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114\114年內政部國土管理署113年營造業經濟概況調查\report\"/>
    </mc:Choice>
  </mc:AlternateContent>
  <bookViews>
    <workbookView xWindow="0" yWindow="0" windowWidth="20490" windowHeight="7380" tabRatio="849" firstSheet="61" activeTab="90"/>
  </bookViews>
  <sheets>
    <sheet name="插頁" sheetId="150" r:id="rId1"/>
    <sheet name="目錄" sheetId="149" r:id="rId2"/>
    <sheet name="1" sheetId="91" r:id="rId3"/>
    <sheet name="2" sheetId="2" r:id="rId4"/>
    <sheet name="3." sheetId="190" r:id="rId5"/>
    <sheet name="4." sheetId="191" r:id="rId6"/>
    <sheet name="5." sheetId="192" r:id="rId7"/>
    <sheet name="6." sheetId="194" r:id="rId8"/>
    <sheet name="7" sheetId="208" r:id="rId9"/>
    <sheet name="8" sheetId="209" r:id="rId10"/>
    <sheet name="9" sheetId="132" r:id="rId11"/>
    <sheet name="10" sheetId="133" r:id="rId12"/>
    <sheet name="11" sheetId="41" r:id="rId13"/>
    <sheet name="12" sheetId="42" r:id="rId14"/>
    <sheet name="13" sheetId="5" r:id="rId15"/>
    <sheet name="14" sheetId="159" r:id="rId16"/>
    <sheet name="15" sheetId="160" r:id="rId17"/>
    <sheet name="16" sheetId="161" r:id="rId18"/>
    <sheet name="17" sheetId="8" r:id="rId19"/>
    <sheet name="18" sheetId="94" r:id="rId20"/>
    <sheet name="19" sheetId="92" r:id="rId21"/>
    <sheet name="20" sheetId="78" r:id="rId22"/>
    <sheet name="21" sheetId="49" r:id="rId23"/>
    <sheet name="22" sheetId="50" r:id="rId24"/>
    <sheet name="23" sheetId="210" r:id="rId25"/>
    <sheet name="24" sheetId="211" r:id="rId26"/>
    <sheet name="25" sheetId="212" r:id="rId27"/>
    <sheet name="26" sheetId="213" r:id="rId28"/>
    <sheet name="27" sheetId="57" r:id="rId29"/>
    <sheet name="28" sheetId="84" r:id="rId30"/>
    <sheet name="29" sheetId="59" r:id="rId31"/>
    <sheet name="30" sheetId="85" r:id="rId32"/>
    <sheet name="31" sheetId="76" r:id="rId33"/>
    <sheet name="32" sheetId="79" r:id="rId34"/>
    <sheet name="33" sheetId="16" r:id="rId35"/>
    <sheet name="34" sheetId="17" r:id="rId36"/>
    <sheet name="35" sheetId="195" r:id="rId37"/>
    <sheet name="36" sheetId="196" r:id="rId38"/>
    <sheet name="37" sheetId="197" r:id="rId39"/>
    <sheet name="38" sheetId="198" r:id="rId40"/>
    <sheet name="39" sheetId="214" r:id="rId41"/>
    <sheet name="40" sheetId="215" r:id="rId42"/>
    <sheet name="41" sheetId="136" r:id="rId43"/>
    <sheet name="42" sheetId="137" r:id="rId44"/>
    <sheet name="43" sheetId="47" r:id="rId45"/>
    <sheet name="44" sheetId="48" r:id="rId46"/>
    <sheet name="45" sheetId="162" r:id="rId47"/>
    <sheet name="46" sheetId="163" r:id="rId48"/>
    <sheet name="47" sheetId="164" r:id="rId49"/>
    <sheet name="48" sheetId="165" r:id="rId50"/>
    <sheet name="49.." sheetId="46" r:id="rId51"/>
    <sheet name="50.." sheetId="97" r:id="rId52"/>
    <sheet name="51" sheetId="51" r:id="rId53"/>
    <sheet name="52" sheetId="52" r:id="rId54"/>
    <sheet name="53" sheetId="216" r:id="rId55"/>
    <sheet name="54" sheetId="217" r:id="rId56"/>
    <sheet name="55" sheetId="218" r:id="rId57"/>
    <sheet name="56" sheetId="219" r:id="rId58"/>
    <sheet name="57" sheetId="58" r:id="rId59"/>
    <sheet name="58" sheetId="87" r:id="rId60"/>
    <sheet name="59" sheetId="88" r:id="rId61"/>
    <sheet name="60" sheetId="100" r:id="rId62"/>
    <sheet name="49" sheetId="62" state="hidden" r:id="rId63"/>
    <sheet name="50" sheetId="102" state="hidden" r:id="rId64"/>
    <sheet name="61" sheetId="130" r:id="rId65"/>
    <sheet name="62" sheetId="131" r:id="rId66"/>
    <sheet name="63" sheetId="107" r:id="rId67"/>
    <sheet name="64" sheetId="108" r:id="rId68"/>
    <sheet name="65" sheetId="109" r:id="rId69"/>
    <sheet name="66" sheetId="110" r:id="rId70"/>
    <sheet name="67" sheetId="111" r:id="rId71"/>
    <sheet name="68" sheetId="112" r:id="rId72"/>
    <sheet name="69" sheetId="113" r:id="rId73"/>
    <sheet name="70" sheetId="114" r:id="rId74"/>
    <sheet name="71" sheetId="178" r:id="rId75"/>
    <sheet name="72" sheetId="179" r:id="rId76"/>
    <sheet name="73" sheetId="180" r:id="rId77"/>
    <sheet name="74" sheetId="181" r:id="rId78"/>
    <sheet name="75" sheetId="182" r:id="rId79"/>
    <sheet name="76" sheetId="183" r:id="rId80"/>
    <sheet name="77" sheetId="184" r:id="rId81"/>
    <sheet name="78" sheetId="185" r:id="rId82"/>
    <sheet name="79.." sheetId="186" r:id="rId83"/>
    <sheet name="80.." sheetId="187" r:id="rId84"/>
    <sheet name="81.." sheetId="188" r:id="rId85"/>
    <sheet name="82.." sheetId="189" r:id="rId86"/>
    <sheet name="83" sheetId="199" r:id="rId87"/>
    <sheet name="84" sheetId="200" r:id="rId88"/>
    <sheet name="85" sheetId="201" r:id="rId89"/>
    <sheet name="86" sheetId="202" r:id="rId90"/>
    <sheet name="87" sheetId="220" r:id="rId91"/>
    <sheet name="88" sheetId="221" r:id="rId92"/>
  </sheets>
  <externalReferences>
    <externalReference r:id="rId93"/>
  </externalReferences>
  <definedNames>
    <definedName name="_Ref88126996" localSheetId="66">'63'!$E$61</definedName>
    <definedName name="_Ref88127019" localSheetId="70">'67'!$H$61</definedName>
    <definedName name="_Toc212352963" localSheetId="32">'31'!$E$77</definedName>
    <definedName name="_Toc26523767" localSheetId="4">'3.'!$S$76</definedName>
    <definedName name="_Toc26523767" localSheetId="40">'39'!#REF!</definedName>
    <definedName name="_Toc26523767" localSheetId="8">'7'!#REF!</definedName>
    <definedName name="_Toc26523774" localSheetId="32">'31'!$S$78</definedName>
    <definedName name="_Toc26523781" localSheetId="2">'1'!$W$96</definedName>
    <definedName name="_Toc307329395" localSheetId="4">'3.'!$S$67</definedName>
    <definedName name="_Toc307329395" localSheetId="40">'39'!#REF!</definedName>
    <definedName name="_Toc307329395" localSheetId="8">'7'!#REF!</definedName>
    <definedName name="_Toc307329396" localSheetId="10">'9'!$K$31</definedName>
    <definedName name="_Toc307329403" localSheetId="14">'13'!$S$91</definedName>
    <definedName name="_Toc307329411" localSheetId="24">'23'!$E$85</definedName>
    <definedName name="_Toc92361152" localSheetId="2">'1'!$J$119</definedName>
    <definedName name="_Toc92361153" localSheetId="3">'2'!$AA$6</definedName>
    <definedName name="_Toc92361154" localSheetId="3">'2'!$AA$44</definedName>
    <definedName name="_Toc92361159" localSheetId="6">'5.'!$E$66</definedName>
    <definedName name="_Toc92361164" localSheetId="26">'25'!$K$61</definedName>
    <definedName name="_Toc92361174" localSheetId="3">'2'!$E$74</definedName>
    <definedName name="_Toc92361175" localSheetId="26">'25'!$E$61</definedName>
    <definedName name="_Toc92361185" localSheetId="24">'23'!$O$63</definedName>
    <definedName name="OLE_LINK13" localSheetId="34">'33'!$E$64</definedName>
    <definedName name="OLE_LINK20" localSheetId="2">'1'!$R$75</definedName>
    <definedName name="OLE_LINK8" localSheetId="2">'1'!$W$97</definedName>
    <definedName name="_xlnm.Print_Area" localSheetId="2">'1'!$A$1:$Z$63</definedName>
    <definedName name="_xlnm.Print_Area" localSheetId="11">'10'!$A$1:$J$69</definedName>
    <definedName name="_xlnm.Print_Area" localSheetId="12">'11'!$A$1:$H$51</definedName>
    <definedName name="_xlnm.Print_Area" localSheetId="13">'12'!$A$1:$H$60</definedName>
    <definedName name="_xlnm.Print_Area" localSheetId="14">'13'!$A$1:$AC$60</definedName>
    <definedName name="_xlnm.Print_Area" localSheetId="15">'14'!$A$1:$AC$69</definedName>
    <definedName name="_xlnm.Print_Area" localSheetId="16">'15'!$A$1:$AC$60</definedName>
    <definedName name="_xlnm.Print_Area" localSheetId="17">'16'!$A$1:$AC$69</definedName>
    <definedName name="_xlnm.Print_Area" localSheetId="18">'17'!$A$1:$L$59</definedName>
    <definedName name="_xlnm.Print_Area" localSheetId="20">'19'!$A$1:$M$62</definedName>
    <definedName name="_xlnm.Print_Area" localSheetId="3">'2'!$A$1:$Z$72</definedName>
    <definedName name="_xlnm.Print_Area" localSheetId="21">'20'!$A$1:$M$71</definedName>
    <definedName name="_xlnm.Print_Area" localSheetId="22">'21'!$A$1:$AA$60</definedName>
    <definedName name="_xlnm.Print_Area" localSheetId="23">'22'!$A$1:$AA$69</definedName>
    <definedName name="_xlnm.Print_Area" localSheetId="24">'23'!$A$1:$AN$62</definedName>
    <definedName name="_xlnm.Print_Area" localSheetId="25">'24'!$A$1:$AN$71</definedName>
    <definedName name="_xlnm.Print_Area" localSheetId="26">'25'!$A$1:$N$60</definedName>
    <definedName name="_xlnm.Print_Area" localSheetId="27">'26'!$A$1:$N$69</definedName>
    <definedName name="_xlnm.Print_Area" localSheetId="28">'27'!$A$1:$J$60</definedName>
    <definedName name="_xlnm.Print_Area" localSheetId="29">'28'!$A$1:$J$69</definedName>
    <definedName name="_xlnm.Print_Area" localSheetId="30">'29'!$A$1:$L$60</definedName>
    <definedName name="_xlnm.Print_Area" localSheetId="4">'3.'!$A$1:$AL$66</definedName>
    <definedName name="_xlnm.Print_Area" localSheetId="31">'30'!$A$1:$L$69</definedName>
    <definedName name="_xlnm.Print_Area" localSheetId="32">'31'!$A$1:$AE$60</definedName>
    <definedName name="_xlnm.Print_Area" localSheetId="33">'32'!$A$1:$AE$70</definedName>
    <definedName name="_xlnm.Print_Area" localSheetId="34">'33'!$A$1:$Z$63</definedName>
    <definedName name="_xlnm.Print_Area" localSheetId="35">'34'!$A$1:$Z$71</definedName>
    <definedName name="_xlnm.Print_Area" localSheetId="36">'35'!$A$1:$AL$66</definedName>
    <definedName name="_xlnm.Print_Area" localSheetId="37">'36'!$A$1:$AL$75</definedName>
    <definedName name="_xlnm.Print_Area" localSheetId="38">'37'!$A$1:$BX$64</definedName>
    <definedName name="_xlnm.Print_Area" localSheetId="39">'38'!$A$1:$BX$73</definedName>
    <definedName name="_xlnm.Print_Area" localSheetId="40">'39'!$A$1:$BN$63</definedName>
    <definedName name="_xlnm.Print_Area" localSheetId="5">'4.'!$A$1:$AL$74</definedName>
    <definedName name="_xlnm.Print_Area" localSheetId="41">'40'!$A$1:$BN$72</definedName>
    <definedName name="_xlnm.Print_Area" localSheetId="42">'41'!$A$1:$J$60</definedName>
    <definedName name="_xlnm.Print_Area" localSheetId="43">'42'!$A$1:$J$69</definedName>
    <definedName name="_xlnm.Print_Area" localSheetId="44">'43'!$A$1:$H$52</definedName>
    <definedName name="_xlnm.Print_Area" localSheetId="45">'44'!$A$1:$H$61</definedName>
    <definedName name="_xlnm.Print_Area" localSheetId="46">'45'!$A$1:$AC$59</definedName>
    <definedName name="_xlnm.Print_Area" localSheetId="47">'46'!$A$1:$AC$69</definedName>
    <definedName name="_xlnm.Print_Area" localSheetId="48">'47'!$A$1:$AC$60</definedName>
    <definedName name="_xlnm.Print_Area" localSheetId="49">'48'!$A$1:$AC$69</definedName>
    <definedName name="_xlnm.Print_Area" localSheetId="62">'49'!$A$1:$AB$52</definedName>
    <definedName name="_xlnm.Print_Area" localSheetId="50">'49..'!$A$1:$L$59</definedName>
    <definedName name="_xlnm.Print_Area" localSheetId="6">'5.'!$A$1:$BX$64</definedName>
    <definedName name="_xlnm.Print_Area" localSheetId="63">'50'!$A$1:$AB$62</definedName>
    <definedName name="_xlnm.Print_Area" localSheetId="51">'50..'!$A$1:$L$69</definedName>
    <definedName name="_xlnm.Print_Area" localSheetId="52">'51'!$A$1:$AA$60</definedName>
    <definedName name="_xlnm.Print_Area" localSheetId="53">'52'!$A$1:$AA$68</definedName>
    <definedName name="_xlnm.Print_Area" localSheetId="54">'53'!$A$1:$AN$63</definedName>
    <definedName name="_xlnm.Print_Area" localSheetId="55">'54'!$A$1:$AN$72</definedName>
    <definedName name="_xlnm.Print_Area" localSheetId="56">'55'!$A$1:$N$60</definedName>
    <definedName name="_xlnm.Print_Area" localSheetId="57">'56'!$A$1:$N$69</definedName>
    <definedName name="_xlnm.Print_Area" localSheetId="58">'57'!$A$1:$J$60</definedName>
    <definedName name="_xlnm.Print_Area" localSheetId="59">'58'!$A$1:$J$69</definedName>
    <definedName name="_xlnm.Print_Area" localSheetId="60">'59'!$A$1:$L$60</definedName>
    <definedName name="_xlnm.Print_Area" localSheetId="7">'6.'!$A$1:$BX$73</definedName>
    <definedName name="_xlnm.Print_Area" localSheetId="61">'60'!$A$1:$L$69</definedName>
    <definedName name="_xlnm.Print_Area" localSheetId="64">'61'!$A$1:$AE$61</definedName>
    <definedName name="_xlnm.Print_Area" localSheetId="65">'62'!$A$1:$AE$70</definedName>
    <definedName name="_xlnm.Print_Area" localSheetId="66">'63'!$A$1:$N$60</definedName>
    <definedName name="_xlnm.Print_Area" localSheetId="67">'64'!$A$1:$N$69</definedName>
    <definedName name="_xlnm.Print_Area" localSheetId="68">'65'!$A$1:$J$59</definedName>
    <definedName name="_xlnm.Print_Area" localSheetId="69">'66'!$A$1:$J$68</definedName>
    <definedName name="_xlnm.Print_Area" localSheetId="70">'67'!$A$1:$S$60</definedName>
    <definedName name="_xlnm.Print_Area" localSheetId="71">'68'!$A$1:$S$69</definedName>
    <definedName name="_xlnm.Print_Area" localSheetId="72">'69'!$A$1:$L$60</definedName>
    <definedName name="_xlnm.Print_Area" localSheetId="8">'7'!$A$1:$BN$63</definedName>
    <definedName name="_xlnm.Print_Area" localSheetId="73">'70'!$A$1:$L$69</definedName>
    <definedName name="_xlnm.Print_Area" localSheetId="74">'71'!$A$1:$AL$63</definedName>
    <definedName name="_xlnm.Print_Area" localSheetId="75">'72'!$A$1:$AL$72</definedName>
    <definedName name="_xlnm.Print_Area" localSheetId="76">'73'!$A$1:$N$41</definedName>
    <definedName name="_xlnm.Print_Area" localSheetId="77">'74'!$A$1:$N$50</definedName>
    <definedName name="_xlnm.Print_Area" localSheetId="78">'75'!$A$1:$AF$61</definedName>
    <definedName name="_xlnm.Print_Area" localSheetId="79">'76'!$A$1:$AF$70</definedName>
    <definedName name="_xlnm.Print_Area" localSheetId="80">'77'!$A$1:$N$48</definedName>
    <definedName name="_xlnm.Print_Area" localSheetId="81">'78'!$A$1:$N$57</definedName>
    <definedName name="_xlnm.Print_Area" localSheetId="82">'79..'!$A$1:$K$41</definedName>
    <definedName name="_xlnm.Print_Area" localSheetId="9">'8'!$A$1:$BN$72</definedName>
    <definedName name="_xlnm.Print_Area" localSheetId="83">'80..'!$A$1:$K$50</definedName>
    <definedName name="_xlnm.Print_Area" localSheetId="84">'81..'!$A$1:$AH$43</definedName>
    <definedName name="_xlnm.Print_Area" localSheetId="86">'83'!$A$1:$K$38</definedName>
    <definedName name="_xlnm.Print_Area" localSheetId="87">'84'!$A$1:$K$47</definedName>
    <definedName name="_xlnm.Print_Area" localSheetId="88">'85'!$A$1:$K$38</definedName>
    <definedName name="_xlnm.Print_Area" localSheetId="89">'86'!$A$1:$K$47</definedName>
    <definedName name="_xlnm.Print_Area" localSheetId="90">'87'!$A$1:$N$37</definedName>
    <definedName name="_xlnm.Print_Area" localSheetId="91">'88'!$A$1:$N$46</definedName>
    <definedName name="_xlnm.Print_Area" localSheetId="10">'9'!$A$1:$J$60</definedName>
    <definedName name="_xlnm.Print_Area" localSheetId="1">目錄!$A$1:$C$90</definedName>
  </definedNames>
  <calcPr calcId="152511"/>
</workbook>
</file>

<file path=xl/calcChain.xml><?xml version="1.0" encoding="utf-8"?>
<calcChain xmlns="http://schemas.openxmlformats.org/spreadsheetml/2006/main">
  <c r="I59" i="108" l="1"/>
  <c r="K46" i="107"/>
  <c r="K47" i="107"/>
  <c r="K48" i="107"/>
  <c r="K49" i="107"/>
  <c r="K50" i="107"/>
  <c r="K51" i="107"/>
  <c r="K52" i="107"/>
  <c r="K53" i="107"/>
  <c r="L50" i="107"/>
  <c r="AD50" i="107"/>
  <c r="AD51" i="107"/>
  <c r="AD52" i="107"/>
  <c r="AD53" i="107"/>
  <c r="AD40" i="107"/>
  <c r="AD41" i="107"/>
  <c r="AD42" i="107"/>
  <c r="AD43" i="107"/>
  <c r="AD44" i="107"/>
  <c r="AD45" i="107"/>
  <c r="AD46" i="107"/>
  <c r="AD47" i="107"/>
  <c r="AD48" i="107"/>
  <c r="AD49" i="107"/>
  <c r="L49" i="107"/>
  <c r="L48" i="107"/>
  <c r="S59" i="159" l="1"/>
  <c r="V49" i="5"/>
  <c r="H46" i="202" l="1"/>
  <c r="H46" i="200"/>
  <c r="H46" i="189"/>
  <c r="H46" i="187"/>
  <c r="H46" i="184"/>
  <c r="H46" i="183"/>
  <c r="H46" i="182"/>
  <c r="H46" i="181"/>
  <c r="H46" i="179"/>
  <c r="H46" i="178"/>
  <c r="H46" i="48"/>
  <c r="H46" i="215"/>
  <c r="H46" i="214"/>
  <c r="H46" i="198"/>
  <c r="H46" i="197"/>
  <c r="H46" i="196"/>
  <c r="H46" i="195"/>
  <c r="H46" i="79"/>
  <c r="H46" i="76"/>
  <c r="H46" i="85"/>
  <c r="H46" i="59"/>
  <c r="H46" i="213"/>
  <c r="H46" i="212"/>
  <c r="H46" i="50"/>
  <c r="H46" i="49"/>
  <c r="H46" i="78"/>
  <c r="H46" i="92"/>
  <c r="H46" i="94"/>
  <c r="H46" i="8"/>
  <c r="H46" i="161"/>
  <c r="H46" i="160"/>
  <c r="H46" i="159"/>
  <c r="H46" i="5"/>
  <c r="H46" i="209"/>
  <c r="H46" i="208"/>
  <c r="H46" i="194"/>
  <c r="H46" i="192"/>
  <c r="H46" i="191"/>
  <c r="H46" i="190"/>
  <c r="H46" i="2"/>
  <c r="H46" i="91"/>
  <c r="V68" i="17"/>
  <c r="U68" i="17"/>
  <c r="V67" i="17"/>
  <c r="U67" i="17"/>
  <c r="V66" i="17"/>
  <c r="U66" i="17"/>
  <c r="V65" i="17"/>
  <c r="U65" i="17"/>
  <c r="V64" i="17"/>
  <c r="U64" i="17"/>
  <c r="V63" i="17"/>
  <c r="U63" i="17"/>
  <c r="V62" i="17"/>
  <c r="U62" i="17"/>
  <c r="V61" i="17"/>
  <c r="U61" i="17"/>
  <c r="V60" i="17"/>
  <c r="U60" i="17"/>
  <c r="V59" i="17"/>
  <c r="U59" i="17"/>
  <c r="U49" i="17"/>
  <c r="V49" i="17"/>
  <c r="U50" i="17"/>
  <c r="V50" i="17"/>
  <c r="U51" i="17"/>
  <c r="V51" i="17"/>
  <c r="U52" i="17"/>
  <c r="V52" i="17"/>
  <c r="U53" i="17"/>
  <c r="V53" i="17"/>
  <c r="U54" i="17"/>
  <c r="V54" i="17"/>
  <c r="U55" i="17"/>
  <c r="V55" i="17"/>
  <c r="U56" i="17"/>
  <c r="V56" i="17"/>
  <c r="U57" i="17"/>
  <c r="V57" i="17"/>
  <c r="V48" i="17"/>
  <c r="U48" i="17"/>
  <c r="U38" i="17"/>
  <c r="V38" i="17"/>
  <c r="U39" i="17"/>
  <c r="V39" i="17"/>
  <c r="U40" i="17"/>
  <c r="V40" i="17"/>
  <c r="U41" i="17"/>
  <c r="V41" i="17"/>
  <c r="U42" i="17"/>
  <c r="V42" i="17"/>
  <c r="U43" i="17"/>
  <c r="V43" i="17"/>
  <c r="U44" i="17"/>
  <c r="V44" i="17"/>
  <c r="U45" i="17"/>
  <c r="V45" i="17"/>
  <c r="U46" i="17"/>
  <c r="V46" i="17"/>
  <c r="V37" i="17"/>
  <c r="U37" i="17"/>
  <c r="U31" i="17"/>
  <c r="V31" i="17"/>
  <c r="U32" i="17"/>
  <c r="V32" i="17"/>
  <c r="U33" i="17"/>
  <c r="V33" i="17"/>
  <c r="U34" i="17"/>
  <c r="V34" i="17"/>
  <c r="U35" i="17"/>
  <c r="V35" i="17"/>
  <c r="V30" i="17"/>
  <c r="U30" i="17"/>
  <c r="V59" i="16" l="1"/>
  <c r="U59" i="16"/>
  <c r="E63" i="195"/>
  <c r="R58" i="16" s="1"/>
  <c r="V69" i="2" l="1"/>
  <c r="U69" i="2"/>
  <c r="V68" i="2"/>
  <c r="U68" i="2"/>
  <c r="V67" i="2"/>
  <c r="U67" i="2"/>
  <c r="V66" i="2"/>
  <c r="U66" i="2"/>
  <c r="V65" i="2"/>
  <c r="U65" i="2"/>
  <c r="V64" i="2"/>
  <c r="U64" i="2"/>
  <c r="V63" i="2"/>
  <c r="U63" i="2"/>
  <c r="V62" i="2"/>
  <c r="U62" i="2"/>
  <c r="V61" i="2"/>
  <c r="U61" i="2"/>
  <c r="V60" i="2"/>
  <c r="U60" i="2"/>
  <c r="U50" i="2"/>
  <c r="V50" i="2"/>
  <c r="U51" i="2"/>
  <c r="V51" i="2"/>
  <c r="U52" i="2"/>
  <c r="V52" i="2"/>
  <c r="U53" i="2"/>
  <c r="V53" i="2"/>
  <c r="U54" i="2"/>
  <c r="V54" i="2"/>
  <c r="U55" i="2"/>
  <c r="V55" i="2"/>
  <c r="U56" i="2"/>
  <c r="V56" i="2"/>
  <c r="U57" i="2"/>
  <c r="V57" i="2"/>
  <c r="U58" i="2"/>
  <c r="V58" i="2"/>
  <c r="V49" i="2"/>
  <c r="U49" i="2"/>
  <c r="U39" i="2"/>
  <c r="V39" i="2"/>
  <c r="U40" i="2"/>
  <c r="V40" i="2"/>
  <c r="U41" i="2"/>
  <c r="V41" i="2"/>
  <c r="U42" i="2"/>
  <c r="V42" i="2"/>
  <c r="U43" i="2"/>
  <c r="V43" i="2"/>
  <c r="U44" i="2"/>
  <c r="V44" i="2"/>
  <c r="U45" i="2"/>
  <c r="V45" i="2"/>
  <c r="U46" i="2"/>
  <c r="V46" i="2"/>
  <c r="U47" i="2"/>
  <c r="V47" i="2"/>
  <c r="V38" i="2"/>
  <c r="U38" i="2"/>
  <c r="U32" i="2"/>
  <c r="V32" i="2"/>
  <c r="U33" i="2"/>
  <c r="V33" i="2"/>
  <c r="U34" i="2"/>
  <c r="V34" i="2"/>
  <c r="U35" i="2"/>
  <c r="V35" i="2"/>
  <c r="U36" i="2"/>
  <c r="V36" i="2"/>
  <c r="V31" i="2"/>
  <c r="U31" i="2"/>
  <c r="V60" i="91"/>
  <c r="U60" i="91"/>
  <c r="AF97" i="16" l="1"/>
  <c r="AF96" i="16"/>
  <c r="AF95" i="16"/>
  <c r="AF94" i="16"/>
  <c r="AF93" i="16"/>
  <c r="AF92" i="16"/>
  <c r="AF91" i="16"/>
  <c r="AF90" i="16"/>
  <c r="AF89" i="16"/>
  <c r="AF88" i="16"/>
  <c r="AF87" i="16"/>
  <c r="AF86" i="16"/>
  <c r="AF85" i="16"/>
  <c r="AF84" i="16"/>
  <c r="AF83" i="16"/>
  <c r="AF82" i="16"/>
  <c r="AF81" i="16"/>
  <c r="AF80" i="16"/>
  <c r="AF79" i="16"/>
  <c r="AF78" i="16"/>
  <c r="AF77" i="16"/>
  <c r="AF76" i="16"/>
  <c r="AF75" i="16"/>
  <c r="AF74" i="16"/>
  <c r="AF73" i="16"/>
  <c r="AF72" i="16"/>
  <c r="AF71" i="16"/>
  <c r="AF70" i="16"/>
  <c r="AF69" i="16"/>
  <c r="AF68" i="16"/>
  <c r="AF67" i="16"/>
  <c r="AF66" i="16"/>
  <c r="AF65" i="16"/>
  <c r="AF64" i="16"/>
  <c r="AF63" i="16"/>
  <c r="AF62" i="16"/>
  <c r="AF61" i="16"/>
  <c r="AF60" i="16"/>
  <c r="AF59" i="16"/>
  <c r="AF58" i="16"/>
  <c r="AF57" i="16"/>
  <c r="AF56" i="16"/>
  <c r="AF55" i="16"/>
  <c r="AF54" i="16"/>
  <c r="AF53" i="16"/>
  <c r="AF52" i="16"/>
  <c r="AF51" i="16"/>
  <c r="AF50" i="16"/>
  <c r="AF49" i="16"/>
  <c r="AF48" i="16"/>
  <c r="AF47" i="16"/>
  <c r="AF46" i="16"/>
  <c r="AF45" i="16"/>
  <c r="AF44" i="16"/>
  <c r="AF43" i="16"/>
  <c r="AF42" i="16"/>
  <c r="AF41" i="16"/>
  <c r="AF40" i="16"/>
  <c r="AF39" i="16"/>
  <c r="AF38" i="16"/>
  <c r="AF37" i="16"/>
  <c r="AF36" i="16"/>
  <c r="AF35" i="16"/>
  <c r="AF34" i="16"/>
  <c r="AF33" i="16"/>
  <c r="AF32" i="16"/>
  <c r="AF31" i="16"/>
  <c r="AF30" i="16"/>
  <c r="AT97" i="16"/>
  <c r="AS97" i="16"/>
  <c r="AR97" i="16"/>
  <c r="AQ97" i="16"/>
  <c r="AP97" i="16"/>
  <c r="AO97" i="16"/>
  <c r="AN97" i="16"/>
  <c r="AM97" i="16"/>
  <c r="AL97" i="16"/>
  <c r="AK97" i="16"/>
  <c r="AJ97" i="16"/>
  <c r="AI97" i="16"/>
  <c r="AH97" i="16"/>
  <c r="AG97" i="16"/>
  <c r="AT96" i="16"/>
  <c r="AS96" i="16"/>
  <c r="AR96" i="16"/>
  <c r="AQ96" i="16"/>
  <c r="AP96" i="16"/>
  <c r="AO96" i="16"/>
  <c r="AN96" i="16"/>
  <c r="AM96" i="16"/>
  <c r="AL96" i="16"/>
  <c r="AK96" i="16"/>
  <c r="AJ96" i="16"/>
  <c r="AI96" i="16"/>
  <c r="AH96" i="16"/>
  <c r="AG96" i="16"/>
  <c r="AT95" i="16"/>
  <c r="AS95" i="16"/>
  <c r="AR95" i="16"/>
  <c r="AQ95" i="16"/>
  <c r="AP95" i="16"/>
  <c r="AO95" i="16"/>
  <c r="AN95" i="16"/>
  <c r="AM95" i="16"/>
  <c r="AL95" i="16"/>
  <c r="AK95" i="16"/>
  <c r="AJ95" i="16"/>
  <c r="AI95" i="16"/>
  <c r="AH95" i="16"/>
  <c r="AG95" i="16"/>
  <c r="AT94" i="16"/>
  <c r="AS94" i="16"/>
  <c r="AR94" i="16"/>
  <c r="AQ94" i="16"/>
  <c r="AP94" i="16"/>
  <c r="AO94" i="16"/>
  <c r="AN94" i="16"/>
  <c r="AM94" i="16"/>
  <c r="AL94" i="16"/>
  <c r="AK94" i="16"/>
  <c r="AJ94" i="16"/>
  <c r="AI94" i="16"/>
  <c r="AH94" i="16"/>
  <c r="AG94" i="16"/>
  <c r="AT93" i="16"/>
  <c r="AS93" i="16"/>
  <c r="AR93" i="16"/>
  <c r="AQ93" i="16"/>
  <c r="AP93" i="16"/>
  <c r="AO93" i="16"/>
  <c r="AN93" i="16"/>
  <c r="AM93" i="16"/>
  <c r="AL93" i="16"/>
  <c r="AK93" i="16"/>
  <c r="AJ93" i="16"/>
  <c r="AI93" i="16"/>
  <c r="AH93" i="16"/>
  <c r="AG93" i="16"/>
  <c r="AT92" i="16"/>
  <c r="AS92" i="16"/>
  <c r="AR92" i="16"/>
  <c r="AQ92" i="16"/>
  <c r="AP92" i="16"/>
  <c r="AO92" i="16"/>
  <c r="AN92" i="16"/>
  <c r="AM92" i="16"/>
  <c r="AL92" i="16"/>
  <c r="AK92" i="16"/>
  <c r="AJ92" i="16"/>
  <c r="AI92" i="16"/>
  <c r="AH92" i="16"/>
  <c r="AG92" i="16"/>
  <c r="AT91" i="16"/>
  <c r="AS91" i="16"/>
  <c r="AR91" i="16"/>
  <c r="AQ91" i="16"/>
  <c r="AP91" i="16"/>
  <c r="AO91" i="16"/>
  <c r="AN91" i="16"/>
  <c r="AM91" i="16"/>
  <c r="AL91" i="16"/>
  <c r="AK91" i="16"/>
  <c r="AJ91" i="16"/>
  <c r="AI91" i="16"/>
  <c r="AH91" i="16"/>
  <c r="AG91" i="16"/>
  <c r="AT90" i="16"/>
  <c r="AS90" i="16"/>
  <c r="AR90" i="16"/>
  <c r="AQ90" i="16"/>
  <c r="AP90" i="16"/>
  <c r="AO90" i="16"/>
  <c r="AN90" i="16"/>
  <c r="AM90" i="16"/>
  <c r="AL90" i="16"/>
  <c r="AK90" i="16"/>
  <c r="AJ90" i="16"/>
  <c r="AI90" i="16"/>
  <c r="AH90" i="16"/>
  <c r="AG90" i="16"/>
  <c r="AT89" i="16"/>
  <c r="AS89" i="16"/>
  <c r="AR89" i="16"/>
  <c r="AQ89" i="16"/>
  <c r="AP89" i="16"/>
  <c r="AO89" i="16"/>
  <c r="AN89" i="16"/>
  <c r="AM89" i="16"/>
  <c r="AL89" i="16"/>
  <c r="AK89" i="16"/>
  <c r="AJ89" i="16"/>
  <c r="AI89" i="16"/>
  <c r="AH89" i="16"/>
  <c r="AG89" i="16"/>
  <c r="AT88" i="16"/>
  <c r="AS88" i="16"/>
  <c r="AR88" i="16"/>
  <c r="AQ88" i="16"/>
  <c r="AP88" i="16"/>
  <c r="AO88" i="16"/>
  <c r="AN88" i="16"/>
  <c r="AM88" i="16"/>
  <c r="AL88" i="16"/>
  <c r="AK88" i="16"/>
  <c r="AJ88" i="16"/>
  <c r="AI88" i="16"/>
  <c r="AH88" i="16"/>
  <c r="AG88" i="16"/>
  <c r="AT87" i="16"/>
  <c r="AS87" i="16"/>
  <c r="AR87" i="16"/>
  <c r="AQ87" i="16"/>
  <c r="AP87" i="16"/>
  <c r="AO87" i="16"/>
  <c r="AN87" i="16"/>
  <c r="AM87" i="16"/>
  <c r="AL87" i="16"/>
  <c r="AK87" i="16"/>
  <c r="AJ87" i="16"/>
  <c r="AI87" i="16"/>
  <c r="AH87" i="16"/>
  <c r="AG87" i="16"/>
  <c r="AT86" i="16"/>
  <c r="AS86" i="16"/>
  <c r="AR86" i="16"/>
  <c r="AQ86" i="16"/>
  <c r="AP86" i="16"/>
  <c r="AO86" i="16"/>
  <c r="AN86" i="16"/>
  <c r="AM86" i="16"/>
  <c r="AL86" i="16"/>
  <c r="AK86" i="16"/>
  <c r="AJ86" i="16"/>
  <c r="AI86" i="16"/>
  <c r="AH86" i="16"/>
  <c r="AG86" i="16"/>
  <c r="AT85" i="16"/>
  <c r="AS85" i="16"/>
  <c r="AR85" i="16"/>
  <c r="AQ85" i="16"/>
  <c r="AP85" i="16"/>
  <c r="AO85" i="16"/>
  <c r="AN85" i="16"/>
  <c r="AM85" i="16"/>
  <c r="AL85" i="16"/>
  <c r="AK85" i="16"/>
  <c r="AJ85" i="16"/>
  <c r="AI85" i="16"/>
  <c r="AH85" i="16"/>
  <c r="AG85" i="16"/>
  <c r="AT84" i="16"/>
  <c r="AS84" i="16"/>
  <c r="AR84" i="16"/>
  <c r="AQ84" i="16"/>
  <c r="AP84" i="16"/>
  <c r="AO84" i="16"/>
  <c r="AN84" i="16"/>
  <c r="AM84" i="16"/>
  <c r="AL84" i="16"/>
  <c r="AK84" i="16"/>
  <c r="AJ84" i="16"/>
  <c r="AI84" i="16"/>
  <c r="AH84" i="16"/>
  <c r="AG84" i="16"/>
  <c r="AT83" i="16"/>
  <c r="AS83" i="16"/>
  <c r="AR83" i="16"/>
  <c r="AQ83" i="16"/>
  <c r="AP83" i="16"/>
  <c r="AO83" i="16"/>
  <c r="AN83" i="16"/>
  <c r="AM83" i="16"/>
  <c r="AL83" i="16"/>
  <c r="AK83" i="16"/>
  <c r="AJ83" i="16"/>
  <c r="AI83" i="16"/>
  <c r="AH83" i="16"/>
  <c r="AG83" i="16"/>
  <c r="AT82" i="16"/>
  <c r="AS82" i="16"/>
  <c r="AR82" i="16"/>
  <c r="AQ82" i="16"/>
  <c r="AP82" i="16"/>
  <c r="AO82" i="16"/>
  <c r="AN82" i="16"/>
  <c r="AM82" i="16"/>
  <c r="AL82" i="16"/>
  <c r="AK82" i="16"/>
  <c r="AJ82" i="16"/>
  <c r="AI82" i="16"/>
  <c r="AH82" i="16"/>
  <c r="AG82" i="16"/>
  <c r="AT81" i="16"/>
  <c r="AS81" i="16"/>
  <c r="AR81" i="16"/>
  <c r="AQ81" i="16"/>
  <c r="AP81" i="16"/>
  <c r="AO81" i="16"/>
  <c r="AN81" i="16"/>
  <c r="AM81" i="16"/>
  <c r="AL81" i="16"/>
  <c r="AK81" i="16"/>
  <c r="AJ81" i="16"/>
  <c r="AI81" i="16"/>
  <c r="AH81" i="16"/>
  <c r="AG81" i="16"/>
  <c r="AT80" i="16"/>
  <c r="AS80" i="16"/>
  <c r="AR80" i="16"/>
  <c r="AQ80" i="16"/>
  <c r="AP80" i="16"/>
  <c r="AO80" i="16"/>
  <c r="AN80" i="16"/>
  <c r="AM80" i="16"/>
  <c r="AL80" i="16"/>
  <c r="AK80" i="16"/>
  <c r="AJ80" i="16"/>
  <c r="AI80" i="16"/>
  <c r="AH80" i="16"/>
  <c r="AG80" i="16"/>
  <c r="AT79" i="16"/>
  <c r="AS79" i="16"/>
  <c r="AR79" i="16"/>
  <c r="AQ79" i="16"/>
  <c r="AP79" i="16"/>
  <c r="AO79" i="16"/>
  <c r="AN79" i="16"/>
  <c r="AM79" i="16"/>
  <c r="AL79" i="16"/>
  <c r="AK79" i="16"/>
  <c r="AJ79" i="16"/>
  <c r="AI79" i="16"/>
  <c r="AH79" i="16"/>
  <c r="AG79" i="16"/>
  <c r="AT78" i="16"/>
  <c r="AS78" i="16"/>
  <c r="AR78" i="16"/>
  <c r="AQ78" i="16"/>
  <c r="AP78" i="16"/>
  <c r="AO78" i="16"/>
  <c r="AN78" i="16"/>
  <c r="AM78" i="16"/>
  <c r="AL78" i="16"/>
  <c r="AK78" i="16"/>
  <c r="AJ78" i="16"/>
  <c r="AI78" i="16"/>
  <c r="AH78" i="16"/>
  <c r="AG78" i="16"/>
  <c r="AT77" i="16"/>
  <c r="AS77" i="16"/>
  <c r="AR77" i="16"/>
  <c r="AQ77" i="16"/>
  <c r="AP77" i="16"/>
  <c r="AO77" i="16"/>
  <c r="AN77" i="16"/>
  <c r="AM77" i="16"/>
  <c r="AL77" i="16"/>
  <c r="AK77" i="16"/>
  <c r="AJ77" i="16"/>
  <c r="AI77" i="16"/>
  <c r="H46" i="17" s="1"/>
  <c r="AH77" i="16"/>
  <c r="AG77" i="16"/>
  <c r="AT76" i="16"/>
  <c r="AS76" i="16"/>
  <c r="AR76" i="16"/>
  <c r="AQ76" i="16"/>
  <c r="AP76" i="16"/>
  <c r="AO76" i="16"/>
  <c r="AN76" i="16"/>
  <c r="AM76" i="16"/>
  <c r="AL76" i="16"/>
  <c r="AK76" i="16"/>
  <c r="AJ76" i="16"/>
  <c r="AI76" i="16"/>
  <c r="AH76" i="16"/>
  <c r="AG76" i="16"/>
  <c r="AT75" i="16"/>
  <c r="AS75" i="16"/>
  <c r="AR75" i="16"/>
  <c r="AQ75" i="16"/>
  <c r="AP75" i="16"/>
  <c r="AO75" i="16"/>
  <c r="AN75" i="16"/>
  <c r="AM75" i="16"/>
  <c r="AL75" i="16"/>
  <c r="AK75" i="16"/>
  <c r="AJ75" i="16"/>
  <c r="AI75" i="16"/>
  <c r="AH75" i="16"/>
  <c r="AG75" i="16"/>
  <c r="AT74" i="16"/>
  <c r="AS74" i="16"/>
  <c r="AR74" i="16"/>
  <c r="AQ74" i="16"/>
  <c r="AP74" i="16"/>
  <c r="AO74" i="16"/>
  <c r="AN74" i="16"/>
  <c r="AM74" i="16"/>
  <c r="AL74" i="16"/>
  <c r="AK74" i="16"/>
  <c r="AJ74" i="16"/>
  <c r="AI74" i="16"/>
  <c r="AH74" i="16"/>
  <c r="AG74" i="16"/>
  <c r="AT73" i="16"/>
  <c r="AS73" i="16"/>
  <c r="AR73" i="16"/>
  <c r="AQ73" i="16"/>
  <c r="AP73" i="16"/>
  <c r="AO73" i="16"/>
  <c r="AN73" i="16"/>
  <c r="AM73" i="16"/>
  <c r="AL73" i="16"/>
  <c r="AK73" i="16"/>
  <c r="AJ73" i="16"/>
  <c r="AI73" i="16"/>
  <c r="AH73" i="16"/>
  <c r="AG73" i="16"/>
  <c r="AT72" i="16"/>
  <c r="AS72" i="16"/>
  <c r="AR72" i="16"/>
  <c r="AQ72" i="16"/>
  <c r="AP72" i="16"/>
  <c r="AO72" i="16"/>
  <c r="AN72" i="16"/>
  <c r="AM72" i="16"/>
  <c r="AL72" i="16"/>
  <c r="AK72" i="16"/>
  <c r="AJ72" i="16"/>
  <c r="AI72" i="16"/>
  <c r="AH72" i="16"/>
  <c r="AG72" i="16"/>
  <c r="AT71" i="16"/>
  <c r="AS71" i="16"/>
  <c r="AR71" i="16"/>
  <c r="AQ71" i="16"/>
  <c r="AP71" i="16"/>
  <c r="AO71" i="16"/>
  <c r="AN71" i="16"/>
  <c r="AM71" i="16"/>
  <c r="AL71" i="16"/>
  <c r="AK71" i="16"/>
  <c r="AJ71" i="16"/>
  <c r="AI71" i="16"/>
  <c r="AH71" i="16"/>
  <c r="AG71" i="16"/>
  <c r="AT70" i="16"/>
  <c r="AS70" i="16"/>
  <c r="AR70" i="16"/>
  <c r="AQ70" i="16"/>
  <c r="AP70" i="16"/>
  <c r="AO70" i="16"/>
  <c r="AN70" i="16"/>
  <c r="AM70" i="16"/>
  <c r="AL70" i="16"/>
  <c r="AK70" i="16"/>
  <c r="AJ70" i="16"/>
  <c r="AI70" i="16"/>
  <c r="AH70" i="16"/>
  <c r="AG70" i="16"/>
  <c r="AT69" i="16"/>
  <c r="AS69" i="16"/>
  <c r="AR69" i="16"/>
  <c r="AQ69" i="16"/>
  <c r="AP69" i="16"/>
  <c r="AO69" i="16"/>
  <c r="AN69" i="16"/>
  <c r="AM69" i="16"/>
  <c r="AL69" i="16"/>
  <c r="AK69" i="16"/>
  <c r="AJ69" i="16"/>
  <c r="AI69" i="16"/>
  <c r="AH69" i="16"/>
  <c r="AG69" i="16"/>
  <c r="AT68" i="16"/>
  <c r="AS68" i="16"/>
  <c r="AR68" i="16"/>
  <c r="AQ68" i="16"/>
  <c r="AP68" i="16"/>
  <c r="AO68" i="16"/>
  <c r="AN68" i="16"/>
  <c r="AM68" i="16"/>
  <c r="AL68" i="16"/>
  <c r="AK68" i="16"/>
  <c r="AJ68" i="16"/>
  <c r="AI68" i="16"/>
  <c r="AH68" i="16"/>
  <c r="AG68" i="16"/>
  <c r="AT67" i="16"/>
  <c r="AS67" i="16"/>
  <c r="AR67" i="16"/>
  <c r="AQ67" i="16"/>
  <c r="AP67" i="16"/>
  <c r="AO67" i="16"/>
  <c r="AN67" i="16"/>
  <c r="AM67" i="16"/>
  <c r="AL67" i="16"/>
  <c r="AK67" i="16"/>
  <c r="AJ67" i="16"/>
  <c r="AI67" i="16"/>
  <c r="AH67" i="16"/>
  <c r="AG67" i="16"/>
  <c r="AT66" i="16"/>
  <c r="AS66" i="16"/>
  <c r="AR66" i="16"/>
  <c r="AQ66" i="16"/>
  <c r="AP66" i="16"/>
  <c r="AO66" i="16"/>
  <c r="AN66" i="16"/>
  <c r="AM66" i="16"/>
  <c r="AL66" i="16"/>
  <c r="AK66" i="16"/>
  <c r="AJ66" i="16"/>
  <c r="AI66" i="16"/>
  <c r="AH66" i="16"/>
  <c r="AG66" i="16"/>
  <c r="AT65" i="16"/>
  <c r="AS65" i="16"/>
  <c r="AR65" i="16"/>
  <c r="AQ65" i="16"/>
  <c r="AP65" i="16"/>
  <c r="AO65" i="16"/>
  <c r="AN65" i="16"/>
  <c r="AM65" i="16"/>
  <c r="AL65" i="16"/>
  <c r="AK65" i="16"/>
  <c r="AJ65" i="16"/>
  <c r="AI65" i="16"/>
  <c r="AH65" i="16"/>
  <c r="AG65" i="16"/>
  <c r="AT64" i="16"/>
  <c r="AS64" i="16"/>
  <c r="AR64" i="16"/>
  <c r="AQ64" i="16"/>
  <c r="AP64" i="16"/>
  <c r="AO64" i="16"/>
  <c r="AN64" i="16"/>
  <c r="AM64" i="16"/>
  <c r="AL64" i="16"/>
  <c r="AK64" i="16"/>
  <c r="AJ64" i="16"/>
  <c r="AI64" i="16"/>
  <c r="AH64" i="16"/>
  <c r="AG64" i="16"/>
  <c r="AT63" i="16"/>
  <c r="AS63" i="16"/>
  <c r="AR63" i="16"/>
  <c r="AQ63" i="16"/>
  <c r="AP63" i="16"/>
  <c r="AO63" i="16"/>
  <c r="AN63" i="16"/>
  <c r="AM63" i="16"/>
  <c r="AL63" i="16"/>
  <c r="AK63" i="16"/>
  <c r="AJ63" i="16"/>
  <c r="AI63" i="16"/>
  <c r="AH63" i="16"/>
  <c r="AG63" i="16"/>
  <c r="AT62" i="16"/>
  <c r="AS62" i="16"/>
  <c r="AR62" i="16"/>
  <c r="AQ62" i="16"/>
  <c r="AP62" i="16"/>
  <c r="AO62" i="16"/>
  <c r="AN62" i="16"/>
  <c r="AM62" i="16"/>
  <c r="AL62" i="16"/>
  <c r="AK62" i="16"/>
  <c r="AJ62" i="16"/>
  <c r="AI62" i="16"/>
  <c r="AH62" i="16"/>
  <c r="AG62" i="16"/>
  <c r="AT61" i="16"/>
  <c r="AS61" i="16"/>
  <c r="AR61" i="16"/>
  <c r="AQ61" i="16"/>
  <c r="AP61" i="16"/>
  <c r="AO61" i="16"/>
  <c r="AN61" i="16"/>
  <c r="AM61" i="16"/>
  <c r="AL61" i="16"/>
  <c r="AK61" i="16"/>
  <c r="AJ61" i="16"/>
  <c r="AI61" i="16"/>
  <c r="AH61" i="16"/>
  <c r="AG61" i="16"/>
  <c r="AT60" i="16"/>
  <c r="AS60" i="16"/>
  <c r="AR60" i="16"/>
  <c r="AQ60" i="16"/>
  <c r="AP60" i="16"/>
  <c r="AO60" i="16"/>
  <c r="AN60" i="16"/>
  <c r="AM60" i="16"/>
  <c r="AL60" i="16"/>
  <c r="AK60" i="16"/>
  <c r="AJ60" i="16"/>
  <c r="AI60" i="16"/>
  <c r="AH60" i="16"/>
  <c r="AG60" i="16"/>
  <c r="AT59" i="16"/>
  <c r="AS59" i="16"/>
  <c r="AR59" i="16"/>
  <c r="AQ59" i="16"/>
  <c r="AP59" i="16"/>
  <c r="AO59" i="16"/>
  <c r="AN59" i="16"/>
  <c r="AM59" i="16"/>
  <c r="AL59" i="16"/>
  <c r="AK59" i="16"/>
  <c r="AJ59" i="16"/>
  <c r="AI59" i="16"/>
  <c r="AH59" i="16"/>
  <c r="AG59" i="16"/>
  <c r="AT58" i="16"/>
  <c r="AS58" i="16"/>
  <c r="AR58" i="16"/>
  <c r="AQ58" i="16"/>
  <c r="AP58" i="16"/>
  <c r="AO58" i="16"/>
  <c r="AN58" i="16"/>
  <c r="AM58" i="16"/>
  <c r="AL58" i="16"/>
  <c r="AK58" i="16"/>
  <c r="AJ58" i="16"/>
  <c r="AI58" i="16"/>
  <c r="AH58" i="16"/>
  <c r="AG58" i="16"/>
  <c r="F56" i="16" s="1"/>
  <c r="AT57" i="16"/>
  <c r="AS57" i="16"/>
  <c r="AR57" i="16"/>
  <c r="AQ57" i="16"/>
  <c r="AP57" i="16"/>
  <c r="AO57" i="16"/>
  <c r="AN57" i="16"/>
  <c r="AM57" i="16"/>
  <c r="AL57" i="16"/>
  <c r="AK57" i="16"/>
  <c r="AJ57" i="16"/>
  <c r="AI57" i="16"/>
  <c r="AH57" i="16"/>
  <c r="AG57" i="16"/>
  <c r="AT56" i="16"/>
  <c r="AS56" i="16"/>
  <c r="AR56" i="16"/>
  <c r="AQ56" i="16"/>
  <c r="AP56" i="16"/>
  <c r="AO56" i="16"/>
  <c r="AN56" i="16"/>
  <c r="AM56" i="16"/>
  <c r="AL56" i="16"/>
  <c r="AK56" i="16"/>
  <c r="AJ56" i="16"/>
  <c r="AI56" i="16"/>
  <c r="AH56" i="16"/>
  <c r="AG56" i="16"/>
  <c r="F55" i="16" s="1"/>
  <c r="AT55" i="16"/>
  <c r="AS55" i="16"/>
  <c r="AR55" i="16"/>
  <c r="AQ55" i="16"/>
  <c r="AP55" i="16"/>
  <c r="AO55" i="16"/>
  <c r="AN55" i="16"/>
  <c r="AM55" i="16"/>
  <c r="AL55" i="16"/>
  <c r="AK55" i="16"/>
  <c r="AJ55" i="16"/>
  <c r="AI55" i="16"/>
  <c r="AH55" i="16"/>
  <c r="AG55" i="16"/>
  <c r="AT54" i="16"/>
  <c r="AS54" i="16"/>
  <c r="AR54" i="16"/>
  <c r="AQ54" i="16"/>
  <c r="AP54" i="16"/>
  <c r="AO54" i="16"/>
  <c r="AN54" i="16"/>
  <c r="AM54" i="16"/>
  <c r="AL54" i="16"/>
  <c r="AK54" i="16"/>
  <c r="AJ54" i="16"/>
  <c r="AI54" i="16"/>
  <c r="AH54" i="16"/>
  <c r="AG54" i="16"/>
  <c r="AT53" i="16"/>
  <c r="AS53" i="16"/>
  <c r="AR53" i="16"/>
  <c r="AQ53" i="16"/>
  <c r="AP53" i="16"/>
  <c r="AO53" i="16"/>
  <c r="AN53" i="16"/>
  <c r="AM53" i="16"/>
  <c r="AL53" i="16"/>
  <c r="AK53" i="16"/>
  <c r="AJ53" i="16"/>
  <c r="AI53" i="16"/>
  <c r="AH53" i="16"/>
  <c r="AG53" i="16"/>
  <c r="AT52" i="16"/>
  <c r="AS52" i="16"/>
  <c r="AR52" i="16"/>
  <c r="AQ52" i="16"/>
  <c r="AP52" i="16"/>
  <c r="AO52" i="16"/>
  <c r="AN52" i="16"/>
  <c r="AM52" i="16"/>
  <c r="AL52" i="16"/>
  <c r="AK52" i="16"/>
  <c r="AJ52" i="16"/>
  <c r="AI52" i="16"/>
  <c r="AH52" i="16"/>
  <c r="AG52" i="16"/>
  <c r="AT51" i="16"/>
  <c r="AS51" i="16"/>
  <c r="AR51" i="16"/>
  <c r="AQ51" i="16"/>
  <c r="AP51" i="16"/>
  <c r="AO51" i="16"/>
  <c r="AN51" i="16"/>
  <c r="AM51" i="16"/>
  <c r="AL51" i="16"/>
  <c r="AK51" i="16"/>
  <c r="AJ51" i="16"/>
  <c r="AI51" i="16"/>
  <c r="AH51" i="16"/>
  <c r="AG51" i="16"/>
  <c r="AT50" i="16"/>
  <c r="AS50" i="16"/>
  <c r="AR50" i="16"/>
  <c r="AQ50" i="16"/>
  <c r="AP50" i="16"/>
  <c r="AO50" i="16"/>
  <c r="AN50" i="16"/>
  <c r="AM50" i="16"/>
  <c r="AL50" i="16"/>
  <c r="AK50" i="16"/>
  <c r="AJ50" i="16"/>
  <c r="AI50" i="16"/>
  <c r="AH50" i="16"/>
  <c r="AG50" i="16"/>
  <c r="AT49" i="16"/>
  <c r="AS49" i="16"/>
  <c r="AR49" i="16"/>
  <c r="AQ49" i="16"/>
  <c r="AP49" i="16"/>
  <c r="AO49" i="16"/>
  <c r="AN49" i="16"/>
  <c r="AM49" i="16"/>
  <c r="AL49" i="16"/>
  <c r="AK49" i="16"/>
  <c r="AJ49" i="16"/>
  <c r="AI49" i="16"/>
  <c r="AH49" i="16"/>
  <c r="AG49" i="16"/>
  <c r="AT48" i="16"/>
  <c r="AS48" i="16"/>
  <c r="AR48" i="16"/>
  <c r="AQ48" i="16"/>
  <c r="AP48" i="16"/>
  <c r="AO48" i="16"/>
  <c r="AN48" i="16"/>
  <c r="AM48" i="16"/>
  <c r="AL48" i="16"/>
  <c r="AK48" i="16"/>
  <c r="AJ48" i="16"/>
  <c r="AI48" i="16"/>
  <c r="AH48" i="16"/>
  <c r="AG48" i="16"/>
  <c r="AT47" i="16"/>
  <c r="AS47" i="16"/>
  <c r="AR47" i="16"/>
  <c r="AQ47" i="16"/>
  <c r="AP47" i="16"/>
  <c r="AO47" i="16"/>
  <c r="AN47" i="16"/>
  <c r="AM47" i="16"/>
  <c r="AL47" i="16"/>
  <c r="AK47" i="16"/>
  <c r="AJ47" i="16"/>
  <c r="AI47" i="16"/>
  <c r="AH47" i="16"/>
  <c r="AG47" i="16"/>
  <c r="AT46" i="16"/>
  <c r="AS46" i="16"/>
  <c r="AR46" i="16"/>
  <c r="AQ46" i="16"/>
  <c r="AP46" i="16"/>
  <c r="AO46" i="16"/>
  <c r="AN46" i="16"/>
  <c r="AM46" i="16"/>
  <c r="AL46" i="16"/>
  <c r="AK46" i="16"/>
  <c r="AJ46" i="16"/>
  <c r="AI46" i="16"/>
  <c r="AH46" i="16"/>
  <c r="AG46" i="16"/>
  <c r="AT45" i="16"/>
  <c r="AS45" i="16"/>
  <c r="AR45" i="16"/>
  <c r="AQ45" i="16"/>
  <c r="AP45" i="16"/>
  <c r="AO45" i="16"/>
  <c r="AN45" i="16"/>
  <c r="AM45" i="16"/>
  <c r="AL45" i="16"/>
  <c r="AK45" i="16"/>
  <c r="AJ45" i="16"/>
  <c r="AI45" i="16"/>
  <c r="AH45" i="16"/>
  <c r="AG45" i="16"/>
  <c r="AT44" i="16"/>
  <c r="AS44" i="16"/>
  <c r="AR44" i="16"/>
  <c r="AQ44" i="16"/>
  <c r="AP44" i="16"/>
  <c r="AO44" i="16"/>
  <c r="AN44" i="16"/>
  <c r="AM44" i="16"/>
  <c r="AL44" i="16"/>
  <c r="AK44" i="16"/>
  <c r="AJ44" i="16"/>
  <c r="AI44" i="16"/>
  <c r="H46" i="16" s="1"/>
  <c r="AH44" i="16"/>
  <c r="AG44" i="16"/>
  <c r="AT43" i="16"/>
  <c r="AS43" i="16"/>
  <c r="AR43" i="16"/>
  <c r="AQ43" i="16"/>
  <c r="AP43" i="16"/>
  <c r="AO43" i="16"/>
  <c r="AN43" i="16"/>
  <c r="AM43" i="16"/>
  <c r="AL43" i="16"/>
  <c r="AK43" i="16"/>
  <c r="AJ43" i="16"/>
  <c r="AI43" i="16"/>
  <c r="AH43" i="16"/>
  <c r="AG43" i="16"/>
  <c r="AT42" i="16"/>
  <c r="AS42" i="16"/>
  <c r="AR42" i="16"/>
  <c r="AQ42" i="16"/>
  <c r="AP42" i="16"/>
  <c r="AO42" i="16"/>
  <c r="AN42" i="16"/>
  <c r="AM42" i="16"/>
  <c r="AL42" i="16"/>
  <c r="AK42" i="16"/>
  <c r="AJ42" i="16"/>
  <c r="AI42" i="16"/>
  <c r="AH42" i="16"/>
  <c r="AG42" i="16"/>
  <c r="AT41" i="16"/>
  <c r="AS41" i="16"/>
  <c r="AR41" i="16"/>
  <c r="AQ41" i="16"/>
  <c r="AP41" i="16"/>
  <c r="AO41" i="16"/>
  <c r="AN41" i="16"/>
  <c r="AM41" i="16"/>
  <c r="AL41" i="16"/>
  <c r="AK41" i="16"/>
  <c r="AJ41" i="16"/>
  <c r="AI41" i="16"/>
  <c r="AH41" i="16"/>
  <c r="AG41" i="16"/>
  <c r="AT40" i="16"/>
  <c r="AS40" i="16"/>
  <c r="AR40" i="16"/>
  <c r="AQ40" i="16"/>
  <c r="AP40" i="16"/>
  <c r="AO40" i="16"/>
  <c r="AN40" i="16"/>
  <c r="AM40" i="16"/>
  <c r="AL40" i="16"/>
  <c r="AK40" i="16"/>
  <c r="AJ40" i="16"/>
  <c r="AI40" i="16"/>
  <c r="AH40" i="16"/>
  <c r="AG40" i="16"/>
  <c r="AT39" i="16"/>
  <c r="AS39" i="16"/>
  <c r="AR39" i="16"/>
  <c r="AQ39" i="16"/>
  <c r="AP39" i="16"/>
  <c r="AO39" i="16"/>
  <c r="AN39" i="16"/>
  <c r="AM39" i="16"/>
  <c r="AL39" i="16"/>
  <c r="AK39" i="16"/>
  <c r="AJ39" i="16"/>
  <c r="AI39" i="16"/>
  <c r="AH39" i="16"/>
  <c r="AG39" i="16"/>
  <c r="AT38" i="16"/>
  <c r="AS38" i="16"/>
  <c r="AR38" i="16"/>
  <c r="AQ38" i="16"/>
  <c r="AP38" i="16"/>
  <c r="AO38" i="16"/>
  <c r="AN38" i="16"/>
  <c r="AM38" i="16"/>
  <c r="AL38" i="16"/>
  <c r="AK38" i="16"/>
  <c r="AJ38" i="16"/>
  <c r="AI38" i="16"/>
  <c r="AH38" i="16"/>
  <c r="AG38" i="16"/>
  <c r="AT37" i="16"/>
  <c r="AS37" i="16"/>
  <c r="AR37" i="16"/>
  <c r="AQ37" i="16"/>
  <c r="AP37" i="16"/>
  <c r="AO37" i="16"/>
  <c r="AN37" i="16"/>
  <c r="AM37" i="16"/>
  <c r="AL37" i="16"/>
  <c r="AK37" i="16"/>
  <c r="AJ37" i="16"/>
  <c r="AI37" i="16"/>
  <c r="AH37" i="16"/>
  <c r="AG37" i="16"/>
  <c r="AT36" i="16"/>
  <c r="AS36" i="16"/>
  <c r="AR36" i="16"/>
  <c r="AQ36" i="16"/>
  <c r="AP36" i="16"/>
  <c r="AO36" i="16"/>
  <c r="AN36" i="16"/>
  <c r="AM36" i="16"/>
  <c r="AL36" i="16"/>
  <c r="AK36" i="16"/>
  <c r="AJ36" i="16"/>
  <c r="AI36" i="16"/>
  <c r="AH36" i="16"/>
  <c r="AG36" i="16"/>
  <c r="AT35" i="16"/>
  <c r="AS35" i="16"/>
  <c r="AR35" i="16"/>
  <c r="AQ35" i="16"/>
  <c r="AP35" i="16"/>
  <c r="AO35" i="16"/>
  <c r="AN35" i="16"/>
  <c r="AM35" i="16"/>
  <c r="AL35" i="16"/>
  <c r="AK35" i="16"/>
  <c r="AJ35" i="16"/>
  <c r="AI35" i="16"/>
  <c r="AH35" i="16"/>
  <c r="AG35" i="16"/>
  <c r="AT34" i="16"/>
  <c r="AS34" i="16"/>
  <c r="AR34" i="16"/>
  <c r="AQ34" i="16"/>
  <c r="AP34" i="16"/>
  <c r="AO34" i="16"/>
  <c r="AN34" i="16"/>
  <c r="AM34" i="16"/>
  <c r="AL34" i="16"/>
  <c r="AK34" i="16"/>
  <c r="AJ34" i="16"/>
  <c r="AI34" i="16"/>
  <c r="AH34" i="16"/>
  <c r="AG34" i="16"/>
  <c r="AT33" i="16"/>
  <c r="AS33" i="16"/>
  <c r="AR33" i="16"/>
  <c r="AQ33" i="16"/>
  <c r="AP33" i="16"/>
  <c r="AO33" i="16"/>
  <c r="AN33" i="16"/>
  <c r="AM33" i="16"/>
  <c r="AL33" i="16"/>
  <c r="AK33" i="16"/>
  <c r="AJ33" i="16"/>
  <c r="AI33" i="16"/>
  <c r="AH33" i="16"/>
  <c r="AG33" i="16"/>
  <c r="AT32" i="16"/>
  <c r="AS32" i="16"/>
  <c r="AR32" i="16"/>
  <c r="AQ32" i="16"/>
  <c r="AP32" i="16"/>
  <c r="AO32" i="16"/>
  <c r="AN32" i="16"/>
  <c r="AM32" i="16"/>
  <c r="AL32" i="16"/>
  <c r="AK32" i="16"/>
  <c r="AJ32" i="16"/>
  <c r="AI32" i="16"/>
  <c r="AH32" i="16"/>
  <c r="AG32" i="16"/>
  <c r="AT31" i="16"/>
  <c r="AS31" i="16"/>
  <c r="AR31" i="16"/>
  <c r="AQ31" i="16"/>
  <c r="AP31" i="16"/>
  <c r="AO31" i="16"/>
  <c r="AN31" i="16"/>
  <c r="AM31" i="16"/>
  <c r="AL31" i="16"/>
  <c r="AK31" i="16"/>
  <c r="AJ31" i="16"/>
  <c r="AI31" i="16"/>
  <c r="AH31" i="16"/>
  <c r="AG31" i="16"/>
  <c r="AT30" i="16"/>
  <c r="AS30" i="16"/>
  <c r="AR30" i="16"/>
  <c r="AQ30" i="16"/>
  <c r="AP30" i="16"/>
  <c r="AO30" i="16"/>
  <c r="AN30" i="16"/>
  <c r="AM30" i="16"/>
  <c r="AL30" i="16"/>
  <c r="AK30" i="16"/>
  <c r="AJ30" i="16"/>
  <c r="AI30" i="16"/>
  <c r="AH30" i="16"/>
  <c r="AG30" i="16"/>
  <c r="P38" i="214" l="1"/>
  <c r="Q38" i="214"/>
  <c r="R38" i="214"/>
  <c r="S38" i="214"/>
  <c r="T38" i="214"/>
  <c r="U38" i="214"/>
  <c r="V38" i="214"/>
  <c r="W38" i="214"/>
  <c r="X38" i="214"/>
  <c r="Y38" i="214"/>
  <c r="Z38" i="214"/>
  <c r="AE38" i="214"/>
  <c r="AF38" i="214"/>
  <c r="AG38" i="214"/>
  <c r="AH38" i="214"/>
  <c r="AI38" i="214"/>
  <c r="AJ38" i="214"/>
  <c r="AK38" i="214"/>
  <c r="AL38" i="214"/>
  <c r="AM38" i="214"/>
  <c r="AN38" i="214"/>
  <c r="AO38" i="214"/>
  <c r="AP38" i="214"/>
  <c r="AQ38" i="214"/>
  <c r="AR38" i="214"/>
  <c r="AS38" i="214"/>
  <c r="AT38" i="214"/>
  <c r="AU38" i="214"/>
  <c r="AV38" i="214"/>
  <c r="AW38" i="214"/>
  <c r="AX38" i="214"/>
  <c r="AY38" i="214"/>
  <c r="AZ38" i="214"/>
  <c r="BA38" i="214"/>
  <c r="BB38" i="214"/>
  <c r="BC38" i="214"/>
  <c r="BD38" i="214"/>
  <c r="BE38" i="214"/>
  <c r="BF38" i="214"/>
  <c r="BG38" i="214"/>
  <c r="BH38" i="214"/>
  <c r="BI38" i="214"/>
  <c r="BJ38" i="214"/>
  <c r="BK38" i="214"/>
  <c r="BL38" i="214"/>
  <c r="BM38" i="214"/>
  <c r="BN38" i="214"/>
  <c r="P39" i="214"/>
  <c r="Q39" i="214"/>
  <c r="R39" i="214"/>
  <c r="S39" i="214"/>
  <c r="T39" i="214"/>
  <c r="U39" i="214"/>
  <c r="V39" i="214"/>
  <c r="W39" i="214"/>
  <c r="X39" i="214"/>
  <c r="Y39" i="214"/>
  <c r="Z39" i="214"/>
  <c r="AE39" i="214"/>
  <c r="AF39" i="214"/>
  <c r="AG39" i="214"/>
  <c r="AH39" i="214"/>
  <c r="AI39" i="214"/>
  <c r="AJ39" i="214"/>
  <c r="AK39" i="214"/>
  <c r="AL39" i="214"/>
  <c r="AM39" i="214"/>
  <c r="AN39" i="214"/>
  <c r="AO39" i="214"/>
  <c r="AP39" i="214"/>
  <c r="AQ39" i="214"/>
  <c r="AR39" i="214"/>
  <c r="AS39" i="214"/>
  <c r="AT39" i="214"/>
  <c r="AU39" i="214"/>
  <c r="AV39" i="214"/>
  <c r="AW39" i="214"/>
  <c r="AX39" i="214"/>
  <c r="AY39" i="214"/>
  <c r="AZ39" i="214"/>
  <c r="BA39" i="214"/>
  <c r="BB39" i="214"/>
  <c r="BC39" i="214"/>
  <c r="BD39" i="214"/>
  <c r="BE39" i="214"/>
  <c r="BF39" i="214"/>
  <c r="BG39" i="214"/>
  <c r="BH39" i="214"/>
  <c r="BI39" i="214"/>
  <c r="BJ39" i="214"/>
  <c r="BK39" i="214"/>
  <c r="BL39" i="214"/>
  <c r="BM39" i="214"/>
  <c r="BN39" i="214"/>
  <c r="P40" i="214"/>
  <c r="Q40" i="214"/>
  <c r="R40" i="214"/>
  <c r="S40" i="214"/>
  <c r="T40" i="214"/>
  <c r="U40" i="214"/>
  <c r="V40" i="214"/>
  <c r="W40" i="214"/>
  <c r="X40" i="214"/>
  <c r="Y40" i="214"/>
  <c r="Z40" i="214"/>
  <c r="AE40" i="214"/>
  <c r="AF40" i="214"/>
  <c r="AG40" i="214"/>
  <c r="AH40" i="214"/>
  <c r="AI40" i="214"/>
  <c r="AJ40" i="214"/>
  <c r="AK40" i="214"/>
  <c r="AL40" i="214"/>
  <c r="AM40" i="214"/>
  <c r="AN40" i="214"/>
  <c r="AO40" i="214"/>
  <c r="AP40" i="214"/>
  <c r="AQ40" i="214"/>
  <c r="AR40" i="214"/>
  <c r="AS40" i="214"/>
  <c r="AT40" i="214"/>
  <c r="AU40" i="214"/>
  <c r="AV40" i="214"/>
  <c r="AW40" i="214"/>
  <c r="AX40" i="214"/>
  <c r="AY40" i="214"/>
  <c r="AZ40" i="214"/>
  <c r="BA40" i="214"/>
  <c r="BB40" i="214"/>
  <c r="BC40" i="214"/>
  <c r="BD40" i="214"/>
  <c r="BE40" i="214"/>
  <c r="BF40" i="214"/>
  <c r="BG40" i="214"/>
  <c r="BH40" i="214"/>
  <c r="BI40" i="214"/>
  <c r="BJ40" i="214"/>
  <c r="BK40" i="214"/>
  <c r="BL40" i="214"/>
  <c r="BM40" i="214"/>
  <c r="BN40" i="214"/>
  <c r="P42" i="214"/>
  <c r="Q42" i="214"/>
  <c r="R42" i="214"/>
  <c r="S42" i="214"/>
  <c r="T42" i="214"/>
  <c r="U42" i="214"/>
  <c r="V42" i="214"/>
  <c r="W42" i="214"/>
  <c r="X42" i="214"/>
  <c r="Y42" i="214"/>
  <c r="Z42" i="214"/>
  <c r="AE42" i="214"/>
  <c r="AF42" i="214"/>
  <c r="AG42" i="214"/>
  <c r="AH42" i="214"/>
  <c r="AI42" i="214"/>
  <c r="AJ42" i="214"/>
  <c r="AK42" i="214"/>
  <c r="AL42" i="214"/>
  <c r="AM42" i="214"/>
  <c r="AN42" i="214"/>
  <c r="AO42" i="214"/>
  <c r="AP42" i="214"/>
  <c r="AQ42" i="214"/>
  <c r="AR42" i="214"/>
  <c r="AS42" i="214"/>
  <c r="AT42" i="214"/>
  <c r="AU42" i="214"/>
  <c r="AV42" i="214"/>
  <c r="AW42" i="214"/>
  <c r="AX42" i="214"/>
  <c r="AY42" i="214"/>
  <c r="AZ42" i="214"/>
  <c r="BA42" i="214"/>
  <c r="BB42" i="214"/>
  <c r="BC42" i="214"/>
  <c r="BD42" i="214"/>
  <c r="BE42" i="214"/>
  <c r="BF42" i="214"/>
  <c r="BG42" i="214"/>
  <c r="BH42" i="214"/>
  <c r="BI42" i="214"/>
  <c r="BJ42" i="214"/>
  <c r="BK42" i="214"/>
  <c r="BL42" i="214"/>
  <c r="BM42" i="214"/>
  <c r="BN42" i="214"/>
  <c r="P43" i="214"/>
  <c r="Q43" i="214"/>
  <c r="R43" i="214"/>
  <c r="S43" i="214"/>
  <c r="T43" i="214"/>
  <c r="U43" i="214"/>
  <c r="V43" i="214"/>
  <c r="W43" i="214"/>
  <c r="X43" i="214"/>
  <c r="Y43" i="214"/>
  <c r="Z43" i="214"/>
  <c r="AE43" i="214"/>
  <c r="AF43" i="214"/>
  <c r="AG43" i="214"/>
  <c r="AH43" i="214"/>
  <c r="AI43" i="214"/>
  <c r="AJ43" i="214"/>
  <c r="AK43" i="214"/>
  <c r="AL43" i="214"/>
  <c r="AM43" i="214"/>
  <c r="AN43" i="214"/>
  <c r="AO43" i="214"/>
  <c r="AP43" i="214"/>
  <c r="AQ43" i="214"/>
  <c r="AR43" i="214"/>
  <c r="AS43" i="214"/>
  <c r="AT43" i="214"/>
  <c r="AU43" i="214"/>
  <c r="AV43" i="214"/>
  <c r="AW43" i="214"/>
  <c r="AX43" i="214"/>
  <c r="AY43" i="214"/>
  <c r="AZ43" i="214"/>
  <c r="BA43" i="214"/>
  <c r="BB43" i="214"/>
  <c r="BC43" i="214"/>
  <c r="BD43" i="214"/>
  <c r="BE43" i="214"/>
  <c r="BF43" i="214"/>
  <c r="BG43" i="214"/>
  <c r="BH43" i="214"/>
  <c r="BI43" i="214"/>
  <c r="BJ43" i="214"/>
  <c r="BK43" i="214"/>
  <c r="BL43" i="214"/>
  <c r="BM43" i="214"/>
  <c r="BN43" i="214"/>
  <c r="P44" i="214"/>
  <c r="Q44" i="214"/>
  <c r="R44" i="214"/>
  <c r="S44" i="214"/>
  <c r="T44" i="214"/>
  <c r="U44" i="214"/>
  <c r="V44" i="214"/>
  <c r="W44" i="214"/>
  <c r="X44" i="214"/>
  <c r="Y44" i="214"/>
  <c r="Z44" i="214"/>
  <c r="AE44" i="214"/>
  <c r="AF44" i="214"/>
  <c r="AG44" i="214"/>
  <c r="AH44" i="214"/>
  <c r="AI44" i="214"/>
  <c r="AJ44" i="214"/>
  <c r="AK44" i="214"/>
  <c r="AL44" i="214"/>
  <c r="AM44" i="214"/>
  <c r="AN44" i="214"/>
  <c r="AO44" i="214"/>
  <c r="AP44" i="214"/>
  <c r="AQ44" i="214"/>
  <c r="AR44" i="214"/>
  <c r="AS44" i="214"/>
  <c r="AT44" i="214"/>
  <c r="AU44" i="214"/>
  <c r="AV44" i="214"/>
  <c r="AW44" i="214"/>
  <c r="AX44" i="214"/>
  <c r="AY44" i="214"/>
  <c r="AZ44" i="214"/>
  <c r="BA44" i="214"/>
  <c r="BB44" i="214"/>
  <c r="BC44" i="214"/>
  <c r="BD44" i="214"/>
  <c r="BE44" i="214"/>
  <c r="BF44" i="214"/>
  <c r="BG44" i="214"/>
  <c r="BH44" i="214"/>
  <c r="BI44" i="214"/>
  <c r="BJ44" i="214"/>
  <c r="BK44" i="214"/>
  <c r="BL44" i="214"/>
  <c r="BM44" i="214"/>
  <c r="BN44" i="214"/>
  <c r="P45" i="214"/>
  <c r="Q45" i="214"/>
  <c r="R45" i="214"/>
  <c r="S45" i="214"/>
  <c r="T45" i="214"/>
  <c r="U45" i="214"/>
  <c r="V45" i="214"/>
  <c r="W45" i="214"/>
  <c r="X45" i="214"/>
  <c r="Y45" i="214"/>
  <c r="Z45" i="214"/>
  <c r="AE45" i="214"/>
  <c r="AF45" i="214"/>
  <c r="AG45" i="214"/>
  <c r="AH45" i="214"/>
  <c r="AI45" i="214"/>
  <c r="AJ45" i="214"/>
  <c r="AK45" i="214"/>
  <c r="AL45" i="214"/>
  <c r="AM45" i="214"/>
  <c r="AN45" i="214"/>
  <c r="AO45" i="214"/>
  <c r="AP45" i="214"/>
  <c r="AQ45" i="214"/>
  <c r="AR45" i="214"/>
  <c r="AS45" i="214"/>
  <c r="AT45" i="214"/>
  <c r="AU45" i="214"/>
  <c r="AV45" i="214"/>
  <c r="AW45" i="214"/>
  <c r="AX45" i="214"/>
  <c r="AY45" i="214"/>
  <c r="AZ45" i="214"/>
  <c r="BA45" i="214"/>
  <c r="BB45" i="214"/>
  <c r="BC45" i="214"/>
  <c r="BD45" i="214"/>
  <c r="BE45" i="214"/>
  <c r="BF45" i="214"/>
  <c r="BG45" i="214"/>
  <c r="BH45" i="214"/>
  <c r="BI45" i="214"/>
  <c r="BJ45" i="214"/>
  <c r="BK45" i="214"/>
  <c r="BL45" i="214"/>
  <c r="BM45" i="214"/>
  <c r="BN45" i="214"/>
  <c r="P46" i="214"/>
  <c r="Q46" i="214"/>
  <c r="R46" i="214"/>
  <c r="S46" i="214"/>
  <c r="T46" i="214"/>
  <c r="U46" i="214"/>
  <c r="V46" i="214"/>
  <c r="W46" i="214"/>
  <c r="X46" i="214"/>
  <c r="Y46" i="214"/>
  <c r="Z46" i="214"/>
  <c r="AE46" i="214"/>
  <c r="AF46" i="214"/>
  <c r="AG46" i="214"/>
  <c r="AH46" i="214"/>
  <c r="AI46" i="214"/>
  <c r="AJ46" i="214"/>
  <c r="AK46" i="214"/>
  <c r="AL46" i="214"/>
  <c r="AM46" i="214"/>
  <c r="AN46" i="214"/>
  <c r="AO46" i="214"/>
  <c r="AP46" i="214"/>
  <c r="AQ46" i="214"/>
  <c r="AR46" i="214"/>
  <c r="AS46" i="214"/>
  <c r="AT46" i="214"/>
  <c r="AU46" i="214"/>
  <c r="AV46" i="214"/>
  <c r="AW46" i="214"/>
  <c r="AX46" i="214"/>
  <c r="AY46" i="214"/>
  <c r="AZ46" i="214"/>
  <c r="BA46" i="214"/>
  <c r="BB46" i="214"/>
  <c r="BC46" i="214"/>
  <c r="BD46" i="214"/>
  <c r="BE46" i="214"/>
  <c r="BF46" i="214"/>
  <c r="BG46" i="214"/>
  <c r="BH46" i="214"/>
  <c r="BI46" i="214"/>
  <c r="BJ46" i="214"/>
  <c r="BK46" i="214"/>
  <c r="BL46" i="214"/>
  <c r="BM46" i="214"/>
  <c r="BN46" i="214"/>
  <c r="P47" i="214"/>
  <c r="Q47" i="214"/>
  <c r="R47" i="214"/>
  <c r="S47" i="214"/>
  <c r="T47" i="214"/>
  <c r="U47" i="214"/>
  <c r="V47" i="214"/>
  <c r="W47" i="214"/>
  <c r="X47" i="214"/>
  <c r="Y47" i="214"/>
  <c r="Z47" i="214"/>
  <c r="AE47" i="214"/>
  <c r="AF47" i="214"/>
  <c r="AG47" i="214"/>
  <c r="AH47" i="214"/>
  <c r="AI47" i="214"/>
  <c r="AJ47" i="214"/>
  <c r="AK47" i="214"/>
  <c r="AL47" i="214"/>
  <c r="AM47" i="214"/>
  <c r="AN47" i="214"/>
  <c r="AO47" i="214"/>
  <c r="AP47" i="214"/>
  <c r="AQ47" i="214"/>
  <c r="AR47" i="214"/>
  <c r="AS47" i="214"/>
  <c r="AT47" i="214"/>
  <c r="AU47" i="214"/>
  <c r="AV47" i="214"/>
  <c r="AW47" i="214"/>
  <c r="AX47" i="214"/>
  <c r="AY47" i="214"/>
  <c r="AZ47" i="214"/>
  <c r="BA47" i="214"/>
  <c r="BB47" i="214"/>
  <c r="BC47" i="214"/>
  <c r="BD47" i="214"/>
  <c r="BE47" i="214"/>
  <c r="BF47" i="214"/>
  <c r="BG47" i="214"/>
  <c r="BH47" i="214"/>
  <c r="BI47" i="214"/>
  <c r="BJ47" i="214"/>
  <c r="BK47" i="214"/>
  <c r="BL47" i="214"/>
  <c r="BM47" i="214"/>
  <c r="BN47" i="214"/>
  <c r="P48" i="214"/>
  <c r="Q48" i="214"/>
  <c r="R48" i="214"/>
  <c r="S48" i="214"/>
  <c r="T48" i="214"/>
  <c r="U48" i="214"/>
  <c r="V48" i="214"/>
  <c r="W48" i="214"/>
  <c r="X48" i="214"/>
  <c r="Y48" i="214"/>
  <c r="Z48" i="214"/>
  <c r="AE48" i="214"/>
  <c r="AF48" i="214"/>
  <c r="AG48" i="214"/>
  <c r="AH48" i="214"/>
  <c r="AI48" i="214"/>
  <c r="AJ48" i="214"/>
  <c r="AK48" i="214"/>
  <c r="AL48" i="214"/>
  <c r="AM48" i="214"/>
  <c r="AN48" i="214"/>
  <c r="AO48" i="214"/>
  <c r="AP48" i="214"/>
  <c r="AQ48" i="214"/>
  <c r="AR48" i="214"/>
  <c r="AS48" i="214"/>
  <c r="AT48" i="214"/>
  <c r="AU48" i="214"/>
  <c r="AV48" i="214"/>
  <c r="AW48" i="214"/>
  <c r="AX48" i="214"/>
  <c r="AY48" i="214"/>
  <c r="AZ48" i="214"/>
  <c r="BA48" i="214"/>
  <c r="BB48" i="214"/>
  <c r="BC48" i="214"/>
  <c r="BD48" i="214"/>
  <c r="BE48" i="214"/>
  <c r="BF48" i="214"/>
  <c r="BG48" i="214"/>
  <c r="BH48" i="214"/>
  <c r="BI48" i="214"/>
  <c r="BJ48" i="214"/>
  <c r="BK48" i="214"/>
  <c r="BL48" i="214"/>
  <c r="BM48" i="214"/>
  <c r="BN48" i="214"/>
  <c r="P49" i="214"/>
  <c r="Q49" i="214"/>
  <c r="R49" i="214"/>
  <c r="S49" i="214"/>
  <c r="T49" i="214"/>
  <c r="U49" i="214"/>
  <c r="V49" i="214"/>
  <c r="W49" i="214"/>
  <c r="X49" i="214"/>
  <c r="Y49" i="214"/>
  <c r="Z49" i="214"/>
  <c r="AE49" i="214"/>
  <c r="AF49" i="214"/>
  <c r="AG49" i="214"/>
  <c r="AH49" i="214"/>
  <c r="AI49" i="214"/>
  <c r="AJ49" i="214"/>
  <c r="AK49" i="214"/>
  <c r="AL49" i="214"/>
  <c r="AM49" i="214"/>
  <c r="AN49" i="214"/>
  <c r="AO49" i="214"/>
  <c r="AP49" i="214"/>
  <c r="AQ49" i="214"/>
  <c r="AR49" i="214"/>
  <c r="AS49" i="214"/>
  <c r="AT49" i="214"/>
  <c r="AU49" i="214"/>
  <c r="AV49" i="214"/>
  <c r="AW49" i="214"/>
  <c r="AX49" i="214"/>
  <c r="AY49" i="214"/>
  <c r="AZ49" i="214"/>
  <c r="BA49" i="214"/>
  <c r="BB49" i="214"/>
  <c r="BC49" i="214"/>
  <c r="BD49" i="214"/>
  <c r="BE49" i="214"/>
  <c r="BF49" i="214"/>
  <c r="BG49" i="214"/>
  <c r="BH49" i="214"/>
  <c r="BI49" i="214"/>
  <c r="BJ49" i="214"/>
  <c r="BK49" i="214"/>
  <c r="BL49" i="214"/>
  <c r="BM49" i="214"/>
  <c r="BN49" i="214"/>
  <c r="P50" i="214"/>
  <c r="Q50" i="214"/>
  <c r="R50" i="214"/>
  <c r="S50" i="214"/>
  <c r="T50" i="214"/>
  <c r="U50" i="214"/>
  <c r="V50" i="214"/>
  <c r="W50" i="214"/>
  <c r="X50" i="214"/>
  <c r="Y50" i="214"/>
  <c r="Z50" i="214"/>
  <c r="AE50" i="214"/>
  <c r="AF50" i="214"/>
  <c r="AG50" i="214"/>
  <c r="AH50" i="214"/>
  <c r="AI50" i="214"/>
  <c r="AJ50" i="214"/>
  <c r="AK50" i="214"/>
  <c r="AL50" i="214"/>
  <c r="AM50" i="214"/>
  <c r="AN50" i="214"/>
  <c r="AO50" i="214"/>
  <c r="AP50" i="214"/>
  <c r="AQ50" i="214"/>
  <c r="AR50" i="214"/>
  <c r="AS50" i="214"/>
  <c r="AT50" i="214"/>
  <c r="AU50" i="214"/>
  <c r="AV50" i="214"/>
  <c r="AW50" i="214"/>
  <c r="AX50" i="214"/>
  <c r="AY50" i="214"/>
  <c r="AZ50" i="214"/>
  <c r="BA50" i="214"/>
  <c r="BB50" i="214"/>
  <c r="BC50" i="214"/>
  <c r="BD50" i="214"/>
  <c r="BE50" i="214"/>
  <c r="BF50" i="214"/>
  <c r="BG50" i="214"/>
  <c r="BH50" i="214"/>
  <c r="BI50" i="214"/>
  <c r="BJ50" i="214"/>
  <c r="BK50" i="214"/>
  <c r="BL50" i="214"/>
  <c r="BM50" i="214"/>
  <c r="BN50" i="214"/>
  <c r="P51" i="214"/>
  <c r="Q51" i="214"/>
  <c r="R51" i="214"/>
  <c r="S51" i="214"/>
  <c r="T51" i="214"/>
  <c r="U51" i="214"/>
  <c r="V51" i="214"/>
  <c r="W51" i="214"/>
  <c r="X51" i="214"/>
  <c r="Y51" i="214"/>
  <c r="Z51" i="214"/>
  <c r="AE51" i="214"/>
  <c r="AF51" i="214"/>
  <c r="AG51" i="214"/>
  <c r="AH51" i="214"/>
  <c r="AI51" i="214"/>
  <c r="AJ51" i="214"/>
  <c r="AK51" i="214"/>
  <c r="AL51" i="214"/>
  <c r="AM51" i="214"/>
  <c r="AN51" i="214"/>
  <c r="AO51" i="214"/>
  <c r="AP51" i="214"/>
  <c r="AQ51" i="214"/>
  <c r="AR51" i="214"/>
  <c r="AS51" i="214"/>
  <c r="AT51" i="214"/>
  <c r="AU51" i="214"/>
  <c r="AV51" i="214"/>
  <c r="AW51" i="214"/>
  <c r="AX51" i="214"/>
  <c r="AY51" i="214"/>
  <c r="AZ51" i="214"/>
  <c r="BA51" i="214"/>
  <c r="BB51" i="214"/>
  <c r="BC51" i="214"/>
  <c r="BD51" i="214"/>
  <c r="BE51" i="214"/>
  <c r="BF51" i="214"/>
  <c r="BG51" i="214"/>
  <c r="BH51" i="214"/>
  <c r="BI51" i="214"/>
  <c r="BJ51" i="214"/>
  <c r="BK51" i="214"/>
  <c r="BL51" i="214"/>
  <c r="BM51" i="214"/>
  <c r="BN51" i="214"/>
  <c r="P52" i="214"/>
  <c r="Q52" i="214"/>
  <c r="R52" i="214"/>
  <c r="S52" i="214"/>
  <c r="T52" i="214"/>
  <c r="U52" i="214"/>
  <c r="V52" i="214"/>
  <c r="W52" i="214"/>
  <c r="X52" i="214"/>
  <c r="Y52" i="214"/>
  <c r="Z52" i="214"/>
  <c r="AE52" i="214"/>
  <c r="AF52" i="214"/>
  <c r="AG52" i="214"/>
  <c r="AH52" i="214"/>
  <c r="AI52" i="214"/>
  <c r="AJ52" i="214"/>
  <c r="AK52" i="214"/>
  <c r="AL52" i="214"/>
  <c r="AM52" i="214"/>
  <c r="AN52" i="214"/>
  <c r="AO52" i="214"/>
  <c r="AP52" i="214"/>
  <c r="AQ52" i="214"/>
  <c r="AR52" i="214"/>
  <c r="AS52" i="214"/>
  <c r="AT52" i="214"/>
  <c r="AU52" i="214"/>
  <c r="AV52" i="214"/>
  <c r="AW52" i="214"/>
  <c r="AX52" i="214"/>
  <c r="AY52" i="214"/>
  <c r="AZ52" i="214"/>
  <c r="BA52" i="214"/>
  <c r="BB52" i="214"/>
  <c r="BC52" i="214"/>
  <c r="BD52" i="214"/>
  <c r="BE52" i="214"/>
  <c r="BF52" i="214"/>
  <c r="BG52" i="214"/>
  <c r="BH52" i="214"/>
  <c r="BI52" i="214"/>
  <c r="BJ52" i="214"/>
  <c r="BK52" i="214"/>
  <c r="BL52" i="214"/>
  <c r="BM52" i="214"/>
  <c r="BN52" i="214"/>
  <c r="P53" i="214"/>
  <c r="Q53" i="214"/>
  <c r="R53" i="214"/>
  <c r="S53" i="214"/>
  <c r="T53" i="214"/>
  <c r="U53" i="214"/>
  <c r="V53" i="214"/>
  <c r="W53" i="214"/>
  <c r="X53" i="214"/>
  <c r="Y53" i="214"/>
  <c r="Z53" i="214"/>
  <c r="AE53" i="214"/>
  <c r="AF53" i="214"/>
  <c r="AG53" i="214"/>
  <c r="AH53" i="214"/>
  <c r="AI53" i="214"/>
  <c r="AJ53" i="214"/>
  <c r="AK53" i="214"/>
  <c r="AL53" i="214"/>
  <c r="AM53" i="214"/>
  <c r="AN53" i="214"/>
  <c r="AO53" i="214"/>
  <c r="AP53" i="214"/>
  <c r="AQ53" i="214"/>
  <c r="AR53" i="214"/>
  <c r="AS53" i="214"/>
  <c r="AT53" i="214"/>
  <c r="AU53" i="214"/>
  <c r="AV53" i="214"/>
  <c r="AW53" i="214"/>
  <c r="AX53" i="214"/>
  <c r="AY53" i="214"/>
  <c r="AZ53" i="214"/>
  <c r="BA53" i="214"/>
  <c r="BB53" i="214"/>
  <c r="BC53" i="214"/>
  <c r="BD53" i="214"/>
  <c r="BE53" i="214"/>
  <c r="BF53" i="214"/>
  <c r="BG53" i="214"/>
  <c r="BH53" i="214"/>
  <c r="BI53" i="214"/>
  <c r="BJ53" i="214"/>
  <c r="BK53" i="214"/>
  <c r="BL53" i="214"/>
  <c r="BM53" i="214"/>
  <c r="BN53" i="214"/>
  <c r="P54" i="214"/>
  <c r="Q54" i="214"/>
  <c r="R54" i="214"/>
  <c r="S54" i="214"/>
  <c r="T54" i="214"/>
  <c r="U54" i="214"/>
  <c r="V54" i="214"/>
  <c r="W54" i="214"/>
  <c r="X54" i="214"/>
  <c r="Y54" i="214"/>
  <c r="Z54" i="214"/>
  <c r="AE54" i="214"/>
  <c r="AF54" i="214"/>
  <c r="AG54" i="214"/>
  <c r="AH54" i="214"/>
  <c r="AI54" i="214"/>
  <c r="AJ54" i="214"/>
  <c r="AK54" i="214"/>
  <c r="AL54" i="214"/>
  <c r="AM54" i="214"/>
  <c r="AN54" i="214"/>
  <c r="AO54" i="214"/>
  <c r="AP54" i="214"/>
  <c r="AQ54" i="214"/>
  <c r="AR54" i="214"/>
  <c r="AS54" i="214"/>
  <c r="AT54" i="214"/>
  <c r="AU54" i="214"/>
  <c r="AV54" i="214"/>
  <c r="AW54" i="214"/>
  <c r="AX54" i="214"/>
  <c r="AY54" i="214"/>
  <c r="AZ54" i="214"/>
  <c r="BA54" i="214"/>
  <c r="BB54" i="214"/>
  <c r="BC54" i="214"/>
  <c r="BD54" i="214"/>
  <c r="BE54" i="214"/>
  <c r="BF54" i="214"/>
  <c r="BG54" i="214"/>
  <c r="BH54" i="214"/>
  <c r="BI54" i="214"/>
  <c r="BJ54" i="214"/>
  <c r="BK54" i="214"/>
  <c r="BL54" i="214"/>
  <c r="BM54" i="214"/>
  <c r="BN54" i="214"/>
  <c r="P55" i="214"/>
  <c r="Q55" i="214"/>
  <c r="R55" i="214"/>
  <c r="S55" i="214"/>
  <c r="T55" i="214"/>
  <c r="U55" i="214"/>
  <c r="V55" i="214"/>
  <c r="W55" i="214"/>
  <c r="X55" i="214"/>
  <c r="Y55" i="214"/>
  <c r="Z55" i="214"/>
  <c r="AE55" i="214"/>
  <c r="AF55" i="214"/>
  <c r="AG55" i="214"/>
  <c r="AH55" i="214"/>
  <c r="AI55" i="214"/>
  <c r="AJ55" i="214"/>
  <c r="AK55" i="214"/>
  <c r="AL55" i="214"/>
  <c r="AM55" i="214"/>
  <c r="AN55" i="214"/>
  <c r="AO55" i="214"/>
  <c r="AP55" i="214"/>
  <c r="AQ55" i="214"/>
  <c r="AR55" i="214"/>
  <c r="AS55" i="214"/>
  <c r="AT55" i="214"/>
  <c r="AU55" i="214"/>
  <c r="AV55" i="214"/>
  <c r="AW55" i="214"/>
  <c r="AX55" i="214"/>
  <c r="AY55" i="214"/>
  <c r="AZ55" i="214"/>
  <c r="BA55" i="214"/>
  <c r="BB55" i="214"/>
  <c r="BC55" i="214"/>
  <c r="BD55" i="214"/>
  <c r="BE55" i="214"/>
  <c r="BF55" i="214"/>
  <c r="BG55" i="214"/>
  <c r="BH55" i="214"/>
  <c r="BI55" i="214"/>
  <c r="BJ55" i="214"/>
  <c r="BK55" i="214"/>
  <c r="BL55" i="214"/>
  <c r="BM55" i="214"/>
  <c r="BN55" i="214"/>
  <c r="P56" i="214"/>
  <c r="Q56" i="214"/>
  <c r="R56" i="214"/>
  <c r="S56" i="214"/>
  <c r="T56" i="214"/>
  <c r="U56" i="214"/>
  <c r="V56" i="214"/>
  <c r="W56" i="214"/>
  <c r="X56" i="214"/>
  <c r="Y56" i="214"/>
  <c r="Z56" i="214"/>
  <c r="AE56" i="214"/>
  <c r="AF56" i="214"/>
  <c r="AG56" i="214"/>
  <c r="AH56" i="214"/>
  <c r="AI56" i="214"/>
  <c r="AJ56" i="214"/>
  <c r="AK56" i="214"/>
  <c r="AL56" i="214"/>
  <c r="AM56" i="214"/>
  <c r="AN56" i="214"/>
  <c r="AO56" i="214"/>
  <c r="AP56" i="214"/>
  <c r="AQ56" i="214"/>
  <c r="AR56" i="214"/>
  <c r="AS56" i="214"/>
  <c r="AT56" i="214"/>
  <c r="AU56" i="214"/>
  <c r="AV56" i="214"/>
  <c r="AW56" i="214"/>
  <c r="AX56" i="214"/>
  <c r="AY56" i="214"/>
  <c r="AZ56" i="214"/>
  <c r="BA56" i="214"/>
  <c r="BB56" i="214"/>
  <c r="BC56" i="214"/>
  <c r="BD56" i="214"/>
  <c r="BE56" i="214"/>
  <c r="BF56" i="214"/>
  <c r="BG56" i="214"/>
  <c r="BH56" i="214"/>
  <c r="BI56" i="214"/>
  <c r="BJ56" i="214"/>
  <c r="BK56" i="214"/>
  <c r="BL56" i="214"/>
  <c r="BM56" i="214"/>
  <c r="BN56" i="214"/>
  <c r="P58" i="214"/>
  <c r="Q58" i="214"/>
  <c r="R58" i="214"/>
  <c r="S58" i="214"/>
  <c r="T58" i="214"/>
  <c r="U58" i="214"/>
  <c r="V58" i="214"/>
  <c r="W58" i="214"/>
  <c r="X58" i="214"/>
  <c r="Y58" i="214"/>
  <c r="Z58" i="214"/>
  <c r="AE58" i="214"/>
  <c r="AF58" i="214"/>
  <c r="AG58" i="214"/>
  <c r="AH58" i="214"/>
  <c r="AI58" i="214"/>
  <c r="AJ58" i="214"/>
  <c r="AK58" i="214"/>
  <c r="AL58" i="214"/>
  <c r="AM58" i="214"/>
  <c r="AN58" i="214"/>
  <c r="AO58" i="214"/>
  <c r="AP58" i="214"/>
  <c r="AQ58" i="214"/>
  <c r="AR58" i="214"/>
  <c r="AS58" i="214"/>
  <c r="AT58" i="214"/>
  <c r="AU58" i="214"/>
  <c r="AV58" i="214"/>
  <c r="AW58" i="214"/>
  <c r="AX58" i="214"/>
  <c r="AY58" i="214"/>
  <c r="AZ58" i="214"/>
  <c r="BA58" i="214"/>
  <c r="BB58" i="214"/>
  <c r="BC58" i="214"/>
  <c r="BD58" i="214"/>
  <c r="BE58" i="214"/>
  <c r="BF58" i="214"/>
  <c r="BG58" i="214"/>
  <c r="BH58" i="214"/>
  <c r="BI58" i="214"/>
  <c r="BJ58" i="214"/>
  <c r="BK58" i="214"/>
  <c r="BL58" i="214"/>
  <c r="BM58" i="214"/>
  <c r="BN58" i="214"/>
  <c r="P59" i="214"/>
  <c r="Q59" i="214"/>
  <c r="R59" i="214"/>
  <c r="S59" i="214"/>
  <c r="T59" i="214"/>
  <c r="U59" i="214"/>
  <c r="V59" i="214"/>
  <c r="W59" i="214"/>
  <c r="X59" i="214"/>
  <c r="Y59" i="214"/>
  <c r="Z59" i="214"/>
  <c r="AE59" i="214"/>
  <c r="AF59" i="214"/>
  <c r="AG59" i="214"/>
  <c r="AH59" i="214"/>
  <c r="AI59" i="214"/>
  <c r="AJ59" i="214"/>
  <c r="AK59" i="214"/>
  <c r="AL59" i="214"/>
  <c r="AM59" i="214"/>
  <c r="AN59" i="214"/>
  <c r="AO59" i="214"/>
  <c r="AP59" i="214"/>
  <c r="AQ59" i="214"/>
  <c r="AR59" i="214"/>
  <c r="AS59" i="214"/>
  <c r="AT59" i="214"/>
  <c r="AU59" i="214"/>
  <c r="AV59" i="214"/>
  <c r="AW59" i="214"/>
  <c r="AX59" i="214"/>
  <c r="AY59" i="214"/>
  <c r="AZ59" i="214"/>
  <c r="BA59" i="214"/>
  <c r="BB59" i="214"/>
  <c r="BC59" i="214"/>
  <c r="BD59" i="214"/>
  <c r="BE59" i="214"/>
  <c r="BF59" i="214"/>
  <c r="BG59" i="214"/>
  <c r="BH59" i="214"/>
  <c r="BI59" i="214"/>
  <c r="BJ59" i="214"/>
  <c r="BK59" i="214"/>
  <c r="BL59" i="214"/>
  <c r="BM59" i="214"/>
  <c r="BN59" i="214"/>
  <c r="P60" i="214"/>
  <c r="Q60" i="214"/>
  <c r="R60" i="214"/>
  <c r="S60" i="214"/>
  <c r="T60" i="214"/>
  <c r="U60" i="214"/>
  <c r="V60" i="214"/>
  <c r="W60" i="214"/>
  <c r="X60" i="214"/>
  <c r="Y60" i="214"/>
  <c r="Z60" i="214"/>
  <c r="AE60" i="214"/>
  <c r="AF60" i="214"/>
  <c r="AG60" i="214"/>
  <c r="AH60" i="214"/>
  <c r="AI60" i="214"/>
  <c r="AJ60" i="214"/>
  <c r="AK60" i="214"/>
  <c r="AL60" i="214"/>
  <c r="AM60" i="214"/>
  <c r="AN60" i="214"/>
  <c r="AO60" i="214"/>
  <c r="AP60" i="214"/>
  <c r="AQ60" i="214"/>
  <c r="AR60" i="214"/>
  <c r="AS60" i="214"/>
  <c r="AT60" i="214"/>
  <c r="AU60" i="214"/>
  <c r="AV60" i="214"/>
  <c r="AW60" i="214"/>
  <c r="AX60" i="214"/>
  <c r="AY60" i="214"/>
  <c r="AZ60" i="214"/>
  <c r="BA60" i="214"/>
  <c r="BB60" i="214"/>
  <c r="BC60" i="214"/>
  <c r="BD60" i="214"/>
  <c r="BE60" i="214"/>
  <c r="BF60" i="214"/>
  <c r="BG60" i="214"/>
  <c r="BH60" i="214"/>
  <c r="BI60" i="214"/>
  <c r="BJ60" i="214"/>
  <c r="BK60" i="214"/>
  <c r="BL60" i="214"/>
  <c r="BM60" i="214"/>
  <c r="BN60" i="214"/>
  <c r="P61" i="214"/>
  <c r="Q61" i="214"/>
  <c r="R61" i="214"/>
  <c r="S61" i="214"/>
  <c r="T61" i="214"/>
  <c r="U61" i="214"/>
  <c r="V61" i="214"/>
  <c r="W61" i="214"/>
  <c r="X61" i="214"/>
  <c r="Y61" i="214"/>
  <c r="Z61" i="214"/>
  <c r="AE61" i="214"/>
  <c r="AF61" i="214"/>
  <c r="AG61" i="214"/>
  <c r="AH61" i="214"/>
  <c r="AI61" i="214"/>
  <c r="AJ61" i="214"/>
  <c r="AK61" i="214"/>
  <c r="AL61" i="214"/>
  <c r="AM61" i="214"/>
  <c r="AN61" i="214"/>
  <c r="AO61" i="214"/>
  <c r="AP61" i="214"/>
  <c r="AQ61" i="214"/>
  <c r="AR61" i="214"/>
  <c r="AS61" i="214"/>
  <c r="AT61" i="214"/>
  <c r="AU61" i="214"/>
  <c r="AV61" i="214"/>
  <c r="AW61" i="214"/>
  <c r="AX61" i="214"/>
  <c r="AY61" i="214"/>
  <c r="AZ61" i="214"/>
  <c r="BA61" i="214"/>
  <c r="BB61" i="214"/>
  <c r="BC61" i="214"/>
  <c r="BD61" i="214"/>
  <c r="BE61" i="214"/>
  <c r="BF61" i="214"/>
  <c r="BG61" i="214"/>
  <c r="BH61" i="214"/>
  <c r="BI61" i="214"/>
  <c r="BJ61" i="214"/>
  <c r="BK61" i="214"/>
  <c r="BL61" i="214"/>
  <c r="BM61" i="214"/>
  <c r="BN61" i="214"/>
  <c r="P62" i="214"/>
  <c r="Q62" i="214"/>
  <c r="R62" i="214"/>
  <c r="S62" i="214"/>
  <c r="T62" i="214"/>
  <c r="U62" i="214"/>
  <c r="V62" i="214"/>
  <c r="W62" i="214"/>
  <c r="X62" i="214"/>
  <c r="Y62" i="214"/>
  <c r="Z62" i="214"/>
  <c r="AE62" i="214"/>
  <c r="AF62" i="214"/>
  <c r="AG62" i="214"/>
  <c r="AH62" i="214"/>
  <c r="AI62" i="214"/>
  <c r="AJ62" i="214"/>
  <c r="AK62" i="214"/>
  <c r="AL62" i="214"/>
  <c r="AM62" i="214"/>
  <c r="AN62" i="214"/>
  <c r="AO62" i="214"/>
  <c r="AP62" i="214"/>
  <c r="AQ62" i="214"/>
  <c r="AR62" i="214"/>
  <c r="AS62" i="214"/>
  <c r="AT62" i="214"/>
  <c r="AU62" i="214"/>
  <c r="AV62" i="214"/>
  <c r="AW62" i="214"/>
  <c r="AX62" i="214"/>
  <c r="AY62" i="214"/>
  <c r="AZ62" i="214"/>
  <c r="BA62" i="214"/>
  <c r="BB62" i="214"/>
  <c r="BC62" i="214"/>
  <c r="BD62" i="214"/>
  <c r="BE62" i="214"/>
  <c r="BF62" i="214"/>
  <c r="BG62" i="214"/>
  <c r="BH62" i="214"/>
  <c r="BI62" i="214"/>
  <c r="BJ62" i="214"/>
  <c r="BK62" i="214"/>
  <c r="BL62" i="214"/>
  <c r="BM62" i="214"/>
  <c r="BN62" i="214"/>
  <c r="AA26" i="49" l="1"/>
  <c r="AA27" i="50"/>
  <c r="AA26" i="50"/>
  <c r="S61" i="5" l="1"/>
  <c r="G14" i="201"/>
  <c r="F14" i="201"/>
  <c r="G13" i="201"/>
  <c r="F13" i="201"/>
  <c r="G12" i="201"/>
  <c r="F12" i="201"/>
  <c r="K46" i="202" l="1"/>
  <c r="K45" i="202"/>
  <c r="K44" i="202"/>
  <c r="K43" i="202"/>
  <c r="K42" i="202"/>
  <c r="K41" i="202"/>
  <c r="K40" i="202"/>
  <c r="K39" i="202"/>
  <c r="K38" i="202"/>
  <c r="K37" i="202"/>
  <c r="K27" i="202"/>
  <c r="K28" i="202"/>
  <c r="K29" i="202"/>
  <c r="K30" i="202"/>
  <c r="K31" i="202"/>
  <c r="K32" i="202"/>
  <c r="K33" i="202"/>
  <c r="K34" i="202"/>
  <c r="K35" i="202"/>
  <c r="K26" i="202"/>
  <c r="K16" i="202"/>
  <c r="K17" i="202"/>
  <c r="K18" i="202"/>
  <c r="K19" i="202"/>
  <c r="K20" i="202"/>
  <c r="K21" i="202"/>
  <c r="K22" i="202"/>
  <c r="K23" i="202"/>
  <c r="K24" i="202"/>
  <c r="K15" i="202"/>
  <c r="K9" i="202"/>
  <c r="K10" i="202"/>
  <c r="K11" i="202"/>
  <c r="K12" i="202"/>
  <c r="K13" i="202"/>
  <c r="K8" i="202"/>
  <c r="J46" i="202"/>
  <c r="I46" i="202"/>
  <c r="J45" i="202"/>
  <c r="I45" i="202"/>
  <c r="J44" i="202"/>
  <c r="I44" i="202"/>
  <c r="J43" i="202"/>
  <c r="I43" i="202"/>
  <c r="J42" i="202"/>
  <c r="I42" i="202"/>
  <c r="J41" i="202"/>
  <c r="I41" i="202"/>
  <c r="J40" i="202"/>
  <c r="I40" i="202"/>
  <c r="J39" i="202"/>
  <c r="I39" i="202"/>
  <c r="J38" i="202"/>
  <c r="I38" i="202"/>
  <c r="J37" i="202"/>
  <c r="I37" i="202"/>
  <c r="J26" i="202"/>
  <c r="J27" i="202"/>
  <c r="J28" i="202"/>
  <c r="J29" i="202"/>
  <c r="J30" i="202"/>
  <c r="J31" i="202"/>
  <c r="J32" i="202"/>
  <c r="J33" i="202"/>
  <c r="J34" i="202"/>
  <c r="J35" i="202"/>
  <c r="I27" i="202"/>
  <c r="I28" i="202"/>
  <c r="I29" i="202"/>
  <c r="I30" i="202"/>
  <c r="I31" i="202"/>
  <c r="I32" i="202"/>
  <c r="I33" i="202"/>
  <c r="I34" i="202"/>
  <c r="I35" i="202"/>
  <c r="I26" i="202"/>
  <c r="J15" i="202"/>
  <c r="J16" i="202"/>
  <c r="J17" i="202"/>
  <c r="J18" i="202"/>
  <c r="J19" i="202"/>
  <c r="J20" i="202"/>
  <c r="J21" i="202"/>
  <c r="J22" i="202"/>
  <c r="J23" i="202"/>
  <c r="J24" i="202"/>
  <c r="I16" i="202"/>
  <c r="I17" i="202"/>
  <c r="I18" i="202"/>
  <c r="I19" i="202"/>
  <c r="I20" i="202"/>
  <c r="I21" i="202"/>
  <c r="I22" i="202"/>
  <c r="I23" i="202"/>
  <c r="I24" i="202"/>
  <c r="I15" i="202"/>
  <c r="J8" i="202"/>
  <c r="J9" i="202"/>
  <c r="J10" i="202"/>
  <c r="J11" i="202"/>
  <c r="J12" i="202"/>
  <c r="J13" i="202"/>
  <c r="I9" i="202"/>
  <c r="I10" i="202"/>
  <c r="I11" i="202"/>
  <c r="I12" i="202"/>
  <c r="I13" i="202"/>
  <c r="I8" i="202"/>
  <c r="K37" i="201"/>
  <c r="K36" i="201"/>
  <c r="K35" i="201"/>
  <c r="K34" i="201"/>
  <c r="K33" i="201"/>
  <c r="K31" i="201"/>
  <c r="K30" i="201"/>
  <c r="K28" i="201"/>
  <c r="K29" i="201"/>
  <c r="K27" i="201"/>
  <c r="K26" i="201"/>
  <c r="K25" i="201"/>
  <c r="K24" i="201"/>
  <c r="K23" i="201"/>
  <c r="K20" i="201"/>
  <c r="K21" i="201"/>
  <c r="K22" i="201"/>
  <c r="K19" i="201"/>
  <c r="K18" i="201"/>
  <c r="K17" i="201"/>
  <c r="K12" i="201"/>
  <c r="K13" i="201"/>
  <c r="K14" i="201"/>
  <c r="K15" i="201"/>
  <c r="K11" i="201"/>
  <c r="K9" i="201"/>
  <c r="K8" i="201"/>
  <c r="K6" i="201"/>
  <c r="K6" i="202" s="1"/>
  <c r="J8" i="201"/>
  <c r="J6" i="201"/>
  <c r="J6" i="202" s="1"/>
  <c r="J9" i="201"/>
  <c r="J11" i="201"/>
  <c r="J12" i="201"/>
  <c r="J13" i="201"/>
  <c r="J14" i="201"/>
  <c r="J15" i="201"/>
  <c r="J17" i="201"/>
  <c r="J18" i="201"/>
  <c r="J19" i="201"/>
  <c r="J20" i="201"/>
  <c r="J21" i="201"/>
  <c r="J22" i="201"/>
  <c r="J23" i="201"/>
  <c r="J24" i="201"/>
  <c r="J25" i="201"/>
  <c r="J26" i="201"/>
  <c r="J27" i="201"/>
  <c r="J28" i="201"/>
  <c r="J29" i="201"/>
  <c r="J30" i="201"/>
  <c r="J31" i="201"/>
  <c r="J33" i="201"/>
  <c r="J34" i="201"/>
  <c r="J35" i="201"/>
  <c r="J36" i="201"/>
  <c r="J37" i="201"/>
  <c r="I37" i="201"/>
  <c r="I36" i="201"/>
  <c r="I35" i="201"/>
  <c r="I34" i="201"/>
  <c r="I33" i="201"/>
  <c r="I31" i="201"/>
  <c r="I30" i="201"/>
  <c r="I29" i="201"/>
  <c r="I28" i="201"/>
  <c r="I27" i="201"/>
  <c r="I26" i="201"/>
  <c r="I25" i="201"/>
  <c r="I24" i="201"/>
  <c r="I23" i="201"/>
  <c r="I20" i="201"/>
  <c r="I21" i="201"/>
  <c r="I22" i="201"/>
  <c r="I19" i="201"/>
  <c r="I18" i="201"/>
  <c r="I17" i="201"/>
  <c r="I12" i="201"/>
  <c r="I13" i="201"/>
  <c r="I14" i="201"/>
  <c r="I15" i="201"/>
  <c r="I11" i="201"/>
  <c r="I9" i="201"/>
  <c r="I8" i="201"/>
  <c r="I6" i="201"/>
  <c r="I6" i="202" s="1"/>
  <c r="H15" i="201"/>
  <c r="H9" i="201"/>
  <c r="H8" i="201"/>
  <c r="H6" i="201"/>
  <c r="F37" i="201"/>
  <c r="F34" i="201"/>
  <c r="F33" i="201"/>
  <c r="F28" i="201"/>
  <c r="F24" i="201"/>
  <c r="F17" i="201"/>
  <c r="F11" i="201"/>
  <c r="F9" i="201"/>
  <c r="F8" i="201"/>
  <c r="F6" i="201"/>
  <c r="K46" i="200"/>
  <c r="K45" i="200"/>
  <c r="K44" i="200"/>
  <c r="K43" i="200"/>
  <c r="K42" i="200"/>
  <c r="K41" i="200"/>
  <c r="K40" i="200"/>
  <c r="K39" i="200"/>
  <c r="K38" i="200"/>
  <c r="K37" i="200"/>
  <c r="K27" i="200"/>
  <c r="K28" i="200"/>
  <c r="K29" i="200"/>
  <c r="K30" i="200"/>
  <c r="K31" i="200"/>
  <c r="K32" i="200"/>
  <c r="K33" i="200"/>
  <c r="K34" i="200"/>
  <c r="K35" i="200"/>
  <c r="K26" i="200"/>
  <c r="K16" i="200"/>
  <c r="K17" i="200"/>
  <c r="K18" i="200"/>
  <c r="K19" i="200"/>
  <c r="K20" i="200"/>
  <c r="K21" i="200"/>
  <c r="K22" i="200"/>
  <c r="K23" i="200"/>
  <c r="K24" i="200"/>
  <c r="K15" i="200"/>
  <c r="K9" i="200"/>
  <c r="K10" i="200"/>
  <c r="K11" i="200"/>
  <c r="K12" i="200"/>
  <c r="K13" i="200"/>
  <c r="K8" i="200"/>
  <c r="K37" i="199"/>
  <c r="K36" i="199"/>
  <c r="K35" i="199"/>
  <c r="K34" i="199"/>
  <c r="K33" i="199"/>
  <c r="K31" i="199"/>
  <c r="K30" i="199"/>
  <c r="K28" i="199"/>
  <c r="K29" i="199"/>
  <c r="K27" i="199"/>
  <c r="K26" i="199"/>
  <c r="K25" i="199"/>
  <c r="K24" i="199"/>
  <c r="K23" i="199"/>
  <c r="K20" i="199"/>
  <c r="K21" i="199"/>
  <c r="K22" i="199"/>
  <c r="K19" i="199"/>
  <c r="K18" i="199"/>
  <c r="K17" i="199"/>
  <c r="K12" i="199"/>
  <c r="K13" i="199"/>
  <c r="K14" i="199"/>
  <c r="K15" i="199"/>
  <c r="K11" i="199"/>
  <c r="K9" i="199"/>
  <c r="K8" i="199"/>
  <c r="K6" i="199"/>
  <c r="J46" i="200"/>
  <c r="J45" i="200"/>
  <c r="J44" i="200"/>
  <c r="J43" i="200"/>
  <c r="J42" i="200"/>
  <c r="J41" i="200"/>
  <c r="J40" i="200"/>
  <c r="J39" i="200"/>
  <c r="J38" i="200"/>
  <c r="J37" i="200"/>
  <c r="J27" i="200"/>
  <c r="J28" i="200"/>
  <c r="J29" i="200"/>
  <c r="J30" i="200"/>
  <c r="J31" i="200"/>
  <c r="J32" i="200"/>
  <c r="J33" i="200"/>
  <c r="J34" i="200"/>
  <c r="J35" i="200"/>
  <c r="J26" i="200"/>
  <c r="J16" i="200"/>
  <c r="J17" i="200"/>
  <c r="J18" i="200"/>
  <c r="J19" i="200"/>
  <c r="J20" i="200"/>
  <c r="J21" i="200"/>
  <c r="J22" i="200"/>
  <c r="J23" i="200"/>
  <c r="J24" i="200"/>
  <c r="J15" i="200"/>
  <c r="J9" i="200"/>
  <c r="J10" i="200"/>
  <c r="J11" i="200"/>
  <c r="J12" i="200"/>
  <c r="J13" i="200"/>
  <c r="J8" i="200"/>
  <c r="J37" i="199"/>
  <c r="J36" i="199"/>
  <c r="J35" i="199"/>
  <c r="J34" i="199"/>
  <c r="J33" i="199"/>
  <c r="J31" i="199"/>
  <c r="J30" i="199"/>
  <c r="J28" i="199"/>
  <c r="J29" i="199"/>
  <c r="J27" i="199"/>
  <c r="J26" i="199"/>
  <c r="J25" i="199"/>
  <c r="J24" i="199"/>
  <c r="J23" i="199"/>
  <c r="J20" i="199"/>
  <c r="J21" i="199"/>
  <c r="J22" i="199"/>
  <c r="J19" i="199"/>
  <c r="J18" i="199"/>
  <c r="J17" i="199"/>
  <c r="J12" i="199"/>
  <c r="J13" i="199"/>
  <c r="J14" i="199"/>
  <c r="J15" i="199"/>
  <c r="J11" i="199"/>
  <c r="J9" i="199"/>
  <c r="J8" i="199"/>
  <c r="J6" i="199"/>
  <c r="I46" i="200"/>
  <c r="I45" i="200"/>
  <c r="I44" i="200"/>
  <c r="I43" i="200"/>
  <c r="I42" i="200"/>
  <c r="I41" i="200"/>
  <c r="I40" i="200"/>
  <c r="I39" i="200"/>
  <c r="I38" i="200"/>
  <c r="I37" i="200"/>
  <c r="I27" i="200"/>
  <c r="I28" i="200"/>
  <c r="I29" i="200"/>
  <c r="I30" i="200"/>
  <c r="I31" i="200"/>
  <c r="I32" i="200"/>
  <c r="I33" i="200"/>
  <c r="I34" i="200"/>
  <c r="I35" i="200"/>
  <c r="I26" i="200"/>
  <c r="I16" i="200"/>
  <c r="I17" i="200"/>
  <c r="I18" i="200"/>
  <c r="I19" i="200"/>
  <c r="I20" i="200"/>
  <c r="I21" i="200"/>
  <c r="I22" i="200"/>
  <c r="I23" i="200"/>
  <c r="I24" i="200"/>
  <c r="I15" i="200"/>
  <c r="I9" i="200"/>
  <c r="I10" i="200"/>
  <c r="I11" i="200"/>
  <c r="I12" i="200"/>
  <c r="I13" i="200"/>
  <c r="I8" i="200"/>
  <c r="I37" i="199"/>
  <c r="I36" i="199"/>
  <c r="I35" i="199"/>
  <c r="I34" i="199"/>
  <c r="I33" i="199"/>
  <c r="I31" i="199"/>
  <c r="I30" i="199"/>
  <c r="I28" i="199"/>
  <c r="I29" i="199"/>
  <c r="I27" i="199"/>
  <c r="I26" i="199"/>
  <c r="I25" i="199"/>
  <c r="I24" i="199"/>
  <c r="I23" i="199"/>
  <c r="I22" i="199"/>
  <c r="I20" i="199"/>
  <c r="I21" i="199"/>
  <c r="I19" i="199"/>
  <c r="I18" i="199"/>
  <c r="I17" i="199"/>
  <c r="I12" i="199"/>
  <c r="I13" i="199"/>
  <c r="I14" i="199"/>
  <c r="I15" i="199"/>
  <c r="I11" i="199"/>
  <c r="I9" i="199"/>
  <c r="I8" i="199"/>
  <c r="I6" i="199"/>
  <c r="H12" i="199"/>
  <c r="F18" i="199"/>
  <c r="F8" i="199"/>
  <c r="H9" i="199"/>
  <c r="H8" i="199"/>
  <c r="H6" i="199"/>
  <c r="I9" i="180"/>
  <c r="G9" i="180"/>
  <c r="F6" i="199"/>
  <c r="F9" i="199"/>
  <c r="F11" i="199"/>
  <c r="F12" i="199"/>
  <c r="F13" i="199"/>
  <c r="F14" i="199"/>
  <c r="F15" i="199"/>
  <c r="F17" i="199"/>
  <c r="F19" i="199"/>
  <c r="F20" i="199"/>
  <c r="F21" i="199"/>
  <c r="F22" i="199"/>
  <c r="F23" i="199"/>
  <c r="F24" i="199"/>
  <c r="F25" i="199"/>
  <c r="F26" i="199"/>
  <c r="F27" i="199"/>
  <c r="F28" i="199"/>
  <c r="F29" i="199"/>
  <c r="F30" i="199"/>
  <c r="F31" i="199"/>
  <c r="F33" i="199"/>
  <c r="F34" i="199"/>
  <c r="F35" i="199"/>
  <c r="F36" i="199"/>
  <c r="F37" i="199"/>
  <c r="E69" i="2"/>
  <c r="E68" i="2"/>
  <c r="E67" i="2"/>
  <c r="E66" i="2"/>
  <c r="E65" i="2"/>
  <c r="E64" i="2"/>
  <c r="E63" i="2"/>
  <c r="E62" i="2"/>
  <c r="E61" i="2"/>
  <c r="E60" i="2"/>
  <c r="E50" i="2"/>
  <c r="E51" i="2"/>
  <c r="E52" i="2"/>
  <c r="E53" i="2"/>
  <c r="E54" i="2"/>
  <c r="E55" i="2"/>
  <c r="E56" i="2"/>
  <c r="E57" i="2"/>
  <c r="E58" i="2"/>
  <c r="E49" i="2"/>
  <c r="E39" i="2"/>
  <c r="E40" i="2"/>
  <c r="E41" i="2"/>
  <c r="E42" i="2"/>
  <c r="E43" i="2"/>
  <c r="E44" i="2"/>
  <c r="E45" i="2"/>
  <c r="E46" i="2"/>
  <c r="E47" i="2"/>
  <c r="E38" i="2"/>
  <c r="E32" i="2"/>
  <c r="E33" i="2"/>
  <c r="E34" i="2"/>
  <c r="E35" i="2"/>
  <c r="E36" i="2"/>
  <c r="E31" i="2"/>
  <c r="E60" i="91"/>
  <c r="E58" i="91"/>
  <c r="E59" i="91"/>
  <c r="E57" i="91"/>
  <c r="E56" i="91"/>
  <c r="E54" i="91"/>
  <c r="E53" i="91"/>
  <c r="E52" i="91"/>
  <c r="E51" i="91"/>
  <c r="E50" i="91"/>
  <c r="E49" i="91"/>
  <c r="E48" i="91"/>
  <c r="E47" i="91"/>
  <c r="E46" i="91"/>
  <c r="E43" i="91"/>
  <c r="E44" i="91"/>
  <c r="E45" i="91"/>
  <c r="E42" i="91"/>
  <c r="E41" i="91"/>
  <c r="E40" i="91"/>
  <c r="E35" i="91"/>
  <c r="E36" i="91"/>
  <c r="E37" i="91"/>
  <c r="E38" i="91"/>
  <c r="E34" i="91"/>
  <c r="E32" i="91"/>
  <c r="E31" i="91"/>
  <c r="E29" i="91"/>
  <c r="E28" i="16" s="1"/>
  <c r="H52" i="188" l="1"/>
  <c r="I52" i="188"/>
  <c r="J52" i="188"/>
  <c r="K52" i="188"/>
  <c r="L52" i="188"/>
  <c r="M52" i="188"/>
  <c r="N52" i="188"/>
  <c r="O52" i="188"/>
  <c r="P52" i="188"/>
  <c r="Q52" i="188"/>
  <c r="R52" i="188"/>
  <c r="S52" i="188"/>
  <c r="T52" i="188"/>
  <c r="U52" i="188"/>
  <c r="V52" i="188"/>
  <c r="W52" i="188"/>
  <c r="X52" i="188"/>
  <c r="Y52" i="188"/>
  <c r="Z52" i="188"/>
  <c r="AA52" i="188"/>
  <c r="AB52" i="188"/>
  <c r="AC52" i="188"/>
  <c r="AD52" i="188"/>
  <c r="AE52" i="188"/>
  <c r="AF52" i="188"/>
  <c r="AG52" i="188"/>
  <c r="AH52" i="188"/>
  <c r="G52" i="188"/>
  <c r="F65" i="59" l="1"/>
  <c r="Q79" i="210" l="1"/>
  <c r="I101" i="210"/>
  <c r="AQ31" i="208"/>
  <c r="E100" i="208" s="1"/>
  <c r="F32" i="220" l="1"/>
  <c r="L28" i="220"/>
  <c r="N49" i="181"/>
  <c r="N48" i="181"/>
  <c r="N47" i="181"/>
  <c r="N46" i="181"/>
  <c r="N45" i="181"/>
  <c r="N44" i="181"/>
  <c r="N43" i="181"/>
  <c r="N42" i="181"/>
  <c r="N41" i="181"/>
  <c r="N40" i="181"/>
  <c r="M49" i="181"/>
  <c r="L49" i="181"/>
  <c r="M48" i="181"/>
  <c r="L48" i="181"/>
  <c r="M47" i="181"/>
  <c r="L47" i="181"/>
  <c r="M46" i="181"/>
  <c r="L46" i="181"/>
  <c r="M45" i="181"/>
  <c r="L45" i="181"/>
  <c r="M44" i="181"/>
  <c r="L44" i="181"/>
  <c r="M43" i="181"/>
  <c r="L43" i="181"/>
  <c r="M42" i="181"/>
  <c r="L42" i="181"/>
  <c r="M41" i="181"/>
  <c r="L41" i="181"/>
  <c r="M40" i="181"/>
  <c r="L40" i="181"/>
  <c r="N30" i="181"/>
  <c r="N31" i="181"/>
  <c r="N32" i="181"/>
  <c r="N33" i="181"/>
  <c r="N34" i="181"/>
  <c r="N35" i="181"/>
  <c r="N36" i="181"/>
  <c r="N37" i="181"/>
  <c r="N38" i="181"/>
  <c r="N29" i="181"/>
  <c r="M29" i="181"/>
  <c r="M30" i="181"/>
  <c r="M31" i="181"/>
  <c r="M32" i="181"/>
  <c r="M33" i="181"/>
  <c r="M34" i="181"/>
  <c r="M35" i="181"/>
  <c r="M36" i="181"/>
  <c r="M37" i="181"/>
  <c r="M38" i="181"/>
  <c r="L30" i="181"/>
  <c r="L31" i="181"/>
  <c r="L32" i="181"/>
  <c r="L33" i="181"/>
  <c r="L34" i="181"/>
  <c r="L35" i="181"/>
  <c r="L36" i="181"/>
  <c r="L37" i="181"/>
  <c r="L38" i="181"/>
  <c r="L29" i="181"/>
  <c r="N19" i="181"/>
  <c r="N20" i="181"/>
  <c r="N21" i="181"/>
  <c r="N22" i="181"/>
  <c r="N23" i="181"/>
  <c r="N24" i="181"/>
  <c r="N25" i="181"/>
  <c r="N26" i="181"/>
  <c r="N27" i="181"/>
  <c r="N18" i="181"/>
  <c r="M18" i="181"/>
  <c r="M19" i="181"/>
  <c r="M20" i="181"/>
  <c r="M21" i="181"/>
  <c r="M22" i="181"/>
  <c r="M23" i="181"/>
  <c r="M24" i="181"/>
  <c r="M25" i="181"/>
  <c r="M26" i="181"/>
  <c r="M27" i="181"/>
  <c r="L19" i="181"/>
  <c r="L20" i="181"/>
  <c r="L21" i="181"/>
  <c r="L22" i="181"/>
  <c r="L23" i="181"/>
  <c r="L24" i="181"/>
  <c r="L25" i="181"/>
  <c r="L26" i="181"/>
  <c r="L27" i="181"/>
  <c r="L18" i="181"/>
  <c r="N12" i="181"/>
  <c r="N13" i="181"/>
  <c r="N14" i="181"/>
  <c r="N15" i="181"/>
  <c r="N16" i="181"/>
  <c r="N11" i="181"/>
  <c r="M11" i="181"/>
  <c r="M12" i="181"/>
  <c r="M13" i="181"/>
  <c r="M14" i="181"/>
  <c r="M15" i="181"/>
  <c r="M16" i="181"/>
  <c r="L12" i="181"/>
  <c r="L13" i="181"/>
  <c r="L14" i="181"/>
  <c r="L15" i="181"/>
  <c r="L16" i="181"/>
  <c r="L11" i="181"/>
  <c r="N40" i="180"/>
  <c r="N39" i="180"/>
  <c r="N38" i="180"/>
  <c r="N37" i="180"/>
  <c r="N36" i="180"/>
  <c r="M36" i="180"/>
  <c r="M37" i="180"/>
  <c r="M38" i="180"/>
  <c r="M39" i="180"/>
  <c r="M40" i="180"/>
  <c r="L40" i="180"/>
  <c r="L39" i="180"/>
  <c r="L38" i="180"/>
  <c r="L37" i="180"/>
  <c r="L36" i="180"/>
  <c r="N34" i="180"/>
  <c r="N33" i="180"/>
  <c r="N32" i="180"/>
  <c r="N31" i="180"/>
  <c r="N30" i="180"/>
  <c r="N29" i="180"/>
  <c r="N28" i="180"/>
  <c r="N27" i="180"/>
  <c r="N26" i="180"/>
  <c r="N25" i="180"/>
  <c r="N24" i="180"/>
  <c r="N23" i="180"/>
  <c r="N22" i="180"/>
  <c r="N21" i="180"/>
  <c r="N20" i="180"/>
  <c r="M20" i="180"/>
  <c r="M21" i="180"/>
  <c r="M22" i="180"/>
  <c r="M23" i="180"/>
  <c r="M24" i="180"/>
  <c r="M25" i="180"/>
  <c r="M26" i="180"/>
  <c r="M27" i="180"/>
  <c r="M28" i="180"/>
  <c r="M29" i="180"/>
  <c r="M30" i="180"/>
  <c r="M31" i="180"/>
  <c r="M32" i="180"/>
  <c r="M33" i="180"/>
  <c r="M34" i="180"/>
  <c r="L34" i="180"/>
  <c r="L33" i="180"/>
  <c r="L31" i="180"/>
  <c r="L32" i="180"/>
  <c r="L30" i="180"/>
  <c r="L29" i="180"/>
  <c r="L28" i="180"/>
  <c r="L27" i="180"/>
  <c r="L26" i="180"/>
  <c r="L23" i="180"/>
  <c r="L24" i="180"/>
  <c r="L25" i="180"/>
  <c r="L22" i="180"/>
  <c r="L21" i="180"/>
  <c r="L20" i="180"/>
  <c r="N15" i="180"/>
  <c r="N16" i="180"/>
  <c r="N17" i="180"/>
  <c r="N18" i="180"/>
  <c r="N14" i="180"/>
  <c r="L15" i="180"/>
  <c r="M15" i="180"/>
  <c r="L16" i="180"/>
  <c r="M16" i="180"/>
  <c r="L17" i="180"/>
  <c r="M17" i="180"/>
  <c r="L18" i="180"/>
  <c r="M18" i="180"/>
  <c r="M14" i="180"/>
  <c r="L14" i="180"/>
  <c r="K14" i="180"/>
  <c r="N12" i="180"/>
  <c r="N11" i="180"/>
  <c r="M12" i="180"/>
  <c r="M11" i="180"/>
  <c r="L12" i="180"/>
  <c r="L11" i="180"/>
  <c r="N9" i="180"/>
  <c r="M9" i="180"/>
  <c r="L9" i="180"/>
  <c r="K9" i="180"/>
  <c r="H9" i="180"/>
  <c r="F11" i="188"/>
  <c r="F53" i="188" s="1"/>
  <c r="F55" i="188" s="1"/>
  <c r="V70" i="210" l="1"/>
  <c r="F104" i="210" l="1"/>
  <c r="H97" i="210"/>
  <c r="F96" i="210"/>
  <c r="P81" i="210"/>
  <c r="P72" i="210"/>
  <c r="H93" i="210"/>
  <c r="Z29" i="91"/>
  <c r="W69" i="91" s="1"/>
  <c r="P85" i="210"/>
  <c r="P71" i="210"/>
  <c r="P70" i="210"/>
  <c r="P74" i="210"/>
  <c r="P73" i="210"/>
  <c r="H107" i="210"/>
  <c r="H94" i="210"/>
  <c r="H95" i="210"/>
  <c r="H96" i="210"/>
  <c r="H98" i="210"/>
  <c r="H99" i="210"/>
  <c r="H100" i="210"/>
  <c r="H101" i="210"/>
  <c r="H102" i="210"/>
  <c r="H103" i="210"/>
  <c r="H104" i="210"/>
  <c r="H105" i="210"/>
  <c r="H106" i="210"/>
  <c r="I28" i="57"/>
  <c r="H92" i="210" s="1"/>
  <c r="I104" i="210"/>
  <c r="F95" i="210"/>
  <c r="Q84" i="210"/>
  <c r="Q85" i="210"/>
  <c r="Q83" i="210"/>
  <c r="I105" i="210" s="1"/>
  <c r="Q82" i="210"/>
  <c r="Q81" i="210"/>
  <c r="Q80" i="210"/>
  <c r="Q78" i="210"/>
  <c r="I100" i="210" s="1"/>
  <c r="Q77" i="210"/>
  <c r="Q76" i="210"/>
  <c r="Q75" i="210"/>
  <c r="I97" i="210" s="1"/>
  <c r="Q74" i="210"/>
  <c r="I96" i="210" s="1"/>
  <c r="Q73" i="210"/>
  <c r="I95" i="210" s="1"/>
  <c r="Q72" i="210"/>
  <c r="Q71" i="210"/>
  <c r="R71" i="210" s="1"/>
  <c r="P75" i="210"/>
  <c r="F97" i="210" s="1"/>
  <c r="P76" i="210"/>
  <c r="F98" i="210" s="1"/>
  <c r="P77" i="210"/>
  <c r="F99" i="210" s="1"/>
  <c r="P78" i="210"/>
  <c r="F100" i="210" s="1"/>
  <c r="P79" i="210"/>
  <c r="F101" i="210" s="1"/>
  <c r="P80" i="210"/>
  <c r="F102" i="210" s="1"/>
  <c r="F103" i="210"/>
  <c r="P82" i="210"/>
  <c r="P83" i="210"/>
  <c r="F105" i="210" s="1"/>
  <c r="P84" i="210"/>
  <c r="F106" i="210" s="1"/>
  <c r="R77" i="210" l="1"/>
  <c r="R81" i="210"/>
  <c r="R84" i="210"/>
  <c r="I106" i="210"/>
  <c r="J106" i="210" s="1"/>
  <c r="F92" i="210"/>
  <c r="R72" i="210"/>
  <c r="R85" i="210"/>
  <c r="I93" i="210"/>
  <c r="J105" i="210"/>
  <c r="R80" i="210"/>
  <c r="J104" i="210"/>
  <c r="J101" i="210"/>
  <c r="R76" i="210"/>
  <c r="J100" i="210"/>
  <c r="J97" i="210"/>
  <c r="J96" i="210"/>
  <c r="I98" i="210"/>
  <c r="J98" i="210" s="1"/>
  <c r="R74" i="210"/>
  <c r="R78" i="210"/>
  <c r="R82" i="210"/>
  <c r="I94" i="210"/>
  <c r="I103" i="210"/>
  <c r="J103" i="210" s="1"/>
  <c r="I102" i="210"/>
  <c r="J102" i="210" s="1"/>
  <c r="I99" i="210"/>
  <c r="J99" i="210" s="1"/>
  <c r="R75" i="210"/>
  <c r="R79" i="210"/>
  <c r="R83" i="210"/>
  <c r="Q70" i="210"/>
  <c r="R73" i="210"/>
  <c r="R70" i="210" l="1"/>
  <c r="I92" i="210"/>
  <c r="L29" i="220" l="1"/>
  <c r="C89" i="149"/>
  <c r="C90" i="149" s="1"/>
  <c r="H36" i="221"/>
  <c r="I36" i="221"/>
  <c r="J36" i="221"/>
  <c r="K36" i="221"/>
  <c r="L36" i="221"/>
  <c r="M36" i="221"/>
  <c r="N36" i="221"/>
  <c r="H37" i="221"/>
  <c r="I37" i="221"/>
  <c r="J37" i="221"/>
  <c r="K37" i="221"/>
  <c r="L37" i="221"/>
  <c r="M37" i="221"/>
  <c r="N37" i="221"/>
  <c r="E37" i="221" s="1"/>
  <c r="H38" i="221"/>
  <c r="I38" i="221"/>
  <c r="J38" i="221"/>
  <c r="K38" i="221"/>
  <c r="L38" i="221"/>
  <c r="M38" i="221"/>
  <c r="N38" i="221"/>
  <c r="E38" i="221" s="1"/>
  <c r="H39" i="221"/>
  <c r="I39" i="221"/>
  <c r="J39" i="221"/>
  <c r="K39" i="221"/>
  <c r="L39" i="221"/>
  <c r="M39" i="221"/>
  <c r="N39" i="221"/>
  <c r="H40" i="221"/>
  <c r="I40" i="221"/>
  <c r="J40" i="221"/>
  <c r="K40" i="221"/>
  <c r="L40" i="221"/>
  <c r="M40" i="221"/>
  <c r="N40" i="221"/>
  <c r="H41" i="221"/>
  <c r="I41" i="221"/>
  <c r="J41" i="221"/>
  <c r="K41" i="221"/>
  <c r="L41" i="221"/>
  <c r="M41" i="221"/>
  <c r="N41" i="221"/>
  <c r="E41" i="221" s="1"/>
  <c r="H42" i="221"/>
  <c r="I42" i="221"/>
  <c r="J42" i="221"/>
  <c r="K42" i="221"/>
  <c r="L42" i="221"/>
  <c r="M42" i="221"/>
  <c r="N42" i="221"/>
  <c r="E42" i="221" s="1"/>
  <c r="H43" i="221"/>
  <c r="I43" i="221"/>
  <c r="J43" i="221"/>
  <c r="K43" i="221"/>
  <c r="L43" i="221"/>
  <c r="M43" i="221"/>
  <c r="N43" i="221"/>
  <c r="H44" i="221"/>
  <c r="I44" i="221"/>
  <c r="J44" i="221"/>
  <c r="K44" i="221"/>
  <c r="L44" i="221"/>
  <c r="M44" i="221"/>
  <c r="N44" i="221"/>
  <c r="H45" i="221"/>
  <c r="I45" i="221"/>
  <c r="J45" i="221"/>
  <c r="K45" i="221"/>
  <c r="L45" i="221"/>
  <c r="M45" i="221"/>
  <c r="N45" i="221"/>
  <c r="E45" i="221" s="1"/>
  <c r="G45" i="221"/>
  <c r="G44" i="221"/>
  <c r="G43" i="221"/>
  <c r="G42" i="221"/>
  <c r="G41" i="221"/>
  <c r="G40" i="221"/>
  <c r="G39" i="221"/>
  <c r="G38" i="221"/>
  <c r="G37" i="221"/>
  <c r="G36" i="221"/>
  <c r="H25" i="221"/>
  <c r="I25" i="221"/>
  <c r="J25" i="221"/>
  <c r="K25" i="221"/>
  <c r="L25" i="221"/>
  <c r="M25" i="221"/>
  <c r="N25" i="221"/>
  <c r="H26" i="221"/>
  <c r="I26" i="221"/>
  <c r="J26" i="221"/>
  <c r="K26" i="221"/>
  <c r="L26" i="221"/>
  <c r="M26" i="221"/>
  <c r="N26" i="221"/>
  <c r="E26" i="221" s="1"/>
  <c r="H27" i="221"/>
  <c r="I27" i="221"/>
  <c r="J27" i="221"/>
  <c r="K27" i="221"/>
  <c r="L27" i="221"/>
  <c r="M27" i="221"/>
  <c r="N27" i="221"/>
  <c r="E27" i="221" s="1"/>
  <c r="H28" i="221"/>
  <c r="I28" i="221"/>
  <c r="J28" i="221"/>
  <c r="K28" i="221"/>
  <c r="L28" i="221"/>
  <c r="M28" i="221"/>
  <c r="N28" i="221"/>
  <c r="E28" i="221" s="1"/>
  <c r="H29" i="221"/>
  <c r="I29" i="221"/>
  <c r="J29" i="221"/>
  <c r="K29" i="221"/>
  <c r="L29" i="221"/>
  <c r="M29" i="221"/>
  <c r="N29" i="221"/>
  <c r="H30" i="221"/>
  <c r="I30" i="221"/>
  <c r="J30" i="221"/>
  <c r="K30" i="221"/>
  <c r="L30" i="221"/>
  <c r="M30" i="221"/>
  <c r="N30" i="221"/>
  <c r="E30" i="221" s="1"/>
  <c r="H31" i="221"/>
  <c r="I31" i="221"/>
  <c r="J31" i="221"/>
  <c r="K31" i="221"/>
  <c r="L31" i="221"/>
  <c r="M31" i="221"/>
  <c r="N31" i="221"/>
  <c r="E31" i="221" s="1"/>
  <c r="H32" i="221"/>
  <c r="I32" i="221"/>
  <c r="J32" i="221"/>
  <c r="K32" i="221"/>
  <c r="L32" i="221"/>
  <c r="M32" i="221"/>
  <c r="N32" i="221"/>
  <c r="E32" i="221" s="1"/>
  <c r="H33" i="221"/>
  <c r="I33" i="221"/>
  <c r="J33" i="221"/>
  <c r="K33" i="221"/>
  <c r="L33" i="221"/>
  <c r="M33" i="221"/>
  <c r="N33" i="221"/>
  <c r="H34" i="221"/>
  <c r="I34" i="221"/>
  <c r="J34" i="221"/>
  <c r="K34" i="221"/>
  <c r="L34" i="221"/>
  <c r="M34" i="221"/>
  <c r="N34" i="221"/>
  <c r="E34" i="221" s="1"/>
  <c r="G26" i="221"/>
  <c r="G27" i="221"/>
  <c r="G28" i="221"/>
  <c r="G29" i="221"/>
  <c r="G30" i="221"/>
  <c r="G31" i="221"/>
  <c r="G32" i="221"/>
  <c r="G33" i="221"/>
  <c r="G34" i="221"/>
  <c r="G25" i="221"/>
  <c r="H14" i="221"/>
  <c r="I14" i="221"/>
  <c r="J14" i="221"/>
  <c r="K14" i="221"/>
  <c r="L14" i="221"/>
  <c r="M14" i="221"/>
  <c r="N14" i="221"/>
  <c r="H15" i="221"/>
  <c r="I15" i="221"/>
  <c r="J15" i="221"/>
  <c r="K15" i="221"/>
  <c r="L15" i="221"/>
  <c r="M15" i="221"/>
  <c r="N15" i="221"/>
  <c r="E15" i="221" s="1"/>
  <c r="H16" i="221"/>
  <c r="I16" i="221"/>
  <c r="J16" i="221"/>
  <c r="K16" i="221"/>
  <c r="L16" i="221"/>
  <c r="M16" i="221"/>
  <c r="N16" i="221"/>
  <c r="E16" i="221" s="1"/>
  <c r="H17" i="221"/>
  <c r="I17" i="221"/>
  <c r="J17" i="221"/>
  <c r="K17" i="221"/>
  <c r="L17" i="221"/>
  <c r="M17" i="221"/>
  <c r="N17" i="221"/>
  <c r="H18" i="221"/>
  <c r="I18" i="221"/>
  <c r="J18" i="221"/>
  <c r="K18" i="221"/>
  <c r="L18" i="221"/>
  <c r="M18" i="221"/>
  <c r="N18" i="221"/>
  <c r="H19" i="221"/>
  <c r="I19" i="221"/>
  <c r="J19" i="221"/>
  <c r="K19" i="221"/>
  <c r="L19" i="221"/>
  <c r="M19" i="221"/>
  <c r="N19" i="221"/>
  <c r="E19" i="221" s="1"/>
  <c r="H20" i="221"/>
  <c r="I20" i="221"/>
  <c r="J20" i="221"/>
  <c r="K20" i="221"/>
  <c r="L20" i="221"/>
  <c r="M20" i="221"/>
  <c r="N20" i="221"/>
  <c r="E20" i="221" s="1"/>
  <c r="H21" i="221"/>
  <c r="I21" i="221"/>
  <c r="J21" i="221"/>
  <c r="K21" i="221"/>
  <c r="L21" i="221"/>
  <c r="M21" i="221"/>
  <c r="N21" i="221"/>
  <c r="H22" i="221"/>
  <c r="I22" i="221"/>
  <c r="J22" i="221"/>
  <c r="K22" i="221"/>
  <c r="L22" i="221"/>
  <c r="M22" i="221"/>
  <c r="N22" i="221"/>
  <c r="H23" i="221"/>
  <c r="I23" i="221"/>
  <c r="J23" i="221"/>
  <c r="K23" i="221"/>
  <c r="L23" i="221"/>
  <c r="M23" i="221"/>
  <c r="N23" i="221"/>
  <c r="E23" i="221" s="1"/>
  <c r="G15" i="221"/>
  <c r="G16" i="221"/>
  <c r="G17" i="221"/>
  <c r="G18" i="221"/>
  <c r="G19" i="221"/>
  <c r="G20" i="221"/>
  <c r="G21" i="221"/>
  <c r="G22" i="221"/>
  <c r="G23" i="221"/>
  <c r="G14" i="221"/>
  <c r="H7" i="221"/>
  <c r="I7" i="221"/>
  <c r="J7" i="221"/>
  <c r="K7" i="221"/>
  <c r="L7" i="221"/>
  <c r="M7" i="221"/>
  <c r="N7" i="221"/>
  <c r="H8" i="221"/>
  <c r="I8" i="221"/>
  <c r="J8" i="221"/>
  <c r="K8" i="221"/>
  <c r="L8" i="221"/>
  <c r="M8" i="221"/>
  <c r="N8" i="221"/>
  <c r="E8" i="221" s="1"/>
  <c r="H9" i="221"/>
  <c r="I9" i="221"/>
  <c r="J9" i="221"/>
  <c r="K9" i="221"/>
  <c r="L9" i="221"/>
  <c r="M9" i="221"/>
  <c r="N9" i="221"/>
  <c r="E9" i="221" s="1"/>
  <c r="H10" i="221"/>
  <c r="I10" i="221"/>
  <c r="J10" i="221"/>
  <c r="K10" i="221"/>
  <c r="L10" i="221"/>
  <c r="M10" i="221"/>
  <c r="N10" i="221"/>
  <c r="E10" i="221" s="1"/>
  <c r="H11" i="221"/>
  <c r="I11" i="221"/>
  <c r="J11" i="221"/>
  <c r="K11" i="221"/>
  <c r="L11" i="221"/>
  <c r="M11" i="221"/>
  <c r="N11" i="221"/>
  <c r="H12" i="221"/>
  <c r="I12" i="221"/>
  <c r="J12" i="221"/>
  <c r="K12" i="221"/>
  <c r="L12" i="221"/>
  <c r="M12" i="221"/>
  <c r="N12" i="221"/>
  <c r="E12" i="221" s="1"/>
  <c r="G8" i="221"/>
  <c r="G9" i="221"/>
  <c r="G10" i="221"/>
  <c r="G11" i="221"/>
  <c r="G12" i="221"/>
  <c r="G7" i="221"/>
  <c r="F45" i="221"/>
  <c r="F44" i="221"/>
  <c r="F43" i="221"/>
  <c r="F42" i="221"/>
  <c r="F41" i="221"/>
  <c r="F40" i="221"/>
  <c r="F39" i="221"/>
  <c r="F38" i="221"/>
  <c r="F37" i="221"/>
  <c r="F36" i="221"/>
  <c r="F26" i="221"/>
  <c r="F27" i="221"/>
  <c r="F28" i="221"/>
  <c r="F29" i="221"/>
  <c r="F30" i="221"/>
  <c r="F31" i="221"/>
  <c r="F32" i="221"/>
  <c r="F33" i="221"/>
  <c r="F34" i="221"/>
  <c r="F25" i="221"/>
  <c r="F15" i="221"/>
  <c r="F16" i="221"/>
  <c r="F17" i="221"/>
  <c r="F18" i="221"/>
  <c r="F19" i="221"/>
  <c r="F20" i="221"/>
  <c r="F21" i="221"/>
  <c r="F22" i="221"/>
  <c r="F23" i="221"/>
  <c r="F14" i="221"/>
  <c r="F8" i="221"/>
  <c r="F9" i="221"/>
  <c r="F10" i="221"/>
  <c r="F11" i="221"/>
  <c r="F12" i="221"/>
  <c r="F7" i="221"/>
  <c r="N36" i="220"/>
  <c r="M36" i="220"/>
  <c r="L36" i="220"/>
  <c r="K36" i="220"/>
  <c r="J36" i="220"/>
  <c r="I36" i="220"/>
  <c r="H36" i="220"/>
  <c r="N35" i="220"/>
  <c r="M35" i="220"/>
  <c r="L35" i="220"/>
  <c r="K35" i="220"/>
  <c r="J35" i="220"/>
  <c r="I35" i="220"/>
  <c r="H35" i="220"/>
  <c r="N34" i="220"/>
  <c r="M34" i="220"/>
  <c r="L34" i="220"/>
  <c r="K34" i="220"/>
  <c r="J34" i="220"/>
  <c r="I34" i="220"/>
  <c r="H34" i="220"/>
  <c r="N33" i="220"/>
  <c r="M33" i="220"/>
  <c r="L33" i="220"/>
  <c r="K33" i="220"/>
  <c r="J33" i="220"/>
  <c r="I33" i="220"/>
  <c r="H33" i="220"/>
  <c r="N32" i="220"/>
  <c r="M32" i="220"/>
  <c r="L32" i="220"/>
  <c r="K32" i="220"/>
  <c r="J32" i="220"/>
  <c r="I32" i="220"/>
  <c r="H32" i="220"/>
  <c r="N30" i="220"/>
  <c r="M30" i="220"/>
  <c r="L30" i="220"/>
  <c r="K30" i="220"/>
  <c r="J30" i="220"/>
  <c r="I30" i="220"/>
  <c r="H30" i="220"/>
  <c r="N29" i="220"/>
  <c r="M29" i="220"/>
  <c r="K29" i="220"/>
  <c r="J29" i="220"/>
  <c r="I29" i="220"/>
  <c r="H29" i="220"/>
  <c r="N28" i="220"/>
  <c r="M28" i="220"/>
  <c r="K28" i="220"/>
  <c r="J28" i="220"/>
  <c r="I28" i="220"/>
  <c r="H28" i="220"/>
  <c r="N27" i="220"/>
  <c r="M27" i="220"/>
  <c r="L27" i="220"/>
  <c r="K27" i="220"/>
  <c r="J27" i="220"/>
  <c r="I27" i="220"/>
  <c r="H27" i="220"/>
  <c r="N26" i="220"/>
  <c r="M26" i="220"/>
  <c r="L26" i="220"/>
  <c r="K26" i="220"/>
  <c r="J26" i="220"/>
  <c r="I26" i="220"/>
  <c r="H26" i="220"/>
  <c r="N25" i="220"/>
  <c r="M25" i="220"/>
  <c r="L25" i="220"/>
  <c r="K25" i="220"/>
  <c r="J25" i="220"/>
  <c r="I25" i="220"/>
  <c r="H25" i="220"/>
  <c r="N24" i="220"/>
  <c r="M24" i="220"/>
  <c r="L24" i="220"/>
  <c r="K24" i="220"/>
  <c r="J24" i="220"/>
  <c r="I24" i="220"/>
  <c r="H24" i="220"/>
  <c r="N23" i="220"/>
  <c r="M23" i="220"/>
  <c r="L23" i="220"/>
  <c r="K23" i="220"/>
  <c r="J23" i="220"/>
  <c r="I23" i="220"/>
  <c r="H23" i="220"/>
  <c r="N22" i="220"/>
  <c r="M22" i="220"/>
  <c r="L22" i="220"/>
  <c r="K22" i="220"/>
  <c r="J22" i="220"/>
  <c r="I22" i="220"/>
  <c r="H22" i="220"/>
  <c r="N21" i="220"/>
  <c r="M21" i="220"/>
  <c r="L21" i="220"/>
  <c r="K21" i="220"/>
  <c r="J21" i="220"/>
  <c r="I21" i="220"/>
  <c r="H21" i="220"/>
  <c r="N20" i="220"/>
  <c r="M20" i="220"/>
  <c r="L20" i="220"/>
  <c r="K20" i="220"/>
  <c r="J20" i="220"/>
  <c r="I20" i="220"/>
  <c r="H20" i="220"/>
  <c r="N19" i="220"/>
  <c r="M19" i="220"/>
  <c r="L19" i="220"/>
  <c r="K19" i="220"/>
  <c r="J19" i="220"/>
  <c r="I19" i="220"/>
  <c r="H19" i="220"/>
  <c r="N18" i="220"/>
  <c r="M18" i="220"/>
  <c r="L18" i="220"/>
  <c r="K18" i="220"/>
  <c r="J18" i="220"/>
  <c r="I18" i="220"/>
  <c r="H18" i="220"/>
  <c r="N17" i="220"/>
  <c r="M17" i="220"/>
  <c r="L17" i="220"/>
  <c r="K17" i="220"/>
  <c r="J17" i="220"/>
  <c r="I17" i="220"/>
  <c r="H17" i="220"/>
  <c r="N16" i="220"/>
  <c r="M16" i="220"/>
  <c r="L16" i="220"/>
  <c r="K16" i="220"/>
  <c r="J16" i="220"/>
  <c r="I16" i="220"/>
  <c r="H16" i="220"/>
  <c r="N14" i="220"/>
  <c r="M14" i="220"/>
  <c r="L14" i="220"/>
  <c r="K14" i="220"/>
  <c r="J14" i="220"/>
  <c r="I14" i="220"/>
  <c r="H14" i="220"/>
  <c r="N13" i="220"/>
  <c r="M13" i="220"/>
  <c r="L13" i="220"/>
  <c r="K13" i="220"/>
  <c r="J13" i="220"/>
  <c r="I13" i="220"/>
  <c r="H13" i="220"/>
  <c r="N12" i="220"/>
  <c r="M12" i="220"/>
  <c r="L12" i="220"/>
  <c r="K12" i="220"/>
  <c r="J12" i="220"/>
  <c r="I12" i="220"/>
  <c r="H12" i="220"/>
  <c r="N11" i="220"/>
  <c r="M11" i="220"/>
  <c r="L11" i="220"/>
  <c r="K11" i="220"/>
  <c r="J11" i="220"/>
  <c r="I11" i="220"/>
  <c r="H11" i="220"/>
  <c r="N10" i="220"/>
  <c r="M10" i="220"/>
  <c r="L10" i="220"/>
  <c r="K10" i="220"/>
  <c r="J10" i="220"/>
  <c r="I10" i="220"/>
  <c r="H10" i="220"/>
  <c r="N8" i="220"/>
  <c r="M8" i="220"/>
  <c r="L8" i="220"/>
  <c r="K8" i="220"/>
  <c r="J8" i="220"/>
  <c r="I8" i="220"/>
  <c r="H8" i="220"/>
  <c r="N7" i="220"/>
  <c r="M7" i="220"/>
  <c r="L7" i="220"/>
  <c r="K7" i="220"/>
  <c r="J7" i="220"/>
  <c r="I7" i="220"/>
  <c r="H7" i="220"/>
  <c r="N5" i="220"/>
  <c r="N5" i="221" s="1"/>
  <c r="M5" i="220"/>
  <c r="M5" i="221" s="1"/>
  <c r="L5" i="220"/>
  <c r="L5" i="221" s="1"/>
  <c r="K5" i="220"/>
  <c r="K5" i="221" s="1"/>
  <c r="J5" i="220"/>
  <c r="J5" i="221" s="1"/>
  <c r="I5" i="220"/>
  <c r="I5" i="221" s="1"/>
  <c r="H5" i="220"/>
  <c r="H5" i="221" s="1"/>
  <c r="G36" i="220"/>
  <c r="G35" i="220"/>
  <c r="G34" i="220"/>
  <c r="G33" i="220"/>
  <c r="G32" i="220"/>
  <c r="G30" i="220"/>
  <c r="G29" i="220"/>
  <c r="G28" i="220"/>
  <c r="G27" i="220"/>
  <c r="G26" i="220"/>
  <c r="G25" i="220"/>
  <c r="G24" i="220"/>
  <c r="G23" i="220"/>
  <c r="G22" i="220"/>
  <c r="G21" i="220"/>
  <c r="G20" i="220"/>
  <c r="G19" i="220"/>
  <c r="G18" i="220"/>
  <c r="G17" i="220"/>
  <c r="G16" i="220"/>
  <c r="G11" i="220"/>
  <c r="G12" i="220"/>
  <c r="G13" i="220"/>
  <c r="G14" i="220"/>
  <c r="G10" i="220"/>
  <c r="G8" i="220"/>
  <c r="G7" i="220"/>
  <c r="G5" i="220"/>
  <c r="G5" i="221" s="1"/>
  <c r="F36" i="220"/>
  <c r="F35" i="220"/>
  <c r="F34" i="220"/>
  <c r="F33" i="220"/>
  <c r="F30" i="220"/>
  <c r="F29" i="220"/>
  <c r="F27" i="220"/>
  <c r="F28" i="220"/>
  <c r="F26" i="220"/>
  <c r="F25" i="220"/>
  <c r="F24" i="220"/>
  <c r="F23" i="220"/>
  <c r="F22" i="220"/>
  <c r="F19" i="220"/>
  <c r="F20" i="220"/>
  <c r="F21" i="220"/>
  <c r="F18" i="220"/>
  <c r="F17" i="220"/>
  <c r="F16" i="220"/>
  <c r="F11" i="220"/>
  <c r="F12" i="220"/>
  <c r="F13" i="220"/>
  <c r="F14" i="220"/>
  <c r="F10" i="220"/>
  <c r="F8" i="220"/>
  <c r="F7" i="220"/>
  <c r="F5" i="220"/>
  <c r="F5" i="221" s="1"/>
  <c r="E44" i="221"/>
  <c r="E43" i="221"/>
  <c r="E40" i="221"/>
  <c r="E39" i="221"/>
  <c r="E36" i="221"/>
  <c r="E33" i="221"/>
  <c r="E29" i="221"/>
  <c r="E25" i="221"/>
  <c r="E22" i="221"/>
  <c r="E21" i="221"/>
  <c r="E18" i="221"/>
  <c r="E17" i="221"/>
  <c r="E14" i="221"/>
  <c r="E11" i="221"/>
  <c r="E7" i="221"/>
  <c r="F120" i="91"/>
  <c r="O27" i="114" l="1"/>
  <c r="O26" i="114"/>
  <c r="O25" i="114"/>
  <c r="O24" i="114"/>
  <c r="O27" i="113"/>
  <c r="O26" i="113"/>
  <c r="O25" i="113"/>
  <c r="O24" i="113"/>
  <c r="Y27" i="112"/>
  <c r="Y26" i="112"/>
  <c r="Y25" i="112"/>
  <c r="Y24" i="112"/>
  <c r="Y27" i="111"/>
  <c r="Y26" i="111"/>
  <c r="Y25" i="111"/>
  <c r="Y24" i="111"/>
  <c r="S27" i="108"/>
  <c r="S26" i="108"/>
  <c r="S25" i="108"/>
  <c r="S24" i="108"/>
  <c r="S27" i="107"/>
  <c r="S26" i="107"/>
  <c r="S25" i="107"/>
  <c r="S24" i="107"/>
  <c r="Z27" i="108"/>
  <c r="Z26" i="108"/>
  <c r="Z25" i="108"/>
  <c r="Z24" i="108"/>
  <c r="Z27" i="107"/>
  <c r="Z26" i="107"/>
  <c r="Z25" i="107"/>
  <c r="Z24" i="107"/>
  <c r="C49" i="149" l="1"/>
  <c r="C50" i="149" s="1"/>
  <c r="C51" i="149" s="1"/>
  <c r="C52" i="149" s="1"/>
  <c r="C53" i="149" s="1"/>
  <c r="C54" i="149" s="1"/>
  <c r="C55" i="149" s="1"/>
  <c r="C56" i="149" s="1"/>
  <c r="C57" i="149" s="1"/>
  <c r="C58" i="149" s="1"/>
  <c r="C59" i="149" s="1"/>
  <c r="C60" i="149" s="1"/>
  <c r="C61" i="149" s="1"/>
  <c r="C62" i="149" s="1"/>
  <c r="C63" i="149" s="1"/>
  <c r="C64" i="149" s="1"/>
  <c r="C65" i="149" s="1"/>
  <c r="C66" i="149" s="1"/>
  <c r="C67" i="149" s="1"/>
  <c r="C68" i="149" s="1"/>
  <c r="C69" i="149" s="1"/>
  <c r="C70" i="149" s="1"/>
  <c r="C71" i="149" s="1"/>
  <c r="C72" i="149" s="1"/>
  <c r="C73" i="149" s="1"/>
  <c r="C74" i="149" s="1"/>
  <c r="C75" i="149" s="1"/>
  <c r="C76" i="149" s="1"/>
  <c r="C77" i="149" s="1"/>
  <c r="C78" i="149" s="1"/>
  <c r="C79" i="149" s="1"/>
  <c r="C80" i="149" s="1"/>
  <c r="C81" i="149" s="1"/>
  <c r="C82" i="149" s="1"/>
  <c r="C83" i="149" s="1"/>
  <c r="C84" i="149" s="1"/>
  <c r="C85" i="149" s="1"/>
  <c r="C86" i="149" s="1"/>
  <c r="C87" i="149" s="1"/>
  <c r="C88" i="149" s="1"/>
  <c r="C48" i="149"/>
  <c r="C47" i="149"/>
  <c r="BH26" i="216" l="1"/>
  <c r="BI26" i="216"/>
  <c r="BJ26" i="216"/>
  <c r="BK26" i="216"/>
  <c r="BL26" i="216"/>
  <c r="BM26" i="216"/>
  <c r="BN26" i="216"/>
  <c r="BO26" i="216"/>
  <c r="BP26" i="216"/>
  <c r="BG26" i="216"/>
  <c r="N18" i="219" l="1"/>
  <c r="M18" i="219"/>
  <c r="L18" i="219"/>
  <c r="K18" i="219"/>
  <c r="J18" i="219"/>
  <c r="I18" i="219"/>
  <c r="H18" i="219"/>
  <c r="G18" i="219"/>
  <c r="F18" i="219"/>
  <c r="E18" i="219"/>
  <c r="N18" i="218"/>
  <c r="M18" i="218"/>
  <c r="L18" i="218"/>
  <c r="K18" i="218"/>
  <c r="J18" i="218"/>
  <c r="I18" i="218"/>
  <c r="H18" i="218"/>
  <c r="G18" i="218"/>
  <c r="F18" i="218"/>
  <c r="E18" i="218"/>
  <c r="N15" i="218"/>
  <c r="M15" i="218"/>
  <c r="L15" i="218"/>
  <c r="K15" i="218"/>
  <c r="J15" i="218"/>
  <c r="I15" i="218"/>
  <c r="H15" i="218"/>
  <c r="G15" i="218"/>
  <c r="F15" i="218"/>
  <c r="E15" i="218"/>
  <c r="N13" i="218"/>
  <c r="M13" i="218"/>
  <c r="L13" i="218"/>
  <c r="K13" i="218"/>
  <c r="J13" i="218"/>
  <c r="I13" i="218"/>
  <c r="H13" i="218"/>
  <c r="G13" i="218"/>
  <c r="F13" i="218"/>
  <c r="E13" i="218"/>
  <c r="F29" i="217"/>
  <c r="AN24" i="217"/>
  <c r="L24" i="217"/>
  <c r="J24" i="217"/>
  <c r="H24" i="217"/>
  <c r="AN23" i="217"/>
  <c r="AL23" i="217"/>
  <c r="AJ23" i="217"/>
  <c r="AH23" i="217"/>
  <c r="AF23" i="217"/>
  <c r="AD23" i="217"/>
  <c r="AB23" i="217"/>
  <c r="L23" i="217"/>
  <c r="J23" i="217"/>
  <c r="H23" i="217"/>
  <c r="AN22" i="217"/>
  <c r="AL22" i="217"/>
  <c r="AJ22" i="217"/>
  <c r="AH22" i="217"/>
  <c r="AF22" i="217"/>
  <c r="AD22" i="217"/>
  <c r="AB22" i="217"/>
  <c r="L22" i="217"/>
  <c r="J22" i="217"/>
  <c r="H22" i="217"/>
  <c r="AN21" i="217"/>
  <c r="AL21" i="217"/>
  <c r="AJ21" i="217"/>
  <c r="AH21" i="217"/>
  <c r="AF21" i="217"/>
  <c r="AD21" i="217"/>
  <c r="AB21" i="217"/>
  <c r="L21" i="217"/>
  <c r="J21" i="217"/>
  <c r="H21" i="217"/>
  <c r="AN20" i="217"/>
  <c r="AL20" i="217"/>
  <c r="AJ20" i="217"/>
  <c r="AH20" i="217"/>
  <c r="AF20" i="217"/>
  <c r="AD20" i="217"/>
  <c r="AB20" i="217"/>
  <c r="L20" i="217"/>
  <c r="J20" i="217"/>
  <c r="H20" i="217"/>
  <c r="AM19" i="217"/>
  <c r="K19" i="217"/>
  <c r="I19" i="217"/>
  <c r="G19" i="217"/>
  <c r="E19" i="217"/>
  <c r="AN18" i="217"/>
  <c r="AL18" i="217"/>
  <c r="AJ18" i="217"/>
  <c r="AH18" i="217"/>
  <c r="AF18" i="217"/>
  <c r="AD18" i="217"/>
  <c r="AB18" i="217"/>
  <c r="L18" i="217"/>
  <c r="J18" i="217"/>
  <c r="H18" i="217"/>
  <c r="AM17" i="217"/>
  <c r="AN17" i="217" s="1"/>
  <c r="AK17" i="217"/>
  <c r="AL17" i="217" s="1"/>
  <c r="AI17" i="217"/>
  <c r="AJ17" i="217" s="1"/>
  <c r="AG17" i="217"/>
  <c r="AH17" i="217" s="1"/>
  <c r="AE17" i="217"/>
  <c r="AF17" i="217" s="1"/>
  <c r="AC17" i="217"/>
  <c r="AD17" i="217" s="1"/>
  <c r="AA17" i="217"/>
  <c r="AB17" i="217" s="1"/>
  <c r="K17" i="217"/>
  <c r="L17" i="217" s="1"/>
  <c r="I17" i="217"/>
  <c r="J17" i="217" s="1"/>
  <c r="H17" i="217"/>
  <c r="AN16" i="217"/>
  <c r="AL16" i="217"/>
  <c r="AJ16" i="217"/>
  <c r="AH16" i="217"/>
  <c r="AF16" i="217"/>
  <c r="AD16" i="217"/>
  <c r="AB16" i="217"/>
  <c r="L16" i="217"/>
  <c r="H16" i="217"/>
  <c r="AN15" i="217"/>
  <c r="AL15" i="217"/>
  <c r="AJ15" i="217"/>
  <c r="AH15" i="217"/>
  <c r="AF15" i="217"/>
  <c r="AD15" i="217"/>
  <c r="AB15" i="217"/>
  <c r="L15" i="217"/>
  <c r="J15" i="217"/>
  <c r="H15" i="217"/>
  <c r="F11" i="217"/>
  <c r="E11" i="217" s="1"/>
  <c r="F10" i="217"/>
  <c r="E10" i="217" s="1"/>
  <c r="F9" i="217"/>
  <c r="E9" i="217" s="1"/>
  <c r="F8" i="217"/>
  <c r="E8" i="217" s="1"/>
  <c r="F7" i="217"/>
  <c r="E7" i="217" s="1"/>
  <c r="F6" i="217"/>
  <c r="E6" i="217" s="1"/>
  <c r="BP98" i="216"/>
  <c r="N68" i="219" s="1"/>
  <c r="BO98" i="216"/>
  <c r="M68" i="219" s="1"/>
  <c r="BN98" i="216"/>
  <c r="L68" i="219" s="1"/>
  <c r="BM98" i="216"/>
  <c r="K68" i="219" s="1"/>
  <c r="BL98" i="216"/>
  <c r="J68" i="219" s="1"/>
  <c r="BK98" i="216"/>
  <c r="I68" i="219" s="1"/>
  <c r="BJ98" i="216"/>
  <c r="H68" i="219" s="1"/>
  <c r="BI98" i="216"/>
  <c r="G68" i="219" s="1"/>
  <c r="BH98" i="216"/>
  <c r="F68" i="219" s="1"/>
  <c r="BG98" i="216"/>
  <c r="E68" i="219" s="1"/>
  <c r="BF98" i="216"/>
  <c r="BE98" i="216"/>
  <c r="BD98" i="216"/>
  <c r="BC98" i="216"/>
  <c r="BB98" i="216"/>
  <c r="BA98" i="216"/>
  <c r="AZ98" i="216"/>
  <c r="AY98" i="216"/>
  <c r="Y69" i="217" s="1"/>
  <c r="AX98" i="216"/>
  <c r="S69" i="217" s="1"/>
  <c r="AW98" i="216"/>
  <c r="Q69" i="217" s="1"/>
  <c r="AV98" i="216"/>
  <c r="O69" i="217" s="1"/>
  <c r="AU98" i="216"/>
  <c r="M69" i="217" s="1"/>
  <c r="AT98" i="216"/>
  <c r="K69" i="217" s="1"/>
  <c r="AS98" i="216"/>
  <c r="I69" i="217" s="1"/>
  <c r="AR98" i="216"/>
  <c r="G69" i="217" s="1"/>
  <c r="AQ98" i="216"/>
  <c r="E69" i="217" s="1"/>
  <c r="BP97" i="216"/>
  <c r="N67" i="219" s="1"/>
  <c r="BO97" i="216"/>
  <c r="M67" i="219" s="1"/>
  <c r="BN97" i="216"/>
  <c r="L67" i="219" s="1"/>
  <c r="BM97" i="216"/>
  <c r="K67" i="219" s="1"/>
  <c r="BL97" i="216"/>
  <c r="J67" i="219" s="1"/>
  <c r="BK97" i="216"/>
  <c r="I67" i="219" s="1"/>
  <c r="BJ97" i="216"/>
  <c r="H67" i="219" s="1"/>
  <c r="BI97" i="216"/>
  <c r="G67" i="219" s="1"/>
  <c r="BH97" i="216"/>
  <c r="F67" i="219" s="1"/>
  <c r="BG97" i="216"/>
  <c r="E67" i="219" s="1"/>
  <c r="BF97" i="216"/>
  <c r="BE97" i="216"/>
  <c r="BD97" i="216"/>
  <c r="BC97" i="216"/>
  <c r="BB97" i="216"/>
  <c r="BA97" i="216"/>
  <c r="AZ97" i="216"/>
  <c r="AY97" i="216"/>
  <c r="Y68" i="217" s="1"/>
  <c r="AX97" i="216"/>
  <c r="S68" i="217" s="1"/>
  <c r="T68" i="217" s="1"/>
  <c r="AW97" i="216"/>
  <c r="Q68" i="217" s="1"/>
  <c r="AV97" i="216"/>
  <c r="O68" i="217" s="1"/>
  <c r="AU97" i="216"/>
  <c r="M68" i="217" s="1"/>
  <c r="AT97" i="216"/>
  <c r="K68" i="217" s="1"/>
  <c r="L68" i="217" s="1"/>
  <c r="AS97" i="216"/>
  <c r="I68" i="217" s="1"/>
  <c r="AR97" i="216"/>
  <c r="G68" i="217" s="1"/>
  <c r="AQ97" i="216"/>
  <c r="E68" i="217" s="1"/>
  <c r="BP96" i="216"/>
  <c r="N66" i="219" s="1"/>
  <c r="BO96" i="216"/>
  <c r="M66" i="219" s="1"/>
  <c r="BN96" i="216"/>
  <c r="L66" i="219" s="1"/>
  <c r="BM96" i="216"/>
  <c r="K66" i="219" s="1"/>
  <c r="BL96" i="216"/>
  <c r="J66" i="219" s="1"/>
  <c r="BK96" i="216"/>
  <c r="I66" i="219" s="1"/>
  <c r="BJ96" i="216"/>
  <c r="H66" i="219" s="1"/>
  <c r="BI96" i="216"/>
  <c r="G66" i="219" s="1"/>
  <c r="BH96" i="216"/>
  <c r="F66" i="219" s="1"/>
  <c r="BG96" i="216"/>
  <c r="E66" i="219" s="1"/>
  <c r="BF96" i="216"/>
  <c r="BE96" i="216"/>
  <c r="BD96" i="216"/>
  <c r="BC96" i="216"/>
  <c r="BB96" i="216"/>
  <c r="BA96" i="216"/>
  <c r="AZ96" i="216"/>
  <c r="AY96" i="216"/>
  <c r="Y67" i="217" s="1"/>
  <c r="AX96" i="216"/>
  <c r="S67" i="217" s="1"/>
  <c r="AW96" i="216"/>
  <c r="Q67" i="217" s="1"/>
  <c r="AV96" i="216"/>
  <c r="O67" i="217" s="1"/>
  <c r="AU96" i="216"/>
  <c r="M67" i="217" s="1"/>
  <c r="AT96" i="216"/>
  <c r="K67" i="217" s="1"/>
  <c r="AS96" i="216"/>
  <c r="I67" i="217" s="1"/>
  <c r="AR96" i="216"/>
  <c r="G67" i="217" s="1"/>
  <c r="AQ96" i="216"/>
  <c r="E67" i="217" s="1"/>
  <c r="BP95" i="216"/>
  <c r="N65" i="219" s="1"/>
  <c r="BO95" i="216"/>
  <c r="M65" i="219" s="1"/>
  <c r="BN95" i="216"/>
  <c r="L65" i="219" s="1"/>
  <c r="BM95" i="216"/>
  <c r="K65" i="219" s="1"/>
  <c r="BL95" i="216"/>
  <c r="J65" i="219" s="1"/>
  <c r="BK95" i="216"/>
  <c r="I65" i="219" s="1"/>
  <c r="BJ95" i="216"/>
  <c r="H65" i="219" s="1"/>
  <c r="BI95" i="216"/>
  <c r="G65" i="219" s="1"/>
  <c r="BH95" i="216"/>
  <c r="F65" i="219" s="1"/>
  <c r="BG95" i="216"/>
  <c r="E65" i="219" s="1"/>
  <c r="BF95" i="216"/>
  <c r="BE95" i="216"/>
  <c r="BD95" i="216"/>
  <c r="BC95" i="216"/>
  <c r="BB95" i="216"/>
  <c r="BA95" i="216"/>
  <c r="AZ95" i="216"/>
  <c r="AY95" i="216"/>
  <c r="Y66" i="217" s="1"/>
  <c r="AX95" i="216"/>
  <c r="S66" i="217" s="1"/>
  <c r="AW95" i="216"/>
  <c r="Q66" i="217" s="1"/>
  <c r="AV95" i="216"/>
  <c r="O66" i="217" s="1"/>
  <c r="AU95" i="216"/>
  <c r="M66" i="217" s="1"/>
  <c r="AT95" i="216"/>
  <c r="K66" i="217" s="1"/>
  <c r="L66" i="217" s="1"/>
  <c r="AS95" i="216"/>
  <c r="I66" i="217" s="1"/>
  <c r="AR95" i="216"/>
  <c r="G66" i="217" s="1"/>
  <c r="AQ95" i="216"/>
  <c r="E66" i="217" s="1"/>
  <c r="BP94" i="216"/>
  <c r="N64" i="219" s="1"/>
  <c r="BO94" i="216"/>
  <c r="M64" i="219" s="1"/>
  <c r="BN94" i="216"/>
  <c r="L64" i="219" s="1"/>
  <c r="BM94" i="216"/>
  <c r="K64" i="219" s="1"/>
  <c r="BL94" i="216"/>
  <c r="J64" i="219" s="1"/>
  <c r="BK94" i="216"/>
  <c r="I64" i="219" s="1"/>
  <c r="BJ94" i="216"/>
  <c r="H64" i="219" s="1"/>
  <c r="BI94" i="216"/>
  <c r="G64" i="219" s="1"/>
  <c r="BH94" i="216"/>
  <c r="F64" i="219" s="1"/>
  <c r="BG94" i="216"/>
  <c r="E64" i="219" s="1"/>
  <c r="BF94" i="216"/>
  <c r="BE94" i="216"/>
  <c r="BD94" i="216"/>
  <c r="BC94" i="216"/>
  <c r="BB94" i="216"/>
  <c r="BA94" i="216"/>
  <c r="AZ94" i="216"/>
  <c r="AY94" i="216"/>
  <c r="Y65" i="217" s="1"/>
  <c r="AX94" i="216"/>
  <c r="S65" i="217" s="1"/>
  <c r="AW94" i="216"/>
  <c r="Q65" i="217" s="1"/>
  <c r="AV94" i="216"/>
  <c r="O65" i="217" s="1"/>
  <c r="AU94" i="216"/>
  <c r="M65" i="217" s="1"/>
  <c r="AT94" i="216"/>
  <c r="K65" i="217" s="1"/>
  <c r="AS94" i="216"/>
  <c r="I65" i="217" s="1"/>
  <c r="AR94" i="216"/>
  <c r="G65" i="217" s="1"/>
  <c r="AQ94" i="216"/>
  <c r="E65" i="217" s="1"/>
  <c r="BP93" i="216"/>
  <c r="N63" i="219" s="1"/>
  <c r="BO93" i="216"/>
  <c r="M63" i="219" s="1"/>
  <c r="BN93" i="216"/>
  <c r="L63" i="219" s="1"/>
  <c r="BM93" i="216"/>
  <c r="K63" i="219" s="1"/>
  <c r="BL93" i="216"/>
  <c r="J63" i="219" s="1"/>
  <c r="BK93" i="216"/>
  <c r="I63" i="219" s="1"/>
  <c r="BJ93" i="216"/>
  <c r="H63" i="219" s="1"/>
  <c r="BI93" i="216"/>
  <c r="G63" i="219" s="1"/>
  <c r="BH93" i="216"/>
  <c r="F63" i="219" s="1"/>
  <c r="BG93" i="216"/>
  <c r="E63" i="219" s="1"/>
  <c r="BF93" i="216"/>
  <c r="BE93" i="216"/>
  <c r="BD93" i="216"/>
  <c r="BC93" i="216"/>
  <c r="BB93" i="216"/>
  <c r="BA93" i="216"/>
  <c r="AZ93" i="216"/>
  <c r="AY93" i="216"/>
  <c r="Y64" i="217" s="1"/>
  <c r="AX93" i="216"/>
  <c r="S64" i="217" s="1"/>
  <c r="T64" i="217" s="1"/>
  <c r="AW93" i="216"/>
  <c r="Q64" i="217" s="1"/>
  <c r="AV93" i="216"/>
  <c r="O64" i="217" s="1"/>
  <c r="AU93" i="216"/>
  <c r="M64" i="217" s="1"/>
  <c r="AT93" i="216"/>
  <c r="K64" i="217" s="1"/>
  <c r="L64" i="217" s="1"/>
  <c r="AS93" i="216"/>
  <c r="I64" i="217" s="1"/>
  <c r="AR93" i="216"/>
  <c r="G64" i="217" s="1"/>
  <c r="AQ93" i="216"/>
  <c r="E64" i="217" s="1"/>
  <c r="BP92" i="216"/>
  <c r="N62" i="219" s="1"/>
  <c r="BO92" i="216"/>
  <c r="M62" i="219" s="1"/>
  <c r="BN92" i="216"/>
  <c r="L62" i="219" s="1"/>
  <c r="BM92" i="216"/>
  <c r="K62" i="219" s="1"/>
  <c r="BL92" i="216"/>
  <c r="J62" i="219" s="1"/>
  <c r="BK92" i="216"/>
  <c r="I62" i="219" s="1"/>
  <c r="BJ92" i="216"/>
  <c r="H62" i="219" s="1"/>
  <c r="BI92" i="216"/>
  <c r="G62" i="219" s="1"/>
  <c r="BH92" i="216"/>
  <c r="F62" i="219" s="1"/>
  <c r="BG92" i="216"/>
  <c r="E62" i="219" s="1"/>
  <c r="BF92" i="216"/>
  <c r="BE92" i="216"/>
  <c r="BD92" i="216"/>
  <c r="BC92" i="216"/>
  <c r="BB92" i="216"/>
  <c r="BA92" i="216"/>
  <c r="AZ92" i="216"/>
  <c r="AY92" i="216"/>
  <c r="Y63" i="217" s="1"/>
  <c r="AX92" i="216"/>
  <c r="S63" i="217" s="1"/>
  <c r="AW92" i="216"/>
  <c r="Q63" i="217" s="1"/>
  <c r="AV92" i="216"/>
  <c r="O63" i="217" s="1"/>
  <c r="AU92" i="216"/>
  <c r="M63" i="217" s="1"/>
  <c r="AT92" i="216"/>
  <c r="K63" i="217" s="1"/>
  <c r="AS92" i="216"/>
  <c r="I63" i="217" s="1"/>
  <c r="AR92" i="216"/>
  <c r="G63" i="217" s="1"/>
  <c r="H63" i="217" s="1"/>
  <c r="AQ92" i="216"/>
  <c r="E63" i="217" s="1"/>
  <c r="BP91" i="216"/>
  <c r="N61" i="219" s="1"/>
  <c r="BO91" i="216"/>
  <c r="M61" i="219" s="1"/>
  <c r="BN91" i="216"/>
  <c r="L61" i="219" s="1"/>
  <c r="BM91" i="216"/>
  <c r="K61" i="219" s="1"/>
  <c r="BL91" i="216"/>
  <c r="J61" i="219" s="1"/>
  <c r="BK91" i="216"/>
  <c r="I61" i="219" s="1"/>
  <c r="BJ91" i="216"/>
  <c r="H61" i="219" s="1"/>
  <c r="BI91" i="216"/>
  <c r="G61" i="219" s="1"/>
  <c r="BH91" i="216"/>
  <c r="F61" i="219" s="1"/>
  <c r="BG91" i="216"/>
  <c r="E61" i="219" s="1"/>
  <c r="BF91" i="216"/>
  <c r="BE91" i="216"/>
  <c r="BD91" i="216"/>
  <c r="BC91" i="216"/>
  <c r="BB91" i="216"/>
  <c r="BA91" i="216"/>
  <c r="AZ91" i="216"/>
  <c r="AY91" i="216"/>
  <c r="Y62" i="217" s="1"/>
  <c r="AX91" i="216"/>
  <c r="S62" i="217" s="1"/>
  <c r="T62" i="217" s="1"/>
  <c r="AW91" i="216"/>
  <c r="Q62" i="217" s="1"/>
  <c r="AV91" i="216"/>
  <c r="O62" i="217" s="1"/>
  <c r="AU91" i="216"/>
  <c r="M62" i="217" s="1"/>
  <c r="AT91" i="216"/>
  <c r="K62" i="217" s="1"/>
  <c r="L62" i="217" s="1"/>
  <c r="AS91" i="216"/>
  <c r="I62" i="217" s="1"/>
  <c r="AR91" i="216"/>
  <c r="G62" i="217" s="1"/>
  <c r="AQ91" i="216"/>
  <c r="E62" i="217" s="1"/>
  <c r="BP90" i="216"/>
  <c r="N60" i="219" s="1"/>
  <c r="BO90" i="216"/>
  <c r="M60" i="219" s="1"/>
  <c r="BN90" i="216"/>
  <c r="L60" i="219" s="1"/>
  <c r="BM90" i="216"/>
  <c r="K60" i="219" s="1"/>
  <c r="BL90" i="216"/>
  <c r="J60" i="219" s="1"/>
  <c r="BK90" i="216"/>
  <c r="I60" i="219" s="1"/>
  <c r="BJ90" i="216"/>
  <c r="H60" i="219" s="1"/>
  <c r="BI90" i="216"/>
  <c r="G60" i="219" s="1"/>
  <c r="BH90" i="216"/>
  <c r="F60" i="219" s="1"/>
  <c r="BG90" i="216"/>
  <c r="E60" i="219" s="1"/>
  <c r="BF90" i="216"/>
  <c r="BE90" i="216"/>
  <c r="BD90" i="216"/>
  <c r="BC90" i="216"/>
  <c r="BB90" i="216"/>
  <c r="BA90" i="216"/>
  <c r="AZ90" i="216"/>
  <c r="AY90" i="216"/>
  <c r="Y61" i="217" s="1"/>
  <c r="AX90" i="216"/>
  <c r="S61" i="217" s="1"/>
  <c r="AW90" i="216"/>
  <c r="Q61" i="217" s="1"/>
  <c r="AV90" i="216"/>
  <c r="O61" i="217" s="1"/>
  <c r="P61" i="217" s="1"/>
  <c r="AU90" i="216"/>
  <c r="M61" i="217" s="1"/>
  <c r="AT90" i="216"/>
  <c r="K61" i="217" s="1"/>
  <c r="AS90" i="216"/>
  <c r="I61" i="217" s="1"/>
  <c r="AR90" i="216"/>
  <c r="G61" i="217" s="1"/>
  <c r="H61" i="217" s="1"/>
  <c r="AQ90" i="216"/>
  <c r="E61" i="217" s="1"/>
  <c r="BP89" i="216"/>
  <c r="N59" i="219" s="1"/>
  <c r="BO89" i="216"/>
  <c r="M59" i="219" s="1"/>
  <c r="BN89" i="216"/>
  <c r="L59" i="219" s="1"/>
  <c r="BM89" i="216"/>
  <c r="K59" i="219" s="1"/>
  <c r="BL89" i="216"/>
  <c r="J59" i="219" s="1"/>
  <c r="BK89" i="216"/>
  <c r="I59" i="219" s="1"/>
  <c r="BJ89" i="216"/>
  <c r="H59" i="219" s="1"/>
  <c r="BI89" i="216"/>
  <c r="G59" i="219" s="1"/>
  <c r="BH89" i="216"/>
  <c r="F59" i="219" s="1"/>
  <c r="BG89" i="216"/>
  <c r="E59" i="219" s="1"/>
  <c r="BF89" i="216"/>
  <c r="BE89" i="216"/>
  <c r="BD89" i="216"/>
  <c r="BC89" i="216"/>
  <c r="BB89" i="216"/>
  <c r="BA89" i="216"/>
  <c r="AZ89" i="216"/>
  <c r="AY89" i="216"/>
  <c r="Y60" i="217" s="1"/>
  <c r="AX89" i="216"/>
  <c r="S60" i="217" s="1"/>
  <c r="T60" i="217" s="1"/>
  <c r="AW89" i="216"/>
  <c r="Q60" i="217" s="1"/>
  <c r="AV89" i="216"/>
  <c r="O60" i="217" s="1"/>
  <c r="AU89" i="216"/>
  <c r="M60" i="217" s="1"/>
  <c r="AT89" i="216"/>
  <c r="K60" i="217" s="1"/>
  <c r="L60" i="217" s="1"/>
  <c r="AS89" i="216"/>
  <c r="I60" i="217" s="1"/>
  <c r="AR89" i="216"/>
  <c r="G60" i="217" s="1"/>
  <c r="AQ89" i="216"/>
  <c r="E60" i="217" s="1"/>
  <c r="BP88" i="216"/>
  <c r="N57" i="219" s="1"/>
  <c r="BO88" i="216"/>
  <c r="M57" i="219" s="1"/>
  <c r="BN88" i="216"/>
  <c r="L57" i="219" s="1"/>
  <c r="BM88" i="216"/>
  <c r="K57" i="219" s="1"/>
  <c r="BL88" i="216"/>
  <c r="J57" i="219" s="1"/>
  <c r="BK88" i="216"/>
  <c r="I57" i="219" s="1"/>
  <c r="BJ88" i="216"/>
  <c r="H57" i="219" s="1"/>
  <c r="BI88" i="216"/>
  <c r="G57" i="219" s="1"/>
  <c r="BH88" i="216"/>
  <c r="F57" i="219" s="1"/>
  <c r="BG88" i="216"/>
  <c r="E57" i="219" s="1"/>
  <c r="BF88" i="216"/>
  <c r="BE88" i="216"/>
  <c r="BD88" i="216"/>
  <c r="BC88" i="216"/>
  <c r="BB88" i="216"/>
  <c r="BA88" i="216"/>
  <c r="AZ88" i="216"/>
  <c r="AY88" i="216"/>
  <c r="Y58" i="217" s="1"/>
  <c r="AX88" i="216"/>
  <c r="S58" i="217" s="1"/>
  <c r="AW88" i="216"/>
  <c r="Q58" i="217" s="1"/>
  <c r="AV88" i="216"/>
  <c r="O58" i="217" s="1"/>
  <c r="P58" i="217" s="1"/>
  <c r="AU88" i="216"/>
  <c r="M58" i="217" s="1"/>
  <c r="AT88" i="216"/>
  <c r="K58" i="217" s="1"/>
  <c r="AS88" i="216"/>
  <c r="I58" i="217" s="1"/>
  <c r="AR88" i="216"/>
  <c r="G58" i="217" s="1"/>
  <c r="H58" i="217" s="1"/>
  <c r="AQ88" i="216"/>
  <c r="E58" i="217" s="1"/>
  <c r="BP87" i="216"/>
  <c r="N56" i="219" s="1"/>
  <c r="BO87" i="216"/>
  <c r="M56" i="219" s="1"/>
  <c r="BN87" i="216"/>
  <c r="L56" i="219" s="1"/>
  <c r="BM87" i="216"/>
  <c r="K56" i="219" s="1"/>
  <c r="BL87" i="216"/>
  <c r="J56" i="219" s="1"/>
  <c r="BK87" i="216"/>
  <c r="I56" i="219" s="1"/>
  <c r="BJ87" i="216"/>
  <c r="H56" i="219" s="1"/>
  <c r="BI87" i="216"/>
  <c r="G56" i="219" s="1"/>
  <c r="BH87" i="216"/>
  <c r="F56" i="219" s="1"/>
  <c r="BG87" i="216"/>
  <c r="E56" i="219" s="1"/>
  <c r="BF87" i="216"/>
  <c r="BE87" i="216"/>
  <c r="BD87" i="216"/>
  <c r="BC87" i="216"/>
  <c r="BB87" i="216"/>
  <c r="BA87" i="216"/>
  <c r="AZ87" i="216"/>
  <c r="AY87" i="216"/>
  <c r="Y57" i="217" s="1"/>
  <c r="AX87" i="216"/>
  <c r="S57" i="217" s="1"/>
  <c r="T57" i="217" s="1"/>
  <c r="AW87" i="216"/>
  <c r="Q57" i="217" s="1"/>
  <c r="AV87" i="216"/>
  <c r="O57" i="217" s="1"/>
  <c r="AU87" i="216"/>
  <c r="M57" i="217" s="1"/>
  <c r="AT87" i="216"/>
  <c r="K57" i="217" s="1"/>
  <c r="L57" i="217" s="1"/>
  <c r="AS87" i="216"/>
  <c r="I57" i="217" s="1"/>
  <c r="AR87" i="216"/>
  <c r="G57" i="217" s="1"/>
  <c r="AQ87" i="216"/>
  <c r="E57" i="217" s="1"/>
  <c r="BP86" i="216"/>
  <c r="N55" i="219" s="1"/>
  <c r="BO86" i="216"/>
  <c r="M55" i="219" s="1"/>
  <c r="BN86" i="216"/>
  <c r="L55" i="219" s="1"/>
  <c r="BM86" i="216"/>
  <c r="K55" i="219" s="1"/>
  <c r="BL86" i="216"/>
  <c r="J55" i="219" s="1"/>
  <c r="BK86" i="216"/>
  <c r="I55" i="219" s="1"/>
  <c r="BJ86" i="216"/>
  <c r="H55" i="219" s="1"/>
  <c r="BI86" i="216"/>
  <c r="G55" i="219" s="1"/>
  <c r="BH86" i="216"/>
  <c r="F55" i="219" s="1"/>
  <c r="BG86" i="216"/>
  <c r="E55" i="219" s="1"/>
  <c r="BF86" i="216"/>
  <c r="BE86" i="216"/>
  <c r="BD86" i="216"/>
  <c r="BC86" i="216"/>
  <c r="BB86" i="216"/>
  <c r="BA86" i="216"/>
  <c r="AZ86" i="216"/>
  <c r="AY86" i="216"/>
  <c r="Y56" i="217" s="1"/>
  <c r="AX86" i="216"/>
  <c r="S56" i="217" s="1"/>
  <c r="AW86" i="216"/>
  <c r="Q56" i="217" s="1"/>
  <c r="AV86" i="216"/>
  <c r="O56" i="217" s="1"/>
  <c r="P56" i="217" s="1"/>
  <c r="AU86" i="216"/>
  <c r="M56" i="217" s="1"/>
  <c r="AT86" i="216"/>
  <c r="K56" i="217" s="1"/>
  <c r="AS86" i="216"/>
  <c r="I56" i="217" s="1"/>
  <c r="AR86" i="216"/>
  <c r="G56" i="217" s="1"/>
  <c r="H56" i="217" s="1"/>
  <c r="AQ86" i="216"/>
  <c r="E56" i="217" s="1"/>
  <c r="BP85" i="216"/>
  <c r="N54" i="219" s="1"/>
  <c r="BO85" i="216"/>
  <c r="M54" i="219" s="1"/>
  <c r="BN85" i="216"/>
  <c r="L54" i="219" s="1"/>
  <c r="BM85" i="216"/>
  <c r="K54" i="219" s="1"/>
  <c r="BL85" i="216"/>
  <c r="J54" i="219" s="1"/>
  <c r="BK85" i="216"/>
  <c r="I54" i="219" s="1"/>
  <c r="BJ85" i="216"/>
  <c r="H54" i="219" s="1"/>
  <c r="BI85" i="216"/>
  <c r="G54" i="219" s="1"/>
  <c r="BH85" i="216"/>
  <c r="F54" i="219" s="1"/>
  <c r="BG85" i="216"/>
  <c r="E54" i="219" s="1"/>
  <c r="BF85" i="216"/>
  <c r="BE85" i="216"/>
  <c r="BD85" i="216"/>
  <c r="BC85" i="216"/>
  <c r="BB85" i="216"/>
  <c r="BA85" i="216"/>
  <c r="AZ85" i="216"/>
  <c r="AY85" i="216"/>
  <c r="Y55" i="217" s="1"/>
  <c r="AX85" i="216"/>
  <c r="S55" i="217" s="1"/>
  <c r="T55" i="217" s="1"/>
  <c r="AW85" i="216"/>
  <c r="Q55" i="217" s="1"/>
  <c r="AV85" i="216"/>
  <c r="O55" i="217" s="1"/>
  <c r="AU85" i="216"/>
  <c r="M55" i="217" s="1"/>
  <c r="AT85" i="216"/>
  <c r="K55" i="217" s="1"/>
  <c r="L55" i="217" s="1"/>
  <c r="AS85" i="216"/>
  <c r="I55" i="217" s="1"/>
  <c r="AR85" i="216"/>
  <c r="G55" i="217" s="1"/>
  <c r="AQ85" i="216"/>
  <c r="E55" i="217" s="1"/>
  <c r="BP84" i="216"/>
  <c r="N53" i="219" s="1"/>
  <c r="BO84" i="216"/>
  <c r="M53" i="219" s="1"/>
  <c r="BN84" i="216"/>
  <c r="L53" i="219" s="1"/>
  <c r="BM84" i="216"/>
  <c r="K53" i="219" s="1"/>
  <c r="BL84" i="216"/>
  <c r="J53" i="219" s="1"/>
  <c r="BK84" i="216"/>
  <c r="I53" i="219" s="1"/>
  <c r="BJ84" i="216"/>
  <c r="H53" i="219" s="1"/>
  <c r="BI84" i="216"/>
  <c r="G53" i="219" s="1"/>
  <c r="BH84" i="216"/>
  <c r="F53" i="219" s="1"/>
  <c r="BG84" i="216"/>
  <c r="E53" i="219" s="1"/>
  <c r="BF84" i="216"/>
  <c r="BE84" i="216"/>
  <c r="BD84" i="216"/>
  <c r="BC84" i="216"/>
  <c r="BB84" i="216"/>
  <c r="BA84" i="216"/>
  <c r="AZ84" i="216"/>
  <c r="AY84" i="216"/>
  <c r="Y54" i="217" s="1"/>
  <c r="AX84" i="216"/>
  <c r="S54" i="217" s="1"/>
  <c r="AW84" i="216"/>
  <c r="Q54" i="217" s="1"/>
  <c r="AV84" i="216"/>
  <c r="O54" i="217" s="1"/>
  <c r="P54" i="217" s="1"/>
  <c r="AU84" i="216"/>
  <c r="M54" i="217" s="1"/>
  <c r="AT84" i="216"/>
  <c r="K54" i="217" s="1"/>
  <c r="AS84" i="216"/>
  <c r="I54" i="217" s="1"/>
  <c r="AR84" i="216"/>
  <c r="G54" i="217" s="1"/>
  <c r="H54" i="217" s="1"/>
  <c r="AQ84" i="216"/>
  <c r="E54" i="217" s="1"/>
  <c r="BP83" i="216"/>
  <c r="N52" i="219" s="1"/>
  <c r="BO83" i="216"/>
  <c r="M52" i="219" s="1"/>
  <c r="BN83" i="216"/>
  <c r="L52" i="219" s="1"/>
  <c r="BM83" i="216"/>
  <c r="K52" i="219" s="1"/>
  <c r="BL83" i="216"/>
  <c r="J52" i="219" s="1"/>
  <c r="BK83" i="216"/>
  <c r="I52" i="219" s="1"/>
  <c r="BJ83" i="216"/>
  <c r="H52" i="219" s="1"/>
  <c r="BI83" i="216"/>
  <c r="G52" i="219" s="1"/>
  <c r="BH83" i="216"/>
  <c r="F52" i="219" s="1"/>
  <c r="BG83" i="216"/>
  <c r="E52" i="219" s="1"/>
  <c r="BF83" i="216"/>
  <c r="BE83" i="216"/>
  <c r="BD83" i="216"/>
  <c r="BC83" i="216"/>
  <c r="BB83" i="216"/>
  <c r="BA83" i="216"/>
  <c r="AZ83" i="216"/>
  <c r="AY83" i="216"/>
  <c r="Y53" i="217" s="1"/>
  <c r="AX83" i="216"/>
  <c r="S53" i="217" s="1"/>
  <c r="T53" i="217" s="1"/>
  <c r="AW83" i="216"/>
  <c r="Q53" i="217" s="1"/>
  <c r="AV83" i="216"/>
  <c r="O53" i="217" s="1"/>
  <c r="AU83" i="216"/>
  <c r="M53" i="217" s="1"/>
  <c r="AT83" i="216"/>
  <c r="K53" i="217" s="1"/>
  <c r="L53" i="217" s="1"/>
  <c r="AS83" i="216"/>
  <c r="I53" i="217" s="1"/>
  <c r="AR83" i="216"/>
  <c r="G53" i="217" s="1"/>
  <c r="AQ83" i="216"/>
  <c r="E53" i="217" s="1"/>
  <c r="BP82" i="216"/>
  <c r="N51" i="219" s="1"/>
  <c r="BO82" i="216"/>
  <c r="M51" i="219" s="1"/>
  <c r="BN82" i="216"/>
  <c r="L51" i="219" s="1"/>
  <c r="BM82" i="216"/>
  <c r="K51" i="219" s="1"/>
  <c r="BL82" i="216"/>
  <c r="J51" i="219" s="1"/>
  <c r="BK82" i="216"/>
  <c r="I51" i="219" s="1"/>
  <c r="BJ82" i="216"/>
  <c r="H51" i="219" s="1"/>
  <c r="BI82" i="216"/>
  <c r="G51" i="219" s="1"/>
  <c r="BH82" i="216"/>
  <c r="F51" i="219" s="1"/>
  <c r="BG82" i="216"/>
  <c r="E51" i="219" s="1"/>
  <c r="BF82" i="216"/>
  <c r="BE82" i="216"/>
  <c r="BD82" i="216"/>
  <c r="BC82" i="216"/>
  <c r="BB82" i="216"/>
  <c r="BA82" i="216"/>
  <c r="AZ82" i="216"/>
  <c r="AY82" i="216"/>
  <c r="Y52" i="217" s="1"/>
  <c r="AX82" i="216"/>
  <c r="S52" i="217" s="1"/>
  <c r="AW82" i="216"/>
  <c r="Q52" i="217" s="1"/>
  <c r="AV82" i="216"/>
  <c r="O52" i="217" s="1"/>
  <c r="P52" i="217" s="1"/>
  <c r="AU82" i="216"/>
  <c r="M52" i="217" s="1"/>
  <c r="AT82" i="216"/>
  <c r="K52" i="217" s="1"/>
  <c r="AS82" i="216"/>
  <c r="I52" i="217" s="1"/>
  <c r="AR82" i="216"/>
  <c r="G52" i="217" s="1"/>
  <c r="H52" i="217" s="1"/>
  <c r="AQ82" i="216"/>
  <c r="E52" i="217" s="1"/>
  <c r="BP81" i="216"/>
  <c r="N50" i="219" s="1"/>
  <c r="BO81" i="216"/>
  <c r="M50" i="219" s="1"/>
  <c r="BN81" i="216"/>
  <c r="L50" i="219" s="1"/>
  <c r="BM81" i="216"/>
  <c r="K50" i="219" s="1"/>
  <c r="BL81" i="216"/>
  <c r="J50" i="219" s="1"/>
  <c r="BK81" i="216"/>
  <c r="I50" i="219" s="1"/>
  <c r="BJ81" i="216"/>
  <c r="H50" i="219" s="1"/>
  <c r="BI81" i="216"/>
  <c r="G50" i="219" s="1"/>
  <c r="BH81" i="216"/>
  <c r="F50" i="219" s="1"/>
  <c r="BG81" i="216"/>
  <c r="E50" i="219" s="1"/>
  <c r="BF81" i="216"/>
  <c r="BE81" i="216"/>
  <c r="BD81" i="216"/>
  <c r="BC81" i="216"/>
  <c r="BB81" i="216"/>
  <c r="BA81" i="216"/>
  <c r="AZ81" i="216"/>
  <c r="AY81" i="216"/>
  <c r="Y51" i="217" s="1"/>
  <c r="AX81" i="216"/>
  <c r="S51" i="217" s="1"/>
  <c r="T51" i="217" s="1"/>
  <c r="AW81" i="216"/>
  <c r="Q51" i="217" s="1"/>
  <c r="AV81" i="216"/>
  <c r="O51" i="217" s="1"/>
  <c r="AU81" i="216"/>
  <c r="M51" i="217" s="1"/>
  <c r="AT81" i="216"/>
  <c r="K51" i="217" s="1"/>
  <c r="L51" i="217" s="1"/>
  <c r="AS81" i="216"/>
  <c r="I51" i="217" s="1"/>
  <c r="AR81" i="216"/>
  <c r="G51" i="217" s="1"/>
  <c r="AQ81" i="216"/>
  <c r="E51" i="217" s="1"/>
  <c r="BP80" i="216"/>
  <c r="N49" i="219" s="1"/>
  <c r="BO80" i="216"/>
  <c r="M49" i="219" s="1"/>
  <c r="BN80" i="216"/>
  <c r="L49" i="219" s="1"/>
  <c r="BM80" i="216"/>
  <c r="K49" i="219" s="1"/>
  <c r="BL80" i="216"/>
  <c r="J49" i="219" s="1"/>
  <c r="BK80" i="216"/>
  <c r="I49" i="219" s="1"/>
  <c r="BJ80" i="216"/>
  <c r="H49" i="219" s="1"/>
  <c r="BI80" i="216"/>
  <c r="G49" i="219" s="1"/>
  <c r="BH80" i="216"/>
  <c r="F49" i="219" s="1"/>
  <c r="BG80" i="216"/>
  <c r="E49" i="219" s="1"/>
  <c r="BF80" i="216"/>
  <c r="BE80" i="216"/>
  <c r="BD80" i="216"/>
  <c r="BC80" i="216"/>
  <c r="BB80" i="216"/>
  <c r="BA80" i="216"/>
  <c r="AZ80" i="216"/>
  <c r="AY80" i="216"/>
  <c r="Y50" i="217" s="1"/>
  <c r="AX80" i="216"/>
  <c r="S50" i="217" s="1"/>
  <c r="AW80" i="216"/>
  <c r="Q50" i="217" s="1"/>
  <c r="AV80" i="216"/>
  <c r="O50" i="217" s="1"/>
  <c r="P50" i="217" s="1"/>
  <c r="AU80" i="216"/>
  <c r="M50" i="217" s="1"/>
  <c r="AT80" i="216"/>
  <c r="K50" i="217" s="1"/>
  <c r="AS80" i="216"/>
  <c r="I50" i="217" s="1"/>
  <c r="AR80" i="216"/>
  <c r="G50" i="217" s="1"/>
  <c r="H50" i="217" s="1"/>
  <c r="AQ80" i="216"/>
  <c r="E50" i="217" s="1"/>
  <c r="BP79" i="216"/>
  <c r="N48" i="219" s="1"/>
  <c r="BO79" i="216"/>
  <c r="M48" i="219" s="1"/>
  <c r="BN79" i="216"/>
  <c r="L48" i="219" s="1"/>
  <c r="BM79" i="216"/>
  <c r="K48" i="219" s="1"/>
  <c r="BL79" i="216"/>
  <c r="J48" i="219" s="1"/>
  <c r="BK79" i="216"/>
  <c r="I48" i="219" s="1"/>
  <c r="BJ79" i="216"/>
  <c r="H48" i="219" s="1"/>
  <c r="BI79" i="216"/>
  <c r="G48" i="219" s="1"/>
  <c r="BH79" i="216"/>
  <c r="F48" i="219" s="1"/>
  <c r="BG79" i="216"/>
  <c r="E48" i="219" s="1"/>
  <c r="BF79" i="216"/>
  <c r="BE79" i="216"/>
  <c r="BD79" i="216"/>
  <c r="BC79" i="216"/>
  <c r="BB79" i="216"/>
  <c r="BA79" i="216"/>
  <c r="AZ79" i="216"/>
  <c r="AY79" i="216"/>
  <c r="Y49" i="217" s="1"/>
  <c r="AX79" i="216"/>
  <c r="S49" i="217" s="1"/>
  <c r="T49" i="217" s="1"/>
  <c r="AW79" i="216"/>
  <c r="Q49" i="217" s="1"/>
  <c r="AV79" i="216"/>
  <c r="O49" i="217" s="1"/>
  <c r="AU79" i="216"/>
  <c r="M49" i="217" s="1"/>
  <c r="AT79" i="216"/>
  <c r="K49" i="217" s="1"/>
  <c r="L49" i="217" s="1"/>
  <c r="AS79" i="216"/>
  <c r="I49" i="217" s="1"/>
  <c r="AR79" i="216"/>
  <c r="G49" i="217" s="1"/>
  <c r="AQ79" i="216"/>
  <c r="E49" i="217" s="1"/>
  <c r="BP78" i="216"/>
  <c r="N46" i="219" s="1"/>
  <c r="BO78" i="216"/>
  <c r="M46" i="219" s="1"/>
  <c r="BN78" i="216"/>
  <c r="L46" i="219" s="1"/>
  <c r="BM78" i="216"/>
  <c r="K46" i="219" s="1"/>
  <c r="BL78" i="216"/>
  <c r="J46" i="219" s="1"/>
  <c r="BK78" i="216"/>
  <c r="I46" i="219" s="1"/>
  <c r="BJ78" i="216"/>
  <c r="H46" i="219" s="1"/>
  <c r="BI78" i="216"/>
  <c r="G46" i="219" s="1"/>
  <c r="BH78" i="216"/>
  <c r="F46" i="219" s="1"/>
  <c r="AE58" i="2" s="1"/>
  <c r="BG78" i="216"/>
  <c r="E46" i="219" s="1"/>
  <c r="BF78" i="216"/>
  <c r="BE78" i="216"/>
  <c r="BD78" i="216"/>
  <c r="BC78" i="216"/>
  <c r="BB78" i="216"/>
  <c r="BA78" i="216"/>
  <c r="AZ78" i="216"/>
  <c r="AY78" i="216"/>
  <c r="Y47" i="217" s="1"/>
  <c r="AX78" i="216"/>
  <c r="S47" i="217" s="1"/>
  <c r="AW78" i="216"/>
  <c r="Q47" i="217" s="1"/>
  <c r="AV78" i="216"/>
  <c r="O47" i="217" s="1"/>
  <c r="P47" i="217" s="1"/>
  <c r="AU78" i="216"/>
  <c r="M47" i="217" s="1"/>
  <c r="AT78" i="216"/>
  <c r="K47" i="217" s="1"/>
  <c r="AS78" i="216"/>
  <c r="I47" i="217" s="1"/>
  <c r="AR78" i="216"/>
  <c r="G47" i="217" s="1"/>
  <c r="H47" i="217" s="1"/>
  <c r="AQ78" i="216"/>
  <c r="E47" i="217" s="1"/>
  <c r="BP77" i="216"/>
  <c r="N45" i="219" s="1"/>
  <c r="BO77" i="216"/>
  <c r="M45" i="219" s="1"/>
  <c r="BN77" i="216"/>
  <c r="L45" i="219" s="1"/>
  <c r="BM77" i="216"/>
  <c r="K45" i="219" s="1"/>
  <c r="BL77" i="216"/>
  <c r="J45" i="219" s="1"/>
  <c r="BK77" i="216"/>
  <c r="I45" i="219" s="1"/>
  <c r="BJ77" i="216"/>
  <c r="H45" i="219" s="1"/>
  <c r="BI77" i="216"/>
  <c r="G45" i="219" s="1"/>
  <c r="BH77" i="216"/>
  <c r="F45" i="219" s="1"/>
  <c r="AE57" i="2" s="1"/>
  <c r="BG77" i="216"/>
  <c r="E45" i="219" s="1"/>
  <c r="BF77" i="216"/>
  <c r="BE77" i="216"/>
  <c r="BD77" i="216"/>
  <c r="BC77" i="216"/>
  <c r="BB77" i="216"/>
  <c r="BA77" i="216"/>
  <c r="AZ77" i="216"/>
  <c r="AY77" i="216"/>
  <c r="Y46" i="217" s="1"/>
  <c r="AX77" i="216"/>
  <c r="S46" i="217" s="1"/>
  <c r="T46" i="217" s="1"/>
  <c r="AW77" i="216"/>
  <c r="Q46" i="217" s="1"/>
  <c r="AV77" i="216"/>
  <c r="O46" i="217" s="1"/>
  <c r="AU77" i="216"/>
  <c r="M46" i="217" s="1"/>
  <c r="AT77" i="216"/>
  <c r="K46" i="217" s="1"/>
  <c r="L46" i="217" s="1"/>
  <c r="AS77" i="216"/>
  <c r="I46" i="217" s="1"/>
  <c r="AR77" i="216"/>
  <c r="G46" i="217" s="1"/>
  <c r="AQ77" i="216"/>
  <c r="E46" i="217" s="1"/>
  <c r="BP76" i="216"/>
  <c r="N44" i="219" s="1"/>
  <c r="BO76" i="216"/>
  <c r="M44" i="219" s="1"/>
  <c r="BN76" i="216"/>
  <c r="L44" i="219" s="1"/>
  <c r="BM76" i="216"/>
  <c r="K44" i="219" s="1"/>
  <c r="BL76" i="216"/>
  <c r="J44" i="219" s="1"/>
  <c r="BK76" i="216"/>
  <c r="I44" i="219" s="1"/>
  <c r="BJ76" i="216"/>
  <c r="H44" i="219" s="1"/>
  <c r="BI76" i="216"/>
  <c r="G44" i="219" s="1"/>
  <c r="BH76" i="216"/>
  <c r="F44" i="219" s="1"/>
  <c r="AE56" i="2" s="1"/>
  <c r="BG76" i="216"/>
  <c r="E44" i="219" s="1"/>
  <c r="BF76" i="216"/>
  <c r="BE76" i="216"/>
  <c r="BD76" i="216"/>
  <c r="BC76" i="216"/>
  <c r="BB76" i="216"/>
  <c r="BA76" i="216"/>
  <c r="AZ76" i="216"/>
  <c r="AY76" i="216"/>
  <c r="Y45" i="217" s="1"/>
  <c r="AX76" i="216"/>
  <c r="S45" i="217" s="1"/>
  <c r="AW76" i="216"/>
  <c r="Q45" i="217" s="1"/>
  <c r="AV76" i="216"/>
  <c r="O45" i="217" s="1"/>
  <c r="P45" i="217" s="1"/>
  <c r="AU76" i="216"/>
  <c r="M45" i="217" s="1"/>
  <c r="AT76" i="216"/>
  <c r="K45" i="217" s="1"/>
  <c r="AS76" i="216"/>
  <c r="I45" i="217" s="1"/>
  <c r="AR76" i="216"/>
  <c r="G45" i="217" s="1"/>
  <c r="H45" i="217" s="1"/>
  <c r="AQ76" i="216"/>
  <c r="E45" i="217" s="1"/>
  <c r="BP75" i="216"/>
  <c r="N43" i="219" s="1"/>
  <c r="BO75" i="216"/>
  <c r="M43" i="219" s="1"/>
  <c r="BN75" i="216"/>
  <c r="L43" i="219" s="1"/>
  <c r="BM75" i="216"/>
  <c r="K43" i="219" s="1"/>
  <c r="BL75" i="216"/>
  <c r="J43" i="219" s="1"/>
  <c r="BK75" i="216"/>
  <c r="I43" i="219" s="1"/>
  <c r="BJ75" i="216"/>
  <c r="H43" i="219" s="1"/>
  <c r="BI75" i="216"/>
  <c r="G43" i="219" s="1"/>
  <c r="BH75" i="216"/>
  <c r="F43" i="219" s="1"/>
  <c r="AE55" i="2" s="1"/>
  <c r="BG75" i="216"/>
  <c r="E43" i="219" s="1"/>
  <c r="BF75" i="216"/>
  <c r="BE75" i="216"/>
  <c r="BD75" i="216"/>
  <c r="BC75" i="216"/>
  <c r="BB75" i="216"/>
  <c r="BA75" i="216"/>
  <c r="AZ75" i="216"/>
  <c r="AY75" i="216"/>
  <c r="Y44" i="217" s="1"/>
  <c r="AX75" i="216"/>
  <c r="S44" i="217" s="1"/>
  <c r="T44" i="217" s="1"/>
  <c r="AW75" i="216"/>
  <c r="Q44" i="217" s="1"/>
  <c r="AV75" i="216"/>
  <c r="O44" i="217" s="1"/>
  <c r="AU75" i="216"/>
  <c r="M44" i="217" s="1"/>
  <c r="AT75" i="216"/>
  <c r="K44" i="217" s="1"/>
  <c r="L44" i="217" s="1"/>
  <c r="AS75" i="216"/>
  <c r="I44" i="217" s="1"/>
  <c r="AR75" i="216"/>
  <c r="G44" i="217" s="1"/>
  <c r="AQ75" i="216"/>
  <c r="E44" i="217" s="1"/>
  <c r="BP74" i="216"/>
  <c r="N42" i="219" s="1"/>
  <c r="BO74" i="216"/>
  <c r="M42" i="219" s="1"/>
  <c r="BN74" i="216"/>
  <c r="L42" i="219" s="1"/>
  <c r="BM74" i="216"/>
  <c r="K42" i="219" s="1"/>
  <c r="BL74" i="216"/>
  <c r="J42" i="219" s="1"/>
  <c r="BK74" i="216"/>
  <c r="I42" i="219" s="1"/>
  <c r="BJ74" i="216"/>
  <c r="H42" i="219" s="1"/>
  <c r="BI74" i="216"/>
  <c r="G42" i="219" s="1"/>
  <c r="BH74" i="216"/>
  <c r="F42" i="219" s="1"/>
  <c r="AE54" i="2" s="1"/>
  <c r="BG74" i="216"/>
  <c r="E42" i="219" s="1"/>
  <c r="BF74" i="216"/>
  <c r="BE74" i="216"/>
  <c r="BD74" i="216"/>
  <c r="BC74" i="216"/>
  <c r="BB74" i="216"/>
  <c r="BA74" i="216"/>
  <c r="AZ74" i="216"/>
  <c r="AY74" i="216"/>
  <c r="Y43" i="217" s="1"/>
  <c r="AX74" i="216"/>
  <c r="S43" i="217" s="1"/>
  <c r="AW74" i="216"/>
  <c r="Q43" i="217" s="1"/>
  <c r="AV74" i="216"/>
  <c r="O43" i="217" s="1"/>
  <c r="P43" i="217" s="1"/>
  <c r="AU74" i="216"/>
  <c r="M43" i="217" s="1"/>
  <c r="AT74" i="216"/>
  <c r="K43" i="217" s="1"/>
  <c r="AS74" i="216"/>
  <c r="I43" i="217" s="1"/>
  <c r="AR74" i="216"/>
  <c r="G43" i="217" s="1"/>
  <c r="H43" i="217" s="1"/>
  <c r="AQ74" i="216"/>
  <c r="E43" i="217" s="1"/>
  <c r="BP73" i="216"/>
  <c r="N41" i="219" s="1"/>
  <c r="BO73" i="216"/>
  <c r="M41" i="219" s="1"/>
  <c r="BN73" i="216"/>
  <c r="L41" i="219" s="1"/>
  <c r="BM73" i="216"/>
  <c r="K41" i="219" s="1"/>
  <c r="BL73" i="216"/>
  <c r="J41" i="219" s="1"/>
  <c r="BK73" i="216"/>
  <c r="I41" i="219" s="1"/>
  <c r="BJ73" i="216"/>
  <c r="H41" i="219" s="1"/>
  <c r="BI73" i="216"/>
  <c r="G41" i="219" s="1"/>
  <c r="BH73" i="216"/>
  <c r="F41" i="219" s="1"/>
  <c r="AE53" i="2" s="1"/>
  <c r="BG73" i="216"/>
  <c r="E41" i="219" s="1"/>
  <c r="BF73" i="216"/>
  <c r="BE73" i="216"/>
  <c r="BD73" i="216"/>
  <c r="BC73" i="216"/>
  <c r="BB73" i="216"/>
  <c r="BA73" i="216"/>
  <c r="AZ73" i="216"/>
  <c r="AY73" i="216"/>
  <c r="Y42" i="217" s="1"/>
  <c r="AX73" i="216"/>
  <c r="S42" i="217" s="1"/>
  <c r="T42" i="217" s="1"/>
  <c r="AW73" i="216"/>
  <c r="Q42" i="217" s="1"/>
  <c r="AV73" i="216"/>
  <c r="O42" i="217" s="1"/>
  <c r="AU73" i="216"/>
  <c r="M42" i="217" s="1"/>
  <c r="AT73" i="216"/>
  <c r="K42" i="217" s="1"/>
  <c r="L42" i="217" s="1"/>
  <c r="AS73" i="216"/>
  <c r="I42" i="217" s="1"/>
  <c r="AR73" i="216"/>
  <c r="G42" i="217" s="1"/>
  <c r="AQ73" i="216"/>
  <c r="E42" i="217" s="1"/>
  <c r="BP72" i="216"/>
  <c r="N40" i="219" s="1"/>
  <c r="BO72" i="216"/>
  <c r="M40" i="219" s="1"/>
  <c r="BN72" i="216"/>
  <c r="L40" i="219" s="1"/>
  <c r="BM72" i="216"/>
  <c r="K40" i="219" s="1"/>
  <c r="BL72" i="216"/>
  <c r="J40" i="219" s="1"/>
  <c r="BK72" i="216"/>
  <c r="I40" i="219" s="1"/>
  <c r="BJ72" i="216"/>
  <c r="H40" i="219" s="1"/>
  <c r="BI72" i="216"/>
  <c r="G40" i="219" s="1"/>
  <c r="BH72" i="216"/>
  <c r="F40" i="219" s="1"/>
  <c r="AE52" i="2" s="1"/>
  <c r="BG72" i="216"/>
  <c r="E40" i="219" s="1"/>
  <c r="BF72" i="216"/>
  <c r="BE72" i="216"/>
  <c r="BD72" i="216"/>
  <c r="BC72" i="216"/>
  <c r="BB72" i="216"/>
  <c r="BA72" i="216"/>
  <c r="AZ72" i="216"/>
  <c r="AY72" i="216"/>
  <c r="Y41" i="217" s="1"/>
  <c r="AX72" i="216"/>
  <c r="S41" i="217" s="1"/>
  <c r="AW72" i="216"/>
  <c r="Q41" i="217" s="1"/>
  <c r="AV72" i="216"/>
  <c r="O41" i="217" s="1"/>
  <c r="P41" i="217" s="1"/>
  <c r="AU72" i="216"/>
  <c r="M41" i="217" s="1"/>
  <c r="AT72" i="216"/>
  <c r="K41" i="217" s="1"/>
  <c r="AS72" i="216"/>
  <c r="I41" i="217" s="1"/>
  <c r="AR72" i="216"/>
  <c r="G41" i="217" s="1"/>
  <c r="H41" i="217" s="1"/>
  <c r="AQ72" i="216"/>
  <c r="E41" i="217" s="1"/>
  <c r="BP71" i="216"/>
  <c r="N39" i="219" s="1"/>
  <c r="BO71" i="216"/>
  <c r="M39" i="219" s="1"/>
  <c r="BN71" i="216"/>
  <c r="L39" i="219" s="1"/>
  <c r="BM71" i="216"/>
  <c r="K39" i="219" s="1"/>
  <c r="BL71" i="216"/>
  <c r="J39" i="219" s="1"/>
  <c r="BK71" i="216"/>
  <c r="I39" i="219" s="1"/>
  <c r="BJ71" i="216"/>
  <c r="H39" i="219" s="1"/>
  <c r="BI71" i="216"/>
  <c r="G39" i="219" s="1"/>
  <c r="BH71" i="216"/>
  <c r="F39" i="219" s="1"/>
  <c r="AE51" i="2" s="1"/>
  <c r="BG71" i="216"/>
  <c r="E39" i="219" s="1"/>
  <c r="BF71" i="216"/>
  <c r="BE71" i="216"/>
  <c r="BD71" i="216"/>
  <c r="BC71" i="216"/>
  <c r="BB71" i="216"/>
  <c r="BA71" i="216"/>
  <c r="AZ71" i="216"/>
  <c r="AY71" i="216"/>
  <c r="Y40" i="217" s="1"/>
  <c r="AX71" i="216"/>
  <c r="S40" i="217" s="1"/>
  <c r="T40" i="217" s="1"/>
  <c r="AW71" i="216"/>
  <c r="Q40" i="217" s="1"/>
  <c r="AV71" i="216"/>
  <c r="O40" i="217" s="1"/>
  <c r="AU71" i="216"/>
  <c r="M40" i="217" s="1"/>
  <c r="AT71" i="216"/>
  <c r="K40" i="217" s="1"/>
  <c r="L40" i="217" s="1"/>
  <c r="AS71" i="216"/>
  <c r="I40" i="217" s="1"/>
  <c r="AR71" i="216"/>
  <c r="G40" i="217" s="1"/>
  <c r="AQ71" i="216"/>
  <c r="E40" i="217" s="1"/>
  <c r="BP70" i="216"/>
  <c r="N38" i="219" s="1"/>
  <c r="BO70" i="216"/>
  <c r="M38" i="219" s="1"/>
  <c r="BN70" i="216"/>
  <c r="L38" i="219" s="1"/>
  <c r="BM70" i="216"/>
  <c r="K38" i="219" s="1"/>
  <c r="BL70" i="216"/>
  <c r="J38" i="219" s="1"/>
  <c r="BK70" i="216"/>
  <c r="I38" i="219" s="1"/>
  <c r="BJ70" i="216"/>
  <c r="H38" i="219" s="1"/>
  <c r="BI70" i="216"/>
  <c r="G38" i="219" s="1"/>
  <c r="BH70" i="216"/>
  <c r="F38" i="219" s="1"/>
  <c r="AE50" i="2" s="1"/>
  <c r="BG70" i="216"/>
  <c r="E38" i="219" s="1"/>
  <c r="BF70" i="216"/>
  <c r="BE70" i="216"/>
  <c r="BD70" i="216"/>
  <c r="BC70" i="216"/>
  <c r="BB70" i="216"/>
  <c r="BA70" i="216"/>
  <c r="AZ70" i="216"/>
  <c r="AY70" i="216"/>
  <c r="Y39" i="217" s="1"/>
  <c r="AX70" i="216"/>
  <c r="S39" i="217" s="1"/>
  <c r="AW70" i="216"/>
  <c r="Q39" i="217" s="1"/>
  <c r="AV70" i="216"/>
  <c r="O39" i="217" s="1"/>
  <c r="P39" i="217" s="1"/>
  <c r="AU70" i="216"/>
  <c r="M39" i="217" s="1"/>
  <c r="AT70" i="216"/>
  <c r="K39" i="217" s="1"/>
  <c r="AS70" i="216"/>
  <c r="I39" i="217" s="1"/>
  <c r="AR70" i="216"/>
  <c r="G39" i="217" s="1"/>
  <c r="H39" i="217" s="1"/>
  <c r="AQ70" i="216"/>
  <c r="E39" i="217" s="1"/>
  <c r="BP69" i="216"/>
  <c r="N37" i="219" s="1"/>
  <c r="BO69" i="216"/>
  <c r="M37" i="219" s="1"/>
  <c r="BN69" i="216"/>
  <c r="L37" i="219" s="1"/>
  <c r="BM69" i="216"/>
  <c r="K37" i="219" s="1"/>
  <c r="BL69" i="216"/>
  <c r="J37" i="219" s="1"/>
  <c r="BK69" i="216"/>
  <c r="I37" i="219" s="1"/>
  <c r="BJ69" i="216"/>
  <c r="H37" i="219" s="1"/>
  <c r="BI69" i="216"/>
  <c r="G37" i="219" s="1"/>
  <c r="BH69" i="216"/>
  <c r="F37" i="219" s="1"/>
  <c r="AE49" i="2" s="1"/>
  <c r="BG69" i="216"/>
  <c r="E37" i="219" s="1"/>
  <c r="BF69" i="216"/>
  <c r="BE69" i="216"/>
  <c r="BD69" i="216"/>
  <c r="BC69" i="216"/>
  <c r="BB69" i="216"/>
  <c r="BA69" i="216"/>
  <c r="AZ69" i="216"/>
  <c r="AY69" i="216"/>
  <c r="Y38" i="217" s="1"/>
  <c r="AX69" i="216"/>
  <c r="S38" i="217" s="1"/>
  <c r="T38" i="217" s="1"/>
  <c r="AW69" i="216"/>
  <c r="Q38" i="217" s="1"/>
  <c r="AV69" i="216"/>
  <c r="O38" i="217" s="1"/>
  <c r="AU69" i="216"/>
  <c r="M38" i="217" s="1"/>
  <c r="AT69" i="216"/>
  <c r="K38" i="217" s="1"/>
  <c r="L38" i="217" s="1"/>
  <c r="AS69" i="216"/>
  <c r="I38" i="217" s="1"/>
  <c r="AR69" i="216"/>
  <c r="G38" i="217" s="1"/>
  <c r="AQ69" i="216"/>
  <c r="E38" i="217" s="1"/>
  <c r="BP68" i="216"/>
  <c r="N35" i="219" s="1"/>
  <c r="BO68" i="216"/>
  <c r="M35" i="219" s="1"/>
  <c r="BN68" i="216"/>
  <c r="L35" i="219" s="1"/>
  <c r="BM68" i="216"/>
  <c r="K35" i="219" s="1"/>
  <c r="BL68" i="216"/>
  <c r="J35" i="219" s="1"/>
  <c r="BK68" i="216"/>
  <c r="I35" i="219" s="1"/>
  <c r="BJ68" i="216"/>
  <c r="H35" i="219" s="1"/>
  <c r="BI68" i="216"/>
  <c r="G35" i="219" s="1"/>
  <c r="BH68" i="216"/>
  <c r="F35" i="219" s="1"/>
  <c r="BG68" i="216"/>
  <c r="E35" i="219" s="1"/>
  <c r="BF68" i="216"/>
  <c r="BE68" i="216"/>
  <c r="BD68" i="216"/>
  <c r="BC68" i="216"/>
  <c r="BB68" i="216"/>
  <c r="BA68" i="216"/>
  <c r="AZ68" i="216"/>
  <c r="AY68" i="216"/>
  <c r="Y36" i="217" s="1"/>
  <c r="AX68" i="216"/>
  <c r="S36" i="217" s="1"/>
  <c r="AW68" i="216"/>
  <c r="Q36" i="217" s="1"/>
  <c r="AV68" i="216"/>
  <c r="O36" i="217" s="1"/>
  <c r="P36" i="217" s="1"/>
  <c r="AU68" i="216"/>
  <c r="M36" i="217" s="1"/>
  <c r="AT68" i="216"/>
  <c r="K36" i="217" s="1"/>
  <c r="AS68" i="216"/>
  <c r="I36" i="217" s="1"/>
  <c r="AR68" i="216"/>
  <c r="G36" i="217" s="1"/>
  <c r="H36" i="217" s="1"/>
  <c r="AQ68" i="216"/>
  <c r="E36" i="217" s="1"/>
  <c r="BP67" i="216"/>
  <c r="N34" i="219" s="1"/>
  <c r="BO67" i="216"/>
  <c r="M34" i="219" s="1"/>
  <c r="BN67" i="216"/>
  <c r="L34" i="219" s="1"/>
  <c r="BM67" i="216"/>
  <c r="K34" i="219" s="1"/>
  <c r="BL67" i="216"/>
  <c r="J34" i="219" s="1"/>
  <c r="BK67" i="216"/>
  <c r="I34" i="219" s="1"/>
  <c r="BJ67" i="216"/>
  <c r="H34" i="219" s="1"/>
  <c r="BI67" i="216"/>
  <c r="G34" i="219" s="1"/>
  <c r="BH67" i="216"/>
  <c r="F34" i="219" s="1"/>
  <c r="BG67" i="216"/>
  <c r="E34" i="219" s="1"/>
  <c r="BF67" i="216"/>
  <c r="BE67" i="216"/>
  <c r="BD67" i="216"/>
  <c r="BC67" i="216"/>
  <c r="BB67" i="216"/>
  <c r="BA67" i="216"/>
  <c r="AZ67" i="216"/>
  <c r="AY67" i="216"/>
  <c r="Y35" i="217" s="1"/>
  <c r="AX67" i="216"/>
  <c r="S35" i="217" s="1"/>
  <c r="T35" i="217" s="1"/>
  <c r="AW67" i="216"/>
  <c r="Q35" i="217" s="1"/>
  <c r="AV67" i="216"/>
  <c r="O35" i="217" s="1"/>
  <c r="AU67" i="216"/>
  <c r="M35" i="217" s="1"/>
  <c r="AT67" i="216"/>
  <c r="K35" i="217" s="1"/>
  <c r="L35" i="217" s="1"/>
  <c r="AS67" i="216"/>
  <c r="I35" i="217" s="1"/>
  <c r="AR67" i="216"/>
  <c r="G35" i="217" s="1"/>
  <c r="AQ67" i="216"/>
  <c r="E35" i="217" s="1"/>
  <c r="BP66" i="216"/>
  <c r="N33" i="219" s="1"/>
  <c r="BO66" i="216"/>
  <c r="M33" i="219" s="1"/>
  <c r="BN66" i="216"/>
  <c r="L33" i="219" s="1"/>
  <c r="BM66" i="216"/>
  <c r="K33" i="219" s="1"/>
  <c r="BL66" i="216"/>
  <c r="J33" i="219" s="1"/>
  <c r="BK66" i="216"/>
  <c r="I33" i="219" s="1"/>
  <c r="BJ66" i="216"/>
  <c r="H33" i="219" s="1"/>
  <c r="BI66" i="216"/>
  <c r="G33" i="219" s="1"/>
  <c r="BH66" i="216"/>
  <c r="F33" i="219" s="1"/>
  <c r="BG66" i="216"/>
  <c r="E33" i="219" s="1"/>
  <c r="BF66" i="216"/>
  <c r="BE66" i="216"/>
  <c r="BD66" i="216"/>
  <c r="BC66" i="216"/>
  <c r="BB66" i="216"/>
  <c r="BA66" i="216"/>
  <c r="AZ66" i="216"/>
  <c r="AY66" i="216"/>
  <c r="Y34" i="217" s="1"/>
  <c r="AX66" i="216"/>
  <c r="S34" i="217" s="1"/>
  <c r="AW66" i="216"/>
  <c r="Q34" i="217" s="1"/>
  <c r="AV66" i="216"/>
  <c r="O34" i="217" s="1"/>
  <c r="P34" i="217" s="1"/>
  <c r="AU66" i="216"/>
  <c r="M34" i="217" s="1"/>
  <c r="AT66" i="216"/>
  <c r="K34" i="217" s="1"/>
  <c r="AS66" i="216"/>
  <c r="I34" i="217" s="1"/>
  <c r="AR66" i="216"/>
  <c r="G34" i="217" s="1"/>
  <c r="H34" i="217" s="1"/>
  <c r="AQ66" i="216"/>
  <c r="E34" i="217" s="1"/>
  <c r="BP65" i="216"/>
  <c r="N32" i="219" s="1"/>
  <c r="BO65" i="216"/>
  <c r="M32" i="219" s="1"/>
  <c r="BN65" i="216"/>
  <c r="L32" i="219" s="1"/>
  <c r="BM65" i="216"/>
  <c r="K32" i="219" s="1"/>
  <c r="BL65" i="216"/>
  <c r="J32" i="219" s="1"/>
  <c r="BK65" i="216"/>
  <c r="I32" i="219" s="1"/>
  <c r="BJ65" i="216"/>
  <c r="H32" i="219" s="1"/>
  <c r="BI65" i="216"/>
  <c r="G32" i="219" s="1"/>
  <c r="BH65" i="216"/>
  <c r="F32" i="219" s="1"/>
  <c r="BG65" i="216"/>
  <c r="E32" i="219" s="1"/>
  <c r="BF65" i="216"/>
  <c r="BE65" i="216"/>
  <c r="BD65" i="216"/>
  <c r="BC65" i="216"/>
  <c r="BB65" i="216"/>
  <c r="BA65" i="216"/>
  <c r="AZ65" i="216"/>
  <c r="AY65" i="216"/>
  <c r="Y33" i="217" s="1"/>
  <c r="AX65" i="216"/>
  <c r="S33" i="217" s="1"/>
  <c r="T33" i="217" s="1"/>
  <c r="AW65" i="216"/>
  <c r="Q33" i="217" s="1"/>
  <c r="AV65" i="216"/>
  <c r="O33" i="217" s="1"/>
  <c r="AU65" i="216"/>
  <c r="M33" i="217" s="1"/>
  <c r="AT65" i="216"/>
  <c r="K33" i="217" s="1"/>
  <c r="L33" i="217" s="1"/>
  <c r="AS65" i="216"/>
  <c r="I33" i="217" s="1"/>
  <c r="AR65" i="216"/>
  <c r="G33" i="217" s="1"/>
  <c r="AQ65" i="216"/>
  <c r="E33" i="217" s="1"/>
  <c r="BP64" i="216"/>
  <c r="N31" i="219" s="1"/>
  <c r="BO64" i="216"/>
  <c r="M31" i="219" s="1"/>
  <c r="BN64" i="216"/>
  <c r="L31" i="219" s="1"/>
  <c r="BM64" i="216"/>
  <c r="K31" i="219" s="1"/>
  <c r="BL64" i="216"/>
  <c r="J31" i="219" s="1"/>
  <c r="BK64" i="216"/>
  <c r="I31" i="219" s="1"/>
  <c r="BJ64" i="216"/>
  <c r="H31" i="219" s="1"/>
  <c r="BI64" i="216"/>
  <c r="G31" i="219" s="1"/>
  <c r="BH64" i="216"/>
  <c r="F31" i="219" s="1"/>
  <c r="BG64" i="216"/>
  <c r="E31" i="219" s="1"/>
  <c r="BF64" i="216"/>
  <c r="BE64" i="216"/>
  <c r="BD64" i="216"/>
  <c r="BC64" i="216"/>
  <c r="BB64" i="216"/>
  <c r="BA64" i="216"/>
  <c r="AZ64" i="216"/>
  <c r="AY64" i="216"/>
  <c r="Y32" i="217" s="1"/>
  <c r="AX64" i="216"/>
  <c r="S32" i="217" s="1"/>
  <c r="AW64" i="216"/>
  <c r="Q32" i="217" s="1"/>
  <c r="AV64" i="216"/>
  <c r="O32" i="217" s="1"/>
  <c r="P32" i="217" s="1"/>
  <c r="AU64" i="216"/>
  <c r="M32" i="217" s="1"/>
  <c r="AT64" i="216"/>
  <c r="K32" i="217" s="1"/>
  <c r="AS64" i="216"/>
  <c r="I32" i="217" s="1"/>
  <c r="AR64" i="216"/>
  <c r="G32" i="217" s="1"/>
  <c r="H32" i="217" s="1"/>
  <c r="AQ64" i="216"/>
  <c r="E32" i="217" s="1"/>
  <c r="BP63" i="216"/>
  <c r="N30" i="219" s="1"/>
  <c r="BO63" i="216"/>
  <c r="M30" i="219" s="1"/>
  <c r="BN63" i="216"/>
  <c r="L30" i="219" s="1"/>
  <c r="BM63" i="216"/>
  <c r="K30" i="219" s="1"/>
  <c r="BL63" i="216"/>
  <c r="J30" i="219" s="1"/>
  <c r="BK63" i="216"/>
  <c r="I30" i="219" s="1"/>
  <c r="BJ63" i="216"/>
  <c r="H30" i="219" s="1"/>
  <c r="BI63" i="216"/>
  <c r="G30" i="219" s="1"/>
  <c r="BH63" i="216"/>
  <c r="F30" i="219" s="1"/>
  <c r="BG63" i="216"/>
  <c r="E30" i="219" s="1"/>
  <c r="BF63" i="216"/>
  <c r="BE63" i="216"/>
  <c r="BD63" i="216"/>
  <c r="BC63" i="216"/>
  <c r="BB63" i="216"/>
  <c r="BA63" i="216"/>
  <c r="AZ63" i="216"/>
  <c r="AY63" i="216"/>
  <c r="Y31" i="217" s="1"/>
  <c r="AX63" i="216"/>
  <c r="S31" i="217" s="1"/>
  <c r="T31" i="217" s="1"/>
  <c r="AW63" i="216"/>
  <c r="Q31" i="217" s="1"/>
  <c r="AV63" i="216"/>
  <c r="O31" i="217" s="1"/>
  <c r="AU63" i="216"/>
  <c r="M31" i="217" s="1"/>
  <c r="AT63" i="216"/>
  <c r="K31" i="217" s="1"/>
  <c r="L31" i="217" s="1"/>
  <c r="AS63" i="216"/>
  <c r="I31" i="217" s="1"/>
  <c r="AR63" i="216"/>
  <c r="G31" i="217" s="1"/>
  <c r="AQ63" i="216"/>
  <c r="E31" i="217" s="1"/>
  <c r="BP62" i="216"/>
  <c r="N59" i="218" s="1"/>
  <c r="BO62" i="216"/>
  <c r="M59" i="218" s="1"/>
  <c r="BN62" i="216"/>
  <c r="L59" i="218" s="1"/>
  <c r="BM62" i="216"/>
  <c r="K59" i="218" s="1"/>
  <c r="BL62" i="216"/>
  <c r="J59" i="218" s="1"/>
  <c r="BK62" i="216"/>
  <c r="I59" i="218" s="1"/>
  <c r="BJ62" i="216"/>
  <c r="H59" i="218" s="1"/>
  <c r="BI62" i="216"/>
  <c r="G59" i="218" s="1"/>
  <c r="BH62" i="216"/>
  <c r="F59" i="218" s="1"/>
  <c r="BG62" i="216"/>
  <c r="E59" i="218" s="1"/>
  <c r="BF62" i="216"/>
  <c r="BE62" i="216"/>
  <c r="BD62" i="216"/>
  <c r="BC62" i="216"/>
  <c r="BB62" i="216"/>
  <c r="BA62" i="216"/>
  <c r="AC60" i="216" s="1"/>
  <c r="AZ62" i="216"/>
  <c r="AY62" i="216"/>
  <c r="U60" i="216" s="1"/>
  <c r="AX62" i="216"/>
  <c r="AW62" i="216"/>
  <c r="Q60" i="216" s="1"/>
  <c r="AV62" i="216"/>
  <c r="O60" i="216" s="1"/>
  <c r="AU62" i="216"/>
  <c r="M60" i="216" s="1"/>
  <c r="AT62" i="216"/>
  <c r="AS62" i="216"/>
  <c r="I60" i="216" s="1"/>
  <c r="AR62" i="216"/>
  <c r="G60" i="216" s="1"/>
  <c r="AQ62" i="216"/>
  <c r="BP61" i="216"/>
  <c r="N58" i="218" s="1"/>
  <c r="BO61" i="216"/>
  <c r="M58" i="218" s="1"/>
  <c r="BN61" i="216"/>
  <c r="L58" i="218" s="1"/>
  <c r="BM61" i="216"/>
  <c r="K58" i="218" s="1"/>
  <c r="BL61" i="216"/>
  <c r="J58" i="218" s="1"/>
  <c r="BK61" i="216"/>
  <c r="I58" i="218" s="1"/>
  <c r="BJ61" i="216"/>
  <c r="H58" i="218" s="1"/>
  <c r="BI61" i="216"/>
  <c r="G58" i="218" s="1"/>
  <c r="BH61" i="216"/>
  <c r="F58" i="218" s="1"/>
  <c r="BG61" i="216"/>
  <c r="E58" i="218" s="1"/>
  <c r="BF61" i="216"/>
  <c r="BE61" i="216"/>
  <c r="BD61" i="216"/>
  <c r="BC61" i="216"/>
  <c r="AG59" i="216" s="1"/>
  <c r="BB61" i="216"/>
  <c r="BA61" i="216"/>
  <c r="AZ61" i="216"/>
  <c r="AY61" i="216"/>
  <c r="U59" i="216" s="1"/>
  <c r="AX61" i="216"/>
  <c r="S59" i="216" s="1"/>
  <c r="AW61" i="216"/>
  <c r="Q59" i="216" s="1"/>
  <c r="AV61" i="216"/>
  <c r="AU61" i="216"/>
  <c r="M59" i="216" s="1"/>
  <c r="AT61" i="216"/>
  <c r="K59" i="216" s="1"/>
  <c r="AS61" i="216"/>
  <c r="I59" i="216" s="1"/>
  <c r="AR61" i="216"/>
  <c r="AQ61" i="216"/>
  <c r="E59" i="216" s="1"/>
  <c r="BP60" i="216"/>
  <c r="N57" i="218" s="1"/>
  <c r="BO60" i="216"/>
  <c r="M57" i="218" s="1"/>
  <c r="BN60" i="216"/>
  <c r="L57" i="218" s="1"/>
  <c r="BM60" i="216"/>
  <c r="K57" i="218" s="1"/>
  <c r="BL60" i="216"/>
  <c r="J57" i="218" s="1"/>
  <c r="BK60" i="216"/>
  <c r="I57" i="218" s="1"/>
  <c r="BJ60" i="216"/>
  <c r="H57" i="218" s="1"/>
  <c r="BI60" i="216"/>
  <c r="G57" i="218" s="1"/>
  <c r="BH60" i="216"/>
  <c r="F57" i="218" s="1"/>
  <c r="BG60" i="216"/>
  <c r="E57" i="218" s="1"/>
  <c r="BF60" i="216"/>
  <c r="BE60" i="216"/>
  <c r="AK58" i="216" s="1"/>
  <c r="AL58" i="216" s="1"/>
  <c r="BD60" i="216"/>
  <c r="BC60" i="216"/>
  <c r="BB60" i="216"/>
  <c r="BA60" i="216"/>
  <c r="AC58" i="216" s="1"/>
  <c r="AD58" i="216" s="1"/>
  <c r="AZ60" i="216"/>
  <c r="AY60" i="216"/>
  <c r="U58" i="216" s="1"/>
  <c r="AX60" i="216"/>
  <c r="AW60" i="216"/>
  <c r="Q58" i="216" s="1"/>
  <c r="R58" i="216" s="1"/>
  <c r="AV60" i="216"/>
  <c r="O58" i="216" s="1"/>
  <c r="P58" i="216" s="1"/>
  <c r="AU60" i="216"/>
  <c r="M58" i="216" s="1"/>
  <c r="AT60" i="216"/>
  <c r="AS60" i="216"/>
  <c r="I58" i="216" s="1"/>
  <c r="J58" i="216" s="1"/>
  <c r="AR60" i="216"/>
  <c r="G58" i="216" s="1"/>
  <c r="H58" i="216" s="1"/>
  <c r="AQ60" i="216"/>
  <c r="E58" i="216" s="1"/>
  <c r="AM60" i="216"/>
  <c r="AK60" i="216"/>
  <c r="AG60" i="216"/>
  <c r="AE60" i="216"/>
  <c r="S60" i="216"/>
  <c r="K60" i="216"/>
  <c r="E60" i="216"/>
  <c r="BP59" i="216"/>
  <c r="N56" i="218" s="1"/>
  <c r="BO59" i="216"/>
  <c r="M56" i="218" s="1"/>
  <c r="BN59" i="216"/>
  <c r="L56" i="218" s="1"/>
  <c r="BM59" i="216"/>
  <c r="K56" i="218" s="1"/>
  <c r="BL59" i="216"/>
  <c r="J56" i="218" s="1"/>
  <c r="BK59" i="216"/>
  <c r="I56" i="218" s="1"/>
  <c r="BJ59" i="216"/>
  <c r="H56" i="218" s="1"/>
  <c r="BI59" i="216"/>
  <c r="G56" i="218" s="1"/>
  <c r="BH59" i="216"/>
  <c r="F56" i="218" s="1"/>
  <c r="BG59" i="216"/>
  <c r="E56" i="218" s="1"/>
  <c r="BF59" i="216"/>
  <c r="AM57" i="216" s="1"/>
  <c r="BE59" i="216"/>
  <c r="BD59" i="216"/>
  <c r="BC59" i="216"/>
  <c r="AG57" i="216" s="1"/>
  <c r="BB59" i="216"/>
  <c r="BA59" i="216"/>
  <c r="AZ59" i="216"/>
  <c r="AY59" i="216"/>
  <c r="U57" i="216" s="1"/>
  <c r="AX59" i="216"/>
  <c r="S57" i="216" s="1"/>
  <c r="AW59" i="216"/>
  <c r="Q57" i="216" s="1"/>
  <c r="AV59" i="216"/>
  <c r="O57" i="216" s="1"/>
  <c r="AU59" i="216"/>
  <c r="M57" i="216" s="1"/>
  <c r="AT59" i="216"/>
  <c r="K57" i="216" s="1"/>
  <c r="AS59" i="216"/>
  <c r="I57" i="216" s="1"/>
  <c r="AR59" i="216"/>
  <c r="G57" i="216" s="1"/>
  <c r="AQ59" i="216"/>
  <c r="E57" i="216" s="1"/>
  <c r="AI59" i="216"/>
  <c r="AA59" i="216"/>
  <c r="O59" i="216"/>
  <c r="G59" i="216"/>
  <c r="BP58" i="216"/>
  <c r="BO58" i="216"/>
  <c r="BN58" i="216"/>
  <c r="BM58" i="216"/>
  <c r="BL58" i="216"/>
  <c r="BK58" i="216"/>
  <c r="BJ58" i="216"/>
  <c r="BI58" i="216"/>
  <c r="BH58" i="216"/>
  <c r="BG58" i="216"/>
  <c r="BF58" i="216"/>
  <c r="BE58" i="216"/>
  <c r="BD58" i="216"/>
  <c r="BC58" i="216"/>
  <c r="BB58" i="216"/>
  <c r="BA58" i="216"/>
  <c r="AZ58" i="216"/>
  <c r="AY58" i="216"/>
  <c r="AX58" i="216"/>
  <c r="AW58" i="216"/>
  <c r="AV58" i="216"/>
  <c r="AU58" i="216"/>
  <c r="AT58" i="216"/>
  <c r="AS58" i="216"/>
  <c r="AR58" i="216"/>
  <c r="AQ58" i="216"/>
  <c r="AM58" i="216"/>
  <c r="AE58" i="216"/>
  <c r="AF58" i="216" s="1"/>
  <c r="S58" i="216"/>
  <c r="T58" i="216" s="1"/>
  <c r="K58" i="216"/>
  <c r="L58" i="216" s="1"/>
  <c r="BP57" i="216"/>
  <c r="N55" i="218" s="1"/>
  <c r="BO57" i="216"/>
  <c r="M55" i="218" s="1"/>
  <c r="BN57" i="216"/>
  <c r="L55" i="218" s="1"/>
  <c r="BM57" i="216"/>
  <c r="K55" i="218" s="1"/>
  <c r="BL57" i="216"/>
  <c r="J55" i="218" s="1"/>
  <c r="BK57" i="216"/>
  <c r="I55" i="218" s="1"/>
  <c r="BJ57" i="216"/>
  <c r="H55" i="218" s="1"/>
  <c r="BI57" i="216"/>
  <c r="G55" i="218" s="1"/>
  <c r="BH57" i="216"/>
  <c r="F55" i="218" s="1"/>
  <c r="BG57" i="216"/>
  <c r="E55" i="218" s="1"/>
  <c r="BF57" i="216"/>
  <c r="BE57" i="216"/>
  <c r="BD57" i="216"/>
  <c r="AI56" i="216" s="1"/>
  <c r="BC57" i="216"/>
  <c r="BB57" i="216"/>
  <c r="BA57" i="216"/>
  <c r="AZ57" i="216"/>
  <c r="AA56" i="216" s="1"/>
  <c r="AY57" i="216"/>
  <c r="U56" i="216" s="1"/>
  <c r="AX57" i="216"/>
  <c r="S56" i="216" s="1"/>
  <c r="AW57" i="216"/>
  <c r="Q56" i="216" s="1"/>
  <c r="AV57" i="216"/>
  <c r="O56" i="216" s="1"/>
  <c r="AU57" i="216"/>
  <c r="M56" i="216" s="1"/>
  <c r="AT57" i="216"/>
  <c r="K56" i="216" s="1"/>
  <c r="AS57" i="216"/>
  <c r="I56" i="216" s="1"/>
  <c r="AR57" i="216"/>
  <c r="G56" i="216" s="1"/>
  <c r="AQ57" i="216"/>
  <c r="E56" i="216" s="1"/>
  <c r="BP56" i="216"/>
  <c r="BO56" i="216"/>
  <c r="BN56" i="216"/>
  <c r="BM56" i="216"/>
  <c r="BL56" i="216"/>
  <c r="BK56" i="216"/>
  <c r="BJ56" i="216"/>
  <c r="BI56" i="216"/>
  <c r="BH56" i="216"/>
  <c r="BG56" i="216"/>
  <c r="BF56" i="216"/>
  <c r="BE56" i="216"/>
  <c r="BD56" i="216"/>
  <c r="BC56" i="216"/>
  <c r="BB56" i="216"/>
  <c r="BA56" i="216"/>
  <c r="AZ56" i="216"/>
  <c r="AY56" i="216"/>
  <c r="AX56" i="216"/>
  <c r="AW56" i="216"/>
  <c r="AV56" i="216"/>
  <c r="AU56" i="216"/>
  <c r="M54" i="216" s="1"/>
  <c r="AT56" i="216"/>
  <c r="K54" i="216" s="1"/>
  <c r="AS56" i="216"/>
  <c r="I54" i="216" s="1"/>
  <c r="AR56" i="216"/>
  <c r="G54" i="216" s="1"/>
  <c r="AQ56" i="216"/>
  <c r="E54" i="216" s="1"/>
  <c r="BP55" i="216"/>
  <c r="BO55" i="216"/>
  <c r="BN55" i="216"/>
  <c r="BM55" i="216"/>
  <c r="BL55" i="216"/>
  <c r="BK55" i="216"/>
  <c r="BJ55" i="216"/>
  <c r="BI55" i="216"/>
  <c r="BH55" i="216"/>
  <c r="BG55" i="216"/>
  <c r="BF55" i="216"/>
  <c r="BE55" i="216"/>
  <c r="BD55" i="216"/>
  <c r="BC55" i="216"/>
  <c r="AG53" i="216" s="1"/>
  <c r="BB55" i="216"/>
  <c r="BA55" i="216"/>
  <c r="AZ55" i="216"/>
  <c r="AY55" i="216"/>
  <c r="AX55" i="216"/>
  <c r="AW55" i="216"/>
  <c r="Q53" i="216" s="1"/>
  <c r="AV55" i="216"/>
  <c r="AU55" i="216"/>
  <c r="M53" i="216" s="1"/>
  <c r="AT55" i="216"/>
  <c r="K53" i="216" s="1"/>
  <c r="AS55" i="216"/>
  <c r="I53" i="216" s="1"/>
  <c r="AR55" i="216"/>
  <c r="G53" i="216" s="1"/>
  <c r="AQ55" i="216"/>
  <c r="E53" i="216" s="1"/>
  <c r="BP54" i="216"/>
  <c r="N48" i="218" s="1"/>
  <c r="BO54" i="216"/>
  <c r="M48" i="218" s="1"/>
  <c r="BN54" i="216"/>
  <c r="L48" i="218" s="1"/>
  <c r="BM54" i="216"/>
  <c r="K48" i="218" s="1"/>
  <c r="BL54" i="216"/>
  <c r="J48" i="218" s="1"/>
  <c r="BK54" i="216"/>
  <c r="I48" i="218" s="1"/>
  <c r="BJ54" i="216"/>
  <c r="H48" i="218" s="1"/>
  <c r="BI54" i="216"/>
  <c r="G48" i="218" s="1"/>
  <c r="BH54" i="216"/>
  <c r="F48" i="218" s="1"/>
  <c r="BG54" i="216"/>
  <c r="E48" i="218" s="1"/>
  <c r="BF54" i="216"/>
  <c r="AM49" i="216" s="1"/>
  <c r="BE54" i="216"/>
  <c r="AK49" i="216" s="1"/>
  <c r="BD54" i="216"/>
  <c r="BC54" i="216"/>
  <c r="BB54" i="216"/>
  <c r="AE49" i="216" s="1"/>
  <c r="BA54" i="216"/>
  <c r="AC49" i="216" s="1"/>
  <c r="AZ54" i="216"/>
  <c r="AY54" i="216"/>
  <c r="U49" i="216" s="1"/>
  <c r="AX54" i="216"/>
  <c r="S49" i="216" s="1"/>
  <c r="AW54" i="216"/>
  <c r="Q49" i="216" s="1"/>
  <c r="AV54" i="216"/>
  <c r="O49" i="216" s="1"/>
  <c r="AU54" i="216"/>
  <c r="M49" i="216" s="1"/>
  <c r="AT54" i="216"/>
  <c r="K49" i="216" s="1"/>
  <c r="AS54" i="216"/>
  <c r="I49" i="216" s="1"/>
  <c r="AR54" i="216"/>
  <c r="G49" i="216" s="1"/>
  <c r="AQ54" i="216"/>
  <c r="E49" i="216" s="1"/>
  <c r="AE54" i="216"/>
  <c r="Q54" i="216"/>
  <c r="BP53" i="216"/>
  <c r="N45" i="218" s="1"/>
  <c r="BO53" i="216"/>
  <c r="M45" i="218" s="1"/>
  <c r="BN53" i="216"/>
  <c r="L45" i="218" s="1"/>
  <c r="BM53" i="216"/>
  <c r="K45" i="218" s="1"/>
  <c r="BL53" i="216"/>
  <c r="J45" i="218" s="1"/>
  <c r="BK53" i="216"/>
  <c r="I45" i="218" s="1"/>
  <c r="BJ53" i="216"/>
  <c r="H45" i="218" s="1"/>
  <c r="BI53" i="216"/>
  <c r="G45" i="218" s="1"/>
  <c r="BH53" i="216"/>
  <c r="F45" i="218" s="1"/>
  <c r="BG53" i="216"/>
  <c r="E45" i="218" s="1"/>
  <c r="BF53" i="216"/>
  <c r="BE53" i="216"/>
  <c r="AK46" i="216" s="1"/>
  <c r="BD53" i="216"/>
  <c r="AI46" i="216" s="1"/>
  <c r="BC53" i="216"/>
  <c r="AG46" i="216" s="1"/>
  <c r="BB53" i="216"/>
  <c r="BA53" i="216"/>
  <c r="AC46" i="216" s="1"/>
  <c r="AZ53" i="216"/>
  <c r="AA46" i="216" s="1"/>
  <c r="AY53" i="216"/>
  <c r="U46" i="216" s="1"/>
  <c r="AX53" i="216"/>
  <c r="S46" i="216" s="1"/>
  <c r="AW53" i="216"/>
  <c r="Q46" i="216" s="1"/>
  <c r="AV53" i="216"/>
  <c r="O46" i="216" s="1"/>
  <c r="AU53" i="216"/>
  <c r="M46" i="216" s="1"/>
  <c r="AT53" i="216"/>
  <c r="K46" i="216" s="1"/>
  <c r="AS53" i="216"/>
  <c r="I46" i="216" s="1"/>
  <c r="AR53" i="216"/>
  <c r="G46" i="216" s="1"/>
  <c r="AQ53" i="216"/>
  <c r="BP52" i="216"/>
  <c r="N40" i="218" s="1"/>
  <c r="BO52" i="216"/>
  <c r="M40" i="218" s="1"/>
  <c r="BN52" i="216"/>
  <c r="L40" i="218" s="1"/>
  <c r="BM52" i="216"/>
  <c r="K40" i="218" s="1"/>
  <c r="BL52" i="216"/>
  <c r="J40" i="218" s="1"/>
  <c r="BK52" i="216"/>
  <c r="I40" i="218" s="1"/>
  <c r="BJ52" i="216"/>
  <c r="H40" i="218" s="1"/>
  <c r="BI52" i="216"/>
  <c r="G40" i="218" s="1"/>
  <c r="BH52" i="216"/>
  <c r="F40" i="218" s="1"/>
  <c r="BG52" i="216"/>
  <c r="E40" i="218" s="1"/>
  <c r="BF52" i="216"/>
  <c r="AM41" i="216" s="1"/>
  <c r="BE52" i="216"/>
  <c r="BD52" i="216"/>
  <c r="BC52" i="216"/>
  <c r="AG41" i="216" s="1"/>
  <c r="BB52" i="216"/>
  <c r="AE41" i="216" s="1"/>
  <c r="BA52" i="216"/>
  <c r="AZ52" i="216"/>
  <c r="AY52" i="216"/>
  <c r="U41" i="216" s="1"/>
  <c r="AX52" i="216"/>
  <c r="S41" i="216" s="1"/>
  <c r="AW52" i="216"/>
  <c r="Q41" i="216" s="1"/>
  <c r="AV52" i="216"/>
  <c r="O41" i="216" s="1"/>
  <c r="AU52" i="216"/>
  <c r="AT52" i="216"/>
  <c r="K41" i="216" s="1"/>
  <c r="AS52" i="216"/>
  <c r="I41" i="216" s="1"/>
  <c r="AR52" i="216"/>
  <c r="G41" i="216" s="1"/>
  <c r="AQ52" i="216"/>
  <c r="E41" i="216" s="1"/>
  <c r="BP51" i="216"/>
  <c r="BO51" i="216"/>
  <c r="BN51" i="216"/>
  <c r="BM51" i="216"/>
  <c r="BL51" i="216"/>
  <c r="BK51" i="216"/>
  <c r="BJ51" i="216"/>
  <c r="BI51" i="216"/>
  <c r="BH51" i="216"/>
  <c r="BG51" i="216"/>
  <c r="BF51" i="216"/>
  <c r="AM54" i="216" s="1"/>
  <c r="BE51" i="216"/>
  <c r="AK54" i="216" s="1"/>
  <c r="BD51" i="216"/>
  <c r="BC51" i="216"/>
  <c r="BB51" i="216"/>
  <c r="BA51" i="216"/>
  <c r="AC54" i="216" s="1"/>
  <c r="AZ51" i="216"/>
  <c r="AY51" i="216"/>
  <c r="S54" i="216" s="1"/>
  <c r="AX51" i="216"/>
  <c r="AW51" i="216"/>
  <c r="AV51" i="216"/>
  <c r="O54" i="216" s="1"/>
  <c r="AU51" i="216"/>
  <c r="AT51" i="216"/>
  <c r="AS51" i="216"/>
  <c r="AR51" i="216"/>
  <c r="AQ51" i="216"/>
  <c r="BP50" i="216"/>
  <c r="N53" i="218" s="1"/>
  <c r="BO50" i="216"/>
  <c r="M53" i="218" s="1"/>
  <c r="BN50" i="216"/>
  <c r="L53" i="218" s="1"/>
  <c r="BM50" i="216"/>
  <c r="K53" i="218" s="1"/>
  <c r="BL50" i="216"/>
  <c r="J53" i="218" s="1"/>
  <c r="BK50" i="216"/>
  <c r="I53" i="218" s="1"/>
  <c r="BJ50" i="216"/>
  <c r="H53" i="218" s="1"/>
  <c r="BI50" i="216"/>
  <c r="G53" i="218" s="1"/>
  <c r="BH50" i="216"/>
  <c r="F53" i="218" s="1"/>
  <c r="BG50" i="216"/>
  <c r="E53" i="218" s="1"/>
  <c r="BF50" i="216"/>
  <c r="AM53" i="216" s="1"/>
  <c r="BE50" i="216"/>
  <c r="AK53" i="216" s="1"/>
  <c r="BD50" i="216"/>
  <c r="BC50" i="216"/>
  <c r="BB50" i="216"/>
  <c r="BA50" i="216"/>
  <c r="AC53" i="216" s="1"/>
  <c r="AZ50" i="216"/>
  <c r="AY50" i="216"/>
  <c r="S53" i="216" s="1"/>
  <c r="AX50" i="216"/>
  <c r="AW50" i="216"/>
  <c r="AV50" i="216"/>
  <c r="O53" i="216" s="1"/>
  <c r="AU50" i="216"/>
  <c r="AT50" i="216"/>
  <c r="AS50" i="216"/>
  <c r="AR50" i="216"/>
  <c r="AQ50" i="216"/>
  <c r="BP49" i="216"/>
  <c r="BO49" i="216"/>
  <c r="BN49" i="216"/>
  <c r="BM49" i="216"/>
  <c r="BL49" i="216"/>
  <c r="BK49" i="216"/>
  <c r="BJ49" i="216"/>
  <c r="BI49" i="216"/>
  <c r="BH49" i="216"/>
  <c r="BG49" i="216"/>
  <c r="BF49" i="216"/>
  <c r="BE49" i="216"/>
  <c r="BD49" i="216"/>
  <c r="BC49" i="216"/>
  <c r="BB49" i="216"/>
  <c r="BA49" i="216"/>
  <c r="AZ49" i="216"/>
  <c r="AY49" i="216"/>
  <c r="U52" i="216" s="1"/>
  <c r="AX49" i="216"/>
  <c r="S52" i="216" s="1"/>
  <c r="AW49" i="216"/>
  <c r="Q52" i="216" s="1"/>
  <c r="AV49" i="216"/>
  <c r="O52" i="216" s="1"/>
  <c r="AU49" i="216"/>
  <c r="M52" i="216" s="1"/>
  <c r="AT49" i="216"/>
  <c r="K52" i="216" s="1"/>
  <c r="AS49" i="216"/>
  <c r="I52" i="216" s="1"/>
  <c r="AR49" i="216"/>
  <c r="G52" i="216" s="1"/>
  <c r="AQ49" i="216"/>
  <c r="E52" i="216" s="1"/>
  <c r="BP48" i="216"/>
  <c r="N50" i="218" s="1"/>
  <c r="BO48" i="216"/>
  <c r="M50" i="218" s="1"/>
  <c r="BN48" i="216"/>
  <c r="L50" i="218" s="1"/>
  <c r="BM48" i="216"/>
  <c r="K50" i="218" s="1"/>
  <c r="BL48" i="216"/>
  <c r="J50" i="218" s="1"/>
  <c r="BK48" i="216"/>
  <c r="I50" i="218" s="1"/>
  <c r="BJ48" i="216"/>
  <c r="H50" i="218" s="1"/>
  <c r="BI48" i="216"/>
  <c r="G50" i="218" s="1"/>
  <c r="BH48" i="216"/>
  <c r="F50" i="218" s="1"/>
  <c r="BG48" i="216"/>
  <c r="E50" i="218" s="1"/>
  <c r="BF48" i="216"/>
  <c r="BE48" i="216"/>
  <c r="BD48" i="216"/>
  <c r="AI51" i="216" s="1"/>
  <c r="BC48" i="216"/>
  <c r="BB48" i="216"/>
  <c r="BA48" i="216"/>
  <c r="AZ48" i="216"/>
  <c r="AY48" i="216"/>
  <c r="U51" i="216" s="1"/>
  <c r="AX48" i="216"/>
  <c r="S51" i="216" s="1"/>
  <c r="AW48" i="216"/>
  <c r="Q51" i="216" s="1"/>
  <c r="AV48" i="216"/>
  <c r="O51" i="216" s="1"/>
  <c r="AU48" i="216"/>
  <c r="M51" i="216" s="1"/>
  <c r="AT48" i="216"/>
  <c r="K51" i="216" s="1"/>
  <c r="AS48" i="216"/>
  <c r="I51" i="216" s="1"/>
  <c r="AR48" i="216"/>
  <c r="G51" i="216" s="1"/>
  <c r="AQ48" i="216"/>
  <c r="E51" i="216" s="1"/>
  <c r="BP47" i="216"/>
  <c r="N49" i="218" s="1"/>
  <c r="BO47" i="216"/>
  <c r="M49" i="218" s="1"/>
  <c r="BN47" i="216"/>
  <c r="L49" i="218" s="1"/>
  <c r="BM47" i="216"/>
  <c r="K49" i="218" s="1"/>
  <c r="BL47" i="216"/>
  <c r="J49" i="218" s="1"/>
  <c r="BK47" i="216"/>
  <c r="I49" i="218" s="1"/>
  <c r="BJ47" i="216"/>
  <c r="H49" i="218" s="1"/>
  <c r="BI47" i="216"/>
  <c r="G49" i="218" s="1"/>
  <c r="BH47" i="216"/>
  <c r="F49" i="218" s="1"/>
  <c r="BG47" i="216"/>
  <c r="E49" i="218" s="1"/>
  <c r="BF47" i="216"/>
  <c r="BE47" i="216"/>
  <c r="BD47" i="216"/>
  <c r="BC47" i="216"/>
  <c r="BB47" i="216"/>
  <c r="BA47" i="216"/>
  <c r="AZ47" i="216"/>
  <c r="AY47" i="216"/>
  <c r="U50" i="216" s="1"/>
  <c r="AX47" i="216"/>
  <c r="S50" i="216" s="1"/>
  <c r="AW47" i="216"/>
  <c r="Q50" i="216" s="1"/>
  <c r="AV47" i="216"/>
  <c r="O50" i="216" s="1"/>
  <c r="AU47" i="216"/>
  <c r="M50" i="216" s="1"/>
  <c r="AT47" i="216"/>
  <c r="K50" i="216" s="1"/>
  <c r="AS47" i="216"/>
  <c r="I50" i="216" s="1"/>
  <c r="AR47" i="216"/>
  <c r="G50" i="216" s="1"/>
  <c r="AQ47" i="216"/>
  <c r="E50" i="216" s="1"/>
  <c r="BP46" i="216"/>
  <c r="N47" i="218" s="1"/>
  <c r="BO46" i="216"/>
  <c r="M47" i="218" s="1"/>
  <c r="BN46" i="216"/>
  <c r="L47" i="218" s="1"/>
  <c r="BM46" i="216"/>
  <c r="K47" i="218" s="1"/>
  <c r="BL46" i="216"/>
  <c r="J47" i="218" s="1"/>
  <c r="BK46" i="216"/>
  <c r="I47" i="218" s="1"/>
  <c r="BJ46" i="216"/>
  <c r="H47" i="218" s="1"/>
  <c r="BI46" i="216"/>
  <c r="G47" i="218" s="1"/>
  <c r="BH46" i="216"/>
  <c r="F47" i="218" s="1"/>
  <c r="BG46" i="216"/>
  <c r="E47" i="218" s="1"/>
  <c r="BF46" i="216"/>
  <c r="BE46" i="216"/>
  <c r="BD46" i="216"/>
  <c r="BC46" i="216"/>
  <c r="BB46" i="216"/>
  <c r="BA46" i="216"/>
  <c r="AZ46" i="216"/>
  <c r="AY46" i="216"/>
  <c r="U48" i="216" s="1"/>
  <c r="AX46" i="216"/>
  <c r="S48" i="216" s="1"/>
  <c r="AW46" i="216"/>
  <c r="Q48" i="216" s="1"/>
  <c r="AV46" i="216"/>
  <c r="O48" i="216" s="1"/>
  <c r="AU46" i="216"/>
  <c r="M48" i="216" s="1"/>
  <c r="AT46" i="216"/>
  <c r="K48" i="216" s="1"/>
  <c r="AS46" i="216"/>
  <c r="I48" i="216" s="1"/>
  <c r="AR46" i="216"/>
  <c r="G48" i="216" s="1"/>
  <c r="AQ46" i="216"/>
  <c r="E48" i="216" s="1"/>
  <c r="E46" i="216"/>
  <c r="BP45" i="216"/>
  <c r="N46" i="218" s="1"/>
  <c r="BO45" i="216"/>
  <c r="M46" i="218" s="1"/>
  <c r="BN45" i="216"/>
  <c r="L46" i="218" s="1"/>
  <c r="BM45" i="216"/>
  <c r="K46" i="218" s="1"/>
  <c r="BL45" i="216"/>
  <c r="J46" i="218" s="1"/>
  <c r="BK45" i="216"/>
  <c r="I46" i="218" s="1"/>
  <c r="BJ45" i="216"/>
  <c r="H46" i="218" s="1"/>
  <c r="BI45" i="216"/>
  <c r="G46" i="218" s="1"/>
  <c r="BH45" i="216"/>
  <c r="F46" i="218" s="1"/>
  <c r="BG45" i="216"/>
  <c r="E46" i="218" s="1"/>
  <c r="BF45" i="216"/>
  <c r="BE45" i="216"/>
  <c r="BD45" i="216"/>
  <c r="BC45" i="216"/>
  <c r="BB45" i="216"/>
  <c r="BA45" i="216"/>
  <c r="AZ45" i="216"/>
  <c r="AY45" i="216"/>
  <c r="U47" i="216" s="1"/>
  <c r="AX45" i="216"/>
  <c r="S47" i="216" s="1"/>
  <c r="AW45" i="216"/>
  <c r="Q47" i="216" s="1"/>
  <c r="AV45" i="216"/>
  <c r="O47" i="216" s="1"/>
  <c r="AU45" i="216"/>
  <c r="M47" i="216" s="1"/>
  <c r="AT45" i="216"/>
  <c r="K47" i="216" s="1"/>
  <c r="L47" i="216" s="1"/>
  <c r="AS45" i="216"/>
  <c r="I47" i="216" s="1"/>
  <c r="AR45" i="216"/>
  <c r="G47" i="216" s="1"/>
  <c r="AQ45" i="216"/>
  <c r="E47" i="216" s="1"/>
  <c r="BP44" i="216"/>
  <c r="N44" i="218" s="1"/>
  <c r="BO44" i="216"/>
  <c r="M44" i="218" s="1"/>
  <c r="BN44" i="216"/>
  <c r="L44" i="218" s="1"/>
  <c r="BM44" i="216"/>
  <c r="K44" i="218" s="1"/>
  <c r="BL44" i="216"/>
  <c r="J44" i="218" s="1"/>
  <c r="BK44" i="216"/>
  <c r="I44" i="218" s="1"/>
  <c r="BJ44" i="216"/>
  <c r="H44" i="218" s="1"/>
  <c r="BI44" i="216"/>
  <c r="G44" i="218" s="1"/>
  <c r="BH44" i="216"/>
  <c r="F44" i="218" s="1"/>
  <c r="BG44" i="216"/>
  <c r="E44" i="218" s="1"/>
  <c r="BF44" i="216"/>
  <c r="BE44" i="216"/>
  <c r="AK45" i="216" s="1"/>
  <c r="BD44" i="216"/>
  <c r="BC44" i="216"/>
  <c r="BB44" i="216"/>
  <c r="BA44" i="216"/>
  <c r="AZ44" i="216"/>
  <c r="AY44" i="216"/>
  <c r="U45" i="216" s="1"/>
  <c r="AX44" i="216"/>
  <c r="S45" i="216" s="1"/>
  <c r="AW44" i="216"/>
  <c r="Q45" i="216" s="1"/>
  <c r="AV44" i="216"/>
  <c r="O45" i="216" s="1"/>
  <c r="AU44" i="216"/>
  <c r="M45" i="216" s="1"/>
  <c r="AT44" i="216"/>
  <c r="K45" i="216" s="1"/>
  <c r="AS44" i="216"/>
  <c r="I45" i="216" s="1"/>
  <c r="AR44" i="216"/>
  <c r="G45" i="216" s="1"/>
  <c r="AQ44" i="216"/>
  <c r="E45" i="216" s="1"/>
  <c r="BP43" i="216"/>
  <c r="N43" i="218" s="1"/>
  <c r="BO43" i="216"/>
  <c r="M43" i="218" s="1"/>
  <c r="BN43" i="216"/>
  <c r="L43" i="218" s="1"/>
  <c r="BM43" i="216"/>
  <c r="K43" i="218" s="1"/>
  <c r="BL43" i="216"/>
  <c r="J43" i="218" s="1"/>
  <c r="BK43" i="216"/>
  <c r="I43" i="218" s="1"/>
  <c r="BJ43" i="216"/>
  <c r="H43" i="218" s="1"/>
  <c r="BI43" i="216"/>
  <c r="G43" i="218" s="1"/>
  <c r="BH43" i="216"/>
  <c r="F43" i="218" s="1"/>
  <c r="BG43" i="216"/>
  <c r="E43" i="218" s="1"/>
  <c r="BF43" i="216"/>
  <c r="BE43" i="216"/>
  <c r="BD43" i="216"/>
  <c r="BC43" i="216"/>
  <c r="BB43" i="216"/>
  <c r="BA43" i="216"/>
  <c r="AZ43" i="216"/>
  <c r="AY43" i="216"/>
  <c r="U44" i="216" s="1"/>
  <c r="AX43" i="216"/>
  <c r="S44" i="216" s="1"/>
  <c r="T44" i="216" s="1"/>
  <c r="AW43" i="216"/>
  <c r="Q44" i="216" s="1"/>
  <c r="AV43" i="216"/>
  <c r="O44" i="216" s="1"/>
  <c r="AU43" i="216"/>
  <c r="M44" i="216" s="1"/>
  <c r="AT43" i="216"/>
  <c r="K44" i="216" s="1"/>
  <c r="L44" i="216" s="1"/>
  <c r="AS43" i="216"/>
  <c r="I44" i="216" s="1"/>
  <c r="AR43" i="216"/>
  <c r="G44" i="216" s="1"/>
  <c r="AQ43" i="216"/>
  <c r="E44" i="216" s="1"/>
  <c r="BP42" i="216"/>
  <c r="N42" i="218" s="1"/>
  <c r="BO42" i="216"/>
  <c r="M42" i="218" s="1"/>
  <c r="BN42" i="216"/>
  <c r="L42" i="218" s="1"/>
  <c r="BM42" i="216"/>
  <c r="K42" i="218" s="1"/>
  <c r="BL42" i="216"/>
  <c r="J42" i="218" s="1"/>
  <c r="BK42" i="216"/>
  <c r="I42" i="218" s="1"/>
  <c r="BJ42" i="216"/>
  <c r="H42" i="218" s="1"/>
  <c r="BI42" i="216"/>
  <c r="G42" i="218" s="1"/>
  <c r="BH42" i="216"/>
  <c r="F42" i="218" s="1"/>
  <c r="BG42" i="216"/>
  <c r="E42" i="218" s="1"/>
  <c r="BF42" i="216"/>
  <c r="BE42" i="216"/>
  <c r="AK43" i="216" s="1"/>
  <c r="BD42" i="216"/>
  <c r="BC42" i="216"/>
  <c r="BB42" i="216"/>
  <c r="BA42" i="216"/>
  <c r="AZ42" i="216"/>
  <c r="AY42" i="216"/>
  <c r="U43" i="216" s="1"/>
  <c r="AX42" i="216"/>
  <c r="S43" i="216" s="1"/>
  <c r="AW42" i="216"/>
  <c r="Q43" i="216" s="1"/>
  <c r="AV42" i="216"/>
  <c r="O43" i="216" s="1"/>
  <c r="AU42" i="216"/>
  <c r="M43" i="216" s="1"/>
  <c r="AT42" i="216"/>
  <c r="K43" i="216" s="1"/>
  <c r="AS42" i="216"/>
  <c r="I43" i="216" s="1"/>
  <c r="AR42" i="216"/>
  <c r="G43" i="216" s="1"/>
  <c r="AQ42" i="216"/>
  <c r="E43" i="216" s="1"/>
  <c r="BP41" i="216"/>
  <c r="N41" i="218" s="1"/>
  <c r="BO41" i="216"/>
  <c r="M41" i="218" s="1"/>
  <c r="BN41" i="216"/>
  <c r="L41" i="218" s="1"/>
  <c r="BM41" i="216"/>
  <c r="K41" i="218" s="1"/>
  <c r="BL41" i="216"/>
  <c r="J41" i="218" s="1"/>
  <c r="BK41" i="216"/>
  <c r="I41" i="218" s="1"/>
  <c r="BJ41" i="216"/>
  <c r="H41" i="218" s="1"/>
  <c r="BI41" i="216"/>
  <c r="G41" i="218" s="1"/>
  <c r="BH41" i="216"/>
  <c r="F41" i="218" s="1"/>
  <c r="BG41" i="216"/>
  <c r="E41" i="218" s="1"/>
  <c r="BF41" i="216"/>
  <c r="BE41" i="216"/>
  <c r="BD41" i="216"/>
  <c r="BC41" i="216"/>
  <c r="BB41" i="216"/>
  <c r="BA41" i="216"/>
  <c r="AZ41" i="216"/>
  <c r="AY41" i="216"/>
  <c r="U42" i="216" s="1"/>
  <c r="AX41" i="216"/>
  <c r="S42" i="216" s="1"/>
  <c r="AW41" i="216"/>
  <c r="Q42" i="216" s="1"/>
  <c r="AV41" i="216"/>
  <c r="O42" i="216" s="1"/>
  <c r="AU41" i="216"/>
  <c r="M42" i="216" s="1"/>
  <c r="AT41" i="216"/>
  <c r="K42" i="216" s="1"/>
  <c r="AS41" i="216"/>
  <c r="I42" i="216" s="1"/>
  <c r="AR41" i="216"/>
  <c r="G42" i="216" s="1"/>
  <c r="AQ41" i="216"/>
  <c r="E42" i="216" s="1"/>
  <c r="M41" i="216"/>
  <c r="BP40" i="216"/>
  <c r="BO40" i="216"/>
  <c r="BN40" i="216"/>
  <c r="BM40" i="216"/>
  <c r="BL40" i="216"/>
  <c r="BK40" i="216"/>
  <c r="BJ40" i="216"/>
  <c r="BI40" i="216"/>
  <c r="BH40" i="216"/>
  <c r="BG40" i="216"/>
  <c r="BF40" i="216"/>
  <c r="BE40" i="216"/>
  <c r="BD40" i="216"/>
  <c r="BC40" i="216"/>
  <c r="BB40" i="216"/>
  <c r="BA40" i="216"/>
  <c r="AZ40" i="216"/>
  <c r="AY40" i="216"/>
  <c r="AX40" i="216"/>
  <c r="AW40" i="216"/>
  <c r="AV40" i="216"/>
  <c r="AU40" i="216"/>
  <c r="AT40" i="216"/>
  <c r="AS40" i="216"/>
  <c r="AR40" i="216"/>
  <c r="AQ40" i="216"/>
  <c r="BP39" i="216"/>
  <c r="N39" i="218" s="1"/>
  <c r="BO39" i="216"/>
  <c r="M39" i="218" s="1"/>
  <c r="BN39" i="216"/>
  <c r="L39" i="218" s="1"/>
  <c r="BM39" i="216"/>
  <c r="K39" i="218" s="1"/>
  <c r="BL39" i="216"/>
  <c r="J39" i="218" s="1"/>
  <c r="BK39" i="216"/>
  <c r="I39" i="218" s="1"/>
  <c r="BJ39" i="216"/>
  <c r="H39" i="218" s="1"/>
  <c r="BI39" i="216"/>
  <c r="G39" i="218" s="1"/>
  <c r="BH39" i="216"/>
  <c r="F39" i="218" s="1"/>
  <c r="BG39" i="216"/>
  <c r="E39" i="218" s="1"/>
  <c r="BF39" i="216"/>
  <c r="BE39" i="216"/>
  <c r="BD39" i="216"/>
  <c r="BC39" i="216"/>
  <c r="BB39" i="216"/>
  <c r="BA39" i="216"/>
  <c r="AC40" i="216" s="1"/>
  <c r="AZ39" i="216"/>
  <c r="AY39" i="216"/>
  <c r="U40" i="216" s="1"/>
  <c r="AX39" i="216"/>
  <c r="S40" i="216" s="1"/>
  <c r="AW39" i="216"/>
  <c r="Q40" i="216" s="1"/>
  <c r="AV39" i="216"/>
  <c r="O40" i="216" s="1"/>
  <c r="AU39" i="216"/>
  <c r="M40" i="216" s="1"/>
  <c r="AT39" i="216"/>
  <c r="K40" i="216" s="1"/>
  <c r="AS39" i="216"/>
  <c r="I40" i="216" s="1"/>
  <c r="AR39" i="216"/>
  <c r="G40" i="216" s="1"/>
  <c r="AQ39" i="216"/>
  <c r="E40" i="216" s="1"/>
  <c r="BP38" i="216"/>
  <c r="N37" i="218" s="1"/>
  <c r="BO38" i="216"/>
  <c r="M37" i="218" s="1"/>
  <c r="BN38" i="216"/>
  <c r="L37" i="218" s="1"/>
  <c r="BM38" i="216"/>
  <c r="K37" i="218" s="1"/>
  <c r="BL38" i="216"/>
  <c r="J37" i="218" s="1"/>
  <c r="BK38" i="216"/>
  <c r="I37" i="218" s="1"/>
  <c r="BJ38" i="216"/>
  <c r="H37" i="218" s="1"/>
  <c r="BI38" i="216"/>
  <c r="G37" i="218" s="1"/>
  <c r="BH38" i="216"/>
  <c r="F37" i="218" s="1"/>
  <c r="I160" i="91" s="1"/>
  <c r="BG38" i="216"/>
  <c r="E37" i="218" s="1"/>
  <c r="BF38" i="216"/>
  <c r="BE38" i="216"/>
  <c r="BD38" i="216"/>
  <c r="AI38" i="216" s="1"/>
  <c r="BC38" i="216"/>
  <c r="AG38" i="216" s="1"/>
  <c r="BB38" i="216"/>
  <c r="BA38" i="216"/>
  <c r="AZ38" i="216"/>
  <c r="AA38" i="216" s="1"/>
  <c r="AY38" i="216"/>
  <c r="AX38" i="216"/>
  <c r="S38" i="216" s="1"/>
  <c r="AW38" i="216"/>
  <c r="Q38" i="216" s="1"/>
  <c r="AV38" i="216"/>
  <c r="O38" i="216" s="1"/>
  <c r="AU38" i="216"/>
  <c r="M38" i="216" s="1"/>
  <c r="AT38" i="216"/>
  <c r="K38" i="216" s="1"/>
  <c r="AS38" i="216"/>
  <c r="I38" i="216" s="1"/>
  <c r="AR38" i="216"/>
  <c r="G38" i="216" s="1"/>
  <c r="AQ38" i="216"/>
  <c r="E38" i="216" s="1"/>
  <c r="AM38" i="216"/>
  <c r="AE38" i="216"/>
  <c r="U38" i="216"/>
  <c r="BP37" i="216"/>
  <c r="N36" i="218" s="1"/>
  <c r="BO37" i="216"/>
  <c r="M36" i="218" s="1"/>
  <c r="BN37" i="216"/>
  <c r="L36" i="218" s="1"/>
  <c r="BM37" i="216"/>
  <c r="K36" i="218" s="1"/>
  <c r="BL37" i="216"/>
  <c r="J36" i="218" s="1"/>
  <c r="BK37" i="216"/>
  <c r="I36" i="218" s="1"/>
  <c r="BJ37" i="216"/>
  <c r="H36" i="218" s="1"/>
  <c r="BI37" i="216"/>
  <c r="G36" i="218" s="1"/>
  <c r="BH37" i="216"/>
  <c r="F36" i="218" s="1"/>
  <c r="I159" i="91" s="1"/>
  <c r="BG37" i="216"/>
  <c r="E36" i="218" s="1"/>
  <c r="BF37" i="216"/>
  <c r="BE37" i="216"/>
  <c r="AK37" i="216" s="1"/>
  <c r="BD37" i="216"/>
  <c r="AI37" i="216" s="1"/>
  <c r="BC37" i="216"/>
  <c r="BB37" i="216"/>
  <c r="BA37" i="216"/>
  <c r="AC37" i="216" s="1"/>
  <c r="AZ37" i="216"/>
  <c r="AA37" i="216" s="1"/>
  <c r="AY37" i="216"/>
  <c r="U37" i="216" s="1"/>
  <c r="AX37" i="216"/>
  <c r="S37" i="216" s="1"/>
  <c r="AW37" i="216"/>
  <c r="Q37" i="216" s="1"/>
  <c r="AV37" i="216"/>
  <c r="O37" i="216" s="1"/>
  <c r="AU37" i="216"/>
  <c r="M37" i="216" s="1"/>
  <c r="AT37" i="216"/>
  <c r="K37" i="216" s="1"/>
  <c r="AS37" i="216"/>
  <c r="I37" i="216" s="1"/>
  <c r="AR37" i="216"/>
  <c r="AQ37" i="216"/>
  <c r="E37" i="216" s="1"/>
  <c r="G37" i="216"/>
  <c r="BP36" i="216"/>
  <c r="N35" i="218" s="1"/>
  <c r="BO36" i="216"/>
  <c r="M35" i="218" s="1"/>
  <c r="BN36" i="216"/>
  <c r="L35" i="218" s="1"/>
  <c r="BM36" i="216"/>
  <c r="K35" i="218" s="1"/>
  <c r="BL36" i="216"/>
  <c r="J35" i="218" s="1"/>
  <c r="BK36" i="216"/>
  <c r="I35" i="218" s="1"/>
  <c r="BJ36" i="216"/>
  <c r="H35" i="218" s="1"/>
  <c r="BI36" i="216"/>
  <c r="G35" i="218" s="1"/>
  <c r="BH36" i="216"/>
  <c r="F35" i="218" s="1"/>
  <c r="I158" i="91" s="1"/>
  <c r="BG36" i="216"/>
  <c r="E35" i="218" s="1"/>
  <c r="BF36" i="216"/>
  <c r="BE36" i="216"/>
  <c r="BD36" i="216"/>
  <c r="BC36" i="216"/>
  <c r="AG36" i="216" s="1"/>
  <c r="BB36" i="216"/>
  <c r="AE36" i="216" s="1"/>
  <c r="BA36" i="216"/>
  <c r="AC36" i="216" s="1"/>
  <c r="AZ36" i="216"/>
  <c r="AY36" i="216"/>
  <c r="U36" i="216" s="1"/>
  <c r="AX36" i="216"/>
  <c r="S36" i="216" s="1"/>
  <c r="T36" i="216" s="1"/>
  <c r="AW36" i="216"/>
  <c r="Q36" i="216" s="1"/>
  <c r="AV36" i="216"/>
  <c r="O36" i="216" s="1"/>
  <c r="AU36" i="216"/>
  <c r="M36" i="216" s="1"/>
  <c r="AT36" i="216"/>
  <c r="K36" i="216" s="1"/>
  <c r="AS36" i="216"/>
  <c r="I36" i="216" s="1"/>
  <c r="AR36" i="216"/>
  <c r="G36" i="216" s="1"/>
  <c r="AQ36" i="216"/>
  <c r="E36" i="216" s="1"/>
  <c r="AM36" i="216"/>
  <c r="AK36" i="216"/>
  <c r="BP35" i="216"/>
  <c r="N34" i="218" s="1"/>
  <c r="BO35" i="216"/>
  <c r="M34" i="218" s="1"/>
  <c r="BN35" i="216"/>
  <c r="L34" i="218" s="1"/>
  <c r="BM35" i="216"/>
  <c r="K34" i="218" s="1"/>
  <c r="BL35" i="216"/>
  <c r="J34" i="218" s="1"/>
  <c r="BK35" i="216"/>
  <c r="I34" i="218" s="1"/>
  <c r="BJ35" i="216"/>
  <c r="H34" i="218" s="1"/>
  <c r="BI35" i="216"/>
  <c r="G34" i="218" s="1"/>
  <c r="BH35" i="216"/>
  <c r="F34" i="218" s="1"/>
  <c r="I157" i="91" s="1"/>
  <c r="BG35" i="216"/>
  <c r="E34" i="218" s="1"/>
  <c r="BF35" i="216"/>
  <c r="BE35" i="216"/>
  <c r="BD35" i="216"/>
  <c r="BC35" i="216"/>
  <c r="AG35" i="216" s="1"/>
  <c r="BB35" i="216"/>
  <c r="AE35" i="216" s="1"/>
  <c r="BA35" i="216"/>
  <c r="AZ35" i="216"/>
  <c r="AY35" i="216"/>
  <c r="U35" i="216" s="1"/>
  <c r="AX35" i="216"/>
  <c r="S35" i="216" s="1"/>
  <c r="AW35" i="216"/>
  <c r="Q35" i="216" s="1"/>
  <c r="AV35" i="216"/>
  <c r="O35" i="216" s="1"/>
  <c r="AU35" i="216"/>
  <c r="M35" i="216" s="1"/>
  <c r="AT35" i="216"/>
  <c r="K35" i="216" s="1"/>
  <c r="AS35" i="216"/>
  <c r="I35" i="216" s="1"/>
  <c r="AR35" i="216"/>
  <c r="G35" i="216" s="1"/>
  <c r="AQ35" i="216"/>
  <c r="E35" i="216" s="1"/>
  <c r="AM35" i="216"/>
  <c r="BP34" i="216"/>
  <c r="N33" i="218" s="1"/>
  <c r="BO34" i="216"/>
  <c r="M33" i="218" s="1"/>
  <c r="BN34" i="216"/>
  <c r="L33" i="218" s="1"/>
  <c r="BM34" i="216"/>
  <c r="K33" i="218" s="1"/>
  <c r="BL34" i="216"/>
  <c r="J33" i="218" s="1"/>
  <c r="BK34" i="216"/>
  <c r="I33" i="218" s="1"/>
  <c r="BJ34" i="216"/>
  <c r="H33" i="218" s="1"/>
  <c r="BI34" i="216"/>
  <c r="G33" i="218" s="1"/>
  <c r="BH34" i="216"/>
  <c r="F33" i="218" s="1"/>
  <c r="I156" i="91" s="1"/>
  <c r="K156" i="91" s="1"/>
  <c r="BG34" i="216"/>
  <c r="E33" i="218" s="1"/>
  <c r="BF34" i="216"/>
  <c r="BE34" i="216"/>
  <c r="BD34" i="216"/>
  <c r="AI34" i="216" s="1"/>
  <c r="BC34" i="216"/>
  <c r="BB34" i="216"/>
  <c r="AE34" i="216" s="1"/>
  <c r="BA34" i="216"/>
  <c r="AZ34" i="216"/>
  <c r="AA34" i="216" s="1"/>
  <c r="AY34" i="216"/>
  <c r="U34" i="216" s="1"/>
  <c r="AX34" i="216"/>
  <c r="S34" i="216" s="1"/>
  <c r="AW34" i="216"/>
  <c r="Q34" i="216" s="1"/>
  <c r="AV34" i="216"/>
  <c r="O34" i="216" s="1"/>
  <c r="AU34" i="216"/>
  <c r="M34" i="216" s="1"/>
  <c r="AT34" i="216"/>
  <c r="AS34" i="216"/>
  <c r="I34" i="216" s="1"/>
  <c r="AR34" i="216"/>
  <c r="G34" i="216" s="1"/>
  <c r="AQ34" i="216"/>
  <c r="E34" i="216" s="1"/>
  <c r="AM34" i="216"/>
  <c r="K34" i="216"/>
  <c r="BP33" i="216"/>
  <c r="N28" i="218" s="1"/>
  <c r="N28" i="219" s="1"/>
  <c r="BO33" i="216"/>
  <c r="M28" i="218" s="1"/>
  <c r="M28" i="219" s="1"/>
  <c r="BN33" i="216"/>
  <c r="L28" i="218" s="1"/>
  <c r="L28" i="219" s="1"/>
  <c r="BM33" i="216"/>
  <c r="K28" i="218" s="1"/>
  <c r="K28" i="219" s="1"/>
  <c r="BL33" i="216"/>
  <c r="J28" i="218" s="1"/>
  <c r="J28" i="219" s="1"/>
  <c r="BK33" i="216"/>
  <c r="I28" i="218" s="1"/>
  <c r="I28" i="219" s="1"/>
  <c r="BJ33" i="216"/>
  <c r="H28" i="218" s="1"/>
  <c r="H28" i="219" s="1"/>
  <c r="BI33" i="216"/>
  <c r="G28" i="218" s="1"/>
  <c r="G28" i="219" s="1"/>
  <c r="BH33" i="216"/>
  <c r="F28" i="218" s="1"/>
  <c r="BG33" i="216"/>
  <c r="E28" i="218" s="1"/>
  <c r="E28" i="219" s="1"/>
  <c r="BF33" i="216"/>
  <c r="BE33" i="216"/>
  <c r="BD33" i="216"/>
  <c r="AI29" i="216" s="1"/>
  <c r="AI29" i="217" s="1"/>
  <c r="BC33" i="216"/>
  <c r="BB33" i="216"/>
  <c r="BA33" i="216"/>
  <c r="AZ33" i="216"/>
  <c r="AA29" i="216" s="1"/>
  <c r="AA29" i="217" s="1"/>
  <c r="AY33" i="216"/>
  <c r="U29" i="216" s="1"/>
  <c r="AX33" i="216"/>
  <c r="S29" i="216" s="1"/>
  <c r="AW33" i="216"/>
  <c r="Q29" i="216" s="1"/>
  <c r="Q29" i="217" s="1"/>
  <c r="AV33" i="216"/>
  <c r="O29" i="216" s="1"/>
  <c r="O29" i="217" s="1"/>
  <c r="AU33" i="216"/>
  <c r="M29" i="216" s="1"/>
  <c r="AT33" i="216"/>
  <c r="K29" i="216" s="1"/>
  <c r="AS33" i="216"/>
  <c r="I29" i="216" s="1"/>
  <c r="I29" i="217" s="1"/>
  <c r="AR33" i="216"/>
  <c r="G29" i="216" s="1"/>
  <c r="G29" i="217" s="1"/>
  <c r="AQ33" i="216"/>
  <c r="E29" i="216" s="1"/>
  <c r="E29" i="217" s="1"/>
  <c r="BP32" i="216"/>
  <c r="N31" i="218" s="1"/>
  <c r="BO32" i="216"/>
  <c r="M31" i="218" s="1"/>
  <c r="BN32" i="216"/>
  <c r="L31" i="218" s="1"/>
  <c r="BM32" i="216"/>
  <c r="K31" i="218" s="1"/>
  <c r="BL32" i="216"/>
  <c r="J31" i="218" s="1"/>
  <c r="BK32" i="216"/>
  <c r="I31" i="218" s="1"/>
  <c r="BJ32" i="216"/>
  <c r="H31" i="218" s="1"/>
  <c r="BI32" i="216"/>
  <c r="G31" i="218" s="1"/>
  <c r="BH32" i="216"/>
  <c r="F31" i="218" s="1"/>
  <c r="BG32" i="216"/>
  <c r="E31" i="218" s="1"/>
  <c r="BF32" i="216"/>
  <c r="BE32" i="216"/>
  <c r="BD32" i="216"/>
  <c r="BC32" i="216"/>
  <c r="BB32" i="216"/>
  <c r="AE32" i="216" s="1"/>
  <c r="BA32" i="216"/>
  <c r="AZ32" i="216"/>
  <c r="AY32" i="216"/>
  <c r="U32" i="216" s="1"/>
  <c r="AX32" i="216"/>
  <c r="S32" i="216" s="1"/>
  <c r="AW32" i="216"/>
  <c r="Q32" i="216" s="1"/>
  <c r="AV32" i="216"/>
  <c r="O32" i="216" s="1"/>
  <c r="AU32" i="216"/>
  <c r="M32" i="216" s="1"/>
  <c r="AT32" i="216"/>
  <c r="K32" i="216" s="1"/>
  <c r="AS32" i="216"/>
  <c r="I32" i="216" s="1"/>
  <c r="AR32" i="216"/>
  <c r="G32" i="216" s="1"/>
  <c r="AQ32" i="216"/>
  <c r="E32" i="216" s="1"/>
  <c r="AM32" i="216"/>
  <c r="BP31" i="216"/>
  <c r="N30" i="218" s="1"/>
  <c r="BO31" i="216"/>
  <c r="M30" i="218" s="1"/>
  <c r="BN31" i="216"/>
  <c r="L30" i="218" s="1"/>
  <c r="BM31" i="216"/>
  <c r="K30" i="218" s="1"/>
  <c r="BL31" i="216"/>
  <c r="J30" i="218" s="1"/>
  <c r="BK31" i="216"/>
  <c r="I30" i="218" s="1"/>
  <c r="BJ31" i="216"/>
  <c r="H30" i="218" s="1"/>
  <c r="BI31" i="216"/>
  <c r="G30" i="218" s="1"/>
  <c r="BH31" i="216"/>
  <c r="F30" i="218" s="1"/>
  <c r="BG31" i="216"/>
  <c r="E30" i="218" s="1"/>
  <c r="BF31" i="216"/>
  <c r="BE31" i="216"/>
  <c r="BD31" i="216"/>
  <c r="AI31" i="216" s="1"/>
  <c r="BC31" i="216"/>
  <c r="AG31" i="216" s="1"/>
  <c r="BB31" i="216"/>
  <c r="AE31" i="216" s="1"/>
  <c r="BA31" i="216"/>
  <c r="AZ31" i="216"/>
  <c r="AA31" i="216" s="1"/>
  <c r="AY31" i="216"/>
  <c r="U31" i="216" s="1"/>
  <c r="AX31" i="216"/>
  <c r="S31" i="216" s="1"/>
  <c r="AW31" i="216"/>
  <c r="Q31" i="216" s="1"/>
  <c r="AV31" i="216"/>
  <c r="O31" i="216" s="1"/>
  <c r="AU31" i="216"/>
  <c r="M31" i="216" s="1"/>
  <c r="AT31" i="216"/>
  <c r="K31" i="216" s="1"/>
  <c r="AS31" i="216"/>
  <c r="I31" i="216" s="1"/>
  <c r="AR31" i="216"/>
  <c r="G31" i="216" s="1"/>
  <c r="AQ31" i="216"/>
  <c r="E31" i="216" s="1"/>
  <c r="AM31" i="216"/>
  <c r="BE28" i="216"/>
  <c r="BD28" i="216"/>
  <c r="BC28" i="216"/>
  <c r="BB28" i="216"/>
  <c r="BA28" i="216"/>
  <c r="AZ28" i="216"/>
  <c r="AY28" i="216"/>
  <c r="AX28" i="216"/>
  <c r="AW28" i="216"/>
  <c r="AV28" i="216"/>
  <c r="AU28" i="216"/>
  <c r="AT28" i="216"/>
  <c r="AS28" i="216"/>
  <c r="AR28" i="216"/>
  <c r="AQ28" i="216"/>
  <c r="AN24" i="216"/>
  <c r="L24" i="216"/>
  <c r="J24" i="216"/>
  <c r="H24" i="216"/>
  <c r="AN23" i="216"/>
  <c r="AL23" i="216"/>
  <c r="L23" i="216"/>
  <c r="J23" i="216"/>
  <c r="H23" i="216"/>
  <c r="AN22" i="216"/>
  <c r="AL22" i="216"/>
  <c r="L22" i="216"/>
  <c r="J22" i="216"/>
  <c r="H22" i="216"/>
  <c r="AN21" i="216"/>
  <c r="AL21" i="216"/>
  <c r="L21" i="216"/>
  <c r="J21" i="216"/>
  <c r="H21" i="216"/>
  <c r="AN20" i="216"/>
  <c r="AL20" i="216"/>
  <c r="L20" i="216"/>
  <c r="J20" i="216"/>
  <c r="H20" i="216"/>
  <c r="AM19" i="216"/>
  <c r="K19" i="216"/>
  <c r="I19" i="216"/>
  <c r="G19" i="216"/>
  <c r="E19" i="216"/>
  <c r="AN18" i="216"/>
  <c r="AL18" i="216"/>
  <c r="L18" i="216"/>
  <c r="J18" i="216"/>
  <c r="H18" i="216"/>
  <c r="AM17" i="216"/>
  <c r="AN17" i="216" s="1"/>
  <c r="AK17" i="216"/>
  <c r="AL17" i="216" s="1"/>
  <c r="K17" i="216"/>
  <c r="L17" i="216" s="1"/>
  <c r="I17" i="216"/>
  <c r="J17" i="216" s="1"/>
  <c r="H17" i="216"/>
  <c r="AM16" i="216"/>
  <c r="AK16" i="216"/>
  <c r="K16" i="216"/>
  <c r="I16" i="216"/>
  <c r="G16" i="216"/>
  <c r="E16" i="216"/>
  <c r="AL16" i="216" s="1"/>
  <c r="AN15" i="216"/>
  <c r="AL15" i="216"/>
  <c r="L15" i="216"/>
  <c r="J15" i="216"/>
  <c r="H15" i="216"/>
  <c r="AN13" i="216"/>
  <c r="AL13" i="216"/>
  <c r="L13" i="216"/>
  <c r="J13" i="216"/>
  <c r="H13" i="216"/>
  <c r="AN11" i="216"/>
  <c r="AL11" i="216"/>
  <c r="L11" i="216"/>
  <c r="J11" i="216"/>
  <c r="H11" i="216"/>
  <c r="AN10" i="216"/>
  <c r="AL10" i="216"/>
  <c r="L10" i="216"/>
  <c r="J10" i="216"/>
  <c r="H10" i="216"/>
  <c r="AN9" i="216"/>
  <c r="L9" i="216"/>
  <c r="J9" i="216"/>
  <c r="H9" i="216"/>
  <c r="AN8" i="216"/>
  <c r="L8" i="216"/>
  <c r="J8" i="216"/>
  <c r="H8" i="216"/>
  <c r="AN7" i="216"/>
  <c r="L7" i="216"/>
  <c r="J7" i="216"/>
  <c r="H7" i="216"/>
  <c r="AN6" i="216"/>
  <c r="L6" i="216"/>
  <c r="J6" i="216"/>
  <c r="H6" i="216"/>
  <c r="BN71" i="215"/>
  <c r="BM71" i="215"/>
  <c r="BL71" i="215"/>
  <c r="BK71" i="215"/>
  <c r="BJ71" i="215"/>
  <c r="BI71" i="215"/>
  <c r="BH71" i="215"/>
  <c r="BG71" i="215"/>
  <c r="BF71" i="215"/>
  <c r="BE71" i="215"/>
  <c r="BD71" i="215"/>
  <c r="BC71" i="215"/>
  <c r="BB71" i="215"/>
  <c r="BA71" i="215"/>
  <c r="AZ71" i="215"/>
  <c r="AY71" i="215"/>
  <c r="AX71" i="215"/>
  <c r="AW71" i="215"/>
  <c r="AV71" i="215"/>
  <c r="AU71" i="215"/>
  <c r="AT71" i="215"/>
  <c r="AS71" i="215"/>
  <c r="AR71" i="215"/>
  <c r="AQ71" i="215"/>
  <c r="AP71" i="215"/>
  <c r="AO71" i="215"/>
  <c r="AN71" i="215"/>
  <c r="AM71" i="215"/>
  <c r="AL71" i="215"/>
  <c r="AK71" i="215"/>
  <c r="AJ71" i="215"/>
  <c r="AI71" i="215"/>
  <c r="AH71" i="215"/>
  <c r="AG71" i="215"/>
  <c r="AF71" i="215"/>
  <c r="AE71" i="215"/>
  <c r="Z71" i="215"/>
  <c r="Y71" i="215"/>
  <c r="X71" i="215"/>
  <c r="W71" i="215"/>
  <c r="V71" i="215"/>
  <c r="U71" i="215"/>
  <c r="T71" i="215"/>
  <c r="S71" i="215"/>
  <c r="R71" i="215"/>
  <c r="Q71" i="215"/>
  <c r="P71" i="215"/>
  <c r="O71" i="215"/>
  <c r="N71" i="215"/>
  <c r="M71" i="215"/>
  <c r="L71" i="215"/>
  <c r="K71" i="215"/>
  <c r="J71" i="215"/>
  <c r="I71" i="215"/>
  <c r="H71" i="215"/>
  <c r="G71" i="215"/>
  <c r="F71" i="215"/>
  <c r="E71" i="215"/>
  <c r="BN70" i="215"/>
  <c r="BM70" i="215"/>
  <c r="BL70" i="215"/>
  <c r="BK70" i="215"/>
  <c r="BJ70" i="215"/>
  <c r="BI70" i="215"/>
  <c r="BH70" i="215"/>
  <c r="BG70" i="215"/>
  <c r="BF70" i="215"/>
  <c r="BE70" i="215"/>
  <c r="BD70" i="215"/>
  <c r="BC70" i="215"/>
  <c r="BB70" i="215"/>
  <c r="BA70" i="215"/>
  <c r="AZ70" i="215"/>
  <c r="AY70" i="215"/>
  <c r="AX70" i="215"/>
  <c r="AW70" i="215"/>
  <c r="AV70" i="215"/>
  <c r="AU70" i="215"/>
  <c r="AT70" i="215"/>
  <c r="AS70" i="215"/>
  <c r="AR70" i="215"/>
  <c r="AQ70" i="215"/>
  <c r="AP70" i="215"/>
  <c r="AO70" i="215"/>
  <c r="AN70" i="215"/>
  <c r="AM70" i="215"/>
  <c r="AL70" i="215"/>
  <c r="AK70" i="215"/>
  <c r="AJ70" i="215"/>
  <c r="AI70" i="215"/>
  <c r="AH70" i="215"/>
  <c r="AG70" i="215"/>
  <c r="AF70" i="215"/>
  <c r="AE70" i="215"/>
  <c r="Z70" i="215"/>
  <c r="Y70" i="215"/>
  <c r="X70" i="215"/>
  <c r="W70" i="215"/>
  <c r="V70" i="215"/>
  <c r="U70" i="215"/>
  <c r="T70" i="215"/>
  <c r="S70" i="215"/>
  <c r="R70" i="215"/>
  <c r="Q70" i="215"/>
  <c r="P70" i="215"/>
  <c r="O70" i="215"/>
  <c r="N70" i="215"/>
  <c r="M70" i="215"/>
  <c r="L70" i="215"/>
  <c r="K70" i="215"/>
  <c r="J70" i="215"/>
  <c r="I70" i="215"/>
  <c r="H70" i="215"/>
  <c r="G70" i="215"/>
  <c r="F70" i="215"/>
  <c r="E70" i="215"/>
  <c r="BN69" i="215"/>
  <c r="BM69" i="215"/>
  <c r="BL69" i="215"/>
  <c r="BK69" i="215"/>
  <c r="BJ69" i="215"/>
  <c r="BI69" i="215"/>
  <c r="BH69" i="215"/>
  <c r="BG69" i="215"/>
  <c r="BF69" i="215"/>
  <c r="BE69" i="215"/>
  <c r="BD69" i="215"/>
  <c r="BC69" i="215"/>
  <c r="BB69" i="215"/>
  <c r="BA69" i="215"/>
  <c r="AZ69" i="215"/>
  <c r="AY69" i="215"/>
  <c r="AX69" i="215"/>
  <c r="AW69" i="215"/>
  <c r="AV69" i="215"/>
  <c r="AU69" i="215"/>
  <c r="AT69" i="215"/>
  <c r="AS69" i="215"/>
  <c r="AR69" i="215"/>
  <c r="AQ69" i="215"/>
  <c r="AP69" i="215"/>
  <c r="AO69" i="215"/>
  <c r="AN69" i="215"/>
  <c r="AM69" i="215"/>
  <c r="AL69" i="215"/>
  <c r="AK69" i="215"/>
  <c r="AJ69" i="215"/>
  <c r="AI69" i="215"/>
  <c r="AH69" i="215"/>
  <c r="AG69" i="215"/>
  <c r="AF69" i="215"/>
  <c r="AE69" i="215"/>
  <c r="Z69" i="215"/>
  <c r="Y69" i="215"/>
  <c r="X69" i="215"/>
  <c r="W69" i="215"/>
  <c r="V69" i="215"/>
  <c r="U69" i="215"/>
  <c r="T69" i="215"/>
  <c r="S69" i="215"/>
  <c r="R69" i="215"/>
  <c r="Q69" i="215"/>
  <c r="P69" i="215"/>
  <c r="O69" i="215"/>
  <c r="N69" i="215"/>
  <c r="M69" i="215"/>
  <c r="L69" i="215"/>
  <c r="K69" i="215"/>
  <c r="J69" i="215"/>
  <c r="I69" i="215"/>
  <c r="H69" i="215"/>
  <c r="G69" i="215"/>
  <c r="F69" i="215"/>
  <c r="E69" i="215"/>
  <c r="BN68" i="215"/>
  <c r="BM68" i="215"/>
  <c r="BL68" i="215"/>
  <c r="BK68" i="215"/>
  <c r="BJ68" i="215"/>
  <c r="BI68" i="215"/>
  <c r="BH68" i="215"/>
  <c r="BG68" i="215"/>
  <c r="BF68" i="215"/>
  <c r="BE68" i="215"/>
  <c r="BD68" i="215"/>
  <c r="BC68" i="215"/>
  <c r="BB68" i="215"/>
  <c r="BA68" i="215"/>
  <c r="AZ68" i="215"/>
  <c r="AY68" i="215"/>
  <c r="AX68" i="215"/>
  <c r="AW68" i="215"/>
  <c r="AV68" i="215"/>
  <c r="AU68" i="215"/>
  <c r="AT68" i="215"/>
  <c r="AS68" i="215"/>
  <c r="AR68" i="215"/>
  <c r="AQ68" i="215"/>
  <c r="AP68" i="215"/>
  <c r="AO68" i="215"/>
  <c r="AN68" i="215"/>
  <c r="AM68" i="215"/>
  <c r="AL68" i="215"/>
  <c r="AK68" i="215"/>
  <c r="AJ68" i="215"/>
  <c r="AI68" i="215"/>
  <c r="AH68" i="215"/>
  <c r="AG68" i="215"/>
  <c r="AF68" i="215"/>
  <c r="AE68" i="215"/>
  <c r="Z68" i="215"/>
  <c r="Y68" i="215"/>
  <c r="X68" i="215"/>
  <c r="W68" i="215"/>
  <c r="V68" i="215"/>
  <c r="U68" i="215"/>
  <c r="T68" i="215"/>
  <c r="S68" i="215"/>
  <c r="R68" i="215"/>
  <c r="Q68" i="215"/>
  <c r="P68" i="215"/>
  <c r="O68" i="215"/>
  <c r="N68" i="215"/>
  <c r="M68" i="215"/>
  <c r="L68" i="215"/>
  <c r="K68" i="215"/>
  <c r="J68" i="215"/>
  <c r="I68" i="215"/>
  <c r="H68" i="215"/>
  <c r="G68" i="215"/>
  <c r="F68" i="215"/>
  <c r="E68" i="215"/>
  <c r="BN67" i="215"/>
  <c r="BM67" i="215"/>
  <c r="BL67" i="215"/>
  <c r="BK67" i="215"/>
  <c r="BJ67" i="215"/>
  <c r="BI67" i="215"/>
  <c r="BH67" i="215"/>
  <c r="BG67" i="215"/>
  <c r="BF67" i="215"/>
  <c r="BE67" i="215"/>
  <c r="BD67" i="215"/>
  <c r="BC67" i="215"/>
  <c r="BB67" i="215"/>
  <c r="BA67" i="215"/>
  <c r="AZ67" i="215"/>
  <c r="AY67" i="215"/>
  <c r="AX67" i="215"/>
  <c r="AW67" i="215"/>
  <c r="AV67" i="215"/>
  <c r="AU67" i="215"/>
  <c r="AT67" i="215"/>
  <c r="AS67" i="215"/>
  <c r="AR67" i="215"/>
  <c r="AQ67" i="215"/>
  <c r="AP67" i="215"/>
  <c r="AO67" i="215"/>
  <c r="AN67" i="215"/>
  <c r="AM67" i="215"/>
  <c r="AL67" i="215"/>
  <c r="AK67" i="215"/>
  <c r="AJ67" i="215"/>
  <c r="AI67" i="215"/>
  <c r="AH67" i="215"/>
  <c r="AG67" i="215"/>
  <c r="AF67" i="215"/>
  <c r="AE67" i="215"/>
  <c r="Z67" i="215"/>
  <c r="Y67" i="215"/>
  <c r="X67" i="215"/>
  <c r="W67" i="215"/>
  <c r="V67" i="215"/>
  <c r="U67" i="215"/>
  <c r="T67" i="215"/>
  <c r="S67" i="215"/>
  <c r="R67" i="215"/>
  <c r="Q67" i="215"/>
  <c r="P67" i="215"/>
  <c r="O67" i="215"/>
  <c r="N67" i="215"/>
  <c r="M67" i="215"/>
  <c r="L67" i="215"/>
  <c r="K67" i="215"/>
  <c r="J67" i="215"/>
  <c r="I67" i="215"/>
  <c r="H67" i="215"/>
  <c r="G67" i="215"/>
  <c r="F67" i="215"/>
  <c r="E67" i="215"/>
  <c r="BN66" i="215"/>
  <c r="BM66" i="215"/>
  <c r="BL66" i="215"/>
  <c r="BK66" i="215"/>
  <c r="BJ66" i="215"/>
  <c r="BI66" i="215"/>
  <c r="BH66" i="215"/>
  <c r="BG66" i="215"/>
  <c r="BF66" i="215"/>
  <c r="BE66" i="215"/>
  <c r="BD66" i="215"/>
  <c r="BC66" i="215"/>
  <c r="BB66" i="215"/>
  <c r="BA66" i="215"/>
  <c r="AZ66" i="215"/>
  <c r="AY66" i="215"/>
  <c r="AX66" i="215"/>
  <c r="AW66" i="215"/>
  <c r="AV66" i="215"/>
  <c r="AU66" i="215"/>
  <c r="AT66" i="215"/>
  <c r="AS66" i="215"/>
  <c r="AR66" i="215"/>
  <c r="AQ66" i="215"/>
  <c r="AP66" i="215"/>
  <c r="AO66" i="215"/>
  <c r="AN66" i="215"/>
  <c r="AM66" i="215"/>
  <c r="AL66" i="215"/>
  <c r="AK66" i="215"/>
  <c r="AJ66" i="215"/>
  <c r="AI66" i="215"/>
  <c r="AH66" i="215"/>
  <c r="AG66" i="215"/>
  <c r="AF66" i="215"/>
  <c r="AE66" i="215"/>
  <c r="Z66" i="215"/>
  <c r="Y66" i="215"/>
  <c r="X66" i="215"/>
  <c r="W66" i="215"/>
  <c r="V66" i="215"/>
  <c r="U66" i="215"/>
  <c r="T66" i="215"/>
  <c r="S66" i="215"/>
  <c r="R66" i="215"/>
  <c r="Q66" i="215"/>
  <c r="P66" i="215"/>
  <c r="O66" i="215"/>
  <c r="N66" i="215"/>
  <c r="M66" i="215"/>
  <c r="L66" i="215"/>
  <c r="K66" i="215"/>
  <c r="J66" i="215"/>
  <c r="I66" i="215"/>
  <c r="H66" i="215"/>
  <c r="G66" i="215"/>
  <c r="F66" i="215"/>
  <c r="E66" i="215"/>
  <c r="BN65" i="215"/>
  <c r="BM65" i="215"/>
  <c r="BL65" i="215"/>
  <c r="BK65" i="215"/>
  <c r="BJ65" i="215"/>
  <c r="BI65" i="215"/>
  <c r="BH65" i="215"/>
  <c r="BG65" i="215"/>
  <c r="BF65" i="215"/>
  <c r="BE65" i="215"/>
  <c r="BD65" i="215"/>
  <c r="BC65" i="215"/>
  <c r="BB65" i="215"/>
  <c r="BA65" i="215"/>
  <c r="AZ65" i="215"/>
  <c r="AY65" i="215"/>
  <c r="AX65" i="215"/>
  <c r="AW65" i="215"/>
  <c r="AV65" i="215"/>
  <c r="AU65" i="215"/>
  <c r="AT65" i="215"/>
  <c r="AS65" i="215"/>
  <c r="AR65" i="215"/>
  <c r="AQ65" i="215"/>
  <c r="AP65" i="215"/>
  <c r="AO65" i="215"/>
  <c r="AN65" i="215"/>
  <c r="AM65" i="215"/>
  <c r="AL65" i="215"/>
  <c r="AK65" i="215"/>
  <c r="AJ65" i="215"/>
  <c r="AI65" i="215"/>
  <c r="AH65" i="215"/>
  <c r="AG65" i="215"/>
  <c r="AF65" i="215"/>
  <c r="AE65" i="215"/>
  <c r="Z65" i="215"/>
  <c r="Y65" i="215"/>
  <c r="X65" i="215"/>
  <c r="W65" i="215"/>
  <c r="V65" i="215"/>
  <c r="U65" i="215"/>
  <c r="T65" i="215"/>
  <c r="S65" i="215"/>
  <c r="R65" i="215"/>
  <c r="Q65" i="215"/>
  <c r="P65" i="215"/>
  <c r="O65" i="215"/>
  <c r="N65" i="215"/>
  <c r="M65" i="215"/>
  <c r="L65" i="215"/>
  <c r="K65" i="215"/>
  <c r="J65" i="215"/>
  <c r="I65" i="215"/>
  <c r="H65" i="215"/>
  <c r="G65" i="215"/>
  <c r="F65" i="215"/>
  <c r="E65" i="215"/>
  <c r="BN64" i="215"/>
  <c r="BM64" i="215"/>
  <c r="BL64" i="215"/>
  <c r="BK64" i="215"/>
  <c r="BJ64" i="215"/>
  <c r="BI64" i="215"/>
  <c r="BH64" i="215"/>
  <c r="BG64" i="215"/>
  <c r="BF64" i="215"/>
  <c r="BE64" i="215"/>
  <c r="BD64" i="215"/>
  <c r="BC64" i="215"/>
  <c r="BB64" i="215"/>
  <c r="BA64" i="215"/>
  <c r="AZ64" i="215"/>
  <c r="AY64" i="215"/>
  <c r="AX64" i="215"/>
  <c r="AW64" i="215"/>
  <c r="AV64" i="215"/>
  <c r="AU64" i="215"/>
  <c r="AT64" i="215"/>
  <c r="AS64" i="215"/>
  <c r="AR64" i="215"/>
  <c r="AQ64" i="215"/>
  <c r="AP64" i="215"/>
  <c r="AO64" i="215"/>
  <c r="AN64" i="215"/>
  <c r="AM64" i="215"/>
  <c r="AL64" i="215"/>
  <c r="AK64" i="215"/>
  <c r="AJ64" i="215"/>
  <c r="AI64" i="215"/>
  <c r="AH64" i="215"/>
  <c r="AG64" i="215"/>
  <c r="AF64" i="215"/>
  <c r="AE64" i="215"/>
  <c r="Z64" i="215"/>
  <c r="Y64" i="215"/>
  <c r="X64" i="215"/>
  <c r="W64" i="215"/>
  <c r="V64" i="215"/>
  <c r="U64" i="215"/>
  <c r="T64" i="215"/>
  <c r="S64" i="215"/>
  <c r="R64" i="215"/>
  <c r="Q64" i="215"/>
  <c r="P64" i="215"/>
  <c r="O64" i="215"/>
  <c r="N64" i="215"/>
  <c r="M64" i="215"/>
  <c r="L64" i="215"/>
  <c r="K64" i="215"/>
  <c r="J64" i="215"/>
  <c r="I64" i="215"/>
  <c r="H64" i="215"/>
  <c r="G64" i="215"/>
  <c r="F64" i="215"/>
  <c r="E64" i="215"/>
  <c r="BN63" i="215"/>
  <c r="BM63" i="215"/>
  <c r="BL63" i="215"/>
  <c r="BK63" i="215"/>
  <c r="BJ63" i="215"/>
  <c r="BI63" i="215"/>
  <c r="BH63" i="215"/>
  <c r="BG63" i="215"/>
  <c r="BF63" i="215"/>
  <c r="BE63" i="215"/>
  <c r="BD63" i="215"/>
  <c r="BC63" i="215"/>
  <c r="BB63" i="215"/>
  <c r="BA63" i="215"/>
  <c r="AZ63" i="215"/>
  <c r="AY63" i="215"/>
  <c r="AX63" i="215"/>
  <c r="AW63" i="215"/>
  <c r="AV63" i="215"/>
  <c r="AU63" i="215"/>
  <c r="AT63" i="215"/>
  <c r="AS63" i="215"/>
  <c r="AR63" i="215"/>
  <c r="AQ63" i="215"/>
  <c r="AP63" i="215"/>
  <c r="AO63" i="215"/>
  <c r="AN63" i="215"/>
  <c r="AM63" i="215"/>
  <c r="AL63" i="215"/>
  <c r="AK63" i="215"/>
  <c r="AJ63" i="215"/>
  <c r="AI63" i="215"/>
  <c r="AH63" i="215"/>
  <c r="AG63" i="215"/>
  <c r="AF63" i="215"/>
  <c r="AE63" i="215"/>
  <c r="Z63" i="215"/>
  <c r="Y63" i="215"/>
  <c r="X63" i="215"/>
  <c r="W63" i="215"/>
  <c r="V63" i="215"/>
  <c r="U63" i="215"/>
  <c r="T63" i="215"/>
  <c r="S63" i="215"/>
  <c r="R63" i="215"/>
  <c r="Q63" i="215"/>
  <c r="P63" i="215"/>
  <c r="O63" i="215"/>
  <c r="N63" i="215"/>
  <c r="M63" i="215"/>
  <c r="L63" i="215"/>
  <c r="K63" i="215"/>
  <c r="J63" i="215"/>
  <c r="I63" i="215"/>
  <c r="H63" i="215"/>
  <c r="G63" i="215"/>
  <c r="F63" i="215"/>
  <c r="E63" i="215"/>
  <c r="BN62" i="215"/>
  <c r="BM62" i="215"/>
  <c r="BL62" i="215"/>
  <c r="BK62" i="215"/>
  <c r="BJ62" i="215"/>
  <c r="BI62" i="215"/>
  <c r="BH62" i="215"/>
  <c r="BG62" i="215"/>
  <c r="BF62" i="215"/>
  <c r="BE62" i="215"/>
  <c r="BD62" i="215"/>
  <c r="BC62" i="215"/>
  <c r="BB62" i="215"/>
  <c r="BA62" i="215"/>
  <c r="AZ62" i="215"/>
  <c r="AY62" i="215"/>
  <c r="AX62" i="215"/>
  <c r="AW62" i="215"/>
  <c r="AV62" i="215"/>
  <c r="AU62" i="215"/>
  <c r="AT62" i="215"/>
  <c r="AS62" i="215"/>
  <c r="AR62" i="215"/>
  <c r="AQ62" i="215"/>
  <c r="AP62" i="215"/>
  <c r="AO62" i="215"/>
  <c r="AN62" i="215"/>
  <c r="AM62" i="215"/>
  <c r="AL62" i="215"/>
  <c r="AK62" i="215"/>
  <c r="AJ62" i="215"/>
  <c r="AI62" i="215"/>
  <c r="AH62" i="215"/>
  <c r="AG62" i="215"/>
  <c r="AF62" i="215"/>
  <c r="AE62" i="215"/>
  <c r="Z62" i="215"/>
  <c r="Y62" i="215"/>
  <c r="X62" i="215"/>
  <c r="W62" i="215"/>
  <c r="V62" i="215"/>
  <c r="U62" i="215"/>
  <c r="T62" i="215"/>
  <c r="S62" i="215"/>
  <c r="R62" i="215"/>
  <c r="Q62" i="215"/>
  <c r="P62" i="215"/>
  <c r="O62" i="215"/>
  <c r="N62" i="215"/>
  <c r="M62" i="215"/>
  <c r="L62" i="215"/>
  <c r="K62" i="215"/>
  <c r="J62" i="215"/>
  <c r="I62" i="215"/>
  <c r="H62" i="215"/>
  <c r="G62" i="215"/>
  <c r="F62" i="215"/>
  <c r="E62" i="215"/>
  <c r="BN60" i="215"/>
  <c r="BM60" i="215"/>
  <c r="BL60" i="215"/>
  <c r="BK60" i="215"/>
  <c r="BJ60" i="215"/>
  <c r="BI60" i="215"/>
  <c r="BH60" i="215"/>
  <c r="BG60" i="215"/>
  <c r="BF60" i="215"/>
  <c r="BE60" i="215"/>
  <c r="BD60" i="215"/>
  <c r="BC60" i="215"/>
  <c r="BB60" i="215"/>
  <c r="BA60" i="215"/>
  <c r="AZ60" i="215"/>
  <c r="AY60" i="215"/>
  <c r="AX60" i="215"/>
  <c r="AW60" i="215"/>
  <c r="AV60" i="215"/>
  <c r="AU60" i="215"/>
  <c r="AT60" i="215"/>
  <c r="AS60" i="215"/>
  <c r="AR60" i="215"/>
  <c r="AQ60" i="215"/>
  <c r="AP60" i="215"/>
  <c r="AO60" i="215"/>
  <c r="AN60" i="215"/>
  <c r="AM60" i="215"/>
  <c r="AL60" i="215"/>
  <c r="AK60" i="215"/>
  <c r="AJ60" i="215"/>
  <c r="AI60" i="215"/>
  <c r="AH60" i="215"/>
  <c r="AG60" i="215"/>
  <c r="AF60" i="215"/>
  <c r="AE60" i="215"/>
  <c r="Z60" i="215"/>
  <c r="Y60" i="215"/>
  <c r="X60" i="215"/>
  <c r="W60" i="215"/>
  <c r="V60" i="215"/>
  <c r="U60" i="215"/>
  <c r="T60" i="215"/>
  <c r="S60" i="215"/>
  <c r="R60" i="215"/>
  <c r="Q60" i="215"/>
  <c r="P60" i="215"/>
  <c r="O60" i="215"/>
  <c r="N60" i="215"/>
  <c r="M60" i="215"/>
  <c r="L60" i="215"/>
  <c r="K60" i="215"/>
  <c r="J60" i="215"/>
  <c r="I60" i="215"/>
  <c r="H60" i="215"/>
  <c r="G60" i="215"/>
  <c r="F60" i="215"/>
  <c r="E60" i="215"/>
  <c r="BN59" i="215"/>
  <c r="BM59" i="215"/>
  <c r="BL59" i="215"/>
  <c r="BK59" i="215"/>
  <c r="BJ59" i="215"/>
  <c r="BI59" i="215"/>
  <c r="BH59" i="215"/>
  <c r="BG59" i="215"/>
  <c r="BF59" i="215"/>
  <c r="BE59" i="215"/>
  <c r="BD59" i="215"/>
  <c r="BC59" i="215"/>
  <c r="BB59" i="215"/>
  <c r="BA59" i="215"/>
  <c r="AZ59" i="215"/>
  <c r="AY59" i="215"/>
  <c r="AX59" i="215"/>
  <c r="AW59" i="215"/>
  <c r="AV59" i="215"/>
  <c r="AU59" i="215"/>
  <c r="AT59" i="215"/>
  <c r="AS59" i="215"/>
  <c r="AR59" i="215"/>
  <c r="AQ59" i="215"/>
  <c r="AP59" i="215"/>
  <c r="AO59" i="215"/>
  <c r="AN59" i="215"/>
  <c r="AM59" i="215"/>
  <c r="AL59" i="215"/>
  <c r="AK59" i="215"/>
  <c r="AJ59" i="215"/>
  <c r="AI59" i="215"/>
  <c r="AH59" i="215"/>
  <c r="AG59" i="215"/>
  <c r="AF59" i="215"/>
  <c r="AE59" i="215"/>
  <c r="Z59" i="215"/>
  <c r="Y59" i="215"/>
  <c r="X59" i="215"/>
  <c r="W59" i="215"/>
  <c r="V59" i="215"/>
  <c r="U59" i="215"/>
  <c r="T59" i="215"/>
  <c r="S59" i="215"/>
  <c r="R59" i="215"/>
  <c r="Q59" i="215"/>
  <c r="P59" i="215"/>
  <c r="O59" i="215"/>
  <c r="N59" i="215"/>
  <c r="M59" i="215"/>
  <c r="L59" i="215"/>
  <c r="K59" i="215"/>
  <c r="J59" i="215"/>
  <c r="I59" i="215"/>
  <c r="H59" i="215"/>
  <c r="G59" i="215"/>
  <c r="F59" i="215"/>
  <c r="E59" i="215"/>
  <c r="BN58" i="215"/>
  <c r="BM58" i="215"/>
  <c r="BL58" i="215"/>
  <c r="BK58" i="215"/>
  <c r="BJ58" i="215"/>
  <c r="BI58" i="215"/>
  <c r="BH58" i="215"/>
  <c r="BG58" i="215"/>
  <c r="BF58" i="215"/>
  <c r="BE58" i="215"/>
  <c r="BD58" i="215"/>
  <c r="BC58" i="215"/>
  <c r="BB58" i="215"/>
  <c r="BA58" i="215"/>
  <c r="AZ58" i="215"/>
  <c r="AY58" i="215"/>
  <c r="AX58" i="215"/>
  <c r="AW58" i="215"/>
  <c r="AV58" i="215"/>
  <c r="AU58" i="215"/>
  <c r="AT58" i="215"/>
  <c r="AS58" i="215"/>
  <c r="AR58" i="215"/>
  <c r="AQ58" i="215"/>
  <c r="AP58" i="215"/>
  <c r="AO58" i="215"/>
  <c r="AN58" i="215"/>
  <c r="AM58" i="215"/>
  <c r="AL58" i="215"/>
  <c r="AK58" i="215"/>
  <c r="AJ58" i="215"/>
  <c r="AI58" i="215"/>
  <c r="AH58" i="215"/>
  <c r="AG58" i="215"/>
  <c r="AF58" i="215"/>
  <c r="AE58" i="215"/>
  <c r="Z58" i="215"/>
  <c r="Y58" i="215"/>
  <c r="X58" i="215"/>
  <c r="W58" i="215"/>
  <c r="V58" i="215"/>
  <c r="U58" i="215"/>
  <c r="T58" i="215"/>
  <c r="S58" i="215"/>
  <c r="R58" i="215"/>
  <c r="Q58" i="215"/>
  <c r="P58" i="215"/>
  <c r="O58" i="215"/>
  <c r="N58" i="215"/>
  <c r="M58" i="215"/>
  <c r="L58" i="215"/>
  <c r="K58" i="215"/>
  <c r="J58" i="215"/>
  <c r="I58" i="215"/>
  <c r="H58" i="215"/>
  <c r="G58" i="215"/>
  <c r="F58" i="215"/>
  <c r="E58" i="215"/>
  <c r="BN57" i="215"/>
  <c r="BM57" i="215"/>
  <c r="BL57" i="215"/>
  <c r="BK57" i="215"/>
  <c r="BJ57" i="215"/>
  <c r="BI57" i="215"/>
  <c r="BH57" i="215"/>
  <c r="BG57" i="215"/>
  <c r="BF57" i="215"/>
  <c r="BE57" i="215"/>
  <c r="BD57" i="215"/>
  <c r="BC57" i="215"/>
  <c r="BB57" i="215"/>
  <c r="BA57" i="215"/>
  <c r="AZ57" i="215"/>
  <c r="AY57" i="215"/>
  <c r="AX57" i="215"/>
  <c r="AW57" i="215"/>
  <c r="AV57" i="215"/>
  <c r="AU57" i="215"/>
  <c r="AT57" i="215"/>
  <c r="AS57" i="215"/>
  <c r="AR57" i="215"/>
  <c r="AQ57" i="215"/>
  <c r="AP57" i="215"/>
  <c r="AO57" i="215"/>
  <c r="AN57" i="215"/>
  <c r="AM57" i="215"/>
  <c r="AL57" i="215"/>
  <c r="AK57" i="215"/>
  <c r="AJ57" i="215"/>
  <c r="AI57" i="215"/>
  <c r="AH57" i="215"/>
  <c r="AG57" i="215"/>
  <c r="AF57" i="215"/>
  <c r="AE57" i="215"/>
  <c r="Z57" i="215"/>
  <c r="Y57" i="215"/>
  <c r="X57" i="215"/>
  <c r="W57" i="215"/>
  <c r="V57" i="215"/>
  <c r="U57" i="215"/>
  <c r="T57" i="215"/>
  <c r="S57" i="215"/>
  <c r="R57" i="215"/>
  <c r="Q57" i="215"/>
  <c r="P57" i="215"/>
  <c r="O57" i="215"/>
  <c r="N57" i="215"/>
  <c r="M57" i="215"/>
  <c r="L57" i="215"/>
  <c r="K57" i="215"/>
  <c r="J57" i="215"/>
  <c r="I57" i="215"/>
  <c r="H57" i="215"/>
  <c r="G57" i="215"/>
  <c r="F57" i="215"/>
  <c r="E57" i="215"/>
  <c r="BN56" i="215"/>
  <c r="BM56" i="215"/>
  <c r="BL56" i="215"/>
  <c r="BK56" i="215"/>
  <c r="BJ56" i="215"/>
  <c r="BI56" i="215"/>
  <c r="BH56" i="215"/>
  <c r="BG56" i="215"/>
  <c r="BF56" i="215"/>
  <c r="BE56" i="215"/>
  <c r="BD56" i="215"/>
  <c r="BC56" i="215"/>
  <c r="BB56" i="215"/>
  <c r="BA56" i="215"/>
  <c r="AZ56" i="215"/>
  <c r="AY56" i="215"/>
  <c r="AX56" i="215"/>
  <c r="AW56" i="215"/>
  <c r="AV56" i="215"/>
  <c r="AU56" i="215"/>
  <c r="AT56" i="215"/>
  <c r="AS56" i="215"/>
  <c r="AR56" i="215"/>
  <c r="AQ56" i="215"/>
  <c r="AP56" i="215"/>
  <c r="AO56" i="215"/>
  <c r="AN56" i="215"/>
  <c r="AM56" i="215"/>
  <c r="AL56" i="215"/>
  <c r="AK56" i="215"/>
  <c r="AJ56" i="215"/>
  <c r="AI56" i="215"/>
  <c r="AH56" i="215"/>
  <c r="AG56" i="215"/>
  <c r="AF56" i="215"/>
  <c r="AE56" i="215"/>
  <c r="Z56" i="215"/>
  <c r="Y56" i="215"/>
  <c r="X56" i="215"/>
  <c r="W56" i="215"/>
  <c r="V56" i="215"/>
  <c r="U56" i="215"/>
  <c r="T56" i="215"/>
  <c r="S56" i="215"/>
  <c r="R56" i="215"/>
  <c r="Q56" i="215"/>
  <c r="P56" i="215"/>
  <c r="O56" i="215"/>
  <c r="N56" i="215"/>
  <c r="M56" i="215"/>
  <c r="L56" i="215"/>
  <c r="K56" i="215"/>
  <c r="J56" i="215"/>
  <c r="I56" i="215"/>
  <c r="H56" i="215"/>
  <c r="G56" i="215"/>
  <c r="F56" i="215"/>
  <c r="E56" i="215"/>
  <c r="BN55" i="215"/>
  <c r="BM55" i="215"/>
  <c r="BL55" i="215"/>
  <c r="BK55" i="215"/>
  <c r="BJ55" i="215"/>
  <c r="BI55" i="215"/>
  <c r="BH55" i="215"/>
  <c r="BG55" i="215"/>
  <c r="BF55" i="215"/>
  <c r="BE55" i="215"/>
  <c r="BD55" i="215"/>
  <c r="BC55" i="215"/>
  <c r="BB55" i="215"/>
  <c r="BA55" i="215"/>
  <c r="AZ55" i="215"/>
  <c r="AY55" i="215"/>
  <c r="AX55" i="215"/>
  <c r="AW55" i="215"/>
  <c r="AV55" i="215"/>
  <c r="AU55" i="215"/>
  <c r="AT55" i="215"/>
  <c r="AS55" i="215"/>
  <c r="AR55" i="215"/>
  <c r="AQ55" i="215"/>
  <c r="AP55" i="215"/>
  <c r="AO55" i="215"/>
  <c r="AN55" i="215"/>
  <c r="AM55" i="215"/>
  <c r="AL55" i="215"/>
  <c r="AK55" i="215"/>
  <c r="AJ55" i="215"/>
  <c r="AI55" i="215"/>
  <c r="AH55" i="215"/>
  <c r="AG55" i="215"/>
  <c r="AF55" i="215"/>
  <c r="AE55" i="215"/>
  <c r="Z55" i="215"/>
  <c r="Y55" i="215"/>
  <c r="X55" i="215"/>
  <c r="W55" i="215"/>
  <c r="V55" i="215"/>
  <c r="U55" i="215"/>
  <c r="T55" i="215"/>
  <c r="S55" i="215"/>
  <c r="R55" i="215"/>
  <c r="Q55" i="215"/>
  <c r="P55" i="215"/>
  <c r="O55" i="215"/>
  <c r="N55" i="215"/>
  <c r="M55" i="215"/>
  <c r="L55" i="215"/>
  <c r="K55" i="215"/>
  <c r="J55" i="215"/>
  <c r="I55" i="215"/>
  <c r="H55" i="215"/>
  <c r="G55" i="215"/>
  <c r="F55" i="215"/>
  <c r="E55" i="215"/>
  <c r="BN54" i="215"/>
  <c r="BM54" i="215"/>
  <c r="BL54" i="215"/>
  <c r="BK54" i="215"/>
  <c r="BJ54" i="215"/>
  <c r="BI54" i="215"/>
  <c r="BH54" i="215"/>
  <c r="BG54" i="215"/>
  <c r="BF54" i="215"/>
  <c r="BE54" i="215"/>
  <c r="BD54" i="215"/>
  <c r="BC54" i="215"/>
  <c r="BB54" i="215"/>
  <c r="BA54" i="215"/>
  <c r="AZ54" i="215"/>
  <c r="AY54" i="215"/>
  <c r="AX54" i="215"/>
  <c r="AW54" i="215"/>
  <c r="AV54" i="215"/>
  <c r="AU54" i="215"/>
  <c r="AT54" i="215"/>
  <c r="AS54" i="215"/>
  <c r="AR54" i="215"/>
  <c r="AQ54" i="215"/>
  <c r="AP54" i="215"/>
  <c r="AO54" i="215"/>
  <c r="AN54" i="215"/>
  <c r="AM54" i="215"/>
  <c r="AL54" i="215"/>
  <c r="AK54" i="215"/>
  <c r="AJ54" i="215"/>
  <c r="AI54" i="215"/>
  <c r="AH54" i="215"/>
  <c r="AG54" i="215"/>
  <c r="AF54" i="215"/>
  <c r="AE54" i="215"/>
  <c r="Z54" i="215"/>
  <c r="Y54" i="215"/>
  <c r="X54" i="215"/>
  <c r="W54" i="215"/>
  <c r="V54" i="215"/>
  <c r="U54" i="215"/>
  <c r="T54" i="215"/>
  <c r="S54" i="215"/>
  <c r="R54" i="215"/>
  <c r="Q54" i="215"/>
  <c r="P54" i="215"/>
  <c r="O54" i="215"/>
  <c r="N54" i="215"/>
  <c r="M54" i="215"/>
  <c r="L54" i="215"/>
  <c r="K54" i="215"/>
  <c r="J54" i="215"/>
  <c r="I54" i="215"/>
  <c r="H54" i="215"/>
  <c r="G54" i="215"/>
  <c r="F54" i="215"/>
  <c r="E54" i="215"/>
  <c r="BN53" i="215"/>
  <c r="BM53" i="215"/>
  <c r="BL53" i="215"/>
  <c r="BK53" i="215"/>
  <c r="BJ53" i="215"/>
  <c r="BI53" i="215"/>
  <c r="BH53" i="215"/>
  <c r="BG53" i="215"/>
  <c r="BF53" i="215"/>
  <c r="BE53" i="215"/>
  <c r="BD53" i="215"/>
  <c r="BC53" i="215"/>
  <c r="BB53" i="215"/>
  <c r="BA53" i="215"/>
  <c r="AZ53" i="215"/>
  <c r="AY53" i="215"/>
  <c r="AX53" i="215"/>
  <c r="AW53" i="215"/>
  <c r="AV53" i="215"/>
  <c r="AU53" i="215"/>
  <c r="AT53" i="215"/>
  <c r="AS53" i="215"/>
  <c r="AR53" i="215"/>
  <c r="AQ53" i="215"/>
  <c r="AP53" i="215"/>
  <c r="AO53" i="215"/>
  <c r="AN53" i="215"/>
  <c r="AM53" i="215"/>
  <c r="AL53" i="215"/>
  <c r="AK53" i="215"/>
  <c r="AJ53" i="215"/>
  <c r="AI53" i="215"/>
  <c r="AH53" i="215"/>
  <c r="AG53" i="215"/>
  <c r="AF53" i="215"/>
  <c r="AE53" i="215"/>
  <c r="Z53" i="215"/>
  <c r="Y53" i="215"/>
  <c r="X53" i="215"/>
  <c r="W53" i="215"/>
  <c r="V53" i="215"/>
  <c r="U53" i="215"/>
  <c r="T53" i="215"/>
  <c r="S53" i="215"/>
  <c r="R53" i="215"/>
  <c r="Q53" i="215"/>
  <c r="P53" i="215"/>
  <c r="O53" i="215"/>
  <c r="N53" i="215"/>
  <c r="M53" i="215"/>
  <c r="L53" i="215"/>
  <c r="K53" i="215"/>
  <c r="J53" i="215"/>
  <c r="I53" i="215"/>
  <c r="H53" i="215"/>
  <c r="G53" i="215"/>
  <c r="F53" i="215"/>
  <c r="E53" i="215"/>
  <c r="BN52" i="215"/>
  <c r="BM52" i="215"/>
  <c r="BL52" i="215"/>
  <c r="BK52" i="215"/>
  <c r="BJ52" i="215"/>
  <c r="BI52" i="215"/>
  <c r="BH52" i="215"/>
  <c r="BG52" i="215"/>
  <c r="BF52" i="215"/>
  <c r="BE52" i="215"/>
  <c r="BD52" i="215"/>
  <c r="BC52" i="215"/>
  <c r="BB52" i="215"/>
  <c r="BA52" i="215"/>
  <c r="AZ52" i="215"/>
  <c r="AY52" i="215"/>
  <c r="AX52" i="215"/>
  <c r="AW52" i="215"/>
  <c r="AV52" i="215"/>
  <c r="AU52" i="215"/>
  <c r="AT52" i="215"/>
  <c r="AS52" i="215"/>
  <c r="AR52" i="215"/>
  <c r="AQ52" i="215"/>
  <c r="AP52" i="215"/>
  <c r="AO52" i="215"/>
  <c r="AN52" i="215"/>
  <c r="AM52" i="215"/>
  <c r="AL52" i="215"/>
  <c r="AK52" i="215"/>
  <c r="AJ52" i="215"/>
  <c r="AI52" i="215"/>
  <c r="AH52" i="215"/>
  <c r="AG52" i="215"/>
  <c r="AF52" i="215"/>
  <c r="AE52" i="215"/>
  <c r="Z52" i="215"/>
  <c r="Y52" i="215"/>
  <c r="X52" i="215"/>
  <c r="W52" i="215"/>
  <c r="V52" i="215"/>
  <c r="U52" i="215"/>
  <c r="T52" i="215"/>
  <c r="S52" i="215"/>
  <c r="R52" i="215"/>
  <c r="Q52" i="215"/>
  <c r="P52" i="215"/>
  <c r="O52" i="215"/>
  <c r="N52" i="215"/>
  <c r="M52" i="215"/>
  <c r="L52" i="215"/>
  <c r="K52" i="215"/>
  <c r="J52" i="215"/>
  <c r="I52" i="215"/>
  <c r="H52" i="215"/>
  <c r="G52" i="215"/>
  <c r="F52" i="215"/>
  <c r="E52" i="215"/>
  <c r="BN51" i="215"/>
  <c r="BM51" i="215"/>
  <c r="BL51" i="215"/>
  <c r="BK51" i="215"/>
  <c r="BJ51" i="215"/>
  <c r="BI51" i="215"/>
  <c r="BH51" i="215"/>
  <c r="BG51" i="215"/>
  <c r="BF51" i="215"/>
  <c r="BE51" i="215"/>
  <c r="BD51" i="215"/>
  <c r="BC51" i="215"/>
  <c r="BB51" i="215"/>
  <c r="BA51" i="215"/>
  <c r="AZ51" i="215"/>
  <c r="AY51" i="215"/>
  <c r="AX51" i="215"/>
  <c r="AW51" i="215"/>
  <c r="AV51" i="215"/>
  <c r="AU51" i="215"/>
  <c r="AT51" i="215"/>
  <c r="AS51" i="215"/>
  <c r="AR51" i="215"/>
  <c r="AQ51" i="215"/>
  <c r="AP51" i="215"/>
  <c r="AO51" i="215"/>
  <c r="AN51" i="215"/>
  <c r="AM51" i="215"/>
  <c r="AL51" i="215"/>
  <c r="AK51" i="215"/>
  <c r="AJ51" i="215"/>
  <c r="AI51" i="215"/>
  <c r="AH51" i="215"/>
  <c r="AG51" i="215"/>
  <c r="AF51" i="215"/>
  <c r="AE51" i="215"/>
  <c r="Z51" i="215"/>
  <c r="Y51" i="215"/>
  <c r="X51" i="215"/>
  <c r="W51" i="215"/>
  <c r="V51" i="215"/>
  <c r="U51" i="215"/>
  <c r="T51" i="215"/>
  <c r="S51" i="215"/>
  <c r="R51" i="215"/>
  <c r="Q51" i="215"/>
  <c r="P51" i="215"/>
  <c r="O51" i="215"/>
  <c r="N51" i="215"/>
  <c r="M51" i="215"/>
  <c r="L51" i="215"/>
  <c r="K51" i="215"/>
  <c r="J51" i="215"/>
  <c r="I51" i="215"/>
  <c r="H51" i="215"/>
  <c r="G51" i="215"/>
  <c r="F51" i="215"/>
  <c r="E51" i="215"/>
  <c r="BN49" i="215"/>
  <c r="BM49" i="215"/>
  <c r="BL49" i="215"/>
  <c r="BK49" i="215"/>
  <c r="BJ49" i="215"/>
  <c r="BI49" i="215"/>
  <c r="BH49" i="215"/>
  <c r="BG49" i="215"/>
  <c r="BF49" i="215"/>
  <c r="BE49" i="215"/>
  <c r="BD49" i="215"/>
  <c r="BC49" i="215"/>
  <c r="BB49" i="215"/>
  <c r="BA49" i="215"/>
  <c r="AZ49" i="215"/>
  <c r="AY49" i="215"/>
  <c r="AX49" i="215"/>
  <c r="AW49" i="215"/>
  <c r="AV49" i="215"/>
  <c r="AU49" i="215"/>
  <c r="AT49" i="215"/>
  <c r="AS49" i="215"/>
  <c r="AR49" i="215"/>
  <c r="AQ49" i="215"/>
  <c r="AP49" i="215"/>
  <c r="AO49" i="215"/>
  <c r="AN49" i="215"/>
  <c r="AM49" i="215"/>
  <c r="AL49" i="215"/>
  <c r="AK49" i="215"/>
  <c r="AJ49" i="215"/>
  <c r="AI49" i="215"/>
  <c r="AH49" i="215"/>
  <c r="AG49" i="215"/>
  <c r="AF49" i="215"/>
  <c r="AE49" i="215"/>
  <c r="Z49" i="215"/>
  <c r="Y49" i="215"/>
  <c r="X49" i="215"/>
  <c r="W49" i="215"/>
  <c r="V49" i="215"/>
  <c r="U49" i="215"/>
  <c r="T49" i="215"/>
  <c r="S49" i="215"/>
  <c r="R49" i="215"/>
  <c r="Q49" i="215"/>
  <c r="P49" i="215"/>
  <c r="O49" i="215"/>
  <c r="N49" i="215"/>
  <c r="M49" i="215"/>
  <c r="L49" i="215"/>
  <c r="K49" i="215"/>
  <c r="J49" i="215"/>
  <c r="I49" i="215"/>
  <c r="H49" i="215"/>
  <c r="G49" i="215"/>
  <c r="F49" i="215"/>
  <c r="E49" i="215"/>
  <c r="BN48" i="215"/>
  <c r="BM48" i="215"/>
  <c r="BL48" i="215"/>
  <c r="BK48" i="215"/>
  <c r="BJ48" i="215"/>
  <c r="BI48" i="215"/>
  <c r="BH48" i="215"/>
  <c r="BG48" i="215"/>
  <c r="BF48" i="215"/>
  <c r="BE48" i="215"/>
  <c r="BD48" i="215"/>
  <c r="BC48" i="215"/>
  <c r="BB48" i="215"/>
  <c r="BA48" i="215"/>
  <c r="AZ48" i="215"/>
  <c r="AY48" i="215"/>
  <c r="AX48" i="215"/>
  <c r="AW48" i="215"/>
  <c r="AV48" i="215"/>
  <c r="AU48" i="215"/>
  <c r="AT48" i="215"/>
  <c r="AS48" i="215"/>
  <c r="AR48" i="215"/>
  <c r="AQ48" i="215"/>
  <c r="AP48" i="215"/>
  <c r="AO48" i="215"/>
  <c r="AN48" i="215"/>
  <c r="AM48" i="215"/>
  <c r="AL48" i="215"/>
  <c r="AK48" i="215"/>
  <c r="AJ48" i="215"/>
  <c r="AI48" i="215"/>
  <c r="AH48" i="215"/>
  <c r="AG48" i="215"/>
  <c r="AF48" i="215"/>
  <c r="AE48" i="215"/>
  <c r="Z48" i="215"/>
  <c r="Y48" i="215"/>
  <c r="X48" i="215"/>
  <c r="W48" i="215"/>
  <c r="V48" i="215"/>
  <c r="U48" i="215"/>
  <c r="T48" i="215"/>
  <c r="S48" i="215"/>
  <c r="R48" i="215"/>
  <c r="Q48" i="215"/>
  <c r="P48" i="215"/>
  <c r="O48" i="215"/>
  <c r="N48" i="215"/>
  <c r="M48" i="215"/>
  <c r="L48" i="215"/>
  <c r="K48" i="215"/>
  <c r="J48" i="215"/>
  <c r="I48" i="215"/>
  <c r="H48" i="215"/>
  <c r="G48" i="215"/>
  <c r="F48" i="215"/>
  <c r="E48" i="215"/>
  <c r="BN47" i="215"/>
  <c r="BM47" i="215"/>
  <c r="BL47" i="215"/>
  <c r="BK47" i="215"/>
  <c r="BJ47" i="215"/>
  <c r="BI47" i="215"/>
  <c r="BH47" i="215"/>
  <c r="BG47" i="215"/>
  <c r="BF47" i="215"/>
  <c r="BE47" i="215"/>
  <c r="BD47" i="215"/>
  <c r="BC47" i="215"/>
  <c r="BB47" i="215"/>
  <c r="BA47" i="215"/>
  <c r="AZ47" i="215"/>
  <c r="AY47" i="215"/>
  <c r="AX47" i="215"/>
  <c r="AW47" i="215"/>
  <c r="AV47" i="215"/>
  <c r="AU47" i="215"/>
  <c r="AT47" i="215"/>
  <c r="AS47" i="215"/>
  <c r="AR47" i="215"/>
  <c r="AQ47" i="215"/>
  <c r="AP47" i="215"/>
  <c r="AO47" i="215"/>
  <c r="AN47" i="215"/>
  <c r="AM47" i="215"/>
  <c r="AL47" i="215"/>
  <c r="AK47" i="215"/>
  <c r="AJ47" i="215"/>
  <c r="AI47" i="215"/>
  <c r="AH47" i="215"/>
  <c r="AG47" i="215"/>
  <c r="AF47" i="215"/>
  <c r="AE47" i="215"/>
  <c r="Z47" i="215"/>
  <c r="Y47" i="215"/>
  <c r="X47" i="215"/>
  <c r="W47" i="215"/>
  <c r="V47" i="215"/>
  <c r="U47" i="215"/>
  <c r="T47" i="215"/>
  <c r="S47" i="215"/>
  <c r="R47" i="215"/>
  <c r="Q47" i="215"/>
  <c r="P47" i="215"/>
  <c r="O47" i="215"/>
  <c r="N47" i="215"/>
  <c r="M47" i="215"/>
  <c r="L47" i="215"/>
  <c r="K47" i="215"/>
  <c r="J47" i="215"/>
  <c r="I47" i="215"/>
  <c r="H47" i="215"/>
  <c r="G47" i="215"/>
  <c r="F47" i="215"/>
  <c r="E47" i="215"/>
  <c r="BN46" i="215"/>
  <c r="BM46" i="215"/>
  <c r="BL46" i="215"/>
  <c r="BK46" i="215"/>
  <c r="BJ46" i="215"/>
  <c r="BI46" i="215"/>
  <c r="BH46" i="215"/>
  <c r="BG46" i="215"/>
  <c r="BF46" i="215"/>
  <c r="BE46" i="215"/>
  <c r="BD46" i="215"/>
  <c r="BC46" i="215"/>
  <c r="BB46" i="215"/>
  <c r="BA46" i="215"/>
  <c r="AZ46" i="215"/>
  <c r="AY46" i="215"/>
  <c r="AX46" i="215"/>
  <c r="AW46" i="215"/>
  <c r="AV46" i="215"/>
  <c r="AU46" i="215"/>
  <c r="AT46" i="215"/>
  <c r="AS46" i="215"/>
  <c r="AR46" i="215"/>
  <c r="AQ46" i="215"/>
  <c r="AP46" i="215"/>
  <c r="AO46" i="215"/>
  <c r="AN46" i="215"/>
  <c r="AM46" i="215"/>
  <c r="AL46" i="215"/>
  <c r="AK46" i="215"/>
  <c r="AJ46" i="215"/>
  <c r="AI46" i="215"/>
  <c r="AH46" i="215"/>
  <c r="AG46" i="215"/>
  <c r="AF46" i="215"/>
  <c r="AE46" i="215"/>
  <c r="Z46" i="215"/>
  <c r="Y46" i="215"/>
  <c r="X46" i="215"/>
  <c r="W46" i="215"/>
  <c r="V46" i="215"/>
  <c r="U46" i="215"/>
  <c r="T46" i="215"/>
  <c r="S46" i="215"/>
  <c r="R46" i="215"/>
  <c r="Q46" i="215"/>
  <c r="P46" i="215"/>
  <c r="O46" i="215"/>
  <c r="N46" i="215"/>
  <c r="M46" i="215"/>
  <c r="L46" i="215"/>
  <c r="K46" i="215"/>
  <c r="J46" i="215"/>
  <c r="I46" i="215"/>
  <c r="G46" i="215"/>
  <c r="F46" i="215"/>
  <c r="E46" i="215"/>
  <c r="BN45" i="215"/>
  <c r="BM45" i="215"/>
  <c r="BL45" i="215"/>
  <c r="BK45" i="215"/>
  <c r="BJ45" i="215"/>
  <c r="BI45" i="215"/>
  <c r="BH45" i="215"/>
  <c r="BG45" i="215"/>
  <c r="BF45" i="215"/>
  <c r="BE45" i="215"/>
  <c r="BD45" i="215"/>
  <c r="BC45" i="215"/>
  <c r="BB45" i="215"/>
  <c r="BA45" i="215"/>
  <c r="AZ45" i="215"/>
  <c r="AY45" i="215"/>
  <c r="AX45" i="215"/>
  <c r="AW45" i="215"/>
  <c r="AV45" i="215"/>
  <c r="AU45" i="215"/>
  <c r="AT45" i="215"/>
  <c r="AS45" i="215"/>
  <c r="AR45" i="215"/>
  <c r="AQ45" i="215"/>
  <c r="AP45" i="215"/>
  <c r="AO45" i="215"/>
  <c r="AN45" i="215"/>
  <c r="AM45" i="215"/>
  <c r="AL45" i="215"/>
  <c r="AK45" i="215"/>
  <c r="AJ45" i="215"/>
  <c r="AI45" i="215"/>
  <c r="AH45" i="215"/>
  <c r="AG45" i="215"/>
  <c r="AF45" i="215"/>
  <c r="AE45" i="215"/>
  <c r="Z45" i="215"/>
  <c r="Y45" i="215"/>
  <c r="X45" i="215"/>
  <c r="W45" i="215"/>
  <c r="V45" i="215"/>
  <c r="U45" i="215"/>
  <c r="T45" i="215"/>
  <c r="S45" i="215"/>
  <c r="R45" i="215"/>
  <c r="Q45" i="215"/>
  <c r="P45" i="215"/>
  <c r="O45" i="215"/>
  <c r="N45" i="215"/>
  <c r="M45" i="215"/>
  <c r="L45" i="215"/>
  <c r="K45" i="215"/>
  <c r="J45" i="215"/>
  <c r="I45" i="215"/>
  <c r="H45" i="215"/>
  <c r="G45" i="215"/>
  <c r="F45" i="215"/>
  <c r="E45" i="215"/>
  <c r="BN44" i="215"/>
  <c r="BM44" i="215"/>
  <c r="BL44" i="215"/>
  <c r="BK44" i="215"/>
  <c r="BJ44" i="215"/>
  <c r="BI44" i="215"/>
  <c r="BH44" i="215"/>
  <c r="BG44" i="215"/>
  <c r="BF44" i="215"/>
  <c r="BE44" i="215"/>
  <c r="BD44" i="215"/>
  <c r="BC44" i="215"/>
  <c r="BB44" i="215"/>
  <c r="BA44" i="215"/>
  <c r="AZ44" i="215"/>
  <c r="AY44" i="215"/>
  <c r="AX44" i="215"/>
  <c r="AW44" i="215"/>
  <c r="AV44" i="215"/>
  <c r="AU44" i="215"/>
  <c r="AT44" i="215"/>
  <c r="AS44" i="215"/>
  <c r="AR44" i="215"/>
  <c r="AQ44" i="215"/>
  <c r="AP44" i="215"/>
  <c r="AO44" i="215"/>
  <c r="AN44" i="215"/>
  <c r="AM44" i="215"/>
  <c r="AL44" i="215"/>
  <c r="AK44" i="215"/>
  <c r="AJ44" i="215"/>
  <c r="AI44" i="215"/>
  <c r="AH44" i="215"/>
  <c r="AG44" i="215"/>
  <c r="AF44" i="215"/>
  <c r="AE44" i="215"/>
  <c r="Z44" i="215"/>
  <c r="Y44" i="215"/>
  <c r="X44" i="215"/>
  <c r="W44" i="215"/>
  <c r="V44" i="215"/>
  <c r="U44" i="215"/>
  <c r="T44" i="215"/>
  <c r="S44" i="215"/>
  <c r="R44" i="215"/>
  <c r="Q44" i="215"/>
  <c r="P44" i="215"/>
  <c r="O44" i="215"/>
  <c r="N44" i="215"/>
  <c r="M44" i="215"/>
  <c r="L44" i="215"/>
  <c r="K44" i="215"/>
  <c r="J44" i="215"/>
  <c r="I44" i="215"/>
  <c r="H44" i="215"/>
  <c r="G44" i="215"/>
  <c r="F44" i="215"/>
  <c r="E44" i="215"/>
  <c r="BN43" i="215"/>
  <c r="BM43" i="215"/>
  <c r="BL43" i="215"/>
  <c r="BK43" i="215"/>
  <c r="BJ43" i="215"/>
  <c r="BI43" i="215"/>
  <c r="BH43" i="215"/>
  <c r="BG43" i="215"/>
  <c r="BF43" i="215"/>
  <c r="BE43" i="215"/>
  <c r="BD43" i="215"/>
  <c r="BC43" i="215"/>
  <c r="BB43" i="215"/>
  <c r="BA43" i="215"/>
  <c r="AZ43" i="215"/>
  <c r="AY43" i="215"/>
  <c r="AX43" i="215"/>
  <c r="AW43" i="215"/>
  <c r="AV43" i="215"/>
  <c r="AU43" i="215"/>
  <c r="AT43" i="215"/>
  <c r="AS43" i="215"/>
  <c r="AR43" i="215"/>
  <c r="AQ43" i="215"/>
  <c r="AP43" i="215"/>
  <c r="AO43" i="215"/>
  <c r="AN43" i="215"/>
  <c r="AM43" i="215"/>
  <c r="AL43" i="215"/>
  <c r="AK43" i="215"/>
  <c r="AJ43" i="215"/>
  <c r="AI43" i="215"/>
  <c r="AH43" i="215"/>
  <c r="AG43" i="215"/>
  <c r="AF43" i="215"/>
  <c r="AE43" i="215"/>
  <c r="Z43" i="215"/>
  <c r="Y43" i="215"/>
  <c r="X43" i="215"/>
  <c r="W43" i="215"/>
  <c r="V43" i="215"/>
  <c r="U43" i="215"/>
  <c r="T43" i="215"/>
  <c r="S43" i="215"/>
  <c r="R43" i="215"/>
  <c r="Q43" i="215"/>
  <c r="P43" i="215"/>
  <c r="O43" i="215"/>
  <c r="N43" i="215"/>
  <c r="M43" i="215"/>
  <c r="L43" i="215"/>
  <c r="K43" i="215"/>
  <c r="J43" i="215"/>
  <c r="I43" i="215"/>
  <c r="H43" i="215"/>
  <c r="G43" i="215"/>
  <c r="F43" i="215"/>
  <c r="E43" i="215"/>
  <c r="BN42" i="215"/>
  <c r="BM42" i="215"/>
  <c r="BL42" i="215"/>
  <c r="BK42" i="215"/>
  <c r="BJ42" i="215"/>
  <c r="BI42" i="215"/>
  <c r="BH42" i="215"/>
  <c r="BG42" i="215"/>
  <c r="BF42" i="215"/>
  <c r="BE42" i="215"/>
  <c r="BD42" i="215"/>
  <c r="BC42" i="215"/>
  <c r="BB42" i="215"/>
  <c r="BA42" i="215"/>
  <c r="AZ42" i="215"/>
  <c r="AY42" i="215"/>
  <c r="AX42" i="215"/>
  <c r="AW42" i="215"/>
  <c r="AV42" i="215"/>
  <c r="AU42" i="215"/>
  <c r="AT42" i="215"/>
  <c r="AS42" i="215"/>
  <c r="AR42" i="215"/>
  <c r="AQ42" i="215"/>
  <c r="AP42" i="215"/>
  <c r="AO42" i="215"/>
  <c r="AN42" i="215"/>
  <c r="AM42" i="215"/>
  <c r="AL42" i="215"/>
  <c r="AK42" i="215"/>
  <c r="AJ42" i="215"/>
  <c r="AI42" i="215"/>
  <c r="AH42" i="215"/>
  <c r="AG42" i="215"/>
  <c r="AF42" i="215"/>
  <c r="AE42" i="215"/>
  <c r="Z42" i="215"/>
  <c r="Y42" i="215"/>
  <c r="X42" i="215"/>
  <c r="W42" i="215"/>
  <c r="V42" i="215"/>
  <c r="U42" i="215"/>
  <c r="T42" i="215"/>
  <c r="S42" i="215"/>
  <c r="R42" i="215"/>
  <c r="Q42" i="215"/>
  <c r="P42" i="215"/>
  <c r="O42" i="215"/>
  <c r="N42" i="215"/>
  <c r="M42" i="215"/>
  <c r="L42" i="215"/>
  <c r="K42" i="215"/>
  <c r="J42" i="215"/>
  <c r="I42" i="215"/>
  <c r="H42" i="215"/>
  <c r="G42" i="215"/>
  <c r="F42" i="215"/>
  <c r="E42" i="215"/>
  <c r="BN41" i="215"/>
  <c r="BM41" i="215"/>
  <c r="BL41" i="215"/>
  <c r="BK41" i="215"/>
  <c r="BJ41" i="215"/>
  <c r="BI41" i="215"/>
  <c r="BH41" i="215"/>
  <c r="BG41" i="215"/>
  <c r="BF41" i="215"/>
  <c r="BE41" i="215"/>
  <c r="BD41" i="215"/>
  <c r="BC41" i="215"/>
  <c r="BB41" i="215"/>
  <c r="BA41" i="215"/>
  <c r="AZ41" i="215"/>
  <c r="AY41" i="215"/>
  <c r="AX41" i="215"/>
  <c r="AW41" i="215"/>
  <c r="AV41" i="215"/>
  <c r="AU41" i="215"/>
  <c r="AT41" i="215"/>
  <c r="AS41" i="215"/>
  <c r="AR41" i="215"/>
  <c r="AQ41" i="215"/>
  <c r="AP41" i="215"/>
  <c r="AO41" i="215"/>
  <c r="AN41" i="215"/>
  <c r="AM41" i="215"/>
  <c r="AL41" i="215"/>
  <c r="AK41" i="215"/>
  <c r="AJ41" i="215"/>
  <c r="AI41" i="215"/>
  <c r="AH41" i="215"/>
  <c r="AG41" i="215"/>
  <c r="AF41" i="215"/>
  <c r="AE41" i="215"/>
  <c r="Z41" i="215"/>
  <c r="Y41" i="215"/>
  <c r="X41" i="215"/>
  <c r="W41" i="215"/>
  <c r="V41" i="215"/>
  <c r="U41" i="215"/>
  <c r="T41" i="215"/>
  <c r="S41" i="215"/>
  <c r="R41" i="215"/>
  <c r="Q41" i="215"/>
  <c r="P41" i="215"/>
  <c r="O41" i="215"/>
  <c r="N41" i="215"/>
  <c r="M41" i="215"/>
  <c r="L41" i="215"/>
  <c r="K41" i="215"/>
  <c r="J41" i="215"/>
  <c r="I41" i="215"/>
  <c r="H41" i="215"/>
  <c r="G41" i="215"/>
  <c r="F41" i="215"/>
  <c r="E41" i="215"/>
  <c r="BN40" i="215"/>
  <c r="BM40" i="215"/>
  <c r="BL40" i="215"/>
  <c r="BK40" i="215"/>
  <c r="BJ40" i="215"/>
  <c r="BI40" i="215"/>
  <c r="BH40" i="215"/>
  <c r="BG40" i="215"/>
  <c r="BF40" i="215"/>
  <c r="BE40" i="215"/>
  <c r="BD40" i="215"/>
  <c r="BC40" i="215"/>
  <c r="BB40" i="215"/>
  <c r="BA40" i="215"/>
  <c r="AZ40" i="215"/>
  <c r="AY40" i="215"/>
  <c r="AX40" i="215"/>
  <c r="AW40" i="215"/>
  <c r="AV40" i="215"/>
  <c r="AU40" i="215"/>
  <c r="AT40" i="215"/>
  <c r="AS40" i="215"/>
  <c r="AR40" i="215"/>
  <c r="AQ40" i="215"/>
  <c r="AP40" i="215"/>
  <c r="AO40" i="215"/>
  <c r="AN40" i="215"/>
  <c r="AM40" i="215"/>
  <c r="AL40" i="215"/>
  <c r="AK40" i="215"/>
  <c r="AJ40" i="215"/>
  <c r="AI40" i="215"/>
  <c r="AH40" i="215"/>
  <c r="AG40" i="215"/>
  <c r="AF40" i="215"/>
  <c r="AE40" i="215"/>
  <c r="Z40" i="215"/>
  <c r="Y40" i="215"/>
  <c r="X40" i="215"/>
  <c r="W40" i="215"/>
  <c r="V40" i="215"/>
  <c r="U40" i="215"/>
  <c r="T40" i="215"/>
  <c r="S40" i="215"/>
  <c r="R40" i="215"/>
  <c r="Q40" i="215"/>
  <c r="P40" i="215"/>
  <c r="O40" i="215"/>
  <c r="N40" i="215"/>
  <c r="M40" i="215"/>
  <c r="L40" i="215"/>
  <c r="K40" i="215"/>
  <c r="J40" i="215"/>
  <c r="I40" i="215"/>
  <c r="H40" i="215"/>
  <c r="G40" i="215"/>
  <c r="F40" i="215"/>
  <c r="E40" i="215"/>
  <c r="BN38" i="215"/>
  <c r="BM38" i="215"/>
  <c r="BL38" i="215"/>
  <c r="BK38" i="215"/>
  <c r="BJ38" i="215"/>
  <c r="BI38" i="215"/>
  <c r="BH38" i="215"/>
  <c r="BG38" i="215"/>
  <c r="BF38" i="215"/>
  <c r="BE38" i="215"/>
  <c r="BD38" i="215"/>
  <c r="BC38" i="215"/>
  <c r="BB38" i="215"/>
  <c r="BA38" i="215"/>
  <c r="AZ38" i="215"/>
  <c r="AY38" i="215"/>
  <c r="AX38" i="215"/>
  <c r="AW38" i="215"/>
  <c r="AV38" i="215"/>
  <c r="AU38" i="215"/>
  <c r="AT38" i="215"/>
  <c r="AS38" i="215"/>
  <c r="AR38" i="215"/>
  <c r="AQ38" i="215"/>
  <c r="AP38" i="215"/>
  <c r="AO38" i="215"/>
  <c r="AN38" i="215"/>
  <c r="AM38" i="215"/>
  <c r="AL38" i="215"/>
  <c r="AK38" i="215"/>
  <c r="AJ38" i="215"/>
  <c r="AI38" i="215"/>
  <c r="AH38" i="215"/>
  <c r="AG38" i="215"/>
  <c r="AF38" i="215"/>
  <c r="AE38" i="215"/>
  <c r="Z38" i="215"/>
  <c r="Y38" i="215"/>
  <c r="X38" i="215"/>
  <c r="W38" i="215"/>
  <c r="V38" i="215"/>
  <c r="U38" i="215"/>
  <c r="T38" i="215"/>
  <c r="S38" i="215"/>
  <c r="R38" i="215"/>
  <c r="Q38" i="215"/>
  <c r="P38" i="215"/>
  <c r="O38" i="215"/>
  <c r="N38" i="215"/>
  <c r="M38" i="215"/>
  <c r="L38" i="215"/>
  <c r="K38" i="215"/>
  <c r="J38" i="215"/>
  <c r="I38" i="215"/>
  <c r="H38" i="215"/>
  <c r="G38" i="215"/>
  <c r="F38" i="215"/>
  <c r="E38" i="215"/>
  <c r="BN37" i="215"/>
  <c r="BM37" i="215"/>
  <c r="BL37" i="215"/>
  <c r="BK37" i="215"/>
  <c r="BJ37" i="215"/>
  <c r="BI37" i="215"/>
  <c r="BH37" i="215"/>
  <c r="BG37" i="215"/>
  <c r="BF37" i="215"/>
  <c r="BE37" i="215"/>
  <c r="BD37" i="215"/>
  <c r="BC37" i="215"/>
  <c r="BB37" i="215"/>
  <c r="BA37" i="215"/>
  <c r="AZ37" i="215"/>
  <c r="AY37" i="215"/>
  <c r="AX37" i="215"/>
  <c r="AW37" i="215"/>
  <c r="AV37" i="215"/>
  <c r="AU37" i="215"/>
  <c r="AT37" i="215"/>
  <c r="AS37" i="215"/>
  <c r="AR37" i="215"/>
  <c r="AQ37" i="215"/>
  <c r="AP37" i="215"/>
  <c r="AO37" i="215"/>
  <c r="AN37" i="215"/>
  <c r="AM37" i="215"/>
  <c r="AL37" i="215"/>
  <c r="AK37" i="215"/>
  <c r="AJ37" i="215"/>
  <c r="AI37" i="215"/>
  <c r="AH37" i="215"/>
  <c r="AG37" i="215"/>
  <c r="AF37" i="215"/>
  <c r="AE37" i="215"/>
  <c r="Z37" i="215"/>
  <c r="Y37" i="215"/>
  <c r="X37" i="215"/>
  <c r="W37" i="215"/>
  <c r="V37" i="215"/>
  <c r="U37" i="215"/>
  <c r="T37" i="215"/>
  <c r="S37" i="215"/>
  <c r="R37" i="215"/>
  <c r="Q37" i="215"/>
  <c r="P37" i="215"/>
  <c r="O37" i="215"/>
  <c r="N37" i="215"/>
  <c r="M37" i="215"/>
  <c r="L37" i="215"/>
  <c r="K37" i="215"/>
  <c r="J37" i="215"/>
  <c r="I37" i="215"/>
  <c r="H37" i="215"/>
  <c r="G37" i="215"/>
  <c r="F37" i="215"/>
  <c r="E37" i="215"/>
  <c r="BN36" i="215"/>
  <c r="BM36" i="215"/>
  <c r="BL36" i="215"/>
  <c r="BK36" i="215"/>
  <c r="BJ36" i="215"/>
  <c r="BI36" i="215"/>
  <c r="BH36" i="215"/>
  <c r="BG36" i="215"/>
  <c r="BF36" i="215"/>
  <c r="BE36" i="215"/>
  <c r="BD36" i="215"/>
  <c r="BC36" i="215"/>
  <c r="BB36" i="215"/>
  <c r="BA36" i="215"/>
  <c r="AZ36" i="215"/>
  <c r="AY36" i="215"/>
  <c r="AX36" i="215"/>
  <c r="AW36" i="215"/>
  <c r="AV36" i="215"/>
  <c r="AU36" i="215"/>
  <c r="AT36" i="215"/>
  <c r="AS36" i="215"/>
  <c r="AR36" i="215"/>
  <c r="AQ36" i="215"/>
  <c r="AP36" i="215"/>
  <c r="AO36" i="215"/>
  <c r="AN36" i="215"/>
  <c r="AM36" i="215"/>
  <c r="AL36" i="215"/>
  <c r="AK36" i="215"/>
  <c r="AJ36" i="215"/>
  <c r="AI36" i="215"/>
  <c r="AH36" i="215"/>
  <c r="AG36" i="215"/>
  <c r="AF36" i="215"/>
  <c r="AE36" i="215"/>
  <c r="Z36" i="215"/>
  <c r="Y36" i="215"/>
  <c r="X36" i="215"/>
  <c r="W36" i="215"/>
  <c r="V36" i="215"/>
  <c r="U36" i="215"/>
  <c r="T36" i="215"/>
  <c r="S36" i="215"/>
  <c r="R36" i="215"/>
  <c r="Q36" i="215"/>
  <c r="P36" i="215"/>
  <c r="O36" i="215"/>
  <c r="N36" i="215"/>
  <c r="M36" i="215"/>
  <c r="L36" i="215"/>
  <c r="K36" i="215"/>
  <c r="J36" i="215"/>
  <c r="I36" i="215"/>
  <c r="H36" i="215"/>
  <c r="G36" i="215"/>
  <c r="F36" i="215"/>
  <c r="E36" i="215"/>
  <c r="BN35" i="215"/>
  <c r="BM35" i="215"/>
  <c r="BL35" i="215"/>
  <c r="BK35" i="215"/>
  <c r="BJ35" i="215"/>
  <c r="BI35" i="215"/>
  <c r="BH35" i="215"/>
  <c r="BG35" i="215"/>
  <c r="BF35" i="215"/>
  <c r="BE35" i="215"/>
  <c r="BD35" i="215"/>
  <c r="BC35" i="215"/>
  <c r="BB35" i="215"/>
  <c r="BA35" i="215"/>
  <c r="AZ35" i="215"/>
  <c r="AY35" i="215"/>
  <c r="AX35" i="215"/>
  <c r="AW35" i="215"/>
  <c r="AV35" i="215"/>
  <c r="AU35" i="215"/>
  <c r="AT35" i="215"/>
  <c r="AS35" i="215"/>
  <c r="AR35" i="215"/>
  <c r="AQ35" i="215"/>
  <c r="AP35" i="215"/>
  <c r="AO35" i="215"/>
  <c r="AN35" i="215"/>
  <c r="AM35" i="215"/>
  <c r="AL35" i="215"/>
  <c r="AK35" i="215"/>
  <c r="AJ35" i="215"/>
  <c r="AI35" i="215"/>
  <c r="AH35" i="215"/>
  <c r="AG35" i="215"/>
  <c r="AF35" i="215"/>
  <c r="AE35" i="215"/>
  <c r="Z35" i="215"/>
  <c r="Y35" i="215"/>
  <c r="X35" i="215"/>
  <c r="W35" i="215"/>
  <c r="V35" i="215"/>
  <c r="U35" i="215"/>
  <c r="T35" i="215"/>
  <c r="S35" i="215"/>
  <c r="R35" i="215"/>
  <c r="Q35" i="215"/>
  <c r="P35" i="215"/>
  <c r="O35" i="215"/>
  <c r="N35" i="215"/>
  <c r="M35" i="215"/>
  <c r="L35" i="215"/>
  <c r="K35" i="215"/>
  <c r="J35" i="215"/>
  <c r="I35" i="215"/>
  <c r="H35" i="215"/>
  <c r="G35" i="215"/>
  <c r="F35" i="215"/>
  <c r="E35" i="215"/>
  <c r="BN34" i="215"/>
  <c r="BM34" i="215"/>
  <c r="BL34" i="215"/>
  <c r="BK34" i="215"/>
  <c r="BJ34" i="215"/>
  <c r="BI34" i="215"/>
  <c r="BH34" i="215"/>
  <c r="BG34" i="215"/>
  <c r="BF34" i="215"/>
  <c r="BE34" i="215"/>
  <c r="BD34" i="215"/>
  <c r="BC34" i="215"/>
  <c r="BB34" i="215"/>
  <c r="BA34" i="215"/>
  <c r="AZ34" i="215"/>
  <c r="AY34" i="215"/>
  <c r="AX34" i="215"/>
  <c r="AW34" i="215"/>
  <c r="AV34" i="215"/>
  <c r="AU34" i="215"/>
  <c r="AT34" i="215"/>
  <c r="AS34" i="215"/>
  <c r="AR34" i="215"/>
  <c r="AQ34" i="215"/>
  <c r="AP34" i="215"/>
  <c r="AO34" i="215"/>
  <c r="AN34" i="215"/>
  <c r="AM34" i="215"/>
  <c r="AL34" i="215"/>
  <c r="AK34" i="215"/>
  <c r="AJ34" i="215"/>
  <c r="AI34" i="215"/>
  <c r="AH34" i="215"/>
  <c r="AG34" i="215"/>
  <c r="AF34" i="215"/>
  <c r="AE34" i="215"/>
  <c r="Z34" i="215"/>
  <c r="Y34" i="215"/>
  <c r="X34" i="215"/>
  <c r="W34" i="215"/>
  <c r="V34" i="215"/>
  <c r="U34" i="215"/>
  <c r="T34" i="215"/>
  <c r="S34" i="215"/>
  <c r="R34" i="215"/>
  <c r="Q34" i="215"/>
  <c r="P34" i="215"/>
  <c r="O34" i="215"/>
  <c r="N34" i="215"/>
  <c r="M34" i="215"/>
  <c r="L34" i="215"/>
  <c r="K34" i="215"/>
  <c r="J34" i="215"/>
  <c r="I34" i="215"/>
  <c r="H34" i="215"/>
  <c r="G34" i="215"/>
  <c r="F34" i="215"/>
  <c r="E34" i="215"/>
  <c r="BN33" i="215"/>
  <c r="BM33" i="215"/>
  <c r="BL33" i="215"/>
  <c r="BK33" i="215"/>
  <c r="BJ33" i="215"/>
  <c r="BI33" i="215"/>
  <c r="BH33" i="215"/>
  <c r="BG33" i="215"/>
  <c r="BF33" i="215"/>
  <c r="BE33" i="215"/>
  <c r="BD33" i="215"/>
  <c r="BC33" i="215"/>
  <c r="BB33" i="215"/>
  <c r="BA33" i="215"/>
  <c r="AZ33" i="215"/>
  <c r="AY33" i="215"/>
  <c r="AX33" i="215"/>
  <c r="AW33" i="215"/>
  <c r="AV33" i="215"/>
  <c r="AU33" i="215"/>
  <c r="AT33" i="215"/>
  <c r="AS33" i="215"/>
  <c r="AR33" i="215"/>
  <c r="AQ33" i="215"/>
  <c r="AP33" i="215"/>
  <c r="AO33" i="215"/>
  <c r="AN33" i="215"/>
  <c r="AM33" i="215"/>
  <c r="AL33" i="215"/>
  <c r="AK33" i="215"/>
  <c r="AJ33" i="215"/>
  <c r="AI33" i="215"/>
  <c r="AH33" i="215"/>
  <c r="AG33" i="215"/>
  <c r="AF33" i="215"/>
  <c r="AE33" i="215"/>
  <c r="Z33" i="215"/>
  <c r="Y33" i="215"/>
  <c r="X33" i="215"/>
  <c r="W33" i="215"/>
  <c r="V33" i="215"/>
  <c r="U33" i="215"/>
  <c r="T33" i="215"/>
  <c r="S33" i="215"/>
  <c r="R33" i="215"/>
  <c r="Q33" i="215"/>
  <c r="P33" i="215"/>
  <c r="O33" i="215"/>
  <c r="N33" i="215"/>
  <c r="M33" i="215"/>
  <c r="L33" i="215"/>
  <c r="K33" i="215"/>
  <c r="J33" i="215"/>
  <c r="I33" i="215"/>
  <c r="H33" i="215"/>
  <c r="G33" i="215"/>
  <c r="F33" i="215"/>
  <c r="E33" i="215"/>
  <c r="CF20" i="215"/>
  <c r="CE20" i="215"/>
  <c r="CF19" i="215"/>
  <c r="CE19" i="215"/>
  <c r="O62" i="214"/>
  <c r="N62" i="214"/>
  <c r="M62" i="214"/>
  <c r="L62" i="214"/>
  <c r="K62" i="214"/>
  <c r="J62" i="214"/>
  <c r="I62" i="214"/>
  <c r="H62" i="214"/>
  <c r="G62" i="214"/>
  <c r="F62" i="214"/>
  <c r="E62" i="214"/>
  <c r="O61" i="214"/>
  <c r="N61" i="214"/>
  <c r="M61" i="214"/>
  <c r="L61" i="214"/>
  <c r="K61" i="214"/>
  <c r="J61" i="214"/>
  <c r="I61" i="214"/>
  <c r="H61" i="214"/>
  <c r="G61" i="214"/>
  <c r="F61" i="214"/>
  <c r="E61" i="214"/>
  <c r="O60" i="214"/>
  <c r="N60" i="214"/>
  <c r="M60" i="214"/>
  <c r="L60" i="214"/>
  <c r="K60" i="214"/>
  <c r="J60" i="214"/>
  <c r="I60" i="214"/>
  <c r="H60" i="214"/>
  <c r="G60" i="214"/>
  <c r="F60" i="214"/>
  <c r="E60" i="214"/>
  <c r="O59" i="214"/>
  <c r="N59" i="214"/>
  <c r="M59" i="214"/>
  <c r="L59" i="214"/>
  <c r="K59" i="214"/>
  <c r="J59" i="214"/>
  <c r="I59" i="214"/>
  <c r="H59" i="214"/>
  <c r="G59" i="214"/>
  <c r="F59" i="214"/>
  <c r="E59" i="214"/>
  <c r="O58" i="214"/>
  <c r="N58" i="214"/>
  <c r="M58" i="214"/>
  <c r="L58" i="214"/>
  <c r="K58" i="214"/>
  <c r="J58" i="214"/>
  <c r="I58" i="214"/>
  <c r="H58" i="214"/>
  <c r="G58" i="214"/>
  <c r="F58" i="214"/>
  <c r="E58" i="214"/>
  <c r="O56" i="214"/>
  <c r="N56" i="214"/>
  <c r="M56" i="214"/>
  <c r="L56" i="214"/>
  <c r="K56" i="214"/>
  <c r="J56" i="214"/>
  <c r="I56" i="214"/>
  <c r="H56" i="214"/>
  <c r="G56" i="214"/>
  <c r="F56" i="214"/>
  <c r="E56" i="214"/>
  <c r="O55" i="214"/>
  <c r="N55" i="214"/>
  <c r="M55" i="214"/>
  <c r="L55" i="214"/>
  <c r="K55" i="214"/>
  <c r="J55" i="214"/>
  <c r="I55" i="214"/>
  <c r="H55" i="214"/>
  <c r="G55" i="214"/>
  <c r="F55" i="214"/>
  <c r="E55" i="214"/>
  <c r="O54" i="214"/>
  <c r="N54" i="214"/>
  <c r="M54" i="214"/>
  <c r="L54" i="214"/>
  <c r="K54" i="214"/>
  <c r="J54" i="214"/>
  <c r="I54" i="214"/>
  <c r="H54" i="214"/>
  <c r="G54" i="214"/>
  <c r="F54" i="214"/>
  <c r="E54" i="214"/>
  <c r="O53" i="214"/>
  <c r="N53" i="214"/>
  <c r="M53" i="214"/>
  <c r="L53" i="214"/>
  <c r="K53" i="214"/>
  <c r="J53" i="214"/>
  <c r="I53" i="214"/>
  <c r="H53" i="214"/>
  <c r="G53" i="214"/>
  <c r="F53" i="214"/>
  <c r="E53" i="214"/>
  <c r="O52" i="214"/>
  <c r="N52" i="214"/>
  <c r="M52" i="214"/>
  <c r="L52" i="214"/>
  <c r="K52" i="214"/>
  <c r="J52" i="214"/>
  <c r="I52" i="214"/>
  <c r="H52" i="214"/>
  <c r="G52" i="214"/>
  <c r="F52" i="214"/>
  <c r="E52" i="214"/>
  <c r="O51" i="214"/>
  <c r="N51" i="214"/>
  <c r="M51" i="214"/>
  <c r="L51" i="214"/>
  <c r="K51" i="214"/>
  <c r="J51" i="214"/>
  <c r="I51" i="214"/>
  <c r="H51" i="214"/>
  <c r="G51" i="214"/>
  <c r="F51" i="214"/>
  <c r="E51" i="214"/>
  <c r="O50" i="214"/>
  <c r="N50" i="214"/>
  <c r="M50" i="214"/>
  <c r="L50" i="214"/>
  <c r="K50" i="214"/>
  <c r="J50" i="214"/>
  <c r="I50" i="214"/>
  <c r="H50" i="214"/>
  <c r="G50" i="214"/>
  <c r="F50" i="214"/>
  <c r="E50" i="214"/>
  <c r="O49" i="214"/>
  <c r="N49" i="214"/>
  <c r="M49" i="214"/>
  <c r="L49" i="214"/>
  <c r="K49" i="214"/>
  <c r="J49" i="214"/>
  <c r="I49" i="214"/>
  <c r="H49" i="214"/>
  <c r="G49" i="214"/>
  <c r="F49" i="214"/>
  <c r="E49" i="214"/>
  <c r="O48" i="214"/>
  <c r="N48" i="214"/>
  <c r="M48" i="214"/>
  <c r="L48" i="214"/>
  <c r="K48" i="214"/>
  <c r="J48" i="214"/>
  <c r="I48" i="214"/>
  <c r="H48" i="214"/>
  <c r="G48" i="214"/>
  <c r="F48" i="214"/>
  <c r="E48" i="214"/>
  <c r="O47" i="214"/>
  <c r="N47" i="214"/>
  <c r="M47" i="214"/>
  <c r="L47" i="214"/>
  <c r="K47" i="214"/>
  <c r="J47" i="214"/>
  <c r="I47" i="214"/>
  <c r="H47" i="214"/>
  <c r="G47" i="214"/>
  <c r="F47" i="214"/>
  <c r="E47" i="214"/>
  <c r="O46" i="214"/>
  <c r="N46" i="214"/>
  <c r="M46" i="214"/>
  <c r="L46" i="214"/>
  <c r="K46" i="214"/>
  <c r="J46" i="214"/>
  <c r="I46" i="214"/>
  <c r="G46" i="214"/>
  <c r="F46" i="214"/>
  <c r="E46" i="214"/>
  <c r="O45" i="214"/>
  <c r="N45" i="214"/>
  <c r="M45" i="214"/>
  <c r="L45" i="214"/>
  <c r="K45" i="214"/>
  <c r="J45" i="214"/>
  <c r="I45" i="214"/>
  <c r="H45" i="214"/>
  <c r="G45" i="214"/>
  <c r="F45" i="214"/>
  <c r="E45" i="214"/>
  <c r="O44" i="214"/>
  <c r="N44" i="214"/>
  <c r="M44" i="214"/>
  <c r="L44" i="214"/>
  <c r="K44" i="214"/>
  <c r="J44" i="214"/>
  <c r="I44" i="214"/>
  <c r="H44" i="214"/>
  <c r="G44" i="214"/>
  <c r="F44" i="214"/>
  <c r="E44" i="214"/>
  <c r="O43" i="214"/>
  <c r="N43" i="214"/>
  <c r="M43" i="214"/>
  <c r="L43" i="214"/>
  <c r="K43" i="214"/>
  <c r="J43" i="214"/>
  <c r="I43" i="214"/>
  <c r="H43" i="214"/>
  <c r="G43" i="214"/>
  <c r="F43" i="214"/>
  <c r="E43" i="214"/>
  <c r="O42" i="214"/>
  <c r="N42" i="214"/>
  <c r="M42" i="214"/>
  <c r="L42" i="214"/>
  <c r="K42" i="214"/>
  <c r="J42" i="214"/>
  <c r="I42" i="214"/>
  <c r="H42" i="214"/>
  <c r="G42" i="214"/>
  <c r="F42" i="214"/>
  <c r="E42" i="214"/>
  <c r="O40" i="214"/>
  <c r="N40" i="214"/>
  <c r="M40" i="214"/>
  <c r="L40" i="214"/>
  <c r="K40" i="214"/>
  <c r="J40" i="214"/>
  <c r="I40" i="214"/>
  <c r="H40" i="214"/>
  <c r="G40" i="214"/>
  <c r="F40" i="214"/>
  <c r="E40" i="214"/>
  <c r="O39" i="214"/>
  <c r="N39" i="214"/>
  <c r="M39" i="214"/>
  <c r="L39" i="214"/>
  <c r="K39" i="214"/>
  <c r="J39" i="214"/>
  <c r="I39" i="214"/>
  <c r="H39" i="214"/>
  <c r="G39" i="214"/>
  <c r="F39" i="214"/>
  <c r="E39" i="214"/>
  <c r="O38" i="214"/>
  <c r="N38" i="214"/>
  <c r="M38" i="214"/>
  <c r="L38" i="214"/>
  <c r="K38" i="214"/>
  <c r="J38" i="214"/>
  <c r="I38" i="214"/>
  <c r="H38" i="214"/>
  <c r="G38" i="214"/>
  <c r="F38" i="214"/>
  <c r="E38" i="214"/>
  <c r="BN37" i="214"/>
  <c r="BM37" i="214"/>
  <c r="BL37" i="214"/>
  <c r="BK37" i="214"/>
  <c r="BJ37" i="214"/>
  <c r="BI37" i="214"/>
  <c r="BH37" i="214"/>
  <c r="BG37" i="214"/>
  <c r="BF37" i="214"/>
  <c r="BE37" i="214"/>
  <c r="BD37" i="214"/>
  <c r="BC37" i="214"/>
  <c r="BB37" i="214"/>
  <c r="BA37" i="214"/>
  <c r="AZ37" i="214"/>
  <c r="AY37" i="214"/>
  <c r="AX37" i="214"/>
  <c r="AW37" i="214"/>
  <c r="AV37" i="214"/>
  <c r="AU37" i="214"/>
  <c r="AT37" i="214"/>
  <c r="AS37" i="214"/>
  <c r="AR37" i="214"/>
  <c r="AQ37" i="214"/>
  <c r="AP37" i="214"/>
  <c r="AO37" i="214"/>
  <c r="AN37" i="214"/>
  <c r="AM37" i="214"/>
  <c r="AL37" i="214"/>
  <c r="AK37" i="214"/>
  <c r="AJ37" i="214"/>
  <c r="AI37" i="214"/>
  <c r="AH37" i="214"/>
  <c r="AG37" i="214"/>
  <c r="AF37" i="214"/>
  <c r="AE37" i="214"/>
  <c r="Z37" i="214"/>
  <c r="Y37" i="214"/>
  <c r="X37" i="214"/>
  <c r="W37" i="214"/>
  <c r="V37" i="214"/>
  <c r="U37" i="214"/>
  <c r="T37" i="214"/>
  <c r="S37" i="214"/>
  <c r="R37" i="214"/>
  <c r="Q37" i="214"/>
  <c r="P37" i="214"/>
  <c r="O37" i="214"/>
  <c r="N37" i="214"/>
  <c r="M37" i="214"/>
  <c r="L37" i="214"/>
  <c r="K37" i="214"/>
  <c r="J37" i="214"/>
  <c r="I37" i="214"/>
  <c r="H37" i="214"/>
  <c r="G37" i="214"/>
  <c r="F37" i="214"/>
  <c r="E37" i="214"/>
  <c r="BN36" i="214"/>
  <c r="BM36" i="214"/>
  <c r="BL36" i="214"/>
  <c r="BK36" i="214"/>
  <c r="BJ36" i="214"/>
  <c r="BI36" i="214"/>
  <c r="BH36" i="214"/>
  <c r="BG36" i="214"/>
  <c r="BF36" i="214"/>
  <c r="BE36" i="214"/>
  <c r="BD36" i="214"/>
  <c r="BC36" i="214"/>
  <c r="BB36" i="214"/>
  <c r="BA36" i="214"/>
  <c r="AZ36" i="214"/>
  <c r="AY36" i="214"/>
  <c r="AX36" i="214"/>
  <c r="AW36" i="214"/>
  <c r="AV36" i="214"/>
  <c r="AU36" i="214"/>
  <c r="AT36" i="214"/>
  <c r="AS36" i="214"/>
  <c r="AR36" i="214"/>
  <c r="AQ36" i="214"/>
  <c r="AP36" i="214"/>
  <c r="AO36" i="214"/>
  <c r="AN36" i="214"/>
  <c r="AM36" i="214"/>
  <c r="AL36" i="214"/>
  <c r="AK36" i="214"/>
  <c r="AJ36" i="214"/>
  <c r="AI36" i="214"/>
  <c r="AH36" i="214"/>
  <c r="AG36" i="214"/>
  <c r="AF36" i="214"/>
  <c r="AE36" i="214"/>
  <c r="Z36" i="214"/>
  <c r="Y36" i="214"/>
  <c r="X36" i="214"/>
  <c r="W36" i="214"/>
  <c r="V36" i="214"/>
  <c r="U36" i="214"/>
  <c r="T36" i="214"/>
  <c r="S36" i="214"/>
  <c r="R36" i="214"/>
  <c r="Q36" i="214"/>
  <c r="P36" i="214"/>
  <c r="O36" i="214"/>
  <c r="N36" i="214"/>
  <c r="M36" i="214"/>
  <c r="L36" i="214"/>
  <c r="K36" i="214"/>
  <c r="J36" i="214"/>
  <c r="I36" i="214"/>
  <c r="H36" i="214"/>
  <c r="G36" i="214"/>
  <c r="F36" i="214"/>
  <c r="E36" i="214"/>
  <c r="BN34" i="214"/>
  <c r="BM34" i="214"/>
  <c r="BL34" i="214"/>
  <c r="BK34" i="214"/>
  <c r="BJ34" i="214"/>
  <c r="BI34" i="214"/>
  <c r="BH34" i="214"/>
  <c r="BG34" i="214"/>
  <c r="BF34" i="214"/>
  <c r="BE34" i="214"/>
  <c r="BD34" i="214"/>
  <c r="BC34" i="214"/>
  <c r="BB34" i="214"/>
  <c r="BA34" i="214"/>
  <c r="AZ34" i="214"/>
  <c r="AY34" i="214"/>
  <c r="AX34" i="214"/>
  <c r="AW34" i="214"/>
  <c r="AV34" i="214"/>
  <c r="AU34" i="214"/>
  <c r="AT34" i="214"/>
  <c r="AS34" i="214"/>
  <c r="AR34" i="214"/>
  <c r="AQ34" i="214"/>
  <c r="AP34" i="214"/>
  <c r="AO34" i="214"/>
  <c r="AN34" i="214"/>
  <c r="AM34" i="214"/>
  <c r="AL34" i="214"/>
  <c r="AK34" i="214"/>
  <c r="AJ34" i="214"/>
  <c r="AI34" i="214"/>
  <c r="AH34" i="214"/>
  <c r="AG34" i="214"/>
  <c r="AF34" i="214"/>
  <c r="AE34" i="214"/>
  <c r="Z34" i="214"/>
  <c r="Y34" i="214"/>
  <c r="X34" i="214"/>
  <c r="W34" i="214"/>
  <c r="V34" i="214"/>
  <c r="U34" i="214"/>
  <c r="T34" i="214"/>
  <c r="S34" i="214"/>
  <c r="R34" i="214"/>
  <c r="Q34" i="214"/>
  <c r="P34" i="214"/>
  <c r="O34" i="214"/>
  <c r="N34" i="214"/>
  <c r="M34" i="214"/>
  <c r="L34" i="214"/>
  <c r="K34" i="214"/>
  <c r="J34" i="214"/>
  <c r="I34" i="214"/>
  <c r="H34" i="214"/>
  <c r="G34" i="214"/>
  <c r="F34" i="214"/>
  <c r="E34" i="214"/>
  <c r="BN33" i="214"/>
  <c r="BM33" i="214"/>
  <c r="BL33" i="214"/>
  <c r="BK33" i="214"/>
  <c r="BJ33" i="214"/>
  <c r="BI33" i="214"/>
  <c r="BH33" i="214"/>
  <c r="BG33" i="214"/>
  <c r="BF33" i="214"/>
  <c r="BE33" i="214"/>
  <c r="BD33" i="214"/>
  <c r="BC33" i="214"/>
  <c r="BB33" i="214"/>
  <c r="BA33" i="214"/>
  <c r="AZ33" i="214"/>
  <c r="AY33" i="214"/>
  <c r="AX33" i="214"/>
  <c r="AW33" i="214"/>
  <c r="AV33" i="214"/>
  <c r="AU33" i="214"/>
  <c r="AT33" i="214"/>
  <c r="AS33" i="214"/>
  <c r="AR33" i="214"/>
  <c r="AQ33" i="214"/>
  <c r="AP33" i="214"/>
  <c r="AO33" i="214"/>
  <c r="AN33" i="214"/>
  <c r="AM33" i="214"/>
  <c r="AL33" i="214"/>
  <c r="AK33" i="214"/>
  <c r="AJ33" i="214"/>
  <c r="AI33" i="214"/>
  <c r="AH33" i="214"/>
  <c r="AG33" i="214"/>
  <c r="AF33" i="214"/>
  <c r="AE33" i="214"/>
  <c r="Z33" i="214"/>
  <c r="Y33" i="214"/>
  <c r="X33" i="214"/>
  <c r="W33" i="214"/>
  <c r="V33" i="214"/>
  <c r="U33" i="214"/>
  <c r="T33" i="214"/>
  <c r="S33" i="214"/>
  <c r="R33" i="214"/>
  <c r="Q33" i="214"/>
  <c r="P33" i="214"/>
  <c r="O33" i="214"/>
  <c r="N33" i="214"/>
  <c r="M33" i="214"/>
  <c r="L33" i="214"/>
  <c r="K33" i="214"/>
  <c r="J33" i="214"/>
  <c r="I33" i="214"/>
  <c r="H33" i="214"/>
  <c r="G33" i="214"/>
  <c r="F33" i="214"/>
  <c r="E33" i="214"/>
  <c r="BN31" i="214"/>
  <c r="BN31" i="215" s="1"/>
  <c r="BM31" i="214"/>
  <c r="BM31" i="215" s="1"/>
  <c r="BL31" i="214"/>
  <c r="BL31" i="215" s="1"/>
  <c r="BK31" i="214"/>
  <c r="BK31" i="215" s="1"/>
  <c r="BJ31" i="214"/>
  <c r="BJ31" i="215" s="1"/>
  <c r="BI31" i="214"/>
  <c r="BI31" i="215" s="1"/>
  <c r="BH31" i="214"/>
  <c r="BH31" i="215" s="1"/>
  <c r="BG31" i="214"/>
  <c r="BG31" i="215" s="1"/>
  <c r="BF31" i="214"/>
  <c r="BF31" i="215" s="1"/>
  <c r="BE31" i="214"/>
  <c r="BE31" i="215" s="1"/>
  <c r="BD31" i="214"/>
  <c r="BD31" i="215" s="1"/>
  <c r="BC31" i="214"/>
  <c r="BC31" i="215" s="1"/>
  <c r="BB31" i="214"/>
  <c r="BB31" i="215" s="1"/>
  <c r="BA31" i="214"/>
  <c r="BA31" i="215" s="1"/>
  <c r="AZ31" i="214"/>
  <c r="AZ31" i="215" s="1"/>
  <c r="AY31" i="214"/>
  <c r="AY31" i="215" s="1"/>
  <c r="AX31" i="214"/>
  <c r="AX31" i="215" s="1"/>
  <c r="AW31" i="214"/>
  <c r="AW31" i="215" s="1"/>
  <c r="AV31" i="214"/>
  <c r="AV31" i="215" s="1"/>
  <c r="AU31" i="214"/>
  <c r="AU31" i="215" s="1"/>
  <c r="AT31" i="214"/>
  <c r="AT31" i="215" s="1"/>
  <c r="AS31" i="214"/>
  <c r="AS31" i="215" s="1"/>
  <c r="AR31" i="214"/>
  <c r="AR31" i="215" s="1"/>
  <c r="AQ31" i="214"/>
  <c r="AQ31" i="215" s="1"/>
  <c r="AP31" i="214"/>
  <c r="AP31" i="215" s="1"/>
  <c r="AO31" i="214"/>
  <c r="AO31" i="215" s="1"/>
  <c r="AN31" i="214"/>
  <c r="AN31" i="215" s="1"/>
  <c r="AM31" i="214"/>
  <c r="AM31" i="215" s="1"/>
  <c r="AL31" i="214"/>
  <c r="AL31" i="215" s="1"/>
  <c r="AK31" i="214"/>
  <c r="AK31" i="215" s="1"/>
  <c r="AJ31" i="214"/>
  <c r="AJ31" i="215" s="1"/>
  <c r="AI31" i="214"/>
  <c r="AI31" i="215" s="1"/>
  <c r="AH31" i="214"/>
  <c r="AH31" i="215" s="1"/>
  <c r="AG31" i="214"/>
  <c r="AG31" i="215" s="1"/>
  <c r="AF31" i="214"/>
  <c r="AF31" i="215" s="1"/>
  <c r="AE31" i="214"/>
  <c r="AE31" i="215" s="1"/>
  <c r="Z31" i="214"/>
  <c r="Z31" i="215" s="1"/>
  <c r="Y31" i="214"/>
  <c r="Y31" i="215" s="1"/>
  <c r="X31" i="214"/>
  <c r="X31" i="215" s="1"/>
  <c r="W31" i="214"/>
  <c r="W31" i="215" s="1"/>
  <c r="V31" i="214"/>
  <c r="V31" i="215" s="1"/>
  <c r="U31" i="214"/>
  <c r="U31" i="215" s="1"/>
  <c r="T31" i="214"/>
  <c r="T31" i="215" s="1"/>
  <c r="S31" i="214"/>
  <c r="S31" i="215" s="1"/>
  <c r="R31" i="214"/>
  <c r="R31" i="215" s="1"/>
  <c r="Q31" i="214"/>
  <c r="Q31" i="215" s="1"/>
  <c r="P31" i="214"/>
  <c r="P31" i="215" s="1"/>
  <c r="O31" i="214"/>
  <c r="O31" i="215" s="1"/>
  <c r="N31" i="214"/>
  <c r="N31" i="215" s="1"/>
  <c r="M31" i="214"/>
  <c r="M31" i="215" s="1"/>
  <c r="L31" i="214"/>
  <c r="L31" i="215" s="1"/>
  <c r="K31" i="214"/>
  <c r="K31" i="215" s="1"/>
  <c r="J31" i="214"/>
  <c r="J31" i="215" s="1"/>
  <c r="I31" i="214"/>
  <c r="I31" i="215" s="1"/>
  <c r="H31" i="214"/>
  <c r="H31" i="215" s="1"/>
  <c r="G31" i="214"/>
  <c r="G31" i="215" s="1"/>
  <c r="F31" i="214"/>
  <c r="F31" i="215" s="1"/>
  <c r="E31" i="214"/>
  <c r="E31" i="215" s="1"/>
  <c r="CF20" i="214"/>
  <c r="CE20" i="214"/>
  <c r="CF19" i="214"/>
  <c r="CE19" i="214"/>
  <c r="H49" i="216" l="1"/>
  <c r="R49" i="216"/>
  <c r="AL49" i="216"/>
  <c r="H46" i="216"/>
  <c r="AH36" i="216"/>
  <c r="AN58" i="216"/>
  <c r="H46" i="217"/>
  <c r="J44" i="216"/>
  <c r="R44" i="216"/>
  <c r="H36" i="216"/>
  <c r="P36" i="216"/>
  <c r="AG49" i="216"/>
  <c r="AH49" i="216" s="1"/>
  <c r="J36" i="216"/>
  <c r="R36" i="216"/>
  <c r="T66" i="217"/>
  <c r="AF36" i="216"/>
  <c r="H48" i="216"/>
  <c r="H51" i="216"/>
  <c r="J31" i="216"/>
  <c r="R31" i="216"/>
  <c r="AL45" i="216"/>
  <c r="J51" i="216"/>
  <c r="R51" i="216"/>
  <c r="L31" i="216"/>
  <c r="H38" i="216"/>
  <c r="P59" i="216"/>
  <c r="F28" i="219"/>
  <c r="AE48" i="2" s="1"/>
  <c r="I155" i="91"/>
  <c r="J35" i="216"/>
  <c r="R35" i="216"/>
  <c r="J38" i="216"/>
  <c r="R38" i="216"/>
  <c r="J43" i="216"/>
  <c r="R45" i="216"/>
  <c r="T47" i="216"/>
  <c r="H41" i="216"/>
  <c r="P41" i="216"/>
  <c r="T35" i="216"/>
  <c r="V38" i="216"/>
  <c r="L59" i="216"/>
  <c r="H35" i="216"/>
  <c r="L38" i="216"/>
  <c r="AJ38" i="216"/>
  <c r="AD54" i="216"/>
  <c r="AJ31" i="216"/>
  <c r="L35" i="216"/>
  <c r="AF35" i="216"/>
  <c r="H42" i="216"/>
  <c r="P48" i="216"/>
  <c r="P51" i="216"/>
  <c r="AJ51" i="216"/>
  <c r="AJ59" i="216"/>
  <c r="L19" i="216"/>
  <c r="J19" i="217"/>
  <c r="H16" i="216"/>
  <c r="AN16" i="216"/>
  <c r="L16" i="216"/>
  <c r="AN19" i="216"/>
  <c r="L19" i="217"/>
  <c r="H19" i="216"/>
  <c r="AN19" i="217"/>
  <c r="J19" i="216"/>
  <c r="H19" i="217"/>
  <c r="AH57" i="216"/>
  <c r="P34" i="216"/>
  <c r="AN57" i="216"/>
  <c r="F51" i="218"/>
  <c r="F52" i="218"/>
  <c r="J51" i="218"/>
  <c r="J52" i="218"/>
  <c r="N51" i="218"/>
  <c r="N52" i="218"/>
  <c r="N57" i="216"/>
  <c r="L57" i="216"/>
  <c r="T57" i="216"/>
  <c r="AF34" i="216"/>
  <c r="K52" i="218"/>
  <c r="K51" i="218"/>
  <c r="AH59" i="216"/>
  <c r="L51" i="216"/>
  <c r="AD49" i="216"/>
  <c r="H51" i="218"/>
  <c r="H52" i="218"/>
  <c r="L52" i="218"/>
  <c r="L51" i="218"/>
  <c r="N53" i="216"/>
  <c r="P49" i="216"/>
  <c r="G51" i="218"/>
  <c r="G52" i="218"/>
  <c r="V57" i="216"/>
  <c r="AH31" i="216"/>
  <c r="P35" i="216"/>
  <c r="J47" i="216"/>
  <c r="R47" i="216"/>
  <c r="AH46" i="216"/>
  <c r="E51" i="218"/>
  <c r="E52" i="218"/>
  <c r="I52" i="218"/>
  <c r="I51" i="218"/>
  <c r="M52" i="218"/>
  <c r="M51" i="218"/>
  <c r="U53" i="216"/>
  <c r="V53" i="216" s="1"/>
  <c r="J31" i="217"/>
  <c r="R31" i="217"/>
  <c r="J33" i="217"/>
  <c r="R33" i="217"/>
  <c r="J35" i="217"/>
  <c r="R35" i="217"/>
  <c r="J38" i="217"/>
  <c r="R38" i="217"/>
  <c r="J40" i="217"/>
  <c r="R40" i="217"/>
  <c r="J42" i="217"/>
  <c r="R42" i="217"/>
  <c r="J44" i="217"/>
  <c r="R44" i="217"/>
  <c r="J46" i="217"/>
  <c r="R46" i="217"/>
  <c r="J49" i="217"/>
  <c r="R49" i="217"/>
  <c r="J51" i="217"/>
  <c r="R51" i="217"/>
  <c r="J53" i="217"/>
  <c r="R53" i="217"/>
  <c r="J55" i="217"/>
  <c r="R55" i="217"/>
  <c r="J57" i="217"/>
  <c r="R57" i="217"/>
  <c r="J60" i="217"/>
  <c r="R60" i="217"/>
  <c r="J62" i="217"/>
  <c r="R62" i="217"/>
  <c r="J64" i="217"/>
  <c r="R64" i="217"/>
  <c r="J66" i="217"/>
  <c r="R66" i="217"/>
  <c r="J68" i="217"/>
  <c r="R68" i="217"/>
  <c r="H65" i="217"/>
  <c r="P65" i="217"/>
  <c r="H67" i="217"/>
  <c r="P67" i="217"/>
  <c r="H69" i="217"/>
  <c r="P69" i="217"/>
  <c r="P63" i="217"/>
  <c r="N43" i="216"/>
  <c r="V43" i="216"/>
  <c r="N42" i="216"/>
  <c r="P42" i="216"/>
  <c r="R43" i="216"/>
  <c r="AK29" i="216"/>
  <c r="AK29" i="217" s="1"/>
  <c r="AB31" i="216"/>
  <c r="AN31" i="216"/>
  <c r="L32" i="216"/>
  <c r="AF32" i="216"/>
  <c r="H32" i="216"/>
  <c r="P32" i="216"/>
  <c r="H34" i="216"/>
  <c r="T34" i="216"/>
  <c r="AG34" i="216"/>
  <c r="AH34" i="216" s="1"/>
  <c r="AN35" i="216"/>
  <c r="AG37" i="216"/>
  <c r="AH37" i="216" s="1"/>
  <c r="N38" i="216"/>
  <c r="AB38" i="216"/>
  <c r="AN38" i="216"/>
  <c r="AK40" i="216"/>
  <c r="AL40" i="216" s="1"/>
  <c r="T41" i="216"/>
  <c r="AH41" i="216"/>
  <c r="AA42" i="216"/>
  <c r="AB42" i="216" s="1"/>
  <c r="AC44" i="216"/>
  <c r="AD44" i="216" s="1"/>
  <c r="AA45" i="216"/>
  <c r="AB45" i="216" s="1"/>
  <c r="H50" i="216"/>
  <c r="P50" i="216"/>
  <c r="T51" i="216"/>
  <c r="AC50" i="216"/>
  <c r="AD50" i="216" s="1"/>
  <c r="T54" i="216"/>
  <c r="AE52" i="216"/>
  <c r="AF52" i="216" s="1"/>
  <c r="J41" i="216"/>
  <c r="R41" i="216"/>
  <c r="AD53" i="216"/>
  <c r="AC56" i="216"/>
  <c r="AE57" i="216"/>
  <c r="AF57" i="216" s="1"/>
  <c r="H59" i="216"/>
  <c r="N32" i="216"/>
  <c r="V42" i="216"/>
  <c r="H43" i="216"/>
  <c r="V50" i="216"/>
  <c r="T59" i="216"/>
  <c r="P31" i="216"/>
  <c r="AF31" i="216"/>
  <c r="AG32" i="216"/>
  <c r="AH32" i="216" s="1"/>
  <c r="J32" i="216"/>
  <c r="R32" i="216"/>
  <c r="L34" i="216"/>
  <c r="AJ34" i="216"/>
  <c r="J34" i="216"/>
  <c r="R34" i="216"/>
  <c r="N35" i="216"/>
  <c r="P38" i="216"/>
  <c r="AF38" i="216"/>
  <c r="L41" i="216"/>
  <c r="V41" i="216"/>
  <c r="AI41" i="216"/>
  <c r="AJ41" i="216" s="1"/>
  <c r="J42" i="216"/>
  <c r="R42" i="216"/>
  <c r="AI42" i="216"/>
  <c r="AJ42" i="216" s="1"/>
  <c r="L43" i="216"/>
  <c r="T43" i="216"/>
  <c r="AC43" i="216"/>
  <c r="AD43" i="216" s="1"/>
  <c r="AK44" i="216"/>
  <c r="AL44" i="216" s="1"/>
  <c r="AC45" i="216"/>
  <c r="AD45" i="216" s="1"/>
  <c r="AE46" i="216"/>
  <c r="AF46" i="216" s="1"/>
  <c r="AM46" i="216"/>
  <c r="AA49" i="216"/>
  <c r="AB49" i="216" s="1"/>
  <c r="AI49" i="216"/>
  <c r="AJ49" i="216" s="1"/>
  <c r="AK50" i="216"/>
  <c r="AL50" i="216" s="1"/>
  <c r="AM52" i="216"/>
  <c r="AN52" i="216" s="1"/>
  <c r="AE53" i="216"/>
  <c r="AF53" i="216" s="1"/>
  <c r="AG54" i="216"/>
  <c r="AH54" i="216" s="1"/>
  <c r="AB59" i="216"/>
  <c r="H57" i="216"/>
  <c r="P57" i="216"/>
  <c r="AF41" i="216"/>
  <c r="P43" i="216"/>
  <c r="AL43" i="216"/>
  <c r="N50" i="216"/>
  <c r="AC29" i="216"/>
  <c r="AC29" i="217" s="1"/>
  <c r="H31" i="216"/>
  <c r="T31" i="216"/>
  <c r="T32" i="216"/>
  <c r="AN32" i="216"/>
  <c r="AB34" i="216"/>
  <c r="AN34" i="216"/>
  <c r="T38" i="216"/>
  <c r="AH38" i="216"/>
  <c r="N41" i="216"/>
  <c r="AA41" i="216"/>
  <c r="AB41" i="216" s="1"/>
  <c r="AN41" i="216"/>
  <c r="L42" i="216"/>
  <c r="T42" i="216"/>
  <c r="AG43" i="216"/>
  <c r="AH43" i="216" s="1"/>
  <c r="AI45" i="216"/>
  <c r="AJ45" i="216" s="1"/>
  <c r="AG47" i="216"/>
  <c r="AH47" i="216" s="1"/>
  <c r="L50" i="216"/>
  <c r="T50" i="216"/>
  <c r="AA51" i="216"/>
  <c r="AB51" i="216" s="1"/>
  <c r="AL54" i="216"/>
  <c r="U54" i="216"/>
  <c r="V54" i="216" s="1"/>
  <c r="J53" i="216"/>
  <c r="R53" i="216"/>
  <c r="AK56" i="216"/>
  <c r="AL56" i="216" s="1"/>
  <c r="J57" i="216"/>
  <c r="R57" i="216"/>
  <c r="AH60" i="216"/>
  <c r="J59" i="216"/>
  <c r="R59" i="216"/>
  <c r="AB37" i="216"/>
  <c r="H37" i="216"/>
  <c r="AJ37" i="216"/>
  <c r="P37" i="216"/>
  <c r="N40" i="216"/>
  <c r="AD40" i="216"/>
  <c r="K29" i="217"/>
  <c r="L29" i="216"/>
  <c r="L29" i="217" s="1"/>
  <c r="S29" i="217"/>
  <c r="T29" i="216"/>
  <c r="T29" i="217" s="1"/>
  <c r="L36" i="216"/>
  <c r="V36" i="216"/>
  <c r="AL36" i="216"/>
  <c r="R37" i="216"/>
  <c r="H40" i="216"/>
  <c r="P40" i="216"/>
  <c r="N44" i="216"/>
  <c r="V44" i="216"/>
  <c r="H45" i="216"/>
  <c r="J48" i="216"/>
  <c r="R48" i="216"/>
  <c r="N47" i="216"/>
  <c r="J49" i="216"/>
  <c r="R52" i="216"/>
  <c r="J52" i="216"/>
  <c r="N52" i="216"/>
  <c r="V52" i="216"/>
  <c r="AD37" i="216"/>
  <c r="V40" i="216"/>
  <c r="M29" i="217"/>
  <c r="N29" i="216"/>
  <c r="N29" i="217" s="1"/>
  <c r="Y29" i="217"/>
  <c r="V29" i="216"/>
  <c r="Z29" i="217" s="1"/>
  <c r="N36" i="216"/>
  <c r="AD36" i="216"/>
  <c r="AN36" i="216"/>
  <c r="J37" i="216"/>
  <c r="V37" i="216"/>
  <c r="J40" i="216"/>
  <c r="H44" i="216"/>
  <c r="P44" i="216"/>
  <c r="L45" i="216"/>
  <c r="T45" i="216"/>
  <c r="J45" i="216"/>
  <c r="H47" i="216"/>
  <c r="P47" i="216"/>
  <c r="L48" i="216"/>
  <c r="T48" i="216"/>
  <c r="V47" i="216"/>
  <c r="L49" i="216"/>
  <c r="H52" i="216"/>
  <c r="P52" i="216"/>
  <c r="N37" i="216"/>
  <c r="AL37" i="216"/>
  <c r="L37" i="216"/>
  <c r="T37" i="216"/>
  <c r="L40" i="216"/>
  <c r="T40" i="216"/>
  <c r="R40" i="216"/>
  <c r="N45" i="216"/>
  <c r="V45" i="216"/>
  <c r="P45" i="216"/>
  <c r="N48" i="216"/>
  <c r="V48" i="216"/>
  <c r="N49" i="216"/>
  <c r="V49" i="216"/>
  <c r="J29" i="216"/>
  <c r="J29" i="217" s="1"/>
  <c r="R46" i="216"/>
  <c r="AL46" i="216"/>
  <c r="AC47" i="216"/>
  <c r="AD47" i="216" s="1"/>
  <c r="AK47" i="216"/>
  <c r="AL47" i="216" s="1"/>
  <c r="T49" i="216"/>
  <c r="AN49" i="216"/>
  <c r="J50" i="216"/>
  <c r="R50" i="216"/>
  <c r="AL53" i="216"/>
  <c r="N56" i="216"/>
  <c r="V56" i="216"/>
  <c r="AF54" i="216"/>
  <c r="L54" i="216"/>
  <c r="T60" i="216"/>
  <c r="AD60" i="216"/>
  <c r="AA58" i="216"/>
  <c r="AB58" i="216" s="1"/>
  <c r="AI58" i="216"/>
  <c r="AJ58" i="216" s="1"/>
  <c r="H60" i="216"/>
  <c r="P60" i="216"/>
  <c r="AA60" i="216"/>
  <c r="AB60" i="216" s="1"/>
  <c r="AI60" i="216"/>
  <c r="AJ60" i="216" s="1"/>
  <c r="AE31" i="217"/>
  <c r="AF31" i="217" s="1"/>
  <c r="AM31" i="217"/>
  <c r="AN31" i="217" s="1"/>
  <c r="AA32" i="217"/>
  <c r="AB32" i="217" s="1"/>
  <c r="AI32" i="217"/>
  <c r="AJ32" i="217" s="1"/>
  <c r="AE33" i="217"/>
  <c r="AF33" i="217" s="1"/>
  <c r="AM33" i="217"/>
  <c r="AN33" i="217" s="1"/>
  <c r="AA34" i="217"/>
  <c r="AB34" i="217" s="1"/>
  <c r="AI34" i="217"/>
  <c r="AJ34" i="217" s="1"/>
  <c r="AE35" i="217"/>
  <c r="AF35" i="217" s="1"/>
  <c r="AM35" i="217"/>
  <c r="AN35" i="217" s="1"/>
  <c r="AA36" i="217"/>
  <c r="AB36" i="217" s="1"/>
  <c r="AI36" i="217"/>
  <c r="AJ36" i="217" s="1"/>
  <c r="AE38" i="217"/>
  <c r="AF38" i="217" s="1"/>
  <c r="AM38" i="217"/>
  <c r="AN38" i="217" s="1"/>
  <c r="AA39" i="217"/>
  <c r="AB39" i="217" s="1"/>
  <c r="AI39" i="217"/>
  <c r="AJ39" i="217" s="1"/>
  <c r="AE40" i="217"/>
  <c r="AF40" i="217" s="1"/>
  <c r="AM40" i="217"/>
  <c r="AN40" i="217" s="1"/>
  <c r="AA41" i="217"/>
  <c r="AB41" i="217" s="1"/>
  <c r="AI41" i="217"/>
  <c r="AJ41" i="217" s="1"/>
  <c r="AE42" i="217"/>
  <c r="AF42" i="217" s="1"/>
  <c r="AM42" i="217"/>
  <c r="AN42" i="217" s="1"/>
  <c r="AA43" i="217"/>
  <c r="AB43" i="217" s="1"/>
  <c r="AI43" i="217"/>
  <c r="AJ43" i="217" s="1"/>
  <c r="AE44" i="217"/>
  <c r="AF44" i="217" s="1"/>
  <c r="AM44" i="217"/>
  <c r="AN44" i="217" s="1"/>
  <c r="AA45" i="217"/>
  <c r="AB45" i="217" s="1"/>
  <c r="AI45" i="217"/>
  <c r="AJ45" i="217" s="1"/>
  <c r="AE46" i="217"/>
  <c r="AF46" i="217" s="1"/>
  <c r="AM46" i="217"/>
  <c r="AN46" i="217" s="1"/>
  <c r="AA47" i="217"/>
  <c r="AB47" i="217" s="1"/>
  <c r="AI47" i="217"/>
  <c r="AJ47" i="217" s="1"/>
  <c r="AE49" i="217"/>
  <c r="AF49" i="217" s="1"/>
  <c r="AM49" i="217"/>
  <c r="AN49" i="217" s="1"/>
  <c r="AA50" i="217"/>
  <c r="AB50" i="217" s="1"/>
  <c r="AI50" i="217"/>
  <c r="AJ50" i="217" s="1"/>
  <c r="AE51" i="217"/>
  <c r="AF51" i="217" s="1"/>
  <c r="AM51" i="217"/>
  <c r="AN51" i="217" s="1"/>
  <c r="AA52" i="217"/>
  <c r="AB52" i="217" s="1"/>
  <c r="AI52" i="217"/>
  <c r="AJ52" i="217" s="1"/>
  <c r="AE53" i="217"/>
  <c r="AF53" i="217" s="1"/>
  <c r="AM53" i="217"/>
  <c r="AN53" i="217" s="1"/>
  <c r="AA54" i="217"/>
  <c r="AB54" i="217" s="1"/>
  <c r="AI54" i="217"/>
  <c r="AJ54" i="217" s="1"/>
  <c r="AE55" i="217"/>
  <c r="AF55" i="217" s="1"/>
  <c r="AM55" i="217"/>
  <c r="AN55" i="217" s="1"/>
  <c r="AA56" i="217"/>
  <c r="AB56" i="217" s="1"/>
  <c r="AI56" i="217"/>
  <c r="AJ56" i="217" s="1"/>
  <c r="AE57" i="217"/>
  <c r="AF57" i="217" s="1"/>
  <c r="AM57" i="217"/>
  <c r="AN57" i="217" s="1"/>
  <c r="AA58" i="217"/>
  <c r="AB58" i="217" s="1"/>
  <c r="AI58" i="217"/>
  <c r="AJ58" i="217" s="1"/>
  <c r="AE60" i="217"/>
  <c r="AF60" i="217" s="1"/>
  <c r="AM60" i="217"/>
  <c r="AN60" i="217" s="1"/>
  <c r="AA61" i="217"/>
  <c r="AB61" i="217" s="1"/>
  <c r="AI61" i="217"/>
  <c r="AJ61" i="217" s="1"/>
  <c r="AE62" i="217"/>
  <c r="AF62" i="217" s="1"/>
  <c r="AM62" i="217"/>
  <c r="AN62" i="217" s="1"/>
  <c r="AA63" i="217"/>
  <c r="AB63" i="217" s="1"/>
  <c r="AI63" i="217"/>
  <c r="AJ63" i="217" s="1"/>
  <c r="AE64" i="217"/>
  <c r="AF64" i="217" s="1"/>
  <c r="AM64" i="217"/>
  <c r="AN64" i="217" s="1"/>
  <c r="AA65" i="217"/>
  <c r="AB65" i="217" s="1"/>
  <c r="AI65" i="217"/>
  <c r="AJ65" i="217" s="1"/>
  <c r="AE66" i="217"/>
  <c r="AF66" i="217" s="1"/>
  <c r="AM66" i="217"/>
  <c r="AN66" i="217" s="1"/>
  <c r="AA67" i="217"/>
  <c r="AB67" i="217" s="1"/>
  <c r="AI67" i="217"/>
  <c r="AJ67" i="217" s="1"/>
  <c r="AE68" i="217"/>
  <c r="AF68" i="217" s="1"/>
  <c r="AM68" i="217"/>
  <c r="AN68" i="217" s="1"/>
  <c r="AA69" i="217"/>
  <c r="AB69" i="217" s="1"/>
  <c r="AI69" i="217"/>
  <c r="AJ69" i="217" s="1"/>
  <c r="J16" i="216"/>
  <c r="V32" i="216"/>
  <c r="V35" i="216"/>
  <c r="AM45" i="216"/>
  <c r="AN45" i="216" s="1"/>
  <c r="J46" i="216"/>
  <c r="V46" i="216"/>
  <c r="AE29" i="216"/>
  <c r="AM29" i="216"/>
  <c r="AA32" i="216"/>
  <c r="AB32" i="216" s="1"/>
  <c r="AI32" i="216"/>
  <c r="AJ32" i="216" s="1"/>
  <c r="AA35" i="216"/>
  <c r="AB35" i="216" s="1"/>
  <c r="AI35" i="216"/>
  <c r="AJ35" i="216" s="1"/>
  <c r="AG40" i="216"/>
  <c r="AH40" i="216" s="1"/>
  <c r="AE42" i="216"/>
  <c r="AF42" i="216" s="1"/>
  <c r="AM42" i="216"/>
  <c r="AN42" i="216" s="1"/>
  <c r="AG44" i="216"/>
  <c r="AH44" i="216" s="1"/>
  <c r="AA50" i="216"/>
  <c r="AB50" i="216" s="1"/>
  <c r="AI50" i="216"/>
  <c r="AJ50" i="216" s="1"/>
  <c r="AC48" i="216"/>
  <c r="AD48" i="216" s="1"/>
  <c r="AG48" i="216"/>
  <c r="AH48" i="216" s="1"/>
  <c r="AK48" i="216"/>
  <c r="AL48" i="216" s="1"/>
  <c r="N51" i="216"/>
  <c r="V51" i="216"/>
  <c r="AG51" i="216"/>
  <c r="AH51" i="216" s="1"/>
  <c r="AG52" i="216"/>
  <c r="AH52" i="216" s="1"/>
  <c r="AN53" i="216"/>
  <c r="P54" i="216"/>
  <c r="L52" i="216"/>
  <c r="T52" i="216"/>
  <c r="N54" i="216"/>
  <c r="H56" i="216"/>
  <c r="P56" i="216"/>
  <c r="AB56" i="216"/>
  <c r="AJ56" i="216"/>
  <c r="H54" i="216"/>
  <c r="AA54" i="216"/>
  <c r="AB54" i="216" s="1"/>
  <c r="AI54" i="216"/>
  <c r="AJ54" i="216" s="1"/>
  <c r="L56" i="216"/>
  <c r="T56" i="216"/>
  <c r="AM59" i="216"/>
  <c r="AN59" i="216" s="1"/>
  <c r="N60" i="216"/>
  <c r="AF60" i="216"/>
  <c r="AL60" i="216"/>
  <c r="R29" i="216"/>
  <c r="R29" i="217" s="1"/>
  <c r="AH35" i="216"/>
  <c r="AE45" i="216"/>
  <c r="AF45" i="216" s="1"/>
  <c r="N46" i="216"/>
  <c r="AD46" i="216"/>
  <c r="H29" i="216"/>
  <c r="H29" i="217" s="1"/>
  <c r="P29" i="216"/>
  <c r="P29" i="217" s="1"/>
  <c r="AB29" i="216"/>
  <c r="AB29" i="217" s="1"/>
  <c r="AJ29" i="216"/>
  <c r="AJ29" i="217" s="1"/>
  <c r="AC31" i="216"/>
  <c r="AD31" i="216" s="1"/>
  <c r="AK31" i="216"/>
  <c r="AL31" i="216" s="1"/>
  <c r="AC34" i="216"/>
  <c r="AD34" i="216" s="1"/>
  <c r="AK34" i="216"/>
  <c r="AL34" i="216" s="1"/>
  <c r="AA36" i="216"/>
  <c r="AB36" i="216" s="1"/>
  <c r="AI36" i="216"/>
  <c r="AJ36" i="216" s="1"/>
  <c r="AC38" i="216"/>
  <c r="AD38" i="216" s="1"/>
  <c r="AK38" i="216"/>
  <c r="AL38" i="216" s="1"/>
  <c r="AC41" i="216"/>
  <c r="AD41" i="216" s="1"/>
  <c r="AK41" i="216"/>
  <c r="AL41" i="216" s="1"/>
  <c r="AA43" i="216"/>
  <c r="AB43" i="216" s="1"/>
  <c r="AE43" i="216"/>
  <c r="AF43" i="216" s="1"/>
  <c r="AI43" i="216"/>
  <c r="AJ43" i="216" s="1"/>
  <c r="AM43" i="216"/>
  <c r="AN43" i="216" s="1"/>
  <c r="AG45" i="216"/>
  <c r="AH45" i="216" s="1"/>
  <c r="L46" i="216"/>
  <c r="P46" i="216"/>
  <c r="T46" i="216"/>
  <c r="AB46" i="216"/>
  <c r="AJ46" i="216"/>
  <c r="AN46" i="216"/>
  <c r="AA47" i="216"/>
  <c r="AB47" i="216" s="1"/>
  <c r="AE47" i="216"/>
  <c r="AF47" i="216" s="1"/>
  <c r="AI47" i="216"/>
  <c r="AJ47" i="216" s="1"/>
  <c r="AM47" i="216"/>
  <c r="AN47" i="216" s="1"/>
  <c r="AF49" i="216"/>
  <c r="AG50" i="216"/>
  <c r="AH50" i="216" s="1"/>
  <c r="T53" i="216"/>
  <c r="AE51" i="216"/>
  <c r="AF51" i="216" s="1"/>
  <c r="AM51" i="216"/>
  <c r="AN51" i="216" s="1"/>
  <c r="AH53" i="216"/>
  <c r="R54" i="216"/>
  <c r="AG56" i="216"/>
  <c r="AH56" i="216" s="1"/>
  <c r="AE59" i="216"/>
  <c r="AF59" i="216" s="1"/>
  <c r="J60" i="216"/>
  <c r="V60" i="216"/>
  <c r="AN60" i="216"/>
  <c r="AG29" i="216"/>
  <c r="N31" i="216"/>
  <c r="V31" i="216"/>
  <c r="AC32" i="216"/>
  <c r="AD32" i="216" s="1"/>
  <c r="AK32" i="216"/>
  <c r="AL32" i="216" s="1"/>
  <c r="N34" i="216"/>
  <c r="V34" i="216"/>
  <c r="AC35" i="216"/>
  <c r="AD35" i="216" s="1"/>
  <c r="AK35" i="216"/>
  <c r="AL35" i="216" s="1"/>
  <c r="AE37" i="216"/>
  <c r="AF37" i="216" s="1"/>
  <c r="AM37" i="216"/>
  <c r="AN37" i="216" s="1"/>
  <c r="AA40" i="216"/>
  <c r="AB40" i="216" s="1"/>
  <c r="AE40" i="216"/>
  <c r="AF40" i="216" s="1"/>
  <c r="AI40" i="216"/>
  <c r="AJ40" i="216" s="1"/>
  <c r="AM40" i="216"/>
  <c r="AN40" i="216" s="1"/>
  <c r="AC42" i="216"/>
  <c r="AD42" i="216" s="1"/>
  <c r="AG42" i="216"/>
  <c r="AH42" i="216" s="1"/>
  <c r="AK42" i="216"/>
  <c r="AL42" i="216" s="1"/>
  <c r="AA44" i="216"/>
  <c r="AB44" i="216" s="1"/>
  <c r="AE44" i="216"/>
  <c r="AF44" i="216" s="1"/>
  <c r="AI44" i="216"/>
  <c r="AJ44" i="216" s="1"/>
  <c r="AM44" i="216"/>
  <c r="AN44" i="216" s="1"/>
  <c r="AE50" i="216"/>
  <c r="AF50" i="216" s="1"/>
  <c r="AM50" i="216"/>
  <c r="AN50" i="216" s="1"/>
  <c r="AA48" i="216"/>
  <c r="AB48" i="216" s="1"/>
  <c r="AE48" i="216"/>
  <c r="AF48" i="216" s="1"/>
  <c r="AI48" i="216"/>
  <c r="AJ48" i="216" s="1"/>
  <c r="AM48" i="216"/>
  <c r="AN48" i="216" s="1"/>
  <c r="AC51" i="216"/>
  <c r="AD51" i="216" s="1"/>
  <c r="AK51" i="216"/>
  <c r="AL51" i="216" s="1"/>
  <c r="P53" i="216"/>
  <c r="AN54" i="216"/>
  <c r="AA52" i="216"/>
  <c r="AB52" i="216" s="1"/>
  <c r="AI52" i="216"/>
  <c r="AJ52" i="216" s="1"/>
  <c r="L53" i="216"/>
  <c r="J54" i="216"/>
  <c r="H53" i="216"/>
  <c r="J56" i="216"/>
  <c r="R56" i="216"/>
  <c r="AD56" i="216"/>
  <c r="AC57" i="216"/>
  <c r="AD57" i="216" s="1"/>
  <c r="AK57" i="216"/>
  <c r="AL57" i="216" s="1"/>
  <c r="L60" i="216"/>
  <c r="R60" i="216"/>
  <c r="N58" i="216"/>
  <c r="V58" i="216"/>
  <c r="AC52" i="216"/>
  <c r="AD52" i="216" s="1"/>
  <c r="AK52" i="216"/>
  <c r="AL52" i="216" s="1"/>
  <c r="AA57" i="216"/>
  <c r="AB57" i="216" s="1"/>
  <c r="AI57" i="216"/>
  <c r="AJ57" i="216" s="1"/>
  <c r="AC59" i="216"/>
  <c r="AD59" i="216" s="1"/>
  <c r="AK59" i="216"/>
  <c r="AL59" i="216" s="1"/>
  <c r="H31" i="217"/>
  <c r="P31" i="217"/>
  <c r="AA31" i="217"/>
  <c r="AB31" i="217" s="1"/>
  <c r="AI31" i="217"/>
  <c r="AJ31" i="217" s="1"/>
  <c r="L32" i="217"/>
  <c r="T32" i="217"/>
  <c r="AE32" i="217"/>
  <c r="AF32" i="217" s="1"/>
  <c r="AM32" i="217"/>
  <c r="AN32" i="217" s="1"/>
  <c r="H33" i="217"/>
  <c r="P33" i="217"/>
  <c r="AA33" i="217"/>
  <c r="AB33" i="217" s="1"/>
  <c r="AI33" i="217"/>
  <c r="AJ33" i="217" s="1"/>
  <c r="L34" i="217"/>
  <c r="T34" i="217"/>
  <c r="AE34" i="217"/>
  <c r="AF34" i="217" s="1"/>
  <c r="AM34" i="217"/>
  <c r="AN34" i="217" s="1"/>
  <c r="H35" i="217"/>
  <c r="P35" i="217"/>
  <c r="AA35" i="217"/>
  <c r="AB35" i="217" s="1"/>
  <c r="AI35" i="217"/>
  <c r="AJ35" i="217" s="1"/>
  <c r="L36" i="217"/>
  <c r="T36" i="217"/>
  <c r="AE36" i="217"/>
  <c r="AF36" i="217" s="1"/>
  <c r="AM36" i="217"/>
  <c r="AN36" i="217" s="1"/>
  <c r="H38" i="217"/>
  <c r="P38" i="217"/>
  <c r="AA38" i="217"/>
  <c r="AB38" i="217" s="1"/>
  <c r="AI38" i="217"/>
  <c r="AJ38" i="217" s="1"/>
  <c r="L39" i="217"/>
  <c r="T39" i="217"/>
  <c r="AE39" i="217"/>
  <c r="AF39" i="217" s="1"/>
  <c r="AM39" i="217"/>
  <c r="AN39" i="217" s="1"/>
  <c r="H40" i="217"/>
  <c r="P40" i="217"/>
  <c r="AA40" i="217"/>
  <c r="AB40" i="217" s="1"/>
  <c r="AI40" i="217"/>
  <c r="AJ40" i="217" s="1"/>
  <c r="L41" i="217"/>
  <c r="T41" i="217"/>
  <c r="AE41" i="217"/>
  <c r="AF41" i="217" s="1"/>
  <c r="AM41" i="217"/>
  <c r="AN41" i="217" s="1"/>
  <c r="H42" i="217"/>
  <c r="P42" i="217"/>
  <c r="AA42" i="217"/>
  <c r="AB42" i="217" s="1"/>
  <c r="AI42" i="217"/>
  <c r="AJ42" i="217" s="1"/>
  <c r="L43" i="217"/>
  <c r="T43" i="217"/>
  <c r="AE43" i="217"/>
  <c r="AF43" i="217" s="1"/>
  <c r="AM43" i="217"/>
  <c r="AN43" i="217" s="1"/>
  <c r="H44" i="217"/>
  <c r="P44" i="217"/>
  <c r="AA44" i="217"/>
  <c r="AB44" i="217" s="1"/>
  <c r="AI44" i="217"/>
  <c r="AJ44" i="217" s="1"/>
  <c r="L45" i="217"/>
  <c r="T45" i="217"/>
  <c r="AE45" i="217"/>
  <c r="AF45" i="217" s="1"/>
  <c r="AM45" i="217"/>
  <c r="AN45" i="217" s="1"/>
  <c r="P46" i="217"/>
  <c r="AA46" i="217"/>
  <c r="AB46" i="217" s="1"/>
  <c r="AI46" i="217"/>
  <c r="AJ46" i="217" s="1"/>
  <c r="L47" i="217"/>
  <c r="T47" i="217"/>
  <c r="AE47" i="217"/>
  <c r="AF47" i="217" s="1"/>
  <c r="AM47" i="217"/>
  <c r="AN47" i="217" s="1"/>
  <c r="H49" i="217"/>
  <c r="P49" i="217"/>
  <c r="AA49" i="217"/>
  <c r="AB49" i="217" s="1"/>
  <c r="AI49" i="217"/>
  <c r="AJ49" i="217" s="1"/>
  <c r="L50" i="217"/>
  <c r="T50" i="217"/>
  <c r="AE50" i="217"/>
  <c r="AF50" i="217" s="1"/>
  <c r="AM50" i="217"/>
  <c r="AN50" i="217" s="1"/>
  <c r="H51" i="217"/>
  <c r="P51" i="217"/>
  <c r="AA51" i="217"/>
  <c r="AB51" i="217" s="1"/>
  <c r="AI51" i="217"/>
  <c r="AJ51" i="217" s="1"/>
  <c r="L52" i="217"/>
  <c r="T52" i="217"/>
  <c r="AE52" i="217"/>
  <c r="AF52" i="217" s="1"/>
  <c r="AM52" i="217"/>
  <c r="AN52" i="217" s="1"/>
  <c r="H53" i="217"/>
  <c r="P53" i="217"/>
  <c r="AA53" i="217"/>
  <c r="AB53" i="217" s="1"/>
  <c r="AI53" i="217"/>
  <c r="AJ53" i="217" s="1"/>
  <c r="L54" i="217"/>
  <c r="T54" i="217"/>
  <c r="AE54" i="217"/>
  <c r="AF54" i="217" s="1"/>
  <c r="AM54" i="217"/>
  <c r="AN54" i="217" s="1"/>
  <c r="H55" i="217"/>
  <c r="P55" i="217"/>
  <c r="AA55" i="217"/>
  <c r="AB55" i="217" s="1"/>
  <c r="AI55" i="217"/>
  <c r="AJ55" i="217" s="1"/>
  <c r="L56" i="217"/>
  <c r="T56" i="217"/>
  <c r="AE56" i="217"/>
  <c r="AF56" i="217" s="1"/>
  <c r="AM56" i="217"/>
  <c r="AN56" i="217" s="1"/>
  <c r="H57" i="217"/>
  <c r="P57" i="217"/>
  <c r="AA57" i="217"/>
  <c r="AB57" i="217" s="1"/>
  <c r="AI57" i="217"/>
  <c r="AJ57" i="217" s="1"/>
  <c r="L58" i="217"/>
  <c r="T58" i="217"/>
  <c r="AE58" i="217"/>
  <c r="AF58" i="217" s="1"/>
  <c r="AM58" i="217"/>
  <c r="AN58" i="217" s="1"/>
  <c r="H60" i="217"/>
  <c r="P60" i="217"/>
  <c r="AA60" i="217"/>
  <c r="AB60" i="217" s="1"/>
  <c r="AI60" i="217"/>
  <c r="AJ60" i="217" s="1"/>
  <c r="L61" i="217"/>
  <c r="T61" i="217"/>
  <c r="AE61" i="217"/>
  <c r="AF61" i="217" s="1"/>
  <c r="AM61" i="217"/>
  <c r="AN61" i="217" s="1"/>
  <c r="H62" i="217"/>
  <c r="P62" i="217"/>
  <c r="AA62" i="217"/>
  <c r="AB62" i="217" s="1"/>
  <c r="AI62" i="217"/>
  <c r="AJ62" i="217" s="1"/>
  <c r="L63" i="217"/>
  <c r="T63" i="217"/>
  <c r="AE63" i="217"/>
  <c r="AF63" i="217" s="1"/>
  <c r="AM63" i="217"/>
  <c r="AN63" i="217" s="1"/>
  <c r="H64" i="217"/>
  <c r="P64" i="217"/>
  <c r="AA64" i="217"/>
  <c r="AB64" i="217" s="1"/>
  <c r="AI64" i="217"/>
  <c r="AJ64" i="217" s="1"/>
  <c r="L65" i="217"/>
  <c r="T65" i="217"/>
  <c r="AE65" i="217"/>
  <c r="AF65" i="217" s="1"/>
  <c r="AM65" i="217"/>
  <c r="AN65" i="217" s="1"/>
  <c r="H66" i="217"/>
  <c r="P66" i="217"/>
  <c r="AA66" i="217"/>
  <c r="AB66" i="217" s="1"/>
  <c r="AI66" i="217"/>
  <c r="AJ66" i="217" s="1"/>
  <c r="L67" i="217"/>
  <c r="T67" i="217"/>
  <c r="AE67" i="217"/>
  <c r="AF67" i="217" s="1"/>
  <c r="AM67" i="217"/>
  <c r="AN67" i="217" s="1"/>
  <c r="H68" i="217"/>
  <c r="P68" i="217"/>
  <c r="AA68" i="217"/>
  <c r="AB68" i="217" s="1"/>
  <c r="AI68" i="217"/>
  <c r="AJ68" i="217" s="1"/>
  <c r="L69" i="217"/>
  <c r="T69" i="217"/>
  <c r="AE69" i="217"/>
  <c r="AF69" i="217" s="1"/>
  <c r="AM69" i="217"/>
  <c r="AN69" i="217" s="1"/>
  <c r="N59" i="216"/>
  <c r="V59" i="216"/>
  <c r="AC31" i="217"/>
  <c r="AD31" i="217" s="1"/>
  <c r="AK31" i="217"/>
  <c r="AL31" i="217" s="1"/>
  <c r="N32" i="217"/>
  <c r="Z32" i="217"/>
  <c r="AG32" i="217"/>
  <c r="AH32" i="217" s="1"/>
  <c r="AC33" i="217"/>
  <c r="AD33" i="217" s="1"/>
  <c r="AK33" i="217"/>
  <c r="AL33" i="217" s="1"/>
  <c r="N34" i="217"/>
  <c r="Z34" i="217"/>
  <c r="AG34" i="217"/>
  <c r="AH34" i="217" s="1"/>
  <c r="AC35" i="217"/>
  <c r="AD35" i="217" s="1"/>
  <c r="AK35" i="217"/>
  <c r="AL35" i="217" s="1"/>
  <c r="N36" i="217"/>
  <c r="Z36" i="217"/>
  <c r="AG36" i="217"/>
  <c r="AH36" i="217" s="1"/>
  <c r="AC38" i="217"/>
  <c r="AD38" i="217" s="1"/>
  <c r="AK38" i="217"/>
  <c r="AL38" i="217" s="1"/>
  <c r="N39" i="217"/>
  <c r="Z39" i="217"/>
  <c r="AG39" i="217"/>
  <c r="AH39" i="217" s="1"/>
  <c r="AC40" i="217"/>
  <c r="AD40" i="217" s="1"/>
  <c r="AK40" i="217"/>
  <c r="AL40" i="217" s="1"/>
  <c r="N41" i="217"/>
  <c r="Z41" i="217"/>
  <c r="AG41" i="217"/>
  <c r="AH41" i="217" s="1"/>
  <c r="AC42" i="217"/>
  <c r="AD42" i="217" s="1"/>
  <c r="AK42" i="217"/>
  <c r="AL42" i="217" s="1"/>
  <c r="N43" i="217"/>
  <c r="Z43" i="217"/>
  <c r="AG43" i="217"/>
  <c r="AH43" i="217" s="1"/>
  <c r="AC44" i="217"/>
  <c r="AD44" i="217" s="1"/>
  <c r="AK44" i="217"/>
  <c r="AL44" i="217" s="1"/>
  <c r="N45" i="217"/>
  <c r="Z45" i="217"/>
  <c r="AG45" i="217"/>
  <c r="AH45" i="217" s="1"/>
  <c r="AC46" i="217"/>
  <c r="AD46" i="217" s="1"/>
  <c r="AK46" i="217"/>
  <c r="AL46" i="217" s="1"/>
  <c r="N47" i="217"/>
  <c r="Z47" i="217"/>
  <c r="AG47" i="217"/>
  <c r="AH47" i="217" s="1"/>
  <c r="AC49" i="217"/>
  <c r="AD49" i="217" s="1"/>
  <c r="AK49" i="217"/>
  <c r="AL49" i="217" s="1"/>
  <c r="N50" i="217"/>
  <c r="Z50" i="217"/>
  <c r="AG50" i="217"/>
  <c r="AH50" i="217" s="1"/>
  <c r="AC51" i="217"/>
  <c r="AD51" i="217" s="1"/>
  <c r="AK51" i="217"/>
  <c r="AL51" i="217" s="1"/>
  <c r="N52" i="217"/>
  <c r="Z52" i="217"/>
  <c r="AG52" i="217"/>
  <c r="AH52" i="217" s="1"/>
  <c r="AC53" i="217"/>
  <c r="AD53" i="217" s="1"/>
  <c r="AK53" i="217"/>
  <c r="AL53" i="217" s="1"/>
  <c r="N54" i="217"/>
  <c r="Z54" i="217"/>
  <c r="AG54" i="217"/>
  <c r="AH54" i="217" s="1"/>
  <c r="AC55" i="217"/>
  <c r="AD55" i="217" s="1"/>
  <c r="AK55" i="217"/>
  <c r="AL55" i="217" s="1"/>
  <c r="N56" i="217"/>
  <c r="Z56" i="217"/>
  <c r="AG56" i="217"/>
  <c r="AH56" i="217" s="1"/>
  <c r="AC57" i="217"/>
  <c r="AD57" i="217" s="1"/>
  <c r="AK57" i="217"/>
  <c r="AL57" i="217" s="1"/>
  <c r="N58" i="217"/>
  <c r="Z58" i="217"/>
  <c r="AG58" i="217"/>
  <c r="AH58" i="217" s="1"/>
  <c r="AC60" i="217"/>
  <c r="AD60" i="217" s="1"/>
  <c r="AK60" i="217"/>
  <c r="AL60" i="217" s="1"/>
  <c r="N61" i="217"/>
  <c r="Z61" i="217"/>
  <c r="AG61" i="217"/>
  <c r="AH61" i="217" s="1"/>
  <c r="AC62" i="217"/>
  <c r="AD62" i="217" s="1"/>
  <c r="AK62" i="217"/>
  <c r="AL62" i="217" s="1"/>
  <c r="N63" i="217"/>
  <c r="Z63" i="217"/>
  <c r="AG63" i="217"/>
  <c r="AH63" i="217" s="1"/>
  <c r="AC64" i="217"/>
  <c r="AD64" i="217" s="1"/>
  <c r="AK64" i="217"/>
  <c r="AL64" i="217" s="1"/>
  <c r="N65" i="217"/>
  <c r="Z65" i="217"/>
  <c r="AG65" i="217"/>
  <c r="AH65" i="217" s="1"/>
  <c r="AC66" i="217"/>
  <c r="AD66" i="217" s="1"/>
  <c r="AK66" i="217"/>
  <c r="AL66" i="217" s="1"/>
  <c r="N67" i="217"/>
  <c r="Z67" i="217"/>
  <c r="AG67" i="217"/>
  <c r="AH67" i="217" s="1"/>
  <c r="AC68" i="217"/>
  <c r="AD68" i="217" s="1"/>
  <c r="AK68" i="217"/>
  <c r="AL68" i="217" s="1"/>
  <c r="N69" i="217"/>
  <c r="Z69" i="217"/>
  <c r="AG69" i="217"/>
  <c r="AH69" i="217" s="1"/>
  <c r="AA53" i="216"/>
  <c r="AB53" i="216" s="1"/>
  <c r="AI53" i="216"/>
  <c r="AJ53" i="216" s="1"/>
  <c r="AE56" i="216"/>
  <c r="AF56" i="216" s="1"/>
  <c r="AM56" i="216"/>
  <c r="AN56" i="216" s="1"/>
  <c r="AG58" i="216"/>
  <c r="AH58" i="216" s="1"/>
  <c r="N31" i="217"/>
  <c r="Z31" i="217"/>
  <c r="AG31" i="217"/>
  <c r="AH31" i="217" s="1"/>
  <c r="J32" i="217"/>
  <c r="R32" i="217"/>
  <c r="AC32" i="217"/>
  <c r="AD32" i="217" s="1"/>
  <c r="AK32" i="217"/>
  <c r="AL32" i="217" s="1"/>
  <c r="N33" i="217"/>
  <c r="Z33" i="217"/>
  <c r="AG33" i="217"/>
  <c r="AH33" i="217" s="1"/>
  <c r="J34" i="217"/>
  <c r="R34" i="217"/>
  <c r="AC34" i="217"/>
  <c r="AD34" i="217" s="1"/>
  <c r="AK34" i="217"/>
  <c r="AL34" i="217" s="1"/>
  <c r="N35" i="217"/>
  <c r="Z35" i="217"/>
  <c r="AG35" i="217"/>
  <c r="AH35" i="217" s="1"/>
  <c r="J36" i="217"/>
  <c r="R36" i="217"/>
  <c r="AC36" i="217"/>
  <c r="AD36" i="217" s="1"/>
  <c r="AK36" i="217"/>
  <c r="AL36" i="217" s="1"/>
  <c r="N38" i="217"/>
  <c r="Z38" i="217"/>
  <c r="AG38" i="217"/>
  <c r="AH38" i="217" s="1"/>
  <c r="J39" i="217"/>
  <c r="R39" i="217"/>
  <c r="AC39" i="217"/>
  <c r="AD39" i="217" s="1"/>
  <c r="AK39" i="217"/>
  <c r="AL39" i="217" s="1"/>
  <c r="N40" i="217"/>
  <c r="Z40" i="217"/>
  <c r="AG40" i="217"/>
  <c r="AH40" i="217" s="1"/>
  <c r="J41" i="217"/>
  <c r="R41" i="217"/>
  <c r="AC41" i="217"/>
  <c r="AD41" i="217" s="1"/>
  <c r="AK41" i="217"/>
  <c r="AL41" i="217" s="1"/>
  <c r="N42" i="217"/>
  <c r="Z42" i="217"/>
  <c r="AG42" i="217"/>
  <c r="AH42" i="217" s="1"/>
  <c r="J43" i="217"/>
  <c r="R43" i="217"/>
  <c r="AC43" i="217"/>
  <c r="AD43" i="217" s="1"/>
  <c r="AK43" i="217"/>
  <c r="AL43" i="217" s="1"/>
  <c r="N44" i="217"/>
  <c r="Z44" i="217"/>
  <c r="AG44" i="217"/>
  <c r="AH44" i="217" s="1"/>
  <c r="J45" i="217"/>
  <c r="R45" i="217"/>
  <c r="AC45" i="217"/>
  <c r="AD45" i="217" s="1"/>
  <c r="AK45" i="217"/>
  <c r="AL45" i="217" s="1"/>
  <c r="N46" i="217"/>
  <c r="Z46" i="217"/>
  <c r="AG46" i="217"/>
  <c r="AH46" i="217" s="1"/>
  <c r="J47" i="217"/>
  <c r="R47" i="217"/>
  <c r="AC47" i="217"/>
  <c r="AD47" i="217" s="1"/>
  <c r="AK47" i="217"/>
  <c r="AL47" i="217" s="1"/>
  <c r="N49" i="217"/>
  <c r="Z49" i="217"/>
  <c r="AG49" i="217"/>
  <c r="AH49" i="217" s="1"/>
  <c r="J50" i="217"/>
  <c r="R50" i="217"/>
  <c r="AC50" i="217"/>
  <c r="AD50" i="217" s="1"/>
  <c r="AK50" i="217"/>
  <c r="AL50" i="217" s="1"/>
  <c r="N51" i="217"/>
  <c r="Z51" i="217"/>
  <c r="AG51" i="217"/>
  <c r="AH51" i="217" s="1"/>
  <c r="J52" i="217"/>
  <c r="R52" i="217"/>
  <c r="AC52" i="217"/>
  <c r="AD52" i="217" s="1"/>
  <c r="AK52" i="217"/>
  <c r="AL52" i="217" s="1"/>
  <c r="N53" i="217"/>
  <c r="Z53" i="217"/>
  <c r="AG53" i="217"/>
  <c r="AH53" i="217" s="1"/>
  <c r="J54" i="217"/>
  <c r="R54" i="217"/>
  <c r="AC54" i="217"/>
  <c r="AD54" i="217" s="1"/>
  <c r="AK54" i="217"/>
  <c r="AL54" i="217" s="1"/>
  <c r="N55" i="217"/>
  <c r="Z55" i="217"/>
  <c r="AG55" i="217"/>
  <c r="AH55" i="217" s="1"/>
  <c r="J56" i="217"/>
  <c r="R56" i="217"/>
  <c r="AC56" i="217"/>
  <c r="AD56" i="217" s="1"/>
  <c r="AK56" i="217"/>
  <c r="AL56" i="217" s="1"/>
  <c r="N57" i="217"/>
  <c r="Z57" i="217"/>
  <c r="AG57" i="217"/>
  <c r="AH57" i="217" s="1"/>
  <c r="J58" i="217"/>
  <c r="R58" i="217"/>
  <c r="AC58" i="217"/>
  <c r="AD58" i="217" s="1"/>
  <c r="AK58" i="217"/>
  <c r="AL58" i="217" s="1"/>
  <c r="N60" i="217"/>
  <c r="Z60" i="217"/>
  <c r="AG60" i="217"/>
  <c r="AH60" i="217" s="1"/>
  <c r="J61" i="217"/>
  <c r="R61" i="217"/>
  <c r="AC61" i="217"/>
  <c r="AD61" i="217" s="1"/>
  <c r="AK61" i="217"/>
  <c r="AL61" i="217" s="1"/>
  <c r="N62" i="217"/>
  <c r="Z62" i="217"/>
  <c r="AG62" i="217"/>
  <c r="AH62" i="217" s="1"/>
  <c r="J63" i="217"/>
  <c r="R63" i="217"/>
  <c r="AC63" i="217"/>
  <c r="AD63" i="217" s="1"/>
  <c r="AK63" i="217"/>
  <c r="AL63" i="217" s="1"/>
  <c r="N64" i="217"/>
  <c r="Z64" i="217"/>
  <c r="AG64" i="217"/>
  <c r="AH64" i="217" s="1"/>
  <c r="J65" i="217"/>
  <c r="R65" i="217"/>
  <c r="AC65" i="217"/>
  <c r="AD65" i="217" s="1"/>
  <c r="AK65" i="217"/>
  <c r="AL65" i="217" s="1"/>
  <c r="N66" i="217"/>
  <c r="Z66" i="217"/>
  <c r="AG66" i="217"/>
  <c r="AH66" i="217" s="1"/>
  <c r="J67" i="217"/>
  <c r="R67" i="217"/>
  <c r="AC67" i="217"/>
  <c r="AD67" i="217" s="1"/>
  <c r="AK67" i="217"/>
  <c r="AL67" i="217" s="1"/>
  <c r="N68" i="217"/>
  <c r="Z68" i="217"/>
  <c r="AG68" i="217"/>
  <c r="AH68" i="217" s="1"/>
  <c r="J69" i="217"/>
  <c r="R69" i="217"/>
  <c r="AC69" i="217"/>
  <c r="AD69" i="217" s="1"/>
  <c r="AK69" i="217"/>
  <c r="AL69" i="217" s="1"/>
  <c r="AL29" i="216" l="1"/>
  <c r="AL29" i="217" s="1"/>
  <c r="AD29" i="216"/>
  <c r="AD29" i="217" s="1"/>
  <c r="AG29" i="217"/>
  <c r="AH29" i="216"/>
  <c r="AH29" i="217" s="1"/>
  <c r="AM29" i="217"/>
  <c r="AN29" i="216"/>
  <c r="AN29" i="217" s="1"/>
  <c r="AE29" i="217"/>
  <c r="AF29" i="216"/>
  <c r="AF29" i="217" s="1"/>
  <c r="N68" i="213" l="1"/>
  <c r="N67" i="213"/>
  <c r="N66" i="213"/>
  <c r="N65" i="213"/>
  <c r="N64" i="213"/>
  <c r="N63" i="213"/>
  <c r="N62" i="213"/>
  <c r="N61" i="213"/>
  <c r="N60" i="213"/>
  <c r="N59" i="213"/>
  <c r="N57" i="213"/>
  <c r="N56" i="213"/>
  <c r="N55" i="213"/>
  <c r="N54" i="213"/>
  <c r="N53" i="213"/>
  <c r="N52" i="213"/>
  <c r="N51" i="213"/>
  <c r="N50" i="213"/>
  <c r="N49" i="213"/>
  <c r="N48" i="213"/>
  <c r="N46" i="213"/>
  <c r="N45" i="213"/>
  <c r="N44" i="213"/>
  <c r="N43" i="213"/>
  <c r="N42" i="213"/>
  <c r="N41" i="213"/>
  <c r="N40" i="213"/>
  <c r="N39" i="213"/>
  <c r="N38" i="213"/>
  <c r="N37" i="213"/>
  <c r="N35" i="213"/>
  <c r="N34" i="213"/>
  <c r="N33" i="213"/>
  <c r="N32" i="213"/>
  <c r="N31" i="213"/>
  <c r="N30" i="213"/>
  <c r="N59" i="212"/>
  <c r="N58" i="212"/>
  <c r="N57" i="212"/>
  <c r="N56" i="212"/>
  <c r="N55" i="212"/>
  <c r="N53" i="212"/>
  <c r="N52" i="212"/>
  <c r="N51" i="212"/>
  <c r="N50" i="212"/>
  <c r="N49" i="212"/>
  <c r="N48" i="212"/>
  <c r="N47" i="212"/>
  <c r="N46" i="212"/>
  <c r="N45" i="212"/>
  <c r="N44" i="212"/>
  <c r="N43" i="212"/>
  <c r="N42" i="212"/>
  <c r="N41" i="212"/>
  <c r="N40" i="212"/>
  <c r="N39" i="212"/>
  <c r="N37" i="212"/>
  <c r="N36" i="212"/>
  <c r="N35" i="212"/>
  <c r="O85" i="212" s="1"/>
  <c r="N34" i="212"/>
  <c r="N85" i="212" s="1"/>
  <c r="N33" i="212"/>
  <c r="N31" i="212"/>
  <c r="N30" i="212"/>
  <c r="N28" i="212"/>
  <c r="N28" i="213" s="1"/>
  <c r="M68" i="213"/>
  <c r="L68" i="213"/>
  <c r="K68" i="213"/>
  <c r="J68" i="213"/>
  <c r="I68" i="213"/>
  <c r="H68" i="213"/>
  <c r="G68" i="213"/>
  <c r="F68" i="213"/>
  <c r="E68" i="213"/>
  <c r="Z68" i="108" s="1"/>
  <c r="M67" i="213"/>
  <c r="L67" i="213"/>
  <c r="K67" i="213"/>
  <c r="J67" i="213"/>
  <c r="I67" i="213"/>
  <c r="H67" i="213"/>
  <c r="G67" i="213"/>
  <c r="F67" i="213"/>
  <c r="E67" i="213"/>
  <c r="Z67" i="108" s="1"/>
  <c r="M66" i="213"/>
  <c r="L66" i="213"/>
  <c r="K66" i="213"/>
  <c r="J66" i="213"/>
  <c r="I66" i="213"/>
  <c r="H66" i="213"/>
  <c r="G66" i="213"/>
  <c r="F66" i="213"/>
  <c r="E66" i="213"/>
  <c r="Z66" i="108" s="1"/>
  <c r="M65" i="213"/>
  <c r="L65" i="213"/>
  <c r="K65" i="213"/>
  <c r="J65" i="213"/>
  <c r="I65" i="213"/>
  <c r="H65" i="213"/>
  <c r="G65" i="213"/>
  <c r="F65" i="213"/>
  <c r="E65" i="213"/>
  <c r="Z65" i="108" s="1"/>
  <c r="M64" i="213"/>
  <c r="L64" i="213"/>
  <c r="K64" i="213"/>
  <c r="J64" i="213"/>
  <c r="I64" i="213"/>
  <c r="H64" i="213"/>
  <c r="G64" i="213"/>
  <c r="F64" i="213"/>
  <c r="E64" i="213"/>
  <c r="Z64" i="108" s="1"/>
  <c r="M63" i="213"/>
  <c r="L63" i="213"/>
  <c r="K63" i="213"/>
  <c r="J63" i="213"/>
  <c r="I63" i="213"/>
  <c r="H63" i="213"/>
  <c r="G63" i="213"/>
  <c r="F63" i="213"/>
  <c r="E63" i="213"/>
  <c r="Z63" i="108" s="1"/>
  <c r="M62" i="213"/>
  <c r="L62" i="213"/>
  <c r="K62" i="213"/>
  <c r="J62" i="213"/>
  <c r="I62" i="213"/>
  <c r="H62" i="213"/>
  <c r="G62" i="213"/>
  <c r="F62" i="213"/>
  <c r="E62" i="213"/>
  <c r="Z62" i="108" s="1"/>
  <c r="M61" i="213"/>
  <c r="L61" i="213"/>
  <c r="K61" i="213"/>
  <c r="J61" i="213"/>
  <c r="I61" i="213"/>
  <c r="H61" i="213"/>
  <c r="G61" i="213"/>
  <c r="F61" i="213"/>
  <c r="E61" i="213"/>
  <c r="Z61" i="108" s="1"/>
  <c r="M60" i="213"/>
  <c r="L60" i="213"/>
  <c r="K60" i="213"/>
  <c r="J60" i="213"/>
  <c r="I60" i="213"/>
  <c r="H60" i="213"/>
  <c r="G60" i="213"/>
  <c r="F60" i="213"/>
  <c r="E60" i="213"/>
  <c r="Z60" i="108" s="1"/>
  <c r="M59" i="213"/>
  <c r="L59" i="213"/>
  <c r="K59" i="213"/>
  <c r="J59" i="213"/>
  <c r="I59" i="213"/>
  <c r="H59" i="213"/>
  <c r="G59" i="213"/>
  <c r="F59" i="213"/>
  <c r="E59" i="213"/>
  <c r="Z59" i="108" s="1"/>
  <c r="M57" i="213"/>
  <c r="L57" i="213"/>
  <c r="K57" i="213"/>
  <c r="J57" i="213"/>
  <c r="I57" i="213"/>
  <c r="H57" i="213"/>
  <c r="G57" i="213"/>
  <c r="F57" i="213"/>
  <c r="E57" i="213"/>
  <c r="Z57" i="108" s="1"/>
  <c r="M56" i="213"/>
  <c r="L56" i="213"/>
  <c r="K56" i="213"/>
  <c r="J56" i="213"/>
  <c r="I56" i="213"/>
  <c r="H56" i="213"/>
  <c r="G56" i="213"/>
  <c r="F56" i="213"/>
  <c r="E56" i="213"/>
  <c r="Z56" i="108" s="1"/>
  <c r="M55" i="213"/>
  <c r="L55" i="213"/>
  <c r="K55" i="213"/>
  <c r="J55" i="213"/>
  <c r="I55" i="213"/>
  <c r="H55" i="213"/>
  <c r="G55" i="213"/>
  <c r="F55" i="213"/>
  <c r="E55" i="213"/>
  <c r="Z55" i="108" s="1"/>
  <c r="M54" i="213"/>
  <c r="L54" i="213"/>
  <c r="K54" i="213"/>
  <c r="J54" i="213"/>
  <c r="I54" i="213"/>
  <c r="H54" i="213"/>
  <c r="G54" i="213"/>
  <c r="F54" i="213"/>
  <c r="E54" i="213"/>
  <c r="Z54" i="108" s="1"/>
  <c r="M53" i="213"/>
  <c r="L53" i="213"/>
  <c r="K53" i="213"/>
  <c r="J53" i="213"/>
  <c r="I53" i="213"/>
  <c r="H53" i="213"/>
  <c r="G53" i="213"/>
  <c r="F53" i="213"/>
  <c r="E53" i="213"/>
  <c r="Z53" i="108" s="1"/>
  <c r="M52" i="213"/>
  <c r="L52" i="213"/>
  <c r="K52" i="213"/>
  <c r="J52" i="213"/>
  <c r="I52" i="213"/>
  <c r="H52" i="213"/>
  <c r="G52" i="213"/>
  <c r="F52" i="213"/>
  <c r="E52" i="213"/>
  <c r="Z52" i="108" s="1"/>
  <c r="M51" i="213"/>
  <c r="L51" i="213"/>
  <c r="K51" i="213"/>
  <c r="J51" i="213"/>
  <c r="I51" i="213"/>
  <c r="H51" i="213"/>
  <c r="G51" i="213"/>
  <c r="F51" i="213"/>
  <c r="E51" i="213"/>
  <c r="Z51" i="108" s="1"/>
  <c r="M50" i="213"/>
  <c r="L50" i="213"/>
  <c r="K50" i="213"/>
  <c r="J50" i="213"/>
  <c r="I50" i="213"/>
  <c r="H50" i="213"/>
  <c r="G50" i="213"/>
  <c r="F50" i="213"/>
  <c r="E50" i="213"/>
  <c r="Z50" i="108" s="1"/>
  <c r="M49" i="213"/>
  <c r="L49" i="213"/>
  <c r="K49" i="213"/>
  <c r="J49" i="213"/>
  <c r="I49" i="213"/>
  <c r="H49" i="213"/>
  <c r="G49" i="213"/>
  <c r="F49" i="213"/>
  <c r="E49" i="213"/>
  <c r="Z49" i="108" s="1"/>
  <c r="M48" i="213"/>
  <c r="L48" i="213"/>
  <c r="K48" i="213"/>
  <c r="J48" i="213"/>
  <c r="I48" i="213"/>
  <c r="H48" i="213"/>
  <c r="G48" i="213"/>
  <c r="F48" i="213"/>
  <c r="E48" i="213"/>
  <c r="Z48" i="108" s="1"/>
  <c r="M46" i="213"/>
  <c r="L46" i="213"/>
  <c r="K46" i="213"/>
  <c r="J46" i="213"/>
  <c r="I46" i="213"/>
  <c r="G46" i="213"/>
  <c r="F46" i="213"/>
  <c r="E46" i="213"/>
  <c r="Z46" i="108" s="1"/>
  <c r="M45" i="213"/>
  <c r="L45" i="213"/>
  <c r="K45" i="213"/>
  <c r="J45" i="213"/>
  <c r="I45" i="213"/>
  <c r="H45" i="213"/>
  <c r="G45" i="213"/>
  <c r="F45" i="213"/>
  <c r="E45" i="213"/>
  <c r="Z45" i="108" s="1"/>
  <c r="M44" i="213"/>
  <c r="L44" i="213"/>
  <c r="K44" i="213"/>
  <c r="J44" i="213"/>
  <c r="I44" i="213"/>
  <c r="H44" i="213"/>
  <c r="G44" i="213"/>
  <c r="F44" i="213"/>
  <c r="E44" i="213"/>
  <c r="Z44" i="108" s="1"/>
  <c r="M43" i="213"/>
  <c r="L43" i="213"/>
  <c r="K43" i="213"/>
  <c r="J43" i="213"/>
  <c r="I43" i="213"/>
  <c r="H43" i="213"/>
  <c r="G43" i="213"/>
  <c r="F43" i="213"/>
  <c r="E43" i="213"/>
  <c r="Z43" i="108" s="1"/>
  <c r="M42" i="213"/>
  <c r="L42" i="213"/>
  <c r="K42" i="213"/>
  <c r="J42" i="213"/>
  <c r="I42" i="213"/>
  <c r="H42" i="213"/>
  <c r="G42" i="213"/>
  <c r="F42" i="213"/>
  <c r="E42" i="213"/>
  <c r="Z42" i="108" s="1"/>
  <c r="M41" i="213"/>
  <c r="L41" i="213"/>
  <c r="K41" i="213"/>
  <c r="J41" i="213"/>
  <c r="I41" i="213"/>
  <c r="H41" i="213"/>
  <c r="G41" i="213"/>
  <c r="F41" i="213"/>
  <c r="E41" i="213"/>
  <c r="Z41" i="108" s="1"/>
  <c r="M40" i="213"/>
  <c r="L40" i="213"/>
  <c r="K40" i="213"/>
  <c r="J40" i="213"/>
  <c r="I40" i="213"/>
  <c r="H40" i="213"/>
  <c r="G40" i="213"/>
  <c r="F40" i="213"/>
  <c r="E40" i="213"/>
  <c r="Z40" i="108" s="1"/>
  <c r="M39" i="213"/>
  <c r="L39" i="213"/>
  <c r="K39" i="213"/>
  <c r="J39" i="213"/>
  <c r="I39" i="213"/>
  <c r="H39" i="213"/>
  <c r="G39" i="213"/>
  <c r="F39" i="213"/>
  <c r="E39" i="213"/>
  <c r="Z39" i="108" s="1"/>
  <c r="M38" i="213"/>
  <c r="L38" i="213"/>
  <c r="K38" i="213"/>
  <c r="J38" i="213"/>
  <c r="I38" i="213"/>
  <c r="H38" i="213"/>
  <c r="G38" i="213"/>
  <c r="F38" i="213"/>
  <c r="E38" i="213"/>
  <c r="Z38" i="108" s="1"/>
  <c r="M37" i="213"/>
  <c r="L37" i="213"/>
  <c r="K37" i="213"/>
  <c r="J37" i="213"/>
  <c r="I37" i="213"/>
  <c r="H37" i="213"/>
  <c r="G37" i="213"/>
  <c r="F37" i="213"/>
  <c r="E37" i="213"/>
  <c r="Z37" i="108" s="1"/>
  <c r="M35" i="213"/>
  <c r="L35" i="213"/>
  <c r="K35" i="213"/>
  <c r="J35" i="213"/>
  <c r="I35" i="213"/>
  <c r="H35" i="213"/>
  <c r="G35" i="213"/>
  <c r="F35" i="213"/>
  <c r="E35" i="213"/>
  <c r="Z35" i="108" s="1"/>
  <c r="M34" i="213"/>
  <c r="L34" i="213"/>
  <c r="K34" i="213"/>
  <c r="J34" i="213"/>
  <c r="I34" i="213"/>
  <c r="H34" i="213"/>
  <c r="G34" i="213"/>
  <c r="F34" i="213"/>
  <c r="E34" i="213"/>
  <c r="Z34" i="108" s="1"/>
  <c r="M33" i="213"/>
  <c r="L33" i="213"/>
  <c r="K33" i="213"/>
  <c r="J33" i="213"/>
  <c r="I33" i="213"/>
  <c r="H33" i="213"/>
  <c r="G33" i="213"/>
  <c r="F33" i="213"/>
  <c r="E33" i="213"/>
  <c r="Z33" i="108" s="1"/>
  <c r="M32" i="213"/>
  <c r="L32" i="213"/>
  <c r="K32" i="213"/>
  <c r="J32" i="213"/>
  <c r="I32" i="213"/>
  <c r="H32" i="213"/>
  <c r="G32" i="213"/>
  <c r="F32" i="213"/>
  <c r="E32" i="213"/>
  <c r="Z32" i="108" s="1"/>
  <c r="M31" i="213"/>
  <c r="L31" i="213"/>
  <c r="K31" i="213"/>
  <c r="J31" i="213"/>
  <c r="I31" i="213"/>
  <c r="H31" i="213"/>
  <c r="G31" i="213"/>
  <c r="F31" i="213"/>
  <c r="E31" i="213"/>
  <c r="Z31" i="108" s="1"/>
  <c r="M30" i="213"/>
  <c r="L30" i="213"/>
  <c r="K30" i="213"/>
  <c r="J30" i="213"/>
  <c r="I30" i="213"/>
  <c r="H30" i="213"/>
  <c r="G30" i="213"/>
  <c r="F30" i="213"/>
  <c r="E30" i="213"/>
  <c r="Z30" i="108" s="1"/>
  <c r="J13" i="213"/>
  <c r="I13" i="213"/>
  <c r="H13" i="213"/>
  <c r="G13" i="213"/>
  <c r="Q85" i="212"/>
  <c r="N71" i="212"/>
  <c r="R71" i="212" s="1"/>
  <c r="N70" i="212"/>
  <c r="R70" i="212" s="1"/>
  <c r="N69" i="212"/>
  <c r="R69" i="212" s="1"/>
  <c r="N68" i="212"/>
  <c r="R68" i="212" s="1"/>
  <c r="N67" i="212"/>
  <c r="R67" i="212" s="1"/>
  <c r="N66" i="212"/>
  <c r="R66" i="212" s="1"/>
  <c r="M59" i="212"/>
  <c r="L59" i="212"/>
  <c r="K59" i="212"/>
  <c r="J59" i="212"/>
  <c r="I59" i="212"/>
  <c r="H59" i="212"/>
  <c r="G59" i="212"/>
  <c r="F59" i="212"/>
  <c r="E59" i="212"/>
  <c r="Z59" i="107" s="1"/>
  <c r="M58" i="212"/>
  <c r="L58" i="212"/>
  <c r="K58" i="212"/>
  <c r="J58" i="212"/>
  <c r="I58" i="212"/>
  <c r="H58" i="212"/>
  <c r="G58" i="212"/>
  <c r="F58" i="212"/>
  <c r="E58" i="212"/>
  <c r="Z58" i="107" s="1"/>
  <c r="M57" i="212"/>
  <c r="L57" i="212"/>
  <c r="K57" i="212"/>
  <c r="J57" i="212"/>
  <c r="I57" i="212"/>
  <c r="H57" i="212"/>
  <c r="G57" i="212"/>
  <c r="F57" i="212"/>
  <c r="E57" i="212"/>
  <c r="Z57" i="107" s="1"/>
  <c r="M56" i="212"/>
  <c r="L56" i="212"/>
  <c r="K56" i="212"/>
  <c r="J56" i="212"/>
  <c r="I56" i="212"/>
  <c r="H56" i="212"/>
  <c r="G56" i="212"/>
  <c r="F56" i="212"/>
  <c r="E56" i="212"/>
  <c r="Z56" i="107" s="1"/>
  <c r="M55" i="212"/>
  <c r="L55" i="212"/>
  <c r="K55" i="212"/>
  <c r="J55" i="212"/>
  <c r="I55" i="212"/>
  <c r="H55" i="212"/>
  <c r="G55" i="212"/>
  <c r="F55" i="212"/>
  <c r="E55" i="212"/>
  <c r="Z55" i="107" s="1"/>
  <c r="M53" i="212"/>
  <c r="L53" i="212"/>
  <c r="K53" i="212"/>
  <c r="J53" i="212"/>
  <c r="I53" i="212"/>
  <c r="H53" i="212"/>
  <c r="G53" i="212"/>
  <c r="F53" i="212"/>
  <c r="E53" i="212"/>
  <c r="Z53" i="107" s="1"/>
  <c r="M52" i="212"/>
  <c r="L52" i="212"/>
  <c r="K52" i="212"/>
  <c r="J52" i="212"/>
  <c r="I52" i="212"/>
  <c r="H52" i="212"/>
  <c r="G52" i="212"/>
  <c r="F52" i="212"/>
  <c r="E52" i="212"/>
  <c r="Z52" i="107" s="1"/>
  <c r="M51" i="212"/>
  <c r="L51" i="212"/>
  <c r="K51" i="212"/>
  <c r="J51" i="212"/>
  <c r="I51" i="212"/>
  <c r="H51" i="212"/>
  <c r="G51" i="212"/>
  <c r="F51" i="212"/>
  <c r="E51" i="212"/>
  <c r="Z51" i="107" s="1"/>
  <c r="M50" i="212"/>
  <c r="L50" i="212"/>
  <c r="K50" i="212"/>
  <c r="J50" i="212"/>
  <c r="I50" i="212"/>
  <c r="H50" i="212"/>
  <c r="G50" i="212"/>
  <c r="F50" i="212"/>
  <c r="E50" i="212"/>
  <c r="Z50" i="107" s="1"/>
  <c r="M49" i="212"/>
  <c r="L49" i="212"/>
  <c r="K49" i="212"/>
  <c r="J49" i="212"/>
  <c r="I49" i="212"/>
  <c r="H49" i="212"/>
  <c r="G49" i="212"/>
  <c r="F49" i="212"/>
  <c r="E49" i="212"/>
  <c r="Z49" i="107" s="1"/>
  <c r="M48" i="212"/>
  <c r="L48" i="212"/>
  <c r="K48" i="212"/>
  <c r="J48" i="212"/>
  <c r="I48" i="212"/>
  <c r="H48" i="212"/>
  <c r="G48" i="212"/>
  <c r="F48" i="212"/>
  <c r="E48" i="212"/>
  <c r="Z48" i="107" s="1"/>
  <c r="M47" i="212"/>
  <c r="L47" i="212"/>
  <c r="K47" i="212"/>
  <c r="J47" i="212"/>
  <c r="I47" i="212"/>
  <c r="H47" i="212"/>
  <c r="G47" i="212"/>
  <c r="F47" i="212"/>
  <c r="E47" i="212"/>
  <c r="Z47" i="107" s="1"/>
  <c r="M46" i="212"/>
  <c r="L46" i="212"/>
  <c r="K46" i="212"/>
  <c r="J46" i="212"/>
  <c r="I46" i="212"/>
  <c r="G46" i="212"/>
  <c r="F46" i="212"/>
  <c r="E46" i="212"/>
  <c r="Z46" i="107" s="1"/>
  <c r="M45" i="212"/>
  <c r="L45" i="212"/>
  <c r="K45" i="212"/>
  <c r="J45" i="212"/>
  <c r="I45" i="212"/>
  <c r="H45" i="212"/>
  <c r="G45" i="212"/>
  <c r="F45" i="212"/>
  <c r="E45" i="212"/>
  <c r="Z45" i="107" s="1"/>
  <c r="M44" i="212"/>
  <c r="L44" i="212"/>
  <c r="K44" i="212"/>
  <c r="J44" i="212"/>
  <c r="I44" i="212"/>
  <c r="H44" i="212"/>
  <c r="G44" i="212"/>
  <c r="F44" i="212"/>
  <c r="E44" i="212"/>
  <c r="Z44" i="107" s="1"/>
  <c r="M43" i="212"/>
  <c r="L43" i="212"/>
  <c r="K43" i="212"/>
  <c r="J43" i="212"/>
  <c r="I43" i="212"/>
  <c r="H43" i="212"/>
  <c r="G43" i="212"/>
  <c r="F43" i="212"/>
  <c r="E43" i="212"/>
  <c r="Z43" i="107" s="1"/>
  <c r="M42" i="212"/>
  <c r="L42" i="212"/>
  <c r="K42" i="212"/>
  <c r="J42" i="212"/>
  <c r="I42" i="212"/>
  <c r="H42" i="212"/>
  <c r="G42" i="212"/>
  <c r="F42" i="212"/>
  <c r="E42" i="212"/>
  <c r="Z42" i="107" s="1"/>
  <c r="M41" i="212"/>
  <c r="L41" i="212"/>
  <c r="K41" i="212"/>
  <c r="J41" i="212"/>
  <c r="I41" i="212"/>
  <c r="H41" i="212"/>
  <c r="G41" i="212"/>
  <c r="F41" i="212"/>
  <c r="E41" i="212"/>
  <c r="Z41" i="107" s="1"/>
  <c r="M40" i="212"/>
  <c r="L40" i="212"/>
  <c r="K40" i="212"/>
  <c r="J40" i="212"/>
  <c r="I40" i="212"/>
  <c r="H40" i="212"/>
  <c r="G40" i="212"/>
  <c r="F40" i="212"/>
  <c r="E40" i="212"/>
  <c r="Z40" i="107" s="1"/>
  <c r="M39" i="212"/>
  <c r="L39" i="212"/>
  <c r="K39" i="212"/>
  <c r="J39" i="212"/>
  <c r="I39" i="212"/>
  <c r="H39" i="212"/>
  <c r="G39" i="212"/>
  <c r="F39" i="212"/>
  <c r="E39" i="212"/>
  <c r="Z39" i="107" s="1"/>
  <c r="M37" i="212"/>
  <c r="Q84" i="212" s="1"/>
  <c r="L37" i="212"/>
  <c r="Q83" i="212" s="1"/>
  <c r="K37" i="212"/>
  <c r="Q82" i="212" s="1"/>
  <c r="J37" i="212"/>
  <c r="Q79" i="212" s="1"/>
  <c r="I37" i="212"/>
  <c r="H37" i="212"/>
  <c r="G37" i="212"/>
  <c r="F37" i="212"/>
  <c r="E37" i="212"/>
  <c r="P85" i="212"/>
  <c r="M36" i="212"/>
  <c r="P84" i="212" s="1"/>
  <c r="L36" i="212"/>
  <c r="P83" i="212" s="1"/>
  <c r="K36" i="212"/>
  <c r="P82" i="212" s="1"/>
  <c r="J36" i="212"/>
  <c r="P79" i="212" s="1"/>
  <c r="I36" i="212"/>
  <c r="P81" i="212" s="1"/>
  <c r="H36" i="212"/>
  <c r="G36" i="212"/>
  <c r="F36" i="212"/>
  <c r="E36" i="212"/>
  <c r="M35" i="212"/>
  <c r="O84" i="212" s="1"/>
  <c r="L35" i="212"/>
  <c r="O83" i="212" s="1"/>
  <c r="K35" i="212"/>
  <c r="O82" i="212" s="1"/>
  <c r="J35" i="212"/>
  <c r="O79" i="212" s="1"/>
  <c r="I35" i="212"/>
  <c r="O81" i="212" s="1"/>
  <c r="H35" i="212"/>
  <c r="G35" i="212"/>
  <c r="O78" i="212" s="1"/>
  <c r="F35" i="212"/>
  <c r="E35" i="212"/>
  <c r="M34" i="212"/>
  <c r="N84" i="212" s="1"/>
  <c r="L34" i="212"/>
  <c r="N83" i="212" s="1"/>
  <c r="K34" i="212"/>
  <c r="N82" i="212" s="1"/>
  <c r="J34" i="212"/>
  <c r="N79" i="212" s="1"/>
  <c r="I34" i="212"/>
  <c r="H34" i="212"/>
  <c r="G34" i="212"/>
  <c r="N78" i="212" s="1"/>
  <c r="F34" i="212"/>
  <c r="E34" i="212"/>
  <c r="M85" i="212"/>
  <c r="M33" i="212"/>
  <c r="M84" i="212" s="1"/>
  <c r="L33" i="212"/>
  <c r="M83" i="212" s="1"/>
  <c r="K33" i="212"/>
  <c r="M82" i="212" s="1"/>
  <c r="J33" i="212"/>
  <c r="M79" i="212" s="1"/>
  <c r="I33" i="212"/>
  <c r="H33" i="212"/>
  <c r="H66" i="212" s="1"/>
  <c r="G33" i="212"/>
  <c r="F33" i="212"/>
  <c r="E33" i="212"/>
  <c r="Z33" i="107" s="1"/>
  <c r="M31" i="212"/>
  <c r="L31" i="212"/>
  <c r="K31" i="212"/>
  <c r="J31" i="212"/>
  <c r="I31" i="212"/>
  <c r="H31" i="212"/>
  <c r="G31" i="212"/>
  <c r="F31" i="212"/>
  <c r="E31" i="212"/>
  <c r="Z31" i="107" s="1"/>
  <c r="M30" i="212"/>
  <c r="L30" i="212"/>
  <c r="K30" i="212"/>
  <c r="J30" i="212"/>
  <c r="I30" i="212"/>
  <c r="H30" i="212"/>
  <c r="G30" i="212"/>
  <c r="F30" i="212"/>
  <c r="E30" i="212"/>
  <c r="Z30" i="107" s="1"/>
  <c r="M28" i="212"/>
  <c r="M28" i="213" s="1"/>
  <c r="L28" i="212"/>
  <c r="K28" i="212"/>
  <c r="L82" i="212" s="1"/>
  <c r="J28" i="212"/>
  <c r="J28" i="213" s="1"/>
  <c r="I28" i="212"/>
  <c r="L81" i="212" s="1"/>
  <c r="H28" i="212"/>
  <c r="G28" i="212"/>
  <c r="L78" i="212" s="1"/>
  <c r="F28" i="212"/>
  <c r="E28" i="212"/>
  <c r="J13" i="212"/>
  <c r="I13" i="212"/>
  <c r="H13" i="212"/>
  <c r="G13" i="212"/>
  <c r="AM68" i="211"/>
  <c r="AK68" i="211"/>
  <c r="AI68" i="211"/>
  <c r="AG68" i="211"/>
  <c r="AE68" i="211"/>
  <c r="AC68" i="211"/>
  <c r="AA68" i="211"/>
  <c r="U68" i="211"/>
  <c r="S68" i="211"/>
  <c r="Q68" i="211"/>
  <c r="O68" i="211"/>
  <c r="M68" i="211"/>
  <c r="K68" i="211"/>
  <c r="I68" i="211"/>
  <c r="G68" i="211"/>
  <c r="E68" i="211"/>
  <c r="AM67" i="211"/>
  <c r="AK67" i="211"/>
  <c r="AI67" i="211"/>
  <c r="AG67" i="211"/>
  <c r="AE67" i="211"/>
  <c r="AC67" i="211"/>
  <c r="AA67" i="211"/>
  <c r="U67" i="211"/>
  <c r="S67" i="211"/>
  <c r="Q67" i="211"/>
  <c r="O67" i="211"/>
  <c r="M67" i="211"/>
  <c r="K67" i="211"/>
  <c r="I67" i="211"/>
  <c r="G67" i="211"/>
  <c r="E67" i="211"/>
  <c r="AM66" i="211"/>
  <c r="AK66" i="211"/>
  <c r="AI66" i="211"/>
  <c r="AG66" i="211"/>
  <c r="AE66" i="211"/>
  <c r="AC66" i="211"/>
  <c r="AA66" i="211"/>
  <c r="U66" i="211"/>
  <c r="S66" i="211"/>
  <c r="Q66" i="211"/>
  <c r="O66" i="211"/>
  <c r="M66" i="211"/>
  <c r="K66" i="211"/>
  <c r="I66" i="211"/>
  <c r="G66" i="211"/>
  <c r="E66" i="211"/>
  <c r="AM65" i="211"/>
  <c r="AK65" i="211"/>
  <c r="AI65" i="211"/>
  <c r="AG65" i="211"/>
  <c r="AE65" i="211"/>
  <c r="AC65" i="211"/>
  <c r="AA65" i="211"/>
  <c r="U65" i="211"/>
  <c r="S65" i="211"/>
  <c r="Q65" i="211"/>
  <c r="O65" i="211"/>
  <c r="M65" i="211"/>
  <c r="K65" i="211"/>
  <c r="I65" i="211"/>
  <c r="G65" i="211"/>
  <c r="E65" i="211"/>
  <c r="AM64" i="211"/>
  <c r="AK64" i="211"/>
  <c r="AI64" i="211"/>
  <c r="AG64" i="211"/>
  <c r="AE64" i="211"/>
  <c r="AC64" i="211"/>
  <c r="AA64" i="211"/>
  <c r="U64" i="211"/>
  <c r="S64" i="211"/>
  <c r="Q64" i="211"/>
  <c r="O64" i="211"/>
  <c r="M64" i="211"/>
  <c r="K64" i="211"/>
  <c r="I64" i="211"/>
  <c r="G64" i="211"/>
  <c r="E64" i="211"/>
  <c r="AM63" i="211"/>
  <c r="AK63" i="211"/>
  <c r="AI63" i="211"/>
  <c r="AG63" i="211"/>
  <c r="AE63" i="211"/>
  <c r="AC63" i="211"/>
  <c r="AA63" i="211"/>
  <c r="U63" i="211"/>
  <c r="S63" i="211"/>
  <c r="Q63" i="211"/>
  <c r="O63" i="211"/>
  <c r="M63" i="211"/>
  <c r="K63" i="211"/>
  <c r="I63" i="211"/>
  <c r="G63" i="211"/>
  <c r="E63" i="211"/>
  <c r="AM62" i="211"/>
  <c r="AK62" i="211"/>
  <c r="AI62" i="211"/>
  <c r="AG62" i="211"/>
  <c r="AE62" i="211"/>
  <c r="AC62" i="211"/>
  <c r="AA62" i="211"/>
  <c r="U62" i="211"/>
  <c r="S62" i="211"/>
  <c r="Q62" i="211"/>
  <c r="O62" i="211"/>
  <c r="M62" i="211"/>
  <c r="K62" i="211"/>
  <c r="I62" i="211"/>
  <c r="G62" i="211"/>
  <c r="E62" i="211"/>
  <c r="AM61" i="211"/>
  <c r="AK61" i="211"/>
  <c r="AI61" i="211"/>
  <c r="AG61" i="211"/>
  <c r="AE61" i="211"/>
  <c r="AC61" i="211"/>
  <c r="AA61" i="211"/>
  <c r="U61" i="211"/>
  <c r="S61" i="211"/>
  <c r="Q61" i="211"/>
  <c r="O61" i="211"/>
  <c r="M61" i="211"/>
  <c r="K61" i="211"/>
  <c r="I61" i="211"/>
  <c r="G61" i="211"/>
  <c r="E61" i="211"/>
  <c r="AM60" i="211"/>
  <c r="AK60" i="211"/>
  <c r="AI60" i="211"/>
  <c r="AG60" i="211"/>
  <c r="AE60" i="211"/>
  <c r="AC60" i="211"/>
  <c r="AA60" i="211"/>
  <c r="U60" i="211"/>
  <c r="S60" i="211"/>
  <c r="Q60" i="211"/>
  <c r="O60" i="211"/>
  <c r="M60" i="211"/>
  <c r="K60" i="211"/>
  <c r="I60" i="211"/>
  <c r="G60" i="211"/>
  <c r="E60" i="211"/>
  <c r="AM59" i="211"/>
  <c r="AK59" i="211"/>
  <c r="AI59" i="211"/>
  <c r="AG59" i="211"/>
  <c r="AE59" i="211"/>
  <c r="AC59" i="211"/>
  <c r="AA59" i="211"/>
  <c r="U59" i="211"/>
  <c r="S59" i="211"/>
  <c r="Q59" i="211"/>
  <c r="O59" i="211"/>
  <c r="M59" i="211"/>
  <c r="K59" i="211"/>
  <c r="I59" i="211"/>
  <c r="G59" i="211"/>
  <c r="E59" i="211"/>
  <c r="AM57" i="211"/>
  <c r="AK57" i="211"/>
  <c r="AI57" i="211"/>
  <c r="AG57" i="211"/>
  <c r="AE57" i="211"/>
  <c r="AC57" i="211"/>
  <c r="AA57" i="211"/>
  <c r="U57" i="211"/>
  <c r="S57" i="211"/>
  <c r="Q57" i="211"/>
  <c r="O57" i="211"/>
  <c r="M57" i="211"/>
  <c r="K57" i="211"/>
  <c r="I57" i="211"/>
  <c r="G57" i="211"/>
  <c r="E57" i="211"/>
  <c r="AM56" i="211"/>
  <c r="AK56" i="211"/>
  <c r="AI56" i="211"/>
  <c r="AG56" i="211"/>
  <c r="AE56" i="211"/>
  <c r="AC56" i="211"/>
  <c r="AA56" i="211"/>
  <c r="U56" i="211"/>
  <c r="S56" i="211"/>
  <c r="Q56" i="211"/>
  <c r="O56" i="211"/>
  <c r="M56" i="211"/>
  <c r="K56" i="211"/>
  <c r="I56" i="211"/>
  <c r="G56" i="211"/>
  <c r="E56" i="211"/>
  <c r="AM55" i="211"/>
  <c r="AK55" i="211"/>
  <c r="AI55" i="211"/>
  <c r="AG55" i="211"/>
  <c r="AE55" i="211"/>
  <c r="AC55" i="211"/>
  <c r="AA55" i="211"/>
  <c r="U55" i="211"/>
  <c r="S55" i="211"/>
  <c r="Q55" i="211"/>
  <c r="O55" i="211"/>
  <c r="M55" i="211"/>
  <c r="K55" i="211"/>
  <c r="I55" i="211"/>
  <c r="G55" i="211"/>
  <c r="E55" i="211"/>
  <c r="AM54" i="211"/>
  <c r="AK54" i="211"/>
  <c r="AI54" i="211"/>
  <c r="AG54" i="211"/>
  <c r="AE54" i="211"/>
  <c r="AC54" i="211"/>
  <c r="AA54" i="211"/>
  <c r="U54" i="211"/>
  <c r="S54" i="211"/>
  <c r="Q54" i="211"/>
  <c r="O54" i="211"/>
  <c r="M54" i="211"/>
  <c r="K54" i="211"/>
  <c r="I54" i="211"/>
  <c r="G54" i="211"/>
  <c r="E54" i="211"/>
  <c r="AM53" i="211"/>
  <c r="AK53" i="211"/>
  <c r="AI53" i="211"/>
  <c r="AG53" i="211"/>
  <c r="AE53" i="211"/>
  <c r="AC53" i="211"/>
  <c r="AA53" i="211"/>
  <c r="U53" i="211"/>
  <c r="S53" i="211"/>
  <c r="Q53" i="211"/>
  <c r="O53" i="211"/>
  <c r="M53" i="211"/>
  <c r="K53" i="211"/>
  <c r="I53" i="211"/>
  <c r="G53" i="211"/>
  <c r="E53" i="211"/>
  <c r="AM52" i="211"/>
  <c r="AK52" i="211"/>
  <c r="AI52" i="211"/>
  <c r="AG52" i="211"/>
  <c r="AE52" i="211"/>
  <c r="AC52" i="211"/>
  <c r="AA52" i="211"/>
  <c r="U52" i="211"/>
  <c r="S52" i="211"/>
  <c r="Q52" i="211"/>
  <c r="O52" i="211"/>
  <c r="M52" i="211"/>
  <c r="K52" i="211"/>
  <c r="I52" i="211"/>
  <c r="G52" i="211"/>
  <c r="E52" i="211"/>
  <c r="AM51" i="211"/>
  <c r="AK51" i="211"/>
  <c r="AI51" i="211"/>
  <c r="AG51" i="211"/>
  <c r="AE51" i="211"/>
  <c r="AC51" i="211"/>
  <c r="AA51" i="211"/>
  <c r="U51" i="211"/>
  <c r="S51" i="211"/>
  <c r="Q51" i="211"/>
  <c r="O51" i="211"/>
  <c r="M51" i="211"/>
  <c r="K51" i="211"/>
  <c r="I51" i="211"/>
  <c r="G51" i="211"/>
  <c r="E51" i="211"/>
  <c r="AM50" i="211"/>
  <c r="AK50" i="211"/>
  <c r="AI50" i="211"/>
  <c r="AG50" i="211"/>
  <c r="AE50" i="211"/>
  <c r="AC50" i="211"/>
  <c r="AA50" i="211"/>
  <c r="U50" i="211"/>
  <c r="S50" i="211"/>
  <c r="Q50" i="211"/>
  <c r="O50" i="211"/>
  <c r="M50" i="211"/>
  <c r="K50" i="211"/>
  <c r="I50" i="211"/>
  <c r="G50" i="211"/>
  <c r="E50" i="211"/>
  <c r="V50" i="211" s="1"/>
  <c r="AM49" i="211"/>
  <c r="AK49" i="211"/>
  <c r="AI49" i="211"/>
  <c r="AG49" i="211"/>
  <c r="AE49" i="211"/>
  <c r="AC49" i="211"/>
  <c r="AA49" i="211"/>
  <c r="U49" i="211"/>
  <c r="S49" i="211"/>
  <c r="Q49" i="211"/>
  <c r="O49" i="211"/>
  <c r="M49" i="211"/>
  <c r="K49" i="211"/>
  <c r="I49" i="211"/>
  <c r="G49" i="211"/>
  <c r="E49" i="211"/>
  <c r="AM48" i="211"/>
  <c r="AK48" i="211"/>
  <c r="AI48" i="211"/>
  <c r="AG48" i="211"/>
  <c r="AE48" i="211"/>
  <c r="AC48" i="211"/>
  <c r="AA48" i="211"/>
  <c r="U48" i="211"/>
  <c r="S48" i="211"/>
  <c r="Q48" i="211"/>
  <c r="O48" i="211"/>
  <c r="M48" i="211"/>
  <c r="K48" i="211"/>
  <c r="I48" i="211"/>
  <c r="G48" i="211"/>
  <c r="E48" i="211"/>
  <c r="AM46" i="211"/>
  <c r="AK46" i="211"/>
  <c r="AI46" i="211"/>
  <c r="AG46" i="211"/>
  <c r="AE46" i="211"/>
  <c r="AC46" i="211"/>
  <c r="AA46" i="211"/>
  <c r="U46" i="211"/>
  <c r="S46" i="211"/>
  <c r="Q46" i="211"/>
  <c r="O46" i="211"/>
  <c r="M46" i="211"/>
  <c r="K46" i="211"/>
  <c r="I46" i="211"/>
  <c r="G46" i="211"/>
  <c r="E46" i="211"/>
  <c r="AM45" i="211"/>
  <c r="AK45" i="211"/>
  <c r="AI45" i="211"/>
  <c r="AG45" i="211"/>
  <c r="AE45" i="211"/>
  <c r="AC45" i="211"/>
  <c r="AA45" i="211"/>
  <c r="U45" i="211"/>
  <c r="S45" i="211"/>
  <c r="Q45" i="211"/>
  <c r="O45" i="211"/>
  <c r="M45" i="211"/>
  <c r="K45" i="211"/>
  <c r="I45" i="211"/>
  <c r="G45" i="211"/>
  <c r="E45" i="211"/>
  <c r="AM44" i="211"/>
  <c r="AK44" i="211"/>
  <c r="AI44" i="211"/>
  <c r="AG44" i="211"/>
  <c r="AE44" i="211"/>
  <c r="AC44" i="211"/>
  <c r="AA44" i="211"/>
  <c r="U44" i="211"/>
  <c r="S44" i="211"/>
  <c r="Q44" i="211"/>
  <c r="O44" i="211"/>
  <c r="M44" i="211"/>
  <c r="K44" i="211"/>
  <c r="I44" i="211"/>
  <c r="G44" i="211"/>
  <c r="E44" i="211"/>
  <c r="AM43" i="211"/>
  <c r="AK43" i="211"/>
  <c r="AI43" i="211"/>
  <c r="AG43" i="211"/>
  <c r="AE43" i="211"/>
  <c r="AC43" i="211"/>
  <c r="AA43" i="211"/>
  <c r="U43" i="211"/>
  <c r="S43" i="211"/>
  <c r="Q43" i="211"/>
  <c r="O43" i="211"/>
  <c r="M43" i="211"/>
  <c r="K43" i="211"/>
  <c r="I43" i="211"/>
  <c r="G43" i="211"/>
  <c r="E43" i="211"/>
  <c r="AM42" i="211"/>
  <c r="AK42" i="211"/>
  <c r="AI42" i="211"/>
  <c r="AG42" i="211"/>
  <c r="AE42" i="211"/>
  <c r="AC42" i="211"/>
  <c r="AA42" i="211"/>
  <c r="U42" i="211"/>
  <c r="S42" i="211"/>
  <c r="Q42" i="211"/>
  <c r="O42" i="211"/>
  <c r="M42" i="211"/>
  <c r="K42" i="211"/>
  <c r="I42" i="211"/>
  <c r="G42" i="211"/>
  <c r="E42" i="211"/>
  <c r="AM41" i="211"/>
  <c r="AK41" i="211"/>
  <c r="AI41" i="211"/>
  <c r="AG41" i="211"/>
  <c r="AE41" i="211"/>
  <c r="AC41" i="211"/>
  <c r="AA41" i="211"/>
  <c r="U41" i="211"/>
  <c r="S41" i="211"/>
  <c r="Q41" i="211"/>
  <c r="O41" i="211"/>
  <c r="M41" i="211"/>
  <c r="K41" i="211"/>
  <c r="I41" i="211"/>
  <c r="G41" i="211"/>
  <c r="E41" i="211"/>
  <c r="AM40" i="211"/>
  <c r="AK40" i="211"/>
  <c r="AI40" i="211"/>
  <c r="AG40" i="211"/>
  <c r="AE40" i="211"/>
  <c r="AC40" i="211"/>
  <c r="AA40" i="211"/>
  <c r="U40" i="211"/>
  <c r="S40" i="211"/>
  <c r="Q40" i="211"/>
  <c r="O40" i="211"/>
  <c r="M40" i="211"/>
  <c r="K40" i="211"/>
  <c r="I40" i="211"/>
  <c r="G40" i="211"/>
  <c r="E40" i="211"/>
  <c r="V40" i="211" s="1"/>
  <c r="AM39" i="211"/>
  <c r="AK39" i="211"/>
  <c r="AI39" i="211"/>
  <c r="AG39" i="211"/>
  <c r="AE39" i="211"/>
  <c r="AC39" i="211"/>
  <c r="AA39" i="211"/>
  <c r="U39" i="211"/>
  <c r="S39" i="211"/>
  <c r="Q39" i="211"/>
  <c r="O39" i="211"/>
  <c r="M39" i="211"/>
  <c r="K39" i="211"/>
  <c r="I39" i="211"/>
  <c r="G39" i="211"/>
  <c r="E39" i="211"/>
  <c r="AM38" i="211"/>
  <c r="AK38" i="211"/>
  <c r="AI38" i="211"/>
  <c r="AG38" i="211"/>
  <c r="AE38" i="211"/>
  <c r="AC38" i="211"/>
  <c r="AA38" i="211"/>
  <c r="U38" i="211"/>
  <c r="S38" i="211"/>
  <c r="Q38" i="211"/>
  <c r="O38" i="211"/>
  <c r="M38" i="211"/>
  <c r="K38" i="211"/>
  <c r="I38" i="211"/>
  <c r="G38" i="211"/>
  <c r="E38" i="211"/>
  <c r="AM37" i="211"/>
  <c r="AK37" i="211"/>
  <c r="AI37" i="211"/>
  <c r="AG37" i="211"/>
  <c r="AE37" i="211"/>
  <c r="AC37" i="211"/>
  <c r="AA37" i="211"/>
  <c r="U37" i="211"/>
  <c r="S37" i="211"/>
  <c r="Q37" i="211"/>
  <c r="O37" i="211"/>
  <c r="M37" i="211"/>
  <c r="K37" i="211"/>
  <c r="I37" i="211"/>
  <c r="G37" i="211"/>
  <c r="E37" i="211"/>
  <c r="AM35" i="211"/>
  <c r="AK35" i="211"/>
  <c r="AI35" i="211"/>
  <c r="AG35" i="211"/>
  <c r="AE35" i="211"/>
  <c r="AC35" i="211"/>
  <c r="AA35" i="211"/>
  <c r="U35" i="211"/>
  <c r="S35" i="211"/>
  <c r="Q35" i="211"/>
  <c r="O35" i="211"/>
  <c r="M35" i="211"/>
  <c r="K35" i="211"/>
  <c r="I35" i="211"/>
  <c r="G35" i="211"/>
  <c r="E35" i="211"/>
  <c r="AH35" i="211" s="1"/>
  <c r="AM34" i="211"/>
  <c r="AK34" i="211"/>
  <c r="AI34" i="211"/>
  <c r="AG34" i="211"/>
  <c r="AE34" i="211"/>
  <c r="AC34" i="211"/>
  <c r="AA34" i="211"/>
  <c r="U34" i="211"/>
  <c r="S34" i="211"/>
  <c r="Q34" i="211"/>
  <c r="O34" i="211"/>
  <c r="M34" i="211"/>
  <c r="K34" i="211"/>
  <c r="I34" i="211"/>
  <c r="G34" i="211"/>
  <c r="E34" i="211"/>
  <c r="AM33" i="211"/>
  <c r="AK33" i="211"/>
  <c r="AI33" i="211"/>
  <c r="AG33" i="211"/>
  <c r="AE33" i="211"/>
  <c r="AC33" i="211"/>
  <c r="AA33" i="211"/>
  <c r="U33" i="211"/>
  <c r="S33" i="211"/>
  <c r="Q33" i="211"/>
  <c r="O33" i="211"/>
  <c r="M33" i="211"/>
  <c r="K33" i="211"/>
  <c r="I33" i="211"/>
  <c r="G33" i="211"/>
  <c r="E33" i="211"/>
  <c r="AM32" i="211"/>
  <c r="AK32" i="211"/>
  <c r="AI32" i="211"/>
  <c r="AG32" i="211"/>
  <c r="AE32" i="211"/>
  <c r="AC32" i="211"/>
  <c r="AA32" i="211"/>
  <c r="U32" i="211"/>
  <c r="S32" i="211"/>
  <c r="Q32" i="211"/>
  <c r="O32" i="211"/>
  <c r="M32" i="211"/>
  <c r="K32" i="211"/>
  <c r="I32" i="211"/>
  <c r="G32" i="211"/>
  <c r="E32" i="211"/>
  <c r="AM31" i="211"/>
  <c r="AK31" i="211"/>
  <c r="AI31" i="211"/>
  <c r="AG31" i="211"/>
  <c r="AE31" i="211"/>
  <c r="AC31" i="211"/>
  <c r="AA31" i="211"/>
  <c r="U31" i="211"/>
  <c r="S31" i="211"/>
  <c r="Q31" i="211"/>
  <c r="O31" i="211"/>
  <c r="M31" i="211"/>
  <c r="K31" i="211"/>
  <c r="I31" i="211"/>
  <c r="G31" i="211"/>
  <c r="E31" i="211"/>
  <c r="AM30" i="211"/>
  <c r="AK30" i="211"/>
  <c r="AI30" i="211"/>
  <c r="AG30" i="211"/>
  <c r="AE30" i="211"/>
  <c r="AC30" i="211"/>
  <c r="AA30" i="211"/>
  <c r="U30" i="211"/>
  <c r="S30" i="211"/>
  <c r="Q30" i="211"/>
  <c r="O30" i="211"/>
  <c r="M30" i="211"/>
  <c r="K30" i="211"/>
  <c r="I30" i="211"/>
  <c r="G30" i="211"/>
  <c r="E30" i="211"/>
  <c r="F28" i="211"/>
  <c r="AN23" i="211"/>
  <c r="L23" i="211"/>
  <c r="J23" i="211"/>
  <c r="H23" i="211"/>
  <c r="AN22" i="211"/>
  <c r="N22" i="211"/>
  <c r="L22" i="211"/>
  <c r="J22" i="211"/>
  <c r="H22" i="211"/>
  <c r="AN21" i="211"/>
  <c r="N21" i="211"/>
  <c r="L21" i="211"/>
  <c r="J21" i="211"/>
  <c r="H21" i="211"/>
  <c r="AN20" i="211"/>
  <c r="N20" i="211"/>
  <c r="L20" i="211"/>
  <c r="J20" i="211"/>
  <c r="H20" i="211"/>
  <c r="AN19" i="211"/>
  <c r="N19" i="211"/>
  <c r="L19" i="211"/>
  <c r="J19" i="211"/>
  <c r="H19" i="211"/>
  <c r="AN18" i="211"/>
  <c r="L18" i="211"/>
  <c r="J18" i="211"/>
  <c r="H18" i="211"/>
  <c r="AN17" i="211"/>
  <c r="N17" i="211"/>
  <c r="L17" i="211"/>
  <c r="J17" i="211"/>
  <c r="H17" i="211"/>
  <c r="AN16" i="211"/>
  <c r="N16" i="211"/>
  <c r="L16" i="211"/>
  <c r="J16" i="211"/>
  <c r="H16" i="211"/>
  <c r="AO12" i="211"/>
  <c r="AO11" i="211"/>
  <c r="F11" i="211"/>
  <c r="E11" i="211"/>
  <c r="AO10" i="211"/>
  <c r="F10" i="211"/>
  <c r="E10" i="211"/>
  <c r="AO9" i="211"/>
  <c r="F9" i="211"/>
  <c r="E9" i="211" s="1"/>
  <c r="AO8" i="211"/>
  <c r="F8" i="211"/>
  <c r="E8" i="211" s="1"/>
  <c r="AO7" i="211"/>
  <c r="F7" i="211"/>
  <c r="E7" i="211" s="1"/>
  <c r="AO6" i="211"/>
  <c r="F6" i="211"/>
  <c r="E6" i="211"/>
  <c r="I107" i="210"/>
  <c r="F107" i="210"/>
  <c r="F93" i="210"/>
  <c r="J93" i="210" s="1"/>
  <c r="AM59" i="210"/>
  <c r="AK59" i="210"/>
  <c r="AI59" i="210"/>
  <c r="AG59" i="210"/>
  <c r="AE59" i="210"/>
  <c r="AC59" i="210"/>
  <c r="AA59" i="210"/>
  <c r="U59" i="210"/>
  <c r="S59" i="210"/>
  <c r="Q59" i="210"/>
  <c r="O59" i="210"/>
  <c r="M59" i="210"/>
  <c r="K59" i="210"/>
  <c r="I59" i="210"/>
  <c r="G59" i="210"/>
  <c r="E59" i="210"/>
  <c r="AM58" i="210"/>
  <c r="AK58" i="210"/>
  <c r="AI58" i="210"/>
  <c r="AG58" i="210"/>
  <c r="AE58" i="210"/>
  <c r="AC58" i="210"/>
  <c r="AA58" i="210"/>
  <c r="U58" i="210"/>
  <c r="S58" i="210"/>
  <c r="Q58" i="210"/>
  <c r="O58" i="210"/>
  <c r="M58" i="210"/>
  <c r="K58" i="210"/>
  <c r="I58" i="210"/>
  <c r="G58" i="210"/>
  <c r="E58" i="210"/>
  <c r="AM57" i="210"/>
  <c r="AK57" i="210"/>
  <c r="AI57" i="210"/>
  <c r="AG57" i="210"/>
  <c r="AE57" i="210"/>
  <c r="AC57" i="210"/>
  <c r="AA57" i="210"/>
  <c r="U57" i="210"/>
  <c r="S57" i="210"/>
  <c r="Q57" i="210"/>
  <c r="O57" i="210"/>
  <c r="M57" i="210"/>
  <c r="K57" i="210"/>
  <c r="I57" i="210"/>
  <c r="G57" i="210"/>
  <c r="E57" i="210"/>
  <c r="AM56" i="210"/>
  <c r="AK56" i="210"/>
  <c r="AI56" i="210"/>
  <c r="AG56" i="210"/>
  <c r="AE56" i="210"/>
  <c r="AC56" i="210"/>
  <c r="AA56" i="210"/>
  <c r="U56" i="210"/>
  <c r="S56" i="210"/>
  <c r="Q56" i="210"/>
  <c r="O56" i="210"/>
  <c r="M56" i="210"/>
  <c r="K56" i="210"/>
  <c r="I56" i="210"/>
  <c r="G56" i="210"/>
  <c r="E56" i="210"/>
  <c r="AM55" i="210"/>
  <c r="AK55" i="210"/>
  <c r="AI55" i="210"/>
  <c r="AG55" i="210"/>
  <c r="AE55" i="210"/>
  <c r="AC55" i="210"/>
  <c r="AA55" i="210"/>
  <c r="U55" i="210"/>
  <c r="S55" i="210"/>
  <c r="Q55" i="210"/>
  <c r="O55" i="210"/>
  <c r="M55" i="210"/>
  <c r="K55" i="210"/>
  <c r="I55" i="210"/>
  <c r="G55" i="210"/>
  <c r="E55" i="210"/>
  <c r="AH55" i="210" s="1"/>
  <c r="AM53" i="210"/>
  <c r="AK53" i="210"/>
  <c r="AI53" i="210"/>
  <c r="AG53" i="210"/>
  <c r="AE53" i="210"/>
  <c r="AC53" i="210"/>
  <c r="AA53" i="210"/>
  <c r="U53" i="210"/>
  <c r="S53" i="210"/>
  <c r="Q53" i="210"/>
  <c r="O53" i="210"/>
  <c r="M53" i="210"/>
  <c r="K53" i="210"/>
  <c r="I53" i="210"/>
  <c r="G53" i="210"/>
  <c r="E53" i="210"/>
  <c r="AM52" i="210"/>
  <c r="AK52" i="210"/>
  <c r="AI52" i="210"/>
  <c r="AG52" i="210"/>
  <c r="AE52" i="210"/>
  <c r="AC52" i="210"/>
  <c r="AA52" i="210"/>
  <c r="U52" i="210"/>
  <c r="S52" i="210"/>
  <c r="Q52" i="210"/>
  <c r="O52" i="210"/>
  <c r="M52" i="210"/>
  <c r="K52" i="210"/>
  <c r="I52" i="210"/>
  <c r="G52" i="210"/>
  <c r="E52" i="210"/>
  <c r="AM51" i="210"/>
  <c r="AK51" i="210"/>
  <c r="AI51" i="210"/>
  <c r="AG51" i="210"/>
  <c r="AE51" i="210"/>
  <c r="AC51" i="210"/>
  <c r="AA51" i="210"/>
  <c r="U51" i="210"/>
  <c r="S51" i="210"/>
  <c r="Q51" i="210"/>
  <c r="O51" i="210"/>
  <c r="M51" i="210"/>
  <c r="K51" i="210"/>
  <c r="I51" i="210"/>
  <c r="G51" i="210"/>
  <c r="E51" i="210"/>
  <c r="AM50" i="210"/>
  <c r="AK50" i="210"/>
  <c r="AI50" i="210"/>
  <c r="AG50" i="210"/>
  <c r="AE50" i="210"/>
  <c r="AC50" i="210"/>
  <c r="AA50" i="210"/>
  <c r="U50" i="210"/>
  <c r="S50" i="210"/>
  <c r="Q50" i="210"/>
  <c r="O50" i="210"/>
  <c r="M50" i="210"/>
  <c r="K50" i="210"/>
  <c r="I50" i="210"/>
  <c r="G50" i="210"/>
  <c r="E50" i="210"/>
  <c r="V50" i="210" s="1"/>
  <c r="AM49" i="210"/>
  <c r="AK49" i="210"/>
  <c r="AI49" i="210"/>
  <c r="AG49" i="210"/>
  <c r="AE49" i="210"/>
  <c r="AC49" i="210"/>
  <c r="AA49" i="210"/>
  <c r="U49" i="210"/>
  <c r="S49" i="210"/>
  <c r="Q49" i="210"/>
  <c r="O49" i="210"/>
  <c r="M49" i="210"/>
  <c r="K49" i="210"/>
  <c r="I49" i="210"/>
  <c r="G49" i="210"/>
  <c r="E49" i="210"/>
  <c r="AM48" i="210"/>
  <c r="AK48" i="210"/>
  <c r="AI48" i="210"/>
  <c r="AG48" i="210"/>
  <c r="AE48" i="210"/>
  <c r="AC48" i="210"/>
  <c r="AA48" i="210"/>
  <c r="U48" i="210"/>
  <c r="S48" i="210"/>
  <c r="Q48" i="210"/>
  <c r="O48" i="210"/>
  <c r="M48" i="210"/>
  <c r="K48" i="210"/>
  <c r="I48" i="210"/>
  <c r="G48" i="210"/>
  <c r="E48" i="210"/>
  <c r="AM47" i="210"/>
  <c r="AK47" i="210"/>
  <c r="AI47" i="210"/>
  <c r="AG47" i="210"/>
  <c r="AE47" i="210"/>
  <c r="AC47" i="210"/>
  <c r="AA47" i="210"/>
  <c r="U47" i="210"/>
  <c r="S47" i="210"/>
  <c r="Q47" i="210"/>
  <c r="O47" i="210"/>
  <c r="M47" i="210"/>
  <c r="K47" i="210"/>
  <c r="I47" i="210"/>
  <c r="G47" i="210"/>
  <c r="E47" i="210"/>
  <c r="AM46" i="210"/>
  <c r="AK46" i="210"/>
  <c r="AI46" i="210"/>
  <c r="AG46" i="210"/>
  <c r="AE46" i="210"/>
  <c r="AC46" i="210"/>
  <c r="AA46" i="210"/>
  <c r="U46" i="210"/>
  <c r="S46" i="210"/>
  <c r="Q46" i="210"/>
  <c r="O46" i="210"/>
  <c r="M46" i="210"/>
  <c r="K46" i="210"/>
  <c r="I46" i="210"/>
  <c r="G46" i="210"/>
  <c r="H46" i="210" s="1"/>
  <c r="E46" i="210"/>
  <c r="AM45" i="210"/>
  <c r="AK45" i="210"/>
  <c r="AI45" i="210"/>
  <c r="AG45" i="210"/>
  <c r="AE45" i="210"/>
  <c r="AC45" i="210"/>
  <c r="AA45" i="210"/>
  <c r="U45" i="210"/>
  <c r="S45" i="210"/>
  <c r="Q45" i="210"/>
  <c r="O45" i="210"/>
  <c r="M45" i="210"/>
  <c r="K45" i="210"/>
  <c r="I45" i="210"/>
  <c r="G45" i="210"/>
  <c r="E45" i="210"/>
  <c r="AM44" i="210"/>
  <c r="AK44" i="210"/>
  <c r="AI44" i="210"/>
  <c r="AG44" i="210"/>
  <c r="AE44" i="210"/>
  <c r="AC44" i="210"/>
  <c r="AA44" i="210"/>
  <c r="U44" i="210"/>
  <c r="S44" i="210"/>
  <c r="Q44" i="210"/>
  <c r="O44" i="210"/>
  <c r="M44" i="210"/>
  <c r="K44" i="210"/>
  <c r="I44" i="210"/>
  <c r="G44" i="210"/>
  <c r="E44" i="210"/>
  <c r="AM43" i="210"/>
  <c r="AK43" i="210"/>
  <c r="AI43" i="210"/>
  <c r="AG43" i="210"/>
  <c r="AE43" i="210"/>
  <c r="AC43" i="210"/>
  <c r="AA43" i="210"/>
  <c r="U43" i="210"/>
  <c r="S43" i="210"/>
  <c r="Q43" i="210"/>
  <c r="O43" i="210"/>
  <c r="M43" i="210"/>
  <c r="K43" i="210"/>
  <c r="I43" i="210"/>
  <c r="G43" i="210"/>
  <c r="E43" i="210"/>
  <c r="AM42" i="210"/>
  <c r="AK42" i="210"/>
  <c r="AI42" i="210"/>
  <c r="AG42" i="210"/>
  <c r="AE42" i="210"/>
  <c r="AC42" i="210"/>
  <c r="AA42" i="210"/>
  <c r="U42" i="210"/>
  <c r="S42" i="210"/>
  <c r="Q42" i="210"/>
  <c r="O42" i="210"/>
  <c r="M42" i="210"/>
  <c r="K42" i="210"/>
  <c r="I42" i="210"/>
  <c r="G42" i="210"/>
  <c r="E42" i="210"/>
  <c r="AM41" i="210"/>
  <c r="AK41" i="210"/>
  <c r="AI41" i="210"/>
  <c r="AG41" i="210"/>
  <c r="AE41" i="210"/>
  <c r="AC41" i="210"/>
  <c r="AA41" i="210"/>
  <c r="U41" i="210"/>
  <c r="S41" i="210"/>
  <c r="Q41" i="210"/>
  <c r="O41" i="210"/>
  <c r="M41" i="210"/>
  <c r="K41" i="210"/>
  <c r="I41" i="210"/>
  <c r="G41" i="210"/>
  <c r="E41" i="210"/>
  <c r="AM40" i="210"/>
  <c r="AK40" i="210"/>
  <c r="AI40" i="210"/>
  <c r="AG40" i="210"/>
  <c r="AE40" i="210"/>
  <c r="AC40" i="210"/>
  <c r="AA40" i="210"/>
  <c r="U40" i="210"/>
  <c r="S40" i="210"/>
  <c r="Q40" i="210"/>
  <c r="O40" i="210"/>
  <c r="M40" i="210"/>
  <c r="K40" i="210"/>
  <c r="I40" i="210"/>
  <c r="G40" i="210"/>
  <c r="E40" i="210"/>
  <c r="AM39" i="210"/>
  <c r="AK39" i="210"/>
  <c r="AI39" i="210"/>
  <c r="AG39" i="210"/>
  <c r="AE39" i="210"/>
  <c r="AC39" i="210"/>
  <c r="AA39" i="210"/>
  <c r="U39" i="210"/>
  <c r="S39" i="210"/>
  <c r="Q39" i="210"/>
  <c r="O39" i="210"/>
  <c r="M39" i="210"/>
  <c r="K39" i="210"/>
  <c r="I39" i="210"/>
  <c r="G39" i="210"/>
  <c r="E39" i="210"/>
  <c r="AM37" i="210"/>
  <c r="AK37" i="210"/>
  <c r="AI37" i="210"/>
  <c r="AG37" i="210"/>
  <c r="AE37" i="210"/>
  <c r="AC37" i="210"/>
  <c r="AA37" i="210"/>
  <c r="U37" i="210"/>
  <c r="S37" i="210"/>
  <c r="Q37" i="210"/>
  <c r="O37" i="210"/>
  <c r="M37" i="210"/>
  <c r="K37" i="210"/>
  <c r="I37" i="210"/>
  <c r="G37" i="210"/>
  <c r="E37" i="210"/>
  <c r="AM36" i="210"/>
  <c r="AK36" i="210"/>
  <c r="AI36" i="210"/>
  <c r="AG36" i="210"/>
  <c r="AE36" i="210"/>
  <c r="AC36" i="210"/>
  <c r="AA36" i="210"/>
  <c r="U36" i="210"/>
  <c r="S36" i="210"/>
  <c r="Q36" i="210"/>
  <c r="O36" i="210"/>
  <c r="M36" i="210"/>
  <c r="K36" i="210"/>
  <c r="I36" i="210"/>
  <c r="G36" i="210"/>
  <c r="E36" i="210"/>
  <c r="AM35" i="210"/>
  <c r="AK35" i="210"/>
  <c r="AI35" i="210"/>
  <c r="AG35" i="210"/>
  <c r="AE35" i="210"/>
  <c r="AC35" i="210"/>
  <c r="AA35" i="210"/>
  <c r="U35" i="210"/>
  <c r="S35" i="210"/>
  <c r="Q35" i="210"/>
  <c r="O35" i="210"/>
  <c r="M35" i="210"/>
  <c r="K35" i="210"/>
  <c r="I35" i="210"/>
  <c r="G35" i="210"/>
  <c r="E35" i="210"/>
  <c r="V35" i="210" s="1"/>
  <c r="AM34" i="210"/>
  <c r="AK34" i="210"/>
  <c r="AI34" i="210"/>
  <c r="AG34" i="210"/>
  <c r="AE34" i="210"/>
  <c r="AC34" i="210"/>
  <c r="AA34" i="210"/>
  <c r="U34" i="210"/>
  <c r="S34" i="210"/>
  <c r="Q34" i="210"/>
  <c r="O34" i="210"/>
  <c r="M34" i="210"/>
  <c r="K34" i="210"/>
  <c r="I34" i="210"/>
  <c r="G34" i="210"/>
  <c r="E34" i="210"/>
  <c r="AM33" i="210"/>
  <c r="AK33" i="210"/>
  <c r="AI33" i="210"/>
  <c r="AG33" i="210"/>
  <c r="AE33" i="210"/>
  <c r="AC33" i="210"/>
  <c r="AA33" i="210"/>
  <c r="U33" i="210"/>
  <c r="S33" i="210"/>
  <c r="Q33" i="210"/>
  <c r="O33" i="210"/>
  <c r="M33" i="210"/>
  <c r="K33" i="210"/>
  <c r="I33" i="210"/>
  <c r="G33" i="210"/>
  <c r="E33" i="210"/>
  <c r="AM31" i="210"/>
  <c r="AK31" i="210"/>
  <c r="AI31" i="210"/>
  <c r="AG31" i="210"/>
  <c r="AE31" i="210"/>
  <c r="AC31" i="210"/>
  <c r="AA31" i="210"/>
  <c r="U31" i="210"/>
  <c r="S31" i="210"/>
  <c r="Q31" i="210"/>
  <c r="O31" i="210"/>
  <c r="M31" i="210"/>
  <c r="K31" i="210"/>
  <c r="I31" i="210"/>
  <c r="G31" i="210"/>
  <c r="E31" i="210"/>
  <c r="AM30" i="210"/>
  <c r="AK30" i="210"/>
  <c r="AI30" i="210"/>
  <c r="AG30" i="210"/>
  <c r="AE30" i="210"/>
  <c r="AC30" i="210"/>
  <c r="AA30" i="210"/>
  <c r="U30" i="210"/>
  <c r="S30" i="210"/>
  <c r="Q30" i="210"/>
  <c r="O30" i="210"/>
  <c r="M30" i="210"/>
  <c r="K30" i="210"/>
  <c r="I30" i="210"/>
  <c r="G30" i="210"/>
  <c r="E30" i="210"/>
  <c r="AM28" i="210"/>
  <c r="F83" i="210" s="1"/>
  <c r="AK28" i="210"/>
  <c r="AI28" i="210"/>
  <c r="AG28" i="210"/>
  <c r="AE28" i="210"/>
  <c r="AC28" i="210"/>
  <c r="AA28" i="210"/>
  <c r="U28" i="210"/>
  <c r="S28" i="210"/>
  <c r="Q28" i="210"/>
  <c r="O28" i="210"/>
  <c r="M28" i="210"/>
  <c r="F72" i="210" s="1"/>
  <c r="G96" i="210" s="1"/>
  <c r="K28" i="210"/>
  <c r="F71" i="210" s="1"/>
  <c r="I28" i="210"/>
  <c r="F70" i="210" s="1"/>
  <c r="G28" i="210"/>
  <c r="E28" i="210"/>
  <c r="AN23" i="210"/>
  <c r="L23" i="210"/>
  <c r="J23" i="210"/>
  <c r="H23" i="210"/>
  <c r="AN22" i="210"/>
  <c r="N22" i="210"/>
  <c r="L22" i="210"/>
  <c r="J22" i="210"/>
  <c r="H22" i="210"/>
  <c r="AN21" i="210"/>
  <c r="N21" i="210"/>
  <c r="L21" i="210"/>
  <c r="J21" i="210"/>
  <c r="H21" i="210"/>
  <c r="AN20" i="210"/>
  <c r="N20" i="210"/>
  <c r="L20" i="210"/>
  <c r="J20" i="210"/>
  <c r="H20" i="210"/>
  <c r="AN19" i="210"/>
  <c r="N19" i="210"/>
  <c r="L19" i="210"/>
  <c r="J19" i="210"/>
  <c r="H19" i="210"/>
  <c r="AN18" i="210"/>
  <c r="L18" i="210"/>
  <c r="J18" i="210"/>
  <c r="H18" i="210"/>
  <c r="AN17" i="210"/>
  <c r="N17" i="210"/>
  <c r="L17" i="210"/>
  <c r="J17" i="210"/>
  <c r="H17" i="210"/>
  <c r="AN16" i="210"/>
  <c r="N16" i="210"/>
  <c r="L16" i="210"/>
  <c r="J16" i="210"/>
  <c r="H16" i="210"/>
  <c r="AN15" i="210"/>
  <c r="N15" i="210"/>
  <c r="L15" i="210"/>
  <c r="J15" i="210"/>
  <c r="H15" i="210"/>
  <c r="AN14" i="210"/>
  <c r="N14" i="210"/>
  <c r="L14" i="210"/>
  <c r="J14" i="210"/>
  <c r="H14" i="210"/>
  <c r="AN12" i="210"/>
  <c r="N12" i="210"/>
  <c r="L12" i="210"/>
  <c r="J12" i="210"/>
  <c r="H12" i="210"/>
  <c r="AN11" i="210"/>
  <c r="N11" i="210"/>
  <c r="L11" i="210"/>
  <c r="J11" i="210"/>
  <c r="H11" i="210"/>
  <c r="AN10" i="210"/>
  <c r="N10" i="210"/>
  <c r="L10" i="210"/>
  <c r="J10" i="210"/>
  <c r="H10" i="210"/>
  <c r="AN9" i="210"/>
  <c r="L9" i="210"/>
  <c r="J9" i="210"/>
  <c r="H9" i="210"/>
  <c r="AN8" i="210"/>
  <c r="L8" i="210"/>
  <c r="J8" i="210"/>
  <c r="H8" i="210"/>
  <c r="AN7" i="210"/>
  <c r="L7" i="210"/>
  <c r="J7" i="210"/>
  <c r="H7" i="210"/>
  <c r="AN6" i="210"/>
  <c r="L6" i="210"/>
  <c r="J6" i="210"/>
  <c r="H6" i="210"/>
  <c r="E31" i="208"/>
  <c r="BN71" i="209"/>
  <c r="BM71" i="209"/>
  <c r="BL71" i="209"/>
  <c r="BK71" i="209"/>
  <c r="BJ71" i="209"/>
  <c r="BI71" i="209"/>
  <c r="BH71" i="209"/>
  <c r="BG71" i="209"/>
  <c r="BF71" i="209"/>
  <c r="BE71" i="209"/>
  <c r="BD71" i="209"/>
  <c r="BC71" i="209"/>
  <c r="BB71" i="209"/>
  <c r="BA71" i="209"/>
  <c r="AZ71" i="209"/>
  <c r="AY71" i="209"/>
  <c r="AX71" i="209"/>
  <c r="AW71" i="209"/>
  <c r="AV71" i="209"/>
  <c r="AU71" i="209"/>
  <c r="AT71" i="209"/>
  <c r="AS71" i="209"/>
  <c r="AR71" i="209"/>
  <c r="AQ71" i="209"/>
  <c r="AP71" i="209"/>
  <c r="AO71" i="209"/>
  <c r="AN71" i="209"/>
  <c r="AM71" i="209"/>
  <c r="AL71" i="209"/>
  <c r="AK71" i="209"/>
  <c r="AJ71" i="209"/>
  <c r="AI71" i="209"/>
  <c r="AH71" i="209"/>
  <c r="AG71" i="209"/>
  <c r="AF71" i="209"/>
  <c r="AE71" i="209"/>
  <c r="Z71" i="209"/>
  <c r="Y71" i="209"/>
  <c r="X71" i="209"/>
  <c r="W71" i="209"/>
  <c r="V71" i="209"/>
  <c r="U71" i="209"/>
  <c r="T71" i="209"/>
  <c r="S71" i="209"/>
  <c r="R71" i="209"/>
  <c r="Q71" i="209"/>
  <c r="P71" i="209"/>
  <c r="O71" i="209"/>
  <c r="N71" i="209"/>
  <c r="M71" i="209"/>
  <c r="L71" i="209"/>
  <c r="K71" i="209"/>
  <c r="J71" i="209"/>
  <c r="I71" i="209"/>
  <c r="H71" i="209"/>
  <c r="G71" i="209"/>
  <c r="F71" i="209"/>
  <c r="E71" i="209"/>
  <c r="BN70" i="209"/>
  <c r="BM70" i="209"/>
  <c r="BL70" i="209"/>
  <c r="BK70" i="209"/>
  <c r="BJ70" i="209"/>
  <c r="BI70" i="209"/>
  <c r="BH70" i="209"/>
  <c r="BG70" i="209"/>
  <c r="BF70" i="209"/>
  <c r="BE70" i="209"/>
  <c r="BD70" i="209"/>
  <c r="BC70" i="209"/>
  <c r="BB70" i="209"/>
  <c r="BA70" i="209"/>
  <c r="AZ70" i="209"/>
  <c r="AY70" i="209"/>
  <c r="AX70" i="209"/>
  <c r="AW70" i="209"/>
  <c r="AV70" i="209"/>
  <c r="AU70" i="209"/>
  <c r="AT70" i="209"/>
  <c r="AS70" i="209"/>
  <c r="AR70" i="209"/>
  <c r="AQ70" i="209"/>
  <c r="AP70" i="209"/>
  <c r="AO70" i="209"/>
  <c r="AN70" i="209"/>
  <c r="AM70" i="209"/>
  <c r="AL70" i="209"/>
  <c r="AK70" i="209"/>
  <c r="AJ70" i="209"/>
  <c r="AI70" i="209"/>
  <c r="AH70" i="209"/>
  <c r="AG70" i="209"/>
  <c r="AF70" i="209"/>
  <c r="AE70" i="209"/>
  <c r="Z70" i="209"/>
  <c r="Y70" i="209"/>
  <c r="X70" i="209"/>
  <c r="W70" i="209"/>
  <c r="V70" i="209"/>
  <c r="U70" i="209"/>
  <c r="T70" i="209"/>
  <c r="S70" i="209"/>
  <c r="R70" i="209"/>
  <c r="Q70" i="209"/>
  <c r="P70" i="209"/>
  <c r="O70" i="209"/>
  <c r="N70" i="209"/>
  <c r="M70" i="209"/>
  <c r="L70" i="209"/>
  <c r="K70" i="209"/>
  <c r="J70" i="209"/>
  <c r="I70" i="209"/>
  <c r="H70" i="209"/>
  <c r="G70" i="209"/>
  <c r="F70" i="209"/>
  <c r="E70" i="209"/>
  <c r="BN69" i="209"/>
  <c r="BM69" i="209"/>
  <c r="BL69" i="209"/>
  <c r="BK69" i="209"/>
  <c r="BJ69" i="209"/>
  <c r="BI69" i="209"/>
  <c r="BH69" i="209"/>
  <c r="BG69" i="209"/>
  <c r="BF69" i="209"/>
  <c r="BE69" i="209"/>
  <c r="BD69" i="209"/>
  <c r="BC69" i="209"/>
  <c r="BB69" i="209"/>
  <c r="BA69" i="209"/>
  <c r="AZ69" i="209"/>
  <c r="AY69" i="209"/>
  <c r="AX69" i="209"/>
  <c r="AW69" i="209"/>
  <c r="AV69" i="209"/>
  <c r="AU69" i="209"/>
  <c r="AT69" i="209"/>
  <c r="AS69" i="209"/>
  <c r="AR69" i="209"/>
  <c r="AQ69" i="209"/>
  <c r="AP69" i="209"/>
  <c r="AO69" i="209"/>
  <c r="AN69" i="209"/>
  <c r="AM69" i="209"/>
  <c r="AL69" i="209"/>
  <c r="AK69" i="209"/>
  <c r="AJ69" i="209"/>
  <c r="AI69" i="209"/>
  <c r="AH69" i="209"/>
  <c r="AG69" i="209"/>
  <c r="AF69" i="209"/>
  <c r="AE69" i="209"/>
  <c r="Z69" i="209"/>
  <c r="Y69" i="209"/>
  <c r="X69" i="209"/>
  <c r="W69" i="209"/>
  <c r="V69" i="209"/>
  <c r="U69" i="209"/>
  <c r="T69" i="209"/>
  <c r="S69" i="209"/>
  <c r="R69" i="209"/>
  <c r="Q69" i="209"/>
  <c r="P69" i="209"/>
  <c r="O69" i="209"/>
  <c r="N69" i="209"/>
  <c r="M69" i="209"/>
  <c r="L69" i="209"/>
  <c r="K69" i="209"/>
  <c r="J69" i="209"/>
  <c r="I69" i="209"/>
  <c r="H69" i="209"/>
  <c r="G69" i="209"/>
  <c r="F69" i="209"/>
  <c r="E69" i="209"/>
  <c r="BN68" i="209"/>
  <c r="BM68" i="209"/>
  <c r="BL68" i="209"/>
  <c r="BK68" i="209"/>
  <c r="BJ68" i="209"/>
  <c r="BI68" i="209"/>
  <c r="BH68" i="209"/>
  <c r="BG68" i="209"/>
  <c r="BF68" i="209"/>
  <c r="BE68" i="209"/>
  <c r="BD68" i="209"/>
  <c r="BC68" i="209"/>
  <c r="BB68" i="209"/>
  <c r="BA68" i="209"/>
  <c r="AZ68" i="209"/>
  <c r="AY68" i="209"/>
  <c r="AX68" i="209"/>
  <c r="AW68" i="209"/>
  <c r="AV68" i="209"/>
  <c r="AU68" i="209"/>
  <c r="AT68" i="209"/>
  <c r="AS68" i="209"/>
  <c r="AR68" i="209"/>
  <c r="AQ68" i="209"/>
  <c r="AP68" i="209"/>
  <c r="AO68" i="209"/>
  <c r="AN68" i="209"/>
  <c r="AM68" i="209"/>
  <c r="AL68" i="209"/>
  <c r="AK68" i="209"/>
  <c r="AJ68" i="209"/>
  <c r="AI68" i="209"/>
  <c r="AH68" i="209"/>
  <c r="AG68" i="209"/>
  <c r="AF68" i="209"/>
  <c r="AE68" i="209"/>
  <c r="Z68" i="209"/>
  <c r="Y68" i="209"/>
  <c r="X68" i="209"/>
  <c r="W68" i="209"/>
  <c r="V68" i="209"/>
  <c r="U68" i="209"/>
  <c r="T68" i="209"/>
  <c r="S68" i="209"/>
  <c r="R68" i="209"/>
  <c r="Q68" i="209"/>
  <c r="P68" i="209"/>
  <c r="O68" i="209"/>
  <c r="N68" i="209"/>
  <c r="M68" i="209"/>
  <c r="L68" i="209"/>
  <c r="K68" i="209"/>
  <c r="J68" i="209"/>
  <c r="I68" i="209"/>
  <c r="H68" i="209"/>
  <c r="G68" i="209"/>
  <c r="F68" i="209"/>
  <c r="E68" i="209"/>
  <c r="BN67" i="209"/>
  <c r="BM67" i="209"/>
  <c r="BL67" i="209"/>
  <c r="BK67" i="209"/>
  <c r="BJ67" i="209"/>
  <c r="BI67" i="209"/>
  <c r="BH67" i="209"/>
  <c r="BG67" i="209"/>
  <c r="BF67" i="209"/>
  <c r="BE67" i="209"/>
  <c r="BD67" i="209"/>
  <c r="BC67" i="209"/>
  <c r="BB67" i="209"/>
  <c r="BA67" i="209"/>
  <c r="AZ67" i="209"/>
  <c r="AY67" i="209"/>
  <c r="AX67" i="209"/>
  <c r="AW67" i="209"/>
  <c r="AV67" i="209"/>
  <c r="AU67" i="209"/>
  <c r="AT67" i="209"/>
  <c r="AS67" i="209"/>
  <c r="AR67" i="209"/>
  <c r="AQ67" i="209"/>
  <c r="AP67" i="209"/>
  <c r="AO67" i="209"/>
  <c r="AN67" i="209"/>
  <c r="AM67" i="209"/>
  <c r="AL67" i="209"/>
  <c r="AK67" i="209"/>
  <c r="AJ67" i="209"/>
  <c r="AI67" i="209"/>
  <c r="AH67" i="209"/>
  <c r="AG67" i="209"/>
  <c r="AF67" i="209"/>
  <c r="AE67" i="209"/>
  <c r="Z67" i="209"/>
  <c r="Y67" i="209"/>
  <c r="X67" i="209"/>
  <c r="W67" i="209"/>
  <c r="V67" i="209"/>
  <c r="U67" i="209"/>
  <c r="T67" i="209"/>
  <c r="S67" i="209"/>
  <c r="R67" i="209"/>
  <c r="Q67" i="209"/>
  <c r="P67" i="209"/>
  <c r="O67" i="209"/>
  <c r="N67" i="209"/>
  <c r="M67" i="209"/>
  <c r="L67" i="209"/>
  <c r="K67" i="209"/>
  <c r="J67" i="209"/>
  <c r="I67" i="209"/>
  <c r="H67" i="209"/>
  <c r="G67" i="209"/>
  <c r="F67" i="209"/>
  <c r="E67" i="209"/>
  <c r="BN66" i="209"/>
  <c r="BM66" i="209"/>
  <c r="BL66" i="209"/>
  <c r="BK66" i="209"/>
  <c r="BJ66" i="209"/>
  <c r="BI66" i="209"/>
  <c r="BH66" i="209"/>
  <c r="BG66" i="209"/>
  <c r="BF66" i="209"/>
  <c r="BE66" i="209"/>
  <c r="BD66" i="209"/>
  <c r="BC66" i="209"/>
  <c r="BB66" i="209"/>
  <c r="BA66" i="209"/>
  <c r="AZ66" i="209"/>
  <c r="AY66" i="209"/>
  <c r="AX66" i="209"/>
  <c r="AW66" i="209"/>
  <c r="AV66" i="209"/>
  <c r="AU66" i="209"/>
  <c r="AT66" i="209"/>
  <c r="AS66" i="209"/>
  <c r="AR66" i="209"/>
  <c r="AQ66" i="209"/>
  <c r="AP66" i="209"/>
  <c r="AO66" i="209"/>
  <c r="AN66" i="209"/>
  <c r="AM66" i="209"/>
  <c r="AL66" i="209"/>
  <c r="AK66" i="209"/>
  <c r="AJ66" i="209"/>
  <c r="AI66" i="209"/>
  <c r="AH66" i="209"/>
  <c r="AG66" i="209"/>
  <c r="AF66" i="209"/>
  <c r="AE66" i="209"/>
  <c r="Z66" i="209"/>
  <c r="Y66" i="209"/>
  <c r="X66" i="209"/>
  <c r="W66" i="209"/>
  <c r="V66" i="209"/>
  <c r="U66" i="209"/>
  <c r="T66" i="209"/>
  <c r="S66" i="209"/>
  <c r="R66" i="209"/>
  <c r="Q66" i="209"/>
  <c r="P66" i="209"/>
  <c r="O66" i="209"/>
  <c r="N66" i="209"/>
  <c r="M66" i="209"/>
  <c r="L66" i="209"/>
  <c r="K66" i="209"/>
  <c r="J66" i="209"/>
  <c r="I66" i="209"/>
  <c r="H66" i="209"/>
  <c r="G66" i="209"/>
  <c r="F66" i="209"/>
  <c r="E66" i="209"/>
  <c r="BN65" i="209"/>
  <c r="BM65" i="209"/>
  <c r="BL65" i="209"/>
  <c r="BK65" i="209"/>
  <c r="BJ65" i="209"/>
  <c r="BI65" i="209"/>
  <c r="BH65" i="209"/>
  <c r="BG65" i="209"/>
  <c r="BF65" i="209"/>
  <c r="BE65" i="209"/>
  <c r="BD65" i="209"/>
  <c r="BC65" i="209"/>
  <c r="BB65" i="209"/>
  <c r="BA65" i="209"/>
  <c r="AZ65" i="209"/>
  <c r="AY65" i="209"/>
  <c r="AX65" i="209"/>
  <c r="AW65" i="209"/>
  <c r="AV65" i="209"/>
  <c r="AU65" i="209"/>
  <c r="AT65" i="209"/>
  <c r="AS65" i="209"/>
  <c r="AR65" i="209"/>
  <c r="AQ65" i="209"/>
  <c r="AP65" i="209"/>
  <c r="AO65" i="209"/>
  <c r="AN65" i="209"/>
  <c r="AM65" i="209"/>
  <c r="AL65" i="209"/>
  <c r="AK65" i="209"/>
  <c r="AJ65" i="209"/>
  <c r="AI65" i="209"/>
  <c r="AH65" i="209"/>
  <c r="AG65" i="209"/>
  <c r="AF65" i="209"/>
  <c r="AE65" i="209"/>
  <c r="Z65" i="209"/>
  <c r="Y65" i="209"/>
  <c r="X65" i="209"/>
  <c r="W65" i="209"/>
  <c r="V65" i="209"/>
  <c r="U65" i="209"/>
  <c r="T65" i="209"/>
  <c r="S65" i="209"/>
  <c r="R65" i="209"/>
  <c r="Q65" i="209"/>
  <c r="P65" i="209"/>
  <c r="O65" i="209"/>
  <c r="N65" i="209"/>
  <c r="M65" i="209"/>
  <c r="L65" i="209"/>
  <c r="K65" i="209"/>
  <c r="J65" i="209"/>
  <c r="I65" i="209"/>
  <c r="H65" i="209"/>
  <c r="G65" i="209"/>
  <c r="F65" i="209"/>
  <c r="E65" i="209"/>
  <c r="BN64" i="209"/>
  <c r="BM64" i="209"/>
  <c r="BL64" i="209"/>
  <c r="BK64" i="209"/>
  <c r="BJ64" i="209"/>
  <c r="BI64" i="209"/>
  <c r="BH64" i="209"/>
  <c r="BG64" i="209"/>
  <c r="BF64" i="209"/>
  <c r="BE64" i="209"/>
  <c r="BD64" i="209"/>
  <c r="BC64" i="209"/>
  <c r="BB64" i="209"/>
  <c r="BA64" i="209"/>
  <c r="AZ64" i="209"/>
  <c r="AY64" i="209"/>
  <c r="AX64" i="209"/>
  <c r="AW64" i="209"/>
  <c r="AV64" i="209"/>
  <c r="AU64" i="209"/>
  <c r="AT64" i="209"/>
  <c r="AS64" i="209"/>
  <c r="AR64" i="209"/>
  <c r="AQ64" i="209"/>
  <c r="AP64" i="209"/>
  <c r="AO64" i="209"/>
  <c r="AN64" i="209"/>
  <c r="AM64" i="209"/>
  <c r="AL64" i="209"/>
  <c r="AK64" i="209"/>
  <c r="AJ64" i="209"/>
  <c r="AI64" i="209"/>
  <c r="AH64" i="209"/>
  <c r="AG64" i="209"/>
  <c r="AF64" i="209"/>
  <c r="AE64" i="209"/>
  <c r="Z64" i="209"/>
  <c r="Y64" i="209"/>
  <c r="X64" i="209"/>
  <c r="W64" i="209"/>
  <c r="V64" i="209"/>
  <c r="U64" i="209"/>
  <c r="T64" i="209"/>
  <c r="S64" i="209"/>
  <c r="R64" i="209"/>
  <c r="Q64" i="209"/>
  <c r="P64" i="209"/>
  <c r="O64" i="209"/>
  <c r="N64" i="209"/>
  <c r="M64" i="209"/>
  <c r="L64" i="209"/>
  <c r="K64" i="209"/>
  <c r="J64" i="209"/>
  <c r="I64" i="209"/>
  <c r="H64" i="209"/>
  <c r="G64" i="209"/>
  <c r="F64" i="209"/>
  <c r="E64" i="209"/>
  <c r="BN63" i="209"/>
  <c r="BM63" i="209"/>
  <c r="BL63" i="209"/>
  <c r="BK63" i="209"/>
  <c r="BJ63" i="209"/>
  <c r="BI63" i="209"/>
  <c r="BH63" i="209"/>
  <c r="BG63" i="209"/>
  <c r="BF63" i="209"/>
  <c r="BE63" i="209"/>
  <c r="BD63" i="209"/>
  <c r="BC63" i="209"/>
  <c r="BB63" i="209"/>
  <c r="BA63" i="209"/>
  <c r="AZ63" i="209"/>
  <c r="AY63" i="209"/>
  <c r="AX63" i="209"/>
  <c r="AW63" i="209"/>
  <c r="AV63" i="209"/>
  <c r="AU63" i="209"/>
  <c r="AT63" i="209"/>
  <c r="AS63" i="209"/>
  <c r="AR63" i="209"/>
  <c r="AQ63" i="209"/>
  <c r="AP63" i="209"/>
  <c r="AO63" i="209"/>
  <c r="AN63" i="209"/>
  <c r="AM63" i="209"/>
  <c r="AL63" i="209"/>
  <c r="AK63" i="209"/>
  <c r="AJ63" i="209"/>
  <c r="AI63" i="209"/>
  <c r="AH63" i="209"/>
  <c r="AG63" i="209"/>
  <c r="AF63" i="209"/>
  <c r="AE63" i="209"/>
  <c r="Z63" i="209"/>
  <c r="Y63" i="209"/>
  <c r="X63" i="209"/>
  <c r="W63" i="209"/>
  <c r="V63" i="209"/>
  <c r="U63" i="209"/>
  <c r="T63" i="209"/>
  <c r="S63" i="209"/>
  <c r="R63" i="209"/>
  <c r="Q63" i="209"/>
  <c r="P63" i="209"/>
  <c r="O63" i="209"/>
  <c r="N63" i="209"/>
  <c r="M63" i="209"/>
  <c r="L63" i="209"/>
  <c r="K63" i="209"/>
  <c r="J63" i="209"/>
  <c r="I63" i="209"/>
  <c r="H63" i="209"/>
  <c r="G63" i="209"/>
  <c r="F63" i="209"/>
  <c r="E63" i="209"/>
  <c r="BN62" i="209"/>
  <c r="BM62" i="209"/>
  <c r="BL62" i="209"/>
  <c r="BK62" i="209"/>
  <c r="BJ62" i="209"/>
  <c r="BI62" i="209"/>
  <c r="BH62" i="209"/>
  <c r="BG62" i="209"/>
  <c r="BF62" i="209"/>
  <c r="BE62" i="209"/>
  <c r="BD62" i="209"/>
  <c r="BC62" i="209"/>
  <c r="BB62" i="209"/>
  <c r="BA62" i="209"/>
  <c r="AZ62" i="209"/>
  <c r="AY62" i="209"/>
  <c r="AX62" i="209"/>
  <c r="AW62" i="209"/>
  <c r="AV62" i="209"/>
  <c r="AU62" i="209"/>
  <c r="AT62" i="209"/>
  <c r="AS62" i="209"/>
  <c r="AR62" i="209"/>
  <c r="AQ62" i="209"/>
  <c r="AP62" i="209"/>
  <c r="AO62" i="209"/>
  <c r="AN62" i="209"/>
  <c r="AM62" i="209"/>
  <c r="AL62" i="209"/>
  <c r="AK62" i="209"/>
  <c r="AJ62" i="209"/>
  <c r="AI62" i="209"/>
  <c r="AH62" i="209"/>
  <c r="AG62" i="209"/>
  <c r="AF62" i="209"/>
  <c r="AE62" i="209"/>
  <c r="Z62" i="209"/>
  <c r="Y62" i="209"/>
  <c r="X62" i="209"/>
  <c r="W62" i="209"/>
  <c r="V62" i="209"/>
  <c r="U62" i="209"/>
  <c r="T62" i="209"/>
  <c r="S62" i="209"/>
  <c r="R62" i="209"/>
  <c r="Q62" i="209"/>
  <c r="P62" i="209"/>
  <c r="O62" i="209"/>
  <c r="N62" i="209"/>
  <c r="M62" i="209"/>
  <c r="L62" i="209"/>
  <c r="K62" i="209"/>
  <c r="J62" i="209"/>
  <c r="I62" i="209"/>
  <c r="H62" i="209"/>
  <c r="G62" i="209"/>
  <c r="F62" i="209"/>
  <c r="E62" i="209"/>
  <c r="BN60" i="209"/>
  <c r="BM60" i="209"/>
  <c r="BL60" i="209"/>
  <c r="BK60" i="209"/>
  <c r="BJ60" i="209"/>
  <c r="BI60" i="209"/>
  <c r="BH60" i="209"/>
  <c r="BG60" i="209"/>
  <c r="BF60" i="209"/>
  <c r="BE60" i="209"/>
  <c r="BD60" i="209"/>
  <c r="BC60" i="209"/>
  <c r="BB60" i="209"/>
  <c r="BA60" i="209"/>
  <c r="AZ60" i="209"/>
  <c r="AY60" i="209"/>
  <c r="AX60" i="209"/>
  <c r="AW60" i="209"/>
  <c r="AV60" i="209"/>
  <c r="AU60" i="209"/>
  <c r="AT60" i="209"/>
  <c r="AS60" i="209"/>
  <c r="AR60" i="209"/>
  <c r="AQ60" i="209"/>
  <c r="AP60" i="209"/>
  <c r="AO60" i="209"/>
  <c r="AN60" i="209"/>
  <c r="AM60" i="209"/>
  <c r="AL60" i="209"/>
  <c r="AK60" i="209"/>
  <c r="AJ60" i="209"/>
  <c r="AI60" i="209"/>
  <c r="AH60" i="209"/>
  <c r="AG60" i="209"/>
  <c r="AF60" i="209"/>
  <c r="AE60" i="209"/>
  <c r="Z60" i="209"/>
  <c r="Y60" i="209"/>
  <c r="X60" i="209"/>
  <c r="W60" i="209"/>
  <c r="V60" i="209"/>
  <c r="U60" i="209"/>
  <c r="T60" i="209"/>
  <c r="S60" i="209"/>
  <c r="R60" i="209"/>
  <c r="Q60" i="209"/>
  <c r="P60" i="209"/>
  <c r="O60" i="209"/>
  <c r="N60" i="209"/>
  <c r="M60" i="209"/>
  <c r="L60" i="209"/>
  <c r="K60" i="209"/>
  <c r="J60" i="209"/>
  <c r="I60" i="209"/>
  <c r="H60" i="209"/>
  <c r="G60" i="209"/>
  <c r="F60" i="209"/>
  <c r="E60" i="209"/>
  <c r="BN59" i="209"/>
  <c r="BM59" i="209"/>
  <c r="BL59" i="209"/>
  <c r="BK59" i="209"/>
  <c r="BJ59" i="209"/>
  <c r="BI59" i="209"/>
  <c r="BH59" i="209"/>
  <c r="BG59" i="209"/>
  <c r="BF59" i="209"/>
  <c r="BE59" i="209"/>
  <c r="BD59" i="209"/>
  <c r="BC59" i="209"/>
  <c r="BB59" i="209"/>
  <c r="BA59" i="209"/>
  <c r="AZ59" i="209"/>
  <c r="AY59" i="209"/>
  <c r="AX59" i="209"/>
  <c r="AW59" i="209"/>
  <c r="AV59" i="209"/>
  <c r="AU59" i="209"/>
  <c r="AT59" i="209"/>
  <c r="AS59" i="209"/>
  <c r="AR59" i="209"/>
  <c r="AQ59" i="209"/>
  <c r="AP59" i="209"/>
  <c r="AO59" i="209"/>
  <c r="AN59" i="209"/>
  <c r="AM59" i="209"/>
  <c r="AL59" i="209"/>
  <c r="AK59" i="209"/>
  <c r="AJ59" i="209"/>
  <c r="AI59" i="209"/>
  <c r="AH59" i="209"/>
  <c r="AG59" i="209"/>
  <c r="AF59" i="209"/>
  <c r="AE59" i="209"/>
  <c r="Z59" i="209"/>
  <c r="Y59" i="209"/>
  <c r="X59" i="209"/>
  <c r="W59" i="209"/>
  <c r="V59" i="209"/>
  <c r="U59" i="209"/>
  <c r="T59" i="209"/>
  <c r="S59" i="209"/>
  <c r="R59" i="209"/>
  <c r="Q59" i="209"/>
  <c r="P59" i="209"/>
  <c r="O59" i="209"/>
  <c r="N59" i="209"/>
  <c r="M59" i="209"/>
  <c r="L59" i="209"/>
  <c r="K59" i="209"/>
  <c r="J59" i="209"/>
  <c r="I59" i="209"/>
  <c r="H59" i="209"/>
  <c r="G59" i="209"/>
  <c r="F59" i="209"/>
  <c r="E59" i="209"/>
  <c r="BN58" i="209"/>
  <c r="BM58" i="209"/>
  <c r="BL58" i="209"/>
  <c r="BK58" i="209"/>
  <c r="BJ58" i="209"/>
  <c r="BI58" i="209"/>
  <c r="BH58" i="209"/>
  <c r="BG58" i="209"/>
  <c r="BF58" i="209"/>
  <c r="BE58" i="209"/>
  <c r="BD58" i="209"/>
  <c r="BC58" i="209"/>
  <c r="BB58" i="209"/>
  <c r="BA58" i="209"/>
  <c r="AZ58" i="209"/>
  <c r="AY58" i="209"/>
  <c r="AX58" i="209"/>
  <c r="AW58" i="209"/>
  <c r="AV58" i="209"/>
  <c r="AU58" i="209"/>
  <c r="AT58" i="209"/>
  <c r="AS58" i="209"/>
  <c r="AR58" i="209"/>
  <c r="AQ58" i="209"/>
  <c r="AP58" i="209"/>
  <c r="AO58" i="209"/>
  <c r="AN58" i="209"/>
  <c r="AM58" i="209"/>
  <c r="AL58" i="209"/>
  <c r="AK58" i="209"/>
  <c r="AJ58" i="209"/>
  <c r="AI58" i="209"/>
  <c r="AH58" i="209"/>
  <c r="AG58" i="209"/>
  <c r="AF58" i="209"/>
  <c r="AE58" i="209"/>
  <c r="Z58" i="209"/>
  <c r="Y58" i="209"/>
  <c r="X58" i="209"/>
  <c r="W58" i="209"/>
  <c r="V58" i="209"/>
  <c r="U58" i="209"/>
  <c r="T58" i="209"/>
  <c r="S58" i="209"/>
  <c r="R58" i="209"/>
  <c r="Q58" i="209"/>
  <c r="P58" i="209"/>
  <c r="O58" i="209"/>
  <c r="N58" i="209"/>
  <c r="M58" i="209"/>
  <c r="L58" i="209"/>
  <c r="K58" i="209"/>
  <c r="J58" i="209"/>
  <c r="I58" i="209"/>
  <c r="H58" i="209"/>
  <c r="G58" i="209"/>
  <c r="F58" i="209"/>
  <c r="E58" i="209"/>
  <c r="BN57" i="209"/>
  <c r="BM57" i="209"/>
  <c r="BL57" i="209"/>
  <c r="BK57" i="209"/>
  <c r="BJ57" i="209"/>
  <c r="BI57" i="209"/>
  <c r="BH57" i="209"/>
  <c r="BG57" i="209"/>
  <c r="BF57" i="209"/>
  <c r="BE57" i="209"/>
  <c r="BD57" i="209"/>
  <c r="BC57" i="209"/>
  <c r="BB57" i="209"/>
  <c r="BA57" i="209"/>
  <c r="AZ57" i="209"/>
  <c r="AY57" i="209"/>
  <c r="AX57" i="209"/>
  <c r="AW57" i="209"/>
  <c r="AV57" i="209"/>
  <c r="AU57" i="209"/>
  <c r="AT57" i="209"/>
  <c r="AS57" i="209"/>
  <c r="AR57" i="209"/>
  <c r="AQ57" i="209"/>
  <c r="AP57" i="209"/>
  <c r="AO57" i="209"/>
  <c r="AN57" i="209"/>
  <c r="AM57" i="209"/>
  <c r="AL57" i="209"/>
  <c r="AK57" i="209"/>
  <c r="AJ57" i="209"/>
  <c r="AI57" i="209"/>
  <c r="AH57" i="209"/>
  <c r="AG57" i="209"/>
  <c r="AF57" i="209"/>
  <c r="AE57" i="209"/>
  <c r="Z57" i="209"/>
  <c r="Y57" i="209"/>
  <c r="X57" i="209"/>
  <c r="W57" i="209"/>
  <c r="V57" i="209"/>
  <c r="U57" i="209"/>
  <c r="T57" i="209"/>
  <c r="S57" i="209"/>
  <c r="R57" i="209"/>
  <c r="Q57" i="209"/>
  <c r="P57" i="209"/>
  <c r="O57" i="209"/>
  <c r="N57" i="209"/>
  <c r="M57" i="209"/>
  <c r="L57" i="209"/>
  <c r="K57" i="209"/>
  <c r="J57" i="209"/>
  <c r="I57" i="209"/>
  <c r="H57" i="209"/>
  <c r="G57" i="209"/>
  <c r="F57" i="209"/>
  <c r="E57" i="209"/>
  <c r="BN56" i="209"/>
  <c r="BM56" i="209"/>
  <c r="BL56" i="209"/>
  <c r="BK56" i="209"/>
  <c r="BJ56" i="209"/>
  <c r="BI56" i="209"/>
  <c r="BH56" i="209"/>
  <c r="BG56" i="209"/>
  <c r="BF56" i="209"/>
  <c r="BE56" i="209"/>
  <c r="BD56" i="209"/>
  <c r="BC56" i="209"/>
  <c r="BB56" i="209"/>
  <c r="BA56" i="209"/>
  <c r="AZ56" i="209"/>
  <c r="AY56" i="209"/>
  <c r="AX56" i="209"/>
  <c r="AW56" i="209"/>
  <c r="AV56" i="209"/>
  <c r="AU56" i="209"/>
  <c r="AT56" i="209"/>
  <c r="AS56" i="209"/>
  <c r="AR56" i="209"/>
  <c r="AQ56" i="209"/>
  <c r="AP56" i="209"/>
  <c r="AO56" i="209"/>
  <c r="AN56" i="209"/>
  <c r="AM56" i="209"/>
  <c r="AL56" i="209"/>
  <c r="AK56" i="209"/>
  <c r="AJ56" i="209"/>
  <c r="AI56" i="209"/>
  <c r="AH56" i="209"/>
  <c r="AG56" i="209"/>
  <c r="AF56" i="209"/>
  <c r="AE56" i="209"/>
  <c r="Z56" i="209"/>
  <c r="Y56" i="209"/>
  <c r="X56" i="209"/>
  <c r="W56" i="209"/>
  <c r="V56" i="209"/>
  <c r="U56" i="209"/>
  <c r="T56" i="209"/>
  <c r="S56" i="209"/>
  <c r="R56" i="209"/>
  <c r="Q56" i="209"/>
  <c r="P56" i="209"/>
  <c r="O56" i="209"/>
  <c r="N56" i="209"/>
  <c r="M56" i="209"/>
  <c r="L56" i="209"/>
  <c r="K56" i="209"/>
  <c r="J56" i="209"/>
  <c r="I56" i="209"/>
  <c r="H56" i="209"/>
  <c r="G56" i="209"/>
  <c r="F56" i="209"/>
  <c r="E56" i="209"/>
  <c r="BN55" i="209"/>
  <c r="BM55" i="209"/>
  <c r="BL55" i="209"/>
  <c r="BK55" i="209"/>
  <c r="BJ55" i="209"/>
  <c r="BI55" i="209"/>
  <c r="BH55" i="209"/>
  <c r="BG55" i="209"/>
  <c r="BF55" i="209"/>
  <c r="BE55" i="209"/>
  <c r="BD55" i="209"/>
  <c r="BC55" i="209"/>
  <c r="BB55" i="209"/>
  <c r="BA55" i="209"/>
  <c r="AZ55" i="209"/>
  <c r="AY55" i="209"/>
  <c r="AX55" i="209"/>
  <c r="AW55" i="209"/>
  <c r="AV55" i="209"/>
  <c r="AU55" i="209"/>
  <c r="AT55" i="209"/>
  <c r="AS55" i="209"/>
  <c r="AR55" i="209"/>
  <c r="AQ55" i="209"/>
  <c r="AP55" i="209"/>
  <c r="AO55" i="209"/>
  <c r="AN55" i="209"/>
  <c r="AM55" i="209"/>
  <c r="AL55" i="209"/>
  <c r="AK55" i="209"/>
  <c r="AJ55" i="209"/>
  <c r="AI55" i="209"/>
  <c r="AH55" i="209"/>
  <c r="AG55" i="209"/>
  <c r="AF55" i="209"/>
  <c r="AE55" i="209"/>
  <c r="Z55" i="209"/>
  <c r="Y55" i="209"/>
  <c r="X55" i="209"/>
  <c r="W55" i="209"/>
  <c r="V55" i="209"/>
  <c r="U55" i="209"/>
  <c r="T55" i="209"/>
  <c r="S55" i="209"/>
  <c r="R55" i="209"/>
  <c r="Q55" i="209"/>
  <c r="P55" i="209"/>
  <c r="O55" i="209"/>
  <c r="N55" i="209"/>
  <c r="M55" i="209"/>
  <c r="L55" i="209"/>
  <c r="K55" i="209"/>
  <c r="J55" i="209"/>
  <c r="I55" i="209"/>
  <c r="H55" i="209"/>
  <c r="G55" i="209"/>
  <c r="F55" i="209"/>
  <c r="E55" i="209"/>
  <c r="BN54" i="209"/>
  <c r="BM54" i="209"/>
  <c r="BL54" i="209"/>
  <c r="BK54" i="209"/>
  <c r="BJ54" i="209"/>
  <c r="BI54" i="209"/>
  <c r="BH54" i="209"/>
  <c r="BG54" i="209"/>
  <c r="BF54" i="209"/>
  <c r="BE54" i="209"/>
  <c r="BD54" i="209"/>
  <c r="BC54" i="209"/>
  <c r="BB54" i="209"/>
  <c r="BA54" i="209"/>
  <c r="AZ54" i="209"/>
  <c r="AY54" i="209"/>
  <c r="AX54" i="209"/>
  <c r="AW54" i="209"/>
  <c r="AV54" i="209"/>
  <c r="AU54" i="209"/>
  <c r="AT54" i="209"/>
  <c r="AS54" i="209"/>
  <c r="AR54" i="209"/>
  <c r="AQ54" i="209"/>
  <c r="AP54" i="209"/>
  <c r="AO54" i="209"/>
  <c r="AN54" i="209"/>
  <c r="AM54" i="209"/>
  <c r="AL54" i="209"/>
  <c r="AK54" i="209"/>
  <c r="AJ54" i="209"/>
  <c r="AI54" i="209"/>
  <c r="AH54" i="209"/>
  <c r="AG54" i="209"/>
  <c r="AF54" i="209"/>
  <c r="AE54" i="209"/>
  <c r="Z54" i="209"/>
  <c r="Y54" i="209"/>
  <c r="X54" i="209"/>
  <c r="W54" i="209"/>
  <c r="V54" i="209"/>
  <c r="U54" i="209"/>
  <c r="T54" i="209"/>
  <c r="S54" i="209"/>
  <c r="R54" i="209"/>
  <c r="Q54" i="209"/>
  <c r="P54" i="209"/>
  <c r="O54" i="209"/>
  <c r="N54" i="209"/>
  <c r="M54" i="209"/>
  <c r="L54" i="209"/>
  <c r="K54" i="209"/>
  <c r="J54" i="209"/>
  <c r="I54" i="209"/>
  <c r="H54" i="209"/>
  <c r="G54" i="209"/>
  <c r="F54" i="209"/>
  <c r="E54" i="209"/>
  <c r="BN53" i="209"/>
  <c r="BM53" i="209"/>
  <c r="BL53" i="209"/>
  <c r="BK53" i="209"/>
  <c r="BJ53" i="209"/>
  <c r="BI53" i="209"/>
  <c r="BH53" i="209"/>
  <c r="BG53" i="209"/>
  <c r="BF53" i="209"/>
  <c r="BE53" i="209"/>
  <c r="BD53" i="209"/>
  <c r="BC53" i="209"/>
  <c r="BB53" i="209"/>
  <c r="BA53" i="209"/>
  <c r="AZ53" i="209"/>
  <c r="AY53" i="209"/>
  <c r="AX53" i="209"/>
  <c r="AW53" i="209"/>
  <c r="AV53" i="209"/>
  <c r="AU53" i="209"/>
  <c r="AT53" i="209"/>
  <c r="AS53" i="209"/>
  <c r="AR53" i="209"/>
  <c r="AQ53" i="209"/>
  <c r="AP53" i="209"/>
  <c r="AO53" i="209"/>
  <c r="AN53" i="209"/>
  <c r="AM53" i="209"/>
  <c r="AL53" i="209"/>
  <c r="AK53" i="209"/>
  <c r="AJ53" i="209"/>
  <c r="AI53" i="209"/>
  <c r="AH53" i="209"/>
  <c r="AG53" i="209"/>
  <c r="AF53" i="209"/>
  <c r="AE53" i="209"/>
  <c r="Z53" i="209"/>
  <c r="Y53" i="209"/>
  <c r="X53" i="209"/>
  <c r="W53" i="209"/>
  <c r="V53" i="209"/>
  <c r="U53" i="209"/>
  <c r="T53" i="209"/>
  <c r="S53" i="209"/>
  <c r="R53" i="209"/>
  <c r="Q53" i="209"/>
  <c r="P53" i="209"/>
  <c r="O53" i="209"/>
  <c r="N53" i="209"/>
  <c r="M53" i="209"/>
  <c r="L53" i="209"/>
  <c r="K53" i="209"/>
  <c r="J53" i="209"/>
  <c r="I53" i="209"/>
  <c r="H53" i="209"/>
  <c r="G53" i="209"/>
  <c r="F53" i="209"/>
  <c r="E53" i="209"/>
  <c r="BN52" i="209"/>
  <c r="BM52" i="209"/>
  <c r="BL52" i="209"/>
  <c r="BK52" i="209"/>
  <c r="BJ52" i="209"/>
  <c r="BI52" i="209"/>
  <c r="BH52" i="209"/>
  <c r="BG52" i="209"/>
  <c r="BF52" i="209"/>
  <c r="BE52" i="209"/>
  <c r="BD52" i="209"/>
  <c r="BC52" i="209"/>
  <c r="BB52" i="209"/>
  <c r="BA52" i="209"/>
  <c r="AZ52" i="209"/>
  <c r="AY52" i="209"/>
  <c r="AX52" i="209"/>
  <c r="AW52" i="209"/>
  <c r="AV52" i="209"/>
  <c r="AU52" i="209"/>
  <c r="AT52" i="209"/>
  <c r="AS52" i="209"/>
  <c r="AR52" i="209"/>
  <c r="AQ52" i="209"/>
  <c r="AP52" i="209"/>
  <c r="AO52" i="209"/>
  <c r="AN52" i="209"/>
  <c r="AM52" i="209"/>
  <c r="AL52" i="209"/>
  <c r="AK52" i="209"/>
  <c r="AJ52" i="209"/>
  <c r="AI52" i="209"/>
  <c r="AH52" i="209"/>
  <c r="AG52" i="209"/>
  <c r="AF52" i="209"/>
  <c r="AE52" i="209"/>
  <c r="Z52" i="209"/>
  <c r="Y52" i="209"/>
  <c r="X52" i="209"/>
  <c r="W52" i="209"/>
  <c r="V52" i="209"/>
  <c r="U52" i="209"/>
  <c r="T52" i="209"/>
  <c r="S52" i="209"/>
  <c r="R52" i="209"/>
  <c r="Q52" i="209"/>
  <c r="P52" i="209"/>
  <c r="O52" i="209"/>
  <c r="N52" i="209"/>
  <c r="M52" i="209"/>
  <c r="L52" i="209"/>
  <c r="K52" i="209"/>
  <c r="J52" i="209"/>
  <c r="I52" i="209"/>
  <c r="H52" i="209"/>
  <c r="G52" i="209"/>
  <c r="F52" i="209"/>
  <c r="E52" i="209"/>
  <c r="BN51" i="209"/>
  <c r="BM51" i="209"/>
  <c r="BL51" i="209"/>
  <c r="BK51" i="209"/>
  <c r="BJ51" i="209"/>
  <c r="BI51" i="209"/>
  <c r="BH51" i="209"/>
  <c r="BG51" i="209"/>
  <c r="BF51" i="209"/>
  <c r="BE51" i="209"/>
  <c r="BD51" i="209"/>
  <c r="BC51" i="209"/>
  <c r="BB51" i="209"/>
  <c r="BA51" i="209"/>
  <c r="AZ51" i="209"/>
  <c r="AY51" i="209"/>
  <c r="AX51" i="209"/>
  <c r="AW51" i="209"/>
  <c r="AV51" i="209"/>
  <c r="AU51" i="209"/>
  <c r="AT51" i="209"/>
  <c r="AS51" i="209"/>
  <c r="AR51" i="209"/>
  <c r="AQ51" i="209"/>
  <c r="AP51" i="209"/>
  <c r="AO51" i="209"/>
  <c r="AN51" i="209"/>
  <c r="AM51" i="209"/>
  <c r="AL51" i="209"/>
  <c r="AK51" i="209"/>
  <c r="AJ51" i="209"/>
  <c r="AI51" i="209"/>
  <c r="AH51" i="209"/>
  <c r="AG51" i="209"/>
  <c r="AF51" i="209"/>
  <c r="AE51" i="209"/>
  <c r="Z51" i="209"/>
  <c r="Y51" i="209"/>
  <c r="X51" i="209"/>
  <c r="W51" i="209"/>
  <c r="V51" i="209"/>
  <c r="U51" i="209"/>
  <c r="T51" i="209"/>
  <c r="S51" i="209"/>
  <c r="R51" i="209"/>
  <c r="Q51" i="209"/>
  <c r="P51" i="209"/>
  <c r="O51" i="209"/>
  <c r="N51" i="209"/>
  <c r="M51" i="209"/>
  <c r="L51" i="209"/>
  <c r="K51" i="209"/>
  <c r="J51" i="209"/>
  <c r="I51" i="209"/>
  <c r="H51" i="209"/>
  <c r="G51" i="209"/>
  <c r="F51" i="209"/>
  <c r="E51" i="209"/>
  <c r="BN49" i="209"/>
  <c r="BM49" i="209"/>
  <c r="BL49" i="209"/>
  <c r="BK49" i="209"/>
  <c r="BJ49" i="209"/>
  <c r="BI49" i="209"/>
  <c r="BH49" i="209"/>
  <c r="BG49" i="209"/>
  <c r="BF49" i="209"/>
  <c r="BE49" i="209"/>
  <c r="BD49" i="209"/>
  <c r="BC49" i="209"/>
  <c r="BB49" i="209"/>
  <c r="BA49" i="209"/>
  <c r="AZ49" i="209"/>
  <c r="AY49" i="209"/>
  <c r="AX49" i="209"/>
  <c r="AW49" i="209"/>
  <c r="AV49" i="209"/>
  <c r="AU49" i="209"/>
  <c r="AT49" i="209"/>
  <c r="AS49" i="209"/>
  <c r="AR49" i="209"/>
  <c r="AQ49" i="209"/>
  <c r="AP49" i="209"/>
  <c r="AO49" i="209"/>
  <c r="AN49" i="209"/>
  <c r="AM49" i="209"/>
  <c r="AL49" i="209"/>
  <c r="AK49" i="209"/>
  <c r="AJ49" i="209"/>
  <c r="AI49" i="209"/>
  <c r="AH49" i="209"/>
  <c r="AG49" i="209"/>
  <c r="AF49" i="209"/>
  <c r="AE49" i="209"/>
  <c r="Z49" i="209"/>
  <c r="Y49" i="209"/>
  <c r="X49" i="209"/>
  <c r="W49" i="209"/>
  <c r="V49" i="209"/>
  <c r="U49" i="209"/>
  <c r="T49" i="209"/>
  <c r="S49" i="209"/>
  <c r="R49" i="209"/>
  <c r="Q49" i="209"/>
  <c r="P49" i="209"/>
  <c r="O49" i="209"/>
  <c r="N49" i="209"/>
  <c r="M49" i="209"/>
  <c r="L49" i="209"/>
  <c r="K49" i="209"/>
  <c r="J49" i="209"/>
  <c r="I49" i="209"/>
  <c r="H49" i="209"/>
  <c r="G49" i="209"/>
  <c r="F49" i="209"/>
  <c r="E49" i="209"/>
  <c r="BN48" i="209"/>
  <c r="BM48" i="209"/>
  <c r="BL48" i="209"/>
  <c r="BK48" i="209"/>
  <c r="BJ48" i="209"/>
  <c r="BI48" i="209"/>
  <c r="BH48" i="209"/>
  <c r="BG48" i="209"/>
  <c r="BF48" i="209"/>
  <c r="BE48" i="209"/>
  <c r="BD48" i="209"/>
  <c r="BC48" i="209"/>
  <c r="BB48" i="209"/>
  <c r="BA48" i="209"/>
  <c r="AZ48" i="209"/>
  <c r="AY48" i="209"/>
  <c r="AX48" i="209"/>
  <c r="AW48" i="209"/>
  <c r="AV48" i="209"/>
  <c r="AU48" i="209"/>
  <c r="AT48" i="209"/>
  <c r="AS48" i="209"/>
  <c r="AR48" i="209"/>
  <c r="AQ48" i="209"/>
  <c r="AP48" i="209"/>
  <c r="AO48" i="209"/>
  <c r="AN48" i="209"/>
  <c r="AM48" i="209"/>
  <c r="AL48" i="209"/>
  <c r="AK48" i="209"/>
  <c r="AJ48" i="209"/>
  <c r="AI48" i="209"/>
  <c r="AH48" i="209"/>
  <c r="AG48" i="209"/>
  <c r="AF48" i="209"/>
  <c r="AE48" i="209"/>
  <c r="Z48" i="209"/>
  <c r="Y48" i="209"/>
  <c r="X48" i="209"/>
  <c r="W48" i="209"/>
  <c r="V48" i="209"/>
  <c r="U48" i="209"/>
  <c r="T48" i="209"/>
  <c r="S48" i="209"/>
  <c r="R48" i="209"/>
  <c r="Q48" i="209"/>
  <c r="P48" i="209"/>
  <c r="O48" i="209"/>
  <c r="N48" i="209"/>
  <c r="M48" i="209"/>
  <c r="L48" i="209"/>
  <c r="K48" i="209"/>
  <c r="J48" i="209"/>
  <c r="I48" i="209"/>
  <c r="H48" i="209"/>
  <c r="G48" i="209"/>
  <c r="F48" i="209"/>
  <c r="E48" i="209"/>
  <c r="BN47" i="209"/>
  <c r="BM47" i="209"/>
  <c r="BL47" i="209"/>
  <c r="BK47" i="209"/>
  <c r="BJ47" i="209"/>
  <c r="BI47" i="209"/>
  <c r="BH47" i="209"/>
  <c r="BG47" i="209"/>
  <c r="BF47" i="209"/>
  <c r="BE47" i="209"/>
  <c r="BD47" i="209"/>
  <c r="BC47" i="209"/>
  <c r="BB47" i="209"/>
  <c r="BA47" i="209"/>
  <c r="AZ47" i="209"/>
  <c r="AY47" i="209"/>
  <c r="AX47" i="209"/>
  <c r="AW47" i="209"/>
  <c r="AV47" i="209"/>
  <c r="AU47" i="209"/>
  <c r="AT47" i="209"/>
  <c r="AS47" i="209"/>
  <c r="AR47" i="209"/>
  <c r="AQ47" i="209"/>
  <c r="AP47" i="209"/>
  <c r="AO47" i="209"/>
  <c r="AN47" i="209"/>
  <c r="AM47" i="209"/>
  <c r="AL47" i="209"/>
  <c r="AK47" i="209"/>
  <c r="AJ47" i="209"/>
  <c r="AI47" i="209"/>
  <c r="AH47" i="209"/>
  <c r="AG47" i="209"/>
  <c r="AF47" i="209"/>
  <c r="AE47" i="209"/>
  <c r="Z47" i="209"/>
  <c r="Y47" i="209"/>
  <c r="X47" i="209"/>
  <c r="W47" i="209"/>
  <c r="V47" i="209"/>
  <c r="U47" i="209"/>
  <c r="T47" i="209"/>
  <c r="S47" i="209"/>
  <c r="R47" i="209"/>
  <c r="Q47" i="209"/>
  <c r="P47" i="209"/>
  <c r="O47" i="209"/>
  <c r="N47" i="209"/>
  <c r="M47" i="209"/>
  <c r="L47" i="209"/>
  <c r="K47" i="209"/>
  <c r="J47" i="209"/>
  <c r="I47" i="209"/>
  <c r="H47" i="209"/>
  <c r="G47" i="209"/>
  <c r="F47" i="209"/>
  <c r="E47" i="209"/>
  <c r="BN46" i="209"/>
  <c r="BM46" i="209"/>
  <c r="BL46" i="209"/>
  <c r="BK46" i="209"/>
  <c r="BJ46" i="209"/>
  <c r="BI46" i="209"/>
  <c r="BH46" i="209"/>
  <c r="BG46" i="209"/>
  <c r="BF46" i="209"/>
  <c r="BE46" i="209"/>
  <c r="BD46" i="209"/>
  <c r="BC46" i="209"/>
  <c r="BB46" i="209"/>
  <c r="BA46" i="209"/>
  <c r="AZ46" i="209"/>
  <c r="AY46" i="209"/>
  <c r="AX46" i="209"/>
  <c r="AW46" i="209"/>
  <c r="AV46" i="209"/>
  <c r="AU46" i="209"/>
  <c r="AT46" i="209"/>
  <c r="AS46" i="209"/>
  <c r="AR46" i="209"/>
  <c r="AQ46" i="209"/>
  <c r="AP46" i="209"/>
  <c r="AO46" i="209"/>
  <c r="AN46" i="209"/>
  <c r="AM46" i="209"/>
  <c r="AL46" i="209"/>
  <c r="AK46" i="209"/>
  <c r="AJ46" i="209"/>
  <c r="AI46" i="209"/>
  <c r="AH46" i="209"/>
  <c r="AG46" i="209"/>
  <c r="AF46" i="209"/>
  <c r="AE46" i="209"/>
  <c r="Z46" i="209"/>
  <c r="Y46" i="209"/>
  <c r="X46" i="209"/>
  <c r="W46" i="209"/>
  <c r="V46" i="209"/>
  <c r="U46" i="209"/>
  <c r="T46" i="209"/>
  <c r="S46" i="209"/>
  <c r="R46" i="209"/>
  <c r="Q46" i="209"/>
  <c r="P46" i="209"/>
  <c r="O46" i="209"/>
  <c r="N46" i="209"/>
  <c r="M46" i="209"/>
  <c r="L46" i="209"/>
  <c r="K46" i="209"/>
  <c r="J46" i="209"/>
  <c r="I46" i="209"/>
  <c r="G46" i="209"/>
  <c r="F46" i="209"/>
  <c r="E46" i="209"/>
  <c r="BN45" i="209"/>
  <c r="BM45" i="209"/>
  <c r="BL45" i="209"/>
  <c r="BK45" i="209"/>
  <c r="BJ45" i="209"/>
  <c r="BI45" i="209"/>
  <c r="BH45" i="209"/>
  <c r="BG45" i="209"/>
  <c r="BF45" i="209"/>
  <c r="BE45" i="209"/>
  <c r="BD45" i="209"/>
  <c r="BC45" i="209"/>
  <c r="BB45" i="209"/>
  <c r="BA45" i="209"/>
  <c r="AZ45" i="209"/>
  <c r="AY45" i="209"/>
  <c r="AX45" i="209"/>
  <c r="AW45" i="209"/>
  <c r="AV45" i="209"/>
  <c r="AU45" i="209"/>
  <c r="AT45" i="209"/>
  <c r="AS45" i="209"/>
  <c r="AR45" i="209"/>
  <c r="AQ45" i="209"/>
  <c r="AP45" i="209"/>
  <c r="AO45" i="209"/>
  <c r="AN45" i="209"/>
  <c r="AM45" i="209"/>
  <c r="AL45" i="209"/>
  <c r="AK45" i="209"/>
  <c r="AJ45" i="209"/>
  <c r="AI45" i="209"/>
  <c r="AH45" i="209"/>
  <c r="AG45" i="209"/>
  <c r="AF45" i="209"/>
  <c r="AE45" i="209"/>
  <c r="Z45" i="209"/>
  <c r="Y45" i="209"/>
  <c r="X45" i="209"/>
  <c r="W45" i="209"/>
  <c r="V45" i="209"/>
  <c r="U45" i="209"/>
  <c r="T45" i="209"/>
  <c r="S45" i="209"/>
  <c r="R45" i="209"/>
  <c r="Q45" i="209"/>
  <c r="P45" i="209"/>
  <c r="O45" i="209"/>
  <c r="N45" i="209"/>
  <c r="M45" i="209"/>
  <c r="L45" i="209"/>
  <c r="K45" i="209"/>
  <c r="J45" i="209"/>
  <c r="I45" i="209"/>
  <c r="H45" i="209"/>
  <c r="G45" i="209"/>
  <c r="F45" i="209"/>
  <c r="E45" i="209"/>
  <c r="BN44" i="209"/>
  <c r="BM44" i="209"/>
  <c r="BL44" i="209"/>
  <c r="BK44" i="209"/>
  <c r="BJ44" i="209"/>
  <c r="BI44" i="209"/>
  <c r="BH44" i="209"/>
  <c r="BG44" i="209"/>
  <c r="BF44" i="209"/>
  <c r="BE44" i="209"/>
  <c r="BD44" i="209"/>
  <c r="BC44" i="209"/>
  <c r="BB44" i="209"/>
  <c r="BA44" i="209"/>
  <c r="AZ44" i="209"/>
  <c r="AY44" i="209"/>
  <c r="AX44" i="209"/>
  <c r="AW44" i="209"/>
  <c r="AV44" i="209"/>
  <c r="AU44" i="209"/>
  <c r="AT44" i="209"/>
  <c r="AS44" i="209"/>
  <c r="AR44" i="209"/>
  <c r="AQ44" i="209"/>
  <c r="AP44" i="209"/>
  <c r="AO44" i="209"/>
  <c r="AN44" i="209"/>
  <c r="AM44" i="209"/>
  <c r="AL44" i="209"/>
  <c r="AK44" i="209"/>
  <c r="AJ44" i="209"/>
  <c r="AI44" i="209"/>
  <c r="AH44" i="209"/>
  <c r="AG44" i="209"/>
  <c r="AF44" i="209"/>
  <c r="AE44" i="209"/>
  <c r="Z44" i="209"/>
  <c r="Y44" i="209"/>
  <c r="X44" i="209"/>
  <c r="W44" i="209"/>
  <c r="V44" i="209"/>
  <c r="U44" i="209"/>
  <c r="T44" i="209"/>
  <c r="S44" i="209"/>
  <c r="R44" i="209"/>
  <c r="Q44" i="209"/>
  <c r="P44" i="209"/>
  <c r="O44" i="209"/>
  <c r="N44" i="209"/>
  <c r="M44" i="209"/>
  <c r="L44" i="209"/>
  <c r="K44" i="209"/>
  <c r="J44" i="209"/>
  <c r="I44" i="209"/>
  <c r="H44" i="209"/>
  <c r="G44" i="209"/>
  <c r="F44" i="209"/>
  <c r="E44" i="209"/>
  <c r="BN43" i="209"/>
  <c r="BM43" i="209"/>
  <c r="BL43" i="209"/>
  <c r="BK43" i="209"/>
  <c r="BJ43" i="209"/>
  <c r="BI43" i="209"/>
  <c r="BH43" i="209"/>
  <c r="BG43" i="209"/>
  <c r="BF43" i="209"/>
  <c r="BE43" i="209"/>
  <c r="BD43" i="209"/>
  <c r="BC43" i="209"/>
  <c r="BB43" i="209"/>
  <c r="BA43" i="209"/>
  <c r="AZ43" i="209"/>
  <c r="AY43" i="209"/>
  <c r="AX43" i="209"/>
  <c r="AW43" i="209"/>
  <c r="AV43" i="209"/>
  <c r="AU43" i="209"/>
  <c r="AT43" i="209"/>
  <c r="AS43" i="209"/>
  <c r="AR43" i="209"/>
  <c r="AQ43" i="209"/>
  <c r="AP43" i="209"/>
  <c r="AO43" i="209"/>
  <c r="AN43" i="209"/>
  <c r="AM43" i="209"/>
  <c r="AL43" i="209"/>
  <c r="AK43" i="209"/>
  <c r="AJ43" i="209"/>
  <c r="AI43" i="209"/>
  <c r="AH43" i="209"/>
  <c r="AG43" i="209"/>
  <c r="AF43" i="209"/>
  <c r="AE43" i="209"/>
  <c r="Z43" i="209"/>
  <c r="Y43" i="209"/>
  <c r="X43" i="209"/>
  <c r="W43" i="209"/>
  <c r="V43" i="209"/>
  <c r="U43" i="209"/>
  <c r="T43" i="209"/>
  <c r="S43" i="209"/>
  <c r="R43" i="209"/>
  <c r="Q43" i="209"/>
  <c r="P43" i="209"/>
  <c r="O43" i="209"/>
  <c r="N43" i="209"/>
  <c r="M43" i="209"/>
  <c r="L43" i="209"/>
  <c r="K43" i="209"/>
  <c r="J43" i="209"/>
  <c r="I43" i="209"/>
  <c r="H43" i="209"/>
  <c r="G43" i="209"/>
  <c r="F43" i="209"/>
  <c r="E43" i="209"/>
  <c r="BN42" i="209"/>
  <c r="BM42" i="209"/>
  <c r="BL42" i="209"/>
  <c r="BK42" i="209"/>
  <c r="BJ42" i="209"/>
  <c r="BI42" i="209"/>
  <c r="BH42" i="209"/>
  <c r="BG42" i="209"/>
  <c r="BF42" i="209"/>
  <c r="BE42" i="209"/>
  <c r="BD42" i="209"/>
  <c r="BC42" i="209"/>
  <c r="BB42" i="209"/>
  <c r="BA42" i="209"/>
  <c r="AZ42" i="209"/>
  <c r="AY42" i="209"/>
  <c r="AX42" i="209"/>
  <c r="AW42" i="209"/>
  <c r="AV42" i="209"/>
  <c r="AU42" i="209"/>
  <c r="AT42" i="209"/>
  <c r="AS42" i="209"/>
  <c r="AR42" i="209"/>
  <c r="AQ42" i="209"/>
  <c r="AP42" i="209"/>
  <c r="AO42" i="209"/>
  <c r="AN42" i="209"/>
  <c r="AM42" i="209"/>
  <c r="AL42" i="209"/>
  <c r="AK42" i="209"/>
  <c r="AJ42" i="209"/>
  <c r="AI42" i="209"/>
  <c r="AH42" i="209"/>
  <c r="AG42" i="209"/>
  <c r="AF42" i="209"/>
  <c r="AE42" i="209"/>
  <c r="Z42" i="209"/>
  <c r="Y42" i="209"/>
  <c r="X42" i="209"/>
  <c r="W42" i="209"/>
  <c r="V42" i="209"/>
  <c r="U42" i="209"/>
  <c r="T42" i="209"/>
  <c r="S42" i="209"/>
  <c r="R42" i="209"/>
  <c r="Q42" i="209"/>
  <c r="P42" i="209"/>
  <c r="O42" i="209"/>
  <c r="N42" i="209"/>
  <c r="M42" i="209"/>
  <c r="L42" i="209"/>
  <c r="K42" i="209"/>
  <c r="J42" i="209"/>
  <c r="I42" i="209"/>
  <c r="H42" i="209"/>
  <c r="G42" i="209"/>
  <c r="F42" i="209"/>
  <c r="E42" i="209"/>
  <c r="BN41" i="209"/>
  <c r="BM41" i="209"/>
  <c r="BL41" i="209"/>
  <c r="BK41" i="209"/>
  <c r="BJ41" i="209"/>
  <c r="BI41" i="209"/>
  <c r="BH41" i="209"/>
  <c r="BG41" i="209"/>
  <c r="BF41" i="209"/>
  <c r="BE41" i="209"/>
  <c r="BD41" i="209"/>
  <c r="BC41" i="209"/>
  <c r="BB41" i="209"/>
  <c r="BA41" i="209"/>
  <c r="AZ41" i="209"/>
  <c r="AY41" i="209"/>
  <c r="AX41" i="209"/>
  <c r="AW41" i="209"/>
  <c r="AV41" i="209"/>
  <c r="AU41" i="209"/>
  <c r="AT41" i="209"/>
  <c r="AS41" i="209"/>
  <c r="AR41" i="209"/>
  <c r="AQ41" i="209"/>
  <c r="AP41" i="209"/>
  <c r="AO41" i="209"/>
  <c r="AN41" i="209"/>
  <c r="AM41" i="209"/>
  <c r="AL41" i="209"/>
  <c r="AK41" i="209"/>
  <c r="AJ41" i="209"/>
  <c r="AI41" i="209"/>
  <c r="AH41" i="209"/>
  <c r="AG41" i="209"/>
  <c r="AF41" i="209"/>
  <c r="AE41" i="209"/>
  <c r="Z41" i="209"/>
  <c r="Y41" i="209"/>
  <c r="X41" i="209"/>
  <c r="W41" i="209"/>
  <c r="V41" i="209"/>
  <c r="U41" i="209"/>
  <c r="T41" i="209"/>
  <c r="S41" i="209"/>
  <c r="R41" i="209"/>
  <c r="Q41" i="209"/>
  <c r="P41" i="209"/>
  <c r="O41" i="209"/>
  <c r="N41" i="209"/>
  <c r="M41" i="209"/>
  <c r="L41" i="209"/>
  <c r="K41" i="209"/>
  <c r="J41" i="209"/>
  <c r="I41" i="209"/>
  <c r="H41" i="209"/>
  <c r="G41" i="209"/>
  <c r="F41" i="209"/>
  <c r="E41" i="209"/>
  <c r="BN40" i="209"/>
  <c r="BM40" i="209"/>
  <c r="BL40" i="209"/>
  <c r="BK40" i="209"/>
  <c r="BJ40" i="209"/>
  <c r="BI40" i="209"/>
  <c r="BH40" i="209"/>
  <c r="BG40" i="209"/>
  <c r="BF40" i="209"/>
  <c r="BE40" i="209"/>
  <c r="BD40" i="209"/>
  <c r="BC40" i="209"/>
  <c r="BB40" i="209"/>
  <c r="BA40" i="209"/>
  <c r="AZ40" i="209"/>
  <c r="AY40" i="209"/>
  <c r="AX40" i="209"/>
  <c r="AW40" i="209"/>
  <c r="AV40" i="209"/>
  <c r="AU40" i="209"/>
  <c r="AT40" i="209"/>
  <c r="AS40" i="209"/>
  <c r="AR40" i="209"/>
  <c r="AQ40" i="209"/>
  <c r="AP40" i="209"/>
  <c r="AO40" i="209"/>
  <c r="AN40" i="209"/>
  <c r="AM40" i="209"/>
  <c r="AL40" i="209"/>
  <c r="AK40" i="209"/>
  <c r="AJ40" i="209"/>
  <c r="AI40" i="209"/>
  <c r="AH40" i="209"/>
  <c r="AG40" i="209"/>
  <c r="AF40" i="209"/>
  <c r="AE40" i="209"/>
  <c r="Z40" i="209"/>
  <c r="Y40" i="209"/>
  <c r="X40" i="209"/>
  <c r="W40" i="209"/>
  <c r="V40" i="209"/>
  <c r="U40" i="209"/>
  <c r="T40" i="209"/>
  <c r="S40" i="209"/>
  <c r="R40" i="209"/>
  <c r="Q40" i="209"/>
  <c r="P40" i="209"/>
  <c r="O40" i="209"/>
  <c r="N40" i="209"/>
  <c r="M40" i="209"/>
  <c r="L40" i="209"/>
  <c r="K40" i="209"/>
  <c r="J40" i="209"/>
  <c r="I40" i="209"/>
  <c r="H40" i="209"/>
  <c r="G40" i="209"/>
  <c r="F40" i="209"/>
  <c r="E40" i="209"/>
  <c r="BN38" i="209"/>
  <c r="BM38" i="209"/>
  <c r="BL38" i="209"/>
  <c r="BK38" i="209"/>
  <c r="BJ38" i="209"/>
  <c r="BI38" i="209"/>
  <c r="BH38" i="209"/>
  <c r="BG38" i="209"/>
  <c r="BF38" i="209"/>
  <c r="BE38" i="209"/>
  <c r="BD38" i="209"/>
  <c r="BC38" i="209"/>
  <c r="BB38" i="209"/>
  <c r="BA38" i="209"/>
  <c r="AZ38" i="209"/>
  <c r="AY38" i="209"/>
  <c r="AX38" i="209"/>
  <c r="AW38" i="209"/>
  <c r="AV38" i="209"/>
  <c r="AU38" i="209"/>
  <c r="AT38" i="209"/>
  <c r="AS38" i="209"/>
  <c r="AR38" i="209"/>
  <c r="AQ38" i="209"/>
  <c r="AP38" i="209"/>
  <c r="AO38" i="209"/>
  <c r="AN38" i="209"/>
  <c r="AM38" i="209"/>
  <c r="AL38" i="209"/>
  <c r="AK38" i="209"/>
  <c r="AJ38" i="209"/>
  <c r="AI38" i="209"/>
  <c r="AH38" i="209"/>
  <c r="AG38" i="209"/>
  <c r="AF38" i="209"/>
  <c r="AE38" i="209"/>
  <c r="Z38" i="209"/>
  <c r="Y38" i="209"/>
  <c r="X38" i="209"/>
  <c r="W38" i="209"/>
  <c r="V38" i="209"/>
  <c r="U38" i="209"/>
  <c r="T38" i="209"/>
  <c r="S38" i="209"/>
  <c r="R38" i="209"/>
  <c r="Q38" i="209"/>
  <c r="P38" i="209"/>
  <c r="O38" i="209"/>
  <c r="N38" i="209"/>
  <c r="M38" i="209"/>
  <c r="L38" i="209"/>
  <c r="K38" i="209"/>
  <c r="J38" i="209"/>
  <c r="I38" i="209"/>
  <c r="H38" i="209"/>
  <c r="G38" i="209"/>
  <c r="F38" i="209"/>
  <c r="E38" i="209"/>
  <c r="BN37" i="209"/>
  <c r="BM37" i="209"/>
  <c r="BL37" i="209"/>
  <c r="BK37" i="209"/>
  <c r="BJ37" i="209"/>
  <c r="BI37" i="209"/>
  <c r="BH37" i="209"/>
  <c r="BG37" i="209"/>
  <c r="BF37" i="209"/>
  <c r="BE37" i="209"/>
  <c r="BD37" i="209"/>
  <c r="BC37" i="209"/>
  <c r="BB37" i="209"/>
  <c r="BA37" i="209"/>
  <c r="AZ37" i="209"/>
  <c r="AY37" i="209"/>
  <c r="AX37" i="209"/>
  <c r="AW37" i="209"/>
  <c r="AV37" i="209"/>
  <c r="AU37" i="209"/>
  <c r="AT37" i="209"/>
  <c r="AS37" i="209"/>
  <c r="AR37" i="209"/>
  <c r="AQ37" i="209"/>
  <c r="AP37" i="209"/>
  <c r="AO37" i="209"/>
  <c r="AN37" i="209"/>
  <c r="AM37" i="209"/>
  <c r="AL37" i="209"/>
  <c r="AK37" i="209"/>
  <c r="AJ37" i="209"/>
  <c r="AI37" i="209"/>
  <c r="AH37" i="209"/>
  <c r="AG37" i="209"/>
  <c r="AF37" i="209"/>
  <c r="AE37" i="209"/>
  <c r="Z37" i="209"/>
  <c r="Y37" i="209"/>
  <c r="X37" i="209"/>
  <c r="W37" i="209"/>
  <c r="V37" i="209"/>
  <c r="U37" i="209"/>
  <c r="T37" i="209"/>
  <c r="S37" i="209"/>
  <c r="R37" i="209"/>
  <c r="Q37" i="209"/>
  <c r="P37" i="209"/>
  <c r="O37" i="209"/>
  <c r="N37" i="209"/>
  <c r="M37" i="209"/>
  <c r="L37" i="209"/>
  <c r="K37" i="209"/>
  <c r="J37" i="209"/>
  <c r="I37" i="209"/>
  <c r="H37" i="209"/>
  <c r="G37" i="209"/>
  <c r="F37" i="209"/>
  <c r="E37" i="209"/>
  <c r="BN36" i="209"/>
  <c r="BM36" i="209"/>
  <c r="BL36" i="209"/>
  <c r="BK36" i="209"/>
  <c r="BJ36" i="209"/>
  <c r="BI36" i="209"/>
  <c r="BH36" i="209"/>
  <c r="BG36" i="209"/>
  <c r="BF36" i="209"/>
  <c r="BE36" i="209"/>
  <c r="BD36" i="209"/>
  <c r="BC36" i="209"/>
  <c r="BB36" i="209"/>
  <c r="BA36" i="209"/>
  <c r="AZ36" i="209"/>
  <c r="AY36" i="209"/>
  <c r="AX36" i="209"/>
  <c r="AW36" i="209"/>
  <c r="AV36" i="209"/>
  <c r="AU36" i="209"/>
  <c r="AT36" i="209"/>
  <c r="AS36" i="209"/>
  <c r="AR36" i="209"/>
  <c r="AQ36" i="209"/>
  <c r="AP36" i="209"/>
  <c r="AO36" i="209"/>
  <c r="AN36" i="209"/>
  <c r="AM36" i="209"/>
  <c r="AL36" i="209"/>
  <c r="AK36" i="209"/>
  <c r="AJ36" i="209"/>
  <c r="AI36" i="209"/>
  <c r="AH36" i="209"/>
  <c r="AG36" i="209"/>
  <c r="AF36" i="209"/>
  <c r="AE36" i="209"/>
  <c r="Z36" i="209"/>
  <c r="Y36" i="209"/>
  <c r="X36" i="209"/>
  <c r="W36" i="209"/>
  <c r="V36" i="209"/>
  <c r="U36" i="209"/>
  <c r="T36" i="209"/>
  <c r="S36" i="209"/>
  <c r="R36" i="209"/>
  <c r="Q36" i="209"/>
  <c r="P36" i="209"/>
  <c r="O36" i="209"/>
  <c r="N36" i="209"/>
  <c r="M36" i="209"/>
  <c r="L36" i="209"/>
  <c r="K36" i="209"/>
  <c r="J36" i="209"/>
  <c r="I36" i="209"/>
  <c r="H36" i="209"/>
  <c r="G36" i="209"/>
  <c r="F36" i="209"/>
  <c r="E36" i="209"/>
  <c r="BN35" i="209"/>
  <c r="BM35" i="209"/>
  <c r="BL35" i="209"/>
  <c r="BK35" i="209"/>
  <c r="BJ35" i="209"/>
  <c r="BI35" i="209"/>
  <c r="BH35" i="209"/>
  <c r="BG35" i="209"/>
  <c r="BF35" i="209"/>
  <c r="BE35" i="209"/>
  <c r="BD35" i="209"/>
  <c r="BC35" i="209"/>
  <c r="BB35" i="209"/>
  <c r="BA35" i="209"/>
  <c r="AZ35" i="209"/>
  <c r="AY35" i="209"/>
  <c r="AX35" i="209"/>
  <c r="AW35" i="209"/>
  <c r="AV35" i="209"/>
  <c r="AU35" i="209"/>
  <c r="AT35" i="209"/>
  <c r="AS35" i="209"/>
  <c r="AR35" i="209"/>
  <c r="AQ35" i="209"/>
  <c r="AP35" i="209"/>
  <c r="AO35" i="209"/>
  <c r="AN35" i="209"/>
  <c r="AM35" i="209"/>
  <c r="AL35" i="209"/>
  <c r="AK35" i="209"/>
  <c r="AJ35" i="209"/>
  <c r="AI35" i="209"/>
  <c r="AH35" i="209"/>
  <c r="AG35" i="209"/>
  <c r="AF35" i="209"/>
  <c r="AE35" i="209"/>
  <c r="Z35" i="209"/>
  <c r="Y35" i="209"/>
  <c r="X35" i="209"/>
  <c r="W35" i="209"/>
  <c r="V35" i="209"/>
  <c r="U35" i="209"/>
  <c r="T35" i="209"/>
  <c r="S35" i="209"/>
  <c r="R35" i="209"/>
  <c r="Q35" i="209"/>
  <c r="P35" i="209"/>
  <c r="O35" i="209"/>
  <c r="N35" i="209"/>
  <c r="M35" i="209"/>
  <c r="L35" i="209"/>
  <c r="K35" i="209"/>
  <c r="J35" i="209"/>
  <c r="I35" i="209"/>
  <c r="H35" i="209"/>
  <c r="G35" i="209"/>
  <c r="F35" i="209"/>
  <c r="E35" i="209"/>
  <c r="BN34" i="209"/>
  <c r="BM34" i="209"/>
  <c r="BL34" i="209"/>
  <c r="BK34" i="209"/>
  <c r="BJ34" i="209"/>
  <c r="BI34" i="209"/>
  <c r="BH34" i="209"/>
  <c r="BG34" i="209"/>
  <c r="BF34" i="209"/>
  <c r="BE34" i="209"/>
  <c r="BD34" i="209"/>
  <c r="BC34" i="209"/>
  <c r="BB34" i="209"/>
  <c r="BA34" i="209"/>
  <c r="AZ34" i="209"/>
  <c r="AY34" i="209"/>
  <c r="AX34" i="209"/>
  <c r="AW34" i="209"/>
  <c r="AV34" i="209"/>
  <c r="AU34" i="209"/>
  <c r="AT34" i="209"/>
  <c r="AS34" i="209"/>
  <c r="AR34" i="209"/>
  <c r="AQ34" i="209"/>
  <c r="AP34" i="209"/>
  <c r="AO34" i="209"/>
  <c r="AN34" i="209"/>
  <c r="AM34" i="209"/>
  <c r="AL34" i="209"/>
  <c r="AK34" i="209"/>
  <c r="AJ34" i="209"/>
  <c r="AI34" i="209"/>
  <c r="AH34" i="209"/>
  <c r="AG34" i="209"/>
  <c r="AF34" i="209"/>
  <c r="AE34" i="209"/>
  <c r="Z34" i="209"/>
  <c r="Y34" i="209"/>
  <c r="X34" i="209"/>
  <c r="W34" i="209"/>
  <c r="V34" i="209"/>
  <c r="U34" i="209"/>
  <c r="T34" i="209"/>
  <c r="S34" i="209"/>
  <c r="R34" i="209"/>
  <c r="Q34" i="209"/>
  <c r="P34" i="209"/>
  <c r="O34" i="209"/>
  <c r="N34" i="209"/>
  <c r="M34" i="209"/>
  <c r="L34" i="209"/>
  <c r="K34" i="209"/>
  <c r="J34" i="209"/>
  <c r="I34" i="209"/>
  <c r="H34" i="209"/>
  <c r="G34" i="209"/>
  <c r="F34" i="209"/>
  <c r="E34" i="209"/>
  <c r="BN33" i="209"/>
  <c r="BM33" i="209"/>
  <c r="BL33" i="209"/>
  <c r="BK33" i="209"/>
  <c r="BJ33" i="209"/>
  <c r="BI33" i="209"/>
  <c r="BH33" i="209"/>
  <c r="BG33" i="209"/>
  <c r="BF33" i="209"/>
  <c r="BE33" i="209"/>
  <c r="BD33" i="209"/>
  <c r="BC33" i="209"/>
  <c r="BB33" i="209"/>
  <c r="BA33" i="209"/>
  <c r="AZ33" i="209"/>
  <c r="AY33" i="209"/>
  <c r="AX33" i="209"/>
  <c r="AW33" i="209"/>
  <c r="AV33" i="209"/>
  <c r="AU33" i="209"/>
  <c r="AT33" i="209"/>
  <c r="AS33" i="209"/>
  <c r="AR33" i="209"/>
  <c r="AQ33" i="209"/>
  <c r="AP33" i="209"/>
  <c r="AO33" i="209"/>
  <c r="AN33" i="209"/>
  <c r="AM33" i="209"/>
  <c r="AL33" i="209"/>
  <c r="AK33" i="209"/>
  <c r="AJ33" i="209"/>
  <c r="AI33" i="209"/>
  <c r="AH33" i="209"/>
  <c r="AG33" i="209"/>
  <c r="AF33" i="209"/>
  <c r="AE33" i="209"/>
  <c r="Z33" i="209"/>
  <c r="Y33" i="209"/>
  <c r="X33" i="209"/>
  <c r="W33" i="209"/>
  <c r="V33" i="209"/>
  <c r="U33" i="209"/>
  <c r="T33" i="209"/>
  <c r="S33" i="209"/>
  <c r="R33" i="209"/>
  <c r="Q33" i="209"/>
  <c r="P33" i="209"/>
  <c r="O33" i="209"/>
  <c r="N33" i="209"/>
  <c r="M33" i="209"/>
  <c r="L33" i="209"/>
  <c r="K33" i="209"/>
  <c r="J33" i="209"/>
  <c r="I33" i="209"/>
  <c r="H33" i="209"/>
  <c r="G33" i="209"/>
  <c r="F33" i="209"/>
  <c r="E33" i="209"/>
  <c r="CE20" i="209"/>
  <c r="CF20" i="209" s="1"/>
  <c r="CE19" i="209"/>
  <c r="CF19" i="209" s="1"/>
  <c r="BN62" i="208"/>
  <c r="BM62" i="208"/>
  <c r="BL62" i="208"/>
  <c r="BK62" i="208"/>
  <c r="BJ62" i="208"/>
  <c r="BI62" i="208"/>
  <c r="BH62" i="208"/>
  <c r="BG62" i="208"/>
  <c r="BF62" i="208"/>
  <c r="BE62" i="208"/>
  <c r="BD62" i="208"/>
  <c r="BC62" i="208"/>
  <c r="BB62" i="208"/>
  <c r="BA62" i="208"/>
  <c r="AZ62" i="208"/>
  <c r="AY62" i="208"/>
  <c r="AX62" i="208"/>
  <c r="AW62" i="208"/>
  <c r="AV62" i="208"/>
  <c r="AU62" i="208"/>
  <c r="AT62" i="208"/>
  <c r="AS62" i="208"/>
  <c r="AR62" i="208"/>
  <c r="AQ62" i="208"/>
  <c r="AP62" i="208"/>
  <c r="AO62" i="208"/>
  <c r="AN62" i="208"/>
  <c r="AM62" i="208"/>
  <c r="AL62" i="208"/>
  <c r="AK62" i="208"/>
  <c r="AJ62" i="208"/>
  <c r="AI62" i="208"/>
  <c r="AH62" i="208"/>
  <c r="AG62" i="208"/>
  <c r="AF62" i="208"/>
  <c r="AE62" i="208"/>
  <c r="Z62" i="208"/>
  <c r="Y62" i="208"/>
  <c r="X62" i="208"/>
  <c r="W62" i="208"/>
  <c r="V62" i="208"/>
  <c r="U62" i="208"/>
  <c r="T62" i="208"/>
  <c r="S62" i="208"/>
  <c r="R62" i="208"/>
  <c r="Q62" i="208"/>
  <c r="P62" i="208"/>
  <c r="O62" i="208"/>
  <c r="N62" i="208"/>
  <c r="M62" i="208"/>
  <c r="L62" i="208"/>
  <c r="K62" i="208"/>
  <c r="J62" i="208"/>
  <c r="I62" i="208"/>
  <c r="H62" i="208"/>
  <c r="G62" i="208"/>
  <c r="F62" i="208"/>
  <c r="E62" i="208"/>
  <c r="BN61" i="208"/>
  <c r="BM61" i="208"/>
  <c r="BL61" i="208"/>
  <c r="BK61" i="208"/>
  <c r="BJ61" i="208"/>
  <c r="BI61" i="208"/>
  <c r="BH61" i="208"/>
  <c r="BG61" i="208"/>
  <c r="BF61" i="208"/>
  <c r="BE61" i="208"/>
  <c r="BD61" i="208"/>
  <c r="BC61" i="208"/>
  <c r="BB61" i="208"/>
  <c r="BA61" i="208"/>
  <c r="AZ61" i="208"/>
  <c r="AY61" i="208"/>
  <c r="AX61" i="208"/>
  <c r="AW61" i="208"/>
  <c r="AV61" i="208"/>
  <c r="AU61" i="208"/>
  <c r="AT61" i="208"/>
  <c r="AS61" i="208"/>
  <c r="AR61" i="208"/>
  <c r="AQ61" i="208"/>
  <c r="AP61" i="208"/>
  <c r="AO61" i="208"/>
  <c r="AN61" i="208"/>
  <c r="AM61" i="208"/>
  <c r="AL61" i="208"/>
  <c r="AK61" i="208"/>
  <c r="AJ61" i="208"/>
  <c r="AI61" i="208"/>
  <c r="AH61" i="208"/>
  <c r="AG61" i="208"/>
  <c r="AF61" i="208"/>
  <c r="AE61" i="208"/>
  <c r="Z61" i="208"/>
  <c r="Y61" i="208"/>
  <c r="X61" i="208"/>
  <c r="W61" i="208"/>
  <c r="V61" i="208"/>
  <c r="U61" i="208"/>
  <c r="T61" i="208"/>
  <c r="S61" i="208"/>
  <c r="R61" i="208"/>
  <c r="Q61" i="208"/>
  <c r="P61" i="208"/>
  <c r="O61" i="208"/>
  <c r="N61" i="208"/>
  <c r="M61" i="208"/>
  <c r="L61" i="208"/>
  <c r="K61" i="208"/>
  <c r="J61" i="208"/>
  <c r="I61" i="208"/>
  <c r="H61" i="208"/>
  <c r="G61" i="208"/>
  <c r="F61" i="208"/>
  <c r="E61" i="208"/>
  <c r="BN60" i="208"/>
  <c r="BM60" i="208"/>
  <c r="BL60" i="208"/>
  <c r="BK60" i="208"/>
  <c r="BJ60" i="208"/>
  <c r="BI60" i="208"/>
  <c r="BH60" i="208"/>
  <c r="BG60" i="208"/>
  <c r="BF60" i="208"/>
  <c r="BE60" i="208"/>
  <c r="BD60" i="208"/>
  <c r="BC60" i="208"/>
  <c r="BB60" i="208"/>
  <c r="BA60" i="208"/>
  <c r="AZ60" i="208"/>
  <c r="AY60" i="208"/>
  <c r="AX60" i="208"/>
  <c r="AW60" i="208"/>
  <c r="AV60" i="208"/>
  <c r="AU60" i="208"/>
  <c r="AT60" i="208"/>
  <c r="AS60" i="208"/>
  <c r="AR60" i="208"/>
  <c r="AQ60" i="208"/>
  <c r="AP60" i="208"/>
  <c r="AO60" i="208"/>
  <c r="AN60" i="208"/>
  <c r="AM60" i="208"/>
  <c r="AL60" i="208"/>
  <c r="AK60" i="208"/>
  <c r="AJ60" i="208"/>
  <c r="AI60" i="208"/>
  <c r="AH60" i="208"/>
  <c r="AG60" i="208"/>
  <c r="AF60" i="208"/>
  <c r="AE60" i="208"/>
  <c r="Z60" i="208"/>
  <c r="Y60" i="208"/>
  <c r="X60" i="208"/>
  <c r="W60" i="208"/>
  <c r="V60" i="208"/>
  <c r="U60" i="208"/>
  <c r="T60" i="208"/>
  <c r="S60" i="208"/>
  <c r="R60" i="208"/>
  <c r="Q60" i="208"/>
  <c r="P60" i="208"/>
  <c r="O60" i="208"/>
  <c r="N60" i="208"/>
  <c r="M60" i="208"/>
  <c r="L60" i="208"/>
  <c r="K60" i="208"/>
  <c r="J60" i="208"/>
  <c r="I60" i="208"/>
  <c r="H60" i="208"/>
  <c r="G60" i="208"/>
  <c r="F60" i="208"/>
  <c r="E60" i="208"/>
  <c r="BN59" i="208"/>
  <c r="BM59" i="208"/>
  <c r="BL59" i="208"/>
  <c r="BK59" i="208"/>
  <c r="BJ59" i="208"/>
  <c r="BI59" i="208"/>
  <c r="BH59" i="208"/>
  <c r="BG59" i="208"/>
  <c r="BF59" i="208"/>
  <c r="BE59" i="208"/>
  <c r="BD59" i="208"/>
  <c r="BC59" i="208"/>
  <c r="BB59" i="208"/>
  <c r="BA59" i="208"/>
  <c r="AZ59" i="208"/>
  <c r="AY59" i="208"/>
  <c r="AX59" i="208"/>
  <c r="AW59" i="208"/>
  <c r="AV59" i="208"/>
  <c r="AU59" i="208"/>
  <c r="AT59" i="208"/>
  <c r="AS59" i="208"/>
  <c r="AR59" i="208"/>
  <c r="AQ59" i="208"/>
  <c r="AP59" i="208"/>
  <c r="AO59" i="208"/>
  <c r="AN59" i="208"/>
  <c r="AM59" i="208"/>
  <c r="AL59" i="208"/>
  <c r="AK59" i="208"/>
  <c r="AJ59" i="208"/>
  <c r="AI59" i="208"/>
  <c r="AH59" i="208"/>
  <c r="AG59" i="208"/>
  <c r="AF59" i="208"/>
  <c r="AE59" i="208"/>
  <c r="Z59" i="208"/>
  <c r="Y59" i="208"/>
  <c r="X59" i="208"/>
  <c r="W59" i="208"/>
  <c r="V59" i="208"/>
  <c r="U59" i="208"/>
  <c r="T59" i="208"/>
  <c r="S59" i="208"/>
  <c r="R59" i="208"/>
  <c r="Q59" i="208"/>
  <c r="P59" i="208"/>
  <c r="O59" i="208"/>
  <c r="N59" i="208"/>
  <c r="M59" i="208"/>
  <c r="L59" i="208"/>
  <c r="K59" i="208"/>
  <c r="J59" i="208"/>
  <c r="I59" i="208"/>
  <c r="H59" i="208"/>
  <c r="G59" i="208"/>
  <c r="F59" i="208"/>
  <c r="E59" i="208"/>
  <c r="BN58" i="208"/>
  <c r="BM58" i="208"/>
  <c r="BL58" i="208"/>
  <c r="BK58" i="208"/>
  <c r="BJ58" i="208"/>
  <c r="BI58" i="208"/>
  <c r="BH58" i="208"/>
  <c r="BG58" i="208"/>
  <c r="BF58" i="208"/>
  <c r="BE58" i="208"/>
  <c r="BD58" i="208"/>
  <c r="BC58" i="208"/>
  <c r="BB58" i="208"/>
  <c r="BA58" i="208"/>
  <c r="AZ58" i="208"/>
  <c r="AY58" i="208"/>
  <c r="AX58" i="208"/>
  <c r="AW58" i="208"/>
  <c r="AV58" i="208"/>
  <c r="AU58" i="208"/>
  <c r="AT58" i="208"/>
  <c r="AS58" i="208"/>
  <c r="AR58" i="208"/>
  <c r="AQ58" i="208"/>
  <c r="AP58" i="208"/>
  <c r="AO58" i="208"/>
  <c r="AN58" i="208"/>
  <c r="AM58" i="208"/>
  <c r="AL58" i="208"/>
  <c r="AK58" i="208"/>
  <c r="AJ58" i="208"/>
  <c r="AI58" i="208"/>
  <c r="AH58" i="208"/>
  <c r="AG58" i="208"/>
  <c r="AF58" i="208"/>
  <c r="AE58" i="208"/>
  <c r="Z58" i="208"/>
  <c r="Y58" i="208"/>
  <c r="X58" i="208"/>
  <c r="W58" i="208"/>
  <c r="V58" i="208"/>
  <c r="U58" i="208"/>
  <c r="T58" i="208"/>
  <c r="S58" i="208"/>
  <c r="R58" i="208"/>
  <c r="Q58" i="208"/>
  <c r="P58" i="208"/>
  <c r="O58" i="208"/>
  <c r="N58" i="208"/>
  <c r="M58" i="208"/>
  <c r="L58" i="208"/>
  <c r="K58" i="208"/>
  <c r="J58" i="208"/>
  <c r="I58" i="208"/>
  <c r="H58" i="208"/>
  <c r="G58" i="208"/>
  <c r="F58" i="208"/>
  <c r="E58" i="208"/>
  <c r="BN56" i="208"/>
  <c r="BM56" i="208"/>
  <c r="BL56" i="208"/>
  <c r="BK56" i="208"/>
  <c r="BJ56" i="208"/>
  <c r="BI56" i="208"/>
  <c r="BH56" i="208"/>
  <c r="BG56" i="208"/>
  <c r="BF56" i="208"/>
  <c r="BE56" i="208"/>
  <c r="BD56" i="208"/>
  <c r="BC56" i="208"/>
  <c r="BB56" i="208"/>
  <c r="BA56" i="208"/>
  <c r="AZ56" i="208"/>
  <c r="AY56" i="208"/>
  <c r="AX56" i="208"/>
  <c r="AW56" i="208"/>
  <c r="AV56" i="208"/>
  <c r="AU56" i="208"/>
  <c r="AT56" i="208"/>
  <c r="AS56" i="208"/>
  <c r="AR56" i="208"/>
  <c r="AQ56" i="208"/>
  <c r="AP56" i="208"/>
  <c r="AO56" i="208"/>
  <c r="AN56" i="208"/>
  <c r="AM56" i="208"/>
  <c r="AL56" i="208"/>
  <c r="AK56" i="208"/>
  <c r="AJ56" i="208"/>
  <c r="AI56" i="208"/>
  <c r="AH56" i="208"/>
  <c r="AG56" i="208"/>
  <c r="AF56" i="208"/>
  <c r="AE56" i="208"/>
  <c r="Z56" i="208"/>
  <c r="Y56" i="208"/>
  <c r="X56" i="208"/>
  <c r="W56" i="208"/>
  <c r="V56" i="208"/>
  <c r="U56" i="208"/>
  <c r="T56" i="208"/>
  <c r="S56" i="208"/>
  <c r="R56" i="208"/>
  <c r="Q56" i="208"/>
  <c r="P56" i="208"/>
  <c r="O56" i="208"/>
  <c r="N56" i="208"/>
  <c r="M56" i="208"/>
  <c r="L56" i="208"/>
  <c r="K56" i="208"/>
  <c r="J56" i="208"/>
  <c r="I56" i="208"/>
  <c r="H56" i="208"/>
  <c r="G56" i="208"/>
  <c r="F56" i="208"/>
  <c r="E56" i="208"/>
  <c r="BN55" i="208"/>
  <c r="BM55" i="208"/>
  <c r="BL55" i="208"/>
  <c r="BK55" i="208"/>
  <c r="BJ55" i="208"/>
  <c r="BI55" i="208"/>
  <c r="BH55" i="208"/>
  <c r="BG55" i="208"/>
  <c r="BF55" i="208"/>
  <c r="BE55" i="208"/>
  <c r="BD55" i="208"/>
  <c r="BC55" i="208"/>
  <c r="BB55" i="208"/>
  <c r="BA55" i="208"/>
  <c r="AZ55" i="208"/>
  <c r="AY55" i="208"/>
  <c r="AX55" i="208"/>
  <c r="AW55" i="208"/>
  <c r="AV55" i="208"/>
  <c r="AU55" i="208"/>
  <c r="AT55" i="208"/>
  <c r="AS55" i="208"/>
  <c r="AR55" i="208"/>
  <c r="AQ55" i="208"/>
  <c r="AP55" i="208"/>
  <c r="AO55" i="208"/>
  <c r="AN55" i="208"/>
  <c r="AM55" i="208"/>
  <c r="AL55" i="208"/>
  <c r="AK55" i="208"/>
  <c r="AJ55" i="208"/>
  <c r="AI55" i="208"/>
  <c r="AH55" i="208"/>
  <c r="AG55" i="208"/>
  <c r="AF55" i="208"/>
  <c r="AE55" i="208"/>
  <c r="Z55" i="208"/>
  <c r="Y55" i="208"/>
  <c r="X55" i="208"/>
  <c r="W55" i="208"/>
  <c r="V55" i="208"/>
  <c r="U55" i="208"/>
  <c r="T55" i="208"/>
  <c r="S55" i="208"/>
  <c r="R55" i="208"/>
  <c r="Q55" i="208"/>
  <c r="P55" i="208"/>
  <c r="O55" i="208"/>
  <c r="N55" i="208"/>
  <c r="M55" i="208"/>
  <c r="L55" i="208"/>
  <c r="K55" i="208"/>
  <c r="J55" i="208"/>
  <c r="I55" i="208"/>
  <c r="H55" i="208"/>
  <c r="G55" i="208"/>
  <c r="F55" i="208"/>
  <c r="E55" i="208"/>
  <c r="BN54" i="208"/>
  <c r="BM54" i="208"/>
  <c r="BL54" i="208"/>
  <c r="BK54" i="208"/>
  <c r="BJ54" i="208"/>
  <c r="BI54" i="208"/>
  <c r="BH54" i="208"/>
  <c r="BG54" i="208"/>
  <c r="BF54" i="208"/>
  <c r="BE54" i="208"/>
  <c r="BD54" i="208"/>
  <c r="BC54" i="208"/>
  <c r="BB54" i="208"/>
  <c r="BA54" i="208"/>
  <c r="AZ54" i="208"/>
  <c r="AY54" i="208"/>
  <c r="AX54" i="208"/>
  <c r="AW54" i="208"/>
  <c r="AV54" i="208"/>
  <c r="AU54" i="208"/>
  <c r="AT54" i="208"/>
  <c r="AS54" i="208"/>
  <c r="AR54" i="208"/>
  <c r="AQ54" i="208"/>
  <c r="AP54" i="208"/>
  <c r="AO54" i="208"/>
  <c r="AN54" i="208"/>
  <c r="AM54" i="208"/>
  <c r="AL54" i="208"/>
  <c r="AK54" i="208"/>
  <c r="AJ54" i="208"/>
  <c r="AI54" i="208"/>
  <c r="AH54" i="208"/>
  <c r="AG54" i="208"/>
  <c r="AF54" i="208"/>
  <c r="AE54" i="208"/>
  <c r="Z54" i="208"/>
  <c r="Y54" i="208"/>
  <c r="X54" i="208"/>
  <c r="W54" i="208"/>
  <c r="V54" i="208"/>
  <c r="U54" i="208"/>
  <c r="T54" i="208"/>
  <c r="S54" i="208"/>
  <c r="R54" i="208"/>
  <c r="Q54" i="208"/>
  <c r="P54" i="208"/>
  <c r="O54" i="208"/>
  <c r="N54" i="208"/>
  <c r="M54" i="208"/>
  <c r="L54" i="208"/>
  <c r="K54" i="208"/>
  <c r="J54" i="208"/>
  <c r="I54" i="208"/>
  <c r="H54" i="208"/>
  <c r="G54" i="208"/>
  <c r="F54" i="208"/>
  <c r="E54" i="208"/>
  <c r="BN53" i="208"/>
  <c r="BM53" i="208"/>
  <c r="BL53" i="208"/>
  <c r="BK53" i="208"/>
  <c r="BJ53" i="208"/>
  <c r="BI53" i="208"/>
  <c r="BH53" i="208"/>
  <c r="BG53" i="208"/>
  <c r="BF53" i="208"/>
  <c r="BE53" i="208"/>
  <c r="BD53" i="208"/>
  <c r="BC53" i="208"/>
  <c r="BB53" i="208"/>
  <c r="BA53" i="208"/>
  <c r="AZ53" i="208"/>
  <c r="AY53" i="208"/>
  <c r="AX53" i="208"/>
  <c r="AW53" i="208"/>
  <c r="AV53" i="208"/>
  <c r="AU53" i="208"/>
  <c r="AT53" i="208"/>
  <c r="AS53" i="208"/>
  <c r="AR53" i="208"/>
  <c r="AQ53" i="208"/>
  <c r="AP53" i="208"/>
  <c r="AO53" i="208"/>
  <c r="AN53" i="208"/>
  <c r="AM53" i="208"/>
  <c r="AL53" i="208"/>
  <c r="AK53" i="208"/>
  <c r="AJ53" i="208"/>
  <c r="AI53" i="208"/>
  <c r="AH53" i="208"/>
  <c r="AG53" i="208"/>
  <c r="AF53" i="208"/>
  <c r="AE53" i="208"/>
  <c r="Z53" i="208"/>
  <c r="Y53" i="208"/>
  <c r="X53" i="208"/>
  <c r="W53" i="208"/>
  <c r="V53" i="208"/>
  <c r="U53" i="208"/>
  <c r="T53" i="208"/>
  <c r="S53" i="208"/>
  <c r="R53" i="208"/>
  <c r="Q53" i="208"/>
  <c r="P53" i="208"/>
  <c r="O53" i="208"/>
  <c r="N53" i="208"/>
  <c r="M53" i="208"/>
  <c r="L53" i="208"/>
  <c r="K53" i="208"/>
  <c r="J53" i="208"/>
  <c r="I53" i="208"/>
  <c r="H53" i="208"/>
  <c r="G53" i="208"/>
  <c r="F53" i="208"/>
  <c r="E53" i="208"/>
  <c r="BN52" i="208"/>
  <c r="BM52" i="208"/>
  <c r="BL52" i="208"/>
  <c r="BK52" i="208"/>
  <c r="BJ52" i="208"/>
  <c r="BI52" i="208"/>
  <c r="BH52" i="208"/>
  <c r="BG52" i="208"/>
  <c r="BF52" i="208"/>
  <c r="BE52" i="208"/>
  <c r="BD52" i="208"/>
  <c r="BC52" i="208"/>
  <c r="BB52" i="208"/>
  <c r="BA52" i="208"/>
  <c r="AZ52" i="208"/>
  <c r="AY52" i="208"/>
  <c r="AX52" i="208"/>
  <c r="AW52" i="208"/>
  <c r="AV52" i="208"/>
  <c r="AU52" i="208"/>
  <c r="AT52" i="208"/>
  <c r="AS52" i="208"/>
  <c r="AR52" i="208"/>
  <c r="AQ52" i="208"/>
  <c r="AP52" i="208"/>
  <c r="AO52" i="208"/>
  <c r="AN52" i="208"/>
  <c r="AM52" i="208"/>
  <c r="AL52" i="208"/>
  <c r="AK52" i="208"/>
  <c r="AJ52" i="208"/>
  <c r="AI52" i="208"/>
  <c r="AH52" i="208"/>
  <c r="AG52" i="208"/>
  <c r="AF52" i="208"/>
  <c r="AE52" i="208"/>
  <c r="Z52" i="208"/>
  <c r="Y52" i="208"/>
  <c r="X52" i="208"/>
  <c r="W52" i="208"/>
  <c r="V52" i="208"/>
  <c r="U52" i="208"/>
  <c r="T52" i="208"/>
  <c r="S52" i="208"/>
  <c r="R52" i="208"/>
  <c r="Q52" i="208"/>
  <c r="P52" i="208"/>
  <c r="O52" i="208"/>
  <c r="N52" i="208"/>
  <c r="M52" i="208"/>
  <c r="L52" i="208"/>
  <c r="K52" i="208"/>
  <c r="J52" i="208"/>
  <c r="I52" i="208"/>
  <c r="H52" i="208"/>
  <c r="G52" i="208"/>
  <c r="F52" i="208"/>
  <c r="E52" i="208"/>
  <c r="BN51" i="208"/>
  <c r="BM51" i="208"/>
  <c r="BL51" i="208"/>
  <c r="BK51" i="208"/>
  <c r="BJ51" i="208"/>
  <c r="BI51" i="208"/>
  <c r="BH51" i="208"/>
  <c r="BG51" i="208"/>
  <c r="BF51" i="208"/>
  <c r="BE51" i="208"/>
  <c r="BD51" i="208"/>
  <c r="BC51" i="208"/>
  <c r="BB51" i="208"/>
  <c r="BA51" i="208"/>
  <c r="AZ51" i="208"/>
  <c r="AY51" i="208"/>
  <c r="AX51" i="208"/>
  <c r="AW51" i="208"/>
  <c r="AV51" i="208"/>
  <c r="AU51" i="208"/>
  <c r="AT51" i="208"/>
  <c r="AS51" i="208"/>
  <c r="AR51" i="208"/>
  <c r="AQ51" i="208"/>
  <c r="AP51" i="208"/>
  <c r="AO51" i="208"/>
  <c r="AN51" i="208"/>
  <c r="AM51" i="208"/>
  <c r="AL51" i="208"/>
  <c r="AK51" i="208"/>
  <c r="AJ51" i="208"/>
  <c r="AI51" i="208"/>
  <c r="AH51" i="208"/>
  <c r="AG51" i="208"/>
  <c r="AF51" i="208"/>
  <c r="AE51" i="208"/>
  <c r="Z51" i="208"/>
  <c r="Y51" i="208"/>
  <c r="X51" i="208"/>
  <c r="W51" i="208"/>
  <c r="V51" i="208"/>
  <c r="U51" i="208"/>
  <c r="T51" i="208"/>
  <c r="S51" i="208"/>
  <c r="R51" i="208"/>
  <c r="Q51" i="208"/>
  <c r="P51" i="208"/>
  <c r="O51" i="208"/>
  <c r="N51" i="208"/>
  <c r="M51" i="208"/>
  <c r="L51" i="208"/>
  <c r="K51" i="208"/>
  <c r="J51" i="208"/>
  <c r="I51" i="208"/>
  <c r="H51" i="208"/>
  <c r="G51" i="208"/>
  <c r="F51" i="208"/>
  <c r="E51" i="208"/>
  <c r="BN50" i="208"/>
  <c r="BM50" i="208"/>
  <c r="BL50" i="208"/>
  <c r="BK50" i="208"/>
  <c r="BJ50" i="208"/>
  <c r="BI50" i="208"/>
  <c r="BH50" i="208"/>
  <c r="BG50" i="208"/>
  <c r="BF50" i="208"/>
  <c r="BE50" i="208"/>
  <c r="BD50" i="208"/>
  <c r="BC50" i="208"/>
  <c r="BB50" i="208"/>
  <c r="BA50" i="208"/>
  <c r="AZ50" i="208"/>
  <c r="AY50" i="208"/>
  <c r="AX50" i="208"/>
  <c r="AW50" i="208"/>
  <c r="AV50" i="208"/>
  <c r="AU50" i="208"/>
  <c r="AT50" i="208"/>
  <c r="AS50" i="208"/>
  <c r="AR50" i="208"/>
  <c r="AQ50" i="208"/>
  <c r="AP50" i="208"/>
  <c r="AO50" i="208"/>
  <c r="AN50" i="208"/>
  <c r="AM50" i="208"/>
  <c r="AL50" i="208"/>
  <c r="AK50" i="208"/>
  <c r="AJ50" i="208"/>
  <c r="AI50" i="208"/>
  <c r="AH50" i="208"/>
  <c r="AG50" i="208"/>
  <c r="AF50" i="208"/>
  <c r="AE50" i="208"/>
  <c r="Z50" i="208"/>
  <c r="Y50" i="208"/>
  <c r="X50" i="208"/>
  <c r="W50" i="208"/>
  <c r="V50" i="208"/>
  <c r="U50" i="208"/>
  <c r="T50" i="208"/>
  <c r="S50" i="208"/>
  <c r="R50" i="208"/>
  <c r="Q50" i="208"/>
  <c r="P50" i="208"/>
  <c r="O50" i="208"/>
  <c r="N50" i="208"/>
  <c r="M50" i="208"/>
  <c r="L50" i="208"/>
  <c r="K50" i="208"/>
  <c r="J50" i="208"/>
  <c r="I50" i="208"/>
  <c r="H50" i="208"/>
  <c r="G50" i="208"/>
  <c r="F50" i="208"/>
  <c r="E50" i="208"/>
  <c r="BN49" i="208"/>
  <c r="BM49" i="208"/>
  <c r="BL49" i="208"/>
  <c r="BK49" i="208"/>
  <c r="BJ49" i="208"/>
  <c r="BI49" i="208"/>
  <c r="BH49" i="208"/>
  <c r="BG49" i="208"/>
  <c r="BF49" i="208"/>
  <c r="BE49" i="208"/>
  <c r="BD49" i="208"/>
  <c r="BC49" i="208"/>
  <c r="BB49" i="208"/>
  <c r="BA49" i="208"/>
  <c r="AZ49" i="208"/>
  <c r="AY49" i="208"/>
  <c r="AX49" i="208"/>
  <c r="AW49" i="208"/>
  <c r="AV49" i="208"/>
  <c r="AU49" i="208"/>
  <c r="AT49" i="208"/>
  <c r="AS49" i="208"/>
  <c r="AR49" i="208"/>
  <c r="AQ49" i="208"/>
  <c r="AP49" i="208"/>
  <c r="AO49" i="208"/>
  <c r="AN49" i="208"/>
  <c r="AM49" i="208"/>
  <c r="AL49" i="208"/>
  <c r="AK49" i="208"/>
  <c r="AJ49" i="208"/>
  <c r="AI49" i="208"/>
  <c r="AH49" i="208"/>
  <c r="AG49" i="208"/>
  <c r="AF49" i="208"/>
  <c r="AE49" i="208"/>
  <c r="Z49" i="208"/>
  <c r="Y49" i="208"/>
  <c r="X49" i="208"/>
  <c r="W49" i="208"/>
  <c r="V49" i="208"/>
  <c r="U49" i="208"/>
  <c r="T49" i="208"/>
  <c r="S49" i="208"/>
  <c r="R49" i="208"/>
  <c r="Q49" i="208"/>
  <c r="P49" i="208"/>
  <c r="O49" i="208"/>
  <c r="N49" i="208"/>
  <c r="M49" i="208"/>
  <c r="L49" i="208"/>
  <c r="K49" i="208"/>
  <c r="J49" i="208"/>
  <c r="I49" i="208"/>
  <c r="H49" i="208"/>
  <c r="G49" i="208"/>
  <c r="F49" i="208"/>
  <c r="E49" i="208"/>
  <c r="BN48" i="208"/>
  <c r="BM48" i="208"/>
  <c r="BL48" i="208"/>
  <c r="BK48" i="208"/>
  <c r="BJ48" i="208"/>
  <c r="BI48" i="208"/>
  <c r="BH48" i="208"/>
  <c r="BG48" i="208"/>
  <c r="BF48" i="208"/>
  <c r="BE48" i="208"/>
  <c r="BD48" i="208"/>
  <c r="BC48" i="208"/>
  <c r="BB48" i="208"/>
  <c r="BA48" i="208"/>
  <c r="AZ48" i="208"/>
  <c r="AY48" i="208"/>
  <c r="AX48" i="208"/>
  <c r="AW48" i="208"/>
  <c r="AV48" i="208"/>
  <c r="AU48" i="208"/>
  <c r="AT48" i="208"/>
  <c r="AS48" i="208"/>
  <c r="AR48" i="208"/>
  <c r="AQ48" i="208"/>
  <c r="AP48" i="208"/>
  <c r="AO48" i="208"/>
  <c r="AN48" i="208"/>
  <c r="AM48" i="208"/>
  <c r="AL48" i="208"/>
  <c r="AK48" i="208"/>
  <c r="AJ48" i="208"/>
  <c r="AI48" i="208"/>
  <c r="AH48" i="208"/>
  <c r="AG48" i="208"/>
  <c r="AF48" i="208"/>
  <c r="AE48" i="208"/>
  <c r="Z48" i="208"/>
  <c r="Y48" i="208"/>
  <c r="X48" i="208"/>
  <c r="W48" i="208"/>
  <c r="V48" i="208"/>
  <c r="U48" i="208"/>
  <c r="T48" i="208"/>
  <c r="S48" i="208"/>
  <c r="R48" i="208"/>
  <c r="Q48" i="208"/>
  <c r="P48" i="208"/>
  <c r="O48" i="208"/>
  <c r="N48" i="208"/>
  <c r="M48" i="208"/>
  <c r="L48" i="208"/>
  <c r="K48" i="208"/>
  <c r="J48" i="208"/>
  <c r="I48" i="208"/>
  <c r="H48" i="208"/>
  <c r="G48" i="208"/>
  <c r="F48" i="208"/>
  <c r="E48" i="208"/>
  <c r="BN47" i="208"/>
  <c r="BM47" i="208"/>
  <c r="BL47" i="208"/>
  <c r="BK47" i="208"/>
  <c r="BJ47" i="208"/>
  <c r="BI47" i="208"/>
  <c r="BH47" i="208"/>
  <c r="BG47" i="208"/>
  <c r="BF47" i="208"/>
  <c r="BE47" i="208"/>
  <c r="BD47" i="208"/>
  <c r="BC47" i="208"/>
  <c r="BB47" i="208"/>
  <c r="BA47" i="208"/>
  <c r="AZ47" i="208"/>
  <c r="AY47" i="208"/>
  <c r="AX47" i="208"/>
  <c r="AW47" i="208"/>
  <c r="AV47" i="208"/>
  <c r="AU47" i="208"/>
  <c r="AT47" i="208"/>
  <c r="AS47" i="208"/>
  <c r="AR47" i="208"/>
  <c r="AQ47" i="208"/>
  <c r="AP47" i="208"/>
  <c r="AO47" i="208"/>
  <c r="AN47" i="208"/>
  <c r="AM47" i="208"/>
  <c r="AL47" i="208"/>
  <c r="AK47" i="208"/>
  <c r="AJ47" i="208"/>
  <c r="AI47" i="208"/>
  <c r="AH47" i="208"/>
  <c r="AG47" i="208"/>
  <c r="AF47" i="208"/>
  <c r="AE47" i="208"/>
  <c r="Z47" i="208"/>
  <c r="Y47" i="208"/>
  <c r="X47" i="208"/>
  <c r="W47" i="208"/>
  <c r="V47" i="208"/>
  <c r="U47" i="208"/>
  <c r="T47" i="208"/>
  <c r="S47" i="208"/>
  <c r="R47" i="208"/>
  <c r="Q47" i="208"/>
  <c r="P47" i="208"/>
  <c r="O47" i="208"/>
  <c r="N47" i="208"/>
  <c r="M47" i="208"/>
  <c r="L47" i="208"/>
  <c r="K47" i="208"/>
  <c r="J47" i="208"/>
  <c r="I47" i="208"/>
  <c r="H47" i="208"/>
  <c r="G47" i="208"/>
  <c r="F47" i="208"/>
  <c r="E47" i="208"/>
  <c r="BN46" i="208"/>
  <c r="BM46" i="208"/>
  <c r="BL46" i="208"/>
  <c r="BK46" i="208"/>
  <c r="BJ46" i="208"/>
  <c r="BI46" i="208"/>
  <c r="BH46" i="208"/>
  <c r="BG46" i="208"/>
  <c r="BF46" i="208"/>
  <c r="BE46" i="208"/>
  <c r="BD46" i="208"/>
  <c r="BC46" i="208"/>
  <c r="BB46" i="208"/>
  <c r="BA46" i="208"/>
  <c r="AZ46" i="208"/>
  <c r="AY46" i="208"/>
  <c r="AX46" i="208"/>
  <c r="AW46" i="208"/>
  <c r="AV46" i="208"/>
  <c r="AU46" i="208"/>
  <c r="AT46" i="208"/>
  <c r="AS46" i="208"/>
  <c r="AR46" i="208"/>
  <c r="AQ46" i="208"/>
  <c r="AP46" i="208"/>
  <c r="AO46" i="208"/>
  <c r="AN46" i="208"/>
  <c r="AM46" i="208"/>
  <c r="AL46" i="208"/>
  <c r="AK46" i="208"/>
  <c r="AJ46" i="208"/>
  <c r="AI46" i="208"/>
  <c r="AH46" i="208"/>
  <c r="AG46" i="208"/>
  <c r="AF46" i="208"/>
  <c r="AE46" i="208"/>
  <c r="Z46" i="208"/>
  <c r="Y46" i="208"/>
  <c r="X46" i="208"/>
  <c r="W46" i="208"/>
  <c r="V46" i="208"/>
  <c r="U46" i="208"/>
  <c r="T46" i="208"/>
  <c r="S46" i="208"/>
  <c r="R46" i="208"/>
  <c r="Q46" i="208"/>
  <c r="P46" i="208"/>
  <c r="O46" i="208"/>
  <c r="N46" i="208"/>
  <c r="M46" i="208"/>
  <c r="L46" i="208"/>
  <c r="K46" i="208"/>
  <c r="J46" i="208"/>
  <c r="I46" i="208"/>
  <c r="G46" i="208"/>
  <c r="F46" i="208"/>
  <c r="E46" i="208"/>
  <c r="BN45" i="208"/>
  <c r="BM45" i="208"/>
  <c r="BL45" i="208"/>
  <c r="BK45" i="208"/>
  <c r="BJ45" i="208"/>
  <c r="BI45" i="208"/>
  <c r="BH45" i="208"/>
  <c r="BG45" i="208"/>
  <c r="BF45" i="208"/>
  <c r="BE45" i="208"/>
  <c r="BD45" i="208"/>
  <c r="BC45" i="208"/>
  <c r="BB45" i="208"/>
  <c r="BA45" i="208"/>
  <c r="AZ45" i="208"/>
  <c r="AY45" i="208"/>
  <c r="AX45" i="208"/>
  <c r="AW45" i="208"/>
  <c r="AV45" i="208"/>
  <c r="AU45" i="208"/>
  <c r="AT45" i="208"/>
  <c r="AS45" i="208"/>
  <c r="AR45" i="208"/>
  <c r="AQ45" i="208"/>
  <c r="AP45" i="208"/>
  <c r="AO45" i="208"/>
  <c r="AN45" i="208"/>
  <c r="AM45" i="208"/>
  <c r="AL45" i="208"/>
  <c r="AK45" i="208"/>
  <c r="AJ45" i="208"/>
  <c r="AI45" i="208"/>
  <c r="AH45" i="208"/>
  <c r="AG45" i="208"/>
  <c r="AF45" i="208"/>
  <c r="AE45" i="208"/>
  <c r="Z45" i="208"/>
  <c r="Y45" i="208"/>
  <c r="X45" i="208"/>
  <c r="W45" i="208"/>
  <c r="V45" i="208"/>
  <c r="U45" i="208"/>
  <c r="T45" i="208"/>
  <c r="S45" i="208"/>
  <c r="R45" i="208"/>
  <c r="Q45" i="208"/>
  <c r="P45" i="208"/>
  <c r="O45" i="208"/>
  <c r="N45" i="208"/>
  <c r="M45" i="208"/>
  <c r="L45" i="208"/>
  <c r="K45" i="208"/>
  <c r="J45" i="208"/>
  <c r="I45" i="208"/>
  <c r="H45" i="208"/>
  <c r="G45" i="208"/>
  <c r="F45" i="208"/>
  <c r="E45" i="208"/>
  <c r="BN44" i="208"/>
  <c r="BM44" i="208"/>
  <c r="BL44" i="208"/>
  <c r="BK44" i="208"/>
  <c r="BJ44" i="208"/>
  <c r="BI44" i="208"/>
  <c r="BH44" i="208"/>
  <c r="BG44" i="208"/>
  <c r="BF44" i="208"/>
  <c r="BE44" i="208"/>
  <c r="BD44" i="208"/>
  <c r="BC44" i="208"/>
  <c r="BB44" i="208"/>
  <c r="BA44" i="208"/>
  <c r="AZ44" i="208"/>
  <c r="AY44" i="208"/>
  <c r="AX44" i="208"/>
  <c r="AW44" i="208"/>
  <c r="AV44" i="208"/>
  <c r="AU44" i="208"/>
  <c r="AT44" i="208"/>
  <c r="AS44" i="208"/>
  <c r="AR44" i="208"/>
  <c r="AQ44" i="208"/>
  <c r="AP44" i="208"/>
  <c r="AO44" i="208"/>
  <c r="AN44" i="208"/>
  <c r="AM44" i="208"/>
  <c r="AL44" i="208"/>
  <c r="AK44" i="208"/>
  <c r="AJ44" i="208"/>
  <c r="AI44" i="208"/>
  <c r="AH44" i="208"/>
  <c r="AG44" i="208"/>
  <c r="AF44" i="208"/>
  <c r="AE44" i="208"/>
  <c r="Z44" i="208"/>
  <c r="Y44" i="208"/>
  <c r="X44" i="208"/>
  <c r="W44" i="208"/>
  <c r="V44" i="208"/>
  <c r="U44" i="208"/>
  <c r="T44" i="208"/>
  <c r="S44" i="208"/>
  <c r="R44" i="208"/>
  <c r="Q44" i="208"/>
  <c r="P44" i="208"/>
  <c r="O44" i="208"/>
  <c r="N44" i="208"/>
  <c r="M44" i="208"/>
  <c r="L44" i="208"/>
  <c r="K44" i="208"/>
  <c r="J44" i="208"/>
  <c r="I44" i="208"/>
  <c r="H44" i="208"/>
  <c r="G44" i="208"/>
  <c r="F44" i="208"/>
  <c r="E44" i="208"/>
  <c r="BN43" i="208"/>
  <c r="BM43" i="208"/>
  <c r="BL43" i="208"/>
  <c r="BK43" i="208"/>
  <c r="BJ43" i="208"/>
  <c r="BI43" i="208"/>
  <c r="BH43" i="208"/>
  <c r="BG43" i="208"/>
  <c r="BF43" i="208"/>
  <c r="BE43" i="208"/>
  <c r="BD43" i="208"/>
  <c r="BC43" i="208"/>
  <c r="BB43" i="208"/>
  <c r="BA43" i="208"/>
  <c r="AZ43" i="208"/>
  <c r="AY43" i="208"/>
  <c r="AX43" i="208"/>
  <c r="AW43" i="208"/>
  <c r="AV43" i="208"/>
  <c r="AU43" i="208"/>
  <c r="AT43" i="208"/>
  <c r="AS43" i="208"/>
  <c r="AR43" i="208"/>
  <c r="AQ43" i="208"/>
  <c r="AP43" i="208"/>
  <c r="AO43" i="208"/>
  <c r="AN43" i="208"/>
  <c r="AM43" i="208"/>
  <c r="AL43" i="208"/>
  <c r="AK43" i="208"/>
  <c r="AJ43" i="208"/>
  <c r="AI43" i="208"/>
  <c r="AH43" i="208"/>
  <c r="AG43" i="208"/>
  <c r="AF43" i="208"/>
  <c r="AE43" i="208"/>
  <c r="Z43" i="208"/>
  <c r="Y43" i="208"/>
  <c r="X43" i="208"/>
  <c r="W43" i="208"/>
  <c r="V43" i="208"/>
  <c r="U43" i="208"/>
  <c r="T43" i="208"/>
  <c r="S43" i="208"/>
  <c r="R43" i="208"/>
  <c r="Q43" i="208"/>
  <c r="P43" i="208"/>
  <c r="O43" i="208"/>
  <c r="N43" i="208"/>
  <c r="M43" i="208"/>
  <c r="L43" i="208"/>
  <c r="K43" i="208"/>
  <c r="J43" i="208"/>
  <c r="I43" i="208"/>
  <c r="H43" i="208"/>
  <c r="G43" i="208"/>
  <c r="F43" i="208"/>
  <c r="E43" i="208"/>
  <c r="BN42" i="208"/>
  <c r="BM42" i="208"/>
  <c r="BL42" i="208"/>
  <c r="BK42" i="208"/>
  <c r="BJ42" i="208"/>
  <c r="BI42" i="208"/>
  <c r="BH42" i="208"/>
  <c r="BG42" i="208"/>
  <c r="BF42" i="208"/>
  <c r="BE42" i="208"/>
  <c r="BD42" i="208"/>
  <c r="BC42" i="208"/>
  <c r="BB42" i="208"/>
  <c r="BA42" i="208"/>
  <c r="AZ42" i="208"/>
  <c r="AY42" i="208"/>
  <c r="AX42" i="208"/>
  <c r="AW42" i="208"/>
  <c r="AV42" i="208"/>
  <c r="AU42" i="208"/>
  <c r="AT42" i="208"/>
  <c r="AS42" i="208"/>
  <c r="AR42" i="208"/>
  <c r="AQ42" i="208"/>
  <c r="AP42" i="208"/>
  <c r="AO42" i="208"/>
  <c r="AN42" i="208"/>
  <c r="AM42" i="208"/>
  <c r="AL42" i="208"/>
  <c r="AK42" i="208"/>
  <c r="AJ42" i="208"/>
  <c r="AI42" i="208"/>
  <c r="AH42" i="208"/>
  <c r="AG42" i="208"/>
  <c r="AF42" i="208"/>
  <c r="AE42" i="208"/>
  <c r="Z42" i="208"/>
  <c r="Y42" i="208"/>
  <c r="X42" i="208"/>
  <c r="W42" i="208"/>
  <c r="V42" i="208"/>
  <c r="U42" i="208"/>
  <c r="T42" i="208"/>
  <c r="S42" i="208"/>
  <c r="R42" i="208"/>
  <c r="Q42" i="208"/>
  <c r="P42" i="208"/>
  <c r="O42" i="208"/>
  <c r="N42" i="208"/>
  <c r="M42" i="208"/>
  <c r="L42" i="208"/>
  <c r="K42" i="208"/>
  <c r="J42" i="208"/>
  <c r="I42" i="208"/>
  <c r="H42" i="208"/>
  <c r="G42" i="208"/>
  <c r="F42" i="208"/>
  <c r="E42" i="208"/>
  <c r="BN40" i="208"/>
  <c r="BM40" i="208"/>
  <c r="BL40" i="208"/>
  <c r="BK40" i="208"/>
  <c r="BJ40" i="208"/>
  <c r="BI40" i="208"/>
  <c r="BH40" i="208"/>
  <c r="BG40" i="208"/>
  <c r="BF40" i="208"/>
  <c r="BE40" i="208"/>
  <c r="BD40" i="208"/>
  <c r="BC40" i="208"/>
  <c r="BB40" i="208"/>
  <c r="BA40" i="208"/>
  <c r="AZ40" i="208"/>
  <c r="AY40" i="208"/>
  <c r="AX40" i="208"/>
  <c r="AW40" i="208"/>
  <c r="AV40" i="208"/>
  <c r="AU40" i="208"/>
  <c r="AT40" i="208"/>
  <c r="AS40" i="208"/>
  <c r="AR40" i="208"/>
  <c r="AQ40" i="208"/>
  <c r="AP40" i="208"/>
  <c r="AO40" i="208"/>
  <c r="AN40" i="208"/>
  <c r="AM40" i="208"/>
  <c r="AL40" i="208"/>
  <c r="AK40" i="208"/>
  <c r="AJ40" i="208"/>
  <c r="AI40" i="208"/>
  <c r="AH40" i="208"/>
  <c r="AG40" i="208"/>
  <c r="AF40" i="208"/>
  <c r="AE40" i="208"/>
  <c r="Z40" i="208"/>
  <c r="Y40" i="208"/>
  <c r="X40" i="208"/>
  <c r="W40" i="208"/>
  <c r="V40" i="208"/>
  <c r="U40" i="208"/>
  <c r="T40" i="208"/>
  <c r="S40" i="208"/>
  <c r="R40" i="208"/>
  <c r="Q40" i="208"/>
  <c r="P40" i="208"/>
  <c r="O40" i="208"/>
  <c r="N40" i="208"/>
  <c r="M40" i="208"/>
  <c r="L40" i="208"/>
  <c r="K40" i="208"/>
  <c r="J40" i="208"/>
  <c r="I40" i="208"/>
  <c r="H40" i="208"/>
  <c r="G40" i="208"/>
  <c r="F40" i="208"/>
  <c r="E40" i="208"/>
  <c r="BN39" i="208"/>
  <c r="BM39" i="208"/>
  <c r="BL39" i="208"/>
  <c r="BK39" i="208"/>
  <c r="BJ39" i="208"/>
  <c r="BI39" i="208"/>
  <c r="BH39" i="208"/>
  <c r="BG39" i="208"/>
  <c r="BF39" i="208"/>
  <c r="BE39" i="208"/>
  <c r="BD39" i="208"/>
  <c r="BC39" i="208"/>
  <c r="BB39" i="208"/>
  <c r="BA39" i="208"/>
  <c r="AZ39" i="208"/>
  <c r="AY39" i="208"/>
  <c r="AX39" i="208"/>
  <c r="AW39" i="208"/>
  <c r="AV39" i="208"/>
  <c r="AU39" i="208"/>
  <c r="AT39" i="208"/>
  <c r="AS39" i="208"/>
  <c r="AR39" i="208"/>
  <c r="AQ39" i="208"/>
  <c r="AP39" i="208"/>
  <c r="AO39" i="208"/>
  <c r="AN39" i="208"/>
  <c r="AM39" i="208"/>
  <c r="AL39" i="208"/>
  <c r="AK39" i="208"/>
  <c r="AJ39" i="208"/>
  <c r="AI39" i="208"/>
  <c r="AH39" i="208"/>
  <c r="AG39" i="208"/>
  <c r="AF39" i="208"/>
  <c r="AE39" i="208"/>
  <c r="Z39" i="208"/>
  <c r="Y39" i="208"/>
  <c r="X39" i="208"/>
  <c r="W39" i="208"/>
  <c r="V39" i="208"/>
  <c r="U39" i="208"/>
  <c r="T39" i="208"/>
  <c r="S39" i="208"/>
  <c r="R39" i="208"/>
  <c r="Q39" i="208"/>
  <c r="P39" i="208"/>
  <c r="O39" i="208"/>
  <c r="N39" i="208"/>
  <c r="M39" i="208"/>
  <c r="L39" i="208"/>
  <c r="K39" i="208"/>
  <c r="J39" i="208"/>
  <c r="I39" i="208"/>
  <c r="H39" i="208"/>
  <c r="G39" i="208"/>
  <c r="F39" i="208"/>
  <c r="E39" i="208"/>
  <c r="BN38" i="208"/>
  <c r="BM38" i="208"/>
  <c r="BL38" i="208"/>
  <c r="BK38" i="208"/>
  <c r="BJ38" i="208"/>
  <c r="BI38" i="208"/>
  <c r="BH38" i="208"/>
  <c r="BG38" i="208"/>
  <c r="BF38" i="208"/>
  <c r="BE38" i="208"/>
  <c r="BD38" i="208"/>
  <c r="BC38" i="208"/>
  <c r="BB38" i="208"/>
  <c r="BA38" i="208"/>
  <c r="AZ38" i="208"/>
  <c r="AY38" i="208"/>
  <c r="AX38" i="208"/>
  <c r="AW38" i="208"/>
  <c r="AV38" i="208"/>
  <c r="AU38" i="208"/>
  <c r="AT38" i="208"/>
  <c r="AS38" i="208"/>
  <c r="AR38" i="208"/>
  <c r="AQ38" i="208"/>
  <c r="AP38" i="208"/>
  <c r="AO38" i="208"/>
  <c r="AN38" i="208"/>
  <c r="AM38" i="208"/>
  <c r="AL38" i="208"/>
  <c r="AK38" i="208"/>
  <c r="AJ38" i="208"/>
  <c r="AI38" i="208"/>
  <c r="AH38" i="208"/>
  <c r="AG38" i="208"/>
  <c r="AF38" i="208"/>
  <c r="AE38" i="208"/>
  <c r="Z38" i="208"/>
  <c r="Y38" i="208"/>
  <c r="X38" i="208"/>
  <c r="W38" i="208"/>
  <c r="V38" i="208"/>
  <c r="U38" i="208"/>
  <c r="T38" i="208"/>
  <c r="S38" i="208"/>
  <c r="R38" i="208"/>
  <c r="Q38" i="208"/>
  <c r="P38" i="208"/>
  <c r="O38" i="208"/>
  <c r="N38" i="208"/>
  <c r="M38" i="208"/>
  <c r="L38" i="208"/>
  <c r="K38" i="208"/>
  <c r="J38" i="208"/>
  <c r="I38" i="208"/>
  <c r="H38" i="208"/>
  <c r="G38" i="208"/>
  <c r="F38" i="208"/>
  <c r="E38" i="208"/>
  <c r="BN37" i="208"/>
  <c r="BM37" i="208"/>
  <c r="BL37" i="208"/>
  <c r="BK37" i="208"/>
  <c r="BJ37" i="208"/>
  <c r="BI37" i="208"/>
  <c r="BH37" i="208"/>
  <c r="BG37" i="208"/>
  <c r="BF37" i="208"/>
  <c r="BE37" i="208"/>
  <c r="BD37" i="208"/>
  <c r="BC37" i="208"/>
  <c r="BB37" i="208"/>
  <c r="BA37" i="208"/>
  <c r="AZ37" i="208"/>
  <c r="AY37" i="208"/>
  <c r="AX37" i="208"/>
  <c r="AW37" i="208"/>
  <c r="AV37" i="208"/>
  <c r="AU37" i="208"/>
  <c r="AT37" i="208"/>
  <c r="AS37" i="208"/>
  <c r="AR37" i="208"/>
  <c r="AQ37" i="208"/>
  <c r="AP37" i="208"/>
  <c r="AO37" i="208"/>
  <c r="AN37" i="208"/>
  <c r="AM37" i="208"/>
  <c r="AL37" i="208"/>
  <c r="AK37" i="208"/>
  <c r="AJ37" i="208"/>
  <c r="AI37" i="208"/>
  <c r="AH37" i="208"/>
  <c r="AG37" i="208"/>
  <c r="AF37" i="208"/>
  <c r="AE37" i="208"/>
  <c r="Z37" i="208"/>
  <c r="Y37" i="208"/>
  <c r="X37" i="208"/>
  <c r="W37" i="208"/>
  <c r="V37" i="208"/>
  <c r="U37" i="208"/>
  <c r="T37" i="208"/>
  <c r="S37" i="208"/>
  <c r="R37" i="208"/>
  <c r="Q37" i="208"/>
  <c r="P37" i="208"/>
  <c r="O37" i="208"/>
  <c r="N37" i="208"/>
  <c r="M37" i="208"/>
  <c r="L37" i="208"/>
  <c r="K37" i="208"/>
  <c r="J37" i="208"/>
  <c r="I37" i="208"/>
  <c r="H37" i="208"/>
  <c r="G37" i="208"/>
  <c r="F37" i="208"/>
  <c r="E37" i="208"/>
  <c r="BN36" i="208"/>
  <c r="BM36" i="208"/>
  <c r="BL36" i="208"/>
  <c r="BK36" i="208"/>
  <c r="BJ36" i="208"/>
  <c r="BI36" i="208"/>
  <c r="BH36" i="208"/>
  <c r="BG36" i="208"/>
  <c r="BF36" i="208"/>
  <c r="BE36" i="208"/>
  <c r="BD36" i="208"/>
  <c r="BC36" i="208"/>
  <c r="BB36" i="208"/>
  <c r="BA36" i="208"/>
  <c r="AZ36" i="208"/>
  <c r="AY36" i="208"/>
  <c r="AX36" i="208"/>
  <c r="AW36" i="208"/>
  <c r="AV36" i="208"/>
  <c r="AU36" i="208"/>
  <c r="AT36" i="208"/>
  <c r="AS36" i="208"/>
  <c r="AR36" i="208"/>
  <c r="AQ36" i="208"/>
  <c r="AP36" i="208"/>
  <c r="AO36" i="208"/>
  <c r="AN36" i="208"/>
  <c r="AM36" i="208"/>
  <c r="AL36" i="208"/>
  <c r="AK36" i="208"/>
  <c r="AJ36" i="208"/>
  <c r="AI36" i="208"/>
  <c r="AH36" i="208"/>
  <c r="AG36" i="208"/>
  <c r="AF36" i="208"/>
  <c r="AE36" i="208"/>
  <c r="Z36" i="208"/>
  <c r="Y36" i="208"/>
  <c r="X36" i="208"/>
  <c r="W36" i="208"/>
  <c r="V36" i="208"/>
  <c r="U36" i="208"/>
  <c r="T36" i="208"/>
  <c r="S36" i="208"/>
  <c r="R36" i="208"/>
  <c r="Q36" i="208"/>
  <c r="P36" i="208"/>
  <c r="O36" i="208"/>
  <c r="N36" i="208"/>
  <c r="M36" i="208"/>
  <c r="L36" i="208"/>
  <c r="K36" i="208"/>
  <c r="J36" i="208"/>
  <c r="I36" i="208"/>
  <c r="H36" i="208"/>
  <c r="G36" i="208"/>
  <c r="F36" i="208"/>
  <c r="E36" i="208"/>
  <c r="BN34" i="208"/>
  <c r="BM34" i="208"/>
  <c r="BL34" i="208"/>
  <c r="BK34" i="208"/>
  <c r="BJ34" i="208"/>
  <c r="BI34" i="208"/>
  <c r="BH34" i="208"/>
  <c r="BG34" i="208"/>
  <c r="BF34" i="208"/>
  <c r="BE34" i="208"/>
  <c r="BD34" i="208"/>
  <c r="BC34" i="208"/>
  <c r="BB34" i="208"/>
  <c r="BA34" i="208"/>
  <c r="AZ34" i="208"/>
  <c r="AY34" i="208"/>
  <c r="AX34" i="208"/>
  <c r="AW34" i="208"/>
  <c r="AV34" i="208"/>
  <c r="AU34" i="208"/>
  <c r="AT34" i="208"/>
  <c r="AS34" i="208"/>
  <c r="AR34" i="208"/>
  <c r="AQ34" i="208"/>
  <c r="AP34" i="208"/>
  <c r="AO34" i="208"/>
  <c r="AN34" i="208"/>
  <c r="AM34" i="208"/>
  <c r="AL34" i="208"/>
  <c r="AK34" i="208"/>
  <c r="AJ34" i="208"/>
  <c r="AI34" i="208"/>
  <c r="AH34" i="208"/>
  <c r="AG34" i="208"/>
  <c r="AF34" i="208"/>
  <c r="AE34" i="208"/>
  <c r="Z34" i="208"/>
  <c r="Y34" i="208"/>
  <c r="X34" i="208"/>
  <c r="W34" i="208"/>
  <c r="V34" i="208"/>
  <c r="U34" i="208"/>
  <c r="T34" i="208"/>
  <c r="S34" i="208"/>
  <c r="R34" i="208"/>
  <c r="Q34" i="208"/>
  <c r="P34" i="208"/>
  <c r="O34" i="208"/>
  <c r="N34" i="208"/>
  <c r="M34" i="208"/>
  <c r="L34" i="208"/>
  <c r="K34" i="208"/>
  <c r="J34" i="208"/>
  <c r="I34" i="208"/>
  <c r="H34" i="208"/>
  <c r="G34" i="208"/>
  <c r="F34" i="208"/>
  <c r="E34" i="208"/>
  <c r="BN33" i="208"/>
  <c r="BM33" i="208"/>
  <c r="BL33" i="208"/>
  <c r="BK33" i="208"/>
  <c r="BJ33" i="208"/>
  <c r="BI33" i="208"/>
  <c r="BH33" i="208"/>
  <c r="BG33" i="208"/>
  <c r="BF33" i="208"/>
  <c r="BE33" i="208"/>
  <c r="BD33" i="208"/>
  <c r="BC33" i="208"/>
  <c r="BB33" i="208"/>
  <c r="BA33" i="208"/>
  <c r="AZ33" i="208"/>
  <c r="AY33" i="208"/>
  <c r="AX33" i="208"/>
  <c r="AW33" i="208"/>
  <c r="AV33" i="208"/>
  <c r="AU33" i="208"/>
  <c r="AT33" i="208"/>
  <c r="AS33" i="208"/>
  <c r="AR33" i="208"/>
  <c r="AQ33" i="208"/>
  <c r="AP33" i="208"/>
  <c r="AO33" i="208"/>
  <c r="AN33" i="208"/>
  <c r="AM33" i="208"/>
  <c r="AL33" i="208"/>
  <c r="AK33" i="208"/>
  <c r="AJ33" i="208"/>
  <c r="AI33" i="208"/>
  <c r="AH33" i="208"/>
  <c r="AG33" i="208"/>
  <c r="AF33" i="208"/>
  <c r="AE33" i="208"/>
  <c r="Z33" i="208"/>
  <c r="Y33" i="208"/>
  <c r="X33" i="208"/>
  <c r="W33" i="208"/>
  <c r="V33" i="208"/>
  <c r="U33" i="208"/>
  <c r="T33" i="208"/>
  <c r="S33" i="208"/>
  <c r="R33" i="208"/>
  <c r="Q33" i="208"/>
  <c r="P33" i="208"/>
  <c r="O33" i="208"/>
  <c r="N33" i="208"/>
  <c r="M33" i="208"/>
  <c r="L33" i="208"/>
  <c r="K33" i="208"/>
  <c r="J33" i="208"/>
  <c r="I33" i="208"/>
  <c r="H33" i="208"/>
  <c r="G33" i="208"/>
  <c r="F33" i="208"/>
  <c r="E33" i="208"/>
  <c r="BN31" i="208"/>
  <c r="BM31" i="208"/>
  <c r="BL31" i="208"/>
  <c r="BK31" i="208"/>
  <c r="BJ31" i="208"/>
  <c r="BI31" i="208"/>
  <c r="BH31" i="208"/>
  <c r="BG31" i="208"/>
  <c r="BF31" i="208"/>
  <c r="BE31" i="208"/>
  <c r="BD31" i="208"/>
  <c r="BC31" i="208"/>
  <c r="BB31" i="208"/>
  <c r="BA31" i="208"/>
  <c r="AZ31" i="208"/>
  <c r="AY31" i="208"/>
  <c r="AX31" i="208"/>
  <c r="AW31" i="208"/>
  <c r="AV31" i="208"/>
  <c r="AU31" i="208"/>
  <c r="AT31" i="208"/>
  <c r="AS31" i="208"/>
  <c r="AR31" i="208"/>
  <c r="AQ31" i="209"/>
  <c r="AP31" i="208"/>
  <c r="AO31" i="208"/>
  <c r="AN31" i="208"/>
  <c r="AM31" i="208"/>
  <c r="AL31" i="208"/>
  <c r="AK31" i="208"/>
  <c r="AJ31" i="208"/>
  <c r="AI31" i="208"/>
  <c r="AH31" i="208"/>
  <c r="AG31" i="208"/>
  <c r="AF31" i="208"/>
  <c r="AE31" i="208"/>
  <c r="Z31" i="208"/>
  <c r="Y31" i="208"/>
  <c r="X31" i="208"/>
  <c r="W31" i="208"/>
  <c r="V31" i="208"/>
  <c r="U31" i="208"/>
  <c r="T31" i="208"/>
  <c r="S31" i="208"/>
  <c r="R31" i="208"/>
  <c r="Q31" i="208"/>
  <c r="P31" i="208"/>
  <c r="O31" i="208"/>
  <c r="N31" i="208"/>
  <c r="M31" i="208"/>
  <c r="L31" i="208"/>
  <c r="K31" i="208"/>
  <c r="J31" i="208"/>
  <c r="I31" i="208"/>
  <c r="H31" i="208"/>
  <c r="G31" i="208"/>
  <c r="F31" i="208"/>
  <c r="H46" i="211" l="1"/>
  <c r="AL51" i="210"/>
  <c r="T42" i="211"/>
  <c r="T43" i="211"/>
  <c r="AF43" i="211"/>
  <c r="L45" i="211"/>
  <c r="G94" i="210"/>
  <c r="M31" i="209"/>
  <c r="E74" i="208"/>
  <c r="Y31" i="209"/>
  <c r="E86" i="208"/>
  <c r="AK31" i="209"/>
  <c r="E94" i="208"/>
  <c r="AS31" i="209"/>
  <c r="E102" i="208"/>
  <c r="BE31" i="209"/>
  <c r="E114" i="208"/>
  <c r="BM31" i="209"/>
  <c r="E122" i="208"/>
  <c r="H31" i="209"/>
  <c r="E69" i="208"/>
  <c r="P31" i="209"/>
  <c r="E77" i="208"/>
  <c r="X31" i="209"/>
  <c r="E85" i="208"/>
  <c r="AF31" i="209"/>
  <c r="E89" i="208"/>
  <c r="AN31" i="209"/>
  <c r="E97" i="208"/>
  <c r="AV31" i="209"/>
  <c r="E105" i="208"/>
  <c r="BD31" i="209"/>
  <c r="E113" i="208"/>
  <c r="BL31" i="209"/>
  <c r="E121" i="208"/>
  <c r="I31" i="209"/>
  <c r="E70" i="208"/>
  <c r="Q31" i="209"/>
  <c r="E78" i="208"/>
  <c r="U31" i="209"/>
  <c r="E82" i="208"/>
  <c r="AG31" i="209"/>
  <c r="E90" i="208"/>
  <c r="AO31" i="209"/>
  <c r="E98" i="208"/>
  <c r="AW31" i="209"/>
  <c r="E106" i="208"/>
  <c r="BA31" i="209"/>
  <c r="E110" i="208"/>
  <c r="BI31" i="209"/>
  <c r="E118" i="208"/>
  <c r="F31" i="209"/>
  <c r="E67" i="208"/>
  <c r="J31" i="209"/>
  <c r="E71" i="208"/>
  <c r="N31" i="209"/>
  <c r="E75" i="208"/>
  <c r="R31" i="209"/>
  <c r="E79" i="208"/>
  <c r="V31" i="209"/>
  <c r="E83" i="208"/>
  <c r="Z31" i="209"/>
  <c r="E87" i="208"/>
  <c r="AH31" i="209"/>
  <c r="E91" i="208"/>
  <c r="AL31" i="209"/>
  <c r="E95" i="208"/>
  <c r="AP31" i="209"/>
  <c r="E99" i="208"/>
  <c r="AT31" i="209"/>
  <c r="E103" i="208"/>
  <c r="AX31" i="209"/>
  <c r="E107" i="208"/>
  <c r="BB31" i="209"/>
  <c r="E111" i="208"/>
  <c r="BF31" i="209"/>
  <c r="E115" i="208"/>
  <c r="BJ31" i="209"/>
  <c r="E119" i="208"/>
  <c r="BN31" i="209"/>
  <c r="E123" i="208"/>
  <c r="L31" i="209"/>
  <c r="E73" i="208"/>
  <c r="T31" i="209"/>
  <c r="E81" i="208"/>
  <c r="AJ31" i="209"/>
  <c r="E93" i="208"/>
  <c r="AR31" i="209"/>
  <c r="E101" i="208"/>
  <c r="AZ31" i="209"/>
  <c r="E109" i="208"/>
  <c r="BH31" i="209"/>
  <c r="E117" i="208"/>
  <c r="G31" i="209"/>
  <c r="E68" i="208"/>
  <c r="K31" i="209"/>
  <c r="E72" i="208"/>
  <c r="O31" i="209"/>
  <c r="E76" i="208"/>
  <c r="S31" i="209"/>
  <c r="E80" i="208"/>
  <c r="W31" i="209"/>
  <c r="E84" i="208"/>
  <c r="AE31" i="209"/>
  <c r="E88" i="208"/>
  <c r="AI31" i="209"/>
  <c r="E92" i="208"/>
  <c r="AM31" i="209"/>
  <c r="E96" i="208"/>
  <c r="AU31" i="209"/>
  <c r="E104" i="208"/>
  <c r="F104" i="208" s="1"/>
  <c r="AY31" i="209"/>
  <c r="E108" i="208"/>
  <c r="BC31" i="209"/>
  <c r="E112" i="208"/>
  <c r="F112" i="208" s="1"/>
  <c r="BG31" i="209"/>
  <c r="E116" i="208"/>
  <c r="BK31" i="209"/>
  <c r="E120" i="208"/>
  <c r="F120" i="208" s="1"/>
  <c r="E31" i="209"/>
  <c r="E66" i="208"/>
  <c r="T47" i="210"/>
  <c r="AF57" i="210"/>
  <c r="U28" i="211"/>
  <c r="F76" i="210"/>
  <c r="G100" i="210" s="1"/>
  <c r="G28" i="211"/>
  <c r="F69" i="210"/>
  <c r="O28" i="211"/>
  <c r="F73" i="210"/>
  <c r="G97" i="210" s="1"/>
  <c r="AA28" i="211"/>
  <c r="F77" i="210"/>
  <c r="AI28" i="211"/>
  <c r="F81" i="210"/>
  <c r="G105" i="210" s="1"/>
  <c r="Q28" i="211"/>
  <c r="F74" i="210"/>
  <c r="G98" i="210" s="1"/>
  <c r="AC28" i="211"/>
  <c r="F78" i="210"/>
  <c r="G102" i="210" s="1"/>
  <c r="AK28" i="211"/>
  <c r="F82" i="210"/>
  <c r="G106" i="210" s="1"/>
  <c r="AH28" i="210"/>
  <c r="AH28" i="211" s="1"/>
  <c r="F68" i="210"/>
  <c r="G70" i="210" s="1"/>
  <c r="AG28" i="211"/>
  <c r="F80" i="210"/>
  <c r="G104" i="210" s="1"/>
  <c r="S28" i="211"/>
  <c r="F75" i="210"/>
  <c r="G99" i="210" s="1"/>
  <c r="AE28" i="211"/>
  <c r="F79" i="210"/>
  <c r="G103" i="210" s="1"/>
  <c r="F94" i="210"/>
  <c r="P53" i="211"/>
  <c r="AB53" i="211"/>
  <c r="H61" i="211"/>
  <c r="P61" i="211"/>
  <c r="H67" i="211"/>
  <c r="P67" i="211"/>
  <c r="R31" i="211"/>
  <c r="AL31" i="211"/>
  <c r="J32" i="211"/>
  <c r="R32" i="211"/>
  <c r="AD32" i="211"/>
  <c r="J38" i="211"/>
  <c r="R40" i="211"/>
  <c r="AD40" i="211"/>
  <c r="AL40" i="211"/>
  <c r="J41" i="211"/>
  <c r="R41" i="211"/>
  <c r="J43" i="211"/>
  <c r="J52" i="211"/>
  <c r="J60" i="211"/>
  <c r="J65" i="211"/>
  <c r="R65" i="211"/>
  <c r="AD65" i="211"/>
  <c r="AL65" i="211"/>
  <c r="J66" i="211"/>
  <c r="AD66" i="211"/>
  <c r="J67" i="211"/>
  <c r="R67" i="211"/>
  <c r="G70" i="212"/>
  <c r="AB61" i="211"/>
  <c r="H56" i="210"/>
  <c r="P56" i="210"/>
  <c r="AB56" i="210"/>
  <c r="AJ56" i="210"/>
  <c r="H57" i="210"/>
  <c r="P57" i="210"/>
  <c r="J46" i="211"/>
  <c r="F11" i="210"/>
  <c r="J30" i="210"/>
  <c r="R30" i="210"/>
  <c r="J33" i="210"/>
  <c r="J35" i="210"/>
  <c r="R42" i="210"/>
  <c r="R45" i="210"/>
  <c r="AF30" i="211"/>
  <c r="AN33" i="211"/>
  <c r="AN34" i="211"/>
  <c r="AB43" i="211"/>
  <c r="AJ61" i="211"/>
  <c r="AB44" i="210"/>
  <c r="L56" i="210"/>
  <c r="AF39" i="211"/>
  <c r="AF44" i="211"/>
  <c r="AN45" i="211"/>
  <c r="P49" i="211"/>
  <c r="AN59" i="211"/>
  <c r="L64" i="211"/>
  <c r="AF68" i="211"/>
  <c r="V49" i="210"/>
  <c r="AL32" i="211"/>
  <c r="R34" i="211"/>
  <c r="AD41" i="211"/>
  <c r="R43" i="211"/>
  <c r="AD46" i="211"/>
  <c r="J50" i="211"/>
  <c r="AD60" i="211"/>
  <c r="AD67" i="211"/>
  <c r="AL67" i="211"/>
  <c r="AD30" i="210"/>
  <c r="AD33" i="210"/>
  <c r="AD37" i="210"/>
  <c r="AD42" i="210"/>
  <c r="AL45" i="210"/>
  <c r="J46" i="210"/>
  <c r="AD46" i="210"/>
  <c r="R48" i="210"/>
  <c r="J55" i="210"/>
  <c r="AD57" i="210"/>
  <c r="S45" i="107"/>
  <c r="O45" i="113"/>
  <c r="Y45" i="111"/>
  <c r="S49" i="107"/>
  <c r="Y49" i="111"/>
  <c r="O49" i="113"/>
  <c r="S58" i="107"/>
  <c r="Y58" i="111"/>
  <c r="O58" i="113"/>
  <c r="O33" i="114"/>
  <c r="Y33" i="112"/>
  <c r="S33" i="108"/>
  <c r="O38" i="114"/>
  <c r="Y38" i="112"/>
  <c r="S38" i="108"/>
  <c r="O51" i="114"/>
  <c r="Y51" i="112"/>
  <c r="S51" i="108"/>
  <c r="O55" i="114"/>
  <c r="Y55" i="112"/>
  <c r="S55" i="108"/>
  <c r="O60" i="114"/>
  <c r="Y60" i="112"/>
  <c r="S60" i="108"/>
  <c r="O64" i="114"/>
  <c r="Y64" i="112"/>
  <c r="S64" i="108"/>
  <c r="O68" i="114"/>
  <c r="Y68" i="112"/>
  <c r="S68" i="108"/>
  <c r="F12" i="210"/>
  <c r="AN30" i="210"/>
  <c r="L31" i="210"/>
  <c r="L33" i="210"/>
  <c r="T33" i="210"/>
  <c r="AN33" i="210"/>
  <c r="L36" i="210"/>
  <c r="T36" i="210"/>
  <c r="AF36" i="210"/>
  <c r="AN36" i="210"/>
  <c r="L37" i="210"/>
  <c r="T37" i="210"/>
  <c r="AN37" i="210"/>
  <c r="L41" i="210"/>
  <c r="L42" i="210"/>
  <c r="AN44" i="210"/>
  <c r="L48" i="210"/>
  <c r="AF48" i="210"/>
  <c r="AB57" i="210"/>
  <c r="J107" i="210"/>
  <c r="L30" i="211"/>
  <c r="AN31" i="211"/>
  <c r="L34" i="211"/>
  <c r="AF34" i="211"/>
  <c r="L38" i="211"/>
  <c r="AN39" i="211"/>
  <c r="AN41" i="211"/>
  <c r="AN42" i="211"/>
  <c r="L43" i="211"/>
  <c r="P44" i="211"/>
  <c r="AB44" i="211"/>
  <c r="AF45" i="211"/>
  <c r="L48" i="211"/>
  <c r="T48" i="211"/>
  <c r="AF53" i="211"/>
  <c r="AF59" i="211"/>
  <c r="L61" i="211"/>
  <c r="AF64" i="211"/>
  <c r="L68" i="211"/>
  <c r="G65" i="212"/>
  <c r="Y30" i="111"/>
  <c r="S30" i="107"/>
  <c r="O30" i="113"/>
  <c r="N77" i="212"/>
  <c r="O34" i="113"/>
  <c r="Y34" i="111"/>
  <c r="S34" i="107"/>
  <c r="L69" i="212"/>
  <c r="Z35" i="107"/>
  <c r="Q77" i="212"/>
  <c r="O37" i="113"/>
  <c r="S37" i="107"/>
  <c r="Y37" i="111"/>
  <c r="O42" i="113"/>
  <c r="Y42" i="111"/>
  <c r="S42" i="107"/>
  <c r="S46" i="107"/>
  <c r="O46" i="113"/>
  <c r="Y46" i="111"/>
  <c r="O50" i="113"/>
  <c r="Y50" i="111"/>
  <c r="S50" i="107"/>
  <c r="O55" i="113"/>
  <c r="S55" i="107"/>
  <c r="Y55" i="111"/>
  <c r="S59" i="107"/>
  <c r="O59" i="113"/>
  <c r="Y59" i="111"/>
  <c r="Y30" i="112"/>
  <c r="S30" i="108"/>
  <c r="O30" i="114"/>
  <c r="Y34" i="112"/>
  <c r="O34" i="114"/>
  <c r="S34" i="108"/>
  <c r="Y39" i="112"/>
  <c r="S39" i="108"/>
  <c r="O39" i="114"/>
  <c r="Y43" i="112"/>
  <c r="S43" i="108"/>
  <c r="O43" i="114"/>
  <c r="Y48" i="112"/>
  <c r="O48" i="114"/>
  <c r="S48" i="108"/>
  <c r="Y52" i="112"/>
  <c r="S52" i="108"/>
  <c r="O52" i="114"/>
  <c r="Y56" i="112"/>
  <c r="S56" i="108"/>
  <c r="O56" i="114"/>
  <c r="Y61" i="112"/>
  <c r="O61" i="114"/>
  <c r="S61" i="108"/>
  <c r="Y65" i="112"/>
  <c r="S65" i="108"/>
  <c r="O65" i="114"/>
  <c r="AN44" i="211"/>
  <c r="F28" i="213"/>
  <c r="O28" i="113"/>
  <c r="Y28" i="111"/>
  <c r="S28" i="107"/>
  <c r="Q76" i="212"/>
  <c r="Q88" i="212" s="1"/>
  <c r="Z37" i="107"/>
  <c r="S41" i="107"/>
  <c r="Y41" i="111"/>
  <c r="O41" i="113"/>
  <c r="S53" i="107"/>
  <c r="O53" i="113"/>
  <c r="Y53" i="111"/>
  <c r="F14" i="210"/>
  <c r="AH30" i="210"/>
  <c r="AL36" i="210"/>
  <c r="N42" i="210"/>
  <c r="AH42" i="210"/>
  <c r="J43" i="210"/>
  <c r="R58" i="210"/>
  <c r="R59" i="210"/>
  <c r="AL59" i="210"/>
  <c r="N32" i="211"/>
  <c r="N33" i="211"/>
  <c r="AH38" i="211"/>
  <c r="AH41" i="211"/>
  <c r="N43" i="211"/>
  <c r="J44" i="211"/>
  <c r="AL46" i="211"/>
  <c r="N46" i="211"/>
  <c r="AH46" i="211"/>
  <c r="L53" i="211"/>
  <c r="AL56" i="211"/>
  <c r="AD57" i="211"/>
  <c r="AL62" i="211"/>
  <c r="N66" i="211"/>
  <c r="AN68" i="211"/>
  <c r="S31" i="107"/>
  <c r="O31" i="113"/>
  <c r="Y31" i="111"/>
  <c r="O77" i="212"/>
  <c r="Y35" i="111"/>
  <c r="S35" i="107"/>
  <c r="O35" i="113"/>
  <c r="L70" i="212"/>
  <c r="Z36" i="107"/>
  <c r="O39" i="113"/>
  <c r="Y39" i="111"/>
  <c r="S39" i="107"/>
  <c r="O43" i="113"/>
  <c r="Y43" i="111"/>
  <c r="S43" i="107"/>
  <c r="O47" i="113"/>
  <c r="Y47" i="111"/>
  <c r="S47" i="107"/>
  <c r="O51" i="113"/>
  <c r="Y51" i="111"/>
  <c r="S51" i="107"/>
  <c r="O56" i="113"/>
  <c r="Y56" i="111"/>
  <c r="S56" i="107"/>
  <c r="S31" i="108"/>
  <c r="Y31" i="112"/>
  <c r="O31" i="114"/>
  <c r="S35" i="108"/>
  <c r="Y35" i="112"/>
  <c r="O35" i="114"/>
  <c r="S40" i="108"/>
  <c r="O40" i="114"/>
  <c r="Y40" i="112"/>
  <c r="S44" i="108"/>
  <c r="Y44" i="112"/>
  <c r="O44" i="114"/>
  <c r="S49" i="108"/>
  <c r="Y49" i="112"/>
  <c r="O49" i="114"/>
  <c r="S53" i="108"/>
  <c r="O53" i="114"/>
  <c r="Y53" i="112"/>
  <c r="S57" i="108"/>
  <c r="O57" i="114"/>
  <c r="Y57" i="112"/>
  <c r="S62" i="108"/>
  <c r="Y62" i="112"/>
  <c r="O62" i="114"/>
  <c r="S66" i="108"/>
  <c r="Y66" i="112"/>
  <c r="O66" i="114"/>
  <c r="L68" i="212"/>
  <c r="Z34" i="107"/>
  <c r="O42" i="114"/>
  <c r="Y42" i="112"/>
  <c r="S42" i="108"/>
  <c r="O46" i="114"/>
  <c r="Y46" i="112"/>
  <c r="S46" i="108"/>
  <c r="H30" i="210"/>
  <c r="AJ30" i="210"/>
  <c r="P31" i="210"/>
  <c r="AJ33" i="210"/>
  <c r="H41" i="210"/>
  <c r="P41" i="210"/>
  <c r="AB41" i="210"/>
  <c r="AJ41" i="210"/>
  <c r="H42" i="210"/>
  <c r="P42" i="210"/>
  <c r="AJ42" i="210"/>
  <c r="AJ46" i="210"/>
  <c r="AH49" i="210"/>
  <c r="AJ52" i="210"/>
  <c r="H30" i="211"/>
  <c r="H31" i="211"/>
  <c r="H32" i="211"/>
  <c r="P32" i="211"/>
  <c r="AJ34" i="211"/>
  <c r="H38" i="211"/>
  <c r="P38" i="211"/>
  <c r="AB38" i="211"/>
  <c r="H41" i="211"/>
  <c r="H43" i="211"/>
  <c r="P43" i="211"/>
  <c r="AN43" i="211"/>
  <c r="P46" i="211"/>
  <c r="AJ46" i="211"/>
  <c r="H48" i="211"/>
  <c r="P48" i="211"/>
  <c r="AB49" i="211"/>
  <c r="AB67" i="211"/>
  <c r="AJ67" i="211"/>
  <c r="H68" i="211"/>
  <c r="AB68" i="211"/>
  <c r="L66" i="212"/>
  <c r="S66" i="212" s="1"/>
  <c r="Z28" i="107"/>
  <c r="M77" i="212"/>
  <c r="S33" i="107"/>
  <c r="O33" i="113"/>
  <c r="Y33" i="111"/>
  <c r="P77" i="212"/>
  <c r="S36" i="107"/>
  <c r="Y36" i="111"/>
  <c r="O36" i="113"/>
  <c r="Y40" i="111"/>
  <c r="O40" i="113"/>
  <c r="S40" i="107"/>
  <c r="Y44" i="111"/>
  <c r="O44" i="113"/>
  <c r="S44" i="107"/>
  <c r="Y48" i="111"/>
  <c r="S48" i="107"/>
  <c r="O48" i="113"/>
  <c r="Y52" i="111"/>
  <c r="S52" i="107"/>
  <c r="O52" i="113"/>
  <c r="Y57" i="111"/>
  <c r="O57" i="113"/>
  <c r="S57" i="107"/>
  <c r="O32" i="114"/>
  <c r="Y32" i="112"/>
  <c r="S32" i="108"/>
  <c r="S37" i="108"/>
  <c r="O37" i="114"/>
  <c r="Y37" i="112"/>
  <c r="O41" i="114"/>
  <c r="S41" i="108"/>
  <c r="Y41" i="112"/>
  <c r="O45" i="114"/>
  <c r="Y45" i="112"/>
  <c r="S45" i="108"/>
  <c r="S50" i="108"/>
  <c r="O50" i="114"/>
  <c r="Y50" i="112"/>
  <c r="O54" i="114"/>
  <c r="S54" i="108"/>
  <c r="Y54" i="112"/>
  <c r="O59" i="114"/>
  <c r="Y59" i="112"/>
  <c r="S59" i="108"/>
  <c r="S63" i="108"/>
  <c r="O63" i="114"/>
  <c r="Y63" i="112"/>
  <c r="O67" i="114"/>
  <c r="S67" i="108"/>
  <c r="Y67" i="112"/>
  <c r="AF47" i="210"/>
  <c r="AN52" i="210"/>
  <c r="AJ30" i="211"/>
  <c r="T49" i="211"/>
  <c r="T57" i="211"/>
  <c r="T64" i="211"/>
  <c r="J33" i="211"/>
  <c r="H42" i="211"/>
  <c r="AH42" i="211"/>
  <c r="AB57" i="211"/>
  <c r="H59" i="211"/>
  <c r="R63" i="211"/>
  <c r="AB64" i="211"/>
  <c r="AN47" i="210"/>
  <c r="R30" i="211"/>
  <c r="AB30" i="211"/>
  <c r="T33" i="211"/>
  <c r="T39" i="211"/>
  <c r="AL45" i="211"/>
  <c r="L49" i="211"/>
  <c r="L57" i="211"/>
  <c r="AF57" i="211"/>
  <c r="AL31" i="210"/>
  <c r="AN31" i="210"/>
  <c r="AF37" i="210"/>
  <c r="N43" i="210"/>
  <c r="T44" i="210"/>
  <c r="AF44" i="210"/>
  <c r="H47" i="210"/>
  <c r="P47" i="210"/>
  <c r="AJ48" i="210"/>
  <c r="T48" i="210"/>
  <c r="AL48" i="210"/>
  <c r="H51" i="210"/>
  <c r="AB51" i="210"/>
  <c r="T30" i="211"/>
  <c r="AD30" i="211"/>
  <c r="H33" i="211"/>
  <c r="AL34" i="211"/>
  <c r="H39" i="211"/>
  <c r="P39" i="211"/>
  <c r="N42" i="211"/>
  <c r="H45" i="211"/>
  <c r="L59" i="211"/>
  <c r="T59" i="211"/>
  <c r="AL59" i="211"/>
  <c r="H63" i="211"/>
  <c r="P63" i="211"/>
  <c r="AB63" i="211"/>
  <c r="AJ63" i="211"/>
  <c r="H64" i="211"/>
  <c r="AN64" i="211"/>
  <c r="G66" i="212"/>
  <c r="Q81" i="212"/>
  <c r="G107" i="210"/>
  <c r="AM28" i="211"/>
  <c r="AB33" i="210"/>
  <c r="AF33" i="210"/>
  <c r="AB35" i="210"/>
  <c r="H37" i="210"/>
  <c r="P37" i="210"/>
  <c r="H44" i="210"/>
  <c r="P44" i="210"/>
  <c r="AJ47" i="210"/>
  <c r="H48" i="210"/>
  <c r="N48" i="210"/>
  <c r="AN48" i="210"/>
  <c r="R50" i="210"/>
  <c r="P52" i="210"/>
  <c r="AB52" i="210"/>
  <c r="L57" i="210"/>
  <c r="T57" i="210"/>
  <c r="AN57" i="210"/>
  <c r="N30" i="211"/>
  <c r="AN30" i="211"/>
  <c r="AB33" i="211"/>
  <c r="H34" i="211"/>
  <c r="J39" i="211"/>
  <c r="AB39" i="211"/>
  <c r="AJ39" i="211"/>
  <c r="P42" i="211"/>
  <c r="H49" i="211"/>
  <c r="AH49" i="211"/>
  <c r="T53" i="211"/>
  <c r="P57" i="211"/>
  <c r="AJ57" i="211"/>
  <c r="N59" i="211"/>
  <c r="J63" i="211"/>
  <c r="P64" i="211"/>
  <c r="N28" i="210"/>
  <c r="N28" i="211" s="1"/>
  <c r="V30" i="210"/>
  <c r="N30" i="210"/>
  <c r="T30" i="210"/>
  <c r="AB31" i="210"/>
  <c r="AJ31" i="210"/>
  <c r="P33" i="210"/>
  <c r="R35" i="210"/>
  <c r="AD35" i="210"/>
  <c r="AL35" i="210"/>
  <c r="J37" i="210"/>
  <c r="AB37" i="210"/>
  <c r="AJ37" i="210"/>
  <c r="N39" i="210"/>
  <c r="AL40" i="210"/>
  <c r="N40" i="210"/>
  <c r="AH40" i="210"/>
  <c r="T42" i="210"/>
  <c r="J44" i="210"/>
  <c r="AJ44" i="210"/>
  <c r="N45" i="210"/>
  <c r="AH45" i="210"/>
  <c r="L51" i="210"/>
  <c r="N57" i="210"/>
  <c r="AH57" i="210"/>
  <c r="N59" i="210"/>
  <c r="AH59" i="210"/>
  <c r="AN59" i="210"/>
  <c r="R45" i="211"/>
  <c r="AJ45" i="211"/>
  <c r="AL48" i="211"/>
  <c r="AF48" i="211"/>
  <c r="AN48" i="211"/>
  <c r="AJ49" i="211"/>
  <c r="H52" i="211"/>
  <c r="P52" i="211"/>
  <c r="AB52" i="211"/>
  <c r="AJ52" i="211"/>
  <c r="H53" i="211"/>
  <c r="AN53" i="211"/>
  <c r="L56" i="211"/>
  <c r="AL57" i="211"/>
  <c r="J59" i="211"/>
  <c r="P59" i="211"/>
  <c r="AB59" i="211"/>
  <c r="N60" i="211"/>
  <c r="M76" i="212"/>
  <c r="M88" i="212" s="1"/>
  <c r="L67" i="212"/>
  <c r="AN43" i="210"/>
  <c r="L44" i="210"/>
  <c r="AD44" i="210"/>
  <c r="AH46" i="210"/>
  <c r="L47" i="210"/>
  <c r="J48" i="210"/>
  <c r="P48" i="210"/>
  <c r="AB48" i="210"/>
  <c r="AH48" i="210"/>
  <c r="AL50" i="210"/>
  <c r="H52" i="210"/>
  <c r="V52" i="210"/>
  <c r="R53" i="210"/>
  <c r="AL56" i="210"/>
  <c r="AN56" i="210"/>
  <c r="J57" i="210"/>
  <c r="AJ57" i="210"/>
  <c r="H59" i="210"/>
  <c r="AB59" i="210"/>
  <c r="J30" i="211"/>
  <c r="P30" i="211"/>
  <c r="AH30" i="211"/>
  <c r="AH31" i="211"/>
  <c r="AD33" i="211"/>
  <c r="AL33" i="211"/>
  <c r="J34" i="211"/>
  <c r="P34" i="211"/>
  <c r="AB34" i="211"/>
  <c r="V35" i="211"/>
  <c r="AJ38" i="211"/>
  <c r="N38" i="211"/>
  <c r="AF38" i="211"/>
  <c r="AN38" i="211"/>
  <c r="AD39" i="211"/>
  <c r="H40" i="211"/>
  <c r="V41" i="211"/>
  <c r="N41" i="211"/>
  <c r="AL41" i="211"/>
  <c r="J42" i="211"/>
  <c r="R42" i="211"/>
  <c r="AB42" i="211"/>
  <c r="AD43" i="211"/>
  <c r="AJ43" i="211"/>
  <c r="J45" i="211"/>
  <c r="P45" i="211"/>
  <c r="AB45" i="211"/>
  <c r="T46" i="211"/>
  <c r="N49" i="211"/>
  <c r="AF49" i="211"/>
  <c r="AN49" i="211"/>
  <c r="L52" i="211"/>
  <c r="AJ53" i="211"/>
  <c r="H54" i="211"/>
  <c r="P54" i="211"/>
  <c r="AB54" i="211"/>
  <c r="AJ54" i="211"/>
  <c r="H56" i="211"/>
  <c r="P56" i="211"/>
  <c r="AB56" i="211"/>
  <c r="AJ56" i="211"/>
  <c r="H57" i="211"/>
  <c r="R59" i="211"/>
  <c r="AJ59" i="211"/>
  <c r="AH60" i="211"/>
  <c r="AJ64" i="211"/>
  <c r="H65" i="211"/>
  <c r="P65" i="211"/>
  <c r="AB65" i="211"/>
  <c r="AJ65" i="211"/>
  <c r="AH66" i="211"/>
  <c r="T68" i="211"/>
  <c r="AH53" i="210"/>
  <c r="G95" i="210"/>
  <c r="K28" i="211"/>
  <c r="AH50" i="210"/>
  <c r="AF51" i="210"/>
  <c r="L52" i="210"/>
  <c r="N50" i="210"/>
  <c r="N53" i="210"/>
  <c r="T52" i="210"/>
  <c r="AF52" i="210"/>
  <c r="AL53" i="210"/>
  <c r="AD55" i="210"/>
  <c r="H68" i="212"/>
  <c r="O80" i="212"/>
  <c r="AJ35" i="210"/>
  <c r="V37" i="210"/>
  <c r="AH39" i="210"/>
  <c r="T40" i="210"/>
  <c r="AD45" i="210"/>
  <c r="H50" i="210"/>
  <c r="AJ51" i="210"/>
  <c r="AL52" i="210"/>
  <c r="P30" i="210"/>
  <c r="T31" i="210"/>
  <c r="R33" i="210"/>
  <c r="AL33" i="210"/>
  <c r="H35" i="210"/>
  <c r="H36" i="210"/>
  <c r="P36" i="210"/>
  <c r="AB36" i="210"/>
  <c r="AJ36" i="210"/>
  <c r="R37" i="210"/>
  <c r="AL37" i="210"/>
  <c r="AN40" i="210"/>
  <c r="T41" i="210"/>
  <c r="AF41" i="210"/>
  <c r="AN41" i="210"/>
  <c r="J42" i="210"/>
  <c r="V42" i="210"/>
  <c r="AF42" i="210"/>
  <c r="AL42" i="210"/>
  <c r="R44" i="210"/>
  <c r="AL44" i="210"/>
  <c r="AB47" i="210"/>
  <c r="AD48" i="210"/>
  <c r="AL49" i="210"/>
  <c r="N52" i="210"/>
  <c r="AH52" i="210"/>
  <c r="J53" i="210"/>
  <c r="V53" i="210"/>
  <c r="P55" i="210"/>
  <c r="V57" i="210"/>
  <c r="V59" i="210"/>
  <c r="V30" i="211"/>
  <c r="AD53" i="210"/>
  <c r="M80" i="212"/>
  <c r="M92" i="212" s="1"/>
  <c r="Q80" i="212"/>
  <c r="H70" i="212"/>
  <c r="V33" i="210"/>
  <c r="AN39" i="210"/>
  <c r="V39" i="210"/>
  <c r="V44" i="210"/>
  <c r="T50" i="210"/>
  <c r="T51" i="210"/>
  <c r="R52" i="210"/>
  <c r="J28" i="210"/>
  <c r="J28" i="211" s="1"/>
  <c r="AB30" i="210"/>
  <c r="AL30" i="210"/>
  <c r="H31" i="210"/>
  <c r="AF31" i="210"/>
  <c r="H33" i="210"/>
  <c r="N33" i="210"/>
  <c r="AH33" i="210"/>
  <c r="J34" i="210"/>
  <c r="R34" i="210"/>
  <c r="AD34" i="210"/>
  <c r="AL34" i="210"/>
  <c r="P35" i="210"/>
  <c r="N37" i="210"/>
  <c r="AH37" i="210"/>
  <c r="J39" i="210"/>
  <c r="R39" i="210"/>
  <c r="AD39" i="210"/>
  <c r="AL39" i="210"/>
  <c r="AL41" i="210"/>
  <c r="AN42" i="210"/>
  <c r="N44" i="210"/>
  <c r="AH44" i="210"/>
  <c r="J45" i="210"/>
  <c r="V45" i="210"/>
  <c r="P46" i="210"/>
  <c r="AL47" i="210"/>
  <c r="V48" i="210"/>
  <c r="AB50" i="210"/>
  <c r="AN50" i="210"/>
  <c r="P51" i="210"/>
  <c r="AN51" i="210"/>
  <c r="J52" i="210"/>
  <c r="AD52" i="210"/>
  <c r="AJ55" i="210"/>
  <c r="T56" i="210"/>
  <c r="AF56" i="210"/>
  <c r="R57" i="210"/>
  <c r="AL57" i="210"/>
  <c r="T59" i="210"/>
  <c r="AL30" i="211"/>
  <c r="J31" i="211"/>
  <c r="AB31" i="211"/>
  <c r="V32" i="211"/>
  <c r="AB32" i="211"/>
  <c r="P33" i="211"/>
  <c r="V33" i="211"/>
  <c r="AF33" i="211"/>
  <c r="N34" i="211"/>
  <c r="AH34" i="211"/>
  <c r="P35" i="211"/>
  <c r="R38" i="211"/>
  <c r="AD38" i="211"/>
  <c r="V39" i="211"/>
  <c r="N40" i="211"/>
  <c r="T40" i="211"/>
  <c r="T41" i="211"/>
  <c r="AJ41" i="211"/>
  <c r="L42" i="211"/>
  <c r="AJ42" i="211"/>
  <c r="V43" i="211"/>
  <c r="N44" i="211"/>
  <c r="N45" i="211"/>
  <c r="AH45" i="211"/>
  <c r="J49" i="211"/>
  <c r="AD49" i="211"/>
  <c r="R50" i="211"/>
  <c r="R52" i="211"/>
  <c r="AD52" i="211"/>
  <c r="AL52" i="211"/>
  <c r="J54" i="211"/>
  <c r="R54" i="211"/>
  <c r="AD54" i="211"/>
  <c r="AL54" i="211"/>
  <c r="J56" i="211"/>
  <c r="R56" i="211"/>
  <c r="AH57" i="211"/>
  <c r="AH59" i="211"/>
  <c r="P60" i="211"/>
  <c r="AD63" i="211"/>
  <c r="AL63" i="211"/>
  <c r="G69" i="212"/>
  <c r="P78" i="212"/>
  <c r="AD31" i="211"/>
  <c r="AH32" i="211"/>
  <c r="AN32" i="211"/>
  <c r="R33" i="211"/>
  <c r="AH33" i="211"/>
  <c r="T34" i="211"/>
  <c r="AD34" i="211"/>
  <c r="J35" i="211"/>
  <c r="R35" i="211"/>
  <c r="AJ35" i="211"/>
  <c r="T38" i="211"/>
  <c r="L39" i="211"/>
  <c r="R39" i="211"/>
  <c r="AL39" i="211"/>
  <c r="AH40" i="211"/>
  <c r="AN40" i="211"/>
  <c r="P41" i="211"/>
  <c r="AD42" i="211"/>
  <c r="AL42" i="211"/>
  <c r="AL43" i="211"/>
  <c r="T45" i="211"/>
  <c r="AD45" i="211"/>
  <c r="AN46" i="211"/>
  <c r="AB48" i="211"/>
  <c r="AJ48" i="211"/>
  <c r="V49" i="211"/>
  <c r="T52" i="211"/>
  <c r="AF52" i="211"/>
  <c r="AN52" i="211"/>
  <c r="L54" i="211"/>
  <c r="T54" i="211"/>
  <c r="AF54" i="211"/>
  <c r="AN54" i="211"/>
  <c r="T56" i="211"/>
  <c r="AF56" i="211"/>
  <c r="AN56" i="211"/>
  <c r="AN57" i="211"/>
  <c r="AD59" i="211"/>
  <c r="J61" i="211"/>
  <c r="L63" i="211"/>
  <c r="T63" i="211"/>
  <c r="AF63" i="211"/>
  <c r="AN63" i="211"/>
  <c r="L65" i="211"/>
  <c r="T65" i="211"/>
  <c r="AF65" i="211"/>
  <c r="AN65" i="211"/>
  <c r="L67" i="211"/>
  <c r="T67" i="211"/>
  <c r="AF67" i="211"/>
  <c r="AN67" i="211"/>
  <c r="G67" i="212"/>
  <c r="N76" i="212"/>
  <c r="N88" i="212" s="1"/>
  <c r="G28" i="213"/>
  <c r="V31" i="211"/>
  <c r="N31" i="211"/>
  <c r="T31" i="211"/>
  <c r="T32" i="211"/>
  <c r="AJ32" i="211"/>
  <c r="L33" i="211"/>
  <c r="AJ33" i="211"/>
  <c r="V34" i="211"/>
  <c r="AD35" i="211"/>
  <c r="AL35" i="211"/>
  <c r="V38" i="211"/>
  <c r="AL38" i="211"/>
  <c r="N39" i="211"/>
  <c r="AH39" i="211"/>
  <c r="J40" i="211"/>
  <c r="AB40" i="211"/>
  <c r="AB41" i="211"/>
  <c r="V42" i="211"/>
  <c r="AF42" i="211"/>
  <c r="AH43" i="211"/>
  <c r="V45" i="211"/>
  <c r="R49" i="211"/>
  <c r="AL49" i="211"/>
  <c r="AH50" i="211"/>
  <c r="N52" i="211"/>
  <c r="V52" i="211"/>
  <c r="AH52" i="211"/>
  <c r="AL53" i="211"/>
  <c r="N54" i="211"/>
  <c r="V54" i="211"/>
  <c r="AH54" i="211"/>
  <c r="N56" i="211"/>
  <c r="V59" i="211"/>
  <c r="T60" i="211"/>
  <c r="N63" i="211"/>
  <c r="V63" i="211"/>
  <c r="AH63" i="211"/>
  <c r="AL64" i="211"/>
  <c r="N65" i="211"/>
  <c r="V65" i="211"/>
  <c r="AH65" i="211"/>
  <c r="N67" i="211"/>
  <c r="V67" i="211"/>
  <c r="AH67" i="211"/>
  <c r="AL68" i="211"/>
  <c r="P68" i="211"/>
  <c r="AJ68" i="211"/>
  <c r="Q94" i="212"/>
  <c r="M81" i="212"/>
  <c r="O107" i="212"/>
  <c r="K28" i="213"/>
  <c r="AD37" i="211"/>
  <c r="J37" i="211"/>
  <c r="AH37" i="211"/>
  <c r="N37" i="211"/>
  <c r="AL37" i="211"/>
  <c r="R37" i="211"/>
  <c r="AF37" i="211"/>
  <c r="F10" i="210"/>
  <c r="AD28" i="210"/>
  <c r="AD28" i="211" s="1"/>
  <c r="L30" i="210"/>
  <c r="AF30" i="210"/>
  <c r="N35" i="210"/>
  <c r="T35" i="210"/>
  <c r="AH35" i="210"/>
  <c r="AN35" i="210"/>
  <c r="J40" i="210"/>
  <c r="P40" i="210"/>
  <c r="AD40" i="210"/>
  <c r="AJ40" i="210"/>
  <c r="P43" i="210"/>
  <c r="R49" i="210"/>
  <c r="AL58" i="210"/>
  <c r="J95" i="210"/>
  <c r="V37" i="211"/>
  <c r="I28" i="211"/>
  <c r="AN34" i="210"/>
  <c r="AJ34" i="210"/>
  <c r="AF34" i="210"/>
  <c r="AB34" i="210"/>
  <c r="T34" i="210"/>
  <c r="P34" i="210"/>
  <c r="L34" i="210"/>
  <c r="H34" i="210"/>
  <c r="V34" i="210"/>
  <c r="E28" i="211"/>
  <c r="AN28" i="210"/>
  <c r="AN28" i="211" s="1"/>
  <c r="AJ28" i="210"/>
  <c r="AJ28" i="211" s="1"/>
  <c r="AF28" i="210"/>
  <c r="AF28" i="211" s="1"/>
  <c r="AB28" i="210"/>
  <c r="AB28" i="211" s="1"/>
  <c r="T28" i="210"/>
  <c r="T28" i="211" s="1"/>
  <c r="P28" i="210"/>
  <c r="P28" i="211" s="1"/>
  <c r="L28" i="210"/>
  <c r="L28" i="211" s="1"/>
  <c r="H28" i="210"/>
  <c r="H28" i="211" s="1"/>
  <c r="V28" i="210"/>
  <c r="V28" i="211" s="1"/>
  <c r="N34" i="210"/>
  <c r="AH34" i="210"/>
  <c r="L40" i="210"/>
  <c r="V40" i="210"/>
  <c r="AF40" i="210"/>
  <c r="AL43" i="210"/>
  <c r="AH43" i="210"/>
  <c r="AD43" i="210"/>
  <c r="V43" i="210"/>
  <c r="R43" i="210"/>
  <c r="AF43" i="210"/>
  <c r="L43" i="210"/>
  <c r="AB43" i="210"/>
  <c r="AJ43" i="210"/>
  <c r="AN58" i="210"/>
  <c r="AJ58" i="210"/>
  <c r="AF58" i="210"/>
  <c r="AB58" i="210"/>
  <c r="T58" i="210"/>
  <c r="P58" i="210"/>
  <c r="L58" i="210"/>
  <c r="H58" i="210"/>
  <c r="AD58" i="210"/>
  <c r="J58" i="210"/>
  <c r="N58" i="210"/>
  <c r="M28" i="211"/>
  <c r="R28" i="210"/>
  <c r="R28" i="211" s="1"/>
  <c r="AL28" i="210"/>
  <c r="AL28" i="211" s="1"/>
  <c r="L35" i="210"/>
  <c r="AF35" i="210"/>
  <c r="H40" i="210"/>
  <c r="R40" i="210"/>
  <c r="AB40" i="210"/>
  <c r="H43" i="210"/>
  <c r="T43" i="210"/>
  <c r="AN49" i="210"/>
  <c r="AJ49" i="210"/>
  <c r="AF49" i="210"/>
  <c r="AB49" i="210"/>
  <c r="T49" i="210"/>
  <c r="P49" i="210"/>
  <c r="L49" i="210"/>
  <c r="H49" i="210"/>
  <c r="AD49" i="210"/>
  <c r="J49" i="210"/>
  <c r="N49" i="210"/>
  <c r="V58" i="210"/>
  <c r="AH58" i="210"/>
  <c r="L37" i="211"/>
  <c r="AD51" i="211"/>
  <c r="J51" i="211"/>
  <c r="AH51" i="211"/>
  <c r="N51" i="211"/>
  <c r="R51" i="211"/>
  <c r="V51" i="211"/>
  <c r="AL51" i="211"/>
  <c r="AN55" i="211"/>
  <c r="AJ55" i="211"/>
  <c r="AF55" i="211"/>
  <c r="AB55" i="211"/>
  <c r="T55" i="211"/>
  <c r="P55" i="211"/>
  <c r="L55" i="211"/>
  <c r="H55" i="211"/>
  <c r="AD55" i="211"/>
  <c r="J55" i="211"/>
  <c r="AH55" i="211"/>
  <c r="N55" i="211"/>
  <c r="R55" i="211"/>
  <c r="V55" i="211"/>
  <c r="AL55" i="211"/>
  <c r="L46" i="210"/>
  <c r="V46" i="210"/>
  <c r="AF46" i="210"/>
  <c r="L55" i="210"/>
  <c r="V55" i="210"/>
  <c r="AF55" i="210"/>
  <c r="L35" i="211"/>
  <c r="AF35" i="211"/>
  <c r="H37" i="211"/>
  <c r="AB37" i="211"/>
  <c r="L44" i="211"/>
  <c r="R44" i="211"/>
  <c r="AH44" i="211"/>
  <c r="L50" i="211"/>
  <c r="AJ50" i="211"/>
  <c r="H51" i="211"/>
  <c r="AF51" i="211"/>
  <c r="AB42" i="210"/>
  <c r="AN45" i="210"/>
  <c r="AJ45" i="210"/>
  <c r="AF45" i="210"/>
  <c r="AB45" i="210"/>
  <c r="T45" i="210"/>
  <c r="P45" i="210"/>
  <c r="L45" i="210"/>
  <c r="H45" i="210"/>
  <c r="R46" i="210"/>
  <c r="AB46" i="210"/>
  <c r="AL46" i="210"/>
  <c r="J50" i="210"/>
  <c r="P50" i="210"/>
  <c r="AD50" i="210"/>
  <c r="AJ50" i="210"/>
  <c r="AN53" i="210"/>
  <c r="AJ53" i="210"/>
  <c r="AF53" i="210"/>
  <c r="AB53" i="210"/>
  <c r="T53" i="210"/>
  <c r="P53" i="210"/>
  <c r="L53" i="210"/>
  <c r="H53" i="210"/>
  <c r="H55" i="210"/>
  <c r="R55" i="210"/>
  <c r="AB55" i="210"/>
  <c r="AL55" i="210"/>
  <c r="J59" i="210"/>
  <c r="P59" i="210"/>
  <c r="AD59" i="210"/>
  <c r="AJ59" i="210"/>
  <c r="P31" i="211"/>
  <c r="AJ31" i="211"/>
  <c r="L32" i="211"/>
  <c r="AF32" i="211"/>
  <c r="H35" i="211"/>
  <c r="AB35" i="211"/>
  <c r="T37" i="211"/>
  <c r="AN37" i="211"/>
  <c r="P40" i="211"/>
  <c r="AJ40" i="211"/>
  <c r="L41" i="211"/>
  <c r="AF41" i="211"/>
  <c r="H44" i="211"/>
  <c r="T44" i="211"/>
  <c r="AJ44" i="211"/>
  <c r="N50" i="211"/>
  <c r="AD50" i="211"/>
  <c r="AL50" i="211"/>
  <c r="J31" i="210"/>
  <c r="N31" i="210"/>
  <c r="R31" i="210"/>
  <c r="V31" i="210"/>
  <c r="AD31" i="210"/>
  <c r="AH31" i="210"/>
  <c r="J36" i="210"/>
  <c r="N36" i="210"/>
  <c r="R36" i="210"/>
  <c r="V36" i="210"/>
  <c r="AD36" i="210"/>
  <c r="AH36" i="210"/>
  <c r="H39" i="210"/>
  <c r="L39" i="210"/>
  <c r="P39" i="210"/>
  <c r="T39" i="210"/>
  <c r="AB39" i="210"/>
  <c r="AF39" i="210"/>
  <c r="AJ39" i="210"/>
  <c r="J41" i="210"/>
  <c r="N41" i="210"/>
  <c r="R41" i="210"/>
  <c r="V41" i="210"/>
  <c r="AD41" i="210"/>
  <c r="AH41" i="210"/>
  <c r="N46" i="210"/>
  <c r="T46" i="210"/>
  <c r="AN46" i="210"/>
  <c r="L50" i="210"/>
  <c r="AF50" i="210"/>
  <c r="N55" i="210"/>
  <c r="T55" i="210"/>
  <c r="AN55" i="210"/>
  <c r="L59" i="210"/>
  <c r="AF59" i="210"/>
  <c r="L31" i="211"/>
  <c r="AF31" i="211"/>
  <c r="N35" i="211"/>
  <c r="T35" i="211"/>
  <c r="AN35" i="211"/>
  <c r="P37" i="211"/>
  <c r="AJ37" i="211"/>
  <c r="L40" i="211"/>
  <c r="AF40" i="211"/>
  <c r="AL44" i="211"/>
  <c r="P50" i="211"/>
  <c r="AF50" i="211"/>
  <c r="L51" i="211"/>
  <c r="AB51" i="211"/>
  <c r="AD44" i="211"/>
  <c r="L46" i="211"/>
  <c r="V46" i="211"/>
  <c r="AF46" i="211"/>
  <c r="H50" i="211"/>
  <c r="AB50" i="211"/>
  <c r="T51" i="211"/>
  <c r="AN51" i="211"/>
  <c r="AN60" i="211"/>
  <c r="AJ60" i="211"/>
  <c r="AF60" i="211"/>
  <c r="AB60" i="211"/>
  <c r="L60" i="211"/>
  <c r="V60" i="211"/>
  <c r="J47" i="210"/>
  <c r="N47" i="210"/>
  <c r="R47" i="210"/>
  <c r="V47" i="210"/>
  <c r="AD47" i="210"/>
  <c r="AH47" i="210"/>
  <c r="J51" i="210"/>
  <c r="N51" i="210"/>
  <c r="R51" i="210"/>
  <c r="V51" i="210"/>
  <c r="AD51" i="210"/>
  <c r="AH51" i="210"/>
  <c r="J56" i="210"/>
  <c r="N56" i="210"/>
  <c r="R56" i="210"/>
  <c r="V56" i="210"/>
  <c r="AD56" i="210"/>
  <c r="AH56" i="210"/>
  <c r="V44" i="211"/>
  <c r="R46" i="211"/>
  <c r="AB46" i="211"/>
  <c r="T50" i="211"/>
  <c r="AN50" i="211"/>
  <c r="P51" i="211"/>
  <c r="AJ51" i="211"/>
  <c r="H60" i="211"/>
  <c r="R60" i="211"/>
  <c r="AL60" i="211"/>
  <c r="R61" i="211"/>
  <c r="AD61" i="211"/>
  <c r="AL61" i="211"/>
  <c r="H62" i="211"/>
  <c r="L62" i="211"/>
  <c r="P62" i="211"/>
  <c r="T62" i="211"/>
  <c r="AB62" i="211"/>
  <c r="AF62" i="211"/>
  <c r="AJ62" i="211"/>
  <c r="AN62" i="211"/>
  <c r="AN66" i="211"/>
  <c r="AJ66" i="211"/>
  <c r="AF66" i="211"/>
  <c r="AB66" i="211"/>
  <c r="T66" i="211"/>
  <c r="P66" i="211"/>
  <c r="L66" i="211"/>
  <c r="H66" i="211"/>
  <c r="V66" i="211"/>
  <c r="J53" i="211"/>
  <c r="N53" i="211"/>
  <c r="R53" i="211"/>
  <c r="V53" i="211"/>
  <c r="AD53" i="211"/>
  <c r="AH53" i="211"/>
  <c r="J57" i="211"/>
  <c r="N57" i="211"/>
  <c r="R57" i="211"/>
  <c r="V57" i="211"/>
  <c r="N61" i="211"/>
  <c r="T61" i="211"/>
  <c r="AF61" i="211"/>
  <c r="AN61" i="211"/>
  <c r="J64" i="211"/>
  <c r="N64" i="211"/>
  <c r="R64" i="211"/>
  <c r="V64" i="211"/>
  <c r="AD64" i="211"/>
  <c r="AH64" i="211"/>
  <c r="R66" i="211"/>
  <c r="AL66" i="211"/>
  <c r="J48" i="211"/>
  <c r="N48" i="211"/>
  <c r="R48" i="211"/>
  <c r="V48" i="211"/>
  <c r="AD48" i="211"/>
  <c r="AH48" i="211"/>
  <c r="V56" i="211"/>
  <c r="AD56" i="211"/>
  <c r="AH56" i="211"/>
  <c r="V61" i="211"/>
  <c r="AH61" i="211"/>
  <c r="J62" i="211"/>
  <c r="N62" i="211"/>
  <c r="R62" i="211"/>
  <c r="V62" i="211"/>
  <c r="AD62" i="211"/>
  <c r="AH62" i="211"/>
  <c r="H65" i="212"/>
  <c r="H28" i="213"/>
  <c r="P107" i="212"/>
  <c r="L80" i="212"/>
  <c r="L83" i="212"/>
  <c r="L28" i="213"/>
  <c r="M117" i="212"/>
  <c r="N80" i="212"/>
  <c r="H67" i="212"/>
  <c r="H69" i="212"/>
  <c r="P80" i="212"/>
  <c r="G68" i="212"/>
  <c r="O76" i="212"/>
  <c r="O90" i="212" s="1"/>
  <c r="L77" i="212"/>
  <c r="M78" i="212"/>
  <c r="Q78" i="212"/>
  <c r="N81" i="212"/>
  <c r="L84" i="212"/>
  <c r="L107" i="212"/>
  <c r="M107" i="212" s="1"/>
  <c r="J68" i="211"/>
  <c r="N68" i="211"/>
  <c r="R68" i="211"/>
  <c r="V68" i="211"/>
  <c r="AD68" i="211"/>
  <c r="AH68" i="211"/>
  <c r="L76" i="212"/>
  <c r="L88" i="212" s="1"/>
  <c r="P76" i="212"/>
  <c r="P88" i="212" s="1"/>
  <c r="Q107" i="212"/>
  <c r="N117" i="212"/>
  <c r="E28" i="213"/>
  <c r="Z28" i="108" s="1"/>
  <c r="I28" i="213"/>
  <c r="L71" i="212"/>
  <c r="L79" i="212"/>
  <c r="L85" i="212"/>
  <c r="L97" i="212" s="1"/>
  <c r="R107" i="212"/>
  <c r="O117" i="212"/>
  <c r="F92" i="208" l="1"/>
  <c r="F84" i="208"/>
  <c r="F76" i="208"/>
  <c r="F68" i="208"/>
  <c r="F109" i="208"/>
  <c r="F93" i="208"/>
  <c r="F73" i="208"/>
  <c r="F119" i="208"/>
  <c r="F111" i="208"/>
  <c r="F103" i="208"/>
  <c r="F95" i="208"/>
  <c r="F87" i="208"/>
  <c r="F79" i="208"/>
  <c r="F71" i="208"/>
  <c r="F118" i="208"/>
  <c r="F106" i="208"/>
  <c r="F90" i="208"/>
  <c r="F78" i="208"/>
  <c r="F121" i="208"/>
  <c r="F105" i="208"/>
  <c r="F89" i="208"/>
  <c r="F77" i="208"/>
  <c r="F122" i="208"/>
  <c r="F102" i="208"/>
  <c r="G83" i="210"/>
  <c r="J83" i="210" s="1"/>
  <c r="F86" i="208"/>
  <c r="F66" i="208"/>
  <c r="F100" i="208"/>
  <c r="F116" i="208"/>
  <c r="F108" i="208"/>
  <c r="F96" i="208"/>
  <c r="F88" i="208"/>
  <c r="F80" i="208"/>
  <c r="F72" i="208"/>
  <c r="F117" i="208"/>
  <c r="F101" i="208"/>
  <c r="F81" i="208"/>
  <c r="F123" i="208"/>
  <c r="F115" i="208"/>
  <c r="F107" i="208"/>
  <c r="F99" i="208"/>
  <c r="F91" i="208"/>
  <c r="F83" i="208"/>
  <c r="F75" i="208"/>
  <c r="F67" i="208"/>
  <c r="F110" i="208"/>
  <c r="F98" i="208"/>
  <c r="F82" i="208"/>
  <c r="F70" i="208"/>
  <c r="F113" i="208"/>
  <c r="F97" i="208"/>
  <c r="F85" i="208"/>
  <c r="F69" i="208"/>
  <c r="F114" i="208"/>
  <c r="F94" i="208"/>
  <c r="F74" i="208"/>
  <c r="J94" i="210"/>
  <c r="G77" i="210"/>
  <c r="J77" i="210" s="1"/>
  <c r="G101" i="210"/>
  <c r="G72" i="210"/>
  <c r="J72" i="210" s="1"/>
  <c r="G92" i="210"/>
  <c r="J70" i="210"/>
  <c r="G78" i="210"/>
  <c r="J78" i="210" s="1"/>
  <c r="G79" i="210"/>
  <c r="J79" i="210" s="1"/>
  <c r="G71" i="210"/>
  <c r="J71" i="210" s="1"/>
  <c r="G80" i="210"/>
  <c r="J80" i="210" s="1"/>
  <c r="G82" i="210"/>
  <c r="J82" i="210" s="1"/>
  <c r="G74" i="210"/>
  <c r="J74" i="210" s="1"/>
  <c r="G81" i="210"/>
  <c r="J81" i="210" s="1"/>
  <c r="G73" i="210"/>
  <c r="J73" i="210" s="1"/>
  <c r="G76" i="210"/>
  <c r="J76" i="210" s="1"/>
  <c r="G75" i="210"/>
  <c r="J75" i="210" s="1"/>
  <c r="N92" i="212"/>
  <c r="M71" i="212"/>
  <c r="Q93" i="212"/>
  <c r="Q95" i="212"/>
  <c r="Q90" i="212"/>
  <c r="Q96" i="212"/>
  <c r="Q91" i="212"/>
  <c r="Q97" i="212"/>
  <c r="Q92" i="212"/>
  <c r="M89" i="212"/>
  <c r="Q89" i="212"/>
  <c r="M68" i="212"/>
  <c r="M70" i="212"/>
  <c r="M94" i="212"/>
  <c r="O28" i="114"/>
  <c r="Y28" i="112"/>
  <c r="S28" i="108"/>
  <c r="M69" i="212"/>
  <c r="M67" i="212"/>
  <c r="M97" i="212"/>
  <c r="N91" i="212"/>
  <c r="J92" i="210"/>
  <c r="M90" i="212"/>
  <c r="M96" i="212"/>
  <c r="M93" i="212"/>
  <c r="M91" i="212"/>
  <c r="N90" i="212"/>
  <c r="M95" i="212"/>
  <c r="O91" i="212"/>
  <c r="L90" i="212"/>
  <c r="L91" i="212"/>
  <c r="L96" i="212"/>
  <c r="L89" i="212"/>
  <c r="N95" i="212"/>
  <c r="N93" i="212"/>
  <c r="N97" i="212"/>
  <c r="N96" i="212"/>
  <c r="N94" i="212"/>
  <c r="N89" i="212"/>
  <c r="P92" i="212"/>
  <c r="L95" i="212"/>
  <c r="P91" i="212"/>
  <c r="O89" i="212"/>
  <c r="L92" i="212"/>
  <c r="P94" i="212"/>
  <c r="L94" i="212"/>
  <c r="P89" i="212"/>
  <c r="O92" i="212"/>
  <c r="N107" i="212"/>
  <c r="P117" i="212" s="1"/>
  <c r="P95" i="212"/>
  <c r="P97" i="212"/>
  <c r="P93" i="212"/>
  <c r="P90" i="212"/>
  <c r="O94" i="212"/>
  <c r="O88" i="212"/>
  <c r="O97" i="212"/>
  <c r="L117" i="212"/>
  <c r="O93" i="212"/>
  <c r="O95" i="212"/>
  <c r="P96" i="212"/>
  <c r="L93" i="212"/>
  <c r="G93" i="210"/>
  <c r="G69" i="210"/>
  <c r="J69" i="210" s="1"/>
  <c r="O96" i="212"/>
  <c r="Q117" i="212" l="1"/>
  <c r="AK71" i="179" l="1"/>
  <c r="AK70" i="179"/>
  <c r="AK69" i="179"/>
  <c r="AK68" i="179"/>
  <c r="AK67" i="179"/>
  <c r="AK66" i="179"/>
  <c r="AK65" i="179"/>
  <c r="AK64" i="179"/>
  <c r="AK63" i="179"/>
  <c r="AK62" i="179"/>
  <c r="AK60" i="179"/>
  <c r="AK59" i="179"/>
  <c r="AK58" i="179"/>
  <c r="AK57" i="179"/>
  <c r="AK56" i="179"/>
  <c r="AK55" i="179"/>
  <c r="AK54" i="179"/>
  <c r="AK53" i="179"/>
  <c r="AK52" i="179"/>
  <c r="AK51" i="179"/>
  <c r="AK49" i="179"/>
  <c r="AK48" i="179"/>
  <c r="AK47" i="179"/>
  <c r="AK46" i="179"/>
  <c r="AK45" i="179"/>
  <c r="AK44" i="179"/>
  <c r="AK43" i="179"/>
  <c r="AK42" i="179"/>
  <c r="AK41" i="179"/>
  <c r="AK40" i="179"/>
  <c r="AK38" i="179"/>
  <c r="AK37" i="179"/>
  <c r="AK36" i="179"/>
  <c r="AK35" i="179"/>
  <c r="AK34" i="179"/>
  <c r="AK33" i="179"/>
  <c r="AK62" i="178"/>
  <c r="AK61" i="178"/>
  <c r="AK60" i="178"/>
  <c r="AK59" i="178"/>
  <c r="AK58" i="178"/>
  <c r="AK56" i="178"/>
  <c r="AK55" i="178"/>
  <c r="AK54" i="178"/>
  <c r="AK53" i="178"/>
  <c r="AK52" i="178"/>
  <c r="AK51" i="178"/>
  <c r="AK50" i="178"/>
  <c r="AK49" i="178"/>
  <c r="AK48" i="178"/>
  <c r="AK47" i="178"/>
  <c r="AK46" i="178"/>
  <c r="AK45" i="178"/>
  <c r="AK44" i="178"/>
  <c r="AK43" i="178"/>
  <c r="AK42" i="178"/>
  <c r="AK40" i="178"/>
  <c r="AK39" i="178"/>
  <c r="AK38" i="178"/>
  <c r="AK37" i="178"/>
  <c r="AK36" i="178"/>
  <c r="AK34" i="178"/>
  <c r="AK33" i="178"/>
  <c r="AK31" i="178"/>
  <c r="AK31" i="179" s="1"/>
  <c r="O30" i="88"/>
  <c r="P30" i="88"/>
  <c r="Q30" i="88"/>
  <c r="R30" i="88"/>
  <c r="S30" i="88"/>
  <c r="T30" i="88"/>
  <c r="U30" i="88"/>
  <c r="O31" i="88"/>
  <c r="P31" i="88"/>
  <c r="Q31" i="88"/>
  <c r="R31" i="88"/>
  <c r="S31" i="88"/>
  <c r="T31" i="88"/>
  <c r="U31" i="88"/>
  <c r="O32" i="88"/>
  <c r="P32" i="88"/>
  <c r="Q32" i="88"/>
  <c r="R32" i="88"/>
  <c r="S32" i="88"/>
  <c r="T32" i="88"/>
  <c r="U32" i="88"/>
  <c r="O33" i="88"/>
  <c r="P33" i="88"/>
  <c r="Q33" i="88"/>
  <c r="R33" i="88"/>
  <c r="S33" i="88"/>
  <c r="T33" i="88"/>
  <c r="U33" i="88"/>
  <c r="O34" i="88"/>
  <c r="P34" i="88"/>
  <c r="Q34" i="88"/>
  <c r="R34" i="88"/>
  <c r="S34" i="88"/>
  <c r="T34" i="88"/>
  <c r="U34" i="88"/>
  <c r="O35" i="88"/>
  <c r="P35" i="88"/>
  <c r="Q35" i="88"/>
  <c r="R35" i="88"/>
  <c r="S35" i="88"/>
  <c r="T35" i="88"/>
  <c r="U35" i="88"/>
  <c r="O36" i="88"/>
  <c r="P36" i="88"/>
  <c r="Q36" i="88"/>
  <c r="R36" i="88"/>
  <c r="S36" i="88"/>
  <c r="T36" i="88"/>
  <c r="U36" i="88"/>
  <c r="O37" i="88"/>
  <c r="P37" i="88"/>
  <c r="Q37" i="88"/>
  <c r="R37" i="88"/>
  <c r="S37" i="88"/>
  <c r="T37" i="88"/>
  <c r="U37" i="88"/>
  <c r="O38" i="88"/>
  <c r="P38" i="88"/>
  <c r="Q38" i="88"/>
  <c r="R38" i="88"/>
  <c r="S38" i="88"/>
  <c r="T38" i="88"/>
  <c r="U38" i="88"/>
  <c r="O39" i="88"/>
  <c r="P39" i="88"/>
  <c r="Q39" i="88"/>
  <c r="R39" i="88"/>
  <c r="S39" i="88"/>
  <c r="T39" i="88"/>
  <c r="U39" i="88"/>
  <c r="O40" i="88"/>
  <c r="P40" i="88"/>
  <c r="Q40" i="88"/>
  <c r="R40" i="88"/>
  <c r="S40" i="88"/>
  <c r="T40" i="88"/>
  <c r="U40" i="88"/>
  <c r="O41" i="88"/>
  <c r="P41" i="88"/>
  <c r="Q41" i="88"/>
  <c r="R41" i="88"/>
  <c r="S41" i="88"/>
  <c r="T41" i="88"/>
  <c r="U41" i="88"/>
  <c r="O42" i="88"/>
  <c r="P42" i="88"/>
  <c r="Q42" i="88"/>
  <c r="R42" i="88"/>
  <c r="S42" i="88"/>
  <c r="T42" i="88"/>
  <c r="U42" i="88"/>
  <c r="O43" i="88"/>
  <c r="P43" i="88"/>
  <c r="Q43" i="88"/>
  <c r="R43" i="88"/>
  <c r="S43" i="88"/>
  <c r="T43" i="88"/>
  <c r="U43" i="88"/>
  <c r="O44" i="88"/>
  <c r="P44" i="88"/>
  <c r="Q44" i="88"/>
  <c r="H46" i="88" s="1"/>
  <c r="R44" i="88"/>
  <c r="S44" i="88"/>
  <c r="T44" i="88"/>
  <c r="U44" i="88"/>
  <c r="O45" i="88"/>
  <c r="P45" i="88"/>
  <c r="Q45" i="88"/>
  <c r="R45" i="88"/>
  <c r="S45" i="88"/>
  <c r="T45" i="88"/>
  <c r="U45" i="88"/>
  <c r="O46" i="88"/>
  <c r="P46" i="88"/>
  <c r="Q46" i="88"/>
  <c r="R46" i="88"/>
  <c r="S46" i="88"/>
  <c r="T46" i="88"/>
  <c r="U46" i="88"/>
  <c r="O47" i="88"/>
  <c r="P47" i="88"/>
  <c r="Q47" i="88"/>
  <c r="R47" i="88"/>
  <c r="S47" i="88"/>
  <c r="T47" i="88"/>
  <c r="U47" i="88"/>
  <c r="O48" i="88"/>
  <c r="P48" i="88"/>
  <c r="Q48" i="88"/>
  <c r="R48" i="88"/>
  <c r="S48" i="88"/>
  <c r="T48" i="88"/>
  <c r="U48" i="88"/>
  <c r="O49" i="88"/>
  <c r="P49" i="88"/>
  <c r="Q49" i="88"/>
  <c r="R49" i="88"/>
  <c r="S49" i="88"/>
  <c r="T49" i="88"/>
  <c r="U49" i="88"/>
  <c r="O50" i="88"/>
  <c r="P50" i="88"/>
  <c r="Q50" i="88"/>
  <c r="R50" i="88"/>
  <c r="S50" i="88"/>
  <c r="T50" i="88"/>
  <c r="U50" i="88"/>
  <c r="O51" i="88"/>
  <c r="P51" i="88"/>
  <c r="Q51" i="88"/>
  <c r="R51" i="88"/>
  <c r="S51" i="88"/>
  <c r="T51" i="88"/>
  <c r="U51" i="88"/>
  <c r="O52" i="88"/>
  <c r="P52" i="88"/>
  <c r="Q52" i="88"/>
  <c r="R52" i="88"/>
  <c r="S52" i="88"/>
  <c r="T52" i="88"/>
  <c r="U52" i="88"/>
  <c r="O53" i="88"/>
  <c r="P53" i="88"/>
  <c r="Q53" i="88"/>
  <c r="R53" i="88"/>
  <c r="S53" i="88"/>
  <c r="T53" i="88"/>
  <c r="U53" i="88"/>
  <c r="O54" i="88"/>
  <c r="P54" i="88"/>
  <c r="Q54" i="88"/>
  <c r="R54" i="88"/>
  <c r="S54" i="88"/>
  <c r="T54" i="88"/>
  <c r="U54" i="88"/>
  <c r="O55" i="88"/>
  <c r="P55" i="88"/>
  <c r="Q55" i="88"/>
  <c r="R55" i="88"/>
  <c r="S55" i="88"/>
  <c r="T55" i="88"/>
  <c r="U55" i="88"/>
  <c r="O56" i="88"/>
  <c r="P56" i="88"/>
  <c r="Q56" i="88"/>
  <c r="R56" i="88"/>
  <c r="S56" i="88"/>
  <c r="T56" i="88"/>
  <c r="U56" i="88"/>
  <c r="O57" i="88"/>
  <c r="P57" i="88"/>
  <c r="Q57" i="88"/>
  <c r="R57" i="88"/>
  <c r="S57" i="88"/>
  <c r="T57" i="88"/>
  <c r="U57" i="88"/>
  <c r="O58" i="88"/>
  <c r="P58" i="88"/>
  <c r="Q58" i="88"/>
  <c r="R58" i="88"/>
  <c r="S58" i="88"/>
  <c r="T58" i="88"/>
  <c r="U58" i="88"/>
  <c r="O59" i="88"/>
  <c r="P59" i="88"/>
  <c r="Q59" i="88"/>
  <c r="R59" i="88"/>
  <c r="S59" i="88"/>
  <c r="T59" i="88"/>
  <c r="U59" i="88"/>
  <c r="O60" i="88"/>
  <c r="P60" i="88"/>
  <c r="Q60" i="88"/>
  <c r="R60" i="88"/>
  <c r="S60" i="88"/>
  <c r="T60" i="88"/>
  <c r="U60" i="88"/>
  <c r="O61" i="88"/>
  <c r="P61" i="88"/>
  <c r="Q61" i="88"/>
  <c r="R61" i="88"/>
  <c r="S61" i="88"/>
  <c r="T61" i="88"/>
  <c r="U61" i="88"/>
  <c r="O62" i="88"/>
  <c r="P62" i="88"/>
  <c r="Q62" i="88"/>
  <c r="R62" i="88"/>
  <c r="S62" i="88"/>
  <c r="T62" i="88"/>
  <c r="U62" i="88"/>
  <c r="O63" i="88"/>
  <c r="P63" i="88"/>
  <c r="Q63" i="88"/>
  <c r="R63" i="88"/>
  <c r="S63" i="88"/>
  <c r="T63" i="88"/>
  <c r="U63" i="88"/>
  <c r="O64" i="88"/>
  <c r="P64" i="88"/>
  <c r="Q64" i="88"/>
  <c r="R64" i="88"/>
  <c r="S64" i="88"/>
  <c r="T64" i="88"/>
  <c r="U64" i="88"/>
  <c r="O65" i="88"/>
  <c r="P65" i="88"/>
  <c r="Q65" i="88"/>
  <c r="R65" i="88"/>
  <c r="S65" i="88"/>
  <c r="T65" i="88"/>
  <c r="U65" i="88"/>
  <c r="O66" i="88"/>
  <c r="P66" i="88"/>
  <c r="Q66" i="88"/>
  <c r="R66" i="88"/>
  <c r="S66" i="88"/>
  <c r="T66" i="88"/>
  <c r="U66" i="88"/>
  <c r="O67" i="88"/>
  <c r="P67" i="88"/>
  <c r="Q67" i="88"/>
  <c r="R67" i="88"/>
  <c r="S67" i="88"/>
  <c r="T67" i="88"/>
  <c r="U67" i="88"/>
  <c r="O68" i="88"/>
  <c r="P68" i="88"/>
  <c r="Q68" i="88"/>
  <c r="R68" i="88"/>
  <c r="S68" i="88"/>
  <c r="T68" i="88"/>
  <c r="U68" i="88"/>
  <c r="O69" i="88"/>
  <c r="P69" i="88"/>
  <c r="Q69" i="88"/>
  <c r="R69" i="88"/>
  <c r="S69" i="88"/>
  <c r="T69" i="88"/>
  <c r="U69" i="88"/>
  <c r="O70" i="88"/>
  <c r="P70" i="88"/>
  <c r="Q70" i="88"/>
  <c r="R70" i="88"/>
  <c r="S70" i="88"/>
  <c r="T70" i="88"/>
  <c r="U70" i="88"/>
  <c r="O71" i="88"/>
  <c r="P71" i="88"/>
  <c r="Q71" i="88"/>
  <c r="R71" i="88"/>
  <c r="S71" i="88"/>
  <c r="T71" i="88"/>
  <c r="U71" i="88"/>
  <c r="O72" i="88"/>
  <c r="P72" i="88"/>
  <c r="Q72" i="88"/>
  <c r="R72" i="88"/>
  <c r="S72" i="88"/>
  <c r="T72" i="88"/>
  <c r="U72" i="88"/>
  <c r="O73" i="88"/>
  <c r="P73" i="88"/>
  <c r="Q73" i="88"/>
  <c r="R73" i="88"/>
  <c r="S73" i="88"/>
  <c r="T73" i="88"/>
  <c r="U73" i="88"/>
  <c r="O74" i="88"/>
  <c r="P74" i="88"/>
  <c r="Q74" i="88"/>
  <c r="R74" i="88"/>
  <c r="S74" i="88"/>
  <c r="T74" i="88"/>
  <c r="U74" i="88"/>
  <c r="O75" i="88"/>
  <c r="P75" i="88"/>
  <c r="Q75" i="88"/>
  <c r="R75" i="88"/>
  <c r="S75" i="88"/>
  <c r="T75" i="88"/>
  <c r="U75" i="88"/>
  <c r="O76" i="88"/>
  <c r="P76" i="88"/>
  <c r="Q76" i="88"/>
  <c r="R76" i="88"/>
  <c r="S76" i="88"/>
  <c r="T76" i="88"/>
  <c r="U76" i="88"/>
  <c r="O77" i="88"/>
  <c r="P77" i="88"/>
  <c r="Q77" i="88"/>
  <c r="H46" i="100" s="1"/>
  <c r="R77" i="88"/>
  <c r="S77" i="88"/>
  <c r="T77" i="88"/>
  <c r="U77" i="88"/>
  <c r="O78" i="88"/>
  <c r="P78" i="88"/>
  <c r="Q78" i="88"/>
  <c r="R78" i="88"/>
  <c r="S78" i="88"/>
  <c r="T78" i="88"/>
  <c r="U78" i="88"/>
  <c r="O79" i="88"/>
  <c r="P79" i="88"/>
  <c r="Q79" i="88"/>
  <c r="R79" i="88"/>
  <c r="S79" i="88"/>
  <c r="T79" i="88"/>
  <c r="U79" i="88"/>
  <c r="O80" i="88"/>
  <c r="P80" i="88"/>
  <c r="Q80" i="88"/>
  <c r="R80" i="88"/>
  <c r="S80" i="88"/>
  <c r="T80" i="88"/>
  <c r="U80" i="88"/>
  <c r="O81" i="88"/>
  <c r="P81" i="88"/>
  <c r="Q81" i="88"/>
  <c r="R81" i="88"/>
  <c r="S81" i="88"/>
  <c r="T81" i="88"/>
  <c r="U81" i="88"/>
  <c r="O82" i="88"/>
  <c r="P82" i="88"/>
  <c r="Q82" i="88"/>
  <c r="R82" i="88"/>
  <c r="S82" i="88"/>
  <c r="T82" i="88"/>
  <c r="U82" i="88"/>
  <c r="O83" i="88"/>
  <c r="P83" i="88"/>
  <c r="Q83" i="88"/>
  <c r="R83" i="88"/>
  <c r="S83" i="88"/>
  <c r="T83" i="88"/>
  <c r="U83" i="88"/>
  <c r="O84" i="88"/>
  <c r="P84" i="88"/>
  <c r="Q84" i="88"/>
  <c r="R84" i="88"/>
  <c r="S84" i="88"/>
  <c r="T84" i="88"/>
  <c r="U84" i="88"/>
  <c r="O85" i="88"/>
  <c r="P85" i="88"/>
  <c r="Q85" i="88"/>
  <c r="R85" i="88"/>
  <c r="S85" i="88"/>
  <c r="T85" i="88"/>
  <c r="U85" i="88"/>
  <c r="O86" i="88"/>
  <c r="P86" i="88"/>
  <c r="Q86" i="88"/>
  <c r="R86" i="88"/>
  <c r="S86" i="88"/>
  <c r="T86" i="88"/>
  <c r="U86" i="88"/>
  <c r="O87" i="88"/>
  <c r="P87" i="88"/>
  <c r="Q87" i="88"/>
  <c r="R87" i="88"/>
  <c r="S87" i="88"/>
  <c r="T87" i="88"/>
  <c r="U87" i="88"/>
  <c r="O88" i="88"/>
  <c r="P88" i="88"/>
  <c r="Q88" i="88"/>
  <c r="R88" i="88"/>
  <c r="S88" i="88"/>
  <c r="T88" i="88"/>
  <c r="U88" i="88"/>
  <c r="O89" i="88"/>
  <c r="P89" i="88"/>
  <c r="Q89" i="88"/>
  <c r="R89" i="88"/>
  <c r="S89" i="88"/>
  <c r="T89" i="88"/>
  <c r="U89" i="88"/>
  <c r="O90" i="88"/>
  <c r="P90" i="88"/>
  <c r="Q90" i="88"/>
  <c r="R90" i="88"/>
  <c r="S90" i="88"/>
  <c r="T90" i="88"/>
  <c r="U90" i="88"/>
  <c r="O91" i="88"/>
  <c r="P91" i="88"/>
  <c r="Q91" i="88"/>
  <c r="R91" i="88"/>
  <c r="S91" i="88"/>
  <c r="T91" i="88"/>
  <c r="U91" i="88"/>
  <c r="O92" i="88"/>
  <c r="P92" i="88"/>
  <c r="Q92" i="88"/>
  <c r="R92" i="88"/>
  <c r="S92" i="88"/>
  <c r="T92" i="88"/>
  <c r="U92" i="88"/>
  <c r="O93" i="88"/>
  <c r="P93" i="88"/>
  <c r="Q93" i="88"/>
  <c r="R93" i="88"/>
  <c r="S93" i="88"/>
  <c r="T93" i="88"/>
  <c r="U93" i="88"/>
  <c r="O94" i="88"/>
  <c r="P94" i="88"/>
  <c r="Q94" i="88"/>
  <c r="R94" i="88"/>
  <c r="S94" i="88"/>
  <c r="T94" i="88"/>
  <c r="U94" i="88"/>
  <c r="O95" i="88"/>
  <c r="P95" i="88"/>
  <c r="Q95" i="88"/>
  <c r="R95" i="88"/>
  <c r="S95" i="88"/>
  <c r="T95" i="88"/>
  <c r="U95" i="88"/>
  <c r="O96" i="88"/>
  <c r="P96" i="88"/>
  <c r="Q96" i="88"/>
  <c r="R96" i="88"/>
  <c r="S96" i="88"/>
  <c r="T96" i="88"/>
  <c r="U96" i="88"/>
  <c r="O97" i="88"/>
  <c r="P97" i="88"/>
  <c r="Q97" i="88"/>
  <c r="R97" i="88"/>
  <c r="S97" i="88"/>
  <c r="T97" i="88"/>
  <c r="U97" i="88"/>
  <c r="E28" i="160" l="1"/>
  <c r="E28" i="161" s="1"/>
  <c r="E38" i="195"/>
  <c r="E37" i="197"/>
  <c r="E34" i="197"/>
  <c r="AZ32" i="197"/>
  <c r="AZ32" i="198" s="1"/>
  <c r="BA32" i="197"/>
  <c r="BA32" i="198" s="1"/>
  <c r="BB32" i="197"/>
  <c r="BB32" i="198" s="1"/>
  <c r="BC32" i="197"/>
  <c r="BC32" i="198" s="1"/>
  <c r="BD32" i="197"/>
  <c r="BD32" i="198" s="1"/>
  <c r="BE32" i="197"/>
  <c r="BE32" i="198" s="1"/>
  <c r="BF32" i="197"/>
  <c r="BF32" i="198" s="1"/>
  <c r="BG32" i="197"/>
  <c r="BG32" i="198" s="1"/>
  <c r="BH32" i="197"/>
  <c r="BH32" i="198" s="1"/>
  <c r="BI32" i="197"/>
  <c r="BI32" i="198" s="1"/>
  <c r="BJ32" i="197"/>
  <c r="BJ32" i="198" s="1"/>
  <c r="BK32" i="197"/>
  <c r="BK32" i="198" s="1"/>
  <c r="BL32" i="197"/>
  <c r="BL32" i="198" s="1"/>
  <c r="BM32" i="197"/>
  <c r="BM32" i="198" s="1"/>
  <c r="BN32" i="197"/>
  <c r="BN32" i="198" s="1"/>
  <c r="BO32" i="197"/>
  <c r="BO32" i="198" s="1"/>
  <c r="BP32" i="197"/>
  <c r="BP32" i="198" s="1"/>
  <c r="BQ32" i="197"/>
  <c r="BQ32" i="198" s="1"/>
  <c r="BR32" i="197"/>
  <c r="BR32" i="198" s="1"/>
  <c r="BS32" i="197"/>
  <c r="BS32" i="198" s="1"/>
  <c r="BT32" i="197"/>
  <c r="BT32" i="198" s="1"/>
  <c r="BU32" i="197"/>
  <c r="BU32" i="198" s="1"/>
  <c r="BV32" i="197"/>
  <c r="BV32" i="198" s="1"/>
  <c r="BW32" i="197"/>
  <c r="BW32" i="198" s="1"/>
  <c r="BX32" i="197"/>
  <c r="BX32" i="198" s="1"/>
  <c r="AY32" i="197"/>
  <c r="AY32" i="198" s="1"/>
  <c r="G32" i="197"/>
  <c r="G32" i="198" s="1"/>
  <c r="H32" i="197"/>
  <c r="H32" i="198" s="1"/>
  <c r="I32" i="197"/>
  <c r="I32" i="198" s="1"/>
  <c r="J32" i="197"/>
  <c r="J32" i="198" s="1"/>
  <c r="K32" i="197"/>
  <c r="K32" i="198" s="1"/>
  <c r="L32" i="197"/>
  <c r="L32" i="198" s="1"/>
  <c r="M32" i="197"/>
  <c r="M32" i="198" s="1"/>
  <c r="N32" i="197"/>
  <c r="N32" i="198" s="1"/>
  <c r="O32" i="197"/>
  <c r="O32" i="198" s="1"/>
  <c r="P32" i="197"/>
  <c r="P32" i="198" s="1"/>
  <c r="Q32" i="197"/>
  <c r="Q32" i="198" s="1"/>
  <c r="R32" i="197"/>
  <c r="R32" i="198" s="1"/>
  <c r="S32" i="197"/>
  <c r="S32" i="198" s="1"/>
  <c r="T32" i="197"/>
  <c r="T32" i="198" s="1"/>
  <c r="U32" i="197"/>
  <c r="U32" i="198" s="1"/>
  <c r="V32" i="197"/>
  <c r="V32" i="198" s="1"/>
  <c r="W32" i="197"/>
  <c r="W32" i="198" s="1"/>
  <c r="X32" i="197"/>
  <c r="X32" i="198" s="1"/>
  <c r="Y32" i="197"/>
  <c r="Y32" i="198" s="1"/>
  <c r="Z32" i="197"/>
  <c r="Z32" i="198" s="1"/>
  <c r="AA32" i="197"/>
  <c r="AA32" i="198" s="1"/>
  <c r="AB32" i="197"/>
  <c r="AB32" i="198" s="1"/>
  <c r="AC32" i="197"/>
  <c r="AC32" i="198" s="1"/>
  <c r="AD32" i="197"/>
  <c r="AD32" i="198" s="1"/>
  <c r="AE32" i="197"/>
  <c r="AE32" i="198" s="1"/>
  <c r="AF32" i="197"/>
  <c r="AF32" i="198" s="1"/>
  <c r="AG32" i="197"/>
  <c r="AG32" i="198" s="1"/>
  <c r="AH32" i="197"/>
  <c r="AH32" i="198" s="1"/>
  <c r="AI32" i="197"/>
  <c r="AI32" i="198" s="1"/>
  <c r="AJ32" i="197"/>
  <c r="AJ32" i="198" s="1"/>
  <c r="AK32" i="197"/>
  <c r="AK32" i="198" s="1"/>
  <c r="AL32" i="197"/>
  <c r="AL32" i="198" s="1"/>
  <c r="AM32" i="197"/>
  <c r="AM32" i="198" s="1"/>
  <c r="AN32" i="197"/>
  <c r="AN32" i="198" s="1"/>
  <c r="AO32" i="197"/>
  <c r="AO32" i="198" s="1"/>
  <c r="AP32" i="197"/>
  <c r="AP32" i="198" s="1"/>
  <c r="AQ32" i="197"/>
  <c r="AQ32" i="198" s="1"/>
  <c r="AR32" i="197"/>
  <c r="AR32" i="198" s="1"/>
  <c r="AS32" i="197"/>
  <c r="AS32" i="198" s="1"/>
  <c r="AT32" i="197"/>
  <c r="AT32" i="198" s="1"/>
  <c r="F32" i="197"/>
  <c r="F32" i="198" s="1"/>
  <c r="E32" i="197"/>
  <c r="E32" i="198" s="1"/>
  <c r="E20" i="47"/>
  <c r="AC27" i="165"/>
  <c r="AB27" i="165"/>
  <c r="AA27" i="165"/>
  <c r="Z27" i="165"/>
  <c r="Y27" i="165"/>
  <c r="X27" i="165"/>
  <c r="W27" i="165"/>
  <c r="V27" i="165"/>
  <c r="U27" i="165"/>
  <c r="T27" i="165"/>
  <c r="S27" i="165"/>
  <c r="M27" i="114"/>
  <c r="K11" i="181"/>
  <c r="K12" i="181"/>
  <c r="K13" i="181"/>
  <c r="K14" i="181"/>
  <c r="K15" i="181"/>
  <c r="K16" i="181"/>
  <c r="K18" i="181"/>
  <c r="K19" i="181"/>
  <c r="K20" i="181"/>
  <c r="K21" i="181"/>
  <c r="K22" i="181"/>
  <c r="K23" i="181"/>
  <c r="K24" i="181"/>
  <c r="K25" i="181"/>
  <c r="K26" i="181"/>
  <c r="K27" i="181"/>
  <c r="K29" i="181"/>
  <c r="K30" i="181"/>
  <c r="K31" i="181"/>
  <c r="K32" i="181"/>
  <c r="K33" i="181"/>
  <c r="K34" i="181"/>
  <c r="K35" i="181"/>
  <c r="K36" i="181"/>
  <c r="K37" i="181"/>
  <c r="K38" i="181"/>
  <c r="K40" i="181"/>
  <c r="K41" i="181"/>
  <c r="K42" i="181"/>
  <c r="K43" i="181"/>
  <c r="K44" i="181"/>
  <c r="K45" i="181"/>
  <c r="K46" i="181"/>
  <c r="K47" i="181"/>
  <c r="K48" i="181"/>
  <c r="K49" i="181"/>
  <c r="K9" i="181" l="1"/>
  <c r="L9" i="181"/>
  <c r="M9" i="181"/>
  <c r="N9" i="181"/>
  <c r="K11" i="180"/>
  <c r="K12" i="180"/>
  <c r="K15" i="180"/>
  <c r="K16" i="180"/>
  <c r="K17" i="180"/>
  <c r="K18" i="180"/>
  <c r="K20" i="180"/>
  <c r="K21" i="180"/>
  <c r="K22" i="180"/>
  <c r="K23" i="180"/>
  <c r="K24" i="180"/>
  <c r="K25" i="180"/>
  <c r="K26" i="180"/>
  <c r="K27" i="180"/>
  <c r="K28" i="180"/>
  <c r="K29" i="180"/>
  <c r="K30" i="180"/>
  <c r="K31" i="180"/>
  <c r="K32" i="180"/>
  <c r="K33" i="180"/>
  <c r="K34" i="180"/>
  <c r="K36" i="180"/>
  <c r="K37" i="180"/>
  <c r="K38" i="180"/>
  <c r="K39" i="180"/>
  <c r="K40" i="180"/>
  <c r="AF28" i="183"/>
  <c r="AE28" i="183"/>
  <c r="AD28" i="183"/>
  <c r="AC28" i="183"/>
  <c r="AB28" i="183"/>
  <c r="AA28" i="183"/>
  <c r="Z28" i="183"/>
  <c r="Y28" i="183"/>
  <c r="X28" i="183"/>
  <c r="W28" i="183"/>
  <c r="V28" i="183"/>
  <c r="U28" i="183"/>
  <c r="T28" i="183"/>
  <c r="S28" i="183"/>
  <c r="R28" i="183"/>
  <c r="Q28" i="183"/>
  <c r="P28" i="183"/>
  <c r="O28" i="183"/>
  <c r="N28" i="183"/>
  <c r="M28" i="183"/>
  <c r="L28" i="183"/>
  <c r="K28" i="183"/>
  <c r="J28" i="183"/>
  <c r="I28" i="183"/>
  <c r="H28" i="183"/>
  <c r="G28" i="183"/>
  <c r="F28" i="183"/>
  <c r="I6" i="200"/>
  <c r="J6" i="200"/>
  <c r="K6" i="200"/>
  <c r="H6" i="200"/>
  <c r="G6" i="199"/>
  <c r="G6" i="200" s="1"/>
  <c r="F6" i="200"/>
  <c r="G6" i="202"/>
  <c r="H6" i="202"/>
  <c r="G6" i="201"/>
  <c r="F6" i="202"/>
  <c r="J9" i="180" l="1"/>
  <c r="X31" i="91" l="1"/>
  <c r="X32" i="91"/>
  <c r="E28" i="49"/>
  <c r="F28" i="49"/>
  <c r="G28" i="49"/>
  <c r="H28" i="49"/>
  <c r="I28" i="49"/>
  <c r="J28" i="49"/>
  <c r="K28" i="49"/>
  <c r="L28" i="49"/>
  <c r="Q28" i="49"/>
  <c r="R28" i="49"/>
  <c r="S28" i="49"/>
  <c r="J64" i="49" s="1"/>
  <c r="T28" i="49"/>
  <c r="U28" i="49"/>
  <c r="V28" i="49"/>
  <c r="W28" i="49"/>
  <c r="X28" i="49"/>
  <c r="Y28" i="49"/>
  <c r="Z28" i="49"/>
  <c r="AA28" i="49"/>
  <c r="AA28" i="50" s="1"/>
  <c r="G29" i="91"/>
  <c r="F65" i="212" s="1"/>
  <c r="E29" i="76"/>
  <c r="F29" i="76"/>
  <c r="H29" i="76"/>
  <c r="I29" i="76"/>
  <c r="J29" i="76"/>
  <c r="K29" i="76"/>
  <c r="L29" i="76"/>
  <c r="M29" i="76"/>
  <c r="N29" i="76"/>
  <c r="T29" i="76"/>
  <c r="U29" i="76"/>
  <c r="V29" i="76"/>
  <c r="W29" i="76"/>
  <c r="X29" i="76"/>
  <c r="Y29" i="76"/>
  <c r="Z29" i="76"/>
  <c r="AA29" i="76"/>
  <c r="AB29" i="76"/>
  <c r="AC29" i="76"/>
  <c r="AD29" i="76"/>
  <c r="AE29" i="76"/>
  <c r="S29" i="76" l="1"/>
  <c r="F74" i="212"/>
  <c r="G74" i="212"/>
  <c r="H74" i="212"/>
  <c r="G29" i="76"/>
  <c r="E28" i="5"/>
  <c r="F28" i="5"/>
  <c r="N28" i="114" s="1"/>
  <c r="G28" i="5"/>
  <c r="H28" i="5"/>
  <c r="I28" i="5"/>
  <c r="J28" i="5"/>
  <c r="K28" i="5"/>
  <c r="L28" i="5"/>
  <c r="M28" i="5"/>
  <c r="N28" i="5"/>
  <c r="S28" i="5"/>
  <c r="T28" i="5"/>
  <c r="U28" i="5"/>
  <c r="V28" i="5"/>
  <c r="W28" i="5"/>
  <c r="X28" i="5"/>
  <c r="Y28" i="5"/>
  <c r="Z28" i="5"/>
  <c r="AA28" i="5"/>
  <c r="AB28" i="5"/>
  <c r="AC28" i="5"/>
  <c r="X104" i="91" l="1"/>
  <c r="O14" i="185" l="1"/>
  <c r="G9" i="201" l="1"/>
  <c r="O12" i="185" l="1"/>
  <c r="O8" i="184"/>
  <c r="AA39" i="178"/>
  <c r="H11" i="199" l="1"/>
  <c r="O29" i="46"/>
  <c r="P29" i="46"/>
  <c r="Q29" i="46"/>
  <c r="R29" i="46"/>
  <c r="S29" i="46"/>
  <c r="T29" i="46"/>
  <c r="U29" i="46"/>
  <c r="V29" i="46"/>
  <c r="O30" i="46"/>
  <c r="P30" i="46"/>
  <c r="Q30" i="46"/>
  <c r="R30" i="46"/>
  <c r="S30" i="46"/>
  <c r="T30" i="46"/>
  <c r="U30" i="46"/>
  <c r="V30" i="46"/>
  <c r="O31" i="46"/>
  <c r="P31" i="46"/>
  <c r="Q31" i="46"/>
  <c r="R31" i="46"/>
  <c r="S31" i="46"/>
  <c r="T31" i="46"/>
  <c r="U31" i="46"/>
  <c r="V31" i="46"/>
  <c r="O32" i="46"/>
  <c r="P32" i="46"/>
  <c r="Q32" i="46"/>
  <c r="R32" i="46"/>
  <c r="S32" i="46"/>
  <c r="T32" i="46"/>
  <c r="U32" i="46"/>
  <c r="V32" i="46"/>
  <c r="O33" i="46"/>
  <c r="P33" i="46"/>
  <c r="Q33" i="46"/>
  <c r="R33" i="46"/>
  <c r="S33" i="46"/>
  <c r="T33" i="46"/>
  <c r="U33" i="46"/>
  <c r="V33" i="46"/>
  <c r="O34" i="46"/>
  <c r="P34" i="46"/>
  <c r="Q34" i="46"/>
  <c r="R34" i="46"/>
  <c r="S34" i="46"/>
  <c r="T34" i="46"/>
  <c r="U34" i="46"/>
  <c r="V34" i="46"/>
  <c r="O35" i="46"/>
  <c r="P35" i="46"/>
  <c r="Q35" i="46"/>
  <c r="R35" i="46"/>
  <c r="S35" i="46"/>
  <c r="T35" i="46"/>
  <c r="U35" i="46"/>
  <c r="V35" i="46"/>
  <c r="O36" i="46"/>
  <c r="P36" i="46"/>
  <c r="Q36" i="46"/>
  <c r="R36" i="46"/>
  <c r="S36" i="46"/>
  <c r="T36" i="46"/>
  <c r="U36" i="46"/>
  <c r="V36" i="46"/>
  <c r="O37" i="46"/>
  <c r="P37" i="46"/>
  <c r="Q37" i="46"/>
  <c r="R37" i="46"/>
  <c r="S37" i="46"/>
  <c r="T37" i="46"/>
  <c r="U37" i="46"/>
  <c r="V37" i="46"/>
  <c r="O38" i="46"/>
  <c r="P38" i="46"/>
  <c r="Q38" i="46"/>
  <c r="R38" i="46"/>
  <c r="S38" i="46"/>
  <c r="T38" i="46"/>
  <c r="U38" i="46"/>
  <c r="V38" i="46"/>
  <c r="O39" i="46"/>
  <c r="P39" i="46"/>
  <c r="Q39" i="46"/>
  <c r="R39" i="46"/>
  <c r="S39" i="46"/>
  <c r="T39" i="46"/>
  <c r="U39" i="46"/>
  <c r="V39" i="46"/>
  <c r="O40" i="46"/>
  <c r="P40" i="46"/>
  <c r="Q40" i="46"/>
  <c r="R40" i="46"/>
  <c r="S40" i="46"/>
  <c r="T40" i="46"/>
  <c r="U40" i="46"/>
  <c r="V40" i="46"/>
  <c r="O41" i="46"/>
  <c r="P41" i="46"/>
  <c r="Q41" i="46"/>
  <c r="R41" i="46"/>
  <c r="S41" i="46"/>
  <c r="T41" i="46"/>
  <c r="U41" i="46"/>
  <c r="V41" i="46"/>
  <c r="O42" i="46"/>
  <c r="P42" i="46"/>
  <c r="Q42" i="46"/>
  <c r="R42" i="46"/>
  <c r="S42" i="46"/>
  <c r="T42" i="46"/>
  <c r="U42" i="46"/>
  <c r="V42" i="46"/>
  <c r="O43" i="46"/>
  <c r="P43" i="46"/>
  <c r="Q43" i="46"/>
  <c r="R43" i="46"/>
  <c r="S43" i="46"/>
  <c r="T43" i="46"/>
  <c r="U43" i="46"/>
  <c r="V43" i="46"/>
  <c r="O44" i="46"/>
  <c r="P44" i="46"/>
  <c r="Q44" i="46"/>
  <c r="R44" i="46"/>
  <c r="H46" i="46" s="1"/>
  <c r="S44" i="46"/>
  <c r="T44" i="46"/>
  <c r="U44" i="46"/>
  <c r="V44" i="46"/>
  <c r="O45" i="46"/>
  <c r="P45" i="46"/>
  <c r="Q45" i="46"/>
  <c r="R45" i="46"/>
  <c r="S45" i="46"/>
  <c r="T45" i="46"/>
  <c r="U45" i="46"/>
  <c r="V45" i="46"/>
  <c r="O46" i="46"/>
  <c r="P46" i="46"/>
  <c r="Q46" i="46"/>
  <c r="R46" i="46"/>
  <c r="S46" i="46"/>
  <c r="T46" i="46"/>
  <c r="U46" i="46"/>
  <c r="V46" i="46"/>
  <c r="O47" i="46"/>
  <c r="P47" i="46"/>
  <c r="Q47" i="46"/>
  <c r="R47" i="46"/>
  <c r="S47" i="46"/>
  <c r="T47" i="46"/>
  <c r="U47" i="46"/>
  <c r="V47" i="46"/>
  <c r="O48" i="46"/>
  <c r="P48" i="46"/>
  <c r="Q48" i="46"/>
  <c r="R48" i="46"/>
  <c r="S48" i="46"/>
  <c r="T48" i="46"/>
  <c r="U48" i="46"/>
  <c r="V48" i="46"/>
  <c r="O49" i="46"/>
  <c r="P49" i="46"/>
  <c r="Q49" i="46"/>
  <c r="R49" i="46"/>
  <c r="S49" i="46"/>
  <c r="T49" i="46"/>
  <c r="U49" i="46"/>
  <c r="V49" i="46"/>
  <c r="O50" i="46"/>
  <c r="P50" i="46"/>
  <c r="Q50" i="46"/>
  <c r="R50" i="46"/>
  <c r="S50" i="46"/>
  <c r="T50" i="46"/>
  <c r="U50" i="46"/>
  <c r="V50" i="46"/>
  <c r="O51" i="46"/>
  <c r="P51" i="46"/>
  <c r="Q51" i="46"/>
  <c r="R51" i="46"/>
  <c r="S51" i="46"/>
  <c r="T51" i="46"/>
  <c r="U51" i="46"/>
  <c r="V51" i="46"/>
  <c r="O52" i="46"/>
  <c r="P52" i="46"/>
  <c r="Q52" i="46"/>
  <c r="R52" i="46"/>
  <c r="S52" i="46"/>
  <c r="T52" i="46"/>
  <c r="U52" i="46"/>
  <c r="V52" i="46"/>
  <c r="O53" i="46"/>
  <c r="P53" i="46"/>
  <c r="Q53" i="46"/>
  <c r="R53" i="46"/>
  <c r="S53" i="46"/>
  <c r="T53" i="46"/>
  <c r="U53" i="46"/>
  <c r="V53" i="46"/>
  <c r="O54" i="46"/>
  <c r="P54" i="46"/>
  <c r="Q54" i="46"/>
  <c r="R54" i="46"/>
  <c r="S54" i="46"/>
  <c r="T54" i="46"/>
  <c r="U54" i="46"/>
  <c r="V54" i="46"/>
  <c r="O55" i="46"/>
  <c r="P55" i="46"/>
  <c r="Q55" i="46"/>
  <c r="R55" i="46"/>
  <c r="S55" i="46"/>
  <c r="T55" i="46"/>
  <c r="U55" i="46"/>
  <c r="V55" i="46"/>
  <c r="O56" i="46"/>
  <c r="P56" i="46"/>
  <c r="Q56" i="46"/>
  <c r="R56" i="46"/>
  <c r="S56" i="46"/>
  <c r="T56" i="46"/>
  <c r="U56" i="46"/>
  <c r="V56" i="46"/>
  <c r="O57" i="46"/>
  <c r="P57" i="46"/>
  <c r="Q57" i="46"/>
  <c r="R57" i="46"/>
  <c r="S57" i="46"/>
  <c r="T57" i="46"/>
  <c r="U57" i="46"/>
  <c r="V57" i="46"/>
  <c r="O58" i="46"/>
  <c r="P58" i="46"/>
  <c r="Q58" i="46"/>
  <c r="R58" i="46"/>
  <c r="S58" i="46"/>
  <c r="T58" i="46"/>
  <c r="U58" i="46"/>
  <c r="V58" i="46"/>
  <c r="O59" i="46"/>
  <c r="P59" i="46"/>
  <c r="Q59" i="46"/>
  <c r="R59" i="46"/>
  <c r="S59" i="46"/>
  <c r="T59" i="46"/>
  <c r="U59" i="46"/>
  <c r="V59" i="46"/>
  <c r="O60" i="46"/>
  <c r="P60" i="46"/>
  <c r="Q60" i="46"/>
  <c r="R60" i="46"/>
  <c r="S60" i="46"/>
  <c r="T60" i="46"/>
  <c r="U60" i="46"/>
  <c r="V60" i="46"/>
  <c r="O61" i="46"/>
  <c r="P61" i="46"/>
  <c r="Q61" i="46"/>
  <c r="R61" i="46"/>
  <c r="S61" i="46"/>
  <c r="T61" i="46"/>
  <c r="U61" i="46"/>
  <c r="V61" i="46"/>
  <c r="O62" i="46"/>
  <c r="P62" i="46"/>
  <c r="Q62" i="46"/>
  <c r="R62" i="46"/>
  <c r="S62" i="46"/>
  <c r="T62" i="46"/>
  <c r="U62" i="46"/>
  <c r="V62" i="46"/>
  <c r="O63" i="46"/>
  <c r="P63" i="46"/>
  <c r="Q63" i="46"/>
  <c r="R63" i="46"/>
  <c r="S63" i="46"/>
  <c r="T63" i="46"/>
  <c r="U63" i="46"/>
  <c r="V63" i="46"/>
  <c r="O64" i="46"/>
  <c r="P64" i="46"/>
  <c r="Q64" i="46"/>
  <c r="R64" i="46"/>
  <c r="S64" i="46"/>
  <c r="T64" i="46"/>
  <c r="U64" i="46"/>
  <c r="V64" i="46"/>
  <c r="O65" i="46"/>
  <c r="P65" i="46"/>
  <c r="Q65" i="46"/>
  <c r="R65" i="46"/>
  <c r="S65" i="46"/>
  <c r="T65" i="46"/>
  <c r="U65" i="46"/>
  <c r="V65" i="46"/>
  <c r="O66" i="46"/>
  <c r="P66" i="46"/>
  <c r="Q66" i="46"/>
  <c r="R66" i="46"/>
  <c r="S66" i="46"/>
  <c r="T66" i="46"/>
  <c r="U66" i="46"/>
  <c r="V66" i="46"/>
  <c r="O67" i="46"/>
  <c r="P67" i="46"/>
  <c r="Q67" i="46"/>
  <c r="R67" i="46"/>
  <c r="S67" i="46"/>
  <c r="T67" i="46"/>
  <c r="U67" i="46"/>
  <c r="V67" i="46"/>
  <c r="O68" i="46"/>
  <c r="P68" i="46"/>
  <c r="Q68" i="46"/>
  <c r="R68" i="46"/>
  <c r="S68" i="46"/>
  <c r="T68" i="46"/>
  <c r="U68" i="46"/>
  <c r="V68" i="46"/>
  <c r="O69" i="46"/>
  <c r="P69" i="46"/>
  <c r="Q69" i="46"/>
  <c r="R69" i="46"/>
  <c r="S69" i="46"/>
  <c r="T69" i="46"/>
  <c r="U69" i="46"/>
  <c r="V69" i="46"/>
  <c r="O70" i="46"/>
  <c r="P70" i="46"/>
  <c r="Q70" i="46"/>
  <c r="R70" i="46"/>
  <c r="S70" i="46"/>
  <c r="T70" i="46"/>
  <c r="U70" i="46"/>
  <c r="V70" i="46"/>
  <c r="O71" i="46"/>
  <c r="P71" i="46"/>
  <c r="Q71" i="46"/>
  <c r="R71" i="46"/>
  <c r="S71" i="46"/>
  <c r="T71" i="46"/>
  <c r="U71" i="46"/>
  <c r="V71" i="46"/>
  <c r="O72" i="46"/>
  <c r="P72" i="46"/>
  <c r="Q72" i="46"/>
  <c r="R72" i="46"/>
  <c r="S72" i="46"/>
  <c r="T72" i="46"/>
  <c r="U72" i="46"/>
  <c r="V72" i="46"/>
  <c r="O73" i="46"/>
  <c r="P73" i="46"/>
  <c r="Q73" i="46"/>
  <c r="R73" i="46"/>
  <c r="S73" i="46"/>
  <c r="T73" i="46"/>
  <c r="U73" i="46"/>
  <c r="V73" i="46"/>
  <c r="O74" i="46"/>
  <c r="P74" i="46"/>
  <c r="Q74" i="46"/>
  <c r="R74" i="46"/>
  <c r="S74" i="46"/>
  <c r="T74" i="46"/>
  <c r="U74" i="46"/>
  <c r="V74" i="46"/>
  <c r="O75" i="46"/>
  <c r="P75" i="46"/>
  <c r="Q75" i="46"/>
  <c r="R75" i="46"/>
  <c r="S75" i="46"/>
  <c r="T75" i="46"/>
  <c r="U75" i="46"/>
  <c r="V75" i="46"/>
  <c r="O76" i="46"/>
  <c r="P76" i="46"/>
  <c r="Q76" i="46"/>
  <c r="R76" i="46"/>
  <c r="H46" i="97" s="1"/>
  <c r="S76" i="46"/>
  <c r="T76" i="46"/>
  <c r="U76" i="46"/>
  <c r="V76" i="46"/>
  <c r="O77" i="46"/>
  <c r="P77" i="46"/>
  <c r="Q77" i="46"/>
  <c r="R77" i="46"/>
  <c r="S77" i="46"/>
  <c r="T77" i="46"/>
  <c r="U77" i="46"/>
  <c r="V77" i="46"/>
  <c r="O78" i="46"/>
  <c r="P78" i="46"/>
  <c r="Q78" i="46"/>
  <c r="R78" i="46"/>
  <c r="S78" i="46"/>
  <c r="T78" i="46"/>
  <c r="U78" i="46"/>
  <c r="V78" i="46"/>
  <c r="O79" i="46"/>
  <c r="P79" i="46"/>
  <c r="Q79" i="46"/>
  <c r="R79" i="46"/>
  <c r="S79" i="46"/>
  <c r="T79" i="46"/>
  <c r="U79" i="46"/>
  <c r="V79" i="46"/>
  <c r="O80" i="46"/>
  <c r="P80" i="46"/>
  <c r="Q80" i="46"/>
  <c r="R80" i="46"/>
  <c r="S80" i="46"/>
  <c r="T80" i="46"/>
  <c r="U80" i="46"/>
  <c r="V80" i="46"/>
  <c r="O81" i="46"/>
  <c r="P81" i="46"/>
  <c r="Q81" i="46"/>
  <c r="R81" i="46"/>
  <c r="S81" i="46"/>
  <c r="T81" i="46"/>
  <c r="U81" i="46"/>
  <c r="V81" i="46"/>
  <c r="O82" i="46"/>
  <c r="P82" i="46"/>
  <c r="Q82" i="46"/>
  <c r="R82" i="46"/>
  <c r="S82" i="46"/>
  <c r="T82" i="46"/>
  <c r="U82" i="46"/>
  <c r="V82" i="46"/>
  <c r="O83" i="46"/>
  <c r="P83" i="46"/>
  <c r="Q83" i="46"/>
  <c r="R83" i="46"/>
  <c r="S83" i="46"/>
  <c r="T83" i="46"/>
  <c r="U83" i="46"/>
  <c r="V83" i="46"/>
  <c r="O84" i="46"/>
  <c r="P84" i="46"/>
  <c r="Q84" i="46"/>
  <c r="R84" i="46"/>
  <c r="S84" i="46"/>
  <c r="T84" i="46"/>
  <c r="U84" i="46"/>
  <c r="V84" i="46"/>
  <c r="O85" i="46"/>
  <c r="P85" i="46"/>
  <c r="Q85" i="46"/>
  <c r="R85" i="46"/>
  <c r="S85" i="46"/>
  <c r="T85" i="46"/>
  <c r="U85" i="46"/>
  <c r="V85" i="46"/>
  <c r="O86" i="46"/>
  <c r="P86" i="46"/>
  <c r="Q86" i="46"/>
  <c r="R86" i="46"/>
  <c r="S86" i="46"/>
  <c r="T86" i="46"/>
  <c r="U86" i="46"/>
  <c r="V86" i="46"/>
  <c r="O87" i="46"/>
  <c r="P87" i="46"/>
  <c r="Q87" i="46"/>
  <c r="R87" i="46"/>
  <c r="S87" i="46"/>
  <c r="T87" i="46"/>
  <c r="U87" i="46"/>
  <c r="V87" i="46"/>
  <c r="O88" i="46"/>
  <c r="P88" i="46"/>
  <c r="Q88" i="46"/>
  <c r="R88" i="46"/>
  <c r="S88" i="46"/>
  <c r="T88" i="46"/>
  <c r="U88" i="46"/>
  <c r="V88" i="46"/>
  <c r="O89" i="46"/>
  <c r="P89" i="46"/>
  <c r="Q89" i="46"/>
  <c r="R89" i="46"/>
  <c r="S89" i="46"/>
  <c r="T89" i="46"/>
  <c r="U89" i="46"/>
  <c r="V89" i="46"/>
  <c r="O90" i="46"/>
  <c r="P90" i="46"/>
  <c r="Q90" i="46"/>
  <c r="R90" i="46"/>
  <c r="S90" i="46"/>
  <c r="T90" i="46"/>
  <c r="U90" i="46"/>
  <c r="V90" i="46"/>
  <c r="O91" i="46"/>
  <c r="P91" i="46"/>
  <c r="Q91" i="46"/>
  <c r="R91" i="46"/>
  <c r="S91" i="46"/>
  <c r="T91" i="46"/>
  <c r="U91" i="46"/>
  <c r="V91" i="46"/>
  <c r="O92" i="46"/>
  <c r="P92" i="46"/>
  <c r="Q92" i="46"/>
  <c r="R92" i="46"/>
  <c r="S92" i="46"/>
  <c r="T92" i="46"/>
  <c r="U92" i="46"/>
  <c r="V92" i="46"/>
  <c r="O93" i="46"/>
  <c r="P93" i="46"/>
  <c r="Q93" i="46"/>
  <c r="R93" i="46"/>
  <c r="S93" i="46"/>
  <c r="T93" i="46"/>
  <c r="U93" i="46"/>
  <c r="V93" i="46"/>
  <c r="O94" i="46"/>
  <c r="P94" i="46"/>
  <c r="Q94" i="46"/>
  <c r="R94" i="46"/>
  <c r="S94" i="46"/>
  <c r="T94" i="46"/>
  <c r="U94" i="46"/>
  <c r="V94" i="46"/>
  <c r="O95" i="46"/>
  <c r="P95" i="46"/>
  <c r="Q95" i="46"/>
  <c r="R95" i="46"/>
  <c r="S95" i="46"/>
  <c r="T95" i="46"/>
  <c r="U95" i="46"/>
  <c r="V95" i="46"/>
  <c r="O96" i="46"/>
  <c r="P96" i="46"/>
  <c r="Q96" i="46"/>
  <c r="R96" i="46"/>
  <c r="S96" i="46"/>
  <c r="T96" i="46"/>
  <c r="U96" i="46"/>
  <c r="V96" i="46"/>
  <c r="X37" i="91"/>
  <c r="F46" i="202" l="1"/>
  <c r="E46" i="202"/>
  <c r="E45" i="202"/>
  <c r="H45" i="202"/>
  <c r="F45" i="202"/>
  <c r="E44" i="202"/>
  <c r="H44" i="202"/>
  <c r="F44" i="202"/>
  <c r="E43" i="202"/>
  <c r="H43" i="202"/>
  <c r="F43" i="202"/>
  <c r="H42" i="202"/>
  <c r="F42" i="202"/>
  <c r="E42" i="202"/>
  <c r="E41" i="202"/>
  <c r="H41" i="202"/>
  <c r="F41" i="202"/>
  <c r="E40" i="202"/>
  <c r="H40" i="202"/>
  <c r="F40" i="202"/>
  <c r="E39" i="202"/>
  <c r="H39" i="202"/>
  <c r="F39" i="202"/>
  <c r="E38" i="202"/>
  <c r="H38" i="202"/>
  <c r="F38" i="202"/>
  <c r="E37" i="202"/>
  <c r="H37" i="202"/>
  <c r="F37" i="202"/>
  <c r="E35" i="202"/>
  <c r="H35" i="202"/>
  <c r="F35" i="202"/>
  <c r="E34" i="202"/>
  <c r="H34" i="202"/>
  <c r="F34" i="202"/>
  <c r="E33" i="202"/>
  <c r="H33" i="202"/>
  <c r="F33" i="202"/>
  <c r="E32" i="202"/>
  <c r="H32" i="202"/>
  <c r="F32" i="202"/>
  <c r="E31" i="202"/>
  <c r="H31" i="202"/>
  <c r="F31" i="202"/>
  <c r="E30" i="202"/>
  <c r="H30" i="202"/>
  <c r="F30" i="202"/>
  <c r="E29" i="202"/>
  <c r="H29" i="202"/>
  <c r="F29" i="202"/>
  <c r="E28" i="202"/>
  <c r="H28" i="202"/>
  <c r="F28" i="202"/>
  <c r="E27" i="202"/>
  <c r="H27" i="202"/>
  <c r="F27" i="202"/>
  <c r="E26" i="202"/>
  <c r="H26" i="202"/>
  <c r="F26" i="202"/>
  <c r="E24" i="202"/>
  <c r="H24" i="202"/>
  <c r="F24" i="202"/>
  <c r="E23" i="202"/>
  <c r="H23" i="202"/>
  <c r="F23" i="202"/>
  <c r="E22" i="202"/>
  <c r="H22" i="202"/>
  <c r="F22" i="202"/>
  <c r="E21" i="202"/>
  <c r="H21" i="202"/>
  <c r="F21" i="202"/>
  <c r="E20" i="202"/>
  <c r="H20" i="202"/>
  <c r="F20" i="202"/>
  <c r="E19" i="202"/>
  <c r="H19" i="202"/>
  <c r="F19" i="202"/>
  <c r="E18" i="202"/>
  <c r="H18" i="202"/>
  <c r="F18" i="202"/>
  <c r="E17" i="202"/>
  <c r="H17" i="202"/>
  <c r="F17" i="202"/>
  <c r="E16" i="202"/>
  <c r="H16" i="202"/>
  <c r="F16" i="202"/>
  <c r="E15" i="202"/>
  <c r="H15" i="202"/>
  <c r="F15" i="202"/>
  <c r="E13" i="202"/>
  <c r="H13" i="202"/>
  <c r="F13" i="202"/>
  <c r="E12" i="202"/>
  <c r="H12" i="202"/>
  <c r="F12" i="202"/>
  <c r="E11" i="202"/>
  <c r="H11" i="202"/>
  <c r="F11" i="202"/>
  <c r="E10" i="202"/>
  <c r="H10" i="202"/>
  <c r="F10" i="202"/>
  <c r="E9" i="202"/>
  <c r="H9" i="202"/>
  <c r="F9" i="202"/>
  <c r="E8" i="202"/>
  <c r="H8" i="202"/>
  <c r="F8" i="202"/>
  <c r="H37" i="201"/>
  <c r="H36" i="201"/>
  <c r="F36" i="201"/>
  <c r="H35" i="201"/>
  <c r="F35" i="201"/>
  <c r="H34" i="201"/>
  <c r="H33" i="201"/>
  <c r="H31" i="201"/>
  <c r="F31" i="201"/>
  <c r="H30" i="201"/>
  <c r="F30" i="201"/>
  <c r="H29" i="201"/>
  <c r="F29" i="201"/>
  <c r="H28" i="201"/>
  <c r="H27" i="201"/>
  <c r="F27" i="201"/>
  <c r="H26" i="201"/>
  <c r="F26" i="201"/>
  <c r="H25" i="201"/>
  <c r="F25" i="201"/>
  <c r="H24" i="201"/>
  <c r="H23" i="201"/>
  <c r="F23" i="201"/>
  <c r="H22" i="201"/>
  <c r="F22" i="201"/>
  <c r="H21" i="201"/>
  <c r="F21" i="201"/>
  <c r="H20" i="201"/>
  <c r="F20" i="201"/>
  <c r="H19" i="201"/>
  <c r="F19" i="201"/>
  <c r="H18" i="201"/>
  <c r="F18" i="201"/>
  <c r="H17" i="201"/>
  <c r="F15" i="201"/>
  <c r="H14" i="201"/>
  <c r="H13" i="201"/>
  <c r="H12" i="201"/>
  <c r="H11" i="201"/>
  <c r="E46" i="200"/>
  <c r="F46" i="200"/>
  <c r="E45" i="200"/>
  <c r="H45" i="200"/>
  <c r="F45" i="200"/>
  <c r="E44" i="200"/>
  <c r="H44" i="200"/>
  <c r="F44" i="200"/>
  <c r="E43" i="200"/>
  <c r="H43" i="200"/>
  <c r="F43" i="200"/>
  <c r="E42" i="200"/>
  <c r="H42" i="200"/>
  <c r="F42" i="200"/>
  <c r="E41" i="200"/>
  <c r="H41" i="200"/>
  <c r="F41" i="200"/>
  <c r="E40" i="200"/>
  <c r="H40" i="200"/>
  <c r="F40" i="200"/>
  <c r="E39" i="200"/>
  <c r="H39" i="200"/>
  <c r="F39" i="200"/>
  <c r="E38" i="200"/>
  <c r="H38" i="200"/>
  <c r="F38" i="200"/>
  <c r="E37" i="200"/>
  <c r="H37" i="200"/>
  <c r="F37" i="200"/>
  <c r="E35" i="200"/>
  <c r="H35" i="200"/>
  <c r="F35" i="200"/>
  <c r="E34" i="200"/>
  <c r="H34" i="200"/>
  <c r="F34" i="200"/>
  <c r="E33" i="200"/>
  <c r="H33" i="200"/>
  <c r="F33" i="200"/>
  <c r="E32" i="200"/>
  <c r="H32" i="200"/>
  <c r="F32" i="200"/>
  <c r="E31" i="200"/>
  <c r="H31" i="200"/>
  <c r="F31" i="200"/>
  <c r="E30" i="200"/>
  <c r="H30" i="200"/>
  <c r="F30" i="200"/>
  <c r="E29" i="200"/>
  <c r="H29" i="200"/>
  <c r="F29" i="200"/>
  <c r="E28" i="200"/>
  <c r="H28" i="200"/>
  <c r="F28" i="200"/>
  <c r="E27" i="200"/>
  <c r="H27" i="200"/>
  <c r="F27" i="200"/>
  <c r="E26" i="200"/>
  <c r="H26" i="200"/>
  <c r="F26" i="200"/>
  <c r="E24" i="200"/>
  <c r="H24" i="200"/>
  <c r="F24" i="200"/>
  <c r="E23" i="200"/>
  <c r="H23" i="200"/>
  <c r="F23" i="200"/>
  <c r="E22" i="200"/>
  <c r="H22" i="200"/>
  <c r="F22" i="200"/>
  <c r="E21" i="200"/>
  <c r="H21" i="200"/>
  <c r="F21" i="200"/>
  <c r="E20" i="200"/>
  <c r="H20" i="200"/>
  <c r="F20" i="200"/>
  <c r="E19" i="200"/>
  <c r="H19" i="200"/>
  <c r="F19" i="200"/>
  <c r="E18" i="200"/>
  <c r="H18" i="200"/>
  <c r="F18" i="200"/>
  <c r="E17" i="200"/>
  <c r="H17" i="200"/>
  <c r="F17" i="200"/>
  <c r="E16" i="200"/>
  <c r="H16" i="200"/>
  <c r="F16" i="200"/>
  <c r="E15" i="200"/>
  <c r="H15" i="200"/>
  <c r="F15" i="200"/>
  <c r="E13" i="200"/>
  <c r="H13" i="200"/>
  <c r="F13" i="200"/>
  <c r="E12" i="200"/>
  <c r="H12" i="200"/>
  <c r="F12" i="200"/>
  <c r="E11" i="200"/>
  <c r="H11" i="200"/>
  <c r="F11" i="200"/>
  <c r="E10" i="200"/>
  <c r="H10" i="200"/>
  <c r="F10" i="200"/>
  <c r="E9" i="200"/>
  <c r="H9" i="200"/>
  <c r="F9" i="200"/>
  <c r="E8" i="200"/>
  <c r="H8" i="200"/>
  <c r="F8" i="200"/>
  <c r="H37" i="199"/>
  <c r="H36" i="199"/>
  <c r="H35" i="199"/>
  <c r="H34" i="199"/>
  <c r="H33" i="199"/>
  <c r="H31" i="199"/>
  <c r="H30" i="199"/>
  <c r="H29" i="199"/>
  <c r="H28" i="199"/>
  <c r="H27" i="199"/>
  <c r="H26" i="199"/>
  <c r="H25" i="199"/>
  <c r="H24" i="199"/>
  <c r="H23" i="199"/>
  <c r="H22" i="199"/>
  <c r="H21" i="199"/>
  <c r="H20" i="199"/>
  <c r="H19" i="199"/>
  <c r="H18" i="199"/>
  <c r="H17" i="199"/>
  <c r="H15" i="199"/>
  <c r="H14" i="199"/>
  <c r="H13" i="199"/>
  <c r="G30" i="132" l="1"/>
  <c r="J21" i="186" l="1"/>
  <c r="BX72" i="198" l="1"/>
  <c r="BW72" i="198"/>
  <c r="BV72" i="198"/>
  <c r="BU72" i="198"/>
  <c r="BT72" i="198"/>
  <c r="BS72" i="198"/>
  <c r="BR72" i="198"/>
  <c r="BQ72" i="198"/>
  <c r="BP72" i="198"/>
  <c r="BO72" i="198"/>
  <c r="BN72" i="198"/>
  <c r="BM72" i="198"/>
  <c r="BL72" i="198"/>
  <c r="BK72" i="198"/>
  <c r="BJ72" i="198"/>
  <c r="BI72" i="198"/>
  <c r="BH72" i="198"/>
  <c r="BG72" i="198"/>
  <c r="BF72" i="198"/>
  <c r="BE72" i="198"/>
  <c r="BD72" i="198"/>
  <c r="BC72" i="198"/>
  <c r="BB72" i="198"/>
  <c r="BA72" i="198"/>
  <c r="AZ72" i="198"/>
  <c r="AY72" i="198"/>
  <c r="BX71" i="198"/>
  <c r="BW71" i="198"/>
  <c r="BV71" i="198"/>
  <c r="BU71" i="198"/>
  <c r="BT71" i="198"/>
  <c r="BS71" i="198"/>
  <c r="BR71" i="198"/>
  <c r="BQ71" i="198"/>
  <c r="BP71" i="198"/>
  <c r="BO71" i="198"/>
  <c r="BN71" i="198"/>
  <c r="BM71" i="198"/>
  <c r="BL71" i="198"/>
  <c r="BK71" i="198"/>
  <c r="BJ71" i="198"/>
  <c r="BI71" i="198"/>
  <c r="BH71" i="198"/>
  <c r="BG71" i="198"/>
  <c r="BF71" i="198"/>
  <c r="BE71" i="198"/>
  <c r="BD71" i="198"/>
  <c r="BC71" i="198"/>
  <c r="BB71" i="198"/>
  <c r="BA71" i="198"/>
  <c r="AZ71" i="198"/>
  <c r="AY71" i="198"/>
  <c r="BX70" i="198"/>
  <c r="BW70" i="198"/>
  <c r="BV70" i="198"/>
  <c r="BU70" i="198"/>
  <c r="BT70" i="198"/>
  <c r="BS70" i="198"/>
  <c r="BR70" i="198"/>
  <c r="BQ70" i="198"/>
  <c r="BP70" i="198"/>
  <c r="BO70" i="198"/>
  <c r="BN70" i="198"/>
  <c r="BM70" i="198"/>
  <c r="BL70" i="198"/>
  <c r="BK70" i="198"/>
  <c r="BJ70" i="198"/>
  <c r="BI70" i="198"/>
  <c r="BH70" i="198"/>
  <c r="BG70" i="198"/>
  <c r="BF70" i="198"/>
  <c r="BE70" i="198"/>
  <c r="BD70" i="198"/>
  <c r="BC70" i="198"/>
  <c r="BB70" i="198"/>
  <c r="BA70" i="198"/>
  <c r="AZ70" i="198"/>
  <c r="AY70" i="198"/>
  <c r="BX69" i="198"/>
  <c r="BW69" i="198"/>
  <c r="BV69" i="198"/>
  <c r="BU69" i="198"/>
  <c r="BT69" i="198"/>
  <c r="BS69" i="198"/>
  <c r="BR69" i="198"/>
  <c r="BQ69" i="198"/>
  <c r="BP69" i="198"/>
  <c r="BO69" i="198"/>
  <c r="BN69" i="198"/>
  <c r="BM69" i="198"/>
  <c r="BL69" i="198"/>
  <c r="BK69" i="198"/>
  <c r="BJ69" i="198"/>
  <c r="BI69" i="198"/>
  <c r="BH69" i="198"/>
  <c r="BG69" i="198"/>
  <c r="BF69" i="198"/>
  <c r="BE69" i="198"/>
  <c r="BD69" i="198"/>
  <c r="BC69" i="198"/>
  <c r="BB69" i="198"/>
  <c r="BA69" i="198"/>
  <c r="AZ69" i="198"/>
  <c r="AY69" i="198"/>
  <c r="BX68" i="198"/>
  <c r="BW68" i="198"/>
  <c r="BV68" i="198"/>
  <c r="BU68" i="198"/>
  <c r="BT68" i="198"/>
  <c r="BS68" i="198"/>
  <c r="BR68" i="198"/>
  <c r="BQ68" i="198"/>
  <c r="BP68" i="198"/>
  <c r="BO68" i="198"/>
  <c r="BN68" i="198"/>
  <c r="BM68" i="198"/>
  <c r="BL68" i="198"/>
  <c r="BK68" i="198"/>
  <c r="BJ68" i="198"/>
  <c r="BI68" i="198"/>
  <c r="BH68" i="198"/>
  <c r="BG68" i="198"/>
  <c r="BF68" i="198"/>
  <c r="BE68" i="198"/>
  <c r="BD68" i="198"/>
  <c r="BC68" i="198"/>
  <c r="BB68" i="198"/>
  <c r="BA68" i="198"/>
  <c r="AZ68" i="198"/>
  <c r="AY68" i="198"/>
  <c r="BX67" i="198"/>
  <c r="BW67" i="198"/>
  <c r="BV67" i="198"/>
  <c r="BU67" i="198"/>
  <c r="BT67" i="198"/>
  <c r="BS67" i="198"/>
  <c r="BR67" i="198"/>
  <c r="BQ67" i="198"/>
  <c r="BP67" i="198"/>
  <c r="BO67" i="198"/>
  <c r="BN67" i="198"/>
  <c r="BM67" i="198"/>
  <c r="BL67" i="198"/>
  <c r="BK67" i="198"/>
  <c r="BJ67" i="198"/>
  <c r="BI67" i="198"/>
  <c r="BH67" i="198"/>
  <c r="BG67" i="198"/>
  <c r="BF67" i="198"/>
  <c r="BE67" i="198"/>
  <c r="BD67" i="198"/>
  <c r="BC67" i="198"/>
  <c r="BB67" i="198"/>
  <c r="BA67" i="198"/>
  <c r="AZ67" i="198"/>
  <c r="AY67" i="198"/>
  <c r="BX66" i="198"/>
  <c r="BW66" i="198"/>
  <c r="BV66" i="198"/>
  <c r="BU66" i="198"/>
  <c r="BT66" i="198"/>
  <c r="BS66" i="198"/>
  <c r="BR66" i="198"/>
  <c r="BQ66" i="198"/>
  <c r="BP66" i="198"/>
  <c r="BO66" i="198"/>
  <c r="BN66" i="198"/>
  <c r="BM66" i="198"/>
  <c r="BL66" i="198"/>
  <c r="BK66" i="198"/>
  <c r="BJ66" i="198"/>
  <c r="BI66" i="198"/>
  <c r="BH66" i="198"/>
  <c r="BG66" i="198"/>
  <c r="BF66" i="198"/>
  <c r="BE66" i="198"/>
  <c r="BD66" i="198"/>
  <c r="BC66" i="198"/>
  <c r="BB66" i="198"/>
  <c r="BA66" i="198"/>
  <c r="AZ66" i="198"/>
  <c r="AY66" i="198"/>
  <c r="BX65" i="198"/>
  <c r="BW65" i="198"/>
  <c r="BV65" i="198"/>
  <c r="BU65" i="198"/>
  <c r="BT65" i="198"/>
  <c r="BS65" i="198"/>
  <c r="BR65" i="198"/>
  <c r="BQ65" i="198"/>
  <c r="BP65" i="198"/>
  <c r="BO65" i="198"/>
  <c r="BN65" i="198"/>
  <c r="BM65" i="198"/>
  <c r="BL65" i="198"/>
  <c r="BK65" i="198"/>
  <c r="BJ65" i="198"/>
  <c r="BI65" i="198"/>
  <c r="BH65" i="198"/>
  <c r="BG65" i="198"/>
  <c r="BF65" i="198"/>
  <c r="BE65" i="198"/>
  <c r="BD65" i="198"/>
  <c r="BC65" i="198"/>
  <c r="BB65" i="198"/>
  <c r="BA65" i="198"/>
  <c r="AZ65" i="198"/>
  <c r="AY65" i="198"/>
  <c r="BX64" i="198"/>
  <c r="BW64" i="198"/>
  <c r="BV64" i="198"/>
  <c r="BU64" i="198"/>
  <c r="BT64" i="198"/>
  <c r="BS64" i="198"/>
  <c r="BR64" i="198"/>
  <c r="BQ64" i="198"/>
  <c r="BP64" i="198"/>
  <c r="BO64" i="198"/>
  <c r="BN64" i="198"/>
  <c r="BM64" i="198"/>
  <c r="BL64" i="198"/>
  <c r="BK64" i="198"/>
  <c r="BJ64" i="198"/>
  <c r="BI64" i="198"/>
  <c r="BH64" i="198"/>
  <c r="BG64" i="198"/>
  <c r="BF64" i="198"/>
  <c r="BE64" i="198"/>
  <c r="BD64" i="198"/>
  <c r="BC64" i="198"/>
  <c r="BB64" i="198"/>
  <c r="BA64" i="198"/>
  <c r="AZ64" i="198"/>
  <c r="AY64" i="198"/>
  <c r="BX63" i="198"/>
  <c r="BW63" i="198"/>
  <c r="BV63" i="198"/>
  <c r="BU63" i="198"/>
  <c r="BT63" i="198"/>
  <c r="BS63" i="198"/>
  <c r="BR63" i="198"/>
  <c r="BQ63" i="198"/>
  <c r="BP63" i="198"/>
  <c r="BO63" i="198"/>
  <c r="BN63" i="198"/>
  <c r="BM63" i="198"/>
  <c r="BL63" i="198"/>
  <c r="BK63" i="198"/>
  <c r="BJ63" i="198"/>
  <c r="BI63" i="198"/>
  <c r="BH63" i="198"/>
  <c r="BG63" i="198"/>
  <c r="BF63" i="198"/>
  <c r="BE63" i="198"/>
  <c r="BD63" i="198"/>
  <c r="BC63" i="198"/>
  <c r="BB63" i="198"/>
  <c r="BA63" i="198"/>
  <c r="AZ63" i="198"/>
  <c r="AY63" i="198"/>
  <c r="AT72" i="198"/>
  <c r="AS72" i="198"/>
  <c r="AR72" i="198"/>
  <c r="AQ72" i="198"/>
  <c r="AP72" i="198"/>
  <c r="AO72" i="198"/>
  <c r="AN72" i="198"/>
  <c r="AM72" i="198"/>
  <c r="AL72" i="198"/>
  <c r="AK72" i="198"/>
  <c r="AJ72" i="198"/>
  <c r="AI72" i="198"/>
  <c r="AH72" i="198"/>
  <c r="AG72" i="198"/>
  <c r="AF72" i="198"/>
  <c r="AE72" i="198"/>
  <c r="AD72" i="198"/>
  <c r="AC72" i="198"/>
  <c r="AB72" i="198"/>
  <c r="AA72" i="198"/>
  <c r="Z72" i="198"/>
  <c r="Y72" i="198"/>
  <c r="X72" i="198"/>
  <c r="W72" i="198"/>
  <c r="V72" i="198"/>
  <c r="U72" i="198"/>
  <c r="T72" i="198"/>
  <c r="S72" i="198"/>
  <c r="R72" i="198"/>
  <c r="Q72" i="198"/>
  <c r="P72" i="198"/>
  <c r="O72" i="198"/>
  <c r="N72" i="198"/>
  <c r="M72" i="198"/>
  <c r="L72" i="198"/>
  <c r="K72" i="198"/>
  <c r="J72" i="198"/>
  <c r="I72" i="198"/>
  <c r="H72" i="198"/>
  <c r="G72" i="198"/>
  <c r="F72" i="198"/>
  <c r="E72" i="198"/>
  <c r="AT71" i="198"/>
  <c r="AS71" i="198"/>
  <c r="AR71" i="198"/>
  <c r="AQ71" i="198"/>
  <c r="AP71" i="198"/>
  <c r="AO71" i="198"/>
  <c r="AN71" i="198"/>
  <c r="AM71" i="198"/>
  <c r="AL71" i="198"/>
  <c r="AK71" i="198"/>
  <c r="AJ71" i="198"/>
  <c r="AI71" i="198"/>
  <c r="AH71" i="198"/>
  <c r="AG71" i="198"/>
  <c r="AF71" i="198"/>
  <c r="AE71" i="198"/>
  <c r="AD71" i="198"/>
  <c r="AC71" i="198"/>
  <c r="AB71" i="198"/>
  <c r="AA71" i="198"/>
  <c r="Z71" i="198"/>
  <c r="Y71" i="198"/>
  <c r="X71" i="198"/>
  <c r="W71" i="198"/>
  <c r="V71" i="198"/>
  <c r="U71" i="198"/>
  <c r="T71" i="198"/>
  <c r="S71" i="198"/>
  <c r="R71" i="198"/>
  <c r="Q71" i="198"/>
  <c r="P71" i="198"/>
  <c r="O71" i="198"/>
  <c r="N71" i="198"/>
  <c r="M71" i="198"/>
  <c r="L71" i="198"/>
  <c r="K71" i="198"/>
  <c r="J71" i="198"/>
  <c r="I71" i="198"/>
  <c r="H71" i="198"/>
  <c r="G71" i="198"/>
  <c r="F71" i="198"/>
  <c r="E71" i="198"/>
  <c r="AT70" i="198"/>
  <c r="AS70" i="198"/>
  <c r="AR70" i="198"/>
  <c r="AQ70" i="198"/>
  <c r="AP70" i="198"/>
  <c r="AO70" i="198"/>
  <c r="AN70" i="198"/>
  <c r="AM70" i="198"/>
  <c r="AL70" i="198"/>
  <c r="AK70" i="198"/>
  <c r="AJ70" i="198"/>
  <c r="AI70" i="198"/>
  <c r="AH70" i="198"/>
  <c r="AG70" i="198"/>
  <c r="AF70" i="198"/>
  <c r="AE70" i="198"/>
  <c r="AD70" i="198"/>
  <c r="AC70" i="198"/>
  <c r="AB70" i="198"/>
  <c r="AA70" i="198"/>
  <c r="Z70" i="198"/>
  <c r="Y70" i="198"/>
  <c r="X70" i="198"/>
  <c r="W70" i="198"/>
  <c r="V70" i="198"/>
  <c r="U70" i="198"/>
  <c r="T70" i="198"/>
  <c r="S70" i="198"/>
  <c r="R70" i="198"/>
  <c r="Q70" i="198"/>
  <c r="P70" i="198"/>
  <c r="O70" i="198"/>
  <c r="N70" i="198"/>
  <c r="M70" i="198"/>
  <c r="L70" i="198"/>
  <c r="K70" i="198"/>
  <c r="J70" i="198"/>
  <c r="I70" i="198"/>
  <c r="H70" i="198"/>
  <c r="G70" i="198"/>
  <c r="F70" i="198"/>
  <c r="E70" i="198"/>
  <c r="AT69" i="198"/>
  <c r="AS69" i="198"/>
  <c r="AR69" i="198"/>
  <c r="AQ69" i="198"/>
  <c r="AP69" i="198"/>
  <c r="AO69" i="198"/>
  <c r="AN69" i="198"/>
  <c r="AM69" i="198"/>
  <c r="AL69" i="198"/>
  <c r="AK69" i="198"/>
  <c r="AJ69" i="198"/>
  <c r="AI69" i="198"/>
  <c r="AH69" i="198"/>
  <c r="AG69" i="198"/>
  <c r="AF69" i="198"/>
  <c r="AE69" i="198"/>
  <c r="AD69" i="198"/>
  <c r="AC69" i="198"/>
  <c r="AB69" i="198"/>
  <c r="AA69" i="198"/>
  <c r="Z69" i="198"/>
  <c r="Y69" i="198"/>
  <c r="X69" i="198"/>
  <c r="W69" i="198"/>
  <c r="V69" i="198"/>
  <c r="U69" i="198"/>
  <c r="T69" i="198"/>
  <c r="S69" i="198"/>
  <c r="R69" i="198"/>
  <c r="Q69" i="198"/>
  <c r="P69" i="198"/>
  <c r="O69" i="198"/>
  <c r="N69" i="198"/>
  <c r="M69" i="198"/>
  <c r="L69" i="198"/>
  <c r="K69" i="198"/>
  <c r="J69" i="198"/>
  <c r="I69" i="198"/>
  <c r="H69" i="198"/>
  <c r="G69" i="198"/>
  <c r="F69" i="198"/>
  <c r="E69" i="198"/>
  <c r="AT68" i="198"/>
  <c r="AS68" i="198"/>
  <c r="AR68" i="198"/>
  <c r="AQ68" i="198"/>
  <c r="AP68" i="198"/>
  <c r="AO68" i="198"/>
  <c r="AN68" i="198"/>
  <c r="AM68" i="198"/>
  <c r="AL68" i="198"/>
  <c r="AK68" i="198"/>
  <c r="AJ68" i="198"/>
  <c r="AI68" i="198"/>
  <c r="AH68" i="198"/>
  <c r="AG68" i="198"/>
  <c r="AF68" i="198"/>
  <c r="AE68" i="198"/>
  <c r="AD68" i="198"/>
  <c r="AC68" i="198"/>
  <c r="AB68" i="198"/>
  <c r="AA68" i="198"/>
  <c r="Z68" i="198"/>
  <c r="Y68" i="198"/>
  <c r="X68" i="198"/>
  <c r="W68" i="198"/>
  <c r="V68" i="198"/>
  <c r="U68" i="198"/>
  <c r="T68" i="198"/>
  <c r="S68" i="198"/>
  <c r="R68" i="198"/>
  <c r="Q68" i="198"/>
  <c r="P68" i="198"/>
  <c r="O68" i="198"/>
  <c r="N68" i="198"/>
  <c r="M68" i="198"/>
  <c r="L68" i="198"/>
  <c r="K68" i="198"/>
  <c r="J68" i="198"/>
  <c r="I68" i="198"/>
  <c r="H68" i="198"/>
  <c r="G68" i="198"/>
  <c r="F68" i="198"/>
  <c r="E68" i="198"/>
  <c r="AT67" i="198"/>
  <c r="AS67" i="198"/>
  <c r="AR67" i="198"/>
  <c r="AQ67" i="198"/>
  <c r="AP67" i="198"/>
  <c r="AO67" i="198"/>
  <c r="AN67" i="198"/>
  <c r="AM67" i="198"/>
  <c r="AL67" i="198"/>
  <c r="AK67" i="198"/>
  <c r="AJ67" i="198"/>
  <c r="AI67" i="198"/>
  <c r="AH67" i="198"/>
  <c r="AG67" i="198"/>
  <c r="AF67" i="198"/>
  <c r="AE67" i="198"/>
  <c r="AD67" i="198"/>
  <c r="AC67" i="198"/>
  <c r="AB67" i="198"/>
  <c r="AA67" i="198"/>
  <c r="Z67" i="198"/>
  <c r="Y67" i="198"/>
  <c r="X67" i="198"/>
  <c r="W67" i="198"/>
  <c r="V67" i="198"/>
  <c r="U67" i="198"/>
  <c r="T67" i="198"/>
  <c r="S67" i="198"/>
  <c r="R67" i="198"/>
  <c r="Q67" i="198"/>
  <c r="P67" i="198"/>
  <c r="O67" i="198"/>
  <c r="N67" i="198"/>
  <c r="M67" i="198"/>
  <c r="L67" i="198"/>
  <c r="K67" i="198"/>
  <c r="J67" i="198"/>
  <c r="I67" i="198"/>
  <c r="H67" i="198"/>
  <c r="G67" i="198"/>
  <c r="F67" i="198"/>
  <c r="E67" i="198"/>
  <c r="AT66" i="198"/>
  <c r="AS66" i="198"/>
  <c r="AR66" i="198"/>
  <c r="AQ66" i="198"/>
  <c r="AP66" i="198"/>
  <c r="AO66" i="198"/>
  <c r="AN66" i="198"/>
  <c r="AM66" i="198"/>
  <c r="AL66" i="198"/>
  <c r="AK66" i="198"/>
  <c r="AJ66" i="198"/>
  <c r="AI66" i="198"/>
  <c r="AH66" i="198"/>
  <c r="AG66" i="198"/>
  <c r="AF66" i="198"/>
  <c r="AE66" i="198"/>
  <c r="AD66" i="198"/>
  <c r="AC66" i="198"/>
  <c r="AB66" i="198"/>
  <c r="AA66" i="198"/>
  <c r="Z66" i="198"/>
  <c r="Y66" i="198"/>
  <c r="X66" i="198"/>
  <c r="W66" i="198"/>
  <c r="V66" i="198"/>
  <c r="U66" i="198"/>
  <c r="T66" i="198"/>
  <c r="S66" i="198"/>
  <c r="R66" i="198"/>
  <c r="Q66" i="198"/>
  <c r="P66" i="198"/>
  <c r="O66" i="198"/>
  <c r="N66" i="198"/>
  <c r="M66" i="198"/>
  <c r="L66" i="198"/>
  <c r="K66" i="198"/>
  <c r="J66" i="198"/>
  <c r="I66" i="198"/>
  <c r="H66" i="198"/>
  <c r="G66" i="198"/>
  <c r="F66" i="198"/>
  <c r="E66" i="198"/>
  <c r="AT65" i="198"/>
  <c r="AS65" i="198"/>
  <c r="AR65" i="198"/>
  <c r="AQ65" i="198"/>
  <c r="AP65" i="198"/>
  <c r="AO65" i="198"/>
  <c r="AN65" i="198"/>
  <c r="AM65" i="198"/>
  <c r="AL65" i="198"/>
  <c r="AK65" i="198"/>
  <c r="AJ65" i="198"/>
  <c r="AI65" i="198"/>
  <c r="AH65" i="198"/>
  <c r="AG65" i="198"/>
  <c r="AF65" i="198"/>
  <c r="AE65" i="198"/>
  <c r="AD65" i="198"/>
  <c r="AC65" i="198"/>
  <c r="AB65" i="198"/>
  <c r="AA65" i="198"/>
  <c r="Z65" i="198"/>
  <c r="Y65" i="198"/>
  <c r="X65" i="198"/>
  <c r="W65" i="198"/>
  <c r="V65" i="198"/>
  <c r="U65" i="198"/>
  <c r="T65" i="198"/>
  <c r="S65" i="198"/>
  <c r="R65" i="198"/>
  <c r="Q65" i="198"/>
  <c r="P65" i="198"/>
  <c r="O65" i="198"/>
  <c r="N65" i="198"/>
  <c r="M65" i="198"/>
  <c r="L65" i="198"/>
  <c r="K65" i="198"/>
  <c r="J65" i="198"/>
  <c r="I65" i="198"/>
  <c r="H65" i="198"/>
  <c r="G65" i="198"/>
  <c r="F65" i="198"/>
  <c r="E65" i="198"/>
  <c r="AT64" i="198"/>
  <c r="AS64" i="198"/>
  <c r="AR64" i="198"/>
  <c r="AQ64" i="198"/>
  <c r="AP64" i="198"/>
  <c r="AO64" i="198"/>
  <c r="AN64" i="198"/>
  <c r="AM64" i="198"/>
  <c r="AL64" i="198"/>
  <c r="AK64" i="198"/>
  <c r="AJ64" i="198"/>
  <c r="AI64" i="198"/>
  <c r="AH64" i="198"/>
  <c r="AG64" i="198"/>
  <c r="AF64" i="198"/>
  <c r="AE64" i="198"/>
  <c r="AD64" i="198"/>
  <c r="AC64" i="198"/>
  <c r="AB64" i="198"/>
  <c r="AA64" i="198"/>
  <c r="Z64" i="198"/>
  <c r="Y64" i="198"/>
  <c r="X64" i="198"/>
  <c r="W64" i="198"/>
  <c r="V64" i="198"/>
  <c r="U64" i="198"/>
  <c r="T64" i="198"/>
  <c r="S64" i="198"/>
  <c r="R64" i="198"/>
  <c r="Q64" i="198"/>
  <c r="P64" i="198"/>
  <c r="O64" i="198"/>
  <c r="N64" i="198"/>
  <c r="M64" i="198"/>
  <c r="L64" i="198"/>
  <c r="K64" i="198"/>
  <c r="J64" i="198"/>
  <c r="I64" i="198"/>
  <c r="H64" i="198"/>
  <c r="G64" i="198"/>
  <c r="F64" i="198"/>
  <c r="E64" i="198"/>
  <c r="AT63" i="198"/>
  <c r="AS63" i="198"/>
  <c r="AR63" i="198"/>
  <c r="AQ63" i="198"/>
  <c r="AP63" i="198"/>
  <c r="AO63" i="198"/>
  <c r="AN63" i="198"/>
  <c r="AM63" i="198"/>
  <c r="AL63" i="198"/>
  <c r="AK63" i="198"/>
  <c r="AJ63" i="198"/>
  <c r="AI63" i="198"/>
  <c r="AH63" i="198"/>
  <c r="AG63" i="198"/>
  <c r="AF63" i="198"/>
  <c r="AE63" i="198"/>
  <c r="AD63" i="198"/>
  <c r="AC63" i="198"/>
  <c r="AB63" i="198"/>
  <c r="AA63" i="198"/>
  <c r="Z63" i="198"/>
  <c r="Y63" i="198"/>
  <c r="X63" i="198"/>
  <c r="W63" i="198"/>
  <c r="V63" i="198"/>
  <c r="U63" i="198"/>
  <c r="T63" i="198"/>
  <c r="S63" i="198"/>
  <c r="R63" i="198"/>
  <c r="Q63" i="198"/>
  <c r="P63" i="198"/>
  <c r="O63" i="198"/>
  <c r="N63" i="198"/>
  <c r="M63" i="198"/>
  <c r="L63" i="198"/>
  <c r="K63" i="198"/>
  <c r="J63" i="198"/>
  <c r="I63" i="198"/>
  <c r="H63" i="198"/>
  <c r="G63" i="198"/>
  <c r="F63" i="198"/>
  <c r="E63" i="198"/>
  <c r="BX61" i="198"/>
  <c r="BW61" i="198"/>
  <c r="BV61" i="198"/>
  <c r="BU61" i="198"/>
  <c r="BT61" i="198"/>
  <c r="BS61" i="198"/>
  <c r="BR61" i="198"/>
  <c r="BQ61" i="198"/>
  <c r="BP61" i="198"/>
  <c r="BO61" i="198"/>
  <c r="BN61" i="198"/>
  <c r="BM61" i="198"/>
  <c r="BL61" i="198"/>
  <c r="BK61" i="198"/>
  <c r="BJ61" i="198"/>
  <c r="BI61" i="198"/>
  <c r="BH61" i="198"/>
  <c r="BG61" i="198"/>
  <c r="BF61" i="198"/>
  <c r="BE61" i="198"/>
  <c r="BD61" i="198"/>
  <c r="BC61" i="198"/>
  <c r="BB61" i="198"/>
  <c r="BA61" i="198"/>
  <c r="AZ61" i="198"/>
  <c r="AY61" i="198"/>
  <c r="BX60" i="198"/>
  <c r="BW60" i="198"/>
  <c r="BV60" i="198"/>
  <c r="BU60" i="198"/>
  <c r="BT60" i="198"/>
  <c r="BS60" i="198"/>
  <c r="BR60" i="198"/>
  <c r="BQ60" i="198"/>
  <c r="BP60" i="198"/>
  <c r="BO60" i="198"/>
  <c r="BN60" i="198"/>
  <c r="BM60" i="198"/>
  <c r="BL60" i="198"/>
  <c r="BK60" i="198"/>
  <c r="BJ60" i="198"/>
  <c r="BI60" i="198"/>
  <c r="BH60" i="198"/>
  <c r="BG60" i="198"/>
  <c r="BF60" i="198"/>
  <c r="BE60" i="198"/>
  <c r="BD60" i="198"/>
  <c r="BC60" i="198"/>
  <c r="BB60" i="198"/>
  <c r="BA60" i="198"/>
  <c r="AZ60" i="198"/>
  <c r="AY60" i="198"/>
  <c r="BX59" i="198"/>
  <c r="BW59" i="198"/>
  <c r="BV59" i="198"/>
  <c r="BU59" i="198"/>
  <c r="BT59" i="198"/>
  <c r="BS59" i="198"/>
  <c r="BR59" i="198"/>
  <c r="BQ59" i="198"/>
  <c r="BP59" i="198"/>
  <c r="BO59" i="198"/>
  <c r="BN59" i="198"/>
  <c r="BM59" i="198"/>
  <c r="BL59" i="198"/>
  <c r="BK59" i="198"/>
  <c r="BJ59" i="198"/>
  <c r="BI59" i="198"/>
  <c r="BH59" i="198"/>
  <c r="BG59" i="198"/>
  <c r="BF59" i="198"/>
  <c r="BE59" i="198"/>
  <c r="BD59" i="198"/>
  <c r="BC59" i="198"/>
  <c r="BB59" i="198"/>
  <c r="BA59" i="198"/>
  <c r="AZ59" i="198"/>
  <c r="AY59" i="198"/>
  <c r="BX58" i="198"/>
  <c r="BW58" i="198"/>
  <c r="BV58" i="198"/>
  <c r="BU58" i="198"/>
  <c r="BT58" i="198"/>
  <c r="BS58" i="198"/>
  <c r="BR58" i="198"/>
  <c r="BQ58" i="198"/>
  <c r="BP58" i="198"/>
  <c r="BO58" i="198"/>
  <c r="BN58" i="198"/>
  <c r="BM58" i="198"/>
  <c r="BL58" i="198"/>
  <c r="BK58" i="198"/>
  <c r="BJ58" i="198"/>
  <c r="BI58" i="198"/>
  <c r="BH58" i="198"/>
  <c r="BG58" i="198"/>
  <c r="BF58" i="198"/>
  <c r="BE58" i="198"/>
  <c r="BD58" i="198"/>
  <c r="BC58" i="198"/>
  <c r="BB58" i="198"/>
  <c r="BA58" i="198"/>
  <c r="AZ58" i="198"/>
  <c r="AY58" i="198"/>
  <c r="BX57" i="198"/>
  <c r="BW57" i="198"/>
  <c r="BV57" i="198"/>
  <c r="BU57" i="198"/>
  <c r="BT57" i="198"/>
  <c r="BS57" i="198"/>
  <c r="BR57" i="198"/>
  <c r="BQ57" i="198"/>
  <c r="BP57" i="198"/>
  <c r="BO57" i="198"/>
  <c r="BN57" i="198"/>
  <c r="BM57" i="198"/>
  <c r="BL57" i="198"/>
  <c r="BK57" i="198"/>
  <c r="BJ57" i="198"/>
  <c r="BI57" i="198"/>
  <c r="BH57" i="198"/>
  <c r="BG57" i="198"/>
  <c r="BF57" i="198"/>
  <c r="BE57" i="198"/>
  <c r="BD57" i="198"/>
  <c r="BC57" i="198"/>
  <c r="BB57" i="198"/>
  <c r="BA57" i="198"/>
  <c r="AZ57" i="198"/>
  <c r="AY57" i="198"/>
  <c r="BX56" i="198"/>
  <c r="BW56" i="198"/>
  <c r="BV56" i="198"/>
  <c r="BU56" i="198"/>
  <c r="BT56" i="198"/>
  <c r="BS56" i="198"/>
  <c r="BR56" i="198"/>
  <c r="BQ56" i="198"/>
  <c r="BP56" i="198"/>
  <c r="BO56" i="198"/>
  <c r="BN56" i="198"/>
  <c r="BM56" i="198"/>
  <c r="BL56" i="198"/>
  <c r="BK56" i="198"/>
  <c r="BJ56" i="198"/>
  <c r="BI56" i="198"/>
  <c r="BH56" i="198"/>
  <c r="BG56" i="198"/>
  <c r="BF56" i="198"/>
  <c r="BE56" i="198"/>
  <c r="BD56" i="198"/>
  <c r="BC56" i="198"/>
  <c r="BB56" i="198"/>
  <c r="BA56" i="198"/>
  <c r="AZ56" i="198"/>
  <c r="AY56" i="198"/>
  <c r="BX55" i="198"/>
  <c r="BW55" i="198"/>
  <c r="BV55" i="198"/>
  <c r="BU55" i="198"/>
  <c r="BT55" i="198"/>
  <c r="BS55" i="198"/>
  <c r="BR55" i="198"/>
  <c r="BQ55" i="198"/>
  <c r="BP55" i="198"/>
  <c r="BO55" i="198"/>
  <c r="BN55" i="198"/>
  <c r="BM55" i="198"/>
  <c r="BL55" i="198"/>
  <c r="BK55" i="198"/>
  <c r="BJ55" i="198"/>
  <c r="BI55" i="198"/>
  <c r="BH55" i="198"/>
  <c r="BG55" i="198"/>
  <c r="BF55" i="198"/>
  <c r="BE55" i="198"/>
  <c r="BD55" i="198"/>
  <c r="BC55" i="198"/>
  <c r="BB55" i="198"/>
  <c r="BA55" i="198"/>
  <c r="AZ55" i="198"/>
  <c r="AY55" i="198"/>
  <c r="BX54" i="198"/>
  <c r="BW54" i="198"/>
  <c r="BV54" i="198"/>
  <c r="BU54" i="198"/>
  <c r="BT54" i="198"/>
  <c r="BS54" i="198"/>
  <c r="BR54" i="198"/>
  <c r="BQ54" i="198"/>
  <c r="BP54" i="198"/>
  <c r="BO54" i="198"/>
  <c r="BN54" i="198"/>
  <c r="BM54" i="198"/>
  <c r="BL54" i="198"/>
  <c r="BK54" i="198"/>
  <c r="BJ54" i="198"/>
  <c r="BI54" i="198"/>
  <c r="BH54" i="198"/>
  <c r="BG54" i="198"/>
  <c r="BF54" i="198"/>
  <c r="BE54" i="198"/>
  <c r="BD54" i="198"/>
  <c r="BC54" i="198"/>
  <c r="BB54" i="198"/>
  <c r="BA54" i="198"/>
  <c r="AZ54" i="198"/>
  <c r="AY54" i="198"/>
  <c r="BX53" i="198"/>
  <c r="BW53" i="198"/>
  <c r="BV53" i="198"/>
  <c r="BU53" i="198"/>
  <c r="BT53" i="198"/>
  <c r="BS53" i="198"/>
  <c r="BR53" i="198"/>
  <c r="BQ53" i="198"/>
  <c r="BP53" i="198"/>
  <c r="BO53" i="198"/>
  <c r="BN53" i="198"/>
  <c r="BM53" i="198"/>
  <c r="BL53" i="198"/>
  <c r="BK53" i="198"/>
  <c r="BJ53" i="198"/>
  <c r="BI53" i="198"/>
  <c r="BH53" i="198"/>
  <c r="BG53" i="198"/>
  <c r="BF53" i="198"/>
  <c r="BE53" i="198"/>
  <c r="BD53" i="198"/>
  <c r="BC53" i="198"/>
  <c r="BB53" i="198"/>
  <c r="BA53" i="198"/>
  <c r="AZ53" i="198"/>
  <c r="AY53" i="198"/>
  <c r="BX52" i="198"/>
  <c r="BW52" i="198"/>
  <c r="BV52" i="198"/>
  <c r="BU52" i="198"/>
  <c r="BT52" i="198"/>
  <c r="BS52" i="198"/>
  <c r="BR52" i="198"/>
  <c r="BQ52" i="198"/>
  <c r="BP52" i="198"/>
  <c r="BO52" i="198"/>
  <c r="BN52" i="198"/>
  <c r="BM52" i="198"/>
  <c r="BL52" i="198"/>
  <c r="BK52" i="198"/>
  <c r="BJ52" i="198"/>
  <c r="BI52" i="198"/>
  <c r="BH52" i="198"/>
  <c r="BG52" i="198"/>
  <c r="BF52" i="198"/>
  <c r="BE52" i="198"/>
  <c r="BD52" i="198"/>
  <c r="BC52" i="198"/>
  <c r="BB52" i="198"/>
  <c r="BA52" i="198"/>
  <c r="AZ52" i="198"/>
  <c r="AY52" i="198"/>
  <c r="AT61" i="198"/>
  <c r="AS61" i="198"/>
  <c r="AR61" i="198"/>
  <c r="AQ61" i="198"/>
  <c r="AP61" i="198"/>
  <c r="AO61" i="198"/>
  <c r="AN61" i="198"/>
  <c r="AM61" i="198"/>
  <c r="AL61" i="198"/>
  <c r="AK61" i="198"/>
  <c r="AJ61" i="198"/>
  <c r="AI61" i="198"/>
  <c r="AH61" i="198"/>
  <c r="AG61" i="198"/>
  <c r="AF61" i="198"/>
  <c r="AE61" i="198"/>
  <c r="AD61" i="198"/>
  <c r="AC61" i="198"/>
  <c r="AB61" i="198"/>
  <c r="AA61" i="198"/>
  <c r="Z61" i="198"/>
  <c r="Y61" i="198"/>
  <c r="X61" i="198"/>
  <c r="W61" i="198"/>
  <c r="V61" i="198"/>
  <c r="U61" i="198"/>
  <c r="T61" i="198"/>
  <c r="S61" i="198"/>
  <c r="R61" i="198"/>
  <c r="Q61" i="198"/>
  <c r="P61" i="198"/>
  <c r="O61" i="198"/>
  <c r="N61" i="198"/>
  <c r="M61" i="198"/>
  <c r="L61" i="198"/>
  <c r="K61" i="198"/>
  <c r="J61" i="198"/>
  <c r="I61" i="198"/>
  <c r="H61" i="198"/>
  <c r="G61" i="198"/>
  <c r="F61" i="198"/>
  <c r="E61" i="198"/>
  <c r="AT60" i="198"/>
  <c r="AS60" i="198"/>
  <c r="AR60" i="198"/>
  <c r="AQ60" i="198"/>
  <c r="AP60" i="198"/>
  <c r="AO60" i="198"/>
  <c r="AN60" i="198"/>
  <c r="AM60" i="198"/>
  <c r="AL60" i="198"/>
  <c r="AK60" i="198"/>
  <c r="AJ60" i="198"/>
  <c r="AI60" i="198"/>
  <c r="AH60" i="198"/>
  <c r="AG60" i="198"/>
  <c r="AF60" i="198"/>
  <c r="AE60" i="198"/>
  <c r="AD60" i="198"/>
  <c r="AC60" i="198"/>
  <c r="AB60" i="198"/>
  <c r="AA60" i="198"/>
  <c r="Z60" i="198"/>
  <c r="Y60" i="198"/>
  <c r="X60" i="198"/>
  <c r="W60" i="198"/>
  <c r="V60" i="198"/>
  <c r="U60" i="198"/>
  <c r="T60" i="198"/>
  <c r="S60" i="198"/>
  <c r="R60" i="198"/>
  <c r="Q60" i="198"/>
  <c r="P60" i="198"/>
  <c r="O60" i="198"/>
  <c r="N60" i="198"/>
  <c r="M60" i="198"/>
  <c r="L60" i="198"/>
  <c r="K60" i="198"/>
  <c r="J60" i="198"/>
  <c r="I60" i="198"/>
  <c r="H60" i="198"/>
  <c r="G60" i="198"/>
  <c r="F60" i="198"/>
  <c r="E60" i="198"/>
  <c r="AT59" i="198"/>
  <c r="AS59" i="198"/>
  <c r="AR59" i="198"/>
  <c r="AQ59" i="198"/>
  <c r="AP59" i="198"/>
  <c r="AO59" i="198"/>
  <c r="AN59" i="198"/>
  <c r="AM59" i="198"/>
  <c r="AL59" i="198"/>
  <c r="AK59" i="198"/>
  <c r="AJ59" i="198"/>
  <c r="AI59" i="198"/>
  <c r="AH59" i="198"/>
  <c r="AG59" i="198"/>
  <c r="AF59" i="198"/>
  <c r="AE59" i="198"/>
  <c r="AD59" i="198"/>
  <c r="AC59" i="198"/>
  <c r="AB59" i="198"/>
  <c r="AA59" i="198"/>
  <c r="Z59" i="198"/>
  <c r="Y59" i="198"/>
  <c r="X59" i="198"/>
  <c r="W59" i="198"/>
  <c r="V59" i="198"/>
  <c r="U59" i="198"/>
  <c r="T59" i="198"/>
  <c r="S59" i="198"/>
  <c r="R59" i="198"/>
  <c r="Q59" i="198"/>
  <c r="P59" i="198"/>
  <c r="O59" i="198"/>
  <c r="N59" i="198"/>
  <c r="M59" i="198"/>
  <c r="L59" i="198"/>
  <c r="K59" i="198"/>
  <c r="J59" i="198"/>
  <c r="I59" i="198"/>
  <c r="H59" i="198"/>
  <c r="G59" i="198"/>
  <c r="F59" i="198"/>
  <c r="E59" i="198"/>
  <c r="AT58" i="198"/>
  <c r="AS58" i="198"/>
  <c r="AR58" i="198"/>
  <c r="AQ58" i="198"/>
  <c r="AP58" i="198"/>
  <c r="AO58" i="198"/>
  <c r="AN58" i="198"/>
  <c r="AM58" i="198"/>
  <c r="AL58" i="198"/>
  <c r="AK58" i="198"/>
  <c r="AJ58" i="198"/>
  <c r="AI58" i="198"/>
  <c r="AH58" i="198"/>
  <c r="AG58" i="198"/>
  <c r="AF58" i="198"/>
  <c r="AE58" i="198"/>
  <c r="AD58" i="198"/>
  <c r="AC58" i="198"/>
  <c r="AB58" i="198"/>
  <c r="AA58" i="198"/>
  <c r="Z58" i="198"/>
  <c r="Y58" i="198"/>
  <c r="X58" i="198"/>
  <c r="W58" i="198"/>
  <c r="V58" i="198"/>
  <c r="U58" i="198"/>
  <c r="T58" i="198"/>
  <c r="S58" i="198"/>
  <c r="R58" i="198"/>
  <c r="Q58" i="198"/>
  <c r="P58" i="198"/>
  <c r="O58" i="198"/>
  <c r="N58" i="198"/>
  <c r="M58" i="198"/>
  <c r="L58" i="198"/>
  <c r="K58" i="198"/>
  <c r="J58" i="198"/>
  <c r="I58" i="198"/>
  <c r="H58" i="198"/>
  <c r="G58" i="198"/>
  <c r="F58" i="198"/>
  <c r="E58" i="198"/>
  <c r="AT57" i="198"/>
  <c r="AS57" i="198"/>
  <c r="AR57" i="198"/>
  <c r="AQ57" i="198"/>
  <c r="AP57" i="198"/>
  <c r="AO57" i="198"/>
  <c r="AN57" i="198"/>
  <c r="AM57" i="198"/>
  <c r="AL57" i="198"/>
  <c r="AK57" i="198"/>
  <c r="AJ57" i="198"/>
  <c r="AI57" i="198"/>
  <c r="AH57" i="198"/>
  <c r="AG57" i="198"/>
  <c r="AF57" i="198"/>
  <c r="AE57" i="198"/>
  <c r="AD57" i="198"/>
  <c r="AC57" i="198"/>
  <c r="AB57" i="198"/>
  <c r="AA57" i="198"/>
  <c r="Z57" i="198"/>
  <c r="Y57" i="198"/>
  <c r="X57" i="198"/>
  <c r="W57" i="198"/>
  <c r="V57" i="198"/>
  <c r="U57" i="198"/>
  <c r="T57" i="198"/>
  <c r="S57" i="198"/>
  <c r="R57" i="198"/>
  <c r="Q57" i="198"/>
  <c r="P57" i="198"/>
  <c r="O57" i="198"/>
  <c r="N57" i="198"/>
  <c r="M57" i="198"/>
  <c r="L57" i="198"/>
  <c r="K57" i="198"/>
  <c r="J57" i="198"/>
  <c r="I57" i="198"/>
  <c r="H57" i="198"/>
  <c r="G57" i="198"/>
  <c r="F57" i="198"/>
  <c r="E57" i="198"/>
  <c r="AT56" i="198"/>
  <c r="AS56" i="198"/>
  <c r="AR56" i="198"/>
  <c r="AQ56" i="198"/>
  <c r="AP56" i="198"/>
  <c r="AO56" i="198"/>
  <c r="AN56" i="198"/>
  <c r="AM56" i="198"/>
  <c r="AL56" i="198"/>
  <c r="AK56" i="198"/>
  <c r="AJ56" i="198"/>
  <c r="AI56" i="198"/>
  <c r="AH56" i="198"/>
  <c r="AG56" i="198"/>
  <c r="AF56" i="198"/>
  <c r="AE56" i="198"/>
  <c r="AD56" i="198"/>
  <c r="AC56" i="198"/>
  <c r="AB56" i="198"/>
  <c r="AA56" i="198"/>
  <c r="Z56" i="198"/>
  <c r="Y56" i="198"/>
  <c r="X56" i="198"/>
  <c r="W56" i="198"/>
  <c r="V56" i="198"/>
  <c r="U56" i="198"/>
  <c r="T56" i="198"/>
  <c r="S56" i="198"/>
  <c r="R56" i="198"/>
  <c r="Q56" i="198"/>
  <c r="P56" i="198"/>
  <c r="O56" i="198"/>
  <c r="N56" i="198"/>
  <c r="M56" i="198"/>
  <c r="L56" i="198"/>
  <c r="K56" i="198"/>
  <c r="J56" i="198"/>
  <c r="I56" i="198"/>
  <c r="H56" i="198"/>
  <c r="G56" i="198"/>
  <c r="F56" i="198"/>
  <c r="E56" i="198"/>
  <c r="AT55" i="198"/>
  <c r="AS55" i="198"/>
  <c r="AR55" i="198"/>
  <c r="AQ55" i="198"/>
  <c r="AP55" i="198"/>
  <c r="AO55" i="198"/>
  <c r="AN55" i="198"/>
  <c r="AM55" i="198"/>
  <c r="AL55" i="198"/>
  <c r="AK55" i="198"/>
  <c r="AJ55" i="198"/>
  <c r="AI55" i="198"/>
  <c r="AH55" i="198"/>
  <c r="AG55" i="198"/>
  <c r="AF55" i="198"/>
  <c r="AE55" i="198"/>
  <c r="AD55" i="198"/>
  <c r="AC55" i="198"/>
  <c r="AB55" i="198"/>
  <c r="AA55" i="198"/>
  <c r="Z55" i="198"/>
  <c r="Y55" i="198"/>
  <c r="X55" i="198"/>
  <c r="W55" i="198"/>
  <c r="V55" i="198"/>
  <c r="U55" i="198"/>
  <c r="T55" i="198"/>
  <c r="S55" i="198"/>
  <c r="R55" i="198"/>
  <c r="Q55" i="198"/>
  <c r="P55" i="198"/>
  <c r="O55" i="198"/>
  <c r="N55" i="198"/>
  <c r="M55" i="198"/>
  <c r="L55" i="198"/>
  <c r="K55" i="198"/>
  <c r="J55" i="198"/>
  <c r="I55" i="198"/>
  <c r="H55" i="198"/>
  <c r="G55" i="198"/>
  <c r="F55" i="198"/>
  <c r="E55" i="198"/>
  <c r="AT54" i="198"/>
  <c r="AS54" i="198"/>
  <c r="AR54" i="198"/>
  <c r="AQ54" i="198"/>
  <c r="AP54" i="198"/>
  <c r="AO54" i="198"/>
  <c r="AN54" i="198"/>
  <c r="AM54" i="198"/>
  <c r="AL54" i="198"/>
  <c r="AK54" i="198"/>
  <c r="AJ54" i="198"/>
  <c r="AI54" i="198"/>
  <c r="AH54" i="198"/>
  <c r="AG54" i="198"/>
  <c r="AF54" i="198"/>
  <c r="AE54" i="198"/>
  <c r="AD54" i="198"/>
  <c r="AC54" i="198"/>
  <c r="AB54" i="198"/>
  <c r="AA54" i="198"/>
  <c r="Z54" i="198"/>
  <c r="Y54" i="198"/>
  <c r="X54" i="198"/>
  <c r="W54" i="198"/>
  <c r="V54" i="198"/>
  <c r="U54" i="198"/>
  <c r="T54" i="198"/>
  <c r="S54" i="198"/>
  <c r="R54" i="198"/>
  <c r="Q54" i="198"/>
  <c r="P54" i="198"/>
  <c r="O54" i="198"/>
  <c r="N54" i="198"/>
  <c r="M54" i="198"/>
  <c r="L54" i="198"/>
  <c r="K54" i="198"/>
  <c r="J54" i="198"/>
  <c r="I54" i="198"/>
  <c r="H54" i="198"/>
  <c r="G54" i="198"/>
  <c r="F54" i="198"/>
  <c r="E54" i="198"/>
  <c r="AT53" i="198"/>
  <c r="AS53" i="198"/>
  <c r="AR53" i="198"/>
  <c r="AQ53" i="198"/>
  <c r="AP53" i="198"/>
  <c r="AO53" i="198"/>
  <c r="AN53" i="198"/>
  <c r="AM53" i="198"/>
  <c r="AL53" i="198"/>
  <c r="AK53" i="198"/>
  <c r="AJ53" i="198"/>
  <c r="AI53" i="198"/>
  <c r="AH53" i="198"/>
  <c r="AG53" i="198"/>
  <c r="AF53" i="198"/>
  <c r="AE53" i="198"/>
  <c r="AD53" i="198"/>
  <c r="AC53" i="198"/>
  <c r="AB53" i="198"/>
  <c r="AA53" i="198"/>
  <c r="Z53" i="198"/>
  <c r="Y53" i="198"/>
  <c r="X53" i="198"/>
  <c r="W53" i="198"/>
  <c r="V53" i="198"/>
  <c r="U53" i="198"/>
  <c r="T53" i="198"/>
  <c r="S53" i="198"/>
  <c r="R53" i="198"/>
  <c r="Q53" i="198"/>
  <c r="P53" i="198"/>
  <c r="O53" i="198"/>
  <c r="N53" i="198"/>
  <c r="M53" i="198"/>
  <c r="L53" i="198"/>
  <c r="K53" i="198"/>
  <c r="J53" i="198"/>
  <c r="I53" i="198"/>
  <c r="H53" i="198"/>
  <c r="G53" i="198"/>
  <c r="F53" i="198"/>
  <c r="E53" i="198"/>
  <c r="AT52" i="198"/>
  <c r="AS52" i="198"/>
  <c r="AR52" i="198"/>
  <c r="AQ52" i="198"/>
  <c r="AP52" i="198"/>
  <c r="AO52" i="198"/>
  <c r="AN52" i="198"/>
  <c r="AM52" i="198"/>
  <c r="AL52" i="198"/>
  <c r="AK52" i="198"/>
  <c r="AJ52" i="198"/>
  <c r="AI52" i="198"/>
  <c r="AH52" i="198"/>
  <c r="AG52" i="198"/>
  <c r="AF52" i="198"/>
  <c r="AE52" i="198"/>
  <c r="AD52" i="198"/>
  <c r="AC52" i="198"/>
  <c r="AB52" i="198"/>
  <c r="AA52" i="198"/>
  <c r="Z52" i="198"/>
  <c r="Y52" i="198"/>
  <c r="X52" i="198"/>
  <c r="W52" i="198"/>
  <c r="V52" i="198"/>
  <c r="U52" i="198"/>
  <c r="T52" i="198"/>
  <c r="S52" i="198"/>
  <c r="R52" i="198"/>
  <c r="Q52" i="198"/>
  <c r="P52" i="198"/>
  <c r="O52" i="198"/>
  <c r="N52" i="198"/>
  <c r="M52" i="198"/>
  <c r="L52" i="198"/>
  <c r="K52" i="198"/>
  <c r="J52" i="198"/>
  <c r="I52" i="198"/>
  <c r="H52" i="198"/>
  <c r="G52" i="198"/>
  <c r="F52" i="198"/>
  <c r="E52" i="198"/>
  <c r="BX50" i="198"/>
  <c r="BW50" i="198"/>
  <c r="BV50" i="198"/>
  <c r="BU50" i="198"/>
  <c r="BT50" i="198"/>
  <c r="BS50" i="198"/>
  <c r="BR50" i="198"/>
  <c r="BQ50" i="198"/>
  <c r="BP50" i="198"/>
  <c r="BO50" i="198"/>
  <c r="BN50" i="198"/>
  <c r="BM50" i="198"/>
  <c r="BL50" i="198"/>
  <c r="BK50" i="198"/>
  <c r="BJ50" i="198"/>
  <c r="BI50" i="198"/>
  <c r="BH50" i="198"/>
  <c r="BG50" i="198"/>
  <c r="BF50" i="198"/>
  <c r="BE50" i="198"/>
  <c r="BD50" i="198"/>
  <c r="BC50" i="198"/>
  <c r="BB50" i="198"/>
  <c r="BA50" i="198"/>
  <c r="AZ50" i="198"/>
  <c r="AY50" i="198"/>
  <c r="BX49" i="198"/>
  <c r="BW49" i="198"/>
  <c r="BV49" i="198"/>
  <c r="BU49" i="198"/>
  <c r="BT49" i="198"/>
  <c r="BS49" i="198"/>
  <c r="BR49" i="198"/>
  <c r="BQ49" i="198"/>
  <c r="BP49" i="198"/>
  <c r="BO49" i="198"/>
  <c r="BN49" i="198"/>
  <c r="BM49" i="198"/>
  <c r="BL49" i="198"/>
  <c r="BK49" i="198"/>
  <c r="BJ49" i="198"/>
  <c r="BI49" i="198"/>
  <c r="BH49" i="198"/>
  <c r="BG49" i="198"/>
  <c r="BF49" i="198"/>
  <c r="BE49" i="198"/>
  <c r="BD49" i="198"/>
  <c r="BC49" i="198"/>
  <c r="BB49" i="198"/>
  <c r="BA49" i="198"/>
  <c r="AZ49" i="198"/>
  <c r="AY49" i="198"/>
  <c r="BX48" i="198"/>
  <c r="BW48" i="198"/>
  <c r="BV48" i="198"/>
  <c r="BU48" i="198"/>
  <c r="BT48" i="198"/>
  <c r="BS48" i="198"/>
  <c r="BR48" i="198"/>
  <c r="BQ48" i="198"/>
  <c r="BP48" i="198"/>
  <c r="BO48" i="198"/>
  <c r="BN48" i="198"/>
  <c r="BM48" i="198"/>
  <c r="BL48" i="198"/>
  <c r="BK48" i="198"/>
  <c r="BJ48" i="198"/>
  <c r="BI48" i="198"/>
  <c r="BH48" i="198"/>
  <c r="BG48" i="198"/>
  <c r="BF48" i="198"/>
  <c r="BE48" i="198"/>
  <c r="BD48" i="198"/>
  <c r="BC48" i="198"/>
  <c r="BB48" i="198"/>
  <c r="BA48" i="198"/>
  <c r="AZ48" i="198"/>
  <c r="AY48" i="198"/>
  <c r="BX47" i="198"/>
  <c r="BW47" i="198"/>
  <c r="BV47" i="198"/>
  <c r="BU47" i="198"/>
  <c r="BT47" i="198"/>
  <c r="BS47" i="198"/>
  <c r="BR47" i="198"/>
  <c r="BQ47" i="198"/>
  <c r="BP47" i="198"/>
  <c r="BO47" i="198"/>
  <c r="BN47" i="198"/>
  <c r="BM47" i="198"/>
  <c r="BL47" i="198"/>
  <c r="BK47" i="198"/>
  <c r="BJ47" i="198"/>
  <c r="BI47" i="198"/>
  <c r="BH47" i="198"/>
  <c r="BG47" i="198"/>
  <c r="BF47" i="198"/>
  <c r="BE47" i="198"/>
  <c r="BD47" i="198"/>
  <c r="BC47" i="198"/>
  <c r="BB47" i="198"/>
  <c r="BA47" i="198"/>
  <c r="AZ47" i="198"/>
  <c r="AY47" i="198"/>
  <c r="BX46" i="198"/>
  <c r="BW46" i="198"/>
  <c r="BV46" i="198"/>
  <c r="BU46" i="198"/>
  <c r="BT46" i="198"/>
  <c r="BS46" i="198"/>
  <c r="BR46" i="198"/>
  <c r="BQ46" i="198"/>
  <c r="BP46" i="198"/>
  <c r="BO46" i="198"/>
  <c r="BN46" i="198"/>
  <c r="BM46" i="198"/>
  <c r="BL46" i="198"/>
  <c r="BK46" i="198"/>
  <c r="BJ46" i="198"/>
  <c r="BI46" i="198"/>
  <c r="BH46" i="198"/>
  <c r="BG46" i="198"/>
  <c r="BF46" i="198"/>
  <c r="BE46" i="198"/>
  <c r="BD46" i="198"/>
  <c r="BC46" i="198"/>
  <c r="BB46" i="198"/>
  <c r="BA46" i="198"/>
  <c r="AZ46" i="198"/>
  <c r="AY46" i="198"/>
  <c r="BX45" i="198"/>
  <c r="BW45" i="198"/>
  <c r="BV45" i="198"/>
  <c r="BU45" i="198"/>
  <c r="BT45" i="198"/>
  <c r="BS45" i="198"/>
  <c r="BR45" i="198"/>
  <c r="BQ45" i="198"/>
  <c r="BP45" i="198"/>
  <c r="BO45" i="198"/>
  <c r="BN45" i="198"/>
  <c r="BM45" i="198"/>
  <c r="BL45" i="198"/>
  <c r="BK45" i="198"/>
  <c r="BJ45" i="198"/>
  <c r="BI45" i="198"/>
  <c r="BH45" i="198"/>
  <c r="BG45" i="198"/>
  <c r="BF45" i="198"/>
  <c r="BE45" i="198"/>
  <c r="BD45" i="198"/>
  <c r="BC45" i="198"/>
  <c r="BB45" i="198"/>
  <c r="BA45" i="198"/>
  <c r="AZ45" i="198"/>
  <c r="AY45" i="198"/>
  <c r="BX44" i="198"/>
  <c r="BW44" i="198"/>
  <c r="BV44" i="198"/>
  <c r="BU44" i="198"/>
  <c r="BT44" i="198"/>
  <c r="BS44" i="198"/>
  <c r="BR44" i="198"/>
  <c r="BQ44" i="198"/>
  <c r="BP44" i="198"/>
  <c r="BO44" i="198"/>
  <c r="BN44" i="198"/>
  <c r="BM44" i="198"/>
  <c r="BL44" i="198"/>
  <c r="BK44" i="198"/>
  <c r="BJ44" i="198"/>
  <c r="BI44" i="198"/>
  <c r="BH44" i="198"/>
  <c r="BG44" i="198"/>
  <c r="BF44" i="198"/>
  <c r="BE44" i="198"/>
  <c r="BD44" i="198"/>
  <c r="BC44" i="198"/>
  <c r="BB44" i="198"/>
  <c r="BA44" i="198"/>
  <c r="AZ44" i="198"/>
  <c r="AY44" i="198"/>
  <c r="BX43" i="198"/>
  <c r="BW43" i="198"/>
  <c r="BV43" i="198"/>
  <c r="BU43" i="198"/>
  <c r="BT43" i="198"/>
  <c r="BS43" i="198"/>
  <c r="BR43" i="198"/>
  <c r="BQ43" i="198"/>
  <c r="BP43" i="198"/>
  <c r="BO43" i="198"/>
  <c r="BN43" i="198"/>
  <c r="BM43" i="198"/>
  <c r="BL43" i="198"/>
  <c r="BK43" i="198"/>
  <c r="BJ43" i="198"/>
  <c r="BI43" i="198"/>
  <c r="BH43" i="198"/>
  <c r="BG43" i="198"/>
  <c r="BF43" i="198"/>
  <c r="BE43" i="198"/>
  <c r="BD43" i="198"/>
  <c r="BC43" i="198"/>
  <c r="BB43" i="198"/>
  <c r="BA43" i="198"/>
  <c r="AZ43" i="198"/>
  <c r="AY43" i="198"/>
  <c r="BX42" i="198"/>
  <c r="BW42" i="198"/>
  <c r="BV42" i="198"/>
  <c r="BU42" i="198"/>
  <c r="BT42" i="198"/>
  <c r="BS42" i="198"/>
  <c r="BR42" i="198"/>
  <c r="BQ42" i="198"/>
  <c r="BP42" i="198"/>
  <c r="BO42" i="198"/>
  <c r="BN42" i="198"/>
  <c r="BM42" i="198"/>
  <c r="BL42" i="198"/>
  <c r="BK42" i="198"/>
  <c r="BJ42" i="198"/>
  <c r="BI42" i="198"/>
  <c r="BH42" i="198"/>
  <c r="BG42" i="198"/>
  <c r="BF42" i="198"/>
  <c r="BE42" i="198"/>
  <c r="BD42" i="198"/>
  <c r="BC42" i="198"/>
  <c r="BB42" i="198"/>
  <c r="BA42" i="198"/>
  <c r="AZ42" i="198"/>
  <c r="AY42" i="198"/>
  <c r="BX41" i="198"/>
  <c r="BW41" i="198"/>
  <c r="BV41" i="198"/>
  <c r="BU41" i="198"/>
  <c r="BT41" i="198"/>
  <c r="BS41" i="198"/>
  <c r="BR41" i="198"/>
  <c r="BQ41" i="198"/>
  <c r="BP41" i="198"/>
  <c r="BO41" i="198"/>
  <c r="BN41" i="198"/>
  <c r="BM41" i="198"/>
  <c r="BL41" i="198"/>
  <c r="BK41" i="198"/>
  <c r="BJ41" i="198"/>
  <c r="BI41" i="198"/>
  <c r="BH41" i="198"/>
  <c r="BG41" i="198"/>
  <c r="BF41" i="198"/>
  <c r="BE41" i="198"/>
  <c r="BD41" i="198"/>
  <c r="BC41" i="198"/>
  <c r="BB41" i="198"/>
  <c r="BA41" i="198"/>
  <c r="AZ41" i="198"/>
  <c r="AY41" i="198"/>
  <c r="AT50" i="198"/>
  <c r="AS50" i="198"/>
  <c r="AR50" i="198"/>
  <c r="AQ50" i="198"/>
  <c r="AP50" i="198"/>
  <c r="AO50" i="198"/>
  <c r="AN50" i="198"/>
  <c r="AM50" i="198"/>
  <c r="AL50" i="198"/>
  <c r="AK50" i="198"/>
  <c r="AJ50" i="198"/>
  <c r="AI50" i="198"/>
  <c r="AH50" i="198"/>
  <c r="AG50" i="198"/>
  <c r="AF50" i="198"/>
  <c r="AE50" i="198"/>
  <c r="AD50" i="198"/>
  <c r="AC50" i="198"/>
  <c r="AB50" i="198"/>
  <c r="AA50" i="198"/>
  <c r="Z50" i="198"/>
  <c r="Y50" i="198"/>
  <c r="X50" i="198"/>
  <c r="W50" i="198"/>
  <c r="V50" i="198"/>
  <c r="U50" i="198"/>
  <c r="T50" i="198"/>
  <c r="S50" i="198"/>
  <c r="R50" i="198"/>
  <c r="Q50" i="198"/>
  <c r="P50" i="198"/>
  <c r="O50" i="198"/>
  <c r="N50" i="198"/>
  <c r="M50" i="198"/>
  <c r="L50" i="198"/>
  <c r="K50" i="198"/>
  <c r="J50" i="198"/>
  <c r="I50" i="198"/>
  <c r="H50" i="198"/>
  <c r="G50" i="198"/>
  <c r="F50" i="198"/>
  <c r="E50" i="198"/>
  <c r="AT49" i="198"/>
  <c r="AS49" i="198"/>
  <c r="AR49" i="198"/>
  <c r="AQ49" i="198"/>
  <c r="AP49" i="198"/>
  <c r="AO49" i="198"/>
  <c r="AN49" i="198"/>
  <c r="AM49" i="198"/>
  <c r="AL49" i="198"/>
  <c r="AK49" i="198"/>
  <c r="AJ49" i="198"/>
  <c r="AI49" i="198"/>
  <c r="AH49" i="198"/>
  <c r="AG49" i="198"/>
  <c r="AF49" i="198"/>
  <c r="AE49" i="198"/>
  <c r="AD49" i="198"/>
  <c r="AC49" i="198"/>
  <c r="AB49" i="198"/>
  <c r="AA49" i="198"/>
  <c r="Z49" i="198"/>
  <c r="Y49" i="198"/>
  <c r="X49" i="198"/>
  <c r="W49" i="198"/>
  <c r="V49" i="198"/>
  <c r="U49" i="198"/>
  <c r="T49" i="198"/>
  <c r="S49" i="198"/>
  <c r="R49" i="198"/>
  <c r="Q49" i="198"/>
  <c r="P49" i="198"/>
  <c r="O49" i="198"/>
  <c r="N49" i="198"/>
  <c r="M49" i="198"/>
  <c r="L49" i="198"/>
  <c r="K49" i="198"/>
  <c r="J49" i="198"/>
  <c r="I49" i="198"/>
  <c r="H49" i="198"/>
  <c r="G49" i="198"/>
  <c r="F49" i="198"/>
  <c r="E49" i="198"/>
  <c r="AT48" i="198"/>
  <c r="AS48" i="198"/>
  <c r="AR48" i="198"/>
  <c r="AQ48" i="198"/>
  <c r="AP48" i="198"/>
  <c r="AO48" i="198"/>
  <c r="AN48" i="198"/>
  <c r="AM48" i="198"/>
  <c r="AL48" i="198"/>
  <c r="AK48" i="198"/>
  <c r="AJ48" i="198"/>
  <c r="AI48" i="198"/>
  <c r="AH48" i="198"/>
  <c r="AG48" i="198"/>
  <c r="AF48" i="198"/>
  <c r="AE48" i="198"/>
  <c r="AD48" i="198"/>
  <c r="AC48" i="198"/>
  <c r="AB48" i="198"/>
  <c r="AA48" i="198"/>
  <c r="Z48" i="198"/>
  <c r="Y48" i="198"/>
  <c r="X48" i="198"/>
  <c r="W48" i="198"/>
  <c r="V48" i="198"/>
  <c r="U48" i="198"/>
  <c r="T48" i="198"/>
  <c r="S48" i="198"/>
  <c r="R48" i="198"/>
  <c r="Q48" i="198"/>
  <c r="P48" i="198"/>
  <c r="O48" i="198"/>
  <c r="N48" i="198"/>
  <c r="M48" i="198"/>
  <c r="L48" i="198"/>
  <c r="K48" i="198"/>
  <c r="J48" i="198"/>
  <c r="I48" i="198"/>
  <c r="H48" i="198"/>
  <c r="G48" i="198"/>
  <c r="F48" i="198"/>
  <c r="E48" i="198"/>
  <c r="AT47" i="198"/>
  <c r="AS47" i="198"/>
  <c r="AR47" i="198"/>
  <c r="AQ47" i="198"/>
  <c r="AP47" i="198"/>
  <c r="AO47" i="198"/>
  <c r="AN47" i="198"/>
  <c r="AM47" i="198"/>
  <c r="AL47" i="198"/>
  <c r="AK47" i="198"/>
  <c r="AJ47" i="198"/>
  <c r="AI47" i="198"/>
  <c r="AH47" i="198"/>
  <c r="AG47" i="198"/>
  <c r="AF47" i="198"/>
  <c r="AE47" i="198"/>
  <c r="AD47" i="198"/>
  <c r="AC47" i="198"/>
  <c r="AB47" i="198"/>
  <c r="AA47" i="198"/>
  <c r="Z47" i="198"/>
  <c r="Y47" i="198"/>
  <c r="X47" i="198"/>
  <c r="W47" i="198"/>
  <c r="V47" i="198"/>
  <c r="U47" i="198"/>
  <c r="T47" i="198"/>
  <c r="S47" i="198"/>
  <c r="R47" i="198"/>
  <c r="Q47" i="198"/>
  <c r="P47" i="198"/>
  <c r="O47" i="198"/>
  <c r="N47" i="198"/>
  <c r="M47" i="198"/>
  <c r="L47" i="198"/>
  <c r="K47" i="198"/>
  <c r="J47" i="198"/>
  <c r="I47" i="198"/>
  <c r="H47" i="198"/>
  <c r="G47" i="198"/>
  <c r="F47" i="198"/>
  <c r="E47" i="198"/>
  <c r="AT46" i="198"/>
  <c r="AS46" i="198"/>
  <c r="AR46" i="198"/>
  <c r="AQ46" i="198"/>
  <c r="AP46" i="198"/>
  <c r="AO46" i="198"/>
  <c r="AN46" i="198"/>
  <c r="AM46" i="198"/>
  <c r="AL46" i="198"/>
  <c r="AK46" i="198"/>
  <c r="AJ46" i="198"/>
  <c r="AI46" i="198"/>
  <c r="AH46" i="198"/>
  <c r="AG46" i="198"/>
  <c r="AF46" i="198"/>
  <c r="AE46" i="198"/>
  <c r="AD46" i="198"/>
  <c r="AC46" i="198"/>
  <c r="AB46" i="198"/>
  <c r="AA46" i="198"/>
  <c r="Z46" i="198"/>
  <c r="Y46" i="198"/>
  <c r="X46" i="198"/>
  <c r="W46" i="198"/>
  <c r="V46" i="198"/>
  <c r="U46" i="198"/>
  <c r="T46" i="198"/>
  <c r="S46" i="198"/>
  <c r="R46" i="198"/>
  <c r="Q46" i="198"/>
  <c r="P46" i="198"/>
  <c r="O46" i="198"/>
  <c r="N46" i="198"/>
  <c r="M46" i="198"/>
  <c r="L46" i="198"/>
  <c r="K46" i="198"/>
  <c r="J46" i="198"/>
  <c r="I46" i="198"/>
  <c r="G46" i="198"/>
  <c r="F46" i="198"/>
  <c r="E46" i="198"/>
  <c r="AT45" i="198"/>
  <c r="AS45" i="198"/>
  <c r="AR45" i="198"/>
  <c r="AQ45" i="198"/>
  <c r="AP45" i="198"/>
  <c r="AO45" i="198"/>
  <c r="AN45" i="198"/>
  <c r="AM45" i="198"/>
  <c r="AL45" i="198"/>
  <c r="AK45" i="198"/>
  <c r="AJ45" i="198"/>
  <c r="AI45" i="198"/>
  <c r="AH45" i="198"/>
  <c r="AG45" i="198"/>
  <c r="AF45" i="198"/>
  <c r="AE45" i="198"/>
  <c r="AD45" i="198"/>
  <c r="AC45" i="198"/>
  <c r="AB45" i="198"/>
  <c r="AA45" i="198"/>
  <c r="Z45" i="198"/>
  <c r="Y45" i="198"/>
  <c r="X45" i="198"/>
  <c r="W45" i="198"/>
  <c r="V45" i="198"/>
  <c r="U45" i="198"/>
  <c r="T45" i="198"/>
  <c r="S45" i="198"/>
  <c r="R45" i="198"/>
  <c r="Q45" i="198"/>
  <c r="P45" i="198"/>
  <c r="O45" i="198"/>
  <c r="N45" i="198"/>
  <c r="M45" i="198"/>
  <c r="L45" i="198"/>
  <c r="K45" i="198"/>
  <c r="J45" i="198"/>
  <c r="I45" i="198"/>
  <c r="H45" i="198"/>
  <c r="G45" i="198"/>
  <c r="F45" i="198"/>
  <c r="E45" i="198"/>
  <c r="AT44" i="198"/>
  <c r="AS44" i="198"/>
  <c r="AR44" i="198"/>
  <c r="AQ44" i="198"/>
  <c r="AP44" i="198"/>
  <c r="AO44" i="198"/>
  <c r="AN44" i="198"/>
  <c r="AM44" i="198"/>
  <c r="AL44" i="198"/>
  <c r="AK44" i="198"/>
  <c r="AJ44" i="198"/>
  <c r="AI44" i="198"/>
  <c r="AH44" i="198"/>
  <c r="AG44" i="198"/>
  <c r="AF44" i="198"/>
  <c r="AE44" i="198"/>
  <c r="AD44" i="198"/>
  <c r="AC44" i="198"/>
  <c r="AB44" i="198"/>
  <c r="AA44" i="198"/>
  <c r="Z44" i="198"/>
  <c r="Y44" i="198"/>
  <c r="X44" i="198"/>
  <c r="W44" i="198"/>
  <c r="V44" i="198"/>
  <c r="U44" i="198"/>
  <c r="T44" i="198"/>
  <c r="S44" i="198"/>
  <c r="R44" i="198"/>
  <c r="Q44" i="198"/>
  <c r="P44" i="198"/>
  <c r="O44" i="198"/>
  <c r="N44" i="198"/>
  <c r="M44" i="198"/>
  <c r="L44" i="198"/>
  <c r="K44" i="198"/>
  <c r="J44" i="198"/>
  <c r="I44" i="198"/>
  <c r="H44" i="198"/>
  <c r="G44" i="198"/>
  <c r="F44" i="198"/>
  <c r="E44" i="198"/>
  <c r="AT43" i="198"/>
  <c r="AS43" i="198"/>
  <c r="AR43" i="198"/>
  <c r="AQ43" i="198"/>
  <c r="AP43" i="198"/>
  <c r="AO43" i="198"/>
  <c r="AN43" i="198"/>
  <c r="AM43" i="198"/>
  <c r="AL43" i="198"/>
  <c r="AK43" i="198"/>
  <c r="AJ43" i="198"/>
  <c r="AI43" i="198"/>
  <c r="AH43" i="198"/>
  <c r="AG43" i="198"/>
  <c r="AF43" i="198"/>
  <c r="AE43" i="198"/>
  <c r="AD43" i="198"/>
  <c r="AC43" i="198"/>
  <c r="AB43" i="198"/>
  <c r="AA43" i="198"/>
  <c r="Z43" i="198"/>
  <c r="Y43" i="198"/>
  <c r="X43" i="198"/>
  <c r="W43" i="198"/>
  <c r="V43" i="198"/>
  <c r="U43" i="198"/>
  <c r="T43" i="198"/>
  <c r="S43" i="198"/>
  <c r="R43" i="198"/>
  <c r="Q43" i="198"/>
  <c r="P43" i="198"/>
  <c r="O43" i="198"/>
  <c r="N43" i="198"/>
  <c r="M43" i="198"/>
  <c r="L43" i="198"/>
  <c r="K43" i="198"/>
  <c r="J43" i="198"/>
  <c r="I43" i="198"/>
  <c r="H43" i="198"/>
  <c r="G43" i="198"/>
  <c r="F43" i="198"/>
  <c r="E43" i="198"/>
  <c r="AT42" i="198"/>
  <c r="AS42" i="198"/>
  <c r="AR42" i="198"/>
  <c r="AQ42" i="198"/>
  <c r="AP42" i="198"/>
  <c r="AO42" i="198"/>
  <c r="AN42" i="198"/>
  <c r="AM42" i="198"/>
  <c r="AL42" i="198"/>
  <c r="AK42" i="198"/>
  <c r="AJ42" i="198"/>
  <c r="AI42" i="198"/>
  <c r="AH42" i="198"/>
  <c r="AG42" i="198"/>
  <c r="AF42" i="198"/>
  <c r="AE42" i="198"/>
  <c r="AD42" i="198"/>
  <c r="AC42" i="198"/>
  <c r="AB42" i="198"/>
  <c r="AA42" i="198"/>
  <c r="Z42" i="198"/>
  <c r="Y42" i="198"/>
  <c r="X42" i="198"/>
  <c r="W42" i="198"/>
  <c r="V42" i="198"/>
  <c r="U42" i="198"/>
  <c r="T42" i="198"/>
  <c r="S42" i="198"/>
  <c r="R42" i="198"/>
  <c r="Q42" i="198"/>
  <c r="P42" i="198"/>
  <c r="O42" i="198"/>
  <c r="N42" i="198"/>
  <c r="M42" i="198"/>
  <c r="L42" i="198"/>
  <c r="K42" i="198"/>
  <c r="J42" i="198"/>
  <c r="I42" i="198"/>
  <c r="H42" i="198"/>
  <c r="G42" i="198"/>
  <c r="F42" i="198"/>
  <c r="E42" i="198"/>
  <c r="AT41" i="198"/>
  <c r="AS41" i="198"/>
  <c r="AR41" i="198"/>
  <c r="AQ41" i="198"/>
  <c r="AP41" i="198"/>
  <c r="AO41" i="198"/>
  <c r="AN41" i="198"/>
  <c r="AM41" i="198"/>
  <c r="AL41" i="198"/>
  <c r="AK41" i="198"/>
  <c r="AJ41" i="198"/>
  <c r="AI41" i="198"/>
  <c r="AH41" i="198"/>
  <c r="AG41" i="198"/>
  <c r="AF41" i="198"/>
  <c r="AE41" i="198"/>
  <c r="AD41" i="198"/>
  <c r="AC41" i="198"/>
  <c r="AB41" i="198"/>
  <c r="AA41" i="198"/>
  <c r="Z41" i="198"/>
  <c r="Y41" i="198"/>
  <c r="X41" i="198"/>
  <c r="W41" i="198"/>
  <c r="V41" i="198"/>
  <c r="U41" i="198"/>
  <c r="T41" i="198"/>
  <c r="S41" i="198"/>
  <c r="R41" i="198"/>
  <c r="Q41" i="198"/>
  <c r="P41" i="198"/>
  <c r="O41" i="198"/>
  <c r="N41" i="198"/>
  <c r="M41" i="198"/>
  <c r="L41" i="198"/>
  <c r="K41" i="198"/>
  <c r="J41" i="198"/>
  <c r="I41" i="198"/>
  <c r="H41" i="198"/>
  <c r="G41" i="198"/>
  <c r="F41" i="198"/>
  <c r="E41" i="198"/>
  <c r="BX39" i="198"/>
  <c r="BW39" i="198"/>
  <c r="BV39" i="198"/>
  <c r="BU39" i="198"/>
  <c r="BT39" i="198"/>
  <c r="BS39" i="198"/>
  <c r="BR39" i="198"/>
  <c r="BQ39" i="198"/>
  <c r="BP39" i="198"/>
  <c r="BO39" i="198"/>
  <c r="BN39" i="198"/>
  <c r="BM39" i="198"/>
  <c r="BL39" i="198"/>
  <c r="BK39" i="198"/>
  <c r="BJ39" i="198"/>
  <c r="BI39" i="198"/>
  <c r="BH39" i="198"/>
  <c r="BG39" i="198"/>
  <c r="BF39" i="198"/>
  <c r="BE39" i="198"/>
  <c r="BD39" i="198"/>
  <c r="BC39" i="198"/>
  <c r="BB39" i="198"/>
  <c r="BA39" i="198"/>
  <c r="AZ39" i="198"/>
  <c r="AY39" i="198"/>
  <c r="BX38" i="198"/>
  <c r="BW38" i="198"/>
  <c r="BV38" i="198"/>
  <c r="BU38" i="198"/>
  <c r="BT38" i="198"/>
  <c r="BS38" i="198"/>
  <c r="BR38" i="198"/>
  <c r="BQ38" i="198"/>
  <c r="BP38" i="198"/>
  <c r="BO38" i="198"/>
  <c r="BN38" i="198"/>
  <c r="BM38" i="198"/>
  <c r="BL38" i="198"/>
  <c r="BK38" i="198"/>
  <c r="BJ38" i="198"/>
  <c r="BI38" i="198"/>
  <c r="BH38" i="198"/>
  <c r="BG38" i="198"/>
  <c r="BF38" i="198"/>
  <c r="BE38" i="198"/>
  <c r="BD38" i="198"/>
  <c r="BC38" i="198"/>
  <c r="BB38" i="198"/>
  <c r="BA38" i="198"/>
  <c r="AZ38" i="198"/>
  <c r="AY38" i="198"/>
  <c r="BX37" i="198"/>
  <c r="BW37" i="198"/>
  <c r="BV37" i="198"/>
  <c r="BU37" i="198"/>
  <c r="BT37" i="198"/>
  <c r="BS37" i="198"/>
  <c r="BR37" i="198"/>
  <c r="BQ37" i="198"/>
  <c r="BP37" i="198"/>
  <c r="BO37" i="198"/>
  <c r="BN37" i="198"/>
  <c r="BM37" i="198"/>
  <c r="BL37" i="198"/>
  <c r="BK37" i="198"/>
  <c r="BJ37" i="198"/>
  <c r="BI37" i="198"/>
  <c r="BH37" i="198"/>
  <c r="BG37" i="198"/>
  <c r="BF37" i="198"/>
  <c r="BE37" i="198"/>
  <c r="BD37" i="198"/>
  <c r="BC37" i="198"/>
  <c r="BB37" i="198"/>
  <c r="BA37" i="198"/>
  <c r="AZ37" i="198"/>
  <c r="AY37" i="198"/>
  <c r="BX36" i="198"/>
  <c r="BW36" i="198"/>
  <c r="BV36" i="198"/>
  <c r="BU36" i="198"/>
  <c r="BT36" i="198"/>
  <c r="BS36" i="198"/>
  <c r="BR36" i="198"/>
  <c r="BQ36" i="198"/>
  <c r="BP36" i="198"/>
  <c r="BO36" i="198"/>
  <c r="BN36" i="198"/>
  <c r="BM36" i="198"/>
  <c r="BL36" i="198"/>
  <c r="BK36" i="198"/>
  <c r="BJ36" i="198"/>
  <c r="BI36" i="198"/>
  <c r="BH36" i="198"/>
  <c r="BG36" i="198"/>
  <c r="BF36" i="198"/>
  <c r="BE36" i="198"/>
  <c r="BD36" i="198"/>
  <c r="BC36" i="198"/>
  <c r="BB36" i="198"/>
  <c r="BA36" i="198"/>
  <c r="AZ36" i="198"/>
  <c r="AY36" i="198"/>
  <c r="BX35" i="198"/>
  <c r="BW35" i="198"/>
  <c r="BV35" i="198"/>
  <c r="BU35" i="198"/>
  <c r="BT35" i="198"/>
  <c r="BS35" i="198"/>
  <c r="BR35" i="198"/>
  <c r="BQ35" i="198"/>
  <c r="BP35" i="198"/>
  <c r="BO35" i="198"/>
  <c r="BN35" i="198"/>
  <c r="BM35" i="198"/>
  <c r="BL35" i="198"/>
  <c r="BK35" i="198"/>
  <c r="BJ35" i="198"/>
  <c r="BI35" i="198"/>
  <c r="BH35" i="198"/>
  <c r="BG35" i="198"/>
  <c r="BF35" i="198"/>
  <c r="BE35" i="198"/>
  <c r="BD35" i="198"/>
  <c r="BC35" i="198"/>
  <c r="BB35" i="198"/>
  <c r="BA35" i="198"/>
  <c r="AZ35" i="198"/>
  <c r="AY35" i="198"/>
  <c r="BX34" i="198"/>
  <c r="BW34" i="198"/>
  <c r="BV34" i="198"/>
  <c r="BU34" i="198"/>
  <c r="BT34" i="198"/>
  <c r="BS34" i="198"/>
  <c r="BR34" i="198"/>
  <c r="BQ34" i="198"/>
  <c r="BP34" i="198"/>
  <c r="BO34" i="198"/>
  <c r="BN34" i="198"/>
  <c r="BM34" i="198"/>
  <c r="BL34" i="198"/>
  <c r="BK34" i="198"/>
  <c r="BJ34" i="198"/>
  <c r="BI34" i="198"/>
  <c r="BH34" i="198"/>
  <c r="BG34" i="198"/>
  <c r="BF34" i="198"/>
  <c r="BE34" i="198"/>
  <c r="BD34" i="198"/>
  <c r="BC34" i="198"/>
  <c r="BB34" i="198"/>
  <c r="BA34" i="198"/>
  <c r="AZ34" i="198"/>
  <c r="AY34" i="198"/>
  <c r="AT39" i="198"/>
  <c r="AS39" i="198"/>
  <c r="AR39" i="198"/>
  <c r="AQ39" i="198"/>
  <c r="AP39" i="198"/>
  <c r="AO39" i="198"/>
  <c r="AN39" i="198"/>
  <c r="AM39" i="198"/>
  <c r="AL39" i="198"/>
  <c r="AK39" i="198"/>
  <c r="AJ39" i="198"/>
  <c r="AI39" i="198"/>
  <c r="AH39" i="198"/>
  <c r="AG39" i="198"/>
  <c r="AF39" i="198"/>
  <c r="AE39" i="198"/>
  <c r="AD39" i="198"/>
  <c r="AC39" i="198"/>
  <c r="AB39" i="198"/>
  <c r="AA39" i="198"/>
  <c r="Z39" i="198"/>
  <c r="Y39" i="198"/>
  <c r="X39" i="198"/>
  <c r="W39" i="198"/>
  <c r="V39" i="198"/>
  <c r="U39" i="198"/>
  <c r="T39" i="198"/>
  <c r="S39" i="198"/>
  <c r="R39" i="198"/>
  <c r="Q39" i="198"/>
  <c r="P39" i="198"/>
  <c r="O39" i="198"/>
  <c r="N39" i="198"/>
  <c r="M39" i="198"/>
  <c r="L39" i="198"/>
  <c r="K39" i="198"/>
  <c r="J39" i="198"/>
  <c r="I39" i="198"/>
  <c r="H39" i="198"/>
  <c r="G39" i="198"/>
  <c r="F39" i="198"/>
  <c r="E39" i="198"/>
  <c r="AT38" i="198"/>
  <c r="AS38" i="198"/>
  <c r="AR38" i="198"/>
  <c r="AQ38" i="198"/>
  <c r="AP38" i="198"/>
  <c r="AO38" i="198"/>
  <c r="AN38" i="198"/>
  <c r="AM38" i="198"/>
  <c r="AL38" i="198"/>
  <c r="AK38" i="198"/>
  <c r="AJ38" i="198"/>
  <c r="AI38" i="198"/>
  <c r="AH38" i="198"/>
  <c r="AG38" i="198"/>
  <c r="AF38" i="198"/>
  <c r="AE38" i="198"/>
  <c r="AD38" i="198"/>
  <c r="AC38" i="198"/>
  <c r="AB38" i="198"/>
  <c r="AA38" i="198"/>
  <c r="Z38" i="198"/>
  <c r="Y38" i="198"/>
  <c r="X38" i="198"/>
  <c r="W38" i="198"/>
  <c r="V38" i="198"/>
  <c r="U38" i="198"/>
  <c r="T38" i="198"/>
  <c r="S38" i="198"/>
  <c r="R38" i="198"/>
  <c r="Q38" i="198"/>
  <c r="P38" i="198"/>
  <c r="O38" i="198"/>
  <c r="N38" i="198"/>
  <c r="M38" i="198"/>
  <c r="L38" i="198"/>
  <c r="K38" i="198"/>
  <c r="J38" i="198"/>
  <c r="I38" i="198"/>
  <c r="H38" i="198"/>
  <c r="G38" i="198"/>
  <c r="F38" i="198"/>
  <c r="E38" i="198"/>
  <c r="AT37" i="198"/>
  <c r="AS37" i="198"/>
  <c r="AR37" i="198"/>
  <c r="AQ37" i="198"/>
  <c r="AP37" i="198"/>
  <c r="AO37" i="198"/>
  <c r="AN37" i="198"/>
  <c r="AM37" i="198"/>
  <c r="AL37" i="198"/>
  <c r="AK37" i="198"/>
  <c r="AJ37" i="198"/>
  <c r="AI37" i="198"/>
  <c r="AH37" i="198"/>
  <c r="AG37" i="198"/>
  <c r="AF37" i="198"/>
  <c r="AE37" i="198"/>
  <c r="AD37" i="198"/>
  <c r="AC37" i="198"/>
  <c r="AB37" i="198"/>
  <c r="AA37" i="198"/>
  <c r="Z37" i="198"/>
  <c r="Y37" i="198"/>
  <c r="X37" i="198"/>
  <c r="W37" i="198"/>
  <c r="V37" i="198"/>
  <c r="U37" i="198"/>
  <c r="T37" i="198"/>
  <c r="S37" i="198"/>
  <c r="R37" i="198"/>
  <c r="Q37" i="198"/>
  <c r="P37" i="198"/>
  <c r="O37" i="198"/>
  <c r="N37" i="198"/>
  <c r="M37" i="198"/>
  <c r="L37" i="198"/>
  <c r="K37" i="198"/>
  <c r="J37" i="198"/>
  <c r="I37" i="198"/>
  <c r="H37" i="198"/>
  <c r="G37" i="198"/>
  <c r="F37" i="198"/>
  <c r="E37" i="198"/>
  <c r="AT36" i="198"/>
  <c r="AS36" i="198"/>
  <c r="AR36" i="198"/>
  <c r="AQ36" i="198"/>
  <c r="AP36" i="198"/>
  <c r="AO36" i="198"/>
  <c r="AN36" i="198"/>
  <c r="AM36" i="198"/>
  <c r="AL36" i="198"/>
  <c r="AK36" i="198"/>
  <c r="AJ36" i="198"/>
  <c r="AI36" i="198"/>
  <c r="AH36" i="198"/>
  <c r="AG36" i="198"/>
  <c r="AF36" i="198"/>
  <c r="AE36" i="198"/>
  <c r="AD36" i="198"/>
  <c r="AC36" i="198"/>
  <c r="AB36" i="198"/>
  <c r="AA36" i="198"/>
  <c r="Z36" i="198"/>
  <c r="Y36" i="198"/>
  <c r="X36" i="198"/>
  <c r="W36" i="198"/>
  <c r="V36" i="198"/>
  <c r="U36" i="198"/>
  <c r="T36" i="198"/>
  <c r="S36" i="198"/>
  <c r="R36" i="198"/>
  <c r="Q36" i="198"/>
  <c r="P36" i="198"/>
  <c r="O36" i="198"/>
  <c r="N36" i="198"/>
  <c r="M36" i="198"/>
  <c r="L36" i="198"/>
  <c r="K36" i="198"/>
  <c r="J36" i="198"/>
  <c r="I36" i="198"/>
  <c r="H36" i="198"/>
  <c r="G36" i="198"/>
  <c r="F36" i="198"/>
  <c r="E36" i="198"/>
  <c r="AT35" i="198"/>
  <c r="AS35" i="198"/>
  <c r="AR35" i="198"/>
  <c r="AQ35" i="198"/>
  <c r="AP35" i="198"/>
  <c r="AO35" i="198"/>
  <c r="AN35" i="198"/>
  <c r="AM35" i="198"/>
  <c r="AL35" i="198"/>
  <c r="AK35" i="198"/>
  <c r="AJ35" i="198"/>
  <c r="AI35" i="198"/>
  <c r="AH35" i="198"/>
  <c r="AG35" i="198"/>
  <c r="AF35" i="198"/>
  <c r="AE35" i="198"/>
  <c r="AD35" i="198"/>
  <c r="AC35" i="198"/>
  <c r="AB35" i="198"/>
  <c r="AA35" i="198"/>
  <c r="Z35" i="198"/>
  <c r="Y35" i="198"/>
  <c r="X35" i="198"/>
  <c r="W35" i="198"/>
  <c r="V35" i="198"/>
  <c r="U35" i="198"/>
  <c r="T35" i="198"/>
  <c r="S35" i="198"/>
  <c r="R35" i="198"/>
  <c r="Q35" i="198"/>
  <c r="P35" i="198"/>
  <c r="O35" i="198"/>
  <c r="N35" i="198"/>
  <c r="M35" i="198"/>
  <c r="L35" i="198"/>
  <c r="K35" i="198"/>
  <c r="J35" i="198"/>
  <c r="I35" i="198"/>
  <c r="H35" i="198"/>
  <c r="G35" i="198"/>
  <c r="F35" i="198"/>
  <c r="E35" i="198"/>
  <c r="AT34" i="198"/>
  <c r="AS34" i="198"/>
  <c r="AR34" i="198"/>
  <c r="AQ34" i="198"/>
  <c r="AP34" i="198"/>
  <c r="AO34" i="198"/>
  <c r="AN34" i="198"/>
  <c r="AM34" i="198"/>
  <c r="AL34" i="198"/>
  <c r="AK34" i="198"/>
  <c r="AJ34" i="198"/>
  <c r="AI34" i="198"/>
  <c r="AH34" i="198"/>
  <c r="AG34" i="198"/>
  <c r="AF34" i="198"/>
  <c r="AE34" i="198"/>
  <c r="AD34" i="198"/>
  <c r="AC34" i="198"/>
  <c r="AB34" i="198"/>
  <c r="AA34" i="198"/>
  <c r="Z34" i="198"/>
  <c r="Y34" i="198"/>
  <c r="X34" i="198"/>
  <c r="W34" i="198"/>
  <c r="V34" i="198"/>
  <c r="U34" i="198"/>
  <c r="T34" i="198"/>
  <c r="S34" i="198"/>
  <c r="R34" i="198"/>
  <c r="Q34" i="198"/>
  <c r="P34" i="198"/>
  <c r="O34" i="198"/>
  <c r="N34" i="198"/>
  <c r="M34" i="198"/>
  <c r="L34" i="198"/>
  <c r="K34" i="198"/>
  <c r="J34" i="198"/>
  <c r="I34" i="198"/>
  <c r="H34" i="198"/>
  <c r="G34" i="198"/>
  <c r="F34" i="198"/>
  <c r="E34" i="198"/>
  <c r="BX63" i="197"/>
  <c r="BW63" i="197"/>
  <c r="BV63" i="197"/>
  <c r="BU63" i="197"/>
  <c r="BT63" i="197"/>
  <c r="BS63" i="197"/>
  <c r="BR63" i="197"/>
  <c r="BQ63" i="197"/>
  <c r="BP63" i="197"/>
  <c r="BO63" i="197"/>
  <c r="BN63" i="197"/>
  <c r="BM63" i="197"/>
  <c r="BL63" i="197"/>
  <c r="BK63" i="197"/>
  <c r="BJ63" i="197"/>
  <c r="BI63" i="197"/>
  <c r="BH63" i="197"/>
  <c r="BG63" i="197"/>
  <c r="BF63" i="197"/>
  <c r="BE63" i="197"/>
  <c r="BD63" i="197"/>
  <c r="BC63" i="197"/>
  <c r="BB63" i="197"/>
  <c r="BA63" i="197"/>
  <c r="AZ63" i="197"/>
  <c r="AY63" i="197"/>
  <c r="AT63" i="197"/>
  <c r="AS63" i="197"/>
  <c r="AR63" i="197"/>
  <c r="AQ63" i="197"/>
  <c r="AP63" i="197"/>
  <c r="AO63" i="197"/>
  <c r="AN63" i="197"/>
  <c r="AM63" i="197"/>
  <c r="AL63" i="197"/>
  <c r="AK63" i="197"/>
  <c r="AJ63" i="197"/>
  <c r="AI63" i="197"/>
  <c r="AH63" i="197"/>
  <c r="AG63" i="197"/>
  <c r="AF63" i="197"/>
  <c r="AE63" i="197"/>
  <c r="AD63" i="197"/>
  <c r="AC63" i="197"/>
  <c r="AB63" i="197"/>
  <c r="AA63" i="197"/>
  <c r="Z63" i="197"/>
  <c r="Y63" i="197"/>
  <c r="X63" i="197"/>
  <c r="W63" i="197"/>
  <c r="V63" i="197"/>
  <c r="U63" i="197"/>
  <c r="T63" i="197"/>
  <c r="S63" i="197"/>
  <c r="R63" i="197"/>
  <c r="Q63" i="197"/>
  <c r="P63" i="197"/>
  <c r="O63" i="197"/>
  <c r="N63" i="197"/>
  <c r="M63" i="197"/>
  <c r="L63" i="197"/>
  <c r="K63" i="197"/>
  <c r="J63" i="197"/>
  <c r="I63" i="197"/>
  <c r="H63" i="197"/>
  <c r="G63" i="197"/>
  <c r="F63" i="197"/>
  <c r="E63" i="197"/>
  <c r="AL73" i="196"/>
  <c r="AK73" i="196"/>
  <c r="AJ73" i="196"/>
  <c r="AI73" i="196"/>
  <c r="AH73" i="196"/>
  <c r="AG73" i="196"/>
  <c r="AF73" i="196"/>
  <c r="AE73" i="196"/>
  <c r="AD73" i="196"/>
  <c r="AC73" i="196"/>
  <c r="AB73" i="196"/>
  <c r="AA73" i="196"/>
  <c r="Z73" i="196"/>
  <c r="Y73" i="196"/>
  <c r="X73" i="196"/>
  <c r="W73" i="196"/>
  <c r="V73" i="196"/>
  <c r="U73" i="196"/>
  <c r="T73" i="196"/>
  <c r="S73" i="196"/>
  <c r="R73" i="196"/>
  <c r="Q73" i="196"/>
  <c r="P73" i="196"/>
  <c r="O73" i="196"/>
  <c r="N73" i="196"/>
  <c r="M73" i="196"/>
  <c r="L73" i="196"/>
  <c r="K73" i="196"/>
  <c r="J73" i="196"/>
  <c r="I73" i="196"/>
  <c r="H73" i="196"/>
  <c r="G73" i="196"/>
  <c r="F73" i="196"/>
  <c r="E73" i="196"/>
  <c r="AL72" i="196"/>
  <c r="AK72" i="196"/>
  <c r="AJ72" i="196"/>
  <c r="AI72" i="196"/>
  <c r="AH72" i="196"/>
  <c r="AG72" i="196"/>
  <c r="AF72" i="196"/>
  <c r="AE72" i="196"/>
  <c r="AD72" i="196"/>
  <c r="AC72" i="196"/>
  <c r="AB72" i="196"/>
  <c r="AA72" i="196"/>
  <c r="Z72" i="196"/>
  <c r="Y72" i="196"/>
  <c r="X72" i="196"/>
  <c r="W72" i="196"/>
  <c r="V72" i="196"/>
  <c r="U72" i="196"/>
  <c r="T72" i="196"/>
  <c r="S72" i="196"/>
  <c r="R72" i="196"/>
  <c r="Q72" i="196"/>
  <c r="P72" i="196"/>
  <c r="O72" i="196"/>
  <c r="N72" i="196"/>
  <c r="M72" i="196"/>
  <c r="L72" i="196"/>
  <c r="K72" i="196"/>
  <c r="J72" i="196"/>
  <c r="I72" i="196"/>
  <c r="H72" i="196"/>
  <c r="G72" i="196"/>
  <c r="F72" i="196"/>
  <c r="E72" i="196"/>
  <c r="AL71" i="196"/>
  <c r="AK71" i="196"/>
  <c r="AJ71" i="196"/>
  <c r="AI71" i="196"/>
  <c r="AH71" i="196"/>
  <c r="AG71" i="196"/>
  <c r="AF71" i="196"/>
  <c r="AE71" i="196"/>
  <c r="AD71" i="196"/>
  <c r="AC71" i="196"/>
  <c r="AB71" i="196"/>
  <c r="AA71" i="196"/>
  <c r="Z71" i="196"/>
  <c r="Y71" i="196"/>
  <c r="X71" i="196"/>
  <c r="W71" i="196"/>
  <c r="V71" i="196"/>
  <c r="U71" i="196"/>
  <c r="T71" i="196"/>
  <c r="S71" i="196"/>
  <c r="R71" i="196"/>
  <c r="Q71" i="196"/>
  <c r="P71" i="196"/>
  <c r="O71" i="196"/>
  <c r="N71" i="196"/>
  <c r="M71" i="196"/>
  <c r="L71" i="196"/>
  <c r="K71" i="196"/>
  <c r="J71" i="196"/>
  <c r="I71" i="196"/>
  <c r="H71" i="196"/>
  <c r="G71" i="196"/>
  <c r="F71" i="196"/>
  <c r="E71" i="196"/>
  <c r="AL70" i="196"/>
  <c r="AK70" i="196"/>
  <c r="AJ70" i="196"/>
  <c r="AI70" i="196"/>
  <c r="AH70" i="196"/>
  <c r="AG70" i="196"/>
  <c r="AF70" i="196"/>
  <c r="AE70" i="196"/>
  <c r="AD70" i="196"/>
  <c r="AC70" i="196"/>
  <c r="AB70" i="196"/>
  <c r="AA70" i="196"/>
  <c r="Z70" i="196"/>
  <c r="Y70" i="196"/>
  <c r="X70" i="196"/>
  <c r="W70" i="196"/>
  <c r="V70" i="196"/>
  <c r="U70" i="196"/>
  <c r="T70" i="196"/>
  <c r="S70" i="196"/>
  <c r="R70" i="196"/>
  <c r="Q70" i="196"/>
  <c r="P70" i="196"/>
  <c r="O70" i="196"/>
  <c r="N70" i="196"/>
  <c r="M70" i="196"/>
  <c r="L70" i="196"/>
  <c r="K70" i="196"/>
  <c r="J70" i="196"/>
  <c r="I70" i="196"/>
  <c r="H70" i="196"/>
  <c r="G70" i="196"/>
  <c r="F70" i="196"/>
  <c r="E70" i="196"/>
  <c r="AL69" i="196"/>
  <c r="AK69" i="196"/>
  <c r="AJ69" i="196"/>
  <c r="AI69" i="196"/>
  <c r="AH69" i="196"/>
  <c r="AG69" i="196"/>
  <c r="AF69" i="196"/>
  <c r="AE69" i="196"/>
  <c r="AD69" i="196"/>
  <c r="AC69" i="196"/>
  <c r="AB69" i="196"/>
  <c r="AA69" i="196"/>
  <c r="Z69" i="196"/>
  <c r="Y69" i="196"/>
  <c r="X69" i="196"/>
  <c r="W69" i="196"/>
  <c r="V69" i="196"/>
  <c r="U69" i="196"/>
  <c r="T69" i="196"/>
  <c r="S69" i="196"/>
  <c r="R69" i="196"/>
  <c r="Q69" i="196"/>
  <c r="P69" i="196"/>
  <c r="O69" i="196"/>
  <c r="N69" i="196"/>
  <c r="M69" i="196"/>
  <c r="L69" i="196"/>
  <c r="K69" i="196"/>
  <c r="J69" i="196"/>
  <c r="I69" i="196"/>
  <c r="H69" i="196"/>
  <c r="G69" i="196"/>
  <c r="F69" i="196"/>
  <c r="E69" i="196"/>
  <c r="AL68" i="196"/>
  <c r="AK68" i="196"/>
  <c r="AJ68" i="196"/>
  <c r="AI68" i="196"/>
  <c r="AH68" i="196"/>
  <c r="AG68" i="196"/>
  <c r="AF68" i="196"/>
  <c r="AE68" i="196"/>
  <c r="AD68" i="196"/>
  <c r="AC68" i="196"/>
  <c r="AB68" i="196"/>
  <c r="AA68" i="196"/>
  <c r="Z68" i="196"/>
  <c r="Y68" i="196"/>
  <c r="X68" i="196"/>
  <c r="W68" i="196"/>
  <c r="V68" i="196"/>
  <c r="U68" i="196"/>
  <c r="T68" i="196"/>
  <c r="S68" i="196"/>
  <c r="R68" i="196"/>
  <c r="Q68" i="196"/>
  <c r="P68" i="196"/>
  <c r="O68" i="196"/>
  <c r="N68" i="196"/>
  <c r="M68" i="196"/>
  <c r="L68" i="196"/>
  <c r="K68" i="196"/>
  <c r="J68" i="196"/>
  <c r="I68" i="196"/>
  <c r="H68" i="196"/>
  <c r="G68" i="196"/>
  <c r="F68" i="196"/>
  <c r="E68" i="196"/>
  <c r="AL67" i="196"/>
  <c r="AK67" i="196"/>
  <c r="AJ67" i="196"/>
  <c r="AI67" i="196"/>
  <c r="AH67" i="196"/>
  <c r="AG67" i="196"/>
  <c r="AF67" i="196"/>
  <c r="AE67" i="196"/>
  <c r="AD67" i="196"/>
  <c r="AC67" i="196"/>
  <c r="AB67" i="196"/>
  <c r="AA67" i="196"/>
  <c r="Z67" i="196"/>
  <c r="Y67" i="196"/>
  <c r="X67" i="196"/>
  <c r="W67" i="196"/>
  <c r="V67" i="196"/>
  <c r="U67" i="196"/>
  <c r="T67" i="196"/>
  <c r="S67" i="196"/>
  <c r="R67" i="196"/>
  <c r="Q67" i="196"/>
  <c r="P67" i="196"/>
  <c r="O67" i="196"/>
  <c r="N67" i="196"/>
  <c r="M67" i="196"/>
  <c r="L67" i="196"/>
  <c r="K67" i="196"/>
  <c r="J67" i="196"/>
  <c r="I67" i="196"/>
  <c r="H67" i="196"/>
  <c r="G67" i="196"/>
  <c r="F67" i="196"/>
  <c r="E67" i="196"/>
  <c r="AL66" i="196"/>
  <c r="AK66" i="196"/>
  <c r="AJ66" i="196"/>
  <c r="AI66" i="196"/>
  <c r="AH66" i="196"/>
  <c r="AG66" i="196"/>
  <c r="AF66" i="196"/>
  <c r="AE66" i="196"/>
  <c r="AD66" i="196"/>
  <c r="AC66" i="196"/>
  <c r="AB66" i="196"/>
  <c r="AA66" i="196"/>
  <c r="Z66" i="196"/>
  <c r="Y66" i="196"/>
  <c r="X66" i="196"/>
  <c r="W66" i="196"/>
  <c r="V66" i="196"/>
  <c r="U66" i="196"/>
  <c r="T66" i="196"/>
  <c r="S66" i="196"/>
  <c r="R66" i="196"/>
  <c r="Q66" i="196"/>
  <c r="P66" i="196"/>
  <c r="O66" i="196"/>
  <c r="N66" i="196"/>
  <c r="M66" i="196"/>
  <c r="L66" i="196"/>
  <c r="K66" i="196"/>
  <c r="J66" i="196"/>
  <c r="I66" i="196"/>
  <c r="H66" i="196"/>
  <c r="G66" i="196"/>
  <c r="F66" i="196"/>
  <c r="E66" i="196"/>
  <c r="AL65" i="196"/>
  <c r="AK65" i="196"/>
  <c r="AJ65" i="196"/>
  <c r="AI65" i="196"/>
  <c r="AH65" i="196"/>
  <c r="AG65" i="196"/>
  <c r="AF65" i="196"/>
  <c r="AE65" i="196"/>
  <c r="AD65" i="196"/>
  <c r="AC65" i="196"/>
  <c r="AB65" i="196"/>
  <c r="AA65" i="196"/>
  <c r="Z65" i="196"/>
  <c r="Y65" i="196"/>
  <c r="X65" i="196"/>
  <c r="W65" i="196"/>
  <c r="V65" i="196"/>
  <c r="U65" i="196"/>
  <c r="T65" i="196"/>
  <c r="S65" i="196"/>
  <c r="R65" i="196"/>
  <c r="Q65" i="196"/>
  <c r="P65" i="196"/>
  <c r="O65" i="196"/>
  <c r="N65" i="196"/>
  <c r="M65" i="196"/>
  <c r="L65" i="196"/>
  <c r="K65" i="196"/>
  <c r="J65" i="196"/>
  <c r="I65" i="196"/>
  <c r="H65" i="196"/>
  <c r="G65" i="196"/>
  <c r="F65" i="196"/>
  <c r="E65" i="196"/>
  <c r="AL64" i="196"/>
  <c r="AK64" i="196"/>
  <c r="AJ64" i="196"/>
  <c r="AI64" i="196"/>
  <c r="AH64" i="196"/>
  <c r="AG64" i="196"/>
  <c r="AF64" i="196"/>
  <c r="AE64" i="196"/>
  <c r="AD64" i="196"/>
  <c r="AC64" i="196"/>
  <c r="AB64" i="196"/>
  <c r="AA64" i="196"/>
  <c r="Z64" i="196"/>
  <c r="Y64" i="196"/>
  <c r="X64" i="196"/>
  <c r="W64" i="196"/>
  <c r="V64" i="196"/>
  <c r="U64" i="196"/>
  <c r="T64" i="196"/>
  <c r="S64" i="196"/>
  <c r="R64" i="196"/>
  <c r="Q64" i="196"/>
  <c r="P64" i="196"/>
  <c r="O64" i="196"/>
  <c r="N64" i="196"/>
  <c r="M64" i="196"/>
  <c r="L64" i="196"/>
  <c r="K64" i="196"/>
  <c r="J64" i="196"/>
  <c r="I64" i="196"/>
  <c r="H64" i="196"/>
  <c r="G64" i="196"/>
  <c r="F64" i="196"/>
  <c r="E64" i="196"/>
  <c r="AL62" i="196"/>
  <c r="AK62" i="196"/>
  <c r="AJ62" i="196"/>
  <c r="AI62" i="196"/>
  <c r="AH62" i="196"/>
  <c r="AG62" i="196"/>
  <c r="AF62" i="196"/>
  <c r="AE62" i="196"/>
  <c r="AD62" i="196"/>
  <c r="AC62" i="196"/>
  <c r="AB62" i="196"/>
  <c r="AA62" i="196"/>
  <c r="Z62" i="196"/>
  <c r="Y62" i="196"/>
  <c r="X62" i="196"/>
  <c r="W62" i="196"/>
  <c r="V62" i="196"/>
  <c r="U62" i="196"/>
  <c r="T62" i="196"/>
  <c r="S62" i="196"/>
  <c r="R62" i="196"/>
  <c r="Q62" i="196"/>
  <c r="P62" i="196"/>
  <c r="O62" i="196"/>
  <c r="N62" i="196"/>
  <c r="M62" i="196"/>
  <c r="L62" i="196"/>
  <c r="K62" i="196"/>
  <c r="J62" i="196"/>
  <c r="I62" i="196"/>
  <c r="H62" i="196"/>
  <c r="G62" i="196"/>
  <c r="F62" i="196"/>
  <c r="E62" i="196"/>
  <c r="AL61" i="196"/>
  <c r="AK61" i="196"/>
  <c r="AJ61" i="196"/>
  <c r="AI61" i="196"/>
  <c r="AH61" i="196"/>
  <c r="AG61" i="196"/>
  <c r="AF61" i="196"/>
  <c r="AE61" i="196"/>
  <c r="AD61" i="196"/>
  <c r="AC61" i="196"/>
  <c r="AB61" i="196"/>
  <c r="AA61" i="196"/>
  <c r="Z61" i="196"/>
  <c r="Y61" i="196"/>
  <c r="X61" i="196"/>
  <c r="W61" i="196"/>
  <c r="V61" i="196"/>
  <c r="U61" i="196"/>
  <c r="T61" i="196"/>
  <c r="S61" i="196"/>
  <c r="R61" i="196"/>
  <c r="Q61" i="196"/>
  <c r="P61" i="196"/>
  <c r="O61" i="196"/>
  <c r="N61" i="196"/>
  <c r="M61" i="196"/>
  <c r="L61" i="196"/>
  <c r="K61" i="196"/>
  <c r="J61" i="196"/>
  <c r="I61" i="196"/>
  <c r="H61" i="196"/>
  <c r="G61" i="196"/>
  <c r="F61" i="196"/>
  <c r="E61" i="196"/>
  <c r="AL60" i="196"/>
  <c r="AK60" i="196"/>
  <c r="AJ60" i="196"/>
  <c r="AI60" i="196"/>
  <c r="AH60" i="196"/>
  <c r="AG60" i="196"/>
  <c r="AF60" i="196"/>
  <c r="AE60" i="196"/>
  <c r="AD60" i="196"/>
  <c r="AC60" i="196"/>
  <c r="AB60" i="196"/>
  <c r="AA60" i="196"/>
  <c r="Z60" i="196"/>
  <c r="Y60" i="196"/>
  <c r="X60" i="196"/>
  <c r="W60" i="196"/>
  <c r="V60" i="196"/>
  <c r="U60" i="196"/>
  <c r="T60" i="196"/>
  <c r="S60" i="196"/>
  <c r="R60" i="196"/>
  <c r="Q60" i="196"/>
  <c r="P60" i="196"/>
  <c r="O60" i="196"/>
  <c r="N60" i="196"/>
  <c r="M60" i="196"/>
  <c r="L60" i="196"/>
  <c r="K60" i="196"/>
  <c r="J60" i="196"/>
  <c r="I60" i="196"/>
  <c r="H60" i="196"/>
  <c r="G60" i="196"/>
  <c r="F60" i="196"/>
  <c r="E60" i="196"/>
  <c r="AL59" i="196"/>
  <c r="AK59" i="196"/>
  <c r="AJ59" i="196"/>
  <c r="AI59" i="196"/>
  <c r="AH59" i="196"/>
  <c r="AG59" i="196"/>
  <c r="AF59" i="196"/>
  <c r="AE59" i="196"/>
  <c r="AD59" i="196"/>
  <c r="AC59" i="196"/>
  <c r="AB59" i="196"/>
  <c r="AA59" i="196"/>
  <c r="Z59" i="196"/>
  <c r="Y59" i="196"/>
  <c r="X59" i="196"/>
  <c r="W59" i="196"/>
  <c r="V59" i="196"/>
  <c r="U59" i="196"/>
  <c r="T59" i="196"/>
  <c r="S59" i="196"/>
  <c r="R59" i="196"/>
  <c r="Q59" i="196"/>
  <c r="P59" i="196"/>
  <c r="O59" i="196"/>
  <c r="N59" i="196"/>
  <c r="M59" i="196"/>
  <c r="L59" i="196"/>
  <c r="K59" i="196"/>
  <c r="J59" i="196"/>
  <c r="I59" i="196"/>
  <c r="H59" i="196"/>
  <c r="G59" i="196"/>
  <c r="F59" i="196"/>
  <c r="E59" i="196"/>
  <c r="AL58" i="196"/>
  <c r="AK58" i="196"/>
  <c r="AJ58" i="196"/>
  <c r="AI58" i="196"/>
  <c r="AH58" i="196"/>
  <c r="AG58" i="196"/>
  <c r="AF58" i="196"/>
  <c r="AE58" i="196"/>
  <c r="AD58" i="196"/>
  <c r="AC58" i="196"/>
  <c r="AB58" i="196"/>
  <c r="AA58" i="196"/>
  <c r="Z58" i="196"/>
  <c r="Y58" i="196"/>
  <c r="X58" i="196"/>
  <c r="W58" i="196"/>
  <c r="V58" i="196"/>
  <c r="U58" i="196"/>
  <c r="T58" i="196"/>
  <c r="S58" i="196"/>
  <c r="R58" i="196"/>
  <c r="Q58" i="196"/>
  <c r="P58" i="196"/>
  <c r="O58" i="196"/>
  <c r="N58" i="196"/>
  <c r="M58" i="196"/>
  <c r="L58" i="196"/>
  <c r="K58" i="196"/>
  <c r="J58" i="196"/>
  <c r="I58" i="196"/>
  <c r="H58" i="196"/>
  <c r="G58" i="196"/>
  <c r="F58" i="196"/>
  <c r="E58" i="196"/>
  <c r="AL57" i="196"/>
  <c r="AK57" i="196"/>
  <c r="AJ57" i="196"/>
  <c r="AI57" i="196"/>
  <c r="AH57" i="196"/>
  <c r="AG57" i="196"/>
  <c r="AF57" i="196"/>
  <c r="AE57" i="196"/>
  <c r="AD57" i="196"/>
  <c r="AC57" i="196"/>
  <c r="AB57" i="196"/>
  <c r="AA57" i="196"/>
  <c r="Z57" i="196"/>
  <c r="Y57" i="196"/>
  <c r="X57" i="196"/>
  <c r="W57" i="196"/>
  <c r="V57" i="196"/>
  <c r="U57" i="196"/>
  <c r="T57" i="196"/>
  <c r="S57" i="196"/>
  <c r="R57" i="196"/>
  <c r="Q57" i="196"/>
  <c r="P57" i="196"/>
  <c r="O57" i="196"/>
  <c r="N57" i="196"/>
  <c r="M57" i="196"/>
  <c r="L57" i="196"/>
  <c r="K57" i="196"/>
  <c r="J57" i="196"/>
  <c r="I57" i="196"/>
  <c r="H57" i="196"/>
  <c r="G57" i="196"/>
  <c r="F57" i="196"/>
  <c r="E57" i="196"/>
  <c r="AL56" i="196"/>
  <c r="AK56" i="196"/>
  <c r="AJ56" i="196"/>
  <c r="AI56" i="196"/>
  <c r="AH56" i="196"/>
  <c r="AG56" i="196"/>
  <c r="AF56" i="196"/>
  <c r="AE56" i="196"/>
  <c r="AD56" i="196"/>
  <c r="AC56" i="196"/>
  <c r="AB56" i="196"/>
  <c r="AA56" i="196"/>
  <c r="Z56" i="196"/>
  <c r="Y56" i="196"/>
  <c r="X56" i="196"/>
  <c r="W56" i="196"/>
  <c r="V56" i="196"/>
  <c r="U56" i="196"/>
  <c r="T56" i="196"/>
  <c r="S56" i="196"/>
  <c r="R56" i="196"/>
  <c r="Q56" i="196"/>
  <c r="P56" i="196"/>
  <c r="O56" i="196"/>
  <c r="N56" i="196"/>
  <c r="M56" i="196"/>
  <c r="L56" i="196"/>
  <c r="K56" i="196"/>
  <c r="J56" i="196"/>
  <c r="I56" i="196"/>
  <c r="H56" i="196"/>
  <c r="G56" i="196"/>
  <c r="F56" i="196"/>
  <c r="E56" i="196"/>
  <c r="AL55" i="196"/>
  <c r="AK55" i="196"/>
  <c r="AJ55" i="196"/>
  <c r="AI55" i="196"/>
  <c r="AH55" i="196"/>
  <c r="AG55" i="196"/>
  <c r="AF55" i="196"/>
  <c r="AE55" i="196"/>
  <c r="AD55" i="196"/>
  <c r="AC55" i="196"/>
  <c r="AB55" i="196"/>
  <c r="AA55" i="196"/>
  <c r="Z55" i="196"/>
  <c r="Y55" i="196"/>
  <c r="X55" i="196"/>
  <c r="W55" i="196"/>
  <c r="V55" i="196"/>
  <c r="U55" i="196"/>
  <c r="T55" i="196"/>
  <c r="S55" i="196"/>
  <c r="R55" i="196"/>
  <c r="Q55" i="196"/>
  <c r="P55" i="196"/>
  <c r="O55" i="196"/>
  <c r="N55" i="196"/>
  <c r="M55" i="196"/>
  <c r="L55" i="196"/>
  <c r="K55" i="196"/>
  <c r="J55" i="196"/>
  <c r="I55" i="196"/>
  <c r="H55" i="196"/>
  <c r="G55" i="196"/>
  <c r="F55" i="196"/>
  <c r="E55" i="196"/>
  <c r="AL54" i="196"/>
  <c r="AK54" i="196"/>
  <c r="AJ54" i="196"/>
  <c r="AI54" i="196"/>
  <c r="AH54" i="196"/>
  <c r="AG54" i="196"/>
  <c r="AF54" i="196"/>
  <c r="AE54" i="196"/>
  <c r="AD54" i="196"/>
  <c r="AC54" i="196"/>
  <c r="AB54" i="196"/>
  <c r="AA54" i="196"/>
  <c r="Z54" i="196"/>
  <c r="Y54" i="196"/>
  <c r="X54" i="196"/>
  <c r="W54" i="196"/>
  <c r="V54" i="196"/>
  <c r="U54" i="196"/>
  <c r="T54" i="196"/>
  <c r="S54" i="196"/>
  <c r="R54" i="196"/>
  <c r="Q54" i="196"/>
  <c r="P54" i="196"/>
  <c r="O54" i="196"/>
  <c r="N54" i="196"/>
  <c r="M54" i="196"/>
  <c r="L54" i="196"/>
  <c r="K54" i="196"/>
  <c r="J54" i="196"/>
  <c r="I54" i="196"/>
  <c r="H54" i="196"/>
  <c r="G54" i="196"/>
  <c r="F54" i="196"/>
  <c r="E54" i="196"/>
  <c r="AL53" i="196"/>
  <c r="AK53" i="196"/>
  <c r="AJ53" i="196"/>
  <c r="AI53" i="196"/>
  <c r="AH53" i="196"/>
  <c r="AG53" i="196"/>
  <c r="AF53" i="196"/>
  <c r="AE53" i="196"/>
  <c r="AD53" i="196"/>
  <c r="AC53" i="196"/>
  <c r="AB53" i="196"/>
  <c r="AA53" i="196"/>
  <c r="Z53" i="196"/>
  <c r="Y53" i="196"/>
  <c r="X53" i="196"/>
  <c r="W53" i="196"/>
  <c r="V53" i="196"/>
  <c r="U53" i="196"/>
  <c r="T53" i="196"/>
  <c r="S53" i="196"/>
  <c r="R53" i="196"/>
  <c r="Q53" i="196"/>
  <c r="P53" i="196"/>
  <c r="O53" i="196"/>
  <c r="N53" i="196"/>
  <c r="M53" i="196"/>
  <c r="L53" i="196"/>
  <c r="K53" i="196"/>
  <c r="J53" i="196"/>
  <c r="I53" i="196"/>
  <c r="H53" i="196"/>
  <c r="G53" i="196"/>
  <c r="F53" i="196"/>
  <c r="E53" i="196"/>
  <c r="AL51" i="196"/>
  <c r="AK51" i="196"/>
  <c r="AJ51" i="196"/>
  <c r="AI51" i="196"/>
  <c r="AH51" i="196"/>
  <c r="AG51" i="196"/>
  <c r="AF51" i="196"/>
  <c r="AE51" i="196"/>
  <c r="AD51" i="196"/>
  <c r="AC51" i="196"/>
  <c r="AB51" i="196"/>
  <c r="AA51" i="196"/>
  <c r="Z51" i="196"/>
  <c r="Y51" i="196"/>
  <c r="X51" i="196"/>
  <c r="W51" i="196"/>
  <c r="V51" i="196"/>
  <c r="U51" i="196"/>
  <c r="T51" i="196"/>
  <c r="S51" i="196"/>
  <c r="R51" i="196"/>
  <c r="Q51" i="196"/>
  <c r="P51" i="196"/>
  <c r="O51" i="196"/>
  <c r="N51" i="196"/>
  <c r="M51" i="196"/>
  <c r="L51" i="196"/>
  <c r="K51" i="196"/>
  <c r="J51" i="196"/>
  <c r="I51" i="196"/>
  <c r="H51" i="196"/>
  <c r="G51" i="196"/>
  <c r="F51" i="196"/>
  <c r="E51" i="196"/>
  <c r="AL50" i="196"/>
  <c r="AK50" i="196"/>
  <c r="AJ50" i="196"/>
  <c r="AI50" i="196"/>
  <c r="AH50" i="196"/>
  <c r="AG50" i="196"/>
  <c r="AF50" i="196"/>
  <c r="AE50" i="196"/>
  <c r="AD50" i="196"/>
  <c r="AC50" i="196"/>
  <c r="AB50" i="196"/>
  <c r="AA50" i="196"/>
  <c r="Z50" i="196"/>
  <c r="Y50" i="196"/>
  <c r="X50" i="196"/>
  <c r="W50" i="196"/>
  <c r="V50" i="196"/>
  <c r="U50" i="196"/>
  <c r="T50" i="196"/>
  <c r="S50" i="196"/>
  <c r="R50" i="196"/>
  <c r="Q50" i="196"/>
  <c r="P50" i="196"/>
  <c r="O50" i="196"/>
  <c r="N50" i="196"/>
  <c r="M50" i="196"/>
  <c r="L50" i="196"/>
  <c r="K50" i="196"/>
  <c r="J50" i="196"/>
  <c r="I50" i="196"/>
  <c r="H50" i="196"/>
  <c r="G50" i="196"/>
  <c r="F50" i="196"/>
  <c r="E50" i="196"/>
  <c r="AL49" i="196"/>
  <c r="AK49" i="196"/>
  <c r="AJ49" i="196"/>
  <c r="AI49" i="196"/>
  <c r="AH49" i="196"/>
  <c r="AG49" i="196"/>
  <c r="AF49" i="196"/>
  <c r="AE49" i="196"/>
  <c r="AD49" i="196"/>
  <c r="AC49" i="196"/>
  <c r="AB49" i="196"/>
  <c r="AA49" i="196"/>
  <c r="Z49" i="196"/>
  <c r="Y49" i="196"/>
  <c r="X49" i="196"/>
  <c r="W49" i="196"/>
  <c r="V49" i="196"/>
  <c r="U49" i="196"/>
  <c r="T49" i="196"/>
  <c r="S49" i="196"/>
  <c r="R49" i="196"/>
  <c r="Q49" i="196"/>
  <c r="P49" i="196"/>
  <c r="O49" i="196"/>
  <c r="N49" i="196"/>
  <c r="M49" i="196"/>
  <c r="L49" i="196"/>
  <c r="K49" i="196"/>
  <c r="J49" i="196"/>
  <c r="I49" i="196"/>
  <c r="H49" i="196"/>
  <c r="G49" i="196"/>
  <c r="F49" i="196"/>
  <c r="E49" i="196"/>
  <c r="AL48" i="196"/>
  <c r="AK48" i="196"/>
  <c r="AJ48" i="196"/>
  <c r="AI48" i="196"/>
  <c r="AH48" i="196"/>
  <c r="AG48" i="196"/>
  <c r="AF48" i="196"/>
  <c r="AE48" i="196"/>
  <c r="AD48" i="196"/>
  <c r="AC48" i="196"/>
  <c r="AB48" i="196"/>
  <c r="AA48" i="196"/>
  <c r="Z48" i="196"/>
  <c r="Y48" i="196"/>
  <c r="X48" i="196"/>
  <c r="W48" i="196"/>
  <c r="V48" i="196"/>
  <c r="U48" i="196"/>
  <c r="T48" i="196"/>
  <c r="S48" i="196"/>
  <c r="R48" i="196"/>
  <c r="Q48" i="196"/>
  <c r="P48" i="196"/>
  <c r="O48" i="196"/>
  <c r="N48" i="196"/>
  <c r="M48" i="196"/>
  <c r="L48" i="196"/>
  <c r="K48" i="196"/>
  <c r="J48" i="196"/>
  <c r="I48" i="196"/>
  <c r="H48" i="196"/>
  <c r="G48" i="196"/>
  <c r="F48" i="196"/>
  <c r="E48" i="196"/>
  <c r="AL47" i="196"/>
  <c r="AK47" i="196"/>
  <c r="AJ47" i="196"/>
  <c r="AI47" i="196"/>
  <c r="AH47" i="196"/>
  <c r="AG47" i="196"/>
  <c r="AF47" i="196"/>
  <c r="AE47" i="196"/>
  <c r="AD47" i="196"/>
  <c r="AC47" i="196"/>
  <c r="AB47" i="196"/>
  <c r="AA47" i="196"/>
  <c r="Z47" i="196"/>
  <c r="Y47" i="196"/>
  <c r="X47" i="196"/>
  <c r="W47" i="196"/>
  <c r="V47" i="196"/>
  <c r="U47" i="196"/>
  <c r="T47" i="196"/>
  <c r="S47" i="196"/>
  <c r="R47" i="196"/>
  <c r="Q47" i="196"/>
  <c r="P47" i="196"/>
  <c r="O47" i="196"/>
  <c r="N47" i="196"/>
  <c r="M47" i="196"/>
  <c r="L47" i="196"/>
  <c r="K47" i="196"/>
  <c r="J47" i="196"/>
  <c r="I47" i="196"/>
  <c r="H47" i="196"/>
  <c r="G47" i="196"/>
  <c r="F47" i="196"/>
  <c r="E47" i="196"/>
  <c r="AL46" i="196"/>
  <c r="AK46" i="196"/>
  <c r="AJ46" i="196"/>
  <c r="AI46" i="196"/>
  <c r="AH46" i="196"/>
  <c r="AG46" i="196"/>
  <c r="AF46" i="196"/>
  <c r="AE46" i="196"/>
  <c r="AD46" i="196"/>
  <c r="AC46" i="196"/>
  <c r="AB46" i="196"/>
  <c r="AA46" i="196"/>
  <c r="Z46" i="196"/>
  <c r="Y46" i="196"/>
  <c r="X46" i="196"/>
  <c r="W46" i="196"/>
  <c r="V46" i="196"/>
  <c r="U46" i="196"/>
  <c r="T46" i="196"/>
  <c r="S46" i="196"/>
  <c r="R46" i="196"/>
  <c r="Q46" i="196"/>
  <c r="P46" i="196"/>
  <c r="O46" i="196"/>
  <c r="N46" i="196"/>
  <c r="M46" i="196"/>
  <c r="L46" i="196"/>
  <c r="K46" i="196"/>
  <c r="J46" i="196"/>
  <c r="I46" i="196"/>
  <c r="G46" i="196"/>
  <c r="F46" i="196"/>
  <c r="E46" i="196"/>
  <c r="AL45" i="196"/>
  <c r="AK45" i="196"/>
  <c r="AJ45" i="196"/>
  <c r="AI45" i="196"/>
  <c r="AH45" i="196"/>
  <c r="AG45" i="196"/>
  <c r="AF45" i="196"/>
  <c r="AE45" i="196"/>
  <c r="AD45" i="196"/>
  <c r="AC45" i="196"/>
  <c r="AB45" i="196"/>
  <c r="AA45" i="196"/>
  <c r="Z45" i="196"/>
  <c r="Y45" i="196"/>
  <c r="X45" i="196"/>
  <c r="W45" i="196"/>
  <c r="V45" i="196"/>
  <c r="U45" i="196"/>
  <c r="T45" i="196"/>
  <c r="S45" i="196"/>
  <c r="R45" i="196"/>
  <c r="Q45" i="196"/>
  <c r="P45" i="196"/>
  <c r="O45" i="196"/>
  <c r="N45" i="196"/>
  <c r="M45" i="196"/>
  <c r="L45" i="196"/>
  <c r="K45" i="196"/>
  <c r="J45" i="196"/>
  <c r="I45" i="196"/>
  <c r="H45" i="196"/>
  <c r="G45" i="196"/>
  <c r="F45" i="196"/>
  <c r="E45" i="196"/>
  <c r="AL44" i="196"/>
  <c r="AK44" i="196"/>
  <c r="AJ44" i="196"/>
  <c r="AI44" i="196"/>
  <c r="AH44" i="196"/>
  <c r="AG44" i="196"/>
  <c r="AF44" i="196"/>
  <c r="AE44" i="196"/>
  <c r="AD44" i="196"/>
  <c r="AC44" i="196"/>
  <c r="AB44" i="196"/>
  <c r="AA44" i="196"/>
  <c r="Z44" i="196"/>
  <c r="Y44" i="196"/>
  <c r="X44" i="196"/>
  <c r="W44" i="196"/>
  <c r="V44" i="196"/>
  <c r="U44" i="196"/>
  <c r="T44" i="196"/>
  <c r="S44" i="196"/>
  <c r="R44" i="196"/>
  <c r="Q44" i="196"/>
  <c r="P44" i="196"/>
  <c r="O44" i="196"/>
  <c r="N44" i="196"/>
  <c r="M44" i="196"/>
  <c r="L44" i="196"/>
  <c r="K44" i="196"/>
  <c r="J44" i="196"/>
  <c r="I44" i="196"/>
  <c r="H44" i="196"/>
  <c r="G44" i="196"/>
  <c r="F44" i="196"/>
  <c r="E44" i="196"/>
  <c r="AL43" i="196"/>
  <c r="AK43" i="196"/>
  <c r="AJ43" i="196"/>
  <c r="AI43" i="196"/>
  <c r="AH43" i="196"/>
  <c r="AG43" i="196"/>
  <c r="AF43" i="196"/>
  <c r="AE43" i="196"/>
  <c r="AD43" i="196"/>
  <c r="AC43" i="196"/>
  <c r="AB43" i="196"/>
  <c r="AA43" i="196"/>
  <c r="Z43" i="196"/>
  <c r="Y43" i="196"/>
  <c r="X43" i="196"/>
  <c r="W43" i="196"/>
  <c r="V43" i="196"/>
  <c r="U43" i="196"/>
  <c r="T43" i="196"/>
  <c r="S43" i="196"/>
  <c r="R43" i="196"/>
  <c r="Q43" i="196"/>
  <c r="P43" i="196"/>
  <c r="O43" i="196"/>
  <c r="N43" i="196"/>
  <c r="M43" i="196"/>
  <c r="L43" i="196"/>
  <c r="K43" i="196"/>
  <c r="J43" i="196"/>
  <c r="I43" i="196"/>
  <c r="H43" i="196"/>
  <c r="G43" i="196"/>
  <c r="F43" i="196"/>
  <c r="E43" i="196"/>
  <c r="AL42" i="196"/>
  <c r="AK42" i="196"/>
  <c r="AJ42" i="196"/>
  <c r="AI42" i="196"/>
  <c r="AH42" i="196"/>
  <c r="AG42" i="196"/>
  <c r="AF42" i="196"/>
  <c r="AE42" i="196"/>
  <c r="AD42" i="196"/>
  <c r="AC42" i="196"/>
  <c r="AB42" i="196"/>
  <c r="AA42" i="196"/>
  <c r="Z42" i="196"/>
  <c r="Y42" i="196"/>
  <c r="X42" i="196"/>
  <c r="W42" i="196"/>
  <c r="V42" i="196"/>
  <c r="U42" i="196"/>
  <c r="T42" i="196"/>
  <c r="S42" i="196"/>
  <c r="R42" i="196"/>
  <c r="Q42" i="196"/>
  <c r="P42" i="196"/>
  <c r="O42" i="196"/>
  <c r="N42" i="196"/>
  <c r="M42" i="196"/>
  <c r="L42" i="196"/>
  <c r="K42" i="196"/>
  <c r="J42" i="196"/>
  <c r="I42" i="196"/>
  <c r="H42" i="196"/>
  <c r="G42" i="196"/>
  <c r="F42" i="196"/>
  <c r="E42" i="196"/>
  <c r="AL40" i="196"/>
  <c r="AK40" i="196"/>
  <c r="AJ40" i="196"/>
  <c r="AI40" i="196"/>
  <c r="AH40" i="196"/>
  <c r="AG40" i="196"/>
  <c r="AF40" i="196"/>
  <c r="AE40" i="196"/>
  <c r="AD40" i="196"/>
  <c r="AC40" i="196"/>
  <c r="AB40" i="196"/>
  <c r="AA40" i="196"/>
  <c r="Z40" i="196"/>
  <c r="Y40" i="196"/>
  <c r="X40" i="196"/>
  <c r="W40" i="196"/>
  <c r="V40" i="196"/>
  <c r="U40" i="196"/>
  <c r="T40" i="196"/>
  <c r="S40" i="196"/>
  <c r="R40" i="196"/>
  <c r="Q40" i="196"/>
  <c r="P40" i="196"/>
  <c r="O40" i="196"/>
  <c r="N40" i="196"/>
  <c r="M40" i="196"/>
  <c r="L40" i="196"/>
  <c r="K40" i="196"/>
  <c r="J40" i="196"/>
  <c r="I40" i="196"/>
  <c r="H40" i="196"/>
  <c r="G40" i="196"/>
  <c r="F40" i="196"/>
  <c r="E40" i="196"/>
  <c r="AL39" i="196"/>
  <c r="AK39" i="196"/>
  <c r="AJ39" i="196"/>
  <c r="AI39" i="196"/>
  <c r="AH39" i="196"/>
  <c r="AG39" i="196"/>
  <c r="AF39" i="196"/>
  <c r="AE39" i="196"/>
  <c r="AD39" i="196"/>
  <c r="AC39" i="196"/>
  <c r="AB39" i="196"/>
  <c r="AA39" i="196"/>
  <c r="Z39" i="196"/>
  <c r="Y39" i="196"/>
  <c r="X39" i="196"/>
  <c r="W39" i="196"/>
  <c r="V39" i="196"/>
  <c r="U39" i="196"/>
  <c r="T39" i="196"/>
  <c r="S39" i="196"/>
  <c r="R39" i="196"/>
  <c r="Q39" i="196"/>
  <c r="P39" i="196"/>
  <c r="O39" i="196"/>
  <c r="N39" i="196"/>
  <c r="M39" i="196"/>
  <c r="L39" i="196"/>
  <c r="K39" i="196"/>
  <c r="J39" i="196"/>
  <c r="I39" i="196"/>
  <c r="H39" i="196"/>
  <c r="G39" i="196"/>
  <c r="F39" i="196"/>
  <c r="E39" i="196"/>
  <c r="AL38" i="196"/>
  <c r="AK38" i="196"/>
  <c r="AJ38" i="196"/>
  <c r="AI38" i="196"/>
  <c r="AH38" i="196"/>
  <c r="AG38" i="196"/>
  <c r="AF38" i="196"/>
  <c r="AE38" i="196"/>
  <c r="AD38" i="196"/>
  <c r="AC38" i="196"/>
  <c r="AB38" i="196"/>
  <c r="AA38" i="196"/>
  <c r="Z38" i="196"/>
  <c r="Y38" i="196"/>
  <c r="X38" i="196"/>
  <c r="W38" i="196"/>
  <c r="V38" i="196"/>
  <c r="U38" i="196"/>
  <c r="T38" i="196"/>
  <c r="S38" i="196"/>
  <c r="R38" i="196"/>
  <c r="Q38" i="196"/>
  <c r="P38" i="196"/>
  <c r="O38" i="196"/>
  <c r="N38" i="196"/>
  <c r="M38" i="196"/>
  <c r="L38" i="196"/>
  <c r="K38" i="196"/>
  <c r="J38" i="196"/>
  <c r="I38" i="196"/>
  <c r="H38" i="196"/>
  <c r="G38" i="196"/>
  <c r="F38" i="196"/>
  <c r="E38" i="196"/>
  <c r="AL37" i="196"/>
  <c r="AK37" i="196"/>
  <c r="AJ37" i="196"/>
  <c r="AI37" i="196"/>
  <c r="AH37" i="196"/>
  <c r="AG37" i="196"/>
  <c r="AF37" i="196"/>
  <c r="AE37" i="196"/>
  <c r="AD37" i="196"/>
  <c r="AC37" i="196"/>
  <c r="AB37" i="196"/>
  <c r="AA37" i="196"/>
  <c r="Z37" i="196"/>
  <c r="Y37" i="196"/>
  <c r="X37" i="196"/>
  <c r="W37" i="196"/>
  <c r="V37" i="196"/>
  <c r="U37" i="196"/>
  <c r="T37" i="196"/>
  <c r="S37" i="196"/>
  <c r="R37" i="196"/>
  <c r="Q37" i="196"/>
  <c r="P37" i="196"/>
  <c r="O37" i="196"/>
  <c r="N37" i="196"/>
  <c r="M37" i="196"/>
  <c r="L37" i="196"/>
  <c r="K37" i="196"/>
  <c r="J37" i="196"/>
  <c r="I37" i="196"/>
  <c r="H37" i="196"/>
  <c r="G37" i="196"/>
  <c r="F37" i="196"/>
  <c r="E37" i="196"/>
  <c r="AL36" i="196"/>
  <c r="AK36" i="196"/>
  <c r="AJ36" i="196"/>
  <c r="AI36" i="196"/>
  <c r="AH36" i="196"/>
  <c r="AG36" i="196"/>
  <c r="AF36" i="196"/>
  <c r="AE36" i="196"/>
  <c r="AD36" i="196"/>
  <c r="AC36" i="196"/>
  <c r="AB36" i="196"/>
  <c r="AA36" i="196"/>
  <c r="Z36" i="196"/>
  <c r="Y36" i="196"/>
  <c r="X36" i="196"/>
  <c r="W36" i="196"/>
  <c r="V36" i="196"/>
  <c r="U36" i="196"/>
  <c r="T36" i="196"/>
  <c r="S36" i="196"/>
  <c r="R36" i="196"/>
  <c r="Q36" i="196"/>
  <c r="P36" i="196"/>
  <c r="O36" i="196"/>
  <c r="N36" i="196"/>
  <c r="M36" i="196"/>
  <c r="L36" i="196"/>
  <c r="K36" i="196"/>
  <c r="J36" i="196"/>
  <c r="I36" i="196"/>
  <c r="H36" i="196"/>
  <c r="G36" i="196"/>
  <c r="F36" i="196"/>
  <c r="E36" i="196"/>
  <c r="AL35" i="196"/>
  <c r="AK35" i="196"/>
  <c r="AJ35" i="196"/>
  <c r="AI35" i="196"/>
  <c r="AH35" i="196"/>
  <c r="AG35" i="196"/>
  <c r="AF35" i="196"/>
  <c r="AE35" i="196"/>
  <c r="AD35" i="196"/>
  <c r="AC35" i="196"/>
  <c r="AB35" i="196"/>
  <c r="AA35" i="196"/>
  <c r="Z35" i="196"/>
  <c r="Y35" i="196"/>
  <c r="X35" i="196"/>
  <c r="W35" i="196"/>
  <c r="V35" i="196"/>
  <c r="U35" i="196"/>
  <c r="T35" i="196"/>
  <c r="S35" i="196"/>
  <c r="R35" i="196"/>
  <c r="Q35" i="196"/>
  <c r="P35" i="196"/>
  <c r="O35" i="196"/>
  <c r="N35" i="196"/>
  <c r="M35" i="196"/>
  <c r="L35" i="196"/>
  <c r="K35" i="196"/>
  <c r="J35" i="196"/>
  <c r="I35" i="196"/>
  <c r="H35" i="196"/>
  <c r="G35" i="196"/>
  <c r="F35" i="196"/>
  <c r="E35" i="196"/>
  <c r="AL64" i="195"/>
  <c r="AK64" i="195"/>
  <c r="AJ64" i="195"/>
  <c r="AI64" i="195"/>
  <c r="AH64" i="195"/>
  <c r="AG64" i="195"/>
  <c r="AF64" i="195"/>
  <c r="AE64" i="195"/>
  <c r="AD64" i="195"/>
  <c r="AC64" i="195"/>
  <c r="AB64" i="195"/>
  <c r="AA64" i="195"/>
  <c r="Z64" i="195"/>
  <c r="Y64" i="195"/>
  <c r="X64" i="195"/>
  <c r="W64" i="195"/>
  <c r="V64" i="195"/>
  <c r="U64" i="195"/>
  <c r="T64" i="195"/>
  <c r="S64" i="195"/>
  <c r="R64" i="195"/>
  <c r="Q64" i="195"/>
  <c r="P64" i="195"/>
  <c r="O64" i="195"/>
  <c r="N64" i="195"/>
  <c r="M64" i="195"/>
  <c r="L64" i="195"/>
  <c r="K64" i="195"/>
  <c r="J64" i="195"/>
  <c r="I64" i="195"/>
  <c r="H64" i="195"/>
  <c r="G64" i="195"/>
  <c r="T59" i="16" s="1"/>
  <c r="F64" i="195"/>
  <c r="S59" i="16" s="1"/>
  <c r="E64" i="195"/>
  <c r="R59" i="16" s="1"/>
  <c r="E60" i="195"/>
  <c r="R55" i="16" s="1"/>
  <c r="AL73" i="191" l="1"/>
  <c r="AK73" i="191"/>
  <c r="AJ73" i="191"/>
  <c r="AI73" i="191"/>
  <c r="AH73" i="191"/>
  <c r="AG73" i="191"/>
  <c r="AF73" i="191"/>
  <c r="AE73" i="191"/>
  <c r="AD73" i="191"/>
  <c r="AC73" i="191"/>
  <c r="AB73" i="191"/>
  <c r="AA73" i="191"/>
  <c r="Z73" i="191"/>
  <c r="Y73" i="191"/>
  <c r="X73" i="191"/>
  <c r="W73" i="191"/>
  <c r="V73" i="191"/>
  <c r="U73" i="191"/>
  <c r="T73" i="191"/>
  <c r="S73" i="191"/>
  <c r="R73" i="191"/>
  <c r="Q73" i="191"/>
  <c r="P73" i="191"/>
  <c r="O73" i="191"/>
  <c r="N73" i="191"/>
  <c r="M73" i="191"/>
  <c r="L73" i="191"/>
  <c r="K73" i="191"/>
  <c r="J73" i="191"/>
  <c r="I73" i="191"/>
  <c r="H73" i="191"/>
  <c r="G73" i="191"/>
  <c r="F73" i="191"/>
  <c r="E73" i="191"/>
  <c r="AL72" i="191"/>
  <c r="AK72" i="191"/>
  <c r="AJ72" i="191"/>
  <c r="AI72" i="191"/>
  <c r="AH72" i="191"/>
  <c r="AG72" i="191"/>
  <c r="AF72" i="191"/>
  <c r="AE72" i="191"/>
  <c r="AD72" i="191"/>
  <c r="AC72" i="191"/>
  <c r="AB72" i="191"/>
  <c r="AA72" i="191"/>
  <c r="Z72" i="191"/>
  <c r="Y72" i="191"/>
  <c r="X72" i="191"/>
  <c r="W72" i="191"/>
  <c r="V72" i="191"/>
  <c r="U72" i="191"/>
  <c r="T72" i="191"/>
  <c r="S72" i="191"/>
  <c r="R72" i="191"/>
  <c r="Q72" i="191"/>
  <c r="P72" i="191"/>
  <c r="O72" i="191"/>
  <c r="N72" i="191"/>
  <c r="M72" i="191"/>
  <c r="L72" i="191"/>
  <c r="K72" i="191"/>
  <c r="J72" i="191"/>
  <c r="I72" i="191"/>
  <c r="H72" i="191"/>
  <c r="G72" i="191"/>
  <c r="F72" i="191"/>
  <c r="E72" i="191"/>
  <c r="AL71" i="191"/>
  <c r="AK71" i="191"/>
  <c r="AJ71" i="191"/>
  <c r="AI71" i="191"/>
  <c r="AH71" i="191"/>
  <c r="AG71" i="191"/>
  <c r="AF71" i="191"/>
  <c r="AE71" i="191"/>
  <c r="AD71" i="191"/>
  <c r="AC71" i="191"/>
  <c r="AB71" i="191"/>
  <c r="AA71" i="191"/>
  <c r="Z71" i="191"/>
  <c r="Y71" i="191"/>
  <c r="X71" i="191"/>
  <c r="W71" i="191"/>
  <c r="V71" i="191"/>
  <c r="U71" i="191"/>
  <c r="T71" i="191"/>
  <c r="S71" i="191"/>
  <c r="R71" i="191"/>
  <c r="Q71" i="191"/>
  <c r="P71" i="191"/>
  <c r="O71" i="191"/>
  <c r="N71" i="191"/>
  <c r="M71" i="191"/>
  <c r="L71" i="191"/>
  <c r="K71" i="191"/>
  <c r="J71" i="191"/>
  <c r="I71" i="191"/>
  <c r="H71" i="191"/>
  <c r="G71" i="191"/>
  <c r="F71" i="191"/>
  <c r="E71" i="191"/>
  <c r="AL70" i="191"/>
  <c r="AK70" i="191"/>
  <c r="AJ70" i="191"/>
  <c r="AI70" i="191"/>
  <c r="AH70" i="191"/>
  <c r="AG70" i="191"/>
  <c r="AF70" i="191"/>
  <c r="AE70" i="191"/>
  <c r="AD70" i="191"/>
  <c r="AC70" i="191"/>
  <c r="AB70" i="191"/>
  <c r="AA70" i="191"/>
  <c r="Z70" i="191"/>
  <c r="Y70" i="191"/>
  <c r="X70" i="191"/>
  <c r="W70" i="191"/>
  <c r="V70" i="191"/>
  <c r="U70" i="191"/>
  <c r="T70" i="191"/>
  <c r="S70" i="191"/>
  <c r="R70" i="191"/>
  <c r="Q70" i="191"/>
  <c r="P70" i="191"/>
  <c r="O70" i="191"/>
  <c r="N70" i="191"/>
  <c r="M70" i="191"/>
  <c r="L70" i="191"/>
  <c r="K70" i="191"/>
  <c r="J70" i="191"/>
  <c r="I70" i="191"/>
  <c r="H70" i="191"/>
  <c r="G70" i="191"/>
  <c r="F70" i="191"/>
  <c r="E70" i="191"/>
  <c r="AL69" i="191"/>
  <c r="AK69" i="191"/>
  <c r="AJ69" i="191"/>
  <c r="AI69" i="191"/>
  <c r="AH69" i="191"/>
  <c r="AG69" i="191"/>
  <c r="AF69" i="191"/>
  <c r="AE69" i="191"/>
  <c r="AD69" i="191"/>
  <c r="AC69" i="191"/>
  <c r="AB69" i="191"/>
  <c r="AA69" i="191"/>
  <c r="Z69" i="191"/>
  <c r="Y69" i="191"/>
  <c r="X69" i="191"/>
  <c r="W69" i="191"/>
  <c r="V69" i="191"/>
  <c r="U69" i="191"/>
  <c r="T69" i="191"/>
  <c r="S69" i="191"/>
  <c r="R69" i="191"/>
  <c r="Q69" i="191"/>
  <c r="P69" i="191"/>
  <c r="O69" i="191"/>
  <c r="N69" i="191"/>
  <c r="M69" i="191"/>
  <c r="L69" i="191"/>
  <c r="K69" i="191"/>
  <c r="J69" i="191"/>
  <c r="I69" i="191"/>
  <c r="H69" i="191"/>
  <c r="G69" i="191"/>
  <c r="F69" i="191"/>
  <c r="E69" i="191"/>
  <c r="AL68" i="191"/>
  <c r="AK68" i="191"/>
  <c r="AJ68" i="191"/>
  <c r="AI68" i="191"/>
  <c r="AH68" i="191"/>
  <c r="AG68" i="191"/>
  <c r="AF68" i="191"/>
  <c r="AE68" i="191"/>
  <c r="AD68" i="191"/>
  <c r="AC68" i="191"/>
  <c r="AB68" i="191"/>
  <c r="AA68" i="191"/>
  <c r="Z68" i="191"/>
  <c r="Y68" i="191"/>
  <c r="X68" i="191"/>
  <c r="W68" i="191"/>
  <c r="V68" i="191"/>
  <c r="U68" i="191"/>
  <c r="T68" i="191"/>
  <c r="S68" i="191"/>
  <c r="R68" i="191"/>
  <c r="Q68" i="191"/>
  <c r="P68" i="191"/>
  <c r="O68" i="191"/>
  <c r="N68" i="191"/>
  <c r="M68" i="191"/>
  <c r="L68" i="191"/>
  <c r="K68" i="191"/>
  <c r="J68" i="191"/>
  <c r="I68" i="191"/>
  <c r="H68" i="191"/>
  <c r="G68" i="191"/>
  <c r="F68" i="191"/>
  <c r="E68" i="191"/>
  <c r="AL67" i="191"/>
  <c r="AK67" i="191"/>
  <c r="AJ67" i="191"/>
  <c r="AI67" i="191"/>
  <c r="AH67" i="191"/>
  <c r="AG67" i="191"/>
  <c r="AF67" i="191"/>
  <c r="AE67" i="191"/>
  <c r="AD67" i="191"/>
  <c r="AC67" i="191"/>
  <c r="AB67" i="191"/>
  <c r="AA67" i="191"/>
  <c r="Z67" i="191"/>
  <c r="Y67" i="191"/>
  <c r="X67" i="191"/>
  <c r="W67" i="191"/>
  <c r="V67" i="191"/>
  <c r="U67" i="191"/>
  <c r="T67" i="191"/>
  <c r="S67" i="191"/>
  <c r="R67" i="191"/>
  <c r="Q67" i="191"/>
  <c r="P67" i="191"/>
  <c r="O67" i="191"/>
  <c r="N67" i="191"/>
  <c r="M67" i="191"/>
  <c r="L67" i="191"/>
  <c r="K67" i="191"/>
  <c r="J67" i="191"/>
  <c r="I67" i="191"/>
  <c r="H67" i="191"/>
  <c r="G67" i="191"/>
  <c r="F67" i="191"/>
  <c r="E67" i="191"/>
  <c r="AL66" i="191"/>
  <c r="AK66" i="191"/>
  <c r="AJ66" i="191"/>
  <c r="AI66" i="191"/>
  <c r="AH66" i="191"/>
  <c r="AG66" i="191"/>
  <c r="AF66" i="191"/>
  <c r="AE66" i="191"/>
  <c r="AD66" i="191"/>
  <c r="AC66" i="191"/>
  <c r="AB66" i="191"/>
  <c r="AA66" i="191"/>
  <c r="Z66" i="191"/>
  <c r="Y66" i="191"/>
  <c r="X66" i="191"/>
  <c r="W66" i="191"/>
  <c r="V66" i="191"/>
  <c r="U66" i="191"/>
  <c r="T66" i="191"/>
  <c r="S66" i="191"/>
  <c r="R66" i="191"/>
  <c r="Q66" i="191"/>
  <c r="P66" i="191"/>
  <c r="O66" i="191"/>
  <c r="N66" i="191"/>
  <c r="M66" i="191"/>
  <c r="L66" i="191"/>
  <c r="K66" i="191"/>
  <c r="J66" i="191"/>
  <c r="I66" i="191"/>
  <c r="H66" i="191"/>
  <c r="G66" i="191"/>
  <c r="F66" i="191"/>
  <c r="E66" i="191"/>
  <c r="AL65" i="191"/>
  <c r="AK65" i="191"/>
  <c r="AJ65" i="191"/>
  <c r="AI65" i="191"/>
  <c r="AH65" i="191"/>
  <c r="AG65" i="191"/>
  <c r="AF65" i="191"/>
  <c r="AE65" i="191"/>
  <c r="AD65" i="191"/>
  <c r="AC65" i="191"/>
  <c r="AB65" i="191"/>
  <c r="AA65" i="191"/>
  <c r="Z65" i="191"/>
  <c r="Y65" i="191"/>
  <c r="X65" i="191"/>
  <c r="W65" i="191"/>
  <c r="V65" i="191"/>
  <c r="U65" i="191"/>
  <c r="T65" i="191"/>
  <c r="S65" i="191"/>
  <c r="R65" i="191"/>
  <c r="Q65" i="191"/>
  <c r="P65" i="191"/>
  <c r="O65" i="191"/>
  <c r="N65" i="191"/>
  <c r="M65" i="191"/>
  <c r="L65" i="191"/>
  <c r="K65" i="191"/>
  <c r="J65" i="191"/>
  <c r="I65" i="191"/>
  <c r="H65" i="191"/>
  <c r="G65" i="191"/>
  <c r="F65" i="191"/>
  <c r="E65" i="191"/>
  <c r="AL64" i="191"/>
  <c r="AK64" i="191"/>
  <c r="AJ64" i="191"/>
  <c r="AI64" i="191"/>
  <c r="AH64" i="191"/>
  <c r="AG64" i="191"/>
  <c r="AF64" i="191"/>
  <c r="AE64" i="191"/>
  <c r="AD64" i="191"/>
  <c r="AC64" i="191"/>
  <c r="AB64" i="191"/>
  <c r="AA64" i="191"/>
  <c r="Z64" i="191"/>
  <c r="Y64" i="191"/>
  <c r="X64" i="191"/>
  <c r="W64" i="191"/>
  <c r="V64" i="191"/>
  <c r="U64" i="191"/>
  <c r="T64" i="191"/>
  <c r="S64" i="191"/>
  <c r="R64" i="191"/>
  <c r="Q64" i="191"/>
  <c r="P64" i="191"/>
  <c r="O64" i="191"/>
  <c r="N64" i="191"/>
  <c r="M64" i="191"/>
  <c r="L64" i="191"/>
  <c r="K64" i="191"/>
  <c r="J64" i="191"/>
  <c r="I64" i="191"/>
  <c r="H64" i="191"/>
  <c r="G64" i="191"/>
  <c r="F64" i="191"/>
  <c r="E64" i="191"/>
  <c r="F53" i="191"/>
  <c r="G53" i="191"/>
  <c r="H53" i="191"/>
  <c r="I53" i="191"/>
  <c r="J53" i="191"/>
  <c r="K53" i="191"/>
  <c r="L53" i="191"/>
  <c r="M53" i="191"/>
  <c r="N53" i="191"/>
  <c r="O53" i="191"/>
  <c r="P53" i="191"/>
  <c r="Q53" i="191"/>
  <c r="R53" i="191"/>
  <c r="S53" i="191"/>
  <c r="T53" i="191"/>
  <c r="U53" i="191"/>
  <c r="V53" i="191"/>
  <c r="W53" i="191"/>
  <c r="X53" i="191"/>
  <c r="Y53" i="191"/>
  <c r="Z53" i="191"/>
  <c r="AA53" i="191"/>
  <c r="AB53" i="191"/>
  <c r="AC53" i="191"/>
  <c r="AD53" i="191"/>
  <c r="AE53" i="191"/>
  <c r="AF53" i="191"/>
  <c r="AG53" i="191"/>
  <c r="AH53" i="191"/>
  <c r="AI53" i="191"/>
  <c r="AJ53" i="191"/>
  <c r="AK53" i="191"/>
  <c r="AL53" i="191"/>
  <c r="F54" i="191"/>
  <c r="G54" i="191"/>
  <c r="H54" i="191"/>
  <c r="I54" i="191"/>
  <c r="J54" i="191"/>
  <c r="K54" i="191"/>
  <c r="L54" i="191"/>
  <c r="M54" i="191"/>
  <c r="N54" i="191"/>
  <c r="O54" i="191"/>
  <c r="P54" i="191"/>
  <c r="Q54" i="191"/>
  <c r="R54" i="191"/>
  <c r="S54" i="191"/>
  <c r="T54" i="191"/>
  <c r="U54" i="191"/>
  <c r="V54" i="191"/>
  <c r="W54" i="191"/>
  <c r="X54" i="191"/>
  <c r="Y54" i="191"/>
  <c r="Z54" i="191"/>
  <c r="AA54" i="191"/>
  <c r="AB54" i="191"/>
  <c r="AC54" i="191"/>
  <c r="AD54" i="191"/>
  <c r="AE54" i="191"/>
  <c r="AF54" i="191"/>
  <c r="AG54" i="191"/>
  <c r="AH54" i="191"/>
  <c r="AI54" i="191"/>
  <c r="AJ54" i="191"/>
  <c r="AK54" i="191"/>
  <c r="AL54" i="191"/>
  <c r="F55" i="191"/>
  <c r="G55" i="191"/>
  <c r="H55" i="191"/>
  <c r="I55" i="191"/>
  <c r="J55" i="191"/>
  <c r="K55" i="191"/>
  <c r="L55" i="191"/>
  <c r="M55" i="191"/>
  <c r="N55" i="191"/>
  <c r="O55" i="191"/>
  <c r="P55" i="191"/>
  <c r="Q55" i="191"/>
  <c r="R55" i="191"/>
  <c r="S55" i="191"/>
  <c r="T55" i="191"/>
  <c r="U55" i="191"/>
  <c r="V55" i="191"/>
  <c r="W55" i="191"/>
  <c r="X55" i="191"/>
  <c r="Y55" i="191"/>
  <c r="Z55" i="191"/>
  <c r="AA55" i="191"/>
  <c r="AB55" i="191"/>
  <c r="AC55" i="191"/>
  <c r="AD55" i="191"/>
  <c r="AE55" i="191"/>
  <c r="AF55" i="191"/>
  <c r="AG55" i="191"/>
  <c r="AH55" i="191"/>
  <c r="AI55" i="191"/>
  <c r="AJ55" i="191"/>
  <c r="AK55" i="191"/>
  <c r="AL55" i="191"/>
  <c r="F56" i="191"/>
  <c r="G56" i="191"/>
  <c r="H56" i="191"/>
  <c r="I56" i="191"/>
  <c r="J56" i="191"/>
  <c r="K56" i="191"/>
  <c r="L56" i="191"/>
  <c r="M56" i="191"/>
  <c r="N56" i="191"/>
  <c r="O56" i="191"/>
  <c r="P56" i="191"/>
  <c r="Q56" i="191"/>
  <c r="R56" i="191"/>
  <c r="S56" i="191"/>
  <c r="T56" i="191"/>
  <c r="U56" i="191"/>
  <c r="V56" i="191"/>
  <c r="W56" i="191"/>
  <c r="X56" i="191"/>
  <c r="Y56" i="191"/>
  <c r="Z56" i="191"/>
  <c r="AA56" i="191"/>
  <c r="AB56" i="191"/>
  <c r="AC56" i="191"/>
  <c r="AD56" i="191"/>
  <c r="AE56" i="191"/>
  <c r="AF56" i="191"/>
  <c r="AG56" i="191"/>
  <c r="AH56" i="191"/>
  <c r="AI56" i="191"/>
  <c r="AJ56" i="191"/>
  <c r="AK56" i="191"/>
  <c r="AL56" i="191"/>
  <c r="F57" i="191"/>
  <c r="G57" i="191"/>
  <c r="H57" i="191"/>
  <c r="I57" i="191"/>
  <c r="J57" i="191"/>
  <c r="K57" i="191"/>
  <c r="L57" i="191"/>
  <c r="M57" i="191"/>
  <c r="N57" i="191"/>
  <c r="O57" i="191"/>
  <c r="P57" i="191"/>
  <c r="Q57" i="191"/>
  <c r="R57" i="191"/>
  <c r="S57" i="191"/>
  <c r="T57" i="191"/>
  <c r="U57" i="191"/>
  <c r="V57" i="191"/>
  <c r="W57" i="191"/>
  <c r="X57" i="191"/>
  <c r="Y57" i="191"/>
  <c r="Z57" i="191"/>
  <c r="AA57" i="191"/>
  <c r="AB57" i="191"/>
  <c r="AC57" i="191"/>
  <c r="AD57" i="191"/>
  <c r="AE57" i="191"/>
  <c r="AF57" i="191"/>
  <c r="AG57" i="191"/>
  <c r="AH57" i="191"/>
  <c r="AI57" i="191"/>
  <c r="AJ57" i="191"/>
  <c r="AK57" i="191"/>
  <c r="AL57" i="191"/>
  <c r="F58" i="191"/>
  <c r="G58" i="191"/>
  <c r="H58" i="191"/>
  <c r="I58" i="191"/>
  <c r="J58" i="191"/>
  <c r="K58" i="191"/>
  <c r="L58" i="191"/>
  <c r="M58" i="191"/>
  <c r="N58" i="191"/>
  <c r="O58" i="191"/>
  <c r="P58" i="191"/>
  <c r="Q58" i="191"/>
  <c r="R58" i="191"/>
  <c r="S58" i="191"/>
  <c r="T58" i="191"/>
  <c r="U58" i="191"/>
  <c r="V58" i="191"/>
  <c r="W58" i="191"/>
  <c r="X58" i="191"/>
  <c r="Y58" i="191"/>
  <c r="Z58" i="191"/>
  <c r="AA58" i="191"/>
  <c r="AB58" i="191"/>
  <c r="AC58" i="191"/>
  <c r="AD58" i="191"/>
  <c r="AE58" i="191"/>
  <c r="AF58" i="191"/>
  <c r="AG58" i="191"/>
  <c r="AH58" i="191"/>
  <c r="AI58" i="191"/>
  <c r="AJ58" i="191"/>
  <c r="AK58" i="191"/>
  <c r="AL58" i="191"/>
  <c r="F59" i="191"/>
  <c r="G59" i="191"/>
  <c r="H59" i="191"/>
  <c r="I59" i="191"/>
  <c r="J59" i="191"/>
  <c r="K59" i="191"/>
  <c r="L59" i="191"/>
  <c r="M59" i="191"/>
  <c r="N59" i="191"/>
  <c r="O59" i="191"/>
  <c r="P59" i="191"/>
  <c r="Q59" i="191"/>
  <c r="R59" i="191"/>
  <c r="S59" i="191"/>
  <c r="T59" i="191"/>
  <c r="U59" i="191"/>
  <c r="V59" i="191"/>
  <c r="W59" i="191"/>
  <c r="X59" i="191"/>
  <c r="Y59" i="191"/>
  <c r="Z59" i="191"/>
  <c r="AA59" i="191"/>
  <c r="AB59" i="191"/>
  <c r="AC59" i="191"/>
  <c r="AD59" i="191"/>
  <c r="AE59" i="191"/>
  <c r="AF59" i="191"/>
  <c r="AG59" i="191"/>
  <c r="AH59" i="191"/>
  <c r="AI59" i="191"/>
  <c r="AJ59" i="191"/>
  <c r="AK59" i="191"/>
  <c r="AL59" i="191"/>
  <c r="F60" i="191"/>
  <c r="G60" i="191"/>
  <c r="H60" i="191"/>
  <c r="I60" i="191"/>
  <c r="J60" i="191"/>
  <c r="K60" i="191"/>
  <c r="L60" i="191"/>
  <c r="M60" i="191"/>
  <c r="N60" i="191"/>
  <c r="O60" i="191"/>
  <c r="P60" i="191"/>
  <c r="Q60" i="191"/>
  <c r="R60" i="191"/>
  <c r="S60" i="191"/>
  <c r="T60" i="191"/>
  <c r="U60" i="191"/>
  <c r="V60" i="191"/>
  <c r="W60" i="191"/>
  <c r="X60" i="191"/>
  <c r="Y60" i="191"/>
  <c r="Z60" i="191"/>
  <c r="AA60" i="191"/>
  <c r="AB60" i="191"/>
  <c r="AC60" i="191"/>
  <c r="AD60" i="191"/>
  <c r="AE60" i="191"/>
  <c r="AF60" i="191"/>
  <c r="AG60" i="191"/>
  <c r="AH60" i="191"/>
  <c r="AI60" i="191"/>
  <c r="AJ60" i="191"/>
  <c r="AK60" i="191"/>
  <c r="AL60" i="191"/>
  <c r="F61" i="191"/>
  <c r="G61" i="191"/>
  <c r="H61" i="191"/>
  <c r="I61" i="191"/>
  <c r="J61" i="191"/>
  <c r="K61" i="191"/>
  <c r="L61" i="191"/>
  <c r="M61" i="191"/>
  <c r="N61" i="191"/>
  <c r="O61" i="191"/>
  <c r="P61" i="191"/>
  <c r="Q61" i="191"/>
  <c r="R61" i="191"/>
  <c r="S61" i="191"/>
  <c r="T61" i="191"/>
  <c r="U61" i="191"/>
  <c r="V61" i="191"/>
  <c r="W61" i="191"/>
  <c r="X61" i="191"/>
  <c r="Y61" i="191"/>
  <c r="Z61" i="191"/>
  <c r="AA61" i="191"/>
  <c r="AB61" i="191"/>
  <c r="AC61" i="191"/>
  <c r="AD61" i="191"/>
  <c r="AE61" i="191"/>
  <c r="AF61" i="191"/>
  <c r="AG61" i="191"/>
  <c r="AH61" i="191"/>
  <c r="AI61" i="191"/>
  <c r="AJ61" i="191"/>
  <c r="AK61" i="191"/>
  <c r="AL61" i="191"/>
  <c r="F62" i="191"/>
  <c r="G62" i="191"/>
  <c r="H62" i="191"/>
  <c r="I62" i="191"/>
  <c r="J62" i="191"/>
  <c r="K62" i="191"/>
  <c r="L62" i="191"/>
  <c r="M62" i="191"/>
  <c r="N62" i="191"/>
  <c r="O62" i="191"/>
  <c r="P62" i="191"/>
  <c r="Q62" i="191"/>
  <c r="R62" i="191"/>
  <c r="S62" i="191"/>
  <c r="T62" i="191"/>
  <c r="U62" i="191"/>
  <c r="V62" i="191"/>
  <c r="W62" i="191"/>
  <c r="X62" i="191"/>
  <c r="Y62" i="191"/>
  <c r="Z62" i="191"/>
  <c r="AA62" i="191"/>
  <c r="AB62" i="191"/>
  <c r="AC62" i="191"/>
  <c r="AD62" i="191"/>
  <c r="AE62" i="191"/>
  <c r="AF62" i="191"/>
  <c r="AG62" i="191"/>
  <c r="AH62" i="191"/>
  <c r="AI62" i="191"/>
  <c r="AJ62" i="191"/>
  <c r="AK62" i="191"/>
  <c r="AL62" i="191"/>
  <c r="E54" i="191"/>
  <c r="E55" i="191"/>
  <c r="E56" i="191"/>
  <c r="E57" i="191"/>
  <c r="E58" i="191"/>
  <c r="E59" i="191"/>
  <c r="E60" i="191"/>
  <c r="E61" i="191"/>
  <c r="E62" i="191"/>
  <c r="E53" i="191"/>
  <c r="F42" i="191"/>
  <c r="G42" i="191"/>
  <c r="H42" i="191"/>
  <c r="I42" i="191"/>
  <c r="J42" i="191"/>
  <c r="K42" i="191"/>
  <c r="L42" i="191"/>
  <c r="M42" i="191"/>
  <c r="N42" i="191"/>
  <c r="O42" i="191"/>
  <c r="P42" i="191"/>
  <c r="Q42" i="191"/>
  <c r="R42" i="191"/>
  <c r="S42" i="191"/>
  <c r="T42" i="191"/>
  <c r="U42" i="191"/>
  <c r="V42" i="191"/>
  <c r="W42" i="191"/>
  <c r="X42" i="191"/>
  <c r="Y42" i="191"/>
  <c r="Z42" i="191"/>
  <c r="AA42" i="191"/>
  <c r="AB42" i="191"/>
  <c r="AC42" i="191"/>
  <c r="AD42" i="191"/>
  <c r="AE42" i="191"/>
  <c r="AF42" i="191"/>
  <c r="AG42" i="191"/>
  <c r="AH42" i="191"/>
  <c r="AI42" i="191"/>
  <c r="AJ42" i="191"/>
  <c r="AK42" i="191"/>
  <c r="AL42" i="191"/>
  <c r="F43" i="191"/>
  <c r="G43" i="191"/>
  <c r="H43" i="191"/>
  <c r="I43" i="191"/>
  <c r="J43" i="191"/>
  <c r="K43" i="191"/>
  <c r="L43" i="191"/>
  <c r="M43" i="191"/>
  <c r="N43" i="191"/>
  <c r="O43" i="191"/>
  <c r="P43" i="191"/>
  <c r="Q43" i="191"/>
  <c r="R43" i="191"/>
  <c r="S43" i="191"/>
  <c r="T43" i="191"/>
  <c r="U43" i="191"/>
  <c r="V43" i="191"/>
  <c r="W43" i="191"/>
  <c r="X43" i="191"/>
  <c r="Y43" i="191"/>
  <c r="Z43" i="191"/>
  <c r="AA43" i="191"/>
  <c r="AB43" i="191"/>
  <c r="AC43" i="191"/>
  <c r="AD43" i="191"/>
  <c r="AE43" i="191"/>
  <c r="AF43" i="191"/>
  <c r="AG43" i="191"/>
  <c r="AH43" i="191"/>
  <c r="AI43" i="191"/>
  <c r="AJ43" i="191"/>
  <c r="AK43" i="191"/>
  <c r="AL43" i="191"/>
  <c r="F44" i="191"/>
  <c r="G44" i="191"/>
  <c r="H44" i="191"/>
  <c r="I44" i="191"/>
  <c r="J44" i="191"/>
  <c r="K44" i="191"/>
  <c r="L44" i="191"/>
  <c r="M44" i="191"/>
  <c r="N44" i="191"/>
  <c r="O44" i="191"/>
  <c r="P44" i="191"/>
  <c r="Q44" i="191"/>
  <c r="R44" i="191"/>
  <c r="S44" i="191"/>
  <c r="T44" i="191"/>
  <c r="U44" i="191"/>
  <c r="V44" i="191"/>
  <c r="W44" i="191"/>
  <c r="X44" i="191"/>
  <c r="Y44" i="191"/>
  <c r="Z44" i="191"/>
  <c r="AA44" i="191"/>
  <c r="AB44" i="191"/>
  <c r="AC44" i="191"/>
  <c r="AD44" i="191"/>
  <c r="AE44" i="191"/>
  <c r="AF44" i="191"/>
  <c r="AG44" i="191"/>
  <c r="AH44" i="191"/>
  <c r="AI44" i="191"/>
  <c r="AJ44" i="191"/>
  <c r="AK44" i="191"/>
  <c r="AL44" i="191"/>
  <c r="F45" i="191"/>
  <c r="G45" i="191"/>
  <c r="H45" i="191"/>
  <c r="I45" i="191"/>
  <c r="J45" i="191"/>
  <c r="K45" i="191"/>
  <c r="L45" i="191"/>
  <c r="M45" i="191"/>
  <c r="N45" i="191"/>
  <c r="O45" i="191"/>
  <c r="P45" i="191"/>
  <c r="Q45" i="191"/>
  <c r="R45" i="191"/>
  <c r="S45" i="191"/>
  <c r="T45" i="191"/>
  <c r="U45" i="191"/>
  <c r="V45" i="191"/>
  <c r="W45" i="191"/>
  <c r="X45" i="191"/>
  <c r="Y45" i="191"/>
  <c r="Z45" i="191"/>
  <c r="AA45" i="191"/>
  <c r="AB45" i="191"/>
  <c r="AC45" i="191"/>
  <c r="AD45" i="191"/>
  <c r="AE45" i="191"/>
  <c r="AF45" i="191"/>
  <c r="AG45" i="191"/>
  <c r="AH45" i="191"/>
  <c r="AI45" i="191"/>
  <c r="AJ45" i="191"/>
  <c r="AK45" i="191"/>
  <c r="AL45" i="191"/>
  <c r="F46" i="191"/>
  <c r="G46" i="191"/>
  <c r="I46" i="191"/>
  <c r="J46" i="191"/>
  <c r="K46" i="191"/>
  <c r="L46" i="191"/>
  <c r="M46" i="191"/>
  <c r="N46" i="191"/>
  <c r="O46" i="191"/>
  <c r="P46" i="191"/>
  <c r="Q46" i="191"/>
  <c r="R46" i="191"/>
  <c r="S46" i="191"/>
  <c r="T46" i="191"/>
  <c r="U46" i="191"/>
  <c r="V46" i="191"/>
  <c r="W46" i="191"/>
  <c r="X46" i="191"/>
  <c r="Y46" i="191"/>
  <c r="Z46" i="191"/>
  <c r="AA46" i="191"/>
  <c r="AB46" i="191"/>
  <c r="AC46" i="191"/>
  <c r="AD46" i="191"/>
  <c r="AE46" i="191"/>
  <c r="AF46" i="191"/>
  <c r="AG46" i="191"/>
  <c r="AH46" i="191"/>
  <c r="AI46" i="191"/>
  <c r="AJ46" i="191"/>
  <c r="AK46" i="191"/>
  <c r="AL46" i="191"/>
  <c r="F47" i="191"/>
  <c r="G47" i="191"/>
  <c r="H47" i="191"/>
  <c r="I47" i="191"/>
  <c r="J47" i="191"/>
  <c r="K47" i="191"/>
  <c r="L47" i="191"/>
  <c r="M47" i="191"/>
  <c r="N47" i="191"/>
  <c r="O47" i="191"/>
  <c r="P47" i="191"/>
  <c r="Q47" i="191"/>
  <c r="R47" i="191"/>
  <c r="S47" i="191"/>
  <c r="T47" i="191"/>
  <c r="U47" i="191"/>
  <c r="V47" i="191"/>
  <c r="W47" i="191"/>
  <c r="X47" i="191"/>
  <c r="Y47" i="191"/>
  <c r="Z47" i="191"/>
  <c r="AA47" i="191"/>
  <c r="AB47" i="191"/>
  <c r="AC47" i="191"/>
  <c r="AD47" i="191"/>
  <c r="AE47" i="191"/>
  <c r="AF47" i="191"/>
  <c r="AG47" i="191"/>
  <c r="AH47" i="191"/>
  <c r="AI47" i="191"/>
  <c r="AJ47" i="191"/>
  <c r="AK47" i="191"/>
  <c r="AL47" i="191"/>
  <c r="F48" i="191"/>
  <c r="G48" i="191"/>
  <c r="H48" i="191"/>
  <c r="I48" i="191"/>
  <c r="J48" i="191"/>
  <c r="K48" i="191"/>
  <c r="L48" i="191"/>
  <c r="M48" i="191"/>
  <c r="N48" i="191"/>
  <c r="O48" i="191"/>
  <c r="P48" i="191"/>
  <c r="Q48" i="191"/>
  <c r="R48" i="191"/>
  <c r="S48" i="191"/>
  <c r="T48" i="191"/>
  <c r="U48" i="191"/>
  <c r="V48" i="191"/>
  <c r="W48" i="191"/>
  <c r="X48" i="191"/>
  <c r="Y48" i="191"/>
  <c r="Z48" i="191"/>
  <c r="AA48" i="191"/>
  <c r="AB48" i="191"/>
  <c r="AC48" i="191"/>
  <c r="AD48" i="191"/>
  <c r="AE48" i="191"/>
  <c r="AF48" i="191"/>
  <c r="AG48" i="191"/>
  <c r="AH48" i="191"/>
  <c r="AI48" i="191"/>
  <c r="AJ48" i="191"/>
  <c r="AK48" i="191"/>
  <c r="AL48" i="191"/>
  <c r="F49" i="191"/>
  <c r="G49" i="191"/>
  <c r="H49" i="191"/>
  <c r="I49" i="191"/>
  <c r="J49" i="191"/>
  <c r="K49" i="191"/>
  <c r="L49" i="191"/>
  <c r="M49" i="191"/>
  <c r="N49" i="191"/>
  <c r="O49" i="191"/>
  <c r="P49" i="191"/>
  <c r="Q49" i="191"/>
  <c r="R49" i="191"/>
  <c r="S49" i="191"/>
  <c r="T49" i="191"/>
  <c r="U49" i="191"/>
  <c r="V49" i="191"/>
  <c r="W49" i="191"/>
  <c r="X49" i="191"/>
  <c r="Y49" i="191"/>
  <c r="Z49" i="191"/>
  <c r="AA49" i="191"/>
  <c r="AB49" i="191"/>
  <c r="AC49" i="191"/>
  <c r="AD49" i="191"/>
  <c r="AE49" i="191"/>
  <c r="AF49" i="191"/>
  <c r="AG49" i="191"/>
  <c r="AH49" i="191"/>
  <c r="AI49" i="191"/>
  <c r="AJ49" i="191"/>
  <c r="AK49" i="191"/>
  <c r="AL49" i="191"/>
  <c r="F50" i="191"/>
  <c r="G50" i="191"/>
  <c r="H50" i="191"/>
  <c r="I50" i="191"/>
  <c r="J50" i="191"/>
  <c r="K50" i="191"/>
  <c r="L50" i="191"/>
  <c r="M50" i="191"/>
  <c r="N50" i="191"/>
  <c r="O50" i="191"/>
  <c r="P50" i="191"/>
  <c r="Q50" i="191"/>
  <c r="R50" i="191"/>
  <c r="S50" i="191"/>
  <c r="T50" i="191"/>
  <c r="U50" i="191"/>
  <c r="V50" i="191"/>
  <c r="W50" i="191"/>
  <c r="X50" i="191"/>
  <c r="Y50" i="191"/>
  <c r="Z50" i="191"/>
  <c r="AA50" i="191"/>
  <c r="AB50" i="191"/>
  <c r="AC50" i="191"/>
  <c r="AD50" i="191"/>
  <c r="AE50" i="191"/>
  <c r="AF50" i="191"/>
  <c r="AG50" i="191"/>
  <c r="AH50" i="191"/>
  <c r="AI50" i="191"/>
  <c r="AJ50" i="191"/>
  <c r="AK50" i="191"/>
  <c r="AL50" i="191"/>
  <c r="F51" i="191"/>
  <c r="G51" i="191"/>
  <c r="H51" i="191"/>
  <c r="I51" i="191"/>
  <c r="J51" i="191"/>
  <c r="K51" i="191"/>
  <c r="L51" i="191"/>
  <c r="M51" i="191"/>
  <c r="N51" i="191"/>
  <c r="O51" i="191"/>
  <c r="P51" i="191"/>
  <c r="Q51" i="191"/>
  <c r="R51" i="191"/>
  <c r="S51" i="191"/>
  <c r="T51" i="191"/>
  <c r="U51" i="191"/>
  <c r="V51" i="191"/>
  <c r="W51" i="191"/>
  <c r="X51" i="191"/>
  <c r="Y51" i="191"/>
  <c r="Z51" i="191"/>
  <c r="AA51" i="191"/>
  <c r="AB51" i="191"/>
  <c r="AC51" i="191"/>
  <c r="AD51" i="191"/>
  <c r="AE51" i="191"/>
  <c r="AF51" i="191"/>
  <c r="AG51" i="191"/>
  <c r="AH51" i="191"/>
  <c r="AI51" i="191"/>
  <c r="AJ51" i="191"/>
  <c r="AK51" i="191"/>
  <c r="AL51" i="191"/>
  <c r="E43" i="191"/>
  <c r="E44" i="191"/>
  <c r="E45" i="191"/>
  <c r="E46" i="191"/>
  <c r="E47" i="191"/>
  <c r="E48" i="191"/>
  <c r="E49" i="191"/>
  <c r="E50" i="191"/>
  <c r="E51" i="191"/>
  <c r="E42" i="191"/>
  <c r="F35" i="191"/>
  <c r="G35" i="191"/>
  <c r="H35" i="191"/>
  <c r="I35" i="191"/>
  <c r="J35" i="191"/>
  <c r="K35" i="191"/>
  <c r="L35" i="191"/>
  <c r="M35" i="191"/>
  <c r="N35" i="191"/>
  <c r="O35" i="191"/>
  <c r="P35" i="191"/>
  <c r="Q35" i="191"/>
  <c r="R35" i="191"/>
  <c r="S35" i="191"/>
  <c r="T35" i="191"/>
  <c r="U35" i="191"/>
  <c r="V35" i="191"/>
  <c r="W35" i="191"/>
  <c r="X35" i="191"/>
  <c r="Y35" i="191"/>
  <c r="Z35" i="191"/>
  <c r="AA35" i="191"/>
  <c r="AB35" i="191"/>
  <c r="AC35" i="191"/>
  <c r="AD35" i="191"/>
  <c r="AE35" i="191"/>
  <c r="AF35" i="191"/>
  <c r="AG35" i="191"/>
  <c r="AH35" i="191"/>
  <c r="AI35" i="191"/>
  <c r="AJ35" i="191"/>
  <c r="AK35" i="191"/>
  <c r="AL35" i="191"/>
  <c r="F36" i="191"/>
  <c r="G36" i="191"/>
  <c r="H36" i="191"/>
  <c r="I36" i="191"/>
  <c r="J36" i="191"/>
  <c r="K36" i="191"/>
  <c r="L36" i="191"/>
  <c r="M36" i="191"/>
  <c r="N36" i="191"/>
  <c r="O36" i="191"/>
  <c r="P36" i="191"/>
  <c r="Q36" i="191"/>
  <c r="R36" i="191"/>
  <c r="S36" i="191"/>
  <c r="T36" i="191"/>
  <c r="U36" i="191"/>
  <c r="V36" i="191"/>
  <c r="W36" i="191"/>
  <c r="X36" i="191"/>
  <c r="Y36" i="191"/>
  <c r="Z36" i="191"/>
  <c r="AA36" i="191"/>
  <c r="AB36" i="191"/>
  <c r="AC36" i="191"/>
  <c r="AD36" i="191"/>
  <c r="AE36" i="191"/>
  <c r="AF36" i="191"/>
  <c r="AG36" i="191"/>
  <c r="AH36" i="191"/>
  <c r="AI36" i="191"/>
  <c r="AJ36" i="191"/>
  <c r="AK36" i="191"/>
  <c r="AL36" i="191"/>
  <c r="F37" i="191"/>
  <c r="G37" i="191"/>
  <c r="H37" i="191"/>
  <c r="I37" i="191"/>
  <c r="J37" i="191"/>
  <c r="K37" i="191"/>
  <c r="L37" i="191"/>
  <c r="M37" i="191"/>
  <c r="N37" i="191"/>
  <c r="O37" i="191"/>
  <c r="P37" i="191"/>
  <c r="Q37" i="191"/>
  <c r="R37" i="191"/>
  <c r="S37" i="191"/>
  <c r="T37" i="191"/>
  <c r="U37" i="191"/>
  <c r="V37" i="191"/>
  <c r="W37" i="191"/>
  <c r="X37" i="191"/>
  <c r="Y37" i="191"/>
  <c r="Z37" i="191"/>
  <c r="AA37" i="191"/>
  <c r="AB37" i="191"/>
  <c r="AC37" i="191"/>
  <c r="AD37" i="191"/>
  <c r="AE37" i="191"/>
  <c r="AF37" i="191"/>
  <c r="AG37" i="191"/>
  <c r="AH37" i="191"/>
  <c r="AI37" i="191"/>
  <c r="AJ37" i="191"/>
  <c r="AK37" i="191"/>
  <c r="AL37" i="191"/>
  <c r="F38" i="191"/>
  <c r="G38" i="191"/>
  <c r="H38" i="191"/>
  <c r="I38" i="191"/>
  <c r="J38" i="191"/>
  <c r="K38" i="191"/>
  <c r="L38" i="191"/>
  <c r="M38" i="191"/>
  <c r="N38" i="191"/>
  <c r="O38" i="191"/>
  <c r="P38" i="191"/>
  <c r="Q38" i="191"/>
  <c r="R38" i="191"/>
  <c r="S38" i="191"/>
  <c r="T38" i="191"/>
  <c r="U38" i="191"/>
  <c r="V38" i="191"/>
  <c r="W38" i="191"/>
  <c r="X38" i="191"/>
  <c r="Y38" i="191"/>
  <c r="Z38" i="191"/>
  <c r="AA38" i="191"/>
  <c r="AB38" i="191"/>
  <c r="AC38" i="191"/>
  <c r="AD38" i="191"/>
  <c r="AE38" i="191"/>
  <c r="AF38" i="191"/>
  <c r="AG38" i="191"/>
  <c r="AH38" i="191"/>
  <c r="AI38" i="191"/>
  <c r="AJ38" i="191"/>
  <c r="AK38" i="191"/>
  <c r="AL38" i="191"/>
  <c r="F39" i="191"/>
  <c r="G39" i="191"/>
  <c r="H39" i="191"/>
  <c r="I39" i="191"/>
  <c r="J39" i="191"/>
  <c r="K39" i="191"/>
  <c r="L39" i="191"/>
  <c r="M39" i="191"/>
  <c r="N39" i="191"/>
  <c r="O39" i="191"/>
  <c r="P39" i="191"/>
  <c r="Q39" i="191"/>
  <c r="R39" i="191"/>
  <c r="S39" i="191"/>
  <c r="T39" i="191"/>
  <c r="U39" i="191"/>
  <c r="V39" i="191"/>
  <c r="W39" i="191"/>
  <c r="X39" i="191"/>
  <c r="Y39" i="191"/>
  <c r="Z39" i="191"/>
  <c r="AA39" i="191"/>
  <c r="AB39" i="191"/>
  <c r="AC39" i="191"/>
  <c r="AD39" i="191"/>
  <c r="AE39" i="191"/>
  <c r="AF39" i="191"/>
  <c r="AG39" i="191"/>
  <c r="AH39" i="191"/>
  <c r="AI39" i="191"/>
  <c r="AJ39" i="191"/>
  <c r="AK39" i="191"/>
  <c r="AL39" i="191"/>
  <c r="F40" i="191"/>
  <c r="G40" i="191"/>
  <c r="H40" i="191"/>
  <c r="I40" i="191"/>
  <c r="J40" i="191"/>
  <c r="K40" i="191"/>
  <c r="L40" i="191"/>
  <c r="M40" i="191"/>
  <c r="N40" i="191"/>
  <c r="O40" i="191"/>
  <c r="P40" i="191"/>
  <c r="Q40" i="191"/>
  <c r="R40" i="191"/>
  <c r="S40" i="191"/>
  <c r="T40" i="191"/>
  <c r="U40" i="191"/>
  <c r="V40" i="191"/>
  <c r="W40" i="191"/>
  <c r="X40" i="191"/>
  <c r="Y40" i="191"/>
  <c r="Z40" i="191"/>
  <c r="AA40" i="191"/>
  <c r="AB40" i="191"/>
  <c r="AC40" i="191"/>
  <c r="AD40" i="191"/>
  <c r="AE40" i="191"/>
  <c r="AF40" i="191"/>
  <c r="AG40" i="191"/>
  <c r="AH40" i="191"/>
  <c r="AI40" i="191"/>
  <c r="AJ40" i="191"/>
  <c r="AK40" i="191"/>
  <c r="AL40" i="191"/>
  <c r="E36" i="191"/>
  <c r="E37" i="191"/>
  <c r="E38" i="191"/>
  <c r="E39" i="191"/>
  <c r="E40" i="191"/>
  <c r="E35" i="191"/>
  <c r="AL64" i="190"/>
  <c r="AK64" i="190"/>
  <c r="AJ64" i="190"/>
  <c r="AI64" i="190"/>
  <c r="AH64" i="190"/>
  <c r="AG64" i="190"/>
  <c r="AF64" i="190"/>
  <c r="AE64" i="190"/>
  <c r="AD64" i="190"/>
  <c r="AC64" i="190"/>
  <c r="AB64" i="190"/>
  <c r="AA64" i="190"/>
  <c r="Z64" i="190"/>
  <c r="Y64" i="190"/>
  <c r="X64" i="190"/>
  <c r="W64" i="190"/>
  <c r="V64" i="190"/>
  <c r="U64" i="190"/>
  <c r="T64" i="190"/>
  <c r="S64" i="190"/>
  <c r="R64" i="190"/>
  <c r="Q64" i="190"/>
  <c r="P64" i="190"/>
  <c r="O64" i="190"/>
  <c r="N64" i="190"/>
  <c r="M64" i="190"/>
  <c r="L64" i="190"/>
  <c r="K64" i="190"/>
  <c r="J64" i="190"/>
  <c r="I64" i="190"/>
  <c r="H64" i="190"/>
  <c r="G64" i="190"/>
  <c r="F64" i="190"/>
  <c r="E64" i="190"/>
  <c r="E60" i="190"/>
  <c r="F14" i="180"/>
  <c r="P32" i="188" l="1"/>
  <c r="AT72" i="194"/>
  <c r="AT71" i="194"/>
  <c r="AT70" i="194"/>
  <c r="AT69" i="194"/>
  <c r="AT68" i="194"/>
  <c r="AT67" i="194"/>
  <c r="AT66" i="194"/>
  <c r="AT65" i="194"/>
  <c r="AT64" i="194"/>
  <c r="AT63" i="194"/>
  <c r="O13" i="185" l="1"/>
  <c r="S116" i="91" l="1"/>
  <c r="AB89" i="2"/>
  <c r="AA89" i="2"/>
  <c r="AB88" i="2"/>
  <c r="AA88" i="2"/>
  <c r="S82" i="91"/>
  <c r="AC40" i="2"/>
  <c r="AE40" i="2"/>
  <c r="AF40" i="2"/>
  <c r="AH40" i="2"/>
  <c r="AI40" i="2"/>
  <c r="AK40" i="2"/>
  <c r="AL40" i="2"/>
  <c r="AB40" i="2"/>
  <c r="F156" i="91"/>
  <c r="AK29" i="162" l="1"/>
  <c r="AL29" i="162"/>
  <c r="AM29" i="162"/>
  <c r="AN29" i="162"/>
  <c r="AO29" i="162"/>
  <c r="AP29" i="162"/>
  <c r="AQ29" i="162"/>
  <c r="AR29" i="162"/>
  <c r="AS29" i="162"/>
  <c r="AT29" i="162"/>
  <c r="AU29" i="162"/>
  <c r="AV29" i="162"/>
  <c r="AW29" i="162"/>
  <c r="AX29" i="162"/>
  <c r="AY29" i="162"/>
  <c r="AZ29" i="162"/>
  <c r="BA29" i="162"/>
  <c r="BB29" i="162"/>
  <c r="BC29" i="162"/>
  <c r="BD29" i="162"/>
  <c r="BE29" i="162"/>
  <c r="AK30" i="162"/>
  <c r="AL30" i="162"/>
  <c r="AM30" i="162"/>
  <c r="AN30" i="162"/>
  <c r="AO30" i="162"/>
  <c r="AP30" i="162"/>
  <c r="AQ30" i="162"/>
  <c r="AR30" i="162"/>
  <c r="AS30" i="162"/>
  <c r="AT30" i="162"/>
  <c r="AU30" i="162"/>
  <c r="AV30" i="162"/>
  <c r="AW30" i="162"/>
  <c r="AX30" i="162"/>
  <c r="AY30" i="162"/>
  <c r="AZ30" i="162"/>
  <c r="BA30" i="162"/>
  <c r="BB30" i="162"/>
  <c r="BC30" i="162"/>
  <c r="BD30" i="162"/>
  <c r="BE30" i="162"/>
  <c r="AK31" i="162"/>
  <c r="AL31" i="162"/>
  <c r="AM31" i="162"/>
  <c r="AN31" i="162"/>
  <c r="AO31" i="162"/>
  <c r="AP31" i="162"/>
  <c r="AQ31" i="162"/>
  <c r="AR31" i="162"/>
  <c r="AS31" i="162"/>
  <c r="AT31" i="162"/>
  <c r="AU31" i="162"/>
  <c r="AV31" i="162"/>
  <c r="AW31" i="162"/>
  <c r="AX31" i="162"/>
  <c r="AY31" i="162"/>
  <c r="AZ31" i="162"/>
  <c r="BA31" i="162"/>
  <c r="BB31" i="162"/>
  <c r="BC31" i="162"/>
  <c r="BD31" i="162"/>
  <c r="BE31" i="162"/>
  <c r="AK32" i="162"/>
  <c r="AL32" i="162"/>
  <c r="AM32" i="162"/>
  <c r="AN32" i="162"/>
  <c r="AO32" i="162"/>
  <c r="AP32" i="162"/>
  <c r="AQ32" i="162"/>
  <c r="AR32" i="162"/>
  <c r="AS32" i="162"/>
  <c r="AT32" i="162"/>
  <c r="AU32" i="162"/>
  <c r="AV32" i="162"/>
  <c r="AW32" i="162"/>
  <c r="AX32" i="162"/>
  <c r="AY32" i="162"/>
  <c r="AZ32" i="162"/>
  <c r="BA32" i="162"/>
  <c r="BB32" i="162"/>
  <c r="BC32" i="162"/>
  <c r="BD32" i="162"/>
  <c r="BE32" i="162"/>
  <c r="AK33" i="162"/>
  <c r="AL33" i="162"/>
  <c r="AM33" i="162"/>
  <c r="AN33" i="162"/>
  <c r="AO33" i="162"/>
  <c r="AP33" i="162"/>
  <c r="AQ33" i="162"/>
  <c r="AR33" i="162"/>
  <c r="AS33" i="162"/>
  <c r="AT33" i="162"/>
  <c r="AU33" i="162"/>
  <c r="AV33" i="162"/>
  <c r="AW33" i="162"/>
  <c r="AX33" i="162"/>
  <c r="AY33" i="162"/>
  <c r="AZ33" i="162"/>
  <c r="BA33" i="162"/>
  <c r="BB33" i="162"/>
  <c r="BC33" i="162"/>
  <c r="BD33" i="162"/>
  <c r="BE33" i="162"/>
  <c r="AK34" i="162"/>
  <c r="AL34" i="162"/>
  <c r="AM34" i="162"/>
  <c r="AN34" i="162"/>
  <c r="AO34" i="162"/>
  <c r="AP34" i="162"/>
  <c r="AQ34" i="162"/>
  <c r="AR34" i="162"/>
  <c r="AS34" i="162"/>
  <c r="AT34" i="162"/>
  <c r="AU34" i="162"/>
  <c r="AV34" i="162"/>
  <c r="AW34" i="162"/>
  <c r="AX34" i="162"/>
  <c r="AY34" i="162"/>
  <c r="AZ34" i="162"/>
  <c r="BA34" i="162"/>
  <c r="BB34" i="162"/>
  <c r="BC34" i="162"/>
  <c r="BD34" i="162"/>
  <c r="BE34" i="162"/>
  <c r="AK35" i="162"/>
  <c r="AL35" i="162"/>
  <c r="AM35" i="162"/>
  <c r="AN35" i="162"/>
  <c r="AO35" i="162"/>
  <c r="AP35" i="162"/>
  <c r="AQ35" i="162"/>
  <c r="AR35" i="162"/>
  <c r="AS35" i="162"/>
  <c r="AT35" i="162"/>
  <c r="AU35" i="162"/>
  <c r="AV35" i="162"/>
  <c r="AW35" i="162"/>
  <c r="AX35" i="162"/>
  <c r="AY35" i="162"/>
  <c r="AZ35" i="162"/>
  <c r="BA35" i="162"/>
  <c r="BB35" i="162"/>
  <c r="BC35" i="162"/>
  <c r="BD35" i="162"/>
  <c r="BE35" i="162"/>
  <c r="AK36" i="162"/>
  <c r="AL36" i="162"/>
  <c r="AM36" i="162"/>
  <c r="AN36" i="162"/>
  <c r="AO36" i="162"/>
  <c r="AP36" i="162"/>
  <c r="AQ36" i="162"/>
  <c r="AR36" i="162"/>
  <c r="AS36" i="162"/>
  <c r="AT36" i="162"/>
  <c r="AU36" i="162"/>
  <c r="AV36" i="162"/>
  <c r="AW36" i="162"/>
  <c r="AX36" i="162"/>
  <c r="AY36" i="162"/>
  <c r="AZ36" i="162"/>
  <c r="BA36" i="162"/>
  <c r="BB36" i="162"/>
  <c r="BC36" i="162"/>
  <c r="BD36" i="162"/>
  <c r="BE36" i="162"/>
  <c r="AK37" i="162"/>
  <c r="AL37" i="162"/>
  <c r="AM37" i="162"/>
  <c r="AN37" i="162"/>
  <c r="AO37" i="162"/>
  <c r="AP37" i="162"/>
  <c r="AQ37" i="162"/>
  <c r="AR37" i="162"/>
  <c r="AS37" i="162"/>
  <c r="AT37" i="162"/>
  <c r="AU37" i="162"/>
  <c r="AV37" i="162"/>
  <c r="AW37" i="162"/>
  <c r="AX37" i="162"/>
  <c r="AY37" i="162"/>
  <c r="AZ37" i="162"/>
  <c r="BA37" i="162"/>
  <c r="BB37" i="162"/>
  <c r="BC37" i="162"/>
  <c r="BD37" i="162"/>
  <c r="BE37" i="162"/>
  <c r="AK38" i="162"/>
  <c r="AL38" i="162"/>
  <c r="AM38" i="162"/>
  <c r="AN38" i="162"/>
  <c r="AO38" i="162"/>
  <c r="AP38" i="162"/>
  <c r="AQ38" i="162"/>
  <c r="AR38" i="162"/>
  <c r="AS38" i="162"/>
  <c r="AT38" i="162"/>
  <c r="AU38" i="162"/>
  <c r="AV38" i="162"/>
  <c r="AW38" i="162"/>
  <c r="AX38" i="162"/>
  <c r="AY38" i="162"/>
  <c r="AZ38" i="162"/>
  <c r="BA38" i="162"/>
  <c r="BB38" i="162"/>
  <c r="BC38" i="162"/>
  <c r="BD38" i="162"/>
  <c r="BE38" i="162"/>
  <c r="AK39" i="162"/>
  <c r="AL39" i="162"/>
  <c r="AM39" i="162"/>
  <c r="AN39" i="162"/>
  <c r="AO39" i="162"/>
  <c r="AP39" i="162"/>
  <c r="AQ39" i="162"/>
  <c r="AR39" i="162"/>
  <c r="AS39" i="162"/>
  <c r="AT39" i="162"/>
  <c r="AU39" i="162"/>
  <c r="AV39" i="162"/>
  <c r="AW39" i="162"/>
  <c r="AX39" i="162"/>
  <c r="AY39" i="162"/>
  <c r="AZ39" i="162"/>
  <c r="BA39" i="162"/>
  <c r="BB39" i="162"/>
  <c r="BC39" i="162"/>
  <c r="BD39" i="162"/>
  <c r="BE39" i="162"/>
  <c r="AK40" i="162"/>
  <c r="AL40" i="162"/>
  <c r="AM40" i="162"/>
  <c r="AN40" i="162"/>
  <c r="AO40" i="162"/>
  <c r="AP40" i="162"/>
  <c r="AQ40" i="162"/>
  <c r="AR40" i="162"/>
  <c r="AS40" i="162"/>
  <c r="AT40" i="162"/>
  <c r="AU40" i="162"/>
  <c r="AV40" i="162"/>
  <c r="AW40" i="162"/>
  <c r="AX40" i="162"/>
  <c r="AY40" i="162"/>
  <c r="AZ40" i="162"/>
  <c r="BA40" i="162"/>
  <c r="BB40" i="162"/>
  <c r="BC40" i="162"/>
  <c r="BD40" i="162"/>
  <c r="BE40" i="162"/>
  <c r="AK41" i="162"/>
  <c r="AL41" i="162"/>
  <c r="AM41" i="162"/>
  <c r="AN41" i="162"/>
  <c r="AO41" i="162"/>
  <c r="AP41" i="162"/>
  <c r="AQ41" i="162"/>
  <c r="AR41" i="162"/>
  <c r="AS41" i="162"/>
  <c r="AT41" i="162"/>
  <c r="AU41" i="162"/>
  <c r="AV41" i="162"/>
  <c r="AW41" i="162"/>
  <c r="AX41" i="162"/>
  <c r="AY41" i="162"/>
  <c r="AZ41" i="162"/>
  <c r="BA41" i="162"/>
  <c r="BB41" i="162"/>
  <c r="BC41" i="162"/>
  <c r="BD41" i="162"/>
  <c r="BE41" i="162"/>
  <c r="AK42" i="162"/>
  <c r="AL42" i="162"/>
  <c r="AM42" i="162"/>
  <c r="AN42" i="162"/>
  <c r="AO42" i="162"/>
  <c r="AP42" i="162"/>
  <c r="AQ42" i="162"/>
  <c r="AR42" i="162"/>
  <c r="AS42" i="162"/>
  <c r="AT42" i="162"/>
  <c r="AU42" i="162"/>
  <c r="AV42" i="162"/>
  <c r="AW42" i="162"/>
  <c r="AX42" i="162"/>
  <c r="AY42" i="162"/>
  <c r="AZ42" i="162"/>
  <c r="BA42" i="162"/>
  <c r="BB42" i="162"/>
  <c r="BC42" i="162"/>
  <c r="BD42" i="162"/>
  <c r="BE42" i="162"/>
  <c r="AK43" i="162"/>
  <c r="AL43" i="162"/>
  <c r="AM43" i="162"/>
  <c r="AN43" i="162"/>
  <c r="AO43" i="162"/>
  <c r="AP43" i="162"/>
  <c r="AQ43" i="162"/>
  <c r="AR43" i="162"/>
  <c r="AS43" i="162"/>
  <c r="AT43" i="162"/>
  <c r="AU43" i="162"/>
  <c r="AV43" i="162"/>
  <c r="AW43" i="162"/>
  <c r="AX43" i="162"/>
  <c r="AY43" i="162"/>
  <c r="AZ43" i="162"/>
  <c r="BA43" i="162"/>
  <c r="BB43" i="162"/>
  <c r="BC43" i="162"/>
  <c r="BD43" i="162"/>
  <c r="BE43" i="162"/>
  <c r="AK44" i="162"/>
  <c r="AL44" i="162"/>
  <c r="AM44" i="162"/>
  <c r="AN44" i="162"/>
  <c r="H46" i="162" s="1"/>
  <c r="AO44" i="162"/>
  <c r="AP44" i="162"/>
  <c r="AQ44" i="162"/>
  <c r="AR44" i="162"/>
  <c r="AS44" i="162"/>
  <c r="AT44" i="162"/>
  <c r="AU44" i="162"/>
  <c r="AV44" i="162"/>
  <c r="AW44" i="162"/>
  <c r="AX44" i="162"/>
  <c r="AY44" i="162"/>
  <c r="AZ44" i="162"/>
  <c r="BA44" i="162"/>
  <c r="BB44" i="162"/>
  <c r="BC44" i="162"/>
  <c r="BD44" i="162"/>
  <c r="BE44" i="162"/>
  <c r="AK45" i="162"/>
  <c r="AL45" i="162"/>
  <c r="AM45" i="162"/>
  <c r="AN45" i="162"/>
  <c r="AO45" i="162"/>
  <c r="AP45" i="162"/>
  <c r="AQ45" i="162"/>
  <c r="AR45" i="162"/>
  <c r="AS45" i="162"/>
  <c r="AT45" i="162"/>
  <c r="AU45" i="162"/>
  <c r="AV45" i="162"/>
  <c r="AW45" i="162"/>
  <c r="AX45" i="162"/>
  <c r="AY45" i="162"/>
  <c r="AZ45" i="162"/>
  <c r="BA45" i="162"/>
  <c r="BB45" i="162"/>
  <c r="BC45" i="162"/>
  <c r="BD45" i="162"/>
  <c r="BE45" i="162"/>
  <c r="AK46" i="162"/>
  <c r="AL46" i="162"/>
  <c r="AM46" i="162"/>
  <c r="AN46" i="162"/>
  <c r="AO46" i="162"/>
  <c r="AP46" i="162"/>
  <c r="AQ46" i="162"/>
  <c r="AR46" i="162"/>
  <c r="AS46" i="162"/>
  <c r="AT46" i="162"/>
  <c r="AU46" i="162"/>
  <c r="AV46" i="162"/>
  <c r="AW46" i="162"/>
  <c r="AX46" i="162"/>
  <c r="AY46" i="162"/>
  <c r="AZ46" i="162"/>
  <c r="BA46" i="162"/>
  <c r="BB46" i="162"/>
  <c r="BC46" i="162"/>
  <c r="BD46" i="162"/>
  <c r="BE46" i="162"/>
  <c r="AK47" i="162"/>
  <c r="AL47" i="162"/>
  <c r="AM47" i="162"/>
  <c r="AN47" i="162"/>
  <c r="AO47" i="162"/>
  <c r="AP47" i="162"/>
  <c r="AQ47" i="162"/>
  <c r="AR47" i="162"/>
  <c r="AS47" i="162"/>
  <c r="AT47" i="162"/>
  <c r="AU47" i="162"/>
  <c r="AV47" i="162"/>
  <c r="AW47" i="162"/>
  <c r="AX47" i="162"/>
  <c r="AY47" i="162"/>
  <c r="AZ47" i="162"/>
  <c r="BA47" i="162"/>
  <c r="BB47" i="162"/>
  <c r="BC47" i="162"/>
  <c r="BD47" i="162"/>
  <c r="BE47" i="162"/>
  <c r="AK48" i="162"/>
  <c r="AL48" i="162"/>
  <c r="AM48" i="162"/>
  <c r="AN48" i="162"/>
  <c r="AO48" i="162"/>
  <c r="AP48" i="162"/>
  <c r="AQ48" i="162"/>
  <c r="AR48" i="162"/>
  <c r="AS48" i="162"/>
  <c r="AT48" i="162"/>
  <c r="AU48" i="162"/>
  <c r="AV48" i="162"/>
  <c r="AW48" i="162"/>
  <c r="AX48" i="162"/>
  <c r="AY48" i="162"/>
  <c r="AZ48" i="162"/>
  <c r="BA48" i="162"/>
  <c r="BB48" i="162"/>
  <c r="BC48" i="162"/>
  <c r="BD48" i="162"/>
  <c r="BE48" i="162"/>
  <c r="AK49" i="162"/>
  <c r="AL49" i="162"/>
  <c r="AM49" i="162"/>
  <c r="AN49" i="162"/>
  <c r="AO49" i="162"/>
  <c r="AP49" i="162"/>
  <c r="AQ49" i="162"/>
  <c r="AR49" i="162"/>
  <c r="AS49" i="162"/>
  <c r="AT49" i="162"/>
  <c r="AU49" i="162"/>
  <c r="AV49" i="162"/>
  <c r="AW49" i="162"/>
  <c r="AX49" i="162"/>
  <c r="AY49" i="162"/>
  <c r="AZ49" i="162"/>
  <c r="BA49" i="162"/>
  <c r="BB49" i="162"/>
  <c r="BC49" i="162"/>
  <c r="BD49" i="162"/>
  <c r="BE49" i="162"/>
  <c r="AK50" i="162"/>
  <c r="AL50" i="162"/>
  <c r="AM50" i="162"/>
  <c r="AN50" i="162"/>
  <c r="AO50" i="162"/>
  <c r="AP50" i="162"/>
  <c r="AQ50" i="162"/>
  <c r="AR50" i="162"/>
  <c r="AS50" i="162"/>
  <c r="AT50" i="162"/>
  <c r="AU50" i="162"/>
  <c r="AV50" i="162"/>
  <c r="AW50" i="162"/>
  <c r="AX50" i="162"/>
  <c r="AY50" i="162"/>
  <c r="AZ50" i="162"/>
  <c r="BA50" i="162"/>
  <c r="BB50" i="162"/>
  <c r="BC50" i="162"/>
  <c r="BD50" i="162"/>
  <c r="BE50" i="162"/>
  <c r="AK51" i="162"/>
  <c r="AL51" i="162"/>
  <c r="AM51" i="162"/>
  <c r="AN51" i="162"/>
  <c r="AO51" i="162"/>
  <c r="AP51" i="162"/>
  <c r="AQ51" i="162"/>
  <c r="AR51" i="162"/>
  <c r="AS51" i="162"/>
  <c r="AT51" i="162"/>
  <c r="AU51" i="162"/>
  <c r="AV51" i="162"/>
  <c r="AW51" i="162"/>
  <c r="AX51" i="162"/>
  <c r="AY51" i="162"/>
  <c r="AZ51" i="162"/>
  <c r="BA51" i="162"/>
  <c r="BB51" i="162"/>
  <c r="BC51" i="162"/>
  <c r="BD51" i="162"/>
  <c r="BE51" i="162"/>
  <c r="AK52" i="162"/>
  <c r="AL52" i="162"/>
  <c r="AM52" i="162"/>
  <c r="AN52" i="162"/>
  <c r="AO52" i="162"/>
  <c r="AP52" i="162"/>
  <c r="AQ52" i="162"/>
  <c r="AR52" i="162"/>
  <c r="AS52" i="162"/>
  <c r="AT52" i="162"/>
  <c r="AU52" i="162"/>
  <c r="AV52" i="162"/>
  <c r="AW52" i="162"/>
  <c r="AX52" i="162"/>
  <c r="AY52" i="162"/>
  <c r="AZ52" i="162"/>
  <c r="BA52" i="162"/>
  <c r="BB52" i="162"/>
  <c r="BC52" i="162"/>
  <c r="BD52" i="162"/>
  <c r="BE52" i="162"/>
  <c r="AK53" i="162"/>
  <c r="AL53" i="162"/>
  <c r="AM53" i="162"/>
  <c r="AN53" i="162"/>
  <c r="AO53" i="162"/>
  <c r="AP53" i="162"/>
  <c r="AQ53" i="162"/>
  <c r="AR53" i="162"/>
  <c r="AS53" i="162"/>
  <c r="AT53" i="162"/>
  <c r="AU53" i="162"/>
  <c r="AV53" i="162"/>
  <c r="AW53" i="162"/>
  <c r="AX53" i="162"/>
  <c r="AY53" i="162"/>
  <c r="AZ53" i="162"/>
  <c r="BA53" i="162"/>
  <c r="BB53" i="162"/>
  <c r="BC53" i="162"/>
  <c r="BD53" i="162"/>
  <c r="BE53" i="162"/>
  <c r="AK54" i="162"/>
  <c r="AL54" i="162"/>
  <c r="AM54" i="162"/>
  <c r="AN54" i="162"/>
  <c r="AO54" i="162"/>
  <c r="AP54" i="162"/>
  <c r="AQ54" i="162"/>
  <c r="AR54" i="162"/>
  <c r="AS54" i="162"/>
  <c r="AT54" i="162"/>
  <c r="AU54" i="162"/>
  <c r="AV54" i="162"/>
  <c r="AW54" i="162"/>
  <c r="AX54" i="162"/>
  <c r="AY54" i="162"/>
  <c r="AZ54" i="162"/>
  <c r="BA54" i="162"/>
  <c r="BB54" i="162"/>
  <c r="BC54" i="162"/>
  <c r="BD54" i="162"/>
  <c r="BE54" i="162"/>
  <c r="AK55" i="162"/>
  <c r="AL55" i="162"/>
  <c r="AM55" i="162"/>
  <c r="AN55" i="162"/>
  <c r="AO55" i="162"/>
  <c r="AP55" i="162"/>
  <c r="AQ55" i="162"/>
  <c r="AR55" i="162"/>
  <c r="AS55" i="162"/>
  <c r="AT55" i="162"/>
  <c r="AU55" i="162"/>
  <c r="AV55" i="162"/>
  <c r="AW55" i="162"/>
  <c r="AX55" i="162"/>
  <c r="AY55" i="162"/>
  <c r="AZ55" i="162"/>
  <c r="BA55" i="162"/>
  <c r="BB55" i="162"/>
  <c r="BC55" i="162"/>
  <c r="BD55" i="162"/>
  <c r="BE55" i="162"/>
  <c r="AK56" i="162"/>
  <c r="AL56" i="162"/>
  <c r="AM56" i="162"/>
  <c r="AN56" i="162"/>
  <c r="AO56" i="162"/>
  <c r="AP56" i="162"/>
  <c r="AQ56" i="162"/>
  <c r="AR56" i="162"/>
  <c r="AS56" i="162"/>
  <c r="AT56" i="162"/>
  <c r="AU56" i="162"/>
  <c r="AV56" i="162"/>
  <c r="AW56" i="162"/>
  <c r="AX56" i="162"/>
  <c r="AY56" i="162"/>
  <c r="AZ56" i="162"/>
  <c r="BA56" i="162"/>
  <c r="BB56" i="162"/>
  <c r="BC56" i="162"/>
  <c r="BD56" i="162"/>
  <c r="BE56" i="162"/>
  <c r="AK57" i="162"/>
  <c r="AL57" i="162"/>
  <c r="AM57" i="162"/>
  <c r="AN57" i="162"/>
  <c r="AO57" i="162"/>
  <c r="AP57" i="162"/>
  <c r="AQ57" i="162"/>
  <c r="AR57" i="162"/>
  <c r="AS57" i="162"/>
  <c r="AT57" i="162"/>
  <c r="AU57" i="162"/>
  <c r="AV57" i="162"/>
  <c r="AW57" i="162"/>
  <c r="AX57" i="162"/>
  <c r="AY57" i="162"/>
  <c r="AZ57" i="162"/>
  <c r="BA57" i="162"/>
  <c r="BB57" i="162"/>
  <c r="BC57" i="162"/>
  <c r="BD57" i="162"/>
  <c r="BE57" i="162"/>
  <c r="AK58" i="162"/>
  <c r="AL58" i="162"/>
  <c r="AM58" i="162"/>
  <c r="AN58" i="162"/>
  <c r="AO58" i="162"/>
  <c r="AP58" i="162"/>
  <c r="AQ58" i="162"/>
  <c r="AR58" i="162"/>
  <c r="AS58" i="162"/>
  <c r="AT58" i="162"/>
  <c r="AU58" i="162"/>
  <c r="AV58" i="162"/>
  <c r="AW58" i="162"/>
  <c r="AX58" i="162"/>
  <c r="AY58" i="162"/>
  <c r="AZ58" i="162"/>
  <c r="BA58" i="162"/>
  <c r="BB58" i="162"/>
  <c r="BC58" i="162"/>
  <c r="BD58" i="162"/>
  <c r="BE58" i="162"/>
  <c r="AK59" i="162"/>
  <c r="AL59" i="162"/>
  <c r="AM59" i="162"/>
  <c r="AN59" i="162"/>
  <c r="AO59" i="162"/>
  <c r="AP59" i="162"/>
  <c r="AQ59" i="162"/>
  <c r="AR59" i="162"/>
  <c r="AS59" i="162"/>
  <c r="AT59" i="162"/>
  <c r="AU59" i="162"/>
  <c r="AV59" i="162"/>
  <c r="AW59" i="162"/>
  <c r="AX59" i="162"/>
  <c r="AY59" i="162"/>
  <c r="AZ59" i="162"/>
  <c r="BA59" i="162"/>
  <c r="BB59" i="162"/>
  <c r="BC59" i="162"/>
  <c r="BD59" i="162"/>
  <c r="BE59" i="162"/>
  <c r="AK60" i="162"/>
  <c r="AL60" i="162"/>
  <c r="AM60" i="162"/>
  <c r="AN60" i="162"/>
  <c r="AO60" i="162"/>
  <c r="AP60" i="162"/>
  <c r="AQ60" i="162"/>
  <c r="AR60" i="162"/>
  <c r="AS60" i="162"/>
  <c r="AT60" i="162"/>
  <c r="AU60" i="162"/>
  <c r="AV60" i="162"/>
  <c r="AW60" i="162"/>
  <c r="AX60" i="162"/>
  <c r="AY60" i="162"/>
  <c r="AZ60" i="162"/>
  <c r="BA60" i="162"/>
  <c r="BB60" i="162"/>
  <c r="BC60" i="162"/>
  <c r="BD60" i="162"/>
  <c r="BE60" i="162"/>
  <c r="AK61" i="162"/>
  <c r="AL61" i="162"/>
  <c r="AM61" i="162"/>
  <c r="AN61" i="162"/>
  <c r="AO61" i="162"/>
  <c r="AP61" i="162"/>
  <c r="AQ61" i="162"/>
  <c r="AR61" i="162"/>
  <c r="AS61" i="162"/>
  <c r="AT61" i="162"/>
  <c r="AU61" i="162"/>
  <c r="AV61" i="162"/>
  <c r="AW61" i="162"/>
  <c r="AX61" i="162"/>
  <c r="AY61" i="162"/>
  <c r="AZ61" i="162"/>
  <c r="BA61" i="162"/>
  <c r="BB61" i="162"/>
  <c r="BC61" i="162"/>
  <c r="BD61" i="162"/>
  <c r="BE61" i="162"/>
  <c r="AK62" i="162"/>
  <c r="AL62" i="162"/>
  <c r="AM62" i="162"/>
  <c r="AN62" i="162"/>
  <c r="AO62" i="162"/>
  <c r="AP62" i="162"/>
  <c r="AQ62" i="162"/>
  <c r="AR62" i="162"/>
  <c r="AS62" i="162"/>
  <c r="AT62" i="162"/>
  <c r="AU62" i="162"/>
  <c r="AV62" i="162"/>
  <c r="AW62" i="162"/>
  <c r="AX62" i="162"/>
  <c r="AY62" i="162"/>
  <c r="AZ62" i="162"/>
  <c r="BA62" i="162"/>
  <c r="BB62" i="162"/>
  <c r="BC62" i="162"/>
  <c r="BD62" i="162"/>
  <c r="BE62" i="162"/>
  <c r="AK63" i="162"/>
  <c r="AL63" i="162"/>
  <c r="AM63" i="162"/>
  <c r="AN63" i="162"/>
  <c r="AO63" i="162"/>
  <c r="AP63" i="162"/>
  <c r="AQ63" i="162"/>
  <c r="AR63" i="162"/>
  <c r="AS63" i="162"/>
  <c r="AT63" i="162"/>
  <c r="AU63" i="162"/>
  <c r="AV63" i="162"/>
  <c r="AW63" i="162"/>
  <c r="AX63" i="162"/>
  <c r="AY63" i="162"/>
  <c r="AZ63" i="162"/>
  <c r="BA63" i="162"/>
  <c r="BB63" i="162"/>
  <c r="BC63" i="162"/>
  <c r="BD63" i="162"/>
  <c r="BE63" i="162"/>
  <c r="AK64" i="162"/>
  <c r="AL64" i="162"/>
  <c r="AM64" i="162"/>
  <c r="AN64" i="162"/>
  <c r="AO64" i="162"/>
  <c r="AP64" i="162"/>
  <c r="AQ64" i="162"/>
  <c r="AR64" i="162"/>
  <c r="AS64" i="162"/>
  <c r="AT64" i="162"/>
  <c r="AU64" i="162"/>
  <c r="AV64" i="162"/>
  <c r="AW64" i="162"/>
  <c r="AX64" i="162"/>
  <c r="AY64" i="162"/>
  <c r="AZ64" i="162"/>
  <c r="BA64" i="162"/>
  <c r="BB64" i="162"/>
  <c r="BC64" i="162"/>
  <c r="BD64" i="162"/>
  <c r="BE64" i="162"/>
  <c r="AK65" i="162"/>
  <c r="AL65" i="162"/>
  <c r="AM65" i="162"/>
  <c r="AN65" i="162"/>
  <c r="AO65" i="162"/>
  <c r="AP65" i="162"/>
  <c r="AQ65" i="162"/>
  <c r="AR65" i="162"/>
  <c r="AS65" i="162"/>
  <c r="AT65" i="162"/>
  <c r="AU65" i="162"/>
  <c r="AV65" i="162"/>
  <c r="AW65" i="162"/>
  <c r="AX65" i="162"/>
  <c r="AY65" i="162"/>
  <c r="AZ65" i="162"/>
  <c r="BA65" i="162"/>
  <c r="BB65" i="162"/>
  <c r="BC65" i="162"/>
  <c r="BD65" i="162"/>
  <c r="BE65" i="162"/>
  <c r="AK66" i="162"/>
  <c r="AL66" i="162"/>
  <c r="AM66" i="162"/>
  <c r="AN66" i="162"/>
  <c r="AO66" i="162"/>
  <c r="AP66" i="162"/>
  <c r="AQ66" i="162"/>
  <c r="AR66" i="162"/>
  <c r="AS66" i="162"/>
  <c r="AT66" i="162"/>
  <c r="AU66" i="162"/>
  <c r="AV66" i="162"/>
  <c r="AW66" i="162"/>
  <c r="AX66" i="162"/>
  <c r="AY66" i="162"/>
  <c r="AZ66" i="162"/>
  <c r="BA66" i="162"/>
  <c r="BB66" i="162"/>
  <c r="BC66" i="162"/>
  <c r="BD66" i="162"/>
  <c r="BE66" i="162"/>
  <c r="AK67" i="162"/>
  <c r="AL67" i="162"/>
  <c r="AM67" i="162"/>
  <c r="AN67" i="162"/>
  <c r="AO67" i="162"/>
  <c r="AP67" i="162"/>
  <c r="AQ67" i="162"/>
  <c r="AR67" i="162"/>
  <c r="AS67" i="162"/>
  <c r="AT67" i="162"/>
  <c r="AU67" i="162"/>
  <c r="AV67" i="162"/>
  <c r="AW67" i="162"/>
  <c r="AX67" i="162"/>
  <c r="AY67" i="162"/>
  <c r="AZ67" i="162"/>
  <c r="BA67" i="162"/>
  <c r="BB67" i="162"/>
  <c r="BC67" i="162"/>
  <c r="BD67" i="162"/>
  <c r="BE67" i="162"/>
  <c r="AK68" i="162"/>
  <c r="AL68" i="162"/>
  <c r="AM68" i="162"/>
  <c r="AN68" i="162"/>
  <c r="AO68" i="162"/>
  <c r="AP68" i="162"/>
  <c r="AQ68" i="162"/>
  <c r="AR68" i="162"/>
  <c r="AS68" i="162"/>
  <c r="AT68" i="162"/>
  <c r="AU68" i="162"/>
  <c r="AV68" i="162"/>
  <c r="AW68" i="162"/>
  <c r="AX68" i="162"/>
  <c r="AY68" i="162"/>
  <c r="AZ68" i="162"/>
  <c r="BA68" i="162"/>
  <c r="BB68" i="162"/>
  <c r="BC68" i="162"/>
  <c r="BD68" i="162"/>
  <c r="BE68" i="162"/>
  <c r="AK69" i="162"/>
  <c r="AL69" i="162"/>
  <c r="AM69" i="162"/>
  <c r="AN69" i="162"/>
  <c r="AO69" i="162"/>
  <c r="AP69" i="162"/>
  <c r="AQ69" i="162"/>
  <c r="AR69" i="162"/>
  <c r="AS69" i="162"/>
  <c r="AT69" i="162"/>
  <c r="AU69" i="162"/>
  <c r="AV69" i="162"/>
  <c r="AW69" i="162"/>
  <c r="AX69" i="162"/>
  <c r="AY69" i="162"/>
  <c r="AZ69" i="162"/>
  <c r="BA69" i="162"/>
  <c r="BB69" i="162"/>
  <c r="BC69" i="162"/>
  <c r="BD69" i="162"/>
  <c r="BE69" i="162"/>
  <c r="AK70" i="162"/>
  <c r="AL70" i="162"/>
  <c r="AM70" i="162"/>
  <c r="AN70" i="162"/>
  <c r="AO70" i="162"/>
  <c r="AP70" i="162"/>
  <c r="AQ70" i="162"/>
  <c r="AR70" i="162"/>
  <c r="AS70" i="162"/>
  <c r="AT70" i="162"/>
  <c r="AU70" i="162"/>
  <c r="AV70" i="162"/>
  <c r="AW70" i="162"/>
  <c r="AX70" i="162"/>
  <c r="AY70" i="162"/>
  <c r="AZ70" i="162"/>
  <c r="BA70" i="162"/>
  <c r="BB70" i="162"/>
  <c r="BC70" i="162"/>
  <c r="BD70" i="162"/>
  <c r="BE70" i="162"/>
  <c r="AK71" i="162"/>
  <c r="AL71" i="162"/>
  <c r="AM71" i="162"/>
  <c r="AN71" i="162"/>
  <c r="AO71" i="162"/>
  <c r="AP71" i="162"/>
  <c r="AQ71" i="162"/>
  <c r="AR71" i="162"/>
  <c r="AS71" i="162"/>
  <c r="AT71" i="162"/>
  <c r="AU71" i="162"/>
  <c r="AV71" i="162"/>
  <c r="AW71" i="162"/>
  <c r="AX71" i="162"/>
  <c r="AY71" i="162"/>
  <c r="AZ71" i="162"/>
  <c r="BA71" i="162"/>
  <c r="BB71" i="162"/>
  <c r="BC71" i="162"/>
  <c r="BD71" i="162"/>
  <c r="BE71" i="162"/>
  <c r="AK72" i="162"/>
  <c r="AL72" i="162"/>
  <c r="AM72" i="162"/>
  <c r="AN72" i="162"/>
  <c r="AO72" i="162"/>
  <c r="AP72" i="162"/>
  <c r="AQ72" i="162"/>
  <c r="AR72" i="162"/>
  <c r="AS72" i="162"/>
  <c r="AT72" i="162"/>
  <c r="AU72" i="162"/>
  <c r="AV72" i="162"/>
  <c r="AW72" i="162"/>
  <c r="AX72" i="162"/>
  <c r="AY72" i="162"/>
  <c r="AZ72" i="162"/>
  <c r="BA72" i="162"/>
  <c r="BB72" i="162"/>
  <c r="BC72" i="162"/>
  <c r="BD72" i="162"/>
  <c r="BE72" i="162"/>
  <c r="AK73" i="162"/>
  <c r="AL73" i="162"/>
  <c r="AM73" i="162"/>
  <c r="AN73" i="162"/>
  <c r="AO73" i="162"/>
  <c r="AP73" i="162"/>
  <c r="AQ73" i="162"/>
  <c r="AR73" i="162"/>
  <c r="AS73" i="162"/>
  <c r="AT73" i="162"/>
  <c r="AU73" i="162"/>
  <c r="AV73" i="162"/>
  <c r="AW73" i="162"/>
  <c r="AX73" i="162"/>
  <c r="AY73" i="162"/>
  <c r="AZ73" i="162"/>
  <c r="BA73" i="162"/>
  <c r="BB73" i="162"/>
  <c r="BC73" i="162"/>
  <c r="BD73" i="162"/>
  <c r="BE73" i="162"/>
  <c r="AK74" i="162"/>
  <c r="AL74" i="162"/>
  <c r="AM74" i="162"/>
  <c r="AN74" i="162"/>
  <c r="AO74" i="162"/>
  <c r="AP74" i="162"/>
  <c r="AQ74" i="162"/>
  <c r="AR74" i="162"/>
  <c r="AS74" i="162"/>
  <c r="AT74" i="162"/>
  <c r="AU74" i="162"/>
  <c r="AV74" i="162"/>
  <c r="AW74" i="162"/>
  <c r="AX74" i="162"/>
  <c r="AY74" i="162"/>
  <c r="AZ74" i="162"/>
  <c r="BA74" i="162"/>
  <c r="BB74" i="162"/>
  <c r="BC74" i="162"/>
  <c r="BD74" i="162"/>
  <c r="BE74" i="162"/>
  <c r="AK75" i="162"/>
  <c r="AL75" i="162"/>
  <c r="AM75" i="162"/>
  <c r="AN75" i="162"/>
  <c r="AO75" i="162"/>
  <c r="AP75" i="162"/>
  <c r="AQ75" i="162"/>
  <c r="AR75" i="162"/>
  <c r="AS75" i="162"/>
  <c r="AT75" i="162"/>
  <c r="AU75" i="162"/>
  <c r="AV75" i="162"/>
  <c r="AW75" i="162"/>
  <c r="AX75" i="162"/>
  <c r="AY75" i="162"/>
  <c r="AZ75" i="162"/>
  <c r="BA75" i="162"/>
  <c r="BB75" i="162"/>
  <c r="BC75" i="162"/>
  <c r="BD75" i="162"/>
  <c r="BE75" i="162"/>
  <c r="AK76" i="162"/>
  <c r="AL76" i="162"/>
  <c r="AM76" i="162"/>
  <c r="AN76" i="162"/>
  <c r="H46" i="163" s="1"/>
  <c r="AO76" i="162"/>
  <c r="AP76" i="162"/>
  <c r="AQ76" i="162"/>
  <c r="AR76" i="162"/>
  <c r="AS76" i="162"/>
  <c r="AT76" i="162"/>
  <c r="AU76" i="162"/>
  <c r="AV76" i="162"/>
  <c r="AW76" i="162"/>
  <c r="AX76" i="162"/>
  <c r="AY76" i="162"/>
  <c r="AZ76" i="162"/>
  <c r="BA76" i="162"/>
  <c r="BB76" i="162"/>
  <c r="BC76" i="162"/>
  <c r="BD76" i="162"/>
  <c r="BE76" i="162"/>
  <c r="AK77" i="162"/>
  <c r="AL77" i="162"/>
  <c r="AM77" i="162"/>
  <c r="AN77" i="162"/>
  <c r="AO77" i="162"/>
  <c r="AP77" i="162"/>
  <c r="AQ77" i="162"/>
  <c r="AR77" i="162"/>
  <c r="AS77" i="162"/>
  <c r="AT77" i="162"/>
  <c r="AU77" i="162"/>
  <c r="AV77" i="162"/>
  <c r="AW77" i="162"/>
  <c r="AX77" i="162"/>
  <c r="AY77" i="162"/>
  <c r="AZ77" i="162"/>
  <c r="BA77" i="162"/>
  <c r="BB77" i="162"/>
  <c r="BC77" i="162"/>
  <c r="BD77" i="162"/>
  <c r="BE77" i="162"/>
  <c r="AK78" i="162"/>
  <c r="AL78" i="162"/>
  <c r="AM78" i="162"/>
  <c r="AN78" i="162"/>
  <c r="AO78" i="162"/>
  <c r="AP78" i="162"/>
  <c r="AQ78" i="162"/>
  <c r="AR78" i="162"/>
  <c r="AS78" i="162"/>
  <c r="AT78" i="162"/>
  <c r="AU78" i="162"/>
  <c r="AV78" i="162"/>
  <c r="AW78" i="162"/>
  <c r="AX78" i="162"/>
  <c r="AY78" i="162"/>
  <c r="AZ78" i="162"/>
  <c r="BA78" i="162"/>
  <c r="BB78" i="162"/>
  <c r="BC78" i="162"/>
  <c r="BD78" i="162"/>
  <c r="BE78" i="162"/>
  <c r="AK79" i="162"/>
  <c r="AL79" i="162"/>
  <c r="AM79" i="162"/>
  <c r="AN79" i="162"/>
  <c r="AO79" i="162"/>
  <c r="AP79" i="162"/>
  <c r="AQ79" i="162"/>
  <c r="AR79" i="162"/>
  <c r="AS79" i="162"/>
  <c r="AT79" i="162"/>
  <c r="AU79" i="162"/>
  <c r="AV79" i="162"/>
  <c r="AW79" i="162"/>
  <c r="AX79" i="162"/>
  <c r="AY79" i="162"/>
  <c r="AZ79" i="162"/>
  <c r="BA79" i="162"/>
  <c r="BB79" i="162"/>
  <c r="BC79" i="162"/>
  <c r="BD79" i="162"/>
  <c r="BE79" i="162"/>
  <c r="AK80" i="162"/>
  <c r="AL80" i="162"/>
  <c r="AM80" i="162"/>
  <c r="AN80" i="162"/>
  <c r="AO80" i="162"/>
  <c r="AP80" i="162"/>
  <c r="AQ80" i="162"/>
  <c r="AR80" i="162"/>
  <c r="AS80" i="162"/>
  <c r="AT80" i="162"/>
  <c r="AU80" i="162"/>
  <c r="AV80" i="162"/>
  <c r="AW80" i="162"/>
  <c r="AX80" i="162"/>
  <c r="AY80" i="162"/>
  <c r="AZ80" i="162"/>
  <c r="BA80" i="162"/>
  <c r="BB80" i="162"/>
  <c r="BC80" i="162"/>
  <c r="BD80" i="162"/>
  <c r="BE80" i="162"/>
  <c r="AK81" i="162"/>
  <c r="AL81" i="162"/>
  <c r="AM81" i="162"/>
  <c r="AN81" i="162"/>
  <c r="AO81" i="162"/>
  <c r="AP81" i="162"/>
  <c r="AQ81" i="162"/>
  <c r="AR81" i="162"/>
  <c r="AS81" i="162"/>
  <c r="AT81" i="162"/>
  <c r="AU81" i="162"/>
  <c r="AV81" i="162"/>
  <c r="AW81" i="162"/>
  <c r="AX81" i="162"/>
  <c r="AY81" i="162"/>
  <c r="AZ81" i="162"/>
  <c r="BA81" i="162"/>
  <c r="BB81" i="162"/>
  <c r="BC81" i="162"/>
  <c r="BD81" i="162"/>
  <c r="BE81" i="162"/>
  <c r="AK82" i="162"/>
  <c r="AL82" i="162"/>
  <c r="AM82" i="162"/>
  <c r="AN82" i="162"/>
  <c r="AO82" i="162"/>
  <c r="AP82" i="162"/>
  <c r="AQ82" i="162"/>
  <c r="AR82" i="162"/>
  <c r="AS82" i="162"/>
  <c r="AT82" i="162"/>
  <c r="AU82" i="162"/>
  <c r="AV82" i="162"/>
  <c r="AW82" i="162"/>
  <c r="AX82" i="162"/>
  <c r="AY82" i="162"/>
  <c r="AZ82" i="162"/>
  <c r="BA82" i="162"/>
  <c r="BB82" i="162"/>
  <c r="BC82" i="162"/>
  <c r="BD82" i="162"/>
  <c r="BE82" i="162"/>
  <c r="AK83" i="162"/>
  <c r="AL83" i="162"/>
  <c r="AM83" i="162"/>
  <c r="AN83" i="162"/>
  <c r="AO83" i="162"/>
  <c r="AP83" i="162"/>
  <c r="AQ83" i="162"/>
  <c r="AR83" i="162"/>
  <c r="AS83" i="162"/>
  <c r="AT83" i="162"/>
  <c r="AU83" i="162"/>
  <c r="AV83" i="162"/>
  <c r="AW83" i="162"/>
  <c r="AX83" i="162"/>
  <c r="AY83" i="162"/>
  <c r="AZ83" i="162"/>
  <c r="BA83" i="162"/>
  <c r="BB83" i="162"/>
  <c r="BC83" i="162"/>
  <c r="BD83" i="162"/>
  <c r="BE83" i="162"/>
  <c r="AK84" i="162"/>
  <c r="AL84" i="162"/>
  <c r="AM84" i="162"/>
  <c r="AN84" i="162"/>
  <c r="AO84" i="162"/>
  <c r="AP84" i="162"/>
  <c r="AQ84" i="162"/>
  <c r="AR84" i="162"/>
  <c r="AS84" i="162"/>
  <c r="AT84" i="162"/>
  <c r="AU84" i="162"/>
  <c r="AV84" i="162"/>
  <c r="AW84" i="162"/>
  <c r="AX84" i="162"/>
  <c r="AY84" i="162"/>
  <c r="AZ84" i="162"/>
  <c r="BA84" i="162"/>
  <c r="BB84" i="162"/>
  <c r="BC84" i="162"/>
  <c r="BD84" i="162"/>
  <c r="BE84" i="162"/>
  <c r="AK85" i="162"/>
  <c r="AL85" i="162"/>
  <c r="AM85" i="162"/>
  <c r="AN85" i="162"/>
  <c r="AO85" i="162"/>
  <c r="AP85" i="162"/>
  <c r="AQ85" i="162"/>
  <c r="AR85" i="162"/>
  <c r="AS85" i="162"/>
  <c r="AT85" i="162"/>
  <c r="AU85" i="162"/>
  <c r="AV85" i="162"/>
  <c r="AW85" i="162"/>
  <c r="AX85" i="162"/>
  <c r="AY85" i="162"/>
  <c r="AZ85" i="162"/>
  <c r="BA85" i="162"/>
  <c r="BB85" i="162"/>
  <c r="BC85" i="162"/>
  <c r="BD85" i="162"/>
  <c r="BE85" i="162"/>
  <c r="AK86" i="162"/>
  <c r="AL86" i="162"/>
  <c r="AM86" i="162"/>
  <c r="AN86" i="162"/>
  <c r="AO86" i="162"/>
  <c r="AP86" i="162"/>
  <c r="AQ86" i="162"/>
  <c r="AR86" i="162"/>
  <c r="AS86" i="162"/>
  <c r="AT86" i="162"/>
  <c r="AU86" i="162"/>
  <c r="AV86" i="162"/>
  <c r="AW86" i="162"/>
  <c r="AX86" i="162"/>
  <c r="AY86" i="162"/>
  <c r="AZ86" i="162"/>
  <c r="BA86" i="162"/>
  <c r="BB86" i="162"/>
  <c r="BC86" i="162"/>
  <c r="BD86" i="162"/>
  <c r="BE86" i="162"/>
  <c r="AK87" i="162"/>
  <c r="AL87" i="162"/>
  <c r="AM87" i="162"/>
  <c r="AN87" i="162"/>
  <c r="AO87" i="162"/>
  <c r="AP87" i="162"/>
  <c r="AQ87" i="162"/>
  <c r="AR87" i="162"/>
  <c r="AS87" i="162"/>
  <c r="AT87" i="162"/>
  <c r="AU87" i="162"/>
  <c r="AV87" i="162"/>
  <c r="AW87" i="162"/>
  <c r="AX87" i="162"/>
  <c r="AY87" i="162"/>
  <c r="AZ87" i="162"/>
  <c r="BA87" i="162"/>
  <c r="BB87" i="162"/>
  <c r="BC87" i="162"/>
  <c r="BD87" i="162"/>
  <c r="BE87" i="162"/>
  <c r="AK88" i="162"/>
  <c r="AL88" i="162"/>
  <c r="AM88" i="162"/>
  <c r="AN88" i="162"/>
  <c r="AO88" i="162"/>
  <c r="AP88" i="162"/>
  <c r="AQ88" i="162"/>
  <c r="AR88" i="162"/>
  <c r="AS88" i="162"/>
  <c r="AT88" i="162"/>
  <c r="AU88" i="162"/>
  <c r="AV88" i="162"/>
  <c r="AW88" i="162"/>
  <c r="AX88" i="162"/>
  <c r="AY88" i="162"/>
  <c r="AZ88" i="162"/>
  <c r="BA88" i="162"/>
  <c r="BB88" i="162"/>
  <c r="BC88" i="162"/>
  <c r="BD88" i="162"/>
  <c r="BE88" i="162"/>
  <c r="AK89" i="162"/>
  <c r="AL89" i="162"/>
  <c r="AM89" i="162"/>
  <c r="AN89" i="162"/>
  <c r="AO89" i="162"/>
  <c r="AP89" i="162"/>
  <c r="AQ89" i="162"/>
  <c r="AR89" i="162"/>
  <c r="AS89" i="162"/>
  <c r="AT89" i="162"/>
  <c r="AU89" i="162"/>
  <c r="AV89" i="162"/>
  <c r="AW89" i="162"/>
  <c r="AX89" i="162"/>
  <c r="AY89" i="162"/>
  <c r="AZ89" i="162"/>
  <c r="BA89" i="162"/>
  <c r="BB89" i="162"/>
  <c r="BC89" i="162"/>
  <c r="BD89" i="162"/>
  <c r="BE89" i="162"/>
  <c r="AK90" i="162"/>
  <c r="AL90" i="162"/>
  <c r="AM90" i="162"/>
  <c r="AN90" i="162"/>
  <c r="AO90" i="162"/>
  <c r="AP90" i="162"/>
  <c r="AQ90" i="162"/>
  <c r="AR90" i="162"/>
  <c r="AS90" i="162"/>
  <c r="AT90" i="162"/>
  <c r="AU90" i="162"/>
  <c r="AV90" i="162"/>
  <c r="AW90" i="162"/>
  <c r="AX90" i="162"/>
  <c r="AY90" i="162"/>
  <c r="AZ90" i="162"/>
  <c r="BA90" i="162"/>
  <c r="BB90" i="162"/>
  <c r="BC90" i="162"/>
  <c r="BD90" i="162"/>
  <c r="BE90" i="162"/>
  <c r="AK91" i="162"/>
  <c r="AL91" i="162"/>
  <c r="AM91" i="162"/>
  <c r="AN91" i="162"/>
  <c r="AO91" i="162"/>
  <c r="AP91" i="162"/>
  <c r="AQ91" i="162"/>
  <c r="AR91" i="162"/>
  <c r="AS91" i="162"/>
  <c r="AT91" i="162"/>
  <c r="AU91" i="162"/>
  <c r="AV91" i="162"/>
  <c r="AW91" i="162"/>
  <c r="AX91" i="162"/>
  <c r="AY91" i="162"/>
  <c r="AZ91" i="162"/>
  <c r="BA91" i="162"/>
  <c r="BB91" i="162"/>
  <c r="BC91" i="162"/>
  <c r="BD91" i="162"/>
  <c r="BE91" i="162"/>
  <c r="AK92" i="162"/>
  <c r="AL92" i="162"/>
  <c r="AM92" i="162"/>
  <c r="AN92" i="162"/>
  <c r="AO92" i="162"/>
  <c r="AP92" i="162"/>
  <c r="AQ92" i="162"/>
  <c r="AR92" i="162"/>
  <c r="AS92" i="162"/>
  <c r="AT92" i="162"/>
  <c r="AU92" i="162"/>
  <c r="AV92" i="162"/>
  <c r="AW92" i="162"/>
  <c r="AX92" i="162"/>
  <c r="AY92" i="162"/>
  <c r="AZ92" i="162"/>
  <c r="BA92" i="162"/>
  <c r="BB92" i="162"/>
  <c r="BC92" i="162"/>
  <c r="BD92" i="162"/>
  <c r="BE92" i="162"/>
  <c r="AK93" i="162"/>
  <c r="AL93" i="162"/>
  <c r="AM93" i="162"/>
  <c r="AN93" i="162"/>
  <c r="AO93" i="162"/>
  <c r="AP93" i="162"/>
  <c r="AQ93" i="162"/>
  <c r="AR93" i="162"/>
  <c r="AS93" i="162"/>
  <c r="AT93" i="162"/>
  <c r="AU93" i="162"/>
  <c r="AV93" i="162"/>
  <c r="AW93" i="162"/>
  <c r="AX93" i="162"/>
  <c r="AY93" i="162"/>
  <c r="AZ93" i="162"/>
  <c r="BA93" i="162"/>
  <c r="BB93" i="162"/>
  <c r="BC93" i="162"/>
  <c r="BD93" i="162"/>
  <c r="BE93" i="162"/>
  <c r="AK94" i="162"/>
  <c r="AL94" i="162"/>
  <c r="AM94" i="162"/>
  <c r="AN94" i="162"/>
  <c r="AO94" i="162"/>
  <c r="AP94" i="162"/>
  <c r="AQ94" i="162"/>
  <c r="AR94" i="162"/>
  <c r="AS94" i="162"/>
  <c r="AT94" i="162"/>
  <c r="AU94" i="162"/>
  <c r="AV94" i="162"/>
  <c r="AW94" i="162"/>
  <c r="AX94" i="162"/>
  <c r="AY94" i="162"/>
  <c r="AZ94" i="162"/>
  <c r="BA94" i="162"/>
  <c r="BB94" i="162"/>
  <c r="BC94" i="162"/>
  <c r="BD94" i="162"/>
  <c r="BE94" i="162"/>
  <c r="AK95" i="162"/>
  <c r="AL95" i="162"/>
  <c r="AM95" i="162"/>
  <c r="AN95" i="162"/>
  <c r="AO95" i="162"/>
  <c r="AP95" i="162"/>
  <c r="AQ95" i="162"/>
  <c r="AR95" i="162"/>
  <c r="AS95" i="162"/>
  <c r="AT95" i="162"/>
  <c r="AU95" i="162"/>
  <c r="AV95" i="162"/>
  <c r="AW95" i="162"/>
  <c r="AX95" i="162"/>
  <c r="AY95" i="162"/>
  <c r="AZ95" i="162"/>
  <c r="BA95" i="162"/>
  <c r="BB95" i="162"/>
  <c r="BC95" i="162"/>
  <c r="BD95" i="162"/>
  <c r="BE95" i="162"/>
  <c r="AK96" i="162"/>
  <c r="AL96" i="162"/>
  <c r="AM96" i="162"/>
  <c r="AN96" i="162"/>
  <c r="AO96" i="162"/>
  <c r="AP96" i="162"/>
  <c r="AQ96" i="162"/>
  <c r="AR96" i="162"/>
  <c r="AS96" i="162"/>
  <c r="AT96" i="162"/>
  <c r="AU96" i="162"/>
  <c r="AV96" i="162"/>
  <c r="AW96" i="162"/>
  <c r="AX96" i="162"/>
  <c r="AY96" i="162"/>
  <c r="AZ96" i="162"/>
  <c r="BA96" i="162"/>
  <c r="BB96" i="162"/>
  <c r="BC96" i="162"/>
  <c r="BD96" i="162"/>
  <c r="BE96" i="162"/>
  <c r="P22" i="41"/>
  <c r="P23" i="41"/>
  <c r="P24" i="41"/>
  <c r="P25" i="41"/>
  <c r="P26" i="41"/>
  <c r="P27" i="41"/>
  <c r="P28" i="41"/>
  <c r="P29" i="41"/>
  <c r="P30" i="41"/>
  <c r="P31" i="41"/>
  <c r="P32" i="41"/>
  <c r="P33" i="41"/>
  <c r="P34" i="41"/>
  <c r="P35" i="41"/>
  <c r="P36" i="41"/>
  <c r="P37" i="41"/>
  <c r="P38" i="41"/>
  <c r="P39" i="41"/>
  <c r="P40" i="41"/>
  <c r="P41" i="41"/>
  <c r="P42" i="41"/>
  <c r="P43" i="41"/>
  <c r="P44" i="41"/>
  <c r="P45" i="41"/>
  <c r="P46" i="41"/>
  <c r="P47" i="41"/>
  <c r="H46" i="41" s="1"/>
  <c r="P48" i="41"/>
  <c r="P49" i="41"/>
  <c r="P50" i="41"/>
  <c r="P51" i="41"/>
  <c r="P52" i="41"/>
  <c r="P53" i="41"/>
  <c r="P54" i="41"/>
  <c r="P55" i="41"/>
  <c r="P56" i="41"/>
  <c r="P57" i="41"/>
  <c r="P58" i="41"/>
  <c r="P59" i="41"/>
  <c r="P60" i="41"/>
  <c r="P61" i="41"/>
  <c r="P62" i="41"/>
  <c r="P63" i="41"/>
  <c r="P64" i="41"/>
  <c r="P65" i="41"/>
  <c r="P66" i="41"/>
  <c r="P67" i="41"/>
  <c r="P68" i="41"/>
  <c r="P69" i="41"/>
  <c r="P70" i="41"/>
  <c r="P71" i="41"/>
  <c r="P72" i="41"/>
  <c r="P73" i="41"/>
  <c r="P74" i="41"/>
  <c r="P75" i="41"/>
  <c r="P76" i="41"/>
  <c r="H46" i="42" s="1"/>
  <c r="P77" i="41"/>
  <c r="P78" i="41"/>
  <c r="P79" i="41"/>
  <c r="P80" i="41"/>
  <c r="P81" i="41"/>
  <c r="P82" i="41"/>
  <c r="P83" i="41"/>
  <c r="P84" i="41"/>
  <c r="P85" i="41"/>
  <c r="P86" i="41"/>
  <c r="P87" i="41"/>
  <c r="P88" i="41"/>
  <c r="P21" i="41"/>
  <c r="AH51" i="189" l="1"/>
  <c r="AG51" i="189"/>
  <c r="AF51" i="189"/>
  <c r="AE51" i="189"/>
  <c r="AD51" i="189"/>
  <c r="AC51" i="189"/>
  <c r="AB51" i="189"/>
  <c r="AA51" i="189"/>
  <c r="Z51" i="189"/>
  <c r="Y51" i="189"/>
  <c r="X51" i="189"/>
  <c r="W51" i="189"/>
  <c r="V51" i="189"/>
  <c r="U51" i="189"/>
  <c r="T51" i="189"/>
  <c r="S51" i="189"/>
  <c r="R51" i="189"/>
  <c r="Q51" i="189"/>
  <c r="P51" i="189"/>
  <c r="O51" i="189"/>
  <c r="N51" i="189"/>
  <c r="M51" i="189"/>
  <c r="L51" i="189"/>
  <c r="K51" i="189"/>
  <c r="J51" i="189"/>
  <c r="I51" i="189"/>
  <c r="H51" i="189"/>
  <c r="G51" i="189"/>
  <c r="AH50" i="189"/>
  <c r="AG50" i="189"/>
  <c r="AF50" i="189"/>
  <c r="AE50" i="189"/>
  <c r="AD50" i="189"/>
  <c r="AC50" i="189"/>
  <c r="AB50" i="189"/>
  <c r="AA50" i="189"/>
  <c r="Z50" i="189"/>
  <c r="Y50" i="189"/>
  <c r="X50" i="189"/>
  <c r="W50" i="189"/>
  <c r="V50" i="189"/>
  <c r="U50" i="189"/>
  <c r="T50" i="189"/>
  <c r="S50" i="189"/>
  <c r="R50" i="189"/>
  <c r="Q50" i="189"/>
  <c r="P50" i="189"/>
  <c r="O50" i="189"/>
  <c r="N50" i="189"/>
  <c r="M50" i="189"/>
  <c r="L50" i="189"/>
  <c r="K50" i="189"/>
  <c r="J50" i="189"/>
  <c r="I50" i="189"/>
  <c r="H50" i="189"/>
  <c r="G50" i="189"/>
  <c r="AH49" i="189"/>
  <c r="AG49" i="189"/>
  <c r="AF49" i="189"/>
  <c r="AE49" i="189"/>
  <c r="AD49" i="189"/>
  <c r="AC49" i="189"/>
  <c r="AB49" i="189"/>
  <c r="AA49" i="189"/>
  <c r="Z49" i="189"/>
  <c r="Y49" i="189"/>
  <c r="X49" i="189"/>
  <c r="W49" i="189"/>
  <c r="V49" i="189"/>
  <c r="U49" i="189"/>
  <c r="T49" i="189"/>
  <c r="S49" i="189"/>
  <c r="R49" i="189"/>
  <c r="Q49" i="189"/>
  <c r="P49" i="189"/>
  <c r="O49" i="189"/>
  <c r="N49" i="189"/>
  <c r="M49" i="189"/>
  <c r="L49" i="189"/>
  <c r="K49" i="189"/>
  <c r="J49" i="189"/>
  <c r="I49" i="189"/>
  <c r="H49" i="189"/>
  <c r="G49" i="189"/>
  <c r="AH48" i="189"/>
  <c r="AG48" i="189"/>
  <c r="AF48" i="189"/>
  <c r="AE48" i="189"/>
  <c r="AD48" i="189"/>
  <c r="AC48" i="189"/>
  <c r="AB48" i="189"/>
  <c r="AA48" i="189"/>
  <c r="Z48" i="189"/>
  <c r="Y48" i="189"/>
  <c r="X48" i="189"/>
  <c r="W48" i="189"/>
  <c r="V48" i="189"/>
  <c r="U48" i="189"/>
  <c r="T48" i="189"/>
  <c r="S48" i="189"/>
  <c r="R48" i="189"/>
  <c r="Q48" i="189"/>
  <c r="P48" i="189"/>
  <c r="O48" i="189"/>
  <c r="N48" i="189"/>
  <c r="M48" i="189"/>
  <c r="L48" i="189"/>
  <c r="K48" i="189"/>
  <c r="J48" i="189"/>
  <c r="I48" i="189"/>
  <c r="H48" i="189"/>
  <c r="G48" i="189"/>
  <c r="AH47" i="189"/>
  <c r="AG47" i="189"/>
  <c r="AF47" i="189"/>
  <c r="AE47" i="189"/>
  <c r="AD47" i="189"/>
  <c r="AC47" i="189"/>
  <c r="AB47" i="189"/>
  <c r="AA47" i="189"/>
  <c r="Z47" i="189"/>
  <c r="Y47" i="189"/>
  <c r="X47" i="189"/>
  <c r="W47" i="189"/>
  <c r="V47" i="189"/>
  <c r="U47" i="189"/>
  <c r="T47" i="189"/>
  <c r="S47" i="189"/>
  <c r="R47" i="189"/>
  <c r="Q47" i="189"/>
  <c r="P47" i="189"/>
  <c r="O47" i="189"/>
  <c r="N47" i="189"/>
  <c r="M47" i="189"/>
  <c r="L47" i="189"/>
  <c r="K47" i="189"/>
  <c r="J47" i="189"/>
  <c r="I47" i="189"/>
  <c r="H47" i="189"/>
  <c r="G47" i="189"/>
  <c r="AH46" i="189"/>
  <c r="AG46" i="189"/>
  <c r="AF46" i="189"/>
  <c r="AE46" i="189"/>
  <c r="AD46" i="189"/>
  <c r="AC46" i="189"/>
  <c r="AB46" i="189"/>
  <c r="AA46" i="189"/>
  <c r="Z46" i="189"/>
  <c r="Y46" i="189"/>
  <c r="X46" i="189"/>
  <c r="W46" i="189"/>
  <c r="V46" i="189"/>
  <c r="U46" i="189"/>
  <c r="T46" i="189"/>
  <c r="S46" i="189"/>
  <c r="R46" i="189"/>
  <c r="Q46" i="189"/>
  <c r="P46" i="189"/>
  <c r="O46" i="189"/>
  <c r="N46" i="189"/>
  <c r="M46" i="189"/>
  <c r="L46" i="189"/>
  <c r="K46" i="189"/>
  <c r="J46" i="189"/>
  <c r="I46" i="189"/>
  <c r="G46" i="189"/>
  <c r="AH45" i="189"/>
  <c r="AG45" i="189"/>
  <c r="AF45" i="189"/>
  <c r="AE45" i="189"/>
  <c r="AD45" i="189"/>
  <c r="AC45" i="189"/>
  <c r="AB45" i="189"/>
  <c r="AA45" i="189"/>
  <c r="Z45" i="189"/>
  <c r="Y45" i="189"/>
  <c r="X45" i="189"/>
  <c r="W45" i="189"/>
  <c r="V45" i="189"/>
  <c r="U45" i="189"/>
  <c r="T45" i="189"/>
  <c r="S45" i="189"/>
  <c r="R45" i="189"/>
  <c r="Q45" i="189"/>
  <c r="P45" i="189"/>
  <c r="O45" i="189"/>
  <c r="N45" i="189"/>
  <c r="M45" i="189"/>
  <c r="L45" i="189"/>
  <c r="K45" i="189"/>
  <c r="J45" i="189"/>
  <c r="I45" i="189"/>
  <c r="H45" i="189"/>
  <c r="G45" i="189"/>
  <c r="AH44" i="189"/>
  <c r="AG44" i="189"/>
  <c r="AF44" i="189"/>
  <c r="AE44" i="189"/>
  <c r="AD44" i="189"/>
  <c r="AC44" i="189"/>
  <c r="AB44" i="189"/>
  <c r="AA44" i="189"/>
  <c r="Z44" i="189"/>
  <c r="Y44" i="189"/>
  <c r="X44" i="189"/>
  <c r="W44" i="189"/>
  <c r="V44" i="189"/>
  <c r="U44" i="189"/>
  <c r="T44" i="189"/>
  <c r="S44" i="189"/>
  <c r="R44" i="189"/>
  <c r="Q44" i="189"/>
  <c r="P44" i="189"/>
  <c r="O44" i="189"/>
  <c r="N44" i="189"/>
  <c r="M44" i="189"/>
  <c r="L44" i="189"/>
  <c r="K44" i="189"/>
  <c r="J44" i="189"/>
  <c r="I44" i="189"/>
  <c r="H44" i="189"/>
  <c r="G44" i="189"/>
  <c r="AH43" i="189"/>
  <c r="AG43" i="189"/>
  <c r="AF43" i="189"/>
  <c r="AE43" i="189"/>
  <c r="AD43" i="189"/>
  <c r="AC43" i="189"/>
  <c r="AB43" i="189"/>
  <c r="AA43" i="189"/>
  <c r="Z43" i="189"/>
  <c r="Y43" i="189"/>
  <c r="X43" i="189"/>
  <c r="W43" i="189"/>
  <c r="V43" i="189"/>
  <c r="U43" i="189"/>
  <c r="T43" i="189"/>
  <c r="S43" i="189"/>
  <c r="R43" i="189"/>
  <c r="Q43" i="189"/>
  <c r="P43" i="189"/>
  <c r="O43" i="189"/>
  <c r="N43" i="189"/>
  <c r="M43" i="189"/>
  <c r="L43" i="189"/>
  <c r="K43" i="189"/>
  <c r="J43" i="189"/>
  <c r="I43" i="189"/>
  <c r="H43" i="189"/>
  <c r="G43" i="189"/>
  <c r="AH42" i="189"/>
  <c r="AG42" i="189"/>
  <c r="AF42" i="189"/>
  <c r="AE42" i="189"/>
  <c r="AD42" i="189"/>
  <c r="AC42" i="189"/>
  <c r="AB42" i="189"/>
  <c r="AA42" i="189"/>
  <c r="Z42" i="189"/>
  <c r="Y42" i="189"/>
  <c r="X42" i="189"/>
  <c r="W42" i="189"/>
  <c r="V42" i="189"/>
  <c r="U42" i="189"/>
  <c r="T42" i="189"/>
  <c r="S42" i="189"/>
  <c r="R42" i="189"/>
  <c r="Q42" i="189"/>
  <c r="P42" i="189"/>
  <c r="O42" i="189"/>
  <c r="N42" i="189"/>
  <c r="M42" i="189"/>
  <c r="L42" i="189"/>
  <c r="K42" i="189"/>
  <c r="J42" i="189"/>
  <c r="I42" i="189"/>
  <c r="H42" i="189"/>
  <c r="G42" i="189"/>
  <c r="AH40" i="189"/>
  <c r="AG40" i="189"/>
  <c r="AF40" i="189"/>
  <c r="AE40" i="189"/>
  <c r="AD40" i="189"/>
  <c r="AC40" i="189"/>
  <c r="AB40" i="189"/>
  <c r="AA40" i="189"/>
  <c r="Z40" i="189"/>
  <c r="Y40" i="189"/>
  <c r="X40" i="189"/>
  <c r="W40" i="189"/>
  <c r="V40" i="189"/>
  <c r="U40" i="189"/>
  <c r="T40" i="189"/>
  <c r="S40" i="189"/>
  <c r="R40" i="189"/>
  <c r="Q40" i="189"/>
  <c r="P40" i="189"/>
  <c r="O40" i="189"/>
  <c r="N40" i="189"/>
  <c r="M40" i="189"/>
  <c r="L40" i="189"/>
  <c r="K40" i="189"/>
  <c r="J40" i="189"/>
  <c r="I40" i="189"/>
  <c r="H40" i="189"/>
  <c r="G40" i="189"/>
  <c r="AH39" i="189"/>
  <c r="AG39" i="189"/>
  <c r="AF39" i="189"/>
  <c r="AE39" i="189"/>
  <c r="AD39" i="189"/>
  <c r="AC39" i="189"/>
  <c r="AB39" i="189"/>
  <c r="AA39" i="189"/>
  <c r="Z39" i="189"/>
  <c r="Y39" i="189"/>
  <c r="X39" i="189"/>
  <c r="W39" i="189"/>
  <c r="V39" i="189"/>
  <c r="U39" i="189"/>
  <c r="T39" i="189"/>
  <c r="S39" i="189"/>
  <c r="R39" i="189"/>
  <c r="Q39" i="189"/>
  <c r="P39" i="189"/>
  <c r="O39" i="189"/>
  <c r="N39" i="189"/>
  <c r="M39" i="189"/>
  <c r="L39" i="189"/>
  <c r="K39" i="189"/>
  <c r="J39" i="189"/>
  <c r="I39" i="189"/>
  <c r="H39" i="189"/>
  <c r="G39" i="189"/>
  <c r="AH38" i="189"/>
  <c r="AG38" i="189"/>
  <c r="AF38" i="189"/>
  <c r="AE38" i="189"/>
  <c r="AD38" i="189"/>
  <c r="AC38" i="189"/>
  <c r="AB38" i="189"/>
  <c r="AA38" i="189"/>
  <c r="Z38" i="189"/>
  <c r="Y38" i="189"/>
  <c r="X38" i="189"/>
  <c r="W38" i="189"/>
  <c r="V38" i="189"/>
  <c r="U38" i="189"/>
  <c r="T38" i="189"/>
  <c r="S38" i="189"/>
  <c r="R38" i="189"/>
  <c r="Q38" i="189"/>
  <c r="P38" i="189"/>
  <c r="O38" i="189"/>
  <c r="N38" i="189"/>
  <c r="M38" i="189"/>
  <c r="L38" i="189"/>
  <c r="K38" i="189"/>
  <c r="J38" i="189"/>
  <c r="I38" i="189"/>
  <c r="H38" i="189"/>
  <c r="G38" i="189"/>
  <c r="AH37" i="189"/>
  <c r="AG37" i="189"/>
  <c r="AF37" i="189"/>
  <c r="AE37" i="189"/>
  <c r="AD37" i="189"/>
  <c r="AC37" i="189"/>
  <c r="AB37" i="189"/>
  <c r="AA37" i="189"/>
  <c r="Z37" i="189"/>
  <c r="Y37" i="189"/>
  <c r="X37" i="189"/>
  <c r="W37" i="189"/>
  <c r="V37" i="189"/>
  <c r="U37" i="189"/>
  <c r="T37" i="189"/>
  <c r="S37" i="189"/>
  <c r="R37" i="189"/>
  <c r="Q37" i="189"/>
  <c r="P37" i="189"/>
  <c r="O37" i="189"/>
  <c r="N37" i="189"/>
  <c r="M37" i="189"/>
  <c r="L37" i="189"/>
  <c r="K37" i="189"/>
  <c r="J37" i="189"/>
  <c r="I37" i="189"/>
  <c r="H37" i="189"/>
  <c r="G37" i="189"/>
  <c r="AH36" i="189"/>
  <c r="AG36" i="189"/>
  <c r="AF36" i="189"/>
  <c r="AE36" i="189"/>
  <c r="AD36" i="189"/>
  <c r="AC36" i="189"/>
  <c r="AB36" i="189"/>
  <c r="AA36" i="189"/>
  <c r="Z36" i="189"/>
  <c r="Y36" i="189"/>
  <c r="X36" i="189"/>
  <c r="W36" i="189"/>
  <c r="V36" i="189"/>
  <c r="U36" i="189"/>
  <c r="T36" i="189"/>
  <c r="S36" i="189"/>
  <c r="R36" i="189"/>
  <c r="Q36" i="189"/>
  <c r="P36" i="189"/>
  <c r="O36" i="189"/>
  <c r="N36" i="189"/>
  <c r="M36" i="189"/>
  <c r="L36" i="189"/>
  <c r="K36" i="189"/>
  <c r="J36" i="189"/>
  <c r="I36" i="189"/>
  <c r="H36" i="189"/>
  <c r="G36" i="189"/>
  <c r="AH35" i="189"/>
  <c r="AG35" i="189"/>
  <c r="AF35" i="189"/>
  <c r="AE35" i="189"/>
  <c r="AD35" i="189"/>
  <c r="AC35" i="189"/>
  <c r="AB35" i="189"/>
  <c r="AA35" i="189"/>
  <c r="Z35" i="189"/>
  <c r="Y35" i="189"/>
  <c r="X35" i="189"/>
  <c r="W35" i="189"/>
  <c r="V35" i="189"/>
  <c r="U35" i="189"/>
  <c r="T35" i="189"/>
  <c r="S35" i="189"/>
  <c r="R35" i="189"/>
  <c r="Q35" i="189"/>
  <c r="P35" i="189"/>
  <c r="O35" i="189"/>
  <c r="N35" i="189"/>
  <c r="M35" i="189"/>
  <c r="L35" i="189"/>
  <c r="K35" i="189"/>
  <c r="J35" i="189"/>
  <c r="I35" i="189"/>
  <c r="H35" i="189"/>
  <c r="G35" i="189"/>
  <c r="AH34" i="189"/>
  <c r="AG34" i="189"/>
  <c r="AF34" i="189"/>
  <c r="AE34" i="189"/>
  <c r="AD34" i="189"/>
  <c r="AC34" i="189"/>
  <c r="AB34" i="189"/>
  <c r="AA34" i="189"/>
  <c r="Z34" i="189"/>
  <c r="Y34" i="189"/>
  <c r="X34" i="189"/>
  <c r="W34" i="189"/>
  <c r="V34" i="189"/>
  <c r="U34" i="189"/>
  <c r="T34" i="189"/>
  <c r="S34" i="189"/>
  <c r="R34" i="189"/>
  <c r="Q34" i="189"/>
  <c r="P34" i="189"/>
  <c r="O34" i="189"/>
  <c r="N34" i="189"/>
  <c r="M34" i="189"/>
  <c r="L34" i="189"/>
  <c r="K34" i="189"/>
  <c r="J34" i="189"/>
  <c r="I34" i="189"/>
  <c r="H34" i="189"/>
  <c r="G34" i="189"/>
  <c r="AH33" i="189"/>
  <c r="AG33" i="189"/>
  <c r="AF33" i="189"/>
  <c r="AE33" i="189"/>
  <c r="AD33" i="189"/>
  <c r="AC33" i="189"/>
  <c r="AB33" i="189"/>
  <c r="AA33" i="189"/>
  <c r="Z33" i="189"/>
  <c r="Y33" i="189"/>
  <c r="X33" i="189"/>
  <c r="W33" i="189"/>
  <c r="V33" i="189"/>
  <c r="U33" i="189"/>
  <c r="T33" i="189"/>
  <c r="S33" i="189"/>
  <c r="R33" i="189"/>
  <c r="Q33" i="189"/>
  <c r="P33" i="189"/>
  <c r="O33" i="189"/>
  <c r="N33" i="189"/>
  <c r="M33" i="189"/>
  <c r="L33" i="189"/>
  <c r="K33" i="189"/>
  <c r="J33" i="189"/>
  <c r="I33" i="189"/>
  <c r="H33" i="189"/>
  <c r="G33" i="189"/>
  <c r="AH32" i="189"/>
  <c r="AG32" i="189"/>
  <c r="AF32" i="189"/>
  <c r="AE32" i="189"/>
  <c r="AD32" i="189"/>
  <c r="AC32" i="189"/>
  <c r="AB32" i="189"/>
  <c r="AA32" i="189"/>
  <c r="Z32" i="189"/>
  <c r="Y32" i="189"/>
  <c r="X32" i="189"/>
  <c r="W32" i="189"/>
  <c r="V32" i="189"/>
  <c r="U32" i="189"/>
  <c r="T32" i="189"/>
  <c r="S32" i="189"/>
  <c r="R32" i="189"/>
  <c r="Q32" i="189"/>
  <c r="P32" i="189"/>
  <c r="O32" i="189"/>
  <c r="N32" i="189"/>
  <c r="M32" i="189"/>
  <c r="L32" i="189"/>
  <c r="K32" i="189"/>
  <c r="J32" i="189"/>
  <c r="I32" i="189"/>
  <c r="H32" i="189"/>
  <c r="G32" i="189"/>
  <c r="AH31" i="189"/>
  <c r="AG31" i="189"/>
  <c r="AF31" i="189"/>
  <c r="AE31" i="189"/>
  <c r="AD31" i="189"/>
  <c r="AC31" i="189"/>
  <c r="AB31" i="189"/>
  <c r="AA31" i="189"/>
  <c r="Z31" i="189"/>
  <c r="Y31" i="189"/>
  <c r="X31" i="189"/>
  <c r="W31" i="189"/>
  <c r="V31" i="189"/>
  <c r="U31" i="189"/>
  <c r="T31" i="189"/>
  <c r="S31" i="189"/>
  <c r="R31" i="189"/>
  <c r="Q31" i="189"/>
  <c r="P31" i="189"/>
  <c r="O31" i="189"/>
  <c r="N31" i="189"/>
  <c r="M31" i="189"/>
  <c r="L31" i="189"/>
  <c r="K31" i="189"/>
  <c r="J31" i="189"/>
  <c r="I31" i="189"/>
  <c r="H31" i="189"/>
  <c r="G31" i="189"/>
  <c r="AH29" i="189"/>
  <c r="AG29" i="189"/>
  <c r="AF29" i="189"/>
  <c r="AE29" i="189"/>
  <c r="AD29" i="189"/>
  <c r="AC29" i="189"/>
  <c r="AB29" i="189"/>
  <c r="AA29" i="189"/>
  <c r="Z29" i="189"/>
  <c r="Y29" i="189"/>
  <c r="X29" i="189"/>
  <c r="W29" i="189"/>
  <c r="V29" i="189"/>
  <c r="U29" i="189"/>
  <c r="T29" i="189"/>
  <c r="S29" i="189"/>
  <c r="R29" i="189"/>
  <c r="Q29" i="189"/>
  <c r="P29" i="189"/>
  <c r="O29" i="189"/>
  <c r="N29" i="189"/>
  <c r="M29" i="189"/>
  <c r="L29" i="189"/>
  <c r="K29" i="189"/>
  <c r="J29" i="189"/>
  <c r="I29" i="189"/>
  <c r="H29" i="189"/>
  <c r="G29" i="189"/>
  <c r="AH28" i="189"/>
  <c r="AG28" i="189"/>
  <c r="AF28" i="189"/>
  <c r="AE28" i="189"/>
  <c r="AD28" i="189"/>
  <c r="AC28" i="189"/>
  <c r="AB28" i="189"/>
  <c r="AA28" i="189"/>
  <c r="Z28" i="189"/>
  <c r="Y28" i="189"/>
  <c r="X28" i="189"/>
  <c r="W28" i="189"/>
  <c r="V28" i="189"/>
  <c r="U28" i="189"/>
  <c r="T28" i="189"/>
  <c r="S28" i="189"/>
  <c r="R28" i="189"/>
  <c r="Q28" i="189"/>
  <c r="P28" i="189"/>
  <c r="O28" i="189"/>
  <c r="N28" i="189"/>
  <c r="M28" i="189"/>
  <c r="L28" i="189"/>
  <c r="K28" i="189"/>
  <c r="J28" i="189"/>
  <c r="I28" i="189"/>
  <c r="H28" i="189"/>
  <c r="G28" i="189"/>
  <c r="AH27" i="189"/>
  <c r="AG27" i="189"/>
  <c r="AF27" i="189"/>
  <c r="AE27" i="189"/>
  <c r="AD27" i="189"/>
  <c r="AC27" i="189"/>
  <c r="AB27" i="189"/>
  <c r="AA27" i="189"/>
  <c r="Z27" i="189"/>
  <c r="Y27" i="189"/>
  <c r="X27" i="189"/>
  <c r="W27" i="189"/>
  <c r="V27" i="189"/>
  <c r="U27" i="189"/>
  <c r="T27" i="189"/>
  <c r="S27" i="189"/>
  <c r="R27" i="189"/>
  <c r="Q27" i="189"/>
  <c r="P27" i="189"/>
  <c r="O27" i="189"/>
  <c r="N27" i="189"/>
  <c r="M27" i="189"/>
  <c r="L27" i="189"/>
  <c r="K27" i="189"/>
  <c r="J27" i="189"/>
  <c r="I27" i="189"/>
  <c r="H27" i="189"/>
  <c r="G27" i="189"/>
  <c r="AH26" i="189"/>
  <c r="AG26" i="189"/>
  <c r="AF26" i="189"/>
  <c r="AE26" i="189"/>
  <c r="AD26" i="189"/>
  <c r="AC26" i="189"/>
  <c r="AB26" i="189"/>
  <c r="AA26" i="189"/>
  <c r="Z26" i="189"/>
  <c r="Y26" i="189"/>
  <c r="X26" i="189"/>
  <c r="W26" i="189"/>
  <c r="V26" i="189"/>
  <c r="U26" i="189"/>
  <c r="T26" i="189"/>
  <c r="S26" i="189"/>
  <c r="R26" i="189"/>
  <c r="Q26" i="189"/>
  <c r="P26" i="189"/>
  <c r="O26" i="189"/>
  <c r="N26" i="189"/>
  <c r="M26" i="189"/>
  <c r="L26" i="189"/>
  <c r="K26" i="189"/>
  <c r="J26" i="189"/>
  <c r="I26" i="189"/>
  <c r="H26" i="189"/>
  <c r="G26" i="189"/>
  <c r="AH25" i="189"/>
  <c r="AG25" i="189"/>
  <c r="AF25" i="189"/>
  <c r="AE25" i="189"/>
  <c r="AD25" i="189"/>
  <c r="AC25" i="189"/>
  <c r="AB25" i="189"/>
  <c r="AA25" i="189"/>
  <c r="Z25" i="189"/>
  <c r="Y25" i="189"/>
  <c r="X25" i="189"/>
  <c r="W25" i="189"/>
  <c r="V25" i="189"/>
  <c r="U25" i="189"/>
  <c r="T25" i="189"/>
  <c r="S25" i="189"/>
  <c r="R25" i="189"/>
  <c r="Q25" i="189"/>
  <c r="P25" i="189"/>
  <c r="O25" i="189"/>
  <c r="N25" i="189"/>
  <c r="M25" i="189"/>
  <c r="L25" i="189"/>
  <c r="K25" i="189"/>
  <c r="J25" i="189"/>
  <c r="I25" i="189"/>
  <c r="H25" i="189"/>
  <c r="G25" i="189"/>
  <c r="AH24" i="189"/>
  <c r="AG24" i="189"/>
  <c r="AF24" i="189"/>
  <c r="AE24" i="189"/>
  <c r="AD24" i="189"/>
  <c r="AC24" i="189"/>
  <c r="AB24" i="189"/>
  <c r="AA24" i="189"/>
  <c r="Z24" i="189"/>
  <c r="Y24" i="189"/>
  <c r="X24" i="189"/>
  <c r="W24" i="189"/>
  <c r="V24" i="189"/>
  <c r="U24" i="189"/>
  <c r="T24" i="189"/>
  <c r="S24" i="189"/>
  <c r="R24" i="189"/>
  <c r="Q24" i="189"/>
  <c r="P24" i="189"/>
  <c r="O24" i="189"/>
  <c r="N24" i="189"/>
  <c r="M24" i="189"/>
  <c r="L24" i="189"/>
  <c r="K24" i="189"/>
  <c r="J24" i="189"/>
  <c r="I24" i="189"/>
  <c r="H24" i="189"/>
  <c r="G24" i="189"/>
  <c r="AH23" i="189"/>
  <c r="AG23" i="189"/>
  <c r="AF23" i="189"/>
  <c r="AE23" i="189"/>
  <c r="AD23" i="189"/>
  <c r="AC23" i="189"/>
  <c r="AB23" i="189"/>
  <c r="AA23" i="189"/>
  <c r="Z23" i="189"/>
  <c r="Y23" i="189"/>
  <c r="X23" i="189"/>
  <c r="W23" i="189"/>
  <c r="V23" i="189"/>
  <c r="U23" i="189"/>
  <c r="T23" i="189"/>
  <c r="S23" i="189"/>
  <c r="R23" i="189"/>
  <c r="Q23" i="189"/>
  <c r="P23" i="189"/>
  <c r="O23" i="189"/>
  <c r="N23" i="189"/>
  <c r="M23" i="189"/>
  <c r="L23" i="189"/>
  <c r="K23" i="189"/>
  <c r="J23" i="189"/>
  <c r="I23" i="189"/>
  <c r="H23" i="189"/>
  <c r="G23" i="189"/>
  <c r="AH22" i="189"/>
  <c r="AG22" i="189"/>
  <c r="AF22" i="189"/>
  <c r="AE22" i="189"/>
  <c r="AD22" i="189"/>
  <c r="AC22" i="189"/>
  <c r="AB22" i="189"/>
  <c r="AA22" i="189"/>
  <c r="Z22" i="189"/>
  <c r="Y22" i="189"/>
  <c r="X22" i="189"/>
  <c r="W22" i="189"/>
  <c r="V22" i="189"/>
  <c r="U22" i="189"/>
  <c r="T22" i="189"/>
  <c r="S22" i="189"/>
  <c r="R22" i="189"/>
  <c r="Q22" i="189"/>
  <c r="P22" i="189"/>
  <c r="O22" i="189"/>
  <c r="N22" i="189"/>
  <c r="M22" i="189"/>
  <c r="L22" i="189"/>
  <c r="K22" i="189"/>
  <c r="J22" i="189"/>
  <c r="I22" i="189"/>
  <c r="H22" i="189"/>
  <c r="G22" i="189"/>
  <c r="AH21" i="189"/>
  <c r="AG21" i="189"/>
  <c r="AF21" i="189"/>
  <c r="AE21" i="189"/>
  <c r="AD21" i="189"/>
  <c r="AC21" i="189"/>
  <c r="AB21" i="189"/>
  <c r="AA21" i="189"/>
  <c r="Z21" i="189"/>
  <c r="Y21" i="189"/>
  <c r="X21" i="189"/>
  <c r="W21" i="189"/>
  <c r="V21" i="189"/>
  <c r="U21" i="189"/>
  <c r="T21" i="189"/>
  <c r="S21" i="189"/>
  <c r="R21" i="189"/>
  <c r="Q21" i="189"/>
  <c r="P21" i="189"/>
  <c r="O21" i="189"/>
  <c r="N21" i="189"/>
  <c r="M21" i="189"/>
  <c r="L21" i="189"/>
  <c r="K21" i="189"/>
  <c r="J21" i="189"/>
  <c r="I21" i="189"/>
  <c r="H21" i="189"/>
  <c r="G21" i="189"/>
  <c r="AH20" i="189"/>
  <c r="AG20" i="189"/>
  <c r="AF20" i="189"/>
  <c r="AE20" i="189"/>
  <c r="AD20" i="189"/>
  <c r="AC20" i="189"/>
  <c r="AB20" i="189"/>
  <c r="AA20" i="189"/>
  <c r="Z20" i="189"/>
  <c r="Y20" i="189"/>
  <c r="X20" i="189"/>
  <c r="W20" i="189"/>
  <c r="V20" i="189"/>
  <c r="U20" i="189"/>
  <c r="T20" i="189"/>
  <c r="S20" i="189"/>
  <c r="R20" i="189"/>
  <c r="Q20" i="189"/>
  <c r="P20" i="189"/>
  <c r="O20" i="189"/>
  <c r="N20" i="189"/>
  <c r="M20" i="189"/>
  <c r="L20" i="189"/>
  <c r="K20" i="189"/>
  <c r="J20" i="189"/>
  <c r="I20" i="189"/>
  <c r="H20" i="189"/>
  <c r="G20" i="189"/>
  <c r="AH18" i="189"/>
  <c r="AG18" i="189"/>
  <c r="AF18" i="189"/>
  <c r="AE18" i="189"/>
  <c r="AD18" i="189"/>
  <c r="AC18" i="189"/>
  <c r="AB18" i="189"/>
  <c r="AA18" i="189"/>
  <c r="Z18" i="189"/>
  <c r="Y18" i="189"/>
  <c r="X18" i="189"/>
  <c r="W18" i="189"/>
  <c r="V18" i="189"/>
  <c r="U18" i="189"/>
  <c r="T18" i="189"/>
  <c r="S18" i="189"/>
  <c r="R18" i="189"/>
  <c r="Q18" i="189"/>
  <c r="P18" i="189"/>
  <c r="O18" i="189"/>
  <c r="N18" i="189"/>
  <c r="M18" i="189"/>
  <c r="L18" i="189"/>
  <c r="K18" i="189"/>
  <c r="J18" i="189"/>
  <c r="I18" i="189"/>
  <c r="H18" i="189"/>
  <c r="G18" i="189"/>
  <c r="AH17" i="189"/>
  <c r="AG17" i="189"/>
  <c r="AF17" i="189"/>
  <c r="AE17" i="189"/>
  <c r="AD17" i="189"/>
  <c r="AC17" i="189"/>
  <c r="AB17" i="189"/>
  <c r="AA17" i="189"/>
  <c r="Z17" i="189"/>
  <c r="Y17" i="189"/>
  <c r="X17" i="189"/>
  <c r="W17" i="189"/>
  <c r="V17" i="189"/>
  <c r="U17" i="189"/>
  <c r="T17" i="189"/>
  <c r="S17" i="189"/>
  <c r="R17" i="189"/>
  <c r="Q17" i="189"/>
  <c r="P17" i="189"/>
  <c r="O17" i="189"/>
  <c r="N17" i="189"/>
  <c r="M17" i="189"/>
  <c r="L17" i="189"/>
  <c r="K17" i="189"/>
  <c r="J17" i="189"/>
  <c r="I17" i="189"/>
  <c r="H17" i="189"/>
  <c r="G17" i="189"/>
  <c r="AH16" i="189"/>
  <c r="AG16" i="189"/>
  <c r="AF16" i="189"/>
  <c r="AE16" i="189"/>
  <c r="AD16" i="189"/>
  <c r="AC16" i="189"/>
  <c r="AB16" i="189"/>
  <c r="AA16" i="189"/>
  <c r="Z16" i="189"/>
  <c r="Y16" i="189"/>
  <c r="X16" i="189"/>
  <c r="W16" i="189"/>
  <c r="V16" i="189"/>
  <c r="U16" i="189"/>
  <c r="T16" i="189"/>
  <c r="S16" i="189"/>
  <c r="R16" i="189"/>
  <c r="Q16" i="189"/>
  <c r="P16" i="189"/>
  <c r="O16" i="189"/>
  <c r="N16" i="189"/>
  <c r="M16" i="189"/>
  <c r="L16" i="189"/>
  <c r="K16" i="189"/>
  <c r="J16" i="189"/>
  <c r="I16" i="189"/>
  <c r="H16" i="189"/>
  <c r="G16" i="189"/>
  <c r="AH15" i="189"/>
  <c r="AG15" i="189"/>
  <c r="AF15" i="189"/>
  <c r="AE15" i="189"/>
  <c r="AD15" i="189"/>
  <c r="AC15" i="189"/>
  <c r="AB15" i="189"/>
  <c r="AA15" i="189"/>
  <c r="Z15" i="189"/>
  <c r="Y15" i="189"/>
  <c r="X15" i="189"/>
  <c r="W15" i="189"/>
  <c r="V15" i="189"/>
  <c r="U15" i="189"/>
  <c r="T15" i="189"/>
  <c r="S15" i="189"/>
  <c r="R15" i="189"/>
  <c r="Q15" i="189"/>
  <c r="P15" i="189"/>
  <c r="O15" i="189"/>
  <c r="N15" i="189"/>
  <c r="M15" i="189"/>
  <c r="L15" i="189"/>
  <c r="K15" i="189"/>
  <c r="J15" i="189"/>
  <c r="I15" i="189"/>
  <c r="H15" i="189"/>
  <c r="G15" i="189"/>
  <c r="AH14" i="189"/>
  <c r="AG14" i="189"/>
  <c r="AF14" i="189"/>
  <c r="AE14" i="189"/>
  <c r="AD14" i="189"/>
  <c r="AC14" i="189"/>
  <c r="AB14" i="189"/>
  <c r="AA14" i="189"/>
  <c r="Z14" i="189"/>
  <c r="Y14" i="189"/>
  <c r="X14" i="189"/>
  <c r="W14" i="189"/>
  <c r="V14" i="189"/>
  <c r="U14" i="189"/>
  <c r="T14" i="189"/>
  <c r="S14" i="189"/>
  <c r="R14" i="189"/>
  <c r="Q14" i="189"/>
  <c r="P14" i="189"/>
  <c r="O14" i="189"/>
  <c r="N14" i="189"/>
  <c r="M14" i="189"/>
  <c r="L14" i="189"/>
  <c r="K14" i="189"/>
  <c r="J14" i="189"/>
  <c r="I14" i="189"/>
  <c r="H14" i="189"/>
  <c r="G14" i="189"/>
  <c r="AH13" i="189"/>
  <c r="AG13" i="189"/>
  <c r="AF13" i="189"/>
  <c r="AE13" i="189"/>
  <c r="AD13" i="189"/>
  <c r="AC13" i="189"/>
  <c r="AB13" i="189"/>
  <c r="AA13" i="189"/>
  <c r="Z13" i="189"/>
  <c r="Y13" i="189"/>
  <c r="X13" i="189"/>
  <c r="W13" i="189"/>
  <c r="V13" i="189"/>
  <c r="U13" i="189"/>
  <c r="T13" i="189"/>
  <c r="S13" i="189"/>
  <c r="R13" i="189"/>
  <c r="Q13" i="189"/>
  <c r="P13" i="189"/>
  <c r="O13" i="189"/>
  <c r="N13" i="189"/>
  <c r="M13" i="189"/>
  <c r="L13" i="189"/>
  <c r="K13" i="189"/>
  <c r="J13" i="189"/>
  <c r="I13" i="189"/>
  <c r="H13" i="189"/>
  <c r="G13" i="189"/>
  <c r="F43" i="189"/>
  <c r="F44" i="189"/>
  <c r="F45" i="189"/>
  <c r="F46" i="189"/>
  <c r="F47" i="189"/>
  <c r="F48" i="189"/>
  <c r="F49" i="189"/>
  <c r="F50" i="189"/>
  <c r="F51" i="189"/>
  <c r="F42" i="189"/>
  <c r="F32" i="189"/>
  <c r="F33" i="189"/>
  <c r="F34" i="189"/>
  <c r="F35" i="189"/>
  <c r="F36" i="189"/>
  <c r="F37" i="189"/>
  <c r="F38" i="189"/>
  <c r="F39" i="189"/>
  <c r="F40" i="189"/>
  <c r="F31" i="189"/>
  <c r="F21" i="189"/>
  <c r="F22" i="189"/>
  <c r="F23" i="189"/>
  <c r="F24" i="189"/>
  <c r="F25" i="189"/>
  <c r="F26" i="189"/>
  <c r="F27" i="189"/>
  <c r="F28" i="189"/>
  <c r="F29" i="189"/>
  <c r="F20" i="189"/>
  <c r="F14" i="189"/>
  <c r="F15" i="189"/>
  <c r="F16" i="189"/>
  <c r="F17" i="189"/>
  <c r="F18" i="189"/>
  <c r="F13" i="189"/>
  <c r="AH42" i="188"/>
  <c r="AG42" i="188"/>
  <c r="AF42" i="188"/>
  <c r="AE42" i="188"/>
  <c r="AD42" i="188"/>
  <c r="AC42" i="188"/>
  <c r="AB42" i="188"/>
  <c r="AA42" i="188"/>
  <c r="Z42" i="188"/>
  <c r="Y42" i="188"/>
  <c r="X42" i="188"/>
  <c r="W42" i="188"/>
  <c r="V42" i="188"/>
  <c r="U42" i="188"/>
  <c r="T42" i="188"/>
  <c r="S42" i="188"/>
  <c r="R42" i="188"/>
  <c r="Q42" i="188"/>
  <c r="P42" i="188"/>
  <c r="O42" i="188"/>
  <c r="N42" i="188"/>
  <c r="M42" i="188"/>
  <c r="L42" i="188"/>
  <c r="K42" i="188"/>
  <c r="J42" i="188"/>
  <c r="I42" i="188"/>
  <c r="H42" i="188"/>
  <c r="G42" i="188"/>
  <c r="AH41" i="188"/>
  <c r="AG41" i="188"/>
  <c r="AF41" i="188"/>
  <c r="AE41" i="188"/>
  <c r="AD41" i="188"/>
  <c r="AC41" i="188"/>
  <c r="AB41" i="188"/>
  <c r="AA41" i="188"/>
  <c r="Z41" i="188"/>
  <c r="Y41" i="188"/>
  <c r="X41" i="188"/>
  <c r="W41" i="188"/>
  <c r="V41" i="188"/>
  <c r="U41" i="188"/>
  <c r="T41" i="188"/>
  <c r="S41" i="188"/>
  <c r="R41" i="188"/>
  <c r="Q41" i="188"/>
  <c r="P41" i="188"/>
  <c r="O41" i="188"/>
  <c r="N41" i="188"/>
  <c r="M41" i="188"/>
  <c r="L41" i="188"/>
  <c r="K41" i="188"/>
  <c r="J41" i="188"/>
  <c r="I41" i="188"/>
  <c r="H41" i="188"/>
  <c r="G41" i="188"/>
  <c r="AH40" i="188"/>
  <c r="AG40" i="188"/>
  <c r="AF40" i="188"/>
  <c r="AE40" i="188"/>
  <c r="AD40" i="188"/>
  <c r="AC40" i="188"/>
  <c r="AB40" i="188"/>
  <c r="AA40" i="188"/>
  <c r="Z40" i="188"/>
  <c r="Y40" i="188"/>
  <c r="X40" i="188"/>
  <c r="W40" i="188"/>
  <c r="V40" i="188"/>
  <c r="U40" i="188"/>
  <c r="T40" i="188"/>
  <c r="S40" i="188"/>
  <c r="R40" i="188"/>
  <c r="Q40" i="188"/>
  <c r="P40" i="188"/>
  <c r="O40" i="188"/>
  <c r="N40" i="188"/>
  <c r="M40" i="188"/>
  <c r="L40" i="188"/>
  <c r="K40" i="188"/>
  <c r="J40" i="188"/>
  <c r="I40" i="188"/>
  <c r="H40" i="188"/>
  <c r="G40" i="188"/>
  <c r="AH39" i="188"/>
  <c r="AG39" i="188"/>
  <c r="AF39" i="188"/>
  <c r="AE39" i="188"/>
  <c r="AD39" i="188"/>
  <c r="AC39" i="188"/>
  <c r="AB39" i="188"/>
  <c r="AA39" i="188"/>
  <c r="Z39" i="188"/>
  <c r="Y39" i="188"/>
  <c r="X39" i="188"/>
  <c r="W39" i="188"/>
  <c r="V39" i="188"/>
  <c r="U39" i="188"/>
  <c r="T39" i="188"/>
  <c r="S39" i="188"/>
  <c r="R39" i="188"/>
  <c r="Q39" i="188"/>
  <c r="P39" i="188"/>
  <c r="O39" i="188"/>
  <c r="N39" i="188"/>
  <c r="M39" i="188"/>
  <c r="L39" i="188"/>
  <c r="K39" i="188"/>
  <c r="J39" i="188"/>
  <c r="I39" i="188"/>
  <c r="H39" i="188"/>
  <c r="G39" i="188"/>
  <c r="AH38" i="188"/>
  <c r="AG38" i="188"/>
  <c r="AF38" i="188"/>
  <c r="AE38" i="188"/>
  <c r="AD38" i="188"/>
  <c r="AC38" i="188"/>
  <c r="AB38" i="188"/>
  <c r="AA38" i="188"/>
  <c r="Z38" i="188"/>
  <c r="Y38" i="188"/>
  <c r="X38" i="188"/>
  <c r="W38" i="188"/>
  <c r="V38" i="188"/>
  <c r="U38" i="188"/>
  <c r="T38" i="188"/>
  <c r="S38" i="188"/>
  <c r="R38" i="188"/>
  <c r="Q38" i="188"/>
  <c r="P38" i="188"/>
  <c r="O38" i="188"/>
  <c r="N38" i="188"/>
  <c r="M38" i="188"/>
  <c r="L38" i="188"/>
  <c r="K38" i="188"/>
  <c r="J38" i="188"/>
  <c r="I38" i="188"/>
  <c r="H38" i="188"/>
  <c r="G38" i="188"/>
  <c r="AH36" i="188"/>
  <c r="AG36" i="188"/>
  <c r="AF36" i="188"/>
  <c r="AE36" i="188"/>
  <c r="AD36" i="188"/>
  <c r="AC36" i="188"/>
  <c r="AB36" i="188"/>
  <c r="AA36" i="188"/>
  <c r="Z36" i="188"/>
  <c r="Y36" i="188"/>
  <c r="X36" i="188"/>
  <c r="W36" i="188"/>
  <c r="V36" i="188"/>
  <c r="U36" i="188"/>
  <c r="T36" i="188"/>
  <c r="S36" i="188"/>
  <c r="R36" i="188"/>
  <c r="Q36" i="188"/>
  <c r="P36" i="188"/>
  <c r="O36" i="188"/>
  <c r="N36" i="188"/>
  <c r="M36" i="188"/>
  <c r="L36" i="188"/>
  <c r="K36" i="188"/>
  <c r="J36" i="188"/>
  <c r="I36" i="188"/>
  <c r="H36" i="188"/>
  <c r="G36" i="188"/>
  <c r="AH35" i="188"/>
  <c r="AG35" i="188"/>
  <c r="AF35" i="188"/>
  <c r="AE35" i="188"/>
  <c r="AD35" i="188"/>
  <c r="AC35" i="188"/>
  <c r="AB35" i="188"/>
  <c r="AA35" i="188"/>
  <c r="Z35" i="188"/>
  <c r="Y35" i="188"/>
  <c r="X35" i="188"/>
  <c r="W35" i="188"/>
  <c r="V35" i="188"/>
  <c r="U35" i="188"/>
  <c r="T35" i="188"/>
  <c r="S35" i="188"/>
  <c r="R35" i="188"/>
  <c r="Q35" i="188"/>
  <c r="P35" i="188"/>
  <c r="O35" i="188"/>
  <c r="N35" i="188"/>
  <c r="M35" i="188"/>
  <c r="L35" i="188"/>
  <c r="K35" i="188"/>
  <c r="J35" i="188"/>
  <c r="I35" i="188"/>
  <c r="H35" i="188"/>
  <c r="G35" i="188"/>
  <c r="AH34" i="188"/>
  <c r="AG34" i="188"/>
  <c r="AF34" i="188"/>
  <c r="AE34" i="188"/>
  <c r="AD34" i="188"/>
  <c r="AC34" i="188"/>
  <c r="AB34" i="188"/>
  <c r="AA34" i="188"/>
  <c r="Z34" i="188"/>
  <c r="Y34" i="188"/>
  <c r="X34" i="188"/>
  <c r="W34" i="188"/>
  <c r="V34" i="188"/>
  <c r="U34" i="188"/>
  <c r="T34" i="188"/>
  <c r="S34" i="188"/>
  <c r="R34" i="188"/>
  <c r="Q34" i="188"/>
  <c r="P34" i="188"/>
  <c r="O34" i="188"/>
  <c r="N34" i="188"/>
  <c r="M34" i="188"/>
  <c r="L34" i="188"/>
  <c r="K34" i="188"/>
  <c r="J34" i="188"/>
  <c r="I34" i="188"/>
  <c r="H34" i="188"/>
  <c r="G34" i="188"/>
  <c r="AH33" i="188"/>
  <c r="AG33" i="188"/>
  <c r="AF33" i="188"/>
  <c r="AE33" i="188"/>
  <c r="AD33" i="188"/>
  <c r="AC33" i="188"/>
  <c r="AB33" i="188"/>
  <c r="AA33" i="188"/>
  <c r="Z33" i="188"/>
  <c r="Y33" i="188"/>
  <c r="X33" i="188"/>
  <c r="W33" i="188"/>
  <c r="V33" i="188"/>
  <c r="U33" i="188"/>
  <c r="T33" i="188"/>
  <c r="S33" i="188"/>
  <c r="R33" i="188"/>
  <c r="Q33" i="188"/>
  <c r="P33" i="188"/>
  <c r="O33" i="188"/>
  <c r="N33" i="188"/>
  <c r="M33" i="188"/>
  <c r="L33" i="188"/>
  <c r="K33" i="188"/>
  <c r="J33" i="188"/>
  <c r="I33" i="188"/>
  <c r="H33" i="188"/>
  <c r="G33" i="188"/>
  <c r="AH32" i="188"/>
  <c r="AG32" i="188"/>
  <c r="AF32" i="188"/>
  <c r="AE32" i="188"/>
  <c r="AD32" i="188"/>
  <c r="AC32" i="188"/>
  <c r="AB32" i="188"/>
  <c r="AA32" i="188"/>
  <c r="Z32" i="188"/>
  <c r="Y32" i="188"/>
  <c r="X32" i="188"/>
  <c r="W32" i="188"/>
  <c r="V32" i="188"/>
  <c r="U32" i="188"/>
  <c r="T32" i="188"/>
  <c r="S32" i="188"/>
  <c r="R32" i="188"/>
  <c r="Q32" i="188"/>
  <c r="O32" i="188"/>
  <c r="N32" i="188"/>
  <c r="M32" i="188"/>
  <c r="L32" i="188"/>
  <c r="K32" i="188"/>
  <c r="J32" i="188"/>
  <c r="I32" i="188"/>
  <c r="H32" i="188"/>
  <c r="G32" i="188"/>
  <c r="AH31" i="188"/>
  <c r="AG31" i="188"/>
  <c r="AF31" i="188"/>
  <c r="AE31" i="188"/>
  <c r="AD31" i="188"/>
  <c r="AC31" i="188"/>
  <c r="AB31" i="188"/>
  <c r="AA31" i="188"/>
  <c r="Z31" i="188"/>
  <c r="Y31" i="188"/>
  <c r="X31" i="188"/>
  <c r="W31" i="188"/>
  <c r="V31" i="188"/>
  <c r="U31" i="188"/>
  <c r="T31" i="188"/>
  <c r="S31" i="188"/>
  <c r="R31" i="188"/>
  <c r="Q31" i="188"/>
  <c r="P31" i="188"/>
  <c r="O31" i="188"/>
  <c r="N31" i="188"/>
  <c r="M31" i="188"/>
  <c r="L31" i="188"/>
  <c r="K31" i="188"/>
  <c r="J31" i="188"/>
  <c r="I31" i="188"/>
  <c r="H31" i="188"/>
  <c r="G31" i="188"/>
  <c r="AH30" i="188"/>
  <c r="AG30" i="188"/>
  <c r="AF30" i="188"/>
  <c r="AE30" i="188"/>
  <c r="AD30" i="188"/>
  <c r="AC30" i="188"/>
  <c r="AB30" i="188"/>
  <c r="AA30" i="188"/>
  <c r="Z30" i="188"/>
  <c r="Y30" i="188"/>
  <c r="X30" i="188"/>
  <c r="W30" i="188"/>
  <c r="V30" i="188"/>
  <c r="U30" i="188"/>
  <c r="T30" i="188"/>
  <c r="S30" i="188"/>
  <c r="R30" i="188"/>
  <c r="Q30" i="188"/>
  <c r="P30" i="188"/>
  <c r="O30" i="188"/>
  <c r="N30" i="188"/>
  <c r="M30" i="188"/>
  <c r="L30" i="188"/>
  <c r="K30" i="188"/>
  <c r="J30" i="188"/>
  <c r="I30" i="188"/>
  <c r="H30" i="188"/>
  <c r="G30" i="188"/>
  <c r="AH29" i="188"/>
  <c r="AG29" i="188"/>
  <c r="AF29" i="188"/>
  <c r="AE29" i="188"/>
  <c r="AD29" i="188"/>
  <c r="AC29" i="188"/>
  <c r="AB29" i="188"/>
  <c r="AA29" i="188"/>
  <c r="Z29" i="188"/>
  <c r="Y29" i="188"/>
  <c r="X29" i="188"/>
  <c r="W29" i="188"/>
  <c r="V29" i="188"/>
  <c r="U29" i="188"/>
  <c r="T29" i="188"/>
  <c r="S29" i="188"/>
  <c r="R29" i="188"/>
  <c r="Q29" i="188"/>
  <c r="P29" i="188"/>
  <c r="O29" i="188"/>
  <c r="N29" i="188"/>
  <c r="M29" i="188"/>
  <c r="L29" i="188"/>
  <c r="K29" i="188"/>
  <c r="J29" i="188"/>
  <c r="I29" i="188"/>
  <c r="H29" i="188"/>
  <c r="G29" i="188"/>
  <c r="AH28" i="188"/>
  <c r="AG28" i="188"/>
  <c r="AF28" i="188"/>
  <c r="AE28" i="188"/>
  <c r="AD28" i="188"/>
  <c r="AC28" i="188"/>
  <c r="AB28" i="188"/>
  <c r="AA28" i="188"/>
  <c r="Z28" i="188"/>
  <c r="Y28" i="188"/>
  <c r="X28" i="188"/>
  <c r="W28" i="188"/>
  <c r="V28" i="188"/>
  <c r="U28" i="188"/>
  <c r="T28" i="188"/>
  <c r="S28" i="188"/>
  <c r="R28" i="188"/>
  <c r="Q28" i="188"/>
  <c r="P28" i="188"/>
  <c r="O28" i="188"/>
  <c r="N28" i="188"/>
  <c r="M28" i="188"/>
  <c r="L28" i="188"/>
  <c r="K28" i="188"/>
  <c r="J28" i="188"/>
  <c r="I28" i="188"/>
  <c r="H28" i="188"/>
  <c r="G28" i="188"/>
  <c r="AH27" i="188"/>
  <c r="AG27" i="188"/>
  <c r="AF27" i="188"/>
  <c r="AE27" i="188"/>
  <c r="AD27" i="188"/>
  <c r="AC27" i="188"/>
  <c r="AB27" i="188"/>
  <c r="AA27" i="188"/>
  <c r="Z27" i="188"/>
  <c r="Y27" i="188"/>
  <c r="X27" i="188"/>
  <c r="W27" i="188"/>
  <c r="V27" i="188"/>
  <c r="U27" i="188"/>
  <c r="T27" i="188"/>
  <c r="S27" i="188"/>
  <c r="R27" i="188"/>
  <c r="Q27" i="188"/>
  <c r="P27" i="188"/>
  <c r="O27" i="188"/>
  <c r="N27" i="188"/>
  <c r="M27" i="188"/>
  <c r="L27" i="188"/>
  <c r="K27" i="188"/>
  <c r="J27" i="188"/>
  <c r="I27" i="188"/>
  <c r="H27" i="188"/>
  <c r="G27" i="188"/>
  <c r="AH26" i="188"/>
  <c r="AG26" i="188"/>
  <c r="AF26" i="188"/>
  <c r="AE26" i="188"/>
  <c r="AD26" i="188"/>
  <c r="AC26" i="188"/>
  <c r="AB26" i="188"/>
  <c r="AA26" i="188"/>
  <c r="Z26" i="188"/>
  <c r="Y26" i="188"/>
  <c r="X26" i="188"/>
  <c r="W26" i="188"/>
  <c r="V26" i="188"/>
  <c r="U26" i="188"/>
  <c r="T26" i="188"/>
  <c r="S26" i="188"/>
  <c r="R26" i="188"/>
  <c r="Q26" i="188"/>
  <c r="P26" i="188"/>
  <c r="O26" i="188"/>
  <c r="N26" i="188"/>
  <c r="M26" i="188"/>
  <c r="L26" i="188"/>
  <c r="K26" i="188"/>
  <c r="J26" i="188"/>
  <c r="I26" i="188"/>
  <c r="H26" i="188"/>
  <c r="G26" i="188"/>
  <c r="AH25" i="188"/>
  <c r="AG25" i="188"/>
  <c r="AF25" i="188"/>
  <c r="AE25" i="188"/>
  <c r="AD25" i="188"/>
  <c r="AC25" i="188"/>
  <c r="AB25" i="188"/>
  <c r="AA25" i="188"/>
  <c r="Z25" i="188"/>
  <c r="Y25" i="188"/>
  <c r="X25" i="188"/>
  <c r="W25" i="188"/>
  <c r="V25" i="188"/>
  <c r="U25" i="188"/>
  <c r="T25" i="188"/>
  <c r="S25" i="188"/>
  <c r="R25" i="188"/>
  <c r="Q25" i="188"/>
  <c r="P25" i="188"/>
  <c r="O25" i="188"/>
  <c r="N25" i="188"/>
  <c r="M25" i="188"/>
  <c r="L25" i="188"/>
  <c r="K25" i="188"/>
  <c r="J25" i="188"/>
  <c r="I25" i="188"/>
  <c r="H25" i="188"/>
  <c r="G25" i="188"/>
  <c r="AH24" i="188"/>
  <c r="AG24" i="188"/>
  <c r="AF24" i="188"/>
  <c r="AE24" i="188"/>
  <c r="AD24" i="188"/>
  <c r="AC24" i="188"/>
  <c r="AB24" i="188"/>
  <c r="AA24" i="188"/>
  <c r="Z24" i="188"/>
  <c r="Y24" i="188"/>
  <c r="X24" i="188"/>
  <c r="W24" i="188"/>
  <c r="V24" i="188"/>
  <c r="U24" i="188"/>
  <c r="T24" i="188"/>
  <c r="S24" i="188"/>
  <c r="R24" i="188"/>
  <c r="Q24" i="188"/>
  <c r="P24" i="188"/>
  <c r="O24" i="188"/>
  <c r="N24" i="188"/>
  <c r="M24" i="188"/>
  <c r="L24" i="188"/>
  <c r="K24" i="188"/>
  <c r="J24" i="188"/>
  <c r="I24" i="188"/>
  <c r="H24" i="188"/>
  <c r="G24" i="188"/>
  <c r="AH23" i="188"/>
  <c r="AG23" i="188"/>
  <c r="AF23" i="188"/>
  <c r="AE23" i="188"/>
  <c r="AD23" i="188"/>
  <c r="AC23" i="188"/>
  <c r="AB23" i="188"/>
  <c r="AA23" i="188"/>
  <c r="Z23" i="188"/>
  <c r="Y23" i="188"/>
  <c r="X23" i="188"/>
  <c r="W23" i="188"/>
  <c r="V23" i="188"/>
  <c r="U23" i="188"/>
  <c r="T23" i="188"/>
  <c r="S23" i="188"/>
  <c r="R23" i="188"/>
  <c r="Q23" i="188"/>
  <c r="P23" i="188"/>
  <c r="O23" i="188"/>
  <c r="N23" i="188"/>
  <c r="M23" i="188"/>
  <c r="L23" i="188"/>
  <c r="K23" i="188"/>
  <c r="J23" i="188"/>
  <c r="I23" i="188"/>
  <c r="H23" i="188"/>
  <c r="G23" i="188"/>
  <c r="AH22" i="188"/>
  <c r="AG22" i="188"/>
  <c r="AF22" i="188"/>
  <c r="AE22" i="188"/>
  <c r="AD22" i="188"/>
  <c r="AC22" i="188"/>
  <c r="AB22" i="188"/>
  <c r="AA22" i="188"/>
  <c r="Z22" i="188"/>
  <c r="Y22" i="188"/>
  <c r="X22" i="188"/>
  <c r="W22" i="188"/>
  <c r="V22" i="188"/>
  <c r="U22" i="188"/>
  <c r="T22" i="188"/>
  <c r="S22" i="188"/>
  <c r="R22" i="188"/>
  <c r="Q22" i="188"/>
  <c r="P22" i="188"/>
  <c r="O22" i="188"/>
  <c r="N22" i="188"/>
  <c r="M22" i="188"/>
  <c r="L22" i="188"/>
  <c r="K22" i="188"/>
  <c r="J22" i="188"/>
  <c r="I22" i="188"/>
  <c r="H22" i="188"/>
  <c r="G22" i="188"/>
  <c r="AH20" i="188"/>
  <c r="AG20" i="188"/>
  <c r="AF20" i="188"/>
  <c r="AE20" i="188"/>
  <c r="AD20" i="188"/>
  <c r="AC20" i="188"/>
  <c r="AB20" i="188"/>
  <c r="AA20" i="188"/>
  <c r="Z20" i="188"/>
  <c r="Y20" i="188"/>
  <c r="X20" i="188"/>
  <c r="W20" i="188"/>
  <c r="V20" i="188"/>
  <c r="U20" i="188"/>
  <c r="T20" i="188"/>
  <c r="S20" i="188"/>
  <c r="R20" i="188"/>
  <c r="Q20" i="188"/>
  <c r="P20" i="188"/>
  <c r="O20" i="188"/>
  <c r="N20" i="188"/>
  <c r="M20" i="188"/>
  <c r="L20" i="188"/>
  <c r="K20" i="188"/>
  <c r="J20" i="188"/>
  <c r="I20" i="188"/>
  <c r="H20" i="188"/>
  <c r="G20" i="188"/>
  <c r="AH19" i="188"/>
  <c r="AG19" i="188"/>
  <c r="AF19" i="188"/>
  <c r="AE19" i="188"/>
  <c r="AD19" i="188"/>
  <c r="AC19" i="188"/>
  <c r="AB19" i="188"/>
  <c r="AA19" i="188"/>
  <c r="Z19" i="188"/>
  <c r="Y19" i="188"/>
  <c r="X19" i="188"/>
  <c r="W19" i="188"/>
  <c r="V19" i="188"/>
  <c r="U19" i="188"/>
  <c r="T19" i="188"/>
  <c r="S19" i="188"/>
  <c r="R19" i="188"/>
  <c r="Q19" i="188"/>
  <c r="P19" i="188"/>
  <c r="O19" i="188"/>
  <c r="N19" i="188"/>
  <c r="M19" i="188"/>
  <c r="L19" i="188"/>
  <c r="K19" i="188"/>
  <c r="J19" i="188"/>
  <c r="I19" i="188"/>
  <c r="H19" i="188"/>
  <c r="G19" i="188"/>
  <c r="AH18" i="188"/>
  <c r="AG18" i="188"/>
  <c r="AF18" i="188"/>
  <c r="AE18" i="188"/>
  <c r="AD18" i="188"/>
  <c r="AC18" i="188"/>
  <c r="AB18" i="188"/>
  <c r="AA18" i="188"/>
  <c r="Z18" i="188"/>
  <c r="Y18" i="188"/>
  <c r="X18" i="188"/>
  <c r="W18" i="188"/>
  <c r="V18" i="188"/>
  <c r="U18" i="188"/>
  <c r="T18" i="188"/>
  <c r="S18" i="188"/>
  <c r="R18" i="188"/>
  <c r="Q18" i="188"/>
  <c r="P18" i="188"/>
  <c r="O18" i="188"/>
  <c r="N18" i="188"/>
  <c r="M18" i="188"/>
  <c r="L18" i="188"/>
  <c r="K18" i="188"/>
  <c r="J18" i="188"/>
  <c r="I18" i="188"/>
  <c r="H18" i="188"/>
  <c r="G18" i="188"/>
  <c r="AH17" i="188"/>
  <c r="AG17" i="188"/>
  <c r="AF17" i="188"/>
  <c r="AE17" i="188"/>
  <c r="AD17" i="188"/>
  <c r="AC17" i="188"/>
  <c r="AB17" i="188"/>
  <c r="AA17" i="188"/>
  <c r="Z17" i="188"/>
  <c r="Y17" i="188"/>
  <c r="X17" i="188"/>
  <c r="W17" i="188"/>
  <c r="V17" i="188"/>
  <c r="U17" i="188"/>
  <c r="T17" i="188"/>
  <c r="S17" i="188"/>
  <c r="R17" i="188"/>
  <c r="Q17" i="188"/>
  <c r="P17" i="188"/>
  <c r="O17" i="188"/>
  <c r="N17" i="188"/>
  <c r="M17" i="188"/>
  <c r="L17" i="188"/>
  <c r="K17" i="188"/>
  <c r="J17" i="188"/>
  <c r="I17" i="188"/>
  <c r="H17" i="188"/>
  <c r="G17" i="188"/>
  <c r="AH16" i="188"/>
  <c r="AG16" i="188"/>
  <c r="AF16" i="188"/>
  <c r="AE16" i="188"/>
  <c r="AD16" i="188"/>
  <c r="AC16" i="188"/>
  <c r="AB16" i="188"/>
  <c r="AA16" i="188"/>
  <c r="Z16" i="188"/>
  <c r="Y16" i="188"/>
  <c r="X16" i="188"/>
  <c r="W16" i="188"/>
  <c r="V16" i="188"/>
  <c r="U16" i="188"/>
  <c r="T16" i="188"/>
  <c r="S16" i="188"/>
  <c r="R16" i="188"/>
  <c r="Q16" i="188"/>
  <c r="P16" i="188"/>
  <c r="O16" i="188"/>
  <c r="N16" i="188"/>
  <c r="M16" i="188"/>
  <c r="L16" i="188"/>
  <c r="K16" i="188"/>
  <c r="J16" i="188"/>
  <c r="I16" i="188"/>
  <c r="H16" i="188"/>
  <c r="G16" i="188"/>
  <c r="AH14" i="188"/>
  <c r="AG14" i="188"/>
  <c r="AF14" i="188"/>
  <c r="AE14" i="188"/>
  <c r="AD14" i="188"/>
  <c r="AC14" i="188"/>
  <c r="AB14" i="188"/>
  <c r="AA14" i="188"/>
  <c r="Z14" i="188"/>
  <c r="Y14" i="188"/>
  <c r="X14" i="188"/>
  <c r="W14" i="188"/>
  <c r="V14" i="188"/>
  <c r="U14" i="188"/>
  <c r="T14" i="188"/>
  <c r="S14" i="188"/>
  <c r="R14" i="188"/>
  <c r="Q14" i="188"/>
  <c r="P14" i="188"/>
  <c r="O14" i="188"/>
  <c r="N14" i="188"/>
  <c r="M14" i="188"/>
  <c r="L14" i="188"/>
  <c r="K14" i="188"/>
  <c r="J14" i="188"/>
  <c r="I14" i="188"/>
  <c r="H14" i="188"/>
  <c r="G14" i="188"/>
  <c r="AH13" i="188"/>
  <c r="AG13" i="188"/>
  <c r="AF13" i="188"/>
  <c r="AE13" i="188"/>
  <c r="AD13" i="188"/>
  <c r="AC13" i="188"/>
  <c r="AB13" i="188"/>
  <c r="AA13" i="188"/>
  <c r="Z13" i="188"/>
  <c r="Y13" i="188"/>
  <c r="X13" i="188"/>
  <c r="W13" i="188"/>
  <c r="V13" i="188"/>
  <c r="U13" i="188"/>
  <c r="T13" i="188"/>
  <c r="S13" i="188"/>
  <c r="R13" i="188"/>
  <c r="Q13" i="188"/>
  <c r="P13" i="188"/>
  <c r="O13" i="188"/>
  <c r="N13" i="188"/>
  <c r="M13" i="188"/>
  <c r="L13" i="188"/>
  <c r="K13" i="188"/>
  <c r="J13" i="188"/>
  <c r="I13" i="188"/>
  <c r="H13" i="188"/>
  <c r="G13" i="188"/>
  <c r="F40" i="188"/>
  <c r="F41" i="188"/>
  <c r="F42" i="188"/>
  <c r="F39" i="188"/>
  <c r="F38" i="188"/>
  <c r="F36" i="188"/>
  <c r="F35" i="188"/>
  <c r="F33" i="188"/>
  <c r="F34" i="188"/>
  <c r="F32" i="188"/>
  <c r="F31" i="188"/>
  <c r="F30" i="188"/>
  <c r="F29" i="188"/>
  <c r="F28" i="188"/>
  <c r="F25" i="188"/>
  <c r="F26" i="188"/>
  <c r="F27" i="188"/>
  <c r="F24" i="188"/>
  <c r="F23" i="188"/>
  <c r="F22" i="188"/>
  <c r="F17" i="188"/>
  <c r="F18" i="188"/>
  <c r="F19" i="188"/>
  <c r="F20" i="188"/>
  <c r="F16" i="188"/>
  <c r="F14" i="188"/>
  <c r="F13" i="188"/>
  <c r="T11" i="188"/>
  <c r="T53" i="188" s="1"/>
  <c r="U11" i="188"/>
  <c r="U53" i="188" s="1"/>
  <c r="V11" i="188"/>
  <c r="V53" i="188" s="1"/>
  <c r="W11" i="188"/>
  <c r="W53" i="188" s="1"/>
  <c r="X11" i="188"/>
  <c r="X53" i="188" s="1"/>
  <c r="Y11" i="188"/>
  <c r="Y53" i="188" s="1"/>
  <c r="Z11" i="188"/>
  <c r="Z53" i="188" s="1"/>
  <c r="AA11" i="188"/>
  <c r="AA53" i="188" s="1"/>
  <c r="AB11" i="188"/>
  <c r="AB53" i="188" s="1"/>
  <c r="AC11" i="188"/>
  <c r="AC53" i="188" s="1"/>
  <c r="AD11" i="188"/>
  <c r="AD53" i="188" s="1"/>
  <c r="AE11" i="188"/>
  <c r="AE53" i="188" s="1"/>
  <c r="AF11" i="188"/>
  <c r="AF53" i="188" s="1"/>
  <c r="AG11" i="188"/>
  <c r="AG53" i="188" s="1"/>
  <c r="AH11" i="188"/>
  <c r="AH53" i="188" s="1"/>
  <c r="H11" i="188"/>
  <c r="H53" i="188" s="1"/>
  <c r="I11" i="188"/>
  <c r="I53" i="188" s="1"/>
  <c r="J11" i="188"/>
  <c r="J53" i="188" s="1"/>
  <c r="K11" i="188"/>
  <c r="K53" i="188" s="1"/>
  <c r="L11" i="188"/>
  <c r="L53" i="188" s="1"/>
  <c r="M11" i="188"/>
  <c r="M53" i="188" s="1"/>
  <c r="N11" i="188"/>
  <c r="N53" i="188" s="1"/>
  <c r="O11" i="188"/>
  <c r="O53" i="188" s="1"/>
  <c r="P11" i="188"/>
  <c r="P53" i="188" s="1"/>
  <c r="Q11" i="188"/>
  <c r="Q53" i="188" s="1"/>
  <c r="R11" i="188"/>
  <c r="R53" i="188" s="1"/>
  <c r="S11" i="188"/>
  <c r="S53" i="188" s="1"/>
  <c r="G11" i="188"/>
  <c r="I40" i="187"/>
  <c r="J40" i="187"/>
  <c r="K40" i="187"/>
  <c r="I41" i="187"/>
  <c r="J41" i="187"/>
  <c r="K41" i="187"/>
  <c r="I42" i="187"/>
  <c r="J42" i="187"/>
  <c r="K42" i="187"/>
  <c r="I43" i="187"/>
  <c r="J43" i="187"/>
  <c r="K43" i="187"/>
  <c r="I44" i="187"/>
  <c r="J44" i="187"/>
  <c r="K44" i="187"/>
  <c r="I45" i="187"/>
  <c r="J45" i="187"/>
  <c r="K45" i="187"/>
  <c r="I46" i="187"/>
  <c r="J46" i="187"/>
  <c r="K46" i="187"/>
  <c r="I47" i="187"/>
  <c r="J47" i="187"/>
  <c r="K47" i="187"/>
  <c r="I48" i="187"/>
  <c r="J48" i="187"/>
  <c r="K48" i="187"/>
  <c r="I49" i="187"/>
  <c r="J49" i="187"/>
  <c r="K49" i="187"/>
  <c r="H41" i="187"/>
  <c r="H42" i="187"/>
  <c r="H43" i="187"/>
  <c r="H44" i="187"/>
  <c r="H45" i="187"/>
  <c r="H47" i="187"/>
  <c r="H48" i="187"/>
  <c r="H49" i="187"/>
  <c r="H40" i="187"/>
  <c r="I29" i="187"/>
  <c r="J29" i="187"/>
  <c r="K29" i="187"/>
  <c r="I30" i="187"/>
  <c r="J30" i="187"/>
  <c r="K30" i="187"/>
  <c r="I31" i="187"/>
  <c r="J31" i="187"/>
  <c r="K31" i="187"/>
  <c r="I32" i="187"/>
  <c r="J32" i="187"/>
  <c r="K32" i="187"/>
  <c r="I33" i="187"/>
  <c r="J33" i="187"/>
  <c r="K33" i="187"/>
  <c r="I34" i="187"/>
  <c r="J34" i="187"/>
  <c r="K34" i="187"/>
  <c r="I35" i="187"/>
  <c r="J35" i="187"/>
  <c r="K35" i="187"/>
  <c r="I36" i="187"/>
  <c r="J36" i="187"/>
  <c r="K36" i="187"/>
  <c r="I37" i="187"/>
  <c r="J37" i="187"/>
  <c r="K37" i="187"/>
  <c r="I38" i="187"/>
  <c r="J38" i="187"/>
  <c r="K38" i="187"/>
  <c r="H30" i="187"/>
  <c r="H31" i="187"/>
  <c r="H32" i="187"/>
  <c r="H33" i="187"/>
  <c r="H34" i="187"/>
  <c r="H35" i="187"/>
  <c r="H36" i="187"/>
  <c r="H37" i="187"/>
  <c r="H38" i="187"/>
  <c r="H29" i="187"/>
  <c r="I18" i="187"/>
  <c r="J18" i="187"/>
  <c r="K18" i="187"/>
  <c r="I19" i="187"/>
  <c r="J19" i="187"/>
  <c r="K19" i="187"/>
  <c r="I20" i="187"/>
  <c r="J20" i="187"/>
  <c r="K20" i="187"/>
  <c r="I21" i="187"/>
  <c r="J21" i="187"/>
  <c r="K21" i="187"/>
  <c r="I22" i="187"/>
  <c r="J22" i="187"/>
  <c r="K22" i="187"/>
  <c r="I23" i="187"/>
  <c r="J23" i="187"/>
  <c r="K23" i="187"/>
  <c r="I24" i="187"/>
  <c r="J24" i="187"/>
  <c r="K24" i="187"/>
  <c r="I25" i="187"/>
  <c r="J25" i="187"/>
  <c r="K25" i="187"/>
  <c r="I26" i="187"/>
  <c r="J26" i="187"/>
  <c r="K26" i="187"/>
  <c r="I27" i="187"/>
  <c r="J27" i="187"/>
  <c r="K27" i="187"/>
  <c r="H19" i="187"/>
  <c r="H20" i="187"/>
  <c r="H21" i="187"/>
  <c r="H22" i="187"/>
  <c r="H23" i="187"/>
  <c r="H24" i="187"/>
  <c r="H25" i="187"/>
  <c r="H26" i="187"/>
  <c r="H27" i="187"/>
  <c r="H18" i="187"/>
  <c r="I11" i="187"/>
  <c r="J11" i="187"/>
  <c r="K11" i="187"/>
  <c r="I12" i="187"/>
  <c r="J12" i="187"/>
  <c r="K12" i="187"/>
  <c r="I13" i="187"/>
  <c r="J13" i="187"/>
  <c r="K13" i="187"/>
  <c r="I14" i="187"/>
  <c r="J14" i="187"/>
  <c r="K14" i="187"/>
  <c r="I15" i="187"/>
  <c r="J15" i="187"/>
  <c r="K15" i="187"/>
  <c r="I16" i="187"/>
  <c r="J16" i="187"/>
  <c r="K16" i="187"/>
  <c r="H12" i="187"/>
  <c r="L12" i="187" s="1"/>
  <c r="H13" i="187"/>
  <c r="L13" i="187" s="1"/>
  <c r="H14" i="187"/>
  <c r="L14" i="187" s="1"/>
  <c r="H15" i="187"/>
  <c r="L15" i="187" s="1"/>
  <c r="H16" i="187"/>
  <c r="L16" i="187" s="1"/>
  <c r="H11" i="187"/>
  <c r="L11" i="187" s="1"/>
  <c r="I36" i="186"/>
  <c r="J36" i="186"/>
  <c r="K36" i="186"/>
  <c r="I37" i="186"/>
  <c r="J37" i="186"/>
  <c r="K37" i="186"/>
  <c r="I38" i="186"/>
  <c r="J38" i="186"/>
  <c r="K38" i="186"/>
  <c r="I39" i="186"/>
  <c r="J39" i="186"/>
  <c r="K39" i="186"/>
  <c r="I40" i="186"/>
  <c r="J40" i="186"/>
  <c r="K40" i="186"/>
  <c r="H38" i="186"/>
  <c r="H39" i="186"/>
  <c r="H40" i="186"/>
  <c r="H37" i="186"/>
  <c r="H36" i="186"/>
  <c r="I20" i="186"/>
  <c r="J20" i="186"/>
  <c r="K20" i="186"/>
  <c r="I21" i="186"/>
  <c r="K21" i="186"/>
  <c r="I22" i="186"/>
  <c r="J22" i="186"/>
  <c r="K22" i="186"/>
  <c r="I23" i="186"/>
  <c r="J23" i="186"/>
  <c r="K23" i="186"/>
  <c r="I24" i="186"/>
  <c r="J24" i="186"/>
  <c r="K24" i="186"/>
  <c r="I25" i="186"/>
  <c r="J25" i="186"/>
  <c r="K25" i="186"/>
  <c r="I26" i="186"/>
  <c r="J26" i="186"/>
  <c r="K26" i="186"/>
  <c r="I27" i="186"/>
  <c r="J27" i="186"/>
  <c r="K27" i="186"/>
  <c r="I28" i="186"/>
  <c r="J28" i="186"/>
  <c r="K28" i="186"/>
  <c r="I29" i="186"/>
  <c r="J29" i="186"/>
  <c r="K29" i="186"/>
  <c r="I30" i="186"/>
  <c r="J30" i="186"/>
  <c r="K30" i="186"/>
  <c r="I31" i="186"/>
  <c r="J31" i="186"/>
  <c r="K31" i="186"/>
  <c r="I32" i="186"/>
  <c r="J32" i="186"/>
  <c r="K32" i="186"/>
  <c r="I33" i="186"/>
  <c r="J33" i="186"/>
  <c r="K33" i="186"/>
  <c r="I34" i="186"/>
  <c r="J34" i="186"/>
  <c r="K34" i="186"/>
  <c r="H34" i="186"/>
  <c r="H33" i="186"/>
  <c r="H31" i="186"/>
  <c r="H32" i="186"/>
  <c r="H30" i="186"/>
  <c r="H29" i="186"/>
  <c r="H28" i="186"/>
  <c r="H27" i="186"/>
  <c r="H26" i="186"/>
  <c r="H25" i="186"/>
  <c r="H23" i="186"/>
  <c r="H24" i="186"/>
  <c r="H22" i="186"/>
  <c r="H21" i="186"/>
  <c r="H20" i="186"/>
  <c r="I14" i="186"/>
  <c r="J14" i="186"/>
  <c r="K14" i="186"/>
  <c r="I15" i="186"/>
  <c r="J15" i="186"/>
  <c r="K15" i="186"/>
  <c r="I16" i="186"/>
  <c r="J16" i="186"/>
  <c r="K16" i="186"/>
  <c r="I17" i="186"/>
  <c r="J17" i="186"/>
  <c r="K17" i="186"/>
  <c r="I18" i="186"/>
  <c r="J18" i="186"/>
  <c r="K18" i="186"/>
  <c r="H15" i="186"/>
  <c r="F48" i="186" s="1"/>
  <c r="H48" i="186" s="1"/>
  <c r="H16" i="186"/>
  <c r="F49" i="186" s="1"/>
  <c r="H49" i="186" s="1"/>
  <c r="H17" i="186"/>
  <c r="F50" i="186" s="1"/>
  <c r="H50" i="186" s="1"/>
  <c r="H18" i="186"/>
  <c r="F51" i="186" s="1"/>
  <c r="H51" i="186" s="1"/>
  <c r="H14" i="186"/>
  <c r="F47" i="186" s="1"/>
  <c r="H47" i="186" s="1"/>
  <c r="I11" i="186"/>
  <c r="J11" i="186"/>
  <c r="K11" i="186"/>
  <c r="I12" i="186"/>
  <c r="J12" i="186"/>
  <c r="K12" i="186"/>
  <c r="H12" i="186"/>
  <c r="H11" i="186"/>
  <c r="I9" i="186"/>
  <c r="J9" i="186"/>
  <c r="K9" i="186"/>
  <c r="H9" i="186"/>
  <c r="O15" i="185"/>
  <c r="I47" i="185"/>
  <c r="J47" i="185"/>
  <c r="K47" i="185"/>
  <c r="L47" i="185"/>
  <c r="M47" i="185"/>
  <c r="N47" i="185"/>
  <c r="I48" i="185"/>
  <c r="J48" i="185"/>
  <c r="K48" i="185"/>
  <c r="L48" i="185"/>
  <c r="M48" i="185"/>
  <c r="N48" i="185"/>
  <c r="I49" i="185"/>
  <c r="J49" i="185"/>
  <c r="K49" i="185"/>
  <c r="L49" i="185"/>
  <c r="M49" i="185"/>
  <c r="N49" i="185"/>
  <c r="I50" i="185"/>
  <c r="J50" i="185"/>
  <c r="K50" i="185"/>
  <c r="L50" i="185"/>
  <c r="M50" i="185"/>
  <c r="N50" i="185"/>
  <c r="I51" i="185"/>
  <c r="J51" i="185"/>
  <c r="K51" i="185"/>
  <c r="L51" i="185"/>
  <c r="M51" i="185"/>
  <c r="N51" i="185"/>
  <c r="I52" i="185"/>
  <c r="J52" i="185"/>
  <c r="K52" i="185"/>
  <c r="L52" i="185"/>
  <c r="M52" i="185"/>
  <c r="N52" i="185"/>
  <c r="I53" i="185"/>
  <c r="J53" i="185"/>
  <c r="K53" i="185"/>
  <c r="L53" i="185"/>
  <c r="M53" i="185"/>
  <c r="N53" i="185"/>
  <c r="I54" i="185"/>
  <c r="J54" i="185"/>
  <c r="K54" i="185"/>
  <c r="L54" i="185"/>
  <c r="M54" i="185"/>
  <c r="N54" i="185"/>
  <c r="I55" i="185"/>
  <c r="J55" i="185"/>
  <c r="K55" i="185"/>
  <c r="L55" i="185"/>
  <c r="M55" i="185"/>
  <c r="N55" i="185"/>
  <c r="I56" i="185"/>
  <c r="J56" i="185"/>
  <c r="K56" i="185"/>
  <c r="L56" i="185"/>
  <c r="M56" i="185"/>
  <c r="N56" i="185"/>
  <c r="H48" i="185"/>
  <c r="H49" i="185"/>
  <c r="H50" i="185"/>
  <c r="H51" i="185"/>
  <c r="H52" i="185"/>
  <c r="H53" i="185"/>
  <c r="H54" i="185"/>
  <c r="H55" i="185"/>
  <c r="H56" i="185"/>
  <c r="H47" i="185"/>
  <c r="I36" i="185"/>
  <c r="J36" i="185"/>
  <c r="K36" i="185"/>
  <c r="L36" i="185"/>
  <c r="M36" i="185"/>
  <c r="N36" i="185"/>
  <c r="I37" i="185"/>
  <c r="J37" i="185"/>
  <c r="K37" i="185"/>
  <c r="L37" i="185"/>
  <c r="M37" i="185"/>
  <c r="N37" i="185"/>
  <c r="I38" i="185"/>
  <c r="J38" i="185"/>
  <c r="K38" i="185"/>
  <c r="L38" i="185"/>
  <c r="M38" i="185"/>
  <c r="N38" i="185"/>
  <c r="I39" i="185"/>
  <c r="J39" i="185"/>
  <c r="K39" i="185"/>
  <c r="L39" i="185"/>
  <c r="M39" i="185"/>
  <c r="N39" i="185"/>
  <c r="I40" i="185"/>
  <c r="J40" i="185"/>
  <c r="K40" i="185"/>
  <c r="L40" i="185"/>
  <c r="M40" i="185"/>
  <c r="N40" i="185"/>
  <c r="I41" i="185"/>
  <c r="J41" i="185"/>
  <c r="K41" i="185"/>
  <c r="L41" i="185"/>
  <c r="M41" i="185"/>
  <c r="N41" i="185"/>
  <c r="I42" i="185"/>
  <c r="J42" i="185"/>
  <c r="K42" i="185"/>
  <c r="L42" i="185"/>
  <c r="M42" i="185"/>
  <c r="N42" i="185"/>
  <c r="I43" i="185"/>
  <c r="J43" i="185"/>
  <c r="K43" i="185"/>
  <c r="L43" i="185"/>
  <c r="M43" i="185"/>
  <c r="N43" i="185"/>
  <c r="I44" i="185"/>
  <c r="J44" i="185"/>
  <c r="K44" i="185"/>
  <c r="L44" i="185"/>
  <c r="M44" i="185"/>
  <c r="N44" i="185"/>
  <c r="I45" i="185"/>
  <c r="J45" i="185"/>
  <c r="K45" i="185"/>
  <c r="L45" i="185"/>
  <c r="M45" i="185"/>
  <c r="N45" i="185"/>
  <c r="H37" i="185"/>
  <c r="H38" i="185"/>
  <c r="H39" i="185"/>
  <c r="H40" i="185"/>
  <c r="H41" i="185"/>
  <c r="H42" i="185"/>
  <c r="H43" i="185"/>
  <c r="H44" i="185"/>
  <c r="H45" i="185"/>
  <c r="H36" i="185"/>
  <c r="I25" i="185"/>
  <c r="J25" i="185"/>
  <c r="K25" i="185"/>
  <c r="L25" i="185"/>
  <c r="M25" i="185"/>
  <c r="N25" i="185"/>
  <c r="I26" i="185"/>
  <c r="J26" i="185"/>
  <c r="K26" i="185"/>
  <c r="L26" i="185"/>
  <c r="M26" i="185"/>
  <c r="N26" i="185"/>
  <c r="I27" i="185"/>
  <c r="J27" i="185"/>
  <c r="K27" i="185"/>
  <c r="L27" i="185"/>
  <c r="M27" i="185"/>
  <c r="N27" i="185"/>
  <c r="I28" i="185"/>
  <c r="J28" i="185"/>
  <c r="K28" i="185"/>
  <c r="L28" i="185"/>
  <c r="M28" i="185"/>
  <c r="N28" i="185"/>
  <c r="I29" i="185"/>
  <c r="J29" i="185"/>
  <c r="K29" i="185"/>
  <c r="L29" i="185"/>
  <c r="M29" i="185"/>
  <c r="N29" i="185"/>
  <c r="I30" i="185"/>
  <c r="J30" i="185"/>
  <c r="K30" i="185"/>
  <c r="L30" i="185"/>
  <c r="M30" i="185"/>
  <c r="N30" i="185"/>
  <c r="I31" i="185"/>
  <c r="J31" i="185"/>
  <c r="K31" i="185"/>
  <c r="L31" i="185"/>
  <c r="M31" i="185"/>
  <c r="N31" i="185"/>
  <c r="I32" i="185"/>
  <c r="J32" i="185"/>
  <c r="K32" i="185"/>
  <c r="L32" i="185"/>
  <c r="M32" i="185"/>
  <c r="N32" i="185"/>
  <c r="I33" i="185"/>
  <c r="J33" i="185"/>
  <c r="K33" i="185"/>
  <c r="L33" i="185"/>
  <c r="M33" i="185"/>
  <c r="N33" i="185"/>
  <c r="I34" i="185"/>
  <c r="J34" i="185"/>
  <c r="K34" i="185"/>
  <c r="L34" i="185"/>
  <c r="M34" i="185"/>
  <c r="N34" i="185"/>
  <c r="H26" i="185"/>
  <c r="H27" i="185"/>
  <c r="H28" i="185"/>
  <c r="H29" i="185"/>
  <c r="H30" i="185"/>
  <c r="H31" i="185"/>
  <c r="H32" i="185"/>
  <c r="H33" i="185"/>
  <c r="H34" i="185"/>
  <c r="H25" i="185"/>
  <c r="I18" i="185"/>
  <c r="J18" i="185"/>
  <c r="K18" i="185"/>
  <c r="L18" i="185"/>
  <c r="M18" i="185"/>
  <c r="N18" i="185"/>
  <c r="I19" i="185"/>
  <c r="J19" i="185"/>
  <c r="K19" i="185"/>
  <c r="L19" i="185"/>
  <c r="M19" i="185"/>
  <c r="N19" i="185"/>
  <c r="I20" i="185"/>
  <c r="J20" i="185"/>
  <c r="K20" i="185"/>
  <c r="L20" i="185"/>
  <c r="M20" i="185"/>
  <c r="N20" i="185"/>
  <c r="I21" i="185"/>
  <c r="J21" i="185"/>
  <c r="K21" i="185"/>
  <c r="L21" i="185"/>
  <c r="M21" i="185"/>
  <c r="N21" i="185"/>
  <c r="I22" i="185"/>
  <c r="J22" i="185"/>
  <c r="K22" i="185"/>
  <c r="L22" i="185"/>
  <c r="M22" i="185"/>
  <c r="N22" i="185"/>
  <c r="I23" i="185"/>
  <c r="J23" i="185"/>
  <c r="K23" i="185"/>
  <c r="L23" i="185"/>
  <c r="M23" i="185"/>
  <c r="N23" i="185"/>
  <c r="H19" i="185"/>
  <c r="H20" i="185"/>
  <c r="O20" i="185" s="1"/>
  <c r="H21" i="185"/>
  <c r="O21" i="185" s="1"/>
  <c r="H22" i="185"/>
  <c r="H23" i="185"/>
  <c r="H18" i="185"/>
  <c r="O18" i="185" s="1"/>
  <c r="I43" i="184"/>
  <c r="J43" i="184"/>
  <c r="K43" i="184"/>
  <c r="L43" i="184"/>
  <c r="M43" i="184"/>
  <c r="N43" i="184"/>
  <c r="I44" i="184"/>
  <c r="J44" i="184"/>
  <c r="K44" i="184"/>
  <c r="L44" i="184"/>
  <c r="M44" i="184"/>
  <c r="N44" i="184"/>
  <c r="I45" i="184"/>
  <c r="J45" i="184"/>
  <c r="K45" i="184"/>
  <c r="L45" i="184"/>
  <c r="M45" i="184"/>
  <c r="N45" i="184"/>
  <c r="I46" i="184"/>
  <c r="J46" i="184"/>
  <c r="K46" i="184"/>
  <c r="L46" i="184"/>
  <c r="M46" i="184"/>
  <c r="N46" i="184"/>
  <c r="I47" i="184"/>
  <c r="J47" i="184"/>
  <c r="K47" i="184"/>
  <c r="L47" i="184"/>
  <c r="M47" i="184"/>
  <c r="N47" i="184"/>
  <c r="H45" i="184"/>
  <c r="H47" i="184"/>
  <c r="H44" i="184"/>
  <c r="H43" i="184"/>
  <c r="I27" i="184"/>
  <c r="J27" i="184"/>
  <c r="K27" i="184"/>
  <c r="L27" i="184"/>
  <c r="M27" i="184"/>
  <c r="N27" i="184"/>
  <c r="I28" i="184"/>
  <c r="J28" i="184"/>
  <c r="K28" i="184"/>
  <c r="L28" i="184"/>
  <c r="M28" i="184"/>
  <c r="N28" i="184"/>
  <c r="I29" i="184"/>
  <c r="J29" i="184"/>
  <c r="K29" i="184"/>
  <c r="L29" i="184"/>
  <c r="M29" i="184"/>
  <c r="N29" i="184"/>
  <c r="I30" i="184"/>
  <c r="J30" i="184"/>
  <c r="K30" i="184"/>
  <c r="L30" i="184"/>
  <c r="M30" i="184"/>
  <c r="N30" i="184"/>
  <c r="I31" i="184"/>
  <c r="J31" i="184"/>
  <c r="K31" i="184"/>
  <c r="L31" i="184"/>
  <c r="M31" i="184"/>
  <c r="N31" i="184"/>
  <c r="I32" i="184"/>
  <c r="J32" i="184"/>
  <c r="K32" i="184"/>
  <c r="L32" i="184"/>
  <c r="M32" i="184"/>
  <c r="N32" i="184"/>
  <c r="I33" i="184"/>
  <c r="J33" i="184"/>
  <c r="K33" i="184"/>
  <c r="L33" i="184"/>
  <c r="M33" i="184"/>
  <c r="N33" i="184"/>
  <c r="I34" i="184"/>
  <c r="J34" i="184"/>
  <c r="K34" i="184"/>
  <c r="L34" i="184"/>
  <c r="M34" i="184"/>
  <c r="N34" i="184"/>
  <c r="I35" i="184"/>
  <c r="J35" i="184"/>
  <c r="K35" i="184"/>
  <c r="L35" i="184"/>
  <c r="M35" i="184"/>
  <c r="N35" i="184"/>
  <c r="I36" i="184"/>
  <c r="J36" i="184"/>
  <c r="K36" i="184"/>
  <c r="L36" i="184"/>
  <c r="M36" i="184"/>
  <c r="N36" i="184"/>
  <c r="I37" i="184"/>
  <c r="J37" i="184"/>
  <c r="K37" i="184"/>
  <c r="L37" i="184"/>
  <c r="M37" i="184"/>
  <c r="N37" i="184"/>
  <c r="I38" i="184"/>
  <c r="J38" i="184"/>
  <c r="K38" i="184"/>
  <c r="L38" i="184"/>
  <c r="M38" i="184"/>
  <c r="N38" i="184"/>
  <c r="I39" i="184"/>
  <c r="J39" i="184"/>
  <c r="K39" i="184"/>
  <c r="L39" i="184"/>
  <c r="M39" i="184"/>
  <c r="N39" i="184"/>
  <c r="I40" i="184"/>
  <c r="J40" i="184"/>
  <c r="K40" i="184"/>
  <c r="L40" i="184"/>
  <c r="M40" i="184"/>
  <c r="N40" i="184"/>
  <c r="I41" i="184"/>
  <c r="J41" i="184"/>
  <c r="K41" i="184"/>
  <c r="L41" i="184"/>
  <c r="M41" i="184"/>
  <c r="N41" i="184"/>
  <c r="H41" i="184"/>
  <c r="H40" i="184"/>
  <c r="H38" i="184"/>
  <c r="H39" i="184"/>
  <c r="H37" i="184"/>
  <c r="H36" i="184"/>
  <c r="H35" i="184"/>
  <c r="H34" i="184"/>
  <c r="H33" i="184"/>
  <c r="H30" i="184"/>
  <c r="H31" i="184"/>
  <c r="H32" i="184"/>
  <c r="H29" i="184"/>
  <c r="H28" i="184"/>
  <c r="H27" i="184"/>
  <c r="O9" i="184" s="1"/>
  <c r="I21" i="184"/>
  <c r="J21" i="184"/>
  <c r="K21" i="184"/>
  <c r="L21" i="184"/>
  <c r="M21" i="184"/>
  <c r="N21" i="184"/>
  <c r="I22" i="184"/>
  <c r="J22" i="184"/>
  <c r="K22" i="184"/>
  <c r="L22" i="184"/>
  <c r="M22" i="184"/>
  <c r="N22" i="184"/>
  <c r="I23" i="184"/>
  <c r="J23" i="184"/>
  <c r="K23" i="184"/>
  <c r="L23" i="184"/>
  <c r="M23" i="184"/>
  <c r="N23" i="184"/>
  <c r="I24" i="184"/>
  <c r="J24" i="184"/>
  <c r="K24" i="184"/>
  <c r="L24" i="184"/>
  <c r="M24" i="184"/>
  <c r="N24" i="184"/>
  <c r="I25" i="184"/>
  <c r="J25" i="184"/>
  <c r="K25" i="184"/>
  <c r="L25" i="184"/>
  <c r="M25" i="184"/>
  <c r="N25" i="184"/>
  <c r="H22" i="184"/>
  <c r="O4" i="184" s="1"/>
  <c r="H23" i="184"/>
  <c r="H24" i="184"/>
  <c r="H25" i="184"/>
  <c r="H21" i="184"/>
  <c r="I18" i="184"/>
  <c r="J18" i="184"/>
  <c r="K18" i="184"/>
  <c r="L18" i="184"/>
  <c r="M18" i="184"/>
  <c r="N18" i="184"/>
  <c r="I19" i="184"/>
  <c r="J19" i="184"/>
  <c r="K19" i="184"/>
  <c r="L19" i="184"/>
  <c r="M19" i="184"/>
  <c r="N19" i="184"/>
  <c r="H19" i="184"/>
  <c r="H18" i="184"/>
  <c r="I16" i="184"/>
  <c r="J16" i="184"/>
  <c r="K16" i="184"/>
  <c r="L16" i="184"/>
  <c r="M16" i="184"/>
  <c r="N16" i="184"/>
  <c r="H16" i="184"/>
  <c r="L31" i="183"/>
  <c r="M31" i="183"/>
  <c r="N31" i="183"/>
  <c r="O31" i="183"/>
  <c r="P31" i="183"/>
  <c r="Q31" i="183"/>
  <c r="R31" i="183"/>
  <c r="S31" i="183"/>
  <c r="T31" i="183"/>
  <c r="U31" i="183"/>
  <c r="V31" i="183"/>
  <c r="W31" i="183"/>
  <c r="X31" i="183"/>
  <c r="Y31" i="183"/>
  <c r="Z31" i="183"/>
  <c r="AA31" i="183"/>
  <c r="AB31" i="183"/>
  <c r="AC31" i="183"/>
  <c r="AD31" i="183"/>
  <c r="AE31" i="183"/>
  <c r="AF31" i="183"/>
  <c r="L32" i="183"/>
  <c r="M32" i="183"/>
  <c r="N32" i="183"/>
  <c r="O32" i="183"/>
  <c r="P32" i="183"/>
  <c r="Q32" i="183"/>
  <c r="R32" i="183"/>
  <c r="S32" i="183"/>
  <c r="T32" i="183"/>
  <c r="U32" i="183"/>
  <c r="V32" i="183"/>
  <c r="W32" i="183"/>
  <c r="X32" i="183"/>
  <c r="Y32" i="183"/>
  <c r="Z32" i="183"/>
  <c r="AA32" i="183"/>
  <c r="AB32" i="183"/>
  <c r="AC32" i="183"/>
  <c r="AD32" i="183"/>
  <c r="AE32" i="183"/>
  <c r="AF32" i="183"/>
  <c r="L33" i="183"/>
  <c r="M33" i="183"/>
  <c r="N33" i="183"/>
  <c r="O33" i="183"/>
  <c r="P33" i="183"/>
  <c r="Q33" i="183"/>
  <c r="R33" i="183"/>
  <c r="S33" i="183"/>
  <c r="T33" i="183"/>
  <c r="U33" i="183"/>
  <c r="V33" i="183"/>
  <c r="W33" i="183"/>
  <c r="X33" i="183"/>
  <c r="Y33" i="183"/>
  <c r="Z33" i="183"/>
  <c r="AA33" i="183"/>
  <c r="AB33" i="183"/>
  <c r="AC33" i="183"/>
  <c r="AD33" i="183"/>
  <c r="AE33" i="183"/>
  <c r="AF33" i="183"/>
  <c r="L34" i="183"/>
  <c r="M34" i="183"/>
  <c r="N34" i="183"/>
  <c r="O34" i="183"/>
  <c r="P34" i="183"/>
  <c r="Q34" i="183"/>
  <c r="R34" i="183"/>
  <c r="S34" i="183"/>
  <c r="T34" i="183"/>
  <c r="U34" i="183"/>
  <c r="V34" i="183"/>
  <c r="W34" i="183"/>
  <c r="X34" i="183"/>
  <c r="Y34" i="183"/>
  <c r="Z34" i="183"/>
  <c r="AA34" i="183"/>
  <c r="AB34" i="183"/>
  <c r="AC34" i="183"/>
  <c r="AD34" i="183"/>
  <c r="AE34" i="183"/>
  <c r="AF34" i="183"/>
  <c r="L35" i="183"/>
  <c r="M35" i="183"/>
  <c r="N35" i="183"/>
  <c r="O35" i="183"/>
  <c r="P35" i="183"/>
  <c r="Q35" i="183"/>
  <c r="R35" i="183"/>
  <c r="S35" i="183"/>
  <c r="T35" i="183"/>
  <c r="U35" i="183"/>
  <c r="V35" i="183"/>
  <c r="W35" i="183"/>
  <c r="X35" i="183"/>
  <c r="Y35" i="183"/>
  <c r="Z35" i="183"/>
  <c r="AA35" i="183"/>
  <c r="AB35" i="183"/>
  <c r="AC35" i="183"/>
  <c r="AD35" i="183"/>
  <c r="AE35" i="183"/>
  <c r="AF35" i="183"/>
  <c r="L36" i="183"/>
  <c r="M36" i="183"/>
  <c r="N36" i="183"/>
  <c r="O36" i="183"/>
  <c r="P36" i="183"/>
  <c r="Q36" i="183"/>
  <c r="R36" i="183"/>
  <c r="S36" i="183"/>
  <c r="T36" i="183"/>
  <c r="U36" i="183"/>
  <c r="V36" i="183"/>
  <c r="W36" i="183"/>
  <c r="X36" i="183"/>
  <c r="Y36" i="183"/>
  <c r="Z36" i="183"/>
  <c r="AA36" i="183"/>
  <c r="AB36" i="183"/>
  <c r="AC36" i="183"/>
  <c r="AD36" i="183"/>
  <c r="AE36" i="183"/>
  <c r="AF36" i="183"/>
  <c r="L38" i="183"/>
  <c r="M38" i="183"/>
  <c r="N38" i="183"/>
  <c r="O38" i="183"/>
  <c r="P38" i="183"/>
  <c r="Q38" i="183"/>
  <c r="R38" i="183"/>
  <c r="S38" i="183"/>
  <c r="T38" i="183"/>
  <c r="U38" i="183"/>
  <c r="V38" i="183"/>
  <c r="W38" i="183"/>
  <c r="X38" i="183"/>
  <c r="Y38" i="183"/>
  <c r="Z38" i="183"/>
  <c r="AA38" i="183"/>
  <c r="AB38" i="183"/>
  <c r="AC38" i="183"/>
  <c r="AD38" i="183"/>
  <c r="AE38" i="183"/>
  <c r="AF38" i="183"/>
  <c r="L39" i="183"/>
  <c r="M39" i="183"/>
  <c r="N39" i="183"/>
  <c r="O39" i="183"/>
  <c r="P39" i="183"/>
  <c r="Q39" i="183"/>
  <c r="R39" i="183"/>
  <c r="S39" i="183"/>
  <c r="T39" i="183"/>
  <c r="U39" i="183"/>
  <c r="V39" i="183"/>
  <c r="W39" i="183"/>
  <c r="X39" i="183"/>
  <c r="Y39" i="183"/>
  <c r="Z39" i="183"/>
  <c r="AA39" i="183"/>
  <c r="AB39" i="183"/>
  <c r="AC39" i="183"/>
  <c r="AD39" i="183"/>
  <c r="AE39" i="183"/>
  <c r="AF39" i="183"/>
  <c r="L40" i="183"/>
  <c r="M40" i="183"/>
  <c r="N40" i="183"/>
  <c r="O40" i="183"/>
  <c r="P40" i="183"/>
  <c r="Q40" i="183"/>
  <c r="R40" i="183"/>
  <c r="S40" i="183"/>
  <c r="T40" i="183"/>
  <c r="U40" i="183"/>
  <c r="V40" i="183"/>
  <c r="W40" i="183"/>
  <c r="X40" i="183"/>
  <c r="Y40" i="183"/>
  <c r="Z40" i="183"/>
  <c r="AA40" i="183"/>
  <c r="AB40" i="183"/>
  <c r="AC40" i="183"/>
  <c r="AD40" i="183"/>
  <c r="AE40" i="183"/>
  <c r="AF40" i="183"/>
  <c r="L41" i="183"/>
  <c r="M41" i="183"/>
  <c r="N41" i="183"/>
  <c r="O41" i="183"/>
  <c r="P41" i="183"/>
  <c r="Q41" i="183"/>
  <c r="R41" i="183"/>
  <c r="S41" i="183"/>
  <c r="T41" i="183"/>
  <c r="U41" i="183"/>
  <c r="V41" i="183"/>
  <c r="W41" i="183"/>
  <c r="X41" i="183"/>
  <c r="Y41" i="183"/>
  <c r="Z41" i="183"/>
  <c r="AA41" i="183"/>
  <c r="AB41" i="183"/>
  <c r="AC41" i="183"/>
  <c r="AD41" i="183"/>
  <c r="AE41" i="183"/>
  <c r="AF41" i="183"/>
  <c r="L42" i="183"/>
  <c r="M42" i="183"/>
  <c r="N42" i="183"/>
  <c r="O42" i="183"/>
  <c r="P42" i="183"/>
  <c r="Q42" i="183"/>
  <c r="R42" i="183"/>
  <c r="S42" i="183"/>
  <c r="T42" i="183"/>
  <c r="U42" i="183"/>
  <c r="V42" i="183"/>
  <c r="W42" i="183"/>
  <c r="X42" i="183"/>
  <c r="Y42" i="183"/>
  <c r="Z42" i="183"/>
  <c r="AA42" i="183"/>
  <c r="AB42" i="183"/>
  <c r="AC42" i="183"/>
  <c r="AD42" i="183"/>
  <c r="AE42" i="183"/>
  <c r="AF42" i="183"/>
  <c r="L43" i="183"/>
  <c r="M43" i="183"/>
  <c r="N43" i="183"/>
  <c r="O43" i="183"/>
  <c r="P43" i="183"/>
  <c r="Q43" i="183"/>
  <c r="R43" i="183"/>
  <c r="S43" i="183"/>
  <c r="T43" i="183"/>
  <c r="U43" i="183"/>
  <c r="V43" i="183"/>
  <c r="W43" i="183"/>
  <c r="X43" i="183"/>
  <c r="Y43" i="183"/>
  <c r="Z43" i="183"/>
  <c r="AA43" i="183"/>
  <c r="AB43" i="183"/>
  <c r="AC43" i="183"/>
  <c r="AD43" i="183"/>
  <c r="AE43" i="183"/>
  <c r="AF43" i="183"/>
  <c r="L44" i="183"/>
  <c r="M44" i="183"/>
  <c r="N44" i="183"/>
  <c r="O44" i="183"/>
  <c r="P44" i="183"/>
  <c r="Q44" i="183"/>
  <c r="R44" i="183"/>
  <c r="S44" i="183"/>
  <c r="T44" i="183"/>
  <c r="U44" i="183"/>
  <c r="V44" i="183"/>
  <c r="W44" i="183"/>
  <c r="X44" i="183"/>
  <c r="Y44" i="183"/>
  <c r="Z44" i="183"/>
  <c r="AA44" i="183"/>
  <c r="AB44" i="183"/>
  <c r="AC44" i="183"/>
  <c r="AD44" i="183"/>
  <c r="AE44" i="183"/>
  <c r="AF44" i="183"/>
  <c r="L45" i="183"/>
  <c r="M45" i="183"/>
  <c r="N45" i="183"/>
  <c r="O45" i="183"/>
  <c r="P45" i="183"/>
  <c r="Q45" i="183"/>
  <c r="R45" i="183"/>
  <c r="S45" i="183"/>
  <c r="T45" i="183"/>
  <c r="U45" i="183"/>
  <c r="V45" i="183"/>
  <c r="W45" i="183"/>
  <c r="X45" i="183"/>
  <c r="Y45" i="183"/>
  <c r="Z45" i="183"/>
  <c r="AA45" i="183"/>
  <c r="AB45" i="183"/>
  <c r="AC45" i="183"/>
  <c r="AD45" i="183"/>
  <c r="AE45" i="183"/>
  <c r="AF45" i="183"/>
  <c r="L46" i="183"/>
  <c r="M46" i="183"/>
  <c r="N46" i="183"/>
  <c r="O46" i="183"/>
  <c r="P46" i="183"/>
  <c r="Q46" i="183"/>
  <c r="R46" i="183"/>
  <c r="S46" i="183"/>
  <c r="T46" i="183"/>
  <c r="U46" i="183"/>
  <c r="V46" i="183"/>
  <c r="W46" i="183"/>
  <c r="X46" i="183"/>
  <c r="Y46" i="183"/>
  <c r="Z46" i="183"/>
  <c r="AA46" i="183"/>
  <c r="AB46" i="183"/>
  <c r="AC46" i="183"/>
  <c r="AD46" i="183"/>
  <c r="AE46" i="183"/>
  <c r="AF46" i="183"/>
  <c r="L47" i="183"/>
  <c r="M47" i="183"/>
  <c r="N47" i="183"/>
  <c r="O47" i="183"/>
  <c r="P47" i="183"/>
  <c r="Q47" i="183"/>
  <c r="R47" i="183"/>
  <c r="S47" i="183"/>
  <c r="T47" i="183"/>
  <c r="U47" i="183"/>
  <c r="V47" i="183"/>
  <c r="W47" i="183"/>
  <c r="X47" i="183"/>
  <c r="Y47" i="183"/>
  <c r="Z47" i="183"/>
  <c r="AA47" i="183"/>
  <c r="AB47" i="183"/>
  <c r="AC47" i="183"/>
  <c r="AD47" i="183"/>
  <c r="AE47" i="183"/>
  <c r="AF47" i="183"/>
  <c r="L49" i="183"/>
  <c r="M49" i="183"/>
  <c r="N49" i="183"/>
  <c r="O49" i="183"/>
  <c r="P49" i="183"/>
  <c r="Q49" i="183"/>
  <c r="R49" i="183"/>
  <c r="S49" i="183"/>
  <c r="T49" i="183"/>
  <c r="U49" i="183"/>
  <c r="V49" i="183"/>
  <c r="W49" i="183"/>
  <c r="X49" i="183"/>
  <c r="Y49" i="183"/>
  <c r="Z49" i="183"/>
  <c r="AA49" i="183"/>
  <c r="AB49" i="183"/>
  <c r="AC49" i="183"/>
  <c r="AD49" i="183"/>
  <c r="AE49" i="183"/>
  <c r="AF49" i="183"/>
  <c r="L50" i="183"/>
  <c r="M50" i="183"/>
  <c r="N50" i="183"/>
  <c r="O50" i="183"/>
  <c r="P50" i="183"/>
  <c r="Q50" i="183"/>
  <c r="R50" i="183"/>
  <c r="S50" i="183"/>
  <c r="T50" i="183"/>
  <c r="U50" i="183"/>
  <c r="V50" i="183"/>
  <c r="W50" i="183"/>
  <c r="X50" i="183"/>
  <c r="Y50" i="183"/>
  <c r="Z50" i="183"/>
  <c r="AA50" i="183"/>
  <c r="AB50" i="183"/>
  <c r="AC50" i="183"/>
  <c r="AD50" i="183"/>
  <c r="AE50" i="183"/>
  <c r="AF50" i="183"/>
  <c r="L51" i="183"/>
  <c r="M51" i="183"/>
  <c r="N51" i="183"/>
  <c r="O51" i="183"/>
  <c r="P51" i="183"/>
  <c r="Q51" i="183"/>
  <c r="R51" i="183"/>
  <c r="S51" i="183"/>
  <c r="T51" i="183"/>
  <c r="U51" i="183"/>
  <c r="V51" i="183"/>
  <c r="W51" i="183"/>
  <c r="X51" i="183"/>
  <c r="Y51" i="183"/>
  <c r="Z51" i="183"/>
  <c r="AA51" i="183"/>
  <c r="AB51" i="183"/>
  <c r="AC51" i="183"/>
  <c r="AD51" i="183"/>
  <c r="AE51" i="183"/>
  <c r="AF51" i="183"/>
  <c r="L52" i="183"/>
  <c r="M52" i="183"/>
  <c r="N52" i="183"/>
  <c r="O52" i="183"/>
  <c r="P52" i="183"/>
  <c r="Q52" i="183"/>
  <c r="R52" i="183"/>
  <c r="S52" i="183"/>
  <c r="T52" i="183"/>
  <c r="U52" i="183"/>
  <c r="V52" i="183"/>
  <c r="W52" i="183"/>
  <c r="X52" i="183"/>
  <c r="Y52" i="183"/>
  <c r="Z52" i="183"/>
  <c r="AA52" i="183"/>
  <c r="AB52" i="183"/>
  <c r="AC52" i="183"/>
  <c r="AD52" i="183"/>
  <c r="AE52" i="183"/>
  <c r="AF52" i="183"/>
  <c r="L53" i="183"/>
  <c r="M53" i="183"/>
  <c r="N53" i="183"/>
  <c r="O53" i="183"/>
  <c r="P53" i="183"/>
  <c r="Q53" i="183"/>
  <c r="R53" i="183"/>
  <c r="S53" i="183"/>
  <c r="T53" i="183"/>
  <c r="U53" i="183"/>
  <c r="V53" i="183"/>
  <c r="W53" i="183"/>
  <c r="X53" i="183"/>
  <c r="Y53" i="183"/>
  <c r="Z53" i="183"/>
  <c r="AA53" i="183"/>
  <c r="AB53" i="183"/>
  <c r="AC53" i="183"/>
  <c r="AD53" i="183"/>
  <c r="AE53" i="183"/>
  <c r="AF53" i="183"/>
  <c r="L54" i="183"/>
  <c r="M54" i="183"/>
  <c r="N54" i="183"/>
  <c r="O54" i="183"/>
  <c r="P54" i="183"/>
  <c r="Q54" i="183"/>
  <c r="R54" i="183"/>
  <c r="S54" i="183"/>
  <c r="T54" i="183"/>
  <c r="U54" i="183"/>
  <c r="V54" i="183"/>
  <c r="W54" i="183"/>
  <c r="X54" i="183"/>
  <c r="Y54" i="183"/>
  <c r="Z54" i="183"/>
  <c r="AA54" i="183"/>
  <c r="AB54" i="183"/>
  <c r="AC54" i="183"/>
  <c r="AD54" i="183"/>
  <c r="AE54" i="183"/>
  <c r="AF54" i="183"/>
  <c r="L55" i="183"/>
  <c r="M55" i="183"/>
  <c r="N55" i="183"/>
  <c r="O55" i="183"/>
  <c r="P55" i="183"/>
  <c r="Q55" i="183"/>
  <c r="R55" i="183"/>
  <c r="S55" i="183"/>
  <c r="T55" i="183"/>
  <c r="U55" i="183"/>
  <c r="V55" i="183"/>
  <c r="W55" i="183"/>
  <c r="X55" i="183"/>
  <c r="Y55" i="183"/>
  <c r="Z55" i="183"/>
  <c r="AA55" i="183"/>
  <c r="AB55" i="183"/>
  <c r="AC55" i="183"/>
  <c r="AD55" i="183"/>
  <c r="AE55" i="183"/>
  <c r="AF55" i="183"/>
  <c r="L56" i="183"/>
  <c r="M56" i="183"/>
  <c r="N56" i="183"/>
  <c r="O56" i="183"/>
  <c r="P56" i="183"/>
  <c r="Q56" i="183"/>
  <c r="R56" i="183"/>
  <c r="S56" i="183"/>
  <c r="T56" i="183"/>
  <c r="U56" i="183"/>
  <c r="V56" i="183"/>
  <c r="W56" i="183"/>
  <c r="X56" i="183"/>
  <c r="Y56" i="183"/>
  <c r="Z56" i="183"/>
  <c r="AA56" i="183"/>
  <c r="AB56" i="183"/>
  <c r="AC56" i="183"/>
  <c r="AD56" i="183"/>
  <c r="AE56" i="183"/>
  <c r="AF56" i="183"/>
  <c r="L57" i="183"/>
  <c r="M57" i="183"/>
  <c r="N57" i="183"/>
  <c r="O57" i="183"/>
  <c r="P57" i="183"/>
  <c r="Q57" i="183"/>
  <c r="R57" i="183"/>
  <c r="S57" i="183"/>
  <c r="T57" i="183"/>
  <c r="U57" i="183"/>
  <c r="V57" i="183"/>
  <c r="W57" i="183"/>
  <c r="X57" i="183"/>
  <c r="Y57" i="183"/>
  <c r="Z57" i="183"/>
  <c r="AA57" i="183"/>
  <c r="AB57" i="183"/>
  <c r="AC57" i="183"/>
  <c r="AD57" i="183"/>
  <c r="AE57" i="183"/>
  <c r="AF57" i="183"/>
  <c r="L58" i="183"/>
  <c r="M58" i="183"/>
  <c r="N58" i="183"/>
  <c r="O58" i="183"/>
  <c r="P58" i="183"/>
  <c r="Q58" i="183"/>
  <c r="R58" i="183"/>
  <c r="S58" i="183"/>
  <c r="T58" i="183"/>
  <c r="U58" i="183"/>
  <c r="V58" i="183"/>
  <c r="W58" i="183"/>
  <c r="X58" i="183"/>
  <c r="Y58" i="183"/>
  <c r="Z58" i="183"/>
  <c r="AA58" i="183"/>
  <c r="AB58" i="183"/>
  <c r="AC58" i="183"/>
  <c r="AD58" i="183"/>
  <c r="AE58" i="183"/>
  <c r="AF58" i="183"/>
  <c r="L60" i="183"/>
  <c r="M60" i="183"/>
  <c r="N60" i="183"/>
  <c r="O60" i="183"/>
  <c r="P60" i="183"/>
  <c r="Q60" i="183"/>
  <c r="R60" i="183"/>
  <c r="S60" i="183"/>
  <c r="T60" i="183"/>
  <c r="U60" i="183"/>
  <c r="V60" i="183"/>
  <c r="W60" i="183"/>
  <c r="X60" i="183"/>
  <c r="Y60" i="183"/>
  <c r="Z60" i="183"/>
  <c r="AA60" i="183"/>
  <c r="AB60" i="183"/>
  <c r="AC60" i="183"/>
  <c r="AD60" i="183"/>
  <c r="AE60" i="183"/>
  <c r="AF60" i="183"/>
  <c r="L61" i="183"/>
  <c r="M61" i="183"/>
  <c r="N61" i="183"/>
  <c r="O61" i="183"/>
  <c r="P61" i="183"/>
  <c r="Q61" i="183"/>
  <c r="R61" i="183"/>
  <c r="S61" i="183"/>
  <c r="T61" i="183"/>
  <c r="U61" i="183"/>
  <c r="V61" i="183"/>
  <c r="W61" i="183"/>
  <c r="X61" i="183"/>
  <c r="Y61" i="183"/>
  <c r="Z61" i="183"/>
  <c r="AA61" i="183"/>
  <c r="AB61" i="183"/>
  <c r="AC61" i="183"/>
  <c r="AD61" i="183"/>
  <c r="AE61" i="183"/>
  <c r="AF61" i="183"/>
  <c r="L62" i="183"/>
  <c r="M62" i="183"/>
  <c r="N62" i="183"/>
  <c r="O62" i="183"/>
  <c r="P62" i="183"/>
  <c r="Q62" i="183"/>
  <c r="R62" i="183"/>
  <c r="S62" i="183"/>
  <c r="T62" i="183"/>
  <c r="U62" i="183"/>
  <c r="V62" i="183"/>
  <c r="W62" i="183"/>
  <c r="X62" i="183"/>
  <c r="Y62" i="183"/>
  <c r="Z62" i="183"/>
  <c r="AA62" i="183"/>
  <c r="AB62" i="183"/>
  <c r="AC62" i="183"/>
  <c r="AD62" i="183"/>
  <c r="AE62" i="183"/>
  <c r="AF62" i="183"/>
  <c r="L63" i="183"/>
  <c r="M63" i="183"/>
  <c r="N63" i="183"/>
  <c r="O63" i="183"/>
  <c r="P63" i="183"/>
  <c r="Q63" i="183"/>
  <c r="R63" i="183"/>
  <c r="S63" i="183"/>
  <c r="T63" i="183"/>
  <c r="U63" i="183"/>
  <c r="V63" i="183"/>
  <c r="W63" i="183"/>
  <c r="X63" i="183"/>
  <c r="Y63" i="183"/>
  <c r="Z63" i="183"/>
  <c r="AA63" i="183"/>
  <c r="AB63" i="183"/>
  <c r="AC63" i="183"/>
  <c r="AD63" i="183"/>
  <c r="AE63" i="183"/>
  <c r="AF63" i="183"/>
  <c r="L64" i="183"/>
  <c r="M64" i="183"/>
  <c r="N64" i="183"/>
  <c r="O64" i="183"/>
  <c r="P64" i="183"/>
  <c r="Q64" i="183"/>
  <c r="R64" i="183"/>
  <c r="S64" i="183"/>
  <c r="T64" i="183"/>
  <c r="U64" i="183"/>
  <c r="V64" i="183"/>
  <c r="W64" i="183"/>
  <c r="X64" i="183"/>
  <c r="Y64" i="183"/>
  <c r="Z64" i="183"/>
  <c r="AA64" i="183"/>
  <c r="AB64" i="183"/>
  <c r="AC64" i="183"/>
  <c r="AD64" i="183"/>
  <c r="AE64" i="183"/>
  <c r="AF64" i="183"/>
  <c r="L65" i="183"/>
  <c r="M65" i="183"/>
  <c r="N65" i="183"/>
  <c r="O65" i="183"/>
  <c r="P65" i="183"/>
  <c r="Q65" i="183"/>
  <c r="R65" i="183"/>
  <c r="S65" i="183"/>
  <c r="T65" i="183"/>
  <c r="U65" i="183"/>
  <c r="V65" i="183"/>
  <c r="W65" i="183"/>
  <c r="X65" i="183"/>
  <c r="Y65" i="183"/>
  <c r="Z65" i="183"/>
  <c r="AA65" i="183"/>
  <c r="AB65" i="183"/>
  <c r="AC65" i="183"/>
  <c r="AD65" i="183"/>
  <c r="AE65" i="183"/>
  <c r="AF65" i="183"/>
  <c r="L66" i="183"/>
  <c r="M66" i="183"/>
  <c r="N66" i="183"/>
  <c r="O66" i="183"/>
  <c r="P66" i="183"/>
  <c r="Q66" i="183"/>
  <c r="R66" i="183"/>
  <c r="S66" i="183"/>
  <c r="T66" i="183"/>
  <c r="U66" i="183"/>
  <c r="V66" i="183"/>
  <c r="W66" i="183"/>
  <c r="X66" i="183"/>
  <c r="Y66" i="183"/>
  <c r="Z66" i="183"/>
  <c r="AA66" i="183"/>
  <c r="AB66" i="183"/>
  <c r="AC66" i="183"/>
  <c r="AD66" i="183"/>
  <c r="AE66" i="183"/>
  <c r="AF66" i="183"/>
  <c r="L67" i="183"/>
  <c r="M67" i="183"/>
  <c r="N67" i="183"/>
  <c r="O67" i="183"/>
  <c r="P67" i="183"/>
  <c r="Q67" i="183"/>
  <c r="R67" i="183"/>
  <c r="S67" i="183"/>
  <c r="T67" i="183"/>
  <c r="U67" i="183"/>
  <c r="V67" i="183"/>
  <c r="W67" i="183"/>
  <c r="X67" i="183"/>
  <c r="Y67" i="183"/>
  <c r="Z67" i="183"/>
  <c r="AA67" i="183"/>
  <c r="AB67" i="183"/>
  <c r="AC67" i="183"/>
  <c r="AD67" i="183"/>
  <c r="AE67" i="183"/>
  <c r="AF67" i="183"/>
  <c r="L68" i="183"/>
  <c r="M68" i="183"/>
  <c r="N68" i="183"/>
  <c r="O68" i="183"/>
  <c r="P68" i="183"/>
  <c r="Q68" i="183"/>
  <c r="R68" i="183"/>
  <c r="S68" i="183"/>
  <c r="T68" i="183"/>
  <c r="U68" i="183"/>
  <c r="V68" i="183"/>
  <c r="W68" i="183"/>
  <c r="X68" i="183"/>
  <c r="Y68" i="183"/>
  <c r="Z68" i="183"/>
  <c r="AA68" i="183"/>
  <c r="AB68" i="183"/>
  <c r="AC68" i="183"/>
  <c r="AD68" i="183"/>
  <c r="AE68" i="183"/>
  <c r="AF68" i="183"/>
  <c r="L69" i="183"/>
  <c r="M69" i="183"/>
  <c r="N69" i="183"/>
  <c r="O69" i="183"/>
  <c r="P69" i="183"/>
  <c r="Q69" i="183"/>
  <c r="R69" i="183"/>
  <c r="S69" i="183"/>
  <c r="T69" i="183"/>
  <c r="U69" i="183"/>
  <c r="V69" i="183"/>
  <c r="W69" i="183"/>
  <c r="X69" i="183"/>
  <c r="Y69" i="183"/>
  <c r="Z69" i="183"/>
  <c r="AA69" i="183"/>
  <c r="AB69" i="183"/>
  <c r="AC69" i="183"/>
  <c r="AD69" i="183"/>
  <c r="AE69" i="183"/>
  <c r="AF69" i="183"/>
  <c r="K61" i="183"/>
  <c r="K62" i="183"/>
  <c r="K63" i="183"/>
  <c r="K64" i="183"/>
  <c r="K65" i="183"/>
  <c r="K66" i="183"/>
  <c r="K67" i="183"/>
  <c r="K68" i="183"/>
  <c r="K69" i="183"/>
  <c r="K60" i="183"/>
  <c r="K50" i="183"/>
  <c r="K51" i="183"/>
  <c r="K52" i="183"/>
  <c r="K53" i="183"/>
  <c r="K54" i="183"/>
  <c r="K55" i="183"/>
  <c r="K56" i="183"/>
  <c r="K57" i="183"/>
  <c r="K58" i="183"/>
  <c r="K49" i="183"/>
  <c r="K39" i="183"/>
  <c r="K40" i="183"/>
  <c r="K41" i="183"/>
  <c r="K42" i="183"/>
  <c r="K43" i="183"/>
  <c r="K44" i="183"/>
  <c r="K45" i="183"/>
  <c r="K46" i="183"/>
  <c r="K47" i="183"/>
  <c r="K38" i="183"/>
  <c r="K32" i="183"/>
  <c r="K33" i="183"/>
  <c r="K34" i="183"/>
  <c r="K35" i="183"/>
  <c r="K36" i="183"/>
  <c r="K31" i="183"/>
  <c r="I60" i="183"/>
  <c r="I61" i="183"/>
  <c r="I62" i="183"/>
  <c r="I63" i="183"/>
  <c r="I64" i="183"/>
  <c r="I65" i="183"/>
  <c r="I66" i="183"/>
  <c r="I67" i="183"/>
  <c r="I68" i="183"/>
  <c r="I69" i="183"/>
  <c r="H61" i="183"/>
  <c r="H62" i="183"/>
  <c r="H63" i="183"/>
  <c r="H64" i="183"/>
  <c r="H65" i="183"/>
  <c r="H66" i="183"/>
  <c r="H67" i="183"/>
  <c r="H68" i="183"/>
  <c r="H69" i="183"/>
  <c r="H60" i="183"/>
  <c r="I49" i="183"/>
  <c r="I50" i="183"/>
  <c r="I51" i="183"/>
  <c r="I52" i="183"/>
  <c r="I53" i="183"/>
  <c r="I54" i="183"/>
  <c r="I55" i="183"/>
  <c r="I56" i="183"/>
  <c r="I57" i="183"/>
  <c r="I58" i="183"/>
  <c r="H50" i="183"/>
  <c r="H51" i="183"/>
  <c r="H52" i="183"/>
  <c r="H53" i="183"/>
  <c r="H54" i="183"/>
  <c r="H55" i="183"/>
  <c r="H56" i="183"/>
  <c r="H57" i="183"/>
  <c r="H58" i="183"/>
  <c r="H49" i="183"/>
  <c r="I38" i="183"/>
  <c r="I39" i="183"/>
  <c r="I40" i="183"/>
  <c r="I41" i="183"/>
  <c r="I42" i="183"/>
  <c r="I43" i="183"/>
  <c r="I44" i="183"/>
  <c r="I45" i="183"/>
  <c r="I46" i="183"/>
  <c r="I47" i="183"/>
  <c r="H47" i="183"/>
  <c r="H39" i="183"/>
  <c r="H40" i="183"/>
  <c r="H41" i="183"/>
  <c r="H42" i="183"/>
  <c r="H43" i="183"/>
  <c r="H44" i="183"/>
  <c r="H45" i="183"/>
  <c r="H38" i="183"/>
  <c r="I31" i="183"/>
  <c r="I32" i="183"/>
  <c r="I33" i="183"/>
  <c r="I34" i="183"/>
  <c r="I35" i="183"/>
  <c r="I36" i="183"/>
  <c r="H32" i="183"/>
  <c r="H33" i="183"/>
  <c r="H34" i="183"/>
  <c r="H35" i="183"/>
  <c r="H36" i="183"/>
  <c r="H31" i="183"/>
  <c r="L40" i="182"/>
  <c r="M40" i="182"/>
  <c r="N40" i="182"/>
  <c r="O40" i="182"/>
  <c r="P40" i="182"/>
  <c r="Q40" i="182"/>
  <c r="R40" i="182"/>
  <c r="S40" i="182"/>
  <c r="T40" i="182"/>
  <c r="U40" i="182"/>
  <c r="V40" i="182"/>
  <c r="W40" i="182"/>
  <c r="X40" i="182"/>
  <c r="Y40" i="182"/>
  <c r="Z40" i="182"/>
  <c r="AA40" i="182"/>
  <c r="AB40" i="182"/>
  <c r="AC40" i="182"/>
  <c r="AD40" i="182"/>
  <c r="L41" i="182"/>
  <c r="M41" i="182"/>
  <c r="N41" i="182"/>
  <c r="O41" i="182"/>
  <c r="P41" i="182"/>
  <c r="Q41" i="182"/>
  <c r="R41" i="182"/>
  <c r="S41" i="182"/>
  <c r="T41" i="182"/>
  <c r="U41" i="182"/>
  <c r="V41" i="182"/>
  <c r="W41" i="182"/>
  <c r="X41" i="182"/>
  <c r="Y41" i="182"/>
  <c r="Z41" i="182"/>
  <c r="AA41" i="182"/>
  <c r="AB41" i="182"/>
  <c r="AC41" i="182"/>
  <c r="AD41" i="182"/>
  <c r="L42" i="182"/>
  <c r="M42" i="182"/>
  <c r="N42" i="182"/>
  <c r="O42" i="182"/>
  <c r="P42" i="182"/>
  <c r="Q42" i="182"/>
  <c r="R42" i="182"/>
  <c r="S42" i="182"/>
  <c r="T42" i="182"/>
  <c r="U42" i="182"/>
  <c r="V42" i="182"/>
  <c r="W42" i="182"/>
  <c r="X42" i="182"/>
  <c r="Y42" i="182"/>
  <c r="Z42" i="182"/>
  <c r="AA42" i="182"/>
  <c r="AB42" i="182"/>
  <c r="AC42" i="182"/>
  <c r="AD42" i="182"/>
  <c r="L43" i="182"/>
  <c r="M43" i="182"/>
  <c r="N43" i="182"/>
  <c r="O43" i="182"/>
  <c r="P43" i="182"/>
  <c r="Q43" i="182"/>
  <c r="R43" i="182"/>
  <c r="S43" i="182"/>
  <c r="T43" i="182"/>
  <c r="U43" i="182"/>
  <c r="V43" i="182"/>
  <c r="W43" i="182"/>
  <c r="X43" i="182"/>
  <c r="Y43" i="182"/>
  <c r="Z43" i="182"/>
  <c r="AA43" i="182"/>
  <c r="AB43" i="182"/>
  <c r="AC43" i="182"/>
  <c r="AD43" i="182"/>
  <c r="L44" i="182"/>
  <c r="M44" i="182"/>
  <c r="N44" i="182"/>
  <c r="O44" i="182"/>
  <c r="P44" i="182"/>
  <c r="Q44" i="182"/>
  <c r="R44" i="182"/>
  <c r="S44" i="182"/>
  <c r="T44" i="182"/>
  <c r="U44" i="182"/>
  <c r="V44" i="182"/>
  <c r="W44" i="182"/>
  <c r="X44" i="182"/>
  <c r="Y44" i="182"/>
  <c r="Z44" i="182"/>
  <c r="AA44" i="182"/>
  <c r="AB44" i="182"/>
  <c r="AC44" i="182"/>
  <c r="AD44" i="182"/>
  <c r="L45" i="182"/>
  <c r="M45" i="182"/>
  <c r="N45" i="182"/>
  <c r="O45" i="182"/>
  <c r="P45" i="182"/>
  <c r="Q45" i="182"/>
  <c r="R45" i="182"/>
  <c r="S45" i="182"/>
  <c r="T45" i="182"/>
  <c r="U45" i="182"/>
  <c r="V45" i="182"/>
  <c r="W45" i="182"/>
  <c r="X45" i="182"/>
  <c r="Y45" i="182"/>
  <c r="Z45" i="182"/>
  <c r="AA45" i="182"/>
  <c r="AB45" i="182"/>
  <c r="AC45" i="182"/>
  <c r="AD45" i="182"/>
  <c r="L46" i="182"/>
  <c r="M46" i="182"/>
  <c r="N46" i="182"/>
  <c r="O46" i="182"/>
  <c r="P46" i="182"/>
  <c r="Q46" i="182"/>
  <c r="R46" i="182"/>
  <c r="S46" i="182"/>
  <c r="T46" i="182"/>
  <c r="U46" i="182"/>
  <c r="V46" i="182"/>
  <c r="W46" i="182"/>
  <c r="X46" i="182"/>
  <c r="Y46" i="182"/>
  <c r="Z46" i="182"/>
  <c r="AA46" i="182"/>
  <c r="AB46" i="182"/>
  <c r="AC46" i="182"/>
  <c r="AD46" i="182"/>
  <c r="L47" i="182"/>
  <c r="M47" i="182"/>
  <c r="N47" i="182"/>
  <c r="O47" i="182"/>
  <c r="P47" i="182"/>
  <c r="Q47" i="182"/>
  <c r="R47" i="182"/>
  <c r="S47" i="182"/>
  <c r="T47" i="182"/>
  <c r="U47" i="182"/>
  <c r="V47" i="182"/>
  <c r="W47" i="182"/>
  <c r="X47" i="182"/>
  <c r="Y47" i="182"/>
  <c r="Z47" i="182"/>
  <c r="AA47" i="182"/>
  <c r="AB47" i="182"/>
  <c r="AC47" i="182"/>
  <c r="AD47" i="182"/>
  <c r="L48" i="182"/>
  <c r="M48" i="182"/>
  <c r="N48" i="182"/>
  <c r="O48" i="182"/>
  <c r="P48" i="182"/>
  <c r="Q48" i="182"/>
  <c r="R48" i="182"/>
  <c r="S48" i="182"/>
  <c r="T48" i="182"/>
  <c r="U48" i="182"/>
  <c r="V48" i="182"/>
  <c r="W48" i="182"/>
  <c r="X48" i="182"/>
  <c r="Y48" i="182"/>
  <c r="Z48" i="182"/>
  <c r="AA48" i="182"/>
  <c r="AB48" i="182"/>
  <c r="AC48" i="182"/>
  <c r="AD48" i="182"/>
  <c r="L49" i="182"/>
  <c r="M49" i="182"/>
  <c r="N49" i="182"/>
  <c r="O49" i="182"/>
  <c r="P49" i="182"/>
  <c r="Q49" i="182"/>
  <c r="R49" i="182"/>
  <c r="S49" i="182"/>
  <c r="T49" i="182"/>
  <c r="U49" i="182"/>
  <c r="V49" i="182"/>
  <c r="W49" i="182"/>
  <c r="X49" i="182"/>
  <c r="Y49" i="182"/>
  <c r="Z49" i="182"/>
  <c r="AA49" i="182"/>
  <c r="AB49" i="182"/>
  <c r="AC49" i="182"/>
  <c r="AD49" i="182"/>
  <c r="L50" i="182"/>
  <c r="M50" i="182"/>
  <c r="N50" i="182"/>
  <c r="O50" i="182"/>
  <c r="P50" i="182"/>
  <c r="Q50" i="182"/>
  <c r="R50" i="182"/>
  <c r="S50" i="182"/>
  <c r="T50" i="182"/>
  <c r="U50" i="182"/>
  <c r="V50" i="182"/>
  <c r="W50" i="182"/>
  <c r="X50" i="182"/>
  <c r="Y50" i="182"/>
  <c r="Z50" i="182"/>
  <c r="AA50" i="182"/>
  <c r="AB50" i="182"/>
  <c r="AC50" i="182"/>
  <c r="AD50" i="182"/>
  <c r="L51" i="182"/>
  <c r="M51" i="182"/>
  <c r="N51" i="182"/>
  <c r="O51" i="182"/>
  <c r="P51" i="182"/>
  <c r="Q51" i="182"/>
  <c r="R51" i="182"/>
  <c r="S51" i="182"/>
  <c r="T51" i="182"/>
  <c r="U51" i="182"/>
  <c r="V51" i="182"/>
  <c r="W51" i="182"/>
  <c r="X51" i="182"/>
  <c r="Y51" i="182"/>
  <c r="Z51" i="182"/>
  <c r="AA51" i="182"/>
  <c r="AB51" i="182"/>
  <c r="AC51" i="182"/>
  <c r="AD51" i="182"/>
  <c r="L52" i="182"/>
  <c r="M52" i="182"/>
  <c r="N52" i="182"/>
  <c r="O52" i="182"/>
  <c r="P52" i="182"/>
  <c r="Q52" i="182"/>
  <c r="R52" i="182"/>
  <c r="S52" i="182"/>
  <c r="T52" i="182"/>
  <c r="U52" i="182"/>
  <c r="V52" i="182"/>
  <c r="W52" i="182"/>
  <c r="X52" i="182"/>
  <c r="Y52" i="182"/>
  <c r="Z52" i="182"/>
  <c r="AA52" i="182"/>
  <c r="AB52" i="182"/>
  <c r="AC52" i="182"/>
  <c r="AD52" i="182"/>
  <c r="L53" i="182"/>
  <c r="M53" i="182"/>
  <c r="N53" i="182"/>
  <c r="O53" i="182"/>
  <c r="P53" i="182"/>
  <c r="Q53" i="182"/>
  <c r="R53" i="182"/>
  <c r="S53" i="182"/>
  <c r="T53" i="182"/>
  <c r="U53" i="182"/>
  <c r="V53" i="182"/>
  <c r="W53" i="182"/>
  <c r="X53" i="182"/>
  <c r="Y53" i="182"/>
  <c r="Z53" i="182"/>
  <c r="AA53" i="182"/>
  <c r="AB53" i="182"/>
  <c r="AC53" i="182"/>
  <c r="AD53" i="182"/>
  <c r="L54" i="182"/>
  <c r="M54" i="182"/>
  <c r="N54" i="182"/>
  <c r="O54" i="182"/>
  <c r="P54" i="182"/>
  <c r="Q54" i="182"/>
  <c r="R54" i="182"/>
  <c r="S54" i="182"/>
  <c r="T54" i="182"/>
  <c r="U54" i="182"/>
  <c r="V54" i="182"/>
  <c r="W54" i="182"/>
  <c r="X54" i="182"/>
  <c r="Y54" i="182"/>
  <c r="Z54" i="182"/>
  <c r="AA54" i="182"/>
  <c r="AB54" i="182"/>
  <c r="AC54" i="182"/>
  <c r="AD54" i="182"/>
  <c r="L56" i="182"/>
  <c r="M56" i="182"/>
  <c r="N56" i="182"/>
  <c r="O56" i="182"/>
  <c r="P56" i="182"/>
  <c r="Q56" i="182"/>
  <c r="R56" i="182"/>
  <c r="S56" i="182"/>
  <c r="T56" i="182"/>
  <c r="U56" i="182"/>
  <c r="V56" i="182"/>
  <c r="W56" i="182"/>
  <c r="X56" i="182"/>
  <c r="Y56" i="182"/>
  <c r="Z56" i="182"/>
  <c r="AA56" i="182"/>
  <c r="AB56" i="182"/>
  <c r="AC56" i="182"/>
  <c r="AD56" i="182"/>
  <c r="L57" i="182"/>
  <c r="M57" i="182"/>
  <c r="N57" i="182"/>
  <c r="O57" i="182"/>
  <c r="P57" i="182"/>
  <c r="Q57" i="182"/>
  <c r="R57" i="182"/>
  <c r="S57" i="182"/>
  <c r="T57" i="182"/>
  <c r="U57" i="182"/>
  <c r="V57" i="182"/>
  <c r="W57" i="182"/>
  <c r="X57" i="182"/>
  <c r="Y57" i="182"/>
  <c r="Z57" i="182"/>
  <c r="AA57" i="182"/>
  <c r="AB57" i="182"/>
  <c r="AC57" i="182"/>
  <c r="AD57" i="182"/>
  <c r="L58" i="182"/>
  <c r="M58" i="182"/>
  <c r="N58" i="182"/>
  <c r="O58" i="182"/>
  <c r="P58" i="182"/>
  <c r="Q58" i="182"/>
  <c r="R58" i="182"/>
  <c r="S58" i="182"/>
  <c r="T58" i="182"/>
  <c r="U58" i="182"/>
  <c r="V58" i="182"/>
  <c r="W58" i="182"/>
  <c r="X58" i="182"/>
  <c r="Y58" i="182"/>
  <c r="Z58" i="182"/>
  <c r="AA58" i="182"/>
  <c r="AB58" i="182"/>
  <c r="AC58" i="182"/>
  <c r="AD58" i="182"/>
  <c r="L59" i="182"/>
  <c r="M59" i="182"/>
  <c r="N59" i="182"/>
  <c r="O59" i="182"/>
  <c r="P59" i="182"/>
  <c r="Q59" i="182"/>
  <c r="R59" i="182"/>
  <c r="S59" i="182"/>
  <c r="T59" i="182"/>
  <c r="U59" i="182"/>
  <c r="V59" i="182"/>
  <c r="W59" i="182"/>
  <c r="X59" i="182"/>
  <c r="Y59" i="182"/>
  <c r="Z59" i="182"/>
  <c r="AA59" i="182"/>
  <c r="AB59" i="182"/>
  <c r="AC59" i="182"/>
  <c r="AD59" i="182"/>
  <c r="L60" i="182"/>
  <c r="M60" i="182"/>
  <c r="N60" i="182"/>
  <c r="O60" i="182"/>
  <c r="P60" i="182"/>
  <c r="Q60" i="182"/>
  <c r="R60" i="182"/>
  <c r="S60" i="182"/>
  <c r="T60" i="182"/>
  <c r="U60" i="182"/>
  <c r="V60" i="182"/>
  <c r="W60" i="182"/>
  <c r="X60" i="182"/>
  <c r="Y60" i="182"/>
  <c r="Z60" i="182"/>
  <c r="AA60" i="182"/>
  <c r="AB60" i="182"/>
  <c r="AC60" i="182"/>
  <c r="AD60" i="182"/>
  <c r="L34" i="182"/>
  <c r="M34" i="182"/>
  <c r="N34" i="182"/>
  <c r="O34" i="182"/>
  <c r="P34" i="182"/>
  <c r="Q34" i="182"/>
  <c r="R34" i="182"/>
  <c r="S34" i="182"/>
  <c r="T34" i="182"/>
  <c r="U34" i="182"/>
  <c r="V34" i="182"/>
  <c r="W34" i="182"/>
  <c r="X34" i="182"/>
  <c r="Y34" i="182"/>
  <c r="Z34" i="182"/>
  <c r="AA34" i="182"/>
  <c r="AB34" i="182"/>
  <c r="AC34" i="182"/>
  <c r="AD34" i="182"/>
  <c r="L35" i="182"/>
  <c r="M35" i="182"/>
  <c r="N35" i="182"/>
  <c r="O35" i="182"/>
  <c r="P35" i="182"/>
  <c r="Q35" i="182"/>
  <c r="R35" i="182"/>
  <c r="S35" i="182"/>
  <c r="T35" i="182"/>
  <c r="U35" i="182"/>
  <c r="V35" i="182"/>
  <c r="W35" i="182"/>
  <c r="X35" i="182"/>
  <c r="Y35" i="182"/>
  <c r="Z35" i="182"/>
  <c r="AA35" i="182"/>
  <c r="AB35" i="182"/>
  <c r="AC35" i="182"/>
  <c r="AD35" i="182"/>
  <c r="L36" i="182"/>
  <c r="M36" i="182"/>
  <c r="N36" i="182"/>
  <c r="O36" i="182"/>
  <c r="P36" i="182"/>
  <c r="Q36" i="182"/>
  <c r="R36" i="182"/>
  <c r="S36" i="182"/>
  <c r="T36" i="182"/>
  <c r="U36" i="182"/>
  <c r="V36" i="182"/>
  <c r="W36" i="182"/>
  <c r="X36" i="182"/>
  <c r="Y36" i="182"/>
  <c r="Z36" i="182"/>
  <c r="AA36" i="182"/>
  <c r="AB36" i="182"/>
  <c r="AC36" i="182"/>
  <c r="AD36" i="182"/>
  <c r="L37" i="182"/>
  <c r="M37" i="182"/>
  <c r="N37" i="182"/>
  <c r="O37" i="182"/>
  <c r="P37" i="182"/>
  <c r="Q37" i="182"/>
  <c r="R37" i="182"/>
  <c r="S37" i="182"/>
  <c r="T37" i="182"/>
  <c r="U37" i="182"/>
  <c r="V37" i="182"/>
  <c r="W37" i="182"/>
  <c r="X37" i="182"/>
  <c r="Y37" i="182"/>
  <c r="Z37" i="182"/>
  <c r="AA37" i="182"/>
  <c r="AB37" i="182"/>
  <c r="AC37" i="182"/>
  <c r="AD37" i="182"/>
  <c r="L38" i="182"/>
  <c r="M38" i="182"/>
  <c r="N38" i="182"/>
  <c r="O38" i="182"/>
  <c r="P38" i="182"/>
  <c r="Q38" i="182"/>
  <c r="R38" i="182"/>
  <c r="S38" i="182"/>
  <c r="T38" i="182"/>
  <c r="U38" i="182"/>
  <c r="V38" i="182"/>
  <c r="W38" i="182"/>
  <c r="X38" i="182"/>
  <c r="Y38" i="182"/>
  <c r="Z38" i="182"/>
  <c r="AA38" i="182"/>
  <c r="AB38" i="182"/>
  <c r="AC38" i="182"/>
  <c r="AD38" i="182"/>
  <c r="L31" i="182"/>
  <c r="M31" i="182"/>
  <c r="N31" i="182"/>
  <c r="O31" i="182"/>
  <c r="P31" i="182"/>
  <c r="Q31" i="182"/>
  <c r="R31" i="182"/>
  <c r="S31" i="182"/>
  <c r="T31" i="182"/>
  <c r="U31" i="182"/>
  <c r="V31" i="182"/>
  <c r="W31" i="182"/>
  <c r="X31" i="182"/>
  <c r="Y31" i="182"/>
  <c r="Z31" i="182"/>
  <c r="AA31" i="182"/>
  <c r="AB31" i="182"/>
  <c r="AC31" i="182"/>
  <c r="AD31" i="182"/>
  <c r="L32" i="182"/>
  <c r="M32" i="182"/>
  <c r="N32" i="182"/>
  <c r="O32" i="182"/>
  <c r="P32" i="182"/>
  <c r="Q32" i="182"/>
  <c r="R32" i="182"/>
  <c r="S32" i="182"/>
  <c r="T32" i="182"/>
  <c r="U32" i="182"/>
  <c r="V32" i="182"/>
  <c r="W32" i="182"/>
  <c r="X32" i="182"/>
  <c r="Y32" i="182"/>
  <c r="Z32" i="182"/>
  <c r="AA32" i="182"/>
  <c r="AB32" i="182"/>
  <c r="AC32" i="182"/>
  <c r="AD32" i="182"/>
  <c r="K58" i="182"/>
  <c r="K59" i="182"/>
  <c r="K60" i="182"/>
  <c r="K57" i="182"/>
  <c r="K56" i="182"/>
  <c r="K54" i="182"/>
  <c r="K53" i="182"/>
  <c r="K51" i="182"/>
  <c r="K52" i="182"/>
  <c r="K50" i="182"/>
  <c r="K49" i="182"/>
  <c r="K48" i="182"/>
  <c r="K47" i="182"/>
  <c r="K46" i="182"/>
  <c r="K43" i="182"/>
  <c r="K44" i="182"/>
  <c r="K45" i="182"/>
  <c r="K42" i="182"/>
  <c r="K41" i="182"/>
  <c r="K40" i="182"/>
  <c r="K35" i="182"/>
  <c r="K36" i="182"/>
  <c r="K37" i="182"/>
  <c r="K38" i="182"/>
  <c r="K34" i="182"/>
  <c r="K32" i="182"/>
  <c r="K31" i="182"/>
  <c r="X29" i="182"/>
  <c r="Y29" i="182"/>
  <c r="Z29" i="182"/>
  <c r="AA29" i="182"/>
  <c r="AB29" i="182"/>
  <c r="AC29" i="182"/>
  <c r="AD29" i="182"/>
  <c r="AE29" i="182"/>
  <c r="AF29" i="182"/>
  <c r="P29" i="182"/>
  <c r="Q29" i="182"/>
  <c r="R29" i="182"/>
  <c r="S29" i="182"/>
  <c r="T29" i="182"/>
  <c r="U29" i="182"/>
  <c r="V29" i="182"/>
  <c r="W29" i="182"/>
  <c r="L29" i="182"/>
  <c r="M29" i="182"/>
  <c r="N29" i="182"/>
  <c r="O29" i="182"/>
  <c r="K29" i="182"/>
  <c r="I56" i="182"/>
  <c r="I57" i="182"/>
  <c r="I58" i="182"/>
  <c r="I59" i="182"/>
  <c r="I60" i="182"/>
  <c r="H58" i="182"/>
  <c r="H59" i="182"/>
  <c r="H60" i="182"/>
  <c r="H57" i="182"/>
  <c r="H56" i="182"/>
  <c r="I40" i="182"/>
  <c r="I41" i="182"/>
  <c r="I42" i="182"/>
  <c r="I43" i="182"/>
  <c r="I44" i="182"/>
  <c r="I45" i="182"/>
  <c r="I46" i="182"/>
  <c r="I47" i="182"/>
  <c r="I48" i="182"/>
  <c r="I49" i="182"/>
  <c r="I50" i="182"/>
  <c r="I51" i="182"/>
  <c r="I52" i="182"/>
  <c r="I53" i="182"/>
  <c r="I54" i="182"/>
  <c r="H54" i="182"/>
  <c r="H53" i="182"/>
  <c r="H51" i="182"/>
  <c r="H52" i="182"/>
  <c r="H50" i="182"/>
  <c r="H49" i="182"/>
  <c r="H48" i="182"/>
  <c r="H47" i="182"/>
  <c r="H43" i="182"/>
  <c r="H44" i="182"/>
  <c r="H45" i="182"/>
  <c r="H42" i="182"/>
  <c r="H41" i="182"/>
  <c r="H40" i="182"/>
  <c r="I34" i="182"/>
  <c r="I35" i="182"/>
  <c r="I36" i="182"/>
  <c r="I37" i="182"/>
  <c r="I38" i="182"/>
  <c r="H35" i="182"/>
  <c r="H36" i="182"/>
  <c r="H37" i="182"/>
  <c r="H38" i="182"/>
  <c r="H34" i="182"/>
  <c r="I31" i="182"/>
  <c r="I32" i="182"/>
  <c r="H32" i="182"/>
  <c r="H31" i="182"/>
  <c r="BE6" i="182"/>
  <c r="BD6" i="182"/>
  <c r="BC6" i="182"/>
  <c r="BB6" i="182"/>
  <c r="BA6" i="182"/>
  <c r="AZ6" i="182"/>
  <c r="AY6" i="182"/>
  <c r="AX6" i="182"/>
  <c r="AW6" i="182"/>
  <c r="AV6" i="182"/>
  <c r="AU6" i="182"/>
  <c r="AT6" i="182"/>
  <c r="AS6" i="182"/>
  <c r="AR6" i="182"/>
  <c r="AQ6" i="182"/>
  <c r="AP6" i="182"/>
  <c r="AO6" i="182"/>
  <c r="AN6" i="182"/>
  <c r="AM6" i="182"/>
  <c r="AL6" i="182"/>
  <c r="AK6" i="182"/>
  <c r="AJ6" i="182"/>
  <c r="AI6" i="182"/>
  <c r="BH6" i="182"/>
  <c r="BG6" i="182"/>
  <c r="I29" i="182"/>
  <c r="H29" i="182"/>
  <c r="H40" i="181"/>
  <c r="I40" i="181"/>
  <c r="J40" i="181"/>
  <c r="H41" i="181"/>
  <c r="I41" i="181"/>
  <c r="J41" i="181"/>
  <c r="H42" i="181"/>
  <c r="I42" i="181"/>
  <c r="J42" i="181"/>
  <c r="H43" i="181"/>
  <c r="I43" i="181"/>
  <c r="J43" i="181"/>
  <c r="H44" i="181"/>
  <c r="I44" i="181"/>
  <c r="J44" i="181"/>
  <c r="H45" i="181"/>
  <c r="I45" i="181"/>
  <c r="J45" i="181"/>
  <c r="I46" i="181"/>
  <c r="J46" i="181"/>
  <c r="H47" i="181"/>
  <c r="I47" i="181"/>
  <c r="J47" i="181"/>
  <c r="H48" i="181"/>
  <c r="I48" i="181"/>
  <c r="J48" i="181"/>
  <c r="H49" i="181"/>
  <c r="I49" i="181"/>
  <c r="J49" i="181"/>
  <c r="G41" i="181"/>
  <c r="G42" i="181"/>
  <c r="G43" i="181"/>
  <c r="G44" i="181"/>
  <c r="G45" i="181"/>
  <c r="G46" i="181"/>
  <c r="G47" i="181"/>
  <c r="G48" i="181"/>
  <c r="G49" i="181"/>
  <c r="G40" i="181"/>
  <c r="H29" i="181"/>
  <c r="I29" i="181"/>
  <c r="J29" i="181"/>
  <c r="H30" i="181"/>
  <c r="I30" i="181"/>
  <c r="J30" i="181"/>
  <c r="H31" i="181"/>
  <c r="I31" i="181"/>
  <c r="J31" i="181"/>
  <c r="H32" i="181"/>
  <c r="I32" i="181"/>
  <c r="J32" i="181"/>
  <c r="H33" i="181"/>
  <c r="I33" i="181"/>
  <c r="J33" i="181"/>
  <c r="H34" i="181"/>
  <c r="I34" i="181"/>
  <c r="J34" i="181"/>
  <c r="H35" i="181"/>
  <c r="I35" i="181"/>
  <c r="J35" i="181"/>
  <c r="H36" i="181"/>
  <c r="I36" i="181"/>
  <c r="J36" i="181"/>
  <c r="H37" i="181"/>
  <c r="I37" i="181"/>
  <c r="J37" i="181"/>
  <c r="H38" i="181"/>
  <c r="I38" i="181"/>
  <c r="J38" i="181"/>
  <c r="G30" i="181"/>
  <c r="G31" i="181"/>
  <c r="G32" i="181"/>
  <c r="G33" i="181"/>
  <c r="G34" i="181"/>
  <c r="G35" i="181"/>
  <c r="G36" i="181"/>
  <c r="G37" i="181"/>
  <c r="G38" i="181"/>
  <c r="G29" i="181"/>
  <c r="H18" i="181"/>
  <c r="I18" i="181"/>
  <c r="J18" i="181"/>
  <c r="H19" i="181"/>
  <c r="I19" i="181"/>
  <c r="J19" i="181"/>
  <c r="H20" i="181"/>
  <c r="I20" i="181"/>
  <c r="J20" i="181"/>
  <c r="H21" i="181"/>
  <c r="I21" i="181"/>
  <c r="J21" i="181"/>
  <c r="H22" i="181"/>
  <c r="I22" i="181"/>
  <c r="J22" i="181"/>
  <c r="H23" i="181"/>
  <c r="I23" i="181"/>
  <c r="J23" i="181"/>
  <c r="H24" i="181"/>
  <c r="I24" i="181"/>
  <c r="J24" i="181"/>
  <c r="H25" i="181"/>
  <c r="I25" i="181"/>
  <c r="J25" i="181"/>
  <c r="H26" i="181"/>
  <c r="I26" i="181"/>
  <c r="J26" i="181"/>
  <c r="H27" i="181"/>
  <c r="I27" i="181"/>
  <c r="J27" i="181"/>
  <c r="G19" i="181"/>
  <c r="G20" i="181"/>
  <c r="G21" i="181"/>
  <c r="G22" i="181"/>
  <c r="G23" i="181"/>
  <c r="G24" i="181"/>
  <c r="G25" i="181"/>
  <c r="G26" i="181"/>
  <c r="G27" i="181"/>
  <c r="G18" i="181"/>
  <c r="H11" i="181"/>
  <c r="I11" i="181"/>
  <c r="J11" i="181"/>
  <c r="H12" i="181"/>
  <c r="I12" i="181"/>
  <c r="J12" i="181"/>
  <c r="H13" i="181"/>
  <c r="I13" i="181"/>
  <c r="J13" i="181"/>
  <c r="H14" i="181"/>
  <c r="I14" i="181"/>
  <c r="J14" i="181"/>
  <c r="H15" i="181"/>
  <c r="I15" i="181"/>
  <c r="J15" i="181"/>
  <c r="H16" i="181"/>
  <c r="I16" i="181"/>
  <c r="J16" i="181"/>
  <c r="G12" i="181"/>
  <c r="G13" i="181"/>
  <c r="G14" i="181"/>
  <c r="G15" i="181"/>
  <c r="G16" i="181"/>
  <c r="G11" i="181"/>
  <c r="F41" i="181"/>
  <c r="Y79" i="2" s="1"/>
  <c r="F42" i="181"/>
  <c r="Y80" i="2" s="1"/>
  <c r="F43" i="181"/>
  <c r="Y81" i="2" s="1"/>
  <c r="F44" i="181"/>
  <c r="Y82" i="2" s="1"/>
  <c r="F45" i="181"/>
  <c r="Y83" i="2" s="1"/>
  <c r="F46" i="181"/>
  <c r="Y84" i="2" s="1"/>
  <c r="F47" i="181"/>
  <c r="Y85" i="2" s="1"/>
  <c r="F48" i="181"/>
  <c r="Y86" i="2" s="1"/>
  <c r="F49" i="181"/>
  <c r="Y87" i="2" s="1"/>
  <c r="F40" i="181"/>
  <c r="Y78" i="2" s="1"/>
  <c r="F30" i="181"/>
  <c r="F31" i="181"/>
  <c r="F32" i="181"/>
  <c r="F33" i="181"/>
  <c r="F34" i="181"/>
  <c r="F35" i="181"/>
  <c r="F36" i="181"/>
  <c r="F37" i="181"/>
  <c r="F38" i="181"/>
  <c r="F29" i="181"/>
  <c r="F19" i="181"/>
  <c r="F20" i="181"/>
  <c r="F21" i="181"/>
  <c r="F22" i="181"/>
  <c r="F23" i="181"/>
  <c r="F24" i="181"/>
  <c r="F25" i="181"/>
  <c r="F26" i="181"/>
  <c r="F27" i="181"/>
  <c r="F18" i="181"/>
  <c r="F12" i="181"/>
  <c r="F13" i="181"/>
  <c r="F14" i="181"/>
  <c r="F15" i="181"/>
  <c r="F16" i="181"/>
  <c r="F11" i="181"/>
  <c r="O11" i="184" l="1"/>
  <c r="J54" i="188"/>
  <c r="J56" i="188" s="1"/>
  <c r="J55" i="188"/>
  <c r="Y55" i="188"/>
  <c r="Y54" i="188"/>
  <c r="Y56" i="188" s="1"/>
  <c r="Q55" i="188"/>
  <c r="Q54" i="188"/>
  <c r="Q56" i="188" s="1"/>
  <c r="M55" i="188"/>
  <c r="M54" i="188"/>
  <c r="M56" i="188" s="1"/>
  <c r="I55" i="188"/>
  <c r="I54" i="188"/>
  <c r="I56" i="188" s="1"/>
  <c r="AF55" i="188"/>
  <c r="AF54" i="188"/>
  <c r="AF56" i="188" s="1"/>
  <c r="AB55" i="188"/>
  <c r="AB54" i="188"/>
  <c r="AB56" i="188" s="1"/>
  <c r="X55" i="188"/>
  <c r="X54" i="188"/>
  <c r="X56" i="188" s="1"/>
  <c r="T55" i="188"/>
  <c r="T54" i="188"/>
  <c r="T56" i="188" s="1"/>
  <c r="N55" i="188"/>
  <c r="N54" i="188"/>
  <c r="N56" i="188" s="1"/>
  <c r="AC55" i="188"/>
  <c r="AC54" i="188"/>
  <c r="AC56" i="188" s="1"/>
  <c r="G11" i="189"/>
  <c r="G53" i="188"/>
  <c r="P55" i="188"/>
  <c r="P54" i="188"/>
  <c r="P56" i="188" s="1"/>
  <c r="L55" i="188"/>
  <c r="L54" i="188"/>
  <c r="L56" i="188" s="1"/>
  <c r="H55" i="188"/>
  <c r="H54" i="188"/>
  <c r="H56" i="188" s="1"/>
  <c r="AE55" i="188"/>
  <c r="AE54" i="188"/>
  <c r="AE56" i="188" s="1"/>
  <c r="AA55" i="188"/>
  <c r="AA54" i="188"/>
  <c r="AA56" i="188" s="1"/>
  <c r="W55" i="188"/>
  <c r="W54" i="188"/>
  <c r="W56" i="188" s="1"/>
  <c r="R54" i="188"/>
  <c r="R56" i="188" s="1"/>
  <c r="R55" i="188"/>
  <c r="AG55" i="188"/>
  <c r="AG54" i="188"/>
  <c r="AG56" i="188" s="1"/>
  <c r="U55" i="188"/>
  <c r="U54" i="188"/>
  <c r="U56" i="188" s="1"/>
  <c r="S55" i="188"/>
  <c r="S54" i="188"/>
  <c r="S56" i="188" s="1"/>
  <c r="O55" i="188"/>
  <c r="O54" i="188"/>
  <c r="O56" i="188" s="1"/>
  <c r="K55" i="188"/>
  <c r="K54" i="188"/>
  <c r="K56" i="188" s="1"/>
  <c r="AH54" i="188"/>
  <c r="AH56" i="188" s="1"/>
  <c r="AH55" i="188"/>
  <c r="AD55" i="188"/>
  <c r="AD54" i="188"/>
  <c r="AD56" i="188" s="1"/>
  <c r="Z54" i="188"/>
  <c r="Z56" i="188" s="1"/>
  <c r="Z55" i="188"/>
  <c r="V54" i="188"/>
  <c r="V56" i="188" s="1"/>
  <c r="V55" i="188"/>
  <c r="Y88" i="2"/>
  <c r="AD28" i="2"/>
  <c r="AD29" i="2"/>
  <c r="L8" i="186"/>
  <c r="O7" i="184"/>
  <c r="O13" i="184"/>
  <c r="O6" i="184"/>
  <c r="O5" i="184"/>
  <c r="O12" i="184"/>
  <c r="O3" i="184"/>
  <c r="O10" i="184"/>
  <c r="O23" i="185"/>
  <c r="O19" i="185"/>
  <c r="AB49" i="2"/>
  <c r="AD30" i="2"/>
  <c r="AB51" i="2"/>
  <c r="S125" i="91"/>
  <c r="S104" i="91"/>
  <c r="S106" i="91"/>
  <c r="S127" i="91"/>
  <c r="AD36" i="2"/>
  <c r="AB57" i="2"/>
  <c r="AD32" i="2"/>
  <c r="AB53" i="2"/>
  <c r="S108" i="91"/>
  <c r="S129" i="91"/>
  <c r="AB55" i="2"/>
  <c r="AD34" i="2"/>
  <c r="Y89" i="2"/>
  <c r="Y77" i="2"/>
  <c r="Z84" i="2" s="1"/>
  <c r="AC84" i="2" s="1"/>
  <c r="S128" i="91"/>
  <c r="S107" i="91"/>
  <c r="AB58" i="2"/>
  <c r="AD37" i="2"/>
  <c r="AB54" i="2"/>
  <c r="AD33" i="2"/>
  <c r="AB50" i="2"/>
  <c r="S109" i="91"/>
  <c r="S130" i="91"/>
  <c r="S105" i="91"/>
  <c r="S126" i="91"/>
  <c r="AD35" i="2"/>
  <c r="AB56" i="2"/>
  <c r="AD31" i="2"/>
  <c r="AB52" i="2"/>
  <c r="O22" i="185"/>
  <c r="H36" i="180"/>
  <c r="I36" i="180"/>
  <c r="J36" i="180"/>
  <c r="H37" i="180"/>
  <c r="I37" i="180"/>
  <c r="J37" i="180"/>
  <c r="H38" i="180"/>
  <c r="I38" i="180"/>
  <c r="J38" i="180"/>
  <c r="H39" i="180"/>
  <c r="I39" i="180"/>
  <c r="J39" i="180"/>
  <c r="H40" i="180"/>
  <c r="I40" i="180"/>
  <c r="J40" i="180"/>
  <c r="G38" i="180"/>
  <c r="G39" i="180"/>
  <c r="G40" i="180"/>
  <c r="G37" i="180"/>
  <c r="G36" i="180"/>
  <c r="F38" i="180"/>
  <c r="F145" i="91" s="1"/>
  <c r="F39" i="180"/>
  <c r="F146" i="91" s="1"/>
  <c r="F40" i="180"/>
  <c r="F147" i="91" s="1"/>
  <c r="F37" i="180"/>
  <c r="F144" i="91" s="1"/>
  <c r="F36" i="180"/>
  <c r="F143" i="91" s="1"/>
  <c r="H20" i="180"/>
  <c r="I20" i="180"/>
  <c r="J20" i="180"/>
  <c r="H21" i="180"/>
  <c r="I21" i="180"/>
  <c r="J21" i="180"/>
  <c r="H22" i="180"/>
  <c r="I22" i="180"/>
  <c r="J22" i="180"/>
  <c r="H23" i="180"/>
  <c r="I23" i="180"/>
  <c r="J23" i="180"/>
  <c r="H24" i="180"/>
  <c r="I24" i="180"/>
  <c r="J24" i="180"/>
  <c r="H25" i="180"/>
  <c r="I25" i="180"/>
  <c r="J25" i="180"/>
  <c r="H26" i="180"/>
  <c r="I26" i="180"/>
  <c r="J26" i="180"/>
  <c r="H27" i="180"/>
  <c r="I27" i="180"/>
  <c r="J27" i="180"/>
  <c r="H28" i="180"/>
  <c r="I28" i="180"/>
  <c r="J28" i="180"/>
  <c r="H29" i="180"/>
  <c r="I29" i="180"/>
  <c r="J29" i="180"/>
  <c r="H30" i="180"/>
  <c r="I30" i="180"/>
  <c r="J30" i="180"/>
  <c r="H31" i="180"/>
  <c r="I31" i="180"/>
  <c r="J31" i="180"/>
  <c r="H32" i="180"/>
  <c r="I32" i="180"/>
  <c r="J32" i="180"/>
  <c r="H33" i="180"/>
  <c r="I33" i="180"/>
  <c r="J33" i="180"/>
  <c r="H34" i="180"/>
  <c r="I34" i="180"/>
  <c r="J34" i="180"/>
  <c r="G34" i="180"/>
  <c r="G33" i="180"/>
  <c r="G32" i="180"/>
  <c r="G31" i="180"/>
  <c r="G30" i="180"/>
  <c r="G29" i="180"/>
  <c r="G28" i="180"/>
  <c r="G27" i="180"/>
  <c r="G26" i="180"/>
  <c r="G23" i="180"/>
  <c r="G24" i="180"/>
  <c r="G25" i="180"/>
  <c r="G22" i="180"/>
  <c r="G21" i="180"/>
  <c r="G20" i="180"/>
  <c r="F34" i="180"/>
  <c r="F33" i="180"/>
  <c r="F31" i="180"/>
  <c r="F32" i="180"/>
  <c r="F30" i="180"/>
  <c r="F29" i="180"/>
  <c r="F28" i="180"/>
  <c r="F27" i="180"/>
  <c r="F26" i="180"/>
  <c r="F23" i="180"/>
  <c r="F24" i="180"/>
  <c r="F25" i="180"/>
  <c r="F22" i="180"/>
  <c r="F21" i="180"/>
  <c r="F20" i="180"/>
  <c r="H14" i="180"/>
  <c r="I14" i="180"/>
  <c r="J14" i="180"/>
  <c r="H15" i="180"/>
  <c r="I15" i="180"/>
  <c r="J15" i="180"/>
  <c r="H16" i="180"/>
  <c r="I16" i="180"/>
  <c r="J16" i="180"/>
  <c r="H17" i="180"/>
  <c r="I17" i="180"/>
  <c r="J17" i="180"/>
  <c r="H18" i="180"/>
  <c r="I18" i="180"/>
  <c r="J18" i="180"/>
  <c r="G15" i="180"/>
  <c r="G16" i="180"/>
  <c r="G17" i="180"/>
  <c r="G18" i="180"/>
  <c r="G14" i="180"/>
  <c r="F15" i="180"/>
  <c r="F16" i="180"/>
  <c r="F17" i="180"/>
  <c r="F18" i="180"/>
  <c r="H11" i="180"/>
  <c r="I11" i="180"/>
  <c r="J11" i="180"/>
  <c r="H12" i="180"/>
  <c r="I12" i="180"/>
  <c r="J12" i="180"/>
  <c r="G12" i="180"/>
  <c r="G11" i="180"/>
  <c r="F12" i="180"/>
  <c r="F11" i="180"/>
  <c r="F9" i="180"/>
  <c r="AD40" i="2" l="1"/>
  <c r="G55" i="188"/>
  <c r="G54" i="188"/>
  <c r="G56" i="188" s="1"/>
  <c r="AM48" i="2"/>
  <c r="AL48" i="2"/>
  <c r="AK48" i="2"/>
  <c r="AD38" i="2"/>
  <c r="Z86" i="2"/>
  <c r="AC86" i="2" s="1"/>
  <c r="Z80" i="2"/>
  <c r="AC80" i="2" s="1"/>
  <c r="AD39" i="2"/>
  <c r="Z78" i="2"/>
  <c r="AC78" i="2" s="1"/>
  <c r="S117" i="91"/>
  <c r="S83" i="91"/>
  <c r="F157" i="91"/>
  <c r="S94" i="91"/>
  <c r="F130" i="91"/>
  <c r="F138" i="91"/>
  <c r="S102" i="91"/>
  <c r="F160" i="91"/>
  <c r="S120" i="91"/>
  <c r="S86" i="91"/>
  <c r="S93" i="91"/>
  <c r="F129" i="91"/>
  <c r="S100" i="91"/>
  <c r="F136" i="91"/>
  <c r="S123" i="91"/>
  <c r="F141" i="91"/>
  <c r="S119" i="91"/>
  <c r="S85" i="91"/>
  <c r="F159" i="91"/>
  <c r="S88" i="91"/>
  <c r="F124" i="91"/>
  <c r="S92" i="91"/>
  <c r="F128" i="91"/>
  <c r="S96" i="91"/>
  <c r="F132" i="91"/>
  <c r="S99" i="91"/>
  <c r="F135" i="91"/>
  <c r="Z87" i="2"/>
  <c r="AC87" i="2" s="1"/>
  <c r="Z85" i="2"/>
  <c r="AC85" i="2" s="1"/>
  <c r="Z81" i="2"/>
  <c r="AC81" i="2" s="1"/>
  <c r="Z79" i="2"/>
  <c r="AC79" i="2" s="1"/>
  <c r="S90" i="91"/>
  <c r="F126" i="91"/>
  <c r="S98" i="91"/>
  <c r="F134" i="91"/>
  <c r="S80" i="91"/>
  <c r="S122" i="91"/>
  <c r="F140" i="91"/>
  <c r="S95" i="91"/>
  <c r="F131" i="91"/>
  <c r="AB48" i="2"/>
  <c r="AB70" i="2"/>
  <c r="E29" i="2"/>
  <c r="Y104" i="91"/>
  <c r="S118" i="91"/>
  <c r="S84" i="91"/>
  <c r="F158" i="91"/>
  <c r="S89" i="91"/>
  <c r="F125" i="91"/>
  <c r="S91" i="91"/>
  <c r="F127" i="91"/>
  <c r="S97" i="91"/>
  <c r="F133" i="91"/>
  <c r="S101" i="91"/>
  <c r="F137" i="91"/>
  <c r="AB71" i="2"/>
  <c r="Z82" i="2"/>
  <c r="AC82" i="2" s="1"/>
  <c r="Z83" i="2"/>
  <c r="AC83" i="2" s="1"/>
  <c r="AF62" i="179"/>
  <c r="AF63" i="179"/>
  <c r="AF64" i="179"/>
  <c r="AF65" i="179"/>
  <c r="AF66" i="179"/>
  <c r="AF67" i="179"/>
  <c r="AF68" i="179"/>
  <c r="AF69" i="179"/>
  <c r="AF70" i="179"/>
  <c r="AF71" i="179"/>
  <c r="AE63" i="179"/>
  <c r="AE64" i="179"/>
  <c r="AE65" i="179"/>
  <c r="AE66" i="179"/>
  <c r="AE67" i="179"/>
  <c r="AE68" i="179"/>
  <c r="AE69" i="179"/>
  <c r="AE70" i="179"/>
  <c r="AE71" i="179"/>
  <c r="AE62" i="179"/>
  <c r="AF51" i="179"/>
  <c r="AF52" i="179"/>
  <c r="AF53" i="179"/>
  <c r="AF54" i="179"/>
  <c r="AF55" i="179"/>
  <c r="AF56" i="179"/>
  <c r="AF57" i="179"/>
  <c r="AF58" i="179"/>
  <c r="AF59" i="179"/>
  <c r="AF60" i="179"/>
  <c r="AE52" i="179"/>
  <c r="AE53" i="179"/>
  <c r="AE54" i="179"/>
  <c r="AE55" i="179"/>
  <c r="AE56" i="179"/>
  <c r="AE57" i="179"/>
  <c r="AE58" i="179"/>
  <c r="AE59" i="179"/>
  <c r="AE60" i="179"/>
  <c r="AE51" i="179"/>
  <c r="AF40" i="179"/>
  <c r="AF41" i="179"/>
  <c r="AF42" i="179"/>
  <c r="AF43" i="179"/>
  <c r="AF44" i="179"/>
  <c r="AF45" i="179"/>
  <c r="AF46" i="179"/>
  <c r="AF47" i="179"/>
  <c r="AF48" i="179"/>
  <c r="AF49" i="179"/>
  <c r="AE41" i="179"/>
  <c r="AE42" i="179"/>
  <c r="AE43" i="179"/>
  <c r="AE44" i="179"/>
  <c r="AE45" i="179"/>
  <c r="AE46" i="179"/>
  <c r="AE47" i="179"/>
  <c r="AE48" i="179"/>
  <c r="AE49" i="179"/>
  <c r="AE40" i="179"/>
  <c r="AF33" i="179"/>
  <c r="AF34" i="179"/>
  <c r="AF35" i="179"/>
  <c r="AF36" i="179"/>
  <c r="AF37" i="179"/>
  <c r="AF38" i="179"/>
  <c r="AE34" i="179"/>
  <c r="AE35" i="179"/>
  <c r="AE36" i="179"/>
  <c r="AE37" i="179"/>
  <c r="AE38" i="179"/>
  <c r="AE33" i="179"/>
  <c r="AD62" i="179"/>
  <c r="AD63" i="179"/>
  <c r="AD64" i="179"/>
  <c r="AD65" i="179"/>
  <c r="AD66" i="179"/>
  <c r="AD67" i="179"/>
  <c r="AD68" i="179"/>
  <c r="AD69" i="179"/>
  <c r="AD70" i="179"/>
  <c r="AD71" i="179"/>
  <c r="AC63" i="179"/>
  <c r="AC64" i="179"/>
  <c r="AC65" i="179"/>
  <c r="AC66" i="179"/>
  <c r="AC67" i="179"/>
  <c r="AC68" i="179"/>
  <c r="AC69" i="179"/>
  <c r="AC70" i="179"/>
  <c r="AC71" i="179"/>
  <c r="AC62" i="179"/>
  <c r="AD51" i="179"/>
  <c r="AD52" i="179"/>
  <c r="AD53" i="179"/>
  <c r="AD54" i="179"/>
  <c r="AD55" i="179"/>
  <c r="AD56" i="179"/>
  <c r="AD57" i="179"/>
  <c r="AD58" i="179"/>
  <c r="AD59" i="179"/>
  <c r="AD60" i="179"/>
  <c r="AC52" i="179"/>
  <c r="AC53" i="179"/>
  <c r="AC54" i="179"/>
  <c r="AC55" i="179"/>
  <c r="AC56" i="179"/>
  <c r="AC57" i="179"/>
  <c r="AC58" i="179"/>
  <c r="AC59" i="179"/>
  <c r="AC60" i="179"/>
  <c r="AC51" i="179"/>
  <c r="AD40" i="179"/>
  <c r="AD41" i="179"/>
  <c r="AD42" i="179"/>
  <c r="AD43" i="179"/>
  <c r="AD44" i="179"/>
  <c r="AD45" i="179"/>
  <c r="AD46" i="179"/>
  <c r="AD47" i="179"/>
  <c r="AD48" i="179"/>
  <c r="AD49" i="179"/>
  <c r="AC41" i="179"/>
  <c r="AC42" i="179"/>
  <c r="AC43" i="179"/>
  <c r="AC44" i="179"/>
  <c r="AC45" i="179"/>
  <c r="AC46" i="179"/>
  <c r="AC47" i="179"/>
  <c r="AC48" i="179"/>
  <c r="AC49" i="179"/>
  <c r="AC40" i="179"/>
  <c r="AD33" i="179"/>
  <c r="AD34" i="179"/>
  <c r="AD35" i="179"/>
  <c r="AD36" i="179"/>
  <c r="AD37" i="179"/>
  <c r="AD38" i="179"/>
  <c r="AC34" i="179"/>
  <c r="AC35" i="179"/>
  <c r="AC36" i="179"/>
  <c r="AC37" i="179"/>
  <c r="AC38" i="179"/>
  <c r="AC33" i="179"/>
  <c r="AH62" i="179"/>
  <c r="AI62" i="179"/>
  <c r="AH63" i="179"/>
  <c r="AI63" i="179"/>
  <c r="AH64" i="179"/>
  <c r="AI64" i="179"/>
  <c r="AH65" i="179"/>
  <c r="AI65" i="179"/>
  <c r="AH66" i="179"/>
  <c r="AI66" i="179"/>
  <c r="AH67" i="179"/>
  <c r="AI67" i="179"/>
  <c r="AH68" i="179"/>
  <c r="AI68" i="179"/>
  <c r="AH69" i="179"/>
  <c r="AI69" i="179"/>
  <c r="AH70" i="179"/>
  <c r="AI70" i="179"/>
  <c r="AH71" i="179"/>
  <c r="AI71" i="179"/>
  <c r="AG63" i="179"/>
  <c r="AG64" i="179"/>
  <c r="AG65" i="179"/>
  <c r="AG66" i="179"/>
  <c r="AG67" i="179"/>
  <c r="AG68" i="179"/>
  <c r="AG69" i="179"/>
  <c r="AG70" i="179"/>
  <c r="AG71" i="179"/>
  <c r="AG62" i="179"/>
  <c r="AH51" i="179"/>
  <c r="AI51" i="179"/>
  <c r="AH52" i="179"/>
  <c r="AI52" i="179"/>
  <c r="AH53" i="179"/>
  <c r="AI53" i="179"/>
  <c r="AH54" i="179"/>
  <c r="AI54" i="179"/>
  <c r="AH55" i="179"/>
  <c r="AI55" i="179"/>
  <c r="AH56" i="179"/>
  <c r="AI56" i="179"/>
  <c r="AH57" i="179"/>
  <c r="AI57" i="179"/>
  <c r="AH58" i="179"/>
  <c r="AI58" i="179"/>
  <c r="AH59" i="179"/>
  <c r="AI59" i="179"/>
  <c r="AH60" i="179"/>
  <c r="AI60" i="179"/>
  <c r="AG52" i="179"/>
  <c r="AG53" i="179"/>
  <c r="AG54" i="179"/>
  <c r="AG55" i="179"/>
  <c r="AG56" i="179"/>
  <c r="AG57" i="179"/>
  <c r="AG58" i="179"/>
  <c r="AG59" i="179"/>
  <c r="AG60" i="179"/>
  <c r="AG51" i="179"/>
  <c r="AH40" i="179"/>
  <c r="AI40" i="179"/>
  <c r="AH41" i="179"/>
  <c r="AI41" i="179"/>
  <c r="AH42" i="179"/>
  <c r="AI42" i="179"/>
  <c r="AH43" i="179"/>
  <c r="AI43" i="179"/>
  <c r="AH44" i="179"/>
  <c r="AI44" i="179"/>
  <c r="AH45" i="179"/>
  <c r="AI45" i="179"/>
  <c r="AH46" i="179"/>
  <c r="AI46" i="179"/>
  <c r="AH47" i="179"/>
  <c r="AI47" i="179"/>
  <c r="AH48" i="179"/>
  <c r="AI48" i="179"/>
  <c r="AH49" i="179"/>
  <c r="AI49" i="179"/>
  <c r="AG41" i="179"/>
  <c r="AG42" i="179"/>
  <c r="AG43" i="179"/>
  <c r="AG44" i="179"/>
  <c r="AG45" i="179"/>
  <c r="AG46" i="179"/>
  <c r="AG47" i="179"/>
  <c r="AG48" i="179"/>
  <c r="AG49" i="179"/>
  <c r="AG40" i="179"/>
  <c r="AH33" i="179"/>
  <c r="AI33" i="179"/>
  <c r="AH34" i="179"/>
  <c r="AI34" i="179"/>
  <c r="AH35" i="179"/>
  <c r="AI35" i="179"/>
  <c r="AH36" i="179"/>
  <c r="AI36" i="179"/>
  <c r="AH37" i="179"/>
  <c r="AI37" i="179"/>
  <c r="AH38" i="179"/>
  <c r="AI38" i="179"/>
  <c r="AG34" i="179"/>
  <c r="AG35" i="179"/>
  <c r="AG36" i="179"/>
  <c r="AG37" i="179"/>
  <c r="AG38" i="179"/>
  <c r="AG33" i="179"/>
  <c r="AL62" i="179"/>
  <c r="AL63" i="179"/>
  <c r="AL64" i="179"/>
  <c r="AL65" i="179"/>
  <c r="AL66" i="179"/>
  <c r="AL67" i="179"/>
  <c r="AL68" i="179"/>
  <c r="AL69" i="179"/>
  <c r="AL70" i="179"/>
  <c r="AL71" i="179"/>
  <c r="AJ63" i="179"/>
  <c r="AJ64" i="179"/>
  <c r="AJ65" i="179"/>
  <c r="AJ66" i="179"/>
  <c r="AJ67" i="179"/>
  <c r="AJ68" i="179"/>
  <c r="AJ69" i="179"/>
  <c r="AJ70" i="179"/>
  <c r="AJ71" i="179"/>
  <c r="AJ62" i="179"/>
  <c r="AL51" i="179"/>
  <c r="AL52" i="179"/>
  <c r="AL53" i="179"/>
  <c r="AL54" i="179"/>
  <c r="AL55" i="179"/>
  <c r="AL56" i="179"/>
  <c r="AL57" i="179"/>
  <c r="AL58" i="179"/>
  <c r="AL59" i="179"/>
  <c r="AL60" i="179"/>
  <c r="AJ52" i="179"/>
  <c r="AJ53" i="179"/>
  <c r="AJ54" i="179"/>
  <c r="AJ55" i="179"/>
  <c r="AJ56" i="179"/>
  <c r="AJ57" i="179"/>
  <c r="AJ58" i="179"/>
  <c r="AJ59" i="179"/>
  <c r="AJ60" i="179"/>
  <c r="AJ51" i="179"/>
  <c r="AL40" i="179"/>
  <c r="AL41" i="179"/>
  <c r="AL42" i="179"/>
  <c r="AL43" i="179"/>
  <c r="AL44" i="179"/>
  <c r="AL45" i="179"/>
  <c r="AL46" i="179"/>
  <c r="AL47" i="179"/>
  <c r="AL48" i="179"/>
  <c r="AL49" i="179"/>
  <c r="AJ41" i="179"/>
  <c r="AJ42" i="179"/>
  <c r="AJ43" i="179"/>
  <c r="AJ44" i="179"/>
  <c r="AJ45" i="179"/>
  <c r="AJ46" i="179"/>
  <c r="AJ47" i="179"/>
  <c r="AJ48" i="179"/>
  <c r="AJ49" i="179"/>
  <c r="AJ40" i="179"/>
  <c r="AL33" i="179"/>
  <c r="AL34" i="179"/>
  <c r="AL35" i="179"/>
  <c r="AL36" i="179"/>
  <c r="AL37" i="179"/>
  <c r="AL38" i="179"/>
  <c r="AJ34" i="179"/>
  <c r="AJ35" i="179"/>
  <c r="AJ36" i="179"/>
  <c r="AJ37" i="179"/>
  <c r="AJ38" i="179"/>
  <c r="AJ33" i="179"/>
  <c r="X62" i="179"/>
  <c r="Y62" i="179"/>
  <c r="Z62" i="179"/>
  <c r="AA62" i="179"/>
  <c r="AB62" i="179"/>
  <c r="X63" i="179"/>
  <c r="Y63" i="179"/>
  <c r="Z63" i="179"/>
  <c r="AA63" i="179"/>
  <c r="AB63" i="179"/>
  <c r="X64" i="179"/>
  <c r="Y64" i="179"/>
  <c r="Z64" i="179"/>
  <c r="AA64" i="179"/>
  <c r="AB64" i="179"/>
  <c r="X65" i="179"/>
  <c r="Y65" i="179"/>
  <c r="Z65" i="179"/>
  <c r="AA65" i="179"/>
  <c r="AB65" i="179"/>
  <c r="X66" i="179"/>
  <c r="Y66" i="179"/>
  <c r="Z66" i="179"/>
  <c r="AA66" i="179"/>
  <c r="AB66" i="179"/>
  <c r="X67" i="179"/>
  <c r="Y67" i="179"/>
  <c r="Z67" i="179"/>
  <c r="AA67" i="179"/>
  <c r="AB67" i="179"/>
  <c r="X68" i="179"/>
  <c r="Y68" i="179"/>
  <c r="Z68" i="179"/>
  <c r="AA68" i="179"/>
  <c r="AB68" i="179"/>
  <c r="X69" i="179"/>
  <c r="Y69" i="179"/>
  <c r="Z69" i="179"/>
  <c r="AA69" i="179"/>
  <c r="AB69" i="179"/>
  <c r="X70" i="179"/>
  <c r="Y70" i="179"/>
  <c r="Z70" i="179"/>
  <c r="AA70" i="179"/>
  <c r="AB70" i="179"/>
  <c r="X71" i="179"/>
  <c r="Y71" i="179"/>
  <c r="Z71" i="179"/>
  <c r="AA71" i="179"/>
  <c r="AB71" i="179"/>
  <c r="W63" i="179"/>
  <c r="W64" i="179"/>
  <c r="W65" i="179"/>
  <c r="W66" i="179"/>
  <c r="W67" i="179"/>
  <c r="W68" i="179"/>
  <c r="W69" i="179"/>
  <c r="W70" i="179"/>
  <c r="W71" i="179"/>
  <c r="W62" i="179"/>
  <c r="X51" i="179"/>
  <c r="Y51" i="179"/>
  <c r="Z51" i="179"/>
  <c r="AA51" i="179"/>
  <c r="AB51" i="179"/>
  <c r="X52" i="179"/>
  <c r="Y52" i="179"/>
  <c r="Z52" i="179"/>
  <c r="AA52" i="179"/>
  <c r="AB52" i="179"/>
  <c r="X53" i="179"/>
  <c r="Y53" i="179"/>
  <c r="Z53" i="179"/>
  <c r="AA53" i="179"/>
  <c r="AB53" i="179"/>
  <c r="X54" i="179"/>
  <c r="Y54" i="179"/>
  <c r="Z54" i="179"/>
  <c r="AA54" i="179"/>
  <c r="AB54" i="179"/>
  <c r="X55" i="179"/>
  <c r="Y55" i="179"/>
  <c r="Z55" i="179"/>
  <c r="AA55" i="179"/>
  <c r="AB55" i="179"/>
  <c r="X56" i="179"/>
  <c r="Y56" i="179"/>
  <c r="Z56" i="179"/>
  <c r="AA56" i="179"/>
  <c r="AB56" i="179"/>
  <c r="X57" i="179"/>
  <c r="Y57" i="179"/>
  <c r="Z57" i="179"/>
  <c r="AA57" i="179"/>
  <c r="AB57" i="179"/>
  <c r="X58" i="179"/>
  <c r="Y58" i="179"/>
  <c r="Z58" i="179"/>
  <c r="AA58" i="179"/>
  <c r="AB58" i="179"/>
  <c r="X59" i="179"/>
  <c r="Y59" i="179"/>
  <c r="Z59" i="179"/>
  <c r="AA59" i="179"/>
  <c r="AB59" i="179"/>
  <c r="X60" i="179"/>
  <c r="Y60" i="179"/>
  <c r="Z60" i="179"/>
  <c r="AA60" i="179"/>
  <c r="AB60" i="179"/>
  <c r="W52" i="179"/>
  <c r="W53" i="179"/>
  <c r="W54" i="179"/>
  <c r="W55" i="179"/>
  <c r="W56" i="179"/>
  <c r="W57" i="179"/>
  <c r="W58" i="179"/>
  <c r="W59" i="179"/>
  <c r="W60" i="179"/>
  <c r="W51" i="179"/>
  <c r="X40" i="179"/>
  <c r="Y40" i="179"/>
  <c r="Z40" i="179"/>
  <c r="AA40" i="179"/>
  <c r="AB40" i="179"/>
  <c r="X41" i="179"/>
  <c r="Y41" i="179"/>
  <c r="Z41" i="179"/>
  <c r="AA41" i="179"/>
  <c r="AB41" i="179"/>
  <c r="X42" i="179"/>
  <c r="Y42" i="179"/>
  <c r="Z42" i="179"/>
  <c r="AA42" i="179"/>
  <c r="AB42" i="179"/>
  <c r="X43" i="179"/>
  <c r="Y43" i="179"/>
  <c r="Z43" i="179"/>
  <c r="AA43" i="179"/>
  <c r="AB43" i="179"/>
  <c r="X44" i="179"/>
  <c r="Y44" i="179"/>
  <c r="Z44" i="179"/>
  <c r="AA44" i="179"/>
  <c r="AB44" i="179"/>
  <c r="X45" i="179"/>
  <c r="Y45" i="179"/>
  <c r="Z45" i="179"/>
  <c r="AA45" i="179"/>
  <c r="AB45" i="179"/>
  <c r="X46" i="179"/>
  <c r="Y46" i="179"/>
  <c r="Z46" i="179"/>
  <c r="AA46" i="179"/>
  <c r="AB46" i="179"/>
  <c r="X47" i="179"/>
  <c r="Y47" i="179"/>
  <c r="Z47" i="179"/>
  <c r="AA47" i="179"/>
  <c r="AB47" i="179"/>
  <c r="X48" i="179"/>
  <c r="Y48" i="179"/>
  <c r="Z48" i="179"/>
  <c r="AA48" i="179"/>
  <c r="AB48" i="179"/>
  <c r="X49" i="179"/>
  <c r="Y49" i="179"/>
  <c r="Z49" i="179"/>
  <c r="AA49" i="179"/>
  <c r="AB49" i="179"/>
  <c r="W41" i="179"/>
  <c r="W42" i="179"/>
  <c r="W43" i="179"/>
  <c r="W44" i="179"/>
  <c r="W45" i="179"/>
  <c r="W46" i="179"/>
  <c r="W47" i="179"/>
  <c r="W48" i="179"/>
  <c r="W49" i="179"/>
  <c r="W40" i="179"/>
  <c r="X33" i="179"/>
  <c r="Y33" i="179"/>
  <c r="Z33" i="179"/>
  <c r="AA33" i="179"/>
  <c r="AB33" i="179"/>
  <c r="X34" i="179"/>
  <c r="Y34" i="179"/>
  <c r="Z34" i="179"/>
  <c r="AA34" i="179"/>
  <c r="AB34" i="179"/>
  <c r="X35" i="179"/>
  <c r="Y35" i="179"/>
  <c r="Z35" i="179"/>
  <c r="AA35" i="179"/>
  <c r="AB35" i="179"/>
  <c r="X36" i="179"/>
  <c r="Y36" i="179"/>
  <c r="Z36" i="179"/>
  <c r="AA36" i="179"/>
  <c r="AB36" i="179"/>
  <c r="X37" i="179"/>
  <c r="Y37" i="179"/>
  <c r="Z37" i="179"/>
  <c r="AA37" i="179"/>
  <c r="AB37" i="179"/>
  <c r="X38" i="179"/>
  <c r="Y38" i="179"/>
  <c r="Z38" i="179"/>
  <c r="AA38" i="179"/>
  <c r="AB38" i="179"/>
  <c r="W34" i="179"/>
  <c r="W35" i="179"/>
  <c r="W36" i="179"/>
  <c r="W37" i="179"/>
  <c r="W38" i="179"/>
  <c r="W33" i="179"/>
  <c r="L62" i="179"/>
  <c r="M62" i="179"/>
  <c r="N62" i="179"/>
  <c r="O62" i="179"/>
  <c r="P62" i="179"/>
  <c r="Q62" i="179"/>
  <c r="R62" i="179"/>
  <c r="L63" i="179"/>
  <c r="M63" i="179"/>
  <c r="N63" i="179"/>
  <c r="O63" i="179"/>
  <c r="P63" i="179"/>
  <c r="Q63" i="179"/>
  <c r="R63" i="179"/>
  <c r="L64" i="179"/>
  <c r="M64" i="179"/>
  <c r="N64" i="179"/>
  <c r="O64" i="179"/>
  <c r="P64" i="179"/>
  <c r="Q64" i="179"/>
  <c r="R64" i="179"/>
  <c r="L65" i="179"/>
  <c r="M65" i="179"/>
  <c r="N65" i="179"/>
  <c r="O65" i="179"/>
  <c r="P65" i="179"/>
  <c r="Q65" i="179"/>
  <c r="R65" i="179"/>
  <c r="L66" i="179"/>
  <c r="M66" i="179"/>
  <c r="N66" i="179"/>
  <c r="O66" i="179"/>
  <c r="P66" i="179"/>
  <c r="Q66" i="179"/>
  <c r="R66" i="179"/>
  <c r="L67" i="179"/>
  <c r="M67" i="179"/>
  <c r="N67" i="179"/>
  <c r="O67" i="179"/>
  <c r="P67" i="179"/>
  <c r="Q67" i="179"/>
  <c r="R67" i="179"/>
  <c r="L68" i="179"/>
  <c r="M68" i="179"/>
  <c r="N68" i="179"/>
  <c r="O68" i="179"/>
  <c r="P68" i="179"/>
  <c r="Q68" i="179"/>
  <c r="R68" i="179"/>
  <c r="L69" i="179"/>
  <c r="M69" i="179"/>
  <c r="N69" i="179"/>
  <c r="O69" i="179"/>
  <c r="P69" i="179"/>
  <c r="Q69" i="179"/>
  <c r="R69" i="179"/>
  <c r="L70" i="179"/>
  <c r="M70" i="179"/>
  <c r="N70" i="179"/>
  <c r="O70" i="179"/>
  <c r="P70" i="179"/>
  <c r="Q70" i="179"/>
  <c r="R70" i="179"/>
  <c r="L71" i="179"/>
  <c r="M71" i="179"/>
  <c r="N71" i="179"/>
  <c r="O71" i="179"/>
  <c r="P71" i="179"/>
  <c r="Q71" i="179"/>
  <c r="R71" i="179"/>
  <c r="K63" i="179"/>
  <c r="K64" i="179"/>
  <c r="K65" i="179"/>
  <c r="K66" i="179"/>
  <c r="K67" i="179"/>
  <c r="K68" i="179"/>
  <c r="K69" i="179"/>
  <c r="K70" i="179"/>
  <c r="K71" i="179"/>
  <c r="K62" i="179"/>
  <c r="L51" i="179"/>
  <c r="M51" i="179"/>
  <c r="N51" i="179"/>
  <c r="O51" i="179"/>
  <c r="P51" i="179"/>
  <c r="Q51" i="179"/>
  <c r="R51" i="179"/>
  <c r="L52" i="179"/>
  <c r="M52" i="179"/>
  <c r="N52" i="179"/>
  <c r="O52" i="179"/>
  <c r="P52" i="179"/>
  <c r="Q52" i="179"/>
  <c r="R52" i="179"/>
  <c r="L53" i="179"/>
  <c r="M53" i="179"/>
  <c r="N53" i="179"/>
  <c r="O53" i="179"/>
  <c r="P53" i="179"/>
  <c r="Q53" i="179"/>
  <c r="R53" i="179"/>
  <c r="L54" i="179"/>
  <c r="M54" i="179"/>
  <c r="N54" i="179"/>
  <c r="O54" i="179"/>
  <c r="P54" i="179"/>
  <c r="Q54" i="179"/>
  <c r="R54" i="179"/>
  <c r="L55" i="179"/>
  <c r="M55" i="179"/>
  <c r="N55" i="179"/>
  <c r="O55" i="179"/>
  <c r="P55" i="179"/>
  <c r="Q55" i="179"/>
  <c r="R55" i="179"/>
  <c r="L56" i="179"/>
  <c r="M56" i="179"/>
  <c r="N56" i="179"/>
  <c r="O56" i="179"/>
  <c r="P56" i="179"/>
  <c r="Q56" i="179"/>
  <c r="R56" i="179"/>
  <c r="L57" i="179"/>
  <c r="M57" i="179"/>
  <c r="N57" i="179"/>
  <c r="O57" i="179"/>
  <c r="P57" i="179"/>
  <c r="Q57" i="179"/>
  <c r="R57" i="179"/>
  <c r="L58" i="179"/>
  <c r="M58" i="179"/>
  <c r="N58" i="179"/>
  <c r="O58" i="179"/>
  <c r="P58" i="179"/>
  <c r="Q58" i="179"/>
  <c r="R58" i="179"/>
  <c r="L59" i="179"/>
  <c r="M59" i="179"/>
  <c r="N59" i="179"/>
  <c r="O59" i="179"/>
  <c r="P59" i="179"/>
  <c r="Q59" i="179"/>
  <c r="R59" i="179"/>
  <c r="L60" i="179"/>
  <c r="M60" i="179"/>
  <c r="N60" i="179"/>
  <c r="O60" i="179"/>
  <c r="P60" i="179"/>
  <c r="Q60" i="179"/>
  <c r="R60" i="179"/>
  <c r="K52" i="179"/>
  <c r="K53" i="179"/>
  <c r="K54" i="179"/>
  <c r="K55" i="179"/>
  <c r="K56" i="179"/>
  <c r="K57" i="179"/>
  <c r="K58" i="179"/>
  <c r="K59" i="179"/>
  <c r="K60" i="179"/>
  <c r="K51" i="179"/>
  <c r="L40" i="179"/>
  <c r="M40" i="179"/>
  <c r="N40" i="179"/>
  <c r="O40" i="179"/>
  <c r="P40" i="179"/>
  <c r="Q40" i="179"/>
  <c r="R40" i="179"/>
  <c r="L41" i="179"/>
  <c r="M41" i="179"/>
  <c r="N41" i="179"/>
  <c r="O41" i="179"/>
  <c r="P41" i="179"/>
  <c r="Q41" i="179"/>
  <c r="R41" i="179"/>
  <c r="L42" i="179"/>
  <c r="M42" i="179"/>
  <c r="N42" i="179"/>
  <c r="O42" i="179"/>
  <c r="P42" i="179"/>
  <c r="Q42" i="179"/>
  <c r="R42" i="179"/>
  <c r="L43" i="179"/>
  <c r="M43" i="179"/>
  <c r="N43" i="179"/>
  <c r="O43" i="179"/>
  <c r="P43" i="179"/>
  <c r="Q43" i="179"/>
  <c r="R43" i="179"/>
  <c r="L44" i="179"/>
  <c r="M44" i="179"/>
  <c r="N44" i="179"/>
  <c r="O44" i="179"/>
  <c r="P44" i="179"/>
  <c r="Q44" i="179"/>
  <c r="R44" i="179"/>
  <c r="L45" i="179"/>
  <c r="M45" i="179"/>
  <c r="N45" i="179"/>
  <c r="O45" i="179"/>
  <c r="P45" i="179"/>
  <c r="Q45" i="179"/>
  <c r="R45" i="179"/>
  <c r="L46" i="179"/>
  <c r="M46" i="179"/>
  <c r="N46" i="179"/>
  <c r="O46" i="179"/>
  <c r="P46" i="179"/>
  <c r="Q46" i="179"/>
  <c r="R46" i="179"/>
  <c r="L47" i="179"/>
  <c r="M47" i="179"/>
  <c r="N47" i="179"/>
  <c r="O47" i="179"/>
  <c r="P47" i="179"/>
  <c r="Q47" i="179"/>
  <c r="R47" i="179"/>
  <c r="L48" i="179"/>
  <c r="M48" i="179"/>
  <c r="N48" i="179"/>
  <c r="O48" i="179"/>
  <c r="P48" i="179"/>
  <c r="Q48" i="179"/>
  <c r="R48" i="179"/>
  <c r="L49" i="179"/>
  <c r="M49" i="179"/>
  <c r="N49" i="179"/>
  <c r="O49" i="179"/>
  <c r="P49" i="179"/>
  <c r="Q49" i="179"/>
  <c r="R49" i="179"/>
  <c r="K41" i="179"/>
  <c r="K42" i="179"/>
  <c r="K43" i="179"/>
  <c r="K44" i="179"/>
  <c r="K45" i="179"/>
  <c r="K46" i="179"/>
  <c r="K47" i="179"/>
  <c r="K48" i="179"/>
  <c r="K49" i="179"/>
  <c r="K40" i="179"/>
  <c r="L33" i="179"/>
  <c r="M33" i="179"/>
  <c r="N33" i="179"/>
  <c r="O33" i="179"/>
  <c r="P33" i="179"/>
  <c r="Q33" i="179"/>
  <c r="R33" i="179"/>
  <c r="L34" i="179"/>
  <c r="M34" i="179"/>
  <c r="N34" i="179"/>
  <c r="O34" i="179"/>
  <c r="P34" i="179"/>
  <c r="Q34" i="179"/>
  <c r="R34" i="179"/>
  <c r="L35" i="179"/>
  <c r="M35" i="179"/>
  <c r="N35" i="179"/>
  <c r="O35" i="179"/>
  <c r="P35" i="179"/>
  <c r="Q35" i="179"/>
  <c r="R35" i="179"/>
  <c r="L36" i="179"/>
  <c r="M36" i="179"/>
  <c r="N36" i="179"/>
  <c r="O36" i="179"/>
  <c r="P36" i="179"/>
  <c r="Q36" i="179"/>
  <c r="R36" i="179"/>
  <c r="L37" i="179"/>
  <c r="M37" i="179"/>
  <c r="N37" i="179"/>
  <c r="O37" i="179"/>
  <c r="P37" i="179"/>
  <c r="Q37" i="179"/>
  <c r="R37" i="179"/>
  <c r="L38" i="179"/>
  <c r="M38" i="179"/>
  <c r="N38" i="179"/>
  <c r="O38" i="179"/>
  <c r="P38" i="179"/>
  <c r="Q38" i="179"/>
  <c r="R38" i="179"/>
  <c r="K34" i="179"/>
  <c r="K35" i="179"/>
  <c r="K36" i="179"/>
  <c r="K37" i="179"/>
  <c r="K38" i="179"/>
  <c r="K33" i="179"/>
  <c r="I62" i="179"/>
  <c r="I63" i="179"/>
  <c r="I64" i="179"/>
  <c r="I65" i="179"/>
  <c r="I66" i="179"/>
  <c r="I67" i="179"/>
  <c r="I68" i="179"/>
  <c r="I69" i="179"/>
  <c r="I70" i="179"/>
  <c r="I71" i="179"/>
  <c r="H63" i="179"/>
  <c r="H64" i="179"/>
  <c r="H65" i="179"/>
  <c r="H66" i="179"/>
  <c r="H67" i="179"/>
  <c r="H68" i="179"/>
  <c r="H69" i="179"/>
  <c r="H70" i="179"/>
  <c r="H71" i="179"/>
  <c r="H62" i="179"/>
  <c r="I51" i="179"/>
  <c r="I52" i="179"/>
  <c r="I53" i="179"/>
  <c r="I54" i="179"/>
  <c r="I55" i="179"/>
  <c r="I56" i="179"/>
  <c r="I57" i="179"/>
  <c r="I58" i="179"/>
  <c r="I59" i="179"/>
  <c r="I60" i="179"/>
  <c r="H52" i="179"/>
  <c r="H53" i="179"/>
  <c r="H54" i="179"/>
  <c r="H55" i="179"/>
  <c r="H56" i="179"/>
  <c r="H57" i="179"/>
  <c r="H58" i="179"/>
  <c r="H59" i="179"/>
  <c r="H60" i="179"/>
  <c r="H51" i="179"/>
  <c r="I40" i="179"/>
  <c r="I41" i="179"/>
  <c r="I42" i="179"/>
  <c r="I43" i="179"/>
  <c r="I44" i="179"/>
  <c r="I45" i="179"/>
  <c r="I46" i="179"/>
  <c r="I47" i="179"/>
  <c r="I48" i="179"/>
  <c r="I49" i="179"/>
  <c r="H41" i="179"/>
  <c r="H42" i="179"/>
  <c r="H43" i="179"/>
  <c r="H44" i="179"/>
  <c r="H45" i="179"/>
  <c r="H47" i="179"/>
  <c r="H48" i="179"/>
  <c r="H49" i="179"/>
  <c r="H40" i="179"/>
  <c r="I33" i="179"/>
  <c r="I34" i="179"/>
  <c r="I35" i="179"/>
  <c r="I36" i="179"/>
  <c r="I37" i="179"/>
  <c r="I38" i="179"/>
  <c r="H34" i="179"/>
  <c r="H35" i="179"/>
  <c r="H36" i="179"/>
  <c r="H37" i="179"/>
  <c r="H38" i="179"/>
  <c r="H33" i="179"/>
  <c r="F71" i="179"/>
  <c r="F70" i="179"/>
  <c r="F69" i="179"/>
  <c r="F68" i="179"/>
  <c r="F67" i="179"/>
  <c r="F66" i="179"/>
  <c r="F65" i="179"/>
  <c r="F64" i="179"/>
  <c r="F63" i="179"/>
  <c r="F62" i="179"/>
  <c r="F60" i="179"/>
  <c r="F59" i="179"/>
  <c r="F58" i="179"/>
  <c r="F57" i="179"/>
  <c r="F56" i="179"/>
  <c r="F55" i="179"/>
  <c r="F54" i="179"/>
  <c r="F53" i="179"/>
  <c r="F52" i="179"/>
  <c r="F51" i="179"/>
  <c r="F49" i="179"/>
  <c r="F48" i="179"/>
  <c r="F47" i="179"/>
  <c r="F46" i="179"/>
  <c r="F45" i="179"/>
  <c r="F44" i="179"/>
  <c r="F43" i="179"/>
  <c r="F42" i="179"/>
  <c r="F41" i="179"/>
  <c r="F40" i="179"/>
  <c r="F38" i="179"/>
  <c r="F37" i="179"/>
  <c r="F36" i="179"/>
  <c r="F35" i="179"/>
  <c r="F34" i="179"/>
  <c r="F33" i="179"/>
  <c r="AL58" i="178"/>
  <c r="AL59" i="178"/>
  <c r="AL60" i="178"/>
  <c r="AL61" i="178"/>
  <c r="AL62" i="178"/>
  <c r="AJ60" i="178"/>
  <c r="AJ61" i="178"/>
  <c r="AJ62" i="178"/>
  <c r="AJ59" i="178"/>
  <c r="AJ58" i="178"/>
  <c r="AL42" i="178"/>
  <c r="AL43" i="178"/>
  <c r="AL44" i="178"/>
  <c r="AL45" i="178"/>
  <c r="AL46" i="178"/>
  <c r="AL47" i="178"/>
  <c r="AL48" i="178"/>
  <c r="AL49" i="178"/>
  <c r="AL50" i="178"/>
  <c r="AL51" i="178"/>
  <c r="AL52" i="178"/>
  <c r="AL53" i="178"/>
  <c r="AL54" i="178"/>
  <c r="AL55" i="178"/>
  <c r="AL56" i="178"/>
  <c r="AJ56" i="178"/>
  <c r="AJ55" i="178"/>
  <c r="AJ53" i="178"/>
  <c r="AJ54" i="178"/>
  <c r="AJ52" i="178"/>
  <c r="AJ51" i="178"/>
  <c r="AJ50" i="178"/>
  <c r="AJ49" i="178"/>
  <c r="AJ48" i="178"/>
  <c r="AJ45" i="178"/>
  <c r="AJ46" i="178"/>
  <c r="AJ47" i="178"/>
  <c r="AJ44" i="178"/>
  <c r="AJ43" i="178"/>
  <c r="AJ42" i="178"/>
  <c r="AL36" i="178"/>
  <c r="AL37" i="178"/>
  <c r="AL38" i="178"/>
  <c r="AL39" i="178"/>
  <c r="AL40" i="178"/>
  <c r="AJ37" i="178"/>
  <c r="AJ38" i="178"/>
  <c r="AJ39" i="178"/>
  <c r="AJ40" i="178"/>
  <c r="AJ36" i="178"/>
  <c r="AL33" i="178"/>
  <c r="AL34" i="178"/>
  <c r="AJ34" i="178"/>
  <c r="AJ33" i="178"/>
  <c r="AL31" i="178"/>
  <c r="AJ31" i="178"/>
  <c r="AH58" i="178"/>
  <c r="AI58" i="178"/>
  <c r="AH59" i="178"/>
  <c r="AI59" i="178"/>
  <c r="AH60" i="178"/>
  <c r="AI60" i="178"/>
  <c r="AH61" i="178"/>
  <c r="AI61" i="178"/>
  <c r="AH62" i="178"/>
  <c r="AI62" i="178"/>
  <c r="AG60" i="178"/>
  <c r="AG61" i="178"/>
  <c r="AG62" i="178"/>
  <c r="AG59" i="178"/>
  <c r="AG58" i="178"/>
  <c r="AH42" i="178"/>
  <c r="AI42" i="178"/>
  <c r="AH43" i="178"/>
  <c r="AI43" i="178"/>
  <c r="AH44" i="178"/>
  <c r="AI44" i="178"/>
  <c r="AH45" i="178"/>
  <c r="AI45" i="178"/>
  <c r="AH46" i="178"/>
  <c r="AI46" i="178"/>
  <c r="AH47" i="178"/>
  <c r="AI47" i="178"/>
  <c r="AH48" i="178"/>
  <c r="AI48" i="178"/>
  <c r="AH49" i="178"/>
  <c r="AI49" i="178"/>
  <c r="AH50" i="178"/>
  <c r="AI50" i="178"/>
  <c r="AH51" i="178"/>
  <c r="AI51" i="178"/>
  <c r="AH52" i="178"/>
  <c r="AI52" i="178"/>
  <c r="AH53" i="178"/>
  <c r="AI53" i="178"/>
  <c r="AH54" i="178"/>
  <c r="AI54" i="178"/>
  <c r="AH55" i="178"/>
  <c r="AI55" i="178"/>
  <c r="AH56" i="178"/>
  <c r="AI56" i="178"/>
  <c r="AG56" i="178"/>
  <c r="AG55" i="178"/>
  <c r="AG53" i="178"/>
  <c r="AG54" i="178"/>
  <c r="AG52" i="178"/>
  <c r="AG51" i="178"/>
  <c r="AG50" i="178"/>
  <c r="AG49" i="178"/>
  <c r="AG48" i="178"/>
  <c r="AG45" i="178"/>
  <c r="AG46" i="178"/>
  <c r="AG47" i="178"/>
  <c r="AG44" i="178"/>
  <c r="AG43" i="178"/>
  <c r="AG42" i="178"/>
  <c r="AH36" i="178"/>
  <c r="AI36" i="178"/>
  <c r="AH37" i="178"/>
  <c r="AI37" i="178"/>
  <c r="AH38" i="178"/>
  <c r="AI38" i="178"/>
  <c r="AH39" i="178"/>
  <c r="AI39" i="178"/>
  <c r="AH40" i="178"/>
  <c r="AI40" i="178"/>
  <c r="AG37" i="178"/>
  <c r="AG38" i="178"/>
  <c r="AG39" i="178"/>
  <c r="AG40" i="178"/>
  <c r="AG36" i="178"/>
  <c r="AH33" i="178"/>
  <c r="AI33" i="178"/>
  <c r="AH34" i="178"/>
  <c r="AI34" i="178"/>
  <c r="AG34" i="178"/>
  <c r="AG33" i="178"/>
  <c r="AH31" i="178"/>
  <c r="AI31" i="178"/>
  <c r="AG31" i="178"/>
  <c r="AF58" i="178"/>
  <c r="AF59" i="178"/>
  <c r="AF60" i="178"/>
  <c r="AF61" i="178"/>
  <c r="AF62" i="178"/>
  <c r="AE60" i="178"/>
  <c r="AE61" i="178"/>
  <c r="AE62" i="178"/>
  <c r="AE59" i="178"/>
  <c r="AE58" i="178"/>
  <c r="AF42" i="178"/>
  <c r="AF43" i="178"/>
  <c r="AF44" i="178"/>
  <c r="AF45" i="178"/>
  <c r="AF46" i="178"/>
  <c r="AF47" i="178"/>
  <c r="AF48" i="178"/>
  <c r="AF49" i="178"/>
  <c r="AF50" i="178"/>
  <c r="AF51" i="178"/>
  <c r="AF52" i="178"/>
  <c r="AF53" i="178"/>
  <c r="AF54" i="178"/>
  <c r="AF55" i="178"/>
  <c r="AF56" i="178"/>
  <c r="AE56" i="178"/>
  <c r="AE55" i="178"/>
  <c r="AE53" i="178"/>
  <c r="AE54" i="178"/>
  <c r="AE52" i="178"/>
  <c r="AE51" i="178"/>
  <c r="AE50" i="178"/>
  <c r="AE49" i="178"/>
  <c r="AE48" i="178"/>
  <c r="AE45" i="178"/>
  <c r="AE46" i="178"/>
  <c r="AE47" i="178"/>
  <c r="AE44" i="178"/>
  <c r="AE43" i="178"/>
  <c r="AE42" i="178"/>
  <c r="AF36" i="178"/>
  <c r="AF37" i="178"/>
  <c r="AF38" i="178"/>
  <c r="AF39" i="178"/>
  <c r="AF40" i="178"/>
  <c r="AE37" i="178"/>
  <c r="AE38" i="178"/>
  <c r="AE39" i="178"/>
  <c r="AE40" i="178"/>
  <c r="AE36" i="178"/>
  <c r="AF33" i="178"/>
  <c r="AF34" i="178"/>
  <c r="AE34" i="178"/>
  <c r="AE33" i="178"/>
  <c r="AF31" i="178"/>
  <c r="AE31" i="178"/>
  <c r="AD58" i="178"/>
  <c r="AD59" i="178"/>
  <c r="AD60" i="178"/>
  <c r="AD61" i="178"/>
  <c r="AD62" i="178"/>
  <c r="AC60" i="178"/>
  <c r="AC61" i="178"/>
  <c r="AC62" i="178"/>
  <c r="AC59" i="178"/>
  <c r="AC58" i="178"/>
  <c r="AD42" i="178"/>
  <c r="AD43" i="178"/>
  <c r="AD44" i="178"/>
  <c r="AD45" i="178"/>
  <c r="AD46" i="178"/>
  <c r="AD47" i="178"/>
  <c r="AD48" i="178"/>
  <c r="AD49" i="178"/>
  <c r="AD50" i="178"/>
  <c r="AD51" i="178"/>
  <c r="AD52" i="178"/>
  <c r="AD53" i="178"/>
  <c r="AD54" i="178"/>
  <c r="AD55" i="178"/>
  <c r="AD56" i="178"/>
  <c r="AC56" i="178"/>
  <c r="AC55" i="178"/>
  <c r="AC53" i="178"/>
  <c r="AC54" i="178"/>
  <c r="AC52" i="178"/>
  <c r="AC51" i="178"/>
  <c r="AC50" i="178"/>
  <c r="AC49" i="178"/>
  <c r="AC48" i="178"/>
  <c r="AC45" i="178"/>
  <c r="AC46" i="178"/>
  <c r="AC47" i="178"/>
  <c r="AC44" i="178"/>
  <c r="AC43" i="178"/>
  <c r="AC42" i="178"/>
  <c r="AD36" i="178"/>
  <c r="AD37" i="178"/>
  <c r="AD38" i="178"/>
  <c r="AD39" i="178"/>
  <c r="AD40" i="178"/>
  <c r="AC37" i="178"/>
  <c r="AC38" i="178"/>
  <c r="AC39" i="178"/>
  <c r="AC40" i="178"/>
  <c r="AC36" i="178"/>
  <c r="AD33" i="178"/>
  <c r="AD34" i="178"/>
  <c r="AC34" i="178"/>
  <c r="AC33" i="178"/>
  <c r="AD31" i="178"/>
  <c r="AC31" i="178"/>
  <c r="AB60" i="178"/>
  <c r="AB61" i="178"/>
  <c r="AB62" i="178"/>
  <c r="AB59" i="178"/>
  <c r="AB58" i="178"/>
  <c r="AB56" i="178"/>
  <c r="AB55" i="178"/>
  <c r="AB53" i="178"/>
  <c r="AB54" i="178"/>
  <c r="AB52" i="178"/>
  <c r="AB51" i="178"/>
  <c r="AB50" i="178"/>
  <c r="AB49" i="178"/>
  <c r="AB48" i="178"/>
  <c r="AB45" i="178"/>
  <c r="AB46" i="178"/>
  <c r="AB47" i="178"/>
  <c r="AB44" i="178"/>
  <c r="AB43" i="178"/>
  <c r="AB42" i="178"/>
  <c r="AB37" i="178"/>
  <c r="AB38" i="178"/>
  <c r="AB39" i="178"/>
  <c r="AB40" i="178"/>
  <c r="AB36" i="178"/>
  <c r="AB34" i="178"/>
  <c r="AB33" i="178"/>
  <c r="AB31" i="178"/>
  <c r="X58" i="178"/>
  <c r="Y58" i="178"/>
  <c r="Z58" i="178"/>
  <c r="AA58" i="178"/>
  <c r="X59" i="178"/>
  <c r="Y59" i="178"/>
  <c r="Z59" i="178"/>
  <c r="AA59" i="178"/>
  <c r="X60" i="178"/>
  <c r="Y60" i="178"/>
  <c r="Z60" i="178"/>
  <c r="AA60" i="178"/>
  <c r="X61" i="178"/>
  <c r="Y61" i="178"/>
  <c r="Z61" i="178"/>
  <c r="AA61" i="178"/>
  <c r="X62" i="178"/>
  <c r="Y62" i="178"/>
  <c r="Z62" i="178"/>
  <c r="AA62" i="178"/>
  <c r="W60" i="178"/>
  <c r="W61" i="178"/>
  <c r="W62" i="178"/>
  <c r="W59" i="178"/>
  <c r="W58" i="178"/>
  <c r="X42" i="178"/>
  <c r="Y42" i="178"/>
  <c r="Z42" i="178"/>
  <c r="AA42" i="178"/>
  <c r="X43" i="178"/>
  <c r="Y43" i="178"/>
  <c r="Z43" i="178"/>
  <c r="AA43" i="178"/>
  <c r="X44" i="178"/>
  <c r="Y44" i="178"/>
  <c r="Z44" i="178"/>
  <c r="AA44" i="178"/>
  <c r="X45" i="178"/>
  <c r="Y45" i="178"/>
  <c r="Z45" i="178"/>
  <c r="AA45" i="178"/>
  <c r="X46" i="178"/>
  <c r="Y46" i="178"/>
  <c r="Z46" i="178"/>
  <c r="AA46" i="178"/>
  <c r="X47" i="178"/>
  <c r="Y47" i="178"/>
  <c r="Z47" i="178"/>
  <c r="AA47" i="178"/>
  <c r="X48" i="178"/>
  <c r="Y48" i="178"/>
  <c r="Z48" i="178"/>
  <c r="AA48" i="178"/>
  <c r="X49" i="178"/>
  <c r="Y49" i="178"/>
  <c r="Z49" i="178"/>
  <c r="AA49" i="178"/>
  <c r="X50" i="178"/>
  <c r="Y50" i="178"/>
  <c r="Z50" i="178"/>
  <c r="AA50" i="178"/>
  <c r="X51" i="178"/>
  <c r="Y51" i="178"/>
  <c r="Z51" i="178"/>
  <c r="AA51" i="178"/>
  <c r="X52" i="178"/>
  <c r="Y52" i="178"/>
  <c r="Z52" i="178"/>
  <c r="AA52" i="178"/>
  <c r="X53" i="178"/>
  <c r="Y53" i="178"/>
  <c r="Z53" i="178"/>
  <c r="AA53" i="178"/>
  <c r="X54" i="178"/>
  <c r="Y54" i="178"/>
  <c r="Z54" i="178"/>
  <c r="AA54" i="178"/>
  <c r="X55" i="178"/>
  <c r="Y55" i="178"/>
  <c r="Z55" i="178"/>
  <c r="AA55" i="178"/>
  <c r="X56" i="178"/>
  <c r="Y56" i="178"/>
  <c r="Z56" i="178"/>
  <c r="AA56" i="178"/>
  <c r="W56" i="178"/>
  <c r="W55" i="178"/>
  <c r="W53" i="178"/>
  <c r="W54" i="178"/>
  <c r="W52" i="178"/>
  <c r="W51" i="178"/>
  <c r="W50" i="178"/>
  <c r="W49" i="178"/>
  <c r="W48" i="178"/>
  <c r="W45" i="178"/>
  <c r="W46" i="178"/>
  <c r="W47" i="178"/>
  <c r="W44" i="178"/>
  <c r="W43" i="178"/>
  <c r="W42" i="178"/>
  <c r="X36" i="178"/>
  <c r="Y36" i="178"/>
  <c r="Z36" i="178"/>
  <c r="AA36" i="178"/>
  <c r="X37" i="178"/>
  <c r="Y37" i="178"/>
  <c r="Z37" i="178"/>
  <c r="AA37" i="178"/>
  <c r="X38" i="178"/>
  <c r="Y38" i="178"/>
  <c r="Z38" i="178"/>
  <c r="AA38" i="178"/>
  <c r="X39" i="178"/>
  <c r="Y39" i="178"/>
  <c r="Z39" i="178"/>
  <c r="X40" i="178"/>
  <c r="Y40" i="178"/>
  <c r="Z40" i="178"/>
  <c r="AA40" i="178"/>
  <c r="W37" i="178"/>
  <c r="W38" i="178"/>
  <c r="W39" i="178"/>
  <c r="W40" i="178"/>
  <c r="W36" i="178"/>
  <c r="X33" i="178"/>
  <c r="Y33" i="178"/>
  <c r="Z33" i="178"/>
  <c r="AA33" i="178"/>
  <c r="X34" i="178"/>
  <c r="Y34" i="178"/>
  <c r="Z34" i="178"/>
  <c r="AA34" i="178"/>
  <c r="W34" i="178"/>
  <c r="W33" i="178"/>
  <c r="X31" i="178"/>
  <c r="Y31" i="178"/>
  <c r="Z31" i="178"/>
  <c r="AA31" i="178"/>
  <c r="W31" i="178"/>
  <c r="L58" i="178"/>
  <c r="M58" i="178"/>
  <c r="N58" i="178"/>
  <c r="O58" i="178"/>
  <c r="P58" i="178"/>
  <c r="Q58" i="178"/>
  <c r="R58" i="178"/>
  <c r="L59" i="178"/>
  <c r="M59" i="178"/>
  <c r="N59" i="178"/>
  <c r="O59" i="178"/>
  <c r="P59" i="178"/>
  <c r="Q59" i="178"/>
  <c r="R59" i="178"/>
  <c r="L60" i="178"/>
  <c r="M60" i="178"/>
  <c r="N60" i="178"/>
  <c r="O60" i="178"/>
  <c r="P60" i="178"/>
  <c r="Q60" i="178"/>
  <c r="R60" i="178"/>
  <c r="L61" i="178"/>
  <c r="M61" i="178"/>
  <c r="N61" i="178"/>
  <c r="O61" i="178"/>
  <c r="P61" i="178"/>
  <c r="Q61" i="178"/>
  <c r="R61" i="178"/>
  <c r="L62" i="178"/>
  <c r="M62" i="178"/>
  <c r="N62" i="178"/>
  <c r="O62" i="178"/>
  <c r="P62" i="178"/>
  <c r="Q62" i="178"/>
  <c r="R62" i="178"/>
  <c r="K60" i="178"/>
  <c r="K61" i="178"/>
  <c r="K62" i="178"/>
  <c r="K59" i="178"/>
  <c r="K58" i="178"/>
  <c r="L42" i="178"/>
  <c r="M42" i="178"/>
  <c r="N42" i="178"/>
  <c r="O42" i="178"/>
  <c r="P42" i="178"/>
  <c r="Q42" i="178"/>
  <c r="R42" i="178"/>
  <c r="L43" i="178"/>
  <c r="M43" i="178"/>
  <c r="N43" i="178"/>
  <c r="O43" i="178"/>
  <c r="P43" i="178"/>
  <c r="Q43" i="178"/>
  <c r="R43" i="178"/>
  <c r="L44" i="178"/>
  <c r="M44" i="178"/>
  <c r="N44" i="178"/>
  <c r="O44" i="178"/>
  <c r="P44" i="178"/>
  <c r="Q44" i="178"/>
  <c r="R44" i="178"/>
  <c r="L45" i="178"/>
  <c r="M45" i="178"/>
  <c r="N45" i="178"/>
  <c r="O45" i="178"/>
  <c r="P45" i="178"/>
  <c r="Q45" i="178"/>
  <c r="R45" i="178"/>
  <c r="L46" i="178"/>
  <c r="M46" i="178"/>
  <c r="N46" i="178"/>
  <c r="O46" i="178"/>
  <c r="P46" i="178"/>
  <c r="Q46" i="178"/>
  <c r="R46" i="178"/>
  <c r="L47" i="178"/>
  <c r="M47" i="178"/>
  <c r="N47" i="178"/>
  <c r="O47" i="178"/>
  <c r="P47" i="178"/>
  <c r="Q47" i="178"/>
  <c r="R47" i="178"/>
  <c r="L48" i="178"/>
  <c r="M48" i="178"/>
  <c r="N48" i="178"/>
  <c r="O48" i="178"/>
  <c r="P48" i="178"/>
  <c r="Q48" i="178"/>
  <c r="R48" i="178"/>
  <c r="L49" i="178"/>
  <c r="M49" i="178"/>
  <c r="N49" i="178"/>
  <c r="O49" i="178"/>
  <c r="P49" i="178"/>
  <c r="Q49" i="178"/>
  <c r="R49" i="178"/>
  <c r="L50" i="178"/>
  <c r="M50" i="178"/>
  <c r="N50" i="178"/>
  <c r="O50" i="178"/>
  <c r="P50" i="178"/>
  <c r="Q50" i="178"/>
  <c r="R50" i="178"/>
  <c r="L51" i="178"/>
  <c r="M51" i="178"/>
  <c r="N51" i="178"/>
  <c r="O51" i="178"/>
  <c r="P51" i="178"/>
  <c r="Q51" i="178"/>
  <c r="R51" i="178"/>
  <c r="L52" i="178"/>
  <c r="M52" i="178"/>
  <c r="N52" i="178"/>
  <c r="O52" i="178"/>
  <c r="P52" i="178"/>
  <c r="Q52" i="178"/>
  <c r="R52" i="178"/>
  <c r="L53" i="178"/>
  <c r="M53" i="178"/>
  <c r="N53" i="178"/>
  <c r="O53" i="178"/>
  <c r="P53" i="178"/>
  <c r="Q53" i="178"/>
  <c r="R53" i="178"/>
  <c r="L54" i="178"/>
  <c r="M54" i="178"/>
  <c r="N54" i="178"/>
  <c r="O54" i="178"/>
  <c r="P54" i="178"/>
  <c r="Q54" i="178"/>
  <c r="R54" i="178"/>
  <c r="L55" i="178"/>
  <c r="M55" i="178"/>
  <c r="N55" i="178"/>
  <c r="O55" i="178"/>
  <c r="P55" i="178"/>
  <c r="Q55" i="178"/>
  <c r="R55" i="178"/>
  <c r="L56" i="178"/>
  <c r="M56" i="178"/>
  <c r="N56" i="178"/>
  <c r="O56" i="178"/>
  <c r="P56" i="178"/>
  <c r="Q56" i="178"/>
  <c r="R56" i="178"/>
  <c r="K56" i="178"/>
  <c r="K55" i="178"/>
  <c r="K53" i="178"/>
  <c r="K54" i="178"/>
  <c r="K52" i="178"/>
  <c r="K51" i="178"/>
  <c r="K50" i="178"/>
  <c r="K49" i="178"/>
  <c r="K48" i="178"/>
  <c r="K45" i="178"/>
  <c r="K46" i="178"/>
  <c r="K47" i="178"/>
  <c r="K44" i="178"/>
  <c r="K43" i="178"/>
  <c r="K42" i="178"/>
  <c r="L36" i="178"/>
  <c r="M36" i="178"/>
  <c r="N36" i="178"/>
  <c r="O36" i="178"/>
  <c r="P36" i="178"/>
  <c r="Q36" i="178"/>
  <c r="R36" i="178"/>
  <c r="L37" i="178"/>
  <c r="M37" i="178"/>
  <c r="N37" i="178"/>
  <c r="O37" i="178"/>
  <c r="P37" i="178"/>
  <c r="Q37" i="178"/>
  <c r="R37" i="178"/>
  <c r="L38" i="178"/>
  <c r="M38" i="178"/>
  <c r="N38" i="178"/>
  <c r="O38" i="178"/>
  <c r="P38" i="178"/>
  <c r="Q38" i="178"/>
  <c r="R38" i="178"/>
  <c r="L39" i="178"/>
  <c r="M39" i="178"/>
  <c r="N39" i="178"/>
  <c r="O39" i="178"/>
  <c r="P39" i="178"/>
  <c r="Q39" i="178"/>
  <c r="R39" i="178"/>
  <c r="L40" i="178"/>
  <c r="M40" i="178"/>
  <c r="N40" i="178"/>
  <c r="O40" i="178"/>
  <c r="P40" i="178"/>
  <c r="Q40" i="178"/>
  <c r="R40" i="178"/>
  <c r="K37" i="178"/>
  <c r="K38" i="178"/>
  <c r="K39" i="178"/>
  <c r="K40" i="178"/>
  <c r="K36" i="178"/>
  <c r="L33" i="178"/>
  <c r="M33" i="178"/>
  <c r="N33" i="178"/>
  <c r="O33" i="178"/>
  <c r="P33" i="178"/>
  <c r="Q33" i="178"/>
  <c r="R33" i="178"/>
  <c r="L34" i="178"/>
  <c r="M34" i="178"/>
  <c r="N34" i="178"/>
  <c r="O34" i="178"/>
  <c r="P34" i="178"/>
  <c r="Q34" i="178"/>
  <c r="R34" i="178"/>
  <c r="K34" i="178"/>
  <c r="K33" i="178"/>
  <c r="L31" i="178"/>
  <c r="M31" i="178"/>
  <c r="N31" i="178"/>
  <c r="O31" i="178"/>
  <c r="P31" i="178"/>
  <c r="Q31" i="178"/>
  <c r="R31" i="178"/>
  <c r="K31" i="178"/>
  <c r="I58" i="178"/>
  <c r="I59" i="178"/>
  <c r="I60" i="178"/>
  <c r="I61" i="178"/>
  <c r="I62" i="178"/>
  <c r="H60" i="178"/>
  <c r="H61" i="178"/>
  <c r="H62" i="178"/>
  <c r="H59" i="178"/>
  <c r="H58" i="178"/>
  <c r="I42" i="178"/>
  <c r="I43" i="178"/>
  <c r="I44" i="178"/>
  <c r="I45" i="178"/>
  <c r="I46" i="178"/>
  <c r="I47" i="178"/>
  <c r="I48" i="178"/>
  <c r="I49" i="178"/>
  <c r="I50" i="178"/>
  <c r="I51" i="178"/>
  <c r="I52" i="178"/>
  <c r="I53" i="178"/>
  <c r="I54" i="178"/>
  <c r="I55" i="178"/>
  <c r="I56" i="178"/>
  <c r="J56" i="178" s="1"/>
  <c r="H56" i="178"/>
  <c r="H55" i="178"/>
  <c r="H53" i="178"/>
  <c r="H54" i="178"/>
  <c r="H52" i="178"/>
  <c r="H51" i="178"/>
  <c r="H50" i="178"/>
  <c r="H49" i="178"/>
  <c r="H48" i="178"/>
  <c r="H45" i="178"/>
  <c r="H47" i="178"/>
  <c r="H44" i="178"/>
  <c r="H43" i="178"/>
  <c r="H42" i="178"/>
  <c r="I36" i="178"/>
  <c r="I37" i="178"/>
  <c r="I38" i="178"/>
  <c r="I39" i="178"/>
  <c r="I40" i="178"/>
  <c r="H37" i="178"/>
  <c r="H38" i="178"/>
  <c r="H39" i="178"/>
  <c r="H40" i="178"/>
  <c r="H36" i="178"/>
  <c r="I33" i="178"/>
  <c r="I34" i="178"/>
  <c r="H34" i="178"/>
  <c r="H33" i="178"/>
  <c r="I31" i="178"/>
  <c r="H31" i="178"/>
  <c r="F62" i="178"/>
  <c r="F61" i="178"/>
  <c r="F60" i="178"/>
  <c r="J60" i="178" s="1"/>
  <c r="F59" i="178"/>
  <c r="F58" i="178"/>
  <c r="F55" i="178"/>
  <c r="F54" i="178"/>
  <c r="J54" i="178" s="1"/>
  <c r="F53" i="178"/>
  <c r="F52" i="178"/>
  <c r="F51" i="178"/>
  <c r="F50" i="178"/>
  <c r="J50" i="178" s="1"/>
  <c r="F49" i="178"/>
  <c r="F48" i="178"/>
  <c r="F47" i="178"/>
  <c r="F46" i="178"/>
  <c r="J46" i="178" s="1"/>
  <c r="F45" i="178"/>
  <c r="F44" i="178"/>
  <c r="F43" i="178"/>
  <c r="F42" i="178"/>
  <c r="J42" i="178" s="1"/>
  <c r="F40" i="178"/>
  <c r="F39" i="178"/>
  <c r="F38" i="178"/>
  <c r="F37" i="178"/>
  <c r="F36" i="178"/>
  <c r="F34" i="178"/>
  <c r="F33" i="178"/>
  <c r="F31" i="178"/>
  <c r="J31" i="178" s="1"/>
  <c r="AU8" i="178"/>
  <c r="AV8" i="178"/>
  <c r="AW8" i="178"/>
  <c r="AX8" i="178"/>
  <c r="AY8" i="178"/>
  <c r="AZ8" i="178"/>
  <c r="BA8" i="178"/>
  <c r="BB8" i="178"/>
  <c r="BC8" i="178"/>
  <c r="BD8" i="178"/>
  <c r="BE8" i="178"/>
  <c r="BF8" i="178"/>
  <c r="BG8" i="178"/>
  <c r="BH8" i="178"/>
  <c r="BJ8" i="178"/>
  <c r="BK8" i="178"/>
  <c r="BL8" i="178"/>
  <c r="BM8" i="178"/>
  <c r="BN8" i="178"/>
  <c r="BO8" i="178"/>
  <c r="BP8" i="178"/>
  <c r="BQ8" i="178"/>
  <c r="BR8" i="178"/>
  <c r="BS8" i="178"/>
  <c r="BT8" i="178"/>
  <c r="BU8" i="178"/>
  <c r="BV8" i="178"/>
  <c r="AT8" i="178"/>
  <c r="AI6" i="130"/>
  <c r="AJ6" i="130"/>
  <c r="AK6" i="130"/>
  <c r="AL6" i="130"/>
  <c r="AM6" i="130"/>
  <c r="AN6" i="130"/>
  <c r="AO6" i="130"/>
  <c r="AP6" i="130"/>
  <c r="AQ6" i="130"/>
  <c r="AR6" i="130"/>
  <c r="AS6" i="130"/>
  <c r="AT6" i="130"/>
  <c r="AU6" i="130"/>
  <c r="AV6" i="130"/>
  <c r="AW6" i="130"/>
  <c r="AX6" i="130"/>
  <c r="AY6" i="130"/>
  <c r="AZ6" i="130"/>
  <c r="BA6" i="130"/>
  <c r="BB6" i="130"/>
  <c r="AH6" i="130"/>
  <c r="BB98" i="130"/>
  <c r="AE69" i="131" s="1"/>
  <c r="BA98" i="130"/>
  <c r="AD69" i="131" s="1"/>
  <c r="AZ98" i="130"/>
  <c r="AC69" i="131" s="1"/>
  <c r="AY98" i="130"/>
  <c r="AB69" i="131" s="1"/>
  <c r="AX98" i="130"/>
  <c r="AA69" i="131" s="1"/>
  <c r="AW98" i="130"/>
  <c r="Z69" i="131" s="1"/>
  <c r="AV98" i="130"/>
  <c r="Y69" i="131" s="1"/>
  <c r="AU98" i="130"/>
  <c r="X69" i="131" s="1"/>
  <c r="AT98" i="130"/>
  <c r="W69" i="131" s="1"/>
  <c r="AS98" i="130"/>
  <c r="V69" i="131" s="1"/>
  <c r="AR98" i="130"/>
  <c r="U69" i="131" s="1"/>
  <c r="AQ98" i="130"/>
  <c r="T69" i="131" s="1"/>
  <c r="AP98" i="130"/>
  <c r="N69" i="131" s="1"/>
  <c r="AO98" i="130"/>
  <c r="M69" i="131" s="1"/>
  <c r="AN98" i="130"/>
  <c r="L69" i="131" s="1"/>
  <c r="AM98" i="130"/>
  <c r="K69" i="131" s="1"/>
  <c r="AL98" i="130"/>
  <c r="J69" i="131" s="1"/>
  <c r="AK98" i="130"/>
  <c r="I69" i="131" s="1"/>
  <c r="AJ98" i="130"/>
  <c r="H69" i="131" s="1"/>
  <c r="AI98" i="130"/>
  <c r="F69" i="131" s="1"/>
  <c r="AH98" i="130"/>
  <c r="E69" i="131" s="1"/>
  <c r="BB97" i="130"/>
  <c r="AE68" i="131" s="1"/>
  <c r="BA97" i="130"/>
  <c r="AD68" i="131" s="1"/>
  <c r="AZ97" i="130"/>
  <c r="AC68" i="131" s="1"/>
  <c r="AY97" i="130"/>
  <c r="AB68" i="131" s="1"/>
  <c r="AX97" i="130"/>
  <c r="AA68" i="131" s="1"/>
  <c r="AW97" i="130"/>
  <c r="Z68" i="131" s="1"/>
  <c r="AV97" i="130"/>
  <c r="Y68" i="131" s="1"/>
  <c r="AU97" i="130"/>
  <c r="X68" i="131" s="1"/>
  <c r="AT97" i="130"/>
  <c r="W68" i="131" s="1"/>
  <c r="AS97" i="130"/>
  <c r="V68" i="131" s="1"/>
  <c r="AR97" i="130"/>
  <c r="U68" i="131" s="1"/>
  <c r="AQ97" i="130"/>
  <c r="T68" i="131" s="1"/>
  <c r="AP97" i="130"/>
  <c r="N68" i="131" s="1"/>
  <c r="AO97" i="130"/>
  <c r="M68" i="131" s="1"/>
  <c r="AN97" i="130"/>
  <c r="L68" i="131" s="1"/>
  <c r="AM97" i="130"/>
  <c r="K68" i="131" s="1"/>
  <c r="AL97" i="130"/>
  <c r="J68" i="131" s="1"/>
  <c r="AK97" i="130"/>
  <c r="I68" i="131" s="1"/>
  <c r="AJ97" i="130"/>
  <c r="H68" i="131" s="1"/>
  <c r="AI97" i="130"/>
  <c r="F68" i="131" s="1"/>
  <c r="AH97" i="130"/>
  <c r="E68" i="131" s="1"/>
  <c r="BB96" i="130"/>
  <c r="AE67" i="131" s="1"/>
  <c r="BA96" i="130"/>
  <c r="AD67" i="131" s="1"/>
  <c r="AZ96" i="130"/>
  <c r="AC67" i="131" s="1"/>
  <c r="AY96" i="130"/>
  <c r="AB67" i="131" s="1"/>
  <c r="AX96" i="130"/>
  <c r="AA67" i="131" s="1"/>
  <c r="AW96" i="130"/>
  <c r="Z67" i="131" s="1"/>
  <c r="AV96" i="130"/>
  <c r="Y67" i="131" s="1"/>
  <c r="AU96" i="130"/>
  <c r="X67" i="131" s="1"/>
  <c r="AT96" i="130"/>
  <c r="W67" i="131" s="1"/>
  <c r="AS96" i="130"/>
  <c r="V67" i="131" s="1"/>
  <c r="AR96" i="130"/>
  <c r="U67" i="131" s="1"/>
  <c r="AQ96" i="130"/>
  <c r="T67" i="131" s="1"/>
  <c r="AP96" i="130"/>
  <c r="N67" i="131" s="1"/>
  <c r="AO96" i="130"/>
  <c r="M67" i="131" s="1"/>
  <c r="AN96" i="130"/>
  <c r="L67" i="131" s="1"/>
  <c r="AM96" i="130"/>
  <c r="K67" i="131" s="1"/>
  <c r="AL96" i="130"/>
  <c r="J67" i="131" s="1"/>
  <c r="AK96" i="130"/>
  <c r="I67" i="131" s="1"/>
  <c r="AJ96" i="130"/>
  <c r="H67" i="131" s="1"/>
  <c r="AI96" i="130"/>
  <c r="F67" i="131" s="1"/>
  <c r="AH96" i="130"/>
  <c r="E67" i="131" s="1"/>
  <c r="BB95" i="130"/>
  <c r="AE66" i="131" s="1"/>
  <c r="BA95" i="130"/>
  <c r="AD66" i="131" s="1"/>
  <c r="AZ95" i="130"/>
  <c r="AC66" i="131" s="1"/>
  <c r="AY95" i="130"/>
  <c r="AB66" i="131" s="1"/>
  <c r="AX95" i="130"/>
  <c r="AA66" i="131" s="1"/>
  <c r="AW95" i="130"/>
  <c r="Z66" i="131" s="1"/>
  <c r="AV95" i="130"/>
  <c r="Y66" i="131" s="1"/>
  <c r="AU95" i="130"/>
  <c r="X66" i="131" s="1"/>
  <c r="AT95" i="130"/>
  <c r="W66" i="131" s="1"/>
  <c r="AS95" i="130"/>
  <c r="V66" i="131" s="1"/>
  <c r="AR95" i="130"/>
  <c r="U66" i="131" s="1"/>
  <c r="AQ95" i="130"/>
  <c r="T66" i="131" s="1"/>
  <c r="AP95" i="130"/>
  <c r="N66" i="131" s="1"/>
  <c r="AO95" i="130"/>
  <c r="M66" i="131" s="1"/>
  <c r="AN95" i="130"/>
  <c r="L66" i="131" s="1"/>
  <c r="AM95" i="130"/>
  <c r="K66" i="131" s="1"/>
  <c r="AL95" i="130"/>
  <c r="J66" i="131" s="1"/>
  <c r="AK95" i="130"/>
  <c r="I66" i="131" s="1"/>
  <c r="AJ95" i="130"/>
  <c r="H66" i="131" s="1"/>
  <c r="AI95" i="130"/>
  <c r="F66" i="131" s="1"/>
  <c r="AH95" i="130"/>
  <c r="E66" i="131" s="1"/>
  <c r="BB94" i="130"/>
  <c r="AE65" i="131" s="1"/>
  <c r="BA94" i="130"/>
  <c r="AD65" i="131" s="1"/>
  <c r="AZ94" i="130"/>
  <c r="AC65" i="131" s="1"/>
  <c r="AY94" i="130"/>
  <c r="AB65" i="131" s="1"/>
  <c r="AX94" i="130"/>
  <c r="AA65" i="131" s="1"/>
  <c r="AW94" i="130"/>
  <c r="Z65" i="131" s="1"/>
  <c r="AV94" i="130"/>
  <c r="Y65" i="131" s="1"/>
  <c r="AU94" i="130"/>
  <c r="X65" i="131" s="1"/>
  <c r="AT94" i="130"/>
  <c r="W65" i="131" s="1"/>
  <c r="AS94" i="130"/>
  <c r="V65" i="131" s="1"/>
  <c r="AR94" i="130"/>
  <c r="U65" i="131" s="1"/>
  <c r="AQ94" i="130"/>
  <c r="T65" i="131" s="1"/>
  <c r="AP94" i="130"/>
  <c r="N65" i="131" s="1"/>
  <c r="AO94" i="130"/>
  <c r="M65" i="131" s="1"/>
  <c r="AN94" i="130"/>
  <c r="L65" i="131" s="1"/>
  <c r="AM94" i="130"/>
  <c r="K65" i="131" s="1"/>
  <c r="AL94" i="130"/>
  <c r="J65" i="131" s="1"/>
  <c r="AK94" i="130"/>
  <c r="I65" i="131" s="1"/>
  <c r="AJ94" i="130"/>
  <c r="H65" i="131" s="1"/>
  <c r="AI94" i="130"/>
  <c r="F65" i="131" s="1"/>
  <c r="AH94" i="130"/>
  <c r="E65" i="131" s="1"/>
  <c r="BB93" i="130"/>
  <c r="AE64" i="131" s="1"/>
  <c r="BA93" i="130"/>
  <c r="AD64" i="131" s="1"/>
  <c r="AZ93" i="130"/>
  <c r="AC64" i="131" s="1"/>
  <c r="AY93" i="130"/>
  <c r="AB64" i="131" s="1"/>
  <c r="AX93" i="130"/>
  <c r="AA64" i="131" s="1"/>
  <c r="AW93" i="130"/>
  <c r="Z64" i="131" s="1"/>
  <c r="AV93" i="130"/>
  <c r="Y64" i="131" s="1"/>
  <c r="AU93" i="130"/>
  <c r="X64" i="131" s="1"/>
  <c r="AT93" i="130"/>
  <c r="W64" i="131" s="1"/>
  <c r="AS93" i="130"/>
  <c r="V64" i="131" s="1"/>
  <c r="AR93" i="130"/>
  <c r="U64" i="131" s="1"/>
  <c r="AQ93" i="130"/>
  <c r="T64" i="131" s="1"/>
  <c r="AP93" i="130"/>
  <c r="N64" i="131" s="1"/>
  <c r="AO93" i="130"/>
  <c r="M64" i="131" s="1"/>
  <c r="AN93" i="130"/>
  <c r="L64" i="131" s="1"/>
  <c r="AM93" i="130"/>
  <c r="K64" i="131" s="1"/>
  <c r="AL93" i="130"/>
  <c r="J64" i="131" s="1"/>
  <c r="AK93" i="130"/>
  <c r="I64" i="131" s="1"/>
  <c r="AJ93" i="130"/>
  <c r="H64" i="131" s="1"/>
  <c r="AI93" i="130"/>
  <c r="F64" i="131" s="1"/>
  <c r="AH93" i="130"/>
  <c r="E64" i="131" s="1"/>
  <c r="BB92" i="130"/>
  <c r="AE63" i="131" s="1"/>
  <c r="BA92" i="130"/>
  <c r="AD63" i="131" s="1"/>
  <c r="AZ92" i="130"/>
  <c r="AC63" i="131" s="1"/>
  <c r="AY92" i="130"/>
  <c r="AB63" i="131" s="1"/>
  <c r="AX92" i="130"/>
  <c r="AA63" i="131" s="1"/>
  <c r="AW92" i="130"/>
  <c r="Z63" i="131" s="1"/>
  <c r="AV92" i="130"/>
  <c r="Y63" i="131" s="1"/>
  <c r="AU92" i="130"/>
  <c r="X63" i="131" s="1"/>
  <c r="AT92" i="130"/>
  <c r="W63" i="131" s="1"/>
  <c r="AS92" i="130"/>
  <c r="V63" i="131" s="1"/>
  <c r="AR92" i="130"/>
  <c r="U63" i="131" s="1"/>
  <c r="AQ92" i="130"/>
  <c r="T63" i="131" s="1"/>
  <c r="AP92" i="130"/>
  <c r="N63" i="131" s="1"/>
  <c r="AO92" i="130"/>
  <c r="M63" i="131" s="1"/>
  <c r="AN92" i="130"/>
  <c r="L63" i="131" s="1"/>
  <c r="AM92" i="130"/>
  <c r="K63" i="131" s="1"/>
  <c r="AL92" i="130"/>
  <c r="J63" i="131" s="1"/>
  <c r="AK92" i="130"/>
  <c r="I63" i="131" s="1"/>
  <c r="AJ92" i="130"/>
  <c r="H63" i="131" s="1"/>
  <c r="AI92" i="130"/>
  <c r="F63" i="131" s="1"/>
  <c r="AH92" i="130"/>
  <c r="E63" i="131" s="1"/>
  <c r="BB91" i="130"/>
  <c r="AE62" i="131" s="1"/>
  <c r="BA91" i="130"/>
  <c r="AD62" i="131" s="1"/>
  <c r="AZ91" i="130"/>
  <c r="AC62" i="131" s="1"/>
  <c r="AY91" i="130"/>
  <c r="AB62" i="131" s="1"/>
  <c r="AX91" i="130"/>
  <c r="AA62" i="131" s="1"/>
  <c r="AW91" i="130"/>
  <c r="Z62" i="131" s="1"/>
  <c r="AV91" i="130"/>
  <c r="Y62" i="131" s="1"/>
  <c r="AU91" i="130"/>
  <c r="X62" i="131" s="1"/>
  <c r="AT91" i="130"/>
  <c r="W62" i="131" s="1"/>
  <c r="AS91" i="130"/>
  <c r="V62" i="131" s="1"/>
  <c r="AR91" i="130"/>
  <c r="U62" i="131" s="1"/>
  <c r="AQ91" i="130"/>
  <c r="T62" i="131" s="1"/>
  <c r="AP91" i="130"/>
  <c r="N62" i="131" s="1"/>
  <c r="AO91" i="130"/>
  <c r="M62" i="131" s="1"/>
  <c r="AN91" i="130"/>
  <c r="L62" i="131" s="1"/>
  <c r="AM91" i="130"/>
  <c r="K62" i="131" s="1"/>
  <c r="AL91" i="130"/>
  <c r="J62" i="131" s="1"/>
  <c r="AK91" i="130"/>
  <c r="I62" i="131" s="1"/>
  <c r="AJ91" i="130"/>
  <c r="H62" i="131" s="1"/>
  <c r="AI91" i="130"/>
  <c r="F62" i="131" s="1"/>
  <c r="AH91" i="130"/>
  <c r="E62" i="131" s="1"/>
  <c r="BB90" i="130"/>
  <c r="AE61" i="131" s="1"/>
  <c r="BA90" i="130"/>
  <c r="AD61" i="131" s="1"/>
  <c r="AZ90" i="130"/>
  <c r="AC61" i="131" s="1"/>
  <c r="AY90" i="130"/>
  <c r="AB61" i="131" s="1"/>
  <c r="AX90" i="130"/>
  <c r="AA61" i="131" s="1"/>
  <c r="AW90" i="130"/>
  <c r="Z61" i="131" s="1"/>
  <c r="AV90" i="130"/>
  <c r="Y61" i="131" s="1"/>
  <c r="AU90" i="130"/>
  <c r="X61" i="131" s="1"/>
  <c r="AT90" i="130"/>
  <c r="W61" i="131" s="1"/>
  <c r="AS90" i="130"/>
  <c r="V61" i="131" s="1"/>
  <c r="AR90" i="130"/>
  <c r="U61" i="131" s="1"/>
  <c r="AQ90" i="130"/>
  <c r="T61" i="131" s="1"/>
  <c r="AP90" i="130"/>
  <c r="N61" i="131" s="1"/>
  <c r="AO90" i="130"/>
  <c r="M61" i="131" s="1"/>
  <c r="AN90" i="130"/>
  <c r="L61" i="131" s="1"/>
  <c r="AM90" i="130"/>
  <c r="K61" i="131" s="1"/>
  <c r="AL90" i="130"/>
  <c r="J61" i="131" s="1"/>
  <c r="AK90" i="130"/>
  <c r="I61" i="131" s="1"/>
  <c r="AJ90" i="130"/>
  <c r="H61" i="131" s="1"/>
  <c r="AI90" i="130"/>
  <c r="F61" i="131" s="1"/>
  <c r="AH90" i="130"/>
  <c r="E61" i="131" s="1"/>
  <c r="BB89" i="130"/>
  <c r="AE60" i="131" s="1"/>
  <c r="BA89" i="130"/>
  <c r="AD60" i="131" s="1"/>
  <c r="AZ89" i="130"/>
  <c r="AC60" i="131" s="1"/>
  <c r="AY89" i="130"/>
  <c r="AB60" i="131" s="1"/>
  <c r="AX89" i="130"/>
  <c r="AA60" i="131" s="1"/>
  <c r="AW89" i="130"/>
  <c r="Z60" i="131" s="1"/>
  <c r="AV89" i="130"/>
  <c r="Y60" i="131" s="1"/>
  <c r="AU89" i="130"/>
  <c r="X60" i="131" s="1"/>
  <c r="AT89" i="130"/>
  <c r="W60" i="131" s="1"/>
  <c r="AS89" i="130"/>
  <c r="V60" i="131" s="1"/>
  <c r="AR89" i="130"/>
  <c r="U60" i="131" s="1"/>
  <c r="AQ89" i="130"/>
  <c r="T60" i="131" s="1"/>
  <c r="AP89" i="130"/>
  <c r="N60" i="131" s="1"/>
  <c r="AO89" i="130"/>
  <c r="M60" i="131" s="1"/>
  <c r="AN89" i="130"/>
  <c r="L60" i="131" s="1"/>
  <c r="AM89" i="130"/>
  <c r="K60" i="131" s="1"/>
  <c r="AL89" i="130"/>
  <c r="J60" i="131" s="1"/>
  <c r="AK89" i="130"/>
  <c r="I60" i="131" s="1"/>
  <c r="AJ89" i="130"/>
  <c r="H60" i="131" s="1"/>
  <c r="AI89" i="130"/>
  <c r="F60" i="131" s="1"/>
  <c r="AH89" i="130"/>
  <c r="E60" i="131" s="1"/>
  <c r="BB88" i="130"/>
  <c r="AE58" i="131" s="1"/>
  <c r="BA88" i="130"/>
  <c r="AD58" i="131" s="1"/>
  <c r="AZ88" i="130"/>
  <c r="AC58" i="131" s="1"/>
  <c r="AY88" i="130"/>
  <c r="AB58" i="131" s="1"/>
  <c r="AX88" i="130"/>
  <c r="AA58" i="131" s="1"/>
  <c r="AW88" i="130"/>
  <c r="Z58" i="131" s="1"/>
  <c r="AV88" i="130"/>
  <c r="Y58" i="131" s="1"/>
  <c r="AU88" i="130"/>
  <c r="X58" i="131" s="1"/>
  <c r="AT88" i="130"/>
  <c r="W58" i="131" s="1"/>
  <c r="AS88" i="130"/>
  <c r="V58" i="131" s="1"/>
  <c r="AR88" i="130"/>
  <c r="U58" i="131" s="1"/>
  <c r="AQ88" i="130"/>
  <c r="T58" i="131" s="1"/>
  <c r="AP88" i="130"/>
  <c r="N58" i="131" s="1"/>
  <c r="AO88" i="130"/>
  <c r="M58" i="131" s="1"/>
  <c r="AN88" i="130"/>
  <c r="L58" i="131" s="1"/>
  <c r="AM88" i="130"/>
  <c r="K58" i="131" s="1"/>
  <c r="AL88" i="130"/>
  <c r="J58" i="131" s="1"/>
  <c r="AK88" i="130"/>
  <c r="I58" i="131" s="1"/>
  <c r="AJ88" i="130"/>
  <c r="H58" i="131" s="1"/>
  <c r="AI88" i="130"/>
  <c r="F58" i="131" s="1"/>
  <c r="AH88" i="130"/>
  <c r="E58" i="131" s="1"/>
  <c r="BB87" i="130"/>
  <c r="AE57" i="131" s="1"/>
  <c r="BA87" i="130"/>
  <c r="AD57" i="131" s="1"/>
  <c r="AZ87" i="130"/>
  <c r="AC57" i="131" s="1"/>
  <c r="AY87" i="130"/>
  <c r="AB57" i="131" s="1"/>
  <c r="AX87" i="130"/>
  <c r="AA57" i="131" s="1"/>
  <c r="AW87" i="130"/>
  <c r="Z57" i="131" s="1"/>
  <c r="AV87" i="130"/>
  <c r="Y57" i="131" s="1"/>
  <c r="AU87" i="130"/>
  <c r="X57" i="131" s="1"/>
  <c r="AT87" i="130"/>
  <c r="W57" i="131" s="1"/>
  <c r="AS87" i="130"/>
  <c r="V57" i="131" s="1"/>
  <c r="AR87" i="130"/>
  <c r="U57" i="131" s="1"/>
  <c r="AQ87" i="130"/>
  <c r="T57" i="131" s="1"/>
  <c r="AP87" i="130"/>
  <c r="N57" i="131" s="1"/>
  <c r="AO87" i="130"/>
  <c r="M57" i="131" s="1"/>
  <c r="AN87" i="130"/>
  <c r="L57" i="131" s="1"/>
  <c r="AM87" i="130"/>
  <c r="K57" i="131" s="1"/>
  <c r="AL87" i="130"/>
  <c r="J57" i="131" s="1"/>
  <c r="AK87" i="130"/>
  <c r="I57" i="131" s="1"/>
  <c r="AJ87" i="130"/>
  <c r="H57" i="131" s="1"/>
  <c r="AI87" i="130"/>
  <c r="F57" i="131" s="1"/>
  <c r="AH87" i="130"/>
  <c r="E57" i="131" s="1"/>
  <c r="BB86" i="130"/>
  <c r="AE56" i="131" s="1"/>
  <c r="BA86" i="130"/>
  <c r="AD56" i="131" s="1"/>
  <c r="AZ86" i="130"/>
  <c r="AC56" i="131" s="1"/>
  <c r="AY86" i="130"/>
  <c r="AB56" i="131" s="1"/>
  <c r="AX86" i="130"/>
  <c r="AA56" i="131" s="1"/>
  <c r="AW86" i="130"/>
  <c r="Z56" i="131" s="1"/>
  <c r="AV86" i="130"/>
  <c r="Y56" i="131" s="1"/>
  <c r="AU86" i="130"/>
  <c r="X56" i="131" s="1"/>
  <c r="AT86" i="130"/>
  <c r="W56" i="131" s="1"/>
  <c r="AS86" i="130"/>
  <c r="V56" i="131" s="1"/>
  <c r="AR86" i="130"/>
  <c r="U56" i="131" s="1"/>
  <c r="AQ86" i="130"/>
  <c r="T56" i="131" s="1"/>
  <c r="AP86" i="130"/>
  <c r="N56" i="131" s="1"/>
  <c r="AO86" i="130"/>
  <c r="M56" i="131" s="1"/>
  <c r="AN86" i="130"/>
  <c r="L56" i="131" s="1"/>
  <c r="AM86" i="130"/>
  <c r="K56" i="131" s="1"/>
  <c r="AL86" i="130"/>
  <c r="J56" i="131" s="1"/>
  <c r="AK86" i="130"/>
  <c r="I56" i="131" s="1"/>
  <c r="AJ86" i="130"/>
  <c r="H56" i="131" s="1"/>
  <c r="AI86" i="130"/>
  <c r="F56" i="131" s="1"/>
  <c r="AH86" i="130"/>
  <c r="E56" i="131" s="1"/>
  <c r="BB85" i="130"/>
  <c r="AE55" i="131" s="1"/>
  <c r="BA85" i="130"/>
  <c r="AD55" i="131" s="1"/>
  <c r="AZ85" i="130"/>
  <c r="AC55" i="131" s="1"/>
  <c r="AY85" i="130"/>
  <c r="AB55" i="131" s="1"/>
  <c r="AX85" i="130"/>
  <c r="AA55" i="131" s="1"/>
  <c r="AW85" i="130"/>
  <c r="Z55" i="131" s="1"/>
  <c r="AV85" i="130"/>
  <c r="Y55" i="131" s="1"/>
  <c r="AU85" i="130"/>
  <c r="X55" i="131" s="1"/>
  <c r="AT85" i="130"/>
  <c r="W55" i="131" s="1"/>
  <c r="AS85" i="130"/>
  <c r="V55" i="131" s="1"/>
  <c r="AR85" i="130"/>
  <c r="U55" i="131" s="1"/>
  <c r="AQ85" i="130"/>
  <c r="T55" i="131" s="1"/>
  <c r="AP85" i="130"/>
  <c r="N55" i="131" s="1"/>
  <c r="AO85" i="130"/>
  <c r="M55" i="131" s="1"/>
  <c r="AN85" i="130"/>
  <c r="L55" i="131" s="1"/>
  <c r="AM85" i="130"/>
  <c r="K55" i="131" s="1"/>
  <c r="AL85" i="130"/>
  <c r="J55" i="131" s="1"/>
  <c r="AK85" i="130"/>
  <c r="I55" i="131" s="1"/>
  <c r="AJ85" i="130"/>
  <c r="H55" i="131" s="1"/>
  <c r="AI85" i="130"/>
  <c r="F55" i="131" s="1"/>
  <c r="AH85" i="130"/>
  <c r="E55" i="131" s="1"/>
  <c r="BB84" i="130"/>
  <c r="AE54" i="131" s="1"/>
  <c r="BA84" i="130"/>
  <c r="AD54" i="131" s="1"/>
  <c r="AZ84" i="130"/>
  <c r="AC54" i="131" s="1"/>
  <c r="AY84" i="130"/>
  <c r="AB54" i="131" s="1"/>
  <c r="AX84" i="130"/>
  <c r="AA54" i="131" s="1"/>
  <c r="AW84" i="130"/>
  <c r="Z54" i="131" s="1"/>
  <c r="AV84" i="130"/>
  <c r="Y54" i="131" s="1"/>
  <c r="AU84" i="130"/>
  <c r="X54" i="131" s="1"/>
  <c r="AT84" i="130"/>
  <c r="W54" i="131" s="1"/>
  <c r="AS84" i="130"/>
  <c r="V54" i="131" s="1"/>
  <c r="AR84" i="130"/>
  <c r="U54" i="131" s="1"/>
  <c r="AQ84" i="130"/>
  <c r="T54" i="131" s="1"/>
  <c r="AP84" i="130"/>
  <c r="N54" i="131" s="1"/>
  <c r="AO84" i="130"/>
  <c r="M54" i="131" s="1"/>
  <c r="AN84" i="130"/>
  <c r="L54" i="131" s="1"/>
  <c r="AM84" i="130"/>
  <c r="K54" i="131" s="1"/>
  <c r="AL84" i="130"/>
  <c r="J54" i="131" s="1"/>
  <c r="AK84" i="130"/>
  <c r="I54" i="131" s="1"/>
  <c r="AJ84" i="130"/>
  <c r="H54" i="131" s="1"/>
  <c r="AI84" i="130"/>
  <c r="F54" i="131" s="1"/>
  <c r="AH84" i="130"/>
  <c r="E54" i="131" s="1"/>
  <c r="BB83" i="130"/>
  <c r="AE53" i="131" s="1"/>
  <c r="BA83" i="130"/>
  <c r="AD53" i="131" s="1"/>
  <c r="AZ83" i="130"/>
  <c r="AC53" i="131" s="1"/>
  <c r="AY83" i="130"/>
  <c r="AB53" i="131" s="1"/>
  <c r="AX83" i="130"/>
  <c r="AA53" i="131" s="1"/>
  <c r="AW83" i="130"/>
  <c r="Z53" i="131" s="1"/>
  <c r="AV83" i="130"/>
  <c r="Y53" i="131" s="1"/>
  <c r="AU83" i="130"/>
  <c r="X53" i="131" s="1"/>
  <c r="AT83" i="130"/>
  <c r="W53" i="131" s="1"/>
  <c r="AS83" i="130"/>
  <c r="V53" i="131" s="1"/>
  <c r="AR83" i="130"/>
  <c r="U53" i="131" s="1"/>
  <c r="AQ83" i="130"/>
  <c r="T53" i="131" s="1"/>
  <c r="AP83" i="130"/>
  <c r="N53" i="131" s="1"/>
  <c r="AO83" i="130"/>
  <c r="M53" i="131" s="1"/>
  <c r="AN83" i="130"/>
  <c r="L53" i="131" s="1"/>
  <c r="AM83" i="130"/>
  <c r="K53" i="131" s="1"/>
  <c r="AL83" i="130"/>
  <c r="J53" i="131" s="1"/>
  <c r="AK83" i="130"/>
  <c r="I53" i="131" s="1"/>
  <c r="AJ83" i="130"/>
  <c r="H53" i="131" s="1"/>
  <c r="AI83" i="130"/>
  <c r="F53" i="131" s="1"/>
  <c r="AH83" i="130"/>
  <c r="E53" i="131" s="1"/>
  <c r="BB82" i="130"/>
  <c r="AE52" i="131" s="1"/>
  <c r="BA82" i="130"/>
  <c r="AD52" i="131" s="1"/>
  <c r="AZ82" i="130"/>
  <c r="AC52" i="131" s="1"/>
  <c r="AY82" i="130"/>
  <c r="AB52" i="131" s="1"/>
  <c r="AX82" i="130"/>
  <c r="AA52" i="131" s="1"/>
  <c r="AW82" i="130"/>
  <c r="Z52" i="131" s="1"/>
  <c r="AV82" i="130"/>
  <c r="Y52" i="131" s="1"/>
  <c r="AU82" i="130"/>
  <c r="X52" i="131" s="1"/>
  <c r="AT82" i="130"/>
  <c r="W52" i="131" s="1"/>
  <c r="AS82" i="130"/>
  <c r="V52" i="131" s="1"/>
  <c r="AR82" i="130"/>
  <c r="U52" i="131" s="1"/>
  <c r="AQ82" i="130"/>
  <c r="T52" i="131" s="1"/>
  <c r="AP82" i="130"/>
  <c r="N52" i="131" s="1"/>
  <c r="AO82" i="130"/>
  <c r="M52" i="131" s="1"/>
  <c r="AN82" i="130"/>
  <c r="L52" i="131" s="1"/>
  <c r="AM82" i="130"/>
  <c r="K52" i="131" s="1"/>
  <c r="AL82" i="130"/>
  <c r="J52" i="131" s="1"/>
  <c r="AK82" i="130"/>
  <c r="I52" i="131" s="1"/>
  <c r="AJ82" i="130"/>
  <c r="H52" i="131" s="1"/>
  <c r="AI82" i="130"/>
  <c r="F52" i="131" s="1"/>
  <c r="AH82" i="130"/>
  <c r="E52" i="131" s="1"/>
  <c r="BB81" i="130"/>
  <c r="AE51" i="131" s="1"/>
  <c r="BA81" i="130"/>
  <c r="AD51" i="131" s="1"/>
  <c r="AZ81" i="130"/>
  <c r="AC51" i="131" s="1"/>
  <c r="AY81" i="130"/>
  <c r="AB51" i="131" s="1"/>
  <c r="AX81" i="130"/>
  <c r="AA51" i="131" s="1"/>
  <c r="AW81" i="130"/>
  <c r="Z51" i="131" s="1"/>
  <c r="AV81" i="130"/>
  <c r="Y51" i="131" s="1"/>
  <c r="AU81" i="130"/>
  <c r="X51" i="131" s="1"/>
  <c r="AT81" i="130"/>
  <c r="W51" i="131" s="1"/>
  <c r="AS81" i="130"/>
  <c r="V51" i="131" s="1"/>
  <c r="AR81" i="130"/>
  <c r="U51" i="131" s="1"/>
  <c r="AQ81" i="130"/>
  <c r="T51" i="131" s="1"/>
  <c r="AP81" i="130"/>
  <c r="N51" i="131" s="1"/>
  <c r="AO81" i="130"/>
  <c r="M51" i="131" s="1"/>
  <c r="AN81" i="130"/>
  <c r="L51" i="131" s="1"/>
  <c r="AM81" i="130"/>
  <c r="K51" i="131" s="1"/>
  <c r="AL81" i="130"/>
  <c r="J51" i="131" s="1"/>
  <c r="AK81" i="130"/>
  <c r="I51" i="131" s="1"/>
  <c r="AJ81" i="130"/>
  <c r="H51" i="131" s="1"/>
  <c r="AI81" i="130"/>
  <c r="F51" i="131" s="1"/>
  <c r="AH81" i="130"/>
  <c r="E51" i="131" s="1"/>
  <c r="BB80" i="130"/>
  <c r="AE50" i="131" s="1"/>
  <c r="BA80" i="130"/>
  <c r="AD50" i="131" s="1"/>
  <c r="AZ80" i="130"/>
  <c r="AC50" i="131" s="1"/>
  <c r="AY80" i="130"/>
  <c r="AB50" i="131" s="1"/>
  <c r="AX80" i="130"/>
  <c r="AA50" i="131" s="1"/>
  <c r="AW80" i="130"/>
  <c r="Z50" i="131" s="1"/>
  <c r="AV80" i="130"/>
  <c r="Y50" i="131" s="1"/>
  <c r="AU80" i="130"/>
  <c r="X50" i="131" s="1"/>
  <c r="AT80" i="130"/>
  <c r="W50" i="131" s="1"/>
  <c r="AS80" i="130"/>
  <c r="V50" i="131" s="1"/>
  <c r="AR80" i="130"/>
  <c r="U50" i="131" s="1"/>
  <c r="AQ80" i="130"/>
  <c r="T50" i="131" s="1"/>
  <c r="AP80" i="130"/>
  <c r="N50" i="131" s="1"/>
  <c r="AO80" i="130"/>
  <c r="M50" i="131" s="1"/>
  <c r="AN80" i="130"/>
  <c r="L50" i="131" s="1"/>
  <c r="AM80" i="130"/>
  <c r="K50" i="131" s="1"/>
  <c r="AL80" i="130"/>
  <c r="J50" i="131" s="1"/>
  <c r="AK80" i="130"/>
  <c r="I50" i="131" s="1"/>
  <c r="AJ80" i="130"/>
  <c r="H50" i="131" s="1"/>
  <c r="AI80" i="130"/>
  <c r="F50" i="131" s="1"/>
  <c r="AH80" i="130"/>
  <c r="E50" i="131" s="1"/>
  <c r="BB79" i="130"/>
  <c r="AE49" i="131" s="1"/>
  <c r="BA79" i="130"/>
  <c r="AD49" i="131" s="1"/>
  <c r="AZ79" i="130"/>
  <c r="AC49" i="131" s="1"/>
  <c r="AY79" i="130"/>
  <c r="AB49" i="131" s="1"/>
  <c r="AX79" i="130"/>
  <c r="AA49" i="131" s="1"/>
  <c r="AW79" i="130"/>
  <c r="Z49" i="131" s="1"/>
  <c r="AV79" i="130"/>
  <c r="Y49" i="131" s="1"/>
  <c r="AU79" i="130"/>
  <c r="X49" i="131" s="1"/>
  <c r="AT79" i="130"/>
  <c r="W49" i="131" s="1"/>
  <c r="AS79" i="130"/>
  <c r="V49" i="131" s="1"/>
  <c r="AR79" i="130"/>
  <c r="U49" i="131" s="1"/>
  <c r="AQ79" i="130"/>
  <c r="T49" i="131" s="1"/>
  <c r="AP79" i="130"/>
  <c r="N49" i="131" s="1"/>
  <c r="AO79" i="130"/>
  <c r="M49" i="131" s="1"/>
  <c r="AN79" i="130"/>
  <c r="L49" i="131" s="1"/>
  <c r="AM79" i="130"/>
  <c r="K49" i="131" s="1"/>
  <c r="AL79" i="130"/>
  <c r="J49" i="131" s="1"/>
  <c r="AK79" i="130"/>
  <c r="I49" i="131" s="1"/>
  <c r="AJ79" i="130"/>
  <c r="H49" i="131" s="1"/>
  <c r="AI79" i="130"/>
  <c r="F49" i="131" s="1"/>
  <c r="AH79" i="130"/>
  <c r="E49" i="131" s="1"/>
  <c r="BB78" i="130"/>
  <c r="AE47" i="131" s="1"/>
  <c r="BA78" i="130"/>
  <c r="AD47" i="131" s="1"/>
  <c r="AZ78" i="130"/>
  <c r="AC47" i="131" s="1"/>
  <c r="AY78" i="130"/>
  <c r="AB47" i="131" s="1"/>
  <c r="AX78" i="130"/>
  <c r="AA47" i="131" s="1"/>
  <c r="AW78" i="130"/>
  <c r="Z47" i="131" s="1"/>
  <c r="AV78" i="130"/>
  <c r="Y47" i="131" s="1"/>
  <c r="AU78" i="130"/>
  <c r="X47" i="131" s="1"/>
  <c r="AT78" i="130"/>
  <c r="W47" i="131" s="1"/>
  <c r="AS78" i="130"/>
  <c r="V47" i="131" s="1"/>
  <c r="AR78" i="130"/>
  <c r="U47" i="131" s="1"/>
  <c r="AQ78" i="130"/>
  <c r="T47" i="131" s="1"/>
  <c r="AP78" i="130"/>
  <c r="N47" i="131" s="1"/>
  <c r="AO78" i="130"/>
  <c r="M47" i="131" s="1"/>
  <c r="AN78" i="130"/>
  <c r="L47" i="131" s="1"/>
  <c r="AM78" i="130"/>
  <c r="K47" i="131" s="1"/>
  <c r="AL78" i="130"/>
  <c r="J47" i="131" s="1"/>
  <c r="AK78" i="130"/>
  <c r="I47" i="131" s="1"/>
  <c r="AJ78" i="130"/>
  <c r="H47" i="131" s="1"/>
  <c r="AI78" i="130"/>
  <c r="F47" i="131" s="1"/>
  <c r="AH78" i="130"/>
  <c r="E47" i="131" s="1"/>
  <c r="BB77" i="130"/>
  <c r="AE46" i="131" s="1"/>
  <c r="BA77" i="130"/>
  <c r="AD46" i="131" s="1"/>
  <c r="AZ77" i="130"/>
  <c r="AC46" i="131" s="1"/>
  <c r="AY77" i="130"/>
  <c r="AB46" i="131" s="1"/>
  <c r="AX77" i="130"/>
  <c r="AA46" i="131" s="1"/>
  <c r="AW77" i="130"/>
  <c r="Z46" i="131" s="1"/>
  <c r="AV77" i="130"/>
  <c r="Y46" i="131" s="1"/>
  <c r="AU77" i="130"/>
  <c r="X46" i="131" s="1"/>
  <c r="AT77" i="130"/>
  <c r="W46" i="131" s="1"/>
  <c r="AS77" i="130"/>
  <c r="V46" i="131" s="1"/>
  <c r="AR77" i="130"/>
  <c r="U46" i="131" s="1"/>
  <c r="AQ77" i="130"/>
  <c r="T46" i="131" s="1"/>
  <c r="AP77" i="130"/>
  <c r="N46" i="131" s="1"/>
  <c r="AO77" i="130"/>
  <c r="M46" i="131" s="1"/>
  <c r="AN77" i="130"/>
  <c r="L46" i="131" s="1"/>
  <c r="AM77" i="130"/>
  <c r="K46" i="131" s="1"/>
  <c r="AL77" i="130"/>
  <c r="J46" i="131" s="1"/>
  <c r="AK77" i="130"/>
  <c r="I46" i="131" s="1"/>
  <c r="AJ77" i="130"/>
  <c r="H46" i="131" s="1"/>
  <c r="AI77" i="130"/>
  <c r="F46" i="131" s="1"/>
  <c r="AH77" i="130"/>
  <c r="E46" i="131" s="1"/>
  <c r="BB76" i="130"/>
  <c r="AE45" i="131" s="1"/>
  <c r="BA76" i="130"/>
  <c r="AD45" i="131" s="1"/>
  <c r="AZ76" i="130"/>
  <c r="AC45" i="131" s="1"/>
  <c r="AY76" i="130"/>
  <c r="AB45" i="131" s="1"/>
  <c r="AX76" i="130"/>
  <c r="AA45" i="131" s="1"/>
  <c r="AW76" i="130"/>
  <c r="Z45" i="131" s="1"/>
  <c r="AV76" i="130"/>
  <c r="Y45" i="131" s="1"/>
  <c r="AU76" i="130"/>
  <c r="X45" i="131" s="1"/>
  <c r="AT76" i="130"/>
  <c r="W45" i="131" s="1"/>
  <c r="AS76" i="130"/>
  <c r="V45" i="131" s="1"/>
  <c r="AR76" i="130"/>
  <c r="U45" i="131" s="1"/>
  <c r="AQ76" i="130"/>
  <c r="T45" i="131" s="1"/>
  <c r="AP76" i="130"/>
  <c r="N45" i="131" s="1"/>
  <c r="AO76" i="130"/>
  <c r="M45" i="131" s="1"/>
  <c r="AN76" i="130"/>
  <c r="L45" i="131" s="1"/>
  <c r="AM76" i="130"/>
  <c r="K45" i="131" s="1"/>
  <c r="AL76" i="130"/>
  <c r="J45" i="131" s="1"/>
  <c r="AK76" i="130"/>
  <c r="I45" i="131" s="1"/>
  <c r="AJ76" i="130"/>
  <c r="H45" i="131" s="1"/>
  <c r="AI76" i="130"/>
  <c r="F45" i="131" s="1"/>
  <c r="AH76" i="130"/>
  <c r="E45" i="131" s="1"/>
  <c r="BB75" i="130"/>
  <c r="AE44" i="131" s="1"/>
  <c r="BA75" i="130"/>
  <c r="AD44" i="131" s="1"/>
  <c r="AZ75" i="130"/>
  <c r="AC44" i="131" s="1"/>
  <c r="AY75" i="130"/>
  <c r="AB44" i="131" s="1"/>
  <c r="AX75" i="130"/>
  <c r="AA44" i="131" s="1"/>
  <c r="AW75" i="130"/>
  <c r="Z44" i="131" s="1"/>
  <c r="AV75" i="130"/>
  <c r="Y44" i="131" s="1"/>
  <c r="AU75" i="130"/>
  <c r="X44" i="131" s="1"/>
  <c r="AT75" i="130"/>
  <c r="W44" i="131" s="1"/>
  <c r="AS75" i="130"/>
  <c r="V44" i="131" s="1"/>
  <c r="AR75" i="130"/>
  <c r="U44" i="131" s="1"/>
  <c r="AQ75" i="130"/>
  <c r="T44" i="131" s="1"/>
  <c r="AP75" i="130"/>
  <c r="N44" i="131" s="1"/>
  <c r="AO75" i="130"/>
  <c r="M44" i="131" s="1"/>
  <c r="AN75" i="130"/>
  <c r="L44" i="131" s="1"/>
  <c r="AM75" i="130"/>
  <c r="K44" i="131" s="1"/>
  <c r="AL75" i="130"/>
  <c r="J44" i="131" s="1"/>
  <c r="AK75" i="130"/>
  <c r="I44" i="131" s="1"/>
  <c r="AJ75" i="130"/>
  <c r="H44" i="131" s="1"/>
  <c r="AI75" i="130"/>
  <c r="F44" i="131" s="1"/>
  <c r="AH75" i="130"/>
  <c r="E44" i="131" s="1"/>
  <c r="BB74" i="130"/>
  <c r="AE43" i="131" s="1"/>
  <c r="BA74" i="130"/>
  <c r="AD43" i="131" s="1"/>
  <c r="AZ74" i="130"/>
  <c r="AC43" i="131" s="1"/>
  <c r="AY74" i="130"/>
  <c r="AB43" i="131" s="1"/>
  <c r="AX74" i="130"/>
  <c r="AA43" i="131" s="1"/>
  <c r="AW74" i="130"/>
  <c r="Z43" i="131" s="1"/>
  <c r="AV74" i="130"/>
  <c r="Y43" i="131" s="1"/>
  <c r="AU74" i="130"/>
  <c r="X43" i="131" s="1"/>
  <c r="AT74" i="130"/>
  <c r="W43" i="131" s="1"/>
  <c r="AS74" i="130"/>
  <c r="V43" i="131" s="1"/>
  <c r="AR74" i="130"/>
  <c r="U43" i="131" s="1"/>
  <c r="AQ74" i="130"/>
  <c r="T43" i="131" s="1"/>
  <c r="AP74" i="130"/>
  <c r="N43" i="131" s="1"/>
  <c r="AO74" i="130"/>
  <c r="M43" i="131" s="1"/>
  <c r="AN74" i="130"/>
  <c r="L43" i="131" s="1"/>
  <c r="AM74" i="130"/>
  <c r="K43" i="131" s="1"/>
  <c r="AL74" i="130"/>
  <c r="J43" i="131" s="1"/>
  <c r="AK74" i="130"/>
  <c r="I43" i="131" s="1"/>
  <c r="AJ74" i="130"/>
  <c r="H43" i="131" s="1"/>
  <c r="AI74" i="130"/>
  <c r="F43" i="131" s="1"/>
  <c r="AH74" i="130"/>
  <c r="E43" i="131" s="1"/>
  <c r="BB73" i="130"/>
  <c r="AE42" i="131" s="1"/>
  <c r="BA73" i="130"/>
  <c r="AD42" i="131" s="1"/>
  <c r="AZ73" i="130"/>
  <c r="AC42" i="131" s="1"/>
  <c r="AY73" i="130"/>
  <c r="AB42" i="131" s="1"/>
  <c r="AX73" i="130"/>
  <c r="AA42" i="131" s="1"/>
  <c r="AW73" i="130"/>
  <c r="Z42" i="131" s="1"/>
  <c r="AV73" i="130"/>
  <c r="Y42" i="131" s="1"/>
  <c r="AU73" i="130"/>
  <c r="X42" i="131" s="1"/>
  <c r="AT73" i="130"/>
  <c r="W42" i="131" s="1"/>
  <c r="AS73" i="130"/>
  <c r="V42" i="131" s="1"/>
  <c r="AR73" i="130"/>
  <c r="U42" i="131" s="1"/>
  <c r="AQ73" i="130"/>
  <c r="T42" i="131" s="1"/>
  <c r="AP73" i="130"/>
  <c r="N42" i="131" s="1"/>
  <c r="AO73" i="130"/>
  <c r="M42" i="131" s="1"/>
  <c r="AN73" i="130"/>
  <c r="L42" i="131" s="1"/>
  <c r="AM73" i="130"/>
  <c r="K42" i="131" s="1"/>
  <c r="AL73" i="130"/>
  <c r="J42" i="131" s="1"/>
  <c r="AK73" i="130"/>
  <c r="I42" i="131" s="1"/>
  <c r="AJ73" i="130"/>
  <c r="H42" i="131" s="1"/>
  <c r="AI73" i="130"/>
  <c r="F42" i="131" s="1"/>
  <c r="AH73" i="130"/>
  <c r="E42" i="131" s="1"/>
  <c r="BB72" i="130"/>
  <c r="AE41" i="131" s="1"/>
  <c r="BA72" i="130"/>
  <c r="AD41" i="131" s="1"/>
  <c r="AZ72" i="130"/>
  <c r="AC41" i="131" s="1"/>
  <c r="AY72" i="130"/>
  <c r="AB41" i="131" s="1"/>
  <c r="AX72" i="130"/>
  <c r="AA41" i="131" s="1"/>
  <c r="AW72" i="130"/>
  <c r="Z41" i="131" s="1"/>
  <c r="AV72" i="130"/>
  <c r="Y41" i="131" s="1"/>
  <c r="AU72" i="130"/>
  <c r="X41" i="131" s="1"/>
  <c r="AT72" i="130"/>
  <c r="W41" i="131" s="1"/>
  <c r="AS72" i="130"/>
  <c r="V41" i="131" s="1"/>
  <c r="AR72" i="130"/>
  <c r="U41" i="131" s="1"/>
  <c r="AQ72" i="130"/>
  <c r="T41" i="131" s="1"/>
  <c r="AP72" i="130"/>
  <c r="N41" i="131" s="1"/>
  <c r="AO72" i="130"/>
  <c r="M41" i="131" s="1"/>
  <c r="AN72" i="130"/>
  <c r="L41" i="131" s="1"/>
  <c r="AM72" i="130"/>
  <c r="K41" i="131" s="1"/>
  <c r="AL72" i="130"/>
  <c r="J41" i="131" s="1"/>
  <c r="AK72" i="130"/>
  <c r="I41" i="131" s="1"/>
  <c r="AJ72" i="130"/>
  <c r="H41" i="131" s="1"/>
  <c r="AI72" i="130"/>
  <c r="F41" i="131" s="1"/>
  <c r="AH72" i="130"/>
  <c r="E41" i="131" s="1"/>
  <c r="BB71" i="130"/>
  <c r="AE40" i="131" s="1"/>
  <c r="BA71" i="130"/>
  <c r="AD40" i="131" s="1"/>
  <c r="AZ71" i="130"/>
  <c r="AC40" i="131" s="1"/>
  <c r="AY71" i="130"/>
  <c r="AB40" i="131" s="1"/>
  <c r="AX71" i="130"/>
  <c r="AA40" i="131" s="1"/>
  <c r="AW71" i="130"/>
  <c r="Z40" i="131" s="1"/>
  <c r="AV71" i="130"/>
  <c r="Y40" i="131" s="1"/>
  <c r="AU71" i="130"/>
  <c r="X40" i="131" s="1"/>
  <c r="AT71" i="130"/>
  <c r="W40" i="131" s="1"/>
  <c r="AS71" i="130"/>
  <c r="V40" i="131" s="1"/>
  <c r="AR71" i="130"/>
  <c r="U40" i="131" s="1"/>
  <c r="AQ71" i="130"/>
  <c r="T40" i="131" s="1"/>
  <c r="AP71" i="130"/>
  <c r="N40" i="131" s="1"/>
  <c r="AO71" i="130"/>
  <c r="M40" i="131" s="1"/>
  <c r="AN71" i="130"/>
  <c r="L40" i="131" s="1"/>
  <c r="AM71" i="130"/>
  <c r="K40" i="131" s="1"/>
  <c r="AL71" i="130"/>
  <c r="J40" i="131" s="1"/>
  <c r="AK71" i="130"/>
  <c r="I40" i="131" s="1"/>
  <c r="AJ71" i="130"/>
  <c r="H40" i="131" s="1"/>
  <c r="AI71" i="130"/>
  <c r="F40" i="131" s="1"/>
  <c r="AH71" i="130"/>
  <c r="E40" i="131" s="1"/>
  <c r="BB70" i="130"/>
  <c r="AE39" i="131" s="1"/>
  <c r="BA70" i="130"/>
  <c r="AD39" i="131" s="1"/>
  <c r="AZ70" i="130"/>
  <c r="AC39" i="131" s="1"/>
  <c r="AY70" i="130"/>
  <c r="AB39" i="131" s="1"/>
  <c r="AX70" i="130"/>
  <c r="AA39" i="131" s="1"/>
  <c r="AW70" i="130"/>
  <c r="Z39" i="131" s="1"/>
  <c r="AV70" i="130"/>
  <c r="Y39" i="131" s="1"/>
  <c r="AU70" i="130"/>
  <c r="X39" i="131" s="1"/>
  <c r="AT70" i="130"/>
  <c r="W39" i="131" s="1"/>
  <c r="AS70" i="130"/>
  <c r="V39" i="131" s="1"/>
  <c r="AR70" i="130"/>
  <c r="U39" i="131" s="1"/>
  <c r="AQ70" i="130"/>
  <c r="T39" i="131" s="1"/>
  <c r="AP70" i="130"/>
  <c r="N39" i="131" s="1"/>
  <c r="AO70" i="130"/>
  <c r="M39" i="131" s="1"/>
  <c r="AN70" i="130"/>
  <c r="L39" i="131" s="1"/>
  <c r="AM70" i="130"/>
  <c r="K39" i="131" s="1"/>
  <c r="AL70" i="130"/>
  <c r="J39" i="131" s="1"/>
  <c r="AK70" i="130"/>
  <c r="I39" i="131" s="1"/>
  <c r="AJ70" i="130"/>
  <c r="H39" i="131" s="1"/>
  <c r="AI70" i="130"/>
  <c r="F39" i="131" s="1"/>
  <c r="AH70" i="130"/>
  <c r="E39" i="131" s="1"/>
  <c r="BB69" i="130"/>
  <c r="AE38" i="131" s="1"/>
  <c r="BA69" i="130"/>
  <c r="AD38" i="131" s="1"/>
  <c r="AZ69" i="130"/>
  <c r="AC38" i="131" s="1"/>
  <c r="AY69" i="130"/>
  <c r="AB38" i="131" s="1"/>
  <c r="AX69" i="130"/>
  <c r="AA38" i="131" s="1"/>
  <c r="AW69" i="130"/>
  <c r="Z38" i="131" s="1"/>
  <c r="AV69" i="130"/>
  <c r="Y38" i="131" s="1"/>
  <c r="AU69" i="130"/>
  <c r="X38" i="131" s="1"/>
  <c r="AT69" i="130"/>
  <c r="W38" i="131" s="1"/>
  <c r="AS69" i="130"/>
  <c r="V38" i="131" s="1"/>
  <c r="AR69" i="130"/>
  <c r="U38" i="131" s="1"/>
  <c r="AQ69" i="130"/>
  <c r="T38" i="131" s="1"/>
  <c r="AP69" i="130"/>
  <c r="N38" i="131" s="1"/>
  <c r="AO69" i="130"/>
  <c r="M38" i="131" s="1"/>
  <c r="AN69" i="130"/>
  <c r="L38" i="131" s="1"/>
  <c r="AM69" i="130"/>
  <c r="K38" i="131" s="1"/>
  <c r="AL69" i="130"/>
  <c r="J38" i="131" s="1"/>
  <c r="AK69" i="130"/>
  <c r="I38" i="131" s="1"/>
  <c r="AJ69" i="130"/>
  <c r="H38" i="131" s="1"/>
  <c r="AI69" i="130"/>
  <c r="F38" i="131" s="1"/>
  <c r="AH69" i="130"/>
  <c r="E38" i="131" s="1"/>
  <c r="BB68" i="130"/>
  <c r="AE36" i="131" s="1"/>
  <c r="BA68" i="130"/>
  <c r="AD36" i="131" s="1"/>
  <c r="AZ68" i="130"/>
  <c r="AC36" i="131" s="1"/>
  <c r="AY68" i="130"/>
  <c r="AB36" i="131" s="1"/>
  <c r="AX68" i="130"/>
  <c r="AA36" i="131" s="1"/>
  <c r="AW68" i="130"/>
  <c r="Z36" i="131" s="1"/>
  <c r="AV68" i="130"/>
  <c r="Y36" i="131" s="1"/>
  <c r="AU68" i="130"/>
  <c r="X36" i="131" s="1"/>
  <c r="AT68" i="130"/>
  <c r="W36" i="131" s="1"/>
  <c r="AS68" i="130"/>
  <c r="V36" i="131" s="1"/>
  <c r="AR68" i="130"/>
  <c r="U36" i="131" s="1"/>
  <c r="AQ68" i="130"/>
  <c r="T36" i="131" s="1"/>
  <c r="AP68" i="130"/>
  <c r="N36" i="131" s="1"/>
  <c r="AO68" i="130"/>
  <c r="M36" i="131" s="1"/>
  <c r="AN68" i="130"/>
  <c r="L36" i="131" s="1"/>
  <c r="AM68" i="130"/>
  <c r="K36" i="131" s="1"/>
  <c r="AL68" i="130"/>
  <c r="J36" i="131" s="1"/>
  <c r="AK68" i="130"/>
  <c r="I36" i="131" s="1"/>
  <c r="AJ68" i="130"/>
  <c r="H36" i="131" s="1"/>
  <c r="AI68" i="130"/>
  <c r="F36" i="131" s="1"/>
  <c r="AH68" i="130"/>
  <c r="E36" i="131" s="1"/>
  <c r="BB67" i="130"/>
  <c r="AE35" i="131" s="1"/>
  <c r="BA67" i="130"/>
  <c r="AD35" i="131" s="1"/>
  <c r="AZ67" i="130"/>
  <c r="AC35" i="131" s="1"/>
  <c r="AY67" i="130"/>
  <c r="AB35" i="131" s="1"/>
  <c r="AX67" i="130"/>
  <c r="AA35" i="131" s="1"/>
  <c r="AW67" i="130"/>
  <c r="Z35" i="131" s="1"/>
  <c r="AV67" i="130"/>
  <c r="Y35" i="131" s="1"/>
  <c r="AU67" i="130"/>
  <c r="X35" i="131" s="1"/>
  <c r="AT67" i="130"/>
  <c r="W35" i="131" s="1"/>
  <c r="AS67" i="130"/>
  <c r="V35" i="131" s="1"/>
  <c r="AR67" i="130"/>
  <c r="U35" i="131" s="1"/>
  <c r="AQ67" i="130"/>
  <c r="T35" i="131" s="1"/>
  <c r="AP67" i="130"/>
  <c r="N35" i="131" s="1"/>
  <c r="AO67" i="130"/>
  <c r="M35" i="131" s="1"/>
  <c r="AN67" i="130"/>
  <c r="L35" i="131" s="1"/>
  <c r="AM67" i="130"/>
  <c r="K35" i="131" s="1"/>
  <c r="AL67" i="130"/>
  <c r="J35" i="131" s="1"/>
  <c r="AK67" i="130"/>
  <c r="I35" i="131" s="1"/>
  <c r="AJ67" i="130"/>
  <c r="H35" i="131" s="1"/>
  <c r="AI67" i="130"/>
  <c r="F35" i="131" s="1"/>
  <c r="AH67" i="130"/>
  <c r="E35" i="131" s="1"/>
  <c r="BB66" i="130"/>
  <c r="AE34" i="131" s="1"/>
  <c r="BA66" i="130"/>
  <c r="AD34" i="131" s="1"/>
  <c r="AZ66" i="130"/>
  <c r="AC34" i="131" s="1"/>
  <c r="AY66" i="130"/>
  <c r="AB34" i="131" s="1"/>
  <c r="AX66" i="130"/>
  <c r="AA34" i="131" s="1"/>
  <c r="AW66" i="130"/>
  <c r="Z34" i="131" s="1"/>
  <c r="AV66" i="130"/>
  <c r="Y34" i="131" s="1"/>
  <c r="AU66" i="130"/>
  <c r="X34" i="131" s="1"/>
  <c r="AT66" i="130"/>
  <c r="W34" i="131" s="1"/>
  <c r="AS66" i="130"/>
  <c r="V34" i="131" s="1"/>
  <c r="AR66" i="130"/>
  <c r="U34" i="131" s="1"/>
  <c r="AQ66" i="130"/>
  <c r="T34" i="131" s="1"/>
  <c r="AP66" i="130"/>
  <c r="N34" i="131" s="1"/>
  <c r="AO66" i="130"/>
  <c r="M34" i="131" s="1"/>
  <c r="AN66" i="130"/>
  <c r="L34" i="131" s="1"/>
  <c r="AM66" i="130"/>
  <c r="K34" i="131" s="1"/>
  <c r="AL66" i="130"/>
  <c r="J34" i="131" s="1"/>
  <c r="AK66" i="130"/>
  <c r="I34" i="131" s="1"/>
  <c r="AJ66" i="130"/>
  <c r="H34" i="131" s="1"/>
  <c r="AI66" i="130"/>
  <c r="F34" i="131" s="1"/>
  <c r="AH66" i="130"/>
  <c r="E34" i="131" s="1"/>
  <c r="BB65" i="130"/>
  <c r="AE33" i="131" s="1"/>
  <c r="BA65" i="130"/>
  <c r="AD33" i="131" s="1"/>
  <c r="AZ65" i="130"/>
  <c r="AC33" i="131" s="1"/>
  <c r="AY65" i="130"/>
  <c r="AB33" i="131" s="1"/>
  <c r="AX65" i="130"/>
  <c r="AA33" i="131" s="1"/>
  <c r="AW65" i="130"/>
  <c r="Z33" i="131" s="1"/>
  <c r="AV65" i="130"/>
  <c r="Y33" i="131" s="1"/>
  <c r="AU65" i="130"/>
  <c r="X33" i="131" s="1"/>
  <c r="AT65" i="130"/>
  <c r="W33" i="131" s="1"/>
  <c r="AS65" i="130"/>
  <c r="V33" i="131" s="1"/>
  <c r="AR65" i="130"/>
  <c r="U33" i="131" s="1"/>
  <c r="AQ65" i="130"/>
  <c r="T33" i="131" s="1"/>
  <c r="AP65" i="130"/>
  <c r="N33" i="131" s="1"/>
  <c r="AO65" i="130"/>
  <c r="M33" i="131" s="1"/>
  <c r="AN65" i="130"/>
  <c r="L33" i="131" s="1"/>
  <c r="AM65" i="130"/>
  <c r="K33" i="131" s="1"/>
  <c r="AL65" i="130"/>
  <c r="J33" i="131" s="1"/>
  <c r="AK65" i="130"/>
  <c r="I33" i="131" s="1"/>
  <c r="AJ65" i="130"/>
  <c r="H33" i="131" s="1"/>
  <c r="AI65" i="130"/>
  <c r="F33" i="131" s="1"/>
  <c r="AH65" i="130"/>
  <c r="E33" i="131" s="1"/>
  <c r="BB64" i="130"/>
  <c r="AE32" i="131" s="1"/>
  <c r="BA64" i="130"/>
  <c r="AD32" i="131" s="1"/>
  <c r="AZ64" i="130"/>
  <c r="AC32" i="131" s="1"/>
  <c r="AY64" i="130"/>
  <c r="AB32" i="131" s="1"/>
  <c r="AX64" i="130"/>
  <c r="AA32" i="131" s="1"/>
  <c r="AW64" i="130"/>
  <c r="Z32" i="131" s="1"/>
  <c r="AV64" i="130"/>
  <c r="Y32" i="131" s="1"/>
  <c r="AU64" i="130"/>
  <c r="X32" i="131" s="1"/>
  <c r="AT64" i="130"/>
  <c r="W32" i="131" s="1"/>
  <c r="AS64" i="130"/>
  <c r="V32" i="131" s="1"/>
  <c r="AR64" i="130"/>
  <c r="U32" i="131" s="1"/>
  <c r="AQ64" i="130"/>
  <c r="T32" i="131" s="1"/>
  <c r="AP64" i="130"/>
  <c r="N32" i="131" s="1"/>
  <c r="AO64" i="130"/>
  <c r="M32" i="131" s="1"/>
  <c r="AN64" i="130"/>
  <c r="L32" i="131" s="1"/>
  <c r="AM64" i="130"/>
  <c r="K32" i="131" s="1"/>
  <c r="AL64" i="130"/>
  <c r="J32" i="131" s="1"/>
  <c r="AK64" i="130"/>
  <c r="I32" i="131" s="1"/>
  <c r="AJ64" i="130"/>
  <c r="H32" i="131" s="1"/>
  <c r="AI64" i="130"/>
  <c r="F32" i="131" s="1"/>
  <c r="AH64" i="130"/>
  <c r="E32" i="131" s="1"/>
  <c r="BB63" i="130"/>
  <c r="AE31" i="131" s="1"/>
  <c r="BA63" i="130"/>
  <c r="AD31" i="131" s="1"/>
  <c r="AZ63" i="130"/>
  <c r="AC31" i="131" s="1"/>
  <c r="AY63" i="130"/>
  <c r="AB31" i="131" s="1"/>
  <c r="AX63" i="130"/>
  <c r="AA31" i="131" s="1"/>
  <c r="AW63" i="130"/>
  <c r="Z31" i="131" s="1"/>
  <c r="AV63" i="130"/>
  <c r="Y31" i="131" s="1"/>
  <c r="AU63" i="130"/>
  <c r="X31" i="131" s="1"/>
  <c r="AT63" i="130"/>
  <c r="W31" i="131" s="1"/>
  <c r="AS63" i="130"/>
  <c r="V31" i="131" s="1"/>
  <c r="AR63" i="130"/>
  <c r="U31" i="131" s="1"/>
  <c r="AQ63" i="130"/>
  <c r="T31" i="131" s="1"/>
  <c r="AP63" i="130"/>
  <c r="N31" i="131" s="1"/>
  <c r="AO63" i="130"/>
  <c r="M31" i="131" s="1"/>
  <c r="AN63" i="130"/>
  <c r="L31" i="131" s="1"/>
  <c r="AM63" i="130"/>
  <c r="K31" i="131" s="1"/>
  <c r="AL63" i="130"/>
  <c r="J31" i="131" s="1"/>
  <c r="AK63" i="130"/>
  <c r="I31" i="131" s="1"/>
  <c r="AJ63" i="130"/>
  <c r="H31" i="131" s="1"/>
  <c r="AI63" i="130"/>
  <c r="F31" i="131" s="1"/>
  <c r="AH63" i="130"/>
  <c r="E31" i="131" s="1"/>
  <c r="BB62" i="130"/>
  <c r="AE60" i="130" s="1"/>
  <c r="BA62" i="130"/>
  <c r="AD60" i="130" s="1"/>
  <c r="AZ62" i="130"/>
  <c r="AC60" i="130" s="1"/>
  <c r="AY62" i="130"/>
  <c r="AB60" i="130" s="1"/>
  <c r="AX62" i="130"/>
  <c r="AA60" i="130" s="1"/>
  <c r="AW62" i="130"/>
  <c r="Z60" i="130" s="1"/>
  <c r="AV62" i="130"/>
  <c r="Y60" i="130" s="1"/>
  <c r="AU62" i="130"/>
  <c r="X60" i="130" s="1"/>
  <c r="AT62" i="130"/>
  <c r="W60" i="130" s="1"/>
  <c r="AS62" i="130"/>
  <c r="V60" i="130" s="1"/>
  <c r="AR62" i="130"/>
  <c r="U60" i="130" s="1"/>
  <c r="AQ62" i="130"/>
  <c r="T60" i="130" s="1"/>
  <c r="AP62" i="130"/>
  <c r="N60" i="130" s="1"/>
  <c r="AO62" i="130"/>
  <c r="M60" i="130" s="1"/>
  <c r="AN62" i="130"/>
  <c r="L60" i="130" s="1"/>
  <c r="AM62" i="130"/>
  <c r="K60" i="130" s="1"/>
  <c r="AL62" i="130"/>
  <c r="J60" i="130" s="1"/>
  <c r="AK62" i="130"/>
  <c r="I60" i="130" s="1"/>
  <c r="AJ62" i="130"/>
  <c r="H60" i="130" s="1"/>
  <c r="AI62" i="130"/>
  <c r="F60" i="130" s="1"/>
  <c r="AH62" i="130"/>
  <c r="E60" i="130" s="1"/>
  <c r="BB61" i="130"/>
  <c r="AE59" i="130" s="1"/>
  <c r="BA61" i="130"/>
  <c r="AD59" i="130" s="1"/>
  <c r="AZ61" i="130"/>
  <c r="AC59" i="130" s="1"/>
  <c r="AY61" i="130"/>
  <c r="AB59" i="130" s="1"/>
  <c r="AX61" i="130"/>
  <c r="AA59" i="130" s="1"/>
  <c r="AW61" i="130"/>
  <c r="Z59" i="130" s="1"/>
  <c r="AV61" i="130"/>
  <c r="Y59" i="130" s="1"/>
  <c r="AU61" i="130"/>
  <c r="X59" i="130" s="1"/>
  <c r="AT61" i="130"/>
  <c r="W59" i="130" s="1"/>
  <c r="AS61" i="130"/>
  <c r="V59" i="130" s="1"/>
  <c r="AR61" i="130"/>
  <c r="U59" i="130" s="1"/>
  <c r="AQ61" i="130"/>
  <c r="T59" i="130" s="1"/>
  <c r="AP61" i="130"/>
  <c r="N59" i="130" s="1"/>
  <c r="AO61" i="130"/>
  <c r="M59" i="130" s="1"/>
  <c r="AN61" i="130"/>
  <c r="L59" i="130" s="1"/>
  <c r="AM61" i="130"/>
  <c r="K59" i="130" s="1"/>
  <c r="AL61" i="130"/>
  <c r="J59" i="130" s="1"/>
  <c r="AK61" i="130"/>
  <c r="I59" i="130" s="1"/>
  <c r="AJ61" i="130"/>
  <c r="H59" i="130" s="1"/>
  <c r="AI61" i="130"/>
  <c r="F59" i="130" s="1"/>
  <c r="AH61" i="130"/>
  <c r="E59" i="130" s="1"/>
  <c r="BB60" i="130"/>
  <c r="AE58" i="130" s="1"/>
  <c r="BA60" i="130"/>
  <c r="AD58" i="130" s="1"/>
  <c r="AZ60" i="130"/>
  <c r="AC58" i="130" s="1"/>
  <c r="AY60" i="130"/>
  <c r="AB58" i="130" s="1"/>
  <c r="AX60" i="130"/>
  <c r="AA58" i="130" s="1"/>
  <c r="AW60" i="130"/>
  <c r="Z58" i="130" s="1"/>
  <c r="AV60" i="130"/>
  <c r="Y58" i="130" s="1"/>
  <c r="AU60" i="130"/>
  <c r="X58" i="130" s="1"/>
  <c r="AT60" i="130"/>
  <c r="W58" i="130" s="1"/>
  <c r="AS60" i="130"/>
  <c r="V58" i="130" s="1"/>
  <c r="AR60" i="130"/>
  <c r="U58" i="130" s="1"/>
  <c r="AQ60" i="130"/>
  <c r="T58" i="130" s="1"/>
  <c r="AP60" i="130"/>
  <c r="N58" i="130" s="1"/>
  <c r="AO60" i="130"/>
  <c r="M58" i="130" s="1"/>
  <c r="AN60" i="130"/>
  <c r="L58" i="130" s="1"/>
  <c r="AM60" i="130"/>
  <c r="K58" i="130" s="1"/>
  <c r="AL60" i="130"/>
  <c r="J58" i="130" s="1"/>
  <c r="AK60" i="130"/>
  <c r="I58" i="130" s="1"/>
  <c r="AJ60" i="130"/>
  <c r="H58" i="130" s="1"/>
  <c r="AI60" i="130"/>
  <c r="F58" i="130" s="1"/>
  <c r="AH60" i="130"/>
  <c r="E58" i="130" s="1"/>
  <c r="BB59" i="130"/>
  <c r="AE57" i="130" s="1"/>
  <c r="BA59" i="130"/>
  <c r="AD57" i="130" s="1"/>
  <c r="AZ59" i="130"/>
  <c r="AC57" i="130" s="1"/>
  <c r="AY59" i="130"/>
  <c r="AB57" i="130" s="1"/>
  <c r="AX59" i="130"/>
  <c r="AA57" i="130" s="1"/>
  <c r="AW59" i="130"/>
  <c r="Z57" i="130" s="1"/>
  <c r="AV59" i="130"/>
  <c r="Y57" i="130" s="1"/>
  <c r="AU59" i="130"/>
  <c r="X57" i="130" s="1"/>
  <c r="AT59" i="130"/>
  <c r="W57" i="130" s="1"/>
  <c r="AS59" i="130"/>
  <c r="V57" i="130" s="1"/>
  <c r="AR59" i="130"/>
  <c r="U57" i="130" s="1"/>
  <c r="AQ59" i="130"/>
  <c r="T57" i="130" s="1"/>
  <c r="AP59" i="130"/>
  <c r="N57" i="130" s="1"/>
  <c r="AO59" i="130"/>
  <c r="M57" i="130" s="1"/>
  <c r="AN59" i="130"/>
  <c r="L57" i="130" s="1"/>
  <c r="AM59" i="130"/>
  <c r="K57" i="130" s="1"/>
  <c r="AL59" i="130"/>
  <c r="J57" i="130" s="1"/>
  <c r="AK59" i="130"/>
  <c r="I57" i="130" s="1"/>
  <c r="AJ59" i="130"/>
  <c r="H57" i="130" s="1"/>
  <c r="AI59" i="130"/>
  <c r="F57" i="130" s="1"/>
  <c r="AH59" i="130"/>
  <c r="E57" i="130" s="1"/>
  <c r="BB58" i="130"/>
  <c r="BA58" i="130"/>
  <c r="AZ58" i="130"/>
  <c r="AY58" i="130"/>
  <c r="AX58" i="130"/>
  <c r="AW58" i="130"/>
  <c r="AV58" i="130"/>
  <c r="AU58" i="130"/>
  <c r="AT58" i="130"/>
  <c r="AS58" i="130"/>
  <c r="AR58" i="130"/>
  <c r="AQ58" i="130"/>
  <c r="AP58" i="130"/>
  <c r="AO58" i="130"/>
  <c r="AN58" i="130"/>
  <c r="AM58" i="130"/>
  <c r="AL58" i="130"/>
  <c r="AK58" i="130"/>
  <c r="AJ58" i="130"/>
  <c r="AI58" i="130"/>
  <c r="AH58" i="130"/>
  <c r="BB57" i="130"/>
  <c r="AE56" i="130" s="1"/>
  <c r="BA57" i="130"/>
  <c r="AD56" i="130" s="1"/>
  <c r="AZ57" i="130"/>
  <c r="AC56" i="130" s="1"/>
  <c r="AY57" i="130"/>
  <c r="AB56" i="130" s="1"/>
  <c r="AX57" i="130"/>
  <c r="AA56" i="130" s="1"/>
  <c r="AW57" i="130"/>
  <c r="Z56" i="130" s="1"/>
  <c r="AV57" i="130"/>
  <c r="Y56" i="130" s="1"/>
  <c r="AU57" i="130"/>
  <c r="X56" i="130" s="1"/>
  <c r="AT57" i="130"/>
  <c r="W56" i="130" s="1"/>
  <c r="AS57" i="130"/>
  <c r="V56" i="130" s="1"/>
  <c r="AR57" i="130"/>
  <c r="U56" i="130" s="1"/>
  <c r="AQ57" i="130"/>
  <c r="T56" i="130" s="1"/>
  <c r="AP57" i="130"/>
  <c r="N56" i="130" s="1"/>
  <c r="AO57" i="130"/>
  <c r="M56" i="130" s="1"/>
  <c r="AN57" i="130"/>
  <c r="L56" i="130" s="1"/>
  <c r="AM57" i="130"/>
  <c r="K56" i="130" s="1"/>
  <c r="AL57" i="130"/>
  <c r="J56" i="130" s="1"/>
  <c r="AK57" i="130"/>
  <c r="I56" i="130" s="1"/>
  <c r="AJ57" i="130"/>
  <c r="H56" i="130" s="1"/>
  <c r="AI57" i="130"/>
  <c r="F56" i="130" s="1"/>
  <c r="AH57" i="130"/>
  <c r="E56" i="130" s="1"/>
  <c r="BB56" i="130"/>
  <c r="AE54" i="130" s="1"/>
  <c r="BA56" i="130"/>
  <c r="AD54" i="130" s="1"/>
  <c r="AZ56" i="130"/>
  <c r="AC54" i="130" s="1"/>
  <c r="AY56" i="130"/>
  <c r="AB54" i="130" s="1"/>
  <c r="AX56" i="130"/>
  <c r="AA54" i="130" s="1"/>
  <c r="AW56" i="130"/>
  <c r="Z54" i="130" s="1"/>
  <c r="AV56" i="130"/>
  <c r="Y54" i="130" s="1"/>
  <c r="AU56" i="130"/>
  <c r="X54" i="130" s="1"/>
  <c r="AT56" i="130"/>
  <c r="W54" i="130" s="1"/>
  <c r="AS56" i="130"/>
  <c r="V54" i="130" s="1"/>
  <c r="AR56" i="130"/>
  <c r="U54" i="130" s="1"/>
  <c r="AQ56" i="130"/>
  <c r="T54" i="130" s="1"/>
  <c r="AP56" i="130"/>
  <c r="N54" i="130" s="1"/>
  <c r="AO56" i="130"/>
  <c r="M54" i="130" s="1"/>
  <c r="AN56" i="130"/>
  <c r="L54" i="130" s="1"/>
  <c r="AM56" i="130"/>
  <c r="K54" i="130" s="1"/>
  <c r="AL56" i="130"/>
  <c r="J54" i="130" s="1"/>
  <c r="AK56" i="130"/>
  <c r="I54" i="130" s="1"/>
  <c r="AJ56" i="130"/>
  <c r="H54" i="130" s="1"/>
  <c r="AI56" i="130"/>
  <c r="F54" i="130" s="1"/>
  <c r="AH56" i="130"/>
  <c r="E54" i="130" s="1"/>
  <c r="BB55" i="130"/>
  <c r="AE53" i="130" s="1"/>
  <c r="BA55" i="130"/>
  <c r="AD53" i="130" s="1"/>
  <c r="AZ55" i="130"/>
  <c r="AC53" i="130" s="1"/>
  <c r="AY55" i="130"/>
  <c r="AB53" i="130" s="1"/>
  <c r="AX55" i="130"/>
  <c r="AA53" i="130" s="1"/>
  <c r="AW55" i="130"/>
  <c r="Z53" i="130" s="1"/>
  <c r="AV55" i="130"/>
  <c r="Y53" i="130" s="1"/>
  <c r="AU55" i="130"/>
  <c r="X53" i="130" s="1"/>
  <c r="AT55" i="130"/>
  <c r="W53" i="130" s="1"/>
  <c r="AS55" i="130"/>
  <c r="V53" i="130" s="1"/>
  <c r="AR55" i="130"/>
  <c r="U53" i="130" s="1"/>
  <c r="AQ55" i="130"/>
  <c r="T53" i="130" s="1"/>
  <c r="AP55" i="130"/>
  <c r="N53" i="130" s="1"/>
  <c r="AO55" i="130"/>
  <c r="M53" i="130" s="1"/>
  <c r="AN55" i="130"/>
  <c r="L53" i="130" s="1"/>
  <c r="AM55" i="130"/>
  <c r="K53" i="130" s="1"/>
  <c r="AL55" i="130"/>
  <c r="J53" i="130" s="1"/>
  <c r="AK55" i="130"/>
  <c r="I53" i="130" s="1"/>
  <c r="AJ55" i="130"/>
  <c r="H53" i="130" s="1"/>
  <c r="AI55" i="130"/>
  <c r="F53" i="130" s="1"/>
  <c r="AH55" i="130"/>
  <c r="E53" i="130" s="1"/>
  <c r="BB54" i="130"/>
  <c r="AE49" i="130" s="1"/>
  <c r="BA54" i="130"/>
  <c r="AD49" i="130" s="1"/>
  <c r="AZ54" i="130"/>
  <c r="AC49" i="130" s="1"/>
  <c r="AY54" i="130"/>
  <c r="AB49" i="130" s="1"/>
  <c r="AX54" i="130"/>
  <c r="AA49" i="130" s="1"/>
  <c r="AW54" i="130"/>
  <c r="Z49" i="130" s="1"/>
  <c r="AV54" i="130"/>
  <c r="Y49" i="130" s="1"/>
  <c r="AU54" i="130"/>
  <c r="X49" i="130" s="1"/>
  <c r="AT54" i="130"/>
  <c r="W49" i="130" s="1"/>
  <c r="AS54" i="130"/>
  <c r="V49" i="130" s="1"/>
  <c r="AR54" i="130"/>
  <c r="U49" i="130" s="1"/>
  <c r="AQ54" i="130"/>
  <c r="T49" i="130" s="1"/>
  <c r="AP54" i="130"/>
  <c r="N49" i="130" s="1"/>
  <c r="AO54" i="130"/>
  <c r="M49" i="130" s="1"/>
  <c r="AN54" i="130"/>
  <c r="L49" i="130" s="1"/>
  <c r="AM54" i="130"/>
  <c r="K49" i="130" s="1"/>
  <c r="AL54" i="130"/>
  <c r="J49" i="130" s="1"/>
  <c r="AK54" i="130"/>
  <c r="I49" i="130" s="1"/>
  <c r="AJ54" i="130"/>
  <c r="H49" i="130" s="1"/>
  <c r="AI54" i="130"/>
  <c r="F49" i="130" s="1"/>
  <c r="AH54" i="130"/>
  <c r="E49" i="130" s="1"/>
  <c r="BB53" i="130"/>
  <c r="AE46" i="130" s="1"/>
  <c r="BA53" i="130"/>
  <c r="AD46" i="130" s="1"/>
  <c r="AZ53" i="130"/>
  <c r="AC46" i="130" s="1"/>
  <c r="AY53" i="130"/>
  <c r="AB46" i="130" s="1"/>
  <c r="AX53" i="130"/>
  <c r="AA46" i="130" s="1"/>
  <c r="AW53" i="130"/>
  <c r="Z46" i="130" s="1"/>
  <c r="AV53" i="130"/>
  <c r="Y46" i="130" s="1"/>
  <c r="AU53" i="130"/>
  <c r="X46" i="130" s="1"/>
  <c r="AT53" i="130"/>
  <c r="W46" i="130" s="1"/>
  <c r="AS53" i="130"/>
  <c r="V46" i="130" s="1"/>
  <c r="AR53" i="130"/>
  <c r="U46" i="130" s="1"/>
  <c r="AQ53" i="130"/>
  <c r="T46" i="130" s="1"/>
  <c r="AP53" i="130"/>
  <c r="N46" i="130" s="1"/>
  <c r="AO53" i="130"/>
  <c r="M46" i="130" s="1"/>
  <c r="AN53" i="130"/>
  <c r="L46" i="130" s="1"/>
  <c r="AM53" i="130"/>
  <c r="K46" i="130" s="1"/>
  <c r="AL53" i="130"/>
  <c r="J46" i="130" s="1"/>
  <c r="AK53" i="130"/>
  <c r="I46" i="130" s="1"/>
  <c r="AJ53" i="130"/>
  <c r="H46" i="130" s="1"/>
  <c r="AI53" i="130"/>
  <c r="F46" i="130" s="1"/>
  <c r="AH53" i="130"/>
  <c r="E46" i="130" s="1"/>
  <c r="BB52" i="130"/>
  <c r="AE41" i="130" s="1"/>
  <c r="BA52" i="130"/>
  <c r="AD41" i="130" s="1"/>
  <c r="AZ52" i="130"/>
  <c r="AC41" i="130" s="1"/>
  <c r="AY52" i="130"/>
  <c r="AB41" i="130" s="1"/>
  <c r="AX52" i="130"/>
  <c r="AA41" i="130" s="1"/>
  <c r="AW52" i="130"/>
  <c r="Z41" i="130" s="1"/>
  <c r="AV52" i="130"/>
  <c r="Y41" i="130" s="1"/>
  <c r="AU52" i="130"/>
  <c r="X41" i="130" s="1"/>
  <c r="AT52" i="130"/>
  <c r="W41" i="130" s="1"/>
  <c r="AS52" i="130"/>
  <c r="V41" i="130" s="1"/>
  <c r="AR52" i="130"/>
  <c r="U41" i="130" s="1"/>
  <c r="AQ52" i="130"/>
  <c r="T41" i="130" s="1"/>
  <c r="AP52" i="130"/>
  <c r="N41" i="130" s="1"/>
  <c r="AO52" i="130"/>
  <c r="M41" i="130" s="1"/>
  <c r="AN52" i="130"/>
  <c r="L41" i="130" s="1"/>
  <c r="AM52" i="130"/>
  <c r="K41" i="130" s="1"/>
  <c r="AL52" i="130"/>
  <c r="J41" i="130" s="1"/>
  <c r="AK52" i="130"/>
  <c r="I41" i="130" s="1"/>
  <c r="AJ52" i="130"/>
  <c r="H41" i="130" s="1"/>
  <c r="AI52" i="130"/>
  <c r="F41" i="130" s="1"/>
  <c r="AH52" i="130"/>
  <c r="E41" i="130" s="1"/>
  <c r="BB51" i="130"/>
  <c r="BA51" i="130"/>
  <c r="AZ51" i="130"/>
  <c r="AY51" i="130"/>
  <c r="AX51" i="130"/>
  <c r="AW51" i="130"/>
  <c r="AV51" i="130"/>
  <c r="AU51" i="130"/>
  <c r="AT51" i="130"/>
  <c r="AS51" i="130"/>
  <c r="AR51" i="130"/>
  <c r="AQ51" i="130"/>
  <c r="AP51" i="130"/>
  <c r="AO51" i="130"/>
  <c r="AN51" i="130"/>
  <c r="AM51" i="130"/>
  <c r="AL51" i="130"/>
  <c r="AK51" i="130"/>
  <c r="AJ51" i="130"/>
  <c r="AI51" i="130"/>
  <c r="AH51" i="130"/>
  <c r="BB50" i="130"/>
  <c r="BA50" i="130"/>
  <c r="AZ50" i="130"/>
  <c r="AY50" i="130"/>
  <c r="AX50" i="130"/>
  <c r="AW50" i="130"/>
  <c r="AV50" i="130"/>
  <c r="AU50" i="130"/>
  <c r="AT50" i="130"/>
  <c r="AS50" i="130"/>
  <c r="AR50" i="130"/>
  <c r="AQ50" i="130"/>
  <c r="AP50" i="130"/>
  <c r="AO50" i="130"/>
  <c r="AN50" i="130"/>
  <c r="AM50" i="130"/>
  <c r="AL50" i="130"/>
  <c r="AK50" i="130"/>
  <c r="AJ50" i="130"/>
  <c r="AI50" i="130"/>
  <c r="AH50" i="130"/>
  <c r="BB49" i="130"/>
  <c r="AE52" i="130" s="1"/>
  <c r="BA49" i="130"/>
  <c r="AD52" i="130" s="1"/>
  <c r="AZ49" i="130"/>
  <c r="AC52" i="130" s="1"/>
  <c r="AY49" i="130"/>
  <c r="AB52" i="130" s="1"/>
  <c r="AX49" i="130"/>
  <c r="AA52" i="130" s="1"/>
  <c r="AW49" i="130"/>
  <c r="Z52" i="130" s="1"/>
  <c r="AV49" i="130"/>
  <c r="Y52" i="130" s="1"/>
  <c r="AU49" i="130"/>
  <c r="X52" i="130" s="1"/>
  <c r="AT49" i="130"/>
  <c r="W52" i="130" s="1"/>
  <c r="AS49" i="130"/>
  <c r="V52" i="130" s="1"/>
  <c r="AR49" i="130"/>
  <c r="U52" i="130" s="1"/>
  <c r="AQ49" i="130"/>
  <c r="T52" i="130" s="1"/>
  <c r="AP49" i="130"/>
  <c r="N52" i="130" s="1"/>
  <c r="AO49" i="130"/>
  <c r="M52" i="130" s="1"/>
  <c r="AN49" i="130"/>
  <c r="L52" i="130" s="1"/>
  <c r="AM49" i="130"/>
  <c r="K52" i="130" s="1"/>
  <c r="AL49" i="130"/>
  <c r="J52" i="130" s="1"/>
  <c r="AK49" i="130"/>
  <c r="I52" i="130" s="1"/>
  <c r="AJ49" i="130"/>
  <c r="H52" i="130" s="1"/>
  <c r="AI49" i="130"/>
  <c r="F52" i="130" s="1"/>
  <c r="AH49" i="130"/>
  <c r="E52" i="130" s="1"/>
  <c r="BB48" i="130"/>
  <c r="AE51" i="130" s="1"/>
  <c r="BA48" i="130"/>
  <c r="AD51" i="130" s="1"/>
  <c r="AZ48" i="130"/>
  <c r="AC51" i="130" s="1"/>
  <c r="AY48" i="130"/>
  <c r="AB51" i="130" s="1"/>
  <c r="AX48" i="130"/>
  <c r="AA51" i="130" s="1"/>
  <c r="AW48" i="130"/>
  <c r="Z51" i="130" s="1"/>
  <c r="AV48" i="130"/>
  <c r="Y51" i="130" s="1"/>
  <c r="AU48" i="130"/>
  <c r="X51" i="130" s="1"/>
  <c r="AT48" i="130"/>
  <c r="W51" i="130" s="1"/>
  <c r="AS48" i="130"/>
  <c r="V51" i="130" s="1"/>
  <c r="AR48" i="130"/>
  <c r="U51" i="130" s="1"/>
  <c r="AQ48" i="130"/>
  <c r="T51" i="130" s="1"/>
  <c r="AP48" i="130"/>
  <c r="N51" i="130" s="1"/>
  <c r="AO48" i="130"/>
  <c r="M51" i="130" s="1"/>
  <c r="AN48" i="130"/>
  <c r="L51" i="130" s="1"/>
  <c r="AM48" i="130"/>
  <c r="K51" i="130" s="1"/>
  <c r="AL48" i="130"/>
  <c r="J51" i="130" s="1"/>
  <c r="AK48" i="130"/>
  <c r="I51" i="130" s="1"/>
  <c r="AJ48" i="130"/>
  <c r="H51" i="130" s="1"/>
  <c r="AI48" i="130"/>
  <c r="F51" i="130" s="1"/>
  <c r="AH48" i="130"/>
  <c r="E51" i="130" s="1"/>
  <c r="BB47" i="130"/>
  <c r="AE50" i="130" s="1"/>
  <c r="BA47" i="130"/>
  <c r="AD50" i="130" s="1"/>
  <c r="AZ47" i="130"/>
  <c r="AC50" i="130" s="1"/>
  <c r="AY47" i="130"/>
  <c r="AB50" i="130" s="1"/>
  <c r="AX47" i="130"/>
  <c r="AA50" i="130" s="1"/>
  <c r="AW47" i="130"/>
  <c r="Z50" i="130" s="1"/>
  <c r="AV47" i="130"/>
  <c r="Y50" i="130" s="1"/>
  <c r="AU47" i="130"/>
  <c r="X50" i="130" s="1"/>
  <c r="AT47" i="130"/>
  <c r="W50" i="130" s="1"/>
  <c r="AS47" i="130"/>
  <c r="V50" i="130" s="1"/>
  <c r="AR47" i="130"/>
  <c r="U50" i="130" s="1"/>
  <c r="AQ47" i="130"/>
  <c r="T50" i="130" s="1"/>
  <c r="AP47" i="130"/>
  <c r="N50" i="130" s="1"/>
  <c r="AO47" i="130"/>
  <c r="M50" i="130" s="1"/>
  <c r="AN47" i="130"/>
  <c r="L50" i="130" s="1"/>
  <c r="AM47" i="130"/>
  <c r="K50" i="130" s="1"/>
  <c r="AL47" i="130"/>
  <c r="J50" i="130" s="1"/>
  <c r="AK47" i="130"/>
  <c r="I50" i="130" s="1"/>
  <c r="AJ47" i="130"/>
  <c r="H50" i="130" s="1"/>
  <c r="AI47" i="130"/>
  <c r="F50" i="130" s="1"/>
  <c r="AH47" i="130"/>
  <c r="E50" i="130" s="1"/>
  <c r="BB46" i="130"/>
  <c r="AE48" i="130" s="1"/>
  <c r="BA46" i="130"/>
  <c r="AD48" i="130" s="1"/>
  <c r="AZ46" i="130"/>
  <c r="AC48" i="130" s="1"/>
  <c r="AY46" i="130"/>
  <c r="AB48" i="130" s="1"/>
  <c r="AX46" i="130"/>
  <c r="AA48" i="130" s="1"/>
  <c r="AW46" i="130"/>
  <c r="Z48" i="130" s="1"/>
  <c r="AV46" i="130"/>
  <c r="Y48" i="130" s="1"/>
  <c r="AU46" i="130"/>
  <c r="X48" i="130" s="1"/>
  <c r="AT46" i="130"/>
  <c r="W48" i="130" s="1"/>
  <c r="AS46" i="130"/>
  <c r="V48" i="130" s="1"/>
  <c r="AR46" i="130"/>
  <c r="U48" i="130" s="1"/>
  <c r="AQ46" i="130"/>
  <c r="T48" i="130" s="1"/>
  <c r="AP46" i="130"/>
  <c r="N48" i="130" s="1"/>
  <c r="AO46" i="130"/>
  <c r="M48" i="130" s="1"/>
  <c r="AN46" i="130"/>
  <c r="L48" i="130" s="1"/>
  <c r="AM46" i="130"/>
  <c r="K48" i="130" s="1"/>
  <c r="AL46" i="130"/>
  <c r="J48" i="130" s="1"/>
  <c r="AK46" i="130"/>
  <c r="I48" i="130" s="1"/>
  <c r="AJ46" i="130"/>
  <c r="H48" i="130" s="1"/>
  <c r="AI46" i="130"/>
  <c r="F48" i="130" s="1"/>
  <c r="AH46" i="130"/>
  <c r="E48" i="130" s="1"/>
  <c r="BB45" i="130"/>
  <c r="AE47" i="130" s="1"/>
  <c r="BA45" i="130"/>
  <c r="AD47" i="130" s="1"/>
  <c r="AZ45" i="130"/>
  <c r="AC47" i="130" s="1"/>
  <c r="AY45" i="130"/>
  <c r="AB47" i="130" s="1"/>
  <c r="AX45" i="130"/>
  <c r="AA47" i="130" s="1"/>
  <c r="AW45" i="130"/>
  <c r="Z47" i="130" s="1"/>
  <c r="AV45" i="130"/>
  <c r="Y47" i="130" s="1"/>
  <c r="AU45" i="130"/>
  <c r="X47" i="130" s="1"/>
  <c r="AT45" i="130"/>
  <c r="W47" i="130" s="1"/>
  <c r="AS45" i="130"/>
  <c r="V47" i="130" s="1"/>
  <c r="AR45" i="130"/>
  <c r="U47" i="130" s="1"/>
  <c r="AQ45" i="130"/>
  <c r="T47" i="130" s="1"/>
  <c r="AP45" i="130"/>
  <c r="N47" i="130" s="1"/>
  <c r="AO45" i="130"/>
  <c r="M47" i="130" s="1"/>
  <c r="AN45" i="130"/>
  <c r="L47" i="130" s="1"/>
  <c r="AM45" i="130"/>
  <c r="K47" i="130" s="1"/>
  <c r="AL45" i="130"/>
  <c r="J47" i="130" s="1"/>
  <c r="AK45" i="130"/>
  <c r="I47" i="130" s="1"/>
  <c r="AJ45" i="130"/>
  <c r="H47" i="130" s="1"/>
  <c r="AI45" i="130"/>
  <c r="F47" i="130" s="1"/>
  <c r="AH45" i="130"/>
  <c r="E47" i="130" s="1"/>
  <c r="BB44" i="130"/>
  <c r="AE45" i="130" s="1"/>
  <c r="BA44" i="130"/>
  <c r="AD45" i="130" s="1"/>
  <c r="AZ44" i="130"/>
  <c r="AC45" i="130" s="1"/>
  <c r="AY44" i="130"/>
  <c r="AB45" i="130" s="1"/>
  <c r="AX44" i="130"/>
  <c r="AA45" i="130" s="1"/>
  <c r="AW44" i="130"/>
  <c r="Z45" i="130" s="1"/>
  <c r="AV44" i="130"/>
  <c r="Y45" i="130" s="1"/>
  <c r="AU44" i="130"/>
  <c r="X45" i="130" s="1"/>
  <c r="AT44" i="130"/>
  <c r="W45" i="130" s="1"/>
  <c r="AS44" i="130"/>
  <c r="V45" i="130" s="1"/>
  <c r="AR44" i="130"/>
  <c r="U45" i="130" s="1"/>
  <c r="AQ44" i="130"/>
  <c r="T45" i="130" s="1"/>
  <c r="AP44" i="130"/>
  <c r="N45" i="130" s="1"/>
  <c r="AO44" i="130"/>
  <c r="M45" i="130" s="1"/>
  <c r="AN44" i="130"/>
  <c r="L45" i="130" s="1"/>
  <c r="AM44" i="130"/>
  <c r="K45" i="130" s="1"/>
  <c r="AL44" i="130"/>
  <c r="J45" i="130" s="1"/>
  <c r="AK44" i="130"/>
  <c r="I45" i="130" s="1"/>
  <c r="AJ44" i="130"/>
  <c r="H45" i="130" s="1"/>
  <c r="AI44" i="130"/>
  <c r="F45" i="130" s="1"/>
  <c r="AH44" i="130"/>
  <c r="E45" i="130" s="1"/>
  <c r="BB43" i="130"/>
  <c r="AE44" i="130" s="1"/>
  <c r="BA43" i="130"/>
  <c r="AD44" i="130" s="1"/>
  <c r="AZ43" i="130"/>
  <c r="AC44" i="130" s="1"/>
  <c r="AY43" i="130"/>
  <c r="AB44" i="130" s="1"/>
  <c r="AX43" i="130"/>
  <c r="AA44" i="130" s="1"/>
  <c r="AW43" i="130"/>
  <c r="Z44" i="130" s="1"/>
  <c r="AV43" i="130"/>
  <c r="Y44" i="130" s="1"/>
  <c r="AU43" i="130"/>
  <c r="X44" i="130" s="1"/>
  <c r="AT43" i="130"/>
  <c r="W44" i="130" s="1"/>
  <c r="AS43" i="130"/>
  <c r="V44" i="130" s="1"/>
  <c r="AR43" i="130"/>
  <c r="U44" i="130" s="1"/>
  <c r="AQ43" i="130"/>
  <c r="T44" i="130" s="1"/>
  <c r="AP43" i="130"/>
  <c r="N44" i="130" s="1"/>
  <c r="AO43" i="130"/>
  <c r="M44" i="130" s="1"/>
  <c r="AN43" i="130"/>
  <c r="L44" i="130" s="1"/>
  <c r="AM43" i="130"/>
  <c r="K44" i="130" s="1"/>
  <c r="AL43" i="130"/>
  <c r="J44" i="130" s="1"/>
  <c r="AK43" i="130"/>
  <c r="I44" i="130" s="1"/>
  <c r="AJ43" i="130"/>
  <c r="H44" i="130" s="1"/>
  <c r="AI43" i="130"/>
  <c r="F44" i="130" s="1"/>
  <c r="AH43" i="130"/>
  <c r="E44" i="130" s="1"/>
  <c r="BB42" i="130"/>
  <c r="AE43" i="130" s="1"/>
  <c r="BA42" i="130"/>
  <c r="AD43" i="130" s="1"/>
  <c r="AZ42" i="130"/>
  <c r="AC43" i="130" s="1"/>
  <c r="AY42" i="130"/>
  <c r="AB43" i="130" s="1"/>
  <c r="AX42" i="130"/>
  <c r="AA43" i="130" s="1"/>
  <c r="AW42" i="130"/>
  <c r="Z43" i="130" s="1"/>
  <c r="AV42" i="130"/>
  <c r="Y43" i="130" s="1"/>
  <c r="AU42" i="130"/>
  <c r="X43" i="130" s="1"/>
  <c r="AT42" i="130"/>
  <c r="W43" i="130" s="1"/>
  <c r="AS42" i="130"/>
  <c r="V43" i="130" s="1"/>
  <c r="AR42" i="130"/>
  <c r="U43" i="130" s="1"/>
  <c r="AQ42" i="130"/>
  <c r="T43" i="130" s="1"/>
  <c r="AP42" i="130"/>
  <c r="N43" i="130" s="1"/>
  <c r="AO42" i="130"/>
  <c r="M43" i="130" s="1"/>
  <c r="AN42" i="130"/>
  <c r="L43" i="130" s="1"/>
  <c r="AM42" i="130"/>
  <c r="K43" i="130" s="1"/>
  <c r="AL42" i="130"/>
  <c r="J43" i="130" s="1"/>
  <c r="AK42" i="130"/>
  <c r="I43" i="130" s="1"/>
  <c r="AJ42" i="130"/>
  <c r="H43" i="130" s="1"/>
  <c r="AI42" i="130"/>
  <c r="F43" i="130" s="1"/>
  <c r="AH42" i="130"/>
  <c r="E43" i="130" s="1"/>
  <c r="BB41" i="130"/>
  <c r="AE42" i="130" s="1"/>
  <c r="BA41" i="130"/>
  <c r="AD42" i="130" s="1"/>
  <c r="AZ41" i="130"/>
  <c r="AC42" i="130" s="1"/>
  <c r="AY41" i="130"/>
  <c r="AB42" i="130" s="1"/>
  <c r="AX41" i="130"/>
  <c r="AA42" i="130" s="1"/>
  <c r="AW41" i="130"/>
  <c r="Z42" i="130" s="1"/>
  <c r="AV41" i="130"/>
  <c r="Y42" i="130" s="1"/>
  <c r="AU41" i="130"/>
  <c r="X42" i="130" s="1"/>
  <c r="AT41" i="130"/>
  <c r="W42" i="130" s="1"/>
  <c r="AS41" i="130"/>
  <c r="V42" i="130" s="1"/>
  <c r="AR41" i="130"/>
  <c r="U42" i="130" s="1"/>
  <c r="AQ41" i="130"/>
  <c r="T42" i="130" s="1"/>
  <c r="AP41" i="130"/>
  <c r="N42" i="130" s="1"/>
  <c r="AO41" i="130"/>
  <c r="M42" i="130" s="1"/>
  <c r="AN41" i="130"/>
  <c r="L42" i="130" s="1"/>
  <c r="AM41" i="130"/>
  <c r="K42" i="130" s="1"/>
  <c r="AL41" i="130"/>
  <c r="J42" i="130" s="1"/>
  <c r="AK41" i="130"/>
  <c r="I42" i="130" s="1"/>
  <c r="AJ41" i="130"/>
  <c r="H42" i="130" s="1"/>
  <c r="AI41" i="130"/>
  <c r="F42" i="130" s="1"/>
  <c r="AH41" i="130"/>
  <c r="E42" i="130" s="1"/>
  <c r="BB40" i="130"/>
  <c r="BA40" i="130"/>
  <c r="AZ40" i="130"/>
  <c r="AY40" i="130"/>
  <c r="AX40" i="130"/>
  <c r="AW40" i="130"/>
  <c r="AV40" i="130"/>
  <c r="AU40" i="130"/>
  <c r="AT40" i="130"/>
  <c r="AS40" i="130"/>
  <c r="AR40" i="130"/>
  <c r="AQ40" i="130"/>
  <c r="AP40" i="130"/>
  <c r="AO40" i="130"/>
  <c r="AN40" i="130"/>
  <c r="AM40" i="130"/>
  <c r="AL40" i="130"/>
  <c r="AK40" i="130"/>
  <c r="AJ40" i="130"/>
  <c r="AI40" i="130"/>
  <c r="AH40" i="130"/>
  <c r="BB39" i="130"/>
  <c r="AE40" i="130" s="1"/>
  <c r="BA39" i="130"/>
  <c r="AD40" i="130" s="1"/>
  <c r="AZ39" i="130"/>
  <c r="AC40" i="130" s="1"/>
  <c r="AY39" i="130"/>
  <c r="AB40" i="130" s="1"/>
  <c r="AX39" i="130"/>
  <c r="AA40" i="130" s="1"/>
  <c r="AW39" i="130"/>
  <c r="Z40" i="130" s="1"/>
  <c r="AV39" i="130"/>
  <c r="Y40" i="130" s="1"/>
  <c r="AU39" i="130"/>
  <c r="X40" i="130" s="1"/>
  <c r="AT39" i="130"/>
  <c r="W40" i="130" s="1"/>
  <c r="AS39" i="130"/>
  <c r="V40" i="130" s="1"/>
  <c r="AR39" i="130"/>
  <c r="U40" i="130" s="1"/>
  <c r="AQ39" i="130"/>
  <c r="T40" i="130" s="1"/>
  <c r="AP39" i="130"/>
  <c r="N40" i="130" s="1"/>
  <c r="AO39" i="130"/>
  <c r="M40" i="130" s="1"/>
  <c r="AN39" i="130"/>
  <c r="L40" i="130" s="1"/>
  <c r="AM39" i="130"/>
  <c r="K40" i="130" s="1"/>
  <c r="AL39" i="130"/>
  <c r="J40" i="130" s="1"/>
  <c r="AK39" i="130"/>
  <c r="I40" i="130" s="1"/>
  <c r="AJ39" i="130"/>
  <c r="H40" i="130" s="1"/>
  <c r="AI39" i="130"/>
  <c r="F40" i="130" s="1"/>
  <c r="AH39" i="130"/>
  <c r="E40" i="130" s="1"/>
  <c r="BB38" i="130"/>
  <c r="AE38" i="130" s="1"/>
  <c r="BA38" i="130"/>
  <c r="AD38" i="130" s="1"/>
  <c r="AZ38" i="130"/>
  <c r="AC38" i="130" s="1"/>
  <c r="AY38" i="130"/>
  <c r="AB38" i="130" s="1"/>
  <c r="AX38" i="130"/>
  <c r="AA38" i="130" s="1"/>
  <c r="AW38" i="130"/>
  <c r="Z38" i="130" s="1"/>
  <c r="AV38" i="130"/>
  <c r="Y38" i="130" s="1"/>
  <c r="AU38" i="130"/>
  <c r="X38" i="130" s="1"/>
  <c r="AT38" i="130"/>
  <c r="W38" i="130" s="1"/>
  <c r="AS38" i="130"/>
  <c r="V38" i="130" s="1"/>
  <c r="AR38" i="130"/>
  <c r="U38" i="130" s="1"/>
  <c r="AQ38" i="130"/>
  <c r="T38" i="130" s="1"/>
  <c r="AP38" i="130"/>
  <c r="N38" i="130" s="1"/>
  <c r="AO38" i="130"/>
  <c r="M38" i="130" s="1"/>
  <c r="AN38" i="130"/>
  <c r="L38" i="130" s="1"/>
  <c r="AM38" i="130"/>
  <c r="K38" i="130" s="1"/>
  <c r="AL38" i="130"/>
  <c r="J38" i="130" s="1"/>
  <c r="AK38" i="130"/>
  <c r="I38" i="130" s="1"/>
  <c r="AJ38" i="130"/>
  <c r="H38" i="130" s="1"/>
  <c r="AI38" i="130"/>
  <c r="F38" i="130" s="1"/>
  <c r="AH38" i="130"/>
  <c r="E38" i="130" s="1"/>
  <c r="BB37" i="130"/>
  <c r="AE37" i="130" s="1"/>
  <c r="BA37" i="130"/>
  <c r="AD37" i="130" s="1"/>
  <c r="AZ37" i="130"/>
  <c r="AC37" i="130" s="1"/>
  <c r="AY37" i="130"/>
  <c r="AB37" i="130" s="1"/>
  <c r="AX37" i="130"/>
  <c r="AA37" i="130" s="1"/>
  <c r="AW37" i="130"/>
  <c r="Z37" i="130" s="1"/>
  <c r="AV37" i="130"/>
  <c r="Y37" i="130" s="1"/>
  <c r="AU37" i="130"/>
  <c r="X37" i="130" s="1"/>
  <c r="AT37" i="130"/>
  <c r="W37" i="130" s="1"/>
  <c r="AS37" i="130"/>
  <c r="V37" i="130" s="1"/>
  <c r="AR37" i="130"/>
  <c r="U37" i="130" s="1"/>
  <c r="AQ37" i="130"/>
  <c r="T37" i="130" s="1"/>
  <c r="AP37" i="130"/>
  <c r="N37" i="130" s="1"/>
  <c r="AO37" i="130"/>
  <c r="M37" i="130" s="1"/>
  <c r="AN37" i="130"/>
  <c r="L37" i="130" s="1"/>
  <c r="AM37" i="130"/>
  <c r="K37" i="130" s="1"/>
  <c r="AL37" i="130"/>
  <c r="J37" i="130" s="1"/>
  <c r="AK37" i="130"/>
  <c r="I37" i="130" s="1"/>
  <c r="AJ37" i="130"/>
  <c r="H37" i="130" s="1"/>
  <c r="AI37" i="130"/>
  <c r="F37" i="130" s="1"/>
  <c r="AH37" i="130"/>
  <c r="E37" i="130" s="1"/>
  <c r="BB36" i="130"/>
  <c r="AE36" i="130" s="1"/>
  <c r="BA36" i="130"/>
  <c r="AD36" i="130" s="1"/>
  <c r="AZ36" i="130"/>
  <c r="AC36" i="130" s="1"/>
  <c r="AY36" i="130"/>
  <c r="AB36" i="130" s="1"/>
  <c r="AX36" i="130"/>
  <c r="AA36" i="130" s="1"/>
  <c r="AW36" i="130"/>
  <c r="Z36" i="130" s="1"/>
  <c r="AV36" i="130"/>
  <c r="Y36" i="130" s="1"/>
  <c r="AU36" i="130"/>
  <c r="X36" i="130" s="1"/>
  <c r="AT36" i="130"/>
  <c r="W36" i="130" s="1"/>
  <c r="AS36" i="130"/>
  <c r="V36" i="130" s="1"/>
  <c r="AR36" i="130"/>
  <c r="U36" i="130" s="1"/>
  <c r="AQ36" i="130"/>
  <c r="T36" i="130" s="1"/>
  <c r="AP36" i="130"/>
  <c r="N36" i="130" s="1"/>
  <c r="AO36" i="130"/>
  <c r="M36" i="130" s="1"/>
  <c r="AN36" i="130"/>
  <c r="L36" i="130" s="1"/>
  <c r="AM36" i="130"/>
  <c r="K36" i="130" s="1"/>
  <c r="AL36" i="130"/>
  <c r="J36" i="130" s="1"/>
  <c r="AK36" i="130"/>
  <c r="I36" i="130" s="1"/>
  <c r="AJ36" i="130"/>
  <c r="H36" i="130" s="1"/>
  <c r="AI36" i="130"/>
  <c r="F36" i="130" s="1"/>
  <c r="AH36" i="130"/>
  <c r="E36" i="130" s="1"/>
  <c r="BB35" i="130"/>
  <c r="AE35" i="130" s="1"/>
  <c r="BA35" i="130"/>
  <c r="AD35" i="130" s="1"/>
  <c r="AZ35" i="130"/>
  <c r="AC35" i="130" s="1"/>
  <c r="AY35" i="130"/>
  <c r="AB35" i="130" s="1"/>
  <c r="AX35" i="130"/>
  <c r="AA35" i="130" s="1"/>
  <c r="AW35" i="130"/>
  <c r="Z35" i="130" s="1"/>
  <c r="AV35" i="130"/>
  <c r="Y35" i="130" s="1"/>
  <c r="AU35" i="130"/>
  <c r="X35" i="130" s="1"/>
  <c r="AT35" i="130"/>
  <c r="W35" i="130" s="1"/>
  <c r="AS35" i="130"/>
  <c r="V35" i="130" s="1"/>
  <c r="AR35" i="130"/>
  <c r="U35" i="130" s="1"/>
  <c r="AQ35" i="130"/>
  <c r="T35" i="130" s="1"/>
  <c r="AP35" i="130"/>
  <c r="N35" i="130" s="1"/>
  <c r="AO35" i="130"/>
  <c r="M35" i="130" s="1"/>
  <c r="AN35" i="130"/>
  <c r="L35" i="130" s="1"/>
  <c r="AM35" i="130"/>
  <c r="K35" i="130" s="1"/>
  <c r="AL35" i="130"/>
  <c r="J35" i="130" s="1"/>
  <c r="AK35" i="130"/>
  <c r="I35" i="130" s="1"/>
  <c r="AJ35" i="130"/>
  <c r="H35" i="130" s="1"/>
  <c r="AI35" i="130"/>
  <c r="F35" i="130" s="1"/>
  <c r="AH35" i="130"/>
  <c r="E35" i="130" s="1"/>
  <c r="BB34" i="130"/>
  <c r="AE34" i="130" s="1"/>
  <c r="BA34" i="130"/>
  <c r="AD34" i="130" s="1"/>
  <c r="AZ34" i="130"/>
  <c r="AC34" i="130" s="1"/>
  <c r="AY34" i="130"/>
  <c r="AB34" i="130" s="1"/>
  <c r="AX34" i="130"/>
  <c r="AA34" i="130" s="1"/>
  <c r="AW34" i="130"/>
  <c r="Z34" i="130" s="1"/>
  <c r="AV34" i="130"/>
  <c r="Y34" i="130" s="1"/>
  <c r="AU34" i="130"/>
  <c r="X34" i="130" s="1"/>
  <c r="AT34" i="130"/>
  <c r="W34" i="130" s="1"/>
  <c r="AS34" i="130"/>
  <c r="V34" i="130" s="1"/>
  <c r="AR34" i="130"/>
  <c r="U34" i="130" s="1"/>
  <c r="AQ34" i="130"/>
  <c r="T34" i="130" s="1"/>
  <c r="AP34" i="130"/>
  <c r="N34" i="130" s="1"/>
  <c r="AO34" i="130"/>
  <c r="M34" i="130" s="1"/>
  <c r="AN34" i="130"/>
  <c r="L34" i="130" s="1"/>
  <c r="AM34" i="130"/>
  <c r="K34" i="130" s="1"/>
  <c r="AL34" i="130"/>
  <c r="J34" i="130" s="1"/>
  <c r="AK34" i="130"/>
  <c r="I34" i="130" s="1"/>
  <c r="AJ34" i="130"/>
  <c r="H34" i="130" s="1"/>
  <c r="AI34" i="130"/>
  <c r="F34" i="130" s="1"/>
  <c r="AH34" i="130"/>
  <c r="E34" i="130" s="1"/>
  <c r="BB33" i="130"/>
  <c r="AE29" i="130" s="1"/>
  <c r="BA33" i="130"/>
  <c r="AD29" i="130" s="1"/>
  <c r="AZ33" i="130"/>
  <c r="AC29" i="130" s="1"/>
  <c r="AY33" i="130"/>
  <c r="AB29" i="130" s="1"/>
  <c r="AX33" i="130"/>
  <c r="AA29" i="130" s="1"/>
  <c r="AW33" i="130"/>
  <c r="Z29" i="130" s="1"/>
  <c r="AV33" i="130"/>
  <c r="Y29" i="130" s="1"/>
  <c r="AU33" i="130"/>
  <c r="X29" i="130" s="1"/>
  <c r="AT33" i="130"/>
  <c r="W29" i="130" s="1"/>
  <c r="AS33" i="130"/>
  <c r="V29" i="130" s="1"/>
  <c r="AR33" i="130"/>
  <c r="U29" i="130" s="1"/>
  <c r="AQ33" i="130"/>
  <c r="T29" i="130" s="1"/>
  <c r="AP33" i="130"/>
  <c r="N29" i="130" s="1"/>
  <c r="AO33" i="130"/>
  <c r="M29" i="130" s="1"/>
  <c r="AN33" i="130"/>
  <c r="L29" i="130" s="1"/>
  <c r="AM33" i="130"/>
  <c r="K29" i="130" s="1"/>
  <c r="AL33" i="130"/>
  <c r="J29" i="130" s="1"/>
  <c r="AK33" i="130"/>
  <c r="I29" i="130" s="1"/>
  <c r="AJ33" i="130"/>
  <c r="H29" i="130" s="1"/>
  <c r="AI33" i="130"/>
  <c r="F29" i="130" s="1"/>
  <c r="AH33" i="130"/>
  <c r="E29" i="130" s="1"/>
  <c r="H69" i="76" s="1"/>
  <c r="L69" i="76" s="1"/>
  <c r="BB32" i="130"/>
  <c r="AE32" i="130" s="1"/>
  <c r="BA32" i="130"/>
  <c r="AD32" i="130" s="1"/>
  <c r="AZ32" i="130"/>
  <c r="AC32" i="130" s="1"/>
  <c r="AY32" i="130"/>
  <c r="AB32" i="130" s="1"/>
  <c r="AX32" i="130"/>
  <c r="AA32" i="130" s="1"/>
  <c r="AW32" i="130"/>
  <c r="Z32" i="130" s="1"/>
  <c r="AV32" i="130"/>
  <c r="Y32" i="130" s="1"/>
  <c r="AU32" i="130"/>
  <c r="X32" i="130" s="1"/>
  <c r="AT32" i="130"/>
  <c r="W32" i="130" s="1"/>
  <c r="AS32" i="130"/>
  <c r="V32" i="130" s="1"/>
  <c r="AR32" i="130"/>
  <c r="U32" i="130" s="1"/>
  <c r="AQ32" i="130"/>
  <c r="T32" i="130" s="1"/>
  <c r="AP32" i="130"/>
  <c r="N32" i="130" s="1"/>
  <c r="AO32" i="130"/>
  <c r="M32" i="130" s="1"/>
  <c r="AN32" i="130"/>
  <c r="L32" i="130" s="1"/>
  <c r="AM32" i="130"/>
  <c r="K32" i="130" s="1"/>
  <c r="AL32" i="130"/>
  <c r="J32" i="130" s="1"/>
  <c r="AK32" i="130"/>
  <c r="I32" i="130" s="1"/>
  <c r="AJ32" i="130"/>
  <c r="H32" i="130" s="1"/>
  <c r="AI32" i="130"/>
  <c r="F32" i="130" s="1"/>
  <c r="AH32" i="130"/>
  <c r="E32" i="130" s="1"/>
  <c r="BB31" i="130"/>
  <c r="AE31" i="130" s="1"/>
  <c r="BA31" i="130"/>
  <c r="AD31" i="130" s="1"/>
  <c r="AZ31" i="130"/>
  <c r="AC31" i="130" s="1"/>
  <c r="AY31" i="130"/>
  <c r="AB31" i="130" s="1"/>
  <c r="AX31" i="130"/>
  <c r="AA31" i="130" s="1"/>
  <c r="AW31" i="130"/>
  <c r="Z31" i="130" s="1"/>
  <c r="AV31" i="130"/>
  <c r="Y31" i="130" s="1"/>
  <c r="AU31" i="130"/>
  <c r="X31" i="130" s="1"/>
  <c r="AT31" i="130"/>
  <c r="W31" i="130" s="1"/>
  <c r="AS31" i="130"/>
  <c r="V31" i="130" s="1"/>
  <c r="AR31" i="130"/>
  <c r="U31" i="130" s="1"/>
  <c r="AQ31" i="130"/>
  <c r="T31" i="130" s="1"/>
  <c r="AP31" i="130"/>
  <c r="N31" i="130" s="1"/>
  <c r="AO31" i="130"/>
  <c r="M31" i="130" s="1"/>
  <c r="AN31" i="130"/>
  <c r="L31" i="130" s="1"/>
  <c r="AM31" i="130"/>
  <c r="K31" i="130" s="1"/>
  <c r="AL31" i="130"/>
  <c r="J31" i="130" s="1"/>
  <c r="AK31" i="130"/>
  <c r="I31" i="130" s="1"/>
  <c r="AJ31" i="130"/>
  <c r="H31" i="130" s="1"/>
  <c r="AI31" i="130"/>
  <c r="F31" i="130" s="1"/>
  <c r="AH31" i="130"/>
  <c r="E31" i="130" s="1"/>
  <c r="L68" i="100"/>
  <c r="K68" i="100"/>
  <c r="J68" i="100"/>
  <c r="I68" i="100"/>
  <c r="H68" i="100"/>
  <c r="G68" i="100"/>
  <c r="L67" i="100"/>
  <c r="K67" i="100"/>
  <c r="J67" i="100"/>
  <c r="I67" i="100"/>
  <c r="H67" i="100"/>
  <c r="G67" i="100"/>
  <c r="L66" i="100"/>
  <c r="K66" i="100"/>
  <c r="J66" i="100"/>
  <c r="I66" i="100"/>
  <c r="H66" i="100"/>
  <c r="G66" i="100"/>
  <c r="L65" i="100"/>
  <c r="K65" i="100"/>
  <c r="J65" i="100"/>
  <c r="I65" i="100"/>
  <c r="H65" i="100"/>
  <c r="G65" i="100"/>
  <c r="L64" i="100"/>
  <c r="K64" i="100"/>
  <c r="J64" i="100"/>
  <c r="I64" i="100"/>
  <c r="H64" i="100"/>
  <c r="G64" i="100"/>
  <c r="L63" i="100"/>
  <c r="K63" i="100"/>
  <c r="J63" i="100"/>
  <c r="I63" i="100"/>
  <c r="H63" i="100"/>
  <c r="G63" i="100"/>
  <c r="L62" i="100"/>
  <c r="K62" i="100"/>
  <c r="J62" i="100"/>
  <c r="I62" i="100"/>
  <c r="H62" i="100"/>
  <c r="G62" i="100"/>
  <c r="L61" i="100"/>
  <c r="K61" i="100"/>
  <c r="J61" i="100"/>
  <c r="I61" i="100"/>
  <c r="H61" i="100"/>
  <c r="G61" i="100"/>
  <c r="L60" i="100"/>
  <c r="K60" i="100"/>
  <c r="J60" i="100"/>
  <c r="I60" i="100"/>
  <c r="H60" i="100"/>
  <c r="G60" i="100"/>
  <c r="L59" i="100"/>
  <c r="K59" i="100"/>
  <c r="J59" i="100"/>
  <c r="I59" i="100"/>
  <c r="H59" i="100"/>
  <c r="G59" i="100"/>
  <c r="L57" i="100"/>
  <c r="K57" i="100"/>
  <c r="J57" i="100"/>
  <c r="I57" i="100"/>
  <c r="H57" i="100"/>
  <c r="G57" i="100"/>
  <c r="L56" i="100"/>
  <c r="K56" i="100"/>
  <c r="J56" i="100"/>
  <c r="I56" i="100"/>
  <c r="H56" i="100"/>
  <c r="G56" i="100"/>
  <c r="L55" i="100"/>
  <c r="K55" i="100"/>
  <c r="J55" i="100"/>
  <c r="I55" i="100"/>
  <c r="H55" i="100"/>
  <c r="G55" i="100"/>
  <c r="L54" i="100"/>
  <c r="K54" i="100"/>
  <c r="J54" i="100"/>
  <c r="I54" i="100"/>
  <c r="H54" i="100"/>
  <c r="G54" i="100"/>
  <c r="L53" i="100"/>
  <c r="K53" i="100"/>
  <c r="J53" i="100"/>
  <c r="I53" i="100"/>
  <c r="H53" i="100"/>
  <c r="G53" i="100"/>
  <c r="L52" i="100"/>
  <c r="K52" i="100"/>
  <c r="J52" i="100"/>
  <c r="I52" i="100"/>
  <c r="H52" i="100"/>
  <c r="G52" i="100"/>
  <c r="L51" i="100"/>
  <c r="K51" i="100"/>
  <c r="J51" i="100"/>
  <c r="I51" i="100"/>
  <c r="H51" i="100"/>
  <c r="G51" i="100"/>
  <c r="L50" i="100"/>
  <c r="K50" i="100"/>
  <c r="J50" i="100"/>
  <c r="I50" i="100"/>
  <c r="H50" i="100"/>
  <c r="G50" i="100"/>
  <c r="L49" i="100"/>
  <c r="K49" i="100"/>
  <c r="J49" i="100"/>
  <c r="I49" i="100"/>
  <c r="H49" i="100"/>
  <c r="G49" i="100"/>
  <c r="L48" i="100"/>
  <c r="K48" i="100"/>
  <c r="J48" i="100"/>
  <c r="I48" i="100"/>
  <c r="H48" i="100"/>
  <c r="G48" i="100"/>
  <c r="L46" i="100"/>
  <c r="K46" i="100"/>
  <c r="J46" i="100"/>
  <c r="I46" i="100"/>
  <c r="G46" i="100"/>
  <c r="L45" i="100"/>
  <c r="K45" i="100"/>
  <c r="J45" i="100"/>
  <c r="I45" i="100"/>
  <c r="H45" i="100"/>
  <c r="G45" i="100"/>
  <c r="L44" i="100"/>
  <c r="K44" i="100"/>
  <c r="J44" i="100"/>
  <c r="I44" i="100"/>
  <c r="H44" i="100"/>
  <c r="G44" i="100"/>
  <c r="L43" i="100"/>
  <c r="K43" i="100"/>
  <c r="J43" i="100"/>
  <c r="I43" i="100"/>
  <c r="H43" i="100"/>
  <c r="G43" i="100"/>
  <c r="L42" i="100"/>
  <c r="K42" i="100"/>
  <c r="J42" i="100"/>
  <c r="I42" i="100"/>
  <c r="H42" i="100"/>
  <c r="G42" i="100"/>
  <c r="L41" i="100"/>
  <c r="K41" i="100"/>
  <c r="J41" i="100"/>
  <c r="I41" i="100"/>
  <c r="H41" i="100"/>
  <c r="G41" i="100"/>
  <c r="L40" i="100"/>
  <c r="K40" i="100"/>
  <c r="J40" i="100"/>
  <c r="I40" i="100"/>
  <c r="H40" i="100"/>
  <c r="G40" i="100"/>
  <c r="L39" i="100"/>
  <c r="K39" i="100"/>
  <c r="J39" i="100"/>
  <c r="I39" i="100"/>
  <c r="H39" i="100"/>
  <c r="G39" i="100"/>
  <c r="L38" i="100"/>
  <c r="K38" i="100"/>
  <c r="J38" i="100"/>
  <c r="I38" i="100"/>
  <c r="H38" i="100"/>
  <c r="G38" i="100"/>
  <c r="L37" i="100"/>
  <c r="K37" i="100"/>
  <c r="J37" i="100"/>
  <c r="I37" i="100"/>
  <c r="H37" i="100"/>
  <c r="G37" i="100"/>
  <c r="L35" i="100"/>
  <c r="K35" i="100"/>
  <c r="J35" i="100"/>
  <c r="I35" i="100"/>
  <c r="H35" i="100"/>
  <c r="G35" i="100"/>
  <c r="L34" i="100"/>
  <c r="K34" i="100"/>
  <c r="J34" i="100"/>
  <c r="I34" i="100"/>
  <c r="H34" i="100"/>
  <c r="G34" i="100"/>
  <c r="L33" i="100"/>
  <c r="K33" i="100"/>
  <c r="J33" i="100"/>
  <c r="I33" i="100"/>
  <c r="H33" i="100"/>
  <c r="G33" i="100"/>
  <c r="L32" i="100"/>
  <c r="K32" i="100"/>
  <c r="J32" i="100"/>
  <c r="I32" i="100"/>
  <c r="H32" i="100"/>
  <c r="G32" i="100"/>
  <c r="L31" i="100"/>
  <c r="K31" i="100"/>
  <c r="J31" i="100"/>
  <c r="I31" i="100"/>
  <c r="H31" i="100"/>
  <c r="G31" i="100"/>
  <c r="L30" i="100"/>
  <c r="K30" i="100"/>
  <c r="J30" i="100"/>
  <c r="I30" i="100"/>
  <c r="H30" i="100"/>
  <c r="G30" i="100"/>
  <c r="L59" i="88"/>
  <c r="K59" i="88"/>
  <c r="J59" i="88"/>
  <c r="I59" i="88"/>
  <c r="H59" i="88"/>
  <c r="G59" i="88"/>
  <c r="L58" i="88"/>
  <c r="K58" i="88"/>
  <c r="J58" i="88"/>
  <c r="I58" i="88"/>
  <c r="H58" i="88"/>
  <c r="G58" i="88"/>
  <c r="L57" i="88"/>
  <c r="K57" i="88"/>
  <c r="J57" i="88"/>
  <c r="I57" i="88"/>
  <c r="H57" i="88"/>
  <c r="G57" i="88"/>
  <c r="L56" i="88"/>
  <c r="K56" i="88"/>
  <c r="J56" i="88"/>
  <c r="I56" i="88"/>
  <c r="H56" i="88"/>
  <c r="G56" i="88"/>
  <c r="L55" i="88"/>
  <c r="K55" i="88"/>
  <c r="J55" i="88"/>
  <c r="I55" i="88"/>
  <c r="H55" i="88"/>
  <c r="G55" i="88"/>
  <c r="L53" i="88"/>
  <c r="K53" i="88"/>
  <c r="J53" i="88"/>
  <c r="I53" i="88"/>
  <c r="H53" i="88"/>
  <c r="G53" i="88"/>
  <c r="L52" i="88"/>
  <c r="K52" i="88"/>
  <c r="J52" i="88"/>
  <c r="I52" i="88"/>
  <c r="H52" i="88"/>
  <c r="G52" i="88"/>
  <c r="L48" i="88"/>
  <c r="K48" i="88"/>
  <c r="J48" i="88"/>
  <c r="I48" i="88"/>
  <c r="H48" i="88"/>
  <c r="G48" i="88"/>
  <c r="L45" i="88"/>
  <c r="K45" i="88"/>
  <c r="J45" i="88"/>
  <c r="I45" i="88"/>
  <c r="H45" i="88"/>
  <c r="G45" i="88"/>
  <c r="L40" i="88"/>
  <c r="K40" i="88"/>
  <c r="J40" i="88"/>
  <c r="I40" i="88"/>
  <c r="H40" i="88"/>
  <c r="G40" i="88"/>
  <c r="L51" i="88"/>
  <c r="K51" i="88"/>
  <c r="J51" i="88"/>
  <c r="I51" i="88"/>
  <c r="H51" i="88"/>
  <c r="G51" i="88"/>
  <c r="L50" i="88"/>
  <c r="K50" i="88"/>
  <c r="J50" i="88"/>
  <c r="I50" i="88"/>
  <c r="H50" i="88"/>
  <c r="G50" i="88"/>
  <c r="L49" i="88"/>
  <c r="K49" i="88"/>
  <c r="J49" i="88"/>
  <c r="I49" i="88"/>
  <c r="H49" i="88"/>
  <c r="G49" i="88"/>
  <c r="L47" i="88"/>
  <c r="K47" i="88"/>
  <c r="J47" i="88"/>
  <c r="I47" i="88"/>
  <c r="H47" i="88"/>
  <c r="G47" i="88"/>
  <c r="L46" i="88"/>
  <c r="K46" i="88"/>
  <c r="J46" i="88"/>
  <c r="I46" i="88"/>
  <c r="G46" i="88"/>
  <c r="L44" i="88"/>
  <c r="K44" i="88"/>
  <c r="J44" i="88"/>
  <c r="I44" i="88"/>
  <c r="H44" i="88"/>
  <c r="G44" i="88"/>
  <c r="L43" i="88"/>
  <c r="K43" i="88"/>
  <c r="J43" i="88"/>
  <c r="I43" i="88"/>
  <c r="H43" i="88"/>
  <c r="G43" i="88"/>
  <c r="L42" i="88"/>
  <c r="K42" i="88"/>
  <c r="J42" i="88"/>
  <c r="I42" i="88"/>
  <c r="H42" i="88"/>
  <c r="G42" i="88"/>
  <c r="L41" i="88"/>
  <c r="K41" i="88"/>
  <c r="J41" i="88"/>
  <c r="I41" i="88"/>
  <c r="H41" i="88"/>
  <c r="G41" i="88"/>
  <c r="L39" i="88"/>
  <c r="K39" i="88"/>
  <c r="J39" i="88"/>
  <c r="I39" i="88"/>
  <c r="H39" i="88"/>
  <c r="G39" i="88"/>
  <c r="L37" i="88"/>
  <c r="K37" i="88"/>
  <c r="J37" i="88"/>
  <c r="I37" i="88"/>
  <c r="H37" i="88"/>
  <c r="G37" i="88"/>
  <c r="L36" i="88"/>
  <c r="K36" i="88"/>
  <c r="J36" i="88"/>
  <c r="I36" i="88"/>
  <c r="H36" i="88"/>
  <c r="G36" i="88"/>
  <c r="L35" i="88"/>
  <c r="K35" i="88"/>
  <c r="J35" i="88"/>
  <c r="I35" i="88"/>
  <c r="H35" i="88"/>
  <c r="G35" i="88"/>
  <c r="L34" i="88"/>
  <c r="K34" i="88"/>
  <c r="J34" i="88"/>
  <c r="I34" i="88"/>
  <c r="H34" i="88"/>
  <c r="G34" i="88"/>
  <c r="L33" i="88"/>
  <c r="K33" i="88"/>
  <c r="J33" i="88"/>
  <c r="I33" i="88"/>
  <c r="H33" i="88"/>
  <c r="G33" i="88"/>
  <c r="L28" i="88"/>
  <c r="K28" i="88"/>
  <c r="J28" i="88"/>
  <c r="I28" i="88"/>
  <c r="H28" i="88"/>
  <c r="G28" i="88"/>
  <c r="L31" i="88"/>
  <c r="K31" i="88"/>
  <c r="J31" i="88"/>
  <c r="I31" i="88"/>
  <c r="H31" i="88"/>
  <c r="G31" i="88"/>
  <c r="L30" i="88"/>
  <c r="K30" i="88"/>
  <c r="J30" i="88"/>
  <c r="I30" i="88"/>
  <c r="H30" i="88"/>
  <c r="G30" i="88"/>
  <c r="O30" i="58"/>
  <c r="I30" i="58" s="1"/>
  <c r="O97" i="58"/>
  <c r="I68" i="87" s="1"/>
  <c r="M97" i="58"/>
  <c r="G68" i="87" s="1"/>
  <c r="O96" i="58"/>
  <c r="I67" i="87" s="1"/>
  <c r="M96" i="58"/>
  <c r="G67" i="87" s="1"/>
  <c r="O95" i="58"/>
  <c r="I66" i="87" s="1"/>
  <c r="M95" i="58"/>
  <c r="G66" i="87" s="1"/>
  <c r="O94" i="58"/>
  <c r="I65" i="87" s="1"/>
  <c r="M94" i="58"/>
  <c r="G65" i="87" s="1"/>
  <c r="O93" i="58"/>
  <c r="I64" i="87" s="1"/>
  <c r="M93" i="58"/>
  <c r="G64" i="87" s="1"/>
  <c r="O92" i="58"/>
  <c r="I63" i="87" s="1"/>
  <c r="M92" i="58"/>
  <c r="G63" i="87" s="1"/>
  <c r="O91" i="58"/>
  <c r="I62" i="87" s="1"/>
  <c r="M91" i="58"/>
  <c r="G62" i="87" s="1"/>
  <c r="O90" i="58"/>
  <c r="I61" i="87" s="1"/>
  <c r="M90" i="58"/>
  <c r="G61" i="87" s="1"/>
  <c r="O89" i="58"/>
  <c r="I60" i="87" s="1"/>
  <c r="M89" i="58"/>
  <c r="G60" i="87" s="1"/>
  <c r="O88" i="58"/>
  <c r="I59" i="87" s="1"/>
  <c r="M88" i="58"/>
  <c r="G59" i="87" s="1"/>
  <c r="O87" i="58"/>
  <c r="I57" i="87" s="1"/>
  <c r="M87" i="58"/>
  <c r="G57" i="87" s="1"/>
  <c r="O86" i="58"/>
  <c r="I56" i="87" s="1"/>
  <c r="M86" i="58"/>
  <c r="G56" i="87" s="1"/>
  <c r="O85" i="58"/>
  <c r="I55" i="87" s="1"/>
  <c r="M85" i="58"/>
  <c r="G55" i="87" s="1"/>
  <c r="O84" i="58"/>
  <c r="I54" i="87" s="1"/>
  <c r="M84" i="58"/>
  <c r="G54" i="87" s="1"/>
  <c r="O83" i="58"/>
  <c r="I53" i="87" s="1"/>
  <c r="M83" i="58"/>
  <c r="G53" i="87" s="1"/>
  <c r="O82" i="58"/>
  <c r="I52" i="87" s="1"/>
  <c r="M82" i="58"/>
  <c r="G52" i="87" s="1"/>
  <c r="O81" i="58"/>
  <c r="I51" i="87" s="1"/>
  <c r="M81" i="58"/>
  <c r="G51" i="87" s="1"/>
  <c r="O80" i="58"/>
  <c r="I50" i="87" s="1"/>
  <c r="M80" i="58"/>
  <c r="G50" i="87" s="1"/>
  <c r="O79" i="58"/>
  <c r="I49" i="87" s="1"/>
  <c r="M79" i="58"/>
  <c r="G49" i="87" s="1"/>
  <c r="O78" i="58"/>
  <c r="I48" i="87" s="1"/>
  <c r="M78" i="58"/>
  <c r="G48" i="87" s="1"/>
  <c r="O77" i="58"/>
  <c r="I46" i="87" s="1"/>
  <c r="M77" i="58"/>
  <c r="G46" i="87" s="1"/>
  <c r="O76" i="58"/>
  <c r="I45" i="87" s="1"/>
  <c r="M76" i="58"/>
  <c r="G45" i="87" s="1"/>
  <c r="O75" i="58"/>
  <c r="I44" i="87" s="1"/>
  <c r="M75" i="58"/>
  <c r="G44" i="87" s="1"/>
  <c r="O74" i="58"/>
  <c r="I43" i="87" s="1"/>
  <c r="M74" i="58"/>
  <c r="G43" i="87" s="1"/>
  <c r="O73" i="58"/>
  <c r="I42" i="87" s="1"/>
  <c r="M73" i="58"/>
  <c r="G42" i="87" s="1"/>
  <c r="O72" i="58"/>
  <c r="I41" i="87" s="1"/>
  <c r="M72" i="58"/>
  <c r="G41" i="87" s="1"/>
  <c r="O71" i="58"/>
  <c r="I40" i="87" s="1"/>
  <c r="M71" i="58"/>
  <c r="G40" i="87" s="1"/>
  <c r="O70" i="58"/>
  <c r="I39" i="87" s="1"/>
  <c r="M70" i="58"/>
  <c r="G39" i="87" s="1"/>
  <c r="O69" i="58"/>
  <c r="I38" i="87" s="1"/>
  <c r="M69" i="58"/>
  <c r="G38" i="87" s="1"/>
  <c r="O68" i="58"/>
  <c r="I37" i="87" s="1"/>
  <c r="M68" i="58"/>
  <c r="G37" i="87" s="1"/>
  <c r="O67" i="58"/>
  <c r="I35" i="87" s="1"/>
  <c r="M67" i="58"/>
  <c r="G35" i="87" s="1"/>
  <c r="O66" i="58"/>
  <c r="I34" i="87" s="1"/>
  <c r="M66" i="58"/>
  <c r="G34" i="87" s="1"/>
  <c r="O65" i="58"/>
  <c r="I33" i="87" s="1"/>
  <c r="M65" i="58"/>
  <c r="G33" i="87" s="1"/>
  <c r="O64" i="58"/>
  <c r="I32" i="87" s="1"/>
  <c r="M64" i="58"/>
  <c r="G32" i="87" s="1"/>
  <c r="O63" i="58"/>
  <c r="I31" i="87" s="1"/>
  <c r="M63" i="58"/>
  <c r="G31" i="87" s="1"/>
  <c r="O62" i="58"/>
  <c r="I30" i="87" s="1"/>
  <c r="M62" i="58"/>
  <c r="G30" i="87" s="1"/>
  <c r="O61" i="58"/>
  <c r="I59" i="58" s="1"/>
  <c r="M61" i="58"/>
  <c r="G59" i="58" s="1"/>
  <c r="O60" i="58"/>
  <c r="I58" i="58" s="1"/>
  <c r="M60" i="58"/>
  <c r="G58" i="58" s="1"/>
  <c r="O59" i="58"/>
  <c r="I57" i="58" s="1"/>
  <c r="M59" i="58"/>
  <c r="G57" i="58" s="1"/>
  <c r="O58" i="58"/>
  <c r="I56" i="58" s="1"/>
  <c r="M58" i="58"/>
  <c r="G56" i="58" s="1"/>
  <c r="O57" i="58"/>
  <c r="M57" i="58"/>
  <c r="O56" i="58"/>
  <c r="I55" i="58" s="1"/>
  <c r="M56" i="58"/>
  <c r="G55" i="58" s="1"/>
  <c r="O55" i="58"/>
  <c r="I53" i="58" s="1"/>
  <c r="M55" i="58"/>
  <c r="G53" i="58" s="1"/>
  <c r="W50" i="57" s="1"/>
  <c r="O54" i="58"/>
  <c r="I52" i="58" s="1"/>
  <c r="M54" i="58"/>
  <c r="G52" i="58" s="1"/>
  <c r="W49" i="57" s="1"/>
  <c r="O53" i="58"/>
  <c r="I48" i="58" s="1"/>
  <c r="M53" i="58"/>
  <c r="G48" i="58" s="1"/>
  <c r="W45" i="57" s="1"/>
  <c r="O52" i="58"/>
  <c r="I45" i="58" s="1"/>
  <c r="M52" i="58"/>
  <c r="G45" i="58" s="1"/>
  <c r="W42" i="57" s="1"/>
  <c r="O51" i="58"/>
  <c r="I40" i="58" s="1"/>
  <c r="M51" i="58"/>
  <c r="G40" i="58" s="1"/>
  <c r="W37" i="57" s="1"/>
  <c r="O50" i="58"/>
  <c r="M50" i="58"/>
  <c r="O49" i="58"/>
  <c r="M49" i="58"/>
  <c r="O48" i="58"/>
  <c r="I51" i="58" s="1"/>
  <c r="M48" i="58"/>
  <c r="G51" i="58" s="1"/>
  <c r="W48" i="57" s="1"/>
  <c r="O47" i="58"/>
  <c r="I50" i="58" s="1"/>
  <c r="M47" i="58"/>
  <c r="G50" i="58" s="1"/>
  <c r="W47" i="57" s="1"/>
  <c r="O46" i="58"/>
  <c r="I49" i="58" s="1"/>
  <c r="M46" i="58"/>
  <c r="G49" i="58" s="1"/>
  <c r="W46" i="57" s="1"/>
  <c r="O45" i="58"/>
  <c r="I47" i="58" s="1"/>
  <c r="M45" i="58"/>
  <c r="G47" i="58" s="1"/>
  <c r="W44" i="57" s="1"/>
  <c r="O44" i="58"/>
  <c r="I46" i="58" s="1"/>
  <c r="M44" i="58"/>
  <c r="G46" i="58" s="1"/>
  <c r="W43" i="57" s="1"/>
  <c r="O43" i="58"/>
  <c r="I44" i="58" s="1"/>
  <c r="M43" i="58"/>
  <c r="G44" i="58" s="1"/>
  <c r="W41" i="57" s="1"/>
  <c r="O42" i="58"/>
  <c r="I43" i="58" s="1"/>
  <c r="M42" i="58"/>
  <c r="G43" i="58" s="1"/>
  <c r="W40" i="57" s="1"/>
  <c r="O41" i="58"/>
  <c r="I42" i="58" s="1"/>
  <c r="M41" i="58"/>
  <c r="G42" i="58" s="1"/>
  <c r="W39" i="57" s="1"/>
  <c r="O40" i="58"/>
  <c r="I41" i="58" s="1"/>
  <c r="M40" i="58"/>
  <c r="G41" i="58" s="1"/>
  <c r="W38" i="57" s="1"/>
  <c r="O39" i="58"/>
  <c r="M39" i="58"/>
  <c r="O38" i="58"/>
  <c r="I39" i="58" s="1"/>
  <c r="M38" i="58"/>
  <c r="G39" i="58" s="1"/>
  <c r="W36" i="57" s="1"/>
  <c r="O37" i="58"/>
  <c r="I37" i="58" s="1"/>
  <c r="M37" i="58"/>
  <c r="G37" i="58" s="1"/>
  <c r="W34" i="57" s="1"/>
  <c r="O36" i="58"/>
  <c r="I36" i="58" s="1"/>
  <c r="M36" i="58"/>
  <c r="G36" i="58" s="1"/>
  <c r="W33" i="57" s="1"/>
  <c r="O35" i="58"/>
  <c r="I35" i="58" s="1"/>
  <c r="M35" i="58"/>
  <c r="G35" i="58" s="1"/>
  <c r="W32" i="57" s="1"/>
  <c r="O34" i="58"/>
  <c r="I34" i="58" s="1"/>
  <c r="M34" i="58"/>
  <c r="G34" i="58" s="1"/>
  <c r="W31" i="57" s="1"/>
  <c r="O33" i="58"/>
  <c r="I33" i="58" s="1"/>
  <c r="M33" i="58"/>
  <c r="G33" i="58" s="1"/>
  <c r="W30" i="57" s="1"/>
  <c r="O32" i="58"/>
  <c r="I28" i="58" s="1"/>
  <c r="M32" i="58"/>
  <c r="G28" i="58" s="1"/>
  <c r="O31" i="58"/>
  <c r="I31" i="58" s="1"/>
  <c r="M31" i="58"/>
  <c r="G31" i="58" s="1"/>
  <c r="M30" i="58"/>
  <c r="G30" i="58" s="1"/>
  <c r="J44" i="178" l="1"/>
  <c r="J48" i="178"/>
  <c r="J52" i="178"/>
  <c r="J58" i="178"/>
  <c r="J62" i="178"/>
  <c r="J68" i="179"/>
  <c r="F59" i="88"/>
  <c r="E60" i="100"/>
  <c r="E68" i="100"/>
  <c r="J36" i="178"/>
  <c r="J40" i="178"/>
  <c r="J40" i="179"/>
  <c r="J44" i="179"/>
  <c r="J48" i="179"/>
  <c r="J62" i="179"/>
  <c r="J66" i="179"/>
  <c r="J70" i="179"/>
  <c r="J41" i="179"/>
  <c r="J45" i="179"/>
  <c r="J49" i="179"/>
  <c r="J63" i="179"/>
  <c r="J67" i="179"/>
  <c r="J37" i="178"/>
  <c r="J33" i="179"/>
  <c r="J37" i="179"/>
  <c r="J51" i="179"/>
  <c r="J55" i="179"/>
  <c r="J59" i="179"/>
  <c r="J34" i="179"/>
  <c r="J38" i="179"/>
  <c r="J52" i="179"/>
  <c r="J56" i="179"/>
  <c r="Z89" i="2"/>
  <c r="F155" i="91"/>
  <c r="F122" i="91"/>
  <c r="G141" i="91" s="1"/>
  <c r="S114" i="91"/>
  <c r="Z88" i="2"/>
  <c r="J59" i="178"/>
  <c r="G29" i="130"/>
  <c r="S43" i="130"/>
  <c r="S52" i="130"/>
  <c r="G46" i="130"/>
  <c r="S60" i="130"/>
  <c r="S48" i="130"/>
  <c r="G32" i="130"/>
  <c r="S34" i="130"/>
  <c r="S36" i="130"/>
  <c r="G37" i="130"/>
  <c r="S45" i="130"/>
  <c r="G50" i="130"/>
  <c r="E31" i="88"/>
  <c r="F37" i="88"/>
  <c r="E47" i="88"/>
  <c r="E52" i="88"/>
  <c r="E64" i="100"/>
  <c r="E37" i="88"/>
  <c r="F47" i="88"/>
  <c r="E66" i="100"/>
  <c r="F34" i="88"/>
  <c r="E39" i="88"/>
  <c r="E44" i="88"/>
  <c r="E51" i="88"/>
  <c r="E30" i="100"/>
  <c r="E37" i="100"/>
  <c r="J36" i="179"/>
  <c r="J58" i="179"/>
  <c r="J54" i="179"/>
  <c r="J43" i="179"/>
  <c r="J65" i="179"/>
  <c r="J35" i="179"/>
  <c r="J46" i="179"/>
  <c r="J42" i="179"/>
  <c r="J57" i="179"/>
  <c r="J53" i="179"/>
  <c r="J64" i="179"/>
  <c r="J47" i="179"/>
  <c r="J69" i="179"/>
  <c r="J60" i="179"/>
  <c r="J71" i="179"/>
  <c r="J34" i="178"/>
  <c r="J33" i="178"/>
  <c r="J39" i="178"/>
  <c r="J55" i="178"/>
  <c r="J51" i="178"/>
  <c r="J47" i="178"/>
  <c r="J43" i="178"/>
  <c r="J61" i="178"/>
  <c r="J38" i="178"/>
  <c r="S32" i="130"/>
  <c r="G40" i="130"/>
  <c r="S46" i="130"/>
  <c r="S54" i="130"/>
  <c r="S59" i="130"/>
  <c r="G31" i="130"/>
  <c r="G34" i="130"/>
  <c r="G36" i="130"/>
  <c r="G43" i="130"/>
  <c r="S50" i="130"/>
  <c r="S57" i="130"/>
  <c r="S37" i="130"/>
  <c r="G47" i="130"/>
  <c r="G59" i="130"/>
  <c r="S31" i="130"/>
  <c r="G60" i="130"/>
  <c r="S29" i="130"/>
  <c r="S38" i="130"/>
  <c r="G56" i="130"/>
  <c r="G52" i="130"/>
  <c r="G41" i="130"/>
  <c r="S53" i="130"/>
  <c r="S35" i="130"/>
  <c r="S44" i="130"/>
  <c r="G53" i="130"/>
  <c r="G57" i="130"/>
  <c r="G42" i="130"/>
  <c r="S41" i="130"/>
  <c r="G45" i="130"/>
  <c r="G38" i="130"/>
  <c r="G48" i="130"/>
  <c r="S40" i="130"/>
  <c r="S49" i="130"/>
  <c r="S51" i="130"/>
  <c r="S56" i="130"/>
  <c r="S58" i="130"/>
  <c r="G35" i="130"/>
  <c r="S42" i="130"/>
  <c r="G44" i="130"/>
  <c r="S47" i="130"/>
  <c r="G51" i="130"/>
  <c r="G49" i="130"/>
  <c r="G54" i="130"/>
  <c r="G58" i="130"/>
  <c r="S40" i="131"/>
  <c r="F33" i="88"/>
  <c r="E42" i="88"/>
  <c r="F48" i="88"/>
  <c r="E41" i="88"/>
  <c r="E33" i="88"/>
  <c r="F42" i="88"/>
  <c r="E55" i="100"/>
  <c r="E36" i="88"/>
  <c r="F28" i="88"/>
  <c r="F39" i="88"/>
  <c r="E45" i="88"/>
  <c r="E59" i="100"/>
  <c r="F45" i="88"/>
  <c r="F58" i="88"/>
  <c r="E57" i="100"/>
  <c r="E67" i="100"/>
  <c r="F31" i="88"/>
  <c r="E35" i="88"/>
  <c r="F35" i="88"/>
  <c r="F44" i="88"/>
  <c r="E40" i="88"/>
  <c r="F40" i="88"/>
  <c r="F53" i="88"/>
  <c r="E57" i="88"/>
  <c r="E59" i="88"/>
  <c r="E62" i="100"/>
  <c r="E28" i="88"/>
  <c r="E53" i="88"/>
  <c r="E48" i="88"/>
  <c r="E34" i="88"/>
  <c r="E43" i="88"/>
  <c r="F49" i="88"/>
  <c r="E52" i="100"/>
  <c r="F36" i="88"/>
  <c r="F41" i="88"/>
  <c r="E58" i="88"/>
  <c r="E41" i="100"/>
  <c r="E63" i="100"/>
  <c r="E30" i="88"/>
  <c r="F30" i="88"/>
  <c r="F43" i="88"/>
  <c r="E49" i="88"/>
  <c r="F52" i="88"/>
  <c r="E56" i="88"/>
  <c r="F56" i="88"/>
  <c r="E32" i="100"/>
  <c r="E34" i="100"/>
  <c r="E38" i="100"/>
  <c r="E39" i="100"/>
  <c r="E40" i="100"/>
  <c r="E42" i="100"/>
  <c r="E43" i="100"/>
  <c r="E44" i="100"/>
  <c r="E46" i="100"/>
  <c r="E48" i="100"/>
  <c r="E54" i="100"/>
  <c r="E56" i="100"/>
  <c r="E61" i="100"/>
  <c r="E65" i="100"/>
  <c r="E45" i="100"/>
  <c r="F57" i="88"/>
  <c r="E46" i="88"/>
  <c r="F46" i="88"/>
  <c r="F51" i="88"/>
  <c r="E55" i="88"/>
  <c r="F55" i="88"/>
  <c r="E31" i="100"/>
  <c r="E33" i="100"/>
  <c r="E35" i="100"/>
  <c r="E49" i="100"/>
  <c r="E50" i="100"/>
  <c r="E51" i="100"/>
  <c r="E53" i="100"/>
  <c r="E50" i="88"/>
  <c r="F50" i="88"/>
  <c r="J53" i="178"/>
  <c r="J49" i="178"/>
  <c r="J45" i="178"/>
  <c r="AE71" i="2"/>
  <c r="AE70" i="2"/>
  <c r="K160" i="91"/>
  <c r="K159" i="91"/>
  <c r="K158" i="91"/>
  <c r="K157" i="91"/>
  <c r="G138" i="91" l="1"/>
  <c r="G146" i="91"/>
  <c r="G143" i="91"/>
  <c r="G147" i="91"/>
  <c r="G145" i="91"/>
  <c r="G144" i="91"/>
  <c r="G133" i="91"/>
  <c r="G140" i="91"/>
  <c r="G130" i="91"/>
  <c r="G135" i="91"/>
  <c r="G124" i="91"/>
  <c r="G134" i="91"/>
  <c r="G129" i="91"/>
  <c r="G131" i="91"/>
  <c r="G132" i="91"/>
  <c r="G125" i="91"/>
  <c r="G126" i="91"/>
  <c r="G127" i="91"/>
  <c r="G136" i="91"/>
  <c r="G137" i="91"/>
  <c r="G128" i="91"/>
  <c r="AV97" i="51"/>
  <c r="AA67" i="52" s="1"/>
  <c r="AU97" i="51"/>
  <c r="Z67" i="52" s="1"/>
  <c r="AT97" i="51"/>
  <c r="Y67" i="52" s="1"/>
  <c r="AS97" i="51"/>
  <c r="X67" i="52" s="1"/>
  <c r="AR97" i="51"/>
  <c r="W67" i="52" s="1"/>
  <c r="AQ97" i="51"/>
  <c r="V67" i="52" s="1"/>
  <c r="AP97" i="51"/>
  <c r="U67" i="52" s="1"/>
  <c r="AO97" i="51"/>
  <c r="T67" i="52" s="1"/>
  <c r="AN97" i="51"/>
  <c r="S67" i="52" s="1"/>
  <c r="AM97" i="51"/>
  <c r="R67" i="52" s="1"/>
  <c r="AL97" i="51"/>
  <c r="Q67" i="52" s="1"/>
  <c r="AK97" i="51"/>
  <c r="L67" i="52" s="1"/>
  <c r="AJ97" i="51"/>
  <c r="K67" i="52" s="1"/>
  <c r="AI97" i="51"/>
  <c r="J67" i="52" s="1"/>
  <c r="AH97" i="51"/>
  <c r="I67" i="52" s="1"/>
  <c r="AG97" i="51"/>
  <c r="H67" i="52" s="1"/>
  <c r="AF97" i="51"/>
  <c r="G67" i="52" s="1"/>
  <c r="AE97" i="51"/>
  <c r="F67" i="52" s="1"/>
  <c r="AD97" i="51"/>
  <c r="E67" i="52" s="1"/>
  <c r="AV96" i="51"/>
  <c r="AA66" i="52" s="1"/>
  <c r="AU96" i="51"/>
  <c r="Z66" i="52" s="1"/>
  <c r="AT96" i="51"/>
  <c r="Y66" i="52" s="1"/>
  <c r="AS96" i="51"/>
  <c r="X66" i="52" s="1"/>
  <c r="AR96" i="51"/>
  <c r="W66" i="52" s="1"/>
  <c r="AQ96" i="51"/>
  <c r="V66" i="52" s="1"/>
  <c r="AP96" i="51"/>
  <c r="U66" i="52" s="1"/>
  <c r="AO96" i="51"/>
  <c r="T66" i="52" s="1"/>
  <c r="AN96" i="51"/>
  <c r="S66" i="52" s="1"/>
  <c r="AM96" i="51"/>
  <c r="R66" i="52" s="1"/>
  <c r="AL96" i="51"/>
  <c r="Q66" i="52" s="1"/>
  <c r="AK96" i="51"/>
  <c r="L66" i="52" s="1"/>
  <c r="AJ96" i="51"/>
  <c r="K66" i="52" s="1"/>
  <c r="AI96" i="51"/>
  <c r="J66" i="52" s="1"/>
  <c r="AH96" i="51"/>
  <c r="I66" i="52" s="1"/>
  <c r="AG96" i="51"/>
  <c r="H66" i="52" s="1"/>
  <c r="AF96" i="51"/>
  <c r="G66" i="52" s="1"/>
  <c r="AE96" i="51"/>
  <c r="F66" i="52" s="1"/>
  <c r="AD96" i="51"/>
  <c r="E66" i="52" s="1"/>
  <c r="AV95" i="51"/>
  <c r="AA65" i="52" s="1"/>
  <c r="AU95" i="51"/>
  <c r="Z65" i="52" s="1"/>
  <c r="AT95" i="51"/>
  <c r="Y65" i="52" s="1"/>
  <c r="AS95" i="51"/>
  <c r="X65" i="52" s="1"/>
  <c r="AR95" i="51"/>
  <c r="W65" i="52" s="1"/>
  <c r="AQ95" i="51"/>
  <c r="V65" i="52" s="1"/>
  <c r="AP95" i="51"/>
  <c r="U65" i="52" s="1"/>
  <c r="AO95" i="51"/>
  <c r="T65" i="52" s="1"/>
  <c r="AN95" i="51"/>
  <c r="S65" i="52" s="1"/>
  <c r="AM95" i="51"/>
  <c r="R65" i="52" s="1"/>
  <c r="AL95" i="51"/>
  <c r="Q65" i="52" s="1"/>
  <c r="AK95" i="51"/>
  <c r="L65" i="52" s="1"/>
  <c r="AJ95" i="51"/>
  <c r="K65" i="52" s="1"/>
  <c r="AI95" i="51"/>
  <c r="J65" i="52" s="1"/>
  <c r="AH95" i="51"/>
  <c r="I65" i="52" s="1"/>
  <c r="AG95" i="51"/>
  <c r="H65" i="52" s="1"/>
  <c r="AF95" i="51"/>
  <c r="G65" i="52" s="1"/>
  <c r="AE95" i="51"/>
  <c r="F65" i="52" s="1"/>
  <c r="AD95" i="51"/>
  <c r="E65" i="52" s="1"/>
  <c r="AV94" i="51"/>
  <c r="AA64" i="52" s="1"/>
  <c r="AU94" i="51"/>
  <c r="Z64" i="52" s="1"/>
  <c r="AT94" i="51"/>
  <c r="Y64" i="52" s="1"/>
  <c r="AS94" i="51"/>
  <c r="X64" i="52" s="1"/>
  <c r="AR94" i="51"/>
  <c r="W64" i="52" s="1"/>
  <c r="AQ94" i="51"/>
  <c r="V64" i="52" s="1"/>
  <c r="AP94" i="51"/>
  <c r="U64" i="52" s="1"/>
  <c r="AO94" i="51"/>
  <c r="T64" i="52" s="1"/>
  <c r="AN94" i="51"/>
  <c r="S64" i="52" s="1"/>
  <c r="AM94" i="51"/>
  <c r="R64" i="52" s="1"/>
  <c r="AL94" i="51"/>
  <c r="Q64" i="52" s="1"/>
  <c r="AK94" i="51"/>
  <c r="L64" i="52" s="1"/>
  <c r="AJ94" i="51"/>
  <c r="K64" i="52" s="1"/>
  <c r="AI94" i="51"/>
  <c r="J64" i="52" s="1"/>
  <c r="AH94" i="51"/>
  <c r="I64" i="52" s="1"/>
  <c r="AG94" i="51"/>
  <c r="H64" i="52" s="1"/>
  <c r="AF94" i="51"/>
  <c r="G64" i="52" s="1"/>
  <c r="AE94" i="51"/>
  <c r="F64" i="52" s="1"/>
  <c r="AD94" i="51"/>
  <c r="E64" i="52" s="1"/>
  <c r="AV93" i="51"/>
  <c r="AA63" i="52" s="1"/>
  <c r="AU93" i="51"/>
  <c r="Z63" i="52" s="1"/>
  <c r="AT93" i="51"/>
  <c r="Y63" i="52" s="1"/>
  <c r="AS93" i="51"/>
  <c r="X63" i="52" s="1"/>
  <c r="AR93" i="51"/>
  <c r="W63" i="52" s="1"/>
  <c r="AQ93" i="51"/>
  <c r="V63" i="52" s="1"/>
  <c r="AP93" i="51"/>
  <c r="U63" i="52" s="1"/>
  <c r="AO93" i="51"/>
  <c r="T63" i="52" s="1"/>
  <c r="AN93" i="51"/>
  <c r="S63" i="52" s="1"/>
  <c r="AM93" i="51"/>
  <c r="R63" i="52" s="1"/>
  <c r="AL93" i="51"/>
  <c r="Q63" i="52" s="1"/>
  <c r="AK93" i="51"/>
  <c r="L63" i="52" s="1"/>
  <c r="AJ93" i="51"/>
  <c r="K63" i="52" s="1"/>
  <c r="AI93" i="51"/>
  <c r="J63" i="52" s="1"/>
  <c r="AH93" i="51"/>
  <c r="I63" i="52" s="1"/>
  <c r="AG93" i="51"/>
  <c r="H63" i="52" s="1"/>
  <c r="AF93" i="51"/>
  <c r="G63" i="52" s="1"/>
  <c r="AE93" i="51"/>
  <c r="F63" i="52" s="1"/>
  <c r="AD93" i="51"/>
  <c r="E63" i="52" s="1"/>
  <c r="AV92" i="51"/>
  <c r="AA62" i="52" s="1"/>
  <c r="AU92" i="51"/>
  <c r="Z62" i="52" s="1"/>
  <c r="AT92" i="51"/>
  <c r="Y62" i="52" s="1"/>
  <c r="AS92" i="51"/>
  <c r="X62" i="52" s="1"/>
  <c r="AR92" i="51"/>
  <c r="W62" i="52" s="1"/>
  <c r="AQ92" i="51"/>
  <c r="V62" i="52" s="1"/>
  <c r="AP92" i="51"/>
  <c r="U62" i="52" s="1"/>
  <c r="AO92" i="51"/>
  <c r="T62" i="52" s="1"/>
  <c r="AN92" i="51"/>
  <c r="S62" i="52" s="1"/>
  <c r="AM92" i="51"/>
  <c r="R62" i="52" s="1"/>
  <c r="AL92" i="51"/>
  <c r="Q62" i="52" s="1"/>
  <c r="AK92" i="51"/>
  <c r="L62" i="52" s="1"/>
  <c r="AJ92" i="51"/>
  <c r="K62" i="52" s="1"/>
  <c r="AI92" i="51"/>
  <c r="J62" i="52" s="1"/>
  <c r="AH92" i="51"/>
  <c r="I62" i="52" s="1"/>
  <c r="AG92" i="51"/>
  <c r="H62" i="52" s="1"/>
  <c r="AF92" i="51"/>
  <c r="G62" i="52" s="1"/>
  <c r="AE92" i="51"/>
  <c r="F62" i="52" s="1"/>
  <c r="AD92" i="51"/>
  <c r="E62" i="52" s="1"/>
  <c r="AV91" i="51"/>
  <c r="AA61" i="52" s="1"/>
  <c r="AU91" i="51"/>
  <c r="Z61" i="52" s="1"/>
  <c r="AT91" i="51"/>
  <c r="Y61" i="52" s="1"/>
  <c r="AS91" i="51"/>
  <c r="X61" i="52" s="1"/>
  <c r="AR91" i="51"/>
  <c r="W61" i="52" s="1"/>
  <c r="AQ91" i="51"/>
  <c r="V61" i="52" s="1"/>
  <c r="AP91" i="51"/>
  <c r="U61" i="52" s="1"/>
  <c r="AO91" i="51"/>
  <c r="T61" i="52" s="1"/>
  <c r="AN91" i="51"/>
  <c r="S61" i="52" s="1"/>
  <c r="AM91" i="51"/>
  <c r="R61" i="52" s="1"/>
  <c r="AL91" i="51"/>
  <c r="Q61" i="52" s="1"/>
  <c r="AK91" i="51"/>
  <c r="L61" i="52" s="1"/>
  <c r="AJ91" i="51"/>
  <c r="K61" i="52" s="1"/>
  <c r="AI91" i="51"/>
  <c r="J61" i="52" s="1"/>
  <c r="AH91" i="51"/>
  <c r="I61" i="52" s="1"/>
  <c r="AG91" i="51"/>
  <c r="H61" i="52" s="1"/>
  <c r="AF91" i="51"/>
  <c r="G61" i="52" s="1"/>
  <c r="AE91" i="51"/>
  <c r="F61" i="52" s="1"/>
  <c r="AD91" i="51"/>
  <c r="E61" i="52" s="1"/>
  <c r="AV90" i="51"/>
  <c r="AA60" i="52" s="1"/>
  <c r="AU90" i="51"/>
  <c r="Z60" i="52" s="1"/>
  <c r="AT90" i="51"/>
  <c r="Y60" i="52" s="1"/>
  <c r="AS90" i="51"/>
  <c r="X60" i="52" s="1"/>
  <c r="AR90" i="51"/>
  <c r="W60" i="52" s="1"/>
  <c r="AQ90" i="51"/>
  <c r="V60" i="52" s="1"/>
  <c r="AP90" i="51"/>
  <c r="U60" i="52" s="1"/>
  <c r="AO90" i="51"/>
  <c r="T60" i="52" s="1"/>
  <c r="AN90" i="51"/>
  <c r="S60" i="52" s="1"/>
  <c r="AM90" i="51"/>
  <c r="R60" i="52" s="1"/>
  <c r="AL90" i="51"/>
  <c r="Q60" i="52" s="1"/>
  <c r="AK90" i="51"/>
  <c r="L60" i="52" s="1"/>
  <c r="AJ90" i="51"/>
  <c r="K60" i="52" s="1"/>
  <c r="AI90" i="51"/>
  <c r="J60" i="52" s="1"/>
  <c r="AH90" i="51"/>
  <c r="I60" i="52" s="1"/>
  <c r="AG90" i="51"/>
  <c r="H60" i="52" s="1"/>
  <c r="AF90" i="51"/>
  <c r="G60" i="52" s="1"/>
  <c r="AE90" i="51"/>
  <c r="F60" i="52" s="1"/>
  <c r="AD90" i="51"/>
  <c r="E60" i="52" s="1"/>
  <c r="AV89" i="51"/>
  <c r="AA59" i="52" s="1"/>
  <c r="AU89" i="51"/>
  <c r="Z59" i="52" s="1"/>
  <c r="AT89" i="51"/>
  <c r="Y59" i="52" s="1"/>
  <c r="AS89" i="51"/>
  <c r="X59" i="52" s="1"/>
  <c r="AR89" i="51"/>
  <c r="W59" i="52" s="1"/>
  <c r="AQ89" i="51"/>
  <c r="V59" i="52" s="1"/>
  <c r="AP89" i="51"/>
  <c r="U59" i="52" s="1"/>
  <c r="AO89" i="51"/>
  <c r="T59" i="52" s="1"/>
  <c r="AN89" i="51"/>
  <c r="S59" i="52" s="1"/>
  <c r="AM89" i="51"/>
  <c r="R59" i="52" s="1"/>
  <c r="AL89" i="51"/>
  <c r="Q59" i="52" s="1"/>
  <c r="AK89" i="51"/>
  <c r="L59" i="52" s="1"/>
  <c r="AJ89" i="51"/>
  <c r="K59" i="52" s="1"/>
  <c r="AI89" i="51"/>
  <c r="J59" i="52" s="1"/>
  <c r="AH89" i="51"/>
  <c r="I59" i="52" s="1"/>
  <c r="AG89" i="51"/>
  <c r="H59" i="52" s="1"/>
  <c r="AF89" i="51"/>
  <c r="G59" i="52" s="1"/>
  <c r="AE89" i="51"/>
  <c r="F59" i="52" s="1"/>
  <c r="AD89" i="51"/>
  <c r="E59" i="52" s="1"/>
  <c r="AV88" i="51"/>
  <c r="AA58" i="52" s="1"/>
  <c r="AU88" i="51"/>
  <c r="Z58" i="52" s="1"/>
  <c r="AT88" i="51"/>
  <c r="Y58" i="52" s="1"/>
  <c r="AS88" i="51"/>
  <c r="X58" i="52" s="1"/>
  <c r="AR88" i="51"/>
  <c r="W58" i="52" s="1"/>
  <c r="AQ88" i="51"/>
  <c r="V58" i="52" s="1"/>
  <c r="AP88" i="51"/>
  <c r="U58" i="52" s="1"/>
  <c r="AO88" i="51"/>
  <c r="T58" i="52" s="1"/>
  <c r="AN88" i="51"/>
  <c r="S58" i="52" s="1"/>
  <c r="AM88" i="51"/>
  <c r="R58" i="52" s="1"/>
  <c r="AL88" i="51"/>
  <c r="Q58" i="52" s="1"/>
  <c r="AK88" i="51"/>
  <c r="L58" i="52" s="1"/>
  <c r="AJ88" i="51"/>
  <c r="K58" i="52" s="1"/>
  <c r="AI88" i="51"/>
  <c r="J58" i="52" s="1"/>
  <c r="AH88" i="51"/>
  <c r="I58" i="52" s="1"/>
  <c r="AG88" i="51"/>
  <c r="H58" i="52" s="1"/>
  <c r="AF88" i="51"/>
  <c r="G58" i="52" s="1"/>
  <c r="AE88" i="51"/>
  <c r="F58" i="52" s="1"/>
  <c r="AD88" i="51"/>
  <c r="E58" i="52" s="1"/>
  <c r="AV87" i="51"/>
  <c r="AA56" i="52" s="1"/>
  <c r="AU87" i="51"/>
  <c r="Z56" i="52" s="1"/>
  <c r="AT87" i="51"/>
  <c r="Y56" i="52" s="1"/>
  <c r="AS87" i="51"/>
  <c r="X56" i="52" s="1"/>
  <c r="AR87" i="51"/>
  <c r="W56" i="52" s="1"/>
  <c r="AQ87" i="51"/>
  <c r="V56" i="52" s="1"/>
  <c r="AP87" i="51"/>
  <c r="U56" i="52" s="1"/>
  <c r="AO87" i="51"/>
  <c r="T56" i="52" s="1"/>
  <c r="AN87" i="51"/>
  <c r="S56" i="52" s="1"/>
  <c r="AM87" i="51"/>
  <c r="R56" i="52" s="1"/>
  <c r="AL87" i="51"/>
  <c r="Q56" i="52" s="1"/>
  <c r="AK87" i="51"/>
  <c r="L56" i="52" s="1"/>
  <c r="AJ87" i="51"/>
  <c r="K56" i="52" s="1"/>
  <c r="AI87" i="51"/>
  <c r="J56" i="52" s="1"/>
  <c r="AH87" i="51"/>
  <c r="I56" i="52" s="1"/>
  <c r="AG87" i="51"/>
  <c r="H56" i="52" s="1"/>
  <c r="AF87" i="51"/>
  <c r="G56" i="52" s="1"/>
  <c r="AE87" i="51"/>
  <c r="F56" i="52" s="1"/>
  <c r="AD87" i="51"/>
  <c r="E56" i="52" s="1"/>
  <c r="AV86" i="51"/>
  <c r="AA55" i="52" s="1"/>
  <c r="AU86" i="51"/>
  <c r="Z55" i="52" s="1"/>
  <c r="AT86" i="51"/>
  <c r="Y55" i="52" s="1"/>
  <c r="AS86" i="51"/>
  <c r="X55" i="52" s="1"/>
  <c r="AR86" i="51"/>
  <c r="W55" i="52" s="1"/>
  <c r="AQ86" i="51"/>
  <c r="V55" i="52" s="1"/>
  <c r="AP86" i="51"/>
  <c r="U55" i="52" s="1"/>
  <c r="AO86" i="51"/>
  <c r="T55" i="52" s="1"/>
  <c r="AN86" i="51"/>
  <c r="S55" i="52" s="1"/>
  <c r="AM86" i="51"/>
  <c r="R55" i="52" s="1"/>
  <c r="AL86" i="51"/>
  <c r="Q55" i="52" s="1"/>
  <c r="AK86" i="51"/>
  <c r="L55" i="52" s="1"/>
  <c r="AJ86" i="51"/>
  <c r="K55" i="52" s="1"/>
  <c r="AI86" i="51"/>
  <c r="J55" i="52" s="1"/>
  <c r="AH86" i="51"/>
  <c r="I55" i="52" s="1"/>
  <c r="AG86" i="51"/>
  <c r="H55" i="52" s="1"/>
  <c r="AF86" i="51"/>
  <c r="G55" i="52" s="1"/>
  <c r="AE86" i="51"/>
  <c r="F55" i="52" s="1"/>
  <c r="AD86" i="51"/>
  <c r="E55" i="52" s="1"/>
  <c r="AV85" i="51"/>
  <c r="AA54" i="52" s="1"/>
  <c r="AU85" i="51"/>
  <c r="Z54" i="52" s="1"/>
  <c r="AT85" i="51"/>
  <c r="Y54" i="52" s="1"/>
  <c r="AS85" i="51"/>
  <c r="X54" i="52" s="1"/>
  <c r="AR85" i="51"/>
  <c r="W54" i="52" s="1"/>
  <c r="AQ85" i="51"/>
  <c r="V54" i="52" s="1"/>
  <c r="AP85" i="51"/>
  <c r="U54" i="52" s="1"/>
  <c r="AO85" i="51"/>
  <c r="T54" i="52" s="1"/>
  <c r="AN85" i="51"/>
  <c r="S54" i="52" s="1"/>
  <c r="AM85" i="51"/>
  <c r="R54" i="52" s="1"/>
  <c r="AL85" i="51"/>
  <c r="Q54" i="52" s="1"/>
  <c r="AK85" i="51"/>
  <c r="L54" i="52" s="1"/>
  <c r="AJ85" i="51"/>
  <c r="K54" i="52" s="1"/>
  <c r="AI85" i="51"/>
  <c r="J54" i="52" s="1"/>
  <c r="AH85" i="51"/>
  <c r="I54" i="52" s="1"/>
  <c r="AG85" i="51"/>
  <c r="H54" i="52" s="1"/>
  <c r="AF85" i="51"/>
  <c r="G54" i="52" s="1"/>
  <c r="AE85" i="51"/>
  <c r="F54" i="52" s="1"/>
  <c r="AD85" i="51"/>
  <c r="E54" i="52" s="1"/>
  <c r="AV84" i="51"/>
  <c r="AA53" i="52" s="1"/>
  <c r="AU84" i="51"/>
  <c r="Z53" i="52" s="1"/>
  <c r="AT84" i="51"/>
  <c r="Y53" i="52" s="1"/>
  <c r="AS84" i="51"/>
  <c r="X53" i="52" s="1"/>
  <c r="AR84" i="51"/>
  <c r="W53" i="52" s="1"/>
  <c r="AQ84" i="51"/>
  <c r="V53" i="52" s="1"/>
  <c r="AP84" i="51"/>
  <c r="U53" i="52" s="1"/>
  <c r="AO84" i="51"/>
  <c r="T53" i="52" s="1"/>
  <c r="AN84" i="51"/>
  <c r="S53" i="52" s="1"/>
  <c r="AM84" i="51"/>
  <c r="R53" i="52" s="1"/>
  <c r="AL84" i="51"/>
  <c r="Q53" i="52" s="1"/>
  <c r="AK84" i="51"/>
  <c r="L53" i="52" s="1"/>
  <c r="AJ84" i="51"/>
  <c r="K53" i="52" s="1"/>
  <c r="AI84" i="51"/>
  <c r="J53" i="52" s="1"/>
  <c r="AH84" i="51"/>
  <c r="I53" i="52" s="1"/>
  <c r="AG84" i="51"/>
  <c r="H53" i="52" s="1"/>
  <c r="AF84" i="51"/>
  <c r="G53" i="52" s="1"/>
  <c r="AE84" i="51"/>
  <c r="F53" i="52" s="1"/>
  <c r="AD84" i="51"/>
  <c r="E53" i="52" s="1"/>
  <c r="AV83" i="51"/>
  <c r="AA52" i="52" s="1"/>
  <c r="AU83" i="51"/>
  <c r="Z52" i="52" s="1"/>
  <c r="AT83" i="51"/>
  <c r="Y52" i="52" s="1"/>
  <c r="AS83" i="51"/>
  <c r="X52" i="52" s="1"/>
  <c r="AR83" i="51"/>
  <c r="W52" i="52" s="1"/>
  <c r="AQ83" i="51"/>
  <c r="V52" i="52" s="1"/>
  <c r="AP83" i="51"/>
  <c r="U52" i="52" s="1"/>
  <c r="AO83" i="51"/>
  <c r="T52" i="52" s="1"/>
  <c r="AN83" i="51"/>
  <c r="S52" i="52" s="1"/>
  <c r="AM83" i="51"/>
  <c r="R52" i="52" s="1"/>
  <c r="AL83" i="51"/>
  <c r="Q52" i="52" s="1"/>
  <c r="AK83" i="51"/>
  <c r="L52" i="52" s="1"/>
  <c r="AJ83" i="51"/>
  <c r="K52" i="52" s="1"/>
  <c r="AI83" i="51"/>
  <c r="J52" i="52" s="1"/>
  <c r="AH83" i="51"/>
  <c r="I52" i="52" s="1"/>
  <c r="AG83" i="51"/>
  <c r="H52" i="52" s="1"/>
  <c r="AF83" i="51"/>
  <c r="G52" i="52" s="1"/>
  <c r="AE83" i="51"/>
  <c r="F52" i="52" s="1"/>
  <c r="AD83" i="51"/>
  <c r="E52" i="52" s="1"/>
  <c r="AV82" i="51"/>
  <c r="AA51" i="52" s="1"/>
  <c r="AU82" i="51"/>
  <c r="Z51" i="52" s="1"/>
  <c r="AT82" i="51"/>
  <c r="Y51" i="52" s="1"/>
  <c r="AS82" i="51"/>
  <c r="X51" i="52" s="1"/>
  <c r="AR82" i="51"/>
  <c r="W51" i="52" s="1"/>
  <c r="AQ82" i="51"/>
  <c r="V51" i="52" s="1"/>
  <c r="AP82" i="51"/>
  <c r="U51" i="52" s="1"/>
  <c r="AO82" i="51"/>
  <c r="T51" i="52" s="1"/>
  <c r="AN82" i="51"/>
  <c r="S51" i="52" s="1"/>
  <c r="AM82" i="51"/>
  <c r="R51" i="52" s="1"/>
  <c r="AL82" i="51"/>
  <c r="Q51" i="52" s="1"/>
  <c r="AK82" i="51"/>
  <c r="L51" i="52" s="1"/>
  <c r="AJ82" i="51"/>
  <c r="K51" i="52" s="1"/>
  <c r="AI82" i="51"/>
  <c r="J51" i="52" s="1"/>
  <c r="AH82" i="51"/>
  <c r="I51" i="52" s="1"/>
  <c r="AG82" i="51"/>
  <c r="H51" i="52" s="1"/>
  <c r="AF82" i="51"/>
  <c r="G51" i="52" s="1"/>
  <c r="AE82" i="51"/>
  <c r="F51" i="52" s="1"/>
  <c r="AD82" i="51"/>
  <c r="E51" i="52" s="1"/>
  <c r="AV81" i="51"/>
  <c r="AA50" i="52" s="1"/>
  <c r="AU81" i="51"/>
  <c r="Z50" i="52" s="1"/>
  <c r="AT81" i="51"/>
  <c r="Y50" i="52" s="1"/>
  <c r="AS81" i="51"/>
  <c r="X50" i="52" s="1"/>
  <c r="AR81" i="51"/>
  <c r="W50" i="52" s="1"/>
  <c r="AQ81" i="51"/>
  <c r="V50" i="52" s="1"/>
  <c r="AP81" i="51"/>
  <c r="U50" i="52" s="1"/>
  <c r="AO81" i="51"/>
  <c r="T50" i="52" s="1"/>
  <c r="AN81" i="51"/>
  <c r="S50" i="52" s="1"/>
  <c r="AM81" i="51"/>
  <c r="R50" i="52" s="1"/>
  <c r="AL81" i="51"/>
  <c r="Q50" i="52" s="1"/>
  <c r="AK81" i="51"/>
  <c r="L50" i="52" s="1"/>
  <c r="AJ81" i="51"/>
  <c r="K50" i="52" s="1"/>
  <c r="AI81" i="51"/>
  <c r="J50" i="52" s="1"/>
  <c r="AH81" i="51"/>
  <c r="I50" i="52" s="1"/>
  <c r="AG81" i="51"/>
  <c r="H50" i="52" s="1"/>
  <c r="AF81" i="51"/>
  <c r="G50" i="52" s="1"/>
  <c r="AE81" i="51"/>
  <c r="F50" i="52" s="1"/>
  <c r="AD81" i="51"/>
  <c r="E50" i="52" s="1"/>
  <c r="AV80" i="51"/>
  <c r="AA49" i="52" s="1"/>
  <c r="AU80" i="51"/>
  <c r="Z49" i="52" s="1"/>
  <c r="AT80" i="51"/>
  <c r="Y49" i="52" s="1"/>
  <c r="AS80" i="51"/>
  <c r="X49" i="52" s="1"/>
  <c r="AR80" i="51"/>
  <c r="W49" i="52" s="1"/>
  <c r="AQ80" i="51"/>
  <c r="V49" i="52" s="1"/>
  <c r="AP80" i="51"/>
  <c r="U49" i="52" s="1"/>
  <c r="AO80" i="51"/>
  <c r="T49" i="52" s="1"/>
  <c r="AN80" i="51"/>
  <c r="S49" i="52" s="1"/>
  <c r="AM80" i="51"/>
  <c r="R49" i="52" s="1"/>
  <c r="AL80" i="51"/>
  <c r="Q49" i="52" s="1"/>
  <c r="AK80" i="51"/>
  <c r="L49" i="52" s="1"/>
  <c r="AJ80" i="51"/>
  <c r="K49" i="52" s="1"/>
  <c r="AI80" i="51"/>
  <c r="J49" i="52" s="1"/>
  <c r="AH80" i="51"/>
  <c r="I49" i="52" s="1"/>
  <c r="AG80" i="51"/>
  <c r="H49" i="52" s="1"/>
  <c r="AF80" i="51"/>
  <c r="G49" i="52" s="1"/>
  <c r="AE80" i="51"/>
  <c r="F49" i="52" s="1"/>
  <c r="AD80" i="51"/>
  <c r="E49" i="52" s="1"/>
  <c r="AV79" i="51"/>
  <c r="AA48" i="52" s="1"/>
  <c r="AU79" i="51"/>
  <c r="Z48" i="52" s="1"/>
  <c r="AT79" i="51"/>
  <c r="Y48" i="52" s="1"/>
  <c r="AS79" i="51"/>
  <c r="X48" i="52" s="1"/>
  <c r="AR79" i="51"/>
  <c r="W48" i="52" s="1"/>
  <c r="AQ79" i="51"/>
  <c r="V48" i="52" s="1"/>
  <c r="AP79" i="51"/>
  <c r="U48" i="52" s="1"/>
  <c r="AO79" i="51"/>
  <c r="T48" i="52" s="1"/>
  <c r="AN79" i="51"/>
  <c r="S48" i="52" s="1"/>
  <c r="AM79" i="51"/>
  <c r="R48" i="52" s="1"/>
  <c r="AL79" i="51"/>
  <c r="Q48" i="52" s="1"/>
  <c r="AK79" i="51"/>
  <c r="L48" i="52" s="1"/>
  <c r="AJ79" i="51"/>
  <c r="K48" i="52" s="1"/>
  <c r="AI79" i="51"/>
  <c r="J48" i="52" s="1"/>
  <c r="AH79" i="51"/>
  <c r="I48" i="52" s="1"/>
  <c r="AG79" i="51"/>
  <c r="H48" i="52" s="1"/>
  <c r="AF79" i="51"/>
  <c r="G48" i="52" s="1"/>
  <c r="AE79" i="51"/>
  <c r="F48" i="52" s="1"/>
  <c r="AD79" i="51"/>
  <c r="E48" i="52" s="1"/>
  <c r="AV78" i="51"/>
  <c r="AA47" i="52" s="1"/>
  <c r="AU78" i="51"/>
  <c r="Z47" i="52" s="1"/>
  <c r="AT78" i="51"/>
  <c r="Y47" i="52" s="1"/>
  <c r="AS78" i="51"/>
  <c r="X47" i="52" s="1"/>
  <c r="AR78" i="51"/>
  <c r="W47" i="52" s="1"/>
  <c r="AQ78" i="51"/>
  <c r="V47" i="52" s="1"/>
  <c r="AP78" i="51"/>
  <c r="U47" i="52" s="1"/>
  <c r="AO78" i="51"/>
  <c r="T47" i="52" s="1"/>
  <c r="AN78" i="51"/>
  <c r="S47" i="52" s="1"/>
  <c r="AM78" i="51"/>
  <c r="R47" i="52" s="1"/>
  <c r="AL78" i="51"/>
  <c r="Q47" i="52" s="1"/>
  <c r="AK78" i="51"/>
  <c r="L47" i="52" s="1"/>
  <c r="AJ78" i="51"/>
  <c r="K47" i="52" s="1"/>
  <c r="AI78" i="51"/>
  <c r="J47" i="52" s="1"/>
  <c r="AH78" i="51"/>
  <c r="I47" i="52" s="1"/>
  <c r="AG78" i="51"/>
  <c r="H47" i="52" s="1"/>
  <c r="AF78" i="51"/>
  <c r="G47" i="52" s="1"/>
  <c r="AE78" i="51"/>
  <c r="F47" i="52" s="1"/>
  <c r="AD78" i="51"/>
  <c r="E47" i="52" s="1"/>
  <c r="AV77" i="51"/>
  <c r="AA45" i="52" s="1"/>
  <c r="AU77" i="51"/>
  <c r="Z45" i="52" s="1"/>
  <c r="AT77" i="51"/>
  <c r="Y45" i="52" s="1"/>
  <c r="AS77" i="51"/>
  <c r="X45" i="52" s="1"/>
  <c r="AR77" i="51"/>
  <c r="W45" i="52" s="1"/>
  <c r="AQ77" i="51"/>
  <c r="V45" i="52" s="1"/>
  <c r="AP77" i="51"/>
  <c r="U45" i="52" s="1"/>
  <c r="AO77" i="51"/>
  <c r="T45" i="52" s="1"/>
  <c r="AN77" i="51"/>
  <c r="S45" i="52" s="1"/>
  <c r="AM77" i="51"/>
  <c r="R45" i="52" s="1"/>
  <c r="AL77" i="51"/>
  <c r="Q45" i="52" s="1"/>
  <c r="AK77" i="51"/>
  <c r="L45" i="52" s="1"/>
  <c r="AJ77" i="51"/>
  <c r="K45" i="52" s="1"/>
  <c r="AI77" i="51"/>
  <c r="J45" i="52" s="1"/>
  <c r="AH77" i="51"/>
  <c r="I45" i="52" s="1"/>
  <c r="AG77" i="51"/>
  <c r="H45" i="52" s="1"/>
  <c r="AF77" i="51"/>
  <c r="G45" i="52" s="1"/>
  <c r="AE77" i="51"/>
  <c r="F45" i="52" s="1"/>
  <c r="AD77" i="51"/>
  <c r="E45" i="52" s="1"/>
  <c r="AV76" i="51"/>
  <c r="AA44" i="52" s="1"/>
  <c r="AU76" i="51"/>
  <c r="Z44" i="52" s="1"/>
  <c r="AT76" i="51"/>
  <c r="Y44" i="52" s="1"/>
  <c r="AS76" i="51"/>
  <c r="X44" i="52" s="1"/>
  <c r="AR76" i="51"/>
  <c r="W44" i="52" s="1"/>
  <c r="AQ76" i="51"/>
  <c r="V44" i="52" s="1"/>
  <c r="AP76" i="51"/>
  <c r="U44" i="52" s="1"/>
  <c r="AO76" i="51"/>
  <c r="T44" i="52" s="1"/>
  <c r="AN76" i="51"/>
  <c r="S44" i="52" s="1"/>
  <c r="AM76" i="51"/>
  <c r="R44" i="52" s="1"/>
  <c r="AL76" i="51"/>
  <c r="Q44" i="52" s="1"/>
  <c r="AK76" i="51"/>
  <c r="L44" i="52" s="1"/>
  <c r="AJ76" i="51"/>
  <c r="K44" i="52" s="1"/>
  <c r="AI76" i="51"/>
  <c r="J44" i="52" s="1"/>
  <c r="AH76" i="51"/>
  <c r="I44" i="52" s="1"/>
  <c r="AG76" i="51"/>
  <c r="H44" i="52" s="1"/>
  <c r="AF76" i="51"/>
  <c r="G44" i="52" s="1"/>
  <c r="AE76" i="51"/>
  <c r="F44" i="52" s="1"/>
  <c r="AD76" i="51"/>
  <c r="E44" i="52" s="1"/>
  <c r="AV75" i="51"/>
  <c r="AA43" i="52" s="1"/>
  <c r="AU75" i="51"/>
  <c r="Z43" i="52" s="1"/>
  <c r="AT75" i="51"/>
  <c r="Y43" i="52" s="1"/>
  <c r="AS75" i="51"/>
  <c r="X43" i="52" s="1"/>
  <c r="AR75" i="51"/>
  <c r="W43" i="52" s="1"/>
  <c r="AQ75" i="51"/>
  <c r="V43" i="52" s="1"/>
  <c r="AP75" i="51"/>
  <c r="U43" i="52" s="1"/>
  <c r="AO75" i="51"/>
  <c r="T43" i="52" s="1"/>
  <c r="AN75" i="51"/>
  <c r="S43" i="52" s="1"/>
  <c r="AM75" i="51"/>
  <c r="R43" i="52" s="1"/>
  <c r="AL75" i="51"/>
  <c r="Q43" i="52" s="1"/>
  <c r="AK75" i="51"/>
  <c r="L43" i="52" s="1"/>
  <c r="AJ75" i="51"/>
  <c r="K43" i="52" s="1"/>
  <c r="AI75" i="51"/>
  <c r="J43" i="52" s="1"/>
  <c r="AH75" i="51"/>
  <c r="I43" i="52" s="1"/>
  <c r="AG75" i="51"/>
  <c r="H43" i="52" s="1"/>
  <c r="AF75" i="51"/>
  <c r="G43" i="52" s="1"/>
  <c r="AE75" i="51"/>
  <c r="F43" i="52" s="1"/>
  <c r="AD75" i="51"/>
  <c r="E43" i="52" s="1"/>
  <c r="AV74" i="51"/>
  <c r="AA42" i="52" s="1"/>
  <c r="AU74" i="51"/>
  <c r="Z42" i="52" s="1"/>
  <c r="AT74" i="51"/>
  <c r="Y42" i="52" s="1"/>
  <c r="AS74" i="51"/>
  <c r="X42" i="52" s="1"/>
  <c r="AR74" i="51"/>
  <c r="W42" i="52" s="1"/>
  <c r="AQ74" i="51"/>
  <c r="V42" i="52" s="1"/>
  <c r="AP74" i="51"/>
  <c r="U42" i="52" s="1"/>
  <c r="AO74" i="51"/>
  <c r="T42" i="52" s="1"/>
  <c r="AN74" i="51"/>
  <c r="S42" i="52" s="1"/>
  <c r="AM74" i="51"/>
  <c r="R42" i="52" s="1"/>
  <c r="AL74" i="51"/>
  <c r="Q42" i="52" s="1"/>
  <c r="AK74" i="51"/>
  <c r="L42" i="52" s="1"/>
  <c r="AJ74" i="51"/>
  <c r="K42" i="52" s="1"/>
  <c r="AI74" i="51"/>
  <c r="J42" i="52" s="1"/>
  <c r="AH74" i="51"/>
  <c r="I42" i="52" s="1"/>
  <c r="AG74" i="51"/>
  <c r="H42" i="52" s="1"/>
  <c r="AF74" i="51"/>
  <c r="G42" i="52" s="1"/>
  <c r="AE74" i="51"/>
  <c r="F42" i="52" s="1"/>
  <c r="AD74" i="51"/>
  <c r="E42" i="52" s="1"/>
  <c r="AV73" i="51"/>
  <c r="AA41" i="52" s="1"/>
  <c r="AU73" i="51"/>
  <c r="Z41" i="52" s="1"/>
  <c r="AT73" i="51"/>
  <c r="Y41" i="52" s="1"/>
  <c r="AS73" i="51"/>
  <c r="X41" i="52" s="1"/>
  <c r="AR73" i="51"/>
  <c r="W41" i="52" s="1"/>
  <c r="AQ73" i="51"/>
  <c r="V41" i="52" s="1"/>
  <c r="AP73" i="51"/>
  <c r="U41" i="52" s="1"/>
  <c r="AO73" i="51"/>
  <c r="T41" i="52" s="1"/>
  <c r="AN73" i="51"/>
  <c r="S41" i="52" s="1"/>
  <c r="AM73" i="51"/>
  <c r="R41" i="52" s="1"/>
  <c r="AL73" i="51"/>
  <c r="Q41" i="52" s="1"/>
  <c r="AK73" i="51"/>
  <c r="L41" i="52" s="1"/>
  <c r="AJ73" i="51"/>
  <c r="K41" i="52" s="1"/>
  <c r="AI73" i="51"/>
  <c r="J41" i="52" s="1"/>
  <c r="AH73" i="51"/>
  <c r="I41" i="52" s="1"/>
  <c r="AG73" i="51"/>
  <c r="H41" i="52" s="1"/>
  <c r="AF73" i="51"/>
  <c r="G41" i="52" s="1"/>
  <c r="AE73" i="51"/>
  <c r="F41" i="52" s="1"/>
  <c r="AD73" i="51"/>
  <c r="E41" i="52" s="1"/>
  <c r="AV72" i="51"/>
  <c r="AA40" i="52" s="1"/>
  <c r="AU72" i="51"/>
  <c r="Z40" i="52" s="1"/>
  <c r="AT72" i="51"/>
  <c r="Y40" i="52" s="1"/>
  <c r="AS72" i="51"/>
  <c r="X40" i="52" s="1"/>
  <c r="AR72" i="51"/>
  <c r="W40" i="52" s="1"/>
  <c r="AQ72" i="51"/>
  <c r="V40" i="52" s="1"/>
  <c r="AP72" i="51"/>
  <c r="U40" i="52" s="1"/>
  <c r="AO72" i="51"/>
  <c r="T40" i="52" s="1"/>
  <c r="AN72" i="51"/>
  <c r="S40" i="52" s="1"/>
  <c r="AM72" i="51"/>
  <c r="R40" i="52" s="1"/>
  <c r="AL72" i="51"/>
  <c r="Q40" i="52" s="1"/>
  <c r="AK72" i="51"/>
  <c r="L40" i="52" s="1"/>
  <c r="AJ72" i="51"/>
  <c r="K40" i="52" s="1"/>
  <c r="AI72" i="51"/>
  <c r="J40" i="52" s="1"/>
  <c r="AH72" i="51"/>
  <c r="I40" i="52" s="1"/>
  <c r="AG72" i="51"/>
  <c r="H40" i="52" s="1"/>
  <c r="AF72" i="51"/>
  <c r="G40" i="52" s="1"/>
  <c r="AE72" i="51"/>
  <c r="F40" i="52" s="1"/>
  <c r="AD72" i="51"/>
  <c r="E40" i="52" s="1"/>
  <c r="AV71" i="51"/>
  <c r="AA39" i="52" s="1"/>
  <c r="AU71" i="51"/>
  <c r="Z39" i="52" s="1"/>
  <c r="AT71" i="51"/>
  <c r="Y39" i="52" s="1"/>
  <c r="AS71" i="51"/>
  <c r="X39" i="52" s="1"/>
  <c r="AR71" i="51"/>
  <c r="W39" i="52" s="1"/>
  <c r="AQ71" i="51"/>
  <c r="V39" i="52" s="1"/>
  <c r="AP71" i="51"/>
  <c r="U39" i="52" s="1"/>
  <c r="AO71" i="51"/>
  <c r="T39" i="52" s="1"/>
  <c r="AN71" i="51"/>
  <c r="S39" i="52" s="1"/>
  <c r="AM71" i="51"/>
  <c r="R39" i="52" s="1"/>
  <c r="AL71" i="51"/>
  <c r="Q39" i="52" s="1"/>
  <c r="AK71" i="51"/>
  <c r="L39" i="52" s="1"/>
  <c r="AJ71" i="51"/>
  <c r="K39" i="52" s="1"/>
  <c r="AI71" i="51"/>
  <c r="J39" i="52" s="1"/>
  <c r="AH71" i="51"/>
  <c r="I39" i="52" s="1"/>
  <c r="AG71" i="51"/>
  <c r="H39" i="52" s="1"/>
  <c r="AF71" i="51"/>
  <c r="G39" i="52" s="1"/>
  <c r="AE71" i="51"/>
  <c r="F39" i="52" s="1"/>
  <c r="AD71" i="51"/>
  <c r="E39" i="52" s="1"/>
  <c r="AV70" i="51"/>
  <c r="AA38" i="52" s="1"/>
  <c r="AU70" i="51"/>
  <c r="Z38" i="52" s="1"/>
  <c r="AT70" i="51"/>
  <c r="Y38" i="52" s="1"/>
  <c r="AS70" i="51"/>
  <c r="X38" i="52" s="1"/>
  <c r="AR70" i="51"/>
  <c r="W38" i="52" s="1"/>
  <c r="AQ70" i="51"/>
  <c r="V38" i="52" s="1"/>
  <c r="AP70" i="51"/>
  <c r="U38" i="52" s="1"/>
  <c r="AO70" i="51"/>
  <c r="T38" i="52" s="1"/>
  <c r="AN70" i="51"/>
  <c r="S38" i="52" s="1"/>
  <c r="AM70" i="51"/>
  <c r="R38" i="52" s="1"/>
  <c r="AL70" i="51"/>
  <c r="Q38" i="52" s="1"/>
  <c r="AK70" i="51"/>
  <c r="L38" i="52" s="1"/>
  <c r="AJ70" i="51"/>
  <c r="K38" i="52" s="1"/>
  <c r="AI70" i="51"/>
  <c r="J38" i="52" s="1"/>
  <c r="AH70" i="51"/>
  <c r="I38" i="52" s="1"/>
  <c r="AG70" i="51"/>
  <c r="H38" i="52" s="1"/>
  <c r="AF70" i="51"/>
  <c r="G38" i="52" s="1"/>
  <c r="AE70" i="51"/>
  <c r="F38" i="52" s="1"/>
  <c r="AD70" i="51"/>
  <c r="E38" i="52" s="1"/>
  <c r="AV69" i="51"/>
  <c r="AA37" i="52" s="1"/>
  <c r="AU69" i="51"/>
  <c r="Z37" i="52" s="1"/>
  <c r="AT69" i="51"/>
  <c r="Y37" i="52" s="1"/>
  <c r="AS69" i="51"/>
  <c r="X37" i="52" s="1"/>
  <c r="AR69" i="51"/>
  <c r="W37" i="52" s="1"/>
  <c r="AQ69" i="51"/>
  <c r="V37" i="52" s="1"/>
  <c r="AP69" i="51"/>
  <c r="U37" i="52" s="1"/>
  <c r="AO69" i="51"/>
  <c r="T37" i="52" s="1"/>
  <c r="AN69" i="51"/>
  <c r="S37" i="52" s="1"/>
  <c r="AM69" i="51"/>
  <c r="R37" i="52" s="1"/>
  <c r="AL69" i="51"/>
  <c r="Q37" i="52" s="1"/>
  <c r="AK69" i="51"/>
  <c r="L37" i="52" s="1"/>
  <c r="AJ69" i="51"/>
  <c r="K37" i="52" s="1"/>
  <c r="AI69" i="51"/>
  <c r="J37" i="52" s="1"/>
  <c r="AH69" i="51"/>
  <c r="I37" i="52" s="1"/>
  <c r="AG69" i="51"/>
  <c r="H37" i="52" s="1"/>
  <c r="AF69" i="51"/>
  <c r="G37" i="52" s="1"/>
  <c r="AE69" i="51"/>
  <c r="F37" i="52" s="1"/>
  <c r="AD69" i="51"/>
  <c r="E37" i="52" s="1"/>
  <c r="AV68" i="51"/>
  <c r="AA36" i="52" s="1"/>
  <c r="AU68" i="51"/>
  <c r="Z36" i="52" s="1"/>
  <c r="AT68" i="51"/>
  <c r="Y36" i="52" s="1"/>
  <c r="AS68" i="51"/>
  <c r="X36" i="52" s="1"/>
  <c r="AR68" i="51"/>
  <c r="W36" i="52" s="1"/>
  <c r="AQ68" i="51"/>
  <c r="V36" i="52" s="1"/>
  <c r="AP68" i="51"/>
  <c r="U36" i="52" s="1"/>
  <c r="AO68" i="51"/>
  <c r="T36" i="52" s="1"/>
  <c r="AN68" i="51"/>
  <c r="S36" i="52" s="1"/>
  <c r="AM68" i="51"/>
  <c r="R36" i="52" s="1"/>
  <c r="AL68" i="51"/>
  <c r="Q36" i="52" s="1"/>
  <c r="AK68" i="51"/>
  <c r="L36" i="52" s="1"/>
  <c r="AJ68" i="51"/>
  <c r="K36" i="52" s="1"/>
  <c r="AI68" i="51"/>
  <c r="J36" i="52" s="1"/>
  <c r="AH68" i="51"/>
  <c r="I36" i="52" s="1"/>
  <c r="AG68" i="51"/>
  <c r="H36" i="52" s="1"/>
  <c r="AF68" i="51"/>
  <c r="G36" i="52" s="1"/>
  <c r="AE68" i="51"/>
  <c r="F36" i="52" s="1"/>
  <c r="AD68" i="51"/>
  <c r="E36" i="52" s="1"/>
  <c r="AV67" i="51"/>
  <c r="AA34" i="52" s="1"/>
  <c r="AU67" i="51"/>
  <c r="Z34" i="52" s="1"/>
  <c r="AT67" i="51"/>
  <c r="Y34" i="52" s="1"/>
  <c r="AS67" i="51"/>
  <c r="X34" i="52" s="1"/>
  <c r="AR67" i="51"/>
  <c r="W34" i="52" s="1"/>
  <c r="AQ67" i="51"/>
  <c r="V34" i="52" s="1"/>
  <c r="AP67" i="51"/>
  <c r="U34" i="52" s="1"/>
  <c r="AO67" i="51"/>
  <c r="T34" i="52" s="1"/>
  <c r="AN67" i="51"/>
  <c r="S34" i="52" s="1"/>
  <c r="AM67" i="51"/>
  <c r="R34" i="52" s="1"/>
  <c r="AL67" i="51"/>
  <c r="Q34" i="52" s="1"/>
  <c r="AK67" i="51"/>
  <c r="L34" i="52" s="1"/>
  <c r="AJ67" i="51"/>
  <c r="K34" i="52" s="1"/>
  <c r="AI67" i="51"/>
  <c r="J34" i="52" s="1"/>
  <c r="AH67" i="51"/>
  <c r="I34" i="52" s="1"/>
  <c r="AG67" i="51"/>
  <c r="H34" i="52" s="1"/>
  <c r="AF67" i="51"/>
  <c r="G34" i="52" s="1"/>
  <c r="AE67" i="51"/>
  <c r="F34" i="52" s="1"/>
  <c r="AD67" i="51"/>
  <c r="E34" i="52" s="1"/>
  <c r="AV66" i="51"/>
  <c r="AA33" i="52" s="1"/>
  <c r="AU66" i="51"/>
  <c r="Z33" i="52" s="1"/>
  <c r="AT66" i="51"/>
  <c r="Y33" i="52" s="1"/>
  <c r="AS66" i="51"/>
  <c r="X33" i="52" s="1"/>
  <c r="AR66" i="51"/>
  <c r="W33" i="52" s="1"/>
  <c r="AQ66" i="51"/>
  <c r="V33" i="52" s="1"/>
  <c r="AP66" i="51"/>
  <c r="U33" i="52" s="1"/>
  <c r="AO66" i="51"/>
  <c r="T33" i="52" s="1"/>
  <c r="AN66" i="51"/>
  <c r="S33" i="52" s="1"/>
  <c r="AM66" i="51"/>
  <c r="R33" i="52" s="1"/>
  <c r="AL66" i="51"/>
  <c r="Q33" i="52" s="1"/>
  <c r="AK66" i="51"/>
  <c r="L33" i="52" s="1"/>
  <c r="AJ66" i="51"/>
  <c r="K33" i="52" s="1"/>
  <c r="AI66" i="51"/>
  <c r="J33" i="52" s="1"/>
  <c r="AH66" i="51"/>
  <c r="I33" i="52" s="1"/>
  <c r="AG66" i="51"/>
  <c r="H33" i="52" s="1"/>
  <c r="AF66" i="51"/>
  <c r="G33" i="52" s="1"/>
  <c r="AE66" i="51"/>
  <c r="F33" i="52" s="1"/>
  <c r="AD66" i="51"/>
  <c r="E33" i="52" s="1"/>
  <c r="AV65" i="51"/>
  <c r="AA32" i="52" s="1"/>
  <c r="AU65" i="51"/>
  <c r="Z32" i="52" s="1"/>
  <c r="AT65" i="51"/>
  <c r="Y32" i="52" s="1"/>
  <c r="AS65" i="51"/>
  <c r="X32" i="52" s="1"/>
  <c r="AR65" i="51"/>
  <c r="W32" i="52" s="1"/>
  <c r="AQ65" i="51"/>
  <c r="V32" i="52" s="1"/>
  <c r="AP65" i="51"/>
  <c r="U32" i="52" s="1"/>
  <c r="AO65" i="51"/>
  <c r="T32" i="52" s="1"/>
  <c r="AN65" i="51"/>
  <c r="S32" i="52" s="1"/>
  <c r="AM65" i="51"/>
  <c r="R32" i="52" s="1"/>
  <c r="AL65" i="51"/>
  <c r="Q32" i="52" s="1"/>
  <c r="AK65" i="51"/>
  <c r="L32" i="52" s="1"/>
  <c r="AJ65" i="51"/>
  <c r="K32" i="52" s="1"/>
  <c r="AI65" i="51"/>
  <c r="J32" i="52" s="1"/>
  <c r="AH65" i="51"/>
  <c r="I32" i="52" s="1"/>
  <c r="AG65" i="51"/>
  <c r="H32" i="52" s="1"/>
  <c r="AF65" i="51"/>
  <c r="G32" i="52" s="1"/>
  <c r="AE65" i="51"/>
  <c r="F32" i="52" s="1"/>
  <c r="AD65" i="51"/>
  <c r="E32" i="52" s="1"/>
  <c r="AV64" i="51"/>
  <c r="AA31" i="52" s="1"/>
  <c r="AU64" i="51"/>
  <c r="Z31" i="52" s="1"/>
  <c r="AT64" i="51"/>
  <c r="Y31" i="52" s="1"/>
  <c r="AS64" i="51"/>
  <c r="X31" i="52" s="1"/>
  <c r="AR64" i="51"/>
  <c r="W31" i="52" s="1"/>
  <c r="AQ64" i="51"/>
  <c r="V31" i="52" s="1"/>
  <c r="AP64" i="51"/>
  <c r="U31" i="52" s="1"/>
  <c r="AO64" i="51"/>
  <c r="T31" i="52" s="1"/>
  <c r="AN64" i="51"/>
  <c r="S31" i="52" s="1"/>
  <c r="AM64" i="51"/>
  <c r="R31" i="52" s="1"/>
  <c r="AL64" i="51"/>
  <c r="Q31" i="52" s="1"/>
  <c r="AK64" i="51"/>
  <c r="L31" i="52" s="1"/>
  <c r="AJ64" i="51"/>
  <c r="K31" i="52" s="1"/>
  <c r="AI64" i="51"/>
  <c r="J31" i="52" s="1"/>
  <c r="AH64" i="51"/>
  <c r="I31" i="52" s="1"/>
  <c r="AG64" i="51"/>
  <c r="H31" i="52" s="1"/>
  <c r="AF64" i="51"/>
  <c r="G31" i="52" s="1"/>
  <c r="AE64" i="51"/>
  <c r="F31" i="52" s="1"/>
  <c r="AD64" i="51"/>
  <c r="E31" i="52" s="1"/>
  <c r="AV63" i="51"/>
  <c r="AA30" i="52" s="1"/>
  <c r="AU63" i="51"/>
  <c r="Z30" i="52" s="1"/>
  <c r="AT63" i="51"/>
  <c r="Y30" i="52" s="1"/>
  <c r="AS63" i="51"/>
  <c r="X30" i="52" s="1"/>
  <c r="AR63" i="51"/>
  <c r="W30" i="52" s="1"/>
  <c r="AQ63" i="51"/>
  <c r="V30" i="52" s="1"/>
  <c r="AP63" i="51"/>
  <c r="U30" i="52" s="1"/>
  <c r="AO63" i="51"/>
  <c r="T30" i="52" s="1"/>
  <c r="AN63" i="51"/>
  <c r="S30" i="52" s="1"/>
  <c r="AM63" i="51"/>
  <c r="R30" i="52" s="1"/>
  <c r="AL63" i="51"/>
  <c r="Q30" i="52" s="1"/>
  <c r="AK63" i="51"/>
  <c r="L30" i="52" s="1"/>
  <c r="AJ63" i="51"/>
  <c r="K30" i="52" s="1"/>
  <c r="AI63" i="51"/>
  <c r="J30" i="52" s="1"/>
  <c r="AH63" i="51"/>
  <c r="I30" i="52" s="1"/>
  <c r="AG63" i="51"/>
  <c r="H30" i="52" s="1"/>
  <c r="AF63" i="51"/>
  <c r="G30" i="52" s="1"/>
  <c r="AE63" i="51"/>
  <c r="F30" i="52" s="1"/>
  <c r="AD63" i="51"/>
  <c r="E30" i="52" s="1"/>
  <c r="AV62" i="51"/>
  <c r="AA29" i="52" s="1"/>
  <c r="AU62" i="51"/>
  <c r="Z29" i="52" s="1"/>
  <c r="AT62" i="51"/>
  <c r="Y29" i="52" s="1"/>
  <c r="AS62" i="51"/>
  <c r="X29" i="52" s="1"/>
  <c r="AR62" i="51"/>
  <c r="W29" i="52" s="1"/>
  <c r="AQ62" i="51"/>
  <c r="V29" i="52" s="1"/>
  <c r="AP62" i="51"/>
  <c r="U29" i="52" s="1"/>
  <c r="AO62" i="51"/>
  <c r="T29" i="52" s="1"/>
  <c r="AN62" i="51"/>
  <c r="S29" i="52" s="1"/>
  <c r="AM62" i="51"/>
  <c r="R29" i="52" s="1"/>
  <c r="AL62" i="51"/>
  <c r="Q29" i="52" s="1"/>
  <c r="AK62" i="51"/>
  <c r="L29" i="52" s="1"/>
  <c r="AJ62" i="51"/>
  <c r="K29" i="52" s="1"/>
  <c r="AI62" i="51"/>
  <c r="J29" i="52" s="1"/>
  <c r="AH62" i="51"/>
  <c r="I29" i="52" s="1"/>
  <c r="AG62" i="51"/>
  <c r="H29" i="52" s="1"/>
  <c r="AF62" i="51"/>
  <c r="G29" i="52" s="1"/>
  <c r="AE62" i="51"/>
  <c r="F29" i="52" s="1"/>
  <c r="AD62" i="51"/>
  <c r="E29" i="52" s="1"/>
  <c r="AV61" i="51"/>
  <c r="AA59" i="51" s="1"/>
  <c r="AU61" i="51"/>
  <c r="Z59" i="51" s="1"/>
  <c r="AT61" i="51"/>
  <c r="Y59" i="51" s="1"/>
  <c r="AS61" i="51"/>
  <c r="X59" i="51" s="1"/>
  <c r="AR61" i="51"/>
  <c r="W59" i="51" s="1"/>
  <c r="AQ61" i="51"/>
  <c r="V59" i="51" s="1"/>
  <c r="AP61" i="51"/>
  <c r="U59" i="51" s="1"/>
  <c r="AO61" i="51"/>
  <c r="T59" i="51" s="1"/>
  <c r="AN61" i="51"/>
  <c r="S59" i="51" s="1"/>
  <c r="AM61" i="51"/>
  <c r="R59" i="51" s="1"/>
  <c r="AL61" i="51"/>
  <c r="Q59" i="51" s="1"/>
  <c r="AK61" i="51"/>
  <c r="L59" i="51" s="1"/>
  <c r="AJ61" i="51"/>
  <c r="K59" i="51" s="1"/>
  <c r="AI61" i="51"/>
  <c r="J59" i="51" s="1"/>
  <c r="AH61" i="51"/>
  <c r="I59" i="51" s="1"/>
  <c r="AG61" i="51"/>
  <c r="H59" i="51" s="1"/>
  <c r="AF61" i="51"/>
  <c r="G59" i="51" s="1"/>
  <c r="AE61" i="51"/>
  <c r="F59" i="51" s="1"/>
  <c r="AD61" i="51"/>
  <c r="E59" i="51" s="1"/>
  <c r="AV60" i="51"/>
  <c r="AA58" i="51" s="1"/>
  <c r="AU60" i="51"/>
  <c r="Z58" i="51" s="1"/>
  <c r="AT60" i="51"/>
  <c r="Y58" i="51" s="1"/>
  <c r="AS60" i="51"/>
  <c r="X58" i="51" s="1"/>
  <c r="AR60" i="51"/>
  <c r="W58" i="51" s="1"/>
  <c r="AQ60" i="51"/>
  <c r="V58" i="51" s="1"/>
  <c r="AP60" i="51"/>
  <c r="U58" i="51" s="1"/>
  <c r="AO60" i="51"/>
  <c r="T58" i="51" s="1"/>
  <c r="AN60" i="51"/>
  <c r="S58" i="51" s="1"/>
  <c r="AM60" i="51"/>
  <c r="R58" i="51" s="1"/>
  <c r="AL60" i="51"/>
  <c r="Q58" i="51" s="1"/>
  <c r="AK60" i="51"/>
  <c r="L58" i="51" s="1"/>
  <c r="AJ60" i="51"/>
  <c r="K58" i="51" s="1"/>
  <c r="AI60" i="51"/>
  <c r="J58" i="51" s="1"/>
  <c r="AH60" i="51"/>
  <c r="I58" i="51" s="1"/>
  <c r="AG60" i="51"/>
  <c r="H58" i="51" s="1"/>
  <c r="AF60" i="51"/>
  <c r="G58" i="51" s="1"/>
  <c r="AE60" i="51"/>
  <c r="F58" i="51" s="1"/>
  <c r="AD60" i="51"/>
  <c r="E58" i="51" s="1"/>
  <c r="AV59" i="51"/>
  <c r="AA57" i="51" s="1"/>
  <c r="AU59" i="51"/>
  <c r="Z57" i="51" s="1"/>
  <c r="AT59" i="51"/>
  <c r="Y57" i="51" s="1"/>
  <c r="AS59" i="51"/>
  <c r="X57" i="51" s="1"/>
  <c r="AR59" i="51"/>
  <c r="W57" i="51" s="1"/>
  <c r="AQ59" i="51"/>
  <c r="V57" i="51" s="1"/>
  <c r="AP59" i="51"/>
  <c r="U57" i="51" s="1"/>
  <c r="AO59" i="51"/>
  <c r="T57" i="51" s="1"/>
  <c r="AN59" i="51"/>
  <c r="S57" i="51" s="1"/>
  <c r="AM59" i="51"/>
  <c r="R57" i="51" s="1"/>
  <c r="AL59" i="51"/>
  <c r="Q57" i="51" s="1"/>
  <c r="AK59" i="51"/>
  <c r="L57" i="51" s="1"/>
  <c r="AJ59" i="51"/>
  <c r="K57" i="51" s="1"/>
  <c r="AI59" i="51"/>
  <c r="J57" i="51" s="1"/>
  <c r="AH59" i="51"/>
  <c r="I57" i="51" s="1"/>
  <c r="AG59" i="51"/>
  <c r="H57" i="51" s="1"/>
  <c r="AF59" i="51"/>
  <c r="G57" i="51" s="1"/>
  <c r="AE59" i="51"/>
  <c r="F57" i="51" s="1"/>
  <c r="AD59" i="51"/>
  <c r="E57" i="51" s="1"/>
  <c r="AV58" i="51"/>
  <c r="AA56" i="51" s="1"/>
  <c r="AU58" i="51"/>
  <c r="Z56" i="51" s="1"/>
  <c r="AT58" i="51"/>
  <c r="Y56" i="51" s="1"/>
  <c r="AS58" i="51"/>
  <c r="X56" i="51" s="1"/>
  <c r="AR58" i="51"/>
  <c r="W56" i="51" s="1"/>
  <c r="AQ58" i="51"/>
  <c r="V56" i="51" s="1"/>
  <c r="AP58" i="51"/>
  <c r="U56" i="51" s="1"/>
  <c r="AO58" i="51"/>
  <c r="T56" i="51" s="1"/>
  <c r="AN58" i="51"/>
  <c r="S56" i="51" s="1"/>
  <c r="AM58" i="51"/>
  <c r="R56" i="51" s="1"/>
  <c r="AL58" i="51"/>
  <c r="Q56" i="51" s="1"/>
  <c r="AK58" i="51"/>
  <c r="L56" i="51" s="1"/>
  <c r="AJ58" i="51"/>
  <c r="K56" i="51" s="1"/>
  <c r="AI58" i="51"/>
  <c r="J56" i="51" s="1"/>
  <c r="AH58" i="51"/>
  <c r="I56" i="51" s="1"/>
  <c r="AG58" i="51"/>
  <c r="H56" i="51" s="1"/>
  <c r="AF58" i="51"/>
  <c r="G56" i="51" s="1"/>
  <c r="AE58" i="51"/>
  <c r="F56" i="51" s="1"/>
  <c r="AD58" i="51"/>
  <c r="E56" i="51" s="1"/>
  <c r="AV57" i="51"/>
  <c r="AU57" i="51"/>
  <c r="AT57" i="51"/>
  <c r="AS57" i="51"/>
  <c r="AR57" i="51"/>
  <c r="AQ57" i="51"/>
  <c r="AP57" i="51"/>
  <c r="AO57" i="51"/>
  <c r="AN57" i="51"/>
  <c r="AM57" i="51"/>
  <c r="AL57" i="51"/>
  <c r="AK57" i="51"/>
  <c r="AJ57" i="51"/>
  <c r="AI57" i="51"/>
  <c r="AH57" i="51"/>
  <c r="AG57" i="51"/>
  <c r="AF57" i="51"/>
  <c r="AE57" i="51"/>
  <c r="AD57" i="51"/>
  <c r="AV56" i="51"/>
  <c r="AA55" i="51" s="1"/>
  <c r="AU56" i="51"/>
  <c r="Z55" i="51" s="1"/>
  <c r="AT56" i="51"/>
  <c r="Y55" i="51" s="1"/>
  <c r="AS56" i="51"/>
  <c r="X55" i="51" s="1"/>
  <c r="AR56" i="51"/>
  <c r="W55" i="51" s="1"/>
  <c r="AQ56" i="51"/>
  <c r="V55" i="51" s="1"/>
  <c r="AP56" i="51"/>
  <c r="U55" i="51" s="1"/>
  <c r="AO56" i="51"/>
  <c r="T55" i="51" s="1"/>
  <c r="AN56" i="51"/>
  <c r="S55" i="51" s="1"/>
  <c r="AM56" i="51"/>
  <c r="R55" i="51" s="1"/>
  <c r="AL56" i="51"/>
  <c r="Q55" i="51" s="1"/>
  <c r="AK56" i="51"/>
  <c r="L55" i="51" s="1"/>
  <c r="AJ56" i="51"/>
  <c r="K55" i="51" s="1"/>
  <c r="AI56" i="51"/>
  <c r="J55" i="51" s="1"/>
  <c r="AH56" i="51"/>
  <c r="I55" i="51" s="1"/>
  <c r="AG56" i="51"/>
  <c r="H55" i="51" s="1"/>
  <c r="AF56" i="51"/>
  <c r="G55" i="51" s="1"/>
  <c r="AE56" i="51"/>
  <c r="F55" i="51" s="1"/>
  <c r="AD56" i="51"/>
  <c r="E55" i="51" s="1"/>
  <c r="AV55" i="51"/>
  <c r="AA53" i="51" s="1"/>
  <c r="AU55" i="51"/>
  <c r="Z53" i="51" s="1"/>
  <c r="AT55" i="51"/>
  <c r="Y53" i="51" s="1"/>
  <c r="AS55" i="51"/>
  <c r="X53" i="51" s="1"/>
  <c r="AR55" i="51"/>
  <c r="W53" i="51" s="1"/>
  <c r="AQ55" i="51"/>
  <c r="V53" i="51" s="1"/>
  <c r="AP55" i="51"/>
  <c r="U53" i="51" s="1"/>
  <c r="AO55" i="51"/>
  <c r="T53" i="51" s="1"/>
  <c r="AN55" i="51"/>
  <c r="S53" i="51" s="1"/>
  <c r="AM55" i="51"/>
  <c r="R53" i="51" s="1"/>
  <c r="AL55" i="51"/>
  <c r="Q53" i="51" s="1"/>
  <c r="AK55" i="51"/>
  <c r="L53" i="51" s="1"/>
  <c r="AJ55" i="51"/>
  <c r="K53" i="51" s="1"/>
  <c r="AI55" i="51"/>
  <c r="J53" i="51" s="1"/>
  <c r="AH55" i="51"/>
  <c r="I53" i="51" s="1"/>
  <c r="AG55" i="51"/>
  <c r="H53" i="51" s="1"/>
  <c r="AF55" i="51"/>
  <c r="G53" i="51" s="1"/>
  <c r="AE55" i="51"/>
  <c r="F53" i="51" s="1"/>
  <c r="AD55" i="51"/>
  <c r="E53" i="51" s="1"/>
  <c r="AV54" i="51"/>
  <c r="AA52" i="51" s="1"/>
  <c r="AU54" i="51"/>
  <c r="Z52" i="51" s="1"/>
  <c r="AT54" i="51"/>
  <c r="Y52" i="51" s="1"/>
  <c r="AS54" i="51"/>
  <c r="X52" i="51" s="1"/>
  <c r="AR54" i="51"/>
  <c r="W52" i="51" s="1"/>
  <c r="AQ54" i="51"/>
  <c r="V52" i="51" s="1"/>
  <c r="AP54" i="51"/>
  <c r="U52" i="51" s="1"/>
  <c r="AO54" i="51"/>
  <c r="T52" i="51" s="1"/>
  <c r="AN54" i="51"/>
  <c r="S52" i="51" s="1"/>
  <c r="AM54" i="51"/>
  <c r="R52" i="51" s="1"/>
  <c r="AL54" i="51"/>
  <c r="Q52" i="51" s="1"/>
  <c r="AK54" i="51"/>
  <c r="L52" i="51" s="1"/>
  <c r="AJ54" i="51"/>
  <c r="K52" i="51" s="1"/>
  <c r="AI54" i="51"/>
  <c r="J52" i="51" s="1"/>
  <c r="AH54" i="51"/>
  <c r="I52" i="51" s="1"/>
  <c r="AG54" i="51"/>
  <c r="H52" i="51" s="1"/>
  <c r="AF54" i="51"/>
  <c r="G52" i="51" s="1"/>
  <c r="AE54" i="51"/>
  <c r="F52" i="51" s="1"/>
  <c r="AD54" i="51"/>
  <c r="E52" i="51" s="1"/>
  <c r="AV53" i="51"/>
  <c r="AA48" i="51" s="1"/>
  <c r="AU53" i="51"/>
  <c r="Z48" i="51" s="1"/>
  <c r="AT53" i="51"/>
  <c r="Y48" i="51" s="1"/>
  <c r="AS53" i="51"/>
  <c r="X48" i="51" s="1"/>
  <c r="AR53" i="51"/>
  <c r="W48" i="51" s="1"/>
  <c r="AQ53" i="51"/>
  <c r="V48" i="51" s="1"/>
  <c r="AP53" i="51"/>
  <c r="U48" i="51" s="1"/>
  <c r="AO53" i="51"/>
  <c r="T48" i="51" s="1"/>
  <c r="AN53" i="51"/>
  <c r="S48" i="51" s="1"/>
  <c r="AM53" i="51"/>
  <c r="R48" i="51" s="1"/>
  <c r="AL53" i="51"/>
  <c r="Q48" i="51" s="1"/>
  <c r="AK53" i="51"/>
  <c r="L48" i="51" s="1"/>
  <c r="AJ53" i="51"/>
  <c r="K48" i="51" s="1"/>
  <c r="AI53" i="51"/>
  <c r="J48" i="51" s="1"/>
  <c r="AH53" i="51"/>
  <c r="I48" i="51" s="1"/>
  <c r="AG53" i="51"/>
  <c r="H48" i="51" s="1"/>
  <c r="AF53" i="51"/>
  <c r="G48" i="51" s="1"/>
  <c r="AE53" i="51"/>
  <c r="F48" i="51" s="1"/>
  <c r="AD53" i="51"/>
  <c r="E48" i="51" s="1"/>
  <c r="AV52" i="51"/>
  <c r="AA45" i="51" s="1"/>
  <c r="AU52" i="51"/>
  <c r="Z45" i="51" s="1"/>
  <c r="AT52" i="51"/>
  <c r="Y45" i="51" s="1"/>
  <c r="AS52" i="51"/>
  <c r="X45" i="51" s="1"/>
  <c r="AR52" i="51"/>
  <c r="W45" i="51" s="1"/>
  <c r="AQ52" i="51"/>
  <c r="V45" i="51" s="1"/>
  <c r="AP52" i="51"/>
  <c r="U45" i="51" s="1"/>
  <c r="AO52" i="51"/>
  <c r="T45" i="51" s="1"/>
  <c r="AN52" i="51"/>
  <c r="S45" i="51" s="1"/>
  <c r="AM52" i="51"/>
  <c r="R45" i="51" s="1"/>
  <c r="AL52" i="51"/>
  <c r="Q45" i="51" s="1"/>
  <c r="AK52" i="51"/>
  <c r="L45" i="51" s="1"/>
  <c r="AJ52" i="51"/>
  <c r="K45" i="51" s="1"/>
  <c r="AI52" i="51"/>
  <c r="J45" i="51" s="1"/>
  <c r="AH52" i="51"/>
  <c r="I45" i="51" s="1"/>
  <c r="AG52" i="51"/>
  <c r="H45" i="51" s="1"/>
  <c r="AF52" i="51"/>
  <c r="G45" i="51" s="1"/>
  <c r="AE52" i="51"/>
  <c r="F45" i="51" s="1"/>
  <c r="AD52" i="51"/>
  <c r="E45" i="51" s="1"/>
  <c r="AV51" i="51"/>
  <c r="AA40" i="51" s="1"/>
  <c r="AU51" i="51"/>
  <c r="Z40" i="51" s="1"/>
  <c r="AT51" i="51"/>
  <c r="Y40" i="51" s="1"/>
  <c r="AS51" i="51"/>
  <c r="X40" i="51" s="1"/>
  <c r="AR51" i="51"/>
  <c r="W40" i="51" s="1"/>
  <c r="AQ51" i="51"/>
  <c r="V40" i="51" s="1"/>
  <c r="AP51" i="51"/>
  <c r="U40" i="51" s="1"/>
  <c r="AO51" i="51"/>
  <c r="T40" i="51" s="1"/>
  <c r="AN51" i="51"/>
  <c r="S40" i="51" s="1"/>
  <c r="AM51" i="51"/>
  <c r="R40" i="51" s="1"/>
  <c r="AL51" i="51"/>
  <c r="Q40" i="51" s="1"/>
  <c r="AK51" i="51"/>
  <c r="L40" i="51" s="1"/>
  <c r="AJ51" i="51"/>
  <c r="K40" i="51" s="1"/>
  <c r="AI51" i="51"/>
  <c r="J40" i="51" s="1"/>
  <c r="AH51" i="51"/>
  <c r="I40" i="51" s="1"/>
  <c r="AG51" i="51"/>
  <c r="H40" i="51" s="1"/>
  <c r="AF51" i="51"/>
  <c r="G40" i="51" s="1"/>
  <c r="AE51" i="51"/>
  <c r="F40" i="51" s="1"/>
  <c r="AD51" i="51"/>
  <c r="E40" i="51" s="1"/>
  <c r="AV50" i="51"/>
  <c r="AU50" i="51"/>
  <c r="AT50" i="51"/>
  <c r="AS50" i="51"/>
  <c r="AR50" i="51"/>
  <c r="AQ50" i="51"/>
  <c r="AP50" i="51"/>
  <c r="AO50" i="51"/>
  <c r="AN50" i="51"/>
  <c r="AM50" i="51"/>
  <c r="AL50" i="51"/>
  <c r="AK50" i="51"/>
  <c r="AJ50" i="51"/>
  <c r="AI50" i="51"/>
  <c r="AH50" i="51"/>
  <c r="AG50" i="51"/>
  <c r="AF50" i="51"/>
  <c r="AE50" i="51"/>
  <c r="AD50" i="51"/>
  <c r="AV49" i="51"/>
  <c r="AU49" i="51"/>
  <c r="AT49" i="51"/>
  <c r="AS49" i="51"/>
  <c r="AR49" i="51"/>
  <c r="AQ49" i="51"/>
  <c r="AP49" i="51"/>
  <c r="AO49" i="51"/>
  <c r="AN49" i="51"/>
  <c r="AM49" i="51"/>
  <c r="AL49" i="51"/>
  <c r="AK49" i="51"/>
  <c r="AJ49" i="51"/>
  <c r="AI49" i="51"/>
  <c r="AH49" i="51"/>
  <c r="AG49" i="51"/>
  <c r="AF49" i="51"/>
  <c r="AE49" i="51"/>
  <c r="AD49" i="51"/>
  <c r="AV48" i="51"/>
  <c r="AA51" i="51" s="1"/>
  <c r="AU48" i="51"/>
  <c r="Z51" i="51" s="1"/>
  <c r="AT48" i="51"/>
  <c r="Y51" i="51" s="1"/>
  <c r="AS48" i="51"/>
  <c r="X51" i="51" s="1"/>
  <c r="AR48" i="51"/>
  <c r="W51" i="51" s="1"/>
  <c r="AQ48" i="51"/>
  <c r="V51" i="51" s="1"/>
  <c r="AP48" i="51"/>
  <c r="U51" i="51" s="1"/>
  <c r="AO48" i="51"/>
  <c r="T51" i="51" s="1"/>
  <c r="AN48" i="51"/>
  <c r="S51" i="51" s="1"/>
  <c r="AM48" i="51"/>
  <c r="R51" i="51" s="1"/>
  <c r="AL48" i="51"/>
  <c r="Q51" i="51" s="1"/>
  <c r="AK48" i="51"/>
  <c r="L51" i="51" s="1"/>
  <c r="AJ48" i="51"/>
  <c r="K51" i="51" s="1"/>
  <c r="AI48" i="51"/>
  <c r="J51" i="51" s="1"/>
  <c r="AH48" i="51"/>
  <c r="I51" i="51" s="1"/>
  <c r="AG48" i="51"/>
  <c r="H51" i="51" s="1"/>
  <c r="AF48" i="51"/>
  <c r="G51" i="51" s="1"/>
  <c r="AE48" i="51"/>
  <c r="F51" i="51" s="1"/>
  <c r="AD48" i="51"/>
  <c r="E51" i="51" s="1"/>
  <c r="AV47" i="51"/>
  <c r="AA50" i="51" s="1"/>
  <c r="AU47" i="51"/>
  <c r="Z50" i="51" s="1"/>
  <c r="AT47" i="51"/>
  <c r="Y50" i="51" s="1"/>
  <c r="AS47" i="51"/>
  <c r="X50" i="51" s="1"/>
  <c r="AR47" i="51"/>
  <c r="W50" i="51" s="1"/>
  <c r="AQ47" i="51"/>
  <c r="V50" i="51" s="1"/>
  <c r="AP47" i="51"/>
  <c r="U50" i="51" s="1"/>
  <c r="AO47" i="51"/>
  <c r="T50" i="51" s="1"/>
  <c r="AN47" i="51"/>
  <c r="S50" i="51" s="1"/>
  <c r="AM47" i="51"/>
  <c r="R50" i="51" s="1"/>
  <c r="AL47" i="51"/>
  <c r="Q50" i="51" s="1"/>
  <c r="AK47" i="51"/>
  <c r="L50" i="51" s="1"/>
  <c r="AJ47" i="51"/>
  <c r="K50" i="51" s="1"/>
  <c r="AI47" i="51"/>
  <c r="J50" i="51" s="1"/>
  <c r="AH47" i="51"/>
  <c r="I50" i="51" s="1"/>
  <c r="AG47" i="51"/>
  <c r="H50" i="51" s="1"/>
  <c r="AF47" i="51"/>
  <c r="G50" i="51" s="1"/>
  <c r="AE47" i="51"/>
  <c r="F50" i="51" s="1"/>
  <c r="AD47" i="51"/>
  <c r="E50" i="51" s="1"/>
  <c r="AV46" i="51"/>
  <c r="AA49" i="51" s="1"/>
  <c r="AU46" i="51"/>
  <c r="Z49" i="51" s="1"/>
  <c r="AT46" i="51"/>
  <c r="Y49" i="51" s="1"/>
  <c r="AS46" i="51"/>
  <c r="X49" i="51" s="1"/>
  <c r="AR46" i="51"/>
  <c r="W49" i="51" s="1"/>
  <c r="AQ46" i="51"/>
  <c r="V49" i="51" s="1"/>
  <c r="AP46" i="51"/>
  <c r="U49" i="51" s="1"/>
  <c r="AO46" i="51"/>
  <c r="T49" i="51" s="1"/>
  <c r="AN46" i="51"/>
  <c r="S49" i="51" s="1"/>
  <c r="AM46" i="51"/>
  <c r="R49" i="51" s="1"/>
  <c r="AL46" i="51"/>
  <c r="Q49" i="51" s="1"/>
  <c r="AK46" i="51"/>
  <c r="L49" i="51" s="1"/>
  <c r="AJ46" i="51"/>
  <c r="K49" i="51" s="1"/>
  <c r="AI46" i="51"/>
  <c r="J49" i="51" s="1"/>
  <c r="AH46" i="51"/>
  <c r="I49" i="51" s="1"/>
  <c r="AG46" i="51"/>
  <c r="H49" i="51" s="1"/>
  <c r="AF46" i="51"/>
  <c r="G49" i="51" s="1"/>
  <c r="AE46" i="51"/>
  <c r="F49" i="51" s="1"/>
  <c r="AD46" i="51"/>
  <c r="E49" i="51" s="1"/>
  <c r="AV45" i="51"/>
  <c r="AA47" i="51" s="1"/>
  <c r="AU45" i="51"/>
  <c r="Z47" i="51" s="1"/>
  <c r="AT45" i="51"/>
  <c r="Y47" i="51" s="1"/>
  <c r="AS45" i="51"/>
  <c r="X47" i="51" s="1"/>
  <c r="AR45" i="51"/>
  <c r="W47" i="51" s="1"/>
  <c r="AQ45" i="51"/>
  <c r="V47" i="51" s="1"/>
  <c r="AP45" i="51"/>
  <c r="U47" i="51" s="1"/>
  <c r="AO45" i="51"/>
  <c r="T47" i="51" s="1"/>
  <c r="AN45" i="51"/>
  <c r="S47" i="51" s="1"/>
  <c r="AM45" i="51"/>
  <c r="R47" i="51" s="1"/>
  <c r="AL45" i="51"/>
  <c r="Q47" i="51" s="1"/>
  <c r="AK45" i="51"/>
  <c r="L47" i="51" s="1"/>
  <c r="AJ45" i="51"/>
  <c r="K47" i="51" s="1"/>
  <c r="AI45" i="51"/>
  <c r="J47" i="51" s="1"/>
  <c r="AH45" i="51"/>
  <c r="I47" i="51" s="1"/>
  <c r="AG45" i="51"/>
  <c r="H47" i="51" s="1"/>
  <c r="AF45" i="51"/>
  <c r="G47" i="51" s="1"/>
  <c r="AE45" i="51"/>
  <c r="F47" i="51" s="1"/>
  <c r="AD45" i="51"/>
  <c r="E47" i="51" s="1"/>
  <c r="AV44" i="51"/>
  <c r="AA46" i="51" s="1"/>
  <c r="AU44" i="51"/>
  <c r="Z46" i="51" s="1"/>
  <c r="AT44" i="51"/>
  <c r="Y46" i="51" s="1"/>
  <c r="AS44" i="51"/>
  <c r="X46" i="51" s="1"/>
  <c r="AR44" i="51"/>
  <c r="W46" i="51" s="1"/>
  <c r="AQ44" i="51"/>
  <c r="V46" i="51" s="1"/>
  <c r="AP44" i="51"/>
  <c r="U46" i="51" s="1"/>
  <c r="AO44" i="51"/>
  <c r="T46" i="51" s="1"/>
  <c r="AN44" i="51"/>
  <c r="S46" i="51" s="1"/>
  <c r="AM44" i="51"/>
  <c r="R46" i="51" s="1"/>
  <c r="AL44" i="51"/>
  <c r="Q46" i="51" s="1"/>
  <c r="AK44" i="51"/>
  <c r="L46" i="51" s="1"/>
  <c r="AJ44" i="51"/>
  <c r="K46" i="51" s="1"/>
  <c r="AI44" i="51"/>
  <c r="J46" i="51" s="1"/>
  <c r="AH44" i="51"/>
  <c r="I46" i="51" s="1"/>
  <c r="AG44" i="51"/>
  <c r="H46" i="51" s="1"/>
  <c r="AF44" i="51"/>
  <c r="G46" i="51" s="1"/>
  <c r="AE44" i="51"/>
  <c r="F46" i="51" s="1"/>
  <c r="AD44" i="51"/>
  <c r="E46" i="51" s="1"/>
  <c r="AV43" i="51"/>
  <c r="AA44" i="51" s="1"/>
  <c r="AU43" i="51"/>
  <c r="Z44" i="51" s="1"/>
  <c r="AT43" i="51"/>
  <c r="Y44" i="51" s="1"/>
  <c r="AS43" i="51"/>
  <c r="X44" i="51" s="1"/>
  <c r="AR43" i="51"/>
  <c r="W44" i="51" s="1"/>
  <c r="AQ43" i="51"/>
  <c r="V44" i="51" s="1"/>
  <c r="AP43" i="51"/>
  <c r="U44" i="51" s="1"/>
  <c r="AO43" i="51"/>
  <c r="T44" i="51" s="1"/>
  <c r="AN43" i="51"/>
  <c r="S44" i="51" s="1"/>
  <c r="AM43" i="51"/>
  <c r="R44" i="51" s="1"/>
  <c r="AL43" i="51"/>
  <c r="Q44" i="51" s="1"/>
  <c r="AK43" i="51"/>
  <c r="L44" i="51" s="1"/>
  <c r="AJ43" i="51"/>
  <c r="K44" i="51" s="1"/>
  <c r="AI43" i="51"/>
  <c r="J44" i="51" s="1"/>
  <c r="AH43" i="51"/>
  <c r="I44" i="51" s="1"/>
  <c r="AG43" i="51"/>
  <c r="H44" i="51" s="1"/>
  <c r="AF43" i="51"/>
  <c r="G44" i="51" s="1"/>
  <c r="AE43" i="51"/>
  <c r="F44" i="51" s="1"/>
  <c r="AD43" i="51"/>
  <c r="E44" i="51" s="1"/>
  <c r="AV42" i="51"/>
  <c r="AA43" i="51" s="1"/>
  <c r="AU42" i="51"/>
  <c r="Z43" i="51" s="1"/>
  <c r="AT42" i="51"/>
  <c r="Y43" i="51" s="1"/>
  <c r="AS42" i="51"/>
  <c r="X43" i="51" s="1"/>
  <c r="AR42" i="51"/>
  <c r="W43" i="51" s="1"/>
  <c r="AQ42" i="51"/>
  <c r="V43" i="51" s="1"/>
  <c r="AP42" i="51"/>
  <c r="U43" i="51" s="1"/>
  <c r="AO42" i="51"/>
  <c r="T43" i="51" s="1"/>
  <c r="AN42" i="51"/>
  <c r="S43" i="51" s="1"/>
  <c r="AM42" i="51"/>
  <c r="R43" i="51" s="1"/>
  <c r="AL42" i="51"/>
  <c r="Q43" i="51" s="1"/>
  <c r="AK42" i="51"/>
  <c r="L43" i="51" s="1"/>
  <c r="AJ42" i="51"/>
  <c r="K43" i="51" s="1"/>
  <c r="AI42" i="51"/>
  <c r="J43" i="51" s="1"/>
  <c r="AH42" i="51"/>
  <c r="I43" i="51" s="1"/>
  <c r="AG42" i="51"/>
  <c r="H43" i="51" s="1"/>
  <c r="AF42" i="51"/>
  <c r="G43" i="51" s="1"/>
  <c r="AE42" i="51"/>
  <c r="F43" i="51" s="1"/>
  <c r="AD42" i="51"/>
  <c r="E43" i="51" s="1"/>
  <c r="AV41" i="51"/>
  <c r="AA42" i="51" s="1"/>
  <c r="AU41" i="51"/>
  <c r="Z42" i="51" s="1"/>
  <c r="AT41" i="51"/>
  <c r="Y42" i="51" s="1"/>
  <c r="AS41" i="51"/>
  <c r="X42" i="51" s="1"/>
  <c r="AR41" i="51"/>
  <c r="W42" i="51" s="1"/>
  <c r="AQ41" i="51"/>
  <c r="V42" i="51" s="1"/>
  <c r="AP41" i="51"/>
  <c r="U42" i="51" s="1"/>
  <c r="AO41" i="51"/>
  <c r="T42" i="51" s="1"/>
  <c r="AN41" i="51"/>
  <c r="S42" i="51" s="1"/>
  <c r="AM41" i="51"/>
  <c r="R42" i="51" s="1"/>
  <c r="AL41" i="51"/>
  <c r="Q42" i="51" s="1"/>
  <c r="AK41" i="51"/>
  <c r="L42" i="51" s="1"/>
  <c r="AJ41" i="51"/>
  <c r="K42" i="51" s="1"/>
  <c r="AI41" i="51"/>
  <c r="J42" i="51" s="1"/>
  <c r="AH41" i="51"/>
  <c r="I42" i="51" s="1"/>
  <c r="AG41" i="51"/>
  <c r="H42" i="51" s="1"/>
  <c r="AF41" i="51"/>
  <c r="G42" i="51" s="1"/>
  <c r="AE41" i="51"/>
  <c r="F42" i="51" s="1"/>
  <c r="AD41" i="51"/>
  <c r="E42" i="51" s="1"/>
  <c r="AV40" i="51"/>
  <c r="AA41" i="51" s="1"/>
  <c r="AU40" i="51"/>
  <c r="Z41" i="51" s="1"/>
  <c r="AT40" i="51"/>
  <c r="Y41" i="51" s="1"/>
  <c r="AS40" i="51"/>
  <c r="X41" i="51" s="1"/>
  <c r="AR40" i="51"/>
  <c r="W41" i="51" s="1"/>
  <c r="AQ40" i="51"/>
  <c r="V41" i="51" s="1"/>
  <c r="AP40" i="51"/>
  <c r="U41" i="51" s="1"/>
  <c r="AO40" i="51"/>
  <c r="T41" i="51" s="1"/>
  <c r="AN40" i="51"/>
  <c r="S41" i="51" s="1"/>
  <c r="AM40" i="51"/>
  <c r="R41" i="51" s="1"/>
  <c r="AL40" i="51"/>
  <c r="Q41" i="51" s="1"/>
  <c r="AK40" i="51"/>
  <c r="L41" i="51" s="1"/>
  <c r="AJ40" i="51"/>
  <c r="K41" i="51" s="1"/>
  <c r="AI40" i="51"/>
  <c r="J41" i="51" s="1"/>
  <c r="AH40" i="51"/>
  <c r="I41" i="51" s="1"/>
  <c r="AG40" i="51"/>
  <c r="H41" i="51" s="1"/>
  <c r="AF40" i="51"/>
  <c r="G41" i="51" s="1"/>
  <c r="AE40" i="51"/>
  <c r="F41" i="51" s="1"/>
  <c r="AD40" i="51"/>
  <c r="E41" i="51" s="1"/>
  <c r="AV39" i="51"/>
  <c r="AU39" i="51"/>
  <c r="AT39" i="51"/>
  <c r="AS39" i="51"/>
  <c r="AR39" i="51"/>
  <c r="AQ39" i="51"/>
  <c r="AP39" i="51"/>
  <c r="AO39" i="51"/>
  <c r="AN39" i="51"/>
  <c r="AM39" i="51"/>
  <c r="AL39" i="51"/>
  <c r="AK39" i="51"/>
  <c r="AJ39" i="51"/>
  <c r="AI39" i="51"/>
  <c r="AH39" i="51"/>
  <c r="AG39" i="51"/>
  <c r="AF39" i="51"/>
  <c r="AE39" i="51"/>
  <c r="AD39" i="51"/>
  <c r="AV38" i="51"/>
  <c r="AA39" i="51" s="1"/>
  <c r="AU38" i="51"/>
  <c r="Z39" i="51" s="1"/>
  <c r="AT38" i="51"/>
  <c r="Y39" i="51" s="1"/>
  <c r="AS38" i="51"/>
  <c r="X39" i="51" s="1"/>
  <c r="AR38" i="51"/>
  <c r="W39" i="51" s="1"/>
  <c r="AQ38" i="51"/>
  <c r="V39" i="51" s="1"/>
  <c r="AP38" i="51"/>
  <c r="U39" i="51" s="1"/>
  <c r="AO38" i="51"/>
  <c r="T39" i="51" s="1"/>
  <c r="AN38" i="51"/>
  <c r="S39" i="51" s="1"/>
  <c r="AM38" i="51"/>
  <c r="R39" i="51" s="1"/>
  <c r="AL38" i="51"/>
  <c r="Q39" i="51" s="1"/>
  <c r="AK38" i="51"/>
  <c r="L39" i="51" s="1"/>
  <c r="AJ38" i="51"/>
  <c r="K39" i="51" s="1"/>
  <c r="AI38" i="51"/>
  <c r="J39" i="51" s="1"/>
  <c r="AH38" i="51"/>
  <c r="I39" i="51" s="1"/>
  <c r="AG38" i="51"/>
  <c r="H39" i="51" s="1"/>
  <c r="AF38" i="51"/>
  <c r="G39" i="51" s="1"/>
  <c r="AE38" i="51"/>
  <c r="F39" i="51" s="1"/>
  <c r="AD38" i="51"/>
  <c r="E39" i="51" s="1"/>
  <c r="AV37" i="51"/>
  <c r="AA37" i="51" s="1"/>
  <c r="AU37" i="51"/>
  <c r="Z37" i="51" s="1"/>
  <c r="AT37" i="51"/>
  <c r="Y37" i="51" s="1"/>
  <c r="AS37" i="51"/>
  <c r="X37" i="51" s="1"/>
  <c r="AR37" i="51"/>
  <c r="W37" i="51" s="1"/>
  <c r="AQ37" i="51"/>
  <c r="V37" i="51" s="1"/>
  <c r="AP37" i="51"/>
  <c r="U37" i="51" s="1"/>
  <c r="AO37" i="51"/>
  <c r="T37" i="51" s="1"/>
  <c r="AN37" i="51"/>
  <c r="S37" i="51" s="1"/>
  <c r="AM37" i="51"/>
  <c r="R37" i="51" s="1"/>
  <c r="AL37" i="51"/>
  <c r="Q37" i="51" s="1"/>
  <c r="AK37" i="51"/>
  <c r="L37" i="51" s="1"/>
  <c r="AJ37" i="51"/>
  <c r="K37" i="51" s="1"/>
  <c r="AI37" i="51"/>
  <c r="J37" i="51" s="1"/>
  <c r="AH37" i="51"/>
  <c r="I37" i="51" s="1"/>
  <c r="AG37" i="51"/>
  <c r="H37" i="51" s="1"/>
  <c r="AF37" i="51"/>
  <c r="G37" i="51" s="1"/>
  <c r="AE37" i="51"/>
  <c r="F37" i="51" s="1"/>
  <c r="AD37" i="51"/>
  <c r="E37" i="51" s="1"/>
  <c r="AV36" i="51"/>
  <c r="AA36" i="51" s="1"/>
  <c r="AU36" i="51"/>
  <c r="Z36" i="51" s="1"/>
  <c r="AT36" i="51"/>
  <c r="Y36" i="51" s="1"/>
  <c r="AS36" i="51"/>
  <c r="X36" i="51" s="1"/>
  <c r="AR36" i="51"/>
  <c r="W36" i="51" s="1"/>
  <c r="AQ36" i="51"/>
  <c r="V36" i="51" s="1"/>
  <c r="AP36" i="51"/>
  <c r="U36" i="51" s="1"/>
  <c r="AO36" i="51"/>
  <c r="T36" i="51" s="1"/>
  <c r="AN36" i="51"/>
  <c r="S36" i="51" s="1"/>
  <c r="AM36" i="51"/>
  <c r="R36" i="51" s="1"/>
  <c r="AL36" i="51"/>
  <c r="Q36" i="51" s="1"/>
  <c r="AK36" i="51"/>
  <c r="L36" i="51" s="1"/>
  <c r="AJ36" i="51"/>
  <c r="K36" i="51" s="1"/>
  <c r="AI36" i="51"/>
  <c r="J36" i="51" s="1"/>
  <c r="AH36" i="51"/>
  <c r="I36" i="51" s="1"/>
  <c r="AG36" i="51"/>
  <c r="H36" i="51" s="1"/>
  <c r="AF36" i="51"/>
  <c r="G36" i="51" s="1"/>
  <c r="AE36" i="51"/>
  <c r="F36" i="51" s="1"/>
  <c r="AD36" i="51"/>
  <c r="E36" i="51" s="1"/>
  <c r="AV35" i="51"/>
  <c r="AA35" i="51" s="1"/>
  <c r="AU35" i="51"/>
  <c r="Z35" i="51" s="1"/>
  <c r="AT35" i="51"/>
  <c r="Y35" i="51" s="1"/>
  <c r="AS35" i="51"/>
  <c r="X35" i="51" s="1"/>
  <c r="AR35" i="51"/>
  <c r="W35" i="51" s="1"/>
  <c r="AQ35" i="51"/>
  <c r="V35" i="51" s="1"/>
  <c r="AP35" i="51"/>
  <c r="U35" i="51" s="1"/>
  <c r="AO35" i="51"/>
  <c r="T35" i="51" s="1"/>
  <c r="AN35" i="51"/>
  <c r="S35" i="51" s="1"/>
  <c r="AM35" i="51"/>
  <c r="R35" i="51" s="1"/>
  <c r="AL35" i="51"/>
  <c r="Q35" i="51" s="1"/>
  <c r="AK35" i="51"/>
  <c r="L35" i="51" s="1"/>
  <c r="AJ35" i="51"/>
  <c r="K35" i="51" s="1"/>
  <c r="AI35" i="51"/>
  <c r="J35" i="51" s="1"/>
  <c r="AH35" i="51"/>
  <c r="I35" i="51" s="1"/>
  <c r="AG35" i="51"/>
  <c r="H35" i="51" s="1"/>
  <c r="AF35" i="51"/>
  <c r="G35" i="51" s="1"/>
  <c r="AE35" i="51"/>
  <c r="F35" i="51" s="1"/>
  <c r="AD35" i="51"/>
  <c r="E35" i="51" s="1"/>
  <c r="AV34" i="51"/>
  <c r="AA34" i="51" s="1"/>
  <c r="AU34" i="51"/>
  <c r="Z34" i="51" s="1"/>
  <c r="AT34" i="51"/>
  <c r="Y34" i="51" s="1"/>
  <c r="AS34" i="51"/>
  <c r="X34" i="51" s="1"/>
  <c r="AR34" i="51"/>
  <c r="W34" i="51" s="1"/>
  <c r="AQ34" i="51"/>
  <c r="V34" i="51" s="1"/>
  <c r="AP34" i="51"/>
  <c r="U34" i="51" s="1"/>
  <c r="AO34" i="51"/>
  <c r="T34" i="51" s="1"/>
  <c r="AN34" i="51"/>
  <c r="S34" i="51" s="1"/>
  <c r="AM34" i="51"/>
  <c r="R34" i="51" s="1"/>
  <c r="AL34" i="51"/>
  <c r="Q34" i="51" s="1"/>
  <c r="AK34" i="51"/>
  <c r="L34" i="51" s="1"/>
  <c r="AJ34" i="51"/>
  <c r="K34" i="51" s="1"/>
  <c r="AI34" i="51"/>
  <c r="J34" i="51" s="1"/>
  <c r="AH34" i="51"/>
  <c r="I34" i="51" s="1"/>
  <c r="AG34" i="51"/>
  <c r="H34" i="51" s="1"/>
  <c r="AF34" i="51"/>
  <c r="G34" i="51" s="1"/>
  <c r="AE34" i="51"/>
  <c r="F34" i="51" s="1"/>
  <c r="AD34" i="51"/>
  <c r="E34" i="51" s="1"/>
  <c r="AV33" i="51"/>
  <c r="AA33" i="51" s="1"/>
  <c r="AU33" i="51"/>
  <c r="Z33" i="51" s="1"/>
  <c r="AT33" i="51"/>
  <c r="Y33" i="51" s="1"/>
  <c r="AS33" i="51"/>
  <c r="X33" i="51" s="1"/>
  <c r="AR33" i="51"/>
  <c r="W33" i="51" s="1"/>
  <c r="AQ33" i="51"/>
  <c r="V33" i="51" s="1"/>
  <c r="AP33" i="51"/>
  <c r="U33" i="51" s="1"/>
  <c r="AO33" i="51"/>
  <c r="T33" i="51" s="1"/>
  <c r="AN33" i="51"/>
  <c r="S33" i="51" s="1"/>
  <c r="AM33" i="51"/>
  <c r="R33" i="51" s="1"/>
  <c r="AL33" i="51"/>
  <c r="Q33" i="51" s="1"/>
  <c r="AK33" i="51"/>
  <c r="L33" i="51" s="1"/>
  <c r="AJ33" i="51"/>
  <c r="K33" i="51" s="1"/>
  <c r="AI33" i="51"/>
  <c r="J33" i="51" s="1"/>
  <c r="AH33" i="51"/>
  <c r="I33" i="51" s="1"/>
  <c r="AG33" i="51"/>
  <c r="H33" i="51" s="1"/>
  <c r="AF33" i="51"/>
  <c r="G33" i="51" s="1"/>
  <c r="AE33" i="51"/>
  <c r="F33" i="51" s="1"/>
  <c r="AD33" i="51"/>
  <c r="E33" i="51" s="1"/>
  <c r="AV32" i="51"/>
  <c r="AA28" i="51" s="1"/>
  <c r="AU32" i="51"/>
  <c r="Z28" i="51" s="1"/>
  <c r="AT32" i="51"/>
  <c r="Y28" i="51" s="1"/>
  <c r="AS32" i="51"/>
  <c r="X28" i="51" s="1"/>
  <c r="AR32" i="51"/>
  <c r="W28" i="51" s="1"/>
  <c r="AQ32" i="51"/>
  <c r="V28" i="51" s="1"/>
  <c r="AP32" i="51"/>
  <c r="U28" i="51" s="1"/>
  <c r="AO32" i="51"/>
  <c r="T28" i="51" s="1"/>
  <c r="AN32" i="51"/>
  <c r="S28" i="51" s="1"/>
  <c r="AM32" i="51"/>
  <c r="R28" i="51" s="1"/>
  <c r="AL32" i="51"/>
  <c r="Q28" i="51" s="1"/>
  <c r="AK32" i="51"/>
  <c r="L28" i="51" s="1"/>
  <c r="AJ32" i="51"/>
  <c r="K28" i="51" s="1"/>
  <c r="AI32" i="51"/>
  <c r="J28" i="51" s="1"/>
  <c r="AH32" i="51"/>
  <c r="I28" i="51" s="1"/>
  <c r="AG32" i="51"/>
  <c r="H28" i="51" s="1"/>
  <c r="AF32" i="51"/>
  <c r="G28" i="51" s="1"/>
  <c r="AE32" i="51"/>
  <c r="F28" i="51" s="1"/>
  <c r="AD32" i="51"/>
  <c r="E28" i="51" s="1"/>
  <c r="AV31" i="51"/>
  <c r="AA31" i="51" s="1"/>
  <c r="AU31" i="51"/>
  <c r="Z31" i="51" s="1"/>
  <c r="AT31" i="51"/>
  <c r="Y31" i="51" s="1"/>
  <c r="AS31" i="51"/>
  <c r="X31" i="51" s="1"/>
  <c r="AR31" i="51"/>
  <c r="W31" i="51" s="1"/>
  <c r="AQ31" i="51"/>
  <c r="V31" i="51" s="1"/>
  <c r="AP31" i="51"/>
  <c r="U31" i="51" s="1"/>
  <c r="AO31" i="51"/>
  <c r="T31" i="51" s="1"/>
  <c r="AN31" i="51"/>
  <c r="S31" i="51" s="1"/>
  <c r="AM31" i="51"/>
  <c r="R31" i="51" s="1"/>
  <c r="AL31" i="51"/>
  <c r="Q31" i="51" s="1"/>
  <c r="AK31" i="51"/>
  <c r="L31" i="51" s="1"/>
  <c r="AJ31" i="51"/>
  <c r="K31" i="51" s="1"/>
  <c r="AI31" i="51"/>
  <c r="J31" i="51" s="1"/>
  <c r="AH31" i="51"/>
  <c r="I31" i="51" s="1"/>
  <c r="AG31" i="51"/>
  <c r="H31" i="51" s="1"/>
  <c r="AF31" i="51"/>
  <c r="G31" i="51" s="1"/>
  <c r="AE31" i="51"/>
  <c r="F31" i="51" s="1"/>
  <c r="AD31" i="51"/>
  <c r="E31" i="51" s="1"/>
  <c r="AV30" i="51"/>
  <c r="AA30" i="51" s="1"/>
  <c r="AU30" i="51"/>
  <c r="Z30" i="51" s="1"/>
  <c r="AT30" i="51"/>
  <c r="Y30" i="51" s="1"/>
  <c r="AS30" i="51"/>
  <c r="X30" i="51" s="1"/>
  <c r="AR30" i="51"/>
  <c r="W30" i="51" s="1"/>
  <c r="AQ30" i="51"/>
  <c r="V30" i="51" s="1"/>
  <c r="AP30" i="51"/>
  <c r="U30" i="51" s="1"/>
  <c r="AO30" i="51"/>
  <c r="T30" i="51" s="1"/>
  <c r="AN30" i="51"/>
  <c r="S30" i="51" s="1"/>
  <c r="AM30" i="51"/>
  <c r="R30" i="51" s="1"/>
  <c r="AL30" i="51"/>
  <c r="Q30" i="51" s="1"/>
  <c r="AK30" i="51"/>
  <c r="L30" i="51" s="1"/>
  <c r="AJ30" i="51"/>
  <c r="K30" i="51" s="1"/>
  <c r="AI30" i="51"/>
  <c r="J30" i="51" s="1"/>
  <c r="AH30" i="51"/>
  <c r="I30" i="51" s="1"/>
  <c r="AG30" i="51"/>
  <c r="H30" i="51" s="1"/>
  <c r="AF30" i="51"/>
  <c r="G30" i="51" s="1"/>
  <c r="AE30" i="51"/>
  <c r="F30" i="51" s="1"/>
  <c r="AD30" i="51"/>
  <c r="E30" i="51" s="1"/>
  <c r="G65" i="97"/>
  <c r="L68" i="97"/>
  <c r="K68" i="97"/>
  <c r="J68" i="97"/>
  <c r="I68" i="97"/>
  <c r="H68" i="97"/>
  <c r="G68" i="97"/>
  <c r="F68" i="97"/>
  <c r="E68" i="97"/>
  <c r="L67" i="97"/>
  <c r="K67" i="97"/>
  <c r="J67" i="97"/>
  <c r="I67" i="97"/>
  <c r="H67" i="97"/>
  <c r="G67" i="97"/>
  <c r="F67" i="97"/>
  <c r="E67" i="97"/>
  <c r="L66" i="97"/>
  <c r="K66" i="97"/>
  <c r="J66" i="97"/>
  <c r="I66" i="97"/>
  <c r="H66" i="97"/>
  <c r="G66" i="97"/>
  <c r="F66" i="97"/>
  <c r="E66" i="97"/>
  <c r="L65" i="97"/>
  <c r="K65" i="97"/>
  <c r="J65" i="97"/>
  <c r="I65" i="97"/>
  <c r="H65" i="97"/>
  <c r="F65" i="97"/>
  <c r="E65" i="97"/>
  <c r="L64" i="97"/>
  <c r="K64" i="97"/>
  <c r="J64" i="97"/>
  <c r="I64" i="97"/>
  <c r="H64" i="97"/>
  <c r="G64" i="97"/>
  <c r="F64" i="97"/>
  <c r="E64" i="97"/>
  <c r="L63" i="97"/>
  <c r="K63" i="97"/>
  <c r="J63" i="97"/>
  <c r="I63" i="97"/>
  <c r="H63" i="97"/>
  <c r="G63" i="97"/>
  <c r="F63" i="97"/>
  <c r="E63" i="97"/>
  <c r="L62" i="97"/>
  <c r="K62" i="97"/>
  <c r="J62" i="97"/>
  <c r="I62" i="97"/>
  <c r="H62" i="97"/>
  <c r="G62" i="97"/>
  <c r="F62" i="97"/>
  <c r="E62" i="97"/>
  <c r="L61" i="97"/>
  <c r="K61" i="97"/>
  <c r="J61" i="97"/>
  <c r="I61" i="97"/>
  <c r="H61" i="97"/>
  <c r="G61" i="97"/>
  <c r="F61" i="97"/>
  <c r="E61" i="97"/>
  <c r="L60" i="97"/>
  <c r="K60" i="97"/>
  <c r="J60" i="97"/>
  <c r="I60" i="97"/>
  <c r="H60" i="97"/>
  <c r="G60" i="97"/>
  <c r="F60" i="97"/>
  <c r="E60" i="97"/>
  <c r="L59" i="97"/>
  <c r="K59" i="97"/>
  <c r="J59" i="97"/>
  <c r="I59" i="97"/>
  <c r="H59" i="97"/>
  <c r="G59" i="97"/>
  <c r="F59" i="97"/>
  <c r="E59" i="97"/>
  <c r="L57" i="97"/>
  <c r="K57" i="97"/>
  <c r="J57" i="97"/>
  <c r="I57" i="97"/>
  <c r="H57" i="97"/>
  <c r="G57" i="97"/>
  <c r="F57" i="97"/>
  <c r="E57" i="97"/>
  <c r="L56" i="97"/>
  <c r="K56" i="97"/>
  <c r="J56" i="97"/>
  <c r="I56" i="97"/>
  <c r="H56" i="97"/>
  <c r="G56" i="97"/>
  <c r="F56" i="97"/>
  <c r="E56" i="97"/>
  <c r="L55" i="97"/>
  <c r="K55" i="97"/>
  <c r="J55" i="97"/>
  <c r="I55" i="97"/>
  <c r="H55" i="97"/>
  <c r="G55" i="97"/>
  <c r="F55" i="97"/>
  <c r="E55" i="97"/>
  <c r="L54" i="97"/>
  <c r="K54" i="97"/>
  <c r="J54" i="97"/>
  <c r="I54" i="97"/>
  <c r="H54" i="97"/>
  <c r="G54" i="97"/>
  <c r="F54" i="97"/>
  <c r="E54" i="97"/>
  <c r="L53" i="97"/>
  <c r="K53" i="97"/>
  <c r="J53" i="97"/>
  <c r="I53" i="97"/>
  <c r="H53" i="97"/>
  <c r="G53" i="97"/>
  <c r="F53" i="97"/>
  <c r="E53" i="97"/>
  <c r="L52" i="97"/>
  <c r="K52" i="97"/>
  <c r="J52" i="97"/>
  <c r="I52" i="97"/>
  <c r="H52" i="97"/>
  <c r="G52" i="97"/>
  <c r="F52" i="97"/>
  <c r="E52" i="97"/>
  <c r="L51" i="97"/>
  <c r="K51" i="97"/>
  <c r="J51" i="97"/>
  <c r="I51" i="97"/>
  <c r="H51" i="97"/>
  <c r="G51" i="97"/>
  <c r="F51" i="97"/>
  <c r="E51" i="97"/>
  <c r="L50" i="97"/>
  <c r="K50" i="97"/>
  <c r="J50" i="97"/>
  <c r="I50" i="97"/>
  <c r="H50" i="97"/>
  <c r="G50" i="97"/>
  <c r="F50" i="97"/>
  <c r="E50" i="97"/>
  <c r="L49" i="97"/>
  <c r="K49" i="97"/>
  <c r="J49" i="97"/>
  <c r="I49" i="97"/>
  <c r="H49" i="97"/>
  <c r="G49" i="97"/>
  <c r="F49" i="97"/>
  <c r="E49" i="97"/>
  <c r="L48" i="97"/>
  <c r="K48" i="97"/>
  <c r="J48" i="97"/>
  <c r="I48" i="97"/>
  <c r="H48" i="97"/>
  <c r="G48" i="97"/>
  <c r="F48" i="97"/>
  <c r="E48" i="97"/>
  <c r="L46" i="97"/>
  <c r="K46" i="97"/>
  <c r="J46" i="97"/>
  <c r="I46" i="97"/>
  <c r="G46" i="97"/>
  <c r="F46" i="97"/>
  <c r="E46" i="97"/>
  <c r="L45" i="97"/>
  <c r="K45" i="97"/>
  <c r="J45" i="97"/>
  <c r="I45" i="97"/>
  <c r="H45" i="97"/>
  <c r="G45" i="97"/>
  <c r="F45" i="97"/>
  <c r="E45" i="97"/>
  <c r="L44" i="97"/>
  <c r="K44" i="97"/>
  <c r="J44" i="97"/>
  <c r="I44" i="97"/>
  <c r="H44" i="97"/>
  <c r="G44" i="97"/>
  <c r="F44" i="97"/>
  <c r="E44" i="97"/>
  <c r="L43" i="97"/>
  <c r="K43" i="97"/>
  <c r="J43" i="97"/>
  <c r="I43" i="97"/>
  <c r="H43" i="97"/>
  <c r="G43" i="97"/>
  <c r="F43" i="97"/>
  <c r="E43" i="97"/>
  <c r="L42" i="97"/>
  <c r="K42" i="97"/>
  <c r="J42" i="97"/>
  <c r="I42" i="97"/>
  <c r="H42" i="97"/>
  <c r="G42" i="97"/>
  <c r="F42" i="97"/>
  <c r="E42" i="97"/>
  <c r="L41" i="97"/>
  <c r="K41" i="97"/>
  <c r="J41" i="97"/>
  <c r="I41" i="97"/>
  <c r="H41" i="97"/>
  <c r="G41" i="97"/>
  <c r="F41" i="97"/>
  <c r="E41" i="97"/>
  <c r="L40" i="97"/>
  <c r="K40" i="97"/>
  <c r="J40" i="97"/>
  <c r="I40" i="97"/>
  <c r="H40" i="97"/>
  <c r="G40" i="97"/>
  <c r="F40" i="97"/>
  <c r="E40" i="97"/>
  <c r="L39" i="97"/>
  <c r="K39" i="97"/>
  <c r="J39" i="97"/>
  <c r="I39" i="97"/>
  <c r="H39" i="97"/>
  <c r="G39" i="97"/>
  <c r="F39" i="97"/>
  <c r="E39" i="97"/>
  <c r="L38" i="97"/>
  <c r="K38" i="97"/>
  <c r="J38" i="97"/>
  <c r="I38" i="97"/>
  <c r="H38" i="97"/>
  <c r="G38" i="97"/>
  <c r="F38" i="97"/>
  <c r="E38" i="97"/>
  <c r="L37" i="97"/>
  <c r="K37" i="97"/>
  <c r="J37" i="97"/>
  <c r="I37" i="97"/>
  <c r="H37" i="97"/>
  <c r="G37" i="97"/>
  <c r="F37" i="97"/>
  <c r="E37" i="97"/>
  <c r="L35" i="97"/>
  <c r="K35" i="97"/>
  <c r="J35" i="97"/>
  <c r="I35" i="97"/>
  <c r="H35" i="97"/>
  <c r="G35" i="97"/>
  <c r="F35" i="97"/>
  <c r="E35" i="97"/>
  <c r="L34" i="97"/>
  <c r="K34" i="97"/>
  <c r="J34" i="97"/>
  <c r="I34" i="97"/>
  <c r="H34" i="97"/>
  <c r="G34" i="97"/>
  <c r="F34" i="97"/>
  <c r="E34" i="97"/>
  <c r="L33" i="97"/>
  <c r="K33" i="97"/>
  <c r="J33" i="97"/>
  <c r="I33" i="97"/>
  <c r="H33" i="97"/>
  <c r="G33" i="97"/>
  <c r="F33" i="97"/>
  <c r="E33" i="97"/>
  <c r="L32" i="97"/>
  <c r="K32" i="97"/>
  <c r="J32" i="97"/>
  <c r="I32" i="97"/>
  <c r="H32" i="97"/>
  <c r="G32" i="97"/>
  <c r="F32" i="97"/>
  <c r="E32" i="97"/>
  <c r="L31" i="97"/>
  <c r="K31" i="97"/>
  <c r="J31" i="97"/>
  <c r="I31" i="97"/>
  <c r="H31" i="97"/>
  <c r="G31" i="97"/>
  <c r="F31" i="97"/>
  <c r="E31" i="97"/>
  <c r="L30" i="97"/>
  <c r="K30" i="97"/>
  <c r="J30" i="97"/>
  <c r="I30" i="97"/>
  <c r="H30" i="97"/>
  <c r="G30" i="97"/>
  <c r="F30" i="97"/>
  <c r="E30" i="97"/>
  <c r="L58" i="46"/>
  <c r="K58" i="46"/>
  <c r="J58" i="46"/>
  <c r="I58" i="46"/>
  <c r="H58" i="46"/>
  <c r="G58" i="46"/>
  <c r="F58" i="46"/>
  <c r="E58" i="46"/>
  <c r="L57" i="46"/>
  <c r="K57" i="46"/>
  <c r="J57" i="46"/>
  <c r="I57" i="46"/>
  <c r="H57" i="46"/>
  <c r="G57" i="46"/>
  <c r="F57" i="46"/>
  <c r="E57" i="46"/>
  <c r="L56" i="46"/>
  <c r="K56" i="46"/>
  <c r="J56" i="46"/>
  <c r="I56" i="46"/>
  <c r="H56" i="46"/>
  <c r="G56" i="46"/>
  <c r="F56" i="46"/>
  <c r="E56" i="46"/>
  <c r="L55" i="46"/>
  <c r="K55" i="46"/>
  <c r="J55" i="46"/>
  <c r="I55" i="46"/>
  <c r="H55" i="46"/>
  <c r="G55" i="46"/>
  <c r="F55" i="46"/>
  <c r="E55" i="46"/>
  <c r="L54" i="46"/>
  <c r="K54" i="46"/>
  <c r="J54" i="46"/>
  <c r="I54" i="46"/>
  <c r="H54" i="46"/>
  <c r="G54" i="46"/>
  <c r="F54" i="46"/>
  <c r="E54" i="46"/>
  <c r="L52" i="46"/>
  <c r="K52" i="46"/>
  <c r="J52" i="46"/>
  <c r="I52" i="46"/>
  <c r="H52" i="46"/>
  <c r="G52" i="46"/>
  <c r="F52" i="46"/>
  <c r="E52" i="46"/>
  <c r="L51" i="46"/>
  <c r="K51" i="46"/>
  <c r="J51" i="46"/>
  <c r="I51" i="46"/>
  <c r="H51" i="46"/>
  <c r="G51" i="46"/>
  <c r="F51" i="46"/>
  <c r="E51" i="46"/>
  <c r="L47" i="46"/>
  <c r="K47" i="46"/>
  <c r="J47" i="46"/>
  <c r="I47" i="46"/>
  <c r="H47" i="46"/>
  <c r="G47" i="46"/>
  <c r="F47" i="46"/>
  <c r="E47" i="46"/>
  <c r="L44" i="46"/>
  <c r="K44" i="46"/>
  <c r="J44" i="46"/>
  <c r="I44" i="46"/>
  <c r="H44" i="46"/>
  <c r="G44" i="46"/>
  <c r="F44" i="46"/>
  <c r="E44" i="46"/>
  <c r="L39" i="46"/>
  <c r="K39" i="46"/>
  <c r="J39" i="46"/>
  <c r="I39" i="46"/>
  <c r="H39" i="46"/>
  <c r="G39" i="46"/>
  <c r="F39" i="46"/>
  <c r="E39" i="46"/>
  <c r="L50" i="46"/>
  <c r="K50" i="46"/>
  <c r="J50" i="46"/>
  <c r="I50" i="46"/>
  <c r="H50" i="46"/>
  <c r="G50" i="46"/>
  <c r="F50" i="46"/>
  <c r="E50" i="46"/>
  <c r="L49" i="46"/>
  <c r="K49" i="46"/>
  <c r="J49" i="46"/>
  <c r="I49" i="46"/>
  <c r="H49" i="46"/>
  <c r="G49" i="46"/>
  <c r="F49" i="46"/>
  <c r="E49" i="46"/>
  <c r="L48" i="46"/>
  <c r="K48" i="46"/>
  <c r="J48" i="46"/>
  <c r="I48" i="46"/>
  <c r="H48" i="46"/>
  <c r="G48" i="46"/>
  <c r="F48" i="46"/>
  <c r="E48" i="46"/>
  <c r="L46" i="46"/>
  <c r="K46" i="46"/>
  <c r="J46" i="46"/>
  <c r="I46" i="46"/>
  <c r="G46" i="46"/>
  <c r="F46" i="46"/>
  <c r="E46" i="46"/>
  <c r="L45" i="46"/>
  <c r="K45" i="46"/>
  <c r="J45" i="46"/>
  <c r="I45" i="46"/>
  <c r="H45" i="46"/>
  <c r="G45" i="46"/>
  <c r="F45" i="46"/>
  <c r="E45" i="46"/>
  <c r="L43" i="46"/>
  <c r="K43" i="46"/>
  <c r="J43" i="46"/>
  <c r="I43" i="46"/>
  <c r="H43" i="46"/>
  <c r="G43" i="46"/>
  <c r="F43" i="46"/>
  <c r="E43" i="46"/>
  <c r="L42" i="46"/>
  <c r="K42" i="46"/>
  <c r="J42" i="46"/>
  <c r="I42" i="46"/>
  <c r="H42" i="46"/>
  <c r="G42" i="46"/>
  <c r="F42" i="46"/>
  <c r="E42" i="46"/>
  <c r="L41" i="46"/>
  <c r="K41" i="46"/>
  <c r="J41" i="46"/>
  <c r="I41" i="46"/>
  <c r="H41" i="46"/>
  <c r="G41" i="46"/>
  <c r="F41" i="46"/>
  <c r="E41" i="46"/>
  <c r="L40" i="46"/>
  <c r="K40" i="46"/>
  <c r="J40" i="46"/>
  <c r="I40" i="46"/>
  <c r="H40" i="46"/>
  <c r="G40" i="46"/>
  <c r="F40" i="46"/>
  <c r="E40" i="46"/>
  <c r="L38" i="46"/>
  <c r="K38" i="46"/>
  <c r="J38" i="46"/>
  <c r="I38" i="46"/>
  <c r="H38" i="46"/>
  <c r="G38" i="46"/>
  <c r="F38" i="46"/>
  <c r="E38" i="46"/>
  <c r="L36" i="46"/>
  <c r="K36" i="46"/>
  <c r="J36" i="46"/>
  <c r="I36" i="46"/>
  <c r="H36" i="46"/>
  <c r="G36" i="46"/>
  <c r="F36" i="46"/>
  <c r="E36" i="46"/>
  <c r="L35" i="46"/>
  <c r="K35" i="46"/>
  <c r="J35" i="46"/>
  <c r="I35" i="46"/>
  <c r="H35" i="46"/>
  <c r="G35" i="46"/>
  <c r="F35" i="46"/>
  <c r="E35" i="46"/>
  <c r="L34" i="46"/>
  <c r="K34" i="46"/>
  <c r="J34" i="46"/>
  <c r="I34" i="46"/>
  <c r="H34" i="46"/>
  <c r="G34" i="46"/>
  <c r="F34" i="46"/>
  <c r="E34" i="46"/>
  <c r="L33" i="46"/>
  <c r="K33" i="46"/>
  <c r="J33" i="46"/>
  <c r="I33" i="46"/>
  <c r="H33" i="46"/>
  <c r="G33" i="46"/>
  <c r="F33" i="46"/>
  <c r="E33" i="46"/>
  <c r="L32" i="46"/>
  <c r="K32" i="46"/>
  <c r="J32" i="46"/>
  <c r="I32" i="46"/>
  <c r="H32" i="46"/>
  <c r="G32" i="46"/>
  <c r="F32" i="46"/>
  <c r="E32" i="46"/>
  <c r="L27" i="46"/>
  <c r="K27" i="46"/>
  <c r="J27" i="46"/>
  <c r="I27" i="46"/>
  <c r="H27" i="46"/>
  <c r="G27" i="46"/>
  <c r="F27" i="46"/>
  <c r="E27" i="46"/>
  <c r="I64" i="8" s="1"/>
  <c r="L30" i="46"/>
  <c r="K30" i="46"/>
  <c r="J30" i="46"/>
  <c r="I30" i="46"/>
  <c r="H30" i="46"/>
  <c r="G30" i="46"/>
  <c r="F30" i="46"/>
  <c r="E30" i="46"/>
  <c r="L29" i="46"/>
  <c r="K29" i="46"/>
  <c r="J29" i="46"/>
  <c r="I29" i="46"/>
  <c r="H29" i="46"/>
  <c r="G29" i="46"/>
  <c r="F29" i="46"/>
  <c r="E29" i="46"/>
  <c r="AZ97" i="164" l="1"/>
  <c r="AC68" i="165" s="1"/>
  <c r="AY97" i="164"/>
  <c r="AB68" i="165" s="1"/>
  <c r="AX97" i="164"/>
  <c r="AA68" i="165" s="1"/>
  <c r="AW97" i="164"/>
  <c r="Z68" i="165" s="1"/>
  <c r="AV97" i="164"/>
  <c r="Y68" i="165" s="1"/>
  <c r="AU97" i="164"/>
  <c r="X68" i="165" s="1"/>
  <c r="AT97" i="164"/>
  <c r="W68" i="165" s="1"/>
  <c r="AS97" i="164"/>
  <c r="V68" i="165" s="1"/>
  <c r="AR97" i="164"/>
  <c r="U68" i="165" s="1"/>
  <c r="AQ97" i="164"/>
  <c r="T68" i="165" s="1"/>
  <c r="AP97" i="164"/>
  <c r="S68" i="165" s="1"/>
  <c r="AO97" i="164"/>
  <c r="N68" i="165" s="1"/>
  <c r="AN97" i="164"/>
  <c r="M68" i="165" s="1"/>
  <c r="AM97" i="164"/>
  <c r="L68" i="165" s="1"/>
  <c r="AL97" i="164"/>
  <c r="K68" i="165" s="1"/>
  <c r="AK97" i="164"/>
  <c r="J68" i="165" s="1"/>
  <c r="AJ97" i="164"/>
  <c r="I68" i="165" s="1"/>
  <c r="AI97" i="164"/>
  <c r="H68" i="165" s="1"/>
  <c r="AH97" i="164"/>
  <c r="G68" i="165" s="1"/>
  <c r="AG97" i="164"/>
  <c r="F68" i="165" s="1"/>
  <c r="AF97" i="164"/>
  <c r="E68" i="165" s="1"/>
  <c r="AZ96" i="164"/>
  <c r="AC67" i="165" s="1"/>
  <c r="AY96" i="164"/>
  <c r="AB67" i="165" s="1"/>
  <c r="AX96" i="164"/>
  <c r="AA67" i="165" s="1"/>
  <c r="AW96" i="164"/>
  <c r="Z67" i="165" s="1"/>
  <c r="AV96" i="164"/>
  <c r="Y67" i="165" s="1"/>
  <c r="AU96" i="164"/>
  <c r="X67" i="165" s="1"/>
  <c r="AT96" i="164"/>
  <c r="W67" i="165" s="1"/>
  <c r="AS96" i="164"/>
  <c r="V67" i="165" s="1"/>
  <c r="AR96" i="164"/>
  <c r="U67" i="165" s="1"/>
  <c r="AQ96" i="164"/>
  <c r="T67" i="165" s="1"/>
  <c r="AP96" i="164"/>
  <c r="S67" i="165" s="1"/>
  <c r="AO96" i="164"/>
  <c r="N67" i="165" s="1"/>
  <c r="AN96" i="164"/>
  <c r="M67" i="165" s="1"/>
  <c r="AM96" i="164"/>
  <c r="L67" i="165" s="1"/>
  <c r="AL96" i="164"/>
  <c r="K67" i="165" s="1"/>
  <c r="AK96" i="164"/>
  <c r="J67" i="165" s="1"/>
  <c r="AJ96" i="164"/>
  <c r="I67" i="165" s="1"/>
  <c r="AI96" i="164"/>
  <c r="H67" i="165" s="1"/>
  <c r="AH96" i="164"/>
  <c r="G67" i="165" s="1"/>
  <c r="AG96" i="164"/>
  <c r="F67" i="165" s="1"/>
  <c r="AF96" i="164"/>
  <c r="E67" i="165" s="1"/>
  <c r="AZ95" i="164"/>
  <c r="AC66" i="165" s="1"/>
  <c r="AY95" i="164"/>
  <c r="AB66" i="165" s="1"/>
  <c r="AX95" i="164"/>
  <c r="AA66" i="165" s="1"/>
  <c r="AW95" i="164"/>
  <c r="Z66" i="165" s="1"/>
  <c r="AV95" i="164"/>
  <c r="Y66" i="165" s="1"/>
  <c r="AU95" i="164"/>
  <c r="X66" i="165" s="1"/>
  <c r="AT95" i="164"/>
  <c r="W66" i="165" s="1"/>
  <c r="AS95" i="164"/>
  <c r="V66" i="165" s="1"/>
  <c r="AR95" i="164"/>
  <c r="U66" i="165" s="1"/>
  <c r="AQ95" i="164"/>
  <c r="T66" i="165" s="1"/>
  <c r="AP95" i="164"/>
  <c r="S66" i="165" s="1"/>
  <c r="AO95" i="164"/>
  <c r="N66" i="165" s="1"/>
  <c r="AN95" i="164"/>
  <c r="M66" i="165" s="1"/>
  <c r="AM95" i="164"/>
  <c r="L66" i="165" s="1"/>
  <c r="AL95" i="164"/>
  <c r="K66" i="165" s="1"/>
  <c r="AK95" i="164"/>
  <c r="J66" i="165" s="1"/>
  <c r="AJ95" i="164"/>
  <c r="I66" i="165" s="1"/>
  <c r="AI95" i="164"/>
  <c r="H66" i="165" s="1"/>
  <c r="AH95" i="164"/>
  <c r="G66" i="165" s="1"/>
  <c r="AG95" i="164"/>
  <c r="F66" i="165" s="1"/>
  <c r="AF95" i="164"/>
  <c r="E66" i="165" s="1"/>
  <c r="AZ94" i="164"/>
  <c r="AC65" i="165" s="1"/>
  <c r="AY94" i="164"/>
  <c r="AB65" i="165" s="1"/>
  <c r="AX94" i="164"/>
  <c r="AA65" i="165" s="1"/>
  <c r="AW94" i="164"/>
  <c r="Z65" i="165" s="1"/>
  <c r="AV94" i="164"/>
  <c r="Y65" i="165" s="1"/>
  <c r="AU94" i="164"/>
  <c r="X65" i="165" s="1"/>
  <c r="AT94" i="164"/>
  <c r="W65" i="165" s="1"/>
  <c r="AS94" i="164"/>
  <c r="V65" i="165" s="1"/>
  <c r="AR94" i="164"/>
  <c r="U65" i="165" s="1"/>
  <c r="AQ94" i="164"/>
  <c r="T65" i="165" s="1"/>
  <c r="AP94" i="164"/>
  <c r="S65" i="165" s="1"/>
  <c r="AO94" i="164"/>
  <c r="N65" i="165" s="1"/>
  <c r="AN94" i="164"/>
  <c r="M65" i="165" s="1"/>
  <c r="AM94" i="164"/>
  <c r="L65" i="165" s="1"/>
  <c r="AL94" i="164"/>
  <c r="K65" i="165" s="1"/>
  <c r="AK94" i="164"/>
  <c r="J65" i="165" s="1"/>
  <c r="AJ94" i="164"/>
  <c r="I65" i="165" s="1"/>
  <c r="AI94" i="164"/>
  <c r="H65" i="165" s="1"/>
  <c r="AH94" i="164"/>
  <c r="G65" i="165" s="1"/>
  <c r="AG94" i="164"/>
  <c r="F65" i="165" s="1"/>
  <c r="AF94" i="164"/>
  <c r="E65" i="165" s="1"/>
  <c r="AZ93" i="164"/>
  <c r="AC64" i="165" s="1"/>
  <c r="AY93" i="164"/>
  <c r="AB64" i="165" s="1"/>
  <c r="AX93" i="164"/>
  <c r="AA64" i="165" s="1"/>
  <c r="AW93" i="164"/>
  <c r="Z64" i="165" s="1"/>
  <c r="AV93" i="164"/>
  <c r="Y64" i="165" s="1"/>
  <c r="AU93" i="164"/>
  <c r="X64" i="165" s="1"/>
  <c r="AT93" i="164"/>
  <c r="W64" i="165" s="1"/>
  <c r="AS93" i="164"/>
  <c r="V64" i="165" s="1"/>
  <c r="AR93" i="164"/>
  <c r="U64" i="165" s="1"/>
  <c r="AQ93" i="164"/>
  <c r="T64" i="165" s="1"/>
  <c r="AP93" i="164"/>
  <c r="S64" i="165" s="1"/>
  <c r="AO93" i="164"/>
  <c r="N64" i="165" s="1"/>
  <c r="AN93" i="164"/>
  <c r="M64" i="165" s="1"/>
  <c r="AM93" i="164"/>
  <c r="L64" i="165" s="1"/>
  <c r="AL93" i="164"/>
  <c r="K64" i="165" s="1"/>
  <c r="AK93" i="164"/>
  <c r="J64" i="165" s="1"/>
  <c r="AJ93" i="164"/>
  <c r="I64" i="165" s="1"/>
  <c r="AI93" i="164"/>
  <c r="H64" i="165" s="1"/>
  <c r="AH93" i="164"/>
  <c r="G64" i="165" s="1"/>
  <c r="AG93" i="164"/>
  <c r="F64" i="165" s="1"/>
  <c r="AF93" i="164"/>
  <c r="E64" i="165" s="1"/>
  <c r="AZ92" i="164"/>
  <c r="AC63" i="165" s="1"/>
  <c r="AY92" i="164"/>
  <c r="AB63" i="165" s="1"/>
  <c r="AX92" i="164"/>
  <c r="AA63" i="165" s="1"/>
  <c r="AW92" i="164"/>
  <c r="Z63" i="165" s="1"/>
  <c r="AV92" i="164"/>
  <c r="Y63" i="165" s="1"/>
  <c r="AU92" i="164"/>
  <c r="X63" i="165" s="1"/>
  <c r="AT92" i="164"/>
  <c r="W63" i="165" s="1"/>
  <c r="AS92" i="164"/>
  <c r="V63" i="165" s="1"/>
  <c r="AR92" i="164"/>
  <c r="U63" i="165" s="1"/>
  <c r="AQ92" i="164"/>
  <c r="T63" i="165" s="1"/>
  <c r="AP92" i="164"/>
  <c r="S63" i="165" s="1"/>
  <c r="AO92" i="164"/>
  <c r="N63" i="165" s="1"/>
  <c r="AN92" i="164"/>
  <c r="M63" i="165" s="1"/>
  <c r="AM92" i="164"/>
  <c r="L63" i="165" s="1"/>
  <c r="AL92" i="164"/>
  <c r="K63" i="165" s="1"/>
  <c r="AK92" i="164"/>
  <c r="J63" i="165" s="1"/>
  <c r="AJ92" i="164"/>
  <c r="I63" i="165" s="1"/>
  <c r="AI92" i="164"/>
  <c r="H63" i="165" s="1"/>
  <c r="AH92" i="164"/>
  <c r="G63" i="165" s="1"/>
  <c r="AG92" i="164"/>
  <c r="F63" i="165" s="1"/>
  <c r="AF92" i="164"/>
  <c r="E63" i="165" s="1"/>
  <c r="AZ91" i="164"/>
  <c r="AC62" i="165" s="1"/>
  <c r="AY91" i="164"/>
  <c r="AB62" i="165" s="1"/>
  <c r="AX91" i="164"/>
  <c r="AA62" i="165" s="1"/>
  <c r="AW91" i="164"/>
  <c r="Z62" i="165" s="1"/>
  <c r="AV91" i="164"/>
  <c r="Y62" i="165" s="1"/>
  <c r="AU91" i="164"/>
  <c r="X62" i="165" s="1"/>
  <c r="AT91" i="164"/>
  <c r="W62" i="165" s="1"/>
  <c r="AS91" i="164"/>
  <c r="V62" i="165" s="1"/>
  <c r="AR91" i="164"/>
  <c r="U62" i="165" s="1"/>
  <c r="AQ91" i="164"/>
  <c r="T62" i="165" s="1"/>
  <c r="AP91" i="164"/>
  <c r="S62" i="165" s="1"/>
  <c r="AO91" i="164"/>
  <c r="N62" i="165" s="1"/>
  <c r="AN91" i="164"/>
  <c r="M62" i="165" s="1"/>
  <c r="AM91" i="164"/>
  <c r="L62" i="165" s="1"/>
  <c r="AL91" i="164"/>
  <c r="K62" i="165" s="1"/>
  <c r="AK91" i="164"/>
  <c r="J62" i="165" s="1"/>
  <c r="AJ91" i="164"/>
  <c r="I62" i="165" s="1"/>
  <c r="AI91" i="164"/>
  <c r="H62" i="165" s="1"/>
  <c r="AH91" i="164"/>
  <c r="G62" i="165" s="1"/>
  <c r="AG91" i="164"/>
  <c r="F62" i="165" s="1"/>
  <c r="AF91" i="164"/>
  <c r="E62" i="165" s="1"/>
  <c r="AZ90" i="164"/>
  <c r="AC61" i="165" s="1"/>
  <c r="AY90" i="164"/>
  <c r="AB61" i="165" s="1"/>
  <c r="AX90" i="164"/>
  <c r="AA61" i="165" s="1"/>
  <c r="AW90" i="164"/>
  <c r="Z61" i="165" s="1"/>
  <c r="AV90" i="164"/>
  <c r="Y61" i="165" s="1"/>
  <c r="AU90" i="164"/>
  <c r="X61" i="165" s="1"/>
  <c r="AT90" i="164"/>
  <c r="W61" i="165" s="1"/>
  <c r="AS90" i="164"/>
  <c r="V61" i="165" s="1"/>
  <c r="AR90" i="164"/>
  <c r="U61" i="165" s="1"/>
  <c r="AQ90" i="164"/>
  <c r="T61" i="165" s="1"/>
  <c r="AP90" i="164"/>
  <c r="S61" i="165" s="1"/>
  <c r="AO90" i="164"/>
  <c r="N61" i="165" s="1"/>
  <c r="AN90" i="164"/>
  <c r="M61" i="165" s="1"/>
  <c r="AM90" i="164"/>
  <c r="L61" i="165" s="1"/>
  <c r="AL90" i="164"/>
  <c r="K61" i="165" s="1"/>
  <c r="AK90" i="164"/>
  <c r="J61" i="165" s="1"/>
  <c r="AJ90" i="164"/>
  <c r="I61" i="165" s="1"/>
  <c r="AI90" i="164"/>
  <c r="H61" i="165" s="1"/>
  <c r="AH90" i="164"/>
  <c r="G61" i="165" s="1"/>
  <c r="AG90" i="164"/>
  <c r="F61" i="165" s="1"/>
  <c r="AF90" i="164"/>
  <c r="E61" i="165" s="1"/>
  <c r="AZ89" i="164"/>
  <c r="AC60" i="165" s="1"/>
  <c r="AY89" i="164"/>
  <c r="AB60" i="165" s="1"/>
  <c r="AX89" i="164"/>
  <c r="AA60" i="165" s="1"/>
  <c r="AW89" i="164"/>
  <c r="Z60" i="165" s="1"/>
  <c r="AV89" i="164"/>
  <c r="Y60" i="165" s="1"/>
  <c r="AU89" i="164"/>
  <c r="X60" i="165" s="1"/>
  <c r="AT89" i="164"/>
  <c r="W60" i="165" s="1"/>
  <c r="AS89" i="164"/>
  <c r="V60" i="165" s="1"/>
  <c r="AR89" i="164"/>
  <c r="U60" i="165" s="1"/>
  <c r="AQ89" i="164"/>
  <c r="T60" i="165" s="1"/>
  <c r="AP89" i="164"/>
  <c r="S60" i="165" s="1"/>
  <c r="AO89" i="164"/>
  <c r="N60" i="165" s="1"/>
  <c r="AN89" i="164"/>
  <c r="M60" i="165" s="1"/>
  <c r="AM89" i="164"/>
  <c r="L60" i="165" s="1"/>
  <c r="AL89" i="164"/>
  <c r="K60" i="165" s="1"/>
  <c r="AK89" i="164"/>
  <c r="J60" i="165" s="1"/>
  <c r="AJ89" i="164"/>
  <c r="I60" i="165" s="1"/>
  <c r="AI89" i="164"/>
  <c r="H60" i="165" s="1"/>
  <c r="AH89" i="164"/>
  <c r="G60" i="165" s="1"/>
  <c r="AG89" i="164"/>
  <c r="F60" i="165" s="1"/>
  <c r="AF89" i="164"/>
  <c r="E60" i="165" s="1"/>
  <c r="AZ88" i="164"/>
  <c r="AC59" i="165" s="1"/>
  <c r="AY88" i="164"/>
  <c r="AB59" i="165" s="1"/>
  <c r="AX88" i="164"/>
  <c r="AA59" i="165" s="1"/>
  <c r="AW88" i="164"/>
  <c r="Z59" i="165" s="1"/>
  <c r="AV88" i="164"/>
  <c r="Y59" i="165" s="1"/>
  <c r="AU88" i="164"/>
  <c r="X59" i="165" s="1"/>
  <c r="AT88" i="164"/>
  <c r="W59" i="165" s="1"/>
  <c r="AS88" i="164"/>
  <c r="V59" i="165" s="1"/>
  <c r="AR88" i="164"/>
  <c r="U59" i="165" s="1"/>
  <c r="AQ88" i="164"/>
  <c r="T59" i="165" s="1"/>
  <c r="AP88" i="164"/>
  <c r="S59" i="165" s="1"/>
  <c r="AO88" i="164"/>
  <c r="N59" i="165" s="1"/>
  <c r="AN88" i="164"/>
  <c r="M59" i="165" s="1"/>
  <c r="AM88" i="164"/>
  <c r="L59" i="165" s="1"/>
  <c r="AL88" i="164"/>
  <c r="K59" i="165" s="1"/>
  <c r="AK88" i="164"/>
  <c r="J59" i="165" s="1"/>
  <c r="AJ88" i="164"/>
  <c r="I59" i="165" s="1"/>
  <c r="AI88" i="164"/>
  <c r="H59" i="165" s="1"/>
  <c r="AH88" i="164"/>
  <c r="G59" i="165" s="1"/>
  <c r="AG88" i="164"/>
  <c r="F59" i="165" s="1"/>
  <c r="AF88" i="164"/>
  <c r="E59" i="165" s="1"/>
  <c r="AZ87" i="164"/>
  <c r="AC57" i="165" s="1"/>
  <c r="AY87" i="164"/>
  <c r="AB57" i="165" s="1"/>
  <c r="AX87" i="164"/>
  <c r="AA57" i="165" s="1"/>
  <c r="AW87" i="164"/>
  <c r="Z57" i="165" s="1"/>
  <c r="AV87" i="164"/>
  <c r="Y57" i="165" s="1"/>
  <c r="AU87" i="164"/>
  <c r="X57" i="165" s="1"/>
  <c r="AT87" i="164"/>
  <c r="W57" i="165" s="1"/>
  <c r="AS87" i="164"/>
  <c r="V57" i="165" s="1"/>
  <c r="AR87" i="164"/>
  <c r="U57" i="165" s="1"/>
  <c r="AQ87" i="164"/>
  <c r="T57" i="165" s="1"/>
  <c r="AP87" i="164"/>
  <c r="S57" i="165" s="1"/>
  <c r="AO87" i="164"/>
  <c r="N57" i="165" s="1"/>
  <c r="AN87" i="164"/>
  <c r="M57" i="165" s="1"/>
  <c r="AM87" i="164"/>
  <c r="L57" i="165" s="1"/>
  <c r="AL87" i="164"/>
  <c r="K57" i="165" s="1"/>
  <c r="AK87" i="164"/>
  <c r="J57" i="165" s="1"/>
  <c r="AJ87" i="164"/>
  <c r="I57" i="165" s="1"/>
  <c r="AI87" i="164"/>
  <c r="H57" i="165" s="1"/>
  <c r="AH87" i="164"/>
  <c r="G57" i="165" s="1"/>
  <c r="AG87" i="164"/>
  <c r="F57" i="165" s="1"/>
  <c r="AF87" i="164"/>
  <c r="E57" i="165" s="1"/>
  <c r="AZ86" i="164"/>
  <c r="AC56" i="165" s="1"/>
  <c r="AY86" i="164"/>
  <c r="AB56" i="165" s="1"/>
  <c r="AX86" i="164"/>
  <c r="AA56" i="165" s="1"/>
  <c r="AW86" i="164"/>
  <c r="Z56" i="165" s="1"/>
  <c r="AV86" i="164"/>
  <c r="Y56" i="165" s="1"/>
  <c r="AU86" i="164"/>
  <c r="X56" i="165" s="1"/>
  <c r="AT86" i="164"/>
  <c r="W56" i="165" s="1"/>
  <c r="AS86" i="164"/>
  <c r="V56" i="165" s="1"/>
  <c r="AR86" i="164"/>
  <c r="U56" i="165" s="1"/>
  <c r="AQ86" i="164"/>
  <c r="T56" i="165" s="1"/>
  <c r="AP86" i="164"/>
  <c r="S56" i="165" s="1"/>
  <c r="AO86" i="164"/>
  <c r="N56" i="165" s="1"/>
  <c r="AN86" i="164"/>
  <c r="M56" i="165" s="1"/>
  <c r="AM86" i="164"/>
  <c r="L56" i="165" s="1"/>
  <c r="AL86" i="164"/>
  <c r="K56" i="165" s="1"/>
  <c r="AK86" i="164"/>
  <c r="J56" i="165" s="1"/>
  <c r="AJ86" i="164"/>
  <c r="I56" i="165" s="1"/>
  <c r="AI86" i="164"/>
  <c r="H56" i="165" s="1"/>
  <c r="AH86" i="164"/>
  <c r="G56" i="165" s="1"/>
  <c r="AG86" i="164"/>
  <c r="F56" i="165" s="1"/>
  <c r="AF86" i="164"/>
  <c r="E56" i="165" s="1"/>
  <c r="AZ85" i="164"/>
  <c r="AC55" i="165" s="1"/>
  <c r="AY85" i="164"/>
  <c r="AB55" i="165" s="1"/>
  <c r="AX85" i="164"/>
  <c r="AA55" i="165" s="1"/>
  <c r="AW85" i="164"/>
  <c r="Z55" i="165" s="1"/>
  <c r="AV85" i="164"/>
  <c r="Y55" i="165" s="1"/>
  <c r="AU85" i="164"/>
  <c r="X55" i="165" s="1"/>
  <c r="AT85" i="164"/>
  <c r="W55" i="165" s="1"/>
  <c r="AS85" i="164"/>
  <c r="V55" i="165" s="1"/>
  <c r="AR85" i="164"/>
  <c r="U55" i="165" s="1"/>
  <c r="AQ85" i="164"/>
  <c r="T55" i="165" s="1"/>
  <c r="AP85" i="164"/>
  <c r="S55" i="165" s="1"/>
  <c r="AO85" i="164"/>
  <c r="N55" i="165" s="1"/>
  <c r="AN85" i="164"/>
  <c r="M55" i="165" s="1"/>
  <c r="AM85" i="164"/>
  <c r="L55" i="165" s="1"/>
  <c r="AL85" i="164"/>
  <c r="K55" i="165" s="1"/>
  <c r="AK85" i="164"/>
  <c r="J55" i="165" s="1"/>
  <c r="AJ85" i="164"/>
  <c r="I55" i="165" s="1"/>
  <c r="AI85" i="164"/>
  <c r="H55" i="165" s="1"/>
  <c r="AH85" i="164"/>
  <c r="G55" i="165" s="1"/>
  <c r="AG85" i="164"/>
  <c r="F55" i="165" s="1"/>
  <c r="AF85" i="164"/>
  <c r="E55" i="165" s="1"/>
  <c r="AZ84" i="164"/>
  <c r="AC54" i="165" s="1"/>
  <c r="AY84" i="164"/>
  <c r="AB54" i="165" s="1"/>
  <c r="AX84" i="164"/>
  <c r="AA54" i="165" s="1"/>
  <c r="AW84" i="164"/>
  <c r="Z54" i="165" s="1"/>
  <c r="AV84" i="164"/>
  <c r="Y54" i="165" s="1"/>
  <c r="AU84" i="164"/>
  <c r="X54" i="165" s="1"/>
  <c r="AT84" i="164"/>
  <c r="W54" i="165" s="1"/>
  <c r="AS84" i="164"/>
  <c r="V54" i="165" s="1"/>
  <c r="AR84" i="164"/>
  <c r="U54" i="165" s="1"/>
  <c r="AQ84" i="164"/>
  <c r="T54" i="165" s="1"/>
  <c r="AP84" i="164"/>
  <c r="S54" i="165" s="1"/>
  <c r="AO84" i="164"/>
  <c r="N54" i="165" s="1"/>
  <c r="AN84" i="164"/>
  <c r="M54" i="165" s="1"/>
  <c r="AM84" i="164"/>
  <c r="L54" i="165" s="1"/>
  <c r="AL84" i="164"/>
  <c r="K54" i="165" s="1"/>
  <c r="AK84" i="164"/>
  <c r="J54" i="165" s="1"/>
  <c r="AJ84" i="164"/>
  <c r="I54" i="165" s="1"/>
  <c r="AI84" i="164"/>
  <c r="H54" i="165" s="1"/>
  <c r="AH84" i="164"/>
  <c r="G54" i="165" s="1"/>
  <c r="AG84" i="164"/>
  <c r="F54" i="165" s="1"/>
  <c r="AF84" i="164"/>
  <c r="E54" i="165" s="1"/>
  <c r="AZ83" i="164"/>
  <c r="AC53" i="165" s="1"/>
  <c r="AY83" i="164"/>
  <c r="AB53" i="165" s="1"/>
  <c r="AX83" i="164"/>
  <c r="AA53" i="165" s="1"/>
  <c r="AW83" i="164"/>
  <c r="Z53" i="165" s="1"/>
  <c r="AV83" i="164"/>
  <c r="Y53" i="165" s="1"/>
  <c r="AU83" i="164"/>
  <c r="X53" i="165" s="1"/>
  <c r="AT83" i="164"/>
  <c r="W53" i="165" s="1"/>
  <c r="AS83" i="164"/>
  <c r="V53" i="165" s="1"/>
  <c r="AR83" i="164"/>
  <c r="U53" i="165" s="1"/>
  <c r="AQ83" i="164"/>
  <c r="T53" i="165" s="1"/>
  <c r="AP83" i="164"/>
  <c r="S53" i="165" s="1"/>
  <c r="AO83" i="164"/>
  <c r="N53" i="165" s="1"/>
  <c r="AN83" i="164"/>
  <c r="M53" i="165" s="1"/>
  <c r="AM83" i="164"/>
  <c r="L53" i="165" s="1"/>
  <c r="AL83" i="164"/>
  <c r="K53" i="165" s="1"/>
  <c r="AK83" i="164"/>
  <c r="J53" i="165" s="1"/>
  <c r="AJ83" i="164"/>
  <c r="I53" i="165" s="1"/>
  <c r="AI83" i="164"/>
  <c r="H53" i="165" s="1"/>
  <c r="AH83" i="164"/>
  <c r="G53" i="165" s="1"/>
  <c r="AG83" i="164"/>
  <c r="F53" i="165" s="1"/>
  <c r="AF83" i="164"/>
  <c r="E53" i="165" s="1"/>
  <c r="AZ82" i="164"/>
  <c r="AC52" i="165" s="1"/>
  <c r="AY82" i="164"/>
  <c r="AB52" i="165" s="1"/>
  <c r="AX82" i="164"/>
  <c r="AA52" i="165" s="1"/>
  <c r="AW82" i="164"/>
  <c r="Z52" i="165" s="1"/>
  <c r="AV82" i="164"/>
  <c r="Y52" i="165" s="1"/>
  <c r="AU82" i="164"/>
  <c r="X52" i="165" s="1"/>
  <c r="AT82" i="164"/>
  <c r="W52" i="165" s="1"/>
  <c r="AS82" i="164"/>
  <c r="V52" i="165" s="1"/>
  <c r="AR82" i="164"/>
  <c r="U52" i="165" s="1"/>
  <c r="AQ82" i="164"/>
  <c r="T52" i="165" s="1"/>
  <c r="AP82" i="164"/>
  <c r="S52" i="165" s="1"/>
  <c r="AO82" i="164"/>
  <c r="N52" i="165" s="1"/>
  <c r="AN82" i="164"/>
  <c r="M52" i="165" s="1"/>
  <c r="AM82" i="164"/>
  <c r="L52" i="165" s="1"/>
  <c r="AL82" i="164"/>
  <c r="K52" i="165" s="1"/>
  <c r="AK82" i="164"/>
  <c r="J52" i="165" s="1"/>
  <c r="AJ82" i="164"/>
  <c r="I52" i="165" s="1"/>
  <c r="AI82" i="164"/>
  <c r="H52" i="165" s="1"/>
  <c r="AH82" i="164"/>
  <c r="G52" i="165" s="1"/>
  <c r="AG82" i="164"/>
  <c r="F52" i="165" s="1"/>
  <c r="AF82" i="164"/>
  <c r="E52" i="165" s="1"/>
  <c r="AZ81" i="164"/>
  <c r="AC51" i="165" s="1"/>
  <c r="AY81" i="164"/>
  <c r="AB51" i="165" s="1"/>
  <c r="AX81" i="164"/>
  <c r="AA51" i="165" s="1"/>
  <c r="AW81" i="164"/>
  <c r="Z51" i="165" s="1"/>
  <c r="AV81" i="164"/>
  <c r="Y51" i="165" s="1"/>
  <c r="AU81" i="164"/>
  <c r="X51" i="165" s="1"/>
  <c r="AT81" i="164"/>
  <c r="W51" i="165" s="1"/>
  <c r="AS81" i="164"/>
  <c r="V51" i="165" s="1"/>
  <c r="AR81" i="164"/>
  <c r="U51" i="165" s="1"/>
  <c r="AQ81" i="164"/>
  <c r="T51" i="165" s="1"/>
  <c r="AP81" i="164"/>
  <c r="S51" i="165" s="1"/>
  <c r="AO81" i="164"/>
  <c r="N51" i="165" s="1"/>
  <c r="AN81" i="164"/>
  <c r="M51" i="165" s="1"/>
  <c r="AM81" i="164"/>
  <c r="L51" i="165" s="1"/>
  <c r="AL81" i="164"/>
  <c r="K51" i="165" s="1"/>
  <c r="AK81" i="164"/>
  <c r="J51" i="165" s="1"/>
  <c r="AJ81" i="164"/>
  <c r="I51" i="165" s="1"/>
  <c r="AI81" i="164"/>
  <c r="H51" i="165" s="1"/>
  <c r="AH81" i="164"/>
  <c r="G51" i="165" s="1"/>
  <c r="AG81" i="164"/>
  <c r="F51" i="165" s="1"/>
  <c r="AF81" i="164"/>
  <c r="E51" i="165" s="1"/>
  <c r="AZ80" i="164"/>
  <c r="AC50" i="165" s="1"/>
  <c r="AY80" i="164"/>
  <c r="AB50" i="165" s="1"/>
  <c r="AX80" i="164"/>
  <c r="AA50" i="165" s="1"/>
  <c r="AW80" i="164"/>
  <c r="Z50" i="165" s="1"/>
  <c r="AV80" i="164"/>
  <c r="Y50" i="165" s="1"/>
  <c r="AU80" i="164"/>
  <c r="X50" i="165" s="1"/>
  <c r="AT80" i="164"/>
  <c r="W50" i="165" s="1"/>
  <c r="AS80" i="164"/>
  <c r="V50" i="165" s="1"/>
  <c r="AR80" i="164"/>
  <c r="U50" i="165" s="1"/>
  <c r="AQ80" i="164"/>
  <c r="T50" i="165" s="1"/>
  <c r="AP80" i="164"/>
  <c r="S50" i="165" s="1"/>
  <c r="AO80" i="164"/>
  <c r="N50" i="165" s="1"/>
  <c r="AN80" i="164"/>
  <c r="M50" i="165" s="1"/>
  <c r="AM80" i="164"/>
  <c r="L50" i="165" s="1"/>
  <c r="AL80" i="164"/>
  <c r="K50" i="165" s="1"/>
  <c r="AK80" i="164"/>
  <c r="J50" i="165" s="1"/>
  <c r="AJ80" i="164"/>
  <c r="I50" i="165" s="1"/>
  <c r="AI80" i="164"/>
  <c r="H50" i="165" s="1"/>
  <c r="AH80" i="164"/>
  <c r="G50" i="165" s="1"/>
  <c r="AG80" i="164"/>
  <c r="F50" i="165" s="1"/>
  <c r="AF80" i="164"/>
  <c r="E50" i="165" s="1"/>
  <c r="AZ79" i="164"/>
  <c r="AC49" i="165" s="1"/>
  <c r="AY79" i="164"/>
  <c r="AB49" i="165" s="1"/>
  <c r="AX79" i="164"/>
  <c r="AA49" i="165" s="1"/>
  <c r="AW79" i="164"/>
  <c r="Z49" i="165" s="1"/>
  <c r="AV79" i="164"/>
  <c r="Y49" i="165" s="1"/>
  <c r="AU79" i="164"/>
  <c r="X49" i="165" s="1"/>
  <c r="AT79" i="164"/>
  <c r="W49" i="165" s="1"/>
  <c r="AS79" i="164"/>
  <c r="V49" i="165" s="1"/>
  <c r="AR79" i="164"/>
  <c r="U49" i="165" s="1"/>
  <c r="AQ79" i="164"/>
  <c r="T49" i="165" s="1"/>
  <c r="AP79" i="164"/>
  <c r="S49" i="165" s="1"/>
  <c r="AO79" i="164"/>
  <c r="N49" i="165" s="1"/>
  <c r="AN79" i="164"/>
  <c r="M49" i="165" s="1"/>
  <c r="AM79" i="164"/>
  <c r="L49" i="165" s="1"/>
  <c r="AL79" i="164"/>
  <c r="K49" i="165" s="1"/>
  <c r="AK79" i="164"/>
  <c r="J49" i="165" s="1"/>
  <c r="AJ79" i="164"/>
  <c r="I49" i="165" s="1"/>
  <c r="AI79" i="164"/>
  <c r="H49" i="165" s="1"/>
  <c r="AH79" i="164"/>
  <c r="G49" i="165" s="1"/>
  <c r="AG79" i="164"/>
  <c r="F49" i="165" s="1"/>
  <c r="AF79" i="164"/>
  <c r="E49" i="165" s="1"/>
  <c r="AZ78" i="164"/>
  <c r="AC48" i="165" s="1"/>
  <c r="AY78" i="164"/>
  <c r="AB48" i="165" s="1"/>
  <c r="AX78" i="164"/>
  <c r="AA48" i="165" s="1"/>
  <c r="AW78" i="164"/>
  <c r="Z48" i="165" s="1"/>
  <c r="AV78" i="164"/>
  <c r="Y48" i="165" s="1"/>
  <c r="AU78" i="164"/>
  <c r="X48" i="165" s="1"/>
  <c r="AT78" i="164"/>
  <c r="W48" i="165" s="1"/>
  <c r="AS78" i="164"/>
  <c r="V48" i="165" s="1"/>
  <c r="AR78" i="164"/>
  <c r="U48" i="165" s="1"/>
  <c r="AQ78" i="164"/>
  <c r="T48" i="165" s="1"/>
  <c r="AP78" i="164"/>
  <c r="S48" i="165" s="1"/>
  <c r="AO78" i="164"/>
  <c r="N48" i="165" s="1"/>
  <c r="AN78" i="164"/>
  <c r="M48" i="165" s="1"/>
  <c r="AM78" i="164"/>
  <c r="L48" i="165" s="1"/>
  <c r="AL78" i="164"/>
  <c r="K48" i="165" s="1"/>
  <c r="AK78" i="164"/>
  <c r="J48" i="165" s="1"/>
  <c r="AJ78" i="164"/>
  <c r="I48" i="165" s="1"/>
  <c r="AI78" i="164"/>
  <c r="H48" i="165" s="1"/>
  <c r="AH78" i="164"/>
  <c r="G48" i="165" s="1"/>
  <c r="AG78" i="164"/>
  <c r="F48" i="165" s="1"/>
  <c r="AF78" i="164"/>
  <c r="E48" i="165" s="1"/>
  <c r="AZ77" i="164"/>
  <c r="AC46" i="165" s="1"/>
  <c r="AY77" i="164"/>
  <c r="AB46" i="165" s="1"/>
  <c r="AX77" i="164"/>
  <c r="AA46" i="165" s="1"/>
  <c r="AW77" i="164"/>
  <c r="Z46" i="165" s="1"/>
  <c r="AV77" i="164"/>
  <c r="Y46" i="165" s="1"/>
  <c r="AU77" i="164"/>
  <c r="X46" i="165" s="1"/>
  <c r="AT77" i="164"/>
  <c r="W46" i="165" s="1"/>
  <c r="AS77" i="164"/>
  <c r="V46" i="165" s="1"/>
  <c r="AR77" i="164"/>
  <c r="U46" i="165" s="1"/>
  <c r="AQ77" i="164"/>
  <c r="T46" i="165" s="1"/>
  <c r="AP77" i="164"/>
  <c r="S46" i="165" s="1"/>
  <c r="AO77" i="164"/>
  <c r="N46" i="165" s="1"/>
  <c r="AN77" i="164"/>
  <c r="M46" i="165" s="1"/>
  <c r="AM77" i="164"/>
  <c r="L46" i="165" s="1"/>
  <c r="AL77" i="164"/>
  <c r="K46" i="165" s="1"/>
  <c r="AK77" i="164"/>
  <c r="J46" i="165" s="1"/>
  <c r="AJ77" i="164"/>
  <c r="I46" i="165" s="1"/>
  <c r="AI77" i="164"/>
  <c r="H46" i="165" s="1"/>
  <c r="AH77" i="164"/>
  <c r="G46" i="165" s="1"/>
  <c r="AG77" i="164"/>
  <c r="F46" i="165" s="1"/>
  <c r="AF77" i="164"/>
  <c r="E46" i="165" s="1"/>
  <c r="AZ76" i="164"/>
  <c r="AC45" i="165" s="1"/>
  <c r="AY76" i="164"/>
  <c r="AB45" i="165" s="1"/>
  <c r="AX76" i="164"/>
  <c r="AA45" i="165" s="1"/>
  <c r="AW76" i="164"/>
  <c r="Z45" i="165" s="1"/>
  <c r="AV76" i="164"/>
  <c r="Y45" i="165" s="1"/>
  <c r="AU76" i="164"/>
  <c r="X45" i="165" s="1"/>
  <c r="AT76" i="164"/>
  <c r="W45" i="165" s="1"/>
  <c r="AS76" i="164"/>
  <c r="V45" i="165" s="1"/>
  <c r="AR76" i="164"/>
  <c r="U45" i="165" s="1"/>
  <c r="AQ76" i="164"/>
  <c r="T45" i="165" s="1"/>
  <c r="AP76" i="164"/>
  <c r="S45" i="165" s="1"/>
  <c r="AO76" i="164"/>
  <c r="N45" i="165" s="1"/>
  <c r="AN76" i="164"/>
  <c r="M45" i="165" s="1"/>
  <c r="AM76" i="164"/>
  <c r="L45" i="165" s="1"/>
  <c r="AL76" i="164"/>
  <c r="K45" i="165" s="1"/>
  <c r="AK76" i="164"/>
  <c r="J45" i="165" s="1"/>
  <c r="AJ76" i="164"/>
  <c r="I45" i="165" s="1"/>
  <c r="AI76" i="164"/>
  <c r="H45" i="165" s="1"/>
  <c r="AH76" i="164"/>
  <c r="G45" i="165" s="1"/>
  <c r="AG76" i="164"/>
  <c r="F45" i="165" s="1"/>
  <c r="AF76" i="164"/>
  <c r="E45" i="165" s="1"/>
  <c r="AZ75" i="164"/>
  <c r="AC44" i="165" s="1"/>
  <c r="AY75" i="164"/>
  <c r="AB44" i="165" s="1"/>
  <c r="AX75" i="164"/>
  <c r="AA44" i="165" s="1"/>
  <c r="AW75" i="164"/>
  <c r="Z44" i="165" s="1"/>
  <c r="AV75" i="164"/>
  <c r="Y44" i="165" s="1"/>
  <c r="AU75" i="164"/>
  <c r="X44" i="165" s="1"/>
  <c r="AT75" i="164"/>
  <c r="W44" i="165" s="1"/>
  <c r="AS75" i="164"/>
  <c r="V44" i="165" s="1"/>
  <c r="AR75" i="164"/>
  <c r="U44" i="165" s="1"/>
  <c r="AQ75" i="164"/>
  <c r="T44" i="165" s="1"/>
  <c r="AP75" i="164"/>
  <c r="S44" i="165" s="1"/>
  <c r="AO75" i="164"/>
  <c r="N44" i="165" s="1"/>
  <c r="AN75" i="164"/>
  <c r="M44" i="165" s="1"/>
  <c r="AM75" i="164"/>
  <c r="L44" i="165" s="1"/>
  <c r="AL75" i="164"/>
  <c r="K44" i="165" s="1"/>
  <c r="AK75" i="164"/>
  <c r="J44" i="165" s="1"/>
  <c r="AJ75" i="164"/>
  <c r="I44" i="165" s="1"/>
  <c r="AI75" i="164"/>
  <c r="H44" i="165" s="1"/>
  <c r="AH75" i="164"/>
  <c r="G44" i="165" s="1"/>
  <c r="AG75" i="164"/>
  <c r="F44" i="165" s="1"/>
  <c r="AF75" i="164"/>
  <c r="E44" i="165" s="1"/>
  <c r="AZ74" i="164"/>
  <c r="AC43" i="165" s="1"/>
  <c r="AY74" i="164"/>
  <c r="AB43" i="165" s="1"/>
  <c r="AX74" i="164"/>
  <c r="AA43" i="165" s="1"/>
  <c r="AW74" i="164"/>
  <c r="Z43" i="165" s="1"/>
  <c r="AV74" i="164"/>
  <c r="Y43" i="165" s="1"/>
  <c r="AU74" i="164"/>
  <c r="X43" i="165" s="1"/>
  <c r="AT74" i="164"/>
  <c r="W43" i="165" s="1"/>
  <c r="AS74" i="164"/>
  <c r="V43" i="165" s="1"/>
  <c r="AR74" i="164"/>
  <c r="U43" i="165" s="1"/>
  <c r="AQ74" i="164"/>
  <c r="T43" i="165" s="1"/>
  <c r="AP74" i="164"/>
  <c r="S43" i="165" s="1"/>
  <c r="AO74" i="164"/>
  <c r="N43" i="165" s="1"/>
  <c r="AN74" i="164"/>
  <c r="M43" i="165" s="1"/>
  <c r="AM74" i="164"/>
  <c r="L43" i="165" s="1"/>
  <c r="AL74" i="164"/>
  <c r="K43" i="165" s="1"/>
  <c r="AK74" i="164"/>
  <c r="J43" i="165" s="1"/>
  <c r="AJ74" i="164"/>
  <c r="I43" i="165" s="1"/>
  <c r="AI74" i="164"/>
  <c r="H43" i="165" s="1"/>
  <c r="AH74" i="164"/>
  <c r="G43" i="165" s="1"/>
  <c r="AG74" i="164"/>
  <c r="F43" i="165" s="1"/>
  <c r="AF74" i="164"/>
  <c r="E43" i="165" s="1"/>
  <c r="AZ73" i="164"/>
  <c r="AC42" i="165" s="1"/>
  <c r="AY73" i="164"/>
  <c r="AB42" i="165" s="1"/>
  <c r="AX73" i="164"/>
  <c r="AA42" i="165" s="1"/>
  <c r="AW73" i="164"/>
  <c r="Z42" i="165" s="1"/>
  <c r="AV73" i="164"/>
  <c r="Y42" i="165" s="1"/>
  <c r="AU73" i="164"/>
  <c r="X42" i="165" s="1"/>
  <c r="AT73" i="164"/>
  <c r="W42" i="165" s="1"/>
  <c r="AS73" i="164"/>
  <c r="V42" i="165" s="1"/>
  <c r="AR73" i="164"/>
  <c r="U42" i="165" s="1"/>
  <c r="AQ73" i="164"/>
  <c r="T42" i="165" s="1"/>
  <c r="AP73" i="164"/>
  <c r="S42" i="165" s="1"/>
  <c r="AO73" i="164"/>
  <c r="N42" i="165" s="1"/>
  <c r="AN73" i="164"/>
  <c r="M42" i="165" s="1"/>
  <c r="AM73" i="164"/>
  <c r="L42" i="165" s="1"/>
  <c r="AL73" i="164"/>
  <c r="K42" i="165" s="1"/>
  <c r="AK73" i="164"/>
  <c r="J42" i="165" s="1"/>
  <c r="AJ73" i="164"/>
  <c r="I42" i="165" s="1"/>
  <c r="AI73" i="164"/>
  <c r="H42" i="165" s="1"/>
  <c r="AH73" i="164"/>
  <c r="G42" i="165" s="1"/>
  <c r="AG73" i="164"/>
  <c r="F42" i="165" s="1"/>
  <c r="AF73" i="164"/>
  <c r="E42" i="165" s="1"/>
  <c r="AZ72" i="164"/>
  <c r="AC41" i="165" s="1"/>
  <c r="AY72" i="164"/>
  <c r="AB41" i="165" s="1"/>
  <c r="AX72" i="164"/>
  <c r="AA41" i="165" s="1"/>
  <c r="AW72" i="164"/>
  <c r="Z41" i="165" s="1"/>
  <c r="AV72" i="164"/>
  <c r="Y41" i="165" s="1"/>
  <c r="AU72" i="164"/>
  <c r="X41" i="165" s="1"/>
  <c r="AT72" i="164"/>
  <c r="W41" i="165" s="1"/>
  <c r="AS72" i="164"/>
  <c r="V41" i="165" s="1"/>
  <c r="AR72" i="164"/>
  <c r="U41" i="165" s="1"/>
  <c r="AQ72" i="164"/>
  <c r="T41" i="165" s="1"/>
  <c r="AP72" i="164"/>
  <c r="S41" i="165" s="1"/>
  <c r="AO72" i="164"/>
  <c r="N41" i="165" s="1"/>
  <c r="AN72" i="164"/>
  <c r="M41" i="165" s="1"/>
  <c r="AM72" i="164"/>
  <c r="L41" i="165" s="1"/>
  <c r="AL72" i="164"/>
  <c r="K41" i="165" s="1"/>
  <c r="AK72" i="164"/>
  <c r="J41" i="165" s="1"/>
  <c r="AJ72" i="164"/>
  <c r="I41" i="165" s="1"/>
  <c r="AI72" i="164"/>
  <c r="H41" i="165" s="1"/>
  <c r="AH72" i="164"/>
  <c r="G41" i="165" s="1"/>
  <c r="AG72" i="164"/>
  <c r="F41" i="165" s="1"/>
  <c r="AF72" i="164"/>
  <c r="E41" i="165" s="1"/>
  <c r="AZ71" i="164"/>
  <c r="AC40" i="165" s="1"/>
  <c r="AY71" i="164"/>
  <c r="AB40" i="165" s="1"/>
  <c r="AX71" i="164"/>
  <c r="AA40" i="165" s="1"/>
  <c r="AW71" i="164"/>
  <c r="Z40" i="165" s="1"/>
  <c r="AV71" i="164"/>
  <c r="Y40" i="165" s="1"/>
  <c r="AU71" i="164"/>
  <c r="X40" i="165" s="1"/>
  <c r="AT71" i="164"/>
  <c r="W40" i="165" s="1"/>
  <c r="AS71" i="164"/>
  <c r="V40" i="165" s="1"/>
  <c r="AR71" i="164"/>
  <c r="U40" i="165" s="1"/>
  <c r="AQ71" i="164"/>
  <c r="T40" i="165" s="1"/>
  <c r="AP71" i="164"/>
  <c r="S40" i="165" s="1"/>
  <c r="AO71" i="164"/>
  <c r="N40" i="165" s="1"/>
  <c r="AN71" i="164"/>
  <c r="M40" i="165" s="1"/>
  <c r="AM71" i="164"/>
  <c r="L40" i="165" s="1"/>
  <c r="AL71" i="164"/>
  <c r="K40" i="165" s="1"/>
  <c r="AK71" i="164"/>
  <c r="J40" i="165" s="1"/>
  <c r="AJ71" i="164"/>
  <c r="I40" i="165" s="1"/>
  <c r="AI71" i="164"/>
  <c r="H40" i="165" s="1"/>
  <c r="AH71" i="164"/>
  <c r="G40" i="165" s="1"/>
  <c r="AG71" i="164"/>
  <c r="F40" i="165" s="1"/>
  <c r="AF71" i="164"/>
  <c r="E40" i="165" s="1"/>
  <c r="AZ70" i="164"/>
  <c r="AC39" i="165" s="1"/>
  <c r="AY70" i="164"/>
  <c r="AB39" i="165" s="1"/>
  <c r="AX70" i="164"/>
  <c r="AA39" i="165" s="1"/>
  <c r="AW70" i="164"/>
  <c r="Z39" i="165" s="1"/>
  <c r="AV70" i="164"/>
  <c r="Y39" i="165" s="1"/>
  <c r="AU70" i="164"/>
  <c r="X39" i="165" s="1"/>
  <c r="AT70" i="164"/>
  <c r="W39" i="165" s="1"/>
  <c r="AS70" i="164"/>
  <c r="V39" i="165" s="1"/>
  <c r="AR70" i="164"/>
  <c r="U39" i="165" s="1"/>
  <c r="AQ70" i="164"/>
  <c r="T39" i="165" s="1"/>
  <c r="AP70" i="164"/>
  <c r="S39" i="165" s="1"/>
  <c r="AO70" i="164"/>
  <c r="N39" i="165" s="1"/>
  <c r="AN70" i="164"/>
  <c r="M39" i="165" s="1"/>
  <c r="AM70" i="164"/>
  <c r="L39" i="165" s="1"/>
  <c r="AL70" i="164"/>
  <c r="K39" i="165" s="1"/>
  <c r="AK70" i="164"/>
  <c r="J39" i="165" s="1"/>
  <c r="AJ70" i="164"/>
  <c r="I39" i="165" s="1"/>
  <c r="AI70" i="164"/>
  <c r="H39" i="165" s="1"/>
  <c r="AH70" i="164"/>
  <c r="G39" i="165" s="1"/>
  <c r="AG70" i="164"/>
  <c r="F39" i="165" s="1"/>
  <c r="AF70" i="164"/>
  <c r="E39" i="165" s="1"/>
  <c r="AZ69" i="164"/>
  <c r="AC38" i="165" s="1"/>
  <c r="AY69" i="164"/>
  <c r="AB38" i="165" s="1"/>
  <c r="AX69" i="164"/>
  <c r="AA38" i="165" s="1"/>
  <c r="AW69" i="164"/>
  <c r="Z38" i="165" s="1"/>
  <c r="AV69" i="164"/>
  <c r="Y38" i="165" s="1"/>
  <c r="AU69" i="164"/>
  <c r="X38" i="165" s="1"/>
  <c r="AT69" i="164"/>
  <c r="W38" i="165" s="1"/>
  <c r="AS69" i="164"/>
  <c r="V38" i="165" s="1"/>
  <c r="AR69" i="164"/>
  <c r="U38" i="165" s="1"/>
  <c r="AQ69" i="164"/>
  <c r="T38" i="165" s="1"/>
  <c r="AP69" i="164"/>
  <c r="S38" i="165" s="1"/>
  <c r="AO69" i="164"/>
  <c r="N38" i="165" s="1"/>
  <c r="AN69" i="164"/>
  <c r="M38" i="165" s="1"/>
  <c r="AM69" i="164"/>
  <c r="L38" i="165" s="1"/>
  <c r="AL69" i="164"/>
  <c r="K38" i="165" s="1"/>
  <c r="AK69" i="164"/>
  <c r="J38" i="165" s="1"/>
  <c r="AJ69" i="164"/>
  <c r="I38" i="165" s="1"/>
  <c r="AI69" i="164"/>
  <c r="H38" i="165" s="1"/>
  <c r="AH69" i="164"/>
  <c r="G38" i="165" s="1"/>
  <c r="AG69" i="164"/>
  <c r="F38" i="165" s="1"/>
  <c r="AF69" i="164"/>
  <c r="E38" i="165" s="1"/>
  <c r="AZ68" i="164"/>
  <c r="AC37" i="165" s="1"/>
  <c r="AY68" i="164"/>
  <c r="AB37" i="165" s="1"/>
  <c r="AX68" i="164"/>
  <c r="AA37" i="165" s="1"/>
  <c r="AW68" i="164"/>
  <c r="Z37" i="165" s="1"/>
  <c r="AV68" i="164"/>
  <c r="Y37" i="165" s="1"/>
  <c r="AU68" i="164"/>
  <c r="X37" i="165" s="1"/>
  <c r="AT68" i="164"/>
  <c r="W37" i="165" s="1"/>
  <c r="AS68" i="164"/>
  <c r="V37" i="165" s="1"/>
  <c r="AR68" i="164"/>
  <c r="U37" i="165" s="1"/>
  <c r="AQ68" i="164"/>
  <c r="T37" i="165" s="1"/>
  <c r="AP68" i="164"/>
  <c r="S37" i="165" s="1"/>
  <c r="AO68" i="164"/>
  <c r="N37" i="165" s="1"/>
  <c r="AN68" i="164"/>
  <c r="M37" i="165" s="1"/>
  <c r="AM68" i="164"/>
  <c r="L37" i="165" s="1"/>
  <c r="AL68" i="164"/>
  <c r="K37" i="165" s="1"/>
  <c r="AK68" i="164"/>
  <c r="J37" i="165" s="1"/>
  <c r="AJ68" i="164"/>
  <c r="I37" i="165" s="1"/>
  <c r="AI68" i="164"/>
  <c r="H37" i="165" s="1"/>
  <c r="AH68" i="164"/>
  <c r="G37" i="165" s="1"/>
  <c r="AG68" i="164"/>
  <c r="F37" i="165" s="1"/>
  <c r="AF68" i="164"/>
  <c r="E37" i="165" s="1"/>
  <c r="AZ67" i="164"/>
  <c r="AC35" i="165" s="1"/>
  <c r="AY67" i="164"/>
  <c r="AB35" i="165" s="1"/>
  <c r="AX67" i="164"/>
  <c r="AA35" i="165" s="1"/>
  <c r="AW67" i="164"/>
  <c r="Z35" i="165" s="1"/>
  <c r="AV67" i="164"/>
  <c r="Y35" i="165" s="1"/>
  <c r="AU67" i="164"/>
  <c r="X35" i="165" s="1"/>
  <c r="AT67" i="164"/>
  <c r="W35" i="165" s="1"/>
  <c r="AS67" i="164"/>
  <c r="V35" i="165" s="1"/>
  <c r="AR67" i="164"/>
  <c r="U35" i="165" s="1"/>
  <c r="AQ67" i="164"/>
  <c r="T35" i="165" s="1"/>
  <c r="AP67" i="164"/>
  <c r="S35" i="165" s="1"/>
  <c r="AO67" i="164"/>
  <c r="N35" i="165" s="1"/>
  <c r="AN67" i="164"/>
  <c r="M35" i="165" s="1"/>
  <c r="AM67" i="164"/>
  <c r="L35" i="165" s="1"/>
  <c r="AL67" i="164"/>
  <c r="K35" i="165" s="1"/>
  <c r="AK67" i="164"/>
  <c r="J35" i="165" s="1"/>
  <c r="AJ67" i="164"/>
  <c r="I35" i="165" s="1"/>
  <c r="AI67" i="164"/>
  <c r="H35" i="165" s="1"/>
  <c r="AH67" i="164"/>
  <c r="G35" i="165" s="1"/>
  <c r="AG67" i="164"/>
  <c r="F35" i="165" s="1"/>
  <c r="AF67" i="164"/>
  <c r="E35" i="165" s="1"/>
  <c r="AZ66" i="164"/>
  <c r="AC34" i="165" s="1"/>
  <c r="AY66" i="164"/>
  <c r="AB34" i="165" s="1"/>
  <c r="AX66" i="164"/>
  <c r="AA34" i="165" s="1"/>
  <c r="AW66" i="164"/>
  <c r="Z34" i="165" s="1"/>
  <c r="AV66" i="164"/>
  <c r="Y34" i="165" s="1"/>
  <c r="AU66" i="164"/>
  <c r="X34" i="165" s="1"/>
  <c r="AT66" i="164"/>
  <c r="W34" i="165" s="1"/>
  <c r="AS66" i="164"/>
  <c r="V34" i="165" s="1"/>
  <c r="AR66" i="164"/>
  <c r="U34" i="165" s="1"/>
  <c r="AQ66" i="164"/>
  <c r="T34" i="165" s="1"/>
  <c r="AP66" i="164"/>
  <c r="S34" i="165" s="1"/>
  <c r="AO66" i="164"/>
  <c r="N34" i="165" s="1"/>
  <c r="AN66" i="164"/>
  <c r="M34" i="165" s="1"/>
  <c r="AM66" i="164"/>
  <c r="L34" i="165" s="1"/>
  <c r="AL66" i="164"/>
  <c r="K34" i="165" s="1"/>
  <c r="AK66" i="164"/>
  <c r="J34" i="165" s="1"/>
  <c r="AJ66" i="164"/>
  <c r="I34" i="165" s="1"/>
  <c r="AI66" i="164"/>
  <c r="H34" i="165" s="1"/>
  <c r="AH66" i="164"/>
  <c r="G34" i="165" s="1"/>
  <c r="AG66" i="164"/>
  <c r="F34" i="165" s="1"/>
  <c r="AF66" i="164"/>
  <c r="E34" i="165" s="1"/>
  <c r="AZ65" i="164"/>
  <c r="AC33" i="165" s="1"/>
  <c r="AY65" i="164"/>
  <c r="AB33" i="165" s="1"/>
  <c r="AX65" i="164"/>
  <c r="AA33" i="165" s="1"/>
  <c r="AW65" i="164"/>
  <c r="Z33" i="165" s="1"/>
  <c r="AV65" i="164"/>
  <c r="Y33" i="165" s="1"/>
  <c r="AU65" i="164"/>
  <c r="X33" i="165" s="1"/>
  <c r="AT65" i="164"/>
  <c r="W33" i="165" s="1"/>
  <c r="AS65" i="164"/>
  <c r="V33" i="165" s="1"/>
  <c r="AR65" i="164"/>
  <c r="U33" i="165" s="1"/>
  <c r="AQ65" i="164"/>
  <c r="T33" i="165" s="1"/>
  <c r="AP65" i="164"/>
  <c r="S33" i="165" s="1"/>
  <c r="AO65" i="164"/>
  <c r="N33" i="165" s="1"/>
  <c r="AN65" i="164"/>
  <c r="M33" i="165" s="1"/>
  <c r="AM65" i="164"/>
  <c r="L33" i="165" s="1"/>
  <c r="AL65" i="164"/>
  <c r="K33" i="165" s="1"/>
  <c r="AK65" i="164"/>
  <c r="J33" i="165" s="1"/>
  <c r="AJ65" i="164"/>
  <c r="I33" i="165" s="1"/>
  <c r="AI65" i="164"/>
  <c r="H33" i="165" s="1"/>
  <c r="AH65" i="164"/>
  <c r="G33" i="165" s="1"/>
  <c r="AG65" i="164"/>
  <c r="F33" i="165" s="1"/>
  <c r="AF65" i="164"/>
  <c r="E33" i="165" s="1"/>
  <c r="AZ64" i="164"/>
  <c r="AC32" i="165" s="1"/>
  <c r="AY64" i="164"/>
  <c r="AB32" i="165" s="1"/>
  <c r="AX64" i="164"/>
  <c r="AA32" i="165" s="1"/>
  <c r="AW64" i="164"/>
  <c r="Z32" i="165" s="1"/>
  <c r="AV64" i="164"/>
  <c r="Y32" i="165" s="1"/>
  <c r="AU64" i="164"/>
  <c r="X32" i="165" s="1"/>
  <c r="AT64" i="164"/>
  <c r="W32" i="165" s="1"/>
  <c r="AS64" i="164"/>
  <c r="V32" i="165" s="1"/>
  <c r="AR64" i="164"/>
  <c r="U32" i="165" s="1"/>
  <c r="AQ64" i="164"/>
  <c r="T32" i="165" s="1"/>
  <c r="AP64" i="164"/>
  <c r="S32" i="165" s="1"/>
  <c r="AO64" i="164"/>
  <c r="N32" i="165" s="1"/>
  <c r="AN64" i="164"/>
  <c r="M32" i="165" s="1"/>
  <c r="AM64" i="164"/>
  <c r="L32" i="165" s="1"/>
  <c r="AL64" i="164"/>
  <c r="K32" i="165" s="1"/>
  <c r="AK64" i="164"/>
  <c r="J32" i="165" s="1"/>
  <c r="AJ64" i="164"/>
  <c r="I32" i="165" s="1"/>
  <c r="AI64" i="164"/>
  <c r="H32" i="165" s="1"/>
  <c r="AH64" i="164"/>
  <c r="G32" i="165" s="1"/>
  <c r="AG64" i="164"/>
  <c r="F32" i="165" s="1"/>
  <c r="AF64" i="164"/>
  <c r="E32" i="165" s="1"/>
  <c r="AZ63" i="164"/>
  <c r="AC31" i="165" s="1"/>
  <c r="AY63" i="164"/>
  <c r="AB31" i="165" s="1"/>
  <c r="AX63" i="164"/>
  <c r="AA31" i="165" s="1"/>
  <c r="AW63" i="164"/>
  <c r="Z31" i="165" s="1"/>
  <c r="AV63" i="164"/>
  <c r="Y31" i="165" s="1"/>
  <c r="AU63" i="164"/>
  <c r="X31" i="165" s="1"/>
  <c r="AT63" i="164"/>
  <c r="W31" i="165" s="1"/>
  <c r="AS63" i="164"/>
  <c r="V31" i="165" s="1"/>
  <c r="AR63" i="164"/>
  <c r="U31" i="165" s="1"/>
  <c r="AQ63" i="164"/>
  <c r="T31" i="165" s="1"/>
  <c r="AP63" i="164"/>
  <c r="S31" i="165" s="1"/>
  <c r="AO63" i="164"/>
  <c r="N31" i="165" s="1"/>
  <c r="AN63" i="164"/>
  <c r="M31" i="165" s="1"/>
  <c r="AM63" i="164"/>
  <c r="L31" i="165" s="1"/>
  <c r="AL63" i="164"/>
  <c r="K31" i="165" s="1"/>
  <c r="AK63" i="164"/>
  <c r="J31" i="165" s="1"/>
  <c r="AJ63" i="164"/>
  <c r="I31" i="165" s="1"/>
  <c r="AI63" i="164"/>
  <c r="H31" i="165" s="1"/>
  <c r="AH63" i="164"/>
  <c r="G31" i="165" s="1"/>
  <c r="AG63" i="164"/>
  <c r="F31" i="165" s="1"/>
  <c r="AF63" i="164"/>
  <c r="E31" i="165" s="1"/>
  <c r="AZ62" i="164"/>
  <c r="AC30" i="165" s="1"/>
  <c r="AY62" i="164"/>
  <c r="AB30" i="165" s="1"/>
  <c r="AX62" i="164"/>
  <c r="AA30" i="165" s="1"/>
  <c r="AW62" i="164"/>
  <c r="Z30" i="165" s="1"/>
  <c r="AV62" i="164"/>
  <c r="Y30" i="165" s="1"/>
  <c r="AU62" i="164"/>
  <c r="X30" i="165" s="1"/>
  <c r="AT62" i="164"/>
  <c r="W30" i="165" s="1"/>
  <c r="AS62" i="164"/>
  <c r="V30" i="165" s="1"/>
  <c r="AR62" i="164"/>
  <c r="U30" i="165" s="1"/>
  <c r="AQ62" i="164"/>
  <c r="T30" i="165" s="1"/>
  <c r="AP62" i="164"/>
  <c r="S30" i="165" s="1"/>
  <c r="AO62" i="164"/>
  <c r="N30" i="165" s="1"/>
  <c r="AN62" i="164"/>
  <c r="M30" i="165" s="1"/>
  <c r="AM62" i="164"/>
  <c r="L30" i="165" s="1"/>
  <c r="AL62" i="164"/>
  <c r="K30" i="165" s="1"/>
  <c r="AK62" i="164"/>
  <c r="J30" i="165" s="1"/>
  <c r="AJ62" i="164"/>
  <c r="I30" i="165" s="1"/>
  <c r="AI62" i="164"/>
  <c r="H30" i="165" s="1"/>
  <c r="AH62" i="164"/>
  <c r="G30" i="165" s="1"/>
  <c r="AG62" i="164"/>
  <c r="F30" i="165" s="1"/>
  <c r="AF62" i="164"/>
  <c r="E30" i="165" s="1"/>
  <c r="AZ61" i="164"/>
  <c r="AC59" i="164" s="1"/>
  <c r="AY61" i="164"/>
  <c r="AB59" i="164" s="1"/>
  <c r="AX61" i="164"/>
  <c r="AA59" i="164" s="1"/>
  <c r="AW61" i="164"/>
  <c r="Z59" i="164" s="1"/>
  <c r="AV61" i="164"/>
  <c r="Y59" i="164" s="1"/>
  <c r="AU61" i="164"/>
  <c r="X59" i="164" s="1"/>
  <c r="AT61" i="164"/>
  <c r="W59" i="164" s="1"/>
  <c r="AS61" i="164"/>
  <c r="V59" i="164" s="1"/>
  <c r="AR61" i="164"/>
  <c r="U59" i="164" s="1"/>
  <c r="AQ61" i="164"/>
  <c r="T59" i="164" s="1"/>
  <c r="AP61" i="164"/>
  <c r="S59" i="164" s="1"/>
  <c r="AO61" i="164"/>
  <c r="N59" i="164" s="1"/>
  <c r="AN61" i="164"/>
  <c r="M59" i="164" s="1"/>
  <c r="AM61" i="164"/>
  <c r="L59" i="164" s="1"/>
  <c r="AL61" i="164"/>
  <c r="K59" i="164" s="1"/>
  <c r="AK61" i="164"/>
  <c r="J59" i="164" s="1"/>
  <c r="AJ61" i="164"/>
  <c r="I59" i="164" s="1"/>
  <c r="AI61" i="164"/>
  <c r="H59" i="164" s="1"/>
  <c r="AH61" i="164"/>
  <c r="G59" i="164" s="1"/>
  <c r="AG61" i="164"/>
  <c r="F59" i="164" s="1"/>
  <c r="AF61" i="164"/>
  <c r="E59" i="164" s="1"/>
  <c r="AZ60" i="164"/>
  <c r="AC58" i="164" s="1"/>
  <c r="AY60" i="164"/>
  <c r="AB58" i="164" s="1"/>
  <c r="AX60" i="164"/>
  <c r="AA58" i="164" s="1"/>
  <c r="AW60" i="164"/>
  <c r="Z58" i="164" s="1"/>
  <c r="AV60" i="164"/>
  <c r="Y58" i="164" s="1"/>
  <c r="AU60" i="164"/>
  <c r="X58" i="164" s="1"/>
  <c r="AT60" i="164"/>
  <c r="W58" i="164" s="1"/>
  <c r="AS60" i="164"/>
  <c r="V58" i="164" s="1"/>
  <c r="AR60" i="164"/>
  <c r="U58" i="164" s="1"/>
  <c r="AQ60" i="164"/>
  <c r="T58" i="164" s="1"/>
  <c r="AP60" i="164"/>
  <c r="S58" i="164" s="1"/>
  <c r="AO60" i="164"/>
  <c r="N58" i="164" s="1"/>
  <c r="AN60" i="164"/>
  <c r="M58" i="164" s="1"/>
  <c r="AM60" i="164"/>
  <c r="L58" i="164" s="1"/>
  <c r="AL60" i="164"/>
  <c r="K58" i="164" s="1"/>
  <c r="AK60" i="164"/>
  <c r="J58" i="164" s="1"/>
  <c r="AJ60" i="164"/>
  <c r="I58" i="164" s="1"/>
  <c r="AI60" i="164"/>
  <c r="H58" i="164" s="1"/>
  <c r="AH60" i="164"/>
  <c r="G58" i="164" s="1"/>
  <c r="AG60" i="164"/>
  <c r="F58" i="164" s="1"/>
  <c r="AF60" i="164"/>
  <c r="E58" i="164" s="1"/>
  <c r="AZ59" i="164"/>
  <c r="AC57" i="164" s="1"/>
  <c r="AY59" i="164"/>
  <c r="AB57" i="164" s="1"/>
  <c r="AX59" i="164"/>
  <c r="AA57" i="164" s="1"/>
  <c r="AW59" i="164"/>
  <c r="Z57" i="164" s="1"/>
  <c r="AV59" i="164"/>
  <c r="Y57" i="164" s="1"/>
  <c r="AU59" i="164"/>
  <c r="X57" i="164" s="1"/>
  <c r="AT59" i="164"/>
  <c r="W57" i="164" s="1"/>
  <c r="AS59" i="164"/>
  <c r="V57" i="164" s="1"/>
  <c r="AR59" i="164"/>
  <c r="U57" i="164" s="1"/>
  <c r="AQ59" i="164"/>
  <c r="T57" i="164" s="1"/>
  <c r="AP59" i="164"/>
  <c r="S57" i="164" s="1"/>
  <c r="AO59" i="164"/>
  <c r="N57" i="164" s="1"/>
  <c r="AN59" i="164"/>
  <c r="M57" i="164" s="1"/>
  <c r="AM59" i="164"/>
  <c r="L57" i="164" s="1"/>
  <c r="AL59" i="164"/>
  <c r="K57" i="164" s="1"/>
  <c r="AK59" i="164"/>
  <c r="J57" i="164" s="1"/>
  <c r="AJ59" i="164"/>
  <c r="I57" i="164" s="1"/>
  <c r="AI59" i="164"/>
  <c r="H57" i="164" s="1"/>
  <c r="AH59" i="164"/>
  <c r="G57" i="164" s="1"/>
  <c r="AG59" i="164"/>
  <c r="F57" i="164" s="1"/>
  <c r="AF59" i="164"/>
  <c r="E57" i="164" s="1"/>
  <c r="AZ58" i="164"/>
  <c r="AC56" i="164" s="1"/>
  <c r="AY58" i="164"/>
  <c r="AB56" i="164" s="1"/>
  <c r="AX58" i="164"/>
  <c r="AA56" i="164" s="1"/>
  <c r="AW58" i="164"/>
  <c r="Z56" i="164" s="1"/>
  <c r="AV58" i="164"/>
  <c r="Y56" i="164" s="1"/>
  <c r="AU58" i="164"/>
  <c r="X56" i="164" s="1"/>
  <c r="AT58" i="164"/>
  <c r="W56" i="164" s="1"/>
  <c r="AS58" i="164"/>
  <c r="V56" i="164" s="1"/>
  <c r="AR58" i="164"/>
  <c r="U56" i="164" s="1"/>
  <c r="AQ58" i="164"/>
  <c r="T56" i="164" s="1"/>
  <c r="AP58" i="164"/>
  <c r="S56" i="164" s="1"/>
  <c r="AO58" i="164"/>
  <c r="N56" i="164" s="1"/>
  <c r="AN58" i="164"/>
  <c r="M56" i="164" s="1"/>
  <c r="AM58" i="164"/>
  <c r="L56" i="164" s="1"/>
  <c r="AL58" i="164"/>
  <c r="K56" i="164" s="1"/>
  <c r="AK58" i="164"/>
  <c r="J56" i="164" s="1"/>
  <c r="AJ58" i="164"/>
  <c r="I56" i="164" s="1"/>
  <c r="AI58" i="164"/>
  <c r="H56" i="164" s="1"/>
  <c r="AH58" i="164"/>
  <c r="G56" i="164" s="1"/>
  <c r="AG58" i="164"/>
  <c r="F56" i="164" s="1"/>
  <c r="AF58" i="164"/>
  <c r="E56" i="164" s="1"/>
  <c r="AZ57" i="164"/>
  <c r="AY57" i="164"/>
  <c r="AX57" i="164"/>
  <c r="AW57" i="164"/>
  <c r="AV57" i="164"/>
  <c r="AU57" i="164"/>
  <c r="AT57" i="164"/>
  <c r="AS57" i="164"/>
  <c r="AR57" i="164"/>
  <c r="AQ57" i="164"/>
  <c r="AP57" i="164"/>
  <c r="AO57" i="164"/>
  <c r="AN57" i="164"/>
  <c r="AM57" i="164"/>
  <c r="AL57" i="164"/>
  <c r="AK57" i="164"/>
  <c r="AJ57" i="164"/>
  <c r="AI57" i="164"/>
  <c r="AH57" i="164"/>
  <c r="AG57" i="164"/>
  <c r="AF57" i="164"/>
  <c r="AZ56" i="164"/>
  <c r="AC55" i="164" s="1"/>
  <c r="AY56" i="164"/>
  <c r="AB55" i="164" s="1"/>
  <c r="AX56" i="164"/>
  <c r="AA55" i="164" s="1"/>
  <c r="AW56" i="164"/>
  <c r="Z55" i="164" s="1"/>
  <c r="AV56" i="164"/>
  <c r="Y55" i="164" s="1"/>
  <c r="AU56" i="164"/>
  <c r="X55" i="164" s="1"/>
  <c r="AT56" i="164"/>
  <c r="W55" i="164" s="1"/>
  <c r="AS56" i="164"/>
  <c r="V55" i="164" s="1"/>
  <c r="AR56" i="164"/>
  <c r="U55" i="164" s="1"/>
  <c r="AQ56" i="164"/>
  <c r="T55" i="164" s="1"/>
  <c r="AP56" i="164"/>
  <c r="S55" i="164" s="1"/>
  <c r="AO56" i="164"/>
  <c r="N55" i="164" s="1"/>
  <c r="AN56" i="164"/>
  <c r="M55" i="164" s="1"/>
  <c r="AM56" i="164"/>
  <c r="L55" i="164" s="1"/>
  <c r="AL56" i="164"/>
  <c r="K55" i="164" s="1"/>
  <c r="AK56" i="164"/>
  <c r="J55" i="164" s="1"/>
  <c r="AJ56" i="164"/>
  <c r="I55" i="164" s="1"/>
  <c r="AI56" i="164"/>
  <c r="H55" i="164" s="1"/>
  <c r="AH56" i="164"/>
  <c r="G55" i="164" s="1"/>
  <c r="AG56" i="164"/>
  <c r="F55" i="164" s="1"/>
  <c r="AF56" i="164"/>
  <c r="E55" i="164" s="1"/>
  <c r="AZ55" i="164"/>
  <c r="AC53" i="164" s="1"/>
  <c r="AY55" i="164"/>
  <c r="AB53" i="164" s="1"/>
  <c r="AX55" i="164"/>
  <c r="AA53" i="164" s="1"/>
  <c r="AW55" i="164"/>
  <c r="Z53" i="164" s="1"/>
  <c r="AV55" i="164"/>
  <c r="Y53" i="164" s="1"/>
  <c r="AU55" i="164"/>
  <c r="X53" i="164" s="1"/>
  <c r="AT55" i="164"/>
  <c r="W53" i="164" s="1"/>
  <c r="AS55" i="164"/>
  <c r="V53" i="164" s="1"/>
  <c r="AR55" i="164"/>
  <c r="U53" i="164" s="1"/>
  <c r="AQ55" i="164"/>
  <c r="T53" i="164" s="1"/>
  <c r="AP55" i="164"/>
  <c r="S53" i="164" s="1"/>
  <c r="AO55" i="164"/>
  <c r="N53" i="164" s="1"/>
  <c r="AN55" i="164"/>
  <c r="M53" i="164" s="1"/>
  <c r="AM55" i="164"/>
  <c r="L53" i="164" s="1"/>
  <c r="AL55" i="164"/>
  <c r="K53" i="164" s="1"/>
  <c r="AK55" i="164"/>
  <c r="J53" i="164" s="1"/>
  <c r="AJ55" i="164"/>
  <c r="I53" i="164" s="1"/>
  <c r="AI55" i="164"/>
  <c r="H53" i="164" s="1"/>
  <c r="AH55" i="164"/>
  <c r="G53" i="164" s="1"/>
  <c r="AG55" i="164"/>
  <c r="F53" i="164" s="1"/>
  <c r="AF55" i="164"/>
  <c r="E53" i="164" s="1"/>
  <c r="AZ54" i="164"/>
  <c r="AC52" i="164" s="1"/>
  <c r="AY54" i="164"/>
  <c r="AB52" i="164" s="1"/>
  <c r="AX54" i="164"/>
  <c r="AA52" i="164" s="1"/>
  <c r="AW54" i="164"/>
  <c r="Z52" i="164" s="1"/>
  <c r="AV54" i="164"/>
  <c r="Y52" i="164" s="1"/>
  <c r="AU54" i="164"/>
  <c r="X52" i="164" s="1"/>
  <c r="AT54" i="164"/>
  <c r="W52" i="164" s="1"/>
  <c r="AS54" i="164"/>
  <c r="V52" i="164" s="1"/>
  <c r="AR54" i="164"/>
  <c r="U52" i="164" s="1"/>
  <c r="AQ54" i="164"/>
  <c r="T52" i="164" s="1"/>
  <c r="AP54" i="164"/>
  <c r="S52" i="164" s="1"/>
  <c r="AO54" i="164"/>
  <c r="N52" i="164" s="1"/>
  <c r="AN54" i="164"/>
  <c r="M52" i="164" s="1"/>
  <c r="AM54" i="164"/>
  <c r="L52" i="164" s="1"/>
  <c r="AL54" i="164"/>
  <c r="K52" i="164" s="1"/>
  <c r="AK54" i="164"/>
  <c r="J52" i="164" s="1"/>
  <c r="AJ54" i="164"/>
  <c r="I52" i="164" s="1"/>
  <c r="AI54" i="164"/>
  <c r="H52" i="164" s="1"/>
  <c r="AH54" i="164"/>
  <c r="G52" i="164" s="1"/>
  <c r="AG54" i="164"/>
  <c r="F52" i="164" s="1"/>
  <c r="AF54" i="164"/>
  <c r="E52" i="164" s="1"/>
  <c r="AZ53" i="164"/>
  <c r="AC48" i="164" s="1"/>
  <c r="AY53" i="164"/>
  <c r="AB48" i="164" s="1"/>
  <c r="AX53" i="164"/>
  <c r="AA48" i="164" s="1"/>
  <c r="AW53" i="164"/>
  <c r="Z48" i="164" s="1"/>
  <c r="AV53" i="164"/>
  <c r="Y48" i="164" s="1"/>
  <c r="AU53" i="164"/>
  <c r="X48" i="164" s="1"/>
  <c r="AT53" i="164"/>
  <c r="W48" i="164" s="1"/>
  <c r="AS53" i="164"/>
  <c r="V48" i="164" s="1"/>
  <c r="AR53" i="164"/>
  <c r="U48" i="164" s="1"/>
  <c r="AQ53" i="164"/>
  <c r="T48" i="164" s="1"/>
  <c r="AP53" i="164"/>
  <c r="S48" i="164" s="1"/>
  <c r="AO53" i="164"/>
  <c r="N48" i="164" s="1"/>
  <c r="AN53" i="164"/>
  <c r="M48" i="164" s="1"/>
  <c r="AM53" i="164"/>
  <c r="L48" i="164" s="1"/>
  <c r="AL53" i="164"/>
  <c r="K48" i="164" s="1"/>
  <c r="AK53" i="164"/>
  <c r="J48" i="164" s="1"/>
  <c r="AJ53" i="164"/>
  <c r="I48" i="164" s="1"/>
  <c r="AI53" i="164"/>
  <c r="H48" i="164" s="1"/>
  <c r="AH53" i="164"/>
  <c r="G48" i="164" s="1"/>
  <c r="AG53" i="164"/>
  <c r="F48" i="164" s="1"/>
  <c r="AF53" i="164"/>
  <c r="E48" i="164" s="1"/>
  <c r="AZ52" i="164"/>
  <c r="AC45" i="164" s="1"/>
  <c r="AY52" i="164"/>
  <c r="AB45" i="164" s="1"/>
  <c r="AX52" i="164"/>
  <c r="AA45" i="164" s="1"/>
  <c r="AW52" i="164"/>
  <c r="Z45" i="164" s="1"/>
  <c r="AV52" i="164"/>
  <c r="Y45" i="164" s="1"/>
  <c r="AU52" i="164"/>
  <c r="X45" i="164" s="1"/>
  <c r="AT52" i="164"/>
  <c r="W45" i="164" s="1"/>
  <c r="AS52" i="164"/>
  <c r="V45" i="164" s="1"/>
  <c r="AR52" i="164"/>
  <c r="U45" i="164" s="1"/>
  <c r="AQ52" i="164"/>
  <c r="T45" i="164" s="1"/>
  <c r="AP52" i="164"/>
  <c r="S45" i="164" s="1"/>
  <c r="AO52" i="164"/>
  <c r="N45" i="164" s="1"/>
  <c r="AN52" i="164"/>
  <c r="M45" i="164" s="1"/>
  <c r="AM52" i="164"/>
  <c r="L45" i="164" s="1"/>
  <c r="AL52" i="164"/>
  <c r="K45" i="164" s="1"/>
  <c r="AK52" i="164"/>
  <c r="J45" i="164" s="1"/>
  <c r="AJ52" i="164"/>
  <c r="I45" i="164" s="1"/>
  <c r="AI52" i="164"/>
  <c r="H45" i="164" s="1"/>
  <c r="AH52" i="164"/>
  <c r="G45" i="164" s="1"/>
  <c r="AG52" i="164"/>
  <c r="F45" i="164" s="1"/>
  <c r="AF52" i="164"/>
  <c r="E45" i="164" s="1"/>
  <c r="AZ51" i="164"/>
  <c r="AC40" i="164" s="1"/>
  <c r="AY51" i="164"/>
  <c r="AB40" i="164" s="1"/>
  <c r="AX51" i="164"/>
  <c r="AA40" i="164" s="1"/>
  <c r="AW51" i="164"/>
  <c r="Z40" i="164" s="1"/>
  <c r="AV51" i="164"/>
  <c r="Y40" i="164" s="1"/>
  <c r="AU51" i="164"/>
  <c r="X40" i="164" s="1"/>
  <c r="AT51" i="164"/>
  <c r="W40" i="164" s="1"/>
  <c r="AS51" i="164"/>
  <c r="V40" i="164" s="1"/>
  <c r="AR51" i="164"/>
  <c r="U40" i="164" s="1"/>
  <c r="AQ51" i="164"/>
  <c r="T40" i="164" s="1"/>
  <c r="AP51" i="164"/>
  <c r="S40" i="164" s="1"/>
  <c r="AO51" i="164"/>
  <c r="N40" i="164" s="1"/>
  <c r="AN51" i="164"/>
  <c r="M40" i="164" s="1"/>
  <c r="AM51" i="164"/>
  <c r="L40" i="164" s="1"/>
  <c r="AL51" i="164"/>
  <c r="K40" i="164" s="1"/>
  <c r="AK51" i="164"/>
  <c r="J40" i="164" s="1"/>
  <c r="AJ51" i="164"/>
  <c r="I40" i="164" s="1"/>
  <c r="AI51" i="164"/>
  <c r="H40" i="164" s="1"/>
  <c r="AH51" i="164"/>
  <c r="G40" i="164" s="1"/>
  <c r="AG51" i="164"/>
  <c r="F40" i="164" s="1"/>
  <c r="AF51" i="164"/>
  <c r="E40" i="164" s="1"/>
  <c r="AZ50" i="164"/>
  <c r="AY50" i="164"/>
  <c r="AX50" i="164"/>
  <c r="AW50" i="164"/>
  <c r="AV50" i="164"/>
  <c r="AU50" i="164"/>
  <c r="AT50" i="164"/>
  <c r="AS50" i="164"/>
  <c r="AR50" i="164"/>
  <c r="AQ50" i="164"/>
  <c r="AP50" i="164"/>
  <c r="AO50" i="164"/>
  <c r="AN50" i="164"/>
  <c r="AM50" i="164"/>
  <c r="AL50" i="164"/>
  <c r="AK50" i="164"/>
  <c r="AJ50" i="164"/>
  <c r="AI50" i="164"/>
  <c r="AH50" i="164"/>
  <c r="AG50" i="164"/>
  <c r="AF50" i="164"/>
  <c r="AZ49" i="164"/>
  <c r="AY49" i="164"/>
  <c r="AX49" i="164"/>
  <c r="AW49" i="164"/>
  <c r="AV49" i="164"/>
  <c r="AU49" i="164"/>
  <c r="AT49" i="164"/>
  <c r="AS49" i="164"/>
  <c r="AR49" i="164"/>
  <c r="AQ49" i="164"/>
  <c r="AP49" i="164"/>
  <c r="AO49" i="164"/>
  <c r="AN49" i="164"/>
  <c r="AM49" i="164"/>
  <c r="AL49" i="164"/>
  <c r="AK49" i="164"/>
  <c r="AJ49" i="164"/>
  <c r="AI49" i="164"/>
  <c r="AH49" i="164"/>
  <c r="AG49" i="164"/>
  <c r="AF49" i="164"/>
  <c r="AZ48" i="164"/>
  <c r="AC51" i="164" s="1"/>
  <c r="AY48" i="164"/>
  <c r="AB51" i="164" s="1"/>
  <c r="AX48" i="164"/>
  <c r="AA51" i="164" s="1"/>
  <c r="AW48" i="164"/>
  <c r="Z51" i="164" s="1"/>
  <c r="AV48" i="164"/>
  <c r="Y51" i="164" s="1"/>
  <c r="AU48" i="164"/>
  <c r="X51" i="164" s="1"/>
  <c r="AT48" i="164"/>
  <c r="W51" i="164" s="1"/>
  <c r="AS48" i="164"/>
  <c r="V51" i="164" s="1"/>
  <c r="AR48" i="164"/>
  <c r="U51" i="164" s="1"/>
  <c r="AQ48" i="164"/>
  <c r="T51" i="164" s="1"/>
  <c r="AP48" i="164"/>
  <c r="S51" i="164" s="1"/>
  <c r="AO48" i="164"/>
  <c r="N51" i="164" s="1"/>
  <c r="AN48" i="164"/>
  <c r="M51" i="164" s="1"/>
  <c r="AM48" i="164"/>
  <c r="L51" i="164" s="1"/>
  <c r="AL48" i="164"/>
  <c r="K51" i="164" s="1"/>
  <c r="AK48" i="164"/>
  <c r="J51" i="164" s="1"/>
  <c r="AJ48" i="164"/>
  <c r="I51" i="164" s="1"/>
  <c r="AI48" i="164"/>
  <c r="H51" i="164" s="1"/>
  <c r="AH48" i="164"/>
  <c r="G51" i="164" s="1"/>
  <c r="AG48" i="164"/>
  <c r="F51" i="164" s="1"/>
  <c r="AF48" i="164"/>
  <c r="E51" i="164" s="1"/>
  <c r="AZ47" i="164"/>
  <c r="AC50" i="164" s="1"/>
  <c r="AY47" i="164"/>
  <c r="AB50" i="164" s="1"/>
  <c r="AX47" i="164"/>
  <c r="AA50" i="164" s="1"/>
  <c r="AW47" i="164"/>
  <c r="Z50" i="164" s="1"/>
  <c r="AV47" i="164"/>
  <c r="Y50" i="164" s="1"/>
  <c r="AU47" i="164"/>
  <c r="X50" i="164" s="1"/>
  <c r="AT47" i="164"/>
  <c r="W50" i="164" s="1"/>
  <c r="AS47" i="164"/>
  <c r="V50" i="164" s="1"/>
  <c r="AR47" i="164"/>
  <c r="U50" i="164" s="1"/>
  <c r="AQ47" i="164"/>
  <c r="T50" i="164" s="1"/>
  <c r="AP47" i="164"/>
  <c r="S50" i="164" s="1"/>
  <c r="AO47" i="164"/>
  <c r="N50" i="164" s="1"/>
  <c r="AN47" i="164"/>
  <c r="M50" i="164" s="1"/>
  <c r="AM47" i="164"/>
  <c r="L50" i="164" s="1"/>
  <c r="AL47" i="164"/>
  <c r="K50" i="164" s="1"/>
  <c r="AK47" i="164"/>
  <c r="J50" i="164" s="1"/>
  <c r="AJ47" i="164"/>
  <c r="I50" i="164" s="1"/>
  <c r="AI47" i="164"/>
  <c r="H50" i="164" s="1"/>
  <c r="AH47" i="164"/>
  <c r="G50" i="164" s="1"/>
  <c r="AG47" i="164"/>
  <c r="F50" i="164" s="1"/>
  <c r="AF47" i="164"/>
  <c r="E50" i="164" s="1"/>
  <c r="AZ46" i="164"/>
  <c r="AC49" i="164" s="1"/>
  <c r="AY46" i="164"/>
  <c r="AB49" i="164" s="1"/>
  <c r="AX46" i="164"/>
  <c r="AA49" i="164" s="1"/>
  <c r="AW46" i="164"/>
  <c r="Z49" i="164" s="1"/>
  <c r="AV46" i="164"/>
  <c r="Y49" i="164" s="1"/>
  <c r="AU46" i="164"/>
  <c r="X49" i="164" s="1"/>
  <c r="AT46" i="164"/>
  <c r="W49" i="164" s="1"/>
  <c r="AS46" i="164"/>
  <c r="V49" i="164" s="1"/>
  <c r="AR46" i="164"/>
  <c r="U49" i="164" s="1"/>
  <c r="AQ46" i="164"/>
  <c r="T49" i="164" s="1"/>
  <c r="AP46" i="164"/>
  <c r="S49" i="164" s="1"/>
  <c r="AO46" i="164"/>
  <c r="N49" i="164" s="1"/>
  <c r="AN46" i="164"/>
  <c r="M49" i="164" s="1"/>
  <c r="AM46" i="164"/>
  <c r="L49" i="164" s="1"/>
  <c r="AL46" i="164"/>
  <c r="K49" i="164" s="1"/>
  <c r="AK46" i="164"/>
  <c r="J49" i="164" s="1"/>
  <c r="AJ46" i="164"/>
  <c r="I49" i="164" s="1"/>
  <c r="AI46" i="164"/>
  <c r="H49" i="164" s="1"/>
  <c r="AH46" i="164"/>
  <c r="G49" i="164" s="1"/>
  <c r="AG46" i="164"/>
  <c r="F49" i="164" s="1"/>
  <c r="AF46" i="164"/>
  <c r="E49" i="164" s="1"/>
  <c r="AZ45" i="164"/>
  <c r="AC47" i="164" s="1"/>
  <c r="AY45" i="164"/>
  <c r="AB47" i="164" s="1"/>
  <c r="AX45" i="164"/>
  <c r="AA47" i="164" s="1"/>
  <c r="AW45" i="164"/>
  <c r="Z47" i="164" s="1"/>
  <c r="AV45" i="164"/>
  <c r="Y47" i="164" s="1"/>
  <c r="AU45" i="164"/>
  <c r="X47" i="164" s="1"/>
  <c r="AT45" i="164"/>
  <c r="W47" i="164" s="1"/>
  <c r="AS45" i="164"/>
  <c r="V47" i="164" s="1"/>
  <c r="AR45" i="164"/>
  <c r="U47" i="164" s="1"/>
  <c r="AQ45" i="164"/>
  <c r="T47" i="164" s="1"/>
  <c r="AP45" i="164"/>
  <c r="S47" i="164" s="1"/>
  <c r="AO45" i="164"/>
  <c r="N47" i="164" s="1"/>
  <c r="AN45" i="164"/>
  <c r="M47" i="164" s="1"/>
  <c r="AM45" i="164"/>
  <c r="L47" i="164" s="1"/>
  <c r="AL45" i="164"/>
  <c r="K47" i="164" s="1"/>
  <c r="AK45" i="164"/>
  <c r="J47" i="164" s="1"/>
  <c r="AJ45" i="164"/>
  <c r="I47" i="164" s="1"/>
  <c r="AI45" i="164"/>
  <c r="H47" i="164" s="1"/>
  <c r="AH45" i="164"/>
  <c r="G47" i="164" s="1"/>
  <c r="AG45" i="164"/>
  <c r="F47" i="164" s="1"/>
  <c r="AF45" i="164"/>
  <c r="E47" i="164" s="1"/>
  <c r="AZ44" i="164"/>
  <c r="AC46" i="164" s="1"/>
  <c r="AY44" i="164"/>
  <c r="AB46" i="164" s="1"/>
  <c r="AX44" i="164"/>
  <c r="AA46" i="164" s="1"/>
  <c r="AW44" i="164"/>
  <c r="Z46" i="164" s="1"/>
  <c r="AV44" i="164"/>
  <c r="Y46" i="164" s="1"/>
  <c r="AU44" i="164"/>
  <c r="X46" i="164" s="1"/>
  <c r="AT44" i="164"/>
  <c r="W46" i="164" s="1"/>
  <c r="AS44" i="164"/>
  <c r="V46" i="164" s="1"/>
  <c r="AR44" i="164"/>
  <c r="U46" i="164" s="1"/>
  <c r="AQ44" i="164"/>
  <c r="T46" i="164" s="1"/>
  <c r="AP44" i="164"/>
  <c r="S46" i="164" s="1"/>
  <c r="AO44" i="164"/>
  <c r="N46" i="164" s="1"/>
  <c r="AN44" i="164"/>
  <c r="M46" i="164" s="1"/>
  <c r="AM44" i="164"/>
  <c r="L46" i="164" s="1"/>
  <c r="AL44" i="164"/>
  <c r="K46" i="164" s="1"/>
  <c r="AK44" i="164"/>
  <c r="J46" i="164" s="1"/>
  <c r="AJ44" i="164"/>
  <c r="I46" i="164" s="1"/>
  <c r="AI44" i="164"/>
  <c r="H46" i="164" s="1"/>
  <c r="AH44" i="164"/>
  <c r="G46" i="164" s="1"/>
  <c r="AG44" i="164"/>
  <c r="F46" i="164" s="1"/>
  <c r="AF44" i="164"/>
  <c r="E46" i="164" s="1"/>
  <c r="AZ43" i="164"/>
  <c r="AC44" i="164" s="1"/>
  <c r="AY43" i="164"/>
  <c r="AB44" i="164" s="1"/>
  <c r="AX43" i="164"/>
  <c r="AA44" i="164" s="1"/>
  <c r="AW43" i="164"/>
  <c r="Z44" i="164" s="1"/>
  <c r="AV43" i="164"/>
  <c r="Y44" i="164" s="1"/>
  <c r="AU43" i="164"/>
  <c r="X44" i="164" s="1"/>
  <c r="AT43" i="164"/>
  <c r="W44" i="164" s="1"/>
  <c r="AS43" i="164"/>
  <c r="V44" i="164" s="1"/>
  <c r="AR43" i="164"/>
  <c r="U44" i="164" s="1"/>
  <c r="AQ43" i="164"/>
  <c r="T44" i="164" s="1"/>
  <c r="AP43" i="164"/>
  <c r="S44" i="164" s="1"/>
  <c r="AO43" i="164"/>
  <c r="N44" i="164" s="1"/>
  <c r="AN43" i="164"/>
  <c r="M44" i="164" s="1"/>
  <c r="AM43" i="164"/>
  <c r="L44" i="164" s="1"/>
  <c r="AL43" i="164"/>
  <c r="K44" i="164" s="1"/>
  <c r="AK43" i="164"/>
  <c r="J44" i="164" s="1"/>
  <c r="AJ43" i="164"/>
  <c r="I44" i="164" s="1"/>
  <c r="AI43" i="164"/>
  <c r="H44" i="164" s="1"/>
  <c r="AH43" i="164"/>
  <c r="G44" i="164" s="1"/>
  <c r="AG43" i="164"/>
  <c r="F44" i="164" s="1"/>
  <c r="AF43" i="164"/>
  <c r="E44" i="164" s="1"/>
  <c r="AZ42" i="164"/>
  <c r="AC43" i="164" s="1"/>
  <c r="AY42" i="164"/>
  <c r="AB43" i="164" s="1"/>
  <c r="AX42" i="164"/>
  <c r="AA43" i="164" s="1"/>
  <c r="AW42" i="164"/>
  <c r="Z43" i="164" s="1"/>
  <c r="AV42" i="164"/>
  <c r="Y43" i="164" s="1"/>
  <c r="AU42" i="164"/>
  <c r="X43" i="164" s="1"/>
  <c r="AT42" i="164"/>
  <c r="W43" i="164" s="1"/>
  <c r="AS42" i="164"/>
  <c r="V43" i="164" s="1"/>
  <c r="AR42" i="164"/>
  <c r="U43" i="164" s="1"/>
  <c r="AQ42" i="164"/>
  <c r="T43" i="164" s="1"/>
  <c r="AP42" i="164"/>
  <c r="S43" i="164" s="1"/>
  <c r="AO42" i="164"/>
  <c r="N43" i="164" s="1"/>
  <c r="AN42" i="164"/>
  <c r="M43" i="164" s="1"/>
  <c r="AM42" i="164"/>
  <c r="L43" i="164" s="1"/>
  <c r="AL42" i="164"/>
  <c r="K43" i="164" s="1"/>
  <c r="AK42" i="164"/>
  <c r="J43" i="164" s="1"/>
  <c r="AJ42" i="164"/>
  <c r="I43" i="164" s="1"/>
  <c r="AI42" i="164"/>
  <c r="H43" i="164" s="1"/>
  <c r="AH42" i="164"/>
  <c r="G43" i="164" s="1"/>
  <c r="AG42" i="164"/>
  <c r="F43" i="164" s="1"/>
  <c r="AF42" i="164"/>
  <c r="E43" i="164" s="1"/>
  <c r="AZ41" i="164"/>
  <c r="AC42" i="164" s="1"/>
  <c r="AY41" i="164"/>
  <c r="AB42" i="164" s="1"/>
  <c r="AX41" i="164"/>
  <c r="AA42" i="164" s="1"/>
  <c r="AW41" i="164"/>
  <c r="Z42" i="164" s="1"/>
  <c r="AV41" i="164"/>
  <c r="Y42" i="164" s="1"/>
  <c r="AU41" i="164"/>
  <c r="X42" i="164" s="1"/>
  <c r="AT41" i="164"/>
  <c r="W42" i="164" s="1"/>
  <c r="AS41" i="164"/>
  <c r="V42" i="164" s="1"/>
  <c r="AR41" i="164"/>
  <c r="U42" i="164" s="1"/>
  <c r="AQ41" i="164"/>
  <c r="T42" i="164" s="1"/>
  <c r="AP41" i="164"/>
  <c r="S42" i="164" s="1"/>
  <c r="AO41" i="164"/>
  <c r="N42" i="164" s="1"/>
  <c r="AN41" i="164"/>
  <c r="M42" i="164" s="1"/>
  <c r="AM41" i="164"/>
  <c r="L42" i="164" s="1"/>
  <c r="AL41" i="164"/>
  <c r="K42" i="164" s="1"/>
  <c r="AK41" i="164"/>
  <c r="J42" i="164" s="1"/>
  <c r="AJ41" i="164"/>
  <c r="I42" i="164" s="1"/>
  <c r="AI41" i="164"/>
  <c r="H42" i="164" s="1"/>
  <c r="AH41" i="164"/>
  <c r="G42" i="164" s="1"/>
  <c r="AG41" i="164"/>
  <c r="F42" i="164" s="1"/>
  <c r="AF41" i="164"/>
  <c r="E42" i="164" s="1"/>
  <c r="AZ40" i="164"/>
  <c r="AC41" i="164" s="1"/>
  <c r="AY40" i="164"/>
  <c r="AB41" i="164" s="1"/>
  <c r="AX40" i="164"/>
  <c r="AA41" i="164" s="1"/>
  <c r="AW40" i="164"/>
  <c r="Z41" i="164" s="1"/>
  <c r="AV40" i="164"/>
  <c r="Y41" i="164" s="1"/>
  <c r="AU40" i="164"/>
  <c r="X41" i="164" s="1"/>
  <c r="AT40" i="164"/>
  <c r="W41" i="164" s="1"/>
  <c r="AS40" i="164"/>
  <c r="V41" i="164" s="1"/>
  <c r="AR40" i="164"/>
  <c r="U41" i="164" s="1"/>
  <c r="AQ40" i="164"/>
  <c r="T41" i="164" s="1"/>
  <c r="AP40" i="164"/>
  <c r="S41" i="164" s="1"/>
  <c r="AO40" i="164"/>
  <c r="N41" i="164" s="1"/>
  <c r="AN40" i="164"/>
  <c r="M41" i="164" s="1"/>
  <c r="AM40" i="164"/>
  <c r="L41" i="164" s="1"/>
  <c r="AL40" i="164"/>
  <c r="K41" i="164" s="1"/>
  <c r="AK40" i="164"/>
  <c r="J41" i="164" s="1"/>
  <c r="AJ40" i="164"/>
  <c r="I41" i="164" s="1"/>
  <c r="AI40" i="164"/>
  <c r="H41" i="164" s="1"/>
  <c r="AH40" i="164"/>
  <c r="G41" i="164" s="1"/>
  <c r="AG40" i="164"/>
  <c r="F41" i="164" s="1"/>
  <c r="AF40" i="164"/>
  <c r="E41" i="164" s="1"/>
  <c r="AZ39" i="164"/>
  <c r="AY39" i="164"/>
  <c r="AX39" i="164"/>
  <c r="AW39" i="164"/>
  <c r="AV39" i="164"/>
  <c r="AU39" i="164"/>
  <c r="AT39" i="164"/>
  <c r="AS39" i="164"/>
  <c r="AR39" i="164"/>
  <c r="AQ39" i="164"/>
  <c r="AP39" i="164"/>
  <c r="AO39" i="164"/>
  <c r="AN39" i="164"/>
  <c r="AM39" i="164"/>
  <c r="AL39" i="164"/>
  <c r="AK39" i="164"/>
  <c r="AJ39" i="164"/>
  <c r="AI39" i="164"/>
  <c r="AH39" i="164"/>
  <c r="AG39" i="164"/>
  <c r="AF39" i="164"/>
  <c r="AZ38" i="164"/>
  <c r="AC39" i="164" s="1"/>
  <c r="AY38" i="164"/>
  <c r="AB39" i="164" s="1"/>
  <c r="AX38" i="164"/>
  <c r="AA39" i="164" s="1"/>
  <c r="AW38" i="164"/>
  <c r="Z39" i="164" s="1"/>
  <c r="AV38" i="164"/>
  <c r="Y39" i="164" s="1"/>
  <c r="AU38" i="164"/>
  <c r="X39" i="164" s="1"/>
  <c r="AT38" i="164"/>
  <c r="W39" i="164" s="1"/>
  <c r="AS38" i="164"/>
  <c r="V39" i="164" s="1"/>
  <c r="AR38" i="164"/>
  <c r="U39" i="164" s="1"/>
  <c r="AQ38" i="164"/>
  <c r="T39" i="164" s="1"/>
  <c r="AP38" i="164"/>
  <c r="S39" i="164" s="1"/>
  <c r="AO38" i="164"/>
  <c r="N39" i="164" s="1"/>
  <c r="AN38" i="164"/>
  <c r="M39" i="164" s="1"/>
  <c r="AM38" i="164"/>
  <c r="L39" i="164" s="1"/>
  <c r="AL38" i="164"/>
  <c r="K39" i="164" s="1"/>
  <c r="AK38" i="164"/>
  <c r="J39" i="164" s="1"/>
  <c r="AJ38" i="164"/>
  <c r="I39" i="164" s="1"/>
  <c r="AI38" i="164"/>
  <c r="H39" i="164" s="1"/>
  <c r="AH38" i="164"/>
  <c r="G39" i="164" s="1"/>
  <c r="AG38" i="164"/>
  <c r="F39" i="164" s="1"/>
  <c r="AF38" i="164"/>
  <c r="E39" i="164" s="1"/>
  <c r="AZ37" i="164"/>
  <c r="AC37" i="164" s="1"/>
  <c r="AY37" i="164"/>
  <c r="AB37" i="164" s="1"/>
  <c r="AX37" i="164"/>
  <c r="AA37" i="164" s="1"/>
  <c r="AW37" i="164"/>
  <c r="Z37" i="164" s="1"/>
  <c r="AV37" i="164"/>
  <c r="Y37" i="164" s="1"/>
  <c r="AU37" i="164"/>
  <c r="X37" i="164" s="1"/>
  <c r="AT37" i="164"/>
  <c r="W37" i="164" s="1"/>
  <c r="AS37" i="164"/>
  <c r="V37" i="164" s="1"/>
  <c r="AR37" i="164"/>
  <c r="U37" i="164" s="1"/>
  <c r="AQ37" i="164"/>
  <c r="T37" i="164" s="1"/>
  <c r="AP37" i="164"/>
  <c r="S37" i="164" s="1"/>
  <c r="AO37" i="164"/>
  <c r="N37" i="164" s="1"/>
  <c r="AN37" i="164"/>
  <c r="M37" i="164" s="1"/>
  <c r="AM37" i="164"/>
  <c r="L37" i="164" s="1"/>
  <c r="AL37" i="164"/>
  <c r="K37" i="164" s="1"/>
  <c r="AK37" i="164"/>
  <c r="J37" i="164" s="1"/>
  <c r="AJ37" i="164"/>
  <c r="I37" i="164" s="1"/>
  <c r="AI37" i="164"/>
  <c r="H37" i="164" s="1"/>
  <c r="AH37" i="164"/>
  <c r="G37" i="164" s="1"/>
  <c r="AG37" i="164"/>
  <c r="F37" i="164" s="1"/>
  <c r="AF37" i="164"/>
  <c r="E37" i="164" s="1"/>
  <c r="AZ36" i="164"/>
  <c r="AC36" i="164" s="1"/>
  <c r="AY36" i="164"/>
  <c r="AB36" i="164" s="1"/>
  <c r="AX36" i="164"/>
  <c r="AA36" i="164" s="1"/>
  <c r="AW36" i="164"/>
  <c r="Z36" i="164" s="1"/>
  <c r="AV36" i="164"/>
  <c r="Y36" i="164" s="1"/>
  <c r="AU36" i="164"/>
  <c r="X36" i="164" s="1"/>
  <c r="AT36" i="164"/>
  <c r="W36" i="164" s="1"/>
  <c r="AS36" i="164"/>
  <c r="V36" i="164" s="1"/>
  <c r="AR36" i="164"/>
  <c r="U36" i="164" s="1"/>
  <c r="AQ36" i="164"/>
  <c r="T36" i="164" s="1"/>
  <c r="AP36" i="164"/>
  <c r="S36" i="164" s="1"/>
  <c r="AO36" i="164"/>
  <c r="N36" i="164" s="1"/>
  <c r="AN36" i="164"/>
  <c r="M36" i="164" s="1"/>
  <c r="AM36" i="164"/>
  <c r="L36" i="164" s="1"/>
  <c r="AL36" i="164"/>
  <c r="K36" i="164" s="1"/>
  <c r="AK36" i="164"/>
  <c r="J36" i="164" s="1"/>
  <c r="AJ36" i="164"/>
  <c r="I36" i="164" s="1"/>
  <c r="AI36" i="164"/>
  <c r="H36" i="164" s="1"/>
  <c r="AH36" i="164"/>
  <c r="G36" i="164" s="1"/>
  <c r="AG36" i="164"/>
  <c r="F36" i="164" s="1"/>
  <c r="AF36" i="164"/>
  <c r="E36" i="164" s="1"/>
  <c r="AZ35" i="164"/>
  <c r="AC35" i="164" s="1"/>
  <c r="AY35" i="164"/>
  <c r="AB35" i="164" s="1"/>
  <c r="AX35" i="164"/>
  <c r="AA35" i="164" s="1"/>
  <c r="AW35" i="164"/>
  <c r="Z35" i="164" s="1"/>
  <c r="AV35" i="164"/>
  <c r="Y35" i="164" s="1"/>
  <c r="AU35" i="164"/>
  <c r="X35" i="164" s="1"/>
  <c r="AT35" i="164"/>
  <c r="W35" i="164" s="1"/>
  <c r="AS35" i="164"/>
  <c r="V35" i="164" s="1"/>
  <c r="AR35" i="164"/>
  <c r="U35" i="164" s="1"/>
  <c r="AQ35" i="164"/>
  <c r="T35" i="164" s="1"/>
  <c r="AP35" i="164"/>
  <c r="S35" i="164" s="1"/>
  <c r="AO35" i="164"/>
  <c r="N35" i="164" s="1"/>
  <c r="AN35" i="164"/>
  <c r="M35" i="164" s="1"/>
  <c r="AM35" i="164"/>
  <c r="L35" i="164" s="1"/>
  <c r="AL35" i="164"/>
  <c r="K35" i="164" s="1"/>
  <c r="AK35" i="164"/>
  <c r="J35" i="164" s="1"/>
  <c r="AJ35" i="164"/>
  <c r="I35" i="164" s="1"/>
  <c r="AI35" i="164"/>
  <c r="H35" i="164" s="1"/>
  <c r="AH35" i="164"/>
  <c r="G35" i="164" s="1"/>
  <c r="AG35" i="164"/>
  <c r="F35" i="164" s="1"/>
  <c r="AF35" i="164"/>
  <c r="E35" i="164" s="1"/>
  <c r="AZ34" i="164"/>
  <c r="AC34" i="164" s="1"/>
  <c r="AY34" i="164"/>
  <c r="AB34" i="164" s="1"/>
  <c r="AX34" i="164"/>
  <c r="AA34" i="164" s="1"/>
  <c r="AW34" i="164"/>
  <c r="Z34" i="164" s="1"/>
  <c r="AV34" i="164"/>
  <c r="Y34" i="164" s="1"/>
  <c r="AU34" i="164"/>
  <c r="X34" i="164" s="1"/>
  <c r="AT34" i="164"/>
  <c r="W34" i="164" s="1"/>
  <c r="AS34" i="164"/>
  <c r="V34" i="164" s="1"/>
  <c r="AR34" i="164"/>
  <c r="U34" i="164" s="1"/>
  <c r="AQ34" i="164"/>
  <c r="T34" i="164" s="1"/>
  <c r="AP34" i="164"/>
  <c r="S34" i="164" s="1"/>
  <c r="AO34" i="164"/>
  <c r="N34" i="164" s="1"/>
  <c r="AN34" i="164"/>
  <c r="M34" i="164" s="1"/>
  <c r="AM34" i="164"/>
  <c r="L34" i="164" s="1"/>
  <c r="AL34" i="164"/>
  <c r="K34" i="164" s="1"/>
  <c r="AK34" i="164"/>
  <c r="J34" i="164" s="1"/>
  <c r="AJ34" i="164"/>
  <c r="I34" i="164" s="1"/>
  <c r="AI34" i="164"/>
  <c r="H34" i="164" s="1"/>
  <c r="AH34" i="164"/>
  <c r="G34" i="164" s="1"/>
  <c r="AG34" i="164"/>
  <c r="F34" i="164" s="1"/>
  <c r="AF34" i="164"/>
  <c r="E34" i="164" s="1"/>
  <c r="AZ33" i="164"/>
  <c r="AC33" i="164" s="1"/>
  <c r="AY33" i="164"/>
  <c r="AB33" i="164" s="1"/>
  <c r="AX33" i="164"/>
  <c r="AA33" i="164" s="1"/>
  <c r="AW33" i="164"/>
  <c r="Z33" i="164" s="1"/>
  <c r="AV33" i="164"/>
  <c r="Y33" i="164" s="1"/>
  <c r="AU33" i="164"/>
  <c r="X33" i="164" s="1"/>
  <c r="AT33" i="164"/>
  <c r="W33" i="164" s="1"/>
  <c r="AS33" i="164"/>
  <c r="V33" i="164" s="1"/>
  <c r="AR33" i="164"/>
  <c r="U33" i="164" s="1"/>
  <c r="AQ33" i="164"/>
  <c r="T33" i="164" s="1"/>
  <c r="AP33" i="164"/>
  <c r="S33" i="164" s="1"/>
  <c r="AO33" i="164"/>
  <c r="N33" i="164" s="1"/>
  <c r="AN33" i="164"/>
  <c r="M33" i="164" s="1"/>
  <c r="AM33" i="164"/>
  <c r="L33" i="164" s="1"/>
  <c r="AL33" i="164"/>
  <c r="K33" i="164" s="1"/>
  <c r="AK33" i="164"/>
  <c r="J33" i="164" s="1"/>
  <c r="AJ33" i="164"/>
  <c r="I33" i="164" s="1"/>
  <c r="AI33" i="164"/>
  <c r="H33" i="164" s="1"/>
  <c r="AH33" i="164"/>
  <c r="G33" i="164" s="1"/>
  <c r="AG33" i="164"/>
  <c r="F33" i="164" s="1"/>
  <c r="AF33" i="164"/>
  <c r="E33" i="164" s="1"/>
  <c r="AZ32" i="164"/>
  <c r="AC28" i="164" s="1"/>
  <c r="AY32" i="164"/>
  <c r="AB28" i="164" s="1"/>
  <c r="AX32" i="164"/>
  <c r="AA28" i="164" s="1"/>
  <c r="AW32" i="164"/>
  <c r="Z28" i="164" s="1"/>
  <c r="AV32" i="164"/>
  <c r="Y28" i="164" s="1"/>
  <c r="AU32" i="164"/>
  <c r="X28" i="164" s="1"/>
  <c r="AT32" i="164"/>
  <c r="W28" i="164" s="1"/>
  <c r="AS32" i="164"/>
  <c r="V28" i="164" s="1"/>
  <c r="AR32" i="164"/>
  <c r="U28" i="164" s="1"/>
  <c r="AQ32" i="164"/>
  <c r="T28" i="164" s="1"/>
  <c r="AP32" i="164"/>
  <c r="S28" i="164" s="1"/>
  <c r="AO32" i="164"/>
  <c r="N28" i="164" s="1"/>
  <c r="AN32" i="164"/>
  <c r="M28" i="164" s="1"/>
  <c r="AM32" i="164"/>
  <c r="L28" i="164" s="1"/>
  <c r="AL32" i="164"/>
  <c r="K28" i="164" s="1"/>
  <c r="AK32" i="164"/>
  <c r="J28" i="164" s="1"/>
  <c r="AJ32" i="164"/>
  <c r="I28" i="164" s="1"/>
  <c r="AI32" i="164"/>
  <c r="H28" i="164" s="1"/>
  <c r="AH32" i="164"/>
  <c r="G28" i="164" s="1"/>
  <c r="AG32" i="164"/>
  <c r="F28" i="164" s="1"/>
  <c r="AF32" i="164"/>
  <c r="E28" i="164" s="1"/>
  <c r="AZ31" i="164"/>
  <c r="AC31" i="164" s="1"/>
  <c r="AY31" i="164"/>
  <c r="AB31" i="164" s="1"/>
  <c r="AX31" i="164"/>
  <c r="AA31" i="164" s="1"/>
  <c r="AW31" i="164"/>
  <c r="Z31" i="164" s="1"/>
  <c r="AV31" i="164"/>
  <c r="Y31" i="164" s="1"/>
  <c r="AU31" i="164"/>
  <c r="X31" i="164" s="1"/>
  <c r="AT31" i="164"/>
  <c r="W31" i="164" s="1"/>
  <c r="AS31" i="164"/>
  <c r="V31" i="164" s="1"/>
  <c r="AR31" i="164"/>
  <c r="U31" i="164" s="1"/>
  <c r="AQ31" i="164"/>
  <c r="T31" i="164" s="1"/>
  <c r="AP31" i="164"/>
  <c r="S31" i="164" s="1"/>
  <c r="AO31" i="164"/>
  <c r="N31" i="164" s="1"/>
  <c r="AN31" i="164"/>
  <c r="M31" i="164" s="1"/>
  <c r="AM31" i="164"/>
  <c r="L31" i="164" s="1"/>
  <c r="AL31" i="164"/>
  <c r="K31" i="164" s="1"/>
  <c r="AK31" i="164"/>
  <c r="J31" i="164" s="1"/>
  <c r="AJ31" i="164"/>
  <c r="I31" i="164" s="1"/>
  <c r="AI31" i="164"/>
  <c r="H31" i="164" s="1"/>
  <c r="AH31" i="164"/>
  <c r="G31" i="164" s="1"/>
  <c r="AG31" i="164"/>
  <c r="F31" i="164" s="1"/>
  <c r="AF31" i="164"/>
  <c r="E31" i="164" s="1"/>
  <c r="AZ30" i="164"/>
  <c r="AC30" i="164" s="1"/>
  <c r="AY30" i="164"/>
  <c r="AB30" i="164" s="1"/>
  <c r="AX30" i="164"/>
  <c r="AA30" i="164" s="1"/>
  <c r="AW30" i="164"/>
  <c r="Z30" i="164" s="1"/>
  <c r="AV30" i="164"/>
  <c r="Y30" i="164" s="1"/>
  <c r="AU30" i="164"/>
  <c r="X30" i="164" s="1"/>
  <c r="AT30" i="164"/>
  <c r="W30" i="164" s="1"/>
  <c r="AS30" i="164"/>
  <c r="V30" i="164" s="1"/>
  <c r="AR30" i="164"/>
  <c r="U30" i="164" s="1"/>
  <c r="AQ30" i="164"/>
  <c r="T30" i="164" s="1"/>
  <c r="AP30" i="164"/>
  <c r="S30" i="164" s="1"/>
  <c r="AO30" i="164"/>
  <c r="N30" i="164" s="1"/>
  <c r="AN30" i="164"/>
  <c r="M30" i="164" s="1"/>
  <c r="AM30" i="164"/>
  <c r="L30" i="164" s="1"/>
  <c r="AL30" i="164"/>
  <c r="K30" i="164" s="1"/>
  <c r="AK30" i="164"/>
  <c r="J30" i="164" s="1"/>
  <c r="AJ30" i="164"/>
  <c r="I30" i="164" s="1"/>
  <c r="AI30" i="164"/>
  <c r="H30" i="164" s="1"/>
  <c r="AH30" i="164"/>
  <c r="G30" i="164" s="1"/>
  <c r="AG30" i="164"/>
  <c r="F30" i="164" s="1"/>
  <c r="AF30" i="164"/>
  <c r="E30" i="164" s="1"/>
  <c r="AC68" i="163"/>
  <c r="AB68" i="163"/>
  <c r="AA68" i="163"/>
  <c r="Z68" i="163"/>
  <c r="Y68" i="163"/>
  <c r="X68" i="163"/>
  <c r="W68" i="163"/>
  <c r="V68" i="163"/>
  <c r="U68" i="163"/>
  <c r="T68" i="163"/>
  <c r="AC67" i="163"/>
  <c r="AB67" i="163"/>
  <c r="AA67" i="163"/>
  <c r="Z67" i="163"/>
  <c r="Y67" i="163"/>
  <c r="X67" i="163"/>
  <c r="W67" i="163"/>
  <c r="V67" i="163"/>
  <c r="U67" i="163"/>
  <c r="T67" i="163"/>
  <c r="AC66" i="163"/>
  <c r="AB66" i="163"/>
  <c r="AA66" i="163"/>
  <c r="Z66" i="163"/>
  <c r="Y66" i="163"/>
  <c r="X66" i="163"/>
  <c r="W66" i="163"/>
  <c r="V66" i="163"/>
  <c r="U66" i="163"/>
  <c r="T66" i="163"/>
  <c r="AC65" i="163"/>
  <c r="AB65" i="163"/>
  <c r="AA65" i="163"/>
  <c r="Z65" i="163"/>
  <c r="Y65" i="163"/>
  <c r="X65" i="163"/>
  <c r="W65" i="163"/>
  <c r="V65" i="163"/>
  <c r="U65" i="163"/>
  <c r="T65" i="163"/>
  <c r="AC64" i="163"/>
  <c r="AB64" i="163"/>
  <c r="AA64" i="163"/>
  <c r="Z64" i="163"/>
  <c r="Y64" i="163"/>
  <c r="X64" i="163"/>
  <c r="W64" i="163"/>
  <c r="V64" i="163"/>
  <c r="U64" i="163"/>
  <c r="T64" i="163"/>
  <c r="AC63" i="163"/>
  <c r="AB63" i="163"/>
  <c r="AA63" i="163"/>
  <c r="Z63" i="163"/>
  <c r="Y63" i="163"/>
  <c r="X63" i="163"/>
  <c r="W63" i="163"/>
  <c r="V63" i="163"/>
  <c r="U63" i="163"/>
  <c r="T63" i="163"/>
  <c r="AC62" i="163"/>
  <c r="AB62" i="163"/>
  <c r="AA62" i="163"/>
  <c r="Z62" i="163"/>
  <c r="Y62" i="163"/>
  <c r="X62" i="163"/>
  <c r="W62" i="163"/>
  <c r="V62" i="163"/>
  <c r="U62" i="163"/>
  <c r="T62" i="163"/>
  <c r="AC61" i="163"/>
  <c r="AB61" i="163"/>
  <c r="AA61" i="163"/>
  <c r="Z61" i="163"/>
  <c r="Y61" i="163"/>
  <c r="X61" i="163"/>
  <c r="W61" i="163"/>
  <c r="V61" i="163"/>
  <c r="U61" i="163"/>
  <c r="T61" i="163"/>
  <c r="AC60" i="163"/>
  <c r="AB60" i="163"/>
  <c r="AA60" i="163"/>
  <c r="Z60" i="163"/>
  <c r="Y60" i="163"/>
  <c r="X60" i="163"/>
  <c r="W60" i="163"/>
  <c r="V60" i="163"/>
  <c r="U60" i="163"/>
  <c r="T60" i="163"/>
  <c r="AC59" i="163"/>
  <c r="AB59" i="163"/>
  <c r="AA59" i="163"/>
  <c r="Z59" i="163"/>
  <c r="Y59" i="163"/>
  <c r="X59" i="163"/>
  <c r="W59" i="163"/>
  <c r="V59" i="163"/>
  <c r="U59" i="163"/>
  <c r="T59" i="163"/>
  <c r="S60" i="163"/>
  <c r="S61" i="163"/>
  <c r="S62" i="163"/>
  <c r="S63" i="163"/>
  <c r="S64" i="163"/>
  <c r="S65" i="163"/>
  <c r="S66" i="163"/>
  <c r="S67" i="163"/>
  <c r="S68" i="163"/>
  <c r="S59" i="163"/>
  <c r="AC57" i="163"/>
  <c r="AB57" i="163"/>
  <c r="AA57" i="163"/>
  <c r="Z57" i="163"/>
  <c r="Y57" i="163"/>
  <c r="X57" i="163"/>
  <c r="W57" i="163"/>
  <c r="V57" i="163"/>
  <c r="U57" i="163"/>
  <c r="T57" i="163"/>
  <c r="AC56" i="163"/>
  <c r="AB56" i="163"/>
  <c r="AA56" i="163"/>
  <c r="Z56" i="163"/>
  <c r="Y56" i="163"/>
  <c r="X56" i="163"/>
  <c r="W56" i="163"/>
  <c r="V56" i="163"/>
  <c r="U56" i="163"/>
  <c r="T56" i="163"/>
  <c r="AC55" i="163"/>
  <c r="AB55" i="163"/>
  <c r="AA55" i="163"/>
  <c r="Z55" i="163"/>
  <c r="Y55" i="163"/>
  <c r="X55" i="163"/>
  <c r="W55" i="163"/>
  <c r="V55" i="163"/>
  <c r="U55" i="163"/>
  <c r="T55" i="163"/>
  <c r="AC54" i="163"/>
  <c r="AB54" i="163"/>
  <c r="AA54" i="163"/>
  <c r="Z54" i="163"/>
  <c r="Y54" i="163"/>
  <c r="X54" i="163"/>
  <c r="W54" i="163"/>
  <c r="V54" i="163"/>
  <c r="U54" i="163"/>
  <c r="T54" i="163"/>
  <c r="AC53" i="163"/>
  <c r="AB53" i="163"/>
  <c r="AA53" i="163"/>
  <c r="Z53" i="163"/>
  <c r="Y53" i="163"/>
  <c r="X53" i="163"/>
  <c r="W53" i="163"/>
  <c r="V53" i="163"/>
  <c r="U53" i="163"/>
  <c r="T53" i="163"/>
  <c r="AC52" i="163"/>
  <c r="AB52" i="163"/>
  <c r="AA52" i="163"/>
  <c r="Z52" i="163"/>
  <c r="Y52" i="163"/>
  <c r="X52" i="163"/>
  <c r="W52" i="163"/>
  <c r="V52" i="163"/>
  <c r="U52" i="163"/>
  <c r="T52" i="163"/>
  <c r="AC51" i="163"/>
  <c r="AB51" i="163"/>
  <c r="AA51" i="163"/>
  <c r="Z51" i="163"/>
  <c r="Y51" i="163"/>
  <c r="X51" i="163"/>
  <c r="W51" i="163"/>
  <c r="V51" i="163"/>
  <c r="U51" i="163"/>
  <c r="T51" i="163"/>
  <c r="AC50" i="163"/>
  <c r="AB50" i="163"/>
  <c r="AA50" i="163"/>
  <c r="Z50" i="163"/>
  <c r="Y50" i="163"/>
  <c r="X50" i="163"/>
  <c r="W50" i="163"/>
  <c r="V50" i="163"/>
  <c r="U50" i="163"/>
  <c r="T50" i="163"/>
  <c r="AC49" i="163"/>
  <c r="AB49" i="163"/>
  <c r="AA49" i="163"/>
  <c r="Z49" i="163"/>
  <c r="Y49" i="163"/>
  <c r="X49" i="163"/>
  <c r="W49" i="163"/>
  <c r="V49" i="163"/>
  <c r="U49" i="163"/>
  <c r="T49" i="163"/>
  <c r="AC48" i="163"/>
  <c r="AB48" i="163"/>
  <c r="AA48" i="163"/>
  <c r="Z48" i="163"/>
  <c r="Y48" i="163"/>
  <c r="X48" i="163"/>
  <c r="W48" i="163"/>
  <c r="V48" i="163"/>
  <c r="U48" i="163"/>
  <c r="T48" i="163"/>
  <c r="S49" i="163"/>
  <c r="S50" i="163"/>
  <c r="S51" i="163"/>
  <c r="S52" i="163"/>
  <c r="S53" i="163"/>
  <c r="S54" i="163"/>
  <c r="S55" i="163"/>
  <c r="S56" i="163"/>
  <c r="S57" i="163"/>
  <c r="S48" i="163"/>
  <c r="AC46" i="163"/>
  <c r="AB46" i="163"/>
  <c r="AA46" i="163"/>
  <c r="Z46" i="163"/>
  <c r="Y46" i="163"/>
  <c r="X46" i="163"/>
  <c r="W46" i="163"/>
  <c r="V46" i="163"/>
  <c r="U46" i="163"/>
  <c r="T46" i="163"/>
  <c r="AC45" i="163"/>
  <c r="AB45" i="163"/>
  <c r="AA45" i="163"/>
  <c r="Z45" i="163"/>
  <c r="Y45" i="163"/>
  <c r="X45" i="163"/>
  <c r="W45" i="163"/>
  <c r="V45" i="163"/>
  <c r="U45" i="163"/>
  <c r="T45" i="163"/>
  <c r="AC44" i="163"/>
  <c r="AB44" i="163"/>
  <c r="AA44" i="163"/>
  <c r="Z44" i="163"/>
  <c r="Y44" i="163"/>
  <c r="X44" i="163"/>
  <c r="W44" i="163"/>
  <c r="V44" i="163"/>
  <c r="U44" i="163"/>
  <c r="T44" i="163"/>
  <c r="AC43" i="163"/>
  <c r="AB43" i="163"/>
  <c r="AA43" i="163"/>
  <c r="Z43" i="163"/>
  <c r="Y43" i="163"/>
  <c r="X43" i="163"/>
  <c r="W43" i="163"/>
  <c r="V43" i="163"/>
  <c r="U43" i="163"/>
  <c r="T43" i="163"/>
  <c r="AC42" i="163"/>
  <c r="AB42" i="163"/>
  <c r="AA42" i="163"/>
  <c r="Z42" i="163"/>
  <c r="Y42" i="163"/>
  <c r="X42" i="163"/>
  <c r="W42" i="163"/>
  <c r="V42" i="163"/>
  <c r="U42" i="163"/>
  <c r="T42" i="163"/>
  <c r="AC41" i="163"/>
  <c r="AB41" i="163"/>
  <c r="AA41" i="163"/>
  <c r="Z41" i="163"/>
  <c r="Y41" i="163"/>
  <c r="X41" i="163"/>
  <c r="W41" i="163"/>
  <c r="V41" i="163"/>
  <c r="U41" i="163"/>
  <c r="T41" i="163"/>
  <c r="AC40" i="163"/>
  <c r="AB40" i="163"/>
  <c r="AA40" i="163"/>
  <c r="Z40" i="163"/>
  <c r="Y40" i="163"/>
  <c r="X40" i="163"/>
  <c r="W40" i="163"/>
  <c r="V40" i="163"/>
  <c r="U40" i="163"/>
  <c r="T40" i="163"/>
  <c r="AC39" i="163"/>
  <c r="AB39" i="163"/>
  <c r="AA39" i="163"/>
  <c r="Z39" i="163"/>
  <c r="Y39" i="163"/>
  <c r="X39" i="163"/>
  <c r="W39" i="163"/>
  <c r="V39" i="163"/>
  <c r="U39" i="163"/>
  <c r="T39" i="163"/>
  <c r="AC38" i="163"/>
  <c r="AB38" i="163"/>
  <c r="AA38" i="163"/>
  <c r="Z38" i="163"/>
  <c r="Y38" i="163"/>
  <c r="X38" i="163"/>
  <c r="W38" i="163"/>
  <c r="V38" i="163"/>
  <c r="U38" i="163"/>
  <c r="T38" i="163"/>
  <c r="AC37" i="163"/>
  <c r="AB37" i="163"/>
  <c r="AA37" i="163"/>
  <c r="Z37" i="163"/>
  <c r="Y37" i="163"/>
  <c r="X37" i="163"/>
  <c r="W37" i="163"/>
  <c r="V37" i="163"/>
  <c r="U37" i="163"/>
  <c r="T37" i="163"/>
  <c r="S38" i="163"/>
  <c r="S39" i="163"/>
  <c r="S40" i="163"/>
  <c r="S41" i="163"/>
  <c r="S42" i="163"/>
  <c r="S43" i="163"/>
  <c r="S44" i="163"/>
  <c r="S45" i="163"/>
  <c r="S46" i="163"/>
  <c r="S37" i="163"/>
  <c r="AC35" i="163"/>
  <c r="AB35" i="163"/>
  <c r="AA35" i="163"/>
  <c r="Z35" i="163"/>
  <c r="Y35" i="163"/>
  <c r="X35" i="163"/>
  <c r="W35" i="163"/>
  <c r="V35" i="163"/>
  <c r="U35" i="163"/>
  <c r="T35" i="163"/>
  <c r="AC34" i="163"/>
  <c r="AB34" i="163"/>
  <c r="AA34" i="163"/>
  <c r="Z34" i="163"/>
  <c r="Y34" i="163"/>
  <c r="X34" i="163"/>
  <c r="W34" i="163"/>
  <c r="V34" i="163"/>
  <c r="U34" i="163"/>
  <c r="T34" i="163"/>
  <c r="AC33" i="163"/>
  <c r="AB33" i="163"/>
  <c r="AA33" i="163"/>
  <c r="Z33" i="163"/>
  <c r="Y33" i="163"/>
  <c r="X33" i="163"/>
  <c r="W33" i="163"/>
  <c r="V33" i="163"/>
  <c r="U33" i="163"/>
  <c r="T33" i="163"/>
  <c r="AC32" i="163"/>
  <c r="AB32" i="163"/>
  <c r="AA32" i="163"/>
  <c r="Z32" i="163"/>
  <c r="Y32" i="163"/>
  <c r="X32" i="163"/>
  <c r="W32" i="163"/>
  <c r="V32" i="163"/>
  <c r="U32" i="163"/>
  <c r="T32" i="163"/>
  <c r="AC31" i="163"/>
  <c r="AB31" i="163"/>
  <c r="AA31" i="163"/>
  <c r="Z31" i="163"/>
  <c r="Y31" i="163"/>
  <c r="X31" i="163"/>
  <c r="W31" i="163"/>
  <c r="V31" i="163"/>
  <c r="U31" i="163"/>
  <c r="T31" i="163"/>
  <c r="AC30" i="163"/>
  <c r="AB30" i="163"/>
  <c r="AA30" i="163"/>
  <c r="Z30" i="163"/>
  <c r="Y30" i="163"/>
  <c r="X30" i="163"/>
  <c r="W30" i="163"/>
  <c r="V30" i="163"/>
  <c r="U30" i="163"/>
  <c r="T30" i="163"/>
  <c r="S31" i="163"/>
  <c r="S32" i="163"/>
  <c r="S33" i="163"/>
  <c r="S34" i="163"/>
  <c r="S35" i="163"/>
  <c r="S30" i="163"/>
  <c r="N68" i="163"/>
  <c r="M68" i="163"/>
  <c r="L68" i="163"/>
  <c r="K68" i="163"/>
  <c r="J68" i="163"/>
  <c r="I68" i="163"/>
  <c r="H68" i="163"/>
  <c r="G68" i="163"/>
  <c r="F68" i="163"/>
  <c r="N67" i="163"/>
  <c r="M67" i="163"/>
  <c r="L67" i="163"/>
  <c r="K67" i="163"/>
  <c r="J67" i="163"/>
  <c r="I67" i="163"/>
  <c r="H67" i="163"/>
  <c r="G67" i="163"/>
  <c r="F67" i="163"/>
  <c r="N66" i="163"/>
  <c r="M66" i="163"/>
  <c r="L66" i="163"/>
  <c r="K66" i="163"/>
  <c r="J66" i="163"/>
  <c r="I66" i="163"/>
  <c r="H66" i="163"/>
  <c r="G66" i="163"/>
  <c r="F66" i="163"/>
  <c r="N65" i="163"/>
  <c r="M65" i="163"/>
  <c r="L65" i="163"/>
  <c r="K65" i="163"/>
  <c r="J65" i="163"/>
  <c r="I65" i="163"/>
  <c r="H65" i="163"/>
  <c r="G65" i="163"/>
  <c r="F65" i="163"/>
  <c r="N64" i="163"/>
  <c r="M64" i="163"/>
  <c r="L64" i="163"/>
  <c r="K64" i="163"/>
  <c r="J64" i="163"/>
  <c r="I64" i="163"/>
  <c r="H64" i="163"/>
  <c r="G64" i="163"/>
  <c r="F64" i="163"/>
  <c r="N63" i="163"/>
  <c r="M63" i="163"/>
  <c r="L63" i="163"/>
  <c r="K63" i="163"/>
  <c r="J63" i="163"/>
  <c r="I63" i="163"/>
  <c r="H63" i="163"/>
  <c r="G63" i="163"/>
  <c r="F63" i="163"/>
  <c r="N62" i="163"/>
  <c r="M62" i="163"/>
  <c r="L62" i="163"/>
  <c r="K62" i="163"/>
  <c r="J62" i="163"/>
  <c r="I62" i="163"/>
  <c r="H62" i="163"/>
  <c r="G62" i="163"/>
  <c r="F62" i="163"/>
  <c r="N61" i="163"/>
  <c r="M61" i="163"/>
  <c r="L61" i="163"/>
  <c r="K61" i="163"/>
  <c r="J61" i="163"/>
  <c r="I61" i="163"/>
  <c r="H61" i="163"/>
  <c r="G61" i="163"/>
  <c r="F61" i="163"/>
  <c r="N60" i="163"/>
  <c r="M60" i="163"/>
  <c r="L60" i="163"/>
  <c r="K60" i="163"/>
  <c r="J60" i="163"/>
  <c r="I60" i="163"/>
  <c r="H60" i="163"/>
  <c r="G60" i="163"/>
  <c r="F60" i="163"/>
  <c r="N59" i="163"/>
  <c r="M59" i="163"/>
  <c r="L59" i="163"/>
  <c r="K59" i="163"/>
  <c r="J59" i="163"/>
  <c r="I59" i="163"/>
  <c r="H59" i="163"/>
  <c r="G59" i="163"/>
  <c r="F59" i="163"/>
  <c r="E60" i="163"/>
  <c r="E61" i="163"/>
  <c r="E62" i="163"/>
  <c r="E63" i="163"/>
  <c r="E64" i="163"/>
  <c r="E65" i="163"/>
  <c r="E66" i="163"/>
  <c r="E67" i="163"/>
  <c r="E68" i="163"/>
  <c r="E59" i="163"/>
  <c r="N57" i="163"/>
  <c r="M57" i="163"/>
  <c r="L57" i="163"/>
  <c r="K57" i="163"/>
  <c r="J57" i="163"/>
  <c r="I57" i="163"/>
  <c r="H57" i="163"/>
  <c r="G57" i="163"/>
  <c r="F57" i="163"/>
  <c r="N56" i="163"/>
  <c r="M56" i="163"/>
  <c r="L56" i="163"/>
  <c r="K56" i="163"/>
  <c r="J56" i="163"/>
  <c r="I56" i="163"/>
  <c r="H56" i="163"/>
  <c r="G56" i="163"/>
  <c r="F56" i="163"/>
  <c r="N55" i="163"/>
  <c r="M55" i="163"/>
  <c r="L55" i="163"/>
  <c r="K55" i="163"/>
  <c r="J55" i="163"/>
  <c r="I55" i="163"/>
  <c r="H55" i="163"/>
  <c r="G55" i="163"/>
  <c r="F55" i="163"/>
  <c r="N54" i="163"/>
  <c r="M54" i="163"/>
  <c r="L54" i="163"/>
  <c r="K54" i="163"/>
  <c r="J54" i="163"/>
  <c r="I54" i="163"/>
  <c r="H54" i="163"/>
  <c r="G54" i="163"/>
  <c r="F54" i="163"/>
  <c r="N53" i="163"/>
  <c r="M53" i="163"/>
  <c r="L53" i="163"/>
  <c r="K53" i="163"/>
  <c r="J53" i="163"/>
  <c r="I53" i="163"/>
  <c r="H53" i="163"/>
  <c r="G53" i="163"/>
  <c r="F53" i="163"/>
  <c r="N52" i="163"/>
  <c r="M52" i="163"/>
  <c r="L52" i="163"/>
  <c r="K52" i="163"/>
  <c r="J52" i="163"/>
  <c r="I52" i="163"/>
  <c r="H52" i="163"/>
  <c r="G52" i="163"/>
  <c r="F52" i="163"/>
  <c r="N51" i="163"/>
  <c r="M51" i="163"/>
  <c r="L51" i="163"/>
  <c r="K51" i="163"/>
  <c r="J51" i="163"/>
  <c r="I51" i="163"/>
  <c r="H51" i="163"/>
  <c r="G51" i="163"/>
  <c r="F51" i="163"/>
  <c r="N50" i="163"/>
  <c r="M50" i="163"/>
  <c r="L50" i="163"/>
  <c r="K50" i="163"/>
  <c r="J50" i="163"/>
  <c r="I50" i="163"/>
  <c r="H50" i="163"/>
  <c r="G50" i="163"/>
  <c r="F50" i="163"/>
  <c r="N49" i="163"/>
  <c r="M49" i="163"/>
  <c r="L49" i="163"/>
  <c r="K49" i="163"/>
  <c r="J49" i="163"/>
  <c r="I49" i="163"/>
  <c r="H49" i="163"/>
  <c r="G49" i="163"/>
  <c r="F49" i="163"/>
  <c r="N48" i="163"/>
  <c r="M48" i="163"/>
  <c r="L48" i="163"/>
  <c r="K48" i="163"/>
  <c r="J48" i="163"/>
  <c r="I48" i="163"/>
  <c r="H48" i="163"/>
  <c r="G48" i="163"/>
  <c r="F48" i="163"/>
  <c r="E49" i="163"/>
  <c r="E50" i="163"/>
  <c r="E51" i="163"/>
  <c r="E52" i="163"/>
  <c r="E53" i="163"/>
  <c r="E54" i="163"/>
  <c r="E55" i="163"/>
  <c r="E56" i="163"/>
  <c r="E57" i="163"/>
  <c r="E48" i="163"/>
  <c r="N46" i="163"/>
  <c r="M46" i="163"/>
  <c r="L46" i="163"/>
  <c r="K46" i="163"/>
  <c r="J46" i="163"/>
  <c r="I46" i="163"/>
  <c r="G46" i="163"/>
  <c r="F46" i="163"/>
  <c r="N45" i="163"/>
  <c r="M45" i="163"/>
  <c r="L45" i="163"/>
  <c r="K45" i="163"/>
  <c r="J45" i="163"/>
  <c r="I45" i="163"/>
  <c r="H45" i="163"/>
  <c r="G45" i="163"/>
  <c r="F45" i="163"/>
  <c r="N44" i="163"/>
  <c r="M44" i="163"/>
  <c r="L44" i="163"/>
  <c r="K44" i="163"/>
  <c r="J44" i="163"/>
  <c r="I44" i="163"/>
  <c r="H44" i="163"/>
  <c r="G44" i="163"/>
  <c r="F44" i="163"/>
  <c r="N43" i="163"/>
  <c r="M43" i="163"/>
  <c r="L43" i="163"/>
  <c r="K43" i="163"/>
  <c r="J43" i="163"/>
  <c r="I43" i="163"/>
  <c r="H43" i="163"/>
  <c r="G43" i="163"/>
  <c r="F43" i="163"/>
  <c r="N42" i="163"/>
  <c r="M42" i="163"/>
  <c r="L42" i="163"/>
  <c r="K42" i="163"/>
  <c r="J42" i="163"/>
  <c r="I42" i="163"/>
  <c r="H42" i="163"/>
  <c r="G42" i="163"/>
  <c r="F42" i="163"/>
  <c r="N41" i="163"/>
  <c r="M41" i="163"/>
  <c r="L41" i="163"/>
  <c r="K41" i="163"/>
  <c r="J41" i="163"/>
  <c r="I41" i="163"/>
  <c r="H41" i="163"/>
  <c r="G41" i="163"/>
  <c r="F41" i="163"/>
  <c r="N40" i="163"/>
  <c r="M40" i="163"/>
  <c r="L40" i="163"/>
  <c r="K40" i="163"/>
  <c r="J40" i="163"/>
  <c r="I40" i="163"/>
  <c r="H40" i="163"/>
  <c r="G40" i="163"/>
  <c r="F40" i="163"/>
  <c r="N39" i="163"/>
  <c r="M39" i="163"/>
  <c r="L39" i="163"/>
  <c r="K39" i="163"/>
  <c r="J39" i="163"/>
  <c r="I39" i="163"/>
  <c r="H39" i="163"/>
  <c r="G39" i="163"/>
  <c r="F39" i="163"/>
  <c r="N38" i="163"/>
  <c r="M38" i="163"/>
  <c r="L38" i="163"/>
  <c r="K38" i="163"/>
  <c r="J38" i="163"/>
  <c r="I38" i="163"/>
  <c r="H38" i="163"/>
  <c r="G38" i="163"/>
  <c r="F38" i="163"/>
  <c r="N37" i="163"/>
  <c r="M37" i="163"/>
  <c r="L37" i="163"/>
  <c r="K37" i="163"/>
  <c r="J37" i="163"/>
  <c r="I37" i="163"/>
  <c r="H37" i="163"/>
  <c r="G37" i="163"/>
  <c r="F37" i="163"/>
  <c r="E38" i="163"/>
  <c r="E39" i="163"/>
  <c r="E40" i="163"/>
  <c r="E41" i="163"/>
  <c r="E42" i="163"/>
  <c r="E43" i="163"/>
  <c r="E44" i="163"/>
  <c r="E45" i="163"/>
  <c r="E46" i="163"/>
  <c r="E37" i="163"/>
  <c r="N35" i="163"/>
  <c r="M35" i="163"/>
  <c r="L35" i="163"/>
  <c r="K35" i="163"/>
  <c r="J35" i="163"/>
  <c r="I35" i="163"/>
  <c r="H35" i="163"/>
  <c r="G35" i="163"/>
  <c r="F35" i="163"/>
  <c r="N34" i="163"/>
  <c r="M34" i="163"/>
  <c r="L34" i="163"/>
  <c r="K34" i="163"/>
  <c r="J34" i="163"/>
  <c r="I34" i="163"/>
  <c r="H34" i="163"/>
  <c r="G34" i="163"/>
  <c r="F34" i="163"/>
  <c r="N33" i="163"/>
  <c r="M33" i="163"/>
  <c r="L33" i="163"/>
  <c r="K33" i="163"/>
  <c r="J33" i="163"/>
  <c r="I33" i="163"/>
  <c r="H33" i="163"/>
  <c r="G33" i="163"/>
  <c r="F33" i="163"/>
  <c r="N32" i="163"/>
  <c r="M32" i="163"/>
  <c r="L32" i="163"/>
  <c r="K32" i="163"/>
  <c r="J32" i="163"/>
  <c r="I32" i="163"/>
  <c r="H32" i="163"/>
  <c r="G32" i="163"/>
  <c r="F32" i="163"/>
  <c r="N31" i="163"/>
  <c r="M31" i="163"/>
  <c r="L31" i="163"/>
  <c r="K31" i="163"/>
  <c r="J31" i="163"/>
  <c r="I31" i="163"/>
  <c r="H31" i="163"/>
  <c r="G31" i="163"/>
  <c r="F31" i="163"/>
  <c r="N30" i="163"/>
  <c r="M30" i="163"/>
  <c r="L30" i="163"/>
  <c r="K30" i="163"/>
  <c r="J30" i="163"/>
  <c r="I30" i="163"/>
  <c r="H30" i="163"/>
  <c r="G30" i="163"/>
  <c r="F30" i="163"/>
  <c r="E31" i="163"/>
  <c r="E32" i="163"/>
  <c r="E33" i="163"/>
  <c r="E34" i="163"/>
  <c r="E35" i="163"/>
  <c r="E30" i="163"/>
  <c r="AC58" i="162"/>
  <c r="AB58" i="162"/>
  <c r="AA58" i="162"/>
  <c r="Z58" i="162"/>
  <c r="Y58" i="162"/>
  <c r="X58" i="162"/>
  <c r="W58" i="162"/>
  <c r="V58" i="162"/>
  <c r="U58" i="162"/>
  <c r="T58" i="162"/>
  <c r="S58" i="162"/>
  <c r="N58" i="162"/>
  <c r="M58" i="162"/>
  <c r="L58" i="162"/>
  <c r="K58" i="162"/>
  <c r="J58" i="162"/>
  <c r="I58" i="162"/>
  <c r="H58" i="162"/>
  <c r="G58" i="162"/>
  <c r="F58" i="162"/>
  <c r="E58" i="162"/>
  <c r="AC57" i="162"/>
  <c r="AB57" i="162"/>
  <c r="AA57" i="162"/>
  <c r="Z57" i="162"/>
  <c r="Y57" i="162"/>
  <c r="X57" i="162"/>
  <c r="W57" i="162"/>
  <c r="V57" i="162"/>
  <c r="U57" i="162"/>
  <c r="T57" i="162"/>
  <c r="S57" i="162"/>
  <c r="N57" i="162"/>
  <c r="M57" i="162"/>
  <c r="L57" i="162"/>
  <c r="K57" i="162"/>
  <c r="J57" i="162"/>
  <c r="I57" i="162"/>
  <c r="H57" i="162"/>
  <c r="G57" i="162"/>
  <c r="F57" i="162"/>
  <c r="E57" i="162"/>
  <c r="AC56" i="162"/>
  <c r="AB56" i="162"/>
  <c r="AA56" i="162"/>
  <c r="Z56" i="162"/>
  <c r="Y56" i="162"/>
  <c r="X56" i="162"/>
  <c r="W56" i="162"/>
  <c r="V56" i="162"/>
  <c r="U56" i="162"/>
  <c r="T56" i="162"/>
  <c r="S56" i="162"/>
  <c r="N56" i="162"/>
  <c r="M56" i="162"/>
  <c r="L56" i="162"/>
  <c r="K56" i="162"/>
  <c r="J56" i="162"/>
  <c r="I56" i="162"/>
  <c r="H56" i="162"/>
  <c r="G56" i="162"/>
  <c r="F56" i="162"/>
  <c r="E56" i="162"/>
  <c r="AC55" i="162"/>
  <c r="AB55" i="162"/>
  <c r="AA55" i="162"/>
  <c r="Z55" i="162"/>
  <c r="Y55" i="162"/>
  <c r="X55" i="162"/>
  <c r="W55" i="162"/>
  <c r="V55" i="162"/>
  <c r="U55" i="162"/>
  <c r="T55" i="162"/>
  <c r="S55" i="162"/>
  <c r="N55" i="162"/>
  <c r="M55" i="162"/>
  <c r="L55" i="162"/>
  <c r="K55" i="162"/>
  <c r="J55" i="162"/>
  <c r="I55" i="162"/>
  <c r="H55" i="162"/>
  <c r="G55" i="162"/>
  <c r="F55" i="162"/>
  <c r="E55" i="162"/>
  <c r="AC54" i="162"/>
  <c r="AB54" i="162"/>
  <c r="AA54" i="162"/>
  <c r="Z54" i="162"/>
  <c r="Y54" i="162"/>
  <c r="X54" i="162"/>
  <c r="W54" i="162"/>
  <c r="V54" i="162"/>
  <c r="U54" i="162"/>
  <c r="T54" i="162"/>
  <c r="S54" i="162"/>
  <c r="N54" i="162"/>
  <c r="M54" i="162"/>
  <c r="L54" i="162"/>
  <c r="K54" i="162"/>
  <c r="J54" i="162"/>
  <c r="I54" i="162"/>
  <c r="H54" i="162"/>
  <c r="G54" i="162"/>
  <c r="F54" i="162"/>
  <c r="E54" i="162"/>
  <c r="AC52" i="162"/>
  <c r="AB52" i="162"/>
  <c r="AA52" i="162"/>
  <c r="Z52" i="162"/>
  <c r="Y52" i="162"/>
  <c r="X52" i="162"/>
  <c r="W52" i="162"/>
  <c r="V52" i="162"/>
  <c r="U52" i="162"/>
  <c r="T52" i="162"/>
  <c r="S52" i="162"/>
  <c r="N52" i="162"/>
  <c r="M52" i="162"/>
  <c r="L52" i="162"/>
  <c r="K52" i="162"/>
  <c r="J52" i="162"/>
  <c r="I52" i="162"/>
  <c r="H52" i="162"/>
  <c r="G52" i="162"/>
  <c r="F52" i="162"/>
  <c r="E52" i="162"/>
  <c r="AC51" i="162"/>
  <c r="AB51" i="162"/>
  <c r="AA51" i="162"/>
  <c r="Z51" i="162"/>
  <c r="Y51" i="162"/>
  <c r="X51" i="162"/>
  <c r="W51" i="162"/>
  <c r="V51" i="162"/>
  <c r="U51" i="162"/>
  <c r="T51" i="162"/>
  <c r="S51" i="162"/>
  <c r="N51" i="162"/>
  <c r="M51" i="162"/>
  <c r="L51" i="162"/>
  <c r="K51" i="162"/>
  <c r="J51" i="162"/>
  <c r="I51" i="162"/>
  <c r="H51" i="162"/>
  <c r="G51" i="162"/>
  <c r="F51" i="162"/>
  <c r="E51" i="162"/>
  <c r="AC50" i="162"/>
  <c r="AB50" i="162"/>
  <c r="AA50" i="162"/>
  <c r="Z50" i="162"/>
  <c r="Y50" i="162"/>
  <c r="X50" i="162"/>
  <c r="W50" i="162"/>
  <c r="V50" i="162"/>
  <c r="U50" i="162"/>
  <c r="T50" i="162"/>
  <c r="S50" i="162"/>
  <c r="N50" i="162"/>
  <c r="M50" i="162"/>
  <c r="L50" i="162"/>
  <c r="K50" i="162"/>
  <c r="J50" i="162"/>
  <c r="I50" i="162"/>
  <c r="H50" i="162"/>
  <c r="G50" i="162"/>
  <c r="F50" i="162"/>
  <c r="E50" i="162"/>
  <c r="AC49" i="162"/>
  <c r="AB49" i="162"/>
  <c r="AA49" i="162"/>
  <c r="Z49" i="162"/>
  <c r="Y49" i="162"/>
  <c r="X49" i="162"/>
  <c r="W49" i="162"/>
  <c r="V49" i="162"/>
  <c r="U49" i="162"/>
  <c r="T49" i="162"/>
  <c r="S49" i="162"/>
  <c r="N49" i="162"/>
  <c r="M49" i="162"/>
  <c r="L49" i="162"/>
  <c r="K49" i="162"/>
  <c r="J49" i="162"/>
  <c r="I49" i="162"/>
  <c r="H49" i="162"/>
  <c r="G49" i="162"/>
  <c r="F49" i="162"/>
  <c r="E49" i="162"/>
  <c r="AC48" i="162"/>
  <c r="AB48" i="162"/>
  <c r="AA48" i="162"/>
  <c r="Z48" i="162"/>
  <c r="Y48" i="162"/>
  <c r="X48" i="162"/>
  <c r="W48" i="162"/>
  <c r="V48" i="162"/>
  <c r="U48" i="162"/>
  <c r="T48" i="162"/>
  <c r="S48" i="162"/>
  <c r="N48" i="162"/>
  <c r="M48" i="162"/>
  <c r="L48" i="162"/>
  <c r="K48" i="162"/>
  <c r="J48" i="162"/>
  <c r="I48" i="162"/>
  <c r="H48" i="162"/>
  <c r="G48" i="162"/>
  <c r="F48" i="162"/>
  <c r="E48" i="162"/>
  <c r="AC47" i="162"/>
  <c r="AB47" i="162"/>
  <c r="AA47" i="162"/>
  <c r="Z47" i="162"/>
  <c r="Y47" i="162"/>
  <c r="X47" i="162"/>
  <c r="W47" i="162"/>
  <c r="V47" i="162"/>
  <c r="U47" i="162"/>
  <c r="T47" i="162"/>
  <c r="S47" i="162"/>
  <c r="N47" i="162"/>
  <c r="M47" i="162"/>
  <c r="L47" i="162"/>
  <c r="K47" i="162"/>
  <c r="J47" i="162"/>
  <c r="I47" i="162"/>
  <c r="H47" i="162"/>
  <c r="G47" i="162"/>
  <c r="F47" i="162"/>
  <c r="E47" i="162"/>
  <c r="AC46" i="162"/>
  <c r="AB46" i="162"/>
  <c r="AA46" i="162"/>
  <c r="Z46" i="162"/>
  <c r="Y46" i="162"/>
  <c r="X46" i="162"/>
  <c r="W46" i="162"/>
  <c r="V46" i="162"/>
  <c r="U46" i="162"/>
  <c r="T46" i="162"/>
  <c r="S46" i="162"/>
  <c r="N46" i="162"/>
  <c r="M46" i="162"/>
  <c r="L46" i="162"/>
  <c r="K46" i="162"/>
  <c r="J46" i="162"/>
  <c r="I46" i="162"/>
  <c r="G46" i="162"/>
  <c r="F46" i="162"/>
  <c r="E46" i="162"/>
  <c r="AC45" i="162"/>
  <c r="AB45" i="162"/>
  <c r="AA45" i="162"/>
  <c r="Z45" i="162"/>
  <c r="Y45" i="162"/>
  <c r="X45" i="162"/>
  <c r="W45" i="162"/>
  <c r="V45" i="162"/>
  <c r="U45" i="162"/>
  <c r="T45" i="162"/>
  <c r="S45" i="162"/>
  <c r="N45" i="162"/>
  <c r="M45" i="162"/>
  <c r="L45" i="162"/>
  <c r="K45" i="162"/>
  <c r="J45" i="162"/>
  <c r="I45" i="162"/>
  <c r="H45" i="162"/>
  <c r="G45" i="162"/>
  <c r="F45" i="162"/>
  <c r="E45" i="162"/>
  <c r="AC44" i="162"/>
  <c r="AB44" i="162"/>
  <c r="AA44" i="162"/>
  <c r="Z44" i="162"/>
  <c r="Y44" i="162"/>
  <c r="X44" i="162"/>
  <c r="W44" i="162"/>
  <c r="V44" i="162"/>
  <c r="U44" i="162"/>
  <c r="T44" i="162"/>
  <c r="S44" i="162"/>
  <c r="N44" i="162"/>
  <c r="M44" i="162"/>
  <c r="L44" i="162"/>
  <c r="K44" i="162"/>
  <c r="J44" i="162"/>
  <c r="I44" i="162"/>
  <c r="H44" i="162"/>
  <c r="G44" i="162"/>
  <c r="F44" i="162"/>
  <c r="E44" i="162"/>
  <c r="AC43" i="162"/>
  <c r="AB43" i="162"/>
  <c r="AA43" i="162"/>
  <c r="Z43" i="162"/>
  <c r="Y43" i="162"/>
  <c r="X43" i="162"/>
  <c r="W43" i="162"/>
  <c r="V43" i="162"/>
  <c r="U43" i="162"/>
  <c r="T43" i="162"/>
  <c r="S43" i="162"/>
  <c r="N43" i="162"/>
  <c r="M43" i="162"/>
  <c r="L43" i="162"/>
  <c r="K43" i="162"/>
  <c r="J43" i="162"/>
  <c r="I43" i="162"/>
  <c r="H43" i="162"/>
  <c r="G43" i="162"/>
  <c r="F43" i="162"/>
  <c r="E43" i="162"/>
  <c r="AC42" i="162"/>
  <c r="AB42" i="162"/>
  <c r="AA42" i="162"/>
  <c r="Z42" i="162"/>
  <c r="Y42" i="162"/>
  <c r="X42" i="162"/>
  <c r="W42" i="162"/>
  <c r="V42" i="162"/>
  <c r="U42" i="162"/>
  <c r="T42" i="162"/>
  <c r="S42" i="162"/>
  <c r="N42" i="162"/>
  <c r="M42" i="162"/>
  <c r="L42" i="162"/>
  <c r="K42" i="162"/>
  <c r="J42" i="162"/>
  <c r="I42" i="162"/>
  <c r="H42" i="162"/>
  <c r="G42" i="162"/>
  <c r="F42" i="162"/>
  <c r="E42" i="162"/>
  <c r="AC41" i="162"/>
  <c r="AB41" i="162"/>
  <c r="AA41" i="162"/>
  <c r="Z41" i="162"/>
  <c r="Y41" i="162"/>
  <c r="X41" i="162"/>
  <c r="W41" i="162"/>
  <c r="V41" i="162"/>
  <c r="U41" i="162"/>
  <c r="T41" i="162"/>
  <c r="S41" i="162"/>
  <c r="N41" i="162"/>
  <c r="M41" i="162"/>
  <c r="L41" i="162"/>
  <c r="K41" i="162"/>
  <c r="J41" i="162"/>
  <c r="I41" i="162"/>
  <c r="H41" i="162"/>
  <c r="G41" i="162"/>
  <c r="F41" i="162"/>
  <c r="E41" i="162"/>
  <c r="AC40" i="162"/>
  <c r="AB40" i="162"/>
  <c r="AA40" i="162"/>
  <c r="Z40" i="162"/>
  <c r="Y40" i="162"/>
  <c r="X40" i="162"/>
  <c r="W40" i="162"/>
  <c r="V40" i="162"/>
  <c r="U40" i="162"/>
  <c r="T40" i="162"/>
  <c r="S40" i="162"/>
  <c r="N40" i="162"/>
  <c r="M40" i="162"/>
  <c r="L40" i="162"/>
  <c r="K40" i="162"/>
  <c r="J40" i="162"/>
  <c r="I40" i="162"/>
  <c r="H40" i="162"/>
  <c r="G40" i="162"/>
  <c r="F40" i="162"/>
  <c r="E40" i="162"/>
  <c r="AC39" i="162"/>
  <c r="AB39" i="162"/>
  <c r="AA39" i="162"/>
  <c r="Z39" i="162"/>
  <c r="Y39" i="162"/>
  <c r="X39" i="162"/>
  <c r="W39" i="162"/>
  <c r="V39" i="162"/>
  <c r="U39" i="162"/>
  <c r="T39" i="162"/>
  <c r="S39" i="162"/>
  <c r="N39" i="162"/>
  <c r="M39" i="162"/>
  <c r="L39" i="162"/>
  <c r="K39" i="162"/>
  <c r="J39" i="162"/>
  <c r="I39" i="162"/>
  <c r="H39" i="162"/>
  <c r="G39" i="162"/>
  <c r="F39" i="162"/>
  <c r="E39" i="162"/>
  <c r="AC38" i="162"/>
  <c r="AB38" i="162"/>
  <c r="AA38" i="162"/>
  <c r="Z38" i="162"/>
  <c r="Y38" i="162"/>
  <c r="X38" i="162"/>
  <c r="W38" i="162"/>
  <c r="V38" i="162"/>
  <c r="U38" i="162"/>
  <c r="T38" i="162"/>
  <c r="S38" i="162"/>
  <c r="N38" i="162"/>
  <c r="M38" i="162"/>
  <c r="L38" i="162"/>
  <c r="K38" i="162"/>
  <c r="J38" i="162"/>
  <c r="I38" i="162"/>
  <c r="H38" i="162"/>
  <c r="G38" i="162"/>
  <c r="F38" i="162"/>
  <c r="E38" i="162"/>
  <c r="AC36" i="162"/>
  <c r="AB36" i="162"/>
  <c r="AA36" i="162"/>
  <c r="Z36" i="162"/>
  <c r="Y36" i="162"/>
  <c r="X36" i="162"/>
  <c r="W36" i="162"/>
  <c r="V36" i="162"/>
  <c r="U36" i="162"/>
  <c r="T36" i="162"/>
  <c r="S36" i="162"/>
  <c r="N36" i="162"/>
  <c r="M36" i="162"/>
  <c r="L36" i="162"/>
  <c r="K36" i="162"/>
  <c r="J36" i="162"/>
  <c r="I36" i="162"/>
  <c r="H36" i="162"/>
  <c r="G36" i="162"/>
  <c r="F36" i="162"/>
  <c r="E36" i="162"/>
  <c r="AC35" i="162"/>
  <c r="AB35" i="162"/>
  <c r="AA35" i="162"/>
  <c r="Z35" i="162"/>
  <c r="Y35" i="162"/>
  <c r="X35" i="162"/>
  <c r="W35" i="162"/>
  <c r="V35" i="162"/>
  <c r="U35" i="162"/>
  <c r="T35" i="162"/>
  <c r="S35" i="162"/>
  <c r="N35" i="162"/>
  <c r="M35" i="162"/>
  <c r="L35" i="162"/>
  <c r="K35" i="162"/>
  <c r="J35" i="162"/>
  <c r="I35" i="162"/>
  <c r="H35" i="162"/>
  <c r="G35" i="162"/>
  <c r="F35" i="162"/>
  <c r="E35" i="162"/>
  <c r="AC34" i="162"/>
  <c r="AB34" i="162"/>
  <c r="AA34" i="162"/>
  <c r="Z34" i="162"/>
  <c r="Y34" i="162"/>
  <c r="X34" i="162"/>
  <c r="W34" i="162"/>
  <c r="V34" i="162"/>
  <c r="U34" i="162"/>
  <c r="T34" i="162"/>
  <c r="S34" i="162"/>
  <c r="N34" i="162"/>
  <c r="M34" i="162"/>
  <c r="L34" i="162"/>
  <c r="K34" i="162"/>
  <c r="J34" i="162"/>
  <c r="I34" i="162"/>
  <c r="H34" i="162"/>
  <c r="G34" i="162"/>
  <c r="F34" i="162"/>
  <c r="E34" i="162"/>
  <c r="AC33" i="162"/>
  <c r="AB33" i="162"/>
  <c r="AA33" i="162"/>
  <c r="Z33" i="162"/>
  <c r="Y33" i="162"/>
  <c r="X33" i="162"/>
  <c r="W33" i="162"/>
  <c r="V33" i="162"/>
  <c r="U33" i="162"/>
  <c r="T33" i="162"/>
  <c r="S33" i="162"/>
  <c r="N33" i="162"/>
  <c r="M33" i="162"/>
  <c r="L33" i="162"/>
  <c r="K33" i="162"/>
  <c r="J33" i="162"/>
  <c r="I33" i="162"/>
  <c r="H33" i="162"/>
  <c r="G33" i="162"/>
  <c r="F33" i="162"/>
  <c r="E33" i="162"/>
  <c r="AC32" i="162"/>
  <c r="AB32" i="162"/>
  <c r="AA32" i="162"/>
  <c r="Z32" i="162"/>
  <c r="Y32" i="162"/>
  <c r="X32" i="162"/>
  <c r="W32" i="162"/>
  <c r="V32" i="162"/>
  <c r="U32" i="162"/>
  <c r="T32" i="162"/>
  <c r="S32" i="162"/>
  <c r="N32" i="162"/>
  <c r="M32" i="162"/>
  <c r="L32" i="162"/>
  <c r="K32" i="162"/>
  <c r="J32" i="162"/>
  <c r="I32" i="162"/>
  <c r="H32" i="162"/>
  <c r="G32" i="162"/>
  <c r="F32" i="162"/>
  <c r="E32" i="162"/>
  <c r="AC30" i="162"/>
  <c r="AB30" i="162"/>
  <c r="AA30" i="162"/>
  <c r="Z30" i="162"/>
  <c r="Y30" i="162"/>
  <c r="X30" i="162"/>
  <c r="W30" i="162"/>
  <c r="V30" i="162"/>
  <c r="U30" i="162"/>
  <c r="T30" i="162"/>
  <c r="S30" i="162"/>
  <c r="N30" i="162"/>
  <c r="M30" i="162"/>
  <c r="L30" i="162"/>
  <c r="K30" i="162"/>
  <c r="J30" i="162"/>
  <c r="I30" i="162"/>
  <c r="H30" i="162"/>
  <c r="G30" i="162"/>
  <c r="F30" i="162"/>
  <c r="E30" i="162"/>
  <c r="AC29" i="162"/>
  <c r="AB29" i="162"/>
  <c r="AA29" i="162"/>
  <c r="Z29" i="162"/>
  <c r="Y29" i="162"/>
  <c r="X29" i="162"/>
  <c r="W29" i="162"/>
  <c r="V29" i="162"/>
  <c r="U29" i="162"/>
  <c r="T29" i="162"/>
  <c r="S29" i="162"/>
  <c r="N29" i="162"/>
  <c r="M29" i="162"/>
  <c r="L29" i="162"/>
  <c r="K29" i="162"/>
  <c r="J29" i="162"/>
  <c r="I29" i="162"/>
  <c r="H29" i="162"/>
  <c r="G29" i="162"/>
  <c r="F29" i="162"/>
  <c r="E29" i="162"/>
  <c r="AC27" i="162"/>
  <c r="AB27" i="162"/>
  <c r="AA27" i="162"/>
  <c r="Z27" i="162"/>
  <c r="Y27" i="162"/>
  <c r="X27" i="162"/>
  <c r="W27" i="162"/>
  <c r="V27" i="162"/>
  <c r="U27" i="162"/>
  <c r="T27" i="162"/>
  <c r="S27" i="162"/>
  <c r="N27" i="162"/>
  <c r="M27" i="162"/>
  <c r="L27" i="162"/>
  <c r="K27" i="162"/>
  <c r="J27" i="162"/>
  <c r="I27" i="162"/>
  <c r="H27" i="162"/>
  <c r="G27" i="162"/>
  <c r="F27" i="162"/>
  <c r="E27" i="162"/>
  <c r="H60" i="48"/>
  <c r="G60" i="48"/>
  <c r="F60" i="48"/>
  <c r="H59" i="48"/>
  <c r="G59" i="48"/>
  <c r="F59" i="48"/>
  <c r="H58" i="48"/>
  <c r="G58" i="48"/>
  <c r="F58" i="48"/>
  <c r="H57" i="48"/>
  <c r="G57" i="48"/>
  <c r="F57" i="48"/>
  <c r="H56" i="48"/>
  <c r="G56" i="48"/>
  <c r="F56" i="48"/>
  <c r="H55" i="48"/>
  <c r="G55" i="48"/>
  <c r="F55" i="48"/>
  <c r="H54" i="48"/>
  <c r="G54" i="48"/>
  <c r="F54" i="48"/>
  <c r="H53" i="48"/>
  <c r="G53" i="48"/>
  <c r="F53" i="48"/>
  <c r="H52" i="48"/>
  <c r="G52" i="48"/>
  <c r="F52" i="48"/>
  <c r="H51" i="48"/>
  <c r="G51" i="48"/>
  <c r="F51" i="48"/>
  <c r="E52" i="48"/>
  <c r="E53" i="48"/>
  <c r="E54" i="48"/>
  <c r="E55" i="48"/>
  <c r="E56" i="48"/>
  <c r="E57" i="48"/>
  <c r="E58" i="48"/>
  <c r="E59" i="48"/>
  <c r="E60" i="48"/>
  <c r="E51" i="48"/>
  <c r="H49" i="48"/>
  <c r="G49" i="48"/>
  <c r="F49" i="48"/>
  <c r="H48" i="48"/>
  <c r="G48" i="48"/>
  <c r="F48" i="48"/>
  <c r="H47" i="48"/>
  <c r="G47" i="48"/>
  <c r="F47" i="48"/>
  <c r="G46" i="48"/>
  <c r="F46" i="48"/>
  <c r="H45" i="48"/>
  <c r="G45" i="48"/>
  <c r="F45" i="48"/>
  <c r="H44" i="48"/>
  <c r="G44" i="48"/>
  <c r="F44" i="48"/>
  <c r="H43" i="48"/>
  <c r="G43" i="48"/>
  <c r="F43" i="48"/>
  <c r="H42" i="48"/>
  <c r="G42" i="48"/>
  <c r="F42" i="48"/>
  <c r="H41" i="48"/>
  <c r="G41" i="48"/>
  <c r="F41" i="48"/>
  <c r="H40" i="48"/>
  <c r="G40" i="48"/>
  <c r="F40" i="48"/>
  <c r="E41" i="48"/>
  <c r="E42" i="48"/>
  <c r="E43" i="48"/>
  <c r="E44" i="48"/>
  <c r="E45" i="48"/>
  <c r="E46" i="48"/>
  <c r="E47" i="48"/>
  <c r="E48" i="48"/>
  <c r="E49" i="48"/>
  <c r="E40" i="48"/>
  <c r="H38" i="48"/>
  <c r="G38" i="48"/>
  <c r="F38" i="48"/>
  <c r="H37" i="48"/>
  <c r="G37" i="48"/>
  <c r="F37" i="48"/>
  <c r="H36" i="48"/>
  <c r="G36" i="48"/>
  <c r="F36" i="48"/>
  <c r="H35" i="48"/>
  <c r="G35" i="48"/>
  <c r="F35" i="48"/>
  <c r="H34" i="48"/>
  <c r="G34" i="48"/>
  <c r="F34" i="48"/>
  <c r="H33" i="48"/>
  <c r="G33" i="48"/>
  <c r="F33" i="48"/>
  <c r="H32" i="48"/>
  <c r="G32" i="48"/>
  <c r="F32" i="48"/>
  <c r="H31" i="48"/>
  <c r="G31" i="48"/>
  <c r="F31" i="48"/>
  <c r="H30" i="48"/>
  <c r="G30" i="48"/>
  <c r="F30" i="48"/>
  <c r="H29" i="48"/>
  <c r="G29" i="48"/>
  <c r="F29" i="48"/>
  <c r="E30" i="48"/>
  <c r="E31" i="48"/>
  <c r="E32" i="48"/>
  <c r="E33" i="48"/>
  <c r="E34" i="48"/>
  <c r="E35" i="48"/>
  <c r="E36" i="48"/>
  <c r="E37" i="48"/>
  <c r="E38" i="48"/>
  <c r="E29" i="48"/>
  <c r="H27" i="48"/>
  <c r="G27" i="48"/>
  <c r="F27" i="48"/>
  <c r="H26" i="48"/>
  <c r="G26" i="48"/>
  <c r="F26" i="48"/>
  <c r="H25" i="48"/>
  <c r="G25" i="48"/>
  <c r="F25" i="48"/>
  <c r="H24" i="48"/>
  <c r="G24" i="48"/>
  <c r="F24" i="48"/>
  <c r="H23" i="48"/>
  <c r="G23" i="48"/>
  <c r="F23" i="48"/>
  <c r="H22" i="48"/>
  <c r="G22" i="48"/>
  <c r="F22" i="48"/>
  <c r="E23" i="48"/>
  <c r="E24" i="48"/>
  <c r="E25" i="48"/>
  <c r="E26" i="48"/>
  <c r="E27" i="48"/>
  <c r="E22" i="48"/>
  <c r="H49" i="47"/>
  <c r="H50" i="47"/>
  <c r="H51" i="47"/>
  <c r="H48" i="47"/>
  <c r="H47" i="47"/>
  <c r="H45" i="47"/>
  <c r="H44" i="47"/>
  <c r="H42" i="47"/>
  <c r="H43" i="47"/>
  <c r="H41" i="47"/>
  <c r="H40" i="47"/>
  <c r="H39" i="47"/>
  <c r="H38" i="47"/>
  <c r="H37" i="47"/>
  <c r="H34" i="47"/>
  <c r="H35" i="47"/>
  <c r="H36" i="47"/>
  <c r="H33" i="47"/>
  <c r="H32" i="47"/>
  <c r="H31" i="47"/>
  <c r="H26" i="47"/>
  <c r="H27" i="47"/>
  <c r="H28" i="47"/>
  <c r="H29" i="47"/>
  <c r="H25" i="47"/>
  <c r="H23" i="47"/>
  <c r="H22" i="47"/>
  <c r="H20" i="47"/>
  <c r="G51" i="47"/>
  <c r="F51" i="47"/>
  <c r="E51" i="47"/>
  <c r="G50" i="47"/>
  <c r="F50" i="47"/>
  <c r="E50" i="47"/>
  <c r="G49" i="47"/>
  <c r="F49" i="47"/>
  <c r="E49" i="47"/>
  <c r="G48" i="47"/>
  <c r="F48" i="47"/>
  <c r="E48" i="47"/>
  <c r="G47" i="47"/>
  <c r="F47" i="47"/>
  <c r="E47" i="47"/>
  <c r="G45" i="47"/>
  <c r="F45" i="47"/>
  <c r="E45" i="47"/>
  <c r="G44" i="47"/>
  <c r="F44" i="47"/>
  <c r="E44" i="47"/>
  <c r="G43" i="47"/>
  <c r="F43" i="47"/>
  <c r="E43" i="47"/>
  <c r="G42" i="47"/>
  <c r="F42" i="47"/>
  <c r="E42" i="47"/>
  <c r="G41" i="47"/>
  <c r="F41" i="47"/>
  <c r="E41" i="47"/>
  <c r="G40" i="47"/>
  <c r="F40" i="47"/>
  <c r="E40" i="47"/>
  <c r="G39" i="47"/>
  <c r="F39" i="47"/>
  <c r="E39" i="47"/>
  <c r="G38" i="47"/>
  <c r="F38" i="47"/>
  <c r="E38" i="47"/>
  <c r="G37" i="47"/>
  <c r="F37" i="47"/>
  <c r="E37" i="47"/>
  <c r="G36" i="47"/>
  <c r="F36" i="47"/>
  <c r="E36" i="47"/>
  <c r="G35" i="47"/>
  <c r="F35" i="47"/>
  <c r="E35" i="47"/>
  <c r="G34" i="47"/>
  <c r="F34" i="47"/>
  <c r="E34" i="47"/>
  <c r="G33" i="47"/>
  <c r="F33" i="47"/>
  <c r="E33" i="47"/>
  <c r="G32" i="47"/>
  <c r="F32" i="47"/>
  <c r="E32" i="47"/>
  <c r="G31" i="47"/>
  <c r="F31" i="47"/>
  <c r="E31" i="47"/>
  <c r="G29" i="47"/>
  <c r="F29" i="47"/>
  <c r="E29" i="47"/>
  <c r="G28" i="47"/>
  <c r="F28" i="47"/>
  <c r="E28" i="47"/>
  <c r="G27" i="47"/>
  <c r="F27" i="47"/>
  <c r="E27" i="47"/>
  <c r="G26" i="47"/>
  <c r="F26" i="47"/>
  <c r="E26" i="47"/>
  <c r="G25" i="47"/>
  <c r="F25" i="47"/>
  <c r="E25" i="47"/>
  <c r="G23" i="47"/>
  <c r="F23" i="47"/>
  <c r="E23" i="47"/>
  <c r="G22" i="47"/>
  <c r="F22" i="47"/>
  <c r="E22" i="47"/>
  <c r="G20" i="47"/>
  <c r="F20" i="47"/>
  <c r="E19" i="41"/>
  <c r="EM7" i="197"/>
  <c r="EN7" i="197"/>
  <c r="EO7" i="197"/>
  <c r="EP7" i="197"/>
  <c r="CB7" i="197"/>
  <c r="CC7" i="197"/>
  <c r="CD7" i="197"/>
  <c r="CE7" i="197"/>
  <c r="CF7" i="197"/>
  <c r="CG7" i="197"/>
  <c r="CH7" i="197"/>
  <c r="CI7" i="197"/>
  <c r="CJ7" i="197"/>
  <c r="CK7" i="197"/>
  <c r="CL7" i="197"/>
  <c r="CM7" i="197"/>
  <c r="CN7" i="197"/>
  <c r="CO7" i="197"/>
  <c r="CP7" i="197"/>
  <c r="CQ7" i="197"/>
  <c r="CR7" i="197"/>
  <c r="CS7" i="197"/>
  <c r="CT7" i="197"/>
  <c r="CU7" i="197"/>
  <c r="CV7" i="197"/>
  <c r="CW7" i="197"/>
  <c r="CX7" i="197"/>
  <c r="CY7" i="197"/>
  <c r="CZ7" i="197"/>
  <c r="DA7" i="197"/>
  <c r="DB7" i="197"/>
  <c r="DC7" i="197"/>
  <c r="DD7" i="197"/>
  <c r="DE7" i="197"/>
  <c r="DF7" i="197"/>
  <c r="DG7" i="197"/>
  <c r="DH7" i="197"/>
  <c r="DI7" i="197"/>
  <c r="DJ7" i="197"/>
  <c r="DK7" i="197"/>
  <c r="DL7" i="197"/>
  <c r="DM7" i="197"/>
  <c r="DN7" i="197"/>
  <c r="DO7" i="197"/>
  <c r="DP7" i="197"/>
  <c r="DQ7" i="197"/>
  <c r="DR7" i="197"/>
  <c r="DS7" i="197"/>
  <c r="DT7" i="197"/>
  <c r="DU7" i="197"/>
  <c r="DV7" i="197"/>
  <c r="DW7" i="197"/>
  <c r="DX7" i="197"/>
  <c r="DY7" i="197"/>
  <c r="DZ7" i="197"/>
  <c r="EA7" i="197"/>
  <c r="EB7" i="197"/>
  <c r="EC7" i="197"/>
  <c r="ED7" i="197"/>
  <c r="EE7" i="197"/>
  <c r="EF7" i="197"/>
  <c r="EG7" i="197"/>
  <c r="EH7" i="197"/>
  <c r="EI7" i="197"/>
  <c r="EJ7" i="197"/>
  <c r="EK7" i="197"/>
  <c r="EL7" i="197"/>
  <c r="CA7" i="197"/>
  <c r="BX62" i="197"/>
  <c r="BW62" i="197"/>
  <c r="BV62" i="197"/>
  <c r="BU62" i="197"/>
  <c r="BT62" i="197"/>
  <c r="BS62" i="197"/>
  <c r="BR62" i="197"/>
  <c r="BQ62" i="197"/>
  <c r="BP62" i="197"/>
  <c r="BO62" i="197"/>
  <c r="BN62" i="197"/>
  <c r="BM62" i="197"/>
  <c r="BL62" i="197"/>
  <c r="BK62" i="197"/>
  <c r="BJ62" i="197"/>
  <c r="BI62" i="197"/>
  <c r="BH62" i="197"/>
  <c r="BG62" i="197"/>
  <c r="BF62" i="197"/>
  <c r="BE62" i="197"/>
  <c r="BD62" i="197"/>
  <c r="BC62" i="197"/>
  <c r="BB62" i="197"/>
  <c r="BA62" i="197"/>
  <c r="AZ62" i="197"/>
  <c r="AY62" i="197"/>
  <c r="AT62" i="197"/>
  <c r="AS62" i="197"/>
  <c r="AR62" i="197"/>
  <c r="AQ62" i="197"/>
  <c r="AP62" i="197"/>
  <c r="AO62" i="197"/>
  <c r="AN62" i="197"/>
  <c r="AM62" i="197"/>
  <c r="AL62" i="197"/>
  <c r="AK62" i="197"/>
  <c r="AJ62" i="197"/>
  <c r="AI62" i="197"/>
  <c r="AH62" i="197"/>
  <c r="AG62" i="197"/>
  <c r="AF62" i="197"/>
  <c r="AE62" i="197"/>
  <c r="AD62" i="197"/>
  <c r="AC62" i="197"/>
  <c r="AB62" i="197"/>
  <c r="AA62" i="197"/>
  <c r="Z62" i="197"/>
  <c r="Y62" i="197"/>
  <c r="X62" i="197"/>
  <c r="W62" i="197"/>
  <c r="V62" i="197"/>
  <c r="U62" i="197"/>
  <c r="T62" i="197"/>
  <c r="S62" i="197"/>
  <c r="R62" i="197"/>
  <c r="Q62" i="197"/>
  <c r="P62" i="197"/>
  <c r="O62" i="197"/>
  <c r="N62" i="197"/>
  <c r="M62" i="197"/>
  <c r="L62" i="197"/>
  <c r="K62" i="197"/>
  <c r="J62" i="197"/>
  <c r="I62" i="197"/>
  <c r="H62" i="197"/>
  <c r="G62" i="197"/>
  <c r="F62" i="197"/>
  <c r="E62" i="197"/>
  <c r="BX61" i="197"/>
  <c r="BW61" i="197"/>
  <c r="BV61" i="197"/>
  <c r="BU61" i="197"/>
  <c r="BT61" i="197"/>
  <c r="BS61" i="197"/>
  <c r="BR61" i="197"/>
  <c r="BQ61" i="197"/>
  <c r="BP61" i="197"/>
  <c r="BO61" i="197"/>
  <c r="BN61" i="197"/>
  <c r="BM61" i="197"/>
  <c r="BL61" i="197"/>
  <c r="BK61" i="197"/>
  <c r="BJ61" i="197"/>
  <c r="BI61" i="197"/>
  <c r="BH61" i="197"/>
  <c r="BG61" i="197"/>
  <c r="BF61" i="197"/>
  <c r="BE61" i="197"/>
  <c r="BD61" i="197"/>
  <c r="BC61" i="197"/>
  <c r="BB61" i="197"/>
  <c r="BA61" i="197"/>
  <c r="AZ61" i="197"/>
  <c r="AY61" i="197"/>
  <c r="AT61" i="197"/>
  <c r="AS61" i="197"/>
  <c r="AR61" i="197"/>
  <c r="AQ61" i="197"/>
  <c r="AP61" i="197"/>
  <c r="AO61" i="197"/>
  <c r="AN61" i="197"/>
  <c r="AM61" i="197"/>
  <c r="AL61" i="197"/>
  <c r="AK61" i="197"/>
  <c r="AJ61" i="197"/>
  <c r="AI61" i="197"/>
  <c r="AH61" i="197"/>
  <c r="AG61" i="197"/>
  <c r="AF61" i="197"/>
  <c r="AE61" i="197"/>
  <c r="AD61" i="197"/>
  <c r="AC61" i="197"/>
  <c r="AB61" i="197"/>
  <c r="AA61" i="197"/>
  <c r="Z61" i="197"/>
  <c r="Y61" i="197"/>
  <c r="X61" i="197"/>
  <c r="W61" i="197"/>
  <c r="V61" i="197"/>
  <c r="U61" i="197"/>
  <c r="T61" i="197"/>
  <c r="S61" i="197"/>
  <c r="R61" i="197"/>
  <c r="Q61" i="197"/>
  <c r="P61" i="197"/>
  <c r="O61" i="197"/>
  <c r="N61" i="197"/>
  <c r="M61" i="197"/>
  <c r="L61" i="197"/>
  <c r="K61" i="197"/>
  <c r="J61" i="197"/>
  <c r="I61" i="197"/>
  <c r="H61" i="197"/>
  <c r="G61" i="197"/>
  <c r="F61" i="197"/>
  <c r="E61" i="197"/>
  <c r="BX60" i="197"/>
  <c r="BW60" i="197"/>
  <c r="BV60" i="197"/>
  <c r="BU60" i="197"/>
  <c r="BT60" i="197"/>
  <c r="BS60" i="197"/>
  <c r="BR60" i="197"/>
  <c r="BQ60" i="197"/>
  <c r="BP60" i="197"/>
  <c r="BO60" i="197"/>
  <c r="BN60" i="197"/>
  <c r="BM60" i="197"/>
  <c r="BL60" i="197"/>
  <c r="BK60" i="197"/>
  <c r="BJ60" i="197"/>
  <c r="BI60" i="197"/>
  <c r="BH60" i="197"/>
  <c r="BG60" i="197"/>
  <c r="BF60" i="197"/>
  <c r="BE60" i="197"/>
  <c r="BD60" i="197"/>
  <c r="BC60" i="197"/>
  <c r="BB60" i="197"/>
  <c r="BA60" i="197"/>
  <c r="AZ60" i="197"/>
  <c r="AY60" i="197"/>
  <c r="AT60" i="197"/>
  <c r="AS60" i="197"/>
  <c r="AR60" i="197"/>
  <c r="AQ60" i="197"/>
  <c r="AP60" i="197"/>
  <c r="AO60" i="197"/>
  <c r="AN60" i="197"/>
  <c r="AM60" i="197"/>
  <c r="AL60" i="197"/>
  <c r="AK60" i="197"/>
  <c r="AJ60" i="197"/>
  <c r="AI60" i="197"/>
  <c r="AH60" i="197"/>
  <c r="AG60" i="197"/>
  <c r="AF60" i="197"/>
  <c r="AE60" i="197"/>
  <c r="AD60" i="197"/>
  <c r="AC60" i="197"/>
  <c r="AB60" i="197"/>
  <c r="AA60" i="197"/>
  <c r="Z60" i="197"/>
  <c r="Y60" i="197"/>
  <c r="X60" i="197"/>
  <c r="W60" i="197"/>
  <c r="V60" i="197"/>
  <c r="U60" i="197"/>
  <c r="T60" i="197"/>
  <c r="S60" i="197"/>
  <c r="R60" i="197"/>
  <c r="Q60" i="197"/>
  <c r="P60" i="197"/>
  <c r="O60" i="197"/>
  <c r="N60" i="197"/>
  <c r="M60" i="197"/>
  <c r="L60" i="197"/>
  <c r="K60" i="197"/>
  <c r="J60" i="197"/>
  <c r="I60" i="197"/>
  <c r="H60" i="197"/>
  <c r="G60" i="197"/>
  <c r="F60" i="197"/>
  <c r="E60" i="197"/>
  <c r="BX59" i="197"/>
  <c r="BW59" i="197"/>
  <c r="BV59" i="197"/>
  <c r="BU59" i="197"/>
  <c r="BT59" i="197"/>
  <c r="BS59" i="197"/>
  <c r="BR59" i="197"/>
  <c r="BQ59" i="197"/>
  <c r="BP59" i="197"/>
  <c r="BO59" i="197"/>
  <c r="BN59" i="197"/>
  <c r="BM59" i="197"/>
  <c r="BL59" i="197"/>
  <c r="BK59" i="197"/>
  <c r="BJ59" i="197"/>
  <c r="BI59" i="197"/>
  <c r="BH59" i="197"/>
  <c r="BG59" i="197"/>
  <c r="BF59" i="197"/>
  <c r="BE59" i="197"/>
  <c r="BD59" i="197"/>
  <c r="BC59" i="197"/>
  <c r="BB59" i="197"/>
  <c r="BA59" i="197"/>
  <c r="AZ59" i="197"/>
  <c r="AY59" i="197"/>
  <c r="AT59" i="197"/>
  <c r="AS59" i="197"/>
  <c r="AR59" i="197"/>
  <c r="AQ59" i="197"/>
  <c r="AP59" i="197"/>
  <c r="AO59" i="197"/>
  <c r="AN59" i="197"/>
  <c r="AM59" i="197"/>
  <c r="AL59" i="197"/>
  <c r="AK59" i="197"/>
  <c r="AJ59" i="197"/>
  <c r="AI59" i="197"/>
  <c r="AH59" i="197"/>
  <c r="AG59" i="197"/>
  <c r="AF59" i="197"/>
  <c r="AE59" i="197"/>
  <c r="AD59" i="197"/>
  <c r="AC59" i="197"/>
  <c r="AB59" i="197"/>
  <c r="AA59" i="197"/>
  <c r="Z59" i="197"/>
  <c r="Y59" i="197"/>
  <c r="X59" i="197"/>
  <c r="W59" i="197"/>
  <c r="V59" i="197"/>
  <c r="U59" i="197"/>
  <c r="T59" i="197"/>
  <c r="S59" i="197"/>
  <c r="R59" i="197"/>
  <c r="Q59" i="197"/>
  <c r="P59" i="197"/>
  <c r="O59" i="197"/>
  <c r="N59" i="197"/>
  <c r="M59" i="197"/>
  <c r="L59" i="197"/>
  <c r="K59" i="197"/>
  <c r="J59" i="197"/>
  <c r="I59" i="197"/>
  <c r="H59" i="197"/>
  <c r="G59" i="197"/>
  <c r="F59" i="197"/>
  <c r="E59" i="197"/>
  <c r="BX57" i="197"/>
  <c r="BW57" i="197"/>
  <c r="BV57" i="197"/>
  <c r="BU57" i="197"/>
  <c r="BT57" i="197"/>
  <c r="BS57" i="197"/>
  <c r="BR57" i="197"/>
  <c r="BQ57" i="197"/>
  <c r="BP57" i="197"/>
  <c r="BO57" i="197"/>
  <c r="BN57" i="197"/>
  <c r="BM57" i="197"/>
  <c r="BL57" i="197"/>
  <c r="BK57" i="197"/>
  <c r="BJ57" i="197"/>
  <c r="BI57" i="197"/>
  <c r="BH57" i="197"/>
  <c r="BG57" i="197"/>
  <c r="BF57" i="197"/>
  <c r="BE57" i="197"/>
  <c r="BD57" i="197"/>
  <c r="BC57" i="197"/>
  <c r="BB57" i="197"/>
  <c r="BA57" i="197"/>
  <c r="AZ57" i="197"/>
  <c r="AY57" i="197"/>
  <c r="AT57" i="197"/>
  <c r="AS57" i="197"/>
  <c r="AR57" i="197"/>
  <c r="AQ57" i="197"/>
  <c r="AP57" i="197"/>
  <c r="AO57" i="197"/>
  <c r="AN57" i="197"/>
  <c r="AM57" i="197"/>
  <c r="AL57" i="197"/>
  <c r="AK57" i="197"/>
  <c r="AJ57" i="197"/>
  <c r="AI57" i="197"/>
  <c r="AH57" i="197"/>
  <c r="AG57" i="197"/>
  <c r="AF57" i="197"/>
  <c r="AE57" i="197"/>
  <c r="AD57" i="197"/>
  <c r="AC57" i="197"/>
  <c r="AB57" i="197"/>
  <c r="AA57" i="197"/>
  <c r="Z57" i="197"/>
  <c r="Y57" i="197"/>
  <c r="X57" i="197"/>
  <c r="W57" i="197"/>
  <c r="V57" i="197"/>
  <c r="U57" i="197"/>
  <c r="T57" i="197"/>
  <c r="S57" i="197"/>
  <c r="R57" i="197"/>
  <c r="Q57" i="197"/>
  <c r="P57" i="197"/>
  <c r="O57" i="197"/>
  <c r="N57" i="197"/>
  <c r="M57" i="197"/>
  <c r="L57" i="197"/>
  <c r="K57" i="197"/>
  <c r="J57" i="197"/>
  <c r="I57" i="197"/>
  <c r="H57" i="197"/>
  <c r="G57" i="197"/>
  <c r="F57" i="197"/>
  <c r="E57" i="197"/>
  <c r="BX56" i="197"/>
  <c r="BW56" i="197"/>
  <c r="BV56" i="197"/>
  <c r="BU56" i="197"/>
  <c r="BT56" i="197"/>
  <c r="BS56" i="197"/>
  <c r="BR56" i="197"/>
  <c r="BQ56" i="197"/>
  <c r="BP56" i="197"/>
  <c r="BO56" i="197"/>
  <c r="BN56" i="197"/>
  <c r="BM56" i="197"/>
  <c r="BL56" i="197"/>
  <c r="BK56" i="197"/>
  <c r="BJ56" i="197"/>
  <c r="BI56" i="197"/>
  <c r="BH56" i="197"/>
  <c r="BG56" i="197"/>
  <c r="BF56" i="197"/>
  <c r="BE56" i="197"/>
  <c r="BD56" i="197"/>
  <c r="BC56" i="197"/>
  <c r="BB56" i="197"/>
  <c r="BA56" i="197"/>
  <c r="AZ56" i="197"/>
  <c r="AY56" i="197"/>
  <c r="AT56" i="197"/>
  <c r="AS56" i="197"/>
  <c r="AR56" i="197"/>
  <c r="AQ56" i="197"/>
  <c r="AP56" i="197"/>
  <c r="AO56" i="197"/>
  <c r="AN56" i="197"/>
  <c r="AM56" i="197"/>
  <c r="AL56" i="197"/>
  <c r="AK56" i="197"/>
  <c r="AJ56" i="197"/>
  <c r="AI56" i="197"/>
  <c r="AH56" i="197"/>
  <c r="AG56" i="197"/>
  <c r="AF56" i="197"/>
  <c r="AE56" i="197"/>
  <c r="AD56" i="197"/>
  <c r="AC56" i="197"/>
  <c r="AB56" i="197"/>
  <c r="AA56" i="197"/>
  <c r="Z56" i="197"/>
  <c r="Y56" i="197"/>
  <c r="X56" i="197"/>
  <c r="W56" i="197"/>
  <c r="V56" i="197"/>
  <c r="U56" i="197"/>
  <c r="T56" i="197"/>
  <c r="S56" i="197"/>
  <c r="R56" i="197"/>
  <c r="Q56" i="197"/>
  <c r="P56" i="197"/>
  <c r="O56" i="197"/>
  <c r="N56" i="197"/>
  <c r="M56" i="197"/>
  <c r="L56" i="197"/>
  <c r="K56" i="197"/>
  <c r="J56" i="197"/>
  <c r="I56" i="197"/>
  <c r="H56" i="197"/>
  <c r="G56" i="197"/>
  <c r="F56" i="197"/>
  <c r="E56" i="197"/>
  <c r="BX55" i="197"/>
  <c r="BW55" i="197"/>
  <c r="BV55" i="197"/>
  <c r="BU55" i="197"/>
  <c r="BT55" i="197"/>
  <c r="BS55" i="197"/>
  <c r="BR55" i="197"/>
  <c r="BQ55" i="197"/>
  <c r="BP55" i="197"/>
  <c r="BO55" i="197"/>
  <c r="BN55" i="197"/>
  <c r="BM55" i="197"/>
  <c r="BL55" i="197"/>
  <c r="BK55" i="197"/>
  <c r="BJ55" i="197"/>
  <c r="BI55" i="197"/>
  <c r="BH55" i="197"/>
  <c r="BG55" i="197"/>
  <c r="BF55" i="197"/>
  <c r="BE55" i="197"/>
  <c r="BD55" i="197"/>
  <c r="BC55" i="197"/>
  <c r="BB55" i="197"/>
  <c r="BA55" i="197"/>
  <c r="AZ55" i="197"/>
  <c r="AY55" i="197"/>
  <c r="AT55" i="197"/>
  <c r="AS55" i="197"/>
  <c r="AR55" i="197"/>
  <c r="AQ55" i="197"/>
  <c r="AP55" i="197"/>
  <c r="AO55" i="197"/>
  <c r="AN55" i="197"/>
  <c r="AM55" i="197"/>
  <c r="AL55" i="197"/>
  <c r="AK55" i="197"/>
  <c r="AJ55" i="197"/>
  <c r="AI55" i="197"/>
  <c r="AH55" i="197"/>
  <c r="AG55" i="197"/>
  <c r="AF55" i="197"/>
  <c r="AE55" i="197"/>
  <c r="AD55" i="197"/>
  <c r="AC55" i="197"/>
  <c r="AB55" i="197"/>
  <c r="AA55" i="197"/>
  <c r="Z55" i="197"/>
  <c r="Y55" i="197"/>
  <c r="X55" i="197"/>
  <c r="W55" i="197"/>
  <c r="V55" i="197"/>
  <c r="U55" i="197"/>
  <c r="T55" i="197"/>
  <c r="S55" i="197"/>
  <c r="R55" i="197"/>
  <c r="Q55" i="197"/>
  <c r="P55" i="197"/>
  <c r="O55" i="197"/>
  <c r="N55" i="197"/>
  <c r="M55" i="197"/>
  <c r="L55" i="197"/>
  <c r="K55" i="197"/>
  <c r="J55" i="197"/>
  <c r="I55" i="197"/>
  <c r="H55" i="197"/>
  <c r="G55" i="197"/>
  <c r="F55" i="197"/>
  <c r="E55" i="197"/>
  <c r="BX54" i="197"/>
  <c r="BW54" i="197"/>
  <c r="BV54" i="197"/>
  <c r="BU54" i="197"/>
  <c r="BT54" i="197"/>
  <c r="BS54" i="197"/>
  <c r="BR54" i="197"/>
  <c r="BQ54" i="197"/>
  <c r="BP54" i="197"/>
  <c r="BO54" i="197"/>
  <c r="BN54" i="197"/>
  <c r="BM54" i="197"/>
  <c r="BL54" i="197"/>
  <c r="BK54" i="197"/>
  <c r="BJ54" i="197"/>
  <c r="BI54" i="197"/>
  <c r="BH54" i="197"/>
  <c r="BG54" i="197"/>
  <c r="BF54" i="197"/>
  <c r="BE54" i="197"/>
  <c r="BD54" i="197"/>
  <c r="BC54" i="197"/>
  <c r="BB54" i="197"/>
  <c r="BA54" i="197"/>
  <c r="AZ54" i="197"/>
  <c r="AY54" i="197"/>
  <c r="AT54" i="197"/>
  <c r="AS54" i="197"/>
  <c r="AR54" i="197"/>
  <c r="AQ54" i="197"/>
  <c r="AP54" i="197"/>
  <c r="AO54" i="197"/>
  <c r="AN54" i="197"/>
  <c r="AM54" i="197"/>
  <c r="AL54" i="197"/>
  <c r="AK54" i="197"/>
  <c r="AJ54" i="197"/>
  <c r="AI54" i="197"/>
  <c r="AH54" i="197"/>
  <c r="AG54" i="197"/>
  <c r="AF54" i="197"/>
  <c r="AE54" i="197"/>
  <c r="AD54" i="197"/>
  <c r="AC54" i="197"/>
  <c r="AB54" i="197"/>
  <c r="AA54" i="197"/>
  <c r="Z54" i="197"/>
  <c r="Y54" i="197"/>
  <c r="X54" i="197"/>
  <c r="W54" i="197"/>
  <c r="V54" i="197"/>
  <c r="U54" i="197"/>
  <c r="T54" i="197"/>
  <c r="S54" i="197"/>
  <c r="R54" i="197"/>
  <c r="Q54" i="197"/>
  <c r="P54" i="197"/>
  <c r="O54" i="197"/>
  <c r="N54" i="197"/>
  <c r="M54" i="197"/>
  <c r="L54" i="197"/>
  <c r="K54" i="197"/>
  <c r="J54" i="197"/>
  <c r="I54" i="197"/>
  <c r="H54" i="197"/>
  <c r="G54" i="197"/>
  <c r="F54" i="197"/>
  <c r="E54" i="197"/>
  <c r="BX53" i="197"/>
  <c r="BW53" i="197"/>
  <c r="BV53" i="197"/>
  <c r="BU53" i="197"/>
  <c r="BT53" i="197"/>
  <c r="BS53" i="197"/>
  <c r="BR53" i="197"/>
  <c r="BQ53" i="197"/>
  <c r="BP53" i="197"/>
  <c r="BO53" i="197"/>
  <c r="BN53" i="197"/>
  <c r="BM53" i="197"/>
  <c r="BL53" i="197"/>
  <c r="BK53" i="197"/>
  <c r="BJ53" i="197"/>
  <c r="BI53" i="197"/>
  <c r="BH53" i="197"/>
  <c r="BG53" i="197"/>
  <c r="BF53" i="197"/>
  <c r="BE53" i="197"/>
  <c r="BD53" i="197"/>
  <c r="BC53" i="197"/>
  <c r="BB53" i="197"/>
  <c r="BA53" i="197"/>
  <c r="AZ53" i="197"/>
  <c r="AY53" i="197"/>
  <c r="AT53" i="197"/>
  <c r="AS53" i="197"/>
  <c r="AR53" i="197"/>
  <c r="AQ53" i="197"/>
  <c r="AP53" i="197"/>
  <c r="AO53" i="197"/>
  <c r="AN53" i="197"/>
  <c r="AM53" i="197"/>
  <c r="AL53" i="197"/>
  <c r="AK53" i="197"/>
  <c r="AJ53" i="197"/>
  <c r="AI53" i="197"/>
  <c r="AH53" i="197"/>
  <c r="AG53" i="197"/>
  <c r="AF53" i="197"/>
  <c r="AE53" i="197"/>
  <c r="AD53" i="197"/>
  <c r="AC53" i="197"/>
  <c r="AB53" i="197"/>
  <c r="AA53" i="197"/>
  <c r="Z53" i="197"/>
  <c r="Y53" i="197"/>
  <c r="X53" i="197"/>
  <c r="W53" i="197"/>
  <c r="V53" i="197"/>
  <c r="U53" i="197"/>
  <c r="T53" i="197"/>
  <c r="S53" i="197"/>
  <c r="R53" i="197"/>
  <c r="Q53" i="197"/>
  <c r="P53" i="197"/>
  <c r="O53" i="197"/>
  <c r="N53" i="197"/>
  <c r="M53" i="197"/>
  <c r="L53" i="197"/>
  <c r="K53" i="197"/>
  <c r="J53" i="197"/>
  <c r="I53" i="197"/>
  <c r="H53" i="197"/>
  <c r="G53" i="197"/>
  <c r="F53" i="197"/>
  <c r="E53" i="197"/>
  <c r="BX52" i="197"/>
  <c r="BW52" i="197"/>
  <c r="BV52" i="197"/>
  <c r="BU52" i="197"/>
  <c r="BT52" i="197"/>
  <c r="BS52" i="197"/>
  <c r="BR52" i="197"/>
  <c r="BQ52" i="197"/>
  <c r="BP52" i="197"/>
  <c r="BO52" i="197"/>
  <c r="BN52" i="197"/>
  <c r="BM52" i="197"/>
  <c r="BL52" i="197"/>
  <c r="BK52" i="197"/>
  <c r="BJ52" i="197"/>
  <c r="BI52" i="197"/>
  <c r="BH52" i="197"/>
  <c r="BG52" i="197"/>
  <c r="BF52" i="197"/>
  <c r="BE52" i="197"/>
  <c r="BD52" i="197"/>
  <c r="BC52" i="197"/>
  <c r="BB52" i="197"/>
  <c r="BA52" i="197"/>
  <c r="AZ52" i="197"/>
  <c r="AY52" i="197"/>
  <c r="AT52" i="197"/>
  <c r="AS52" i="197"/>
  <c r="AR52" i="197"/>
  <c r="AQ52" i="197"/>
  <c r="AP52" i="197"/>
  <c r="AO52" i="197"/>
  <c r="AN52" i="197"/>
  <c r="AM52" i="197"/>
  <c r="AL52" i="197"/>
  <c r="AK52" i="197"/>
  <c r="AJ52" i="197"/>
  <c r="AI52" i="197"/>
  <c r="AH52" i="197"/>
  <c r="AG52" i="197"/>
  <c r="AF52" i="197"/>
  <c r="AE52" i="197"/>
  <c r="AD52" i="197"/>
  <c r="AC52" i="197"/>
  <c r="AB52" i="197"/>
  <c r="AA52" i="197"/>
  <c r="Z52" i="197"/>
  <c r="Y52" i="197"/>
  <c r="X52" i="197"/>
  <c r="W52" i="197"/>
  <c r="V52" i="197"/>
  <c r="U52" i="197"/>
  <c r="T52" i="197"/>
  <c r="S52" i="197"/>
  <c r="R52" i="197"/>
  <c r="Q52" i="197"/>
  <c r="P52" i="197"/>
  <c r="O52" i="197"/>
  <c r="N52" i="197"/>
  <c r="M52" i="197"/>
  <c r="L52" i="197"/>
  <c r="K52" i="197"/>
  <c r="J52" i="197"/>
  <c r="I52" i="197"/>
  <c r="H52" i="197"/>
  <c r="G52" i="197"/>
  <c r="F52" i="197"/>
  <c r="E52" i="197"/>
  <c r="BX51" i="197"/>
  <c r="BW51" i="197"/>
  <c r="BV51" i="197"/>
  <c r="BU51" i="197"/>
  <c r="BT51" i="197"/>
  <c r="BS51" i="197"/>
  <c r="BR51" i="197"/>
  <c r="BQ51" i="197"/>
  <c r="BP51" i="197"/>
  <c r="BO51" i="197"/>
  <c r="BN51" i="197"/>
  <c r="BM51" i="197"/>
  <c r="BL51" i="197"/>
  <c r="BK51" i="197"/>
  <c r="BJ51" i="197"/>
  <c r="BI51" i="197"/>
  <c r="BH51" i="197"/>
  <c r="BG51" i="197"/>
  <c r="BF51" i="197"/>
  <c r="BE51" i="197"/>
  <c r="BD51" i="197"/>
  <c r="BC51" i="197"/>
  <c r="BB51" i="197"/>
  <c r="BA51" i="197"/>
  <c r="AZ51" i="197"/>
  <c r="AY51" i="197"/>
  <c r="AT51" i="197"/>
  <c r="AS51" i="197"/>
  <c r="AR51" i="197"/>
  <c r="AQ51" i="197"/>
  <c r="AP51" i="197"/>
  <c r="AO51" i="197"/>
  <c r="AN51" i="197"/>
  <c r="AM51" i="197"/>
  <c r="AL51" i="197"/>
  <c r="AK51" i="197"/>
  <c r="AJ51" i="197"/>
  <c r="AI51" i="197"/>
  <c r="AH51" i="197"/>
  <c r="AG51" i="197"/>
  <c r="AF51" i="197"/>
  <c r="AE51" i="197"/>
  <c r="AD51" i="197"/>
  <c r="AC51" i="197"/>
  <c r="AB51" i="197"/>
  <c r="AA51" i="197"/>
  <c r="Z51" i="197"/>
  <c r="Y51" i="197"/>
  <c r="X51" i="197"/>
  <c r="W51" i="197"/>
  <c r="V51" i="197"/>
  <c r="U51" i="197"/>
  <c r="T51" i="197"/>
  <c r="S51" i="197"/>
  <c r="R51" i="197"/>
  <c r="Q51" i="197"/>
  <c r="P51" i="197"/>
  <c r="O51" i="197"/>
  <c r="N51" i="197"/>
  <c r="M51" i="197"/>
  <c r="L51" i="197"/>
  <c r="K51" i="197"/>
  <c r="J51" i="197"/>
  <c r="I51" i="197"/>
  <c r="H51" i="197"/>
  <c r="G51" i="197"/>
  <c r="F51" i="197"/>
  <c r="E51" i="197"/>
  <c r="BX50" i="197"/>
  <c r="BW50" i="197"/>
  <c r="BV50" i="197"/>
  <c r="BU50" i="197"/>
  <c r="BT50" i="197"/>
  <c r="BS50" i="197"/>
  <c r="BR50" i="197"/>
  <c r="BQ50" i="197"/>
  <c r="BP50" i="197"/>
  <c r="BO50" i="197"/>
  <c r="BN50" i="197"/>
  <c r="BM50" i="197"/>
  <c r="BL50" i="197"/>
  <c r="BK50" i="197"/>
  <c r="BJ50" i="197"/>
  <c r="BI50" i="197"/>
  <c r="BH50" i="197"/>
  <c r="BG50" i="197"/>
  <c r="BF50" i="197"/>
  <c r="BE50" i="197"/>
  <c r="BD50" i="197"/>
  <c r="BC50" i="197"/>
  <c r="BB50" i="197"/>
  <c r="BA50" i="197"/>
  <c r="AZ50" i="197"/>
  <c r="AY50" i="197"/>
  <c r="AT50" i="197"/>
  <c r="AS50" i="197"/>
  <c r="AR50" i="197"/>
  <c r="AQ50" i="197"/>
  <c r="AP50" i="197"/>
  <c r="AO50" i="197"/>
  <c r="AN50" i="197"/>
  <c r="AM50" i="197"/>
  <c r="AL50" i="197"/>
  <c r="AK50" i="197"/>
  <c r="AJ50" i="197"/>
  <c r="AI50" i="197"/>
  <c r="AH50" i="197"/>
  <c r="AG50" i="197"/>
  <c r="AF50" i="197"/>
  <c r="AE50" i="197"/>
  <c r="AD50" i="197"/>
  <c r="AC50" i="197"/>
  <c r="AB50" i="197"/>
  <c r="AA50" i="197"/>
  <c r="Z50" i="197"/>
  <c r="Y50" i="197"/>
  <c r="X50" i="197"/>
  <c r="W50" i="197"/>
  <c r="V50" i="197"/>
  <c r="U50" i="197"/>
  <c r="T50" i="197"/>
  <c r="S50" i="197"/>
  <c r="R50" i="197"/>
  <c r="Q50" i="197"/>
  <c r="P50" i="197"/>
  <c r="O50" i="197"/>
  <c r="N50" i="197"/>
  <c r="M50" i="197"/>
  <c r="L50" i="197"/>
  <c r="K50" i="197"/>
  <c r="J50" i="197"/>
  <c r="I50" i="197"/>
  <c r="H50" i="197"/>
  <c r="G50" i="197"/>
  <c r="F50" i="197"/>
  <c r="E50" i="197"/>
  <c r="BX49" i="197"/>
  <c r="BW49" i="197"/>
  <c r="BV49" i="197"/>
  <c r="BU49" i="197"/>
  <c r="BT49" i="197"/>
  <c r="BS49" i="197"/>
  <c r="BR49" i="197"/>
  <c r="BQ49" i="197"/>
  <c r="BP49" i="197"/>
  <c r="BO49" i="197"/>
  <c r="BN49" i="197"/>
  <c r="BM49" i="197"/>
  <c r="BL49" i="197"/>
  <c r="BK49" i="197"/>
  <c r="BJ49" i="197"/>
  <c r="BI49" i="197"/>
  <c r="BH49" i="197"/>
  <c r="BG49" i="197"/>
  <c r="BF49" i="197"/>
  <c r="BE49" i="197"/>
  <c r="BD49" i="197"/>
  <c r="BC49" i="197"/>
  <c r="BB49" i="197"/>
  <c r="BA49" i="197"/>
  <c r="AZ49" i="197"/>
  <c r="AY49" i="197"/>
  <c r="AT49" i="197"/>
  <c r="AS49" i="197"/>
  <c r="AR49" i="197"/>
  <c r="AQ49" i="197"/>
  <c r="AP49" i="197"/>
  <c r="AO49" i="197"/>
  <c r="AN49" i="197"/>
  <c r="AM49" i="197"/>
  <c r="AL49" i="197"/>
  <c r="AK49" i="197"/>
  <c r="AJ49" i="197"/>
  <c r="AI49" i="197"/>
  <c r="AH49" i="197"/>
  <c r="AG49" i="197"/>
  <c r="AF49" i="197"/>
  <c r="AE49" i="197"/>
  <c r="AD49" i="197"/>
  <c r="AC49" i="197"/>
  <c r="AB49" i="197"/>
  <c r="AA49" i="197"/>
  <c r="Z49" i="197"/>
  <c r="Y49" i="197"/>
  <c r="X49" i="197"/>
  <c r="W49" i="197"/>
  <c r="V49" i="197"/>
  <c r="U49" i="197"/>
  <c r="T49" i="197"/>
  <c r="S49" i="197"/>
  <c r="R49" i="197"/>
  <c r="Q49" i="197"/>
  <c r="P49" i="197"/>
  <c r="O49" i="197"/>
  <c r="N49" i="197"/>
  <c r="M49" i="197"/>
  <c r="L49" i="197"/>
  <c r="K49" i="197"/>
  <c r="J49" i="197"/>
  <c r="I49" i="197"/>
  <c r="H49" i="197"/>
  <c r="G49" i="197"/>
  <c r="F49" i="197"/>
  <c r="E49" i="197"/>
  <c r="BX48" i="197"/>
  <c r="BW48" i="197"/>
  <c r="BV48" i="197"/>
  <c r="BU48" i="197"/>
  <c r="BT48" i="197"/>
  <c r="BS48" i="197"/>
  <c r="BR48" i="197"/>
  <c r="BQ48" i="197"/>
  <c r="BP48" i="197"/>
  <c r="BO48" i="197"/>
  <c r="BN48" i="197"/>
  <c r="BM48" i="197"/>
  <c r="BL48" i="197"/>
  <c r="BK48" i="197"/>
  <c r="BJ48" i="197"/>
  <c r="BI48" i="197"/>
  <c r="BH48" i="197"/>
  <c r="BG48" i="197"/>
  <c r="BF48" i="197"/>
  <c r="BE48" i="197"/>
  <c r="BD48" i="197"/>
  <c r="BC48" i="197"/>
  <c r="BB48" i="197"/>
  <c r="BA48" i="197"/>
  <c r="AZ48" i="197"/>
  <c r="AY48" i="197"/>
  <c r="AT48" i="197"/>
  <c r="AS48" i="197"/>
  <c r="AR48" i="197"/>
  <c r="AQ48" i="197"/>
  <c r="AP48" i="197"/>
  <c r="AO48" i="197"/>
  <c r="AN48" i="197"/>
  <c r="AM48" i="197"/>
  <c r="AL48" i="197"/>
  <c r="AK48" i="197"/>
  <c r="AJ48" i="197"/>
  <c r="AI48" i="197"/>
  <c r="AH48" i="197"/>
  <c r="AG48" i="197"/>
  <c r="AF48" i="197"/>
  <c r="AE48" i="197"/>
  <c r="AD48" i="197"/>
  <c r="AC48" i="197"/>
  <c r="AB48" i="197"/>
  <c r="AA48" i="197"/>
  <c r="Z48" i="197"/>
  <c r="Y48" i="197"/>
  <c r="X48" i="197"/>
  <c r="W48" i="197"/>
  <c r="V48" i="197"/>
  <c r="U48" i="197"/>
  <c r="T48" i="197"/>
  <c r="S48" i="197"/>
  <c r="R48" i="197"/>
  <c r="Q48" i="197"/>
  <c r="P48" i="197"/>
  <c r="O48" i="197"/>
  <c r="N48" i="197"/>
  <c r="M48" i="197"/>
  <c r="L48" i="197"/>
  <c r="K48" i="197"/>
  <c r="J48" i="197"/>
  <c r="I48" i="197"/>
  <c r="H48" i="197"/>
  <c r="G48" i="197"/>
  <c r="F48" i="197"/>
  <c r="E48" i="197"/>
  <c r="BX47" i="197"/>
  <c r="BW47" i="197"/>
  <c r="BV47" i="197"/>
  <c r="BU47" i="197"/>
  <c r="BT47" i="197"/>
  <c r="BS47" i="197"/>
  <c r="BR47" i="197"/>
  <c r="BQ47" i="197"/>
  <c r="BP47" i="197"/>
  <c r="BO47" i="197"/>
  <c r="BN47" i="197"/>
  <c r="BM47" i="197"/>
  <c r="BL47" i="197"/>
  <c r="BK47" i="197"/>
  <c r="BJ47" i="197"/>
  <c r="BI47" i="197"/>
  <c r="BH47" i="197"/>
  <c r="BG47" i="197"/>
  <c r="BF47" i="197"/>
  <c r="BE47" i="197"/>
  <c r="BD47" i="197"/>
  <c r="BC47" i="197"/>
  <c r="BB47" i="197"/>
  <c r="BA47" i="197"/>
  <c r="AZ47" i="197"/>
  <c r="AY47" i="197"/>
  <c r="AT47" i="197"/>
  <c r="AS47" i="197"/>
  <c r="AR47" i="197"/>
  <c r="AQ47" i="197"/>
  <c r="AP47" i="197"/>
  <c r="AO47" i="197"/>
  <c r="AN47" i="197"/>
  <c r="AM47" i="197"/>
  <c r="AL47" i="197"/>
  <c r="AK47" i="197"/>
  <c r="AJ47" i="197"/>
  <c r="AI47" i="197"/>
  <c r="AH47" i="197"/>
  <c r="AG47" i="197"/>
  <c r="AF47" i="197"/>
  <c r="AE47" i="197"/>
  <c r="AD47" i="197"/>
  <c r="AC47" i="197"/>
  <c r="AB47" i="197"/>
  <c r="AA47" i="197"/>
  <c r="Z47" i="197"/>
  <c r="Y47" i="197"/>
  <c r="X47" i="197"/>
  <c r="W47" i="197"/>
  <c r="V47" i="197"/>
  <c r="U47" i="197"/>
  <c r="T47" i="197"/>
  <c r="S47" i="197"/>
  <c r="R47" i="197"/>
  <c r="Q47" i="197"/>
  <c r="P47" i="197"/>
  <c r="O47" i="197"/>
  <c r="N47" i="197"/>
  <c r="M47" i="197"/>
  <c r="L47" i="197"/>
  <c r="K47" i="197"/>
  <c r="J47" i="197"/>
  <c r="I47" i="197"/>
  <c r="H47" i="197"/>
  <c r="G47" i="197"/>
  <c r="F47" i="197"/>
  <c r="E47" i="197"/>
  <c r="BX46" i="197"/>
  <c r="BW46" i="197"/>
  <c r="BV46" i="197"/>
  <c r="BU46" i="197"/>
  <c r="BT46" i="197"/>
  <c r="BS46" i="197"/>
  <c r="BR46" i="197"/>
  <c r="BQ46" i="197"/>
  <c r="BP46" i="197"/>
  <c r="BO46" i="197"/>
  <c r="BN46" i="197"/>
  <c r="BM46" i="197"/>
  <c r="BL46" i="197"/>
  <c r="BK46" i="197"/>
  <c r="BJ46" i="197"/>
  <c r="BI46" i="197"/>
  <c r="BH46" i="197"/>
  <c r="BG46" i="197"/>
  <c r="BF46" i="197"/>
  <c r="BE46" i="197"/>
  <c r="BD46" i="197"/>
  <c r="BC46" i="197"/>
  <c r="BB46" i="197"/>
  <c r="BA46" i="197"/>
  <c r="AZ46" i="197"/>
  <c r="AY46" i="197"/>
  <c r="AT46" i="197"/>
  <c r="AS46" i="197"/>
  <c r="AR46" i="197"/>
  <c r="AQ46" i="197"/>
  <c r="AP46" i="197"/>
  <c r="AO46" i="197"/>
  <c r="AN46" i="197"/>
  <c r="AM46" i="197"/>
  <c r="AL46" i="197"/>
  <c r="AK46" i="197"/>
  <c r="AJ46" i="197"/>
  <c r="AI46" i="197"/>
  <c r="AH46" i="197"/>
  <c r="AG46" i="197"/>
  <c r="AF46" i="197"/>
  <c r="AE46" i="197"/>
  <c r="AD46" i="197"/>
  <c r="AC46" i="197"/>
  <c r="AB46" i="197"/>
  <c r="AA46" i="197"/>
  <c r="Z46" i="197"/>
  <c r="Y46" i="197"/>
  <c r="X46" i="197"/>
  <c r="W46" i="197"/>
  <c r="V46" i="197"/>
  <c r="U46" i="197"/>
  <c r="T46" i="197"/>
  <c r="S46" i="197"/>
  <c r="R46" i="197"/>
  <c r="Q46" i="197"/>
  <c r="P46" i="197"/>
  <c r="O46" i="197"/>
  <c r="N46" i="197"/>
  <c r="M46" i="197"/>
  <c r="L46" i="197"/>
  <c r="K46" i="197"/>
  <c r="J46" i="197"/>
  <c r="I46" i="197"/>
  <c r="G46" i="197"/>
  <c r="F46" i="197"/>
  <c r="E46" i="197"/>
  <c r="BX45" i="197"/>
  <c r="BW45" i="197"/>
  <c r="BV45" i="197"/>
  <c r="BU45" i="197"/>
  <c r="BT45" i="197"/>
  <c r="BS45" i="197"/>
  <c r="BR45" i="197"/>
  <c r="BQ45" i="197"/>
  <c r="BP45" i="197"/>
  <c r="BO45" i="197"/>
  <c r="BN45" i="197"/>
  <c r="BM45" i="197"/>
  <c r="BL45" i="197"/>
  <c r="BK45" i="197"/>
  <c r="BJ45" i="197"/>
  <c r="BI45" i="197"/>
  <c r="BH45" i="197"/>
  <c r="BG45" i="197"/>
  <c r="BF45" i="197"/>
  <c r="BE45" i="197"/>
  <c r="BD45" i="197"/>
  <c r="BC45" i="197"/>
  <c r="BB45" i="197"/>
  <c r="BA45" i="197"/>
  <c r="AZ45" i="197"/>
  <c r="AY45" i="197"/>
  <c r="AT45" i="197"/>
  <c r="AS45" i="197"/>
  <c r="AR45" i="197"/>
  <c r="AQ45" i="197"/>
  <c r="AP45" i="197"/>
  <c r="AO45" i="197"/>
  <c r="AN45" i="197"/>
  <c r="AM45" i="197"/>
  <c r="AL45" i="197"/>
  <c r="AK45" i="197"/>
  <c r="AJ45" i="197"/>
  <c r="AI45" i="197"/>
  <c r="AH45" i="197"/>
  <c r="AG45" i="197"/>
  <c r="AF45" i="197"/>
  <c r="AE45" i="197"/>
  <c r="AD45" i="197"/>
  <c r="AC45" i="197"/>
  <c r="AB45" i="197"/>
  <c r="AA45" i="197"/>
  <c r="Z45" i="197"/>
  <c r="Y45" i="197"/>
  <c r="X45" i="197"/>
  <c r="W45" i="197"/>
  <c r="V45" i="197"/>
  <c r="U45" i="197"/>
  <c r="T45" i="197"/>
  <c r="S45" i="197"/>
  <c r="R45" i="197"/>
  <c r="Q45" i="197"/>
  <c r="P45" i="197"/>
  <c r="O45" i="197"/>
  <c r="N45" i="197"/>
  <c r="M45" i="197"/>
  <c r="L45" i="197"/>
  <c r="K45" i="197"/>
  <c r="J45" i="197"/>
  <c r="I45" i="197"/>
  <c r="H45" i="197"/>
  <c r="G45" i="197"/>
  <c r="F45" i="197"/>
  <c r="E45" i="197"/>
  <c r="BX44" i="197"/>
  <c r="BW44" i="197"/>
  <c r="BV44" i="197"/>
  <c r="BU44" i="197"/>
  <c r="BT44" i="197"/>
  <c r="BS44" i="197"/>
  <c r="BR44" i="197"/>
  <c r="BQ44" i="197"/>
  <c r="BP44" i="197"/>
  <c r="BO44" i="197"/>
  <c r="BN44" i="197"/>
  <c r="BM44" i="197"/>
  <c r="BL44" i="197"/>
  <c r="BK44" i="197"/>
  <c r="BJ44" i="197"/>
  <c r="BI44" i="197"/>
  <c r="BH44" i="197"/>
  <c r="BG44" i="197"/>
  <c r="BF44" i="197"/>
  <c r="BE44" i="197"/>
  <c r="BD44" i="197"/>
  <c r="BC44" i="197"/>
  <c r="BB44" i="197"/>
  <c r="BA44" i="197"/>
  <c r="AZ44" i="197"/>
  <c r="AY44" i="197"/>
  <c r="AT44" i="197"/>
  <c r="AS44" i="197"/>
  <c r="AR44" i="197"/>
  <c r="AQ44" i="197"/>
  <c r="AP44" i="197"/>
  <c r="AO44" i="197"/>
  <c r="AN44" i="197"/>
  <c r="AM44" i="197"/>
  <c r="AL44" i="197"/>
  <c r="AK44" i="197"/>
  <c r="AJ44" i="197"/>
  <c r="AI44" i="197"/>
  <c r="AH44" i="197"/>
  <c r="AG44" i="197"/>
  <c r="AF44" i="197"/>
  <c r="AE44" i="197"/>
  <c r="AD44" i="197"/>
  <c r="AC44" i="197"/>
  <c r="AB44" i="197"/>
  <c r="AA44" i="197"/>
  <c r="Z44" i="197"/>
  <c r="Y44" i="197"/>
  <c r="X44" i="197"/>
  <c r="W44" i="197"/>
  <c r="V44" i="197"/>
  <c r="U44" i="197"/>
  <c r="T44" i="197"/>
  <c r="S44" i="197"/>
  <c r="R44" i="197"/>
  <c r="Q44" i="197"/>
  <c r="P44" i="197"/>
  <c r="O44" i="197"/>
  <c r="N44" i="197"/>
  <c r="M44" i="197"/>
  <c r="L44" i="197"/>
  <c r="K44" i="197"/>
  <c r="J44" i="197"/>
  <c r="I44" i="197"/>
  <c r="H44" i="197"/>
  <c r="G44" i="197"/>
  <c r="F44" i="197"/>
  <c r="E44" i="197"/>
  <c r="BX43" i="197"/>
  <c r="BW43" i="197"/>
  <c r="BV43" i="197"/>
  <c r="BU43" i="197"/>
  <c r="BT43" i="197"/>
  <c r="BS43" i="197"/>
  <c r="BR43" i="197"/>
  <c r="BQ43" i="197"/>
  <c r="BP43" i="197"/>
  <c r="BO43" i="197"/>
  <c r="BN43" i="197"/>
  <c r="BM43" i="197"/>
  <c r="BL43" i="197"/>
  <c r="BK43" i="197"/>
  <c r="BJ43" i="197"/>
  <c r="BI43" i="197"/>
  <c r="BH43" i="197"/>
  <c r="BG43" i="197"/>
  <c r="BF43" i="197"/>
  <c r="BE43" i="197"/>
  <c r="BD43" i="197"/>
  <c r="BC43" i="197"/>
  <c r="BB43" i="197"/>
  <c r="BA43" i="197"/>
  <c r="AZ43" i="197"/>
  <c r="AY43" i="197"/>
  <c r="AT43" i="197"/>
  <c r="AS43" i="197"/>
  <c r="AR43" i="197"/>
  <c r="AQ43" i="197"/>
  <c r="AP43" i="197"/>
  <c r="AO43" i="197"/>
  <c r="AN43" i="197"/>
  <c r="AM43" i="197"/>
  <c r="AL43" i="197"/>
  <c r="AK43" i="197"/>
  <c r="AJ43" i="197"/>
  <c r="AI43" i="197"/>
  <c r="AH43" i="197"/>
  <c r="AG43" i="197"/>
  <c r="AF43" i="197"/>
  <c r="AE43" i="197"/>
  <c r="AD43" i="197"/>
  <c r="AC43" i="197"/>
  <c r="AB43" i="197"/>
  <c r="AA43" i="197"/>
  <c r="Z43" i="197"/>
  <c r="Y43" i="197"/>
  <c r="X43" i="197"/>
  <c r="W43" i="197"/>
  <c r="V43" i="197"/>
  <c r="U43" i="197"/>
  <c r="T43" i="197"/>
  <c r="S43" i="197"/>
  <c r="R43" i="197"/>
  <c r="Q43" i="197"/>
  <c r="P43" i="197"/>
  <c r="O43" i="197"/>
  <c r="N43" i="197"/>
  <c r="M43" i="197"/>
  <c r="L43" i="197"/>
  <c r="K43" i="197"/>
  <c r="J43" i="197"/>
  <c r="I43" i="197"/>
  <c r="H43" i="197"/>
  <c r="G43" i="197"/>
  <c r="F43" i="197"/>
  <c r="E43" i="197"/>
  <c r="BX41" i="197"/>
  <c r="BW41" i="197"/>
  <c r="BV41" i="197"/>
  <c r="BU41" i="197"/>
  <c r="BT41" i="197"/>
  <c r="BS41" i="197"/>
  <c r="BR41" i="197"/>
  <c r="BQ41" i="197"/>
  <c r="BP41" i="197"/>
  <c r="BO41" i="197"/>
  <c r="BN41" i="197"/>
  <c r="BM41" i="197"/>
  <c r="BL41" i="197"/>
  <c r="BK41" i="197"/>
  <c r="BJ41" i="197"/>
  <c r="BI41" i="197"/>
  <c r="BH41" i="197"/>
  <c r="BG41" i="197"/>
  <c r="BF41" i="197"/>
  <c r="BE41" i="197"/>
  <c r="BD41" i="197"/>
  <c r="BC41" i="197"/>
  <c r="BB41" i="197"/>
  <c r="BA41" i="197"/>
  <c r="AZ41" i="197"/>
  <c r="AY41" i="197"/>
  <c r="AT41" i="197"/>
  <c r="AS41" i="197"/>
  <c r="AR41" i="197"/>
  <c r="AQ41" i="197"/>
  <c r="AP41" i="197"/>
  <c r="AO41" i="197"/>
  <c r="AN41" i="197"/>
  <c r="AM41" i="197"/>
  <c r="AL41" i="197"/>
  <c r="AK41" i="197"/>
  <c r="AJ41" i="197"/>
  <c r="AI41" i="197"/>
  <c r="AH41" i="197"/>
  <c r="AG41" i="197"/>
  <c r="AF41" i="197"/>
  <c r="AE41" i="197"/>
  <c r="AD41" i="197"/>
  <c r="AC41" i="197"/>
  <c r="AB41" i="197"/>
  <c r="AA41" i="197"/>
  <c r="Z41" i="197"/>
  <c r="Y41" i="197"/>
  <c r="X41" i="197"/>
  <c r="W41" i="197"/>
  <c r="V41" i="197"/>
  <c r="U41" i="197"/>
  <c r="T41" i="197"/>
  <c r="S41" i="197"/>
  <c r="R41" i="197"/>
  <c r="Q41" i="197"/>
  <c r="P41" i="197"/>
  <c r="O41" i="197"/>
  <c r="N41" i="197"/>
  <c r="M41" i="197"/>
  <c r="L41" i="197"/>
  <c r="K41" i="197"/>
  <c r="J41" i="197"/>
  <c r="I41" i="197"/>
  <c r="H41" i="197"/>
  <c r="G41" i="197"/>
  <c r="F41" i="197"/>
  <c r="E41" i="197"/>
  <c r="BX40" i="197"/>
  <c r="BW40" i="197"/>
  <c r="BV40" i="197"/>
  <c r="BU40" i="197"/>
  <c r="BT40" i="197"/>
  <c r="BS40" i="197"/>
  <c r="BR40" i="197"/>
  <c r="BQ40" i="197"/>
  <c r="BP40" i="197"/>
  <c r="BO40" i="197"/>
  <c r="BN40" i="197"/>
  <c r="BM40" i="197"/>
  <c r="BL40" i="197"/>
  <c r="BK40" i="197"/>
  <c r="BJ40" i="197"/>
  <c r="BI40" i="197"/>
  <c r="BH40" i="197"/>
  <c r="BG40" i="197"/>
  <c r="BF40" i="197"/>
  <c r="BE40" i="197"/>
  <c r="BD40" i="197"/>
  <c r="BC40" i="197"/>
  <c r="BB40" i="197"/>
  <c r="BA40" i="197"/>
  <c r="AZ40" i="197"/>
  <c r="AY40" i="197"/>
  <c r="AT40" i="197"/>
  <c r="AS40" i="197"/>
  <c r="AR40" i="197"/>
  <c r="AQ40" i="197"/>
  <c r="AP40" i="197"/>
  <c r="AO40" i="197"/>
  <c r="AN40" i="197"/>
  <c r="AM40" i="197"/>
  <c r="AL40" i="197"/>
  <c r="AK40" i="197"/>
  <c r="AJ40" i="197"/>
  <c r="AI40" i="197"/>
  <c r="AH40" i="197"/>
  <c r="AG40" i="197"/>
  <c r="AF40" i="197"/>
  <c r="AE40" i="197"/>
  <c r="AD40" i="197"/>
  <c r="AC40" i="197"/>
  <c r="AB40" i="197"/>
  <c r="AA40" i="197"/>
  <c r="Z40" i="197"/>
  <c r="Y40" i="197"/>
  <c r="X40" i="197"/>
  <c r="W40" i="197"/>
  <c r="V40" i="197"/>
  <c r="U40" i="197"/>
  <c r="T40" i="197"/>
  <c r="S40" i="197"/>
  <c r="R40" i="197"/>
  <c r="Q40" i="197"/>
  <c r="P40" i="197"/>
  <c r="O40" i="197"/>
  <c r="N40" i="197"/>
  <c r="M40" i="197"/>
  <c r="L40" i="197"/>
  <c r="K40" i="197"/>
  <c r="J40" i="197"/>
  <c r="I40" i="197"/>
  <c r="H40" i="197"/>
  <c r="G40" i="197"/>
  <c r="F40" i="197"/>
  <c r="E40" i="197"/>
  <c r="BX39" i="197"/>
  <c r="BW39" i="197"/>
  <c r="BV39" i="197"/>
  <c r="BU39" i="197"/>
  <c r="BT39" i="197"/>
  <c r="BS39" i="197"/>
  <c r="BR39" i="197"/>
  <c r="BQ39" i="197"/>
  <c r="BP39" i="197"/>
  <c r="BO39" i="197"/>
  <c r="BN39" i="197"/>
  <c r="BM39" i="197"/>
  <c r="BL39" i="197"/>
  <c r="BK39" i="197"/>
  <c r="BJ39" i="197"/>
  <c r="BI39" i="197"/>
  <c r="BH39" i="197"/>
  <c r="BG39" i="197"/>
  <c r="BF39" i="197"/>
  <c r="BE39" i="197"/>
  <c r="BD39" i="197"/>
  <c r="BC39" i="197"/>
  <c r="BB39" i="197"/>
  <c r="BA39" i="197"/>
  <c r="AZ39" i="197"/>
  <c r="AY39" i="197"/>
  <c r="AT39" i="197"/>
  <c r="AS39" i="197"/>
  <c r="AR39" i="197"/>
  <c r="AQ39" i="197"/>
  <c r="AP39" i="197"/>
  <c r="AO39" i="197"/>
  <c r="AN39" i="197"/>
  <c r="AM39" i="197"/>
  <c r="AL39" i="197"/>
  <c r="AK39" i="197"/>
  <c r="AJ39" i="197"/>
  <c r="AI39" i="197"/>
  <c r="AH39" i="197"/>
  <c r="AG39" i="197"/>
  <c r="AF39" i="197"/>
  <c r="AE39" i="197"/>
  <c r="AD39" i="197"/>
  <c r="AC39" i="197"/>
  <c r="AB39" i="197"/>
  <c r="AA39" i="197"/>
  <c r="Z39" i="197"/>
  <c r="Y39" i="197"/>
  <c r="X39" i="197"/>
  <c r="W39" i="197"/>
  <c r="V39" i="197"/>
  <c r="U39" i="197"/>
  <c r="T39" i="197"/>
  <c r="S39" i="197"/>
  <c r="R39" i="197"/>
  <c r="Q39" i="197"/>
  <c r="P39" i="197"/>
  <c r="O39" i="197"/>
  <c r="N39" i="197"/>
  <c r="M39" i="197"/>
  <c r="L39" i="197"/>
  <c r="K39" i="197"/>
  <c r="J39" i="197"/>
  <c r="I39" i="197"/>
  <c r="H39" i="197"/>
  <c r="G39" i="197"/>
  <c r="F39" i="197"/>
  <c r="E39" i="197"/>
  <c r="BX38" i="197"/>
  <c r="BW38" i="197"/>
  <c r="BV38" i="197"/>
  <c r="BU38" i="197"/>
  <c r="BT38" i="197"/>
  <c r="BS38" i="197"/>
  <c r="BR38" i="197"/>
  <c r="BQ38" i="197"/>
  <c r="BP38" i="197"/>
  <c r="BO38" i="197"/>
  <c r="BN38" i="197"/>
  <c r="BM38" i="197"/>
  <c r="BL38" i="197"/>
  <c r="BK38" i="197"/>
  <c r="BJ38" i="197"/>
  <c r="BI38" i="197"/>
  <c r="BH38" i="197"/>
  <c r="BG38" i="197"/>
  <c r="BF38" i="197"/>
  <c r="BE38" i="197"/>
  <c r="BD38" i="197"/>
  <c r="BC38" i="197"/>
  <c r="BB38" i="197"/>
  <c r="BA38" i="197"/>
  <c r="AZ38" i="197"/>
  <c r="AY38" i="197"/>
  <c r="AT38" i="197"/>
  <c r="AS38" i="197"/>
  <c r="AR38" i="197"/>
  <c r="AQ38" i="197"/>
  <c r="AP38" i="197"/>
  <c r="AO38" i="197"/>
  <c r="AN38" i="197"/>
  <c r="AM38" i="197"/>
  <c r="AL38" i="197"/>
  <c r="AK38" i="197"/>
  <c r="AJ38" i="197"/>
  <c r="AI38" i="197"/>
  <c r="AH38" i="197"/>
  <c r="AG38" i="197"/>
  <c r="AF38" i="197"/>
  <c r="AE38" i="197"/>
  <c r="AD38" i="197"/>
  <c r="AC38" i="197"/>
  <c r="AB38" i="197"/>
  <c r="AA38" i="197"/>
  <c r="Z38" i="197"/>
  <c r="Y38" i="197"/>
  <c r="X38" i="197"/>
  <c r="W38" i="197"/>
  <c r="V38" i="197"/>
  <c r="U38" i="197"/>
  <c r="T38" i="197"/>
  <c r="S38" i="197"/>
  <c r="R38" i="197"/>
  <c r="Q38" i="197"/>
  <c r="P38" i="197"/>
  <c r="O38" i="197"/>
  <c r="N38" i="197"/>
  <c r="M38" i="197"/>
  <c r="L38" i="197"/>
  <c r="K38" i="197"/>
  <c r="J38" i="197"/>
  <c r="I38" i="197"/>
  <c r="H38" i="197"/>
  <c r="G38" i="197"/>
  <c r="F38" i="197"/>
  <c r="E38" i="197"/>
  <c r="BX37" i="197"/>
  <c r="BW37" i="197"/>
  <c r="BV37" i="197"/>
  <c r="BU37" i="197"/>
  <c r="BT37" i="197"/>
  <c r="BS37" i="197"/>
  <c r="BR37" i="197"/>
  <c r="BQ37" i="197"/>
  <c r="BP37" i="197"/>
  <c r="BO37" i="197"/>
  <c r="BN37" i="197"/>
  <c r="BM37" i="197"/>
  <c r="BL37" i="197"/>
  <c r="BK37" i="197"/>
  <c r="BJ37" i="197"/>
  <c r="BI37" i="197"/>
  <c r="BH37" i="197"/>
  <c r="BG37" i="197"/>
  <c r="BF37" i="197"/>
  <c r="BE37" i="197"/>
  <c r="BD37" i="197"/>
  <c r="BC37" i="197"/>
  <c r="BB37" i="197"/>
  <c r="BA37" i="197"/>
  <c r="AZ37" i="197"/>
  <c r="AY37" i="197"/>
  <c r="AT37" i="197"/>
  <c r="AS37" i="197"/>
  <c r="AR37" i="197"/>
  <c r="AQ37" i="197"/>
  <c r="AP37" i="197"/>
  <c r="AO37" i="197"/>
  <c r="AN37" i="197"/>
  <c r="AM37" i="197"/>
  <c r="AL37" i="197"/>
  <c r="AK37" i="197"/>
  <c r="AJ37" i="197"/>
  <c r="AI37" i="197"/>
  <c r="AH37" i="197"/>
  <c r="AG37" i="197"/>
  <c r="AF37" i="197"/>
  <c r="AE37" i="197"/>
  <c r="AD37" i="197"/>
  <c r="AC37" i="197"/>
  <c r="AB37" i="197"/>
  <c r="AA37" i="197"/>
  <c r="Z37" i="197"/>
  <c r="Y37" i="197"/>
  <c r="X37" i="197"/>
  <c r="W37" i="197"/>
  <c r="V37" i="197"/>
  <c r="U37" i="197"/>
  <c r="T37" i="197"/>
  <c r="S37" i="197"/>
  <c r="R37" i="197"/>
  <c r="Q37" i="197"/>
  <c r="P37" i="197"/>
  <c r="O37" i="197"/>
  <c r="N37" i="197"/>
  <c r="M37" i="197"/>
  <c r="L37" i="197"/>
  <c r="K37" i="197"/>
  <c r="J37" i="197"/>
  <c r="I37" i="197"/>
  <c r="H37" i="197"/>
  <c r="G37" i="197"/>
  <c r="F37" i="197"/>
  <c r="BX35" i="197"/>
  <c r="BW35" i="197"/>
  <c r="BV35" i="197"/>
  <c r="BU35" i="197"/>
  <c r="BT35" i="197"/>
  <c r="BS35" i="197"/>
  <c r="BR35" i="197"/>
  <c r="BQ35" i="197"/>
  <c r="BP35" i="197"/>
  <c r="BO35" i="197"/>
  <c r="BN35" i="197"/>
  <c r="BM35" i="197"/>
  <c r="BL35" i="197"/>
  <c r="BK35" i="197"/>
  <c r="BJ35" i="197"/>
  <c r="BI35" i="197"/>
  <c r="BH35" i="197"/>
  <c r="BG35" i="197"/>
  <c r="BF35" i="197"/>
  <c r="BE35" i="197"/>
  <c r="BD35" i="197"/>
  <c r="BC35" i="197"/>
  <c r="BB35" i="197"/>
  <c r="BA35" i="197"/>
  <c r="AZ35" i="197"/>
  <c r="AY35" i="197"/>
  <c r="AT35" i="197"/>
  <c r="AS35" i="197"/>
  <c r="AR35" i="197"/>
  <c r="AQ35" i="197"/>
  <c r="AP35" i="197"/>
  <c r="AO35" i="197"/>
  <c r="AN35" i="197"/>
  <c r="AM35" i="197"/>
  <c r="AL35" i="197"/>
  <c r="AK35" i="197"/>
  <c r="AJ35" i="197"/>
  <c r="AI35" i="197"/>
  <c r="AH35" i="197"/>
  <c r="AG35" i="197"/>
  <c r="AF35" i="197"/>
  <c r="AE35" i="197"/>
  <c r="AD35" i="197"/>
  <c r="AC35" i="197"/>
  <c r="AB35" i="197"/>
  <c r="AA35" i="197"/>
  <c r="Z35" i="197"/>
  <c r="Y35" i="197"/>
  <c r="X35" i="197"/>
  <c r="W35" i="197"/>
  <c r="V35" i="197"/>
  <c r="U35" i="197"/>
  <c r="T35" i="197"/>
  <c r="S35" i="197"/>
  <c r="R35" i="197"/>
  <c r="Q35" i="197"/>
  <c r="P35" i="197"/>
  <c r="O35" i="197"/>
  <c r="N35" i="197"/>
  <c r="M35" i="197"/>
  <c r="L35" i="197"/>
  <c r="K35" i="197"/>
  <c r="J35" i="197"/>
  <c r="I35" i="197"/>
  <c r="H35" i="197"/>
  <c r="G35" i="197"/>
  <c r="F35" i="197"/>
  <c r="E35" i="197"/>
  <c r="BX34" i="197"/>
  <c r="BW34" i="197"/>
  <c r="BV34" i="197"/>
  <c r="BU34" i="197"/>
  <c r="BT34" i="197"/>
  <c r="BS34" i="197"/>
  <c r="BR34" i="197"/>
  <c r="BQ34" i="197"/>
  <c r="BP34" i="197"/>
  <c r="BO34" i="197"/>
  <c r="BN34" i="197"/>
  <c r="BM34" i="197"/>
  <c r="BL34" i="197"/>
  <c r="BK34" i="197"/>
  <c r="BJ34" i="197"/>
  <c r="BI34" i="197"/>
  <c r="BH34" i="197"/>
  <c r="BG34" i="197"/>
  <c r="BF34" i="197"/>
  <c r="BE34" i="197"/>
  <c r="BD34" i="197"/>
  <c r="BC34" i="197"/>
  <c r="BB34" i="197"/>
  <c r="BA34" i="197"/>
  <c r="AZ34" i="197"/>
  <c r="AY34" i="197"/>
  <c r="AT34" i="197"/>
  <c r="AS34" i="197"/>
  <c r="AR34" i="197"/>
  <c r="AQ34" i="197"/>
  <c r="AP34" i="197"/>
  <c r="AO34" i="197"/>
  <c r="AN34" i="197"/>
  <c r="AM34" i="197"/>
  <c r="AL34" i="197"/>
  <c r="AK34" i="197"/>
  <c r="AJ34" i="197"/>
  <c r="AI34" i="197"/>
  <c r="AH34" i="197"/>
  <c r="AG34" i="197"/>
  <c r="AF34" i="197"/>
  <c r="AE34" i="197"/>
  <c r="AD34" i="197"/>
  <c r="AC34" i="197"/>
  <c r="AB34" i="197"/>
  <c r="AA34" i="197"/>
  <c r="Z34" i="197"/>
  <c r="Y34" i="197"/>
  <c r="X34" i="197"/>
  <c r="W34" i="197"/>
  <c r="V34" i="197"/>
  <c r="U34" i="197"/>
  <c r="T34" i="197"/>
  <c r="S34" i="197"/>
  <c r="R34" i="197"/>
  <c r="Q34" i="197"/>
  <c r="P34" i="197"/>
  <c r="O34" i="197"/>
  <c r="N34" i="197"/>
  <c r="M34" i="197"/>
  <c r="L34" i="197"/>
  <c r="K34" i="197"/>
  <c r="J34" i="197"/>
  <c r="I34" i="197"/>
  <c r="H34" i="197"/>
  <c r="G34" i="197"/>
  <c r="F34" i="197"/>
  <c r="T30" i="17"/>
  <c r="S31" i="17"/>
  <c r="T31" i="17"/>
  <c r="S32" i="17"/>
  <c r="T32" i="17"/>
  <c r="T33" i="17"/>
  <c r="S34" i="17"/>
  <c r="S35" i="17"/>
  <c r="T35" i="17"/>
  <c r="S37" i="17"/>
  <c r="T37" i="17"/>
  <c r="T38" i="17"/>
  <c r="S39" i="17"/>
  <c r="S40" i="17"/>
  <c r="T40" i="17"/>
  <c r="S41" i="17"/>
  <c r="T41" i="17"/>
  <c r="S42" i="17"/>
  <c r="T42" i="17"/>
  <c r="S43" i="17"/>
  <c r="T43" i="17"/>
  <c r="T44" i="17"/>
  <c r="S45" i="17"/>
  <c r="T45" i="17"/>
  <c r="S46" i="17"/>
  <c r="T46" i="17"/>
  <c r="S48" i="17"/>
  <c r="S49" i="17"/>
  <c r="T49" i="17"/>
  <c r="S50" i="17"/>
  <c r="T50" i="17"/>
  <c r="S51" i="17"/>
  <c r="T51" i="17"/>
  <c r="T52" i="17"/>
  <c r="T53" i="17"/>
  <c r="S54" i="17"/>
  <c r="T54" i="17"/>
  <c r="S55" i="17"/>
  <c r="T55" i="17"/>
  <c r="T56" i="17"/>
  <c r="T57" i="17"/>
  <c r="S59" i="17"/>
  <c r="T59" i="17"/>
  <c r="S60" i="17"/>
  <c r="T60" i="17"/>
  <c r="S61" i="17"/>
  <c r="T61" i="17"/>
  <c r="S62" i="17"/>
  <c r="T62" i="17"/>
  <c r="S63" i="17"/>
  <c r="T63" i="17"/>
  <c r="S64" i="17"/>
  <c r="T64" i="17"/>
  <c r="S65" i="17"/>
  <c r="T65" i="17"/>
  <c r="T66" i="17"/>
  <c r="S67" i="17"/>
  <c r="T67" i="17"/>
  <c r="S68" i="17"/>
  <c r="T68" i="17"/>
  <c r="R60" i="17"/>
  <c r="R62" i="17"/>
  <c r="R63" i="17"/>
  <c r="R64" i="17"/>
  <c r="R67" i="17"/>
  <c r="R59" i="17"/>
  <c r="R49" i="17"/>
  <c r="R51" i="17"/>
  <c r="R52" i="17"/>
  <c r="R53" i="17"/>
  <c r="R54" i="17"/>
  <c r="R55" i="17"/>
  <c r="R56" i="17"/>
  <c r="R57" i="17"/>
  <c r="R48" i="17"/>
  <c r="R38" i="17"/>
  <c r="AC50" i="2" s="1"/>
  <c r="R39" i="17"/>
  <c r="AC51" i="2" s="1"/>
  <c r="R40" i="17"/>
  <c r="AC52" i="2" s="1"/>
  <c r="R41" i="17"/>
  <c r="AC53" i="2" s="1"/>
  <c r="R43" i="17"/>
  <c r="AC55" i="2" s="1"/>
  <c r="R44" i="17"/>
  <c r="AC56" i="2" s="1"/>
  <c r="R45" i="17"/>
  <c r="AC57" i="2" s="1"/>
  <c r="R46" i="17"/>
  <c r="AC58" i="2" s="1"/>
  <c r="R37" i="17"/>
  <c r="AC49" i="2" s="1"/>
  <c r="R31" i="17"/>
  <c r="V126" i="91" s="1"/>
  <c r="R32" i="17"/>
  <c r="V127" i="91" s="1"/>
  <c r="R33" i="17"/>
  <c r="V128" i="91" s="1"/>
  <c r="R34" i="17"/>
  <c r="V129" i="91" s="1"/>
  <c r="R35" i="17"/>
  <c r="V130" i="91" s="1"/>
  <c r="R30" i="17"/>
  <c r="V125" i="91" s="1"/>
  <c r="R68" i="17"/>
  <c r="S66" i="17"/>
  <c r="R66" i="17"/>
  <c r="R65" i="17"/>
  <c r="R61" i="17"/>
  <c r="S57" i="17"/>
  <c r="S56" i="17"/>
  <c r="S53" i="17"/>
  <c r="S52" i="17"/>
  <c r="R50" i="17"/>
  <c r="T48" i="17"/>
  <c r="S44" i="17"/>
  <c r="R42" i="17"/>
  <c r="AC54" i="2" s="1"/>
  <c r="T39" i="17"/>
  <c r="S38" i="17"/>
  <c r="S33" i="17"/>
  <c r="T34" i="17"/>
  <c r="S30" i="17"/>
  <c r="V55" i="16"/>
  <c r="V56" i="16"/>
  <c r="V57" i="16"/>
  <c r="V58" i="16"/>
  <c r="U57" i="16"/>
  <c r="U58" i="16"/>
  <c r="U56" i="16"/>
  <c r="U55" i="16"/>
  <c r="V39" i="16"/>
  <c r="V40" i="16"/>
  <c r="V41" i="16"/>
  <c r="V42" i="16"/>
  <c r="V43" i="16"/>
  <c r="V44" i="16"/>
  <c r="V45" i="16"/>
  <c r="V46" i="16"/>
  <c r="V47" i="16"/>
  <c r="V48" i="16"/>
  <c r="V49" i="16"/>
  <c r="V50" i="16"/>
  <c r="V51" i="16"/>
  <c r="V52" i="16"/>
  <c r="V53" i="16"/>
  <c r="U53" i="16"/>
  <c r="U52" i="16"/>
  <c r="U50" i="16"/>
  <c r="U51" i="16"/>
  <c r="U49" i="16"/>
  <c r="U48" i="16"/>
  <c r="U47" i="16"/>
  <c r="U46" i="16"/>
  <c r="U45" i="16"/>
  <c r="U42" i="16"/>
  <c r="U43" i="16"/>
  <c r="U44" i="16"/>
  <c r="U41" i="16"/>
  <c r="U40" i="16"/>
  <c r="U39" i="16"/>
  <c r="V33" i="16"/>
  <c r="L97" i="91" s="1"/>
  <c r="V34" i="16"/>
  <c r="L98" i="91" s="1"/>
  <c r="V35" i="16"/>
  <c r="L99" i="91" s="1"/>
  <c r="V36" i="16"/>
  <c r="V37" i="16"/>
  <c r="U34" i="16"/>
  <c r="U35" i="16"/>
  <c r="U36" i="16"/>
  <c r="U37" i="16"/>
  <c r="U33" i="16"/>
  <c r="V30" i="16"/>
  <c r="V31" i="16"/>
  <c r="U31" i="16"/>
  <c r="U30" i="16"/>
  <c r="V28" i="16"/>
  <c r="L95" i="91" s="1"/>
  <c r="U28" i="16"/>
  <c r="I95" i="91" s="1"/>
  <c r="BY7" i="195"/>
  <c r="BX7" i="195"/>
  <c r="S35" i="195"/>
  <c r="T35" i="195"/>
  <c r="U35" i="195"/>
  <c r="V35" i="195"/>
  <c r="W35" i="195"/>
  <c r="X35" i="195"/>
  <c r="Y35" i="195"/>
  <c r="Z35" i="195"/>
  <c r="AA35" i="195"/>
  <c r="AB35" i="195"/>
  <c r="AC35" i="195"/>
  <c r="AD35" i="195"/>
  <c r="AE35" i="195"/>
  <c r="AF35" i="195"/>
  <c r="AG35" i="195"/>
  <c r="AH35" i="195"/>
  <c r="AI35" i="195"/>
  <c r="AJ35" i="195"/>
  <c r="AK35" i="195"/>
  <c r="AL35" i="195"/>
  <c r="S36" i="195"/>
  <c r="T36" i="195"/>
  <c r="U36" i="195"/>
  <c r="V36" i="195"/>
  <c r="W36" i="195"/>
  <c r="X36" i="195"/>
  <c r="Y36" i="195"/>
  <c r="Z36" i="195"/>
  <c r="AA36" i="195"/>
  <c r="AB36" i="195"/>
  <c r="AC36" i="195"/>
  <c r="AD36" i="195"/>
  <c r="AE36" i="195"/>
  <c r="AF36" i="195"/>
  <c r="AG36" i="195"/>
  <c r="AH36" i="195"/>
  <c r="AI36" i="195"/>
  <c r="AJ36" i="195"/>
  <c r="AK36" i="195"/>
  <c r="AL36" i="195"/>
  <c r="S38" i="195"/>
  <c r="T38" i="195"/>
  <c r="U38" i="195"/>
  <c r="V38" i="195"/>
  <c r="W38" i="195"/>
  <c r="X38" i="195"/>
  <c r="Y38" i="195"/>
  <c r="Z38" i="195"/>
  <c r="AA38" i="195"/>
  <c r="AB38" i="195"/>
  <c r="AC38" i="195"/>
  <c r="AD38" i="195"/>
  <c r="AE38" i="195"/>
  <c r="AF38" i="195"/>
  <c r="AG38" i="195"/>
  <c r="AH38" i="195"/>
  <c r="AI38" i="195"/>
  <c r="AJ38" i="195"/>
  <c r="AK38" i="195"/>
  <c r="AL38" i="195"/>
  <c r="S39" i="195"/>
  <c r="T39" i="195"/>
  <c r="U39" i="195"/>
  <c r="V39" i="195"/>
  <c r="W39" i="195"/>
  <c r="X39" i="195"/>
  <c r="Y39" i="195"/>
  <c r="Z39" i="195"/>
  <c r="AA39" i="195"/>
  <c r="AB39" i="195"/>
  <c r="AC39" i="195"/>
  <c r="AD39" i="195"/>
  <c r="AE39" i="195"/>
  <c r="AF39" i="195"/>
  <c r="AG39" i="195"/>
  <c r="AH39" i="195"/>
  <c r="AI39" i="195"/>
  <c r="AJ39" i="195"/>
  <c r="AK39" i="195"/>
  <c r="AL39" i="195"/>
  <c r="S40" i="195"/>
  <c r="T40" i="195"/>
  <c r="U40" i="195"/>
  <c r="V40" i="195"/>
  <c r="W40" i="195"/>
  <c r="X40" i="195"/>
  <c r="Y40" i="195"/>
  <c r="Z40" i="195"/>
  <c r="AA40" i="195"/>
  <c r="AB40" i="195"/>
  <c r="AC40" i="195"/>
  <c r="AD40" i="195"/>
  <c r="AE40" i="195"/>
  <c r="AF40" i="195"/>
  <c r="AG40" i="195"/>
  <c r="AH40" i="195"/>
  <c r="AI40" i="195"/>
  <c r="AJ40" i="195"/>
  <c r="AK40" i="195"/>
  <c r="AL40" i="195"/>
  <c r="S41" i="195"/>
  <c r="T41" i="195"/>
  <c r="U41" i="195"/>
  <c r="V41" i="195"/>
  <c r="W41" i="195"/>
  <c r="X41" i="195"/>
  <c r="Y41" i="195"/>
  <c r="Z41" i="195"/>
  <c r="AA41" i="195"/>
  <c r="AB41" i="195"/>
  <c r="AC41" i="195"/>
  <c r="AD41" i="195"/>
  <c r="AE41" i="195"/>
  <c r="AF41" i="195"/>
  <c r="AG41" i="195"/>
  <c r="AH41" i="195"/>
  <c r="AI41" i="195"/>
  <c r="AJ41" i="195"/>
  <c r="AK41" i="195"/>
  <c r="AL41" i="195"/>
  <c r="S42" i="195"/>
  <c r="T42" i="195"/>
  <c r="U42" i="195"/>
  <c r="V42" i="195"/>
  <c r="W42" i="195"/>
  <c r="X42" i="195"/>
  <c r="Y42" i="195"/>
  <c r="Z42" i="195"/>
  <c r="AA42" i="195"/>
  <c r="AB42" i="195"/>
  <c r="AC42" i="195"/>
  <c r="AD42" i="195"/>
  <c r="AE42" i="195"/>
  <c r="AF42" i="195"/>
  <c r="AG42" i="195"/>
  <c r="AH42" i="195"/>
  <c r="AI42" i="195"/>
  <c r="AJ42" i="195"/>
  <c r="AK42" i="195"/>
  <c r="AL42" i="195"/>
  <c r="S44" i="195"/>
  <c r="T44" i="195"/>
  <c r="U44" i="195"/>
  <c r="V44" i="195"/>
  <c r="W44" i="195"/>
  <c r="X44" i="195"/>
  <c r="Y44" i="195"/>
  <c r="Z44" i="195"/>
  <c r="AA44" i="195"/>
  <c r="AB44" i="195"/>
  <c r="AC44" i="195"/>
  <c r="AD44" i="195"/>
  <c r="AE44" i="195"/>
  <c r="AF44" i="195"/>
  <c r="AG44" i="195"/>
  <c r="AH44" i="195"/>
  <c r="AI44" i="195"/>
  <c r="AJ44" i="195"/>
  <c r="AK44" i="195"/>
  <c r="AL44" i="195"/>
  <c r="S45" i="195"/>
  <c r="T45" i="195"/>
  <c r="U45" i="195"/>
  <c r="V45" i="195"/>
  <c r="W45" i="195"/>
  <c r="X45" i="195"/>
  <c r="Y45" i="195"/>
  <c r="Z45" i="195"/>
  <c r="AA45" i="195"/>
  <c r="AB45" i="195"/>
  <c r="AC45" i="195"/>
  <c r="AD45" i="195"/>
  <c r="AE45" i="195"/>
  <c r="AF45" i="195"/>
  <c r="AG45" i="195"/>
  <c r="AH45" i="195"/>
  <c r="AI45" i="195"/>
  <c r="AJ45" i="195"/>
  <c r="AK45" i="195"/>
  <c r="AL45" i="195"/>
  <c r="S46" i="195"/>
  <c r="T46" i="195"/>
  <c r="U46" i="195"/>
  <c r="V46" i="195"/>
  <c r="W46" i="195"/>
  <c r="X46" i="195"/>
  <c r="Y46" i="195"/>
  <c r="Z46" i="195"/>
  <c r="AA46" i="195"/>
  <c r="AB46" i="195"/>
  <c r="AC46" i="195"/>
  <c r="AD46" i="195"/>
  <c r="AE46" i="195"/>
  <c r="AF46" i="195"/>
  <c r="AG46" i="195"/>
  <c r="AH46" i="195"/>
  <c r="AI46" i="195"/>
  <c r="AJ46" i="195"/>
  <c r="AK46" i="195"/>
  <c r="AL46" i="195"/>
  <c r="S47" i="195"/>
  <c r="T47" i="195"/>
  <c r="U47" i="195"/>
  <c r="V47" i="195"/>
  <c r="W47" i="195"/>
  <c r="X47" i="195"/>
  <c r="Y47" i="195"/>
  <c r="Z47" i="195"/>
  <c r="AA47" i="195"/>
  <c r="AB47" i="195"/>
  <c r="AC47" i="195"/>
  <c r="AD47" i="195"/>
  <c r="AE47" i="195"/>
  <c r="AF47" i="195"/>
  <c r="AG47" i="195"/>
  <c r="AH47" i="195"/>
  <c r="AI47" i="195"/>
  <c r="AJ47" i="195"/>
  <c r="AK47" i="195"/>
  <c r="AL47" i="195"/>
  <c r="S48" i="195"/>
  <c r="T48" i="195"/>
  <c r="U48" i="195"/>
  <c r="V48" i="195"/>
  <c r="W48" i="195"/>
  <c r="X48" i="195"/>
  <c r="Y48" i="195"/>
  <c r="Z48" i="195"/>
  <c r="AA48" i="195"/>
  <c r="AB48" i="195"/>
  <c r="AC48" i="195"/>
  <c r="AD48" i="195"/>
  <c r="AE48" i="195"/>
  <c r="AF48" i="195"/>
  <c r="AG48" i="195"/>
  <c r="AH48" i="195"/>
  <c r="AI48" i="195"/>
  <c r="AJ48" i="195"/>
  <c r="AK48" i="195"/>
  <c r="AL48" i="195"/>
  <c r="S49" i="195"/>
  <c r="T49" i="195"/>
  <c r="U49" i="195"/>
  <c r="V49" i="195"/>
  <c r="W49" i="195"/>
  <c r="X49" i="195"/>
  <c r="Y49" i="195"/>
  <c r="Z49" i="195"/>
  <c r="AA49" i="195"/>
  <c r="AB49" i="195"/>
  <c r="AC49" i="195"/>
  <c r="AD49" i="195"/>
  <c r="AE49" i="195"/>
  <c r="AF49" i="195"/>
  <c r="AG49" i="195"/>
  <c r="AH49" i="195"/>
  <c r="AI49" i="195"/>
  <c r="AJ49" i="195"/>
  <c r="AK49" i="195"/>
  <c r="AL49" i="195"/>
  <c r="S50" i="195"/>
  <c r="T50" i="195"/>
  <c r="U50" i="195"/>
  <c r="V50" i="195"/>
  <c r="W50" i="195"/>
  <c r="X50" i="195"/>
  <c r="Y50" i="195"/>
  <c r="Z50" i="195"/>
  <c r="AA50" i="195"/>
  <c r="AB50" i="195"/>
  <c r="AC50" i="195"/>
  <c r="AD50" i="195"/>
  <c r="AE50" i="195"/>
  <c r="AF50" i="195"/>
  <c r="AG50" i="195"/>
  <c r="AH50" i="195"/>
  <c r="AI50" i="195"/>
  <c r="AJ50" i="195"/>
  <c r="AK50" i="195"/>
  <c r="AL50" i="195"/>
  <c r="S51" i="195"/>
  <c r="T51" i="195"/>
  <c r="U51" i="195"/>
  <c r="V51" i="195"/>
  <c r="W51" i="195"/>
  <c r="X51" i="195"/>
  <c r="Y51" i="195"/>
  <c r="Z51" i="195"/>
  <c r="AA51" i="195"/>
  <c r="AB51" i="195"/>
  <c r="AC51" i="195"/>
  <c r="AD51" i="195"/>
  <c r="AE51" i="195"/>
  <c r="AF51" i="195"/>
  <c r="AG51" i="195"/>
  <c r="AH51" i="195"/>
  <c r="AI51" i="195"/>
  <c r="AJ51" i="195"/>
  <c r="AK51" i="195"/>
  <c r="AL51" i="195"/>
  <c r="S52" i="195"/>
  <c r="T52" i="195"/>
  <c r="U52" i="195"/>
  <c r="V52" i="195"/>
  <c r="W52" i="195"/>
  <c r="X52" i="195"/>
  <c r="Y52" i="195"/>
  <c r="Z52" i="195"/>
  <c r="AA52" i="195"/>
  <c r="AB52" i="195"/>
  <c r="AC52" i="195"/>
  <c r="AD52" i="195"/>
  <c r="AE52" i="195"/>
  <c r="AF52" i="195"/>
  <c r="AG52" i="195"/>
  <c r="AH52" i="195"/>
  <c r="AI52" i="195"/>
  <c r="AJ52" i="195"/>
  <c r="AK52" i="195"/>
  <c r="AL52" i="195"/>
  <c r="S53" i="195"/>
  <c r="T53" i="195"/>
  <c r="U53" i="195"/>
  <c r="V53" i="195"/>
  <c r="W53" i="195"/>
  <c r="X53" i="195"/>
  <c r="Y53" i="195"/>
  <c r="Z53" i="195"/>
  <c r="AA53" i="195"/>
  <c r="AB53" i="195"/>
  <c r="AC53" i="195"/>
  <c r="AD53" i="195"/>
  <c r="AE53" i="195"/>
  <c r="AF53" i="195"/>
  <c r="AG53" i="195"/>
  <c r="AH53" i="195"/>
  <c r="AI53" i="195"/>
  <c r="AJ53" i="195"/>
  <c r="AK53" i="195"/>
  <c r="AL53" i="195"/>
  <c r="S54" i="195"/>
  <c r="T54" i="195"/>
  <c r="U54" i="195"/>
  <c r="V54" i="195"/>
  <c r="W54" i="195"/>
  <c r="X54" i="195"/>
  <c r="Y54" i="195"/>
  <c r="Z54" i="195"/>
  <c r="AA54" i="195"/>
  <c r="AB54" i="195"/>
  <c r="AC54" i="195"/>
  <c r="AD54" i="195"/>
  <c r="AE54" i="195"/>
  <c r="AF54" i="195"/>
  <c r="AG54" i="195"/>
  <c r="AH54" i="195"/>
  <c r="AI54" i="195"/>
  <c r="AJ54" i="195"/>
  <c r="AK54" i="195"/>
  <c r="AL54" i="195"/>
  <c r="S55" i="195"/>
  <c r="T55" i="195"/>
  <c r="U55" i="195"/>
  <c r="V55" i="195"/>
  <c r="W55" i="195"/>
  <c r="X55" i="195"/>
  <c r="Y55" i="195"/>
  <c r="Z55" i="195"/>
  <c r="AA55" i="195"/>
  <c r="AB55" i="195"/>
  <c r="AC55" i="195"/>
  <c r="AD55" i="195"/>
  <c r="AE55" i="195"/>
  <c r="AF55" i="195"/>
  <c r="AG55" i="195"/>
  <c r="AH55" i="195"/>
  <c r="AI55" i="195"/>
  <c r="AJ55" i="195"/>
  <c r="AK55" i="195"/>
  <c r="AL55" i="195"/>
  <c r="S56" i="195"/>
  <c r="T56" i="195"/>
  <c r="U56" i="195"/>
  <c r="V56" i="195"/>
  <c r="W56" i="195"/>
  <c r="X56" i="195"/>
  <c r="Y56" i="195"/>
  <c r="Z56" i="195"/>
  <c r="AA56" i="195"/>
  <c r="AB56" i="195"/>
  <c r="AC56" i="195"/>
  <c r="AD56" i="195"/>
  <c r="AE56" i="195"/>
  <c r="AF56" i="195"/>
  <c r="AG56" i="195"/>
  <c r="AH56" i="195"/>
  <c r="AI56" i="195"/>
  <c r="AJ56" i="195"/>
  <c r="AK56" i="195"/>
  <c r="AL56" i="195"/>
  <c r="S57" i="195"/>
  <c r="T57" i="195"/>
  <c r="U57" i="195"/>
  <c r="V57" i="195"/>
  <c r="W57" i="195"/>
  <c r="X57" i="195"/>
  <c r="Y57" i="195"/>
  <c r="Z57" i="195"/>
  <c r="AA57" i="195"/>
  <c r="AB57" i="195"/>
  <c r="AC57" i="195"/>
  <c r="AD57" i="195"/>
  <c r="AE57" i="195"/>
  <c r="AF57" i="195"/>
  <c r="AG57" i="195"/>
  <c r="AH57" i="195"/>
  <c r="AI57" i="195"/>
  <c r="AJ57" i="195"/>
  <c r="AK57" i="195"/>
  <c r="AL57" i="195"/>
  <c r="S58" i="195"/>
  <c r="T58" i="195"/>
  <c r="U58" i="195"/>
  <c r="V58" i="195"/>
  <c r="W58" i="195"/>
  <c r="X58" i="195"/>
  <c r="Y58" i="195"/>
  <c r="Z58" i="195"/>
  <c r="AA58" i="195"/>
  <c r="AB58" i="195"/>
  <c r="AC58" i="195"/>
  <c r="AD58" i="195"/>
  <c r="AE58" i="195"/>
  <c r="AF58" i="195"/>
  <c r="AG58" i="195"/>
  <c r="AH58" i="195"/>
  <c r="AI58" i="195"/>
  <c r="AJ58" i="195"/>
  <c r="AK58" i="195"/>
  <c r="AL58" i="195"/>
  <c r="S60" i="195"/>
  <c r="T60" i="195"/>
  <c r="U60" i="195"/>
  <c r="V60" i="195"/>
  <c r="W60" i="195"/>
  <c r="X60" i="195"/>
  <c r="Y60" i="195"/>
  <c r="Z60" i="195"/>
  <c r="AA60" i="195"/>
  <c r="AB60" i="195"/>
  <c r="AC60" i="195"/>
  <c r="AD60" i="195"/>
  <c r="AE60" i="195"/>
  <c r="AF60" i="195"/>
  <c r="AG60" i="195"/>
  <c r="AH60" i="195"/>
  <c r="AI60" i="195"/>
  <c r="AJ60" i="195"/>
  <c r="AK60" i="195"/>
  <c r="AL60" i="195"/>
  <c r="S61" i="195"/>
  <c r="T61" i="195"/>
  <c r="U61" i="195"/>
  <c r="V61" i="195"/>
  <c r="W61" i="195"/>
  <c r="X61" i="195"/>
  <c r="Y61" i="195"/>
  <c r="Z61" i="195"/>
  <c r="AA61" i="195"/>
  <c r="AB61" i="195"/>
  <c r="AC61" i="195"/>
  <c r="AD61" i="195"/>
  <c r="AE61" i="195"/>
  <c r="AF61" i="195"/>
  <c r="AG61" i="195"/>
  <c r="AH61" i="195"/>
  <c r="AI61" i="195"/>
  <c r="AJ61" i="195"/>
  <c r="AK61" i="195"/>
  <c r="AL61" i="195"/>
  <c r="S62" i="195"/>
  <c r="T62" i="195"/>
  <c r="U62" i="195"/>
  <c r="V62" i="195"/>
  <c r="W62" i="195"/>
  <c r="X62" i="195"/>
  <c r="Y62" i="195"/>
  <c r="Z62" i="195"/>
  <c r="AA62" i="195"/>
  <c r="AB62" i="195"/>
  <c r="AC62" i="195"/>
  <c r="AD62" i="195"/>
  <c r="AE62" i="195"/>
  <c r="AF62" i="195"/>
  <c r="AG62" i="195"/>
  <c r="AH62" i="195"/>
  <c r="AI62" i="195"/>
  <c r="AJ62" i="195"/>
  <c r="AK62" i="195"/>
  <c r="AL62" i="195"/>
  <c r="S63" i="195"/>
  <c r="T63" i="195"/>
  <c r="U63" i="195"/>
  <c r="V63" i="195"/>
  <c r="W63" i="195"/>
  <c r="X63" i="195"/>
  <c r="Y63" i="195"/>
  <c r="Z63" i="195"/>
  <c r="AA63" i="195"/>
  <c r="AB63" i="195"/>
  <c r="AC63" i="195"/>
  <c r="AD63" i="195"/>
  <c r="AE63" i="195"/>
  <c r="AF63" i="195"/>
  <c r="AG63" i="195"/>
  <c r="AH63" i="195"/>
  <c r="AI63" i="195"/>
  <c r="AJ63" i="195"/>
  <c r="AK63" i="195"/>
  <c r="AL63" i="195"/>
  <c r="F35" i="195"/>
  <c r="S30" i="16" s="1"/>
  <c r="G35" i="195"/>
  <c r="T30" i="16" s="1"/>
  <c r="H35" i="195"/>
  <c r="I35" i="195"/>
  <c r="J35" i="195"/>
  <c r="K35" i="195"/>
  <c r="L35" i="195"/>
  <c r="M35" i="195"/>
  <c r="N35" i="195"/>
  <c r="O35" i="195"/>
  <c r="P35" i="195"/>
  <c r="Q35" i="195"/>
  <c r="R35" i="195"/>
  <c r="F36" i="195"/>
  <c r="S31" i="16" s="1"/>
  <c r="G36" i="195"/>
  <c r="T31" i="16" s="1"/>
  <c r="H36" i="195"/>
  <c r="I36" i="195"/>
  <c r="J36" i="195"/>
  <c r="K36" i="195"/>
  <c r="L36" i="195"/>
  <c r="M36" i="195"/>
  <c r="N36" i="195"/>
  <c r="O36" i="195"/>
  <c r="P36" i="195"/>
  <c r="Q36" i="195"/>
  <c r="R36" i="195"/>
  <c r="F38" i="195"/>
  <c r="S33" i="16" s="1"/>
  <c r="G38" i="195"/>
  <c r="T33" i="16" s="1"/>
  <c r="H38" i="195"/>
  <c r="I38" i="195"/>
  <c r="J38" i="195"/>
  <c r="K38" i="195"/>
  <c r="L38" i="195"/>
  <c r="M38" i="195"/>
  <c r="N38" i="195"/>
  <c r="O38" i="195"/>
  <c r="P38" i="195"/>
  <c r="Q38" i="195"/>
  <c r="R38" i="195"/>
  <c r="F39" i="195"/>
  <c r="S34" i="16" s="1"/>
  <c r="G39" i="195"/>
  <c r="T34" i="16" s="1"/>
  <c r="H39" i="195"/>
  <c r="I39" i="195"/>
  <c r="J39" i="195"/>
  <c r="K39" i="195"/>
  <c r="L39" i="195"/>
  <c r="M39" i="195"/>
  <c r="N39" i="195"/>
  <c r="O39" i="195"/>
  <c r="P39" i="195"/>
  <c r="Q39" i="195"/>
  <c r="R39" i="195"/>
  <c r="F40" i="195"/>
  <c r="S35" i="16" s="1"/>
  <c r="G40" i="195"/>
  <c r="T35" i="16" s="1"/>
  <c r="H40" i="195"/>
  <c r="I40" i="195"/>
  <c r="J40" i="195"/>
  <c r="K40" i="195"/>
  <c r="L40" i="195"/>
  <c r="M40" i="195"/>
  <c r="N40" i="195"/>
  <c r="O40" i="195"/>
  <c r="P40" i="195"/>
  <c r="Q40" i="195"/>
  <c r="R40" i="195"/>
  <c r="F41" i="195"/>
  <c r="S36" i="16" s="1"/>
  <c r="G41" i="195"/>
  <c r="T36" i="16" s="1"/>
  <c r="H41" i="195"/>
  <c r="I41" i="195"/>
  <c r="J41" i="195"/>
  <c r="K41" i="195"/>
  <c r="L41" i="195"/>
  <c r="M41" i="195"/>
  <c r="N41" i="195"/>
  <c r="O41" i="195"/>
  <c r="P41" i="195"/>
  <c r="Q41" i="195"/>
  <c r="R41" i="195"/>
  <c r="F42" i="195"/>
  <c r="S37" i="16" s="1"/>
  <c r="G42" i="195"/>
  <c r="T37" i="16" s="1"/>
  <c r="H42" i="195"/>
  <c r="I42" i="195"/>
  <c r="J42" i="195"/>
  <c r="K42" i="195"/>
  <c r="L42" i="195"/>
  <c r="M42" i="195"/>
  <c r="N42" i="195"/>
  <c r="O42" i="195"/>
  <c r="P42" i="195"/>
  <c r="Q42" i="195"/>
  <c r="R42" i="195"/>
  <c r="F44" i="195"/>
  <c r="S39" i="16" s="1"/>
  <c r="G44" i="195"/>
  <c r="T39" i="16" s="1"/>
  <c r="H44" i="195"/>
  <c r="I44" i="195"/>
  <c r="J44" i="195"/>
  <c r="K44" i="195"/>
  <c r="L44" i="195"/>
  <c r="M44" i="195"/>
  <c r="N44" i="195"/>
  <c r="O44" i="195"/>
  <c r="P44" i="195"/>
  <c r="Q44" i="195"/>
  <c r="R44" i="195"/>
  <c r="F45" i="195"/>
  <c r="S40" i="16" s="1"/>
  <c r="G45" i="195"/>
  <c r="T40" i="16" s="1"/>
  <c r="H45" i="195"/>
  <c r="I45" i="195"/>
  <c r="J45" i="195"/>
  <c r="K45" i="195"/>
  <c r="L45" i="195"/>
  <c r="M45" i="195"/>
  <c r="N45" i="195"/>
  <c r="O45" i="195"/>
  <c r="P45" i="195"/>
  <c r="Q45" i="195"/>
  <c r="R45" i="195"/>
  <c r="F46" i="195"/>
  <c r="S41" i="16" s="1"/>
  <c r="G46" i="195"/>
  <c r="T41" i="16" s="1"/>
  <c r="I46" i="195"/>
  <c r="J46" i="195"/>
  <c r="K46" i="195"/>
  <c r="L46" i="195"/>
  <c r="M46" i="195"/>
  <c r="N46" i="195"/>
  <c r="O46" i="195"/>
  <c r="P46" i="195"/>
  <c r="Q46" i="195"/>
  <c r="R46" i="195"/>
  <c r="F47" i="195"/>
  <c r="S42" i="16" s="1"/>
  <c r="G47" i="195"/>
  <c r="T42" i="16" s="1"/>
  <c r="H47" i="195"/>
  <c r="I47" i="195"/>
  <c r="J47" i="195"/>
  <c r="K47" i="195"/>
  <c r="L47" i="195"/>
  <c r="M47" i="195"/>
  <c r="N47" i="195"/>
  <c r="O47" i="195"/>
  <c r="P47" i="195"/>
  <c r="Q47" i="195"/>
  <c r="R47" i="195"/>
  <c r="F48" i="195"/>
  <c r="S43" i="16" s="1"/>
  <c r="G48" i="195"/>
  <c r="T43" i="16" s="1"/>
  <c r="H48" i="195"/>
  <c r="I48" i="195"/>
  <c r="J48" i="195"/>
  <c r="K48" i="195"/>
  <c r="L48" i="195"/>
  <c r="M48" i="195"/>
  <c r="N48" i="195"/>
  <c r="O48" i="195"/>
  <c r="P48" i="195"/>
  <c r="Q48" i="195"/>
  <c r="R48" i="195"/>
  <c r="F49" i="195"/>
  <c r="S44" i="16" s="1"/>
  <c r="G49" i="195"/>
  <c r="T44" i="16" s="1"/>
  <c r="H49" i="195"/>
  <c r="I49" i="195"/>
  <c r="J49" i="195"/>
  <c r="K49" i="195"/>
  <c r="L49" i="195"/>
  <c r="M49" i="195"/>
  <c r="N49" i="195"/>
  <c r="O49" i="195"/>
  <c r="P49" i="195"/>
  <c r="Q49" i="195"/>
  <c r="R49" i="195"/>
  <c r="F50" i="195"/>
  <c r="S45" i="16" s="1"/>
  <c r="G50" i="195"/>
  <c r="T45" i="16" s="1"/>
  <c r="H50" i="195"/>
  <c r="I50" i="195"/>
  <c r="J50" i="195"/>
  <c r="K50" i="195"/>
  <c r="L50" i="195"/>
  <c r="M50" i="195"/>
  <c r="N50" i="195"/>
  <c r="O50" i="195"/>
  <c r="P50" i="195"/>
  <c r="Q50" i="195"/>
  <c r="R50" i="195"/>
  <c r="F51" i="195"/>
  <c r="S46" i="16" s="1"/>
  <c r="G51" i="195"/>
  <c r="T46" i="16" s="1"/>
  <c r="H51" i="195"/>
  <c r="I51" i="195"/>
  <c r="J51" i="195"/>
  <c r="K51" i="195"/>
  <c r="L51" i="195"/>
  <c r="M51" i="195"/>
  <c r="N51" i="195"/>
  <c r="O51" i="195"/>
  <c r="P51" i="195"/>
  <c r="Q51" i="195"/>
  <c r="R51" i="195"/>
  <c r="F52" i="195"/>
  <c r="S47" i="16" s="1"/>
  <c r="G52" i="195"/>
  <c r="T47" i="16" s="1"/>
  <c r="H52" i="195"/>
  <c r="I52" i="195"/>
  <c r="J52" i="195"/>
  <c r="K52" i="195"/>
  <c r="L52" i="195"/>
  <c r="M52" i="195"/>
  <c r="N52" i="195"/>
  <c r="O52" i="195"/>
  <c r="P52" i="195"/>
  <c r="Q52" i="195"/>
  <c r="R52" i="195"/>
  <c r="F53" i="195"/>
  <c r="S48" i="16" s="1"/>
  <c r="G53" i="195"/>
  <c r="T48" i="16" s="1"/>
  <c r="H53" i="195"/>
  <c r="I53" i="195"/>
  <c r="J53" i="195"/>
  <c r="K53" i="195"/>
  <c r="L53" i="195"/>
  <c r="M53" i="195"/>
  <c r="N53" i="195"/>
  <c r="O53" i="195"/>
  <c r="P53" i="195"/>
  <c r="Q53" i="195"/>
  <c r="R53" i="195"/>
  <c r="F54" i="195"/>
  <c r="S49" i="16" s="1"/>
  <c r="G54" i="195"/>
  <c r="T49" i="16" s="1"/>
  <c r="H54" i="195"/>
  <c r="I54" i="195"/>
  <c r="J54" i="195"/>
  <c r="K54" i="195"/>
  <c r="L54" i="195"/>
  <c r="M54" i="195"/>
  <c r="N54" i="195"/>
  <c r="O54" i="195"/>
  <c r="P54" i="195"/>
  <c r="Q54" i="195"/>
  <c r="R54" i="195"/>
  <c r="F55" i="195"/>
  <c r="S50" i="16" s="1"/>
  <c r="G55" i="195"/>
  <c r="T50" i="16" s="1"/>
  <c r="H55" i="195"/>
  <c r="I55" i="195"/>
  <c r="J55" i="195"/>
  <c r="K55" i="195"/>
  <c r="L55" i="195"/>
  <c r="M55" i="195"/>
  <c r="N55" i="195"/>
  <c r="O55" i="195"/>
  <c r="P55" i="195"/>
  <c r="Q55" i="195"/>
  <c r="R55" i="195"/>
  <c r="F56" i="195"/>
  <c r="S51" i="16" s="1"/>
  <c r="G56" i="195"/>
  <c r="T51" i="16" s="1"/>
  <c r="H56" i="195"/>
  <c r="I56" i="195"/>
  <c r="J56" i="195"/>
  <c r="K56" i="195"/>
  <c r="L56" i="195"/>
  <c r="M56" i="195"/>
  <c r="N56" i="195"/>
  <c r="O56" i="195"/>
  <c r="P56" i="195"/>
  <c r="Q56" i="195"/>
  <c r="R56" i="195"/>
  <c r="F57" i="195"/>
  <c r="S52" i="16" s="1"/>
  <c r="G57" i="195"/>
  <c r="T52" i="16" s="1"/>
  <c r="H57" i="195"/>
  <c r="I57" i="195"/>
  <c r="J57" i="195"/>
  <c r="K57" i="195"/>
  <c r="L57" i="195"/>
  <c r="M57" i="195"/>
  <c r="N57" i="195"/>
  <c r="O57" i="195"/>
  <c r="P57" i="195"/>
  <c r="Q57" i="195"/>
  <c r="R57" i="195"/>
  <c r="F58" i="195"/>
  <c r="S53" i="16" s="1"/>
  <c r="G58" i="195"/>
  <c r="T53" i="16" s="1"/>
  <c r="H58" i="195"/>
  <c r="I58" i="195"/>
  <c r="J58" i="195"/>
  <c r="K58" i="195"/>
  <c r="L58" i="195"/>
  <c r="M58" i="195"/>
  <c r="N58" i="195"/>
  <c r="O58" i="195"/>
  <c r="P58" i="195"/>
  <c r="Q58" i="195"/>
  <c r="R58" i="195"/>
  <c r="F60" i="195"/>
  <c r="S55" i="16" s="1"/>
  <c r="G60" i="195"/>
  <c r="T55" i="16" s="1"/>
  <c r="H60" i="195"/>
  <c r="I60" i="195"/>
  <c r="J60" i="195"/>
  <c r="K60" i="195"/>
  <c r="L60" i="195"/>
  <c r="M60" i="195"/>
  <c r="N60" i="195"/>
  <c r="O60" i="195"/>
  <c r="P60" i="195"/>
  <c r="Q60" i="195"/>
  <c r="R60" i="195"/>
  <c r="F61" i="195"/>
  <c r="S56" i="16" s="1"/>
  <c r="G61" i="195"/>
  <c r="T56" i="16" s="1"/>
  <c r="H61" i="195"/>
  <c r="I61" i="195"/>
  <c r="J61" i="195"/>
  <c r="K61" i="195"/>
  <c r="L61" i="195"/>
  <c r="M61" i="195"/>
  <c r="N61" i="195"/>
  <c r="O61" i="195"/>
  <c r="P61" i="195"/>
  <c r="Q61" i="195"/>
  <c r="R61" i="195"/>
  <c r="F62" i="195"/>
  <c r="S57" i="16" s="1"/>
  <c r="G62" i="195"/>
  <c r="T57" i="16" s="1"/>
  <c r="H62" i="195"/>
  <c r="I62" i="195"/>
  <c r="J62" i="195"/>
  <c r="K62" i="195"/>
  <c r="L62" i="195"/>
  <c r="M62" i="195"/>
  <c r="N62" i="195"/>
  <c r="O62" i="195"/>
  <c r="P62" i="195"/>
  <c r="Q62" i="195"/>
  <c r="R62" i="195"/>
  <c r="F63" i="195"/>
  <c r="S58" i="16" s="1"/>
  <c r="G63" i="195"/>
  <c r="T58" i="16" s="1"/>
  <c r="H63" i="195"/>
  <c r="I63" i="195"/>
  <c r="J63" i="195"/>
  <c r="K63" i="195"/>
  <c r="L63" i="195"/>
  <c r="M63" i="195"/>
  <c r="N63" i="195"/>
  <c r="O63" i="195"/>
  <c r="P63" i="195"/>
  <c r="Q63" i="195"/>
  <c r="R63" i="195"/>
  <c r="E62" i="195"/>
  <c r="R57" i="16" s="1"/>
  <c r="E61" i="195"/>
  <c r="R56" i="16" s="1"/>
  <c r="E58" i="195"/>
  <c r="R53" i="16" s="1"/>
  <c r="E57" i="195"/>
  <c r="R52" i="16" s="1"/>
  <c r="E55" i="195"/>
  <c r="R50" i="16" s="1"/>
  <c r="E56" i="195"/>
  <c r="R51" i="16" s="1"/>
  <c r="E54" i="195"/>
  <c r="R49" i="16" s="1"/>
  <c r="E53" i="195"/>
  <c r="R48" i="16" s="1"/>
  <c r="E52" i="195"/>
  <c r="R47" i="16" s="1"/>
  <c r="E51" i="195"/>
  <c r="R46" i="16" s="1"/>
  <c r="E50" i="195"/>
  <c r="R45" i="16" s="1"/>
  <c r="E47" i="195"/>
  <c r="R42" i="16" s="1"/>
  <c r="E48" i="195"/>
  <c r="R43" i="16" s="1"/>
  <c r="E49" i="195"/>
  <c r="R44" i="16" s="1"/>
  <c r="E46" i="195"/>
  <c r="R41" i="16" s="1"/>
  <c r="E45" i="195"/>
  <c r="R40" i="16" s="1"/>
  <c r="E44" i="195"/>
  <c r="R39" i="16" s="1"/>
  <c r="E39" i="195"/>
  <c r="R34" i="16" s="1"/>
  <c r="E40" i="195"/>
  <c r="R35" i="16" s="1"/>
  <c r="E41" i="195"/>
  <c r="R36" i="16" s="1"/>
  <c r="E42" i="195"/>
  <c r="R37" i="16" s="1"/>
  <c r="R33" i="16"/>
  <c r="F71" i="16" s="1"/>
  <c r="J71" i="16" s="1"/>
  <c r="E36" i="195"/>
  <c r="R31" i="16" s="1"/>
  <c r="V123" i="91" s="1"/>
  <c r="E35" i="195"/>
  <c r="R30" i="16" s="1"/>
  <c r="V122" i="91" s="1"/>
  <c r="S33" i="195"/>
  <c r="T33" i="195"/>
  <c r="U33" i="195"/>
  <c r="V33" i="195"/>
  <c r="W33" i="195"/>
  <c r="X33" i="195"/>
  <c r="Y33" i="195"/>
  <c r="Z33" i="195"/>
  <c r="AA33" i="195"/>
  <c r="AB33" i="195"/>
  <c r="AC33" i="195"/>
  <c r="AD33" i="195"/>
  <c r="AE33" i="195"/>
  <c r="AF33" i="195"/>
  <c r="AG33" i="195"/>
  <c r="AH33" i="195"/>
  <c r="AI33" i="195"/>
  <c r="AJ33" i="195"/>
  <c r="AK33" i="195"/>
  <c r="AL33" i="195"/>
  <c r="F33" i="195"/>
  <c r="S28" i="16" s="1"/>
  <c r="G33" i="195"/>
  <c r="T28" i="16" s="1"/>
  <c r="H33" i="195"/>
  <c r="I33" i="195"/>
  <c r="J33" i="195"/>
  <c r="K33" i="195"/>
  <c r="L33" i="195"/>
  <c r="M33" i="195"/>
  <c r="N33" i="195"/>
  <c r="O33" i="195"/>
  <c r="P33" i="195"/>
  <c r="Q33" i="195"/>
  <c r="R33" i="195"/>
  <c r="E33" i="195"/>
  <c r="R28" i="16" s="1"/>
  <c r="F69" i="16" s="1"/>
  <c r="AH5" i="16"/>
  <c r="AI5" i="16"/>
  <c r="AJ5" i="16"/>
  <c r="AK5" i="16"/>
  <c r="AL5" i="16"/>
  <c r="AM5" i="16"/>
  <c r="AN5" i="16"/>
  <c r="AO5" i="16"/>
  <c r="AP5" i="16"/>
  <c r="AQ5" i="16"/>
  <c r="AR5" i="16"/>
  <c r="AS5" i="16"/>
  <c r="AT5" i="16"/>
  <c r="AG5" i="16"/>
  <c r="E68" i="17"/>
  <c r="E67" i="17"/>
  <c r="E66" i="17"/>
  <c r="E65" i="17"/>
  <c r="E64" i="17"/>
  <c r="E63" i="17"/>
  <c r="E62" i="17"/>
  <c r="E61" i="17"/>
  <c r="E60" i="17"/>
  <c r="E59" i="17"/>
  <c r="E57" i="17"/>
  <c r="E56" i="17"/>
  <c r="E55" i="17"/>
  <c r="E54" i="17"/>
  <c r="E53" i="17"/>
  <c r="E52" i="17"/>
  <c r="E51" i="17"/>
  <c r="E50" i="17"/>
  <c r="E49" i="17"/>
  <c r="E48" i="17"/>
  <c r="E46" i="17"/>
  <c r="E45" i="17"/>
  <c r="E44" i="17"/>
  <c r="E43" i="17"/>
  <c r="E42" i="17"/>
  <c r="E41" i="17"/>
  <c r="E40" i="17"/>
  <c r="E39" i="17"/>
  <c r="E38" i="17"/>
  <c r="E37" i="17"/>
  <c r="E31" i="17"/>
  <c r="S94" i="16" s="1"/>
  <c r="E32" i="17"/>
  <c r="S95" i="16" s="1"/>
  <c r="E33" i="17"/>
  <c r="S96" i="16" s="1"/>
  <c r="E34" i="17"/>
  <c r="S97" i="16" s="1"/>
  <c r="E35" i="17"/>
  <c r="S98" i="16" s="1"/>
  <c r="E30" i="17"/>
  <c r="S93" i="16" s="1"/>
  <c r="G157" i="91" l="1"/>
  <c r="V117" i="91"/>
  <c r="V120" i="91"/>
  <c r="G160" i="91"/>
  <c r="AC70" i="2"/>
  <c r="V119" i="91"/>
  <c r="G159" i="91"/>
  <c r="V114" i="91"/>
  <c r="G155" i="91"/>
  <c r="V116" i="91"/>
  <c r="G156" i="91"/>
  <c r="G158" i="91"/>
  <c r="V118" i="91"/>
  <c r="AC71" i="2"/>
  <c r="E59" i="16"/>
  <c r="E58" i="16"/>
  <c r="E57" i="16"/>
  <c r="E56" i="16"/>
  <c r="E55" i="16"/>
  <c r="E53" i="16"/>
  <c r="S91" i="16" s="1"/>
  <c r="E52" i="16"/>
  <c r="S90" i="16" s="1"/>
  <c r="E51" i="16"/>
  <c r="S89" i="16" s="1"/>
  <c r="E50" i="16"/>
  <c r="S88" i="16" s="1"/>
  <c r="E49" i="16"/>
  <c r="S87" i="16" s="1"/>
  <c r="E48" i="16"/>
  <c r="S86" i="16" s="1"/>
  <c r="E47" i="16"/>
  <c r="S85" i="16" s="1"/>
  <c r="E46" i="16"/>
  <c r="S84" i="16" s="1"/>
  <c r="E45" i="16"/>
  <c r="S83" i="16" s="1"/>
  <c r="E44" i="16"/>
  <c r="S82" i="16" s="1"/>
  <c r="E43" i="16"/>
  <c r="S81" i="16" s="1"/>
  <c r="E42" i="16"/>
  <c r="S80" i="16" s="1"/>
  <c r="E41" i="16"/>
  <c r="S79" i="16" s="1"/>
  <c r="E40" i="16"/>
  <c r="S78" i="16" s="1"/>
  <c r="E39" i="16"/>
  <c r="S77" i="16" s="1"/>
  <c r="E37" i="16"/>
  <c r="S75" i="16" s="1"/>
  <c r="E36" i="16"/>
  <c r="S74" i="16" s="1"/>
  <c r="E35" i="16"/>
  <c r="S73" i="16" s="1"/>
  <c r="E34" i="16"/>
  <c r="S72" i="16" s="1"/>
  <c r="E33" i="16"/>
  <c r="S71" i="16" s="1"/>
  <c r="E31" i="16"/>
  <c r="E30" i="16"/>
  <c r="I68" i="137"/>
  <c r="G68" i="137"/>
  <c r="Z68" i="17"/>
  <c r="Y68" i="17"/>
  <c r="X68" i="17"/>
  <c r="W68" i="17"/>
  <c r="M68" i="17"/>
  <c r="L68" i="17"/>
  <c r="K68" i="17"/>
  <c r="J68" i="17"/>
  <c r="I68" i="17"/>
  <c r="H68" i="17"/>
  <c r="G68" i="17"/>
  <c r="F68" i="17"/>
  <c r="I67" i="137"/>
  <c r="G67" i="137"/>
  <c r="Z67" i="17"/>
  <c r="Y67" i="17"/>
  <c r="X67" i="17"/>
  <c r="W67" i="17"/>
  <c r="M67" i="17"/>
  <c r="L67" i="17"/>
  <c r="K67" i="17"/>
  <c r="J67" i="17"/>
  <c r="I67" i="17"/>
  <c r="H67" i="17"/>
  <c r="G67" i="17"/>
  <c r="F67" i="17"/>
  <c r="I66" i="137"/>
  <c r="G66" i="137"/>
  <c r="Z66" i="17"/>
  <c r="Y66" i="17"/>
  <c r="X66" i="17"/>
  <c r="W66" i="17"/>
  <c r="M66" i="17"/>
  <c r="L66" i="17"/>
  <c r="K66" i="17"/>
  <c r="J66" i="17"/>
  <c r="I66" i="17"/>
  <c r="H66" i="17"/>
  <c r="G66" i="17"/>
  <c r="F66" i="17"/>
  <c r="I65" i="137"/>
  <c r="G65" i="137"/>
  <c r="Z65" i="17"/>
  <c r="Y65" i="17"/>
  <c r="X65" i="17"/>
  <c r="W65" i="17"/>
  <c r="M65" i="17"/>
  <c r="L65" i="17"/>
  <c r="K65" i="17"/>
  <c r="J65" i="17"/>
  <c r="I65" i="17"/>
  <c r="H65" i="17"/>
  <c r="G65" i="17"/>
  <c r="F65" i="17"/>
  <c r="I64" i="137"/>
  <c r="G64" i="137"/>
  <c r="Z64" i="17"/>
  <c r="Y64" i="17"/>
  <c r="X64" i="17"/>
  <c r="W64" i="17"/>
  <c r="M64" i="17"/>
  <c r="L64" i="17"/>
  <c r="K64" i="17"/>
  <c r="J64" i="17"/>
  <c r="I64" i="17"/>
  <c r="H64" i="17"/>
  <c r="G64" i="17"/>
  <c r="F64" i="17"/>
  <c r="I63" i="137"/>
  <c r="G63" i="137"/>
  <c r="Z63" i="17"/>
  <c r="Y63" i="17"/>
  <c r="X63" i="17"/>
  <c r="W63" i="17"/>
  <c r="M63" i="17"/>
  <c r="L63" i="17"/>
  <c r="K63" i="17"/>
  <c r="J63" i="17"/>
  <c r="I63" i="17"/>
  <c r="H63" i="17"/>
  <c r="G63" i="17"/>
  <c r="F63" i="17"/>
  <c r="I62" i="137"/>
  <c r="G62" i="137"/>
  <c r="Z62" i="17"/>
  <c r="Y62" i="17"/>
  <c r="X62" i="17"/>
  <c r="W62" i="17"/>
  <c r="M62" i="17"/>
  <c r="L62" i="17"/>
  <c r="K62" i="17"/>
  <c r="J62" i="17"/>
  <c r="I62" i="17"/>
  <c r="H62" i="17"/>
  <c r="G62" i="17"/>
  <c r="F62" i="17"/>
  <c r="I61" i="137"/>
  <c r="G61" i="137"/>
  <c r="Z61" i="17"/>
  <c r="Y61" i="17"/>
  <c r="X61" i="17"/>
  <c r="W61" i="17"/>
  <c r="M61" i="17"/>
  <c r="L61" i="17"/>
  <c r="K61" i="17"/>
  <c r="J61" i="17"/>
  <c r="I61" i="17"/>
  <c r="H61" i="17"/>
  <c r="G61" i="17"/>
  <c r="F61" i="17"/>
  <c r="I60" i="137"/>
  <c r="G60" i="137"/>
  <c r="Z60" i="17"/>
  <c r="Y60" i="17"/>
  <c r="X60" i="17"/>
  <c r="W60" i="17"/>
  <c r="M60" i="17"/>
  <c r="L60" i="17"/>
  <c r="K60" i="17"/>
  <c r="J60" i="17"/>
  <c r="I60" i="17"/>
  <c r="H60" i="17"/>
  <c r="G60" i="17"/>
  <c r="F60" i="17"/>
  <c r="I59" i="137"/>
  <c r="G59" i="137"/>
  <c r="Z59" i="17"/>
  <c r="Y59" i="17"/>
  <c r="X59" i="17"/>
  <c r="W59" i="17"/>
  <c r="M59" i="17"/>
  <c r="L59" i="17"/>
  <c r="K59" i="17"/>
  <c r="J59" i="17"/>
  <c r="I59" i="17"/>
  <c r="H59" i="17"/>
  <c r="G59" i="17"/>
  <c r="F59" i="17"/>
  <c r="I57" i="137"/>
  <c r="G57" i="137"/>
  <c r="Z57" i="17"/>
  <c r="Y57" i="17"/>
  <c r="X57" i="17"/>
  <c r="W57" i="17"/>
  <c r="M57" i="17"/>
  <c r="L57" i="17"/>
  <c r="K57" i="17"/>
  <c r="J57" i="17"/>
  <c r="I57" i="17"/>
  <c r="H57" i="17"/>
  <c r="G57" i="17"/>
  <c r="F57" i="17"/>
  <c r="I56" i="137"/>
  <c r="G56" i="137"/>
  <c r="Z56" i="17"/>
  <c r="Y56" i="17"/>
  <c r="X56" i="17"/>
  <c r="W56" i="17"/>
  <c r="M56" i="17"/>
  <c r="L56" i="17"/>
  <c r="K56" i="17"/>
  <c r="J56" i="17"/>
  <c r="I56" i="17"/>
  <c r="H56" i="17"/>
  <c r="G56" i="17"/>
  <c r="F56" i="17"/>
  <c r="I55" i="137"/>
  <c r="G55" i="137"/>
  <c r="Z55" i="17"/>
  <c r="Y55" i="17"/>
  <c r="X55" i="17"/>
  <c r="W55" i="17"/>
  <c r="M55" i="17"/>
  <c r="L55" i="17"/>
  <c r="K55" i="17"/>
  <c r="J55" i="17"/>
  <c r="I55" i="17"/>
  <c r="H55" i="17"/>
  <c r="G55" i="17"/>
  <c r="F55" i="17"/>
  <c r="I54" i="137"/>
  <c r="G54" i="137"/>
  <c r="Z54" i="17"/>
  <c r="Y54" i="17"/>
  <c r="X54" i="17"/>
  <c r="W54" i="17"/>
  <c r="M54" i="17"/>
  <c r="L54" i="17"/>
  <c r="K54" i="17"/>
  <c r="J54" i="17"/>
  <c r="I54" i="17"/>
  <c r="H54" i="17"/>
  <c r="G54" i="17"/>
  <c r="F54" i="17"/>
  <c r="I53" i="137"/>
  <c r="G53" i="137"/>
  <c r="Z53" i="17"/>
  <c r="Y53" i="17"/>
  <c r="X53" i="17"/>
  <c r="W53" i="17"/>
  <c r="M53" i="17"/>
  <c r="L53" i="17"/>
  <c r="K53" i="17"/>
  <c r="J53" i="17"/>
  <c r="I53" i="17"/>
  <c r="H53" i="17"/>
  <c r="G53" i="17"/>
  <c r="F53" i="17"/>
  <c r="I52" i="137"/>
  <c r="G52" i="137"/>
  <c r="Z52" i="17"/>
  <c r="Y52" i="17"/>
  <c r="X52" i="17"/>
  <c r="W52" i="17"/>
  <c r="M52" i="17"/>
  <c r="L52" i="17"/>
  <c r="K52" i="17"/>
  <c r="J52" i="17"/>
  <c r="I52" i="17"/>
  <c r="H52" i="17"/>
  <c r="G52" i="17"/>
  <c r="F52" i="17"/>
  <c r="I51" i="137"/>
  <c r="G51" i="137"/>
  <c r="Z51" i="17"/>
  <c r="Y51" i="17"/>
  <c r="X51" i="17"/>
  <c r="W51" i="17"/>
  <c r="M51" i="17"/>
  <c r="L51" i="17"/>
  <c r="K51" i="17"/>
  <c r="J51" i="17"/>
  <c r="I51" i="17"/>
  <c r="H51" i="17"/>
  <c r="G51" i="17"/>
  <c r="F51" i="17"/>
  <c r="I50" i="137"/>
  <c r="G50" i="137"/>
  <c r="Z50" i="17"/>
  <c r="Y50" i="17"/>
  <c r="X50" i="17"/>
  <c r="W50" i="17"/>
  <c r="M50" i="17"/>
  <c r="L50" i="17"/>
  <c r="K50" i="17"/>
  <c r="J50" i="17"/>
  <c r="I50" i="17"/>
  <c r="H50" i="17"/>
  <c r="G50" i="17"/>
  <c r="F50" i="17"/>
  <c r="I49" i="137"/>
  <c r="G49" i="137"/>
  <c r="Z49" i="17"/>
  <c r="Y49" i="17"/>
  <c r="X49" i="17"/>
  <c r="W49" i="17"/>
  <c r="M49" i="17"/>
  <c r="L49" i="17"/>
  <c r="K49" i="17"/>
  <c r="J49" i="17"/>
  <c r="I49" i="17"/>
  <c r="H49" i="17"/>
  <c r="G49" i="17"/>
  <c r="F49" i="17"/>
  <c r="I48" i="137"/>
  <c r="G48" i="137"/>
  <c r="Z48" i="17"/>
  <c r="Y48" i="17"/>
  <c r="X48" i="17"/>
  <c r="W48" i="17"/>
  <c r="M48" i="17"/>
  <c r="L48" i="17"/>
  <c r="K48" i="17"/>
  <c r="J48" i="17"/>
  <c r="I48" i="17"/>
  <c r="H48" i="17"/>
  <c r="G48" i="17"/>
  <c r="F48" i="17"/>
  <c r="I46" i="137"/>
  <c r="G46" i="137"/>
  <c r="Z46" i="17"/>
  <c r="Y46" i="17"/>
  <c r="X46" i="17"/>
  <c r="W46" i="17"/>
  <c r="M46" i="17"/>
  <c r="L46" i="17"/>
  <c r="AD58" i="2" s="1"/>
  <c r="K46" i="17"/>
  <c r="J46" i="17"/>
  <c r="I46" i="17"/>
  <c r="G46" i="17"/>
  <c r="F46" i="17"/>
  <c r="I45" i="137"/>
  <c r="G45" i="137"/>
  <c r="Z45" i="17"/>
  <c r="Y45" i="17"/>
  <c r="X45" i="17"/>
  <c r="W45" i="17"/>
  <c r="M45" i="17"/>
  <c r="L45" i="17"/>
  <c r="AD57" i="2" s="1"/>
  <c r="K45" i="17"/>
  <c r="J45" i="17"/>
  <c r="I45" i="17"/>
  <c r="H45" i="17"/>
  <c r="G45" i="17"/>
  <c r="F45" i="17"/>
  <c r="I44" i="137"/>
  <c r="G44" i="137"/>
  <c r="Z44" i="17"/>
  <c r="Y44" i="17"/>
  <c r="X44" i="17"/>
  <c r="W44" i="17"/>
  <c r="M44" i="17"/>
  <c r="L44" i="17"/>
  <c r="AD56" i="2" s="1"/>
  <c r="K44" i="17"/>
  <c r="J44" i="17"/>
  <c r="I44" i="17"/>
  <c r="H44" i="17"/>
  <c r="G44" i="17"/>
  <c r="F44" i="17"/>
  <c r="I43" i="137"/>
  <c r="G43" i="137"/>
  <c r="Z43" i="17"/>
  <c r="Y43" i="17"/>
  <c r="X43" i="17"/>
  <c r="W43" i="17"/>
  <c r="M43" i="17"/>
  <c r="L43" i="17"/>
  <c r="AD55" i="2" s="1"/>
  <c r="K43" i="17"/>
  <c r="J43" i="17"/>
  <c r="I43" i="17"/>
  <c r="H43" i="17"/>
  <c r="G43" i="17"/>
  <c r="F43" i="17"/>
  <c r="I42" i="137"/>
  <c r="G42" i="137"/>
  <c r="Z42" i="17"/>
  <c r="Y42" i="17"/>
  <c r="X42" i="17"/>
  <c r="W42" i="17"/>
  <c r="M42" i="17"/>
  <c r="L42" i="17"/>
  <c r="AD54" i="2" s="1"/>
  <c r="K42" i="17"/>
  <c r="J42" i="17"/>
  <c r="I42" i="17"/>
  <c r="H42" i="17"/>
  <c r="G42" i="17"/>
  <c r="F42" i="17"/>
  <c r="I41" i="137"/>
  <c r="G41" i="137"/>
  <c r="Z41" i="17"/>
  <c r="Y41" i="17"/>
  <c r="X41" i="17"/>
  <c r="W41" i="17"/>
  <c r="M41" i="17"/>
  <c r="L41" i="17"/>
  <c r="AD53" i="2" s="1"/>
  <c r="K41" i="17"/>
  <c r="J41" i="17"/>
  <c r="I41" i="17"/>
  <c r="H41" i="17"/>
  <c r="G41" i="17"/>
  <c r="F41" i="17"/>
  <c r="I40" i="137"/>
  <c r="G40" i="137"/>
  <c r="Z40" i="17"/>
  <c r="Y40" i="17"/>
  <c r="X40" i="17"/>
  <c r="W40" i="17"/>
  <c r="M40" i="17"/>
  <c r="L40" i="17"/>
  <c r="AD52" i="2" s="1"/>
  <c r="K40" i="17"/>
  <c r="J40" i="17"/>
  <c r="I40" i="17"/>
  <c r="H40" i="17"/>
  <c r="G40" i="17"/>
  <c r="F40" i="17"/>
  <c r="I39" i="137"/>
  <c r="G39" i="137"/>
  <c r="Z39" i="17"/>
  <c r="Y39" i="17"/>
  <c r="X39" i="17"/>
  <c r="W39" i="17"/>
  <c r="M39" i="17"/>
  <c r="L39" i="17"/>
  <c r="AD51" i="2" s="1"/>
  <c r="K39" i="17"/>
  <c r="J39" i="17"/>
  <c r="I39" i="17"/>
  <c r="H39" i="17"/>
  <c r="G39" i="17"/>
  <c r="F39" i="17"/>
  <c r="I38" i="137"/>
  <c r="G38" i="137"/>
  <c r="Z38" i="17"/>
  <c r="Y38" i="17"/>
  <c r="X38" i="17"/>
  <c r="W38" i="17"/>
  <c r="M38" i="17"/>
  <c r="L38" i="17"/>
  <c r="AD50" i="2" s="1"/>
  <c r="K38" i="17"/>
  <c r="J38" i="17"/>
  <c r="I38" i="17"/>
  <c r="H38" i="17"/>
  <c r="G38" i="17"/>
  <c r="F38" i="17"/>
  <c r="I37" i="137"/>
  <c r="G37" i="137"/>
  <c r="Z37" i="17"/>
  <c r="Y37" i="17"/>
  <c r="X37" i="17"/>
  <c r="W37" i="17"/>
  <c r="M37" i="17"/>
  <c r="L37" i="17"/>
  <c r="AD49" i="2" s="1"/>
  <c r="AD70" i="2" s="1"/>
  <c r="K37" i="17"/>
  <c r="J37" i="17"/>
  <c r="I37" i="17"/>
  <c r="H37" i="17"/>
  <c r="G37" i="17"/>
  <c r="F37" i="17"/>
  <c r="I35" i="137"/>
  <c r="G35" i="137"/>
  <c r="Z35" i="17"/>
  <c r="Y35" i="17"/>
  <c r="X35" i="17"/>
  <c r="T109" i="91" s="1"/>
  <c r="W35" i="17"/>
  <c r="M35" i="17"/>
  <c r="L35" i="17"/>
  <c r="T98" i="16" s="1"/>
  <c r="K35" i="17"/>
  <c r="J35" i="17"/>
  <c r="I35" i="17"/>
  <c r="H35" i="17"/>
  <c r="G35" i="17"/>
  <c r="F35" i="17"/>
  <c r="I34" i="137"/>
  <c r="G34" i="137"/>
  <c r="Z34" i="17"/>
  <c r="Y34" i="17"/>
  <c r="X34" i="17"/>
  <c r="T108" i="91" s="1"/>
  <c r="W34" i="17"/>
  <c r="M34" i="17"/>
  <c r="L34" i="17"/>
  <c r="T97" i="16" s="1"/>
  <c r="K34" i="17"/>
  <c r="J34" i="17"/>
  <c r="I34" i="17"/>
  <c r="H34" i="17"/>
  <c r="G34" i="17"/>
  <c r="F34" i="17"/>
  <c r="I33" i="137"/>
  <c r="G33" i="137"/>
  <c r="Z33" i="17"/>
  <c r="Y33" i="17"/>
  <c r="X33" i="17"/>
  <c r="T107" i="91" s="1"/>
  <c r="W33" i="17"/>
  <c r="M33" i="17"/>
  <c r="L33" i="17"/>
  <c r="T96" i="16" s="1"/>
  <c r="K33" i="17"/>
  <c r="J33" i="17"/>
  <c r="I33" i="17"/>
  <c r="H33" i="17"/>
  <c r="G33" i="17"/>
  <c r="F33" i="17"/>
  <c r="I32" i="137"/>
  <c r="G32" i="137"/>
  <c r="Z32" i="17"/>
  <c r="Y32" i="17"/>
  <c r="X32" i="17"/>
  <c r="T106" i="91" s="1"/>
  <c r="W32" i="17"/>
  <c r="M32" i="17"/>
  <c r="L32" i="17"/>
  <c r="T95" i="16" s="1"/>
  <c r="K32" i="17"/>
  <c r="J32" i="17"/>
  <c r="I32" i="17"/>
  <c r="H32" i="17"/>
  <c r="G32" i="17"/>
  <c r="F32" i="17"/>
  <c r="I31" i="137"/>
  <c r="G31" i="137"/>
  <c r="Z31" i="17"/>
  <c r="Y31" i="17"/>
  <c r="X31" i="17"/>
  <c r="T105" i="91" s="1"/>
  <c r="W31" i="17"/>
  <c r="M31" i="17"/>
  <c r="L31" i="17"/>
  <c r="T94" i="16" s="1"/>
  <c r="K31" i="17"/>
  <c r="J31" i="17"/>
  <c r="I31" i="17"/>
  <c r="H31" i="17"/>
  <c r="G31" i="17"/>
  <c r="F31" i="17"/>
  <c r="I30" i="137"/>
  <c r="G30" i="137"/>
  <c r="Z30" i="17"/>
  <c r="Y30" i="17"/>
  <c r="X30" i="17"/>
  <c r="T104" i="91" s="1"/>
  <c r="W30" i="17"/>
  <c r="M30" i="17"/>
  <c r="L30" i="17"/>
  <c r="T93" i="16" s="1"/>
  <c r="K30" i="17"/>
  <c r="J30" i="17"/>
  <c r="I30" i="17"/>
  <c r="H30" i="17"/>
  <c r="G30" i="17"/>
  <c r="F30" i="17"/>
  <c r="I59" i="136"/>
  <c r="G59" i="136"/>
  <c r="Z59" i="16"/>
  <c r="Y59" i="16"/>
  <c r="X59" i="16"/>
  <c r="W59" i="16"/>
  <c r="M59" i="16"/>
  <c r="L59" i="16"/>
  <c r="K59" i="16"/>
  <c r="J59" i="16"/>
  <c r="I59" i="16"/>
  <c r="H59" i="16"/>
  <c r="G59" i="16"/>
  <c r="F59" i="16"/>
  <c r="I58" i="136"/>
  <c r="G58" i="136"/>
  <c r="Z58" i="16"/>
  <c r="Y58" i="16"/>
  <c r="X58" i="16"/>
  <c r="W58" i="16"/>
  <c r="M58" i="16"/>
  <c r="L58" i="16"/>
  <c r="K58" i="16"/>
  <c r="J58" i="16"/>
  <c r="I58" i="16"/>
  <c r="H58" i="16"/>
  <c r="G58" i="16"/>
  <c r="F58" i="16"/>
  <c r="I57" i="136"/>
  <c r="G57" i="136"/>
  <c r="Z57" i="16"/>
  <c r="Y57" i="16"/>
  <c r="X57" i="16"/>
  <c r="W57" i="16"/>
  <c r="M57" i="16"/>
  <c r="L57" i="16"/>
  <c r="K57" i="16"/>
  <c r="J57" i="16"/>
  <c r="I57" i="16"/>
  <c r="H57" i="16"/>
  <c r="G57" i="16"/>
  <c r="F57" i="16"/>
  <c r="I56" i="136"/>
  <c r="G56" i="136"/>
  <c r="Z56" i="16"/>
  <c r="Y56" i="16"/>
  <c r="X56" i="16"/>
  <c r="W56" i="16"/>
  <c r="M56" i="16"/>
  <c r="L56" i="16"/>
  <c r="K56" i="16"/>
  <c r="J56" i="16"/>
  <c r="I56" i="16"/>
  <c r="H56" i="16"/>
  <c r="G56" i="16"/>
  <c r="I55" i="136"/>
  <c r="G55" i="136"/>
  <c r="Z55" i="16"/>
  <c r="Y55" i="16"/>
  <c r="X55" i="16"/>
  <c r="W55" i="16"/>
  <c r="M55" i="16"/>
  <c r="L55" i="16"/>
  <c r="K55" i="16"/>
  <c r="J55" i="16"/>
  <c r="I55" i="16"/>
  <c r="H55" i="16"/>
  <c r="G55" i="16"/>
  <c r="I53" i="136"/>
  <c r="G53" i="136"/>
  <c r="I52" i="136"/>
  <c r="G52" i="136"/>
  <c r="I48" i="136"/>
  <c r="G48" i="136"/>
  <c r="Z48" i="16"/>
  <c r="Y48" i="16"/>
  <c r="X48" i="16"/>
  <c r="T97" i="91" s="1"/>
  <c r="W48" i="16"/>
  <c r="M48" i="16"/>
  <c r="L48" i="16"/>
  <c r="T86" i="16" s="1"/>
  <c r="K48" i="16"/>
  <c r="J48" i="16"/>
  <c r="I48" i="16"/>
  <c r="H48" i="16"/>
  <c r="G48" i="16"/>
  <c r="F48" i="16"/>
  <c r="I45" i="136"/>
  <c r="G45" i="136"/>
  <c r="Z45" i="16"/>
  <c r="Y45" i="16"/>
  <c r="X45" i="16"/>
  <c r="T94" i="91" s="1"/>
  <c r="W45" i="16"/>
  <c r="M45" i="16"/>
  <c r="L45" i="16"/>
  <c r="T83" i="16" s="1"/>
  <c r="K45" i="16"/>
  <c r="J45" i="16"/>
  <c r="I45" i="16"/>
  <c r="H45" i="16"/>
  <c r="G45" i="16"/>
  <c r="F45" i="16"/>
  <c r="I40" i="136"/>
  <c r="G40" i="136"/>
  <c r="Z40" i="16"/>
  <c r="Y40" i="16"/>
  <c r="X40" i="16"/>
  <c r="T89" i="91" s="1"/>
  <c r="W40" i="16"/>
  <c r="M40" i="16"/>
  <c r="L40" i="16"/>
  <c r="T78" i="16" s="1"/>
  <c r="K40" i="16"/>
  <c r="J40" i="16"/>
  <c r="I40" i="16"/>
  <c r="H40" i="16"/>
  <c r="G40" i="16"/>
  <c r="F40" i="16"/>
  <c r="Z53" i="16"/>
  <c r="Y53" i="16"/>
  <c r="X53" i="16"/>
  <c r="T102" i="91" s="1"/>
  <c r="W53" i="16"/>
  <c r="M53" i="16"/>
  <c r="L53" i="16"/>
  <c r="T91" i="16" s="1"/>
  <c r="K53" i="16"/>
  <c r="J53" i="16"/>
  <c r="I53" i="16"/>
  <c r="H53" i="16"/>
  <c r="G53" i="16"/>
  <c r="F53" i="16"/>
  <c r="Z52" i="16"/>
  <c r="Y52" i="16"/>
  <c r="X52" i="16"/>
  <c r="T101" i="91" s="1"/>
  <c r="W52" i="16"/>
  <c r="M52" i="16"/>
  <c r="L52" i="16"/>
  <c r="T90" i="16" s="1"/>
  <c r="K52" i="16"/>
  <c r="J52" i="16"/>
  <c r="I52" i="16"/>
  <c r="H52" i="16"/>
  <c r="G52" i="16"/>
  <c r="F52" i="16"/>
  <c r="I51" i="136"/>
  <c r="G51" i="136"/>
  <c r="Z51" i="16"/>
  <c r="Y51" i="16"/>
  <c r="X51" i="16"/>
  <c r="T100" i="91" s="1"/>
  <c r="W51" i="16"/>
  <c r="M51" i="16"/>
  <c r="L51" i="16"/>
  <c r="T89" i="16" s="1"/>
  <c r="K51" i="16"/>
  <c r="J51" i="16"/>
  <c r="I51" i="16"/>
  <c r="H51" i="16"/>
  <c r="G51" i="16"/>
  <c r="F51" i="16"/>
  <c r="I50" i="136"/>
  <c r="G50" i="136"/>
  <c r="Z50" i="16"/>
  <c r="Y50" i="16"/>
  <c r="X50" i="16"/>
  <c r="T99" i="91" s="1"/>
  <c r="W50" i="16"/>
  <c r="M50" i="16"/>
  <c r="L50" i="16"/>
  <c r="T88" i="16" s="1"/>
  <c r="K50" i="16"/>
  <c r="J50" i="16"/>
  <c r="I50" i="16"/>
  <c r="H50" i="16"/>
  <c r="G50" i="16"/>
  <c r="F50" i="16"/>
  <c r="I49" i="136"/>
  <c r="G49" i="136"/>
  <c r="Z49" i="16"/>
  <c r="Y49" i="16"/>
  <c r="X49" i="16"/>
  <c r="T98" i="91" s="1"/>
  <c r="W49" i="16"/>
  <c r="M49" i="16"/>
  <c r="L49" i="16"/>
  <c r="T87" i="16" s="1"/>
  <c r="K49" i="16"/>
  <c r="J49" i="16"/>
  <c r="I49" i="16"/>
  <c r="H49" i="16"/>
  <c r="G49" i="16"/>
  <c r="F49" i="16"/>
  <c r="I47" i="136"/>
  <c r="G47" i="136"/>
  <c r="Z47" i="16"/>
  <c r="Y47" i="16"/>
  <c r="X47" i="16"/>
  <c r="T96" i="91" s="1"/>
  <c r="W47" i="16"/>
  <c r="M47" i="16"/>
  <c r="L47" i="16"/>
  <c r="T85" i="16" s="1"/>
  <c r="K47" i="16"/>
  <c r="J47" i="16"/>
  <c r="I47" i="16"/>
  <c r="H47" i="16"/>
  <c r="G47" i="16"/>
  <c r="F47" i="16"/>
  <c r="I46" i="136"/>
  <c r="G46" i="136"/>
  <c r="Z46" i="16"/>
  <c r="Y46" i="16"/>
  <c r="X46" i="16"/>
  <c r="T95" i="91" s="1"/>
  <c r="W46" i="16"/>
  <c r="M46" i="16"/>
  <c r="L46" i="16"/>
  <c r="T84" i="16" s="1"/>
  <c r="K46" i="16"/>
  <c r="J46" i="16"/>
  <c r="I46" i="16"/>
  <c r="G46" i="16"/>
  <c r="F46" i="16"/>
  <c r="I44" i="136"/>
  <c r="G44" i="136"/>
  <c r="Z44" i="16"/>
  <c r="Y44" i="16"/>
  <c r="X44" i="16"/>
  <c r="T93" i="91" s="1"/>
  <c r="W44" i="16"/>
  <c r="M44" i="16"/>
  <c r="L44" i="16"/>
  <c r="T82" i="16" s="1"/>
  <c r="K44" i="16"/>
  <c r="J44" i="16"/>
  <c r="I44" i="16"/>
  <c r="H44" i="16"/>
  <c r="G44" i="16"/>
  <c r="F44" i="16"/>
  <c r="I43" i="136"/>
  <c r="G43" i="136"/>
  <c r="Z43" i="16"/>
  <c r="Y43" i="16"/>
  <c r="X43" i="16"/>
  <c r="T92" i="91" s="1"/>
  <c r="W43" i="16"/>
  <c r="M43" i="16"/>
  <c r="L43" i="16"/>
  <c r="T81" i="16" s="1"/>
  <c r="K43" i="16"/>
  <c r="J43" i="16"/>
  <c r="I43" i="16"/>
  <c r="H43" i="16"/>
  <c r="G43" i="16"/>
  <c r="F43" i="16"/>
  <c r="I42" i="136"/>
  <c r="G42" i="136"/>
  <c r="Z42" i="16"/>
  <c r="Y42" i="16"/>
  <c r="X42" i="16"/>
  <c r="T91" i="91" s="1"/>
  <c r="W42" i="16"/>
  <c r="M42" i="16"/>
  <c r="L42" i="16"/>
  <c r="T80" i="16" s="1"/>
  <c r="K42" i="16"/>
  <c r="J42" i="16"/>
  <c r="I42" i="16"/>
  <c r="H42" i="16"/>
  <c r="G42" i="16"/>
  <c r="F42" i="16"/>
  <c r="I41" i="136"/>
  <c r="G41" i="136"/>
  <c r="Z41" i="16"/>
  <c r="Y41" i="16"/>
  <c r="X41" i="16"/>
  <c r="T90" i="91" s="1"/>
  <c r="W41" i="16"/>
  <c r="M41" i="16"/>
  <c r="L41" i="16"/>
  <c r="T79" i="16" s="1"/>
  <c r="K41" i="16"/>
  <c r="J41" i="16"/>
  <c r="I41" i="16"/>
  <c r="H41" i="16"/>
  <c r="G41" i="16"/>
  <c r="F41" i="16"/>
  <c r="I39" i="136"/>
  <c r="G39" i="136"/>
  <c r="Z39" i="16"/>
  <c r="X80" i="91" s="1"/>
  <c r="Y39" i="16"/>
  <c r="X39" i="16"/>
  <c r="T88" i="91" s="1"/>
  <c r="W39" i="16"/>
  <c r="M39" i="16"/>
  <c r="L39" i="16"/>
  <c r="T77" i="16" s="1"/>
  <c r="K39" i="16"/>
  <c r="J39" i="16"/>
  <c r="I39" i="16"/>
  <c r="H39" i="16"/>
  <c r="G39" i="16"/>
  <c r="F39" i="16"/>
  <c r="I37" i="136"/>
  <c r="G37" i="136"/>
  <c r="Z37" i="16"/>
  <c r="Y37" i="16"/>
  <c r="X37" i="16"/>
  <c r="T86" i="91" s="1"/>
  <c r="W37" i="16"/>
  <c r="M37" i="16"/>
  <c r="L37" i="16"/>
  <c r="K37" i="16"/>
  <c r="J37" i="16"/>
  <c r="I37" i="16"/>
  <c r="H37" i="16"/>
  <c r="G37" i="16"/>
  <c r="F37" i="16"/>
  <c r="I36" i="136"/>
  <c r="G36" i="136"/>
  <c r="Z36" i="16"/>
  <c r="Y36" i="16"/>
  <c r="X36" i="16"/>
  <c r="T85" i="91" s="1"/>
  <c r="W36" i="16"/>
  <c r="M36" i="16"/>
  <c r="L36" i="16"/>
  <c r="K36" i="16"/>
  <c r="J36" i="16"/>
  <c r="I36" i="16"/>
  <c r="H36" i="16"/>
  <c r="G36" i="16"/>
  <c r="F36" i="16"/>
  <c r="I35" i="136"/>
  <c r="G35" i="136"/>
  <c r="Z35" i="16"/>
  <c r="Y35" i="16"/>
  <c r="X35" i="16"/>
  <c r="T84" i="91" s="1"/>
  <c r="W35" i="16"/>
  <c r="M35" i="16"/>
  <c r="L35" i="16"/>
  <c r="K35" i="16"/>
  <c r="J35" i="16"/>
  <c r="I35" i="16"/>
  <c r="H35" i="16"/>
  <c r="G35" i="16"/>
  <c r="F35" i="16"/>
  <c r="I34" i="136"/>
  <c r="G34" i="136"/>
  <c r="Z34" i="16"/>
  <c r="Y34" i="16"/>
  <c r="X34" i="16"/>
  <c r="T83" i="91" s="1"/>
  <c r="W34" i="16"/>
  <c r="M34" i="16"/>
  <c r="L34" i="16"/>
  <c r="K34" i="16"/>
  <c r="J34" i="16"/>
  <c r="I34" i="16"/>
  <c r="H34" i="16"/>
  <c r="G34" i="16"/>
  <c r="F34" i="16"/>
  <c r="I33" i="136"/>
  <c r="G33" i="136"/>
  <c r="Z33" i="16"/>
  <c r="Y33" i="16"/>
  <c r="X33" i="16"/>
  <c r="T82" i="91" s="1"/>
  <c r="W33" i="16"/>
  <c r="M33" i="16"/>
  <c r="L33" i="16"/>
  <c r="K33" i="16"/>
  <c r="J33" i="16"/>
  <c r="I33" i="16"/>
  <c r="H33" i="16"/>
  <c r="G33" i="16"/>
  <c r="F33" i="16"/>
  <c r="I28" i="136"/>
  <c r="G28" i="136"/>
  <c r="Z28" i="16"/>
  <c r="X79" i="91" s="1"/>
  <c r="Y28" i="16"/>
  <c r="X28" i="16"/>
  <c r="T80" i="91" s="1"/>
  <c r="W28" i="16"/>
  <c r="G69" i="16" s="1"/>
  <c r="M28" i="16"/>
  <c r="L28" i="16"/>
  <c r="T69" i="16" s="1"/>
  <c r="K28" i="16"/>
  <c r="J28" i="16"/>
  <c r="I28" i="16"/>
  <c r="H28" i="16"/>
  <c r="G28" i="16"/>
  <c r="AA104" i="91" s="1"/>
  <c r="F28" i="16"/>
  <c r="I31" i="136"/>
  <c r="G31" i="136"/>
  <c r="Z31" i="16"/>
  <c r="Y31" i="16"/>
  <c r="X31" i="16"/>
  <c r="W31" i="16"/>
  <c r="M31" i="16"/>
  <c r="L31" i="16"/>
  <c r="K31" i="16"/>
  <c r="J31" i="16"/>
  <c r="I31" i="16"/>
  <c r="H31" i="16"/>
  <c r="G31" i="16"/>
  <c r="F31" i="16"/>
  <c r="I30" i="136"/>
  <c r="G30" i="136"/>
  <c r="Z30" i="16"/>
  <c r="Y30" i="16"/>
  <c r="X30" i="16"/>
  <c r="W30" i="16"/>
  <c r="M30" i="16"/>
  <c r="L30" i="16"/>
  <c r="K30" i="16"/>
  <c r="J30" i="16"/>
  <c r="I30" i="16"/>
  <c r="H30" i="16"/>
  <c r="G30" i="16"/>
  <c r="F30" i="16"/>
  <c r="U60" i="79"/>
  <c r="V60" i="79"/>
  <c r="W60" i="79"/>
  <c r="X60" i="79"/>
  <c r="Y60" i="79"/>
  <c r="Z60" i="79"/>
  <c r="AA60" i="79"/>
  <c r="AB60" i="79"/>
  <c r="AC60" i="79"/>
  <c r="AD60" i="79"/>
  <c r="AE60" i="79"/>
  <c r="U61" i="79"/>
  <c r="V61" i="79"/>
  <c r="W61" i="79"/>
  <c r="X61" i="79"/>
  <c r="Y61" i="79"/>
  <c r="Z61" i="79"/>
  <c r="AA61" i="79"/>
  <c r="AB61" i="79"/>
  <c r="AC61" i="79"/>
  <c r="AD61" i="79"/>
  <c r="AE61" i="79"/>
  <c r="U62" i="79"/>
  <c r="V62" i="79"/>
  <c r="W62" i="79"/>
  <c r="X62" i="79"/>
  <c r="Y62" i="79"/>
  <c r="Z62" i="79"/>
  <c r="AA62" i="79"/>
  <c r="AB62" i="79"/>
  <c r="AC62" i="79"/>
  <c r="AD62" i="79"/>
  <c r="AE62" i="79"/>
  <c r="U63" i="79"/>
  <c r="V63" i="79"/>
  <c r="W63" i="79"/>
  <c r="X63" i="79"/>
  <c r="Y63" i="79"/>
  <c r="Z63" i="79"/>
  <c r="AA63" i="79"/>
  <c r="AB63" i="79"/>
  <c r="AC63" i="79"/>
  <c r="AD63" i="79"/>
  <c r="AE63" i="79"/>
  <c r="U64" i="79"/>
  <c r="V64" i="79"/>
  <c r="W64" i="79"/>
  <c r="X64" i="79"/>
  <c r="Y64" i="79"/>
  <c r="Z64" i="79"/>
  <c r="AA64" i="79"/>
  <c r="AB64" i="79"/>
  <c r="AC64" i="79"/>
  <c r="AD64" i="79"/>
  <c r="AE64" i="79"/>
  <c r="U65" i="79"/>
  <c r="V65" i="79"/>
  <c r="W65" i="79"/>
  <c r="X65" i="79"/>
  <c r="Y65" i="79"/>
  <c r="Z65" i="79"/>
  <c r="AA65" i="79"/>
  <c r="AB65" i="79"/>
  <c r="AC65" i="79"/>
  <c r="AD65" i="79"/>
  <c r="AE65" i="79"/>
  <c r="U66" i="79"/>
  <c r="V66" i="79"/>
  <c r="W66" i="79"/>
  <c r="X66" i="79"/>
  <c r="Y66" i="79"/>
  <c r="Z66" i="79"/>
  <c r="AA66" i="79"/>
  <c r="AB66" i="79"/>
  <c r="AC66" i="79"/>
  <c r="AD66" i="79"/>
  <c r="AE66" i="79"/>
  <c r="U67" i="79"/>
  <c r="V67" i="79"/>
  <c r="W67" i="79"/>
  <c r="X67" i="79"/>
  <c r="Y67" i="79"/>
  <c r="Z67" i="79"/>
  <c r="AA67" i="79"/>
  <c r="AB67" i="79"/>
  <c r="AC67" i="79"/>
  <c r="AD67" i="79"/>
  <c r="AE67" i="79"/>
  <c r="U68" i="79"/>
  <c r="V68" i="79"/>
  <c r="W68" i="79"/>
  <c r="X68" i="79"/>
  <c r="Y68" i="79"/>
  <c r="Z68" i="79"/>
  <c r="AA68" i="79"/>
  <c r="AB68" i="79"/>
  <c r="AC68" i="79"/>
  <c r="AD68" i="79"/>
  <c r="AE68" i="79"/>
  <c r="U69" i="79"/>
  <c r="V69" i="79"/>
  <c r="W69" i="79"/>
  <c r="X69" i="79"/>
  <c r="Y69" i="79"/>
  <c r="Z69" i="79"/>
  <c r="AA69" i="79"/>
  <c r="AB69" i="79"/>
  <c r="AC69" i="79"/>
  <c r="AD69" i="79"/>
  <c r="AE69" i="79"/>
  <c r="T61" i="79"/>
  <c r="T62" i="79"/>
  <c r="T63" i="79"/>
  <c r="T64" i="79"/>
  <c r="T65" i="79"/>
  <c r="T66" i="79"/>
  <c r="T67" i="79"/>
  <c r="T68" i="79"/>
  <c r="T69" i="79"/>
  <c r="T60" i="79"/>
  <c r="U49" i="79"/>
  <c r="V49" i="79"/>
  <c r="W49" i="79"/>
  <c r="X49" i="79"/>
  <c r="Y49" i="79"/>
  <c r="Z49" i="79"/>
  <c r="AA49" i="79"/>
  <c r="AB49" i="79"/>
  <c r="AC49" i="79"/>
  <c r="AD49" i="79"/>
  <c r="AE49" i="79"/>
  <c r="U50" i="79"/>
  <c r="V50" i="79"/>
  <c r="W50" i="79"/>
  <c r="X50" i="79"/>
  <c r="Y50" i="79"/>
  <c r="Z50" i="79"/>
  <c r="AA50" i="79"/>
  <c r="AB50" i="79"/>
  <c r="AC50" i="79"/>
  <c r="AD50" i="79"/>
  <c r="AE50" i="79"/>
  <c r="U51" i="79"/>
  <c r="V51" i="79"/>
  <c r="W51" i="79"/>
  <c r="X51" i="79"/>
  <c r="Y51" i="79"/>
  <c r="Z51" i="79"/>
  <c r="AA51" i="79"/>
  <c r="AB51" i="79"/>
  <c r="AC51" i="79"/>
  <c r="AD51" i="79"/>
  <c r="AE51" i="79"/>
  <c r="U52" i="79"/>
  <c r="V52" i="79"/>
  <c r="W52" i="79"/>
  <c r="X52" i="79"/>
  <c r="Y52" i="79"/>
  <c r="Z52" i="79"/>
  <c r="AA52" i="79"/>
  <c r="AB52" i="79"/>
  <c r="AC52" i="79"/>
  <c r="AD52" i="79"/>
  <c r="AE52" i="79"/>
  <c r="U53" i="79"/>
  <c r="V53" i="79"/>
  <c r="W53" i="79"/>
  <c r="X53" i="79"/>
  <c r="Y53" i="79"/>
  <c r="Z53" i="79"/>
  <c r="AA53" i="79"/>
  <c r="AB53" i="79"/>
  <c r="AC53" i="79"/>
  <c r="AD53" i="79"/>
  <c r="AE53" i="79"/>
  <c r="U54" i="79"/>
  <c r="V54" i="79"/>
  <c r="W54" i="79"/>
  <c r="X54" i="79"/>
  <c r="Y54" i="79"/>
  <c r="Z54" i="79"/>
  <c r="AA54" i="79"/>
  <c r="AB54" i="79"/>
  <c r="AC54" i="79"/>
  <c r="AD54" i="79"/>
  <c r="AE54" i="79"/>
  <c r="U55" i="79"/>
  <c r="V55" i="79"/>
  <c r="W55" i="79"/>
  <c r="X55" i="79"/>
  <c r="Y55" i="79"/>
  <c r="Z55" i="79"/>
  <c r="AA55" i="79"/>
  <c r="AB55" i="79"/>
  <c r="AC55" i="79"/>
  <c r="AD55" i="79"/>
  <c r="AE55" i="79"/>
  <c r="U56" i="79"/>
  <c r="V56" i="79"/>
  <c r="W56" i="79"/>
  <c r="X56" i="79"/>
  <c r="Y56" i="79"/>
  <c r="Z56" i="79"/>
  <c r="AA56" i="79"/>
  <c r="AB56" i="79"/>
  <c r="AC56" i="79"/>
  <c r="AD56" i="79"/>
  <c r="AE56" i="79"/>
  <c r="U57" i="79"/>
  <c r="V57" i="79"/>
  <c r="W57" i="79"/>
  <c r="X57" i="79"/>
  <c r="Y57" i="79"/>
  <c r="Z57" i="79"/>
  <c r="AA57" i="79"/>
  <c r="AB57" i="79"/>
  <c r="AC57" i="79"/>
  <c r="AD57" i="79"/>
  <c r="AE57" i="79"/>
  <c r="U58" i="79"/>
  <c r="V58" i="79"/>
  <c r="W58" i="79"/>
  <c r="X58" i="79"/>
  <c r="Y58" i="79"/>
  <c r="Z58" i="79"/>
  <c r="AA58" i="79"/>
  <c r="AB58" i="79"/>
  <c r="AC58" i="79"/>
  <c r="AD58" i="79"/>
  <c r="AE58" i="79"/>
  <c r="T50" i="79"/>
  <c r="T51" i="79"/>
  <c r="T52" i="79"/>
  <c r="T53" i="79"/>
  <c r="T54" i="79"/>
  <c r="T55" i="79"/>
  <c r="T56" i="79"/>
  <c r="T57" i="79"/>
  <c r="T58" i="79"/>
  <c r="T49" i="79"/>
  <c r="U38" i="79"/>
  <c r="V38" i="79"/>
  <c r="W38" i="79"/>
  <c r="X38" i="79"/>
  <c r="Y38" i="79"/>
  <c r="Z38" i="79"/>
  <c r="AA38" i="79"/>
  <c r="AB38" i="79"/>
  <c r="AC38" i="79"/>
  <c r="AD38" i="79"/>
  <c r="AE38" i="79"/>
  <c r="U39" i="79"/>
  <c r="V39" i="79"/>
  <c r="W39" i="79"/>
  <c r="X39" i="79"/>
  <c r="Y39" i="79"/>
  <c r="Z39" i="79"/>
  <c r="AA39" i="79"/>
  <c r="AB39" i="79"/>
  <c r="AC39" i="79"/>
  <c r="AD39" i="79"/>
  <c r="AE39" i="79"/>
  <c r="U40" i="79"/>
  <c r="V40" i="79"/>
  <c r="W40" i="79"/>
  <c r="X40" i="79"/>
  <c r="Y40" i="79"/>
  <c r="Z40" i="79"/>
  <c r="AA40" i="79"/>
  <c r="AB40" i="79"/>
  <c r="AC40" i="79"/>
  <c r="AD40" i="79"/>
  <c r="AE40" i="79"/>
  <c r="U41" i="79"/>
  <c r="V41" i="79"/>
  <c r="W41" i="79"/>
  <c r="X41" i="79"/>
  <c r="Y41" i="79"/>
  <c r="Z41" i="79"/>
  <c r="AA41" i="79"/>
  <c r="AB41" i="79"/>
  <c r="AC41" i="79"/>
  <c r="AD41" i="79"/>
  <c r="AE41" i="79"/>
  <c r="U42" i="79"/>
  <c r="V42" i="79"/>
  <c r="W42" i="79"/>
  <c r="X42" i="79"/>
  <c r="Y42" i="79"/>
  <c r="Z42" i="79"/>
  <c r="AA42" i="79"/>
  <c r="AB42" i="79"/>
  <c r="AC42" i="79"/>
  <c r="AD42" i="79"/>
  <c r="AE42" i="79"/>
  <c r="U43" i="79"/>
  <c r="V43" i="79"/>
  <c r="W43" i="79"/>
  <c r="X43" i="79"/>
  <c r="Y43" i="79"/>
  <c r="Z43" i="79"/>
  <c r="AA43" i="79"/>
  <c r="AB43" i="79"/>
  <c r="AC43" i="79"/>
  <c r="AD43" i="79"/>
  <c r="AE43" i="79"/>
  <c r="U44" i="79"/>
  <c r="V44" i="79"/>
  <c r="W44" i="79"/>
  <c r="X44" i="79"/>
  <c r="Y44" i="79"/>
  <c r="Z44" i="79"/>
  <c r="AA44" i="79"/>
  <c r="AB44" i="79"/>
  <c r="AC44" i="79"/>
  <c r="AD44" i="79"/>
  <c r="AE44" i="79"/>
  <c r="U45" i="79"/>
  <c r="V45" i="79"/>
  <c r="W45" i="79"/>
  <c r="X45" i="79"/>
  <c r="Y45" i="79"/>
  <c r="Z45" i="79"/>
  <c r="AA45" i="79"/>
  <c r="AB45" i="79"/>
  <c r="AC45" i="79"/>
  <c r="AD45" i="79"/>
  <c r="AE45" i="79"/>
  <c r="U46" i="79"/>
  <c r="V46" i="79"/>
  <c r="W46" i="79"/>
  <c r="X46" i="79"/>
  <c r="Y46" i="79"/>
  <c r="Z46" i="79"/>
  <c r="AA46" i="79"/>
  <c r="AB46" i="79"/>
  <c r="AC46" i="79"/>
  <c r="AD46" i="79"/>
  <c r="AE46" i="79"/>
  <c r="U47" i="79"/>
  <c r="V47" i="79"/>
  <c r="W47" i="79"/>
  <c r="X47" i="79"/>
  <c r="Y47" i="79"/>
  <c r="Z47" i="79"/>
  <c r="AA47" i="79"/>
  <c r="AB47" i="79"/>
  <c r="AC47" i="79"/>
  <c r="AD47" i="79"/>
  <c r="AE47" i="79"/>
  <c r="T39" i="79"/>
  <c r="T40" i="79"/>
  <c r="T41" i="79"/>
  <c r="T42" i="79"/>
  <c r="T43" i="79"/>
  <c r="T44" i="79"/>
  <c r="T45" i="79"/>
  <c r="T46" i="79"/>
  <c r="T47" i="79"/>
  <c r="T38" i="79"/>
  <c r="U31" i="79"/>
  <c r="V31" i="79"/>
  <c r="W31" i="79"/>
  <c r="X31" i="79"/>
  <c r="Y31" i="79"/>
  <c r="Z31" i="79"/>
  <c r="AA31" i="79"/>
  <c r="AB31" i="79"/>
  <c r="AC31" i="79"/>
  <c r="AD31" i="79"/>
  <c r="AE31" i="79"/>
  <c r="U32" i="79"/>
  <c r="V32" i="79"/>
  <c r="W32" i="79"/>
  <c r="X32" i="79"/>
  <c r="Y32" i="79"/>
  <c r="Z32" i="79"/>
  <c r="AA32" i="79"/>
  <c r="AB32" i="79"/>
  <c r="AC32" i="79"/>
  <c r="AD32" i="79"/>
  <c r="AE32" i="79"/>
  <c r="U33" i="79"/>
  <c r="V33" i="79"/>
  <c r="W33" i="79"/>
  <c r="X33" i="79"/>
  <c r="Y33" i="79"/>
  <c r="Z33" i="79"/>
  <c r="AA33" i="79"/>
  <c r="AB33" i="79"/>
  <c r="AC33" i="79"/>
  <c r="AD33" i="79"/>
  <c r="AE33" i="79"/>
  <c r="U34" i="79"/>
  <c r="V34" i="79"/>
  <c r="W34" i="79"/>
  <c r="X34" i="79"/>
  <c r="Y34" i="79"/>
  <c r="Z34" i="79"/>
  <c r="AA34" i="79"/>
  <c r="AB34" i="79"/>
  <c r="AC34" i="79"/>
  <c r="AD34" i="79"/>
  <c r="AE34" i="79"/>
  <c r="U35" i="79"/>
  <c r="V35" i="79"/>
  <c r="W35" i="79"/>
  <c r="X35" i="79"/>
  <c r="Y35" i="79"/>
  <c r="Z35" i="79"/>
  <c r="AA35" i="79"/>
  <c r="AB35" i="79"/>
  <c r="AC35" i="79"/>
  <c r="AD35" i="79"/>
  <c r="AE35" i="79"/>
  <c r="U36" i="79"/>
  <c r="V36" i="79"/>
  <c r="W36" i="79"/>
  <c r="X36" i="79"/>
  <c r="Y36" i="79"/>
  <c r="Z36" i="79"/>
  <c r="AA36" i="79"/>
  <c r="AB36" i="79"/>
  <c r="AC36" i="79"/>
  <c r="AD36" i="79"/>
  <c r="AE36" i="79"/>
  <c r="T32" i="79"/>
  <c r="T33" i="79"/>
  <c r="T34" i="79"/>
  <c r="T35" i="79"/>
  <c r="T36" i="79"/>
  <c r="T31" i="79"/>
  <c r="I60" i="79"/>
  <c r="J60" i="79"/>
  <c r="K60" i="79"/>
  <c r="L60" i="79"/>
  <c r="M60" i="79"/>
  <c r="N60" i="79"/>
  <c r="I61" i="79"/>
  <c r="J61" i="79"/>
  <c r="K61" i="79"/>
  <c r="L61" i="79"/>
  <c r="M61" i="79"/>
  <c r="N61" i="79"/>
  <c r="I62" i="79"/>
  <c r="J62" i="79"/>
  <c r="K62" i="79"/>
  <c r="L62" i="79"/>
  <c r="M62" i="79"/>
  <c r="N62" i="79"/>
  <c r="I63" i="79"/>
  <c r="J63" i="79"/>
  <c r="K63" i="79"/>
  <c r="L63" i="79"/>
  <c r="M63" i="79"/>
  <c r="N63" i="79"/>
  <c r="I64" i="79"/>
  <c r="J64" i="79"/>
  <c r="K64" i="79"/>
  <c r="L64" i="79"/>
  <c r="M64" i="79"/>
  <c r="N64" i="79"/>
  <c r="I65" i="79"/>
  <c r="J65" i="79"/>
  <c r="K65" i="79"/>
  <c r="L65" i="79"/>
  <c r="M65" i="79"/>
  <c r="N65" i="79"/>
  <c r="I66" i="79"/>
  <c r="J66" i="79"/>
  <c r="K66" i="79"/>
  <c r="L66" i="79"/>
  <c r="M66" i="79"/>
  <c r="N66" i="79"/>
  <c r="I67" i="79"/>
  <c r="J67" i="79"/>
  <c r="K67" i="79"/>
  <c r="L67" i="79"/>
  <c r="M67" i="79"/>
  <c r="N67" i="79"/>
  <c r="I68" i="79"/>
  <c r="J68" i="79"/>
  <c r="K68" i="79"/>
  <c r="L68" i="79"/>
  <c r="M68" i="79"/>
  <c r="N68" i="79"/>
  <c r="I69" i="79"/>
  <c r="J69" i="79"/>
  <c r="K69" i="79"/>
  <c r="L69" i="79"/>
  <c r="M69" i="79"/>
  <c r="N69" i="79"/>
  <c r="H61" i="79"/>
  <c r="H62" i="79"/>
  <c r="H63" i="79"/>
  <c r="H64" i="79"/>
  <c r="H65" i="79"/>
  <c r="H66" i="79"/>
  <c r="H67" i="79"/>
  <c r="H68" i="79"/>
  <c r="H69" i="79"/>
  <c r="H60" i="79"/>
  <c r="I49" i="79"/>
  <c r="J49" i="79"/>
  <c r="K49" i="79"/>
  <c r="L49" i="79"/>
  <c r="M49" i="79"/>
  <c r="N49" i="79"/>
  <c r="I50" i="79"/>
  <c r="J50" i="79"/>
  <c r="K50" i="79"/>
  <c r="L50" i="79"/>
  <c r="M50" i="79"/>
  <c r="N50" i="79"/>
  <c r="I51" i="79"/>
  <c r="J51" i="79"/>
  <c r="K51" i="79"/>
  <c r="L51" i="79"/>
  <c r="M51" i="79"/>
  <c r="N51" i="79"/>
  <c r="I52" i="79"/>
  <c r="J52" i="79"/>
  <c r="K52" i="79"/>
  <c r="L52" i="79"/>
  <c r="M52" i="79"/>
  <c r="N52" i="79"/>
  <c r="I53" i="79"/>
  <c r="J53" i="79"/>
  <c r="K53" i="79"/>
  <c r="L53" i="79"/>
  <c r="M53" i="79"/>
  <c r="N53" i="79"/>
  <c r="I54" i="79"/>
  <c r="J54" i="79"/>
  <c r="K54" i="79"/>
  <c r="L54" i="79"/>
  <c r="M54" i="79"/>
  <c r="N54" i="79"/>
  <c r="I55" i="79"/>
  <c r="J55" i="79"/>
  <c r="K55" i="79"/>
  <c r="L55" i="79"/>
  <c r="M55" i="79"/>
  <c r="N55" i="79"/>
  <c r="I56" i="79"/>
  <c r="J56" i="79"/>
  <c r="K56" i="79"/>
  <c r="L56" i="79"/>
  <c r="M56" i="79"/>
  <c r="N56" i="79"/>
  <c r="I57" i="79"/>
  <c r="J57" i="79"/>
  <c r="K57" i="79"/>
  <c r="L57" i="79"/>
  <c r="M57" i="79"/>
  <c r="N57" i="79"/>
  <c r="I58" i="79"/>
  <c r="J58" i="79"/>
  <c r="K58" i="79"/>
  <c r="L58" i="79"/>
  <c r="M58" i="79"/>
  <c r="N58" i="79"/>
  <c r="H50" i="79"/>
  <c r="H51" i="79"/>
  <c r="H52" i="79"/>
  <c r="H53" i="79"/>
  <c r="H54" i="79"/>
  <c r="H55" i="79"/>
  <c r="H56" i="79"/>
  <c r="H57" i="79"/>
  <c r="H58" i="79"/>
  <c r="H49" i="79"/>
  <c r="I38" i="79"/>
  <c r="J38" i="79"/>
  <c r="K38" i="79"/>
  <c r="L38" i="79"/>
  <c r="M38" i="79"/>
  <c r="N38" i="79"/>
  <c r="I39" i="79"/>
  <c r="J39" i="79"/>
  <c r="K39" i="79"/>
  <c r="L39" i="79"/>
  <c r="M39" i="79"/>
  <c r="N39" i="79"/>
  <c r="I40" i="79"/>
  <c r="J40" i="79"/>
  <c r="K40" i="79"/>
  <c r="L40" i="79"/>
  <c r="M40" i="79"/>
  <c r="N40" i="79"/>
  <c r="I41" i="79"/>
  <c r="J41" i="79"/>
  <c r="K41" i="79"/>
  <c r="L41" i="79"/>
  <c r="M41" i="79"/>
  <c r="N41" i="79"/>
  <c r="I42" i="79"/>
  <c r="J42" i="79"/>
  <c r="K42" i="79"/>
  <c r="L42" i="79"/>
  <c r="M42" i="79"/>
  <c r="N42" i="79"/>
  <c r="I43" i="79"/>
  <c r="J43" i="79"/>
  <c r="K43" i="79"/>
  <c r="L43" i="79"/>
  <c r="M43" i="79"/>
  <c r="N43" i="79"/>
  <c r="I44" i="79"/>
  <c r="J44" i="79"/>
  <c r="K44" i="79"/>
  <c r="L44" i="79"/>
  <c r="M44" i="79"/>
  <c r="N44" i="79"/>
  <c r="I45" i="79"/>
  <c r="J45" i="79"/>
  <c r="K45" i="79"/>
  <c r="L45" i="79"/>
  <c r="M45" i="79"/>
  <c r="N45" i="79"/>
  <c r="I46" i="79"/>
  <c r="J46" i="79"/>
  <c r="K46" i="79"/>
  <c r="L46" i="79"/>
  <c r="M46" i="79"/>
  <c r="N46" i="79"/>
  <c r="I47" i="79"/>
  <c r="J47" i="79"/>
  <c r="K47" i="79"/>
  <c r="L47" i="79"/>
  <c r="M47" i="79"/>
  <c r="N47" i="79"/>
  <c r="H39" i="79"/>
  <c r="H40" i="79"/>
  <c r="H41" i="79"/>
  <c r="H42" i="79"/>
  <c r="H43" i="79"/>
  <c r="H44" i="79"/>
  <c r="H45" i="79"/>
  <c r="H47" i="79"/>
  <c r="H38" i="79"/>
  <c r="I31" i="79"/>
  <c r="J31" i="79"/>
  <c r="K31" i="79"/>
  <c r="L31" i="79"/>
  <c r="M31" i="79"/>
  <c r="N31" i="79"/>
  <c r="I32" i="79"/>
  <c r="J32" i="79"/>
  <c r="K32" i="79"/>
  <c r="L32" i="79"/>
  <c r="M32" i="79"/>
  <c r="N32" i="79"/>
  <c r="I33" i="79"/>
  <c r="J33" i="79"/>
  <c r="K33" i="79"/>
  <c r="L33" i="79"/>
  <c r="M33" i="79"/>
  <c r="N33" i="79"/>
  <c r="I34" i="79"/>
  <c r="J34" i="79"/>
  <c r="K34" i="79"/>
  <c r="L34" i="79"/>
  <c r="M34" i="79"/>
  <c r="N34" i="79"/>
  <c r="I35" i="79"/>
  <c r="J35" i="79"/>
  <c r="K35" i="79"/>
  <c r="L35" i="79"/>
  <c r="M35" i="79"/>
  <c r="N35" i="79"/>
  <c r="I36" i="79"/>
  <c r="J36" i="79"/>
  <c r="K36" i="79"/>
  <c r="L36" i="79"/>
  <c r="M36" i="79"/>
  <c r="N36" i="79"/>
  <c r="H32" i="79"/>
  <c r="H33" i="79"/>
  <c r="H34" i="79"/>
  <c r="H35" i="79"/>
  <c r="H36" i="79"/>
  <c r="H31" i="79"/>
  <c r="F60" i="79"/>
  <c r="F61" i="79"/>
  <c r="F62" i="79"/>
  <c r="F63" i="79"/>
  <c r="F64" i="79"/>
  <c r="F65" i="79"/>
  <c r="F66" i="79"/>
  <c r="F67" i="79"/>
  <c r="F68" i="79"/>
  <c r="F69" i="79"/>
  <c r="E61" i="79"/>
  <c r="E62" i="79"/>
  <c r="E63" i="79"/>
  <c r="E64" i="79"/>
  <c r="E65" i="79"/>
  <c r="E66" i="79"/>
  <c r="E67" i="79"/>
  <c r="E68" i="79"/>
  <c r="E69" i="79"/>
  <c r="E60" i="79"/>
  <c r="F49" i="79"/>
  <c r="F50" i="79"/>
  <c r="F51" i="79"/>
  <c r="F52" i="79"/>
  <c r="F53" i="79"/>
  <c r="F54" i="79"/>
  <c r="F55" i="79"/>
  <c r="F56" i="79"/>
  <c r="F57" i="79"/>
  <c r="F58" i="79"/>
  <c r="E50" i="79"/>
  <c r="E51" i="79"/>
  <c r="E52" i="79"/>
  <c r="E53" i="79"/>
  <c r="E54" i="79"/>
  <c r="E55" i="79"/>
  <c r="E56" i="79"/>
  <c r="E57" i="79"/>
  <c r="E58" i="79"/>
  <c r="E49" i="79"/>
  <c r="F38" i="79"/>
  <c r="F39" i="79"/>
  <c r="F40" i="79"/>
  <c r="F41" i="79"/>
  <c r="F42" i="79"/>
  <c r="F43" i="79"/>
  <c r="F44" i="79"/>
  <c r="F45" i="79"/>
  <c r="F46" i="79"/>
  <c r="F47" i="79"/>
  <c r="E39" i="79"/>
  <c r="E40" i="79"/>
  <c r="E41" i="79"/>
  <c r="E42" i="79"/>
  <c r="E43" i="79"/>
  <c r="E44" i="79"/>
  <c r="E45" i="79"/>
  <c r="E46" i="79"/>
  <c r="E47" i="79"/>
  <c r="E38" i="79"/>
  <c r="F31" i="79"/>
  <c r="F32" i="79"/>
  <c r="F33" i="79"/>
  <c r="F34" i="79"/>
  <c r="F35" i="79"/>
  <c r="F36" i="79"/>
  <c r="E32" i="79"/>
  <c r="E33" i="79"/>
  <c r="E34" i="79"/>
  <c r="E35" i="79"/>
  <c r="E36" i="79"/>
  <c r="E31" i="79"/>
  <c r="AE60" i="76"/>
  <c r="AD60" i="76"/>
  <c r="AC60" i="76"/>
  <c r="AB60" i="76"/>
  <c r="AA60" i="76"/>
  <c r="Z60" i="76"/>
  <c r="Y60" i="76"/>
  <c r="X60" i="76"/>
  <c r="W60" i="76"/>
  <c r="V60" i="76"/>
  <c r="U60" i="76"/>
  <c r="AE59" i="76"/>
  <c r="AD59" i="76"/>
  <c r="AC59" i="76"/>
  <c r="AB59" i="76"/>
  <c r="AA59" i="76"/>
  <c r="Z59" i="76"/>
  <c r="Y59" i="76"/>
  <c r="X59" i="76"/>
  <c r="W59" i="76"/>
  <c r="V59" i="76"/>
  <c r="U59" i="76"/>
  <c r="AE58" i="76"/>
  <c r="AD58" i="76"/>
  <c r="AC58" i="76"/>
  <c r="AB58" i="76"/>
  <c r="AA58" i="76"/>
  <c r="Z58" i="76"/>
  <c r="Y58" i="76"/>
  <c r="X58" i="76"/>
  <c r="W58" i="76"/>
  <c r="V58" i="76"/>
  <c r="U58" i="76"/>
  <c r="AE57" i="76"/>
  <c r="AD57" i="76"/>
  <c r="AC57" i="76"/>
  <c r="AB57" i="76"/>
  <c r="AA57" i="76"/>
  <c r="Z57" i="76"/>
  <c r="Y57" i="76"/>
  <c r="X57" i="76"/>
  <c r="W57" i="76"/>
  <c r="V57" i="76"/>
  <c r="U57" i="76"/>
  <c r="AE56" i="76"/>
  <c r="AD56" i="76"/>
  <c r="AC56" i="76"/>
  <c r="AB56" i="76"/>
  <c r="AA56" i="76"/>
  <c r="Z56" i="76"/>
  <c r="Y56" i="76"/>
  <c r="X56" i="76"/>
  <c r="W56" i="76"/>
  <c r="V56" i="76"/>
  <c r="U56" i="76"/>
  <c r="AE54" i="76"/>
  <c r="AD54" i="76"/>
  <c r="AC54" i="76"/>
  <c r="AB54" i="76"/>
  <c r="AA54" i="76"/>
  <c r="Z54" i="76"/>
  <c r="Y54" i="76"/>
  <c r="X54" i="76"/>
  <c r="W54" i="76"/>
  <c r="V54" i="76"/>
  <c r="U54" i="76"/>
  <c r="AE53" i="76"/>
  <c r="AD53" i="76"/>
  <c r="AC53" i="76"/>
  <c r="AB53" i="76"/>
  <c r="AA53" i="76"/>
  <c r="Z53" i="76"/>
  <c r="Y53" i="76"/>
  <c r="X53" i="76"/>
  <c r="W53" i="76"/>
  <c r="V53" i="76"/>
  <c r="U53" i="76"/>
  <c r="AE52" i="76"/>
  <c r="AD52" i="76"/>
  <c r="AC52" i="76"/>
  <c r="AB52" i="76"/>
  <c r="AA52" i="76"/>
  <c r="Z52" i="76"/>
  <c r="Y52" i="76"/>
  <c r="X52" i="76"/>
  <c r="W52" i="76"/>
  <c r="V52" i="76"/>
  <c r="U52" i="76"/>
  <c r="AE51" i="76"/>
  <c r="AD51" i="76"/>
  <c r="AC51" i="76"/>
  <c r="AB51" i="76"/>
  <c r="AA51" i="76"/>
  <c r="Z51" i="76"/>
  <c r="Y51" i="76"/>
  <c r="X51" i="76"/>
  <c r="W51" i="76"/>
  <c r="V51" i="76"/>
  <c r="U51" i="76"/>
  <c r="AE50" i="76"/>
  <c r="AD50" i="76"/>
  <c r="AC50" i="76"/>
  <c r="AB50" i="76"/>
  <c r="AA50" i="76"/>
  <c r="Z50" i="76"/>
  <c r="Y50" i="76"/>
  <c r="X50" i="76"/>
  <c r="W50" i="76"/>
  <c r="V50" i="76"/>
  <c r="U50" i="76"/>
  <c r="AE49" i="76"/>
  <c r="AD49" i="76"/>
  <c r="AC49" i="76"/>
  <c r="AB49" i="76"/>
  <c r="AA49" i="76"/>
  <c r="Z49" i="76"/>
  <c r="Y49" i="76"/>
  <c r="X49" i="76"/>
  <c r="W49" i="76"/>
  <c r="V49" i="76"/>
  <c r="U49" i="76"/>
  <c r="AE48" i="76"/>
  <c r="AD48" i="76"/>
  <c r="AC48" i="76"/>
  <c r="AB48" i="76"/>
  <c r="AA48" i="76"/>
  <c r="Z48" i="76"/>
  <c r="Y48" i="76"/>
  <c r="X48" i="76"/>
  <c r="W48" i="76"/>
  <c r="V48" i="76"/>
  <c r="U48" i="76"/>
  <c r="AE47" i="76"/>
  <c r="AD47" i="76"/>
  <c r="AC47" i="76"/>
  <c r="AB47" i="76"/>
  <c r="AA47" i="76"/>
  <c r="Z47" i="76"/>
  <c r="Y47" i="76"/>
  <c r="X47" i="76"/>
  <c r="W47" i="76"/>
  <c r="V47" i="76"/>
  <c r="U47" i="76"/>
  <c r="AE46" i="76"/>
  <c r="AD46" i="76"/>
  <c r="AC46" i="76"/>
  <c r="AB46" i="76"/>
  <c r="AA46" i="76"/>
  <c r="Z46" i="76"/>
  <c r="Y46" i="76"/>
  <c r="X46" i="76"/>
  <c r="W46" i="76"/>
  <c r="V46" i="76"/>
  <c r="U46" i="76"/>
  <c r="AE45" i="76"/>
  <c r="AD45" i="76"/>
  <c r="AC45" i="76"/>
  <c r="AB45" i="76"/>
  <c r="AA45" i="76"/>
  <c r="Z45" i="76"/>
  <c r="Y45" i="76"/>
  <c r="X45" i="76"/>
  <c r="W45" i="76"/>
  <c r="V45" i="76"/>
  <c r="U45" i="76"/>
  <c r="AE44" i="76"/>
  <c r="AD44" i="76"/>
  <c r="AC44" i="76"/>
  <c r="AB44" i="76"/>
  <c r="AA44" i="76"/>
  <c r="Z44" i="76"/>
  <c r="Y44" i="76"/>
  <c r="X44" i="76"/>
  <c r="W44" i="76"/>
  <c r="V44" i="76"/>
  <c r="U44" i="76"/>
  <c r="AE43" i="76"/>
  <c r="AD43" i="76"/>
  <c r="AC43" i="76"/>
  <c r="AB43" i="76"/>
  <c r="AA43" i="76"/>
  <c r="Z43" i="76"/>
  <c r="Y43" i="76"/>
  <c r="X43" i="76"/>
  <c r="W43" i="76"/>
  <c r="V43" i="76"/>
  <c r="U43" i="76"/>
  <c r="AE42" i="76"/>
  <c r="AD42" i="76"/>
  <c r="AC42" i="76"/>
  <c r="AB42" i="76"/>
  <c r="AA42" i="76"/>
  <c r="Z42" i="76"/>
  <c r="Y42" i="76"/>
  <c r="X42" i="76"/>
  <c r="W42" i="76"/>
  <c r="V42" i="76"/>
  <c r="U42" i="76"/>
  <c r="AE41" i="76"/>
  <c r="AD41" i="76"/>
  <c r="AC41" i="76"/>
  <c r="AB41" i="76"/>
  <c r="AA41" i="76"/>
  <c r="Z41" i="76"/>
  <c r="Y41" i="76"/>
  <c r="X41" i="76"/>
  <c r="W41" i="76"/>
  <c r="V41" i="76"/>
  <c r="U41" i="76"/>
  <c r="AE40" i="76"/>
  <c r="AD40" i="76"/>
  <c r="AC40" i="76"/>
  <c r="AB40" i="76"/>
  <c r="AA40" i="76"/>
  <c r="Z40" i="76"/>
  <c r="Y40" i="76"/>
  <c r="X40" i="76"/>
  <c r="W40" i="76"/>
  <c r="V40" i="76"/>
  <c r="U40" i="76"/>
  <c r="AE38" i="76"/>
  <c r="K93" i="76" s="1"/>
  <c r="AD38" i="76"/>
  <c r="AC38" i="76"/>
  <c r="AB38" i="76"/>
  <c r="AA38" i="76"/>
  <c r="Z38" i="76"/>
  <c r="K89" i="76" s="1"/>
  <c r="Y38" i="76"/>
  <c r="K88" i="76" s="1"/>
  <c r="X38" i="76"/>
  <c r="W38" i="76"/>
  <c r="V38" i="76"/>
  <c r="U38" i="76"/>
  <c r="AE37" i="76"/>
  <c r="J93" i="76" s="1"/>
  <c r="AD37" i="76"/>
  <c r="AC37" i="76"/>
  <c r="J92" i="76" s="1"/>
  <c r="AB37" i="76"/>
  <c r="AA37" i="76"/>
  <c r="Z37" i="76"/>
  <c r="J89" i="76" s="1"/>
  <c r="Y37" i="76"/>
  <c r="J88" i="76" s="1"/>
  <c r="X37" i="76"/>
  <c r="W37" i="76"/>
  <c r="V37" i="76"/>
  <c r="U37" i="76"/>
  <c r="AE36" i="76"/>
  <c r="I93" i="76" s="1"/>
  <c r="AD36" i="76"/>
  <c r="AC36" i="76"/>
  <c r="AB36" i="76"/>
  <c r="AA36" i="76"/>
  <c r="Z36" i="76"/>
  <c r="I89" i="76" s="1"/>
  <c r="Y36" i="76"/>
  <c r="I88" i="76" s="1"/>
  <c r="X36" i="76"/>
  <c r="W36" i="76"/>
  <c r="V36" i="76"/>
  <c r="U36" i="76"/>
  <c r="AE35" i="76"/>
  <c r="H93" i="76" s="1"/>
  <c r="AD35" i="76"/>
  <c r="AC35" i="76"/>
  <c r="AB35" i="76"/>
  <c r="AA35" i="76"/>
  <c r="Z35" i="76"/>
  <c r="H89" i="76" s="1"/>
  <c r="Y35" i="76"/>
  <c r="H88" i="76" s="1"/>
  <c r="X35" i="76"/>
  <c r="W35" i="76"/>
  <c r="V35" i="76"/>
  <c r="U35" i="76"/>
  <c r="AE34" i="76"/>
  <c r="G93" i="76" s="1"/>
  <c r="AD34" i="76"/>
  <c r="AC34" i="76"/>
  <c r="AB34" i="76"/>
  <c r="AA34" i="76"/>
  <c r="Z34" i="76"/>
  <c r="G89" i="76" s="1"/>
  <c r="Y34" i="76"/>
  <c r="G88" i="76" s="1"/>
  <c r="X34" i="76"/>
  <c r="W34" i="76"/>
  <c r="V34" i="76"/>
  <c r="U34" i="76"/>
  <c r="AE32" i="76"/>
  <c r="AD32" i="76"/>
  <c r="AC32" i="76"/>
  <c r="AB32" i="76"/>
  <c r="AA32" i="76"/>
  <c r="Z32" i="76"/>
  <c r="Y32" i="76"/>
  <c r="X32" i="76"/>
  <c r="W32" i="76"/>
  <c r="V32" i="76"/>
  <c r="U32" i="76"/>
  <c r="AE31" i="76"/>
  <c r="AD31" i="76"/>
  <c r="AC31" i="76"/>
  <c r="AB31" i="76"/>
  <c r="AA31" i="76"/>
  <c r="Z31" i="76"/>
  <c r="Y31" i="76"/>
  <c r="X31" i="76"/>
  <c r="W31" i="76"/>
  <c r="V31" i="76"/>
  <c r="U31" i="76"/>
  <c r="Z77" i="76"/>
  <c r="Y77" i="76"/>
  <c r="X77" i="76"/>
  <c r="V77" i="76"/>
  <c r="U77" i="76"/>
  <c r="T58" i="76"/>
  <c r="T59" i="76"/>
  <c r="T60" i="76"/>
  <c r="T57" i="76"/>
  <c r="T56" i="76"/>
  <c r="T54" i="76"/>
  <c r="T53" i="76"/>
  <c r="T51" i="76"/>
  <c r="T52" i="76"/>
  <c r="T50" i="76"/>
  <c r="T49" i="76"/>
  <c r="T48" i="76"/>
  <c r="T47" i="76"/>
  <c r="T46" i="76"/>
  <c r="T43" i="76"/>
  <c r="T44" i="76"/>
  <c r="T45" i="76"/>
  <c r="T42" i="76"/>
  <c r="T41" i="76"/>
  <c r="T40" i="76"/>
  <c r="T35" i="76"/>
  <c r="T36" i="76"/>
  <c r="T37" i="76"/>
  <c r="T38" i="76"/>
  <c r="T34" i="76"/>
  <c r="T32" i="76"/>
  <c r="T31" i="76"/>
  <c r="N60" i="76"/>
  <c r="M60" i="76"/>
  <c r="L60" i="76"/>
  <c r="K60" i="76"/>
  <c r="J60" i="76"/>
  <c r="I60" i="76"/>
  <c r="N59" i="76"/>
  <c r="M59" i="76"/>
  <c r="L59" i="76"/>
  <c r="K59" i="76"/>
  <c r="J59" i="76"/>
  <c r="I59" i="76"/>
  <c r="N58" i="76"/>
  <c r="M58" i="76"/>
  <c r="L58" i="76"/>
  <c r="K58" i="76"/>
  <c r="J58" i="76"/>
  <c r="I58" i="76"/>
  <c r="N57" i="76"/>
  <c r="M57" i="76"/>
  <c r="L57" i="76"/>
  <c r="K57" i="76"/>
  <c r="J57" i="76"/>
  <c r="I57" i="76"/>
  <c r="N56" i="76"/>
  <c r="M56" i="76"/>
  <c r="L56" i="76"/>
  <c r="K56" i="76"/>
  <c r="J56" i="76"/>
  <c r="I56" i="76"/>
  <c r="N54" i="76"/>
  <c r="M54" i="76"/>
  <c r="L54" i="76"/>
  <c r="K54" i="76"/>
  <c r="J54" i="76"/>
  <c r="I54" i="76"/>
  <c r="N53" i="76"/>
  <c r="M53" i="76"/>
  <c r="L53" i="76"/>
  <c r="K53" i="76"/>
  <c r="J53" i="76"/>
  <c r="I53" i="76"/>
  <c r="N52" i="76"/>
  <c r="M52" i="76"/>
  <c r="L52" i="76"/>
  <c r="K52" i="76"/>
  <c r="J52" i="76"/>
  <c r="I52" i="76"/>
  <c r="N51" i="76"/>
  <c r="M51" i="76"/>
  <c r="L51" i="76"/>
  <c r="K51" i="76"/>
  <c r="J51" i="76"/>
  <c r="I51" i="76"/>
  <c r="N50" i="76"/>
  <c r="M50" i="76"/>
  <c r="L50" i="76"/>
  <c r="K50" i="76"/>
  <c r="J50" i="76"/>
  <c r="I50" i="76"/>
  <c r="N49" i="76"/>
  <c r="M49" i="76"/>
  <c r="L49" i="76"/>
  <c r="K49" i="76"/>
  <c r="J49" i="76"/>
  <c r="I49" i="76"/>
  <c r="N48" i="76"/>
  <c r="M48" i="76"/>
  <c r="L48" i="76"/>
  <c r="K48" i="76"/>
  <c r="J48" i="76"/>
  <c r="I48" i="76"/>
  <c r="N47" i="76"/>
  <c r="M47" i="76"/>
  <c r="L47" i="76"/>
  <c r="K47" i="76"/>
  <c r="J47" i="76"/>
  <c r="I47" i="76"/>
  <c r="N46" i="76"/>
  <c r="M46" i="76"/>
  <c r="L46" i="76"/>
  <c r="K46" i="76"/>
  <c r="J46" i="76"/>
  <c r="I46" i="76"/>
  <c r="N45" i="76"/>
  <c r="M45" i="76"/>
  <c r="L45" i="76"/>
  <c r="K45" i="76"/>
  <c r="J45" i="76"/>
  <c r="I45" i="76"/>
  <c r="N44" i="76"/>
  <c r="M44" i="76"/>
  <c r="L44" i="76"/>
  <c r="K44" i="76"/>
  <c r="J44" i="76"/>
  <c r="I44" i="76"/>
  <c r="N43" i="76"/>
  <c r="M43" i="76"/>
  <c r="L43" i="76"/>
  <c r="K43" i="76"/>
  <c r="J43" i="76"/>
  <c r="I43" i="76"/>
  <c r="N42" i="76"/>
  <c r="M42" i="76"/>
  <c r="L42" i="76"/>
  <c r="K42" i="76"/>
  <c r="J42" i="76"/>
  <c r="I42" i="76"/>
  <c r="N41" i="76"/>
  <c r="M41" i="76"/>
  <c r="L41" i="76"/>
  <c r="K41" i="76"/>
  <c r="J41" i="76"/>
  <c r="I41" i="76"/>
  <c r="N40" i="76"/>
  <c r="M40" i="76"/>
  <c r="L40" i="76"/>
  <c r="K40" i="76"/>
  <c r="J40" i="76"/>
  <c r="I40" i="76"/>
  <c r="N38" i="76"/>
  <c r="K90" i="76" s="1"/>
  <c r="M38" i="76"/>
  <c r="L38" i="76"/>
  <c r="K38" i="76"/>
  <c r="J38" i="76"/>
  <c r="K84" i="76" s="1"/>
  <c r="I38" i="76"/>
  <c r="N37" i="76"/>
  <c r="M37" i="76"/>
  <c r="L37" i="76"/>
  <c r="J86" i="76" s="1"/>
  <c r="K37" i="76"/>
  <c r="J37" i="76"/>
  <c r="J84" i="76" s="1"/>
  <c r="I37" i="76"/>
  <c r="J83" i="76" s="1"/>
  <c r="N36" i="76"/>
  <c r="M36" i="76"/>
  <c r="L36" i="76"/>
  <c r="K36" i="76"/>
  <c r="J36" i="76"/>
  <c r="I84" i="76" s="1"/>
  <c r="I36" i="76"/>
  <c r="N35" i="76"/>
  <c r="M35" i="76"/>
  <c r="L35" i="76"/>
  <c r="K35" i="76"/>
  <c r="J35" i="76"/>
  <c r="H84" i="76" s="1"/>
  <c r="I35" i="76"/>
  <c r="N34" i="76"/>
  <c r="G90" i="76" s="1"/>
  <c r="M34" i="76"/>
  <c r="L34" i="76"/>
  <c r="K34" i="76"/>
  <c r="J34" i="76"/>
  <c r="G84" i="76" s="1"/>
  <c r="I34" i="76"/>
  <c r="G83" i="76" s="1"/>
  <c r="N32" i="76"/>
  <c r="M32" i="76"/>
  <c r="L32" i="76"/>
  <c r="K32" i="76"/>
  <c r="J32" i="76"/>
  <c r="I32" i="76"/>
  <c r="N31" i="76"/>
  <c r="M31" i="76"/>
  <c r="L31" i="76"/>
  <c r="K31" i="76"/>
  <c r="J31" i="76"/>
  <c r="I31" i="76"/>
  <c r="H58" i="76"/>
  <c r="H59" i="76"/>
  <c r="H60" i="76"/>
  <c r="H57" i="76"/>
  <c r="H56" i="76"/>
  <c r="H54" i="76"/>
  <c r="H53" i="76"/>
  <c r="H51" i="76"/>
  <c r="H52" i="76"/>
  <c r="H50" i="76"/>
  <c r="H49" i="76"/>
  <c r="H48" i="76"/>
  <c r="H47" i="76"/>
  <c r="H43" i="76"/>
  <c r="H44" i="76"/>
  <c r="H45" i="76"/>
  <c r="H42" i="76"/>
  <c r="H41" i="76"/>
  <c r="H40" i="76"/>
  <c r="H35" i="76"/>
  <c r="H82" i="76" s="1"/>
  <c r="H36" i="76"/>
  <c r="I82" i="76" s="1"/>
  <c r="H37" i="76"/>
  <c r="J82" i="76" s="1"/>
  <c r="H38" i="76"/>
  <c r="K82" i="76" s="1"/>
  <c r="H34" i="76"/>
  <c r="G82" i="76" s="1"/>
  <c r="H32" i="76"/>
  <c r="H31" i="76"/>
  <c r="X69" i="76"/>
  <c r="Y69" i="76"/>
  <c r="Z69" i="76"/>
  <c r="AA69" i="76"/>
  <c r="T77" i="76"/>
  <c r="W69" i="76"/>
  <c r="F60" i="76"/>
  <c r="F59" i="76"/>
  <c r="F58" i="76"/>
  <c r="F57" i="76"/>
  <c r="F56" i="76"/>
  <c r="F54" i="76"/>
  <c r="F53" i="76"/>
  <c r="F52" i="76"/>
  <c r="F51" i="76"/>
  <c r="F50" i="76"/>
  <c r="F49" i="76"/>
  <c r="F48" i="76"/>
  <c r="F47" i="76"/>
  <c r="F46" i="76"/>
  <c r="F45" i="76"/>
  <c r="F44" i="76"/>
  <c r="F43" i="76"/>
  <c r="F42" i="76"/>
  <c r="F41" i="76"/>
  <c r="F40" i="76"/>
  <c r="F38" i="76"/>
  <c r="K81" i="76" s="1"/>
  <c r="F37" i="76"/>
  <c r="J81" i="76" s="1"/>
  <c r="F36" i="76"/>
  <c r="I81" i="76" s="1"/>
  <c r="F35" i="76"/>
  <c r="H81" i="76" s="1"/>
  <c r="F34" i="76"/>
  <c r="G81" i="76" s="1"/>
  <c r="F32" i="76"/>
  <c r="F31" i="76"/>
  <c r="V69" i="76"/>
  <c r="E58" i="76"/>
  <c r="E59" i="76"/>
  <c r="E60" i="76"/>
  <c r="E57" i="76"/>
  <c r="E56" i="76"/>
  <c r="E54" i="76"/>
  <c r="E53" i="76"/>
  <c r="E51" i="76"/>
  <c r="E52" i="76"/>
  <c r="E50" i="76"/>
  <c r="E49" i="76"/>
  <c r="E48" i="76"/>
  <c r="E47" i="76"/>
  <c r="E46" i="76"/>
  <c r="E43" i="76"/>
  <c r="E44" i="76"/>
  <c r="E45" i="76"/>
  <c r="E42" i="76"/>
  <c r="E41" i="76"/>
  <c r="E40" i="76"/>
  <c r="E38" i="76"/>
  <c r="K80" i="76" s="1"/>
  <c r="K96" i="76" s="1"/>
  <c r="E35" i="76"/>
  <c r="H80" i="76" s="1"/>
  <c r="E36" i="76"/>
  <c r="I80" i="76" s="1"/>
  <c r="E37" i="76"/>
  <c r="J80" i="76" s="1"/>
  <c r="J96" i="76" s="1"/>
  <c r="E34" i="76"/>
  <c r="G80" i="76" s="1"/>
  <c r="E32" i="76"/>
  <c r="E31" i="76"/>
  <c r="AI6" i="76"/>
  <c r="AJ6" i="76"/>
  <c r="AK6" i="76"/>
  <c r="AL6" i="76"/>
  <c r="AM6" i="76"/>
  <c r="AN6" i="76"/>
  <c r="AO6" i="76"/>
  <c r="AP6" i="76"/>
  <c r="AQ6" i="76"/>
  <c r="AR6" i="76"/>
  <c r="AS6" i="76"/>
  <c r="AT6" i="76"/>
  <c r="AU6" i="76"/>
  <c r="AV6" i="76"/>
  <c r="AW6" i="76"/>
  <c r="AX6" i="76"/>
  <c r="AY6" i="76"/>
  <c r="AZ6" i="76"/>
  <c r="BA6" i="76"/>
  <c r="BB6" i="76"/>
  <c r="AH6" i="76"/>
  <c r="L68" i="85"/>
  <c r="K68" i="85"/>
  <c r="J68" i="85"/>
  <c r="I68" i="85"/>
  <c r="H68" i="85"/>
  <c r="L67" i="85"/>
  <c r="K67" i="85"/>
  <c r="J67" i="85"/>
  <c r="I67" i="85"/>
  <c r="H67" i="85"/>
  <c r="L66" i="85"/>
  <c r="K66" i="85"/>
  <c r="J66" i="85"/>
  <c r="I66" i="85"/>
  <c r="H66" i="85"/>
  <c r="L65" i="85"/>
  <c r="K65" i="85"/>
  <c r="J65" i="85"/>
  <c r="I65" i="85"/>
  <c r="H65" i="85"/>
  <c r="L64" i="85"/>
  <c r="K64" i="85"/>
  <c r="J64" i="85"/>
  <c r="I64" i="85"/>
  <c r="H64" i="85"/>
  <c r="L63" i="85"/>
  <c r="K63" i="85"/>
  <c r="J63" i="85"/>
  <c r="I63" i="85"/>
  <c r="H63" i="85"/>
  <c r="L62" i="85"/>
  <c r="K62" i="85"/>
  <c r="J62" i="85"/>
  <c r="I62" i="85"/>
  <c r="H62" i="85"/>
  <c r="L61" i="85"/>
  <c r="K61" i="85"/>
  <c r="J61" i="85"/>
  <c r="I61" i="85"/>
  <c r="H61" i="85"/>
  <c r="L60" i="85"/>
  <c r="K60" i="85"/>
  <c r="J60" i="85"/>
  <c r="I60" i="85"/>
  <c r="H60" i="85"/>
  <c r="L59" i="85"/>
  <c r="K59" i="85"/>
  <c r="J59" i="85"/>
  <c r="I59" i="85"/>
  <c r="H59" i="85"/>
  <c r="L57" i="85"/>
  <c r="K57" i="85"/>
  <c r="J57" i="85"/>
  <c r="I57" i="85"/>
  <c r="H57" i="85"/>
  <c r="L56" i="85"/>
  <c r="K56" i="85"/>
  <c r="J56" i="85"/>
  <c r="I56" i="85"/>
  <c r="H56" i="85"/>
  <c r="L55" i="85"/>
  <c r="K55" i="85"/>
  <c r="J55" i="85"/>
  <c r="I55" i="85"/>
  <c r="H55" i="85"/>
  <c r="L54" i="85"/>
  <c r="K54" i="85"/>
  <c r="J54" i="85"/>
  <c r="I54" i="85"/>
  <c r="H54" i="85"/>
  <c r="L53" i="85"/>
  <c r="K53" i="85"/>
  <c r="J53" i="85"/>
  <c r="I53" i="85"/>
  <c r="H53" i="85"/>
  <c r="L52" i="85"/>
  <c r="K52" i="85"/>
  <c r="J52" i="85"/>
  <c r="I52" i="85"/>
  <c r="H52" i="85"/>
  <c r="L51" i="85"/>
  <c r="K51" i="85"/>
  <c r="J51" i="85"/>
  <c r="I51" i="85"/>
  <c r="H51" i="85"/>
  <c r="L50" i="85"/>
  <c r="K50" i="85"/>
  <c r="J50" i="85"/>
  <c r="I50" i="85"/>
  <c r="H50" i="85"/>
  <c r="L49" i="85"/>
  <c r="K49" i="85"/>
  <c r="J49" i="85"/>
  <c r="I49" i="85"/>
  <c r="H49" i="85"/>
  <c r="L48" i="85"/>
  <c r="K48" i="85"/>
  <c r="J48" i="85"/>
  <c r="I48" i="85"/>
  <c r="H48" i="85"/>
  <c r="L46" i="85"/>
  <c r="K46" i="85"/>
  <c r="J46" i="85"/>
  <c r="I46" i="85"/>
  <c r="L45" i="85"/>
  <c r="K45" i="85"/>
  <c r="J45" i="85"/>
  <c r="I45" i="85"/>
  <c r="H45" i="85"/>
  <c r="L44" i="85"/>
  <c r="K44" i="85"/>
  <c r="J44" i="85"/>
  <c r="I44" i="85"/>
  <c r="H44" i="85"/>
  <c r="L43" i="85"/>
  <c r="K43" i="85"/>
  <c r="J43" i="85"/>
  <c r="I43" i="85"/>
  <c r="H43" i="85"/>
  <c r="L42" i="85"/>
  <c r="K42" i="85"/>
  <c r="J42" i="85"/>
  <c r="I42" i="85"/>
  <c r="H42" i="85"/>
  <c r="L41" i="85"/>
  <c r="K41" i="85"/>
  <c r="J41" i="85"/>
  <c r="I41" i="85"/>
  <c r="H41" i="85"/>
  <c r="L40" i="85"/>
  <c r="K40" i="85"/>
  <c r="J40" i="85"/>
  <c r="I40" i="85"/>
  <c r="H40" i="85"/>
  <c r="L39" i="85"/>
  <c r="K39" i="85"/>
  <c r="J39" i="85"/>
  <c r="I39" i="85"/>
  <c r="H39" i="85"/>
  <c r="L38" i="85"/>
  <c r="K38" i="85"/>
  <c r="J38" i="85"/>
  <c r="I38" i="85"/>
  <c r="H38" i="85"/>
  <c r="L37" i="85"/>
  <c r="K37" i="85"/>
  <c r="J37" i="85"/>
  <c r="I37" i="85"/>
  <c r="H37" i="85"/>
  <c r="L35" i="85"/>
  <c r="K35" i="85"/>
  <c r="J35" i="85"/>
  <c r="I35" i="85"/>
  <c r="H35" i="85"/>
  <c r="L34" i="85"/>
  <c r="K34" i="85"/>
  <c r="J34" i="85"/>
  <c r="I34" i="85"/>
  <c r="H34" i="85"/>
  <c r="L33" i="85"/>
  <c r="K33" i="85"/>
  <c r="J33" i="85"/>
  <c r="I33" i="85"/>
  <c r="H33" i="85"/>
  <c r="L32" i="85"/>
  <c r="K32" i="85"/>
  <c r="J32" i="85"/>
  <c r="I32" i="85"/>
  <c r="H32" i="85"/>
  <c r="L31" i="85"/>
  <c r="K31" i="85"/>
  <c r="J31" i="85"/>
  <c r="I31" i="85"/>
  <c r="H31" i="85"/>
  <c r="L30" i="85"/>
  <c r="K30" i="85"/>
  <c r="J30" i="85"/>
  <c r="I30" i="85"/>
  <c r="H30" i="85"/>
  <c r="G60" i="85"/>
  <c r="G61" i="85"/>
  <c r="G62" i="85"/>
  <c r="G63" i="85"/>
  <c r="G64" i="85"/>
  <c r="G65" i="85"/>
  <c r="G66" i="85"/>
  <c r="G67" i="85"/>
  <c r="G68" i="85"/>
  <c r="G59" i="85"/>
  <c r="G49" i="85"/>
  <c r="G50" i="85"/>
  <c r="G51" i="85"/>
  <c r="G52" i="85"/>
  <c r="G53" i="85"/>
  <c r="G54" i="85"/>
  <c r="G55" i="85"/>
  <c r="G56" i="85"/>
  <c r="G57" i="85"/>
  <c r="G48" i="85"/>
  <c r="G38" i="85"/>
  <c r="G39" i="85"/>
  <c r="G40" i="85"/>
  <c r="G41" i="85"/>
  <c r="G42" i="85"/>
  <c r="G43" i="85"/>
  <c r="G44" i="85"/>
  <c r="G45" i="85"/>
  <c r="G46" i="85"/>
  <c r="G37" i="85"/>
  <c r="G31" i="85"/>
  <c r="G32" i="85"/>
  <c r="G33" i="85"/>
  <c r="G34" i="85"/>
  <c r="G35" i="85"/>
  <c r="G30" i="85"/>
  <c r="L59" i="59"/>
  <c r="K59" i="59"/>
  <c r="J59" i="59"/>
  <c r="I59" i="59"/>
  <c r="H59" i="59"/>
  <c r="L58" i="59"/>
  <c r="K58" i="59"/>
  <c r="J58" i="59"/>
  <c r="I58" i="59"/>
  <c r="H58" i="59"/>
  <c r="L57" i="59"/>
  <c r="K57" i="59"/>
  <c r="J57" i="59"/>
  <c r="I57" i="59"/>
  <c r="H57" i="59"/>
  <c r="L56" i="59"/>
  <c r="K56" i="59"/>
  <c r="J56" i="59"/>
  <c r="I56" i="59"/>
  <c r="H56" i="59"/>
  <c r="L55" i="59"/>
  <c r="K55" i="59"/>
  <c r="J55" i="59"/>
  <c r="I55" i="59"/>
  <c r="H55" i="59"/>
  <c r="L53" i="59"/>
  <c r="K53" i="59"/>
  <c r="J53" i="59"/>
  <c r="I53" i="59"/>
  <c r="H53" i="59"/>
  <c r="L52" i="59"/>
  <c r="K52" i="59"/>
  <c r="J52" i="59"/>
  <c r="I52" i="59"/>
  <c r="H52" i="59"/>
  <c r="L51" i="59"/>
  <c r="K51" i="59"/>
  <c r="J51" i="59"/>
  <c r="I51" i="59"/>
  <c r="H51" i="59"/>
  <c r="L50" i="59"/>
  <c r="K50" i="59"/>
  <c r="J50" i="59"/>
  <c r="I50" i="59"/>
  <c r="H50" i="59"/>
  <c r="L49" i="59"/>
  <c r="K49" i="59"/>
  <c r="J49" i="59"/>
  <c r="I49" i="59"/>
  <c r="H49" i="59"/>
  <c r="L48" i="59"/>
  <c r="K48" i="59"/>
  <c r="J48" i="59"/>
  <c r="I48" i="59"/>
  <c r="H48" i="59"/>
  <c r="L47" i="59"/>
  <c r="K47" i="59"/>
  <c r="J47" i="59"/>
  <c r="I47" i="59"/>
  <c r="H47" i="59"/>
  <c r="L46" i="59"/>
  <c r="K46" i="59"/>
  <c r="J46" i="59"/>
  <c r="I46" i="59"/>
  <c r="L45" i="59"/>
  <c r="K45" i="59"/>
  <c r="J45" i="59"/>
  <c r="I45" i="59"/>
  <c r="H45" i="59"/>
  <c r="L44" i="59"/>
  <c r="K44" i="59"/>
  <c r="J44" i="59"/>
  <c r="I44" i="59"/>
  <c r="H44" i="59"/>
  <c r="L43" i="59"/>
  <c r="K43" i="59"/>
  <c r="J43" i="59"/>
  <c r="I43" i="59"/>
  <c r="H43" i="59"/>
  <c r="L42" i="59"/>
  <c r="K42" i="59"/>
  <c r="J42" i="59"/>
  <c r="I42" i="59"/>
  <c r="H42" i="59"/>
  <c r="L41" i="59"/>
  <c r="K41" i="59"/>
  <c r="J41" i="59"/>
  <c r="I41" i="59"/>
  <c r="H41" i="59"/>
  <c r="L40" i="59"/>
  <c r="K40" i="59"/>
  <c r="J40" i="59"/>
  <c r="I40" i="59"/>
  <c r="H40" i="59"/>
  <c r="L39" i="59"/>
  <c r="K39" i="59"/>
  <c r="J39" i="59"/>
  <c r="I39" i="59"/>
  <c r="H39" i="59"/>
  <c r="L37" i="59"/>
  <c r="K37" i="59"/>
  <c r="J37" i="59"/>
  <c r="I37" i="59"/>
  <c r="H37" i="59"/>
  <c r="L36" i="59"/>
  <c r="K36" i="59"/>
  <c r="J36" i="59"/>
  <c r="I36" i="59"/>
  <c r="H36" i="59"/>
  <c r="L35" i="59"/>
  <c r="K35" i="59"/>
  <c r="J35" i="59"/>
  <c r="I35" i="59"/>
  <c r="H35" i="59"/>
  <c r="L34" i="59"/>
  <c r="K34" i="59"/>
  <c r="J34" i="59"/>
  <c r="I34" i="59"/>
  <c r="H34" i="59"/>
  <c r="L33" i="59"/>
  <c r="K33" i="59"/>
  <c r="J33" i="59"/>
  <c r="I33" i="59"/>
  <c r="H33" i="59"/>
  <c r="L31" i="59"/>
  <c r="K31" i="59"/>
  <c r="J31" i="59"/>
  <c r="I31" i="59"/>
  <c r="H31" i="59"/>
  <c r="L30" i="59"/>
  <c r="K30" i="59"/>
  <c r="J30" i="59"/>
  <c r="I30" i="59"/>
  <c r="H30" i="59"/>
  <c r="G57" i="59"/>
  <c r="G58" i="59"/>
  <c r="G59" i="59"/>
  <c r="G56" i="59"/>
  <c r="G55" i="59"/>
  <c r="G53" i="59"/>
  <c r="G52" i="59"/>
  <c r="G50" i="59"/>
  <c r="G51" i="59"/>
  <c r="G49" i="59"/>
  <c r="G48" i="59"/>
  <c r="G47" i="59"/>
  <c r="G46" i="59"/>
  <c r="G45" i="59"/>
  <c r="G42" i="59"/>
  <c r="G43" i="59"/>
  <c r="G44" i="59"/>
  <c r="G41" i="59"/>
  <c r="G40" i="59"/>
  <c r="G39" i="59"/>
  <c r="G34" i="59"/>
  <c r="G35" i="59"/>
  <c r="G36" i="59"/>
  <c r="G37" i="59"/>
  <c r="G33" i="59"/>
  <c r="G31" i="59"/>
  <c r="G30" i="59"/>
  <c r="H28" i="59"/>
  <c r="I28" i="59"/>
  <c r="J28" i="59"/>
  <c r="J65" i="212" s="1"/>
  <c r="J74" i="212" s="1"/>
  <c r="K28" i="59"/>
  <c r="L28" i="59"/>
  <c r="G28" i="59"/>
  <c r="I60" i="84"/>
  <c r="I61" i="84"/>
  <c r="I62" i="84"/>
  <c r="I63" i="84"/>
  <c r="I64" i="84"/>
  <c r="I65" i="84"/>
  <c r="I66" i="84"/>
  <c r="I67" i="84"/>
  <c r="I68" i="84"/>
  <c r="I59" i="84"/>
  <c r="G60" i="84"/>
  <c r="G61" i="84"/>
  <c r="G62" i="84"/>
  <c r="G63" i="84"/>
  <c r="G64" i="84"/>
  <c r="G65" i="84"/>
  <c r="G66" i="84"/>
  <c r="G67" i="84"/>
  <c r="G68" i="84"/>
  <c r="G59" i="84"/>
  <c r="I49" i="84"/>
  <c r="I50" i="84"/>
  <c r="I51" i="84"/>
  <c r="I52" i="84"/>
  <c r="I53" i="84"/>
  <c r="I54" i="84"/>
  <c r="I55" i="84"/>
  <c r="I56" i="84"/>
  <c r="I57" i="84"/>
  <c r="I48" i="84"/>
  <c r="G49" i="84"/>
  <c r="G50" i="84"/>
  <c r="G51" i="84"/>
  <c r="G52" i="84"/>
  <c r="G53" i="84"/>
  <c r="G54" i="84"/>
  <c r="G55" i="84"/>
  <c r="G56" i="84"/>
  <c r="G57" i="84"/>
  <c r="G48" i="84"/>
  <c r="I38" i="84"/>
  <c r="I39" i="84"/>
  <c r="I40" i="84"/>
  <c r="I41" i="84"/>
  <c r="I42" i="84"/>
  <c r="I43" i="84"/>
  <c r="I44" i="84"/>
  <c r="I45" i="84"/>
  <c r="I46" i="84"/>
  <c r="I37" i="84"/>
  <c r="G38" i="84"/>
  <c r="G39" i="84"/>
  <c r="G40" i="84"/>
  <c r="G41" i="84"/>
  <c r="G42" i="84"/>
  <c r="G43" i="84"/>
  <c r="G44" i="84"/>
  <c r="G45" i="84"/>
  <c r="G46" i="84"/>
  <c r="G37" i="84"/>
  <c r="I31" i="84"/>
  <c r="I32" i="84"/>
  <c r="I33" i="84"/>
  <c r="I34" i="84"/>
  <c r="I35" i="84"/>
  <c r="I30" i="84"/>
  <c r="G31" i="84"/>
  <c r="G32" i="84"/>
  <c r="G33" i="84"/>
  <c r="G34" i="84"/>
  <c r="G35" i="84"/>
  <c r="G30" i="84"/>
  <c r="I57" i="57"/>
  <c r="I58" i="57"/>
  <c r="I59" i="57"/>
  <c r="I56" i="57"/>
  <c r="I55" i="57"/>
  <c r="I53" i="57"/>
  <c r="I52" i="57"/>
  <c r="I50" i="57"/>
  <c r="I51" i="57"/>
  <c r="I49" i="57"/>
  <c r="I48" i="57"/>
  <c r="I47" i="57"/>
  <c r="I46" i="57"/>
  <c r="I45" i="57"/>
  <c r="I42" i="57"/>
  <c r="I43" i="57"/>
  <c r="I44" i="57"/>
  <c r="I41" i="57"/>
  <c r="I40" i="57"/>
  <c r="I39" i="57"/>
  <c r="I34" i="57"/>
  <c r="I67" i="212" s="1"/>
  <c r="I35" i="57"/>
  <c r="I68" i="212" s="1"/>
  <c r="I36" i="57"/>
  <c r="I69" i="212" s="1"/>
  <c r="I37" i="57"/>
  <c r="I70" i="212" s="1"/>
  <c r="I33" i="57"/>
  <c r="I66" i="212" s="1"/>
  <c r="I31" i="57"/>
  <c r="I30" i="57"/>
  <c r="G57" i="57"/>
  <c r="G58" i="57"/>
  <c r="G59" i="57"/>
  <c r="G56" i="57"/>
  <c r="G55" i="57"/>
  <c r="G53" i="57"/>
  <c r="G52" i="57"/>
  <c r="G50" i="57"/>
  <c r="G51" i="57"/>
  <c r="G49" i="57"/>
  <c r="G48" i="57"/>
  <c r="G47" i="57"/>
  <c r="G46" i="57"/>
  <c r="G45" i="57"/>
  <c r="G42" i="57"/>
  <c r="G43" i="57"/>
  <c r="G44" i="57"/>
  <c r="G41" i="57"/>
  <c r="G40" i="57"/>
  <c r="G39" i="57"/>
  <c r="G34" i="57"/>
  <c r="G35" i="57"/>
  <c r="G36" i="57"/>
  <c r="G37" i="57"/>
  <c r="G33" i="57"/>
  <c r="G31" i="57"/>
  <c r="G30" i="57"/>
  <c r="G28" i="57"/>
  <c r="AD71" i="2" l="1"/>
  <c r="I92" i="76"/>
  <c r="J97" i="76"/>
  <c r="J98" i="76"/>
  <c r="G100" i="76"/>
  <c r="G106" i="76"/>
  <c r="H86" i="76"/>
  <c r="I100" i="76"/>
  <c r="I90" i="76"/>
  <c r="I106" i="76" s="1"/>
  <c r="J102" i="76"/>
  <c r="K100" i="76"/>
  <c r="K106" i="76"/>
  <c r="J104" i="76"/>
  <c r="J108" i="76"/>
  <c r="K105" i="76"/>
  <c r="G85" i="76"/>
  <c r="J87" i="76"/>
  <c r="J103" i="76" s="1"/>
  <c r="K85" i="76"/>
  <c r="H85" i="76"/>
  <c r="I83" i="76"/>
  <c r="I99" i="76" s="1"/>
  <c r="J67" i="212"/>
  <c r="I98" i="76"/>
  <c r="J99" i="76"/>
  <c r="I104" i="76"/>
  <c r="J105" i="76"/>
  <c r="F89" i="76"/>
  <c r="G105" i="76"/>
  <c r="H109" i="76"/>
  <c r="G97" i="76"/>
  <c r="K101" i="76"/>
  <c r="I91" i="76"/>
  <c r="I107" i="76" s="1"/>
  <c r="I108" i="76"/>
  <c r="K109" i="76"/>
  <c r="H97" i="76"/>
  <c r="G98" i="76"/>
  <c r="H98" i="76"/>
  <c r="H100" i="76"/>
  <c r="J100" i="76"/>
  <c r="H104" i="76"/>
  <c r="I105" i="76"/>
  <c r="J109" i="76"/>
  <c r="H102" i="76"/>
  <c r="K97" i="76"/>
  <c r="G101" i="76"/>
  <c r="G109" i="76"/>
  <c r="I97" i="76"/>
  <c r="K98" i="76"/>
  <c r="G99" i="76"/>
  <c r="G87" i="76"/>
  <c r="G103" i="76" s="1"/>
  <c r="H101" i="76"/>
  <c r="K87" i="76"/>
  <c r="K103" i="76" s="1"/>
  <c r="G104" i="76"/>
  <c r="H105" i="76"/>
  <c r="I109" i="76"/>
  <c r="K104" i="76"/>
  <c r="J69" i="212"/>
  <c r="J66" i="212"/>
  <c r="J70" i="212"/>
  <c r="J68" i="212"/>
  <c r="I65" i="212"/>
  <c r="I74" i="212" s="1"/>
  <c r="I87" i="76"/>
  <c r="I103" i="76" s="1"/>
  <c r="J85" i="76"/>
  <c r="J101" i="76" s="1"/>
  <c r="K83" i="76"/>
  <c r="K99" i="76" s="1"/>
  <c r="F28" i="59"/>
  <c r="E28" i="59"/>
  <c r="E65" i="59" s="1"/>
  <c r="F30" i="59"/>
  <c r="W77" i="76"/>
  <c r="F69" i="76"/>
  <c r="M69" i="76" s="1"/>
  <c r="T69" i="76"/>
  <c r="U69" i="76" s="1"/>
  <c r="F31" i="59"/>
  <c r="H83" i="76"/>
  <c r="H99" i="76" s="1"/>
  <c r="I85" i="76"/>
  <c r="I101" i="76" s="1"/>
  <c r="I86" i="76"/>
  <c r="I102" i="76" s="1"/>
  <c r="J90" i="76"/>
  <c r="J106" i="76" s="1"/>
  <c r="F93" i="76"/>
  <c r="H87" i="76"/>
  <c r="G86" i="76"/>
  <c r="G102" i="76" s="1"/>
  <c r="H90" i="76"/>
  <c r="H106" i="76" s="1"/>
  <c r="K86" i="76"/>
  <c r="K102" i="76" s="1"/>
  <c r="F88" i="76"/>
  <c r="G92" i="76"/>
  <c r="G108" i="76" s="1"/>
  <c r="K92" i="76"/>
  <c r="K108" i="76" s="1"/>
  <c r="J91" i="76"/>
  <c r="J107" i="76" s="1"/>
  <c r="F84" i="76"/>
  <c r="H92" i="76"/>
  <c r="F82" i="76"/>
  <c r="K91" i="76"/>
  <c r="K107" i="76" s="1"/>
  <c r="H96" i="76"/>
  <c r="G96" i="76"/>
  <c r="F80" i="76"/>
  <c r="F81" i="76"/>
  <c r="F97" i="76" s="1"/>
  <c r="I96" i="76"/>
  <c r="S69" i="16"/>
  <c r="H156" i="91"/>
  <c r="J156" i="91" s="1"/>
  <c r="T71" i="16"/>
  <c r="H158" i="91"/>
  <c r="J158" i="91" s="1"/>
  <c r="T73" i="16"/>
  <c r="H160" i="91"/>
  <c r="J160" i="91" s="1"/>
  <c r="T75" i="16"/>
  <c r="E28" i="136"/>
  <c r="E43" i="136"/>
  <c r="E30" i="137"/>
  <c r="E37" i="137"/>
  <c r="E31" i="136"/>
  <c r="H155" i="91"/>
  <c r="E33" i="136"/>
  <c r="T72" i="16"/>
  <c r="H157" i="91"/>
  <c r="J157" i="91" s="1"/>
  <c r="E35" i="136"/>
  <c r="T74" i="16"/>
  <c r="H159" i="91"/>
  <c r="J159" i="91" s="1"/>
  <c r="E37" i="136"/>
  <c r="E42" i="136"/>
  <c r="E44" i="136"/>
  <c r="E47" i="136"/>
  <c r="E48" i="136"/>
  <c r="E53" i="136"/>
  <c r="E57" i="136"/>
  <c r="E31" i="137"/>
  <c r="E33" i="137"/>
  <c r="E35" i="137"/>
  <c r="E38" i="137"/>
  <c r="E49" i="137"/>
  <c r="E51" i="137"/>
  <c r="E53" i="137"/>
  <c r="E55" i="137"/>
  <c r="E57" i="137"/>
  <c r="E60" i="137"/>
  <c r="E50" i="136"/>
  <c r="E59" i="136"/>
  <c r="E40" i="137"/>
  <c r="E42" i="137"/>
  <c r="E44" i="137"/>
  <c r="E46" i="137"/>
  <c r="E62" i="137"/>
  <c r="E64" i="137"/>
  <c r="E66" i="137"/>
  <c r="E68" i="137"/>
  <c r="E40" i="136"/>
  <c r="E30" i="136"/>
  <c r="E34" i="136"/>
  <c r="E36" i="136"/>
  <c r="E39" i="136"/>
  <c r="E41" i="136"/>
  <c r="E46" i="136"/>
  <c r="E49" i="136"/>
  <c r="E51" i="136"/>
  <c r="E45" i="136"/>
  <c r="E52" i="136"/>
  <c r="E55" i="136"/>
  <c r="E56" i="136"/>
  <c r="E58" i="136"/>
  <c r="E32" i="137"/>
  <c r="E34" i="137"/>
  <c r="E39" i="137"/>
  <c r="E41" i="137"/>
  <c r="E43" i="137"/>
  <c r="E45" i="137"/>
  <c r="E48" i="137"/>
  <c r="E50" i="137"/>
  <c r="E52" i="137"/>
  <c r="E54" i="137"/>
  <c r="E56" i="137"/>
  <c r="E59" i="137"/>
  <c r="E61" i="137"/>
  <c r="E63" i="137"/>
  <c r="E65" i="137"/>
  <c r="E67" i="137"/>
  <c r="S31" i="76"/>
  <c r="T32" i="50"/>
  <c r="AA68" i="50"/>
  <c r="Z68" i="50"/>
  <c r="Y68" i="50"/>
  <c r="X68" i="50"/>
  <c r="W68" i="50"/>
  <c r="V68" i="50"/>
  <c r="U68" i="50"/>
  <c r="T68" i="50"/>
  <c r="S68" i="50"/>
  <c r="R68" i="50"/>
  <c r="AA67" i="50"/>
  <c r="Z67" i="50"/>
  <c r="Y67" i="50"/>
  <c r="X67" i="50"/>
  <c r="W67" i="50"/>
  <c r="V67" i="50"/>
  <c r="U67" i="50"/>
  <c r="T67" i="50"/>
  <c r="S67" i="50"/>
  <c r="R67" i="50"/>
  <c r="AA66" i="50"/>
  <c r="Z66" i="50"/>
  <c r="Y66" i="50"/>
  <c r="X66" i="50"/>
  <c r="W66" i="50"/>
  <c r="V66" i="50"/>
  <c r="U66" i="50"/>
  <c r="T66" i="50"/>
  <c r="S66" i="50"/>
  <c r="R66" i="50"/>
  <c r="AA65" i="50"/>
  <c r="Z65" i="50"/>
  <c r="Y65" i="50"/>
  <c r="X65" i="50"/>
  <c r="W65" i="50"/>
  <c r="V65" i="50"/>
  <c r="U65" i="50"/>
  <c r="T65" i="50"/>
  <c r="S65" i="50"/>
  <c r="R65" i="50"/>
  <c r="AA64" i="50"/>
  <c r="Z64" i="50"/>
  <c r="Y64" i="50"/>
  <c r="X64" i="50"/>
  <c r="W64" i="50"/>
  <c r="V64" i="50"/>
  <c r="U64" i="50"/>
  <c r="T64" i="50"/>
  <c r="S64" i="50"/>
  <c r="R64" i="50"/>
  <c r="AA63" i="50"/>
  <c r="Z63" i="50"/>
  <c r="Y63" i="50"/>
  <c r="X63" i="50"/>
  <c r="W63" i="50"/>
  <c r="V63" i="50"/>
  <c r="U63" i="50"/>
  <c r="T63" i="50"/>
  <c r="S63" i="50"/>
  <c r="R63" i="50"/>
  <c r="AA62" i="50"/>
  <c r="Z62" i="50"/>
  <c r="Y62" i="50"/>
  <c r="X62" i="50"/>
  <c r="W62" i="50"/>
  <c r="V62" i="50"/>
  <c r="U62" i="50"/>
  <c r="T62" i="50"/>
  <c r="S62" i="50"/>
  <c r="R62" i="50"/>
  <c r="AA61" i="50"/>
  <c r="Z61" i="50"/>
  <c r="Y61" i="50"/>
  <c r="X61" i="50"/>
  <c r="W61" i="50"/>
  <c r="V61" i="50"/>
  <c r="U61" i="50"/>
  <c r="T61" i="50"/>
  <c r="S61" i="50"/>
  <c r="R61" i="50"/>
  <c r="AA60" i="50"/>
  <c r="Z60" i="50"/>
  <c r="Y60" i="50"/>
  <c r="X60" i="50"/>
  <c r="W60" i="50"/>
  <c r="V60" i="50"/>
  <c r="U60" i="50"/>
  <c r="T60" i="50"/>
  <c r="S60" i="50"/>
  <c r="R60" i="50"/>
  <c r="AA59" i="50"/>
  <c r="Z59" i="50"/>
  <c r="Y59" i="50"/>
  <c r="X59" i="50"/>
  <c r="W59" i="50"/>
  <c r="V59" i="50"/>
  <c r="U59" i="50"/>
  <c r="T59" i="50"/>
  <c r="S59" i="50"/>
  <c r="R59" i="50"/>
  <c r="AA57" i="50"/>
  <c r="Z57" i="50"/>
  <c r="Y57" i="50"/>
  <c r="X57" i="50"/>
  <c r="W57" i="50"/>
  <c r="V57" i="50"/>
  <c r="U57" i="50"/>
  <c r="T57" i="50"/>
  <c r="S57" i="50"/>
  <c r="R57" i="50"/>
  <c r="AA56" i="50"/>
  <c r="Z56" i="50"/>
  <c r="Y56" i="50"/>
  <c r="X56" i="50"/>
  <c r="W56" i="50"/>
  <c r="V56" i="50"/>
  <c r="U56" i="50"/>
  <c r="T56" i="50"/>
  <c r="S56" i="50"/>
  <c r="R56" i="50"/>
  <c r="AA55" i="50"/>
  <c r="Z55" i="50"/>
  <c r="Y55" i="50"/>
  <c r="X55" i="50"/>
  <c r="W55" i="50"/>
  <c r="V55" i="50"/>
  <c r="U55" i="50"/>
  <c r="T55" i="50"/>
  <c r="S55" i="50"/>
  <c r="R55" i="50"/>
  <c r="AA54" i="50"/>
  <c r="Z54" i="50"/>
  <c r="Y54" i="50"/>
  <c r="X54" i="50"/>
  <c r="W54" i="50"/>
  <c r="V54" i="50"/>
  <c r="U54" i="50"/>
  <c r="T54" i="50"/>
  <c r="S54" i="50"/>
  <c r="R54" i="50"/>
  <c r="AA53" i="50"/>
  <c r="Z53" i="50"/>
  <c r="Y53" i="50"/>
  <c r="X53" i="50"/>
  <c r="W53" i="50"/>
  <c r="V53" i="50"/>
  <c r="U53" i="50"/>
  <c r="T53" i="50"/>
  <c r="S53" i="50"/>
  <c r="R53" i="50"/>
  <c r="AA52" i="50"/>
  <c r="Z52" i="50"/>
  <c r="Y52" i="50"/>
  <c r="X52" i="50"/>
  <c r="W52" i="50"/>
  <c r="V52" i="50"/>
  <c r="U52" i="50"/>
  <c r="T52" i="50"/>
  <c r="S52" i="50"/>
  <c r="R52" i="50"/>
  <c r="AA51" i="50"/>
  <c r="Z51" i="50"/>
  <c r="Y51" i="50"/>
  <c r="X51" i="50"/>
  <c r="W51" i="50"/>
  <c r="V51" i="50"/>
  <c r="U51" i="50"/>
  <c r="T51" i="50"/>
  <c r="S51" i="50"/>
  <c r="R51" i="50"/>
  <c r="AA50" i="50"/>
  <c r="Z50" i="50"/>
  <c r="Y50" i="50"/>
  <c r="X50" i="50"/>
  <c r="W50" i="50"/>
  <c r="V50" i="50"/>
  <c r="U50" i="50"/>
  <c r="T50" i="50"/>
  <c r="S50" i="50"/>
  <c r="R50" i="50"/>
  <c r="AA49" i="50"/>
  <c r="Z49" i="50"/>
  <c r="Y49" i="50"/>
  <c r="X49" i="50"/>
  <c r="W49" i="50"/>
  <c r="V49" i="50"/>
  <c r="U49" i="50"/>
  <c r="T49" i="50"/>
  <c r="S49" i="50"/>
  <c r="R49" i="50"/>
  <c r="AA48" i="50"/>
  <c r="Z48" i="50"/>
  <c r="Y48" i="50"/>
  <c r="X48" i="50"/>
  <c r="W48" i="50"/>
  <c r="V48" i="50"/>
  <c r="U48" i="50"/>
  <c r="T48" i="50"/>
  <c r="S48" i="50"/>
  <c r="R48" i="50"/>
  <c r="AA46" i="50"/>
  <c r="Z46" i="50"/>
  <c r="Y46" i="50"/>
  <c r="X46" i="50"/>
  <c r="W46" i="50"/>
  <c r="V46" i="50"/>
  <c r="U46" i="50"/>
  <c r="T46" i="50"/>
  <c r="S46" i="50"/>
  <c r="R46" i="50"/>
  <c r="AA45" i="50"/>
  <c r="Z45" i="50"/>
  <c r="Y45" i="50"/>
  <c r="X45" i="50"/>
  <c r="W45" i="50"/>
  <c r="V45" i="50"/>
  <c r="U45" i="50"/>
  <c r="T45" i="50"/>
  <c r="S45" i="50"/>
  <c r="R45" i="50"/>
  <c r="AA44" i="50"/>
  <c r="Z44" i="50"/>
  <c r="Y44" i="50"/>
  <c r="X44" i="50"/>
  <c r="W44" i="50"/>
  <c r="V44" i="50"/>
  <c r="U44" i="50"/>
  <c r="T44" i="50"/>
  <c r="S44" i="50"/>
  <c r="R44" i="50"/>
  <c r="AA43" i="50"/>
  <c r="Z43" i="50"/>
  <c r="Y43" i="50"/>
  <c r="X43" i="50"/>
  <c r="W43" i="50"/>
  <c r="V43" i="50"/>
  <c r="U43" i="50"/>
  <c r="T43" i="50"/>
  <c r="S43" i="50"/>
  <c r="R43" i="50"/>
  <c r="AA42" i="50"/>
  <c r="Z42" i="50"/>
  <c r="Y42" i="50"/>
  <c r="X42" i="50"/>
  <c r="W42" i="50"/>
  <c r="V42" i="50"/>
  <c r="U42" i="50"/>
  <c r="T42" i="50"/>
  <c r="S42" i="50"/>
  <c r="R42" i="50"/>
  <c r="AA41" i="50"/>
  <c r="Z41" i="50"/>
  <c r="Y41" i="50"/>
  <c r="X41" i="50"/>
  <c r="W41" i="50"/>
  <c r="V41" i="50"/>
  <c r="U41" i="50"/>
  <c r="T41" i="50"/>
  <c r="S41" i="50"/>
  <c r="R41" i="50"/>
  <c r="AA40" i="50"/>
  <c r="Z40" i="50"/>
  <c r="Y40" i="50"/>
  <c r="X40" i="50"/>
  <c r="W40" i="50"/>
  <c r="V40" i="50"/>
  <c r="U40" i="50"/>
  <c r="T40" i="50"/>
  <c r="S40" i="50"/>
  <c r="R40" i="50"/>
  <c r="AA39" i="50"/>
  <c r="Z39" i="50"/>
  <c r="Y39" i="50"/>
  <c r="X39" i="50"/>
  <c r="W39" i="50"/>
  <c r="V39" i="50"/>
  <c r="U39" i="50"/>
  <c r="T39" i="50"/>
  <c r="S39" i="50"/>
  <c r="R39" i="50"/>
  <c r="AA38" i="50"/>
  <c r="Z38" i="50"/>
  <c r="Y38" i="50"/>
  <c r="X38" i="50"/>
  <c r="W38" i="50"/>
  <c r="V38" i="50"/>
  <c r="U38" i="50"/>
  <c r="T38" i="50"/>
  <c r="S38" i="50"/>
  <c r="R38" i="50"/>
  <c r="AA37" i="50"/>
  <c r="Z37" i="50"/>
  <c r="Y37" i="50"/>
  <c r="X37" i="50"/>
  <c r="W37" i="50"/>
  <c r="V37" i="50"/>
  <c r="U37" i="50"/>
  <c r="T37" i="50"/>
  <c r="S37" i="50"/>
  <c r="R37" i="50"/>
  <c r="AA35" i="50"/>
  <c r="Z35" i="50"/>
  <c r="Y35" i="50"/>
  <c r="X35" i="50"/>
  <c r="W35" i="50"/>
  <c r="V35" i="50"/>
  <c r="U35" i="50"/>
  <c r="T35" i="50"/>
  <c r="S35" i="50"/>
  <c r="R35" i="50"/>
  <c r="AA34" i="50"/>
  <c r="Z34" i="50"/>
  <c r="Y34" i="50"/>
  <c r="X34" i="50"/>
  <c r="W34" i="50"/>
  <c r="V34" i="50"/>
  <c r="U34" i="50"/>
  <c r="T34" i="50"/>
  <c r="S34" i="50"/>
  <c r="R34" i="50"/>
  <c r="AA33" i="50"/>
  <c r="Z33" i="50"/>
  <c r="Y33" i="50"/>
  <c r="X33" i="50"/>
  <c r="W33" i="50"/>
  <c r="V33" i="50"/>
  <c r="U33" i="50"/>
  <c r="T33" i="50"/>
  <c r="S33" i="50"/>
  <c r="R33" i="50"/>
  <c r="AA32" i="50"/>
  <c r="Z32" i="50"/>
  <c r="Y32" i="50"/>
  <c r="X32" i="50"/>
  <c r="W32" i="50"/>
  <c r="V32" i="50"/>
  <c r="U32" i="50"/>
  <c r="S32" i="50"/>
  <c r="R32" i="50"/>
  <c r="AA31" i="50"/>
  <c r="Z31" i="50"/>
  <c r="Y31" i="50"/>
  <c r="X31" i="50"/>
  <c r="W31" i="50"/>
  <c r="V31" i="50"/>
  <c r="U31" i="50"/>
  <c r="T31" i="50"/>
  <c r="S31" i="50"/>
  <c r="R31" i="50"/>
  <c r="AA30" i="50"/>
  <c r="Z30" i="50"/>
  <c r="Y30" i="50"/>
  <c r="X30" i="50"/>
  <c r="W30" i="50"/>
  <c r="V30" i="50"/>
  <c r="U30" i="50"/>
  <c r="T30" i="50"/>
  <c r="S30" i="50"/>
  <c r="R30" i="50"/>
  <c r="Q60" i="50"/>
  <c r="Q61" i="50"/>
  <c r="Q62" i="50"/>
  <c r="Q63" i="50"/>
  <c r="Q64" i="50"/>
  <c r="Q65" i="50"/>
  <c r="Q66" i="50"/>
  <c r="Q67" i="50"/>
  <c r="Q68" i="50"/>
  <c r="Q59" i="50"/>
  <c r="Q49" i="50"/>
  <c r="Q50" i="50"/>
  <c r="Q51" i="50"/>
  <c r="Q52" i="50"/>
  <c r="Q53" i="50"/>
  <c r="Q54" i="50"/>
  <c r="Q55" i="50"/>
  <c r="Q56" i="50"/>
  <c r="Q57" i="50"/>
  <c r="Q48" i="50"/>
  <c r="Q38" i="50"/>
  <c r="Q39" i="50"/>
  <c r="Q40" i="50"/>
  <c r="Q41" i="50"/>
  <c r="Q42" i="50"/>
  <c r="Q43" i="50"/>
  <c r="Q44" i="50"/>
  <c r="Q45" i="50"/>
  <c r="Q46" i="50"/>
  <c r="Q37" i="50"/>
  <c r="Q31" i="50"/>
  <c r="Q32" i="50"/>
  <c r="Q33" i="50"/>
  <c r="Q34" i="50"/>
  <c r="Q35" i="50"/>
  <c r="Q30" i="50"/>
  <c r="L68" i="50"/>
  <c r="K68" i="50"/>
  <c r="J68" i="50"/>
  <c r="I68" i="50"/>
  <c r="H68" i="50"/>
  <c r="G68" i="50"/>
  <c r="F68" i="50"/>
  <c r="L67" i="50"/>
  <c r="K67" i="50"/>
  <c r="J67" i="50"/>
  <c r="I67" i="50"/>
  <c r="H67" i="50"/>
  <c r="G67" i="50"/>
  <c r="F67" i="50"/>
  <c r="L66" i="50"/>
  <c r="K66" i="50"/>
  <c r="J66" i="50"/>
  <c r="I66" i="50"/>
  <c r="H66" i="50"/>
  <c r="G66" i="50"/>
  <c r="F66" i="50"/>
  <c r="L65" i="50"/>
  <c r="K65" i="50"/>
  <c r="J65" i="50"/>
  <c r="I65" i="50"/>
  <c r="H65" i="50"/>
  <c r="G65" i="50"/>
  <c r="F65" i="50"/>
  <c r="L64" i="50"/>
  <c r="K64" i="50"/>
  <c r="J64" i="50"/>
  <c r="I64" i="50"/>
  <c r="H64" i="50"/>
  <c r="G64" i="50"/>
  <c r="F64" i="50"/>
  <c r="L63" i="50"/>
  <c r="K63" i="50"/>
  <c r="J63" i="50"/>
  <c r="I63" i="50"/>
  <c r="H63" i="50"/>
  <c r="G63" i="50"/>
  <c r="F63" i="50"/>
  <c r="L62" i="50"/>
  <c r="K62" i="50"/>
  <c r="J62" i="50"/>
  <c r="I62" i="50"/>
  <c r="H62" i="50"/>
  <c r="G62" i="50"/>
  <c r="F62" i="50"/>
  <c r="L61" i="50"/>
  <c r="K61" i="50"/>
  <c r="J61" i="50"/>
  <c r="I61" i="50"/>
  <c r="H61" i="50"/>
  <c r="G61" i="50"/>
  <c r="F61" i="50"/>
  <c r="L60" i="50"/>
  <c r="K60" i="50"/>
  <c r="J60" i="50"/>
  <c r="I60" i="50"/>
  <c r="H60" i="50"/>
  <c r="G60" i="50"/>
  <c r="F60" i="50"/>
  <c r="L59" i="50"/>
  <c r="K59" i="50"/>
  <c r="J59" i="50"/>
  <c r="I59" i="50"/>
  <c r="H59" i="50"/>
  <c r="G59" i="50"/>
  <c r="F59" i="50"/>
  <c r="L57" i="50"/>
  <c r="K57" i="50"/>
  <c r="J57" i="50"/>
  <c r="I57" i="50"/>
  <c r="H57" i="50"/>
  <c r="G57" i="50"/>
  <c r="F57" i="50"/>
  <c r="L56" i="50"/>
  <c r="K56" i="50"/>
  <c r="J56" i="50"/>
  <c r="I56" i="50"/>
  <c r="H56" i="50"/>
  <c r="G56" i="50"/>
  <c r="F56" i="50"/>
  <c r="L55" i="50"/>
  <c r="K55" i="50"/>
  <c r="J55" i="50"/>
  <c r="I55" i="50"/>
  <c r="H55" i="50"/>
  <c r="G55" i="50"/>
  <c r="F55" i="50"/>
  <c r="L54" i="50"/>
  <c r="K54" i="50"/>
  <c r="J54" i="50"/>
  <c r="I54" i="50"/>
  <c r="H54" i="50"/>
  <c r="G54" i="50"/>
  <c r="F54" i="50"/>
  <c r="L53" i="50"/>
  <c r="K53" i="50"/>
  <c r="J53" i="50"/>
  <c r="I53" i="50"/>
  <c r="H53" i="50"/>
  <c r="G53" i="50"/>
  <c r="F53" i="50"/>
  <c r="L52" i="50"/>
  <c r="K52" i="50"/>
  <c r="J52" i="50"/>
  <c r="I52" i="50"/>
  <c r="H52" i="50"/>
  <c r="G52" i="50"/>
  <c r="F52" i="50"/>
  <c r="L51" i="50"/>
  <c r="K51" i="50"/>
  <c r="J51" i="50"/>
  <c r="I51" i="50"/>
  <c r="H51" i="50"/>
  <c r="G51" i="50"/>
  <c r="F51" i="50"/>
  <c r="L50" i="50"/>
  <c r="K50" i="50"/>
  <c r="J50" i="50"/>
  <c r="I50" i="50"/>
  <c r="H50" i="50"/>
  <c r="G50" i="50"/>
  <c r="F50" i="50"/>
  <c r="L49" i="50"/>
  <c r="K49" i="50"/>
  <c r="J49" i="50"/>
  <c r="I49" i="50"/>
  <c r="H49" i="50"/>
  <c r="G49" i="50"/>
  <c r="F49" i="50"/>
  <c r="L48" i="50"/>
  <c r="K48" i="50"/>
  <c r="J48" i="50"/>
  <c r="I48" i="50"/>
  <c r="H48" i="50"/>
  <c r="G48" i="50"/>
  <c r="F48" i="50"/>
  <c r="L46" i="50"/>
  <c r="K46" i="50"/>
  <c r="J46" i="50"/>
  <c r="I46" i="50"/>
  <c r="G46" i="50"/>
  <c r="F46" i="50"/>
  <c r="L45" i="50"/>
  <c r="K45" i="50"/>
  <c r="J45" i="50"/>
  <c r="I45" i="50"/>
  <c r="H45" i="50"/>
  <c r="G45" i="50"/>
  <c r="F45" i="50"/>
  <c r="L44" i="50"/>
  <c r="K44" i="50"/>
  <c r="J44" i="50"/>
  <c r="I44" i="50"/>
  <c r="H44" i="50"/>
  <c r="G44" i="50"/>
  <c r="F44" i="50"/>
  <c r="L43" i="50"/>
  <c r="K43" i="50"/>
  <c r="J43" i="50"/>
  <c r="I43" i="50"/>
  <c r="H43" i="50"/>
  <c r="G43" i="50"/>
  <c r="F43" i="50"/>
  <c r="L42" i="50"/>
  <c r="K42" i="50"/>
  <c r="J42" i="50"/>
  <c r="I42" i="50"/>
  <c r="H42" i="50"/>
  <c r="G42" i="50"/>
  <c r="F42" i="50"/>
  <c r="L41" i="50"/>
  <c r="K41" i="50"/>
  <c r="J41" i="50"/>
  <c r="I41" i="50"/>
  <c r="H41" i="50"/>
  <c r="G41" i="50"/>
  <c r="F41" i="50"/>
  <c r="L40" i="50"/>
  <c r="K40" i="50"/>
  <c r="J40" i="50"/>
  <c r="I40" i="50"/>
  <c r="H40" i="50"/>
  <c r="G40" i="50"/>
  <c r="F40" i="50"/>
  <c r="L39" i="50"/>
  <c r="K39" i="50"/>
  <c r="J39" i="50"/>
  <c r="I39" i="50"/>
  <c r="H39" i="50"/>
  <c r="G39" i="50"/>
  <c r="F39" i="50"/>
  <c r="L38" i="50"/>
  <c r="K38" i="50"/>
  <c r="J38" i="50"/>
  <c r="I38" i="50"/>
  <c r="H38" i="50"/>
  <c r="G38" i="50"/>
  <c r="F38" i="50"/>
  <c r="L37" i="50"/>
  <c r="K37" i="50"/>
  <c r="J37" i="50"/>
  <c r="I37" i="50"/>
  <c r="H37" i="50"/>
  <c r="G37" i="50"/>
  <c r="F37" i="50"/>
  <c r="L35" i="50"/>
  <c r="K35" i="50"/>
  <c r="J35" i="50"/>
  <c r="I35" i="50"/>
  <c r="H35" i="50"/>
  <c r="G35" i="50"/>
  <c r="F35" i="50"/>
  <c r="L34" i="50"/>
  <c r="K34" i="50"/>
  <c r="J34" i="50"/>
  <c r="I34" i="50"/>
  <c r="H34" i="50"/>
  <c r="G34" i="50"/>
  <c r="F34" i="50"/>
  <c r="L33" i="50"/>
  <c r="K33" i="50"/>
  <c r="J33" i="50"/>
  <c r="I33" i="50"/>
  <c r="H33" i="50"/>
  <c r="G33" i="50"/>
  <c r="F33" i="50"/>
  <c r="L32" i="50"/>
  <c r="K32" i="50"/>
  <c r="J32" i="50"/>
  <c r="I32" i="50"/>
  <c r="H32" i="50"/>
  <c r="G32" i="50"/>
  <c r="F32" i="50"/>
  <c r="L31" i="50"/>
  <c r="K31" i="50"/>
  <c r="J31" i="50"/>
  <c r="I31" i="50"/>
  <c r="H31" i="50"/>
  <c r="G31" i="50"/>
  <c r="F31" i="50"/>
  <c r="L30" i="50"/>
  <c r="K30" i="50"/>
  <c r="J30" i="50"/>
  <c r="I30" i="50"/>
  <c r="H30" i="50"/>
  <c r="G30" i="50"/>
  <c r="F30" i="50"/>
  <c r="E68" i="50"/>
  <c r="E67" i="50"/>
  <c r="E66" i="50"/>
  <c r="E65" i="50"/>
  <c r="E64" i="50"/>
  <c r="E63" i="50"/>
  <c r="E62" i="50"/>
  <c r="E61" i="50"/>
  <c r="E60" i="50"/>
  <c r="E59" i="50"/>
  <c r="E49" i="50"/>
  <c r="E50" i="50"/>
  <c r="E51" i="50"/>
  <c r="E52" i="50"/>
  <c r="E53" i="50"/>
  <c r="E54" i="50"/>
  <c r="E55" i="50"/>
  <c r="E56" i="50"/>
  <c r="E57" i="50"/>
  <c r="E48" i="50"/>
  <c r="E38" i="50"/>
  <c r="E39" i="50"/>
  <c r="E40" i="50"/>
  <c r="E41" i="50"/>
  <c r="E42" i="50"/>
  <c r="E43" i="50"/>
  <c r="E44" i="50"/>
  <c r="E45" i="50"/>
  <c r="E46" i="50"/>
  <c r="E37" i="50"/>
  <c r="E31" i="50"/>
  <c r="E32" i="50"/>
  <c r="E33" i="50"/>
  <c r="E34" i="50"/>
  <c r="E35" i="50"/>
  <c r="E30" i="50"/>
  <c r="AA59" i="49"/>
  <c r="Z59" i="49"/>
  <c r="Y59" i="49"/>
  <c r="X59" i="49"/>
  <c r="W59" i="49"/>
  <c r="V59" i="49"/>
  <c r="U59" i="49"/>
  <c r="T59" i="49"/>
  <c r="S59" i="49"/>
  <c r="R59" i="49"/>
  <c r="AA58" i="49"/>
  <c r="Z58" i="49"/>
  <c r="Y58" i="49"/>
  <c r="X58" i="49"/>
  <c r="W58" i="49"/>
  <c r="V58" i="49"/>
  <c r="U58" i="49"/>
  <c r="T58" i="49"/>
  <c r="S58" i="49"/>
  <c r="R58" i="49"/>
  <c r="AA57" i="49"/>
  <c r="Z57" i="49"/>
  <c r="Y57" i="49"/>
  <c r="X57" i="49"/>
  <c r="W57" i="49"/>
  <c r="V57" i="49"/>
  <c r="U57" i="49"/>
  <c r="T57" i="49"/>
  <c r="S57" i="49"/>
  <c r="R57" i="49"/>
  <c r="AA56" i="49"/>
  <c r="Z56" i="49"/>
  <c r="Y56" i="49"/>
  <c r="X56" i="49"/>
  <c r="W56" i="49"/>
  <c r="V56" i="49"/>
  <c r="U56" i="49"/>
  <c r="T56" i="49"/>
  <c r="S56" i="49"/>
  <c r="R56" i="49"/>
  <c r="AA55" i="49"/>
  <c r="Z55" i="49"/>
  <c r="Y55" i="49"/>
  <c r="X55" i="49"/>
  <c r="W55" i="49"/>
  <c r="V55" i="49"/>
  <c r="U55" i="49"/>
  <c r="T55" i="49"/>
  <c r="S55" i="49"/>
  <c r="R55" i="49"/>
  <c r="AA53" i="49"/>
  <c r="Z53" i="49"/>
  <c r="Y53" i="49"/>
  <c r="X53" i="49"/>
  <c r="W53" i="49"/>
  <c r="V53" i="49"/>
  <c r="U53" i="49"/>
  <c r="T53" i="49"/>
  <c r="S53" i="49"/>
  <c r="R53" i="49"/>
  <c r="AA52" i="49"/>
  <c r="Z52" i="49"/>
  <c r="Y52" i="49"/>
  <c r="X52" i="49"/>
  <c r="W52" i="49"/>
  <c r="V52" i="49"/>
  <c r="U52" i="49"/>
  <c r="T52" i="49"/>
  <c r="S52" i="49"/>
  <c r="R52" i="49"/>
  <c r="AA51" i="49"/>
  <c r="Z51" i="49"/>
  <c r="Y51" i="49"/>
  <c r="X51" i="49"/>
  <c r="W51" i="49"/>
  <c r="V51" i="49"/>
  <c r="U51" i="49"/>
  <c r="T51" i="49"/>
  <c r="S51" i="49"/>
  <c r="R51" i="49"/>
  <c r="AA50" i="49"/>
  <c r="Z50" i="49"/>
  <c r="Y50" i="49"/>
  <c r="X50" i="49"/>
  <c r="W50" i="49"/>
  <c r="V50" i="49"/>
  <c r="U50" i="49"/>
  <c r="T50" i="49"/>
  <c r="S50" i="49"/>
  <c r="R50" i="49"/>
  <c r="AA49" i="49"/>
  <c r="Z49" i="49"/>
  <c r="Y49" i="49"/>
  <c r="X49" i="49"/>
  <c r="W49" i="49"/>
  <c r="V49" i="49"/>
  <c r="U49" i="49"/>
  <c r="T49" i="49"/>
  <c r="S49" i="49"/>
  <c r="R49" i="49"/>
  <c r="AA48" i="49"/>
  <c r="Z48" i="49"/>
  <c r="Y48" i="49"/>
  <c r="X48" i="49"/>
  <c r="W48" i="49"/>
  <c r="V48" i="49"/>
  <c r="U48" i="49"/>
  <c r="T48" i="49"/>
  <c r="S48" i="49"/>
  <c r="R48" i="49"/>
  <c r="AA47" i="49"/>
  <c r="Z47" i="49"/>
  <c r="Y47" i="49"/>
  <c r="X47" i="49"/>
  <c r="W47" i="49"/>
  <c r="V47" i="49"/>
  <c r="U47" i="49"/>
  <c r="T47" i="49"/>
  <c r="S47" i="49"/>
  <c r="R47" i="49"/>
  <c r="AA46" i="49"/>
  <c r="Z46" i="49"/>
  <c r="Y46" i="49"/>
  <c r="X46" i="49"/>
  <c r="W46" i="49"/>
  <c r="V46" i="49"/>
  <c r="U46" i="49"/>
  <c r="T46" i="49"/>
  <c r="S46" i="49"/>
  <c r="R46" i="49"/>
  <c r="AA45" i="49"/>
  <c r="Z45" i="49"/>
  <c r="Y45" i="49"/>
  <c r="X45" i="49"/>
  <c r="W45" i="49"/>
  <c r="V45" i="49"/>
  <c r="U45" i="49"/>
  <c r="T45" i="49"/>
  <c r="S45" i="49"/>
  <c r="R45" i="49"/>
  <c r="AA44" i="49"/>
  <c r="Z44" i="49"/>
  <c r="Y44" i="49"/>
  <c r="X44" i="49"/>
  <c r="W44" i="49"/>
  <c r="V44" i="49"/>
  <c r="U44" i="49"/>
  <c r="T44" i="49"/>
  <c r="S44" i="49"/>
  <c r="R44" i="49"/>
  <c r="AA43" i="49"/>
  <c r="Z43" i="49"/>
  <c r="Y43" i="49"/>
  <c r="X43" i="49"/>
  <c r="W43" i="49"/>
  <c r="V43" i="49"/>
  <c r="U43" i="49"/>
  <c r="T43" i="49"/>
  <c r="S43" i="49"/>
  <c r="R43" i="49"/>
  <c r="AA42" i="49"/>
  <c r="Z42" i="49"/>
  <c r="Y42" i="49"/>
  <c r="X42" i="49"/>
  <c r="W42" i="49"/>
  <c r="V42" i="49"/>
  <c r="U42" i="49"/>
  <c r="T42" i="49"/>
  <c r="S42" i="49"/>
  <c r="R42" i="49"/>
  <c r="AA41" i="49"/>
  <c r="Z41" i="49"/>
  <c r="Y41" i="49"/>
  <c r="X41" i="49"/>
  <c r="W41" i="49"/>
  <c r="V41" i="49"/>
  <c r="U41" i="49"/>
  <c r="T41" i="49"/>
  <c r="S41" i="49"/>
  <c r="R41" i="49"/>
  <c r="AA40" i="49"/>
  <c r="Z40" i="49"/>
  <c r="Y40" i="49"/>
  <c r="X40" i="49"/>
  <c r="W40" i="49"/>
  <c r="V40" i="49"/>
  <c r="U40" i="49"/>
  <c r="T40" i="49"/>
  <c r="S40" i="49"/>
  <c r="R40" i="49"/>
  <c r="AA39" i="49"/>
  <c r="Z39" i="49"/>
  <c r="Y39" i="49"/>
  <c r="X39" i="49"/>
  <c r="W39" i="49"/>
  <c r="V39" i="49"/>
  <c r="U39" i="49"/>
  <c r="T39" i="49"/>
  <c r="S39" i="49"/>
  <c r="R39" i="49"/>
  <c r="AA37" i="49"/>
  <c r="Z37" i="49"/>
  <c r="Y37" i="49"/>
  <c r="X37" i="49"/>
  <c r="W37" i="49"/>
  <c r="V37" i="49"/>
  <c r="U37" i="49"/>
  <c r="T37" i="49"/>
  <c r="S37" i="49"/>
  <c r="R37" i="49"/>
  <c r="AA36" i="49"/>
  <c r="Z36" i="49"/>
  <c r="Y36" i="49"/>
  <c r="X36" i="49"/>
  <c r="W36" i="49"/>
  <c r="V36" i="49"/>
  <c r="U36" i="49"/>
  <c r="T36" i="49"/>
  <c r="S36" i="49"/>
  <c r="R36" i="49"/>
  <c r="AA35" i="49"/>
  <c r="Z35" i="49"/>
  <c r="Y35" i="49"/>
  <c r="X35" i="49"/>
  <c r="W35" i="49"/>
  <c r="V35" i="49"/>
  <c r="U35" i="49"/>
  <c r="T35" i="49"/>
  <c r="S35" i="49"/>
  <c r="R35" i="49"/>
  <c r="AA34" i="49"/>
  <c r="Z34" i="49"/>
  <c r="Y34" i="49"/>
  <c r="X34" i="49"/>
  <c r="W34" i="49"/>
  <c r="V34" i="49"/>
  <c r="U34" i="49"/>
  <c r="T34" i="49"/>
  <c r="S34" i="49"/>
  <c r="R34" i="49"/>
  <c r="AA33" i="49"/>
  <c r="Z33" i="49"/>
  <c r="Y33" i="49"/>
  <c r="X33" i="49"/>
  <c r="W33" i="49"/>
  <c r="V33" i="49"/>
  <c r="U33" i="49"/>
  <c r="T33" i="49"/>
  <c r="S33" i="49"/>
  <c r="R33" i="49"/>
  <c r="AA31" i="49"/>
  <c r="Z31" i="49"/>
  <c r="Y31" i="49"/>
  <c r="X31" i="49"/>
  <c r="W31" i="49"/>
  <c r="V31" i="49"/>
  <c r="U31" i="49"/>
  <c r="T31" i="49"/>
  <c r="S31" i="49"/>
  <c r="R31" i="49"/>
  <c r="AA30" i="49"/>
  <c r="Z30" i="49"/>
  <c r="Y30" i="49"/>
  <c r="X30" i="49"/>
  <c r="W30" i="49"/>
  <c r="V30" i="49"/>
  <c r="U30" i="49"/>
  <c r="T30" i="49"/>
  <c r="S30" i="49"/>
  <c r="R30" i="49"/>
  <c r="L59" i="49"/>
  <c r="K59" i="49"/>
  <c r="J59" i="49"/>
  <c r="I59" i="49"/>
  <c r="H59" i="49"/>
  <c r="G59" i="49"/>
  <c r="F59" i="49"/>
  <c r="L58" i="49"/>
  <c r="K58" i="49"/>
  <c r="J58" i="49"/>
  <c r="I58" i="49"/>
  <c r="H58" i="49"/>
  <c r="G58" i="49"/>
  <c r="F58" i="49"/>
  <c r="L57" i="49"/>
  <c r="K57" i="49"/>
  <c r="J57" i="49"/>
  <c r="I57" i="49"/>
  <c r="H57" i="49"/>
  <c r="G57" i="49"/>
  <c r="F57" i="49"/>
  <c r="L56" i="49"/>
  <c r="K56" i="49"/>
  <c r="J56" i="49"/>
  <c r="I56" i="49"/>
  <c r="H56" i="49"/>
  <c r="G56" i="49"/>
  <c r="F56" i="49"/>
  <c r="L55" i="49"/>
  <c r="K55" i="49"/>
  <c r="J55" i="49"/>
  <c r="I55" i="49"/>
  <c r="H55" i="49"/>
  <c r="G55" i="49"/>
  <c r="F55" i="49"/>
  <c r="L53" i="49"/>
  <c r="K53" i="49"/>
  <c r="J53" i="49"/>
  <c r="I53" i="49"/>
  <c r="H53" i="49"/>
  <c r="G53" i="49"/>
  <c r="F53" i="49"/>
  <c r="L52" i="49"/>
  <c r="K52" i="49"/>
  <c r="J52" i="49"/>
  <c r="I52" i="49"/>
  <c r="H52" i="49"/>
  <c r="G52" i="49"/>
  <c r="F52" i="49"/>
  <c r="L51" i="49"/>
  <c r="K51" i="49"/>
  <c r="J51" i="49"/>
  <c r="I51" i="49"/>
  <c r="H51" i="49"/>
  <c r="G51" i="49"/>
  <c r="F51" i="49"/>
  <c r="L50" i="49"/>
  <c r="K50" i="49"/>
  <c r="J50" i="49"/>
  <c r="I50" i="49"/>
  <c r="H50" i="49"/>
  <c r="G50" i="49"/>
  <c r="F50" i="49"/>
  <c r="L49" i="49"/>
  <c r="K49" i="49"/>
  <c r="J49" i="49"/>
  <c r="I49" i="49"/>
  <c r="H49" i="49"/>
  <c r="G49" i="49"/>
  <c r="F49" i="49"/>
  <c r="L48" i="49"/>
  <c r="K48" i="49"/>
  <c r="J48" i="49"/>
  <c r="I48" i="49"/>
  <c r="H48" i="49"/>
  <c r="G48" i="49"/>
  <c r="F48" i="49"/>
  <c r="L47" i="49"/>
  <c r="K47" i="49"/>
  <c r="J47" i="49"/>
  <c r="I47" i="49"/>
  <c r="H47" i="49"/>
  <c r="G47" i="49"/>
  <c r="F47" i="49"/>
  <c r="L46" i="49"/>
  <c r="K46" i="49"/>
  <c r="J46" i="49"/>
  <c r="I46" i="49"/>
  <c r="G46" i="49"/>
  <c r="F46" i="49"/>
  <c r="L45" i="49"/>
  <c r="K45" i="49"/>
  <c r="J45" i="49"/>
  <c r="I45" i="49"/>
  <c r="H45" i="49"/>
  <c r="G45" i="49"/>
  <c r="F45" i="49"/>
  <c r="L44" i="49"/>
  <c r="K44" i="49"/>
  <c r="J44" i="49"/>
  <c r="I44" i="49"/>
  <c r="H44" i="49"/>
  <c r="G44" i="49"/>
  <c r="F44" i="49"/>
  <c r="L43" i="49"/>
  <c r="K43" i="49"/>
  <c r="J43" i="49"/>
  <c r="I43" i="49"/>
  <c r="H43" i="49"/>
  <c r="G43" i="49"/>
  <c r="F43" i="49"/>
  <c r="L42" i="49"/>
  <c r="K42" i="49"/>
  <c r="J42" i="49"/>
  <c r="I42" i="49"/>
  <c r="H42" i="49"/>
  <c r="G42" i="49"/>
  <c r="F42" i="49"/>
  <c r="L41" i="49"/>
  <c r="K41" i="49"/>
  <c r="J41" i="49"/>
  <c r="I41" i="49"/>
  <c r="H41" i="49"/>
  <c r="G41" i="49"/>
  <c r="F41" i="49"/>
  <c r="L40" i="49"/>
  <c r="K40" i="49"/>
  <c r="J40" i="49"/>
  <c r="I40" i="49"/>
  <c r="H40" i="49"/>
  <c r="G40" i="49"/>
  <c r="F40" i="49"/>
  <c r="L39" i="49"/>
  <c r="K39" i="49"/>
  <c r="J39" i="49"/>
  <c r="I39" i="49"/>
  <c r="H39" i="49"/>
  <c r="G39" i="49"/>
  <c r="F39" i="49"/>
  <c r="L37" i="49"/>
  <c r="K37" i="49"/>
  <c r="J37" i="49"/>
  <c r="I37" i="49"/>
  <c r="H37" i="49"/>
  <c r="G37" i="49"/>
  <c r="F37" i="49"/>
  <c r="L36" i="49"/>
  <c r="K36" i="49"/>
  <c r="J36" i="49"/>
  <c r="I36" i="49"/>
  <c r="H36" i="49"/>
  <c r="G36" i="49"/>
  <c r="F36" i="49"/>
  <c r="L35" i="49"/>
  <c r="K35" i="49"/>
  <c r="J35" i="49"/>
  <c r="I35" i="49"/>
  <c r="H35" i="49"/>
  <c r="G35" i="49"/>
  <c r="F35" i="49"/>
  <c r="L34" i="49"/>
  <c r="K34" i="49"/>
  <c r="J34" i="49"/>
  <c r="I34" i="49"/>
  <c r="H34" i="49"/>
  <c r="G34" i="49"/>
  <c r="F34" i="49"/>
  <c r="L33" i="49"/>
  <c r="K33" i="49"/>
  <c r="J33" i="49"/>
  <c r="I33" i="49"/>
  <c r="H33" i="49"/>
  <c r="G33" i="49"/>
  <c r="F33" i="49"/>
  <c r="L31" i="49"/>
  <c r="K31" i="49"/>
  <c r="J31" i="49"/>
  <c r="I31" i="49"/>
  <c r="H31" i="49"/>
  <c r="G31" i="49"/>
  <c r="F31" i="49"/>
  <c r="L30" i="49"/>
  <c r="K30" i="49"/>
  <c r="J30" i="49"/>
  <c r="I30" i="49"/>
  <c r="H30" i="49"/>
  <c r="G30" i="49"/>
  <c r="F30" i="49"/>
  <c r="Q57" i="49"/>
  <c r="Q58" i="49"/>
  <c r="Q59" i="49"/>
  <c r="Q56" i="49"/>
  <c r="E57" i="49"/>
  <c r="E58" i="49"/>
  <c r="E59" i="49"/>
  <c r="E56" i="49"/>
  <c r="Q55" i="49"/>
  <c r="E55" i="49"/>
  <c r="Q53" i="49"/>
  <c r="Q52" i="49"/>
  <c r="E53" i="49"/>
  <c r="E52" i="49"/>
  <c r="Q50" i="49"/>
  <c r="Q51" i="49"/>
  <c r="Q49" i="49"/>
  <c r="E50" i="49"/>
  <c r="E51" i="49"/>
  <c r="E49" i="49"/>
  <c r="Q48" i="49"/>
  <c r="E48" i="49"/>
  <c r="Q47" i="49"/>
  <c r="Q46" i="49"/>
  <c r="E47" i="49"/>
  <c r="E46" i="49"/>
  <c r="Q45" i="49"/>
  <c r="E45" i="49"/>
  <c r="Q42" i="49"/>
  <c r="Q43" i="49"/>
  <c r="Q44" i="49"/>
  <c r="Q41" i="49"/>
  <c r="E42" i="49"/>
  <c r="E43" i="49"/>
  <c r="E44" i="49"/>
  <c r="E41" i="49"/>
  <c r="Q40" i="49"/>
  <c r="E40" i="49"/>
  <c r="Q39" i="49"/>
  <c r="E39" i="49"/>
  <c r="Q34" i="49"/>
  <c r="Q35" i="49"/>
  <c r="Q36" i="49"/>
  <c r="Q37" i="49"/>
  <c r="Q33" i="49"/>
  <c r="E34" i="49"/>
  <c r="E35" i="49"/>
  <c r="E36" i="49"/>
  <c r="E37" i="49"/>
  <c r="E33" i="49"/>
  <c r="Q31" i="49"/>
  <c r="Q30" i="49"/>
  <c r="E31" i="49"/>
  <c r="E30" i="49"/>
  <c r="AE5" i="49"/>
  <c r="AF5" i="49"/>
  <c r="AG5" i="49"/>
  <c r="AH5" i="49"/>
  <c r="AI5" i="49"/>
  <c r="AJ5" i="49"/>
  <c r="AK5" i="49"/>
  <c r="AL5" i="49"/>
  <c r="AM5" i="49"/>
  <c r="AN5" i="49"/>
  <c r="AO5" i="49"/>
  <c r="AP5" i="49"/>
  <c r="AQ5" i="49"/>
  <c r="AR5" i="49"/>
  <c r="AS5" i="49"/>
  <c r="AT5" i="49"/>
  <c r="AU5" i="49"/>
  <c r="AV5" i="49"/>
  <c r="AD5" i="49"/>
  <c r="T66" i="49"/>
  <c r="U66" i="49"/>
  <c r="V66" i="49"/>
  <c r="X66" i="49"/>
  <c r="S66" i="49"/>
  <c r="I64" i="49"/>
  <c r="G64" i="49"/>
  <c r="F82" i="49"/>
  <c r="J81" i="49" s="1"/>
  <c r="H64" i="49"/>
  <c r="F64" i="49"/>
  <c r="M68" i="78"/>
  <c r="L68" i="78"/>
  <c r="K68" i="78"/>
  <c r="J68" i="78"/>
  <c r="I68" i="78"/>
  <c r="H68" i="78"/>
  <c r="G68" i="78"/>
  <c r="F68" i="78"/>
  <c r="M67" i="78"/>
  <c r="L67" i="78"/>
  <c r="K67" i="78"/>
  <c r="J67" i="78"/>
  <c r="I67" i="78"/>
  <c r="H67" i="78"/>
  <c r="G67" i="78"/>
  <c r="F67" i="78"/>
  <c r="M66" i="78"/>
  <c r="L66" i="78"/>
  <c r="K66" i="78"/>
  <c r="J66" i="78"/>
  <c r="I66" i="78"/>
  <c r="H66" i="78"/>
  <c r="G66" i="78"/>
  <c r="F66" i="78"/>
  <c r="M65" i="78"/>
  <c r="L65" i="78"/>
  <c r="K65" i="78"/>
  <c r="J65" i="78"/>
  <c r="I65" i="78"/>
  <c r="H65" i="78"/>
  <c r="G65" i="78"/>
  <c r="F65" i="78"/>
  <c r="M64" i="78"/>
  <c r="L64" i="78"/>
  <c r="K64" i="78"/>
  <c r="J64" i="78"/>
  <c r="I64" i="78"/>
  <c r="H64" i="78"/>
  <c r="G64" i="78"/>
  <c r="F64" i="78"/>
  <c r="M63" i="78"/>
  <c r="L63" i="78"/>
  <c r="K63" i="78"/>
  <c r="J63" i="78"/>
  <c r="I63" i="78"/>
  <c r="H63" i="78"/>
  <c r="G63" i="78"/>
  <c r="F63" i="78"/>
  <c r="M62" i="78"/>
  <c r="L62" i="78"/>
  <c r="K62" i="78"/>
  <c r="J62" i="78"/>
  <c r="I62" i="78"/>
  <c r="H62" i="78"/>
  <c r="G62" i="78"/>
  <c r="F62" i="78"/>
  <c r="M61" i="78"/>
  <c r="L61" i="78"/>
  <c r="K61" i="78"/>
  <c r="J61" i="78"/>
  <c r="I61" i="78"/>
  <c r="H61" i="78"/>
  <c r="G61" i="78"/>
  <c r="F61" i="78"/>
  <c r="M60" i="78"/>
  <c r="L60" i="78"/>
  <c r="K60" i="78"/>
  <c r="J60" i="78"/>
  <c r="I60" i="78"/>
  <c r="H60" i="78"/>
  <c r="G60" i="78"/>
  <c r="F60" i="78"/>
  <c r="M59" i="78"/>
  <c r="L59" i="78"/>
  <c r="K59" i="78"/>
  <c r="J59" i="78"/>
  <c r="I59" i="78"/>
  <c r="H59" i="78"/>
  <c r="G59" i="78"/>
  <c r="F59" i="78"/>
  <c r="M57" i="78"/>
  <c r="L57" i="78"/>
  <c r="K57" i="78"/>
  <c r="J57" i="78"/>
  <c r="I57" i="78"/>
  <c r="H57" i="78"/>
  <c r="G57" i="78"/>
  <c r="F57" i="78"/>
  <c r="M56" i="78"/>
  <c r="L56" i="78"/>
  <c r="K56" i="78"/>
  <c r="J56" i="78"/>
  <c r="I56" i="78"/>
  <c r="H56" i="78"/>
  <c r="G56" i="78"/>
  <c r="F56" i="78"/>
  <c r="M55" i="78"/>
  <c r="L55" i="78"/>
  <c r="K55" i="78"/>
  <c r="J55" i="78"/>
  <c r="I55" i="78"/>
  <c r="H55" i="78"/>
  <c r="G55" i="78"/>
  <c r="F55" i="78"/>
  <c r="M54" i="78"/>
  <c r="L54" i="78"/>
  <c r="K54" i="78"/>
  <c r="J54" i="78"/>
  <c r="I54" i="78"/>
  <c r="H54" i="78"/>
  <c r="G54" i="78"/>
  <c r="F54" i="78"/>
  <c r="M53" i="78"/>
  <c r="L53" i="78"/>
  <c r="K53" i="78"/>
  <c r="J53" i="78"/>
  <c r="I53" i="78"/>
  <c r="H53" i="78"/>
  <c r="G53" i="78"/>
  <c r="F53" i="78"/>
  <c r="M52" i="78"/>
  <c r="L52" i="78"/>
  <c r="K52" i="78"/>
  <c r="J52" i="78"/>
  <c r="I52" i="78"/>
  <c r="H52" i="78"/>
  <c r="G52" i="78"/>
  <c r="F52" i="78"/>
  <c r="M51" i="78"/>
  <c r="L51" i="78"/>
  <c r="K51" i="78"/>
  <c r="J51" i="78"/>
  <c r="I51" i="78"/>
  <c r="H51" i="78"/>
  <c r="G51" i="78"/>
  <c r="F51" i="78"/>
  <c r="M50" i="78"/>
  <c r="L50" i="78"/>
  <c r="K50" i="78"/>
  <c r="J50" i="78"/>
  <c r="I50" i="78"/>
  <c r="H50" i="78"/>
  <c r="G50" i="78"/>
  <c r="F50" i="78"/>
  <c r="M49" i="78"/>
  <c r="L49" i="78"/>
  <c r="K49" i="78"/>
  <c r="J49" i="78"/>
  <c r="I49" i="78"/>
  <c r="H49" i="78"/>
  <c r="G49" i="78"/>
  <c r="F49" i="78"/>
  <c r="M48" i="78"/>
  <c r="L48" i="78"/>
  <c r="K48" i="78"/>
  <c r="J48" i="78"/>
  <c r="I48" i="78"/>
  <c r="H48" i="78"/>
  <c r="G48" i="78"/>
  <c r="F48" i="78"/>
  <c r="M46" i="78"/>
  <c r="L46" i="78"/>
  <c r="K46" i="78"/>
  <c r="J46" i="78"/>
  <c r="I46" i="78"/>
  <c r="G46" i="78"/>
  <c r="F46" i="78"/>
  <c r="M45" i="78"/>
  <c r="L45" i="78"/>
  <c r="K45" i="78"/>
  <c r="J45" i="78"/>
  <c r="I45" i="78"/>
  <c r="H45" i="78"/>
  <c r="G45" i="78"/>
  <c r="F45" i="78"/>
  <c r="M44" i="78"/>
  <c r="L44" i="78"/>
  <c r="K44" i="78"/>
  <c r="J44" i="78"/>
  <c r="I44" i="78"/>
  <c r="H44" i="78"/>
  <c r="G44" i="78"/>
  <c r="F44" i="78"/>
  <c r="M43" i="78"/>
  <c r="L43" i="78"/>
  <c r="K43" i="78"/>
  <c r="J43" i="78"/>
  <c r="I43" i="78"/>
  <c r="H43" i="78"/>
  <c r="G43" i="78"/>
  <c r="F43" i="78"/>
  <c r="M42" i="78"/>
  <c r="L42" i="78"/>
  <c r="K42" i="78"/>
  <c r="J42" i="78"/>
  <c r="I42" i="78"/>
  <c r="H42" i="78"/>
  <c r="G42" i="78"/>
  <c r="F42" i="78"/>
  <c r="M41" i="78"/>
  <c r="L41" i="78"/>
  <c r="K41" i="78"/>
  <c r="J41" i="78"/>
  <c r="I41" i="78"/>
  <c r="H41" i="78"/>
  <c r="G41" i="78"/>
  <c r="F41" i="78"/>
  <c r="M40" i="78"/>
  <c r="L40" i="78"/>
  <c r="K40" i="78"/>
  <c r="J40" i="78"/>
  <c r="I40" i="78"/>
  <c r="H40" i="78"/>
  <c r="G40" i="78"/>
  <c r="F40" i="78"/>
  <c r="M39" i="78"/>
  <c r="L39" i="78"/>
  <c r="K39" i="78"/>
  <c r="J39" i="78"/>
  <c r="I39" i="78"/>
  <c r="H39" i="78"/>
  <c r="G39" i="78"/>
  <c r="F39" i="78"/>
  <c r="M38" i="78"/>
  <c r="L38" i="78"/>
  <c r="K38" i="78"/>
  <c r="J38" i="78"/>
  <c r="I38" i="78"/>
  <c r="H38" i="78"/>
  <c r="G38" i="78"/>
  <c r="F38" i="78"/>
  <c r="M37" i="78"/>
  <c r="L37" i="78"/>
  <c r="K37" i="78"/>
  <c r="J37" i="78"/>
  <c r="I37" i="78"/>
  <c r="H37" i="78"/>
  <c r="G37" i="78"/>
  <c r="F37" i="78"/>
  <c r="M35" i="78"/>
  <c r="L35" i="78"/>
  <c r="K35" i="78"/>
  <c r="J35" i="78"/>
  <c r="I35" i="78"/>
  <c r="H35" i="78"/>
  <c r="G35" i="78"/>
  <c r="F35" i="78"/>
  <c r="M34" i="78"/>
  <c r="L34" i="78"/>
  <c r="K34" i="78"/>
  <c r="J34" i="78"/>
  <c r="I34" i="78"/>
  <c r="H34" i="78"/>
  <c r="G34" i="78"/>
  <c r="F34" i="78"/>
  <c r="M33" i="78"/>
  <c r="L33" i="78"/>
  <c r="K33" i="78"/>
  <c r="J33" i="78"/>
  <c r="I33" i="78"/>
  <c r="H33" i="78"/>
  <c r="G33" i="78"/>
  <c r="F33" i="78"/>
  <c r="M32" i="78"/>
  <c r="L32" i="78"/>
  <c r="K32" i="78"/>
  <c r="J32" i="78"/>
  <c r="I32" i="78"/>
  <c r="H32" i="78"/>
  <c r="G32" i="78"/>
  <c r="F32" i="78"/>
  <c r="M31" i="78"/>
  <c r="L31" i="78"/>
  <c r="K31" i="78"/>
  <c r="J31" i="78"/>
  <c r="I31" i="78"/>
  <c r="H31" i="78"/>
  <c r="G31" i="78"/>
  <c r="F31" i="78"/>
  <c r="M30" i="78"/>
  <c r="L30" i="78"/>
  <c r="K30" i="78"/>
  <c r="J30" i="78"/>
  <c r="I30" i="78"/>
  <c r="H30" i="78"/>
  <c r="G30" i="78"/>
  <c r="F30" i="78"/>
  <c r="E68" i="78"/>
  <c r="E67" i="78"/>
  <c r="E66" i="78"/>
  <c r="E65" i="78"/>
  <c r="E64" i="78"/>
  <c r="E63" i="78"/>
  <c r="E62" i="78"/>
  <c r="E61" i="78"/>
  <c r="E60" i="78"/>
  <c r="E59" i="78"/>
  <c r="E49" i="78"/>
  <c r="E50" i="78"/>
  <c r="E51" i="78"/>
  <c r="E52" i="78"/>
  <c r="E53" i="78"/>
  <c r="E54" i="78"/>
  <c r="E55" i="78"/>
  <c r="E56" i="78"/>
  <c r="E57" i="78"/>
  <c r="E48" i="78"/>
  <c r="E38" i="78"/>
  <c r="E39" i="78"/>
  <c r="E40" i="78"/>
  <c r="E41" i="78"/>
  <c r="E42" i="78"/>
  <c r="E43" i="78"/>
  <c r="E44" i="78"/>
  <c r="E45" i="78"/>
  <c r="E46" i="78"/>
  <c r="E37" i="78"/>
  <c r="E31" i="78"/>
  <c r="E32" i="78"/>
  <c r="E33" i="78"/>
  <c r="E34" i="78"/>
  <c r="E35" i="78"/>
  <c r="E30" i="78"/>
  <c r="M59" i="92"/>
  <c r="L59" i="92"/>
  <c r="K59" i="92"/>
  <c r="J59" i="92"/>
  <c r="I59" i="92"/>
  <c r="H59" i="92"/>
  <c r="G59" i="92"/>
  <c r="F59" i="92"/>
  <c r="M58" i="92"/>
  <c r="L58" i="92"/>
  <c r="K58" i="92"/>
  <c r="J58" i="92"/>
  <c r="I58" i="92"/>
  <c r="H58" i="92"/>
  <c r="G58" i="92"/>
  <c r="F58" i="92"/>
  <c r="M57" i="92"/>
  <c r="L57" i="92"/>
  <c r="K57" i="92"/>
  <c r="J57" i="92"/>
  <c r="I57" i="92"/>
  <c r="H57" i="92"/>
  <c r="G57" i="92"/>
  <c r="F57" i="92"/>
  <c r="M56" i="92"/>
  <c r="L56" i="92"/>
  <c r="K56" i="92"/>
  <c r="J56" i="92"/>
  <c r="I56" i="92"/>
  <c r="H56" i="92"/>
  <c r="G56" i="92"/>
  <c r="F56" i="92"/>
  <c r="M55" i="92"/>
  <c r="L55" i="92"/>
  <c r="K55" i="92"/>
  <c r="J55" i="92"/>
  <c r="I55" i="92"/>
  <c r="H55" i="92"/>
  <c r="G55" i="92"/>
  <c r="F55" i="92"/>
  <c r="M53" i="92"/>
  <c r="L53" i="92"/>
  <c r="K53" i="92"/>
  <c r="J53" i="92"/>
  <c r="I53" i="92"/>
  <c r="H53" i="92"/>
  <c r="G53" i="92"/>
  <c r="F53" i="92"/>
  <c r="M52" i="92"/>
  <c r="L52" i="92"/>
  <c r="K52" i="92"/>
  <c r="J52" i="92"/>
  <c r="I52" i="92"/>
  <c r="H52" i="92"/>
  <c r="G52" i="92"/>
  <c r="F52" i="92"/>
  <c r="M51" i="92"/>
  <c r="L51" i="92"/>
  <c r="K51" i="92"/>
  <c r="J51" i="92"/>
  <c r="I51" i="92"/>
  <c r="H51" i="92"/>
  <c r="G51" i="92"/>
  <c r="F51" i="92"/>
  <c r="M50" i="92"/>
  <c r="L50" i="92"/>
  <c r="K50" i="92"/>
  <c r="J50" i="92"/>
  <c r="I50" i="92"/>
  <c r="H50" i="92"/>
  <c r="G50" i="92"/>
  <c r="F50" i="92"/>
  <c r="M49" i="92"/>
  <c r="L49" i="92"/>
  <c r="K49" i="92"/>
  <c r="J49" i="92"/>
  <c r="I49" i="92"/>
  <c r="H49" i="92"/>
  <c r="G49" i="92"/>
  <c r="F49" i="92"/>
  <c r="M48" i="92"/>
  <c r="L48" i="92"/>
  <c r="K48" i="92"/>
  <c r="J48" i="92"/>
  <c r="I48" i="92"/>
  <c r="H48" i="92"/>
  <c r="G48" i="92"/>
  <c r="F48" i="92"/>
  <c r="M47" i="92"/>
  <c r="L47" i="92"/>
  <c r="K47" i="92"/>
  <c r="J47" i="92"/>
  <c r="I47" i="92"/>
  <c r="H47" i="92"/>
  <c r="G47" i="92"/>
  <c r="F47" i="92"/>
  <c r="M46" i="92"/>
  <c r="L46" i="92"/>
  <c r="K46" i="92"/>
  <c r="J46" i="92"/>
  <c r="I46" i="92"/>
  <c r="G46" i="92"/>
  <c r="F46" i="92"/>
  <c r="M45" i="92"/>
  <c r="L45" i="92"/>
  <c r="K45" i="92"/>
  <c r="J45" i="92"/>
  <c r="I45" i="92"/>
  <c r="H45" i="92"/>
  <c r="G45" i="92"/>
  <c r="F45" i="92"/>
  <c r="M44" i="92"/>
  <c r="L44" i="92"/>
  <c r="K44" i="92"/>
  <c r="J44" i="92"/>
  <c r="I44" i="92"/>
  <c r="H44" i="92"/>
  <c r="G44" i="92"/>
  <c r="F44" i="92"/>
  <c r="M43" i="92"/>
  <c r="L43" i="92"/>
  <c r="K43" i="92"/>
  <c r="J43" i="92"/>
  <c r="I43" i="92"/>
  <c r="H43" i="92"/>
  <c r="G43" i="92"/>
  <c r="F43" i="92"/>
  <c r="M42" i="92"/>
  <c r="L42" i="92"/>
  <c r="K42" i="92"/>
  <c r="J42" i="92"/>
  <c r="I42" i="92"/>
  <c r="H42" i="92"/>
  <c r="G42" i="92"/>
  <c r="F42" i="92"/>
  <c r="M41" i="92"/>
  <c r="L41" i="92"/>
  <c r="K41" i="92"/>
  <c r="J41" i="92"/>
  <c r="I41" i="92"/>
  <c r="H41" i="92"/>
  <c r="G41" i="92"/>
  <c r="F41" i="92"/>
  <c r="M40" i="92"/>
  <c r="L40" i="92"/>
  <c r="K40" i="92"/>
  <c r="J40" i="92"/>
  <c r="I40" i="92"/>
  <c r="H40" i="92"/>
  <c r="G40" i="92"/>
  <c r="F40" i="92"/>
  <c r="M39" i="92"/>
  <c r="L39" i="92"/>
  <c r="K39" i="92"/>
  <c r="J39" i="92"/>
  <c r="I39" i="92"/>
  <c r="H39" i="92"/>
  <c r="G39" i="92"/>
  <c r="F39" i="92"/>
  <c r="M37" i="92"/>
  <c r="L37" i="92"/>
  <c r="K37" i="92"/>
  <c r="J37" i="92"/>
  <c r="I37" i="92"/>
  <c r="H37" i="92"/>
  <c r="G37" i="92"/>
  <c r="F37" i="92"/>
  <c r="M36" i="92"/>
  <c r="L36" i="92"/>
  <c r="K36" i="92"/>
  <c r="J36" i="92"/>
  <c r="I36" i="92"/>
  <c r="H36" i="92"/>
  <c r="G36" i="92"/>
  <c r="F36" i="92"/>
  <c r="M35" i="92"/>
  <c r="L35" i="92"/>
  <c r="K35" i="92"/>
  <c r="J35" i="92"/>
  <c r="I35" i="92"/>
  <c r="H35" i="92"/>
  <c r="G35" i="92"/>
  <c r="F35" i="92"/>
  <c r="M34" i="92"/>
  <c r="L34" i="92"/>
  <c r="K34" i="92"/>
  <c r="J34" i="92"/>
  <c r="I34" i="92"/>
  <c r="H34" i="92"/>
  <c r="G34" i="92"/>
  <c r="F34" i="92"/>
  <c r="M33" i="92"/>
  <c r="L33" i="92"/>
  <c r="K33" i="92"/>
  <c r="J33" i="92"/>
  <c r="I33" i="92"/>
  <c r="H33" i="92"/>
  <c r="G33" i="92"/>
  <c r="F33" i="92"/>
  <c r="M31" i="92"/>
  <c r="L31" i="92"/>
  <c r="K31" i="92"/>
  <c r="J31" i="92"/>
  <c r="I31" i="92"/>
  <c r="H31" i="92"/>
  <c r="G31" i="92"/>
  <c r="F31" i="92"/>
  <c r="M30" i="92"/>
  <c r="L30" i="92"/>
  <c r="K30" i="92"/>
  <c r="J30" i="92"/>
  <c r="I30" i="92"/>
  <c r="H30" i="92"/>
  <c r="G30" i="92"/>
  <c r="F30" i="92"/>
  <c r="E57" i="92"/>
  <c r="E58" i="92"/>
  <c r="E59" i="92"/>
  <c r="E56" i="92"/>
  <c r="E55" i="92"/>
  <c r="E53" i="92"/>
  <c r="E52" i="92"/>
  <c r="E50" i="92"/>
  <c r="E51" i="92"/>
  <c r="E49" i="92"/>
  <c r="E48" i="92"/>
  <c r="E47" i="92"/>
  <c r="E46" i="92"/>
  <c r="E45" i="92"/>
  <c r="E42" i="92"/>
  <c r="E43" i="92"/>
  <c r="E44" i="92"/>
  <c r="E41" i="92"/>
  <c r="E40" i="92"/>
  <c r="E39" i="92"/>
  <c r="E34" i="92"/>
  <c r="E35" i="92"/>
  <c r="E36" i="92"/>
  <c r="E37" i="92"/>
  <c r="E33" i="92"/>
  <c r="E31" i="92"/>
  <c r="E30" i="92"/>
  <c r="F28" i="92"/>
  <c r="G28" i="92"/>
  <c r="H28" i="92"/>
  <c r="I28" i="92"/>
  <c r="J28" i="92"/>
  <c r="K28" i="92"/>
  <c r="L28" i="92"/>
  <c r="M28" i="92"/>
  <c r="E28" i="92"/>
  <c r="Q5" i="92"/>
  <c r="R5" i="92"/>
  <c r="S5" i="92"/>
  <c r="T5" i="92"/>
  <c r="U5" i="92"/>
  <c r="V5" i="92"/>
  <c r="W5" i="92"/>
  <c r="X5" i="92"/>
  <c r="P5" i="92"/>
  <c r="L68" i="94"/>
  <c r="K68" i="94"/>
  <c r="J68" i="94"/>
  <c r="I68" i="94"/>
  <c r="H68" i="94"/>
  <c r="G68" i="94"/>
  <c r="F68" i="94"/>
  <c r="L67" i="94"/>
  <c r="K67" i="94"/>
  <c r="J67" i="94"/>
  <c r="I67" i="94"/>
  <c r="H67" i="94"/>
  <c r="G67" i="94"/>
  <c r="F67" i="94"/>
  <c r="L66" i="94"/>
  <c r="K66" i="94"/>
  <c r="J66" i="94"/>
  <c r="I66" i="94"/>
  <c r="H66" i="94"/>
  <c r="G66" i="94"/>
  <c r="F66" i="94"/>
  <c r="L65" i="94"/>
  <c r="K65" i="94"/>
  <c r="J65" i="94"/>
  <c r="I65" i="94"/>
  <c r="H65" i="94"/>
  <c r="G65" i="94"/>
  <c r="F65" i="94"/>
  <c r="L64" i="94"/>
  <c r="K64" i="94"/>
  <c r="J64" i="94"/>
  <c r="I64" i="94"/>
  <c r="H64" i="94"/>
  <c r="G64" i="94"/>
  <c r="F64" i="94"/>
  <c r="L63" i="94"/>
  <c r="K63" i="94"/>
  <c r="J63" i="94"/>
  <c r="I63" i="94"/>
  <c r="H63" i="94"/>
  <c r="G63" i="94"/>
  <c r="F63" i="94"/>
  <c r="L62" i="94"/>
  <c r="K62" i="94"/>
  <c r="J62" i="94"/>
  <c r="I62" i="94"/>
  <c r="H62" i="94"/>
  <c r="G62" i="94"/>
  <c r="F62" i="94"/>
  <c r="L61" i="94"/>
  <c r="K61" i="94"/>
  <c r="J61" i="94"/>
  <c r="I61" i="94"/>
  <c r="H61" i="94"/>
  <c r="G61" i="94"/>
  <c r="F61" i="94"/>
  <c r="L60" i="94"/>
  <c r="K60" i="94"/>
  <c r="J60" i="94"/>
  <c r="I60" i="94"/>
  <c r="H60" i="94"/>
  <c r="G60" i="94"/>
  <c r="F60" i="94"/>
  <c r="L59" i="94"/>
  <c r="K59" i="94"/>
  <c r="J59" i="94"/>
  <c r="I59" i="94"/>
  <c r="H59" i="94"/>
  <c r="G59" i="94"/>
  <c r="F59" i="94"/>
  <c r="L57" i="94"/>
  <c r="K57" i="94"/>
  <c r="J57" i="94"/>
  <c r="I57" i="94"/>
  <c r="H57" i="94"/>
  <c r="G57" i="94"/>
  <c r="F57" i="94"/>
  <c r="L56" i="94"/>
  <c r="K56" i="94"/>
  <c r="J56" i="94"/>
  <c r="I56" i="94"/>
  <c r="H56" i="94"/>
  <c r="G56" i="94"/>
  <c r="F56" i="94"/>
  <c r="L55" i="94"/>
  <c r="K55" i="94"/>
  <c r="J55" i="94"/>
  <c r="I55" i="94"/>
  <c r="H55" i="94"/>
  <c r="G55" i="94"/>
  <c r="F55" i="94"/>
  <c r="L54" i="94"/>
  <c r="K54" i="94"/>
  <c r="J54" i="94"/>
  <c r="I54" i="94"/>
  <c r="H54" i="94"/>
  <c r="G54" i="94"/>
  <c r="F54" i="94"/>
  <c r="L53" i="94"/>
  <c r="K53" i="94"/>
  <c r="J53" i="94"/>
  <c r="I53" i="94"/>
  <c r="H53" i="94"/>
  <c r="G53" i="94"/>
  <c r="F53" i="94"/>
  <c r="L52" i="94"/>
  <c r="K52" i="94"/>
  <c r="J52" i="94"/>
  <c r="I52" i="94"/>
  <c r="H52" i="94"/>
  <c r="G52" i="94"/>
  <c r="F52" i="94"/>
  <c r="L51" i="94"/>
  <c r="K51" i="94"/>
  <c r="J51" i="94"/>
  <c r="I51" i="94"/>
  <c r="H51" i="94"/>
  <c r="G51" i="94"/>
  <c r="F51" i="94"/>
  <c r="L50" i="94"/>
  <c r="K50" i="94"/>
  <c r="J50" i="94"/>
  <c r="I50" i="94"/>
  <c r="H50" i="94"/>
  <c r="G50" i="94"/>
  <c r="F50" i="94"/>
  <c r="L49" i="94"/>
  <c r="K49" i="94"/>
  <c r="J49" i="94"/>
  <c r="I49" i="94"/>
  <c r="H49" i="94"/>
  <c r="G49" i="94"/>
  <c r="F49" i="94"/>
  <c r="L48" i="94"/>
  <c r="K48" i="94"/>
  <c r="J48" i="94"/>
  <c r="I48" i="94"/>
  <c r="H48" i="94"/>
  <c r="G48" i="94"/>
  <c r="F48" i="94"/>
  <c r="L46" i="94"/>
  <c r="K46" i="94"/>
  <c r="J46" i="94"/>
  <c r="I46" i="94"/>
  <c r="G46" i="94"/>
  <c r="F46" i="94"/>
  <c r="L45" i="94"/>
  <c r="K45" i="94"/>
  <c r="J45" i="94"/>
  <c r="I45" i="94"/>
  <c r="H45" i="94"/>
  <c r="G45" i="94"/>
  <c r="F45" i="94"/>
  <c r="L44" i="94"/>
  <c r="K44" i="94"/>
  <c r="J44" i="94"/>
  <c r="I44" i="94"/>
  <c r="H44" i="94"/>
  <c r="G44" i="94"/>
  <c r="F44" i="94"/>
  <c r="L43" i="94"/>
  <c r="K43" i="94"/>
  <c r="J43" i="94"/>
  <c r="I43" i="94"/>
  <c r="H43" i="94"/>
  <c r="G43" i="94"/>
  <c r="F43" i="94"/>
  <c r="L42" i="94"/>
  <c r="K42" i="94"/>
  <c r="J42" i="94"/>
  <c r="I42" i="94"/>
  <c r="H42" i="94"/>
  <c r="G42" i="94"/>
  <c r="F42" i="94"/>
  <c r="L41" i="94"/>
  <c r="K41" i="94"/>
  <c r="J41" i="94"/>
  <c r="I41" i="94"/>
  <c r="H41" i="94"/>
  <c r="G41" i="94"/>
  <c r="F41" i="94"/>
  <c r="L40" i="94"/>
  <c r="K40" i="94"/>
  <c r="J40" i="94"/>
  <c r="I40" i="94"/>
  <c r="H40" i="94"/>
  <c r="G40" i="94"/>
  <c r="F40" i="94"/>
  <c r="L39" i="94"/>
  <c r="K39" i="94"/>
  <c r="J39" i="94"/>
  <c r="I39" i="94"/>
  <c r="H39" i="94"/>
  <c r="G39" i="94"/>
  <c r="F39" i="94"/>
  <c r="L38" i="94"/>
  <c r="K38" i="94"/>
  <c r="J38" i="94"/>
  <c r="I38" i="94"/>
  <c r="H38" i="94"/>
  <c r="G38" i="94"/>
  <c r="F38" i="94"/>
  <c r="L37" i="94"/>
  <c r="K37" i="94"/>
  <c r="J37" i="94"/>
  <c r="I37" i="94"/>
  <c r="H37" i="94"/>
  <c r="G37" i="94"/>
  <c r="F37" i="94"/>
  <c r="L35" i="94"/>
  <c r="K35" i="94"/>
  <c r="J35" i="94"/>
  <c r="I35" i="94"/>
  <c r="H35" i="94"/>
  <c r="G35" i="94"/>
  <c r="F35" i="94"/>
  <c r="L34" i="94"/>
  <c r="K34" i="94"/>
  <c r="J34" i="94"/>
  <c r="I34" i="94"/>
  <c r="H34" i="94"/>
  <c r="G34" i="94"/>
  <c r="F34" i="94"/>
  <c r="L33" i="94"/>
  <c r="K33" i="94"/>
  <c r="J33" i="94"/>
  <c r="I33" i="94"/>
  <c r="H33" i="94"/>
  <c r="G33" i="94"/>
  <c r="F33" i="94"/>
  <c r="L32" i="94"/>
  <c r="K32" i="94"/>
  <c r="J32" i="94"/>
  <c r="I32" i="94"/>
  <c r="H32" i="94"/>
  <c r="G32" i="94"/>
  <c r="F32" i="94"/>
  <c r="L31" i="94"/>
  <c r="K31" i="94"/>
  <c r="J31" i="94"/>
  <c r="I31" i="94"/>
  <c r="H31" i="94"/>
  <c r="G31" i="94"/>
  <c r="F31" i="94"/>
  <c r="L30" i="94"/>
  <c r="K30" i="94"/>
  <c r="J30" i="94"/>
  <c r="I30" i="94"/>
  <c r="H30" i="94"/>
  <c r="G30" i="94"/>
  <c r="F30" i="94"/>
  <c r="E60" i="94"/>
  <c r="E61" i="94"/>
  <c r="E62" i="94"/>
  <c r="E63" i="94"/>
  <c r="E64" i="94"/>
  <c r="E65" i="94"/>
  <c r="E66" i="94"/>
  <c r="E67" i="94"/>
  <c r="E68" i="94"/>
  <c r="E59" i="94"/>
  <c r="E49" i="94"/>
  <c r="E50" i="94"/>
  <c r="E51" i="94"/>
  <c r="E52" i="94"/>
  <c r="E53" i="94"/>
  <c r="E54" i="94"/>
  <c r="E55" i="94"/>
  <c r="E56" i="94"/>
  <c r="E57" i="94"/>
  <c r="E48" i="94"/>
  <c r="E38" i="94"/>
  <c r="E39" i="94"/>
  <c r="E40" i="94"/>
  <c r="E41" i="94"/>
  <c r="E42" i="94"/>
  <c r="E43" i="94"/>
  <c r="E44" i="94"/>
  <c r="E45" i="94"/>
  <c r="E46" i="94"/>
  <c r="E37" i="94"/>
  <c r="E31" i="94"/>
  <c r="E32" i="94"/>
  <c r="E33" i="94"/>
  <c r="E34" i="94"/>
  <c r="E35" i="94"/>
  <c r="E30" i="94"/>
  <c r="L58" i="8"/>
  <c r="K58" i="8"/>
  <c r="J58" i="8"/>
  <c r="I58" i="8"/>
  <c r="H58" i="8"/>
  <c r="G58" i="8"/>
  <c r="F58" i="8"/>
  <c r="L57" i="8"/>
  <c r="K57" i="8"/>
  <c r="J57" i="8"/>
  <c r="I57" i="8"/>
  <c r="H57" i="8"/>
  <c r="G57" i="8"/>
  <c r="F57" i="8"/>
  <c r="L56" i="8"/>
  <c r="K56" i="8"/>
  <c r="J56" i="8"/>
  <c r="I56" i="8"/>
  <c r="H56" i="8"/>
  <c r="G56" i="8"/>
  <c r="F56" i="8"/>
  <c r="L55" i="8"/>
  <c r="K55" i="8"/>
  <c r="J55" i="8"/>
  <c r="I55" i="8"/>
  <c r="H55" i="8"/>
  <c r="G55" i="8"/>
  <c r="F55" i="8"/>
  <c r="L54" i="8"/>
  <c r="K54" i="8"/>
  <c r="J54" i="8"/>
  <c r="I54" i="8"/>
  <c r="H54" i="8"/>
  <c r="G54" i="8"/>
  <c r="F54" i="8"/>
  <c r="L52" i="8"/>
  <c r="K52" i="8"/>
  <c r="J52" i="8"/>
  <c r="I52" i="8"/>
  <c r="H52" i="8"/>
  <c r="G52" i="8"/>
  <c r="F52" i="8"/>
  <c r="L51" i="8"/>
  <c r="K51" i="8"/>
  <c r="J51" i="8"/>
  <c r="I51" i="8"/>
  <c r="H51" i="8"/>
  <c r="G51" i="8"/>
  <c r="F51" i="8"/>
  <c r="L50" i="8"/>
  <c r="K50" i="8"/>
  <c r="J50" i="8"/>
  <c r="I50" i="8"/>
  <c r="H50" i="8"/>
  <c r="G50" i="8"/>
  <c r="F50" i="8"/>
  <c r="L49" i="8"/>
  <c r="K49" i="8"/>
  <c r="J49" i="8"/>
  <c r="I49" i="8"/>
  <c r="H49" i="8"/>
  <c r="G49" i="8"/>
  <c r="F49" i="8"/>
  <c r="L48" i="8"/>
  <c r="K48" i="8"/>
  <c r="J48" i="8"/>
  <c r="I48" i="8"/>
  <c r="H48" i="8"/>
  <c r="G48" i="8"/>
  <c r="F48" i="8"/>
  <c r="L47" i="8"/>
  <c r="K47" i="8"/>
  <c r="J47" i="8"/>
  <c r="I47" i="8"/>
  <c r="H47" i="8"/>
  <c r="G47" i="8"/>
  <c r="F47" i="8"/>
  <c r="L46" i="8"/>
  <c r="K46" i="8"/>
  <c r="J46" i="8"/>
  <c r="I46" i="8"/>
  <c r="G46" i="8"/>
  <c r="F46" i="8"/>
  <c r="L45" i="8"/>
  <c r="K45" i="8"/>
  <c r="J45" i="8"/>
  <c r="I45" i="8"/>
  <c r="H45" i="8"/>
  <c r="G45" i="8"/>
  <c r="F45" i="8"/>
  <c r="L44" i="8"/>
  <c r="K44" i="8"/>
  <c r="J44" i="8"/>
  <c r="I44" i="8"/>
  <c r="H44" i="8"/>
  <c r="G44" i="8"/>
  <c r="F44" i="8"/>
  <c r="L43" i="8"/>
  <c r="K43" i="8"/>
  <c r="J43" i="8"/>
  <c r="I43" i="8"/>
  <c r="H43" i="8"/>
  <c r="G43" i="8"/>
  <c r="F43" i="8"/>
  <c r="L42" i="8"/>
  <c r="K42" i="8"/>
  <c r="J42" i="8"/>
  <c r="I42" i="8"/>
  <c r="H42" i="8"/>
  <c r="G42" i="8"/>
  <c r="F42" i="8"/>
  <c r="L41" i="8"/>
  <c r="K41" i="8"/>
  <c r="J41" i="8"/>
  <c r="I41" i="8"/>
  <c r="H41" i="8"/>
  <c r="G41" i="8"/>
  <c r="F41" i="8"/>
  <c r="L40" i="8"/>
  <c r="K40" i="8"/>
  <c r="J40" i="8"/>
  <c r="I40" i="8"/>
  <c r="H40" i="8"/>
  <c r="G40" i="8"/>
  <c r="F40" i="8"/>
  <c r="L39" i="8"/>
  <c r="K39" i="8"/>
  <c r="J39" i="8"/>
  <c r="I39" i="8"/>
  <c r="H39" i="8"/>
  <c r="G39" i="8"/>
  <c r="F39" i="8"/>
  <c r="L38" i="8"/>
  <c r="K38" i="8"/>
  <c r="J38" i="8"/>
  <c r="I38" i="8"/>
  <c r="H38" i="8"/>
  <c r="G38" i="8"/>
  <c r="F38" i="8"/>
  <c r="L36" i="8"/>
  <c r="K36" i="8"/>
  <c r="J36" i="8"/>
  <c r="I36" i="8"/>
  <c r="H36" i="8"/>
  <c r="G36" i="8"/>
  <c r="F36" i="8"/>
  <c r="L35" i="8"/>
  <c r="K35" i="8"/>
  <c r="J35" i="8"/>
  <c r="I35" i="8"/>
  <c r="H35" i="8"/>
  <c r="G35" i="8"/>
  <c r="F35" i="8"/>
  <c r="L34" i="8"/>
  <c r="K34" i="8"/>
  <c r="J34" i="8"/>
  <c r="I34" i="8"/>
  <c r="H34" i="8"/>
  <c r="G34" i="8"/>
  <c r="F34" i="8"/>
  <c r="L33" i="8"/>
  <c r="K33" i="8"/>
  <c r="J33" i="8"/>
  <c r="I33" i="8"/>
  <c r="H33" i="8"/>
  <c r="G33" i="8"/>
  <c r="F33" i="8"/>
  <c r="L32" i="8"/>
  <c r="K32" i="8"/>
  <c r="J32" i="8"/>
  <c r="I32" i="8"/>
  <c r="H32" i="8"/>
  <c r="G32" i="8"/>
  <c r="F32" i="8"/>
  <c r="L30" i="8"/>
  <c r="K30" i="8"/>
  <c r="J30" i="8"/>
  <c r="I30" i="8"/>
  <c r="H30" i="8"/>
  <c r="G30" i="8"/>
  <c r="F30" i="8"/>
  <c r="L29" i="8"/>
  <c r="K29" i="8"/>
  <c r="J29" i="8"/>
  <c r="I29" i="8"/>
  <c r="H29" i="8"/>
  <c r="G29" i="8"/>
  <c r="F29" i="8"/>
  <c r="E56" i="8"/>
  <c r="E57" i="8"/>
  <c r="E58" i="8"/>
  <c r="E55" i="8"/>
  <c r="E54" i="8"/>
  <c r="E52" i="8"/>
  <c r="E51" i="8"/>
  <c r="E49" i="8"/>
  <c r="E50" i="8"/>
  <c r="E48" i="8"/>
  <c r="E47" i="8"/>
  <c r="E46" i="8"/>
  <c r="E45" i="8"/>
  <c r="E44" i="8"/>
  <c r="E41" i="8"/>
  <c r="E42" i="8"/>
  <c r="E43" i="8"/>
  <c r="E40" i="8"/>
  <c r="E39" i="8"/>
  <c r="E38" i="8"/>
  <c r="E33" i="8"/>
  <c r="E34" i="8"/>
  <c r="E35" i="8"/>
  <c r="E36" i="8"/>
  <c r="E32" i="8"/>
  <c r="F65" i="8" s="1"/>
  <c r="K65" i="8" s="1"/>
  <c r="E30" i="8"/>
  <c r="E29" i="8"/>
  <c r="F27" i="8"/>
  <c r="G27" i="8"/>
  <c r="H27" i="8"/>
  <c r="I27" i="8"/>
  <c r="J27" i="8"/>
  <c r="H64" i="8" s="1"/>
  <c r="K27" i="8"/>
  <c r="L27" i="8"/>
  <c r="E27" i="8"/>
  <c r="F64" i="8" s="1"/>
  <c r="K70" i="8" s="1"/>
  <c r="P5" i="8"/>
  <c r="Q5" i="8"/>
  <c r="R5" i="8"/>
  <c r="S5" i="8"/>
  <c r="T5" i="8"/>
  <c r="U5" i="8"/>
  <c r="V5" i="8"/>
  <c r="O5" i="8"/>
  <c r="AC68" i="161"/>
  <c r="AB68" i="161"/>
  <c r="AA68" i="161"/>
  <c r="Z68" i="161"/>
  <c r="Y68" i="161"/>
  <c r="X68" i="161"/>
  <c r="W68" i="161"/>
  <c r="V68" i="161"/>
  <c r="U68" i="161"/>
  <c r="T68" i="161"/>
  <c r="AC67" i="161"/>
  <c r="AB67" i="161"/>
  <c r="AA67" i="161"/>
  <c r="Z67" i="161"/>
  <c r="Y67" i="161"/>
  <c r="X67" i="161"/>
  <c r="W67" i="161"/>
  <c r="V67" i="161"/>
  <c r="U67" i="161"/>
  <c r="T67" i="161"/>
  <c r="AC66" i="161"/>
  <c r="AB66" i="161"/>
  <c r="AA66" i="161"/>
  <c r="Z66" i="161"/>
  <c r="Y66" i="161"/>
  <c r="X66" i="161"/>
  <c r="W66" i="161"/>
  <c r="V66" i="161"/>
  <c r="U66" i="161"/>
  <c r="T66" i="161"/>
  <c r="AC65" i="161"/>
  <c r="AB65" i="161"/>
  <c r="AA65" i="161"/>
  <c r="Z65" i="161"/>
  <c r="Y65" i="161"/>
  <c r="X65" i="161"/>
  <c r="W65" i="161"/>
  <c r="V65" i="161"/>
  <c r="U65" i="161"/>
  <c r="T65" i="161"/>
  <c r="AC64" i="161"/>
  <c r="AB64" i="161"/>
  <c r="AA64" i="161"/>
  <c r="Z64" i="161"/>
  <c r="Y64" i="161"/>
  <c r="X64" i="161"/>
  <c r="W64" i="161"/>
  <c r="V64" i="161"/>
  <c r="U64" i="161"/>
  <c r="T64" i="161"/>
  <c r="AC63" i="161"/>
  <c r="AB63" i="161"/>
  <c r="AA63" i="161"/>
  <c r="Z63" i="161"/>
  <c r="Y63" i="161"/>
  <c r="X63" i="161"/>
  <c r="W63" i="161"/>
  <c r="V63" i="161"/>
  <c r="U63" i="161"/>
  <c r="T63" i="161"/>
  <c r="AC62" i="161"/>
  <c r="AB62" i="161"/>
  <c r="AA62" i="161"/>
  <c r="Z62" i="161"/>
  <c r="Y62" i="161"/>
  <c r="X62" i="161"/>
  <c r="W62" i="161"/>
  <c r="V62" i="161"/>
  <c r="U62" i="161"/>
  <c r="T62" i="161"/>
  <c r="AC61" i="161"/>
  <c r="AB61" i="161"/>
  <c r="AA61" i="161"/>
  <c r="Z61" i="161"/>
  <c r="Y61" i="161"/>
  <c r="X61" i="161"/>
  <c r="W61" i="161"/>
  <c r="V61" i="161"/>
  <c r="U61" i="161"/>
  <c r="T61" i="161"/>
  <c r="AC60" i="161"/>
  <c r="AB60" i="161"/>
  <c r="AA60" i="161"/>
  <c r="Z60" i="161"/>
  <c r="Y60" i="161"/>
  <c r="X60" i="161"/>
  <c r="W60" i="161"/>
  <c r="V60" i="161"/>
  <c r="U60" i="161"/>
  <c r="T60" i="161"/>
  <c r="AC59" i="161"/>
  <c r="AB59" i="161"/>
  <c r="AA59" i="161"/>
  <c r="Z59" i="161"/>
  <c r="Y59" i="161"/>
  <c r="X59" i="161"/>
  <c r="W59" i="161"/>
  <c r="V59" i="161"/>
  <c r="U59" i="161"/>
  <c r="T59" i="161"/>
  <c r="AC57" i="161"/>
  <c r="AB57" i="161"/>
  <c r="AA57" i="161"/>
  <c r="Z57" i="161"/>
  <c r="Y57" i="161"/>
  <c r="X57" i="161"/>
  <c r="W57" i="161"/>
  <c r="V57" i="161"/>
  <c r="U57" i="161"/>
  <c r="T57" i="161"/>
  <c r="AC56" i="161"/>
  <c r="AB56" i="161"/>
  <c r="AA56" i="161"/>
  <c r="Z56" i="161"/>
  <c r="Y56" i="161"/>
  <c r="X56" i="161"/>
  <c r="W56" i="161"/>
  <c r="V56" i="161"/>
  <c r="U56" i="161"/>
  <c r="T56" i="161"/>
  <c r="AC55" i="161"/>
  <c r="AB55" i="161"/>
  <c r="AA55" i="161"/>
  <c r="Z55" i="161"/>
  <c r="Y55" i="161"/>
  <c r="X55" i="161"/>
  <c r="W55" i="161"/>
  <c r="V55" i="161"/>
  <c r="U55" i="161"/>
  <c r="T55" i="161"/>
  <c r="AC54" i="161"/>
  <c r="AB54" i="161"/>
  <c r="AA54" i="161"/>
  <c r="Z54" i="161"/>
  <c r="Y54" i="161"/>
  <c r="X54" i="161"/>
  <c r="W54" i="161"/>
  <c r="V54" i="161"/>
  <c r="U54" i="161"/>
  <c r="T54" i="161"/>
  <c r="AC53" i="161"/>
  <c r="AB53" i="161"/>
  <c r="AA53" i="161"/>
  <c r="Z53" i="161"/>
  <c r="Y53" i="161"/>
  <c r="X53" i="161"/>
  <c r="W53" i="161"/>
  <c r="V53" i="161"/>
  <c r="U53" i="161"/>
  <c r="T53" i="161"/>
  <c r="AC52" i="161"/>
  <c r="AB52" i="161"/>
  <c r="AA52" i="161"/>
  <c r="Z52" i="161"/>
  <c r="Y52" i="161"/>
  <c r="X52" i="161"/>
  <c r="W52" i="161"/>
  <c r="V52" i="161"/>
  <c r="U52" i="161"/>
  <c r="T52" i="161"/>
  <c r="AC51" i="161"/>
  <c r="AB51" i="161"/>
  <c r="AA51" i="161"/>
  <c r="Z51" i="161"/>
  <c r="Y51" i="161"/>
  <c r="X51" i="161"/>
  <c r="W51" i="161"/>
  <c r="V51" i="161"/>
  <c r="U51" i="161"/>
  <c r="T51" i="161"/>
  <c r="AC50" i="161"/>
  <c r="AB50" i="161"/>
  <c r="AA50" i="161"/>
  <c r="Z50" i="161"/>
  <c r="Y50" i="161"/>
  <c r="X50" i="161"/>
  <c r="W50" i="161"/>
  <c r="V50" i="161"/>
  <c r="U50" i="161"/>
  <c r="T50" i="161"/>
  <c r="AC49" i="161"/>
  <c r="AB49" i="161"/>
  <c r="AA49" i="161"/>
  <c r="Z49" i="161"/>
  <c r="Y49" i="161"/>
  <c r="X49" i="161"/>
  <c r="W49" i="161"/>
  <c r="V49" i="161"/>
  <c r="U49" i="161"/>
  <c r="T49" i="161"/>
  <c r="AC48" i="161"/>
  <c r="AB48" i="161"/>
  <c r="AA48" i="161"/>
  <c r="Z48" i="161"/>
  <c r="Y48" i="161"/>
  <c r="X48" i="161"/>
  <c r="W48" i="161"/>
  <c r="V48" i="161"/>
  <c r="U48" i="161"/>
  <c r="T48" i="161"/>
  <c r="AC46" i="161"/>
  <c r="AB46" i="161"/>
  <c r="AA46" i="161"/>
  <c r="Z46" i="161"/>
  <c r="Y46" i="161"/>
  <c r="X46" i="161"/>
  <c r="W46" i="161"/>
  <c r="V46" i="161"/>
  <c r="U46" i="161"/>
  <c r="T46" i="161"/>
  <c r="AC45" i="161"/>
  <c r="AB45" i="161"/>
  <c r="AA45" i="161"/>
  <c r="Z45" i="161"/>
  <c r="Y45" i="161"/>
  <c r="X45" i="161"/>
  <c r="W45" i="161"/>
  <c r="V45" i="161"/>
  <c r="U45" i="161"/>
  <c r="T45" i="161"/>
  <c r="AC44" i="161"/>
  <c r="AB44" i="161"/>
  <c r="AA44" i="161"/>
  <c r="Z44" i="161"/>
  <c r="Y44" i="161"/>
  <c r="X44" i="161"/>
  <c r="W44" i="161"/>
  <c r="V44" i="161"/>
  <c r="U44" i="161"/>
  <c r="T44" i="161"/>
  <c r="AC43" i="161"/>
  <c r="AB43" i="161"/>
  <c r="AA43" i="161"/>
  <c r="Z43" i="161"/>
  <c r="Y43" i="161"/>
  <c r="X43" i="161"/>
  <c r="W43" i="161"/>
  <c r="V43" i="161"/>
  <c r="U43" i="161"/>
  <c r="T43" i="161"/>
  <c r="AC42" i="161"/>
  <c r="AB42" i="161"/>
  <c r="AA42" i="161"/>
  <c r="Z42" i="161"/>
  <c r="Y42" i="161"/>
  <c r="X42" i="161"/>
  <c r="W42" i="161"/>
  <c r="V42" i="161"/>
  <c r="U42" i="161"/>
  <c r="T42" i="161"/>
  <c r="AC41" i="161"/>
  <c r="AB41" i="161"/>
  <c r="AA41" i="161"/>
  <c r="Z41" i="161"/>
  <c r="Y41" i="161"/>
  <c r="X41" i="161"/>
  <c r="W41" i="161"/>
  <c r="V41" i="161"/>
  <c r="U41" i="161"/>
  <c r="T41" i="161"/>
  <c r="AC40" i="161"/>
  <c r="AB40" i="161"/>
  <c r="AA40" i="161"/>
  <c r="Z40" i="161"/>
  <c r="Y40" i="161"/>
  <c r="X40" i="161"/>
  <c r="W40" i="161"/>
  <c r="V40" i="161"/>
  <c r="U40" i="161"/>
  <c r="T40" i="161"/>
  <c r="AC39" i="161"/>
  <c r="AB39" i="161"/>
  <c r="AA39" i="161"/>
  <c r="Z39" i="161"/>
  <c r="Y39" i="161"/>
  <c r="X39" i="161"/>
  <c r="W39" i="161"/>
  <c r="V39" i="161"/>
  <c r="U39" i="161"/>
  <c r="T39" i="161"/>
  <c r="AC38" i="161"/>
  <c r="AB38" i="161"/>
  <c r="AA38" i="161"/>
  <c r="Z38" i="161"/>
  <c r="Y38" i="161"/>
  <c r="X38" i="161"/>
  <c r="W38" i="161"/>
  <c r="V38" i="161"/>
  <c r="U38" i="161"/>
  <c r="T38" i="161"/>
  <c r="AC37" i="161"/>
  <c r="AB37" i="161"/>
  <c r="AA37" i="161"/>
  <c r="Z37" i="161"/>
  <c r="Y37" i="161"/>
  <c r="X37" i="161"/>
  <c r="W37" i="161"/>
  <c r="V37" i="161"/>
  <c r="U37" i="161"/>
  <c r="T37" i="161"/>
  <c r="AC35" i="161"/>
  <c r="AB35" i="161"/>
  <c r="AA35" i="161"/>
  <c r="Z35" i="161"/>
  <c r="Y35" i="161"/>
  <c r="X35" i="161"/>
  <c r="W35" i="161"/>
  <c r="V35" i="161"/>
  <c r="U35" i="161"/>
  <c r="T35" i="161"/>
  <c r="AC34" i="161"/>
  <c r="AB34" i="161"/>
  <c r="AA34" i="161"/>
  <c r="Z34" i="161"/>
  <c r="Y34" i="161"/>
  <c r="X34" i="161"/>
  <c r="W34" i="161"/>
  <c r="V34" i="161"/>
  <c r="U34" i="161"/>
  <c r="T34" i="161"/>
  <c r="AC33" i="161"/>
  <c r="AB33" i="161"/>
  <c r="AA33" i="161"/>
  <c r="Z33" i="161"/>
  <c r="Y33" i="161"/>
  <c r="X33" i="161"/>
  <c r="W33" i="161"/>
  <c r="V33" i="161"/>
  <c r="U33" i="161"/>
  <c r="T33" i="161"/>
  <c r="AC32" i="161"/>
  <c r="AB32" i="161"/>
  <c r="AA32" i="161"/>
  <c r="Z32" i="161"/>
  <c r="Y32" i="161"/>
  <c r="X32" i="161"/>
  <c r="W32" i="161"/>
  <c r="V32" i="161"/>
  <c r="U32" i="161"/>
  <c r="T32" i="161"/>
  <c r="AC31" i="161"/>
  <c r="AB31" i="161"/>
  <c r="AA31" i="161"/>
  <c r="Z31" i="161"/>
  <c r="Y31" i="161"/>
  <c r="X31" i="161"/>
  <c r="W31" i="161"/>
  <c r="V31" i="161"/>
  <c r="U31" i="161"/>
  <c r="T31" i="161"/>
  <c r="AC30" i="161"/>
  <c r="AB30" i="161"/>
  <c r="AA30" i="161"/>
  <c r="Z30" i="161"/>
  <c r="Y30" i="161"/>
  <c r="X30" i="161"/>
  <c r="W30" i="161"/>
  <c r="V30" i="161"/>
  <c r="U30" i="161"/>
  <c r="T30" i="161"/>
  <c r="S60" i="161"/>
  <c r="S61" i="161"/>
  <c r="S62" i="161"/>
  <c r="S63" i="161"/>
  <c r="S64" i="161"/>
  <c r="S65" i="161"/>
  <c r="S66" i="161"/>
  <c r="S67" i="161"/>
  <c r="S68" i="161"/>
  <c r="S59" i="161"/>
  <c r="S49" i="161"/>
  <c r="S50" i="161"/>
  <c r="S51" i="161"/>
  <c r="S52" i="161"/>
  <c r="S53" i="161"/>
  <c r="S54" i="161"/>
  <c r="S55" i="161"/>
  <c r="S56" i="161"/>
  <c r="S57" i="161"/>
  <c r="S48" i="161"/>
  <c r="S38" i="161"/>
  <c r="S39" i="161"/>
  <c r="S40" i="161"/>
  <c r="S41" i="161"/>
  <c r="S42" i="161"/>
  <c r="S43" i="161"/>
  <c r="S44" i="161"/>
  <c r="S45" i="161"/>
  <c r="S46" i="161"/>
  <c r="S37" i="161"/>
  <c r="S31" i="161"/>
  <c r="S32" i="161"/>
  <c r="S33" i="161"/>
  <c r="S34" i="161"/>
  <c r="S35" i="161"/>
  <c r="S30" i="161"/>
  <c r="N68" i="161"/>
  <c r="M68" i="161"/>
  <c r="L68" i="161"/>
  <c r="K68" i="161"/>
  <c r="J68" i="161"/>
  <c r="I68" i="161"/>
  <c r="H68" i="161"/>
  <c r="G68" i="161"/>
  <c r="F68" i="161"/>
  <c r="N67" i="161"/>
  <c r="M67" i="161"/>
  <c r="L67" i="161"/>
  <c r="K67" i="161"/>
  <c r="J67" i="161"/>
  <c r="I67" i="161"/>
  <c r="H67" i="161"/>
  <c r="G67" i="161"/>
  <c r="F67" i="161"/>
  <c r="N66" i="161"/>
  <c r="M66" i="161"/>
  <c r="L66" i="161"/>
  <c r="K66" i="161"/>
  <c r="J66" i="161"/>
  <c r="I66" i="161"/>
  <c r="H66" i="161"/>
  <c r="G66" i="161"/>
  <c r="F66" i="161"/>
  <c r="N65" i="161"/>
  <c r="M65" i="161"/>
  <c r="L65" i="161"/>
  <c r="K65" i="161"/>
  <c r="J65" i="161"/>
  <c r="I65" i="161"/>
  <c r="H65" i="161"/>
  <c r="G65" i="161"/>
  <c r="F65" i="161"/>
  <c r="N64" i="161"/>
  <c r="M64" i="161"/>
  <c r="L64" i="161"/>
  <c r="K64" i="161"/>
  <c r="J64" i="161"/>
  <c r="I64" i="161"/>
  <c r="H64" i="161"/>
  <c r="G64" i="161"/>
  <c r="F64" i="161"/>
  <c r="N63" i="161"/>
  <c r="M63" i="161"/>
  <c r="L63" i="161"/>
  <c r="K63" i="161"/>
  <c r="J63" i="161"/>
  <c r="I63" i="161"/>
  <c r="H63" i="161"/>
  <c r="G63" i="161"/>
  <c r="F63" i="161"/>
  <c r="N62" i="161"/>
  <c r="M62" i="161"/>
  <c r="L62" i="161"/>
  <c r="K62" i="161"/>
  <c r="J62" i="161"/>
  <c r="I62" i="161"/>
  <c r="H62" i="161"/>
  <c r="G62" i="161"/>
  <c r="F62" i="161"/>
  <c r="N61" i="161"/>
  <c r="M61" i="161"/>
  <c r="L61" i="161"/>
  <c r="K61" i="161"/>
  <c r="J61" i="161"/>
  <c r="I61" i="161"/>
  <c r="H61" i="161"/>
  <c r="G61" i="161"/>
  <c r="F61" i="161"/>
  <c r="N60" i="161"/>
  <c r="M60" i="161"/>
  <c r="L60" i="161"/>
  <c r="K60" i="161"/>
  <c r="J60" i="161"/>
  <c r="I60" i="161"/>
  <c r="H60" i="161"/>
  <c r="G60" i="161"/>
  <c r="F60" i="161"/>
  <c r="N59" i="161"/>
  <c r="M59" i="161"/>
  <c r="L59" i="161"/>
  <c r="K59" i="161"/>
  <c r="J59" i="161"/>
  <c r="I59" i="161"/>
  <c r="H59" i="161"/>
  <c r="G59" i="161"/>
  <c r="F59" i="161"/>
  <c r="N57" i="161"/>
  <c r="M57" i="161"/>
  <c r="L57" i="161"/>
  <c r="K57" i="161"/>
  <c r="J57" i="161"/>
  <c r="I57" i="161"/>
  <c r="H57" i="161"/>
  <c r="G57" i="161"/>
  <c r="F57" i="161"/>
  <c r="N56" i="161"/>
  <c r="M56" i="161"/>
  <c r="L56" i="161"/>
  <c r="K56" i="161"/>
  <c r="J56" i="161"/>
  <c r="I56" i="161"/>
  <c r="H56" i="161"/>
  <c r="G56" i="161"/>
  <c r="F56" i="161"/>
  <c r="N55" i="161"/>
  <c r="M55" i="161"/>
  <c r="L55" i="161"/>
  <c r="K55" i="161"/>
  <c r="J55" i="161"/>
  <c r="I55" i="161"/>
  <c r="H55" i="161"/>
  <c r="G55" i="161"/>
  <c r="F55" i="161"/>
  <c r="N54" i="161"/>
  <c r="M54" i="161"/>
  <c r="L54" i="161"/>
  <c r="K54" i="161"/>
  <c r="J54" i="161"/>
  <c r="I54" i="161"/>
  <c r="H54" i="161"/>
  <c r="G54" i="161"/>
  <c r="F54" i="161"/>
  <c r="N53" i="161"/>
  <c r="M53" i="161"/>
  <c r="L53" i="161"/>
  <c r="K53" i="161"/>
  <c r="J53" i="161"/>
  <c r="I53" i="161"/>
  <c r="H53" i="161"/>
  <c r="G53" i="161"/>
  <c r="F53" i="161"/>
  <c r="N52" i="161"/>
  <c r="M52" i="161"/>
  <c r="L52" i="161"/>
  <c r="K52" i="161"/>
  <c r="J52" i="161"/>
  <c r="I52" i="161"/>
  <c r="H52" i="161"/>
  <c r="G52" i="161"/>
  <c r="F52" i="161"/>
  <c r="N51" i="161"/>
  <c r="M51" i="161"/>
  <c r="L51" i="161"/>
  <c r="K51" i="161"/>
  <c r="J51" i="161"/>
  <c r="I51" i="161"/>
  <c r="H51" i="161"/>
  <c r="G51" i="161"/>
  <c r="F51" i="161"/>
  <c r="N50" i="161"/>
  <c r="M50" i="161"/>
  <c r="L50" i="161"/>
  <c r="K50" i="161"/>
  <c r="J50" i="161"/>
  <c r="I50" i="161"/>
  <c r="H50" i="161"/>
  <c r="G50" i="161"/>
  <c r="F50" i="161"/>
  <c r="N49" i="161"/>
  <c r="M49" i="161"/>
  <c r="L49" i="161"/>
  <c r="K49" i="161"/>
  <c r="J49" i="161"/>
  <c r="I49" i="161"/>
  <c r="H49" i="161"/>
  <c r="G49" i="161"/>
  <c r="F49" i="161"/>
  <c r="N48" i="161"/>
  <c r="M48" i="161"/>
  <c r="L48" i="161"/>
  <c r="K48" i="161"/>
  <c r="J48" i="161"/>
  <c r="I48" i="161"/>
  <c r="H48" i="161"/>
  <c r="G48" i="161"/>
  <c r="F48" i="161"/>
  <c r="N46" i="161"/>
  <c r="M46" i="161"/>
  <c r="L46" i="161"/>
  <c r="K46" i="161"/>
  <c r="J46" i="161"/>
  <c r="I46" i="161"/>
  <c r="G46" i="161"/>
  <c r="F46" i="161"/>
  <c r="N45" i="161"/>
  <c r="M45" i="161"/>
  <c r="L45" i="161"/>
  <c r="K45" i="161"/>
  <c r="J45" i="161"/>
  <c r="I45" i="161"/>
  <c r="H45" i="161"/>
  <c r="G45" i="161"/>
  <c r="F45" i="161"/>
  <c r="N44" i="161"/>
  <c r="M44" i="161"/>
  <c r="L44" i="161"/>
  <c r="K44" i="161"/>
  <c r="J44" i="161"/>
  <c r="I44" i="161"/>
  <c r="H44" i="161"/>
  <c r="G44" i="161"/>
  <c r="F44" i="161"/>
  <c r="N43" i="161"/>
  <c r="M43" i="161"/>
  <c r="L43" i="161"/>
  <c r="K43" i="161"/>
  <c r="J43" i="161"/>
  <c r="I43" i="161"/>
  <c r="H43" i="161"/>
  <c r="G43" i="161"/>
  <c r="F43" i="161"/>
  <c r="N42" i="161"/>
  <c r="M42" i="161"/>
  <c r="L42" i="161"/>
  <c r="K42" i="161"/>
  <c r="J42" i="161"/>
  <c r="I42" i="161"/>
  <c r="H42" i="161"/>
  <c r="G42" i="161"/>
  <c r="F42" i="161"/>
  <c r="N41" i="161"/>
  <c r="M41" i="161"/>
  <c r="L41" i="161"/>
  <c r="K41" i="161"/>
  <c r="J41" i="161"/>
  <c r="I41" i="161"/>
  <c r="H41" i="161"/>
  <c r="G41" i="161"/>
  <c r="F41" i="161"/>
  <c r="N40" i="161"/>
  <c r="M40" i="161"/>
  <c r="L40" i="161"/>
  <c r="K40" i="161"/>
  <c r="J40" i="161"/>
  <c r="I40" i="161"/>
  <c r="H40" i="161"/>
  <c r="G40" i="161"/>
  <c r="F40" i="161"/>
  <c r="N39" i="161"/>
  <c r="M39" i="161"/>
  <c r="L39" i="161"/>
  <c r="K39" i="161"/>
  <c r="J39" i="161"/>
  <c r="I39" i="161"/>
  <c r="H39" i="161"/>
  <c r="G39" i="161"/>
  <c r="F39" i="161"/>
  <c r="N38" i="161"/>
  <c r="M38" i="161"/>
  <c r="L38" i="161"/>
  <c r="K38" i="161"/>
  <c r="J38" i="161"/>
  <c r="I38" i="161"/>
  <c r="H38" i="161"/>
  <c r="G38" i="161"/>
  <c r="F38" i="161"/>
  <c r="N37" i="161"/>
  <c r="M37" i="161"/>
  <c r="L37" i="161"/>
  <c r="K37" i="161"/>
  <c r="J37" i="161"/>
  <c r="I37" i="161"/>
  <c r="H37" i="161"/>
  <c r="G37" i="161"/>
  <c r="F37" i="161"/>
  <c r="N35" i="161"/>
  <c r="M35" i="161"/>
  <c r="L35" i="161"/>
  <c r="K35" i="161"/>
  <c r="J35" i="161"/>
  <c r="I35" i="161"/>
  <c r="H35" i="161"/>
  <c r="G35" i="161"/>
  <c r="F35" i="161"/>
  <c r="N34" i="161"/>
  <c r="M34" i="161"/>
  <c r="L34" i="161"/>
  <c r="K34" i="161"/>
  <c r="J34" i="161"/>
  <c r="I34" i="161"/>
  <c r="H34" i="161"/>
  <c r="G34" i="161"/>
  <c r="F34" i="161"/>
  <c r="N33" i="161"/>
  <c r="M33" i="161"/>
  <c r="L33" i="161"/>
  <c r="K33" i="161"/>
  <c r="J33" i="161"/>
  <c r="I33" i="161"/>
  <c r="H33" i="161"/>
  <c r="G33" i="161"/>
  <c r="F33" i="161"/>
  <c r="N32" i="161"/>
  <c r="M32" i="161"/>
  <c r="L32" i="161"/>
  <c r="K32" i="161"/>
  <c r="J32" i="161"/>
  <c r="I32" i="161"/>
  <c r="H32" i="161"/>
  <c r="G32" i="161"/>
  <c r="F32" i="161"/>
  <c r="N31" i="161"/>
  <c r="M31" i="161"/>
  <c r="L31" i="161"/>
  <c r="K31" i="161"/>
  <c r="J31" i="161"/>
  <c r="I31" i="161"/>
  <c r="H31" i="161"/>
  <c r="G31" i="161"/>
  <c r="F31" i="161"/>
  <c r="N30" i="161"/>
  <c r="M30" i="161"/>
  <c r="L30" i="161"/>
  <c r="K30" i="161"/>
  <c r="J30" i="161"/>
  <c r="I30" i="161"/>
  <c r="H30" i="161"/>
  <c r="G30" i="161"/>
  <c r="F30" i="161"/>
  <c r="E60" i="161"/>
  <c r="E61" i="161"/>
  <c r="E62" i="161"/>
  <c r="E63" i="161"/>
  <c r="E64" i="161"/>
  <c r="E65" i="161"/>
  <c r="E66" i="161"/>
  <c r="E67" i="161"/>
  <c r="E68" i="161"/>
  <c r="E59" i="161"/>
  <c r="E49" i="161"/>
  <c r="E50" i="161"/>
  <c r="E51" i="161"/>
  <c r="E52" i="161"/>
  <c r="E53" i="161"/>
  <c r="E54" i="161"/>
  <c r="E55" i="161"/>
  <c r="E56" i="161"/>
  <c r="E57" i="161"/>
  <c r="E48" i="161"/>
  <c r="E38" i="161"/>
  <c r="E39" i="161"/>
  <c r="E40" i="161"/>
  <c r="E41" i="161"/>
  <c r="E42" i="161"/>
  <c r="E43" i="161"/>
  <c r="E44" i="161"/>
  <c r="E45" i="161"/>
  <c r="E46" i="161"/>
  <c r="E37" i="161"/>
  <c r="E31" i="161"/>
  <c r="E32" i="161"/>
  <c r="E33" i="161"/>
  <c r="E34" i="161"/>
  <c r="E35" i="161"/>
  <c r="E30" i="161"/>
  <c r="AC59" i="160"/>
  <c r="AB59" i="160"/>
  <c r="AA59" i="160"/>
  <c r="Z59" i="160"/>
  <c r="Y59" i="160"/>
  <c r="X59" i="160"/>
  <c r="W59" i="160"/>
  <c r="V59" i="160"/>
  <c r="U59" i="160"/>
  <c r="T59" i="160"/>
  <c r="AC58" i="160"/>
  <c r="AB58" i="160"/>
  <c r="AA58" i="160"/>
  <c r="Z58" i="160"/>
  <c r="Y58" i="160"/>
  <c r="X58" i="160"/>
  <c r="W58" i="160"/>
  <c r="V58" i="160"/>
  <c r="U58" i="160"/>
  <c r="T58" i="160"/>
  <c r="AC57" i="160"/>
  <c r="AB57" i="160"/>
  <c r="AA57" i="160"/>
  <c r="Z57" i="160"/>
  <c r="Y57" i="160"/>
  <c r="X57" i="160"/>
  <c r="W57" i="160"/>
  <c r="V57" i="160"/>
  <c r="U57" i="160"/>
  <c r="T57" i="160"/>
  <c r="AC56" i="160"/>
  <c r="AB56" i="160"/>
  <c r="AA56" i="160"/>
  <c r="Z56" i="160"/>
  <c r="Y56" i="160"/>
  <c r="X56" i="160"/>
  <c r="W56" i="160"/>
  <c r="V56" i="160"/>
  <c r="U56" i="160"/>
  <c r="T56" i="160"/>
  <c r="AC55" i="160"/>
  <c r="AB55" i="160"/>
  <c r="AA55" i="160"/>
  <c r="Z55" i="160"/>
  <c r="Y55" i="160"/>
  <c r="X55" i="160"/>
  <c r="W55" i="160"/>
  <c r="V55" i="160"/>
  <c r="U55" i="160"/>
  <c r="T55" i="160"/>
  <c r="AC53" i="160"/>
  <c r="AB53" i="160"/>
  <c r="AA53" i="160"/>
  <c r="Z53" i="160"/>
  <c r="Y53" i="160"/>
  <c r="X53" i="160"/>
  <c r="W53" i="160"/>
  <c r="V53" i="160"/>
  <c r="U53" i="160"/>
  <c r="T53" i="160"/>
  <c r="AC52" i="160"/>
  <c r="AB52" i="160"/>
  <c r="AA52" i="160"/>
  <c r="Z52" i="160"/>
  <c r="Y52" i="160"/>
  <c r="X52" i="160"/>
  <c r="W52" i="160"/>
  <c r="V52" i="160"/>
  <c r="U52" i="160"/>
  <c r="T52" i="160"/>
  <c r="AC51" i="160"/>
  <c r="AB51" i="160"/>
  <c r="AA51" i="160"/>
  <c r="Z51" i="160"/>
  <c r="Y51" i="160"/>
  <c r="X51" i="160"/>
  <c r="W51" i="160"/>
  <c r="V51" i="160"/>
  <c r="U51" i="160"/>
  <c r="T51" i="160"/>
  <c r="AC50" i="160"/>
  <c r="AB50" i="160"/>
  <c r="AA50" i="160"/>
  <c r="Z50" i="160"/>
  <c r="Y50" i="160"/>
  <c r="X50" i="160"/>
  <c r="W50" i="160"/>
  <c r="V50" i="160"/>
  <c r="U50" i="160"/>
  <c r="T50" i="160"/>
  <c r="AC49" i="160"/>
  <c r="AB49" i="160"/>
  <c r="AA49" i="160"/>
  <c r="Z49" i="160"/>
  <c r="Y49" i="160"/>
  <c r="X49" i="160"/>
  <c r="W49" i="160"/>
  <c r="V49" i="160"/>
  <c r="U49" i="160"/>
  <c r="T49" i="160"/>
  <c r="AC48" i="160"/>
  <c r="AB48" i="160"/>
  <c r="AA48" i="160"/>
  <c r="Z48" i="160"/>
  <c r="Y48" i="160"/>
  <c r="X48" i="160"/>
  <c r="W48" i="160"/>
  <c r="V48" i="160"/>
  <c r="U48" i="160"/>
  <c r="T48" i="160"/>
  <c r="AC47" i="160"/>
  <c r="AB47" i="160"/>
  <c r="AA47" i="160"/>
  <c r="Z47" i="160"/>
  <c r="Y47" i="160"/>
  <c r="X47" i="160"/>
  <c r="W47" i="160"/>
  <c r="V47" i="160"/>
  <c r="U47" i="160"/>
  <c r="T47" i="160"/>
  <c r="AC46" i="160"/>
  <c r="AB46" i="160"/>
  <c r="AA46" i="160"/>
  <c r="Z46" i="160"/>
  <c r="Y46" i="160"/>
  <c r="X46" i="160"/>
  <c r="W46" i="160"/>
  <c r="V46" i="160"/>
  <c r="U46" i="160"/>
  <c r="T46" i="160"/>
  <c r="AC45" i="160"/>
  <c r="AB45" i="160"/>
  <c r="AA45" i="160"/>
  <c r="Z45" i="160"/>
  <c r="Y45" i="160"/>
  <c r="X45" i="160"/>
  <c r="W45" i="160"/>
  <c r="V45" i="160"/>
  <c r="U45" i="160"/>
  <c r="T45" i="160"/>
  <c r="AC44" i="160"/>
  <c r="AB44" i="160"/>
  <c r="AA44" i="160"/>
  <c r="Z44" i="160"/>
  <c r="Y44" i="160"/>
  <c r="X44" i="160"/>
  <c r="W44" i="160"/>
  <c r="V44" i="160"/>
  <c r="U44" i="160"/>
  <c r="T44" i="160"/>
  <c r="AC43" i="160"/>
  <c r="AB43" i="160"/>
  <c r="AA43" i="160"/>
  <c r="Z43" i="160"/>
  <c r="Y43" i="160"/>
  <c r="X43" i="160"/>
  <c r="W43" i="160"/>
  <c r="V43" i="160"/>
  <c r="U43" i="160"/>
  <c r="T43" i="160"/>
  <c r="AC42" i="160"/>
  <c r="AB42" i="160"/>
  <c r="AA42" i="160"/>
  <c r="Z42" i="160"/>
  <c r="Y42" i="160"/>
  <c r="X42" i="160"/>
  <c r="W42" i="160"/>
  <c r="V42" i="160"/>
  <c r="U42" i="160"/>
  <c r="T42" i="160"/>
  <c r="AC41" i="160"/>
  <c r="AB41" i="160"/>
  <c r="AA41" i="160"/>
  <c r="Z41" i="160"/>
  <c r="Y41" i="160"/>
  <c r="X41" i="160"/>
  <c r="W41" i="160"/>
  <c r="V41" i="160"/>
  <c r="U41" i="160"/>
  <c r="T41" i="160"/>
  <c r="AC40" i="160"/>
  <c r="AB40" i="160"/>
  <c r="AA40" i="160"/>
  <c r="Z40" i="160"/>
  <c r="Y40" i="160"/>
  <c r="X40" i="160"/>
  <c r="W40" i="160"/>
  <c r="V40" i="160"/>
  <c r="U40" i="160"/>
  <c r="T40" i="160"/>
  <c r="AC39" i="160"/>
  <c r="AB39" i="160"/>
  <c r="AA39" i="160"/>
  <c r="Z39" i="160"/>
  <c r="Y39" i="160"/>
  <c r="X39" i="160"/>
  <c r="W39" i="160"/>
  <c r="V39" i="160"/>
  <c r="U39" i="160"/>
  <c r="T39" i="160"/>
  <c r="AC37" i="160"/>
  <c r="AB37" i="160"/>
  <c r="AA37" i="160"/>
  <c r="Z37" i="160"/>
  <c r="Y37" i="160"/>
  <c r="X37" i="160"/>
  <c r="W37" i="160"/>
  <c r="V37" i="160"/>
  <c r="U37" i="160"/>
  <c r="T37" i="160"/>
  <c r="AC36" i="160"/>
  <c r="AB36" i="160"/>
  <c r="AA36" i="160"/>
  <c r="Z36" i="160"/>
  <c r="Y36" i="160"/>
  <c r="X36" i="160"/>
  <c r="W36" i="160"/>
  <c r="V36" i="160"/>
  <c r="U36" i="160"/>
  <c r="T36" i="160"/>
  <c r="AC35" i="160"/>
  <c r="AB35" i="160"/>
  <c r="AA35" i="160"/>
  <c r="Z35" i="160"/>
  <c r="Y35" i="160"/>
  <c r="X35" i="160"/>
  <c r="W35" i="160"/>
  <c r="V35" i="160"/>
  <c r="U35" i="160"/>
  <c r="T35" i="160"/>
  <c r="AC34" i="160"/>
  <c r="AB34" i="160"/>
  <c r="AA34" i="160"/>
  <c r="Z34" i="160"/>
  <c r="Y34" i="160"/>
  <c r="X34" i="160"/>
  <c r="W34" i="160"/>
  <c r="V34" i="160"/>
  <c r="U34" i="160"/>
  <c r="T34" i="160"/>
  <c r="AC33" i="160"/>
  <c r="AB33" i="160"/>
  <c r="AA33" i="160"/>
  <c r="Z33" i="160"/>
  <c r="Y33" i="160"/>
  <c r="X33" i="160"/>
  <c r="W33" i="160"/>
  <c r="V33" i="160"/>
  <c r="U33" i="160"/>
  <c r="T33" i="160"/>
  <c r="AC31" i="160"/>
  <c r="AB31" i="160"/>
  <c r="AA31" i="160"/>
  <c r="Z31" i="160"/>
  <c r="Y31" i="160"/>
  <c r="X31" i="160"/>
  <c r="W31" i="160"/>
  <c r="V31" i="160"/>
  <c r="U31" i="160"/>
  <c r="T31" i="160"/>
  <c r="AC30" i="160"/>
  <c r="AB30" i="160"/>
  <c r="AA30" i="160"/>
  <c r="Z30" i="160"/>
  <c r="Y30" i="160"/>
  <c r="X30" i="160"/>
  <c r="W30" i="160"/>
  <c r="V30" i="160"/>
  <c r="U30" i="160"/>
  <c r="T30" i="160"/>
  <c r="N59" i="160"/>
  <c r="M59" i="160"/>
  <c r="L59" i="160"/>
  <c r="K59" i="160"/>
  <c r="J59" i="160"/>
  <c r="I59" i="160"/>
  <c r="H59" i="160"/>
  <c r="G59" i="160"/>
  <c r="F59" i="160"/>
  <c r="N58" i="160"/>
  <c r="M58" i="160"/>
  <c r="L58" i="160"/>
  <c r="K58" i="160"/>
  <c r="J58" i="160"/>
  <c r="I58" i="160"/>
  <c r="H58" i="160"/>
  <c r="G58" i="160"/>
  <c r="F58" i="160"/>
  <c r="N57" i="160"/>
  <c r="M57" i="160"/>
  <c r="L57" i="160"/>
  <c r="K57" i="160"/>
  <c r="J57" i="160"/>
  <c r="I57" i="160"/>
  <c r="H57" i="160"/>
  <c r="G57" i="160"/>
  <c r="F57" i="160"/>
  <c r="N56" i="160"/>
  <c r="M56" i="160"/>
  <c r="L56" i="160"/>
  <c r="K56" i="160"/>
  <c r="J56" i="160"/>
  <c r="I56" i="160"/>
  <c r="H56" i="160"/>
  <c r="G56" i="160"/>
  <c r="F56" i="160"/>
  <c r="N55" i="160"/>
  <c r="M55" i="160"/>
  <c r="L55" i="160"/>
  <c r="K55" i="160"/>
  <c r="J55" i="160"/>
  <c r="I55" i="160"/>
  <c r="H55" i="160"/>
  <c r="G55" i="160"/>
  <c r="F55" i="160"/>
  <c r="N53" i="160"/>
  <c r="M53" i="160"/>
  <c r="L53" i="160"/>
  <c r="K53" i="160"/>
  <c r="J53" i="160"/>
  <c r="I53" i="160"/>
  <c r="H53" i="160"/>
  <c r="G53" i="160"/>
  <c r="F53" i="160"/>
  <c r="N52" i="160"/>
  <c r="M52" i="160"/>
  <c r="L52" i="160"/>
  <c r="K52" i="160"/>
  <c r="J52" i="160"/>
  <c r="I52" i="160"/>
  <c r="H52" i="160"/>
  <c r="G52" i="160"/>
  <c r="F52" i="160"/>
  <c r="N51" i="160"/>
  <c r="M51" i="160"/>
  <c r="L51" i="160"/>
  <c r="K51" i="160"/>
  <c r="J51" i="160"/>
  <c r="I51" i="160"/>
  <c r="H51" i="160"/>
  <c r="G51" i="160"/>
  <c r="F51" i="160"/>
  <c r="N50" i="160"/>
  <c r="M50" i="160"/>
  <c r="L50" i="160"/>
  <c r="K50" i="160"/>
  <c r="J50" i="160"/>
  <c r="I50" i="160"/>
  <c r="H50" i="160"/>
  <c r="G50" i="160"/>
  <c r="F50" i="160"/>
  <c r="N49" i="160"/>
  <c r="M49" i="160"/>
  <c r="L49" i="160"/>
  <c r="K49" i="160"/>
  <c r="J49" i="160"/>
  <c r="I49" i="160"/>
  <c r="H49" i="160"/>
  <c r="G49" i="160"/>
  <c r="F49" i="160"/>
  <c r="N48" i="160"/>
  <c r="M48" i="160"/>
  <c r="L48" i="160"/>
  <c r="K48" i="160"/>
  <c r="J48" i="160"/>
  <c r="I48" i="160"/>
  <c r="H48" i="160"/>
  <c r="G48" i="160"/>
  <c r="F48" i="160"/>
  <c r="N47" i="160"/>
  <c r="M47" i="160"/>
  <c r="L47" i="160"/>
  <c r="K47" i="160"/>
  <c r="J47" i="160"/>
  <c r="I47" i="160"/>
  <c r="H47" i="160"/>
  <c r="G47" i="160"/>
  <c r="F47" i="160"/>
  <c r="N46" i="160"/>
  <c r="M46" i="160"/>
  <c r="L46" i="160"/>
  <c r="K46" i="160"/>
  <c r="J46" i="160"/>
  <c r="I46" i="160"/>
  <c r="G46" i="160"/>
  <c r="F46" i="160"/>
  <c r="N45" i="160"/>
  <c r="M45" i="160"/>
  <c r="L45" i="160"/>
  <c r="K45" i="160"/>
  <c r="J45" i="160"/>
  <c r="I45" i="160"/>
  <c r="H45" i="160"/>
  <c r="G45" i="160"/>
  <c r="F45" i="160"/>
  <c r="N44" i="160"/>
  <c r="M44" i="160"/>
  <c r="L44" i="160"/>
  <c r="K44" i="160"/>
  <c r="J44" i="160"/>
  <c r="I44" i="160"/>
  <c r="H44" i="160"/>
  <c r="G44" i="160"/>
  <c r="F44" i="160"/>
  <c r="N43" i="160"/>
  <c r="M43" i="160"/>
  <c r="L43" i="160"/>
  <c r="K43" i="160"/>
  <c r="J43" i="160"/>
  <c r="I43" i="160"/>
  <c r="H43" i="160"/>
  <c r="G43" i="160"/>
  <c r="F43" i="160"/>
  <c r="N42" i="160"/>
  <c r="M42" i="160"/>
  <c r="L42" i="160"/>
  <c r="K42" i="160"/>
  <c r="J42" i="160"/>
  <c r="I42" i="160"/>
  <c r="H42" i="160"/>
  <c r="G42" i="160"/>
  <c r="F42" i="160"/>
  <c r="N41" i="160"/>
  <c r="M41" i="160"/>
  <c r="L41" i="160"/>
  <c r="K41" i="160"/>
  <c r="J41" i="160"/>
  <c r="I41" i="160"/>
  <c r="H41" i="160"/>
  <c r="G41" i="160"/>
  <c r="F41" i="160"/>
  <c r="N40" i="160"/>
  <c r="M40" i="160"/>
  <c r="L40" i="160"/>
  <c r="K40" i="160"/>
  <c r="J40" i="160"/>
  <c r="I40" i="160"/>
  <c r="H40" i="160"/>
  <c r="G40" i="160"/>
  <c r="F40" i="160"/>
  <c r="N39" i="160"/>
  <c r="M39" i="160"/>
  <c r="L39" i="160"/>
  <c r="K39" i="160"/>
  <c r="J39" i="160"/>
  <c r="I39" i="160"/>
  <c r="H39" i="160"/>
  <c r="G39" i="160"/>
  <c r="F39" i="160"/>
  <c r="N37" i="160"/>
  <c r="M37" i="160"/>
  <c r="L37" i="160"/>
  <c r="K37" i="160"/>
  <c r="J37" i="160"/>
  <c r="I37" i="160"/>
  <c r="H37" i="160"/>
  <c r="G37" i="160"/>
  <c r="F37" i="160"/>
  <c r="N36" i="160"/>
  <c r="M36" i="160"/>
  <c r="L36" i="160"/>
  <c r="K36" i="160"/>
  <c r="J36" i="160"/>
  <c r="I36" i="160"/>
  <c r="H36" i="160"/>
  <c r="G36" i="160"/>
  <c r="F36" i="160"/>
  <c r="N35" i="160"/>
  <c r="M35" i="160"/>
  <c r="L35" i="160"/>
  <c r="K35" i="160"/>
  <c r="J35" i="160"/>
  <c r="I35" i="160"/>
  <c r="H35" i="160"/>
  <c r="G35" i="160"/>
  <c r="F35" i="160"/>
  <c r="N34" i="160"/>
  <c r="M34" i="160"/>
  <c r="L34" i="160"/>
  <c r="K34" i="160"/>
  <c r="J34" i="160"/>
  <c r="I34" i="160"/>
  <c r="H34" i="160"/>
  <c r="G34" i="160"/>
  <c r="F34" i="160"/>
  <c r="N33" i="160"/>
  <c r="M33" i="160"/>
  <c r="L33" i="160"/>
  <c r="K33" i="160"/>
  <c r="J33" i="160"/>
  <c r="I33" i="160"/>
  <c r="H33" i="160"/>
  <c r="G33" i="160"/>
  <c r="F33" i="160"/>
  <c r="N31" i="160"/>
  <c r="M31" i="160"/>
  <c r="L31" i="160"/>
  <c r="K31" i="160"/>
  <c r="J31" i="160"/>
  <c r="I31" i="160"/>
  <c r="H31" i="160"/>
  <c r="G31" i="160"/>
  <c r="F31" i="160"/>
  <c r="N30" i="160"/>
  <c r="M30" i="160"/>
  <c r="L30" i="160"/>
  <c r="K30" i="160"/>
  <c r="J30" i="160"/>
  <c r="I30" i="160"/>
  <c r="H30" i="160"/>
  <c r="G30" i="160"/>
  <c r="F30" i="160"/>
  <c r="S57" i="160"/>
  <c r="S58" i="160"/>
  <c r="S59" i="160"/>
  <c r="S56" i="160"/>
  <c r="S55" i="160"/>
  <c r="E57" i="160"/>
  <c r="E58" i="160"/>
  <c r="E59" i="160"/>
  <c r="E56" i="160"/>
  <c r="E55" i="160"/>
  <c r="S53" i="160"/>
  <c r="S52" i="160"/>
  <c r="S50" i="160"/>
  <c r="S51" i="160"/>
  <c r="S49" i="160"/>
  <c r="S48" i="160"/>
  <c r="S47" i="160"/>
  <c r="S46" i="160"/>
  <c r="S45" i="160"/>
  <c r="S42" i="160"/>
  <c r="S43" i="160"/>
  <c r="S44" i="160"/>
  <c r="S41" i="160"/>
  <c r="S40" i="160"/>
  <c r="S39" i="160"/>
  <c r="E53" i="160"/>
  <c r="E52" i="160"/>
  <c r="E50" i="160"/>
  <c r="E51" i="160"/>
  <c r="E49" i="160"/>
  <c r="E48" i="160"/>
  <c r="E47" i="160"/>
  <c r="E46" i="160"/>
  <c r="E45" i="160"/>
  <c r="E42" i="160"/>
  <c r="E43" i="160"/>
  <c r="E44" i="160"/>
  <c r="E41" i="160"/>
  <c r="E40" i="160"/>
  <c r="E39" i="160"/>
  <c r="S34" i="160"/>
  <c r="S35" i="160"/>
  <c r="S36" i="160"/>
  <c r="S37" i="160"/>
  <c r="S33" i="160"/>
  <c r="E34" i="160"/>
  <c r="E35" i="160"/>
  <c r="E36" i="160"/>
  <c r="E37" i="160"/>
  <c r="E33" i="160"/>
  <c r="S31" i="160"/>
  <c r="S30" i="160"/>
  <c r="E31" i="160"/>
  <c r="E30" i="160"/>
  <c r="AA28" i="160"/>
  <c r="AA28" i="161" s="1"/>
  <c r="AB28" i="160"/>
  <c r="AB28" i="161" s="1"/>
  <c r="AC28" i="160"/>
  <c r="AC28" i="161" s="1"/>
  <c r="X28" i="160"/>
  <c r="X28" i="161" s="1"/>
  <c r="Y28" i="160"/>
  <c r="Y28" i="161" s="1"/>
  <c r="Z28" i="160"/>
  <c r="Z28" i="161" s="1"/>
  <c r="T28" i="160"/>
  <c r="T28" i="161" s="1"/>
  <c r="U28" i="160"/>
  <c r="U28" i="161" s="1"/>
  <c r="V28" i="160"/>
  <c r="V28" i="161" s="1"/>
  <c r="W28" i="160"/>
  <c r="W28" i="161" s="1"/>
  <c r="S28" i="160"/>
  <c r="S28" i="161" s="1"/>
  <c r="L28" i="160"/>
  <c r="L28" i="161" s="1"/>
  <c r="M28" i="160"/>
  <c r="M28" i="161" s="1"/>
  <c r="N28" i="160"/>
  <c r="N28" i="161" s="1"/>
  <c r="I28" i="160"/>
  <c r="I28" i="161" s="1"/>
  <c r="J28" i="160"/>
  <c r="J28" i="161" s="1"/>
  <c r="K28" i="160"/>
  <c r="K28" i="161" s="1"/>
  <c r="G28" i="160"/>
  <c r="G28" i="161" s="1"/>
  <c r="H28" i="160"/>
  <c r="H28" i="161" s="1"/>
  <c r="F28" i="160"/>
  <c r="F28" i="161" s="1"/>
  <c r="AG5" i="160"/>
  <c r="AH5" i="160"/>
  <c r="AI5" i="160"/>
  <c r="AJ5" i="160"/>
  <c r="AK5" i="160"/>
  <c r="AL5" i="160"/>
  <c r="AM5" i="160"/>
  <c r="AN5" i="160"/>
  <c r="AO5" i="160"/>
  <c r="AP5" i="160"/>
  <c r="AQ5" i="160"/>
  <c r="AR5" i="160"/>
  <c r="AS5" i="160"/>
  <c r="AT5" i="160"/>
  <c r="AU5" i="160"/>
  <c r="AV5" i="160"/>
  <c r="AW5" i="160"/>
  <c r="AX5" i="160"/>
  <c r="AY5" i="160"/>
  <c r="AZ5" i="160"/>
  <c r="AF5" i="160"/>
  <c r="AC68" i="159"/>
  <c r="AB68" i="159"/>
  <c r="AA68" i="159"/>
  <c r="Z68" i="159"/>
  <c r="Y68" i="159"/>
  <c r="X68" i="159"/>
  <c r="W68" i="159"/>
  <c r="V68" i="159"/>
  <c r="U68" i="159"/>
  <c r="T68" i="159"/>
  <c r="AC67" i="159"/>
  <c r="AB67" i="159"/>
  <c r="AA67" i="159"/>
  <c r="Z67" i="159"/>
  <c r="Y67" i="159"/>
  <c r="X67" i="159"/>
  <c r="W67" i="159"/>
  <c r="V67" i="159"/>
  <c r="U67" i="159"/>
  <c r="T67" i="159"/>
  <c r="AC66" i="159"/>
  <c r="AB66" i="159"/>
  <c r="AA66" i="159"/>
  <c r="Z66" i="159"/>
  <c r="Y66" i="159"/>
  <c r="X66" i="159"/>
  <c r="W66" i="159"/>
  <c r="V66" i="159"/>
  <c r="U66" i="159"/>
  <c r="T66" i="159"/>
  <c r="AC65" i="159"/>
  <c r="AB65" i="159"/>
  <c r="AA65" i="159"/>
  <c r="Z65" i="159"/>
  <c r="Y65" i="159"/>
  <c r="X65" i="159"/>
  <c r="W65" i="159"/>
  <c r="V65" i="159"/>
  <c r="U65" i="159"/>
  <c r="T65" i="159"/>
  <c r="AC64" i="159"/>
  <c r="AB64" i="159"/>
  <c r="AA64" i="159"/>
  <c r="Z64" i="159"/>
  <c r="Y64" i="159"/>
  <c r="X64" i="159"/>
  <c r="W64" i="159"/>
  <c r="V64" i="159"/>
  <c r="U64" i="159"/>
  <c r="T64" i="159"/>
  <c r="AC63" i="159"/>
  <c r="AB63" i="159"/>
  <c r="AA63" i="159"/>
  <c r="Z63" i="159"/>
  <c r="Y63" i="159"/>
  <c r="X63" i="159"/>
  <c r="W63" i="159"/>
  <c r="V63" i="159"/>
  <c r="U63" i="159"/>
  <c r="T63" i="159"/>
  <c r="AC62" i="159"/>
  <c r="AB62" i="159"/>
  <c r="AA62" i="159"/>
  <c r="Z62" i="159"/>
  <c r="Y62" i="159"/>
  <c r="X62" i="159"/>
  <c r="W62" i="159"/>
  <c r="V62" i="159"/>
  <c r="U62" i="159"/>
  <c r="T62" i="159"/>
  <c r="AC61" i="159"/>
  <c r="AB61" i="159"/>
  <c r="AA61" i="159"/>
  <c r="Z61" i="159"/>
  <c r="Y61" i="159"/>
  <c r="X61" i="159"/>
  <c r="W61" i="159"/>
  <c r="V61" i="159"/>
  <c r="U61" i="159"/>
  <c r="T61" i="159"/>
  <c r="AC60" i="159"/>
  <c r="AB60" i="159"/>
  <c r="AA60" i="159"/>
  <c r="Z60" i="159"/>
  <c r="Y60" i="159"/>
  <c r="X60" i="159"/>
  <c r="W60" i="159"/>
  <c r="V60" i="159"/>
  <c r="U60" i="159"/>
  <c r="T60" i="159"/>
  <c r="AC59" i="159"/>
  <c r="AB59" i="159"/>
  <c r="AA59" i="159"/>
  <c r="Z59" i="159"/>
  <c r="Y59" i="159"/>
  <c r="X59" i="159"/>
  <c r="W59" i="159"/>
  <c r="V59" i="159"/>
  <c r="U59" i="159"/>
  <c r="T59" i="159"/>
  <c r="AC57" i="159"/>
  <c r="AB57" i="159"/>
  <c r="AA57" i="159"/>
  <c r="Z57" i="159"/>
  <c r="Y57" i="159"/>
  <c r="X57" i="159"/>
  <c r="W57" i="159"/>
  <c r="V57" i="159"/>
  <c r="U57" i="159"/>
  <c r="T57" i="159"/>
  <c r="AC56" i="159"/>
  <c r="AB56" i="159"/>
  <c r="AA56" i="159"/>
  <c r="Z56" i="159"/>
  <c r="Y56" i="159"/>
  <c r="X56" i="159"/>
  <c r="W56" i="159"/>
  <c r="V56" i="159"/>
  <c r="U56" i="159"/>
  <c r="T56" i="159"/>
  <c r="AC55" i="159"/>
  <c r="AB55" i="159"/>
  <c r="AA55" i="159"/>
  <c r="Z55" i="159"/>
  <c r="Y55" i="159"/>
  <c r="X55" i="159"/>
  <c r="W55" i="159"/>
  <c r="V55" i="159"/>
  <c r="U55" i="159"/>
  <c r="T55" i="159"/>
  <c r="AC54" i="159"/>
  <c r="AB54" i="159"/>
  <c r="AA54" i="159"/>
  <c r="Z54" i="159"/>
  <c r="Y54" i="159"/>
  <c r="X54" i="159"/>
  <c r="W54" i="159"/>
  <c r="V54" i="159"/>
  <c r="U54" i="159"/>
  <c r="T54" i="159"/>
  <c r="AC53" i="159"/>
  <c r="AB53" i="159"/>
  <c r="AA53" i="159"/>
  <c r="Z53" i="159"/>
  <c r="Y53" i="159"/>
  <c r="X53" i="159"/>
  <c r="W53" i="159"/>
  <c r="V53" i="159"/>
  <c r="U53" i="159"/>
  <c r="T53" i="159"/>
  <c r="AC52" i="159"/>
  <c r="AB52" i="159"/>
  <c r="AA52" i="159"/>
  <c r="Z52" i="159"/>
  <c r="Y52" i="159"/>
  <c r="X52" i="159"/>
  <c r="W52" i="159"/>
  <c r="V52" i="159"/>
  <c r="U52" i="159"/>
  <c r="T52" i="159"/>
  <c r="AC51" i="159"/>
  <c r="AB51" i="159"/>
  <c r="AA51" i="159"/>
  <c r="Z51" i="159"/>
  <c r="Y51" i="159"/>
  <c r="X51" i="159"/>
  <c r="W51" i="159"/>
  <c r="V51" i="159"/>
  <c r="U51" i="159"/>
  <c r="T51" i="159"/>
  <c r="AC50" i="159"/>
  <c r="AB50" i="159"/>
  <c r="AA50" i="159"/>
  <c r="Z50" i="159"/>
  <c r="Y50" i="159"/>
  <c r="X50" i="159"/>
  <c r="W50" i="159"/>
  <c r="V50" i="159"/>
  <c r="U50" i="159"/>
  <c r="T50" i="159"/>
  <c r="AC49" i="159"/>
  <c r="AB49" i="159"/>
  <c r="AA49" i="159"/>
  <c r="Z49" i="159"/>
  <c r="Y49" i="159"/>
  <c r="X49" i="159"/>
  <c r="W49" i="159"/>
  <c r="V49" i="159"/>
  <c r="U49" i="159"/>
  <c r="T49" i="159"/>
  <c r="AC48" i="159"/>
  <c r="AB48" i="159"/>
  <c r="AA48" i="159"/>
  <c r="Z48" i="159"/>
  <c r="Y48" i="159"/>
  <c r="X48" i="159"/>
  <c r="W48" i="159"/>
  <c r="V48" i="159"/>
  <c r="U48" i="159"/>
  <c r="T48" i="159"/>
  <c r="AC46" i="159"/>
  <c r="AB46" i="159"/>
  <c r="AA46" i="159"/>
  <c r="Z46" i="159"/>
  <c r="Y46" i="159"/>
  <c r="X46" i="159"/>
  <c r="W46" i="159"/>
  <c r="V46" i="159"/>
  <c r="U46" i="159"/>
  <c r="T46" i="159"/>
  <c r="AC45" i="159"/>
  <c r="AB45" i="159"/>
  <c r="AA45" i="159"/>
  <c r="Z45" i="159"/>
  <c r="Y45" i="159"/>
  <c r="X45" i="159"/>
  <c r="W45" i="159"/>
  <c r="V45" i="159"/>
  <c r="U45" i="159"/>
  <c r="T45" i="159"/>
  <c r="AC44" i="159"/>
  <c r="AB44" i="159"/>
  <c r="AA44" i="159"/>
  <c r="Z44" i="159"/>
  <c r="Y44" i="159"/>
  <c r="X44" i="159"/>
  <c r="W44" i="159"/>
  <c r="V44" i="159"/>
  <c r="U44" i="159"/>
  <c r="T44" i="159"/>
  <c r="AC43" i="159"/>
  <c r="AB43" i="159"/>
  <c r="AA43" i="159"/>
  <c r="Z43" i="159"/>
  <c r="Y43" i="159"/>
  <c r="X43" i="159"/>
  <c r="W43" i="159"/>
  <c r="V43" i="159"/>
  <c r="U43" i="159"/>
  <c r="T43" i="159"/>
  <c r="AC42" i="159"/>
  <c r="AB42" i="159"/>
  <c r="AA42" i="159"/>
  <c r="Z42" i="159"/>
  <c r="Y42" i="159"/>
  <c r="X42" i="159"/>
  <c r="W42" i="159"/>
  <c r="V42" i="159"/>
  <c r="U42" i="159"/>
  <c r="T42" i="159"/>
  <c r="AC41" i="159"/>
  <c r="AB41" i="159"/>
  <c r="AA41" i="159"/>
  <c r="Z41" i="159"/>
  <c r="Y41" i="159"/>
  <c r="X41" i="159"/>
  <c r="W41" i="159"/>
  <c r="V41" i="159"/>
  <c r="U41" i="159"/>
  <c r="T41" i="159"/>
  <c r="AC40" i="159"/>
  <c r="AB40" i="159"/>
  <c r="AA40" i="159"/>
  <c r="Z40" i="159"/>
  <c r="Y40" i="159"/>
  <c r="X40" i="159"/>
  <c r="W40" i="159"/>
  <c r="V40" i="159"/>
  <c r="U40" i="159"/>
  <c r="T40" i="159"/>
  <c r="AC39" i="159"/>
  <c r="AB39" i="159"/>
  <c r="AA39" i="159"/>
  <c r="Z39" i="159"/>
  <c r="Y39" i="159"/>
  <c r="X39" i="159"/>
  <c r="W39" i="159"/>
  <c r="V39" i="159"/>
  <c r="U39" i="159"/>
  <c r="T39" i="159"/>
  <c r="AC38" i="159"/>
  <c r="AB38" i="159"/>
  <c r="AA38" i="159"/>
  <c r="Z38" i="159"/>
  <c r="Y38" i="159"/>
  <c r="X38" i="159"/>
  <c r="W38" i="159"/>
  <c r="V38" i="159"/>
  <c r="U38" i="159"/>
  <c r="T38" i="159"/>
  <c r="AC37" i="159"/>
  <c r="AB37" i="159"/>
  <c r="AA37" i="159"/>
  <c r="Z37" i="159"/>
  <c r="Y37" i="159"/>
  <c r="X37" i="159"/>
  <c r="W37" i="159"/>
  <c r="V37" i="159"/>
  <c r="U37" i="159"/>
  <c r="T37" i="159"/>
  <c r="AC35" i="159"/>
  <c r="AB35" i="159"/>
  <c r="AA35" i="159"/>
  <c r="Z35" i="159"/>
  <c r="Y35" i="159"/>
  <c r="X35" i="159"/>
  <c r="W35" i="159"/>
  <c r="V35" i="159"/>
  <c r="U35" i="159"/>
  <c r="T35" i="159"/>
  <c r="AC34" i="159"/>
  <c r="AB34" i="159"/>
  <c r="AA34" i="159"/>
  <c r="Z34" i="159"/>
  <c r="Y34" i="159"/>
  <c r="X34" i="159"/>
  <c r="W34" i="159"/>
  <c r="V34" i="159"/>
  <c r="U34" i="159"/>
  <c r="T34" i="159"/>
  <c r="AC33" i="159"/>
  <c r="AB33" i="159"/>
  <c r="AA33" i="159"/>
  <c r="Z33" i="159"/>
  <c r="Y33" i="159"/>
  <c r="X33" i="159"/>
  <c r="W33" i="159"/>
  <c r="V33" i="159"/>
  <c r="U33" i="159"/>
  <c r="T33" i="159"/>
  <c r="AC32" i="159"/>
  <c r="AB32" i="159"/>
  <c r="AA32" i="159"/>
  <c r="Z32" i="159"/>
  <c r="Y32" i="159"/>
  <c r="X32" i="159"/>
  <c r="W32" i="159"/>
  <c r="V32" i="159"/>
  <c r="U32" i="159"/>
  <c r="T32" i="159"/>
  <c r="AC31" i="159"/>
  <c r="AB31" i="159"/>
  <c r="AA31" i="159"/>
  <c r="Z31" i="159"/>
  <c r="Y31" i="159"/>
  <c r="X31" i="159"/>
  <c r="W31" i="159"/>
  <c r="V31" i="159"/>
  <c r="U31" i="159"/>
  <c r="T31" i="159"/>
  <c r="AC30" i="159"/>
  <c r="AB30" i="159"/>
  <c r="AA30" i="159"/>
  <c r="Z30" i="159"/>
  <c r="Y30" i="159"/>
  <c r="X30" i="159"/>
  <c r="W30" i="159"/>
  <c r="V30" i="159"/>
  <c r="U30" i="159"/>
  <c r="T30" i="159"/>
  <c r="S60" i="159"/>
  <c r="S61" i="159"/>
  <c r="S62" i="159"/>
  <c r="S63" i="159"/>
  <c r="S64" i="159"/>
  <c r="S65" i="159"/>
  <c r="S66" i="159"/>
  <c r="S67" i="159"/>
  <c r="S68" i="159"/>
  <c r="S49" i="159"/>
  <c r="S50" i="159"/>
  <c r="S51" i="159"/>
  <c r="S52" i="159"/>
  <c r="S53" i="159"/>
  <c r="S54" i="159"/>
  <c r="S55" i="159"/>
  <c r="S56" i="159"/>
  <c r="S57" i="159"/>
  <c r="S48" i="159"/>
  <c r="S38" i="159"/>
  <c r="S39" i="159"/>
  <c r="S40" i="159"/>
  <c r="S41" i="159"/>
  <c r="S42" i="159"/>
  <c r="S43" i="159"/>
  <c r="S44" i="159"/>
  <c r="S45" i="159"/>
  <c r="S46" i="159"/>
  <c r="S37" i="159"/>
  <c r="S31" i="159"/>
  <c r="S32" i="159"/>
  <c r="S33" i="159"/>
  <c r="S34" i="159"/>
  <c r="S35" i="159"/>
  <c r="S30" i="159"/>
  <c r="N68" i="159"/>
  <c r="M68" i="159"/>
  <c r="L68" i="159"/>
  <c r="K68" i="159"/>
  <c r="J68" i="159"/>
  <c r="I68" i="159"/>
  <c r="H68" i="159"/>
  <c r="G68" i="159"/>
  <c r="F68" i="159"/>
  <c r="N67" i="159"/>
  <c r="M67" i="159"/>
  <c r="L67" i="159"/>
  <c r="K67" i="159"/>
  <c r="J67" i="159"/>
  <c r="I67" i="159"/>
  <c r="H67" i="159"/>
  <c r="G67" i="159"/>
  <c r="F67" i="159"/>
  <c r="N66" i="159"/>
  <c r="M66" i="159"/>
  <c r="L66" i="159"/>
  <c r="K66" i="159"/>
  <c r="J66" i="159"/>
  <c r="I66" i="159"/>
  <c r="H66" i="159"/>
  <c r="G66" i="159"/>
  <c r="F66" i="159"/>
  <c r="N65" i="159"/>
  <c r="M65" i="159"/>
  <c r="L65" i="159"/>
  <c r="K65" i="159"/>
  <c r="J65" i="159"/>
  <c r="I65" i="159"/>
  <c r="H65" i="159"/>
  <c r="G65" i="159"/>
  <c r="F65" i="159"/>
  <c r="N64" i="159"/>
  <c r="M64" i="159"/>
  <c r="L64" i="159"/>
  <c r="K64" i="159"/>
  <c r="J64" i="159"/>
  <c r="I64" i="159"/>
  <c r="H64" i="159"/>
  <c r="G64" i="159"/>
  <c r="F64" i="159"/>
  <c r="N63" i="159"/>
  <c r="M63" i="159"/>
  <c r="L63" i="159"/>
  <c r="K63" i="159"/>
  <c r="J63" i="159"/>
  <c r="I63" i="159"/>
  <c r="H63" i="159"/>
  <c r="G63" i="159"/>
  <c r="F63" i="159"/>
  <c r="N62" i="159"/>
  <c r="M62" i="159"/>
  <c r="L62" i="159"/>
  <c r="K62" i="159"/>
  <c r="J62" i="159"/>
  <c r="I62" i="159"/>
  <c r="H62" i="159"/>
  <c r="G62" i="159"/>
  <c r="F62" i="159"/>
  <c r="N61" i="159"/>
  <c r="M61" i="159"/>
  <c r="L61" i="159"/>
  <c r="K61" i="159"/>
  <c r="J61" i="159"/>
  <c r="I61" i="159"/>
  <c r="H61" i="159"/>
  <c r="G61" i="159"/>
  <c r="F61" i="159"/>
  <c r="N60" i="159"/>
  <c r="M60" i="159"/>
  <c r="L60" i="159"/>
  <c r="K60" i="159"/>
  <c r="J60" i="159"/>
  <c r="I60" i="159"/>
  <c r="H60" i="159"/>
  <c r="G60" i="159"/>
  <c r="F60" i="159"/>
  <c r="N59" i="159"/>
  <c r="M59" i="159"/>
  <c r="L59" i="159"/>
  <c r="K59" i="159"/>
  <c r="J59" i="159"/>
  <c r="I59" i="159"/>
  <c r="H59" i="159"/>
  <c r="G59" i="159"/>
  <c r="F59" i="159"/>
  <c r="N57" i="159"/>
  <c r="M57" i="159"/>
  <c r="L57" i="159"/>
  <c r="K57" i="159"/>
  <c r="J57" i="159"/>
  <c r="I57" i="159"/>
  <c r="H57" i="159"/>
  <c r="G57" i="159"/>
  <c r="F57" i="159"/>
  <c r="N56" i="159"/>
  <c r="M56" i="159"/>
  <c r="L56" i="159"/>
  <c r="K56" i="159"/>
  <c r="J56" i="159"/>
  <c r="I56" i="159"/>
  <c r="H56" i="159"/>
  <c r="G56" i="159"/>
  <c r="F56" i="159"/>
  <c r="N55" i="159"/>
  <c r="M55" i="159"/>
  <c r="L55" i="159"/>
  <c r="K55" i="159"/>
  <c r="J55" i="159"/>
  <c r="I55" i="159"/>
  <c r="H55" i="159"/>
  <c r="G55" i="159"/>
  <c r="F55" i="159"/>
  <c r="N54" i="159"/>
  <c r="M54" i="159"/>
  <c r="L54" i="159"/>
  <c r="K54" i="159"/>
  <c r="J54" i="159"/>
  <c r="I54" i="159"/>
  <c r="H54" i="159"/>
  <c r="G54" i="159"/>
  <c r="F54" i="159"/>
  <c r="N53" i="159"/>
  <c r="M53" i="159"/>
  <c r="L53" i="159"/>
  <c r="K53" i="159"/>
  <c r="J53" i="159"/>
  <c r="I53" i="159"/>
  <c r="H53" i="159"/>
  <c r="G53" i="159"/>
  <c r="F53" i="159"/>
  <c r="N52" i="159"/>
  <c r="M52" i="159"/>
  <c r="L52" i="159"/>
  <c r="K52" i="159"/>
  <c r="J52" i="159"/>
  <c r="I52" i="159"/>
  <c r="H52" i="159"/>
  <c r="G52" i="159"/>
  <c r="F52" i="159"/>
  <c r="N51" i="159"/>
  <c r="M51" i="159"/>
  <c r="L51" i="159"/>
  <c r="K51" i="159"/>
  <c r="J51" i="159"/>
  <c r="I51" i="159"/>
  <c r="H51" i="159"/>
  <c r="G51" i="159"/>
  <c r="F51" i="159"/>
  <c r="N50" i="159"/>
  <c r="M50" i="159"/>
  <c r="L50" i="159"/>
  <c r="K50" i="159"/>
  <c r="J50" i="159"/>
  <c r="I50" i="159"/>
  <c r="H50" i="159"/>
  <c r="G50" i="159"/>
  <c r="F50" i="159"/>
  <c r="N49" i="159"/>
  <c r="M49" i="159"/>
  <c r="L49" i="159"/>
  <c r="K49" i="159"/>
  <c r="J49" i="159"/>
  <c r="I49" i="159"/>
  <c r="H49" i="159"/>
  <c r="G49" i="159"/>
  <c r="F49" i="159"/>
  <c r="N48" i="159"/>
  <c r="M48" i="159"/>
  <c r="L48" i="159"/>
  <c r="K48" i="159"/>
  <c r="J48" i="159"/>
  <c r="I48" i="159"/>
  <c r="H48" i="159"/>
  <c r="G48" i="159"/>
  <c r="F48" i="159"/>
  <c r="N46" i="159"/>
  <c r="M46" i="159"/>
  <c r="L46" i="159"/>
  <c r="K46" i="159"/>
  <c r="J46" i="159"/>
  <c r="I46" i="159"/>
  <c r="G46" i="159"/>
  <c r="F46" i="159"/>
  <c r="N45" i="159"/>
  <c r="M45" i="159"/>
  <c r="L45" i="159"/>
  <c r="K45" i="159"/>
  <c r="J45" i="159"/>
  <c r="I45" i="159"/>
  <c r="H45" i="159"/>
  <c r="G45" i="159"/>
  <c r="F45" i="159"/>
  <c r="N44" i="159"/>
  <c r="M44" i="159"/>
  <c r="L44" i="159"/>
  <c r="K44" i="159"/>
  <c r="J44" i="159"/>
  <c r="I44" i="159"/>
  <c r="H44" i="159"/>
  <c r="G44" i="159"/>
  <c r="F44" i="159"/>
  <c r="N43" i="159"/>
  <c r="M43" i="159"/>
  <c r="L43" i="159"/>
  <c r="K43" i="159"/>
  <c r="J43" i="159"/>
  <c r="I43" i="159"/>
  <c r="H43" i="159"/>
  <c r="G43" i="159"/>
  <c r="F43" i="159"/>
  <c r="N42" i="159"/>
  <c r="M42" i="159"/>
  <c r="L42" i="159"/>
  <c r="K42" i="159"/>
  <c r="J42" i="159"/>
  <c r="I42" i="159"/>
  <c r="H42" i="159"/>
  <c r="G42" i="159"/>
  <c r="F42" i="159"/>
  <c r="N41" i="159"/>
  <c r="M41" i="159"/>
  <c r="L41" i="159"/>
  <c r="K41" i="159"/>
  <c r="J41" i="159"/>
  <c r="I41" i="159"/>
  <c r="H41" i="159"/>
  <c r="G41" i="159"/>
  <c r="F41" i="159"/>
  <c r="N40" i="159"/>
  <c r="M40" i="159"/>
  <c r="L40" i="159"/>
  <c r="K40" i="159"/>
  <c r="J40" i="159"/>
  <c r="I40" i="159"/>
  <c r="H40" i="159"/>
  <c r="G40" i="159"/>
  <c r="F40" i="159"/>
  <c r="N39" i="159"/>
  <c r="M39" i="159"/>
  <c r="L39" i="159"/>
  <c r="K39" i="159"/>
  <c r="J39" i="159"/>
  <c r="I39" i="159"/>
  <c r="H39" i="159"/>
  <c r="G39" i="159"/>
  <c r="F39" i="159"/>
  <c r="N38" i="159"/>
  <c r="M38" i="159"/>
  <c r="L38" i="159"/>
  <c r="K38" i="159"/>
  <c r="J38" i="159"/>
  <c r="I38" i="159"/>
  <c r="H38" i="159"/>
  <c r="G38" i="159"/>
  <c r="F38" i="159"/>
  <c r="N37" i="159"/>
  <c r="M37" i="159"/>
  <c r="L37" i="159"/>
  <c r="K37" i="159"/>
  <c r="J37" i="159"/>
  <c r="I37" i="159"/>
  <c r="H37" i="159"/>
  <c r="G37" i="159"/>
  <c r="F37" i="159"/>
  <c r="N35" i="159"/>
  <c r="M35" i="159"/>
  <c r="L35" i="159"/>
  <c r="K35" i="159"/>
  <c r="J35" i="159"/>
  <c r="I35" i="159"/>
  <c r="H35" i="159"/>
  <c r="G35" i="159"/>
  <c r="F35" i="159"/>
  <c r="N34" i="159"/>
  <c r="M34" i="159"/>
  <c r="L34" i="159"/>
  <c r="K34" i="159"/>
  <c r="J34" i="159"/>
  <c r="I34" i="159"/>
  <c r="H34" i="159"/>
  <c r="G34" i="159"/>
  <c r="F34" i="159"/>
  <c r="N33" i="159"/>
  <c r="M33" i="159"/>
  <c r="L33" i="159"/>
  <c r="K33" i="159"/>
  <c r="J33" i="159"/>
  <c r="I33" i="159"/>
  <c r="H33" i="159"/>
  <c r="G33" i="159"/>
  <c r="F33" i="159"/>
  <c r="N32" i="159"/>
  <c r="M32" i="159"/>
  <c r="L32" i="159"/>
  <c r="K32" i="159"/>
  <c r="J32" i="159"/>
  <c r="I32" i="159"/>
  <c r="H32" i="159"/>
  <c r="G32" i="159"/>
  <c r="F32" i="159"/>
  <c r="N31" i="159"/>
  <c r="M31" i="159"/>
  <c r="L31" i="159"/>
  <c r="K31" i="159"/>
  <c r="J31" i="159"/>
  <c r="I31" i="159"/>
  <c r="H31" i="159"/>
  <c r="G31" i="159"/>
  <c r="F31" i="159"/>
  <c r="N30" i="159"/>
  <c r="M30" i="159"/>
  <c r="L30" i="159"/>
  <c r="K30" i="159"/>
  <c r="J30" i="159"/>
  <c r="I30" i="159"/>
  <c r="H30" i="159"/>
  <c r="G30" i="159"/>
  <c r="F30" i="159"/>
  <c r="E60" i="159"/>
  <c r="E61" i="159"/>
  <c r="E62" i="159"/>
  <c r="E63" i="159"/>
  <c r="E64" i="159"/>
  <c r="E65" i="159"/>
  <c r="E66" i="159"/>
  <c r="E67" i="159"/>
  <c r="E68" i="159"/>
  <c r="E59" i="159"/>
  <c r="E49" i="159"/>
  <c r="E50" i="159"/>
  <c r="E51" i="159"/>
  <c r="E52" i="159"/>
  <c r="E53" i="159"/>
  <c r="E54" i="159"/>
  <c r="E55" i="159"/>
  <c r="E56" i="159"/>
  <c r="E57" i="159"/>
  <c r="E48" i="159"/>
  <c r="E38" i="159"/>
  <c r="E39" i="159"/>
  <c r="E40" i="159"/>
  <c r="E41" i="159"/>
  <c r="E42" i="159"/>
  <c r="E43" i="159"/>
  <c r="E44" i="159"/>
  <c r="E45" i="159"/>
  <c r="E46" i="159"/>
  <c r="E37" i="159"/>
  <c r="E31" i="159"/>
  <c r="E32" i="159"/>
  <c r="E33" i="159"/>
  <c r="E34" i="159"/>
  <c r="E35" i="159"/>
  <c r="E30" i="159"/>
  <c r="AC59" i="5"/>
  <c r="AB59" i="5"/>
  <c r="AA59" i="5"/>
  <c r="Z59" i="5"/>
  <c r="Y59" i="5"/>
  <c r="X59" i="5"/>
  <c r="W59" i="5"/>
  <c r="V59" i="5"/>
  <c r="U59" i="5"/>
  <c r="T59" i="5"/>
  <c r="AC58" i="5"/>
  <c r="AB58" i="5"/>
  <c r="AA58" i="5"/>
  <c r="Z58" i="5"/>
  <c r="Y58" i="5"/>
  <c r="X58" i="5"/>
  <c r="W58" i="5"/>
  <c r="V58" i="5"/>
  <c r="U58" i="5"/>
  <c r="T58" i="5"/>
  <c r="AC57" i="5"/>
  <c r="AB57" i="5"/>
  <c r="AA57" i="5"/>
  <c r="Z57" i="5"/>
  <c r="Y57" i="5"/>
  <c r="X57" i="5"/>
  <c r="W57" i="5"/>
  <c r="V57" i="5"/>
  <c r="U57" i="5"/>
  <c r="T57" i="5"/>
  <c r="AC56" i="5"/>
  <c r="AB56" i="5"/>
  <c r="AA56" i="5"/>
  <c r="Z56" i="5"/>
  <c r="Y56" i="5"/>
  <c r="X56" i="5"/>
  <c r="W56" i="5"/>
  <c r="V56" i="5"/>
  <c r="U56" i="5"/>
  <c r="T56" i="5"/>
  <c r="AC55" i="5"/>
  <c r="AB55" i="5"/>
  <c r="AA55" i="5"/>
  <c r="Z55" i="5"/>
  <c r="Y55" i="5"/>
  <c r="X55" i="5"/>
  <c r="W55" i="5"/>
  <c r="V55" i="5"/>
  <c r="U55" i="5"/>
  <c r="T55" i="5"/>
  <c r="AC53" i="5"/>
  <c r="AB53" i="5"/>
  <c r="AA53" i="5"/>
  <c r="Z53" i="5"/>
  <c r="Y53" i="5"/>
  <c r="X53" i="5"/>
  <c r="W53" i="5"/>
  <c r="V53" i="5"/>
  <c r="U53" i="5"/>
  <c r="T53" i="5"/>
  <c r="AC52" i="5"/>
  <c r="AB52" i="5"/>
  <c r="AA52" i="5"/>
  <c r="Z52" i="5"/>
  <c r="Y52" i="5"/>
  <c r="X52" i="5"/>
  <c r="W52" i="5"/>
  <c r="V52" i="5"/>
  <c r="U52" i="5"/>
  <c r="T52" i="5"/>
  <c r="AC51" i="5"/>
  <c r="AB51" i="5"/>
  <c r="AA51" i="5"/>
  <c r="Z51" i="5"/>
  <c r="Y51" i="5"/>
  <c r="X51" i="5"/>
  <c r="W51" i="5"/>
  <c r="V51" i="5"/>
  <c r="U51" i="5"/>
  <c r="T51" i="5"/>
  <c r="AC50" i="5"/>
  <c r="AB50" i="5"/>
  <c r="AA50" i="5"/>
  <c r="Z50" i="5"/>
  <c r="Y50" i="5"/>
  <c r="X50" i="5"/>
  <c r="W50" i="5"/>
  <c r="V50" i="5"/>
  <c r="U50" i="5"/>
  <c r="T50" i="5"/>
  <c r="AC49" i="5"/>
  <c r="AB49" i="5"/>
  <c r="AA49" i="5"/>
  <c r="Z49" i="5"/>
  <c r="Y49" i="5"/>
  <c r="X49" i="5"/>
  <c r="W49" i="5"/>
  <c r="U49" i="5"/>
  <c r="T49" i="5"/>
  <c r="AC48" i="5"/>
  <c r="AB48" i="5"/>
  <c r="AA48" i="5"/>
  <c r="Z48" i="5"/>
  <c r="Y48" i="5"/>
  <c r="X48" i="5"/>
  <c r="W48" i="5"/>
  <c r="V48" i="5"/>
  <c r="U48" i="5"/>
  <c r="T48" i="5"/>
  <c r="AC47" i="5"/>
  <c r="AB47" i="5"/>
  <c r="AA47" i="5"/>
  <c r="Z47" i="5"/>
  <c r="Y47" i="5"/>
  <c r="X47" i="5"/>
  <c r="W47" i="5"/>
  <c r="V47" i="5"/>
  <c r="U47" i="5"/>
  <c r="T47" i="5"/>
  <c r="AC46" i="5"/>
  <c r="AB46" i="5"/>
  <c r="AA46" i="5"/>
  <c r="Z46" i="5"/>
  <c r="Y46" i="5"/>
  <c r="X46" i="5"/>
  <c r="W46" i="5"/>
  <c r="V46" i="5"/>
  <c r="U46" i="5"/>
  <c r="T46" i="5"/>
  <c r="AC45" i="5"/>
  <c r="AB45" i="5"/>
  <c r="AA45" i="5"/>
  <c r="Z45" i="5"/>
  <c r="Y45" i="5"/>
  <c r="X45" i="5"/>
  <c r="W45" i="5"/>
  <c r="V45" i="5"/>
  <c r="U45" i="5"/>
  <c r="T45" i="5"/>
  <c r="AC44" i="5"/>
  <c r="AB44" i="5"/>
  <c r="AA44" i="5"/>
  <c r="Z44" i="5"/>
  <c r="Y44" i="5"/>
  <c r="X44" i="5"/>
  <c r="W44" i="5"/>
  <c r="V44" i="5"/>
  <c r="U44" i="5"/>
  <c r="T44" i="5"/>
  <c r="AC43" i="5"/>
  <c r="AB43" i="5"/>
  <c r="AA43" i="5"/>
  <c r="Z43" i="5"/>
  <c r="Y43" i="5"/>
  <c r="X43" i="5"/>
  <c r="W43" i="5"/>
  <c r="V43" i="5"/>
  <c r="U43" i="5"/>
  <c r="T43" i="5"/>
  <c r="AC42" i="5"/>
  <c r="AB42" i="5"/>
  <c r="AA42" i="5"/>
  <c r="Z42" i="5"/>
  <c r="Y42" i="5"/>
  <c r="X42" i="5"/>
  <c r="W42" i="5"/>
  <c r="V42" i="5"/>
  <c r="U42" i="5"/>
  <c r="T42" i="5"/>
  <c r="AC41" i="5"/>
  <c r="AB41" i="5"/>
  <c r="AA41" i="5"/>
  <c r="Z41" i="5"/>
  <c r="Y41" i="5"/>
  <c r="X41" i="5"/>
  <c r="W41" i="5"/>
  <c r="V41" i="5"/>
  <c r="U41" i="5"/>
  <c r="T41" i="5"/>
  <c r="AC40" i="5"/>
  <c r="AB40" i="5"/>
  <c r="AA40" i="5"/>
  <c r="Z40" i="5"/>
  <c r="Y40" i="5"/>
  <c r="X40" i="5"/>
  <c r="W40" i="5"/>
  <c r="V40" i="5"/>
  <c r="U40" i="5"/>
  <c r="T40" i="5"/>
  <c r="AC39" i="5"/>
  <c r="AB39" i="5"/>
  <c r="AA39" i="5"/>
  <c r="Z39" i="5"/>
  <c r="Y39" i="5"/>
  <c r="X39" i="5"/>
  <c r="W39" i="5"/>
  <c r="V39" i="5"/>
  <c r="U39" i="5"/>
  <c r="T39" i="5"/>
  <c r="AC37" i="5"/>
  <c r="AB37" i="5"/>
  <c r="AA37" i="5"/>
  <c r="Z37" i="5"/>
  <c r="Y37" i="5"/>
  <c r="X37" i="5"/>
  <c r="W37" i="5"/>
  <c r="V37" i="5"/>
  <c r="U37" i="5"/>
  <c r="T37" i="5"/>
  <c r="AC36" i="5"/>
  <c r="AB36" i="5"/>
  <c r="AA36" i="5"/>
  <c r="Z36" i="5"/>
  <c r="Y36" i="5"/>
  <c r="X36" i="5"/>
  <c r="W36" i="5"/>
  <c r="V36" i="5"/>
  <c r="U36" i="5"/>
  <c r="T36" i="5"/>
  <c r="AC35" i="5"/>
  <c r="AB35" i="5"/>
  <c r="AA35" i="5"/>
  <c r="Z35" i="5"/>
  <c r="Y35" i="5"/>
  <c r="X35" i="5"/>
  <c r="W35" i="5"/>
  <c r="V35" i="5"/>
  <c r="U35" i="5"/>
  <c r="T35" i="5"/>
  <c r="AC34" i="5"/>
  <c r="AD68" i="5" s="1"/>
  <c r="AB34" i="5"/>
  <c r="AA34" i="5"/>
  <c r="Z34" i="5"/>
  <c r="AD69" i="5" s="1"/>
  <c r="Y34" i="5"/>
  <c r="X34" i="5"/>
  <c r="W34" i="5"/>
  <c r="V34" i="5"/>
  <c r="U34" i="5"/>
  <c r="T34" i="5"/>
  <c r="AC33" i="5"/>
  <c r="AB33" i="5"/>
  <c r="AA33" i="5"/>
  <c r="Z33" i="5"/>
  <c r="AC69" i="5" s="1"/>
  <c r="Y33" i="5"/>
  <c r="X33" i="5"/>
  <c r="W33" i="5"/>
  <c r="V33" i="5"/>
  <c r="U33" i="5"/>
  <c r="T33" i="5"/>
  <c r="AC31" i="5"/>
  <c r="AB31" i="5"/>
  <c r="AA31" i="5"/>
  <c r="Z31" i="5"/>
  <c r="Y31" i="5"/>
  <c r="X31" i="5"/>
  <c r="W31" i="5"/>
  <c r="V31" i="5"/>
  <c r="U31" i="5"/>
  <c r="T31" i="5"/>
  <c r="AC30" i="5"/>
  <c r="AB30" i="5"/>
  <c r="AA30" i="5"/>
  <c r="Z30" i="5"/>
  <c r="Y30" i="5"/>
  <c r="X30" i="5"/>
  <c r="W30" i="5"/>
  <c r="V30" i="5"/>
  <c r="U30" i="5"/>
  <c r="T30" i="5"/>
  <c r="S57" i="5"/>
  <c r="S58" i="5"/>
  <c r="S59" i="5"/>
  <c r="S56" i="5"/>
  <c r="S55" i="5"/>
  <c r="S53" i="5"/>
  <c r="S52" i="5"/>
  <c r="S50" i="5"/>
  <c r="S51" i="5"/>
  <c r="S49" i="5"/>
  <c r="S48" i="5"/>
  <c r="S47" i="5"/>
  <c r="S46" i="5"/>
  <c r="S45" i="5"/>
  <c r="S42" i="5"/>
  <c r="S43" i="5"/>
  <c r="S44" i="5"/>
  <c r="S41" i="5"/>
  <c r="S40" i="5"/>
  <c r="S39" i="5"/>
  <c r="S34" i="5"/>
  <c r="S35" i="5"/>
  <c r="S36" i="5"/>
  <c r="S37" i="5"/>
  <c r="S33" i="5"/>
  <c r="S31" i="5"/>
  <c r="S30" i="5"/>
  <c r="N59" i="5"/>
  <c r="M59" i="5"/>
  <c r="L59" i="5"/>
  <c r="K59" i="5"/>
  <c r="J59" i="5"/>
  <c r="I59" i="5"/>
  <c r="H59" i="5"/>
  <c r="G59" i="5"/>
  <c r="F59" i="5"/>
  <c r="N58" i="5"/>
  <c r="M58" i="5"/>
  <c r="L58" i="5"/>
  <c r="K58" i="5"/>
  <c r="J58" i="5"/>
  <c r="I58" i="5"/>
  <c r="H58" i="5"/>
  <c r="G58" i="5"/>
  <c r="F58" i="5"/>
  <c r="N57" i="5"/>
  <c r="M57" i="5"/>
  <c r="L57" i="5"/>
  <c r="K57" i="5"/>
  <c r="J57" i="5"/>
  <c r="I57" i="5"/>
  <c r="H57" i="5"/>
  <c r="G57" i="5"/>
  <c r="F57" i="5"/>
  <c r="N56" i="5"/>
  <c r="M56" i="5"/>
  <c r="L56" i="5"/>
  <c r="K56" i="5"/>
  <c r="J56" i="5"/>
  <c r="I56" i="5"/>
  <c r="H56" i="5"/>
  <c r="G56" i="5"/>
  <c r="F56" i="5"/>
  <c r="N55" i="5"/>
  <c r="M55" i="5"/>
  <c r="L55" i="5"/>
  <c r="K55" i="5"/>
  <c r="J55" i="5"/>
  <c r="I55" i="5"/>
  <c r="H55" i="5"/>
  <c r="G55" i="5"/>
  <c r="F55" i="5"/>
  <c r="N53" i="5"/>
  <c r="M53" i="5"/>
  <c r="L53" i="5"/>
  <c r="K53" i="5"/>
  <c r="J53" i="5"/>
  <c r="I53" i="5"/>
  <c r="H53" i="5"/>
  <c r="G53" i="5"/>
  <c r="F53" i="5"/>
  <c r="N52" i="5"/>
  <c r="M52" i="5"/>
  <c r="L52" i="5"/>
  <c r="K52" i="5"/>
  <c r="J52" i="5"/>
  <c r="I52" i="5"/>
  <c r="H52" i="5"/>
  <c r="G52" i="5"/>
  <c r="F52" i="5"/>
  <c r="N51" i="5"/>
  <c r="M51" i="5"/>
  <c r="L51" i="5"/>
  <c r="K51" i="5"/>
  <c r="J51" i="5"/>
  <c r="I51" i="5"/>
  <c r="H51" i="5"/>
  <c r="G51" i="5"/>
  <c r="F51" i="5"/>
  <c r="N50" i="5"/>
  <c r="M50" i="5"/>
  <c r="L50" i="5"/>
  <c r="K50" i="5"/>
  <c r="J50" i="5"/>
  <c r="I50" i="5"/>
  <c r="H50" i="5"/>
  <c r="G50" i="5"/>
  <c r="F50" i="5"/>
  <c r="N49" i="5"/>
  <c r="M49" i="5"/>
  <c r="L49" i="5"/>
  <c r="K49" i="5"/>
  <c r="J49" i="5"/>
  <c r="I49" i="5"/>
  <c r="H49" i="5"/>
  <c r="G49" i="5"/>
  <c r="F49" i="5"/>
  <c r="N48" i="5"/>
  <c r="M48" i="5"/>
  <c r="L48" i="5"/>
  <c r="K48" i="5"/>
  <c r="J48" i="5"/>
  <c r="I48" i="5"/>
  <c r="H48" i="5"/>
  <c r="G48" i="5"/>
  <c r="F48" i="5"/>
  <c r="N47" i="5"/>
  <c r="M47" i="5"/>
  <c r="L47" i="5"/>
  <c r="K47" i="5"/>
  <c r="J47" i="5"/>
  <c r="I47" i="5"/>
  <c r="H47" i="5"/>
  <c r="G47" i="5"/>
  <c r="F47" i="5"/>
  <c r="N46" i="5"/>
  <c r="M46" i="5"/>
  <c r="L46" i="5"/>
  <c r="K46" i="5"/>
  <c r="J46" i="5"/>
  <c r="I46" i="5"/>
  <c r="G46" i="5"/>
  <c r="F46" i="5"/>
  <c r="N45" i="5"/>
  <c r="M45" i="5"/>
  <c r="L45" i="5"/>
  <c r="K45" i="5"/>
  <c r="J45" i="5"/>
  <c r="I45" i="5"/>
  <c r="H45" i="5"/>
  <c r="G45" i="5"/>
  <c r="F45" i="5"/>
  <c r="N44" i="5"/>
  <c r="M44" i="5"/>
  <c r="L44" i="5"/>
  <c r="K44" i="5"/>
  <c r="J44" i="5"/>
  <c r="I44" i="5"/>
  <c r="H44" i="5"/>
  <c r="G44" i="5"/>
  <c r="F44" i="5"/>
  <c r="N43" i="5"/>
  <c r="M43" i="5"/>
  <c r="L43" i="5"/>
  <c r="K43" i="5"/>
  <c r="J43" i="5"/>
  <c r="I43" i="5"/>
  <c r="H43" i="5"/>
  <c r="G43" i="5"/>
  <c r="F43" i="5"/>
  <c r="N42" i="5"/>
  <c r="M42" i="5"/>
  <c r="L42" i="5"/>
  <c r="K42" i="5"/>
  <c r="J42" i="5"/>
  <c r="I42" i="5"/>
  <c r="H42" i="5"/>
  <c r="G42" i="5"/>
  <c r="F42" i="5"/>
  <c r="N41" i="5"/>
  <c r="M41" i="5"/>
  <c r="L41" i="5"/>
  <c r="K41" i="5"/>
  <c r="J41" i="5"/>
  <c r="I41" i="5"/>
  <c r="H41" i="5"/>
  <c r="G41" i="5"/>
  <c r="F41" i="5"/>
  <c r="N40" i="5"/>
  <c r="M40" i="5"/>
  <c r="L40" i="5"/>
  <c r="K40" i="5"/>
  <c r="J40" i="5"/>
  <c r="I40" i="5"/>
  <c r="H40" i="5"/>
  <c r="G40" i="5"/>
  <c r="F40" i="5"/>
  <c r="N39" i="5"/>
  <c r="M39" i="5"/>
  <c r="L39" i="5"/>
  <c r="K39" i="5"/>
  <c r="J39" i="5"/>
  <c r="I39" i="5"/>
  <c r="H39" i="5"/>
  <c r="G39" i="5"/>
  <c r="F39" i="5"/>
  <c r="N37" i="5"/>
  <c r="M37" i="5"/>
  <c r="L37" i="5"/>
  <c r="K37" i="5"/>
  <c r="J37" i="5"/>
  <c r="I37" i="5"/>
  <c r="H37" i="5"/>
  <c r="G37" i="5"/>
  <c r="F37" i="5"/>
  <c r="N36" i="5"/>
  <c r="M36" i="5"/>
  <c r="L36" i="5"/>
  <c r="K36" i="5"/>
  <c r="J36" i="5"/>
  <c r="I36" i="5"/>
  <c r="H36" i="5"/>
  <c r="G36" i="5"/>
  <c r="F36" i="5"/>
  <c r="N35" i="5"/>
  <c r="M35" i="5"/>
  <c r="L35" i="5"/>
  <c r="K35" i="5"/>
  <c r="J35" i="5"/>
  <c r="I35" i="5"/>
  <c r="H35" i="5"/>
  <c r="G35" i="5"/>
  <c r="F35" i="5"/>
  <c r="N34" i="5"/>
  <c r="M34" i="5"/>
  <c r="L34" i="5"/>
  <c r="AD67" i="5" s="1"/>
  <c r="K34" i="5"/>
  <c r="J34" i="5"/>
  <c r="I34" i="5"/>
  <c r="H34" i="5"/>
  <c r="G34" i="5"/>
  <c r="AD66" i="5" s="1"/>
  <c r="F34" i="5"/>
  <c r="AD65" i="5" s="1"/>
  <c r="N33" i="5"/>
  <c r="M33" i="5"/>
  <c r="L33" i="5"/>
  <c r="K33" i="5"/>
  <c r="J33" i="5"/>
  <c r="I33" i="5"/>
  <c r="H33" i="5"/>
  <c r="G33" i="5"/>
  <c r="AC66" i="5" s="1"/>
  <c r="F33" i="5"/>
  <c r="N31" i="5"/>
  <c r="M31" i="5"/>
  <c r="L31" i="5"/>
  <c r="K31" i="5"/>
  <c r="J31" i="5"/>
  <c r="I31" i="5"/>
  <c r="H31" i="5"/>
  <c r="G31" i="5"/>
  <c r="F31" i="5"/>
  <c r="N30" i="5"/>
  <c r="M30" i="5"/>
  <c r="L30" i="5"/>
  <c r="K30" i="5"/>
  <c r="J30" i="5"/>
  <c r="I30" i="5"/>
  <c r="H30" i="5"/>
  <c r="G30" i="5"/>
  <c r="F30" i="5"/>
  <c r="E57" i="5"/>
  <c r="E58" i="5"/>
  <c r="E59" i="5"/>
  <c r="E56" i="5"/>
  <c r="E55" i="5"/>
  <c r="E53" i="5"/>
  <c r="E52" i="5"/>
  <c r="E50" i="5"/>
  <c r="E51" i="5"/>
  <c r="E49" i="5"/>
  <c r="E48" i="5"/>
  <c r="E47" i="5"/>
  <c r="E46" i="5"/>
  <c r="E45" i="5"/>
  <c r="E42" i="5"/>
  <c r="E43" i="5"/>
  <c r="E44" i="5"/>
  <c r="E41" i="5"/>
  <c r="E40" i="5"/>
  <c r="E39" i="5"/>
  <c r="E34" i="5"/>
  <c r="AD64" i="5" s="1"/>
  <c r="AD70" i="5" s="1"/>
  <c r="E35" i="5"/>
  <c r="E36" i="5"/>
  <c r="E37" i="5"/>
  <c r="E33" i="5"/>
  <c r="AC64" i="5" s="1"/>
  <c r="E31" i="5"/>
  <c r="E30" i="5"/>
  <c r="I77" i="5"/>
  <c r="I76" i="5"/>
  <c r="I75" i="5"/>
  <c r="I74" i="5"/>
  <c r="I73" i="5"/>
  <c r="I72" i="5"/>
  <c r="I69" i="5"/>
  <c r="I68" i="5"/>
  <c r="I67" i="5"/>
  <c r="I66" i="5"/>
  <c r="AL5" i="5"/>
  <c r="AM5" i="5"/>
  <c r="AN5" i="5"/>
  <c r="AO5" i="5"/>
  <c r="AP5" i="5"/>
  <c r="AQ5" i="5"/>
  <c r="AR5" i="5"/>
  <c r="AS5" i="5"/>
  <c r="AT5" i="5"/>
  <c r="AU5" i="5"/>
  <c r="AV5" i="5"/>
  <c r="AW5" i="5"/>
  <c r="AX5" i="5"/>
  <c r="AY5" i="5"/>
  <c r="AZ5" i="5"/>
  <c r="BA5" i="5"/>
  <c r="BB5" i="5"/>
  <c r="BC5" i="5"/>
  <c r="BD5" i="5"/>
  <c r="BE5" i="5"/>
  <c r="AK5" i="5"/>
  <c r="H51" i="42"/>
  <c r="H52" i="42"/>
  <c r="H53" i="42"/>
  <c r="H54" i="42"/>
  <c r="H55" i="42"/>
  <c r="H56" i="42"/>
  <c r="H57" i="42"/>
  <c r="H58" i="42"/>
  <c r="H59" i="42"/>
  <c r="H50" i="42"/>
  <c r="H40" i="42"/>
  <c r="H41" i="42"/>
  <c r="H42" i="42"/>
  <c r="H43" i="42"/>
  <c r="H44" i="42"/>
  <c r="H45" i="42"/>
  <c r="H47" i="42"/>
  <c r="H48" i="42"/>
  <c r="H39" i="42"/>
  <c r="H37" i="42"/>
  <c r="H29" i="42"/>
  <c r="H30" i="42"/>
  <c r="H31" i="42"/>
  <c r="H32" i="42"/>
  <c r="H33" i="42"/>
  <c r="H34" i="42"/>
  <c r="H35" i="42"/>
  <c r="H36" i="42"/>
  <c r="H28" i="42"/>
  <c r="H22" i="42"/>
  <c r="H23" i="42"/>
  <c r="H24" i="42"/>
  <c r="H25" i="42"/>
  <c r="H26" i="42"/>
  <c r="H21" i="42"/>
  <c r="F50" i="42"/>
  <c r="G50" i="42"/>
  <c r="F51" i="42"/>
  <c r="G51" i="42"/>
  <c r="F52" i="42"/>
  <c r="G52" i="42"/>
  <c r="F53" i="42"/>
  <c r="G53" i="42"/>
  <c r="F54" i="42"/>
  <c r="G54" i="42"/>
  <c r="F55" i="42"/>
  <c r="G55" i="42"/>
  <c r="F56" i="42"/>
  <c r="G56" i="42"/>
  <c r="F57" i="42"/>
  <c r="G57" i="42"/>
  <c r="F58" i="42"/>
  <c r="G58" i="42"/>
  <c r="F59" i="42"/>
  <c r="G59" i="42"/>
  <c r="E51" i="42"/>
  <c r="E52" i="42"/>
  <c r="E53" i="42"/>
  <c r="E54" i="42"/>
  <c r="E55" i="42"/>
  <c r="E56" i="42"/>
  <c r="E57" i="42"/>
  <c r="E58" i="42"/>
  <c r="E59" i="42"/>
  <c r="E50" i="42"/>
  <c r="F39" i="42"/>
  <c r="G39" i="42"/>
  <c r="F40" i="42"/>
  <c r="G40" i="42"/>
  <c r="F41" i="42"/>
  <c r="G41" i="42"/>
  <c r="F42" i="42"/>
  <c r="G42" i="42"/>
  <c r="F43" i="42"/>
  <c r="G43" i="42"/>
  <c r="F44" i="42"/>
  <c r="G44" i="42"/>
  <c r="F45" i="42"/>
  <c r="G45" i="42"/>
  <c r="F46" i="42"/>
  <c r="G46" i="42"/>
  <c r="F47" i="42"/>
  <c r="G47" i="42"/>
  <c r="F48" i="42"/>
  <c r="G48" i="42"/>
  <c r="E40" i="42"/>
  <c r="E41" i="42"/>
  <c r="E42" i="42"/>
  <c r="E43" i="42"/>
  <c r="E44" i="42"/>
  <c r="E45" i="42"/>
  <c r="E46" i="42"/>
  <c r="E47" i="42"/>
  <c r="E48" i="42"/>
  <c r="E39" i="42"/>
  <c r="F28" i="42"/>
  <c r="G28" i="42"/>
  <c r="F29" i="42"/>
  <c r="G29" i="42"/>
  <c r="F30" i="42"/>
  <c r="G30" i="42"/>
  <c r="F31" i="42"/>
  <c r="G31" i="42"/>
  <c r="F32" i="42"/>
  <c r="G32" i="42"/>
  <c r="F33" i="42"/>
  <c r="G33" i="42"/>
  <c r="F34" i="42"/>
  <c r="G34" i="42"/>
  <c r="F35" i="42"/>
  <c r="G35" i="42"/>
  <c r="F36" i="42"/>
  <c r="G36" i="42"/>
  <c r="F37" i="42"/>
  <c r="G37" i="42"/>
  <c r="E29" i="42"/>
  <c r="E30" i="42"/>
  <c r="E31" i="42"/>
  <c r="E32" i="42"/>
  <c r="E33" i="42"/>
  <c r="E34" i="42"/>
  <c r="E35" i="42"/>
  <c r="E36" i="42"/>
  <c r="E37" i="42"/>
  <c r="E28" i="42"/>
  <c r="F21" i="42"/>
  <c r="G21" i="42"/>
  <c r="F22" i="42"/>
  <c r="G22" i="42"/>
  <c r="F23" i="42"/>
  <c r="G23" i="42"/>
  <c r="F24" i="42"/>
  <c r="G24" i="42"/>
  <c r="F25" i="42"/>
  <c r="G25" i="42"/>
  <c r="F26" i="42"/>
  <c r="G26" i="42"/>
  <c r="E22" i="42"/>
  <c r="E23" i="42"/>
  <c r="E24" i="42"/>
  <c r="E25" i="42"/>
  <c r="E26" i="42"/>
  <c r="E21" i="42"/>
  <c r="H48" i="41"/>
  <c r="H49" i="41"/>
  <c r="H50" i="41"/>
  <c r="H47" i="41"/>
  <c r="F46" i="41"/>
  <c r="G46" i="41"/>
  <c r="F47" i="41"/>
  <c r="G47" i="41"/>
  <c r="F48" i="41"/>
  <c r="G48" i="41"/>
  <c r="F49" i="41"/>
  <c r="G49" i="41"/>
  <c r="F50" i="41"/>
  <c r="G50" i="41"/>
  <c r="E50" i="41"/>
  <c r="E48" i="41"/>
  <c r="E49" i="41"/>
  <c r="E47" i="41"/>
  <c r="E46" i="41"/>
  <c r="H44" i="41"/>
  <c r="H43" i="41"/>
  <c r="H41" i="41"/>
  <c r="H42" i="41"/>
  <c r="H40" i="41"/>
  <c r="H39" i="41"/>
  <c r="H38" i="41"/>
  <c r="H37" i="41"/>
  <c r="H36" i="41"/>
  <c r="H33" i="41"/>
  <c r="H34" i="41"/>
  <c r="H35" i="41"/>
  <c r="H32" i="41"/>
  <c r="H31" i="41"/>
  <c r="H30" i="41"/>
  <c r="H25" i="41"/>
  <c r="H26" i="41"/>
  <c r="H27" i="41"/>
  <c r="H28" i="41"/>
  <c r="H24" i="41"/>
  <c r="H22" i="41"/>
  <c r="H21" i="41"/>
  <c r="H19" i="41"/>
  <c r="F30" i="41"/>
  <c r="G30" i="41"/>
  <c r="F31" i="41"/>
  <c r="G31" i="41"/>
  <c r="F32" i="41"/>
  <c r="G32" i="41"/>
  <c r="F33" i="41"/>
  <c r="G33" i="41"/>
  <c r="F34" i="41"/>
  <c r="G34" i="41"/>
  <c r="F35" i="41"/>
  <c r="G35" i="41"/>
  <c r="F36" i="41"/>
  <c r="G36" i="41"/>
  <c r="F37" i="41"/>
  <c r="G37" i="41"/>
  <c r="F38" i="41"/>
  <c r="G38" i="41"/>
  <c r="F39" i="41"/>
  <c r="G39" i="41"/>
  <c r="F40" i="41"/>
  <c r="G40" i="41"/>
  <c r="F41" i="41"/>
  <c r="G41" i="41"/>
  <c r="F42" i="41"/>
  <c r="G42" i="41"/>
  <c r="F43" i="41"/>
  <c r="G43" i="41"/>
  <c r="F44" i="41"/>
  <c r="G44" i="41"/>
  <c r="E44" i="41"/>
  <c r="E43" i="41"/>
  <c r="E41" i="41"/>
  <c r="E42" i="41"/>
  <c r="E40" i="41"/>
  <c r="E39" i="41"/>
  <c r="E38" i="41"/>
  <c r="E37" i="41"/>
  <c r="E36" i="41"/>
  <c r="E33" i="41"/>
  <c r="E34" i="41"/>
  <c r="E35" i="41"/>
  <c r="E32" i="41"/>
  <c r="E31" i="41"/>
  <c r="E30" i="41"/>
  <c r="F24" i="41"/>
  <c r="G24" i="41"/>
  <c r="F25" i="41"/>
  <c r="G25" i="41"/>
  <c r="F26" i="41"/>
  <c r="G26" i="41"/>
  <c r="F27" i="41"/>
  <c r="G27" i="41"/>
  <c r="F28" i="41"/>
  <c r="G28" i="41"/>
  <c r="E25" i="41"/>
  <c r="E26" i="41"/>
  <c r="E27" i="41"/>
  <c r="E28" i="41"/>
  <c r="E24" i="41"/>
  <c r="F21" i="41"/>
  <c r="G21" i="41"/>
  <c r="F22" i="41"/>
  <c r="G22" i="41"/>
  <c r="E22" i="41"/>
  <c r="E21" i="41"/>
  <c r="F19" i="41"/>
  <c r="G19" i="41"/>
  <c r="AZ34" i="194"/>
  <c r="BA34" i="194"/>
  <c r="BB34" i="194"/>
  <c r="BC34" i="194"/>
  <c r="BD34" i="194"/>
  <c r="BE34" i="194"/>
  <c r="BF34" i="194"/>
  <c r="BG34" i="194"/>
  <c r="BH34" i="194"/>
  <c r="BI34" i="194"/>
  <c r="BJ34" i="194"/>
  <c r="BK34" i="194"/>
  <c r="BL34" i="194"/>
  <c r="BM34" i="194"/>
  <c r="BN34" i="194"/>
  <c r="BO34" i="194"/>
  <c r="BP34" i="194"/>
  <c r="BQ34" i="194"/>
  <c r="BR34" i="194"/>
  <c r="BS34" i="194"/>
  <c r="BT34" i="194"/>
  <c r="BU34" i="194"/>
  <c r="BV34" i="194"/>
  <c r="BW34" i="194"/>
  <c r="BX34" i="194"/>
  <c r="AZ35" i="194"/>
  <c r="BA35" i="194"/>
  <c r="BB35" i="194"/>
  <c r="BC35" i="194"/>
  <c r="BD35" i="194"/>
  <c r="BE35" i="194"/>
  <c r="BF35" i="194"/>
  <c r="BG35" i="194"/>
  <c r="BH35" i="194"/>
  <c r="BI35" i="194"/>
  <c r="BJ35" i="194"/>
  <c r="BK35" i="194"/>
  <c r="BL35" i="194"/>
  <c r="BM35" i="194"/>
  <c r="BN35" i="194"/>
  <c r="BO35" i="194"/>
  <c r="BP35" i="194"/>
  <c r="BQ35" i="194"/>
  <c r="BR35" i="194"/>
  <c r="BS35" i="194"/>
  <c r="BT35" i="194"/>
  <c r="BU35" i="194"/>
  <c r="BV35" i="194"/>
  <c r="BW35" i="194"/>
  <c r="BX35" i="194"/>
  <c r="AZ36" i="194"/>
  <c r="BA36" i="194"/>
  <c r="BB36" i="194"/>
  <c r="BC36" i="194"/>
  <c r="BD36" i="194"/>
  <c r="BE36" i="194"/>
  <c r="BF36" i="194"/>
  <c r="BG36" i="194"/>
  <c r="BH36" i="194"/>
  <c r="BI36" i="194"/>
  <c r="BJ36" i="194"/>
  <c r="BK36" i="194"/>
  <c r="BL36" i="194"/>
  <c r="BM36" i="194"/>
  <c r="BN36" i="194"/>
  <c r="BO36" i="194"/>
  <c r="BP36" i="194"/>
  <c r="BQ36" i="194"/>
  <c r="BR36" i="194"/>
  <c r="BS36" i="194"/>
  <c r="BT36" i="194"/>
  <c r="BU36" i="194"/>
  <c r="BV36" i="194"/>
  <c r="BW36" i="194"/>
  <c r="BX36" i="194"/>
  <c r="AZ37" i="194"/>
  <c r="BA37" i="194"/>
  <c r="BB37" i="194"/>
  <c r="BC37" i="194"/>
  <c r="BD37" i="194"/>
  <c r="BE37" i="194"/>
  <c r="BF37" i="194"/>
  <c r="BG37" i="194"/>
  <c r="BH37" i="194"/>
  <c r="BI37" i="194"/>
  <c r="BJ37" i="194"/>
  <c r="BK37" i="194"/>
  <c r="BL37" i="194"/>
  <c r="BM37" i="194"/>
  <c r="BN37" i="194"/>
  <c r="BO37" i="194"/>
  <c r="BP37" i="194"/>
  <c r="BQ37" i="194"/>
  <c r="BR37" i="194"/>
  <c r="BS37" i="194"/>
  <c r="BT37" i="194"/>
  <c r="BU37" i="194"/>
  <c r="BV37" i="194"/>
  <c r="BW37" i="194"/>
  <c r="BX37" i="194"/>
  <c r="AZ38" i="194"/>
  <c r="BA38" i="194"/>
  <c r="BB38" i="194"/>
  <c r="BC38" i="194"/>
  <c r="BD38" i="194"/>
  <c r="BE38" i="194"/>
  <c r="BF38" i="194"/>
  <c r="BG38" i="194"/>
  <c r="BH38" i="194"/>
  <c r="BI38" i="194"/>
  <c r="BJ38" i="194"/>
  <c r="BK38" i="194"/>
  <c r="BL38" i="194"/>
  <c r="BM38" i="194"/>
  <c r="BN38" i="194"/>
  <c r="BO38" i="194"/>
  <c r="BP38" i="194"/>
  <c r="BQ38" i="194"/>
  <c r="BR38" i="194"/>
  <c r="BS38" i="194"/>
  <c r="BT38" i="194"/>
  <c r="BU38" i="194"/>
  <c r="BV38" i="194"/>
  <c r="BW38" i="194"/>
  <c r="BX38" i="194"/>
  <c r="AZ39" i="194"/>
  <c r="BA39" i="194"/>
  <c r="BB39" i="194"/>
  <c r="BC39" i="194"/>
  <c r="BD39" i="194"/>
  <c r="BE39" i="194"/>
  <c r="BF39" i="194"/>
  <c r="BG39" i="194"/>
  <c r="BH39" i="194"/>
  <c r="BI39" i="194"/>
  <c r="BJ39" i="194"/>
  <c r="BK39" i="194"/>
  <c r="BL39" i="194"/>
  <c r="BM39" i="194"/>
  <c r="BN39" i="194"/>
  <c r="BO39" i="194"/>
  <c r="BP39" i="194"/>
  <c r="BQ39" i="194"/>
  <c r="BR39" i="194"/>
  <c r="BS39" i="194"/>
  <c r="BT39" i="194"/>
  <c r="BU39" i="194"/>
  <c r="BV39" i="194"/>
  <c r="BW39" i="194"/>
  <c r="BX39" i="194"/>
  <c r="AZ41" i="194"/>
  <c r="BA41" i="194"/>
  <c r="BB41" i="194"/>
  <c r="BC41" i="194"/>
  <c r="BD41" i="194"/>
  <c r="BE41" i="194"/>
  <c r="BF41" i="194"/>
  <c r="BG41" i="194"/>
  <c r="BH41" i="194"/>
  <c r="BI41" i="194"/>
  <c r="BJ41" i="194"/>
  <c r="BK41" i="194"/>
  <c r="BL41" i="194"/>
  <c r="BM41" i="194"/>
  <c r="BN41" i="194"/>
  <c r="BO41" i="194"/>
  <c r="BP41" i="194"/>
  <c r="BQ41" i="194"/>
  <c r="BR41" i="194"/>
  <c r="BS41" i="194"/>
  <c r="BT41" i="194"/>
  <c r="BU41" i="194"/>
  <c r="BV41" i="194"/>
  <c r="BW41" i="194"/>
  <c r="BX41" i="194"/>
  <c r="AZ42" i="194"/>
  <c r="BA42" i="194"/>
  <c r="BB42" i="194"/>
  <c r="BC42" i="194"/>
  <c r="BD42" i="194"/>
  <c r="BE42" i="194"/>
  <c r="BF42" i="194"/>
  <c r="BG42" i="194"/>
  <c r="BH42" i="194"/>
  <c r="BI42" i="194"/>
  <c r="BJ42" i="194"/>
  <c r="BK42" i="194"/>
  <c r="BL42" i="194"/>
  <c r="BM42" i="194"/>
  <c r="BN42" i="194"/>
  <c r="BO42" i="194"/>
  <c r="BP42" i="194"/>
  <c r="BQ42" i="194"/>
  <c r="BR42" i="194"/>
  <c r="BS42" i="194"/>
  <c r="BT42" i="194"/>
  <c r="BU42" i="194"/>
  <c r="BV42" i="194"/>
  <c r="BW42" i="194"/>
  <c r="BX42" i="194"/>
  <c r="AZ43" i="194"/>
  <c r="BA43" i="194"/>
  <c r="BB43" i="194"/>
  <c r="BC43" i="194"/>
  <c r="BD43" i="194"/>
  <c r="BE43" i="194"/>
  <c r="BF43" i="194"/>
  <c r="BG43" i="194"/>
  <c r="BH43" i="194"/>
  <c r="BI43" i="194"/>
  <c r="BJ43" i="194"/>
  <c r="BK43" i="194"/>
  <c r="BL43" i="194"/>
  <c r="BM43" i="194"/>
  <c r="BN43" i="194"/>
  <c r="BO43" i="194"/>
  <c r="BP43" i="194"/>
  <c r="BQ43" i="194"/>
  <c r="BR43" i="194"/>
  <c r="BS43" i="194"/>
  <c r="BT43" i="194"/>
  <c r="BU43" i="194"/>
  <c r="BV43" i="194"/>
  <c r="BW43" i="194"/>
  <c r="BX43" i="194"/>
  <c r="AZ44" i="194"/>
  <c r="BA44" i="194"/>
  <c r="BB44" i="194"/>
  <c r="BC44" i="194"/>
  <c r="BD44" i="194"/>
  <c r="BE44" i="194"/>
  <c r="BF44" i="194"/>
  <c r="BG44" i="194"/>
  <c r="BH44" i="194"/>
  <c r="BI44" i="194"/>
  <c r="BJ44" i="194"/>
  <c r="BK44" i="194"/>
  <c r="BL44" i="194"/>
  <c r="BM44" i="194"/>
  <c r="BN44" i="194"/>
  <c r="BO44" i="194"/>
  <c r="BP44" i="194"/>
  <c r="BQ44" i="194"/>
  <c r="BR44" i="194"/>
  <c r="BS44" i="194"/>
  <c r="BT44" i="194"/>
  <c r="BU44" i="194"/>
  <c r="BV44" i="194"/>
  <c r="BW44" i="194"/>
  <c r="BX44" i="194"/>
  <c r="AZ45" i="194"/>
  <c r="BA45" i="194"/>
  <c r="BB45" i="194"/>
  <c r="BC45" i="194"/>
  <c r="BD45" i="194"/>
  <c r="BE45" i="194"/>
  <c r="BF45" i="194"/>
  <c r="BG45" i="194"/>
  <c r="BH45" i="194"/>
  <c r="BI45" i="194"/>
  <c r="BJ45" i="194"/>
  <c r="BK45" i="194"/>
  <c r="BL45" i="194"/>
  <c r="BM45" i="194"/>
  <c r="BN45" i="194"/>
  <c r="BO45" i="194"/>
  <c r="BP45" i="194"/>
  <c r="BQ45" i="194"/>
  <c r="BR45" i="194"/>
  <c r="BS45" i="194"/>
  <c r="BT45" i="194"/>
  <c r="BU45" i="194"/>
  <c r="BV45" i="194"/>
  <c r="BW45" i="194"/>
  <c r="BX45" i="194"/>
  <c r="AZ46" i="194"/>
  <c r="BA46" i="194"/>
  <c r="BB46" i="194"/>
  <c r="BC46" i="194"/>
  <c r="BD46" i="194"/>
  <c r="BE46" i="194"/>
  <c r="BF46" i="194"/>
  <c r="BG46" i="194"/>
  <c r="BH46" i="194"/>
  <c r="BI46" i="194"/>
  <c r="BJ46" i="194"/>
  <c r="BK46" i="194"/>
  <c r="BL46" i="194"/>
  <c r="BM46" i="194"/>
  <c r="BN46" i="194"/>
  <c r="BO46" i="194"/>
  <c r="BP46" i="194"/>
  <c r="BQ46" i="194"/>
  <c r="BR46" i="194"/>
  <c r="BS46" i="194"/>
  <c r="BT46" i="194"/>
  <c r="BU46" i="194"/>
  <c r="BV46" i="194"/>
  <c r="BW46" i="194"/>
  <c r="BX46" i="194"/>
  <c r="AZ47" i="194"/>
  <c r="BA47" i="194"/>
  <c r="BB47" i="194"/>
  <c r="BC47" i="194"/>
  <c r="BD47" i="194"/>
  <c r="BE47" i="194"/>
  <c r="BF47" i="194"/>
  <c r="BG47" i="194"/>
  <c r="BH47" i="194"/>
  <c r="BI47" i="194"/>
  <c r="BJ47" i="194"/>
  <c r="BK47" i="194"/>
  <c r="BL47" i="194"/>
  <c r="BM47" i="194"/>
  <c r="BN47" i="194"/>
  <c r="BO47" i="194"/>
  <c r="BP47" i="194"/>
  <c r="BQ47" i="194"/>
  <c r="BR47" i="194"/>
  <c r="BS47" i="194"/>
  <c r="BT47" i="194"/>
  <c r="BU47" i="194"/>
  <c r="BV47" i="194"/>
  <c r="BW47" i="194"/>
  <c r="BX47" i="194"/>
  <c r="AZ48" i="194"/>
  <c r="BA48" i="194"/>
  <c r="BB48" i="194"/>
  <c r="BC48" i="194"/>
  <c r="BD48" i="194"/>
  <c r="BE48" i="194"/>
  <c r="BF48" i="194"/>
  <c r="BG48" i="194"/>
  <c r="BH48" i="194"/>
  <c r="BI48" i="194"/>
  <c r="BJ48" i="194"/>
  <c r="BK48" i="194"/>
  <c r="BL48" i="194"/>
  <c r="BM48" i="194"/>
  <c r="BN48" i="194"/>
  <c r="BO48" i="194"/>
  <c r="BP48" i="194"/>
  <c r="BQ48" i="194"/>
  <c r="BR48" i="194"/>
  <c r="BS48" i="194"/>
  <c r="BT48" i="194"/>
  <c r="BU48" i="194"/>
  <c r="BV48" i="194"/>
  <c r="BW48" i="194"/>
  <c r="BX48" i="194"/>
  <c r="AZ49" i="194"/>
  <c r="BA49" i="194"/>
  <c r="BB49" i="194"/>
  <c r="BC49" i="194"/>
  <c r="BD49" i="194"/>
  <c r="BE49" i="194"/>
  <c r="BF49" i="194"/>
  <c r="BG49" i="194"/>
  <c r="BH49" i="194"/>
  <c r="BI49" i="194"/>
  <c r="BJ49" i="194"/>
  <c r="BK49" i="194"/>
  <c r="BL49" i="194"/>
  <c r="BM49" i="194"/>
  <c r="BN49" i="194"/>
  <c r="BO49" i="194"/>
  <c r="BP49" i="194"/>
  <c r="BQ49" i="194"/>
  <c r="BR49" i="194"/>
  <c r="BS49" i="194"/>
  <c r="BT49" i="194"/>
  <c r="BU49" i="194"/>
  <c r="BV49" i="194"/>
  <c r="BW49" i="194"/>
  <c r="BX49" i="194"/>
  <c r="AZ50" i="194"/>
  <c r="BA50" i="194"/>
  <c r="BB50" i="194"/>
  <c r="BC50" i="194"/>
  <c r="BD50" i="194"/>
  <c r="BE50" i="194"/>
  <c r="BF50" i="194"/>
  <c r="BG50" i="194"/>
  <c r="BH50" i="194"/>
  <c r="BI50" i="194"/>
  <c r="BJ50" i="194"/>
  <c r="BK50" i="194"/>
  <c r="BL50" i="194"/>
  <c r="BM50" i="194"/>
  <c r="BN50" i="194"/>
  <c r="BO50" i="194"/>
  <c r="BP50" i="194"/>
  <c r="BQ50" i="194"/>
  <c r="BR50" i="194"/>
  <c r="BS50" i="194"/>
  <c r="BT50" i="194"/>
  <c r="BU50" i="194"/>
  <c r="BV50" i="194"/>
  <c r="BW50" i="194"/>
  <c r="BX50" i="194"/>
  <c r="AZ52" i="194"/>
  <c r="BA52" i="194"/>
  <c r="BB52" i="194"/>
  <c r="BC52" i="194"/>
  <c r="BD52" i="194"/>
  <c r="BE52" i="194"/>
  <c r="BF52" i="194"/>
  <c r="BG52" i="194"/>
  <c r="BH52" i="194"/>
  <c r="BI52" i="194"/>
  <c r="BJ52" i="194"/>
  <c r="BK52" i="194"/>
  <c r="BL52" i="194"/>
  <c r="BM52" i="194"/>
  <c r="BN52" i="194"/>
  <c r="BO52" i="194"/>
  <c r="BP52" i="194"/>
  <c r="BQ52" i="194"/>
  <c r="BR52" i="194"/>
  <c r="BS52" i="194"/>
  <c r="BT52" i="194"/>
  <c r="BU52" i="194"/>
  <c r="BV52" i="194"/>
  <c r="BW52" i="194"/>
  <c r="BX52" i="194"/>
  <c r="AZ53" i="194"/>
  <c r="BA53" i="194"/>
  <c r="BB53" i="194"/>
  <c r="BC53" i="194"/>
  <c r="BD53" i="194"/>
  <c r="BE53" i="194"/>
  <c r="BF53" i="194"/>
  <c r="BG53" i="194"/>
  <c r="BH53" i="194"/>
  <c r="BI53" i="194"/>
  <c r="BJ53" i="194"/>
  <c r="BK53" i="194"/>
  <c r="BL53" i="194"/>
  <c r="BM53" i="194"/>
  <c r="BN53" i="194"/>
  <c r="BO53" i="194"/>
  <c r="BP53" i="194"/>
  <c r="BQ53" i="194"/>
  <c r="BR53" i="194"/>
  <c r="BS53" i="194"/>
  <c r="BT53" i="194"/>
  <c r="BU53" i="194"/>
  <c r="BV53" i="194"/>
  <c r="BW53" i="194"/>
  <c r="BX53" i="194"/>
  <c r="AZ54" i="194"/>
  <c r="BA54" i="194"/>
  <c r="BB54" i="194"/>
  <c r="BC54" i="194"/>
  <c r="BD54" i="194"/>
  <c r="BE54" i="194"/>
  <c r="BF54" i="194"/>
  <c r="BG54" i="194"/>
  <c r="BH54" i="194"/>
  <c r="BI54" i="194"/>
  <c r="BJ54" i="194"/>
  <c r="BK54" i="194"/>
  <c r="BL54" i="194"/>
  <c r="BM54" i="194"/>
  <c r="BN54" i="194"/>
  <c r="BO54" i="194"/>
  <c r="BP54" i="194"/>
  <c r="BQ54" i="194"/>
  <c r="BR54" i="194"/>
  <c r="BS54" i="194"/>
  <c r="BT54" i="194"/>
  <c r="BU54" i="194"/>
  <c r="BV54" i="194"/>
  <c r="BW54" i="194"/>
  <c r="BX54" i="194"/>
  <c r="AZ55" i="194"/>
  <c r="BA55" i="194"/>
  <c r="BB55" i="194"/>
  <c r="BC55" i="194"/>
  <c r="BD55" i="194"/>
  <c r="BE55" i="194"/>
  <c r="BF55" i="194"/>
  <c r="BG55" i="194"/>
  <c r="BH55" i="194"/>
  <c r="BI55" i="194"/>
  <c r="BJ55" i="194"/>
  <c r="BK55" i="194"/>
  <c r="BL55" i="194"/>
  <c r="BM55" i="194"/>
  <c r="BN55" i="194"/>
  <c r="BO55" i="194"/>
  <c r="BP55" i="194"/>
  <c r="BQ55" i="194"/>
  <c r="BR55" i="194"/>
  <c r="BS55" i="194"/>
  <c r="BT55" i="194"/>
  <c r="BU55" i="194"/>
  <c r="BV55" i="194"/>
  <c r="BW55" i="194"/>
  <c r="BX55" i="194"/>
  <c r="AZ56" i="194"/>
  <c r="BA56" i="194"/>
  <c r="BB56" i="194"/>
  <c r="BC56" i="194"/>
  <c r="BD56" i="194"/>
  <c r="BE56" i="194"/>
  <c r="BF56" i="194"/>
  <c r="BG56" i="194"/>
  <c r="BH56" i="194"/>
  <c r="BI56" i="194"/>
  <c r="BJ56" i="194"/>
  <c r="BK56" i="194"/>
  <c r="BL56" i="194"/>
  <c r="BM56" i="194"/>
  <c r="BN56" i="194"/>
  <c r="BO56" i="194"/>
  <c r="BP56" i="194"/>
  <c r="BQ56" i="194"/>
  <c r="BR56" i="194"/>
  <c r="BS56" i="194"/>
  <c r="BT56" i="194"/>
  <c r="BU56" i="194"/>
  <c r="BV56" i="194"/>
  <c r="BW56" i="194"/>
  <c r="BX56" i="194"/>
  <c r="AZ57" i="194"/>
  <c r="BA57" i="194"/>
  <c r="BB57" i="194"/>
  <c r="BC57" i="194"/>
  <c r="BD57" i="194"/>
  <c r="BE57" i="194"/>
  <c r="BF57" i="194"/>
  <c r="BG57" i="194"/>
  <c r="BH57" i="194"/>
  <c r="BI57" i="194"/>
  <c r="BJ57" i="194"/>
  <c r="BK57" i="194"/>
  <c r="BL57" i="194"/>
  <c r="BM57" i="194"/>
  <c r="BN57" i="194"/>
  <c r="BO57" i="194"/>
  <c r="BP57" i="194"/>
  <c r="BQ57" i="194"/>
  <c r="BR57" i="194"/>
  <c r="BS57" i="194"/>
  <c r="BT57" i="194"/>
  <c r="BU57" i="194"/>
  <c r="BV57" i="194"/>
  <c r="BW57" i="194"/>
  <c r="BX57" i="194"/>
  <c r="AZ58" i="194"/>
  <c r="BA58" i="194"/>
  <c r="BB58" i="194"/>
  <c r="BC58" i="194"/>
  <c r="BD58" i="194"/>
  <c r="BE58" i="194"/>
  <c r="BF58" i="194"/>
  <c r="BG58" i="194"/>
  <c r="BH58" i="194"/>
  <c r="BI58" i="194"/>
  <c r="BJ58" i="194"/>
  <c r="BK58" i="194"/>
  <c r="BL58" i="194"/>
  <c r="BM58" i="194"/>
  <c r="BN58" i="194"/>
  <c r="BO58" i="194"/>
  <c r="BP58" i="194"/>
  <c r="BQ58" i="194"/>
  <c r="BR58" i="194"/>
  <c r="BS58" i="194"/>
  <c r="BT58" i="194"/>
  <c r="BU58" i="194"/>
  <c r="BV58" i="194"/>
  <c r="BW58" i="194"/>
  <c r="BX58" i="194"/>
  <c r="AZ59" i="194"/>
  <c r="BA59" i="194"/>
  <c r="BB59" i="194"/>
  <c r="BC59" i="194"/>
  <c r="BD59" i="194"/>
  <c r="BE59" i="194"/>
  <c r="BF59" i="194"/>
  <c r="BG59" i="194"/>
  <c r="BH59" i="194"/>
  <c r="BI59" i="194"/>
  <c r="BJ59" i="194"/>
  <c r="BK59" i="194"/>
  <c r="BL59" i="194"/>
  <c r="BM59" i="194"/>
  <c r="BN59" i="194"/>
  <c r="BO59" i="194"/>
  <c r="BP59" i="194"/>
  <c r="BQ59" i="194"/>
  <c r="BR59" i="194"/>
  <c r="BS59" i="194"/>
  <c r="BT59" i="194"/>
  <c r="BU59" i="194"/>
  <c r="BV59" i="194"/>
  <c r="BW59" i="194"/>
  <c r="BX59" i="194"/>
  <c r="AZ60" i="194"/>
  <c r="BA60" i="194"/>
  <c r="BB60" i="194"/>
  <c r="BC60" i="194"/>
  <c r="BD60" i="194"/>
  <c r="BE60" i="194"/>
  <c r="BF60" i="194"/>
  <c r="BG60" i="194"/>
  <c r="BH60" i="194"/>
  <c r="BI60" i="194"/>
  <c r="BJ60" i="194"/>
  <c r="BK60" i="194"/>
  <c r="BL60" i="194"/>
  <c r="BM60" i="194"/>
  <c r="BN60" i="194"/>
  <c r="BO60" i="194"/>
  <c r="BP60" i="194"/>
  <c r="BQ60" i="194"/>
  <c r="BR60" i="194"/>
  <c r="BS60" i="194"/>
  <c r="BT60" i="194"/>
  <c r="BU60" i="194"/>
  <c r="BV60" i="194"/>
  <c r="BW60" i="194"/>
  <c r="BX60" i="194"/>
  <c r="AZ61" i="194"/>
  <c r="BA61" i="194"/>
  <c r="BB61" i="194"/>
  <c r="BC61" i="194"/>
  <c r="BD61" i="194"/>
  <c r="BE61" i="194"/>
  <c r="BF61" i="194"/>
  <c r="BG61" i="194"/>
  <c r="BH61" i="194"/>
  <c r="BI61" i="194"/>
  <c r="BJ61" i="194"/>
  <c r="BK61" i="194"/>
  <c r="BL61" i="194"/>
  <c r="BM61" i="194"/>
  <c r="BN61" i="194"/>
  <c r="BO61" i="194"/>
  <c r="BP61" i="194"/>
  <c r="BQ61" i="194"/>
  <c r="BR61" i="194"/>
  <c r="BS61" i="194"/>
  <c r="BT61" i="194"/>
  <c r="BU61" i="194"/>
  <c r="BV61" i="194"/>
  <c r="BW61" i="194"/>
  <c r="BX61" i="194"/>
  <c r="AZ63" i="194"/>
  <c r="BA63" i="194"/>
  <c r="BB63" i="194"/>
  <c r="BC63" i="194"/>
  <c r="BD63" i="194"/>
  <c r="BE63" i="194"/>
  <c r="BF63" i="194"/>
  <c r="BG63" i="194"/>
  <c r="BH63" i="194"/>
  <c r="BI63" i="194"/>
  <c r="BJ63" i="194"/>
  <c r="BK63" i="194"/>
  <c r="BL63" i="194"/>
  <c r="BM63" i="194"/>
  <c r="BN63" i="194"/>
  <c r="BO63" i="194"/>
  <c r="BP63" i="194"/>
  <c r="BQ63" i="194"/>
  <c r="BR63" i="194"/>
  <c r="BS63" i="194"/>
  <c r="BT63" i="194"/>
  <c r="BU63" i="194"/>
  <c r="BV63" i="194"/>
  <c r="BW63" i="194"/>
  <c r="BX63" i="194"/>
  <c r="AZ64" i="194"/>
  <c r="BA64" i="194"/>
  <c r="BB64" i="194"/>
  <c r="BC64" i="194"/>
  <c r="BD64" i="194"/>
  <c r="BE64" i="194"/>
  <c r="BF64" i="194"/>
  <c r="BG64" i="194"/>
  <c r="BH64" i="194"/>
  <c r="BI64" i="194"/>
  <c r="BJ64" i="194"/>
  <c r="BK64" i="194"/>
  <c r="BL64" i="194"/>
  <c r="BM64" i="194"/>
  <c r="BN64" i="194"/>
  <c r="BO64" i="194"/>
  <c r="BP64" i="194"/>
  <c r="BQ64" i="194"/>
  <c r="BR64" i="194"/>
  <c r="BS64" i="194"/>
  <c r="BT64" i="194"/>
  <c r="BU64" i="194"/>
  <c r="BV64" i="194"/>
  <c r="BW64" i="194"/>
  <c r="BX64" i="194"/>
  <c r="AZ65" i="194"/>
  <c r="BA65" i="194"/>
  <c r="BB65" i="194"/>
  <c r="BC65" i="194"/>
  <c r="BD65" i="194"/>
  <c r="BE65" i="194"/>
  <c r="BF65" i="194"/>
  <c r="BG65" i="194"/>
  <c r="BH65" i="194"/>
  <c r="BI65" i="194"/>
  <c r="BJ65" i="194"/>
  <c r="BK65" i="194"/>
  <c r="BL65" i="194"/>
  <c r="BM65" i="194"/>
  <c r="BN65" i="194"/>
  <c r="BO65" i="194"/>
  <c r="BP65" i="194"/>
  <c r="BQ65" i="194"/>
  <c r="BR65" i="194"/>
  <c r="BS65" i="194"/>
  <c r="BT65" i="194"/>
  <c r="BU65" i="194"/>
  <c r="BV65" i="194"/>
  <c r="BW65" i="194"/>
  <c r="BX65" i="194"/>
  <c r="AZ66" i="194"/>
  <c r="BA66" i="194"/>
  <c r="BB66" i="194"/>
  <c r="BC66" i="194"/>
  <c r="BD66" i="194"/>
  <c r="BE66" i="194"/>
  <c r="BF66" i="194"/>
  <c r="BG66" i="194"/>
  <c r="BH66" i="194"/>
  <c r="BI66" i="194"/>
  <c r="BJ66" i="194"/>
  <c r="BK66" i="194"/>
  <c r="BL66" i="194"/>
  <c r="BM66" i="194"/>
  <c r="BN66" i="194"/>
  <c r="BO66" i="194"/>
  <c r="BP66" i="194"/>
  <c r="BQ66" i="194"/>
  <c r="BR66" i="194"/>
  <c r="BS66" i="194"/>
  <c r="BT66" i="194"/>
  <c r="BU66" i="194"/>
  <c r="BV66" i="194"/>
  <c r="BW66" i="194"/>
  <c r="BX66" i="194"/>
  <c r="AZ67" i="194"/>
  <c r="BA67" i="194"/>
  <c r="BB67" i="194"/>
  <c r="BC67" i="194"/>
  <c r="BD67" i="194"/>
  <c r="BE67" i="194"/>
  <c r="BF67" i="194"/>
  <c r="BG67" i="194"/>
  <c r="BH67" i="194"/>
  <c r="BI67" i="194"/>
  <c r="BJ67" i="194"/>
  <c r="BK67" i="194"/>
  <c r="BL67" i="194"/>
  <c r="BM67" i="194"/>
  <c r="BN67" i="194"/>
  <c r="BO67" i="194"/>
  <c r="BP67" i="194"/>
  <c r="BQ67" i="194"/>
  <c r="BR67" i="194"/>
  <c r="BS67" i="194"/>
  <c r="BT67" i="194"/>
  <c r="BU67" i="194"/>
  <c r="BV67" i="194"/>
  <c r="BW67" i="194"/>
  <c r="BX67" i="194"/>
  <c r="AZ68" i="194"/>
  <c r="BA68" i="194"/>
  <c r="BB68" i="194"/>
  <c r="BC68" i="194"/>
  <c r="BD68" i="194"/>
  <c r="BE68" i="194"/>
  <c r="BF68" i="194"/>
  <c r="BG68" i="194"/>
  <c r="BH68" i="194"/>
  <c r="BI68" i="194"/>
  <c r="BJ68" i="194"/>
  <c r="BK68" i="194"/>
  <c r="BL68" i="194"/>
  <c r="BM68" i="194"/>
  <c r="BN68" i="194"/>
  <c r="BO68" i="194"/>
  <c r="BP68" i="194"/>
  <c r="BQ68" i="194"/>
  <c r="BR68" i="194"/>
  <c r="BS68" i="194"/>
  <c r="BT68" i="194"/>
  <c r="BU68" i="194"/>
  <c r="BV68" i="194"/>
  <c r="BW68" i="194"/>
  <c r="BX68" i="194"/>
  <c r="AZ69" i="194"/>
  <c r="BA69" i="194"/>
  <c r="BB69" i="194"/>
  <c r="BC69" i="194"/>
  <c r="BD69" i="194"/>
  <c r="BE69" i="194"/>
  <c r="BF69" i="194"/>
  <c r="BG69" i="194"/>
  <c r="BH69" i="194"/>
  <c r="BI69" i="194"/>
  <c r="BJ69" i="194"/>
  <c r="BK69" i="194"/>
  <c r="BL69" i="194"/>
  <c r="BM69" i="194"/>
  <c r="BN69" i="194"/>
  <c r="BO69" i="194"/>
  <c r="BP69" i="194"/>
  <c r="BQ69" i="194"/>
  <c r="BR69" i="194"/>
  <c r="BS69" i="194"/>
  <c r="BT69" i="194"/>
  <c r="BU69" i="194"/>
  <c r="BV69" i="194"/>
  <c r="BW69" i="194"/>
  <c r="BX69" i="194"/>
  <c r="AZ70" i="194"/>
  <c r="BA70" i="194"/>
  <c r="BB70" i="194"/>
  <c r="BC70" i="194"/>
  <c r="BD70" i="194"/>
  <c r="BE70" i="194"/>
  <c r="BF70" i="194"/>
  <c r="BG70" i="194"/>
  <c r="BH70" i="194"/>
  <c r="BI70" i="194"/>
  <c r="BJ70" i="194"/>
  <c r="BK70" i="194"/>
  <c r="BL70" i="194"/>
  <c r="BM70" i="194"/>
  <c r="BN70" i="194"/>
  <c r="BO70" i="194"/>
  <c r="BP70" i="194"/>
  <c r="BQ70" i="194"/>
  <c r="BR70" i="194"/>
  <c r="BS70" i="194"/>
  <c r="BT70" i="194"/>
  <c r="BU70" i="194"/>
  <c r="BV70" i="194"/>
  <c r="BW70" i="194"/>
  <c r="BX70" i="194"/>
  <c r="AZ71" i="194"/>
  <c r="BA71" i="194"/>
  <c r="BB71" i="194"/>
  <c r="BC71" i="194"/>
  <c r="BD71" i="194"/>
  <c r="BE71" i="194"/>
  <c r="BF71" i="194"/>
  <c r="BG71" i="194"/>
  <c r="BH71" i="194"/>
  <c r="BI71" i="194"/>
  <c r="BJ71" i="194"/>
  <c r="BK71" i="194"/>
  <c r="BL71" i="194"/>
  <c r="BM71" i="194"/>
  <c r="BN71" i="194"/>
  <c r="BO71" i="194"/>
  <c r="BP71" i="194"/>
  <c r="BQ71" i="194"/>
  <c r="BR71" i="194"/>
  <c r="BS71" i="194"/>
  <c r="BT71" i="194"/>
  <c r="BU71" i="194"/>
  <c r="BV71" i="194"/>
  <c r="BW71" i="194"/>
  <c r="BX71" i="194"/>
  <c r="AZ72" i="194"/>
  <c r="BA72" i="194"/>
  <c r="BB72" i="194"/>
  <c r="BC72" i="194"/>
  <c r="BD72" i="194"/>
  <c r="BE72" i="194"/>
  <c r="BF72" i="194"/>
  <c r="BG72" i="194"/>
  <c r="BH72" i="194"/>
  <c r="BI72" i="194"/>
  <c r="BJ72" i="194"/>
  <c r="BK72" i="194"/>
  <c r="BL72" i="194"/>
  <c r="BM72" i="194"/>
  <c r="BN72" i="194"/>
  <c r="BO72" i="194"/>
  <c r="BP72" i="194"/>
  <c r="BQ72" i="194"/>
  <c r="BR72" i="194"/>
  <c r="BS72" i="194"/>
  <c r="BT72" i="194"/>
  <c r="BU72" i="194"/>
  <c r="BV72" i="194"/>
  <c r="BW72" i="194"/>
  <c r="BX72" i="194"/>
  <c r="AY64" i="194"/>
  <c r="AY65" i="194"/>
  <c r="AY66" i="194"/>
  <c r="AY67" i="194"/>
  <c r="AY68" i="194"/>
  <c r="AY69" i="194"/>
  <c r="AY70" i="194"/>
  <c r="AY71" i="194"/>
  <c r="AY72" i="194"/>
  <c r="AY63" i="194"/>
  <c r="AY53" i="194"/>
  <c r="AY54" i="194"/>
  <c r="AY55" i="194"/>
  <c r="AY56" i="194"/>
  <c r="AY57" i="194"/>
  <c r="AY58" i="194"/>
  <c r="AY59" i="194"/>
  <c r="AY60" i="194"/>
  <c r="AY61" i="194"/>
  <c r="AY52" i="194"/>
  <c r="AY42" i="194"/>
  <c r="AY43" i="194"/>
  <c r="AY44" i="194"/>
  <c r="AY45" i="194"/>
  <c r="AY46" i="194"/>
  <c r="AY47" i="194"/>
  <c r="AY48" i="194"/>
  <c r="AY49" i="194"/>
  <c r="AY50" i="194"/>
  <c r="AY41" i="194"/>
  <c r="AY35" i="194"/>
  <c r="AY36" i="194"/>
  <c r="AY37" i="194"/>
  <c r="AY38" i="194"/>
  <c r="AY39" i="194"/>
  <c r="AY34" i="194"/>
  <c r="F63" i="194"/>
  <c r="G63" i="194"/>
  <c r="H63" i="194"/>
  <c r="I63" i="194"/>
  <c r="J63" i="194"/>
  <c r="K63" i="194"/>
  <c r="L63" i="194"/>
  <c r="M63" i="194"/>
  <c r="N63" i="194"/>
  <c r="O63" i="194"/>
  <c r="P63" i="194"/>
  <c r="Q63" i="194"/>
  <c r="R63" i="194"/>
  <c r="S63" i="194"/>
  <c r="T63" i="194"/>
  <c r="U63" i="194"/>
  <c r="V63" i="194"/>
  <c r="W63" i="194"/>
  <c r="X63" i="194"/>
  <c r="Y63" i="194"/>
  <c r="Z63" i="194"/>
  <c r="AA63" i="194"/>
  <c r="AB63" i="194"/>
  <c r="AC63" i="194"/>
  <c r="AD63" i="194"/>
  <c r="AE63" i="194"/>
  <c r="AF63" i="194"/>
  <c r="AG63" i="194"/>
  <c r="AH63" i="194"/>
  <c r="AI63" i="194"/>
  <c r="AJ63" i="194"/>
  <c r="AK63" i="194"/>
  <c r="AL63" i="194"/>
  <c r="AM63" i="194"/>
  <c r="AN63" i="194"/>
  <c r="AO63" i="194"/>
  <c r="AP63" i="194"/>
  <c r="AQ63" i="194"/>
  <c r="AR63" i="194"/>
  <c r="AS63" i="194"/>
  <c r="F64" i="194"/>
  <c r="G64" i="194"/>
  <c r="H64" i="194"/>
  <c r="I64" i="194"/>
  <c r="J64" i="194"/>
  <c r="K64" i="194"/>
  <c r="L64" i="194"/>
  <c r="M64" i="194"/>
  <c r="N64" i="194"/>
  <c r="O64" i="194"/>
  <c r="P64" i="194"/>
  <c r="Q64" i="194"/>
  <c r="R64" i="194"/>
  <c r="S64" i="194"/>
  <c r="T64" i="194"/>
  <c r="U64" i="194"/>
  <c r="V64" i="194"/>
  <c r="W64" i="194"/>
  <c r="X64" i="194"/>
  <c r="Y64" i="194"/>
  <c r="Z64" i="194"/>
  <c r="AA64" i="194"/>
  <c r="AB64" i="194"/>
  <c r="AC64" i="194"/>
  <c r="AD64" i="194"/>
  <c r="AE64" i="194"/>
  <c r="AF64" i="194"/>
  <c r="AG64" i="194"/>
  <c r="AH64" i="194"/>
  <c r="AI64" i="194"/>
  <c r="AJ64" i="194"/>
  <c r="AK64" i="194"/>
  <c r="AL64" i="194"/>
  <c r="AM64" i="194"/>
  <c r="AN64" i="194"/>
  <c r="AO64" i="194"/>
  <c r="AP64" i="194"/>
  <c r="AQ64" i="194"/>
  <c r="AR64" i="194"/>
  <c r="AS64" i="194"/>
  <c r="F65" i="194"/>
  <c r="G65" i="194"/>
  <c r="H65" i="194"/>
  <c r="I65" i="194"/>
  <c r="J65" i="194"/>
  <c r="K65" i="194"/>
  <c r="L65" i="194"/>
  <c r="M65" i="194"/>
  <c r="N65" i="194"/>
  <c r="O65" i="194"/>
  <c r="P65" i="194"/>
  <c r="Q65" i="194"/>
  <c r="R65" i="194"/>
  <c r="S65" i="194"/>
  <c r="T65" i="194"/>
  <c r="U65" i="194"/>
  <c r="V65" i="194"/>
  <c r="W65" i="194"/>
  <c r="X65" i="194"/>
  <c r="Y65" i="194"/>
  <c r="Z65" i="194"/>
  <c r="AA65" i="194"/>
  <c r="AB65" i="194"/>
  <c r="AC65" i="194"/>
  <c r="AD65" i="194"/>
  <c r="AE65" i="194"/>
  <c r="AF65" i="194"/>
  <c r="AG65" i="194"/>
  <c r="AH65" i="194"/>
  <c r="AI65" i="194"/>
  <c r="AJ65" i="194"/>
  <c r="AK65" i="194"/>
  <c r="AL65" i="194"/>
  <c r="AM65" i="194"/>
  <c r="AN65" i="194"/>
  <c r="AO65" i="194"/>
  <c r="AP65" i="194"/>
  <c r="AQ65" i="194"/>
  <c r="AR65" i="194"/>
  <c r="AS65" i="194"/>
  <c r="F66" i="194"/>
  <c r="G66" i="194"/>
  <c r="H66" i="194"/>
  <c r="I66" i="194"/>
  <c r="J66" i="194"/>
  <c r="K66" i="194"/>
  <c r="L66" i="194"/>
  <c r="M66" i="194"/>
  <c r="N66" i="194"/>
  <c r="O66" i="194"/>
  <c r="P66" i="194"/>
  <c r="Q66" i="194"/>
  <c r="R66" i="194"/>
  <c r="S66" i="194"/>
  <c r="T66" i="194"/>
  <c r="U66" i="194"/>
  <c r="V66" i="194"/>
  <c r="W66" i="194"/>
  <c r="X66" i="194"/>
  <c r="Y66" i="194"/>
  <c r="Z66" i="194"/>
  <c r="AA66" i="194"/>
  <c r="AB66" i="194"/>
  <c r="AC66" i="194"/>
  <c r="AD66" i="194"/>
  <c r="AE66" i="194"/>
  <c r="AF66" i="194"/>
  <c r="AG66" i="194"/>
  <c r="AH66" i="194"/>
  <c r="AI66" i="194"/>
  <c r="AJ66" i="194"/>
  <c r="AK66" i="194"/>
  <c r="AL66" i="194"/>
  <c r="AM66" i="194"/>
  <c r="AN66" i="194"/>
  <c r="AO66" i="194"/>
  <c r="AP66" i="194"/>
  <c r="AQ66" i="194"/>
  <c r="AR66" i="194"/>
  <c r="AS66" i="194"/>
  <c r="F67" i="194"/>
  <c r="G67" i="194"/>
  <c r="H67" i="194"/>
  <c r="I67" i="194"/>
  <c r="J67" i="194"/>
  <c r="K67" i="194"/>
  <c r="L67" i="194"/>
  <c r="M67" i="194"/>
  <c r="N67" i="194"/>
  <c r="O67" i="194"/>
  <c r="P67" i="194"/>
  <c r="Q67" i="194"/>
  <c r="R67" i="194"/>
  <c r="S67" i="194"/>
  <c r="T67" i="194"/>
  <c r="U67" i="194"/>
  <c r="V67" i="194"/>
  <c r="W67" i="194"/>
  <c r="X67" i="194"/>
  <c r="Y67" i="194"/>
  <c r="Z67" i="194"/>
  <c r="AA67" i="194"/>
  <c r="AB67" i="194"/>
  <c r="AC67" i="194"/>
  <c r="AD67" i="194"/>
  <c r="AE67" i="194"/>
  <c r="AF67" i="194"/>
  <c r="AG67" i="194"/>
  <c r="AH67" i="194"/>
  <c r="AI67" i="194"/>
  <c r="AJ67" i="194"/>
  <c r="AK67" i="194"/>
  <c r="AL67" i="194"/>
  <c r="AM67" i="194"/>
  <c r="AN67" i="194"/>
  <c r="AO67" i="194"/>
  <c r="AP67" i="194"/>
  <c r="AQ67" i="194"/>
  <c r="AR67" i="194"/>
  <c r="AS67" i="194"/>
  <c r="F68" i="194"/>
  <c r="G68" i="194"/>
  <c r="H68" i="194"/>
  <c r="I68" i="194"/>
  <c r="J68" i="194"/>
  <c r="K68" i="194"/>
  <c r="L68" i="194"/>
  <c r="M68" i="194"/>
  <c r="N68" i="194"/>
  <c r="O68" i="194"/>
  <c r="P68" i="194"/>
  <c r="Q68" i="194"/>
  <c r="R68" i="194"/>
  <c r="S68" i="194"/>
  <c r="T68" i="194"/>
  <c r="U68" i="194"/>
  <c r="V68" i="194"/>
  <c r="W68" i="194"/>
  <c r="X68" i="194"/>
  <c r="Y68" i="194"/>
  <c r="Z68" i="194"/>
  <c r="AA68" i="194"/>
  <c r="AB68" i="194"/>
  <c r="AC68" i="194"/>
  <c r="AD68" i="194"/>
  <c r="AE68" i="194"/>
  <c r="AF68" i="194"/>
  <c r="AG68" i="194"/>
  <c r="AH68" i="194"/>
  <c r="AI68" i="194"/>
  <c r="AJ68" i="194"/>
  <c r="AK68" i="194"/>
  <c r="AL68" i="194"/>
  <c r="AM68" i="194"/>
  <c r="AN68" i="194"/>
  <c r="AO68" i="194"/>
  <c r="AP68" i="194"/>
  <c r="AQ68" i="194"/>
  <c r="AR68" i="194"/>
  <c r="AS68" i="194"/>
  <c r="F69" i="194"/>
  <c r="G69" i="194"/>
  <c r="H69" i="194"/>
  <c r="I69" i="194"/>
  <c r="J69" i="194"/>
  <c r="K69" i="194"/>
  <c r="L69" i="194"/>
  <c r="M69" i="194"/>
  <c r="N69" i="194"/>
  <c r="O69" i="194"/>
  <c r="P69" i="194"/>
  <c r="Q69" i="194"/>
  <c r="R69" i="194"/>
  <c r="S69" i="194"/>
  <c r="T69" i="194"/>
  <c r="U69" i="194"/>
  <c r="V69" i="194"/>
  <c r="W69" i="194"/>
  <c r="X69" i="194"/>
  <c r="Y69" i="194"/>
  <c r="Z69" i="194"/>
  <c r="AA69" i="194"/>
  <c r="AB69" i="194"/>
  <c r="AC69" i="194"/>
  <c r="AD69" i="194"/>
  <c r="AE69" i="194"/>
  <c r="AF69" i="194"/>
  <c r="AG69" i="194"/>
  <c r="AH69" i="194"/>
  <c r="AI69" i="194"/>
  <c r="AJ69" i="194"/>
  <c r="AK69" i="194"/>
  <c r="AL69" i="194"/>
  <c r="AM69" i="194"/>
  <c r="AN69" i="194"/>
  <c r="AO69" i="194"/>
  <c r="AP69" i="194"/>
  <c r="AQ69" i="194"/>
  <c r="AR69" i="194"/>
  <c r="AS69" i="194"/>
  <c r="F70" i="194"/>
  <c r="G70" i="194"/>
  <c r="H70" i="194"/>
  <c r="I70" i="194"/>
  <c r="J70" i="194"/>
  <c r="K70" i="194"/>
  <c r="L70" i="194"/>
  <c r="M70" i="194"/>
  <c r="N70" i="194"/>
  <c r="O70" i="194"/>
  <c r="P70" i="194"/>
  <c r="Q70" i="194"/>
  <c r="R70" i="194"/>
  <c r="S70" i="194"/>
  <c r="T70" i="194"/>
  <c r="U70" i="194"/>
  <c r="V70" i="194"/>
  <c r="W70" i="194"/>
  <c r="X70" i="194"/>
  <c r="Y70" i="194"/>
  <c r="Z70" i="194"/>
  <c r="AA70" i="194"/>
  <c r="AB70" i="194"/>
  <c r="AC70" i="194"/>
  <c r="AD70" i="194"/>
  <c r="AE70" i="194"/>
  <c r="AF70" i="194"/>
  <c r="AG70" i="194"/>
  <c r="AH70" i="194"/>
  <c r="AI70" i="194"/>
  <c r="AJ70" i="194"/>
  <c r="AK70" i="194"/>
  <c r="AL70" i="194"/>
  <c r="AM70" i="194"/>
  <c r="AN70" i="194"/>
  <c r="AO70" i="194"/>
  <c r="AP70" i="194"/>
  <c r="AQ70" i="194"/>
  <c r="AR70" i="194"/>
  <c r="AS70" i="194"/>
  <c r="F71" i="194"/>
  <c r="G71" i="194"/>
  <c r="H71" i="194"/>
  <c r="I71" i="194"/>
  <c r="J71" i="194"/>
  <c r="K71" i="194"/>
  <c r="L71" i="194"/>
  <c r="M71" i="194"/>
  <c r="N71" i="194"/>
  <c r="O71" i="194"/>
  <c r="P71" i="194"/>
  <c r="Q71" i="194"/>
  <c r="R71" i="194"/>
  <c r="S71" i="194"/>
  <c r="T71" i="194"/>
  <c r="U71" i="194"/>
  <c r="V71" i="194"/>
  <c r="W71" i="194"/>
  <c r="X71" i="194"/>
  <c r="Y71" i="194"/>
  <c r="Z71" i="194"/>
  <c r="AA71" i="194"/>
  <c r="AB71" i="194"/>
  <c r="AC71" i="194"/>
  <c r="AD71" i="194"/>
  <c r="AE71" i="194"/>
  <c r="AF71" i="194"/>
  <c r="AG71" i="194"/>
  <c r="AH71" i="194"/>
  <c r="AI71" i="194"/>
  <c r="AJ71" i="194"/>
  <c r="AK71" i="194"/>
  <c r="AL71" i="194"/>
  <c r="AM71" i="194"/>
  <c r="AN71" i="194"/>
  <c r="AO71" i="194"/>
  <c r="AP71" i="194"/>
  <c r="AQ71" i="194"/>
  <c r="AR71" i="194"/>
  <c r="AS71" i="194"/>
  <c r="F72" i="194"/>
  <c r="G72" i="194"/>
  <c r="H72" i="194"/>
  <c r="I72" i="194"/>
  <c r="J72" i="194"/>
  <c r="K72" i="194"/>
  <c r="L72" i="194"/>
  <c r="M72" i="194"/>
  <c r="N72" i="194"/>
  <c r="O72" i="194"/>
  <c r="P72" i="194"/>
  <c r="Q72" i="194"/>
  <c r="R72" i="194"/>
  <c r="S72" i="194"/>
  <c r="T72" i="194"/>
  <c r="U72" i="194"/>
  <c r="V72" i="194"/>
  <c r="W72" i="194"/>
  <c r="X72" i="194"/>
  <c r="Y72" i="194"/>
  <c r="Z72" i="194"/>
  <c r="AA72" i="194"/>
  <c r="AB72" i="194"/>
  <c r="AC72" i="194"/>
  <c r="AD72" i="194"/>
  <c r="AE72" i="194"/>
  <c r="AF72" i="194"/>
  <c r="AG72" i="194"/>
  <c r="AH72" i="194"/>
  <c r="AI72" i="194"/>
  <c r="AJ72" i="194"/>
  <c r="AK72" i="194"/>
  <c r="AL72" i="194"/>
  <c r="AM72" i="194"/>
  <c r="AN72" i="194"/>
  <c r="AO72" i="194"/>
  <c r="AP72" i="194"/>
  <c r="AQ72" i="194"/>
  <c r="AR72" i="194"/>
  <c r="AS72" i="194"/>
  <c r="E64" i="194"/>
  <c r="E65" i="194"/>
  <c r="E66" i="194"/>
  <c r="E67" i="194"/>
  <c r="E68" i="194"/>
  <c r="E69" i="194"/>
  <c r="E70" i="194"/>
  <c r="E71" i="194"/>
  <c r="E72" i="194"/>
  <c r="E63" i="194"/>
  <c r="F52" i="194"/>
  <c r="G52" i="194"/>
  <c r="H52" i="194"/>
  <c r="I52" i="194"/>
  <c r="J52" i="194"/>
  <c r="K52" i="194"/>
  <c r="L52" i="194"/>
  <c r="M52" i="194"/>
  <c r="N52" i="194"/>
  <c r="O52" i="194"/>
  <c r="P52" i="194"/>
  <c r="Q52" i="194"/>
  <c r="R52" i="194"/>
  <c r="S52" i="194"/>
  <c r="T52" i="194"/>
  <c r="U52" i="194"/>
  <c r="V52" i="194"/>
  <c r="W52" i="194"/>
  <c r="X52" i="194"/>
  <c r="Y52" i="194"/>
  <c r="Z52" i="194"/>
  <c r="AA52" i="194"/>
  <c r="AB52" i="194"/>
  <c r="AC52" i="194"/>
  <c r="AD52" i="194"/>
  <c r="AE52" i="194"/>
  <c r="AF52" i="194"/>
  <c r="AG52" i="194"/>
  <c r="AH52" i="194"/>
  <c r="AI52" i="194"/>
  <c r="AJ52" i="194"/>
  <c r="AK52" i="194"/>
  <c r="AL52" i="194"/>
  <c r="AM52" i="194"/>
  <c r="AN52" i="194"/>
  <c r="AO52" i="194"/>
  <c r="AP52" i="194"/>
  <c r="AQ52" i="194"/>
  <c r="AR52" i="194"/>
  <c r="AS52" i="194"/>
  <c r="AT52" i="194"/>
  <c r="F53" i="194"/>
  <c r="G53" i="194"/>
  <c r="H53" i="194"/>
  <c r="I53" i="194"/>
  <c r="J53" i="194"/>
  <c r="K53" i="194"/>
  <c r="L53" i="194"/>
  <c r="M53" i="194"/>
  <c r="N53" i="194"/>
  <c r="O53" i="194"/>
  <c r="P53" i="194"/>
  <c r="Q53" i="194"/>
  <c r="R53" i="194"/>
  <c r="S53" i="194"/>
  <c r="T53" i="194"/>
  <c r="U53" i="194"/>
  <c r="V53" i="194"/>
  <c r="W53" i="194"/>
  <c r="X53" i="194"/>
  <c r="Y53" i="194"/>
  <c r="Z53" i="194"/>
  <c r="AA53" i="194"/>
  <c r="AB53" i="194"/>
  <c r="AC53" i="194"/>
  <c r="AD53" i="194"/>
  <c r="AE53" i="194"/>
  <c r="AF53" i="194"/>
  <c r="AG53" i="194"/>
  <c r="AH53" i="194"/>
  <c r="AI53" i="194"/>
  <c r="AJ53" i="194"/>
  <c r="AK53" i="194"/>
  <c r="AL53" i="194"/>
  <c r="AM53" i="194"/>
  <c r="AN53" i="194"/>
  <c r="AO53" i="194"/>
  <c r="AP53" i="194"/>
  <c r="AQ53" i="194"/>
  <c r="AR53" i="194"/>
  <c r="AS53" i="194"/>
  <c r="AT53" i="194"/>
  <c r="F54" i="194"/>
  <c r="G54" i="194"/>
  <c r="H54" i="194"/>
  <c r="I54" i="194"/>
  <c r="J54" i="194"/>
  <c r="K54" i="194"/>
  <c r="L54" i="194"/>
  <c r="M54" i="194"/>
  <c r="N54" i="194"/>
  <c r="O54" i="194"/>
  <c r="P54" i="194"/>
  <c r="Q54" i="194"/>
  <c r="R54" i="194"/>
  <c r="S54" i="194"/>
  <c r="T54" i="194"/>
  <c r="U54" i="194"/>
  <c r="V54" i="194"/>
  <c r="W54" i="194"/>
  <c r="X54" i="194"/>
  <c r="Y54" i="194"/>
  <c r="Z54" i="194"/>
  <c r="AA54" i="194"/>
  <c r="AB54" i="194"/>
  <c r="AC54" i="194"/>
  <c r="AD54" i="194"/>
  <c r="AE54" i="194"/>
  <c r="AF54" i="194"/>
  <c r="AG54" i="194"/>
  <c r="AH54" i="194"/>
  <c r="AI54" i="194"/>
  <c r="AJ54" i="194"/>
  <c r="AK54" i="194"/>
  <c r="AL54" i="194"/>
  <c r="AM54" i="194"/>
  <c r="AN54" i="194"/>
  <c r="AO54" i="194"/>
  <c r="AP54" i="194"/>
  <c r="AQ54" i="194"/>
  <c r="AR54" i="194"/>
  <c r="AS54" i="194"/>
  <c r="AT54" i="194"/>
  <c r="F55" i="194"/>
  <c r="G55" i="194"/>
  <c r="H55" i="194"/>
  <c r="I55" i="194"/>
  <c r="J55" i="194"/>
  <c r="K55" i="194"/>
  <c r="L55" i="194"/>
  <c r="M55" i="194"/>
  <c r="N55" i="194"/>
  <c r="O55" i="194"/>
  <c r="P55" i="194"/>
  <c r="Q55" i="194"/>
  <c r="R55" i="194"/>
  <c r="S55" i="194"/>
  <c r="T55" i="194"/>
  <c r="U55" i="194"/>
  <c r="V55" i="194"/>
  <c r="W55" i="194"/>
  <c r="X55" i="194"/>
  <c r="Y55" i="194"/>
  <c r="Z55" i="194"/>
  <c r="AA55" i="194"/>
  <c r="AB55" i="194"/>
  <c r="AC55" i="194"/>
  <c r="AD55" i="194"/>
  <c r="AE55" i="194"/>
  <c r="AF55" i="194"/>
  <c r="AG55" i="194"/>
  <c r="AH55" i="194"/>
  <c r="AI55" i="194"/>
  <c r="AJ55" i="194"/>
  <c r="AK55" i="194"/>
  <c r="AL55" i="194"/>
  <c r="AM55" i="194"/>
  <c r="AN55" i="194"/>
  <c r="AO55" i="194"/>
  <c r="AP55" i="194"/>
  <c r="AQ55" i="194"/>
  <c r="AR55" i="194"/>
  <c r="AS55" i="194"/>
  <c r="AT55" i="194"/>
  <c r="F56" i="194"/>
  <c r="G56" i="194"/>
  <c r="H56" i="194"/>
  <c r="I56" i="194"/>
  <c r="J56" i="194"/>
  <c r="K56" i="194"/>
  <c r="L56" i="194"/>
  <c r="M56" i="194"/>
  <c r="N56" i="194"/>
  <c r="O56" i="194"/>
  <c r="P56" i="194"/>
  <c r="Q56" i="194"/>
  <c r="R56" i="194"/>
  <c r="S56" i="194"/>
  <c r="T56" i="194"/>
  <c r="U56" i="194"/>
  <c r="V56" i="194"/>
  <c r="W56" i="194"/>
  <c r="X56" i="194"/>
  <c r="Y56" i="194"/>
  <c r="Z56" i="194"/>
  <c r="AA56" i="194"/>
  <c r="AB56" i="194"/>
  <c r="AC56" i="194"/>
  <c r="AD56" i="194"/>
  <c r="AE56" i="194"/>
  <c r="AF56" i="194"/>
  <c r="AG56" i="194"/>
  <c r="AH56" i="194"/>
  <c r="AI56" i="194"/>
  <c r="AJ56" i="194"/>
  <c r="AK56" i="194"/>
  <c r="AL56" i="194"/>
  <c r="AM56" i="194"/>
  <c r="AN56" i="194"/>
  <c r="AO56" i="194"/>
  <c r="AP56" i="194"/>
  <c r="AQ56" i="194"/>
  <c r="AR56" i="194"/>
  <c r="AS56" i="194"/>
  <c r="AT56" i="194"/>
  <c r="F57" i="194"/>
  <c r="G57" i="194"/>
  <c r="H57" i="194"/>
  <c r="I57" i="194"/>
  <c r="J57" i="194"/>
  <c r="K57" i="194"/>
  <c r="L57" i="194"/>
  <c r="M57" i="194"/>
  <c r="N57" i="194"/>
  <c r="O57" i="194"/>
  <c r="P57" i="194"/>
  <c r="Q57" i="194"/>
  <c r="R57" i="194"/>
  <c r="S57" i="194"/>
  <c r="T57" i="194"/>
  <c r="U57" i="194"/>
  <c r="V57" i="194"/>
  <c r="W57" i="194"/>
  <c r="X57" i="194"/>
  <c r="Y57" i="194"/>
  <c r="Z57" i="194"/>
  <c r="AA57" i="194"/>
  <c r="AB57" i="194"/>
  <c r="AC57" i="194"/>
  <c r="AD57" i="194"/>
  <c r="AE57" i="194"/>
  <c r="AF57" i="194"/>
  <c r="AG57" i="194"/>
  <c r="AH57" i="194"/>
  <c r="AI57" i="194"/>
  <c r="AJ57" i="194"/>
  <c r="AK57" i="194"/>
  <c r="AL57" i="194"/>
  <c r="AM57" i="194"/>
  <c r="AN57" i="194"/>
  <c r="AO57" i="194"/>
  <c r="AP57" i="194"/>
  <c r="AQ57" i="194"/>
  <c r="AR57" i="194"/>
  <c r="AS57" i="194"/>
  <c r="AT57" i="194"/>
  <c r="F58" i="194"/>
  <c r="G58" i="194"/>
  <c r="H58" i="194"/>
  <c r="I58" i="194"/>
  <c r="J58" i="194"/>
  <c r="K58" i="194"/>
  <c r="L58" i="194"/>
  <c r="M58" i="194"/>
  <c r="N58" i="194"/>
  <c r="O58" i="194"/>
  <c r="P58" i="194"/>
  <c r="Q58" i="194"/>
  <c r="R58" i="194"/>
  <c r="S58" i="194"/>
  <c r="T58" i="194"/>
  <c r="U58" i="194"/>
  <c r="V58" i="194"/>
  <c r="W58" i="194"/>
  <c r="X58" i="194"/>
  <c r="Y58" i="194"/>
  <c r="Z58" i="194"/>
  <c r="AA58" i="194"/>
  <c r="AB58" i="194"/>
  <c r="AC58" i="194"/>
  <c r="AD58" i="194"/>
  <c r="AE58" i="194"/>
  <c r="AF58" i="194"/>
  <c r="AG58" i="194"/>
  <c r="AH58" i="194"/>
  <c r="AI58" i="194"/>
  <c r="AJ58" i="194"/>
  <c r="AK58" i="194"/>
  <c r="AL58" i="194"/>
  <c r="AM58" i="194"/>
  <c r="AN58" i="194"/>
  <c r="AO58" i="194"/>
  <c r="AP58" i="194"/>
  <c r="AQ58" i="194"/>
  <c r="AR58" i="194"/>
  <c r="AS58" i="194"/>
  <c r="AT58" i="194"/>
  <c r="F59" i="194"/>
  <c r="G59" i="194"/>
  <c r="H59" i="194"/>
  <c r="I59" i="194"/>
  <c r="J59" i="194"/>
  <c r="K59" i="194"/>
  <c r="L59" i="194"/>
  <c r="M59" i="194"/>
  <c r="N59" i="194"/>
  <c r="O59" i="194"/>
  <c r="P59" i="194"/>
  <c r="Q59" i="194"/>
  <c r="R59" i="194"/>
  <c r="S59" i="194"/>
  <c r="T59" i="194"/>
  <c r="U59" i="194"/>
  <c r="V59" i="194"/>
  <c r="W59" i="194"/>
  <c r="X59" i="194"/>
  <c r="Y59" i="194"/>
  <c r="Z59" i="194"/>
  <c r="AA59" i="194"/>
  <c r="AB59" i="194"/>
  <c r="AC59" i="194"/>
  <c r="AD59" i="194"/>
  <c r="AE59" i="194"/>
  <c r="AF59" i="194"/>
  <c r="AG59" i="194"/>
  <c r="AH59" i="194"/>
  <c r="AI59" i="194"/>
  <c r="AJ59" i="194"/>
  <c r="AK59" i="194"/>
  <c r="AL59" i="194"/>
  <c r="AM59" i="194"/>
  <c r="AN59" i="194"/>
  <c r="AO59" i="194"/>
  <c r="AP59" i="194"/>
  <c r="AQ59" i="194"/>
  <c r="AR59" i="194"/>
  <c r="AS59" i="194"/>
  <c r="AT59" i="194"/>
  <c r="F60" i="194"/>
  <c r="G60" i="194"/>
  <c r="H60" i="194"/>
  <c r="I60" i="194"/>
  <c r="J60" i="194"/>
  <c r="K60" i="194"/>
  <c r="L60" i="194"/>
  <c r="M60" i="194"/>
  <c r="N60" i="194"/>
  <c r="O60" i="194"/>
  <c r="P60" i="194"/>
  <c r="Q60" i="194"/>
  <c r="R60" i="194"/>
  <c r="S60" i="194"/>
  <c r="T60" i="194"/>
  <c r="U60" i="194"/>
  <c r="V60" i="194"/>
  <c r="W60" i="194"/>
  <c r="X60" i="194"/>
  <c r="Y60" i="194"/>
  <c r="Z60" i="194"/>
  <c r="AA60" i="194"/>
  <c r="AB60" i="194"/>
  <c r="AC60" i="194"/>
  <c r="AD60" i="194"/>
  <c r="AE60" i="194"/>
  <c r="AF60" i="194"/>
  <c r="AG60" i="194"/>
  <c r="AH60" i="194"/>
  <c r="AI60" i="194"/>
  <c r="AJ60" i="194"/>
  <c r="AK60" i="194"/>
  <c r="AL60" i="194"/>
  <c r="AM60" i="194"/>
  <c r="AN60" i="194"/>
  <c r="AO60" i="194"/>
  <c r="AP60" i="194"/>
  <c r="AQ60" i="194"/>
  <c r="AR60" i="194"/>
  <c r="AS60" i="194"/>
  <c r="AT60" i="194"/>
  <c r="F61" i="194"/>
  <c r="G61" i="194"/>
  <c r="H61" i="194"/>
  <c r="I61" i="194"/>
  <c r="J61" i="194"/>
  <c r="K61" i="194"/>
  <c r="L61" i="194"/>
  <c r="M61" i="194"/>
  <c r="N61" i="194"/>
  <c r="O61" i="194"/>
  <c r="P61" i="194"/>
  <c r="Q61" i="194"/>
  <c r="R61" i="194"/>
  <c r="S61" i="194"/>
  <c r="T61" i="194"/>
  <c r="U61" i="194"/>
  <c r="V61" i="194"/>
  <c r="W61" i="194"/>
  <c r="X61" i="194"/>
  <c r="Y61" i="194"/>
  <c r="Z61" i="194"/>
  <c r="AA61" i="194"/>
  <c r="AB61" i="194"/>
  <c r="AC61" i="194"/>
  <c r="AD61" i="194"/>
  <c r="AE61" i="194"/>
  <c r="AF61" i="194"/>
  <c r="AG61" i="194"/>
  <c r="AH61" i="194"/>
  <c r="AI61" i="194"/>
  <c r="AJ61" i="194"/>
  <c r="AK61" i="194"/>
  <c r="AL61" i="194"/>
  <c r="AM61" i="194"/>
  <c r="AN61" i="194"/>
  <c r="AO61" i="194"/>
  <c r="AP61" i="194"/>
  <c r="AQ61" i="194"/>
  <c r="AR61" i="194"/>
  <c r="AS61" i="194"/>
  <c r="AT61" i="194"/>
  <c r="E53" i="194"/>
  <c r="E54" i="194"/>
  <c r="E55" i="194"/>
  <c r="E56" i="194"/>
  <c r="E57" i="194"/>
  <c r="E58" i="194"/>
  <c r="E59" i="194"/>
  <c r="E60" i="194"/>
  <c r="E61" i="194"/>
  <c r="E52" i="194"/>
  <c r="F41" i="194"/>
  <c r="G41" i="194"/>
  <c r="H41" i="194"/>
  <c r="I41" i="194"/>
  <c r="J41" i="194"/>
  <c r="K41" i="194"/>
  <c r="L41" i="194"/>
  <c r="M41" i="194"/>
  <c r="N41" i="194"/>
  <c r="O41" i="194"/>
  <c r="P41" i="194"/>
  <c r="Q41" i="194"/>
  <c r="R41" i="194"/>
  <c r="S41" i="194"/>
  <c r="T41" i="194"/>
  <c r="U41" i="194"/>
  <c r="V41" i="194"/>
  <c r="W41" i="194"/>
  <c r="X41" i="194"/>
  <c r="Y41" i="194"/>
  <c r="Z41" i="194"/>
  <c r="AA41" i="194"/>
  <c r="AB41" i="194"/>
  <c r="AC41" i="194"/>
  <c r="AD41" i="194"/>
  <c r="AE41" i="194"/>
  <c r="AF41" i="194"/>
  <c r="AG41" i="194"/>
  <c r="AH41" i="194"/>
  <c r="AI41" i="194"/>
  <c r="AJ41" i="194"/>
  <c r="AK41" i="194"/>
  <c r="AL41" i="194"/>
  <c r="AM41" i="194"/>
  <c r="AN41" i="194"/>
  <c r="AO41" i="194"/>
  <c r="AP41" i="194"/>
  <c r="AQ41" i="194"/>
  <c r="AR41" i="194"/>
  <c r="AS41" i="194"/>
  <c r="AT41" i="194"/>
  <c r="F42" i="194"/>
  <c r="G42" i="194"/>
  <c r="H42" i="194"/>
  <c r="I42" i="194"/>
  <c r="J42" i="194"/>
  <c r="K42" i="194"/>
  <c r="L42" i="194"/>
  <c r="M42" i="194"/>
  <c r="N42" i="194"/>
  <c r="O42" i="194"/>
  <c r="P42" i="194"/>
  <c r="Q42" i="194"/>
  <c r="R42" i="194"/>
  <c r="S42" i="194"/>
  <c r="T42" i="194"/>
  <c r="U42" i="194"/>
  <c r="V42" i="194"/>
  <c r="W42" i="194"/>
  <c r="X42" i="194"/>
  <c r="Y42" i="194"/>
  <c r="Z42" i="194"/>
  <c r="AA42" i="194"/>
  <c r="AB42" i="194"/>
  <c r="AC42" i="194"/>
  <c r="AD42" i="194"/>
  <c r="AE42" i="194"/>
  <c r="AF42" i="194"/>
  <c r="AG42" i="194"/>
  <c r="AH42" i="194"/>
  <c r="AI42" i="194"/>
  <c r="AJ42" i="194"/>
  <c r="AK42" i="194"/>
  <c r="AL42" i="194"/>
  <c r="AM42" i="194"/>
  <c r="AN42" i="194"/>
  <c r="AO42" i="194"/>
  <c r="AP42" i="194"/>
  <c r="AQ42" i="194"/>
  <c r="AR42" i="194"/>
  <c r="AS42" i="194"/>
  <c r="AT42" i="194"/>
  <c r="F43" i="194"/>
  <c r="G43" i="194"/>
  <c r="H43" i="194"/>
  <c r="I43" i="194"/>
  <c r="J43" i="194"/>
  <c r="K43" i="194"/>
  <c r="L43" i="194"/>
  <c r="M43" i="194"/>
  <c r="N43" i="194"/>
  <c r="O43" i="194"/>
  <c r="P43" i="194"/>
  <c r="Q43" i="194"/>
  <c r="R43" i="194"/>
  <c r="S43" i="194"/>
  <c r="T43" i="194"/>
  <c r="U43" i="194"/>
  <c r="V43" i="194"/>
  <c r="W43" i="194"/>
  <c r="X43" i="194"/>
  <c r="Y43" i="194"/>
  <c r="Z43" i="194"/>
  <c r="AA43" i="194"/>
  <c r="AB43" i="194"/>
  <c r="AC43" i="194"/>
  <c r="AD43" i="194"/>
  <c r="AE43" i="194"/>
  <c r="AF43" i="194"/>
  <c r="AG43" i="194"/>
  <c r="AH43" i="194"/>
  <c r="AI43" i="194"/>
  <c r="AJ43" i="194"/>
  <c r="AK43" i="194"/>
  <c r="AL43" i="194"/>
  <c r="AM43" i="194"/>
  <c r="AN43" i="194"/>
  <c r="AO43" i="194"/>
  <c r="AP43" i="194"/>
  <c r="AQ43" i="194"/>
  <c r="AR43" i="194"/>
  <c r="AS43" i="194"/>
  <c r="AT43" i="194"/>
  <c r="F44" i="194"/>
  <c r="G44" i="194"/>
  <c r="H44" i="194"/>
  <c r="I44" i="194"/>
  <c r="J44" i="194"/>
  <c r="K44" i="194"/>
  <c r="L44" i="194"/>
  <c r="M44" i="194"/>
  <c r="N44" i="194"/>
  <c r="O44" i="194"/>
  <c r="P44" i="194"/>
  <c r="Q44" i="194"/>
  <c r="R44" i="194"/>
  <c r="S44" i="194"/>
  <c r="T44" i="194"/>
  <c r="U44" i="194"/>
  <c r="V44" i="194"/>
  <c r="W44" i="194"/>
  <c r="X44" i="194"/>
  <c r="Y44" i="194"/>
  <c r="Z44" i="194"/>
  <c r="AA44" i="194"/>
  <c r="AB44" i="194"/>
  <c r="AC44" i="194"/>
  <c r="AD44" i="194"/>
  <c r="AE44" i="194"/>
  <c r="AF44" i="194"/>
  <c r="AG44" i="194"/>
  <c r="AH44" i="194"/>
  <c r="AI44" i="194"/>
  <c r="AJ44" i="194"/>
  <c r="AK44" i="194"/>
  <c r="AL44" i="194"/>
  <c r="AM44" i="194"/>
  <c r="AN44" i="194"/>
  <c r="AO44" i="194"/>
  <c r="AP44" i="194"/>
  <c r="AQ44" i="194"/>
  <c r="AR44" i="194"/>
  <c r="AS44" i="194"/>
  <c r="AT44" i="194"/>
  <c r="F45" i="194"/>
  <c r="G45" i="194"/>
  <c r="H45" i="194"/>
  <c r="I45" i="194"/>
  <c r="J45" i="194"/>
  <c r="K45" i="194"/>
  <c r="L45" i="194"/>
  <c r="M45" i="194"/>
  <c r="N45" i="194"/>
  <c r="O45" i="194"/>
  <c r="P45" i="194"/>
  <c r="Q45" i="194"/>
  <c r="R45" i="194"/>
  <c r="S45" i="194"/>
  <c r="T45" i="194"/>
  <c r="U45" i="194"/>
  <c r="V45" i="194"/>
  <c r="W45" i="194"/>
  <c r="X45" i="194"/>
  <c r="Y45" i="194"/>
  <c r="Z45" i="194"/>
  <c r="AA45" i="194"/>
  <c r="AB45" i="194"/>
  <c r="AC45" i="194"/>
  <c r="AD45" i="194"/>
  <c r="AE45" i="194"/>
  <c r="AF45" i="194"/>
  <c r="AG45" i="194"/>
  <c r="AH45" i="194"/>
  <c r="AI45" i="194"/>
  <c r="AJ45" i="194"/>
  <c r="AK45" i="194"/>
  <c r="AL45" i="194"/>
  <c r="AM45" i="194"/>
  <c r="AN45" i="194"/>
  <c r="AO45" i="194"/>
  <c r="AP45" i="194"/>
  <c r="AQ45" i="194"/>
  <c r="AR45" i="194"/>
  <c r="AS45" i="194"/>
  <c r="AT45" i="194"/>
  <c r="F46" i="194"/>
  <c r="G46" i="194"/>
  <c r="I46" i="194"/>
  <c r="J46" i="194"/>
  <c r="K46" i="194"/>
  <c r="L46" i="194"/>
  <c r="M46" i="194"/>
  <c r="N46" i="194"/>
  <c r="O46" i="194"/>
  <c r="P46" i="194"/>
  <c r="Q46" i="194"/>
  <c r="R46" i="194"/>
  <c r="S46" i="194"/>
  <c r="T46" i="194"/>
  <c r="U46" i="194"/>
  <c r="V46" i="194"/>
  <c r="W46" i="194"/>
  <c r="X46" i="194"/>
  <c r="Y46" i="194"/>
  <c r="Z46" i="194"/>
  <c r="AA46" i="194"/>
  <c r="AB46" i="194"/>
  <c r="AC46" i="194"/>
  <c r="AD46" i="194"/>
  <c r="AE46" i="194"/>
  <c r="AF46" i="194"/>
  <c r="AG46" i="194"/>
  <c r="AH46" i="194"/>
  <c r="AI46" i="194"/>
  <c r="AJ46" i="194"/>
  <c r="AK46" i="194"/>
  <c r="AL46" i="194"/>
  <c r="AM46" i="194"/>
  <c r="AN46" i="194"/>
  <c r="AO46" i="194"/>
  <c r="AP46" i="194"/>
  <c r="AQ46" i="194"/>
  <c r="AR46" i="194"/>
  <c r="AS46" i="194"/>
  <c r="AT46" i="194"/>
  <c r="F47" i="194"/>
  <c r="G47" i="194"/>
  <c r="H47" i="194"/>
  <c r="I47" i="194"/>
  <c r="J47" i="194"/>
  <c r="K47" i="194"/>
  <c r="L47" i="194"/>
  <c r="M47" i="194"/>
  <c r="N47" i="194"/>
  <c r="O47" i="194"/>
  <c r="P47" i="194"/>
  <c r="Q47" i="194"/>
  <c r="R47" i="194"/>
  <c r="S47" i="194"/>
  <c r="T47" i="194"/>
  <c r="U47" i="194"/>
  <c r="V47" i="194"/>
  <c r="W47" i="194"/>
  <c r="X47" i="194"/>
  <c r="Y47" i="194"/>
  <c r="Z47" i="194"/>
  <c r="AA47" i="194"/>
  <c r="AB47" i="194"/>
  <c r="AC47" i="194"/>
  <c r="AD47" i="194"/>
  <c r="AE47" i="194"/>
  <c r="AF47" i="194"/>
  <c r="AG47" i="194"/>
  <c r="AH47" i="194"/>
  <c r="AI47" i="194"/>
  <c r="AJ47" i="194"/>
  <c r="AK47" i="194"/>
  <c r="AL47" i="194"/>
  <c r="AM47" i="194"/>
  <c r="AN47" i="194"/>
  <c r="AO47" i="194"/>
  <c r="AP47" i="194"/>
  <c r="AQ47" i="194"/>
  <c r="AR47" i="194"/>
  <c r="AS47" i="194"/>
  <c r="AT47" i="194"/>
  <c r="F48" i="194"/>
  <c r="G48" i="194"/>
  <c r="H48" i="194"/>
  <c r="I48" i="194"/>
  <c r="J48" i="194"/>
  <c r="K48" i="194"/>
  <c r="L48" i="194"/>
  <c r="M48" i="194"/>
  <c r="N48" i="194"/>
  <c r="O48" i="194"/>
  <c r="P48" i="194"/>
  <c r="Q48" i="194"/>
  <c r="R48" i="194"/>
  <c r="S48" i="194"/>
  <c r="T48" i="194"/>
  <c r="U48" i="194"/>
  <c r="V48" i="194"/>
  <c r="W48" i="194"/>
  <c r="X48" i="194"/>
  <c r="Y48" i="194"/>
  <c r="Z48" i="194"/>
  <c r="AA48" i="194"/>
  <c r="AB48" i="194"/>
  <c r="AC48" i="194"/>
  <c r="AD48" i="194"/>
  <c r="AE48" i="194"/>
  <c r="AF48" i="194"/>
  <c r="AG48" i="194"/>
  <c r="AH48" i="194"/>
  <c r="AI48" i="194"/>
  <c r="AJ48" i="194"/>
  <c r="AK48" i="194"/>
  <c r="AL48" i="194"/>
  <c r="AM48" i="194"/>
  <c r="AN48" i="194"/>
  <c r="AO48" i="194"/>
  <c r="AP48" i="194"/>
  <c r="AQ48" i="194"/>
  <c r="AR48" i="194"/>
  <c r="AS48" i="194"/>
  <c r="AT48" i="194"/>
  <c r="F49" i="194"/>
  <c r="G49" i="194"/>
  <c r="H49" i="194"/>
  <c r="I49" i="194"/>
  <c r="J49" i="194"/>
  <c r="K49" i="194"/>
  <c r="L49" i="194"/>
  <c r="M49" i="194"/>
  <c r="N49" i="194"/>
  <c r="O49" i="194"/>
  <c r="P49" i="194"/>
  <c r="Q49" i="194"/>
  <c r="R49" i="194"/>
  <c r="S49" i="194"/>
  <c r="T49" i="194"/>
  <c r="U49" i="194"/>
  <c r="V49" i="194"/>
  <c r="W49" i="194"/>
  <c r="X49" i="194"/>
  <c r="Y49" i="194"/>
  <c r="Z49" i="194"/>
  <c r="AA49" i="194"/>
  <c r="AB49" i="194"/>
  <c r="AC49" i="194"/>
  <c r="AD49" i="194"/>
  <c r="AE49" i="194"/>
  <c r="AF49" i="194"/>
  <c r="AG49" i="194"/>
  <c r="AH49" i="194"/>
  <c r="AI49" i="194"/>
  <c r="AJ49" i="194"/>
  <c r="AK49" i="194"/>
  <c r="AL49" i="194"/>
  <c r="AM49" i="194"/>
  <c r="AN49" i="194"/>
  <c r="AO49" i="194"/>
  <c r="AP49" i="194"/>
  <c r="AQ49" i="194"/>
  <c r="AR49" i="194"/>
  <c r="AS49" i="194"/>
  <c r="AT49" i="194"/>
  <c r="F50" i="194"/>
  <c r="G50" i="194"/>
  <c r="H50" i="194"/>
  <c r="I50" i="194"/>
  <c r="J50" i="194"/>
  <c r="K50" i="194"/>
  <c r="L50" i="194"/>
  <c r="M50" i="194"/>
  <c r="N50" i="194"/>
  <c r="O50" i="194"/>
  <c r="P50" i="194"/>
  <c r="Q50" i="194"/>
  <c r="R50" i="194"/>
  <c r="S50" i="194"/>
  <c r="T50" i="194"/>
  <c r="U50" i="194"/>
  <c r="V50" i="194"/>
  <c r="W50" i="194"/>
  <c r="X50" i="194"/>
  <c r="Y50" i="194"/>
  <c r="Z50" i="194"/>
  <c r="AA50" i="194"/>
  <c r="AB50" i="194"/>
  <c r="AC50" i="194"/>
  <c r="AD50" i="194"/>
  <c r="AE50" i="194"/>
  <c r="AF50" i="194"/>
  <c r="AG50" i="194"/>
  <c r="AH50" i="194"/>
  <c r="AI50" i="194"/>
  <c r="AJ50" i="194"/>
  <c r="AK50" i="194"/>
  <c r="AL50" i="194"/>
  <c r="AM50" i="194"/>
  <c r="AN50" i="194"/>
  <c r="AO50" i="194"/>
  <c r="AP50" i="194"/>
  <c r="AQ50" i="194"/>
  <c r="AR50" i="194"/>
  <c r="AS50" i="194"/>
  <c r="AT50" i="194"/>
  <c r="E42" i="194"/>
  <c r="E43" i="194"/>
  <c r="E44" i="194"/>
  <c r="E45" i="194"/>
  <c r="E46" i="194"/>
  <c r="E47" i="194"/>
  <c r="E48" i="194"/>
  <c r="E49" i="194"/>
  <c r="E50" i="194"/>
  <c r="E41" i="194"/>
  <c r="AO34" i="194"/>
  <c r="AP34" i="194"/>
  <c r="AQ34" i="194"/>
  <c r="AR34" i="194"/>
  <c r="AS34" i="194"/>
  <c r="AT34" i="194"/>
  <c r="AO35" i="194"/>
  <c r="AP35" i="194"/>
  <c r="AQ35" i="194"/>
  <c r="AR35" i="194"/>
  <c r="AS35" i="194"/>
  <c r="AT35" i="194"/>
  <c r="AO36" i="194"/>
  <c r="AP36" i="194"/>
  <c r="AQ36" i="194"/>
  <c r="AR36" i="194"/>
  <c r="AS36" i="194"/>
  <c r="AT36" i="194"/>
  <c r="AO37" i="194"/>
  <c r="AP37" i="194"/>
  <c r="AQ37" i="194"/>
  <c r="AR37" i="194"/>
  <c r="AS37" i="194"/>
  <c r="AT37" i="194"/>
  <c r="AO38" i="194"/>
  <c r="AP38" i="194"/>
  <c r="AQ38" i="194"/>
  <c r="AR38" i="194"/>
  <c r="AS38" i="194"/>
  <c r="AT38" i="194"/>
  <c r="AO39" i="194"/>
  <c r="AP39" i="194"/>
  <c r="AQ39" i="194"/>
  <c r="AR39" i="194"/>
  <c r="AS39" i="194"/>
  <c r="AT39" i="194"/>
  <c r="F34" i="194"/>
  <c r="G34" i="194"/>
  <c r="H34" i="194"/>
  <c r="I34" i="194"/>
  <c r="J34" i="194"/>
  <c r="K34" i="194"/>
  <c r="L34" i="194"/>
  <c r="M34" i="194"/>
  <c r="N34" i="194"/>
  <c r="O34" i="194"/>
  <c r="P34" i="194"/>
  <c r="Q34" i="194"/>
  <c r="R34" i="194"/>
  <c r="S34" i="194"/>
  <c r="T34" i="194"/>
  <c r="U34" i="194"/>
  <c r="V34" i="194"/>
  <c r="W34" i="194"/>
  <c r="X34" i="194"/>
  <c r="Y34" i="194"/>
  <c r="Z34" i="194"/>
  <c r="AA34" i="194"/>
  <c r="AB34" i="194"/>
  <c r="AC34" i="194"/>
  <c r="AD34" i="194"/>
  <c r="AE34" i="194"/>
  <c r="AF34" i="194"/>
  <c r="AG34" i="194"/>
  <c r="AH34" i="194"/>
  <c r="AI34" i="194"/>
  <c r="AJ34" i="194"/>
  <c r="AK34" i="194"/>
  <c r="AL34" i="194"/>
  <c r="AM34" i="194"/>
  <c r="AN34" i="194"/>
  <c r="F35" i="194"/>
  <c r="G35" i="194"/>
  <c r="H35" i="194"/>
  <c r="I35" i="194"/>
  <c r="J35" i="194"/>
  <c r="K35" i="194"/>
  <c r="L35" i="194"/>
  <c r="M35" i="194"/>
  <c r="N35" i="194"/>
  <c r="O35" i="194"/>
  <c r="P35" i="194"/>
  <c r="Q35" i="194"/>
  <c r="R35" i="194"/>
  <c r="S35" i="194"/>
  <c r="T35" i="194"/>
  <c r="U35" i="194"/>
  <c r="V35" i="194"/>
  <c r="W35" i="194"/>
  <c r="X35" i="194"/>
  <c r="Y35" i="194"/>
  <c r="Z35" i="194"/>
  <c r="AA35" i="194"/>
  <c r="AB35" i="194"/>
  <c r="AC35" i="194"/>
  <c r="AD35" i="194"/>
  <c r="AE35" i="194"/>
  <c r="AF35" i="194"/>
  <c r="AG35" i="194"/>
  <c r="AH35" i="194"/>
  <c r="AI35" i="194"/>
  <c r="AJ35" i="194"/>
  <c r="AK35" i="194"/>
  <c r="AL35" i="194"/>
  <c r="AM35" i="194"/>
  <c r="AN35" i="194"/>
  <c r="F36" i="194"/>
  <c r="G36" i="194"/>
  <c r="H36" i="194"/>
  <c r="I36" i="194"/>
  <c r="J36" i="194"/>
  <c r="K36" i="194"/>
  <c r="L36" i="194"/>
  <c r="M36" i="194"/>
  <c r="N36" i="194"/>
  <c r="O36" i="194"/>
  <c r="P36" i="194"/>
  <c r="Q36" i="194"/>
  <c r="R36" i="194"/>
  <c r="S36" i="194"/>
  <c r="T36" i="194"/>
  <c r="U36" i="194"/>
  <c r="V36" i="194"/>
  <c r="W36" i="194"/>
  <c r="X36" i="194"/>
  <c r="Y36" i="194"/>
  <c r="Z36" i="194"/>
  <c r="AA36" i="194"/>
  <c r="AB36" i="194"/>
  <c r="AC36" i="194"/>
  <c r="AD36" i="194"/>
  <c r="AE36" i="194"/>
  <c r="AF36" i="194"/>
  <c r="AG36" i="194"/>
  <c r="AH36" i="194"/>
  <c r="AI36" i="194"/>
  <c r="AJ36" i="194"/>
  <c r="AK36" i="194"/>
  <c r="AL36" i="194"/>
  <c r="AM36" i="194"/>
  <c r="AN36" i="194"/>
  <c r="F37" i="194"/>
  <c r="G37" i="194"/>
  <c r="H37" i="194"/>
  <c r="I37" i="194"/>
  <c r="J37" i="194"/>
  <c r="K37" i="194"/>
  <c r="L37" i="194"/>
  <c r="M37" i="194"/>
  <c r="N37" i="194"/>
  <c r="O37" i="194"/>
  <c r="P37" i="194"/>
  <c r="Q37" i="194"/>
  <c r="R37" i="194"/>
  <c r="S37" i="194"/>
  <c r="T37" i="194"/>
  <c r="U37" i="194"/>
  <c r="V37" i="194"/>
  <c r="W37" i="194"/>
  <c r="X37" i="194"/>
  <c r="Y37" i="194"/>
  <c r="Z37" i="194"/>
  <c r="AA37" i="194"/>
  <c r="AB37" i="194"/>
  <c r="AC37" i="194"/>
  <c r="AD37" i="194"/>
  <c r="AE37" i="194"/>
  <c r="AF37" i="194"/>
  <c r="AG37" i="194"/>
  <c r="AH37" i="194"/>
  <c r="AI37" i="194"/>
  <c r="AJ37" i="194"/>
  <c r="AK37" i="194"/>
  <c r="AL37" i="194"/>
  <c r="AM37" i="194"/>
  <c r="AN37" i="194"/>
  <c r="F38" i="194"/>
  <c r="G38" i="194"/>
  <c r="H38" i="194"/>
  <c r="I38" i="194"/>
  <c r="J38" i="194"/>
  <c r="K38" i="194"/>
  <c r="L38" i="194"/>
  <c r="M38" i="194"/>
  <c r="N38" i="194"/>
  <c r="O38" i="194"/>
  <c r="P38" i="194"/>
  <c r="Q38" i="194"/>
  <c r="R38" i="194"/>
  <c r="S38" i="194"/>
  <c r="T38" i="194"/>
  <c r="U38" i="194"/>
  <c r="V38" i="194"/>
  <c r="W38" i="194"/>
  <c r="X38" i="194"/>
  <c r="Y38" i="194"/>
  <c r="Z38" i="194"/>
  <c r="AA38" i="194"/>
  <c r="AB38" i="194"/>
  <c r="AC38" i="194"/>
  <c r="AD38" i="194"/>
  <c r="AE38" i="194"/>
  <c r="AF38" i="194"/>
  <c r="AG38" i="194"/>
  <c r="AH38" i="194"/>
  <c r="AI38" i="194"/>
  <c r="AJ38" i="194"/>
  <c r="AK38" i="194"/>
  <c r="AL38" i="194"/>
  <c r="AM38" i="194"/>
  <c r="AN38" i="194"/>
  <c r="F39" i="194"/>
  <c r="G39" i="194"/>
  <c r="H39" i="194"/>
  <c r="I39" i="194"/>
  <c r="J39" i="194"/>
  <c r="K39" i="194"/>
  <c r="L39" i="194"/>
  <c r="M39" i="194"/>
  <c r="N39" i="194"/>
  <c r="O39" i="194"/>
  <c r="P39" i="194"/>
  <c r="Q39" i="194"/>
  <c r="R39" i="194"/>
  <c r="S39" i="194"/>
  <c r="T39" i="194"/>
  <c r="U39" i="194"/>
  <c r="V39" i="194"/>
  <c r="W39" i="194"/>
  <c r="X39" i="194"/>
  <c r="Y39" i="194"/>
  <c r="Z39" i="194"/>
  <c r="AA39" i="194"/>
  <c r="AB39" i="194"/>
  <c r="AC39" i="194"/>
  <c r="AD39" i="194"/>
  <c r="AE39" i="194"/>
  <c r="AF39" i="194"/>
  <c r="AG39" i="194"/>
  <c r="AH39" i="194"/>
  <c r="AI39" i="194"/>
  <c r="AJ39" i="194"/>
  <c r="AK39" i="194"/>
  <c r="AL39" i="194"/>
  <c r="AM39" i="194"/>
  <c r="AN39" i="194"/>
  <c r="E35" i="194"/>
  <c r="E36" i="194"/>
  <c r="E37" i="194"/>
  <c r="E38" i="194"/>
  <c r="E39" i="194"/>
  <c r="E34" i="194"/>
  <c r="U58" i="91"/>
  <c r="V58" i="91"/>
  <c r="U59" i="91"/>
  <c r="V59" i="91"/>
  <c r="V57" i="91"/>
  <c r="U57" i="91"/>
  <c r="V56" i="91"/>
  <c r="U56" i="91"/>
  <c r="V40" i="91"/>
  <c r="V41" i="91"/>
  <c r="V42" i="91"/>
  <c r="V43" i="91"/>
  <c r="V44" i="91"/>
  <c r="V45" i="91"/>
  <c r="V46" i="91"/>
  <c r="V47" i="91"/>
  <c r="V48" i="91"/>
  <c r="V49" i="91"/>
  <c r="V50" i="91"/>
  <c r="V51" i="91"/>
  <c r="V52" i="91"/>
  <c r="V53" i="91"/>
  <c r="V54" i="91"/>
  <c r="U54" i="91"/>
  <c r="U53" i="91"/>
  <c r="U51" i="91"/>
  <c r="U52" i="91"/>
  <c r="U50" i="91"/>
  <c r="U49" i="91"/>
  <c r="U48" i="91"/>
  <c r="U47" i="91"/>
  <c r="U46" i="91"/>
  <c r="U43" i="91"/>
  <c r="U44" i="91"/>
  <c r="U45" i="91"/>
  <c r="U42" i="91"/>
  <c r="U41" i="91"/>
  <c r="U40" i="91"/>
  <c r="V34" i="91"/>
  <c r="K97" i="91" s="1"/>
  <c r="V35" i="91"/>
  <c r="K98" i="91" s="1"/>
  <c r="V36" i="91"/>
  <c r="K99" i="91" s="1"/>
  <c r="V37" i="91"/>
  <c r="V38" i="91"/>
  <c r="U35" i="91"/>
  <c r="U36" i="91"/>
  <c r="U37" i="91"/>
  <c r="U38" i="91"/>
  <c r="U34" i="91"/>
  <c r="V31" i="91"/>
  <c r="V32" i="91"/>
  <c r="U32" i="91"/>
  <c r="U31" i="91"/>
  <c r="V29" i="91"/>
  <c r="U29" i="91"/>
  <c r="AZ43" i="192"/>
  <c r="BA43" i="192"/>
  <c r="BB43" i="192"/>
  <c r="BC43" i="192"/>
  <c r="BD43" i="192"/>
  <c r="BE43" i="192"/>
  <c r="BF43" i="192"/>
  <c r="BG43" i="192"/>
  <c r="BH43" i="192"/>
  <c r="BI43" i="192"/>
  <c r="BJ43" i="192"/>
  <c r="BK43" i="192"/>
  <c r="BL43" i="192"/>
  <c r="BM43" i="192"/>
  <c r="BN43" i="192"/>
  <c r="BO43" i="192"/>
  <c r="BP43" i="192"/>
  <c r="BQ43" i="192"/>
  <c r="BR43" i="192"/>
  <c r="BS43" i="192"/>
  <c r="BT43" i="192"/>
  <c r="BU43" i="192"/>
  <c r="BV43" i="192"/>
  <c r="BW43" i="192"/>
  <c r="BX43" i="192"/>
  <c r="AZ44" i="192"/>
  <c r="BA44" i="192"/>
  <c r="BB44" i="192"/>
  <c r="BC44" i="192"/>
  <c r="BD44" i="192"/>
  <c r="BE44" i="192"/>
  <c r="BF44" i="192"/>
  <c r="BG44" i="192"/>
  <c r="BH44" i="192"/>
  <c r="BI44" i="192"/>
  <c r="BJ44" i="192"/>
  <c r="BK44" i="192"/>
  <c r="BL44" i="192"/>
  <c r="BM44" i="192"/>
  <c r="BN44" i="192"/>
  <c r="BO44" i="192"/>
  <c r="BP44" i="192"/>
  <c r="BQ44" i="192"/>
  <c r="BR44" i="192"/>
  <c r="BS44" i="192"/>
  <c r="BT44" i="192"/>
  <c r="BU44" i="192"/>
  <c r="BV44" i="192"/>
  <c r="BW44" i="192"/>
  <c r="BX44" i="192"/>
  <c r="AZ45" i="192"/>
  <c r="BA45" i="192"/>
  <c r="BB45" i="192"/>
  <c r="BC45" i="192"/>
  <c r="BD45" i="192"/>
  <c r="BE45" i="192"/>
  <c r="BF45" i="192"/>
  <c r="BG45" i="192"/>
  <c r="BH45" i="192"/>
  <c r="BI45" i="192"/>
  <c r="BJ45" i="192"/>
  <c r="BK45" i="192"/>
  <c r="BL45" i="192"/>
  <c r="BM45" i="192"/>
  <c r="BN45" i="192"/>
  <c r="BO45" i="192"/>
  <c r="BP45" i="192"/>
  <c r="BQ45" i="192"/>
  <c r="BR45" i="192"/>
  <c r="BS45" i="192"/>
  <c r="BT45" i="192"/>
  <c r="BU45" i="192"/>
  <c r="BV45" i="192"/>
  <c r="BW45" i="192"/>
  <c r="BX45" i="192"/>
  <c r="AZ46" i="192"/>
  <c r="BA46" i="192"/>
  <c r="BB46" i="192"/>
  <c r="BC46" i="192"/>
  <c r="BD46" i="192"/>
  <c r="BE46" i="192"/>
  <c r="BF46" i="192"/>
  <c r="BG46" i="192"/>
  <c r="BH46" i="192"/>
  <c r="BI46" i="192"/>
  <c r="BJ46" i="192"/>
  <c r="BK46" i="192"/>
  <c r="BL46" i="192"/>
  <c r="BM46" i="192"/>
  <c r="BN46" i="192"/>
  <c r="BO46" i="192"/>
  <c r="BP46" i="192"/>
  <c r="BQ46" i="192"/>
  <c r="BR46" i="192"/>
  <c r="BS46" i="192"/>
  <c r="BT46" i="192"/>
  <c r="BU46" i="192"/>
  <c r="BV46" i="192"/>
  <c r="BW46" i="192"/>
  <c r="BX46" i="192"/>
  <c r="AZ47" i="192"/>
  <c r="BA47" i="192"/>
  <c r="BB47" i="192"/>
  <c r="BC47" i="192"/>
  <c r="BD47" i="192"/>
  <c r="BE47" i="192"/>
  <c r="BF47" i="192"/>
  <c r="BG47" i="192"/>
  <c r="BH47" i="192"/>
  <c r="BI47" i="192"/>
  <c r="BJ47" i="192"/>
  <c r="BK47" i="192"/>
  <c r="BL47" i="192"/>
  <c r="BM47" i="192"/>
  <c r="BN47" i="192"/>
  <c r="BO47" i="192"/>
  <c r="BP47" i="192"/>
  <c r="BQ47" i="192"/>
  <c r="BR47" i="192"/>
  <c r="BS47" i="192"/>
  <c r="BT47" i="192"/>
  <c r="BU47" i="192"/>
  <c r="BV47" i="192"/>
  <c r="BW47" i="192"/>
  <c r="BX47" i="192"/>
  <c r="AZ48" i="192"/>
  <c r="BA48" i="192"/>
  <c r="BB48" i="192"/>
  <c r="BC48" i="192"/>
  <c r="BD48" i="192"/>
  <c r="BE48" i="192"/>
  <c r="BF48" i="192"/>
  <c r="BG48" i="192"/>
  <c r="BH48" i="192"/>
  <c r="BI48" i="192"/>
  <c r="BJ48" i="192"/>
  <c r="BK48" i="192"/>
  <c r="BL48" i="192"/>
  <c r="BM48" i="192"/>
  <c r="BN48" i="192"/>
  <c r="BO48" i="192"/>
  <c r="BP48" i="192"/>
  <c r="BQ48" i="192"/>
  <c r="BR48" i="192"/>
  <c r="BS48" i="192"/>
  <c r="BT48" i="192"/>
  <c r="BU48" i="192"/>
  <c r="BV48" i="192"/>
  <c r="BW48" i="192"/>
  <c r="BX48" i="192"/>
  <c r="AZ49" i="192"/>
  <c r="BA49" i="192"/>
  <c r="BB49" i="192"/>
  <c r="BC49" i="192"/>
  <c r="BD49" i="192"/>
  <c r="BE49" i="192"/>
  <c r="BF49" i="192"/>
  <c r="BG49" i="192"/>
  <c r="BH49" i="192"/>
  <c r="BI49" i="192"/>
  <c r="BJ49" i="192"/>
  <c r="BK49" i="192"/>
  <c r="BL49" i="192"/>
  <c r="BM49" i="192"/>
  <c r="BN49" i="192"/>
  <c r="BO49" i="192"/>
  <c r="BP49" i="192"/>
  <c r="BQ49" i="192"/>
  <c r="BR49" i="192"/>
  <c r="BS49" i="192"/>
  <c r="BT49" i="192"/>
  <c r="BU49" i="192"/>
  <c r="BV49" i="192"/>
  <c r="BW49" i="192"/>
  <c r="BX49" i="192"/>
  <c r="AZ50" i="192"/>
  <c r="BA50" i="192"/>
  <c r="BB50" i="192"/>
  <c r="BC50" i="192"/>
  <c r="BD50" i="192"/>
  <c r="BE50" i="192"/>
  <c r="BF50" i="192"/>
  <c r="BG50" i="192"/>
  <c r="BH50" i="192"/>
  <c r="BI50" i="192"/>
  <c r="BJ50" i="192"/>
  <c r="BK50" i="192"/>
  <c r="BL50" i="192"/>
  <c r="BM50" i="192"/>
  <c r="BN50" i="192"/>
  <c r="BO50" i="192"/>
  <c r="BP50" i="192"/>
  <c r="BQ50" i="192"/>
  <c r="BR50" i="192"/>
  <c r="BS50" i="192"/>
  <c r="BT50" i="192"/>
  <c r="BU50" i="192"/>
  <c r="BV50" i="192"/>
  <c r="BW50" i="192"/>
  <c r="BX50" i="192"/>
  <c r="AZ51" i="192"/>
  <c r="BA51" i="192"/>
  <c r="BB51" i="192"/>
  <c r="BC51" i="192"/>
  <c r="BD51" i="192"/>
  <c r="BE51" i="192"/>
  <c r="BF51" i="192"/>
  <c r="BG51" i="192"/>
  <c r="BH51" i="192"/>
  <c r="BI51" i="192"/>
  <c r="BJ51" i="192"/>
  <c r="BK51" i="192"/>
  <c r="BL51" i="192"/>
  <c r="BM51" i="192"/>
  <c r="BN51" i="192"/>
  <c r="BO51" i="192"/>
  <c r="BP51" i="192"/>
  <c r="BQ51" i="192"/>
  <c r="BR51" i="192"/>
  <c r="BS51" i="192"/>
  <c r="BT51" i="192"/>
  <c r="BU51" i="192"/>
  <c r="BV51" i="192"/>
  <c r="BW51" i="192"/>
  <c r="BX51" i="192"/>
  <c r="AZ52" i="192"/>
  <c r="BA52" i="192"/>
  <c r="BB52" i="192"/>
  <c r="BC52" i="192"/>
  <c r="BD52" i="192"/>
  <c r="BE52" i="192"/>
  <c r="BF52" i="192"/>
  <c r="BG52" i="192"/>
  <c r="BH52" i="192"/>
  <c r="BI52" i="192"/>
  <c r="BJ52" i="192"/>
  <c r="BK52" i="192"/>
  <c r="BL52" i="192"/>
  <c r="BM52" i="192"/>
  <c r="BN52" i="192"/>
  <c r="BO52" i="192"/>
  <c r="BP52" i="192"/>
  <c r="BQ52" i="192"/>
  <c r="BR52" i="192"/>
  <c r="BS52" i="192"/>
  <c r="BT52" i="192"/>
  <c r="BU52" i="192"/>
  <c r="BV52" i="192"/>
  <c r="BW52" i="192"/>
  <c r="BX52" i="192"/>
  <c r="AZ53" i="192"/>
  <c r="BA53" i="192"/>
  <c r="BB53" i="192"/>
  <c r="BC53" i="192"/>
  <c r="BD53" i="192"/>
  <c r="BE53" i="192"/>
  <c r="BF53" i="192"/>
  <c r="BG53" i="192"/>
  <c r="BH53" i="192"/>
  <c r="BI53" i="192"/>
  <c r="BJ53" i="192"/>
  <c r="BK53" i="192"/>
  <c r="BL53" i="192"/>
  <c r="BM53" i="192"/>
  <c r="BN53" i="192"/>
  <c r="BO53" i="192"/>
  <c r="BP53" i="192"/>
  <c r="BQ53" i="192"/>
  <c r="BR53" i="192"/>
  <c r="BS53" i="192"/>
  <c r="BT53" i="192"/>
  <c r="BU53" i="192"/>
  <c r="BV53" i="192"/>
  <c r="BW53" i="192"/>
  <c r="BX53" i="192"/>
  <c r="AZ54" i="192"/>
  <c r="BA54" i="192"/>
  <c r="BB54" i="192"/>
  <c r="BC54" i="192"/>
  <c r="BD54" i="192"/>
  <c r="BE54" i="192"/>
  <c r="BF54" i="192"/>
  <c r="BG54" i="192"/>
  <c r="BH54" i="192"/>
  <c r="BI54" i="192"/>
  <c r="BJ54" i="192"/>
  <c r="BK54" i="192"/>
  <c r="BL54" i="192"/>
  <c r="BM54" i="192"/>
  <c r="BN54" i="192"/>
  <c r="BO54" i="192"/>
  <c r="BP54" i="192"/>
  <c r="BQ54" i="192"/>
  <c r="BR54" i="192"/>
  <c r="BS54" i="192"/>
  <c r="BT54" i="192"/>
  <c r="BU54" i="192"/>
  <c r="BV54" i="192"/>
  <c r="BW54" i="192"/>
  <c r="BX54" i="192"/>
  <c r="AZ55" i="192"/>
  <c r="BA55" i="192"/>
  <c r="BB55" i="192"/>
  <c r="BC55" i="192"/>
  <c r="BD55" i="192"/>
  <c r="BE55" i="192"/>
  <c r="BF55" i="192"/>
  <c r="BG55" i="192"/>
  <c r="BH55" i="192"/>
  <c r="BI55" i="192"/>
  <c r="BJ55" i="192"/>
  <c r="BK55" i="192"/>
  <c r="BL55" i="192"/>
  <c r="BM55" i="192"/>
  <c r="BN55" i="192"/>
  <c r="BO55" i="192"/>
  <c r="BP55" i="192"/>
  <c r="BQ55" i="192"/>
  <c r="BR55" i="192"/>
  <c r="BS55" i="192"/>
  <c r="BT55" i="192"/>
  <c r="BU55" i="192"/>
  <c r="BV55" i="192"/>
  <c r="BW55" i="192"/>
  <c r="BX55" i="192"/>
  <c r="AZ56" i="192"/>
  <c r="BA56" i="192"/>
  <c r="BB56" i="192"/>
  <c r="BC56" i="192"/>
  <c r="BD56" i="192"/>
  <c r="BE56" i="192"/>
  <c r="BF56" i="192"/>
  <c r="BG56" i="192"/>
  <c r="BH56" i="192"/>
  <c r="BI56" i="192"/>
  <c r="BJ56" i="192"/>
  <c r="BK56" i="192"/>
  <c r="BL56" i="192"/>
  <c r="BM56" i="192"/>
  <c r="BN56" i="192"/>
  <c r="BO56" i="192"/>
  <c r="BP56" i="192"/>
  <c r="BQ56" i="192"/>
  <c r="BR56" i="192"/>
  <c r="BS56" i="192"/>
  <c r="BT56" i="192"/>
  <c r="BU56" i="192"/>
  <c r="BV56" i="192"/>
  <c r="BW56" i="192"/>
  <c r="BX56" i="192"/>
  <c r="AZ57" i="192"/>
  <c r="BA57" i="192"/>
  <c r="BB57" i="192"/>
  <c r="BC57" i="192"/>
  <c r="BD57" i="192"/>
  <c r="BE57" i="192"/>
  <c r="BF57" i="192"/>
  <c r="BG57" i="192"/>
  <c r="BH57" i="192"/>
  <c r="BI57" i="192"/>
  <c r="BJ57" i="192"/>
  <c r="BK57" i="192"/>
  <c r="BL57" i="192"/>
  <c r="BM57" i="192"/>
  <c r="BN57" i="192"/>
  <c r="BO57" i="192"/>
  <c r="BP57" i="192"/>
  <c r="BQ57" i="192"/>
  <c r="BR57" i="192"/>
  <c r="BS57" i="192"/>
  <c r="BT57" i="192"/>
  <c r="BU57" i="192"/>
  <c r="BV57" i="192"/>
  <c r="BW57" i="192"/>
  <c r="BX57" i="192"/>
  <c r="AZ59" i="192"/>
  <c r="BA59" i="192"/>
  <c r="BB59" i="192"/>
  <c r="BC59" i="192"/>
  <c r="BD59" i="192"/>
  <c r="BE59" i="192"/>
  <c r="BF59" i="192"/>
  <c r="BG59" i="192"/>
  <c r="BH59" i="192"/>
  <c r="BI59" i="192"/>
  <c r="BJ59" i="192"/>
  <c r="BK59" i="192"/>
  <c r="BL59" i="192"/>
  <c r="BM59" i="192"/>
  <c r="BN59" i="192"/>
  <c r="BO59" i="192"/>
  <c r="BP59" i="192"/>
  <c r="BQ59" i="192"/>
  <c r="BR59" i="192"/>
  <c r="BS59" i="192"/>
  <c r="BT59" i="192"/>
  <c r="BU59" i="192"/>
  <c r="BV59" i="192"/>
  <c r="BW59" i="192"/>
  <c r="BX59" i="192"/>
  <c r="AZ60" i="192"/>
  <c r="BA60" i="192"/>
  <c r="BB60" i="192"/>
  <c r="BC60" i="192"/>
  <c r="BD60" i="192"/>
  <c r="BE60" i="192"/>
  <c r="BF60" i="192"/>
  <c r="BG60" i="192"/>
  <c r="BH60" i="192"/>
  <c r="BI60" i="192"/>
  <c r="BJ60" i="192"/>
  <c r="BK60" i="192"/>
  <c r="BL60" i="192"/>
  <c r="BM60" i="192"/>
  <c r="BN60" i="192"/>
  <c r="BO60" i="192"/>
  <c r="BP60" i="192"/>
  <c r="BQ60" i="192"/>
  <c r="BR60" i="192"/>
  <c r="BS60" i="192"/>
  <c r="BT60" i="192"/>
  <c r="BU60" i="192"/>
  <c r="BV60" i="192"/>
  <c r="BW60" i="192"/>
  <c r="BX60" i="192"/>
  <c r="AZ61" i="192"/>
  <c r="BA61" i="192"/>
  <c r="BB61" i="192"/>
  <c r="BC61" i="192"/>
  <c r="BD61" i="192"/>
  <c r="BE61" i="192"/>
  <c r="BF61" i="192"/>
  <c r="BG61" i="192"/>
  <c r="BH61" i="192"/>
  <c r="BI61" i="192"/>
  <c r="BJ61" i="192"/>
  <c r="BK61" i="192"/>
  <c r="BL61" i="192"/>
  <c r="BM61" i="192"/>
  <c r="BN61" i="192"/>
  <c r="BO61" i="192"/>
  <c r="BP61" i="192"/>
  <c r="BQ61" i="192"/>
  <c r="BR61" i="192"/>
  <c r="BS61" i="192"/>
  <c r="BT61" i="192"/>
  <c r="BU61" i="192"/>
  <c r="BV61" i="192"/>
  <c r="BW61" i="192"/>
  <c r="BX61" i="192"/>
  <c r="AZ62" i="192"/>
  <c r="BA62" i="192"/>
  <c r="BB62" i="192"/>
  <c r="BC62" i="192"/>
  <c r="BD62" i="192"/>
  <c r="BE62" i="192"/>
  <c r="BF62" i="192"/>
  <c r="BG62" i="192"/>
  <c r="BH62" i="192"/>
  <c r="BI62" i="192"/>
  <c r="BJ62" i="192"/>
  <c r="BK62" i="192"/>
  <c r="BL62" i="192"/>
  <c r="BM62" i="192"/>
  <c r="BN62" i="192"/>
  <c r="BO62" i="192"/>
  <c r="BP62" i="192"/>
  <c r="BQ62" i="192"/>
  <c r="BR62" i="192"/>
  <c r="BS62" i="192"/>
  <c r="BT62" i="192"/>
  <c r="BU62" i="192"/>
  <c r="BV62" i="192"/>
  <c r="BW62" i="192"/>
  <c r="BX62" i="192"/>
  <c r="AZ63" i="192"/>
  <c r="BA63" i="192"/>
  <c r="BB63" i="192"/>
  <c r="BC63" i="192"/>
  <c r="BD63" i="192"/>
  <c r="BE63" i="192"/>
  <c r="BF63" i="192"/>
  <c r="BG63" i="192"/>
  <c r="BH63" i="192"/>
  <c r="BI63" i="192"/>
  <c r="BJ63" i="192"/>
  <c r="BK63" i="192"/>
  <c r="BL63" i="192"/>
  <c r="BM63" i="192"/>
  <c r="BN63" i="192"/>
  <c r="BO63" i="192"/>
  <c r="BP63" i="192"/>
  <c r="BQ63" i="192"/>
  <c r="BR63" i="192"/>
  <c r="BS63" i="192"/>
  <c r="BT63" i="192"/>
  <c r="BU63" i="192"/>
  <c r="BV63" i="192"/>
  <c r="BW63" i="192"/>
  <c r="BX63" i="192"/>
  <c r="AY61" i="192"/>
  <c r="AY62" i="192"/>
  <c r="AY63" i="192"/>
  <c r="AY60" i="192"/>
  <c r="AY59" i="192"/>
  <c r="AY57" i="192"/>
  <c r="AY56" i="192"/>
  <c r="AY54" i="192"/>
  <c r="AY55" i="192"/>
  <c r="AY53" i="192"/>
  <c r="AY52" i="192"/>
  <c r="AY51" i="192"/>
  <c r="AY50" i="192"/>
  <c r="AY49" i="192"/>
  <c r="AY46" i="192"/>
  <c r="AY47" i="192"/>
  <c r="AY48" i="192"/>
  <c r="AY45" i="192"/>
  <c r="AY44" i="192"/>
  <c r="AY43" i="192"/>
  <c r="F43" i="192"/>
  <c r="G43" i="192"/>
  <c r="H43" i="192"/>
  <c r="I43" i="192"/>
  <c r="J43" i="192"/>
  <c r="K43" i="192"/>
  <c r="L43" i="192"/>
  <c r="M43" i="192"/>
  <c r="N43" i="192"/>
  <c r="O43" i="192"/>
  <c r="P43" i="192"/>
  <c r="Q43" i="192"/>
  <c r="R43" i="192"/>
  <c r="S43" i="192"/>
  <c r="T43" i="192"/>
  <c r="U43" i="192"/>
  <c r="V43" i="192"/>
  <c r="W43" i="192"/>
  <c r="X43" i="192"/>
  <c r="Y43" i="192"/>
  <c r="Z43" i="192"/>
  <c r="AA43" i="192"/>
  <c r="AB43" i="192"/>
  <c r="AC43" i="192"/>
  <c r="AD43" i="192"/>
  <c r="AE43" i="192"/>
  <c r="AF43" i="192"/>
  <c r="AG43" i="192"/>
  <c r="AH43" i="192"/>
  <c r="AI43" i="192"/>
  <c r="AJ43" i="192"/>
  <c r="AK43" i="192"/>
  <c r="AL43" i="192"/>
  <c r="AM43" i="192"/>
  <c r="AN43" i="192"/>
  <c r="AO43" i="192"/>
  <c r="AP43" i="192"/>
  <c r="AQ43" i="192"/>
  <c r="AR43" i="192"/>
  <c r="AS43" i="192"/>
  <c r="AT43" i="192"/>
  <c r="F44" i="192"/>
  <c r="G44" i="192"/>
  <c r="H44" i="192"/>
  <c r="I44" i="192"/>
  <c r="J44" i="192"/>
  <c r="K44" i="192"/>
  <c r="L44" i="192"/>
  <c r="M44" i="192"/>
  <c r="N44" i="192"/>
  <c r="O44" i="192"/>
  <c r="P44" i="192"/>
  <c r="Q44" i="192"/>
  <c r="R44" i="192"/>
  <c r="S44" i="192"/>
  <c r="T44" i="192"/>
  <c r="U44" i="192"/>
  <c r="V44" i="192"/>
  <c r="W44" i="192"/>
  <c r="X44" i="192"/>
  <c r="Y44" i="192"/>
  <c r="Z44" i="192"/>
  <c r="AA44" i="192"/>
  <c r="AB44" i="192"/>
  <c r="AC44" i="192"/>
  <c r="AD44" i="192"/>
  <c r="AE44" i="192"/>
  <c r="AF44" i="192"/>
  <c r="AG44" i="192"/>
  <c r="AH44" i="192"/>
  <c r="AI44" i="192"/>
  <c r="AJ44" i="192"/>
  <c r="AK44" i="192"/>
  <c r="AL44" i="192"/>
  <c r="AM44" i="192"/>
  <c r="AN44" i="192"/>
  <c r="AO44" i="192"/>
  <c r="AP44" i="192"/>
  <c r="AQ44" i="192"/>
  <c r="AR44" i="192"/>
  <c r="AS44" i="192"/>
  <c r="AT44" i="192"/>
  <c r="F45" i="192"/>
  <c r="G45" i="192"/>
  <c r="H45" i="192"/>
  <c r="I45" i="192"/>
  <c r="J45" i="192"/>
  <c r="K45" i="192"/>
  <c r="L45" i="192"/>
  <c r="M45" i="192"/>
  <c r="N45" i="192"/>
  <c r="O45" i="192"/>
  <c r="P45" i="192"/>
  <c r="Q45" i="192"/>
  <c r="R45" i="192"/>
  <c r="S45" i="192"/>
  <c r="T45" i="192"/>
  <c r="U45" i="192"/>
  <c r="V45" i="192"/>
  <c r="W45" i="192"/>
  <c r="X45" i="192"/>
  <c r="Y45" i="192"/>
  <c r="Z45" i="192"/>
  <c r="AA45" i="192"/>
  <c r="AB45" i="192"/>
  <c r="AC45" i="192"/>
  <c r="AD45" i="192"/>
  <c r="AE45" i="192"/>
  <c r="AF45" i="192"/>
  <c r="AG45" i="192"/>
  <c r="AH45" i="192"/>
  <c r="AI45" i="192"/>
  <c r="AJ45" i="192"/>
  <c r="AK45" i="192"/>
  <c r="AL45" i="192"/>
  <c r="AM45" i="192"/>
  <c r="AN45" i="192"/>
  <c r="AO45" i="192"/>
  <c r="AP45" i="192"/>
  <c r="AQ45" i="192"/>
  <c r="AR45" i="192"/>
  <c r="AS45" i="192"/>
  <c r="AT45" i="192"/>
  <c r="F46" i="192"/>
  <c r="G46" i="192"/>
  <c r="I46" i="192"/>
  <c r="J46" i="192"/>
  <c r="K46" i="192"/>
  <c r="L46" i="192"/>
  <c r="M46" i="192"/>
  <c r="N46" i="192"/>
  <c r="O46" i="192"/>
  <c r="P46" i="192"/>
  <c r="Q46" i="192"/>
  <c r="R46" i="192"/>
  <c r="S46" i="192"/>
  <c r="T46" i="192"/>
  <c r="U46" i="192"/>
  <c r="V46" i="192"/>
  <c r="W46" i="192"/>
  <c r="X46" i="192"/>
  <c r="Y46" i="192"/>
  <c r="Z46" i="192"/>
  <c r="AA46" i="192"/>
  <c r="AB46" i="192"/>
  <c r="AC46" i="192"/>
  <c r="AD46" i="192"/>
  <c r="AE46" i="192"/>
  <c r="AF46" i="192"/>
  <c r="AG46" i="192"/>
  <c r="AH46" i="192"/>
  <c r="AI46" i="192"/>
  <c r="AJ46" i="192"/>
  <c r="AK46" i="192"/>
  <c r="AL46" i="192"/>
  <c r="AM46" i="192"/>
  <c r="AN46" i="192"/>
  <c r="AO46" i="192"/>
  <c r="AP46" i="192"/>
  <c r="AQ46" i="192"/>
  <c r="AR46" i="192"/>
  <c r="AS46" i="192"/>
  <c r="AT46" i="192"/>
  <c r="F47" i="192"/>
  <c r="G47" i="192"/>
  <c r="H47" i="192"/>
  <c r="I47" i="192"/>
  <c r="J47" i="192"/>
  <c r="K47" i="192"/>
  <c r="L47" i="192"/>
  <c r="M47" i="192"/>
  <c r="N47" i="192"/>
  <c r="O47" i="192"/>
  <c r="P47" i="192"/>
  <c r="Q47" i="192"/>
  <c r="R47" i="192"/>
  <c r="S47" i="192"/>
  <c r="T47" i="192"/>
  <c r="U47" i="192"/>
  <c r="V47" i="192"/>
  <c r="W47" i="192"/>
  <c r="X47" i="192"/>
  <c r="Y47" i="192"/>
  <c r="Z47" i="192"/>
  <c r="AA47" i="192"/>
  <c r="AB47" i="192"/>
  <c r="AC47" i="192"/>
  <c r="AD47" i="192"/>
  <c r="AE47" i="192"/>
  <c r="AF47" i="192"/>
  <c r="AG47" i="192"/>
  <c r="AH47" i="192"/>
  <c r="AI47" i="192"/>
  <c r="AJ47" i="192"/>
  <c r="AK47" i="192"/>
  <c r="AL47" i="192"/>
  <c r="AM47" i="192"/>
  <c r="AN47" i="192"/>
  <c r="AO47" i="192"/>
  <c r="AP47" i="192"/>
  <c r="AQ47" i="192"/>
  <c r="AR47" i="192"/>
  <c r="AS47" i="192"/>
  <c r="AT47" i="192"/>
  <c r="F48" i="192"/>
  <c r="G48" i="192"/>
  <c r="H48" i="192"/>
  <c r="I48" i="192"/>
  <c r="J48" i="192"/>
  <c r="K48" i="192"/>
  <c r="L48" i="192"/>
  <c r="M48" i="192"/>
  <c r="N48" i="192"/>
  <c r="O48" i="192"/>
  <c r="P48" i="192"/>
  <c r="Q48" i="192"/>
  <c r="R48" i="192"/>
  <c r="S48" i="192"/>
  <c r="T48" i="192"/>
  <c r="U48" i="192"/>
  <c r="V48" i="192"/>
  <c r="W48" i="192"/>
  <c r="X48" i="192"/>
  <c r="Y48" i="192"/>
  <c r="Z48" i="192"/>
  <c r="AA48" i="192"/>
  <c r="AB48" i="192"/>
  <c r="AC48" i="192"/>
  <c r="AD48" i="192"/>
  <c r="AE48" i="192"/>
  <c r="AF48" i="192"/>
  <c r="AG48" i="192"/>
  <c r="AH48" i="192"/>
  <c r="AI48" i="192"/>
  <c r="AJ48" i="192"/>
  <c r="AK48" i="192"/>
  <c r="AL48" i="192"/>
  <c r="AM48" i="192"/>
  <c r="AN48" i="192"/>
  <c r="AO48" i="192"/>
  <c r="AP48" i="192"/>
  <c r="AQ48" i="192"/>
  <c r="AR48" i="192"/>
  <c r="AS48" i="192"/>
  <c r="AT48" i="192"/>
  <c r="F49" i="192"/>
  <c r="G49" i="192"/>
  <c r="H49" i="192"/>
  <c r="I49" i="192"/>
  <c r="J49" i="192"/>
  <c r="K49" i="192"/>
  <c r="L49" i="192"/>
  <c r="M49" i="192"/>
  <c r="N49" i="192"/>
  <c r="O49" i="192"/>
  <c r="P49" i="192"/>
  <c r="Q49" i="192"/>
  <c r="R49" i="192"/>
  <c r="S49" i="192"/>
  <c r="T49" i="192"/>
  <c r="U49" i="192"/>
  <c r="V49" i="192"/>
  <c r="W49" i="192"/>
  <c r="X49" i="192"/>
  <c r="Y49" i="192"/>
  <c r="Z49" i="192"/>
  <c r="AA49" i="192"/>
  <c r="AB49" i="192"/>
  <c r="AC49" i="192"/>
  <c r="AD49" i="192"/>
  <c r="AE49" i="192"/>
  <c r="AF49" i="192"/>
  <c r="AG49" i="192"/>
  <c r="AH49" i="192"/>
  <c r="AI49" i="192"/>
  <c r="AJ49" i="192"/>
  <c r="AK49" i="192"/>
  <c r="AL49" i="192"/>
  <c r="AM49" i="192"/>
  <c r="AN49" i="192"/>
  <c r="AO49" i="192"/>
  <c r="AP49" i="192"/>
  <c r="AQ49" i="192"/>
  <c r="AR49" i="192"/>
  <c r="AS49" i="192"/>
  <c r="AT49" i="192"/>
  <c r="F50" i="192"/>
  <c r="G50" i="192"/>
  <c r="H50" i="192"/>
  <c r="I50" i="192"/>
  <c r="J50" i="192"/>
  <c r="K50" i="192"/>
  <c r="L50" i="192"/>
  <c r="M50" i="192"/>
  <c r="N50" i="192"/>
  <c r="O50" i="192"/>
  <c r="P50" i="192"/>
  <c r="Q50" i="192"/>
  <c r="R50" i="192"/>
  <c r="S50" i="192"/>
  <c r="T50" i="192"/>
  <c r="U50" i="192"/>
  <c r="V50" i="192"/>
  <c r="W50" i="192"/>
  <c r="X50" i="192"/>
  <c r="Y50" i="192"/>
  <c r="Z50" i="192"/>
  <c r="AA50" i="192"/>
  <c r="AB50" i="192"/>
  <c r="AC50" i="192"/>
  <c r="AD50" i="192"/>
  <c r="AE50" i="192"/>
  <c r="AF50" i="192"/>
  <c r="AG50" i="192"/>
  <c r="AH50" i="192"/>
  <c r="AI50" i="192"/>
  <c r="AJ50" i="192"/>
  <c r="AK50" i="192"/>
  <c r="AL50" i="192"/>
  <c r="AM50" i="192"/>
  <c r="AN50" i="192"/>
  <c r="AO50" i="192"/>
  <c r="AP50" i="192"/>
  <c r="AQ50" i="192"/>
  <c r="AR50" i="192"/>
  <c r="AS50" i="192"/>
  <c r="AT50" i="192"/>
  <c r="F51" i="192"/>
  <c r="G51" i="192"/>
  <c r="H51" i="192"/>
  <c r="I51" i="192"/>
  <c r="J51" i="192"/>
  <c r="K51" i="192"/>
  <c r="L51" i="192"/>
  <c r="M51" i="192"/>
  <c r="N51" i="192"/>
  <c r="O51" i="192"/>
  <c r="P51" i="192"/>
  <c r="Q51" i="192"/>
  <c r="R51" i="192"/>
  <c r="S51" i="192"/>
  <c r="T51" i="192"/>
  <c r="U51" i="192"/>
  <c r="V51" i="192"/>
  <c r="W51" i="192"/>
  <c r="X51" i="192"/>
  <c r="Y51" i="192"/>
  <c r="Z51" i="192"/>
  <c r="AA51" i="192"/>
  <c r="AB51" i="192"/>
  <c r="AC51" i="192"/>
  <c r="AD51" i="192"/>
  <c r="AE51" i="192"/>
  <c r="AF51" i="192"/>
  <c r="AG51" i="192"/>
  <c r="AH51" i="192"/>
  <c r="AI51" i="192"/>
  <c r="AJ51" i="192"/>
  <c r="AK51" i="192"/>
  <c r="AL51" i="192"/>
  <c r="AM51" i="192"/>
  <c r="AN51" i="192"/>
  <c r="AO51" i="192"/>
  <c r="AP51" i="192"/>
  <c r="AQ51" i="192"/>
  <c r="AR51" i="192"/>
  <c r="AS51" i="192"/>
  <c r="AT51" i="192"/>
  <c r="F52" i="192"/>
  <c r="G52" i="192"/>
  <c r="H52" i="192"/>
  <c r="I52" i="192"/>
  <c r="J52" i="192"/>
  <c r="K52" i="192"/>
  <c r="L52" i="192"/>
  <c r="M52" i="192"/>
  <c r="N52" i="192"/>
  <c r="O52" i="192"/>
  <c r="P52" i="192"/>
  <c r="Q52" i="192"/>
  <c r="R52" i="192"/>
  <c r="S52" i="192"/>
  <c r="T52" i="192"/>
  <c r="U52" i="192"/>
  <c r="V52" i="192"/>
  <c r="W52" i="192"/>
  <c r="X52" i="192"/>
  <c r="Y52" i="192"/>
  <c r="Z52" i="192"/>
  <c r="AA52" i="192"/>
  <c r="AB52" i="192"/>
  <c r="AC52" i="192"/>
  <c r="AD52" i="192"/>
  <c r="AE52" i="192"/>
  <c r="AF52" i="192"/>
  <c r="AG52" i="192"/>
  <c r="AH52" i="192"/>
  <c r="AI52" i="192"/>
  <c r="AJ52" i="192"/>
  <c r="AK52" i="192"/>
  <c r="AL52" i="192"/>
  <c r="AM52" i="192"/>
  <c r="AN52" i="192"/>
  <c r="AO52" i="192"/>
  <c r="AP52" i="192"/>
  <c r="AQ52" i="192"/>
  <c r="AR52" i="192"/>
  <c r="AS52" i="192"/>
  <c r="AT52" i="192"/>
  <c r="F53" i="192"/>
  <c r="G53" i="192"/>
  <c r="H53" i="192"/>
  <c r="I53" i="192"/>
  <c r="J53" i="192"/>
  <c r="K53" i="192"/>
  <c r="L53" i="192"/>
  <c r="M53" i="192"/>
  <c r="N53" i="192"/>
  <c r="O53" i="192"/>
  <c r="P53" i="192"/>
  <c r="Q53" i="192"/>
  <c r="R53" i="192"/>
  <c r="S53" i="192"/>
  <c r="T53" i="192"/>
  <c r="U53" i="192"/>
  <c r="V53" i="192"/>
  <c r="W53" i="192"/>
  <c r="X53" i="192"/>
  <c r="Y53" i="192"/>
  <c r="Z53" i="192"/>
  <c r="AA53" i="192"/>
  <c r="AB53" i="192"/>
  <c r="AC53" i="192"/>
  <c r="AD53" i="192"/>
  <c r="AE53" i="192"/>
  <c r="AF53" i="192"/>
  <c r="AG53" i="192"/>
  <c r="AH53" i="192"/>
  <c r="AI53" i="192"/>
  <c r="AJ53" i="192"/>
  <c r="AK53" i="192"/>
  <c r="AL53" i="192"/>
  <c r="AM53" i="192"/>
  <c r="AN53" i="192"/>
  <c r="AO53" i="192"/>
  <c r="AP53" i="192"/>
  <c r="AQ53" i="192"/>
  <c r="AR53" i="192"/>
  <c r="AS53" i="192"/>
  <c r="AT53" i="192"/>
  <c r="F54" i="192"/>
  <c r="G54" i="192"/>
  <c r="H54" i="192"/>
  <c r="I54" i="192"/>
  <c r="J54" i="192"/>
  <c r="K54" i="192"/>
  <c r="L54" i="192"/>
  <c r="M54" i="192"/>
  <c r="N54" i="192"/>
  <c r="O54" i="192"/>
  <c r="P54" i="192"/>
  <c r="Q54" i="192"/>
  <c r="R54" i="192"/>
  <c r="S54" i="192"/>
  <c r="T54" i="192"/>
  <c r="U54" i="192"/>
  <c r="V54" i="192"/>
  <c r="W54" i="192"/>
  <c r="X54" i="192"/>
  <c r="Y54" i="192"/>
  <c r="Z54" i="192"/>
  <c r="AA54" i="192"/>
  <c r="AB54" i="192"/>
  <c r="AC54" i="192"/>
  <c r="AD54" i="192"/>
  <c r="AE54" i="192"/>
  <c r="AF54" i="192"/>
  <c r="AG54" i="192"/>
  <c r="AH54" i="192"/>
  <c r="AI54" i="192"/>
  <c r="AJ54" i="192"/>
  <c r="AK54" i="192"/>
  <c r="AL54" i="192"/>
  <c r="AM54" i="192"/>
  <c r="AN54" i="192"/>
  <c r="AO54" i="192"/>
  <c r="AP54" i="192"/>
  <c r="AQ54" i="192"/>
  <c r="AR54" i="192"/>
  <c r="AS54" i="192"/>
  <c r="AT54" i="192"/>
  <c r="F55" i="192"/>
  <c r="G55" i="192"/>
  <c r="H55" i="192"/>
  <c r="I55" i="192"/>
  <c r="J55" i="192"/>
  <c r="K55" i="192"/>
  <c r="L55" i="192"/>
  <c r="M55" i="192"/>
  <c r="N55" i="192"/>
  <c r="O55" i="192"/>
  <c r="P55" i="192"/>
  <c r="Q55" i="192"/>
  <c r="R55" i="192"/>
  <c r="S55" i="192"/>
  <c r="T55" i="192"/>
  <c r="U55" i="192"/>
  <c r="V55" i="192"/>
  <c r="W55" i="192"/>
  <c r="X55" i="192"/>
  <c r="Y55" i="192"/>
  <c r="Z55" i="192"/>
  <c r="AA55" i="192"/>
  <c r="AB55" i="192"/>
  <c r="AC55" i="192"/>
  <c r="AD55" i="192"/>
  <c r="AE55" i="192"/>
  <c r="AF55" i="192"/>
  <c r="AG55" i="192"/>
  <c r="AH55" i="192"/>
  <c r="AI55" i="192"/>
  <c r="AJ55" i="192"/>
  <c r="AK55" i="192"/>
  <c r="AL55" i="192"/>
  <c r="AM55" i="192"/>
  <c r="AN55" i="192"/>
  <c r="AO55" i="192"/>
  <c r="AP55" i="192"/>
  <c r="AQ55" i="192"/>
  <c r="AR55" i="192"/>
  <c r="AS55" i="192"/>
  <c r="AT55" i="192"/>
  <c r="F56" i="192"/>
  <c r="G56" i="192"/>
  <c r="H56" i="192"/>
  <c r="I56" i="192"/>
  <c r="J56" i="192"/>
  <c r="K56" i="192"/>
  <c r="L56" i="192"/>
  <c r="M56" i="192"/>
  <c r="N56" i="192"/>
  <c r="O56" i="192"/>
  <c r="P56" i="192"/>
  <c r="Q56" i="192"/>
  <c r="R56" i="192"/>
  <c r="S56" i="192"/>
  <c r="T56" i="192"/>
  <c r="U56" i="192"/>
  <c r="V56" i="192"/>
  <c r="W56" i="192"/>
  <c r="X56" i="192"/>
  <c r="Y56" i="192"/>
  <c r="Z56" i="192"/>
  <c r="AA56" i="192"/>
  <c r="AB56" i="192"/>
  <c r="AC56" i="192"/>
  <c r="AD56" i="192"/>
  <c r="AE56" i="192"/>
  <c r="AF56" i="192"/>
  <c r="AG56" i="192"/>
  <c r="AH56" i="192"/>
  <c r="AI56" i="192"/>
  <c r="AJ56" i="192"/>
  <c r="AK56" i="192"/>
  <c r="AL56" i="192"/>
  <c r="AM56" i="192"/>
  <c r="AN56" i="192"/>
  <c r="AO56" i="192"/>
  <c r="AP56" i="192"/>
  <c r="AQ56" i="192"/>
  <c r="AR56" i="192"/>
  <c r="AS56" i="192"/>
  <c r="AT56" i="192"/>
  <c r="F57" i="192"/>
  <c r="G57" i="192"/>
  <c r="H57" i="192"/>
  <c r="I57" i="192"/>
  <c r="J57" i="192"/>
  <c r="K57" i="192"/>
  <c r="L57" i="192"/>
  <c r="M57" i="192"/>
  <c r="N57" i="192"/>
  <c r="O57" i="192"/>
  <c r="P57" i="192"/>
  <c r="Q57" i="192"/>
  <c r="R57" i="192"/>
  <c r="S57" i="192"/>
  <c r="T57" i="192"/>
  <c r="U57" i="192"/>
  <c r="V57" i="192"/>
  <c r="W57" i="192"/>
  <c r="X57" i="192"/>
  <c r="Y57" i="192"/>
  <c r="Z57" i="192"/>
  <c r="AA57" i="192"/>
  <c r="AB57" i="192"/>
  <c r="AC57" i="192"/>
  <c r="AD57" i="192"/>
  <c r="AE57" i="192"/>
  <c r="AF57" i="192"/>
  <c r="AG57" i="192"/>
  <c r="AH57" i="192"/>
  <c r="AI57" i="192"/>
  <c r="AJ57" i="192"/>
  <c r="AK57" i="192"/>
  <c r="AL57" i="192"/>
  <c r="AM57" i="192"/>
  <c r="AN57" i="192"/>
  <c r="AO57" i="192"/>
  <c r="AP57" i="192"/>
  <c r="AQ57" i="192"/>
  <c r="AR57" i="192"/>
  <c r="AS57" i="192"/>
  <c r="AT57" i="192"/>
  <c r="F59" i="192"/>
  <c r="G59" i="192"/>
  <c r="H59" i="192"/>
  <c r="I59" i="192"/>
  <c r="J59" i="192"/>
  <c r="K59" i="192"/>
  <c r="L59" i="192"/>
  <c r="M59" i="192"/>
  <c r="N59" i="192"/>
  <c r="O59" i="192"/>
  <c r="P59" i="192"/>
  <c r="Q59" i="192"/>
  <c r="R59" i="192"/>
  <c r="S59" i="192"/>
  <c r="T59" i="192"/>
  <c r="U59" i="192"/>
  <c r="V59" i="192"/>
  <c r="W59" i="192"/>
  <c r="X59" i="192"/>
  <c r="Y59" i="192"/>
  <c r="Z59" i="192"/>
  <c r="AA59" i="192"/>
  <c r="AB59" i="192"/>
  <c r="AC59" i="192"/>
  <c r="AD59" i="192"/>
  <c r="AE59" i="192"/>
  <c r="AF59" i="192"/>
  <c r="AG59" i="192"/>
  <c r="AH59" i="192"/>
  <c r="AI59" i="192"/>
  <c r="AJ59" i="192"/>
  <c r="AK59" i="192"/>
  <c r="AL59" i="192"/>
  <c r="AM59" i="192"/>
  <c r="AN59" i="192"/>
  <c r="AO59" i="192"/>
  <c r="AP59" i="192"/>
  <c r="AQ59" i="192"/>
  <c r="AR59" i="192"/>
  <c r="AS59" i="192"/>
  <c r="AT59" i="192"/>
  <c r="F60" i="192"/>
  <c r="G60" i="192"/>
  <c r="H60" i="192"/>
  <c r="I60" i="192"/>
  <c r="J60" i="192"/>
  <c r="K60" i="192"/>
  <c r="L60" i="192"/>
  <c r="M60" i="192"/>
  <c r="N60" i="192"/>
  <c r="O60" i="192"/>
  <c r="P60" i="192"/>
  <c r="Q60" i="192"/>
  <c r="R60" i="192"/>
  <c r="S60" i="192"/>
  <c r="T60" i="192"/>
  <c r="U60" i="192"/>
  <c r="V60" i="192"/>
  <c r="W60" i="192"/>
  <c r="X60" i="192"/>
  <c r="Y60" i="192"/>
  <c r="Z60" i="192"/>
  <c r="AA60" i="192"/>
  <c r="AB60" i="192"/>
  <c r="AC60" i="192"/>
  <c r="AD60" i="192"/>
  <c r="AE60" i="192"/>
  <c r="AF60" i="192"/>
  <c r="AG60" i="192"/>
  <c r="AH60" i="192"/>
  <c r="AI60" i="192"/>
  <c r="AJ60" i="192"/>
  <c r="AK60" i="192"/>
  <c r="AL60" i="192"/>
  <c r="AM60" i="192"/>
  <c r="AN60" i="192"/>
  <c r="AO60" i="192"/>
  <c r="AP60" i="192"/>
  <c r="AQ60" i="192"/>
  <c r="AR60" i="192"/>
  <c r="AS60" i="192"/>
  <c r="AT60" i="192"/>
  <c r="F61" i="192"/>
  <c r="G61" i="192"/>
  <c r="H61" i="192"/>
  <c r="I61" i="192"/>
  <c r="J61" i="192"/>
  <c r="K61" i="192"/>
  <c r="L61" i="192"/>
  <c r="M61" i="192"/>
  <c r="N61" i="192"/>
  <c r="O61" i="192"/>
  <c r="P61" i="192"/>
  <c r="Q61" i="192"/>
  <c r="R61" i="192"/>
  <c r="S61" i="192"/>
  <c r="T61" i="192"/>
  <c r="U61" i="192"/>
  <c r="V61" i="192"/>
  <c r="W61" i="192"/>
  <c r="X61" i="192"/>
  <c r="Y61" i="192"/>
  <c r="Z61" i="192"/>
  <c r="AA61" i="192"/>
  <c r="AB61" i="192"/>
  <c r="AC61" i="192"/>
  <c r="AD61" i="192"/>
  <c r="AE61" i="192"/>
  <c r="AF61" i="192"/>
  <c r="AG61" i="192"/>
  <c r="AH61" i="192"/>
  <c r="AI61" i="192"/>
  <c r="AJ61" i="192"/>
  <c r="AK61" i="192"/>
  <c r="AL61" i="192"/>
  <c r="AM61" i="192"/>
  <c r="AN61" i="192"/>
  <c r="AO61" i="192"/>
  <c r="AP61" i="192"/>
  <c r="AQ61" i="192"/>
  <c r="AR61" i="192"/>
  <c r="AS61" i="192"/>
  <c r="AT61" i="192"/>
  <c r="F62" i="192"/>
  <c r="G62" i="192"/>
  <c r="H62" i="192"/>
  <c r="I62" i="192"/>
  <c r="J62" i="192"/>
  <c r="K62" i="192"/>
  <c r="L62" i="192"/>
  <c r="M62" i="192"/>
  <c r="N62" i="192"/>
  <c r="O62" i="192"/>
  <c r="P62" i="192"/>
  <c r="Q62" i="192"/>
  <c r="R62" i="192"/>
  <c r="S62" i="192"/>
  <c r="T62" i="192"/>
  <c r="U62" i="192"/>
  <c r="V62" i="192"/>
  <c r="W62" i="192"/>
  <c r="X62" i="192"/>
  <c r="Y62" i="192"/>
  <c r="Z62" i="192"/>
  <c r="AA62" i="192"/>
  <c r="AB62" i="192"/>
  <c r="AC62" i="192"/>
  <c r="AD62" i="192"/>
  <c r="AE62" i="192"/>
  <c r="AF62" i="192"/>
  <c r="AG62" i="192"/>
  <c r="AH62" i="192"/>
  <c r="AI62" i="192"/>
  <c r="AJ62" i="192"/>
  <c r="AK62" i="192"/>
  <c r="AL62" i="192"/>
  <c r="AM62" i="192"/>
  <c r="AN62" i="192"/>
  <c r="AO62" i="192"/>
  <c r="AP62" i="192"/>
  <c r="AQ62" i="192"/>
  <c r="AR62" i="192"/>
  <c r="AS62" i="192"/>
  <c r="AT62" i="192"/>
  <c r="F63" i="192"/>
  <c r="G63" i="192"/>
  <c r="H63" i="192"/>
  <c r="I63" i="192"/>
  <c r="J63" i="192"/>
  <c r="K63" i="192"/>
  <c r="L63" i="192"/>
  <c r="M63" i="192"/>
  <c r="N63" i="192"/>
  <c r="O63" i="192"/>
  <c r="P63" i="192"/>
  <c r="Q63" i="192"/>
  <c r="R63" i="192"/>
  <c r="S63" i="192"/>
  <c r="T63" i="192"/>
  <c r="U63" i="192"/>
  <c r="V63" i="192"/>
  <c r="W63" i="192"/>
  <c r="X63" i="192"/>
  <c r="Y63" i="192"/>
  <c r="Z63" i="192"/>
  <c r="AA63" i="192"/>
  <c r="AB63" i="192"/>
  <c r="AC63" i="192"/>
  <c r="AD63" i="192"/>
  <c r="AE63" i="192"/>
  <c r="AF63" i="192"/>
  <c r="AG63" i="192"/>
  <c r="AH63" i="192"/>
  <c r="AI63" i="192"/>
  <c r="AJ63" i="192"/>
  <c r="AK63" i="192"/>
  <c r="AL63" i="192"/>
  <c r="AM63" i="192"/>
  <c r="AN63" i="192"/>
  <c r="AO63" i="192"/>
  <c r="AP63" i="192"/>
  <c r="AQ63" i="192"/>
  <c r="AR63" i="192"/>
  <c r="AS63" i="192"/>
  <c r="AT63" i="192"/>
  <c r="E61" i="192"/>
  <c r="E62" i="192"/>
  <c r="E63" i="192"/>
  <c r="E60" i="192"/>
  <c r="E59" i="192"/>
  <c r="E57" i="192"/>
  <c r="E56" i="192"/>
  <c r="E54" i="192"/>
  <c r="E55" i="192"/>
  <c r="E53" i="192"/>
  <c r="E52" i="192"/>
  <c r="E51" i="192"/>
  <c r="E50" i="192"/>
  <c r="E49" i="192"/>
  <c r="E46" i="192"/>
  <c r="E47" i="192"/>
  <c r="E48" i="192"/>
  <c r="E45" i="192"/>
  <c r="E44" i="192"/>
  <c r="E43" i="192"/>
  <c r="AZ37" i="192"/>
  <c r="BA37" i="192"/>
  <c r="BB37" i="192"/>
  <c r="BC37" i="192"/>
  <c r="BD37" i="192"/>
  <c r="BE37" i="192"/>
  <c r="BF37" i="192"/>
  <c r="BG37" i="192"/>
  <c r="BH37" i="192"/>
  <c r="BI37" i="192"/>
  <c r="BJ37" i="192"/>
  <c r="BK37" i="192"/>
  <c r="BL37" i="192"/>
  <c r="BM37" i="192"/>
  <c r="BN37" i="192"/>
  <c r="BO37" i="192"/>
  <c r="BP37" i="192"/>
  <c r="BQ37" i="192"/>
  <c r="BR37" i="192"/>
  <c r="BS37" i="192"/>
  <c r="BT37" i="192"/>
  <c r="BU37" i="192"/>
  <c r="BV37" i="192"/>
  <c r="BW37" i="192"/>
  <c r="BX37" i="192"/>
  <c r="W71" i="192" s="1"/>
  <c r="AZ38" i="192"/>
  <c r="BA38" i="192"/>
  <c r="BB38" i="192"/>
  <c r="BC38" i="192"/>
  <c r="BD38" i="192"/>
  <c r="BE38" i="192"/>
  <c r="BF38" i="192"/>
  <c r="BG38" i="192"/>
  <c r="BH38" i="192"/>
  <c r="BI38" i="192"/>
  <c r="BJ38" i="192"/>
  <c r="BK38" i="192"/>
  <c r="BL38" i="192"/>
  <c r="BM38" i="192"/>
  <c r="BN38" i="192"/>
  <c r="BO38" i="192"/>
  <c r="BP38" i="192"/>
  <c r="BQ38" i="192"/>
  <c r="BR38" i="192"/>
  <c r="BS38" i="192"/>
  <c r="BT38" i="192"/>
  <c r="BU38" i="192"/>
  <c r="BV38" i="192"/>
  <c r="BW38" i="192"/>
  <c r="BX38" i="192"/>
  <c r="W72" i="192" s="1"/>
  <c r="AZ39" i="192"/>
  <c r="BA39" i="192"/>
  <c r="BB39" i="192"/>
  <c r="BC39" i="192"/>
  <c r="BD39" i="192"/>
  <c r="BE39" i="192"/>
  <c r="BF39" i="192"/>
  <c r="BG39" i="192"/>
  <c r="BH39" i="192"/>
  <c r="BI39" i="192"/>
  <c r="BJ39" i="192"/>
  <c r="BK39" i="192"/>
  <c r="BL39" i="192"/>
  <c r="BM39" i="192"/>
  <c r="BN39" i="192"/>
  <c r="BO39" i="192"/>
  <c r="BP39" i="192"/>
  <c r="BQ39" i="192"/>
  <c r="BR39" i="192"/>
  <c r="BS39" i="192"/>
  <c r="BT39" i="192"/>
  <c r="BU39" i="192"/>
  <c r="BV39" i="192"/>
  <c r="BW39" i="192"/>
  <c r="BX39" i="192"/>
  <c r="W73" i="192" s="1"/>
  <c r="AZ40" i="192"/>
  <c r="BA40" i="192"/>
  <c r="BB40" i="192"/>
  <c r="BC40" i="192"/>
  <c r="BD40" i="192"/>
  <c r="BE40" i="192"/>
  <c r="BF40" i="192"/>
  <c r="BG40" i="192"/>
  <c r="BH40" i="192"/>
  <c r="BI40" i="192"/>
  <c r="BJ40" i="192"/>
  <c r="BK40" i="192"/>
  <c r="BL40" i="192"/>
  <c r="BM40" i="192"/>
  <c r="BN40" i="192"/>
  <c r="BO40" i="192"/>
  <c r="BP40" i="192"/>
  <c r="BQ40" i="192"/>
  <c r="BR40" i="192"/>
  <c r="BS40" i="192"/>
  <c r="BT40" i="192"/>
  <c r="BU40" i="192"/>
  <c r="BV40" i="192"/>
  <c r="BW40" i="192"/>
  <c r="BX40" i="192"/>
  <c r="W74" i="192" s="1"/>
  <c r="AZ41" i="192"/>
  <c r="BA41" i="192"/>
  <c r="BB41" i="192"/>
  <c r="BC41" i="192"/>
  <c r="BD41" i="192"/>
  <c r="BE41" i="192"/>
  <c r="BF41" i="192"/>
  <c r="BG41" i="192"/>
  <c r="BH41" i="192"/>
  <c r="BI41" i="192"/>
  <c r="BJ41" i="192"/>
  <c r="BK41" i="192"/>
  <c r="BL41" i="192"/>
  <c r="BM41" i="192"/>
  <c r="BN41" i="192"/>
  <c r="BO41" i="192"/>
  <c r="BP41" i="192"/>
  <c r="BQ41" i="192"/>
  <c r="BR41" i="192"/>
  <c r="BS41" i="192"/>
  <c r="BT41" i="192"/>
  <c r="BU41" i="192"/>
  <c r="BV41" i="192"/>
  <c r="BW41" i="192"/>
  <c r="BX41" i="192"/>
  <c r="W75" i="192" s="1"/>
  <c r="AY38" i="192"/>
  <c r="AY39" i="192"/>
  <c r="AY40" i="192"/>
  <c r="AY41" i="192"/>
  <c r="AY37" i="192"/>
  <c r="F37" i="192"/>
  <c r="G37" i="192"/>
  <c r="H37" i="192"/>
  <c r="I37" i="192"/>
  <c r="J37" i="192"/>
  <c r="K37" i="192"/>
  <c r="L37" i="192"/>
  <c r="M37" i="192"/>
  <c r="N37" i="192"/>
  <c r="O37" i="192"/>
  <c r="P37" i="192"/>
  <c r="Q37" i="192"/>
  <c r="R37" i="192"/>
  <c r="S37" i="192"/>
  <c r="T37" i="192"/>
  <c r="U37" i="192"/>
  <c r="V37" i="192"/>
  <c r="W37" i="192"/>
  <c r="X37" i="192"/>
  <c r="Y37" i="192"/>
  <c r="Z37" i="192"/>
  <c r="AA37" i="192"/>
  <c r="AB37" i="192"/>
  <c r="AC37" i="192"/>
  <c r="AD37" i="192"/>
  <c r="AE37" i="192"/>
  <c r="AF37" i="192"/>
  <c r="AG37" i="192"/>
  <c r="AH37" i="192"/>
  <c r="AI37" i="192"/>
  <c r="AJ37" i="192"/>
  <c r="AK37" i="192"/>
  <c r="AL37" i="192"/>
  <c r="AM37" i="192"/>
  <c r="AN37" i="192"/>
  <c r="AO37" i="192"/>
  <c r="AP37" i="192"/>
  <c r="AQ37" i="192"/>
  <c r="AR37" i="192"/>
  <c r="AS37" i="192"/>
  <c r="AT37" i="192"/>
  <c r="F38" i="192"/>
  <c r="G38" i="192"/>
  <c r="H38" i="192"/>
  <c r="I38" i="192"/>
  <c r="J38" i="192"/>
  <c r="K38" i="192"/>
  <c r="L38" i="192"/>
  <c r="M38" i="192"/>
  <c r="N38" i="192"/>
  <c r="O38" i="192"/>
  <c r="P38" i="192"/>
  <c r="Q38" i="192"/>
  <c r="R38" i="192"/>
  <c r="S38" i="192"/>
  <c r="T38" i="192"/>
  <c r="U38" i="192"/>
  <c r="V38" i="192"/>
  <c r="W38" i="192"/>
  <c r="X38" i="192"/>
  <c r="Y38" i="192"/>
  <c r="Z38" i="192"/>
  <c r="AA38" i="192"/>
  <c r="AB38" i="192"/>
  <c r="AC38" i="192"/>
  <c r="AD38" i="192"/>
  <c r="AE38" i="192"/>
  <c r="AF38" i="192"/>
  <c r="AG38" i="192"/>
  <c r="AH38" i="192"/>
  <c r="AI38" i="192"/>
  <c r="AJ38" i="192"/>
  <c r="AK38" i="192"/>
  <c r="AL38" i="192"/>
  <c r="AM38" i="192"/>
  <c r="AN38" i="192"/>
  <c r="AO38" i="192"/>
  <c r="AP38" i="192"/>
  <c r="AQ38" i="192"/>
  <c r="AR38" i="192"/>
  <c r="AS38" i="192"/>
  <c r="AT38" i="192"/>
  <c r="F39" i="192"/>
  <c r="G39" i="192"/>
  <c r="H39" i="192"/>
  <c r="I39" i="192"/>
  <c r="J39" i="192"/>
  <c r="K39" i="192"/>
  <c r="L39" i="192"/>
  <c r="M39" i="192"/>
  <c r="N39" i="192"/>
  <c r="O39" i="192"/>
  <c r="P39" i="192"/>
  <c r="Q39" i="192"/>
  <c r="R39" i="192"/>
  <c r="S39" i="192"/>
  <c r="T39" i="192"/>
  <c r="U39" i="192"/>
  <c r="V39" i="192"/>
  <c r="W39" i="192"/>
  <c r="X39" i="192"/>
  <c r="Y39" i="192"/>
  <c r="Z39" i="192"/>
  <c r="AA39" i="192"/>
  <c r="AB39" i="192"/>
  <c r="AC39" i="192"/>
  <c r="AD39" i="192"/>
  <c r="AE39" i="192"/>
  <c r="AF39" i="192"/>
  <c r="AG39" i="192"/>
  <c r="AH39" i="192"/>
  <c r="AI39" i="192"/>
  <c r="AJ39" i="192"/>
  <c r="AK39" i="192"/>
  <c r="AL39" i="192"/>
  <c r="AM39" i="192"/>
  <c r="AN39" i="192"/>
  <c r="AO39" i="192"/>
  <c r="AP39" i="192"/>
  <c r="AQ39" i="192"/>
  <c r="AR39" i="192"/>
  <c r="AS39" i="192"/>
  <c r="AT39" i="192"/>
  <c r="F40" i="192"/>
  <c r="G40" i="192"/>
  <c r="H40" i="192"/>
  <c r="I40" i="192"/>
  <c r="J40" i="192"/>
  <c r="K40" i="192"/>
  <c r="L40" i="192"/>
  <c r="M40" i="192"/>
  <c r="N40" i="192"/>
  <c r="O40" i="192"/>
  <c r="P40" i="192"/>
  <c r="Q40" i="192"/>
  <c r="R40" i="192"/>
  <c r="S40" i="192"/>
  <c r="T40" i="192"/>
  <c r="U40" i="192"/>
  <c r="V40" i="192"/>
  <c r="W40" i="192"/>
  <c r="X40" i="192"/>
  <c r="Y40" i="192"/>
  <c r="Z40" i="192"/>
  <c r="AA40" i="192"/>
  <c r="AB40" i="192"/>
  <c r="AC40" i="192"/>
  <c r="AD40" i="192"/>
  <c r="AE40" i="192"/>
  <c r="AF40" i="192"/>
  <c r="AG40" i="192"/>
  <c r="AH40" i="192"/>
  <c r="AI40" i="192"/>
  <c r="AJ40" i="192"/>
  <c r="AK40" i="192"/>
  <c r="AL40" i="192"/>
  <c r="AM40" i="192"/>
  <c r="AN40" i="192"/>
  <c r="AO40" i="192"/>
  <c r="AP40" i="192"/>
  <c r="AQ40" i="192"/>
  <c r="AR40" i="192"/>
  <c r="AS40" i="192"/>
  <c r="AT40" i="192"/>
  <c r="F41" i="192"/>
  <c r="G41" i="192"/>
  <c r="H41" i="192"/>
  <c r="I41" i="192"/>
  <c r="J41" i="192"/>
  <c r="K41" i="192"/>
  <c r="L41" i="192"/>
  <c r="M41" i="192"/>
  <c r="N41" i="192"/>
  <c r="O41" i="192"/>
  <c r="P41" i="192"/>
  <c r="Q41" i="192"/>
  <c r="R41" i="192"/>
  <c r="S41" i="192"/>
  <c r="T41" i="192"/>
  <c r="U41" i="192"/>
  <c r="V41" i="192"/>
  <c r="W41" i="192"/>
  <c r="X41" i="192"/>
  <c r="Y41" i="192"/>
  <c r="Z41" i="192"/>
  <c r="AA41" i="192"/>
  <c r="AB41" i="192"/>
  <c r="AC41" i="192"/>
  <c r="AD41" i="192"/>
  <c r="AE41" i="192"/>
  <c r="AF41" i="192"/>
  <c r="AG41" i="192"/>
  <c r="AH41" i="192"/>
  <c r="AI41" i="192"/>
  <c r="AJ41" i="192"/>
  <c r="AK41" i="192"/>
  <c r="AL41" i="192"/>
  <c r="AM41" i="192"/>
  <c r="AN41" i="192"/>
  <c r="AO41" i="192"/>
  <c r="AP41" i="192"/>
  <c r="AQ41" i="192"/>
  <c r="AR41" i="192"/>
  <c r="AS41" i="192"/>
  <c r="AT41" i="192"/>
  <c r="E38" i="192"/>
  <c r="F72" i="192" s="1"/>
  <c r="E39" i="192"/>
  <c r="F73" i="192" s="1"/>
  <c r="E40" i="192"/>
  <c r="F74" i="192" s="1"/>
  <c r="E41" i="192"/>
  <c r="F75" i="192" s="1"/>
  <c r="E37" i="192"/>
  <c r="F71" i="192" s="1"/>
  <c r="BX35" i="192"/>
  <c r="BX34" i="192"/>
  <c r="AZ34" i="192"/>
  <c r="BA34" i="192"/>
  <c r="BB34" i="192"/>
  <c r="BC34" i="192"/>
  <c r="BD34" i="192"/>
  <c r="BE34" i="192"/>
  <c r="BF34" i="192"/>
  <c r="BG34" i="192"/>
  <c r="BH34" i="192"/>
  <c r="BI34" i="192"/>
  <c r="BJ34" i="192"/>
  <c r="BK34" i="192"/>
  <c r="BL34" i="192"/>
  <c r="BM34" i="192"/>
  <c r="BN34" i="192"/>
  <c r="BO34" i="192"/>
  <c r="BP34" i="192"/>
  <c r="BQ34" i="192"/>
  <c r="BR34" i="192"/>
  <c r="BS34" i="192"/>
  <c r="BT34" i="192"/>
  <c r="BU34" i="192"/>
  <c r="BV34" i="192"/>
  <c r="BW34" i="192"/>
  <c r="AZ35" i="192"/>
  <c r="BA35" i="192"/>
  <c r="BB35" i="192"/>
  <c r="BC35" i="192"/>
  <c r="BD35" i="192"/>
  <c r="BE35" i="192"/>
  <c r="BF35" i="192"/>
  <c r="BG35" i="192"/>
  <c r="BH35" i="192"/>
  <c r="BI35" i="192"/>
  <c r="BJ35" i="192"/>
  <c r="BK35" i="192"/>
  <c r="BL35" i="192"/>
  <c r="BM35" i="192"/>
  <c r="BN35" i="192"/>
  <c r="BO35" i="192"/>
  <c r="BP35" i="192"/>
  <c r="BQ35" i="192"/>
  <c r="BR35" i="192"/>
  <c r="BS35" i="192"/>
  <c r="BT35" i="192"/>
  <c r="BU35" i="192"/>
  <c r="BV35" i="192"/>
  <c r="BW35" i="192"/>
  <c r="AY35" i="192"/>
  <c r="AY34" i="192"/>
  <c r="F34" i="192"/>
  <c r="G34" i="192"/>
  <c r="H34" i="192"/>
  <c r="I34" i="192"/>
  <c r="J34" i="192"/>
  <c r="K34" i="192"/>
  <c r="L34" i="192"/>
  <c r="M34" i="192"/>
  <c r="N34" i="192"/>
  <c r="O34" i="192"/>
  <c r="P34" i="192"/>
  <c r="Q34" i="192"/>
  <c r="R34" i="192"/>
  <c r="S34" i="192"/>
  <c r="T34" i="192"/>
  <c r="U34" i="192"/>
  <c r="V34" i="192"/>
  <c r="W34" i="192"/>
  <c r="X34" i="192"/>
  <c r="Y34" i="192"/>
  <c r="Z34" i="192"/>
  <c r="AA34" i="192"/>
  <c r="AB34" i="192"/>
  <c r="AC34" i="192"/>
  <c r="AD34" i="192"/>
  <c r="AE34" i="192"/>
  <c r="AF34" i="192"/>
  <c r="AG34" i="192"/>
  <c r="AH34" i="192"/>
  <c r="AI34" i="192"/>
  <c r="AJ34" i="192"/>
  <c r="AK34" i="192"/>
  <c r="AL34" i="192"/>
  <c r="AM34" i="192"/>
  <c r="AN34" i="192"/>
  <c r="AO34" i="192"/>
  <c r="AP34" i="192"/>
  <c r="AQ34" i="192"/>
  <c r="AR34" i="192"/>
  <c r="AS34" i="192"/>
  <c r="AT34" i="192"/>
  <c r="F35" i="192"/>
  <c r="G35" i="192"/>
  <c r="H35" i="192"/>
  <c r="I35" i="192"/>
  <c r="J35" i="192"/>
  <c r="K35" i="192"/>
  <c r="L35" i="192"/>
  <c r="M35" i="192"/>
  <c r="N35" i="192"/>
  <c r="O35" i="192"/>
  <c r="P35" i="192"/>
  <c r="Q35" i="192"/>
  <c r="R35" i="192"/>
  <c r="S35" i="192"/>
  <c r="T35" i="192"/>
  <c r="U35" i="192"/>
  <c r="V35" i="192"/>
  <c r="W35" i="192"/>
  <c r="X35" i="192"/>
  <c r="Y35" i="192"/>
  <c r="Z35" i="192"/>
  <c r="AA35" i="192"/>
  <c r="AB35" i="192"/>
  <c r="AC35" i="192"/>
  <c r="AD35" i="192"/>
  <c r="AE35" i="192"/>
  <c r="AF35" i="192"/>
  <c r="AG35" i="192"/>
  <c r="AH35" i="192"/>
  <c r="AI35" i="192"/>
  <c r="AJ35" i="192"/>
  <c r="AK35" i="192"/>
  <c r="AL35" i="192"/>
  <c r="AM35" i="192"/>
  <c r="AN35" i="192"/>
  <c r="AO35" i="192"/>
  <c r="AP35" i="192"/>
  <c r="AQ35" i="192"/>
  <c r="AR35" i="192"/>
  <c r="AS35" i="192"/>
  <c r="AT35" i="192"/>
  <c r="E35" i="192"/>
  <c r="E34" i="192"/>
  <c r="AZ32" i="192"/>
  <c r="BA32" i="192"/>
  <c r="BB32" i="192"/>
  <c r="BC32" i="192"/>
  <c r="BD32" i="192"/>
  <c r="BE32" i="192"/>
  <c r="BF32" i="192"/>
  <c r="BG32" i="192"/>
  <c r="BH32" i="192"/>
  <c r="BI32" i="192"/>
  <c r="BJ32" i="192"/>
  <c r="BK32" i="192"/>
  <c r="BL32" i="192"/>
  <c r="BM32" i="192"/>
  <c r="BN32" i="192"/>
  <c r="BO32" i="192"/>
  <c r="BP32" i="192"/>
  <c r="BQ32" i="192"/>
  <c r="BR32" i="192"/>
  <c r="BS32" i="192"/>
  <c r="BT32" i="192"/>
  <c r="BU32" i="192"/>
  <c r="BV32" i="192"/>
  <c r="BW32" i="192"/>
  <c r="BX32" i="192"/>
  <c r="AY32" i="192"/>
  <c r="AL32" i="192"/>
  <c r="AM32" i="192"/>
  <c r="AN32" i="192"/>
  <c r="AO32" i="192"/>
  <c r="AP32" i="192"/>
  <c r="AQ32" i="192"/>
  <c r="AR32" i="192"/>
  <c r="AS32" i="192"/>
  <c r="AT32" i="192"/>
  <c r="W32" i="192"/>
  <c r="X32" i="192"/>
  <c r="Y32" i="192"/>
  <c r="Z32" i="192"/>
  <c r="AA32" i="192"/>
  <c r="AB32" i="192"/>
  <c r="AC32" i="192"/>
  <c r="AD32" i="192"/>
  <c r="AE32" i="192"/>
  <c r="AF32" i="192"/>
  <c r="AG32" i="192"/>
  <c r="AH32" i="192"/>
  <c r="AI32" i="192"/>
  <c r="AJ32" i="192"/>
  <c r="AK32" i="192"/>
  <c r="F32" i="192"/>
  <c r="G32" i="192"/>
  <c r="H32" i="192"/>
  <c r="I32" i="192"/>
  <c r="J32" i="192"/>
  <c r="K32" i="192"/>
  <c r="L32" i="192"/>
  <c r="M32" i="192"/>
  <c r="N32" i="192"/>
  <c r="O32" i="192"/>
  <c r="P32" i="192"/>
  <c r="Q32" i="192"/>
  <c r="R32" i="192"/>
  <c r="S32" i="192"/>
  <c r="T32" i="192"/>
  <c r="U32" i="192"/>
  <c r="V32" i="192"/>
  <c r="E32" i="192"/>
  <c r="ED7" i="192"/>
  <c r="CB7" i="192"/>
  <c r="CC7" i="192"/>
  <c r="CD7" i="192"/>
  <c r="CE7" i="192"/>
  <c r="CF7" i="192"/>
  <c r="CG7" i="192"/>
  <c r="CH7" i="192"/>
  <c r="CI7" i="192"/>
  <c r="CJ7" i="192"/>
  <c r="CK7" i="192"/>
  <c r="CL7" i="192"/>
  <c r="CM7" i="192"/>
  <c r="CN7" i="192"/>
  <c r="CO7" i="192"/>
  <c r="CP7" i="192"/>
  <c r="CQ7" i="192"/>
  <c r="CR7" i="192"/>
  <c r="CS7" i="192"/>
  <c r="CT7" i="192"/>
  <c r="CU7" i="192"/>
  <c r="CV7" i="192"/>
  <c r="CW7" i="192"/>
  <c r="CX7" i="192"/>
  <c r="CY7" i="192"/>
  <c r="CZ7" i="192"/>
  <c r="DA7" i="192"/>
  <c r="DB7" i="192"/>
  <c r="DC7" i="192"/>
  <c r="DD7" i="192"/>
  <c r="DE7" i="192"/>
  <c r="DF7" i="192"/>
  <c r="DG7" i="192"/>
  <c r="DH7" i="192"/>
  <c r="DI7" i="192"/>
  <c r="DJ7" i="192"/>
  <c r="DK7" i="192"/>
  <c r="DL7" i="192"/>
  <c r="DM7" i="192"/>
  <c r="DN7" i="192"/>
  <c r="DO7" i="192"/>
  <c r="DP7" i="192"/>
  <c r="DQ7" i="192"/>
  <c r="DR7" i="192"/>
  <c r="DS7" i="192"/>
  <c r="DT7" i="192"/>
  <c r="DU7" i="192"/>
  <c r="DV7" i="192"/>
  <c r="DW7" i="192"/>
  <c r="DX7" i="192"/>
  <c r="DY7" i="192"/>
  <c r="DZ7" i="192"/>
  <c r="EA7" i="192"/>
  <c r="EB7" i="192"/>
  <c r="EC7" i="192"/>
  <c r="EE7" i="192"/>
  <c r="EF7" i="192"/>
  <c r="EG7" i="192"/>
  <c r="EH7" i="192"/>
  <c r="EI7" i="192"/>
  <c r="EJ7" i="192"/>
  <c r="EK7" i="192"/>
  <c r="EL7" i="192"/>
  <c r="EM7" i="192"/>
  <c r="EN7" i="192"/>
  <c r="EO7" i="192"/>
  <c r="EP7" i="192"/>
  <c r="CA7" i="192"/>
  <c r="S60" i="2"/>
  <c r="T60" i="2"/>
  <c r="S61" i="2"/>
  <c r="T61" i="2"/>
  <c r="S62" i="2"/>
  <c r="T62" i="2"/>
  <c r="S63" i="2"/>
  <c r="T63" i="2"/>
  <c r="S64" i="2"/>
  <c r="T64" i="2"/>
  <c r="S65" i="2"/>
  <c r="T65" i="2"/>
  <c r="S66" i="2"/>
  <c r="T66" i="2"/>
  <c r="S67" i="2"/>
  <c r="T67" i="2"/>
  <c r="S68" i="2"/>
  <c r="T68" i="2"/>
  <c r="S69" i="2"/>
  <c r="T69" i="2"/>
  <c r="R61" i="2"/>
  <c r="R62" i="2"/>
  <c r="R63" i="2"/>
  <c r="R64" i="2"/>
  <c r="R65" i="2"/>
  <c r="R66" i="2"/>
  <c r="R67" i="2"/>
  <c r="R68" i="2"/>
  <c r="R69" i="2"/>
  <c r="R60" i="2"/>
  <c r="S49" i="2"/>
  <c r="T49" i="2"/>
  <c r="S50" i="2"/>
  <c r="T50" i="2"/>
  <c r="S51" i="2"/>
  <c r="T51" i="2"/>
  <c r="S52" i="2"/>
  <c r="T52" i="2"/>
  <c r="S53" i="2"/>
  <c r="T53" i="2"/>
  <c r="S54" i="2"/>
  <c r="T54" i="2"/>
  <c r="S55" i="2"/>
  <c r="T55" i="2"/>
  <c r="S56" i="2"/>
  <c r="T56" i="2"/>
  <c r="S57" i="2"/>
  <c r="T57" i="2"/>
  <c r="S58" i="2"/>
  <c r="T58" i="2"/>
  <c r="R50" i="2"/>
  <c r="R51" i="2"/>
  <c r="R52" i="2"/>
  <c r="R53" i="2"/>
  <c r="R54" i="2"/>
  <c r="R55" i="2"/>
  <c r="R56" i="2"/>
  <c r="R57" i="2"/>
  <c r="R58" i="2"/>
  <c r="R49" i="2"/>
  <c r="S38" i="2"/>
  <c r="T38" i="2"/>
  <c r="S39" i="2"/>
  <c r="T39" i="2"/>
  <c r="S40" i="2"/>
  <c r="T40" i="2"/>
  <c r="S41" i="2"/>
  <c r="T41" i="2"/>
  <c r="S42" i="2"/>
  <c r="T42" i="2"/>
  <c r="S43" i="2"/>
  <c r="T43" i="2"/>
  <c r="S44" i="2"/>
  <c r="T44" i="2"/>
  <c r="S45" i="2"/>
  <c r="T45" i="2"/>
  <c r="S46" i="2"/>
  <c r="T46" i="2"/>
  <c r="S47" i="2"/>
  <c r="T47" i="2"/>
  <c r="R39" i="2"/>
  <c r="R40" i="2"/>
  <c r="R41" i="2"/>
  <c r="R42" i="2"/>
  <c r="R43" i="2"/>
  <c r="R44" i="2"/>
  <c r="R45" i="2"/>
  <c r="R46" i="2"/>
  <c r="R47" i="2"/>
  <c r="R38" i="2"/>
  <c r="S31" i="2"/>
  <c r="T31" i="2"/>
  <c r="S32" i="2"/>
  <c r="T32" i="2"/>
  <c r="S33" i="2"/>
  <c r="T33" i="2"/>
  <c r="S34" i="2"/>
  <c r="T34" i="2"/>
  <c r="S35" i="2"/>
  <c r="T35" i="2"/>
  <c r="S36" i="2"/>
  <c r="T36" i="2"/>
  <c r="R32" i="2"/>
  <c r="T126" i="91" s="1"/>
  <c r="R33" i="2"/>
  <c r="T127" i="91" s="1"/>
  <c r="R34" i="2"/>
  <c r="T128" i="91" s="1"/>
  <c r="R35" i="2"/>
  <c r="T129" i="91" s="1"/>
  <c r="R36" i="2"/>
  <c r="T130" i="91" s="1"/>
  <c r="R31" i="2"/>
  <c r="T125" i="91" s="1"/>
  <c r="F60" i="190"/>
  <c r="S56" i="91" s="1"/>
  <c r="G60" i="190"/>
  <c r="T56" i="91" s="1"/>
  <c r="H60" i="190"/>
  <c r="I60" i="190"/>
  <c r="J60" i="190"/>
  <c r="K60" i="190"/>
  <c r="L60" i="190"/>
  <c r="M60" i="190"/>
  <c r="N60" i="190"/>
  <c r="O60" i="190"/>
  <c r="P60" i="190"/>
  <c r="Q60" i="190"/>
  <c r="R60" i="190"/>
  <c r="S60" i="190"/>
  <c r="T60" i="190"/>
  <c r="U60" i="190"/>
  <c r="V60" i="190"/>
  <c r="W60" i="190"/>
  <c r="X60" i="190"/>
  <c r="Y60" i="190"/>
  <c r="Z60" i="190"/>
  <c r="AA60" i="190"/>
  <c r="AB60" i="190"/>
  <c r="AC60" i="190"/>
  <c r="AD60" i="190"/>
  <c r="AE60" i="190"/>
  <c r="AF60" i="190"/>
  <c r="AG60" i="190"/>
  <c r="AH60" i="190"/>
  <c r="AI60" i="190"/>
  <c r="AJ60" i="190"/>
  <c r="AK60" i="190"/>
  <c r="AL60" i="190"/>
  <c r="F61" i="190"/>
  <c r="S57" i="91" s="1"/>
  <c r="G61" i="190"/>
  <c r="T57" i="91" s="1"/>
  <c r="H61" i="190"/>
  <c r="I61" i="190"/>
  <c r="J61" i="190"/>
  <c r="K61" i="190"/>
  <c r="L61" i="190"/>
  <c r="M61" i="190"/>
  <c r="N61" i="190"/>
  <c r="O61" i="190"/>
  <c r="P61" i="190"/>
  <c r="Q61" i="190"/>
  <c r="R61" i="190"/>
  <c r="S61" i="190"/>
  <c r="T61" i="190"/>
  <c r="U61" i="190"/>
  <c r="V61" i="190"/>
  <c r="W61" i="190"/>
  <c r="X61" i="190"/>
  <c r="Y61" i="190"/>
  <c r="Z61" i="190"/>
  <c r="AA61" i="190"/>
  <c r="AB61" i="190"/>
  <c r="AC61" i="190"/>
  <c r="AD61" i="190"/>
  <c r="AE61" i="190"/>
  <c r="AF61" i="190"/>
  <c r="AG61" i="190"/>
  <c r="AH61" i="190"/>
  <c r="AI61" i="190"/>
  <c r="AJ61" i="190"/>
  <c r="AK61" i="190"/>
  <c r="AL61" i="190"/>
  <c r="F62" i="190"/>
  <c r="S58" i="91" s="1"/>
  <c r="G62" i="190"/>
  <c r="T58" i="91" s="1"/>
  <c r="H62" i="190"/>
  <c r="I62" i="190"/>
  <c r="J62" i="190"/>
  <c r="K62" i="190"/>
  <c r="L62" i="190"/>
  <c r="M62" i="190"/>
  <c r="N62" i="190"/>
  <c r="O62" i="190"/>
  <c r="P62" i="190"/>
  <c r="Q62" i="190"/>
  <c r="R62" i="190"/>
  <c r="S62" i="190"/>
  <c r="T62" i="190"/>
  <c r="U62" i="190"/>
  <c r="V62" i="190"/>
  <c r="W62" i="190"/>
  <c r="X62" i="190"/>
  <c r="Y62" i="190"/>
  <c r="Z62" i="190"/>
  <c r="AA62" i="190"/>
  <c r="AB62" i="190"/>
  <c r="AC62" i="190"/>
  <c r="AD62" i="190"/>
  <c r="AE62" i="190"/>
  <c r="AF62" i="190"/>
  <c r="AG62" i="190"/>
  <c r="AH62" i="190"/>
  <c r="AI62" i="190"/>
  <c r="AJ62" i="190"/>
  <c r="AK62" i="190"/>
  <c r="AL62" i="190"/>
  <c r="F63" i="190"/>
  <c r="S59" i="91" s="1"/>
  <c r="G63" i="190"/>
  <c r="T59" i="91" s="1"/>
  <c r="H63" i="190"/>
  <c r="I63" i="190"/>
  <c r="J63" i="190"/>
  <c r="K63" i="190"/>
  <c r="L63" i="190"/>
  <c r="M63" i="190"/>
  <c r="N63" i="190"/>
  <c r="O63" i="190"/>
  <c r="P63" i="190"/>
  <c r="Q63" i="190"/>
  <c r="R63" i="190"/>
  <c r="S63" i="190"/>
  <c r="T63" i="190"/>
  <c r="U63" i="190"/>
  <c r="V63" i="190"/>
  <c r="W63" i="190"/>
  <c r="X63" i="190"/>
  <c r="Y63" i="190"/>
  <c r="Z63" i="190"/>
  <c r="AA63" i="190"/>
  <c r="AB63" i="190"/>
  <c r="AC63" i="190"/>
  <c r="AD63" i="190"/>
  <c r="AE63" i="190"/>
  <c r="AF63" i="190"/>
  <c r="AG63" i="190"/>
  <c r="AH63" i="190"/>
  <c r="AI63" i="190"/>
  <c r="AJ63" i="190"/>
  <c r="AK63" i="190"/>
  <c r="AL63" i="190"/>
  <c r="S60" i="91"/>
  <c r="T60" i="91"/>
  <c r="E62" i="190"/>
  <c r="R58" i="91" s="1"/>
  <c r="E63" i="190"/>
  <c r="R59" i="91" s="1"/>
  <c r="R60" i="91"/>
  <c r="E61" i="190"/>
  <c r="R57" i="91" s="1"/>
  <c r="R56" i="91"/>
  <c r="AL58" i="190"/>
  <c r="AK58" i="190"/>
  <c r="AJ58" i="190"/>
  <c r="AI58" i="190"/>
  <c r="AH58" i="190"/>
  <c r="AG58" i="190"/>
  <c r="AF58" i="190"/>
  <c r="AE58" i="190"/>
  <c r="AD58" i="190"/>
  <c r="AC58" i="190"/>
  <c r="AB58" i="190"/>
  <c r="AA58" i="190"/>
  <c r="Z58" i="190"/>
  <c r="Y58" i="190"/>
  <c r="X58" i="190"/>
  <c r="W58" i="190"/>
  <c r="V58" i="190"/>
  <c r="U58" i="190"/>
  <c r="T58" i="190"/>
  <c r="S58" i="190"/>
  <c r="AL57" i="190"/>
  <c r="AK57" i="190"/>
  <c r="AJ57" i="190"/>
  <c r="AI57" i="190"/>
  <c r="AH57" i="190"/>
  <c r="AG57" i="190"/>
  <c r="AF57" i="190"/>
  <c r="AE57" i="190"/>
  <c r="AD57" i="190"/>
  <c r="AC57" i="190"/>
  <c r="AB57" i="190"/>
  <c r="AA57" i="190"/>
  <c r="Z57" i="190"/>
  <c r="Y57" i="190"/>
  <c r="X57" i="190"/>
  <c r="W57" i="190"/>
  <c r="V57" i="190"/>
  <c r="U57" i="190"/>
  <c r="T57" i="190"/>
  <c r="S57" i="190"/>
  <c r="AL56" i="190"/>
  <c r="AK56" i="190"/>
  <c r="AJ56" i="190"/>
  <c r="AI56" i="190"/>
  <c r="AH56" i="190"/>
  <c r="AG56" i="190"/>
  <c r="AF56" i="190"/>
  <c r="AE56" i="190"/>
  <c r="AD56" i="190"/>
  <c r="AC56" i="190"/>
  <c r="AB56" i="190"/>
  <c r="AA56" i="190"/>
  <c r="Z56" i="190"/>
  <c r="Y56" i="190"/>
  <c r="X56" i="190"/>
  <c r="W56" i="190"/>
  <c r="V56" i="190"/>
  <c r="U56" i="190"/>
  <c r="T56" i="190"/>
  <c r="S56" i="190"/>
  <c r="AL55" i="190"/>
  <c r="AK55" i="190"/>
  <c r="AJ55" i="190"/>
  <c r="AI55" i="190"/>
  <c r="AH55" i="190"/>
  <c r="AG55" i="190"/>
  <c r="AF55" i="190"/>
  <c r="AE55" i="190"/>
  <c r="AD55" i="190"/>
  <c r="AC55" i="190"/>
  <c r="AB55" i="190"/>
  <c r="AA55" i="190"/>
  <c r="Z55" i="190"/>
  <c r="Y55" i="190"/>
  <c r="X55" i="190"/>
  <c r="W55" i="190"/>
  <c r="V55" i="190"/>
  <c r="U55" i="190"/>
  <c r="T55" i="190"/>
  <c r="S55" i="190"/>
  <c r="AL54" i="190"/>
  <c r="AK54" i="190"/>
  <c r="AJ54" i="190"/>
  <c r="AI54" i="190"/>
  <c r="AH54" i="190"/>
  <c r="AG54" i="190"/>
  <c r="AF54" i="190"/>
  <c r="AE54" i="190"/>
  <c r="AD54" i="190"/>
  <c r="AC54" i="190"/>
  <c r="AB54" i="190"/>
  <c r="AA54" i="190"/>
  <c r="Z54" i="190"/>
  <c r="Y54" i="190"/>
  <c r="X54" i="190"/>
  <c r="W54" i="190"/>
  <c r="V54" i="190"/>
  <c r="U54" i="190"/>
  <c r="T54" i="190"/>
  <c r="S54" i="190"/>
  <c r="AL53" i="190"/>
  <c r="AK53" i="190"/>
  <c r="AJ53" i="190"/>
  <c r="AI53" i="190"/>
  <c r="AH53" i="190"/>
  <c r="AG53" i="190"/>
  <c r="AF53" i="190"/>
  <c r="AE53" i="190"/>
  <c r="AD53" i="190"/>
  <c r="AC53" i="190"/>
  <c r="AB53" i="190"/>
  <c r="AA53" i="190"/>
  <c r="Z53" i="190"/>
  <c r="Y53" i="190"/>
  <c r="X53" i="190"/>
  <c r="W53" i="190"/>
  <c r="V53" i="190"/>
  <c r="U53" i="190"/>
  <c r="T53" i="190"/>
  <c r="S53" i="190"/>
  <c r="AL52" i="190"/>
  <c r="AK52" i="190"/>
  <c r="AJ52" i="190"/>
  <c r="AI52" i="190"/>
  <c r="AH52" i="190"/>
  <c r="AG52" i="190"/>
  <c r="AF52" i="190"/>
  <c r="AE52" i="190"/>
  <c r="AD52" i="190"/>
  <c r="AC52" i="190"/>
  <c r="AB52" i="190"/>
  <c r="AA52" i="190"/>
  <c r="Z52" i="190"/>
  <c r="Y52" i="190"/>
  <c r="X52" i="190"/>
  <c r="W52" i="190"/>
  <c r="V52" i="190"/>
  <c r="U52" i="190"/>
  <c r="T52" i="190"/>
  <c r="S52" i="190"/>
  <c r="AL51" i="190"/>
  <c r="AK51" i="190"/>
  <c r="AJ51" i="190"/>
  <c r="AI51" i="190"/>
  <c r="AH51" i="190"/>
  <c r="AG51" i="190"/>
  <c r="AF51" i="190"/>
  <c r="AE51" i="190"/>
  <c r="AD51" i="190"/>
  <c r="AC51" i="190"/>
  <c r="AB51" i="190"/>
  <c r="AA51" i="190"/>
  <c r="Z51" i="190"/>
  <c r="Y51" i="190"/>
  <c r="X51" i="190"/>
  <c r="W51" i="190"/>
  <c r="V51" i="190"/>
  <c r="U51" i="190"/>
  <c r="T51" i="190"/>
  <c r="S51" i="190"/>
  <c r="AL50" i="190"/>
  <c r="AK50" i="190"/>
  <c r="AJ50" i="190"/>
  <c r="AI50" i="190"/>
  <c r="AH50" i="190"/>
  <c r="AG50" i="190"/>
  <c r="AF50" i="190"/>
  <c r="AE50" i="190"/>
  <c r="AD50" i="190"/>
  <c r="AC50" i="190"/>
  <c r="AB50" i="190"/>
  <c r="AA50" i="190"/>
  <c r="Z50" i="190"/>
  <c r="Y50" i="190"/>
  <c r="X50" i="190"/>
  <c r="W50" i="190"/>
  <c r="V50" i="190"/>
  <c r="U50" i="190"/>
  <c r="T50" i="190"/>
  <c r="S50" i="190"/>
  <c r="AL49" i="190"/>
  <c r="AK49" i="190"/>
  <c r="AJ49" i="190"/>
  <c r="AI49" i="190"/>
  <c r="AH49" i="190"/>
  <c r="AG49" i="190"/>
  <c r="AF49" i="190"/>
  <c r="AE49" i="190"/>
  <c r="AD49" i="190"/>
  <c r="AC49" i="190"/>
  <c r="AB49" i="190"/>
  <c r="AA49" i="190"/>
  <c r="Z49" i="190"/>
  <c r="Y49" i="190"/>
  <c r="X49" i="190"/>
  <c r="W49" i="190"/>
  <c r="V49" i="190"/>
  <c r="U49" i="190"/>
  <c r="T49" i="190"/>
  <c r="S49" i="190"/>
  <c r="AL48" i="190"/>
  <c r="AK48" i="190"/>
  <c r="AJ48" i="190"/>
  <c r="AI48" i="190"/>
  <c r="AH48" i="190"/>
  <c r="AG48" i="190"/>
  <c r="AF48" i="190"/>
  <c r="AE48" i="190"/>
  <c r="AD48" i="190"/>
  <c r="AC48" i="190"/>
  <c r="AB48" i="190"/>
  <c r="AA48" i="190"/>
  <c r="Z48" i="190"/>
  <c r="Y48" i="190"/>
  <c r="X48" i="190"/>
  <c r="W48" i="190"/>
  <c r="V48" i="190"/>
  <c r="U48" i="190"/>
  <c r="T48" i="190"/>
  <c r="S48" i="190"/>
  <c r="AL47" i="190"/>
  <c r="AK47" i="190"/>
  <c r="AJ47" i="190"/>
  <c r="AI47" i="190"/>
  <c r="AH47" i="190"/>
  <c r="AG47" i="190"/>
  <c r="AF47" i="190"/>
  <c r="AE47" i="190"/>
  <c r="AD47" i="190"/>
  <c r="AC47" i="190"/>
  <c r="AB47" i="190"/>
  <c r="AA47" i="190"/>
  <c r="Z47" i="190"/>
  <c r="Y47" i="190"/>
  <c r="X47" i="190"/>
  <c r="W47" i="190"/>
  <c r="V47" i="190"/>
  <c r="U47" i="190"/>
  <c r="T47" i="190"/>
  <c r="S47" i="190"/>
  <c r="AL46" i="190"/>
  <c r="AK46" i="190"/>
  <c r="AJ46" i="190"/>
  <c r="AI46" i="190"/>
  <c r="AH46" i="190"/>
  <c r="AG46" i="190"/>
  <c r="AF46" i="190"/>
  <c r="AE46" i="190"/>
  <c r="AD46" i="190"/>
  <c r="AC46" i="190"/>
  <c r="AB46" i="190"/>
  <c r="AA46" i="190"/>
  <c r="Z46" i="190"/>
  <c r="Y46" i="190"/>
  <c r="X46" i="190"/>
  <c r="W46" i="190"/>
  <c r="V46" i="190"/>
  <c r="U46" i="190"/>
  <c r="T46" i="190"/>
  <c r="S46" i="190"/>
  <c r="AL45" i="190"/>
  <c r="AK45" i="190"/>
  <c r="AJ45" i="190"/>
  <c r="AI45" i="190"/>
  <c r="AH45" i="190"/>
  <c r="AG45" i="190"/>
  <c r="AF45" i="190"/>
  <c r="AE45" i="190"/>
  <c r="AD45" i="190"/>
  <c r="AC45" i="190"/>
  <c r="AB45" i="190"/>
  <c r="AA45" i="190"/>
  <c r="Z45" i="190"/>
  <c r="Y45" i="190"/>
  <c r="X45" i="190"/>
  <c r="W45" i="190"/>
  <c r="V45" i="190"/>
  <c r="U45" i="190"/>
  <c r="T45" i="190"/>
  <c r="S45" i="190"/>
  <c r="AL44" i="190"/>
  <c r="AK44" i="190"/>
  <c r="AJ44" i="190"/>
  <c r="AI44" i="190"/>
  <c r="AH44" i="190"/>
  <c r="AG44" i="190"/>
  <c r="AF44" i="190"/>
  <c r="AE44" i="190"/>
  <c r="AD44" i="190"/>
  <c r="AC44" i="190"/>
  <c r="AB44" i="190"/>
  <c r="AA44" i="190"/>
  <c r="Z44" i="190"/>
  <c r="Y44" i="190"/>
  <c r="X44" i="190"/>
  <c r="W44" i="190"/>
  <c r="V44" i="190"/>
  <c r="U44" i="190"/>
  <c r="T44" i="190"/>
  <c r="S44" i="190"/>
  <c r="F44" i="190"/>
  <c r="S40" i="91" s="1"/>
  <c r="G44" i="190"/>
  <c r="T40" i="91" s="1"/>
  <c r="H44" i="190"/>
  <c r="I44" i="190"/>
  <c r="J44" i="190"/>
  <c r="K44" i="190"/>
  <c r="L44" i="190"/>
  <c r="M44" i="190"/>
  <c r="N44" i="190"/>
  <c r="O44" i="190"/>
  <c r="P44" i="190"/>
  <c r="Q44" i="190"/>
  <c r="R44" i="190"/>
  <c r="F45" i="190"/>
  <c r="S41" i="91" s="1"/>
  <c r="G45" i="190"/>
  <c r="T41" i="91" s="1"/>
  <c r="H45" i="190"/>
  <c r="I45" i="190"/>
  <c r="J45" i="190"/>
  <c r="K45" i="190"/>
  <c r="L45" i="190"/>
  <c r="M45" i="190"/>
  <c r="N45" i="190"/>
  <c r="O45" i="190"/>
  <c r="P45" i="190"/>
  <c r="Q45" i="190"/>
  <c r="R45" i="190"/>
  <c r="F46" i="190"/>
  <c r="S42" i="91" s="1"/>
  <c r="G46" i="190"/>
  <c r="T42" i="91" s="1"/>
  <c r="I46" i="190"/>
  <c r="J46" i="190"/>
  <c r="K46" i="190"/>
  <c r="L46" i="190"/>
  <c r="M46" i="190"/>
  <c r="N46" i="190"/>
  <c r="O46" i="190"/>
  <c r="P46" i="190"/>
  <c r="Q46" i="190"/>
  <c r="R46" i="190"/>
  <c r="F47" i="190"/>
  <c r="S43" i="91" s="1"/>
  <c r="G47" i="190"/>
  <c r="T43" i="91" s="1"/>
  <c r="H47" i="190"/>
  <c r="I47" i="190"/>
  <c r="J47" i="190"/>
  <c r="K47" i="190"/>
  <c r="L47" i="190"/>
  <c r="M47" i="190"/>
  <c r="N47" i="190"/>
  <c r="O47" i="190"/>
  <c r="P47" i="190"/>
  <c r="Q47" i="190"/>
  <c r="R47" i="190"/>
  <c r="F48" i="190"/>
  <c r="S44" i="91" s="1"/>
  <c r="G48" i="190"/>
  <c r="T44" i="91" s="1"/>
  <c r="H48" i="190"/>
  <c r="I48" i="190"/>
  <c r="J48" i="190"/>
  <c r="K48" i="190"/>
  <c r="L48" i="190"/>
  <c r="M48" i="190"/>
  <c r="N48" i="190"/>
  <c r="O48" i="190"/>
  <c r="P48" i="190"/>
  <c r="Q48" i="190"/>
  <c r="R48" i="190"/>
  <c r="F49" i="190"/>
  <c r="S45" i="91" s="1"/>
  <c r="G49" i="190"/>
  <c r="T45" i="91" s="1"/>
  <c r="H49" i="190"/>
  <c r="I49" i="190"/>
  <c r="J49" i="190"/>
  <c r="K49" i="190"/>
  <c r="L49" i="190"/>
  <c r="M49" i="190"/>
  <c r="N49" i="190"/>
  <c r="O49" i="190"/>
  <c r="P49" i="190"/>
  <c r="Q49" i="190"/>
  <c r="R49" i="190"/>
  <c r="F50" i="190"/>
  <c r="S46" i="91" s="1"/>
  <c r="G50" i="190"/>
  <c r="T46" i="91" s="1"/>
  <c r="H50" i="190"/>
  <c r="I50" i="190"/>
  <c r="J50" i="190"/>
  <c r="K50" i="190"/>
  <c r="L50" i="190"/>
  <c r="M50" i="190"/>
  <c r="N50" i="190"/>
  <c r="O50" i="190"/>
  <c r="P50" i="190"/>
  <c r="Q50" i="190"/>
  <c r="R50" i="190"/>
  <c r="F51" i="190"/>
  <c r="S47" i="91" s="1"/>
  <c r="G51" i="190"/>
  <c r="T47" i="91" s="1"/>
  <c r="H51" i="190"/>
  <c r="I51" i="190"/>
  <c r="J51" i="190"/>
  <c r="K51" i="190"/>
  <c r="L51" i="190"/>
  <c r="M51" i="190"/>
  <c r="N51" i="190"/>
  <c r="O51" i="190"/>
  <c r="P51" i="190"/>
  <c r="Q51" i="190"/>
  <c r="R51" i="190"/>
  <c r="F52" i="190"/>
  <c r="S48" i="91" s="1"/>
  <c r="G52" i="190"/>
  <c r="T48" i="91" s="1"/>
  <c r="H52" i="190"/>
  <c r="I52" i="190"/>
  <c r="J52" i="190"/>
  <c r="K52" i="190"/>
  <c r="L52" i="190"/>
  <c r="M52" i="190"/>
  <c r="N52" i="190"/>
  <c r="O52" i="190"/>
  <c r="P52" i="190"/>
  <c r="Q52" i="190"/>
  <c r="R52" i="190"/>
  <c r="F53" i="190"/>
  <c r="S49" i="91" s="1"/>
  <c r="G53" i="190"/>
  <c r="T49" i="91" s="1"/>
  <c r="H53" i="190"/>
  <c r="I53" i="190"/>
  <c r="J53" i="190"/>
  <c r="K53" i="190"/>
  <c r="L53" i="190"/>
  <c r="M53" i="190"/>
  <c r="N53" i="190"/>
  <c r="O53" i="190"/>
  <c r="P53" i="190"/>
  <c r="Q53" i="190"/>
  <c r="R53" i="190"/>
  <c r="F54" i="190"/>
  <c r="S50" i="91" s="1"/>
  <c r="G54" i="190"/>
  <c r="T50" i="91" s="1"/>
  <c r="H54" i="190"/>
  <c r="I54" i="190"/>
  <c r="J54" i="190"/>
  <c r="K54" i="190"/>
  <c r="L54" i="190"/>
  <c r="M54" i="190"/>
  <c r="N54" i="190"/>
  <c r="O54" i="190"/>
  <c r="P54" i="190"/>
  <c r="Q54" i="190"/>
  <c r="R54" i="190"/>
  <c r="F55" i="190"/>
  <c r="S51" i="91" s="1"/>
  <c r="G55" i="190"/>
  <c r="T51" i="91" s="1"/>
  <c r="H55" i="190"/>
  <c r="I55" i="190"/>
  <c r="J55" i="190"/>
  <c r="K55" i="190"/>
  <c r="L55" i="190"/>
  <c r="M55" i="190"/>
  <c r="N55" i="190"/>
  <c r="O55" i="190"/>
  <c r="P55" i="190"/>
  <c r="Q55" i="190"/>
  <c r="R55" i="190"/>
  <c r="F56" i="190"/>
  <c r="S52" i="91" s="1"/>
  <c r="G56" i="190"/>
  <c r="T52" i="91" s="1"/>
  <c r="H56" i="190"/>
  <c r="I56" i="190"/>
  <c r="J56" i="190"/>
  <c r="K56" i="190"/>
  <c r="L56" i="190"/>
  <c r="M56" i="190"/>
  <c r="N56" i="190"/>
  <c r="O56" i="190"/>
  <c r="P56" i="190"/>
  <c r="Q56" i="190"/>
  <c r="R56" i="190"/>
  <c r="F57" i="190"/>
  <c r="S53" i="91" s="1"/>
  <c r="G57" i="190"/>
  <c r="T53" i="91" s="1"/>
  <c r="H57" i="190"/>
  <c r="I57" i="190"/>
  <c r="J57" i="190"/>
  <c r="K57" i="190"/>
  <c r="L57" i="190"/>
  <c r="M57" i="190"/>
  <c r="N57" i="190"/>
  <c r="O57" i="190"/>
  <c r="P57" i="190"/>
  <c r="Q57" i="190"/>
  <c r="R57" i="190"/>
  <c r="F58" i="190"/>
  <c r="S54" i="91" s="1"/>
  <c r="G58" i="190"/>
  <c r="T54" i="91" s="1"/>
  <c r="H58" i="190"/>
  <c r="I58" i="190"/>
  <c r="J58" i="190"/>
  <c r="K58" i="190"/>
  <c r="L58" i="190"/>
  <c r="M58" i="190"/>
  <c r="N58" i="190"/>
  <c r="O58" i="190"/>
  <c r="P58" i="190"/>
  <c r="Q58" i="190"/>
  <c r="R58" i="190"/>
  <c r="E58" i="190"/>
  <c r="R54" i="91" s="1"/>
  <c r="E57" i="190"/>
  <c r="R53" i="91" s="1"/>
  <c r="E55" i="190"/>
  <c r="R51" i="91" s="1"/>
  <c r="E56" i="190"/>
  <c r="R52" i="91" s="1"/>
  <c r="E54" i="190"/>
  <c r="R50" i="91" s="1"/>
  <c r="E53" i="190"/>
  <c r="R49" i="91" s="1"/>
  <c r="E52" i="190"/>
  <c r="R48" i="91" s="1"/>
  <c r="E51" i="190"/>
  <c r="R47" i="91" s="1"/>
  <c r="E50" i="190"/>
  <c r="R46" i="91" s="1"/>
  <c r="E47" i="190"/>
  <c r="R43" i="91" s="1"/>
  <c r="E48" i="190"/>
  <c r="R44" i="91" s="1"/>
  <c r="E49" i="190"/>
  <c r="R45" i="91" s="1"/>
  <c r="E46" i="190"/>
  <c r="R42" i="91" s="1"/>
  <c r="E45" i="190"/>
  <c r="R41" i="91" s="1"/>
  <c r="E44" i="190"/>
  <c r="R40" i="91" s="1"/>
  <c r="F38" i="190"/>
  <c r="S34" i="91" s="1"/>
  <c r="G38" i="190"/>
  <c r="T34" i="91" s="1"/>
  <c r="H38" i="190"/>
  <c r="T83" i="190" s="1"/>
  <c r="I38" i="190"/>
  <c r="F69" i="190" s="1"/>
  <c r="J38" i="190"/>
  <c r="K38" i="190"/>
  <c r="L38" i="190"/>
  <c r="G69" i="190" s="1"/>
  <c r="M38" i="190"/>
  <c r="N38" i="190"/>
  <c r="O38" i="190"/>
  <c r="P38" i="190"/>
  <c r="Q38" i="190"/>
  <c r="R38" i="190"/>
  <c r="S38" i="190"/>
  <c r="T38" i="190"/>
  <c r="U38" i="190"/>
  <c r="V38" i="190"/>
  <c r="H69" i="190" s="1"/>
  <c r="W38" i="190"/>
  <c r="X38" i="190"/>
  <c r="Y38" i="190"/>
  <c r="U83" i="190" s="1"/>
  <c r="Z38" i="190"/>
  <c r="I69" i="190" s="1"/>
  <c r="AA38" i="190"/>
  <c r="AB38" i="190"/>
  <c r="AC38" i="190"/>
  <c r="J69" i="190" s="1"/>
  <c r="AD38" i="190"/>
  <c r="AE38" i="190"/>
  <c r="AF38" i="190"/>
  <c r="AG38" i="190"/>
  <c r="AH38" i="190"/>
  <c r="AI38" i="190"/>
  <c r="AJ38" i="190"/>
  <c r="K69" i="190" s="1"/>
  <c r="AK38" i="190"/>
  <c r="AL38" i="190"/>
  <c r="F39" i="190"/>
  <c r="S35" i="91" s="1"/>
  <c r="G39" i="190"/>
  <c r="T35" i="91" s="1"/>
  <c r="H39" i="190"/>
  <c r="V83" i="190" s="1"/>
  <c r="I39" i="190"/>
  <c r="F70" i="190" s="1"/>
  <c r="J39" i="190"/>
  <c r="K39" i="190"/>
  <c r="L39" i="190"/>
  <c r="G70" i="190" s="1"/>
  <c r="M39" i="190"/>
  <c r="N39" i="190"/>
  <c r="O39" i="190"/>
  <c r="P39" i="190"/>
  <c r="Q39" i="190"/>
  <c r="R39" i="190"/>
  <c r="S39" i="190"/>
  <c r="T39" i="190"/>
  <c r="U39" i="190"/>
  <c r="V39" i="190"/>
  <c r="H70" i="190" s="1"/>
  <c r="W39" i="190"/>
  <c r="X39" i="190"/>
  <c r="Y39" i="190"/>
  <c r="W83" i="190" s="1"/>
  <c r="Z39" i="190"/>
  <c r="I70" i="190" s="1"/>
  <c r="AA39" i="190"/>
  <c r="AB39" i="190"/>
  <c r="AC39" i="190"/>
  <c r="J70" i="190" s="1"/>
  <c r="AD39" i="190"/>
  <c r="AE39" i="190"/>
  <c r="AF39" i="190"/>
  <c r="AG39" i="190"/>
  <c r="AH39" i="190"/>
  <c r="AI39" i="190"/>
  <c r="AJ39" i="190"/>
  <c r="K70" i="190" s="1"/>
  <c r="AK39" i="190"/>
  <c r="AL39" i="190"/>
  <c r="F40" i="190"/>
  <c r="S36" i="91" s="1"/>
  <c r="G40" i="190"/>
  <c r="T36" i="91" s="1"/>
  <c r="H40" i="190"/>
  <c r="X83" i="190" s="1"/>
  <c r="I40" i="190"/>
  <c r="F71" i="190" s="1"/>
  <c r="J40" i="190"/>
  <c r="K40" i="190"/>
  <c r="L40" i="190"/>
  <c r="G71" i="190" s="1"/>
  <c r="M40" i="190"/>
  <c r="N40" i="190"/>
  <c r="O40" i="190"/>
  <c r="P40" i="190"/>
  <c r="Q40" i="190"/>
  <c r="R40" i="190"/>
  <c r="S40" i="190"/>
  <c r="T40" i="190"/>
  <c r="U40" i="190"/>
  <c r="V40" i="190"/>
  <c r="H71" i="190" s="1"/>
  <c r="W40" i="190"/>
  <c r="X40" i="190"/>
  <c r="Y40" i="190"/>
  <c r="Y83" i="190" s="1"/>
  <c r="Z40" i="190"/>
  <c r="I71" i="190" s="1"/>
  <c r="AA40" i="190"/>
  <c r="AB40" i="190"/>
  <c r="AC40" i="190"/>
  <c r="J71" i="190" s="1"/>
  <c r="AD40" i="190"/>
  <c r="AE40" i="190"/>
  <c r="AF40" i="190"/>
  <c r="AG40" i="190"/>
  <c r="AH40" i="190"/>
  <c r="AI40" i="190"/>
  <c r="AJ40" i="190"/>
  <c r="K71" i="190" s="1"/>
  <c r="AK40" i="190"/>
  <c r="AL40" i="190"/>
  <c r="F41" i="190"/>
  <c r="S37" i="91" s="1"/>
  <c r="G41" i="190"/>
  <c r="T37" i="91" s="1"/>
  <c r="H41" i="190"/>
  <c r="Z83" i="190" s="1"/>
  <c r="I41" i="190"/>
  <c r="F72" i="190" s="1"/>
  <c r="J41" i="190"/>
  <c r="K41" i="190"/>
  <c r="L41" i="190"/>
  <c r="G72" i="190" s="1"/>
  <c r="M41" i="190"/>
  <c r="N41" i="190"/>
  <c r="O41" i="190"/>
  <c r="P41" i="190"/>
  <c r="Q41" i="190"/>
  <c r="R41" i="190"/>
  <c r="S41" i="190"/>
  <c r="T41" i="190"/>
  <c r="U41" i="190"/>
  <c r="V41" i="190"/>
  <c r="H72" i="190" s="1"/>
  <c r="W41" i="190"/>
  <c r="X41" i="190"/>
  <c r="Y41" i="190"/>
  <c r="AA83" i="190" s="1"/>
  <c r="Z41" i="190"/>
  <c r="I72" i="190" s="1"/>
  <c r="AA41" i="190"/>
  <c r="AB41" i="190"/>
  <c r="AC41" i="190"/>
  <c r="J72" i="190" s="1"/>
  <c r="AD41" i="190"/>
  <c r="AE41" i="190"/>
  <c r="AF41" i="190"/>
  <c r="AG41" i="190"/>
  <c r="AH41" i="190"/>
  <c r="AI41" i="190"/>
  <c r="AJ41" i="190"/>
  <c r="K72" i="190" s="1"/>
  <c r="AK41" i="190"/>
  <c r="AL41" i="190"/>
  <c r="F42" i="190"/>
  <c r="S38" i="91" s="1"/>
  <c r="G42" i="190"/>
  <c r="T38" i="91" s="1"/>
  <c r="H42" i="190"/>
  <c r="AB83" i="190" s="1"/>
  <c r="I42" i="190"/>
  <c r="F73" i="190" s="1"/>
  <c r="J42" i="190"/>
  <c r="K42" i="190"/>
  <c r="L42" i="190"/>
  <c r="G73" i="190" s="1"/>
  <c r="M42" i="190"/>
  <c r="N42" i="190"/>
  <c r="O42" i="190"/>
  <c r="P42" i="190"/>
  <c r="Q42" i="190"/>
  <c r="R42" i="190"/>
  <c r="S42" i="190"/>
  <c r="T42" i="190"/>
  <c r="U42" i="190"/>
  <c r="V42" i="190"/>
  <c r="H73" i="190" s="1"/>
  <c r="W42" i="190"/>
  <c r="X42" i="190"/>
  <c r="Y42" i="190"/>
  <c r="AC83" i="190" s="1"/>
  <c r="Z42" i="190"/>
  <c r="I73" i="190" s="1"/>
  <c r="AA42" i="190"/>
  <c r="AB42" i="190"/>
  <c r="AC42" i="190"/>
  <c r="J73" i="190" s="1"/>
  <c r="AD42" i="190"/>
  <c r="AE42" i="190"/>
  <c r="AF42" i="190"/>
  <c r="AG42" i="190"/>
  <c r="AH42" i="190"/>
  <c r="AI42" i="190"/>
  <c r="AJ42" i="190"/>
  <c r="K73" i="190" s="1"/>
  <c r="AK42" i="190"/>
  <c r="AL42" i="190"/>
  <c r="E39" i="190"/>
  <c r="R35" i="91" s="1"/>
  <c r="T117" i="91" s="1"/>
  <c r="E40" i="190"/>
  <c r="R36" i="91" s="1"/>
  <c r="T118" i="91" s="1"/>
  <c r="E41" i="190"/>
  <c r="R37" i="91" s="1"/>
  <c r="T119" i="91" s="1"/>
  <c r="E42" i="190"/>
  <c r="R38" i="91" s="1"/>
  <c r="T120" i="91" s="1"/>
  <c r="E38" i="190"/>
  <c r="R34" i="91" s="1"/>
  <c r="T116" i="91" s="1"/>
  <c r="S35" i="190"/>
  <c r="T35" i="190"/>
  <c r="U35" i="190"/>
  <c r="V35" i="190"/>
  <c r="W35" i="190"/>
  <c r="X35" i="190"/>
  <c r="Y35" i="190"/>
  <c r="Z35" i="190"/>
  <c r="AA35" i="190"/>
  <c r="AB35" i="190"/>
  <c r="AC35" i="190"/>
  <c r="AD35" i="190"/>
  <c r="AE35" i="190"/>
  <c r="AF35" i="190"/>
  <c r="AG35" i="190"/>
  <c r="AH35" i="190"/>
  <c r="AI35" i="190"/>
  <c r="AJ35" i="190"/>
  <c r="AK35" i="190"/>
  <c r="AL35" i="190"/>
  <c r="S36" i="190"/>
  <c r="T36" i="190"/>
  <c r="U36" i="190"/>
  <c r="V36" i="190"/>
  <c r="W36" i="190"/>
  <c r="X36" i="190"/>
  <c r="Y36" i="190"/>
  <c r="Z36" i="190"/>
  <c r="AA36" i="190"/>
  <c r="AB36" i="190"/>
  <c r="AC36" i="190"/>
  <c r="AD36" i="190"/>
  <c r="AE36" i="190"/>
  <c r="AF36" i="190"/>
  <c r="AG36" i="190"/>
  <c r="AH36" i="190"/>
  <c r="AI36" i="190"/>
  <c r="AJ36" i="190"/>
  <c r="AK36" i="190"/>
  <c r="AL36" i="190"/>
  <c r="F35" i="190"/>
  <c r="S31" i="91" s="1"/>
  <c r="G35" i="190"/>
  <c r="T31" i="91" s="1"/>
  <c r="H35" i="190"/>
  <c r="I35" i="190"/>
  <c r="J35" i="190"/>
  <c r="K35" i="190"/>
  <c r="L35" i="190"/>
  <c r="M35" i="190"/>
  <c r="N35" i="190"/>
  <c r="O35" i="190"/>
  <c r="P35" i="190"/>
  <c r="Q35" i="190"/>
  <c r="R35" i="190"/>
  <c r="F36" i="190"/>
  <c r="S32" i="91" s="1"/>
  <c r="G36" i="190"/>
  <c r="T32" i="91" s="1"/>
  <c r="H36" i="190"/>
  <c r="I36" i="190"/>
  <c r="J36" i="190"/>
  <c r="K36" i="190"/>
  <c r="L36" i="190"/>
  <c r="M36" i="190"/>
  <c r="N36" i="190"/>
  <c r="O36" i="190"/>
  <c r="P36" i="190"/>
  <c r="Q36" i="190"/>
  <c r="R36" i="190"/>
  <c r="E36" i="190"/>
  <c r="R32" i="91" s="1"/>
  <c r="T123" i="91" s="1"/>
  <c r="E35" i="190"/>
  <c r="R31" i="91" s="1"/>
  <c r="T122" i="91" s="1"/>
  <c r="AJ33" i="190"/>
  <c r="AD75" i="190" s="1"/>
  <c r="AK33" i="190"/>
  <c r="AL33" i="190"/>
  <c r="Z33" i="190"/>
  <c r="AA75" i="190" s="1"/>
  <c r="AA33" i="190"/>
  <c r="AB33" i="190"/>
  <c r="AC33" i="190"/>
  <c r="AD33" i="190"/>
  <c r="AB75" i="190" s="1"/>
  <c r="AE33" i="190"/>
  <c r="AF33" i="190"/>
  <c r="AG33" i="190"/>
  <c r="AC75" i="190" s="1"/>
  <c r="AH33" i="190"/>
  <c r="AI33" i="190"/>
  <c r="S33" i="190"/>
  <c r="T33" i="190"/>
  <c r="U33" i="190"/>
  <c r="V33" i="190"/>
  <c r="Y75" i="190" s="1"/>
  <c r="W33" i="190"/>
  <c r="X33" i="190"/>
  <c r="Y33" i="190"/>
  <c r="Z75" i="190" s="1"/>
  <c r="G33" i="190"/>
  <c r="T29" i="91" s="1"/>
  <c r="H33" i="190"/>
  <c r="V75" i="190" s="1"/>
  <c r="I33" i="190"/>
  <c r="W75" i="190" s="1"/>
  <c r="J33" i="190"/>
  <c r="K33" i="190"/>
  <c r="L33" i="190"/>
  <c r="X75" i="190" s="1"/>
  <c r="M33" i="190"/>
  <c r="N33" i="190"/>
  <c r="O33" i="190"/>
  <c r="P33" i="190"/>
  <c r="Q33" i="190"/>
  <c r="R33" i="190"/>
  <c r="E33" i="190"/>
  <c r="AV7" i="190"/>
  <c r="AW7" i="190"/>
  <c r="AX7" i="190"/>
  <c r="AY7" i="190"/>
  <c r="AZ7" i="190"/>
  <c r="BA7" i="190"/>
  <c r="BB7" i="190"/>
  <c r="BC7" i="190"/>
  <c r="BD7" i="190"/>
  <c r="BE7" i="190"/>
  <c r="BF7" i="190"/>
  <c r="BG7" i="190"/>
  <c r="BH7" i="190"/>
  <c r="BI7" i="190"/>
  <c r="BJ7" i="190"/>
  <c r="BK7" i="190"/>
  <c r="BL7" i="190"/>
  <c r="BM7" i="190"/>
  <c r="BN7" i="190"/>
  <c r="BO7" i="190"/>
  <c r="BP7" i="190"/>
  <c r="BQ7" i="190"/>
  <c r="BR7" i="190"/>
  <c r="BS7" i="190"/>
  <c r="BT7" i="190"/>
  <c r="BU7" i="190"/>
  <c r="BV7" i="190"/>
  <c r="BW7" i="190"/>
  <c r="BX7" i="190"/>
  <c r="BY7" i="190"/>
  <c r="AQ7" i="190"/>
  <c r="AR7" i="190"/>
  <c r="AS7" i="190"/>
  <c r="AT7" i="190"/>
  <c r="AU7" i="190"/>
  <c r="AP7" i="190"/>
  <c r="F33" i="190"/>
  <c r="S29" i="91" s="1"/>
  <c r="K31" i="91"/>
  <c r="I60" i="133"/>
  <c r="I61" i="133"/>
  <c r="I62" i="133"/>
  <c r="I63" i="133"/>
  <c r="I64" i="133"/>
  <c r="I65" i="133"/>
  <c r="I66" i="133"/>
  <c r="I67" i="133"/>
  <c r="I68" i="133"/>
  <c r="I59" i="133"/>
  <c r="G60" i="133"/>
  <c r="G61" i="133"/>
  <c r="G62" i="133"/>
  <c r="G63" i="133"/>
  <c r="G64" i="133"/>
  <c r="G65" i="133"/>
  <c r="G66" i="133"/>
  <c r="G67" i="133"/>
  <c r="G68" i="133"/>
  <c r="G59" i="133"/>
  <c r="X60" i="2"/>
  <c r="Y60" i="2"/>
  <c r="Z60" i="2"/>
  <c r="X61" i="2"/>
  <c r="Y61" i="2"/>
  <c r="Z61" i="2"/>
  <c r="X62" i="2"/>
  <c r="Y62" i="2"/>
  <c r="Z62" i="2"/>
  <c r="X63" i="2"/>
  <c r="Y63" i="2"/>
  <c r="Z63" i="2"/>
  <c r="X64" i="2"/>
  <c r="Y64" i="2"/>
  <c r="Z64" i="2"/>
  <c r="X65" i="2"/>
  <c r="Y65" i="2"/>
  <c r="Z65" i="2"/>
  <c r="X66" i="2"/>
  <c r="Y66" i="2"/>
  <c r="Z66" i="2"/>
  <c r="X67" i="2"/>
  <c r="Y67" i="2"/>
  <c r="Z67" i="2"/>
  <c r="X68" i="2"/>
  <c r="Y68" i="2"/>
  <c r="Z68" i="2"/>
  <c r="X69" i="2"/>
  <c r="Y69" i="2"/>
  <c r="Z69" i="2"/>
  <c r="W61" i="2"/>
  <c r="W62" i="2"/>
  <c r="W63" i="2"/>
  <c r="W64" i="2"/>
  <c r="W65" i="2"/>
  <c r="W66" i="2"/>
  <c r="W67" i="2"/>
  <c r="W68" i="2"/>
  <c r="W69" i="2"/>
  <c r="W60" i="2"/>
  <c r="G60" i="2"/>
  <c r="H60" i="2"/>
  <c r="I60" i="2"/>
  <c r="J60" i="2"/>
  <c r="K60" i="2"/>
  <c r="L60" i="2"/>
  <c r="M60" i="2"/>
  <c r="G61" i="2"/>
  <c r="H61" i="2"/>
  <c r="I61" i="2"/>
  <c r="J61" i="2"/>
  <c r="K61" i="2"/>
  <c r="L61" i="2"/>
  <c r="M61" i="2"/>
  <c r="G62" i="2"/>
  <c r="H62" i="2"/>
  <c r="I62" i="2"/>
  <c r="J62" i="2"/>
  <c r="K62" i="2"/>
  <c r="L62" i="2"/>
  <c r="M62" i="2"/>
  <c r="G63" i="2"/>
  <c r="H63" i="2"/>
  <c r="I63" i="2"/>
  <c r="J63" i="2"/>
  <c r="K63" i="2"/>
  <c r="L63" i="2"/>
  <c r="M63" i="2"/>
  <c r="G64" i="2"/>
  <c r="H64" i="2"/>
  <c r="I64" i="2"/>
  <c r="J64" i="2"/>
  <c r="K64" i="2"/>
  <c r="L64" i="2"/>
  <c r="M64" i="2"/>
  <c r="G65" i="2"/>
  <c r="H65" i="2"/>
  <c r="I65" i="2"/>
  <c r="J65" i="2"/>
  <c r="K65" i="2"/>
  <c r="L65" i="2"/>
  <c r="M65" i="2"/>
  <c r="G66" i="2"/>
  <c r="H66" i="2"/>
  <c r="I66" i="2"/>
  <c r="J66" i="2"/>
  <c r="K66" i="2"/>
  <c r="L66" i="2"/>
  <c r="M66" i="2"/>
  <c r="G67" i="2"/>
  <c r="H67" i="2"/>
  <c r="I67" i="2"/>
  <c r="J67" i="2"/>
  <c r="K67" i="2"/>
  <c r="L67" i="2"/>
  <c r="M67" i="2"/>
  <c r="G68" i="2"/>
  <c r="H68" i="2"/>
  <c r="I68" i="2"/>
  <c r="J68" i="2"/>
  <c r="K68" i="2"/>
  <c r="L68" i="2"/>
  <c r="M68" i="2"/>
  <c r="G69" i="2"/>
  <c r="H69" i="2"/>
  <c r="I69" i="2"/>
  <c r="J69" i="2"/>
  <c r="K69" i="2"/>
  <c r="L69" i="2"/>
  <c r="M69" i="2"/>
  <c r="F69" i="2"/>
  <c r="F61" i="2"/>
  <c r="F62" i="2"/>
  <c r="F63" i="2"/>
  <c r="F64" i="2"/>
  <c r="F65" i="2"/>
  <c r="F66" i="2"/>
  <c r="F67" i="2"/>
  <c r="F68" i="2"/>
  <c r="F60" i="2"/>
  <c r="I49" i="133"/>
  <c r="I50" i="133"/>
  <c r="I51" i="133"/>
  <c r="I52" i="133"/>
  <c r="I53" i="133"/>
  <c r="I54" i="133"/>
  <c r="I55" i="133"/>
  <c r="I56" i="133"/>
  <c r="I57" i="133"/>
  <c r="I48" i="133"/>
  <c r="G49" i="133"/>
  <c r="G50" i="133"/>
  <c r="G51" i="133"/>
  <c r="G52" i="133"/>
  <c r="G53" i="133"/>
  <c r="G54" i="133"/>
  <c r="G55" i="133"/>
  <c r="G56" i="133"/>
  <c r="G57" i="133"/>
  <c r="G48" i="133"/>
  <c r="X49" i="2"/>
  <c r="Y49" i="2"/>
  <c r="Z49" i="2"/>
  <c r="X50" i="2"/>
  <c r="Y50" i="2"/>
  <c r="Z50" i="2"/>
  <c r="X51" i="2"/>
  <c r="Y51" i="2"/>
  <c r="Z51" i="2"/>
  <c r="X52" i="2"/>
  <c r="Y52" i="2"/>
  <c r="Z52" i="2"/>
  <c r="X53" i="2"/>
  <c r="Y53" i="2"/>
  <c r="Z53" i="2"/>
  <c r="X54" i="2"/>
  <c r="Y54" i="2"/>
  <c r="Z54" i="2"/>
  <c r="X55" i="2"/>
  <c r="Y55" i="2"/>
  <c r="Z55" i="2"/>
  <c r="X56" i="2"/>
  <c r="Y56" i="2"/>
  <c r="Z56" i="2"/>
  <c r="X57" i="2"/>
  <c r="Y57" i="2"/>
  <c r="Z57" i="2"/>
  <c r="X58" i="2"/>
  <c r="Y58" i="2"/>
  <c r="Z58" i="2"/>
  <c r="W50" i="2"/>
  <c r="W51" i="2"/>
  <c r="W52" i="2"/>
  <c r="W53" i="2"/>
  <c r="W54" i="2"/>
  <c r="W55" i="2"/>
  <c r="W56" i="2"/>
  <c r="W57" i="2"/>
  <c r="W58" i="2"/>
  <c r="W49" i="2"/>
  <c r="G49" i="2"/>
  <c r="H49" i="2"/>
  <c r="I49" i="2"/>
  <c r="J49" i="2"/>
  <c r="K49" i="2"/>
  <c r="L49" i="2"/>
  <c r="M49" i="2"/>
  <c r="G50" i="2"/>
  <c r="H50" i="2"/>
  <c r="I50" i="2"/>
  <c r="J50" i="2"/>
  <c r="K50" i="2"/>
  <c r="L50" i="2"/>
  <c r="M50" i="2"/>
  <c r="G51" i="2"/>
  <c r="H51" i="2"/>
  <c r="I51" i="2"/>
  <c r="J51" i="2"/>
  <c r="K51" i="2"/>
  <c r="L51" i="2"/>
  <c r="M51" i="2"/>
  <c r="G52" i="2"/>
  <c r="H52" i="2"/>
  <c r="I52" i="2"/>
  <c r="J52" i="2"/>
  <c r="K52" i="2"/>
  <c r="L52" i="2"/>
  <c r="M52" i="2"/>
  <c r="G53" i="2"/>
  <c r="H53" i="2"/>
  <c r="I53" i="2"/>
  <c r="J53" i="2"/>
  <c r="K53" i="2"/>
  <c r="L53" i="2"/>
  <c r="M53" i="2"/>
  <c r="G54" i="2"/>
  <c r="H54" i="2"/>
  <c r="I54" i="2"/>
  <c r="J54" i="2"/>
  <c r="K54" i="2"/>
  <c r="L54" i="2"/>
  <c r="M54" i="2"/>
  <c r="G55" i="2"/>
  <c r="H55" i="2"/>
  <c r="I55" i="2"/>
  <c r="J55" i="2"/>
  <c r="K55" i="2"/>
  <c r="L55" i="2"/>
  <c r="M55" i="2"/>
  <c r="G56" i="2"/>
  <c r="H56" i="2"/>
  <c r="I56" i="2"/>
  <c r="J56" i="2"/>
  <c r="K56" i="2"/>
  <c r="L56" i="2"/>
  <c r="M56" i="2"/>
  <c r="G57" i="2"/>
  <c r="H57" i="2"/>
  <c r="I57" i="2"/>
  <c r="J57" i="2"/>
  <c r="K57" i="2"/>
  <c r="L57" i="2"/>
  <c r="M57" i="2"/>
  <c r="G58" i="2"/>
  <c r="H58" i="2"/>
  <c r="I58" i="2"/>
  <c r="J58" i="2"/>
  <c r="K58" i="2"/>
  <c r="L58" i="2"/>
  <c r="M58" i="2"/>
  <c r="F50" i="2"/>
  <c r="F51" i="2"/>
  <c r="F52" i="2"/>
  <c r="F53" i="2"/>
  <c r="F54" i="2"/>
  <c r="F55" i="2"/>
  <c r="F56" i="2"/>
  <c r="F57" i="2"/>
  <c r="F58" i="2"/>
  <c r="F49" i="2"/>
  <c r="I38" i="133"/>
  <c r="I39" i="133"/>
  <c r="I40" i="133"/>
  <c r="I41" i="133"/>
  <c r="I42" i="133"/>
  <c r="I43" i="133"/>
  <c r="I44" i="133"/>
  <c r="I45" i="133"/>
  <c r="I46" i="133"/>
  <c r="I37" i="133"/>
  <c r="G38" i="133"/>
  <c r="G39" i="133"/>
  <c r="G40" i="133"/>
  <c r="G41" i="133"/>
  <c r="G42" i="133"/>
  <c r="G43" i="133"/>
  <c r="G44" i="133"/>
  <c r="G45" i="133"/>
  <c r="G46" i="133"/>
  <c r="G37" i="133"/>
  <c r="X38" i="2"/>
  <c r="Y38" i="2"/>
  <c r="Z38" i="2"/>
  <c r="X39" i="2"/>
  <c r="Y39" i="2"/>
  <c r="Z39" i="2"/>
  <c r="X40" i="2"/>
  <c r="Y40" i="2"/>
  <c r="Z40" i="2"/>
  <c r="X41" i="2"/>
  <c r="Y41" i="2"/>
  <c r="Z41" i="2"/>
  <c r="X42" i="2"/>
  <c r="Y42" i="2"/>
  <c r="Z42" i="2"/>
  <c r="X43" i="2"/>
  <c r="Y43" i="2"/>
  <c r="Z43" i="2"/>
  <c r="X44" i="2"/>
  <c r="Y44" i="2"/>
  <c r="Z44" i="2"/>
  <c r="X45" i="2"/>
  <c r="Y45" i="2"/>
  <c r="Z45" i="2"/>
  <c r="X46" i="2"/>
  <c r="Y46" i="2"/>
  <c r="Z46" i="2"/>
  <c r="X47" i="2"/>
  <c r="Y47" i="2"/>
  <c r="Z47" i="2"/>
  <c r="W39" i="2"/>
  <c r="W40" i="2"/>
  <c r="W41" i="2"/>
  <c r="W42" i="2"/>
  <c r="W43" i="2"/>
  <c r="W44" i="2"/>
  <c r="W45" i="2"/>
  <c r="W46" i="2"/>
  <c r="W47" i="2"/>
  <c r="W38" i="2"/>
  <c r="G38" i="2"/>
  <c r="H38" i="2"/>
  <c r="I38" i="2"/>
  <c r="J38" i="2"/>
  <c r="K38" i="2"/>
  <c r="L38" i="2"/>
  <c r="M38" i="2"/>
  <c r="G39" i="2"/>
  <c r="H39" i="2"/>
  <c r="I39" i="2"/>
  <c r="J39" i="2"/>
  <c r="K39" i="2"/>
  <c r="L39" i="2"/>
  <c r="M39" i="2"/>
  <c r="G40" i="2"/>
  <c r="H40" i="2"/>
  <c r="I40" i="2"/>
  <c r="J40" i="2"/>
  <c r="K40" i="2"/>
  <c r="L40" i="2"/>
  <c r="M40" i="2"/>
  <c r="G41" i="2"/>
  <c r="H41" i="2"/>
  <c r="I41" i="2"/>
  <c r="J41" i="2"/>
  <c r="K41" i="2"/>
  <c r="L41" i="2"/>
  <c r="M41" i="2"/>
  <c r="G42" i="2"/>
  <c r="H42" i="2"/>
  <c r="I42" i="2"/>
  <c r="J42" i="2"/>
  <c r="K42" i="2"/>
  <c r="L42" i="2"/>
  <c r="M42" i="2"/>
  <c r="G43" i="2"/>
  <c r="H43" i="2"/>
  <c r="I43" i="2"/>
  <c r="J43" i="2"/>
  <c r="K43" i="2"/>
  <c r="L43" i="2"/>
  <c r="M43" i="2"/>
  <c r="G44" i="2"/>
  <c r="H44" i="2"/>
  <c r="I44" i="2"/>
  <c r="J44" i="2"/>
  <c r="K44" i="2"/>
  <c r="L44" i="2"/>
  <c r="M44" i="2"/>
  <c r="G45" i="2"/>
  <c r="H45" i="2"/>
  <c r="I45" i="2"/>
  <c r="J45" i="2"/>
  <c r="K45" i="2"/>
  <c r="L45" i="2"/>
  <c r="M45" i="2"/>
  <c r="G46" i="2"/>
  <c r="I46" i="2"/>
  <c r="J46" i="2"/>
  <c r="K46" i="2"/>
  <c r="L46" i="2"/>
  <c r="M46" i="2"/>
  <c r="G47" i="2"/>
  <c r="H47" i="2"/>
  <c r="I47" i="2"/>
  <c r="J47" i="2"/>
  <c r="K47" i="2"/>
  <c r="L47" i="2"/>
  <c r="M47" i="2"/>
  <c r="F39" i="2"/>
  <c r="F40" i="2"/>
  <c r="F41" i="2"/>
  <c r="F42" i="2"/>
  <c r="F43" i="2"/>
  <c r="F44" i="2"/>
  <c r="F45" i="2"/>
  <c r="F46" i="2"/>
  <c r="F47" i="2"/>
  <c r="F38" i="2"/>
  <c r="I31" i="133"/>
  <c r="I32" i="133"/>
  <c r="I33" i="133"/>
  <c r="I34" i="133"/>
  <c r="I35" i="133"/>
  <c r="I30" i="133"/>
  <c r="G31" i="133"/>
  <c r="G32" i="133"/>
  <c r="G33" i="133"/>
  <c r="G34" i="133"/>
  <c r="G35" i="133"/>
  <c r="G30" i="133"/>
  <c r="X31" i="2"/>
  <c r="Y31" i="2"/>
  <c r="Z31" i="2"/>
  <c r="X32" i="2"/>
  <c r="Y32" i="2"/>
  <c r="Z32" i="2"/>
  <c r="X33" i="2"/>
  <c r="Y33" i="2"/>
  <c r="Z33" i="2"/>
  <c r="X34" i="2"/>
  <c r="Y34" i="2"/>
  <c r="Z34" i="2"/>
  <c r="X35" i="2"/>
  <c r="Y35" i="2"/>
  <c r="Z35" i="2"/>
  <c r="X36" i="2"/>
  <c r="Y36" i="2"/>
  <c r="Z36" i="2"/>
  <c r="W32" i="2"/>
  <c r="W33" i="2"/>
  <c r="W34" i="2"/>
  <c r="W35" i="2"/>
  <c r="W36" i="2"/>
  <c r="W31" i="2"/>
  <c r="G31" i="2"/>
  <c r="G81" i="2" s="1"/>
  <c r="H31" i="2"/>
  <c r="I31" i="2"/>
  <c r="J31" i="2"/>
  <c r="K31" i="2"/>
  <c r="L31" i="2"/>
  <c r="M31" i="2"/>
  <c r="G32" i="2"/>
  <c r="H32" i="2"/>
  <c r="I32" i="2"/>
  <c r="J32" i="2"/>
  <c r="K32" i="2"/>
  <c r="L32" i="2"/>
  <c r="M32" i="2"/>
  <c r="G33" i="2"/>
  <c r="H33" i="2"/>
  <c r="I33" i="2"/>
  <c r="J33" i="2"/>
  <c r="K33" i="2"/>
  <c r="L33" i="2"/>
  <c r="M33" i="2"/>
  <c r="G34" i="2"/>
  <c r="H34" i="2"/>
  <c r="I34" i="2"/>
  <c r="J34" i="2"/>
  <c r="K34" i="2"/>
  <c r="L34" i="2"/>
  <c r="M34" i="2"/>
  <c r="G35" i="2"/>
  <c r="H35" i="2"/>
  <c r="I35" i="2"/>
  <c r="J35" i="2"/>
  <c r="K35" i="2"/>
  <c r="L35" i="2"/>
  <c r="M35" i="2"/>
  <c r="G36" i="2"/>
  <c r="H36" i="2"/>
  <c r="I36" i="2"/>
  <c r="J36" i="2"/>
  <c r="K36" i="2"/>
  <c r="L36" i="2"/>
  <c r="M36" i="2"/>
  <c r="F32" i="2"/>
  <c r="F33" i="2"/>
  <c r="F34" i="2"/>
  <c r="F35" i="2"/>
  <c r="F36" i="2"/>
  <c r="F31" i="2"/>
  <c r="I59" i="132"/>
  <c r="G59" i="132"/>
  <c r="Z60" i="91"/>
  <c r="Y60" i="91"/>
  <c r="X60" i="91"/>
  <c r="W60" i="91"/>
  <c r="M60" i="91"/>
  <c r="L60" i="91"/>
  <c r="K60" i="91"/>
  <c r="J60" i="91"/>
  <c r="I60" i="91"/>
  <c r="H60" i="91"/>
  <c r="G60" i="91"/>
  <c r="F60" i="91"/>
  <c r="I57" i="132"/>
  <c r="I58" i="132"/>
  <c r="I56" i="132"/>
  <c r="G57" i="132"/>
  <c r="G58" i="132"/>
  <c r="G56" i="132"/>
  <c r="I55" i="132"/>
  <c r="G55" i="132"/>
  <c r="X57" i="91"/>
  <c r="Y57" i="91"/>
  <c r="Z57" i="91"/>
  <c r="X58" i="91"/>
  <c r="Y58" i="91"/>
  <c r="Z58" i="91"/>
  <c r="X59" i="91"/>
  <c r="Y59" i="91"/>
  <c r="Z59" i="91"/>
  <c r="W58" i="91"/>
  <c r="W59" i="91"/>
  <c r="W57" i="91"/>
  <c r="G57" i="91"/>
  <c r="H57" i="91"/>
  <c r="I57" i="91"/>
  <c r="J57" i="91"/>
  <c r="K57" i="91"/>
  <c r="L57" i="91"/>
  <c r="M57" i="91"/>
  <c r="G58" i="91"/>
  <c r="H58" i="91"/>
  <c r="I58" i="91"/>
  <c r="J58" i="91"/>
  <c r="K58" i="91"/>
  <c r="L58" i="91"/>
  <c r="M58" i="91"/>
  <c r="G59" i="91"/>
  <c r="H59" i="91"/>
  <c r="I59" i="91"/>
  <c r="J59" i="91"/>
  <c r="K59" i="91"/>
  <c r="L59" i="91"/>
  <c r="M59" i="91"/>
  <c r="F58" i="91"/>
  <c r="F59" i="91"/>
  <c r="F57" i="91"/>
  <c r="X56" i="91"/>
  <c r="Y56" i="91"/>
  <c r="Z56" i="91"/>
  <c r="W56" i="91"/>
  <c r="G56" i="91"/>
  <c r="H56" i="91"/>
  <c r="I56" i="91"/>
  <c r="J56" i="91"/>
  <c r="K56" i="91"/>
  <c r="L56" i="91"/>
  <c r="M56" i="91"/>
  <c r="F56" i="91"/>
  <c r="I53" i="132"/>
  <c r="I52" i="132"/>
  <c r="G53" i="132"/>
  <c r="G52" i="132"/>
  <c r="X53" i="91"/>
  <c r="Y53" i="91"/>
  <c r="Z53" i="91"/>
  <c r="X54" i="91"/>
  <c r="Y54" i="91"/>
  <c r="Z54" i="91"/>
  <c r="W54" i="91"/>
  <c r="W53" i="91"/>
  <c r="G53" i="91"/>
  <c r="H53" i="91"/>
  <c r="I53" i="91"/>
  <c r="J53" i="91"/>
  <c r="K53" i="91"/>
  <c r="L53" i="91"/>
  <c r="M53" i="91"/>
  <c r="G54" i="91"/>
  <c r="H54" i="91"/>
  <c r="I54" i="91"/>
  <c r="J54" i="91"/>
  <c r="K54" i="91"/>
  <c r="L54" i="91"/>
  <c r="M54" i="91"/>
  <c r="F54" i="91"/>
  <c r="F53" i="91"/>
  <c r="I50" i="132"/>
  <c r="I51" i="132"/>
  <c r="I49" i="132"/>
  <c r="G50" i="132"/>
  <c r="G51" i="132"/>
  <c r="G49" i="132"/>
  <c r="X50" i="91"/>
  <c r="Y50" i="91"/>
  <c r="Z50" i="91"/>
  <c r="X51" i="91"/>
  <c r="Y51" i="91"/>
  <c r="Z51" i="91"/>
  <c r="X52" i="91"/>
  <c r="Y52" i="91"/>
  <c r="Z52" i="91"/>
  <c r="W51" i="91"/>
  <c r="W52" i="91"/>
  <c r="W50" i="91"/>
  <c r="F51" i="91"/>
  <c r="G51" i="91"/>
  <c r="H51" i="91"/>
  <c r="I51" i="91"/>
  <c r="J51" i="91"/>
  <c r="K51" i="91"/>
  <c r="L51" i="91"/>
  <c r="M51" i="91"/>
  <c r="F52" i="91"/>
  <c r="G52" i="91"/>
  <c r="H52" i="91"/>
  <c r="I52" i="91"/>
  <c r="J52" i="91"/>
  <c r="K52" i="91"/>
  <c r="L52" i="91"/>
  <c r="M52" i="91"/>
  <c r="G50" i="91"/>
  <c r="H50" i="91"/>
  <c r="I50" i="91"/>
  <c r="J50" i="91"/>
  <c r="K50" i="91"/>
  <c r="L50" i="91"/>
  <c r="M50" i="91"/>
  <c r="F50" i="91"/>
  <c r="I48" i="132"/>
  <c r="G48" i="132"/>
  <c r="X49" i="91"/>
  <c r="Y49" i="91"/>
  <c r="Z49" i="91"/>
  <c r="W49" i="91"/>
  <c r="G49" i="91"/>
  <c r="H49" i="91"/>
  <c r="I49" i="91"/>
  <c r="J49" i="91"/>
  <c r="K49" i="91"/>
  <c r="L49" i="91"/>
  <c r="M49" i="91"/>
  <c r="F49" i="91"/>
  <c r="I47" i="132"/>
  <c r="I46" i="132"/>
  <c r="G47" i="132"/>
  <c r="G46" i="132"/>
  <c r="X47" i="91"/>
  <c r="Y47" i="91"/>
  <c r="Z47" i="91"/>
  <c r="X48" i="91"/>
  <c r="Y48" i="91"/>
  <c r="Z48" i="91"/>
  <c r="W48" i="91"/>
  <c r="W47" i="91"/>
  <c r="F48" i="91"/>
  <c r="G48" i="91"/>
  <c r="H48" i="91"/>
  <c r="I48" i="91"/>
  <c r="J48" i="91"/>
  <c r="K48" i="91"/>
  <c r="L48" i="91"/>
  <c r="M48" i="91"/>
  <c r="G47" i="91"/>
  <c r="H47" i="91"/>
  <c r="I47" i="91"/>
  <c r="J47" i="91"/>
  <c r="K47" i="91"/>
  <c r="L47" i="91"/>
  <c r="M47" i="91"/>
  <c r="F47" i="91"/>
  <c r="I45" i="132"/>
  <c r="G45" i="132"/>
  <c r="X46" i="91"/>
  <c r="Y46" i="91"/>
  <c r="Z46" i="91"/>
  <c r="W46" i="91"/>
  <c r="G46" i="91"/>
  <c r="I46" i="91"/>
  <c r="J46" i="91"/>
  <c r="K46" i="91"/>
  <c r="L46" i="91"/>
  <c r="M46" i="91"/>
  <c r="F46" i="91"/>
  <c r="I42" i="132"/>
  <c r="I43" i="132"/>
  <c r="I44" i="132"/>
  <c r="G42" i="132"/>
  <c r="G43" i="132"/>
  <c r="G44" i="132"/>
  <c r="X42" i="91"/>
  <c r="Y42" i="91"/>
  <c r="Z42" i="91"/>
  <c r="X43" i="91"/>
  <c r="Y43" i="91"/>
  <c r="Z43" i="91"/>
  <c r="X44" i="91"/>
  <c r="Y44" i="91"/>
  <c r="Z44" i="91"/>
  <c r="X45" i="91"/>
  <c r="Y45" i="91"/>
  <c r="Z45" i="91"/>
  <c r="W43" i="91"/>
  <c r="W44" i="91"/>
  <c r="W45" i="91"/>
  <c r="M45" i="91"/>
  <c r="L45" i="91"/>
  <c r="K45" i="91"/>
  <c r="J45" i="91"/>
  <c r="I45" i="91"/>
  <c r="M44" i="91"/>
  <c r="L44" i="91"/>
  <c r="K44" i="91"/>
  <c r="J44" i="91"/>
  <c r="I44" i="91"/>
  <c r="M43" i="91"/>
  <c r="L43" i="91"/>
  <c r="K43" i="91"/>
  <c r="J43" i="91"/>
  <c r="I43" i="91"/>
  <c r="H45" i="91"/>
  <c r="H44" i="91"/>
  <c r="H43" i="91"/>
  <c r="G45" i="91"/>
  <c r="G44" i="91"/>
  <c r="G43" i="91"/>
  <c r="F45" i="91"/>
  <c r="F44" i="91"/>
  <c r="F43" i="91"/>
  <c r="I41" i="132"/>
  <c r="G41" i="132"/>
  <c r="W42" i="91"/>
  <c r="M42" i="91"/>
  <c r="L42" i="91"/>
  <c r="K42" i="91"/>
  <c r="J42" i="91"/>
  <c r="I42" i="91"/>
  <c r="H42" i="91"/>
  <c r="G42" i="91"/>
  <c r="F42" i="91"/>
  <c r="I40" i="132"/>
  <c r="G40" i="132"/>
  <c r="Z41" i="91"/>
  <c r="Y41" i="91"/>
  <c r="X41" i="91"/>
  <c r="W41" i="91"/>
  <c r="M41" i="91"/>
  <c r="L41" i="91"/>
  <c r="K41" i="91"/>
  <c r="J41" i="91"/>
  <c r="I41" i="91"/>
  <c r="H41" i="91"/>
  <c r="G41" i="91"/>
  <c r="F41" i="91"/>
  <c r="I39" i="132"/>
  <c r="G39" i="132"/>
  <c r="Z40" i="91"/>
  <c r="Y40" i="91"/>
  <c r="X40" i="91"/>
  <c r="W40" i="91"/>
  <c r="M40" i="91"/>
  <c r="L40" i="91"/>
  <c r="K40" i="91"/>
  <c r="J40" i="91"/>
  <c r="I40" i="91"/>
  <c r="H40" i="91"/>
  <c r="G40" i="91"/>
  <c r="F40" i="91"/>
  <c r="I37" i="132"/>
  <c r="I36" i="132"/>
  <c r="I35" i="132"/>
  <c r="I34" i="132"/>
  <c r="I33" i="132"/>
  <c r="G37" i="132"/>
  <c r="G36" i="132"/>
  <c r="G35" i="132"/>
  <c r="G34" i="132"/>
  <c r="G33" i="132"/>
  <c r="Z38" i="91"/>
  <c r="Z37" i="91"/>
  <c r="Z36" i="91"/>
  <c r="Z35" i="91"/>
  <c r="Z34" i="91"/>
  <c r="Y38" i="91"/>
  <c r="Y37" i="91"/>
  <c r="Y36" i="91"/>
  <c r="Y35" i="91"/>
  <c r="Y34" i="91"/>
  <c r="X38" i="91"/>
  <c r="X36" i="91"/>
  <c r="X35" i="91"/>
  <c r="X34" i="91"/>
  <c r="W35" i="91"/>
  <c r="W36" i="91"/>
  <c r="W37" i="91"/>
  <c r="W38" i="91"/>
  <c r="W34" i="91"/>
  <c r="M38" i="91"/>
  <c r="M37" i="91"/>
  <c r="M36" i="91"/>
  <c r="M35" i="91"/>
  <c r="M34" i="91"/>
  <c r="L38" i="91"/>
  <c r="L37" i="91"/>
  <c r="L36" i="91"/>
  <c r="L35" i="91"/>
  <c r="L34" i="91"/>
  <c r="K38" i="91"/>
  <c r="K37" i="91"/>
  <c r="K36" i="91"/>
  <c r="K35" i="91"/>
  <c r="K34" i="91"/>
  <c r="J38" i="91"/>
  <c r="J37" i="91"/>
  <c r="J36" i="91"/>
  <c r="J35" i="91"/>
  <c r="J34" i="91"/>
  <c r="I38" i="91"/>
  <c r="I37" i="91"/>
  <c r="I36" i="91"/>
  <c r="I35" i="91"/>
  <c r="I34" i="91"/>
  <c r="H38" i="91"/>
  <c r="H37" i="91"/>
  <c r="H36" i="91"/>
  <c r="H35" i="91"/>
  <c r="H34" i="91"/>
  <c r="G38" i="91"/>
  <c r="F70" i="212" s="1"/>
  <c r="G37" i="91"/>
  <c r="F69" i="212" s="1"/>
  <c r="G36" i="91"/>
  <c r="F68" i="212" s="1"/>
  <c r="G35" i="91"/>
  <c r="F67" i="212" s="1"/>
  <c r="G34" i="91"/>
  <c r="F38" i="91"/>
  <c r="F35" i="91"/>
  <c r="F36" i="91"/>
  <c r="F37" i="91"/>
  <c r="F34" i="91"/>
  <c r="I31" i="132"/>
  <c r="I30" i="132"/>
  <c r="G31" i="132"/>
  <c r="Z31" i="91"/>
  <c r="Z32" i="91"/>
  <c r="Y31" i="91"/>
  <c r="Y32" i="91"/>
  <c r="W32" i="91"/>
  <c r="W31" i="91"/>
  <c r="M32" i="91"/>
  <c r="M31" i="91"/>
  <c r="L32" i="91"/>
  <c r="L31" i="91"/>
  <c r="K32" i="91"/>
  <c r="J32" i="91"/>
  <c r="J31" i="91"/>
  <c r="G31" i="91"/>
  <c r="H31" i="91"/>
  <c r="I31" i="91"/>
  <c r="G32" i="91"/>
  <c r="H32" i="91"/>
  <c r="I32" i="91"/>
  <c r="F32" i="91"/>
  <c r="F31" i="91"/>
  <c r="I28" i="132"/>
  <c r="G28" i="132"/>
  <c r="Y29" i="91"/>
  <c r="X29" i="91"/>
  <c r="W29" i="91"/>
  <c r="S67" i="91" s="1"/>
  <c r="M29" i="91"/>
  <c r="L29" i="91"/>
  <c r="M28" i="114" s="1"/>
  <c r="E28" i="114" s="1"/>
  <c r="K29" i="91"/>
  <c r="J29" i="91"/>
  <c r="I29" i="91"/>
  <c r="H29" i="91"/>
  <c r="F29" i="91"/>
  <c r="AD72" i="5" l="1"/>
  <c r="AC72" i="5"/>
  <c r="AD71" i="5"/>
  <c r="AD73" i="5"/>
  <c r="AD74" i="5"/>
  <c r="AD75" i="5"/>
  <c r="M75" i="192"/>
  <c r="I75" i="192"/>
  <c r="N74" i="192"/>
  <c r="J74" i="192"/>
  <c r="K73" i="192"/>
  <c r="L72" i="192"/>
  <c r="H72" i="192"/>
  <c r="M71" i="192"/>
  <c r="I71" i="192"/>
  <c r="T75" i="192"/>
  <c r="P75" i="192"/>
  <c r="U74" i="192"/>
  <c r="Q74" i="192"/>
  <c r="V73" i="192"/>
  <c r="R73" i="192"/>
  <c r="S72" i="192"/>
  <c r="AG44" i="2"/>
  <c r="T71" i="192"/>
  <c r="F98" i="76"/>
  <c r="F109" i="76"/>
  <c r="F85" i="76"/>
  <c r="F101" i="76" s="1"/>
  <c r="H91" i="76"/>
  <c r="H107" i="76" s="1"/>
  <c r="H108" i="76"/>
  <c r="F100" i="76"/>
  <c r="F104" i="76"/>
  <c r="F87" i="76"/>
  <c r="F103" i="76" s="1"/>
  <c r="H103" i="76"/>
  <c r="F105" i="76"/>
  <c r="K64" i="8"/>
  <c r="P71" i="192"/>
  <c r="L41" i="132"/>
  <c r="T75" i="190"/>
  <c r="AF76" i="190"/>
  <c r="AF75" i="190"/>
  <c r="AE75" i="190"/>
  <c r="AE76" i="190"/>
  <c r="F68" i="190"/>
  <c r="AG30" i="2"/>
  <c r="AM32" i="2"/>
  <c r="AJ31" i="2"/>
  <c r="F83" i="76"/>
  <c r="F99" i="76" s="1"/>
  <c r="F77" i="212"/>
  <c r="I77" i="212"/>
  <c r="J77" i="212"/>
  <c r="G77" i="212"/>
  <c r="H77" i="212"/>
  <c r="F76" i="212"/>
  <c r="J76" i="212"/>
  <c r="I76" i="212"/>
  <c r="G76" i="212"/>
  <c r="H76" i="212"/>
  <c r="F78" i="212"/>
  <c r="I78" i="212"/>
  <c r="J78" i="212"/>
  <c r="H78" i="212"/>
  <c r="G78" i="212"/>
  <c r="F71" i="91"/>
  <c r="F66" i="212"/>
  <c r="F79" i="212"/>
  <c r="I79" i="212"/>
  <c r="G79" i="212"/>
  <c r="J79" i="212"/>
  <c r="H79" i="212"/>
  <c r="Z86" i="76"/>
  <c r="K62" i="8"/>
  <c r="U86" i="76"/>
  <c r="V82" i="76"/>
  <c r="X82" i="76"/>
  <c r="X86" i="76"/>
  <c r="W86" i="76"/>
  <c r="V86" i="76"/>
  <c r="Y82" i="76"/>
  <c r="W82" i="76"/>
  <c r="AA86" i="76"/>
  <c r="T67" i="91"/>
  <c r="G91" i="76"/>
  <c r="G107" i="76" s="1"/>
  <c r="Z82" i="76"/>
  <c r="W66" i="49"/>
  <c r="F92" i="76"/>
  <c r="F108" i="76" s="1"/>
  <c r="AA82" i="76"/>
  <c r="AG28" i="2"/>
  <c r="F90" i="76"/>
  <c r="F106" i="76" s="1"/>
  <c r="Y86" i="76"/>
  <c r="M1" i="8"/>
  <c r="G64" i="8"/>
  <c r="J62" i="8" s="1"/>
  <c r="U97" i="5"/>
  <c r="AB65" i="5"/>
  <c r="I64" i="5"/>
  <c r="Z97" i="5"/>
  <c r="AB69" i="5"/>
  <c r="I80" i="5"/>
  <c r="V97" i="5"/>
  <c r="AB66" i="5"/>
  <c r="I65" i="5"/>
  <c r="AA97" i="5"/>
  <c r="I81" i="5"/>
  <c r="AB67" i="5"/>
  <c r="I70" i="5"/>
  <c r="X97" i="5"/>
  <c r="I78" i="5"/>
  <c r="AB97" i="5"/>
  <c r="I82" i="5"/>
  <c r="T97" i="5"/>
  <c r="T103" i="5" s="1"/>
  <c r="AB64" i="5"/>
  <c r="AB85" i="5"/>
  <c r="AG85" i="5" s="1"/>
  <c r="W97" i="5"/>
  <c r="I71" i="5"/>
  <c r="Y97" i="5"/>
  <c r="I79" i="5"/>
  <c r="AC97" i="5"/>
  <c r="AB68" i="5"/>
  <c r="W70" i="192"/>
  <c r="F70" i="192"/>
  <c r="L75" i="192"/>
  <c r="H75" i="192"/>
  <c r="M74" i="192"/>
  <c r="I74" i="192"/>
  <c r="N73" i="192"/>
  <c r="J73" i="192"/>
  <c r="K72" i="192"/>
  <c r="L71" i="192"/>
  <c r="H71" i="192"/>
  <c r="S75" i="192"/>
  <c r="T74" i="192"/>
  <c r="P74" i="192"/>
  <c r="U73" i="192"/>
  <c r="Q73" i="192"/>
  <c r="V72" i="192"/>
  <c r="R72" i="192"/>
  <c r="S71" i="192"/>
  <c r="K75" i="192"/>
  <c r="L74" i="192"/>
  <c r="H74" i="192"/>
  <c r="M73" i="192"/>
  <c r="I73" i="192"/>
  <c r="N72" i="192"/>
  <c r="J72" i="192"/>
  <c r="K71" i="192"/>
  <c r="V75" i="192"/>
  <c r="R75" i="192"/>
  <c r="S74" i="192"/>
  <c r="T73" i="192"/>
  <c r="P73" i="192"/>
  <c r="U72" i="192"/>
  <c r="Q72" i="192"/>
  <c r="V71" i="192"/>
  <c r="R71" i="192"/>
  <c r="N75" i="192"/>
  <c r="J75" i="192"/>
  <c r="K74" i="192"/>
  <c r="L73" i="192"/>
  <c r="H73" i="192"/>
  <c r="M72" i="192"/>
  <c r="I72" i="192"/>
  <c r="N71" i="192"/>
  <c r="J71" i="192"/>
  <c r="U75" i="192"/>
  <c r="Q75" i="192"/>
  <c r="V74" i="192"/>
  <c r="R74" i="192"/>
  <c r="S73" i="192"/>
  <c r="T72" i="192"/>
  <c r="P72" i="192"/>
  <c r="U71" i="192"/>
  <c r="Q71" i="192"/>
  <c r="R29" i="91"/>
  <c r="Z104" i="91" s="1"/>
  <c r="F69" i="91"/>
  <c r="L29" i="132"/>
  <c r="P29" i="132" s="1"/>
  <c r="P41" i="132"/>
  <c r="W79" i="91"/>
  <c r="E59" i="133"/>
  <c r="E65" i="133"/>
  <c r="E61" i="133"/>
  <c r="L28" i="132"/>
  <c r="P28" i="132" s="1"/>
  <c r="N41" i="132"/>
  <c r="R66" i="49"/>
  <c r="U76" i="49" s="1"/>
  <c r="E31" i="132"/>
  <c r="E49" i="132"/>
  <c r="F86" i="76"/>
  <c r="F102" i="76" s="1"/>
  <c r="F96" i="76"/>
  <c r="L73" i="190"/>
  <c r="L81" i="190" s="1"/>
  <c r="J68" i="190"/>
  <c r="L69" i="190"/>
  <c r="I77" i="190" s="1"/>
  <c r="I68" i="190"/>
  <c r="L70" i="190"/>
  <c r="L78" i="190" s="1"/>
  <c r="L72" i="190"/>
  <c r="L80" i="190" s="1"/>
  <c r="K68" i="190"/>
  <c r="G68" i="190"/>
  <c r="H68" i="190"/>
  <c r="T114" i="91"/>
  <c r="U117" i="91" s="1"/>
  <c r="L71" i="190"/>
  <c r="L79" i="190" s="1"/>
  <c r="AJ37" i="2"/>
  <c r="E37" i="133"/>
  <c r="E43" i="133"/>
  <c r="E39" i="133"/>
  <c r="E48" i="133"/>
  <c r="E54" i="133"/>
  <c r="E50" i="133"/>
  <c r="E42" i="132"/>
  <c r="E56" i="132"/>
  <c r="AM37" i="2"/>
  <c r="E46" i="133"/>
  <c r="E42" i="133"/>
  <c r="E38" i="133"/>
  <c r="E57" i="133"/>
  <c r="E53" i="133"/>
  <c r="E49" i="133"/>
  <c r="E68" i="133"/>
  <c r="E64" i="133"/>
  <c r="E60" i="133"/>
  <c r="E33" i="132"/>
  <c r="E37" i="132"/>
  <c r="E40" i="132"/>
  <c r="E48" i="132"/>
  <c r="E55" i="132"/>
  <c r="AG37" i="2"/>
  <c r="E55" i="133"/>
  <c r="E59" i="132"/>
  <c r="AM36" i="2"/>
  <c r="AM39" i="2" s="1"/>
  <c r="AJ33" i="2"/>
  <c r="AJ29" i="2"/>
  <c r="AM28" i="2"/>
  <c r="AG36" i="2"/>
  <c r="AG32" i="2"/>
  <c r="AJ34" i="2"/>
  <c r="AM33" i="2"/>
  <c r="AJ30" i="2"/>
  <c r="AM29" i="2"/>
  <c r="E45" i="133"/>
  <c r="E41" i="133"/>
  <c r="E67" i="133"/>
  <c r="AG35" i="2"/>
  <c r="AG31" i="2"/>
  <c r="AJ35" i="2"/>
  <c r="AM34" i="2"/>
  <c r="AM30" i="2"/>
  <c r="E44" i="133"/>
  <c r="E40" i="133"/>
  <c r="E51" i="133"/>
  <c r="AG34" i="2"/>
  <c r="AJ36" i="2"/>
  <c r="AM35" i="2"/>
  <c r="AJ32" i="2"/>
  <c r="AM31" i="2"/>
  <c r="AJ28" i="2"/>
  <c r="AJ40" i="2" s="1"/>
  <c r="AG33" i="2"/>
  <c r="AG29" i="2"/>
  <c r="E43" i="132"/>
  <c r="E46" i="132"/>
  <c r="E50" i="132"/>
  <c r="E52" i="132"/>
  <c r="E34" i="133"/>
  <c r="E33" i="133"/>
  <c r="E30" i="133"/>
  <c r="E32" i="133"/>
  <c r="E36" i="132"/>
  <c r="E35" i="132"/>
  <c r="E41" i="132"/>
  <c r="E44" i="132"/>
  <c r="E45" i="132"/>
  <c r="E47" i="132"/>
  <c r="E51" i="132"/>
  <c r="E53" i="132"/>
  <c r="E58" i="132"/>
  <c r="E57" i="132"/>
  <c r="E35" i="133"/>
  <c r="E31" i="133"/>
  <c r="E28" i="132"/>
  <c r="L27" i="132" s="1"/>
  <c r="E30" i="132"/>
  <c r="E66" i="133"/>
  <c r="E62" i="133"/>
  <c r="E63" i="133"/>
  <c r="E56" i="133"/>
  <c r="E52" i="133"/>
  <c r="E39" i="132"/>
  <c r="E34" i="132"/>
  <c r="AK33" i="196"/>
  <c r="AJ33" i="196"/>
  <c r="AI33" i="196"/>
  <c r="AH33" i="196"/>
  <c r="AG33" i="196"/>
  <c r="AF33" i="196"/>
  <c r="AE33" i="196"/>
  <c r="AD33" i="196"/>
  <c r="AC33" i="196"/>
  <c r="AB33" i="196"/>
  <c r="AA33" i="196"/>
  <c r="Z33" i="196"/>
  <c r="Y33" i="196"/>
  <c r="X33" i="196"/>
  <c r="W33" i="196"/>
  <c r="V33" i="196"/>
  <c r="U33" i="196"/>
  <c r="T33" i="196"/>
  <c r="S33" i="196"/>
  <c r="R33" i="196"/>
  <c r="Q33" i="196"/>
  <c r="P33" i="196"/>
  <c r="O33" i="196"/>
  <c r="N33" i="196"/>
  <c r="M33" i="196"/>
  <c r="L33" i="196"/>
  <c r="K33" i="196"/>
  <c r="J33" i="196"/>
  <c r="I33" i="196"/>
  <c r="H33" i="196"/>
  <c r="G33" i="196"/>
  <c r="Y33" i="191"/>
  <c r="X33" i="191"/>
  <c r="H33" i="191"/>
  <c r="K1" i="132" l="1"/>
  <c r="AG39" i="2"/>
  <c r="AK51" i="2"/>
  <c r="AG40" i="2"/>
  <c r="AL51" i="2"/>
  <c r="AM40" i="2"/>
  <c r="AJ39" i="2"/>
  <c r="AF85" i="5"/>
  <c r="T70" i="192"/>
  <c r="U75" i="190"/>
  <c r="AG75" i="190" s="1"/>
  <c r="AG76" i="190"/>
  <c r="AM54" i="2"/>
  <c r="AL54" i="2"/>
  <c r="AM51" i="2"/>
  <c r="AL57" i="2"/>
  <c r="AA79" i="91"/>
  <c r="AB79" i="91" s="1"/>
  <c r="AM57" i="2"/>
  <c r="F91" i="76"/>
  <c r="F107" i="76" s="1"/>
  <c r="F75" i="212"/>
  <c r="J75" i="212"/>
  <c r="G75" i="212"/>
  <c r="I75" i="212"/>
  <c r="H75" i="212"/>
  <c r="P70" i="192"/>
  <c r="Y103" i="5"/>
  <c r="S70" i="192"/>
  <c r="S76" i="49"/>
  <c r="S88" i="49" s="1"/>
  <c r="AC103" i="5"/>
  <c r="W103" i="5"/>
  <c r="AB103" i="5"/>
  <c r="Z103" i="5"/>
  <c r="O74" i="192"/>
  <c r="U70" i="192"/>
  <c r="N70" i="192"/>
  <c r="M70" i="192"/>
  <c r="R70" i="192"/>
  <c r="O73" i="192"/>
  <c r="V70" i="192"/>
  <c r="H81" i="190"/>
  <c r="G81" i="190"/>
  <c r="K81" i="190"/>
  <c r="Q81" i="190" s="1"/>
  <c r="V103" i="5"/>
  <c r="X103" i="5"/>
  <c r="AA103" i="5"/>
  <c r="U103" i="5"/>
  <c r="Q70" i="192"/>
  <c r="J70" i="192"/>
  <c r="K70" i="192"/>
  <c r="G75" i="192"/>
  <c r="G72" i="192"/>
  <c r="H70" i="192"/>
  <c r="G73" i="192"/>
  <c r="G74" i="192"/>
  <c r="G71" i="192"/>
  <c r="O71" i="192"/>
  <c r="O72" i="192"/>
  <c r="O75" i="192"/>
  <c r="L70" i="192"/>
  <c r="I70" i="192"/>
  <c r="K69" i="91"/>
  <c r="J69" i="91"/>
  <c r="AB69" i="91"/>
  <c r="AA69" i="91"/>
  <c r="P27" i="132"/>
  <c r="M41" i="132"/>
  <c r="Q41" i="132" s="1"/>
  <c r="K77" i="190"/>
  <c r="Q77" i="190" s="1"/>
  <c r="H77" i="190"/>
  <c r="I81" i="190"/>
  <c r="G77" i="190"/>
  <c r="F77" i="190"/>
  <c r="U125" i="91"/>
  <c r="G80" i="190"/>
  <c r="H78" i="190"/>
  <c r="K80" i="190"/>
  <c r="Q80" i="190" s="1"/>
  <c r="J78" i="190"/>
  <c r="J80" i="190"/>
  <c r="I78" i="190"/>
  <c r="J79" i="190"/>
  <c r="U122" i="91"/>
  <c r="G78" i="190"/>
  <c r="U120" i="91"/>
  <c r="F78" i="190"/>
  <c r="K78" i="190"/>
  <c r="Q78" i="190" s="1"/>
  <c r="I79" i="190"/>
  <c r="F79" i="190"/>
  <c r="F81" i="190"/>
  <c r="U127" i="91"/>
  <c r="U130" i="91"/>
  <c r="G79" i="190"/>
  <c r="U123" i="91"/>
  <c r="F80" i="190"/>
  <c r="U129" i="91"/>
  <c r="H80" i="190"/>
  <c r="J81" i="190"/>
  <c r="U116" i="91"/>
  <c r="K79" i="190"/>
  <c r="Q79" i="190" s="1"/>
  <c r="U128" i="91"/>
  <c r="U118" i="91"/>
  <c r="L77" i="190"/>
  <c r="L68" i="190"/>
  <c r="L76" i="190" s="1"/>
  <c r="J77" i="190"/>
  <c r="P77" i="190" s="1"/>
  <c r="I80" i="190"/>
  <c r="U119" i="91"/>
  <c r="H79" i="190"/>
  <c r="U126" i="91"/>
  <c r="AJ38" i="2"/>
  <c r="AK54" i="2"/>
  <c r="AK57" i="2"/>
  <c r="AG38" i="2"/>
  <c r="AM38" i="2"/>
  <c r="F11" i="189"/>
  <c r="H11" i="189"/>
  <c r="I11" i="189"/>
  <c r="J11" i="189"/>
  <c r="K11" i="189"/>
  <c r="L11" i="189"/>
  <c r="M11" i="189"/>
  <c r="N11" i="189"/>
  <c r="O11" i="189"/>
  <c r="P11" i="189"/>
  <c r="Q11" i="189"/>
  <c r="R11" i="189"/>
  <c r="S11" i="189"/>
  <c r="T11" i="189"/>
  <c r="U11" i="189"/>
  <c r="V11" i="189"/>
  <c r="W11" i="189"/>
  <c r="X11" i="189"/>
  <c r="Y11" i="189"/>
  <c r="Z11" i="189"/>
  <c r="AA11" i="189"/>
  <c r="AB11" i="189"/>
  <c r="AC11" i="189"/>
  <c r="AD11" i="189"/>
  <c r="AE11" i="189"/>
  <c r="AF11" i="189"/>
  <c r="AG11" i="189"/>
  <c r="AH11" i="189"/>
  <c r="K9" i="187"/>
  <c r="J9" i="187"/>
  <c r="I9" i="187"/>
  <c r="H9" i="187"/>
  <c r="G9" i="187"/>
  <c r="N16" i="185"/>
  <c r="M16" i="185"/>
  <c r="L16" i="185"/>
  <c r="K16" i="185"/>
  <c r="J16" i="185"/>
  <c r="I16" i="185"/>
  <c r="H16" i="185"/>
  <c r="G16" i="185"/>
  <c r="F69" i="183"/>
  <c r="F68" i="183"/>
  <c r="F67" i="183"/>
  <c r="F66" i="183"/>
  <c r="F65" i="183"/>
  <c r="F64" i="183"/>
  <c r="F63" i="183"/>
  <c r="F62" i="183"/>
  <c r="F61" i="183"/>
  <c r="F60" i="183"/>
  <c r="F58" i="183"/>
  <c r="F57" i="183"/>
  <c r="F56" i="183"/>
  <c r="F55" i="183"/>
  <c r="F54" i="183"/>
  <c r="F53" i="183"/>
  <c r="F52" i="183"/>
  <c r="F51" i="183"/>
  <c r="F50" i="183"/>
  <c r="F49" i="183"/>
  <c r="F47" i="183"/>
  <c r="F46" i="183"/>
  <c r="F45" i="183"/>
  <c r="F44" i="183"/>
  <c r="F43" i="183"/>
  <c r="F42" i="183"/>
  <c r="F41" i="183"/>
  <c r="F40" i="183"/>
  <c r="F39" i="183"/>
  <c r="F38" i="183"/>
  <c r="F36" i="183"/>
  <c r="F35" i="183"/>
  <c r="F34" i="183"/>
  <c r="F33" i="183"/>
  <c r="F32" i="183"/>
  <c r="F31" i="183"/>
  <c r="AF29" i="183"/>
  <c r="AE29" i="183"/>
  <c r="AD29" i="183"/>
  <c r="AC29" i="183"/>
  <c r="AB29" i="183"/>
  <c r="AA29" i="183"/>
  <c r="Z29" i="183"/>
  <c r="Y29" i="183"/>
  <c r="X29" i="183"/>
  <c r="W29" i="183"/>
  <c r="V29" i="183"/>
  <c r="U29" i="183"/>
  <c r="T29" i="183"/>
  <c r="S29" i="183"/>
  <c r="R29" i="183"/>
  <c r="Q29" i="183"/>
  <c r="P29" i="183"/>
  <c r="O29" i="183"/>
  <c r="N29" i="183"/>
  <c r="M29" i="183"/>
  <c r="L29" i="183"/>
  <c r="K29" i="183"/>
  <c r="I29" i="183"/>
  <c r="H29" i="183"/>
  <c r="G29" i="183"/>
  <c r="F29" i="182"/>
  <c r="F31" i="182"/>
  <c r="F32" i="182"/>
  <c r="F34" i="182"/>
  <c r="F35" i="182"/>
  <c r="F36" i="182"/>
  <c r="F37" i="182"/>
  <c r="F38" i="182"/>
  <c r="F40" i="182"/>
  <c r="F41" i="182"/>
  <c r="F42" i="182"/>
  <c r="F43" i="182"/>
  <c r="F44" i="182"/>
  <c r="F45" i="182"/>
  <c r="F46" i="182"/>
  <c r="F47" i="182"/>
  <c r="F48" i="182"/>
  <c r="F49" i="182"/>
  <c r="F50" i="182"/>
  <c r="F51" i="182"/>
  <c r="F52" i="182"/>
  <c r="F53" i="182"/>
  <c r="F54" i="182"/>
  <c r="F56" i="182"/>
  <c r="F57" i="182"/>
  <c r="F58" i="182"/>
  <c r="F59" i="182"/>
  <c r="F60" i="182"/>
  <c r="J9" i="181"/>
  <c r="I9" i="181"/>
  <c r="H9" i="181"/>
  <c r="G9" i="181"/>
  <c r="F9" i="181"/>
  <c r="AL31" i="179"/>
  <c r="AJ31" i="179"/>
  <c r="AI31" i="179"/>
  <c r="AH31" i="179"/>
  <c r="AG31" i="179"/>
  <c r="AF31" i="179"/>
  <c r="AE31" i="179"/>
  <c r="AD31" i="179"/>
  <c r="AC31" i="179"/>
  <c r="AB31" i="179"/>
  <c r="W31" i="179"/>
  <c r="AA31" i="179"/>
  <c r="Z31" i="179"/>
  <c r="Y31" i="179"/>
  <c r="X31" i="179"/>
  <c r="R31" i="179"/>
  <c r="Q31" i="179"/>
  <c r="P31" i="179"/>
  <c r="O31" i="179"/>
  <c r="N31" i="179"/>
  <c r="M31" i="179"/>
  <c r="L31" i="179"/>
  <c r="K31" i="179"/>
  <c r="J31" i="179"/>
  <c r="I31" i="179"/>
  <c r="H31" i="179"/>
  <c r="G31" i="179"/>
  <c r="F31" i="179"/>
  <c r="S28" i="114"/>
  <c r="R28" i="114"/>
  <c r="Q28" i="114"/>
  <c r="P28" i="114"/>
  <c r="S28" i="113"/>
  <c r="R28" i="113"/>
  <c r="Q28" i="113"/>
  <c r="P28" i="113"/>
  <c r="N28" i="113"/>
  <c r="M28" i="113"/>
  <c r="AD28" i="111"/>
  <c r="AC28" i="111"/>
  <c r="AB28" i="111"/>
  <c r="AA28" i="111"/>
  <c r="Z28" i="111"/>
  <c r="X28" i="111"/>
  <c r="W28" i="111"/>
  <c r="V28" i="111"/>
  <c r="U28" i="111"/>
  <c r="T28" i="111"/>
  <c r="G28" i="111"/>
  <c r="F28" i="111"/>
  <c r="E28" i="111"/>
  <c r="U27" i="109"/>
  <c r="R27" i="109"/>
  <c r="Q27" i="109"/>
  <c r="P27" i="109"/>
  <c r="O27" i="109"/>
  <c r="N27" i="109"/>
  <c r="M27" i="109"/>
  <c r="L27" i="109"/>
  <c r="K27" i="109"/>
  <c r="AD28" i="107"/>
  <c r="AC28" i="107"/>
  <c r="AB28" i="107"/>
  <c r="AA28" i="107"/>
  <c r="Y28" i="107"/>
  <c r="X28" i="107"/>
  <c r="W28" i="107"/>
  <c r="V28" i="107"/>
  <c r="U28" i="107"/>
  <c r="T28" i="107"/>
  <c r="R28" i="107"/>
  <c r="Q28" i="107"/>
  <c r="P28" i="107"/>
  <c r="O28" i="107"/>
  <c r="L63" i="107" l="1"/>
  <c r="P81" i="190"/>
  <c r="AB72" i="192"/>
  <c r="Y72" i="192"/>
  <c r="AC72" i="192"/>
  <c r="AE72" i="192"/>
  <c r="G27" i="109"/>
  <c r="H63" i="109" s="1"/>
  <c r="O81" i="190"/>
  <c r="Z72" i="192"/>
  <c r="AA72" i="192"/>
  <c r="AD72" i="192"/>
  <c r="O41" i="132"/>
  <c r="M29" i="132"/>
  <c r="O70" i="192"/>
  <c r="AB68" i="192" s="1"/>
  <c r="P80" i="190"/>
  <c r="O77" i="190"/>
  <c r="J27" i="109"/>
  <c r="G70" i="192"/>
  <c r="AB67" i="192" s="1"/>
  <c r="F76" i="190"/>
  <c r="M28" i="132"/>
  <c r="G28" i="114"/>
  <c r="S27" i="109"/>
  <c r="T27" i="109" s="1"/>
  <c r="G76" i="190"/>
  <c r="O78" i="190"/>
  <c r="P78" i="190"/>
  <c r="O79" i="190"/>
  <c r="P79" i="190"/>
  <c r="J76" i="190"/>
  <c r="I76" i="190"/>
  <c r="H76" i="190"/>
  <c r="K76" i="190"/>
  <c r="Q76" i="190" s="1"/>
  <c r="O80" i="190"/>
  <c r="L28" i="114"/>
  <c r="F47" i="184"/>
  <c r="F40" i="186" s="1"/>
  <c r="J60" i="182"/>
  <c r="F34" i="184"/>
  <c r="F27" i="186" s="1"/>
  <c r="J47" i="182"/>
  <c r="F21" i="184"/>
  <c r="F14" i="186" s="1"/>
  <c r="J34" i="182"/>
  <c r="F33" i="185"/>
  <c r="F26" i="187" s="1"/>
  <c r="J46" i="183"/>
  <c r="F42" i="185"/>
  <c r="F35" i="187" s="1"/>
  <c r="J55" i="183"/>
  <c r="F47" i="185"/>
  <c r="F40" i="187" s="1"/>
  <c r="J60" i="183"/>
  <c r="F55" i="185"/>
  <c r="F48" i="187" s="1"/>
  <c r="J68" i="183"/>
  <c r="F46" i="184"/>
  <c r="F39" i="186" s="1"/>
  <c r="J59" i="182"/>
  <c r="F41" i="184"/>
  <c r="F34" i="186" s="1"/>
  <c r="J54" i="182"/>
  <c r="J50" i="182"/>
  <c r="F37" i="184"/>
  <c r="F30" i="186" s="1"/>
  <c r="J46" i="182"/>
  <c r="F33" i="184"/>
  <c r="F26" i="186" s="1"/>
  <c r="J42" i="182"/>
  <c r="F29" i="184"/>
  <c r="F22" i="186" s="1"/>
  <c r="J37" i="182"/>
  <c r="F24" i="184"/>
  <c r="F17" i="186" s="1"/>
  <c r="J32" i="182"/>
  <c r="F19" i="184"/>
  <c r="F12" i="186" s="1"/>
  <c r="F21" i="185"/>
  <c r="F14" i="187" s="1"/>
  <c r="J34" i="183"/>
  <c r="F26" i="185"/>
  <c r="F19" i="187" s="1"/>
  <c r="J39" i="183"/>
  <c r="J43" i="183"/>
  <c r="F30" i="185"/>
  <c r="F23" i="187" s="1"/>
  <c r="F34" i="185"/>
  <c r="F27" i="187" s="1"/>
  <c r="J47" i="183"/>
  <c r="J52" i="183"/>
  <c r="F39" i="185"/>
  <c r="F32" i="187" s="1"/>
  <c r="F43" i="185"/>
  <c r="F36" i="187" s="1"/>
  <c r="J56" i="183"/>
  <c r="J61" i="183"/>
  <c r="F48" i="185"/>
  <c r="F41" i="187" s="1"/>
  <c r="F52" i="185"/>
  <c r="F45" i="187" s="1"/>
  <c r="J65" i="183"/>
  <c r="J69" i="183"/>
  <c r="F56" i="185"/>
  <c r="F49" i="187" s="1"/>
  <c r="F43" i="184"/>
  <c r="F36" i="186" s="1"/>
  <c r="J56" i="182"/>
  <c r="F30" i="184"/>
  <c r="F23" i="186" s="1"/>
  <c r="J43" i="182"/>
  <c r="F25" i="185"/>
  <c r="F18" i="187" s="1"/>
  <c r="J38" i="183"/>
  <c r="F45" i="184"/>
  <c r="F38" i="186" s="1"/>
  <c r="J58" i="182"/>
  <c r="F40" i="184"/>
  <c r="F33" i="186" s="1"/>
  <c r="J53" i="182"/>
  <c r="F36" i="184"/>
  <c r="F29" i="186" s="1"/>
  <c r="J49" i="182"/>
  <c r="F32" i="184"/>
  <c r="F25" i="186" s="1"/>
  <c r="J45" i="182"/>
  <c r="F28" i="184"/>
  <c r="F21" i="186" s="1"/>
  <c r="J41" i="182"/>
  <c r="F23" i="184"/>
  <c r="F16" i="186" s="1"/>
  <c r="J36" i="182"/>
  <c r="F18" i="184"/>
  <c r="F11" i="186" s="1"/>
  <c r="J31" i="182"/>
  <c r="J31" i="183"/>
  <c r="F18" i="185"/>
  <c r="F11" i="187" s="1"/>
  <c r="J35" i="183"/>
  <c r="F22" i="185"/>
  <c r="F15" i="187" s="1"/>
  <c r="F27" i="185"/>
  <c r="F20" i="187" s="1"/>
  <c r="J40" i="183"/>
  <c r="F31" i="185"/>
  <c r="F24" i="187" s="1"/>
  <c r="J44" i="183"/>
  <c r="F36" i="185"/>
  <c r="F29" i="187" s="1"/>
  <c r="J49" i="183"/>
  <c r="F40" i="185"/>
  <c r="F33" i="187" s="1"/>
  <c r="J53" i="183"/>
  <c r="F44" i="185"/>
  <c r="F37" i="187" s="1"/>
  <c r="J57" i="183"/>
  <c r="F49" i="185"/>
  <c r="F42" i="187" s="1"/>
  <c r="J62" i="183"/>
  <c r="F53" i="185"/>
  <c r="F46" i="187" s="1"/>
  <c r="J66" i="183"/>
  <c r="F38" i="184"/>
  <c r="F31" i="186" s="1"/>
  <c r="J51" i="182"/>
  <c r="F25" i="184"/>
  <c r="F18" i="186" s="1"/>
  <c r="J38" i="182"/>
  <c r="J33" i="183"/>
  <c r="F20" i="185"/>
  <c r="F13" i="187" s="1"/>
  <c r="F29" i="185"/>
  <c r="F22" i="187" s="1"/>
  <c r="J42" i="183"/>
  <c r="F38" i="185"/>
  <c r="F31" i="187" s="1"/>
  <c r="J51" i="183"/>
  <c r="F51" i="185"/>
  <c r="F44" i="187" s="1"/>
  <c r="J64" i="183"/>
  <c r="F44" i="184"/>
  <c r="F37" i="186" s="1"/>
  <c r="J57" i="182"/>
  <c r="F39" i="184"/>
  <c r="F32" i="186" s="1"/>
  <c r="J52" i="182"/>
  <c r="J48" i="182"/>
  <c r="F35" i="184"/>
  <c r="F28" i="186" s="1"/>
  <c r="F31" i="184"/>
  <c r="F24" i="186" s="1"/>
  <c r="J44" i="182"/>
  <c r="J40" i="182"/>
  <c r="F27" i="184"/>
  <c r="F20" i="186" s="1"/>
  <c r="F22" i="184"/>
  <c r="F15" i="186" s="1"/>
  <c r="J35" i="182"/>
  <c r="F29" i="183"/>
  <c r="F16" i="184"/>
  <c r="J29" i="182"/>
  <c r="J29" i="183" s="1"/>
  <c r="F19" i="185"/>
  <c r="F12" i="187" s="1"/>
  <c r="J32" i="183"/>
  <c r="F23" i="185"/>
  <c r="F16" i="187" s="1"/>
  <c r="J36" i="183"/>
  <c r="F28" i="185"/>
  <c r="F21" i="187" s="1"/>
  <c r="J41" i="183"/>
  <c r="F32" i="185"/>
  <c r="F25" i="187" s="1"/>
  <c r="J45" i="183"/>
  <c r="F37" i="185"/>
  <c r="F30" i="187" s="1"/>
  <c r="J50" i="183"/>
  <c r="F41" i="185"/>
  <c r="F34" i="187" s="1"/>
  <c r="J54" i="183"/>
  <c r="F45" i="185"/>
  <c r="F38" i="187" s="1"/>
  <c r="J58" i="183"/>
  <c r="F50" i="185"/>
  <c r="F43" i="187" s="1"/>
  <c r="J63" i="183"/>
  <c r="F54" i="185"/>
  <c r="F47" i="187" s="1"/>
  <c r="J67" i="183"/>
  <c r="I27" i="109"/>
  <c r="J63" i="109" s="1"/>
  <c r="G28" i="113"/>
  <c r="J64" i="113" s="1"/>
  <c r="O16" i="185"/>
  <c r="F28" i="114"/>
  <c r="F28" i="113"/>
  <c r="F27" i="109"/>
  <c r="G63" i="109" s="1"/>
  <c r="E27" i="109"/>
  <c r="F63" i="109" s="1"/>
  <c r="H28" i="111"/>
  <c r="J95" i="91" s="1"/>
  <c r="L28" i="111"/>
  <c r="K28" i="111"/>
  <c r="O28" i="111"/>
  <c r="J28" i="111"/>
  <c r="I63" i="111" s="1"/>
  <c r="N28" i="111"/>
  <c r="H28" i="113"/>
  <c r="K28" i="113"/>
  <c r="M63" i="113" s="1"/>
  <c r="R28" i="111"/>
  <c r="S28" i="111"/>
  <c r="J28" i="113"/>
  <c r="J28" i="114"/>
  <c r="K28" i="114"/>
  <c r="P28" i="111"/>
  <c r="I28" i="114"/>
  <c r="H28" i="114"/>
  <c r="L28" i="113"/>
  <c r="E28" i="113"/>
  <c r="F64" i="113" s="1"/>
  <c r="H64" i="113" s="1"/>
  <c r="I28" i="113"/>
  <c r="I28" i="111"/>
  <c r="M95" i="91" s="1"/>
  <c r="M28" i="111"/>
  <c r="Q28" i="111"/>
  <c r="Q63" i="111" s="1"/>
  <c r="H27" i="109"/>
  <c r="I63" i="109" s="1"/>
  <c r="S76" i="192" l="1"/>
  <c r="M76" i="192"/>
  <c r="L76" i="192"/>
  <c r="I76" i="192"/>
  <c r="N76" i="192"/>
  <c r="J76" i="192"/>
  <c r="R76" i="192"/>
  <c r="V76" i="192"/>
  <c r="U76" i="192"/>
  <c r="H76" i="192"/>
  <c r="K76" i="192"/>
  <c r="AF72" i="192"/>
  <c r="AD73" i="192" s="1"/>
  <c r="T76" i="192"/>
  <c r="Q76" i="192"/>
  <c r="P76" i="192"/>
  <c r="M63" i="111"/>
  <c r="AB104" i="91"/>
  <c r="O76" i="190"/>
  <c r="P76" i="190"/>
  <c r="F9" i="186"/>
  <c r="F9" i="187" s="1"/>
  <c r="F16" i="185"/>
  <c r="E28" i="107"/>
  <c r="N28" i="107"/>
  <c r="M28" i="107"/>
  <c r="M63" i="107" s="1"/>
  <c r="L28" i="107"/>
  <c r="K28" i="107"/>
  <c r="F63" i="107" s="1"/>
  <c r="J28" i="107"/>
  <c r="H28" i="107"/>
  <c r="G28" i="107"/>
  <c r="F28" i="107"/>
  <c r="G69" i="131"/>
  <c r="G68" i="131"/>
  <c r="G67" i="131"/>
  <c r="G66" i="131"/>
  <c r="G65" i="131"/>
  <c r="G64" i="131"/>
  <c r="G63" i="131"/>
  <c r="G62" i="131"/>
  <c r="G61" i="131"/>
  <c r="G60" i="131"/>
  <c r="G58" i="131"/>
  <c r="G57" i="131"/>
  <c r="G56" i="131"/>
  <c r="G55" i="131"/>
  <c r="G54" i="131"/>
  <c r="G53" i="131"/>
  <c r="G52" i="131"/>
  <c r="G51" i="131"/>
  <c r="G50" i="131"/>
  <c r="G49" i="131"/>
  <c r="G47" i="131"/>
  <c r="G46" i="131"/>
  <c r="G45" i="131"/>
  <c r="G44" i="131"/>
  <c r="G43" i="131"/>
  <c r="G42" i="131"/>
  <c r="G41" i="131"/>
  <c r="G40" i="131"/>
  <c r="G39" i="131"/>
  <c r="G38" i="131"/>
  <c r="G36" i="131"/>
  <c r="G35" i="131"/>
  <c r="G34" i="131"/>
  <c r="G33" i="131"/>
  <c r="G32" i="131"/>
  <c r="G31" i="131"/>
  <c r="AE29" i="131"/>
  <c r="AD29" i="131"/>
  <c r="AC29" i="131"/>
  <c r="AB29" i="131"/>
  <c r="AA29" i="131"/>
  <c r="Z29" i="131"/>
  <c r="Y29" i="131"/>
  <c r="X29" i="131"/>
  <c r="W29" i="131"/>
  <c r="V29" i="131"/>
  <c r="U29" i="131"/>
  <c r="T29" i="131"/>
  <c r="S29" i="131"/>
  <c r="N29" i="131"/>
  <c r="M29" i="131"/>
  <c r="L29" i="131"/>
  <c r="K29" i="131"/>
  <c r="J29" i="131"/>
  <c r="I29" i="131"/>
  <c r="H29" i="131"/>
  <c r="G29" i="131"/>
  <c r="F29" i="131"/>
  <c r="E29" i="131"/>
  <c r="F68" i="100"/>
  <c r="F67" i="100"/>
  <c r="F66" i="100"/>
  <c r="F65" i="100"/>
  <c r="F64" i="100"/>
  <c r="F63" i="100"/>
  <c r="F62" i="100"/>
  <c r="F61" i="100"/>
  <c r="F60" i="100"/>
  <c r="F59" i="100"/>
  <c r="F57" i="100"/>
  <c r="F56" i="100"/>
  <c r="F55" i="100"/>
  <c r="F54" i="100"/>
  <c r="F53" i="100"/>
  <c r="F52" i="100"/>
  <c r="F51" i="100"/>
  <c r="F50" i="100"/>
  <c r="F49" i="100"/>
  <c r="F48" i="100"/>
  <c r="F46" i="100"/>
  <c r="F45" i="100"/>
  <c r="F44" i="100"/>
  <c r="F43" i="100"/>
  <c r="F42" i="100"/>
  <c r="F41" i="100"/>
  <c r="F40" i="100"/>
  <c r="F39" i="100"/>
  <c r="F38" i="100"/>
  <c r="F37" i="100"/>
  <c r="F35" i="100"/>
  <c r="F34" i="100"/>
  <c r="F33" i="100"/>
  <c r="F32" i="100"/>
  <c r="F31" i="100"/>
  <c r="F30" i="100"/>
  <c r="L28" i="100"/>
  <c r="K28" i="100"/>
  <c r="J28" i="100"/>
  <c r="I28" i="100"/>
  <c r="H28" i="100"/>
  <c r="G28" i="100"/>
  <c r="F28" i="100"/>
  <c r="E28" i="100"/>
  <c r="E68" i="87"/>
  <c r="E67" i="87"/>
  <c r="E66" i="87"/>
  <c r="E65" i="87"/>
  <c r="E64" i="87"/>
  <c r="E63" i="87"/>
  <c r="E62" i="87"/>
  <c r="E61" i="87"/>
  <c r="E60" i="87"/>
  <c r="E59" i="87"/>
  <c r="E57" i="87"/>
  <c r="E56" i="87"/>
  <c r="E55" i="87"/>
  <c r="E54" i="87"/>
  <c r="E53" i="87"/>
  <c r="E52" i="87"/>
  <c r="E51" i="87"/>
  <c r="E50" i="87"/>
  <c r="E49" i="87"/>
  <c r="E48" i="87"/>
  <c r="E46" i="87"/>
  <c r="E45" i="87"/>
  <c r="E44" i="87"/>
  <c r="E43" i="87"/>
  <c r="E42" i="87"/>
  <c r="E41" i="87"/>
  <c r="E40" i="87"/>
  <c r="E39" i="87"/>
  <c r="E38" i="87"/>
  <c r="E37" i="87"/>
  <c r="E35" i="87"/>
  <c r="E34" i="87"/>
  <c r="E33" i="87"/>
  <c r="E32" i="87"/>
  <c r="E31" i="87"/>
  <c r="E30" i="87"/>
  <c r="G28" i="87"/>
  <c r="I28" i="87"/>
  <c r="E59" i="58"/>
  <c r="E58" i="58"/>
  <c r="E57" i="58"/>
  <c r="E56" i="58"/>
  <c r="E55" i="58"/>
  <c r="E53" i="58"/>
  <c r="E52" i="58"/>
  <c r="E51" i="58"/>
  <c r="E50" i="58"/>
  <c r="E49" i="58"/>
  <c r="E48" i="58"/>
  <c r="E47" i="58"/>
  <c r="E46" i="58"/>
  <c r="E45" i="58"/>
  <c r="E44" i="58"/>
  <c r="E43" i="58"/>
  <c r="E42" i="58"/>
  <c r="E41" i="58"/>
  <c r="E40" i="58"/>
  <c r="E39" i="58"/>
  <c r="E37" i="58"/>
  <c r="E36" i="58"/>
  <c r="E35" i="58"/>
  <c r="E34" i="58"/>
  <c r="E33" i="58"/>
  <c r="E31" i="58"/>
  <c r="E30" i="58"/>
  <c r="E28" i="58"/>
  <c r="W28" i="57" s="1"/>
  <c r="AA27" i="52"/>
  <c r="Z27" i="52"/>
  <c r="Y27" i="52"/>
  <c r="X27" i="52"/>
  <c r="W27" i="52"/>
  <c r="V27" i="52"/>
  <c r="U27" i="52"/>
  <c r="T27" i="52"/>
  <c r="S27" i="52"/>
  <c r="R27" i="52"/>
  <c r="Q27" i="52"/>
  <c r="L27" i="52"/>
  <c r="K27" i="52"/>
  <c r="J27" i="52"/>
  <c r="I27" i="52"/>
  <c r="H27" i="52"/>
  <c r="G27" i="52"/>
  <c r="F27" i="52"/>
  <c r="E27" i="52"/>
  <c r="L28" i="97"/>
  <c r="K28" i="97"/>
  <c r="J28" i="97"/>
  <c r="I28" i="97"/>
  <c r="H28" i="97"/>
  <c r="G28" i="97"/>
  <c r="F28" i="97"/>
  <c r="E28" i="97"/>
  <c r="C3" i="149"/>
  <c r="C4" i="149" s="1"/>
  <c r="C5" i="149" s="1"/>
  <c r="C6" i="149" s="1"/>
  <c r="C7" i="149" s="1"/>
  <c r="AC73" i="192" l="1"/>
  <c r="Y73" i="192"/>
  <c r="AA73" i="192"/>
  <c r="Z73" i="192"/>
  <c r="AB73" i="192"/>
  <c r="AE73" i="192"/>
  <c r="C8" i="149"/>
  <c r="C9" i="149" s="1"/>
  <c r="C10" i="149" s="1"/>
  <c r="C11" i="149" s="1"/>
  <c r="C12" i="149" s="1"/>
  <c r="C13" i="149" s="1"/>
  <c r="C14" i="149" s="1"/>
  <c r="C15" i="149" s="1"/>
  <c r="C16" i="149" s="1"/>
  <c r="C17" i="149" s="1"/>
  <c r="C18" i="149" s="1"/>
  <c r="C19" i="149" s="1"/>
  <c r="C20" i="149" s="1"/>
  <c r="C21" i="149" s="1"/>
  <c r="C22" i="149" s="1"/>
  <c r="C23" i="149" s="1"/>
  <c r="C24" i="149" s="1"/>
  <c r="C25" i="149" s="1"/>
  <c r="C26" i="149" s="1"/>
  <c r="C27" i="149" s="1"/>
  <c r="C28" i="149" s="1"/>
  <c r="C29" i="149" s="1"/>
  <c r="C30" i="149" s="1"/>
  <c r="C31" i="149" s="1"/>
  <c r="C32" i="149" s="1"/>
  <c r="C33" i="149" s="1"/>
  <c r="C34" i="149" s="1"/>
  <c r="C35" i="149" s="1"/>
  <c r="C36" i="149" s="1"/>
  <c r="C37" i="149" s="1"/>
  <c r="C38" i="149" s="1"/>
  <c r="C39" i="149" s="1"/>
  <c r="C40" i="149" s="1"/>
  <c r="C41" i="149" s="1"/>
  <c r="C42" i="149" s="1"/>
  <c r="C43" i="149" s="1"/>
  <c r="C44" i="149" s="1"/>
  <c r="C45" i="149" s="1"/>
  <c r="E28" i="87"/>
  <c r="AC28" i="165"/>
  <c r="AB28" i="165"/>
  <c r="AA28" i="165"/>
  <c r="Z28" i="165"/>
  <c r="Y28" i="165"/>
  <c r="X28" i="165"/>
  <c r="W28" i="165"/>
  <c r="V28" i="165"/>
  <c r="U28" i="165"/>
  <c r="T28" i="165"/>
  <c r="S28" i="165"/>
  <c r="N28" i="165"/>
  <c r="M28" i="165"/>
  <c r="L28" i="165"/>
  <c r="K28" i="165"/>
  <c r="J28" i="165"/>
  <c r="I28" i="165"/>
  <c r="H28" i="165"/>
  <c r="G28" i="165"/>
  <c r="F28" i="165"/>
  <c r="E28" i="165"/>
  <c r="AC28" i="163"/>
  <c r="AB28" i="163"/>
  <c r="AA28" i="163"/>
  <c r="Z28" i="163"/>
  <c r="Y28" i="163"/>
  <c r="X28" i="163"/>
  <c r="W28" i="163"/>
  <c r="V28" i="163"/>
  <c r="U28" i="163"/>
  <c r="T28" i="163"/>
  <c r="S28" i="163"/>
  <c r="N28" i="163"/>
  <c r="M28" i="163"/>
  <c r="L28" i="163"/>
  <c r="K28" i="163"/>
  <c r="J28" i="163"/>
  <c r="I28" i="163"/>
  <c r="H28" i="163"/>
  <c r="G28" i="163"/>
  <c r="F28" i="163"/>
  <c r="E28" i="163"/>
  <c r="H20" i="48"/>
  <c r="G20" i="48"/>
  <c r="F20" i="48"/>
  <c r="E20" i="48"/>
  <c r="AL33" i="196"/>
  <c r="F33" i="196"/>
  <c r="E33" i="196"/>
  <c r="I28" i="137"/>
  <c r="G28" i="137"/>
  <c r="Z28" i="17"/>
  <c r="Y28" i="17"/>
  <c r="X28" i="17"/>
  <c r="W28" i="17"/>
  <c r="V28" i="17"/>
  <c r="U28" i="17"/>
  <c r="T28" i="17"/>
  <c r="G28" i="112" s="1"/>
  <c r="S28" i="17"/>
  <c r="F28" i="112" s="1"/>
  <c r="R28" i="17"/>
  <c r="M28" i="17"/>
  <c r="L28" i="17"/>
  <c r="AD48" i="2" s="1"/>
  <c r="K28" i="17"/>
  <c r="J28" i="17"/>
  <c r="I28" i="17"/>
  <c r="H28" i="17"/>
  <c r="G28" i="17"/>
  <c r="F28" i="17"/>
  <c r="E28" i="17"/>
  <c r="S29" i="79"/>
  <c r="AE28" i="107"/>
  <c r="G31" i="76"/>
  <c r="G32" i="76"/>
  <c r="G34" i="76"/>
  <c r="G35" i="76"/>
  <c r="G36" i="76"/>
  <c r="G37" i="76"/>
  <c r="G38" i="76"/>
  <c r="G40" i="76"/>
  <c r="G41" i="76"/>
  <c r="G42" i="76"/>
  <c r="G43" i="76"/>
  <c r="G44" i="76"/>
  <c r="G45" i="76"/>
  <c r="G46" i="76"/>
  <c r="G47" i="76"/>
  <c r="G48" i="76"/>
  <c r="G49" i="76"/>
  <c r="G50" i="76"/>
  <c r="G51" i="76"/>
  <c r="G52" i="76"/>
  <c r="G53" i="76"/>
  <c r="G54" i="76"/>
  <c r="G56" i="76"/>
  <c r="G57" i="76"/>
  <c r="G58" i="76"/>
  <c r="G59" i="76"/>
  <c r="G60" i="76"/>
  <c r="AE29" i="79"/>
  <c r="AD29" i="79"/>
  <c r="AC29" i="79"/>
  <c r="AB29" i="79"/>
  <c r="AA29" i="79"/>
  <c r="Z29" i="79"/>
  <c r="Y29" i="79"/>
  <c r="X29" i="79"/>
  <c r="W29" i="79"/>
  <c r="V29" i="79"/>
  <c r="U29" i="79"/>
  <c r="T29" i="79"/>
  <c r="N29" i="79"/>
  <c r="M29" i="79"/>
  <c r="L29" i="79"/>
  <c r="K29" i="79"/>
  <c r="J29" i="79"/>
  <c r="I29" i="79"/>
  <c r="H29" i="79"/>
  <c r="F29" i="79"/>
  <c r="E29" i="79"/>
  <c r="E68" i="85"/>
  <c r="E67" i="85"/>
  <c r="E66" i="85"/>
  <c r="E65" i="85"/>
  <c r="E64" i="85"/>
  <c r="E63" i="85"/>
  <c r="E62" i="85"/>
  <c r="E61" i="85"/>
  <c r="E60" i="85"/>
  <c r="E59" i="85"/>
  <c r="E57" i="85"/>
  <c r="E56" i="85"/>
  <c r="E55" i="85"/>
  <c r="E54" i="85"/>
  <c r="E53" i="85"/>
  <c r="E52" i="85"/>
  <c r="E51" i="85"/>
  <c r="E50" i="85"/>
  <c r="E49" i="85"/>
  <c r="E48" i="85"/>
  <c r="E46" i="85"/>
  <c r="E45" i="85"/>
  <c r="E44" i="85"/>
  <c r="E43" i="85"/>
  <c r="E42" i="85"/>
  <c r="E41" i="85"/>
  <c r="E40" i="85"/>
  <c r="E39" i="85"/>
  <c r="E38" i="85"/>
  <c r="E37" i="85"/>
  <c r="E35" i="85"/>
  <c r="E34" i="85"/>
  <c r="E33" i="85"/>
  <c r="E32" i="85"/>
  <c r="E31" i="85"/>
  <c r="E30" i="85"/>
  <c r="L28" i="85"/>
  <c r="AC28" i="108" s="1"/>
  <c r="K28" i="85"/>
  <c r="J28" i="85"/>
  <c r="I28" i="85"/>
  <c r="H28" i="85"/>
  <c r="G28" i="85"/>
  <c r="F28" i="85"/>
  <c r="E59" i="59"/>
  <c r="E58" i="59"/>
  <c r="E57" i="59"/>
  <c r="E56" i="59"/>
  <c r="E55" i="59"/>
  <c r="E53" i="59"/>
  <c r="E52" i="59"/>
  <c r="E51" i="59"/>
  <c r="E50" i="59"/>
  <c r="E49" i="59"/>
  <c r="E48" i="59"/>
  <c r="E47" i="59"/>
  <c r="E46" i="59"/>
  <c r="E45" i="59"/>
  <c r="E44" i="59"/>
  <c r="E43" i="59"/>
  <c r="E42" i="59"/>
  <c r="E41" i="59"/>
  <c r="E40" i="59"/>
  <c r="E39" i="59"/>
  <c r="E37" i="59"/>
  <c r="E70" i="59" s="1"/>
  <c r="G70" i="59" s="1"/>
  <c r="E36" i="59"/>
  <c r="E69" i="59" s="1"/>
  <c r="G69" i="59" s="1"/>
  <c r="E35" i="59"/>
  <c r="E68" i="59" s="1"/>
  <c r="G68" i="59" s="1"/>
  <c r="E34" i="59"/>
  <c r="E67" i="59" s="1"/>
  <c r="G67" i="59" s="1"/>
  <c r="E33" i="59"/>
  <c r="E66" i="59" s="1"/>
  <c r="G66" i="59" s="1"/>
  <c r="E31" i="59"/>
  <c r="E30" i="59"/>
  <c r="I28" i="84"/>
  <c r="G28" i="84"/>
  <c r="E28" i="57"/>
  <c r="V28" i="57" s="1"/>
  <c r="E28" i="137" l="1"/>
  <c r="E28" i="84"/>
  <c r="L66" i="107"/>
  <c r="I28" i="107"/>
  <c r="I63" i="107" s="1"/>
  <c r="E28" i="112"/>
  <c r="AC48" i="2"/>
  <c r="G29" i="79"/>
  <c r="AE28" i="108" s="1"/>
  <c r="E28" i="85"/>
  <c r="Z28" i="50"/>
  <c r="Y28" i="50"/>
  <c r="X28" i="50"/>
  <c r="W28" i="50"/>
  <c r="V28" i="50"/>
  <c r="U28" i="50"/>
  <c r="T28" i="50"/>
  <c r="S28" i="50"/>
  <c r="R28" i="50"/>
  <c r="Q28" i="50"/>
  <c r="L28" i="50"/>
  <c r="K28" i="50"/>
  <c r="J28" i="50"/>
  <c r="I28" i="50"/>
  <c r="H28" i="50"/>
  <c r="G28" i="50"/>
  <c r="F28" i="50"/>
  <c r="E28" i="50"/>
  <c r="M28" i="78"/>
  <c r="L28" i="78"/>
  <c r="AB28" i="108" s="1"/>
  <c r="K28" i="78"/>
  <c r="AA28" i="108" s="1"/>
  <c r="J28" i="78"/>
  <c r="I28" i="78"/>
  <c r="H28" i="78"/>
  <c r="G28" i="78"/>
  <c r="F28" i="78"/>
  <c r="E28" i="78"/>
  <c r="L28" i="94"/>
  <c r="K28" i="94"/>
  <c r="J28" i="94"/>
  <c r="R27" i="110" s="1"/>
  <c r="I28" i="94"/>
  <c r="H28" i="94"/>
  <c r="O27" i="110" s="1"/>
  <c r="G28" i="94"/>
  <c r="N27" i="110" s="1"/>
  <c r="F28" i="94"/>
  <c r="P27" i="110" s="1"/>
  <c r="E28" i="94"/>
  <c r="Y28" i="108"/>
  <c r="AC28" i="159"/>
  <c r="AB28" i="159"/>
  <c r="AA28" i="159"/>
  <c r="Z28" i="159"/>
  <c r="Y28" i="159"/>
  <c r="X28" i="159"/>
  <c r="S27" i="110" s="1"/>
  <c r="W28" i="159"/>
  <c r="V28" i="159"/>
  <c r="U28" i="159"/>
  <c r="T28" i="159"/>
  <c r="S28" i="159"/>
  <c r="N28" i="159"/>
  <c r="M28" i="159"/>
  <c r="K27" i="110" s="1"/>
  <c r="L28" i="159"/>
  <c r="K28" i="159"/>
  <c r="J28" i="159"/>
  <c r="V28" i="108" s="1"/>
  <c r="I28" i="159"/>
  <c r="U28" i="108" s="1"/>
  <c r="H28" i="159"/>
  <c r="T28" i="108" s="1"/>
  <c r="G28" i="159"/>
  <c r="L27" i="110" s="1"/>
  <c r="F28" i="159"/>
  <c r="E28" i="159"/>
  <c r="H19" i="42"/>
  <c r="G19" i="42"/>
  <c r="F19" i="42"/>
  <c r="E19" i="42"/>
  <c r="BX32" i="194"/>
  <c r="BW32" i="194"/>
  <c r="BV32" i="194"/>
  <c r="BU32" i="194"/>
  <c r="BT32" i="194"/>
  <c r="BS32" i="194"/>
  <c r="BR32" i="194"/>
  <c r="BQ32" i="194"/>
  <c r="BP32" i="194"/>
  <c r="BO32" i="194"/>
  <c r="BN32" i="194"/>
  <c r="BM32" i="194"/>
  <c r="BL32" i="194"/>
  <c r="BK32" i="194"/>
  <c r="BJ32" i="194"/>
  <c r="BI32" i="194"/>
  <c r="BH32" i="194"/>
  <c r="BG32" i="194"/>
  <c r="BF32" i="194"/>
  <c r="BE32" i="194"/>
  <c r="BD32" i="194"/>
  <c r="BC32" i="194"/>
  <c r="BB32" i="194"/>
  <c r="BA32" i="194"/>
  <c r="AZ32" i="194"/>
  <c r="AY32" i="194"/>
  <c r="AT32" i="194"/>
  <c r="AS32" i="194"/>
  <c r="AR32" i="194"/>
  <c r="AQ32" i="194"/>
  <c r="AP32" i="194"/>
  <c r="AO32" i="194"/>
  <c r="AN32" i="194"/>
  <c r="AM32" i="194"/>
  <c r="AL32" i="194"/>
  <c r="AK32" i="194"/>
  <c r="AJ32" i="194"/>
  <c r="AI32" i="194"/>
  <c r="AH32" i="194"/>
  <c r="AG32" i="194"/>
  <c r="AF32" i="194"/>
  <c r="AE32" i="194"/>
  <c r="AD32" i="194"/>
  <c r="AC32" i="194"/>
  <c r="AB32" i="194"/>
  <c r="AA32" i="194"/>
  <c r="Z32" i="194"/>
  <c r="Y32" i="194"/>
  <c r="X32" i="194"/>
  <c r="W32" i="194"/>
  <c r="V32" i="194"/>
  <c r="U32" i="194"/>
  <c r="T32" i="194"/>
  <c r="S32" i="194"/>
  <c r="R32" i="194"/>
  <c r="Q32" i="194"/>
  <c r="P32" i="194"/>
  <c r="O32" i="194"/>
  <c r="N32" i="194"/>
  <c r="M32" i="194"/>
  <c r="L32" i="194"/>
  <c r="K32" i="194"/>
  <c r="J32" i="194"/>
  <c r="I32" i="194"/>
  <c r="H32" i="194"/>
  <c r="G32" i="194"/>
  <c r="F32" i="194"/>
  <c r="E32" i="194"/>
  <c r="AL33" i="191"/>
  <c r="AK33" i="191"/>
  <c r="AJ33" i="191"/>
  <c r="AI33" i="191"/>
  <c r="AH33" i="191"/>
  <c r="AG33" i="191"/>
  <c r="AF33" i="191"/>
  <c r="AE33" i="191"/>
  <c r="AD33" i="191"/>
  <c r="AC33" i="191"/>
  <c r="AB33" i="191"/>
  <c r="AA33" i="191"/>
  <c r="Z33" i="191"/>
  <c r="W33" i="191"/>
  <c r="V33" i="191"/>
  <c r="U33" i="191"/>
  <c r="T33" i="191"/>
  <c r="S33" i="191"/>
  <c r="R33" i="191"/>
  <c r="Q33" i="191"/>
  <c r="P33" i="191"/>
  <c r="O33" i="191"/>
  <c r="N33" i="191"/>
  <c r="M33" i="191"/>
  <c r="L33" i="191"/>
  <c r="K33" i="191"/>
  <c r="J33" i="191"/>
  <c r="I33" i="191"/>
  <c r="G33" i="191"/>
  <c r="F33" i="191"/>
  <c r="E33" i="191"/>
  <c r="I28" i="133"/>
  <c r="G28" i="133"/>
  <c r="E28" i="133"/>
  <c r="Z29" i="2"/>
  <c r="Y29" i="2"/>
  <c r="X29" i="2"/>
  <c r="AG45" i="2" s="1"/>
  <c r="W29" i="2"/>
  <c r="AD28" i="112" s="1"/>
  <c r="V29" i="2"/>
  <c r="V28" i="112" s="1"/>
  <c r="U29" i="2"/>
  <c r="U28" i="112" s="1"/>
  <c r="T29" i="2"/>
  <c r="S29" i="2"/>
  <c r="R29" i="2"/>
  <c r="M29" i="2"/>
  <c r="L29" i="2"/>
  <c r="K29" i="2"/>
  <c r="Q27" i="110" s="1"/>
  <c r="J29" i="2"/>
  <c r="I29" i="2"/>
  <c r="H29" i="2"/>
  <c r="G29" i="2"/>
  <c r="F29" i="2"/>
  <c r="T28" i="112" l="1"/>
  <c r="H28" i="112" s="1"/>
  <c r="T77" i="2"/>
  <c r="N28" i="108"/>
  <c r="I28" i="108"/>
  <c r="L28" i="112"/>
  <c r="I27" i="110"/>
  <c r="E27" i="110"/>
  <c r="J27" i="110"/>
  <c r="G27" i="110"/>
  <c r="W28" i="108"/>
  <c r="K28" i="108" s="1"/>
  <c r="M27" i="110"/>
  <c r="X28" i="108"/>
  <c r="J28" i="108" s="1"/>
  <c r="X28" i="112"/>
  <c r="AD28" i="108"/>
  <c r="L28" i="108" s="1"/>
  <c r="W28" i="112"/>
  <c r="AC28" i="112"/>
  <c r="Q28" i="108"/>
  <c r="P28" i="108"/>
  <c r="AB28" i="112"/>
  <c r="AA28" i="112"/>
  <c r="O28" i="108"/>
  <c r="R28" i="108"/>
  <c r="Z28" i="112"/>
  <c r="CP19" i="198"/>
  <c r="CO19" i="198"/>
  <c r="CO18" i="198"/>
  <c r="CP18" i="198" s="1"/>
  <c r="CO19" i="197"/>
  <c r="CP19" i="197" s="1"/>
  <c r="CO18" i="197"/>
  <c r="CP18" i="197" s="1"/>
  <c r="BC19" i="196"/>
  <c r="BD19" i="196" s="1"/>
  <c r="BD18" i="196"/>
  <c r="BC18" i="196"/>
  <c r="BC19" i="195"/>
  <c r="BD19" i="195" s="1"/>
  <c r="BC18" i="195"/>
  <c r="BD18" i="195" s="1"/>
  <c r="J28" i="112" l="1"/>
  <c r="I28" i="112"/>
  <c r="O28" i="112"/>
  <c r="K28" i="112"/>
  <c r="H27" i="110"/>
  <c r="F27" i="110"/>
  <c r="S28" i="112"/>
  <c r="P28" i="112"/>
  <c r="N28" i="112"/>
  <c r="Q28" i="112"/>
  <c r="F28" i="108"/>
  <c r="E28" i="108"/>
  <c r="M28" i="112"/>
  <c r="R28" i="112"/>
  <c r="H28" i="108"/>
  <c r="M28" i="108"/>
  <c r="G28" i="108"/>
  <c r="CO19" i="194"/>
  <c r="CP19" i="194" s="1"/>
  <c r="CO18" i="194"/>
  <c r="CP18" i="194" s="1"/>
  <c r="CO19" i="192" l="1"/>
  <c r="CP19" i="192" s="1"/>
  <c r="CO18" i="192"/>
  <c r="CP18" i="192" s="1"/>
  <c r="BC19" i="191" l="1"/>
  <c r="BD19" i="191" s="1"/>
  <c r="BC18" i="191"/>
  <c r="BD18" i="191" s="1"/>
  <c r="BC19" i="190"/>
  <c r="BD19" i="190" s="1"/>
  <c r="BC18" i="190"/>
  <c r="BD18" i="190" s="1"/>
  <c r="E23" i="87" l="1"/>
  <c r="E23" i="58"/>
  <c r="F48" i="85"/>
  <c r="F49" i="85"/>
  <c r="F50" i="85"/>
  <c r="F51" i="85"/>
  <c r="F52" i="85"/>
  <c r="F53" i="85"/>
  <c r="F54" i="85"/>
  <c r="F55" i="85"/>
  <c r="F56" i="85"/>
  <c r="F57" i="85"/>
  <c r="E30" i="84"/>
  <c r="E31" i="84"/>
  <c r="E32" i="84"/>
  <c r="E33" i="84"/>
  <c r="E34" i="84"/>
  <c r="E35" i="84"/>
  <c r="E37" i="84"/>
  <c r="E38" i="84"/>
  <c r="E39" i="84"/>
  <c r="E40" i="84"/>
  <c r="E41" i="84"/>
  <c r="E42" i="84"/>
  <c r="E43" i="84"/>
  <c r="E44" i="84"/>
  <c r="E45" i="84"/>
  <c r="E46" i="84"/>
  <c r="E48" i="84"/>
  <c r="E49" i="84"/>
  <c r="E50" i="84"/>
  <c r="E51" i="84"/>
  <c r="E52" i="84"/>
  <c r="E53" i="84"/>
  <c r="E54" i="84"/>
  <c r="E55" i="84"/>
  <c r="E56" i="84"/>
  <c r="E57" i="84"/>
  <c r="E59" i="84"/>
  <c r="E60" i="84"/>
  <c r="E61" i="84"/>
  <c r="E62" i="84"/>
  <c r="E63" i="84"/>
  <c r="E64" i="84"/>
  <c r="E65" i="84"/>
  <c r="E66" i="84"/>
  <c r="E67" i="84"/>
  <c r="E68" i="84"/>
  <c r="E30" i="57"/>
  <c r="E31" i="57"/>
  <c r="E33" i="57"/>
  <c r="V30" i="57" s="1"/>
  <c r="E34" i="57"/>
  <c r="V31" i="57" s="1"/>
  <c r="E35" i="57"/>
  <c r="V32" i="57" s="1"/>
  <c r="E36" i="57"/>
  <c r="V33" i="57" s="1"/>
  <c r="E37" i="57"/>
  <c r="V34" i="57" s="1"/>
  <c r="E39" i="57"/>
  <c r="V36" i="57" s="1"/>
  <c r="E40" i="57"/>
  <c r="V37" i="57" s="1"/>
  <c r="E41" i="57"/>
  <c r="V38" i="57" s="1"/>
  <c r="E42" i="57"/>
  <c r="V39" i="57" s="1"/>
  <c r="E43" i="57"/>
  <c r="V40" i="57" s="1"/>
  <c r="E44" i="57"/>
  <c r="V41" i="57" s="1"/>
  <c r="E45" i="57"/>
  <c r="V42" i="57" s="1"/>
  <c r="E46" i="57"/>
  <c r="V43" i="57" s="1"/>
  <c r="E47" i="57"/>
  <c r="V44" i="57" s="1"/>
  <c r="E48" i="57"/>
  <c r="V45" i="57" s="1"/>
  <c r="E49" i="57"/>
  <c r="V46" i="57" s="1"/>
  <c r="E50" i="57"/>
  <c r="V47" i="57" s="1"/>
  <c r="E51" i="57"/>
  <c r="V48" i="57" s="1"/>
  <c r="E52" i="57"/>
  <c r="V49" i="57" s="1"/>
  <c r="E53" i="57"/>
  <c r="V50" i="57" s="1"/>
  <c r="E55" i="57"/>
  <c r="E56" i="57"/>
  <c r="E57" i="57"/>
  <c r="E58" i="57"/>
  <c r="E59" i="57"/>
  <c r="M27" i="57" l="1"/>
  <c r="M30" i="57"/>
  <c r="M31" i="57"/>
  <c r="M32" i="57"/>
  <c r="M33" i="57"/>
  <c r="M34" i="57"/>
  <c r="M36" i="57"/>
  <c r="M37" i="57"/>
  <c r="M38" i="57"/>
  <c r="M39" i="57"/>
  <c r="M40" i="57"/>
  <c r="M41" i="57"/>
  <c r="M42" i="57"/>
  <c r="M43" i="57"/>
  <c r="M44" i="57"/>
  <c r="M45" i="57"/>
  <c r="M46" i="57"/>
  <c r="M47" i="57"/>
  <c r="M48" i="57"/>
  <c r="M49" i="57"/>
  <c r="M50" i="57"/>
  <c r="X81" i="91"/>
  <c r="X82" i="91"/>
  <c r="X83" i="91"/>
  <c r="X84" i="91"/>
  <c r="X85" i="91"/>
  <c r="X86" i="91"/>
  <c r="X87" i="91"/>
  <c r="X88" i="91"/>
  <c r="X89" i="91"/>
  <c r="X90" i="91"/>
  <c r="X91" i="91"/>
  <c r="X92" i="91"/>
  <c r="X93" i="91"/>
  <c r="X94" i="91"/>
  <c r="W81" i="91"/>
  <c r="AA81" i="91" s="1"/>
  <c r="AB81" i="91" s="1"/>
  <c r="W82" i="91"/>
  <c r="AA82" i="91" s="1"/>
  <c r="AB82" i="91" s="1"/>
  <c r="W83" i="91"/>
  <c r="AA83" i="91" s="1"/>
  <c r="AB83" i="91" s="1"/>
  <c r="W84" i="91"/>
  <c r="AA84" i="91" s="1"/>
  <c r="AB84" i="91" s="1"/>
  <c r="W85" i="91"/>
  <c r="AA85" i="91" s="1"/>
  <c r="AB85" i="91" s="1"/>
  <c r="W86" i="91"/>
  <c r="AA86" i="91" s="1"/>
  <c r="AB86" i="91" s="1"/>
  <c r="W87" i="91"/>
  <c r="AA87" i="91" s="1"/>
  <c r="AB87" i="91" s="1"/>
  <c r="W88" i="91"/>
  <c r="AA88" i="91" s="1"/>
  <c r="AB88" i="91" s="1"/>
  <c r="W89" i="91"/>
  <c r="AA89" i="91" s="1"/>
  <c r="AB89" i="91" s="1"/>
  <c r="W90" i="91"/>
  <c r="AA90" i="91" s="1"/>
  <c r="AB90" i="91" s="1"/>
  <c r="W91" i="91"/>
  <c r="AA91" i="91" s="1"/>
  <c r="AB91" i="91" s="1"/>
  <c r="W92" i="91"/>
  <c r="AA92" i="91" s="1"/>
  <c r="AB92" i="91" s="1"/>
  <c r="W93" i="91"/>
  <c r="AA93" i="91" s="1"/>
  <c r="AB93" i="91" s="1"/>
  <c r="W94" i="91"/>
  <c r="AA94" i="91" s="1"/>
  <c r="AB94" i="91" s="1"/>
  <c r="W80" i="91"/>
  <c r="AA80" i="91" s="1"/>
  <c r="AB80" i="91" s="1"/>
  <c r="W71" i="91" l="1"/>
  <c r="AA71" i="91" s="1"/>
  <c r="W72" i="91"/>
  <c r="AA72" i="91" s="1"/>
  <c r="W73" i="91"/>
  <c r="AA73" i="91" s="1"/>
  <c r="W74" i="91"/>
  <c r="AA74" i="91" s="1"/>
  <c r="W70" i="91"/>
  <c r="X70" i="91" s="1"/>
  <c r="X74" i="91" l="1"/>
  <c r="AA70" i="91"/>
  <c r="X73" i="91"/>
  <c r="X72" i="91"/>
  <c r="X71" i="91"/>
  <c r="AB87" i="5"/>
  <c r="AF87" i="5" s="1"/>
  <c r="AB88" i="5"/>
  <c r="AB89" i="5"/>
  <c r="AF89" i="5" s="1"/>
  <c r="AB90" i="5"/>
  <c r="AF90" i="5" s="1"/>
  <c r="AB86" i="5"/>
  <c r="H71" i="76"/>
  <c r="L71" i="76" s="1"/>
  <c r="H72" i="76"/>
  <c r="L72" i="76" s="1"/>
  <c r="H73" i="76"/>
  <c r="L73" i="76" s="1"/>
  <c r="H74" i="76"/>
  <c r="L74" i="76" s="1"/>
  <c r="H70" i="76"/>
  <c r="L70" i="76" s="1"/>
  <c r="F71" i="76"/>
  <c r="F72" i="76"/>
  <c r="G72" i="76" s="1"/>
  <c r="F73" i="76"/>
  <c r="F74" i="76"/>
  <c r="F70" i="76"/>
  <c r="G70" i="76" s="1"/>
  <c r="T69" i="91"/>
  <c r="T70" i="91"/>
  <c r="T71" i="91"/>
  <c r="T72" i="91"/>
  <c r="T68" i="91"/>
  <c r="S69" i="91"/>
  <c r="S70" i="91"/>
  <c r="S71" i="91"/>
  <c r="S72" i="91"/>
  <c r="S68" i="91"/>
  <c r="G91" i="16"/>
  <c r="K91" i="16" s="1"/>
  <c r="G72" i="16"/>
  <c r="K72" i="16" s="1"/>
  <c r="G73" i="16"/>
  <c r="K73" i="16" s="1"/>
  <c r="G74" i="16"/>
  <c r="K74" i="16" s="1"/>
  <c r="G75" i="16"/>
  <c r="K75" i="16" s="1"/>
  <c r="G77" i="16"/>
  <c r="K77" i="16" s="1"/>
  <c r="G78" i="16"/>
  <c r="K78" i="16" s="1"/>
  <c r="G79" i="16"/>
  <c r="K79" i="16" s="1"/>
  <c r="G80" i="16"/>
  <c r="K80" i="16" s="1"/>
  <c r="G81" i="16"/>
  <c r="K81" i="16" s="1"/>
  <c r="G82" i="16"/>
  <c r="K82" i="16" s="1"/>
  <c r="G83" i="16"/>
  <c r="K83" i="16" s="1"/>
  <c r="G84" i="16"/>
  <c r="K84" i="16" s="1"/>
  <c r="G85" i="16"/>
  <c r="K85" i="16" s="1"/>
  <c r="G86" i="16"/>
  <c r="K86" i="16" s="1"/>
  <c r="G87" i="16"/>
  <c r="K87" i="16" s="1"/>
  <c r="G88" i="16"/>
  <c r="K88" i="16" s="1"/>
  <c r="G89" i="16"/>
  <c r="K89" i="16" s="1"/>
  <c r="G90" i="16"/>
  <c r="K90" i="16" s="1"/>
  <c r="G71" i="16"/>
  <c r="K71" i="16" s="1"/>
  <c r="K69" i="16"/>
  <c r="F72" i="16"/>
  <c r="J72" i="16" s="1"/>
  <c r="F73" i="16"/>
  <c r="J73" i="16" s="1"/>
  <c r="F74" i="16"/>
  <c r="J74" i="16" s="1"/>
  <c r="F75" i="16"/>
  <c r="J75" i="16" s="1"/>
  <c r="F77" i="16"/>
  <c r="J77" i="16" s="1"/>
  <c r="F78" i="16"/>
  <c r="J78" i="16" s="1"/>
  <c r="F79" i="16"/>
  <c r="J79" i="16" s="1"/>
  <c r="F80" i="16"/>
  <c r="J80" i="16" s="1"/>
  <c r="F81" i="16"/>
  <c r="J81" i="16" s="1"/>
  <c r="F82" i="16"/>
  <c r="J82" i="16" s="1"/>
  <c r="F83" i="16"/>
  <c r="J83" i="16" s="1"/>
  <c r="F84" i="16"/>
  <c r="J84" i="16" s="1"/>
  <c r="F85" i="16"/>
  <c r="J85" i="16" s="1"/>
  <c r="F86" i="16"/>
  <c r="J86" i="16" s="1"/>
  <c r="F87" i="16"/>
  <c r="J87" i="16" s="1"/>
  <c r="F88" i="16"/>
  <c r="J88" i="16" s="1"/>
  <c r="F89" i="16"/>
  <c r="J89" i="16" s="1"/>
  <c r="F90" i="16"/>
  <c r="J90" i="16" s="1"/>
  <c r="F91" i="16"/>
  <c r="J91" i="16" s="1"/>
  <c r="J69" i="16"/>
  <c r="V89" i="2"/>
  <c r="V90" i="2"/>
  <c r="V91" i="2"/>
  <c r="V92" i="2"/>
  <c r="V93" i="2"/>
  <c r="V88" i="2"/>
  <c r="V86" i="2"/>
  <c r="V85" i="2"/>
  <c r="V80" i="2"/>
  <c r="V81" i="2"/>
  <c r="V82" i="2"/>
  <c r="V83" i="2"/>
  <c r="V79" i="2"/>
  <c r="V77" i="2"/>
  <c r="T89" i="2"/>
  <c r="T90" i="2"/>
  <c r="T91" i="2"/>
  <c r="T92" i="2"/>
  <c r="T93" i="2"/>
  <c r="T88" i="2"/>
  <c r="T86" i="2"/>
  <c r="T85" i="2"/>
  <c r="T80" i="2"/>
  <c r="T81" i="2"/>
  <c r="T82" i="2"/>
  <c r="T83" i="2"/>
  <c r="T79" i="2"/>
  <c r="S89" i="2"/>
  <c r="S90" i="2"/>
  <c r="S91" i="2"/>
  <c r="S92" i="2"/>
  <c r="S93" i="2"/>
  <c r="S88" i="2"/>
  <c r="S86" i="2"/>
  <c r="S85" i="2"/>
  <c r="S80" i="2"/>
  <c r="S81" i="2"/>
  <c r="S82" i="2"/>
  <c r="S83" i="2"/>
  <c r="S79" i="2"/>
  <c r="L100" i="91"/>
  <c r="L101" i="91"/>
  <c r="L103" i="91"/>
  <c r="L104" i="91"/>
  <c r="L105" i="91"/>
  <c r="L106" i="91"/>
  <c r="L107" i="91"/>
  <c r="L108" i="91"/>
  <c r="L109" i="91"/>
  <c r="L110" i="91"/>
  <c r="L111" i="91"/>
  <c r="L112" i="91"/>
  <c r="L113" i="91"/>
  <c r="L114" i="91"/>
  <c r="L115" i="91"/>
  <c r="L116" i="91"/>
  <c r="L117" i="91"/>
  <c r="K100" i="91"/>
  <c r="K101" i="91"/>
  <c r="K103" i="91"/>
  <c r="K104" i="91"/>
  <c r="K105" i="91"/>
  <c r="K106" i="91"/>
  <c r="K107" i="91"/>
  <c r="K108" i="91"/>
  <c r="K109" i="91"/>
  <c r="K110" i="91"/>
  <c r="K111" i="91"/>
  <c r="K112" i="91"/>
  <c r="K113" i="91"/>
  <c r="K114" i="91"/>
  <c r="K115" i="91"/>
  <c r="K116" i="91"/>
  <c r="K117" i="91"/>
  <c r="AF88" i="5" l="1"/>
  <c r="AC88" i="5"/>
  <c r="AF86" i="5"/>
  <c r="AC86" i="5"/>
  <c r="U70" i="91"/>
  <c r="K95" i="91"/>
  <c r="S77" i="2"/>
  <c r="U92" i="2"/>
  <c r="U72" i="91"/>
  <c r="U80" i="2"/>
  <c r="U89" i="2"/>
  <c r="U67" i="91"/>
  <c r="U79" i="2"/>
  <c r="U93" i="2"/>
  <c r="U86" i="2"/>
  <c r="U91" i="2"/>
  <c r="U68" i="91"/>
  <c r="U69" i="91"/>
  <c r="G71" i="76"/>
  <c r="U81" i="2"/>
  <c r="U88" i="2"/>
  <c r="U90" i="2"/>
  <c r="AC87" i="5"/>
  <c r="U71" i="91"/>
  <c r="G74" i="76"/>
  <c r="AC90" i="5"/>
  <c r="U83" i="2"/>
  <c r="U85" i="2"/>
  <c r="G73" i="76"/>
  <c r="AC89" i="5"/>
  <c r="U82" i="2"/>
  <c r="I98" i="91"/>
  <c r="I99" i="91"/>
  <c r="I100" i="91"/>
  <c r="I101" i="91"/>
  <c r="I103" i="91"/>
  <c r="I104" i="91"/>
  <c r="I105" i="91"/>
  <c r="I106" i="91"/>
  <c r="I107" i="91"/>
  <c r="I108" i="91"/>
  <c r="I109" i="91"/>
  <c r="I110" i="91"/>
  <c r="I111" i="91"/>
  <c r="I112" i="91"/>
  <c r="I113" i="91"/>
  <c r="I114" i="91"/>
  <c r="I115" i="91"/>
  <c r="I116" i="91"/>
  <c r="I117" i="91"/>
  <c r="I97" i="91"/>
  <c r="H98" i="91"/>
  <c r="H99" i="91"/>
  <c r="H100" i="91"/>
  <c r="H101" i="91"/>
  <c r="H103" i="91"/>
  <c r="H104" i="91"/>
  <c r="H105" i="91"/>
  <c r="H106" i="91"/>
  <c r="H107" i="91"/>
  <c r="H108" i="91"/>
  <c r="H109" i="91"/>
  <c r="H110" i="91"/>
  <c r="H111" i="91"/>
  <c r="H112" i="91"/>
  <c r="H113" i="91"/>
  <c r="H114" i="91"/>
  <c r="H115" i="91"/>
  <c r="H116" i="91"/>
  <c r="H117" i="91"/>
  <c r="H97" i="91"/>
  <c r="F98" i="91"/>
  <c r="G98" i="91"/>
  <c r="F99" i="91"/>
  <c r="G99" i="91"/>
  <c r="F100" i="91"/>
  <c r="G100" i="91"/>
  <c r="F101" i="91"/>
  <c r="G101" i="91"/>
  <c r="F103" i="91"/>
  <c r="G103" i="91"/>
  <c r="F104" i="91"/>
  <c r="G104" i="91"/>
  <c r="F105" i="91"/>
  <c r="G105" i="91"/>
  <c r="F106" i="91"/>
  <c r="G106" i="91"/>
  <c r="F107" i="91"/>
  <c r="G107" i="91"/>
  <c r="F108" i="91"/>
  <c r="G108" i="91"/>
  <c r="F109" i="91"/>
  <c r="G109" i="91"/>
  <c r="F110" i="91"/>
  <c r="G110" i="91"/>
  <c r="F111" i="91"/>
  <c r="G111" i="91"/>
  <c r="F112" i="91"/>
  <c r="G112" i="91"/>
  <c r="F113" i="91"/>
  <c r="G113" i="91"/>
  <c r="F114" i="91"/>
  <c r="G114" i="91"/>
  <c r="F115" i="91"/>
  <c r="G115" i="91"/>
  <c r="F116" i="91"/>
  <c r="G116" i="91"/>
  <c r="F117" i="91"/>
  <c r="G117" i="91"/>
  <c r="G97" i="91"/>
  <c r="F97" i="91"/>
  <c r="X68" i="49"/>
  <c r="X69" i="49"/>
  <c r="X70" i="49"/>
  <c r="X71" i="49"/>
  <c r="X67" i="49"/>
  <c r="W68" i="49"/>
  <c r="W69" i="49"/>
  <c r="W70" i="49"/>
  <c r="W71" i="49"/>
  <c r="W67" i="49"/>
  <c r="V68" i="49"/>
  <c r="V69" i="49"/>
  <c r="V70" i="49"/>
  <c r="V71" i="49"/>
  <c r="V67" i="49"/>
  <c r="U68" i="49"/>
  <c r="U69" i="49"/>
  <c r="U70" i="49"/>
  <c r="U71" i="49"/>
  <c r="U67" i="49"/>
  <c r="T68" i="49"/>
  <c r="T69" i="49"/>
  <c r="T70" i="49"/>
  <c r="T71" i="49"/>
  <c r="T67" i="49"/>
  <c r="S68" i="49"/>
  <c r="S69" i="49"/>
  <c r="S70" i="49"/>
  <c r="S71" i="49"/>
  <c r="S67" i="49"/>
  <c r="R68" i="49"/>
  <c r="R78" i="49" s="1"/>
  <c r="R69" i="49"/>
  <c r="R79" i="49" s="1"/>
  <c r="R70" i="49"/>
  <c r="R80" i="49" s="1"/>
  <c r="R71" i="49"/>
  <c r="R81" i="49" s="1"/>
  <c r="R67" i="49"/>
  <c r="R77" i="49" s="1"/>
  <c r="R76" i="49"/>
  <c r="F85" i="49"/>
  <c r="G85" i="49" s="1"/>
  <c r="F86" i="49"/>
  <c r="F87" i="49"/>
  <c r="F88" i="49"/>
  <c r="F90" i="49"/>
  <c r="F91" i="49"/>
  <c r="F92" i="49"/>
  <c r="F93" i="49"/>
  <c r="F94" i="49"/>
  <c r="F95" i="49"/>
  <c r="F96" i="49"/>
  <c r="F97" i="49"/>
  <c r="F98" i="49"/>
  <c r="F99" i="49"/>
  <c r="F100" i="49"/>
  <c r="F101" i="49"/>
  <c r="F102" i="49"/>
  <c r="F103" i="49"/>
  <c r="F104" i="49"/>
  <c r="F84" i="49"/>
  <c r="I69" i="49"/>
  <c r="J69" i="49"/>
  <c r="I66" i="49"/>
  <c r="J66" i="49"/>
  <c r="I67" i="49"/>
  <c r="J67" i="49"/>
  <c r="I68" i="49"/>
  <c r="J68" i="49"/>
  <c r="J65" i="49"/>
  <c r="I65" i="49"/>
  <c r="H66" i="49"/>
  <c r="H67" i="49"/>
  <c r="H68" i="49"/>
  <c r="H69" i="49"/>
  <c r="H65" i="49"/>
  <c r="G66" i="49"/>
  <c r="G67" i="49"/>
  <c r="G68" i="49"/>
  <c r="G69" i="49"/>
  <c r="G65" i="49"/>
  <c r="F66" i="49"/>
  <c r="F74" i="49" s="1"/>
  <c r="F67" i="49"/>
  <c r="F75" i="49" s="1"/>
  <c r="F68" i="49"/>
  <c r="F76" i="49" s="1"/>
  <c r="F69" i="49"/>
  <c r="F77" i="49" s="1"/>
  <c r="F65" i="49"/>
  <c r="F73" i="49" s="1"/>
  <c r="F72" i="49"/>
  <c r="G100" i="2"/>
  <c r="G101" i="2"/>
  <c r="G102" i="2"/>
  <c r="G103" i="2"/>
  <c r="G104" i="2"/>
  <c r="G105" i="2"/>
  <c r="G106" i="2"/>
  <c r="G107" i="2"/>
  <c r="G108" i="2"/>
  <c r="G99" i="2"/>
  <c r="G82" i="2"/>
  <c r="G83" i="2"/>
  <c r="G84" i="2"/>
  <c r="G85" i="2"/>
  <c r="G86" i="2"/>
  <c r="G88" i="2"/>
  <c r="G89" i="2"/>
  <c r="G90" i="2"/>
  <c r="G91" i="2"/>
  <c r="G92" i="2"/>
  <c r="G93" i="2"/>
  <c r="G94" i="2"/>
  <c r="G95" i="2"/>
  <c r="G96" i="2"/>
  <c r="G97" i="2"/>
  <c r="F100" i="2"/>
  <c r="F101" i="2"/>
  <c r="F102" i="2"/>
  <c r="F103" i="2"/>
  <c r="F104" i="2"/>
  <c r="F105" i="2"/>
  <c r="F106" i="2"/>
  <c r="F107" i="2"/>
  <c r="F108" i="2"/>
  <c r="F99" i="2"/>
  <c r="F81" i="2"/>
  <c r="F82" i="2"/>
  <c r="F83" i="2"/>
  <c r="F84" i="2"/>
  <c r="F85" i="2"/>
  <c r="F86" i="2"/>
  <c r="F88" i="2"/>
  <c r="F89" i="2"/>
  <c r="F90" i="2"/>
  <c r="F91" i="2"/>
  <c r="F92" i="2"/>
  <c r="F93" i="2"/>
  <c r="F94" i="2"/>
  <c r="F95" i="2"/>
  <c r="F96" i="2"/>
  <c r="F97" i="2"/>
  <c r="F72" i="91"/>
  <c r="F73" i="91"/>
  <c r="J73" i="91" s="1"/>
  <c r="F74" i="91"/>
  <c r="F75" i="91"/>
  <c r="J75" i="91" s="1"/>
  <c r="F77" i="91"/>
  <c r="F78" i="91"/>
  <c r="J78" i="91" s="1"/>
  <c r="F79" i="91"/>
  <c r="F80" i="91"/>
  <c r="J80" i="91" s="1"/>
  <c r="F81" i="91"/>
  <c r="F82" i="91"/>
  <c r="J82" i="91" s="1"/>
  <c r="F83" i="91"/>
  <c r="F84" i="91"/>
  <c r="F85" i="91"/>
  <c r="F86" i="91"/>
  <c r="J86" i="91" s="1"/>
  <c r="F87" i="91"/>
  <c r="J87" i="91" s="1"/>
  <c r="F88" i="91"/>
  <c r="J88" i="91" s="1"/>
  <c r="F89" i="91"/>
  <c r="F90" i="91"/>
  <c r="J90" i="91" s="1"/>
  <c r="F91" i="91"/>
  <c r="I88" i="8"/>
  <c r="I89" i="8"/>
  <c r="I90" i="8"/>
  <c r="I91" i="8"/>
  <c r="I92" i="8"/>
  <c r="I87" i="8"/>
  <c r="I66" i="8"/>
  <c r="I67" i="8"/>
  <c r="I68" i="8"/>
  <c r="I69" i="8"/>
  <c r="I71" i="8"/>
  <c r="I72" i="8"/>
  <c r="I73" i="8"/>
  <c r="I74" i="8"/>
  <c r="I75" i="8"/>
  <c r="I76" i="8"/>
  <c r="I77" i="8"/>
  <c r="I78" i="8"/>
  <c r="I79" i="8"/>
  <c r="I80" i="8"/>
  <c r="I81" i="8"/>
  <c r="I82" i="8"/>
  <c r="I83" i="8"/>
  <c r="I84" i="8"/>
  <c r="I85" i="8"/>
  <c r="I65" i="8"/>
  <c r="H88" i="8"/>
  <c r="H89" i="8"/>
  <c r="H90" i="8"/>
  <c r="H91" i="8"/>
  <c r="H92" i="8"/>
  <c r="H87" i="8"/>
  <c r="H66" i="8"/>
  <c r="H67" i="8"/>
  <c r="H68" i="8"/>
  <c r="H69" i="8"/>
  <c r="H71" i="8"/>
  <c r="H72" i="8"/>
  <c r="H73" i="8"/>
  <c r="H74" i="8"/>
  <c r="H75" i="8"/>
  <c r="H76" i="8"/>
  <c r="H77" i="8"/>
  <c r="H78" i="8"/>
  <c r="H79" i="8"/>
  <c r="H80" i="8"/>
  <c r="H81" i="8"/>
  <c r="H82" i="8"/>
  <c r="H83" i="8"/>
  <c r="H84" i="8"/>
  <c r="H85" i="8"/>
  <c r="H65" i="8"/>
  <c r="G88" i="8"/>
  <c r="G89" i="8"/>
  <c r="G90" i="8"/>
  <c r="G91" i="8"/>
  <c r="G92" i="8"/>
  <c r="G87" i="8"/>
  <c r="G71" i="8"/>
  <c r="G72" i="8"/>
  <c r="G73" i="8"/>
  <c r="G74" i="8"/>
  <c r="G75" i="8"/>
  <c r="G76" i="8"/>
  <c r="G77" i="8"/>
  <c r="G78" i="8"/>
  <c r="G79" i="8"/>
  <c r="G80" i="8"/>
  <c r="G81" i="8"/>
  <c r="G82" i="8"/>
  <c r="G83" i="8"/>
  <c r="G84" i="8"/>
  <c r="G85" i="8"/>
  <c r="G66" i="8"/>
  <c r="G67" i="8"/>
  <c r="G68" i="8"/>
  <c r="G69" i="8"/>
  <c r="G65" i="8"/>
  <c r="F88" i="8"/>
  <c r="F89" i="8"/>
  <c r="F90" i="8"/>
  <c r="F91" i="8"/>
  <c r="F92" i="8"/>
  <c r="F87" i="8"/>
  <c r="F72" i="8"/>
  <c r="F73" i="8"/>
  <c r="F74" i="8"/>
  <c r="F75" i="8"/>
  <c r="F76" i="8"/>
  <c r="F77" i="8"/>
  <c r="F78" i="8"/>
  <c r="F79" i="8"/>
  <c r="F80" i="8"/>
  <c r="F81" i="8"/>
  <c r="F82" i="8"/>
  <c r="F83" i="8"/>
  <c r="F84" i="8"/>
  <c r="F85" i="8"/>
  <c r="F71" i="8"/>
  <c r="F66" i="8"/>
  <c r="K66" i="8" s="1"/>
  <c r="F67" i="8"/>
  <c r="K67" i="8" s="1"/>
  <c r="F68" i="8"/>
  <c r="K68" i="8" s="1"/>
  <c r="F69" i="8"/>
  <c r="K69" i="8" s="1"/>
  <c r="N64" i="5"/>
  <c r="Y64" i="5" s="1"/>
  <c r="M64" i="5"/>
  <c r="X64" i="5" s="1"/>
  <c r="L64" i="5"/>
  <c r="W64" i="5" s="1"/>
  <c r="K64" i="5"/>
  <c r="J64" i="5"/>
  <c r="K65" i="5"/>
  <c r="N82" i="5"/>
  <c r="N81" i="5"/>
  <c r="N80" i="5"/>
  <c r="N79" i="5"/>
  <c r="N78" i="5"/>
  <c r="N77" i="5"/>
  <c r="N76" i="5"/>
  <c r="N75" i="5"/>
  <c r="N74" i="5"/>
  <c r="M82" i="5"/>
  <c r="M81" i="5"/>
  <c r="M80" i="5"/>
  <c r="M79" i="5"/>
  <c r="M78" i="5"/>
  <c r="M77" i="5"/>
  <c r="M76" i="5"/>
  <c r="M75" i="5"/>
  <c r="M74" i="5"/>
  <c r="L82" i="5"/>
  <c r="L81" i="5"/>
  <c r="L80" i="5"/>
  <c r="L79" i="5"/>
  <c r="L78" i="5"/>
  <c r="L77" i="5"/>
  <c r="L76" i="5"/>
  <c r="L75" i="5"/>
  <c r="L74" i="5"/>
  <c r="K82" i="5"/>
  <c r="K81" i="5"/>
  <c r="K80" i="5"/>
  <c r="K79" i="5"/>
  <c r="K78" i="5"/>
  <c r="K77" i="5"/>
  <c r="K76" i="5"/>
  <c r="K75" i="5"/>
  <c r="K74" i="5"/>
  <c r="J82" i="5"/>
  <c r="J81" i="5"/>
  <c r="J80" i="5"/>
  <c r="J79" i="5"/>
  <c r="J78" i="5"/>
  <c r="J77" i="5"/>
  <c r="J76" i="5"/>
  <c r="J75" i="5"/>
  <c r="J74" i="5"/>
  <c r="N73" i="5"/>
  <c r="M73" i="5"/>
  <c r="L73" i="5"/>
  <c r="K73" i="5"/>
  <c r="J73" i="5"/>
  <c r="N72" i="5"/>
  <c r="M72" i="5"/>
  <c r="L72" i="5"/>
  <c r="K72" i="5"/>
  <c r="J72" i="5"/>
  <c r="N71" i="5"/>
  <c r="M71" i="5"/>
  <c r="L71" i="5"/>
  <c r="K71" i="5"/>
  <c r="J71" i="5"/>
  <c r="U71" i="5" s="1"/>
  <c r="N70" i="5"/>
  <c r="M70" i="5"/>
  <c r="L70" i="5"/>
  <c r="K70" i="5"/>
  <c r="J70" i="5"/>
  <c r="N69" i="5"/>
  <c r="M69" i="5"/>
  <c r="L69" i="5"/>
  <c r="K69" i="5"/>
  <c r="J69" i="5"/>
  <c r="N68" i="5"/>
  <c r="M68" i="5"/>
  <c r="L68" i="5"/>
  <c r="K68" i="5"/>
  <c r="J68" i="5"/>
  <c r="N67" i="5"/>
  <c r="M67" i="5"/>
  <c r="L67" i="5"/>
  <c r="K67" i="5"/>
  <c r="J67" i="5"/>
  <c r="N66" i="5"/>
  <c r="M66" i="5"/>
  <c r="L66" i="5"/>
  <c r="K66" i="5"/>
  <c r="J66" i="5"/>
  <c r="N65" i="5"/>
  <c r="M65" i="5"/>
  <c r="L65" i="5"/>
  <c r="J65" i="5"/>
  <c r="V70" i="5" l="1"/>
  <c r="V78" i="5"/>
  <c r="F79" i="2"/>
  <c r="F95" i="91"/>
  <c r="G79" i="2"/>
  <c r="H79" i="2" s="1"/>
  <c r="S78" i="49"/>
  <c r="G75" i="49"/>
  <c r="T68" i="5"/>
  <c r="T66" i="5"/>
  <c r="T70" i="5"/>
  <c r="T74" i="5"/>
  <c r="T82" i="5"/>
  <c r="Y70" i="5"/>
  <c r="Y74" i="5"/>
  <c r="Y78" i="5"/>
  <c r="T72" i="5"/>
  <c r="T76" i="5"/>
  <c r="T80" i="5"/>
  <c r="H95" i="91"/>
  <c r="G95" i="91"/>
  <c r="X66" i="5"/>
  <c r="X70" i="5"/>
  <c r="X74" i="5"/>
  <c r="X78" i="5"/>
  <c r="X82" i="5"/>
  <c r="X68" i="5"/>
  <c r="X72" i="5"/>
  <c r="X76" i="5"/>
  <c r="X80" i="5"/>
  <c r="U69" i="5"/>
  <c r="U73" i="5"/>
  <c r="Y73" i="5"/>
  <c r="Y67" i="5"/>
  <c r="Y71" i="5"/>
  <c r="U79" i="5"/>
  <c r="Y72" i="5"/>
  <c r="U80" i="5"/>
  <c r="Y76" i="5"/>
  <c r="Y80" i="5"/>
  <c r="S79" i="49"/>
  <c r="V68" i="5"/>
  <c r="V76" i="5"/>
  <c r="S77" i="49"/>
  <c r="W68" i="5"/>
  <c r="W72" i="5"/>
  <c r="W76" i="5"/>
  <c r="W80" i="5"/>
  <c r="T67" i="5"/>
  <c r="X67" i="5"/>
  <c r="X71" i="5"/>
  <c r="V77" i="5"/>
  <c r="X75" i="5"/>
  <c r="X79" i="5"/>
  <c r="G84" i="49"/>
  <c r="G101" i="49"/>
  <c r="G97" i="49"/>
  <c r="X65" i="5"/>
  <c r="X69" i="5"/>
  <c r="V71" i="5"/>
  <c r="X73" i="5"/>
  <c r="X77" i="5"/>
  <c r="X81" i="5"/>
  <c r="G71" i="91"/>
  <c r="G76" i="49"/>
  <c r="I75" i="49"/>
  <c r="I77" i="49"/>
  <c r="G103" i="49"/>
  <c r="G99" i="49"/>
  <c r="G95" i="49"/>
  <c r="G91" i="49"/>
  <c r="G86" i="49"/>
  <c r="U88" i="49"/>
  <c r="U79" i="49"/>
  <c r="W76" i="49"/>
  <c r="W88" i="49" s="1"/>
  <c r="W79" i="49"/>
  <c r="W91" i="49" s="1"/>
  <c r="H73" i="49"/>
  <c r="T81" i="49"/>
  <c r="W67" i="5"/>
  <c r="W71" i="5"/>
  <c r="W75" i="5"/>
  <c r="W79" i="5"/>
  <c r="Y77" i="5"/>
  <c r="G77" i="49"/>
  <c r="H72" i="49"/>
  <c r="H75" i="49"/>
  <c r="J72" i="49"/>
  <c r="J75" i="49"/>
  <c r="J77" i="49"/>
  <c r="G104" i="49"/>
  <c r="G100" i="49"/>
  <c r="G96" i="49"/>
  <c r="G92" i="49"/>
  <c r="G87" i="49"/>
  <c r="S80" i="49"/>
  <c r="T77" i="49"/>
  <c r="T78" i="49"/>
  <c r="U80" i="49"/>
  <c r="V77" i="49"/>
  <c r="V78" i="49"/>
  <c r="W80" i="49"/>
  <c r="W92" i="49" s="1"/>
  <c r="X77" i="49"/>
  <c r="X78" i="49"/>
  <c r="H74" i="49"/>
  <c r="V81" i="49"/>
  <c r="X81" i="49"/>
  <c r="W65" i="5"/>
  <c r="W69" i="5"/>
  <c r="W73" i="5"/>
  <c r="W77" i="5"/>
  <c r="W81" i="5"/>
  <c r="Y79" i="5"/>
  <c r="G72" i="49"/>
  <c r="H77" i="49"/>
  <c r="I72" i="49"/>
  <c r="J76" i="49"/>
  <c r="J74" i="49"/>
  <c r="G102" i="49"/>
  <c r="G98" i="49"/>
  <c r="G94" i="49"/>
  <c r="G90" i="49"/>
  <c r="T80" i="49"/>
  <c r="U77" i="49"/>
  <c r="U78" i="49"/>
  <c r="V80" i="49"/>
  <c r="W77" i="49"/>
  <c r="W89" i="49" s="1"/>
  <c r="W78" i="49"/>
  <c r="W90" i="49" s="1"/>
  <c r="X80" i="49"/>
  <c r="J73" i="49"/>
  <c r="W66" i="5"/>
  <c r="W70" i="5"/>
  <c r="W74" i="5"/>
  <c r="W78" i="5"/>
  <c r="W82" i="5"/>
  <c r="G73" i="49"/>
  <c r="G74" i="49"/>
  <c r="H76" i="49"/>
  <c r="I73" i="49"/>
  <c r="I76" i="49"/>
  <c r="I74" i="49"/>
  <c r="G93" i="49"/>
  <c r="G88" i="49"/>
  <c r="S81" i="49"/>
  <c r="T76" i="49"/>
  <c r="T88" i="49" s="1"/>
  <c r="T79" i="49"/>
  <c r="U81" i="49"/>
  <c r="V76" i="49"/>
  <c r="V88" i="49" s="1"/>
  <c r="V79" i="49"/>
  <c r="W81" i="49"/>
  <c r="W93" i="49" s="1"/>
  <c r="X76" i="49"/>
  <c r="X88" i="49" s="1"/>
  <c r="X79" i="49"/>
  <c r="U78" i="5"/>
  <c r="Y82" i="5"/>
  <c r="G84" i="91"/>
  <c r="V82" i="5"/>
  <c r="G91" i="91"/>
  <c r="G87" i="91"/>
  <c r="G83" i="91"/>
  <c r="G79" i="91"/>
  <c r="G74" i="91"/>
  <c r="J74" i="91"/>
  <c r="J91" i="91"/>
  <c r="J79" i="91"/>
  <c r="T78" i="5"/>
  <c r="G89" i="91"/>
  <c r="G85" i="91"/>
  <c r="G81" i="91"/>
  <c r="G77" i="91"/>
  <c r="G72" i="91"/>
  <c r="J83" i="91"/>
  <c r="G88" i="91"/>
  <c r="G80" i="91"/>
  <c r="J71" i="91"/>
  <c r="J84" i="91"/>
  <c r="G90" i="91"/>
  <c r="G86" i="91"/>
  <c r="G82" i="91"/>
  <c r="G78" i="91"/>
  <c r="G73" i="91"/>
  <c r="J72" i="91"/>
  <c r="J77" i="91"/>
  <c r="J81" i="91"/>
  <c r="J85" i="91"/>
  <c r="J89" i="91"/>
  <c r="G75" i="91"/>
  <c r="Y65" i="5"/>
  <c r="Y66" i="5"/>
  <c r="Y68" i="5"/>
  <c r="Y69" i="5"/>
  <c r="Y75" i="5"/>
  <c r="Y81" i="5"/>
  <c r="V64" i="5"/>
  <c r="V66" i="5"/>
  <c r="V67" i="5"/>
  <c r="V72" i="5"/>
  <c r="V79" i="5"/>
  <c r="V65" i="5"/>
  <c r="V73" i="5"/>
  <c r="V80" i="5"/>
  <c r="V81" i="5"/>
  <c r="V69" i="5"/>
  <c r="V74" i="5"/>
  <c r="V75" i="5"/>
  <c r="U65" i="5"/>
  <c r="U66" i="5"/>
  <c r="U76" i="5"/>
  <c r="U70" i="5"/>
  <c r="U77" i="5"/>
  <c r="U81" i="5"/>
  <c r="U68" i="5"/>
  <c r="U74" i="5"/>
  <c r="T64" i="5"/>
  <c r="U82" i="5"/>
  <c r="U64" i="5"/>
  <c r="U67" i="5"/>
  <c r="U72" i="5"/>
  <c r="U75" i="5"/>
  <c r="T69" i="5"/>
  <c r="T71" i="5"/>
  <c r="T73" i="5"/>
  <c r="T75" i="5"/>
  <c r="T77" i="5"/>
  <c r="T79" i="5"/>
  <c r="T81" i="5"/>
  <c r="T65" i="5"/>
  <c r="AG69" i="5"/>
  <c r="AF69" i="5"/>
  <c r="AE69" i="5"/>
  <c r="AG68" i="5"/>
  <c r="AF68" i="5"/>
  <c r="AE68" i="5"/>
  <c r="AC68" i="5"/>
  <c r="AG67" i="5"/>
  <c r="AF67" i="5"/>
  <c r="AE67" i="5"/>
  <c r="AC67" i="5"/>
  <c r="AG66" i="5"/>
  <c r="AF66" i="5"/>
  <c r="AE66" i="5"/>
  <c r="AG65" i="5"/>
  <c r="AF65" i="5"/>
  <c r="AE65" i="5"/>
  <c r="AC65" i="5"/>
  <c r="AC71" i="5" s="1"/>
  <c r="H108" i="2" l="1"/>
  <c r="H97" i="2"/>
  <c r="H85" i="2"/>
  <c r="H82" i="2"/>
  <c r="H89" i="2"/>
  <c r="H94" i="2"/>
  <c r="H100" i="2"/>
  <c r="H105" i="2"/>
  <c r="H103" i="2"/>
  <c r="H91" i="2"/>
  <c r="H102" i="2"/>
  <c r="H92" i="2"/>
  <c r="H104" i="2"/>
  <c r="H93" i="2"/>
  <c r="H99" i="2"/>
  <c r="H81" i="2"/>
  <c r="H86" i="2"/>
  <c r="H107" i="2"/>
  <c r="H84" i="2"/>
  <c r="H101" i="2"/>
  <c r="H90" i="2"/>
  <c r="H106" i="2"/>
  <c r="H95" i="2"/>
  <c r="H96" i="2"/>
  <c r="H88" i="2"/>
  <c r="H83" i="2"/>
  <c r="S31" i="79"/>
  <c r="S32" i="79"/>
  <c r="S33" i="79"/>
  <c r="S34" i="79"/>
  <c r="S35" i="79"/>
  <c r="S36" i="79"/>
  <c r="S38" i="79"/>
  <c r="S39" i="79"/>
  <c r="S40" i="79"/>
  <c r="S41" i="79"/>
  <c r="S42" i="79"/>
  <c r="S43" i="79"/>
  <c r="S44" i="79"/>
  <c r="S45" i="79"/>
  <c r="S46" i="79"/>
  <c r="S47" i="79"/>
  <c r="S49" i="79"/>
  <c r="S50" i="79"/>
  <c r="S51" i="79"/>
  <c r="S52" i="79"/>
  <c r="S53" i="79"/>
  <c r="S54" i="79"/>
  <c r="S55" i="79"/>
  <c r="S56" i="79"/>
  <c r="S57" i="79"/>
  <c r="S58" i="79"/>
  <c r="S60" i="79"/>
  <c r="S61" i="79"/>
  <c r="S62" i="79"/>
  <c r="S63" i="79"/>
  <c r="S64" i="79"/>
  <c r="S65" i="79"/>
  <c r="S66" i="79"/>
  <c r="S67" i="79"/>
  <c r="S68" i="79"/>
  <c r="S69" i="79"/>
  <c r="G31" i="79"/>
  <c r="G32" i="79"/>
  <c r="G33" i="79"/>
  <c r="G34" i="79"/>
  <c r="G35" i="79"/>
  <c r="G36" i="79"/>
  <c r="G38" i="79"/>
  <c r="G39" i="79"/>
  <c r="G40" i="79"/>
  <c r="G41" i="79"/>
  <c r="G42" i="79"/>
  <c r="G43" i="79"/>
  <c r="G44" i="79"/>
  <c r="G45" i="79"/>
  <c r="G46" i="79"/>
  <c r="G47" i="79"/>
  <c r="G49" i="79"/>
  <c r="G50" i="79"/>
  <c r="G51" i="79"/>
  <c r="G52" i="79"/>
  <c r="G53" i="79"/>
  <c r="G54" i="79"/>
  <c r="G55" i="79"/>
  <c r="G56" i="79"/>
  <c r="G57" i="79"/>
  <c r="G58" i="79"/>
  <c r="G60" i="79"/>
  <c r="G61" i="79"/>
  <c r="G62" i="79"/>
  <c r="G63" i="79"/>
  <c r="G64" i="79"/>
  <c r="G65" i="79"/>
  <c r="G66" i="79"/>
  <c r="G67" i="79"/>
  <c r="G68" i="79"/>
  <c r="G69" i="79"/>
  <c r="F30" i="85"/>
  <c r="F31" i="85"/>
  <c r="F32" i="85"/>
  <c r="F33" i="85"/>
  <c r="F34" i="85"/>
  <c r="F35" i="85"/>
  <c r="F37" i="85"/>
  <c r="F38" i="85"/>
  <c r="F39" i="85"/>
  <c r="F40" i="85"/>
  <c r="F41" i="85"/>
  <c r="F42" i="85"/>
  <c r="F43" i="85"/>
  <c r="F44" i="85"/>
  <c r="F45" i="85"/>
  <c r="F46" i="85"/>
  <c r="F59" i="85"/>
  <c r="F60" i="85"/>
  <c r="F61" i="85"/>
  <c r="F62" i="85"/>
  <c r="F63" i="85"/>
  <c r="F64" i="85"/>
  <c r="F65" i="85"/>
  <c r="F66" i="85"/>
  <c r="F67" i="85"/>
  <c r="F68" i="85"/>
  <c r="AG64" i="5"/>
  <c r="AG73" i="5" s="1"/>
  <c r="AF64" i="5"/>
  <c r="AF72" i="5" s="1"/>
  <c r="AE64" i="5"/>
  <c r="AE71" i="5" s="1"/>
  <c r="AC75" i="5"/>
  <c r="AB70" i="5"/>
  <c r="AB72" i="5" l="1"/>
  <c r="AB75" i="5"/>
  <c r="AG75" i="5"/>
  <c r="AB74" i="5"/>
  <c r="AF74" i="5"/>
  <c r="AE72" i="5"/>
  <c r="AE73" i="5"/>
  <c r="AG71" i="5"/>
  <c r="AF70" i="5"/>
  <c r="AF71" i="5"/>
  <c r="AF73" i="5"/>
  <c r="AF75" i="5"/>
  <c r="AB71" i="5"/>
  <c r="AE70" i="5"/>
  <c r="AE75" i="5"/>
  <c r="AC70" i="5"/>
  <c r="AC74" i="5"/>
  <c r="AG70" i="5"/>
  <c r="AG74" i="5"/>
  <c r="AB73" i="5"/>
  <c r="AG72" i="5"/>
  <c r="AC73" i="5"/>
  <c r="AE74" i="5"/>
  <c r="E51" i="189"/>
  <c r="E50" i="189"/>
  <c r="E49" i="189"/>
  <c r="E48" i="189"/>
  <c r="E47" i="189"/>
  <c r="E46" i="189"/>
  <c r="E45" i="189"/>
  <c r="E44" i="189"/>
  <c r="E43" i="189"/>
  <c r="E42" i="189"/>
  <c r="E40" i="189"/>
  <c r="E39" i="189"/>
  <c r="E38" i="189"/>
  <c r="E37" i="189"/>
  <c r="E36" i="189"/>
  <c r="E35" i="189"/>
  <c r="E34" i="189"/>
  <c r="E33" i="189"/>
  <c r="E32" i="189"/>
  <c r="E31" i="189"/>
  <c r="E29" i="189"/>
  <c r="E28" i="189"/>
  <c r="E27" i="189"/>
  <c r="E26" i="189"/>
  <c r="E25" i="189"/>
  <c r="E24" i="189"/>
  <c r="E23" i="189"/>
  <c r="E22" i="189"/>
  <c r="E21" i="189"/>
  <c r="E20" i="189"/>
  <c r="E18" i="189"/>
  <c r="E17" i="189"/>
  <c r="E16" i="189"/>
  <c r="E15" i="189"/>
  <c r="E14" i="189"/>
  <c r="E13" i="189"/>
  <c r="E49" i="187"/>
  <c r="E48" i="187"/>
  <c r="E47" i="187"/>
  <c r="E46" i="187"/>
  <c r="E45" i="187"/>
  <c r="E44" i="187"/>
  <c r="E43" i="187"/>
  <c r="E42" i="187"/>
  <c r="E41" i="187"/>
  <c r="E40" i="187"/>
  <c r="E38" i="187"/>
  <c r="E37" i="187"/>
  <c r="E36" i="187"/>
  <c r="E35" i="187"/>
  <c r="E34" i="187"/>
  <c r="E33" i="187"/>
  <c r="E32" i="187"/>
  <c r="E31" i="187"/>
  <c r="E30" i="187"/>
  <c r="E29" i="187"/>
  <c r="E27" i="187"/>
  <c r="E26" i="187"/>
  <c r="E25" i="187"/>
  <c r="E24" i="187"/>
  <c r="E23" i="187"/>
  <c r="E22" i="187"/>
  <c r="E21" i="187"/>
  <c r="E20" i="187"/>
  <c r="E19" i="187"/>
  <c r="E18" i="187"/>
  <c r="E16" i="187"/>
  <c r="E15" i="187"/>
  <c r="E14" i="187"/>
  <c r="E13" i="187"/>
  <c r="E12" i="187"/>
  <c r="E11" i="187"/>
  <c r="E56" i="185"/>
  <c r="E55" i="185"/>
  <c r="E54" i="185"/>
  <c r="E53" i="185"/>
  <c r="E52" i="185"/>
  <c r="E51" i="185"/>
  <c r="E50" i="185"/>
  <c r="E49" i="185"/>
  <c r="E48" i="185"/>
  <c r="E47" i="185"/>
  <c r="E45" i="185"/>
  <c r="E44" i="185"/>
  <c r="E43" i="185"/>
  <c r="E42" i="185"/>
  <c r="E41" i="185"/>
  <c r="E40" i="185"/>
  <c r="E39" i="185"/>
  <c r="E38" i="185"/>
  <c r="E37" i="185"/>
  <c r="E36" i="185"/>
  <c r="E34" i="185"/>
  <c r="E33" i="185"/>
  <c r="E32" i="185"/>
  <c r="E31" i="185"/>
  <c r="E30" i="185"/>
  <c r="E29" i="185"/>
  <c r="E28" i="185"/>
  <c r="E27" i="185"/>
  <c r="E26" i="185"/>
  <c r="E25" i="185"/>
  <c r="E23" i="185"/>
  <c r="E22" i="185"/>
  <c r="E21" i="185"/>
  <c r="E20" i="185"/>
  <c r="E19" i="185"/>
  <c r="E18" i="185"/>
  <c r="E69" i="183"/>
  <c r="E68" i="183"/>
  <c r="E67" i="183"/>
  <c r="E66" i="183"/>
  <c r="E65" i="183"/>
  <c r="E64" i="183"/>
  <c r="E63" i="183"/>
  <c r="E62" i="183"/>
  <c r="E61" i="183"/>
  <c r="E60" i="183"/>
  <c r="E58" i="183"/>
  <c r="E57" i="183"/>
  <c r="E56" i="183"/>
  <c r="E55" i="183"/>
  <c r="E54" i="183"/>
  <c r="E53" i="183"/>
  <c r="E52" i="183"/>
  <c r="E51" i="183"/>
  <c r="E50" i="183"/>
  <c r="E49" i="183"/>
  <c r="E47" i="183"/>
  <c r="E46" i="183"/>
  <c r="E45" i="183"/>
  <c r="E44" i="183"/>
  <c r="E43" i="183"/>
  <c r="E42" i="183"/>
  <c r="E41" i="183"/>
  <c r="E40" i="183"/>
  <c r="E39" i="183"/>
  <c r="E38" i="183"/>
  <c r="E36" i="183"/>
  <c r="E35" i="183"/>
  <c r="E34" i="183"/>
  <c r="E33" i="183"/>
  <c r="E32" i="183"/>
  <c r="E31" i="183"/>
  <c r="J23" i="183"/>
  <c r="J22" i="183"/>
  <c r="J21" i="183"/>
  <c r="J23" i="182"/>
  <c r="J22" i="182"/>
  <c r="J21" i="182"/>
  <c r="E49" i="181"/>
  <c r="E48" i="181"/>
  <c r="E47" i="181"/>
  <c r="E46" i="181"/>
  <c r="E45" i="181"/>
  <c r="E44" i="181"/>
  <c r="E43" i="181"/>
  <c r="E42" i="181"/>
  <c r="E41" i="181"/>
  <c r="E40" i="181"/>
  <c r="E38" i="181"/>
  <c r="E37" i="181"/>
  <c r="E36" i="181"/>
  <c r="E35" i="181"/>
  <c r="E34" i="181"/>
  <c r="E33" i="181"/>
  <c r="E32" i="181"/>
  <c r="E31" i="181"/>
  <c r="E30" i="181"/>
  <c r="E29" i="181"/>
  <c r="E27" i="181"/>
  <c r="E26" i="181"/>
  <c r="E25" i="181"/>
  <c r="E24" i="181"/>
  <c r="E23" i="181"/>
  <c r="E22" i="181"/>
  <c r="E21" i="181"/>
  <c r="E20" i="181"/>
  <c r="E19" i="181"/>
  <c r="E18" i="181"/>
  <c r="E16" i="181"/>
  <c r="E15" i="181"/>
  <c r="E14" i="181"/>
  <c r="E13" i="181"/>
  <c r="E12" i="181"/>
  <c r="E11" i="181"/>
  <c r="E71" i="179"/>
  <c r="E70" i="179"/>
  <c r="E69" i="179"/>
  <c r="E68" i="179"/>
  <c r="E67" i="179"/>
  <c r="E66" i="179"/>
  <c r="E65" i="179"/>
  <c r="E64" i="179"/>
  <c r="E63" i="179"/>
  <c r="E62" i="179"/>
  <c r="E60" i="179"/>
  <c r="E59" i="179"/>
  <c r="E58" i="179"/>
  <c r="E57" i="179"/>
  <c r="E56" i="179"/>
  <c r="E55" i="179"/>
  <c r="E54" i="179"/>
  <c r="E53" i="179"/>
  <c r="E52" i="179"/>
  <c r="E51" i="179"/>
  <c r="E49" i="179"/>
  <c r="E48" i="179"/>
  <c r="E47" i="179"/>
  <c r="E46" i="179"/>
  <c r="E45" i="179"/>
  <c r="E44" i="179"/>
  <c r="E43" i="179"/>
  <c r="E42" i="179"/>
  <c r="E41" i="179"/>
  <c r="E40" i="179"/>
  <c r="E38" i="179"/>
  <c r="E37" i="179"/>
  <c r="E36" i="179"/>
  <c r="E35" i="179"/>
  <c r="E34" i="179"/>
  <c r="E33" i="179"/>
  <c r="J25" i="179"/>
  <c r="J24" i="179"/>
  <c r="J23" i="179"/>
  <c r="J22" i="179"/>
  <c r="J20" i="179"/>
  <c r="J25" i="178"/>
  <c r="J24" i="178"/>
  <c r="J23" i="178"/>
  <c r="J22" i="178"/>
  <c r="J20" i="178"/>
  <c r="AE27" i="108" l="1"/>
  <c r="AD27" i="108"/>
  <c r="AC27" i="108"/>
  <c r="AB27" i="108"/>
  <c r="AA27" i="108"/>
  <c r="Y27" i="108"/>
  <c r="X27" i="108"/>
  <c r="W27" i="108"/>
  <c r="V27" i="108"/>
  <c r="U27" i="108"/>
  <c r="T27" i="108"/>
  <c r="R27" i="108"/>
  <c r="Q27" i="108"/>
  <c r="P27" i="108"/>
  <c r="O27" i="108"/>
  <c r="AD27" i="107"/>
  <c r="AC27" i="107"/>
  <c r="AB27" i="107"/>
  <c r="AA27" i="107"/>
  <c r="Y27" i="107"/>
  <c r="X27" i="107"/>
  <c r="W27" i="107"/>
  <c r="V27" i="107"/>
  <c r="U27" i="107"/>
  <c r="T27" i="107"/>
  <c r="R27" i="107"/>
  <c r="Q27" i="107"/>
  <c r="P27" i="107"/>
  <c r="O27" i="107"/>
  <c r="P2" i="107" l="1"/>
  <c r="AE27" i="107" l="1"/>
  <c r="F59" i="59"/>
  <c r="F58" i="59"/>
  <c r="F57" i="59"/>
  <c r="F56" i="59"/>
  <c r="F55" i="59"/>
  <c r="F53" i="59"/>
  <c r="F52" i="59"/>
  <c r="F51" i="59"/>
  <c r="F50" i="59"/>
  <c r="F49" i="59"/>
  <c r="F48" i="59"/>
  <c r="F47" i="59"/>
  <c r="F46" i="59"/>
  <c r="F45" i="59"/>
  <c r="F44" i="59"/>
  <c r="F43" i="59"/>
  <c r="F42" i="59"/>
  <c r="F41" i="59"/>
  <c r="F40" i="59"/>
  <c r="F39" i="59"/>
  <c r="F37" i="59"/>
  <c r="F36" i="59"/>
  <c r="F35" i="59"/>
  <c r="F34" i="59"/>
  <c r="F33" i="59"/>
  <c r="L50" i="57"/>
  <c r="L49" i="57"/>
  <c r="L48" i="57"/>
  <c r="L47" i="57"/>
  <c r="L46" i="57"/>
  <c r="L45" i="57"/>
  <c r="L44" i="57"/>
  <c r="L43" i="57"/>
  <c r="L42" i="57"/>
  <c r="L41" i="57"/>
  <c r="L40" i="57"/>
  <c r="L39" i="57"/>
  <c r="L38" i="57"/>
  <c r="L37" i="57"/>
  <c r="L36" i="57"/>
  <c r="L34" i="57"/>
  <c r="L33" i="57"/>
  <c r="L32" i="57"/>
  <c r="L31" i="57"/>
  <c r="L30" i="57"/>
  <c r="L27" i="57"/>
  <c r="O2" i="107" l="1"/>
  <c r="Q2" i="107" s="1"/>
  <c r="S27" i="114" l="1"/>
  <c r="R27" i="114"/>
  <c r="Q27" i="114"/>
  <c r="P27" i="114"/>
  <c r="N27" i="114"/>
  <c r="M27" i="113"/>
  <c r="N27" i="113"/>
  <c r="P27" i="113"/>
  <c r="Q27" i="113"/>
  <c r="R27" i="113"/>
  <c r="S27" i="113"/>
  <c r="E45" i="111"/>
  <c r="F45" i="111"/>
  <c r="G45" i="111"/>
  <c r="K26" i="110"/>
  <c r="L26" i="110"/>
  <c r="M26" i="110"/>
  <c r="N26" i="110"/>
  <c r="O26" i="110"/>
  <c r="P26" i="110"/>
  <c r="Q26" i="110"/>
  <c r="R26" i="110"/>
  <c r="S26" i="110"/>
  <c r="K26" i="109"/>
  <c r="L26" i="109"/>
  <c r="M26" i="109"/>
  <c r="N26" i="109"/>
  <c r="O26" i="109"/>
  <c r="P26" i="109"/>
  <c r="Q26" i="109"/>
  <c r="R26" i="109"/>
  <c r="U26" i="109"/>
  <c r="T27" i="111"/>
  <c r="U27" i="111"/>
  <c r="V27" i="111"/>
  <c r="W27" i="111"/>
  <c r="X27" i="111"/>
  <c r="Z27" i="111"/>
  <c r="AA27" i="111"/>
  <c r="AB27" i="111"/>
  <c r="AC27" i="111"/>
  <c r="AD27" i="111"/>
  <c r="T27" i="112"/>
  <c r="U27" i="112"/>
  <c r="V27" i="112"/>
  <c r="W27" i="112"/>
  <c r="X27" i="112"/>
  <c r="Z27" i="112"/>
  <c r="AA27" i="112"/>
  <c r="AB27" i="112"/>
  <c r="AC27" i="112"/>
  <c r="AD27" i="112"/>
  <c r="F22" i="88"/>
  <c r="S26" i="109" l="1"/>
  <c r="T26" i="109" s="1"/>
  <c r="O22" i="107"/>
  <c r="O23" i="107"/>
  <c r="O24" i="107"/>
  <c r="O25" i="107"/>
  <c r="O26" i="107"/>
  <c r="P22" i="107"/>
  <c r="P23" i="107"/>
  <c r="P24" i="107"/>
  <c r="P25" i="107"/>
  <c r="P26" i="107"/>
  <c r="S23" i="131"/>
  <c r="G23" i="131"/>
  <c r="F23" i="100"/>
  <c r="F22" i="100"/>
  <c r="L22" i="165" l="1"/>
  <c r="L22" i="163"/>
  <c r="S23" i="79"/>
  <c r="G23" i="79"/>
  <c r="S23" i="76"/>
  <c r="F23" i="85" l="1"/>
  <c r="F22" i="85"/>
  <c r="F22" i="59"/>
  <c r="F23" i="59"/>
  <c r="L22" i="161"/>
  <c r="L22" i="159"/>
  <c r="S67" i="110" l="1"/>
  <c r="R67" i="110"/>
  <c r="Q67" i="110"/>
  <c r="P67" i="110"/>
  <c r="O67" i="110"/>
  <c r="N67" i="110"/>
  <c r="M67" i="110"/>
  <c r="L67" i="110"/>
  <c r="K67" i="110"/>
  <c r="S66" i="110"/>
  <c r="R66" i="110"/>
  <c r="Q66" i="110"/>
  <c r="P66" i="110"/>
  <c r="O66" i="110"/>
  <c r="N66" i="110"/>
  <c r="M66" i="110"/>
  <c r="L66" i="110"/>
  <c r="K66" i="110"/>
  <c r="S65" i="110"/>
  <c r="R65" i="110"/>
  <c r="Q65" i="110"/>
  <c r="P65" i="110"/>
  <c r="O65" i="110"/>
  <c r="N65" i="110"/>
  <c r="M65" i="110"/>
  <c r="L65" i="110"/>
  <c r="K65" i="110"/>
  <c r="S64" i="110"/>
  <c r="R64" i="110"/>
  <c r="Q64" i="110"/>
  <c r="P64" i="110"/>
  <c r="O64" i="110"/>
  <c r="N64" i="110"/>
  <c r="M64" i="110"/>
  <c r="L64" i="110"/>
  <c r="K64" i="110"/>
  <c r="S63" i="110"/>
  <c r="R63" i="110"/>
  <c r="Q63" i="110"/>
  <c r="P63" i="110"/>
  <c r="O63" i="110"/>
  <c r="N63" i="110"/>
  <c r="M63" i="110"/>
  <c r="L63" i="110"/>
  <c r="K63" i="110"/>
  <c r="S62" i="110"/>
  <c r="R62" i="110"/>
  <c r="Q62" i="110"/>
  <c r="P62" i="110"/>
  <c r="O62" i="110"/>
  <c r="N62" i="110"/>
  <c r="M62" i="110"/>
  <c r="L62" i="110"/>
  <c r="K62" i="110"/>
  <c r="S61" i="110"/>
  <c r="R61" i="110"/>
  <c r="Q61" i="110"/>
  <c r="P61" i="110"/>
  <c r="O61" i="110"/>
  <c r="N61" i="110"/>
  <c r="M61" i="110"/>
  <c r="L61" i="110"/>
  <c r="K61" i="110"/>
  <c r="S60" i="110"/>
  <c r="R60" i="110"/>
  <c r="Q60" i="110"/>
  <c r="P60" i="110"/>
  <c r="O60" i="110"/>
  <c r="N60" i="110"/>
  <c r="M60" i="110"/>
  <c r="L60" i="110"/>
  <c r="K60" i="110"/>
  <c r="S59" i="110"/>
  <c r="R59" i="110"/>
  <c r="Q59" i="110"/>
  <c r="P59" i="110"/>
  <c r="O59" i="110"/>
  <c r="N59" i="110"/>
  <c r="M59" i="110"/>
  <c r="L59" i="110"/>
  <c r="K59" i="110"/>
  <c r="S58" i="110"/>
  <c r="R58" i="110"/>
  <c r="Q58" i="110"/>
  <c r="P58" i="110"/>
  <c r="O58" i="110"/>
  <c r="N58" i="110"/>
  <c r="M58" i="110"/>
  <c r="L58" i="110"/>
  <c r="K58" i="110"/>
  <c r="S56" i="110"/>
  <c r="R56" i="110"/>
  <c r="Q56" i="110"/>
  <c r="P56" i="110"/>
  <c r="O56" i="110"/>
  <c r="N56" i="110"/>
  <c r="M56" i="110"/>
  <c r="L56" i="110"/>
  <c r="K56" i="110"/>
  <c r="S55" i="110"/>
  <c r="R55" i="110"/>
  <c r="Q55" i="110"/>
  <c r="P55" i="110"/>
  <c r="O55" i="110"/>
  <c r="N55" i="110"/>
  <c r="M55" i="110"/>
  <c r="L55" i="110"/>
  <c r="K55" i="110"/>
  <c r="S54" i="110"/>
  <c r="R54" i="110"/>
  <c r="Q54" i="110"/>
  <c r="P54" i="110"/>
  <c r="O54" i="110"/>
  <c r="N54" i="110"/>
  <c r="M54" i="110"/>
  <c r="L54" i="110"/>
  <c r="K54" i="110"/>
  <c r="S53" i="110"/>
  <c r="R53" i="110"/>
  <c r="Q53" i="110"/>
  <c r="P53" i="110"/>
  <c r="O53" i="110"/>
  <c r="N53" i="110"/>
  <c r="M53" i="110"/>
  <c r="L53" i="110"/>
  <c r="K53" i="110"/>
  <c r="S52" i="110"/>
  <c r="R52" i="110"/>
  <c r="Q52" i="110"/>
  <c r="P52" i="110"/>
  <c r="O52" i="110"/>
  <c r="N52" i="110"/>
  <c r="M52" i="110"/>
  <c r="L52" i="110"/>
  <c r="K52" i="110"/>
  <c r="S51" i="110"/>
  <c r="R51" i="110"/>
  <c r="Q51" i="110"/>
  <c r="P51" i="110"/>
  <c r="O51" i="110"/>
  <c r="N51" i="110"/>
  <c r="M51" i="110"/>
  <c r="L51" i="110"/>
  <c r="K51" i="110"/>
  <c r="S50" i="110"/>
  <c r="R50" i="110"/>
  <c r="Q50" i="110"/>
  <c r="P50" i="110"/>
  <c r="O50" i="110"/>
  <c r="N50" i="110"/>
  <c r="M50" i="110"/>
  <c r="L50" i="110"/>
  <c r="K50" i="110"/>
  <c r="S49" i="110"/>
  <c r="R49" i="110"/>
  <c r="Q49" i="110"/>
  <c r="P49" i="110"/>
  <c r="O49" i="110"/>
  <c r="N49" i="110"/>
  <c r="M49" i="110"/>
  <c r="L49" i="110"/>
  <c r="K49" i="110"/>
  <c r="S48" i="110"/>
  <c r="R48" i="110"/>
  <c r="Q48" i="110"/>
  <c r="P48" i="110"/>
  <c r="O48" i="110"/>
  <c r="N48" i="110"/>
  <c r="M48" i="110"/>
  <c r="L48" i="110"/>
  <c r="K48" i="110"/>
  <c r="S47" i="110"/>
  <c r="R47" i="110"/>
  <c r="Q47" i="110"/>
  <c r="P47" i="110"/>
  <c r="O47" i="110"/>
  <c r="N47" i="110"/>
  <c r="M47" i="110"/>
  <c r="L47" i="110"/>
  <c r="K47" i="110"/>
  <c r="S45" i="110"/>
  <c r="R45" i="110"/>
  <c r="Q45" i="110"/>
  <c r="P45" i="110"/>
  <c r="O45" i="110"/>
  <c r="N45" i="110"/>
  <c r="M45" i="110"/>
  <c r="L45" i="110"/>
  <c r="K45" i="110"/>
  <c r="S44" i="110"/>
  <c r="R44" i="110"/>
  <c r="Q44" i="110"/>
  <c r="P44" i="110"/>
  <c r="O44" i="110"/>
  <c r="N44" i="110"/>
  <c r="M44" i="110"/>
  <c r="L44" i="110"/>
  <c r="K44" i="110"/>
  <c r="S43" i="110"/>
  <c r="R43" i="110"/>
  <c r="Q43" i="110"/>
  <c r="P43" i="110"/>
  <c r="O43" i="110"/>
  <c r="N43" i="110"/>
  <c r="M43" i="110"/>
  <c r="L43" i="110"/>
  <c r="K43" i="110"/>
  <c r="S42" i="110"/>
  <c r="R42" i="110"/>
  <c r="Q42" i="110"/>
  <c r="P42" i="110"/>
  <c r="O42" i="110"/>
  <c r="N42" i="110"/>
  <c r="M42" i="110"/>
  <c r="L42" i="110"/>
  <c r="K42" i="110"/>
  <c r="S41" i="110"/>
  <c r="R41" i="110"/>
  <c r="Q41" i="110"/>
  <c r="P41" i="110"/>
  <c r="O41" i="110"/>
  <c r="N41" i="110"/>
  <c r="M41" i="110"/>
  <c r="L41" i="110"/>
  <c r="K41" i="110"/>
  <c r="S40" i="110"/>
  <c r="R40" i="110"/>
  <c r="Q40" i="110"/>
  <c r="P40" i="110"/>
  <c r="O40" i="110"/>
  <c r="N40" i="110"/>
  <c r="M40" i="110"/>
  <c r="L40" i="110"/>
  <c r="K40" i="110"/>
  <c r="S39" i="110"/>
  <c r="R39" i="110"/>
  <c r="Q39" i="110"/>
  <c r="P39" i="110"/>
  <c r="O39" i="110"/>
  <c r="N39" i="110"/>
  <c r="M39" i="110"/>
  <c r="L39" i="110"/>
  <c r="K39" i="110"/>
  <c r="S38" i="110"/>
  <c r="R38" i="110"/>
  <c r="Q38" i="110"/>
  <c r="P38" i="110"/>
  <c r="O38" i="110"/>
  <c r="N38" i="110"/>
  <c r="M38" i="110"/>
  <c r="L38" i="110"/>
  <c r="K38" i="110"/>
  <c r="S37" i="110"/>
  <c r="R37" i="110"/>
  <c r="Q37" i="110"/>
  <c r="P37" i="110"/>
  <c r="O37" i="110"/>
  <c r="N37" i="110"/>
  <c r="M37" i="110"/>
  <c r="L37" i="110"/>
  <c r="K37" i="110"/>
  <c r="S36" i="110"/>
  <c r="R36" i="110"/>
  <c r="Q36" i="110"/>
  <c r="P36" i="110"/>
  <c r="O36" i="110"/>
  <c r="N36" i="110"/>
  <c r="M36" i="110"/>
  <c r="L36" i="110"/>
  <c r="K36" i="110"/>
  <c r="S34" i="110"/>
  <c r="R34" i="110"/>
  <c r="Q34" i="110"/>
  <c r="P34" i="110"/>
  <c r="O34" i="110"/>
  <c r="N34" i="110"/>
  <c r="M34" i="110"/>
  <c r="L34" i="110"/>
  <c r="K34" i="110"/>
  <c r="S33" i="110"/>
  <c r="R33" i="110"/>
  <c r="Q33" i="110"/>
  <c r="P33" i="110"/>
  <c r="O33" i="110"/>
  <c r="N33" i="110"/>
  <c r="M33" i="110"/>
  <c r="L33" i="110"/>
  <c r="K33" i="110"/>
  <c r="S32" i="110"/>
  <c r="R32" i="110"/>
  <c r="Q32" i="110"/>
  <c r="P32" i="110"/>
  <c r="O32" i="110"/>
  <c r="N32" i="110"/>
  <c r="M32" i="110"/>
  <c r="L32" i="110"/>
  <c r="K32" i="110"/>
  <c r="S31" i="110"/>
  <c r="R31" i="110"/>
  <c r="Q31" i="110"/>
  <c r="P31" i="110"/>
  <c r="O31" i="110"/>
  <c r="N31" i="110"/>
  <c r="M31" i="110"/>
  <c r="L31" i="110"/>
  <c r="K31" i="110"/>
  <c r="S30" i="110"/>
  <c r="R30" i="110"/>
  <c r="Q30" i="110"/>
  <c r="P30" i="110"/>
  <c r="O30" i="110"/>
  <c r="N30" i="110"/>
  <c r="M30" i="110"/>
  <c r="L30" i="110"/>
  <c r="K30" i="110"/>
  <c r="S29" i="110"/>
  <c r="R29" i="110"/>
  <c r="Q29" i="110"/>
  <c r="P29" i="110"/>
  <c r="O29" i="110"/>
  <c r="N29" i="110"/>
  <c r="M29" i="110"/>
  <c r="L29" i="110"/>
  <c r="K29" i="110"/>
  <c r="R25" i="110"/>
  <c r="R24" i="110"/>
  <c r="P25" i="110"/>
  <c r="P24" i="110"/>
  <c r="O25" i="110"/>
  <c r="O24" i="110"/>
  <c r="N24" i="110"/>
  <c r="N25" i="110"/>
  <c r="M25" i="110"/>
  <c r="L25" i="110"/>
  <c r="K25" i="110"/>
  <c r="L22" i="164"/>
  <c r="L22" i="162"/>
  <c r="L22" i="160"/>
  <c r="L22" i="5"/>
  <c r="G29" i="110" l="1"/>
  <c r="G33" i="110"/>
  <c r="E29" i="110"/>
  <c r="G34" i="110"/>
  <c r="G30" i="110"/>
  <c r="G31" i="110"/>
  <c r="G32" i="110"/>
  <c r="S26" i="114"/>
  <c r="R26" i="114"/>
  <c r="Q26" i="114"/>
  <c r="P26" i="114"/>
  <c r="N26" i="114"/>
  <c r="M26" i="114"/>
  <c r="N68" i="114"/>
  <c r="N67" i="114"/>
  <c r="N66" i="114"/>
  <c r="N65" i="114"/>
  <c r="N64" i="114"/>
  <c r="N63" i="114"/>
  <c r="N62" i="114"/>
  <c r="N61" i="114"/>
  <c r="N60" i="114"/>
  <c r="N59" i="114"/>
  <c r="N57" i="114"/>
  <c r="N56" i="114"/>
  <c r="N55" i="114"/>
  <c r="N54" i="114"/>
  <c r="N53" i="114"/>
  <c r="N52" i="114"/>
  <c r="N51" i="114"/>
  <c r="N50" i="114"/>
  <c r="N49" i="114"/>
  <c r="N48" i="114"/>
  <c r="N46" i="114"/>
  <c r="N45" i="114"/>
  <c r="N44" i="114"/>
  <c r="N43" i="114"/>
  <c r="N42" i="114"/>
  <c r="N41" i="114"/>
  <c r="N40" i="114"/>
  <c r="N39" i="114"/>
  <c r="N38" i="114"/>
  <c r="N37" i="114"/>
  <c r="N35" i="114"/>
  <c r="N34" i="114"/>
  <c r="N33" i="114"/>
  <c r="N32" i="114"/>
  <c r="N31" i="114"/>
  <c r="N30" i="114"/>
  <c r="N25" i="114"/>
  <c r="N24" i="114"/>
  <c r="N22" i="114"/>
  <c r="M26" i="113"/>
  <c r="N26" i="113"/>
  <c r="P26" i="113"/>
  <c r="Q26" i="113"/>
  <c r="R26" i="113"/>
  <c r="S26" i="113"/>
  <c r="N59" i="113"/>
  <c r="N58" i="113"/>
  <c r="N57" i="113"/>
  <c r="N56" i="113"/>
  <c r="N55" i="113"/>
  <c r="N53" i="113"/>
  <c r="N52" i="113"/>
  <c r="N51" i="113"/>
  <c r="N50" i="113"/>
  <c r="N49" i="113"/>
  <c r="N48" i="113"/>
  <c r="N47" i="113"/>
  <c r="N46" i="113"/>
  <c r="N45" i="113"/>
  <c r="N44" i="113"/>
  <c r="N43" i="113"/>
  <c r="N42" i="113"/>
  <c r="N41" i="113"/>
  <c r="N40" i="113"/>
  <c r="N39" i="113"/>
  <c r="N37" i="113"/>
  <c r="N36" i="113"/>
  <c r="N35" i="113"/>
  <c r="N34" i="113"/>
  <c r="N33" i="113"/>
  <c r="N31" i="113"/>
  <c r="N30" i="113"/>
  <c r="N25" i="113"/>
  <c r="N24" i="113"/>
  <c r="N22" i="113"/>
  <c r="T26" i="112"/>
  <c r="U26" i="112"/>
  <c r="V26" i="112"/>
  <c r="W26" i="112"/>
  <c r="X26" i="112"/>
  <c r="Z26" i="112"/>
  <c r="AA26" i="112"/>
  <c r="AB26" i="112"/>
  <c r="AC26" i="112"/>
  <c r="AD26" i="112"/>
  <c r="T26" i="111"/>
  <c r="U26" i="111"/>
  <c r="V26" i="111"/>
  <c r="W26" i="111"/>
  <c r="X26" i="111"/>
  <c r="Z26" i="111"/>
  <c r="AA26" i="111"/>
  <c r="AB26" i="111"/>
  <c r="AC26" i="111"/>
  <c r="AD26" i="111"/>
  <c r="S25" i="110"/>
  <c r="S24" i="110"/>
  <c r="S23" i="110"/>
  <c r="S22" i="110"/>
  <c r="S21" i="110"/>
  <c r="M24" i="110"/>
  <c r="M23" i="110"/>
  <c r="M22" i="110"/>
  <c r="M21" i="110"/>
  <c r="L24" i="110"/>
  <c r="L23" i="110"/>
  <c r="L22" i="110"/>
  <c r="L21" i="110"/>
  <c r="K24" i="110"/>
  <c r="K23" i="110"/>
  <c r="K22" i="110"/>
  <c r="K21" i="110"/>
  <c r="M58" i="109"/>
  <c r="M57" i="109"/>
  <c r="M56" i="109"/>
  <c r="M55" i="109"/>
  <c r="M54" i="109"/>
  <c r="M52" i="109"/>
  <c r="M51" i="109"/>
  <c r="M50" i="109"/>
  <c r="M49" i="109"/>
  <c r="M48" i="109"/>
  <c r="M47" i="109"/>
  <c r="M46" i="109"/>
  <c r="M45" i="109"/>
  <c r="M44" i="109"/>
  <c r="M43" i="109"/>
  <c r="M42" i="109"/>
  <c r="M41" i="109"/>
  <c r="M40" i="109"/>
  <c r="M39" i="109"/>
  <c r="M38" i="109"/>
  <c r="M36" i="109"/>
  <c r="M35" i="109"/>
  <c r="M34" i="109"/>
  <c r="M33" i="109"/>
  <c r="M32" i="109"/>
  <c r="M30" i="109"/>
  <c r="M29" i="109"/>
  <c r="M25" i="109"/>
  <c r="M24" i="109"/>
  <c r="M23" i="109"/>
  <c r="M21" i="109"/>
  <c r="L21" i="109"/>
  <c r="L58" i="109"/>
  <c r="L57" i="109"/>
  <c r="L56" i="109"/>
  <c r="L55" i="109"/>
  <c r="L54" i="109"/>
  <c r="L52" i="109"/>
  <c r="L51" i="109"/>
  <c r="L50" i="109"/>
  <c r="L49" i="109"/>
  <c r="L48" i="109"/>
  <c r="L47" i="109"/>
  <c r="L46" i="109"/>
  <c r="L45" i="109"/>
  <c r="L44" i="109"/>
  <c r="L43" i="109"/>
  <c r="L42" i="109"/>
  <c r="L41" i="109"/>
  <c r="L40" i="109"/>
  <c r="L39" i="109"/>
  <c r="L38" i="109"/>
  <c r="L36" i="109"/>
  <c r="L35" i="109"/>
  <c r="L34" i="109"/>
  <c r="L33" i="109"/>
  <c r="L32" i="109"/>
  <c r="L30" i="109"/>
  <c r="L29" i="109"/>
  <c r="L25" i="109"/>
  <c r="L24" i="109"/>
  <c r="L23" i="109"/>
  <c r="K58" i="109"/>
  <c r="K57" i="109"/>
  <c r="K56" i="109"/>
  <c r="K55" i="109"/>
  <c r="K54" i="109"/>
  <c r="K52" i="109"/>
  <c r="K51" i="109"/>
  <c r="K50" i="109"/>
  <c r="K49" i="109"/>
  <c r="K48" i="109"/>
  <c r="K47" i="109"/>
  <c r="K46" i="109"/>
  <c r="K45" i="109"/>
  <c r="K44" i="109"/>
  <c r="K43" i="109"/>
  <c r="K42" i="109"/>
  <c r="K41" i="109"/>
  <c r="K40" i="109"/>
  <c r="K39" i="109"/>
  <c r="K38" i="109"/>
  <c r="K36" i="109"/>
  <c r="K35" i="109"/>
  <c r="K34" i="109"/>
  <c r="K33" i="109"/>
  <c r="K32" i="109"/>
  <c r="K30" i="109"/>
  <c r="K29" i="109"/>
  <c r="K25" i="109"/>
  <c r="K24" i="109"/>
  <c r="K23" i="109"/>
  <c r="K21" i="109"/>
  <c r="O26" i="108"/>
  <c r="P26" i="108"/>
  <c r="Q26" i="108"/>
  <c r="R26" i="108"/>
  <c r="T26" i="108"/>
  <c r="U26" i="108"/>
  <c r="V26" i="108"/>
  <c r="W26" i="108"/>
  <c r="X26" i="108"/>
  <c r="Y26" i="108"/>
  <c r="AA26" i="108"/>
  <c r="AB26" i="108"/>
  <c r="AC26" i="108"/>
  <c r="AD26" i="108"/>
  <c r="Y68" i="108"/>
  <c r="Y67" i="108"/>
  <c r="Y66" i="108"/>
  <c r="Y65" i="108"/>
  <c r="Y64" i="108"/>
  <c r="Y63" i="108"/>
  <c r="Y62" i="108"/>
  <c r="Y61" i="108"/>
  <c r="Y60" i="108"/>
  <c r="Y59" i="108"/>
  <c r="Y57" i="108"/>
  <c r="Y56" i="108"/>
  <c r="Y55" i="108"/>
  <c r="Y54" i="108"/>
  <c r="Y53" i="108"/>
  <c r="Y52" i="108"/>
  <c r="Y51" i="108"/>
  <c r="Y50" i="108"/>
  <c r="Y49" i="108"/>
  <c r="Y48" i="108"/>
  <c r="Y46" i="108"/>
  <c r="Y45" i="108"/>
  <c r="Y44" i="108"/>
  <c r="Y43" i="108"/>
  <c r="Y42" i="108"/>
  <c r="Y41" i="108"/>
  <c r="Y40" i="108"/>
  <c r="Y39" i="108"/>
  <c r="Y38" i="108"/>
  <c r="Y37" i="108"/>
  <c r="Y35" i="108"/>
  <c r="Y34" i="108"/>
  <c r="Y33" i="108"/>
  <c r="Y32" i="108"/>
  <c r="Y31" i="108"/>
  <c r="Y30" i="108"/>
  <c r="Y25" i="108"/>
  <c r="Y24" i="108"/>
  <c r="Y23" i="108"/>
  <c r="Y22" i="108"/>
  <c r="W68" i="108"/>
  <c r="W67" i="108"/>
  <c r="W66" i="108"/>
  <c r="W65" i="108"/>
  <c r="W64" i="108"/>
  <c r="W63" i="108"/>
  <c r="W62" i="108"/>
  <c r="W61" i="108"/>
  <c r="W60" i="108"/>
  <c r="W59" i="108"/>
  <c r="W57" i="108"/>
  <c r="W56" i="108"/>
  <c r="W55" i="108"/>
  <c r="W54" i="108"/>
  <c r="W53" i="108"/>
  <c r="W52" i="108"/>
  <c r="W51" i="108"/>
  <c r="W50" i="108"/>
  <c r="W49" i="108"/>
  <c r="W48" i="108"/>
  <c r="W46" i="108"/>
  <c r="W45" i="108"/>
  <c r="W44" i="108"/>
  <c r="W43" i="108"/>
  <c r="W42" i="108"/>
  <c r="W41" i="108"/>
  <c r="W40" i="108"/>
  <c r="W39" i="108"/>
  <c r="W38" i="108"/>
  <c r="W37" i="108"/>
  <c r="W35" i="108"/>
  <c r="W34" i="108"/>
  <c r="W33" i="108"/>
  <c r="W32" i="108"/>
  <c r="W31" i="108"/>
  <c r="W30" i="108"/>
  <c r="W25" i="108"/>
  <c r="W24" i="108"/>
  <c r="W23" i="108"/>
  <c r="W22" i="108"/>
  <c r="V68" i="108"/>
  <c r="V67" i="108"/>
  <c r="V66" i="108"/>
  <c r="V65" i="108"/>
  <c r="V64" i="108"/>
  <c r="V63" i="108"/>
  <c r="V62" i="108"/>
  <c r="V61" i="108"/>
  <c r="V60" i="108"/>
  <c r="V59" i="108"/>
  <c r="V57" i="108"/>
  <c r="V56" i="108"/>
  <c r="V55" i="108"/>
  <c r="V54" i="108"/>
  <c r="V53" i="108"/>
  <c r="V52" i="108"/>
  <c r="V51" i="108"/>
  <c r="V50" i="108"/>
  <c r="V49" i="108"/>
  <c r="V48" i="108"/>
  <c r="V46" i="108"/>
  <c r="V45" i="108"/>
  <c r="V44" i="108"/>
  <c r="V43" i="108"/>
  <c r="V42" i="108"/>
  <c r="V41" i="108"/>
  <c r="V40" i="108"/>
  <c r="V39" i="108"/>
  <c r="V38" i="108"/>
  <c r="V37" i="108"/>
  <c r="V35" i="108"/>
  <c r="V34" i="108"/>
  <c r="V33" i="108"/>
  <c r="V32" i="108"/>
  <c r="V31" i="108"/>
  <c r="V30" i="108"/>
  <c r="V25" i="108"/>
  <c r="V24" i="108"/>
  <c r="V22" i="108"/>
  <c r="U68" i="108"/>
  <c r="U67" i="108"/>
  <c r="U66" i="108"/>
  <c r="U65" i="108"/>
  <c r="U64" i="108"/>
  <c r="U63" i="108"/>
  <c r="U62" i="108"/>
  <c r="U61" i="108"/>
  <c r="U60" i="108"/>
  <c r="U59" i="108"/>
  <c r="U57" i="108"/>
  <c r="U56" i="108"/>
  <c r="U55" i="108"/>
  <c r="U54" i="108"/>
  <c r="U53" i="108"/>
  <c r="U52" i="108"/>
  <c r="U51" i="108"/>
  <c r="U50" i="108"/>
  <c r="U49" i="108"/>
  <c r="U48" i="108"/>
  <c r="U46" i="108"/>
  <c r="U45" i="108"/>
  <c r="U44" i="108"/>
  <c r="U43" i="108"/>
  <c r="U42" i="108"/>
  <c r="U41" i="108"/>
  <c r="U40" i="108"/>
  <c r="U39" i="108"/>
  <c r="U38" i="108"/>
  <c r="U37" i="108"/>
  <c r="U35" i="108"/>
  <c r="U34" i="108"/>
  <c r="U33" i="108"/>
  <c r="U32" i="108"/>
  <c r="U31" i="108"/>
  <c r="U30" i="108"/>
  <c r="U25" i="108"/>
  <c r="U24" i="108"/>
  <c r="U22" i="108"/>
  <c r="T68" i="108"/>
  <c r="T67" i="108"/>
  <c r="T66" i="108"/>
  <c r="T65" i="108"/>
  <c r="T64" i="108"/>
  <c r="T63" i="108"/>
  <c r="T62" i="108"/>
  <c r="T61" i="108"/>
  <c r="T60" i="108"/>
  <c r="T59" i="108"/>
  <c r="T57" i="108"/>
  <c r="T56" i="108"/>
  <c r="T55" i="108"/>
  <c r="T54" i="108"/>
  <c r="T53" i="108"/>
  <c r="T52" i="108"/>
  <c r="T51" i="108"/>
  <c r="T50" i="108"/>
  <c r="T49" i="108"/>
  <c r="T48" i="108"/>
  <c r="T46" i="108"/>
  <c r="T45" i="108"/>
  <c r="T44" i="108"/>
  <c r="T43" i="108"/>
  <c r="T42" i="108"/>
  <c r="T41" i="108"/>
  <c r="T40" i="108"/>
  <c r="T39" i="108"/>
  <c r="T38" i="108"/>
  <c r="T37" i="108"/>
  <c r="T35" i="108"/>
  <c r="T34" i="108"/>
  <c r="T33" i="108"/>
  <c r="T32" i="108"/>
  <c r="T31" i="108"/>
  <c r="T30" i="108"/>
  <c r="T25" i="108"/>
  <c r="T24" i="108"/>
  <c r="T22" i="108"/>
  <c r="Y59" i="107"/>
  <c r="Y58" i="107"/>
  <c r="Y57" i="107"/>
  <c r="Y56" i="107"/>
  <c r="Y55" i="107"/>
  <c r="Y53" i="107"/>
  <c r="Y52" i="107"/>
  <c r="Y51" i="107"/>
  <c r="Y50" i="107"/>
  <c r="Y49" i="107"/>
  <c r="Y48" i="107"/>
  <c r="Y47" i="107"/>
  <c r="Y46" i="107"/>
  <c r="Y45" i="107"/>
  <c r="Y44" i="107"/>
  <c r="Y43" i="107"/>
  <c r="Y42" i="107"/>
  <c r="Y41" i="107"/>
  <c r="Y40" i="107"/>
  <c r="Y39" i="107"/>
  <c r="Y37" i="107"/>
  <c r="Y36" i="107"/>
  <c r="Y35" i="107"/>
  <c r="Y34" i="107"/>
  <c r="Y33" i="107"/>
  <c r="Y31" i="107"/>
  <c r="Y30" i="107"/>
  <c r="Y23" i="107"/>
  <c r="Y24" i="107"/>
  <c r="Y25" i="107"/>
  <c r="Y22" i="107"/>
  <c r="X59" i="107"/>
  <c r="X58" i="107"/>
  <c r="X57" i="107"/>
  <c r="X56" i="107"/>
  <c r="X55" i="107"/>
  <c r="X53" i="107"/>
  <c r="X52" i="107"/>
  <c r="X51" i="107"/>
  <c r="X50" i="107"/>
  <c r="X49" i="107"/>
  <c r="X48" i="107"/>
  <c r="X47" i="107"/>
  <c r="X46" i="107"/>
  <c r="X45" i="107"/>
  <c r="X44" i="107"/>
  <c r="X43" i="107"/>
  <c r="X42" i="107"/>
  <c r="X41" i="107"/>
  <c r="X40" i="107"/>
  <c r="X39" i="107"/>
  <c r="X37" i="107"/>
  <c r="X36" i="107"/>
  <c r="X35" i="107"/>
  <c r="X34" i="107"/>
  <c r="X33" i="107"/>
  <c r="X31" i="107"/>
  <c r="X30" i="107"/>
  <c r="W59" i="107"/>
  <c r="W58" i="107"/>
  <c r="W57" i="107"/>
  <c r="W56" i="107"/>
  <c r="W55" i="107"/>
  <c r="W53" i="107"/>
  <c r="W52" i="107"/>
  <c r="W51" i="107"/>
  <c r="W50" i="107"/>
  <c r="W49" i="107"/>
  <c r="W48" i="107"/>
  <c r="W47" i="107"/>
  <c r="W46" i="107"/>
  <c r="W45" i="107"/>
  <c r="W44" i="107"/>
  <c r="W43" i="107"/>
  <c r="W42" i="107"/>
  <c r="W41" i="107"/>
  <c r="W40" i="107"/>
  <c r="W39" i="107"/>
  <c r="W37" i="107"/>
  <c r="W36" i="107"/>
  <c r="W35" i="107"/>
  <c r="W34" i="107"/>
  <c r="W33" i="107"/>
  <c r="W31" i="107"/>
  <c r="W30" i="107"/>
  <c r="W26" i="107"/>
  <c r="W25" i="107"/>
  <c r="W24" i="107"/>
  <c r="W22" i="107"/>
  <c r="V59" i="107"/>
  <c r="V58" i="107"/>
  <c r="V57" i="107"/>
  <c r="V56" i="107"/>
  <c r="V55" i="107"/>
  <c r="V53" i="107"/>
  <c r="V52" i="107"/>
  <c r="V51" i="107"/>
  <c r="V50" i="107"/>
  <c r="V49" i="107"/>
  <c r="V48" i="107"/>
  <c r="V47" i="107"/>
  <c r="V46" i="107"/>
  <c r="V45" i="107"/>
  <c r="V44" i="107"/>
  <c r="V43" i="107"/>
  <c r="V42" i="107"/>
  <c r="V41" i="107"/>
  <c r="V40" i="107"/>
  <c r="V39" i="107"/>
  <c r="V37" i="107"/>
  <c r="V36" i="107"/>
  <c r="V35" i="107"/>
  <c r="V34" i="107"/>
  <c r="V33" i="107"/>
  <c r="V31" i="107"/>
  <c r="V30" i="107"/>
  <c r="V26" i="107"/>
  <c r="V25" i="107"/>
  <c r="V24" i="107"/>
  <c r="V22" i="107"/>
  <c r="U59" i="107"/>
  <c r="U58" i="107"/>
  <c r="U57" i="107"/>
  <c r="U56" i="107"/>
  <c r="U55" i="107"/>
  <c r="U53" i="107"/>
  <c r="U52" i="107"/>
  <c r="U51" i="107"/>
  <c r="U50" i="107"/>
  <c r="U49" i="107"/>
  <c r="U48" i="107"/>
  <c r="U47" i="107"/>
  <c r="U46" i="107"/>
  <c r="U45" i="107"/>
  <c r="U44" i="107"/>
  <c r="U43" i="107"/>
  <c r="U42" i="107"/>
  <c r="U41" i="107"/>
  <c r="U40" i="107"/>
  <c r="U39" i="107"/>
  <c r="U37" i="107"/>
  <c r="U36" i="107"/>
  <c r="U35" i="107"/>
  <c r="U34" i="107"/>
  <c r="U33" i="107"/>
  <c r="U31" i="107"/>
  <c r="U30" i="107"/>
  <c r="U26" i="107"/>
  <c r="U25" i="107"/>
  <c r="U24" i="107"/>
  <c r="U22" i="107"/>
  <c r="T59" i="107"/>
  <c r="T58" i="107"/>
  <c r="T57" i="107"/>
  <c r="T56" i="107"/>
  <c r="T55" i="107"/>
  <c r="T53" i="107"/>
  <c r="T52" i="107"/>
  <c r="T51" i="107"/>
  <c r="T50" i="107"/>
  <c r="T49" i="107"/>
  <c r="T48" i="107"/>
  <c r="T47" i="107"/>
  <c r="T46" i="107"/>
  <c r="T45" i="107"/>
  <c r="T44" i="107"/>
  <c r="T43" i="107"/>
  <c r="T42" i="107"/>
  <c r="T41" i="107"/>
  <c r="T40" i="107"/>
  <c r="T39" i="107"/>
  <c r="T37" i="107"/>
  <c r="T36" i="107"/>
  <c r="T35" i="107"/>
  <c r="T34" i="107"/>
  <c r="T33" i="107"/>
  <c r="T31" i="107"/>
  <c r="T30" i="107"/>
  <c r="T26" i="107"/>
  <c r="T25" i="107"/>
  <c r="T24" i="107"/>
  <c r="T23" i="107"/>
  <c r="T22" i="107"/>
  <c r="V23" i="108" l="1"/>
  <c r="U23" i="108"/>
  <c r="T23" i="108"/>
  <c r="X25" i="107"/>
  <c r="X24" i="107"/>
  <c r="X22" i="107"/>
  <c r="Q26" i="107"/>
  <c r="R26" i="107"/>
  <c r="X26" i="107"/>
  <c r="AA26" i="107"/>
  <c r="AB26" i="107"/>
  <c r="AC26" i="107"/>
  <c r="AD26" i="107"/>
  <c r="AE26" i="108"/>
  <c r="AE26" i="107"/>
  <c r="Y26" i="107" l="1"/>
  <c r="G18" i="165" l="1"/>
  <c r="E18" i="165" s="1"/>
  <c r="G15" i="165"/>
  <c r="E15" i="165" s="1"/>
  <c r="G14" i="165"/>
  <c r="E14" i="165" s="1"/>
  <c r="G13" i="165"/>
  <c r="E13" i="165" s="1"/>
  <c r="G8" i="165"/>
  <c r="E8" i="165" s="1"/>
  <c r="G18" i="164"/>
  <c r="E18" i="164" s="1"/>
  <c r="G15" i="164"/>
  <c r="E15" i="164" s="1"/>
  <c r="G14" i="164"/>
  <c r="E14" i="164" s="1"/>
  <c r="G13" i="164"/>
  <c r="E13" i="164" s="1"/>
  <c r="X13" i="164"/>
  <c r="G8" i="164"/>
  <c r="E8" i="164" s="1"/>
  <c r="G18" i="163"/>
  <c r="E18" i="163" s="1"/>
  <c r="G15" i="163"/>
  <c r="E15" i="163" s="1"/>
  <c r="G14" i="163"/>
  <c r="E14" i="163" s="1"/>
  <c r="G13" i="163"/>
  <c r="E13" i="163" s="1"/>
  <c r="AK11" i="163"/>
  <c r="AJ11" i="163"/>
  <c r="AI11" i="163"/>
  <c r="AH11" i="163"/>
  <c r="AG11" i="163"/>
  <c r="AF11" i="163"/>
  <c r="AE11" i="163"/>
  <c r="G8" i="163"/>
  <c r="E8" i="163" s="1"/>
  <c r="G18" i="162"/>
  <c r="E18" i="162" s="1"/>
  <c r="G15" i="162"/>
  <c r="E15" i="162" s="1"/>
  <c r="G14" i="162"/>
  <c r="E14" i="162" s="1"/>
  <c r="G13" i="162"/>
  <c r="E13" i="162" s="1"/>
  <c r="G8" i="162"/>
  <c r="E8" i="162" s="1"/>
  <c r="X13" i="162" l="1"/>
  <c r="T13" i="163"/>
  <c r="AA13" i="162"/>
  <c r="AG12" i="163"/>
  <c r="AJ12" i="163"/>
  <c r="AA13" i="163" s="1"/>
  <c r="AK12" i="163"/>
  <c r="AB13" i="163" s="1"/>
  <c r="AB13" i="165"/>
  <c r="N13" i="165"/>
  <c r="V13" i="165"/>
  <c r="T13" i="164"/>
  <c r="U13" i="164"/>
  <c r="S13" i="164"/>
  <c r="W13" i="164"/>
  <c r="AF12" i="163"/>
  <c r="N13" i="163"/>
  <c r="V13" i="163"/>
  <c r="N13" i="162"/>
  <c r="V13" i="162"/>
  <c r="T13" i="162"/>
  <c r="AB13" i="162"/>
  <c r="W13" i="162"/>
  <c r="U13" i="162"/>
  <c r="U13" i="163"/>
  <c r="AI12" i="163"/>
  <c r="X13" i="163" s="1"/>
  <c r="N13" i="164"/>
  <c r="V13" i="164"/>
  <c r="AA13" i="164"/>
  <c r="T13" i="165"/>
  <c r="U13" i="165"/>
  <c r="X13" i="165"/>
  <c r="AB13" i="164"/>
  <c r="AA13" i="165"/>
  <c r="S13" i="165"/>
  <c r="W13" i="165"/>
  <c r="S13" i="163"/>
  <c r="W13" i="163"/>
  <c r="S13" i="162"/>
  <c r="AI18" i="161"/>
  <c r="AK18" i="161" s="1"/>
  <c r="G18" i="161"/>
  <c r="E18" i="161" s="1"/>
  <c r="G15" i="161"/>
  <c r="E15" i="161" s="1"/>
  <c r="G14" i="161"/>
  <c r="E14" i="161" s="1"/>
  <c r="G13" i="161"/>
  <c r="E13" i="161" s="1"/>
  <c r="AX11" i="161"/>
  <c r="AW11" i="161"/>
  <c r="AV11" i="161"/>
  <c r="AU11" i="161"/>
  <c r="AT11" i="161"/>
  <c r="AS11" i="161"/>
  <c r="AR11" i="161"/>
  <c r="AQ11" i="161"/>
  <c r="AP11" i="161"/>
  <c r="AO11" i="161"/>
  <c r="AN11" i="161"/>
  <c r="AM11" i="161"/>
  <c r="AL11" i="161"/>
  <c r="AK11" i="161"/>
  <c r="AJ11" i="161"/>
  <c r="AI11" i="161"/>
  <c r="AH11" i="161"/>
  <c r="G8" i="161"/>
  <c r="E8" i="161" s="1"/>
  <c r="AV12" i="161" l="1"/>
  <c r="X13" i="161" s="1"/>
  <c r="AH12" i="161"/>
  <c r="AQ12" i="161"/>
  <c r="T13" i="161" s="1"/>
  <c r="AK12" i="161"/>
  <c r="N13" i="161" s="1"/>
  <c r="AS12" i="161"/>
  <c r="V13" i="161" s="1"/>
  <c r="AW12" i="161"/>
  <c r="AA13" i="161" s="1"/>
  <c r="AR12" i="161"/>
  <c r="U13" i="161" s="1"/>
  <c r="AX12" i="161"/>
  <c r="AB13" i="161" s="1"/>
  <c r="AI12" i="161"/>
  <c r="AP12" i="161"/>
  <c r="S13" i="161" s="1"/>
  <c r="AT12" i="161"/>
  <c r="W13" i="161" s="1"/>
  <c r="AJ18" i="161"/>
  <c r="G18" i="160"/>
  <c r="E18" i="160" s="1"/>
  <c r="G15" i="160"/>
  <c r="E15" i="160" s="1"/>
  <c r="G14" i="160"/>
  <c r="E14" i="160" s="1"/>
  <c r="G13" i="160"/>
  <c r="E13" i="160" s="1"/>
  <c r="AF11" i="160"/>
  <c r="AE11" i="160"/>
  <c r="AD11" i="160"/>
  <c r="G8" i="160"/>
  <c r="E8" i="160" s="1"/>
  <c r="AI18" i="159"/>
  <c r="AK18" i="159" s="1"/>
  <c r="G18" i="159"/>
  <c r="E18" i="159" s="1"/>
  <c r="G15" i="159"/>
  <c r="E15" i="159" s="1"/>
  <c r="G14" i="159"/>
  <c r="E14" i="159" s="1"/>
  <c r="G13" i="159"/>
  <c r="E13" i="159" s="1"/>
  <c r="AX11" i="159"/>
  <c r="AW11" i="159"/>
  <c r="AV11" i="159"/>
  <c r="AU11" i="159"/>
  <c r="AT11" i="159"/>
  <c r="AS11" i="159"/>
  <c r="AR11" i="159"/>
  <c r="AQ11" i="159"/>
  <c r="AP11" i="159"/>
  <c r="AO11" i="159"/>
  <c r="AN11" i="159"/>
  <c r="AM11" i="159"/>
  <c r="AL11" i="159"/>
  <c r="AK11" i="159"/>
  <c r="AJ11" i="159"/>
  <c r="AI11" i="159"/>
  <c r="G8" i="159"/>
  <c r="E8" i="159" s="1"/>
  <c r="AF12" i="160" l="1"/>
  <c r="AB13" i="160" s="1"/>
  <c r="T13" i="160"/>
  <c r="AD12" i="160"/>
  <c r="X13" i="160" s="1"/>
  <c r="AE12" i="160"/>
  <c r="AA13" i="160" s="1"/>
  <c r="N13" i="160"/>
  <c r="AW12" i="159"/>
  <c r="AA13" i="159" s="1"/>
  <c r="AP12" i="159"/>
  <c r="S13" i="159" s="1"/>
  <c r="AT12" i="159"/>
  <c r="W13" i="159" s="1"/>
  <c r="U13" i="160"/>
  <c r="AI12" i="159"/>
  <c r="AQ12" i="159"/>
  <c r="T13" i="159" s="1"/>
  <c r="V13" i="160"/>
  <c r="S13" i="160"/>
  <c r="W13" i="160"/>
  <c r="AR12" i="159"/>
  <c r="U13" i="159" s="1"/>
  <c r="AV12" i="159"/>
  <c r="X13" i="159" s="1"/>
  <c r="AK12" i="159"/>
  <c r="N13" i="159" s="1"/>
  <c r="AS12" i="159"/>
  <c r="V13" i="159" s="1"/>
  <c r="AX12" i="159"/>
  <c r="AB13" i="159" s="1"/>
  <c r="AJ18" i="159"/>
  <c r="Q25" i="110" l="1"/>
  <c r="U25" i="109"/>
  <c r="R25" i="109"/>
  <c r="Q25" i="109"/>
  <c r="P25" i="109"/>
  <c r="O25" i="109"/>
  <c r="N25" i="109"/>
  <c r="AE30" i="107"/>
  <c r="AE31" i="107"/>
  <c r="AE33" i="107"/>
  <c r="AE34" i="107"/>
  <c r="AE35" i="107"/>
  <c r="AE36" i="107"/>
  <c r="AE37" i="107"/>
  <c r="AE39" i="107"/>
  <c r="AE40" i="107"/>
  <c r="AE41" i="107"/>
  <c r="AE42" i="107"/>
  <c r="AE43" i="107"/>
  <c r="AE44" i="107"/>
  <c r="AE45" i="107"/>
  <c r="AE46" i="107"/>
  <c r="AE47" i="107"/>
  <c r="AE48" i="107"/>
  <c r="AE49" i="107"/>
  <c r="AE50" i="107"/>
  <c r="AE51" i="107"/>
  <c r="AE52" i="107"/>
  <c r="AE53" i="107"/>
  <c r="AE55" i="107"/>
  <c r="AE56" i="107"/>
  <c r="AE57" i="107"/>
  <c r="AE58" i="107"/>
  <c r="AE59" i="107"/>
  <c r="S25" i="109" l="1"/>
  <c r="T25" i="109" s="1"/>
  <c r="F21" i="94" l="1"/>
  <c r="F20" i="8"/>
  <c r="U58" i="109" l="1"/>
  <c r="U57" i="109"/>
  <c r="U56" i="109"/>
  <c r="U55" i="109"/>
  <c r="U54" i="109"/>
  <c r="U52" i="109"/>
  <c r="U51" i="109"/>
  <c r="U50" i="109"/>
  <c r="U49" i="109"/>
  <c r="U48" i="109"/>
  <c r="U47" i="109"/>
  <c r="U46" i="109"/>
  <c r="U45" i="109"/>
  <c r="U44" i="109"/>
  <c r="U43" i="109"/>
  <c r="U42" i="109"/>
  <c r="U41" i="109"/>
  <c r="U40" i="109"/>
  <c r="U39" i="109"/>
  <c r="U38" i="109"/>
  <c r="U36" i="109"/>
  <c r="U35" i="109"/>
  <c r="U34" i="109"/>
  <c r="U33" i="109"/>
  <c r="U32" i="109"/>
  <c r="U30" i="109"/>
  <c r="U29" i="109"/>
  <c r="U24" i="109"/>
  <c r="U23" i="109"/>
  <c r="U21" i="109"/>
  <c r="U20" i="109"/>
  <c r="S20" i="110"/>
  <c r="R20" i="109" l="1"/>
  <c r="U22" i="109"/>
  <c r="F23" i="88" l="1"/>
  <c r="M23" i="114" l="1"/>
  <c r="N23" i="114"/>
  <c r="O23" i="114"/>
  <c r="P23" i="114"/>
  <c r="Q23" i="114"/>
  <c r="R23" i="114"/>
  <c r="S23" i="114"/>
  <c r="M24" i="114"/>
  <c r="P24" i="114"/>
  <c r="Q24" i="114"/>
  <c r="R24" i="114"/>
  <c r="S24" i="114"/>
  <c r="M25" i="114"/>
  <c r="P25" i="114"/>
  <c r="Q25" i="114"/>
  <c r="R25" i="114"/>
  <c r="S25" i="114"/>
  <c r="M23" i="113"/>
  <c r="N23" i="113"/>
  <c r="O23" i="113"/>
  <c r="P23" i="113"/>
  <c r="Q23" i="113"/>
  <c r="R23" i="113"/>
  <c r="S23" i="113"/>
  <c r="M24" i="113"/>
  <c r="P24" i="113"/>
  <c r="Q24" i="113"/>
  <c r="R24" i="113"/>
  <c r="S24" i="113"/>
  <c r="M25" i="113"/>
  <c r="P25" i="113"/>
  <c r="Q25" i="113"/>
  <c r="R25" i="113"/>
  <c r="S25" i="113"/>
  <c r="T23" i="112"/>
  <c r="U23" i="112"/>
  <c r="V23" i="112"/>
  <c r="W23" i="112"/>
  <c r="X23" i="112"/>
  <c r="Y23" i="112"/>
  <c r="Z23" i="112"/>
  <c r="AA23" i="112"/>
  <c r="AB23" i="112"/>
  <c r="O23" i="112" s="1"/>
  <c r="AC23" i="112"/>
  <c r="AD23" i="112"/>
  <c r="T24" i="112"/>
  <c r="U24" i="112"/>
  <c r="V24" i="112"/>
  <c r="W24" i="112"/>
  <c r="X24" i="112"/>
  <c r="Z24" i="112"/>
  <c r="AA24" i="112"/>
  <c r="AB24" i="112"/>
  <c r="AC24" i="112"/>
  <c r="AD24" i="112"/>
  <c r="T25" i="112"/>
  <c r="U25" i="112"/>
  <c r="V25" i="112"/>
  <c r="W25" i="112"/>
  <c r="X25" i="112"/>
  <c r="Z25" i="112"/>
  <c r="AA25" i="112"/>
  <c r="AB25" i="112"/>
  <c r="AC25" i="112"/>
  <c r="AD25" i="112"/>
  <c r="E23" i="112"/>
  <c r="F23" i="112"/>
  <c r="G23" i="112"/>
  <c r="T23" i="111"/>
  <c r="U23" i="111"/>
  <c r="V23" i="111"/>
  <c r="W23" i="111"/>
  <c r="X23" i="111"/>
  <c r="Y23" i="111"/>
  <c r="Z23" i="111"/>
  <c r="AA23" i="111"/>
  <c r="AB23" i="111"/>
  <c r="AC23" i="111"/>
  <c r="AD23" i="111"/>
  <c r="T24" i="111"/>
  <c r="U24" i="111"/>
  <c r="V24" i="111"/>
  <c r="W24" i="111"/>
  <c r="X24" i="111"/>
  <c r="Z24" i="111"/>
  <c r="AA24" i="111"/>
  <c r="AB24" i="111"/>
  <c r="AC24" i="111"/>
  <c r="AD24" i="111"/>
  <c r="T25" i="111"/>
  <c r="U25" i="111"/>
  <c r="V25" i="111"/>
  <c r="W25" i="111"/>
  <c r="X25" i="111"/>
  <c r="Z25" i="111"/>
  <c r="AA25" i="111"/>
  <c r="AB25" i="111"/>
  <c r="AC25" i="111"/>
  <c r="AD25" i="111"/>
  <c r="E23" i="111"/>
  <c r="F23" i="111"/>
  <c r="G23" i="111"/>
  <c r="N22" i="110"/>
  <c r="O22" i="110"/>
  <c r="P22" i="110"/>
  <c r="Q22" i="110"/>
  <c r="R22" i="110"/>
  <c r="N23" i="110"/>
  <c r="O23" i="110"/>
  <c r="P23" i="110"/>
  <c r="Q23" i="110"/>
  <c r="R23" i="110"/>
  <c r="Q24" i="110"/>
  <c r="K22" i="109"/>
  <c r="L22" i="109"/>
  <c r="M22" i="109"/>
  <c r="N22" i="109"/>
  <c r="O22" i="109"/>
  <c r="P22" i="109"/>
  <c r="Q22" i="109"/>
  <c r="R22" i="109"/>
  <c r="N23" i="109"/>
  <c r="O23" i="109"/>
  <c r="P23" i="109"/>
  <c r="Q23" i="109"/>
  <c r="R23" i="109"/>
  <c r="N24" i="109"/>
  <c r="O24" i="109"/>
  <c r="P24" i="109"/>
  <c r="Q24" i="109"/>
  <c r="R24" i="109"/>
  <c r="AD23" i="108"/>
  <c r="AD24" i="108"/>
  <c r="AD25" i="108"/>
  <c r="O23" i="108"/>
  <c r="P23" i="108"/>
  <c r="Q23" i="108"/>
  <c r="R23" i="108"/>
  <c r="S23" i="108"/>
  <c r="X23" i="108"/>
  <c r="Z23" i="108"/>
  <c r="AA23" i="108"/>
  <c r="AB23" i="108"/>
  <c r="AC23" i="108"/>
  <c r="AE23" i="108"/>
  <c r="O24" i="108"/>
  <c r="P24" i="108"/>
  <c r="Q24" i="108"/>
  <c r="R24" i="108"/>
  <c r="X24" i="108"/>
  <c r="AA24" i="108"/>
  <c r="AB24" i="108"/>
  <c r="AC24" i="108"/>
  <c r="O25" i="108"/>
  <c r="P25" i="108"/>
  <c r="Q25" i="108"/>
  <c r="R25" i="108"/>
  <c r="X25" i="108"/>
  <c r="AA25" i="108"/>
  <c r="AB25" i="108"/>
  <c r="AC25" i="108"/>
  <c r="Q23" i="107"/>
  <c r="F23" i="107" s="1"/>
  <c r="R23" i="107"/>
  <c r="S23" i="107"/>
  <c r="U23" i="107"/>
  <c r="V23" i="107"/>
  <c r="W23" i="107"/>
  <c r="X23" i="107"/>
  <c r="Z23" i="107"/>
  <c r="AA23" i="107"/>
  <c r="AB23" i="107"/>
  <c r="AC23" i="107"/>
  <c r="AD23" i="107"/>
  <c r="Q24" i="107"/>
  <c r="R24" i="107"/>
  <c r="AA24" i="107"/>
  <c r="AB24" i="107"/>
  <c r="AC24" i="107"/>
  <c r="AD24" i="107"/>
  <c r="Q25" i="107"/>
  <c r="R25" i="107"/>
  <c r="AA25" i="107"/>
  <c r="AB25" i="107"/>
  <c r="AC25" i="107"/>
  <c r="AD25" i="107"/>
  <c r="S23" i="111" l="1"/>
  <c r="P23" i="112"/>
  <c r="L23" i="112"/>
  <c r="M23" i="112"/>
  <c r="N23" i="108"/>
  <c r="M23" i="108"/>
  <c r="M23" i="107"/>
  <c r="R23" i="112"/>
  <c r="S23" i="112"/>
  <c r="F23" i="108"/>
  <c r="R23" i="111"/>
  <c r="N23" i="107"/>
  <c r="G23" i="107"/>
  <c r="S22" i="109"/>
  <c r="T22" i="109" s="1"/>
  <c r="S23" i="109"/>
  <c r="T23" i="109" s="1"/>
  <c r="E23" i="108"/>
  <c r="Q23" i="112"/>
  <c r="Q23" i="111"/>
  <c r="M23" i="111"/>
  <c r="O23" i="111"/>
  <c r="P23" i="111"/>
  <c r="L23" i="111"/>
  <c r="E23" i="107"/>
  <c r="H23" i="107"/>
  <c r="S24" i="109"/>
  <c r="T24" i="109" s="1"/>
  <c r="N23" i="112"/>
  <c r="N23" i="111"/>
  <c r="G23" i="108"/>
  <c r="H23" i="108"/>
  <c r="AE24" i="108"/>
  <c r="AE25" i="108"/>
  <c r="AE23" i="107"/>
  <c r="AE24" i="107"/>
  <c r="AE25" i="107" l="1"/>
  <c r="E31" i="111" l="1"/>
  <c r="S22" i="131" l="1"/>
  <c r="G22" i="131"/>
  <c r="S21" i="131"/>
  <c r="G21" i="131"/>
  <c r="S20" i="131"/>
  <c r="G20" i="131"/>
  <c r="AE19" i="131"/>
  <c r="AD19" i="131"/>
  <c r="AB19" i="131"/>
  <c r="AA19" i="131"/>
  <c r="Y19" i="131"/>
  <c r="X19" i="131"/>
  <c r="V19" i="131"/>
  <c r="U19" i="131"/>
  <c r="T19" i="131"/>
  <c r="S19" i="131"/>
  <c r="N19" i="131"/>
  <c r="M19" i="131"/>
  <c r="L19" i="131"/>
  <c r="K19" i="131"/>
  <c r="J19" i="131"/>
  <c r="I19" i="131"/>
  <c r="H19" i="131"/>
  <c r="G19" i="131"/>
  <c r="F19" i="131"/>
  <c r="E19" i="131"/>
  <c r="S22" i="130"/>
  <c r="G22" i="130"/>
  <c r="S21" i="130"/>
  <c r="G21" i="130"/>
  <c r="S20" i="130"/>
  <c r="G20" i="130"/>
  <c r="AE19" i="130"/>
  <c r="AD19" i="130"/>
  <c r="AB19" i="130"/>
  <c r="AA19" i="130"/>
  <c r="Y19" i="130"/>
  <c r="X19" i="130"/>
  <c r="V19" i="130"/>
  <c r="U19" i="130"/>
  <c r="T19" i="130"/>
  <c r="S19" i="130"/>
  <c r="N19" i="130"/>
  <c r="M19" i="130"/>
  <c r="L19" i="130"/>
  <c r="K19" i="130"/>
  <c r="J19" i="130"/>
  <c r="I19" i="130"/>
  <c r="H19" i="130"/>
  <c r="G19" i="130"/>
  <c r="F19" i="130"/>
  <c r="E19" i="130"/>
  <c r="F21" i="100"/>
  <c r="F20" i="100"/>
  <c r="F19" i="100"/>
  <c r="L18" i="100"/>
  <c r="K18" i="100"/>
  <c r="J18" i="100"/>
  <c r="I18" i="100"/>
  <c r="H18" i="100"/>
  <c r="G18" i="100"/>
  <c r="F18" i="100"/>
  <c r="E18" i="100"/>
  <c r="F21" i="88"/>
  <c r="F20" i="88"/>
  <c r="F19" i="88"/>
  <c r="L18" i="88"/>
  <c r="K18" i="88"/>
  <c r="J18" i="88"/>
  <c r="I18" i="88"/>
  <c r="H18" i="88"/>
  <c r="G18" i="88"/>
  <c r="F18" i="88"/>
  <c r="E18" i="88"/>
  <c r="E21" i="87"/>
  <c r="E20" i="87"/>
  <c r="E19" i="87"/>
  <c r="I18" i="87"/>
  <c r="G18" i="87"/>
  <c r="E21" i="58"/>
  <c r="E20" i="58"/>
  <c r="E19" i="58"/>
  <c r="I18" i="58"/>
  <c r="G18" i="58"/>
  <c r="AA18" i="52"/>
  <c r="Z18" i="52"/>
  <c r="Y18" i="52"/>
  <c r="X18" i="52"/>
  <c r="W18" i="52"/>
  <c r="U18" i="52"/>
  <c r="T18" i="52"/>
  <c r="S18" i="52"/>
  <c r="R18" i="52"/>
  <c r="Q18" i="52"/>
  <c r="L18" i="52"/>
  <c r="K18" i="52"/>
  <c r="J18" i="52"/>
  <c r="I18" i="52"/>
  <c r="H18" i="52"/>
  <c r="G18" i="52"/>
  <c r="F18" i="52"/>
  <c r="E18" i="52"/>
  <c r="AA18" i="51"/>
  <c r="Z18" i="51"/>
  <c r="Y18" i="51"/>
  <c r="X18" i="51"/>
  <c r="W18" i="51"/>
  <c r="U18" i="51"/>
  <c r="T18" i="51"/>
  <c r="S18" i="51"/>
  <c r="R18" i="51"/>
  <c r="Q18" i="51"/>
  <c r="L18" i="51"/>
  <c r="K18" i="51"/>
  <c r="J18" i="51"/>
  <c r="I18" i="51"/>
  <c r="H18" i="51"/>
  <c r="G18" i="51"/>
  <c r="F18" i="51"/>
  <c r="E18" i="51"/>
  <c r="Z18" i="17"/>
  <c r="Y18" i="17"/>
  <c r="X18" i="17"/>
  <c r="W18" i="17"/>
  <c r="R18" i="17"/>
  <c r="M18" i="17"/>
  <c r="L18" i="17"/>
  <c r="J18" i="17"/>
  <c r="I18" i="17"/>
  <c r="H18" i="17"/>
  <c r="G18" i="17"/>
  <c r="Z18" i="16"/>
  <c r="Y18" i="16"/>
  <c r="X18" i="16"/>
  <c r="W18" i="16"/>
  <c r="R18" i="16"/>
  <c r="M18" i="16"/>
  <c r="L18" i="16"/>
  <c r="J18" i="16"/>
  <c r="I18" i="16"/>
  <c r="H18" i="16"/>
  <c r="G18" i="16"/>
  <c r="S22" i="79"/>
  <c r="G22" i="79"/>
  <c r="S21" i="79"/>
  <c r="G21" i="79"/>
  <c r="S20" i="79"/>
  <c r="G20" i="79"/>
  <c r="S19" i="79"/>
  <c r="G19" i="79"/>
  <c r="S22" i="76"/>
  <c r="G22" i="76"/>
  <c r="S21" i="76"/>
  <c r="G21" i="76"/>
  <c r="S20" i="76"/>
  <c r="G20" i="76"/>
  <c r="S19" i="76"/>
  <c r="G19" i="76"/>
  <c r="F21" i="85"/>
  <c r="F20" i="85"/>
  <c r="F19" i="85"/>
  <c r="F18" i="85"/>
  <c r="F21" i="59"/>
  <c r="F20" i="59"/>
  <c r="F19" i="59"/>
  <c r="F18" i="59"/>
  <c r="E21" i="84"/>
  <c r="E20" i="84"/>
  <c r="E19" i="84"/>
  <c r="E18" i="84"/>
  <c r="E21" i="57"/>
  <c r="E20" i="57"/>
  <c r="E19" i="57"/>
  <c r="E18" i="57"/>
  <c r="E18" i="58" l="1"/>
  <c r="E18" i="87"/>
  <c r="G18" i="5" l="1"/>
  <c r="E18" i="5" s="1"/>
  <c r="S22" i="114" l="1"/>
  <c r="R22" i="114"/>
  <c r="Q22" i="114"/>
  <c r="P22" i="114"/>
  <c r="O22" i="114"/>
  <c r="M22" i="114"/>
  <c r="S22" i="113"/>
  <c r="R22" i="113"/>
  <c r="Q22" i="113"/>
  <c r="P22" i="113"/>
  <c r="O22" i="113"/>
  <c r="M22" i="113"/>
  <c r="AD22" i="112"/>
  <c r="AC22" i="112"/>
  <c r="AB22" i="112"/>
  <c r="AA22" i="112"/>
  <c r="Z22" i="112"/>
  <c r="R22" i="112" s="1"/>
  <c r="Y22" i="112"/>
  <c r="X22" i="112"/>
  <c r="W22" i="112"/>
  <c r="V22" i="112"/>
  <c r="U22" i="112"/>
  <c r="T22" i="112"/>
  <c r="G22" i="112"/>
  <c r="F22" i="112"/>
  <c r="E22" i="112"/>
  <c r="G22" i="111"/>
  <c r="F22" i="111"/>
  <c r="E22" i="111"/>
  <c r="AD22" i="111"/>
  <c r="AC22" i="111"/>
  <c r="AB22" i="111"/>
  <c r="AA22" i="111"/>
  <c r="Z22" i="111"/>
  <c r="Y22" i="111"/>
  <c r="X22" i="111"/>
  <c r="W22" i="111"/>
  <c r="V22" i="111"/>
  <c r="U22" i="111"/>
  <c r="T22" i="111"/>
  <c r="O22" i="111" s="1"/>
  <c r="R21" i="110"/>
  <c r="Q21" i="110"/>
  <c r="P21" i="110"/>
  <c r="F21" i="110" s="1"/>
  <c r="O21" i="110"/>
  <c r="N21" i="110"/>
  <c r="E21" i="110" s="1"/>
  <c r="R21" i="109"/>
  <c r="Q21" i="109"/>
  <c r="P21" i="109"/>
  <c r="O21" i="109"/>
  <c r="N21" i="109"/>
  <c r="AE22" i="108"/>
  <c r="AD22" i="108"/>
  <c r="AC22" i="108"/>
  <c r="AB22" i="108"/>
  <c r="AA22" i="108"/>
  <c r="Z22" i="108"/>
  <c r="X22" i="108"/>
  <c r="S22" i="108"/>
  <c r="R22" i="108"/>
  <c r="Q22" i="108"/>
  <c r="P22" i="108"/>
  <c r="O22" i="108"/>
  <c r="AD22" i="107"/>
  <c r="AC22" i="107"/>
  <c r="AB22" i="107"/>
  <c r="AA22" i="107"/>
  <c r="Z22" i="107"/>
  <c r="S22" i="107"/>
  <c r="K22" i="107" s="1"/>
  <c r="R22" i="107"/>
  <c r="Q22" i="107"/>
  <c r="P18" i="107"/>
  <c r="Q18" i="107"/>
  <c r="R18" i="107"/>
  <c r="S18" i="107"/>
  <c r="T18" i="107"/>
  <c r="U18" i="107"/>
  <c r="V18" i="107"/>
  <c r="W18" i="107"/>
  <c r="X18" i="107"/>
  <c r="Y18" i="107"/>
  <c r="Z18" i="107"/>
  <c r="AA18" i="107"/>
  <c r="AB18" i="107"/>
  <c r="AC18" i="107"/>
  <c r="AD18" i="107"/>
  <c r="AE18" i="107"/>
  <c r="P19" i="107"/>
  <c r="Q19" i="107"/>
  <c r="R19" i="107"/>
  <c r="S19" i="107"/>
  <c r="T19" i="107"/>
  <c r="U19" i="107"/>
  <c r="V19" i="107"/>
  <c r="W19" i="107"/>
  <c r="X19" i="107"/>
  <c r="Y19" i="107"/>
  <c r="Z19" i="107"/>
  <c r="AA19" i="107"/>
  <c r="AB19" i="107"/>
  <c r="AC19" i="107"/>
  <c r="AD19" i="107"/>
  <c r="AE19" i="107"/>
  <c r="P20" i="107"/>
  <c r="Q20" i="107"/>
  <c r="R20" i="107"/>
  <c r="S20" i="107"/>
  <c r="T20" i="107"/>
  <c r="U20" i="107"/>
  <c r="V20" i="107"/>
  <c r="W20" i="107"/>
  <c r="X20" i="107"/>
  <c r="Y20" i="107"/>
  <c r="Z20" i="107"/>
  <c r="AA20" i="107"/>
  <c r="AB20" i="107"/>
  <c r="AC20" i="107"/>
  <c r="AD20" i="107"/>
  <c r="AE20" i="107"/>
  <c r="P21" i="107"/>
  <c r="Q21" i="107"/>
  <c r="R21" i="107"/>
  <c r="S21" i="107"/>
  <c r="T21" i="107"/>
  <c r="U21" i="107"/>
  <c r="V21" i="107"/>
  <c r="W21" i="107"/>
  <c r="X21" i="107"/>
  <c r="Y21" i="107"/>
  <c r="Z21" i="107"/>
  <c r="AA21" i="107"/>
  <c r="AB21" i="107"/>
  <c r="AC21" i="107"/>
  <c r="AD21" i="107"/>
  <c r="AE21" i="107"/>
  <c r="S23" i="130"/>
  <c r="G23" i="130"/>
  <c r="I21" i="110" l="1"/>
  <c r="H21" i="110"/>
  <c r="J21" i="110"/>
  <c r="G21" i="110"/>
  <c r="L22" i="114"/>
  <c r="G21" i="109"/>
  <c r="E22" i="114"/>
  <c r="F22" i="114"/>
  <c r="K22" i="114"/>
  <c r="H22" i="114"/>
  <c r="G22" i="114"/>
  <c r="I22" i="114"/>
  <c r="J22" i="114"/>
  <c r="J22" i="112"/>
  <c r="J22" i="113"/>
  <c r="N22" i="108"/>
  <c r="Q22" i="111"/>
  <c r="L22" i="113"/>
  <c r="S21" i="109"/>
  <c r="T21" i="109" s="1"/>
  <c r="I21" i="109"/>
  <c r="H22" i="113"/>
  <c r="I22" i="111"/>
  <c r="K22" i="108"/>
  <c r="M22" i="108"/>
  <c r="G22" i="108"/>
  <c r="R22" i="111"/>
  <c r="M22" i="107"/>
  <c r="E21" i="109"/>
  <c r="E22" i="113"/>
  <c r="H22" i="111"/>
  <c r="L22" i="111"/>
  <c r="P22" i="111"/>
  <c r="E22" i="107"/>
  <c r="G22" i="107"/>
  <c r="F22" i="107"/>
  <c r="N22" i="111"/>
  <c r="J21" i="109"/>
  <c r="F21" i="109"/>
  <c r="I22" i="108"/>
  <c r="H21" i="109"/>
  <c r="F22" i="108"/>
  <c r="K22" i="111"/>
  <c r="M22" i="111"/>
  <c r="G22" i="113"/>
  <c r="S22" i="111"/>
  <c r="H22" i="107"/>
  <c r="F22" i="113"/>
  <c r="I22" i="113"/>
  <c r="K22" i="113"/>
  <c r="M22" i="112"/>
  <c r="H22" i="108"/>
  <c r="S22" i="112"/>
  <c r="E22" i="108"/>
  <c r="L22" i="112"/>
  <c r="H22" i="112"/>
  <c r="O22" i="112"/>
  <c r="P22" i="112"/>
  <c r="K22" i="112"/>
  <c r="N22" i="112"/>
  <c r="J22" i="111"/>
  <c r="L22" i="108"/>
  <c r="J22" i="108"/>
  <c r="L22" i="107"/>
  <c r="J22" i="107"/>
  <c r="N22" i="107"/>
  <c r="I22" i="112"/>
  <c r="Q22" i="112"/>
  <c r="G23" i="76" l="1"/>
  <c r="F17" i="85"/>
  <c r="E17" i="84"/>
  <c r="S44" i="76"/>
  <c r="S43" i="76"/>
  <c r="E43" i="111"/>
  <c r="F43" i="111"/>
  <c r="G43" i="111"/>
  <c r="AE22" i="107" l="1"/>
  <c r="I22" i="107" s="1"/>
  <c r="E8" i="114" l="1"/>
  <c r="F8" i="114"/>
  <c r="G8" i="114"/>
  <c r="H8" i="114"/>
  <c r="I8" i="114"/>
  <c r="J8" i="114"/>
  <c r="K8" i="114"/>
  <c r="L8" i="114"/>
  <c r="E9" i="114"/>
  <c r="F9" i="114"/>
  <c r="G9" i="114"/>
  <c r="H9" i="114"/>
  <c r="I9" i="114"/>
  <c r="J9" i="114"/>
  <c r="K9" i="114"/>
  <c r="L9" i="114"/>
  <c r="E10" i="114"/>
  <c r="F10" i="114"/>
  <c r="G10" i="114"/>
  <c r="H10" i="114"/>
  <c r="I10" i="114"/>
  <c r="J10" i="114"/>
  <c r="K10" i="114"/>
  <c r="L10" i="114"/>
  <c r="E11" i="114"/>
  <c r="F11" i="114"/>
  <c r="G11" i="114"/>
  <c r="H11" i="114"/>
  <c r="I11" i="114"/>
  <c r="J11" i="114"/>
  <c r="K11" i="114"/>
  <c r="L11" i="114"/>
  <c r="E12" i="114"/>
  <c r="F12" i="114"/>
  <c r="G12" i="114"/>
  <c r="H12" i="114"/>
  <c r="I12" i="114"/>
  <c r="J12" i="114"/>
  <c r="K12" i="114"/>
  <c r="L12" i="114"/>
  <c r="M13" i="114"/>
  <c r="O13" i="114"/>
  <c r="P13" i="114"/>
  <c r="Q13" i="114"/>
  <c r="R13" i="114"/>
  <c r="S13" i="114"/>
  <c r="M14" i="114"/>
  <c r="O14" i="114"/>
  <c r="P14" i="114"/>
  <c r="Q14" i="114"/>
  <c r="R14" i="114"/>
  <c r="K14" i="114" s="1"/>
  <c r="S14" i="114"/>
  <c r="M15" i="114"/>
  <c r="O15" i="114"/>
  <c r="P15" i="114"/>
  <c r="Q15" i="114"/>
  <c r="R15" i="114"/>
  <c r="K15" i="114" s="1"/>
  <c r="S15" i="114"/>
  <c r="M16" i="114"/>
  <c r="N16" i="114"/>
  <c r="O16" i="114"/>
  <c r="P16" i="114"/>
  <c r="Q16" i="114"/>
  <c r="I16" i="114" s="1"/>
  <c r="R16" i="114"/>
  <c r="S16" i="114"/>
  <c r="M17" i="114"/>
  <c r="N17" i="114"/>
  <c r="O17" i="114"/>
  <c r="P17" i="114"/>
  <c r="Q17" i="114"/>
  <c r="I17" i="114" s="1"/>
  <c r="R17" i="114"/>
  <c r="S17" i="114"/>
  <c r="M18" i="114"/>
  <c r="O18" i="114"/>
  <c r="P18" i="114"/>
  <c r="Q18" i="114"/>
  <c r="R18" i="114"/>
  <c r="K18" i="114" s="1"/>
  <c r="S18" i="114"/>
  <c r="M19" i="114"/>
  <c r="N19" i="114"/>
  <c r="O19" i="114"/>
  <c r="P19" i="114"/>
  <c r="Q19" i="114"/>
  <c r="R19" i="114"/>
  <c r="S19" i="114"/>
  <c r="M20" i="114"/>
  <c r="N20" i="114"/>
  <c r="O20" i="114"/>
  <c r="P20" i="114"/>
  <c r="Q20" i="114"/>
  <c r="I20" i="114" s="1"/>
  <c r="R20" i="114"/>
  <c r="S20" i="114"/>
  <c r="M21" i="114"/>
  <c r="N21" i="114"/>
  <c r="O21" i="114"/>
  <c r="P21" i="114"/>
  <c r="Q21" i="114"/>
  <c r="R21" i="114"/>
  <c r="S21" i="114"/>
  <c r="M30" i="114"/>
  <c r="E30" i="114" s="1"/>
  <c r="P30" i="114"/>
  <c r="Q30" i="114"/>
  <c r="R30" i="114"/>
  <c r="S30" i="114"/>
  <c r="M31" i="114"/>
  <c r="E31" i="114" s="1"/>
  <c r="P31" i="114"/>
  <c r="Q31" i="114"/>
  <c r="R31" i="114"/>
  <c r="S31" i="114"/>
  <c r="M32" i="114"/>
  <c r="E32" i="114" s="1"/>
  <c r="P32" i="114"/>
  <c r="Q32" i="114"/>
  <c r="R32" i="114"/>
  <c r="S32" i="114"/>
  <c r="M33" i="114"/>
  <c r="E33" i="114" s="1"/>
  <c r="P33" i="114"/>
  <c r="Q33" i="114"/>
  <c r="R33" i="114"/>
  <c r="S33" i="114"/>
  <c r="M34" i="114"/>
  <c r="E34" i="114" s="1"/>
  <c r="P34" i="114"/>
  <c r="Q34" i="114"/>
  <c r="R34" i="114"/>
  <c r="S34" i="114"/>
  <c r="M35" i="114"/>
  <c r="E35" i="114" s="1"/>
  <c r="P35" i="114"/>
  <c r="Q35" i="114"/>
  <c r="R35" i="114"/>
  <c r="S35" i="114"/>
  <c r="M37" i="114"/>
  <c r="P37" i="114"/>
  <c r="Q37" i="114"/>
  <c r="R37" i="114"/>
  <c r="S37" i="114"/>
  <c r="M38" i="114"/>
  <c r="P38" i="114"/>
  <c r="Q38" i="114"/>
  <c r="R38" i="114"/>
  <c r="S38" i="114"/>
  <c r="M39" i="114"/>
  <c r="P39" i="114"/>
  <c r="Q39" i="114"/>
  <c r="R39" i="114"/>
  <c r="S39" i="114"/>
  <c r="M40" i="114"/>
  <c r="P40" i="114"/>
  <c r="Q40" i="114"/>
  <c r="R40" i="114"/>
  <c r="S40" i="114"/>
  <c r="M41" i="114"/>
  <c r="P41" i="114"/>
  <c r="Q41" i="114"/>
  <c r="R41" i="114"/>
  <c r="S41" i="114"/>
  <c r="M42" i="114"/>
  <c r="P42" i="114"/>
  <c r="Q42" i="114"/>
  <c r="R42" i="114"/>
  <c r="S42" i="114"/>
  <c r="M43" i="114"/>
  <c r="P43" i="114"/>
  <c r="Q43" i="114"/>
  <c r="R43" i="114"/>
  <c r="S43" i="114"/>
  <c r="M44" i="114"/>
  <c r="P44" i="114"/>
  <c r="Q44" i="114"/>
  <c r="R44" i="114"/>
  <c r="S44" i="114"/>
  <c r="M45" i="114"/>
  <c r="P45" i="114"/>
  <c r="Q45" i="114"/>
  <c r="R45" i="114"/>
  <c r="S45" i="114"/>
  <c r="M46" i="114"/>
  <c r="P46" i="114"/>
  <c r="Q46" i="114"/>
  <c r="R46" i="114"/>
  <c r="S46" i="114"/>
  <c r="M48" i="114"/>
  <c r="P48" i="114"/>
  <c r="Q48" i="114"/>
  <c r="R48" i="114"/>
  <c r="S48" i="114"/>
  <c r="M49" i="114"/>
  <c r="P49" i="114"/>
  <c r="Q49" i="114"/>
  <c r="R49" i="114"/>
  <c r="S49" i="114"/>
  <c r="M50" i="114"/>
  <c r="P50" i="114"/>
  <c r="Q50" i="114"/>
  <c r="R50" i="114"/>
  <c r="S50" i="114"/>
  <c r="M51" i="114"/>
  <c r="P51" i="114"/>
  <c r="Q51" i="114"/>
  <c r="R51" i="114"/>
  <c r="S51" i="114"/>
  <c r="M52" i="114"/>
  <c r="P52" i="114"/>
  <c r="Q52" i="114"/>
  <c r="R52" i="114"/>
  <c r="S52" i="114"/>
  <c r="M53" i="114"/>
  <c r="P53" i="114"/>
  <c r="Q53" i="114"/>
  <c r="R53" i="114"/>
  <c r="S53" i="114"/>
  <c r="M54" i="114"/>
  <c r="P54" i="114"/>
  <c r="Q54" i="114"/>
  <c r="R54" i="114"/>
  <c r="S54" i="114"/>
  <c r="M55" i="114"/>
  <c r="P55" i="114"/>
  <c r="Q55" i="114"/>
  <c r="R55" i="114"/>
  <c r="S55" i="114"/>
  <c r="M56" i="114"/>
  <c r="P56" i="114"/>
  <c r="Q56" i="114"/>
  <c r="R56" i="114"/>
  <c r="S56" i="114"/>
  <c r="M57" i="114"/>
  <c r="P57" i="114"/>
  <c r="Q57" i="114"/>
  <c r="R57" i="114"/>
  <c r="S57" i="114"/>
  <c r="M59" i="114"/>
  <c r="P59" i="114"/>
  <c r="Q59" i="114"/>
  <c r="R59" i="114"/>
  <c r="S59" i="114"/>
  <c r="M60" i="114"/>
  <c r="P60" i="114"/>
  <c r="Q60" i="114"/>
  <c r="R60" i="114"/>
  <c r="S60" i="114"/>
  <c r="M61" i="114"/>
  <c r="P61" i="114"/>
  <c r="Q61" i="114"/>
  <c r="R61" i="114"/>
  <c r="S61" i="114"/>
  <c r="M62" i="114"/>
  <c r="P62" i="114"/>
  <c r="Q62" i="114"/>
  <c r="R62" i="114"/>
  <c r="S62" i="114"/>
  <c r="M63" i="114"/>
  <c r="P63" i="114"/>
  <c r="Q63" i="114"/>
  <c r="R63" i="114"/>
  <c r="S63" i="114"/>
  <c r="M64" i="114"/>
  <c r="P64" i="114"/>
  <c r="Q64" i="114"/>
  <c r="R64" i="114"/>
  <c r="S64" i="114"/>
  <c r="M65" i="114"/>
  <c r="P65" i="114"/>
  <c r="Q65" i="114"/>
  <c r="R65" i="114"/>
  <c r="S65" i="114"/>
  <c r="M66" i="114"/>
  <c r="P66" i="114"/>
  <c r="Q66" i="114"/>
  <c r="R66" i="114"/>
  <c r="S66" i="114"/>
  <c r="M67" i="114"/>
  <c r="P67" i="114"/>
  <c r="Q67" i="114"/>
  <c r="R67" i="114"/>
  <c r="S67" i="114"/>
  <c r="M68" i="114"/>
  <c r="P68" i="114"/>
  <c r="Q68" i="114"/>
  <c r="R68" i="114"/>
  <c r="S68" i="114"/>
  <c r="E8" i="113"/>
  <c r="F8" i="113"/>
  <c r="G8" i="113"/>
  <c r="H8" i="113"/>
  <c r="I8" i="113"/>
  <c r="J8" i="113"/>
  <c r="K8" i="113"/>
  <c r="L8" i="113"/>
  <c r="E9" i="113"/>
  <c r="F9" i="113"/>
  <c r="G9" i="113"/>
  <c r="H9" i="113"/>
  <c r="I9" i="113"/>
  <c r="J9" i="113"/>
  <c r="K9" i="113"/>
  <c r="L9" i="113"/>
  <c r="E10" i="113"/>
  <c r="F10" i="113"/>
  <c r="G10" i="113"/>
  <c r="H10" i="113"/>
  <c r="I10" i="113"/>
  <c r="J10" i="113"/>
  <c r="K10" i="113"/>
  <c r="L10" i="113"/>
  <c r="E11" i="113"/>
  <c r="F11" i="113"/>
  <c r="G11" i="113"/>
  <c r="H11" i="113"/>
  <c r="I11" i="113"/>
  <c r="J11" i="113"/>
  <c r="K11" i="113"/>
  <c r="L11" i="113"/>
  <c r="E12" i="113"/>
  <c r="F12" i="113"/>
  <c r="G12" i="113"/>
  <c r="H12" i="113"/>
  <c r="I12" i="113"/>
  <c r="J12" i="113"/>
  <c r="K12" i="113"/>
  <c r="L12" i="113"/>
  <c r="M13" i="113"/>
  <c r="O13" i="113"/>
  <c r="P13" i="113"/>
  <c r="Q13" i="113"/>
  <c r="S13" i="113"/>
  <c r="M14" i="113"/>
  <c r="O14" i="113"/>
  <c r="P14" i="113"/>
  <c r="Q14" i="113"/>
  <c r="R14" i="113"/>
  <c r="S14" i="113"/>
  <c r="M15" i="113"/>
  <c r="O15" i="113"/>
  <c r="P15" i="113"/>
  <c r="Q15" i="113"/>
  <c r="R15" i="113"/>
  <c r="K15" i="113" s="1"/>
  <c r="S15" i="113"/>
  <c r="M16" i="113"/>
  <c r="N16" i="113"/>
  <c r="O16" i="113"/>
  <c r="P16" i="113"/>
  <c r="Q16" i="113"/>
  <c r="R16" i="113"/>
  <c r="S16" i="113"/>
  <c r="M17" i="113"/>
  <c r="N17" i="113"/>
  <c r="O17" i="113"/>
  <c r="P17" i="113"/>
  <c r="Q17" i="113"/>
  <c r="I17" i="113" s="1"/>
  <c r="R17" i="113"/>
  <c r="S17" i="113"/>
  <c r="M18" i="113"/>
  <c r="O18" i="113"/>
  <c r="P18" i="113"/>
  <c r="Q18" i="113"/>
  <c r="R18" i="113"/>
  <c r="S18" i="113"/>
  <c r="M19" i="113"/>
  <c r="N19" i="113"/>
  <c r="O19" i="113"/>
  <c r="P19" i="113"/>
  <c r="Q19" i="113"/>
  <c r="I19" i="113" s="1"/>
  <c r="R19" i="113"/>
  <c r="S19" i="113"/>
  <c r="M20" i="113"/>
  <c r="N20" i="113"/>
  <c r="O20" i="113"/>
  <c r="P20" i="113"/>
  <c r="Q20" i="113"/>
  <c r="R20" i="113"/>
  <c r="S20" i="113"/>
  <c r="M21" i="113"/>
  <c r="N21" i="113"/>
  <c r="O21" i="113"/>
  <c r="P21" i="113"/>
  <c r="Q21" i="113"/>
  <c r="I21" i="113" s="1"/>
  <c r="R21" i="113"/>
  <c r="S21" i="113"/>
  <c r="M30" i="113"/>
  <c r="P30" i="113"/>
  <c r="Q30" i="113"/>
  <c r="R30" i="113"/>
  <c r="S30" i="113"/>
  <c r="M31" i="113"/>
  <c r="P31" i="113"/>
  <c r="Q31" i="113"/>
  <c r="R31" i="113"/>
  <c r="S31" i="113"/>
  <c r="M33" i="113"/>
  <c r="P33" i="113"/>
  <c r="Q33" i="113"/>
  <c r="R33" i="113"/>
  <c r="S33" i="113"/>
  <c r="M34" i="113"/>
  <c r="P34" i="113"/>
  <c r="Q34" i="113"/>
  <c r="R34" i="113"/>
  <c r="S34" i="113"/>
  <c r="M35" i="113"/>
  <c r="P35" i="113"/>
  <c r="Q35" i="113"/>
  <c r="R35" i="113"/>
  <c r="S35" i="113"/>
  <c r="M36" i="113"/>
  <c r="P36" i="113"/>
  <c r="Q36" i="113"/>
  <c r="R36" i="113"/>
  <c r="S36" i="113"/>
  <c r="M37" i="113"/>
  <c r="P37" i="113"/>
  <c r="Q37" i="113"/>
  <c r="R37" i="113"/>
  <c r="S37" i="113"/>
  <c r="M39" i="113"/>
  <c r="P39" i="113"/>
  <c r="Q39" i="113"/>
  <c r="R39" i="113"/>
  <c r="S39" i="113"/>
  <c r="M40" i="113"/>
  <c r="P40" i="113"/>
  <c r="Q40" i="113"/>
  <c r="R40" i="113"/>
  <c r="S40" i="113"/>
  <c r="M41" i="113"/>
  <c r="P41" i="113"/>
  <c r="Q41" i="113"/>
  <c r="R41" i="113"/>
  <c r="S41" i="113"/>
  <c r="M42" i="113"/>
  <c r="P42" i="113"/>
  <c r="Q42" i="113"/>
  <c r="R42" i="113"/>
  <c r="S42" i="113"/>
  <c r="M43" i="113"/>
  <c r="P43" i="113"/>
  <c r="Q43" i="113"/>
  <c r="R43" i="113"/>
  <c r="S43" i="113"/>
  <c r="M44" i="113"/>
  <c r="P44" i="113"/>
  <c r="Q44" i="113"/>
  <c r="R44" i="113"/>
  <c r="S44" i="113"/>
  <c r="M45" i="113"/>
  <c r="P45" i="113"/>
  <c r="Q45" i="113"/>
  <c r="R45" i="113"/>
  <c r="S45" i="113"/>
  <c r="M46" i="113"/>
  <c r="P46" i="113"/>
  <c r="Q46" i="113"/>
  <c r="R46" i="113"/>
  <c r="S46" i="113"/>
  <c r="M47" i="113"/>
  <c r="P47" i="113"/>
  <c r="Q47" i="113"/>
  <c r="R47" i="113"/>
  <c r="S47" i="113"/>
  <c r="M48" i="113"/>
  <c r="P48" i="113"/>
  <c r="Q48" i="113"/>
  <c r="R48" i="113"/>
  <c r="S48" i="113"/>
  <c r="M49" i="113"/>
  <c r="P49" i="113"/>
  <c r="Q49" i="113"/>
  <c r="R49" i="113"/>
  <c r="S49" i="113"/>
  <c r="M50" i="113"/>
  <c r="P50" i="113"/>
  <c r="Q50" i="113"/>
  <c r="R50" i="113"/>
  <c r="S50" i="113"/>
  <c r="M51" i="113"/>
  <c r="P51" i="113"/>
  <c r="Q51" i="113"/>
  <c r="R51" i="113"/>
  <c r="S51" i="113"/>
  <c r="M52" i="113"/>
  <c r="P52" i="113"/>
  <c r="Q52" i="113"/>
  <c r="R52" i="113"/>
  <c r="S52" i="113"/>
  <c r="M53" i="113"/>
  <c r="P53" i="113"/>
  <c r="Q53" i="113"/>
  <c r="R53" i="113"/>
  <c r="S53" i="113"/>
  <c r="M55" i="113"/>
  <c r="P55" i="113"/>
  <c r="Q55" i="113"/>
  <c r="R55" i="113"/>
  <c r="S55" i="113"/>
  <c r="M56" i="113"/>
  <c r="P56" i="113"/>
  <c r="Q56" i="113"/>
  <c r="R56" i="113"/>
  <c r="S56" i="113"/>
  <c r="M57" i="113"/>
  <c r="P57" i="113"/>
  <c r="Q57" i="113"/>
  <c r="R57" i="113"/>
  <c r="S57" i="113"/>
  <c r="M58" i="113"/>
  <c r="P58" i="113"/>
  <c r="Q58" i="113"/>
  <c r="R58" i="113"/>
  <c r="S58" i="113"/>
  <c r="M59" i="113"/>
  <c r="P59" i="113"/>
  <c r="Q59" i="113"/>
  <c r="R59" i="113"/>
  <c r="S59" i="113"/>
  <c r="H8" i="112"/>
  <c r="I8" i="112"/>
  <c r="J8" i="112"/>
  <c r="K8" i="112"/>
  <c r="L8" i="112"/>
  <c r="M8" i="112"/>
  <c r="N8" i="112"/>
  <c r="O8" i="112"/>
  <c r="P8" i="112"/>
  <c r="Q8" i="112"/>
  <c r="R8" i="112"/>
  <c r="S8" i="112"/>
  <c r="H9" i="112"/>
  <c r="I9" i="112"/>
  <c r="J9" i="112"/>
  <c r="K9" i="112"/>
  <c r="L9" i="112"/>
  <c r="M9" i="112"/>
  <c r="N9" i="112"/>
  <c r="O9" i="112"/>
  <c r="P9" i="112"/>
  <c r="Q9" i="112"/>
  <c r="R9" i="112"/>
  <c r="S9" i="112"/>
  <c r="H10" i="112"/>
  <c r="I10" i="112"/>
  <c r="J10" i="112"/>
  <c r="K10" i="112"/>
  <c r="L10" i="112"/>
  <c r="M10" i="112"/>
  <c r="N10" i="112"/>
  <c r="O10" i="112"/>
  <c r="P10" i="112"/>
  <c r="Q10" i="112"/>
  <c r="R10" i="112"/>
  <c r="S10" i="112"/>
  <c r="H11" i="112"/>
  <c r="I11" i="112"/>
  <c r="J11" i="112"/>
  <c r="K11" i="112"/>
  <c r="L11" i="112"/>
  <c r="M11" i="112"/>
  <c r="N11" i="112"/>
  <c r="O11" i="112"/>
  <c r="P11" i="112"/>
  <c r="Q11" i="112"/>
  <c r="R11" i="112"/>
  <c r="S11" i="112"/>
  <c r="H12" i="112"/>
  <c r="I12" i="112"/>
  <c r="J12" i="112"/>
  <c r="K12" i="112"/>
  <c r="L12" i="112"/>
  <c r="M12" i="112"/>
  <c r="N12" i="112"/>
  <c r="O12" i="112"/>
  <c r="P12" i="112"/>
  <c r="Q12" i="112"/>
  <c r="R12" i="112"/>
  <c r="S12" i="112"/>
  <c r="E13" i="112"/>
  <c r="T13" i="112"/>
  <c r="U13" i="112"/>
  <c r="V13" i="112"/>
  <c r="W13" i="112"/>
  <c r="X13" i="112"/>
  <c r="Y13" i="112"/>
  <c r="Z13" i="112"/>
  <c r="AA13" i="112"/>
  <c r="AB13" i="112"/>
  <c r="O13" i="112" s="1"/>
  <c r="AC13" i="112"/>
  <c r="AD13" i="112"/>
  <c r="R13" i="112" s="1"/>
  <c r="E14" i="112"/>
  <c r="T14" i="112"/>
  <c r="U14" i="112"/>
  <c r="V14" i="112"/>
  <c r="W14" i="112"/>
  <c r="X14" i="112"/>
  <c r="Y14" i="112"/>
  <c r="Z14" i="112"/>
  <c r="AA14" i="112"/>
  <c r="AB14" i="112"/>
  <c r="AC14" i="112"/>
  <c r="AD14" i="112"/>
  <c r="E15" i="112"/>
  <c r="T15" i="112"/>
  <c r="U15" i="112"/>
  <c r="V15" i="112"/>
  <c r="W15" i="112"/>
  <c r="X15" i="112"/>
  <c r="Y15" i="112"/>
  <c r="Z15" i="112"/>
  <c r="AA15" i="112"/>
  <c r="AB15" i="112"/>
  <c r="AC15" i="112"/>
  <c r="AD15" i="112"/>
  <c r="E16" i="112"/>
  <c r="T16" i="112"/>
  <c r="U16" i="112"/>
  <c r="V16" i="112"/>
  <c r="W16" i="112"/>
  <c r="X16" i="112"/>
  <c r="Y16" i="112"/>
  <c r="Z16" i="112"/>
  <c r="AA16" i="112"/>
  <c r="AB16" i="112"/>
  <c r="AC16" i="112"/>
  <c r="AD16" i="112"/>
  <c r="E17" i="112"/>
  <c r="T17" i="112"/>
  <c r="U17" i="112"/>
  <c r="V17" i="112"/>
  <c r="W17" i="112"/>
  <c r="X17" i="112"/>
  <c r="Y17" i="112"/>
  <c r="Z17" i="112"/>
  <c r="AA17" i="112"/>
  <c r="AB17" i="112"/>
  <c r="O17" i="112" s="1"/>
  <c r="AC17" i="112"/>
  <c r="AD17" i="112"/>
  <c r="T18" i="112"/>
  <c r="U18" i="112"/>
  <c r="V18" i="112"/>
  <c r="W18" i="112"/>
  <c r="X18" i="112"/>
  <c r="K18" i="112" s="1"/>
  <c r="Y18" i="112"/>
  <c r="Z18" i="112"/>
  <c r="AA18" i="112"/>
  <c r="AB18" i="112"/>
  <c r="O18" i="112" s="1"/>
  <c r="AC18" i="112"/>
  <c r="AD18" i="112"/>
  <c r="E19" i="112"/>
  <c r="F19" i="112"/>
  <c r="G19" i="112"/>
  <c r="T19" i="112"/>
  <c r="U19" i="112"/>
  <c r="V19" i="112"/>
  <c r="W19" i="112"/>
  <c r="X19" i="112"/>
  <c r="K19" i="112" s="1"/>
  <c r="Y19" i="112"/>
  <c r="Z19" i="112"/>
  <c r="AA19" i="112"/>
  <c r="AB19" i="112"/>
  <c r="O19" i="112" s="1"/>
  <c r="AC19" i="112"/>
  <c r="AD19" i="112"/>
  <c r="E20" i="112"/>
  <c r="F20" i="112"/>
  <c r="G20" i="112"/>
  <c r="T20" i="112"/>
  <c r="U20" i="112"/>
  <c r="V20" i="112"/>
  <c r="W20" i="112"/>
  <c r="X20" i="112"/>
  <c r="K20" i="112" s="1"/>
  <c r="Y20" i="112"/>
  <c r="Z20" i="112"/>
  <c r="AA20" i="112"/>
  <c r="AB20" i="112"/>
  <c r="AC20" i="112"/>
  <c r="AD20" i="112"/>
  <c r="E21" i="112"/>
  <c r="F21" i="112"/>
  <c r="G21" i="112"/>
  <c r="T21" i="112"/>
  <c r="U21" i="112"/>
  <c r="V21" i="112"/>
  <c r="W21" i="112"/>
  <c r="X21" i="112"/>
  <c r="K21" i="112" s="1"/>
  <c r="Y21" i="112"/>
  <c r="Z21" i="112"/>
  <c r="AA21" i="112"/>
  <c r="AB21" i="112"/>
  <c r="O21" i="112" s="1"/>
  <c r="AC21" i="112"/>
  <c r="AD21" i="112"/>
  <c r="E30" i="112"/>
  <c r="F30" i="112"/>
  <c r="G30" i="112"/>
  <c r="T30" i="112"/>
  <c r="U30" i="112"/>
  <c r="V30" i="112"/>
  <c r="W30" i="112"/>
  <c r="X30" i="112"/>
  <c r="Z30" i="112"/>
  <c r="AA30" i="112"/>
  <c r="AB30" i="112"/>
  <c r="AC30" i="112"/>
  <c r="AD30" i="112"/>
  <c r="R30" i="112" s="1"/>
  <c r="E31" i="112"/>
  <c r="F31" i="112"/>
  <c r="G31" i="112"/>
  <c r="T31" i="112"/>
  <c r="U31" i="112"/>
  <c r="V31" i="112"/>
  <c r="W31" i="112"/>
  <c r="X31" i="112"/>
  <c r="Z31" i="112"/>
  <c r="AA31" i="112"/>
  <c r="AB31" i="112"/>
  <c r="AC31" i="112"/>
  <c r="AD31" i="112"/>
  <c r="E32" i="112"/>
  <c r="F32" i="112"/>
  <c r="G32" i="112"/>
  <c r="T32" i="112"/>
  <c r="U32" i="112"/>
  <c r="V32" i="112"/>
  <c r="W32" i="112"/>
  <c r="X32" i="112"/>
  <c r="Z32" i="112"/>
  <c r="AA32" i="112"/>
  <c r="AB32" i="112"/>
  <c r="AC32" i="112"/>
  <c r="AD32" i="112"/>
  <c r="E33" i="112"/>
  <c r="F33" i="112"/>
  <c r="G33" i="112"/>
  <c r="T33" i="112"/>
  <c r="U33" i="112"/>
  <c r="V33" i="112"/>
  <c r="W33" i="112"/>
  <c r="X33" i="112"/>
  <c r="K33" i="112" s="1"/>
  <c r="Z33" i="112"/>
  <c r="AA33" i="112"/>
  <c r="AB33" i="112"/>
  <c r="AC33" i="112"/>
  <c r="AD33" i="112"/>
  <c r="E34" i="112"/>
  <c r="F34" i="112"/>
  <c r="G34" i="112"/>
  <c r="T34" i="112"/>
  <c r="U34" i="112"/>
  <c r="V34" i="112"/>
  <c r="W34" i="112"/>
  <c r="X34" i="112"/>
  <c r="Z34" i="112"/>
  <c r="AA34" i="112"/>
  <c r="AB34" i="112"/>
  <c r="AC34" i="112"/>
  <c r="AD34" i="112"/>
  <c r="E35" i="112"/>
  <c r="F35" i="112"/>
  <c r="G35" i="112"/>
  <c r="T35" i="112"/>
  <c r="U35" i="112"/>
  <c r="V35" i="112"/>
  <c r="W35" i="112"/>
  <c r="X35" i="112"/>
  <c r="Z35" i="112"/>
  <c r="AA35" i="112"/>
  <c r="AB35" i="112"/>
  <c r="AC35" i="112"/>
  <c r="AD35" i="112"/>
  <c r="E37" i="112"/>
  <c r="F37" i="112"/>
  <c r="G37" i="112"/>
  <c r="T37" i="112"/>
  <c r="U37" i="112"/>
  <c r="V37" i="112"/>
  <c r="W37" i="112"/>
  <c r="X37" i="112"/>
  <c r="Z37" i="112"/>
  <c r="AA37" i="112"/>
  <c r="AB37" i="112"/>
  <c r="AC37" i="112"/>
  <c r="AD37" i="112"/>
  <c r="E38" i="112"/>
  <c r="F38" i="112"/>
  <c r="G38" i="112"/>
  <c r="T38" i="112"/>
  <c r="U38" i="112"/>
  <c r="V38" i="112"/>
  <c r="W38" i="112"/>
  <c r="X38" i="112"/>
  <c r="Z38" i="112"/>
  <c r="AA38" i="112"/>
  <c r="AB38" i="112"/>
  <c r="AC38" i="112"/>
  <c r="AD38" i="112"/>
  <c r="E39" i="112"/>
  <c r="F39" i="112"/>
  <c r="G39" i="112"/>
  <c r="T39" i="112"/>
  <c r="U39" i="112"/>
  <c r="V39" i="112"/>
  <c r="W39" i="112"/>
  <c r="X39" i="112"/>
  <c r="Z39" i="112"/>
  <c r="AA39" i="112"/>
  <c r="AB39" i="112"/>
  <c r="AC39" i="112"/>
  <c r="AD39" i="112"/>
  <c r="E40" i="112"/>
  <c r="F40" i="112"/>
  <c r="G40" i="112"/>
  <c r="T40" i="112"/>
  <c r="U40" i="112"/>
  <c r="V40" i="112"/>
  <c r="W40" i="112"/>
  <c r="X40" i="112"/>
  <c r="Z40" i="112"/>
  <c r="AA40" i="112"/>
  <c r="AB40" i="112"/>
  <c r="AC40" i="112"/>
  <c r="AD40" i="112"/>
  <c r="E41" i="112"/>
  <c r="F41" i="112"/>
  <c r="G41" i="112"/>
  <c r="T41" i="112"/>
  <c r="U41" i="112"/>
  <c r="V41" i="112"/>
  <c r="W41" i="112"/>
  <c r="X41" i="112"/>
  <c r="Z41" i="112"/>
  <c r="AA41" i="112"/>
  <c r="AB41" i="112"/>
  <c r="AC41" i="112"/>
  <c r="AD41" i="112"/>
  <c r="E42" i="112"/>
  <c r="F42" i="112"/>
  <c r="G42" i="112"/>
  <c r="T42" i="112"/>
  <c r="U42" i="112"/>
  <c r="V42" i="112"/>
  <c r="W42" i="112"/>
  <c r="X42" i="112"/>
  <c r="Z42" i="112"/>
  <c r="AA42" i="112"/>
  <c r="AB42" i="112"/>
  <c r="AC42" i="112"/>
  <c r="AD42" i="112"/>
  <c r="E43" i="112"/>
  <c r="F43" i="112"/>
  <c r="G43" i="112"/>
  <c r="T43" i="112"/>
  <c r="U43" i="112"/>
  <c r="V43" i="112"/>
  <c r="W43" i="112"/>
  <c r="X43" i="112"/>
  <c r="Z43" i="112"/>
  <c r="AA43" i="112"/>
  <c r="AB43" i="112"/>
  <c r="AC43" i="112"/>
  <c r="AD43" i="112"/>
  <c r="E44" i="112"/>
  <c r="F44" i="112"/>
  <c r="G44" i="112"/>
  <c r="T44" i="112"/>
  <c r="U44" i="112"/>
  <c r="V44" i="112"/>
  <c r="W44" i="112"/>
  <c r="X44" i="112"/>
  <c r="K44" i="112" s="1"/>
  <c r="Z44" i="112"/>
  <c r="AA44" i="112"/>
  <c r="AB44" i="112"/>
  <c r="O44" i="112" s="1"/>
  <c r="AC44" i="112"/>
  <c r="AD44" i="112"/>
  <c r="E45" i="112"/>
  <c r="F45" i="112"/>
  <c r="G45" i="112"/>
  <c r="T45" i="112"/>
  <c r="U45" i="112"/>
  <c r="V45" i="112"/>
  <c r="W45" i="112"/>
  <c r="X45" i="112"/>
  <c r="Z45" i="112"/>
  <c r="AA45" i="112"/>
  <c r="AB45" i="112"/>
  <c r="AC45" i="112"/>
  <c r="AD45" i="112"/>
  <c r="E46" i="112"/>
  <c r="F46" i="112"/>
  <c r="G46" i="112"/>
  <c r="T46" i="112"/>
  <c r="U46" i="112"/>
  <c r="V46" i="112"/>
  <c r="W46" i="112"/>
  <c r="X46" i="112"/>
  <c r="Z46" i="112"/>
  <c r="AA46" i="112"/>
  <c r="AB46" i="112"/>
  <c r="AC46" i="112"/>
  <c r="AD46" i="112"/>
  <c r="E48" i="112"/>
  <c r="F48" i="112"/>
  <c r="G48" i="112"/>
  <c r="T48" i="112"/>
  <c r="U48" i="112"/>
  <c r="V48" i="112"/>
  <c r="W48" i="112"/>
  <c r="X48" i="112"/>
  <c r="Z48" i="112"/>
  <c r="AA48" i="112"/>
  <c r="AB48" i="112"/>
  <c r="AC48" i="112"/>
  <c r="AD48" i="112"/>
  <c r="E49" i="112"/>
  <c r="F49" i="112"/>
  <c r="G49" i="112"/>
  <c r="T49" i="112"/>
  <c r="U49" i="112"/>
  <c r="V49" i="112"/>
  <c r="W49" i="112"/>
  <c r="X49" i="112"/>
  <c r="Z49" i="112"/>
  <c r="AA49" i="112"/>
  <c r="AB49" i="112"/>
  <c r="O49" i="112" s="1"/>
  <c r="AC49" i="112"/>
  <c r="AD49" i="112"/>
  <c r="E50" i="112"/>
  <c r="F50" i="112"/>
  <c r="G50" i="112"/>
  <c r="T50" i="112"/>
  <c r="U50" i="112"/>
  <c r="V50" i="112"/>
  <c r="W50" i="112"/>
  <c r="X50" i="112"/>
  <c r="Z50" i="112"/>
  <c r="AA50" i="112"/>
  <c r="AB50" i="112"/>
  <c r="AC50" i="112"/>
  <c r="AD50" i="112"/>
  <c r="E51" i="112"/>
  <c r="F51" i="112"/>
  <c r="G51" i="112"/>
  <c r="T51" i="112"/>
  <c r="U51" i="112"/>
  <c r="V51" i="112"/>
  <c r="W51" i="112"/>
  <c r="X51" i="112"/>
  <c r="Z51" i="112"/>
  <c r="AA51" i="112"/>
  <c r="AB51" i="112"/>
  <c r="AC51" i="112"/>
  <c r="AD51" i="112"/>
  <c r="E52" i="112"/>
  <c r="F52" i="112"/>
  <c r="G52" i="112"/>
  <c r="T52" i="112"/>
  <c r="U52" i="112"/>
  <c r="V52" i="112"/>
  <c r="W52" i="112"/>
  <c r="X52" i="112"/>
  <c r="Z52" i="112"/>
  <c r="AA52" i="112"/>
  <c r="AB52" i="112"/>
  <c r="AC52" i="112"/>
  <c r="AD52" i="112"/>
  <c r="E53" i="112"/>
  <c r="F53" i="112"/>
  <c r="G53" i="112"/>
  <c r="T53" i="112"/>
  <c r="U53" i="112"/>
  <c r="V53" i="112"/>
  <c r="W53" i="112"/>
  <c r="X53" i="112"/>
  <c r="Z53" i="112"/>
  <c r="AA53" i="112"/>
  <c r="AB53" i="112"/>
  <c r="AC53" i="112"/>
  <c r="AD53" i="112"/>
  <c r="E54" i="112"/>
  <c r="F54" i="112"/>
  <c r="G54" i="112"/>
  <c r="T54" i="112"/>
  <c r="U54" i="112"/>
  <c r="V54" i="112"/>
  <c r="W54" i="112"/>
  <c r="X54" i="112"/>
  <c r="Z54" i="112"/>
  <c r="AA54" i="112"/>
  <c r="AB54" i="112"/>
  <c r="AC54" i="112"/>
  <c r="AD54" i="112"/>
  <c r="E55" i="112"/>
  <c r="F55" i="112"/>
  <c r="G55" i="112"/>
  <c r="T55" i="112"/>
  <c r="U55" i="112"/>
  <c r="V55" i="112"/>
  <c r="W55" i="112"/>
  <c r="X55" i="112"/>
  <c r="Z55" i="112"/>
  <c r="AA55" i="112"/>
  <c r="AB55" i="112"/>
  <c r="AC55" i="112"/>
  <c r="AD55" i="112"/>
  <c r="E56" i="112"/>
  <c r="F56" i="112"/>
  <c r="G56" i="112"/>
  <c r="T56" i="112"/>
  <c r="U56" i="112"/>
  <c r="V56" i="112"/>
  <c r="W56" i="112"/>
  <c r="X56" i="112"/>
  <c r="Z56" i="112"/>
  <c r="AA56" i="112"/>
  <c r="AB56" i="112"/>
  <c r="AC56" i="112"/>
  <c r="AD56" i="112"/>
  <c r="E57" i="112"/>
  <c r="F57" i="112"/>
  <c r="G57" i="112"/>
  <c r="T57" i="112"/>
  <c r="U57" i="112"/>
  <c r="V57" i="112"/>
  <c r="W57" i="112"/>
  <c r="X57" i="112"/>
  <c r="Z57" i="112"/>
  <c r="AA57" i="112"/>
  <c r="AB57" i="112"/>
  <c r="AC57" i="112"/>
  <c r="AD57" i="112"/>
  <c r="E59" i="112"/>
  <c r="F59" i="112"/>
  <c r="G59" i="112"/>
  <c r="T59" i="112"/>
  <c r="U59" i="112"/>
  <c r="V59" i="112"/>
  <c r="W59" i="112"/>
  <c r="X59" i="112"/>
  <c r="Z59" i="112"/>
  <c r="AA59" i="112"/>
  <c r="AB59" i="112"/>
  <c r="AC59" i="112"/>
  <c r="AD59" i="112"/>
  <c r="E60" i="112"/>
  <c r="F60" i="112"/>
  <c r="G60" i="112"/>
  <c r="T60" i="112"/>
  <c r="U60" i="112"/>
  <c r="V60" i="112"/>
  <c r="W60" i="112"/>
  <c r="X60" i="112"/>
  <c r="Z60" i="112"/>
  <c r="AA60" i="112"/>
  <c r="AB60" i="112"/>
  <c r="AC60" i="112"/>
  <c r="AD60" i="112"/>
  <c r="E61" i="112"/>
  <c r="F61" i="112"/>
  <c r="G61" i="112"/>
  <c r="T61" i="112"/>
  <c r="U61" i="112"/>
  <c r="V61" i="112"/>
  <c r="W61" i="112"/>
  <c r="X61" i="112"/>
  <c r="Z61" i="112"/>
  <c r="AA61" i="112"/>
  <c r="AB61" i="112"/>
  <c r="AC61" i="112"/>
  <c r="AD61" i="112"/>
  <c r="E62" i="112"/>
  <c r="F62" i="112"/>
  <c r="G62" i="112"/>
  <c r="T62" i="112"/>
  <c r="U62" i="112"/>
  <c r="V62" i="112"/>
  <c r="W62" i="112"/>
  <c r="X62" i="112"/>
  <c r="Z62" i="112"/>
  <c r="AA62" i="112"/>
  <c r="AB62" i="112"/>
  <c r="AC62" i="112"/>
  <c r="AD62" i="112"/>
  <c r="E63" i="112"/>
  <c r="F63" i="112"/>
  <c r="G63" i="112"/>
  <c r="T63" i="112"/>
  <c r="U63" i="112"/>
  <c r="V63" i="112"/>
  <c r="W63" i="112"/>
  <c r="X63" i="112"/>
  <c r="Z63" i="112"/>
  <c r="AA63" i="112"/>
  <c r="AB63" i="112"/>
  <c r="AC63" i="112"/>
  <c r="AD63" i="112"/>
  <c r="E64" i="112"/>
  <c r="F64" i="112"/>
  <c r="G64" i="112"/>
  <c r="T64" i="112"/>
  <c r="U64" i="112"/>
  <c r="V64" i="112"/>
  <c r="W64" i="112"/>
  <c r="X64" i="112"/>
  <c r="Z64" i="112"/>
  <c r="AA64" i="112"/>
  <c r="AB64" i="112"/>
  <c r="AC64" i="112"/>
  <c r="AD64" i="112"/>
  <c r="E65" i="112"/>
  <c r="F65" i="112"/>
  <c r="G65" i="112"/>
  <c r="T65" i="112"/>
  <c r="U65" i="112"/>
  <c r="V65" i="112"/>
  <c r="W65" i="112"/>
  <c r="X65" i="112"/>
  <c r="Z65" i="112"/>
  <c r="AA65" i="112"/>
  <c r="AB65" i="112"/>
  <c r="AC65" i="112"/>
  <c r="AD65" i="112"/>
  <c r="E66" i="112"/>
  <c r="F66" i="112"/>
  <c r="G66" i="112"/>
  <c r="T66" i="112"/>
  <c r="U66" i="112"/>
  <c r="V66" i="112"/>
  <c r="W66" i="112"/>
  <c r="X66" i="112"/>
  <c r="Z66" i="112"/>
  <c r="AA66" i="112"/>
  <c r="AB66" i="112"/>
  <c r="AC66" i="112"/>
  <c r="AD66" i="112"/>
  <c r="E67" i="112"/>
  <c r="F67" i="112"/>
  <c r="G67" i="112"/>
  <c r="T67" i="112"/>
  <c r="U67" i="112"/>
  <c r="V67" i="112"/>
  <c r="W67" i="112"/>
  <c r="X67" i="112"/>
  <c r="Z67" i="112"/>
  <c r="AA67" i="112"/>
  <c r="AB67" i="112"/>
  <c r="AC67" i="112"/>
  <c r="AD67" i="112"/>
  <c r="E68" i="112"/>
  <c r="F68" i="112"/>
  <c r="G68" i="112"/>
  <c r="T68" i="112"/>
  <c r="U68" i="112"/>
  <c r="V68" i="112"/>
  <c r="W68" i="112"/>
  <c r="X68" i="112"/>
  <c r="Z68" i="112"/>
  <c r="AA68" i="112"/>
  <c r="AB68" i="112"/>
  <c r="AC68" i="112"/>
  <c r="AD68" i="112"/>
  <c r="H8" i="111"/>
  <c r="I8" i="111"/>
  <c r="J8" i="111"/>
  <c r="K8" i="111"/>
  <c r="L8" i="111"/>
  <c r="M8" i="111"/>
  <c r="N8" i="111"/>
  <c r="O8" i="111"/>
  <c r="P8" i="111"/>
  <c r="Q8" i="111"/>
  <c r="R8" i="111"/>
  <c r="S8" i="111"/>
  <c r="H9" i="111"/>
  <c r="I9" i="111"/>
  <c r="J9" i="111"/>
  <c r="K9" i="111"/>
  <c r="L9" i="111"/>
  <c r="M9" i="111"/>
  <c r="N9" i="111"/>
  <c r="O9" i="111"/>
  <c r="P9" i="111"/>
  <c r="Q9" i="111"/>
  <c r="R9" i="111"/>
  <c r="S9" i="111"/>
  <c r="H10" i="111"/>
  <c r="I10" i="111"/>
  <c r="J10" i="111"/>
  <c r="K10" i="111"/>
  <c r="L10" i="111"/>
  <c r="M10" i="111"/>
  <c r="N10" i="111"/>
  <c r="O10" i="111"/>
  <c r="P10" i="111"/>
  <c r="Q10" i="111"/>
  <c r="R10" i="111"/>
  <c r="S10" i="111"/>
  <c r="J11" i="111"/>
  <c r="K11" i="111"/>
  <c r="L11" i="111"/>
  <c r="M11" i="111"/>
  <c r="N11" i="111"/>
  <c r="O11" i="111"/>
  <c r="P11" i="111"/>
  <c r="Q11" i="111"/>
  <c r="R11" i="111"/>
  <c r="S11" i="111"/>
  <c r="H12" i="111"/>
  <c r="I12" i="111"/>
  <c r="J12" i="111"/>
  <c r="K12" i="111"/>
  <c r="L12" i="111"/>
  <c r="M12" i="111"/>
  <c r="N12" i="111"/>
  <c r="O12" i="111"/>
  <c r="P12" i="111"/>
  <c r="Q12" i="111"/>
  <c r="R12" i="111"/>
  <c r="S12" i="111"/>
  <c r="E13" i="111"/>
  <c r="T13" i="111"/>
  <c r="U13" i="111"/>
  <c r="V13" i="111"/>
  <c r="W13" i="111"/>
  <c r="X13" i="111"/>
  <c r="K13" i="111" s="1"/>
  <c r="Y13" i="111"/>
  <c r="AA13" i="111"/>
  <c r="AB13" i="111"/>
  <c r="AC13" i="111"/>
  <c r="AD13" i="111"/>
  <c r="E14" i="111"/>
  <c r="T14" i="111"/>
  <c r="U14" i="111"/>
  <c r="V14" i="111"/>
  <c r="W14" i="111"/>
  <c r="X14" i="111"/>
  <c r="Y14" i="111"/>
  <c r="Z14" i="111"/>
  <c r="AA14" i="111"/>
  <c r="AB14" i="111"/>
  <c r="AC14" i="111"/>
  <c r="AD14" i="111"/>
  <c r="T15" i="111"/>
  <c r="U15" i="111"/>
  <c r="V15" i="111"/>
  <c r="W15" i="111"/>
  <c r="X15" i="111"/>
  <c r="Y15" i="111"/>
  <c r="Z15" i="111"/>
  <c r="AA15" i="111"/>
  <c r="AB15" i="111"/>
  <c r="O15" i="111" s="1"/>
  <c r="AC15" i="111"/>
  <c r="AD15" i="111"/>
  <c r="E16" i="111"/>
  <c r="T16" i="111"/>
  <c r="U16" i="111"/>
  <c r="V16" i="111"/>
  <c r="W16" i="111"/>
  <c r="X16" i="111"/>
  <c r="Y16" i="111"/>
  <c r="Z16" i="111"/>
  <c r="AA16" i="111"/>
  <c r="AB16" i="111"/>
  <c r="AC16" i="111"/>
  <c r="AD16" i="111"/>
  <c r="E17" i="111"/>
  <c r="T17" i="111"/>
  <c r="U17" i="111"/>
  <c r="V17" i="111"/>
  <c r="W17" i="111"/>
  <c r="X17" i="111"/>
  <c r="Y17" i="111"/>
  <c r="Z17" i="111"/>
  <c r="AA17" i="111"/>
  <c r="AB17" i="111"/>
  <c r="O17" i="111" s="1"/>
  <c r="AC17" i="111"/>
  <c r="AD17" i="111"/>
  <c r="T18" i="111"/>
  <c r="U18" i="111"/>
  <c r="V18" i="111"/>
  <c r="W18" i="111"/>
  <c r="X18" i="111"/>
  <c r="K18" i="111" s="1"/>
  <c r="Y18" i="111"/>
  <c r="Z18" i="111"/>
  <c r="AA18" i="111"/>
  <c r="AB18" i="111"/>
  <c r="AC18" i="111"/>
  <c r="AD18" i="111"/>
  <c r="E19" i="111"/>
  <c r="F19" i="111"/>
  <c r="G19" i="111"/>
  <c r="T19" i="111"/>
  <c r="U19" i="111"/>
  <c r="V19" i="111"/>
  <c r="W19" i="111"/>
  <c r="X19" i="111"/>
  <c r="K19" i="111" s="1"/>
  <c r="Y19" i="111"/>
  <c r="Z19" i="111"/>
  <c r="AA19" i="111"/>
  <c r="AB19" i="111"/>
  <c r="O19" i="111" s="1"/>
  <c r="AC19" i="111"/>
  <c r="AD19" i="111"/>
  <c r="R19" i="111" s="1"/>
  <c r="E20" i="111"/>
  <c r="F20" i="111"/>
  <c r="G20" i="111"/>
  <c r="T20" i="111"/>
  <c r="U20" i="111"/>
  <c r="V20" i="111"/>
  <c r="W20" i="111"/>
  <c r="X20" i="111"/>
  <c r="Y20" i="111"/>
  <c r="Z20" i="111"/>
  <c r="AA20" i="111"/>
  <c r="AB20" i="111"/>
  <c r="O20" i="111" s="1"/>
  <c r="AC20" i="111"/>
  <c r="AD20" i="111"/>
  <c r="E21" i="111"/>
  <c r="F21" i="111"/>
  <c r="G21" i="111"/>
  <c r="T21" i="111"/>
  <c r="U21" i="111"/>
  <c r="V21" i="111"/>
  <c r="W21" i="111"/>
  <c r="X21" i="111"/>
  <c r="K21" i="111" s="1"/>
  <c r="Y21" i="111"/>
  <c r="Z21" i="111"/>
  <c r="AA21" i="111"/>
  <c r="AB21" i="111"/>
  <c r="O21" i="111" s="1"/>
  <c r="AC21" i="111"/>
  <c r="AD21" i="111"/>
  <c r="E30" i="111"/>
  <c r="F30" i="111"/>
  <c r="G30" i="111"/>
  <c r="T30" i="111"/>
  <c r="U30" i="111"/>
  <c r="V30" i="111"/>
  <c r="W30" i="111"/>
  <c r="X30" i="111"/>
  <c r="Z30" i="111"/>
  <c r="AA30" i="111"/>
  <c r="AB30" i="111"/>
  <c r="AC30" i="111"/>
  <c r="AD30" i="111"/>
  <c r="F31" i="111"/>
  <c r="G31" i="111"/>
  <c r="T31" i="111"/>
  <c r="U31" i="111"/>
  <c r="V31" i="111"/>
  <c r="W31" i="111"/>
  <c r="X31" i="111"/>
  <c r="Z31" i="111"/>
  <c r="AA31" i="111"/>
  <c r="AB31" i="111"/>
  <c r="AC31" i="111"/>
  <c r="AD31" i="111"/>
  <c r="E33" i="111"/>
  <c r="F33" i="111"/>
  <c r="G33" i="111"/>
  <c r="T33" i="111"/>
  <c r="U33" i="111"/>
  <c r="V33" i="111"/>
  <c r="W33" i="111"/>
  <c r="X33" i="111"/>
  <c r="Z33" i="111"/>
  <c r="AA33" i="111"/>
  <c r="AB33" i="111"/>
  <c r="AC33" i="111"/>
  <c r="AD33" i="111"/>
  <c r="E34" i="111"/>
  <c r="F34" i="111"/>
  <c r="G34" i="111"/>
  <c r="T34" i="111"/>
  <c r="U34" i="111"/>
  <c r="V34" i="111"/>
  <c r="W34" i="111"/>
  <c r="X34" i="111"/>
  <c r="Z34" i="111"/>
  <c r="AA34" i="111"/>
  <c r="AB34" i="111"/>
  <c r="AC34" i="111"/>
  <c r="AD34" i="111"/>
  <c r="E35" i="111"/>
  <c r="F35" i="111"/>
  <c r="G35" i="111"/>
  <c r="T35" i="111"/>
  <c r="U35" i="111"/>
  <c r="V35" i="111"/>
  <c r="W35" i="111"/>
  <c r="X35" i="111"/>
  <c r="Z35" i="111"/>
  <c r="AA35" i="111"/>
  <c r="AB35" i="111"/>
  <c r="AC35" i="111"/>
  <c r="AD35" i="111"/>
  <c r="R35" i="111" s="1"/>
  <c r="E36" i="111"/>
  <c r="F36" i="111"/>
  <c r="G36" i="111"/>
  <c r="T36" i="111"/>
  <c r="U36" i="111"/>
  <c r="V36" i="111"/>
  <c r="W36" i="111"/>
  <c r="X36" i="111"/>
  <c r="K36" i="111" s="1"/>
  <c r="Z36" i="111"/>
  <c r="AA36" i="111"/>
  <c r="AB36" i="111"/>
  <c r="AC36" i="111"/>
  <c r="AD36" i="111"/>
  <c r="E37" i="111"/>
  <c r="F37" i="111"/>
  <c r="G37" i="111"/>
  <c r="T37" i="111"/>
  <c r="U37" i="111"/>
  <c r="V37" i="111"/>
  <c r="W37" i="111"/>
  <c r="X37" i="111"/>
  <c r="Z37" i="111"/>
  <c r="AA37" i="111"/>
  <c r="AB37" i="111"/>
  <c r="AC37" i="111"/>
  <c r="AD37" i="111"/>
  <c r="E39" i="111"/>
  <c r="F39" i="111"/>
  <c r="G39" i="111"/>
  <c r="T39" i="111"/>
  <c r="U39" i="111"/>
  <c r="V39" i="111"/>
  <c r="W39" i="111"/>
  <c r="X39" i="111"/>
  <c r="Z39" i="111"/>
  <c r="AA39" i="111"/>
  <c r="AB39" i="111"/>
  <c r="AC39" i="111"/>
  <c r="AD39" i="111"/>
  <c r="E40" i="111"/>
  <c r="F40" i="111"/>
  <c r="G40" i="111"/>
  <c r="T40" i="111"/>
  <c r="U40" i="111"/>
  <c r="V40" i="111"/>
  <c r="W40" i="111"/>
  <c r="X40" i="111"/>
  <c r="Z40" i="111"/>
  <c r="AA40" i="111"/>
  <c r="AB40" i="111"/>
  <c r="AC40" i="111"/>
  <c r="AD40" i="111"/>
  <c r="E41" i="111"/>
  <c r="F41" i="111"/>
  <c r="G41" i="111"/>
  <c r="T41" i="111"/>
  <c r="U41" i="111"/>
  <c r="V41" i="111"/>
  <c r="W41" i="111"/>
  <c r="X41" i="111"/>
  <c r="K41" i="111" s="1"/>
  <c r="Z41" i="111"/>
  <c r="AA41" i="111"/>
  <c r="AB41" i="111"/>
  <c r="AC41" i="111"/>
  <c r="AD41" i="111"/>
  <c r="E42" i="111"/>
  <c r="F42" i="111"/>
  <c r="G42" i="111"/>
  <c r="T42" i="111"/>
  <c r="U42" i="111"/>
  <c r="V42" i="111"/>
  <c r="W42" i="111"/>
  <c r="X42" i="111"/>
  <c r="Z42" i="111"/>
  <c r="AA42" i="111"/>
  <c r="AB42" i="111"/>
  <c r="AC42" i="111"/>
  <c r="AD42" i="111"/>
  <c r="T43" i="111"/>
  <c r="U43" i="111"/>
  <c r="V43" i="111"/>
  <c r="W43" i="111"/>
  <c r="X43" i="111"/>
  <c r="Z43" i="111"/>
  <c r="AA43" i="111"/>
  <c r="AB43" i="111"/>
  <c r="AC43" i="111"/>
  <c r="AD43" i="111"/>
  <c r="E44" i="111"/>
  <c r="F44" i="111"/>
  <c r="G44" i="111"/>
  <c r="T44" i="111"/>
  <c r="U44" i="111"/>
  <c r="V44" i="111"/>
  <c r="W44" i="111"/>
  <c r="X44" i="111"/>
  <c r="Z44" i="111"/>
  <c r="AA44" i="111"/>
  <c r="AB44" i="111"/>
  <c r="AC44" i="111"/>
  <c r="AD44" i="111"/>
  <c r="T45" i="111"/>
  <c r="U45" i="111"/>
  <c r="V45" i="111"/>
  <c r="W45" i="111"/>
  <c r="X45" i="111"/>
  <c r="Z45" i="111"/>
  <c r="AA45" i="111"/>
  <c r="AB45" i="111"/>
  <c r="AC45" i="111"/>
  <c r="AD45" i="111"/>
  <c r="E46" i="111"/>
  <c r="F46" i="111"/>
  <c r="G46" i="111"/>
  <c r="T46" i="111"/>
  <c r="U46" i="111"/>
  <c r="V46" i="111"/>
  <c r="W46" i="111"/>
  <c r="X46" i="111"/>
  <c r="Z46" i="111"/>
  <c r="AA46" i="111"/>
  <c r="AB46" i="111"/>
  <c r="AC46" i="111"/>
  <c r="AD46" i="111"/>
  <c r="E47" i="111"/>
  <c r="F47" i="111"/>
  <c r="G47" i="111"/>
  <c r="T47" i="111"/>
  <c r="U47" i="111"/>
  <c r="V47" i="111"/>
  <c r="W47" i="111"/>
  <c r="X47" i="111"/>
  <c r="Z47" i="111"/>
  <c r="AA47" i="111"/>
  <c r="AB47" i="111"/>
  <c r="AC47" i="111"/>
  <c r="AD47" i="111"/>
  <c r="R47" i="111" s="1"/>
  <c r="E48" i="111"/>
  <c r="F48" i="111"/>
  <c r="G48" i="111"/>
  <c r="T48" i="111"/>
  <c r="U48" i="111"/>
  <c r="V48" i="111"/>
  <c r="W48" i="111"/>
  <c r="X48" i="111"/>
  <c r="Z48" i="111"/>
  <c r="AA48" i="111"/>
  <c r="AB48" i="111"/>
  <c r="AC48" i="111"/>
  <c r="AD48" i="111"/>
  <c r="E49" i="111"/>
  <c r="F49" i="111"/>
  <c r="G49" i="111"/>
  <c r="T49" i="111"/>
  <c r="U49" i="111"/>
  <c r="V49" i="111"/>
  <c r="W49" i="111"/>
  <c r="X49" i="111"/>
  <c r="Z49" i="111"/>
  <c r="AA49" i="111"/>
  <c r="AB49" i="111"/>
  <c r="AC49" i="111"/>
  <c r="AD49" i="111"/>
  <c r="E50" i="111"/>
  <c r="F50" i="111"/>
  <c r="G50" i="111"/>
  <c r="T50" i="111"/>
  <c r="U50" i="111"/>
  <c r="V50" i="111"/>
  <c r="W50" i="111"/>
  <c r="X50" i="111"/>
  <c r="Z50" i="111"/>
  <c r="AA50" i="111"/>
  <c r="AB50" i="111"/>
  <c r="AC50" i="111"/>
  <c r="AD50" i="111"/>
  <c r="E51" i="111"/>
  <c r="F51" i="111"/>
  <c r="G51" i="111"/>
  <c r="T51" i="111"/>
  <c r="U51" i="111"/>
  <c r="V51" i="111"/>
  <c r="W51" i="111"/>
  <c r="X51" i="111"/>
  <c r="Z51" i="111"/>
  <c r="AA51" i="111"/>
  <c r="AB51" i="111"/>
  <c r="AC51" i="111"/>
  <c r="AD51" i="111"/>
  <c r="E52" i="111"/>
  <c r="F52" i="111"/>
  <c r="G52" i="111"/>
  <c r="T52" i="111"/>
  <c r="U52" i="111"/>
  <c r="V52" i="111"/>
  <c r="W52" i="111"/>
  <c r="X52" i="111"/>
  <c r="Z52" i="111"/>
  <c r="AA52" i="111"/>
  <c r="AB52" i="111"/>
  <c r="AC52" i="111"/>
  <c r="AD52" i="111"/>
  <c r="E53" i="111"/>
  <c r="F53" i="111"/>
  <c r="G53" i="111"/>
  <c r="T53" i="111"/>
  <c r="U53" i="111"/>
  <c r="V53" i="111"/>
  <c r="W53" i="111"/>
  <c r="X53" i="111"/>
  <c r="Z53" i="111"/>
  <c r="AA53" i="111"/>
  <c r="AB53" i="111"/>
  <c r="AC53" i="111"/>
  <c r="AD53" i="111"/>
  <c r="E55" i="111"/>
  <c r="F55" i="111"/>
  <c r="G55" i="111"/>
  <c r="T55" i="111"/>
  <c r="U55" i="111"/>
  <c r="V55" i="111"/>
  <c r="W55" i="111"/>
  <c r="X55" i="111"/>
  <c r="Z55" i="111"/>
  <c r="AA55" i="111"/>
  <c r="AB55" i="111"/>
  <c r="AC55" i="111"/>
  <c r="AD55" i="111"/>
  <c r="E56" i="111"/>
  <c r="F56" i="111"/>
  <c r="G56" i="111"/>
  <c r="T56" i="111"/>
  <c r="U56" i="111"/>
  <c r="V56" i="111"/>
  <c r="W56" i="111"/>
  <c r="X56" i="111"/>
  <c r="Z56" i="111"/>
  <c r="AA56" i="111"/>
  <c r="AB56" i="111"/>
  <c r="AC56" i="111"/>
  <c r="AD56" i="111"/>
  <c r="R56" i="111" s="1"/>
  <c r="E57" i="111"/>
  <c r="F57" i="111"/>
  <c r="G57" i="111"/>
  <c r="T57" i="111"/>
  <c r="U57" i="111"/>
  <c r="V57" i="111"/>
  <c r="W57" i="111"/>
  <c r="X57" i="111"/>
  <c r="K57" i="111" s="1"/>
  <c r="Z57" i="111"/>
  <c r="AA57" i="111"/>
  <c r="AB57" i="111"/>
  <c r="AC57" i="111"/>
  <c r="AD57" i="111"/>
  <c r="E58" i="111"/>
  <c r="F58" i="111"/>
  <c r="G58" i="111"/>
  <c r="T58" i="111"/>
  <c r="U58" i="111"/>
  <c r="V58" i="111"/>
  <c r="W58" i="111"/>
  <c r="X58" i="111"/>
  <c r="Z58" i="111"/>
  <c r="AA58" i="111"/>
  <c r="AB58" i="111"/>
  <c r="AC58" i="111"/>
  <c r="AD58" i="111"/>
  <c r="R58" i="111" s="1"/>
  <c r="E59" i="111"/>
  <c r="F59" i="111"/>
  <c r="G59" i="111"/>
  <c r="T59" i="111"/>
  <c r="U59" i="111"/>
  <c r="V59" i="111"/>
  <c r="W59" i="111"/>
  <c r="X59" i="111"/>
  <c r="Z59" i="111"/>
  <c r="AA59" i="111"/>
  <c r="AB59" i="111"/>
  <c r="AC59" i="111"/>
  <c r="AD59" i="111"/>
  <c r="E8" i="110"/>
  <c r="F8" i="110"/>
  <c r="G8" i="110"/>
  <c r="H8" i="110"/>
  <c r="J8" i="110"/>
  <c r="E9" i="110"/>
  <c r="F9" i="110"/>
  <c r="G9" i="110"/>
  <c r="H9" i="110"/>
  <c r="J9" i="110"/>
  <c r="E10" i="110"/>
  <c r="F10" i="110"/>
  <c r="G10" i="110"/>
  <c r="H10" i="110"/>
  <c r="J10" i="110"/>
  <c r="E11" i="110"/>
  <c r="F11" i="110"/>
  <c r="G11" i="110"/>
  <c r="H11" i="110"/>
  <c r="J11" i="110"/>
  <c r="K13" i="110"/>
  <c r="N13" i="110"/>
  <c r="O13" i="110"/>
  <c r="Q13" i="110"/>
  <c r="R13" i="110"/>
  <c r="K14" i="110"/>
  <c r="N14" i="110"/>
  <c r="O14" i="110"/>
  <c r="Q14" i="110"/>
  <c r="R14" i="110"/>
  <c r="K15" i="110"/>
  <c r="L15" i="110"/>
  <c r="M15" i="110"/>
  <c r="N15" i="110"/>
  <c r="O15" i="110"/>
  <c r="P15" i="110"/>
  <c r="Q15" i="110"/>
  <c r="R15" i="110"/>
  <c r="K16" i="110"/>
  <c r="L16" i="110"/>
  <c r="M16" i="110"/>
  <c r="N16" i="110"/>
  <c r="O16" i="110"/>
  <c r="P16" i="110"/>
  <c r="Q16" i="110"/>
  <c r="R16" i="110"/>
  <c r="K17" i="110"/>
  <c r="N17" i="110"/>
  <c r="O17" i="110"/>
  <c r="P17" i="110"/>
  <c r="Q17" i="110"/>
  <c r="R17" i="110"/>
  <c r="K18" i="110"/>
  <c r="L18" i="110"/>
  <c r="M18" i="110"/>
  <c r="N18" i="110"/>
  <c r="O18" i="110"/>
  <c r="P18" i="110"/>
  <c r="Q18" i="110"/>
  <c r="R18" i="110"/>
  <c r="K19" i="110"/>
  <c r="L19" i="110"/>
  <c r="M19" i="110"/>
  <c r="N19" i="110"/>
  <c r="O19" i="110"/>
  <c r="P19" i="110"/>
  <c r="Q19" i="110"/>
  <c r="R19" i="110"/>
  <c r="K20" i="110"/>
  <c r="L20" i="110"/>
  <c r="M20" i="110"/>
  <c r="N20" i="110"/>
  <c r="O20" i="110"/>
  <c r="P20" i="110"/>
  <c r="Q20" i="110"/>
  <c r="R20" i="110"/>
  <c r="E8" i="109"/>
  <c r="F8" i="109"/>
  <c r="G8" i="109"/>
  <c r="H8" i="109"/>
  <c r="I8" i="109"/>
  <c r="J8" i="109"/>
  <c r="E9" i="109"/>
  <c r="F9" i="109"/>
  <c r="G9" i="109"/>
  <c r="H9" i="109"/>
  <c r="I9" i="109"/>
  <c r="J9" i="109"/>
  <c r="E10" i="109"/>
  <c r="F10" i="109"/>
  <c r="G10" i="109"/>
  <c r="H10" i="109"/>
  <c r="I10" i="109"/>
  <c r="J10" i="109"/>
  <c r="E11" i="109"/>
  <c r="F11" i="109"/>
  <c r="G11" i="109"/>
  <c r="H11" i="109"/>
  <c r="I11" i="109"/>
  <c r="J11" i="109"/>
  <c r="K13" i="109"/>
  <c r="N13" i="109"/>
  <c r="O13" i="109"/>
  <c r="Q13" i="109"/>
  <c r="R13" i="109"/>
  <c r="K14" i="109"/>
  <c r="N14" i="109"/>
  <c r="O14" i="109"/>
  <c r="Q14" i="109"/>
  <c r="R14" i="109"/>
  <c r="K15" i="109"/>
  <c r="L15" i="109"/>
  <c r="M15" i="109"/>
  <c r="N15" i="109"/>
  <c r="O15" i="109"/>
  <c r="P15" i="109"/>
  <c r="Q15" i="109"/>
  <c r="R15" i="109"/>
  <c r="K16" i="109"/>
  <c r="L16" i="109"/>
  <c r="M16" i="109"/>
  <c r="N16" i="109"/>
  <c r="O16" i="109"/>
  <c r="P16" i="109"/>
  <c r="Q16" i="109"/>
  <c r="R16" i="109"/>
  <c r="K17" i="109"/>
  <c r="N17" i="109"/>
  <c r="O17" i="109"/>
  <c r="P17" i="109"/>
  <c r="Q17" i="109"/>
  <c r="R17" i="109"/>
  <c r="K18" i="109"/>
  <c r="L18" i="109"/>
  <c r="M18" i="109"/>
  <c r="N18" i="109"/>
  <c r="O18" i="109"/>
  <c r="P18" i="109"/>
  <c r="Q18" i="109"/>
  <c r="R18" i="109"/>
  <c r="K19" i="109"/>
  <c r="L19" i="109"/>
  <c r="M19" i="109"/>
  <c r="N19" i="109"/>
  <c r="O19" i="109"/>
  <c r="P19" i="109"/>
  <c r="Q19" i="109"/>
  <c r="R19" i="109"/>
  <c r="K20" i="109"/>
  <c r="L20" i="109"/>
  <c r="M20" i="109"/>
  <c r="N20" i="109"/>
  <c r="O20" i="109"/>
  <c r="P20" i="109"/>
  <c r="Q20" i="109"/>
  <c r="N29" i="109"/>
  <c r="O29" i="109"/>
  <c r="P29" i="109"/>
  <c r="Q29" i="109"/>
  <c r="R29" i="109"/>
  <c r="N30" i="109"/>
  <c r="O30" i="109"/>
  <c r="P30" i="109"/>
  <c r="Q30" i="109"/>
  <c r="R30" i="109"/>
  <c r="N32" i="109"/>
  <c r="O32" i="109"/>
  <c r="P32" i="109"/>
  <c r="Q32" i="109"/>
  <c r="R32" i="109"/>
  <c r="N33" i="109"/>
  <c r="O33" i="109"/>
  <c r="P33" i="109"/>
  <c r="Q33" i="109"/>
  <c r="R33" i="109"/>
  <c r="N34" i="109"/>
  <c r="O34" i="109"/>
  <c r="P34" i="109"/>
  <c r="Q34" i="109"/>
  <c r="R34" i="109"/>
  <c r="N35" i="109"/>
  <c r="O35" i="109"/>
  <c r="P35" i="109"/>
  <c r="Q35" i="109"/>
  <c r="R35" i="109"/>
  <c r="N36" i="109"/>
  <c r="O36" i="109"/>
  <c r="P36" i="109"/>
  <c r="Q36" i="109"/>
  <c r="R36" i="109"/>
  <c r="N38" i="109"/>
  <c r="O38" i="109"/>
  <c r="P38" i="109"/>
  <c r="Q38" i="109"/>
  <c r="R38" i="109"/>
  <c r="N39" i="109"/>
  <c r="O39" i="109"/>
  <c r="P39" i="109"/>
  <c r="Q39" i="109"/>
  <c r="R39" i="109"/>
  <c r="N40" i="109"/>
  <c r="O40" i="109"/>
  <c r="P40" i="109"/>
  <c r="Q40" i="109"/>
  <c r="R40" i="109"/>
  <c r="N41" i="109"/>
  <c r="O41" i="109"/>
  <c r="P41" i="109"/>
  <c r="Q41" i="109"/>
  <c r="R41" i="109"/>
  <c r="N42" i="109"/>
  <c r="O42" i="109"/>
  <c r="P42" i="109"/>
  <c r="Q42" i="109"/>
  <c r="R42" i="109"/>
  <c r="N43" i="109"/>
  <c r="O43" i="109"/>
  <c r="P43" i="109"/>
  <c r="Q43" i="109"/>
  <c r="R43" i="109"/>
  <c r="N44" i="109"/>
  <c r="O44" i="109"/>
  <c r="P44" i="109"/>
  <c r="Q44" i="109"/>
  <c r="R44" i="109"/>
  <c r="N45" i="109"/>
  <c r="O45" i="109"/>
  <c r="P45" i="109"/>
  <c r="Q45" i="109"/>
  <c r="R45" i="109"/>
  <c r="N46" i="109"/>
  <c r="O46" i="109"/>
  <c r="P46" i="109"/>
  <c r="Q46" i="109"/>
  <c r="R46" i="109"/>
  <c r="H46" i="109" s="1"/>
  <c r="N47" i="109"/>
  <c r="O47" i="109"/>
  <c r="P47" i="109"/>
  <c r="Q47" i="109"/>
  <c r="R47" i="109"/>
  <c r="G47" i="109" s="1"/>
  <c r="N48" i="109"/>
  <c r="O48" i="109"/>
  <c r="P48" i="109"/>
  <c r="Q48" i="109"/>
  <c r="R48" i="109"/>
  <c r="N49" i="109"/>
  <c r="O49" i="109"/>
  <c r="P49" i="109"/>
  <c r="Q49" i="109"/>
  <c r="R49" i="109"/>
  <c r="N50" i="109"/>
  <c r="O50" i="109"/>
  <c r="P50" i="109"/>
  <c r="Q50" i="109"/>
  <c r="R50" i="109"/>
  <c r="N51" i="109"/>
  <c r="O51" i="109"/>
  <c r="P51" i="109"/>
  <c r="Q51" i="109"/>
  <c r="R51" i="109"/>
  <c r="N52" i="109"/>
  <c r="O52" i="109"/>
  <c r="P52" i="109"/>
  <c r="Q52" i="109"/>
  <c r="R52" i="109"/>
  <c r="N54" i="109"/>
  <c r="O54" i="109"/>
  <c r="P54" i="109"/>
  <c r="Q54" i="109"/>
  <c r="R54" i="109"/>
  <c r="N55" i="109"/>
  <c r="O55" i="109"/>
  <c r="P55" i="109"/>
  <c r="Q55" i="109"/>
  <c r="R55" i="109"/>
  <c r="N56" i="109"/>
  <c r="O56" i="109"/>
  <c r="P56" i="109"/>
  <c r="Q56" i="109"/>
  <c r="R56" i="109"/>
  <c r="N57" i="109"/>
  <c r="O57" i="109"/>
  <c r="P57" i="109"/>
  <c r="Q57" i="109"/>
  <c r="R57" i="109"/>
  <c r="N58" i="109"/>
  <c r="O58" i="109"/>
  <c r="P58" i="109"/>
  <c r="Q58" i="109"/>
  <c r="R58" i="109"/>
  <c r="I6" i="108"/>
  <c r="K6" i="108"/>
  <c r="L6" i="108"/>
  <c r="I7" i="108"/>
  <c r="K7" i="108"/>
  <c r="L7" i="108"/>
  <c r="E8" i="108"/>
  <c r="F8" i="108"/>
  <c r="G8" i="108"/>
  <c r="H8" i="108"/>
  <c r="I8" i="108"/>
  <c r="J8" i="108"/>
  <c r="K8" i="108"/>
  <c r="L8" i="108"/>
  <c r="M8" i="108"/>
  <c r="N8" i="108"/>
  <c r="E9" i="108"/>
  <c r="F9" i="108"/>
  <c r="G9" i="108"/>
  <c r="H9" i="108"/>
  <c r="I9" i="108"/>
  <c r="J9" i="108"/>
  <c r="K9" i="108"/>
  <c r="L9" i="108"/>
  <c r="M9" i="108"/>
  <c r="N9" i="108"/>
  <c r="E10" i="108"/>
  <c r="F10" i="108"/>
  <c r="G10" i="108"/>
  <c r="H10" i="108"/>
  <c r="I10" i="108"/>
  <c r="J10" i="108"/>
  <c r="K10" i="108"/>
  <c r="L10" i="108"/>
  <c r="M10" i="108"/>
  <c r="N10" i="108"/>
  <c r="E11" i="108"/>
  <c r="F11" i="108"/>
  <c r="G11" i="108"/>
  <c r="H11" i="108"/>
  <c r="I11" i="108"/>
  <c r="J11" i="108"/>
  <c r="K11" i="108"/>
  <c r="L11" i="108"/>
  <c r="M11" i="108"/>
  <c r="N11" i="108"/>
  <c r="E12" i="108"/>
  <c r="F12" i="108"/>
  <c r="G12" i="108"/>
  <c r="H12" i="108"/>
  <c r="I12" i="108"/>
  <c r="J12" i="108"/>
  <c r="K12" i="108"/>
  <c r="L12" i="108"/>
  <c r="M12" i="108"/>
  <c r="N12" i="108"/>
  <c r="O13" i="108"/>
  <c r="P13" i="108"/>
  <c r="Q13" i="108"/>
  <c r="R13" i="108"/>
  <c r="S13" i="108"/>
  <c r="T13" i="108"/>
  <c r="U13" i="108"/>
  <c r="V13" i="108"/>
  <c r="X13" i="108"/>
  <c r="Z13" i="108"/>
  <c r="AC13" i="108"/>
  <c r="AD13" i="108"/>
  <c r="O14" i="108"/>
  <c r="P14" i="108"/>
  <c r="Q14" i="108"/>
  <c r="R14" i="108"/>
  <c r="S14" i="108"/>
  <c r="T14" i="108"/>
  <c r="U14" i="108"/>
  <c r="V14" i="108"/>
  <c r="X14" i="108"/>
  <c r="Z14" i="108"/>
  <c r="AA14" i="108"/>
  <c r="AB14" i="108"/>
  <c r="AC14" i="108"/>
  <c r="AD14" i="108"/>
  <c r="O15" i="108"/>
  <c r="P15" i="108"/>
  <c r="Q15" i="108"/>
  <c r="R15" i="108"/>
  <c r="S15" i="108"/>
  <c r="T15" i="108"/>
  <c r="U15" i="108"/>
  <c r="V15" i="108"/>
  <c r="X15" i="108"/>
  <c r="Z15" i="108"/>
  <c r="AA15" i="108"/>
  <c r="AB15" i="108"/>
  <c r="AC15" i="108"/>
  <c r="AD15" i="108"/>
  <c r="O16" i="108"/>
  <c r="P16" i="108"/>
  <c r="Q16" i="108"/>
  <c r="R16" i="108"/>
  <c r="S16" i="108"/>
  <c r="T16" i="108"/>
  <c r="U16" i="108"/>
  <c r="V16" i="108"/>
  <c r="W16" i="108"/>
  <c r="X16" i="108"/>
  <c r="Y16" i="108"/>
  <c r="Z16" i="108"/>
  <c r="AA16" i="108"/>
  <c r="AB16" i="108"/>
  <c r="AC16" i="108"/>
  <c r="AD16" i="108"/>
  <c r="O17" i="108"/>
  <c r="P17" i="108"/>
  <c r="Q17" i="108"/>
  <c r="R17" i="108"/>
  <c r="S17" i="108"/>
  <c r="T17" i="108"/>
  <c r="U17" i="108"/>
  <c r="V17" i="108"/>
  <c r="W17" i="108"/>
  <c r="X17" i="108"/>
  <c r="Y17" i="108"/>
  <c r="Z17" i="108"/>
  <c r="AA17" i="108"/>
  <c r="AB17" i="108"/>
  <c r="AC17" i="108"/>
  <c r="AD17" i="108"/>
  <c r="O18" i="108"/>
  <c r="P18" i="108"/>
  <c r="Q18" i="108"/>
  <c r="R18" i="108"/>
  <c r="S18" i="108"/>
  <c r="T18" i="108"/>
  <c r="U18" i="108"/>
  <c r="V18" i="108"/>
  <c r="X18" i="108"/>
  <c r="Z18" i="108"/>
  <c r="AA18" i="108"/>
  <c r="AB18" i="108"/>
  <c r="AC18" i="108"/>
  <c r="AD18" i="108"/>
  <c r="O19" i="108"/>
  <c r="P19" i="108"/>
  <c r="Q19" i="108"/>
  <c r="R19" i="108"/>
  <c r="S19" i="108"/>
  <c r="T19" i="108"/>
  <c r="U19" i="108"/>
  <c r="V19" i="108"/>
  <c r="W19" i="108"/>
  <c r="K19" i="108" s="1"/>
  <c r="X19" i="108"/>
  <c r="Y19" i="108"/>
  <c r="Z19" i="108"/>
  <c r="AA19" i="108"/>
  <c r="AB19" i="108"/>
  <c r="AC19" i="108"/>
  <c r="AD19" i="108"/>
  <c r="O20" i="108"/>
  <c r="P20" i="108"/>
  <c r="Q20" i="108"/>
  <c r="R20" i="108"/>
  <c r="S20" i="108"/>
  <c r="T20" i="108"/>
  <c r="U20" i="108"/>
  <c r="V20" i="108"/>
  <c r="W20" i="108"/>
  <c r="X20" i="108"/>
  <c r="Y20" i="108"/>
  <c r="Z20" i="108"/>
  <c r="AA20" i="108"/>
  <c r="AB20" i="108"/>
  <c r="AC20" i="108"/>
  <c r="AD20" i="108"/>
  <c r="O21" i="108"/>
  <c r="P21" i="108"/>
  <c r="Q21" i="108"/>
  <c r="R21" i="108"/>
  <c r="S21" i="108"/>
  <c r="T21" i="108"/>
  <c r="U21" i="108"/>
  <c r="V21" i="108"/>
  <c r="W21" i="108"/>
  <c r="X21" i="108"/>
  <c r="Y21" i="108"/>
  <c r="Z21" i="108"/>
  <c r="AA21" i="108"/>
  <c r="AB21" i="108"/>
  <c r="AC21" i="108"/>
  <c r="AD21" i="108"/>
  <c r="O30" i="108"/>
  <c r="P30" i="108"/>
  <c r="Q30" i="108"/>
  <c r="R30" i="108"/>
  <c r="K30" i="108"/>
  <c r="X30" i="108"/>
  <c r="AA30" i="108"/>
  <c r="AB30" i="108"/>
  <c r="AC30" i="108"/>
  <c r="AD30" i="108"/>
  <c r="O31" i="108"/>
  <c r="P31" i="108"/>
  <c r="Q31" i="108"/>
  <c r="R31" i="108"/>
  <c r="X31" i="108"/>
  <c r="AA31" i="108"/>
  <c r="AB31" i="108"/>
  <c r="AC31" i="108"/>
  <c r="AD31" i="108"/>
  <c r="O32" i="108"/>
  <c r="P32" i="108"/>
  <c r="Q32" i="108"/>
  <c r="R32" i="108"/>
  <c r="X32" i="108"/>
  <c r="AA32" i="108"/>
  <c r="AB32" i="108"/>
  <c r="AC32" i="108"/>
  <c r="AD32" i="108"/>
  <c r="O33" i="108"/>
  <c r="P33" i="108"/>
  <c r="Q33" i="108"/>
  <c r="R33" i="108"/>
  <c r="X33" i="108"/>
  <c r="AA33" i="108"/>
  <c r="AB33" i="108"/>
  <c r="AC33" i="108"/>
  <c r="AD33" i="108"/>
  <c r="O34" i="108"/>
  <c r="P34" i="108"/>
  <c r="Q34" i="108"/>
  <c r="R34" i="108"/>
  <c r="X34" i="108"/>
  <c r="AA34" i="108"/>
  <c r="AB34" i="108"/>
  <c r="AC34" i="108"/>
  <c r="AD34" i="108"/>
  <c r="O35" i="108"/>
  <c r="P35" i="108"/>
  <c r="Q35" i="108"/>
  <c r="R35" i="108"/>
  <c r="X35" i="108"/>
  <c r="AA35" i="108"/>
  <c r="AB35" i="108"/>
  <c r="AC35" i="108"/>
  <c r="AD35" i="108"/>
  <c r="O37" i="108"/>
  <c r="P37" i="108"/>
  <c r="Q37" i="108"/>
  <c r="R37" i="108"/>
  <c r="X37" i="108"/>
  <c r="AA37" i="108"/>
  <c r="AB37" i="108"/>
  <c r="AC37" i="108"/>
  <c r="AD37" i="108"/>
  <c r="O38" i="108"/>
  <c r="P38" i="108"/>
  <c r="Q38" i="108"/>
  <c r="R38" i="108"/>
  <c r="X38" i="108"/>
  <c r="AA38" i="108"/>
  <c r="AB38" i="108"/>
  <c r="AC38" i="108"/>
  <c r="AD38" i="108"/>
  <c r="O39" i="108"/>
  <c r="P39" i="108"/>
  <c r="Q39" i="108"/>
  <c r="R39" i="108"/>
  <c r="X39" i="108"/>
  <c r="AA39" i="108"/>
  <c r="AB39" i="108"/>
  <c r="AC39" i="108"/>
  <c r="AD39" i="108"/>
  <c r="O40" i="108"/>
  <c r="P40" i="108"/>
  <c r="Q40" i="108"/>
  <c r="R40" i="108"/>
  <c r="X40" i="108"/>
  <c r="AA40" i="108"/>
  <c r="AB40" i="108"/>
  <c r="AC40" i="108"/>
  <c r="AD40" i="108"/>
  <c r="O41" i="108"/>
  <c r="P41" i="108"/>
  <c r="Q41" i="108"/>
  <c r="R41" i="108"/>
  <c r="X41" i="108"/>
  <c r="AA41" i="108"/>
  <c r="AB41" i="108"/>
  <c r="AC41" i="108"/>
  <c r="AD41" i="108"/>
  <c r="O42" i="108"/>
  <c r="P42" i="108"/>
  <c r="Q42" i="108"/>
  <c r="R42" i="108"/>
  <c r="X42" i="108"/>
  <c r="AA42" i="108"/>
  <c r="AB42" i="108"/>
  <c r="AC42" i="108"/>
  <c r="AD42" i="108"/>
  <c r="O43" i="108"/>
  <c r="P43" i="108"/>
  <c r="Q43" i="108"/>
  <c r="R43" i="108"/>
  <c r="X43" i="108"/>
  <c r="AA43" i="108"/>
  <c r="AB43" i="108"/>
  <c r="AC43" i="108"/>
  <c r="AD43" i="108"/>
  <c r="O44" i="108"/>
  <c r="P44" i="108"/>
  <c r="Q44" i="108"/>
  <c r="R44" i="108"/>
  <c r="X44" i="108"/>
  <c r="AA44" i="108"/>
  <c r="AB44" i="108"/>
  <c r="AC44" i="108"/>
  <c r="AD44" i="108"/>
  <c r="O45" i="108"/>
  <c r="P45" i="108"/>
  <c r="Q45" i="108"/>
  <c r="R45" i="108"/>
  <c r="X45" i="108"/>
  <c r="AA45" i="108"/>
  <c r="AB45" i="108"/>
  <c r="AC45" i="108"/>
  <c r="AD45" i="108"/>
  <c r="O46" i="108"/>
  <c r="P46" i="108"/>
  <c r="Q46" i="108"/>
  <c r="H46" i="108" s="1"/>
  <c r="R46" i="108"/>
  <c r="X46" i="108"/>
  <c r="AA46" i="108"/>
  <c r="AB46" i="108"/>
  <c r="AC46" i="108"/>
  <c r="AD46" i="108"/>
  <c r="O48" i="108"/>
  <c r="P48" i="108"/>
  <c r="Q48" i="108"/>
  <c r="R48" i="108"/>
  <c r="X48" i="108"/>
  <c r="AA48" i="108"/>
  <c r="AB48" i="108"/>
  <c r="AC48" i="108"/>
  <c r="AD48" i="108"/>
  <c r="O49" i="108"/>
  <c r="P49" i="108"/>
  <c r="Q49" i="108"/>
  <c r="R49" i="108"/>
  <c r="X49" i="108"/>
  <c r="AA49" i="108"/>
  <c r="AB49" i="108"/>
  <c r="AC49" i="108"/>
  <c r="AD49" i="108"/>
  <c r="O50" i="108"/>
  <c r="P50" i="108"/>
  <c r="Q50" i="108"/>
  <c r="R50" i="108"/>
  <c r="X50" i="108"/>
  <c r="AA50" i="108"/>
  <c r="AB50" i="108"/>
  <c r="AC50" i="108"/>
  <c r="AD50" i="108"/>
  <c r="O51" i="108"/>
  <c r="P51" i="108"/>
  <c r="Q51" i="108"/>
  <c r="R51" i="108"/>
  <c r="X51" i="108"/>
  <c r="AA51" i="108"/>
  <c r="AB51" i="108"/>
  <c r="AC51" i="108"/>
  <c r="AD51" i="108"/>
  <c r="O52" i="108"/>
  <c r="P52" i="108"/>
  <c r="Q52" i="108"/>
  <c r="R52" i="108"/>
  <c r="X52" i="108"/>
  <c r="AA52" i="108"/>
  <c r="AB52" i="108"/>
  <c r="AC52" i="108"/>
  <c r="AD52" i="108"/>
  <c r="O53" i="108"/>
  <c r="P53" i="108"/>
  <c r="Q53" i="108"/>
  <c r="R53" i="108"/>
  <c r="X53" i="108"/>
  <c r="AA53" i="108"/>
  <c r="AB53" i="108"/>
  <c r="AC53" i="108"/>
  <c r="AD53" i="108"/>
  <c r="O54" i="108"/>
  <c r="P54" i="108"/>
  <c r="Q54" i="108"/>
  <c r="R54" i="108"/>
  <c r="X54" i="108"/>
  <c r="AA54" i="108"/>
  <c r="AB54" i="108"/>
  <c r="AC54" i="108"/>
  <c r="AD54" i="108"/>
  <c r="O55" i="108"/>
  <c r="P55" i="108"/>
  <c r="Q55" i="108"/>
  <c r="R55" i="108"/>
  <c r="X55" i="108"/>
  <c r="AA55" i="108"/>
  <c r="AB55" i="108"/>
  <c r="AC55" i="108"/>
  <c r="AD55" i="108"/>
  <c r="O56" i="108"/>
  <c r="P56" i="108"/>
  <c r="Q56" i="108"/>
  <c r="R56" i="108"/>
  <c r="X56" i="108"/>
  <c r="AA56" i="108"/>
  <c r="AB56" i="108"/>
  <c r="AC56" i="108"/>
  <c r="AD56" i="108"/>
  <c r="O57" i="108"/>
  <c r="P57" i="108"/>
  <c r="Q57" i="108"/>
  <c r="R57" i="108"/>
  <c r="X57" i="108"/>
  <c r="AA57" i="108"/>
  <c r="AB57" i="108"/>
  <c r="AC57" i="108"/>
  <c r="AD57" i="108"/>
  <c r="O59" i="108"/>
  <c r="P59" i="108"/>
  <c r="Q59" i="108"/>
  <c r="R59" i="108"/>
  <c r="X59" i="108"/>
  <c r="AA59" i="108"/>
  <c r="AB59" i="108"/>
  <c r="AC59" i="108"/>
  <c r="AD59" i="108"/>
  <c r="O60" i="108"/>
  <c r="P60" i="108"/>
  <c r="Q60" i="108"/>
  <c r="R60" i="108"/>
  <c r="X60" i="108"/>
  <c r="AA60" i="108"/>
  <c r="AB60" i="108"/>
  <c r="AC60" i="108"/>
  <c r="AD60" i="108"/>
  <c r="O61" i="108"/>
  <c r="P61" i="108"/>
  <c r="Q61" i="108"/>
  <c r="R61" i="108"/>
  <c r="X61" i="108"/>
  <c r="AA61" i="108"/>
  <c r="AB61" i="108"/>
  <c r="AC61" i="108"/>
  <c r="AD61" i="108"/>
  <c r="O62" i="108"/>
  <c r="P62" i="108"/>
  <c r="Q62" i="108"/>
  <c r="R62" i="108"/>
  <c r="X62" i="108"/>
  <c r="AA62" i="108"/>
  <c r="AB62" i="108"/>
  <c r="AC62" i="108"/>
  <c r="AD62" i="108"/>
  <c r="O63" i="108"/>
  <c r="P63" i="108"/>
  <c r="Q63" i="108"/>
  <c r="R63" i="108"/>
  <c r="X63" i="108"/>
  <c r="AA63" i="108"/>
  <c r="AB63" i="108"/>
  <c r="AC63" i="108"/>
  <c r="AD63" i="108"/>
  <c r="O64" i="108"/>
  <c r="P64" i="108"/>
  <c r="Q64" i="108"/>
  <c r="R64" i="108"/>
  <c r="X64" i="108"/>
  <c r="AA64" i="108"/>
  <c r="AB64" i="108"/>
  <c r="AC64" i="108"/>
  <c r="AD64" i="108"/>
  <c r="O65" i="108"/>
  <c r="P65" i="108"/>
  <c r="Q65" i="108"/>
  <c r="R65" i="108"/>
  <c r="X65" i="108"/>
  <c r="AA65" i="108"/>
  <c r="AB65" i="108"/>
  <c r="AC65" i="108"/>
  <c r="AD65" i="108"/>
  <c r="O66" i="108"/>
  <c r="P66" i="108"/>
  <c r="Q66" i="108"/>
  <c r="R66" i="108"/>
  <c r="X66" i="108"/>
  <c r="AA66" i="108"/>
  <c r="AB66" i="108"/>
  <c r="AC66" i="108"/>
  <c r="AD66" i="108"/>
  <c r="O67" i="108"/>
  <c r="P67" i="108"/>
  <c r="Q67" i="108"/>
  <c r="R67" i="108"/>
  <c r="X67" i="108"/>
  <c r="AA67" i="108"/>
  <c r="AB67" i="108"/>
  <c r="AC67" i="108"/>
  <c r="AD67" i="108"/>
  <c r="O68" i="108"/>
  <c r="P68" i="108"/>
  <c r="Q68" i="108"/>
  <c r="R68" i="108"/>
  <c r="X68" i="108"/>
  <c r="AA68" i="108"/>
  <c r="AB68" i="108"/>
  <c r="AC68" i="108"/>
  <c r="AD68" i="108"/>
  <c r="E6" i="107"/>
  <c r="F6" i="107"/>
  <c r="G6" i="107"/>
  <c r="H6" i="107"/>
  <c r="I6" i="107"/>
  <c r="J6" i="107"/>
  <c r="K6" i="107"/>
  <c r="L6" i="107"/>
  <c r="M6" i="107"/>
  <c r="N6" i="107"/>
  <c r="E7" i="107"/>
  <c r="F7" i="107"/>
  <c r="G7" i="107"/>
  <c r="H7" i="107"/>
  <c r="I7" i="107"/>
  <c r="J7" i="107"/>
  <c r="K7" i="107"/>
  <c r="L7" i="107"/>
  <c r="M7" i="107"/>
  <c r="N7" i="107"/>
  <c r="E8" i="107"/>
  <c r="F8" i="107"/>
  <c r="G8" i="107"/>
  <c r="H8" i="107"/>
  <c r="I8" i="107"/>
  <c r="J8" i="107"/>
  <c r="K8" i="107"/>
  <c r="L8" i="107"/>
  <c r="M8" i="107"/>
  <c r="N8" i="107"/>
  <c r="E9" i="107"/>
  <c r="F9" i="107"/>
  <c r="G9" i="107"/>
  <c r="H9" i="107"/>
  <c r="I9" i="107"/>
  <c r="J9" i="107"/>
  <c r="K9" i="107"/>
  <c r="L9" i="107"/>
  <c r="M9" i="107"/>
  <c r="N9" i="107"/>
  <c r="E10" i="107"/>
  <c r="F10" i="107"/>
  <c r="G10" i="107"/>
  <c r="H10" i="107"/>
  <c r="I10" i="107"/>
  <c r="J10" i="107"/>
  <c r="K10" i="107"/>
  <c r="L10" i="107"/>
  <c r="M10" i="107"/>
  <c r="N10" i="107"/>
  <c r="E11" i="107"/>
  <c r="F11" i="107"/>
  <c r="G11" i="107"/>
  <c r="H11" i="107"/>
  <c r="I11" i="107"/>
  <c r="J11" i="107"/>
  <c r="K11" i="107"/>
  <c r="L11" i="107"/>
  <c r="M11" i="107"/>
  <c r="N11" i="107"/>
  <c r="E12" i="107"/>
  <c r="F12" i="107"/>
  <c r="G12" i="107"/>
  <c r="H12" i="107"/>
  <c r="I12" i="107"/>
  <c r="J12" i="107"/>
  <c r="K12" i="107"/>
  <c r="L12" i="107"/>
  <c r="M12" i="107"/>
  <c r="N12" i="107"/>
  <c r="O13" i="107"/>
  <c r="P13" i="107"/>
  <c r="Q13" i="107"/>
  <c r="S13" i="107"/>
  <c r="T13" i="107"/>
  <c r="U13" i="107"/>
  <c r="V13" i="107"/>
  <c r="X13" i="107"/>
  <c r="Z13" i="107"/>
  <c r="AC13" i="107"/>
  <c r="AD13" i="107"/>
  <c r="O14" i="107"/>
  <c r="P14" i="107"/>
  <c r="Q14" i="107"/>
  <c r="R14" i="107"/>
  <c r="S14" i="107"/>
  <c r="T14" i="107"/>
  <c r="U14" i="107"/>
  <c r="V14" i="107"/>
  <c r="X14" i="107"/>
  <c r="Z14" i="107"/>
  <c r="AA14" i="107"/>
  <c r="AB14" i="107"/>
  <c r="AC14" i="107"/>
  <c r="AD14" i="107"/>
  <c r="O15" i="107"/>
  <c r="P15" i="107"/>
  <c r="Q15" i="107"/>
  <c r="R15" i="107"/>
  <c r="S15" i="107"/>
  <c r="T15" i="107"/>
  <c r="U15" i="107"/>
  <c r="V15" i="107"/>
  <c r="X15" i="107"/>
  <c r="Z15" i="107"/>
  <c r="AA15" i="107"/>
  <c r="AB15" i="107"/>
  <c r="AC15" i="107"/>
  <c r="AD15" i="107"/>
  <c r="O16" i="107"/>
  <c r="P16" i="107"/>
  <c r="Q16" i="107"/>
  <c r="R16" i="107"/>
  <c r="S16" i="107"/>
  <c r="T16" i="107"/>
  <c r="U16" i="107"/>
  <c r="V16" i="107"/>
  <c r="W16" i="107"/>
  <c r="K16" i="107" s="1"/>
  <c r="X16" i="107"/>
  <c r="Y16" i="107"/>
  <c r="Z16" i="107"/>
  <c r="AA16" i="107"/>
  <c r="AB16" i="107"/>
  <c r="AC16" i="107"/>
  <c r="AD16" i="107"/>
  <c r="O17" i="107"/>
  <c r="P17" i="107"/>
  <c r="Q17" i="107"/>
  <c r="R17" i="107"/>
  <c r="S17" i="107"/>
  <c r="T17" i="107"/>
  <c r="U17" i="107"/>
  <c r="V17" i="107"/>
  <c r="W17" i="107"/>
  <c r="K17" i="107" s="1"/>
  <c r="X17" i="107"/>
  <c r="Y17" i="107"/>
  <c r="Z17" i="107"/>
  <c r="AA17" i="107"/>
  <c r="AB17" i="107"/>
  <c r="AC17" i="107"/>
  <c r="AD17" i="107"/>
  <c r="O18" i="107"/>
  <c r="G18" i="107"/>
  <c r="L18" i="107"/>
  <c r="O19" i="107"/>
  <c r="O20" i="107"/>
  <c r="J20" i="107"/>
  <c r="O21" i="107"/>
  <c r="E21" i="107" s="1"/>
  <c r="G21" i="107"/>
  <c r="O30" i="107"/>
  <c r="P30" i="107"/>
  <c r="Q30" i="107"/>
  <c r="R30" i="107"/>
  <c r="AA30" i="107"/>
  <c r="AB30" i="107"/>
  <c r="AC30" i="107"/>
  <c r="AD30" i="107"/>
  <c r="O31" i="107"/>
  <c r="P31" i="107"/>
  <c r="Q31" i="107"/>
  <c r="R31" i="107"/>
  <c r="J31" i="107"/>
  <c r="AA31" i="107"/>
  <c r="AB31" i="107"/>
  <c r="AC31" i="107"/>
  <c r="AD31" i="107"/>
  <c r="O33" i="107"/>
  <c r="P33" i="107"/>
  <c r="Q33" i="107"/>
  <c r="R33" i="107"/>
  <c r="AA33" i="107"/>
  <c r="AB33" i="107"/>
  <c r="AC33" i="107"/>
  <c r="AD33" i="107"/>
  <c r="O34" i="107"/>
  <c r="P34" i="107"/>
  <c r="Q34" i="107"/>
  <c r="R34" i="107"/>
  <c r="AA34" i="107"/>
  <c r="AB34" i="107"/>
  <c r="AC34" i="107"/>
  <c r="AD34" i="107"/>
  <c r="O35" i="107"/>
  <c r="P35" i="107"/>
  <c r="Q35" i="107"/>
  <c r="R35" i="107"/>
  <c r="AA35" i="107"/>
  <c r="AB35" i="107"/>
  <c r="AC35" i="107"/>
  <c r="AD35" i="107"/>
  <c r="O36" i="107"/>
  <c r="P36" i="107"/>
  <c r="Q36" i="107"/>
  <c r="R36" i="107"/>
  <c r="AA36" i="107"/>
  <c r="AB36" i="107"/>
  <c r="AC36" i="107"/>
  <c r="AD36" i="107"/>
  <c r="O37" i="107"/>
  <c r="P37" i="107"/>
  <c r="Q37" i="107"/>
  <c r="R37" i="107"/>
  <c r="AA37" i="107"/>
  <c r="AB37" i="107"/>
  <c r="AC37" i="107"/>
  <c r="AD37" i="107"/>
  <c r="O39" i="107"/>
  <c r="P39" i="107"/>
  <c r="Q39" i="107"/>
  <c r="R39" i="107"/>
  <c r="AA39" i="107"/>
  <c r="AB39" i="107"/>
  <c r="AC39" i="107"/>
  <c r="AD39" i="107"/>
  <c r="O40" i="107"/>
  <c r="P40" i="107"/>
  <c r="Q40" i="107"/>
  <c r="R40" i="107"/>
  <c r="AA40" i="107"/>
  <c r="AB40" i="107"/>
  <c r="AC40" i="107"/>
  <c r="O41" i="107"/>
  <c r="P41" i="107"/>
  <c r="Q41" i="107"/>
  <c r="R41" i="107"/>
  <c r="AA41" i="107"/>
  <c r="AB41" i="107"/>
  <c r="AC41" i="107"/>
  <c r="O42" i="107"/>
  <c r="P42" i="107"/>
  <c r="Q42" i="107"/>
  <c r="R42" i="107"/>
  <c r="AA42" i="107"/>
  <c r="AB42" i="107"/>
  <c r="AC42" i="107"/>
  <c r="O43" i="107"/>
  <c r="P43" i="107"/>
  <c r="Q43" i="107"/>
  <c r="R43" i="107"/>
  <c r="AA43" i="107"/>
  <c r="AB43" i="107"/>
  <c r="AC43" i="107"/>
  <c r="O44" i="107"/>
  <c r="P44" i="107"/>
  <c r="Q44" i="107"/>
  <c r="R44" i="107"/>
  <c r="K44" i="107"/>
  <c r="AA44" i="107"/>
  <c r="AB44" i="107"/>
  <c r="AC44" i="107"/>
  <c r="O45" i="107"/>
  <c r="P45" i="107"/>
  <c r="Q45" i="107"/>
  <c r="R45" i="107"/>
  <c r="AA45" i="107"/>
  <c r="AB45" i="107"/>
  <c r="AC45" i="107"/>
  <c r="O46" i="107"/>
  <c r="P46" i="107"/>
  <c r="Q46" i="107"/>
  <c r="H46" i="107" s="1"/>
  <c r="R46" i="107"/>
  <c r="AA46" i="107"/>
  <c r="AB46" i="107"/>
  <c r="AC46" i="107"/>
  <c r="O47" i="107"/>
  <c r="P47" i="107"/>
  <c r="Q47" i="107"/>
  <c r="R47" i="107"/>
  <c r="AA47" i="107"/>
  <c r="AB47" i="107"/>
  <c r="AC47" i="107"/>
  <c r="O48" i="107"/>
  <c r="P48" i="107"/>
  <c r="Q48" i="107"/>
  <c r="R48" i="107"/>
  <c r="AA48" i="107"/>
  <c r="AB48" i="107"/>
  <c r="AC48" i="107"/>
  <c r="O49" i="107"/>
  <c r="P49" i="107"/>
  <c r="Q49" i="107"/>
  <c r="R49" i="107"/>
  <c r="AA49" i="107"/>
  <c r="AB49" i="107"/>
  <c r="AC49" i="107"/>
  <c r="O50" i="107"/>
  <c r="P50" i="107"/>
  <c r="Q50" i="107"/>
  <c r="R50" i="107"/>
  <c r="AA50" i="107"/>
  <c r="AB50" i="107"/>
  <c r="AC50" i="107"/>
  <c r="O51" i="107"/>
  <c r="P51" i="107"/>
  <c r="Q51" i="107"/>
  <c r="R51" i="107"/>
  <c r="AA51" i="107"/>
  <c r="AB51" i="107"/>
  <c r="AC51" i="107"/>
  <c r="O52" i="107"/>
  <c r="P52" i="107"/>
  <c r="Q52" i="107"/>
  <c r="R52" i="107"/>
  <c r="AA52" i="107"/>
  <c r="AB52" i="107"/>
  <c r="AC52" i="107"/>
  <c r="O53" i="107"/>
  <c r="P53" i="107"/>
  <c r="Q53" i="107"/>
  <c r="R53" i="107"/>
  <c r="AA53" i="107"/>
  <c r="AB53" i="107"/>
  <c r="AC53" i="107"/>
  <c r="O55" i="107"/>
  <c r="P55" i="107"/>
  <c r="Q55" i="107"/>
  <c r="R55" i="107"/>
  <c r="AA55" i="107"/>
  <c r="AB55" i="107"/>
  <c r="AC55" i="107"/>
  <c r="AD55" i="107"/>
  <c r="O56" i="107"/>
  <c r="P56" i="107"/>
  <c r="Q56" i="107"/>
  <c r="R56" i="107"/>
  <c r="AA56" i="107"/>
  <c r="AB56" i="107"/>
  <c r="AC56" i="107"/>
  <c r="AD56" i="107"/>
  <c r="O57" i="107"/>
  <c r="P57" i="107"/>
  <c r="Q57" i="107"/>
  <c r="R57" i="107"/>
  <c r="AA57" i="107"/>
  <c r="AB57" i="107"/>
  <c r="AC57" i="107"/>
  <c r="AD57" i="107"/>
  <c r="O58" i="107"/>
  <c r="P58" i="107"/>
  <c r="Q58" i="107"/>
  <c r="R58" i="107"/>
  <c r="AA58" i="107"/>
  <c r="AB58" i="107"/>
  <c r="AC58" i="107"/>
  <c r="AD58" i="107"/>
  <c r="O59" i="107"/>
  <c r="P59" i="107"/>
  <c r="Q59" i="107"/>
  <c r="R59" i="107"/>
  <c r="AA59" i="107"/>
  <c r="AB59" i="107"/>
  <c r="AC59" i="107"/>
  <c r="AD59" i="107"/>
  <c r="AB10" i="131"/>
  <c r="G12" i="131"/>
  <c r="S12" i="131"/>
  <c r="G13" i="131"/>
  <c r="S13" i="131"/>
  <c r="E14" i="131"/>
  <c r="F14" i="131"/>
  <c r="H14" i="131"/>
  <c r="I14" i="131"/>
  <c r="J14" i="131"/>
  <c r="K14" i="131"/>
  <c r="L14" i="131"/>
  <c r="M14" i="131"/>
  <c r="N14" i="131"/>
  <c r="T14" i="131"/>
  <c r="U14" i="131"/>
  <c r="V14" i="131"/>
  <c r="X14" i="131"/>
  <c r="Y14" i="131"/>
  <c r="AA14" i="131"/>
  <c r="AB14" i="131"/>
  <c r="AD14" i="131"/>
  <c r="AE14" i="131"/>
  <c r="G15" i="131"/>
  <c r="S15" i="131"/>
  <c r="G17" i="131"/>
  <c r="S17" i="131"/>
  <c r="G18" i="131"/>
  <c r="S18" i="131"/>
  <c r="S31" i="131"/>
  <c r="S32" i="131"/>
  <c r="S33" i="131"/>
  <c r="S34" i="131"/>
  <c r="S35" i="131"/>
  <c r="S36" i="131"/>
  <c r="S38" i="131"/>
  <c r="S39" i="131"/>
  <c r="S41" i="131"/>
  <c r="S42" i="131"/>
  <c r="S43" i="131"/>
  <c r="S44" i="131"/>
  <c r="S45" i="131"/>
  <c r="S46" i="131"/>
  <c r="S47" i="131"/>
  <c r="S49" i="131"/>
  <c r="S50" i="131"/>
  <c r="S51" i="131"/>
  <c r="S52" i="131"/>
  <c r="S53" i="131"/>
  <c r="S54" i="131"/>
  <c r="S55" i="131"/>
  <c r="S56" i="131"/>
  <c r="S57" i="131"/>
  <c r="S58" i="131"/>
  <c r="S60" i="131"/>
  <c r="S61" i="131"/>
  <c r="S62" i="131"/>
  <c r="S63" i="131"/>
  <c r="S64" i="131"/>
  <c r="S65" i="131"/>
  <c r="S66" i="131"/>
  <c r="S67" i="131"/>
  <c r="S68" i="131"/>
  <c r="S69" i="131"/>
  <c r="AB10" i="130"/>
  <c r="G12" i="130"/>
  <c r="S12" i="130"/>
  <c r="G13" i="130"/>
  <c r="S13" i="130"/>
  <c r="E14" i="130"/>
  <c r="F14" i="130"/>
  <c r="H14" i="130"/>
  <c r="I14" i="130"/>
  <c r="J14" i="130"/>
  <c r="K14" i="130"/>
  <c r="L14" i="130"/>
  <c r="M14" i="130"/>
  <c r="N14" i="130"/>
  <c r="T14" i="130"/>
  <c r="U14" i="130"/>
  <c r="V14" i="130"/>
  <c r="X14" i="130"/>
  <c r="Y14" i="130"/>
  <c r="AA14" i="130"/>
  <c r="AB14" i="130"/>
  <c r="AD14" i="130"/>
  <c r="AE14" i="130"/>
  <c r="G15" i="130"/>
  <c r="S15" i="130"/>
  <c r="G17" i="130"/>
  <c r="S17" i="130"/>
  <c r="G18" i="130"/>
  <c r="S18" i="130"/>
  <c r="Z10" i="102"/>
  <c r="G12" i="102"/>
  <c r="S12" i="102"/>
  <c r="G13" i="102"/>
  <c r="S13" i="102"/>
  <c r="E14" i="102"/>
  <c r="F14" i="102"/>
  <c r="H14" i="102"/>
  <c r="I14" i="102"/>
  <c r="J14" i="102"/>
  <c r="K14" i="102"/>
  <c r="L14" i="102"/>
  <c r="M14" i="102"/>
  <c r="N14" i="102"/>
  <c r="T14" i="102"/>
  <c r="U14" i="102"/>
  <c r="V14" i="102"/>
  <c r="W14" i="102"/>
  <c r="X14" i="102"/>
  <c r="Y14" i="102"/>
  <c r="Z14" i="102"/>
  <c r="AA14" i="102"/>
  <c r="AB14" i="102"/>
  <c r="G15" i="102"/>
  <c r="S15" i="102"/>
  <c r="S18" i="102"/>
  <c r="G20" i="102"/>
  <c r="S20" i="102"/>
  <c r="S23" i="102"/>
  <c r="S24" i="102"/>
  <c r="S25" i="102"/>
  <c r="S26" i="102"/>
  <c r="S27" i="102"/>
  <c r="S28" i="102"/>
  <c r="S30" i="102"/>
  <c r="S31" i="102"/>
  <c r="S32" i="102"/>
  <c r="S33" i="102"/>
  <c r="S34" i="102"/>
  <c r="S35" i="102"/>
  <c r="S36" i="102"/>
  <c r="S37" i="102"/>
  <c r="S38" i="102"/>
  <c r="S39" i="102"/>
  <c r="S41" i="102"/>
  <c r="S42" i="102"/>
  <c r="S43" i="102"/>
  <c r="S44" i="102"/>
  <c r="S45" i="102"/>
  <c r="S46" i="102"/>
  <c r="S47" i="102"/>
  <c r="S48" i="102"/>
  <c r="S49" i="102"/>
  <c r="S50" i="102"/>
  <c r="S52" i="102"/>
  <c r="S53" i="102"/>
  <c r="S54" i="102"/>
  <c r="S55" i="102"/>
  <c r="S56" i="102"/>
  <c r="S57" i="102"/>
  <c r="S58" i="102"/>
  <c r="S59" i="102"/>
  <c r="S60" i="102"/>
  <c r="S61" i="102"/>
  <c r="Z10" i="62"/>
  <c r="G12" i="62"/>
  <c r="S12" i="62"/>
  <c r="G13" i="62"/>
  <c r="S13" i="62"/>
  <c r="E14" i="62"/>
  <c r="F14" i="62"/>
  <c r="H14" i="62"/>
  <c r="I14" i="62"/>
  <c r="J14" i="62"/>
  <c r="K14" i="62"/>
  <c r="L14" i="62"/>
  <c r="M14" i="62"/>
  <c r="N14" i="62"/>
  <c r="T14" i="62"/>
  <c r="U14" i="62"/>
  <c r="V14" i="62"/>
  <c r="W14" i="62"/>
  <c r="X14" i="62"/>
  <c r="Y14" i="62"/>
  <c r="Z14" i="62"/>
  <c r="AA14" i="62"/>
  <c r="AB14" i="62"/>
  <c r="G15" i="62"/>
  <c r="S15" i="62"/>
  <c r="E16" i="62"/>
  <c r="F16" i="62"/>
  <c r="H16" i="62"/>
  <c r="I16" i="62"/>
  <c r="J16" i="62"/>
  <c r="K16" i="62"/>
  <c r="L16" i="62"/>
  <c r="M16" i="62"/>
  <c r="N16" i="62"/>
  <c r="T16" i="62"/>
  <c r="U16" i="62"/>
  <c r="V16" i="62"/>
  <c r="W16" i="62"/>
  <c r="X16" i="62"/>
  <c r="Y16" i="62"/>
  <c r="Z16" i="62"/>
  <c r="AA16" i="62"/>
  <c r="AB16" i="62"/>
  <c r="E17" i="62"/>
  <c r="F17" i="62"/>
  <c r="H17" i="62"/>
  <c r="I17" i="62"/>
  <c r="J17" i="62"/>
  <c r="K17" i="62"/>
  <c r="L17" i="62"/>
  <c r="M17" i="62"/>
  <c r="N17" i="62"/>
  <c r="T17" i="62"/>
  <c r="U17" i="62"/>
  <c r="V17" i="62"/>
  <c r="W17" i="62"/>
  <c r="X17" i="62"/>
  <c r="Y17" i="62"/>
  <c r="Z17" i="62"/>
  <c r="AA17" i="62"/>
  <c r="AB17" i="62"/>
  <c r="S18" i="62"/>
  <c r="G20" i="62"/>
  <c r="S20" i="62"/>
  <c r="S23" i="62"/>
  <c r="S24" i="62"/>
  <c r="S26" i="62"/>
  <c r="S27" i="62"/>
  <c r="S28" i="62"/>
  <c r="S29" i="62"/>
  <c r="S30" i="62"/>
  <c r="S32" i="62"/>
  <c r="S33" i="62"/>
  <c r="S34" i="62"/>
  <c r="S35" i="62"/>
  <c r="S36" i="62"/>
  <c r="S37" i="62"/>
  <c r="S38" i="62"/>
  <c r="S39" i="62"/>
  <c r="S40" i="62"/>
  <c r="S41" i="62"/>
  <c r="S42" i="62"/>
  <c r="S43" i="62"/>
  <c r="S44" i="62"/>
  <c r="S45" i="62"/>
  <c r="S47" i="62"/>
  <c r="S48" i="62"/>
  <c r="S49" i="62"/>
  <c r="S50" i="62"/>
  <c r="S51" i="62"/>
  <c r="E9" i="100"/>
  <c r="E10" i="100"/>
  <c r="E11" i="100"/>
  <c r="G16" i="100"/>
  <c r="H16" i="100"/>
  <c r="I16" i="100"/>
  <c r="J16" i="100"/>
  <c r="K16" i="100"/>
  <c r="L16" i="100"/>
  <c r="F17" i="100"/>
  <c r="E9" i="88"/>
  <c r="E10" i="88"/>
  <c r="E11" i="88"/>
  <c r="G15" i="88"/>
  <c r="H15" i="88"/>
  <c r="I15" i="88"/>
  <c r="J15" i="88"/>
  <c r="K15" i="88"/>
  <c r="L15" i="88"/>
  <c r="G16" i="88"/>
  <c r="H16" i="88"/>
  <c r="I16" i="88"/>
  <c r="J16" i="88"/>
  <c r="K16" i="88"/>
  <c r="L16" i="88"/>
  <c r="F17" i="88"/>
  <c r="E6" i="87"/>
  <c r="E7" i="87"/>
  <c r="E8" i="87"/>
  <c r="E9" i="87"/>
  <c r="E10" i="87"/>
  <c r="E16" i="87"/>
  <c r="E17" i="87"/>
  <c r="E7" i="58"/>
  <c r="E8" i="58"/>
  <c r="E9" i="58"/>
  <c r="E10" i="58"/>
  <c r="E11" i="58"/>
  <c r="E12" i="58"/>
  <c r="E14" i="58"/>
  <c r="G15" i="58"/>
  <c r="I15" i="58"/>
  <c r="E16" i="58"/>
  <c r="E17" i="58"/>
  <c r="E13" i="51"/>
  <c r="F13" i="51"/>
  <c r="G13" i="51"/>
  <c r="H13" i="51"/>
  <c r="I13" i="51"/>
  <c r="J13" i="51"/>
  <c r="K13" i="51"/>
  <c r="Q13" i="51"/>
  <c r="R13" i="51"/>
  <c r="S13" i="51"/>
  <c r="T13" i="51"/>
  <c r="U13" i="51"/>
  <c r="W13" i="51"/>
  <c r="X13" i="51"/>
  <c r="Y13" i="51"/>
  <c r="AA13" i="51"/>
  <c r="E15" i="51"/>
  <c r="F15" i="51"/>
  <c r="G15" i="51"/>
  <c r="H15" i="51"/>
  <c r="I15" i="51"/>
  <c r="J15" i="51"/>
  <c r="K15" i="51"/>
  <c r="L15" i="51"/>
  <c r="Q15" i="51"/>
  <c r="R15" i="51"/>
  <c r="S15" i="51"/>
  <c r="T15" i="51"/>
  <c r="U15" i="51"/>
  <c r="W15" i="51"/>
  <c r="X15" i="51"/>
  <c r="Y15" i="51"/>
  <c r="AA15" i="51"/>
  <c r="G14" i="46"/>
  <c r="H14" i="46"/>
  <c r="I14" i="46"/>
  <c r="J14" i="46"/>
  <c r="K14" i="46"/>
  <c r="L14" i="46"/>
  <c r="E7" i="47"/>
  <c r="F7" i="47"/>
  <c r="G7" i="47"/>
  <c r="H7" i="47"/>
  <c r="M7" i="17"/>
  <c r="M9" i="17"/>
  <c r="G13" i="16"/>
  <c r="H13" i="16"/>
  <c r="I13" i="16"/>
  <c r="J13" i="16"/>
  <c r="L13" i="16"/>
  <c r="M13" i="16"/>
  <c r="R13" i="16"/>
  <c r="U13" i="16"/>
  <c r="V13" i="16"/>
  <c r="W13" i="16"/>
  <c r="X13" i="16"/>
  <c r="Y13" i="16"/>
  <c r="Z13" i="16"/>
  <c r="G15" i="16"/>
  <c r="H15" i="16"/>
  <c r="I15" i="16"/>
  <c r="J15" i="16"/>
  <c r="K15" i="16"/>
  <c r="L15" i="16"/>
  <c r="M15" i="16"/>
  <c r="R15" i="16"/>
  <c r="E15" i="111" s="1"/>
  <c r="U15" i="16"/>
  <c r="V15" i="16"/>
  <c r="W15" i="16"/>
  <c r="X15" i="16"/>
  <c r="Y15" i="16"/>
  <c r="Z15" i="16"/>
  <c r="E18" i="111"/>
  <c r="E18" i="112" s="1"/>
  <c r="G7" i="79"/>
  <c r="S7" i="79"/>
  <c r="G8" i="79"/>
  <c r="S8" i="79"/>
  <c r="G9" i="79"/>
  <c r="S9" i="79"/>
  <c r="G10" i="79"/>
  <c r="S10" i="79"/>
  <c r="G11" i="79"/>
  <c r="S11" i="79"/>
  <c r="G12" i="79"/>
  <c r="S12" i="79"/>
  <c r="AG12" i="79"/>
  <c r="G13" i="79"/>
  <c r="S13" i="79"/>
  <c r="G14" i="79"/>
  <c r="AE13" i="108" s="1"/>
  <c r="S14" i="79"/>
  <c r="G15" i="79"/>
  <c r="AE14" i="108" s="1"/>
  <c r="S15" i="79"/>
  <c r="G16" i="79"/>
  <c r="AE15" i="108" s="1"/>
  <c r="S16" i="79"/>
  <c r="G17" i="79"/>
  <c r="AE16" i="108" s="1"/>
  <c r="S17" i="79"/>
  <c r="G18" i="79"/>
  <c r="AE17" i="108" s="1"/>
  <c r="S18" i="79"/>
  <c r="AE19" i="108"/>
  <c r="AE20" i="108"/>
  <c r="AE21" i="108"/>
  <c r="AE30" i="108"/>
  <c r="AE31" i="108"/>
  <c r="AE32" i="108"/>
  <c r="AE33" i="108"/>
  <c r="AE34" i="108"/>
  <c r="AE35" i="108"/>
  <c r="AE37" i="108"/>
  <c r="AE38" i="108"/>
  <c r="AE39" i="108"/>
  <c r="AE40" i="108"/>
  <c r="AE41" i="108"/>
  <c r="AE42" i="108"/>
  <c r="AE43" i="108"/>
  <c r="AE44" i="108"/>
  <c r="AE45" i="108"/>
  <c r="AE46" i="108"/>
  <c r="AE48" i="108"/>
  <c r="AE49" i="108"/>
  <c r="AE50" i="108"/>
  <c r="AE51" i="108"/>
  <c r="AE52" i="108"/>
  <c r="AE53" i="108"/>
  <c r="AE54" i="108"/>
  <c r="AE55" i="108"/>
  <c r="AE56" i="108"/>
  <c r="AE57" i="108"/>
  <c r="AE59" i="108"/>
  <c r="AE60" i="108"/>
  <c r="AE61" i="108"/>
  <c r="AE62" i="108"/>
  <c r="AE63" i="108"/>
  <c r="AE64" i="108"/>
  <c r="AE65" i="108"/>
  <c r="AE66" i="108"/>
  <c r="AE67" i="108"/>
  <c r="AE68" i="108"/>
  <c r="G7" i="76"/>
  <c r="S7" i="76"/>
  <c r="G8" i="76"/>
  <c r="S8" i="76"/>
  <c r="G9" i="76"/>
  <c r="S9" i="76"/>
  <c r="G10" i="76"/>
  <c r="S10" i="76"/>
  <c r="G11" i="76"/>
  <c r="S11" i="76"/>
  <c r="G12" i="76"/>
  <c r="S12" i="76"/>
  <c r="AF12" i="76"/>
  <c r="AG12" i="76"/>
  <c r="AH12" i="76"/>
  <c r="AH13" i="76" s="1"/>
  <c r="AI12" i="76"/>
  <c r="AJ12" i="76"/>
  <c r="AK12" i="76"/>
  <c r="AP12" i="76"/>
  <c r="AP13" i="76" s="1"/>
  <c r="AQ12" i="76"/>
  <c r="AR12" i="76"/>
  <c r="AS12" i="76"/>
  <c r="AT12" i="76"/>
  <c r="AT13" i="76" s="1"/>
  <c r="AU12" i="76"/>
  <c r="AV12" i="76"/>
  <c r="AW12" i="76"/>
  <c r="AX12" i="76"/>
  <c r="G13" i="76"/>
  <c r="S13" i="76"/>
  <c r="G14" i="76"/>
  <c r="AE13" i="107" s="1"/>
  <c r="S14" i="76"/>
  <c r="G15" i="76"/>
  <c r="AE14" i="107" s="1"/>
  <c r="S15" i="76"/>
  <c r="G16" i="76"/>
  <c r="S16" i="76"/>
  <c r="S16" i="62" s="1"/>
  <c r="G17" i="76"/>
  <c r="AE16" i="107" s="1"/>
  <c r="S17" i="76"/>
  <c r="S17" i="62" s="1"/>
  <c r="G18" i="76"/>
  <c r="AE17" i="107" s="1"/>
  <c r="S18" i="76"/>
  <c r="S32" i="76"/>
  <c r="S34" i="76"/>
  <c r="S35" i="76"/>
  <c r="S36" i="76"/>
  <c r="S37" i="76"/>
  <c r="S38" i="76"/>
  <c r="S40" i="76"/>
  <c r="S41" i="76"/>
  <c r="S42" i="76"/>
  <c r="S45" i="76"/>
  <c r="S46" i="76"/>
  <c r="S47" i="76"/>
  <c r="S48" i="76"/>
  <c r="S49" i="76"/>
  <c r="S50" i="76"/>
  <c r="S51" i="76"/>
  <c r="S52" i="76"/>
  <c r="S53" i="76"/>
  <c r="S54" i="76"/>
  <c r="S56" i="76"/>
  <c r="S57" i="76"/>
  <c r="S58" i="76"/>
  <c r="S59" i="76"/>
  <c r="S60" i="76"/>
  <c r="F6" i="85"/>
  <c r="F7" i="85"/>
  <c r="F8" i="85"/>
  <c r="E9" i="85"/>
  <c r="F9" i="85"/>
  <c r="E10" i="85"/>
  <c r="F10" i="85"/>
  <c r="E11" i="85"/>
  <c r="M11" i="85" s="1"/>
  <c r="F11" i="85"/>
  <c r="N11" i="85"/>
  <c r="O11" i="85"/>
  <c r="F12" i="85"/>
  <c r="F14" i="85"/>
  <c r="E15" i="85"/>
  <c r="F15" i="85"/>
  <c r="F16" i="85"/>
  <c r="F6" i="59"/>
  <c r="F7" i="59"/>
  <c r="F8" i="59"/>
  <c r="E9" i="59"/>
  <c r="F9" i="59"/>
  <c r="E10" i="59"/>
  <c r="F10" i="59"/>
  <c r="E11" i="59"/>
  <c r="F11" i="59"/>
  <c r="F12" i="59"/>
  <c r="F14" i="59"/>
  <c r="E15" i="59"/>
  <c r="E15" i="88" s="1"/>
  <c r="F15" i="59"/>
  <c r="F15" i="88" s="1"/>
  <c r="F16" i="59"/>
  <c r="F16" i="100" s="1"/>
  <c r="F17" i="59"/>
  <c r="E6" i="84"/>
  <c r="E7" i="84"/>
  <c r="E8" i="84"/>
  <c r="E9" i="84"/>
  <c r="E10" i="84"/>
  <c r="E11" i="84"/>
  <c r="E12" i="84"/>
  <c r="E13" i="84"/>
  <c r="E14" i="84"/>
  <c r="E15" i="84"/>
  <c r="E16" i="84"/>
  <c r="E6" i="57"/>
  <c r="E7" i="57"/>
  <c r="E8" i="57"/>
  <c r="E9" i="57"/>
  <c r="E10" i="57"/>
  <c r="E11" i="57"/>
  <c r="E12" i="57"/>
  <c r="E13" i="57"/>
  <c r="E14" i="57"/>
  <c r="E15" i="57"/>
  <c r="E16" i="57"/>
  <c r="E17" i="57"/>
  <c r="H13" i="49"/>
  <c r="F13" i="49" s="1"/>
  <c r="K13" i="49"/>
  <c r="W13" i="49"/>
  <c r="AA13" i="49" s="1"/>
  <c r="F6" i="78"/>
  <c r="E6" i="78" s="1"/>
  <c r="F7" i="78"/>
  <c r="E7" i="78" s="1"/>
  <c r="F8" i="78"/>
  <c r="E8" i="78" s="1"/>
  <c r="F9" i="78"/>
  <c r="E9" i="78" s="1"/>
  <c r="F10" i="78"/>
  <c r="E10" i="78" s="1"/>
  <c r="F11" i="78"/>
  <c r="E11" i="78" s="1"/>
  <c r="F6" i="92"/>
  <c r="F7" i="92"/>
  <c r="F8" i="92"/>
  <c r="F9" i="92"/>
  <c r="F10" i="92"/>
  <c r="F11" i="92"/>
  <c r="F12" i="92"/>
  <c r="F14" i="92"/>
  <c r="F15" i="92"/>
  <c r="F14" i="94"/>
  <c r="P13" i="110" s="1"/>
  <c r="F15" i="94"/>
  <c r="P14" i="110" s="1"/>
  <c r="F13" i="8"/>
  <c r="F14" i="8"/>
  <c r="P14" i="109" s="1"/>
  <c r="Y14" i="108"/>
  <c r="L14" i="110"/>
  <c r="G8" i="5"/>
  <c r="E8" i="5" s="1"/>
  <c r="U13" i="5"/>
  <c r="L14" i="109"/>
  <c r="M8" i="91"/>
  <c r="M10" i="91"/>
  <c r="M21" i="107"/>
  <c r="M19" i="107"/>
  <c r="H46" i="111" l="1"/>
  <c r="H46" i="112"/>
  <c r="H46" i="113"/>
  <c r="H46" i="114"/>
  <c r="K51" i="112"/>
  <c r="O59" i="111"/>
  <c r="O62" i="112"/>
  <c r="O41" i="111"/>
  <c r="O36" i="111"/>
  <c r="O66" i="112"/>
  <c r="O57" i="112"/>
  <c r="O68" i="112"/>
  <c r="O64" i="112"/>
  <c r="O55" i="112"/>
  <c r="O51" i="112"/>
  <c r="O46" i="112"/>
  <c r="O42" i="112"/>
  <c r="O33" i="112"/>
  <c r="K35" i="111"/>
  <c r="O43" i="111"/>
  <c r="R39" i="111"/>
  <c r="O61" i="112"/>
  <c r="O45" i="112"/>
  <c r="K61" i="112"/>
  <c r="K49" i="111"/>
  <c r="O47" i="111"/>
  <c r="L40" i="112"/>
  <c r="O48" i="112"/>
  <c r="O34" i="112"/>
  <c r="O53" i="111"/>
  <c r="O42" i="111"/>
  <c r="K43" i="111"/>
  <c r="K56" i="111"/>
  <c r="J13" i="108"/>
  <c r="E31" i="107"/>
  <c r="N13" i="85"/>
  <c r="I13" i="85" s="1"/>
  <c r="F13" i="85" s="1"/>
  <c r="K68" i="112"/>
  <c r="K62" i="112"/>
  <c r="O45" i="111"/>
  <c r="K51" i="111"/>
  <c r="M42" i="107"/>
  <c r="M74" i="107" s="1"/>
  <c r="M37" i="107"/>
  <c r="M69" i="107" s="1"/>
  <c r="M58" i="107"/>
  <c r="O58" i="111"/>
  <c r="K53" i="111"/>
  <c r="K45" i="111"/>
  <c r="I30" i="113"/>
  <c r="F15" i="113"/>
  <c r="I67" i="114"/>
  <c r="I65" i="114"/>
  <c r="I63" i="114"/>
  <c r="I61" i="114"/>
  <c r="I56" i="113"/>
  <c r="I45" i="113"/>
  <c r="I41" i="113"/>
  <c r="I36" i="113"/>
  <c r="I58" i="113"/>
  <c r="I53" i="113"/>
  <c r="I49" i="113"/>
  <c r="I31" i="113"/>
  <c r="I52" i="114"/>
  <c r="I45" i="114"/>
  <c r="I39" i="114"/>
  <c r="I34" i="114"/>
  <c r="I32" i="114"/>
  <c r="I59" i="114"/>
  <c r="I54" i="114"/>
  <c r="I50" i="114"/>
  <c r="I48" i="114"/>
  <c r="I43" i="114"/>
  <c r="I41" i="114"/>
  <c r="I37" i="114"/>
  <c r="I30" i="114"/>
  <c r="M59" i="108"/>
  <c r="M49" i="107"/>
  <c r="M81" i="107" s="1"/>
  <c r="M46" i="108"/>
  <c r="M48" i="108"/>
  <c r="M49" i="108"/>
  <c r="M44" i="108"/>
  <c r="M35" i="108"/>
  <c r="M57" i="107"/>
  <c r="M39" i="107"/>
  <c r="M71" i="107" s="1"/>
  <c r="M48" i="107"/>
  <c r="M80" i="107" s="1"/>
  <c r="J18" i="108"/>
  <c r="M40" i="107"/>
  <c r="M72" i="107" s="1"/>
  <c r="K48" i="112"/>
  <c r="I47" i="113"/>
  <c r="K32" i="108"/>
  <c r="O30" i="111"/>
  <c r="K30" i="107"/>
  <c r="K58" i="111"/>
  <c r="K47" i="111"/>
  <c r="I31" i="107"/>
  <c r="J30" i="107"/>
  <c r="G17" i="113"/>
  <c r="M14" i="108"/>
  <c r="G20" i="109"/>
  <c r="G20" i="110"/>
  <c r="K31" i="108"/>
  <c r="G67" i="110"/>
  <c r="G66" i="110"/>
  <c r="G65" i="110"/>
  <c r="G64" i="110"/>
  <c r="G63" i="110"/>
  <c r="G62" i="110"/>
  <c r="G61" i="110"/>
  <c r="G60" i="110"/>
  <c r="G59" i="110"/>
  <c r="G58" i="110"/>
  <c r="G56" i="110"/>
  <c r="G55" i="110"/>
  <c r="G54" i="110"/>
  <c r="G53" i="110"/>
  <c r="G52" i="110"/>
  <c r="G51" i="110"/>
  <c r="G50" i="110"/>
  <c r="G49" i="110"/>
  <c r="G48" i="110"/>
  <c r="G47" i="110"/>
  <c r="G45" i="110"/>
  <c r="G44" i="110"/>
  <c r="G43" i="110"/>
  <c r="G42" i="110"/>
  <c r="G41" i="110"/>
  <c r="G40" i="110"/>
  <c r="G39" i="110"/>
  <c r="G38" i="110"/>
  <c r="G37" i="110"/>
  <c r="G36" i="110"/>
  <c r="G58" i="109"/>
  <c r="G57" i="109"/>
  <c r="G56" i="109"/>
  <c r="G55" i="109"/>
  <c r="G54" i="109"/>
  <c r="G52" i="109"/>
  <c r="G51" i="109"/>
  <c r="G50" i="109"/>
  <c r="G49" i="109"/>
  <c r="G48" i="109"/>
  <c r="G46" i="109"/>
  <c r="G45" i="109"/>
  <c r="G44" i="109"/>
  <c r="G43" i="109"/>
  <c r="G42" i="109"/>
  <c r="G41" i="109"/>
  <c r="G40" i="109"/>
  <c r="G39" i="109"/>
  <c r="G38" i="109"/>
  <c r="G36" i="109"/>
  <c r="H68" i="109" s="1"/>
  <c r="G35" i="109"/>
  <c r="H67" i="109" s="1"/>
  <c r="G34" i="109"/>
  <c r="H66" i="109" s="1"/>
  <c r="G33" i="109"/>
  <c r="H65" i="109" s="1"/>
  <c r="G32" i="109"/>
  <c r="H64" i="109" s="1"/>
  <c r="G29" i="109"/>
  <c r="G30" i="109"/>
  <c r="O67" i="112"/>
  <c r="K52" i="112"/>
  <c r="O32" i="112"/>
  <c r="AS13" i="76"/>
  <c r="AK13" i="76"/>
  <c r="AR13" i="76"/>
  <c r="AJ13" i="76"/>
  <c r="AF13" i="76"/>
  <c r="AU13" i="76"/>
  <c r="AQ13" i="76"/>
  <c r="R21" i="111"/>
  <c r="K31" i="107"/>
  <c r="L30" i="107"/>
  <c r="L31" i="107"/>
  <c r="K56" i="112"/>
  <c r="K45" i="112"/>
  <c r="M35" i="107"/>
  <c r="M67" i="107" s="1"/>
  <c r="M46" i="107"/>
  <c r="M78" i="107" s="1"/>
  <c r="I39" i="113"/>
  <c r="I30" i="107"/>
  <c r="I56" i="114"/>
  <c r="J16" i="111"/>
  <c r="K17" i="108"/>
  <c r="L17" i="108"/>
  <c r="K16" i="108"/>
  <c r="L16" i="108"/>
  <c r="G13" i="110"/>
  <c r="H60" i="114"/>
  <c r="O59" i="112"/>
  <c r="P46" i="112"/>
  <c r="L46" i="112"/>
  <c r="L44" i="112"/>
  <c r="L42" i="112"/>
  <c r="K56" i="107"/>
  <c r="Q15" i="111"/>
  <c r="R57" i="111"/>
  <c r="J13" i="109"/>
  <c r="S15" i="109"/>
  <c r="T15" i="109" s="1"/>
  <c r="M21" i="111"/>
  <c r="Q17" i="111"/>
  <c r="Q16" i="111"/>
  <c r="Q13" i="111"/>
  <c r="H66" i="114"/>
  <c r="G15" i="113"/>
  <c r="H15" i="113"/>
  <c r="L14" i="113"/>
  <c r="M16" i="107"/>
  <c r="M30" i="107"/>
  <c r="J14" i="109"/>
  <c r="S15" i="111"/>
  <c r="H14" i="113"/>
  <c r="J15" i="109"/>
  <c r="K20" i="108"/>
  <c r="E14" i="107"/>
  <c r="R30" i="111"/>
  <c r="M55" i="107"/>
  <c r="M34" i="107"/>
  <c r="M66" i="107" s="1"/>
  <c r="E14" i="110"/>
  <c r="E14" i="109"/>
  <c r="H32" i="109"/>
  <c r="I64" i="109" s="1"/>
  <c r="J14" i="110"/>
  <c r="E54" i="109"/>
  <c r="H41" i="109"/>
  <c r="H39" i="109"/>
  <c r="H18" i="109"/>
  <c r="S16" i="109"/>
  <c r="T16" i="109" s="1"/>
  <c r="J13" i="114"/>
  <c r="H14" i="108"/>
  <c r="L16" i="114"/>
  <c r="F16" i="114"/>
  <c r="G14" i="114"/>
  <c r="I13" i="114"/>
  <c r="S41" i="111"/>
  <c r="J15" i="113"/>
  <c r="H13" i="113"/>
  <c r="J19" i="113"/>
  <c r="N16" i="111"/>
  <c r="F14" i="107"/>
  <c r="S17" i="111"/>
  <c r="H59" i="113"/>
  <c r="K57" i="113"/>
  <c r="E57" i="113"/>
  <c r="H55" i="113"/>
  <c r="H50" i="113"/>
  <c r="G14" i="113"/>
  <c r="Y14" i="107"/>
  <c r="H37" i="113"/>
  <c r="L38" i="114"/>
  <c r="E14" i="94"/>
  <c r="G13" i="108"/>
  <c r="M19" i="111"/>
  <c r="S14" i="102"/>
  <c r="G16" i="107"/>
  <c r="F16" i="108"/>
  <c r="F44" i="109"/>
  <c r="E15" i="109"/>
  <c r="N21" i="111"/>
  <c r="J21" i="111"/>
  <c r="S20" i="111"/>
  <c r="L20" i="111"/>
  <c r="H20" i="111"/>
  <c r="P19" i="111"/>
  <c r="L19" i="111"/>
  <c r="J19" i="111"/>
  <c r="H19" i="111"/>
  <c r="P18" i="111"/>
  <c r="P15" i="111"/>
  <c r="H15" i="111"/>
  <c r="Q43" i="112"/>
  <c r="H42" i="112"/>
  <c r="Q20" i="112"/>
  <c r="L19" i="112"/>
  <c r="H19" i="112"/>
  <c r="Q18" i="112"/>
  <c r="S15" i="112"/>
  <c r="H19" i="113"/>
  <c r="H16" i="113"/>
  <c r="L20" i="114"/>
  <c r="E20" i="114"/>
  <c r="H18" i="114"/>
  <c r="G16" i="114"/>
  <c r="J14" i="114"/>
  <c r="T13" i="5"/>
  <c r="AI13" i="76"/>
  <c r="AG13" i="76"/>
  <c r="G14" i="102"/>
  <c r="F19" i="108"/>
  <c r="E20" i="109"/>
  <c r="E18" i="109"/>
  <c r="F15" i="109"/>
  <c r="F15" i="110"/>
  <c r="L33" i="113"/>
  <c r="J13" i="113"/>
  <c r="G18" i="114"/>
  <c r="K34" i="108"/>
  <c r="R45" i="112"/>
  <c r="G31" i="107"/>
  <c r="L50" i="113"/>
  <c r="L46" i="113"/>
  <c r="L37" i="113"/>
  <c r="F65" i="110"/>
  <c r="H52" i="110"/>
  <c r="F50" i="110"/>
  <c r="H36" i="109"/>
  <c r="I68" i="109" s="1"/>
  <c r="J58" i="109"/>
  <c r="J43" i="109"/>
  <c r="H34" i="109"/>
  <c r="I66" i="109" s="1"/>
  <c r="E51" i="109"/>
  <c r="E48" i="109"/>
  <c r="S50" i="109"/>
  <c r="T50" i="109" s="1"/>
  <c r="F49" i="109"/>
  <c r="F47" i="109"/>
  <c r="F45" i="109"/>
  <c r="F42" i="109"/>
  <c r="F40" i="109"/>
  <c r="F38" i="109"/>
  <c r="F35" i="109"/>
  <c r="G67" i="109" s="1"/>
  <c r="F33" i="109"/>
  <c r="G65" i="109" s="1"/>
  <c r="P66" i="112"/>
  <c r="L66" i="112"/>
  <c r="Q65" i="112"/>
  <c r="P64" i="112"/>
  <c r="L64" i="112"/>
  <c r="Q63" i="112"/>
  <c r="L62" i="112"/>
  <c r="H62" i="112"/>
  <c r="Q61" i="112"/>
  <c r="P57" i="112"/>
  <c r="L57" i="112"/>
  <c r="Q56" i="112"/>
  <c r="Q95" i="111" s="1"/>
  <c r="P55" i="112"/>
  <c r="Q54" i="112"/>
  <c r="Q93" i="111" s="1"/>
  <c r="Q45" i="112"/>
  <c r="S65" i="112"/>
  <c r="Q66" i="112"/>
  <c r="H68" i="114"/>
  <c r="Q64" i="112"/>
  <c r="Q62" i="112"/>
  <c r="Q60" i="112"/>
  <c r="Q57" i="112"/>
  <c r="Q96" i="111" s="1"/>
  <c r="Q55" i="112"/>
  <c r="Q94" i="111" s="1"/>
  <c r="Q53" i="112"/>
  <c r="Q92" i="111" s="1"/>
  <c r="Q51" i="112"/>
  <c r="Q90" i="111" s="1"/>
  <c r="G56" i="114"/>
  <c r="H55" i="114"/>
  <c r="G48" i="114"/>
  <c r="G39" i="114"/>
  <c r="H33" i="114"/>
  <c r="G30" i="114"/>
  <c r="H53" i="114"/>
  <c r="H31" i="114"/>
  <c r="O46" i="111"/>
  <c r="O37" i="111"/>
  <c r="G31" i="113"/>
  <c r="F59" i="107"/>
  <c r="F58" i="107"/>
  <c r="F56" i="107"/>
  <c r="F53" i="107"/>
  <c r="F50" i="107"/>
  <c r="F45" i="107"/>
  <c r="F43" i="107"/>
  <c r="K41" i="113"/>
  <c r="P31" i="111"/>
  <c r="J58" i="113"/>
  <c r="J51" i="113"/>
  <c r="J49" i="113"/>
  <c r="J45" i="113"/>
  <c r="F41" i="113"/>
  <c r="J36" i="113"/>
  <c r="J34" i="113"/>
  <c r="J31" i="113"/>
  <c r="F31" i="113"/>
  <c r="L30" i="113"/>
  <c r="M59" i="107"/>
  <c r="M50" i="107"/>
  <c r="M82" i="107" s="1"/>
  <c r="M52" i="107"/>
  <c r="M84" i="107" s="1"/>
  <c r="M41" i="107"/>
  <c r="M73" i="107" s="1"/>
  <c r="M36" i="107"/>
  <c r="M68" i="107" s="1"/>
  <c r="M31" i="107"/>
  <c r="K54" i="114"/>
  <c r="K50" i="114"/>
  <c r="K41" i="114"/>
  <c r="K32" i="114"/>
  <c r="K63" i="114"/>
  <c r="M75" i="113" s="1"/>
  <c r="O75" i="113" s="1"/>
  <c r="K59" i="114"/>
  <c r="M71" i="113" s="1"/>
  <c r="O71" i="113" s="1"/>
  <c r="K45" i="114"/>
  <c r="K37" i="114"/>
  <c r="M44" i="107"/>
  <c r="M76" i="107" s="1"/>
  <c r="M33" i="107"/>
  <c r="M65" i="107" s="1"/>
  <c r="G52" i="107"/>
  <c r="G50" i="107"/>
  <c r="M33" i="111"/>
  <c r="M51" i="107"/>
  <c r="M83" i="107" s="1"/>
  <c r="R49" i="111"/>
  <c r="L48" i="113"/>
  <c r="L44" i="113"/>
  <c r="L40" i="113"/>
  <c r="L35" i="113"/>
  <c r="E57" i="109"/>
  <c r="O63" i="112"/>
  <c r="K54" i="112"/>
  <c r="O43" i="112"/>
  <c r="K37" i="112"/>
  <c r="S61" i="112"/>
  <c r="N57" i="112"/>
  <c r="S56" i="112"/>
  <c r="N51" i="112"/>
  <c r="S48" i="112"/>
  <c r="K61" i="114"/>
  <c r="M73" i="113" s="1"/>
  <c r="O73" i="113" s="1"/>
  <c r="H37" i="114"/>
  <c r="L46" i="108"/>
  <c r="I51" i="113"/>
  <c r="L35" i="107"/>
  <c r="L33" i="107"/>
  <c r="N42" i="108"/>
  <c r="N42" i="107"/>
  <c r="N33" i="107"/>
  <c r="F50" i="109"/>
  <c r="F48" i="109"/>
  <c r="F46" i="109"/>
  <c r="F43" i="109"/>
  <c r="F41" i="109"/>
  <c r="F39" i="109"/>
  <c r="F36" i="109"/>
  <c r="G68" i="109" s="1"/>
  <c r="F34" i="109"/>
  <c r="G66" i="109" s="1"/>
  <c r="S33" i="109"/>
  <c r="T33" i="109" s="1"/>
  <c r="F32" i="109"/>
  <c r="G64" i="109" s="1"/>
  <c r="F30" i="109"/>
  <c r="F29" i="109"/>
  <c r="K67" i="112"/>
  <c r="K59" i="112"/>
  <c r="K63" i="112"/>
  <c r="H29" i="109"/>
  <c r="I58" i="107"/>
  <c r="I42" i="107"/>
  <c r="I74" i="107" s="1"/>
  <c r="I40" i="107"/>
  <c r="I72" i="107" s="1"/>
  <c r="H59" i="110"/>
  <c r="H45" i="110"/>
  <c r="J57" i="109"/>
  <c r="J56" i="109"/>
  <c r="J51" i="109"/>
  <c r="H49" i="109"/>
  <c r="J48" i="109"/>
  <c r="J47" i="109"/>
  <c r="J46" i="109"/>
  <c r="J45" i="109"/>
  <c r="J44" i="109"/>
  <c r="E44" i="109"/>
  <c r="H42" i="109"/>
  <c r="H40" i="109"/>
  <c r="H38" i="109"/>
  <c r="H35" i="109"/>
  <c r="I67" i="109" s="1"/>
  <c r="H33" i="109"/>
  <c r="I65" i="109" s="1"/>
  <c r="J54" i="109"/>
  <c r="N50" i="112"/>
  <c r="S40" i="112"/>
  <c r="N37" i="112"/>
  <c r="H61" i="114"/>
  <c r="H30" i="114"/>
  <c r="K65" i="114"/>
  <c r="M77" i="113" s="1"/>
  <c r="O77" i="113" s="1"/>
  <c r="H59" i="114"/>
  <c r="H50" i="114"/>
  <c r="H45" i="114"/>
  <c r="H65" i="114"/>
  <c r="L64" i="114"/>
  <c r="L60" i="114"/>
  <c r="H56" i="114"/>
  <c r="L55" i="114"/>
  <c r="H52" i="114"/>
  <c r="L51" i="114"/>
  <c r="H48" i="114"/>
  <c r="L46" i="114"/>
  <c r="H43" i="114"/>
  <c r="H39" i="114"/>
  <c r="H34" i="114"/>
  <c r="L33" i="114"/>
  <c r="G65" i="114"/>
  <c r="J78" i="113" s="1"/>
  <c r="H64" i="114"/>
  <c r="O48" i="111"/>
  <c r="K48" i="111"/>
  <c r="S40" i="111"/>
  <c r="R34" i="111"/>
  <c r="L36" i="113"/>
  <c r="P57" i="111"/>
  <c r="P52" i="111"/>
  <c r="J39" i="113"/>
  <c r="L56" i="107"/>
  <c r="E55" i="107"/>
  <c r="L53" i="107"/>
  <c r="E52" i="107"/>
  <c r="E49" i="107"/>
  <c r="E47" i="107"/>
  <c r="L37" i="107"/>
  <c r="L59" i="113"/>
  <c r="G57" i="113"/>
  <c r="H56" i="113"/>
  <c r="G52" i="113"/>
  <c r="P55" i="111"/>
  <c r="P44" i="111"/>
  <c r="G55" i="107"/>
  <c r="G45" i="107"/>
  <c r="G43" i="107"/>
  <c r="H39" i="107"/>
  <c r="R32" i="112"/>
  <c r="S13" i="112"/>
  <c r="H14" i="114"/>
  <c r="L61" i="114"/>
  <c r="J16" i="114"/>
  <c r="R20" i="112"/>
  <c r="Q46" i="112"/>
  <c r="Q44" i="112"/>
  <c r="E15" i="108"/>
  <c r="R63" i="112"/>
  <c r="G67" i="114"/>
  <c r="J80" i="113" s="1"/>
  <c r="G63" i="114"/>
  <c r="J76" i="113" s="1"/>
  <c r="H62" i="114"/>
  <c r="H57" i="114"/>
  <c r="L56" i="114"/>
  <c r="G54" i="114"/>
  <c r="L52" i="114"/>
  <c r="H49" i="114"/>
  <c r="L48" i="114"/>
  <c r="H44" i="114"/>
  <c r="L43" i="114"/>
  <c r="G41" i="114"/>
  <c r="H40" i="114"/>
  <c r="L39" i="114"/>
  <c r="H35" i="114"/>
  <c r="L34" i="114"/>
  <c r="G32" i="114"/>
  <c r="L30" i="114"/>
  <c r="H34" i="108"/>
  <c r="S43" i="112"/>
  <c r="N19" i="112"/>
  <c r="J19" i="112"/>
  <c r="S18" i="112"/>
  <c r="H16" i="112"/>
  <c r="J67" i="114"/>
  <c r="J63" i="114"/>
  <c r="G61" i="114"/>
  <c r="J74" i="113" s="1"/>
  <c r="J59" i="114"/>
  <c r="J54" i="114"/>
  <c r="G52" i="114"/>
  <c r="H51" i="114"/>
  <c r="J50" i="114"/>
  <c r="J45" i="114"/>
  <c r="G43" i="114"/>
  <c r="H42" i="114"/>
  <c r="J41" i="114"/>
  <c r="F41" i="114"/>
  <c r="H38" i="114"/>
  <c r="J37" i="114"/>
  <c r="G34" i="114"/>
  <c r="J32" i="114"/>
  <c r="J18" i="114"/>
  <c r="L17" i="114"/>
  <c r="J15" i="108"/>
  <c r="N54" i="112"/>
  <c r="N63" i="112"/>
  <c r="S53" i="112"/>
  <c r="N52" i="112"/>
  <c r="S49" i="112"/>
  <c r="N39" i="112"/>
  <c r="S38" i="112"/>
  <c r="S35" i="112"/>
  <c r="N34" i="112"/>
  <c r="N32" i="112"/>
  <c r="S31" i="112"/>
  <c r="N30" i="112"/>
  <c r="Q21" i="112"/>
  <c r="N20" i="112"/>
  <c r="Q19" i="112"/>
  <c r="E67" i="114"/>
  <c r="F80" i="113" s="1"/>
  <c r="E63" i="114"/>
  <c r="F76" i="113" s="1"/>
  <c r="E59" i="114"/>
  <c r="F72" i="113" s="1"/>
  <c r="E50" i="114"/>
  <c r="E45" i="114"/>
  <c r="E41" i="114"/>
  <c r="K66" i="112"/>
  <c r="K64" i="112"/>
  <c r="K53" i="112"/>
  <c r="K49" i="112"/>
  <c r="K46" i="112"/>
  <c r="N66" i="112"/>
  <c r="J66" i="112"/>
  <c r="N64" i="112"/>
  <c r="J64" i="112"/>
  <c r="N62" i="112"/>
  <c r="J62" i="112"/>
  <c r="N60" i="112"/>
  <c r="J60" i="112"/>
  <c r="N55" i="112"/>
  <c r="J55" i="112"/>
  <c r="N46" i="112"/>
  <c r="J46" i="112"/>
  <c r="N44" i="112"/>
  <c r="J44" i="112"/>
  <c r="N42" i="112"/>
  <c r="J42" i="112"/>
  <c r="K57" i="112"/>
  <c r="K55" i="112"/>
  <c r="K42" i="112"/>
  <c r="O40" i="112"/>
  <c r="K40" i="112"/>
  <c r="O38" i="112"/>
  <c r="K38" i="112"/>
  <c r="O35" i="112"/>
  <c r="K35" i="112"/>
  <c r="O31" i="112"/>
  <c r="K31" i="112"/>
  <c r="I51" i="112"/>
  <c r="I46" i="112"/>
  <c r="M42" i="112"/>
  <c r="I42" i="112"/>
  <c r="K52" i="111"/>
  <c r="O50" i="111"/>
  <c r="K30" i="111"/>
  <c r="K59" i="111"/>
  <c r="K44" i="111"/>
  <c r="J17" i="108"/>
  <c r="H20" i="108"/>
  <c r="L21" i="114"/>
  <c r="L20" i="113"/>
  <c r="G19" i="110"/>
  <c r="G18" i="109"/>
  <c r="F18" i="109"/>
  <c r="G19" i="109"/>
  <c r="E19" i="109"/>
  <c r="E20" i="113"/>
  <c r="F21" i="108"/>
  <c r="G19" i="114"/>
  <c r="K20" i="114"/>
  <c r="E19" i="108"/>
  <c r="G19" i="108"/>
  <c r="L19" i="114"/>
  <c r="I19" i="111"/>
  <c r="N18" i="112"/>
  <c r="G20" i="114"/>
  <c r="G21" i="108"/>
  <c r="G20" i="108"/>
  <c r="N21" i="112"/>
  <c r="S20" i="112"/>
  <c r="H21" i="114"/>
  <c r="J20" i="114"/>
  <c r="S21" i="112"/>
  <c r="Q21" i="111"/>
  <c r="N20" i="111"/>
  <c r="J20" i="111"/>
  <c r="K21" i="113"/>
  <c r="E21" i="113"/>
  <c r="M20" i="111"/>
  <c r="E54" i="114"/>
  <c r="E37" i="114"/>
  <c r="K17" i="114"/>
  <c r="F17" i="114"/>
  <c r="J15" i="114"/>
  <c r="H16" i="114"/>
  <c r="L13" i="114"/>
  <c r="H20" i="114"/>
  <c r="L68" i="114"/>
  <c r="L42" i="114"/>
  <c r="L18" i="114"/>
  <c r="K16" i="114"/>
  <c r="H13" i="114"/>
  <c r="L15" i="113"/>
  <c r="L21" i="113"/>
  <c r="J47" i="113"/>
  <c r="G36" i="113"/>
  <c r="J69" i="113" s="1"/>
  <c r="K17" i="113"/>
  <c r="J16" i="113"/>
  <c r="F13" i="113"/>
  <c r="G19" i="113"/>
  <c r="H31" i="113"/>
  <c r="I13" i="113"/>
  <c r="J21" i="113"/>
  <c r="E52" i="113"/>
  <c r="F46" i="113"/>
  <c r="F37" i="113"/>
  <c r="F33" i="113"/>
  <c r="L31" i="113"/>
  <c r="G21" i="113"/>
  <c r="L19" i="113"/>
  <c r="L16" i="113"/>
  <c r="I15" i="113"/>
  <c r="G13" i="113"/>
  <c r="N67" i="112"/>
  <c r="N59" i="112"/>
  <c r="N17" i="112"/>
  <c r="J16" i="112"/>
  <c r="J15" i="112"/>
  <c r="N13" i="112"/>
  <c r="Q49" i="112"/>
  <c r="Q88" i="111" s="1"/>
  <c r="P67" i="112"/>
  <c r="L67" i="112"/>
  <c r="H67" i="112"/>
  <c r="L63" i="112"/>
  <c r="H63" i="112"/>
  <c r="P61" i="112"/>
  <c r="L61" i="112"/>
  <c r="H61" i="112"/>
  <c r="L45" i="112"/>
  <c r="H45" i="112"/>
  <c r="H43" i="112"/>
  <c r="P17" i="112"/>
  <c r="L17" i="112"/>
  <c r="P13" i="112"/>
  <c r="L13" i="112"/>
  <c r="J67" i="112"/>
  <c r="J63" i="112"/>
  <c r="J50" i="112"/>
  <c r="N48" i="112"/>
  <c r="J45" i="112"/>
  <c r="J13" i="112"/>
  <c r="N65" i="112"/>
  <c r="S64" i="112"/>
  <c r="N68" i="112"/>
  <c r="I67" i="112"/>
  <c r="M63" i="112"/>
  <c r="I63" i="112"/>
  <c r="N53" i="112"/>
  <c r="M32" i="112"/>
  <c r="I32" i="112"/>
  <c r="M13" i="112"/>
  <c r="I13" i="112"/>
  <c r="R55" i="111"/>
  <c r="O51" i="111"/>
  <c r="R48" i="111"/>
  <c r="M44" i="111"/>
  <c r="R36" i="111"/>
  <c r="R31" i="111"/>
  <c r="S18" i="111"/>
  <c r="M58" i="111"/>
  <c r="I58" i="111"/>
  <c r="M56" i="111"/>
  <c r="M51" i="111"/>
  <c r="I51" i="111"/>
  <c r="M115" i="91" s="1"/>
  <c r="I49" i="111"/>
  <c r="M113" i="91" s="1"/>
  <c r="O44" i="111"/>
  <c r="H44" i="111"/>
  <c r="J108" i="91" s="1"/>
  <c r="S42" i="111"/>
  <c r="S37" i="111"/>
  <c r="I37" i="111"/>
  <c r="M101" i="91" s="1"/>
  <c r="S33" i="111"/>
  <c r="M30" i="111"/>
  <c r="I30" i="111"/>
  <c r="M18" i="111"/>
  <c r="H17" i="111"/>
  <c r="L16" i="111"/>
  <c r="I16" i="111"/>
  <c r="M15" i="111"/>
  <c r="I15" i="111"/>
  <c r="R52" i="111"/>
  <c r="R46" i="111"/>
  <c r="R44" i="111"/>
  <c r="J44" i="111"/>
  <c r="I76" i="111" s="1"/>
  <c r="H14" i="111"/>
  <c r="N14" i="111"/>
  <c r="L44" i="111"/>
  <c r="P21" i="111"/>
  <c r="L21" i="111"/>
  <c r="H21" i="111"/>
  <c r="N15" i="111"/>
  <c r="J15" i="111"/>
  <c r="Q14" i="111"/>
  <c r="J14" i="111"/>
  <c r="N13" i="111"/>
  <c r="J19" i="110"/>
  <c r="F43" i="110"/>
  <c r="F37" i="110"/>
  <c r="F30" i="110"/>
  <c r="E18" i="110"/>
  <c r="H15" i="110"/>
  <c r="G18" i="110"/>
  <c r="F58" i="109"/>
  <c r="S57" i="109"/>
  <c r="T57" i="109" s="1"/>
  <c r="S56" i="109"/>
  <c r="T56" i="109" s="1"/>
  <c r="S55" i="109"/>
  <c r="T55" i="109" s="1"/>
  <c r="F52" i="109"/>
  <c r="I43" i="109"/>
  <c r="I33" i="109"/>
  <c r="J65" i="109" s="1"/>
  <c r="H20" i="109"/>
  <c r="H19" i="109"/>
  <c r="J18" i="109"/>
  <c r="F20" i="109"/>
  <c r="F57" i="109"/>
  <c r="E55" i="109"/>
  <c r="E52" i="109"/>
  <c r="J20" i="109"/>
  <c r="I14" i="109"/>
  <c r="J19" i="109"/>
  <c r="J49" i="109"/>
  <c r="F56" i="109"/>
  <c r="E50" i="109"/>
  <c r="E49" i="109"/>
  <c r="E47" i="109"/>
  <c r="E46" i="109"/>
  <c r="E45" i="109"/>
  <c r="E43" i="109"/>
  <c r="S42" i="109"/>
  <c r="S40" i="109"/>
  <c r="T40" i="109" s="1"/>
  <c r="S35" i="109"/>
  <c r="T35" i="109" s="1"/>
  <c r="S18" i="109"/>
  <c r="T18" i="109" s="1"/>
  <c r="J16" i="109"/>
  <c r="M13" i="108"/>
  <c r="J42" i="108"/>
  <c r="E18" i="108"/>
  <c r="I14" i="108"/>
  <c r="J68" i="108"/>
  <c r="J67" i="108"/>
  <c r="E67" i="108"/>
  <c r="J66" i="108"/>
  <c r="J65" i="108"/>
  <c r="J64" i="108"/>
  <c r="E63" i="108"/>
  <c r="J62" i="108"/>
  <c r="J61" i="108"/>
  <c r="J60" i="108"/>
  <c r="J59" i="108"/>
  <c r="E59" i="108"/>
  <c r="J57" i="108"/>
  <c r="J55" i="108"/>
  <c r="E54" i="108"/>
  <c r="J53" i="108"/>
  <c r="J51" i="108"/>
  <c r="J50" i="108"/>
  <c r="E50" i="108"/>
  <c r="J49" i="108"/>
  <c r="J46" i="108"/>
  <c r="J45" i="108"/>
  <c r="E45" i="108"/>
  <c r="J44" i="108"/>
  <c r="J43" i="108"/>
  <c r="J41" i="108"/>
  <c r="E41" i="108"/>
  <c r="J40" i="108"/>
  <c r="J38" i="108"/>
  <c r="E37" i="108"/>
  <c r="J35" i="108"/>
  <c r="E35" i="108"/>
  <c r="J34" i="108"/>
  <c r="J33" i="108"/>
  <c r="J32" i="108"/>
  <c r="J30" i="108"/>
  <c r="N20" i="108"/>
  <c r="J20" i="108"/>
  <c r="J19" i="108"/>
  <c r="L15" i="108"/>
  <c r="N46" i="107"/>
  <c r="N44" i="107"/>
  <c r="I59" i="107"/>
  <c r="I57" i="107"/>
  <c r="I46" i="107"/>
  <c r="I78" i="107" s="1"/>
  <c r="I44" i="107"/>
  <c r="I76" i="107" s="1"/>
  <c r="I41" i="107"/>
  <c r="I73" i="107" s="1"/>
  <c r="I39" i="107"/>
  <c r="I71" i="107" s="1"/>
  <c r="I36" i="107"/>
  <c r="I68" i="107" s="1"/>
  <c r="K68" i="107" s="1"/>
  <c r="I34" i="107"/>
  <c r="I66" i="107" s="1"/>
  <c r="K66" i="107" s="1"/>
  <c r="I21" i="107"/>
  <c r="I13" i="107"/>
  <c r="E15" i="107"/>
  <c r="L20" i="107"/>
  <c r="M43" i="107"/>
  <c r="M75" i="107" s="1"/>
  <c r="H57" i="107"/>
  <c r="H49" i="107"/>
  <c r="H43" i="107"/>
  <c r="H36" i="107"/>
  <c r="H21" i="107"/>
  <c r="H19" i="107"/>
  <c r="I16" i="108"/>
  <c r="I20" i="107"/>
  <c r="N40" i="108"/>
  <c r="N38" i="108"/>
  <c r="N32" i="108"/>
  <c r="O13" i="85"/>
  <c r="J13" i="85" s="1"/>
  <c r="N53" i="108"/>
  <c r="N30" i="108"/>
  <c r="N68" i="108"/>
  <c r="N66" i="108"/>
  <c r="N64" i="108"/>
  <c r="N62" i="108"/>
  <c r="N60" i="108"/>
  <c r="N57" i="108"/>
  <c r="N55" i="108"/>
  <c r="N44" i="108"/>
  <c r="N35" i="108"/>
  <c r="L68" i="108"/>
  <c r="L66" i="108"/>
  <c r="L64" i="108"/>
  <c r="L62" i="108"/>
  <c r="L60" i="108"/>
  <c r="L57" i="108"/>
  <c r="L55" i="108"/>
  <c r="L53" i="108"/>
  <c r="L51" i="108"/>
  <c r="L50" i="108"/>
  <c r="L49" i="108"/>
  <c r="L48" i="108"/>
  <c r="L45" i="108"/>
  <c r="L44" i="108"/>
  <c r="L43" i="108"/>
  <c r="L42" i="108"/>
  <c r="L41" i="108"/>
  <c r="L40" i="108"/>
  <c r="L38" i="108"/>
  <c r="L35" i="108"/>
  <c r="L34" i="108"/>
  <c r="L32" i="108"/>
  <c r="L31" i="108"/>
  <c r="L30" i="108"/>
  <c r="L20" i="108"/>
  <c r="N15" i="108"/>
  <c r="L54" i="112"/>
  <c r="L41" i="112"/>
  <c r="M16" i="108"/>
  <c r="M67" i="108"/>
  <c r="M65" i="108"/>
  <c r="M63" i="108"/>
  <c r="M61" i="108"/>
  <c r="M56" i="108"/>
  <c r="M54" i="108"/>
  <c r="M52" i="108"/>
  <c r="M50" i="108"/>
  <c r="M45" i="108"/>
  <c r="M43" i="108"/>
  <c r="M41" i="108"/>
  <c r="M39" i="108"/>
  <c r="M37" i="108"/>
  <c r="M33" i="108"/>
  <c r="M19" i="108"/>
  <c r="N51" i="107"/>
  <c r="N48" i="107"/>
  <c r="N20" i="107"/>
  <c r="M18" i="108"/>
  <c r="J56" i="107"/>
  <c r="J53" i="107"/>
  <c r="J45" i="107"/>
  <c r="J37" i="107"/>
  <c r="J36" i="107"/>
  <c r="J35" i="107"/>
  <c r="J34" i="107"/>
  <c r="J33" i="107"/>
  <c r="J21" i="107"/>
  <c r="L17" i="107"/>
  <c r="L15" i="107"/>
  <c r="L59" i="111"/>
  <c r="L48" i="111"/>
  <c r="L46" i="111"/>
  <c r="L52" i="107"/>
  <c r="L47" i="107"/>
  <c r="L46" i="107"/>
  <c r="L45" i="107"/>
  <c r="L44" i="107"/>
  <c r="L43" i="107"/>
  <c r="L39" i="107"/>
  <c r="L19" i="107"/>
  <c r="J17" i="107"/>
  <c r="L14" i="107"/>
  <c r="L58" i="111"/>
  <c r="L53" i="111"/>
  <c r="L45" i="111"/>
  <c r="M62" i="108"/>
  <c r="M55" i="108"/>
  <c r="M51" i="108"/>
  <c r="R60" i="112"/>
  <c r="R42" i="112"/>
  <c r="K56" i="114"/>
  <c r="K52" i="114"/>
  <c r="K48" i="114"/>
  <c r="K43" i="114"/>
  <c r="K39" i="114"/>
  <c r="K34" i="114"/>
  <c r="K30" i="114"/>
  <c r="M68" i="108"/>
  <c r="M64" i="108"/>
  <c r="M60" i="108"/>
  <c r="M42" i="108"/>
  <c r="L65" i="114"/>
  <c r="M66" i="108"/>
  <c r="M57" i="108"/>
  <c r="M53" i="108"/>
  <c r="M40" i="108"/>
  <c r="M38" i="108"/>
  <c r="R55" i="112"/>
  <c r="L15" i="114"/>
  <c r="M21" i="108"/>
  <c r="H52" i="108"/>
  <c r="H32" i="108"/>
  <c r="H30" i="108"/>
  <c r="H19" i="108"/>
  <c r="L66" i="114"/>
  <c r="L62" i="114"/>
  <c r="L57" i="114"/>
  <c r="L53" i="114"/>
  <c r="L49" i="114"/>
  <c r="L44" i="114"/>
  <c r="L40" i="114"/>
  <c r="L35" i="114"/>
  <c r="L31" i="114"/>
  <c r="H16" i="108"/>
  <c r="M34" i="111"/>
  <c r="L39" i="113"/>
  <c r="L34" i="113"/>
  <c r="G19" i="107"/>
  <c r="H18" i="108"/>
  <c r="L53" i="113"/>
  <c r="L41" i="113"/>
  <c r="K18" i="113"/>
  <c r="L17" i="113"/>
  <c r="N51" i="108"/>
  <c r="N49" i="108"/>
  <c r="N46" i="108"/>
  <c r="N34" i="108"/>
  <c r="N17" i="108"/>
  <c r="N16" i="107"/>
  <c r="N17" i="107"/>
  <c r="N57" i="107"/>
  <c r="N37" i="107"/>
  <c r="N35" i="107"/>
  <c r="N30" i="107"/>
  <c r="G14" i="110"/>
  <c r="I14" i="110"/>
  <c r="E16" i="110"/>
  <c r="E15" i="110"/>
  <c r="H67" i="110"/>
  <c r="F63" i="110"/>
  <c r="H61" i="110"/>
  <c r="F59" i="110"/>
  <c r="F56" i="110"/>
  <c r="H54" i="110"/>
  <c r="F52" i="110"/>
  <c r="H50" i="110"/>
  <c r="F48" i="110"/>
  <c r="F45" i="110"/>
  <c r="H43" i="110"/>
  <c r="H41" i="110"/>
  <c r="F39" i="110"/>
  <c r="H37" i="110"/>
  <c r="H34" i="110"/>
  <c r="H32" i="110"/>
  <c r="H20" i="110"/>
  <c r="I19" i="110"/>
  <c r="H18" i="110"/>
  <c r="G16" i="110"/>
  <c r="G15" i="110"/>
  <c r="E58" i="109"/>
  <c r="E56" i="109"/>
  <c r="J50" i="109"/>
  <c r="F16" i="109"/>
  <c r="J55" i="109"/>
  <c r="J52" i="109"/>
  <c r="F55" i="109"/>
  <c r="I54" i="109"/>
  <c r="F54" i="109"/>
  <c r="F51" i="109"/>
  <c r="I19" i="109"/>
  <c r="I16" i="109"/>
  <c r="E16" i="109"/>
  <c r="J66" i="110"/>
  <c r="J64" i="110"/>
  <c r="J62" i="110"/>
  <c r="J58" i="110"/>
  <c r="J55" i="110"/>
  <c r="J53" i="110"/>
  <c r="J49" i="110"/>
  <c r="J47" i="110"/>
  <c r="J44" i="110"/>
  <c r="J42" i="110"/>
  <c r="J40" i="110"/>
  <c r="J38" i="110"/>
  <c r="J36" i="110"/>
  <c r="J33" i="110"/>
  <c r="J31" i="110"/>
  <c r="J29" i="110"/>
  <c r="F20" i="110"/>
  <c r="F34" i="110"/>
  <c r="F41" i="110"/>
  <c r="F19" i="110"/>
  <c r="F18" i="110"/>
  <c r="F32" i="110"/>
  <c r="F54" i="110"/>
  <c r="F61" i="110"/>
  <c r="H63" i="110"/>
  <c r="F67" i="110"/>
  <c r="F16" i="110"/>
  <c r="H30" i="109"/>
  <c r="S30" i="109"/>
  <c r="T30" i="109" s="1"/>
  <c r="I17" i="107"/>
  <c r="H16" i="109"/>
  <c r="S20" i="109"/>
  <c r="T20" i="109" s="1"/>
  <c r="S19" i="109"/>
  <c r="T19" i="109" s="1"/>
  <c r="F19" i="109"/>
  <c r="Q16" i="112"/>
  <c r="N41" i="112"/>
  <c r="Q38" i="112"/>
  <c r="Q35" i="112"/>
  <c r="H50" i="112"/>
  <c r="S39" i="112"/>
  <c r="P34" i="112"/>
  <c r="L34" i="112"/>
  <c r="H34" i="112"/>
  <c r="N33" i="112"/>
  <c r="S32" i="112"/>
  <c r="L32" i="112"/>
  <c r="S30" i="112"/>
  <c r="H60" i="112"/>
  <c r="J34" i="112"/>
  <c r="I91" i="111" s="1"/>
  <c r="S33" i="112"/>
  <c r="Q32" i="112"/>
  <c r="J32" i="112"/>
  <c r="I89" i="111" s="1"/>
  <c r="Q30" i="112"/>
  <c r="H32" i="114"/>
  <c r="H41" i="114"/>
  <c r="H54" i="114"/>
  <c r="H67" i="114"/>
  <c r="F56" i="108"/>
  <c r="F33" i="108"/>
  <c r="F31" i="108"/>
  <c r="L32" i="114"/>
  <c r="L41" i="114"/>
  <c r="L50" i="114"/>
  <c r="L54" i="114"/>
  <c r="L59" i="114"/>
  <c r="L63" i="114"/>
  <c r="L67" i="114"/>
  <c r="E39" i="114"/>
  <c r="E43" i="114"/>
  <c r="E48" i="114"/>
  <c r="E52" i="114"/>
  <c r="E56" i="114"/>
  <c r="E61" i="114"/>
  <c r="F74" i="113" s="1"/>
  <c r="E65" i="114"/>
  <c r="F78" i="113" s="1"/>
  <c r="G37" i="114"/>
  <c r="G45" i="114"/>
  <c r="G50" i="114"/>
  <c r="G59" i="114"/>
  <c r="J72" i="113" s="1"/>
  <c r="N45" i="112"/>
  <c r="S57" i="112"/>
  <c r="Q52" i="112"/>
  <c r="Q91" i="111" s="1"/>
  <c r="N49" i="112"/>
  <c r="Q48" i="112"/>
  <c r="Q87" i="111" s="1"/>
  <c r="F68" i="114"/>
  <c r="K67" i="114"/>
  <c r="M79" i="113" s="1"/>
  <c r="O79" i="113" s="1"/>
  <c r="F64" i="114"/>
  <c r="F60" i="114"/>
  <c r="F55" i="114"/>
  <c r="F51" i="114"/>
  <c r="F46" i="114"/>
  <c r="F42" i="114"/>
  <c r="F38" i="114"/>
  <c r="F33" i="114"/>
  <c r="H63" i="114"/>
  <c r="F61" i="108"/>
  <c r="Q40" i="112"/>
  <c r="L37" i="114"/>
  <c r="L45" i="114"/>
  <c r="J30" i="114"/>
  <c r="J34" i="114"/>
  <c r="J39" i="114"/>
  <c r="J43" i="114"/>
  <c r="J48" i="114"/>
  <c r="J52" i="114"/>
  <c r="J56" i="114"/>
  <c r="J61" i="114"/>
  <c r="J65" i="114"/>
  <c r="N61" i="112"/>
  <c r="S46" i="112"/>
  <c r="Q33" i="112"/>
  <c r="S66" i="112"/>
  <c r="H67" i="108"/>
  <c r="H65" i="108"/>
  <c r="H61" i="108"/>
  <c r="H59" i="108"/>
  <c r="H56" i="108"/>
  <c r="G44" i="108"/>
  <c r="G42" i="108"/>
  <c r="H41" i="108"/>
  <c r="G40" i="108"/>
  <c r="H39" i="108"/>
  <c r="G38" i="108"/>
  <c r="H37" i="108"/>
  <c r="G33" i="108"/>
  <c r="G30" i="108"/>
  <c r="N40" i="112"/>
  <c r="N38" i="112"/>
  <c r="N35" i="112"/>
  <c r="Q34" i="112"/>
  <c r="F56" i="114"/>
  <c r="F43" i="114"/>
  <c r="F30" i="114"/>
  <c r="H13" i="108"/>
  <c r="F13" i="108"/>
  <c r="R68" i="112"/>
  <c r="S68" i="112"/>
  <c r="P54" i="112"/>
  <c r="S54" i="112"/>
  <c r="I54" i="112"/>
  <c r="P44" i="112"/>
  <c r="S44" i="112"/>
  <c r="P42" i="112"/>
  <c r="S42" i="112"/>
  <c r="I40" i="112"/>
  <c r="I38" i="112"/>
  <c r="I35" i="112"/>
  <c r="P18" i="112"/>
  <c r="M18" i="112"/>
  <c r="P16" i="112"/>
  <c r="G15" i="114"/>
  <c r="L14" i="114"/>
  <c r="E16" i="114"/>
  <c r="H19" i="114"/>
  <c r="N56" i="112"/>
  <c r="S55" i="112"/>
  <c r="Q68" i="112"/>
  <c r="E14" i="108"/>
  <c r="G14" i="108"/>
  <c r="F14" i="108"/>
  <c r="P62" i="112"/>
  <c r="S62" i="112"/>
  <c r="P60" i="112"/>
  <c r="S60" i="112"/>
  <c r="L60" i="112"/>
  <c r="P50" i="112"/>
  <c r="S50" i="112"/>
  <c r="L50" i="112"/>
  <c r="M48" i="112"/>
  <c r="I48" i="112"/>
  <c r="P19" i="112"/>
  <c r="S19" i="112"/>
  <c r="S67" i="112"/>
  <c r="Q67" i="112"/>
  <c r="R51" i="112"/>
  <c r="S51" i="112"/>
  <c r="P45" i="112"/>
  <c r="S45" i="112"/>
  <c r="R41" i="112"/>
  <c r="S41" i="112"/>
  <c r="Q41" i="112"/>
  <c r="R39" i="112"/>
  <c r="Q39" i="112"/>
  <c r="R37" i="112"/>
  <c r="Q37" i="112"/>
  <c r="S37" i="112"/>
  <c r="H17" i="114"/>
  <c r="H15" i="114"/>
  <c r="S16" i="112"/>
  <c r="S34" i="112"/>
  <c r="S52" i="112"/>
  <c r="N43" i="112"/>
  <c r="Q42" i="112"/>
  <c r="E16" i="108"/>
  <c r="G16" i="108"/>
  <c r="P63" i="112"/>
  <c r="S63" i="112"/>
  <c r="R59" i="112"/>
  <c r="S59" i="112"/>
  <c r="Q59" i="112"/>
  <c r="Q50" i="112"/>
  <c r="Q89" i="111" s="1"/>
  <c r="F46" i="108"/>
  <c r="F20" i="108"/>
  <c r="F17" i="108"/>
  <c r="L13" i="108"/>
  <c r="P68" i="112"/>
  <c r="L68" i="112"/>
  <c r="H68" i="112"/>
  <c r="I64" i="112"/>
  <c r="I60" i="112"/>
  <c r="J54" i="112"/>
  <c r="P53" i="112"/>
  <c r="L53" i="112"/>
  <c r="P51" i="112"/>
  <c r="L51" i="112"/>
  <c r="H51" i="112"/>
  <c r="O50" i="112"/>
  <c r="K50" i="112"/>
  <c r="P48" i="112"/>
  <c r="L48" i="112"/>
  <c r="H48" i="112"/>
  <c r="I45" i="112"/>
  <c r="P40" i="112"/>
  <c r="P38" i="112"/>
  <c r="L38" i="112"/>
  <c r="H38" i="112"/>
  <c r="P35" i="112"/>
  <c r="L35" i="112"/>
  <c r="I19" i="112"/>
  <c r="J18" i="112"/>
  <c r="M17" i="112"/>
  <c r="M16" i="112"/>
  <c r="Q15" i="112"/>
  <c r="F63" i="114"/>
  <c r="F59" i="114"/>
  <c r="F37" i="114"/>
  <c r="F32" i="114"/>
  <c r="K31" i="114"/>
  <c r="K19" i="114"/>
  <c r="F19" i="114"/>
  <c r="F15" i="114"/>
  <c r="I14" i="114"/>
  <c r="G18" i="108"/>
  <c r="J16" i="108"/>
  <c r="F15" i="108"/>
  <c r="J68" i="112"/>
  <c r="O60" i="112"/>
  <c r="K60" i="112"/>
  <c r="O54" i="112"/>
  <c r="H54" i="112"/>
  <c r="J51" i="112"/>
  <c r="I50" i="112"/>
  <c r="J48" i="112"/>
  <c r="H41" i="112"/>
  <c r="J40" i="112"/>
  <c r="J38" i="112"/>
  <c r="J35" i="112"/>
  <c r="I92" i="111" s="1"/>
  <c r="L18" i="112"/>
  <c r="O16" i="112"/>
  <c r="K16" i="112"/>
  <c r="S14" i="112"/>
  <c r="K64" i="114"/>
  <c r="M76" i="113" s="1"/>
  <c r="O76" i="113" s="1"/>
  <c r="K55" i="114"/>
  <c r="K51" i="114"/>
  <c r="K46" i="114"/>
  <c r="K42" i="114"/>
  <c r="K38" i="114"/>
  <c r="K33" i="114"/>
  <c r="G31" i="114"/>
  <c r="F14" i="114"/>
  <c r="S17" i="112"/>
  <c r="E17" i="108"/>
  <c r="I17" i="112"/>
  <c r="J17" i="114"/>
  <c r="P51" i="111"/>
  <c r="I45" i="111"/>
  <c r="M109" i="91" s="1"/>
  <c r="I33" i="111"/>
  <c r="M97" i="91" s="1"/>
  <c r="J31" i="111"/>
  <c r="P58" i="111"/>
  <c r="R33" i="111"/>
  <c r="S30" i="111"/>
  <c r="P53" i="111"/>
  <c r="J33" i="111"/>
  <c r="I65" i="111" s="1"/>
  <c r="J51" i="111"/>
  <c r="I83" i="111" s="1"/>
  <c r="P50" i="111"/>
  <c r="L50" i="111"/>
  <c r="N40" i="111"/>
  <c r="M72" i="111" s="1"/>
  <c r="J40" i="111"/>
  <c r="I72" i="111" s="1"/>
  <c r="S39" i="111"/>
  <c r="J37" i="111"/>
  <c r="I69" i="111" s="1"/>
  <c r="L36" i="111"/>
  <c r="N35" i="111"/>
  <c r="M67" i="111" s="1"/>
  <c r="P34" i="111"/>
  <c r="L34" i="111"/>
  <c r="S31" i="111"/>
  <c r="J30" i="111"/>
  <c r="P45" i="111"/>
  <c r="P56" i="111"/>
  <c r="L56" i="111"/>
  <c r="P37" i="111"/>
  <c r="L37" i="111"/>
  <c r="P33" i="111"/>
  <c r="L33" i="111"/>
  <c r="P30" i="111"/>
  <c r="L30" i="111"/>
  <c r="H30" i="111"/>
  <c r="K55" i="111"/>
  <c r="P46" i="111"/>
  <c r="M59" i="111"/>
  <c r="I59" i="111"/>
  <c r="I55" i="111"/>
  <c r="L51" i="111"/>
  <c r="H51" i="111"/>
  <c r="J115" i="91" s="1"/>
  <c r="P47" i="111"/>
  <c r="L47" i="111"/>
  <c r="I43" i="111"/>
  <c r="M107" i="91" s="1"/>
  <c r="H37" i="111"/>
  <c r="J101" i="91" s="1"/>
  <c r="N36" i="111"/>
  <c r="M68" i="111" s="1"/>
  <c r="J36" i="111"/>
  <c r="I68" i="111" s="1"/>
  <c r="J34" i="111"/>
  <c r="I66" i="111" s="1"/>
  <c r="J43" i="111"/>
  <c r="I75" i="111" s="1"/>
  <c r="L31" i="111"/>
  <c r="M31" i="111"/>
  <c r="P48" i="111"/>
  <c r="J58" i="111"/>
  <c r="L57" i="111"/>
  <c r="L55" i="111"/>
  <c r="M50" i="111"/>
  <c r="I50" i="111"/>
  <c r="M114" i="91" s="1"/>
  <c r="L43" i="111"/>
  <c r="H43" i="111"/>
  <c r="J107" i="91" s="1"/>
  <c r="M36" i="111"/>
  <c r="I36" i="111"/>
  <c r="M100" i="91" s="1"/>
  <c r="J53" i="113"/>
  <c r="F51" i="113"/>
  <c r="F47" i="113"/>
  <c r="F39" i="113"/>
  <c r="F34" i="113"/>
  <c r="E36" i="113"/>
  <c r="F69" i="113" s="1"/>
  <c r="H69" i="113" s="1"/>
  <c r="J41" i="113"/>
  <c r="J59" i="113"/>
  <c r="K51" i="113"/>
  <c r="E51" i="113"/>
  <c r="H44" i="113"/>
  <c r="G41" i="113"/>
  <c r="K39" i="113"/>
  <c r="E39" i="113"/>
  <c r="H36" i="113"/>
  <c r="K34" i="113"/>
  <c r="M66" i="113" s="1"/>
  <c r="E34" i="113"/>
  <c r="F67" i="113" s="1"/>
  <c r="H67" i="113" s="1"/>
  <c r="H30" i="113"/>
  <c r="H41" i="107"/>
  <c r="E39" i="107"/>
  <c r="P49" i="111"/>
  <c r="L49" i="113"/>
  <c r="H42" i="113"/>
  <c r="E41" i="113"/>
  <c r="G39" i="113"/>
  <c r="K36" i="113"/>
  <c r="M68" i="113" s="1"/>
  <c r="G34" i="113"/>
  <c r="J67" i="113" s="1"/>
  <c r="H33" i="113"/>
  <c r="K31" i="113"/>
  <c r="E31" i="113"/>
  <c r="Q34" i="111"/>
  <c r="Q66" i="111" s="1"/>
  <c r="N34" i="111"/>
  <c r="M66" i="111" s="1"/>
  <c r="Q31" i="111"/>
  <c r="N31" i="111"/>
  <c r="P14" i="111"/>
  <c r="L14" i="111"/>
  <c r="F58" i="113"/>
  <c r="J56" i="113"/>
  <c r="K52" i="113"/>
  <c r="L52" i="113"/>
  <c r="F30" i="113"/>
  <c r="J20" i="113"/>
  <c r="G18" i="113"/>
  <c r="H21" i="113"/>
  <c r="H34" i="113"/>
  <c r="H39" i="113"/>
  <c r="H41" i="113"/>
  <c r="H40" i="113"/>
  <c r="H48" i="113"/>
  <c r="S21" i="111"/>
  <c r="S34" i="111"/>
  <c r="P59" i="111"/>
  <c r="E16" i="107"/>
  <c r="H59" i="107"/>
  <c r="F41" i="107"/>
  <c r="G41" i="107"/>
  <c r="O52" i="111"/>
  <c r="L52" i="111"/>
  <c r="M46" i="111"/>
  <c r="I46" i="111"/>
  <c r="M110" i="91" s="1"/>
  <c r="M41" i="111"/>
  <c r="I41" i="111"/>
  <c r="M105" i="91" s="1"/>
  <c r="P13" i="111"/>
  <c r="S13" i="111"/>
  <c r="F19" i="113"/>
  <c r="F18" i="113"/>
  <c r="P36" i="111"/>
  <c r="S36" i="111"/>
  <c r="N33" i="111"/>
  <c r="M65" i="111" s="1"/>
  <c r="Q33" i="111"/>
  <c r="Q65" i="111" s="1"/>
  <c r="N30" i="111"/>
  <c r="Q30" i="111"/>
  <c r="K55" i="113"/>
  <c r="L55" i="113"/>
  <c r="H35" i="113"/>
  <c r="L42" i="113"/>
  <c r="H52" i="113"/>
  <c r="L57" i="113"/>
  <c r="S19" i="111"/>
  <c r="S14" i="111"/>
  <c r="E19" i="107"/>
  <c r="Q35" i="111"/>
  <c r="Q67" i="111" s="1"/>
  <c r="L49" i="111"/>
  <c r="P16" i="111"/>
  <c r="S16" i="111"/>
  <c r="M14" i="111"/>
  <c r="E19" i="113"/>
  <c r="K19" i="113"/>
  <c r="F14" i="113"/>
  <c r="E58" i="107"/>
  <c r="E57" i="107"/>
  <c r="E56" i="107"/>
  <c r="E51" i="107"/>
  <c r="E48" i="107"/>
  <c r="E45" i="107"/>
  <c r="E44" i="107"/>
  <c r="H34" i="107"/>
  <c r="H31" i="107"/>
  <c r="F16" i="107"/>
  <c r="F13" i="107"/>
  <c r="J59" i="111"/>
  <c r="O55" i="111"/>
  <c r="H55" i="111"/>
  <c r="O49" i="111"/>
  <c r="H49" i="111"/>
  <c r="J113" i="91" s="1"/>
  <c r="M47" i="111"/>
  <c r="J42" i="111"/>
  <c r="I74" i="111" s="1"/>
  <c r="P41" i="111"/>
  <c r="L41" i="111"/>
  <c r="H41" i="111"/>
  <c r="J105" i="91" s="1"/>
  <c r="I21" i="111"/>
  <c r="I20" i="111"/>
  <c r="R18" i="111"/>
  <c r="N18" i="111"/>
  <c r="O14" i="111"/>
  <c r="K14" i="111"/>
  <c r="G44" i="113"/>
  <c r="K42" i="113"/>
  <c r="G40" i="113"/>
  <c r="K33" i="113"/>
  <c r="M65" i="113" s="1"/>
  <c r="G30" i="113"/>
  <c r="E16" i="113"/>
  <c r="K14" i="113"/>
  <c r="H58" i="107"/>
  <c r="E20" i="107"/>
  <c r="H59" i="111"/>
  <c r="O56" i="111"/>
  <c r="M55" i="111"/>
  <c r="J55" i="111"/>
  <c r="M49" i="111"/>
  <c r="J49" i="111"/>
  <c r="I81" i="111" s="1"/>
  <c r="P42" i="111"/>
  <c r="L42" i="111"/>
  <c r="N41" i="111"/>
  <c r="M73" i="111" s="1"/>
  <c r="J41" i="111"/>
  <c r="I73" i="111" s="1"/>
  <c r="H31" i="111"/>
  <c r="N17" i="111"/>
  <c r="O16" i="111"/>
  <c r="K16" i="111"/>
  <c r="H16" i="111"/>
  <c r="I14" i="111"/>
  <c r="O13" i="111"/>
  <c r="R18" i="112"/>
  <c r="K53" i="113"/>
  <c r="K44" i="113"/>
  <c r="E44" i="113"/>
  <c r="G33" i="113"/>
  <c r="J66" i="113" s="1"/>
  <c r="K30" i="113"/>
  <c r="G20" i="113"/>
  <c r="L18" i="113"/>
  <c r="H17" i="113"/>
  <c r="E17" i="113"/>
  <c r="J17" i="113"/>
  <c r="J17" i="111"/>
  <c r="I17" i="111"/>
  <c r="L13" i="109"/>
  <c r="E13" i="109" s="1"/>
  <c r="G14" i="5"/>
  <c r="E14" i="5" s="1"/>
  <c r="P13" i="109"/>
  <c r="E13" i="8"/>
  <c r="M47" i="107"/>
  <c r="M79" i="107" s="1"/>
  <c r="G47" i="107"/>
  <c r="H45" i="107"/>
  <c r="M45" i="107"/>
  <c r="M77" i="107" s="1"/>
  <c r="L42" i="107"/>
  <c r="J42" i="107"/>
  <c r="K40" i="107"/>
  <c r="N40" i="107"/>
  <c r="L40" i="107"/>
  <c r="F36" i="107"/>
  <c r="E36" i="107"/>
  <c r="F34" i="107"/>
  <c r="G34" i="107"/>
  <c r="E34" i="107"/>
  <c r="F31" i="107"/>
  <c r="J18" i="107"/>
  <c r="G31" i="108"/>
  <c r="M31" i="108"/>
  <c r="M20" i="108"/>
  <c r="Y13" i="107"/>
  <c r="Y13" i="108"/>
  <c r="I55" i="107"/>
  <c r="I52" i="107"/>
  <c r="I84" i="107" s="1"/>
  <c r="I50" i="107"/>
  <c r="I82" i="107" s="1"/>
  <c r="I48" i="107"/>
  <c r="I80" i="107" s="1"/>
  <c r="AE15" i="107"/>
  <c r="I15" i="107" s="1"/>
  <c r="G16" i="62"/>
  <c r="G20" i="107"/>
  <c r="H20" i="107"/>
  <c r="J15" i="107"/>
  <c r="N15" i="107"/>
  <c r="H14" i="107"/>
  <c r="G14" i="107"/>
  <c r="J13" i="107"/>
  <c r="J14" i="108"/>
  <c r="L14" i="108"/>
  <c r="L13" i="110"/>
  <c r="E13" i="110" s="1"/>
  <c r="S14" i="130"/>
  <c r="J58" i="107"/>
  <c r="K58" i="107"/>
  <c r="L58" i="107"/>
  <c r="F17" i="107"/>
  <c r="E17" i="107"/>
  <c r="E13" i="108"/>
  <c r="I68" i="108"/>
  <c r="I66" i="108"/>
  <c r="I64" i="108"/>
  <c r="I62" i="108"/>
  <c r="I60" i="108"/>
  <c r="I57" i="108"/>
  <c r="I55" i="108"/>
  <c r="I53" i="108"/>
  <c r="I51" i="108"/>
  <c r="I49" i="108"/>
  <c r="I46" i="108"/>
  <c r="I44" i="108"/>
  <c r="I42" i="108"/>
  <c r="I40" i="108"/>
  <c r="I38" i="108"/>
  <c r="I35" i="108"/>
  <c r="I33" i="108"/>
  <c r="I31" i="108"/>
  <c r="I21" i="108"/>
  <c r="I19" i="108"/>
  <c r="I17" i="108"/>
  <c r="I15" i="108"/>
  <c r="I13" i="108"/>
  <c r="E15" i="58"/>
  <c r="F16" i="88"/>
  <c r="G14" i="62"/>
  <c r="G14" i="131"/>
  <c r="F55" i="107"/>
  <c r="F52" i="107"/>
  <c r="F49" i="107"/>
  <c r="K19" i="107"/>
  <c r="F19" i="107"/>
  <c r="E18" i="107"/>
  <c r="F48" i="108"/>
  <c r="L18" i="108"/>
  <c r="I49" i="109"/>
  <c r="J16" i="110"/>
  <c r="I16" i="110"/>
  <c r="Q43" i="111"/>
  <c r="Q75" i="111" s="1"/>
  <c r="N43" i="111"/>
  <c r="M75" i="111" s="1"/>
  <c r="I18" i="114"/>
  <c r="W13" i="5"/>
  <c r="S13" i="5"/>
  <c r="Y15" i="107"/>
  <c r="I56" i="107"/>
  <c r="I51" i="107"/>
  <c r="I83" i="107" s="1"/>
  <c r="I49" i="107"/>
  <c r="I81" i="107" s="1"/>
  <c r="I47" i="107"/>
  <c r="I79" i="107" s="1"/>
  <c r="I45" i="107"/>
  <c r="I77" i="107" s="1"/>
  <c r="I37" i="107"/>
  <c r="I69" i="107" s="1"/>
  <c r="K69" i="107" s="1"/>
  <c r="I35" i="107"/>
  <c r="I67" i="107" s="1"/>
  <c r="K67" i="107" s="1"/>
  <c r="I33" i="107"/>
  <c r="I65" i="107" s="1"/>
  <c r="K65" i="107" s="1"/>
  <c r="I16" i="107"/>
  <c r="I14" i="107"/>
  <c r="S14" i="62"/>
  <c r="S14" i="131"/>
  <c r="L36" i="107"/>
  <c r="G36" i="107"/>
  <c r="L34" i="107"/>
  <c r="L21" i="107"/>
  <c r="K20" i="107"/>
  <c r="J16" i="107"/>
  <c r="M14" i="107"/>
  <c r="G68" i="108"/>
  <c r="L67" i="108"/>
  <c r="G66" i="108"/>
  <c r="L65" i="108"/>
  <c r="G64" i="108"/>
  <c r="G62" i="108"/>
  <c r="L61" i="108"/>
  <c r="G60" i="108"/>
  <c r="L59" i="108"/>
  <c r="G57" i="108"/>
  <c r="G55" i="108"/>
  <c r="G53" i="108"/>
  <c r="F41" i="108"/>
  <c r="J31" i="108"/>
  <c r="E31" i="108"/>
  <c r="J21" i="108"/>
  <c r="E20" i="108"/>
  <c r="L19" i="108"/>
  <c r="N16" i="108"/>
  <c r="H56" i="109"/>
  <c r="S48" i="109"/>
  <c r="T48" i="109" s="1"/>
  <c r="S46" i="109"/>
  <c r="T46" i="109" s="1"/>
  <c r="S44" i="109"/>
  <c r="T44" i="109" s="1"/>
  <c r="L18" i="111"/>
  <c r="J41" i="112"/>
  <c r="I20" i="112"/>
  <c r="P20" i="112"/>
  <c r="I43" i="113"/>
  <c r="J43" i="113"/>
  <c r="K35" i="113"/>
  <c r="M67" i="113" s="1"/>
  <c r="V13" i="5"/>
  <c r="N13" i="5"/>
  <c r="AV13" i="76"/>
  <c r="I67" i="108"/>
  <c r="I65" i="108"/>
  <c r="I63" i="108"/>
  <c r="I61" i="108"/>
  <c r="I56" i="108"/>
  <c r="I54" i="108"/>
  <c r="I52" i="108"/>
  <c r="I50" i="108"/>
  <c r="I48" i="108"/>
  <c r="I45" i="108"/>
  <c r="I43" i="108"/>
  <c r="I41" i="108"/>
  <c r="I39" i="108"/>
  <c r="I37" i="108"/>
  <c r="I34" i="108"/>
  <c r="I32" i="108"/>
  <c r="I30" i="108"/>
  <c r="I20" i="108"/>
  <c r="G17" i="62"/>
  <c r="G14" i="130"/>
  <c r="H55" i="107"/>
  <c r="H52" i="107"/>
  <c r="J46" i="107"/>
  <c r="E41" i="107"/>
  <c r="E40" i="107"/>
  <c r="M20" i="107"/>
  <c r="N19" i="107"/>
  <c r="J19" i="107"/>
  <c r="M18" i="107"/>
  <c r="F18" i="107"/>
  <c r="F15" i="107"/>
  <c r="N14" i="107"/>
  <c r="J14" i="107"/>
  <c r="E13" i="107"/>
  <c r="F53" i="108"/>
  <c r="G51" i="108"/>
  <c r="H50" i="108"/>
  <c r="G49" i="108"/>
  <c r="H48" i="108"/>
  <c r="G46" i="108"/>
  <c r="N19" i="108"/>
  <c r="H51" i="109"/>
  <c r="I18" i="109"/>
  <c r="N19" i="111"/>
  <c r="Q19" i="111"/>
  <c r="F17" i="113"/>
  <c r="F18" i="114"/>
  <c r="H43" i="109"/>
  <c r="I42" i="109"/>
  <c r="I38" i="109"/>
  <c r="I67" i="110"/>
  <c r="O57" i="111"/>
  <c r="H52" i="111"/>
  <c r="J116" i="91" s="1"/>
  <c r="R50" i="111"/>
  <c r="I47" i="111"/>
  <c r="M111" i="91" s="1"/>
  <c r="K46" i="111"/>
  <c r="O31" i="111"/>
  <c r="K31" i="111"/>
  <c r="R15" i="111"/>
  <c r="L13" i="111"/>
  <c r="P59" i="112"/>
  <c r="L59" i="112"/>
  <c r="H59" i="112"/>
  <c r="P49" i="112"/>
  <c r="L49" i="112"/>
  <c r="H49" i="112"/>
  <c r="P37" i="112"/>
  <c r="P31" i="112"/>
  <c r="L31" i="112"/>
  <c r="P21" i="112"/>
  <c r="L21" i="112"/>
  <c r="H21" i="112"/>
  <c r="R17" i="112"/>
  <c r="J17" i="112"/>
  <c r="L16" i="112"/>
  <c r="I16" i="112"/>
  <c r="O15" i="112"/>
  <c r="K15" i="112"/>
  <c r="H15" i="112"/>
  <c r="K50" i="113"/>
  <c r="K45" i="113"/>
  <c r="K43" i="113"/>
  <c r="L43" i="113"/>
  <c r="E43" i="113"/>
  <c r="E42" i="113"/>
  <c r="I34" i="113"/>
  <c r="E33" i="113"/>
  <c r="F66" i="113" s="1"/>
  <c r="H66" i="113" s="1"/>
  <c r="F67" i="114"/>
  <c r="K66" i="114"/>
  <c r="M78" i="113" s="1"/>
  <c r="O78" i="113" s="1"/>
  <c r="K62" i="114"/>
  <c r="M74" i="113" s="1"/>
  <c r="O74" i="113" s="1"/>
  <c r="K57" i="114"/>
  <c r="F54" i="114"/>
  <c r="F50" i="114"/>
  <c r="K49" i="114"/>
  <c r="F45" i="114"/>
  <c r="K44" i="114"/>
  <c r="K40" i="114"/>
  <c r="K35" i="114"/>
  <c r="K21" i="114"/>
  <c r="J19" i="114"/>
  <c r="E19" i="114"/>
  <c r="G16" i="109"/>
  <c r="G14" i="109"/>
  <c r="F66" i="110"/>
  <c r="F64" i="110"/>
  <c r="F62" i="110"/>
  <c r="F58" i="110"/>
  <c r="F55" i="110"/>
  <c r="F53" i="110"/>
  <c r="F49" i="110"/>
  <c r="F47" i="110"/>
  <c r="F44" i="110"/>
  <c r="F42" i="110"/>
  <c r="F40" i="110"/>
  <c r="F38" i="110"/>
  <c r="F36" i="110"/>
  <c r="F33" i="110"/>
  <c r="F31" i="110"/>
  <c r="F29" i="110"/>
  <c r="M57" i="111"/>
  <c r="J56" i="111"/>
  <c r="J53" i="111"/>
  <c r="I85" i="111" s="1"/>
  <c r="M52" i="111"/>
  <c r="J52" i="111"/>
  <c r="I84" i="111" s="1"/>
  <c r="M43" i="111"/>
  <c r="R43" i="111"/>
  <c r="I42" i="111"/>
  <c r="M106" i="91" s="1"/>
  <c r="I31" i="111"/>
  <c r="Q20" i="111"/>
  <c r="J18" i="111"/>
  <c r="L15" i="111"/>
  <c r="J59" i="112"/>
  <c r="I55" i="112"/>
  <c r="J49" i="112"/>
  <c r="I41" i="112"/>
  <c r="J39" i="112"/>
  <c r="J37" i="112"/>
  <c r="N31" i="112"/>
  <c r="J21" i="112"/>
  <c r="J20" i="112"/>
  <c r="R16" i="112"/>
  <c r="R15" i="112"/>
  <c r="K13" i="112"/>
  <c r="L58" i="113"/>
  <c r="G43" i="113"/>
  <c r="H43" i="113"/>
  <c r="G42" i="113"/>
  <c r="E37" i="113"/>
  <c r="F70" i="113" s="1"/>
  <c r="H70" i="113" s="1"/>
  <c r="G35" i="113"/>
  <c r="J68" i="113" s="1"/>
  <c r="G16" i="113"/>
  <c r="G66" i="114"/>
  <c r="J79" i="113" s="1"/>
  <c r="G62" i="114"/>
  <c r="J75" i="113" s="1"/>
  <c r="G57" i="114"/>
  <c r="G53" i="114"/>
  <c r="G49" i="114"/>
  <c r="G44" i="114"/>
  <c r="G40" i="114"/>
  <c r="G35" i="114"/>
  <c r="G21" i="114"/>
  <c r="F20" i="114"/>
  <c r="E17" i="114"/>
  <c r="I30" i="109"/>
  <c r="G13" i="109"/>
  <c r="E19" i="110"/>
  <c r="H16" i="110"/>
  <c r="I15" i="110"/>
  <c r="R59" i="111"/>
  <c r="I57" i="111"/>
  <c r="I56" i="111"/>
  <c r="M53" i="111"/>
  <c r="I53" i="111"/>
  <c r="M117" i="91" s="1"/>
  <c r="I52" i="111"/>
  <c r="M116" i="91" s="1"/>
  <c r="K50" i="111"/>
  <c r="M48" i="111"/>
  <c r="I48" i="111"/>
  <c r="M112" i="91" s="1"/>
  <c r="J47" i="111"/>
  <c r="I79" i="111" s="1"/>
  <c r="S43" i="111"/>
  <c r="P43" i="111"/>
  <c r="H42" i="111"/>
  <c r="J106" i="91" s="1"/>
  <c r="P40" i="111"/>
  <c r="L40" i="111"/>
  <c r="I40" i="111"/>
  <c r="M104" i="91" s="1"/>
  <c r="H36" i="111"/>
  <c r="J100" i="91" s="1"/>
  <c r="P20" i="111"/>
  <c r="R20" i="111"/>
  <c r="K20" i="111"/>
  <c r="O18" i="111"/>
  <c r="K17" i="111"/>
  <c r="K15" i="111"/>
  <c r="R14" i="111"/>
  <c r="H13" i="111"/>
  <c r="I59" i="112"/>
  <c r="L55" i="112"/>
  <c r="H55" i="112"/>
  <c r="O41" i="112"/>
  <c r="I33" i="112"/>
  <c r="I31" i="112"/>
  <c r="I21" i="112"/>
  <c r="K17" i="112"/>
  <c r="P15" i="112"/>
  <c r="L15" i="112"/>
  <c r="I15" i="112"/>
  <c r="F56" i="113"/>
  <c r="E55" i="113"/>
  <c r="F50" i="113"/>
  <c r="F49" i="113"/>
  <c r="F43" i="113"/>
  <c r="F36" i="113"/>
  <c r="E51" i="114"/>
  <c r="E46" i="114"/>
  <c r="F21" i="114"/>
  <c r="G17" i="114"/>
  <c r="G13" i="114"/>
  <c r="N61" i="108"/>
  <c r="N59" i="108"/>
  <c r="N45" i="108"/>
  <c r="N41" i="108"/>
  <c r="N31" i="107"/>
  <c r="J48" i="108"/>
  <c r="L56" i="108"/>
  <c r="J56" i="108"/>
  <c r="M56" i="107"/>
  <c r="F53" i="113"/>
  <c r="F45" i="113"/>
  <c r="F42" i="113"/>
  <c r="J52" i="107"/>
  <c r="J49" i="107"/>
  <c r="L41" i="107"/>
  <c r="J41" i="107"/>
  <c r="F44" i="113"/>
  <c r="R46" i="112"/>
  <c r="R53" i="111"/>
  <c r="R51" i="111"/>
  <c r="R45" i="111"/>
  <c r="G39" i="107"/>
  <c r="M45" i="111"/>
  <c r="K47" i="113"/>
  <c r="I64" i="110"/>
  <c r="I62" i="110"/>
  <c r="I58" i="110"/>
  <c r="I55" i="110"/>
  <c r="I53" i="110"/>
  <c r="I49" i="110"/>
  <c r="I47" i="110"/>
  <c r="I44" i="110"/>
  <c r="I42" i="110"/>
  <c r="I40" i="110"/>
  <c r="I38" i="110"/>
  <c r="I36" i="110"/>
  <c r="I33" i="110"/>
  <c r="I31" i="110"/>
  <c r="I45" i="109"/>
  <c r="J33" i="109"/>
  <c r="I51" i="109"/>
  <c r="I40" i="109"/>
  <c r="J40" i="109"/>
  <c r="S39" i="109"/>
  <c r="T39" i="109" s="1"/>
  <c r="S36" i="109"/>
  <c r="T36" i="109" s="1"/>
  <c r="J30" i="109"/>
  <c r="E68" i="114"/>
  <c r="F81" i="113" s="1"/>
  <c r="S43" i="109"/>
  <c r="T43" i="109" s="1"/>
  <c r="E58" i="113"/>
  <c r="S52" i="109"/>
  <c r="T52" i="109" s="1"/>
  <c r="S49" i="109"/>
  <c r="T49" i="109" s="1"/>
  <c r="E49" i="113"/>
  <c r="R67" i="112"/>
  <c r="H66" i="112"/>
  <c r="H64" i="112"/>
  <c r="R50" i="112"/>
  <c r="O53" i="112"/>
  <c r="H35" i="112"/>
  <c r="I34" i="112"/>
  <c r="P33" i="112"/>
  <c r="L33" i="112"/>
  <c r="H32" i="112"/>
  <c r="J31" i="112"/>
  <c r="I88" i="111" s="1"/>
  <c r="J30" i="112"/>
  <c r="I87" i="111" s="1"/>
  <c r="H45" i="108"/>
  <c r="H43" i="108"/>
  <c r="F40" i="108"/>
  <c r="F34" i="108"/>
  <c r="K68" i="114"/>
  <c r="M80" i="113" s="1"/>
  <c r="O80" i="113" s="1"/>
  <c r="F65" i="108"/>
  <c r="H63" i="108"/>
  <c r="H54" i="108"/>
  <c r="H21" i="108"/>
  <c r="E21" i="108"/>
  <c r="I59" i="110"/>
  <c r="I50" i="110"/>
  <c r="I41" i="110"/>
  <c r="I32" i="110"/>
  <c r="I20" i="110"/>
  <c r="K60" i="114"/>
  <c r="M72" i="113" s="1"/>
  <c r="O72" i="113" s="1"/>
  <c r="J57" i="111"/>
  <c r="H57" i="111"/>
  <c r="H56" i="111"/>
  <c r="H53" i="111"/>
  <c r="J117" i="91" s="1"/>
  <c r="H47" i="111"/>
  <c r="J111" i="91" s="1"/>
  <c r="S35" i="111"/>
  <c r="H58" i="111"/>
  <c r="J50" i="111"/>
  <c r="I82" i="111" s="1"/>
  <c r="H50" i="111"/>
  <c r="J114" i="91" s="1"/>
  <c r="J48" i="111"/>
  <c r="I80" i="111" s="1"/>
  <c r="H48" i="111"/>
  <c r="J112" i="91" s="1"/>
  <c r="J46" i="111"/>
  <c r="I78" i="111" s="1"/>
  <c r="J110" i="91"/>
  <c r="J45" i="111"/>
  <c r="I77" i="111" s="1"/>
  <c r="H45" i="111"/>
  <c r="J109" i="91" s="1"/>
  <c r="H50" i="107"/>
  <c r="H47" i="107"/>
  <c r="E46" i="107"/>
  <c r="E43" i="107"/>
  <c r="E33" i="107"/>
  <c r="I47" i="109"/>
  <c r="I20" i="109"/>
  <c r="J50" i="113"/>
  <c r="K48" i="113"/>
  <c r="G48" i="113"/>
  <c r="E48" i="113"/>
  <c r="H47" i="113"/>
  <c r="K46" i="113"/>
  <c r="G46" i="113"/>
  <c r="K37" i="113"/>
  <c r="M69" i="113" s="1"/>
  <c r="E59" i="107"/>
  <c r="F57" i="107"/>
  <c r="E53" i="107"/>
  <c r="F21" i="107"/>
  <c r="K56" i="113"/>
  <c r="E56" i="113"/>
  <c r="J55" i="113"/>
  <c r="H51" i="113"/>
  <c r="E50" i="113"/>
  <c r="J46" i="113"/>
  <c r="J37" i="113"/>
  <c r="J33" i="113"/>
  <c r="I43" i="107"/>
  <c r="I75" i="107" s="1"/>
  <c r="N67" i="108"/>
  <c r="N65" i="108"/>
  <c r="N56" i="108"/>
  <c r="N48" i="108"/>
  <c r="N33" i="108"/>
  <c r="N21" i="108"/>
  <c r="N56" i="107"/>
  <c r="N55" i="107"/>
  <c r="N49" i="107"/>
  <c r="N47" i="107"/>
  <c r="N45" i="107"/>
  <c r="N41" i="107"/>
  <c r="N34" i="107"/>
  <c r="N21" i="107"/>
  <c r="M32" i="108"/>
  <c r="F65" i="114"/>
  <c r="F61" i="114"/>
  <c r="F57" i="114"/>
  <c r="F52" i="114"/>
  <c r="F48" i="114"/>
  <c r="F44" i="114"/>
  <c r="F39" i="114"/>
  <c r="F34" i="114"/>
  <c r="F31" i="114"/>
  <c r="L63" i="108"/>
  <c r="J63" i="108"/>
  <c r="L54" i="108"/>
  <c r="N54" i="108"/>
  <c r="J54" i="108"/>
  <c r="L52" i="108"/>
  <c r="N52" i="108"/>
  <c r="J52" i="108"/>
  <c r="L39" i="108"/>
  <c r="J39" i="108"/>
  <c r="L37" i="108"/>
  <c r="N37" i="108"/>
  <c r="J37" i="108"/>
  <c r="F66" i="114"/>
  <c r="F62" i="114"/>
  <c r="F53" i="114"/>
  <c r="F49" i="114"/>
  <c r="F40" i="114"/>
  <c r="F35" i="114"/>
  <c r="N59" i="107"/>
  <c r="N58" i="107"/>
  <c r="J50" i="107"/>
  <c r="J47" i="107"/>
  <c r="J43" i="107"/>
  <c r="N39" i="107"/>
  <c r="J39" i="107"/>
  <c r="F57" i="113"/>
  <c r="F21" i="113"/>
  <c r="M53" i="107"/>
  <c r="M85" i="107" s="1"/>
  <c r="F52" i="113"/>
  <c r="F48" i="113"/>
  <c r="F40" i="113"/>
  <c r="F35" i="113"/>
  <c r="G35" i="108"/>
  <c r="R64" i="112"/>
  <c r="M55" i="112"/>
  <c r="R54" i="112"/>
  <c r="M46" i="112"/>
  <c r="M41" i="112"/>
  <c r="R34" i="112"/>
  <c r="H31" i="108"/>
  <c r="M68" i="112"/>
  <c r="M67" i="112"/>
  <c r="M64" i="112"/>
  <c r="M60" i="112"/>
  <c r="M59" i="112"/>
  <c r="M54" i="112"/>
  <c r="M51" i="112"/>
  <c r="M50" i="112"/>
  <c r="M45" i="112"/>
  <c r="M34" i="112"/>
  <c r="R41" i="111"/>
  <c r="H56" i="107"/>
  <c r="H53" i="107"/>
  <c r="L45" i="113"/>
  <c r="N43" i="108"/>
  <c r="N31" i="108"/>
  <c r="N63" i="108"/>
  <c r="N50" i="108"/>
  <c r="N39" i="108"/>
  <c r="N43" i="107"/>
  <c r="N36" i="107"/>
  <c r="N53" i="107"/>
  <c r="N52" i="107"/>
  <c r="N50" i="107"/>
  <c r="I66" i="110"/>
  <c r="E66" i="110"/>
  <c r="E65" i="110"/>
  <c r="E62" i="110"/>
  <c r="E61" i="110"/>
  <c r="E60" i="110"/>
  <c r="E59" i="110"/>
  <c r="H56" i="110"/>
  <c r="E55" i="110"/>
  <c r="E54" i="110"/>
  <c r="I51" i="110"/>
  <c r="F51" i="110"/>
  <c r="E49" i="110"/>
  <c r="E48" i="110"/>
  <c r="E44" i="110"/>
  <c r="E43" i="110"/>
  <c r="E40" i="110"/>
  <c r="E39" i="110"/>
  <c r="E36" i="110"/>
  <c r="E34" i="110"/>
  <c r="E31" i="110"/>
  <c r="E30" i="110"/>
  <c r="E67" i="110"/>
  <c r="H65" i="110"/>
  <c r="E64" i="110"/>
  <c r="E63" i="110"/>
  <c r="I60" i="110"/>
  <c r="F60" i="110"/>
  <c r="E58" i="110"/>
  <c r="E56" i="110"/>
  <c r="E53" i="110"/>
  <c r="E52" i="110"/>
  <c r="E51" i="110"/>
  <c r="E50" i="110"/>
  <c r="H48" i="110"/>
  <c r="E47" i="110"/>
  <c r="E45" i="110"/>
  <c r="E42" i="110"/>
  <c r="E41" i="110"/>
  <c r="H39" i="110"/>
  <c r="E38" i="110"/>
  <c r="E37" i="110"/>
  <c r="E33" i="110"/>
  <c r="E32" i="110"/>
  <c r="H30" i="110"/>
  <c r="I29" i="110"/>
  <c r="E20" i="110"/>
  <c r="H55" i="109"/>
  <c r="H50" i="109"/>
  <c r="J42" i="109"/>
  <c r="E41" i="109"/>
  <c r="E38" i="109"/>
  <c r="E34" i="109"/>
  <c r="F66" i="109" s="1"/>
  <c r="E32" i="109"/>
  <c r="F64" i="109" s="1"/>
  <c r="S29" i="109"/>
  <c r="T29" i="109" s="1"/>
  <c r="I58" i="109"/>
  <c r="I56" i="109"/>
  <c r="H47" i="109"/>
  <c r="E42" i="109"/>
  <c r="S41" i="109"/>
  <c r="T41" i="109" s="1"/>
  <c r="E39" i="109"/>
  <c r="S38" i="109"/>
  <c r="T38" i="109" s="1"/>
  <c r="J38" i="109"/>
  <c r="E36" i="109"/>
  <c r="F68" i="109" s="1"/>
  <c r="I35" i="109"/>
  <c r="J67" i="109" s="1"/>
  <c r="J35" i="109"/>
  <c r="S34" i="109"/>
  <c r="T34" i="109" s="1"/>
  <c r="E33" i="109"/>
  <c r="F65" i="109" s="1"/>
  <c r="S32" i="109"/>
  <c r="T32" i="109" s="1"/>
  <c r="E29" i="109"/>
  <c r="K66" i="108"/>
  <c r="F78" i="107" s="1"/>
  <c r="K64" i="108"/>
  <c r="F76" i="107" s="1"/>
  <c r="K63" i="108"/>
  <c r="F75" i="107" s="1"/>
  <c r="K61" i="108"/>
  <c r="F73" i="107" s="1"/>
  <c r="K57" i="108"/>
  <c r="K55" i="108"/>
  <c r="K54" i="108"/>
  <c r="K51" i="108"/>
  <c r="K50" i="108"/>
  <c r="K48" i="108"/>
  <c r="K45" i="108"/>
  <c r="K42" i="108"/>
  <c r="K40" i="108"/>
  <c r="K39" i="108"/>
  <c r="K35" i="108"/>
  <c r="K21" i="108"/>
  <c r="J51" i="110"/>
  <c r="E64" i="114"/>
  <c r="F77" i="113" s="1"/>
  <c r="E38" i="114"/>
  <c r="K68" i="108"/>
  <c r="F80" i="107" s="1"/>
  <c r="K67" i="108"/>
  <c r="F79" i="107" s="1"/>
  <c r="K65" i="108"/>
  <c r="F77" i="107" s="1"/>
  <c r="K62" i="108"/>
  <c r="F74" i="107" s="1"/>
  <c r="K60" i="108"/>
  <c r="F72" i="107" s="1"/>
  <c r="K59" i="108"/>
  <c r="F71" i="107" s="1"/>
  <c r="K56" i="108"/>
  <c r="K53" i="108"/>
  <c r="K52" i="108"/>
  <c r="K49" i="108"/>
  <c r="K46" i="108"/>
  <c r="K44" i="108"/>
  <c r="K43" i="108"/>
  <c r="K41" i="108"/>
  <c r="K38" i="108"/>
  <c r="K37" i="108"/>
  <c r="K33" i="108"/>
  <c r="J60" i="110"/>
  <c r="E55" i="114"/>
  <c r="E21" i="114"/>
  <c r="K59" i="107"/>
  <c r="K55" i="107"/>
  <c r="I53" i="107"/>
  <c r="I85" i="107" s="1"/>
  <c r="K42" i="107"/>
  <c r="K37" i="107"/>
  <c r="F69" i="107" s="1"/>
  <c r="K36" i="107"/>
  <c r="F68" i="107" s="1"/>
  <c r="K34" i="107"/>
  <c r="F66" i="107" s="1"/>
  <c r="K21" i="107"/>
  <c r="H58" i="109"/>
  <c r="S58" i="109"/>
  <c r="T58" i="109" s="1"/>
  <c r="H54" i="109"/>
  <c r="S54" i="109"/>
  <c r="T54" i="109" s="1"/>
  <c r="S47" i="109"/>
  <c r="T47" i="109" s="1"/>
  <c r="H45" i="109"/>
  <c r="S45" i="109"/>
  <c r="T45" i="109" s="1"/>
  <c r="E45" i="113"/>
  <c r="K57" i="107"/>
  <c r="K45" i="107"/>
  <c r="K43" i="107"/>
  <c r="K41" i="107"/>
  <c r="K39" i="107"/>
  <c r="K35" i="107"/>
  <c r="F67" i="107" s="1"/>
  <c r="K33" i="107"/>
  <c r="F65" i="107" s="1"/>
  <c r="S51" i="109"/>
  <c r="T51" i="109" s="1"/>
  <c r="E53" i="113"/>
  <c r="I62" i="112"/>
  <c r="J57" i="112"/>
  <c r="H57" i="112"/>
  <c r="J53" i="112"/>
  <c r="H53" i="112"/>
  <c r="I44" i="112"/>
  <c r="I37" i="112"/>
  <c r="H31" i="112"/>
  <c r="I68" i="112"/>
  <c r="I66" i="112"/>
  <c r="I61" i="112"/>
  <c r="I57" i="112"/>
  <c r="I53" i="112"/>
  <c r="I49" i="112"/>
  <c r="H44" i="112"/>
  <c r="H40" i="112"/>
  <c r="K34" i="112"/>
  <c r="J33" i="112"/>
  <c r="I90" i="111" s="1"/>
  <c r="H33" i="112"/>
  <c r="F49" i="108"/>
  <c r="E49" i="108"/>
  <c r="F44" i="108"/>
  <c r="H33" i="108"/>
  <c r="E33" i="108"/>
  <c r="E32" i="108"/>
  <c r="F51" i="108"/>
  <c r="F42" i="108"/>
  <c r="F37" i="108"/>
  <c r="E44" i="108"/>
  <c r="J64" i="114"/>
  <c r="J55" i="114"/>
  <c r="J51" i="114"/>
  <c r="J42" i="114"/>
  <c r="J33" i="114"/>
  <c r="F66" i="108"/>
  <c r="E66" i="108"/>
  <c r="F62" i="108"/>
  <c r="E62" i="108"/>
  <c r="F57" i="108"/>
  <c r="E57" i="108"/>
  <c r="E53" i="108"/>
  <c r="E42" i="108"/>
  <c r="F38" i="108"/>
  <c r="E38" i="108"/>
  <c r="F30" i="108"/>
  <c r="E30" i="108"/>
  <c r="J68" i="114"/>
  <c r="J60" i="114"/>
  <c r="J46" i="114"/>
  <c r="J38" i="114"/>
  <c r="J21" i="114"/>
  <c r="F68" i="108"/>
  <c r="E68" i="108"/>
  <c r="F67" i="108"/>
  <c r="F64" i="108"/>
  <c r="E64" i="108"/>
  <c r="F63" i="108"/>
  <c r="F60" i="108"/>
  <c r="E60" i="108"/>
  <c r="F59" i="108"/>
  <c r="F55" i="108"/>
  <c r="E55" i="108"/>
  <c r="F54" i="108"/>
  <c r="E51" i="108"/>
  <c r="F50" i="108"/>
  <c r="E46" i="108"/>
  <c r="F45" i="108"/>
  <c r="K43" i="112"/>
  <c r="I68" i="114"/>
  <c r="G68" i="114"/>
  <c r="J81" i="113" s="1"/>
  <c r="J62" i="114"/>
  <c r="E62" i="114"/>
  <c r="F75" i="113" s="1"/>
  <c r="I60" i="114"/>
  <c r="G60" i="114"/>
  <c r="J73" i="113" s="1"/>
  <c r="E60" i="114"/>
  <c r="F73" i="113" s="1"/>
  <c r="K53" i="114"/>
  <c r="J53" i="114"/>
  <c r="E53" i="114"/>
  <c r="I51" i="114"/>
  <c r="G51" i="114"/>
  <c r="J44" i="114"/>
  <c r="E44" i="114"/>
  <c r="I42" i="114"/>
  <c r="G42" i="114"/>
  <c r="E42" i="114"/>
  <c r="J35" i="114"/>
  <c r="I33" i="114"/>
  <c r="G33" i="114"/>
  <c r="F52" i="108"/>
  <c r="F43" i="108"/>
  <c r="E40" i="108"/>
  <c r="F39" i="108"/>
  <c r="F35" i="108"/>
  <c r="G34" i="108"/>
  <c r="E34" i="108"/>
  <c r="F32" i="108"/>
  <c r="G32" i="108"/>
  <c r="P41" i="112"/>
  <c r="P32" i="112"/>
  <c r="J66" i="114"/>
  <c r="E66" i="114"/>
  <c r="F79" i="113" s="1"/>
  <c r="I64" i="114"/>
  <c r="G64" i="114"/>
  <c r="J77" i="113" s="1"/>
  <c r="J57" i="114"/>
  <c r="E57" i="114"/>
  <c r="I55" i="114"/>
  <c r="G55" i="114"/>
  <c r="J49" i="114"/>
  <c r="E49" i="114"/>
  <c r="I46" i="114"/>
  <c r="G46" i="114"/>
  <c r="J40" i="114"/>
  <c r="E40" i="114"/>
  <c r="I38" i="114"/>
  <c r="G38" i="114"/>
  <c r="J31" i="114"/>
  <c r="I21" i="114"/>
  <c r="R42" i="111"/>
  <c r="Q37" i="111"/>
  <c r="Q69" i="111" s="1"/>
  <c r="S59" i="111"/>
  <c r="S58" i="111"/>
  <c r="S57" i="111"/>
  <c r="S56" i="111"/>
  <c r="S55" i="111"/>
  <c r="S53" i="111"/>
  <c r="S52" i="111"/>
  <c r="S51" i="111"/>
  <c r="S50" i="111"/>
  <c r="S49" i="111"/>
  <c r="S48" i="111"/>
  <c r="S47" i="111"/>
  <c r="S46" i="111"/>
  <c r="S45" i="111"/>
  <c r="S44" i="111"/>
  <c r="I44" i="111"/>
  <c r="M108" i="91" s="1"/>
  <c r="Q42" i="111"/>
  <c r="Q74" i="111" s="1"/>
  <c r="Q41" i="111"/>
  <c r="Q73" i="111" s="1"/>
  <c r="O40" i="111"/>
  <c r="M40" i="111"/>
  <c r="K40" i="111"/>
  <c r="H40" i="111"/>
  <c r="J104" i="91" s="1"/>
  <c r="R37" i="111"/>
  <c r="Q36" i="111"/>
  <c r="Q68" i="111" s="1"/>
  <c r="O33" i="111"/>
  <c r="K33" i="111"/>
  <c r="H33" i="111"/>
  <c r="J97" i="91" s="1"/>
  <c r="E50" i="107"/>
  <c r="G49" i="107"/>
  <c r="J48" i="107"/>
  <c r="F47" i="107"/>
  <c r="J44" i="107"/>
  <c r="E42" i="107"/>
  <c r="J40" i="107"/>
  <c r="F39" i="107"/>
  <c r="E37" i="107"/>
  <c r="K42" i="111"/>
  <c r="I59" i="113"/>
  <c r="K58" i="113"/>
  <c r="H57" i="113"/>
  <c r="L56" i="113"/>
  <c r="G51" i="113"/>
  <c r="I50" i="113"/>
  <c r="K49" i="113"/>
  <c r="L47" i="113"/>
  <c r="E47" i="113"/>
  <c r="K40" i="113"/>
  <c r="J40" i="113"/>
  <c r="E40" i="113"/>
  <c r="I37" i="113"/>
  <c r="G37" i="113"/>
  <c r="J70" i="113" s="1"/>
  <c r="E30" i="113"/>
  <c r="G59" i="107"/>
  <c r="G57" i="107"/>
  <c r="J51" i="107"/>
  <c r="E35" i="107"/>
  <c r="E30" i="107"/>
  <c r="K37" i="111"/>
  <c r="G56" i="113"/>
  <c r="I55" i="113"/>
  <c r="L51" i="113"/>
  <c r="G47" i="113"/>
  <c r="I46" i="113"/>
  <c r="J35" i="113"/>
  <c r="E35" i="113"/>
  <c r="F68" i="113" s="1"/>
  <c r="H68" i="113" s="1"/>
  <c r="I33" i="113"/>
  <c r="R13" i="113"/>
  <c r="Z13" i="111"/>
  <c r="R13" i="107"/>
  <c r="Y15" i="108"/>
  <c r="N13" i="114"/>
  <c r="E13" i="114" s="1"/>
  <c r="W13" i="108"/>
  <c r="K13" i="108" s="1"/>
  <c r="M12" i="110"/>
  <c r="F44" i="107"/>
  <c r="H44" i="107"/>
  <c r="F37" i="107"/>
  <c r="H37" i="107"/>
  <c r="F35" i="107"/>
  <c r="H35" i="107"/>
  <c r="L65" i="112"/>
  <c r="I65" i="112"/>
  <c r="M53" i="112"/>
  <c r="R53" i="112"/>
  <c r="J42" i="113"/>
  <c r="I42" i="113"/>
  <c r="G37" i="108"/>
  <c r="G41" i="108"/>
  <c r="G45" i="108"/>
  <c r="G50" i="108"/>
  <c r="G54" i="108"/>
  <c r="G59" i="108"/>
  <c r="G63" i="108"/>
  <c r="G67" i="108"/>
  <c r="Q31" i="112"/>
  <c r="L17" i="110"/>
  <c r="L17" i="109"/>
  <c r="G15" i="5"/>
  <c r="I19" i="107"/>
  <c r="L59" i="107"/>
  <c r="J59" i="107"/>
  <c r="L57" i="107"/>
  <c r="J57" i="107"/>
  <c r="G56" i="107"/>
  <c r="G53" i="107"/>
  <c r="F20" i="107"/>
  <c r="I48" i="109"/>
  <c r="H48" i="109"/>
  <c r="I29" i="109"/>
  <c r="J29" i="109"/>
  <c r="Q58" i="111"/>
  <c r="N58" i="111"/>
  <c r="Q56" i="111"/>
  <c r="N56" i="111"/>
  <c r="Q53" i="111"/>
  <c r="Q85" i="111" s="1"/>
  <c r="N53" i="111"/>
  <c r="M85" i="111" s="1"/>
  <c r="Q51" i="111"/>
  <c r="Q83" i="111" s="1"/>
  <c r="N51" i="111"/>
  <c r="M83" i="111" s="1"/>
  <c r="Q49" i="111"/>
  <c r="Q81" i="111" s="1"/>
  <c r="N49" i="111"/>
  <c r="M81" i="111" s="1"/>
  <c r="Q47" i="111"/>
  <c r="Q79" i="111" s="1"/>
  <c r="N47" i="111"/>
  <c r="M79" i="111" s="1"/>
  <c r="Q45" i="111"/>
  <c r="Q77" i="111" s="1"/>
  <c r="N45" i="111"/>
  <c r="M77" i="111" s="1"/>
  <c r="O39" i="111"/>
  <c r="H39" i="111"/>
  <c r="J103" i="91" s="1"/>
  <c r="N39" i="111"/>
  <c r="M71" i="111" s="1"/>
  <c r="L39" i="111"/>
  <c r="K39" i="111"/>
  <c r="O34" i="111"/>
  <c r="I34" i="111"/>
  <c r="M98" i="91" s="1"/>
  <c r="F40" i="107"/>
  <c r="H40" i="107"/>
  <c r="F33" i="107"/>
  <c r="H33" i="107"/>
  <c r="G17" i="107"/>
  <c r="H17" i="107"/>
  <c r="M17" i="107"/>
  <c r="K65" i="112"/>
  <c r="J52" i="113"/>
  <c r="I52" i="113"/>
  <c r="G49" i="113"/>
  <c r="H49" i="113"/>
  <c r="H18" i="113"/>
  <c r="H20" i="113"/>
  <c r="L13" i="107"/>
  <c r="E39" i="108"/>
  <c r="E43" i="108"/>
  <c r="E48" i="108"/>
  <c r="E52" i="108"/>
  <c r="E56" i="108"/>
  <c r="E61" i="108"/>
  <c r="E65" i="108"/>
  <c r="E14" i="8"/>
  <c r="E14" i="46" s="1"/>
  <c r="E15" i="94"/>
  <c r="G58" i="107"/>
  <c r="F51" i="107"/>
  <c r="H51" i="107"/>
  <c r="G15" i="107"/>
  <c r="H15" i="107"/>
  <c r="M15" i="107"/>
  <c r="H35" i="108"/>
  <c r="F18" i="108"/>
  <c r="I34" i="109"/>
  <c r="J66" i="109" s="1"/>
  <c r="J34" i="109"/>
  <c r="Q39" i="111"/>
  <c r="Q71" i="111" s="1"/>
  <c r="N15" i="114"/>
  <c r="E15" i="114" s="1"/>
  <c r="W15" i="108"/>
  <c r="K15" i="108" s="1"/>
  <c r="F48" i="107"/>
  <c r="H48" i="107"/>
  <c r="F46" i="107"/>
  <c r="F42" i="107"/>
  <c r="H42" i="107"/>
  <c r="F30" i="107"/>
  <c r="H30" i="107"/>
  <c r="H18" i="107"/>
  <c r="G39" i="108"/>
  <c r="G43" i="108"/>
  <c r="G48" i="108"/>
  <c r="G52" i="108"/>
  <c r="G56" i="108"/>
  <c r="G61" i="108"/>
  <c r="G65" i="108"/>
  <c r="L51" i="107"/>
  <c r="I18" i="107"/>
  <c r="AE18" i="108"/>
  <c r="I18" i="108" s="1"/>
  <c r="F14" i="46"/>
  <c r="L55" i="107"/>
  <c r="J55" i="107"/>
  <c r="H16" i="107"/>
  <c r="I39" i="109"/>
  <c r="J39" i="109"/>
  <c r="M14" i="110"/>
  <c r="H14" i="110" s="1"/>
  <c r="H35" i="111"/>
  <c r="J99" i="91" s="1"/>
  <c r="O35" i="111"/>
  <c r="G51" i="107"/>
  <c r="G48" i="107"/>
  <c r="G46" i="107"/>
  <c r="G44" i="107"/>
  <c r="G42" i="107"/>
  <c r="G40" i="107"/>
  <c r="G37" i="107"/>
  <c r="G35" i="107"/>
  <c r="G33" i="107"/>
  <c r="G30" i="107"/>
  <c r="H68" i="108"/>
  <c r="H66" i="108"/>
  <c r="H64" i="108"/>
  <c r="H62" i="108"/>
  <c r="H60" i="108"/>
  <c r="H57" i="108"/>
  <c r="H55" i="108"/>
  <c r="H53" i="108"/>
  <c r="H51" i="108"/>
  <c r="H49" i="108"/>
  <c r="H44" i="108"/>
  <c r="H42" i="108"/>
  <c r="H40" i="108"/>
  <c r="H38" i="108"/>
  <c r="M34" i="108"/>
  <c r="L33" i="108"/>
  <c r="M30" i="108"/>
  <c r="L21" i="108"/>
  <c r="I52" i="109"/>
  <c r="H52" i="109"/>
  <c r="I41" i="109"/>
  <c r="I36" i="109"/>
  <c r="J68" i="109" s="1"/>
  <c r="I32" i="109"/>
  <c r="J64" i="109" s="1"/>
  <c r="I15" i="109"/>
  <c r="H15" i="109"/>
  <c r="G15" i="109"/>
  <c r="I61" i="110"/>
  <c r="I52" i="110"/>
  <c r="I43" i="110"/>
  <c r="I34" i="110"/>
  <c r="I18" i="110"/>
  <c r="Q44" i="111"/>
  <c r="Q76" i="111" s="1"/>
  <c r="N44" i="111"/>
  <c r="M76" i="111" s="1"/>
  <c r="P39" i="111"/>
  <c r="M39" i="111"/>
  <c r="J39" i="111"/>
  <c r="I71" i="111" s="1"/>
  <c r="J35" i="111"/>
  <c r="I67" i="111" s="1"/>
  <c r="R16" i="111"/>
  <c r="M16" i="111"/>
  <c r="M66" i="112"/>
  <c r="R66" i="112"/>
  <c r="L56" i="112"/>
  <c r="I56" i="112"/>
  <c r="L16" i="107"/>
  <c r="I57" i="109"/>
  <c r="H57" i="109"/>
  <c r="E40" i="109"/>
  <c r="E35" i="109"/>
  <c r="F67" i="109" s="1"/>
  <c r="E30" i="109"/>
  <c r="I63" i="110"/>
  <c r="I54" i="110"/>
  <c r="I45" i="110"/>
  <c r="I37" i="110"/>
  <c r="Q59" i="111"/>
  <c r="N59" i="111"/>
  <c r="Q57" i="111"/>
  <c r="N57" i="111"/>
  <c r="Q55" i="111"/>
  <c r="N55" i="111"/>
  <c r="Q52" i="111"/>
  <c r="Q84" i="111" s="1"/>
  <c r="N52" i="111"/>
  <c r="M84" i="111" s="1"/>
  <c r="Q50" i="111"/>
  <c r="Q82" i="111" s="1"/>
  <c r="N50" i="111"/>
  <c r="M82" i="111" s="1"/>
  <c r="Q48" i="111"/>
  <c r="Q80" i="111" s="1"/>
  <c r="N48" i="111"/>
  <c r="M80" i="111" s="1"/>
  <c r="Q46" i="111"/>
  <c r="Q78" i="111" s="1"/>
  <c r="N46" i="111"/>
  <c r="M78" i="111" s="1"/>
  <c r="I39" i="111"/>
  <c r="M103" i="91" s="1"/>
  <c r="M37" i="111"/>
  <c r="M35" i="111"/>
  <c r="I35" i="111"/>
  <c r="M99" i="91" s="1"/>
  <c r="M57" i="112"/>
  <c r="R57" i="112"/>
  <c r="M17" i="108"/>
  <c r="G17" i="108"/>
  <c r="H17" i="108"/>
  <c r="G15" i="108"/>
  <c r="H15" i="108"/>
  <c r="M15" i="108"/>
  <c r="N14" i="108"/>
  <c r="I44" i="109"/>
  <c r="H44" i="109"/>
  <c r="I65" i="110"/>
  <c r="I56" i="110"/>
  <c r="I48" i="110"/>
  <c r="I39" i="110"/>
  <c r="I30" i="110"/>
  <c r="I13" i="110"/>
  <c r="M42" i="111"/>
  <c r="Q40" i="111"/>
  <c r="Q72" i="111" s="1"/>
  <c r="P35" i="111"/>
  <c r="L35" i="111"/>
  <c r="K34" i="111"/>
  <c r="H34" i="111"/>
  <c r="J98" i="91" s="1"/>
  <c r="L52" i="112"/>
  <c r="I52" i="112"/>
  <c r="I55" i="109"/>
  <c r="I50" i="109"/>
  <c r="I46" i="109"/>
  <c r="I13" i="109"/>
  <c r="H66" i="110"/>
  <c r="H64" i="110"/>
  <c r="H62" i="110"/>
  <c r="H60" i="110"/>
  <c r="H58" i="110"/>
  <c r="H55" i="110"/>
  <c r="H53" i="110"/>
  <c r="H51" i="110"/>
  <c r="H49" i="110"/>
  <c r="H47" i="110"/>
  <c r="H44" i="110"/>
  <c r="H42" i="110"/>
  <c r="H40" i="110"/>
  <c r="H38" i="110"/>
  <c r="H36" i="110"/>
  <c r="H33" i="110"/>
  <c r="H31" i="110"/>
  <c r="H29" i="110"/>
  <c r="H19" i="110"/>
  <c r="N42" i="111"/>
  <c r="M74" i="111" s="1"/>
  <c r="R40" i="111"/>
  <c r="N37" i="111"/>
  <c r="M69" i="111" s="1"/>
  <c r="Q18" i="111"/>
  <c r="M65" i="112"/>
  <c r="J65" i="112"/>
  <c r="M56" i="112"/>
  <c r="J56" i="112"/>
  <c r="M52" i="112"/>
  <c r="J52" i="112"/>
  <c r="M44" i="112"/>
  <c r="R44" i="112"/>
  <c r="M33" i="112"/>
  <c r="R33" i="112"/>
  <c r="P30" i="112"/>
  <c r="I30" i="112"/>
  <c r="H30" i="112"/>
  <c r="M30" i="112"/>
  <c r="L30" i="112"/>
  <c r="J41" i="109"/>
  <c r="J36" i="109"/>
  <c r="J32" i="109"/>
  <c r="J67" i="110"/>
  <c r="J65" i="110"/>
  <c r="J63" i="110"/>
  <c r="J61" i="110"/>
  <c r="J59" i="110"/>
  <c r="J56" i="110"/>
  <c r="J54" i="110"/>
  <c r="J52" i="110"/>
  <c r="J50" i="110"/>
  <c r="J48" i="110"/>
  <c r="J45" i="110"/>
  <c r="J43" i="110"/>
  <c r="J41" i="110"/>
  <c r="J39" i="110"/>
  <c r="J37" i="110"/>
  <c r="J34" i="110"/>
  <c r="J32" i="110"/>
  <c r="J30" i="110"/>
  <c r="J20" i="110"/>
  <c r="J18" i="110"/>
  <c r="J15" i="110"/>
  <c r="J13" i="110"/>
  <c r="M17" i="111"/>
  <c r="R17" i="111"/>
  <c r="J13" i="111"/>
  <c r="I13" i="111"/>
  <c r="P65" i="112"/>
  <c r="M62" i="112"/>
  <c r="R62" i="112"/>
  <c r="P56" i="112"/>
  <c r="P52" i="112"/>
  <c r="M43" i="112"/>
  <c r="J43" i="112"/>
  <c r="I43" i="112"/>
  <c r="P14" i="112"/>
  <c r="N14" i="112"/>
  <c r="L14" i="112"/>
  <c r="K14" i="112"/>
  <c r="P17" i="111"/>
  <c r="L17" i="111"/>
  <c r="O65" i="112"/>
  <c r="H65" i="112"/>
  <c r="M61" i="112"/>
  <c r="J61" i="112"/>
  <c r="O56" i="112"/>
  <c r="H56" i="112"/>
  <c r="O52" i="112"/>
  <c r="H52" i="112"/>
  <c r="M49" i="112"/>
  <c r="R49" i="112"/>
  <c r="P43" i="112"/>
  <c r="L43" i="112"/>
  <c r="P39" i="112"/>
  <c r="I39" i="112"/>
  <c r="H39" i="112"/>
  <c r="M39" i="112"/>
  <c r="L39" i="112"/>
  <c r="Q14" i="112"/>
  <c r="M40" i="112"/>
  <c r="R40" i="112"/>
  <c r="O39" i="112"/>
  <c r="M31" i="112"/>
  <c r="R31" i="112"/>
  <c r="O30" i="112"/>
  <c r="M14" i="112"/>
  <c r="J14" i="112"/>
  <c r="G59" i="113"/>
  <c r="J48" i="113"/>
  <c r="I48" i="113"/>
  <c r="G45" i="113"/>
  <c r="H45" i="113"/>
  <c r="R65" i="112"/>
  <c r="R61" i="112"/>
  <c r="R56" i="112"/>
  <c r="R52" i="112"/>
  <c r="R48" i="112"/>
  <c r="R43" i="112"/>
  <c r="K41" i="112"/>
  <c r="M38" i="112"/>
  <c r="R38" i="112"/>
  <c r="O37" i="112"/>
  <c r="L37" i="112"/>
  <c r="M37" i="112"/>
  <c r="K32" i="112"/>
  <c r="M21" i="112"/>
  <c r="R21" i="112"/>
  <c r="O20" i="112"/>
  <c r="L20" i="112"/>
  <c r="M20" i="112"/>
  <c r="M15" i="112"/>
  <c r="O14" i="112"/>
  <c r="I14" i="112"/>
  <c r="F59" i="113"/>
  <c r="G58" i="113"/>
  <c r="H58" i="113"/>
  <c r="G55" i="113"/>
  <c r="E46" i="113"/>
  <c r="J44" i="113"/>
  <c r="I44" i="113"/>
  <c r="K39" i="112"/>
  <c r="H37" i="112"/>
  <c r="M35" i="112"/>
  <c r="R35" i="112"/>
  <c r="K30" i="112"/>
  <c r="H20" i="112"/>
  <c r="M19" i="112"/>
  <c r="R19" i="112"/>
  <c r="Q17" i="112"/>
  <c r="H14" i="112"/>
  <c r="Q13" i="112"/>
  <c r="K59" i="113"/>
  <c r="E59" i="113"/>
  <c r="J57" i="113"/>
  <c r="I57" i="113"/>
  <c r="F55" i="113"/>
  <c r="G53" i="113"/>
  <c r="H53" i="113"/>
  <c r="G50" i="113"/>
  <c r="H17" i="112"/>
  <c r="N15" i="112"/>
  <c r="H13" i="112"/>
  <c r="K20" i="113"/>
  <c r="F20" i="113"/>
  <c r="K16" i="113"/>
  <c r="F16" i="113"/>
  <c r="K13" i="114"/>
  <c r="F13" i="114"/>
  <c r="N16" i="112"/>
  <c r="R14" i="112"/>
  <c r="I40" i="113"/>
  <c r="I35" i="113"/>
  <c r="I20" i="113"/>
  <c r="I16" i="113"/>
  <c r="J30" i="113"/>
  <c r="J18" i="113"/>
  <c r="I18" i="113"/>
  <c r="J14" i="113"/>
  <c r="I14" i="113"/>
  <c r="I66" i="114"/>
  <c r="I62" i="114"/>
  <c r="I57" i="114"/>
  <c r="I53" i="114"/>
  <c r="I49" i="114"/>
  <c r="I44" i="114"/>
  <c r="I40" i="114"/>
  <c r="I35" i="114"/>
  <c r="I31" i="114"/>
  <c r="I19" i="114"/>
  <c r="I15" i="114"/>
  <c r="M13" i="109" l="1"/>
  <c r="H13" i="109" s="1"/>
  <c r="N14" i="113"/>
  <c r="E14" i="113" s="1"/>
  <c r="W14" i="107"/>
  <c r="K14" i="107" s="1"/>
  <c r="N14" i="114"/>
  <c r="E14" i="114" s="1"/>
  <c r="W14" i="108"/>
  <c r="K14" i="108" s="1"/>
  <c r="F14" i="110"/>
  <c r="M13" i="110"/>
  <c r="F13" i="110" s="1"/>
  <c r="Y18" i="108"/>
  <c r="G13" i="107"/>
  <c r="M13" i="107"/>
  <c r="H13" i="107"/>
  <c r="N18" i="114"/>
  <c r="E18" i="114" s="1"/>
  <c r="N18" i="113"/>
  <c r="E18" i="113" s="1"/>
  <c r="M17" i="110"/>
  <c r="M17" i="109"/>
  <c r="S17" i="109" s="1"/>
  <c r="T17" i="109" s="1"/>
  <c r="K18" i="107"/>
  <c r="W18" i="108"/>
  <c r="K18" i="108" s="1"/>
  <c r="N15" i="113"/>
  <c r="E15" i="113" s="1"/>
  <c r="M14" i="109"/>
  <c r="W15" i="107"/>
  <c r="K15" i="107" s="1"/>
  <c r="E15" i="5"/>
  <c r="M13" i="111"/>
  <c r="R13" i="111"/>
  <c r="L13" i="113"/>
  <c r="K13" i="113"/>
  <c r="F13" i="109" l="1"/>
  <c r="S13" i="109"/>
  <c r="T13" i="109" s="1"/>
  <c r="H13" i="110"/>
  <c r="S14" i="109"/>
  <c r="T14" i="109" s="1"/>
  <c r="F14" i="109"/>
  <c r="H14" i="109"/>
  <c r="X13" i="5" l="1"/>
  <c r="AB13" i="5"/>
  <c r="AA13" i="5"/>
  <c r="G13" i="5"/>
  <c r="E13" i="5" s="1"/>
  <c r="W13" i="107" l="1"/>
  <c r="K13" i="107" s="1"/>
  <c r="N13" i="113"/>
  <c r="E13" i="113" s="1"/>
  <c r="M12" i="109"/>
</calcChain>
</file>

<file path=xl/comments1.xml><?xml version="1.0" encoding="utf-8"?>
<comments xmlns="http://schemas.openxmlformats.org/spreadsheetml/2006/main">
  <authors>
    <author>user</author>
  </authors>
  <commentList>
    <comment ref="L19" authorId="0" shapeId="0">
      <text>
        <r>
          <rPr>
            <b/>
            <sz val="9"/>
            <color indexed="81"/>
            <rFont val="Tahoma"/>
            <family val="2"/>
          </rPr>
          <t>user:</t>
        </r>
        <r>
          <rPr>
            <sz val="9"/>
            <color indexed="81"/>
            <rFont val="Tahoma"/>
            <family val="2"/>
          </rPr>
          <t xml:space="preserve">
</t>
        </r>
        <r>
          <rPr>
            <sz val="9"/>
            <color indexed="81"/>
            <rFont val="細明體"/>
            <family val="3"/>
            <charset val="136"/>
          </rPr>
          <t>由表</t>
        </r>
        <r>
          <rPr>
            <sz val="9"/>
            <color indexed="81"/>
            <rFont val="Tahoma"/>
            <family val="2"/>
          </rPr>
          <t>7</t>
        </r>
        <r>
          <rPr>
            <sz val="9"/>
            <color indexed="81"/>
            <rFont val="細明體"/>
            <family val="3"/>
            <charset val="136"/>
          </rPr>
          <t>貼回。</t>
        </r>
      </text>
    </comment>
  </commentList>
</comments>
</file>

<file path=xl/sharedStrings.xml><?xml version="1.0" encoding="utf-8"?>
<sst xmlns="http://schemas.openxmlformats.org/spreadsheetml/2006/main" count="21826" uniqueCount="4171">
  <si>
    <t>單位：家數；百分比</t>
    <phoneticPr fontId="6" type="noConversion"/>
  </si>
  <si>
    <t>經營規模別</t>
    <phoneticPr fontId="4" type="noConversion"/>
  </si>
  <si>
    <t>合計</t>
    <phoneticPr fontId="6" type="noConversion"/>
  </si>
  <si>
    <t>。。。</t>
    <phoneticPr fontId="4" type="noConversion"/>
  </si>
  <si>
    <t>...</t>
    <phoneticPr fontId="6" type="noConversion"/>
  </si>
  <si>
    <r>
      <t>總　計</t>
    </r>
    <r>
      <rPr>
        <b/>
        <sz val="11"/>
        <rFont val="Times New Roman"/>
        <family val="1"/>
      </rPr>
      <t xml:space="preserve">  /  95</t>
    </r>
    <r>
      <rPr>
        <b/>
        <sz val="11"/>
        <rFont val="細明體"/>
        <family val="3"/>
        <charset val="136"/>
      </rPr>
      <t>年</t>
    </r>
    <phoneticPr fontId="4" type="noConversion"/>
  </si>
  <si>
    <t>收入總額</t>
    <phoneticPr fontId="4" type="noConversion"/>
  </si>
  <si>
    <t>生產總額</t>
    <phoneticPr fontId="4" type="noConversion"/>
  </si>
  <si>
    <t>實際運用資產淨額</t>
    <phoneticPr fontId="4" type="noConversion"/>
  </si>
  <si>
    <t xml:space="preserve">                 表五十  營造業平均每企業</t>
    <phoneticPr fontId="4" type="noConversion"/>
  </si>
  <si>
    <t>經營特性別</t>
    <phoneticPr fontId="4" type="noConversion"/>
  </si>
  <si>
    <t>家數</t>
    <phoneticPr fontId="6" type="noConversion"/>
  </si>
  <si>
    <t>獨資或合夥</t>
    <phoneticPr fontId="4" type="noConversion"/>
  </si>
  <si>
    <t>等級別</t>
    <phoneticPr fontId="4" type="noConversion"/>
  </si>
  <si>
    <t>地區別</t>
    <phoneticPr fontId="4" type="noConversion"/>
  </si>
  <si>
    <t>北部地區</t>
    <phoneticPr fontId="4" type="noConversion"/>
  </si>
  <si>
    <r>
      <t xml:space="preserve"> </t>
    </r>
    <r>
      <rPr>
        <sz val="11"/>
        <rFont val="標楷體"/>
        <family val="4"/>
        <charset val="136"/>
      </rPr>
      <t>北部其他</t>
    </r>
    <phoneticPr fontId="4" type="noConversion"/>
  </si>
  <si>
    <t>中部地區</t>
    <phoneticPr fontId="4" type="noConversion"/>
  </si>
  <si>
    <t>南部地區</t>
    <phoneticPr fontId="4" type="noConversion"/>
  </si>
  <si>
    <r>
      <t xml:space="preserve"> </t>
    </r>
    <r>
      <rPr>
        <sz val="11"/>
        <rFont val="標楷體"/>
        <family val="4"/>
        <charset val="136"/>
      </rPr>
      <t>南部其他</t>
    </r>
    <phoneticPr fontId="4" type="noConversion"/>
  </si>
  <si>
    <t>東部地區</t>
    <phoneticPr fontId="4" type="noConversion"/>
  </si>
  <si>
    <t>金馬地區</t>
    <phoneticPr fontId="4" type="noConversion"/>
  </si>
  <si>
    <t>有承攬政府工程</t>
    <phoneticPr fontId="4" type="noConversion"/>
  </si>
  <si>
    <t>純政府工程</t>
    <phoneticPr fontId="4" type="noConversion"/>
  </si>
  <si>
    <t>政府工程50%以上</t>
    <phoneticPr fontId="4" type="noConversion"/>
  </si>
  <si>
    <t>政府工程未滿50%</t>
    <phoneticPr fontId="4" type="noConversion"/>
  </si>
  <si>
    <t>無承攬政府工程</t>
    <phoneticPr fontId="4" type="noConversion"/>
  </si>
  <si>
    <t>非常
不看好</t>
    <phoneticPr fontId="6" type="noConversion"/>
  </si>
  <si>
    <t xml:space="preserve"> 淨額</t>
    <phoneticPr fontId="4" type="noConversion"/>
  </si>
  <si>
    <t>年底實際運用
固定資產淨額</t>
    <phoneticPr fontId="4" type="noConversion"/>
  </si>
  <si>
    <t>全年勞動
報酬支出</t>
    <phoneticPr fontId="4" type="noConversion"/>
  </si>
  <si>
    <t>全年各項
收入總額</t>
    <phoneticPr fontId="4" type="noConversion"/>
  </si>
  <si>
    <t>全年各項
支出總額</t>
    <phoneticPr fontId="4" type="noConversion"/>
  </si>
  <si>
    <t>按要素成本計算</t>
    <phoneticPr fontId="4" type="noConversion"/>
  </si>
  <si>
    <t>公司組織</t>
    <phoneticPr fontId="4" type="noConversion"/>
  </si>
  <si>
    <t>按市價計算</t>
    <phoneticPr fontId="4" type="noConversion"/>
  </si>
  <si>
    <t>單位：人</t>
    <phoneticPr fontId="4" type="noConversion"/>
  </si>
  <si>
    <t>每月最多
使用人數</t>
    <phoneticPr fontId="4" type="noConversion"/>
  </si>
  <si>
    <t>全年費用支出
(元)</t>
    <phoneticPr fontId="4" type="noConversion"/>
  </si>
  <si>
    <t>s1 生產總額</t>
  </si>
  <si>
    <t>生產淨額</t>
    <phoneticPr fontId="4" type="noConversion"/>
  </si>
  <si>
    <t>利　　潤</t>
    <phoneticPr fontId="4" type="noConversion"/>
  </si>
  <si>
    <t>經營特性別</t>
    <phoneticPr fontId="4" type="noConversion"/>
  </si>
  <si>
    <t>組織型態別</t>
  </si>
  <si>
    <t>公司組織</t>
  </si>
  <si>
    <t>臺灣地區</t>
  </si>
  <si>
    <t>單位：新臺幣元</t>
  </si>
  <si>
    <t>小計</t>
    <phoneticPr fontId="4" type="noConversion"/>
  </si>
  <si>
    <t>。。。</t>
  </si>
  <si>
    <t>總計</t>
    <phoneticPr fontId="4" type="noConversion"/>
  </si>
  <si>
    <t>移轉支出
及其他支出
(6)</t>
    <phoneticPr fontId="4" type="noConversion"/>
  </si>
  <si>
    <t>生產毛額</t>
    <phoneticPr fontId="4" type="noConversion"/>
  </si>
  <si>
    <t>甲等綜合營造業</t>
  </si>
  <si>
    <t>乙等綜合營造業</t>
  </si>
  <si>
    <t>丙等綜合營造業</t>
  </si>
  <si>
    <t>其他費用</t>
  </si>
  <si>
    <t>s1</t>
  </si>
  <si>
    <t>s4</t>
  </si>
  <si>
    <t>s8</t>
  </si>
  <si>
    <t>s13</t>
  </si>
  <si>
    <t>q604f</t>
  </si>
  <si>
    <t>q701</t>
  </si>
  <si>
    <t>q702</t>
  </si>
  <si>
    <t>s14</t>
  </si>
  <si>
    <t>s17</t>
  </si>
  <si>
    <t>s21</t>
  </si>
  <si>
    <t>q609f</t>
  </si>
  <si>
    <t>T01V0023  S14</t>
  </si>
  <si>
    <t>Sum</t>
  </si>
  <si>
    <t>s15</t>
  </si>
  <si>
    <t>s19</t>
  </si>
  <si>
    <t>T01V0025  S15</t>
  </si>
  <si>
    <t>T01V0029  S19</t>
  </si>
  <si>
    <t>T01V0043  Q716</t>
  </si>
  <si>
    <t>T01V0045  Q801</t>
  </si>
  <si>
    <t>T01V0047  Q802</t>
  </si>
  <si>
    <t>T01V0049  Q804</t>
  </si>
  <si>
    <t>T01V0051  Q805</t>
  </si>
  <si>
    <t>T01V0053  Q806A</t>
  </si>
  <si>
    <t>T01V0015  Q115</t>
  </si>
  <si>
    <t>T01V0019  Q201</t>
  </si>
  <si>
    <t>T01V0021  Q202</t>
  </si>
  <si>
    <t>T01V0025  S17</t>
  </si>
  <si>
    <t>T01V0027  Q604F</t>
  </si>
  <si>
    <t>T01V0031  S1</t>
  </si>
  <si>
    <t>T01V0033  S4</t>
  </si>
  <si>
    <t>T01V0035  S8</t>
  </si>
  <si>
    <t>T01V0037  S9</t>
  </si>
  <si>
    <t>T01V0039  S13</t>
  </si>
  <si>
    <t>T01V0015  S14</t>
  </si>
  <si>
    <t>T01V0019  Q604F</t>
  </si>
  <si>
    <t>T01V0021  S1</t>
  </si>
  <si>
    <t>T01V0023  S8</t>
  </si>
  <si>
    <t>T01V0025  S13</t>
  </si>
  <si>
    <t>T01V0029  S17</t>
  </si>
  <si>
    <t>T01V0017  Q716</t>
  </si>
  <si>
    <t>生產總額</t>
  </si>
  <si>
    <t>生產毛額(S1-S3)</t>
  </si>
  <si>
    <t>生產淨額，按要素成本計算</t>
  </si>
  <si>
    <t>利潤</t>
  </si>
  <si>
    <t>營業收入</t>
  </si>
  <si>
    <t>q701 存料</t>
  </si>
  <si>
    <t>q702 建築用地</t>
  </si>
  <si>
    <t>年底實際運用資產淨額(S20+q720-q721)</t>
  </si>
  <si>
    <t>年底實際運用固定資產淨額</t>
  </si>
  <si>
    <t>全年各項收入總額</t>
  </si>
  <si>
    <t>q115</t>
  </si>
  <si>
    <t>q201 使用土地面積</t>
  </si>
  <si>
    <t>q202 使用樓地板面積</t>
  </si>
  <si>
    <t>全年勞動報酬支出</t>
  </si>
  <si>
    <t>其他</t>
  </si>
  <si>
    <t xml:space="preserve"> </t>
  </si>
  <si>
    <t>...</t>
  </si>
  <si>
    <t>自有資產</t>
    <phoneticPr fontId="4" type="noConversion"/>
  </si>
  <si>
    <t>營業收入</t>
    <phoneticPr fontId="4" type="noConversion"/>
  </si>
  <si>
    <t>實際運用
資產淨額</t>
    <phoneticPr fontId="4" type="noConversion"/>
  </si>
  <si>
    <t>每月最少
使用人數</t>
    <phoneticPr fontId="4" type="noConversion"/>
  </si>
  <si>
    <t>每月最常
使用人數</t>
    <phoneticPr fontId="4" type="noConversion"/>
  </si>
  <si>
    <t>有無承攬政府工程</t>
  </si>
  <si>
    <t>年底家數
（家）</t>
    <phoneticPr fontId="4" type="noConversion"/>
  </si>
  <si>
    <t>　　　生產　　　</t>
    <phoneticPr fontId="4" type="noConversion"/>
  </si>
  <si>
    <t>年底實收資本總額</t>
    <phoneticPr fontId="4" type="noConversion"/>
  </si>
  <si>
    <t>薪資支出與
福利津貼</t>
    <phoneticPr fontId="4" type="noConversion"/>
  </si>
  <si>
    <t>生　產　淨　額</t>
    <phoneticPr fontId="4" type="noConversion"/>
  </si>
  <si>
    <t>財　產　報　酬</t>
    <phoneticPr fontId="4" type="noConversion"/>
  </si>
  <si>
    <t>營建材料耗用價值</t>
    <phoneticPr fontId="4" type="noConversion"/>
  </si>
  <si>
    <t>由業主及營造
同業提供材料
估計價值</t>
    <phoneticPr fontId="4" type="noConversion"/>
  </si>
  <si>
    <t>工程費用－
租金支出</t>
    <phoneticPr fontId="4" type="noConversion"/>
  </si>
  <si>
    <t>租金淨額</t>
    <phoneticPr fontId="4" type="noConversion"/>
  </si>
  <si>
    <t>利息淨額</t>
    <phoneticPr fontId="4" type="noConversion"/>
  </si>
  <si>
    <t>年底實際運
用資產淨額</t>
    <phoneticPr fontId="4" type="noConversion"/>
  </si>
  <si>
    <t>年底使用
土地面積
（平方公尺）</t>
    <phoneticPr fontId="4" type="noConversion"/>
  </si>
  <si>
    <t>年底使用建築
物樓地板面積
（平方公尺）</t>
    <phoneticPr fontId="4" type="noConversion"/>
  </si>
  <si>
    <t>流動負債</t>
    <phoneticPr fontId="4" type="noConversion"/>
  </si>
  <si>
    <t>長期負債</t>
    <phoneticPr fontId="4" type="noConversion"/>
  </si>
  <si>
    <t>其他負債</t>
    <phoneticPr fontId="4" type="noConversion"/>
  </si>
  <si>
    <t>實收資本</t>
    <phoneticPr fontId="4" type="noConversion"/>
  </si>
  <si>
    <t>合計</t>
    <phoneticPr fontId="4" type="noConversion"/>
  </si>
  <si>
    <t>由業主及營造同業
提供材料估計價值</t>
    <phoneticPr fontId="4" type="noConversion"/>
  </si>
  <si>
    <t xml:space="preserve">生　產 </t>
    <phoneticPr fontId="4" type="noConversion"/>
  </si>
  <si>
    <r>
      <t>平　均</t>
    </r>
    <r>
      <rPr>
        <b/>
        <sz val="11"/>
        <rFont val="Times New Roman"/>
        <family val="1"/>
      </rPr>
      <t xml:space="preserve">  /  88</t>
    </r>
    <r>
      <rPr>
        <b/>
        <sz val="11"/>
        <rFont val="細明體"/>
        <family val="3"/>
        <charset val="136"/>
      </rPr>
      <t>年</t>
    </r>
  </si>
  <si>
    <r>
      <t>平　均</t>
    </r>
    <r>
      <rPr>
        <b/>
        <sz val="11"/>
        <rFont val="Times New Roman"/>
        <family val="1"/>
      </rPr>
      <t xml:space="preserve">  /  89</t>
    </r>
    <r>
      <rPr>
        <b/>
        <sz val="11"/>
        <rFont val="細明體"/>
        <family val="3"/>
        <charset val="136"/>
      </rPr>
      <t>年</t>
    </r>
  </si>
  <si>
    <r>
      <t>平　均</t>
    </r>
    <r>
      <rPr>
        <b/>
        <sz val="11"/>
        <rFont val="Times New Roman"/>
        <family val="1"/>
      </rPr>
      <t xml:space="preserve">  /  90</t>
    </r>
    <r>
      <rPr>
        <b/>
        <sz val="11"/>
        <rFont val="細明體"/>
        <family val="3"/>
        <charset val="136"/>
      </rPr>
      <t>年</t>
    </r>
    <phoneticPr fontId="4" type="noConversion"/>
  </si>
  <si>
    <r>
      <t>平　均</t>
    </r>
    <r>
      <rPr>
        <b/>
        <sz val="11"/>
        <rFont val="Times New Roman"/>
        <family val="1"/>
      </rPr>
      <t xml:space="preserve">  /  91</t>
    </r>
    <r>
      <rPr>
        <b/>
        <sz val="11"/>
        <rFont val="細明體"/>
        <family val="3"/>
        <charset val="136"/>
      </rPr>
      <t>年</t>
    </r>
    <phoneticPr fontId="4" type="noConversion"/>
  </si>
  <si>
    <r>
      <t>平　均</t>
    </r>
    <r>
      <rPr>
        <b/>
        <sz val="11"/>
        <rFont val="Times New Roman"/>
        <family val="1"/>
      </rPr>
      <t xml:space="preserve">  /  92</t>
    </r>
    <r>
      <rPr>
        <b/>
        <sz val="11"/>
        <rFont val="細明體"/>
        <family val="3"/>
        <charset val="136"/>
      </rPr>
      <t>年</t>
    </r>
    <phoneticPr fontId="4" type="noConversion"/>
  </si>
  <si>
    <r>
      <t>平　均</t>
    </r>
    <r>
      <rPr>
        <b/>
        <sz val="11"/>
        <rFont val="Times New Roman"/>
        <family val="1"/>
      </rPr>
      <t xml:space="preserve">  /  93</t>
    </r>
    <r>
      <rPr>
        <b/>
        <sz val="11"/>
        <rFont val="細明體"/>
        <family val="3"/>
        <charset val="136"/>
      </rPr>
      <t>年</t>
    </r>
    <phoneticPr fontId="4" type="noConversion"/>
  </si>
  <si>
    <r>
      <t>平　均</t>
    </r>
    <r>
      <rPr>
        <b/>
        <sz val="11"/>
        <rFont val="Times New Roman"/>
        <family val="1"/>
      </rPr>
      <t xml:space="preserve">  /  94</t>
    </r>
    <r>
      <rPr>
        <b/>
        <sz val="11"/>
        <rFont val="細明體"/>
        <family val="3"/>
        <charset val="136"/>
      </rPr>
      <t>年</t>
    </r>
    <phoneticPr fontId="4" type="noConversion"/>
  </si>
  <si>
    <r>
      <t>平　均</t>
    </r>
    <r>
      <rPr>
        <b/>
        <sz val="11"/>
        <rFont val="Times New Roman"/>
        <family val="1"/>
      </rPr>
      <t xml:space="preserve">  /  95</t>
    </r>
    <r>
      <rPr>
        <b/>
        <sz val="11"/>
        <rFont val="細明體"/>
        <family val="3"/>
        <charset val="136"/>
      </rPr>
      <t>年</t>
    </r>
    <phoneticPr fontId="4" type="noConversion"/>
  </si>
  <si>
    <r>
      <t>平　均</t>
    </r>
    <r>
      <rPr>
        <b/>
        <sz val="11"/>
        <rFont val="Times New Roman"/>
        <family val="1"/>
      </rPr>
      <t xml:space="preserve">  /  96</t>
    </r>
    <r>
      <rPr>
        <b/>
        <sz val="11"/>
        <rFont val="細明體"/>
        <family val="3"/>
        <charset val="136"/>
      </rPr>
      <t>年</t>
    </r>
    <phoneticPr fontId="4" type="noConversion"/>
  </si>
  <si>
    <r>
      <t>平　均</t>
    </r>
    <r>
      <rPr>
        <b/>
        <sz val="11"/>
        <rFont val="Times New Roman"/>
        <family val="1"/>
      </rPr>
      <t xml:space="preserve">  /  97</t>
    </r>
    <r>
      <rPr>
        <b/>
        <sz val="11"/>
        <rFont val="細明體"/>
        <family val="3"/>
        <charset val="136"/>
      </rPr>
      <t>年</t>
    </r>
    <phoneticPr fontId="4" type="noConversion"/>
  </si>
  <si>
    <r>
      <t>平　均</t>
    </r>
    <r>
      <rPr>
        <b/>
        <sz val="11"/>
        <rFont val="Times New Roman"/>
        <family val="1"/>
      </rPr>
      <t xml:space="preserve">  /  98</t>
    </r>
    <r>
      <rPr>
        <b/>
        <sz val="11"/>
        <rFont val="細明體"/>
        <family val="3"/>
        <charset val="136"/>
      </rPr>
      <t>年</t>
    </r>
    <phoneticPr fontId="4" type="noConversion"/>
  </si>
  <si>
    <r>
      <t>平　均</t>
    </r>
    <r>
      <rPr>
        <b/>
        <sz val="11"/>
        <rFont val="Times New Roman"/>
        <family val="1"/>
      </rPr>
      <t xml:space="preserve">  /  94</t>
    </r>
    <r>
      <rPr>
        <b/>
        <sz val="11"/>
        <rFont val="細明體"/>
        <family val="3"/>
        <charset val="136"/>
      </rPr>
      <t>年</t>
    </r>
    <phoneticPr fontId="4" type="noConversion"/>
  </si>
  <si>
    <r>
      <t>平　均</t>
    </r>
    <r>
      <rPr>
        <b/>
        <sz val="11"/>
        <rFont val="Times New Roman"/>
        <family val="1"/>
      </rPr>
      <t xml:space="preserve">  /  89</t>
    </r>
    <r>
      <rPr>
        <b/>
        <sz val="11"/>
        <rFont val="細明體"/>
        <family val="3"/>
        <charset val="136"/>
      </rPr>
      <t>年</t>
    </r>
    <phoneticPr fontId="4" type="noConversion"/>
  </si>
  <si>
    <t>營　　　　　　　　　　業　　　　　　　　　　支　　　　　　　　　　出</t>
    <phoneticPr fontId="4" type="noConversion"/>
  </si>
  <si>
    <t>營                 業                   支                 出</t>
    <phoneticPr fontId="4" type="noConversion"/>
  </si>
  <si>
    <t>營業成本</t>
    <phoneticPr fontId="4" type="noConversion"/>
  </si>
  <si>
    <t>營業費用及損失</t>
    <phoneticPr fontId="4" type="noConversion"/>
  </si>
  <si>
    <t>利息支出</t>
    <phoneticPr fontId="4" type="noConversion"/>
  </si>
  <si>
    <t>其他非營業
支出</t>
    <phoneticPr fontId="4" type="noConversion"/>
  </si>
  <si>
    <t>營建材料
耗用價值</t>
    <phoneticPr fontId="4" type="noConversion"/>
  </si>
  <si>
    <t>直接及間接
人工成本與職工福利</t>
    <phoneticPr fontId="4" type="noConversion"/>
  </si>
  <si>
    <t>出售房地產
土地成本</t>
    <phoneticPr fontId="4" type="noConversion"/>
  </si>
  <si>
    <t>工程費用－
稅捐支出</t>
    <phoneticPr fontId="4" type="noConversion"/>
  </si>
  <si>
    <t>工程費用－
折舊支出</t>
    <phoneticPr fontId="4" type="noConversion"/>
  </si>
  <si>
    <t>工程費用－
其他成本</t>
    <phoneticPr fontId="4" type="noConversion"/>
  </si>
  <si>
    <t>租金支出</t>
    <phoneticPr fontId="4" type="noConversion"/>
  </si>
  <si>
    <t>稅捐及規費</t>
    <phoneticPr fontId="4" type="noConversion"/>
  </si>
  <si>
    <t>各項折舊</t>
    <phoneticPr fontId="4" type="noConversion"/>
  </si>
  <si>
    <t>呆帳損失
及捐贈</t>
    <phoneticPr fontId="4" type="noConversion"/>
  </si>
  <si>
    <t>其他營
業費用</t>
    <phoneticPr fontId="4" type="noConversion"/>
  </si>
  <si>
    <t>營業支出</t>
    <phoneticPr fontId="5" type="noConversion"/>
  </si>
  <si>
    <t>單位：百分比</t>
    <phoneticPr fontId="4" type="noConversion"/>
  </si>
  <si>
    <t>存　貨
及存料
週轉率</t>
    <phoneticPr fontId="4" type="noConversion"/>
  </si>
  <si>
    <t>總資產
週轉率</t>
    <phoneticPr fontId="4" type="noConversion"/>
  </si>
  <si>
    <t>純益率</t>
    <phoneticPr fontId="4" type="noConversion"/>
  </si>
  <si>
    <t>營　業
純益率</t>
    <phoneticPr fontId="5" type="noConversion"/>
  </si>
  <si>
    <t>年初</t>
    <phoneticPr fontId="5" type="noConversion"/>
  </si>
  <si>
    <t>資產淨額－按經營特性分</t>
    <phoneticPr fontId="4" type="noConversion"/>
  </si>
  <si>
    <t>要素所得－按經營規模分</t>
    <phoneticPr fontId="4" type="noConversion"/>
  </si>
  <si>
    <t>要素所得－按經營規模分(續)</t>
    <phoneticPr fontId="4" type="noConversion"/>
  </si>
  <si>
    <t xml:space="preserve">　 </t>
    <phoneticPr fontId="4" type="noConversion"/>
  </si>
  <si>
    <t>及勞動生產力－按經營規模分</t>
    <phoneticPr fontId="4" type="noConversion"/>
  </si>
  <si>
    <t>營業成本</t>
  </si>
  <si>
    <t>自有資產淨額</t>
  </si>
  <si>
    <t>自有資產淨額</t>
    <phoneticPr fontId="5" type="noConversion"/>
  </si>
  <si>
    <t>年底實際運
用資產淨額</t>
  </si>
  <si>
    <t>自有資產毛額Sum</t>
  </si>
  <si>
    <t>s20</t>
  </si>
  <si>
    <t>營業收入（減發包工程款）</t>
    <phoneticPr fontId="5" type="noConversion"/>
  </si>
  <si>
    <t>在建承包工程及自地自建合建房屋施工成本價值</t>
    <phoneticPr fontId="5" type="noConversion"/>
  </si>
  <si>
    <t>年底在建承包工程</t>
    <phoneticPr fontId="5" type="noConversion"/>
  </si>
  <si>
    <t>流動負債</t>
    <phoneticPr fontId="5" type="noConversion"/>
  </si>
  <si>
    <t>資產總額</t>
    <phoneticPr fontId="5" type="noConversion"/>
  </si>
  <si>
    <t>負債總額</t>
    <phoneticPr fontId="5" type="noConversion"/>
  </si>
  <si>
    <t>長期負債</t>
    <phoneticPr fontId="5" type="noConversion"/>
  </si>
  <si>
    <t>淨值總額</t>
    <phoneticPr fontId="5" type="noConversion"/>
  </si>
  <si>
    <t>實收資本</t>
    <phoneticPr fontId="5" type="noConversion"/>
  </si>
  <si>
    <t>收入總額</t>
    <phoneticPr fontId="5" type="noConversion"/>
  </si>
  <si>
    <t>經營概況－按經營特性分</t>
    <phoneticPr fontId="4" type="noConversion"/>
  </si>
  <si>
    <t>經營概況－按經營特性分(續)</t>
    <phoneticPr fontId="4" type="noConversion"/>
  </si>
  <si>
    <t>全年生產淨額－按經營規模分</t>
    <phoneticPr fontId="4" type="noConversion"/>
  </si>
  <si>
    <t>全年生產淨額－按經營規模分(續)</t>
    <phoneticPr fontId="4" type="noConversion"/>
  </si>
  <si>
    <t>全年生產淨額－按經營特性分(續)</t>
    <phoneticPr fontId="4" type="noConversion"/>
  </si>
  <si>
    <t>實際運用資產淨額－按經營規模分</t>
    <phoneticPr fontId="4" type="noConversion"/>
  </si>
  <si>
    <t>運用資產淨額－按經營特性分(續)</t>
    <phoneticPr fontId="4" type="noConversion"/>
  </si>
  <si>
    <t>經營概況－按經營規模分</t>
    <phoneticPr fontId="4" type="noConversion"/>
  </si>
  <si>
    <t>經營概況－按經營規模分(續)</t>
    <phoneticPr fontId="4" type="noConversion"/>
  </si>
  <si>
    <t xml:space="preserve">各項成本費用支出－按經營規模分                        </t>
    <phoneticPr fontId="4" type="noConversion"/>
  </si>
  <si>
    <t>成本費用支出－按經營規模分(續)</t>
    <phoneticPr fontId="4" type="noConversion"/>
  </si>
  <si>
    <r>
      <t>總　計</t>
    </r>
    <r>
      <rPr>
        <b/>
        <sz val="11"/>
        <rFont val="Times New Roman"/>
        <family val="1"/>
      </rPr>
      <t xml:space="preserve">  /  95</t>
    </r>
    <r>
      <rPr>
        <b/>
        <sz val="11"/>
        <rFont val="細明體"/>
        <family val="3"/>
        <charset val="136"/>
      </rPr>
      <t>年</t>
    </r>
    <phoneticPr fontId="4" type="noConversion"/>
  </si>
  <si>
    <t>利潤-按經營特性分</t>
    <phoneticPr fontId="4" type="noConversion"/>
  </si>
  <si>
    <t>利潤-按經營規模分</t>
    <phoneticPr fontId="4" type="noConversion"/>
  </si>
  <si>
    <t>員工人數</t>
    <phoneticPr fontId="4" type="noConversion"/>
  </si>
  <si>
    <r>
      <t>9</t>
    </r>
    <r>
      <rPr>
        <sz val="11"/>
        <rFont val="標楷體"/>
        <family val="4"/>
        <charset val="136"/>
      </rPr>
      <t>人及以下</t>
    </r>
    <phoneticPr fontId="4" type="noConversion"/>
  </si>
  <si>
    <r>
      <t>10</t>
    </r>
    <r>
      <rPr>
        <sz val="11"/>
        <rFont val="標楷體"/>
        <family val="4"/>
        <charset val="136"/>
      </rPr>
      <t>～</t>
    </r>
    <r>
      <rPr>
        <sz val="11"/>
        <rFont val="Times New Roman"/>
        <family val="1"/>
      </rPr>
      <t>19</t>
    </r>
    <r>
      <rPr>
        <sz val="11"/>
        <rFont val="標楷體"/>
        <family val="4"/>
        <charset val="136"/>
      </rPr>
      <t>人</t>
    </r>
    <phoneticPr fontId="4" type="noConversion"/>
  </si>
  <si>
    <r>
      <t>20</t>
    </r>
    <r>
      <rPr>
        <sz val="11"/>
        <rFont val="標楷體"/>
        <family val="4"/>
        <charset val="136"/>
      </rPr>
      <t>～</t>
    </r>
    <r>
      <rPr>
        <sz val="11"/>
        <rFont val="Times New Roman"/>
        <family val="1"/>
      </rPr>
      <t>49</t>
    </r>
    <r>
      <rPr>
        <sz val="11"/>
        <rFont val="標楷體"/>
        <family val="4"/>
        <charset val="136"/>
      </rPr>
      <t>人</t>
    </r>
    <phoneticPr fontId="4" type="noConversion"/>
  </si>
  <si>
    <r>
      <t>50</t>
    </r>
    <r>
      <rPr>
        <sz val="11"/>
        <rFont val="標楷體"/>
        <family val="4"/>
        <charset val="136"/>
      </rPr>
      <t>～</t>
    </r>
    <r>
      <rPr>
        <sz val="11"/>
        <rFont val="Times New Roman"/>
        <family val="1"/>
      </rPr>
      <t>99</t>
    </r>
    <r>
      <rPr>
        <sz val="11"/>
        <rFont val="標楷體"/>
        <family val="4"/>
        <charset val="136"/>
      </rPr>
      <t>人</t>
    </r>
    <phoneticPr fontId="4" type="noConversion"/>
  </si>
  <si>
    <r>
      <t>100</t>
    </r>
    <r>
      <rPr>
        <sz val="11"/>
        <rFont val="標楷體"/>
        <family val="4"/>
        <charset val="136"/>
      </rPr>
      <t>～</t>
    </r>
    <r>
      <rPr>
        <sz val="11"/>
        <rFont val="Times New Roman"/>
        <family val="1"/>
      </rPr>
      <t>299</t>
    </r>
    <r>
      <rPr>
        <sz val="11"/>
        <rFont val="標楷體"/>
        <family val="4"/>
        <charset val="136"/>
      </rPr>
      <t>人</t>
    </r>
    <phoneticPr fontId="4" type="noConversion"/>
  </si>
  <si>
    <r>
      <t>300</t>
    </r>
    <r>
      <rPr>
        <sz val="11"/>
        <rFont val="標楷體"/>
        <family val="4"/>
        <charset val="136"/>
      </rPr>
      <t>人以上</t>
    </r>
    <phoneticPr fontId="4" type="noConversion"/>
  </si>
  <si>
    <t>結構及資本生產力－按經營特性分　</t>
    <phoneticPr fontId="4" type="noConversion"/>
  </si>
  <si>
    <t>全年生產淨額－按經營特性分</t>
    <phoneticPr fontId="4" type="noConversion"/>
  </si>
  <si>
    <t>利潤－按經營特性分</t>
    <phoneticPr fontId="4" type="noConversion"/>
  </si>
  <si>
    <t>全年各項成本費用支出－按經營特性分</t>
    <phoneticPr fontId="4" type="noConversion"/>
  </si>
  <si>
    <t xml:space="preserve">效率－按經營特性分     </t>
    <phoneticPr fontId="5" type="noConversion"/>
  </si>
  <si>
    <t>全年各項成本費用支出－按經營特性分(續)</t>
    <phoneticPr fontId="4" type="noConversion"/>
  </si>
  <si>
    <t>總額－按經營規模分</t>
    <phoneticPr fontId="4" type="noConversion"/>
  </si>
  <si>
    <t>表二  營造業經營</t>
    <phoneticPr fontId="4" type="noConversion"/>
  </si>
  <si>
    <t>概況 －按經營規模分(續)</t>
    <phoneticPr fontId="4" type="noConversion"/>
  </si>
  <si>
    <t xml:space="preserve">要素所得－按經營特性分                        </t>
    <phoneticPr fontId="4" type="noConversion"/>
  </si>
  <si>
    <t xml:space="preserve">要素所得－按經營特性分(續)                        </t>
    <phoneticPr fontId="4" type="noConversion"/>
  </si>
  <si>
    <t xml:space="preserve">成本費用支出－按經營特性分                        </t>
    <phoneticPr fontId="4" type="noConversion"/>
  </si>
  <si>
    <t>成本費用支出－按經營特性分(續)</t>
    <phoneticPr fontId="4" type="noConversion"/>
  </si>
  <si>
    <t>流動比率</t>
    <phoneticPr fontId="5" type="noConversion"/>
  </si>
  <si>
    <t>負債比率</t>
    <phoneticPr fontId="5" type="noConversion"/>
  </si>
  <si>
    <t>固定資產</t>
    <phoneticPr fontId="4" type="noConversion"/>
  </si>
  <si>
    <t>固定資產</t>
    <phoneticPr fontId="5" type="noConversion"/>
  </si>
  <si>
    <t>流動資產</t>
    <phoneticPr fontId="5" type="noConversion"/>
  </si>
  <si>
    <r>
      <t>平　均</t>
    </r>
    <r>
      <rPr>
        <b/>
        <sz val="11"/>
        <rFont val="Times New Roman"/>
        <family val="1"/>
      </rPr>
      <t xml:space="preserve">  /  93</t>
    </r>
    <r>
      <rPr>
        <b/>
        <sz val="11"/>
        <rFont val="細明體"/>
        <family val="3"/>
        <charset val="136"/>
      </rPr>
      <t>年</t>
    </r>
    <phoneticPr fontId="4" type="noConversion"/>
  </si>
  <si>
    <r>
      <t>平　均</t>
    </r>
    <r>
      <rPr>
        <b/>
        <sz val="11"/>
        <rFont val="Times New Roman"/>
        <family val="1"/>
      </rPr>
      <t xml:space="preserve">  /  95</t>
    </r>
    <r>
      <rPr>
        <b/>
        <sz val="11"/>
        <rFont val="細明體"/>
        <family val="3"/>
        <charset val="136"/>
      </rPr>
      <t>年</t>
    </r>
    <phoneticPr fontId="4" type="noConversion"/>
  </si>
  <si>
    <r>
      <t>平　均</t>
    </r>
    <r>
      <rPr>
        <b/>
        <sz val="11"/>
        <rFont val="Times New Roman"/>
        <family val="1"/>
      </rPr>
      <t xml:space="preserve">  /  96</t>
    </r>
    <r>
      <rPr>
        <b/>
        <sz val="11"/>
        <rFont val="細明體"/>
        <family val="3"/>
        <charset val="136"/>
      </rPr>
      <t>年</t>
    </r>
    <phoneticPr fontId="4" type="noConversion"/>
  </si>
  <si>
    <r>
      <t>平　均</t>
    </r>
    <r>
      <rPr>
        <b/>
        <sz val="11"/>
        <rFont val="Times New Roman"/>
        <family val="1"/>
      </rPr>
      <t xml:space="preserve">  /  97</t>
    </r>
    <r>
      <rPr>
        <b/>
        <sz val="11"/>
        <rFont val="細明體"/>
        <family val="3"/>
        <charset val="136"/>
      </rPr>
      <t>年</t>
    </r>
    <phoneticPr fontId="4" type="noConversion"/>
  </si>
  <si>
    <t>專業營造業</t>
    <phoneticPr fontId="4" type="noConversion"/>
  </si>
  <si>
    <t>土木包工業</t>
    <phoneticPr fontId="4" type="noConversion"/>
  </si>
  <si>
    <r>
      <t>平　均</t>
    </r>
    <r>
      <rPr>
        <b/>
        <sz val="11"/>
        <rFont val="Times New Roman"/>
        <family val="1"/>
      </rPr>
      <t xml:space="preserve">  /  90</t>
    </r>
    <r>
      <rPr>
        <b/>
        <sz val="11"/>
        <rFont val="細明體"/>
        <family val="3"/>
        <charset val="136"/>
      </rPr>
      <t>年</t>
    </r>
    <phoneticPr fontId="4" type="noConversion"/>
  </si>
  <si>
    <r>
      <t>平　均</t>
    </r>
    <r>
      <rPr>
        <b/>
        <sz val="11"/>
        <rFont val="Times New Roman"/>
        <family val="1"/>
      </rPr>
      <t xml:space="preserve">  /  91</t>
    </r>
    <r>
      <rPr>
        <b/>
        <sz val="11"/>
        <rFont val="細明體"/>
        <family val="3"/>
        <charset val="136"/>
      </rPr>
      <t>年</t>
    </r>
    <phoneticPr fontId="4" type="noConversion"/>
  </si>
  <si>
    <r>
      <t>平　均</t>
    </r>
    <r>
      <rPr>
        <b/>
        <sz val="11"/>
        <rFont val="Times New Roman"/>
        <family val="1"/>
      </rPr>
      <t xml:space="preserve">  /  92</t>
    </r>
    <r>
      <rPr>
        <b/>
        <sz val="11"/>
        <rFont val="細明體"/>
        <family val="3"/>
        <charset val="136"/>
      </rPr>
      <t>年</t>
    </r>
    <phoneticPr fontId="4" type="noConversion"/>
  </si>
  <si>
    <t>單位：新臺幣千元</t>
  </si>
  <si>
    <t>單位：新臺幣千元；百分比</t>
  </si>
  <si>
    <t>全年各項
營建工程價值</t>
    <phoneticPr fontId="4" type="noConversion"/>
  </si>
  <si>
    <t>廣義
生產總額</t>
    <phoneticPr fontId="4" type="noConversion"/>
  </si>
  <si>
    <t>總額－按經營特性分</t>
    <phoneticPr fontId="4" type="noConversion"/>
  </si>
  <si>
    <t>2.「發包給本調查對象之發包工程款」係指本調查對象發包給同為調查對象之營造業者；</t>
    <phoneticPr fontId="4" type="noConversion"/>
  </si>
  <si>
    <t xml:space="preserve">    </t>
    <phoneticPr fontId="4" type="noConversion"/>
  </si>
  <si>
    <r>
      <t>平　均</t>
    </r>
    <r>
      <rPr>
        <b/>
        <sz val="11"/>
        <rFont val="Times New Roman"/>
        <family val="1"/>
      </rPr>
      <t xml:space="preserve">  /  99</t>
    </r>
    <r>
      <rPr>
        <b/>
        <sz val="11"/>
        <rFont val="細明體"/>
        <family val="3"/>
        <charset val="136"/>
      </rPr>
      <t>年</t>
    </r>
    <phoneticPr fontId="4" type="noConversion"/>
  </si>
  <si>
    <t>利潤－按經營規模分</t>
    <phoneticPr fontId="4" type="noConversion"/>
  </si>
  <si>
    <t xml:space="preserve">  表四十九  營造業平均每企業</t>
    <phoneticPr fontId="4" type="noConversion"/>
  </si>
  <si>
    <t xml:space="preserve">                表四十九  營造業平均每企業</t>
    <phoneticPr fontId="4" type="noConversion"/>
  </si>
  <si>
    <t>營　　　　　　　　　　業　　　　　　　　　　支　　　　　　　　　　出</t>
    <phoneticPr fontId="4" type="noConversion"/>
  </si>
  <si>
    <t>營                 業                   支                 出</t>
    <phoneticPr fontId="4" type="noConversion"/>
  </si>
  <si>
    <r>
      <t>非</t>
    </r>
    <r>
      <rPr>
        <sz val="11"/>
        <rFont val="Times New Roman"/>
        <family val="1"/>
      </rPr>
      <t xml:space="preserve">  </t>
    </r>
    <r>
      <rPr>
        <sz val="11"/>
        <rFont val="標楷體"/>
        <family val="4"/>
        <charset val="136"/>
      </rPr>
      <t>營</t>
    </r>
    <r>
      <rPr>
        <sz val="11"/>
        <rFont val="Times New Roman"/>
        <family val="1"/>
      </rPr>
      <t xml:space="preserve">  </t>
    </r>
    <r>
      <rPr>
        <sz val="11"/>
        <rFont val="標楷體"/>
        <family val="4"/>
        <charset val="136"/>
      </rPr>
      <t>業</t>
    </r>
    <r>
      <rPr>
        <sz val="11"/>
        <rFont val="Times New Roman"/>
        <family val="1"/>
      </rPr>
      <t xml:space="preserve">  </t>
    </r>
    <r>
      <rPr>
        <sz val="11"/>
        <rFont val="標楷體"/>
        <family val="4"/>
        <charset val="136"/>
      </rPr>
      <t>支</t>
    </r>
    <r>
      <rPr>
        <sz val="11"/>
        <rFont val="Times New Roman"/>
        <family val="1"/>
      </rPr>
      <t xml:space="preserve">  </t>
    </r>
    <r>
      <rPr>
        <sz val="11"/>
        <rFont val="標楷體"/>
        <family val="4"/>
        <charset val="136"/>
      </rPr>
      <t>出</t>
    </r>
    <phoneticPr fontId="4" type="noConversion"/>
  </si>
  <si>
    <t>營業成本</t>
    <phoneticPr fontId="4" type="noConversion"/>
  </si>
  <si>
    <t>營業費用及損失</t>
    <phoneticPr fontId="4" type="noConversion"/>
  </si>
  <si>
    <t>利息支出</t>
    <phoneticPr fontId="4" type="noConversion"/>
  </si>
  <si>
    <t>其他非營業
支出</t>
    <phoneticPr fontId="4" type="noConversion"/>
  </si>
  <si>
    <t>營建材料
耗用價值</t>
    <phoneticPr fontId="4" type="noConversion"/>
  </si>
  <si>
    <t>直接及間接
人工成本與職工福利</t>
    <phoneticPr fontId="4" type="noConversion"/>
  </si>
  <si>
    <t>出售房地產
土地成本</t>
    <phoneticPr fontId="4" type="noConversion"/>
  </si>
  <si>
    <t>工程費用－
稅捐支出</t>
    <phoneticPr fontId="4" type="noConversion"/>
  </si>
  <si>
    <t>工程費用－
折舊支出</t>
    <phoneticPr fontId="4" type="noConversion"/>
  </si>
  <si>
    <t>工程費用－
其他成本</t>
    <phoneticPr fontId="4" type="noConversion"/>
  </si>
  <si>
    <t>租金支出</t>
    <phoneticPr fontId="4" type="noConversion"/>
  </si>
  <si>
    <t>稅捐及規費</t>
    <phoneticPr fontId="4" type="noConversion"/>
  </si>
  <si>
    <t>各項折舊</t>
    <phoneticPr fontId="4" type="noConversion"/>
  </si>
  <si>
    <t>呆帳損失
及捐贈</t>
    <phoneticPr fontId="4" type="noConversion"/>
  </si>
  <si>
    <t>其他營
業費用</t>
    <phoneticPr fontId="4" type="noConversion"/>
  </si>
  <si>
    <r>
      <t>平　均</t>
    </r>
    <r>
      <rPr>
        <b/>
        <sz val="11"/>
        <rFont val="Times New Roman"/>
        <family val="1"/>
      </rPr>
      <t xml:space="preserve">  /  89</t>
    </r>
    <r>
      <rPr>
        <b/>
        <sz val="11"/>
        <rFont val="細明體"/>
        <family val="3"/>
        <charset val="136"/>
      </rPr>
      <t>年</t>
    </r>
    <phoneticPr fontId="4" type="noConversion"/>
  </si>
  <si>
    <t xml:space="preserve">  表五十  營造業平均每企業</t>
    <phoneticPr fontId="4" type="noConversion"/>
  </si>
  <si>
    <t>實際運用資產毛額－按經營規模分(續)</t>
    <phoneticPr fontId="4" type="noConversion"/>
  </si>
  <si>
    <t>全年各項成本費用支出－按經營規模分</t>
    <phoneticPr fontId="4" type="noConversion"/>
  </si>
  <si>
    <t>全年各項成本費用支出－按經營規模分(續)</t>
    <phoneticPr fontId="4" type="noConversion"/>
  </si>
  <si>
    <t>及勞動生產力－按經營特性分</t>
    <phoneticPr fontId="4" type="noConversion"/>
  </si>
  <si>
    <t>...</t>
    <phoneticPr fontId="4" type="noConversion"/>
  </si>
  <si>
    <t>經營效率－按經營規模分</t>
    <phoneticPr fontId="5" type="noConversion"/>
  </si>
  <si>
    <t>固定資產淨額</t>
    <phoneticPr fontId="5" type="noConversion"/>
  </si>
  <si>
    <t>s14</t>
    <phoneticPr fontId="4" type="noConversion"/>
  </si>
  <si>
    <t>s20</t>
    <phoneticPr fontId="4" type="noConversion"/>
  </si>
  <si>
    <t>s1</t>
    <phoneticPr fontId="4" type="noConversion"/>
  </si>
  <si>
    <t>s8</t>
    <phoneticPr fontId="4" type="noConversion"/>
  </si>
  <si>
    <t>s13</t>
    <phoneticPr fontId="4" type="noConversion"/>
  </si>
  <si>
    <t>s17</t>
    <phoneticPr fontId="4" type="noConversion"/>
  </si>
  <si>
    <t>T01V0017  Q720</t>
    <phoneticPr fontId="4" type="noConversion"/>
  </si>
  <si>
    <t>結構及資本生產力－按經營規模分</t>
    <phoneticPr fontId="4" type="noConversion"/>
  </si>
  <si>
    <t>全年各項營建
工程價值</t>
    <phoneticPr fontId="4" type="noConversion"/>
  </si>
  <si>
    <t>協助的項目</t>
  </si>
  <si>
    <r>
      <t>平　均</t>
    </r>
    <r>
      <rPr>
        <b/>
        <sz val="11"/>
        <rFont val="Times New Roman"/>
        <family val="1"/>
      </rPr>
      <t xml:space="preserve">  / 101</t>
    </r>
    <r>
      <rPr>
        <b/>
        <sz val="11"/>
        <rFont val="細明體"/>
        <family val="3"/>
        <charset val="136"/>
      </rPr>
      <t>年</t>
    </r>
    <phoneticPr fontId="4" type="noConversion"/>
  </si>
  <si>
    <r>
      <t xml:space="preserve"> </t>
    </r>
    <r>
      <rPr>
        <sz val="11"/>
        <rFont val="標楷體"/>
        <family val="4"/>
        <charset val="136"/>
      </rPr>
      <t>中部其他</t>
    </r>
    <phoneticPr fontId="4" type="noConversion"/>
  </si>
  <si>
    <t>生產毛額</t>
  </si>
  <si>
    <t>生產淨額(按要素成本)</t>
  </si>
  <si>
    <t>營業收入-發包工程款</t>
  </si>
  <si>
    <t>q701  存料</t>
  </si>
  <si>
    <t>q702  建築用地</t>
  </si>
  <si>
    <t>實際運用固定資產淨額</t>
  </si>
  <si>
    <t>自有資產毛額</t>
  </si>
  <si>
    <t>收入總額-發包工程款</t>
  </si>
  <si>
    <t>年底在建承包工程及自地自建合建房屋施工價值</t>
  </si>
  <si>
    <t>年初在建承包工程及自地自建合建房屋施工價值</t>
  </si>
  <si>
    <t>營業支出</t>
  </si>
  <si>
    <t>實際運用資產淨額</t>
  </si>
  <si>
    <t>男性</t>
    <phoneticPr fontId="4" type="noConversion"/>
  </si>
  <si>
    <t>女性</t>
    <phoneticPr fontId="4" type="noConversion"/>
  </si>
  <si>
    <t>年底員工人數（人）</t>
    <phoneticPr fontId="4" type="noConversion"/>
  </si>
  <si>
    <t>平均</t>
    <phoneticPr fontId="4" type="noConversion"/>
  </si>
  <si>
    <t>男性平均</t>
    <phoneticPr fontId="4" type="noConversion"/>
  </si>
  <si>
    <t>女性平均</t>
    <phoneticPr fontId="4" type="noConversion"/>
  </si>
  <si>
    <t>員　工（人）</t>
  </si>
  <si>
    <t>300,000萬元以上</t>
    <phoneticPr fontId="4" type="noConversion"/>
  </si>
  <si>
    <t>未滿600萬元</t>
    <phoneticPr fontId="4" type="noConversion"/>
  </si>
  <si>
    <t xml:space="preserve">    600萬元～ </t>
    <phoneticPr fontId="4" type="noConversion"/>
  </si>
  <si>
    <t xml:space="preserve">  1,000萬元～ </t>
    <phoneticPr fontId="4" type="noConversion"/>
  </si>
  <si>
    <t xml:space="preserve">  2,000萬元～</t>
    <phoneticPr fontId="4" type="noConversion"/>
  </si>
  <si>
    <t xml:space="preserve">  5,000萬元～</t>
    <phoneticPr fontId="4" type="noConversion"/>
  </si>
  <si>
    <t xml:space="preserve"> 10,000萬元～ </t>
    <phoneticPr fontId="4" type="noConversion"/>
  </si>
  <si>
    <t xml:space="preserve"> 30,000萬元～ </t>
    <phoneticPr fontId="4" type="noConversion"/>
  </si>
  <si>
    <t xml:space="preserve"> 50,000萬元～</t>
    <phoneticPr fontId="4" type="noConversion"/>
  </si>
  <si>
    <t xml:space="preserve">100,000萬元～ </t>
    <phoneticPr fontId="4" type="noConversion"/>
  </si>
  <si>
    <r>
      <t xml:space="preserve"> </t>
    </r>
    <r>
      <rPr>
        <sz val="11"/>
        <rFont val="標楷體"/>
        <family val="4"/>
        <charset val="136"/>
      </rPr>
      <t>新</t>
    </r>
    <r>
      <rPr>
        <sz val="11"/>
        <rFont val="Times New Roman"/>
        <family val="1"/>
      </rPr>
      <t xml:space="preserve">   </t>
    </r>
    <r>
      <rPr>
        <sz val="11"/>
        <rFont val="標楷體"/>
        <family val="4"/>
        <charset val="136"/>
      </rPr>
      <t>北</t>
    </r>
    <r>
      <rPr>
        <sz val="11"/>
        <rFont val="Times New Roman"/>
        <family val="1"/>
      </rPr>
      <t xml:space="preserve">   </t>
    </r>
    <r>
      <rPr>
        <sz val="11"/>
        <rFont val="標楷體"/>
        <family val="4"/>
        <charset val="136"/>
      </rPr>
      <t>市</t>
    </r>
    <phoneticPr fontId="4" type="noConversion"/>
  </si>
  <si>
    <r>
      <t xml:space="preserve"> </t>
    </r>
    <r>
      <rPr>
        <sz val="11"/>
        <rFont val="標楷體"/>
        <family val="4"/>
        <charset val="136"/>
      </rPr>
      <t>臺</t>
    </r>
    <r>
      <rPr>
        <sz val="11"/>
        <rFont val="Times New Roman"/>
        <family val="1"/>
      </rPr>
      <t xml:space="preserve">   </t>
    </r>
    <r>
      <rPr>
        <sz val="11"/>
        <rFont val="標楷體"/>
        <family val="4"/>
        <charset val="136"/>
      </rPr>
      <t>北</t>
    </r>
    <r>
      <rPr>
        <sz val="11"/>
        <rFont val="Times New Roman"/>
        <family val="1"/>
      </rPr>
      <t xml:space="preserve">   </t>
    </r>
    <r>
      <rPr>
        <sz val="11"/>
        <rFont val="標楷體"/>
        <family val="4"/>
        <charset val="136"/>
      </rPr>
      <t>市</t>
    </r>
    <phoneticPr fontId="4" type="noConversion"/>
  </si>
  <si>
    <r>
      <t xml:space="preserve"> </t>
    </r>
    <r>
      <rPr>
        <sz val="11"/>
        <rFont val="標楷體"/>
        <family val="4"/>
        <charset val="136"/>
      </rPr>
      <t>臺</t>
    </r>
    <r>
      <rPr>
        <sz val="11"/>
        <rFont val="Times New Roman"/>
        <family val="1"/>
      </rPr>
      <t xml:space="preserve">   </t>
    </r>
    <r>
      <rPr>
        <sz val="11"/>
        <rFont val="標楷體"/>
        <family val="4"/>
        <charset val="136"/>
      </rPr>
      <t>中</t>
    </r>
    <r>
      <rPr>
        <sz val="11"/>
        <rFont val="Times New Roman"/>
        <family val="1"/>
      </rPr>
      <t xml:space="preserve">   </t>
    </r>
    <r>
      <rPr>
        <sz val="11"/>
        <rFont val="標楷體"/>
        <family val="4"/>
        <charset val="136"/>
      </rPr>
      <t>市</t>
    </r>
    <phoneticPr fontId="4" type="noConversion"/>
  </si>
  <si>
    <r>
      <t xml:space="preserve"> </t>
    </r>
    <r>
      <rPr>
        <sz val="11"/>
        <rFont val="標楷體"/>
        <family val="4"/>
        <charset val="136"/>
      </rPr>
      <t>臺</t>
    </r>
    <r>
      <rPr>
        <sz val="11"/>
        <rFont val="Times New Roman"/>
        <family val="1"/>
      </rPr>
      <t xml:space="preserve">   </t>
    </r>
    <r>
      <rPr>
        <sz val="11"/>
        <rFont val="標楷體"/>
        <family val="4"/>
        <charset val="136"/>
      </rPr>
      <t>南</t>
    </r>
    <r>
      <rPr>
        <sz val="11"/>
        <rFont val="Times New Roman"/>
        <family val="1"/>
      </rPr>
      <t xml:space="preserve">   </t>
    </r>
    <r>
      <rPr>
        <sz val="11"/>
        <rFont val="標楷體"/>
        <family val="4"/>
        <charset val="136"/>
      </rPr>
      <t>市</t>
    </r>
    <phoneticPr fontId="4" type="noConversion"/>
  </si>
  <si>
    <r>
      <t xml:space="preserve"> </t>
    </r>
    <r>
      <rPr>
        <sz val="11"/>
        <rFont val="標楷體"/>
        <family val="4"/>
        <charset val="136"/>
      </rPr>
      <t>高</t>
    </r>
    <r>
      <rPr>
        <sz val="11"/>
        <rFont val="Times New Roman"/>
        <family val="1"/>
      </rPr>
      <t xml:space="preserve">   </t>
    </r>
    <r>
      <rPr>
        <sz val="11"/>
        <rFont val="標楷體"/>
        <family val="4"/>
        <charset val="136"/>
      </rPr>
      <t>雄</t>
    </r>
    <r>
      <rPr>
        <sz val="11"/>
        <rFont val="Times New Roman"/>
        <family val="1"/>
      </rPr>
      <t xml:space="preserve">   </t>
    </r>
    <r>
      <rPr>
        <sz val="11"/>
        <rFont val="標楷體"/>
        <family val="4"/>
        <charset val="136"/>
      </rPr>
      <t>市</t>
    </r>
    <phoneticPr fontId="4" type="noConversion"/>
  </si>
  <si>
    <t>需要協助-</t>
  </si>
  <si>
    <t>產業環境</t>
  </si>
  <si>
    <t>融資部分</t>
    <phoneticPr fontId="6" type="noConversion"/>
  </si>
  <si>
    <t>制度部分</t>
    <phoneticPr fontId="6" type="noConversion"/>
  </si>
  <si>
    <r>
      <t>非</t>
    </r>
    <r>
      <rPr>
        <sz val="11"/>
        <rFont val="Times New Roman"/>
        <family val="1"/>
      </rPr>
      <t xml:space="preserve">  </t>
    </r>
    <r>
      <rPr>
        <sz val="11"/>
        <rFont val="標楷體"/>
        <family val="4"/>
        <charset val="136"/>
      </rPr>
      <t>營</t>
    </r>
    <r>
      <rPr>
        <sz val="11"/>
        <rFont val="Times New Roman"/>
        <family val="1"/>
      </rPr>
      <t xml:space="preserve">  </t>
    </r>
    <r>
      <rPr>
        <sz val="11"/>
        <rFont val="標楷體"/>
        <family val="4"/>
        <charset val="136"/>
      </rPr>
      <t>業</t>
    </r>
    <r>
      <rPr>
        <sz val="11"/>
        <rFont val="Times New Roman"/>
        <family val="1"/>
      </rPr>
      <t xml:space="preserve">  </t>
    </r>
    <r>
      <rPr>
        <sz val="11"/>
        <rFont val="標楷體"/>
        <family val="4"/>
        <charset val="136"/>
      </rPr>
      <t>支</t>
    </r>
    <r>
      <rPr>
        <sz val="11"/>
        <rFont val="Times New Roman"/>
        <family val="1"/>
      </rPr>
      <t xml:space="preserve">  </t>
    </r>
    <r>
      <rPr>
        <sz val="11"/>
        <rFont val="標楷體"/>
        <family val="4"/>
        <charset val="136"/>
      </rPr>
      <t>出</t>
    </r>
    <phoneticPr fontId="4" type="noConversion"/>
  </si>
  <si>
    <r>
      <t>平　均</t>
    </r>
    <r>
      <rPr>
        <b/>
        <sz val="11"/>
        <rFont val="Times New Roman"/>
        <family val="1"/>
      </rPr>
      <t xml:space="preserve">  /  100</t>
    </r>
    <r>
      <rPr>
        <b/>
        <sz val="11"/>
        <rFont val="細明體"/>
        <family val="3"/>
        <charset val="136"/>
      </rPr>
      <t>年</t>
    </r>
    <phoneticPr fontId="4" type="noConversion"/>
  </si>
  <si>
    <r>
      <t>平　均</t>
    </r>
    <r>
      <rPr>
        <b/>
        <sz val="11"/>
        <rFont val="Times New Roman"/>
        <family val="1"/>
      </rPr>
      <t xml:space="preserve">  /  102</t>
    </r>
    <r>
      <rPr>
        <b/>
        <sz val="11"/>
        <rFont val="細明體"/>
        <family val="3"/>
        <charset val="136"/>
      </rPr>
      <t>年</t>
    </r>
    <phoneticPr fontId="4" type="noConversion"/>
  </si>
  <si>
    <t>消　　　                   費</t>
    <phoneticPr fontId="4" type="noConversion"/>
  </si>
  <si>
    <t xml:space="preserve">中　　        　間　 </t>
    <phoneticPr fontId="4" type="noConversion"/>
  </si>
  <si>
    <t>中　　           　間</t>
    <phoneticPr fontId="4" type="noConversion"/>
  </si>
  <si>
    <t>…</t>
    <phoneticPr fontId="4" type="noConversion"/>
  </si>
  <si>
    <t>平均每單位員工人數(人)</t>
    <phoneticPr fontId="4" type="noConversion"/>
  </si>
  <si>
    <t>其他營業外
支出</t>
    <phoneticPr fontId="4" type="noConversion"/>
  </si>
  <si>
    <t>員</t>
    <phoneticPr fontId="4" type="noConversion"/>
  </si>
  <si>
    <t>職</t>
  </si>
  <si>
    <t>直接及間接人工
成本與職工福利</t>
    <phoneticPr fontId="4" type="noConversion"/>
  </si>
  <si>
    <t>表三  營造業年底</t>
    <phoneticPr fontId="4" type="noConversion"/>
  </si>
  <si>
    <t>註：1.「發包工程款」於98年(含)以後分為發包給「本調查對象」及「非本調查對象」之發包工程款。</t>
    <phoneticPr fontId="4" type="noConversion"/>
  </si>
  <si>
    <t>協助營建廠商承攬海外營繕工程</t>
  </si>
  <si>
    <t>政府協助減輕工程保險與再保的壓力</t>
  </si>
  <si>
    <t>外交捐助工程款指定本國廠商承攬</t>
  </si>
  <si>
    <t>技術人員</t>
  </si>
  <si>
    <t xml:space="preserve"> </t>
    <phoneticPr fontId="4" type="noConversion"/>
  </si>
  <si>
    <t>S20</t>
    <phoneticPr fontId="4" type="noConversion"/>
  </si>
  <si>
    <t>員工人數</t>
    <phoneticPr fontId="4" type="noConversion"/>
  </si>
  <si>
    <t>生產總額</t>
    <phoneticPr fontId="4" type="noConversion"/>
  </si>
  <si>
    <t>實際運用資產淨額</t>
    <phoneticPr fontId="4" type="noConversion"/>
  </si>
  <si>
    <t>獨資或合夥</t>
    <phoneticPr fontId="4" type="noConversion"/>
  </si>
  <si>
    <t>等級別</t>
    <phoneticPr fontId="4" type="noConversion"/>
  </si>
  <si>
    <t>土木包工業</t>
    <phoneticPr fontId="4" type="noConversion"/>
  </si>
  <si>
    <t>專業營造業</t>
    <phoneticPr fontId="4" type="noConversion"/>
  </si>
  <si>
    <t>地區別</t>
    <phoneticPr fontId="4" type="noConversion"/>
  </si>
  <si>
    <t>北部地區</t>
    <phoneticPr fontId="4" type="noConversion"/>
  </si>
  <si>
    <t>中部地區</t>
    <phoneticPr fontId="4" type="noConversion"/>
  </si>
  <si>
    <t>南部地區</t>
    <phoneticPr fontId="4" type="noConversion"/>
  </si>
  <si>
    <t>東部地區</t>
    <phoneticPr fontId="4" type="noConversion"/>
  </si>
  <si>
    <t>金馬地區</t>
    <phoneticPr fontId="4" type="noConversion"/>
  </si>
  <si>
    <t>有承攬政府工程</t>
    <phoneticPr fontId="4" type="noConversion"/>
  </si>
  <si>
    <t>純政府工程</t>
    <phoneticPr fontId="4" type="noConversion"/>
  </si>
  <si>
    <t>政府工程50%以上</t>
    <phoneticPr fontId="4" type="noConversion"/>
  </si>
  <si>
    <t>政府工程未滿50%</t>
    <phoneticPr fontId="4" type="noConversion"/>
  </si>
  <si>
    <t>無承攬政府工程</t>
    <phoneticPr fontId="4" type="noConversion"/>
  </si>
  <si>
    <t>...</t>
    <phoneticPr fontId="6" type="noConversion"/>
  </si>
  <si>
    <t>s20</t>
    <phoneticPr fontId="5" type="noConversion"/>
  </si>
  <si>
    <t xml:space="preserve"> q801f + </t>
    <phoneticPr fontId="5" type="noConversion"/>
  </si>
  <si>
    <t>q804 +</t>
    <phoneticPr fontId="5" type="noConversion"/>
  </si>
  <si>
    <t>q806 +</t>
    <phoneticPr fontId="5" type="noConversion"/>
  </si>
  <si>
    <t>q807+</t>
    <phoneticPr fontId="5" type="noConversion"/>
  </si>
  <si>
    <t xml:space="preserve"> q808a (q807 + q808) </t>
    <phoneticPr fontId="5" type="noConversion"/>
  </si>
  <si>
    <t>...</t>
    <phoneticPr fontId="6" type="noConversion"/>
  </si>
  <si>
    <t>收入總額</t>
    <phoneticPr fontId="4" type="noConversion"/>
  </si>
  <si>
    <t>S20</t>
    <phoneticPr fontId="5" type="noConversion"/>
  </si>
  <si>
    <t>年底</t>
    <phoneticPr fontId="5" type="noConversion"/>
  </si>
  <si>
    <t>年初</t>
    <phoneticPr fontId="5" type="noConversion"/>
  </si>
  <si>
    <t>營業支出</t>
    <phoneticPr fontId="5" type="noConversion"/>
  </si>
  <si>
    <t>生產毛額</t>
    <phoneticPr fontId="4" type="noConversion"/>
  </si>
  <si>
    <t>生產淨額</t>
    <phoneticPr fontId="4" type="noConversion"/>
  </si>
  <si>
    <t>q703f</t>
    <phoneticPr fontId="5" type="noConversion"/>
  </si>
  <si>
    <t>...</t>
    <phoneticPr fontId="4" type="noConversion"/>
  </si>
  <si>
    <t>獨資或合夥</t>
    <phoneticPr fontId="4" type="noConversion"/>
  </si>
  <si>
    <t>等級別</t>
    <phoneticPr fontId="4" type="noConversion"/>
  </si>
  <si>
    <t>土木包工業</t>
    <phoneticPr fontId="4" type="noConversion"/>
  </si>
  <si>
    <t>專業營造業</t>
    <phoneticPr fontId="4" type="noConversion"/>
  </si>
  <si>
    <t>地區別</t>
    <phoneticPr fontId="4" type="noConversion"/>
  </si>
  <si>
    <t>北部地區</t>
    <phoneticPr fontId="4" type="noConversion"/>
  </si>
  <si>
    <t>南部地區</t>
    <phoneticPr fontId="4" type="noConversion"/>
  </si>
  <si>
    <t>東部地區</t>
    <phoneticPr fontId="4" type="noConversion"/>
  </si>
  <si>
    <t>金馬地區</t>
    <phoneticPr fontId="4" type="noConversion"/>
  </si>
  <si>
    <t>有承攬政府工程</t>
    <phoneticPr fontId="4" type="noConversion"/>
  </si>
  <si>
    <t>純政府工程</t>
    <phoneticPr fontId="4" type="noConversion"/>
  </si>
  <si>
    <t>政府工程50%以上</t>
    <phoneticPr fontId="4" type="noConversion"/>
  </si>
  <si>
    <t>政府工程未滿50%</t>
    <phoneticPr fontId="4" type="noConversion"/>
  </si>
  <si>
    <t>無承攬政府工程</t>
    <phoneticPr fontId="4" type="noConversion"/>
  </si>
  <si>
    <t>100年調整前</t>
    <phoneticPr fontId="4" type="noConversion"/>
  </si>
  <si>
    <t>100年調整後</t>
    <phoneticPr fontId="4" type="noConversion"/>
  </si>
  <si>
    <t>。。。</t>
    <phoneticPr fontId="4" type="noConversion"/>
  </si>
  <si>
    <t>在建承包工程及
自地自建合建房
屋施工成本價值</t>
    <phoneticPr fontId="4" type="noConversion"/>
  </si>
  <si>
    <t>公司組織</t>
    <phoneticPr fontId="4" type="noConversion"/>
  </si>
  <si>
    <t>獨資或合夥</t>
    <phoneticPr fontId="4" type="noConversion"/>
  </si>
  <si>
    <t>等級別</t>
    <phoneticPr fontId="4" type="noConversion"/>
  </si>
  <si>
    <t>土木包工業</t>
    <phoneticPr fontId="4" type="noConversion"/>
  </si>
  <si>
    <t>專業營造業</t>
    <phoneticPr fontId="4" type="noConversion"/>
  </si>
  <si>
    <t>地區別</t>
    <phoneticPr fontId="4" type="noConversion"/>
  </si>
  <si>
    <t>北部地區</t>
    <phoneticPr fontId="4" type="noConversion"/>
  </si>
  <si>
    <t>中部地區</t>
    <phoneticPr fontId="4" type="noConversion"/>
  </si>
  <si>
    <t>南部地區</t>
    <phoneticPr fontId="4" type="noConversion"/>
  </si>
  <si>
    <t>東部地區</t>
    <phoneticPr fontId="4" type="noConversion"/>
  </si>
  <si>
    <t>金馬地區</t>
    <phoneticPr fontId="4" type="noConversion"/>
  </si>
  <si>
    <t>有承攬政府工程</t>
    <phoneticPr fontId="4" type="noConversion"/>
  </si>
  <si>
    <t>純政府工程</t>
    <phoneticPr fontId="4" type="noConversion"/>
  </si>
  <si>
    <t>政府工程50%以上</t>
    <phoneticPr fontId="4" type="noConversion"/>
  </si>
  <si>
    <t>政府工程未滿50%</t>
    <phoneticPr fontId="4" type="noConversion"/>
  </si>
  <si>
    <t>無承攬政府工程</t>
    <phoneticPr fontId="4" type="noConversion"/>
  </si>
  <si>
    <t>...</t>
    <phoneticPr fontId="4" type="noConversion"/>
  </si>
  <si>
    <t>…</t>
    <phoneticPr fontId="4" type="noConversion"/>
  </si>
  <si>
    <t>...</t>
    <phoneticPr fontId="6" type="noConversion"/>
  </si>
  <si>
    <t>...</t>
    <phoneticPr fontId="4" type="noConversion"/>
  </si>
  <si>
    <t>…</t>
    <phoneticPr fontId="4" type="noConversion"/>
  </si>
  <si>
    <t>...</t>
    <phoneticPr fontId="6" type="noConversion"/>
  </si>
  <si>
    <t>年底使用
土地面積
（平方公尺/家）</t>
    <phoneticPr fontId="4" type="noConversion"/>
  </si>
  <si>
    <t>年底使用建築
物樓地板面積
（平方公尺/家）</t>
    <phoneticPr fontId="4" type="noConversion"/>
  </si>
  <si>
    <t>…</t>
  </si>
  <si>
    <t>…</t>
    <phoneticPr fontId="6" type="noConversion"/>
  </si>
  <si>
    <t>…</t>
    <phoneticPr fontId="4" type="noConversion"/>
  </si>
  <si>
    <t>…</t>
    <phoneticPr fontId="4" type="noConversion"/>
  </si>
  <si>
    <t>…</t>
    <phoneticPr fontId="6" type="noConversion"/>
  </si>
  <si>
    <t>…</t>
    <phoneticPr fontId="4" type="noConversion"/>
  </si>
  <si>
    <t>…</t>
    <phoneticPr fontId="4" type="noConversion"/>
  </si>
  <si>
    <t>…</t>
    <phoneticPr fontId="4" type="noConversion"/>
  </si>
  <si>
    <t>…</t>
    <phoneticPr fontId="4" type="noConversion"/>
  </si>
  <si>
    <t>…</t>
    <phoneticPr fontId="6" type="noConversion"/>
  </si>
  <si>
    <t>…</t>
    <phoneticPr fontId="4" type="noConversion"/>
  </si>
  <si>
    <t>…</t>
    <phoneticPr fontId="4" type="noConversion"/>
  </si>
  <si>
    <t>…</t>
    <phoneticPr fontId="5" type="noConversion"/>
  </si>
  <si>
    <t>…</t>
    <phoneticPr fontId="4" type="noConversion"/>
  </si>
  <si>
    <t>…</t>
    <phoneticPr fontId="4" type="noConversion"/>
  </si>
  <si>
    <t>長期投資</t>
    <phoneticPr fontId="5" type="noConversion"/>
  </si>
  <si>
    <t>q715</t>
    <phoneticPr fontId="5" type="noConversion"/>
  </si>
  <si>
    <t xml:space="preserve"> q808a (q806 + q807) </t>
    <phoneticPr fontId="5" type="noConversion"/>
  </si>
  <si>
    <t>負債及權益總額</t>
    <phoneticPr fontId="4" type="noConversion"/>
  </si>
  <si>
    <t>權　　益　　總　　額</t>
    <phoneticPr fontId="4" type="noConversion"/>
  </si>
  <si>
    <t>公積及盈餘等</t>
    <phoneticPr fontId="4" type="noConversion"/>
  </si>
  <si>
    <t>資本或股本
(實收)</t>
    <phoneticPr fontId="4" type="noConversion"/>
  </si>
  <si>
    <t>負債及權益總額－按經營特性分</t>
    <phoneticPr fontId="4" type="noConversion"/>
  </si>
  <si>
    <t>負債及權益總額－按經營規模分</t>
    <phoneticPr fontId="4" type="noConversion"/>
  </si>
  <si>
    <t>利息支出</t>
    <phoneticPr fontId="4" type="noConversion"/>
  </si>
  <si>
    <t>其他非營業
損失</t>
    <phoneticPr fontId="4" type="noConversion"/>
  </si>
  <si>
    <t>權益總額－按經營特性分</t>
    <phoneticPr fontId="4" type="noConversion"/>
  </si>
  <si>
    <t>由業主及營造同業
提供材料估計價值</t>
    <phoneticPr fontId="4" type="noConversion"/>
  </si>
  <si>
    <t>自　有
資本率</t>
    <phoneticPr fontId="5" type="noConversion"/>
  </si>
  <si>
    <t>年底實際運用
固定資產淨額</t>
    <phoneticPr fontId="4" type="noConversion"/>
  </si>
  <si>
    <t>研究發展
費用性支出</t>
    <phoneticPr fontId="4" type="noConversion"/>
  </si>
  <si>
    <t>研究發展
費用性支出</t>
    <phoneticPr fontId="6" type="noConversion"/>
  </si>
  <si>
    <t>資產淨額－按經營特性分(續)</t>
    <phoneticPr fontId="4" type="noConversion"/>
  </si>
  <si>
    <t>資產淨額－按經營規模分</t>
    <phoneticPr fontId="4" type="noConversion"/>
  </si>
  <si>
    <t>資產淨額－按經營規模分(續)</t>
    <phoneticPr fontId="4" type="noConversion"/>
  </si>
  <si>
    <t>資產毛額－按經營規模分</t>
    <phoneticPr fontId="4" type="noConversion"/>
  </si>
  <si>
    <t>資產毛額－按經營規模分(續)</t>
    <phoneticPr fontId="4" type="noConversion"/>
  </si>
  <si>
    <t>運用資產淨額－按經營規模分(續)</t>
    <phoneticPr fontId="4" type="noConversion"/>
  </si>
  <si>
    <t>實際運用資產毛額－按經營特性分</t>
    <phoneticPr fontId="4" type="noConversion"/>
  </si>
  <si>
    <t>實際運用資產毛額－按經營特性分 (續)</t>
    <phoneticPr fontId="4" type="noConversion"/>
  </si>
  <si>
    <t>實際運用資產毛額－按經營規模分</t>
    <phoneticPr fontId="4" type="noConversion"/>
  </si>
  <si>
    <t>在建承包工程及自地自建合建房屋施工價值</t>
    <phoneticPr fontId="5" type="noConversion"/>
  </si>
  <si>
    <t>…</t>
    <phoneticPr fontId="4" type="noConversion"/>
  </si>
  <si>
    <t>運用資產毛額－按經營特性分(續)</t>
    <phoneticPr fontId="4" type="noConversion"/>
  </si>
  <si>
    <t>權益總額</t>
    <phoneticPr fontId="4" type="noConversion"/>
  </si>
  <si>
    <t>全年費用支出
(千元)</t>
    <phoneticPr fontId="4" type="noConversion"/>
  </si>
  <si>
    <t>…</t>
    <phoneticPr fontId="6" type="noConversion"/>
  </si>
  <si>
    <t>…</t>
    <phoneticPr fontId="4" type="noConversion"/>
  </si>
  <si>
    <t>…</t>
    <phoneticPr fontId="6" type="noConversion"/>
  </si>
  <si>
    <t>…</t>
    <phoneticPr fontId="6" type="noConversion"/>
  </si>
  <si>
    <t>平均每員工實際運用固定資產淨額
(千元/家)</t>
    <phoneticPr fontId="4" type="noConversion"/>
  </si>
  <si>
    <t>平　　均
每 員 工
營業收入
(千元/家)</t>
    <phoneticPr fontId="4" type="noConversion"/>
  </si>
  <si>
    <t>平　均
每員工
利　潤
(千元/家)</t>
    <phoneticPr fontId="4" type="noConversion"/>
  </si>
  <si>
    <t>平均每元
勞動報酬
生產總額
(千元/家)</t>
    <phoneticPr fontId="4" type="noConversion"/>
  </si>
  <si>
    <t>平均每元
勞動報酬
利　　潤
(千元/家)</t>
    <phoneticPr fontId="4" type="noConversion"/>
  </si>
  <si>
    <t>平均每元
勞動報酬
生產淨額
(千元/家)</t>
    <phoneticPr fontId="4" type="noConversion"/>
  </si>
  <si>
    <t>男性
平均</t>
    <phoneticPr fontId="4" type="noConversion"/>
  </si>
  <si>
    <t>女性
平均</t>
    <phoneticPr fontId="4" type="noConversion"/>
  </si>
  <si>
    <t>單位：人、平方公尺、千元</t>
    <phoneticPr fontId="4" type="noConversion"/>
  </si>
  <si>
    <t>固定長期
資產適合率</t>
    <phoneticPr fontId="5" type="noConversion"/>
  </si>
  <si>
    <t>直接及間接
人工成本與
職工福利</t>
    <phoneticPr fontId="4" type="noConversion"/>
  </si>
  <si>
    <t>其他營業
費用</t>
    <phoneticPr fontId="4" type="noConversion"/>
  </si>
  <si>
    <t>單位：新臺幣千元</t>
    <phoneticPr fontId="6" type="noConversion"/>
  </si>
  <si>
    <t>單位：新臺幣千元</t>
    <phoneticPr fontId="4" type="noConversion"/>
  </si>
  <si>
    <t>單位：新臺幣千元</t>
    <phoneticPr fontId="4" type="noConversion"/>
  </si>
  <si>
    <t>總　　　額</t>
    <phoneticPr fontId="4" type="noConversion"/>
  </si>
  <si>
    <t>負　　　債　　　</t>
    <phoneticPr fontId="4" type="noConversion"/>
  </si>
  <si>
    <t>單位：新臺幣千元</t>
    <phoneticPr fontId="6" type="noConversion"/>
  </si>
  <si>
    <t>實際運用資產淨額－按經營特性分</t>
    <phoneticPr fontId="4" type="noConversion"/>
  </si>
  <si>
    <t>經營特性別</t>
    <phoneticPr fontId="4" type="noConversion"/>
  </si>
  <si>
    <t>單位：新臺幣千元</t>
    <phoneticPr fontId="6" type="noConversion"/>
  </si>
  <si>
    <t>單位：新臺幣百萬元</t>
  </si>
  <si>
    <t>概況 －按經營規模分</t>
    <phoneticPr fontId="4" type="noConversion"/>
  </si>
  <si>
    <t>經營規模別</t>
    <phoneticPr fontId="4" type="noConversion"/>
  </si>
  <si>
    <t xml:space="preserve">運用資產毛額－按經營特性分  </t>
    <phoneticPr fontId="4" type="noConversion"/>
  </si>
  <si>
    <t xml:space="preserve">    資   產</t>
    <phoneticPr fontId="6" type="noConversion"/>
  </si>
  <si>
    <t>總　　　額</t>
    <phoneticPr fontId="4" type="noConversion"/>
  </si>
  <si>
    <t>權益總額－按經營規模分</t>
    <phoneticPr fontId="4" type="noConversion"/>
  </si>
  <si>
    <t xml:space="preserve">負　　　債    </t>
    <phoneticPr fontId="4" type="noConversion"/>
  </si>
  <si>
    <t xml:space="preserve">  總　　　額</t>
    <phoneticPr fontId="4" type="noConversion"/>
  </si>
  <si>
    <t>實際運用
固定資產淨額</t>
    <phoneticPr fontId="4" type="noConversion"/>
  </si>
  <si>
    <t>淨　額</t>
    <phoneticPr fontId="4" type="noConversion"/>
  </si>
  <si>
    <t>淨　額</t>
    <phoneticPr fontId="4" type="noConversion"/>
  </si>
  <si>
    <t>實際運用
固定資產
淨額週轉率</t>
    <phoneticPr fontId="4" type="noConversion"/>
  </si>
  <si>
    <t>實際運用
資產淨額
週轉率</t>
    <phoneticPr fontId="4" type="noConversion"/>
  </si>
  <si>
    <t>註：1.「生產總額」為本調查對象（綜合營造業、專業營造業、土木包工業）之生產總額。</t>
    <phoneticPr fontId="4" type="noConversion"/>
  </si>
  <si>
    <t>單位：新臺幣百萬元</t>
    <phoneticPr fontId="4" type="noConversion"/>
  </si>
  <si>
    <t>使用權資產淨額</t>
    <phoneticPr fontId="4" type="noConversion"/>
  </si>
  <si>
    <t>自有固定資產折舊</t>
    <phoneticPr fontId="4" type="noConversion"/>
  </si>
  <si>
    <t>使用權資產折舊</t>
    <phoneticPr fontId="4" type="noConversion"/>
  </si>
  <si>
    <t>訂定情事變更的處理辦法</t>
    <phoneticPr fontId="6" type="noConversion"/>
  </si>
  <si>
    <t>在建工程及待售房屋</t>
    <phoneticPr fontId="4" type="noConversion"/>
  </si>
  <si>
    <t>在建工程及
待售房屋</t>
    <phoneticPr fontId="4" type="noConversion"/>
  </si>
  <si>
    <t>北部地區</t>
    <phoneticPr fontId="4" type="noConversion"/>
  </si>
  <si>
    <t>純政府工程</t>
    <phoneticPr fontId="4" type="noConversion"/>
  </si>
  <si>
    <t>政府工程50%以上</t>
    <phoneticPr fontId="4" type="noConversion"/>
  </si>
  <si>
    <t>政府工程未滿50%</t>
    <phoneticPr fontId="4" type="noConversion"/>
  </si>
  <si>
    <t>無承攬政府工程</t>
    <phoneticPr fontId="4" type="noConversion"/>
  </si>
  <si>
    <t>先協助的項目─按經營特性分</t>
    <phoneticPr fontId="4" type="noConversion"/>
  </si>
  <si>
    <t>單位：家數；百分比；家/百家</t>
    <phoneticPr fontId="6" type="noConversion"/>
  </si>
  <si>
    <t>不需要協助</t>
    <phoneticPr fontId="6" type="noConversion"/>
  </si>
  <si>
    <t>非常
看好</t>
    <phoneticPr fontId="6" type="noConversion"/>
  </si>
  <si>
    <t>不看好</t>
    <phoneticPr fontId="6" type="noConversion"/>
  </si>
  <si>
    <t>研究發展
費用性
支出</t>
    <phoneticPr fontId="4" type="noConversion"/>
  </si>
  <si>
    <t>遭遇之困難─按經營特性分</t>
    <phoneticPr fontId="6" type="noConversion"/>
  </si>
  <si>
    <t>遭遇之困難─按經營特性分(續)</t>
    <phoneticPr fontId="6" type="noConversion"/>
  </si>
  <si>
    <t>單位：家數；百分比；家/百家</t>
    <phoneticPr fontId="6" type="noConversion"/>
  </si>
  <si>
    <t>經營特性別</t>
    <phoneticPr fontId="4" type="noConversion"/>
  </si>
  <si>
    <t>合計</t>
    <phoneticPr fontId="6" type="noConversion"/>
  </si>
  <si>
    <t>家數</t>
    <phoneticPr fontId="6" type="noConversion"/>
  </si>
  <si>
    <t>無困難</t>
    <phoneticPr fontId="4" type="noConversion"/>
  </si>
  <si>
    <t>有困難</t>
    <phoneticPr fontId="4" type="noConversion"/>
  </si>
  <si>
    <t>有困難
家數</t>
    <phoneticPr fontId="4" type="noConversion"/>
  </si>
  <si>
    <t>有困難-遭遇</t>
    <phoneticPr fontId="4" type="noConversion"/>
  </si>
  <si>
    <t>的困難項目</t>
    <phoneticPr fontId="6" type="noConversion"/>
  </si>
  <si>
    <t>價格</t>
    <phoneticPr fontId="4" type="noConversion"/>
  </si>
  <si>
    <t>行政</t>
    <phoneticPr fontId="4" type="noConversion"/>
  </si>
  <si>
    <t>制度</t>
    <phoneticPr fontId="6" type="noConversion"/>
  </si>
  <si>
    <t>融資</t>
    <phoneticPr fontId="4" type="noConversion"/>
  </si>
  <si>
    <t>產業環境</t>
    <phoneticPr fontId="4" type="noConversion"/>
  </si>
  <si>
    <t>人力</t>
    <phoneticPr fontId="4" type="noConversion"/>
  </si>
  <si>
    <t>原材物料
價格持續
上漲</t>
    <phoneticPr fontId="6" type="noConversion"/>
  </si>
  <si>
    <t>物價波動
過劇，成本
控制不易</t>
    <phoneticPr fontId="4" type="noConversion"/>
  </si>
  <si>
    <t>同行殺價
競爭，
得標困難</t>
    <phoneticPr fontId="6" type="noConversion"/>
  </si>
  <si>
    <t xml:space="preserve">業主預算單價偏低，致利潤偏低    </t>
    <phoneticPr fontId="6" type="noConversion"/>
  </si>
  <si>
    <t>業主訂定
底價過低
致得標後
經營不易</t>
    <phoneticPr fontId="6" type="noConversion"/>
  </si>
  <si>
    <t>資金調度
困難</t>
    <phoneticPr fontId="6" type="noConversion"/>
  </si>
  <si>
    <t>原材物料
短缺不易
取得</t>
    <phoneticPr fontId="6" type="noConversion"/>
  </si>
  <si>
    <t>專業技術不足，承包量小</t>
    <phoneticPr fontId="6" type="noConversion"/>
  </si>
  <si>
    <t>基層勞工短缺</t>
    <phoneticPr fontId="6" type="noConversion"/>
  </si>
  <si>
    <t>技術士短缺</t>
    <phoneticPr fontId="6" type="noConversion"/>
  </si>
  <si>
    <t>專任工程人員短缺</t>
    <phoneticPr fontId="6" type="noConversion"/>
  </si>
  <si>
    <t>勞力工</t>
    <phoneticPr fontId="6" type="noConversion"/>
  </si>
  <si>
    <t>技術性勞工</t>
    <phoneticPr fontId="6" type="noConversion"/>
  </si>
  <si>
    <t>專業營造業管理人員技術士</t>
    <phoneticPr fontId="6" type="noConversion"/>
  </si>
  <si>
    <t>。。。</t>
    <phoneticPr fontId="4" type="noConversion"/>
  </si>
  <si>
    <t>...</t>
    <phoneticPr fontId="6" type="noConversion"/>
  </si>
  <si>
    <t>…</t>
    <phoneticPr fontId="6" type="noConversion"/>
  </si>
  <si>
    <t>組織型態別</t>
    <phoneticPr fontId="4" type="noConversion"/>
  </si>
  <si>
    <t>獨資或合夥</t>
    <phoneticPr fontId="4" type="noConversion"/>
  </si>
  <si>
    <t>等級別</t>
    <phoneticPr fontId="4" type="noConversion"/>
  </si>
  <si>
    <t>土木包工業</t>
    <phoneticPr fontId="4" type="noConversion"/>
  </si>
  <si>
    <t>土木包工業</t>
    <phoneticPr fontId="4" type="noConversion"/>
  </si>
  <si>
    <t>專業營造業</t>
    <phoneticPr fontId="4" type="noConversion"/>
  </si>
  <si>
    <t>專業營造業</t>
    <phoneticPr fontId="4" type="noConversion"/>
  </si>
  <si>
    <t>地區別</t>
    <phoneticPr fontId="4" type="noConversion"/>
  </si>
  <si>
    <t>北部地區</t>
    <phoneticPr fontId="4" type="noConversion"/>
  </si>
  <si>
    <t>中部地區</t>
    <phoneticPr fontId="4" type="noConversion"/>
  </si>
  <si>
    <t>南部地區</t>
    <phoneticPr fontId="4" type="noConversion"/>
  </si>
  <si>
    <t>東部地區</t>
    <phoneticPr fontId="4" type="noConversion"/>
  </si>
  <si>
    <t>金馬地區</t>
    <phoneticPr fontId="4" type="noConversion"/>
  </si>
  <si>
    <t>有承攬政府工程</t>
    <phoneticPr fontId="4" type="noConversion"/>
  </si>
  <si>
    <t>純政府工程</t>
    <phoneticPr fontId="4" type="noConversion"/>
  </si>
  <si>
    <t>政府工程50%以上</t>
    <phoneticPr fontId="4" type="noConversion"/>
  </si>
  <si>
    <t>政府工程未滿50%</t>
    <phoneticPr fontId="4" type="noConversion"/>
  </si>
  <si>
    <t>無承攬政府工程</t>
    <phoneticPr fontId="4" type="noConversion"/>
  </si>
  <si>
    <t>遭遇之困難─按經營規模分</t>
    <phoneticPr fontId="6" type="noConversion"/>
  </si>
  <si>
    <t>遭遇之困難─按經營規模分(續)</t>
    <phoneticPr fontId="4" type="noConversion"/>
  </si>
  <si>
    <t>經營規模別</t>
    <phoneticPr fontId="4" type="noConversion"/>
  </si>
  <si>
    <t>單位：家數；家/百家</t>
    <phoneticPr fontId="6" type="noConversion"/>
  </si>
  <si>
    <t>經營特性別</t>
    <phoneticPr fontId="4" type="noConversion"/>
  </si>
  <si>
    <t>合計</t>
    <phoneticPr fontId="6" type="noConversion"/>
  </si>
  <si>
    <t>家數</t>
    <phoneticPr fontId="6" type="noConversion"/>
  </si>
  <si>
    <t>工程行
企業社</t>
    <phoneticPr fontId="6" type="noConversion"/>
  </si>
  <si>
    <t>其他</t>
    <phoneticPr fontId="6" type="noConversion"/>
  </si>
  <si>
    <t>獨資或合夥</t>
    <phoneticPr fontId="4" type="noConversion"/>
  </si>
  <si>
    <t>等級別</t>
    <phoneticPr fontId="4" type="noConversion"/>
  </si>
  <si>
    <t>土木包工業</t>
    <phoneticPr fontId="4" type="noConversion"/>
  </si>
  <si>
    <t>專業營造業</t>
    <phoneticPr fontId="4" type="noConversion"/>
  </si>
  <si>
    <t>地區別</t>
    <phoneticPr fontId="4" type="noConversion"/>
  </si>
  <si>
    <t>北部地區</t>
    <phoneticPr fontId="4" type="noConversion"/>
  </si>
  <si>
    <t>中部地區</t>
    <phoneticPr fontId="4" type="noConversion"/>
  </si>
  <si>
    <t>南部地區</t>
    <phoneticPr fontId="4" type="noConversion"/>
  </si>
  <si>
    <t>東部地區</t>
    <phoneticPr fontId="4" type="noConversion"/>
  </si>
  <si>
    <t>金馬地區</t>
    <phoneticPr fontId="4" type="noConversion"/>
  </si>
  <si>
    <t>有承攬政府工程</t>
    <phoneticPr fontId="4" type="noConversion"/>
  </si>
  <si>
    <t>純政府工程</t>
    <phoneticPr fontId="4" type="noConversion"/>
  </si>
  <si>
    <t>政府工程50%以上</t>
    <phoneticPr fontId="4" type="noConversion"/>
  </si>
  <si>
    <t>政府工程未滿50%</t>
    <phoneticPr fontId="4" type="noConversion"/>
  </si>
  <si>
    <t>無承攬政府工程</t>
    <phoneticPr fontId="4" type="noConversion"/>
  </si>
  <si>
    <t>經營規模別</t>
    <phoneticPr fontId="4" type="noConversion"/>
  </si>
  <si>
    <t>需要
協助</t>
    <phoneticPr fontId="6" type="noConversion"/>
  </si>
  <si>
    <t>需要協助家數</t>
    <phoneticPr fontId="6" type="noConversion"/>
  </si>
  <si>
    <t>市場調查
及開發</t>
    <phoneticPr fontId="4" type="noConversion"/>
  </si>
  <si>
    <t>改善</t>
    <phoneticPr fontId="4" type="noConversion"/>
  </si>
  <si>
    <t>強化技術研發及資訊整合</t>
    <phoneticPr fontId="4" type="noConversion"/>
  </si>
  <si>
    <t>提升產業國際
競爭力</t>
    <phoneticPr fontId="4" type="noConversion"/>
  </si>
  <si>
    <t>健全人力
培訓機制</t>
    <phoneticPr fontId="4" type="noConversion"/>
  </si>
  <si>
    <t>價格部分</t>
    <phoneticPr fontId="6" type="noConversion"/>
  </si>
  <si>
    <t>行政程序部分</t>
    <phoneticPr fontId="6" type="noConversion"/>
  </si>
  <si>
    <t>人力
部分</t>
    <phoneticPr fontId="6" type="noConversion"/>
  </si>
  <si>
    <t>增加土地開發</t>
    <phoneticPr fontId="4" type="noConversion"/>
  </si>
  <si>
    <t>輔導走入國際市場</t>
    <phoneticPr fontId="6" type="noConversion"/>
  </si>
  <si>
    <t>政府資訊透明化</t>
    <phoneticPr fontId="6" type="noConversion"/>
  </si>
  <si>
    <t>平抑原材物料價格</t>
    <phoneticPr fontId="6" type="noConversion"/>
  </si>
  <si>
    <t>協助降低保險費，提高保險理賠，減少不賠項目</t>
    <phoneticPr fontId="6" type="noConversion"/>
  </si>
  <si>
    <t>研擬標價隨原材物料人力價格之升降調整之規則</t>
    <phoneticPr fontId="6" type="noConversion"/>
  </si>
  <si>
    <t>協助降低融資貸款之利率</t>
    <phoneticPr fontId="6" type="noConversion"/>
  </si>
  <si>
    <t>協調排除各項抗爭問題</t>
    <phoneticPr fontId="6" type="noConversion"/>
  </si>
  <si>
    <t>協助營建廢棄物處理</t>
    <phoneticPr fontId="6" type="noConversion"/>
  </si>
  <si>
    <t>協助廣設土石方資源堆置場</t>
    <phoneticPr fontId="6" type="noConversion"/>
  </si>
  <si>
    <t>解決勞工短缺問題</t>
    <phoneticPr fontId="6" type="noConversion"/>
  </si>
  <si>
    <t>協助購置自動化設備</t>
    <phoneticPr fontId="4" type="noConversion"/>
  </si>
  <si>
    <t>放寬原材物料進口或出口限制</t>
    <phoneticPr fontId="6" type="noConversion"/>
  </si>
  <si>
    <t>輔導產業國際化</t>
    <phoneticPr fontId="4" type="noConversion"/>
  </si>
  <si>
    <t>專業技術人員缺額臨時派遺僱用</t>
    <phoneticPr fontId="6" type="noConversion"/>
  </si>
  <si>
    <t>加開專業技術人員教育訓練課程</t>
    <phoneticPr fontId="6" type="noConversion"/>
  </si>
  <si>
    <t>先協助的項目─按經營規模分</t>
    <phoneticPr fontId="4" type="noConversion"/>
  </si>
  <si>
    <t>單位：家數；百分比；家/百家</t>
    <phoneticPr fontId="6" type="noConversion"/>
  </si>
  <si>
    <t>經營規模別</t>
    <phoneticPr fontId="4" type="noConversion"/>
  </si>
  <si>
    <t>合計</t>
    <phoneticPr fontId="6" type="noConversion"/>
  </si>
  <si>
    <t>家數</t>
    <phoneticPr fontId="6" type="noConversion"/>
  </si>
  <si>
    <t>不需要協助</t>
    <phoneticPr fontId="6" type="noConversion"/>
  </si>
  <si>
    <t>需要
協助</t>
    <phoneticPr fontId="6" type="noConversion"/>
  </si>
  <si>
    <t>需要協助家數</t>
    <phoneticPr fontId="6" type="noConversion"/>
  </si>
  <si>
    <t>市場調查
及開發</t>
    <phoneticPr fontId="4" type="noConversion"/>
  </si>
  <si>
    <t>改善</t>
    <phoneticPr fontId="4" type="noConversion"/>
  </si>
  <si>
    <t>強化技術研發及資訊整合</t>
    <phoneticPr fontId="4" type="noConversion"/>
  </si>
  <si>
    <t>提升產業國際
競爭力</t>
    <phoneticPr fontId="4" type="noConversion"/>
  </si>
  <si>
    <t>健全人力
培訓機制</t>
    <phoneticPr fontId="4" type="noConversion"/>
  </si>
  <si>
    <t>價格部分</t>
    <phoneticPr fontId="6" type="noConversion"/>
  </si>
  <si>
    <t>制度部分</t>
    <phoneticPr fontId="6" type="noConversion"/>
  </si>
  <si>
    <t>融資部分</t>
    <phoneticPr fontId="6" type="noConversion"/>
  </si>
  <si>
    <t>行政程序部分</t>
    <phoneticPr fontId="6" type="noConversion"/>
  </si>
  <si>
    <t>人力
部分</t>
    <phoneticPr fontId="6" type="noConversion"/>
  </si>
  <si>
    <t>增加土地開發</t>
    <phoneticPr fontId="4" type="noConversion"/>
  </si>
  <si>
    <t>輔導走入國際市場</t>
    <phoneticPr fontId="6" type="noConversion"/>
  </si>
  <si>
    <t>政府資訊透明化</t>
    <phoneticPr fontId="6" type="noConversion"/>
  </si>
  <si>
    <t>平抑原材物料價格</t>
    <phoneticPr fontId="6" type="noConversion"/>
  </si>
  <si>
    <t>協助降低保險費，提高保險理賠，減少不賠項目</t>
    <phoneticPr fontId="6" type="noConversion"/>
  </si>
  <si>
    <t>訂定情事變更的處理辦法</t>
    <phoneticPr fontId="6" type="noConversion"/>
  </si>
  <si>
    <t>研擬標價隨原材物料人力價格之升降調整之規則</t>
    <phoneticPr fontId="6" type="noConversion"/>
  </si>
  <si>
    <t>協助降低融資貸款之利率</t>
    <phoneticPr fontId="6" type="noConversion"/>
  </si>
  <si>
    <t>協調排除各項抗爭問題</t>
    <phoneticPr fontId="6" type="noConversion"/>
  </si>
  <si>
    <t>協助營建廢棄物處理</t>
    <phoneticPr fontId="6" type="noConversion"/>
  </si>
  <si>
    <t>協助廣設土石方資源堆置場</t>
    <phoneticPr fontId="6" type="noConversion"/>
  </si>
  <si>
    <t>解決勞工短缺問題</t>
    <phoneticPr fontId="6" type="noConversion"/>
  </si>
  <si>
    <t>協助購置自動化設備</t>
    <phoneticPr fontId="4" type="noConversion"/>
  </si>
  <si>
    <t>放寬原材物料進口或出口限制</t>
    <phoneticPr fontId="6" type="noConversion"/>
  </si>
  <si>
    <t>輔導產業國際化</t>
    <phoneticPr fontId="4" type="noConversion"/>
  </si>
  <si>
    <t>專業技術人員缺額臨時派遺僱用</t>
    <phoneticPr fontId="6" type="noConversion"/>
  </si>
  <si>
    <t>加開專業技術人員教育訓練課程</t>
    <phoneticPr fontId="6" type="noConversion"/>
  </si>
  <si>
    <t>。。。</t>
    <phoneticPr fontId="4" type="noConversion"/>
  </si>
  <si>
    <t>...</t>
    <phoneticPr fontId="6" type="noConversion"/>
  </si>
  <si>
    <t>看好</t>
    <phoneticPr fontId="6" type="noConversion"/>
  </si>
  <si>
    <t>持平</t>
    <phoneticPr fontId="6" type="noConversion"/>
  </si>
  <si>
    <t>很難說
無意見</t>
    <phoneticPr fontId="6" type="noConversion"/>
  </si>
  <si>
    <t>不知道
拒答</t>
    <phoneticPr fontId="6" type="noConversion"/>
  </si>
  <si>
    <t>獨資或合夥</t>
    <phoneticPr fontId="4" type="noConversion"/>
  </si>
  <si>
    <t>純政府工程</t>
    <phoneticPr fontId="4" type="noConversion"/>
  </si>
  <si>
    <t>政府工程未滿50%</t>
    <phoneticPr fontId="4" type="noConversion"/>
  </si>
  <si>
    <t>無承攬政府工程</t>
    <phoneticPr fontId="4" type="noConversion"/>
  </si>
  <si>
    <t>單位：家數；百分比</t>
    <phoneticPr fontId="6" type="noConversion"/>
  </si>
  <si>
    <t>非常
看好</t>
    <phoneticPr fontId="6" type="noConversion"/>
  </si>
  <si>
    <t>看好</t>
    <phoneticPr fontId="6" type="noConversion"/>
  </si>
  <si>
    <t>持平</t>
    <phoneticPr fontId="6" type="noConversion"/>
  </si>
  <si>
    <t>不看好</t>
    <phoneticPr fontId="6" type="noConversion"/>
  </si>
  <si>
    <t>經營特性別</t>
    <phoneticPr fontId="4" type="noConversion"/>
  </si>
  <si>
    <t>1~20%</t>
    <phoneticPr fontId="6" type="noConversion"/>
  </si>
  <si>
    <t>21~40%</t>
    <phoneticPr fontId="6" type="noConversion"/>
  </si>
  <si>
    <t>40%以上</t>
    <phoneticPr fontId="6" type="noConversion"/>
  </si>
  <si>
    <t>獨資或合夥</t>
    <phoneticPr fontId="4" type="noConversion"/>
  </si>
  <si>
    <t>等級別</t>
    <phoneticPr fontId="4" type="noConversion"/>
  </si>
  <si>
    <t>土木包工業</t>
    <phoneticPr fontId="4" type="noConversion"/>
  </si>
  <si>
    <t>專業營造業</t>
    <phoneticPr fontId="4" type="noConversion"/>
  </si>
  <si>
    <t>地區別</t>
    <phoneticPr fontId="4" type="noConversion"/>
  </si>
  <si>
    <t>北部地區</t>
    <phoneticPr fontId="4" type="noConversion"/>
  </si>
  <si>
    <t>中部地區</t>
    <phoneticPr fontId="4" type="noConversion"/>
  </si>
  <si>
    <t>南部地區</t>
    <phoneticPr fontId="4" type="noConversion"/>
  </si>
  <si>
    <t>東部地區</t>
    <phoneticPr fontId="4" type="noConversion"/>
  </si>
  <si>
    <t>金馬地區</t>
    <phoneticPr fontId="4" type="noConversion"/>
  </si>
  <si>
    <t>有承攬政府工程</t>
    <phoneticPr fontId="4" type="noConversion"/>
  </si>
  <si>
    <t>單位：人</t>
    <phoneticPr fontId="6" type="noConversion"/>
  </si>
  <si>
    <t>基層勞工</t>
    <phoneticPr fontId="6" type="noConversion"/>
  </si>
  <si>
    <t>專任工程人員</t>
    <phoneticPr fontId="6" type="noConversion"/>
  </si>
  <si>
    <t>公司內部管理人員</t>
    <phoneticPr fontId="6" type="noConversion"/>
  </si>
  <si>
    <t>純政府工程</t>
    <phoneticPr fontId="4" type="noConversion"/>
  </si>
  <si>
    <t>政府工程50%以上</t>
    <phoneticPr fontId="4" type="noConversion"/>
  </si>
  <si>
    <t>政府工程未滿50%</t>
    <phoneticPr fontId="4" type="noConversion"/>
  </si>
  <si>
    <t>無承攬政府工程</t>
    <phoneticPr fontId="4" type="noConversion"/>
  </si>
  <si>
    <t>單位：人</t>
    <phoneticPr fontId="6" type="noConversion"/>
  </si>
  <si>
    <t>總人數</t>
    <phoneticPr fontId="6" type="noConversion"/>
  </si>
  <si>
    <t>技術士</t>
    <phoneticPr fontId="6" type="noConversion"/>
  </si>
  <si>
    <t>工地
主任</t>
    <phoneticPr fontId="6" type="noConversion"/>
  </si>
  <si>
    <t>計</t>
    <phoneticPr fontId="6" type="noConversion"/>
  </si>
  <si>
    <t>　　　   生產　　　</t>
    <phoneticPr fontId="4" type="noConversion"/>
  </si>
  <si>
    <t xml:space="preserve"> 淨額</t>
    <phoneticPr fontId="4" type="noConversion"/>
  </si>
  <si>
    <t>概況－按經營特性分</t>
    <phoneticPr fontId="4" type="noConversion"/>
  </si>
  <si>
    <t>表一  營造業經營</t>
    <phoneticPr fontId="4" type="noConversion"/>
  </si>
  <si>
    <t>使用權
資產淨額</t>
    <phoneticPr fontId="4" type="noConversion"/>
  </si>
  <si>
    <t>在建工程及
待售房屋</t>
    <phoneticPr fontId="4" type="noConversion"/>
  </si>
  <si>
    <t xml:space="preserve"> 資          產　</t>
    <phoneticPr fontId="6" type="noConversion"/>
  </si>
  <si>
    <t>中　　　間　　　　　　</t>
    <phoneticPr fontId="4" type="noConversion"/>
  </si>
  <si>
    <t>消　　　費</t>
    <phoneticPr fontId="4" type="noConversion"/>
  </si>
  <si>
    <t>總計</t>
  </si>
  <si>
    <t>甲等綜合</t>
  </si>
  <si>
    <t>營造業</t>
  </si>
  <si>
    <t>乙等綜合</t>
  </si>
  <si>
    <t>丙等綜合</t>
  </si>
  <si>
    <t>土木</t>
  </si>
  <si>
    <t>包工業</t>
  </si>
  <si>
    <t>專業</t>
  </si>
  <si>
    <t>項目別</t>
  </si>
  <si>
    <t>流動資產</t>
  </si>
  <si>
    <t>存料</t>
  </si>
  <si>
    <t>建築用地</t>
  </si>
  <si>
    <t>在建工程及待售房屋</t>
  </si>
  <si>
    <t>現金及其他流動資產</t>
  </si>
  <si>
    <t>非流動資產</t>
  </si>
  <si>
    <t>經營特性別</t>
  </si>
  <si>
    <t>負債及權益</t>
  </si>
  <si>
    <t>平均每企業</t>
  </si>
  <si>
    <t>總額</t>
  </si>
  <si>
    <t>權益</t>
  </si>
  <si>
    <t>等級別</t>
  </si>
  <si>
    <t>土木包工業</t>
  </si>
  <si>
    <t>專業營造業</t>
  </si>
  <si>
    <t>地區別</t>
  </si>
  <si>
    <t>北部地區</t>
  </si>
  <si>
    <t>新北市</t>
  </si>
  <si>
    <t>臺北市</t>
  </si>
  <si>
    <t>桃園市</t>
  </si>
  <si>
    <t>北部其他</t>
  </si>
  <si>
    <t>中部地區</t>
  </si>
  <si>
    <t>臺中市</t>
  </si>
  <si>
    <t>中部其他</t>
  </si>
  <si>
    <t>南部地區</t>
  </si>
  <si>
    <t>臺南市</t>
  </si>
  <si>
    <t>高雄市</t>
  </si>
  <si>
    <t>南部其他</t>
  </si>
  <si>
    <t>東部地區</t>
  </si>
  <si>
    <t>金馬地區</t>
  </si>
  <si>
    <t>員工人數</t>
  </si>
  <si>
    <t>(%)</t>
  </si>
  <si>
    <t>(百萬元)</t>
  </si>
  <si>
    <t>百分比</t>
  </si>
  <si>
    <t>經營規模</t>
  </si>
  <si>
    <t>家數</t>
  </si>
  <si>
    <t>金額</t>
  </si>
  <si>
    <t>收入總額</t>
  </si>
  <si>
    <t>承包工程收入</t>
  </si>
  <si>
    <t>出售自地自建</t>
  </si>
  <si>
    <t>及合建收入</t>
  </si>
  <si>
    <t>由業主及營建同業供應之</t>
  </si>
  <si>
    <t>材料總值</t>
  </si>
  <si>
    <t>項目合計</t>
  </si>
  <si>
    <t>中間消費</t>
  </si>
  <si>
    <t>各項折舊</t>
  </si>
  <si>
    <t>間接稅</t>
  </si>
  <si>
    <t>生產淨額</t>
  </si>
  <si>
    <t>(1)+(2)+(3)+(4)-(5)</t>
  </si>
  <si>
    <t>勞動</t>
  </si>
  <si>
    <t>報酬</t>
  </si>
  <si>
    <t>移轉支出及其他支出</t>
  </si>
  <si>
    <t>研究發展</t>
  </si>
  <si>
    <t>費用性</t>
  </si>
  <si>
    <t>支出</t>
  </si>
  <si>
    <t>財產</t>
  </si>
  <si>
    <t>其他非營業</t>
  </si>
  <si>
    <t>收益</t>
  </si>
  <si>
    <t>等級別及地區別</t>
  </si>
  <si>
    <t>年底使用土地總面積（㎡）</t>
  </si>
  <si>
    <t>每企業</t>
  </si>
  <si>
    <t>每員工</t>
  </si>
  <si>
    <t>年底使用建築物</t>
  </si>
  <si>
    <t>樓地板面積(㎡)</t>
    <phoneticPr fontId="4" type="noConversion"/>
  </si>
  <si>
    <t>年底使用建築物樓地板面積（㎡/家）</t>
    <phoneticPr fontId="4" type="noConversion"/>
  </si>
  <si>
    <t>使用建築物樓地板面積（㎡/人）</t>
    <phoneticPr fontId="4" type="noConversion"/>
  </si>
  <si>
    <t>收入</t>
  </si>
  <si>
    <t>平均每企業收入總額</t>
  </si>
  <si>
    <t>獨資或合夥</t>
  </si>
  <si>
    <t>註：從業員工人數不包括所使用之派遣勞工人數及發包工程承包業者所雇用之人數。</t>
  </si>
  <si>
    <t>職員</t>
  </si>
  <si>
    <t>小計</t>
  </si>
  <si>
    <t>單位：人</t>
  </si>
  <si>
    <t>工員</t>
  </si>
  <si>
    <t>自營作業者及無酬家屬工作者</t>
  </si>
  <si>
    <t>勞動報酬</t>
  </si>
  <si>
    <t>（百萬元）</t>
  </si>
  <si>
    <t>直接及間接人工成本與職工福利</t>
  </si>
  <si>
    <t>薪資支出與福利津貼　</t>
  </si>
  <si>
    <t>等級別及</t>
  </si>
  <si>
    <t>平均每企業員工人數</t>
  </si>
  <si>
    <t>平均每企業勞動報酬</t>
  </si>
  <si>
    <t>營業收入（扣除發包工程款）</t>
  </si>
  <si>
    <t>承包工程收入（含發包工程及向同業分包收入部分）</t>
  </si>
  <si>
    <t>出售自地自建及合建房地產收入</t>
  </si>
  <si>
    <t>其他營業收入</t>
  </si>
  <si>
    <t>非營業收益</t>
  </si>
  <si>
    <t>租金收入</t>
  </si>
  <si>
    <t>利息收入</t>
  </si>
  <si>
    <t>其他非營業收益</t>
  </si>
  <si>
    <t>支出總額</t>
  </si>
  <si>
    <t>平均每企業支出</t>
  </si>
  <si>
    <t>實際運用</t>
  </si>
  <si>
    <t>資產淨額</t>
  </si>
  <si>
    <t>價值</t>
  </si>
  <si>
    <t>營建工程價值</t>
  </si>
  <si>
    <t>營建工程價值
 (百萬元)</t>
    <phoneticPr fontId="4" type="noConversion"/>
  </si>
  <si>
    <t>各項工程</t>
  </si>
  <si>
    <t>住宅工程</t>
  </si>
  <si>
    <t>其他房屋工程</t>
  </si>
  <si>
    <t>公共設施工程</t>
  </si>
  <si>
    <t>其他營建工程</t>
  </si>
  <si>
    <t>實際耗用</t>
  </si>
  <si>
    <t>材料價值</t>
  </si>
  <si>
    <t>每企業實際</t>
  </si>
  <si>
    <t>耗用材料價值</t>
  </si>
  <si>
    <t>在建工程
及待售房屋</t>
    <phoneticPr fontId="4" type="noConversion"/>
  </si>
  <si>
    <t xml:space="preserve">  </t>
    <phoneticPr fontId="4" type="noConversion"/>
  </si>
  <si>
    <t>專業工程特定施工項目</t>
    <phoneticPr fontId="6" type="noConversion"/>
  </si>
  <si>
    <t>其他營建土木類群</t>
    <phoneticPr fontId="6" type="noConversion"/>
  </si>
  <si>
    <t>租任負債
利息支出</t>
    <phoneticPr fontId="4" type="noConversion"/>
  </si>
  <si>
    <t>自有固定
資產折舊</t>
    <phoneticPr fontId="4" type="noConversion"/>
  </si>
  <si>
    <t>使用權資產折舊</t>
    <phoneticPr fontId="4" type="noConversion"/>
  </si>
  <si>
    <t>空缺人數─按經營特性分</t>
    <phoneticPr fontId="6" type="noConversion"/>
  </si>
  <si>
    <t>營業成本</t>
    <phoneticPr fontId="5" type="noConversion"/>
  </si>
  <si>
    <t>存貨存料價值</t>
    <phoneticPr fontId="5" type="noConversion"/>
  </si>
  <si>
    <t xml:space="preserve">      </t>
    <phoneticPr fontId="4" type="noConversion"/>
  </si>
  <si>
    <t xml:space="preserve">    2.「廣義生產總額」為整體營造業之生產總額，除本調查對象外，亦包含非本調查對象營造業者如工程行、企業社之生產總額;</t>
    <phoneticPr fontId="4" type="noConversion"/>
  </si>
  <si>
    <t xml:space="preserve">      非本調查對象之生產總額即為本調查對象發包給非本調對象營造業者之工程款，並將此工程款併入原發包業者之生產總額中。</t>
    <phoneticPr fontId="4" type="noConversion"/>
  </si>
  <si>
    <t xml:space="preserve">     非本調查對象之生產總額即為本調查對象發包給非本調對象營造業者之工程款，並將此工程款併入原發包業者之生產總額中。</t>
    <phoneticPr fontId="4" type="noConversion"/>
  </si>
  <si>
    <t>空缺人數─按經營規模分</t>
    <phoneticPr fontId="6" type="noConversion"/>
  </si>
  <si>
    <t>經營規模別</t>
  </si>
  <si>
    <t xml:space="preserve"> </t>
    <phoneticPr fontId="6" type="noConversion"/>
  </si>
  <si>
    <t>男性</t>
    <phoneticPr fontId="4" type="noConversion"/>
  </si>
  <si>
    <t>女性</t>
    <phoneticPr fontId="4" type="noConversion"/>
  </si>
  <si>
    <t>專門</t>
  </si>
  <si>
    <t>管理人員</t>
    <phoneticPr fontId="6" type="noConversion"/>
  </si>
  <si>
    <t>小計</t>
    <phoneticPr fontId="4" type="noConversion"/>
  </si>
  <si>
    <t>男性</t>
    <phoneticPr fontId="4" type="noConversion"/>
  </si>
  <si>
    <t>女性</t>
    <phoneticPr fontId="4" type="noConversion"/>
  </si>
  <si>
    <t>工地主任</t>
    <phoneticPr fontId="6" type="noConversion"/>
  </si>
  <si>
    <t>工程師、技術員</t>
    <phoneticPr fontId="6" type="noConversion"/>
  </si>
  <si>
    <t>事務支援人力</t>
    <phoneticPr fontId="6" type="noConversion"/>
  </si>
  <si>
    <t>工員</t>
    <phoneticPr fontId="6" type="noConversion"/>
  </si>
  <si>
    <t>基層勞工</t>
    <phoneticPr fontId="6" type="noConversion"/>
  </si>
  <si>
    <t>技術工</t>
    <phoneticPr fontId="6" type="noConversion"/>
  </si>
  <si>
    <t>普通工</t>
    <phoneticPr fontId="6" type="noConversion"/>
  </si>
  <si>
    <t>年底人數</t>
    <phoneticPr fontId="4" type="noConversion"/>
  </si>
  <si>
    <t>女性</t>
    <phoneticPr fontId="4" type="noConversion"/>
  </si>
  <si>
    <t>自營作業者及
無酬家屬工作者</t>
    <phoneticPr fontId="6" type="noConversion"/>
  </si>
  <si>
    <t>僱　用　</t>
    <phoneticPr fontId="4" type="noConversion"/>
  </si>
  <si>
    <t>員工人數(性別分)－按經營特性分</t>
    <phoneticPr fontId="4" type="noConversion"/>
  </si>
  <si>
    <t>員工人數</t>
    <phoneticPr fontId="6" type="noConversion"/>
  </si>
  <si>
    <t>實際運用資產淨額</t>
    <phoneticPr fontId="4" type="noConversion"/>
  </si>
  <si>
    <t>員工人數(性別分)－按經營規模分</t>
    <phoneticPr fontId="4" type="noConversion"/>
  </si>
  <si>
    <t>表四  營造業年底</t>
    <phoneticPr fontId="4" type="noConversion"/>
  </si>
  <si>
    <t>表五  營造業年底</t>
    <phoneticPr fontId="4" type="noConversion"/>
  </si>
  <si>
    <t>員工人數(年齡分)－按經營特性分</t>
  </si>
  <si>
    <t>員工人數(年齡分)－按經營特性分</t>
    <phoneticPr fontId="4" type="noConversion"/>
  </si>
  <si>
    <t>表六  營造業年底</t>
    <phoneticPr fontId="4" type="noConversion"/>
  </si>
  <si>
    <t>表六  營造業年底</t>
    <phoneticPr fontId="6" type="noConversion"/>
  </si>
  <si>
    <t xml:space="preserve">員工人數(年齡分)－按經營規模分 </t>
    <phoneticPr fontId="6" type="noConversion"/>
  </si>
  <si>
    <t xml:space="preserve">員工人數(年齡分)－按經營規模分 </t>
    <phoneticPr fontId="4" type="noConversion"/>
  </si>
  <si>
    <t>表三十  營造業全年</t>
    <phoneticPr fontId="4" type="noConversion"/>
  </si>
  <si>
    <t>表五十二  營造業平均每企業</t>
    <phoneticPr fontId="4" type="noConversion"/>
  </si>
  <si>
    <t>專業營造業特定項目技術士</t>
    <phoneticPr fontId="6" type="noConversion"/>
  </si>
  <si>
    <t>普通工</t>
    <phoneticPr fontId="6" type="noConversion"/>
  </si>
  <si>
    <t>計</t>
    <phoneticPr fontId="6" type="noConversion"/>
  </si>
  <si>
    <t>小計</t>
    <phoneticPr fontId="6" type="noConversion"/>
  </si>
  <si>
    <t>模板技術士</t>
  </si>
  <si>
    <t>混凝土技術士</t>
  </si>
  <si>
    <t>電銲技術士</t>
  </si>
  <si>
    <t>測量技術士</t>
  </si>
  <si>
    <t>園藝技術士</t>
  </si>
  <si>
    <t>鋼筋技術士</t>
    <phoneticPr fontId="22" type="noConversion"/>
  </si>
  <si>
    <t>造園景觀技術士</t>
    <phoneticPr fontId="22" type="noConversion"/>
  </si>
  <si>
    <t>建築塗裝技術士</t>
    <phoneticPr fontId="22" type="noConversion"/>
  </si>
  <si>
    <t>營建防水技術士</t>
    <phoneticPr fontId="22" type="noConversion"/>
  </si>
  <si>
    <t>鋼筋工</t>
  </si>
  <si>
    <t>其他</t>
    <phoneticPr fontId="6" type="noConversion"/>
  </si>
  <si>
    <t>聘僱
空缺</t>
    <phoneticPr fontId="6" type="noConversion"/>
  </si>
  <si>
    <t>聘僱
空缺</t>
    <phoneticPr fontId="6" type="noConversion"/>
  </si>
  <si>
    <t>工地
空缺</t>
    <phoneticPr fontId="6" type="noConversion"/>
  </si>
  <si>
    <t>工地
空缺</t>
    <phoneticPr fontId="6" type="noConversion"/>
  </si>
  <si>
    <t>模板工</t>
    <phoneticPr fontId="6" type="noConversion"/>
  </si>
  <si>
    <t>泥水工</t>
    <phoneticPr fontId="6" type="noConversion"/>
  </si>
  <si>
    <t>技術工</t>
    <phoneticPr fontId="6" type="noConversion"/>
  </si>
  <si>
    <r>
      <rPr>
        <sz val="12"/>
        <rFont val="標楷體"/>
        <family val="4"/>
        <charset val="136"/>
      </rPr>
      <t>營造業經營概況─按經營特性分</t>
    </r>
  </si>
  <si>
    <r>
      <rPr>
        <sz val="12"/>
        <rFont val="標楷體"/>
        <family val="4"/>
        <charset val="136"/>
      </rPr>
      <t>營造業經營概況─按經營規模分</t>
    </r>
  </si>
  <si>
    <r>
      <rPr>
        <sz val="11"/>
        <rFont val="標楷體"/>
        <family val="4"/>
        <charset val="136"/>
      </rPr>
      <t>營造業全年勞動報酬─按經營特性分</t>
    </r>
  </si>
  <si>
    <r>
      <rPr>
        <sz val="11"/>
        <rFont val="標楷體"/>
        <family val="4"/>
        <charset val="136"/>
      </rPr>
      <t>營造業全年勞動報酬─按經營規模分</t>
    </r>
  </si>
  <si>
    <r>
      <rPr>
        <sz val="11"/>
        <rFont val="標楷體"/>
        <family val="4"/>
        <charset val="136"/>
      </rPr>
      <t>營造業全年使用派遣勞工人數─按經營特性分</t>
    </r>
  </si>
  <si>
    <r>
      <rPr>
        <sz val="11"/>
        <rFont val="標楷體"/>
        <family val="4"/>
        <charset val="136"/>
      </rPr>
      <t>營造業全年使用派遣勞工人數─按經營規模分</t>
    </r>
  </si>
  <si>
    <r>
      <rPr>
        <sz val="11"/>
        <rFont val="標楷體"/>
        <family val="4"/>
        <charset val="136"/>
      </rPr>
      <t>營造業年底實際運用資產淨額─按經營特性分</t>
    </r>
  </si>
  <si>
    <r>
      <rPr>
        <sz val="11"/>
        <rFont val="標楷體"/>
        <family val="4"/>
        <charset val="136"/>
      </rPr>
      <t>營造業年底實際運用資產淨額─按經營規模分</t>
    </r>
  </si>
  <si>
    <r>
      <rPr>
        <sz val="11"/>
        <rFont val="標楷體"/>
        <family val="4"/>
        <charset val="136"/>
      </rPr>
      <t>營造業年底實際運用資產毛額─按經營特性分</t>
    </r>
  </si>
  <si>
    <r>
      <rPr>
        <sz val="11"/>
        <rFont val="標楷體"/>
        <family val="4"/>
        <charset val="136"/>
      </rPr>
      <t>營造業年底實際運用資產毛額─按經營規模分</t>
    </r>
  </si>
  <si>
    <r>
      <rPr>
        <sz val="11"/>
        <rFont val="標楷體"/>
        <family val="4"/>
        <charset val="136"/>
      </rPr>
      <t>營造業全年負債及淨值總額─按經營特性分</t>
    </r>
  </si>
  <si>
    <r>
      <rPr>
        <sz val="11"/>
        <rFont val="標楷體"/>
        <family val="4"/>
        <charset val="136"/>
      </rPr>
      <t>營造業全年負債及淨值總額─按經營規模分</t>
    </r>
  </si>
  <si>
    <r>
      <rPr>
        <sz val="12"/>
        <rFont val="標楷體"/>
        <family val="4"/>
        <charset val="136"/>
      </rPr>
      <t>營造業全年生產總額─按經營特性分</t>
    </r>
  </si>
  <si>
    <r>
      <rPr>
        <sz val="12"/>
        <rFont val="標楷體"/>
        <family val="4"/>
        <charset val="136"/>
      </rPr>
      <t>營造業全年生產總額─按經營規模分</t>
    </r>
  </si>
  <si>
    <r>
      <rPr>
        <sz val="11"/>
        <rFont val="標楷體"/>
        <family val="4"/>
        <charset val="136"/>
      </rPr>
      <t>營造業全年生產毛額及要素所得─按經營特性分</t>
    </r>
  </si>
  <si>
    <r>
      <rPr>
        <sz val="11"/>
        <rFont val="標楷體"/>
        <family val="4"/>
        <charset val="136"/>
      </rPr>
      <t>營造業全年生產毛額及要素所得─按經營規模分</t>
    </r>
  </si>
  <si>
    <r>
      <rPr>
        <sz val="11"/>
        <rFont val="標楷體"/>
        <family val="4"/>
        <charset val="136"/>
      </rPr>
      <t>營造業全年直接營建工程投入結構─按經營特性分</t>
    </r>
  </si>
  <si>
    <r>
      <rPr>
        <sz val="11"/>
        <rFont val="標楷體"/>
        <family val="4"/>
        <charset val="136"/>
      </rPr>
      <t>營造業全年直接營建工程投入結構─按經營規模分</t>
    </r>
  </si>
  <si>
    <r>
      <rPr>
        <sz val="12"/>
        <rFont val="標楷體"/>
        <family val="4"/>
        <charset val="136"/>
      </rPr>
      <t>營造業全年各項收入總額─按經營特性分</t>
    </r>
  </si>
  <si>
    <r>
      <rPr>
        <sz val="12"/>
        <rFont val="標楷體"/>
        <family val="4"/>
        <charset val="136"/>
      </rPr>
      <t>營造業全年各項收入總額─按經營規模分</t>
    </r>
  </si>
  <si>
    <r>
      <rPr>
        <sz val="12"/>
        <rFont val="標楷體"/>
        <family val="4"/>
        <charset val="136"/>
      </rPr>
      <t>營造業全年實際耗用材料─按經營特性分</t>
    </r>
  </si>
  <si>
    <r>
      <rPr>
        <sz val="12"/>
        <rFont val="標楷體"/>
        <family val="4"/>
        <charset val="136"/>
      </rPr>
      <t>營造業全年實際耗用材料─按經營規模分</t>
    </r>
  </si>
  <si>
    <r>
      <rPr>
        <sz val="12"/>
        <rFont val="標楷體"/>
        <family val="4"/>
        <charset val="136"/>
      </rPr>
      <t>營造業全年利潤─按經營特性分</t>
    </r>
  </si>
  <si>
    <r>
      <rPr>
        <sz val="12"/>
        <rFont val="標楷體"/>
        <family val="4"/>
        <charset val="136"/>
      </rPr>
      <t>營造業全年利潤─按經營規模分</t>
    </r>
  </si>
  <si>
    <r>
      <rPr>
        <sz val="11"/>
        <rFont val="標楷體"/>
        <family val="4"/>
        <charset val="136"/>
      </rPr>
      <t>營造業全年各項成本費用支出─按經營特性分</t>
    </r>
  </si>
  <si>
    <r>
      <rPr>
        <sz val="11"/>
        <rFont val="標楷體"/>
        <family val="4"/>
        <charset val="136"/>
      </rPr>
      <t>營造業全年各項成本費用支出─按經營規模分</t>
    </r>
  </si>
  <si>
    <r>
      <rPr>
        <sz val="11"/>
        <rFont val="標楷體"/>
        <family val="4"/>
        <charset val="136"/>
      </rPr>
      <t>營造業平均每企業經營概況─按經營特性分</t>
    </r>
  </si>
  <si>
    <r>
      <rPr>
        <sz val="11"/>
        <rFont val="標楷體"/>
        <family val="4"/>
        <charset val="136"/>
      </rPr>
      <t>營造業平均每企業經營概況─按經營規模分</t>
    </r>
  </si>
  <si>
    <r>
      <rPr>
        <sz val="11"/>
        <rFont val="標楷體"/>
        <family val="4"/>
        <charset val="136"/>
      </rPr>
      <t>營造業平均每企業全年勞動報酬─按經營特性分</t>
    </r>
  </si>
  <si>
    <r>
      <rPr>
        <sz val="11"/>
        <rFont val="標楷體"/>
        <family val="4"/>
        <charset val="136"/>
      </rPr>
      <t>營造業平均每企業年底實際運用資產淨額─按經營特性分</t>
    </r>
  </si>
  <si>
    <r>
      <rPr>
        <sz val="11"/>
        <rFont val="標楷體"/>
        <family val="4"/>
        <charset val="136"/>
      </rPr>
      <t>營造業平均每企業年底實際運用資產淨額─按經營規模分</t>
    </r>
  </si>
  <si>
    <r>
      <rPr>
        <sz val="11"/>
        <rFont val="標楷體"/>
        <family val="4"/>
        <charset val="136"/>
      </rPr>
      <t>營造業平均每企業年底實際運用資產毛額─按經營特性分</t>
    </r>
  </si>
  <si>
    <r>
      <rPr>
        <sz val="11"/>
        <rFont val="標楷體"/>
        <family val="4"/>
        <charset val="136"/>
      </rPr>
      <t>營造業平均每企業年底實際運用資產毛額─按經營規模分</t>
    </r>
  </si>
  <si>
    <r>
      <rPr>
        <sz val="11"/>
        <rFont val="標楷體"/>
        <family val="4"/>
        <charset val="136"/>
      </rPr>
      <t>營造業平均每企業全年</t>
    </r>
    <r>
      <rPr>
        <sz val="12"/>
        <rFont val="標楷體"/>
        <family val="4"/>
        <charset val="136"/>
      </rPr>
      <t>負債及權益總額─按經營特性分</t>
    </r>
  </si>
  <si>
    <r>
      <rPr>
        <sz val="11"/>
        <rFont val="標楷體"/>
        <family val="4"/>
        <charset val="136"/>
      </rPr>
      <t>營造業平均每企業全年</t>
    </r>
    <r>
      <rPr>
        <sz val="12"/>
        <rFont val="標楷體"/>
        <family val="4"/>
        <charset val="136"/>
      </rPr>
      <t>負債及權益總額─按經營規模分</t>
    </r>
  </si>
  <si>
    <r>
      <rPr>
        <sz val="11"/>
        <rFont val="標楷體"/>
        <family val="4"/>
        <charset val="136"/>
      </rPr>
      <t>營造業平均每企業全年生產淨額─按經營特性分</t>
    </r>
  </si>
  <si>
    <r>
      <rPr>
        <sz val="11"/>
        <rFont val="標楷體"/>
        <family val="4"/>
        <charset val="136"/>
      </rPr>
      <t>營造業平均每企業全年生產淨額─按經營規模分</t>
    </r>
  </si>
  <si>
    <r>
      <rPr>
        <sz val="11"/>
        <rFont val="標楷體"/>
        <family val="4"/>
        <charset val="136"/>
      </rPr>
      <t>營造業平均每企業全年直接營建工程收入</t>
    </r>
    <r>
      <rPr>
        <sz val="12"/>
        <rFont val="標楷體"/>
        <family val="4"/>
        <charset val="136"/>
      </rPr>
      <t>結構</t>
    </r>
    <r>
      <rPr>
        <sz val="11"/>
        <rFont val="標楷體"/>
        <family val="4"/>
        <charset val="136"/>
      </rPr>
      <t>─按經營特性分</t>
    </r>
  </si>
  <si>
    <r>
      <rPr>
        <sz val="11"/>
        <rFont val="標楷體"/>
        <family val="4"/>
        <charset val="136"/>
      </rPr>
      <t>營造業平均每企業全年直接營建工程收入</t>
    </r>
    <r>
      <rPr>
        <sz val="12"/>
        <rFont val="標楷體"/>
        <family val="4"/>
        <charset val="136"/>
      </rPr>
      <t>結構</t>
    </r>
    <r>
      <rPr>
        <sz val="11"/>
        <rFont val="標楷體"/>
        <family val="4"/>
        <charset val="136"/>
      </rPr>
      <t>─按經營規模分</t>
    </r>
  </si>
  <si>
    <r>
      <rPr>
        <sz val="11"/>
        <rFont val="標楷體"/>
        <family val="4"/>
        <charset val="136"/>
      </rPr>
      <t>營造業平均每企業全年各項收入總額─按經營特性分</t>
    </r>
  </si>
  <si>
    <r>
      <rPr>
        <sz val="11"/>
        <rFont val="標楷體"/>
        <family val="4"/>
        <charset val="136"/>
      </rPr>
      <t>營造業平均每企業全年各項收入總額─按經營規模分</t>
    </r>
  </si>
  <si>
    <r>
      <rPr>
        <sz val="11"/>
        <rFont val="標楷體"/>
        <family val="4"/>
        <charset val="136"/>
      </rPr>
      <t>營造業平均每企業全年實際耗用材料─按經營特性分</t>
    </r>
  </si>
  <si>
    <r>
      <rPr>
        <sz val="11"/>
        <rFont val="標楷體"/>
        <family val="4"/>
        <charset val="136"/>
      </rPr>
      <t>營造業平均每企業全年實際耗用材料─按經營規模分</t>
    </r>
  </si>
  <si>
    <r>
      <rPr>
        <sz val="11"/>
        <rFont val="標楷體"/>
        <family val="4"/>
        <charset val="136"/>
      </rPr>
      <t>營造業平均每企業利潤─按經營特性分</t>
    </r>
  </si>
  <si>
    <r>
      <rPr>
        <sz val="11"/>
        <rFont val="標楷體"/>
        <family val="4"/>
        <charset val="136"/>
      </rPr>
      <t>營造業平均每企業利潤─按經營規模分</t>
    </r>
  </si>
  <si>
    <r>
      <rPr>
        <sz val="11"/>
        <rFont val="標楷體"/>
        <family val="4"/>
        <charset val="136"/>
      </rPr>
      <t>營造業平均每企業全年各項成本費用支出─按經營特性分</t>
    </r>
  </si>
  <si>
    <r>
      <rPr>
        <sz val="11"/>
        <rFont val="標楷體"/>
        <family val="4"/>
        <charset val="136"/>
      </rPr>
      <t>營造業平均每企業全年各項成本費用支出─按經營規模分</t>
    </r>
  </si>
  <si>
    <r>
      <rPr>
        <sz val="11"/>
        <rFont val="標楷體"/>
        <family val="4"/>
        <charset val="136"/>
      </rPr>
      <t>營造業企業單位經營效率─按經營特性分</t>
    </r>
  </si>
  <si>
    <r>
      <rPr>
        <sz val="11"/>
        <rFont val="標楷體"/>
        <family val="4"/>
        <charset val="136"/>
      </rPr>
      <t>營造業企業單位經營效率─按經營規模分</t>
    </r>
  </si>
  <si>
    <r>
      <rPr>
        <sz val="11"/>
        <rFont val="標楷體"/>
        <family val="4"/>
        <charset val="136"/>
      </rPr>
      <t>營造業企業單位財務結構─按經營特性分</t>
    </r>
  </si>
  <si>
    <r>
      <rPr>
        <sz val="11"/>
        <rFont val="標楷體"/>
        <family val="4"/>
        <charset val="136"/>
      </rPr>
      <t>營造業企業單位財務結構─按經營規模分</t>
    </r>
  </si>
  <si>
    <r>
      <rPr>
        <sz val="11"/>
        <rFont val="標楷體"/>
        <family val="4"/>
        <charset val="136"/>
      </rPr>
      <t>營造業企業單位勞動裝備率及勞動生產力─按經營特性分</t>
    </r>
  </si>
  <si>
    <r>
      <rPr>
        <sz val="11"/>
        <rFont val="標楷體"/>
        <family val="4"/>
        <charset val="136"/>
      </rPr>
      <t>營造業企業單位勞動裝備率及勞動生產力─按經營規模分</t>
    </r>
  </si>
  <si>
    <r>
      <rPr>
        <sz val="11"/>
        <rFont val="標楷體"/>
        <family val="4"/>
        <charset val="136"/>
      </rPr>
      <t>營造業企業單位資本結構及資本生產力─按經營特性分</t>
    </r>
  </si>
  <si>
    <r>
      <rPr>
        <sz val="11"/>
        <rFont val="標楷體"/>
        <family val="4"/>
        <charset val="136"/>
      </rPr>
      <t>營造業企業單位資本結構及資本生產力─按經營規模分</t>
    </r>
  </si>
  <si>
    <r>
      <rPr>
        <sz val="11"/>
        <rFont val="標楷體"/>
        <family val="4"/>
        <charset val="136"/>
      </rPr>
      <t>企業在經營上遭遇之困難─按經營特性分</t>
    </r>
  </si>
  <si>
    <r>
      <rPr>
        <sz val="11"/>
        <rFont val="標楷體"/>
        <family val="4"/>
        <charset val="136"/>
      </rPr>
      <t>企業在經營上遭遇之困難─按經營規模分</t>
    </r>
  </si>
  <si>
    <r>
      <rPr>
        <sz val="11"/>
        <rFont val="標楷體"/>
        <family val="4"/>
        <charset val="136"/>
      </rPr>
      <t>企業勞工人力管道來源─按經營特性分</t>
    </r>
  </si>
  <si>
    <r>
      <rPr>
        <sz val="11"/>
        <rFont val="標楷體"/>
        <family val="4"/>
        <charset val="136"/>
      </rPr>
      <t>企業勞工人力管道來源─按經營規模分</t>
    </r>
  </si>
  <si>
    <r>
      <rPr>
        <sz val="11"/>
        <rFont val="標楷體"/>
        <family val="4"/>
        <charset val="136"/>
      </rPr>
      <t>企業需政府優先協助的項目─按經營特性分</t>
    </r>
  </si>
  <si>
    <r>
      <rPr>
        <sz val="11"/>
        <rFont val="標楷體"/>
        <family val="4"/>
        <charset val="136"/>
      </rPr>
      <t>企業需政府優先協助的項目─按經營規模分</t>
    </r>
  </si>
  <si>
    <r>
      <rPr>
        <sz val="11"/>
        <rFont val="標楷體"/>
        <family val="4"/>
        <charset val="136"/>
      </rPr>
      <t>企業雇用外勞的比例─按經營特性分</t>
    </r>
  </si>
  <si>
    <r>
      <rPr>
        <sz val="11"/>
        <rFont val="標楷體"/>
        <family val="4"/>
        <charset val="136"/>
      </rPr>
      <t>企業雇用外勞的比例─按經營規模分</t>
    </r>
  </si>
  <si>
    <r>
      <rPr>
        <sz val="12"/>
        <rFont val="標楷體"/>
        <family val="4"/>
        <charset val="136"/>
      </rPr>
      <t>勞工人力空缺人數</t>
    </r>
    <r>
      <rPr>
        <sz val="11"/>
        <rFont val="標楷體"/>
        <family val="4"/>
        <charset val="136"/>
      </rPr>
      <t>─按經營特性分</t>
    </r>
  </si>
  <si>
    <r>
      <rPr>
        <sz val="11"/>
        <rFont val="標楷體"/>
        <family val="4"/>
        <charset val="136"/>
      </rPr>
      <t>勞工人力</t>
    </r>
    <r>
      <rPr>
        <sz val="12"/>
        <rFont val="標楷體"/>
        <family val="4"/>
        <charset val="136"/>
      </rPr>
      <t>空缺人數</t>
    </r>
    <r>
      <rPr>
        <sz val="11"/>
        <rFont val="標楷體"/>
        <family val="4"/>
        <charset val="136"/>
      </rPr>
      <t>─按經營規模分</t>
    </r>
  </si>
  <si>
    <t>勞工人力
短缺</t>
    <phoneticPr fontId="6" type="noConversion"/>
  </si>
  <si>
    <t>總人數</t>
    <phoneticPr fontId="6" type="noConversion"/>
  </si>
  <si>
    <t>合計</t>
  </si>
  <si>
    <t>合計</t>
    <phoneticPr fontId="4" type="noConversion"/>
  </si>
  <si>
    <t>合計</t>
    <phoneticPr fontId="6" type="noConversion"/>
  </si>
  <si>
    <t>小計</t>
    <phoneticPr fontId="4" type="noConversion"/>
  </si>
  <si>
    <t>小計</t>
    <phoneticPr fontId="4" type="noConversion"/>
  </si>
  <si>
    <t>Valid N</t>
  </si>
  <si>
    <t>廣義生產總額</t>
  </si>
  <si>
    <t>生產淨額(按市價)</t>
  </si>
  <si>
    <t>B806  資本或股本(實收)</t>
  </si>
  <si>
    <t>薪資福利(s9a)</t>
  </si>
  <si>
    <t>成本費用支出(營業+非營業)</t>
  </si>
  <si>
    <t>各項工程施工價值</t>
  </si>
  <si>
    <t>B504  直接及間接人工成本與職工福利</t>
  </si>
  <si>
    <t>B514  薪資支出與福利</t>
  </si>
  <si>
    <t>組織型態</t>
  </si>
  <si>
    <t>1 公司組織</t>
  </si>
  <si>
    <t>2 獨資及合夥</t>
  </si>
  <si>
    <t>Total</t>
  </si>
  <si>
    <t>1 甲等</t>
  </si>
  <si>
    <t>2 乙等</t>
  </si>
  <si>
    <t>3 丙等</t>
  </si>
  <si>
    <t>4 土包</t>
  </si>
  <si>
    <t>5 專業</t>
  </si>
  <si>
    <t>大地區</t>
  </si>
  <si>
    <t>1 臺灣地區</t>
  </si>
  <si>
    <t>2 金馬地區</t>
  </si>
  <si>
    <t>小地區</t>
  </si>
  <si>
    <t>1 新北市</t>
  </si>
  <si>
    <t>2 臺北市</t>
  </si>
  <si>
    <t>3 桃園市</t>
  </si>
  <si>
    <t>4 北部其他地區</t>
  </si>
  <si>
    <t>5 台中市</t>
  </si>
  <si>
    <t>6 中部其他地區</t>
  </si>
  <si>
    <t>7 台南市</t>
  </si>
  <si>
    <t>8 高雄市</t>
  </si>
  <si>
    <t>9 南部其他地區</t>
  </si>
  <si>
    <t>10 東部地區</t>
  </si>
  <si>
    <t>11 金馬地區</t>
  </si>
  <si>
    <t>中地區</t>
  </si>
  <si>
    <t>1 北部地區</t>
  </si>
  <si>
    <t>2 中部地區</t>
  </si>
  <si>
    <t>3 南部地區</t>
  </si>
  <si>
    <t>4 東部地區</t>
  </si>
  <si>
    <t>5 金馬地區</t>
  </si>
  <si>
    <t>有無承作政府工程</t>
  </si>
  <si>
    <t>1 有</t>
  </si>
  <si>
    <t>2 沒有</t>
  </si>
  <si>
    <t>政府工程比率分組</t>
  </si>
  <si>
    <t>1 100%</t>
  </si>
  <si>
    <t>2 99-50%</t>
  </si>
  <si>
    <t>3 1-49%</t>
  </si>
  <si>
    <t>4 0%</t>
  </si>
  <si>
    <t>員工人數分組</t>
  </si>
  <si>
    <t>1 9人及以下</t>
  </si>
  <si>
    <t>2 10-19人</t>
  </si>
  <si>
    <t>3 20-49人</t>
  </si>
  <si>
    <t>4 50-99人</t>
  </si>
  <si>
    <t>5 100-299人</t>
  </si>
  <si>
    <t>6 300人以上</t>
  </si>
  <si>
    <t>1 未滿6百萬</t>
  </si>
  <si>
    <t>2 6百萬~未滿10百萬</t>
  </si>
  <si>
    <t>3 10百萬~未滿20百萬</t>
  </si>
  <si>
    <t>4 20百萬~未滿50百萬</t>
  </si>
  <si>
    <t>5 50百萬~未滿100百萬</t>
  </si>
  <si>
    <t>6 100百萬~未滿300百萬</t>
  </si>
  <si>
    <t>7 300百萬~未滿500百萬</t>
  </si>
  <si>
    <t>8 500百萬~未滿1000百萬</t>
  </si>
  <si>
    <t>9 1000百萬~未滿3000百萬</t>
  </si>
  <si>
    <t>10 3000百萬以上</t>
  </si>
  <si>
    <t>員工人數合計119(計)</t>
  </si>
  <si>
    <t>員工人數合計119(男)</t>
  </si>
  <si>
    <t>員工人數合計119(女)</t>
  </si>
  <si>
    <t>自營作業者及無酬家屬工作者員工人數118(計)</t>
  </si>
  <si>
    <t>自營作業者及無酬家屬工作者員工人數118(男)</t>
  </si>
  <si>
    <t>自營作業者及無酬家屬工作者員工人數118(女)</t>
  </si>
  <si>
    <t>B201使用土地面積(平方公尺)</t>
  </si>
  <si>
    <t>B202使用樓地板面積(平方公尺)</t>
  </si>
  <si>
    <t>總和</t>
  </si>
  <si>
    <t>明年更新時，格內公式勿刪</t>
    <phoneticPr fontId="4" type="noConversion"/>
  </si>
  <si>
    <t>以後貼表不用整理</t>
    <phoneticPr fontId="4" type="noConversion"/>
  </si>
  <si>
    <t>管理人員員工人數110-1(計)</t>
  </si>
  <si>
    <t>管理人員員工人數110-2(計)</t>
  </si>
  <si>
    <t>管理人員員工人數110-3(計)</t>
  </si>
  <si>
    <t>管理人員員工人數110-4(計)</t>
  </si>
  <si>
    <t>管理人員員工人數110-5(計)</t>
  </si>
  <si>
    <t>管理人員員工人數110-6(計)</t>
  </si>
  <si>
    <t>管理人員員工人數110-7(計)</t>
  </si>
  <si>
    <t>專任工程人員員工人數111-1(計)</t>
  </si>
  <si>
    <t>專任工程人員員工人數111-2(計)</t>
  </si>
  <si>
    <t>專任工程人員員工人數111-3(計)</t>
  </si>
  <si>
    <t>專任工程人員員工人數111-4(計)</t>
  </si>
  <si>
    <t>專任工程人員員工人數111-5(計)</t>
  </si>
  <si>
    <t>專任工程人員員工人數111-6(計)</t>
  </si>
  <si>
    <t>專任工程人員員工人數111-7(計)</t>
  </si>
  <si>
    <t>工地主任員工人數112-1(計)</t>
  </si>
  <si>
    <t>工地主任員工人數112-2(計)</t>
  </si>
  <si>
    <t>工地主任員工人數112-3(計)</t>
  </si>
  <si>
    <t>工地主任員工人數112-4(計)</t>
  </si>
  <si>
    <t>工地主任員工人數112-5(計)</t>
  </si>
  <si>
    <t>工地主任員工人數112-6(計)</t>
  </si>
  <si>
    <t>工地主任員工人數112-7(計)</t>
  </si>
  <si>
    <t>工程師、技術員員工人數113-1(計)</t>
  </si>
  <si>
    <t>工程師、技術員員工人數113-2(計)</t>
  </si>
  <si>
    <t>工程師、技術員員工人數113-3(計)</t>
  </si>
  <si>
    <t>工程師、技術員員工人數113-4(計)</t>
  </si>
  <si>
    <t>工程師、技術員員工人數113-5(計)</t>
  </si>
  <si>
    <t>工程師、技術員員工人數113-6(計)</t>
  </si>
  <si>
    <t>工程師、技術員員工人數113-7(計)</t>
  </si>
  <si>
    <t>事務支援人力員工人數114-1(計)</t>
  </si>
  <si>
    <t>事務支援人力員工人數114-2(計)</t>
  </si>
  <si>
    <t>事務支援人力員工人數114-3(計)</t>
  </si>
  <si>
    <t>事務支援人力員工人數114-4(計)</t>
  </si>
  <si>
    <t>事務支援人力員工人數114-5(計)</t>
  </si>
  <si>
    <t>事務支援人力員工人數114-6(計)</t>
  </si>
  <si>
    <t>事務支援人力員工人數114-7(計)</t>
  </si>
  <si>
    <t>技術士員工人數115-1(計)</t>
  </si>
  <si>
    <t>技術士員工人數115-2(計)</t>
  </si>
  <si>
    <t>技術士員工人數115-3(計)</t>
  </si>
  <si>
    <t>技術士員工人數115-4(計)</t>
  </si>
  <si>
    <t>技術士員工人數115-5(計)</t>
  </si>
  <si>
    <t>技術士員工人數115-6(計)</t>
  </si>
  <si>
    <t>技術士員工人數115-7(計)</t>
  </si>
  <si>
    <t>技術工員工人數116-1(計)</t>
  </si>
  <si>
    <t>技術工員工人數116-2(計)</t>
  </si>
  <si>
    <t>技術工員工人數116-3(計)</t>
  </si>
  <si>
    <t>技術工員工人數116-4(計)</t>
  </si>
  <si>
    <t>技術工員工人數116-5(計)</t>
  </si>
  <si>
    <t>技術工員工人數116-6(計)</t>
  </si>
  <si>
    <t>技術工員工人數116-7(計)</t>
  </si>
  <si>
    <t>普通工員工人數117-1(計)</t>
  </si>
  <si>
    <t>普通工員工人數117-2(計)</t>
  </si>
  <si>
    <t>普通工員工人數117-3(計)</t>
  </si>
  <si>
    <t>普通工員工人數117-4(計)</t>
  </si>
  <si>
    <t>普通工員工人數117-5(計)</t>
  </si>
  <si>
    <t>普通工員工人數117-6(計)</t>
  </si>
  <si>
    <t>普通工員工人數117-7(計)</t>
  </si>
  <si>
    <t>B160每月最多使用人數</t>
  </si>
  <si>
    <t>B161每月最少使用人數</t>
  </si>
  <si>
    <t>B162有使用月份，最常使用人數</t>
  </si>
  <si>
    <t>B163全年費用支出</t>
  </si>
  <si>
    <t>B701  存料</t>
  </si>
  <si>
    <t>B702  建築用地</t>
  </si>
  <si>
    <t>B703  在建工程及待售房屋</t>
  </si>
  <si>
    <t>B704  現金及其他流動資產</t>
  </si>
  <si>
    <t>非流動資產淨額</t>
  </si>
  <si>
    <t>不動產廠房及設備淨額</t>
  </si>
  <si>
    <t>B705  土地</t>
  </si>
  <si>
    <t>房屋及其他營造折舊</t>
  </si>
  <si>
    <t>運輸設備折舊</t>
  </si>
  <si>
    <t>機械設備折舊</t>
  </si>
  <si>
    <t>辦公室及雜項折舊</t>
  </si>
  <si>
    <t>B714  未完工程及預付購置設備</t>
  </si>
  <si>
    <t>B715  長期投資</t>
  </si>
  <si>
    <t>B716  使用權資產淨額</t>
  </si>
  <si>
    <t>B717  投資性不動產</t>
  </si>
  <si>
    <t>B718  無形資產</t>
  </si>
  <si>
    <t>B719  其他資產</t>
  </si>
  <si>
    <t>租（借）用不動產廠房及設備(市價估算)總額</t>
  </si>
  <si>
    <t>實際運用資產毛額</t>
  </si>
  <si>
    <t>非流動資產毛額</t>
  </si>
  <si>
    <t>不動產廠房及設備毛額</t>
  </si>
  <si>
    <t>B706  房屋及其他營建</t>
  </si>
  <si>
    <t>B708  運輸設備</t>
  </si>
  <si>
    <t>B710  機械設備</t>
  </si>
  <si>
    <t>B712  辦公設備及雜項設備</t>
  </si>
  <si>
    <t>負債及權益總額</t>
  </si>
  <si>
    <t>負債總額</t>
  </si>
  <si>
    <t>流動負債</t>
  </si>
  <si>
    <t>B803  長期負債</t>
  </si>
  <si>
    <t>B804  其他負債</t>
  </si>
  <si>
    <t>權益總額</t>
  </si>
  <si>
    <t>B807  公積及盈餘</t>
  </si>
  <si>
    <t>B325  合計-由業主及營建同業提供材料估計價值</t>
  </si>
  <si>
    <t>B505  出售房地產土地成本</t>
  </si>
  <si>
    <t>B502  營建材料耗用價值</t>
  </si>
  <si>
    <t>B506  工程費用-租金支出</t>
  </si>
  <si>
    <t>中間消費其它費用</t>
  </si>
  <si>
    <t>折舊</t>
  </si>
  <si>
    <t>B519  研究發展費用性支出</t>
  </si>
  <si>
    <t>財產報酬</t>
  </si>
  <si>
    <t>租金淨額</t>
  </si>
  <si>
    <t>利息淨額</t>
  </si>
  <si>
    <t>B607  其他非營業收益</t>
  </si>
  <si>
    <t>B507  工程費用-稅捐支出</t>
  </si>
  <si>
    <t>B508  工程費用-折舊支出</t>
  </si>
  <si>
    <t>B509  工程費用-其他成本支出</t>
  </si>
  <si>
    <t>B515  租金支出</t>
  </si>
  <si>
    <t>B516  稅捐及規費</t>
  </si>
  <si>
    <t>B5171  自有固定資產折舊</t>
  </si>
  <si>
    <t>B5172  使用權資產折舊</t>
  </si>
  <si>
    <t>B518  呆帳損失及捐贈</t>
  </si>
  <si>
    <t>B520  其他營業費用</t>
  </si>
  <si>
    <t>B524  非營業損失小計</t>
  </si>
  <si>
    <t>B5221  租賃負債利息支出</t>
  </si>
  <si>
    <t>B5223  其他利息支出</t>
  </si>
  <si>
    <t>B523  其他非營業支出</t>
  </si>
  <si>
    <t>平均數</t>
  </si>
  <si>
    <t>貼到這邊</t>
    <phoneticPr fontId="4" type="noConversion"/>
  </si>
  <si>
    <t>這裡是除1000的</t>
    <phoneticPr fontId="4" type="noConversion"/>
  </si>
  <si>
    <t>貼這裡</t>
    <phoneticPr fontId="4" type="noConversion"/>
  </si>
  <si>
    <t>這裡是除1000的公式</t>
    <phoneticPr fontId="4" type="noConversion"/>
  </si>
  <si>
    <t>表貼這裡</t>
    <phoneticPr fontId="4" type="noConversion"/>
  </si>
  <si>
    <t>除1000</t>
    <phoneticPr fontId="4" type="noConversion"/>
  </si>
  <si>
    <t>A1 經營上有沒有遭遇之困難</t>
  </si>
  <si>
    <t>$經營困難</t>
  </si>
  <si>
    <t>$人力短缺項目</t>
  </si>
  <si>
    <t>$基層勞工短缺項目</t>
  </si>
  <si>
    <t>$技術士短缺項目</t>
  </si>
  <si>
    <t>1 無困難</t>
  </si>
  <si>
    <t>2 有困難</t>
  </si>
  <si>
    <t>0</t>
  </si>
  <si>
    <t>1 原材物料價格持續上漲</t>
  </si>
  <si>
    <t>2 物價波動過劇，成本控制不易</t>
  </si>
  <si>
    <t>3 同行殺價競爭，得標困難</t>
  </si>
  <si>
    <t>4 契約工期不足</t>
  </si>
  <si>
    <t>5 預算單價偏低，致利潤偏低</t>
  </si>
  <si>
    <t>6 訂定底價過低，致得標後經營不易</t>
  </si>
  <si>
    <t>7 撥款程序繁瑣，請款時間過長</t>
  </si>
  <si>
    <t>8 資金調度困難</t>
  </si>
  <si>
    <t>9 同業水準提高，致競爭力不足</t>
  </si>
  <si>
    <t>10 常遭遇居民抗爭，工程延宕</t>
  </si>
  <si>
    <t>11 原材物料短缺不易取得</t>
  </si>
  <si>
    <t>12 專業技術不足，承包量小</t>
  </si>
  <si>
    <t>13 依營造業法第66條逐案簽章之適用有困難</t>
  </si>
  <si>
    <t>14 勞工人力短缺</t>
  </si>
  <si>
    <t>15 提供勞工人力管道不足</t>
  </si>
  <si>
    <t>1 基層勞工</t>
  </si>
  <si>
    <t>2 技術士</t>
  </si>
  <si>
    <t>3 工地主任</t>
  </si>
  <si>
    <t>4 專任工程人員</t>
  </si>
  <si>
    <t>5 公司內部管理人員</t>
  </si>
  <si>
    <t>1 普通工</t>
  </si>
  <si>
    <t>2 技術工</t>
  </si>
  <si>
    <t>1 營造業專業工程技術士</t>
  </si>
  <si>
    <t>2 他營建施工項目技術士</t>
  </si>
  <si>
    <t>個數</t>
  </si>
  <si>
    <t>列百分比</t>
  </si>
  <si>
    <t>總數</t>
  </si>
  <si>
    <t>level</t>
  </si>
  <si>
    <t>$人力管道</t>
  </si>
  <si>
    <t>1 工程行、企業社</t>
  </si>
  <si>
    <t>2 自行招募</t>
  </si>
  <si>
    <t>3 官方媒合平台</t>
  </si>
  <si>
    <t>4 與學校建教方式提供</t>
  </si>
  <si>
    <t>需要協助項目</t>
  </si>
  <si>
    <t>A2 貴企業是否需要政府協助</t>
  </si>
  <si>
    <t>1 增加土地開發</t>
  </si>
  <si>
    <t>2 輔導走入國際市場</t>
  </si>
  <si>
    <t>3 政府資訊透明化</t>
  </si>
  <si>
    <t>4 平抑原材物料價格</t>
  </si>
  <si>
    <t>5 協助降低保險費，提高保險理賠，減少不賠項目</t>
  </si>
  <si>
    <t>6 訂定情事變更的處理辦法</t>
  </si>
  <si>
    <t>7 研擬價標隨原材物料人力價格之升降調整之規則</t>
  </si>
  <si>
    <t>8 協助降低融資貸款之利率</t>
  </si>
  <si>
    <t>9 協助向銀行融資、貸款</t>
  </si>
  <si>
    <t>10 協調排除各項抗爭問題</t>
  </si>
  <si>
    <t>11 協助營建廢棄物處理</t>
  </si>
  <si>
    <t>12 協助廣設土石方資源堆置場</t>
  </si>
  <si>
    <t>13 解決勞工短缺問題</t>
  </si>
  <si>
    <t>14 協助購置自動化設備</t>
  </si>
  <si>
    <t>15 放寬原材物料進口或出口限制</t>
  </si>
  <si>
    <t>16 協助營建廠商承攬海外營繕工程</t>
  </si>
  <si>
    <t>17 輔導產業國際化</t>
  </si>
  <si>
    <t>18 政府協助減輕工程保險與再保壓力</t>
  </si>
  <si>
    <t>19 外交捐助工程款指定本國廠商承攬</t>
  </si>
  <si>
    <t>20 專業技術人員缺額臨時派遣僱用</t>
  </si>
  <si>
    <t>21 加開專業技術人員教育訓練課程</t>
  </si>
  <si>
    <t>22 其他</t>
  </si>
  <si>
    <t>觀察值</t>
  </si>
  <si>
    <t>1 無須協助</t>
  </si>
  <si>
    <t>2 需要協助</t>
  </si>
  <si>
    <t>Row %</t>
  </si>
  <si>
    <t>1 非常看好</t>
  </si>
  <si>
    <t>2 看好</t>
  </si>
  <si>
    <t>3 持平</t>
  </si>
  <si>
    <t>4 不看好</t>
  </si>
  <si>
    <t>5 非常不看好</t>
  </si>
  <si>
    <t>6 很難說/無意見</t>
  </si>
  <si>
    <t>7 不知道/拒答</t>
  </si>
  <si>
    <t>非常
不看好</t>
    <phoneticPr fontId="6" type="noConversion"/>
  </si>
  <si>
    <t>本勞比</t>
  </si>
  <si>
    <t>基層勞工</t>
  </si>
  <si>
    <t>普通工</t>
  </si>
  <si>
    <t>聘僱職缺空缺數</t>
  </si>
  <si>
    <t>工地空缺數</t>
  </si>
  <si>
    <t>技術工</t>
  </si>
  <si>
    <t>基層勞工_技術工_模板工_聘僱職缺空缺</t>
  </si>
  <si>
    <t>基層勞工_技術工_模板工_工地空缺數</t>
  </si>
  <si>
    <t>基層勞工_技術工_泥水工_聘僱職缺空缺</t>
  </si>
  <si>
    <t>基層勞工_技術工_泥水工_工地空缺數</t>
  </si>
  <si>
    <t>基層勞工_技術工_鋼筋工_聘僱職缺空缺</t>
  </si>
  <si>
    <t>基層勞工_技術工_鋼筋工_工地空缺數</t>
  </si>
  <si>
    <t>基層勞工_技術工_其他工_聘僱職缺空缺</t>
  </si>
  <si>
    <t>基層勞工_技術工_其他工_工地空缺數</t>
  </si>
  <si>
    <t>技術士</t>
  </si>
  <si>
    <t>技術士_模板_聘僱職缺空缺數</t>
  </si>
  <si>
    <t>技術士_混凝土_聘僱職缺空缺數</t>
  </si>
  <si>
    <t>技術士_鋼筋_聘僱職缺空缺數</t>
  </si>
  <si>
    <t>技術士_電銲_聘僱職缺空缺數</t>
  </si>
  <si>
    <t>技術士_測量_聘僱職缺空缺數</t>
  </si>
  <si>
    <t>技術士_園藝_聘僱職缺空缺數</t>
  </si>
  <si>
    <t>技術士_造園景觀_聘僱職缺空缺數</t>
  </si>
  <si>
    <t>技術士_建築塗裝_聘僱職缺空缺數</t>
  </si>
  <si>
    <t>技術士_營建防水_聘僱職缺空缺數</t>
  </si>
  <si>
    <t>技術士_其他聘僱職缺空缺數</t>
  </si>
  <si>
    <t>工地主任_聘僱職缺空缺數</t>
  </si>
  <si>
    <t>專任工程人員_聘僱職缺空缺數</t>
  </si>
  <si>
    <t>公司內部管理人員_聘僱職缺空缺數</t>
  </si>
  <si>
    <t>不是貼這裡</t>
    <phoneticPr fontId="6" type="noConversion"/>
  </si>
  <si>
    <t>地區別及組織型態別</t>
  </si>
  <si>
    <t>平均每企業實際運用資產淨額</t>
    <phoneticPr fontId="4" type="noConversion"/>
  </si>
  <si>
    <t>平均每企業營業收入</t>
    <phoneticPr fontId="4" type="noConversion"/>
  </si>
  <si>
    <t>企業單位數</t>
  </si>
  <si>
    <t>運用資產淨額</t>
  </si>
  <si>
    <t>增減</t>
    <phoneticPr fontId="4" type="noConversion"/>
  </si>
  <si>
    <t>10億元以上</t>
    <phoneticPr fontId="4" type="noConversion"/>
  </si>
  <si>
    <t>10億元以上收入總額占全體</t>
    <phoneticPr fontId="4" type="noConversion"/>
  </si>
  <si>
    <t>未滿1000萬</t>
    <phoneticPr fontId="4" type="noConversion"/>
  </si>
  <si>
    <t>實際運用資產</t>
  </si>
  <si>
    <t>收入總額</t>
    <phoneticPr fontId="4" type="noConversion"/>
  </si>
  <si>
    <t>甲等</t>
    <phoneticPr fontId="6" type="noConversion"/>
  </si>
  <si>
    <t>乙等</t>
    <phoneticPr fontId="6" type="noConversion"/>
  </si>
  <si>
    <t>丙等</t>
    <phoneticPr fontId="6" type="noConversion"/>
  </si>
  <si>
    <t>土木</t>
    <phoneticPr fontId="6" type="noConversion"/>
  </si>
  <si>
    <t>專業</t>
    <phoneticPr fontId="6" type="noConversion"/>
  </si>
  <si>
    <t>員工人數</t>
    <phoneticPr fontId="6" type="noConversion"/>
  </si>
  <si>
    <t>職員比例</t>
    <phoneticPr fontId="6" type="noConversion"/>
  </si>
  <si>
    <t>工員比例</t>
    <phoneticPr fontId="6" type="noConversion"/>
  </si>
  <si>
    <t>管理人員</t>
  </si>
  <si>
    <t>事務支援人力</t>
  </si>
  <si>
    <t>基層勞工</t>
    <phoneticPr fontId="6" type="noConversion"/>
  </si>
  <si>
    <t>專門技術人員</t>
    <phoneticPr fontId="9" type="noConversion"/>
  </si>
  <si>
    <t>自營作業及無酬家屬工作者</t>
    <phoneticPr fontId="9" type="noConversion"/>
  </si>
  <si>
    <t>全體營造廠</t>
    <phoneticPr fontId="9" type="noConversion"/>
  </si>
  <si>
    <t>甲等綜合營造業</t>
    <phoneticPr fontId="9" type="noConversion"/>
  </si>
  <si>
    <t>乙等綜合營造業</t>
    <phoneticPr fontId="9" type="noConversion"/>
  </si>
  <si>
    <t>丙等綜合營造業</t>
    <phoneticPr fontId="9" type="noConversion"/>
  </si>
  <si>
    <t>專業營造業</t>
    <phoneticPr fontId="9" type="noConversion"/>
  </si>
  <si>
    <t>專門技術人員</t>
    <phoneticPr fontId="9" type="noConversion"/>
  </si>
  <si>
    <t>自營作業及無酬家屬工作者</t>
    <phoneticPr fontId="9" type="noConversion"/>
  </si>
  <si>
    <t>總計</t>
    <phoneticPr fontId="9" type="noConversion"/>
  </si>
  <si>
    <t>專業營造業</t>
    <phoneticPr fontId="9" type="noConversion"/>
  </si>
  <si>
    <t>工員</t>
    <phoneticPr fontId="6" type="noConversion"/>
  </si>
  <si>
    <t>自營作業及無酬家屬工作者</t>
    <phoneticPr fontId="6" type="noConversion"/>
  </si>
  <si>
    <t>營建材料耗用價值</t>
  </si>
  <si>
    <t>出售房地產土地成本</t>
  </si>
  <si>
    <t>租金支出</t>
  </si>
  <si>
    <t>呆帳損失及移轉支出</t>
  </si>
  <si>
    <t>研究發展費用性支出</t>
  </si>
  <si>
    <t>其他成本及營業費用</t>
  </si>
  <si>
    <t>非營業損失</t>
  </si>
  <si>
    <t>利息支出</t>
  </si>
  <si>
    <t>其他非營業損失</t>
  </si>
  <si>
    <t>平均每企業負債及權益</t>
    <phoneticPr fontId="4" type="noConversion"/>
  </si>
  <si>
    <t>負債</t>
    <phoneticPr fontId="4" type="noConversion"/>
  </si>
  <si>
    <t>負債比例</t>
    <phoneticPr fontId="4" type="noConversion"/>
  </si>
  <si>
    <t>權益比例</t>
    <phoneticPr fontId="4" type="noConversion"/>
  </si>
  <si>
    <t>與上次比較</t>
    <phoneticPr fontId="4" type="noConversion"/>
  </si>
  <si>
    <t>營建工程價值</t>
    <phoneticPr fontId="4" type="noConversion"/>
  </si>
  <si>
    <t>變動%</t>
    <phoneticPr fontId="4" type="noConversion"/>
  </si>
  <si>
    <t>住宅工程價值</t>
  </si>
  <si>
    <t>其他房屋工程價值</t>
  </si>
  <si>
    <t>其他工程價值</t>
  </si>
  <si>
    <t>a住宅工程價值</t>
  </si>
  <si>
    <t>a其他房屋工程價值</t>
  </si>
  <si>
    <t>a其他工程價值</t>
  </si>
  <si>
    <t>營建</t>
  </si>
  <si>
    <t>工程</t>
  </si>
  <si>
    <t>所占比例</t>
  </si>
  <si>
    <t>整體</t>
  </si>
  <si>
    <t>存貨及存料價值</t>
    <phoneticPr fontId="5" type="noConversion"/>
  </si>
  <si>
    <t>流動</t>
  </si>
  <si>
    <t>比率</t>
  </si>
  <si>
    <t>負債</t>
  </si>
  <si>
    <t>固定長期資產適合率</t>
  </si>
  <si>
    <t>自有</t>
  </si>
  <si>
    <t>資本率</t>
  </si>
  <si>
    <t>實收資本</t>
  </si>
  <si>
    <t>等級別及實際運用資產淨額</t>
  </si>
  <si>
    <t>等級別、地區別及員工人數</t>
  </si>
  <si>
    <t>等級別、地區別及生產總額</t>
  </si>
  <si>
    <t>鋼筋工</t>
    <phoneticPr fontId="22" type="noConversion"/>
  </si>
  <si>
    <t>技術士</t>
    <phoneticPr fontId="6" type="noConversion"/>
  </si>
  <si>
    <t>專業工程特定施工項目</t>
    <phoneticPr fontId="6" type="noConversion"/>
  </si>
  <si>
    <t>小計</t>
    <phoneticPr fontId="6" type="noConversion"/>
  </si>
  <si>
    <t>其他營建土木類群</t>
    <phoneticPr fontId="6" type="noConversion"/>
  </si>
  <si>
    <t>公司內部管理人員</t>
    <phoneticPr fontId="6" type="noConversion"/>
  </si>
  <si>
    <r>
      <rPr>
        <b/>
        <sz val="11"/>
        <rFont val="標楷體"/>
        <family val="4"/>
        <charset val="136"/>
      </rPr>
      <t>表次</t>
    </r>
    <phoneticPr fontId="22" type="noConversion"/>
  </si>
  <si>
    <r>
      <rPr>
        <b/>
        <sz val="11"/>
        <rFont val="標楷體"/>
        <family val="4"/>
        <charset val="136"/>
      </rPr>
      <t>表名</t>
    </r>
    <phoneticPr fontId="22" type="noConversion"/>
  </si>
  <si>
    <t>概況－按經營特性分(續)</t>
    <phoneticPr fontId="4" type="noConversion"/>
  </si>
  <si>
    <t xml:space="preserve">    2.「廣義生產總額」為整體營造業之生產總額，除本調查對象外，亦包含非本調查對象營造業者如工程行、企業社之生產總額；</t>
    <phoneticPr fontId="4" type="noConversion"/>
  </si>
  <si>
    <t xml:space="preserve">      </t>
    <phoneticPr fontId="4" type="noConversion"/>
  </si>
  <si>
    <t xml:space="preserve">      非本調查對象之生產總額即為本調查對象發包給非本調對象營造業者之工程款，並將此工程款併入原發包業者之生產總額中。</t>
    <phoneticPr fontId="4" type="noConversion"/>
  </si>
  <si>
    <t>註：派遣員工每月人數改以每月每人累計24天/人月計算，公式為當月僱用人數×僱用天數÷24。</t>
    <phoneticPr fontId="4" type="noConversion"/>
  </si>
  <si>
    <t>註：派遣員工每月人數改以每月每人累計24天/人月計算，公式為當月僱用人數×僱用天數÷24。</t>
    <phoneticPr fontId="4" type="noConversion"/>
  </si>
  <si>
    <t xml:space="preserve">    4.全年各項收入總額已扣除發包工程款。</t>
    <phoneticPr fontId="4" type="noConversion"/>
  </si>
  <si>
    <t>年底使用建築
物樓地板面積
（平方公尺）</t>
    <phoneticPr fontId="4" type="noConversion"/>
  </si>
  <si>
    <t>註：3.工業及服務業普查未詢問年底使用土地面積、年底使用建築物樓地板面積。</t>
    <phoneticPr fontId="4" type="noConversion"/>
  </si>
  <si>
    <t>直接及間接人工
成本與職工福利</t>
    <phoneticPr fontId="4" type="noConversion"/>
  </si>
  <si>
    <t>註：工業及服務業普查未調查負債及淨值總額，故未提供數值。</t>
    <phoneticPr fontId="4" type="noConversion"/>
  </si>
  <si>
    <t>註：工業及服務業普查未調查負債及淨值總額，故未提供數值。</t>
    <phoneticPr fontId="4" type="noConversion"/>
  </si>
  <si>
    <t xml:space="preserve">  「發包給非本調查對象之發包工程款」係指本調查對象發包給調查對象以外之營造業者如工程行及企業社等。</t>
    <phoneticPr fontId="4" type="noConversion"/>
  </si>
  <si>
    <t>職員</t>
    <phoneticPr fontId="6" type="noConversion"/>
  </si>
  <si>
    <t>表23 從業員工人數分配</t>
    <phoneticPr fontId="4" type="noConversion"/>
  </si>
  <si>
    <t>註：工業及服務業普查未調查負債及淨值總額，故未提供數值。</t>
    <phoneticPr fontId="4" type="noConversion"/>
  </si>
  <si>
    <t>技術士</t>
    <phoneticPr fontId="6" type="noConversion"/>
  </si>
  <si>
    <t>事務支援人力</t>
    <phoneticPr fontId="6" type="noConversion"/>
  </si>
  <si>
    <t>年別</t>
  </si>
  <si>
    <t>僱用員工</t>
  </si>
  <si>
    <t>人數</t>
  </si>
  <si>
    <t>與上年比較（％）</t>
  </si>
  <si>
    <t>管理及佐理人員</t>
  </si>
  <si>
    <t>專門技術人員</t>
  </si>
  <si>
    <t>事務支援人力人員</t>
  </si>
  <si>
    <t>-</t>
  </si>
  <si>
    <t>註：1.109年以前職員為「專門技術人員」、「管理及佐理人員」，工員為「工程技術工」、「普通工」。</t>
    <phoneticPr fontId="4" type="noConversion"/>
  </si>
  <si>
    <t xml:space="preserve">    2.111年起職員為「管理人員」、「專門技術人員」、「事務支援人力人員」，工員為「技術士」、「技術工」、「普通工」。</t>
    <phoneticPr fontId="4" type="noConversion"/>
  </si>
  <si>
    <t xml:space="preserve">    2.111年起職員為「管理人員」、「專門技術人員」、「事務支援人力人員」，工員為「技術士」、「技術工」、「普通工」。</t>
    <phoneticPr fontId="4" type="noConversion"/>
  </si>
  <si>
    <t>年底</t>
  </si>
  <si>
    <t>與職工福利</t>
  </si>
  <si>
    <t>薪資支出</t>
  </si>
  <si>
    <t>與福利津貼</t>
  </si>
  <si>
    <t>與上年</t>
  </si>
  <si>
    <t>比較</t>
  </si>
  <si>
    <t>（％）</t>
  </si>
  <si>
    <t>發包工程款</t>
  </si>
  <si>
    <t>108年</t>
  </si>
  <si>
    <t>109年</t>
  </si>
  <si>
    <t>占營業收入</t>
  </si>
  <si>
    <t>與上年比較</t>
  </si>
  <si>
    <t>費用性支出</t>
  </si>
  <si>
    <t>其他成本</t>
  </si>
  <si>
    <t>及營業費用</t>
  </si>
  <si>
    <t>其他非</t>
  </si>
  <si>
    <t>營業損失</t>
  </si>
  <si>
    <t>營建材料</t>
  </si>
  <si>
    <t>耗用價值</t>
  </si>
  <si>
    <t>全年勞動</t>
  </si>
  <si>
    <t>報酬支出</t>
  </si>
  <si>
    <t>出售房地產</t>
  </si>
  <si>
    <t>土地成本</t>
  </si>
  <si>
    <t>利息</t>
  </si>
  <si>
    <t>111年</t>
  </si>
  <si>
    <t>(1)+(2)-</t>
  </si>
  <si>
    <t>(3) +(4)</t>
  </si>
  <si>
    <t>自有資產</t>
  </si>
  <si>
    <t>(1)+(2)</t>
  </si>
  <si>
    <t>不動產廠房及設備</t>
  </si>
  <si>
    <t>長期</t>
  </si>
  <si>
    <t>投資</t>
  </si>
  <si>
    <t>使用權資產淨額</t>
  </si>
  <si>
    <t>投資性不動產</t>
  </si>
  <si>
    <t>無形</t>
  </si>
  <si>
    <t>資產</t>
  </si>
  <si>
    <t>年底企業</t>
  </si>
  <si>
    <t>（家）</t>
  </si>
  <si>
    <t>年底員工</t>
  </si>
  <si>
    <t>（人）</t>
  </si>
  <si>
    <t>平均每員工</t>
  </si>
  <si>
    <t>年別及工程別</t>
  </si>
  <si>
    <t>等級別</t>
    <phoneticPr fontId="4" type="noConversion"/>
  </si>
  <si>
    <t>營造業平均每企業全年勞動報酬─按經營規模分</t>
    <phoneticPr fontId="22" type="noConversion"/>
  </si>
  <si>
    <r>
      <rPr>
        <sz val="12"/>
        <rFont val="標楷體"/>
        <family val="4"/>
        <charset val="136"/>
      </rPr>
      <t>企業對一年內承攬總額執行超過資本額</t>
    </r>
    <r>
      <rPr>
        <sz val="11"/>
        <rFont val="Times New Roman"/>
        <family val="1"/>
      </rPr>
      <t>20</t>
    </r>
    <r>
      <rPr>
        <sz val="11"/>
        <rFont val="標楷體"/>
        <family val="4"/>
        <charset val="136"/>
      </rPr>
      <t>倍以上金額的工程之能力─按經營規模分</t>
    </r>
  </si>
  <si>
    <r>
      <rPr>
        <sz val="12"/>
        <rFont val="標楷體"/>
        <family val="4"/>
        <charset val="136"/>
      </rPr>
      <t>企業對承攬超過造價限額</t>
    </r>
    <r>
      <rPr>
        <sz val="12"/>
        <rFont val="Times New Roman"/>
        <family val="1"/>
      </rPr>
      <t>(10</t>
    </r>
    <r>
      <rPr>
        <sz val="12"/>
        <rFont val="標楷體"/>
        <family val="4"/>
        <charset val="136"/>
      </rPr>
      <t>倍資本額</t>
    </r>
    <r>
      <rPr>
        <sz val="12"/>
        <rFont val="Times New Roman"/>
        <family val="1"/>
      </rPr>
      <t>)</t>
    </r>
    <r>
      <rPr>
        <sz val="11"/>
        <rFont val="標楷體"/>
        <family val="4"/>
        <charset val="136"/>
      </rPr>
      <t>工程的能力──按經營規模分</t>
    </r>
  </si>
  <si>
    <r>
      <rPr>
        <sz val="12"/>
        <rFont val="標楷體"/>
        <family val="4"/>
        <charset val="136"/>
      </rPr>
      <t>表</t>
    </r>
    <r>
      <rPr>
        <sz val="12"/>
        <rFont val="Times New Roman"/>
        <family val="1"/>
      </rPr>
      <t>2</t>
    </r>
  </si>
  <si>
    <r>
      <rPr>
        <sz val="11"/>
        <rFont val="標楷體"/>
        <family val="4"/>
        <charset val="136"/>
      </rPr>
      <t>營造業年底員工人數</t>
    </r>
    <r>
      <rPr>
        <sz val="11"/>
        <rFont val="Times New Roman"/>
        <family val="1"/>
      </rPr>
      <t>(</t>
    </r>
    <r>
      <rPr>
        <sz val="11"/>
        <rFont val="標楷體"/>
        <family val="4"/>
        <charset val="136"/>
      </rPr>
      <t>性別分</t>
    </r>
    <r>
      <rPr>
        <sz val="11"/>
        <rFont val="Times New Roman"/>
        <family val="1"/>
      </rPr>
      <t>)</t>
    </r>
    <r>
      <rPr>
        <sz val="11"/>
        <rFont val="標楷體"/>
        <family val="4"/>
        <charset val="136"/>
      </rPr>
      <t>─按經營特性分</t>
    </r>
  </si>
  <si>
    <r>
      <rPr>
        <sz val="11"/>
        <rFont val="標楷體"/>
        <family val="4"/>
        <charset val="136"/>
      </rPr>
      <t>營造業年底員工人數</t>
    </r>
    <r>
      <rPr>
        <sz val="11"/>
        <rFont val="Times New Roman"/>
        <family val="1"/>
      </rPr>
      <t>(</t>
    </r>
    <r>
      <rPr>
        <sz val="11"/>
        <rFont val="標楷體"/>
        <family val="4"/>
        <charset val="136"/>
      </rPr>
      <t>性別分</t>
    </r>
    <r>
      <rPr>
        <sz val="11"/>
        <rFont val="Times New Roman"/>
        <family val="1"/>
      </rPr>
      <t>)</t>
    </r>
    <r>
      <rPr>
        <sz val="11"/>
        <rFont val="標楷體"/>
        <family val="4"/>
        <charset val="136"/>
      </rPr>
      <t>─按經營規模分</t>
    </r>
  </si>
  <si>
    <r>
      <rPr>
        <sz val="11"/>
        <rFont val="標楷體"/>
        <family val="4"/>
        <charset val="136"/>
      </rPr>
      <t>營造業年底員工人數</t>
    </r>
    <r>
      <rPr>
        <sz val="11"/>
        <rFont val="Times New Roman"/>
        <family val="1"/>
      </rPr>
      <t>(</t>
    </r>
    <r>
      <rPr>
        <sz val="11"/>
        <rFont val="標楷體"/>
        <family val="4"/>
        <charset val="136"/>
      </rPr>
      <t>年齡分</t>
    </r>
    <r>
      <rPr>
        <sz val="11"/>
        <rFont val="Times New Roman"/>
        <family val="1"/>
      </rPr>
      <t>)</t>
    </r>
    <r>
      <rPr>
        <sz val="11"/>
        <rFont val="標楷體"/>
        <family val="4"/>
        <charset val="136"/>
      </rPr>
      <t>─按經營特性分</t>
    </r>
  </si>
  <si>
    <r>
      <rPr>
        <sz val="11"/>
        <rFont val="標楷體"/>
        <family val="4"/>
        <charset val="136"/>
      </rPr>
      <t>營造業年底員工人數</t>
    </r>
    <r>
      <rPr>
        <sz val="11"/>
        <rFont val="Times New Roman"/>
        <family val="1"/>
      </rPr>
      <t>(</t>
    </r>
    <r>
      <rPr>
        <sz val="11"/>
        <rFont val="標楷體"/>
        <family val="4"/>
        <charset val="136"/>
      </rPr>
      <t>年齡分</t>
    </r>
    <r>
      <rPr>
        <sz val="11"/>
        <rFont val="Times New Roman"/>
        <family val="1"/>
      </rPr>
      <t>)</t>
    </r>
    <r>
      <rPr>
        <sz val="11"/>
        <rFont val="標楷體"/>
        <family val="4"/>
        <charset val="136"/>
      </rPr>
      <t>─按經營規模分</t>
    </r>
  </si>
  <si>
    <r>
      <rPr>
        <sz val="11"/>
        <rFont val="標楷體"/>
        <family val="4"/>
        <charset val="136"/>
      </rPr>
      <t>營造業平均每企業年底員工人數</t>
    </r>
    <r>
      <rPr>
        <sz val="11"/>
        <rFont val="Times New Roman"/>
        <family val="1"/>
      </rPr>
      <t>(</t>
    </r>
    <r>
      <rPr>
        <sz val="11"/>
        <rFont val="標楷體"/>
        <family val="4"/>
        <charset val="136"/>
      </rPr>
      <t>性別分</t>
    </r>
    <r>
      <rPr>
        <sz val="11"/>
        <rFont val="Times New Roman"/>
        <family val="1"/>
      </rPr>
      <t>)</t>
    </r>
    <r>
      <rPr>
        <sz val="11"/>
        <rFont val="標楷體"/>
        <family val="4"/>
        <charset val="136"/>
      </rPr>
      <t>─按經營特性分</t>
    </r>
  </si>
  <si>
    <r>
      <rPr>
        <sz val="11"/>
        <rFont val="標楷體"/>
        <family val="4"/>
        <charset val="136"/>
      </rPr>
      <t>營造業平均每企業年底員工人數</t>
    </r>
    <r>
      <rPr>
        <sz val="11"/>
        <rFont val="Times New Roman"/>
        <family val="1"/>
      </rPr>
      <t>(</t>
    </r>
    <r>
      <rPr>
        <sz val="11"/>
        <rFont val="標楷體"/>
        <family val="4"/>
        <charset val="136"/>
      </rPr>
      <t>性別分</t>
    </r>
    <r>
      <rPr>
        <sz val="11"/>
        <rFont val="Times New Roman"/>
        <family val="1"/>
      </rPr>
      <t>)</t>
    </r>
    <r>
      <rPr>
        <sz val="11"/>
        <rFont val="標楷體"/>
        <family val="4"/>
        <charset val="136"/>
      </rPr>
      <t>─按經營規模分</t>
    </r>
  </si>
  <si>
    <r>
      <rPr>
        <sz val="11"/>
        <rFont val="標楷體"/>
        <family val="4"/>
        <charset val="136"/>
      </rPr>
      <t>營造業平均每企業年底員工人數</t>
    </r>
    <r>
      <rPr>
        <sz val="11"/>
        <rFont val="Times New Roman"/>
        <family val="1"/>
      </rPr>
      <t>(</t>
    </r>
    <r>
      <rPr>
        <sz val="11"/>
        <rFont val="標楷體"/>
        <family val="4"/>
        <charset val="136"/>
      </rPr>
      <t>年齡分</t>
    </r>
    <r>
      <rPr>
        <sz val="11"/>
        <rFont val="Times New Roman"/>
        <family val="1"/>
      </rPr>
      <t>)</t>
    </r>
    <r>
      <rPr>
        <sz val="11"/>
        <rFont val="標楷體"/>
        <family val="4"/>
        <charset val="136"/>
      </rPr>
      <t>─按經營特性分</t>
    </r>
  </si>
  <si>
    <r>
      <rPr>
        <sz val="11"/>
        <rFont val="標楷體"/>
        <family val="4"/>
        <charset val="136"/>
      </rPr>
      <t>營造業全年使用派遣員工平均人數</t>
    </r>
    <r>
      <rPr>
        <sz val="11"/>
        <rFont val="Times New Roman"/>
        <family val="1"/>
      </rPr>
      <t>-</t>
    </r>
    <r>
      <rPr>
        <sz val="11"/>
        <rFont val="標楷體"/>
        <family val="4"/>
        <charset val="136"/>
      </rPr>
      <t>按經營特性分</t>
    </r>
  </si>
  <si>
    <r>
      <rPr>
        <sz val="11"/>
        <rFont val="標楷體"/>
        <family val="4"/>
        <charset val="136"/>
      </rPr>
      <t>營造業全年使用派遣員工平均人數</t>
    </r>
    <r>
      <rPr>
        <sz val="11"/>
        <rFont val="Times New Roman"/>
        <family val="1"/>
      </rPr>
      <t>-</t>
    </r>
    <r>
      <rPr>
        <sz val="11"/>
        <rFont val="標楷體"/>
        <family val="4"/>
        <charset val="136"/>
      </rPr>
      <t>按經營規模分</t>
    </r>
  </si>
  <si>
    <r>
      <rPr>
        <b/>
        <sz val="11"/>
        <rFont val="標楷體"/>
        <family val="4"/>
        <charset val="136"/>
      </rPr>
      <t>頁碼</t>
    </r>
    <phoneticPr fontId="22" type="noConversion"/>
  </si>
  <si>
    <r>
      <rPr>
        <sz val="11"/>
        <rFont val="標楷體"/>
        <family val="4"/>
        <charset val="136"/>
      </rPr>
      <t>企業對今年(</t>
    </r>
    <r>
      <rPr>
        <sz val="11"/>
        <rFont val="Times New Roman"/>
        <family val="1"/>
      </rPr>
      <t>113</t>
    </r>
    <r>
      <rPr>
        <sz val="11"/>
        <rFont val="標楷體"/>
        <family val="4"/>
        <charset val="136"/>
      </rPr>
      <t>年</t>
    </r>
    <r>
      <rPr>
        <sz val="11"/>
        <rFont val="Times New Roman"/>
        <family val="1"/>
      </rPr>
      <t>1</t>
    </r>
    <r>
      <rPr>
        <sz val="11"/>
        <rFont val="標楷體"/>
        <family val="4"/>
        <charset val="136"/>
      </rPr>
      <t>月</t>
    </r>
    <r>
      <rPr>
        <sz val="11"/>
        <rFont val="Times New Roman"/>
        <family val="1"/>
      </rPr>
      <t>~12</t>
    </r>
    <r>
      <rPr>
        <sz val="11"/>
        <rFont val="標楷體"/>
        <family val="4"/>
        <charset val="136"/>
      </rPr>
      <t>月)營造業景氣的看法─按經營規模分</t>
    </r>
    <phoneticPr fontId="22" type="noConversion"/>
  </si>
  <si>
    <r>
      <rPr>
        <sz val="12"/>
        <rFont val="標楷體"/>
        <family val="4"/>
        <charset val="136"/>
      </rPr>
      <t>表</t>
    </r>
    <r>
      <rPr>
        <sz val="12"/>
        <rFont val="Times New Roman"/>
        <family val="1"/>
      </rPr>
      <t>79</t>
    </r>
    <r>
      <rPr>
        <sz val="12"/>
        <color theme="1"/>
        <rFont val="新細明體"/>
        <family val="2"/>
        <charset val="136"/>
        <scheme val="minor"/>
      </rPr>
      <t/>
    </r>
  </si>
  <si>
    <r>
      <rPr>
        <sz val="12"/>
        <rFont val="標楷體"/>
        <family val="4"/>
        <charset val="136"/>
      </rPr>
      <t>表</t>
    </r>
    <r>
      <rPr>
        <sz val="12"/>
        <rFont val="Times New Roman"/>
        <family val="1"/>
      </rPr>
      <t>80</t>
    </r>
    <r>
      <rPr>
        <sz val="12"/>
        <color theme="1"/>
        <rFont val="新細明體"/>
        <family val="2"/>
        <charset val="136"/>
        <scheme val="minor"/>
      </rPr>
      <t/>
    </r>
  </si>
  <si>
    <r>
      <rPr>
        <sz val="12"/>
        <rFont val="標楷體"/>
        <family val="4"/>
        <charset val="136"/>
      </rPr>
      <t>表</t>
    </r>
    <r>
      <rPr>
        <sz val="12"/>
        <rFont val="Times New Roman"/>
        <family val="1"/>
      </rPr>
      <t>81</t>
    </r>
    <r>
      <rPr>
        <sz val="12"/>
        <color theme="1"/>
        <rFont val="新細明體"/>
        <family val="2"/>
        <charset val="136"/>
        <scheme val="minor"/>
      </rPr>
      <t/>
    </r>
  </si>
  <si>
    <r>
      <rPr>
        <sz val="12"/>
        <rFont val="標楷體"/>
        <family val="4"/>
        <charset val="136"/>
      </rPr>
      <t>表</t>
    </r>
    <r>
      <rPr>
        <sz val="12"/>
        <rFont val="Times New Roman"/>
        <family val="1"/>
      </rPr>
      <t>82</t>
    </r>
    <r>
      <rPr>
        <sz val="12"/>
        <color theme="1"/>
        <rFont val="新細明體"/>
        <family val="2"/>
        <charset val="136"/>
        <scheme val="minor"/>
      </rPr>
      <t/>
    </r>
  </si>
  <si>
    <r>
      <rPr>
        <b/>
        <sz val="11"/>
        <rFont val="標楷體"/>
        <family val="4"/>
        <charset val="136"/>
      </rPr>
      <t>表次</t>
    </r>
    <phoneticPr fontId="22" type="noConversion"/>
  </si>
  <si>
    <r>
      <rPr>
        <b/>
        <sz val="11"/>
        <rFont val="標楷體"/>
        <family val="4"/>
        <charset val="136"/>
      </rPr>
      <t>表名</t>
    </r>
    <phoneticPr fontId="22" type="noConversion"/>
  </si>
  <si>
    <r>
      <rPr>
        <b/>
        <sz val="11"/>
        <rFont val="標楷體"/>
        <family val="4"/>
        <charset val="136"/>
      </rPr>
      <t>頁碼</t>
    </r>
    <phoneticPr fontId="22" type="noConversion"/>
  </si>
  <si>
    <r>
      <rPr>
        <sz val="12"/>
        <rFont val="標楷體"/>
        <family val="4"/>
        <charset val="136"/>
      </rPr>
      <t>表</t>
    </r>
    <r>
      <rPr>
        <sz val="12"/>
        <rFont val="Times New Roman"/>
        <family val="1"/>
      </rPr>
      <t>1</t>
    </r>
    <phoneticPr fontId="22" type="noConversion"/>
  </si>
  <si>
    <r>
      <rPr>
        <sz val="11"/>
        <rFont val="標楷體"/>
        <family val="4"/>
        <charset val="136"/>
      </rPr>
      <t>營造業平均每企業年底員工人數</t>
    </r>
    <r>
      <rPr>
        <sz val="11"/>
        <rFont val="Times New Roman"/>
        <family val="1"/>
      </rPr>
      <t>(</t>
    </r>
    <r>
      <rPr>
        <sz val="11"/>
        <rFont val="標楷體"/>
        <family val="4"/>
        <charset val="136"/>
      </rPr>
      <t>年齡分</t>
    </r>
    <r>
      <rPr>
        <sz val="11"/>
        <rFont val="Times New Roman"/>
        <family val="1"/>
      </rPr>
      <t>)</t>
    </r>
    <r>
      <rPr>
        <sz val="11"/>
        <rFont val="標楷體"/>
        <family val="4"/>
        <charset val="136"/>
      </rPr>
      <t>─按經營規模分</t>
    </r>
    <phoneticPr fontId="22" type="noConversion"/>
  </si>
  <si>
    <t>年底
人數</t>
    <phoneticPr fontId="4" type="noConversion"/>
  </si>
  <si>
    <t>109 年</t>
  </si>
  <si>
    <t>111 年</t>
  </si>
  <si>
    <t>沒有能力</t>
    <phoneticPr fontId="6" type="noConversion"/>
  </si>
  <si>
    <t>有能力</t>
    <phoneticPr fontId="6" type="noConversion"/>
  </si>
  <si>
    <t>增資</t>
    <phoneticPr fontId="6" type="noConversion"/>
  </si>
  <si>
    <t>聯合承攬</t>
    <phoneticPr fontId="6" type="noConversion"/>
  </si>
  <si>
    <t>年底實際運
用資產淨額</t>
    <phoneticPr fontId="4" type="noConversion"/>
  </si>
  <si>
    <t>註：1.派遣員工每月人數改以每月每人累計24天/人月計算，公式為當月僱用人數×僱用天數÷24。
     2.工業及服務業普查派遣員工每月人數計算方計與本調查不相同，故未提供數值。</t>
    <phoneticPr fontId="4" type="noConversion"/>
  </si>
  <si>
    <t>註：1.派遣員工每月人數改以每月每人累計24天/人月計算，公式為當月僱用人數×僱用天數÷24。
     2.工業及服務業普查派遣員工每月人數計算方計與本調查不相同，故未提供數值。</t>
    <phoneticPr fontId="4" type="noConversion"/>
  </si>
  <si>
    <t>註：工業及服務業普查全年勞動報酬無區分為「直接及間接人工成本與職工福利」、「薪資支出與福利津貼」
   ，故未提供數值。</t>
    <phoneticPr fontId="6" type="noConversion"/>
  </si>
  <si>
    <r>
      <t>百分比</t>
    </r>
    <r>
      <rPr>
        <sz val="12"/>
        <color theme="1"/>
        <rFont val="Times New Roman"/>
        <family val="1"/>
      </rPr>
      <t>(2)/(1)*100</t>
    </r>
  </si>
  <si>
    <r>
      <t>百分比</t>
    </r>
    <r>
      <rPr>
        <sz val="12"/>
        <color theme="1"/>
        <rFont val="Times New Roman"/>
        <family val="1"/>
      </rPr>
      <t>(3)/(1)*100</t>
    </r>
  </si>
  <si>
    <r>
      <t>108</t>
    </r>
    <r>
      <rPr>
        <sz val="12"/>
        <color theme="1"/>
        <rFont val="標楷體"/>
        <family val="4"/>
        <charset val="136"/>
      </rPr>
      <t>年</t>
    </r>
  </si>
  <si>
    <r>
      <t>109</t>
    </r>
    <r>
      <rPr>
        <sz val="12"/>
        <color theme="1"/>
        <rFont val="標楷體"/>
        <family val="4"/>
        <charset val="136"/>
      </rPr>
      <t>年</t>
    </r>
  </si>
  <si>
    <t>合計</t>
    <phoneticPr fontId="6" type="noConversion"/>
  </si>
  <si>
    <t>有能力</t>
    <phoneticPr fontId="6" type="noConversion"/>
  </si>
  <si>
    <t>負　　　債　　　　　　</t>
    <phoneticPr fontId="4" type="noConversion"/>
  </si>
  <si>
    <r>
      <rPr>
        <sz val="11"/>
        <rFont val="標楷體"/>
        <family val="4"/>
        <charset val="136"/>
      </rPr>
      <t>企業對今年(</t>
    </r>
    <r>
      <rPr>
        <sz val="11"/>
        <rFont val="Times New Roman"/>
        <family val="1"/>
      </rPr>
      <t>113</t>
    </r>
    <r>
      <rPr>
        <sz val="11"/>
        <rFont val="標楷體"/>
        <family val="4"/>
        <charset val="136"/>
      </rPr>
      <t>年</t>
    </r>
    <r>
      <rPr>
        <sz val="11"/>
        <rFont val="Times New Roman"/>
        <family val="1"/>
      </rPr>
      <t>1</t>
    </r>
    <r>
      <rPr>
        <sz val="11"/>
        <rFont val="標楷體"/>
        <family val="4"/>
        <charset val="136"/>
      </rPr>
      <t>月</t>
    </r>
    <r>
      <rPr>
        <sz val="11"/>
        <rFont val="Times New Roman"/>
        <family val="1"/>
      </rPr>
      <t>~12</t>
    </r>
    <r>
      <rPr>
        <sz val="11"/>
        <rFont val="標楷體"/>
        <family val="4"/>
        <charset val="136"/>
      </rPr>
      <t>月)營造業景氣的看法─按經營特性分</t>
    </r>
    <phoneticPr fontId="22" type="noConversion"/>
  </si>
  <si>
    <r>
      <rPr>
        <sz val="12"/>
        <rFont val="標楷體"/>
        <family val="4"/>
        <charset val="136"/>
      </rPr>
      <t>企業對一年內執行承攬總額超過資本額</t>
    </r>
    <r>
      <rPr>
        <sz val="11"/>
        <rFont val="Times New Roman"/>
        <family val="1"/>
      </rPr>
      <t>20</t>
    </r>
    <r>
      <rPr>
        <sz val="11"/>
        <rFont val="標楷體"/>
        <family val="4"/>
        <charset val="136"/>
      </rPr>
      <t>倍以上金額工程的能力─按經營特性分</t>
    </r>
    <phoneticPr fontId="22" type="noConversion"/>
  </si>
  <si>
    <r>
      <rPr>
        <sz val="12"/>
        <rFont val="標楷體"/>
        <family val="4"/>
        <charset val="136"/>
      </rPr>
      <t>企業對承攬超過造價限額</t>
    </r>
    <r>
      <rPr>
        <sz val="12"/>
        <rFont val="Times New Roman"/>
        <family val="1"/>
      </rPr>
      <t>(10</t>
    </r>
    <r>
      <rPr>
        <sz val="12"/>
        <rFont val="標楷體"/>
        <family val="4"/>
        <charset val="136"/>
      </rPr>
      <t>倍資本額</t>
    </r>
    <r>
      <rPr>
        <sz val="12"/>
        <rFont val="Times New Roman"/>
        <family val="1"/>
      </rPr>
      <t>)</t>
    </r>
    <r>
      <rPr>
        <sz val="11"/>
        <rFont val="標楷體"/>
        <family val="4"/>
        <charset val="136"/>
      </rPr>
      <t>工程的能力─按經營特性分</t>
    </r>
    <phoneticPr fontId="22" type="noConversion"/>
  </si>
  <si>
    <t>其他費用</t>
    <phoneticPr fontId="4" type="noConversion"/>
  </si>
  <si>
    <t>https://nstatdb.dgbas.gov.tw/dgbasAll/webMain.aspx?sys=100&amp;funid=dgmaind</t>
    <phoneticPr fontId="4" type="noConversion"/>
  </si>
  <si>
    <t>註：111年訪問表將「未滿25歲」拆為「未滿20歲」、「20~未滿25歲」，「45~未滿65歲」拆為「45~未滿55歲」、「55~未滿65歲」。</t>
    <phoneticPr fontId="6" type="noConversion"/>
  </si>
  <si>
    <t>在建工程
及待售房屋</t>
    <phoneticPr fontId="4" type="noConversion"/>
  </si>
  <si>
    <t>年底員工人數（人）</t>
    <phoneticPr fontId="4" type="noConversion"/>
  </si>
  <si>
    <t>其他利息
支出</t>
    <phoneticPr fontId="4" type="noConversion"/>
  </si>
  <si>
    <t>其他非
營業損失</t>
    <phoneticPr fontId="4" type="noConversion"/>
  </si>
  <si>
    <t>自營
作業者及無酬家屬
工作者</t>
    <phoneticPr fontId="6" type="noConversion"/>
  </si>
  <si>
    <t>使用權資產
折舊</t>
    <phoneticPr fontId="4" type="noConversion"/>
  </si>
  <si>
    <t>自有固定
資產折舊</t>
    <phoneticPr fontId="4" type="noConversion"/>
  </si>
  <si>
    <t>工地主任
短缺</t>
    <phoneticPr fontId="6" type="noConversion"/>
  </si>
  <si>
    <t>技術性
勞工</t>
    <phoneticPr fontId="6" type="noConversion"/>
  </si>
  <si>
    <t>與學校
建教方式提供</t>
    <phoneticPr fontId="6" type="noConversion"/>
  </si>
  <si>
    <t>引進移工</t>
    <phoneticPr fontId="6" type="noConversion"/>
  </si>
  <si>
    <t>一般
營造</t>
    <phoneticPr fontId="6" type="noConversion"/>
  </si>
  <si>
    <t>專案</t>
    <phoneticPr fontId="6" type="noConversion"/>
  </si>
  <si>
    <t>表五  營造業年底</t>
    <phoneticPr fontId="6" type="noConversion"/>
  </si>
  <si>
    <t>表七  營造業年底</t>
    <phoneticPr fontId="4" type="noConversion"/>
  </si>
  <si>
    <t>測量</t>
    <phoneticPr fontId="6" type="noConversion"/>
  </si>
  <si>
    <t>環工</t>
    <phoneticPr fontId="6" type="noConversion"/>
  </si>
  <si>
    <t>水土
保持</t>
    <phoneticPr fontId="6" type="noConversion"/>
  </si>
  <si>
    <t>工地
主任</t>
    <phoneticPr fontId="6" type="noConversion"/>
  </si>
  <si>
    <t>經營規模別</t>
    <phoneticPr fontId="4" type="noConversion"/>
  </si>
  <si>
    <t>經營特性別</t>
    <phoneticPr fontId="4" type="noConversion"/>
  </si>
  <si>
    <t>表九  營造業全年勞動報酬－按經營特性分</t>
    <phoneticPr fontId="4" type="noConversion"/>
  </si>
  <si>
    <t xml:space="preserve">表十  營造業全年勞動報酬－按經營規模分 </t>
    <phoneticPr fontId="4" type="noConversion"/>
  </si>
  <si>
    <t>表十一   營造業全年使用派遣勞工人數－按經營特性分</t>
    <phoneticPr fontId="4" type="noConversion"/>
  </si>
  <si>
    <t>表十二  營造業全年使用派遣勞工人數－按經營規模分</t>
    <phoneticPr fontId="4" type="noConversion"/>
  </si>
  <si>
    <t>表十三  營造業年底實際運用</t>
    <phoneticPr fontId="4" type="noConversion"/>
  </si>
  <si>
    <t>表十四  營造業年底實際運用</t>
    <phoneticPr fontId="4" type="noConversion"/>
  </si>
  <si>
    <t>表十五  營造業年底實際</t>
    <phoneticPr fontId="4" type="noConversion"/>
  </si>
  <si>
    <t>表十六  營造業年底實際運用</t>
    <phoneticPr fontId="4" type="noConversion"/>
  </si>
  <si>
    <t>表十三  營造業年底實際運用</t>
    <phoneticPr fontId="4" type="noConversion"/>
  </si>
  <si>
    <t>表十四  營造業年底實際運用</t>
    <phoneticPr fontId="4" type="noConversion"/>
  </si>
  <si>
    <t>表十六  營造業年底實際運用</t>
    <phoneticPr fontId="4" type="noConversion"/>
  </si>
  <si>
    <t>表十七  營造業全年負債及</t>
    <phoneticPr fontId="4" type="noConversion"/>
  </si>
  <si>
    <t>表十八   營造業全年負債及</t>
    <phoneticPr fontId="4" type="noConversion"/>
  </si>
  <si>
    <t>表十九   營造業全年生產</t>
    <phoneticPr fontId="4" type="noConversion"/>
  </si>
  <si>
    <t>表二十    營造業全年生產</t>
    <phoneticPr fontId="4" type="noConversion"/>
  </si>
  <si>
    <t xml:space="preserve"> 表二十一  營造業全年生產毛額及</t>
    <phoneticPr fontId="4" type="noConversion"/>
  </si>
  <si>
    <t xml:space="preserve"> 表二十一  營造業全年生產毛額及</t>
    <phoneticPr fontId="4" type="noConversion"/>
  </si>
  <si>
    <t>表二十二  營造業全年生產毛額及</t>
    <phoneticPr fontId="4" type="noConversion"/>
  </si>
  <si>
    <t xml:space="preserve"> 表二十二  營造業全年生產毛額及</t>
    <phoneticPr fontId="4" type="noConversion"/>
  </si>
  <si>
    <t>表二十七  營造業全年實際耗用材料－按經營特性分</t>
    <phoneticPr fontId="4" type="noConversion"/>
  </si>
  <si>
    <t xml:space="preserve">表二十八  營造業全年實際耗用材料－按經營規模分 </t>
    <phoneticPr fontId="4" type="noConversion"/>
  </si>
  <si>
    <t>表二十九  營造業全年</t>
    <phoneticPr fontId="4" type="noConversion"/>
  </si>
  <si>
    <t>表三十一  營造業全年各項</t>
    <phoneticPr fontId="4" type="noConversion"/>
  </si>
  <si>
    <t>表三十二  營造業全年</t>
    <phoneticPr fontId="4" type="noConversion"/>
  </si>
  <si>
    <t>表三十二  營造業全年</t>
    <phoneticPr fontId="4" type="noConversion"/>
  </si>
  <si>
    <t>表三十三  營造業平均每企業</t>
    <phoneticPr fontId="4" type="noConversion"/>
  </si>
  <si>
    <t>表三十三 營造業平均每企業</t>
    <phoneticPr fontId="4" type="noConversion"/>
  </si>
  <si>
    <t>表三十四  營造業平均每企業</t>
    <phoneticPr fontId="4" type="noConversion"/>
  </si>
  <si>
    <t>表三十四  營造業平均每企業</t>
    <phoneticPr fontId="4" type="noConversion"/>
  </si>
  <si>
    <t>表三十五  營造業平均每企業</t>
    <phoneticPr fontId="4" type="noConversion"/>
  </si>
  <si>
    <t>表三十六  營造業平均每企業</t>
    <phoneticPr fontId="4" type="noConversion"/>
  </si>
  <si>
    <t>表三十七  營造業平均每企業</t>
    <phoneticPr fontId="4" type="noConversion"/>
  </si>
  <si>
    <t>表三十七  營造業年底</t>
    <phoneticPr fontId="6" type="noConversion"/>
  </si>
  <si>
    <t>表三十八  營造業年底</t>
    <phoneticPr fontId="6" type="noConversion"/>
  </si>
  <si>
    <t>表三十八  營造業平均每企業</t>
    <phoneticPr fontId="4" type="noConversion"/>
  </si>
  <si>
    <t>表四十一 營造業平均每企業全年勞動報酬－按經營特性分</t>
    <phoneticPr fontId="4" type="noConversion"/>
  </si>
  <si>
    <t xml:space="preserve">表四十二  營造業平均每企業全年勞動報酬－按經營規模分 </t>
    <phoneticPr fontId="4" type="noConversion"/>
  </si>
  <si>
    <t>表四十三  營造業全年使用派遣勞工平均人數－按經營特性分</t>
    <phoneticPr fontId="4" type="noConversion"/>
  </si>
  <si>
    <t>表四十四  營造業全年使用派遣勞工平均人數－按經營規模分</t>
    <phoneticPr fontId="4" type="noConversion"/>
  </si>
  <si>
    <t>表四十五  營造業平均每企業年底</t>
    <phoneticPr fontId="4" type="noConversion"/>
  </si>
  <si>
    <t>表四十五  營造業平均每企業年底實際</t>
    <phoneticPr fontId="4" type="noConversion"/>
  </si>
  <si>
    <t>表四十六  營造業平均每企業年底</t>
    <phoneticPr fontId="4" type="noConversion"/>
  </si>
  <si>
    <t>表四十六 營造業平均每企業年底實際</t>
    <phoneticPr fontId="4" type="noConversion"/>
  </si>
  <si>
    <t>表四十七  營造業平均每企業年底</t>
    <phoneticPr fontId="4" type="noConversion"/>
  </si>
  <si>
    <t>表四十八  營造業平均每企業年底</t>
    <phoneticPr fontId="4" type="noConversion"/>
  </si>
  <si>
    <t>表四十八  營造業平均每企業年底</t>
    <phoneticPr fontId="4" type="noConversion"/>
  </si>
  <si>
    <t>表四十九  營造業平均每企業</t>
    <phoneticPr fontId="4" type="noConversion"/>
  </si>
  <si>
    <t>表五十   營造業平均每企業</t>
    <phoneticPr fontId="4" type="noConversion"/>
  </si>
  <si>
    <t>表五十一  營造業平均每企業</t>
    <phoneticPr fontId="4" type="noConversion"/>
  </si>
  <si>
    <t>表五十二   營造業平均每企業</t>
    <phoneticPr fontId="4" type="noConversion"/>
  </si>
  <si>
    <t>表五十七  營造業平均每企業全年實際耗用材料－按經營特性分</t>
    <phoneticPr fontId="4" type="noConversion"/>
  </si>
  <si>
    <t>表五十八  營造業平均每企業全年實際耗用材料－按經營規模分</t>
    <phoneticPr fontId="4" type="noConversion"/>
  </si>
  <si>
    <t>表五十九  營造業平均每企業</t>
    <phoneticPr fontId="4" type="noConversion"/>
  </si>
  <si>
    <t>表六十  營造業平均每企業</t>
    <phoneticPr fontId="4" type="noConversion"/>
  </si>
  <si>
    <t xml:space="preserve">                表六十一  營造業平均每企業</t>
    <phoneticPr fontId="4" type="noConversion"/>
  </si>
  <si>
    <t xml:space="preserve">  表六十二  營造業平均每企業</t>
    <phoneticPr fontId="4" type="noConversion"/>
  </si>
  <si>
    <t xml:space="preserve">                   表六十二  營造業平均每企業</t>
    <phoneticPr fontId="4" type="noConversion"/>
  </si>
  <si>
    <t>表六十三  營造業企業單位經營</t>
    <phoneticPr fontId="5" type="noConversion"/>
  </si>
  <si>
    <t>表六十四  營造業企業單位</t>
    <phoneticPr fontId="5" type="noConversion"/>
  </si>
  <si>
    <t>表六十五   營造業企業單位財務結構－按經營特性分</t>
    <phoneticPr fontId="4" type="noConversion"/>
  </si>
  <si>
    <t>表六十六   營造業企業單位財務結構－按經營規模分</t>
    <phoneticPr fontId="4" type="noConversion"/>
  </si>
  <si>
    <t>表六十七 營造業企業單位勞動裝備率</t>
    <phoneticPr fontId="4" type="noConversion"/>
  </si>
  <si>
    <t>表六十八  營造業企業單位勞動裝備率</t>
    <phoneticPr fontId="4" type="noConversion"/>
  </si>
  <si>
    <t>表六十九  營造業企業單位資本</t>
    <phoneticPr fontId="4" type="noConversion"/>
  </si>
  <si>
    <t>表七十   營造業企業單位資本</t>
    <phoneticPr fontId="4" type="noConversion"/>
  </si>
  <si>
    <t>表七十一  企業在經營上</t>
    <phoneticPr fontId="6" type="noConversion"/>
  </si>
  <si>
    <t>表七十一 企業在經營上</t>
    <phoneticPr fontId="6" type="noConversion"/>
  </si>
  <si>
    <t>表七十二 企業在經營上</t>
    <phoneticPr fontId="4" type="noConversion"/>
  </si>
  <si>
    <t>表七十二 企業在經營上</t>
    <phoneticPr fontId="4" type="noConversion"/>
  </si>
  <si>
    <t>表七十三  企業勞工人力管道來源─按經營特性分</t>
    <phoneticPr fontId="6" type="noConversion"/>
  </si>
  <si>
    <t>表七十四  企業勞工人力管道來源─按經營規模分</t>
    <phoneticPr fontId="6" type="noConversion"/>
  </si>
  <si>
    <t>表七十五  企業需政府優</t>
    <phoneticPr fontId="4" type="noConversion"/>
  </si>
  <si>
    <t>表七十六   企業需政府優</t>
    <phoneticPr fontId="4" type="noConversion"/>
  </si>
  <si>
    <t>表七十七  企業對今年（114年1月~12月）營造業景氣的看法
─按經營特性分</t>
    <phoneticPr fontId="6" type="noConversion"/>
  </si>
  <si>
    <t>表七十八 企業對今年（114年1月~12月）營造業景氣的看法
─按經營規模分</t>
    <phoneticPr fontId="6" type="noConversion"/>
  </si>
  <si>
    <t>表七十九 企業雇用外籍移工的比例─按經營特性分</t>
    <phoneticPr fontId="6" type="noConversion"/>
  </si>
  <si>
    <t>表八十  企業雇用外籍移工的比例─按經營規模分</t>
    <phoneticPr fontId="6" type="noConversion"/>
  </si>
  <si>
    <t>表八十一 營造業勞工人力</t>
    <phoneticPr fontId="6" type="noConversion"/>
  </si>
  <si>
    <t>表八十二 營造業勞工人力</t>
    <phoneticPr fontId="6" type="noConversion"/>
  </si>
  <si>
    <t>表八十三  企業對一年內執行承攬總額超過資本額20倍以上金額工程的能力
─按經營特性分</t>
    <phoneticPr fontId="6" type="noConversion"/>
  </si>
  <si>
    <t>表八十四  企業對一年內執行承攬總額超過資本額20倍以上金額工程的
能力─按經營規模分</t>
    <phoneticPr fontId="6" type="noConversion"/>
  </si>
  <si>
    <t>表八十五  企業對承攬超過造價限額(10倍資本額)工程的能力─按經營特性分</t>
    <phoneticPr fontId="6" type="noConversion"/>
  </si>
  <si>
    <t>表八十六  企業對承攬超過造價限額(10倍資本額)工程的能力─按經營規模分</t>
    <phoneticPr fontId="6" type="noConversion"/>
  </si>
  <si>
    <r>
      <rPr>
        <sz val="11"/>
        <rFont val="標楷體"/>
        <family val="4"/>
        <charset val="136"/>
      </rPr>
      <t>營造業年底員工人數</t>
    </r>
    <r>
      <rPr>
        <sz val="11"/>
        <rFont val="Times New Roman"/>
        <family val="1"/>
      </rPr>
      <t>(</t>
    </r>
    <r>
      <rPr>
        <sz val="11"/>
        <rFont val="標楷體"/>
        <family val="4"/>
        <charset val="136"/>
      </rPr>
      <t>項目分</t>
    </r>
    <r>
      <rPr>
        <sz val="11"/>
        <rFont val="Times New Roman"/>
        <family val="1"/>
      </rPr>
      <t>)</t>
    </r>
    <r>
      <rPr>
        <sz val="11"/>
        <rFont val="標楷體"/>
        <family val="4"/>
        <charset val="136"/>
      </rPr>
      <t>─按經營特性分</t>
    </r>
    <phoneticPr fontId="22" type="noConversion"/>
  </si>
  <si>
    <r>
      <rPr>
        <sz val="11"/>
        <rFont val="標楷體"/>
        <family val="4"/>
        <charset val="136"/>
      </rPr>
      <t>營造業年底員工人數</t>
    </r>
    <r>
      <rPr>
        <sz val="11"/>
        <rFont val="Times New Roman"/>
        <family val="1"/>
      </rPr>
      <t>(</t>
    </r>
    <r>
      <rPr>
        <sz val="11"/>
        <rFont val="標楷體"/>
        <family val="4"/>
        <charset val="136"/>
      </rPr>
      <t>項目分</t>
    </r>
    <r>
      <rPr>
        <sz val="11"/>
        <rFont val="Times New Roman"/>
        <family val="1"/>
      </rPr>
      <t>)</t>
    </r>
    <r>
      <rPr>
        <sz val="11"/>
        <rFont val="標楷體"/>
        <family val="4"/>
        <charset val="136"/>
      </rPr>
      <t>─按經營規模分</t>
    </r>
    <phoneticPr fontId="22" type="noConversion"/>
  </si>
  <si>
    <r>
      <rPr>
        <sz val="12"/>
        <rFont val="標楷體"/>
        <family val="4"/>
        <charset val="136"/>
      </rPr>
      <t>表</t>
    </r>
    <r>
      <rPr>
        <sz val="12"/>
        <rFont val="Times New Roman"/>
        <family val="1"/>
      </rPr>
      <t>7</t>
    </r>
    <r>
      <rPr>
        <sz val="12"/>
        <color theme="1"/>
        <rFont val="新細明體"/>
        <family val="2"/>
        <charset val="136"/>
        <scheme val="minor"/>
      </rPr>
      <t/>
    </r>
  </si>
  <si>
    <r>
      <rPr>
        <sz val="12"/>
        <rFont val="標楷體"/>
        <family val="4"/>
        <charset val="136"/>
      </rPr>
      <t>表</t>
    </r>
    <r>
      <rPr>
        <sz val="12"/>
        <rFont val="Times New Roman"/>
        <family val="1"/>
      </rPr>
      <t>8</t>
    </r>
    <r>
      <rPr>
        <sz val="12"/>
        <color theme="1"/>
        <rFont val="新細明體"/>
        <family val="2"/>
        <charset val="136"/>
        <scheme val="minor"/>
      </rPr>
      <t/>
    </r>
  </si>
  <si>
    <r>
      <rPr>
        <sz val="12"/>
        <rFont val="標楷體"/>
        <family val="4"/>
        <charset val="136"/>
      </rPr>
      <t>表</t>
    </r>
    <r>
      <rPr>
        <sz val="12"/>
        <rFont val="Times New Roman"/>
        <family val="1"/>
      </rPr>
      <t>9</t>
    </r>
    <r>
      <rPr>
        <sz val="12"/>
        <color theme="1"/>
        <rFont val="新細明體"/>
        <family val="2"/>
        <charset val="136"/>
        <scheme val="minor"/>
      </rPr>
      <t/>
    </r>
  </si>
  <si>
    <r>
      <rPr>
        <sz val="12"/>
        <rFont val="標楷體"/>
        <family val="4"/>
        <charset val="136"/>
      </rPr>
      <t>表</t>
    </r>
    <r>
      <rPr>
        <sz val="12"/>
        <rFont val="Times New Roman"/>
        <family val="1"/>
      </rPr>
      <t>10</t>
    </r>
    <r>
      <rPr>
        <sz val="12"/>
        <color theme="1"/>
        <rFont val="新細明體"/>
        <family val="2"/>
        <charset val="136"/>
        <scheme val="minor"/>
      </rPr>
      <t/>
    </r>
  </si>
  <si>
    <r>
      <rPr>
        <sz val="12"/>
        <rFont val="標楷體"/>
        <family val="4"/>
        <charset val="136"/>
      </rPr>
      <t>表</t>
    </r>
    <r>
      <rPr>
        <sz val="12"/>
        <rFont val="Times New Roman"/>
        <family val="1"/>
      </rPr>
      <t>11</t>
    </r>
    <r>
      <rPr>
        <sz val="12"/>
        <color theme="1"/>
        <rFont val="新細明體"/>
        <family val="2"/>
        <charset val="136"/>
        <scheme val="minor"/>
      </rPr>
      <t/>
    </r>
  </si>
  <si>
    <r>
      <rPr>
        <sz val="12"/>
        <rFont val="標楷體"/>
        <family val="4"/>
        <charset val="136"/>
      </rPr>
      <t>表</t>
    </r>
    <r>
      <rPr>
        <sz val="12"/>
        <rFont val="Times New Roman"/>
        <family val="1"/>
      </rPr>
      <t>12</t>
    </r>
    <r>
      <rPr>
        <sz val="12"/>
        <color theme="1"/>
        <rFont val="新細明體"/>
        <family val="2"/>
        <charset val="136"/>
        <scheme val="minor"/>
      </rPr>
      <t/>
    </r>
  </si>
  <si>
    <r>
      <rPr>
        <sz val="12"/>
        <rFont val="標楷體"/>
        <family val="4"/>
        <charset val="136"/>
      </rPr>
      <t>表</t>
    </r>
    <r>
      <rPr>
        <sz val="12"/>
        <rFont val="Times New Roman"/>
        <family val="1"/>
      </rPr>
      <t>13</t>
    </r>
    <r>
      <rPr>
        <sz val="12"/>
        <color theme="1"/>
        <rFont val="新細明體"/>
        <family val="2"/>
        <charset val="136"/>
        <scheme val="minor"/>
      </rPr>
      <t/>
    </r>
  </si>
  <si>
    <r>
      <rPr>
        <sz val="12"/>
        <rFont val="標楷體"/>
        <family val="4"/>
        <charset val="136"/>
      </rPr>
      <t>表</t>
    </r>
    <r>
      <rPr>
        <sz val="12"/>
        <rFont val="Times New Roman"/>
        <family val="1"/>
      </rPr>
      <t>14</t>
    </r>
    <r>
      <rPr>
        <sz val="12"/>
        <color theme="1"/>
        <rFont val="新細明體"/>
        <family val="2"/>
        <charset val="136"/>
        <scheme val="minor"/>
      </rPr>
      <t/>
    </r>
  </si>
  <si>
    <r>
      <rPr>
        <sz val="12"/>
        <rFont val="標楷體"/>
        <family val="4"/>
        <charset val="136"/>
      </rPr>
      <t>表</t>
    </r>
    <r>
      <rPr>
        <sz val="12"/>
        <rFont val="Times New Roman"/>
        <family val="1"/>
      </rPr>
      <t>15</t>
    </r>
    <r>
      <rPr>
        <sz val="12"/>
        <color theme="1"/>
        <rFont val="新細明體"/>
        <family val="2"/>
        <charset val="136"/>
        <scheme val="minor"/>
      </rPr>
      <t/>
    </r>
  </si>
  <si>
    <r>
      <rPr>
        <sz val="12"/>
        <rFont val="標楷體"/>
        <family val="4"/>
        <charset val="136"/>
      </rPr>
      <t>表</t>
    </r>
    <r>
      <rPr>
        <sz val="12"/>
        <rFont val="Times New Roman"/>
        <family val="1"/>
      </rPr>
      <t>16</t>
    </r>
    <r>
      <rPr>
        <sz val="12"/>
        <color theme="1"/>
        <rFont val="新細明體"/>
        <family val="2"/>
        <charset val="136"/>
        <scheme val="minor"/>
      </rPr>
      <t/>
    </r>
  </si>
  <si>
    <r>
      <rPr>
        <sz val="12"/>
        <rFont val="標楷體"/>
        <family val="4"/>
        <charset val="136"/>
      </rPr>
      <t>表</t>
    </r>
    <r>
      <rPr>
        <sz val="12"/>
        <rFont val="Times New Roman"/>
        <family val="1"/>
      </rPr>
      <t>17</t>
    </r>
    <r>
      <rPr>
        <sz val="12"/>
        <color theme="1"/>
        <rFont val="新細明體"/>
        <family val="2"/>
        <charset val="136"/>
        <scheme val="minor"/>
      </rPr>
      <t/>
    </r>
  </si>
  <si>
    <r>
      <rPr>
        <sz val="12"/>
        <rFont val="標楷體"/>
        <family val="4"/>
        <charset val="136"/>
      </rPr>
      <t>表</t>
    </r>
    <r>
      <rPr>
        <sz val="12"/>
        <rFont val="Times New Roman"/>
        <family val="1"/>
      </rPr>
      <t>18</t>
    </r>
    <r>
      <rPr>
        <sz val="12"/>
        <color theme="1"/>
        <rFont val="新細明體"/>
        <family val="2"/>
        <charset val="136"/>
        <scheme val="minor"/>
      </rPr>
      <t/>
    </r>
  </si>
  <si>
    <r>
      <rPr>
        <sz val="12"/>
        <rFont val="標楷體"/>
        <family val="4"/>
        <charset val="136"/>
      </rPr>
      <t>表</t>
    </r>
    <r>
      <rPr>
        <sz val="12"/>
        <rFont val="Times New Roman"/>
        <family val="1"/>
      </rPr>
      <t>19</t>
    </r>
    <r>
      <rPr>
        <sz val="12"/>
        <color theme="1"/>
        <rFont val="新細明體"/>
        <family val="2"/>
        <charset val="136"/>
        <scheme val="minor"/>
      </rPr>
      <t/>
    </r>
  </si>
  <si>
    <r>
      <rPr>
        <sz val="12"/>
        <rFont val="標楷體"/>
        <family val="4"/>
        <charset val="136"/>
      </rPr>
      <t>表</t>
    </r>
    <r>
      <rPr>
        <sz val="12"/>
        <rFont val="Times New Roman"/>
        <family val="1"/>
      </rPr>
      <t>20</t>
    </r>
    <r>
      <rPr>
        <sz val="12"/>
        <color theme="1"/>
        <rFont val="新細明體"/>
        <family val="2"/>
        <charset val="136"/>
        <scheme val="minor"/>
      </rPr>
      <t/>
    </r>
  </si>
  <si>
    <r>
      <rPr>
        <sz val="12"/>
        <rFont val="標楷體"/>
        <family val="4"/>
        <charset val="136"/>
      </rPr>
      <t>表</t>
    </r>
    <r>
      <rPr>
        <sz val="12"/>
        <rFont val="Times New Roman"/>
        <family val="1"/>
      </rPr>
      <t>21</t>
    </r>
    <r>
      <rPr>
        <sz val="12"/>
        <color theme="1"/>
        <rFont val="新細明體"/>
        <family val="2"/>
        <charset val="136"/>
        <scheme val="minor"/>
      </rPr>
      <t/>
    </r>
  </si>
  <si>
    <r>
      <rPr>
        <sz val="12"/>
        <rFont val="標楷體"/>
        <family val="4"/>
        <charset val="136"/>
      </rPr>
      <t>表</t>
    </r>
    <r>
      <rPr>
        <sz val="12"/>
        <rFont val="Times New Roman"/>
        <family val="1"/>
      </rPr>
      <t>22</t>
    </r>
    <r>
      <rPr>
        <sz val="12"/>
        <color theme="1"/>
        <rFont val="新細明體"/>
        <family val="2"/>
        <charset val="136"/>
        <scheme val="minor"/>
      </rPr>
      <t/>
    </r>
  </si>
  <si>
    <r>
      <rPr>
        <sz val="12"/>
        <rFont val="標楷體"/>
        <family val="4"/>
        <charset val="136"/>
      </rPr>
      <t>表</t>
    </r>
    <r>
      <rPr>
        <sz val="12"/>
        <rFont val="Times New Roman"/>
        <family val="1"/>
      </rPr>
      <t>23</t>
    </r>
    <r>
      <rPr>
        <sz val="12"/>
        <color theme="1"/>
        <rFont val="新細明體"/>
        <family val="2"/>
        <charset val="136"/>
        <scheme val="minor"/>
      </rPr>
      <t/>
    </r>
  </si>
  <si>
    <r>
      <rPr>
        <sz val="12"/>
        <rFont val="標楷體"/>
        <family val="4"/>
        <charset val="136"/>
      </rPr>
      <t>表</t>
    </r>
    <r>
      <rPr>
        <sz val="12"/>
        <rFont val="Times New Roman"/>
        <family val="1"/>
      </rPr>
      <t>24</t>
    </r>
    <r>
      <rPr>
        <sz val="12"/>
        <color theme="1"/>
        <rFont val="新細明體"/>
        <family val="2"/>
        <charset val="136"/>
        <scheme val="minor"/>
      </rPr>
      <t/>
    </r>
  </si>
  <si>
    <r>
      <rPr>
        <sz val="12"/>
        <rFont val="標楷體"/>
        <family val="4"/>
        <charset val="136"/>
      </rPr>
      <t>表</t>
    </r>
    <r>
      <rPr>
        <sz val="12"/>
        <rFont val="Times New Roman"/>
        <family val="1"/>
      </rPr>
      <t>25</t>
    </r>
    <r>
      <rPr>
        <sz val="12"/>
        <color theme="1"/>
        <rFont val="新細明體"/>
        <family val="2"/>
        <charset val="136"/>
        <scheme val="minor"/>
      </rPr>
      <t/>
    </r>
  </si>
  <si>
    <r>
      <rPr>
        <sz val="12"/>
        <rFont val="標楷體"/>
        <family val="4"/>
        <charset val="136"/>
      </rPr>
      <t>表</t>
    </r>
    <r>
      <rPr>
        <sz val="12"/>
        <rFont val="Times New Roman"/>
        <family val="1"/>
      </rPr>
      <t>26</t>
    </r>
    <r>
      <rPr>
        <sz val="12"/>
        <color theme="1"/>
        <rFont val="新細明體"/>
        <family val="2"/>
        <charset val="136"/>
        <scheme val="minor"/>
      </rPr>
      <t/>
    </r>
  </si>
  <si>
    <r>
      <rPr>
        <sz val="12"/>
        <rFont val="標楷體"/>
        <family val="4"/>
        <charset val="136"/>
      </rPr>
      <t>表</t>
    </r>
    <r>
      <rPr>
        <sz val="12"/>
        <rFont val="Times New Roman"/>
        <family val="1"/>
      </rPr>
      <t>27</t>
    </r>
    <r>
      <rPr>
        <sz val="12"/>
        <color theme="1"/>
        <rFont val="新細明體"/>
        <family val="2"/>
        <charset val="136"/>
        <scheme val="minor"/>
      </rPr>
      <t/>
    </r>
  </si>
  <si>
    <r>
      <rPr>
        <sz val="12"/>
        <rFont val="標楷體"/>
        <family val="4"/>
        <charset val="136"/>
      </rPr>
      <t>表</t>
    </r>
    <r>
      <rPr>
        <sz val="12"/>
        <rFont val="Times New Roman"/>
        <family val="1"/>
      </rPr>
      <t>28</t>
    </r>
    <r>
      <rPr>
        <sz val="12"/>
        <color theme="1"/>
        <rFont val="新細明體"/>
        <family val="2"/>
        <charset val="136"/>
        <scheme val="minor"/>
      </rPr>
      <t/>
    </r>
  </si>
  <si>
    <r>
      <rPr>
        <sz val="12"/>
        <rFont val="標楷體"/>
        <family val="4"/>
        <charset val="136"/>
      </rPr>
      <t>表</t>
    </r>
    <r>
      <rPr>
        <sz val="12"/>
        <rFont val="Times New Roman"/>
        <family val="1"/>
      </rPr>
      <t>29</t>
    </r>
    <r>
      <rPr>
        <sz val="12"/>
        <color theme="1"/>
        <rFont val="新細明體"/>
        <family val="2"/>
        <charset val="136"/>
        <scheme val="minor"/>
      </rPr>
      <t/>
    </r>
  </si>
  <si>
    <r>
      <rPr>
        <sz val="12"/>
        <rFont val="標楷體"/>
        <family val="4"/>
        <charset val="136"/>
      </rPr>
      <t>表</t>
    </r>
    <r>
      <rPr>
        <sz val="12"/>
        <rFont val="Times New Roman"/>
        <family val="1"/>
      </rPr>
      <t>30</t>
    </r>
    <r>
      <rPr>
        <sz val="12"/>
        <color theme="1"/>
        <rFont val="新細明體"/>
        <family val="2"/>
        <charset val="136"/>
        <scheme val="minor"/>
      </rPr>
      <t/>
    </r>
  </si>
  <si>
    <r>
      <rPr>
        <sz val="12"/>
        <rFont val="標楷體"/>
        <family val="4"/>
        <charset val="136"/>
      </rPr>
      <t>表</t>
    </r>
    <r>
      <rPr>
        <sz val="12"/>
        <rFont val="Times New Roman"/>
        <family val="1"/>
      </rPr>
      <t>31</t>
    </r>
    <r>
      <rPr>
        <sz val="12"/>
        <color theme="1"/>
        <rFont val="新細明體"/>
        <family val="2"/>
        <charset val="136"/>
        <scheme val="minor"/>
      </rPr>
      <t/>
    </r>
  </si>
  <si>
    <r>
      <rPr>
        <sz val="12"/>
        <rFont val="標楷體"/>
        <family val="4"/>
        <charset val="136"/>
      </rPr>
      <t>表</t>
    </r>
    <r>
      <rPr>
        <sz val="12"/>
        <rFont val="Times New Roman"/>
        <family val="1"/>
      </rPr>
      <t>32</t>
    </r>
    <r>
      <rPr>
        <sz val="12"/>
        <color theme="1"/>
        <rFont val="新細明體"/>
        <family val="2"/>
        <charset val="136"/>
        <scheme val="minor"/>
      </rPr>
      <t/>
    </r>
  </si>
  <si>
    <r>
      <rPr>
        <sz val="12"/>
        <rFont val="標楷體"/>
        <family val="4"/>
        <charset val="136"/>
      </rPr>
      <t>表</t>
    </r>
    <r>
      <rPr>
        <sz val="12"/>
        <rFont val="Times New Roman"/>
        <family val="1"/>
      </rPr>
      <t>33</t>
    </r>
    <r>
      <rPr>
        <sz val="12"/>
        <color theme="1"/>
        <rFont val="新細明體"/>
        <family val="2"/>
        <charset val="136"/>
        <scheme val="minor"/>
      </rPr>
      <t/>
    </r>
  </si>
  <si>
    <r>
      <rPr>
        <sz val="12"/>
        <rFont val="標楷體"/>
        <family val="4"/>
        <charset val="136"/>
      </rPr>
      <t>表</t>
    </r>
    <r>
      <rPr>
        <sz val="12"/>
        <rFont val="Times New Roman"/>
        <family val="1"/>
      </rPr>
      <t>34</t>
    </r>
    <r>
      <rPr>
        <sz val="12"/>
        <color theme="1"/>
        <rFont val="新細明體"/>
        <family val="2"/>
        <charset val="136"/>
        <scheme val="minor"/>
      </rPr>
      <t/>
    </r>
  </si>
  <si>
    <r>
      <rPr>
        <sz val="12"/>
        <rFont val="標楷體"/>
        <family val="4"/>
        <charset val="136"/>
      </rPr>
      <t>表</t>
    </r>
    <r>
      <rPr>
        <sz val="12"/>
        <rFont val="Times New Roman"/>
        <family val="1"/>
      </rPr>
      <t>35</t>
    </r>
    <r>
      <rPr>
        <sz val="12"/>
        <color theme="1"/>
        <rFont val="新細明體"/>
        <family val="2"/>
        <charset val="136"/>
        <scheme val="minor"/>
      </rPr>
      <t/>
    </r>
  </si>
  <si>
    <r>
      <rPr>
        <sz val="12"/>
        <rFont val="標楷體"/>
        <family val="4"/>
        <charset val="136"/>
      </rPr>
      <t>表</t>
    </r>
    <r>
      <rPr>
        <sz val="12"/>
        <rFont val="Times New Roman"/>
        <family val="1"/>
      </rPr>
      <t>36</t>
    </r>
    <r>
      <rPr>
        <sz val="12"/>
        <color theme="1"/>
        <rFont val="新細明體"/>
        <family val="2"/>
        <charset val="136"/>
        <scheme val="minor"/>
      </rPr>
      <t/>
    </r>
  </si>
  <si>
    <r>
      <rPr>
        <sz val="12"/>
        <rFont val="標楷體"/>
        <family val="4"/>
        <charset val="136"/>
      </rPr>
      <t>表</t>
    </r>
    <r>
      <rPr>
        <sz val="12"/>
        <rFont val="Times New Roman"/>
        <family val="1"/>
      </rPr>
      <t>37</t>
    </r>
    <r>
      <rPr>
        <sz val="12"/>
        <color theme="1"/>
        <rFont val="新細明體"/>
        <family val="2"/>
        <charset val="136"/>
        <scheme val="minor"/>
      </rPr>
      <t/>
    </r>
  </si>
  <si>
    <r>
      <rPr>
        <sz val="12"/>
        <rFont val="標楷體"/>
        <family val="4"/>
        <charset val="136"/>
      </rPr>
      <t>表</t>
    </r>
    <r>
      <rPr>
        <sz val="12"/>
        <rFont val="Times New Roman"/>
        <family val="1"/>
      </rPr>
      <t>38</t>
    </r>
    <r>
      <rPr>
        <sz val="12"/>
        <color theme="1"/>
        <rFont val="新細明體"/>
        <family val="2"/>
        <charset val="136"/>
        <scheme val="minor"/>
      </rPr>
      <t/>
    </r>
  </si>
  <si>
    <r>
      <rPr>
        <sz val="11"/>
        <rFont val="標楷體"/>
        <family val="4"/>
        <charset val="136"/>
      </rPr>
      <t>營造業平均每企業年底員工人數</t>
    </r>
    <r>
      <rPr>
        <sz val="11"/>
        <rFont val="Times New Roman"/>
        <family val="1"/>
      </rPr>
      <t>(</t>
    </r>
    <r>
      <rPr>
        <sz val="11"/>
        <rFont val="標楷體"/>
        <family val="4"/>
        <charset val="136"/>
      </rPr>
      <t>項目分</t>
    </r>
    <r>
      <rPr>
        <sz val="11"/>
        <rFont val="Times New Roman"/>
        <family val="1"/>
      </rPr>
      <t>)</t>
    </r>
    <r>
      <rPr>
        <sz val="11"/>
        <rFont val="標楷體"/>
        <family val="4"/>
        <charset val="136"/>
      </rPr>
      <t>─按經營特性分</t>
    </r>
    <phoneticPr fontId="22" type="noConversion"/>
  </si>
  <si>
    <r>
      <rPr>
        <sz val="11"/>
        <rFont val="標楷體"/>
        <family val="4"/>
        <charset val="136"/>
      </rPr>
      <t>營造業平均每企業年底員工人數</t>
    </r>
    <r>
      <rPr>
        <sz val="11"/>
        <rFont val="Times New Roman"/>
        <family val="1"/>
      </rPr>
      <t>(</t>
    </r>
    <r>
      <rPr>
        <sz val="11"/>
        <rFont val="標楷體"/>
        <family val="4"/>
        <charset val="136"/>
      </rPr>
      <t>項目分</t>
    </r>
    <r>
      <rPr>
        <sz val="11"/>
        <rFont val="Times New Roman"/>
        <family val="1"/>
      </rPr>
      <t>)</t>
    </r>
    <r>
      <rPr>
        <sz val="11"/>
        <rFont val="標楷體"/>
        <family val="4"/>
        <charset val="136"/>
      </rPr>
      <t>─按經營規模分</t>
    </r>
    <phoneticPr fontId="22" type="noConversion"/>
  </si>
  <si>
    <r>
      <rPr>
        <sz val="12"/>
        <rFont val="標楷體"/>
        <family val="4"/>
        <charset val="136"/>
      </rPr>
      <t>表</t>
    </r>
    <r>
      <rPr>
        <sz val="12"/>
        <rFont val="Times New Roman"/>
        <family val="1"/>
      </rPr>
      <t>39</t>
    </r>
    <r>
      <rPr>
        <sz val="12"/>
        <color theme="1"/>
        <rFont val="新細明體"/>
        <family val="2"/>
        <charset val="136"/>
        <scheme val="minor"/>
      </rPr>
      <t/>
    </r>
  </si>
  <si>
    <r>
      <rPr>
        <sz val="12"/>
        <rFont val="標楷體"/>
        <family val="4"/>
        <charset val="136"/>
      </rPr>
      <t>表</t>
    </r>
    <r>
      <rPr>
        <sz val="12"/>
        <rFont val="Times New Roman"/>
        <family val="1"/>
      </rPr>
      <t>40</t>
    </r>
    <r>
      <rPr>
        <sz val="12"/>
        <color theme="1"/>
        <rFont val="新細明體"/>
        <family val="2"/>
        <charset val="136"/>
        <scheme val="minor"/>
      </rPr>
      <t/>
    </r>
  </si>
  <si>
    <r>
      <rPr>
        <sz val="12"/>
        <rFont val="標楷體"/>
        <family val="4"/>
        <charset val="136"/>
      </rPr>
      <t>表</t>
    </r>
    <r>
      <rPr>
        <sz val="12"/>
        <rFont val="Times New Roman"/>
        <family val="1"/>
      </rPr>
      <t>41</t>
    </r>
    <r>
      <rPr>
        <sz val="12"/>
        <color theme="1"/>
        <rFont val="新細明體"/>
        <family val="2"/>
        <charset val="136"/>
        <scheme val="minor"/>
      </rPr>
      <t/>
    </r>
  </si>
  <si>
    <r>
      <rPr>
        <sz val="12"/>
        <rFont val="標楷體"/>
        <family val="4"/>
        <charset val="136"/>
      </rPr>
      <t>表</t>
    </r>
    <r>
      <rPr>
        <sz val="12"/>
        <rFont val="Times New Roman"/>
        <family val="1"/>
      </rPr>
      <t>42</t>
    </r>
    <r>
      <rPr>
        <sz val="12"/>
        <color theme="1"/>
        <rFont val="新細明體"/>
        <family val="2"/>
        <charset val="136"/>
        <scheme val="minor"/>
      </rPr>
      <t/>
    </r>
  </si>
  <si>
    <r>
      <rPr>
        <sz val="12"/>
        <rFont val="標楷體"/>
        <family val="4"/>
        <charset val="136"/>
      </rPr>
      <t>表</t>
    </r>
    <r>
      <rPr>
        <sz val="12"/>
        <rFont val="Times New Roman"/>
        <family val="1"/>
      </rPr>
      <t>43</t>
    </r>
    <r>
      <rPr>
        <sz val="12"/>
        <color theme="1"/>
        <rFont val="新細明體"/>
        <family val="2"/>
        <charset val="136"/>
        <scheme val="minor"/>
      </rPr>
      <t/>
    </r>
  </si>
  <si>
    <r>
      <rPr>
        <sz val="12"/>
        <rFont val="標楷體"/>
        <family val="4"/>
        <charset val="136"/>
      </rPr>
      <t>表</t>
    </r>
    <r>
      <rPr>
        <sz val="12"/>
        <rFont val="Times New Roman"/>
        <family val="1"/>
      </rPr>
      <t>44</t>
    </r>
    <r>
      <rPr>
        <sz val="12"/>
        <color theme="1"/>
        <rFont val="新細明體"/>
        <family val="2"/>
        <charset val="136"/>
        <scheme val="minor"/>
      </rPr>
      <t/>
    </r>
  </si>
  <si>
    <r>
      <rPr>
        <sz val="12"/>
        <rFont val="標楷體"/>
        <family val="4"/>
        <charset val="136"/>
      </rPr>
      <t>表</t>
    </r>
    <r>
      <rPr>
        <sz val="12"/>
        <rFont val="Times New Roman"/>
        <family val="1"/>
      </rPr>
      <t>45</t>
    </r>
    <r>
      <rPr>
        <sz val="12"/>
        <color theme="1"/>
        <rFont val="新細明體"/>
        <family val="2"/>
        <charset val="136"/>
        <scheme val="minor"/>
      </rPr>
      <t/>
    </r>
  </si>
  <si>
    <r>
      <rPr>
        <sz val="12"/>
        <rFont val="標楷體"/>
        <family val="4"/>
        <charset val="136"/>
      </rPr>
      <t>表</t>
    </r>
    <r>
      <rPr>
        <sz val="12"/>
        <rFont val="Times New Roman"/>
        <family val="1"/>
      </rPr>
      <t>46</t>
    </r>
    <r>
      <rPr>
        <sz val="12"/>
        <color theme="1"/>
        <rFont val="新細明體"/>
        <family val="2"/>
        <charset val="136"/>
        <scheme val="minor"/>
      </rPr>
      <t/>
    </r>
  </si>
  <si>
    <r>
      <rPr>
        <sz val="12"/>
        <rFont val="標楷體"/>
        <family val="4"/>
        <charset val="136"/>
      </rPr>
      <t>表</t>
    </r>
    <r>
      <rPr>
        <sz val="12"/>
        <rFont val="Times New Roman"/>
        <family val="1"/>
      </rPr>
      <t>47</t>
    </r>
    <r>
      <rPr>
        <sz val="12"/>
        <color theme="1"/>
        <rFont val="新細明體"/>
        <family val="2"/>
        <charset val="136"/>
        <scheme val="minor"/>
      </rPr>
      <t/>
    </r>
  </si>
  <si>
    <r>
      <rPr>
        <sz val="12"/>
        <rFont val="標楷體"/>
        <family val="4"/>
        <charset val="136"/>
      </rPr>
      <t>表</t>
    </r>
    <r>
      <rPr>
        <sz val="12"/>
        <rFont val="Times New Roman"/>
        <family val="1"/>
      </rPr>
      <t>48</t>
    </r>
    <r>
      <rPr>
        <sz val="12"/>
        <color theme="1"/>
        <rFont val="新細明體"/>
        <family val="2"/>
        <charset val="136"/>
        <scheme val="minor"/>
      </rPr>
      <t/>
    </r>
  </si>
  <si>
    <r>
      <rPr>
        <sz val="12"/>
        <rFont val="標楷體"/>
        <family val="4"/>
        <charset val="136"/>
      </rPr>
      <t>表</t>
    </r>
    <r>
      <rPr>
        <sz val="12"/>
        <rFont val="Times New Roman"/>
        <family val="1"/>
      </rPr>
      <t>3</t>
    </r>
    <r>
      <rPr>
        <sz val="12"/>
        <color theme="1"/>
        <rFont val="新細明體"/>
        <family val="2"/>
        <charset val="136"/>
        <scheme val="minor"/>
      </rPr>
      <t/>
    </r>
  </si>
  <si>
    <r>
      <rPr>
        <sz val="12"/>
        <rFont val="標楷體"/>
        <family val="4"/>
        <charset val="136"/>
      </rPr>
      <t>表</t>
    </r>
    <r>
      <rPr>
        <sz val="12"/>
        <rFont val="Times New Roman"/>
        <family val="1"/>
      </rPr>
      <t>4</t>
    </r>
    <r>
      <rPr>
        <sz val="12"/>
        <color theme="1"/>
        <rFont val="新細明體"/>
        <family val="2"/>
        <charset val="136"/>
        <scheme val="minor"/>
      </rPr>
      <t/>
    </r>
  </si>
  <si>
    <r>
      <rPr>
        <sz val="12"/>
        <rFont val="標楷體"/>
        <family val="4"/>
        <charset val="136"/>
      </rPr>
      <t>表</t>
    </r>
    <r>
      <rPr>
        <sz val="12"/>
        <rFont val="Times New Roman"/>
        <family val="1"/>
      </rPr>
      <t>5</t>
    </r>
    <r>
      <rPr>
        <sz val="12"/>
        <color theme="1"/>
        <rFont val="新細明體"/>
        <family val="2"/>
        <charset val="136"/>
        <scheme val="minor"/>
      </rPr>
      <t/>
    </r>
  </si>
  <si>
    <r>
      <rPr>
        <sz val="12"/>
        <rFont val="標楷體"/>
        <family val="4"/>
        <charset val="136"/>
      </rPr>
      <t>表</t>
    </r>
    <r>
      <rPr>
        <sz val="12"/>
        <rFont val="Times New Roman"/>
        <family val="1"/>
      </rPr>
      <t>6</t>
    </r>
    <r>
      <rPr>
        <sz val="12"/>
        <color theme="1"/>
        <rFont val="新細明體"/>
        <family val="2"/>
        <charset val="136"/>
        <scheme val="minor"/>
      </rPr>
      <t/>
    </r>
  </si>
  <si>
    <r>
      <rPr>
        <sz val="12"/>
        <rFont val="標楷體"/>
        <family val="4"/>
        <charset val="136"/>
      </rPr>
      <t>表</t>
    </r>
    <r>
      <rPr>
        <sz val="12"/>
        <rFont val="Times New Roman"/>
        <family val="1"/>
      </rPr>
      <t>49</t>
    </r>
    <phoneticPr fontId="22" type="noConversion"/>
  </si>
  <si>
    <r>
      <rPr>
        <sz val="12"/>
        <rFont val="標楷體"/>
        <family val="4"/>
        <charset val="136"/>
      </rPr>
      <t>表</t>
    </r>
    <r>
      <rPr>
        <sz val="12"/>
        <rFont val="Times New Roman"/>
        <family val="1"/>
      </rPr>
      <t>50</t>
    </r>
    <phoneticPr fontId="22" type="noConversion"/>
  </si>
  <si>
    <r>
      <rPr>
        <sz val="12"/>
        <rFont val="標楷體"/>
        <family val="4"/>
        <charset val="136"/>
      </rPr>
      <t>表</t>
    </r>
    <r>
      <rPr>
        <sz val="12"/>
        <rFont val="Times New Roman"/>
        <family val="1"/>
      </rPr>
      <t>51</t>
    </r>
    <r>
      <rPr>
        <sz val="12"/>
        <color theme="1"/>
        <rFont val="新細明體"/>
        <family val="2"/>
        <charset val="136"/>
        <scheme val="minor"/>
      </rPr>
      <t/>
    </r>
  </si>
  <si>
    <r>
      <rPr>
        <sz val="12"/>
        <rFont val="標楷體"/>
        <family val="4"/>
        <charset val="136"/>
      </rPr>
      <t>表</t>
    </r>
    <r>
      <rPr>
        <sz val="12"/>
        <rFont val="Times New Roman"/>
        <family val="1"/>
      </rPr>
      <t>52</t>
    </r>
    <r>
      <rPr>
        <sz val="12"/>
        <color theme="1"/>
        <rFont val="新細明體"/>
        <family val="2"/>
        <charset val="136"/>
        <scheme val="minor"/>
      </rPr>
      <t/>
    </r>
  </si>
  <si>
    <r>
      <rPr>
        <sz val="12"/>
        <rFont val="標楷體"/>
        <family val="4"/>
        <charset val="136"/>
      </rPr>
      <t>表</t>
    </r>
    <r>
      <rPr>
        <sz val="12"/>
        <rFont val="Times New Roman"/>
        <family val="1"/>
      </rPr>
      <t>53</t>
    </r>
    <r>
      <rPr>
        <sz val="12"/>
        <color theme="1"/>
        <rFont val="新細明體"/>
        <family val="2"/>
        <charset val="136"/>
        <scheme val="minor"/>
      </rPr>
      <t/>
    </r>
  </si>
  <si>
    <r>
      <rPr>
        <sz val="12"/>
        <rFont val="標楷體"/>
        <family val="4"/>
        <charset val="136"/>
      </rPr>
      <t>表</t>
    </r>
    <r>
      <rPr>
        <sz val="12"/>
        <rFont val="Times New Roman"/>
        <family val="1"/>
      </rPr>
      <t>54</t>
    </r>
    <r>
      <rPr>
        <sz val="12"/>
        <color theme="1"/>
        <rFont val="新細明體"/>
        <family val="2"/>
        <charset val="136"/>
        <scheme val="minor"/>
      </rPr>
      <t/>
    </r>
  </si>
  <si>
    <r>
      <rPr>
        <sz val="12"/>
        <rFont val="標楷體"/>
        <family val="4"/>
        <charset val="136"/>
      </rPr>
      <t>表</t>
    </r>
    <r>
      <rPr>
        <sz val="12"/>
        <rFont val="Times New Roman"/>
        <family val="1"/>
      </rPr>
      <t>55</t>
    </r>
    <r>
      <rPr>
        <sz val="12"/>
        <color theme="1"/>
        <rFont val="新細明體"/>
        <family val="2"/>
        <charset val="136"/>
        <scheme val="minor"/>
      </rPr>
      <t/>
    </r>
  </si>
  <si>
    <r>
      <rPr>
        <sz val="12"/>
        <rFont val="標楷體"/>
        <family val="4"/>
        <charset val="136"/>
      </rPr>
      <t>表</t>
    </r>
    <r>
      <rPr>
        <sz val="12"/>
        <rFont val="Times New Roman"/>
        <family val="1"/>
      </rPr>
      <t>56</t>
    </r>
    <r>
      <rPr>
        <sz val="12"/>
        <color theme="1"/>
        <rFont val="新細明體"/>
        <family val="2"/>
        <charset val="136"/>
        <scheme val="minor"/>
      </rPr>
      <t/>
    </r>
  </si>
  <si>
    <r>
      <rPr>
        <sz val="12"/>
        <rFont val="標楷體"/>
        <family val="4"/>
        <charset val="136"/>
      </rPr>
      <t>表</t>
    </r>
    <r>
      <rPr>
        <sz val="12"/>
        <rFont val="Times New Roman"/>
        <family val="1"/>
      </rPr>
      <t>57</t>
    </r>
    <r>
      <rPr>
        <sz val="12"/>
        <color theme="1"/>
        <rFont val="新細明體"/>
        <family val="2"/>
        <charset val="136"/>
        <scheme val="minor"/>
      </rPr>
      <t/>
    </r>
  </si>
  <si>
    <r>
      <rPr>
        <sz val="12"/>
        <rFont val="標楷體"/>
        <family val="4"/>
        <charset val="136"/>
      </rPr>
      <t>表</t>
    </r>
    <r>
      <rPr>
        <sz val="12"/>
        <rFont val="Times New Roman"/>
        <family val="1"/>
      </rPr>
      <t>58</t>
    </r>
    <r>
      <rPr>
        <sz val="12"/>
        <color theme="1"/>
        <rFont val="新細明體"/>
        <family val="2"/>
        <charset val="136"/>
        <scheme val="minor"/>
      </rPr>
      <t/>
    </r>
  </si>
  <si>
    <r>
      <rPr>
        <sz val="12"/>
        <rFont val="標楷體"/>
        <family val="4"/>
        <charset val="136"/>
      </rPr>
      <t>表</t>
    </r>
    <r>
      <rPr>
        <sz val="12"/>
        <rFont val="Times New Roman"/>
        <family val="1"/>
      </rPr>
      <t>59</t>
    </r>
    <r>
      <rPr>
        <sz val="12"/>
        <color theme="1"/>
        <rFont val="新細明體"/>
        <family val="2"/>
        <charset val="136"/>
        <scheme val="minor"/>
      </rPr>
      <t/>
    </r>
  </si>
  <si>
    <r>
      <rPr>
        <sz val="12"/>
        <rFont val="標楷體"/>
        <family val="4"/>
        <charset val="136"/>
      </rPr>
      <t>表</t>
    </r>
    <r>
      <rPr>
        <sz val="12"/>
        <rFont val="Times New Roman"/>
        <family val="1"/>
      </rPr>
      <t>60</t>
    </r>
    <r>
      <rPr>
        <sz val="12"/>
        <color theme="1"/>
        <rFont val="新細明體"/>
        <family val="2"/>
        <charset val="136"/>
        <scheme val="minor"/>
      </rPr>
      <t/>
    </r>
  </si>
  <si>
    <r>
      <rPr>
        <sz val="12"/>
        <rFont val="標楷體"/>
        <family val="4"/>
        <charset val="136"/>
      </rPr>
      <t>表</t>
    </r>
    <r>
      <rPr>
        <sz val="12"/>
        <rFont val="Times New Roman"/>
        <family val="1"/>
      </rPr>
      <t>61</t>
    </r>
    <r>
      <rPr>
        <sz val="12"/>
        <color theme="1"/>
        <rFont val="新細明體"/>
        <family val="2"/>
        <charset val="136"/>
        <scheme val="minor"/>
      </rPr>
      <t/>
    </r>
  </si>
  <si>
    <r>
      <rPr>
        <sz val="12"/>
        <rFont val="標楷體"/>
        <family val="4"/>
        <charset val="136"/>
      </rPr>
      <t>表</t>
    </r>
    <r>
      <rPr>
        <sz val="12"/>
        <rFont val="Times New Roman"/>
        <family val="1"/>
      </rPr>
      <t>62</t>
    </r>
    <r>
      <rPr>
        <sz val="12"/>
        <color theme="1"/>
        <rFont val="新細明體"/>
        <family val="2"/>
        <charset val="136"/>
        <scheme val="minor"/>
      </rPr>
      <t/>
    </r>
  </si>
  <si>
    <r>
      <rPr>
        <sz val="12"/>
        <rFont val="標楷體"/>
        <family val="4"/>
        <charset val="136"/>
      </rPr>
      <t>表</t>
    </r>
    <r>
      <rPr>
        <sz val="12"/>
        <rFont val="Times New Roman"/>
        <family val="1"/>
      </rPr>
      <t>63</t>
    </r>
    <r>
      <rPr>
        <sz val="12"/>
        <color theme="1"/>
        <rFont val="新細明體"/>
        <family val="2"/>
        <charset val="136"/>
        <scheme val="minor"/>
      </rPr>
      <t/>
    </r>
  </si>
  <si>
    <r>
      <rPr>
        <sz val="12"/>
        <rFont val="標楷體"/>
        <family val="4"/>
        <charset val="136"/>
      </rPr>
      <t>表</t>
    </r>
    <r>
      <rPr>
        <sz val="12"/>
        <rFont val="Times New Roman"/>
        <family val="1"/>
      </rPr>
      <t>64</t>
    </r>
    <r>
      <rPr>
        <sz val="12"/>
        <color theme="1"/>
        <rFont val="新細明體"/>
        <family val="2"/>
        <charset val="136"/>
        <scheme val="minor"/>
      </rPr>
      <t/>
    </r>
  </si>
  <si>
    <r>
      <rPr>
        <sz val="12"/>
        <rFont val="標楷體"/>
        <family val="4"/>
        <charset val="136"/>
      </rPr>
      <t>表</t>
    </r>
    <r>
      <rPr>
        <sz val="12"/>
        <rFont val="Times New Roman"/>
        <family val="1"/>
      </rPr>
      <t>65</t>
    </r>
    <r>
      <rPr>
        <sz val="12"/>
        <color theme="1"/>
        <rFont val="新細明體"/>
        <family val="2"/>
        <charset val="136"/>
        <scheme val="minor"/>
      </rPr>
      <t/>
    </r>
  </si>
  <si>
    <r>
      <rPr>
        <sz val="12"/>
        <rFont val="標楷體"/>
        <family val="4"/>
        <charset val="136"/>
      </rPr>
      <t>表</t>
    </r>
    <r>
      <rPr>
        <sz val="12"/>
        <rFont val="Times New Roman"/>
        <family val="1"/>
      </rPr>
      <t>66</t>
    </r>
    <r>
      <rPr>
        <sz val="12"/>
        <color theme="1"/>
        <rFont val="新細明體"/>
        <family val="2"/>
        <charset val="136"/>
        <scheme val="minor"/>
      </rPr>
      <t/>
    </r>
  </si>
  <si>
    <r>
      <rPr>
        <sz val="12"/>
        <rFont val="標楷體"/>
        <family val="4"/>
        <charset val="136"/>
      </rPr>
      <t>表</t>
    </r>
    <r>
      <rPr>
        <sz val="12"/>
        <rFont val="Times New Roman"/>
        <family val="1"/>
      </rPr>
      <t>67</t>
    </r>
    <r>
      <rPr>
        <sz val="12"/>
        <color theme="1"/>
        <rFont val="新細明體"/>
        <family val="2"/>
        <charset val="136"/>
        <scheme val="minor"/>
      </rPr>
      <t/>
    </r>
  </si>
  <si>
    <r>
      <rPr>
        <sz val="12"/>
        <rFont val="標楷體"/>
        <family val="4"/>
        <charset val="136"/>
      </rPr>
      <t>表</t>
    </r>
    <r>
      <rPr>
        <sz val="12"/>
        <rFont val="Times New Roman"/>
        <family val="1"/>
      </rPr>
      <t>68</t>
    </r>
    <r>
      <rPr>
        <sz val="12"/>
        <color theme="1"/>
        <rFont val="新細明體"/>
        <family val="2"/>
        <charset val="136"/>
        <scheme val="minor"/>
      </rPr>
      <t/>
    </r>
  </si>
  <si>
    <r>
      <rPr>
        <sz val="12"/>
        <rFont val="標楷體"/>
        <family val="4"/>
        <charset val="136"/>
      </rPr>
      <t>表</t>
    </r>
    <r>
      <rPr>
        <sz val="12"/>
        <rFont val="Times New Roman"/>
        <family val="1"/>
      </rPr>
      <t>69</t>
    </r>
    <r>
      <rPr>
        <sz val="12"/>
        <color theme="1"/>
        <rFont val="新細明體"/>
        <family val="2"/>
        <charset val="136"/>
        <scheme val="minor"/>
      </rPr>
      <t/>
    </r>
  </si>
  <si>
    <r>
      <rPr>
        <sz val="12"/>
        <rFont val="標楷體"/>
        <family val="4"/>
        <charset val="136"/>
      </rPr>
      <t>表</t>
    </r>
    <r>
      <rPr>
        <sz val="12"/>
        <rFont val="Times New Roman"/>
        <family val="1"/>
      </rPr>
      <t>70</t>
    </r>
    <r>
      <rPr>
        <sz val="12"/>
        <color theme="1"/>
        <rFont val="新細明體"/>
        <family val="2"/>
        <charset val="136"/>
        <scheme val="minor"/>
      </rPr>
      <t/>
    </r>
  </si>
  <si>
    <r>
      <rPr>
        <sz val="12"/>
        <rFont val="標楷體"/>
        <family val="4"/>
        <charset val="136"/>
      </rPr>
      <t>表</t>
    </r>
    <r>
      <rPr>
        <sz val="12"/>
        <rFont val="Times New Roman"/>
        <family val="1"/>
      </rPr>
      <t>71</t>
    </r>
    <r>
      <rPr>
        <sz val="12"/>
        <color theme="1"/>
        <rFont val="新細明體"/>
        <family val="2"/>
        <charset val="136"/>
        <scheme val="minor"/>
      </rPr>
      <t/>
    </r>
  </si>
  <si>
    <r>
      <rPr>
        <sz val="12"/>
        <rFont val="標楷體"/>
        <family val="4"/>
        <charset val="136"/>
      </rPr>
      <t>表</t>
    </r>
    <r>
      <rPr>
        <sz val="12"/>
        <rFont val="Times New Roman"/>
        <family val="1"/>
      </rPr>
      <t>72</t>
    </r>
    <r>
      <rPr>
        <sz val="12"/>
        <color theme="1"/>
        <rFont val="新細明體"/>
        <family val="2"/>
        <charset val="136"/>
        <scheme val="minor"/>
      </rPr>
      <t/>
    </r>
  </si>
  <si>
    <r>
      <rPr>
        <sz val="12"/>
        <rFont val="標楷體"/>
        <family val="4"/>
        <charset val="136"/>
      </rPr>
      <t>表</t>
    </r>
    <r>
      <rPr>
        <sz val="12"/>
        <rFont val="Times New Roman"/>
        <family val="1"/>
      </rPr>
      <t>73</t>
    </r>
    <r>
      <rPr>
        <sz val="12"/>
        <color theme="1"/>
        <rFont val="新細明體"/>
        <family val="2"/>
        <charset val="136"/>
        <scheme val="minor"/>
      </rPr>
      <t/>
    </r>
  </si>
  <si>
    <r>
      <rPr>
        <sz val="12"/>
        <rFont val="標楷體"/>
        <family val="4"/>
        <charset val="136"/>
      </rPr>
      <t>表</t>
    </r>
    <r>
      <rPr>
        <sz val="12"/>
        <rFont val="Times New Roman"/>
        <family val="1"/>
      </rPr>
      <t>74</t>
    </r>
    <r>
      <rPr>
        <sz val="12"/>
        <color theme="1"/>
        <rFont val="新細明體"/>
        <family val="2"/>
        <charset val="136"/>
        <scheme val="minor"/>
      </rPr>
      <t/>
    </r>
  </si>
  <si>
    <r>
      <rPr>
        <sz val="12"/>
        <rFont val="標楷體"/>
        <family val="4"/>
        <charset val="136"/>
      </rPr>
      <t>表</t>
    </r>
    <r>
      <rPr>
        <sz val="12"/>
        <rFont val="Times New Roman"/>
        <family val="1"/>
      </rPr>
      <t>75</t>
    </r>
    <r>
      <rPr>
        <sz val="12"/>
        <color theme="1"/>
        <rFont val="新細明體"/>
        <family val="2"/>
        <charset val="136"/>
        <scheme val="minor"/>
      </rPr>
      <t/>
    </r>
  </si>
  <si>
    <r>
      <rPr>
        <sz val="12"/>
        <rFont val="標楷體"/>
        <family val="4"/>
        <charset val="136"/>
      </rPr>
      <t>表</t>
    </r>
    <r>
      <rPr>
        <sz val="12"/>
        <rFont val="Times New Roman"/>
        <family val="1"/>
      </rPr>
      <t>76</t>
    </r>
    <r>
      <rPr>
        <sz val="12"/>
        <color theme="1"/>
        <rFont val="新細明體"/>
        <family val="2"/>
        <charset val="136"/>
        <scheme val="minor"/>
      </rPr>
      <t/>
    </r>
  </si>
  <si>
    <r>
      <rPr>
        <sz val="12"/>
        <rFont val="標楷體"/>
        <family val="4"/>
        <charset val="136"/>
      </rPr>
      <t>表</t>
    </r>
    <r>
      <rPr>
        <sz val="12"/>
        <rFont val="Times New Roman"/>
        <family val="1"/>
      </rPr>
      <t>77</t>
    </r>
    <r>
      <rPr>
        <sz val="12"/>
        <color theme="1"/>
        <rFont val="新細明體"/>
        <family val="2"/>
        <charset val="136"/>
        <scheme val="minor"/>
      </rPr>
      <t/>
    </r>
  </si>
  <si>
    <r>
      <rPr>
        <sz val="12"/>
        <rFont val="標楷體"/>
        <family val="4"/>
        <charset val="136"/>
      </rPr>
      <t>表</t>
    </r>
    <r>
      <rPr>
        <sz val="12"/>
        <rFont val="Times New Roman"/>
        <family val="1"/>
      </rPr>
      <t>78</t>
    </r>
    <r>
      <rPr>
        <sz val="12"/>
        <color theme="1"/>
        <rFont val="新細明體"/>
        <family val="2"/>
        <charset val="136"/>
        <scheme val="minor"/>
      </rPr>
      <t/>
    </r>
  </si>
  <si>
    <r>
      <rPr>
        <sz val="12"/>
        <rFont val="標楷體"/>
        <family val="4"/>
        <charset val="136"/>
      </rPr>
      <t>表</t>
    </r>
    <r>
      <rPr>
        <sz val="12"/>
        <rFont val="Times New Roman"/>
        <family val="1"/>
      </rPr>
      <t>83</t>
    </r>
    <r>
      <rPr>
        <sz val="12"/>
        <color theme="1"/>
        <rFont val="新細明體"/>
        <family val="2"/>
        <charset val="136"/>
        <scheme val="minor"/>
      </rPr>
      <t/>
    </r>
  </si>
  <si>
    <r>
      <rPr>
        <sz val="12"/>
        <rFont val="標楷體"/>
        <family val="4"/>
        <charset val="136"/>
      </rPr>
      <t>表</t>
    </r>
    <r>
      <rPr>
        <sz val="12"/>
        <rFont val="Times New Roman"/>
        <family val="1"/>
      </rPr>
      <t>84</t>
    </r>
    <r>
      <rPr>
        <sz val="12"/>
        <color theme="1"/>
        <rFont val="新細明體"/>
        <family val="2"/>
        <charset val="136"/>
        <scheme val="minor"/>
      </rPr>
      <t/>
    </r>
  </si>
  <si>
    <r>
      <rPr>
        <sz val="12"/>
        <rFont val="標楷體"/>
        <family val="4"/>
        <charset val="136"/>
      </rPr>
      <t>表</t>
    </r>
    <r>
      <rPr>
        <sz val="12"/>
        <rFont val="Times New Roman"/>
        <family val="1"/>
      </rPr>
      <t>85</t>
    </r>
    <r>
      <rPr>
        <sz val="12"/>
        <color theme="1"/>
        <rFont val="新細明體"/>
        <family val="2"/>
        <charset val="136"/>
        <scheme val="minor"/>
      </rPr>
      <t/>
    </r>
  </si>
  <si>
    <r>
      <rPr>
        <sz val="12"/>
        <rFont val="標楷體"/>
        <family val="4"/>
        <charset val="136"/>
      </rPr>
      <t>表</t>
    </r>
    <r>
      <rPr>
        <sz val="12"/>
        <rFont val="Times New Roman"/>
        <family val="1"/>
      </rPr>
      <t>86</t>
    </r>
    <r>
      <rPr>
        <sz val="12"/>
        <color theme="1"/>
        <rFont val="新細明體"/>
        <family val="2"/>
        <charset val="136"/>
        <scheme val="minor"/>
      </rPr>
      <t/>
    </r>
  </si>
  <si>
    <t>結構</t>
  </si>
  <si>
    <t>園藝</t>
  </si>
  <si>
    <t>電機</t>
  </si>
  <si>
    <t>機械</t>
  </si>
  <si>
    <t>應用
地質</t>
  </si>
  <si>
    <t>環工</t>
  </si>
  <si>
    <t>環境</t>
  </si>
  <si>
    <t>建築師</t>
  </si>
  <si>
    <t>C115_1技術士_模板技術士_人數</t>
  </si>
  <si>
    <t>C115_2技術士_混凝技術士_人數</t>
  </si>
  <si>
    <t>C115_3技術士_鋼筋技術士_人數</t>
  </si>
  <si>
    <t>C115_4技術士_電銲技術士_人數</t>
  </si>
  <si>
    <t>C115_5技術士_測量技術士_人數</t>
  </si>
  <si>
    <t>C115_6技術士_園藝技術士_人數</t>
  </si>
  <si>
    <t>C115_7技術士_造園景觀技術士_人數</t>
  </si>
  <si>
    <t>C115_8術士_建築塗裝技術士_人數</t>
  </si>
  <si>
    <t>C115_9技術士_營建防水技術士_人數</t>
  </si>
  <si>
    <t>C115_10術士_其他技術士_人數</t>
  </si>
  <si>
    <t>C116_1技術工_工地領班_人數</t>
  </si>
  <si>
    <t>C116_2技術工_工地監工_人數</t>
  </si>
  <si>
    <t>C116_3技術工_模板工_人數</t>
  </si>
  <si>
    <t>C116_4技術工_泥水工_人數</t>
  </si>
  <si>
    <t>C116_5技術工_鋼筋工_人數</t>
  </si>
  <si>
    <t>C116_6技術工_重機械操作_人數</t>
  </si>
  <si>
    <t>C116_6a技術工_重機械操作_推土機_人數</t>
  </si>
  <si>
    <t>C116_6b技術工_重機械操作_平路機_人數</t>
  </si>
  <si>
    <t>C116_6c技術工_重機械操作_鏟裝機_人數</t>
  </si>
  <si>
    <t>C116_6d技術工_重機械操作_挖土機_人數</t>
  </si>
  <si>
    <t>C116_6e技術工_重機械操作_空壓機_人數</t>
  </si>
  <si>
    <t>C116_6f技術工_重機械操作_壓路機_人數</t>
  </si>
  <si>
    <t>C116_6g技術工_重機械操作_起重機_人數</t>
  </si>
  <si>
    <t>C116_6h其他重機械操作技術工人數</t>
  </si>
  <si>
    <t>C117_1小工普通工人數</t>
  </si>
  <si>
    <t>C117_2普通工_學徒_人數</t>
  </si>
  <si>
    <t>C117_3普通工_清潔工_人數</t>
  </si>
  <si>
    <t>C117_4普通工_雜工_人數</t>
  </si>
  <si>
    <t>C117_5a普通工_其他_人數</t>
  </si>
  <si>
    <t>事務支援人力</t>
    <phoneticPr fontId="6" type="noConversion"/>
  </si>
  <si>
    <t>管理
人員</t>
  </si>
  <si>
    <t>大地</t>
  </si>
  <si>
    <t>化學</t>
  </si>
  <si>
    <t>水土
保持</t>
  </si>
  <si>
    <t>水利</t>
  </si>
  <si>
    <t>測量</t>
  </si>
  <si>
    <t>C116_7技術工_其他_人數</t>
  </si>
  <si>
    <t>-</t>
    <phoneticPr fontId="6" type="noConversion"/>
  </si>
  <si>
    <t>表七  營造業年底</t>
    <phoneticPr fontId="4" type="noConversion"/>
  </si>
  <si>
    <t>員工人數(項目分)－按經營特性分</t>
    <phoneticPr fontId="4" type="noConversion"/>
  </si>
  <si>
    <t>員工人數(項目分)－按經營特個性分(續)</t>
    <phoneticPr fontId="4" type="noConversion"/>
  </si>
  <si>
    <t>單位：人</t>
    <phoneticPr fontId="4" type="noConversion"/>
  </si>
  <si>
    <t>經營特性別</t>
    <phoneticPr fontId="4" type="noConversion"/>
  </si>
  <si>
    <t>年底
人數</t>
    <phoneticPr fontId="4" type="noConversion"/>
  </si>
  <si>
    <t>合計</t>
    <phoneticPr fontId="6" type="noConversion"/>
  </si>
  <si>
    <t>職</t>
    <phoneticPr fontId="6" type="noConversion"/>
  </si>
  <si>
    <t>員</t>
    <phoneticPr fontId="4" type="noConversion"/>
  </si>
  <si>
    <t>工</t>
    <phoneticPr fontId="6" type="noConversion"/>
  </si>
  <si>
    <t>員</t>
    <phoneticPr fontId="6" type="noConversion"/>
  </si>
  <si>
    <t>管理
人員</t>
    <phoneticPr fontId="6" type="noConversion"/>
  </si>
  <si>
    <t>專門</t>
    <phoneticPr fontId="6" type="noConversion"/>
  </si>
  <si>
    <t>技術人員</t>
    <phoneticPr fontId="6" type="noConversion"/>
  </si>
  <si>
    <t>事務
支援
人力</t>
    <phoneticPr fontId="6" type="noConversion"/>
  </si>
  <si>
    <t>技術士</t>
    <phoneticPr fontId="6" type="noConversion"/>
  </si>
  <si>
    <t>合計</t>
    <phoneticPr fontId="4" type="noConversion"/>
  </si>
  <si>
    <t>專任</t>
    <phoneticPr fontId="6" type="noConversion"/>
  </si>
  <si>
    <t>工程人員</t>
    <phoneticPr fontId="6" type="noConversion"/>
  </si>
  <si>
    <t>工程師、
技術員</t>
    <phoneticPr fontId="6" type="noConversion"/>
  </si>
  <si>
    <t>小計</t>
    <phoneticPr fontId="4" type="noConversion"/>
  </si>
  <si>
    <t>模板</t>
    <phoneticPr fontId="6" type="noConversion"/>
  </si>
  <si>
    <t>混凝</t>
    <phoneticPr fontId="6" type="noConversion"/>
  </si>
  <si>
    <t>鋼筋</t>
    <phoneticPr fontId="6" type="noConversion"/>
  </si>
  <si>
    <t>電銲</t>
    <phoneticPr fontId="6" type="noConversion"/>
  </si>
  <si>
    <t>園藝</t>
    <phoneticPr fontId="6" type="noConversion"/>
  </si>
  <si>
    <t>造園景觀</t>
    <phoneticPr fontId="6" type="noConversion"/>
  </si>
  <si>
    <t>建築塗裝</t>
    <phoneticPr fontId="6" type="noConversion"/>
  </si>
  <si>
    <t>營建防水</t>
    <phoneticPr fontId="4" type="noConversion"/>
  </si>
  <si>
    <t>其他</t>
    <phoneticPr fontId="4" type="noConversion"/>
  </si>
  <si>
    <t>技術工</t>
    <phoneticPr fontId="6" type="noConversion"/>
  </si>
  <si>
    <t>普通工</t>
    <phoneticPr fontId="6" type="noConversion"/>
  </si>
  <si>
    <t>土木</t>
    <phoneticPr fontId="6" type="noConversion"/>
  </si>
  <si>
    <t>大地</t>
    <phoneticPr fontId="6" type="noConversion"/>
  </si>
  <si>
    <t>化學</t>
    <phoneticPr fontId="6" type="noConversion"/>
  </si>
  <si>
    <t>水利</t>
    <phoneticPr fontId="6" type="noConversion"/>
  </si>
  <si>
    <t>測量</t>
    <phoneticPr fontId="6" type="noConversion"/>
  </si>
  <si>
    <t>結構</t>
    <phoneticPr fontId="4" type="noConversion"/>
  </si>
  <si>
    <t>園藝</t>
    <phoneticPr fontId="6" type="noConversion"/>
  </si>
  <si>
    <t>電機</t>
    <phoneticPr fontId="6" type="noConversion"/>
  </si>
  <si>
    <t>機械</t>
    <phoneticPr fontId="6" type="noConversion"/>
  </si>
  <si>
    <t>應用
地質</t>
    <phoneticPr fontId="6" type="noConversion"/>
  </si>
  <si>
    <t>環境</t>
    <phoneticPr fontId="6" type="noConversion"/>
  </si>
  <si>
    <t>建築師</t>
    <phoneticPr fontId="4" type="noConversion"/>
  </si>
  <si>
    <t>工地領班</t>
    <phoneticPr fontId="4" type="noConversion"/>
  </si>
  <si>
    <t>工地監工</t>
    <phoneticPr fontId="6" type="noConversion"/>
  </si>
  <si>
    <t>模板工</t>
    <phoneticPr fontId="6" type="noConversion"/>
  </si>
  <si>
    <t>泥水工</t>
    <phoneticPr fontId="6" type="noConversion"/>
  </si>
  <si>
    <t>鋼筋工</t>
    <phoneticPr fontId="6" type="noConversion"/>
  </si>
  <si>
    <t>計</t>
    <phoneticPr fontId="6" type="noConversion"/>
  </si>
  <si>
    <t>其他</t>
    <phoneticPr fontId="4" type="noConversion"/>
  </si>
  <si>
    <t>小工</t>
    <phoneticPr fontId="6" type="noConversion"/>
  </si>
  <si>
    <t>學徒</t>
    <phoneticPr fontId="6" type="noConversion"/>
  </si>
  <si>
    <t>清潔工</t>
    <phoneticPr fontId="6" type="noConversion"/>
  </si>
  <si>
    <t>雜工</t>
    <phoneticPr fontId="6" type="noConversion"/>
  </si>
  <si>
    <t>推土機</t>
    <phoneticPr fontId="6" type="noConversion"/>
  </si>
  <si>
    <t>平路機</t>
    <phoneticPr fontId="6" type="noConversion"/>
  </si>
  <si>
    <t>鏟裝機</t>
    <phoneticPr fontId="6" type="noConversion"/>
  </si>
  <si>
    <t>挖土機</t>
    <phoneticPr fontId="4" type="noConversion"/>
  </si>
  <si>
    <t>空壓機</t>
    <phoneticPr fontId="6" type="noConversion"/>
  </si>
  <si>
    <t>壓路機</t>
    <phoneticPr fontId="6" type="noConversion"/>
  </si>
  <si>
    <t>起重機</t>
    <phoneticPr fontId="6" type="noConversion"/>
  </si>
  <si>
    <t>其他</t>
    <phoneticPr fontId="6" type="noConversion"/>
  </si>
  <si>
    <t>年底人數</t>
    <phoneticPr fontId="6" type="noConversion"/>
  </si>
  <si>
    <t>合計</t>
    <phoneticPr fontId="6" type="noConversion"/>
  </si>
  <si>
    <t>管理人員</t>
    <phoneticPr fontId="6" type="noConversion"/>
  </si>
  <si>
    <t>專門技術人員</t>
    <phoneticPr fontId="6" type="noConversion"/>
  </si>
  <si>
    <t>專任工程人員</t>
    <phoneticPr fontId="6" type="noConversion"/>
  </si>
  <si>
    <t>工地
主任</t>
    <phoneticPr fontId="6" type="noConversion"/>
  </si>
  <si>
    <t>事務支援人力</t>
    <phoneticPr fontId="6" type="noConversion"/>
  </si>
  <si>
    <t>工員</t>
    <phoneticPr fontId="6" type="noConversion"/>
  </si>
  <si>
    <t>技術士</t>
    <phoneticPr fontId="6" type="noConversion"/>
  </si>
  <si>
    <t>基層勞工員工</t>
    <phoneticPr fontId="6" type="noConversion"/>
  </si>
  <si>
    <t>...</t>
    <phoneticPr fontId="4" type="noConversion"/>
  </si>
  <si>
    <t>...</t>
    <phoneticPr fontId="4" type="noConversion"/>
  </si>
  <si>
    <t>...</t>
    <phoneticPr fontId="4" type="noConversion"/>
  </si>
  <si>
    <t>...</t>
    <phoneticPr fontId="4" type="noConversion"/>
  </si>
  <si>
    <t>1</t>
  </si>
  <si>
    <t>獨資或合夥</t>
    <phoneticPr fontId="4" type="noConversion"/>
  </si>
  <si>
    <t>2</t>
  </si>
  <si>
    <t>等級別</t>
    <phoneticPr fontId="4" type="noConversion"/>
  </si>
  <si>
    <t>土木包工業</t>
    <phoneticPr fontId="4" type="noConversion"/>
  </si>
  <si>
    <t>土木包工業</t>
    <phoneticPr fontId="4" type="noConversion"/>
  </si>
  <si>
    <t>專業營造業</t>
    <phoneticPr fontId="4" type="noConversion"/>
  </si>
  <si>
    <t>專業營造業</t>
    <phoneticPr fontId="4" type="noConversion"/>
  </si>
  <si>
    <t>地區別</t>
    <phoneticPr fontId="4" type="noConversion"/>
  </si>
  <si>
    <t>北部地區</t>
    <phoneticPr fontId="4" type="noConversion"/>
  </si>
  <si>
    <t>中部地區</t>
    <phoneticPr fontId="4" type="noConversion"/>
  </si>
  <si>
    <t>南部地區</t>
    <phoneticPr fontId="4" type="noConversion"/>
  </si>
  <si>
    <t>南部地區</t>
    <phoneticPr fontId="4" type="noConversion"/>
  </si>
  <si>
    <t>東部地區</t>
    <phoneticPr fontId="4" type="noConversion"/>
  </si>
  <si>
    <t>金馬地區</t>
    <phoneticPr fontId="4" type="noConversion"/>
  </si>
  <si>
    <t>有承攬政府工程</t>
    <phoneticPr fontId="4" type="noConversion"/>
  </si>
  <si>
    <t>有承攬政府工程</t>
    <phoneticPr fontId="4" type="noConversion"/>
  </si>
  <si>
    <t>有承攬政府工程</t>
    <phoneticPr fontId="4" type="noConversion"/>
  </si>
  <si>
    <t>政府工程50%以上</t>
    <phoneticPr fontId="4" type="noConversion"/>
  </si>
  <si>
    <t>政府工程未滿50%</t>
    <phoneticPr fontId="4" type="noConversion"/>
  </si>
  <si>
    <t>無承攬政府工程</t>
    <phoneticPr fontId="4" type="noConversion"/>
  </si>
  <si>
    <t>3</t>
  </si>
  <si>
    <t>4</t>
  </si>
  <si>
    <t>表八  營造業年底</t>
    <phoneticPr fontId="4" type="noConversion"/>
  </si>
  <si>
    <t>員工人數(項目分)－按經營規模分</t>
    <phoneticPr fontId="4" type="noConversion"/>
  </si>
  <si>
    <t>員工人數(項目分)－按經營規模分(續)</t>
    <phoneticPr fontId="4" type="noConversion"/>
  </si>
  <si>
    <t>單位：人</t>
    <phoneticPr fontId="4" type="noConversion"/>
  </si>
  <si>
    <t>經營規模別</t>
    <phoneticPr fontId="4" type="noConversion"/>
  </si>
  <si>
    <t>普通工</t>
    <phoneticPr fontId="6" type="noConversion"/>
  </si>
  <si>
    <t>...</t>
    <phoneticPr fontId="4" type="noConversion"/>
  </si>
  <si>
    <t>員工人數</t>
    <phoneticPr fontId="6" type="noConversion"/>
  </si>
  <si>
    <t>收入總額</t>
    <phoneticPr fontId="4" type="noConversion"/>
  </si>
  <si>
    <t>收入總額</t>
    <phoneticPr fontId="4" type="noConversion"/>
  </si>
  <si>
    <t>生產總額</t>
    <phoneticPr fontId="4" type="noConversion"/>
  </si>
  <si>
    <t>表二十三  營造業全年直接</t>
    <phoneticPr fontId="4" type="noConversion"/>
  </si>
  <si>
    <t>營建工程收入結構－按經營特性分</t>
    <phoneticPr fontId="4" type="noConversion"/>
  </si>
  <si>
    <t>營建工程收入結構－按經營特性分(續)</t>
    <phoneticPr fontId="4" type="noConversion"/>
  </si>
  <si>
    <t>單位：新臺幣百萬元；百分比</t>
    <phoneticPr fontId="4" type="noConversion"/>
  </si>
  <si>
    <t>經營特性別</t>
    <phoneticPr fontId="4" type="noConversion"/>
  </si>
  <si>
    <t>總計</t>
    <phoneticPr fontId="4" type="noConversion"/>
  </si>
  <si>
    <t>住宅工程</t>
    <phoneticPr fontId="4" type="noConversion"/>
  </si>
  <si>
    <t>其他房屋工程</t>
    <phoneticPr fontId="4" type="noConversion"/>
  </si>
  <si>
    <t>公共設施工程</t>
    <phoneticPr fontId="4" type="noConversion"/>
  </si>
  <si>
    <t>其他營建工程</t>
    <phoneticPr fontId="4" type="noConversion"/>
  </si>
  <si>
    <t>百分比</t>
    <phoneticPr fontId="4" type="noConversion"/>
  </si>
  <si>
    <t>百分比</t>
    <phoneticPr fontId="4" type="noConversion"/>
  </si>
  <si>
    <t>。。。</t>
    <phoneticPr fontId="4" type="noConversion"/>
  </si>
  <si>
    <t>...</t>
    <phoneticPr fontId="6" type="noConversion"/>
  </si>
  <si>
    <t>...</t>
    <phoneticPr fontId="6" type="noConversion"/>
  </si>
  <si>
    <t>...</t>
    <phoneticPr fontId="4" type="noConversion"/>
  </si>
  <si>
    <t>...</t>
    <phoneticPr fontId="6" type="noConversion"/>
  </si>
  <si>
    <t>B315合計工程價值(元)</t>
  </si>
  <si>
    <t>B310住宅工程價值(元)</t>
  </si>
  <si>
    <t>B311其他房屋工程價值(元)</t>
  </si>
  <si>
    <t>B312公共設施工程價值(元)</t>
  </si>
  <si>
    <t>B313_1鋼構工程價值(元)</t>
  </si>
  <si>
    <t>B313_2擋土支撐及土方工程工程價值(元)</t>
  </si>
  <si>
    <t>B313_3基礎工程價值(元)</t>
  </si>
  <si>
    <t>B313_4施工塔架吊裝及模板工程價值(元)</t>
  </si>
  <si>
    <t>B313_5預拌混凝土工程價值(元)</t>
  </si>
  <si>
    <t>B313_6營建鑽探工程價值(元)</t>
  </si>
  <si>
    <t>B313_7地下管線工程價值(元)</t>
  </si>
  <si>
    <t>B313_8帷幕牆工程價值(元)</t>
  </si>
  <si>
    <t>B313_9庭園景觀工程價值(元)</t>
  </si>
  <si>
    <t>B313_10環境保護工程價值(元)</t>
  </si>
  <si>
    <t>B313_11防水工程價值(元)</t>
  </si>
  <si>
    <t>B314其他營建工程價值(元)</t>
  </si>
  <si>
    <t>B601承包工程收入值</t>
  </si>
  <si>
    <t>B602出售自地自建及合件房地產收入</t>
  </si>
  <si>
    <t>B603其他營業收入</t>
  </si>
  <si>
    <t>B503發包工程款</t>
  </si>
  <si>
    <t>B608非營業收益小計</t>
  </si>
  <si>
    <t>B605租金收入</t>
  </si>
  <si>
    <t>B606利息收入</t>
  </si>
  <si>
    <t>B607其他非營業收益</t>
  </si>
  <si>
    <t>獨資或合夥</t>
    <phoneticPr fontId="4" type="noConversion"/>
  </si>
  <si>
    <t>等級別</t>
    <phoneticPr fontId="4" type="noConversion"/>
  </si>
  <si>
    <t>土木包工業</t>
    <phoneticPr fontId="4" type="noConversion"/>
  </si>
  <si>
    <t>專業營造業</t>
    <phoneticPr fontId="4" type="noConversion"/>
  </si>
  <si>
    <t>地區別</t>
    <phoneticPr fontId="4" type="noConversion"/>
  </si>
  <si>
    <t>北部地區</t>
    <phoneticPr fontId="4" type="noConversion"/>
  </si>
  <si>
    <t>中部地區</t>
    <phoneticPr fontId="4" type="noConversion"/>
  </si>
  <si>
    <t>南部地區</t>
    <phoneticPr fontId="4" type="noConversion"/>
  </si>
  <si>
    <t>東部地區</t>
    <phoneticPr fontId="4" type="noConversion"/>
  </si>
  <si>
    <t>金馬地區</t>
    <phoneticPr fontId="4" type="noConversion"/>
  </si>
  <si>
    <t>有承攬政府工程</t>
    <phoneticPr fontId="4" type="noConversion"/>
  </si>
  <si>
    <t>純政府工程</t>
    <phoneticPr fontId="4" type="noConversion"/>
  </si>
  <si>
    <t>政府工程50%以上</t>
    <phoneticPr fontId="4" type="noConversion"/>
  </si>
  <si>
    <t>政府工程未滿50%</t>
    <phoneticPr fontId="4" type="noConversion"/>
  </si>
  <si>
    <t>無承攬政府工程</t>
    <phoneticPr fontId="4" type="noConversion"/>
  </si>
  <si>
    <t>無承攬政府工程</t>
    <phoneticPr fontId="4" type="noConversion"/>
  </si>
  <si>
    <t>註：1.直接營建工程收入係指當年度施工部分應認列（攤提）之收入所估算的營建工程價值，故該收入不等同</t>
    <phoneticPr fontId="4" type="noConversion"/>
  </si>
  <si>
    <t>註：1.直接營建工程收入係指當年度施工部分應認列（攤提）之收入所估算的營建工程價值，故該收入不等同</t>
    <phoneticPr fontId="4" type="noConversion"/>
  </si>
  <si>
    <t xml:space="preserve">      損益表之工程收入。</t>
    <phoneticPr fontId="4" type="noConversion"/>
  </si>
  <si>
    <t xml:space="preserve">      損益表之工程收入。</t>
    <phoneticPr fontId="4" type="noConversion"/>
  </si>
  <si>
    <t>表二十四    營造業全年直接</t>
    <phoneticPr fontId="4" type="noConversion"/>
  </si>
  <si>
    <t>營建工程收入結構－按經營規模分</t>
    <phoneticPr fontId="4" type="noConversion"/>
  </si>
  <si>
    <t>表二十四     營造業全年直接</t>
    <phoneticPr fontId="4" type="noConversion"/>
  </si>
  <si>
    <t>營建工程收入結構－按經營規模分(續)</t>
    <phoneticPr fontId="4" type="noConversion"/>
  </si>
  <si>
    <t>單位：新臺幣百萬元；百分比</t>
    <phoneticPr fontId="4" type="noConversion"/>
  </si>
  <si>
    <t>...</t>
    <phoneticPr fontId="6" type="noConversion"/>
  </si>
  <si>
    <t>員工人數</t>
    <phoneticPr fontId="4" type="noConversion"/>
  </si>
  <si>
    <t>員工人數</t>
    <phoneticPr fontId="4" type="noConversion"/>
  </si>
  <si>
    <t>員工人數</t>
    <phoneticPr fontId="4" type="noConversion"/>
  </si>
  <si>
    <t>收入總額</t>
    <phoneticPr fontId="4" type="noConversion"/>
  </si>
  <si>
    <t>生產總額</t>
    <phoneticPr fontId="4" type="noConversion"/>
  </si>
  <si>
    <t>實際運用資產淨額</t>
    <phoneticPr fontId="4" type="noConversion"/>
  </si>
  <si>
    <t>註：1.直接營建工程收入係指當年度施工部分應認列（攤提）之收入所估算的營建工程價值，故該收入不等同</t>
    <phoneticPr fontId="4" type="noConversion"/>
  </si>
  <si>
    <t xml:space="preserve">      損益表之工程收入。</t>
    <phoneticPr fontId="4" type="noConversion"/>
  </si>
  <si>
    <t>表二十五  營造業全年</t>
    <phoneticPr fontId="4" type="noConversion"/>
  </si>
  <si>
    <t xml:space="preserve">各項收入總額－按經營特性分                        </t>
    <phoneticPr fontId="4" type="noConversion"/>
  </si>
  <si>
    <t>經營特性別</t>
    <phoneticPr fontId="4" type="noConversion"/>
  </si>
  <si>
    <t>總計</t>
    <phoneticPr fontId="4" type="noConversion"/>
  </si>
  <si>
    <t xml:space="preserve">              營             業    　   </t>
    <phoneticPr fontId="4" type="noConversion"/>
  </si>
  <si>
    <t>收             入</t>
    <phoneticPr fontId="4" type="noConversion"/>
  </si>
  <si>
    <t>收             入</t>
    <phoneticPr fontId="4" type="noConversion"/>
  </si>
  <si>
    <t>非　　營　　業　　收　　益</t>
    <phoneticPr fontId="4" type="noConversion"/>
  </si>
  <si>
    <t>合計</t>
    <phoneticPr fontId="4" type="noConversion"/>
  </si>
  <si>
    <t>承包工程收入
(含發包工程及向
同業分包收入部分)</t>
    <phoneticPr fontId="4" type="noConversion"/>
  </si>
  <si>
    <t>出售自地自建及合建房地產收入(含土地價值)</t>
    <phoneticPr fontId="4" type="noConversion"/>
  </si>
  <si>
    <t>其他營業
收入</t>
    <phoneticPr fontId="4" type="noConversion"/>
  </si>
  <si>
    <t>合計</t>
    <phoneticPr fontId="4" type="noConversion"/>
  </si>
  <si>
    <t>租金收入</t>
    <phoneticPr fontId="4" type="noConversion"/>
  </si>
  <si>
    <t>利息收入</t>
    <phoneticPr fontId="4" type="noConversion"/>
  </si>
  <si>
    <t>其他非營業
收益</t>
    <phoneticPr fontId="4" type="noConversion"/>
  </si>
  <si>
    <t>等級別</t>
    <phoneticPr fontId="4" type="noConversion"/>
  </si>
  <si>
    <t>土木包工業</t>
    <phoneticPr fontId="4" type="noConversion"/>
  </si>
  <si>
    <t>專業營造業</t>
    <phoneticPr fontId="4" type="noConversion"/>
  </si>
  <si>
    <t>地區別</t>
    <phoneticPr fontId="4" type="noConversion"/>
  </si>
  <si>
    <t>北部地區</t>
    <phoneticPr fontId="4" type="noConversion"/>
  </si>
  <si>
    <t>南部地區</t>
    <phoneticPr fontId="4" type="noConversion"/>
  </si>
  <si>
    <t>東部地區</t>
    <phoneticPr fontId="4" type="noConversion"/>
  </si>
  <si>
    <t>有承攬政府工程</t>
    <phoneticPr fontId="4" type="noConversion"/>
  </si>
  <si>
    <t>營業收入占</t>
    <phoneticPr fontId="4" type="noConversion"/>
  </si>
  <si>
    <t>全年收入</t>
    <phoneticPr fontId="4" type="noConversion"/>
  </si>
  <si>
    <t>表二十六  營造業全年</t>
    <phoneticPr fontId="4" type="noConversion"/>
  </si>
  <si>
    <t xml:space="preserve">各項收入總額－按經營規模分                        </t>
    <phoneticPr fontId="4" type="noConversion"/>
  </si>
  <si>
    <t>總計</t>
    <phoneticPr fontId="4" type="noConversion"/>
  </si>
  <si>
    <t xml:space="preserve">              營             業    　   </t>
    <phoneticPr fontId="4" type="noConversion"/>
  </si>
  <si>
    <t>非　　營　　業　　收　　益</t>
    <phoneticPr fontId="4" type="noConversion"/>
  </si>
  <si>
    <t>合計</t>
    <phoneticPr fontId="4" type="noConversion"/>
  </si>
  <si>
    <t>承包工程收入
(含發包工程及向同業分包收入部分)</t>
    <phoneticPr fontId="4" type="noConversion"/>
  </si>
  <si>
    <t>出售自地自建及合建房地產收入(含土地價值)</t>
    <phoneticPr fontId="4" type="noConversion"/>
  </si>
  <si>
    <t>其他營業
收入</t>
    <phoneticPr fontId="4" type="noConversion"/>
  </si>
  <si>
    <t>租金收入</t>
    <phoneticPr fontId="4" type="noConversion"/>
  </si>
  <si>
    <t>利息收入</t>
    <phoneticPr fontId="4" type="noConversion"/>
  </si>
  <si>
    <t>其他非營業
收益</t>
    <phoneticPr fontId="4" type="noConversion"/>
  </si>
  <si>
    <t>生產總額</t>
    <phoneticPr fontId="4" type="noConversion"/>
  </si>
  <si>
    <t>表三十九  營造業平均每企業</t>
    <phoneticPr fontId="4" type="noConversion"/>
  </si>
  <si>
    <t>員工人數(項目分)－按經營特性分</t>
    <phoneticPr fontId="4" type="noConversion"/>
  </si>
  <si>
    <t>員工人數(項目分)－按經營特個性分(續)</t>
    <phoneticPr fontId="4" type="noConversion"/>
  </si>
  <si>
    <t>單位：人</t>
    <phoneticPr fontId="4" type="noConversion"/>
  </si>
  <si>
    <t>經營特性別</t>
    <phoneticPr fontId="4" type="noConversion"/>
  </si>
  <si>
    <t>年底
人數</t>
    <phoneticPr fontId="4" type="noConversion"/>
  </si>
  <si>
    <t>經營特性別</t>
    <phoneticPr fontId="4" type="noConversion"/>
  </si>
  <si>
    <t>自營
作業者
及無酬
家屬
工作者</t>
    <phoneticPr fontId="6" type="noConversion"/>
  </si>
  <si>
    <t>合計</t>
    <phoneticPr fontId="6" type="noConversion"/>
  </si>
  <si>
    <t>職</t>
    <phoneticPr fontId="6" type="noConversion"/>
  </si>
  <si>
    <t>員</t>
    <phoneticPr fontId="4" type="noConversion"/>
  </si>
  <si>
    <t>工</t>
    <phoneticPr fontId="6" type="noConversion"/>
  </si>
  <si>
    <t>員</t>
    <phoneticPr fontId="6" type="noConversion"/>
  </si>
  <si>
    <t>管理
人員</t>
    <phoneticPr fontId="6" type="noConversion"/>
  </si>
  <si>
    <t>專門</t>
    <phoneticPr fontId="6" type="noConversion"/>
  </si>
  <si>
    <t>技術人員</t>
    <phoneticPr fontId="6" type="noConversion"/>
  </si>
  <si>
    <t>事務
支援
人力</t>
    <phoneticPr fontId="6" type="noConversion"/>
  </si>
  <si>
    <t>技術士</t>
    <phoneticPr fontId="6" type="noConversion"/>
  </si>
  <si>
    <t>合計</t>
    <phoneticPr fontId="4" type="noConversion"/>
  </si>
  <si>
    <t>專任</t>
    <phoneticPr fontId="6" type="noConversion"/>
  </si>
  <si>
    <t>工程人員</t>
    <phoneticPr fontId="6" type="noConversion"/>
  </si>
  <si>
    <t>工地
主任</t>
    <phoneticPr fontId="6" type="noConversion"/>
  </si>
  <si>
    <t>工程師、
技術員</t>
    <phoneticPr fontId="6" type="noConversion"/>
  </si>
  <si>
    <t>小計</t>
    <phoneticPr fontId="4" type="noConversion"/>
  </si>
  <si>
    <t>模板</t>
    <phoneticPr fontId="6" type="noConversion"/>
  </si>
  <si>
    <t>混凝</t>
    <phoneticPr fontId="6" type="noConversion"/>
  </si>
  <si>
    <t>鋼筋</t>
    <phoneticPr fontId="6" type="noConversion"/>
  </si>
  <si>
    <t>電銲</t>
    <phoneticPr fontId="6" type="noConversion"/>
  </si>
  <si>
    <t>測量</t>
    <phoneticPr fontId="6" type="noConversion"/>
  </si>
  <si>
    <t>園藝</t>
    <phoneticPr fontId="6" type="noConversion"/>
  </si>
  <si>
    <t>造園景觀</t>
    <phoneticPr fontId="6" type="noConversion"/>
  </si>
  <si>
    <t>建築塗裝</t>
    <phoneticPr fontId="6" type="noConversion"/>
  </si>
  <si>
    <t>營建防水</t>
    <phoneticPr fontId="4" type="noConversion"/>
  </si>
  <si>
    <t>其他</t>
    <phoneticPr fontId="4" type="noConversion"/>
  </si>
  <si>
    <t>技術工</t>
    <phoneticPr fontId="6" type="noConversion"/>
  </si>
  <si>
    <t>土木</t>
    <phoneticPr fontId="6" type="noConversion"/>
  </si>
  <si>
    <t>大地</t>
    <phoneticPr fontId="6" type="noConversion"/>
  </si>
  <si>
    <t>化學</t>
    <phoneticPr fontId="6" type="noConversion"/>
  </si>
  <si>
    <t>水土
保持</t>
    <phoneticPr fontId="6" type="noConversion"/>
  </si>
  <si>
    <t>水利</t>
    <phoneticPr fontId="6" type="noConversion"/>
  </si>
  <si>
    <t>結構</t>
    <phoneticPr fontId="4" type="noConversion"/>
  </si>
  <si>
    <t>電機</t>
    <phoneticPr fontId="6" type="noConversion"/>
  </si>
  <si>
    <t>機械</t>
    <phoneticPr fontId="6" type="noConversion"/>
  </si>
  <si>
    <t>應用
地質</t>
    <phoneticPr fontId="6" type="noConversion"/>
  </si>
  <si>
    <t>環工</t>
    <phoneticPr fontId="6" type="noConversion"/>
  </si>
  <si>
    <t>環境</t>
    <phoneticPr fontId="6" type="noConversion"/>
  </si>
  <si>
    <t>建築師</t>
    <phoneticPr fontId="4" type="noConversion"/>
  </si>
  <si>
    <t>工地領班</t>
    <phoneticPr fontId="4" type="noConversion"/>
  </si>
  <si>
    <t>工地監工</t>
    <phoneticPr fontId="6" type="noConversion"/>
  </si>
  <si>
    <t>模板工</t>
    <phoneticPr fontId="6" type="noConversion"/>
  </si>
  <si>
    <t>泥水工</t>
    <phoneticPr fontId="6" type="noConversion"/>
  </si>
  <si>
    <t>鋼筋工</t>
    <phoneticPr fontId="6" type="noConversion"/>
  </si>
  <si>
    <t>計</t>
    <phoneticPr fontId="6" type="noConversion"/>
  </si>
  <si>
    <t>重機械操作</t>
    <phoneticPr fontId="6" type="noConversion"/>
  </si>
  <si>
    <t>小工</t>
    <phoneticPr fontId="6" type="noConversion"/>
  </si>
  <si>
    <t>學徒</t>
    <phoneticPr fontId="6" type="noConversion"/>
  </si>
  <si>
    <t>清潔工</t>
    <phoneticPr fontId="6" type="noConversion"/>
  </si>
  <si>
    <t>雜工</t>
    <phoneticPr fontId="6" type="noConversion"/>
  </si>
  <si>
    <t>推土機</t>
    <phoneticPr fontId="6" type="noConversion"/>
  </si>
  <si>
    <t>平路機</t>
    <phoneticPr fontId="6" type="noConversion"/>
  </si>
  <si>
    <t>鏟裝機</t>
    <phoneticPr fontId="6" type="noConversion"/>
  </si>
  <si>
    <t>挖土機</t>
    <phoneticPr fontId="4" type="noConversion"/>
  </si>
  <si>
    <t>空壓機</t>
    <phoneticPr fontId="6" type="noConversion"/>
  </si>
  <si>
    <t>壓路機</t>
    <phoneticPr fontId="6" type="noConversion"/>
  </si>
  <si>
    <t>起重機</t>
    <phoneticPr fontId="6" type="noConversion"/>
  </si>
  <si>
    <t>其他</t>
    <phoneticPr fontId="6" type="noConversion"/>
  </si>
  <si>
    <t>年底人數</t>
    <phoneticPr fontId="6" type="noConversion"/>
  </si>
  <si>
    <t>管理人員</t>
    <phoneticPr fontId="6" type="noConversion"/>
  </si>
  <si>
    <t>專門技術人員</t>
    <phoneticPr fontId="6" type="noConversion"/>
  </si>
  <si>
    <t>專任工程人員</t>
    <phoneticPr fontId="6" type="noConversion"/>
  </si>
  <si>
    <t>工員</t>
    <phoneticPr fontId="6" type="noConversion"/>
  </si>
  <si>
    <t>基層勞工員工</t>
    <phoneticPr fontId="6" type="noConversion"/>
  </si>
  <si>
    <t>普通工</t>
    <phoneticPr fontId="6" type="noConversion"/>
  </si>
  <si>
    <t>...</t>
    <phoneticPr fontId="4" type="noConversion"/>
  </si>
  <si>
    <t>...</t>
    <phoneticPr fontId="4" type="noConversion"/>
  </si>
  <si>
    <t>獨資或合夥</t>
    <phoneticPr fontId="4" type="noConversion"/>
  </si>
  <si>
    <t>等級別</t>
    <phoneticPr fontId="4" type="noConversion"/>
  </si>
  <si>
    <t>等級別</t>
    <phoneticPr fontId="4" type="noConversion"/>
  </si>
  <si>
    <t>土木包工業</t>
    <phoneticPr fontId="4" type="noConversion"/>
  </si>
  <si>
    <t>土木包工業</t>
    <phoneticPr fontId="4" type="noConversion"/>
  </si>
  <si>
    <t>專業營造業</t>
    <phoneticPr fontId="4" type="noConversion"/>
  </si>
  <si>
    <t>專業營造業</t>
    <phoneticPr fontId="4" type="noConversion"/>
  </si>
  <si>
    <t>地區別</t>
    <phoneticPr fontId="4" type="noConversion"/>
  </si>
  <si>
    <t>北部地區</t>
    <phoneticPr fontId="4" type="noConversion"/>
  </si>
  <si>
    <t>北部地區</t>
    <phoneticPr fontId="4" type="noConversion"/>
  </si>
  <si>
    <t>中部地區</t>
    <phoneticPr fontId="4" type="noConversion"/>
  </si>
  <si>
    <t>中部地區</t>
    <phoneticPr fontId="4" type="noConversion"/>
  </si>
  <si>
    <t>無承攬政府工程</t>
    <phoneticPr fontId="4" type="noConversion"/>
  </si>
  <si>
    <t>表四十  營造業平均每企業</t>
    <phoneticPr fontId="4" type="noConversion"/>
  </si>
  <si>
    <t>員工人數(項目分)－按經營規模分</t>
    <phoneticPr fontId="4" type="noConversion"/>
  </si>
  <si>
    <t>員工人數(項目分)－按經營規模分(續)</t>
    <phoneticPr fontId="4" type="noConversion"/>
  </si>
  <si>
    <t>單位：人</t>
    <phoneticPr fontId="4" type="noConversion"/>
  </si>
  <si>
    <t>經營規模別</t>
    <phoneticPr fontId="4" type="noConversion"/>
  </si>
  <si>
    <t>年底
人數</t>
    <phoneticPr fontId="4" type="noConversion"/>
  </si>
  <si>
    <t>自營作業者及
無酬家屬工作者</t>
    <phoneticPr fontId="6" type="noConversion"/>
  </si>
  <si>
    <t>合計</t>
    <phoneticPr fontId="6" type="noConversion"/>
  </si>
  <si>
    <t>職</t>
    <phoneticPr fontId="6" type="noConversion"/>
  </si>
  <si>
    <t>員</t>
    <phoneticPr fontId="4" type="noConversion"/>
  </si>
  <si>
    <t>管理
人員</t>
    <phoneticPr fontId="6" type="noConversion"/>
  </si>
  <si>
    <t>專門</t>
    <phoneticPr fontId="6" type="noConversion"/>
  </si>
  <si>
    <t>技術人員</t>
    <phoneticPr fontId="6" type="noConversion"/>
  </si>
  <si>
    <t>事務
支援
人力</t>
    <phoneticPr fontId="6" type="noConversion"/>
  </si>
  <si>
    <t>技術士</t>
    <phoneticPr fontId="6" type="noConversion"/>
  </si>
  <si>
    <t>合計</t>
    <phoneticPr fontId="4" type="noConversion"/>
  </si>
  <si>
    <t>工地
主任</t>
    <phoneticPr fontId="6" type="noConversion"/>
  </si>
  <si>
    <t>工程師、
技術員</t>
    <phoneticPr fontId="6" type="noConversion"/>
  </si>
  <si>
    <t>小計</t>
    <phoneticPr fontId="4" type="noConversion"/>
  </si>
  <si>
    <t>模板</t>
    <phoneticPr fontId="6" type="noConversion"/>
  </si>
  <si>
    <t>混凝</t>
    <phoneticPr fontId="6" type="noConversion"/>
  </si>
  <si>
    <t>鋼筋</t>
    <phoneticPr fontId="6" type="noConversion"/>
  </si>
  <si>
    <t>電銲</t>
    <phoneticPr fontId="6" type="noConversion"/>
  </si>
  <si>
    <t>測量</t>
    <phoneticPr fontId="6" type="noConversion"/>
  </si>
  <si>
    <t>園藝</t>
    <phoneticPr fontId="6" type="noConversion"/>
  </si>
  <si>
    <t>造園景觀</t>
    <phoneticPr fontId="6" type="noConversion"/>
  </si>
  <si>
    <t>建築塗裝</t>
    <phoneticPr fontId="6" type="noConversion"/>
  </si>
  <si>
    <t>營建防水</t>
    <phoneticPr fontId="4" type="noConversion"/>
  </si>
  <si>
    <t>其他</t>
    <phoneticPr fontId="4" type="noConversion"/>
  </si>
  <si>
    <t>合計</t>
    <phoneticPr fontId="4" type="noConversion"/>
  </si>
  <si>
    <t>土木</t>
    <phoneticPr fontId="6" type="noConversion"/>
  </si>
  <si>
    <t>大地</t>
    <phoneticPr fontId="6" type="noConversion"/>
  </si>
  <si>
    <t>化學</t>
    <phoneticPr fontId="6" type="noConversion"/>
  </si>
  <si>
    <t>水土
保持</t>
    <phoneticPr fontId="6" type="noConversion"/>
  </si>
  <si>
    <t>水利</t>
    <phoneticPr fontId="6" type="noConversion"/>
  </si>
  <si>
    <t>結構</t>
    <phoneticPr fontId="4" type="noConversion"/>
  </si>
  <si>
    <t>電機</t>
    <phoneticPr fontId="6" type="noConversion"/>
  </si>
  <si>
    <t>機械</t>
    <phoneticPr fontId="6" type="noConversion"/>
  </si>
  <si>
    <t>應用
地質</t>
    <phoneticPr fontId="6" type="noConversion"/>
  </si>
  <si>
    <t>環工</t>
    <phoneticPr fontId="6" type="noConversion"/>
  </si>
  <si>
    <t>環境</t>
    <phoneticPr fontId="6" type="noConversion"/>
  </si>
  <si>
    <t>建築師</t>
    <phoneticPr fontId="4" type="noConversion"/>
  </si>
  <si>
    <t>工地領班</t>
    <phoneticPr fontId="4" type="noConversion"/>
  </si>
  <si>
    <t>工地監工</t>
    <phoneticPr fontId="6" type="noConversion"/>
  </si>
  <si>
    <t>模板工</t>
    <phoneticPr fontId="6" type="noConversion"/>
  </si>
  <si>
    <t>泥水工</t>
    <phoneticPr fontId="6" type="noConversion"/>
  </si>
  <si>
    <t>鋼筋工</t>
    <phoneticPr fontId="6" type="noConversion"/>
  </si>
  <si>
    <t>計</t>
    <phoneticPr fontId="6" type="noConversion"/>
  </si>
  <si>
    <t>重機械操作</t>
    <phoneticPr fontId="6" type="noConversion"/>
  </si>
  <si>
    <t>小工</t>
    <phoneticPr fontId="6" type="noConversion"/>
  </si>
  <si>
    <t>學徒</t>
    <phoneticPr fontId="6" type="noConversion"/>
  </si>
  <si>
    <t>清潔工</t>
    <phoneticPr fontId="6" type="noConversion"/>
  </si>
  <si>
    <t>雜工</t>
    <phoneticPr fontId="6" type="noConversion"/>
  </si>
  <si>
    <t>平路機</t>
    <phoneticPr fontId="6" type="noConversion"/>
  </si>
  <si>
    <t>鏟裝機</t>
    <phoneticPr fontId="6" type="noConversion"/>
  </si>
  <si>
    <t>挖土機</t>
    <phoneticPr fontId="4" type="noConversion"/>
  </si>
  <si>
    <t>空壓機</t>
    <phoneticPr fontId="6" type="noConversion"/>
  </si>
  <si>
    <t>壓路機</t>
    <phoneticPr fontId="6" type="noConversion"/>
  </si>
  <si>
    <t>起重機</t>
    <phoneticPr fontId="6" type="noConversion"/>
  </si>
  <si>
    <t>...</t>
    <phoneticPr fontId="4" type="noConversion"/>
  </si>
  <si>
    <t>員工人數</t>
    <phoneticPr fontId="6" type="noConversion"/>
  </si>
  <si>
    <t>生產總額</t>
    <phoneticPr fontId="4" type="noConversion"/>
  </si>
  <si>
    <t>實際運用資產淨額</t>
    <phoneticPr fontId="4" type="noConversion"/>
  </si>
  <si>
    <t>實際運用資產淨額</t>
    <phoneticPr fontId="4" type="noConversion"/>
  </si>
  <si>
    <t>表五十三   營造業平均每企業全年</t>
    <phoneticPr fontId="4" type="noConversion"/>
  </si>
  <si>
    <t xml:space="preserve">直接營建工程收入結構－按經營特性分  </t>
    <phoneticPr fontId="4" type="noConversion"/>
  </si>
  <si>
    <t>直接營建工程收入結構－按經營特性分(續)</t>
    <phoneticPr fontId="4" type="noConversion"/>
  </si>
  <si>
    <t>經營特性別</t>
    <phoneticPr fontId="4" type="noConversion"/>
  </si>
  <si>
    <t>總計</t>
    <phoneticPr fontId="4" type="noConversion"/>
  </si>
  <si>
    <t>住宅工程</t>
    <phoneticPr fontId="4" type="noConversion"/>
  </si>
  <si>
    <t>其他房屋工程</t>
    <phoneticPr fontId="4" type="noConversion"/>
  </si>
  <si>
    <t>公共設施工程</t>
    <phoneticPr fontId="4" type="noConversion"/>
  </si>
  <si>
    <t>鋼構工程</t>
    <phoneticPr fontId="4" type="noConversion"/>
  </si>
  <si>
    <t>擋土支撐及
土方工程</t>
    <phoneticPr fontId="4" type="noConversion"/>
  </si>
  <si>
    <t>基礎工程</t>
    <phoneticPr fontId="4" type="noConversion"/>
  </si>
  <si>
    <t>施工塔架吊裝及
模版工程</t>
    <phoneticPr fontId="4" type="noConversion"/>
  </si>
  <si>
    <t>預拌混凝土工程</t>
    <phoneticPr fontId="4" type="noConversion"/>
  </si>
  <si>
    <t>營建鑽探工程</t>
    <phoneticPr fontId="4" type="noConversion"/>
  </si>
  <si>
    <t>地下管線工程</t>
    <phoneticPr fontId="4" type="noConversion"/>
  </si>
  <si>
    <t>帷幕牆工程</t>
    <phoneticPr fontId="4" type="noConversion"/>
  </si>
  <si>
    <t>庭園、景觀工程</t>
    <phoneticPr fontId="4" type="noConversion"/>
  </si>
  <si>
    <t>環境保護工程</t>
    <phoneticPr fontId="4" type="noConversion"/>
  </si>
  <si>
    <t>防水工程</t>
    <phoneticPr fontId="4" type="noConversion"/>
  </si>
  <si>
    <t>其他營建工程</t>
    <phoneticPr fontId="4" type="noConversion"/>
  </si>
  <si>
    <t>百分比</t>
    <phoneticPr fontId="4" type="noConversion"/>
  </si>
  <si>
    <t>。。。</t>
    <phoneticPr fontId="4" type="noConversion"/>
  </si>
  <si>
    <t>...</t>
    <phoneticPr fontId="6" type="noConversion"/>
  </si>
  <si>
    <t>…</t>
    <phoneticPr fontId="4" type="noConversion"/>
  </si>
  <si>
    <t>獨資或合夥</t>
    <phoneticPr fontId="4" type="noConversion"/>
  </si>
  <si>
    <t>等級別</t>
    <phoneticPr fontId="4" type="noConversion"/>
  </si>
  <si>
    <t>土木包工業</t>
    <phoneticPr fontId="4" type="noConversion"/>
  </si>
  <si>
    <t>專業營造業</t>
    <phoneticPr fontId="4" type="noConversion"/>
  </si>
  <si>
    <t>專業營造業</t>
    <phoneticPr fontId="4" type="noConversion"/>
  </si>
  <si>
    <t>地區別</t>
    <phoneticPr fontId="4" type="noConversion"/>
  </si>
  <si>
    <t>地區別</t>
    <phoneticPr fontId="4" type="noConversion"/>
  </si>
  <si>
    <t>北部地區</t>
    <phoneticPr fontId="4" type="noConversion"/>
  </si>
  <si>
    <t>北部地區</t>
    <phoneticPr fontId="4" type="noConversion"/>
  </si>
  <si>
    <t>中部地區</t>
    <phoneticPr fontId="4" type="noConversion"/>
  </si>
  <si>
    <t>中部地區</t>
    <phoneticPr fontId="4" type="noConversion"/>
  </si>
  <si>
    <t>南部地區</t>
    <phoneticPr fontId="4" type="noConversion"/>
  </si>
  <si>
    <t xml:space="preserve">        </t>
    <phoneticPr fontId="4" type="noConversion"/>
  </si>
  <si>
    <t>直接營建工程收入結構－按經營規模分</t>
    <phoneticPr fontId="4" type="noConversion"/>
  </si>
  <si>
    <t>其他房屋工程</t>
    <phoneticPr fontId="4" type="noConversion"/>
  </si>
  <si>
    <t>擋土支撐及
土方工程</t>
    <phoneticPr fontId="4" type="noConversion"/>
  </si>
  <si>
    <t>百分比</t>
    <phoneticPr fontId="4" type="noConversion"/>
  </si>
  <si>
    <t>…</t>
    <phoneticPr fontId="4" type="noConversion"/>
  </si>
  <si>
    <t>員工人數</t>
    <phoneticPr fontId="4" type="noConversion"/>
  </si>
  <si>
    <t>員工人數</t>
    <phoneticPr fontId="4" type="noConversion"/>
  </si>
  <si>
    <t>收入總額</t>
    <phoneticPr fontId="4" type="noConversion"/>
  </si>
  <si>
    <t>生產總額</t>
    <phoneticPr fontId="4" type="noConversion"/>
  </si>
  <si>
    <t>實際運用資產淨額</t>
    <phoneticPr fontId="4" type="noConversion"/>
  </si>
  <si>
    <t>表五十五 營造業平均每企業</t>
    <phoneticPr fontId="4" type="noConversion"/>
  </si>
  <si>
    <t>全年各項收入總額－按經營特性分</t>
    <phoneticPr fontId="4" type="noConversion"/>
  </si>
  <si>
    <t>經營特性別</t>
    <phoneticPr fontId="4" type="noConversion"/>
  </si>
  <si>
    <t>總計</t>
    <phoneticPr fontId="4" type="noConversion"/>
  </si>
  <si>
    <t>營業收入</t>
    <phoneticPr fontId="4" type="noConversion"/>
  </si>
  <si>
    <t>非　　營　　業　　收　　益</t>
    <phoneticPr fontId="4" type="noConversion"/>
  </si>
  <si>
    <t>合計</t>
    <phoneticPr fontId="4" type="noConversion"/>
  </si>
  <si>
    <t>承包工程收入
(含發包工程及向同業分包收入部分)</t>
    <phoneticPr fontId="4" type="noConversion"/>
  </si>
  <si>
    <t>出售自地自建及合建房地產收入(含土地價值)</t>
    <phoneticPr fontId="4" type="noConversion"/>
  </si>
  <si>
    <t>其他營業
收入</t>
    <phoneticPr fontId="4" type="noConversion"/>
  </si>
  <si>
    <t>租金收入</t>
    <phoneticPr fontId="4" type="noConversion"/>
  </si>
  <si>
    <t>利息收入</t>
    <phoneticPr fontId="4" type="noConversion"/>
  </si>
  <si>
    <t>其他非營業
收益</t>
    <phoneticPr fontId="4" type="noConversion"/>
  </si>
  <si>
    <t>獨資或合夥</t>
    <phoneticPr fontId="4" type="noConversion"/>
  </si>
  <si>
    <t>等級別</t>
    <phoneticPr fontId="4" type="noConversion"/>
  </si>
  <si>
    <t>土木包工業</t>
    <phoneticPr fontId="4" type="noConversion"/>
  </si>
  <si>
    <t>專業營造業</t>
    <phoneticPr fontId="4" type="noConversion"/>
  </si>
  <si>
    <t>地區別</t>
    <phoneticPr fontId="4" type="noConversion"/>
  </si>
  <si>
    <t>北部地區</t>
    <phoneticPr fontId="4" type="noConversion"/>
  </si>
  <si>
    <t>中部地區</t>
    <phoneticPr fontId="4" type="noConversion"/>
  </si>
  <si>
    <t>東部地區</t>
    <phoneticPr fontId="4" type="noConversion"/>
  </si>
  <si>
    <t>金馬地區</t>
    <phoneticPr fontId="4" type="noConversion"/>
  </si>
  <si>
    <t>有承攬政府工程</t>
    <phoneticPr fontId="4" type="noConversion"/>
  </si>
  <si>
    <t>純政府工程</t>
    <phoneticPr fontId="4" type="noConversion"/>
  </si>
  <si>
    <t>政府工程50%以上</t>
    <phoneticPr fontId="4" type="noConversion"/>
  </si>
  <si>
    <t>政府工程未滿50%</t>
    <phoneticPr fontId="4" type="noConversion"/>
  </si>
  <si>
    <t>無承攬政府工程</t>
    <phoneticPr fontId="4" type="noConversion"/>
  </si>
  <si>
    <t>表五十六  營造業平均每企業</t>
    <phoneticPr fontId="4" type="noConversion"/>
  </si>
  <si>
    <t xml:space="preserve">全年各項收入總額－按經營規模分                        </t>
    <phoneticPr fontId="4" type="noConversion"/>
  </si>
  <si>
    <t>經營規模別</t>
    <phoneticPr fontId="4" type="noConversion"/>
  </si>
  <si>
    <t>利息收入</t>
    <phoneticPr fontId="4" type="noConversion"/>
  </si>
  <si>
    <t>其他非營業
收益</t>
    <phoneticPr fontId="4" type="noConversion"/>
  </si>
  <si>
    <t>員工人數</t>
    <phoneticPr fontId="4" type="noConversion"/>
  </si>
  <si>
    <t>收入總額</t>
    <phoneticPr fontId="4" type="noConversion"/>
  </si>
  <si>
    <t>生產總額</t>
    <phoneticPr fontId="4" type="noConversion"/>
  </si>
  <si>
    <t>實際運用資產淨額</t>
    <phoneticPr fontId="4" type="noConversion"/>
  </si>
  <si>
    <r>
      <t xml:space="preserve">112 </t>
    </r>
    <r>
      <rPr>
        <b/>
        <sz val="11"/>
        <color theme="1"/>
        <rFont val="標楷體"/>
        <family val="4"/>
        <charset val="136"/>
      </rPr>
      <t>年</t>
    </r>
    <phoneticPr fontId="6" type="noConversion"/>
  </si>
  <si>
    <r>
      <t xml:space="preserve">113 </t>
    </r>
    <r>
      <rPr>
        <b/>
        <sz val="11"/>
        <color theme="1"/>
        <rFont val="標楷體"/>
        <family val="4"/>
        <charset val="136"/>
      </rPr>
      <t>年</t>
    </r>
    <phoneticPr fontId="6" type="noConversion"/>
  </si>
  <si>
    <r>
      <t>9</t>
    </r>
    <r>
      <rPr>
        <sz val="11"/>
        <color theme="1"/>
        <rFont val="標楷體"/>
        <family val="4"/>
        <charset val="136"/>
      </rPr>
      <t>人及以下</t>
    </r>
    <phoneticPr fontId="4" type="noConversion"/>
  </si>
  <si>
    <r>
      <t>10</t>
    </r>
    <r>
      <rPr>
        <sz val="11"/>
        <color theme="1"/>
        <rFont val="標楷體"/>
        <family val="4"/>
        <charset val="136"/>
      </rPr>
      <t>～</t>
    </r>
    <r>
      <rPr>
        <sz val="11"/>
        <color theme="1"/>
        <rFont val="Times New Roman"/>
        <family val="1"/>
      </rPr>
      <t>19</t>
    </r>
    <r>
      <rPr>
        <sz val="11"/>
        <color theme="1"/>
        <rFont val="標楷體"/>
        <family val="4"/>
        <charset val="136"/>
      </rPr>
      <t>人</t>
    </r>
    <phoneticPr fontId="4" type="noConversion"/>
  </si>
  <si>
    <r>
      <t>20</t>
    </r>
    <r>
      <rPr>
        <sz val="11"/>
        <color theme="1"/>
        <rFont val="標楷體"/>
        <family val="4"/>
        <charset val="136"/>
      </rPr>
      <t>～</t>
    </r>
    <r>
      <rPr>
        <sz val="11"/>
        <color theme="1"/>
        <rFont val="Times New Roman"/>
        <family val="1"/>
      </rPr>
      <t>49</t>
    </r>
    <r>
      <rPr>
        <sz val="11"/>
        <color theme="1"/>
        <rFont val="標楷體"/>
        <family val="4"/>
        <charset val="136"/>
      </rPr>
      <t>人</t>
    </r>
    <phoneticPr fontId="4" type="noConversion"/>
  </si>
  <si>
    <r>
      <t>50</t>
    </r>
    <r>
      <rPr>
        <sz val="11"/>
        <color theme="1"/>
        <rFont val="標楷體"/>
        <family val="4"/>
        <charset val="136"/>
      </rPr>
      <t>～</t>
    </r>
    <r>
      <rPr>
        <sz val="11"/>
        <color theme="1"/>
        <rFont val="Times New Roman"/>
        <family val="1"/>
      </rPr>
      <t>99</t>
    </r>
    <r>
      <rPr>
        <sz val="11"/>
        <color theme="1"/>
        <rFont val="標楷體"/>
        <family val="4"/>
        <charset val="136"/>
      </rPr>
      <t>人</t>
    </r>
    <phoneticPr fontId="4" type="noConversion"/>
  </si>
  <si>
    <r>
      <t>100</t>
    </r>
    <r>
      <rPr>
        <sz val="11"/>
        <color theme="1"/>
        <rFont val="標楷體"/>
        <family val="4"/>
        <charset val="136"/>
      </rPr>
      <t>～</t>
    </r>
    <r>
      <rPr>
        <sz val="11"/>
        <color theme="1"/>
        <rFont val="Times New Roman"/>
        <family val="1"/>
      </rPr>
      <t>299</t>
    </r>
    <r>
      <rPr>
        <sz val="11"/>
        <color theme="1"/>
        <rFont val="標楷體"/>
        <family val="4"/>
        <charset val="136"/>
      </rPr>
      <t>人</t>
    </r>
    <phoneticPr fontId="4" type="noConversion"/>
  </si>
  <si>
    <r>
      <t>300</t>
    </r>
    <r>
      <rPr>
        <sz val="11"/>
        <color theme="1"/>
        <rFont val="標楷體"/>
        <family val="4"/>
        <charset val="136"/>
      </rPr>
      <t>人以上</t>
    </r>
    <phoneticPr fontId="4" type="noConversion"/>
  </si>
  <si>
    <r>
      <rPr>
        <sz val="11"/>
        <color theme="1"/>
        <rFont val="標楷體"/>
        <family val="4"/>
        <charset val="136"/>
      </rPr>
      <t>未滿</t>
    </r>
    <r>
      <rPr>
        <sz val="11"/>
        <color theme="1"/>
        <rFont val="Times New Roman"/>
        <family val="1"/>
      </rPr>
      <t>600</t>
    </r>
    <r>
      <rPr>
        <sz val="11"/>
        <color theme="1"/>
        <rFont val="標楷體"/>
        <family val="4"/>
        <charset val="136"/>
      </rPr>
      <t>萬元</t>
    </r>
    <phoneticPr fontId="4" type="noConversion"/>
  </si>
  <si>
    <r>
      <t>600</t>
    </r>
    <r>
      <rPr>
        <sz val="11"/>
        <color theme="1"/>
        <rFont val="標楷體"/>
        <family val="4"/>
        <charset val="136"/>
      </rPr>
      <t>萬元～未滿</t>
    </r>
    <r>
      <rPr>
        <sz val="11"/>
        <color theme="1"/>
        <rFont val="Times New Roman"/>
        <family val="1"/>
      </rPr>
      <t>1,000</t>
    </r>
    <r>
      <rPr>
        <sz val="11"/>
        <color theme="1"/>
        <rFont val="標楷體"/>
        <family val="4"/>
        <charset val="136"/>
      </rPr>
      <t>萬元</t>
    </r>
    <phoneticPr fontId="4" type="noConversion"/>
  </si>
  <si>
    <r>
      <t>1,000</t>
    </r>
    <r>
      <rPr>
        <sz val="11"/>
        <color theme="1"/>
        <rFont val="標楷體"/>
        <family val="4"/>
        <charset val="136"/>
      </rPr>
      <t>萬元～未滿</t>
    </r>
    <r>
      <rPr>
        <sz val="11"/>
        <color theme="1"/>
        <rFont val="Times New Roman"/>
        <family val="1"/>
      </rPr>
      <t>2,000</t>
    </r>
    <r>
      <rPr>
        <sz val="11"/>
        <color theme="1"/>
        <rFont val="標楷體"/>
        <family val="4"/>
        <charset val="136"/>
      </rPr>
      <t>萬元</t>
    </r>
    <phoneticPr fontId="4" type="noConversion"/>
  </si>
  <si>
    <r>
      <t>2,000</t>
    </r>
    <r>
      <rPr>
        <sz val="11"/>
        <color theme="1"/>
        <rFont val="標楷體"/>
        <family val="4"/>
        <charset val="136"/>
      </rPr>
      <t>萬元～未滿</t>
    </r>
    <r>
      <rPr>
        <sz val="11"/>
        <color theme="1"/>
        <rFont val="Times New Roman"/>
        <family val="1"/>
      </rPr>
      <t>5,000</t>
    </r>
    <r>
      <rPr>
        <sz val="11"/>
        <color theme="1"/>
        <rFont val="標楷體"/>
        <family val="4"/>
        <charset val="136"/>
      </rPr>
      <t>萬元</t>
    </r>
    <phoneticPr fontId="4" type="noConversion"/>
  </si>
  <si>
    <r>
      <t>5,000</t>
    </r>
    <r>
      <rPr>
        <sz val="11"/>
        <color theme="1"/>
        <rFont val="標楷體"/>
        <family val="4"/>
        <charset val="136"/>
      </rPr>
      <t>萬元～未滿</t>
    </r>
    <r>
      <rPr>
        <sz val="11"/>
        <color theme="1"/>
        <rFont val="Times New Roman"/>
        <family val="1"/>
      </rPr>
      <t>10,000</t>
    </r>
    <r>
      <rPr>
        <sz val="11"/>
        <color theme="1"/>
        <rFont val="標楷體"/>
        <family val="4"/>
        <charset val="136"/>
      </rPr>
      <t>萬元</t>
    </r>
    <phoneticPr fontId="4" type="noConversion"/>
  </si>
  <si>
    <r>
      <t>10,000</t>
    </r>
    <r>
      <rPr>
        <sz val="11"/>
        <color theme="1"/>
        <rFont val="標楷體"/>
        <family val="4"/>
        <charset val="136"/>
      </rPr>
      <t>萬元～未滿</t>
    </r>
    <r>
      <rPr>
        <sz val="11"/>
        <color theme="1"/>
        <rFont val="Times New Roman"/>
        <family val="1"/>
      </rPr>
      <t>30,000</t>
    </r>
    <r>
      <rPr>
        <sz val="11"/>
        <color theme="1"/>
        <rFont val="標楷體"/>
        <family val="4"/>
        <charset val="136"/>
      </rPr>
      <t>萬元</t>
    </r>
    <phoneticPr fontId="4" type="noConversion"/>
  </si>
  <si>
    <r>
      <t>30,000</t>
    </r>
    <r>
      <rPr>
        <sz val="11"/>
        <color theme="1"/>
        <rFont val="標楷體"/>
        <family val="4"/>
        <charset val="136"/>
      </rPr>
      <t>萬元～未滿</t>
    </r>
    <r>
      <rPr>
        <sz val="11"/>
        <color theme="1"/>
        <rFont val="Times New Roman"/>
        <family val="1"/>
      </rPr>
      <t>50,000</t>
    </r>
    <r>
      <rPr>
        <sz val="11"/>
        <color theme="1"/>
        <rFont val="標楷體"/>
        <family val="4"/>
        <charset val="136"/>
      </rPr>
      <t>萬元</t>
    </r>
    <phoneticPr fontId="4" type="noConversion"/>
  </si>
  <si>
    <r>
      <t>50,000</t>
    </r>
    <r>
      <rPr>
        <sz val="11"/>
        <color theme="1"/>
        <rFont val="標楷體"/>
        <family val="4"/>
        <charset val="136"/>
      </rPr>
      <t>萬元～未滿</t>
    </r>
    <r>
      <rPr>
        <sz val="11"/>
        <color theme="1"/>
        <rFont val="Times New Roman"/>
        <family val="1"/>
      </rPr>
      <t>100,000</t>
    </r>
    <r>
      <rPr>
        <sz val="11"/>
        <color theme="1"/>
        <rFont val="標楷體"/>
        <family val="4"/>
        <charset val="136"/>
      </rPr>
      <t>萬元</t>
    </r>
    <phoneticPr fontId="4" type="noConversion"/>
  </si>
  <si>
    <r>
      <t>100,000</t>
    </r>
    <r>
      <rPr>
        <sz val="11"/>
        <color theme="1"/>
        <rFont val="標楷體"/>
        <family val="4"/>
        <charset val="136"/>
      </rPr>
      <t>萬元～未滿</t>
    </r>
    <r>
      <rPr>
        <sz val="11"/>
        <color theme="1"/>
        <rFont val="Times New Roman"/>
        <family val="1"/>
      </rPr>
      <t>300,000</t>
    </r>
    <r>
      <rPr>
        <sz val="11"/>
        <color theme="1"/>
        <rFont val="標楷體"/>
        <family val="4"/>
        <charset val="136"/>
      </rPr>
      <t>萬元</t>
    </r>
    <phoneticPr fontId="4" type="noConversion"/>
  </si>
  <si>
    <r>
      <t>300,000</t>
    </r>
    <r>
      <rPr>
        <sz val="11"/>
        <color theme="1"/>
        <rFont val="標楷體"/>
        <family val="4"/>
        <charset val="136"/>
      </rPr>
      <t>萬元以上</t>
    </r>
    <phoneticPr fontId="4" type="noConversion"/>
  </si>
  <si>
    <r>
      <t>600</t>
    </r>
    <r>
      <rPr>
        <sz val="11"/>
        <color theme="1"/>
        <rFont val="標楷體"/>
        <family val="4"/>
        <charset val="136"/>
      </rPr>
      <t>萬元～未滿</t>
    </r>
    <r>
      <rPr>
        <sz val="11"/>
        <color theme="1"/>
        <rFont val="Times New Roman"/>
        <family val="1"/>
      </rPr>
      <t>1,000</t>
    </r>
    <r>
      <rPr>
        <sz val="11"/>
        <color theme="1"/>
        <rFont val="標楷體"/>
        <family val="4"/>
        <charset val="136"/>
      </rPr>
      <t>萬元</t>
    </r>
    <phoneticPr fontId="4" type="noConversion"/>
  </si>
  <si>
    <r>
      <t>2,000</t>
    </r>
    <r>
      <rPr>
        <sz val="11"/>
        <color theme="1"/>
        <rFont val="標楷體"/>
        <family val="4"/>
        <charset val="136"/>
      </rPr>
      <t>萬元～未滿</t>
    </r>
    <r>
      <rPr>
        <sz val="11"/>
        <color theme="1"/>
        <rFont val="Times New Roman"/>
        <family val="1"/>
      </rPr>
      <t>5,000</t>
    </r>
    <r>
      <rPr>
        <sz val="11"/>
        <color theme="1"/>
        <rFont val="標楷體"/>
        <family val="4"/>
        <charset val="136"/>
      </rPr>
      <t>萬元</t>
    </r>
    <phoneticPr fontId="4" type="noConversion"/>
  </si>
  <si>
    <r>
      <t>5,000</t>
    </r>
    <r>
      <rPr>
        <sz val="11"/>
        <color theme="1"/>
        <rFont val="標楷體"/>
        <family val="4"/>
        <charset val="136"/>
      </rPr>
      <t>萬元～未滿</t>
    </r>
    <r>
      <rPr>
        <sz val="11"/>
        <color theme="1"/>
        <rFont val="Times New Roman"/>
        <family val="1"/>
      </rPr>
      <t>10,000</t>
    </r>
    <r>
      <rPr>
        <sz val="11"/>
        <color theme="1"/>
        <rFont val="標楷體"/>
        <family val="4"/>
        <charset val="136"/>
      </rPr>
      <t>萬元</t>
    </r>
    <phoneticPr fontId="4" type="noConversion"/>
  </si>
  <si>
    <r>
      <t>10,000</t>
    </r>
    <r>
      <rPr>
        <sz val="11"/>
        <color theme="1"/>
        <rFont val="標楷體"/>
        <family val="4"/>
        <charset val="136"/>
      </rPr>
      <t>萬元～未滿</t>
    </r>
    <r>
      <rPr>
        <sz val="11"/>
        <color theme="1"/>
        <rFont val="Times New Roman"/>
        <family val="1"/>
      </rPr>
      <t>30,000</t>
    </r>
    <r>
      <rPr>
        <sz val="11"/>
        <color theme="1"/>
        <rFont val="標楷體"/>
        <family val="4"/>
        <charset val="136"/>
      </rPr>
      <t>萬元</t>
    </r>
    <phoneticPr fontId="4" type="noConversion"/>
  </si>
  <si>
    <r>
      <t>30,000</t>
    </r>
    <r>
      <rPr>
        <sz val="11"/>
        <color theme="1"/>
        <rFont val="標楷體"/>
        <family val="4"/>
        <charset val="136"/>
      </rPr>
      <t>萬元～未滿</t>
    </r>
    <r>
      <rPr>
        <sz val="11"/>
        <color theme="1"/>
        <rFont val="Times New Roman"/>
        <family val="1"/>
      </rPr>
      <t>50,000</t>
    </r>
    <r>
      <rPr>
        <sz val="11"/>
        <color theme="1"/>
        <rFont val="標楷體"/>
        <family val="4"/>
        <charset val="136"/>
      </rPr>
      <t>萬元</t>
    </r>
    <phoneticPr fontId="4" type="noConversion"/>
  </si>
  <si>
    <r>
      <t>50,000</t>
    </r>
    <r>
      <rPr>
        <sz val="11"/>
        <color theme="1"/>
        <rFont val="標楷體"/>
        <family val="4"/>
        <charset val="136"/>
      </rPr>
      <t>萬元～未滿</t>
    </r>
    <r>
      <rPr>
        <sz val="11"/>
        <color theme="1"/>
        <rFont val="Times New Roman"/>
        <family val="1"/>
      </rPr>
      <t>100,000</t>
    </r>
    <r>
      <rPr>
        <sz val="11"/>
        <color theme="1"/>
        <rFont val="標楷體"/>
        <family val="4"/>
        <charset val="136"/>
      </rPr>
      <t>萬元</t>
    </r>
    <phoneticPr fontId="4" type="noConversion"/>
  </si>
  <si>
    <r>
      <t>600</t>
    </r>
    <r>
      <rPr>
        <sz val="11"/>
        <color theme="1"/>
        <rFont val="標楷體"/>
        <family val="4"/>
        <charset val="136"/>
      </rPr>
      <t>萬元～未滿</t>
    </r>
    <r>
      <rPr>
        <sz val="11"/>
        <color theme="1"/>
        <rFont val="Times New Roman"/>
        <family val="1"/>
      </rPr>
      <t>1,000</t>
    </r>
    <r>
      <rPr>
        <sz val="11"/>
        <color theme="1"/>
        <rFont val="標楷體"/>
        <family val="4"/>
        <charset val="136"/>
      </rPr>
      <t>萬元</t>
    </r>
    <phoneticPr fontId="4" type="noConversion"/>
  </si>
  <si>
    <r>
      <t>1,000</t>
    </r>
    <r>
      <rPr>
        <sz val="11"/>
        <color theme="1"/>
        <rFont val="標楷體"/>
        <family val="4"/>
        <charset val="136"/>
      </rPr>
      <t>萬元～未滿</t>
    </r>
    <r>
      <rPr>
        <sz val="11"/>
        <color theme="1"/>
        <rFont val="Times New Roman"/>
        <family val="1"/>
      </rPr>
      <t>2,000</t>
    </r>
    <r>
      <rPr>
        <sz val="11"/>
        <color theme="1"/>
        <rFont val="標楷體"/>
        <family val="4"/>
        <charset val="136"/>
      </rPr>
      <t>萬元</t>
    </r>
    <phoneticPr fontId="4" type="noConversion"/>
  </si>
  <si>
    <r>
      <t>30,000</t>
    </r>
    <r>
      <rPr>
        <sz val="11"/>
        <color theme="1"/>
        <rFont val="標楷體"/>
        <family val="4"/>
        <charset val="136"/>
      </rPr>
      <t>萬元～未滿</t>
    </r>
    <r>
      <rPr>
        <sz val="11"/>
        <color theme="1"/>
        <rFont val="Times New Roman"/>
        <family val="1"/>
      </rPr>
      <t>50,000</t>
    </r>
    <r>
      <rPr>
        <sz val="11"/>
        <color theme="1"/>
        <rFont val="標楷體"/>
        <family val="4"/>
        <charset val="136"/>
      </rPr>
      <t>萬元</t>
    </r>
    <phoneticPr fontId="4" type="noConversion"/>
  </si>
  <si>
    <r>
      <t>300,000</t>
    </r>
    <r>
      <rPr>
        <sz val="11"/>
        <color theme="1"/>
        <rFont val="標楷體"/>
        <family val="4"/>
        <charset val="136"/>
      </rPr>
      <t>萬元以上</t>
    </r>
    <phoneticPr fontId="4" type="noConversion"/>
  </si>
  <si>
    <r>
      <rPr>
        <sz val="10"/>
        <color theme="1"/>
        <rFont val="標楷體"/>
        <family val="4"/>
        <charset val="136"/>
      </rPr>
      <t>註：</t>
    </r>
    <r>
      <rPr>
        <sz val="10"/>
        <color theme="1"/>
        <rFont val="Times New Roman"/>
        <family val="1"/>
      </rPr>
      <t>1.112</t>
    </r>
    <r>
      <rPr>
        <sz val="10"/>
        <color theme="1"/>
        <rFont val="標楷體"/>
        <family val="4"/>
        <charset val="136"/>
      </rPr>
      <t xml:space="preserve">年新增題目。
</t>
    </r>
    <r>
      <rPr>
        <sz val="10"/>
        <color theme="1"/>
        <rFont val="Times New Roman"/>
        <family val="1"/>
      </rPr>
      <t xml:space="preserve">        2.</t>
    </r>
    <r>
      <rPr>
        <sz val="10"/>
        <color theme="1"/>
        <rFont val="標楷體"/>
        <family val="4"/>
        <charset val="136"/>
      </rPr>
      <t>僅甲等綜合營造業及專業營造業回答。</t>
    </r>
    <phoneticPr fontId="6" type="noConversion"/>
  </si>
  <si>
    <r>
      <t xml:space="preserve">112 </t>
    </r>
    <r>
      <rPr>
        <b/>
        <sz val="11"/>
        <color theme="1"/>
        <rFont val="標楷體"/>
        <family val="4"/>
        <charset val="136"/>
      </rPr>
      <t>年</t>
    </r>
    <phoneticPr fontId="6" type="noConversion"/>
  </si>
  <si>
    <r>
      <t xml:space="preserve"> </t>
    </r>
    <r>
      <rPr>
        <sz val="11"/>
        <color theme="1"/>
        <rFont val="標楷體"/>
        <family val="4"/>
        <charset val="136"/>
      </rPr>
      <t>新</t>
    </r>
    <r>
      <rPr>
        <sz val="11"/>
        <color theme="1"/>
        <rFont val="Times New Roman"/>
        <family val="1"/>
      </rPr>
      <t xml:space="preserve">   </t>
    </r>
    <r>
      <rPr>
        <sz val="11"/>
        <color theme="1"/>
        <rFont val="標楷體"/>
        <family val="4"/>
        <charset val="136"/>
      </rPr>
      <t>北</t>
    </r>
    <r>
      <rPr>
        <sz val="11"/>
        <color theme="1"/>
        <rFont val="Times New Roman"/>
        <family val="1"/>
      </rPr>
      <t xml:space="preserve">   </t>
    </r>
    <r>
      <rPr>
        <sz val="11"/>
        <color theme="1"/>
        <rFont val="標楷體"/>
        <family val="4"/>
        <charset val="136"/>
      </rPr>
      <t>市</t>
    </r>
    <phoneticPr fontId="4" type="noConversion"/>
  </si>
  <si>
    <r>
      <t xml:space="preserve"> </t>
    </r>
    <r>
      <rPr>
        <sz val="11"/>
        <color theme="1"/>
        <rFont val="標楷體"/>
        <family val="4"/>
        <charset val="136"/>
      </rPr>
      <t>臺</t>
    </r>
    <r>
      <rPr>
        <sz val="11"/>
        <color theme="1"/>
        <rFont val="Times New Roman"/>
        <family val="1"/>
      </rPr>
      <t xml:space="preserve">   </t>
    </r>
    <r>
      <rPr>
        <sz val="11"/>
        <color theme="1"/>
        <rFont val="標楷體"/>
        <family val="4"/>
        <charset val="136"/>
      </rPr>
      <t>北</t>
    </r>
    <r>
      <rPr>
        <sz val="11"/>
        <color theme="1"/>
        <rFont val="Times New Roman"/>
        <family val="1"/>
      </rPr>
      <t xml:space="preserve">   </t>
    </r>
    <r>
      <rPr>
        <sz val="11"/>
        <color theme="1"/>
        <rFont val="標楷體"/>
        <family val="4"/>
        <charset val="136"/>
      </rPr>
      <t>市</t>
    </r>
    <phoneticPr fontId="4" type="noConversion"/>
  </si>
  <si>
    <r>
      <t xml:space="preserve"> </t>
    </r>
    <r>
      <rPr>
        <sz val="11"/>
        <color theme="1"/>
        <rFont val="標楷體"/>
        <family val="4"/>
        <charset val="136"/>
      </rPr>
      <t>桃</t>
    </r>
    <r>
      <rPr>
        <sz val="11"/>
        <color theme="1"/>
        <rFont val="Times New Roman"/>
        <family val="1"/>
      </rPr>
      <t xml:space="preserve">   </t>
    </r>
    <r>
      <rPr>
        <sz val="11"/>
        <color theme="1"/>
        <rFont val="標楷體"/>
        <family val="4"/>
        <charset val="136"/>
      </rPr>
      <t>園</t>
    </r>
    <r>
      <rPr>
        <sz val="11"/>
        <color theme="1"/>
        <rFont val="Times New Roman"/>
        <family val="1"/>
      </rPr>
      <t xml:space="preserve">   </t>
    </r>
    <r>
      <rPr>
        <sz val="11"/>
        <color theme="1"/>
        <rFont val="標楷體"/>
        <family val="4"/>
        <charset val="136"/>
      </rPr>
      <t>市</t>
    </r>
    <phoneticPr fontId="4" type="noConversion"/>
  </si>
  <si>
    <r>
      <t xml:space="preserve"> </t>
    </r>
    <r>
      <rPr>
        <sz val="11"/>
        <color theme="1"/>
        <rFont val="標楷體"/>
        <family val="4"/>
        <charset val="136"/>
      </rPr>
      <t>北部其他</t>
    </r>
    <phoneticPr fontId="4" type="noConversion"/>
  </si>
  <si>
    <r>
      <t xml:space="preserve"> </t>
    </r>
    <r>
      <rPr>
        <sz val="11"/>
        <color theme="1"/>
        <rFont val="標楷體"/>
        <family val="4"/>
        <charset val="136"/>
      </rPr>
      <t>臺</t>
    </r>
    <r>
      <rPr>
        <sz val="11"/>
        <color theme="1"/>
        <rFont val="Times New Roman"/>
        <family val="1"/>
      </rPr>
      <t xml:space="preserve">   </t>
    </r>
    <r>
      <rPr>
        <sz val="11"/>
        <color theme="1"/>
        <rFont val="標楷體"/>
        <family val="4"/>
        <charset val="136"/>
      </rPr>
      <t>中</t>
    </r>
    <r>
      <rPr>
        <sz val="11"/>
        <color theme="1"/>
        <rFont val="Times New Roman"/>
        <family val="1"/>
      </rPr>
      <t xml:space="preserve">   </t>
    </r>
    <r>
      <rPr>
        <sz val="11"/>
        <color theme="1"/>
        <rFont val="標楷體"/>
        <family val="4"/>
        <charset val="136"/>
      </rPr>
      <t>市</t>
    </r>
    <phoneticPr fontId="4" type="noConversion"/>
  </si>
  <si>
    <r>
      <t xml:space="preserve"> </t>
    </r>
    <r>
      <rPr>
        <sz val="11"/>
        <color theme="1"/>
        <rFont val="標楷體"/>
        <family val="4"/>
        <charset val="136"/>
      </rPr>
      <t>中部其他</t>
    </r>
    <phoneticPr fontId="4" type="noConversion"/>
  </si>
  <si>
    <r>
      <t xml:space="preserve"> </t>
    </r>
    <r>
      <rPr>
        <sz val="11"/>
        <color theme="1"/>
        <rFont val="標楷體"/>
        <family val="4"/>
        <charset val="136"/>
      </rPr>
      <t>臺</t>
    </r>
    <r>
      <rPr>
        <sz val="11"/>
        <color theme="1"/>
        <rFont val="Times New Roman"/>
        <family val="1"/>
      </rPr>
      <t xml:space="preserve">   </t>
    </r>
    <r>
      <rPr>
        <sz val="11"/>
        <color theme="1"/>
        <rFont val="標楷體"/>
        <family val="4"/>
        <charset val="136"/>
      </rPr>
      <t>南</t>
    </r>
    <r>
      <rPr>
        <sz val="11"/>
        <color theme="1"/>
        <rFont val="Times New Roman"/>
        <family val="1"/>
      </rPr>
      <t xml:space="preserve">   </t>
    </r>
    <r>
      <rPr>
        <sz val="11"/>
        <color theme="1"/>
        <rFont val="標楷體"/>
        <family val="4"/>
        <charset val="136"/>
      </rPr>
      <t>市</t>
    </r>
    <phoneticPr fontId="4" type="noConversion"/>
  </si>
  <si>
    <r>
      <t xml:space="preserve"> </t>
    </r>
    <r>
      <rPr>
        <sz val="11"/>
        <color theme="1"/>
        <rFont val="標楷體"/>
        <family val="4"/>
        <charset val="136"/>
      </rPr>
      <t>高</t>
    </r>
    <r>
      <rPr>
        <sz val="11"/>
        <color theme="1"/>
        <rFont val="Times New Roman"/>
        <family val="1"/>
      </rPr>
      <t xml:space="preserve">   </t>
    </r>
    <r>
      <rPr>
        <sz val="11"/>
        <color theme="1"/>
        <rFont val="標楷體"/>
        <family val="4"/>
        <charset val="136"/>
      </rPr>
      <t>雄</t>
    </r>
    <r>
      <rPr>
        <sz val="11"/>
        <color theme="1"/>
        <rFont val="Times New Roman"/>
        <family val="1"/>
      </rPr>
      <t xml:space="preserve">   </t>
    </r>
    <r>
      <rPr>
        <sz val="11"/>
        <color theme="1"/>
        <rFont val="標楷體"/>
        <family val="4"/>
        <charset val="136"/>
      </rPr>
      <t>市</t>
    </r>
    <phoneticPr fontId="4" type="noConversion"/>
  </si>
  <si>
    <r>
      <t xml:space="preserve"> </t>
    </r>
    <r>
      <rPr>
        <sz val="11"/>
        <color theme="1"/>
        <rFont val="標楷體"/>
        <family val="4"/>
        <charset val="136"/>
      </rPr>
      <t>南部其他</t>
    </r>
    <phoneticPr fontId="4" type="noConversion"/>
  </si>
  <si>
    <r>
      <t xml:space="preserve">113 </t>
    </r>
    <r>
      <rPr>
        <b/>
        <sz val="11"/>
        <color theme="1"/>
        <rFont val="標楷體"/>
        <family val="4"/>
        <charset val="136"/>
      </rPr>
      <t>年</t>
    </r>
    <phoneticPr fontId="6" type="noConversion"/>
  </si>
  <si>
    <r>
      <t>9</t>
    </r>
    <r>
      <rPr>
        <sz val="11"/>
        <color theme="1"/>
        <rFont val="標楷體"/>
        <family val="4"/>
        <charset val="136"/>
      </rPr>
      <t>人及以下</t>
    </r>
    <phoneticPr fontId="4" type="noConversion"/>
  </si>
  <si>
    <r>
      <t>10</t>
    </r>
    <r>
      <rPr>
        <sz val="11"/>
        <color theme="1"/>
        <rFont val="標楷體"/>
        <family val="4"/>
        <charset val="136"/>
      </rPr>
      <t>～</t>
    </r>
    <r>
      <rPr>
        <sz val="11"/>
        <color theme="1"/>
        <rFont val="Times New Roman"/>
        <family val="1"/>
      </rPr>
      <t>19</t>
    </r>
    <r>
      <rPr>
        <sz val="11"/>
        <color theme="1"/>
        <rFont val="標楷體"/>
        <family val="4"/>
        <charset val="136"/>
      </rPr>
      <t>人</t>
    </r>
    <phoneticPr fontId="4" type="noConversion"/>
  </si>
  <si>
    <r>
      <t>100</t>
    </r>
    <r>
      <rPr>
        <sz val="11"/>
        <color theme="1"/>
        <rFont val="標楷體"/>
        <family val="4"/>
        <charset val="136"/>
      </rPr>
      <t>～</t>
    </r>
    <r>
      <rPr>
        <sz val="11"/>
        <color theme="1"/>
        <rFont val="Times New Roman"/>
        <family val="1"/>
      </rPr>
      <t>299</t>
    </r>
    <r>
      <rPr>
        <sz val="11"/>
        <color theme="1"/>
        <rFont val="標楷體"/>
        <family val="4"/>
        <charset val="136"/>
      </rPr>
      <t>人</t>
    </r>
    <phoneticPr fontId="4" type="noConversion"/>
  </si>
  <si>
    <r>
      <t>300</t>
    </r>
    <r>
      <rPr>
        <sz val="11"/>
        <color theme="1"/>
        <rFont val="標楷體"/>
        <family val="4"/>
        <charset val="136"/>
      </rPr>
      <t>人以上</t>
    </r>
    <phoneticPr fontId="4" type="noConversion"/>
  </si>
  <si>
    <r>
      <rPr>
        <sz val="11"/>
        <color theme="1"/>
        <rFont val="標楷體"/>
        <family val="4"/>
        <charset val="136"/>
      </rPr>
      <t>未滿</t>
    </r>
    <r>
      <rPr>
        <sz val="11"/>
        <color theme="1"/>
        <rFont val="Times New Roman"/>
        <family val="1"/>
      </rPr>
      <t>600</t>
    </r>
    <r>
      <rPr>
        <sz val="11"/>
        <color theme="1"/>
        <rFont val="標楷體"/>
        <family val="4"/>
        <charset val="136"/>
      </rPr>
      <t>萬元</t>
    </r>
    <phoneticPr fontId="4" type="noConversion"/>
  </si>
  <si>
    <r>
      <t>1,000</t>
    </r>
    <r>
      <rPr>
        <sz val="11"/>
        <color theme="1"/>
        <rFont val="標楷體"/>
        <family val="4"/>
        <charset val="136"/>
      </rPr>
      <t>萬元～未滿</t>
    </r>
    <r>
      <rPr>
        <sz val="11"/>
        <color theme="1"/>
        <rFont val="Times New Roman"/>
        <family val="1"/>
      </rPr>
      <t>2,000</t>
    </r>
    <r>
      <rPr>
        <sz val="11"/>
        <color theme="1"/>
        <rFont val="標楷體"/>
        <family val="4"/>
        <charset val="136"/>
      </rPr>
      <t>萬元</t>
    </r>
    <phoneticPr fontId="4" type="noConversion"/>
  </si>
  <si>
    <r>
      <t>2,000</t>
    </r>
    <r>
      <rPr>
        <sz val="11"/>
        <color theme="1"/>
        <rFont val="標楷體"/>
        <family val="4"/>
        <charset val="136"/>
      </rPr>
      <t>萬元～未滿</t>
    </r>
    <r>
      <rPr>
        <sz val="11"/>
        <color theme="1"/>
        <rFont val="Times New Roman"/>
        <family val="1"/>
      </rPr>
      <t>5,000</t>
    </r>
    <r>
      <rPr>
        <sz val="11"/>
        <color theme="1"/>
        <rFont val="標楷體"/>
        <family val="4"/>
        <charset val="136"/>
      </rPr>
      <t>萬元</t>
    </r>
    <phoneticPr fontId="4" type="noConversion"/>
  </si>
  <si>
    <r>
      <t>100,000</t>
    </r>
    <r>
      <rPr>
        <sz val="11"/>
        <color theme="1"/>
        <rFont val="標楷體"/>
        <family val="4"/>
        <charset val="136"/>
      </rPr>
      <t>萬元～未滿</t>
    </r>
    <r>
      <rPr>
        <sz val="11"/>
        <color theme="1"/>
        <rFont val="Times New Roman"/>
        <family val="1"/>
      </rPr>
      <t>300,000</t>
    </r>
    <r>
      <rPr>
        <sz val="11"/>
        <color theme="1"/>
        <rFont val="標楷體"/>
        <family val="4"/>
        <charset val="136"/>
      </rPr>
      <t>萬元</t>
    </r>
    <phoneticPr fontId="4" type="noConversion"/>
  </si>
  <si>
    <r>
      <t>300,000</t>
    </r>
    <r>
      <rPr>
        <sz val="11"/>
        <color theme="1"/>
        <rFont val="標楷體"/>
        <family val="4"/>
        <charset val="136"/>
      </rPr>
      <t>萬元以上</t>
    </r>
    <phoneticPr fontId="4" type="noConversion"/>
  </si>
  <si>
    <r>
      <rPr>
        <sz val="11"/>
        <color theme="1"/>
        <rFont val="標楷體"/>
        <family val="4"/>
        <charset val="136"/>
      </rPr>
      <t>未滿</t>
    </r>
    <r>
      <rPr>
        <sz val="11"/>
        <color theme="1"/>
        <rFont val="Times New Roman"/>
        <family val="1"/>
      </rPr>
      <t>600</t>
    </r>
    <r>
      <rPr>
        <sz val="11"/>
        <color theme="1"/>
        <rFont val="標楷體"/>
        <family val="4"/>
        <charset val="136"/>
      </rPr>
      <t>萬元</t>
    </r>
    <phoneticPr fontId="4" type="noConversion"/>
  </si>
  <si>
    <r>
      <t>2,000</t>
    </r>
    <r>
      <rPr>
        <sz val="11"/>
        <color theme="1"/>
        <rFont val="標楷體"/>
        <family val="4"/>
        <charset val="136"/>
      </rPr>
      <t>萬元～未滿</t>
    </r>
    <r>
      <rPr>
        <sz val="11"/>
        <color theme="1"/>
        <rFont val="Times New Roman"/>
        <family val="1"/>
      </rPr>
      <t>5,000</t>
    </r>
    <r>
      <rPr>
        <sz val="11"/>
        <color theme="1"/>
        <rFont val="標楷體"/>
        <family val="4"/>
        <charset val="136"/>
      </rPr>
      <t>萬元</t>
    </r>
    <phoneticPr fontId="4" type="noConversion"/>
  </si>
  <si>
    <r>
      <t>50,000</t>
    </r>
    <r>
      <rPr>
        <sz val="11"/>
        <color theme="1"/>
        <rFont val="標楷體"/>
        <family val="4"/>
        <charset val="136"/>
      </rPr>
      <t>萬元～未滿</t>
    </r>
    <r>
      <rPr>
        <sz val="11"/>
        <color theme="1"/>
        <rFont val="Times New Roman"/>
        <family val="1"/>
      </rPr>
      <t>100,000</t>
    </r>
    <r>
      <rPr>
        <sz val="11"/>
        <color theme="1"/>
        <rFont val="標楷體"/>
        <family val="4"/>
        <charset val="136"/>
      </rPr>
      <t>萬元</t>
    </r>
    <phoneticPr fontId="4" type="noConversion"/>
  </si>
  <si>
    <r>
      <t>100,000</t>
    </r>
    <r>
      <rPr>
        <sz val="11"/>
        <color theme="1"/>
        <rFont val="標楷體"/>
        <family val="4"/>
        <charset val="136"/>
      </rPr>
      <t>萬元～未滿</t>
    </r>
    <r>
      <rPr>
        <sz val="11"/>
        <color theme="1"/>
        <rFont val="Times New Roman"/>
        <family val="1"/>
      </rPr>
      <t>300,000</t>
    </r>
    <r>
      <rPr>
        <sz val="11"/>
        <color theme="1"/>
        <rFont val="標楷體"/>
        <family val="4"/>
        <charset val="136"/>
      </rPr>
      <t>萬元</t>
    </r>
    <phoneticPr fontId="4" type="noConversion"/>
  </si>
  <si>
    <r>
      <rPr>
        <sz val="11"/>
        <color theme="1"/>
        <rFont val="標楷體"/>
        <family val="4"/>
        <charset val="136"/>
      </rPr>
      <t>未滿</t>
    </r>
    <r>
      <rPr>
        <sz val="11"/>
        <color theme="1"/>
        <rFont val="Times New Roman"/>
        <family val="1"/>
      </rPr>
      <t>600</t>
    </r>
    <r>
      <rPr>
        <sz val="11"/>
        <color theme="1"/>
        <rFont val="標楷體"/>
        <family val="4"/>
        <charset val="136"/>
      </rPr>
      <t>萬元</t>
    </r>
    <phoneticPr fontId="4" type="noConversion"/>
  </si>
  <si>
    <r>
      <t>600</t>
    </r>
    <r>
      <rPr>
        <sz val="11"/>
        <color theme="1"/>
        <rFont val="標楷體"/>
        <family val="4"/>
        <charset val="136"/>
      </rPr>
      <t>萬元～未滿</t>
    </r>
    <r>
      <rPr>
        <sz val="11"/>
        <color theme="1"/>
        <rFont val="Times New Roman"/>
        <family val="1"/>
      </rPr>
      <t>1,000</t>
    </r>
    <r>
      <rPr>
        <sz val="11"/>
        <color theme="1"/>
        <rFont val="標楷體"/>
        <family val="4"/>
        <charset val="136"/>
      </rPr>
      <t>萬元</t>
    </r>
    <phoneticPr fontId="4" type="noConversion"/>
  </si>
  <si>
    <r>
      <t>30,000</t>
    </r>
    <r>
      <rPr>
        <sz val="11"/>
        <color theme="1"/>
        <rFont val="標楷體"/>
        <family val="4"/>
        <charset val="136"/>
      </rPr>
      <t>萬元～未滿</t>
    </r>
    <r>
      <rPr>
        <sz val="11"/>
        <color theme="1"/>
        <rFont val="Times New Roman"/>
        <family val="1"/>
      </rPr>
      <t>50,000</t>
    </r>
    <r>
      <rPr>
        <sz val="11"/>
        <color theme="1"/>
        <rFont val="標楷體"/>
        <family val="4"/>
        <charset val="136"/>
      </rPr>
      <t>萬元</t>
    </r>
    <phoneticPr fontId="4" type="noConversion"/>
  </si>
  <si>
    <r>
      <rPr>
        <sz val="10"/>
        <color theme="1"/>
        <rFont val="標楷體"/>
        <family val="4"/>
        <charset val="136"/>
      </rPr>
      <t>註：</t>
    </r>
    <r>
      <rPr>
        <sz val="10"/>
        <color theme="1"/>
        <rFont val="Times New Roman"/>
        <family val="1"/>
      </rPr>
      <t>112</t>
    </r>
    <r>
      <rPr>
        <sz val="10"/>
        <color theme="1"/>
        <rFont val="標楷體"/>
        <family val="4"/>
        <charset val="136"/>
      </rPr>
      <t>年新增題目。</t>
    </r>
    <phoneticPr fontId="6" type="noConversion"/>
  </si>
  <si>
    <r>
      <t xml:space="preserve">113 </t>
    </r>
    <r>
      <rPr>
        <b/>
        <sz val="11"/>
        <color theme="1"/>
        <rFont val="標楷體"/>
        <family val="4"/>
        <charset val="136"/>
      </rPr>
      <t>年</t>
    </r>
    <phoneticPr fontId="6" type="noConversion"/>
  </si>
  <si>
    <r>
      <t xml:space="preserve"> </t>
    </r>
    <r>
      <rPr>
        <sz val="11"/>
        <color theme="1"/>
        <rFont val="標楷體"/>
        <family val="4"/>
        <charset val="136"/>
      </rPr>
      <t>新</t>
    </r>
    <r>
      <rPr>
        <sz val="11"/>
        <color theme="1"/>
        <rFont val="Times New Roman"/>
        <family val="1"/>
      </rPr>
      <t xml:space="preserve">   </t>
    </r>
    <r>
      <rPr>
        <sz val="11"/>
        <color theme="1"/>
        <rFont val="標楷體"/>
        <family val="4"/>
        <charset val="136"/>
      </rPr>
      <t>北</t>
    </r>
    <r>
      <rPr>
        <sz val="11"/>
        <color theme="1"/>
        <rFont val="Times New Roman"/>
        <family val="1"/>
      </rPr>
      <t xml:space="preserve">   </t>
    </r>
    <r>
      <rPr>
        <sz val="11"/>
        <color theme="1"/>
        <rFont val="標楷體"/>
        <family val="4"/>
        <charset val="136"/>
      </rPr>
      <t>市</t>
    </r>
    <phoneticPr fontId="4" type="noConversion"/>
  </si>
  <si>
    <r>
      <t xml:space="preserve"> </t>
    </r>
    <r>
      <rPr>
        <sz val="11"/>
        <color theme="1"/>
        <rFont val="標楷體"/>
        <family val="4"/>
        <charset val="136"/>
      </rPr>
      <t>北部其他</t>
    </r>
    <phoneticPr fontId="4" type="noConversion"/>
  </si>
  <si>
    <r>
      <t xml:space="preserve"> </t>
    </r>
    <r>
      <rPr>
        <sz val="11"/>
        <color theme="1"/>
        <rFont val="標楷體"/>
        <family val="4"/>
        <charset val="136"/>
      </rPr>
      <t>臺</t>
    </r>
    <r>
      <rPr>
        <sz val="11"/>
        <color theme="1"/>
        <rFont val="Times New Roman"/>
        <family val="1"/>
      </rPr>
      <t xml:space="preserve">   </t>
    </r>
    <r>
      <rPr>
        <sz val="11"/>
        <color theme="1"/>
        <rFont val="標楷體"/>
        <family val="4"/>
        <charset val="136"/>
      </rPr>
      <t>中</t>
    </r>
    <r>
      <rPr>
        <sz val="11"/>
        <color theme="1"/>
        <rFont val="Times New Roman"/>
        <family val="1"/>
      </rPr>
      <t xml:space="preserve">   </t>
    </r>
    <r>
      <rPr>
        <sz val="11"/>
        <color theme="1"/>
        <rFont val="標楷體"/>
        <family val="4"/>
        <charset val="136"/>
      </rPr>
      <t>市</t>
    </r>
    <phoneticPr fontId="4" type="noConversion"/>
  </si>
  <si>
    <r>
      <t xml:space="preserve"> </t>
    </r>
    <r>
      <rPr>
        <sz val="11"/>
        <color theme="1"/>
        <rFont val="標楷體"/>
        <family val="4"/>
        <charset val="136"/>
      </rPr>
      <t>中部其他</t>
    </r>
    <phoneticPr fontId="4" type="noConversion"/>
  </si>
  <si>
    <r>
      <t xml:space="preserve"> </t>
    </r>
    <r>
      <rPr>
        <sz val="11"/>
        <color theme="1"/>
        <rFont val="標楷體"/>
        <family val="4"/>
        <charset val="136"/>
      </rPr>
      <t>南部其他</t>
    </r>
    <phoneticPr fontId="4" type="noConversion"/>
  </si>
  <si>
    <r>
      <rPr>
        <sz val="10"/>
        <color theme="1"/>
        <rFont val="標楷體"/>
        <family val="4"/>
        <charset val="136"/>
      </rPr>
      <t>註：</t>
    </r>
    <r>
      <rPr>
        <sz val="10"/>
        <color theme="1"/>
        <rFont val="Times New Roman"/>
        <family val="1"/>
      </rPr>
      <t>112</t>
    </r>
    <r>
      <rPr>
        <sz val="10"/>
        <color theme="1"/>
        <rFont val="標楷體"/>
        <family val="4"/>
        <charset val="136"/>
      </rPr>
      <t>年新增題目。</t>
    </r>
    <phoneticPr fontId="6" type="noConversion"/>
  </si>
  <si>
    <r>
      <t xml:space="preserve">110 </t>
    </r>
    <r>
      <rPr>
        <b/>
        <sz val="11"/>
        <color theme="1"/>
        <rFont val="細明體"/>
        <family val="3"/>
        <charset val="136"/>
      </rPr>
      <t>年</t>
    </r>
    <phoneticPr fontId="22" type="noConversion"/>
  </si>
  <si>
    <r>
      <t xml:space="preserve">113 </t>
    </r>
    <r>
      <rPr>
        <b/>
        <sz val="11"/>
        <color theme="1"/>
        <rFont val="標楷體"/>
        <family val="4"/>
        <charset val="136"/>
      </rPr>
      <t>年</t>
    </r>
    <phoneticPr fontId="6" type="noConversion"/>
  </si>
  <si>
    <r>
      <t>10</t>
    </r>
    <r>
      <rPr>
        <sz val="11"/>
        <color theme="1"/>
        <rFont val="標楷體"/>
        <family val="4"/>
        <charset val="136"/>
      </rPr>
      <t>～</t>
    </r>
    <r>
      <rPr>
        <sz val="11"/>
        <color theme="1"/>
        <rFont val="Times New Roman"/>
        <family val="1"/>
      </rPr>
      <t>19</t>
    </r>
    <r>
      <rPr>
        <sz val="11"/>
        <color theme="1"/>
        <rFont val="標楷體"/>
        <family val="4"/>
        <charset val="136"/>
      </rPr>
      <t>人</t>
    </r>
    <phoneticPr fontId="4" type="noConversion"/>
  </si>
  <si>
    <r>
      <t>20</t>
    </r>
    <r>
      <rPr>
        <sz val="11"/>
        <color theme="1"/>
        <rFont val="標楷體"/>
        <family val="4"/>
        <charset val="136"/>
      </rPr>
      <t>～</t>
    </r>
    <r>
      <rPr>
        <sz val="11"/>
        <color theme="1"/>
        <rFont val="Times New Roman"/>
        <family val="1"/>
      </rPr>
      <t>49</t>
    </r>
    <r>
      <rPr>
        <sz val="11"/>
        <color theme="1"/>
        <rFont val="標楷體"/>
        <family val="4"/>
        <charset val="136"/>
      </rPr>
      <t>人</t>
    </r>
    <phoneticPr fontId="4" type="noConversion"/>
  </si>
  <si>
    <r>
      <t>50</t>
    </r>
    <r>
      <rPr>
        <sz val="11"/>
        <color theme="1"/>
        <rFont val="標楷體"/>
        <family val="4"/>
        <charset val="136"/>
      </rPr>
      <t>～</t>
    </r>
    <r>
      <rPr>
        <sz val="11"/>
        <color theme="1"/>
        <rFont val="Times New Roman"/>
        <family val="1"/>
      </rPr>
      <t>99</t>
    </r>
    <r>
      <rPr>
        <sz val="11"/>
        <color theme="1"/>
        <rFont val="標楷體"/>
        <family val="4"/>
        <charset val="136"/>
      </rPr>
      <t>人</t>
    </r>
    <phoneticPr fontId="4" type="noConversion"/>
  </si>
  <si>
    <r>
      <t>1,000</t>
    </r>
    <r>
      <rPr>
        <sz val="11"/>
        <color theme="1"/>
        <rFont val="標楷體"/>
        <family val="4"/>
        <charset val="136"/>
      </rPr>
      <t>萬元～未滿</t>
    </r>
    <r>
      <rPr>
        <sz val="11"/>
        <color theme="1"/>
        <rFont val="Times New Roman"/>
        <family val="1"/>
      </rPr>
      <t>2,000</t>
    </r>
    <r>
      <rPr>
        <sz val="11"/>
        <color theme="1"/>
        <rFont val="標楷體"/>
        <family val="4"/>
        <charset val="136"/>
      </rPr>
      <t>萬元</t>
    </r>
    <phoneticPr fontId="4" type="noConversion"/>
  </si>
  <si>
    <r>
      <t>50,000</t>
    </r>
    <r>
      <rPr>
        <sz val="11"/>
        <color theme="1"/>
        <rFont val="標楷體"/>
        <family val="4"/>
        <charset val="136"/>
      </rPr>
      <t>萬元～未滿</t>
    </r>
    <r>
      <rPr>
        <sz val="11"/>
        <color theme="1"/>
        <rFont val="Times New Roman"/>
        <family val="1"/>
      </rPr>
      <t>100,000</t>
    </r>
    <r>
      <rPr>
        <sz val="11"/>
        <color theme="1"/>
        <rFont val="標楷體"/>
        <family val="4"/>
        <charset val="136"/>
      </rPr>
      <t>萬元</t>
    </r>
    <phoneticPr fontId="4" type="noConversion"/>
  </si>
  <si>
    <r>
      <t>5,000</t>
    </r>
    <r>
      <rPr>
        <sz val="11"/>
        <color theme="1"/>
        <rFont val="標楷體"/>
        <family val="4"/>
        <charset val="136"/>
      </rPr>
      <t>萬元～未滿</t>
    </r>
    <r>
      <rPr>
        <sz val="11"/>
        <color theme="1"/>
        <rFont val="Times New Roman"/>
        <family val="1"/>
      </rPr>
      <t>10,000</t>
    </r>
    <r>
      <rPr>
        <sz val="11"/>
        <color theme="1"/>
        <rFont val="標楷體"/>
        <family val="4"/>
        <charset val="136"/>
      </rPr>
      <t>萬元</t>
    </r>
    <phoneticPr fontId="4" type="noConversion"/>
  </si>
  <si>
    <r>
      <t>300,000</t>
    </r>
    <r>
      <rPr>
        <sz val="11"/>
        <color theme="1"/>
        <rFont val="標楷體"/>
        <family val="4"/>
        <charset val="136"/>
      </rPr>
      <t>萬元以上</t>
    </r>
    <phoneticPr fontId="4" type="noConversion"/>
  </si>
  <si>
    <r>
      <t>5,000</t>
    </r>
    <r>
      <rPr>
        <sz val="11"/>
        <color theme="1"/>
        <rFont val="標楷體"/>
        <family val="4"/>
        <charset val="136"/>
      </rPr>
      <t>萬元～未滿</t>
    </r>
    <r>
      <rPr>
        <sz val="11"/>
        <color theme="1"/>
        <rFont val="Times New Roman"/>
        <family val="1"/>
      </rPr>
      <t>10,000</t>
    </r>
    <r>
      <rPr>
        <sz val="11"/>
        <color theme="1"/>
        <rFont val="標楷體"/>
        <family val="4"/>
        <charset val="136"/>
      </rPr>
      <t>萬元</t>
    </r>
    <phoneticPr fontId="4" type="noConversion"/>
  </si>
  <si>
    <r>
      <t>100,000</t>
    </r>
    <r>
      <rPr>
        <sz val="11"/>
        <color theme="1"/>
        <rFont val="標楷體"/>
        <family val="4"/>
        <charset val="136"/>
      </rPr>
      <t>萬元～未滿</t>
    </r>
    <r>
      <rPr>
        <sz val="11"/>
        <color theme="1"/>
        <rFont val="Times New Roman"/>
        <family val="1"/>
      </rPr>
      <t>300,000</t>
    </r>
    <r>
      <rPr>
        <sz val="11"/>
        <color theme="1"/>
        <rFont val="標楷體"/>
        <family val="4"/>
        <charset val="136"/>
      </rPr>
      <t>萬元</t>
    </r>
    <phoneticPr fontId="4" type="noConversion"/>
  </si>
  <si>
    <r>
      <t xml:space="preserve"> </t>
    </r>
    <r>
      <rPr>
        <sz val="11"/>
        <color theme="1"/>
        <rFont val="標楷體"/>
        <family val="4"/>
        <charset val="136"/>
      </rPr>
      <t>臺</t>
    </r>
    <r>
      <rPr>
        <sz val="11"/>
        <color theme="1"/>
        <rFont val="Times New Roman"/>
        <family val="1"/>
      </rPr>
      <t xml:space="preserve">   </t>
    </r>
    <r>
      <rPr>
        <sz val="11"/>
        <color theme="1"/>
        <rFont val="標楷體"/>
        <family val="4"/>
        <charset val="136"/>
      </rPr>
      <t>北</t>
    </r>
    <r>
      <rPr>
        <sz val="11"/>
        <color theme="1"/>
        <rFont val="Times New Roman"/>
        <family val="1"/>
      </rPr>
      <t xml:space="preserve">   </t>
    </r>
    <r>
      <rPr>
        <sz val="11"/>
        <color theme="1"/>
        <rFont val="標楷體"/>
        <family val="4"/>
        <charset val="136"/>
      </rPr>
      <t>市</t>
    </r>
    <phoneticPr fontId="4" type="noConversion"/>
  </si>
  <si>
    <r>
      <t xml:space="preserve"> </t>
    </r>
    <r>
      <rPr>
        <sz val="11"/>
        <color theme="1"/>
        <rFont val="標楷體"/>
        <family val="4"/>
        <charset val="136"/>
      </rPr>
      <t>桃</t>
    </r>
    <r>
      <rPr>
        <sz val="11"/>
        <color theme="1"/>
        <rFont val="Times New Roman"/>
        <family val="1"/>
      </rPr>
      <t xml:space="preserve">   </t>
    </r>
    <r>
      <rPr>
        <sz val="11"/>
        <color theme="1"/>
        <rFont val="標楷體"/>
        <family val="4"/>
        <charset val="136"/>
      </rPr>
      <t>園</t>
    </r>
    <r>
      <rPr>
        <sz val="11"/>
        <color theme="1"/>
        <rFont val="Times New Roman"/>
        <family val="1"/>
      </rPr>
      <t xml:space="preserve">   </t>
    </r>
    <r>
      <rPr>
        <sz val="11"/>
        <color theme="1"/>
        <rFont val="標楷體"/>
        <family val="4"/>
        <charset val="136"/>
      </rPr>
      <t>市</t>
    </r>
    <phoneticPr fontId="4" type="noConversion"/>
  </si>
  <si>
    <r>
      <t xml:space="preserve"> </t>
    </r>
    <r>
      <rPr>
        <sz val="11"/>
        <color theme="1"/>
        <rFont val="標楷體"/>
        <family val="4"/>
        <charset val="136"/>
      </rPr>
      <t>臺</t>
    </r>
    <r>
      <rPr>
        <sz val="11"/>
        <color theme="1"/>
        <rFont val="Times New Roman"/>
        <family val="1"/>
      </rPr>
      <t xml:space="preserve">   </t>
    </r>
    <r>
      <rPr>
        <sz val="11"/>
        <color theme="1"/>
        <rFont val="標楷體"/>
        <family val="4"/>
        <charset val="136"/>
      </rPr>
      <t>中</t>
    </r>
    <r>
      <rPr>
        <sz val="11"/>
        <color theme="1"/>
        <rFont val="Times New Roman"/>
        <family val="1"/>
      </rPr>
      <t xml:space="preserve">   </t>
    </r>
    <r>
      <rPr>
        <sz val="11"/>
        <color theme="1"/>
        <rFont val="標楷體"/>
        <family val="4"/>
        <charset val="136"/>
      </rPr>
      <t>市</t>
    </r>
    <phoneticPr fontId="4" type="noConversion"/>
  </si>
  <si>
    <r>
      <t xml:space="preserve"> </t>
    </r>
    <r>
      <rPr>
        <sz val="11"/>
        <color theme="1"/>
        <rFont val="標楷體"/>
        <family val="4"/>
        <charset val="136"/>
      </rPr>
      <t>臺</t>
    </r>
    <r>
      <rPr>
        <sz val="11"/>
        <color theme="1"/>
        <rFont val="Times New Roman"/>
        <family val="1"/>
      </rPr>
      <t xml:space="preserve">   </t>
    </r>
    <r>
      <rPr>
        <sz val="11"/>
        <color theme="1"/>
        <rFont val="標楷體"/>
        <family val="4"/>
        <charset val="136"/>
      </rPr>
      <t>南</t>
    </r>
    <r>
      <rPr>
        <sz val="11"/>
        <color theme="1"/>
        <rFont val="Times New Roman"/>
        <family val="1"/>
      </rPr>
      <t xml:space="preserve">   </t>
    </r>
    <r>
      <rPr>
        <sz val="11"/>
        <color theme="1"/>
        <rFont val="標楷體"/>
        <family val="4"/>
        <charset val="136"/>
      </rPr>
      <t>市</t>
    </r>
    <phoneticPr fontId="4" type="noConversion"/>
  </si>
  <si>
    <r>
      <t xml:space="preserve"> </t>
    </r>
    <r>
      <rPr>
        <sz val="11"/>
        <color theme="1"/>
        <rFont val="標楷體"/>
        <family val="4"/>
        <charset val="136"/>
      </rPr>
      <t>高</t>
    </r>
    <r>
      <rPr>
        <sz val="11"/>
        <color theme="1"/>
        <rFont val="Times New Roman"/>
        <family val="1"/>
      </rPr>
      <t xml:space="preserve">   </t>
    </r>
    <r>
      <rPr>
        <sz val="11"/>
        <color theme="1"/>
        <rFont val="標楷體"/>
        <family val="4"/>
        <charset val="136"/>
      </rPr>
      <t>雄</t>
    </r>
    <r>
      <rPr>
        <sz val="11"/>
        <color theme="1"/>
        <rFont val="Times New Roman"/>
        <family val="1"/>
      </rPr>
      <t xml:space="preserve">   </t>
    </r>
    <r>
      <rPr>
        <sz val="11"/>
        <color theme="1"/>
        <rFont val="標楷體"/>
        <family val="4"/>
        <charset val="136"/>
      </rPr>
      <t>市</t>
    </r>
    <phoneticPr fontId="4" type="noConversion"/>
  </si>
  <si>
    <r>
      <t xml:space="preserve">110 </t>
    </r>
    <r>
      <rPr>
        <b/>
        <sz val="11"/>
        <color theme="1"/>
        <rFont val="細明體"/>
        <family val="3"/>
        <charset val="136"/>
      </rPr>
      <t>年</t>
    </r>
    <phoneticPr fontId="22" type="noConversion"/>
  </si>
  <si>
    <r>
      <t>20</t>
    </r>
    <r>
      <rPr>
        <sz val="11"/>
        <color theme="1"/>
        <rFont val="標楷體"/>
        <family val="4"/>
        <charset val="136"/>
      </rPr>
      <t>～</t>
    </r>
    <r>
      <rPr>
        <sz val="11"/>
        <color theme="1"/>
        <rFont val="Times New Roman"/>
        <family val="1"/>
      </rPr>
      <t>49</t>
    </r>
    <r>
      <rPr>
        <sz val="11"/>
        <color theme="1"/>
        <rFont val="標楷體"/>
        <family val="4"/>
        <charset val="136"/>
      </rPr>
      <t>人</t>
    </r>
    <phoneticPr fontId="4" type="noConversion"/>
  </si>
  <si>
    <r>
      <t>50</t>
    </r>
    <r>
      <rPr>
        <sz val="11"/>
        <color theme="1"/>
        <rFont val="標楷體"/>
        <family val="4"/>
        <charset val="136"/>
      </rPr>
      <t>～</t>
    </r>
    <r>
      <rPr>
        <sz val="11"/>
        <color theme="1"/>
        <rFont val="Times New Roman"/>
        <family val="1"/>
      </rPr>
      <t>99</t>
    </r>
    <r>
      <rPr>
        <sz val="11"/>
        <color theme="1"/>
        <rFont val="標楷體"/>
        <family val="4"/>
        <charset val="136"/>
      </rPr>
      <t>人</t>
    </r>
    <phoneticPr fontId="4" type="noConversion"/>
  </si>
  <si>
    <r>
      <t>5,000</t>
    </r>
    <r>
      <rPr>
        <sz val="11"/>
        <color theme="1"/>
        <rFont val="標楷體"/>
        <family val="4"/>
        <charset val="136"/>
      </rPr>
      <t>萬元～未滿</t>
    </r>
    <r>
      <rPr>
        <sz val="11"/>
        <color theme="1"/>
        <rFont val="Times New Roman"/>
        <family val="1"/>
      </rPr>
      <t>10,000</t>
    </r>
    <r>
      <rPr>
        <sz val="11"/>
        <color theme="1"/>
        <rFont val="標楷體"/>
        <family val="4"/>
        <charset val="136"/>
      </rPr>
      <t>萬元</t>
    </r>
    <phoneticPr fontId="4" type="noConversion"/>
  </si>
  <si>
    <r>
      <t>300,000</t>
    </r>
    <r>
      <rPr>
        <sz val="11"/>
        <color theme="1"/>
        <rFont val="標楷體"/>
        <family val="4"/>
        <charset val="136"/>
      </rPr>
      <t>萬元以上</t>
    </r>
    <phoneticPr fontId="4" type="noConversion"/>
  </si>
  <si>
    <r>
      <t>1,000</t>
    </r>
    <r>
      <rPr>
        <sz val="11"/>
        <color theme="1"/>
        <rFont val="標楷體"/>
        <family val="4"/>
        <charset val="136"/>
      </rPr>
      <t>萬元～未滿</t>
    </r>
    <r>
      <rPr>
        <sz val="11"/>
        <color theme="1"/>
        <rFont val="Times New Roman"/>
        <family val="1"/>
      </rPr>
      <t>2,000</t>
    </r>
    <r>
      <rPr>
        <sz val="11"/>
        <color theme="1"/>
        <rFont val="標楷體"/>
        <family val="4"/>
        <charset val="136"/>
      </rPr>
      <t>萬元</t>
    </r>
    <phoneticPr fontId="4" type="noConversion"/>
  </si>
  <si>
    <r>
      <t xml:space="preserve"> </t>
    </r>
    <r>
      <rPr>
        <sz val="11"/>
        <color theme="1"/>
        <rFont val="標楷體"/>
        <family val="4"/>
        <charset val="136"/>
      </rPr>
      <t>桃</t>
    </r>
    <r>
      <rPr>
        <sz val="11"/>
        <color theme="1"/>
        <rFont val="Times New Roman"/>
        <family val="1"/>
      </rPr>
      <t xml:space="preserve">   </t>
    </r>
    <r>
      <rPr>
        <sz val="11"/>
        <color theme="1"/>
        <rFont val="標楷體"/>
        <family val="4"/>
        <charset val="136"/>
      </rPr>
      <t>園</t>
    </r>
    <r>
      <rPr>
        <sz val="11"/>
        <color theme="1"/>
        <rFont val="Times New Roman"/>
        <family val="1"/>
      </rPr>
      <t xml:space="preserve">   </t>
    </r>
    <r>
      <rPr>
        <sz val="11"/>
        <color theme="1"/>
        <rFont val="標楷體"/>
        <family val="4"/>
        <charset val="136"/>
      </rPr>
      <t>市</t>
    </r>
    <phoneticPr fontId="4" type="noConversion"/>
  </si>
  <si>
    <r>
      <t xml:space="preserve"> </t>
    </r>
    <r>
      <rPr>
        <sz val="11"/>
        <color theme="1"/>
        <rFont val="標楷體"/>
        <family val="4"/>
        <charset val="136"/>
      </rPr>
      <t>北部其他</t>
    </r>
    <phoneticPr fontId="4" type="noConversion"/>
  </si>
  <si>
    <r>
      <t xml:space="preserve"> </t>
    </r>
    <r>
      <rPr>
        <sz val="11"/>
        <color theme="1"/>
        <rFont val="標楷體"/>
        <family val="4"/>
        <charset val="136"/>
      </rPr>
      <t>高</t>
    </r>
    <r>
      <rPr>
        <sz val="11"/>
        <color theme="1"/>
        <rFont val="Times New Roman"/>
        <family val="1"/>
      </rPr>
      <t xml:space="preserve">   </t>
    </r>
    <r>
      <rPr>
        <sz val="11"/>
        <color theme="1"/>
        <rFont val="標楷體"/>
        <family val="4"/>
        <charset val="136"/>
      </rPr>
      <t>雄</t>
    </r>
    <r>
      <rPr>
        <sz val="11"/>
        <color theme="1"/>
        <rFont val="Times New Roman"/>
        <family val="1"/>
      </rPr>
      <t xml:space="preserve">   </t>
    </r>
    <r>
      <rPr>
        <sz val="11"/>
        <color theme="1"/>
        <rFont val="標楷體"/>
        <family val="4"/>
        <charset val="136"/>
      </rPr>
      <t>市</t>
    </r>
    <phoneticPr fontId="4" type="noConversion"/>
  </si>
  <si>
    <r>
      <t>平　均</t>
    </r>
    <r>
      <rPr>
        <b/>
        <sz val="11"/>
        <color theme="1"/>
        <rFont val="Times New Roman"/>
        <family val="1"/>
      </rPr>
      <t xml:space="preserve">  /  99</t>
    </r>
    <r>
      <rPr>
        <b/>
        <sz val="11"/>
        <color theme="1"/>
        <rFont val="細明體"/>
        <family val="3"/>
        <charset val="136"/>
      </rPr>
      <t>年</t>
    </r>
    <phoneticPr fontId="4" type="noConversion"/>
  </si>
  <si>
    <r>
      <t>平　均</t>
    </r>
    <r>
      <rPr>
        <b/>
        <sz val="11"/>
        <color theme="1"/>
        <rFont val="Times New Roman"/>
        <family val="1"/>
      </rPr>
      <t xml:space="preserve">  /  100</t>
    </r>
    <r>
      <rPr>
        <b/>
        <sz val="11"/>
        <color theme="1"/>
        <rFont val="細明體"/>
        <family val="3"/>
        <charset val="136"/>
      </rPr>
      <t>年</t>
    </r>
    <phoneticPr fontId="4" type="noConversion"/>
  </si>
  <si>
    <r>
      <t>平　均</t>
    </r>
    <r>
      <rPr>
        <b/>
        <sz val="11"/>
        <color theme="1"/>
        <rFont val="Times New Roman"/>
        <family val="1"/>
      </rPr>
      <t xml:space="preserve">  / 101</t>
    </r>
    <r>
      <rPr>
        <b/>
        <sz val="11"/>
        <color theme="1"/>
        <rFont val="細明體"/>
        <family val="3"/>
        <charset val="136"/>
      </rPr>
      <t>年</t>
    </r>
    <phoneticPr fontId="4" type="noConversion"/>
  </si>
  <si>
    <r>
      <t>平　均</t>
    </r>
    <r>
      <rPr>
        <b/>
        <sz val="11"/>
        <color theme="1"/>
        <rFont val="Times New Roman"/>
        <family val="1"/>
      </rPr>
      <t xml:space="preserve">  /  102</t>
    </r>
    <r>
      <rPr>
        <b/>
        <sz val="11"/>
        <color theme="1"/>
        <rFont val="細明體"/>
        <family val="3"/>
        <charset val="136"/>
      </rPr>
      <t>年</t>
    </r>
    <phoneticPr fontId="4" type="noConversion"/>
  </si>
  <si>
    <r>
      <t>平　均</t>
    </r>
    <r>
      <rPr>
        <b/>
        <sz val="11"/>
        <color theme="1"/>
        <rFont val="Times New Roman"/>
        <family val="1"/>
      </rPr>
      <t xml:space="preserve">  /  103</t>
    </r>
    <r>
      <rPr>
        <b/>
        <sz val="11"/>
        <color theme="1"/>
        <rFont val="細明體"/>
        <family val="3"/>
        <charset val="136"/>
      </rPr>
      <t>年</t>
    </r>
    <phoneticPr fontId="4" type="noConversion"/>
  </si>
  <si>
    <r>
      <t xml:space="preserve">104 </t>
    </r>
    <r>
      <rPr>
        <b/>
        <sz val="11"/>
        <color theme="1"/>
        <rFont val="標楷體"/>
        <family val="4"/>
        <charset val="136"/>
      </rPr>
      <t>年</t>
    </r>
    <phoneticPr fontId="6" type="noConversion"/>
  </si>
  <si>
    <r>
      <t xml:space="preserve">105 </t>
    </r>
    <r>
      <rPr>
        <b/>
        <sz val="11"/>
        <color theme="1"/>
        <rFont val="標楷體"/>
        <family val="4"/>
        <charset val="136"/>
      </rPr>
      <t>年</t>
    </r>
    <phoneticPr fontId="6" type="noConversion"/>
  </si>
  <si>
    <r>
      <t xml:space="preserve">112 </t>
    </r>
    <r>
      <rPr>
        <b/>
        <sz val="11"/>
        <color theme="1"/>
        <rFont val="標楷體"/>
        <family val="4"/>
        <charset val="136"/>
      </rPr>
      <t>年</t>
    </r>
    <phoneticPr fontId="6" type="noConversion"/>
  </si>
  <si>
    <r>
      <t>10</t>
    </r>
    <r>
      <rPr>
        <sz val="11"/>
        <color theme="1"/>
        <rFont val="標楷體"/>
        <family val="4"/>
        <charset val="136"/>
      </rPr>
      <t>～</t>
    </r>
    <r>
      <rPr>
        <sz val="11"/>
        <color theme="1"/>
        <rFont val="Times New Roman"/>
        <family val="1"/>
      </rPr>
      <t>19</t>
    </r>
    <r>
      <rPr>
        <sz val="11"/>
        <color theme="1"/>
        <rFont val="標楷體"/>
        <family val="4"/>
        <charset val="136"/>
      </rPr>
      <t>人</t>
    </r>
    <phoneticPr fontId="4" type="noConversion"/>
  </si>
  <si>
    <r>
      <t>50</t>
    </r>
    <r>
      <rPr>
        <sz val="11"/>
        <color theme="1"/>
        <rFont val="標楷體"/>
        <family val="4"/>
        <charset val="136"/>
      </rPr>
      <t>～</t>
    </r>
    <r>
      <rPr>
        <sz val="11"/>
        <color theme="1"/>
        <rFont val="Times New Roman"/>
        <family val="1"/>
      </rPr>
      <t>99</t>
    </r>
    <r>
      <rPr>
        <sz val="11"/>
        <color theme="1"/>
        <rFont val="標楷體"/>
        <family val="4"/>
        <charset val="136"/>
      </rPr>
      <t>人</t>
    </r>
    <phoneticPr fontId="4" type="noConversion"/>
  </si>
  <si>
    <r>
      <t>100</t>
    </r>
    <r>
      <rPr>
        <sz val="11"/>
        <color theme="1"/>
        <rFont val="標楷體"/>
        <family val="4"/>
        <charset val="136"/>
      </rPr>
      <t>～</t>
    </r>
    <r>
      <rPr>
        <sz val="11"/>
        <color theme="1"/>
        <rFont val="Times New Roman"/>
        <family val="1"/>
      </rPr>
      <t>299</t>
    </r>
    <r>
      <rPr>
        <sz val="11"/>
        <color theme="1"/>
        <rFont val="標楷體"/>
        <family val="4"/>
        <charset val="136"/>
      </rPr>
      <t>人</t>
    </r>
    <phoneticPr fontId="4" type="noConversion"/>
  </si>
  <si>
    <r>
      <t>10,000</t>
    </r>
    <r>
      <rPr>
        <sz val="11"/>
        <color theme="1"/>
        <rFont val="標楷體"/>
        <family val="4"/>
        <charset val="136"/>
      </rPr>
      <t>萬元～未滿</t>
    </r>
    <r>
      <rPr>
        <sz val="11"/>
        <color theme="1"/>
        <rFont val="Times New Roman"/>
        <family val="1"/>
      </rPr>
      <t>30,000</t>
    </r>
    <r>
      <rPr>
        <sz val="11"/>
        <color theme="1"/>
        <rFont val="標楷體"/>
        <family val="4"/>
        <charset val="136"/>
      </rPr>
      <t>萬元</t>
    </r>
    <phoneticPr fontId="4" type="noConversion"/>
  </si>
  <si>
    <r>
      <t>30,000</t>
    </r>
    <r>
      <rPr>
        <sz val="11"/>
        <color theme="1"/>
        <rFont val="標楷體"/>
        <family val="4"/>
        <charset val="136"/>
      </rPr>
      <t>萬元～未滿</t>
    </r>
    <r>
      <rPr>
        <sz val="11"/>
        <color theme="1"/>
        <rFont val="Times New Roman"/>
        <family val="1"/>
      </rPr>
      <t>50,000</t>
    </r>
    <r>
      <rPr>
        <sz val="11"/>
        <color theme="1"/>
        <rFont val="標楷體"/>
        <family val="4"/>
        <charset val="136"/>
      </rPr>
      <t>萬元</t>
    </r>
    <phoneticPr fontId="4" type="noConversion"/>
  </si>
  <si>
    <r>
      <rPr>
        <sz val="11"/>
        <color theme="1"/>
        <rFont val="標楷體"/>
        <family val="4"/>
        <charset val="136"/>
      </rPr>
      <t>未滿</t>
    </r>
    <r>
      <rPr>
        <sz val="11"/>
        <color theme="1"/>
        <rFont val="Times New Roman"/>
        <family val="1"/>
      </rPr>
      <t>600</t>
    </r>
    <r>
      <rPr>
        <sz val="11"/>
        <color theme="1"/>
        <rFont val="標楷體"/>
        <family val="4"/>
        <charset val="136"/>
      </rPr>
      <t>萬元</t>
    </r>
    <phoneticPr fontId="4" type="noConversion"/>
  </si>
  <si>
    <r>
      <t>5,000</t>
    </r>
    <r>
      <rPr>
        <sz val="11"/>
        <color theme="1"/>
        <rFont val="標楷體"/>
        <family val="4"/>
        <charset val="136"/>
      </rPr>
      <t>萬元～未滿</t>
    </r>
    <r>
      <rPr>
        <sz val="11"/>
        <color theme="1"/>
        <rFont val="Times New Roman"/>
        <family val="1"/>
      </rPr>
      <t>10,000</t>
    </r>
    <r>
      <rPr>
        <sz val="11"/>
        <color theme="1"/>
        <rFont val="標楷體"/>
        <family val="4"/>
        <charset val="136"/>
      </rPr>
      <t>萬元</t>
    </r>
    <phoneticPr fontId="4" type="noConversion"/>
  </si>
  <si>
    <r>
      <t>10,000</t>
    </r>
    <r>
      <rPr>
        <sz val="11"/>
        <color theme="1"/>
        <rFont val="標楷體"/>
        <family val="4"/>
        <charset val="136"/>
      </rPr>
      <t>萬元～未滿</t>
    </r>
    <r>
      <rPr>
        <sz val="11"/>
        <color theme="1"/>
        <rFont val="Times New Roman"/>
        <family val="1"/>
      </rPr>
      <t>30,000</t>
    </r>
    <r>
      <rPr>
        <sz val="11"/>
        <color theme="1"/>
        <rFont val="標楷體"/>
        <family val="4"/>
        <charset val="136"/>
      </rPr>
      <t>萬元</t>
    </r>
    <phoneticPr fontId="4" type="noConversion"/>
  </si>
  <si>
    <r>
      <rPr>
        <sz val="11"/>
        <color theme="1"/>
        <rFont val="標楷體"/>
        <family val="4"/>
        <charset val="136"/>
      </rPr>
      <t>未滿</t>
    </r>
    <r>
      <rPr>
        <sz val="11"/>
        <color theme="1"/>
        <rFont val="Times New Roman"/>
        <family val="1"/>
      </rPr>
      <t>600</t>
    </r>
    <r>
      <rPr>
        <sz val="11"/>
        <color theme="1"/>
        <rFont val="標楷體"/>
        <family val="4"/>
        <charset val="136"/>
      </rPr>
      <t>萬元</t>
    </r>
    <phoneticPr fontId="4" type="noConversion"/>
  </si>
  <si>
    <r>
      <t>600</t>
    </r>
    <r>
      <rPr>
        <sz val="11"/>
        <color theme="1"/>
        <rFont val="標楷體"/>
        <family val="4"/>
        <charset val="136"/>
      </rPr>
      <t>萬元～未滿</t>
    </r>
    <r>
      <rPr>
        <sz val="11"/>
        <color theme="1"/>
        <rFont val="Times New Roman"/>
        <family val="1"/>
      </rPr>
      <t>1,000</t>
    </r>
    <r>
      <rPr>
        <sz val="11"/>
        <color theme="1"/>
        <rFont val="標楷體"/>
        <family val="4"/>
        <charset val="136"/>
      </rPr>
      <t>萬元</t>
    </r>
    <phoneticPr fontId="4" type="noConversion"/>
  </si>
  <si>
    <r>
      <t>10,000</t>
    </r>
    <r>
      <rPr>
        <sz val="11"/>
        <color theme="1"/>
        <rFont val="標楷體"/>
        <family val="4"/>
        <charset val="136"/>
      </rPr>
      <t>萬元～未滿</t>
    </r>
    <r>
      <rPr>
        <sz val="11"/>
        <color theme="1"/>
        <rFont val="Times New Roman"/>
        <family val="1"/>
      </rPr>
      <t>30,000</t>
    </r>
    <r>
      <rPr>
        <sz val="11"/>
        <color theme="1"/>
        <rFont val="標楷體"/>
        <family val="4"/>
        <charset val="136"/>
      </rPr>
      <t>萬元</t>
    </r>
    <phoneticPr fontId="4" type="noConversion"/>
  </si>
  <si>
    <r>
      <t>300,000</t>
    </r>
    <r>
      <rPr>
        <sz val="11"/>
        <color theme="1"/>
        <rFont val="標楷體"/>
        <family val="4"/>
        <charset val="136"/>
      </rPr>
      <t>萬元以上</t>
    </r>
    <phoneticPr fontId="4" type="noConversion"/>
  </si>
  <si>
    <r>
      <t>平　均</t>
    </r>
    <r>
      <rPr>
        <b/>
        <sz val="11"/>
        <color theme="1"/>
        <rFont val="Times New Roman"/>
        <family val="1"/>
      </rPr>
      <t xml:space="preserve">  /  100</t>
    </r>
    <r>
      <rPr>
        <b/>
        <sz val="11"/>
        <color theme="1"/>
        <rFont val="細明體"/>
        <family val="3"/>
        <charset val="136"/>
      </rPr>
      <t>年</t>
    </r>
    <phoneticPr fontId="4" type="noConversion"/>
  </si>
  <si>
    <r>
      <t>平　均</t>
    </r>
    <r>
      <rPr>
        <b/>
        <sz val="11"/>
        <color theme="1"/>
        <rFont val="Times New Roman"/>
        <family val="1"/>
      </rPr>
      <t xml:space="preserve">  / 101</t>
    </r>
    <r>
      <rPr>
        <b/>
        <sz val="11"/>
        <color theme="1"/>
        <rFont val="細明體"/>
        <family val="3"/>
        <charset val="136"/>
      </rPr>
      <t>年</t>
    </r>
    <phoneticPr fontId="4" type="noConversion"/>
  </si>
  <si>
    <r>
      <t>平　均</t>
    </r>
    <r>
      <rPr>
        <b/>
        <sz val="11"/>
        <color theme="1"/>
        <rFont val="Times New Roman"/>
        <family val="1"/>
      </rPr>
      <t xml:space="preserve">  /  102</t>
    </r>
    <r>
      <rPr>
        <b/>
        <sz val="11"/>
        <color theme="1"/>
        <rFont val="細明體"/>
        <family val="3"/>
        <charset val="136"/>
      </rPr>
      <t>年</t>
    </r>
    <phoneticPr fontId="4" type="noConversion"/>
  </si>
  <si>
    <r>
      <t xml:space="preserve">104 </t>
    </r>
    <r>
      <rPr>
        <b/>
        <sz val="11"/>
        <color theme="1"/>
        <rFont val="標楷體"/>
        <family val="4"/>
        <charset val="136"/>
      </rPr>
      <t>年</t>
    </r>
    <phoneticPr fontId="6" type="noConversion"/>
  </si>
  <si>
    <r>
      <t xml:space="preserve">105 </t>
    </r>
    <r>
      <rPr>
        <b/>
        <sz val="11"/>
        <color theme="1"/>
        <rFont val="標楷體"/>
        <family val="4"/>
        <charset val="136"/>
      </rPr>
      <t>年</t>
    </r>
    <phoneticPr fontId="6" type="noConversion"/>
  </si>
  <si>
    <r>
      <t xml:space="preserve">110 </t>
    </r>
    <r>
      <rPr>
        <b/>
        <sz val="11"/>
        <color theme="1"/>
        <rFont val="細明體"/>
        <family val="3"/>
        <charset val="136"/>
      </rPr>
      <t>年</t>
    </r>
    <phoneticPr fontId="22" type="noConversion"/>
  </si>
  <si>
    <r>
      <t xml:space="preserve"> </t>
    </r>
    <r>
      <rPr>
        <sz val="11"/>
        <color theme="1"/>
        <rFont val="標楷體"/>
        <family val="4"/>
        <charset val="136"/>
      </rPr>
      <t>新</t>
    </r>
    <r>
      <rPr>
        <sz val="11"/>
        <color theme="1"/>
        <rFont val="Times New Roman"/>
        <family val="1"/>
      </rPr>
      <t xml:space="preserve">   </t>
    </r>
    <r>
      <rPr>
        <sz val="11"/>
        <color theme="1"/>
        <rFont val="標楷體"/>
        <family val="4"/>
        <charset val="136"/>
      </rPr>
      <t>北</t>
    </r>
    <r>
      <rPr>
        <sz val="11"/>
        <color theme="1"/>
        <rFont val="Times New Roman"/>
        <family val="1"/>
      </rPr>
      <t xml:space="preserve">   </t>
    </r>
    <r>
      <rPr>
        <sz val="11"/>
        <color theme="1"/>
        <rFont val="標楷體"/>
        <family val="4"/>
        <charset val="136"/>
      </rPr>
      <t>市</t>
    </r>
    <phoneticPr fontId="4" type="noConversion"/>
  </si>
  <si>
    <r>
      <t xml:space="preserve"> </t>
    </r>
    <r>
      <rPr>
        <sz val="11"/>
        <color theme="1"/>
        <rFont val="標楷體"/>
        <family val="4"/>
        <charset val="136"/>
      </rPr>
      <t>高</t>
    </r>
    <r>
      <rPr>
        <sz val="11"/>
        <color theme="1"/>
        <rFont val="Times New Roman"/>
        <family val="1"/>
      </rPr>
      <t xml:space="preserve">   </t>
    </r>
    <r>
      <rPr>
        <sz val="11"/>
        <color theme="1"/>
        <rFont val="標楷體"/>
        <family val="4"/>
        <charset val="136"/>
      </rPr>
      <t>雄</t>
    </r>
    <r>
      <rPr>
        <sz val="11"/>
        <color theme="1"/>
        <rFont val="Times New Roman"/>
        <family val="1"/>
      </rPr>
      <t xml:space="preserve">   </t>
    </r>
    <r>
      <rPr>
        <sz val="11"/>
        <color theme="1"/>
        <rFont val="標楷體"/>
        <family val="4"/>
        <charset val="136"/>
      </rPr>
      <t>市</t>
    </r>
    <phoneticPr fontId="4" type="noConversion"/>
  </si>
  <si>
    <r>
      <t xml:space="preserve"> </t>
    </r>
    <r>
      <rPr>
        <sz val="11"/>
        <color theme="1"/>
        <rFont val="標楷體"/>
        <family val="4"/>
        <charset val="136"/>
      </rPr>
      <t>南部其他</t>
    </r>
    <phoneticPr fontId="4" type="noConversion"/>
  </si>
  <si>
    <r>
      <t>協助向銀行融資、貸款</t>
    </r>
    <r>
      <rPr>
        <sz val="10"/>
        <color theme="1"/>
        <rFont val="Times New Roman"/>
        <family val="1"/>
      </rPr>
      <t xml:space="preserve">    </t>
    </r>
    <phoneticPr fontId="6" type="noConversion"/>
  </si>
  <si>
    <r>
      <t>總　計</t>
    </r>
    <r>
      <rPr>
        <b/>
        <sz val="11"/>
        <color theme="1"/>
        <rFont val="Times New Roman"/>
        <family val="1"/>
      </rPr>
      <t xml:space="preserve">  /  88</t>
    </r>
    <r>
      <rPr>
        <b/>
        <sz val="11"/>
        <color theme="1"/>
        <rFont val="細明體"/>
        <family val="3"/>
        <charset val="136"/>
      </rPr>
      <t>年</t>
    </r>
    <phoneticPr fontId="4" type="noConversion"/>
  </si>
  <si>
    <r>
      <t>總　計</t>
    </r>
    <r>
      <rPr>
        <b/>
        <sz val="11"/>
        <color theme="1"/>
        <rFont val="Times New Roman"/>
        <family val="1"/>
      </rPr>
      <t xml:space="preserve">  /  89</t>
    </r>
    <r>
      <rPr>
        <b/>
        <sz val="11"/>
        <color theme="1"/>
        <rFont val="細明體"/>
        <family val="3"/>
        <charset val="136"/>
      </rPr>
      <t>年</t>
    </r>
  </si>
  <si>
    <r>
      <t>總　計</t>
    </r>
    <r>
      <rPr>
        <b/>
        <sz val="11"/>
        <color theme="1"/>
        <rFont val="Times New Roman"/>
        <family val="1"/>
      </rPr>
      <t xml:space="preserve">  /  90</t>
    </r>
    <r>
      <rPr>
        <b/>
        <sz val="11"/>
        <color theme="1"/>
        <rFont val="細明體"/>
        <family val="3"/>
        <charset val="136"/>
      </rPr>
      <t>年</t>
    </r>
    <phoneticPr fontId="4" type="noConversion"/>
  </si>
  <si>
    <r>
      <t>總　計</t>
    </r>
    <r>
      <rPr>
        <b/>
        <sz val="11"/>
        <color theme="1"/>
        <rFont val="Times New Roman"/>
        <family val="1"/>
      </rPr>
      <t xml:space="preserve">  /  91</t>
    </r>
    <r>
      <rPr>
        <b/>
        <sz val="11"/>
        <color theme="1"/>
        <rFont val="細明體"/>
        <family val="3"/>
        <charset val="136"/>
      </rPr>
      <t>年</t>
    </r>
    <phoneticPr fontId="4" type="noConversion"/>
  </si>
  <si>
    <r>
      <t>總　計</t>
    </r>
    <r>
      <rPr>
        <b/>
        <sz val="11"/>
        <color theme="1"/>
        <rFont val="Times New Roman"/>
        <family val="1"/>
      </rPr>
      <t xml:space="preserve">  /  92</t>
    </r>
    <r>
      <rPr>
        <b/>
        <sz val="11"/>
        <color theme="1"/>
        <rFont val="細明體"/>
        <family val="3"/>
        <charset val="136"/>
      </rPr>
      <t>年</t>
    </r>
    <phoneticPr fontId="4" type="noConversion"/>
  </si>
  <si>
    <r>
      <t>總　計</t>
    </r>
    <r>
      <rPr>
        <b/>
        <sz val="11"/>
        <color theme="1"/>
        <rFont val="Times New Roman"/>
        <family val="1"/>
      </rPr>
      <t xml:space="preserve">  /  93</t>
    </r>
    <r>
      <rPr>
        <b/>
        <sz val="11"/>
        <color theme="1"/>
        <rFont val="細明體"/>
        <family val="3"/>
        <charset val="136"/>
      </rPr>
      <t>年</t>
    </r>
    <phoneticPr fontId="4" type="noConversion"/>
  </si>
  <si>
    <r>
      <t>總　計</t>
    </r>
    <r>
      <rPr>
        <b/>
        <sz val="11"/>
        <color theme="1"/>
        <rFont val="Times New Roman"/>
        <family val="1"/>
      </rPr>
      <t xml:space="preserve">  /  94</t>
    </r>
    <r>
      <rPr>
        <b/>
        <sz val="11"/>
        <color theme="1"/>
        <rFont val="細明體"/>
        <family val="3"/>
        <charset val="136"/>
      </rPr>
      <t>年</t>
    </r>
    <phoneticPr fontId="4" type="noConversion"/>
  </si>
  <si>
    <r>
      <t>總　計</t>
    </r>
    <r>
      <rPr>
        <b/>
        <sz val="10"/>
        <color theme="1"/>
        <rFont val="Times New Roman"/>
        <family val="1"/>
      </rPr>
      <t xml:space="preserve">  /  95</t>
    </r>
    <r>
      <rPr>
        <b/>
        <sz val="10"/>
        <color theme="1"/>
        <rFont val="細明體"/>
        <family val="3"/>
        <charset val="136"/>
      </rPr>
      <t>年</t>
    </r>
    <phoneticPr fontId="4" type="noConversion"/>
  </si>
  <si>
    <r>
      <t>總　計</t>
    </r>
    <r>
      <rPr>
        <b/>
        <sz val="10"/>
        <color theme="1"/>
        <rFont val="Times New Roman"/>
        <family val="1"/>
      </rPr>
      <t xml:space="preserve">  /  96</t>
    </r>
    <r>
      <rPr>
        <b/>
        <sz val="10"/>
        <color theme="1"/>
        <rFont val="細明體"/>
        <family val="3"/>
        <charset val="136"/>
      </rPr>
      <t>年</t>
    </r>
    <phoneticPr fontId="4" type="noConversion"/>
  </si>
  <si>
    <r>
      <t>總　計</t>
    </r>
    <r>
      <rPr>
        <b/>
        <sz val="10"/>
        <color theme="1"/>
        <rFont val="Times New Roman"/>
        <family val="1"/>
      </rPr>
      <t xml:space="preserve">  /  97</t>
    </r>
    <r>
      <rPr>
        <b/>
        <sz val="10"/>
        <color theme="1"/>
        <rFont val="細明體"/>
        <family val="3"/>
        <charset val="136"/>
      </rPr>
      <t>年</t>
    </r>
    <phoneticPr fontId="4" type="noConversion"/>
  </si>
  <si>
    <r>
      <t>平　均</t>
    </r>
    <r>
      <rPr>
        <b/>
        <sz val="10"/>
        <color theme="1"/>
        <rFont val="Times New Roman"/>
        <family val="1"/>
      </rPr>
      <t xml:space="preserve">  /  98</t>
    </r>
    <r>
      <rPr>
        <b/>
        <sz val="10"/>
        <color theme="1"/>
        <rFont val="細明體"/>
        <family val="3"/>
        <charset val="136"/>
      </rPr>
      <t>年</t>
    </r>
    <phoneticPr fontId="4" type="noConversion"/>
  </si>
  <si>
    <r>
      <t>平　均</t>
    </r>
    <r>
      <rPr>
        <b/>
        <sz val="10"/>
        <color theme="1"/>
        <rFont val="Times New Roman"/>
        <family val="1"/>
      </rPr>
      <t xml:space="preserve">  /  99</t>
    </r>
    <r>
      <rPr>
        <b/>
        <sz val="10"/>
        <color theme="1"/>
        <rFont val="細明體"/>
        <family val="3"/>
        <charset val="136"/>
      </rPr>
      <t>年</t>
    </r>
    <phoneticPr fontId="4" type="noConversion"/>
  </si>
  <si>
    <r>
      <t>平　均</t>
    </r>
    <r>
      <rPr>
        <b/>
        <sz val="10"/>
        <color theme="1"/>
        <rFont val="Times New Roman"/>
        <family val="1"/>
      </rPr>
      <t xml:space="preserve">  /  100</t>
    </r>
    <r>
      <rPr>
        <b/>
        <sz val="10"/>
        <color theme="1"/>
        <rFont val="細明體"/>
        <family val="3"/>
        <charset val="136"/>
      </rPr>
      <t>年</t>
    </r>
    <phoneticPr fontId="4" type="noConversion"/>
  </si>
  <si>
    <r>
      <t>平　均</t>
    </r>
    <r>
      <rPr>
        <b/>
        <sz val="10"/>
        <color theme="1"/>
        <rFont val="Times New Roman"/>
        <family val="1"/>
      </rPr>
      <t xml:space="preserve">  / 101</t>
    </r>
    <r>
      <rPr>
        <b/>
        <sz val="10"/>
        <color theme="1"/>
        <rFont val="細明體"/>
        <family val="3"/>
        <charset val="136"/>
      </rPr>
      <t>年</t>
    </r>
    <phoneticPr fontId="4" type="noConversion"/>
  </si>
  <si>
    <r>
      <t>平　均</t>
    </r>
    <r>
      <rPr>
        <b/>
        <sz val="10"/>
        <color theme="1"/>
        <rFont val="Times New Roman"/>
        <family val="1"/>
      </rPr>
      <t xml:space="preserve">  /  102</t>
    </r>
    <r>
      <rPr>
        <b/>
        <sz val="10"/>
        <color theme="1"/>
        <rFont val="細明體"/>
        <family val="3"/>
        <charset val="136"/>
      </rPr>
      <t>年</t>
    </r>
    <phoneticPr fontId="4" type="noConversion"/>
  </si>
  <si>
    <r>
      <t>平　均</t>
    </r>
    <r>
      <rPr>
        <b/>
        <sz val="10"/>
        <color theme="1"/>
        <rFont val="Times New Roman"/>
        <family val="1"/>
      </rPr>
      <t xml:space="preserve">  /  103</t>
    </r>
    <r>
      <rPr>
        <b/>
        <sz val="10"/>
        <color theme="1"/>
        <rFont val="細明體"/>
        <family val="3"/>
        <charset val="136"/>
      </rPr>
      <t>年</t>
    </r>
    <phoneticPr fontId="4" type="noConversion"/>
  </si>
  <si>
    <r>
      <t xml:space="preserve">105 </t>
    </r>
    <r>
      <rPr>
        <b/>
        <sz val="11"/>
        <color theme="1"/>
        <rFont val="標楷體"/>
        <family val="4"/>
        <charset val="136"/>
      </rPr>
      <t>年</t>
    </r>
    <phoneticPr fontId="6" type="noConversion"/>
  </si>
  <si>
    <r>
      <t>9</t>
    </r>
    <r>
      <rPr>
        <sz val="11"/>
        <color theme="1"/>
        <rFont val="標楷體"/>
        <family val="4"/>
        <charset val="136"/>
      </rPr>
      <t>人及以下</t>
    </r>
    <phoneticPr fontId="4" type="noConversion"/>
  </si>
  <si>
    <r>
      <t>300</t>
    </r>
    <r>
      <rPr>
        <sz val="11"/>
        <color theme="1"/>
        <rFont val="標楷體"/>
        <family val="4"/>
        <charset val="136"/>
      </rPr>
      <t>人以上</t>
    </r>
    <phoneticPr fontId="4" type="noConversion"/>
  </si>
  <si>
    <r>
      <t>100,000</t>
    </r>
    <r>
      <rPr>
        <sz val="11"/>
        <color theme="1"/>
        <rFont val="標楷體"/>
        <family val="4"/>
        <charset val="136"/>
      </rPr>
      <t>萬元～未滿</t>
    </r>
    <r>
      <rPr>
        <sz val="11"/>
        <color theme="1"/>
        <rFont val="Times New Roman"/>
        <family val="1"/>
      </rPr>
      <t>300,000</t>
    </r>
    <r>
      <rPr>
        <sz val="11"/>
        <color theme="1"/>
        <rFont val="標楷體"/>
        <family val="4"/>
        <charset val="136"/>
      </rPr>
      <t>萬元</t>
    </r>
    <phoneticPr fontId="4" type="noConversion"/>
  </si>
  <si>
    <r>
      <t>協助向銀行融資、貸款</t>
    </r>
    <r>
      <rPr>
        <sz val="10"/>
        <color theme="1"/>
        <rFont val="Times New Roman"/>
        <family val="1"/>
      </rPr>
      <t xml:space="preserve">    </t>
    </r>
    <phoneticPr fontId="6" type="noConversion"/>
  </si>
  <si>
    <r>
      <t>總　計</t>
    </r>
    <r>
      <rPr>
        <b/>
        <sz val="11"/>
        <color theme="1"/>
        <rFont val="Times New Roman"/>
        <family val="1"/>
      </rPr>
      <t xml:space="preserve">  /  88</t>
    </r>
    <r>
      <rPr>
        <b/>
        <sz val="11"/>
        <color theme="1"/>
        <rFont val="細明體"/>
        <family val="3"/>
        <charset val="136"/>
      </rPr>
      <t>年</t>
    </r>
    <phoneticPr fontId="4" type="noConversion"/>
  </si>
  <si>
    <r>
      <t>總　計</t>
    </r>
    <r>
      <rPr>
        <b/>
        <sz val="11"/>
        <color theme="1"/>
        <rFont val="Times New Roman"/>
        <family val="1"/>
      </rPr>
      <t xml:space="preserve">  /  90</t>
    </r>
    <r>
      <rPr>
        <b/>
        <sz val="11"/>
        <color theme="1"/>
        <rFont val="細明體"/>
        <family val="3"/>
        <charset val="136"/>
      </rPr>
      <t>年</t>
    </r>
    <phoneticPr fontId="4" type="noConversion"/>
  </si>
  <si>
    <r>
      <t>總　計</t>
    </r>
    <r>
      <rPr>
        <b/>
        <sz val="11"/>
        <color theme="1"/>
        <rFont val="Times New Roman"/>
        <family val="1"/>
      </rPr>
      <t xml:space="preserve">  /  91</t>
    </r>
    <r>
      <rPr>
        <b/>
        <sz val="11"/>
        <color theme="1"/>
        <rFont val="細明體"/>
        <family val="3"/>
        <charset val="136"/>
      </rPr>
      <t>年</t>
    </r>
    <phoneticPr fontId="4" type="noConversion"/>
  </si>
  <si>
    <r>
      <t>總　計</t>
    </r>
    <r>
      <rPr>
        <b/>
        <sz val="11"/>
        <color theme="1"/>
        <rFont val="Times New Roman"/>
        <family val="1"/>
      </rPr>
      <t xml:space="preserve">  /  92</t>
    </r>
    <r>
      <rPr>
        <b/>
        <sz val="11"/>
        <color theme="1"/>
        <rFont val="細明體"/>
        <family val="3"/>
        <charset val="136"/>
      </rPr>
      <t>年</t>
    </r>
    <phoneticPr fontId="4" type="noConversion"/>
  </si>
  <si>
    <r>
      <t>總　計</t>
    </r>
    <r>
      <rPr>
        <b/>
        <sz val="11"/>
        <color theme="1"/>
        <rFont val="Times New Roman"/>
        <family val="1"/>
      </rPr>
      <t xml:space="preserve">  /  93</t>
    </r>
    <r>
      <rPr>
        <b/>
        <sz val="11"/>
        <color theme="1"/>
        <rFont val="細明體"/>
        <family val="3"/>
        <charset val="136"/>
      </rPr>
      <t>年</t>
    </r>
    <phoneticPr fontId="4" type="noConversion"/>
  </si>
  <si>
    <r>
      <t>總　計</t>
    </r>
    <r>
      <rPr>
        <b/>
        <sz val="10"/>
        <color theme="1"/>
        <rFont val="Times New Roman"/>
        <family val="1"/>
      </rPr>
      <t xml:space="preserve">  /  95</t>
    </r>
    <r>
      <rPr>
        <b/>
        <sz val="10"/>
        <color theme="1"/>
        <rFont val="細明體"/>
        <family val="3"/>
        <charset val="136"/>
      </rPr>
      <t>年</t>
    </r>
    <phoneticPr fontId="4" type="noConversion"/>
  </si>
  <si>
    <r>
      <t>總　計</t>
    </r>
    <r>
      <rPr>
        <b/>
        <sz val="10"/>
        <color theme="1"/>
        <rFont val="Times New Roman"/>
        <family val="1"/>
      </rPr>
      <t xml:space="preserve">  /  96</t>
    </r>
    <r>
      <rPr>
        <b/>
        <sz val="10"/>
        <color theme="1"/>
        <rFont val="細明體"/>
        <family val="3"/>
        <charset val="136"/>
      </rPr>
      <t>年</t>
    </r>
    <phoneticPr fontId="4" type="noConversion"/>
  </si>
  <si>
    <r>
      <t>總　計</t>
    </r>
    <r>
      <rPr>
        <b/>
        <sz val="10"/>
        <color theme="1"/>
        <rFont val="Times New Roman"/>
        <family val="1"/>
      </rPr>
      <t xml:space="preserve">  /  97</t>
    </r>
    <r>
      <rPr>
        <b/>
        <sz val="10"/>
        <color theme="1"/>
        <rFont val="細明體"/>
        <family val="3"/>
        <charset val="136"/>
      </rPr>
      <t>年</t>
    </r>
    <phoneticPr fontId="4" type="noConversion"/>
  </si>
  <si>
    <r>
      <t>平　均</t>
    </r>
    <r>
      <rPr>
        <b/>
        <sz val="10"/>
        <color theme="1"/>
        <rFont val="Times New Roman"/>
        <family val="1"/>
      </rPr>
      <t xml:space="preserve">  /  98</t>
    </r>
    <r>
      <rPr>
        <b/>
        <sz val="10"/>
        <color theme="1"/>
        <rFont val="細明體"/>
        <family val="3"/>
        <charset val="136"/>
      </rPr>
      <t>年</t>
    </r>
    <phoneticPr fontId="4" type="noConversion"/>
  </si>
  <si>
    <r>
      <t>平　均</t>
    </r>
    <r>
      <rPr>
        <b/>
        <sz val="10"/>
        <color theme="1"/>
        <rFont val="Times New Roman"/>
        <family val="1"/>
      </rPr>
      <t xml:space="preserve">  /  99</t>
    </r>
    <r>
      <rPr>
        <b/>
        <sz val="10"/>
        <color theme="1"/>
        <rFont val="細明體"/>
        <family val="3"/>
        <charset val="136"/>
      </rPr>
      <t>年</t>
    </r>
    <phoneticPr fontId="4" type="noConversion"/>
  </si>
  <si>
    <r>
      <t>平　均</t>
    </r>
    <r>
      <rPr>
        <b/>
        <sz val="10"/>
        <color theme="1"/>
        <rFont val="Times New Roman"/>
        <family val="1"/>
      </rPr>
      <t xml:space="preserve">  / 101</t>
    </r>
    <r>
      <rPr>
        <b/>
        <sz val="10"/>
        <color theme="1"/>
        <rFont val="細明體"/>
        <family val="3"/>
        <charset val="136"/>
      </rPr>
      <t>年</t>
    </r>
    <phoneticPr fontId="4" type="noConversion"/>
  </si>
  <si>
    <r>
      <t>平　均</t>
    </r>
    <r>
      <rPr>
        <b/>
        <sz val="10"/>
        <color theme="1"/>
        <rFont val="Times New Roman"/>
        <family val="1"/>
      </rPr>
      <t xml:space="preserve">  /  102</t>
    </r>
    <r>
      <rPr>
        <b/>
        <sz val="10"/>
        <color theme="1"/>
        <rFont val="細明體"/>
        <family val="3"/>
        <charset val="136"/>
      </rPr>
      <t>年</t>
    </r>
    <phoneticPr fontId="4" type="noConversion"/>
  </si>
  <si>
    <r>
      <t>平　均</t>
    </r>
    <r>
      <rPr>
        <b/>
        <sz val="10"/>
        <color theme="1"/>
        <rFont val="Times New Roman"/>
        <family val="1"/>
      </rPr>
      <t xml:space="preserve">  /  103</t>
    </r>
    <r>
      <rPr>
        <b/>
        <sz val="10"/>
        <color theme="1"/>
        <rFont val="細明體"/>
        <family val="3"/>
        <charset val="136"/>
      </rPr>
      <t>年</t>
    </r>
    <phoneticPr fontId="4" type="noConversion"/>
  </si>
  <si>
    <r>
      <t xml:space="preserve">104 </t>
    </r>
    <r>
      <rPr>
        <b/>
        <sz val="11"/>
        <color theme="1"/>
        <rFont val="標楷體"/>
        <family val="4"/>
        <charset val="136"/>
      </rPr>
      <t>年</t>
    </r>
    <phoneticPr fontId="6" type="noConversion"/>
  </si>
  <si>
    <r>
      <t xml:space="preserve">105 </t>
    </r>
    <r>
      <rPr>
        <b/>
        <sz val="11"/>
        <color theme="1"/>
        <rFont val="標楷體"/>
        <family val="4"/>
        <charset val="136"/>
      </rPr>
      <t>年</t>
    </r>
    <phoneticPr fontId="6" type="noConversion"/>
  </si>
  <si>
    <r>
      <t xml:space="preserve">110 </t>
    </r>
    <r>
      <rPr>
        <b/>
        <sz val="11"/>
        <color theme="1"/>
        <rFont val="細明體"/>
        <family val="3"/>
        <charset val="136"/>
      </rPr>
      <t>年</t>
    </r>
    <phoneticPr fontId="22" type="noConversion"/>
  </si>
  <si>
    <r>
      <t xml:space="preserve"> </t>
    </r>
    <r>
      <rPr>
        <sz val="10"/>
        <color theme="1"/>
        <rFont val="標楷體"/>
        <family val="4"/>
        <charset val="136"/>
      </rPr>
      <t>新</t>
    </r>
    <r>
      <rPr>
        <sz val="10"/>
        <color theme="1"/>
        <rFont val="Times New Roman"/>
        <family val="1"/>
      </rPr>
      <t xml:space="preserve">   </t>
    </r>
    <r>
      <rPr>
        <sz val="10"/>
        <color theme="1"/>
        <rFont val="標楷體"/>
        <family val="4"/>
        <charset val="136"/>
      </rPr>
      <t>北</t>
    </r>
    <r>
      <rPr>
        <sz val="10"/>
        <color theme="1"/>
        <rFont val="Times New Roman"/>
        <family val="1"/>
      </rPr>
      <t xml:space="preserve">   </t>
    </r>
    <r>
      <rPr>
        <sz val="10"/>
        <color theme="1"/>
        <rFont val="標楷體"/>
        <family val="4"/>
        <charset val="136"/>
      </rPr>
      <t>市</t>
    </r>
    <phoneticPr fontId="4" type="noConversion"/>
  </si>
  <si>
    <r>
      <t xml:space="preserve"> </t>
    </r>
    <r>
      <rPr>
        <sz val="10"/>
        <color theme="1"/>
        <rFont val="標楷體"/>
        <family val="4"/>
        <charset val="136"/>
      </rPr>
      <t>臺</t>
    </r>
    <r>
      <rPr>
        <sz val="10"/>
        <color theme="1"/>
        <rFont val="Times New Roman"/>
        <family val="1"/>
      </rPr>
      <t xml:space="preserve">   </t>
    </r>
    <r>
      <rPr>
        <sz val="10"/>
        <color theme="1"/>
        <rFont val="標楷體"/>
        <family val="4"/>
        <charset val="136"/>
      </rPr>
      <t>北</t>
    </r>
    <r>
      <rPr>
        <sz val="10"/>
        <color theme="1"/>
        <rFont val="Times New Roman"/>
        <family val="1"/>
      </rPr>
      <t xml:space="preserve">   </t>
    </r>
    <r>
      <rPr>
        <sz val="10"/>
        <color theme="1"/>
        <rFont val="標楷體"/>
        <family val="4"/>
        <charset val="136"/>
      </rPr>
      <t>市</t>
    </r>
    <phoneticPr fontId="4" type="noConversion"/>
  </si>
  <si>
    <r>
      <t xml:space="preserve"> </t>
    </r>
    <r>
      <rPr>
        <sz val="10"/>
        <color theme="1"/>
        <rFont val="標楷體"/>
        <family val="4"/>
        <charset val="136"/>
      </rPr>
      <t>桃</t>
    </r>
    <r>
      <rPr>
        <sz val="10"/>
        <color theme="1"/>
        <rFont val="Times New Roman"/>
        <family val="1"/>
      </rPr>
      <t xml:space="preserve">   </t>
    </r>
    <r>
      <rPr>
        <sz val="10"/>
        <color theme="1"/>
        <rFont val="標楷體"/>
        <family val="4"/>
        <charset val="136"/>
      </rPr>
      <t>園</t>
    </r>
    <r>
      <rPr>
        <sz val="10"/>
        <color theme="1"/>
        <rFont val="Times New Roman"/>
        <family val="1"/>
      </rPr>
      <t xml:space="preserve">   </t>
    </r>
    <r>
      <rPr>
        <sz val="10"/>
        <color theme="1"/>
        <rFont val="標楷體"/>
        <family val="4"/>
        <charset val="136"/>
      </rPr>
      <t>市</t>
    </r>
    <phoneticPr fontId="4" type="noConversion"/>
  </si>
  <si>
    <r>
      <t xml:space="preserve"> </t>
    </r>
    <r>
      <rPr>
        <sz val="10"/>
        <color theme="1"/>
        <rFont val="標楷體"/>
        <family val="4"/>
        <charset val="136"/>
      </rPr>
      <t>北部其他</t>
    </r>
    <phoneticPr fontId="4" type="noConversion"/>
  </si>
  <si>
    <r>
      <t xml:space="preserve"> </t>
    </r>
    <r>
      <rPr>
        <sz val="10"/>
        <color theme="1"/>
        <rFont val="標楷體"/>
        <family val="4"/>
        <charset val="136"/>
      </rPr>
      <t>臺</t>
    </r>
    <r>
      <rPr>
        <sz val="10"/>
        <color theme="1"/>
        <rFont val="Times New Roman"/>
        <family val="1"/>
      </rPr>
      <t xml:space="preserve">   </t>
    </r>
    <r>
      <rPr>
        <sz val="10"/>
        <color theme="1"/>
        <rFont val="標楷體"/>
        <family val="4"/>
        <charset val="136"/>
      </rPr>
      <t>中</t>
    </r>
    <r>
      <rPr>
        <sz val="10"/>
        <color theme="1"/>
        <rFont val="Times New Roman"/>
        <family val="1"/>
      </rPr>
      <t xml:space="preserve">   </t>
    </r>
    <r>
      <rPr>
        <sz val="10"/>
        <color theme="1"/>
        <rFont val="標楷體"/>
        <family val="4"/>
        <charset val="136"/>
      </rPr>
      <t>市</t>
    </r>
    <phoneticPr fontId="4" type="noConversion"/>
  </si>
  <si>
    <r>
      <t xml:space="preserve"> </t>
    </r>
    <r>
      <rPr>
        <sz val="10"/>
        <color theme="1"/>
        <rFont val="標楷體"/>
        <family val="4"/>
        <charset val="136"/>
      </rPr>
      <t>中部其他</t>
    </r>
    <phoneticPr fontId="4" type="noConversion"/>
  </si>
  <si>
    <r>
      <t xml:space="preserve"> </t>
    </r>
    <r>
      <rPr>
        <sz val="10"/>
        <color theme="1"/>
        <rFont val="標楷體"/>
        <family val="4"/>
        <charset val="136"/>
      </rPr>
      <t>臺</t>
    </r>
    <r>
      <rPr>
        <sz val="10"/>
        <color theme="1"/>
        <rFont val="Times New Roman"/>
        <family val="1"/>
      </rPr>
      <t xml:space="preserve">   </t>
    </r>
    <r>
      <rPr>
        <sz val="10"/>
        <color theme="1"/>
        <rFont val="標楷體"/>
        <family val="4"/>
        <charset val="136"/>
      </rPr>
      <t>南</t>
    </r>
    <r>
      <rPr>
        <sz val="10"/>
        <color theme="1"/>
        <rFont val="Times New Roman"/>
        <family val="1"/>
      </rPr>
      <t xml:space="preserve">   </t>
    </r>
    <r>
      <rPr>
        <sz val="10"/>
        <color theme="1"/>
        <rFont val="標楷體"/>
        <family val="4"/>
        <charset val="136"/>
      </rPr>
      <t>市</t>
    </r>
    <phoneticPr fontId="4" type="noConversion"/>
  </si>
  <si>
    <r>
      <t xml:space="preserve"> </t>
    </r>
    <r>
      <rPr>
        <sz val="10"/>
        <color theme="1"/>
        <rFont val="標楷體"/>
        <family val="4"/>
        <charset val="136"/>
      </rPr>
      <t>高</t>
    </r>
    <r>
      <rPr>
        <sz val="10"/>
        <color theme="1"/>
        <rFont val="Times New Roman"/>
        <family val="1"/>
      </rPr>
      <t xml:space="preserve">   </t>
    </r>
    <r>
      <rPr>
        <sz val="10"/>
        <color theme="1"/>
        <rFont val="標楷體"/>
        <family val="4"/>
        <charset val="136"/>
      </rPr>
      <t>雄</t>
    </r>
    <r>
      <rPr>
        <sz val="10"/>
        <color theme="1"/>
        <rFont val="Times New Roman"/>
        <family val="1"/>
      </rPr>
      <t xml:space="preserve">   </t>
    </r>
    <r>
      <rPr>
        <sz val="10"/>
        <color theme="1"/>
        <rFont val="標楷體"/>
        <family val="4"/>
        <charset val="136"/>
      </rPr>
      <t>市</t>
    </r>
    <phoneticPr fontId="4" type="noConversion"/>
  </si>
  <si>
    <r>
      <t xml:space="preserve"> </t>
    </r>
    <r>
      <rPr>
        <sz val="10"/>
        <color theme="1"/>
        <rFont val="標楷體"/>
        <family val="4"/>
        <charset val="136"/>
      </rPr>
      <t>南部其他</t>
    </r>
    <phoneticPr fontId="4" type="noConversion"/>
  </si>
  <si>
    <r>
      <t xml:space="preserve">112 </t>
    </r>
    <r>
      <rPr>
        <b/>
        <sz val="11"/>
        <color theme="1"/>
        <rFont val="標楷體"/>
        <family val="4"/>
        <charset val="136"/>
      </rPr>
      <t>年</t>
    </r>
    <phoneticPr fontId="6" type="noConversion"/>
  </si>
  <si>
    <r>
      <t>10</t>
    </r>
    <r>
      <rPr>
        <sz val="11"/>
        <color theme="1"/>
        <rFont val="標楷體"/>
        <family val="4"/>
        <charset val="136"/>
      </rPr>
      <t>～</t>
    </r>
    <r>
      <rPr>
        <sz val="11"/>
        <color theme="1"/>
        <rFont val="Times New Roman"/>
        <family val="1"/>
      </rPr>
      <t>19</t>
    </r>
    <r>
      <rPr>
        <sz val="11"/>
        <color theme="1"/>
        <rFont val="標楷體"/>
        <family val="4"/>
        <charset val="136"/>
      </rPr>
      <t>人</t>
    </r>
    <phoneticPr fontId="4" type="noConversion"/>
  </si>
  <si>
    <r>
      <t>20</t>
    </r>
    <r>
      <rPr>
        <sz val="11"/>
        <color theme="1"/>
        <rFont val="標楷體"/>
        <family val="4"/>
        <charset val="136"/>
      </rPr>
      <t>～</t>
    </r>
    <r>
      <rPr>
        <sz val="11"/>
        <color theme="1"/>
        <rFont val="Times New Roman"/>
        <family val="1"/>
      </rPr>
      <t>49</t>
    </r>
    <r>
      <rPr>
        <sz val="11"/>
        <color theme="1"/>
        <rFont val="標楷體"/>
        <family val="4"/>
        <charset val="136"/>
      </rPr>
      <t>人</t>
    </r>
    <phoneticPr fontId="4" type="noConversion"/>
  </si>
  <si>
    <r>
      <t>300</t>
    </r>
    <r>
      <rPr>
        <sz val="11"/>
        <color theme="1"/>
        <rFont val="標楷體"/>
        <family val="4"/>
        <charset val="136"/>
      </rPr>
      <t>人以上</t>
    </r>
    <phoneticPr fontId="4" type="noConversion"/>
  </si>
  <si>
    <r>
      <t>600</t>
    </r>
    <r>
      <rPr>
        <sz val="11"/>
        <color theme="1"/>
        <rFont val="標楷體"/>
        <family val="4"/>
        <charset val="136"/>
      </rPr>
      <t>萬元～未滿</t>
    </r>
    <r>
      <rPr>
        <sz val="11"/>
        <color theme="1"/>
        <rFont val="Times New Roman"/>
        <family val="1"/>
      </rPr>
      <t>1,000</t>
    </r>
    <r>
      <rPr>
        <sz val="11"/>
        <color theme="1"/>
        <rFont val="標楷體"/>
        <family val="4"/>
        <charset val="136"/>
      </rPr>
      <t>萬元</t>
    </r>
    <phoneticPr fontId="4" type="noConversion"/>
  </si>
  <si>
    <r>
      <rPr>
        <sz val="11"/>
        <color theme="1"/>
        <rFont val="標楷體"/>
        <family val="4"/>
        <charset val="136"/>
      </rPr>
      <t>未滿</t>
    </r>
    <r>
      <rPr>
        <sz val="11"/>
        <color theme="1"/>
        <rFont val="Times New Roman"/>
        <family val="1"/>
      </rPr>
      <t>600</t>
    </r>
    <r>
      <rPr>
        <sz val="11"/>
        <color theme="1"/>
        <rFont val="標楷體"/>
        <family val="4"/>
        <charset val="136"/>
      </rPr>
      <t>萬元</t>
    </r>
    <phoneticPr fontId="4" type="noConversion"/>
  </si>
  <si>
    <r>
      <t xml:space="preserve"> </t>
    </r>
    <r>
      <rPr>
        <sz val="11"/>
        <color theme="1"/>
        <rFont val="標楷體"/>
        <family val="4"/>
        <charset val="136"/>
      </rPr>
      <t>新</t>
    </r>
    <r>
      <rPr>
        <sz val="11"/>
        <color theme="1"/>
        <rFont val="Times New Roman"/>
        <family val="1"/>
      </rPr>
      <t xml:space="preserve">   </t>
    </r>
    <r>
      <rPr>
        <sz val="11"/>
        <color theme="1"/>
        <rFont val="標楷體"/>
        <family val="4"/>
        <charset val="136"/>
      </rPr>
      <t>北</t>
    </r>
    <r>
      <rPr>
        <sz val="11"/>
        <color theme="1"/>
        <rFont val="Times New Roman"/>
        <family val="1"/>
      </rPr>
      <t xml:space="preserve">   </t>
    </r>
    <r>
      <rPr>
        <sz val="11"/>
        <color theme="1"/>
        <rFont val="標楷體"/>
        <family val="4"/>
        <charset val="136"/>
      </rPr>
      <t>市</t>
    </r>
    <phoneticPr fontId="4" type="noConversion"/>
  </si>
  <si>
    <r>
      <t xml:space="preserve"> </t>
    </r>
    <r>
      <rPr>
        <sz val="11"/>
        <color theme="1"/>
        <rFont val="標楷體"/>
        <family val="4"/>
        <charset val="136"/>
      </rPr>
      <t>桃</t>
    </r>
    <r>
      <rPr>
        <sz val="11"/>
        <color theme="1"/>
        <rFont val="Times New Roman"/>
        <family val="1"/>
      </rPr>
      <t xml:space="preserve">   </t>
    </r>
    <r>
      <rPr>
        <sz val="11"/>
        <color theme="1"/>
        <rFont val="標楷體"/>
        <family val="4"/>
        <charset val="136"/>
      </rPr>
      <t>園</t>
    </r>
    <r>
      <rPr>
        <sz val="11"/>
        <color theme="1"/>
        <rFont val="Times New Roman"/>
        <family val="1"/>
      </rPr>
      <t xml:space="preserve">   </t>
    </r>
    <r>
      <rPr>
        <sz val="11"/>
        <color theme="1"/>
        <rFont val="標楷體"/>
        <family val="4"/>
        <charset val="136"/>
      </rPr>
      <t>市</t>
    </r>
    <phoneticPr fontId="4" type="noConversion"/>
  </si>
  <si>
    <r>
      <t xml:space="preserve"> </t>
    </r>
    <r>
      <rPr>
        <sz val="11"/>
        <color theme="1"/>
        <rFont val="標楷體"/>
        <family val="4"/>
        <charset val="136"/>
      </rPr>
      <t>北部其他</t>
    </r>
    <phoneticPr fontId="4" type="noConversion"/>
  </si>
  <si>
    <r>
      <t xml:space="preserve"> </t>
    </r>
    <r>
      <rPr>
        <sz val="11"/>
        <color theme="1"/>
        <rFont val="標楷體"/>
        <family val="4"/>
        <charset val="136"/>
      </rPr>
      <t>中部其他</t>
    </r>
    <phoneticPr fontId="4" type="noConversion"/>
  </si>
  <si>
    <r>
      <t xml:space="preserve"> </t>
    </r>
    <r>
      <rPr>
        <sz val="11"/>
        <color theme="1"/>
        <rFont val="標楷體"/>
        <family val="4"/>
        <charset val="136"/>
      </rPr>
      <t>臺</t>
    </r>
    <r>
      <rPr>
        <sz val="11"/>
        <color theme="1"/>
        <rFont val="Times New Roman"/>
        <family val="1"/>
      </rPr>
      <t xml:space="preserve">   </t>
    </r>
    <r>
      <rPr>
        <sz val="11"/>
        <color theme="1"/>
        <rFont val="標楷體"/>
        <family val="4"/>
        <charset val="136"/>
      </rPr>
      <t>南</t>
    </r>
    <r>
      <rPr>
        <sz val="11"/>
        <color theme="1"/>
        <rFont val="Times New Roman"/>
        <family val="1"/>
      </rPr>
      <t xml:space="preserve">   </t>
    </r>
    <r>
      <rPr>
        <sz val="11"/>
        <color theme="1"/>
        <rFont val="標楷體"/>
        <family val="4"/>
        <charset val="136"/>
      </rPr>
      <t>市</t>
    </r>
    <phoneticPr fontId="4" type="noConversion"/>
  </si>
  <si>
    <r>
      <t>總　計</t>
    </r>
    <r>
      <rPr>
        <b/>
        <sz val="11"/>
        <color theme="1"/>
        <rFont val="Times New Roman"/>
        <family val="1"/>
      </rPr>
      <t xml:space="preserve">  /  88</t>
    </r>
    <r>
      <rPr>
        <b/>
        <sz val="11"/>
        <color theme="1"/>
        <rFont val="細明體"/>
        <family val="3"/>
        <charset val="136"/>
      </rPr>
      <t>年</t>
    </r>
    <phoneticPr fontId="4" type="noConversion"/>
  </si>
  <si>
    <r>
      <t>總　計</t>
    </r>
    <r>
      <rPr>
        <b/>
        <sz val="11"/>
        <color theme="1"/>
        <rFont val="Times New Roman"/>
        <family val="1"/>
      </rPr>
      <t xml:space="preserve">  /  90</t>
    </r>
    <r>
      <rPr>
        <b/>
        <sz val="11"/>
        <color theme="1"/>
        <rFont val="細明體"/>
        <family val="3"/>
        <charset val="136"/>
      </rPr>
      <t>年</t>
    </r>
    <phoneticPr fontId="4" type="noConversion"/>
  </si>
  <si>
    <r>
      <t>總　計</t>
    </r>
    <r>
      <rPr>
        <b/>
        <sz val="11"/>
        <color theme="1"/>
        <rFont val="Times New Roman"/>
        <family val="1"/>
      </rPr>
      <t xml:space="preserve">  /  91</t>
    </r>
    <r>
      <rPr>
        <b/>
        <sz val="11"/>
        <color theme="1"/>
        <rFont val="細明體"/>
        <family val="3"/>
        <charset val="136"/>
      </rPr>
      <t>年</t>
    </r>
    <phoneticPr fontId="4" type="noConversion"/>
  </si>
  <si>
    <r>
      <t>總　計</t>
    </r>
    <r>
      <rPr>
        <b/>
        <sz val="11"/>
        <color theme="1"/>
        <rFont val="Times New Roman"/>
        <family val="1"/>
      </rPr>
      <t xml:space="preserve">  /  92</t>
    </r>
    <r>
      <rPr>
        <b/>
        <sz val="11"/>
        <color theme="1"/>
        <rFont val="細明體"/>
        <family val="3"/>
        <charset val="136"/>
      </rPr>
      <t>年</t>
    </r>
    <phoneticPr fontId="4" type="noConversion"/>
  </si>
  <si>
    <r>
      <t>總　計</t>
    </r>
    <r>
      <rPr>
        <b/>
        <sz val="11"/>
        <color theme="1"/>
        <rFont val="Times New Roman"/>
        <family val="1"/>
      </rPr>
      <t xml:space="preserve">  /  93</t>
    </r>
    <r>
      <rPr>
        <b/>
        <sz val="11"/>
        <color theme="1"/>
        <rFont val="細明體"/>
        <family val="3"/>
        <charset val="136"/>
      </rPr>
      <t>年</t>
    </r>
    <phoneticPr fontId="4" type="noConversion"/>
  </si>
  <si>
    <r>
      <t>總　計</t>
    </r>
    <r>
      <rPr>
        <b/>
        <sz val="11"/>
        <color theme="1"/>
        <rFont val="Times New Roman"/>
        <family val="1"/>
      </rPr>
      <t xml:space="preserve">  /  94</t>
    </r>
    <r>
      <rPr>
        <b/>
        <sz val="11"/>
        <color theme="1"/>
        <rFont val="細明體"/>
        <family val="3"/>
        <charset val="136"/>
      </rPr>
      <t>年</t>
    </r>
    <phoneticPr fontId="4" type="noConversion"/>
  </si>
  <si>
    <r>
      <t>總　計</t>
    </r>
    <r>
      <rPr>
        <b/>
        <sz val="11"/>
        <color theme="1"/>
        <rFont val="Times New Roman"/>
        <family val="1"/>
      </rPr>
      <t xml:space="preserve">  /  95</t>
    </r>
    <r>
      <rPr>
        <b/>
        <sz val="11"/>
        <color theme="1"/>
        <rFont val="細明體"/>
        <family val="3"/>
        <charset val="136"/>
      </rPr>
      <t>年</t>
    </r>
    <phoneticPr fontId="4" type="noConversion"/>
  </si>
  <si>
    <r>
      <t>總　計</t>
    </r>
    <r>
      <rPr>
        <b/>
        <sz val="11"/>
        <color theme="1"/>
        <rFont val="Times New Roman"/>
        <family val="1"/>
      </rPr>
      <t xml:space="preserve">  /  95</t>
    </r>
    <r>
      <rPr>
        <b/>
        <sz val="11"/>
        <color theme="1"/>
        <rFont val="細明體"/>
        <family val="3"/>
        <charset val="136"/>
      </rPr>
      <t>年</t>
    </r>
    <phoneticPr fontId="4" type="noConversion"/>
  </si>
  <si>
    <r>
      <t>總　計</t>
    </r>
    <r>
      <rPr>
        <b/>
        <sz val="11"/>
        <color theme="1"/>
        <rFont val="Times New Roman"/>
        <family val="1"/>
      </rPr>
      <t xml:space="preserve">  /  96</t>
    </r>
    <r>
      <rPr>
        <b/>
        <sz val="11"/>
        <color theme="1"/>
        <rFont val="細明體"/>
        <family val="3"/>
        <charset val="136"/>
      </rPr>
      <t>年</t>
    </r>
    <phoneticPr fontId="4" type="noConversion"/>
  </si>
  <si>
    <r>
      <t>總　計</t>
    </r>
    <r>
      <rPr>
        <b/>
        <sz val="11"/>
        <color theme="1"/>
        <rFont val="Times New Roman"/>
        <family val="1"/>
      </rPr>
      <t xml:space="preserve">  /  96</t>
    </r>
    <r>
      <rPr>
        <b/>
        <sz val="11"/>
        <color theme="1"/>
        <rFont val="細明體"/>
        <family val="3"/>
        <charset val="136"/>
      </rPr>
      <t>年</t>
    </r>
    <phoneticPr fontId="4" type="noConversion"/>
  </si>
  <si>
    <r>
      <t>總　計</t>
    </r>
    <r>
      <rPr>
        <b/>
        <sz val="11"/>
        <color theme="1"/>
        <rFont val="Times New Roman"/>
        <family val="1"/>
      </rPr>
      <t xml:space="preserve">  /  97</t>
    </r>
    <r>
      <rPr>
        <b/>
        <sz val="11"/>
        <color theme="1"/>
        <rFont val="細明體"/>
        <family val="3"/>
        <charset val="136"/>
      </rPr>
      <t>年</t>
    </r>
    <phoneticPr fontId="4" type="noConversion"/>
  </si>
  <si>
    <r>
      <t>總　計</t>
    </r>
    <r>
      <rPr>
        <b/>
        <sz val="11"/>
        <color theme="1"/>
        <rFont val="Times New Roman"/>
        <family val="1"/>
      </rPr>
      <t xml:space="preserve">  /  97</t>
    </r>
    <r>
      <rPr>
        <b/>
        <sz val="11"/>
        <color theme="1"/>
        <rFont val="細明體"/>
        <family val="3"/>
        <charset val="136"/>
      </rPr>
      <t>年</t>
    </r>
    <phoneticPr fontId="4" type="noConversion"/>
  </si>
  <si>
    <r>
      <t>平　均</t>
    </r>
    <r>
      <rPr>
        <b/>
        <sz val="11"/>
        <color theme="1"/>
        <rFont val="Times New Roman"/>
        <family val="1"/>
      </rPr>
      <t xml:space="preserve">  /  98</t>
    </r>
    <r>
      <rPr>
        <b/>
        <sz val="11"/>
        <color theme="1"/>
        <rFont val="細明體"/>
        <family val="3"/>
        <charset val="136"/>
      </rPr>
      <t>年</t>
    </r>
    <phoneticPr fontId="4" type="noConversion"/>
  </si>
  <si>
    <r>
      <t>平　均</t>
    </r>
    <r>
      <rPr>
        <b/>
        <sz val="11"/>
        <color theme="1"/>
        <rFont val="Times New Roman"/>
        <family val="1"/>
      </rPr>
      <t xml:space="preserve">  /  99</t>
    </r>
    <r>
      <rPr>
        <b/>
        <sz val="11"/>
        <color theme="1"/>
        <rFont val="細明體"/>
        <family val="3"/>
        <charset val="136"/>
      </rPr>
      <t>年</t>
    </r>
    <phoneticPr fontId="4" type="noConversion"/>
  </si>
  <si>
    <r>
      <t>平　均</t>
    </r>
    <r>
      <rPr>
        <b/>
        <sz val="11"/>
        <color theme="1"/>
        <rFont val="Times New Roman"/>
        <family val="1"/>
      </rPr>
      <t xml:space="preserve">  /  99</t>
    </r>
    <r>
      <rPr>
        <b/>
        <sz val="11"/>
        <color theme="1"/>
        <rFont val="細明體"/>
        <family val="3"/>
        <charset val="136"/>
      </rPr>
      <t>年</t>
    </r>
    <phoneticPr fontId="4" type="noConversion"/>
  </si>
  <si>
    <r>
      <t>平　均</t>
    </r>
    <r>
      <rPr>
        <b/>
        <sz val="11"/>
        <color theme="1"/>
        <rFont val="Times New Roman"/>
        <family val="1"/>
      </rPr>
      <t xml:space="preserve">  /  100</t>
    </r>
    <r>
      <rPr>
        <b/>
        <sz val="11"/>
        <color theme="1"/>
        <rFont val="細明體"/>
        <family val="3"/>
        <charset val="136"/>
      </rPr>
      <t>年</t>
    </r>
    <phoneticPr fontId="4" type="noConversion"/>
  </si>
  <si>
    <r>
      <t>平　均</t>
    </r>
    <r>
      <rPr>
        <b/>
        <sz val="12"/>
        <color theme="1"/>
        <rFont val="Times New Roman"/>
        <family val="1"/>
      </rPr>
      <t xml:space="preserve">  / 101</t>
    </r>
    <r>
      <rPr>
        <b/>
        <sz val="12"/>
        <color theme="1"/>
        <rFont val="細明體"/>
        <family val="3"/>
        <charset val="136"/>
      </rPr>
      <t>年</t>
    </r>
    <phoneticPr fontId="4" type="noConversion"/>
  </si>
  <si>
    <r>
      <t>平　均</t>
    </r>
    <r>
      <rPr>
        <b/>
        <sz val="12"/>
        <color theme="1"/>
        <rFont val="Times New Roman"/>
        <family val="1"/>
      </rPr>
      <t xml:space="preserve">  / 101</t>
    </r>
    <r>
      <rPr>
        <b/>
        <sz val="12"/>
        <color theme="1"/>
        <rFont val="細明體"/>
        <family val="3"/>
        <charset val="136"/>
      </rPr>
      <t>年</t>
    </r>
    <phoneticPr fontId="4" type="noConversion"/>
  </si>
  <si>
    <r>
      <t>平　均</t>
    </r>
    <r>
      <rPr>
        <b/>
        <sz val="12"/>
        <color theme="1"/>
        <rFont val="Times New Roman"/>
        <family val="1"/>
      </rPr>
      <t xml:space="preserve">  /  102</t>
    </r>
    <r>
      <rPr>
        <b/>
        <sz val="12"/>
        <color theme="1"/>
        <rFont val="細明體"/>
        <family val="3"/>
        <charset val="136"/>
      </rPr>
      <t>年</t>
    </r>
    <phoneticPr fontId="4" type="noConversion"/>
  </si>
  <si>
    <r>
      <t>平　均</t>
    </r>
    <r>
      <rPr>
        <b/>
        <sz val="12"/>
        <color theme="1"/>
        <rFont val="Times New Roman"/>
        <family val="1"/>
      </rPr>
      <t xml:space="preserve">  /  102</t>
    </r>
    <r>
      <rPr>
        <b/>
        <sz val="12"/>
        <color theme="1"/>
        <rFont val="細明體"/>
        <family val="3"/>
        <charset val="136"/>
      </rPr>
      <t>年</t>
    </r>
    <phoneticPr fontId="4" type="noConversion"/>
  </si>
  <si>
    <r>
      <t>平　均</t>
    </r>
    <r>
      <rPr>
        <b/>
        <sz val="11"/>
        <color theme="1"/>
        <rFont val="Times New Roman"/>
        <family val="1"/>
      </rPr>
      <t xml:space="preserve">  /  103</t>
    </r>
    <r>
      <rPr>
        <b/>
        <sz val="11"/>
        <color theme="1"/>
        <rFont val="細明體"/>
        <family val="3"/>
        <charset val="136"/>
      </rPr>
      <t>年</t>
    </r>
    <phoneticPr fontId="4" type="noConversion"/>
  </si>
  <si>
    <r>
      <t xml:space="preserve">105 </t>
    </r>
    <r>
      <rPr>
        <b/>
        <sz val="11"/>
        <color theme="1"/>
        <rFont val="標楷體"/>
        <family val="4"/>
        <charset val="136"/>
      </rPr>
      <t>年</t>
    </r>
    <phoneticPr fontId="6" type="noConversion"/>
  </si>
  <si>
    <r>
      <t xml:space="preserve">110 </t>
    </r>
    <r>
      <rPr>
        <b/>
        <sz val="11"/>
        <color theme="1"/>
        <rFont val="細明體"/>
        <family val="3"/>
        <charset val="136"/>
      </rPr>
      <t>年</t>
    </r>
    <phoneticPr fontId="22" type="noConversion"/>
  </si>
  <si>
    <r>
      <t>9</t>
    </r>
    <r>
      <rPr>
        <sz val="11"/>
        <color theme="1"/>
        <rFont val="標楷體"/>
        <family val="4"/>
        <charset val="136"/>
      </rPr>
      <t>人及以下</t>
    </r>
    <phoneticPr fontId="4" type="noConversion"/>
  </si>
  <si>
    <r>
      <t>20</t>
    </r>
    <r>
      <rPr>
        <sz val="11"/>
        <color theme="1"/>
        <rFont val="標楷體"/>
        <family val="4"/>
        <charset val="136"/>
      </rPr>
      <t>～</t>
    </r>
    <r>
      <rPr>
        <sz val="11"/>
        <color theme="1"/>
        <rFont val="Times New Roman"/>
        <family val="1"/>
      </rPr>
      <t>49</t>
    </r>
    <r>
      <rPr>
        <sz val="11"/>
        <color theme="1"/>
        <rFont val="標楷體"/>
        <family val="4"/>
        <charset val="136"/>
      </rPr>
      <t>人</t>
    </r>
    <phoneticPr fontId="4" type="noConversion"/>
  </si>
  <si>
    <r>
      <t>100</t>
    </r>
    <r>
      <rPr>
        <sz val="11"/>
        <color theme="1"/>
        <rFont val="標楷體"/>
        <family val="4"/>
        <charset val="136"/>
      </rPr>
      <t>～</t>
    </r>
    <r>
      <rPr>
        <sz val="11"/>
        <color theme="1"/>
        <rFont val="Times New Roman"/>
        <family val="1"/>
      </rPr>
      <t>299</t>
    </r>
    <r>
      <rPr>
        <sz val="11"/>
        <color theme="1"/>
        <rFont val="標楷體"/>
        <family val="4"/>
        <charset val="136"/>
      </rPr>
      <t>人</t>
    </r>
    <phoneticPr fontId="4" type="noConversion"/>
  </si>
  <si>
    <r>
      <t>300</t>
    </r>
    <r>
      <rPr>
        <sz val="11"/>
        <color theme="1"/>
        <rFont val="標楷體"/>
        <family val="4"/>
        <charset val="136"/>
      </rPr>
      <t>人以上</t>
    </r>
    <phoneticPr fontId="4" type="noConversion"/>
  </si>
  <si>
    <r>
      <t>50,000</t>
    </r>
    <r>
      <rPr>
        <sz val="11"/>
        <color theme="1"/>
        <rFont val="標楷體"/>
        <family val="4"/>
        <charset val="136"/>
      </rPr>
      <t>萬元～未滿</t>
    </r>
    <r>
      <rPr>
        <sz val="11"/>
        <color theme="1"/>
        <rFont val="Times New Roman"/>
        <family val="1"/>
      </rPr>
      <t>100,000</t>
    </r>
    <r>
      <rPr>
        <sz val="11"/>
        <color theme="1"/>
        <rFont val="標楷體"/>
        <family val="4"/>
        <charset val="136"/>
      </rPr>
      <t>萬元</t>
    </r>
    <phoneticPr fontId="4" type="noConversion"/>
  </si>
  <si>
    <r>
      <t>總　計</t>
    </r>
    <r>
      <rPr>
        <b/>
        <sz val="11"/>
        <color theme="1"/>
        <rFont val="Times New Roman"/>
        <family val="1"/>
      </rPr>
      <t xml:space="preserve">  /  93</t>
    </r>
    <r>
      <rPr>
        <b/>
        <sz val="11"/>
        <color theme="1"/>
        <rFont val="細明體"/>
        <family val="3"/>
        <charset val="136"/>
      </rPr>
      <t>年</t>
    </r>
    <phoneticPr fontId="4" type="noConversion"/>
  </si>
  <si>
    <r>
      <t>總　計</t>
    </r>
    <r>
      <rPr>
        <b/>
        <sz val="11"/>
        <color theme="1"/>
        <rFont val="Times New Roman"/>
        <family val="1"/>
      </rPr>
      <t xml:space="preserve">  /  94</t>
    </r>
    <r>
      <rPr>
        <b/>
        <sz val="11"/>
        <color theme="1"/>
        <rFont val="細明體"/>
        <family val="3"/>
        <charset val="136"/>
      </rPr>
      <t>年</t>
    </r>
    <phoneticPr fontId="4" type="noConversion"/>
  </si>
  <si>
    <r>
      <t>總　計</t>
    </r>
    <r>
      <rPr>
        <b/>
        <sz val="11"/>
        <color theme="1"/>
        <rFont val="Times New Roman"/>
        <family val="1"/>
      </rPr>
      <t xml:space="preserve">  /  95</t>
    </r>
    <r>
      <rPr>
        <b/>
        <sz val="11"/>
        <color theme="1"/>
        <rFont val="細明體"/>
        <family val="3"/>
        <charset val="136"/>
      </rPr>
      <t>年</t>
    </r>
    <phoneticPr fontId="4" type="noConversion"/>
  </si>
  <si>
    <r>
      <t>總　計</t>
    </r>
    <r>
      <rPr>
        <b/>
        <sz val="11"/>
        <color theme="1"/>
        <rFont val="Times New Roman"/>
        <family val="1"/>
      </rPr>
      <t xml:space="preserve">  /  96</t>
    </r>
    <r>
      <rPr>
        <b/>
        <sz val="11"/>
        <color theme="1"/>
        <rFont val="細明體"/>
        <family val="3"/>
        <charset val="136"/>
      </rPr>
      <t>年</t>
    </r>
    <phoneticPr fontId="4" type="noConversion"/>
  </si>
  <si>
    <r>
      <t>總　計</t>
    </r>
    <r>
      <rPr>
        <b/>
        <sz val="11"/>
        <color theme="1"/>
        <rFont val="Times New Roman"/>
        <family val="1"/>
      </rPr>
      <t xml:space="preserve">  /  97</t>
    </r>
    <r>
      <rPr>
        <b/>
        <sz val="11"/>
        <color theme="1"/>
        <rFont val="細明體"/>
        <family val="3"/>
        <charset val="136"/>
      </rPr>
      <t>年</t>
    </r>
    <phoneticPr fontId="4" type="noConversion"/>
  </si>
  <si>
    <r>
      <t>平　均</t>
    </r>
    <r>
      <rPr>
        <b/>
        <sz val="11"/>
        <color theme="1"/>
        <rFont val="Times New Roman"/>
        <family val="1"/>
      </rPr>
      <t xml:space="preserve">  /  98</t>
    </r>
    <r>
      <rPr>
        <b/>
        <sz val="11"/>
        <color theme="1"/>
        <rFont val="細明體"/>
        <family val="3"/>
        <charset val="136"/>
      </rPr>
      <t>年</t>
    </r>
    <phoneticPr fontId="4" type="noConversion"/>
  </si>
  <si>
    <r>
      <t>平　均</t>
    </r>
    <r>
      <rPr>
        <b/>
        <sz val="11"/>
        <color theme="1"/>
        <rFont val="Times New Roman"/>
        <family val="1"/>
      </rPr>
      <t xml:space="preserve">  /  99</t>
    </r>
    <r>
      <rPr>
        <b/>
        <sz val="11"/>
        <color theme="1"/>
        <rFont val="細明體"/>
        <family val="3"/>
        <charset val="136"/>
      </rPr>
      <t>年</t>
    </r>
    <phoneticPr fontId="4" type="noConversion"/>
  </si>
  <si>
    <r>
      <t>平　均</t>
    </r>
    <r>
      <rPr>
        <b/>
        <sz val="12"/>
        <color theme="1"/>
        <rFont val="Times New Roman"/>
        <family val="1"/>
      </rPr>
      <t xml:space="preserve">  / 101</t>
    </r>
    <r>
      <rPr>
        <b/>
        <sz val="12"/>
        <color theme="1"/>
        <rFont val="細明體"/>
        <family val="3"/>
        <charset val="136"/>
      </rPr>
      <t>年</t>
    </r>
    <phoneticPr fontId="4" type="noConversion"/>
  </si>
  <si>
    <r>
      <t xml:space="preserve">104 </t>
    </r>
    <r>
      <rPr>
        <b/>
        <sz val="11"/>
        <color theme="1"/>
        <rFont val="標楷體"/>
        <family val="4"/>
        <charset val="136"/>
      </rPr>
      <t>年</t>
    </r>
    <phoneticPr fontId="6" type="noConversion"/>
  </si>
  <si>
    <r>
      <t xml:space="preserve"> </t>
    </r>
    <r>
      <rPr>
        <sz val="11"/>
        <color theme="1"/>
        <rFont val="標楷體"/>
        <family val="4"/>
        <charset val="136"/>
      </rPr>
      <t>中部其他</t>
    </r>
    <phoneticPr fontId="4" type="noConversion"/>
  </si>
  <si>
    <r>
      <t xml:space="preserve"> </t>
    </r>
    <r>
      <rPr>
        <sz val="11"/>
        <color theme="1"/>
        <rFont val="標楷體"/>
        <family val="4"/>
        <charset val="136"/>
      </rPr>
      <t>臺</t>
    </r>
    <r>
      <rPr>
        <sz val="11"/>
        <color theme="1"/>
        <rFont val="Times New Roman"/>
        <family val="1"/>
      </rPr>
      <t xml:space="preserve">   </t>
    </r>
    <r>
      <rPr>
        <sz val="11"/>
        <color theme="1"/>
        <rFont val="標楷體"/>
        <family val="4"/>
        <charset val="136"/>
      </rPr>
      <t>南</t>
    </r>
    <r>
      <rPr>
        <sz val="11"/>
        <color theme="1"/>
        <rFont val="Times New Roman"/>
        <family val="1"/>
      </rPr>
      <t xml:space="preserve">   </t>
    </r>
    <r>
      <rPr>
        <sz val="11"/>
        <color theme="1"/>
        <rFont val="標楷體"/>
        <family val="4"/>
        <charset val="136"/>
      </rPr>
      <t>市</t>
    </r>
    <phoneticPr fontId="4" type="noConversion"/>
  </si>
  <si>
    <r>
      <t xml:space="preserve"> </t>
    </r>
    <r>
      <rPr>
        <sz val="11"/>
        <color theme="1"/>
        <rFont val="標楷體"/>
        <family val="4"/>
        <charset val="136"/>
      </rPr>
      <t>南部其他</t>
    </r>
    <phoneticPr fontId="4" type="noConversion"/>
  </si>
  <si>
    <r>
      <t xml:space="preserve">q719 </t>
    </r>
    <r>
      <rPr>
        <sz val="11"/>
        <color theme="1"/>
        <rFont val="細明體"/>
        <family val="3"/>
        <charset val="136"/>
      </rPr>
      <t>資產總額（自有資產淨額）</t>
    </r>
    <phoneticPr fontId="4" type="noConversion"/>
  </si>
  <si>
    <r>
      <t>平　均</t>
    </r>
    <r>
      <rPr>
        <b/>
        <sz val="11"/>
        <color theme="1"/>
        <rFont val="Times New Roman"/>
        <family val="1"/>
      </rPr>
      <t xml:space="preserve">  /  88</t>
    </r>
    <r>
      <rPr>
        <b/>
        <sz val="11"/>
        <color theme="1"/>
        <rFont val="細明體"/>
        <family val="3"/>
        <charset val="136"/>
      </rPr>
      <t>年</t>
    </r>
  </si>
  <si>
    <r>
      <t>平　均</t>
    </r>
    <r>
      <rPr>
        <b/>
        <sz val="11"/>
        <color theme="1"/>
        <rFont val="Times New Roman"/>
        <family val="1"/>
      </rPr>
      <t xml:space="preserve">  /  89</t>
    </r>
    <r>
      <rPr>
        <b/>
        <sz val="11"/>
        <color theme="1"/>
        <rFont val="細明體"/>
        <family val="3"/>
        <charset val="136"/>
      </rPr>
      <t>年</t>
    </r>
  </si>
  <si>
    <r>
      <t>平　均</t>
    </r>
    <r>
      <rPr>
        <b/>
        <sz val="11"/>
        <color theme="1"/>
        <rFont val="Times New Roman"/>
        <family val="1"/>
      </rPr>
      <t xml:space="preserve">  /  90</t>
    </r>
    <r>
      <rPr>
        <b/>
        <sz val="11"/>
        <color theme="1"/>
        <rFont val="細明體"/>
        <family val="3"/>
        <charset val="136"/>
      </rPr>
      <t>年</t>
    </r>
    <phoneticPr fontId="4" type="noConversion"/>
  </si>
  <si>
    <r>
      <t>平　均</t>
    </r>
    <r>
      <rPr>
        <b/>
        <sz val="11"/>
        <color theme="1"/>
        <rFont val="Times New Roman"/>
        <family val="1"/>
      </rPr>
      <t xml:space="preserve">  /  91</t>
    </r>
    <r>
      <rPr>
        <b/>
        <sz val="11"/>
        <color theme="1"/>
        <rFont val="細明體"/>
        <family val="3"/>
        <charset val="136"/>
      </rPr>
      <t>年</t>
    </r>
    <phoneticPr fontId="4" type="noConversion"/>
  </si>
  <si>
    <r>
      <t>平　均</t>
    </r>
    <r>
      <rPr>
        <b/>
        <sz val="11"/>
        <color theme="1"/>
        <rFont val="Times New Roman"/>
        <family val="1"/>
      </rPr>
      <t xml:space="preserve">  /  92</t>
    </r>
    <r>
      <rPr>
        <b/>
        <sz val="11"/>
        <color theme="1"/>
        <rFont val="細明體"/>
        <family val="3"/>
        <charset val="136"/>
      </rPr>
      <t>年</t>
    </r>
    <phoneticPr fontId="4" type="noConversion"/>
  </si>
  <si>
    <r>
      <t>平　均</t>
    </r>
    <r>
      <rPr>
        <b/>
        <sz val="11"/>
        <color theme="1"/>
        <rFont val="Times New Roman"/>
        <family val="1"/>
      </rPr>
      <t xml:space="preserve">  /  93</t>
    </r>
    <r>
      <rPr>
        <b/>
        <sz val="11"/>
        <color theme="1"/>
        <rFont val="細明體"/>
        <family val="3"/>
        <charset val="136"/>
      </rPr>
      <t>年</t>
    </r>
    <phoneticPr fontId="4" type="noConversion"/>
  </si>
  <si>
    <r>
      <t>平　均</t>
    </r>
    <r>
      <rPr>
        <b/>
        <sz val="11"/>
        <color theme="1"/>
        <rFont val="Times New Roman"/>
        <family val="1"/>
      </rPr>
      <t xml:space="preserve">  /  94</t>
    </r>
    <r>
      <rPr>
        <b/>
        <sz val="11"/>
        <color theme="1"/>
        <rFont val="細明體"/>
        <family val="3"/>
        <charset val="136"/>
      </rPr>
      <t>年</t>
    </r>
    <phoneticPr fontId="4" type="noConversion"/>
  </si>
  <si>
    <r>
      <t>平　均</t>
    </r>
    <r>
      <rPr>
        <b/>
        <sz val="11"/>
        <color theme="1"/>
        <rFont val="Times New Roman"/>
        <family val="1"/>
      </rPr>
      <t xml:space="preserve">  /  95</t>
    </r>
    <r>
      <rPr>
        <b/>
        <sz val="11"/>
        <color theme="1"/>
        <rFont val="細明體"/>
        <family val="3"/>
        <charset val="136"/>
      </rPr>
      <t>年</t>
    </r>
    <phoneticPr fontId="4" type="noConversion"/>
  </si>
  <si>
    <r>
      <t>平　均</t>
    </r>
    <r>
      <rPr>
        <b/>
        <sz val="11"/>
        <color theme="1"/>
        <rFont val="Times New Roman"/>
        <family val="1"/>
      </rPr>
      <t xml:space="preserve">  /  96</t>
    </r>
    <r>
      <rPr>
        <b/>
        <sz val="11"/>
        <color theme="1"/>
        <rFont val="細明體"/>
        <family val="3"/>
        <charset val="136"/>
      </rPr>
      <t>年</t>
    </r>
    <phoneticPr fontId="4" type="noConversion"/>
  </si>
  <si>
    <r>
      <t>平　均</t>
    </r>
    <r>
      <rPr>
        <b/>
        <sz val="11"/>
        <color theme="1"/>
        <rFont val="Times New Roman"/>
        <family val="1"/>
      </rPr>
      <t xml:space="preserve">  /  97</t>
    </r>
    <r>
      <rPr>
        <b/>
        <sz val="11"/>
        <color theme="1"/>
        <rFont val="細明體"/>
        <family val="3"/>
        <charset val="136"/>
      </rPr>
      <t>年</t>
    </r>
    <phoneticPr fontId="4" type="noConversion"/>
  </si>
  <si>
    <r>
      <t>平　均</t>
    </r>
    <r>
      <rPr>
        <b/>
        <sz val="11"/>
        <color theme="1"/>
        <rFont val="Times New Roman"/>
        <family val="1"/>
      </rPr>
      <t xml:space="preserve">  /  98</t>
    </r>
    <r>
      <rPr>
        <b/>
        <sz val="11"/>
        <color theme="1"/>
        <rFont val="細明體"/>
        <family val="3"/>
        <charset val="136"/>
      </rPr>
      <t>年</t>
    </r>
    <phoneticPr fontId="4" type="noConversion"/>
  </si>
  <si>
    <r>
      <t>平　均</t>
    </r>
    <r>
      <rPr>
        <b/>
        <sz val="11"/>
        <color theme="1"/>
        <rFont val="Times New Roman"/>
        <family val="1"/>
      </rPr>
      <t xml:space="preserve">  / 101</t>
    </r>
    <r>
      <rPr>
        <b/>
        <sz val="11"/>
        <color theme="1"/>
        <rFont val="細明體"/>
        <family val="3"/>
        <charset val="136"/>
      </rPr>
      <t>年</t>
    </r>
    <phoneticPr fontId="4" type="noConversion"/>
  </si>
  <si>
    <r>
      <t>300</t>
    </r>
    <r>
      <rPr>
        <sz val="11"/>
        <color theme="1"/>
        <rFont val="標楷體"/>
        <family val="4"/>
        <charset val="136"/>
      </rPr>
      <t>人以上</t>
    </r>
    <phoneticPr fontId="4" type="noConversion"/>
  </si>
  <si>
    <r>
      <t>1,000</t>
    </r>
    <r>
      <rPr>
        <sz val="11"/>
        <color theme="1"/>
        <rFont val="標楷體"/>
        <family val="4"/>
        <charset val="136"/>
      </rPr>
      <t>萬元～未滿</t>
    </r>
    <r>
      <rPr>
        <sz val="11"/>
        <color theme="1"/>
        <rFont val="Times New Roman"/>
        <family val="1"/>
      </rPr>
      <t>2,000</t>
    </r>
    <r>
      <rPr>
        <sz val="11"/>
        <color theme="1"/>
        <rFont val="標楷體"/>
        <family val="4"/>
        <charset val="136"/>
      </rPr>
      <t>萬元</t>
    </r>
    <phoneticPr fontId="4" type="noConversion"/>
  </si>
  <si>
    <r>
      <t>2,000</t>
    </r>
    <r>
      <rPr>
        <sz val="11"/>
        <color theme="1"/>
        <rFont val="標楷體"/>
        <family val="4"/>
        <charset val="136"/>
      </rPr>
      <t>萬元～未滿</t>
    </r>
    <r>
      <rPr>
        <sz val="11"/>
        <color theme="1"/>
        <rFont val="Times New Roman"/>
        <family val="1"/>
      </rPr>
      <t>5,000</t>
    </r>
    <r>
      <rPr>
        <sz val="11"/>
        <color theme="1"/>
        <rFont val="標楷體"/>
        <family val="4"/>
        <charset val="136"/>
      </rPr>
      <t>萬元</t>
    </r>
    <phoneticPr fontId="4" type="noConversion"/>
  </si>
  <si>
    <r>
      <t>300,000</t>
    </r>
    <r>
      <rPr>
        <sz val="11"/>
        <color theme="1"/>
        <rFont val="標楷體"/>
        <family val="4"/>
        <charset val="136"/>
      </rPr>
      <t>萬元以上</t>
    </r>
    <phoneticPr fontId="4" type="noConversion"/>
  </si>
  <si>
    <r>
      <t xml:space="preserve">q719 </t>
    </r>
    <r>
      <rPr>
        <sz val="11"/>
        <color theme="1"/>
        <rFont val="細明體"/>
        <family val="3"/>
        <charset val="136"/>
      </rPr>
      <t>資產總額（自有資產淨額）</t>
    </r>
    <phoneticPr fontId="4" type="noConversion"/>
  </si>
  <si>
    <r>
      <t>平　均</t>
    </r>
    <r>
      <rPr>
        <b/>
        <sz val="11"/>
        <color theme="1"/>
        <rFont val="Times New Roman"/>
        <family val="1"/>
      </rPr>
      <t xml:space="preserve">  /  91</t>
    </r>
    <r>
      <rPr>
        <b/>
        <sz val="11"/>
        <color theme="1"/>
        <rFont val="細明體"/>
        <family val="3"/>
        <charset val="136"/>
      </rPr>
      <t>年</t>
    </r>
    <phoneticPr fontId="4" type="noConversion"/>
  </si>
  <si>
    <r>
      <t>平　均</t>
    </r>
    <r>
      <rPr>
        <b/>
        <sz val="11"/>
        <color theme="1"/>
        <rFont val="Times New Roman"/>
        <family val="1"/>
      </rPr>
      <t xml:space="preserve">  /  92</t>
    </r>
    <r>
      <rPr>
        <b/>
        <sz val="11"/>
        <color theme="1"/>
        <rFont val="細明體"/>
        <family val="3"/>
        <charset val="136"/>
      </rPr>
      <t>年</t>
    </r>
    <phoneticPr fontId="4" type="noConversion"/>
  </si>
  <si>
    <r>
      <t>平　均</t>
    </r>
    <r>
      <rPr>
        <b/>
        <sz val="11"/>
        <color theme="1"/>
        <rFont val="Times New Roman"/>
        <family val="1"/>
      </rPr>
      <t xml:space="preserve">  /  93</t>
    </r>
    <r>
      <rPr>
        <b/>
        <sz val="11"/>
        <color theme="1"/>
        <rFont val="細明體"/>
        <family val="3"/>
        <charset val="136"/>
      </rPr>
      <t>年</t>
    </r>
    <phoneticPr fontId="4" type="noConversion"/>
  </si>
  <si>
    <r>
      <t>平　均</t>
    </r>
    <r>
      <rPr>
        <b/>
        <sz val="11"/>
        <color theme="1"/>
        <rFont val="Times New Roman"/>
        <family val="1"/>
      </rPr>
      <t xml:space="preserve">  /  94</t>
    </r>
    <r>
      <rPr>
        <b/>
        <sz val="11"/>
        <color theme="1"/>
        <rFont val="細明體"/>
        <family val="3"/>
        <charset val="136"/>
      </rPr>
      <t>年</t>
    </r>
    <phoneticPr fontId="4" type="noConversion"/>
  </si>
  <si>
    <r>
      <t>平　均</t>
    </r>
    <r>
      <rPr>
        <b/>
        <sz val="11"/>
        <color theme="1"/>
        <rFont val="Times New Roman"/>
        <family val="1"/>
      </rPr>
      <t xml:space="preserve">  /  95</t>
    </r>
    <r>
      <rPr>
        <b/>
        <sz val="11"/>
        <color theme="1"/>
        <rFont val="細明體"/>
        <family val="3"/>
        <charset val="136"/>
      </rPr>
      <t>年</t>
    </r>
    <phoneticPr fontId="4" type="noConversion"/>
  </si>
  <si>
    <r>
      <t>平　均</t>
    </r>
    <r>
      <rPr>
        <b/>
        <sz val="11"/>
        <color theme="1"/>
        <rFont val="Times New Roman"/>
        <family val="1"/>
      </rPr>
      <t xml:space="preserve">  /  96</t>
    </r>
    <r>
      <rPr>
        <b/>
        <sz val="11"/>
        <color theme="1"/>
        <rFont val="細明體"/>
        <family val="3"/>
        <charset val="136"/>
      </rPr>
      <t>年</t>
    </r>
    <phoneticPr fontId="4" type="noConversion"/>
  </si>
  <si>
    <r>
      <t>平　均</t>
    </r>
    <r>
      <rPr>
        <b/>
        <sz val="11"/>
        <color theme="1"/>
        <rFont val="Times New Roman"/>
        <family val="1"/>
      </rPr>
      <t xml:space="preserve">  /  97</t>
    </r>
    <r>
      <rPr>
        <b/>
        <sz val="11"/>
        <color theme="1"/>
        <rFont val="細明體"/>
        <family val="3"/>
        <charset val="136"/>
      </rPr>
      <t>年</t>
    </r>
    <phoneticPr fontId="4" type="noConversion"/>
  </si>
  <si>
    <r>
      <t xml:space="preserve"> </t>
    </r>
    <r>
      <rPr>
        <sz val="11"/>
        <color theme="1"/>
        <rFont val="標楷體"/>
        <family val="4"/>
        <charset val="136"/>
      </rPr>
      <t>新</t>
    </r>
    <r>
      <rPr>
        <sz val="11"/>
        <color theme="1"/>
        <rFont val="Times New Roman"/>
        <family val="1"/>
      </rPr>
      <t xml:space="preserve">   </t>
    </r>
    <r>
      <rPr>
        <sz val="11"/>
        <color theme="1"/>
        <rFont val="標楷體"/>
        <family val="4"/>
        <charset val="136"/>
      </rPr>
      <t>北</t>
    </r>
    <r>
      <rPr>
        <sz val="11"/>
        <color theme="1"/>
        <rFont val="Times New Roman"/>
        <family val="1"/>
      </rPr>
      <t xml:space="preserve">   </t>
    </r>
    <r>
      <rPr>
        <sz val="11"/>
        <color theme="1"/>
        <rFont val="標楷體"/>
        <family val="4"/>
        <charset val="136"/>
      </rPr>
      <t>市</t>
    </r>
    <phoneticPr fontId="4" type="noConversion"/>
  </si>
  <si>
    <r>
      <t xml:space="preserve"> </t>
    </r>
    <r>
      <rPr>
        <sz val="11"/>
        <color theme="1"/>
        <rFont val="標楷體"/>
        <family val="4"/>
        <charset val="136"/>
      </rPr>
      <t>臺</t>
    </r>
    <r>
      <rPr>
        <sz val="11"/>
        <color theme="1"/>
        <rFont val="Times New Roman"/>
        <family val="1"/>
      </rPr>
      <t xml:space="preserve">   </t>
    </r>
    <r>
      <rPr>
        <sz val="11"/>
        <color theme="1"/>
        <rFont val="標楷體"/>
        <family val="4"/>
        <charset val="136"/>
      </rPr>
      <t>北</t>
    </r>
    <r>
      <rPr>
        <sz val="11"/>
        <color theme="1"/>
        <rFont val="Times New Roman"/>
        <family val="1"/>
      </rPr>
      <t xml:space="preserve">   </t>
    </r>
    <r>
      <rPr>
        <sz val="11"/>
        <color theme="1"/>
        <rFont val="標楷體"/>
        <family val="4"/>
        <charset val="136"/>
      </rPr>
      <t>市</t>
    </r>
    <phoneticPr fontId="4" type="noConversion"/>
  </si>
  <si>
    <r>
      <t xml:space="preserve"> </t>
    </r>
    <r>
      <rPr>
        <sz val="11"/>
        <color theme="1"/>
        <rFont val="標楷體"/>
        <family val="4"/>
        <charset val="136"/>
      </rPr>
      <t>高</t>
    </r>
    <r>
      <rPr>
        <sz val="11"/>
        <color theme="1"/>
        <rFont val="Times New Roman"/>
        <family val="1"/>
      </rPr>
      <t xml:space="preserve">   </t>
    </r>
    <r>
      <rPr>
        <sz val="11"/>
        <color theme="1"/>
        <rFont val="標楷體"/>
        <family val="4"/>
        <charset val="136"/>
      </rPr>
      <t>雄</t>
    </r>
    <r>
      <rPr>
        <sz val="11"/>
        <color theme="1"/>
        <rFont val="Times New Roman"/>
        <family val="1"/>
      </rPr>
      <t xml:space="preserve">   </t>
    </r>
    <r>
      <rPr>
        <sz val="11"/>
        <color theme="1"/>
        <rFont val="標楷體"/>
        <family val="4"/>
        <charset val="136"/>
      </rPr>
      <t>市</t>
    </r>
    <phoneticPr fontId="4" type="noConversion"/>
  </si>
  <si>
    <r>
      <t>自有資產占實際運用資產淨額比例</t>
    </r>
    <r>
      <rPr>
        <sz val="13"/>
        <color theme="1"/>
        <rFont val="Times New Roman"/>
        <family val="1"/>
      </rPr>
      <t>(%)</t>
    </r>
  </si>
  <si>
    <r>
      <t>全年生產總額占實際運用資產淨額比例</t>
    </r>
    <r>
      <rPr>
        <sz val="13"/>
        <color theme="1"/>
        <rFont val="Times New Roman"/>
        <family val="1"/>
      </rPr>
      <t>(%)</t>
    </r>
  </si>
  <si>
    <r>
      <t>112</t>
    </r>
    <r>
      <rPr>
        <sz val="12"/>
        <color theme="1"/>
        <rFont val="標楷體"/>
        <family val="4"/>
        <charset val="136"/>
      </rPr>
      <t>年</t>
    </r>
    <phoneticPr fontId="4" type="noConversion"/>
  </si>
  <si>
    <r>
      <t>111</t>
    </r>
    <r>
      <rPr>
        <sz val="12"/>
        <color theme="1"/>
        <rFont val="標楷體"/>
        <family val="4"/>
        <charset val="136"/>
      </rPr>
      <t>年</t>
    </r>
    <phoneticPr fontId="4" type="noConversion"/>
  </si>
  <si>
    <r>
      <t>未滿</t>
    </r>
    <r>
      <rPr>
        <sz val="11"/>
        <color theme="1"/>
        <rFont val="Times New Roman"/>
        <family val="1"/>
      </rPr>
      <t>600</t>
    </r>
    <r>
      <rPr>
        <sz val="11"/>
        <color theme="1"/>
        <rFont val="標楷體"/>
        <family val="4"/>
        <charset val="136"/>
      </rPr>
      <t>萬元</t>
    </r>
  </si>
  <si>
    <r>
      <t>600</t>
    </r>
    <r>
      <rPr>
        <sz val="11"/>
        <color theme="1"/>
        <rFont val="標楷體"/>
        <family val="4"/>
        <charset val="136"/>
      </rPr>
      <t>萬元～未滿</t>
    </r>
    <r>
      <rPr>
        <sz val="11"/>
        <color theme="1"/>
        <rFont val="Times New Roman"/>
        <family val="1"/>
      </rPr>
      <t>1,000</t>
    </r>
    <r>
      <rPr>
        <sz val="11"/>
        <color theme="1"/>
        <rFont val="標楷體"/>
        <family val="4"/>
        <charset val="136"/>
      </rPr>
      <t>萬元</t>
    </r>
  </si>
  <si>
    <r>
      <t>1,000</t>
    </r>
    <r>
      <rPr>
        <sz val="11"/>
        <color theme="1"/>
        <rFont val="標楷體"/>
        <family val="4"/>
        <charset val="136"/>
      </rPr>
      <t>萬元～未滿</t>
    </r>
    <r>
      <rPr>
        <sz val="11"/>
        <color theme="1"/>
        <rFont val="Times New Roman"/>
        <family val="1"/>
      </rPr>
      <t>2,000</t>
    </r>
    <r>
      <rPr>
        <sz val="11"/>
        <color theme="1"/>
        <rFont val="標楷體"/>
        <family val="4"/>
        <charset val="136"/>
      </rPr>
      <t>萬元</t>
    </r>
  </si>
  <si>
    <r>
      <t>2,000</t>
    </r>
    <r>
      <rPr>
        <sz val="11"/>
        <color theme="1"/>
        <rFont val="標楷體"/>
        <family val="4"/>
        <charset val="136"/>
      </rPr>
      <t>萬元～未滿</t>
    </r>
    <r>
      <rPr>
        <sz val="11"/>
        <color theme="1"/>
        <rFont val="Times New Roman"/>
        <family val="1"/>
      </rPr>
      <t>5,000</t>
    </r>
    <r>
      <rPr>
        <sz val="11"/>
        <color theme="1"/>
        <rFont val="標楷體"/>
        <family val="4"/>
        <charset val="136"/>
      </rPr>
      <t>萬元</t>
    </r>
  </si>
  <si>
    <r>
      <t>5,000</t>
    </r>
    <r>
      <rPr>
        <sz val="11"/>
        <color theme="1"/>
        <rFont val="標楷體"/>
        <family val="4"/>
        <charset val="136"/>
      </rPr>
      <t>萬元～未滿</t>
    </r>
    <r>
      <rPr>
        <sz val="11"/>
        <color theme="1"/>
        <rFont val="Times New Roman"/>
        <family val="1"/>
      </rPr>
      <t>10,000</t>
    </r>
    <r>
      <rPr>
        <sz val="11"/>
        <color theme="1"/>
        <rFont val="標楷體"/>
        <family val="4"/>
        <charset val="136"/>
      </rPr>
      <t>萬元</t>
    </r>
  </si>
  <si>
    <r>
      <t>10,000</t>
    </r>
    <r>
      <rPr>
        <sz val="11"/>
        <color theme="1"/>
        <rFont val="標楷體"/>
        <family val="4"/>
        <charset val="136"/>
      </rPr>
      <t>萬元～未滿</t>
    </r>
    <r>
      <rPr>
        <sz val="11"/>
        <color theme="1"/>
        <rFont val="Times New Roman"/>
        <family val="1"/>
      </rPr>
      <t>30,000</t>
    </r>
    <r>
      <rPr>
        <sz val="11"/>
        <color theme="1"/>
        <rFont val="標楷體"/>
        <family val="4"/>
        <charset val="136"/>
      </rPr>
      <t>萬元</t>
    </r>
  </si>
  <si>
    <r>
      <t>30,000</t>
    </r>
    <r>
      <rPr>
        <sz val="11"/>
        <color theme="1"/>
        <rFont val="標楷體"/>
        <family val="4"/>
        <charset val="136"/>
      </rPr>
      <t>萬元～未滿</t>
    </r>
    <r>
      <rPr>
        <sz val="11"/>
        <color theme="1"/>
        <rFont val="Times New Roman"/>
        <family val="1"/>
      </rPr>
      <t>50,000</t>
    </r>
    <r>
      <rPr>
        <sz val="11"/>
        <color theme="1"/>
        <rFont val="標楷體"/>
        <family val="4"/>
        <charset val="136"/>
      </rPr>
      <t>萬元</t>
    </r>
  </si>
  <si>
    <r>
      <t>50,000</t>
    </r>
    <r>
      <rPr>
        <sz val="11"/>
        <color theme="1"/>
        <rFont val="標楷體"/>
        <family val="4"/>
        <charset val="136"/>
      </rPr>
      <t>萬元～未滿</t>
    </r>
    <r>
      <rPr>
        <sz val="11"/>
        <color theme="1"/>
        <rFont val="Times New Roman"/>
        <family val="1"/>
      </rPr>
      <t>100,000</t>
    </r>
    <r>
      <rPr>
        <sz val="11"/>
        <color theme="1"/>
        <rFont val="標楷體"/>
        <family val="4"/>
        <charset val="136"/>
      </rPr>
      <t>萬元</t>
    </r>
  </si>
  <si>
    <r>
      <t>100,000</t>
    </r>
    <r>
      <rPr>
        <sz val="11"/>
        <color theme="1"/>
        <rFont val="標楷體"/>
        <family val="4"/>
        <charset val="136"/>
      </rPr>
      <t>萬元～未滿</t>
    </r>
    <r>
      <rPr>
        <sz val="11"/>
        <color theme="1"/>
        <rFont val="Times New Roman"/>
        <family val="1"/>
      </rPr>
      <t>300,000</t>
    </r>
    <r>
      <rPr>
        <sz val="11"/>
        <color theme="1"/>
        <rFont val="標楷體"/>
        <family val="4"/>
        <charset val="136"/>
      </rPr>
      <t>萬元</t>
    </r>
  </si>
  <si>
    <r>
      <t>300,000</t>
    </r>
    <r>
      <rPr>
        <sz val="11"/>
        <color theme="1"/>
        <rFont val="標楷體"/>
        <family val="4"/>
        <charset val="136"/>
      </rPr>
      <t>萬元以上</t>
    </r>
  </si>
  <si>
    <r>
      <t>平　均</t>
    </r>
    <r>
      <rPr>
        <b/>
        <sz val="11"/>
        <color theme="1"/>
        <rFont val="Times New Roman"/>
        <family val="1"/>
      </rPr>
      <t xml:space="preserve">  /  90</t>
    </r>
    <r>
      <rPr>
        <b/>
        <sz val="11"/>
        <color theme="1"/>
        <rFont val="細明體"/>
        <family val="3"/>
        <charset val="136"/>
      </rPr>
      <t>年</t>
    </r>
    <phoneticPr fontId="4" type="noConversion"/>
  </si>
  <si>
    <r>
      <t>平　均</t>
    </r>
    <r>
      <rPr>
        <b/>
        <sz val="11"/>
        <color theme="1"/>
        <rFont val="Times New Roman"/>
        <family val="1"/>
      </rPr>
      <t xml:space="preserve">  /  91</t>
    </r>
    <r>
      <rPr>
        <b/>
        <sz val="11"/>
        <color theme="1"/>
        <rFont val="細明體"/>
        <family val="3"/>
        <charset val="136"/>
      </rPr>
      <t>年</t>
    </r>
    <phoneticPr fontId="4" type="noConversion"/>
  </si>
  <si>
    <r>
      <t>平　均</t>
    </r>
    <r>
      <rPr>
        <b/>
        <sz val="11"/>
        <color theme="1"/>
        <rFont val="Times New Roman"/>
        <family val="1"/>
      </rPr>
      <t xml:space="preserve">  /  92</t>
    </r>
    <r>
      <rPr>
        <b/>
        <sz val="11"/>
        <color theme="1"/>
        <rFont val="細明體"/>
        <family val="3"/>
        <charset val="136"/>
      </rPr>
      <t>年</t>
    </r>
    <phoneticPr fontId="4" type="noConversion"/>
  </si>
  <si>
    <r>
      <t>平　均</t>
    </r>
    <r>
      <rPr>
        <b/>
        <sz val="11"/>
        <color theme="1"/>
        <rFont val="Times New Roman"/>
        <family val="1"/>
      </rPr>
      <t xml:space="preserve">  /  93</t>
    </r>
    <r>
      <rPr>
        <b/>
        <sz val="11"/>
        <color theme="1"/>
        <rFont val="細明體"/>
        <family val="3"/>
        <charset val="136"/>
      </rPr>
      <t>年</t>
    </r>
    <phoneticPr fontId="4" type="noConversion"/>
  </si>
  <si>
    <r>
      <t>平　均</t>
    </r>
    <r>
      <rPr>
        <b/>
        <sz val="11"/>
        <color theme="1"/>
        <rFont val="Times New Roman"/>
        <family val="1"/>
      </rPr>
      <t xml:space="preserve">  /  94</t>
    </r>
    <r>
      <rPr>
        <b/>
        <sz val="11"/>
        <color theme="1"/>
        <rFont val="細明體"/>
        <family val="3"/>
        <charset val="136"/>
      </rPr>
      <t>年</t>
    </r>
    <phoneticPr fontId="4" type="noConversion"/>
  </si>
  <si>
    <r>
      <t>平　均</t>
    </r>
    <r>
      <rPr>
        <b/>
        <sz val="11"/>
        <color theme="1"/>
        <rFont val="Times New Roman"/>
        <family val="1"/>
      </rPr>
      <t xml:space="preserve">  /  95</t>
    </r>
    <r>
      <rPr>
        <b/>
        <sz val="11"/>
        <color theme="1"/>
        <rFont val="細明體"/>
        <family val="3"/>
        <charset val="136"/>
      </rPr>
      <t>年</t>
    </r>
    <phoneticPr fontId="4" type="noConversion"/>
  </si>
  <si>
    <r>
      <t>平　均</t>
    </r>
    <r>
      <rPr>
        <b/>
        <sz val="11"/>
        <color theme="1"/>
        <rFont val="Times New Roman"/>
        <family val="1"/>
      </rPr>
      <t xml:space="preserve">  /  97</t>
    </r>
    <r>
      <rPr>
        <b/>
        <sz val="11"/>
        <color theme="1"/>
        <rFont val="細明體"/>
        <family val="3"/>
        <charset val="136"/>
      </rPr>
      <t>年</t>
    </r>
    <phoneticPr fontId="4" type="noConversion"/>
  </si>
  <si>
    <r>
      <t>平　均</t>
    </r>
    <r>
      <rPr>
        <b/>
        <sz val="11"/>
        <color theme="1"/>
        <rFont val="Times New Roman"/>
        <family val="1"/>
      </rPr>
      <t xml:space="preserve">  /  100</t>
    </r>
    <r>
      <rPr>
        <b/>
        <sz val="11"/>
        <color theme="1"/>
        <rFont val="細明體"/>
        <family val="3"/>
        <charset val="136"/>
      </rPr>
      <t>年</t>
    </r>
    <phoneticPr fontId="4" type="noConversion"/>
  </si>
  <si>
    <r>
      <t>平　均</t>
    </r>
    <r>
      <rPr>
        <b/>
        <sz val="11"/>
        <color theme="1"/>
        <rFont val="Times New Roman"/>
        <family val="1"/>
      </rPr>
      <t xml:space="preserve">  / 101</t>
    </r>
    <r>
      <rPr>
        <b/>
        <sz val="11"/>
        <color theme="1"/>
        <rFont val="細明體"/>
        <family val="3"/>
        <charset val="136"/>
      </rPr>
      <t>年</t>
    </r>
    <phoneticPr fontId="4" type="noConversion"/>
  </si>
  <si>
    <r>
      <t>平　均</t>
    </r>
    <r>
      <rPr>
        <b/>
        <sz val="11"/>
        <color theme="1"/>
        <rFont val="Times New Roman"/>
        <family val="1"/>
      </rPr>
      <t xml:space="preserve">  /  102</t>
    </r>
    <r>
      <rPr>
        <b/>
        <sz val="11"/>
        <color theme="1"/>
        <rFont val="細明體"/>
        <family val="3"/>
        <charset val="136"/>
      </rPr>
      <t>年</t>
    </r>
    <phoneticPr fontId="4" type="noConversion"/>
  </si>
  <si>
    <r>
      <t>10,000</t>
    </r>
    <r>
      <rPr>
        <sz val="11"/>
        <color theme="1"/>
        <rFont val="標楷體"/>
        <family val="4"/>
        <charset val="136"/>
      </rPr>
      <t>萬元～未滿</t>
    </r>
    <r>
      <rPr>
        <sz val="11"/>
        <color theme="1"/>
        <rFont val="Times New Roman"/>
        <family val="1"/>
      </rPr>
      <t>30,000</t>
    </r>
    <r>
      <rPr>
        <sz val="11"/>
        <color theme="1"/>
        <rFont val="標楷體"/>
        <family val="4"/>
        <charset val="136"/>
      </rPr>
      <t>萬元</t>
    </r>
    <phoneticPr fontId="4" type="noConversion"/>
  </si>
  <si>
    <r>
      <t>50,000</t>
    </r>
    <r>
      <rPr>
        <sz val="11"/>
        <color theme="1"/>
        <rFont val="標楷體"/>
        <family val="4"/>
        <charset val="136"/>
      </rPr>
      <t>萬元～未滿</t>
    </r>
    <r>
      <rPr>
        <sz val="11"/>
        <color theme="1"/>
        <rFont val="Times New Roman"/>
        <family val="1"/>
      </rPr>
      <t>100,000</t>
    </r>
    <r>
      <rPr>
        <sz val="11"/>
        <color theme="1"/>
        <rFont val="標楷體"/>
        <family val="4"/>
        <charset val="136"/>
      </rPr>
      <t>萬元</t>
    </r>
    <phoneticPr fontId="4" type="noConversion"/>
  </si>
  <si>
    <r>
      <t>300,000</t>
    </r>
    <r>
      <rPr>
        <sz val="11"/>
        <color theme="1"/>
        <rFont val="標楷體"/>
        <family val="4"/>
        <charset val="136"/>
      </rPr>
      <t>萬元以上</t>
    </r>
    <phoneticPr fontId="4" type="noConversion"/>
  </si>
  <si>
    <r>
      <t>平　均</t>
    </r>
    <r>
      <rPr>
        <b/>
        <sz val="11"/>
        <color theme="1"/>
        <rFont val="Times New Roman"/>
        <family val="1"/>
      </rPr>
      <t xml:space="preserve">  /  90</t>
    </r>
    <r>
      <rPr>
        <b/>
        <sz val="11"/>
        <color theme="1"/>
        <rFont val="細明體"/>
        <family val="3"/>
        <charset val="136"/>
      </rPr>
      <t>年</t>
    </r>
    <phoneticPr fontId="4" type="noConversion"/>
  </si>
  <si>
    <r>
      <t>平　均</t>
    </r>
    <r>
      <rPr>
        <b/>
        <sz val="11"/>
        <color theme="1"/>
        <rFont val="Times New Roman"/>
        <family val="1"/>
      </rPr>
      <t xml:space="preserve">  /  98</t>
    </r>
    <r>
      <rPr>
        <b/>
        <sz val="11"/>
        <color theme="1"/>
        <rFont val="細明體"/>
        <family val="3"/>
        <charset val="136"/>
      </rPr>
      <t>年</t>
    </r>
    <phoneticPr fontId="4" type="noConversion"/>
  </si>
  <si>
    <r>
      <t xml:space="preserve">113 </t>
    </r>
    <r>
      <rPr>
        <b/>
        <sz val="11"/>
        <color theme="1"/>
        <rFont val="標楷體"/>
        <family val="4"/>
        <charset val="136"/>
      </rPr>
      <t>年</t>
    </r>
    <phoneticPr fontId="6" type="noConversion"/>
  </si>
  <si>
    <r>
      <t xml:space="preserve"> </t>
    </r>
    <r>
      <rPr>
        <sz val="11"/>
        <color theme="1"/>
        <rFont val="標楷體"/>
        <family val="4"/>
        <charset val="136"/>
      </rPr>
      <t>臺</t>
    </r>
    <r>
      <rPr>
        <sz val="11"/>
        <color theme="1"/>
        <rFont val="Times New Roman"/>
        <family val="1"/>
      </rPr>
      <t xml:space="preserve">   </t>
    </r>
    <r>
      <rPr>
        <sz val="11"/>
        <color theme="1"/>
        <rFont val="標楷體"/>
        <family val="4"/>
        <charset val="136"/>
      </rPr>
      <t>中</t>
    </r>
    <r>
      <rPr>
        <sz val="11"/>
        <color theme="1"/>
        <rFont val="Times New Roman"/>
        <family val="1"/>
      </rPr>
      <t xml:space="preserve">   </t>
    </r>
    <r>
      <rPr>
        <sz val="11"/>
        <color theme="1"/>
        <rFont val="標楷體"/>
        <family val="4"/>
        <charset val="136"/>
      </rPr>
      <t>市</t>
    </r>
    <phoneticPr fontId="4" type="noConversion"/>
  </si>
  <si>
    <r>
      <t xml:space="preserve"> </t>
    </r>
    <r>
      <rPr>
        <sz val="11"/>
        <color theme="1"/>
        <rFont val="標楷體"/>
        <family val="4"/>
        <charset val="136"/>
      </rPr>
      <t>高</t>
    </r>
    <r>
      <rPr>
        <sz val="11"/>
        <color theme="1"/>
        <rFont val="Times New Roman"/>
        <family val="1"/>
      </rPr>
      <t xml:space="preserve">   </t>
    </r>
    <r>
      <rPr>
        <sz val="11"/>
        <color theme="1"/>
        <rFont val="標楷體"/>
        <family val="4"/>
        <charset val="136"/>
      </rPr>
      <t>雄</t>
    </r>
    <r>
      <rPr>
        <sz val="11"/>
        <color theme="1"/>
        <rFont val="Times New Roman"/>
        <family val="1"/>
      </rPr>
      <t xml:space="preserve">   </t>
    </r>
    <r>
      <rPr>
        <sz val="11"/>
        <color theme="1"/>
        <rFont val="標楷體"/>
        <family val="4"/>
        <charset val="136"/>
      </rPr>
      <t>市</t>
    </r>
    <phoneticPr fontId="4" type="noConversion"/>
  </si>
  <si>
    <r>
      <t>9</t>
    </r>
    <r>
      <rPr>
        <sz val="11"/>
        <color theme="1"/>
        <rFont val="標楷體"/>
        <family val="4"/>
        <charset val="136"/>
      </rPr>
      <t>人及以下</t>
    </r>
  </si>
  <si>
    <r>
      <t xml:space="preserve">10 </t>
    </r>
    <r>
      <rPr>
        <sz val="11"/>
        <color theme="1"/>
        <rFont val="標楷體"/>
        <family val="4"/>
        <charset val="136"/>
      </rPr>
      <t>～</t>
    </r>
    <r>
      <rPr>
        <sz val="11"/>
        <color theme="1"/>
        <rFont val="Times New Roman"/>
        <family val="1"/>
      </rPr>
      <t>19</t>
    </r>
    <r>
      <rPr>
        <sz val="11"/>
        <color theme="1"/>
        <rFont val="標楷體"/>
        <family val="4"/>
        <charset val="136"/>
      </rPr>
      <t>人</t>
    </r>
  </si>
  <si>
    <r>
      <t xml:space="preserve">20 </t>
    </r>
    <r>
      <rPr>
        <sz val="11"/>
        <color theme="1"/>
        <rFont val="標楷體"/>
        <family val="4"/>
        <charset val="136"/>
      </rPr>
      <t>～</t>
    </r>
    <r>
      <rPr>
        <sz val="11"/>
        <color theme="1"/>
        <rFont val="Times New Roman"/>
        <family val="1"/>
      </rPr>
      <t>49</t>
    </r>
    <r>
      <rPr>
        <sz val="11"/>
        <color theme="1"/>
        <rFont val="標楷體"/>
        <family val="4"/>
        <charset val="136"/>
      </rPr>
      <t>人</t>
    </r>
  </si>
  <si>
    <r>
      <t xml:space="preserve">50 </t>
    </r>
    <r>
      <rPr>
        <sz val="11"/>
        <color theme="1"/>
        <rFont val="標楷體"/>
        <family val="4"/>
        <charset val="136"/>
      </rPr>
      <t>～</t>
    </r>
    <r>
      <rPr>
        <sz val="11"/>
        <color theme="1"/>
        <rFont val="Times New Roman"/>
        <family val="1"/>
      </rPr>
      <t>99</t>
    </r>
    <r>
      <rPr>
        <sz val="11"/>
        <color theme="1"/>
        <rFont val="標楷體"/>
        <family val="4"/>
        <charset val="136"/>
      </rPr>
      <t>人</t>
    </r>
  </si>
  <si>
    <r>
      <t>100</t>
    </r>
    <r>
      <rPr>
        <sz val="11"/>
        <color theme="1"/>
        <rFont val="標楷體"/>
        <family val="4"/>
        <charset val="136"/>
      </rPr>
      <t>～</t>
    </r>
    <r>
      <rPr>
        <sz val="11"/>
        <color theme="1"/>
        <rFont val="Times New Roman"/>
        <family val="1"/>
      </rPr>
      <t>299</t>
    </r>
    <r>
      <rPr>
        <sz val="11"/>
        <color theme="1"/>
        <rFont val="標楷體"/>
        <family val="4"/>
        <charset val="136"/>
      </rPr>
      <t>人</t>
    </r>
  </si>
  <si>
    <r>
      <t>300</t>
    </r>
    <r>
      <rPr>
        <sz val="11"/>
        <color theme="1"/>
        <rFont val="標楷體"/>
        <family val="4"/>
        <charset val="136"/>
      </rPr>
      <t>人以上</t>
    </r>
  </si>
  <si>
    <r>
      <t>平　均</t>
    </r>
    <r>
      <rPr>
        <b/>
        <sz val="11"/>
        <color theme="1"/>
        <rFont val="Times New Roman"/>
        <family val="1"/>
      </rPr>
      <t xml:space="preserve">  /  90</t>
    </r>
    <r>
      <rPr>
        <b/>
        <sz val="11"/>
        <color theme="1"/>
        <rFont val="細明體"/>
        <family val="3"/>
        <charset val="136"/>
      </rPr>
      <t>年</t>
    </r>
    <phoneticPr fontId="4" type="noConversion"/>
  </si>
  <si>
    <r>
      <t>平　均</t>
    </r>
    <r>
      <rPr>
        <b/>
        <sz val="11"/>
        <color theme="1"/>
        <rFont val="Times New Roman"/>
        <family val="1"/>
      </rPr>
      <t xml:space="preserve">  /  92</t>
    </r>
    <r>
      <rPr>
        <b/>
        <sz val="11"/>
        <color theme="1"/>
        <rFont val="細明體"/>
        <family val="3"/>
        <charset val="136"/>
      </rPr>
      <t>年</t>
    </r>
    <phoneticPr fontId="4" type="noConversion"/>
  </si>
  <si>
    <r>
      <t>平　均</t>
    </r>
    <r>
      <rPr>
        <b/>
        <sz val="11"/>
        <color theme="1"/>
        <rFont val="Times New Roman"/>
        <family val="1"/>
      </rPr>
      <t xml:space="preserve">  /  95</t>
    </r>
    <r>
      <rPr>
        <b/>
        <sz val="11"/>
        <color theme="1"/>
        <rFont val="細明體"/>
        <family val="3"/>
        <charset val="136"/>
      </rPr>
      <t>年</t>
    </r>
    <phoneticPr fontId="4" type="noConversion"/>
  </si>
  <si>
    <r>
      <t>平　均</t>
    </r>
    <r>
      <rPr>
        <b/>
        <sz val="11"/>
        <color theme="1"/>
        <rFont val="Times New Roman"/>
        <family val="1"/>
      </rPr>
      <t xml:space="preserve">  /  96</t>
    </r>
    <r>
      <rPr>
        <b/>
        <sz val="11"/>
        <color theme="1"/>
        <rFont val="細明體"/>
        <family val="3"/>
        <charset val="136"/>
      </rPr>
      <t>年</t>
    </r>
    <phoneticPr fontId="4" type="noConversion"/>
  </si>
  <si>
    <r>
      <t>平　均</t>
    </r>
    <r>
      <rPr>
        <b/>
        <sz val="11"/>
        <color theme="1"/>
        <rFont val="Times New Roman"/>
        <family val="1"/>
      </rPr>
      <t xml:space="preserve">  /  99</t>
    </r>
    <r>
      <rPr>
        <b/>
        <sz val="11"/>
        <color theme="1"/>
        <rFont val="細明體"/>
        <family val="3"/>
        <charset val="136"/>
      </rPr>
      <t>年</t>
    </r>
    <phoneticPr fontId="4" type="noConversion"/>
  </si>
  <si>
    <r>
      <t>平　均</t>
    </r>
    <r>
      <rPr>
        <b/>
        <sz val="11"/>
        <color theme="1"/>
        <rFont val="Times New Roman"/>
        <family val="1"/>
      </rPr>
      <t xml:space="preserve">  /  102</t>
    </r>
    <r>
      <rPr>
        <b/>
        <sz val="11"/>
        <color theme="1"/>
        <rFont val="細明體"/>
        <family val="3"/>
        <charset val="136"/>
      </rPr>
      <t>年</t>
    </r>
    <phoneticPr fontId="4" type="noConversion"/>
  </si>
  <si>
    <r>
      <t>平　均</t>
    </r>
    <r>
      <rPr>
        <b/>
        <sz val="11"/>
        <color theme="1"/>
        <rFont val="Times New Roman"/>
        <family val="1"/>
      </rPr>
      <t xml:space="preserve">  /  103</t>
    </r>
    <r>
      <rPr>
        <b/>
        <sz val="11"/>
        <color theme="1"/>
        <rFont val="細明體"/>
        <family val="3"/>
        <charset val="136"/>
      </rPr>
      <t>年</t>
    </r>
    <phoneticPr fontId="4" type="noConversion"/>
  </si>
  <si>
    <r>
      <t xml:space="preserve">105 </t>
    </r>
    <r>
      <rPr>
        <b/>
        <sz val="11"/>
        <color theme="1"/>
        <rFont val="標楷體"/>
        <family val="4"/>
        <charset val="136"/>
      </rPr>
      <t>年</t>
    </r>
    <phoneticPr fontId="6" type="noConversion"/>
  </si>
  <si>
    <r>
      <t>9</t>
    </r>
    <r>
      <rPr>
        <sz val="11"/>
        <color theme="1"/>
        <rFont val="標楷體"/>
        <family val="4"/>
        <charset val="136"/>
      </rPr>
      <t>人及以下</t>
    </r>
    <phoneticPr fontId="4" type="noConversion"/>
  </si>
  <si>
    <r>
      <t>20</t>
    </r>
    <r>
      <rPr>
        <sz val="11"/>
        <color theme="1"/>
        <rFont val="標楷體"/>
        <family val="4"/>
        <charset val="136"/>
      </rPr>
      <t>～</t>
    </r>
    <r>
      <rPr>
        <sz val="11"/>
        <color theme="1"/>
        <rFont val="Times New Roman"/>
        <family val="1"/>
      </rPr>
      <t>49</t>
    </r>
    <r>
      <rPr>
        <sz val="11"/>
        <color theme="1"/>
        <rFont val="標楷體"/>
        <family val="4"/>
        <charset val="136"/>
      </rPr>
      <t>人</t>
    </r>
    <phoneticPr fontId="4" type="noConversion"/>
  </si>
  <si>
    <r>
      <t>100</t>
    </r>
    <r>
      <rPr>
        <sz val="11"/>
        <color theme="1"/>
        <rFont val="標楷體"/>
        <family val="4"/>
        <charset val="136"/>
      </rPr>
      <t>～</t>
    </r>
    <r>
      <rPr>
        <sz val="11"/>
        <color theme="1"/>
        <rFont val="Times New Roman"/>
        <family val="1"/>
      </rPr>
      <t>299</t>
    </r>
    <r>
      <rPr>
        <sz val="11"/>
        <color theme="1"/>
        <rFont val="標楷體"/>
        <family val="4"/>
        <charset val="136"/>
      </rPr>
      <t>人</t>
    </r>
    <phoneticPr fontId="4" type="noConversion"/>
  </si>
  <si>
    <r>
      <t>600</t>
    </r>
    <r>
      <rPr>
        <sz val="11"/>
        <color theme="1"/>
        <rFont val="標楷體"/>
        <family val="4"/>
        <charset val="136"/>
      </rPr>
      <t>萬元～未滿</t>
    </r>
    <r>
      <rPr>
        <sz val="11"/>
        <color theme="1"/>
        <rFont val="Times New Roman"/>
        <family val="1"/>
      </rPr>
      <t>1,000</t>
    </r>
    <r>
      <rPr>
        <sz val="11"/>
        <color theme="1"/>
        <rFont val="標楷體"/>
        <family val="4"/>
        <charset val="136"/>
      </rPr>
      <t>萬元</t>
    </r>
    <phoneticPr fontId="4" type="noConversion"/>
  </si>
  <si>
    <r>
      <t>2,000</t>
    </r>
    <r>
      <rPr>
        <sz val="11"/>
        <color theme="1"/>
        <rFont val="標楷體"/>
        <family val="4"/>
        <charset val="136"/>
      </rPr>
      <t>萬元～未滿</t>
    </r>
    <r>
      <rPr>
        <sz val="11"/>
        <color theme="1"/>
        <rFont val="Times New Roman"/>
        <family val="1"/>
      </rPr>
      <t>5,000</t>
    </r>
    <r>
      <rPr>
        <sz val="11"/>
        <color theme="1"/>
        <rFont val="標楷體"/>
        <family val="4"/>
        <charset val="136"/>
      </rPr>
      <t>萬元</t>
    </r>
    <phoneticPr fontId="4" type="noConversion"/>
  </si>
  <si>
    <r>
      <t>10,000</t>
    </r>
    <r>
      <rPr>
        <sz val="11"/>
        <color theme="1"/>
        <rFont val="標楷體"/>
        <family val="4"/>
        <charset val="136"/>
      </rPr>
      <t>萬元～未滿</t>
    </r>
    <r>
      <rPr>
        <sz val="11"/>
        <color theme="1"/>
        <rFont val="Times New Roman"/>
        <family val="1"/>
      </rPr>
      <t>30,000</t>
    </r>
    <r>
      <rPr>
        <sz val="11"/>
        <color theme="1"/>
        <rFont val="標楷體"/>
        <family val="4"/>
        <charset val="136"/>
      </rPr>
      <t>萬元</t>
    </r>
    <phoneticPr fontId="4" type="noConversion"/>
  </si>
  <si>
    <r>
      <t>50,000</t>
    </r>
    <r>
      <rPr>
        <sz val="11"/>
        <color theme="1"/>
        <rFont val="標楷體"/>
        <family val="4"/>
        <charset val="136"/>
      </rPr>
      <t>萬元～未滿</t>
    </r>
    <r>
      <rPr>
        <sz val="11"/>
        <color theme="1"/>
        <rFont val="Times New Roman"/>
        <family val="1"/>
      </rPr>
      <t>100,000</t>
    </r>
    <r>
      <rPr>
        <sz val="11"/>
        <color theme="1"/>
        <rFont val="標楷體"/>
        <family val="4"/>
        <charset val="136"/>
      </rPr>
      <t>萬元</t>
    </r>
    <phoneticPr fontId="4" type="noConversion"/>
  </si>
  <si>
    <r>
      <t>600</t>
    </r>
    <r>
      <rPr>
        <sz val="11"/>
        <color theme="1"/>
        <rFont val="標楷體"/>
        <family val="4"/>
        <charset val="136"/>
      </rPr>
      <t>萬元～未滿</t>
    </r>
    <r>
      <rPr>
        <sz val="11"/>
        <color theme="1"/>
        <rFont val="Times New Roman"/>
        <family val="1"/>
      </rPr>
      <t>1,000</t>
    </r>
    <r>
      <rPr>
        <sz val="11"/>
        <color theme="1"/>
        <rFont val="標楷體"/>
        <family val="4"/>
        <charset val="136"/>
      </rPr>
      <t>萬元</t>
    </r>
    <phoneticPr fontId="4" type="noConversion"/>
  </si>
  <si>
    <r>
      <t>2,000</t>
    </r>
    <r>
      <rPr>
        <sz val="11"/>
        <color theme="1"/>
        <rFont val="標楷體"/>
        <family val="4"/>
        <charset val="136"/>
      </rPr>
      <t>萬元～未滿</t>
    </r>
    <r>
      <rPr>
        <sz val="11"/>
        <color theme="1"/>
        <rFont val="Times New Roman"/>
        <family val="1"/>
      </rPr>
      <t>5,000</t>
    </r>
    <r>
      <rPr>
        <sz val="11"/>
        <color theme="1"/>
        <rFont val="標楷體"/>
        <family val="4"/>
        <charset val="136"/>
      </rPr>
      <t>萬元</t>
    </r>
    <phoneticPr fontId="4" type="noConversion"/>
  </si>
  <si>
    <r>
      <t>總資產</t>
    </r>
    <r>
      <rPr>
        <sz val="11"/>
        <color theme="1"/>
        <rFont val="Times New Roman"/>
        <family val="1"/>
      </rPr>
      <t>-</t>
    </r>
    <r>
      <rPr>
        <sz val="11"/>
        <color theme="1"/>
        <rFont val="細明體"/>
        <family val="3"/>
        <charset val="136"/>
      </rPr>
      <t>總負債</t>
    </r>
    <phoneticPr fontId="5" type="noConversion"/>
  </si>
  <si>
    <r>
      <t>(</t>
    </r>
    <r>
      <rPr>
        <sz val="11"/>
        <color theme="1"/>
        <rFont val="細明體"/>
        <family val="3"/>
        <charset val="136"/>
      </rPr>
      <t>總資產</t>
    </r>
    <r>
      <rPr>
        <sz val="11"/>
        <color theme="1"/>
        <rFont val="Times New Roman"/>
        <family val="1"/>
      </rPr>
      <t>-</t>
    </r>
    <r>
      <rPr>
        <sz val="11"/>
        <color theme="1"/>
        <rFont val="細明體"/>
        <family val="3"/>
        <charset val="136"/>
      </rPr>
      <t>總負債</t>
    </r>
    <r>
      <rPr>
        <sz val="11"/>
        <color theme="1"/>
        <rFont val="Times New Roman"/>
        <family val="1"/>
      </rPr>
      <t>)/</t>
    </r>
    <r>
      <rPr>
        <sz val="11"/>
        <color theme="1"/>
        <rFont val="細明體"/>
        <family val="3"/>
        <charset val="136"/>
      </rPr>
      <t>實收資本</t>
    </r>
    <phoneticPr fontId="5" type="noConversion"/>
  </si>
  <si>
    <r>
      <t>平　均</t>
    </r>
    <r>
      <rPr>
        <sz val="11"/>
        <color theme="1"/>
        <rFont val="Times New Roman"/>
        <family val="1"/>
      </rPr>
      <t xml:space="preserve">  /  89</t>
    </r>
    <r>
      <rPr>
        <sz val="11"/>
        <color theme="1"/>
        <rFont val="細明體"/>
        <family val="3"/>
        <charset val="136"/>
      </rPr>
      <t>年</t>
    </r>
  </si>
  <si>
    <r>
      <t>平　均</t>
    </r>
    <r>
      <rPr>
        <sz val="11"/>
        <color theme="1"/>
        <rFont val="Times New Roman"/>
        <family val="1"/>
      </rPr>
      <t xml:space="preserve">  /  90</t>
    </r>
    <r>
      <rPr>
        <sz val="11"/>
        <color theme="1"/>
        <rFont val="細明體"/>
        <family val="3"/>
        <charset val="136"/>
      </rPr>
      <t>年</t>
    </r>
    <phoneticPr fontId="4" type="noConversion"/>
  </si>
  <si>
    <r>
      <t>平　均</t>
    </r>
    <r>
      <rPr>
        <sz val="11"/>
        <color theme="1"/>
        <rFont val="Times New Roman"/>
        <family val="1"/>
      </rPr>
      <t xml:space="preserve">  /  91</t>
    </r>
    <r>
      <rPr>
        <sz val="11"/>
        <color theme="1"/>
        <rFont val="細明體"/>
        <family val="3"/>
        <charset val="136"/>
      </rPr>
      <t>年</t>
    </r>
    <phoneticPr fontId="4" type="noConversion"/>
  </si>
  <si>
    <r>
      <t>平　均</t>
    </r>
    <r>
      <rPr>
        <sz val="11"/>
        <color theme="1"/>
        <rFont val="Times New Roman"/>
        <family val="1"/>
      </rPr>
      <t xml:space="preserve">  /  92</t>
    </r>
    <r>
      <rPr>
        <sz val="11"/>
        <color theme="1"/>
        <rFont val="細明體"/>
        <family val="3"/>
        <charset val="136"/>
      </rPr>
      <t>年</t>
    </r>
    <phoneticPr fontId="4" type="noConversion"/>
  </si>
  <si>
    <r>
      <t>平　均</t>
    </r>
    <r>
      <rPr>
        <b/>
        <sz val="11"/>
        <color theme="1"/>
        <rFont val="Times New Roman"/>
        <family val="1"/>
      </rPr>
      <t xml:space="preserve">  /  93</t>
    </r>
    <r>
      <rPr>
        <b/>
        <sz val="11"/>
        <color theme="1"/>
        <rFont val="細明體"/>
        <family val="3"/>
        <charset val="136"/>
      </rPr>
      <t>年</t>
    </r>
    <phoneticPr fontId="4" type="noConversion"/>
  </si>
  <si>
    <r>
      <t>平　均</t>
    </r>
    <r>
      <rPr>
        <b/>
        <sz val="11"/>
        <color theme="1"/>
        <rFont val="Times New Roman"/>
        <family val="1"/>
      </rPr>
      <t xml:space="preserve">  /  94</t>
    </r>
    <r>
      <rPr>
        <b/>
        <sz val="11"/>
        <color theme="1"/>
        <rFont val="細明體"/>
        <family val="3"/>
        <charset val="136"/>
      </rPr>
      <t>年</t>
    </r>
    <phoneticPr fontId="4" type="noConversion"/>
  </si>
  <si>
    <r>
      <t>平　均</t>
    </r>
    <r>
      <rPr>
        <b/>
        <sz val="11"/>
        <color theme="1"/>
        <rFont val="Times New Roman"/>
        <family val="1"/>
      </rPr>
      <t xml:space="preserve">  /  100</t>
    </r>
    <r>
      <rPr>
        <b/>
        <sz val="11"/>
        <color theme="1"/>
        <rFont val="細明體"/>
        <family val="3"/>
        <charset val="136"/>
      </rPr>
      <t>年</t>
    </r>
    <phoneticPr fontId="4" type="noConversion"/>
  </si>
  <si>
    <r>
      <t>平　均</t>
    </r>
    <r>
      <rPr>
        <b/>
        <sz val="11"/>
        <color theme="1"/>
        <rFont val="Times New Roman"/>
        <family val="1"/>
      </rPr>
      <t xml:space="preserve">  /  102</t>
    </r>
    <r>
      <rPr>
        <b/>
        <sz val="11"/>
        <color theme="1"/>
        <rFont val="細明體"/>
        <family val="3"/>
        <charset val="136"/>
      </rPr>
      <t>年</t>
    </r>
    <phoneticPr fontId="4" type="noConversion"/>
  </si>
  <si>
    <r>
      <t>平　均</t>
    </r>
    <r>
      <rPr>
        <b/>
        <sz val="11"/>
        <color theme="1"/>
        <rFont val="Times New Roman"/>
        <family val="1"/>
      </rPr>
      <t xml:space="preserve">  /  103</t>
    </r>
    <r>
      <rPr>
        <b/>
        <sz val="11"/>
        <color theme="1"/>
        <rFont val="細明體"/>
        <family val="3"/>
        <charset val="136"/>
      </rPr>
      <t>年</t>
    </r>
    <phoneticPr fontId="4" type="noConversion"/>
  </si>
  <si>
    <r>
      <t xml:space="preserve">112 </t>
    </r>
    <r>
      <rPr>
        <b/>
        <sz val="11"/>
        <color theme="1"/>
        <rFont val="標楷體"/>
        <family val="4"/>
        <charset val="136"/>
      </rPr>
      <t>年</t>
    </r>
    <phoneticPr fontId="6" type="noConversion"/>
  </si>
  <si>
    <r>
      <t xml:space="preserve"> </t>
    </r>
    <r>
      <rPr>
        <sz val="11"/>
        <color theme="1"/>
        <rFont val="標楷體"/>
        <family val="4"/>
        <charset val="136"/>
      </rPr>
      <t>桃</t>
    </r>
    <r>
      <rPr>
        <sz val="11"/>
        <color theme="1"/>
        <rFont val="Times New Roman"/>
        <family val="1"/>
      </rPr>
      <t xml:space="preserve">   </t>
    </r>
    <r>
      <rPr>
        <sz val="11"/>
        <color theme="1"/>
        <rFont val="標楷體"/>
        <family val="4"/>
        <charset val="136"/>
      </rPr>
      <t>園</t>
    </r>
    <r>
      <rPr>
        <sz val="11"/>
        <color theme="1"/>
        <rFont val="Times New Roman"/>
        <family val="1"/>
      </rPr>
      <t xml:space="preserve">   </t>
    </r>
    <r>
      <rPr>
        <sz val="11"/>
        <color theme="1"/>
        <rFont val="標楷體"/>
        <family val="4"/>
        <charset val="136"/>
      </rPr>
      <t>市</t>
    </r>
    <phoneticPr fontId="4" type="noConversion"/>
  </si>
  <si>
    <r>
      <t xml:space="preserve"> </t>
    </r>
    <r>
      <rPr>
        <sz val="11"/>
        <color theme="1"/>
        <rFont val="標楷體"/>
        <family val="4"/>
        <charset val="136"/>
      </rPr>
      <t>臺</t>
    </r>
    <r>
      <rPr>
        <sz val="11"/>
        <color theme="1"/>
        <rFont val="Times New Roman"/>
        <family val="1"/>
      </rPr>
      <t xml:space="preserve">   </t>
    </r>
    <r>
      <rPr>
        <sz val="11"/>
        <color theme="1"/>
        <rFont val="標楷體"/>
        <family val="4"/>
        <charset val="136"/>
      </rPr>
      <t>南</t>
    </r>
    <r>
      <rPr>
        <sz val="11"/>
        <color theme="1"/>
        <rFont val="Times New Roman"/>
        <family val="1"/>
      </rPr>
      <t xml:space="preserve">   </t>
    </r>
    <r>
      <rPr>
        <sz val="11"/>
        <color theme="1"/>
        <rFont val="標楷體"/>
        <family val="4"/>
        <charset val="136"/>
      </rPr>
      <t>市</t>
    </r>
    <phoneticPr fontId="4" type="noConversion"/>
  </si>
  <si>
    <r>
      <t xml:space="preserve"> </t>
    </r>
    <r>
      <rPr>
        <sz val="11"/>
        <color theme="1"/>
        <rFont val="標楷體"/>
        <family val="4"/>
        <charset val="136"/>
      </rPr>
      <t>南部其他</t>
    </r>
    <phoneticPr fontId="4" type="noConversion"/>
  </si>
  <si>
    <r>
      <t>平　均</t>
    </r>
    <r>
      <rPr>
        <b/>
        <sz val="11"/>
        <color theme="1"/>
        <rFont val="Times New Roman"/>
        <family val="1"/>
      </rPr>
      <t xml:space="preserve">  /  91</t>
    </r>
    <r>
      <rPr>
        <b/>
        <sz val="11"/>
        <color theme="1"/>
        <rFont val="細明體"/>
        <family val="3"/>
        <charset val="136"/>
      </rPr>
      <t>年</t>
    </r>
    <phoneticPr fontId="4" type="noConversion"/>
  </si>
  <si>
    <r>
      <t>平　均</t>
    </r>
    <r>
      <rPr>
        <b/>
        <sz val="11"/>
        <color theme="1"/>
        <rFont val="Times New Roman"/>
        <family val="1"/>
      </rPr>
      <t xml:space="preserve">  /  97</t>
    </r>
    <r>
      <rPr>
        <b/>
        <sz val="11"/>
        <color theme="1"/>
        <rFont val="細明體"/>
        <family val="3"/>
        <charset val="136"/>
      </rPr>
      <t>年</t>
    </r>
    <phoneticPr fontId="4" type="noConversion"/>
  </si>
  <si>
    <r>
      <t>平　均</t>
    </r>
    <r>
      <rPr>
        <b/>
        <sz val="11"/>
        <color theme="1"/>
        <rFont val="Times New Roman"/>
        <family val="1"/>
      </rPr>
      <t xml:space="preserve">  /  99</t>
    </r>
    <r>
      <rPr>
        <b/>
        <sz val="11"/>
        <color theme="1"/>
        <rFont val="細明體"/>
        <family val="3"/>
        <charset val="136"/>
      </rPr>
      <t>年</t>
    </r>
    <phoneticPr fontId="4" type="noConversion"/>
  </si>
  <si>
    <r>
      <t xml:space="preserve">104 </t>
    </r>
    <r>
      <rPr>
        <b/>
        <sz val="11"/>
        <color theme="1"/>
        <rFont val="標楷體"/>
        <family val="4"/>
        <charset val="136"/>
      </rPr>
      <t>年</t>
    </r>
    <phoneticPr fontId="6" type="noConversion"/>
  </si>
  <si>
    <r>
      <t xml:space="preserve">112 </t>
    </r>
    <r>
      <rPr>
        <b/>
        <sz val="11"/>
        <color theme="1"/>
        <rFont val="標楷體"/>
        <family val="4"/>
        <charset val="136"/>
      </rPr>
      <t>年</t>
    </r>
    <phoneticPr fontId="6" type="noConversion"/>
  </si>
  <si>
    <r>
      <t>營收</t>
    </r>
    <r>
      <rPr>
        <b/>
        <sz val="11"/>
        <color theme="1"/>
        <rFont val="Times New Roman"/>
        <family val="1"/>
      </rPr>
      <t>+</t>
    </r>
    <r>
      <rPr>
        <b/>
        <sz val="11"/>
        <color theme="1"/>
        <rFont val="細明體"/>
        <family val="3"/>
        <charset val="136"/>
      </rPr>
      <t>非營收</t>
    </r>
    <phoneticPr fontId="5" type="noConversion"/>
  </si>
  <si>
    <r>
      <t>自有資產毛額</t>
    </r>
    <r>
      <rPr>
        <b/>
        <sz val="11"/>
        <color theme="1"/>
        <rFont val="Times New Roman"/>
        <family val="1"/>
      </rPr>
      <t>Sum</t>
    </r>
    <phoneticPr fontId="5" type="noConversion"/>
  </si>
  <si>
    <r>
      <t>平　均</t>
    </r>
    <r>
      <rPr>
        <b/>
        <sz val="11"/>
        <color theme="1"/>
        <rFont val="Times New Roman"/>
        <family val="1"/>
      </rPr>
      <t xml:space="preserve">  /  88</t>
    </r>
    <r>
      <rPr>
        <b/>
        <sz val="11"/>
        <color theme="1"/>
        <rFont val="細明體"/>
        <family val="3"/>
        <charset val="136"/>
      </rPr>
      <t>年</t>
    </r>
    <phoneticPr fontId="5" type="noConversion"/>
  </si>
  <si>
    <r>
      <t>平　均</t>
    </r>
    <r>
      <rPr>
        <b/>
        <sz val="11"/>
        <color theme="1"/>
        <rFont val="Times New Roman"/>
        <family val="1"/>
      </rPr>
      <t xml:space="preserve">  /  99</t>
    </r>
    <r>
      <rPr>
        <b/>
        <sz val="11"/>
        <color theme="1"/>
        <rFont val="細明體"/>
        <family val="3"/>
        <charset val="136"/>
      </rPr>
      <t>年</t>
    </r>
    <phoneticPr fontId="4" type="noConversion"/>
  </si>
  <si>
    <r>
      <t xml:space="preserve">110 </t>
    </r>
    <r>
      <rPr>
        <b/>
        <sz val="11"/>
        <color theme="1"/>
        <rFont val="細明體"/>
        <family val="3"/>
        <charset val="136"/>
      </rPr>
      <t>年</t>
    </r>
    <phoneticPr fontId="22" type="noConversion"/>
  </si>
  <si>
    <r>
      <t xml:space="preserve"> </t>
    </r>
    <r>
      <rPr>
        <sz val="11"/>
        <color theme="1"/>
        <rFont val="標楷體"/>
        <family val="4"/>
        <charset val="136"/>
      </rPr>
      <t>新</t>
    </r>
    <r>
      <rPr>
        <sz val="11"/>
        <color theme="1"/>
        <rFont val="Times New Roman"/>
        <family val="1"/>
      </rPr>
      <t xml:space="preserve">   </t>
    </r>
    <r>
      <rPr>
        <sz val="11"/>
        <color theme="1"/>
        <rFont val="標楷體"/>
        <family val="4"/>
        <charset val="136"/>
      </rPr>
      <t>北</t>
    </r>
    <r>
      <rPr>
        <sz val="11"/>
        <color theme="1"/>
        <rFont val="Times New Roman"/>
        <family val="1"/>
      </rPr>
      <t xml:space="preserve">   </t>
    </r>
    <r>
      <rPr>
        <sz val="11"/>
        <color theme="1"/>
        <rFont val="標楷體"/>
        <family val="4"/>
        <charset val="136"/>
      </rPr>
      <t>市</t>
    </r>
    <phoneticPr fontId="4" type="noConversion"/>
  </si>
  <si>
    <r>
      <t>非</t>
    </r>
    <r>
      <rPr>
        <sz val="11"/>
        <color theme="1"/>
        <rFont val="Times New Roman"/>
        <family val="1"/>
      </rPr>
      <t xml:space="preserve">  </t>
    </r>
    <r>
      <rPr>
        <sz val="11"/>
        <color theme="1"/>
        <rFont val="標楷體"/>
        <family val="4"/>
        <charset val="136"/>
      </rPr>
      <t>營</t>
    </r>
    <r>
      <rPr>
        <sz val="11"/>
        <color theme="1"/>
        <rFont val="Times New Roman"/>
        <family val="1"/>
      </rPr>
      <t xml:space="preserve">  </t>
    </r>
    <r>
      <rPr>
        <sz val="11"/>
        <color theme="1"/>
        <rFont val="標楷體"/>
        <family val="4"/>
        <charset val="136"/>
      </rPr>
      <t>業</t>
    </r>
    <r>
      <rPr>
        <sz val="11"/>
        <color theme="1"/>
        <rFont val="Times New Roman"/>
        <family val="1"/>
      </rPr>
      <t xml:space="preserve">  </t>
    </r>
    <r>
      <rPr>
        <sz val="11"/>
        <color theme="1"/>
        <rFont val="標楷體"/>
        <family val="4"/>
        <charset val="136"/>
      </rPr>
      <t>損</t>
    </r>
    <r>
      <rPr>
        <sz val="11"/>
        <color theme="1"/>
        <rFont val="Times New Roman"/>
        <family val="1"/>
      </rPr>
      <t xml:space="preserve">  </t>
    </r>
    <r>
      <rPr>
        <sz val="11"/>
        <color theme="1"/>
        <rFont val="標楷體"/>
        <family val="4"/>
        <charset val="136"/>
      </rPr>
      <t>失</t>
    </r>
    <phoneticPr fontId="4" type="noConversion"/>
  </si>
  <si>
    <r>
      <t>平　均</t>
    </r>
    <r>
      <rPr>
        <b/>
        <sz val="11"/>
        <color theme="1"/>
        <rFont val="Times New Roman"/>
        <family val="1"/>
      </rPr>
      <t xml:space="preserve">  /  89</t>
    </r>
    <r>
      <rPr>
        <b/>
        <sz val="11"/>
        <color theme="1"/>
        <rFont val="細明體"/>
        <family val="3"/>
        <charset val="136"/>
      </rPr>
      <t>年</t>
    </r>
    <phoneticPr fontId="4" type="noConversion"/>
  </si>
  <si>
    <r>
      <t>平　均</t>
    </r>
    <r>
      <rPr>
        <b/>
        <sz val="11"/>
        <color theme="1"/>
        <rFont val="Times New Roman"/>
        <family val="1"/>
      </rPr>
      <t xml:space="preserve">  /  90</t>
    </r>
    <r>
      <rPr>
        <b/>
        <sz val="11"/>
        <color theme="1"/>
        <rFont val="細明體"/>
        <family val="3"/>
        <charset val="136"/>
      </rPr>
      <t>年</t>
    </r>
    <phoneticPr fontId="4" type="noConversion"/>
  </si>
  <si>
    <r>
      <t>平　均</t>
    </r>
    <r>
      <rPr>
        <b/>
        <sz val="11"/>
        <color theme="1"/>
        <rFont val="Times New Roman"/>
        <family val="1"/>
      </rPr>
      <t xml:space="preserve">  /  90</t>
    </r>
    <r>
      <rPr>
        <b/>
        <sz val="11"/>
        <color theme="1"/>
        <rFont val="細明體"/>
        <family val="3"/>
        <charset val="136"/>
      </rPr>
      <t>年</t>
    </r>
    <phoneticPr fontId="4" type="noConversion"/>
  </si>
  <si>
    <r>
      <t>平　均</t>
    </r>
    <r>
      <rPr>
        <b/>
        <sz val="11"/>
        <color theme="1"/>
        <rFont val="Times New Roman"/>
        <family val="1"/>
      </rPr>
      <t xml:space="preserve">  /  91</t>
    </r>
    <r>
      <rPr>
        <b/>
        <sz val="11"/>
        <color theme="1"/>
        <rFont val="細明體"/>
        <family val="3"/>
        <charset val="136"/>
      </rPr>
      <t>年</t>
    </r>
    <phoneticPr fontId="4" type="noConversion"/>
  </si>
  <si>
    <r>
      <t>平　均</t>
    </r>
    <r>
      <rPr>
        <b/>
        <sz val="11"/>
        <color theme="1"/>
        <rFont val="Times New Roman"/>
        <family val="1"/>
      </rPr>
      <t xml:space="preserve">  /  94</t>
    </r>
    <r>
      <rPr>
        <b/>
        <sz val="11"/>
        <color theme="1"/>
        <rFont val="細明體"/>
        <family val="3"/>
        <charset val="136"/>
      </rPr>
      <t>年</t>
    </r>
    <phoneticPr fontId="4" type="noConversion"/>
  </si>
  <si>
    <r>
      <t>平　均</t>
    </r>
    <r>
      <rPr>
        <b/>
        <sz val="11"/>
        <color theme="1"/>
        <rFont val="Times New Roman"/>
        <family val="1"/>
      </rPr>
      <t xml:space="preserve">  /  96</t>
    </r>
    <r>
      <rPr>
        <b/>
        <sz val="11"/>
        <color theme="1"/>
        <rFont val="細明體"/>
        <family val="3"/>
        <charset val="136"/>
      </rPr>
      <t>年</t>
    </r>
    <phoneticPr fontId="4" type="noConversion"/>
  </si>
  <si>
    <r>
      <t>平　均</t>
    </r>
    <r>
      <rPr>
        <b/>
        <sz val="11"/>
        <color theme="1"/>
        <rFont val="Times New Roman"/>
        <family val="1"/>
      </rPr>
      <t xml:space="preserve">  /  97</t>
    </r>
    <r>
      <rPr>
        <b/>
        <sz val="11"/>
        <color theme="1"/>
        <rFont val="細明體"/>
        <family val="3"/>
        <charset val="136"/>
      </rPr>
      <t>年</t>
    </r>
    <phoneticPr fontId="4" type="noConversion"/>
  </si>
  <si>
    <r>
      <t>平　均</t>
    </r>
    <r>
      <rPr>
        <b/>
        <sz val="11"/>
        <color theme="1"/>
        <rFont val="Times New Roman"/>
        <family val="1"/>
      </rPr>
      <t xml:space="preserve">  /  98</t>
    </r>
    <r>
      <rPr>
        <b/>
        <sz val="11"/>
        <color theme="1"/>
        <rFont val="細明體"/>
        <family val="3"/>
        <charset val="136"/>
      </rPr>
      <t>年</t>
    </r>
    <phoneticPr fontId="4" type="noConversion"/>
  </si>
  <si>
    <r>
      <t>平　均</t>
    </r>
    <r>
      <rPr>
        <b/>
        <sz val="11"/>
        <color theme="1"/>
        <rFont val="Times New Roman"/>
        <family val="1"/>
      </rPr>
      <t xml:space="preserve">  /  100</t>
    </r>
    <r>
      <rPr>
        <b/>
        <sz val="11"/>
        <color theme="1"/>
        <rFont val="細明體"/>
        <family val="3"/>
        <charset val="136"/>
      </rPr>
      <t>年</t>
    </r>
    <phoneticPr fontId="4" type="noConversion"/>
  </si>
  <si>
    <r>
      <t>平　均</t>
    </r>
    <r>
      <rPr>
        <b/>
        <sz val="11"/>
        <color theme="1"/>
        <rFont val="Times New Roman"/>
        <family val="1"/>
      </rPr>
      <t xml:space="preserve">  /  101</t>
    </r>
    <r>
      <rPr>
        <b/>
        <sz val="11"/>
        <color theme="1"/>
        <rFont val="細明體"/>
        <family val="3"/>
        <charset val="136"/>
      </rPr>
      <t>年</t>
    </r>
    <phoneticPr fontId="4" type="noConversion"/>
  </si>
  <si>
    <r>
      <t>平　均</t>
    </r>
    <r>
      <rPr>
        <b/>
        <sz val="11"/>
        <color theme="1"/>
        <rFont val="Times New Roman"/>
        <family val="1"/>
      </rPr>
      <t xml:space="preserve">  /  102</t>
    </r>
    <r>
      <rPr>
        <b/>
        <sz val="11"/>
        <color theme="1"/>
        <rFont val="細明體"/>
        <family val="3"/>
        <charset val="136"/>
      </rPr>
      <t>年</t>
    </r>
    <phoneticPr fontId="4" type="noConversion"/>
  </si>
  <si>
    <r>
      <t xml:space="preserve">105 </t>
    </r>
    <r>
      <rPr>
        <b/>
        <sz val="11"/>
        <color theme="1"/>
        <rFont val="標楷體"/>
        <family val="4"/>
        <charset val="136"/>
      </rPr>
      <t>年</t>
    </r>
    <phoneticPr fontId="6" type="noConversion"/>
  </si>
  <si>
    <r>
      <t>9</t>
    </r>
    <r>
      <rPr>
        <sz val="11"/>
        <color theme="1"/>
        <rFont val="標楷體"/>
        <family val="4"/>
        <charset val="136"/>
      </rPr>
      <t>人及以下</t>
    </r>
    <phoneticPr fontId="4" type="noConversion"/>
  </si>
  <si>
    <r>
      <t>10</t>
    </r>
    <r>
      <rPr>
        <sz val="11"/>
        <color theme="1"/>
        <rFont val="標楷體"/>
        <family val="4"/>
        <charset val="136"/>
      </rPr>
      <t>～</t>
    </r>
    <r>
      <rPr>
        <sz val="11"/>
        <color theme="1"/>
        <rFont val="Times New Roman"/>
        <family val="1"/>
      </rPr>
      <t>19</t>
    </r>
    <r>
      <rPr>
        <sz val="11"/>
        <color theme="1"/>
        <rFont val="標楷體"/>
        <family val="4"/>
        <charset val="136"/>
      </rPr>
      <t>人</t>
    </r>
    <phoneticPr fontId="4" type="noConversion"/>
  </si>
  <si>
    <r>
      <t>50</t>
    </r>
    <r>
      <rPr>
        <sz val="11"/>
        <color theme="1"/>
        <rFont val="標楷體"/>
        <family val="4"/>
        <charset val="136"/>
      </rPr>
      <t>～</t>
    </r>
    <r>
      <rPr>
        <sz val="11"/>
        <color theme="1"/>
        <rFont val="Times New Roman"/>
        <family val="1"/>
      </rPr>
      <t>99</t>
    </r>
    <r>
      <rPr>
        <sz val="11"/>
        <color theme="1"/>
        <rFont val="標楷體"/>
        <family val="4"/>
        <charset val="136"/>
      </rPr>
      <t>人</t>
    </r>
    <phoneticPr fontId="4" type="noConversion"/>
  </si>
  <si>
    <r>
      <t>300</t>
    </r>
    <r>
      <rPr>
        <sz val="11"/>
        <color theme="1"/>
        <rFont val="標楷體"/>
        <family val="4"/>
        <charset val="136"/>
      </rPr>
      <t>人以上</t>
    </r>
    <phoneticPr fontId="4" type="noConversion"/>
  </si>
  <si>
    <r>
      <t>50,000</t>
    </r>
    <r>
      <rPr>
        <sz val="11"/>
        <color theme="1"/>
        <rFont val="標楷體"/>
        <family val="4"/>
        <charset val="136"/>
      </rPr>
      <t>萬元～未滿</t>
    </r>
    <r>
      <rPr>
        <sz val="11"/>
        <color theme="1"/>
        <rFont val="Times New Roman"/>
        <family val="1"/>
      </rPr>
      <t>100,000</t>
    </r>
    <r>
      <rPr>
        <sz val="11"/>
        <color theme="1"/>
        <rFont val="標楷體"/>
        <family val="4"/>
        <charset val="136"/>
      </rPr>
      <t>萬元</t>
    </r>
    <phoneticPr fontId="4" type="noConversion"/>
  </si>
  <si>
    <r>
      <t>1,000</t>
    </r>
    <r>
      <rPr>
        <sz val="11"/>
        <color theme="1"/>
        <rFont val="標楷體"/>
        <family val="4"/>
        <charset val="136"/>
      </rPr>
      <t>萬元～未滿</t>
    </r>
    <r>
      <rPr>
        <sz val="11"/>
        <color theme="1"/>
        <rFont val="Times New Roman"/>
        <family val="1"/>
      </rPr>
      <t>2,000</t>
    </r>
    <r>
      <rPr>
        <sz val="11"/>
        <color theme="1"/>
        <rFont val="標楷體"/>
        <family val="4"/>
        <charset val="136"/>
      </rPr>
      <t>萬元</t>
    </r>
    <phoneticPr fontId="4" type="noConversion"/>
  </si>
  <si>
    <r>
      <t>50,000</t>
    </r>
    <r>
      <rPr>
        <sz val="11"/>
        <color theme="1"/>
        <rFont val="標楷體"/>
        <family val="4"/>
        <charset val="136"/>
      </rPr>
      <t>萬元～未滿</t>
    </r>
    <r>
      <rPr>
        <sz val="11"/>
        <color theme="1"/>
        <rFont val="Times New Roman"/>
        <family val="1"/>
      </rPr>
      <t>100,000</t>
    </r>
    <r>
      <rPr>
        <sz val="11"/>
        <color theme="1"/>
        <rFont val="標楷體"/>
        <family val="4"/>
        <charset val="136"/>
      </rPr>
      <t>萬元</t>
    </r>
    <phoneticPr fontId="4" type="noConversion"/>
  </si>
  <si>
    <r>
      <t>30,000</t>
    </r>
    <r>
      <rPr>
        <sz val="11"/>
        <color theme="1"/>
        <rFont val="標楷體"/>
        <family val="4"/>
        <charset val="136"/>
      </rPr>
      <t>萬元～未滿</t>
    </r>
    <r>
      <rPr>
        <sz val="11"/>
        <color theme="1"/>
        <rFont val="Times New Roman"/>
        <family val="1"/>
      </rPr>
      <t>50,000</t>
    </r>
    <r>
      <rPr>
        <sz val="11"/>
        <color theme="1"/>
        <rFont val="標楷體"/>
        <family val="4"/>
        <charset val="136"/>
      </rPr>
      <t>萬元</t>
    </r>
    <phoneticPr fontId="4" type="noConversion"/>
  </si>
  <si>
    <r>
      <t>300,000</t>
    </r>
    <r>
      <rPr>
        <sz val="11"/>
        <color theme="1"/>
        <rFont val="標楷體"/>
        <family val="4"/>
        <charset val="136"/>
      </rPr>
      <t>萬元以上</t>
    </r>
    <phoneticPr fontId="4" type="noConversion"/>
  </si>
  <si>
    <r>
      <t>平　均</t>
    </r>
    <r>
      <rPr>
        <b/>
        <sz val="11"/>
        <color theme="1"/>
        <rFont val="Times New Roman"/>
        <family val="1"/>
      </rPr>
      <t xml:space="preserve">  /  89</t>
    </r>
    <r>
      <rPr>
        <b/>
        <sz val="11"/>
        <color theme="1"/>
        <rFont val="細明體"/>
        <family val="3"/>
        <charset val="136"/>
      </rPr>
      <t>年</t>
    </r>
    <phoneticPr fontId="4" type="noConversion"/>
  </si>
  <si>
    <r>
      <t>平　均</t>
    </r>
    <r>
      <rPr>
        <b/>
        <sz val="11"/>
        <color theme="1"/>
        <rFont val="Times New Roman"/>
        <family val="1"/>
      </rPr>
      <t xml:space="preserve">  /  91</t>
    </r>
    <r>
      <rPr>
        <b/>
        <sz val="11"/>
        <color theme="1"/>
        <rFont val="細明體"/>
        <family val="3"/>
        <charset val="136"/>
      </rPr>
      <t>年</t>
    </r>
    <phoneticPr fontId="4" type="noConversion"/>
  </si>
  <si>
    <r>
      <t>平　均</t>
    </r>
    <r>
      <rPr>
        <b/>
        <sz val="11"/>
        <color theme="1"/>
        <rFont val="Times New Roman"/>
        <family val="1"/>
      </rPr>
      <t xml:space="preserve">  /  96</t>
    </r>
    <r>
      <rPr>
        <b/>
        <sz val="11"/>
        <color theme="1"/>
        <rFont val="細明體"/>
        <family val="3"/>
        <charset val="136"/>
      </rPr>
      <t>年</t>
    </r>
    <phoneticPr fontId="4" type="noConversion"/>
  </si>
  <si>
    <r>
      <t>平　均</t>
    </r>
    <r>
      <rPr>
        <b/>
        <sz val="11"/>
        <color theme="1"/>
        <rFont val="Times New Roman"/>
        <family val="1"/>
      </rPr>
      <t xml:space="preserve">  /  101</t>
    </r>
    <r>
      <rPr>
        <b/>
        <sz val="11"/>
        <color theme="1"/>
        <rFont val="細明體"/>
        <family val="3"/>
        <charset val="136"/>
      </rPr>
      <t>年</t>
    </r>
    <phoneticPr fontId="4" type="noConversion"/>
  </si>
  <si>
    <r>
      <t xml:space="preserve"> </t>
    </r>
    <r>
      <rPr>
        <sz val="11"/>
        <color theme="1"/>
        <rFont val="標楷體"/>
        <family val="4"/>
        <charset val="136"/>
      </rPr>
      <t>中部其他</t>
    </r>
    <phoneticPr fontId="4" type="noConversion"/>
  </si>
  <si>
    <r>
      <rPr>
        <sz val="11"/>
        <color theme="1"/>
        <rFont val="標楷體"/>
        <family val="4"/>
        <charset val="136"/>
      </rPr>
      <t xml:space="preserve">利潤
</t>
    </r>
    <r>
      <rPr>
        <sz val="11"/>
        <color theme="1"/>
        <rFont val="Times New Roman"/>
        <family val="1"/>
      </rPr>
      <t>(1)-(2)-(3)+(4)</t>
    </r>
    <phoneticPr fontId="4" type="noConversion"/>
  </si>
  <si>
    <r>
      <rPr>
        <sz val="11"/>
        <color theme="1"/>
        <rFont val="標楷體"/>
        <family val="4"/>
        <charset val="136"/>
      </rPr>
      <t xml:space="preserve">營業淨利
</t>
    </r>
    <r>
      <rPr>
        <sz val="11"/>
        <color theme="1"/>
        <rFont val="Times New Roman"/>
        <family val="1"/>
      </rPr>
      <t>(5)-(6)-(3)+(4)</t>
    </r>
    <phoneticPr fontId="4" type="noConversion"/>
  </si>
  <si>
    <r>
      <rPr>
        <sz val="11"/>
        <color theme="1"/>
        <rFont val="標楷體"/>
        <family val="4"/>
        <charset val="136"/>
      </rPr>
      <t xml:space="preserve">收入總額
</t>
    </r>
    <r>
      <rPr>
        <sz val="11"/>
        <color theme="1"/>
        <rFont val="Times New Roman"/>
        <family val="1"/>
      </rPr>
      <t>(1)</t>
    </r>
    <phoneticPr fontId="4" type="noConversion"/>
  </si>
  <si>
    <r>
      <rPr>
        <sz val="11"/>
        <color theme="1"/>
        <rFont val="標楷體"/>
        <family val="4"/>
        <charset val="136"/>
      </rPr>
      <t xml:space="preserve">支出總額
</t>
    </r>
    <r>
      <rPr>
        <sz val="11"/>
        <color theme="1"/>
        <rFont val="Times New Roman"/>
        <family val="1"/>
      </rPr>
      <t>(2)</t>
    </r>
    <phoneticPr fontId="4" type="noConversion"/>
  </si>
  <si>
    <r>
      <rPr>
        <sz val="12"/>
        <color theme="1"/>
        <rFont val="標楷體"/>
        <family val="4"/>
        <charset val="136"/>
      </rPr>
      <t xml:space="preserve">年初自地自建或合建房屋之
在建工程及待售房屋成本
</t>
    </r>
    <r>
      <rPr>
        <sz val="12"/>
        <color theme="1"/>
        <rFont val="Times New Roman"/>
        <family val="1"/>
      </rPr>
      <t>(3)</t>
    </r>
    <phoneticPr fontId="4" type="noConversion"/>
  </si>
  <si>
    <r>
      <rPr>
        <sz val="12"/>
        <color theme="1"/>
        <rFont val="標楷體"/>
        <family val="4"/>
        <charset val="136"/>
      </rPr>
      <t xml:space="preserve">年底自地自建或合建房屋之
在建工程及待售房屋成本
</t>
    </r>
    <r>
      <rPr>
        <sz val="12"/>
        <color theme="1"/>
        <rFont val="Times New Roman"/>
        <family val="1"/>
      </rPr>
      <t>(4)</t>
    </r>
    <phoneticPr fontId="4" type="noConversion"/>
  </si>
  <si>
    <r>
      <rPr>
        <sz val="12"/>
        <color theme="1"/>
        <rFont val="標楷體"/>
        <family val="4"/>
        <charset val="136"/>
      </rPr>
      <t xml:space="preserve">營業收入
</t>
    </r>
    <r>
      <rPr>
        <sz val="12"/>
        <color theme="1"/>
        <rFont val="Times New Roman"/>
        <family val="1"/>
      </rPr>
      <t>(5)</t>
    </r>
    <phoneticPr fontId="4" type="noConversion"/>
  </si>
  <si>
    <r>
      <rPr>
        <sz val="12"/>
        <color theme="1"/>
        <rFont val="標楷體"/>
        <family val="4"/>
        <charset val="136"/>
      </rPr>
      <t xml:space="preserve">營業支出
</t>
    </r>
    <r>
      <rPr>
        <sz val="12"/>
        <color theme="1"/>
        <rFont val="Times New Roman"/>
        <family val="1"/>
      </rPr>
      <t>(6)</t>
    </r>
    <phoneticPr fontId="4" type="noConversion"/>
  </si>
  <si>
    <r>
      <t>總　計</t>
    </r>
    <r>
      <rPr>
        <b/>
        <sz val="11"/>
        <color theme="1"/>
        <rFont val="Times New Roman"/>
        <family val="1"/>
      </rPr>
      <t xml:space="preserve">  /  88</t>
    </r>
    <r>
      <rPr>
        <b/>
        <sz val="11"/>
        <color theme="1"/>
        <rFont val="細明體"/>
        <family val="3"/>
        <charset val="136"/>
      </rPr>
      <t>年</t>
    </r>
  </si>
  <si>
    <r>
      <t>平　均</t>
    </r>
    <r>
      <rPr>
        <b/>
        <sz val="11"/>
        <color theme="1"/>
        <rFont val="Times New Roman"/>
        <family val="1"/>
      </rPr>
      <t xml:space="preserve">  / 101</t>
    </r>
    <r>
      <rPr>
        <b/>
        <sz val="11"/>
        <color theme="1"/>
        <rFont val="細明體"/>
        <family val="3"/>
        <charset val="136"/>
      </rPr>
      <t>年</t>
    </r>
    <phoneticPr fontId="4" type="noConversion"/>
  </si>
  <si>
    <r>
      <t>註：因各年調查之樣本間關係為獨立。故當年之</t>
    </r>
    <r>
      <rPr>
        <sz val="10"/>
        <color theme="1"/>
        <rFont val="Times New Roman"/>
        <family val="1"/>
      </rPr>
      <t>"</t>
    </r>
    <r>
      <rPr>
        <sz val="10"/>
        <color theme="1"/>
        <rFont val="標楷體"/>
        <family val="4"/>
        <charset val="136"/>
      </rPr>
      <t>年底在建承包工程及自地自建合建房屋施工成本價值</t>
    </r>
    <r>
      <rPr>
        <sz val="10"/>
        <color theme="1"/>
        <rFont val="Times New Roman"/>
        <family val="1"/>
      </rPr>
      <t>"</t>
    </r>
    <r>
      <rPr>
        <sz val="10"/>
        <color theme="1"/>
        <rFont val="標楷體"/>
        <family val="4"/>
        <charset val="136"/>
      </rPr>
      <t xml:space="preserve">不等於上年度之
</t>
    </r>
    <r>
      <rPr>
        <sz val="10"/>
        <color theme="1"/>
        <rFont val="Times New Roman"/>
        <family val="1"/>
      </rPr>
      <t xml:space="preserve">         "</t>
    </r>
    <r>
      <rPr>
        <sz val="10"/>
        <color theme="1"/>
        <rFont val="標楷體"/>
        <family val="4"/>
        <charset val="136"/>
      </rPr>
      <t>年初在建承包工程及自地自建合建房屋施工成本價值</t>
    </r>
    <r>
      <rPr>
        <sz val="10"/>
        <color theme="1"/>
        <rFont val="Times New Roman"/>
        <family val="1"/>
      </rPr>
      <t>"</t>
    </r>
    <r>
      <rPr>
        <sz val="10"/>
        <color theme="1"/>
        <rFont val="標楷體"/>
        <family val="4"/>
        <charset val="136"/>
      </rPr>
      <t>。</t>
    </r>
    <phoneticPr fontId="4" type="noConversion"/>
  </si>
  <si>
    <r>
      <rPr>
        <sz val="11"/>
        <color theme="1"/>
        <rFont val="標楷體"/>
        <family val="4"/>
        <charset val="136"/>
      </rPr>
      <t xml:space="preserve">營業淨利
</t>
    </r>
    <r>
      <rPr>
        <sz val="11"/>
        <color theme="1"/>
        <rFont val="Times New Roman"/>
        <family val="1"/>
      </rPr>
      <t>(5)-(6)-(3)+(4)</t>
    </r>
    <phoneticPr fontId="4" type="noConversion"/>
  </si>
  <si>
    <r>
      <rPr>
        <sz val="11"/>
        <color theme="1"/>
        <rFont val="標楷體"/>
        <family val="4"/>
        <charset val="136"/>
      </rPr>
      <t xml:space="preserve">收入總額
</t>
    </r>
    <r>
      <rPr>
        <sz val="11"/>
        <color theme="1"/>
        <rFont val="Times New Roman"/>
        <family val="1"/>
      </rPr>
      <t>(1)</t>
    </r>
    <phoneticPr fontId="4" type="noConversion"/>
  </si>
  <si>
    <r>
      <rPr>
        <sz val="11"/>
        <color theme="1"/>
        <rFont val="標楷體"/>
        <family val="4"/>
        <charset val="136"/>
      </rPr>
      <t xml:space="preserve">支出總額
</t>
    </r>
    <r>
      <rPr>
        <sz val="11"/>
        <color theme="1"/>
        <rFont val="Times New Roman"/>
        <family val="1"/>
      </rPr>
      <t>(2)</t>
    </r>
    <phoneticPr fontId="4" type="noConversion"/>
  </si>
  <si>
    <r>
      <rPr>
        <sz val="12"/>
        <color theme="1"/>
        <rFont val="標楷體"/>
        <family val="4"/>
        <charset val="136"/>
      </rPr>
      <t xml:space="preserve">年底自地自建或合建房屋之
在建工程及待售房屋成本
</t>
    </r>
    <r>
      <rPr>
        <sz val="12"/>
        <color theme="1"/>
        <rFont val="Times New Roman"/>
        <family val="1"/>
      </rPr>
      <t>(3)</t>
    </r>
    <phoneticPr fontId="4" type="noConversion"/>
  </si>
  <si>
    <r>
      <rPr>
        <sz val="12"/>
        <color theme="1"/>
        <rFont val="標楷體"/>
        <family val="4"/>
        <charset val="136"/>
      </rPr>
      <t xml:space="preserve">年初自地自建或合建房屋之
在建工程及待售房屋成本
</t>
    </r>
    <r>
      <rPr>
        <sz val="12"/>
        <color theme="1"/>
        <rFont val="Times New Roman"/>
        <family val="1"/>
      </rPr>
      <t>(4)</t>
    </r>
    <phoneticPr fontId="4" type="noConversion"/>
  </si>
  <si>
    <r>
      <rPr>
        <sz val="12"/>
        <color theme="1"/>
        <rFont val="標楷體"/>
        <family val="4"/>
        <charset val="136"/>
      </rPr>
      <t xml:space="preserve">營業收入
</t>
    </r>
    <r>
      <rPr>
        <sz val="12"/>
        <color theme="1"/>
        <rFont val="Times New Roman"/>
        <family val="1"/>
      </rPr>
      <t>(5)</t>
    </r>
    <phoneticPr fontId="4" type="noConversion"/>
  </si>
  <si>
    <r>
      <rPr>
        <sz val="12"/>
        <color theme="1"/>
        <rFont val="標楷體"/>
        <family val="4"/>
        <charset val="136"/>
      </rPr>
      <t xml:space="preserve">營業支出
</t>
    </r>
    <r>
      <rPr>
        <sz val="12"/>
        <color theme="1"/>
        <rFont val="Times New Roman"/>
        <family val="1"/>
      </rPr>
      <t>(6)</t>
    </r>
    <phoneticPr fontId="4" type="noConversion"/>
  </si>
  <si>
    <r>
      <t>平　均</t>
    </r>
    <r>
      <rPr>
        <b/>
        <sz val="11"/>
        <color theme="1"/>
        <rFont val="Times New Roman"/>
        <family val="1"/>
      </rPr>
      <t xml:space="preserve">  /  99</t>
    </r>
    <r>
      <rPr>
        <b/>
        <sz val="11"/>
        <color theme="1"/>
        <rFont val="細明體"/>
        <family val="3"/>
        <charset val="136"/>
      </rPr>
      <t>年</t>
    </r>
    <phoneticPr fontId="4" type="noConversion"/>
  </si>
  <si>
    <r>
      <t>註：因各年調查之樣本間關係為獨立。故當年之</t>
    </r>
    <r>
      <rPr>
        <sz val="10"/>
        <color theme="1"/>
        <rFont val="Times New Roman"/>
        <family val="1"/>
      </rPr>
      <t>"</t>
    </r>
    <r>
      <rPr>
        <sz val="10"/>
        <color theme="1"/>
        <rFont val="標楷體"/>
        <family val="4"/>
        <charset val="136"/>
      </rPr>
      <t>年底在建承包工程及自地自建合建房屋施工</t>
    </r>
    <r>
      <rPr>
        <sz val="10"/>
        <color theme="1"/>
        <rFont val="Times New Roman"/>
        <family val="1"/>
      </rPr>
      <t xml:space="preserve"> </t>
    </r>
    <r>
      <rPr>
        <sz val="10"/>
        <color theme="1"/>
        <rFont val="標楷體"/>
        <family val="4"/>
        <charset val="136"/>
      </rPr>
      <t>成本價值</t>
    </r>
    <r>
      <rPr>
        <sz val="10"/>
        <color theme="1"/>
        <rFont val="Times New Roman"/>
        <family val="1"/>
      </rPr>
      <t>"</t>
    </r>
    <r>
      <rPr>
        <sz val="10"/>
        <color theme="1"/>
        <rFont val="標楷體"/>
        <family val="4"/>
        <charset val="136"/>
      </rPr>
      <t xml:space="preserve">不等於上年度之
</t>
    </r>
    <r>
      <rPr>
        <sz val="10"/>
        <color theme="1"/>
        <rFont val="Times New Roman"/>
        <family val="1"/>
      </rPr>
      <t xml:space="preserve">        "</t>
    </r>
    <r>
      <rPr>
        <sz val="10"/>
        <color theme="1"/>
        <rFont val="標楷體"/>
        <family val="4"/>
        <charset val="136"/>
      </rPr>
      <t>年初在建承包工程及自地自建合建房屋施工成本價值</t>
    </r>
    <r>
      <rPr>
        <sz val="10"/>
        <color theme="1"/>
        <rFont val="Times New Roman"/>
        <family val="1"/>
      </rPr>
      <t>"</t>
    </r>
    <r>
      <rPr>
        <sz val="10"/>
        <color theme="1"/>
        <rFont val="標楷體"/>
        <family val="4"/>
        <charset val="136"/>
      </rPr>
      <t>。</t>
    </r>
    <phoneticPr fontId="4" type="noConversion"/>
  </si>
  <si>
    <r>
      <t>營建材料耗用價值</t>
    </r>
    <r>
      <rPr>
        <sz val="11"/>
        <color theme="1"/>
        <rFont val="Times New Roman"/>
        <family val="1"/>
      </rPr>
      <t xml:space="preserve"> 
</t>
    </r>
    <r>
      <rPr>
        <sz val="11"/>
        <color theme="1"/>
        <rFont val="標楷體"/>
        <family val="4"/>
        <charset val="136"/>
      </rPr>
      <t>(不包含業主或同業
提供的材料價值)</t>
    </r>
    <phoneticPr fontId="4" type="noConversion"/>
  </si>
  <si>
    <r>
      <t>總　計</t>
    </r>
    <r>
      <rPr>
        <b/>
        <sz val="11"/>
        <color theme="1"/>
        <rFont val="Times New Roman"/>
        <family val="1"/>
      </rPr>
      <t xml:space="preserve">  /  90</t>
    </r>
    <r>
      <rPr>
        <b/>
        <sz val="11"/>
        <color theme="1"/>
        <rFont val="細明體"/>
        <family val="3"/>
        <charset val="136"/>
      </rPr>
      <t>年</t>
    </r>
    <phoneticPr fontId="4" type="noConversion"/>
  </si>
  <si>
    <r>
      <t xml:space="preserve">  (</t>
    </r>
    <r>
      <rPr>
        <sz val="11"/>
        <color theme="1"/>
        <rFont val="標楷體"/>
        <family val="4"/>
        <charset val="136"/>
      </rPr>
      <t>減</t>
    </r>
    <r>
      <rPr>
        <sz val="11"/>
        <color theme="1"/>
        <rFont val="Times New Roman"/>
        <family val="1"/>
      </rPr>
      <t>)</t>
    </r>
    <r>
      <rPr>
        <sz val="11"/>
        <color theme="1"/>
        <rFont val="標楷體"/>
        <family val="4"/>
        <charset val="136"/>
      </rPr>
      <t xml:space="preserve">
</t>
    </r>
    <r>
      <rPr>
        <sz val="11"/>
        <color theme="1"/>
        <rFont val="Times New Roman"/>
        <family val="1"/>
      </rPr>
      <t xml:space="preserve">  </t>
    </r>
    <r>
      <rPr>
        <sz val="11"/>
        <color theme="1"/>
        <rFont val="標楷體"/>
        <family val="4"/>
        <charset val="136"/>
      </rPr>
      <t>發包工程款</t>
    </r>
    <phoneticPr fontId="4" type="noConversion"/>
  </si>
  <si>
    <r>
      <t>總　計</t>
    </r>
    <r>
      <rPr>
        <b/>
        <sz val="11"/>
        <color theme="1"/>
        <rFont val="Times New Roman"/>
        <family val="1"/>
      </rPr>
      <t xml:space="preserve">  /  90</t>
    </r>
    <r>
      <rPr>
        <b/>
        <sz val="11"/>
        <color theme="1"/>
        <rFont val="細明體"/>
        <family val="3"/>
        <charset val="136"/>
      </rPr>
      <t>年</t>
    </r>
    <phoneticPr fontId="4" type="noConversion"/>
  </si>
  <si>
    <r>
      <t>平　均</t>
    </r>
    <r>
      <rPr>
        <b/>
        <sz val="11"/>
        <color theme="1"/>
        <rFont val="Times New Roman"/>
        <family val="1"/>
      </rPr>
      <t xml:space="preserve">  /  101</t>
    </r>
    <r>
      <rPr>
        <b/>
        <sz val="11"/>
        <color theme="1"/>
        <rFont val="細明體"/>
        <family val="3"/>
        <charset val="136"/>
      </rPr>
      <t>年</t>
    </r>
    <phoneticPr fontId="4" type="noConversion"/>
  </si>
  <si>
    <r>
      <t>100</t>
    </r>
    <r>
      <rPr>
        <sz val="11"/>
        <color theme="1"/>
        <rFont val="標楷體"/>
        <family val="4"/>
        <charset val="136"/>
      </rPr>
      <t>～</t>
    </r>
    <r>
      <rPr>
        <sz val="11"/>
        <color theme="1"/>
        <rFont val="Times New Roman"/>
        <family val="1"/>
      </rPr>
      <t>299</t>
    </r>
    <r>
      <rPr>
        <sz val="11"/>
        <color theme="1"/>
        <rFont val="標楷體"/>
        <family val="4"/>
        <charset val="136"/>
      </rPr>
      <t>人</t>
    </r>
    <phoneticPr fontId="4" type="noConversion"/>
  </si>
  <si>
    <r>
      <t xml:space="preserve">        2.</t>
    </r>
    <r>
      <rPr>
        <sz val="10"/>
        <color theme="1"/>
        <rFont val="標楷體"/>
        <family val="4"/>
        <charset val="136"/>
      </rPr>
      <t>工業及服務業普查資料無機電、電路、管道工程項目。</t>
    </r>
    <phoneticPr fontId="4" type="noConversion"/>
  </si>
  <si>
    <r>
      <t xml:space="preserve"> </t>
    </r>
    <r>
      <rPr>
        <sz val="11"/>
        <color theme="1"/>
        <rFont val="標楷體"/>
        <family val="4"/>
        <charset val="136"/>
      </rPr>
      <t>臺</t>
    </r>
    <r>
      <rPr>
        <sz val="11"/>
        <color theme="1"/>
        <rFont val="Times New Roman"/>
        <family val="1"/>
      </rPr>
      <t xml:space="preserve">   </t>
    </r>
    <r>
      <rPr>
        <sz val="11"/>
        <color theme="1"/>
        <rFont val="標楷體"/>
        <family val="4"/>
        <charset val="136"/>
      </rPr>
      <t>北</t>
    </r>
    <r>
      <rPr>
        <sz val="11"/>
        <color theme="1"/>
        <rFont val="Times New Roman"/>
        <family val="1"/>
      </rPr>
      <t xml:space="preserve">   </t>
    </r>
    <r>
      <rPr>
        <sz val="11"/>
        <color theme="1"/>
        <rFont val="標楷體"/>
        <family val="4"/>
        <charset val="136"/>
      </rPr>
      <t>市</t>
    </r>
    <phoneticPr fontId="4" type="noConversion"/>
  </si>
  <si>
    <r>
      <t xml:space="preserve"> </t>
    </r>
    <r>
      <rPr>
        <sz val="11"/>
        <color theme="1"/>
        <rFont val="標楷體"/>
        <family val="4"/>
        <charset val="136"/>
      </rPr>
      <t>北部其他</t>
    </r>
    <phoneticPr fontId="4" type="noConversion"/>
  </si>
  <si>
    <r>
      <rPr>
        <sz val="11"/>
        <color theme="1"/>
        <rFont val="標楷體"/>
        <family val="4"/>
        <charset val="136"/>
      </rPr>
      <t xml:space="preserve">全年生產總額
</t>
    </r>
    <r>
      <rPr>
        <sz val="11"/>
        <color theme="1"/>
        <rFont val="Times New Roman"/>
        <family val="1"/>
      </rPr>
      <t>(1)</t>
    </r>
    <phoneticPr fontId="4" type="noConversion"/>
  </si>
  <si>
    <r>
      <rPr>
        <sz val="11"/>
        <color theme="1"/>
        <rFont val="標楷體"/>
        <family val="4"/>
        <charset val="136"/>
      </rPr>
      <t xml:space="preserve">全年生產毛額
</t>
    </r>
    <r>
      <rPr>
        <sz val="11"/>
        <color theme="1"/>
        <rFont val="Times New Roman"/>
        <family val="1"/>
      </rPr>
      <t>(1)-(2)</t>
    </r>
    <phoneticPr fontId="4" type="noConversion"/>
  </si>
  <si>
    <r>
      <rPr>
        <sz val="11"/>
        <color theme="1"/>
        <rFont val="標楷體"/>
        <family val="4"/>
        <charset val="136"/>
      </rPr>
      <t xml:space="preserve">各項折舊
</t>
    </r>
    <r>
      <rPr>
        <sz val="11"/>
        <color theme="1"/>
        <rFont val="Times New Roman"/>
        <family val="1"/>
      </rPr>
      <t>(3)</t>
    </r>
    <phoneticPr fontId="4" type="noConversion"/>
  </si>
  <si>
    <r>
      <rPr>
        <sz val="11"/>
        <color theme="1"/>
        <rFont val="標楷體"/>
        <family val="4"/>
        <charset val="136"/>
      </rPr>
      <t>經營規模別</t>
    </r>
    <phoneticPr fontId="4" type="noConversion"/>
  </si>
  <si>
    <r>
      <rPr>
        <sz val="11"/>
        <color theme="1"/>
        <rFont val="標楷體"/>
        <family val="4"/>
        <charset val="136"/>
      </rPr>
      <t xml:space="preserve">間接稅
</t>
    </r>
    <r>
      <rPr>
        <sz val="11"/>
        <color theme="1"/>
        <rFont val="Times New Roman"/>
        <family val="1"/>
      </rPr>
      <t>(4)</t>
    </r>
    <phoneticPr fontId="4" type="noConversion"/>
  </si>
  <si>
    <r>
      <rPr>
        <sz val="11"/>
        <color theme="1"/>
        <rFont val="標楷體"/>
        <family val="4"/>
        <charset val="136"/>
      </rPr>
      <t>生　產　淨　額</t>
    </r>
    <phoneticPr fontId="4" type="noConversion"/>
  </si>
  <si>
    <r>
      <rPr>
        <sz val="11"/>
        <color theme="1"/>
        <rFont val="標楷體"/>
        <family val="4"/>
        <charset val="136"/>
      </rPr>
      <t xml:space="preserve">勞動報酬
</t>
    </r>
    <r>
      <rPr>
        <sz val="11"/>
        <color theme="1"/>
        <rFont val="Times New Roman"/>
        <family val="1"/>
      </rPr>
      <t>(5)</t>
    </r>
    <phoneticPr fontId="4" type="noConversion"/>
  </si>
  <si>
    <r>
      <rPr>
        <sz val="11"/>
        <color theme="1"/>
        <rFont val="標楷體"/>
        <family val="4"/>
        <charset val="136"/>
      </rPr>
      <t xml:space="preserve">移轉支出
及其他支出
</t>
    </r>
    <r>
      <rPr>
        <sz val="11"/>
        <color theme="1"/>
        <rFont val="Times New Roman"/>
        <family val="1"/>
      </rPr>
      <t>(6)</t>
    </r>
    <phoneticPr fontId="4" type="noConversion"/>
  </si>
  <si>
    <r>
      <rPr>
        <sz val="11"/>
        <color theme="1"/>
        <rFont val="標楷體"/>
        <family val="4"/>
        <charset val="136"/>
      </rPr>
      <t xml:space="preserve">研究發展
費用性支出
</t>
    </r>
    <r>
      <rPr>
        <sz val="11"/>
        <color theme="1"/>
        <rFont val="Times New Roman"/>
        <family val="1"/>
      </rPr>
      <t>(7)</t>
    </r>
    <phoneticPr fontId="4" type="noConversion"/>
  </si>
  <si>
    <r>
      <rPr>
        <sz val="11"/>
        <color theme="1"/>
        <rFont val="標楷體"/>
        <family val="4"/>
        <charset val="136"/>
      </rPr>
      <t>財　產　報　酬</t>
    </r>
    <phoneticPr fontId="4" type="noConversion"/>
  </si>
  <si>
    <r>
      <rPr>
        <sz val="11"/>
        <color theme="1"/>
        <rFont val="標楷體"/>
        <family val="4"/>
        <charset val="136"/>
      </rPr>
      <t xml:space="preserve">其他非營業
收益
</t>
    </r>
    <r>
      <rPr>
        <sz val="11"/>
        <color theme="1"/>
        <rFont val="Times New Roman"/>
        <family val="1"/>
      </rPr>
      <t>(9)</t>
    </r>
    <phoneticPr fontId="4" type="noConversion"/>
  </si>
  <si>
    <r>
      <rPr>
        <sz val="11"/>
        <color theme="1"/>
        <rFont val="標楷體"/>
        <family val="4"/>
        <charset val="136"/>
      </rPr>
      <t xml:space="preserve">利潤
</t>
    </r>
    <r>
      <rPr>
        <sz val="11"/>
        <color theme="1"/>
        <rFont val="Times New Roman"/>
        <family val="1"/>
      </rPr>
      <t>(1)-(2)-(3)-(4)
-(5)-(6)-(7)-(8)+(9)</t>
    </r>
    <phoneticPr fontId="4" type="noConversion"/>
  </si>
  <si>
    <r>
      <rPr>
        <sz val="11"/>
        <color theme="1"/>
        <rFont val="標楷體"/>
        <family val="4"/>
        <charset val="136"/>
      </rPr>
      <t xml:space="preserve">合計
</t>
    </r>
    <r>
      <rPr>
        <sz val="11"/>
        <color theme="1"/>
        <rFont val="Times New Roman"/>
        <family val="1"/>
      </rPr>
      <t>(2)</t>
    </r>
    <phoneticPr fontId="4" type="noConversion"/>
  </si>
  <si>
    <r>
      <rPr>
        <sz val="11"/>
        <color theme="1"/>
        <rFont val="標楷體"/>
        <family val="4"/>
        <charset val="136"/>
      </rPr>
      <t>營建材料耗用價值</t>
    </r>
    <phoneticPr fontId="4" type="noConversion"/>
  </si>
  <si>
    <r>
      <rPr>
        <sz val="11"/>
        <color theme="1"/>
        <rFont val="標楷體"/>
        <family val="4"/>
        <charset val="136"/>
      </rPr>
      <t>由業主及營造
同業提供材料
估計價值</t>
    </r>
    <phoneticPr fontId="4" type="noConversion"/>
  </si>
  <si>
    <r>
      <rPr>
        <sz val="11"/>
        <color theme="1"/>
        <rFont val="標楷體"/>
        <family val="4"/>
        <charset val="136"/>
      </rPr>
      <t>工程費用－
租金支出</t>
    </r>
    <phoneticPr fontId="4" type="noConversion"/>
  </si>
  <si>
    <r>
      <rPr>
        <sz val="11"/>
        <color theme="1"/>
        <rFont val="標楷體"/>
        <family val="4"/>
        <charset val="136"/>
      </rPr>
      <t>其他費用</t>
    </r>
  </si>
  <si>
    <r>
      <rPr>
        <sz val="11"/>
        <color theme="1"/>
        <rFont val="標楷體"/>
        <family val="4"/>
        <charset val="136"/>
      </rPr>
      <t xml:space="preserve">按市價計算
</t>
    </r>
    <r>
      <rPr>
        <sz val="11"/>
        <color theme="1"/>
        <rFont val="Times New Roman"/>
        <family val="1"/>
      </rPr>
      <t>(1)-(2)-(3)</t>
    </r>
    <phoneticPr fontId="4" type="noConversion"/>
  </si>
  <si>
    <r>
      <rPr>
        <sz val="11"/>
        <color theme="1"/>
        <rFont val="標楷體"/>
        <family val="4"/>
        <charset val="136"/>
      </rPr>
      <t xml:space="preserve">按要素成本計算
</t>
    </r>
    <r>
      <rPr>
        <sz val="11"/>
        <color theme="1"/>
        <rFont val="Times New Roman"/>
        <family val="1"/>
      </rPr>
      <t>(1)-(2)-(3)-(4)</t>
    </r>
    <phoneticPr fontId="4" type="noConversion"/>
  </si>
  <si>
    <r>
      <rPr>
        <sz val="11"/>
        <color theme="1"/>
        <rFont val="標楷體"/>
        <family val="4"/>
        <charset val="136"/>
      </rPr>
      <t xml:space="preserve">合計
</t>
    </r>
    <r>
      <rPr>
        <sz val="11"/>
        <color theme="1"/>
        <rFont val="Times New Roman"/>
        <family val="1"/>
      </rPr>
      <t>(8)</t>
    </r>
    <phoneticPr fontId="4" type="noConversion"/>
  </si>
  <si>
    <r>
      <rPr>
        <sz val="11"/>
        <color theme="1"/>
        <rFont val="標楷體"/>
        <family val="4"/>
        <charset val="136"/>
      </rPr>
      <t>租金淨額</t>
    </r>
    <phoneticPr fontId="4" type="noConversion"/>
  </si>
  <si>
    <r>
      <rPr>
        <sz val="11"/>
        <color theme="1"/>
        <rFont val="標楷體"/>
        <family val="4"/>
        <charset val="136"/>
      </rPr>
      <t>利息淨額</t>
    </r>
    <phoneticPr fontId="4" type="noConversion"/>
  </si>
  <si>
    <r>
      <t>平　均</t>
    </r>
    <r>
      <rPr>
        <b/>
        <sz val="11"/>
        <color theme="1"/>
        <rFont val="Times New Roman"/>
        <family val="1"/>
      </rPr>
      <t xml:space="preserve">  /  90</t>
    </r>
    <r>
      <rPr>
        <b/>
        <sz val="11"/>
        <color theme="1"/>
        <rFont val="細明體"/>
        <family val="3"/>
        <charset val="136"/>
      </rPr>
      <t>年</t>
    </r>
    <phoneticPr fontId="4" type="noConversion"/>
  </si>
  <si>
    <r>
      <t>平　均</t>
    </r>
    <r>
      <rPr>
        <b/>
        <sz val="11"/>
        <color theme="1"/>
        <rFont val="Times New Roman"/>
        <family val="1"/>
      </rPr>
      <t xml:space="preserve">  /  91</t>
    </r>
    <r>
      <rPr>
        <b/>
        <sz val="11"/>
        <color theme="1"/>
        <rFont val="細明體"/>
        <family val="3"/>
        <charset val="136"/>
      </rPr>
      <t>年</t>
    </r>
    <phoneticPr fontId="4" type="noConversion"/>
  </si>
  <si>
    <r>
      <t>平　均</t>
    </r>
    <r>
      <rPr>
        <b/>
        <sz val="11"/>
        <color theme="1"/>
        <rFont val="Times New Roman"/>
        <family val="1"/>
      </rPr>
      <t xml:space="preserve">  /  91</t>
    </r>
    <r>
      <rPr>
        <b/>
        <sz val="11"/>
        <color theme="1"/>
        <rFont val="細明體"/>
        <family val="3"/>
        <charset val="136"/>
      </rPr>
      <t>年</t>
    </r>
    <phoneticPr fontId="4" type="noConversion"/>
  </si>
  <si>
    <r>
      <t>平　均</t>
    </r>
    <r>
      <rPr>
        <b/>
        <sz val="11"/>
        <color theme="1"/>
        <rFont val="Times New Roman"/>
        <family val="1"/>
      </rPr>
      <t xml:space="preserve">  /  92</t>
    </r>
    <r>
      <rPr>
        <b/>
        <sz val="11"/>
        <color theme="1"/>
        <rFont val="細明體"/>
        <family val="3"/>
        <charset val="136"/>
      </rPr>
      <t>年</t>
    </r>
    <phoneticPr fontId="4" type="noConversion"/>
  </si>
  <si>
    <r>
      <t>平　均</t>
    </r>
    <r>
      <rPr>
        <b/>
        <sz val="11"/>
        <color theme="1"/>
        <rFont val="Times New Roman"/>
        <family val="1"/>
      </rPr>
      <t xml:space="preserve">  /  92</t>
    </r>
    <r>
      <rPr>
        <b/>
        <sz val="11"/>
        <color theme="1"/>
        <rFont val="細明體"/>
        <family val="3"/>
        <charset val="136"/>
      </rPr>
      <t>年</t>
    </r>
    <phoneticPr fontId="4" type="noConversion"/>
  </si>
  <si>
    <r>
      <t>平　均</t>
    </r>
    <r>
      <rPr>
        <b/>
        <sz val="11"/>
        <color theme="1"/>
        <rFont val="Times New Roman"/>
        <family val="1"/>
      </rPr>
      <t xml:space="preserve">  /  93</t>
    </r>
    <r>
      <rPr>
        <b/>
        <sz val="11"/>
        <color theme="1"/>
        <rFont val="細明體"/>
        <family val="3"/>
        <charset val="136"/>
      </rPr>
      <t>年</t>
    </r>
    <phoneticPr fontId="4" type="noConversion"/>
  </si>
  <si>
    <r>
      <t>平　均</t>
    </r>
    <r>
      <rPr>
        <b/>
        <sz val="11"/>
        <color theme="1"/>
        <rFont val="Times New Roman"/>
        <family val="1"/>
      </rPr>
      <t xml:space="preserve">  /  93</t>
    </r>
    <r>
      <rPr>
        <b/>
        <sz val="11"/>
        <color theme="1"/>
        <rFont val="細明體"/>
        <family val="3"/>
        <charset val="136"/>
      </rPr>
      <t>年</t>
    </r>
    <phoneticPr fontId="4" type="noConversion"/>
  </si>
  <si>
    <r>
      <t>平　均</t>
    </r>
    <r>
      <rPr>
        <b/>
        <sz val="11"/>
        <color theme="1"/>
        <rFont val="Times New Roman"/>
        <family val="1"/>
      </rPr>
      <t xml:space="preserve">  /  94</t>
    </r>
    <r>
      <rPr>
        <b/>
        <sz val="11"/>
        <color theme="1"/>
        <rFont val="細明體"/>
        <family val="3"/>
        <charset val="136"/>
      </rPr>
      <t>年</t>
    </r>
    <phoneticPr fontId="4" type="noConversion"/>
  </si>
  <si>
    <r>
      <t>平　均</t>
    </r>
    <r>
      <rPr>
        <b/>
        <sz val="11"/>
        <color theme="1"/>
        <rFont val="Times New Roman"/>
        <family val="1"/>
      </rPr>
      <t xml:space="preserve">  /  94</t>
    </r>
    <r>
      <rPr>
        <b/>
        <sz val="11"/>
        <color theme="1"/>
        <rFont val="細明體"/>
        <family val="3"/>
        <charset val="136"/>
      </rPr>
      <t>年</t>
    </r>
    <phoneticPr fontId="4" type="noConversion"/>
  </si>
  <si>
    <r>
      <t>平　均</t>
    </r>
    <r>
      <rPr>
        <b/>
        <sz val="11"/>
        <color theme="1"/>
        <rFont val="Times New Roman"/>
        <family val="1"/>
      </rPr>
      <t xml:space="preserve">  /  95</t>
    </r>
    <r>
      <rPr>
        <b/>
        <sz val="11"/>
        <color theme="1"/>
        <rFont val="細明體"/>
        <family val="3"/>
        <charset val="136"/>
      </rPr>
      <t>年</t>
    </r>
    <phoneticPr fontId="4" type="noConversion"/>
  </si>
  <si>
    <r>
      <t>平　均</t>
    </r>
    <r>
      <rPr>
        <b/>
        <sz val="11"/>
        <color theme="1"/>
        <rFont val="Times New Roman"/>
        <family val="1"/>
      </rPr>
      <t xml:space="preserve">  /  95</t>
    </r>
    <r>
      <rPr>
        <b/>
        <sz val="11"/>
        <color theme="1"/>
        <rFont val="細明體"/>
        <family val="3"/>
        <charset val="136"/>
      </rPr>
      <t>年</t>
    </r>
    <phoneticPr fontId="4" type="noConversion"/>
  </si>
  <si>
    <r>
      <t>平　均</t>
    </r>
    <r>
      <rPr>
        <b/>
        <sz val="11"/>
        <color theme="1"/>
        <rFont val="Times New Roman"/>
        <family val="1"/>
      </rPr>
      <t xml:space="preserve">  /  96</t>
    </r>
    <r>
      <rPr>
        <b/>
        <sz val="11"/>
        <color theme="1"/>
        <rFont val="細明體"/>
        <family val="3"/>
        <charset val="136"/>
      </rPr>
      <t>年</t>
    </r>
    <phoneticPr fontId="4" type="noConversion"/>
  </si>
  <si>
    <r>
      <t>平　均</t>
    </r>
    <r>
      <rPr>
        <b/>
        <sz val="11"/>
        <color theme="1"/>
        <rFont val="Times New Roman"/>
        <family val="1"/>
      </rPr>
      <t xml:space="preserve">  /  97</t>
    </r>
    <r>
      <rPr>
        <b/>
        <sz val="11"/>
        <color theme="1"/>
        <rFont val="細明體"/>
        <family val="3"/>
        <charset val="136"/>
      </rPr>
      <t>年</t>
    </r>
    <phoneticPr fontId="4" type="noConversion"/>
  </si>
  <si>
    <r>
      <t>平　均</t>
    </r>
    <r>
      <rPr>
        <b/>
        <sz val="11"/>
        <color theme="1"/>
        <rFont val="Times New Roman"/>
        <family val="1"/>
      </rPr>
      <t xml:space="preserve">  /  98</t>
    </r>
    <r>
      <rPr>
        <b/>
        <sz val="11"/>
        <color theme="1"/>
        <rFont val="細明體"/>
        <family val="3"/>
        <charset val="136"/>
      </rPr>
      <t>年</t>
    </r>
    <phoneticPr fontId="4" type="noConversion"/>
  </si>
  <si>
    <r>
      <t>平　均</t>
    </r>
    <r>
      <rPr>
        <b/>
        <sz val="11"/>
        <color theme="1"/>
        <rFont val="Times New Roman"/>
        <family val="1"/>
      </rPr>
      <t xml:space="preserve">  /  98</t>
    </r>
    <r>
      <rPr>
        <b/>
        <sz val="11"/>
        <color theme="1"/>
        <rFont val="細明體"/>
        <family val="3"/>
        <charset val="136"/>
      </rPr>
      <t>年</t>
    </r>
    <phoneticPr fontId="4" type="noConversion"/>
  </si>
  <si>
    <r>
      <t>平　均</t>
    </r>
    <r>
      <rPr>
        <b/>
        <sz val="11"/>
        <color theme="1"/>
        <rFont val="Times New Roman"/>
        <family val="1"/>
      </rPr>
      <t xml:space="preserve">  /  99</t>
    </r>
    <r>
      <rPr>
        <b/>
        <sz val="11"/>
        <color theme="1"/>
        <rFont val="細明體"/>
        <family val="3"/>
        <charset val="136"/>
      </rPr>
      <t>年</t>
    </r>
    <phoneticPr fontId="4" type="noConversion"/>
  </si>
  <si>
    <r>
      <t>平　均</t>
    </r>
    <r>
      <rPr>
        <b/>
        <sz val="11"/>
        <color theme="1"/>
        <rFont val="Times New Roman"/>
        <family val="1"/>
      </rPr>
      <t xml:space="preserve">  /  100</t>
    </r>
    <r>
      <rPr>
        <b/>
        <sz val="11"/>
        <color theme="1"/>
        <rFont val="細明體"/>
        <family val="3"/>
        <charset val="136"/>
      </rPr>
      <t>年</t>
    </r>
    <phoneticPr fontId="4" type="noConversion"/>
  </si>
  <si>
    <r>
      <t>平　均</t>
    </r>
    <r>
      <rPr>
        <b/>
        <sz val="11"/>
        <color theme="1"/>
        <rFont val="Times New Roman"/>
        <family val="1"/>
      </rPr>
      <t xml:space="preserve">  /  101</t>
    </r>
    <r>
      <rPr>
        <b/>
        <sz val="11"/>
        <color theme="1"/>
        <rFont val="細明體"/>
        <family val="3"/>
        <charset val="136"/>
      </rPr>
      <t>年</t>
    </r>
    <phoneticPr fontId="4" type="noConversion"/>
  </si>
  <si>
    <r>
      <t>平　均</t>
    </r>
    <r>
      <rPr>
        <b/>
        <sz val="11"/>
        <color theme="1"/>
        <rFont val="Times New Roman"/>
        <family val="1"/>
      </rPr>
      <t xml:space="preserve">  /  102</t>
    </r>
    <r>
      <rPr>
        <b/>
        <sz val="11"/>
        <color theme="1"/>
        <rFont val="細明體"/>
        <family val="3"/>
        <charset val="136"/>
      </rPr>
      <t>年</t>
    </r>
    <phoneticPr fontId="4" type="noConversion"/>
  </si>
  <si>
    <r>
      <t>平　均</t>
    </r>
    <r>
      <rPr>
        <b/>
        <sz val="11"/>
        <color theme="1"/>
        <rFont val="Times New Roman"/>
        <family val="1"/>
      </rPr>
      <t xml:space="preserve">  /  103</t>
    </r>
    <r>
      <rPr>
        <b/>
        <sz val="11"/>
        <color theme="1"/>
        <rFont val="細明體"/>
        <family val="3"/>
        <charset val="136"/>
      </rPr>
      <t>年</t>
    </r>
    <phoneticPr fontId="4" type="noConversion"/>
  </si>
  <si>
    <r>
      <t xml:space="preserve">105 </t>
    </r>
    <r>
      <rPr>
        <b/>
        <sz val="11"/>
        <color theme="1"/>
        <rFont val="標楷體"/>
        <family val="4"/>
        <charset val="136"/>
      </rPr>
      <t>年</t>
    </r>
    <phoneticPr fontId="6" type="noConversion"/>
  </si>
  <si>
    <r>
      <t xml:space="preserve">110 </t>
    </r>
    <r>
      <rPr>
        <b/>
        <sz val="11"/>
        <color theme="1"/>
        <rFont val="細明體"/>
        <family val="3"/>
        <charset val="136"/>
      </rPr>
      <t>年</t>
    </r>
    <phoneticPr fontId="22" type="noConversion"/>
  </si>
  <si>
    <r>
      <t xml:space="preserve">112 </t>
    </r>
    <r>
      <rPr>
        <b/>
        <sz val="11"/>
        <color theme="1"/>
        <rFont val="標楷體"/>
        <family val="4"/>
        <charset val="136"/>
      </rPr>
      <t>年</t>
    </r>
    <phoneticPr fontId="6" type="noConversion"/>
  </si>
  <si>
    <r>
      <t xml:space="preserve">113 </t>
    </r>
    <r>
      <rPr>
        <b/>
        <sz val="11"/>
        <color theme="1"/>
        <rFont val="標楷體"/>
        <family val="4"/>
        <charset val="136"/>
      </rPr>
      <t>年</t>
    </r>
    <phoneticPr fontId="6" type="noConversion"/>
  </si>
  <si>
    <r>
      <t xml:space="preserve">113 </t>
    </r>
    <r>
      <rPr>
        <b/>
        <sz val="11"/>
        <color theme="1"/>
        <rFont val="標楷體"/>
        <family val="4"/>
        <charset val="136"/>
      </rPr>
      <t>年</t>
    </r>
    <phoneticPr fontId="6" type="noConversion"/>
  </si>
  <si>
    <r>
      <t>9</t>
    </r>
    <r>
      <rPr>
        <sz val="11"/>
        <color theme="1"/>
        <rFont val="標楷體"/>
        <family val="4"/>
        <charset val="136"/>
      </rPr>
      <t>人及以下</t>
    </r>
    <phoneticPr fontId="4" type="noConversion"/>
  </si>
  <si>
    <r>
      <rPr>
        <sz val="11"/>
        <color theme="1"/>
        <rFont val="標楷體"/>
        <family val="4"/>
        <charset val="136"/>
      </rPr>
      <t>未滿</t>
    </r>
    <r>
      <rPr>
        <sz val="11"/>
        <color theme="1"/>
        <rFont val="Times New Roman"/>
        <family val="1"/>
      </rPr>
      <t>600</t>
    </r>
    <r>
      <rPr>
        <sz val="11"/>
        <color theme="1"/>
        <rFont val="標楷體"/>
        <family val="4"/>
        <charset val="136"/>
      </rPr>
      <t>萬元</t>
    </r>
    <phoneticPr fontId="4" type="noConversion"/>
  </si>
  <si>
    <r>
      <t>1,000</t>
    </r>
    <r>
      <rPr>
        <sz val="11"/>
        <color theme="1"/>
        <rFont val="標楷體"/>
        <family val="4"/>
        <charset val="136"/>
      </rPr>
      <t>萬元～未滿</t>
    </r>
    <r>
      <rPr>
        <sz val="11"/>
        <color theme="1"/>
        <rFont val="Times New Roman"/>
        <family val="1"/>
      </rPr>
      <t>2,000</t>
    </r>
    <r>
      <rPr>
        <sz val="11"/>
        <color theme="1"/>
        <rFont val="標楷體"/>
        <family val="4"/>
        <charset val="136"/>
      </rPr>
      <t>萬元</t>
    </r>
    <phoneticPr fontId="4" type="noConversion"/>
  </si>
  <si>
    <r>
      <t>2,000</t>
    </r>
    <r>
      <rPr>
        <sz val="11"/>
        <color theme="1"/>
        <rFont val="標楷體"/>
        <family val="4"/>
        <charset val="136"/>
      </rPr>
      <t>萬元～未滿</t>
    </r>
    <r>
      <rPr>
        <sz val="11"/>
        <color theme="1"/>
        <rFont val="Times New Roman"/>
        <family val="1"/>
      </rPr>
      <t>5,000</t>
    </r>
    <r>
      <rPr>
        <sz val="11"/>
        <color theme="1"/>
        <rFont val="標楷體"/>
        <family val="4"/>
        <charset val="136"/>
      </rPr>
      <t>萬元</t>
    </r>
    <phoneticPr fontId="4" type="noConversion"/>
  </si>
  <si>
    <r>
      <t>30,000</t>
    </r>
    <r>
      <rPr>
        <sz val="11"/>
        <color theme="1"/>
        <rFont val="標楷體"/>
        <family val="4"/>
        <charset val="136"/>
      </rPr>
      <t>萬元～未滿</t>
    </r>
    <r>
      <rPr>
        <sz val="11"/>
        <color theme="1"/>
        <rFont val="Times New Roman"/>
        <family val="1"/>
      </rPr>
      <t>50,000</t>
    </r>
    <r>
      <rPr>
        <sz val="11"/>
        <color theme="1"/>
        <rFont val="標楷體"/>
        <family val="4"/>
        <charset val="136"/>
      </rPr>
      <t>萬元</t>
    </r>
    <phoneticPr fontId="4" type="noConversion"/>
  </si>
  <si>
    <r>
      <t>100,000</t>
    </r>
    <r>
      <rPr>
        <sz val="11"/>
        <color theme="1"/>
        <rFont val="標楷體"/>
        <family val="4"/>
        <charset val="136"/>
      </rPr>
      <t>萬元～未滿</t>
    </r>
    <r>
      <rPr>
        <sz val="11"/>
        <color theme="1"/>
        <rFont val="Times New Roman"/>
        <family val="1"/>
      </rPr>
      <t>300,000</t>
    </r>
    <r>
      <rPr>
        <sz val="11"/>
        <color theme="1"/>
        <rFont val="標楷體"/>
        <family val="4"/>
        <charset val="136"/>
      </rPr>
      <t>萬元</t>
    </r>
    <phoneticPr fontId="4" type="noConversion"/>
  </si>
  <si>
    <r>
      <t>1,000</t>
    </r>
    <r>
      <rPr>
        <sz val="11"/>
        <color theme="1"/>
        <rFont val="標楷體"/>
        <family val="4"/>
        <charset val="136"/>
      </rPr>
      <t>萬元～未滿</t>
    </r>
    <r>
      <rPr>
        <sz val="11"/>
        <color theme="1"/>
        <rFont val="Times New Roman"/>
        <family val="1"/>
      </rPr>
      <t>2,000</t>
    </r>
    <r>
      <rPr>
        <sz val="11"/>
        <color theme="1"/>
        <rFont val="標楷體"/>
        <family val="4"/>
        <charset val="136"/>
      </rPr>
      <t>萬元</t>
    </r>
    <phoneticPr fontId="4" type="noConversion"/>
  </si>
  <si>
    <r>
      <t>50,000</t>
    </r>
    <r>
      <rPr>
        <sz val="11"/>
        <color theme="1"/>
        <rFont val="標楷體"/>
        <family val="4"/>
        <charset val="136"/>
      </rPr>
      <t>萬元～未滿</t>
    </r>
    <r>
      <rPr>
        <sz val="11"/>
        <color theme="1"/>
        <rFont val="Times New Roman"/>
        <family val="1"/>
      </rPr>
      <t>100,000</t>
    </r>
    <r>
      <rPr>
        <sz val="11"/>
        <color theme="1"/>
        <rFont val="標楷體"/>
        <family val="4"/>
        <charset val="136"/>
      </rPr>
      <t>萬元</t>
    </r>
    <phoneticPr fontId="4" type="noConversion"/>
  </si>
  <si>
    <r>
      <t>600</t>
    </r>
    <r>
      <rPr>
        <sz val="11"/>
        <color theme="1"/>
        <rFont val="標楷體"/>
        <family val="4"/>
        <charset val="136"/>
      </rPr>
      <t>萬元～未滿</t>
    </r>
    <r>
      <rPr>
        <sz val="11"/>
        <color theme="1"/>
        <rFont val="Times New Roman"/>
        <family val="1"/>
      </rPr>
      <t>1,000</t>
    </r>
    <r>
      <rPr>
        <sz val="11"/>
        <color theme="1"/>
        <rFont val="標楷體"/>
        <family val="4"/>
        <charset val="136"/>
      </rPr>
      <t>萬元</t>
    </r>
    <phoneticPr fontId="4" type="noConversion"/>
  </si>
  <si>
    <r>
      <t>600</t>
    </r>
    <r>
      <rPr>
        <sz val="11"/>
        <color theme="1"/>
        <rFont val="標楷體"/>
        <family val="4"/>
        <charset val="136"/>
      </rPr>
      <t>萬元～未滿</t>
    </r>
    <r>
      <rPr>
        <sz val="11"/>
        <color theme="1"/>
        <rFont val="Times New Roman"/>
        <family val="1"/>
      </rPr>
      <t>1,000</t>
    </r>
    <r>
      <rPr>
        <sz val="11"/>
        <color theme="1"/>
        <rFont val="標楷體"/>
        <family val="4"/>
        <charset val="136"/>
      </rPr>
      <t>萬元</t>
    </r>
    <phoneticPr fontId="4" type="noConversion"/>
  </si>
  <si>
    <r>
      <t>2,000</t>
    </r>
    <r>
      <rPr>
        <sz val="11"/>
        <color theme="1"/>
        <rFont val="標楷體"/>
        <family val="4"/>
        <charset val="136"/>
      </rPr>
      <t>萬元～未滿</t>
    </r>
    <r>
      <rPr>
        <sz val="11"/>
        <color theme="1"/>
        <rFont val="Times New Roman"/>
        <family val="1"/>
      </rPr>
      <t>5,000</t>
    </r>
    <r>
      <rPr>
        <sz val="11"/>
        <color theme="1"/>
        <rFont val="標楷體"/>
        <family val="4"/>
        <charset val="136"/>
      </rPr>
      <t>萬元</t>
    </r>
    <phoneticPr fontId="4" type="noConversion"/>
  </si>
  <si>
    <r>
      <t>10,000</t>
    </r>
    <r>
      <rPr>
        <sz val="11"/>
        <color theme="1"/>
        <rFont val="標楷體"/>
        <family val="4"/>
        <charset val="136"/>
      </rPr>
      <t>萬元～未滿</t>
    </r>
    <r>
      <rPr>
        <sz val="11"/>
        <color theme="1"/>
        <rFont val="Times New Roman"/>
        <family val="1"/>
      </rPr>
      <t>30,000</t>
    </r>
    <r>
      <rPr>
        <sz val="11"/>
        <color theme="1"/>
        <rFont val="標楷體"/>
        <family val="4"/>
        <charset val="136"/>
      </rPr>
      <t>萬元</t>
    </r>
    <phoneticPr fontId="4" type="noConversion"/>
  </si>
  <si>
    <r>
      <t>300,000</t>
    </r>
    <r>
      <rPr>
        <sz val="11"/>
        <color theme="1"/>
        <rFont val="標楷體"/>
        <family val="4"/>
        <charset val="136"/>
      </rPr>
      <t>萬元以上</t>
    </r>
    <phoneticPr fontId="4" type="noConversion"/>
  </si>
  <si>
    <r>
      <rPr>
        <sz val="11"/>
        <color theme="1"/>
        <rFont val="標楷體"/>
        <family val="4"/>
        <charset val="136"/>
      </rPr>
      <t>經營特性別</t>
    </r>
    <phoneticPr fontId="4" type="noConversion"/>
  </si>
  <si>
    <r>
      <rPr>
        <sz val="11"/>
        <color theme="1"/>
        <rFont val="標楷體"/>
        <family val="4"/>
        <charset val="136"/>
      </rPr>
      <t xml:space="preserve">全年生產總額
</t>
    </r>
    <r>
      <rPr>
        <sz val="11"/>
        <color theme="1"/>
        <rFont val="Times New Roman"/>
        <family val="1"/>
      </rPr>
      <t>(1)</t>
    </r>
    <phoneticPr fontId="4" type="noConversion"/>
  </si>
  <si>
    <r>
      <rPr>
        <sz val="11"/>
        <color theme="1"/>
        <rFont val="標楷體"/>
        <family val="4"/>
        <charset val="136"/>
      </rPr>
      <t xml:space="preserve">全年生產毛額
</t>
    </r>
    <r>
      <rPr>
        <sz val="11"/>
        <color theme="1"/>
        <rFont val="Times New Roman"/>
        <family val="1"/>
      </rPr>
      <t>(1)-(2)</t>
    </r>
    <phoneticPr fontId="4" type="noConversion"/>
  </si>
  <si>
    <r>
      <rPr>
        <sz val="11"/>
        <color theme="1"/>
        <rFont val="標楷體"/>
        <family val="4"/>
        <charset val="136"/>
      </rPr>
      <t xml:space="preserve">各項折舊
</t>
    </r>
    <r>
      <rPr>
        <sz val="11"/>
        <color theme="1"/>
        <rFont val="Times New Roman"/>
        <family val="1"/>
      </rPr>
      <t>(3)</t>
    </r>
    <phoneticPr fontId="4" type="noConversion"/>
  </si>
  <si>
    <r>
      <rPr>
        <sz val="11"/>
        <color theme="1"/>
        <rFont val="標楷體"/>
        <family val="4"/>
        <charset val="136"/>
      </rPr>
      <t>經營規模別</t>
    </r>
    <phoneticPr fontId="4" type="noConversion"/>
  </si>
  <si>
    <r>
      <rPr>
        <sz val="11"/>
        <color theme="1"/>
        <rFont val="標楷體"/>
        <family val="4"/>
        <charset val="136"/>
      </rPr>
      <t xml:space="preserve">間接稅
</t>
    </r>
    <r>
      <rPr>
        <sz val="11"/>
        <color theme="1"/>
        <rFont val="Times New Roman"/>
        <family val="1"/>
      </rPr>
      <t>(4)</t>
    </r>
    <phoneticPr fontId="4" type="noConversion"/>
  </si>
  <si>
    <r>
      <rPr>
        <sz val="11"/>
        <color theme="1"/>
        <rFont val="標楷體"/>
        <family val="4"/>
        <charset val="136"/>
      </rPr>
      <t>生　產　淨　額</t>
    </r>
    <phoneticPr fontId="4" type="noConversion"/>
  </si>
  <si>
    <r>
      <rPr>
        <sz val="11"/>
        <color theme="1"/>
        <rFont val="標楷體"/>
        <family val="4"/>
        <charset val="136"/>
      </rPr>
      <t xml:space="preserve">勞動報酬
</t>
    </r>
    <r>
      <rPr>
        <sz val="11"/>
        <color theme="1"/>
        <rFont val="Times New Roman"/>
        <family val="1"/>
      </rPr>
      <t>(5)</t>
    </r>
    <phoneticPr fontId="4" type="noConversion"/>
  </si>
  <si>
    <r>
      <rPr>
        <sz val="11"/>
        <color theme="1"/>
        <rFont val="標楷體"/>
        <family val="4"/>
        <charset val="136"/>
      </rPr>
      <t xml:space="preserve">移轉支出
及其他支出
</t>
    </r>
    <r>
      <rPr>
        <sz val="11"/>
        <color theme="1"/>
        <rFont val="Times New Roman"/>
        <family val="1"/>
      </rPr>
      <t>(6)</t>
    </r>
    <phoneticPr fontId="4" type="noConversion"/>
  </si>
  <si>
    <r>
      <rPr>
        <sz val="11"/>
        <color theme="1"/>
        <rFont val="標楷體"/>
        <family val="4"/>
        <charset val="136"/>
      </rPr>
      <t xml:space="preserve">研究發展
費用性支出
</t>
    </r>
    <r>
      <rPr>
        <sz val="11"/>
        <color theme="1"/>
        <rFont val="Times New Roman"/>
        <family val="1"/>
      </rPr>
      <t>(7)</t>
    </r>
    <phoneticPr fontId="4" type="noConversion"/>
  </si>
  <si>
    <r>
      <rPr>
        <sz val="11"/>
        <color theme="1"/>
        <rFont val="標楷體"/>
        <family val="4"/>
        <charset val="136"/>
      </rPr>
      <t xml:space="preserve">其他非營業
收益
</t>
    </r>
    <r>
      <rPr>
        <sz val="11"/>
        <color theme="1"/>
        <rFont val="Times New Roman"/>
        <family val="1"/>
      </rPr>
      <t>(9)</t>
    </r>
    <phoneticPr fontId="4" type="noConversion"/>
  </si>
  <si>
    <r>
      <rPr>
        <sz val="11"/>
        <color theme="1"/>
        <rFont val="標楷體"/>
        <family val="4"/>
        <charset val="136"/>
      </rPr>
      <t xml:space="preserve">利潤
</t>
    </r>
    <r>
      <rPr>
        <sz val="11"/>
        <color theme="1"/>
        <rFont val="Times New Roman"/>
        <family val="1"/>
      </rPr>
      <t>(1)-(2)-(3)-(4)
-(5)-(6)-(7)-(8)+(9)</t>
    </r>
    <phoneticPr fontId="4" type="noConversion"/>
  </si>
  <si>
    <r>
      <rPr>
        <sz val="11"/>
        <color theme="1"/>
        <rFont val="標楷體"/>
        <family val="4"/>
        <charset val="136"/>
      </rPr>
      <t>營建材料耗用價值</t>
    </r>
    <phoneticPr fontId="4" type="noConversion"/>
  </si>
  <si>
    <r>
      <rPr>
        <sz val="11"/>
        <color theme="1"/>
        <rFont val="標楷體"/>
        <family val="4"/>
        <charset val="136"/>
      </rPr>
      <t>由業主及營造
同業提供材料
估計價值</t>
    </r>
    <phoneticPr fontId="4" type="noConversion"/>
  </si>
  <si>
    <r>
      <rPr>
        <sz val="11"/>
        <color theme="1"/>
        <rFont val="標楷體"/>
        <family val="4"/>
        <charset val="136"/>
      </rPr>
      <t>工程費用－
租金支出</t>
    </r>
    <phoneticPr fontId="4" type="noConversion"/>
  </si>
  <si>
    <r>
      <rPr>
        <sz val="11"/>
        <color theme="1"/>
        <rFont val="標楷體"/>
        <family val="4"/>
        <charset val="136"/>
      </rPr>
      <t xml:space="preserve">按市價計算
</t>
    </r>
    <r>
      <rPr>
        <sz val="11"/>
        <color theme="1"/>
        <rFont val="Times New Roman"/>
        <family val="1"/>
      </rPr>
      <t>(1)-(2)-(3)</t>
    </r>
    <phoneticPr fontId="4" type="noConversion"/>
  </si>
  <si>
    <r>
      <rPr>
        <sz val="11"/>
        <color theme="1"/>
        <rFont val="標楷體"/>
        <family val="4"/>
        <charset val="136"/>
      </rPr>
      <t xml:space="preserve">按要素成本計算
</t>
    </r>
    <r>
      <rPr>
        <sz val="11"/>
        <color theme="1"/>
        <rFont val="Times New Roman"/>
        <family val="1"/>
      </rPr>
      <t>(1)-(2)-(3)-(4)</t>
    </r>
    <phoneticPr fontId="4" type="noConversion"/>
  </si>
  <si>
    <r>
      <rPr>
        <sz val="11"/>
        <color theme="1"/>
        <rFont val="標楷體"/>
        <family val="4"/>
        <charset val="136"/>
      </rPr>
      <t xml:space="preserve">合計
</t>
    </r>
    <r>
      <rPr>
        <sz val="11"/>
        <color theme="1"/>
        <rFont val="Times New Roman"/>
        <family val="1"/>
      </rPr>
      <t>(8)</t>
    </r>
    <phoneticPr fontId="4" type="noConversion"/>
  </si>
  <si>
    <r>
      <rPr>
        <sz val="11"/>
        <color theme="1"/>
        <rFont val="標楷體"/>
        <family val="4"/>
        <charset val="136"/>
      </rPr>
      <t>租金淨額</t>
    </r>
    <phoneticPr fontId="4" type="noConversion"/>
  </si>
  <si>
    <r>
      <rPr>
        <sz val="11"/>
        <color theme="1"/>
        <rFont val="標楷體"/>
        <family val="4"/>
        <charset val="136"/>
      </rPr>
      <t>利息淨額</t>
    </r>
    <phoneticPr fontId="4" type="noConversion"/>
  </si>
  <si>
    <r>
      <t>平　均</t>
    </r>
    <r>
      <rPr>
        <b/>
        <sz val="11"/>
        <color theme="1"/>
        <rFont val="Times New Roman"/>
        <family val="1"/>
      </rPr>
      <t xml:space="preserve">  /  90</t>
    </r>
    <r>
      <rPr>
        <b/>
        <sz val="11"/>
        <color theme="1"/>
        <rFont val="細明體"/>
        <family val="3"/>
        <charset val="136"/>
      </rPr>
      <t>年</t>
    </r>
    <phoneticPr fontId="4" type="noConversion"/>
  </si>
  <si>
    <r>
      <t>平　均</t>
    </r>
    <r>
      <rPr>
        <b/>
        <sz val="11"/>
        <color theme="1"/>
        <rFont val="Times New Roman"/>
        <family val="1"/>
      </rPr>
      <t xml:space="preserve">  /  95</t>
    </r>
    <r>
      <rPr>
        <b/>
        <sz val="11"/>
        <color theme="1"/>
        <rFont val="細明體"/>
        <family val="3"/>
        <charset val="136"/>
      </rPr>
      <t>年</t>
    </r>
    <phoneticPr fontId="4" type="noConversion"/>
  </si>
  <si>
    <r>
      <t>平　均</t>
    </r>
    <r>
      <rPr>
        <b/>
        <sz val="11"/>
        <color theme="1"/>
        <rFont val="Times New Roman"/>
        <family val="1"/>
      </rPr>
      <t xml:space="preserve">  /  95</t>
    </r>
    <r>
      <rPr>
        <b/>
        <sz val="11"/>
        <color theme="1"/>
        <rFont val="細明體"/>
        <family val="3"/>
        <charset val="136"/>
      </rPr>
      <t>年</t>
    </r>
    <phoneticPr fontId="4" type="noConversion"/>
  </si>
  <si>
    <r>
      <t>平　均</t>
    </r>
    <r>
      <rPr>
        <b/>
        <sz val="11"/>
        <color theme="1"/>
        <rFont val="Times New Roman"/>
        <family val="1"/>
      </rPr>
      <t xml:space="preserve">  /  97</t>
    </r>
    <r>
      <rPr>
        <b/>
        <sz val="11"/>
        <color theme="1"/>
        <rFont val="細明體"/>
        <family val="3"/>
        <charset val="136"/>
      </rPr>
      <t>年</t>
    </r>
    <phoneticPr fontId="4" type="noConversion"/>
  </si>
  <si>
    <r>
      <t>平　均</t>
    </r>
    <r>
      <rPr>
        <b/>
        <sz val="11"/>
        <color theme="1"/>
        <rFont val="Times New Roman"/>
        <family val="1"/>
      </rPr>
      <t xml:space="preserve">  /  98</t>
    </r>
    <r>
      <rPr>
        <b/>
        <sz val="11"/>
        <color theme="1"/>
        <rFont val="細明體"/>
        <family val="3"/>
        <charset val="136"/>
      </rPr>
      <t>年</t>
    </r>
    <phoneticPr fontId="4" type="noConversion"/>
  </si>
  <si>
    <r>
      <t>平　均</t>
    </r>
    <r>
      <rPr>
        <b/>
        <sz val="11"/>
        <color theme="1"/>
        <rFont val="Times New Roman"/>
        <family val="1"/>
      </rPr>
      <t xml:space="preserve">  /  99</t>
    </r>
    <r>
      <rPr>
        <b/>
        <sz val="11"/>
        <color theme="1"/>
        <rFont val="細明體"/>
        <family val="3"/>
        <charset val="136"/>
      </rPr>
      <t>年</t>
    </r>
    <phoneticPr fontId="4" type="noConversion"/>
  </si>
  <si>
    <r>
      <t>平　均</t>
    </r>
    <r>
      <rPr>
        <b/>
        <sz val="11"/>
        <color theme="1"/>
        <rFont val="Times New Roman"/>
        <family val="1"/>
      </rPr>
      <t xml:space="preserve">  /  101</t>
    </r>
    <r>
      <rPr>
        <b/>
        <sz val="11"/>
        <color theme="1"/>
        <rFont val="細明體"/>
        <family val="3"/>
        <charset val="136"/>
      </rPr>
      <t>年</t>
    </r>
    <phoneticPr fontId="4" type="noConversion"/>
  </si>
  <si>
    <r>
      <t>平　均</t>
    </r>
    <r>
      <rPr>
        <b/>
        <sz val="11"/>
        <color theme="1"/>
        <rFont val="Times New Roman"/>
        <family val="1"/>
      </rPr>
      <t xml:space="preserve">  /  102</t>
    </r>
    <r>
      <rPr>
        <b/>
        <sz val="11"/>
        <color theme="1"/>
        <rFont val="細明體"/>
        <family val="3"/>
        <charset val="136"/>
      </rPr>
      <t>年</t>
    </r>
    <phoneticPr fontId="4" type="noConversion"/>
  </si>
  <si>
    <r>
      <t xml:space="preserve">104 </t>
    </r>
    <r>
      <rPr>
        <b/>
        <sz val="11"/>
        <color theme="1"/>
        <rFont val="標楷體"/>
        <family val="4"/>
        <charset val="136"/>
      </rPr>
      <t>年</t>
    </r>
    <phoneticPr fontId="6" type="noConversion"/>
  </si>
  <si>
    <r>
      <t xml:space="preserve">113 </t>
    </r>
    <r>
      <rPr>
        <b/>
        <sz val="11"/>
        <color theme="1"/>
        <rFont val="標楷體"/>
        <family val="4"/>
        <charset val="136"/>
      </rPr>
      <t>年</t>
    </r>
    <phoneticPr fontId="6" type="noConversion"/>
  </si>
  <si>
    <r>
      <t xml:space="preserve"> </t>
    </r>
    <r>
      <rPr>
        <sz val="11"/>
        <color theme="1"/>
        <rFont val="標楷體"/>
        <family val="4"/>
        <charset val="136"/>
      </rPr>
      <t>新</t>
    </r>
    <r>
      <rPr>
        <sz val="11"/>
        <color theme="1"/>
        <rFont val="Times New Roman"/>
        <family val="1"/>
      </rPr>
      <t xml:space="preserve">   </t>
    </r>
    <r>
      <rPr>
        <sz val="11"/>
        <color theme="1"/>
        <rFont val="標楷體"/>
        <family val="4"/>
        <charset val="136"/>
      </rPr>
      <t>北</t>
    </r>
    <r>
      <rPr>
        <sz val="11"/>
        <color theme="1"/>
        <rFont val="Times New Roman"/>
        <family val="1"/>
      </rPr>
      <t xml:space="preserve">   </t>
    </r>
    <r>
      <rPr>
        <sz val="11"/>
        <color theme="1"/>
        <rFont val="標楷體"/>
        <family val="4"/>
        <charset val="136"/>
      </rPr>
      <t>市</t>
    </r>
    <phoneticPr fontId="4" type="noConversion"/>
  </si>
  <si>
    <r>
      <t xml:space="preserve"> </t>
    </r>
    <r>
      <rPr>
        <sz val="11"/>
        <color theme="1"/>
        <rFont val="標楷體"/>
        <family val="4"/>
        <charset val="136"/>
      </rPr>
      <t>臺</t>
    </r>
    <r>
      <rPr>
        <sz val="11"/>
        <color theme="1"/>
        <rFont val="Times New Roman"/>
        <family val="1"/>
      </rPr>
      <t xml:space="preserve">   </t>
    </r>
    <r>
      <rPr>
        <sz val="11"/>
        <color theme="1"/>
        <rFont val="標楷體"/>
        <family val="4"/>
        <charset val="136"/>
      </rPr>
      <t>北</t>
    </r>
    <r>
      <rPr>
        <sz val="11"/>
        <color theme="1"/>
        <rFont val="Times New Roman"/>
        <family val="1"/>
      </rPr>
      <t xml:space="preserve">   </t>
    </r>
    <r>
      <rPr>
        <sz val="11"/>
        <color theme="1"/>
        <rFont val="標楷體"/>
        <family val="4"/>
        <charset val="136"/>
      </rPr>
      <t>市</t>
    </r>
    <phoneticPr fontId="4" type="noConversion"/>
  </si>
  <si>
    <r>
      <t xml:space="preserve"> </t>
    </r>
    <r>
      <rPr>
        <sz val="11"/>
        <color theme="1"/>
        <rFont val="標楷體"/>
        <family val="4"/>
        <charset val="136"/>
      </rPr>
      <t>桃</t>
    </r>
    <r>
      <rPr>
        <sz val="11"/>
        <color theme="1"/>
        <rFont val="Times New Roman"/>
        <family val="1"/>
      </rPr>
      <t xml:space="preserve">   </t>
    </r>
    <r>
      <rPr>
        <sz val="11"/>
        <color theme="1"/>
        <rFont val="標楷體"/>
        <family val="4"/>
        <charset val="136"/>
      </rPr>
      <t>園</t>
    </r>
    <r>
      <rPr>
        <sz val="11"/>
        <color theme="1"/>
        <rFont val="Times New Roman"/>
        <family val="1"/>
      </rPr>
      <t xml:space="preserve">   </t>
    </r>
    <r>
      <rPr>
        <sz val="11"/>
        <color theme="1"/>
        <rFont val="標楷體"/>
        <family val="4"/>
        <charset val="136"/>
      </rPr>
      <t>市</t>
    </r>
    <phoneticPr fontId="4" type="noConversion"/>
  </si>
  <si>
    <r>
      <t xml:space="preserve"> </t>
    </r>
    <r>
      <rPr>
        <sz val="11"/>
        <color theme="1"/>
        <rFont val="標楷體"/>
        <family val="4"/>
        <charset val="136"/>
      </rPr>
      <t>北部其他</t>
    </r>
    <phoneticPr fontId="4" type="noConversion"/>
  </si>
  <si>
    <r>
      <t xml:space="preserve"> </t>
    </r>
    <r>
      <rPr>
        <sz val="11"/>
        <color theme="1"/>
        <rFont val="標楷體"/>
        <family val="4"/>
        <charset val="136"/>
      </rPr>
      <t>中部其他</t>
    </r>
    <phoneticPr fontId="4" type="noConversion"/>
  </si>
  <si>
    <r>
      <t xml:space="preserve"> </t>
    </r>
    <r>
      <rPr>
        <sz val="11"/>
        <color theme="1"/>
        <rFont val="標楷體"/>
        <family val="4"/>
        <charset val="136"/>
      </rPr>
      <t>臺</t>
    </r>
    <r>
      <rPr>
        <sz val="11"/>
        <color theme="1"/>
        <rFont val="Times New Roman"/>
        <family val="1"/>
      </rPr>
      <t xml:space="preserve">   </t>
    </r>
    <r>
      <rPr>
        <sz val="11"/>
        <color theme="1"/>
        <rFont val="標楷體"/>
        <family val="4"/>
        <charset val="136"/>
      </rPr>
      <t>南</t>
    </r>
    <r>
      <rPr>
        <sz val="11"/>
        <color theme="1"/>
        <rFont val="Times New Roman"/>
        <family val="1"/>
      </rPr>
      <t xml:space="preserve">   </t>
    </r>
    <r>
      <rPr>
        <sz val="11"/>
        <color theme="1"/>
        <rFont val="標楷體"/>
        <family val="4"/>
        <charset val="136"/>
      </rPr>
      <t>市</t>
    </r>
    <phoneticPr fontId="4" type="noConversion"/>
  </si>
  <si>
    <r>
      <t xml:space="preserve"> </t>
    </r>
    <r>
      <rPr>
        <sz val="11"/>
        <color theme="1"/>
        <rFont val="標楷體"/>
        <family val="4"/>
        <charset val="136"/>
      </rPr>
      <t>高</t>
    </r>
    <r>
      <rPr>
        <sz val="11"/>
        <color theme="1"/>
        <rFont val="Times New Roman"/>
        <family val="1"/>
      </rPr>
      <t xml:space="preserve">   </t>
    </r>
    <r>
      <rPr>
        <sz val="11"/>
        <color theme="1"/>
        <rFont val="標楷體"/>
        <family val="4"/>
        <charset val="136"/>
      </rPr>
      <t>雄</t>
    </r>
    <r>
      <rPr>
        <sz val="11"/>
        <color theme="1"/>
        <rFont val="Times New Roman"/>
        <family val="1"/>
      </rPr>
      <t xml:space="preserve">   </t>
    </r>
    <r>
      <rPr>
        <sz val="11"/>
        <color theme="1"/>
        <rFont val="標楷體"/>
        <family val="4"/>
        <charset val="136"/>
      </rPr>
      <t>市</t>
    </r>
    <phoneticPr fontId="4" type="noConversion"/>
  </si>
  <si>
    <r>
      <t xml:space="preserve"> </t>
    </r>
    <r>
      <rPr>
        <sz val="11"/>
        <color theme="1"/>
        <rFont val="標楷體"/>
        <family val="4"/>
        <charset val="136"/>
      </rPr>
      <t>南部其他</t>
    </r>
    <phoneticPr fontId="4" type="noConversion"/>
  </si>
  <si>
    <r>
      <t xml:space="preserve"> </t>
    </r>
    <r>
      <rPr>
        <sz val="11"/>
        <color theme="1"/>
        <rFont val="標楷體"/>
        <family val="4"/>
        <charset val="136"/>
      </rPr>
      <t>南部其他</t>
    </r>
    <phoneticPr fontId="4" type="noConversion"/>
  </si>
  <si>
    <r>
      <t>總　計</t>
    </r>
    <r>
      <rPr>
        <b/>
        <sz val="11"/>
        <color theme="1"/>
        <rFont val="Times New Roman"/>
        <family val="1"/>
      </rPr>
      <t xml:space="preserve">  /  90</t>
    </r>
    <r>
      <rPr>
        <b/>
        <sz val="11"/>
        <color theme="1"/>
        <rFont val="細明體"/>
        <family val="3"/>
        <charset val="136"/>
      </rPr>
      <t>年</t>
    </r>
    <phoneticPr fontId="4" type="noConversion"/>
  </si>
  <si>
    <r>
      <t>平　均</t>
    </r>
    <r>
      <rPr>
        <b/>
        <sz val="11"/>
        <color theme="1"/>
        <rFont val="Times New Roman"/>
        <family val="1"/>
      </rPr>
      <t xml:space="preserve">  /  96</t>
    </r>
    <r>
      <rPr>
        <b/>
        <sz val="11"/>
        <color theme="1"/>
        <rFont val="細明體"/>
        <family val="3"/>
        <charset val="136"/>
      </rPr>
      <t>年</t>
    </r>
    <phoneticPr fontId="4" type="noConversion"/>
  </si>
  <si>
    <r>
      <t>平　均</t>
    </r>
    <r>
      <rPr>
        <b/>
        <sz val="11"/>
        <color theme="1"/>
        <rFont val="Times New Roman"/>
        <family val="1"/>
      </rPr>
      <t xml:space="preserve">  /  101</t>
    </r>
    <r>
      <rPr>
        <b/>
        <sz val="11"/>
        <color theme="1"/>
        <rFont val="細明體"/>
        <family val="3"/>
        <charset val="136"/>
      </rPr>
      <t>年</t>
    </r>
    <phoneticPr fontId="4" type="noConversion"/>
  </si>
  <si>
    <r>
      <t>平　均</t>
    </r>
    <r>
      <rPr>
        <b/>
        <sz val="11"/>
        <color theme="1"/>
        <rFont val="Times New Roman"/>
        <family val="1"/>
      </rPr>
      <t xml:space="preserve">  /  93</t>
    </r>
    <r>
      <rPr>
        <b/>
        <sz val="11"/>
        <color theme="1"/>
        <rFont val="細明體"/>
        <family val="3"/>
        <charset val="136"/>
      </rPr>
      <t>年</t>
    </r>
    <phoneticPr fontId="4" type="noConversion"/>
  </si>
  <si>
    <r>
      <t xml:space="preserve">104 </t>
    </r>
    <r>
      <rPr>
        <b/>
        <sz val="11"/>
        <color theme="1"/>
        <rFont val="標楷體"/>
        <family val="4"/>
        <charset val="136"/>
      </rPr>
      <t>年</t>
    </r>
    <phoneticPr fontId="6" type="noConversion"/>
  </si>
  <si>
    <r>
      <t xml:space="preserve"> </t>
    </r>
    <r>
      <rPr>
        <sz val="11"/>
        <color theme="1"/>
        <rFont val="標楷體"/>
        <family val="4"/>
        <charset val="136"/>
      </rPr>
      <t>桃</t>
    </r>
    <r>
      <rPr>
        <sz val="11"/>
        <color theme="1"/>
        <rFont val="Times New Roman"/>
        <family val="1"/>
      </rPr>
      <t xml:space="preserve">   </t>
    </r>
    <r>
      <rPr>
        <sz val="11"/>
        <color theme="1"/>
        <rFont val="標楷體"/>
        <family val="4"/>
        <charset val="136"/>
      </rPr>
      <t>園</t>
    </r>
    <r>
      <rPr>
        <sz val="11"/>
        <color theme="1"/>
        <rFont val="Times New Roman"/>
        <family val="1"/>
      </rPr>
      <t xml:space="preserve">   </t>
    </r>
    <r>
      <rPr>
        <sz val="11"/>
        <color theme="1"/>
        <rFont val="標楷體"/>
        <family val="4"/>
        <charset val="136"/>
      </rPr>
      <t>市</t>
    </r>
    <phoneticPr fontId="4" type="noConversion"/>
  </si>
  <si>
    <r>
      <rPr>
        <sz val="11"/>
        <color theme="1"/>
        <rFont val="標楷體"/>
        <family val="4"/>
        <charset val="136"/>
      </rPr>
      <t>經營規模別</t>
    </r>
    <phoneticPr fontId="4" type="noConversion"/>
  </si>
  <si>
    <r>
      <rPr>
        <sz val="11"/>
        <color theme="1"/>
        <rFont val="標楷體"/>
        <family val="4"/>
        <charset val="136"/>
      </rPr>
      <t xml:space="preserve">實際運用
資產毛額
</t>
    </r>
    <r>
      <rPr>
        <sz val="11"/>
        <color theme="1"/>
        <rFont val="Times New Roman"/>
        <family val="1"/>
      </rPr>
      <t>(1)+(2)-(3)+(4)</t>
    </r>
    <phoneticPr fontId="4" type="noConversion"/>
  </si>
  <si>
    <r>
      <rPr>
        <sz val="11"/>
        <color theme="1"/>
        <rFont val="標楷體"/>
        <family val="4"/>
        <charset val="136"/>
      </rPr>
      <t xml:space="preserve">自有資產
</t>
    </r>
    <r>
      <rPr>
        <sz val="11"/>
        <color theme="1"/>
        <rFont val="Times New Roman"/>
        <family val="1"/>
      </rPr>
      <t>(1)+(2)</t>
    </r>
    <phoneticPr fontId="4" type="noConversion"/>
  </si>
  <si>
    <r>
      <rPr>
        <sz val="11"/>
        <color theme="1"/>
        <rFont val="標楷體"/>
        <family val="4"/>
        <charset val="136"/>
      </rPr>
      <t>流</t>
    </r>
    <r>
      <rPr>
        <sz val="11"/>
        <color theme="1"/>
        <rFont val="Times New Roman"/>
        <family val="1"/>
      </rPr>
      <t xml:space="preserve">          </t>
    </r>
    <r>
      <rPr>
        <sz val="11"/>
        <color theme="1"/>
        <rFont val="標楷體"/>
        <family val="4"/>
        <charset val="136"/>
      </rPr>
      <t>動</t>
    </r>
    <r>
      <rPr>
        <sz val="11"/>
        <color theme="1"/>
        <rFont val="Times New Roman"/>
        <family val="1"/>
      </rPr>
      <t xml:space="preserve">         </t>
    </r>
    <phoneticPr fontId="4" type="noConversion"/>
  </si>
  <si>
    <r>
      <rPr>
        <sz val="11"/>
        <color theme="1"/>
        <rFont val="標楷體"/>
        <family val="4"/>
        <charset val="136"/>
      </rPr>
      <t>非</t>
    </r>
    <r>
      <rPr>
        <sz val="11"/>
        <color theme="1"/>
        <rFont val="Times New Roman"/>
        <family val="1"/>
      </rPr>
      <t xml:space="preserve">        </t>
    </r>
    <r>
      <rPr>
        <sz val="11"/>
        <color theme="1"/>
        <rFont val="標楷體"/>
        <family val="4"/>
        <charset val="136"/>
      </rPr>
      <t>流</t>
    </r>
    <r>
      <rPr>
        <sz val="11"/>
        <color theme="1"/>
        <rFont val="Times New Roman"/>
        <family val="1"/>
      </rPr>
      <t xml:space="preserve">        </t>
    </r>
    <r>
      <rPr>
        <sz val="11"/>
        <color theme="1"/>
        <rFont val="標楷體"/>
        <family val="4"/>
        <charset val="136"/>
      </rPr>
      <t>動</t>
    </r>
    <r>
      <rPr>
        <sz val="11"/>
        <color theme="1"/>
        <rFont val="Times New Roman"/>
        <family val="1"/>
      </rPr>
      <t xml:space="preserve">        </t>
    </r>
    <r>
      <rPr>
        <sz val="11"/>
        <color theme="1"/>
        <rFont val="標楷體"/>
        <family val="4"/>
        <charset val="136"/>
      </rPr>
      <t>資</t>
    </r>
    <r>
      <rPr>
        <sz val="11"/>
        <color theme="1"/>
        <rFont val="Times New Roman"/>
        <family val="1"/>
      </rPr>
      <t xml:space="preserve">        </t>
    </r>
    <r>
      <rPr>
        <sz val="11"/>
        <color theme="1"/>
        <rFont val="標楷體"/>
        <family val="4"/>
        <charset val="136"/>
      </rPr>
      <t>產</t>
    </r>
    <phoneticPr fontId="4" type="noConversion"/>
  </si>
  <si>
    <r>
      <rPr>
        <sz val="11"/>
        <color theme="1"/>
        <rFont val="標楷體"/>
        <family val="4"/>
        <charset val="136"/>
      </rPr>
      <t>經營規模別</t>
    </r>
    <phoneticPr fontId="4" type="noConversion"/>
  </si>
  <si>
    <r>
      <rPr>
        <sz val="11"/>
        <color theme="1"/>
        <rFont val="標楷體"/>
        <family val="4"/>
        <charset val="136"/>
      </rPr>
      <t>租</t>
    </r>
    <r>
      <rPr>
        <sz val="11"/>
        <color theme="1"/>
        <rFont val="Times New Roman"/>
        <family val="1"/>
      </rPr>
      <t>(</t>
    </r>
    <r>
      <rPr>
        <sz val="11"/>
        <color theme="1"/>
        <rFont val="標楷體"/>
        <family val="4"/>
        <charset val="136"/>
      </rPr>
      <t>借</t>
    </r>
    <r>
      <rPr>
        <sz val="11"/>
        <color theme="1"/>
        <rFont val="Times New Roman"/>
        <family val="1"/>
      </rPr>
      <t>)</t>
    </r>
    <r>
      <rPr>
        <sz val="11"/>
        <color theme="1"/>
        <rFont val="標楷體"/>
        <family val="4"/>
        <charset val="136"/>
      </rPr>
      <t>用不動產
廠房及設備</t>
    </r>
    <r>
      <rPr>
        <sz val="11"/>
        <color theme="1"/>
        <rFont val="Times New Roman"/>
        <family val="1"/>
      </rPr>
      <t xml:space="preserve">  
(4)</t>
    </r>
    <phoneticPr fontId="4" type="noConversion"/>
  </si>
  <si>
    <r>
      <rPr>
        <sz val="11"/>
        <color theme="1"/>
        <rFont val="標楷體"/>
        <family val="4"/>
        <charset val="136"/>
      </rPr>
      <t xml:space="preserve">合計
</t>
    </r>
    <r>
      <rPr>
        <sz val="11"/>
        <color theme="1"/>
        <rFont val="Times New Roman"/>
        <family val="1"/>
      </rPr>
      <t>(1)</t>
    </r>
    <phoneticPr fontId="4" type="noConversion"/>
  </si>
  <si>
    <r>
      <rPr>
        <sz val="11"/>
        <color theme="1"/>
        <rFont val="標楷體"/>
        <family val="4"/>
        <charset val="136"/>
      </rPr>
      <t xml:space="preserve">存料
</t>
    </r>
    <r>
      <rPr>
        <sz val="11"/>
        <color theme="1"/>
        <rFont val="Times New Roman"/>
        <family val="1"/>
      </rPr>
      <t>(</t>
    </r>
    <r>
      <rPr>
        <sz val="11"/>
        <color theme="1"/>
        <rFont val="標楷體"/>
        <family val="4"/>
        <charset val="136"/>
      </rPr>
      <t>按市價計算</t>
    </r>
    <r>
      <rPr>
        <sz val="11"/>
        <color theme="1"/>
        <rFont val="Times New Roman"/>
        <family val="1"/>
      </rPr>
      <t>)</t>
    </r>
    <phoneticPr fontId="4" type="noConversion"/>
  </si>
  <si>
    <r>
      <rPr>
        <sz val="11"/>
        <color theme="1"/>
        <rFont val="標楷體"/>
        <family val="4"/>
        <charset val="136"/>
      </rPr>
      <t>建築用地</t>
    </r>
    <phoneticPr fontId="4" type="noConversion"/>
  </si>
  <si>
    <r>
      <rPr>
        <sz val="11"/>
        <color theme="1"/>
        <rFont val="標楷體"/>
        <family val="4"/>
        <charset val="136"/>
      </rPr>
      <t>現金及其他
流動資產</t>
    </r>
    <phoneticPr fontId="4" type="noConversion"/>
  </si>
  <si>
    <r>
      <rPr>
        <sz val="11"/>
        <color theme="1"/>
        <rFont val="標楷體"/>
        <family val="4"/>
        <charset val="136"/>
      </rPr>
      <t xml:space="preserve">合計
</t>
    </r>
    <r>
      <rPr>
        <sz val="11"/>
        <color theme="1"/>
        <rFont val="Times New Roman"/>
        <family val="1"/>
      </rPr>
      <t>(2)</t>
    </r>
    <phoneticPr fontId="4" type="noConversion"/>
  </si>
  <si>
    <r>
      <rPr>
        <sz val="11"/>
        <color theme="1"/>
        <rFont val="標楷體"/>
        <family val="4"/>
        <charset val="136"/>
      </rPr>
      <t>不動產廠房及設備毛額</t>
    </r>
    <phoneticPr fontId="4" type="noConversion"/>
  </si>
  <si>
    <r>
      <rPr>
        <sz val="11"/>
        <color theme="1"/>
        <rFont val="標楷體"/>
        <family val="4"/>
        <charset val="136"/>
      </rPr>
      <t>不</t>
    </r>
    <r>
      <rPr>
        <sz val="11"/>
        <color theme="1"/>
        <rFont val="Times New Roman"/>
        <family val="1"/>
      </rPr>
      <t xml:space="preserve">   </t>
    </r>
    <r>
      <rPr>
        <sz val="11"/>
        <color theme="1"/>
        <rFont val="標楷體"/>
        <family val="4"/>
        <charset val="136"/>
      </rPr>
      <t>動</t>
    </r>
    <r>
      <rPr>
        <sz val="11"/>
        <color theme="1"/>
        <rFont val="Times New Roman"/>
        <family val="1"/>
      </rPr>
      <t xml:space="preserve">   </t>
    </r>
    <r>
      <rPr>
        <sz val="11"/>
        <color theme="1"/>
        <rFont val="標楷體"/>
        <family val="4"/>
        <charset val="136"/>
      </rPr>
      <t>產</t>
    </r>
    <r>
      <rPr>
        <sz val="11"/>
        <color theme="1"/>
        <rFont val="Times New Roman"/>
        <family val="1"/>
      </rPr>
      <t xml:space="preserve">   </t>
    </r>
    <r>
      <rPr>
        <sz val="11"/>
        <color theme="1"/>
        <rFont val="標楷體"/>
        <family val="4"/>
        <charset val="136"/>
      </rPr>
      <t>廠</t>
    </r>
    <r>
      <rPr>
        <sz val="11"/>
        <color theme="1"/>
        <rFont val="Times New Roman"/>
        <family val="1"/>
      </rPr>
      <t xml:space="preserve">   </t>
    </r>
    <r>
      <rPr>
        <sz val="11"/>
        <color theme="1"/>
        <rFont val="標楷體"/>
        <family val="4"/>
        <charset val="136"/>
      </rPr>
      <t>房</t>
    </r>
    <r>
      <rPr>
        <sz val="11"/>
        <color theme="1"/>
        <rFont val="Times New Roman"/>
        <family val="1"/>
      </rPr>
      <t xml:space="preserve">   </t>
    </r>
    <r>
      <rPr>
        <sz val="11"/>
        <color theme="1"/>
        <rFont val="標楷體"/>
        <family val="4"/>
        <charset val="136"/>
      </rPr>
      <t>及</t>
    </r>
    <r>
      <rPr>
        <sz val="11"/>
        <color theme="1"/>
        <rFont val="Times New Roman"/>
        <family val="1"/>
      </rPr>
      <t xml:space="preserve">   </t>
    </r>
    <r>
      <rPr>
        <sz val="11"/>
        <color theme="1"/>
        <rFont val="標楷體"/>
        <family val="4"/>
        <charset val="136"/>
      </rPr>
      <t>設</t>
    </r>
    <r>
      <rPr>
        <sz val="11"/>
        <color theme="1"/>
        <rFont val="Times New Roman"/>
        <family val="1"/>
      </rPr>
      <t xml:space="preserve">   </t>
    </r>
    <r>
      <rPr>
        <sz val="11"/>
        <color theme="1"/>
        <rFont val="標楷體"/>
        <family val="4"/>
        <charset val="136"/>
      </rPr>
      <t>備</t>
    </r>
    <r>
      <rPr>
        <sz val="11"/>
        <color theme="1"/>
        <rFont val="Times New Roman"/>
        <family val="1"/>
      </rPr>
      <t xml:space="preserve">   </t>
    </r>
    <r>
      <rPr>
        <sz val="11"/>
        <color theme="1"/>
        <rFont val="標楷體"/>
        <family val="4"/>
        <charset val="136"/>
      </rPr>
      <t>毛</t>
    </r>
    <r>
      <rPr>
        <sz val="11"/>
        <color theme="1"/>
        <rFont val="Times New Roman"/>
        <family val="1"/>
      </rPr>
      <t xml:space="preserve">  </t>
    </r>
    <r>
      <rPr>
        <sz val="11"/>
        <color theme="1"/>
        <rFont val="標楷體"/>
        <family val="4"/>
        <charset val="136"/>
      </rPr>
      <t>額</t>
    </r>
    <phoneticPr fontId="4" type="noConversion"/>
  </si>
  <si>
    <r>
      <rPr>
        <sz val="11"/>
        <color theme="1"/>
        <rFont val="標楷體"/>
        <family val="4"/>
        <charset val="136"/>
      </rPr>
      <t>長期投資</t>
    </r>
    <phoneticPr fontId="4" type="noConversion"/>
  </si>
  <si>
    <r>
      <rPr>
        <sz val="11"/>
        <color theme="1"/>
        <rFont val="標楷體"/>
        <family val="4"/>
        <charset val="136"/>
      </rPr>
      <t xml:space="preserve">投資性不動產
</t>
    </r>
    <r>
      <rPr>
        <sz val="11"/>
        <color theme="1"/>
        <rFont val="Times New Roman"/>
        <family val="1"/>
      </rPr>
      <t>(3)</t>
    </r>
    <phoneticPr fontId="4" type="noConversion"/>
  </si>
  <si>
    <r>
      <rPr>
        <sz val="11"/>
        <color theme="1"/>
        <rFont val="標楷體"/>
        <family val="4"/>
        <charset val="136"/>
      </rPr>
      <t>無形資產</t>
    </r>
    <phoneticPr fontId="4" type="noConversion"/>
  </si>
  <si>
    <r>
      <rPr>
        <sz val="11"/>
        <color theme="1"/>
        <rFont val="標楷體"/>
        <family val="4"/>
        <charset val="136"/>
      </rPr>
      <t>其他</t>
    </r>
    <phoneticPr fontId="4" type="noConversion"/>
  </si>
  <si>
    <r>
      <rPr>
        <sz val="11"/>
        <color theme="1"/>
        <rFont val="標楷體"/>
        <family val="4"/>
        <charset val="136"/>
      </rPr>
      <t>小計</t>
    </r>
    <phoneticPr fontId="4" type="noConversion"/>
  </si>
  <si>
    <r>
      <rPr>
        <sz val="11"/>
        <color theme="1"/>
        <rFont val="標楷體"/>
        <family val="4"/>
        <charset val="136"/>
      </rPr>
      <t>土地</t>
    </r>
    <phoneticPr fontId="4" type="noConversion"/>
  </si>
  <si>
    <r>
      <rPr>
        <sz val="11"/>
        <color theme="1"/>
        <rFont val="標楷體"/>
        <family val="4"/>
        <charset val="136"/>
      </rPr>
      <t>房屋及其他
營建</t>
    </r>
    <phoneticPr fontId="4" type="noConversion"/>
  </si>
  <si>
    <r>
      <rPr>
        <sz val="11"/>
        <color theme="1"/>
        <rFont val="標楷體"/>
        <family val="4"/>
        <charset val="136"/>
      </rPr>
      <t>運輸設備</t>
    </r>
    <phoneticPr fontId="4" type="noConversion"/>
  </si>
  <si>
    <r>
      <rPr>
        <sz val="11"/>
        <color theme="1"/>
        <rFont val="標楷體"/>
        <family val="4"/>
        <charset val="136"/>
      </rPr>
      <t>機械設備</t>
    </r>
    <phoneticPr fontId="4" type="noConversion"/>
  </si>
  <si>
    <r>
      <rPr>
        <sz val="11"/>
        <color theme="1"/>
        <rFont val="標楷體"/>
        <family val="4"/>
        <charset val="136"/>
      </rPr>
      <t>辦公設備及
雜項設備</t>
    </r>
    <phoneticPr fontId="4" type="noConversion"/>
  </si>
  <si>
    <r>
      <rPr>
        <sz val="11"/>
        <color theme="1"/>
        <rFont val="標楷體"/>
        <family val="4"/>
        <charset val="136"/>
      </rPr>
      <t>未完工程及
預付購置設備</t>
    </r>
    <phoneticPr fontId="4" type="noConversion"/>
  </si>
  <si>
    <r>
      <t>總　計</t>
    </r>
    <r>
      <rPr>
        <b/>
        <sz val="11"/>
        <color theme="1"/>
        <rFont val="Times New Roman"/>
        <family val="1"/>
      </rPr>
      <t xml:space="preserve">  /  91</t>
    </r>
    <r>
      <rPr>
        <b/>
        <sz val="11"/>
        <color theme="1"/>
        <rFont val="細明體"/>
        <family val="3"/>
        <charset val="136"/>
      </rPr>
      <t>年</t>
    </r>
    <phoneticPr fontId="4" type="noConversion"/>
  </si>
  <si>
    <r>
      <t>總　計</t>
    </r>
    <r>
      <rPr>
        <b/>
        <sz val="11"/>
        <color theme="1"/>
        <rFont val="Times New Roman"/>
        <family val="1"/>
      </rPr>
      <t xml:space="preserve">  /  92</t>
    </r>
    <r>
      <rPr>
        <b/>
        <sz val="11"/>
        <color theme="1"/>
        <rFont val="細明體"/>
        <family val="3"/>
        <charset val="136"/>
      </rPr>
      <t>年</t>
    </r>
    <phoneticPr fontId="4" type="noConversion"/>
  </si>
  <si>
    <r>
      <t>總　計</t>
    </r>
    <r>
      <rPr>
        <b/>
        <sz val="11"/>
        <color theme="1"/>
        <rFont val="Times New Roman"/>
        <family val="1"/>
      </rPr>
      <t xml:space="preserve">  /  98</t>
    </r>
    <r>
      <rPr>
        <b/>
        <sz val="11"/>
        <color theme="1"/>
        <rFont val="細明體"/>
        <family val="3"/>
        <charset val="136"/>
      </rPr>
      <t>年</t>
    </r>
    <phoneticPr fontId="4" type="noConversion"/>
  </si>
  <si>
    <r>
      <t>總　計</t>
    </r>
    <r>
      <rPr>
        <b/>
        <sz val="11"/>
        <color theme="1"/>
        <rFont val="Times New Roman"/>
        <family val="1"/>
      </rPr>
      <t xml:space="preserve">  /  98</t>
    </r>
    <r>
      <rPr>
        <b/>
        <sz val="11"/>
        <color theme="1"/>
        <rFont val="細明體"/>
        <family val="3"/>
        <charset val="136"/>
      </rPr>
      <t>年</t>
    </r>
    <phoneticPr fontId="4" type="noConversion"/>
  </si>
  <si>
    <r>
      <t>總　計</t>
    </r>
    <r>
      <rPr>
        <b/>
        <sz val="11"/>
        <color theme="1"/>
        <rFont val="Times New Roman"/>
        <family val="1"/>
      </rPr>
      <t xml:space="preserve">  /  99</t>
    </r>
    <r>
      <rPr>
        <b/>
        <sz val="11"/>
        <color theme="1"/>
        <rFont val="細明體"/>
        <family val="3"/>
        <charset val="136"/>
      </rPr>
      <t>年</t>
    </r>
    <phoneticPr fontId="4" type="noConversion"/>
  </si>
  <si>
    <r>
      <t>總　計</t>
    </r>
    <r>
      <rPr>
        <b/>
        <sz val="11"/>
        <color theme="1"/>
        <rFont val="Times New Roman"/>
        <family val="1"/>
      </rPr>
      <t xml:space="preserve">  /  100</t>
    </r>
    <r>
      <rPr>
        <b/>
        <sz val="11"/>
        <color theme="1"/>
        <rFont val="細明體"/>
        <family val="3"/>
        <charset val="136"/>
      </rPr>
      <t>年</t>
    </r>
    <phoneticPr fontId="4" type="noConversion"/>
  </si>
  <si>
    <r>
      <t>總　計</t>
    </r>
    <r>
      <rPr>
        <b/>
        <sz val="11"/>
        <color theme="1"/>
        <rFont val="Times New Roman"/>
        <family val="1"/>
      </rPr>
      <t xml:space="preserve">  /  101</t>
    </r>
    <r>
      <rPr>
        <b/>
        <sz val="11"/>
        <color theme="1"/>
        <rFont val="細明體"/>
        <family val="3"/>
        <charset val="136"/>
      </rPr>
      <t>年</t>
    </r>
    <phoneticPr fontId="4" type="noConversion"/>
  </si>
  <si>
    <r>
      <t>總　計</t>
    </r>
    <r>
      <rPr>
        <b/>
        <sz val="11"/>
        <color theme="1"/>
        <rFont val="Times New Roman"/>
        <family val="1"/>
      </rPr>
      <t xml:space="preserve">  /  101</t>
    </r>
    <r>
      <rPr>
        <b/>
        <sz val="11"/>
        <color theme="1"/>
        <rFont val="細明體"/>
        <family val="3"/>
        <charset val="136"/>
      </rPr>
      <t>年</t>
    </r>
    <phoneticPr fontId="4" type="noConversion"/>
  </si>
  <si>
    <r>
      <t>總　計</t>
    </r>
    <r>
      <rPr>
        <b/>
        <sz val="11"/>
        <color theme="1"/>
        <rFont val="Times New Roman"/>
        <family val="1"/>
      </rPr>
      <t xml:space="preserve">  /  102</t>
    </r>
    <r>
      <rPr>
        <b/>
        <sz val="11"/>
        <color theme="1"/>
        <rFont val="細明體"/>
        <family val="3"/>
        <charset val="136"/>
      </rPr>
      <t>年</t>
    </r>
    <phoneticPr fontId="4" type="noConversion"/>
  </si>
  <si>
    <r>
      <t>總　計</t>
    </r>
    <r>
      <rPr>
        <b/>
        <sz val="11"/>
        <color theme="1"/>
        <rFont val="Times New Roman"/>
        <family val="1"/>
      </rPr>
      <t xml:space="preserve">  /  103</t>
    </r>
    <r>
      <rPr>
        <b/>
        <sz val="11"/>
        <color theme="1"/>
        <rFont val="細明體"/>
        <family val="3"/>
        <charset val="136"/>
      </rPr>
      <t>年</t>
    </r>
    <phoneticPr fontId="4" type="noConversion"/>
  </si>
  <si>
    <r>
      <t>總　計</t>
    </r>
    <r>
      <rPr>
        <b/>
        <sz val="11"/>
        <color theme="1"/>
        <rFont val="Times New Roman"/>
        <family val="1"/>
      </rPr>
      <t xml:space="preserve">  /  103</t>
    </r>
    <r>
      <rPr>
        <b/>
        <sz val="11"/>
        <color theme="1"/>
        <rFont val="細明體"/>
        <family val="3"/>
        <charset val="136"/>
      </rPr>
      <t>年</t>
    </r>
    <phoneticPr fontId="4" type="noConversion"/>
  </si>
  <si>
    <r>
      <t xml:space="preserve">104 </t>
    </r>
    <r>
      <rPr>
        <b/>
        <sz val="11"/>
        <color theme="1"/>
        <rFont val="標楷體"/>
        <family val="4"/>
        <charset val="136"/>
      </rPr>
      <t>年</t>
    </r>
    <phoneticPr fontId="6" type="noConversion"/>
  </si>
  <si>
    <r>
      <t>30,000</t>
    </r>
    <r>
      <rPr>
        <sz val="11"/>
        <color theme="1"/>
        <rFont val="標楷體"/>
        <family val="4"/>
        <charset val="136"/>
      </rPr>
      <t>萬元～未滿</t>
    </r>
    <r>
      <rPr>
        <sz val="11"/>
        <color theme="1"/>
        <rFont val="Times New Roman"/>
        <family val="1"/>
      </rPr>
      <t>50,000</t>
    </r>
    <r>
      <rPr>
        <sz val="11"/>
        <color theme="1"/>
        <rFont val="標楷體"/>
        <family val="4"/>
        <charset val="136"/>
      </rPr>
      <t>萬元</t>
    </r>
    <phoneticPr fontId="4" type="noConversion"/>
  </si>
  <si>
    <r>
      <t>50,000</t>
    </r>
    <r>
      <rPr>
        <sz val="11"/>
        <color theme="1"/>
        <rFont val="標楷體"/>
        <family val="4"/>
        <charset val="136"/>
      </rPr>
      <t>萬元～未滿</t>
    </r>
    <r>
      <rPr>
        <sz val="11"/>
        <color theme="1"/>
        <rFont val="Times New Roman"/>
        <family val="1"/>
      </rPr>
      <t>100,000</t>
    </r>
    <r>
      <rPr>
        <sz val="11"/>
        <color theme="1"/>
        <rFont val="標楷體"/>
        <family val="4"/>
        <charset val="136"/>
      </rPr>
      <t>萬元</t>
    </r>
    <phoneticPr fontId="4" type="noConversion"/>
  </si>
  <si>
    <r>
      <rPr>
        <sz val="11"/>
        <color theme="1"/>
        <rFont val="標楷體"/>
        <family val="4"/>
        <charset val="136"/>
      </rPr>
      <t>經營規模別</t>
    </r>
    <phoneticPr fontId="4" type="noConversion"/>
  </si>
  <si>
    <r>
      <rPr>
        <sz val="11"/>
        <color theme="1"/>
        <rFont val="標楷體"/>
        <family val="4"/>
        <charset val="136"/>
      </rPr>
      <t xml:space="preserve">實際運用
資產毛額
</t>
    </r>
    <r>
      <rPr>
        <sz val="11"/>
        <color theme="1"/>
        <rFont val="Times New Roman"/>
        <family val="1"/>
      </rPr>
      <t>(1)+(2)-(3)+(4)</t>
    </r>
    <phoneticPr fontId="4" type="noConversion"/>
  </si>
  <si>
    <r>
      <rPr>
        <sz val="11"/>
        <color theme="1"/>
        <rFont val="標楷體"/>
        <family val="4"/>
        <charset val="136"/>
      </rPr>
      <t>非</t>
    </r>
    <r>
      <rPr>
        <sz val="11"/>
        <color theme="1"/>
        <rFont val="Times New Roman"/>
        <family val="1"/>
      </rPr>
      <t xml:space="preserve">        </t>
    </r>
    <r>
      <rPr>
        <sz val="11"/>
        <color theme="1"/>
        <rFont val="標楷體"/>
        <family val="4"/>
        <charset val="136"/>
      </rPr>
      <t>流</t>
    </r>
    <r>
      <rPr>
        <sz val="11"/>
        <color theme="1"/>
        <rFont val="Times New Roman"/>
        <family val="1"/>
      </rPr>
      <t xml:space="preserve">        </t>
    </r>
    <r>
      <rPr>
        <sz val="11"/>
        <color theme="1"/>
        <rFont val="標楷體"/>
        <family val="4"/>
        <charset val="136"/>
      </rPr>
      <t>動</t>
    </r>
    <r>
      <rPr>
        <sz val="11"/>
        <color theme="1"/>
        <rFont val="Times New Roman"/>
        <family val="1"/>
      </rPr>
      <t xml:space="preserve">        </t>
    </r>
    <r>
      <rPr>
        <sz val="11"/>
        <color theme="1"/>
        <rFont val="標楷體"/>
        <family val="4"/>
        <charset val="136"/>
      </rPr>
      <t>資</t>
    </r>
    <r>
      <rPr>
        <sz val="11"/>
        <color theme="1"/>
        <rFont val="Times New Roman"/>
        <family val="1"/>
      </rPr>
      <t xml:space="preserve">        </t>
    </r>
    <r>
      <rPr>
        <sz val="11"/>
        <color theme="1"/>
        <rFont val="標楷體"/>
        <family val="4"/>
        <charset val="136"/>
      </rPr>
      <t>產</t>
    </r>
    <phoneticPr fontId="4" type="noConversion"/>
  </si>
  <si>
    <r>
      <rPr>
        <sz val="11"/>
        <color theme="1"/>
        <rFont val="標楷體"/>
        <family val="4"/>
        <charset val="136"/>
      </rPr>
      <t>經營規模別</t>
    </r>
    <phoneticPr fontId="4" type="noConversion"/>
  </si>
  <si>
    <r>
      <rPr>
        <sz val="11"/>
        <color theme="1"/>
        <rFont val="標楷體"/>
        <family val="4"/>
        <charset val="136"/>
      </rPr>
      <t>非</t>
    </r>
    <r>
      <rPr>
        <sz val="11"/>
        <color theme="1"/>
        <rFont val="Times New Roman"/>
        <family val="1"/>
      </rPr>
      <t xml:space="preserve">        </t>
    </r>
    <r>
      <rPr>
        <sz val="11"/>
        <color theme="1"/>
        <rFont val="標楷體"/>
        <family val="4"/>
        <charset val="136"/>
      </rPr>
      <t>流</t>
    </r>
    <r>
      <rPr>
        <sz val="11"/>
        <color theme="1"/>
        <rFont val="Times New Roman"/>
        <family val="1"/>
      </rPr>
      <t xml:space="preserve">        </t>
    </r>
    <r>
      <rPr>
        <sz val="11"/>
        <color theme="1"/>
        <rFont val="標楷體"/>
        <family val="4"/>
        <charset val="136"/>
      </rPr>
      <t>動</t>
    </r>
    <r>
      <rPr>
        <sz val="11"/>
        <color theme="1"/>
        <rFont val="Times New Roman"/>
        <family val="1"/>
      </rPr>
      <t xml:space="preserve">        </t>
    </r>
    <r>
      <rPr>
        <sz val="11"/>
        <color theme="1"/>
        <rFont val="標楷體"/>
        <family val="4"/>
        <charset val="136"/>
      </rPr>
      <t>資</t>
    </r>
    <r>
      <rPr>
        <sz val="11"/>
        <color theme="1"/>
        <rFont val="Times New Roman"/>
        <family val="1"/>
      </rPr>
      <t xml:space="preserve">        </t>
    </r>
    <r>
      <rPr>
        <sz val="11"/>
        <color theme="1"/>
        <rFont val="標楷體"/>
        <family val="4"/>
        <charset val="136"/>
      </rPr>
      <t>產</t>
    </r>
    <phoneticPr fontId="4" type="noConversion"/>
  </si>
  <si>
    <r>
      <rPr>
        <sz val="11"/>
        <color theme="1"/>
        <rFont val="標楷體"/>
        <family val="4"/>
        <charset val="136"/>
      </rPr>
      <t>租</t>
    </r>
    <r>
      <rPr>
        <sz val="11"/>
        <color theme="1"/>
        <rFont val="Times New Roman"/>
        <family val="1"/>
      </rPr>
      <t>(</t>
    </r>
    <r>
      <rPr>
        <sz val="11"/>
        <color theme="1"/>
        <rFont val="標楷體"/>
        <family val="4"/>
        <charset val="136"/>
      </rPr>
      <t>借</t>
    </r>
    <r>
      <rPr>
        <sz val="11"/>
        <color theme="1"/>
        <rFont val="Times New Roman"/>
        <family val="1"/>
      </rPr>
      <t>)</t>
    </r>
    <r>
      <rPr>
        <sz val="11"/>
        <color theme="1"/>
        <rFont val="標楷體"/>
        <family val="4"/>
        <charset val="136"/>
      </rPr>
      <t>用不動產
廠房及設備</t>
    </r>
    <r>
      <rPr>
        <sz val="11"/>
        <color theme="1"/>
        <rFont val="Times New Roman"/>
        <family val="1"/>
      </rPr>
      <t xml:space="preserve">  
(4)</t>
    </r>
    <phoneticPr fontId="4" type="noConversion"/>
  </si>
  <si>
    <r>
      <rPr>
        <sz val="11"/>
        <color theme="1"/>
        <rFont val="標楷體"/>
        <family val="4"/>
        <charset val="136"/>
      </rPr>
      <t xml:space="preserve">存料
</t>
    </r>
    <r>
      <rPr>
        <sz val="11"/>
        <color theme="1"/>
        <rFont val="Times New Roman"/>
        <family val="1"/>
      </rPr>
      <t>(</t>
    </r>
    <r>
      <rPr>
        <sz val="11"/>
        <color theme="1"/>
        <rFont val="標楷體"/>
        <family val="4"/>
        <charset val="136"/>
      </rPr>
      <t>按市價計算</t>
    </r>
    <r>
      <rPr>
        <sz val="11"/>
        <color theme="1"/>
        <rFont val="Times New Roman"/>
        <family val="1"/>
      </rPr>
      <t>)</t>
    </r>
    <phoneticPr fontId="4" type="noConversion"/>
  </si>
  <si>
    <r>
      <rPr>
        <sz val="11"/>
        <color theme="1"/>
        <rFont val="標楷體"/>
        <family val="4"/>
        <charset val="136"/>
      </rPr>
      <t xml:space="preserve">合計
</t>
    </r>
    <r>
      <rPr>
        <sz val="11"/>
        <color theme="1"/>
        <rFont val="Times New Roman"/>
        <family val="1"/>
      </rPr>
      <t>(2)</t>
    </r>
    <phoneticPr fontId="4" type="noConversion"/>
  </si>
  <si>
    <r>
      <rPr>
        <sz val="11"/>
        <color theme="1"/>
        <rFont val="標楷體"/>
        <family val="4"/>
        <charset val="136"/>
      </rPr>
      <t>不動產廠房及設備毛額</t>
    </r>
    <phoneticPr fontId="4" type="noConversion"/>
  </si>
  <si>
    <r>
      <rPr>
        <sz val="11"/>
        <color theme="1"/>
        <rFont val="標楷體"/>
        <family val="4"/>
        <charset val="136"/>
      </rPr>
      <t>不</t>
    </r>
    <r>
      <rPr>
        <sz val="11"/>
        <color theme="1"/>
        <rFont val="Times New Roman"/>
        <family val="1"/>
      </rPr>
      <t xml:space="preserve">   </t>
    </r>
    <r>
      <rPr>
        <sz val="11"/>
        <color theme="1"/>
        <rFont val="標楷體"/>
        <family val="4"/>
        <charset val="136"/>
      </rPr>
      <t>動</t>
    </r>
    <r>
      <rPr>
        <sz val="11"/>
        <color theme="1"/>
        <rFont val="Times New Roman"/>
        <family val="1"/>
      </rPr>
      <t xml:space="preserve">   </t>
    </r>
    <r>
      <rPr>
        <sz val="11"/>
        <color theme="1"/>
        <rFont val="標楷體"/>
        <family val="4"/>
        <charset val="136"/>
      </rPr>
      <t>產</t>
    </r>
    <r>
      <rPr>
        <sz val="11"/>
        <color theme="1"/>
        <rFont val="Times New Roman"/>
        <family val="1"/>
      </rPr>
      <t xml:space="preserve">   </t>
    </r>
    <r>
      <rPr>
        <sz val="11"/>
        <color theme="1"/>
        <rFont val="標楷體"/>
        <family val="4"/>
        <charset val="136"/>
      </rPr>
      <t>廠</t>
    </r>
    <r>
      <rPr>
        <sz val="11"/>
        <color theme="1"/>
        <rFont val="Times New Roman"/>
        <family val="1"/>
      </rPr>
      <t xml:space="preserve">   </t>
    </r>
    <r>
      <rPr>
        <sz val="11"/>
        <color theme="1"/>
        <rFont val="標楷體"/>
        <family val="4"/>
        <charset val="136"/>
      </rPr>
      <t>房</t>
    </r>
    <r>
      <rPr>
        <sz val="11"/>
        <color theme="1"/>
        <rFont val="Times New Roman"/>
        <family val="1"/>
      </rPr>
      <t xml:space="preserve">   </t>
    </r>
    <r>
      <rPr>
        <sz val="11"/>
        <color theme="1"/>
        <rFont val="標楷體"/>
        <family val="4"/>
        <charset val="136"/>
      </rPr>
      <t>及</t>
    </r>
    <r>
      <rPr>
        <sz val="11"/>
        <color theme="1"/>
        <rFont val="Times New Roman"/>
        <family val="1"/>
      </rPr>
      <t xml:space="preserve">   </t>
    </r>
    <r>
      <rPr>
        <sz val="11"/>
        <color theme="1"/>
        <rFont val="標楷體"/>
        <family val="4"/>
        <charset val="136"/>
      </rPr>
      <t>設</t>
    </r>
    <r>
      <rPr>
        <sz val="11"/>
        <color theme="1"/>
        <rFont val="Times New Roman"/>
        <family val="1"/>
      </rPr>
      <t xml:space="preserve">   </t>
    </r>
    <r>
      <rPr>
        <sz val="11"/>
        <color theme="1"/>
        <rFont val="標楷體"/>
        <family val="4"/>
        <charset val="136"/>
      </rPr>
      <t>備</t>
    </r>
    <r>
      <rPr>
        <sz val="11"/>
        <color theme="1"/>
        <rFont val="Times New Roman"/>
        <family val="1"/>
      </rPr>
      <t xml:space="preserve">   </t>
    </r>
    <r>
      <rPr>
        <sz val="11"/>
        <color theme="1"/>
        <rFont val="標楷體"/>
        <family val="4"/>
        <charset val="136"/>
      </rPr>
      <t>毛</t>
    </r>
    <r>
      <rPr>
        <sz val="11"/>
        <color theme="1"/>
        <rFont val="Times New Roman"/>
        <family val="1"/>
      </rPr>
      <t xml:space="preserve">  </t>
    </r>
    <r>
      <rPr>
        <sz val="11"/>
        <color theme="1"/>
        <rFont val="標楷體"/>
        <family val="4"/>
        <charset val="136"/>
      </rPr>
      <t>額</t>
    </r>
    <phoneticPr fontId="4" type="noConversion"/>
  </si>
  <si>
    <r>
      <rPr>
        <sz val="11"/>
        <color theme="1"/>
        <rFont val="標楷體"/>
        <family val="4"/>
        <charset val="136"/>
      </rPr>
      <t>長期投資</t>
    </r>
    <phoneticPr fontId="4" type="noConversion"/>
  </si>
  <si>
    <r>
      <rPr>
        <sz val="11"/>
        <color theme="1"/>
        <rFont val="標楷體"/>
        <family val="4"/>
        <charset val="136"/>
      </rPr>
      <t xml:space="preserve">投資性不動產
</t>
    </r>
    <r>
      <rPr>
        <sz val="11"/>
        <color theme="1"/>
        <rFont val="Times New Roman"/>
        <family val="1"/>
      </rPr>
      <t>(3)</t>
    </r>
    <phoneticPr fontId="4" type="noConversion"/>
  </si>
  <si>
    <r>
      <rPr>
        <sz val="11"/>
        <color theme="1"/>
        <rFont val="標楷體"/>
        <family val="4"/>
        <charset val="136"/>
      </rPr>
      <t>小計</t>
    </r>
    <phoneticPr fontId="4" type="noConversion"/>
  </si>
  <si>
    <r>
      <rPr>
        <sz val="11"/>
        <color theme="1"/>
        <rFont val="標楷體"/>
        <family val="4"/>
        <charset val="136"/>
      </rPr>
      <t>土地</t>
    </r>
    <phoneticPr fontId="4" type="noConversion"/>
  </si>
  <si>
    <r>
      <rPr>
        <sz val="11"/>
        <color theme="1"/>
        <rFont val="標楷體"/>
        <family val="4"/>
        <charset val="136"/>
      </rPr>
      <t>房屋及其他
營建</t>
    </r>
    <phoneticPr fontId="4" type="noConversion"/>
  </si>
  <si>
    <r>
      <rPr>
        <sz val="11"/>
        <color theme="1"/>
        <rFont val="標楷體"/>
        <family val="4"/>
        <charset val="136"/>
      </rPr>
      <t>運輸設備</t>
    </r>
    <phoneticPr fontId="4" type="noConversion"/>
  </si>
  <si>
    <r>
      <rPr>
        <sz val="11"/>
        <color theme="1"/>
        <rFont val="標楷體"/>
        <family val="4"/>
        <charset val="136"/>
      </rPr>
      <t>機械設備</t>
    </r>
    <phoneticPr fontId="4" type="noConversion"/>
  </si>
  <si>
    <r>
      <rPr>
        <sz val="11"/>
        <color theme="1"/>
        <rFont val="標楷體"/>
        <family val="4"/>
        <charset val="136"/>
      </rPr>
      <t>辦公設備及
雜項設備</t>
    </r>
    <phoneticPr fontId="4" type="noConversion"/>
  </si>
  <si>
    <r>
      <rPr>
        <sz val="11"/>
        <color theme="1"/>
        <rFont val="標楷體"/>
        <family val="4"/>
        <charset val="136"/>
      </rPr>
      <t>未完工程及
預付購置設備</t>
    </r>
    <phoneticPr fontId="4" type="noConversion"/>
  </si>
  <si>
    <r>
      <t>總　計</t>
    </r>
    <r>
      <rPr>
        <b/>
        <sz val="11"/>
        <color theme="1"/>
        <rFont val="Times New Roman"/>
        <family val="1"/>
      </rPr>
      <t xml:space="preserve">  /  91</t>
    </r>
    <r>
      <rPr>
        <b/>
        <sz val="11"/>
        <color theme="1"/>
        <rFont val="細明體"/>
        <family val="3"/>
        <charset val="136"/>
      </rPr>
      <t>年</t>
    </r>
    <phoneticPr fontId="4" type="noConversion"/>
  </si>
  <si>
    <r>
      <t>總　計</t>
    </r>
    <r>
      <rPr>
        <b/>
        <sz val="11"/>
        <color theme="1"/>
        <rFont val="Times New Roman"/>
        <family val="1"/>
      </rPr>
      <t xml:space="preserve">  /  94</t>
    </r>
    <r>
      <rPr>
        <b/>
        <sz val="11"/>
        <color theme="1"/>
        <rFont val="細明體"/>
        <family val="3"/>
        <charset val="136"/>
      </rPr>
      <t>年</t>
    </r>
    <phoneticPr fontId="4" type="noConversion"/>
  </si>
  <si>
    <r>
      <t>總　計</t>
    </r>
    <r>
      <rPr>
        <b/>
        <sz val="11"/>
        <color theme="1"/>
        <rFont val="Times New Roman"/>
        <family val="1"/>
      </rPr>
      <t xml:space="preserve">  /  98</t>
    </r>
    <r>
      <rPr>
        <b/>
        <sz val="11"/>
        <color theme="1"/>
        <rFont val="細明體"/>
        <family val="3"/>
        <charset val="136"/>
      </rPr>
      <t>年</t>
    </r>
    <phoneticPr fontId="4" type="noConversion"/>
  </si>
  <si>
    <r>
      <t>總　計</t>
    </r>
    <r>
      <rPr>
        <b/>
        <sz val="11"/>
        <color theme="1"/>
        <rFont val="Times New Roman"/>
        <family val="1"/>
      </rPr>
      <t xml:space="preserve">  /  99</t>
    </r>
    <r>
      <rPr>
        <b/>
        <sz val="11"/>
        <color theme="1"/>
        <rFont val="細明體"/>
        <family val="3"/>
        <charset val="136"/>
      </rPr>
      <t>年</t>
    </r>
    <phoneticPr fontId="4" type="noConversion"/>
  </si>
  <si>
    <r>
      <t>總　計</t>
    </r>
    <r>
      <rPr>
        <b/>
        <sz val="11"/>
        <color theme="1"/>
        <rFont val="Times New Roman"/>
        <family val="1"/>
      </rPr>
      <t xml:space="preserve">  /  99</t>
    </r>
    <r>
      <rPr>
        <b/>
        <sz val="11"/>
        <color theme="1"/>
        <rFont val="細明體"/>
        <family val="3"/>
        <charset val="136"/>
      </rPr>
      <t>年</t>
    </r>
    <phoneticPr fontId="4" type="noConversion"/>
  </si>
  <si>
    <r>
      <t>總　計</t>
    </r>
    <r>
      <rPr>
        <b/>
        <sz val="11"/>
        <color theme="1"/>
        <rFont val="Times New Roman"/>
        <family val="1"/>
      </rPr>
      <t xml:space="preserve">  /  100</t>
    </r>
    <r>
      <rPr>
        <b/>
        <sz val="11"/>
        <color theme="1"/>
        <rFont val="細明體"/>
        <family val="3"/>
        <charset val="136"/>
      </rPr>
      <t>年</t>
    </r>
    <phoneticPr fontId="4" type="noConversion"/>
  </si>
  <si>
    <r>
      <t>總　計</t>
    </r>
    <r>
      <rPr>
        <b/>
        <sz val="11"/>
        <color theme="1"/>
        <rFont val="Times New Roman"/>
        <family val="1"/>
      </rPr>
      <t xml:space="preserve">  /  101</t>
    </r>
    <r>
      <rPr>
        <b/>
        <sz val="11"/>
        <color theme="1"/>
        <rFont val="細明體"/>
        <family val="3"/>
        <charset val="136"/>
      </rPr>
      <t>年</t>
    </r>
    <phoneticPr fontId="4" type="noConversion"/>
  </si>
  <si>
    <r>
      <t>總　計</t>
    </r>
    <r>
      <rPr>
        <b/>
        <sz val="11"/>
        <color theme="1"/>
        <rFont val="Times New Roman"/>
        <family val="1"/>
      </rPr>
      <t xml:space="preserve">  /  102</t>
    </r>
    <r>
      <rPr>
        <b/>
        <sz val="11"/>
        <color theme="1"/>
        <rFont val="細明體"/>
        <family val="3"/>
        <charset val="136"/>
      </rPr>
      <t>年</t>
    </r>
    <phoneticPr fontId="4" type="noConversion"/>
  </si>
  <si>
    <r>
      <t>總　計</t>
    </r>
    <r>
      <rPr>
        <b/>
        <sz val="11"/>
        <color theme="1"/>
        <rFont val="Times New Roman"/>
        <family val="1"/>
      </rPr>
      <t xml:space="preserve">  /  103</t>
    </r>
    <r>
      <rPr>
        <b/>
        <sz val="11"/>
        <color theme="1"/>
        <rFont val="細明體"/>
        <family val="3"/>
        <charset val="136"/>
      </rPr>
      <t>年</t>
    </r>
    <phoneticPr fontId="4" type="noConversion"/>
  </si>
  <si>
    <r>
      <t xml:space="preserve">110 </t>
    </r>
    <r>
      <rPr>
        <b/>
        <sz val="11"/>
        <color theme="1"/>
        <rFont val="細明體"/>
        <family val="3"/>
        <charset val="136"/>
      </rPr>
      <t>年</t>
    </r>
    <phoneticPr fontId="22" type="noConversion"/>
  </si>
  <si>
    <r>
      <t xml:space="preserve"> </t>
    </r>
    <r>
      <rPr>
        <sz val="11"/>
        <color theme="1"/>
        <rFont val="標楷體"/>
        <family val="4"/>
        <charset val="136"/>
      </rPr>
      <t>臺</t>
    </r>
    <r>
      <rPr>
        <sz val="11"/>
        <color theme="1"/>
        <rFont val="Times New Roman"/>
        <family val="1"/>
      </rPr>
      <t xml:space="preserve">   </t>
    </r>
    <r>
      <rPr>
        <sz val="11"/>
        <color theme="1"/>
        <rFont val="標楷體"/>
        <family val="4"/>
        <charset val="136"/>
      </rPr>
      <t>中</t>
    </r>
    <r>
      <rPr>
        <sz val="11"/>
        <color theme="1"/>
        <rFont val="Times New Roman"/>
        <family val="1"/>
      </rPr>
      <t xml:space="preserve">   </t>
    </r>
    <r>
      <rPr>
        <sz val="11"/>
        <color theme="1"/>
        <rFont val="標楷體"/>
        <family val="4"/>
        <charset val="136"/>
      </rPr>
      <t>市</t>
    </r>
    <phoneticPr fontId="4" type="noConversion"/>
  </si>
  <si>
    <r>
      <rPr>
        <sz val="11"/>
        <color theme="1"/>
        <rFont val="標楷體"/>
        <family val="4"/>
        <charset val="136"/>
      </rPr>
      <t xml:space="preserve">實際運用
資產淨額
</t>
    </r>
    <r>
      <rPr>
        <sz val="9"/>
        <color theme="1"/>
        <rFont val="Times New Roman"/>
        <family val="1"/>
      </rPr>
      <t>(1)+(2)-(3)+(4)</t>
    </r>
    <phoneticPr fontId="4" type="noConversion"/>
  </si>
  <si>
    <r>
      <rPr>
        <sz val="11"/>
        <color theme="1"/>
        <rFont val="標楷體"/>
        <family val="4"/>
        <charset val="136"/>
      </rPr>
      <t xml:space="preserve">自有資產
</t>
    </r>
    <r>
      <rPr>
        <sz val="9"/>
        <color theme="1"/>
        <rFont val="Times New Roman"/>
        <family val="1"/>
      </rPr>
      <t>(1)+(2)</t>
    </r>
    <phoneticPr fontId="4" type="noConversion"/>
  </si>
  <si>
    <r>
      <rPr>
        <sz val="11"/>
        <color theme="1"/>
        <rFont val="標楷體"/>
        <family val="4"/>
        <charset val="136"/>
      </rPr>
      <t>流</t>
    </r>
    <r>
      <rPr>
        <sz val="11"/>
        <color theme="1"/>
        <rFont val="Times New Roman"/>
        <family val="1"/>
      </rPr>
      <t xml:space="preserve">          </t>
    </r>
    <r>
      <rPr>
        <sz val="11"/>
        <color theme="1"/>
        <rFont val="標楷體"/>
        <family val="4"/>
        <charset val="136"/>
      </rPr>
      <t>動</t>
    </r>
    <r>
      <rPr>
        <sz val="11"/>
        <color theme="1"/>
        <rFont val="Times New Roman"/>
        <family val="1"/>
      </rPr>
      <t xml:space="preserve">          </t>
    </r>
    <phoneticPr fontId="4" type="noConversion"/>
  </si>
  <si>
    <r>
      <rPr>
        <sz val="11"/>
        <color theme="1"/>
        <rFont val="標楷體"/>
        <family val="4"/>
        <charset val="136"/>
      </rPr>
      <t>資</t>
    </r>
    <r>
      <rPr>
        <sz val="11"/>
        <color theme="1"/>
        <rFont val="Times New Roman"/>
        <family val="1"/>
      </rPr>
      <t xml:space="preserve">          </t>
    </r>
    <r>
      <rPr>
        <sz val="11"/>
        <color theme="1"/>
        <rFont val="標楷體"/>
        <family val="4"/>
        <charset val="136"/>
      </rPr>
      <t>產　</t>
    </r>
    <phoneticPr fontId="6" type="noConversion"/>
  </si>
  <si>
    <r>
      <rPr>
        <sz val="11"/>
        <color theme="1"/>
        <rFont val="標楷體"/>
        <family val="4"/>
        <charset val="136"/>
      </rPr>
      <t>經營規模別</t>
    </r>
    <phoneticPr fontId="4" type="noConversion"/>
  </si>
  <si>
    <r>
      <rPr>
        <sz val="11"/>
        <color theme="1"/>
        <rFont val="標楷體"/>
        <family val="4"/>
        <charset val="136"/>
      </rPr>
      <t>非</t>
    </r>
    <r>
      <rPr>
        <sz val="11"/>
        <color theme="1"/>
        <rFont val="Times New Roman"/>
        <family val="1"/>
      </rPr>
      <t xml:space="preserve">        </t>
    </r>
    <r>
      <rPr>
        <sz val="11"/>
        <color theme="1"/>
        <rFont val="標楷體"/>
        <family val="4"/>
        <charset val="136"/>
      </rPr>
      <t>流</t>
    </r>
    <r>
      <rPr>
        <sz val="11"/>
        <color theme="1"/>
        <rFont val="Times New Roman"/>
        <family val="1"/>
      </rPr>
      <t xml:space="preserve">        </t>
    </r>
    <r>
      <rPr>
        <sz val="11"/>
        <color theme="1"/>
        <rFont val="標楷體"/>
        <family val="4"/>
        <charset val="136"/>
      </rPr>
      <t>動</t>
    </r>
    <r>
      <rPr>
        <sz val="11"/>
        <color theme="1"/>
        <rFont val="Times New Roman"/>
        <family val="1"/>
      </rPr>
      <t xml:space="preserve">        </t>
    </r>
    <r>
      <rPr>
        <sz val="11"/>
        <color theme="1"/>
        <rFont val="標楷體"/>
        <family val="4"/>
        <charset val="136"/>
      </rPr>
      <t>資</t>
    </r>
    <r>
      <rPr>
        <sz val="11"/>
        <color theme="1"/>
        <rFont val="Times New Roman"/>
        <family val="1"/>
      </rPr>
      <t xml:space="preserve">        </t>
    </r>
    <r>
      <rPr>
        <sz val="11"/>
        <color theme="1"/>
        <rFont val="標楷體"/>
        <family val="4"/>
        <charset val="136"/>
      </rPr>
      <t>產</t>
    </r>
    <phoneticPr fontId="4" type="noConversion"/>
  </si>
  <si>
    <r>
      <rPr>
        <sz val="11"/>
        <color theme="1"/>
        <rFont val="標楷體"/>
        <family val="4"/>
        <charset val="136"/>
      </rPr>
      <t>租</t>
    </r>
    <r>
      <rPr>
        <sz val="11"/>
        <color theme="1"/>
        <rFont val="Times New Roman"/>
        <family val="1"/>
      </rPr>
      <t>(</t>
    </r>
    <r>
      <rPr>
        <sz val="11"/>
        <color theme="1"/>
        <rFont val="標楷體"/>
        <family val="4"/>
        <charset val="136"/>
      </rPr>
      <t>借</t>
    </r>
    <r>
      <rPr>
        <sz val="11"/>
        <color theme="1"/>
        <rFont val="Times New Roman"/>
        <family val="1"/>
      </rPr>
      <t>)</t>
    </r>
    <r>
      <rPr>
        <sz val="11"/>
        <color theme="1"/>
        <rFont val="標楷體"/>
        <family val="4"/>
        <charset val="136"/>
      </rPr>
      <t>用不動產
廠房及設備</t>
    </r>
    <r>
      <rPr>
        <sz val="11"/>
        <color theme="1"/>
        <rFont val="Times New Roman"/>
        <family val="1"/>
      </rPr>
      <t xml:space="preserve">  
(4)</t>
    </r>
    <phoneticPr fontId="4" type="noConversion"/>
  </si>
  <si>
    <r>
      <rPr>
        <sz val="11"/>
        <color theme="1"/>
        <rFont val="標楷體"/>
        <family val="4"/>
        <charset val="136"/>
      </rPr>
      <t xml:space="preserve">合計
</t>
    </r>
    <r>
      <rPr>
        <sz val="9"/>
        <color theme="1"/>
        <rFont val="Times New Roman"/>
        <family val="1"/>
      </rPr>
      <t>(1)</t>
    </r>
    <phoneticPr fontId="4" type="noConversion"/>
  </si>
  <si>
    <r>
      <rPr>
        <sz val="11"/>
        <color theme="1"/>
        <rFont val="標楷體"/>
        <family val="4"/>
        <charset val="136"/>
      </rPr>
      <t xml:space="preserve">存料
</t>
    </r>
    <r>
      <rPr>
        <sz val="11"/>
        <color theme="1"/>
        <rFont val="Times New Roman"/>
        <family val="1"/>
      </rPr>
      <t>(</t>
    </r>
    <r>
      <rPr>
        <sz val="11"/>
        <color theme="1"/>
        <rFont val="標楷體"/>
        <family val="4"/>
        <charset val="136"/>
      </rPr>
      <t>按市價計算</t>
    </r>
    <r>
      <rPr>
        <sz val="11"/>
        <color theme="1"/>
        <rFont val="Times New Roman"/>
        <family val="1"/>
      </rPr>
      <t>)</t>
    </r>
    <phoneticPr fontId="4" type="noConversion"/>
  </si>
  <si>
    <r>
      <rPr>
        <sz val="11"/>
        <color theme="1"/>
        <rFont val="標楷體"/>
        <family val="4"/>
        <charset val="136"/>
      </rPr>
      <t>建築用地</t>
    </r>
    <phoneticPr fontId="4" type="noConversion"/>
  </si>
  <si>
    <r>
      <rPr>
        <sz val="11"/>
        <color theme="1"/>
        <rFont val="標楷體"/>
        <family val="4"/>
        <charset val="136"/>
      </rPr>
      <t>現金及其他
流動資產</t>
    </r>
    <phoneticPr fontId="4" type="noConversion"/>
  </si>
  <si>
    <r>
      <rPr>
        <sz val="11"/>
        <color theme="1"/>
        <rFont val="標楷體"/>
        <family val="4"/>
        <charset val="136"/>
      </rPr>
      <t xml:space="preserve">合計
</t>
    </r>
    <r>
      <rPr>
        <sz val="9"/>
        <color theme="1"/>
        <rFont val="Times New Roman"/>
        <family val="1"/>
      </rPr>
      <t>(2)</t>
    </r>
    <phoneticPr fontId="4" type="noConversion"/>
  </si>
  <si>
    <r>
      <rPr>
        <sz val="11"/>
        <color theme="1"/>
        <rFont val="標楷體"/>
        <family val="4"/>
        <charset val="136"/>
      </rPr>
      <t>不動產廠房及設備淨額</t>
    </r>
    <phoneticPr fontId="4" type="noConversion"/>
  </si>
  <si>
    <r>
      <rPr>
        <sz val="11"/>
        <color theme="1"/>
        <rFont val="標楷體"/>
        <family val="4"/>
        <charset val="136"/>
      </rPr>
      <t>不</t>
    </r>
    <r>
      <rPr>
        <sz val="11"/>
        <color theme="1"/>
        <rFont val="Times New Roman"/>
        <family val="1"/>
      </rPr>
      <t xml:space="preserve">   </t>
    </r>
    <r>
      <rPr>
        <sz val="11"/>
        <color theme="1"/>
        <rFont val="標楷體"/>
        <family val="4"/>
        <charset val="136"/>
      </rPr>
      <t>動</t>
    </r>
    <r>
      <rPr>
        <sz val="11"/>
        <color theme="1"/>
        <rFont val="Times New Roman"/>
        <family val="1"/>
      </rPr>
      <t xml:space="preserve">   </t>
    </r>
    <r>
      <rPr>
        <sz val="11"/>
        <color theme="1"/>
        <rFont val="標楷體"/>
        <family val="4"/>
        <charset val="136"/>
      </rPr>
      <t>產</t>
    </r>
    <r>
      <rPr>
        <sz val="11"/>
        <color theme="1"/>
        <rFont val="Times New Roman"/>
        <family val="1"/>
      </rPr>
      <t xml:space="preserve">   </t>
    </r>
    <r>
      <rPr>
        <sz val="11"/>
        <color theme="1"/>
        <rFont val="標楷體"/>
        <family val="4"/>
        <charset val="136"/>
      </rPr>
      <t>廠</t>
    </r>
    <r>
      <rPr>
        <sz val="11"/>
        <color theme="1"/>
        <rFont val="Times New Roman"/>
        <family val="1"/>
      </rPr>
      <t xml:space="preserve">   </t>
    </r>
    <r>
      <rPr>
        <sz val="11"/>
        <color theme="1"/>
        <rFont val="標楷體"/>
        <family val="4"/>
        <charset val="136"/>
      </rPr>
      <t>房</t>
    </r>
    <r>
      <rPr>
        <sz val="11"/>
        <color theme="1"/>
        <rFont val="Times New Roman"/>
        <family val="1"/>
      </rPr>
      <t xml:space="preserve">   </t>
    </r>
    <r>
      <rPr>
        <sz val="11"/>
        <color theme="1"/>
        <rFont val="標楷體"/>
        <family val="4"/>
        <charset val="136"/>
      </rPr>
      <t>及</t>
    </r>
    <r>
      <rPr>
        <sz val="11"/>
        <color theme="1"/>
        <rFont val="Times New Roman"/>
        <family val="1"/>
      </rPr>
      <t xml:space="preserve">   </t>
    </r>
    <r>
      <rPr>
        <sz val="11"/>
        <color theme="1"/>
        <rFont val="標楷體"/>
        <family val="4"/>
        <charset val="136"/>
      </rPr>
      <t>設</t>
    </r>
    <r>
      <rPr>
        <sz val="11"/>
        <color theme="1"/>
        <rFont val="Times New Roman"/>
        <family val="1"/>
      </rPr>
      <t xml:space="preserve">   </t>
    </r>
    <r>
      <rPr>
        <sz val="11"/>
        <color theme="1"/>
        <rFont val="標楷體"/>
        <family val="4"/>
        <charset val="136"/>
      </rPr>
      <t>備</t>
    </r>
    <r>
      <rPr>
        <sz val="11"/>
        <color theme="1"/>
        <rFont val="Times New Roman"/>
        <family val="1"/>
      </rPr>
      <t xml:space="preserve">   </t>
    </r>
    <r>
      <rPr>
        <sz val="11"/>
        <color theme="1"/>
        <rFont val="標楷體"/>
        <family val="4"/>
        <charset val="136"/>
      </rPr>
      <t>淨</t>
    </r>
    <r>
      <rPr>
        <sz val="11"/>
        <color theme="1"/>
        <rFont val="Times New Roman"/>
        <family val="1"/>
      </rPr>
      <t xml:space="preserve">   </t>
    </r>
    <r>
      <rPr>
        <sz val="11"/>
        <color theme="1"/>
        <rFont val="標楷體"/>
        <family val="4"/>
        <charset val="136"/>
      </rPr>
      <t>額</t>
    </r>
    <phoneticPr fontId="4" type="noConversion"/>
  </si>
  <si>
    <r>
      <rPr>
        <sz val="10.5"/>
        <color theme="1"/>
        <rFont val="標楷體"/>
        <family val="4"/>
        <charset val="136"/>
      </rPr>
      <t>長期投資</t>
    </r>
    <phoneticPr fontId="4" type="noConversion"/>
  </si>
  <si>
    <r>
      <rPr>
        <sz val="10.5"/>
        <color theme="1"/>
        <rFont val="標楷體"/>
        <family val="4"/>
        <charset val="136"/>
      </rPr>
      <t xml:space="preserve">投資性不動產
</t>
    </r>
    <r>
      <rPr>
        <sz val="10.5"/>
        <color theme="1"/>
        <rFont val="Times New Roman"/>
        <family val="1"/>
      </rPr>
      <t>(3)</t>
    </r>
    <phoneticPr fontId="4" type="noConversion"/>
  </si>
  <si>
    <r>
      <rPr>
        <sz val="10.5"/>
        <color theme="1"/>
        <rFont val="標楷體"/>
        <family val="4"/>
        <charset val="136"/>
      </rPr>
      <t>無形資產</t>
    </r>
    <phoneticPr fontId="4" type="noConversion"/>
  </si>
  <si>
    <r>
      <rPr>
        <sz val="10.5"/>
        <color theme="1"/>
        <rFont val="標楷體"/>
        <family val="4"/>
        <charset val="136"/>
      </rPr>
      <t>其他</t>
    </r>
    <phoneticPr fontId="4" type="noConversion"/>
  </si>
  <si>
    <r>
      <rPr>
        <sz val="11"/>
        <color theme="1"/>
        <rFont val="標楷體"/>
        <family val="4"/>
        <charset val="136"/>
      </rPr>
      <t>小計</t>
    </r>
    <phoneticPr fontId="4" type="noConversion"/>
  </si>
  <si>
    <r>
      <rPr>
        <sz val="11"/>
        <color theme="1"/>
        <rFont val="標楷體"/>
        <family val="4"/>
        <charset val="136"/>
      </rPr>
      <t>土地</t>
    </r>
    <phoneticPr fontId="4" type="noConversion"/>
  </si>
  <si>
    <r>
      <rPr>
        <sz val="10.5"/>
        <color theme="1"/>
        <rFont val="標楷體"/>
        <family val="4"/>
        <charset val="136"/>
      </rPr>
      <t>房屋及其他
營建</t>
    </r>
    <phoneticPr fontId="4" type="noConversion"/>
  </si>
  <si>
    <r>
      <rPr>
        <sz val="10.5"/>
        <color theme="1"/>
        <rFont val="標楷體"/>
        <family val="4"/>
        <charset val="136"/>
      </rPr>
      <t>運輸設備</t>
    </r>
    <phoneticPr fontId="4" type="noConversion"/>
  </si>
  <si>
    <r>
      <rPr>
        <sz val="10.5"/>
        <color theme="1"/>
        <rFont val="標楷體"/>
        <family val="4"/>
        <charset val="136"/>
      </rPr>
      <t>機械設備</t>
    </r>
    <phoneticPr fontId="4" type="noConversion"/>
  </si>
  <si>
    <r>
      <rPr>
        <sz val="10.5"/>
        <color theme="1"/>
        <rFont val="標楷體"/>
        <family val="4"/>
        <charset val="136"/>
      </rPr>
      <t>辦公設備及
雜項設備</t>
    </r>
    <phoneticPr fontId="4" type="noConversion"/>
  </si>
  <si>
    <r>
      <rPr>
        <sz val="10.5"/>
        <color theme="1"/>
        <rFont val="標楷體"/>
        <family val="4"/>
        <charset val="136"/>
      </rPr>
      <t>未完工程及
預付購置設備</t>
    </r>
    <phoneticPr fontId="4" type="noConversion"/>
  </si>
  <si>
    <r>
      <t>總　計</t>
    </r>
    <r>
      <rPr>
        <b/>
        <sz val="11"/>
        <color theme="1"/>
        <rFont val="Times New Roman"/>
        <family val="1"/>
      </rPr>
      <t xml:space="preserve">  /  90</t>
    </r>
    <r>
      <rPr>
        <b/>
        <sz val="11"/>
        <color theme="1"/>
        <rFont val="細明體"/>
        <family val="3"/>
        <charset val="136"/>
      </rPr>
      <t>年</t>
    </r>
    <phoneticPr fontId="4" type="noConversion"/>
  </si>
  <si>
    <r>
      <t>總　計</t>
    </r>
    <r>
      <rPr>
        <b/>
        <sz val="11"/>
        <color theme="1"/>
        <rFont val="Times New Roman"/>
        <family val="1"/>
      </rPr>
      <t xml:space="preserve">  /  98</t>
    </r>
    <r>
      <rPr>
        <b/>
        <sz val="11"/>
        <color theme="1"/>
        <rFont val="細明體"/>
        <family val="3"/>
        <charset val="136"/>
      </rPr>
      <t>年</t>
    </r>
    <phoneticPr fontId="4" type="noConversion"/>
  </si>
  <si>
    <r>
      <t>總　計</t>
    </r>
    <r>
      <rPr>
        <b/>
        <sz val="11"/>
        <color theme="1"/>
        <rFont val="Times New Roman"/>
        <family val="1"/>
      </rPr>
      <t xml:space="preserve">  /  98</t>
    </r>
    <r>
      <rPr>
        <b/>
        <sz val="11"/>
        <color theme="1"/>
        <rFont val="細明體"/>
        <family val="3"/>
        <charset val="136"/>
      </rPr>
      <t>年</t>
    </r>
    <phoneticPr fontId="4" type="noConversion"/>
  </si>
  <si>
    <r>
      <t>總　計</t>
    </r>
    <r>
      <rPr>
        <b/>
        <sz val="11"/>
        <color theme="1"/>
        <rFont val="Times New Roman"/>
        <family val="1"/>
      </rPr>
      <t xml:space="preserve">  /  100</t>
    </r>
    <r>
      <rPr>
        <b/>
        <sz val="11"/>
        <color theme="1"/>
        <rFont val="細明體"/>
        <family val="3"/>
        <charset val="136"/>
      </rPr>
      <t>年</t>
    </r>
    <phoneticPr fontId="4" type="noConversion"/>
  </si>
  <si>
    <r>
      <t>100</t>
    </r>
    <r>
      <rPr>
        <b/>
        <sz val="11"/>
        <color theme="1"/>
        <rFont val="細明體"/>
        <family val="3"/>
        <charset val="136"/>
      </rPr>
      <t>年</t>
    </r>
    <phoneticPr fontId="4" type="noConversion"/>
  </si>
  <si>
    <r>
      <t>總　計</t>
    </r>
    <r>
      <rPr>
        <b/>
        <sz val="11"/>
        <color theme="1"/>
        <rFont val="Times New Roman"/>
        <family val="1"/>
      </rPr>
      <t xml:space="preserve">  /  101</t>
    </r>
    <r>
      <rPr>
        <b/>
        <sz val="11"/>
        <color theme="1"/>
        <rFont val="細明體"/>
        <family val="3"/>
        <charset val="136"/>
      </rPr>
      <t>年</t>
    </r>
    <phoneticPr fontId="4" type="noConversion"/>
  </si>
  <si>
    <r>
      <t>總　計</t>
    </r>
    <r>
      <rPr>
        <b/>
        <sz val="11"/>
        <color theme="1"/>
        <rFont val="Times New Roman"/>
        <family val="1"/>
      </rPr>
      <t xml:space="preserve">  /  102</t>
    </r>
    <r>
      <rPr>
        <b/>
        <sz val="11"/>
        <color theme="1"/>
        <rFont val="細明體"/>
        <family val="3"/>
        <charset val="136"/>
      </rPr>
      <t>年</t>
    </r>
    <phoneticPr fontId="4" type="noConversion"/>
  </si>
  <si>
    <r>
      <t>總　計</t>
    </r>
    <r>
      <rPr>
        <b/>
        <sz val="11"/>
        <color theme="1"/>
        <rFont val="Times New Roman"/>
        <family val="1"/>
      </rPr>
      <t xml:space="preserve">  /  102</t>
    </r>
    <r>
      <rPr>
        <b/>
        <sz val="11"/>
        <color theme="1"/>
        <rFont val="細明體"/>
        <family val="3"/>
        <charset val="136"/>
      </rPr>
      <t>年</t>
    </r>
    <phoneticPr fontId="4" type="noConversion"/>
  </si>
  <si>
    <r>
      <t>總　計</t>
    </r>
    <r>
      <rPr>
        <b/>
        <sz val="11"/>
        <color theme="1"/>
        <rFont val="Times New Roman"/>
        <family val="1"/>
      </rPr>
      <t xml:space="preserve">  /  103</t>
    </r>
    <r>
      <rPr>
        <b/>
        <sz val="11"/>
        <color theme="1"/>
        <rFont val="細明體"/>
        <family val="3"/>
        <charset val="136"/>
      </rPr>
      <t>年</t>
    </r>
    <phoneticPr fontId="4" type="noConversion"/>
  </si>
  <si>
    <r>
      <t xml:space="preserve">105 </t>
    </r>
    <r>
      <rPr>
        <b/>
        <sz val="11"/>
        <color theme="1"/>
        <rFont val="標楷體"/>
        <family val="4"/>
        <charset val="136"/>
      </rPr>
      <t>年</t>
    </r>
    <phoneticPr fontId="6" type="noConversion"/>
  </si>
  <si>
    <r>
      <t>50</t>
    </r>
    <r>
      <rPr>
        <sz val="11"/>
        <color theme="1"/>
        <rFont val="標楷體"/>
        <family val="4"/>
        <charset val="136"/>
      </rPr>
      <t>～</t>
    </r>
    <r>
      <rPr>
        <sz val="11"/>
        <color theme="1"/>
        <rFont val="Times New Roman"/>
        <family val="1"/>
      </rPr>
      <t>99</t>
    </r>
    <r>
      <rPr>
        <sz val="11"/>
        <color theme="1"/>
        <rFont val="標楷體"/>
        <family val="4"/>
        <charset val="136"/>
      </rPr>
      <t>人</t>
    </r>
    <phoneticPr fontId="4" type="noConversion"/>
  </si>
  <si>
    <r>
      <t>50,000</t>
    </r>
    <r>
      <rPr>
        <sz val="11"/>
        <color theme="1"/>
        <rFont val="標楷體"/>
        <family val="4"/>
        <charset val="136"/>
      </rPr>
      <t>萬元～未滿</t>
    </r>
    <r>
      <rPr>
        <sz val="11"/>
        <color theme="1"/>
        <rFont val="Times New Roman"/>
        <family val="1"/>
      </rPr>
      <t>100,000</t>
    </r>
    <r>
      <rPr>
        <sz val="11"/>
        <color theme="1"/>
        <rFont val="標楷體"/>
        <family val="4"/>
        <charset val="136"/>
      </rPr>
      <t>萬元</t>
    </r>
    <phoneticPr fontId="4" type="noConversion"/>
  </si>
  <si>
    <r>
      <t>100,000</t>
    </r>
    <r>
      <rPr>
        <sz val="11"/>
        <color theme="1"/>
        <rFont val="標楷體"/>
        <family val="4"/>
        <charset val="136"/>
      </rPr>
      <t>萬元～未滿</t>
    </r>
    <r>
      <rPr>
        <sz val="11"/>
        <color theme="1"/>
        <rFont val="Times New Roman"/>
        <family val="1"/>
      </rPr>
      <t>300,000</t>
    </r>
    <r>
      <rPr>
        <sz val="11"/>
        <color theme="1"/>
        <rFont val="標楷體"/>
        <family val="4"/>
        <charset val="136"/>
      </rPr>
      <t>萬元</t>
    </r>
    <phoneticPr fontId="4" type="noConversion"/>
  </si>
  <si>
    <r>
      <rPr>
        <sz val="11"/>
        <color theme="1"/>
        <rFont val="標楷體"/>
        <family val="4"/>
        <charset val="136"/>
      </rPr>
      <t>經營特性別</t>
    </r>
    <phoneticPr fontId="4" type="noConversion"/>
  </si>
  <si>
    <r>
      <rPr>
        <sz val="11"/>
        <color theme="1"/>
        <rFont val="標楷體"/>
        <family val="4"/>
        <charset val="136"/>
      </rPr>
      <t xml:space="preserve">實際運用
資產淨額
</t>
    </r>
    <r>
      <rPr>
        <sz val="9"/>
        <color theme="1"/>
        <rFont val="Times New Roman"/>
        <family val="1"/>
      </rPr>
      <t>(1)+(2)-(3)+(4)</t>
    </r>
    <phoneticPr fontId="4" type="noConversion"/>
  </si>
  <si>
    <r>
      <rPr>
        <sz val="11"/>
        <color theme="1"/>
        <rFont val="標楷體"/>
        <family val="4"/>
        <charset val="136"/>
      </rPr>
      <t xml:space="preserve">自有資產
</t>
    </r>
    <r>
      <rPr>
        <sz val="9"/>
        <color theme="1"/>
        <rFont val="Times New Roman"/>
        <family val="1"/>
      </rPr>
      <t>(1)+(2)</t>
    </r>
    <phoneticPr fontId="4" type="noConversion"/>
  </si>
  <si>
    <r>
      <rPr>
        <sz val="11"/>
        <color theme="1"/>
        <rFont val="標楷體"/>
        <family val="4"/>
        <charset val="136"/>
      </rPr>
      <t>資</t>
    </r>
    <r>
      <rPr>
        <sz val="11"/>
        <color theme="1"/>
        <rFont val="Times New Roman"/>
        <family val="1"/>
      </rPr>
      <t xml:space="preserve">          </t>
    </r>
    <r>
      <rPr>
        <sz val="11"/>
        <color theme="1"/>
        <rFont val="標楷體"/>
        <family val="4"/>
        <charset val="136"/>
      </rPr>
      <t>產　</t>
    </r>
    <phoneticPr fontId="6" type="noConversion"/>
  </si>
  <si>
    <r>
      <rPr>
        <sz val="11"/>
        <color theme="1"/>
        <rFont val="標楷體"/>
        <family val="4"/>
        <charset val="136"/>
      </rPr>
      <t>非</t>
    </r>
    <r>
      <rPr>
        <sz val="11"/>
        <color theme="1"/>
        <rFont val="Times New Roman"/>
        <family val="1"/>
      </rPr>
      <t xml:space="preserve">        </t>
    </r>
    <r>
      <rPr>
        <sz val="11"/>
        <color theme="1"/>
        <rFont val="標楷體"/>
        <family val="4"/>
        <charset val="136"/>
      </rPr>
      <t>流</t>
    </r>
    <r>
      <rPr>
        <sz val="11"/>
        <color theme="1"/>
        <rFont val="Times New Roman"/>
        <family val="1"/>
      </rPr>
      <t xml:space="preserve">        </t>
    </r>
    <r>
      <rPr>
        <sz val="11"/>
        <color theme="1"/>
        <rFont val="標楷體"/>
        <family val="4"/>
        <charset val="136"/>
      </rPr>
      <t>動</t>
    </r>
    <r>
      <rPr>
        <sz val="11"/>
        <color theme="1"/>
        <rFont val="Times New Roman"/>
        <family val="1"/>
      </rPr>
      <t xml:space="preserve">        </t>
    </r>
    <r>
      <rPr>
        <sz val="11"/>
        <color theme="1"/>
        <rFont val="標楷體"/>
        <family val="4"/>
        <charset val="136"/>
      </rPr>
      <t>資</t>
    </r>
    <r>
      <rPr>
        <sz val="11"/>
        <color theme="1"/>
        <rFont val="Times New Roman"/>
        <family val="1"/>
      </rPr>
      <t xml:space="preserve">        </t>
    </r>
    <r>
      <rPr>
        <sz val="11"/>
        <color theme="1"/>
        <rFont val="標楷體"/>
        <family val="4"/>
        <charset val="136"/>
      </rPr>
      <t>產</t>
    </r>
    <phoneticPr fontId="4" type="noConversion"/>
  </si>
  <si>
    <r>
      <rPr>
        <sz val="11"/>
        <color theme="1"/>
        <rFont val="標楷體"/>
        <family val="4"/>
        <charset val="136"/>
      </rPr>
      <t xml:space="preserve">合計
</t>
    </r>
    <r>
      <rPr>
        <sz val="9"/>
        <color theme="1"/>
        <rFont val="Times New Roman"/>
        <family val="1"/>
      </rPr>
      <t>(1)</t>
    </r>
    <phoneticPr fontId="4" type="noConversion"/>
  </si>
  <si>
    <r>
      <rPr>
        <sz val="11"/>
        <color theme="1"/>
        <rFont val="標楷體"/>
        <family val="4"/>
        <charset val="136"/>
      </rPr>
      <t>建築用地</t>
    </r>
    <phoneticPr fontId="4" type="noConversion"/>
  </si>
  <si>
    <r>
      <rPr>
        <sz val="11"/>
        <color theme="1"/>
        <rFont val="標楷體"/>
        <family val="4"/>
        <charset val="136"/>
      </rPr>
      <t xml:space="preserve">合計
</t>
    </r>
    <r>
      <rPr>
        <sz val="9"/>
        <color theme="1"/>
        <rFont val="Times New Roman"/>
        <family val="1"/>
      </rPr>
      <t>(2)</t>
    </r>
    <phoneticPr fontId="4" type="noConversion"/>
  </si>
  <si>
    <r>
      <rPr>
        <sz val="11"/>
        <color theme="1"/>
        <rFont val="標楷體"/>
        <family val="4"/>
        <charset val="136"/>
      </rPr>
      <t>不動產廠房及設備淨額</t>
    </r>
    <phoneticPr fontId="4" type="noConversion"/>
  </si>
  <si>
    <r>
      <rPr>
        <sz val="11"/>
        <color theme="1"/>
        <rFont val="標楷體"/>
        <family val="4"/>
        <charset val="136"/>
      </rPr>
      <t>不</t>
    </r>
    <r>
      <rPr>
        <sz val="11"/>
        <color theme="1"/>
        <rFont val="Times New Roman"/>
        <family val="1"/>
      </rPr>
      <t xml:space="preserve">   </t>
    </r>
    <r>
      <rPr>
        <sz val="11"/>
        <color theme="1"/>
        <rFont val="標楷體"/>
        <family val="4"/>
        <charset val="136"/>
      </rPr>
      <t>動</t>
    </r>
    <r>
      <rPr>
        <sz val="11"/>
        <color theme="1"/>
        <rFont val="Times New Roman"/>
        <family val="1"/>
      </rPr>
      <t xml:space="preserve">   </t>
    </r>
    <r>
      <rPr>
        <sz val="11"/>
        <color theme="1"/>
        <rFont val="標楷體"/>
        <family val="4"/>
        <charset val="136"/>
      </rPr>
      <t>產</t>
    </r>
    <r>
      <rPr>
        <sz val="11"/>
        <color theme="1"/>
        <rFont val="Times New Roman"/>
        <family val="1"/>
      </rPr>
      <t xml:space="preserve">   </t>
    </r>
    <r>
      <rPr>
        <sz val="11"/>
        <color theme="1"/>
        <rFont val="標楷體"/>
        <family val="4"/>
        <charset val="136"/>
      </rPr>
      <t>廠</t>
    </r>
    <r>
      <rPr>
        <sz val="11"/>
        <color theme="1"/>
        <rFont val="Times New Roman"/>
        <family val="1"/>
      </rPr>
      <t xml:space="preserve">   </t>
    </r>
    <r>
      <rPr>
        <sz val="11"/>
        <color theme="1"/>
        <rFont val="標楷體"/>
        <family val="4"/>
        <charset val="136"/>
      </rPr>
      <t>房</t>
    </r>
    <r>
      <rPr>
        <sz val="11"/>
        <color theme="1"/>
        <rFont val="Times New Roman"/>
        <family val="1"/>
      </rPr>
      <t xml:space="preserve">   </t>
    </r>
    <r>
      <rPr>
        <sz val="11"/>
        <color theme="1"/>
        <rFont val="標楷體"/>
        <family val="4"/>
        <charset val="136"/>
      </rPr>
      <t>及</t>
    </r>
    <r>
      <rPr>
        <sz val="11"/>
        <color theme="1"/>
        <rFont val="Times New Roman"/>
        <family val="1"/>
      </rPr>
      <t xml:space="preserve">   </t>
    </r>
    <r>
      <rPr>
        <sz val="11"/>
        <color theme="1"/>
        <rFont val="標楷體"/>
        <family val="4"/>
        <charset val="136"/>
      </rPr>
      <t>設</t>
    </r>
    <r>
      <rPr>
        <sz val="11"/>
        <color theme="1"/>
        <rFont val="Times New Roman"/>
        <family val="1"/>
      </rPr>
      <t xml:space="preserve">   </t>
    </r>
    <r>
      <rPr>
        <sz val="11"/>
        <color theme="1"/>
        <rFont val="標楷體"/>
        <family val="4"/>
        <charset val="136"/>
      </rPr>
      <t>備</t>
    </r>
    <r>
      <rPr>
        <sz val="11"/>
        <color theme="1"/>
        <rFont val="Times New Roman"/>
        <family val="1"/>
      </rPr>
      <t xml:space="preserve">   </t>
    </r>
    <r>
      <rPr>
        <sz val="11"/>
        <color theme="1"/>
        <rFont val="標楷體"/>
        <family val="4"/>
        <charset val="136"/>
      </rPr>
      <t>淨</t>
    </r>
    <r>
      <rPr>
        <sz val="11"/>
        <color theme="1"/>
        <rFont val="Times New Roman"/>
        <family val="1"/>
      </rPr>
      <t xml:space="preserve">   </t>
    </r>
    <r>
      <rPr>
        <sz val="11"/>
        <color theme="1"/>
        <rFont val="標楷體"/>
        <family val="4"/>
        <charset val="136"/>
      </rPr>
      <t>額</t>
    </r>
    <phoneticPr fontId="4" type="noConversion"/>
  </si>
  <si>
    <r>
      <rPr>
        <sz val="10.5"/>
        <color theme="1"/>
        <rFont val="標楷體"/>
        <family val="4"/>
        <charset val="136"/>
      </rPr>
      <t>長期投資</t>
    </r>
    <phoneticPr fontId="4" type="noConversion"/>
  </si>
  <si>
    <r>
      <rPr>
        <sz val="10.5"/>
        <color theme="1"/>
        <rFont val="標楷體"/>
        <family val="4"/>
        <charset val="136"/>
      </rPr>
      <t xml:space="preserve">投資性不動產
</t>
    </r>
    <r>
      <rPr>
        <sz val="10.5"/>
        <color theme="1"/>
        <rFont val="Times New Roman"/>
        <family val="1"/>
      </rPr>
      <t>(3)</t>
    </r>
    <phoneticPr fontId="4" type="noConversion"/>
  </si>
  <si>
    <r>
      <rPr>
        <sz val="10.5"/>
        <color theme="1"/>
        <rFont val="標楷體"/>
        <family val="4"/>
        <charset val="136"/>
      </rPr>
      <t>其他</t>
    </r>
    <phoneticPr fontId="4" type="noConversion"/>
  </si>
  <si>
    <r>
      <rPr>
        <sz val="10.5"/>
        <color theme="1"/>
        <rFont val="標楷體"/>
        <family val="4"/>
        <charset val="136"/>
      </rPr>
      <t>房屋及其他
營建</t>
    </r>
    <phoneticPr fontId="4" type="noConversion"/>
  </si>
  <si>
    <r>
      <rPr>
        <sz val="10.5"/>
        <color theme="1"/>
        <rFont val="標楷體"/>
        <family val="4"/>
        <charset val="136"/>
      </rPr>
      <t>運輸設備</t>
    </r>
    <phoneticPr fontId="4" type="noConversion"/>
  </si>
  <si>
    <r>
      <rPr>
        <sz val="10.5"/>
        <color theme="1"/>
        <rFont val="標楷體"/>
        <family val="4"/>
        <charset val="136"/>
      </rPr>
      <t>機械設備</t>
    </r>
    <phoneticPr fontId="4" type="noConversion"/>
  </si>
  <si>
    <r>
      <rPr>
        <sz val="10.5"/>
        <color theme="1"/>
        <rFont val="標楷體"/>
        <family val="4"/>
        <charset val="136"/>
      </rPr>
      <t>辦公設備及
雜項設備</t>
    </r>
    <phoneticPr fontId="4" type="noConversion"/>
  </si>
  <si>
    <r>
      <rPr>
        <sz val="10.5"/>
        <color theme="1"/>
        <rFont val="標楷體"/>
        <family val="4"/>
        <charset val="136"/>
      </rPr>
      <t>未完工程及
預付購置設備</t>
    </r>
    <phoneticPr fontId="4" type="noConversion"/>
  </si>
  <si>
    <r>
      <t>總　計</t>
    </r>
    <r>
      <rPr>
        <b/>
        <sz val="11"/>
        <color theme="1"/>
        <rFont val="Times New Roman"/>
        <family val="1"/>
      </rPr>
      <t xml:space="preserve">  /  96</t>
    </r>
    <r>
      <rPr>
        <b/>
        <sz val="11"/>
        <color theme="1"/>
        <rFont val="細明體"/>
        <family val="3"/>
        <charset val="136"/>
      </rPr>
      <t>年</t>
    </r>
    <phoneticPr fontId="4" type="noConversion"/>
  </si>
  <si>
    <r>
      <t>總　計</t>
    </r>
    <r>
      <rPr>
        <b/>
        <sz val="11"/>
        <color theme="1"/>
        <rFont val="Times New Roman"/>
        <family val="1"/>
      </rPr>
      <t xml:space="preserve">  /  100</t>
    </r>
    <r>
      <rPr>
        <b/>
        <sz val="11"/>
        <color theme="1"/>
        <rFont val="細明體"/>
        <family val="3"/>
        <charset val="136"/>
      </rPr>
      <t>年</t>
    </r>
    <phoneticPr fontId="4" type="noConversion"/>
  </si>
  <si>
    <r>
      <t>總　計</t>
    </r>
    <r>
      <rPr>
        <b/>
        <sz val="11"/>
        <color theme="1"/>
        <rFont val="Times New Roman"/>
        <family val="1"/>
      </rPr>
      <t xml:space="preserve">  /  102</t>
    </r>
    <r>
      <rPr>
        <b/>
        <sz val="11"/>
        <color theme="1"/>
        <rFont val="細明體"/>
        <family val="3"/>
        <charset val="136"/>
      </rPr>
      <t>年</t>
    </r>
    <phoneticPr fontId="4" type="noConversion"/>
  </si>
  <si>
    <r>
      <t>總　計</t>
    </r>
    <r>
      <rPr>
        <b/>
        <sz val="11"/>
        <color theme="1"/>
        <rFont val="Times New Roman"/>
        <family val="1"/>
      </rPr>
      <t xml:space="preserve">  /  103</t>
    </r>
    <r>
      <rPr>
        <b/>
        <sz val="11"/>
        <color theme="1"/>
        <rFont val="細明體"/>
        <family val="3"/>
        <charset val="136"/>
      </rPr>
      <t>年</t>
    </r>
    <phoneticPr fontId="4" type="noConversion"/>
  </si>
  <si>
    <r>
      <t xml:space="preserve"> </t>
    </r>
    <r>
      <rPr>
        <sz val="11"/>
        <color theme="1"/>
        <rFont val="標楷體"/>
        <family val="4"/>
        <charset val="136"/>
      </rPr>
      <t>臺</t>
    </r>
    <r>
      <rPr>
        <sz val="11"/>
        <color theme="1"/>
        <rFont val="Times New Roman"/>
        <family val="1"/>
      </rPr>
      <t xml:space="preserve">   </t>
    </r>
    <r>
      <rPr>
        <sz val="11"/>
        <color theme="1"/>
        <rFont val="標楷體"/>
        <family val="4"/>
        <charset val="136"/>
      </rPr>
      <t>北</t>
    </r>
    <r>
      <rPr>
        <sz val="11"/>
        <color theme="1"/>
        <rFont val="Times New Roman"/>
        <family val="1"/>
      </rPr>
      <t xml:space="preserve">   </t>
    </r>
    <r>
      <rPr>
        <sz val="11"/>
        <color theme="1"/>
        <rFont val="標楷體"/>
        <family val="4"/>
        <charset val="136"/>
      </rPr>
      <t>市</t>
    </r>
    <phoneticPr fontId="4" type="noConversion"/>
  </si>
  <si>
    <r>
      <t>平　均</t>
    </r>
    <r>
      <rPr>
        <b/>
        <sz val="11"/>
        <color theme="1"/>
        <rFont val="Times New Roman"/>
        <family val="1"/>
      </rPr>
      <t xml:space="preserve">  /  94</t>
    </r>
    <r>
      <rPr>
        <b/>
        <sz val="11"/>
        <color theme="1"/>
        <rFont val="細明體"/>
        <family val="3"/>
        <charset val="136"/>
      </rPr>
      <t>年</t>
    </r>
    <phoneticPr fontId="4" type="noConversion"/>
  </si>
  <si>
    <r>
      <t>平　均</t>
    </r>
    <r>
      <rPr>
        <b/>
        <sz val="11"/>
        <color theme="1"/>
        <rFont val="Times New Roman"/>
        <family val="1"/>
      </rPr>
      <t xml:space="preserve">  /  98</t>
    </r>
    <r>
      <rPr>
        <b/>
        <sz val="11"/>
        <color theme="1"/>
        <rFont val="細明體"/>
        <family val="3"/>
        <charset val="136"/>
      </rPr>
      <t>年</t>
    </r>
    <phoneticPr fontId="4" type="noConversion"/>
  </si>
  <si>
    <r>
      <t>平　均</t>
    </r>
    <r>
      <rPr>
        <b/>
        <sz val="11"/>
        <color theme="1"/>
        <rFont val="Times New Roman"/>
        <family val="1"/>
      </rPr>
      <t xml:space="preserve">  /  100</t>
    </r>
    <r>
      <rPr>
        <b/>
        <sz val="11"/>
        <color theme="1"/>
        <rFont val="細明體"/>
        <family val="3"/>
        <charset val="136"/>
      </rPr>
      <t>年</t>
    </r>
    <phoneticPr fontId="4" type="noConversion"/>
  </si>
  <si>
    <r>
      <t>平　均</t>
    </r>
    <r>
      <rPr>
        <b/>
        <sz val="11"/>
        <color theme="1"/>
        <rFont val="Times New Roman"/>
        <family val="1"/>
      </rPr>
      <t xml:space="preserve">  /  101</t>
    </r>
    <r>
      <rPr>
        <b/>
        <sz val="11"/>
        <color theme="1"/>
        <rFont val="細明體"/>
        <family val="3"/>
        <charset val="136"/>
      </rPr>
      <t>年</t>
    </r>
    <phoneticPr fontId="4" type="noConversion"/>
  </si>
  <si>
    <r>
      <t>平　均</t>
    </r>
    <r>
      <rPr>
        <b/>
        <sz val="11"/>
        <color theme="1"/>
        <rFont val="Times New Roman"/>
        <family val="1"/>
      </rPr>
      <t xml:space="preserve">  /  102</t>
    </r>
    <r>
      <rPr>
        <b/>
        <sz val="11"/>
        <color theme="1"/>
        <rFont val="細明體"/>
        <family val="3"/>
        <charset val="136"/>
      </rPr>
      <t>年</t>
    </r>
    <phoneticPr fontId="4" type="noConversion"/>
  </si>
  <si>
    <r>
      <t>100</t>
    </r>
    <r>
      <rPr>
        <sz val="11"/>
        <color theme="1"/>
        <rFont val="標楷體"/>
        <family val="4"/>
        <charset val="136"/>
      </rPr>
      <t>～</t>
    </r>
    <r>
      <rPr>
        <sz val="11"/>
        <color theme="1"/>
        <rFont val="Times New Roman"/>
        <family val="1"/>
      </rPr>
      <t>299</t>
    </r>
    <r>
      <rPr>
        <sz val="11"/>
        <color theme="1"/>
        <rFont val="標楷體"/>
        <family val="4"/>
        <charset val="136"/>
      </rPr>
      <t>人</t>
    </r>
    <phoneticPr fontId="4" type="noConversion"/>
  </si>
  <si>
    <r>
      <t>600</t>
    </r>
    <r>
      <rPr>
        <sz val="11"/>
        <color theme="1"/>
        <rFont val="標楷體"/>
        <family val="4"/>
        <charset val="136"/>
      </rPr>
      <t>萬元～未滿</t>
    </r>
    <r>
      <rPr>
        <sz val="11"/>
        <color theme="1"/>
        <rFont val="Times New Roman"/>
        <family val="1"/>
      </rPr>
      <t>1,000</t>
    </r>
    <r>
      <rPr>
        <sz val="11"/>
        <color theme="1"/>
        <rFont val="標楷體"/>
        <family val="4"/>
        <charset val="136"/>
      </rPr>
      <t>萬元</t>
    </r>
    <phoneticPr fontId="4" type="noConversion"/>
  </si>
  <si>
    <r>
      <t>2,000</t>
    </r>
    <r>
      <rPr>
        <sz val="11"/>
        <color theme="1"/>
        <rFont val="標楷體"/>
        <family val="4"/>
        <charset val="136"/>
      </rPr>
      <t>萬元～未滿</t>
    </r>
    <r>
      <rPr>
        <sz val="11"/>
        <color theme="1"/>
        <rFont val="Times New Roman"/>
        <family val="1"/>
      </rPr>
      <t>5,000</t>
    </r>
    <r>
      <rPr>
        <sz val="11"/>
        <color theme="1"/>
        <rFont val="標楷體"/>
        <family val="4"/>
        <charset val="136"/>
      </rPr>
      <t>萬元</t>
    </r>
    <phoneticPr fontId="4" type="noConversion"/>
  </si>
  <si>
    <r>
      <t>5,000</t>
    </r>
    <r>
      <rPr>
        <sz val="11"/>
        <color theme="1"/>
        <rFont val="標楷體"/>
        <family val="4"/>
        <charset val="136"/>
      </rPr>
      <t>萬元～未滿</t>
    </r>
    <r>
      <rPr>
        <sz val="11"/>
        <color theme="1"/>
        <rFont val="Times New Roman"/>
        <family val="1"/>
      </rPr>
      <t>10,000</t>
    </r>
    <r>
      <rPr>
        <sz val="11"/>
        <color theme="1"/>
        <rFont val="標楷體"/>
        <family val="4"/>
        <charset val="136"/>
      </rPr>
      <t>萬元</t>
    </r>
    <phoneticPr fontId="4" type="noConversion"/>
  </si>
  <si>
    <r>
      <t>平　均</t>
    </r>
    <r>
      <rPr>
        <b/>
        <sz val="11"/>
        <color theme="1"/>
        <rFont val="Times New Roman"/>
        <family val="1"/>
      </rPr>
      <t xml:space="preserve">  /  96</t>
    </r>
    <r>
      <rPr>
        <b/>
        <sz val="11"/>
        <color theme="1"/>
        <rFont val="細明體"/>
        <family val="3"/>
        <charset val="136"/>
      </rPr>
      <t>年</t>
    </r>
    <phoneticPr fontId="4" type="noConversion"/>
  </si>
  <si>
    <r>
      <t>平　均</t>
    </r>
    <r>
      <rPr>
        <b/>
        <sz val="11"/>
        <color theme="1"/>
        <rFont val="Times New Roman"/>
        <family val="1"/>
      </rPr>
      <t xml:space="preserve">  /  100</t>
    </r>
    <r>
      <rPr>
        <b/>
        <sz val="11"/>
        <color theme="1"/>
        <rFont val="細明體"/>
        <family val="3"/>
        <charset val="136"/>
      </rPr>
      <t>年</t>
    </r>
    <phoneticPr fontId="4" type="noConversion"/>
  </si>
  <si>
    <r>
      <t>平　均</t>
    </r>
    <r>
      <rPr>
        <b/>
        <sz val="11"/>
        <color theme="1"/>
        <rFont val="Times New Roman"/>
        <family val="1"/>
      </rPr>
      <t xml:space="preserve">  /  103</t>
    </r>
    <r>
      <rPr>
        <b/>
        <sz val="11"/>
        <color theme="1"/>
        <rFont val="細明體"/>
        <family val="3"/>
        <charset val="136"/>
      </rPr>
      <t>年</t>
    </r>
    <phoneticPr fontId="4" type="noConversion"/>
  </si>
  <si>
    <r>
      <t xml:space="preserve"> </t>
    </r>
    <r>
      <rPr>
        <sz val="11"/>
        <color theme="1"/>
        <rFont val="標楷體"/>
        <family val="4"/>
        <charset val="136"/>
      </rPr>
      <t>新</t>
    </r>
    <r>
      <rPr>
        <sz val="11"/>
        <color theme="1"/>
        <rFont val="Times New Roman"/>
        <family val="1"/>
      </rPr>
      <t xml:space="preserve">   </t>
    </r>
    <r>
      <rPr>
        <sz val="11"/>
        <color theme="1"/>
        <rFont val="標楷體"/>
        <family val="4"/>
        <charset val="136"/>
      </rPr>
      <t>北</t>
    </r>
    <r>
      <rPr>
        <sz val="11"/>
        <color theme="1"/>
        <rFont val="Times New Roman"/>
        <family val="1"/>
      </rPr>
      <t xml:space="preserve">   </t>
    </r>
    <r>
      <rPr>
        <sz val="11"/>
        <color theme="1"/>
        <rFont val="標楷體"/>
        <family val="4"/>
        <charset val="136"/>
      </rPr>
      <t>市</t>
    </r>
    <phoneticPr fontId="4" type="noConversion"/>
  </si>
  <si>
    <r>
      <t xml:space="preserve"> </t>
    </r>
    <r>
      <rPr>
        <sz val="11"/>
        <color theme="1"/>
        <rFont val="標楷體"/>
        <family val="4"/>
        <charset val="136"/>
      </rPr>
      <t>南部其他</t>
    </r>
    <phoneticPr fontId="4" type="noConversion"/>
  </si>
  <si>
    <r>
      <t>總　計</t>
    </r>
    <r>
      <rPr>
        <b/>
        <sz val="11"/>
        <color theme="1"/>
        <rFont val="Times New Roman"/>
        <family val="1"/>
      </rPr>
      <t xml:space="preserve">  /  90</t>
    </r>
    <r>
      <rPr>
        <b/>
        <sz val="11"/>
        <color theme="1"/>
        <rFont val="細明體"/>
        <family val="3"/>
        <charset val="136"/>
      </rPr>
      <t>年</t>
    </r>
    <phoneticPr fontId="4" type="noConversion"/>
  </si>
  <si>
    <r>
      <t>總　計</t>
    </r>
    <r>
      <rPr>
        <b/>
        <sz val="11"/>
        <color theme="1"/>
        <rFont val="Times New Roman"/>
        <family val="1"/>
      </rPr>
      <t xml:space="preserve">  /  93</t>
    </r>
    <r>
      <rPr>
        <b/>
        <sz val="11"/>
        <color theme="1"/>
        <rFont val="細明體"/>
        <family val="3"/>
        <charset val="136"/>
      </rPr>
      <t>年</t>
    </r>
    <phoneticPr fontId="4" type="noConversion"/>
  </si>
  <si>
    <r>
      <t>總　計</t>
    </r>
    <r>
      <rPr>
        <b/>
        <sz val="11"/>
        <color theme="1"/>
        <rFont val="Times New Roman"/>
        <family val="1"/>
      </rPr>
      <t xml:space="preserve">  /  95</t>
    </r>
    <r>
      <rPr>
        <b/>
        <sz val="11"/>
        <color theme="1"/>
        <rFont val="細明體"/>
        <family val="3"/>
        <charset val="136"/>
      </rPr>
      <t>年</t>
    </r>
    <phoneticPr fontId="4" type="noConversion"/>
  </si>
  <si>
    <r>
      <t>9</t>
    </r>
    <r>
      <rPr>
        <sz val="11"/>
        <color theme="1"/>
        <rFont val="標楷體"/>
        <family val="4"/>
        <charset val="136"/>
      </rPr>
      <t>人及以下</t>
    </r>
    <phoneticPr fontId="4" type="noConversion"/>
  </si>
  <si>
    <r>
      <t>20</t>
    </r>
    <r>
      <rPr>
        <sz val="11"/>
        <color theme="1"/>
        <rFont val="標楷體"/>
        <family val="4"/>
        <charset val="136"/>
      </rPr>
      <t>～</t>
    </r>
    <r>
      <rPr>
        <sz val="11"/>
        <color theme="1"/>
        <rFont val="Times New Roman"/>
        <family val="1"/>
      </rPr>
      <t>49</t>
    </r>
    <r>
      <rPr>
        <sz val="11"/>
        <color theme="1"/>
        <rFont val="標楷體"/>
        <family val="4"/>
        <charset val="136"/>
      </rPr>
      <t>人</t>
    </r>
    <phoneticPr fontId="4" type="noConversion"/>
  </si>
  <si>
    <r>
      <t>1,000</t>
    </r>
    <r>
      <rPr>
        <sz val="11"/>
        <color theme="1"/>
        <rFont val="標楷體"/>
        <family val="4"/>
        <charset val="136"/>
      </rPr>
      <t>萬元～未滿</t>
    </r>
    <r>
      <rPr>
        <sz val="11"/>
        <color theme="1"/>
        <rFont val="Times New Roman"/>
        <family val="1"/>
      </rPr>
      <t>2,000</t>
    </r>
    <r>
      <rPr>
        <sz val="11"/>
        <color theme="1"/>
        <rFont val="標楷體"/>
        <family val="4"/>
        <charset val="136"/>
      </rPr>
      <t>萬元</t>
    </r>
    <phoneticPr fontId="4" type="noConversion"/>
  </si>
  <si>
    <r>
      <t>2,000</t>
    </r>
    <r>
      <rPr>
        <sz val="11"/>
        <color theme="1"/>
        <rFont val="標楷體"/>
        <family val="4"/>
        <charset val="136"/>
      </rPr>
      <t>萬元～未滿</t>
    </r>
    <r>
      <rPr>
        <sz val="11"/>
        <color theme="1"/>
        <rFont val="Times New Roman"/>
        <family val="1"/>
      </rPr>
      <t>5,000</t>
    </r>
    <r>
      <rPr>
        <sz val="11"/>
        <color theme="1"/>
        <rFont val="標楷體"/>
        <family val="4"/>
        <charset val="136"/>
      </rPr>
      <t>萬元</t>
    </r>
    <phoneticPr fontId="4" type="noConversion"/>
  </si>
  <si>
    <r>
      <t>總　計</t>
    </r>
    <r>
      <rPr>
        <b/>
        <sz val="11"/>
        <color theme="1"/>
        <rFont val="Times New Roman"/>
        <family val="1"/>
      </rPr>
      <t xml:space="preserve">  /  96</t>
    </r>
    <r>
      <rPr>
        <b/>
        <sz val="11"/>
        <color theme="1"/>
        <rFont val="細明體"/>
        <family val="3"/>
        <charset val="136"/>
      </rPr>
      <t>年</t>
    </r>
    <phoneticPr fontId="4" type="noConversion"/>
  </si>
  <si>
    <r>
      <t>總　計</t>
    </r>
    <r>
      <rPr>
        <b/>
        <sz val="11"/>
        <color theme="1"/>
        <rFont val="Times New Roman"/>
        <family val="1"/>
      </rPr>
      <t xml:space="preserve">  /  98</t>
    </r>
    <r>
      <rPr>
        <b/>
        <sz val="11"/>
        <color theme="1"/>
        <rFont val="細明體"/>
        <family val="3"/>
        <charset val="136"/>
      </rPr>
      <t>年</t>
    </r>
    <phoneticPr fontId="4" type="noConversion"/>
  </si>
  <si>
    <r>
      <t>平　均</t>
    </r>
    <r>
      <rPr>
        <b/>
        <sz val="11"/>
        <color theme="1"/>
        <rFont val="Times New Roman"/>
        <family val="1"/>
      </rPr>
      <t xml:space="preserve">  /  100</t>
    </r>
    <r>
      <rPr>
        <b/>
        <sz val="11"/>
        <color theme="1"/>
        <rFont val="細明體"/>
        <family val="3"/>
        <charset val="136"/>
      </rPr>
      <t>年</t>
    </r>
    <phoneticPr fontId="4" type="noConversion"/>
  </si>
  <si>
    <r>
      <t xml:space="preserve"> </t>
    </r>
    <r>
      <rPr>
        <sz val="11"/>
        <color theme="1"/>
        <rFont val="標楷體"/>
        <family val="4"/>
        <charset val="136"/>
      </rPr>
      <t>臺</t>
    </r>
    <r>
      <rPr>
        <sz val="11"/>
        <color theme="1"/>
        <rFont val="Times New Roman"/>
        <family val="1"/>
      </rPr>
      <t xml:space="preserve">   </t>
    </r>
    <r>
      <rPr>
        <sz val="11"/>
        <color theme="1"/>
        <rFont val="標楷體"/>
        <family val="4"/>
        <charset val="136"/>
      </rPr>
      <t>北</t>
    </r>
    <r>
      <rPr>
        <sz val="11"/>
        <color theme="1"/>
        <rFont val="Times New Roman"/>
        <family val="1"/>
      </rPr>
      <t xml:space="preserve">   </t>
    </r>
    <r>
      <rPr>
        <sz val="11"/>
        <color theme="1"/>
        <rFont val="標楷體"/>
        <family val="4"/>
        <charset val="136"/>
      </rPr>
      <t>市</t>
    </r>
    <phoneticPr fontId="4" type="noConversion"/>
  </si>
  <si>
    <r>
      <t xml:space="preserve"> </t>
    </r>
    <r>
      <rPr>
        <sz val="11"/>
        <color theme="1"/>
        <rFont val="標楷體"/>
        <family val="4"/>
        <charset val="136"/>
      </rPr>
      <t>桃</t>
    </r>
    <r>
      <rPr>
        <sz val="11"/>
        <color theme="1"/>
        <rFont val="Times New Roman"/>
        <family val="1"/>
      </rPr>
      <t xml:space="preserve">   </t>
    </r>
    <r>
      <rPr>
        <sz val="11"/>
        <color theme="1"/>
        <rFont val="標楷體"/>
        <family val="4"/>
        <charset val="136"/>
      </rPr>
      <t>園</t>
    </r>
    <r>
      <rPr>
        <sz val="11"/>
        <color theme="1"/>
        <rFont val="Times New Roman"/>
        <family val="1"/>
      </rPr>
      <t xml:space="preserve">   </t>
    </r>
    <r>
      <rPr>
        <sz val="11"/>
        <color theme="1"/>
        <rFont val="標楷體"/>
        <family val="4"/>
        <charset val="136"/>
      </rPr>
      <t>市</t>
    </r>
    <phoneticPr fontId="4" type="noConversion"/>
  </si>
  <si>
    <r>
      <t xml:space="preserve"> </t>
    </r>
    <r>
      <rPr>
        <sz val="11"/>
        <color theme="1"/>
        <rFont val="標楷體"/>
        <family val="4"/>
        <charset val="136"/>
      </rPr>
      <t>臺</t>
    </r>
    <r>
      <rPr>
        <sz val="11"/>
        <color theme="1"/>
        <rFont val="Times New Roman"/>
        <family val="1"/>
      </rPr>
      <t xml:space="preserve">   </t>
    </r>
    <r>
      <rPr>
        <sz val="11"/>
        <color theme="1"/>
        <rFont val="標楷體"/>
        <family val="4"/>
        <charset val="136"/>
      </rPr>
      <t>中</t>
    </r>
    <r>
      <rPr>
        <sz val="11"/>
        <color theme="1"/>
        <rFont val="Times New Roman"/>
        <family val="1"/>
      </rPr>
      <t xml:space="preserve">   </t>
    </r>
    <r>
      <rPr>
        <sz val="11"/>
        <color theme="1"/>
        <rFont val="標楷體"/>
        <family val="4"/>
        <charset val="136"/>
      </rPr>
      <t>市</t>
    </r>
    <phoneticPr fontId="4" type="noConversion"/>
  </si>
  <si>
    <r>
      <t>總　計</t>
    </r>
    <r>
      <rPr>
        <b/>
        <sz val="11"/>
        <color theme="1"/>
        <rFont val="Times New Roman"/>
        <family val="1"/>
      </rPr>
      <t xml:space="preserve">  /  94</t>
    </r>
    <r>
      <rPr>
        <b/>
        <sz val="11"/>
        <color theme="1"/>
        <rFont val="細明體"/>
        <family val="3"/>
        <charset val="136"/>
      </rPr>
      <t>年</t>
    </r>
    <phoneticPr fontId="4" type="noConversion"/>
  </si>
  <si>
    <r>
      <t>總　計</t>
    </r>
    <r>
      <rPr>
        <b/>
        <sz val="11"/>
        <color theme="1"/>
        <rFont val="Times New Roman"/>
        <family val="1"/>
      </rPr>
      <t xml:space="preserve">  /  95</t>
    </r>
    <r>
      <rPr>
        <b/>
        <sz val="11"/>
        <color theme="1"/>
        <rFont val="細明體"/>
        <family val="3"/>
        <charset val="136"/>
      </rPr>
      <t>年</t>
    </r>
    <phoneticPr fontId="4" type="noConversion"/>
  </si>
  <si>
    <r>
      <t>總　計</t>
    </r>
    <r>
      <rPr>
        <b/>
        <sz val="11"/>
        <color theme="1"/>
        <rFont val="Times New Roman"/>
        <family val="1"/>
      </rPr>
      <t xml:space="preserve">  /  99</t>
    </r>
    <r>
      <rPr>
        <b/>
        <sz val="11"/>
        <color theme="1"/>
        <rFont val="細明體"/>
        <family val="3"/>
        <charset val="136"/>
      </rPr>
      <t>年</t>
    </r>
    <phoneticPr fontId="4" type="noConversion"/>
  </si>
  <si>
    <r>
      <t>總　計</t>
    </r>
    <r>
      <rPr>
        <b/>
        <sz val="11"/>
        <color theme="1"/>
        <rFont val="Times New Roman"/>
        <family val="1"/>
      </rPr>
      <t xml:space="preserve">  /  100</t>
    </r>
    <r>
      <rPr>
        <b/>
        <sz val="11"/>
        <color theme="1"/>
        <rFont val="細明體"/>
        <family val="3"/>
        <charset val="136"/>
      </rPr>
      <t>年</t>
    </r>
    <phoneticPr fontId="4" type="noConversion"/>
  </si>
  <si>
    <r>
      <t>總　計</t>
    </r>
    <r>
      <rPr>
        <b/>
        <sz val="11"/>
        <color theme="1"/>
        <rFont val="Times New Roman"/>
        <family val="1"/>
      </rPr>
      <t xml:space="preserve">  /  101</t>
    </r>
    <r>
      <rPr>
        <b/>
        <sz val="11"/>
        <color theme="1"/>
        <rFont val="細明體"/>
        <family val="3"/>
        <charset val="136"/>
      </rPr>
      <t>年</t>
    </r>
    <phoneticPr fontId="4" type="noConversion"/>
  </si>
  <si>
    <r>
      <t xml:space="preserve">105 </t>
    </r>
    <r>
      <rPr>
        <b/>
        <sz val="11"/>
        <color theme="1"/>
        <rFont val="標楷體"/>
        <family val="4"/>
        <charset val="136"/>
      </rPr>
      <t>年</t>
    </r>
    <phoneticPr fontId="6" type="noConversion"/>
  </si>
  <si>
    <r>
      <t xml:space="preserve">106 </t>
    </r>
    <r>
      <rPr>
        <b/>
        <sz val="11"/>
        <color theme="1"/>
        <rFont val="標楷體"/>
        <family val="4"/>
        <charset val="136"/>
      </rPr>
      <t>年</t>
    </r>
    <phoneticPr fontId="6" type="noConversion"/>
  </si>
  <si>
    <r>
      <t xml:space="preserve">106 </t>
    </r>
    <r>
      <rPr>
        <b/>
        <sz val="11"/>
        <color theme="1"/>
        <rFont val="標楷體"/>
        <family val="4"/>
        <charset val="136"/>
      </rPr>
      <t>年</t>
    </r>
    <phoneticPr fontId="6" type="noConversion"/>
  </si>
  <si>
    <r>
      <t xml:space="preserve">107 </t>
    </r>
    <r>
      <rPr>
        <b/>
        <sz val="11"/>
        <color theme="1"/>
        <rFont val="標楷體"/>
        <family val="4"/>
        <charset val="136"/>
      </rPr>
      <t>年</t>
    </r>
    <phoneticPr fontId="6" type="noConversion"/>
  </si>
  <si>
    <r>
      <t xml:space="preserve">107 </t>
    </r>
    <r>
      <rPr>
        <b/>
        <sz val="11"/>
        <color theme="1"/>
        <rFont val="標楷體"/>
        <family val="4"/>
        <charset val="136"/>
      </rPr>
      <t>年</t>
    </r>
    <phoneticPr fontId="6" type="noConversion"/>
  </si>
  <si>
    <r>
      <t xml:space="preserve">108 </t>
    </r>
    <r>
      <rPr>
        <b/>
        <sz val="11"/>
        <color theme="1"/>
        <rFont val="標楷體"/>
        <family val="4"/>
        <charset val="136"/>
      </rPr>
      <t>年</t>
    </r>
    <phoneticPr fontId="6" type="noConversion"/>
  </si>
  <si>
    <r>
      <t xml:space="preserve">108 </t>
    </r>
    <r>
      <rPr>
        <b/>
        <sz val="11"/>
        <color theme="1"/>
        <rFont val="標楷體"/>
        <family val="4"/>
        <charset val="136"/>
      </rPr>
      <t>年</t>
    </r>
    <phoneticPr fontId="6" type="noConversion"/>
  </si>
  <si>
    <r>
      <t xml:space="preserve">109 </t>
    </r>
    <r>
      <rPr>
        <b/>
        <sz val="11"/>
        <color theme="1"/>
        <rFont val="標楷體"/>
        <family val="4"/>
        <charset val="136"/>
      </rPr>
      <t>年</t>
    </r>
    <phoneticPr fontId="6" type="noConversion"/>
  </si>
  <si>
    <r>
      <t xml:space="preserve">109 </t>
    </r>
    <r>
      <rPr>
        <b/>
        <sz val="11"/>
        <color theme="1"/>
        <rFont val="標楷體"/>
        <family val="4"/>
        <charset val="136"/>
      </rPr>
      <t>年</t>
    </r>
    <phoneticPr fontId="6" type="noConversion"/>
  </si>
  <si>
    <r>
      <t xml:space="preserve">113 </t>
    </r>
    <r>
      <rPr>
        <b/>
        <sz val="10"/>
        <color theme="1"/>
        <rFont val="標楷體"/>
        <family val="4"/>
        <charset val="136"/>
      </rPr>
      <t>年</t>
    </r>
    <phoneticPr fontId="6" type="noConversion"/>
  </si>
  <si>
    <r>
      <t xml:space="preserve">113 </t>
    </r>
    <r>
      <rPr>
        <b/>
        <sz val="10"/>
        <color theme="1"/>
        <rFont val="標楷體"/>
        <family val="4"/>
        <charset val="136"/>
      </rPr>
      <t>年</t>
    </r>
    <phoneticPr fontId="6" type="noConversion"/>
  </si>
  <si>
    <r>
      <t>9</t>
    </r>
    <r>
      <rPr>
        <sz val="10"/>
        <color theme="1"/>
        <rFont val="標楷體"/>
        <family val="4"/>
        <charset val="136"/>
      </rPr>
      <t>人及以下</t>
    </r>
    <phoneticPr fontId="4" type="noConversion"/>
  </si>
  <si>
    <r>
      <t>9</t>
    </r>
    <r>
      <rPr>
        <sz val="10"/>
        <color theme="1"/>
        <rFont val="標楷體"/>
        <family val="4"/>
        <charset val="136"/>
      </rPr>
      <t>人及以下</t>
    </r>
    <phoneticPr fontId="4" type="noConversion"/>
  </si>
  <si>
    <r>
      <t>10</t>
    </r>
    <r>
      <rPr>
        <sz val="10"/>
        <color theme="1"/>
        <rFont val="標楷體"/>
        <family val="4"/>
        <charset val="136"/>
      </rPr>
      <t>～</t>
    </r>
    <r>
      <rPr>
        <sz val="10"/>
        <color theme="1"/>
        <rFont val="Times New Roman"/>
        <family val="1"/>
      </rPr>
      <t>19</t>
    </r>
    <r>
      <rPr>
        <sz val="10"/>
        <color theme="1"/>
        <rFont val="標楷體"/>
        <family val="4"/>
        <charset val="136"/>
      </rPr>
      <t>人</t>
    </r>
    <phoneticPr fontId="4" type="noConversion"/>
  </si>
  <si>
    <r>
      <t>10</t>
    </r>
    <r>
      <rPr>
        <sz val="10"/>
        <color theme="1"/>
        <rFont val="標楷體"/>
        <family val="4"/>
        <charset val="136"/>
      </rPr>
      <t>～</t>
    </r>
    <r>
      <rPr>
        <sz val="10"/>
        <color theme="1"/>
        <rFont val="Times New Roman"/>
        <family val="1"/>
      </rPr>
      <t>19</t>
    </r>
    <r>
      <rPr>
        <sz val="10"/>
        <color theme="1"/>
        <rFont val="標楷體"/>
        <family val="4"/>
        <charset val="136"/>
      </rPr>
      <t>人</t>
    </r>
    <phoneticPr fontId="4" type="noConversion"/>
  </si>
  <si>
    <r>
      <t>20</t>
    </r>
    <r>
      <rPr>
        <sz val="10"/>
        <color theme="1"/>
        <rFont val="標楷體"/>
        <family val="4"/>
        <charset val="136"/>
      </rPr>
      <t>～</t>
    </r>
    <r>
      <rPr>
        <sz val="10"/>
        <color theme="1"/>
        <rFont val="Times New Roman"/>
        <family val="1"/>
      </rPr>
      <t>49</t>
    </r>
    <r>
      <rPr>
        <sz val="10"/>
        <color theme="1"/>
        <rFont val="標楷體"/>
        <family val="4"/>
        <charset val="136"/>
      </rPr>
      <t>人</t>
    </r>
    <phoneticPr fontId="4" type="noConversion"/>
  </si>
  <si>
    <r>
      <t>20</t>
    </r>
    <r>
      <rPr>
        <sz val="10"/>
        <color theme="1"/>
        <rFont val="標楷體"/>
        <family val="4"/>
        <charset val="136"/>
      </rPr>
      <t>～</t>
    </r>
    <r>
      <rPr>
        <sz val="10"/>
        <color theme="1"/>
        <rFont val="Times New Roman"/>
        <family val="1"/>
      </rPr>
      <t>49</t>
    </r>
    <r>
      <rPr>
        <sz val="10"/>
        <color theme="1"/>
        <rFont val="標楷體"/>
        <family val="4"/>
        <charset val="136"/>
      </rPr>
      <t>人</t>
    </r>
    <phoneticPr fontId="4" type="noConversion"/>
  </si>
  <si>
    <r>
      <t>50</t>
    </r>
    <r>
      <rPr>
        <sz val="10"/>
        <color theme="1"/>
        <rFont val="標楷體"/>
        <family val="4"/>
        <charset val="136"/>
      </rPr>
      <t>～</t>
    </r>
    <r>
      <rPr>
        <sz val="10"/>
        <color theme="1"/>
        <rFont val="Times New Roman"/>
        <family val="1"/>
      </rPr>
      <t>99</t>
    </r>
    <r>
      <rPr>
        <sz val="10"/>
        <color theme="1"/>
        <rFont val="標楷體"/>
        <family val="4"/>
        <charset val="136"/>
      </rPr>
      <t>人</t>
    </r>
    <phoneticPr fontId="4" type="noConversion"/>
  </si>
  <si>
    <r>
      <t>50</t>
    </r>
    <r>
      <rPr>
        <sz val="10"/>
        <color theme="1"/>
        <rFont val="標楷體"/>
        <family val="4"/>
        <charset val="136"/>
      </rPr>
      <t>～</t>
    </r>
    <r>
      <rPr>
        <sz val="10"/>
        <color theme="1"/>
        <rFont val="Times New Roman"/>
        <family val="1"/>
      </rPr>
      <t>99</t>
    </r>
    <r>
      <rPr>
        <sz val="10"/>
        <color theme="1"/>
        <rFont val="標楷體"/>
        <family val="4"/>
        <charset val="136"/>
      </rPr>
      <t>人</t>
    </r>
    <phoneticPr fontId="4" type="noConversion"/>
  </si>
  <si>
    <r>
      <t>100</t>
    </r>
    <r>
      <rPr>
        <sz val="10"/>
        <color theme="1"/>
        <rFont val="標楷體"/>
        <family val="4"/>
        <charset val="136"/>
      </rPr>
      <t>～</t>
    </r>
    <r>
      <rPr>
        <sz val="10"/>
        <color theme="1"/>
        <rFont val="Times New Roman"/>
        <family val="1"/>
      </rPr>
      <t>299</t>
    </r>
    <r>
      <rPr>
        <sz val="10"/>
        <color theme="1"/>
        <rFont val="標楷體"/>
        <family val="4"/>
        <charset val="136"/>
      </rPr>
      <t>人</t>
    </r>
    <phoneticPr fontId="4" type="noConversion"/>
  </si>
  <si>
    <r>
      <t>100</t>
    </r>
    <r>
      <rPr>
        <sz val="10"/>
        <color theme="1"/>
        <rFont val="標楷體"/>
        <family val="4"/>
        <charset val="136"/>
      </rPr>
      <t>～</t>
    </r>
    <r>
      <rPr>
        <sz val="10"/>
        <color theme="1"/>
        <rFont val="Times New Roman"/>
        <family val="1"/>
      </rPr>
      <t>299</t>
    </r>
    <r>
      <rPr>
        <sz val="10"/>
        <color theme="1"/>
        <rFont val="標楷體"/>
        <family val="4"/>
        <charset val="136"/>
      </rPr>
      <t>人</t>
    </r>
    <phoneticPr fontId="4" type="noConversion"/>
  </si>
  <si>
    <r>
      <t>300</t>
    </r>
    <r>
      <rPr>
        <sz val="10"/>
        <color theme="1"/>
        <rFont val="標楷體"/>
        <family val="4"/>
        <charset val="136"/>
      </rPr>
      <t>人以上</t>
    </r>
    <phoneticPr fontId="4" type="noConversion"/>
  </si>
  <si>
    <r>
      <t>300</t>
    </r>
    <r>
      <rPr>
        <sz val="10"/>
        <color theme="1"/>
        <rFont val="標楷體"/>
        <family val="4"/>
        <charset val="136"/>
      </rPr>
      <t>人以上</t>
    </r>
    <phoneticPr fontId="4" type="noConversion"/>
  </si>
  <si>
    <r>
      <rPr>
        <sz val="10"/>
        <color theme="1"/>
        <rFont val="標楷體"/>
        <family val="4"/>
        <charset val="136"/>
      </rPr>
      <t>未滿</t>
    </r>
    <r>
      <rPr>
        <sz val="10"/>
        <color theme="1"/>
        <rFont val="Times New Roman"/>
        <family val="1"/>
      </rPr>
      <t>600</t>
    </r>
    <r>
      <rPr>
        <sz val="10"/>
        <color theme="1"/>
        <rFont val="標楷體"/>
        <family val="4"/>
        <charset val="136"/>
      </rPr>
      <t>萬元</t>
    </r>
    <phoneticPr fontId="4" type="noConversion"/>
  </si>
  <si>
    <r>
      <t>600</t>
    </r>
    <r>
      <rPr>
        <sz val="10"/>
        <color theme="1"/>
        <rFont val="標楷體"/>
        <family val="4"/>
        <charset val="136"/>
      </rPr>
      <t>萬元～未滿</t>
    </r>
    <r>
      <rPr>
        <sz val="10"/>
        <color theme="1"/>
        <rFont val="Times New Roman"/>
        <family val="1"/>
      </rPr>
      <t>1,000</t>
    </r>
    <r>
      <rPr>
        <sz val="10"/>
        <color theme="1"/>
        <rFont val="標楷體"/>
        <family val="4"/>
        <charset val="136"/>
      </rPr>
      <t>萬元</t>
    </r>
    <phoneticPr fontId="4" type="noConversion"/>
  </si>
  <si>
    <r>
      <t>1,000</t>
    </r>
    <r>
      <rPr>
        <sz val="10"/>
        <color theme="1"/>
        <rFont val="標楷體"/>
        <family val="4"/>
        <charset val="136"/>
      </rPr>
      <t>萬元～未滿</t>
    </r>
    <r>
      <rPr>
        <sz val="10"/>
        <color theme="1"/>
        <rFont val="Times New Roman"/>
        <family val="1"/>
      </rPr>
      <t>2,000</t>
    </r>
    <r>
      <rPr>
        <sz val="10"/>
        <color theme="1"/>
        <rFont val="標楷體"/>
        <family val="4"/>
        <charset val="136"/>
      </rPr>
      <t>萬元</t>
    </r>
    <phoneticPr fontId="4" type="noConversion"/>
  </si>
  <si>
    <r>
      <t>1,000</t>
    </r>
    <r>
      <rPr>
        <sz val="10"/>
        <color theme="1"/>
        <rFont val="標楷體"/>
        <family val="4"/>
        <charset val="136"/>
      </rPr>
      <t>萬元～未滿</t>
    </r>
    <r>
      <rPr>
        <sz val="10"/>
        <color theme="1"/>
        <rFont val="Times New Roman"/>
        <family val="1"/>
      </rPr>
      <t>2,000</t>
    </r>
    <r>
      <rPr>
        <sz val="10"/>
        <color theme="1"/>
        <rFont val="標楷體"/>
        <family val="4"/>
        <charset val="136"/>
      </rPr>
      <t>萬元</t>
    </r>
    <phoneticPr fontId="4" type="noConversion"/>
  </si>
  <si>
    <r>
      <t>2,000</t>
    </r>
    <r>
      <rPr>
        <sz val="10"/>
        <color theme="1"/>
        <rFont val="標楷體"/>
        <family val="4"/>
        <charset val="136"/>
      </rPr>
      <t>萬元～未滿</t>
    </r>
    <r>
      <rPr>
        <sz val="10"/>
        <color theme="1"/>
        <rFont val="Times New Roman"/>
        <family val="1"/>
      </rPr>
      <t>5,000</t>
    </r>
    <r>
      <rPr>
        <sz val="10"/>
        <color theme="1"/>
        <rFont val="標楷體"/>
        <family val="4"/>
        <charset val="136"/>
      </rPr>
      <t>萬元</t>
    </r>
    <phoneticPr fontId="4" type="noConversion"/>
  </si>
  <si>
    <r>
      <t>2,000</t>
    </r>
    <r>
      <rPr>
        <sz val="10"/>
        <color theme="1"/>
        <rFont val="標楷體"/>
        <family val="4"/>
        <charset val="136"/>
      </rPr>
      <t>萬元～未滿</t>
    </r>
    <r>
      <rPr>
        <sz val="10"/>
        <color theme="1"/>
        <rFont val="Times New Roman"/>
        <family val="1"/>
      </rPr>
      <t>5,000</t>
    </r>
    <r>
      <rPr>
        <sz val="10"/>
        <color theme="1"/>
        <rFont val="標楷體"/>
        <family val="4"/>
        <charset val="136"/>
      </rPr>
      <t>萬元</t>
    </r>
    <phoneticPr fontId="4" type="noConversion"/>
  </si>
  <si>
    <r>
      <t>5,000</t>
    </r>
    <r>
      <rPr>
        <sz val="10"/>
        <color theme="1"/>
        <rFont val="標楷體"/>
        <family val="4"/>
        <charset val="136"/>
      </rPr>
      <t>萬元～未滿</t>
    </r>
    <r>
      <rPr>
        <sz val="10"/>
        <color theme="1"/>
        <rFont val="Times New Roman"/>
        <family val="1"/>
      </rPr>
      <t>10,000</t>
    </r>
    <r>
      <rPr>
        <sz val="10"/>
        <color theme="1"/>
        <rFont val="標楷體"/>
        <family val="4"/>
        <charset val="136"/>
      </rPr>
      <t>萬元</t>
    </r>
    <phoneticPr fontId="4" type="noConversion"/>
  </si>
  <si>
    <r>
      <t>5,000</t>
    </r>
    <r>
      <rPr>
        <sz val="10"/>
        <color theme="1"/>
        <rFont val="標楷體"/>
        <family val="4"/>
        <charset val="136"/>
      </rPr>
      <t>萬元～未滿</t>
    </r>
    <r>
      <rPr>
        <sz val="10"/>
        <color theme="1"/>
        <rFont val="Times New Roman"/>
        <family val="1"/>
      </rPr>
      <t>10,000</t>
    </r>
    <r>
      <rPr>
        <sz val="10"/>
        <color theme="1"/>
        <rFont val="標楷體"/>
        <family val="4"/>
        <charset val="136"/>
      </rPr>
      <t>萬元</t>
    </r>
    <phoneticPr fontId="4" type="noConversion"/>
  </si>
  <si>
    <r>
      <t>10,000</t>
    </r>
    <r>
      <rPr>
        <sz val="10"/>
        <color theme="1"/>
        <rFont val="標楷體"/>
        <family val="4"/>
        <charset val="136"/>
      </rPr>
      <t>萬元～未滿</t>
    </r>
    <r>
      <rPr>
        <sz val="10"/>
        <color theme="1"/>
        <rFont val="Times New Roman"/>
        <family val="1"/>
      </rPr>
      <t>30,000</t>
    </r>
    <r>
      <rPr>
        <sz val="10"/>
        <color theme="1"/>
        <rFont val="標楷體"/>
        <family val="4"/>
        <charset val="136"/>
      </rPr>
      <t>萬元</t>
    </r>
    <phoneticPr fontId="4" type="noConversion"/>
  </si>
  <si>
    <r>
      <t>10,000</t>
    </r>
    <r>
      <rPr>
        <sz val="10"/>
        <color theme="1"/>
        <rFont val="標楷體"/>
        <family val="4"/>
        <charset val="136"/>
      </rPr>
      <t>萬元～未滿</t>
    </r>
    <r>
      <rPr>
        <sz val="10"/>
        <color theme="1"/>
        <rFont val="Times New Roman"/>
        <family val="1"/>
      </rPr>
      <t>30,000</t>
    </r>
    <r>
      <rPr>
        <sz val="10"/>
        <color theme="1"/>
        <rFont val="標楷體"/>
        <family val="4"/>
        <charset val="136"/>
      </rPr>
      <t>萬元</t>
    </r>
    <phoneticPr fontId="4" type="noConversion"/>
  </si>
  <si>
    <r>
      <t>30,000</t>
    </r>
    <r>
      <rPr>
        <sz val="10"/>
        <color theme="1"/>
        <rFont val="標楷體"/>
        <family val="4"/>
        <charset val="136"/>
      </rPr>
      <t>萬元～未滿</t>
    </r>
    <r>
      <rPr>
        <sz val="10"/>
        <color theme="1"/>
        <rFont val="Times New Roman"/>
        <family val="1"/>
      </rPr>
      <t>50,000</t>
    </r>
    <r>
      <rPr>
        <sz val="10"/>
        <color theme="1"/>
        <rFont val="標楷體"/>
        <family val="4"/>
        <charset val="136"/>
      </rPr>
      <t>萬元</t>
    </r>
    <phoneticPr fontId="4" type="noConversion"/>
  </si>
  <si>
    <r>
      <t>30,000</t>
    </r>
    <r>
      <rPr>
        <sz val="10"/>
        <color theme="1"/>
        <rFont val="標楷體"/>
        <family val="4"/>
        <charset val="136"/>
      </rPr>
      <t>萬元～未滿</t>
    </r>
    <r>
      <rPr>
        <sz val="10"/>
        <color theme="1"/>
        <rFont val="Times New Roman"/>
        <family val="1"/>
      </rPr>
      <t>50,000</t>
    </r>
    <r>
      <rPr>
        <sz val="10"/>
        <color theme="1"/>
        <rFont val="標楷體"/>
        <family val="4"/>
        <charset val="136"/>
      </rPr>
      <t>萬元</t>
    </r>
    <phoneticPr fontId="4" type="noConversion"/>
  </si>
  <si>
    <r>
      <t>50,000</t>
    </r>
    <r>
      <rPr>
        <sz val="10"/>
        <color theme="1"/>
        <rFont val="標楷體"/>
        <family val="4"/>
        <charset val="136"/>
      </rPr>
      <t>萬元～未滿</t>
    </r>
    <r>
      <rPr>
        <sz val="10"/>
        <color theme="1"/>
        <rFont val="Times New Roman"/>
        <family val="1"/>
      </rPr>
      <t>100,000</t>
    </r>
    <r>
      <rPr>
        <sz val="10"/>
        <color theme="1"/>
        <rFont val="標楷體"/>
        <family val="4"/>
        <charset val="136"/>
      </rPr>
      <t>萬元</t>
    </r>
    <phoneticPr fontId="4" type="noConversion"/>
  </si>
  <si>
    <r>
      <t>50,000</t>
    </r>
    <r>
      <rPr>
        <sz val="10"/>
        <color theme="1"/>
        <rFont val="標楷體"/>
        <family val="4"/>
        <charset val="136"/>
      </rPr>
      <t>萬元～未滿</t>
    </r>
    <r>
      <rPr>
        <sz val="10"/>
        <color theme="1"/>
        <rFont val="Times New Roman"/>
        <family val="1"/>
      </rPr>
      <t>100,000</t>
    </r>
    <r>
      <rPr>
        <sz val="10"/>
        <color theme="1"/>
        <rFont val="標楷體"/>
        <family val="4"/>
        <charset val="136"/>
      </rPr>
      <t>萬元</t>
    </r>
    <phoneticPr fontId="4" type="noConversion"/>
  </si>
  <si>
    <r>
      <t>100,000</t>
    </r>
    <r>
      <rPr>
        <sz val="10"/>
        <color theme="1"/>
        <rFont val="標楷體"/>
        <family val="4"/>
        <charset val="136"/>
      </rPr>
      <t>萬元～未滿</t>
    </r>
    <r>
      <rPr>
        <sz val="10"/>
        <color theme="1"/>
        <rFont val="Times New Roman"/>
        <family val="1"/>
      </rPr>
      <t>300,000</t>
    </r>
    <r>
      <rPr>
        <sz val="10"/>
        <color theme="1"/>
        <rFont val="標楷體"/>
        <family val="4"/>
        <charset val="136"/>
      </rPr>
      <t>萬元</t>
    </r>
    <phoneticPr fontId="4" type="noConversion"/>
  </si>
  <si>
    <r>
      <t>100,000</t>
    </r>
    <r>
      <rPr>
        <sz val="10"/>
        <color theme="1"/>
        <rFont val="標楷體"/>
        <family val="4"/>
        <charset val="136"/>
      </rPr>
      <t>萬元～未滿</t>
    </r>
    <r>
      <rPr>
        <sz val="10"/>
        <color theme="1"/>
        <rFont val="Times New Roman"/>
        <family val="1"/>
      </rPr>
      <t>300,000</t>
    </r>
    <r>
      <rPr>
        <sz val="10"/>
        <color theme="1"/>
        <rFont val="標楷體"/>
        <family val="4"/>
        <charset val="136"/>
      </rPr>
      <t>萬元</t>
    </r>
    <phoneticPr fontId="4" type="noConversion"/>
  </si>
  <si>
    <r>
      <t>300,000</t>
    </r>
    <r>
      <rPr>
        <sz val="10"/>
        <color theme="1"/>
        <rFont val="標楷體"/>
        <family val="4"/>
        <charset val="136"/>
      </rPr>
      <t>萬元以上</t>
    </r>
    <phoneticPr fontId="4" type="noConversion"/>
  </si>
  <si>
    <r>
      <t>300,000</t>
    </r>
    <r>
      <rPr>
        <sz val="10"/>
        <color theme="1"/>
        <rFont val="標楷體"/>
        <family val="4"/>
        <charset val="136"/>
      </rPr>
      <t>萬元以上</t>
    </r>
    <phoneticPr fontId="4" type="noConversion"/>
  </si>
  <si>
    <r>
      <rPr>
        <sz val="10"/>
        <color theme="1"/>
        <rFont val="標楷體"/>
        <family val="4"/>
        <charset val="136"/>
      </rPr>
      <t>未滿</t>
    </r>
    <r>
      <rPr>
        <sz val="10"/>
        <color theme="1"/>
        <rFont val="Times New Roman"/>
        <family val="1"/>
      </rPr>
      <t>600</t>
    </r>
    <r>
      <rPr>
        <sz val="10"/>
        <color theme="1"/>
        <rFont val="標楷體"/>
        <family val="4"/>
        <charset val="136"/>
      </rPr>
      <t>萬元</t>
    </r>
    <phoneticPr fontId="4" type="noConversion"/>
  </si>
  <si>
    <r>
      <t>600</t>
    </r>
    <r>
      <rPr>
        <sz val="10"/>
        <color theme="1"/>
        <rFont val="標楷體"/>
        <family val="4"/>
        <charset val="136"/>
      </rPr>
      <t>萬元～未滿</t>
    </r>
    <r>
      <rPr>
        <sz val="10"/>
        <color theme="1"/>
        <rFont val="Times New Roman"/>
        <family val="1"/>
      </rPr>
      <t>1,000</t>
    </r>
    <r>
      <rPr>
        <sz val="10"/>
        <color theme="1"/>
        <rFont val="標楷體"/>
        <family val="4"/>
        <charset val="136"/>
      </rPr>
      <t>萬元</t>
    </r>
    <phoneticPr fontId="4" type="noConversion"/>
  </si>
  <si>
    <r>
      <t>1,000</t>
    </r>
    <r>
      <rPr>
        <sz val="10"/>
        <color theme="1"/>
        <rFont val="標楷體"/>
        <family val="4"/>
        <charset val="136"/>
      </rPr>
      <t>萬元～未滿</t>
    </r>
    <r>
      <rPr>
        <sz val="10"/>
        <color theme="1"/>
        <rFont val="Times New Roman"/>
        <family val="1"/>
      </rPr>
      <t>2,000</t>
    </r>
    <r>
      <rPr>
        <sz val="10"/>
        <color theme="1"/>
        <rFont val="標楷體"/>
        <family val="4"/>
        <charset val="136"/>
      </rPr>
      <t>萬元</t>
    </r>
    <phoneticPr fontId="4" type="noConversion"/>
  </si>
  <si>
    <r>
      <t>1,000</t>
    </r>
    <r>
      <rPr>
        <sz val="10"/>
        <color theme="1"/>
        <rFont val="標楷體"/>
        <family val="4"/>
        <charset val="136"/>
      </rPr>
      <t>萬元～未滿</t>
    </r>
    <r>
      <rPr>
        <sz val="10"/>
        <color theme="1"/>
        <rFont val="Times New Roman"/>
        <family val="1"/>
      </rPr>
      <t>2,000</t>
    </r>
    <r>
      <rPr>
        <sz val="10"/>
        <color theme="1"/>
        <rFont val="標楷體"/>
        <family val="4"/>
        <charset val="136"/>
      </rPr>
      <t>萬元</t>
    </r>
    <phoneticPr fontId="4" type="noConversion"/>
  </si>
  <si>
    <r>
      <t>2,000</t>
    </r>
    <r>
      <rPr>
        <sz val="10"/>
        <color theme="1"/>
        <rFont val="標楷體"/>
        <family val="4"/>
        <charset val="136"/>
      </rPr>
      <t>萬元～未滿</t>
    </r>
    <r>
      <rPr>
        <sz val="10"/>
        <color theme="1"/>
        <rFont val="Times New Roman"/>
        <family val="1"/>
      </rPr>
      <t>5,000</t>
    </r>
    <r>
      <rPr>
        <sz val="10"/>
        <color theme="1"/>
        <rFont val="標楷體"/>
        <family val="4"/>
        <charset val="136"/>
      </rPr>
      <t>萬元</t>
    </r>
    <phoneticPr fontId="4" type="noConversion"/>
  </si>
  <si>
    <r>
      <t>10,000</t>
    </r>
    <r>
      <rPr>
        <sz val="10"/>
        <color theme="1"/>
        <rFont val="標楷體"/>
        <family val="4"/>
        <charset val="136"/>
      </rPr>
      <t>萬元～未滿</t>
    </r>
    <r>
      <rPr>
        <sz val="10"/>
        <color theme="1"/>
        <rFont val="Times New Roman"/>
        <family val="1"/>
      </rPr>
      <t>30,000</t>
    </r>
    <r>
      <rPr>
        <sz val="10"/>
        <color theme="1"/>
        <rFont val="標楷體"/>
        <family val="4"/>
        <charset val="136"/>
      </rPr>
      <t>萬元</t>
    </r>
    <phoneticPr fontId="4" type="noConversion"/>
  </si>
  <si>
    <r>
      <t>50,000</t>
    </r>
    <r>
      <rPr>
        <sz val="10"/>
        <color theme="1"/>
        <rFont val="標楷體"/>
        <family val="4"/>
        <charset val="136"/>
      </rPr>
      <t>萬元～未滿</t>
    </r>
    <r>
      <rPr>
        <sz val="10"/>
        <color theme="1"/>
        <rFont val="Times New Roman"/>
        <family val="1"/>
      </rPr>
      <t>100,000</t>
    </r>
    <r>
      <rPr>
        <sz val="10"/>
        <color theme="1"/>
        <rFont val="標楷體"/>
        <family val="4"/>
        <charset val="136"/>
      </rPr>
      <t>萬元</t>
    </r>
    <phoneticPr fontId="4" type="noConversion"/>
  </si>
  <si>
    <r>
      <t>50,000</t>
    </r>
    <r>
      <rPr>
        <sz val="10"/>
        <color theme="1"/>
        <rFont val="標楷體"/>
        <family val="4"/>
        <charset val="136"/>
      </rPr>
      <t>萬元～未滿</t>
    </r>
    <r>
      <rPr>
        <sz val="10"/>
        <color theme="1"/>
        <rFont val="Times New Roman"/>
        <family val="1"/>
      </rPr>
      <t>100,000</t>
    </r>
    <r>
      <rPr>
        <sz val="10"/>
        <color theme="1"/>
        <rFont val="標楷體"/>
        <family val="4"/>
        <charset val="136"/>
      </rPr>
      <t>萬元</t>
    </r>
    <phoneticPr fontId="4" type="noConversion"/>
  </si>
  <si>
    <r>
      <t>300,000</t>
    </r>
    <r>
      <rPr>
        <sz val="10"/>
        <color theme="1"/>
        <rFont val="標楷體"/>
        <family val="4"/>
        <charset val="136"/>
      </rPr>
      <t>萬元以上</t>
    </r>
    <phoneticPr fontId="4" type="noConversion"/>
  </si>
  <si>
    <r>
      <t>300,000</t>
    </r>
    <r>
      <rPr>
        <sz val="10"/>
        <color theme="1"/>
        <rFont val="標楷體"/>
        <family val="4"/>
        <charset val="136"/>
      </rPr>
      <t>萬元以上</t>
    </r>
    <phoneticPr fontId="4" type="noConversion"/>
  </si>
  <si>
    <r>
      <rPr>
        <sz val="10"/>
        <color theme="1"/>
        <rFont val="標楷體"/>
        <family val="4"/>
        <charset val="136"/>
      </rPr>
      <t>未滿</t>
    </r>
    <r>
      <rPr>
        <sz val="10"/>
        <color theme="1"/>
        <rFont val="Times New Roman"/>
        <family val="1"/>
      </rPr>
      <t>600</t>
    </r>
    <r>
      <rPr>
        <sz val="10"/>
        <color theme="1"/>
        <rFont val="標楷體"/>
        <family val="4"/>
        <charset val="136"/>
      </rPr>
      <t>萬元</t>
    </r>
    <phoneticPr fontId="4" type="noConversion"/>
  </si>
  <si>
    <r>
      <rPr>
        <sz val="10"/>
        <color theme="1"/>
        <rFont val="標楷體"/>
        <family val="4"/>
        <charset val="136"/>
      </rPr>
      <t>未滿</t>
    </r>
    <r>
      <rPr>
        <sz val="10"/>
        <color theme="1"/>
        <rFont val="Times New Roman"/>
        <family val="1"/>
      </rPr>
      <t>600</t>
    </r>
    <r>
      <rPr>
        <sz val="10"/>
        <color theme="1"/>
        <rFont val="標楷體"/>
        <family val="4"/>
        <charset val="136"/>
      </rPr>
      <t>萬元</t>
    </r>
    <phoneticPr fontId="4" type="noConversion"/>
  </si>
  <si>
    <r>
      <t>600</t>
    </r>
    <r>
      <rPr>
        <sz val="10"/>
        <color theme="1"/>
        <rFont val="標楷體"/>
        <family val="4"/>
        <charset val="136"/>
      </rPr>
      <t>萬元～未滿</t>
    </r>
    <r>
      <rPr>
        <sz val="10"/>
        <color theme="1"/>
        <rFont val="Times New Roman"/>
        <family val="1"/>
      </rPr>
      <t>1,000</t>
    </r>
    <r>
      <rPr>
        <sz val="10"/>
        <color theme="1"/>
        <rFont val="標楷體"/>
        <family val="4"/>
        <charset val="136"/>
      </rPr>
      <t>萬元</t>
    </r>
    <phoneticPr fontId="4" type="noConversion"/>
  </si>
  <si>
    <r>
      <t>1,000</t>
    </r>
    <r>
      <rPr>
        <sz val="10"/>
        <color theme="1"/>
        <rFont val="標楷體"/>
        <family val="4"/>
        <charset val="136"/>
      </rPr>
      <t>萬元～未滿</t>
    </r>
    <r>
      <rPr>
        <sz val="10"/>
        <color theme="1"/>
        <rFont val="Times New Roman"/>
        <family val="1"/>
      </rPr>
      <t>2,000</t>
    </r>
    <r>
      <rPr>
        <sz val="10"/>
        <color theme="1"/>
        <rFont val="標楷體"/>
        <family val="4"/>
        <charset val="136"/>
      </rPr>
      <t>萬元</t>
    </r>
    <phoneticPr fontId="4" type="noConversion"/>
  </si>
  <si>
    <r>
      <t>2,000</t>
    </r>
    <r>
      <rPr>
        <sz val="10"/>
        <color theme="1"/>
        <rFont val="標楷體"/>
        <family val="4"/>
        <charset val="136"/>
      </rPr>
      <t>萬元～未滿</t>
    </r>
    <r>
      <rPr>
        <sz val="10"/>
        <color theme="1"/>
        <rFont val="Times New Roman"/>
        <family val="1"/>
      </rPr>
      <t>5,000</t>
    </r>
    <r>
      <rPr>
        <sz val="10"/>
        <color theme="1"/>
        <rFont val="標楷體"/>
        <family val="4"/>
        <charset val="136"/>
      </rPr>
      <t>萬元</t>
    </r>
    <phoneticPr fontId="4" type="noConversion"/>
  </si>
  <si>
    <r>
      <t>5,000</t>
    </r>
    <r>
      <rPr>
        <sz val="10"/>
        <color theme="1"/>
        <rFont val="標楷體"/>
        <family val="4"/>
        <charset val="136"/>
      </rPr>
      <t>萬元～未滿</t>
    </r>
    <r>
      <rPr>
        <sz val="10"/>
        <color theme="1"/>
        <rFont val="Times New Roman"/>
        <family val="1"/>
      </rPr>
      <t>10,000</t>
    </r>
    <r>
      <rPr>
        <sz val="10"/>
        <color theme="1"/>
        <rFont val="標楷體"/>
        <family val="4"/>
        <charset val="136"/>
      </rPr>
      <t>萬元</t>
    </r>
    <phoneticPr fontId="4" type="noConversion"/>
  </si>
  <si>
    <r>
      <t>5,000</t>
    </r>
    <r>
      <rPr>
        <sz val="10"/>
        <color theme="1"/>
        <rFont val="標楷體"/>
        <family val="4"/>
        <charset val="136"/>
      </rPr>
      <t>萬元～未滿</t>
    </r>
    <r>
      <rPr>
        <sz val="10"/>
        <color theme="1"/>
        <rFont val="Times New Roman"/>
        <family val="1"/>
      </rPr>
      <t>10,000</t>
    </r>
    <r>
      <rPr>
        <sz val="10"/>
        <color theme="1"/>
        <rFont val="標楷體"/>
        <family val="4"/>
        <charset val="136"/>
      </rPr>
      <t>萬元</t>
    </r>
    <phoneticPr fontId="4" type="noConversion"/>
  </si>
  <si>
    <r>
      <t>10,000</t>
    </r>
    <r>
      <rPr>
        <sz val="10"/>
        <color theme="1"/>
        <rFont val="標楷體"/>
        <family val="4"/>
        <charset val="136"/>
      </rPr>
      <t>萬元～未滿</t>
    </r>
    <r>
      <rPr>
        <sz val="10"/>
        <color theme="1"/>
        <rFont val="Times New Roman"/>
        <family val="1"/>
      </rPr>
      <t>30,000</t>
    </r>
    <r>
      <rPr>
        <sz val="10"/>
        <color theme="1"/>
        <rFont val="標楷體"/>
        <family val="4"/>
        <charset val="136"/>
      </rPr>
      <t>萬元</t>
    </r>
    <phoneticPr fontId="4" type="noConversion"/>
  </si>
  <si>
    <r>
      <t>10,000</t>
    </r>
    <r>
      <rPr>
        <sz val="10"/>
        <color theme="1"/>
        <rFont val="標楷體"/>
        <family val="4"/>
        <charset val="136"/>
      </rPr>
      <t>萬元～未滿</t>
    </r>
    <r>
      <rPr>
        <sz val="10"/>
        <color theme="1"/>
        <rFont val="Times New Roman"/>
        <family val="1"/>
      </rPr>
      <t>30,000</t>
    </r>
    <r>
      <rPr>
        <sz val="10"/>
        <color theme="1"/>
        <rFont val="標楷體"/>
        <family val="4"/>
        <charset val="136"/>
      </rPr>
      <t>萬元</t>
    </r>
    <phoneticPr fontId="4" type="noConversion"/>
  </si>
  <si>
    <r>
      <t>30,000</t>
    </r>
    <r>
      <rPr>
        <sz val="10"/>
        <color theme="1"/>
        <rFont val="標楷體"/>
        <family val="4"/>
        <charset val="136"/>
      </rPr>
      <t>萬元～未滿</t>
    </r>
    <r>
      <rPr>
        <sz val="10"/>
        <color theme="1"/>
        <rFont val="Times New Roman"/>
        <family val="1"/>
      </rPr>
      <t>50,000</t>
    </r>
    <r>
      <rPr>
        <sz val="10"/>
        <color theme="1"/>
        <rFont val="標楷體"/>
        <family val="4"/>
        <charset val="136"/>
      </rPr>
      <t>萬元</t>
    </r>
    <phoneticPr fontId="4" type="noConversion"/>
  </si>
  <si>
    <r>
      <t>50,000</t>
    </r>
    <r>
      <rPr>
        <sz val="10"/>
        <color theme="1"/>
        <rFont val="標楷體"/>
        <family val="4"/>
        <charset val="136"/>
      </rPr>
      <t>萬元～未滿</t>
    </r>
    <r>
      <rPr>
        <sz val="10"/>
        <color theme="1"/>
        <rFont val="Times New Roman"/>
        <family val="1"/>
      </rPr>
      <t>100,000</t>
    </r>
    <r>
      <rPr>
        <sz val="10"/>
        <color theme="1"/>
        <rFont val="標楷體"/>
        <family val="4"/>
        <charset val="136"/>
      </rPr>
      <t>萬元</t>
    </r>
    <phoneticPr fontId="4" type="noConversion"/>
  </si>
  <si>
    <r>
      <t>50,000</t>
    </r>
    <r>
      <rPr>
        <sz val="10"/>
        <color theme="1"/>
        <rFont val="標楷體"/>
        <family val="4"/>
        <charset val="136"/>
      </rPr>
      <t>萬元～未滿</t>
    </r>
    <r>
      <rPr>
        <sz val="10"/>
        <color theme="1"/>
        <rFont val="Times New Roman"/>
        <family val="1"/>
      </rPr>
      <t>100,000</t>
    </r>
    <r>
      <rPr>
        <sz val="10"/>
        <color theme="1"/>
        <rFont val="標楷體"/>
        <family val="4"/>
        <charset val="136"/>
      </rPr>
      <t>萬元</t>
    </r>
    <phoneticPr fontId="4" type="noConversion"/>
  </si>
  <si>
    <r>
      <t>總　計</t>
    </r>
    <r>
      <rPr>
        <b/>
        <sz val="11"/>
        <color theme="1"/>
        <rFont val="Times New Roman"/>
        <family val="1"/>
      </rPr>
      <t xml:space="preserve">  /  90</t>
    </r>
    <r>
      <rPr>
        <b/>
        <sz val="11"/>
        <color theme="1"/>
        <rFont val="細明體"/>
        <family val="3"/>
        <charset val="136"/>
      </rPr>
      <t>年</t>
    </r>
    <phoneticPr fontId="4" type="noConversion"/>
  </si>
  <si>
    <r>
      <t>總　計</t>
    </r>
    <r>
      <rPr>
        <b/>
        <sz val="11"/>
        <color theme="1"/>
        <rFont val="Times New Roman"/>
        <family val="1"/>
      </rPr>
      <t xml:space="preserve">  /  91</t>
    </r>
    <r>
      <rPr>
        <b/>
        <sz val="11"/>
        <color theme="1"/>
        <rFont val="細明體"/>
        <family val="3"/>
        <charset val="136"/>
      </rPr>
      <t>年</t>
    </r>
    <phoneticPr fontId="4" type="noConversion"/>
  </si>
  <si>
    <r>
      <t>總　計</t>
    </r>
    <r>
      <rPr>
        <b/>
        <sz val="11"/>
        <color theme="1"/>
        <rFont val="Times New Roman"/>
        <family val="1"/>
      </rPr>
      <t xml:space="preserve">  /  92</t>
    </r>
    <r>
      <rPr>
        <b/>
        <sz val="11"/>
        <color theme="1"/>
        <rFont val="細明體"/>
        <family val="3"/>
        <charset val="136"/>
      </rPr>
      <t>年</t>
    </r>
    <phoneticPr fontId="4" type="noConversion"/>
  </si>
  <si>
    <r>
      <t>總　計</t>
    </r>
    <r>
      <rPr>
        <b/>
        <sz val="11"/>
        <color theme="1"/>
        <rFont val="Times New Roman"/>
        <family val="1"/>
      </rPr>
      <t xml:space="preserve">  /  94</t>
    </r>
    <r>
      <rPr>
        <b/>
        <sz val="11"/>
        <color theme="1"/>
        <rFont val="細明體"/>
        <family val="3"/>
        <charset val="136"/>
      </rPr>
      <t>年</t>
    </r>
    <phoneticPr fontId="4" type="noConversion"/>
  </si>
  <si>
    <r>
      <t>總　計</t>
    </r>
    <r>
      <rPr>
        <b/>
        <sz val="11"/>
        <color theme="1"/>
        <rFont val="Times New Roman"/>
        <family val="1"/>
      </rPr>
      <t xml:space="preserve">  /  95</t>
    </r>
    <r>
      <rPr>
        <b/>
        <sz val="11"/>
        <color theme="1"/>
        <rFont val="細明體"/>
        <family val="3"/>
        <charset val="136"/>
      </rPr>
      <t>年</t>
    </r>
    <phoneticPr fontId="4" type="noConversion"/>
  </si>
  <si>
    <r>
      <t>總　計</t>
    </r>
    <r>
      <rPr>
        <b/>
        <sz val="11"/>
        <color theme="1"/>
        <rFont val="Times New Roman"/>
        <family val="1"/>
      </rPr>
      <t xml:space="preserve">  /  96</t>
    </r>
    <r>
      <rPr>
        <b/>
        <sz val="11"/>
        <color theme="1"/>
        <rFont val="細明體"/>
        <family val="3"/>
        <charset val="136"/>
      </rPr>
      <t>年</t>
    </r>
    <phoneticPr fontId="4" type="noConversion"/>
  </si>
  <si>
    <r>
      <t>總　計</t>
    </r>
    <r>
      <rPr>
        <b/>
        <sz val="11"/>
        <color theme="1"/>
        <rFont val="Times New Roman"/>
        <family val="1"/>
      </rPr>
      <t xml:space="preserve">  /  99</t>
    </r>
    <r>
      <rPr>
        <b/>
        <sz val="11"/>
        <color theme="1"/>
        <rFont val="細明體"/>
        <family val="3"/>
        <charset val="136"/>
      </rPr>
      <t>年</t>
    </r>
    <phoneticPr fontId="4" type="noConversion"/>
  </si>
  <si>
    <r>
      <t>總　計</t>
    </r>
    <r>
      <rPr>
        <b/>
        <sz val="11"/>
        <color theme="1"/>
        <rFont val="Times New Roman"/>
        <family val="1"/>
      </rPr>
      <t xml:space="preserve">  /  99</t>
    </r>
    <r>
      <rPr>
        <b/>
        <sz val="11"/>
        <color theme="1"/>
        <rFont val="細明體"/>
        <family val="3"/>
        <charset val="136"/>
      </rPr>
      <t>年</t>
    </r>
    <phoneticPr fontId="4" type="noConversion"/>
  </si>
  <si>
    <r>
      <t>總　計</t>
    </r>
    <r>
      <rPr>
        <b/>
        <sz val="11"/>
        <color theme="1"/>
        <rFont val="Times New Roman"/>
        <family val="1"/>
      </rPr>
      <t xml:space="preserve">  /  100</t>
    </r>
    <r>
      <rPr>
        <b/>
        <sz val="11"/>
        <color theme="1"/>
        <rFont val="細明體"/>
        <family val="3"/>
        <charset val="136"/>
      </rPr>
      <t>年</t>
    </r>
    <phoneticPr fontId="4" type="noConversion"/>
  </si>
  <si>
    <r>
      <t>總　計</t>
    </r>
    <r>
      <rPr>
        <b/>
        <sz val="11"/>
        <color theme="1"/>
        <rFont val="Times New Roman"/>
        <family val="1"/>
      </rPr>
      <t xml:space="preserve">  /  102</t>
    </r>
    <r>
      <rPr>
        <b/>
        <sz val="11"/>
        <color theme="1"/>
        <rFont val="細明體"/>
        <family val="3"/>
        <charset val="136"/>
      </rPr>
      <t>年</t>
    </r>
    <phoneticPr fontId="4" type="noConversion"/>
  </si>
  <si>
    <r>
      <t>總　計</t>
    </r>
    <r>
      <rPr>
        <b/>
        <sz val="11"/>
        <color theme="1"/>
        <rFont val="Times New Roman"/>
        <family val="1"/>
      </rPr>
      <t xml:space="preserve">  /  102</t>
    </r>
    <r>
      <rPr>
        <b/>
        <sz val="11"/>
        <color theme="1"/>
        <rFont val="細明體"/>
        <family val="3"/>
        <charset val="136"/>
      </rPr>
      <t>年</t>
    </r>
    <phoneticPr fontId="4" type="noConversion"/>
  </si>
  <si>
    <r>
      <t>總　計</t>
    </r>
    <r>
      <rPr>
        <b/>
        <sz val="11"/>
        <color theme="1"/>
        <rFont val="Times New Roman"/>
        <family val="1"/>
      </rPr>
      <t xml:space="preserve">  /  103</t>
    </r>
    <r>
      <rPr>
        <b/>
        <sz val="11"/>
        <color theme="1"/>
        <rFont val="細明體"/>
        <family val="3"/>
        <charset val="136"/>
      </rPr>
      <t>年</t>
    </r>
    <phoneticPr fontId="4" type="noConversion"/>
  </si>
  <si>
    <r>
      <t xml:space="preserve">104 </t>
    </r>
    <r>
      <rPr>
        <b/>
        <sz val="11"/>
        <color theme="1"/>
        <rFont val="標楷體"/>
        <family val="4"/>
        <charset val="136"/>
      </rPr>
      <t>年</t>
    </r>
    <phoneticPr fontId="6" type="noConversion"/>
  </si>
  <si>
    <r>
      <t xml:space="preserve">105 </t>
    </r>
    <r>
      <rPr>
        <b/>
        <sz val="11"/>
        <color theme="1"/>
        <rFont val="標楷體"/>
        <family val="4"/>
        <charset val="136"/>
      </rPr>
      <t>年</t>
    </r>
    <phoneticPr fontId="6" type="noConversion"/>
  </si>
  <si>
    <r>
      <t xml:space="preserve">106 </t>
    </r>
    <r>
      <rPr>
        <b/>
        <sz val="11"/>
        <color theme="1"/>
        <rFont val="標楷體"/>
        <family val="4"/>
        <charset val="136"/>
      </rPr>
      <t>年</t>
    </r>
    <phoneticPr fontId="6" type="noConversion"/>
  </si>
  <si>
    <r>
      <t xml:space="preserve">106 </t>
    </r>
    <r>
      <rPr>
        <b/>
        <sz val="11"/>
        <color theme="1"/>
        <rFont val="標楷體"/>
        <family val="4"/>
        <charset val="136"/>
      </rPr>
      <t>年</t>
    </r>
    <phoneticPr fontId="6" type="noConversion"/>
  </si>
  <si>
    <r>
      <t xml:space="preserve">107 </t>
    </r>
    <r>
      <rPr>
        <b/>
        <sz val="11"/>
        <color theme="1"/>
        <rFont val="標楷體"/>
        <family val="4"/>
        <charset val="136"/>
      </rPr>
      <t>年</t>
    </r>
    <phoneticPr fontId="6" type="noConversion"/>
  </si>
  <si>
    <r>
      <t xml:space="preserve">108 </t>
    </r>
    <r>
      <rPr>
        <b/>
        <sz val="11"/>
        <color theme="1"/>
        <rFont val="標楷體"/>
        <family val="4"/>
        <charset val="136"/>
      </rPr>
      <t>年</t>
    </r>
    <phoneticPr fontId="6" type="noConversion"/>
  </si>
  <si>
    <r>
      <t xml:space="preserve">109 </t>
    </r>
    <r>
      <rPr>
        <b/>
        <sz val="11"/>
        <color theme="1"/>
        <rFont val="標楷體"/>
        <family val="4"/>
        <charset val="136"/>
      </rPr>
      <t>年</t>
    </r>
    <phoneticPr fontId="6" type="noConversion"/>
  </si>
  <si>
    <r>
      <t xml:space="preserve">113 </t>
    </r>
    <r>
      <rPr>
        <b/>
        <sz val="11"/>
        <color theme="1"/>
        <rFont val="標楷體"/>
        <family val="4"/>
        <charset val="136"/>
      </rPr>
      <t>年</t>
    </r>
    <phoneticPr fontId="6" type="noConversion"/>
  </si>
  <si>
    <r>
      <t xml:space="preserve"> </t>
    </r>
    <r>
      <rPr>
        <sz val="11"/>
        <color theme="1"/>
        <rFont val="標楷體"/>
        <family val="4"/>
        <charset val="136"/>
      </rPr>
      <t>新</t>
    </r>
    <r>
      <rPr>
        <sz val="11"/>
        <color theme="1"/>
        <rFont val="Times New Roman"/>
        <family val="1"/>
      </rPr>
      <t xml:space="preserve">   </t>
    </r>
    <r>
      <rPr>
        <sz val="11"/>
        <color theme="1"/>
        <rFont val="標楷體"/>
        <family val="4"/>
        <charset val="136"/>
      </rPr>
      <t>北</t>
    </r>
    <r>
      <rPr>
        <sz val="11"/>
        <color theme="1"/>
        <rFont val="Times New Roman"/>
        <family val="1"/>
      </rPr>
      <t xml:space="preserve">   </t>
    </r>
    <r>
      <rPr>
        <sz val="11"/>
        <color theme="1"/>
        <rFont val="標楷體"/>
        <family val="4"/>
        <charset val="136"/>
      </rPr>
      <t>市</t>
    </r>
    <phoneticPr fontId="4" type="noConversion"/>
  </si>
  <si>
    <r>
      <t xml:space="preserve"> </t>
    </r>
    <r>
      <rPr>
        <sz val="11"/>
        <color theme="1"/>
        <rFont val="標楷體"/>
        <family val="4"/>
        <charset val="136"/>
      </rPr>
      <t>桃</t>
    </r>
    <r>
      <rPr>
        <sz val="11"/>
        <color theme="1"/>
        <rFont val="Times New Roman"/>
        <family val="1"/>
      </rPr>
      <t xml:space="preserve">   </t>
    </r>
    <r>
      <rPr>
        <sz val="11"/>
        <color theme="1"/>
        <rFont val="標楷體"/>
        <family val="4"/>
        <charset val="136"/>
      </rPr>
      <t>園</t>
    </r>
    <r>
      <rPr>
        <sz val="11"/>
        <color theme="1"/>
        <rFont val="Times New Roman"/>
        <family val="1"/>
      </rPr>
      <t xml:space="preserve">   </t>
    </r>
    <r>
      <rPr>
        <sz val="11"/>
        <color theme="1"/>
        <rFont val="標楷體"/>
        <family val="4"/>
        <charset val="136"/>
      </rPr>
      <t>市</t>
    </r>
    <phoneticPr fontId="4" type="noConversion"/>
  </si>
  <si>
    <r>
      <t xml:space="preserve"> </t>
    </r>
    <r>
      <rPr>
        <sz val="11"/>
        <color theme="1"/>
        <rFont val="標楷體"/>
        <family val="4"/>
        <charset val="136"/>
      </rPr>
      <t>北部其他</t>
    </r>
    <phoneticPr fontId="4" type="noConversion"/>
  </si>
  <si>
    <r>
      <t xml:space="preserve"> </t>
    </r>
    <r>
      <rPr>
        <sz val="11"/>
        <color theme="1"/>
        <rFont val="標楷體"/>
        <family val="4"/>
        <charset val="136"/>
      </rPr>
      <t>中部其他</t>
    </r>
    <phoneticPr fontId="4" type="noConversion"/>
  </si>
  <si>
    <r>
      <rPr>
        <sz val="10"/>
        <color theme="1"/>
        <rFont val="標楷體"/>
        <family val="4"/>
        <charset val="136"/>
      </rPr>
      <t>職</t>
    </r>
  </si>
  <si>
    <r>
      <rPr>
        <sz val="10"/>
        <color theme="1"/>
        <rFont val="標楷體"/>
        <family val="4"/>
        <charset val="136"/>
      </rPr>
      <t>員</t>
    </r>
    <phoneticPr fontId="4" type="noConversion"/>
  </si>
  <si>
    <r>
      <rPr>
        <sz val="10"/>
        <color theme="1"/>
        <rFont val="標楷體"/>
        <family val="4"/>
        <charset val="136"/>
      </rPr>
      <t>管理人員</t>
    </r>
    <phoneticPr fontId="6" type="noConversion"/>
  </si>
  <si>
    <r>
      <rPr>
        <sz val="10"/>
        <color theme="1"/>
        <rFont val="標楷體"/>
        <family val="4"/>
        <charset val="136"/>
      </rPr>
      <t>合計</t>
    </r>
    <phoneticPr fontId="4" type="noConversion"/>
  </si>
  <si>
    <r>
      <rPr>
        <sz val="10"/>
        <color theme="1"/>
        <rFont val="標楷體"/>
        <family val="4"/>
        <charset val="136"/>
      </rPr>
      <t>事務支援人力</t>
    </r>
    <phoneticPr fontId="6" type="noConversion"/>
  </si>
  <si>
    <r>
      <rPr>
        <sz val="10"/>
        <color theme="1"/>
        <rFont val="標楷體"/>
        <family val="4"/>
        <charset val="136"/>
      </rPr>
      <t>技術士</t>
    </r>
    <phoneticPr fontId="6" type="noConversion"/>
  </si>
  <si>
    <r>
      <rPr>
        <sz val="10"/>
        <color theme="1"/>
        <rFont val="標楷體"/>
        <family val="4"/>
        <charset val="136"/>
      </rPr>
      <t>小計</t>
    </r>
    <phoneticPr fontId="4" type="noConversion"/>
  </si>
  <si>
    <r>
      <rPr>
        <sz val="10"/>
        <color theme="1"/>
        <rFont val="標楷體"/>
        <family val="4"/>
        <charset val="136"/>
      </rPr>
      <t>未滿</t>
    </r>
    <r>
      <rPr>
        <sz val="10"/>
        <color theme="1"/>
        <rFont val="Times New Roman"/>
        <family val="1"/>
      </rPr>
      <t>20</t>
    </r>
    <r>
      <rPr>
        <sz val="10"/>
        <color theme="1"/>
        <rFont val="標楷體"/>
        <family val="4"/>
        <charset val="136"/>
      </rPr>
      <t>歲</t>
    </r>
    <phoneticPr fontId="6" type="noConversion"/>
  </si>
  <si>
    <r>
      <t>20~</t>
    </r>
    <r>
      <rPr>
        <sz val="10"/>
        <color theme="1"/>
        <rFont val="標楷體"/>
        <family val="4"/>
        <charset val="136"/>
      </rPr>
      <t>未滿</t>
    </r>
    <r>
      <rPr>
        <sz val="10"/>
        <color theme="1"/>
        <rFont val="Times New Roman"/>
        <family val="1"/>
      </rPr>
      <t>25</t>
    </r>
    <r>
      <rPr>
        <sz val="10"/>
        <color theme="1"/>
        <rFont val="標楷體"/>
        <family val="4"/>
        <charset val="136"/>
      </rPr>
      <t>歲</t>
    </r>
    <phoneticPr fontId="6" type="noConversion"/>
  </si>
  <si>
    <r>
      <t>25~</t>
    </r>
    <r>
      <rPr>
        <sz val="10"/>
        <color theme="1"/>
        <rFont val="標楷體"/>
        <family val="4"/>
        <charset val="136"/>
      </rPr>
      <t>未滿</t>
    </r>
    <r>
      <rPr>
        <sz val="10"/>
        <color theme="1"/>
        <rFont val="Times New Roman"/>
        <family val="1"/>
      </rPr>
      <t>35</t>
    </r>
    <r>
      <rPr>
        <sz val="10"/>
        <color theme="1"/>
        <rFont val="標楷體"/>
        <family val="4"/>
        <charset val="136"/>
      </rPr>
      <t>歲</t>
    </r>
    <phoneticPr fontId="6" type="noConversion"/>
  </si>
  <si>
    <r>
      <t>35~</t>
    </r>
    <r>
      <rPr>
        <sz val="10"/>
        <color theme="1"/>
        <rFont val="標楷體"/>
        <family val="4"/>
        <charset val="136"/>
      </rPr>
      <t>未滿</t>
    </r>
    <r>
      <rPr>
        <sz val="10"/>
        <color theme="1"/>
        <rFont val="Times New Roman"/>
        <family val="1"/>
      </rPr>
      <t>45</t>
    </r>
    <r>
      <rPr>
        <sz val="10"/>
        <color theme="1"/>
        <rFont val="標楷體"/>
        <family val="4"/>
        <charset val="136"/>
      </rPr>
      <t>歲</t>
    </r>
    <phoneticPr fontId="6" type="noConversion"/>
  </si>
  <si>
    <r>
      <t>45~</t>
    </r>
    <r>
      <rPr>
        <sz val="10"/>
        <color theme="1"/>
        <rFont val="標楷體"/>
        <family val="4"/>
        <charset val="136"/>
      </rPr>
      <t>未滿</t>
    </r>
    <r>
      <rPr>
        <sz val="10"/>
        <color theme="1"/>
        <rFont val="Times New Roman"/>
        <family val="1"/>
      </rPr>
      <t>55</t>
    </r>
    <r>
      <rPr>
        <sz val="10"/>
        <color theme="1"/>
        <rFont val="標楷體"/>
        <family val="4"/>
        <charset val="136"/>
      </rPr>
      <t>歲</t>
    </r>
    <phoneticPr fontId="6" type="noConversion"/>
  </si>
  <si>
    <r>
      <t>55~</t>
    </r>
    <r>
      <rPr>
        <sz val="10"/>
        <color theme="1"/>
        <rFont val="標楷體"/>
        <family val="4"/>
        <charset val="136"/>
      </rPr>
      <t>未滿</t>
    </r>
    <r>
      <rPr>
        <sz val="10"/>
        <color theme="1"/>
        <rFont val="Times New Roman"/>
        <family val="1"/>
      </rPr>
      <t>65</t>
    </r>
    <r>
      <rPr>
        <sz val="10"/>
        <color theme="1"/>
        <rFont val="標楷體"/>
        <family val="4"/>
        <charset val="136"/>
      </rPr>
      <t>歲</t>
    </r>
    <phoneticPr fontId="6" type="noConversion"/>
  </si>
  <si>
    <r>
      <t>65</t>
    </r>
    <r>
      <rPr>
        <sz val="10"/>
        <color theme="1"/>
        <rFont val="標楷體"/>
        <family val="4"/>
        <charset val="136"/>
      </rPr>
      <t>歲以上</t>
    </r>
    <phoneticPr fontId="4" type="noConversion"/>
  </si>
  <si>
    <r>
      <rPr>
        <sz val="10"/>
        <color theme="1"/>
        <rFont val="標楷體"/>
        <family val="4"/>
        <charset val="136"/>
      </rPr>
      <t>工地主任</t>
    </r>
    <phoneticPr fontId="6" type="noConversion"/>
  </si>
  <si>
    <r>
      <rPr>
        <sz val="10"/>
        <color theme="1"/>
        <rFont val="標楷體"/>
        <family val="4"/>
        <charset val="136"/>
      </rPr>
      <t>工程師、技術員</t>
    </r>
    <phoneticPr fontId="6" type="noConversion"/>
  </si>
  <si>
    <r>
      <t>20~</t>
    </r>
    <r>
      <rPr>
        <sz val="10"/>
        <color theme="1"/>
        <rFont val="標楷體"/>
        <family val="4"/>
        <charset val="136"/>
      </rPr>
      <t>未滿</t>
    </r>
    <r>
      <rPr>
        <sz val="10"/>
        <color theme="1"/>
        <rFont val="Times New Roman"/>
        <family val="1"/>
      </rPr>
      <t>25</t>
    </r>
    <r>
      <rPr>
        <sz val="10"/>
        <color theme="1"/>
        <rFont val="標楷體"/>
        <family val="4"/>
        <charset val="136"/>
      </rPr>
      <t>歲</t>
    </r>
    <phoneticPr fontId="6" type="noConversion"/>
  </si>
  <si>
    <r>
      <t>25~</t>
    </r>
    <r>
      <rPr>
        <sz val="10"/>
        <color theme="1"/>
        <rFont val="標楷體"/>
        <family val="4"/>
        <charset val="136"/>
      </rPr>
      <t>未滿</t>
    </r>
    <r>
      <rPr>
        <sz val="10"/>
        <color theme="1"/>
        <rFont val="Times New Roman"/>
        <family val="1"/>
      </rPr>
      <t>35</t>
    </r>
    <r>
      <rPr>
        <sz val="10"/>
        <color theme="1"/>
        <rFont val="標楷體"/>
        <family val="4"/>
        <charset val="136"/>
      </rPr>
      <t>歲</t>
    </r>
    <phoneticPr fontId="6" type="noConversion"/>
  </si>
  <si>
    <r>
      <t>35~</t>
    </r>
    <r>
      <rPr>
        <sz val="10"/>
        <color theme="1"/>
        <rFont val="標楷體"/>
        <family val="4"/>
        <charset val="136"/>
      </rPr>
      <t>未滿</t>
    </r>
    <r>
      <rPr>
        <sz val="10"/>
        <color theme="1"/>
        <rFont val="Times New Roman"/>
        <family val="1"/>
      </rPr>
      <t>45</t>
    </r>
    <r>
      <rPr>
        <sz val="10"/>
        <color theme="1"/>
        <rFont val="標楷體"/>
        <family val="4"/>
        <charset val="136"/>
      </rPr>
      <t>歲</t>
    </r>
    <phoneticPr fontId="6" type="noConversion"/>
  </si>
  <si>
    <r>
      <t>55~</t>
    </r>
    <r>
      <rPr>
        <sz val="10"/>
        <color theme="1"/>
        <rFont val="標楷體"/>
        <family val="4"/>
        <charset val="136"/>
      </rPr>
      <t>未滿</t>
    </r>
    <r>
      <rPr>
        <sz val="10"/>
        <color theme="1"/>
        <rFont val="Times New Roman"/>
        <family val="1"/>
      </rPr>
      <t>65</t>
    </r>
    <r>
      <rPr>
        <sz val="10"/>
        <color theme="1"/>
        <rFont val="標楷體"/>
        <family val="4"/>
        <charset val="136"/>
      </rPr>
      <t>歲</t>
    </r>
    <phoneticPr fontId="6" type="noConversion"/>
  </si>
  <si>
    <r>
      <rPr>
        <sz val="10"/>
        <color theme="1"/>
        <rFont val="標楷體"/>
        <family val="4"/>
        <charset val="136"/>
      </rPr>
      <t>小計</t>
    </r>
    <phoneticPr fontId="4" type="noConversion"/>
  </si>
  <si>
    <r>
      <rPr>
        <sz val="10"/>
        <color theme="1"/>
        <rFont val="標楷體"/>
        <family val="4"/>
        <charset val="136"/>
      </rPr>
      <t xml:space="preserve">未滿
</t>
    </r>
    <r>
      <rPr>
        <sz val="10"/>
        <color theme="1"/>
        <rFont val="Times New Roman"/>
        <family val="1"/>
      </rPr>
      <t>20</t>
    </r>
    <r>
      <rPr>
        <sz val="10"/>
        <color theme="1"/>
        <rFont val="標楷體"/>
        <family val="4"/>
        <charset val="136"/>
      </rPr>
      <t>歲</t>
    </r>
    <phoneticPr fontId="6" type="noConversion"/>
  </si>
  <si>
    <r>
      <t xml:space="preserve">20~
</t>
    </r>
    <r>
      <rPr>
        <sz val="10"/>
        <color theme="1"/>
        <rFont val="標楷體"/>
        <family val="4"/>
        <charset val="136"/>
      </rPr>
      <t xml:space="preserve">未滿
</t>
    </r>
    <r>
      <rPr>
        <sz val="10"/>
        <color theme="1"/>
        <rFont val="Times New Roman"/>
        <family val="1"/>
      </rPr>
      <t>25</t>
    </r>
    <r>
      <rPr>
        <sz val="10"/>
        <color theme="1"/>
        <rFont val="標楷體"/>
        <family val="4"/>
        <charset val="136"/>
      </rPr>
      <t>歲</t>
    </r>
    <phoneticPr fontId="6" type="noConversion"/>
  </si>
  <si>
    <r>
      <t xml:space="preserve">25~
</t>
    </r>
    <r>
      <rPr>
        <sz val="10"/>
        <color theme="1"/>
        <rFont val="標楷體"/>
        <family val="4"/>
        <charset val="136"/>
      </rPr>
      <t xml:space="preserve">未滿
</t>
    </r>
    <r>
      <rPr>
        <sz val="10"/>
        <color theme="1"/>
        <rFont val="Times New Roman"/>
        <family val="1"/>
      </rPr>
      <t>35</t>
    </r>
    <r>
      <rPr>
        <sz val="10"/>
        <color theme="1"/>
        <rFont val="標楷體"/>
        <family val="4"/>
        <charset val="136"/>
      </rPr>
      <t>歲</t>
    </r>
    <phoneticPr fontId="6" type="noConversion"/>
  </si>
  <si>
    <r>
      <t xml:space="preserve">35~
</t>
    </r>
    <r>
      <rPr>
        <sz val="10"/>
        <color theme="1"/>
        <rFont val="標楷體"/>
        <family val="4"/>
        <charset val="136"/>
      </rPr>
      <t xml:space="preserve">未滿
</t>
    </r>
    <r>
      <rPr>
        <sz val="10"/>
        <color theme="1"/>
        <rFont val="Times New Roman"/>
        <family val="1"/>
      </rPr>
      <t>45</t>
    </r>
    <r>
      <rPr>
        <sz val="10"/>
        <color theme="1"/>
        <rFont val="標楷體"/>
        <family val="4"/>
        <charset val="136"/>
      </rPr>
      <t>歲</t>
    </r>
    <phoneticPr fontId="6" type="noConversion"/>
  </si>
  <si>
    <r>
      <t xml:space="preserve">45~
</t>
    </r>
    <r>
      <rPr>
        <sz val="10"/>
        <color theme="1"/>
        <rFont val="標楷體"/>
        <family val="4"/>
        <charset val="136"/>
      </rPr>
      <t xml:space="preserve">未滿
</t>
    </r>
    <r>
      <rPr>
        <sz val="10"/>
        <color theme="1"/>
        <rFont val="Times New Roman"/>
        <family val="1"/>
      </rPr>
      <t>55</t>
    </r>
    <r>
      <rPr>
        <sz val="10"/>
        <color theme="1"/>
        <rFont val="標楷體"/>
        <family val="4"/>
        <charset val="136"/>
      </rPr>
      <t>歲</t>
    </r>
    <phoneticPr fontId="6" type="noConversion"/>
  </si>
  <si>
    <r>
      <t xml:space="preserve">55~
</t>
    </r>
    <r>
      <rPr>
        <sz val="10"/>
        <color theme="1"/>
        <rFont val="標楷體"/>
        <family val="4"/>
        <charset val="136"/>
      </rPr>
      <t xml:space="preserve">未滿
</t>
    </r>
    <r>
      <rPr>
        <sz val="10"/>
        <color theme="1"/>
        <rFont val="Times New Roman"/>
        <family val="1"/>
      </rPr>
      <t>65</t>
    </r>
    <r>
      <rPr>
        <sz val="10"/>
        <color theme="1"/>
        <rFont val="標楷體"/>
        <family val="4"/>
        <charset val="136"/>
      </rPr>
      <t>歲</t>
    </r>
    <phoneticPr fontId="6" type="noConversion"/>
  </si>
  <si>
    <r>
      <t>65</t>
    </r>
    <r>
      <rPr>
        <sz val="10"/>
        <color theme="1"/>
        <rFont val="標楷體"/>
        <family val="4"/>
        <charset val="136"/>
      </rPr>
      <t>歲
以上</t>
    </r>
    <phoneticPr fontId="4" type="noConversion"/>
  </si>
  <si>
    <r>
      <rPr>
        <sz val="10"/>
        <color theme="1"/>
        <rFont val="標楷體"/>
        <family val="4"/>
        <charset val="136"/>
      </rPr>
      <t>普通工</t>
    </r>
    <phoneticPr fontId="6" type="noConversion"/>
  </si>
  <si>
    <r>
      <rPr>
        <sz val="10"/>
        <color theme="1"/>
        <rFont val="標楷體"/>
        <family val="4"/>
        <charset val="136"/>
      </rPr>
      <t>小計</t>
    </r>
    <phoneticPr fontId="4" type="noConversion"/>
  </si>
  <si>
    <r>
      <t>20~</t>
    </r>
    <r>
      <rPr>
        <sz val="10"/>
        <color theme="1"/>
        <rFont val="標楷體"/>
        <family val="4"/>
        <charset val="136"/>
      </rPr>
      <t>未滿</t>
    </r>
    <r>
      <rPr>
        <sz val="10"/>
        <color theme="1"/>
        <rFont val="Times New Roman"/>
        <family val="1"/>
      </rPr>
      <t>25</t>
    </r>
    <r>
      <rPr>
        <sz val="10"/>
        <color theme="1"/>
        <rFont val="標楷體"/>
        <family val="4"/>
        <charset val="136"/>
      </rPr>
      <t>歲</t>
    </r>
    <phoneticPr fontId="6" type="noConversion"/>
  </si>
  <si>
    <r>
      <t>35~</t>
    </r>
    <r>
      <rPr>
        <sz val="10"/>
        <color theme="1"/>
        <rFont val="標楷體"/>
        <family val="4"/>
        <charset val="136"/>
      </rPr>
      <t>未滿</t>
    </r>
    <r>
      <rPr>
        <sz val="10"/>
        <color theme="1"/>
        <rFont val="Times New Roman"/>
        <family val="1"/>
      </rPr>
      <t>45</t>
    </r>
    <r>
      <rPr>
        <sz val="10"/>
        <color theme="1"/>
        <rFont val="標楷體"/>
        <family val="4"/>
        <charset val="136"/>
      </rPr>
      <t>歲</t>
    </r>
    <phoneticPr fontId="6" type="noConversion"/>
  </si>
  <si>
    <r>
      <t>65</t>
    </r>
    <r>
      <rPr>
        <sz val="10"/>
        <color theme="1"/>
        <rFont val="標楷體"/>
        <family val="4"/>
        <charset val="136"/>
      </rPr>
      <t>歲以上</t>
    </r>
    <phoneticPr fontId="4" type="noConversion"/>
  </si>
  <si>
    <r>
      <rPr>
        <sz val="10"/>
        <color theme="1"/>
        <rFont val="標楷體"/>
        <family val="4"/>
        <charset val="136"/>
      </rPr>
      <t>小計</t>
    </r>
    <phoneticPr fontId="4" type="noConversion"/>
  </si>
  <si>
    <r>
      <rPr>
        <sz val="10"/>
        <color theme="1"/>
        <rFont val="標楷體"/>
        <family val="4"/>
        <charset val="136"/>
      </rPr>
      <t>未滿</t>
    </r>
    <r>
      <rPr>
        <sz val="10"/>
        <color theme="1"/>
        <rFont val="Times New Roman"/>
        <family val="1"/>
      </rPr>
      <t>20</t>
    </r>
    <r>
      <rPr>
        <sz val="10"/>
        <color theme="1"/>
        <rFont val="標楷體"/>
        <family val="4"/>
        <charset val="136"/>
      </rPr>
      <t>歲</t>
    </r>
    <phoneticPr fontId="6" type="noConversion"/>
  </si>
  <si>
    <r>
      <t>25~</t>
    </r>
    <r>
      <rPr>
        <sz val="10"/>
        <color theme="1"/>
        <rFont val="標楷體"/>
        <family val="4"/>
        <charset val="136"/>
      </rPr>
      <t>未滿</t>
    </r>
    <r>
      <rPr>
        <sz val="10"/>
        <color theme="1"/>
        <rFont val="Times New Roman"/>
        <family val="1"/>
      </rPr>
      <t>35</t>
    </r>
    <r>
      <rPr>
        <sz val="10"/>
        <color theme="1"/>
        <rFont val="標楷體"/>
        <family val="4"/>
        <charset val="136"/>
      </rPr>
      <t>歲</t>
    </r>
    <phoneticPr fontId="6" type="noConversion"/>
  </si>
  <si>
    <r>
      <t>45~</t>
    </r>
    <r>
      <rPr>
        <sz val="10"/>
        <color theme="1"/>
        <rFont val="標楷體"/>
        <family val="4"/>
        <charset val="136"/>
      </rPr>
      <t>未滿</t>
    </r>
    <r>
      <rPr>
        <sz val="10"/>
        <color theme="1"/>
        <rFont val="Times New Roman"/>
        <family val="1"/>
      </rPr>
      <t>55</t>
    </r>
    <r>
      <rPr>
        <sz val="10"/>
        <color theme="1"/>
        <rFont val="標楷體"/>
        <family val="4"/>
        <charset val="136"/>
      </rPr>
      <t>歲</t>
    </r>
    <phoneticPr fontId="6" type="noConversion"/>
  </si>
  <si>
    <r>
      <t>25~</t>
    </r>
    <r>
      <rPr>
        <sz val="10"/>
        <color theme="1"/>
        <rFont val="標楷體"/>
        <family val="4"/>
        <charset val="136"/>
      </rPr>
      <t>未滿</t>
    </r>
    <r>
      <rPr>
        <sz val="10"/>
        <color theme="1"/>
        <rFont val="Times New Roman"/>
        <family val="1"/>
      </rPr>
      <t>35</t>
    </r>
    <r>
      <rPr>
        <sz val="10"/>
        <color theme="1"/>
        <rFont val="標楷體"/>
        <family val="4"/>
        <charset val="136"/>
      </rPr>
      <t>歲</t>
    </r>
    <phoneticPr fontId="6" type="noConversion"/>
  </si>
  <si>
    <r>
      <t>65</t>
    </r>
    <r>
      <rPr>
        <sz val="10"/>
        <color theme="1"/>
        <rFont val="標楷體"/>
        <family val="4"/>
        <charset val="136"/>
      </rPr>
      <t>歲以上</t>
    </r>
    <phoneticPr fontId="4" type="noConversion"/>
  </si>
  <si>
    <r>
      <rPr>
        <sz val="10"/>
        <color theme="1"/>
        <rFont val="標楷體"/>
        <family val="4"/>
        <charset val="136"/>
      </rPr>
      <t>未滿</t>
    </r>
    <r>
      <rPr>
        <sz val="10"/>
        <color theme="1"/>
        <rFont val="Times New Roman"/>
        <family val="1"/>
      </rPr>
      <t>20</t>
    </r>
    <r>
      <rPr>
        <sz val="10"/>
        <color theme="1"/>
        <rFont val="標楷體"/>
        <family val="4"/>
        <charset val="136"/>
      </rPr>
      <t>歲</t>
    </r>
    <phoneticPr fontId="6" type="noConversion"/>
  </si>
  <si>
    <r>
      <t xml:space="preserve">20~
</t>
    </r>
    <r>
      <rPr>
        <sz val="10"/>
        <color theme="1"/>
        <rFont val="標楷體"/>
        <family val="4"/>
        <charset val="136"/>
      </rPr>
      <t xml:space="preserve">未滿
</t>
    </r>
    <r>
      <rPr>
        <sz val="10"/>
        <color theme="1"/>
        <rFont val="Times New Roman"/>
        <family val="1"/>
      </rPr>
      <t>25</t>
    </r>
    <r>
      <rPr>
        <sz val="10"/>
        <color theme="1"/>
        <rFont val="標楷體"/>
        <family val="4"/>
        <charset val="136"/>
      </rPr>
      <t>歲</t>
    </r>
    <phoneticPr fontId="6" type="noConversion"/>
  </si>
  <si>
    <r>
      <t xml:space="preserve">25~
</t>
    </r>
    <r>
      <rPr>
        <sz val="10"/>
        <color theme="1"/>
        <rFont val="標楷體"/>
        <family val="4"/>
        <charset val="136"/>
      </rPr>
      <t xml:space="preserve">未滿
</t>
    </r>
    <r>
      <rPr>
        <sz val="10"/>
        <color theme="1"/>
        <rFont val="Times New Roman"/>
        <family val="1"/>
      </rPr>
      <t>35</t>
    </r>
    <r>
      <rPr>
        <sz val="10"/>
        <color theme="1"/>
        <rFont val="標楷體"/>
        <family val="4"/>
        <charset val="136"/>
      </rPr>
      <t>歲</t>
    </r>
    <phoneticPr fontId="6" type="noConversion"/>
  </si>
  <si>
    <r>
      <t xml:space="preserve">35~
</t>
    </r>
    <r>
      <rPr>
        <sz val="10"/>
        <color theme="1"/>
        <rFont val="標楷體"/>
        <family val="4"/>
        <charset val="136"/>
      </rPr>
      <t xml:space="preserve">未滿
</t>
    </r>
    <r>
      <rPr>
        <sz val="10"/>
        <color theme="1"/>
        <rFont val="Times New Roman"/>
        <family val="1"/>
      </rPr>
      <t>45</t>
    </r>
    <r>
      <rPr>
        <sz val="10"/>
        <color theme="1"/>
        <rFont val="標楷體"/>
        <family val="4"/>
        <charset val="136"/>
      </rPr>
      <t>歲</t>
    </r>
    <phoneticPr fontId="6" type="noConversion"/>
  </si>
  <si>
    <r>
      <t xml:space="preserve">45~
</t>
    </r>
    <r>
      <rPr>
        <sz val="10"/>
        <color theme="1"/>
        <rFont val="標楷體"/>
        <family val="4"/>
        <charset val="136"/>
      </rPr>
      <t xml:space="preserve">未滿
</t>
    </r>
    <r>
      <rPr>
        <sz val="10"/>
        <color theme="1"/>
        <rFont val="Times New Roman"/>
        <family val="1"/>
      </rPr>
      <t>55</t>
    </r>
    <r>
      <rPr>
        <sz val="10"/>
        <color theme="1"/>
        <rFont val="標楷體"/>
        <family val="4"/>
        <charset val="136"/>
      </rPr>
      <t>歲</t>
    </r>
    <phoneticPr fontId="6" type="noConversion"/>
  </si>
  <si>
    <r>
      <rPr>
        <sz val="10"/>
        <color theme="1"/>
        <rFont val="標楷體"/>
        <family val="4"/>
        <charset val="136"/>
      </rPr>
      <t>未滿</t>
    </r>
    <r>
      <rPr>
        <sz val="10"/>
        <color theme="1"/>
        <rFont val="Times New Roman"/>
        <family val="1"/>
      </rPr>
      <t>20</t>
    </r>
    <r>
      <rPr>
        <sz val="10"/>
        <color theme="1"/>
        <rFont val="標楷體"/>
        <family val="4"/>
        <charset val="136"/>
      </rPr>
      <t>歲</t>
    </r>
    <phoneticPr fontId="6" type="noConversion"/>
  </si>
  <si>
    <r>
      <t xml:space="preserve">35~
</t>
    </r>
    <r>
      <rPr>
        <sz val="10"/>
        <color theme="1"/>
        <rFont val="標楷體"/>
        <family val="4"/>
        <charset val="136"/>
      </rPr>
      <t xml:space="preserve">未滿
</t>
    </r>
    <r>
      <rPr>
        <sz val="10"/>
        <color theme="1"/>
        <rFont val="Times New Roman"/>
        <family val="1"/>
      </rPr>
      <t>45</t>
    </r>
    <r>
      <rPr>
        <sz val="10"/>
        <color theme="1"/>
        <rFont val="標楷體"/>
        <family val="4"/>
        <charset val="136"/>
      </rPr>
      <t>歲</t>
    </r>
    <phoneticPr fontId="6" type="noConversion"/>
  </si>
  <si>
    <r>
      <t xml:space="preserve">45~
</t>
    </r>
    <r>
      <rPr>
        <sz val="10"/>
        <color theme="1"/>
        <rFont val="標楷體"/>
        <family val="4"/>
        <charset val="136"/>
      </rPr>
      <t xml:space="preserve">未滿
</t>
    </r>
    <r>
      <rPr>
        <sz val="10"/>
        <color theme="1"/>
        <rFont val="Times New Roman"/>
        <family val="1"/>
      </rPr>
      <t>55</t>
    </r>
    <r>
      <rPr>
        <sz val="10"/>
        <color theme="1"/>
        <rFont val="標楷體"/>
        <family val="4"/>
        <charset val="136"/>
      </rPr>
      <t>歲</t>
    </r>
    <phoneticPr fontId="6" type="noConversion"/>
  </si>
  <si>
    <r>
      <t xml:space="preserve">55~
</t>
    </r>
    <r>
      <rPr>
        <sz val="10"/>
        <color theme="1"/>
        <rFont val="標楷體"/>
        <family val="4"/>
        <charset val="136"/>
      </rPr>
      <t xml:space="preserve">未滿
</t>
    </r>
    <r>
      <rPr>
        <sz val="10"/>
        <color theme="1"/>
        <rFont val="Times New Roman"/>
        <family val="1"/>
      </rPr>
      <t>65</t>
    </r>
    <r>
      <rPr>
        <sz val="10"/>
        <color theme="1"/>
        <rFont val="標楷體"/>
        <family val="4"/>
        <charset val="136"/>
      </rPr>
      <t>歲</t>
    </r>
    <phoneticPr fontId="6" type="noConversion"/>
  </si>
  <si>
    <r>
      <t>65</t>
    </r>
    <r>
      <rPr>
        <sz val="10"/>
        <color theme="1"/>
        <rFont val="標楷體"/>
        <family val="4"/>
        <charset val="136"/>
      </rPr>
      <t>歲
以上</t>
    </r>
    <phoneticPr fontId="4" type="noConversion"/>
  </si>
  <si>
    <r>
      <t>總　計</t>
    </r>
    <r>
      <rPr>
        <b/>
        <sz val="11"/>
        <color theme="1"/>
        <rFont val="Times New Roman"/>
        <family val="1"/>
      </rPr>
      <t xml:space="preserve">  /  91</t>
    </r>
    <r>
      <rPr>
        <b/>
        <sz val="11"/>
        <color theme="1"/>
        <rFont val="細明體"/>
        <family val="3"/>
        <charset val="136"/>
      </rPr>
      <t>年</t>
    </r>
    <phoneticPr fontId="4" type="noConversion"/>
  </si>
  <si>
    <r>
      <t>總　計</t>
    </r>
    <r>
      <rPr>
        <b/>
        <sz val="11"/>
        <color theme="1"/>
        <rFont val="Times New Roman"/>
        <family val="1"/>
      </rPr>
      <t xml:space="preserve">  /  95</t>
    </r>
    <r>
      <rPr>
        <b/>
        <sz val="11"/>
        <color theme="1"/>
        <rFont val="細明體"/>
        <family val="3"/>
        <charset val="136"/>
      </rPr>
      <t>年</t>
    </r>
    <phoneticPr fontId="4" type="noConversion"/>
  </si>
  <si>
    <r>
      <t>總　計</t>
    </r>
    <r>
      <rPr>
        <b/>
        <sz val="11"/>
        <color theme="1"/>
        <rFont val="Times New Roman"/>
        <family val="1"/>
      </rPr>
      <t xml:space="preserve">  /  96</t>
    </r>
    <r>
      <rPr>
        <b/>
        <sz val="11"/>
        <color theme="1"/>
        <rFont val="細明體"/>
        <family val="3"/>
        <charset val="136"/>
      </rPr>
      <t>年</t>
    </r>
    <phoneticPr fontId="4" type="noConversion"/>
  </si>
  <si>
    <r>
      <t>總　計</t>
    </r>
    <r>
      <rPr>
        <b/>
        <sz val="11"/>
        <color theme="1"/>
        <rFont val="Times New Roman"/>
        <family val="1"/>
      </rPr>
      <t xml:space="preserve">  /  97</t>
    </r>
    <r>
      <rPr>
        <b/>
        <sz val="11"/>
        <color theme="1"/>
        <rFont val="細明體"/>
        <family val="3"/>
        <charset val="136"/>
      </rPr>
      <t>年</t>
    </r>
    <phoneticPr fontId="4" type="noConversion"/>
  </si>
  <si>
    <r>
      <t>總　計</t>
    </r>
    <r>
      <rPr>
        <b/>
        <sz val="11"/>
        <color theme="1"/>
        <rFont val="Times New Roman"/>
        <family val="1"/>
      </rPr>
      <t xml:space="preserve">  /  98</t>
    </r>
    <r>
      <rPr>
        <b/>
        <sz val="11"/>
        <color theme="1"/>
        <rFont val="細明體"/>
        <family val="3"/>
        <charset val="136"/>
      </rPr>
      <t>年</t>
    </r>
    <phoneticPr fontId="4" type="noConversion"/>
  </si>
  <si>
    <r>
      <t>總　計</t>
    </r>
    <r>
      <rPr>
        <b/>
        <sz val="11"/>
        <color theme="1"/>
        <rFont val="Times New Roman"/>
        <family val="1"/>
      </rPr>
      <t xml:space="preserve">  /  101</t>
    </r>
    <r>
      <rPr>
        <b/>
        <sz val="11"/>
        <color theme="1"/>
        <rFont val="細明體"/>
        <family val="3"/>
        <charset val="136"/>
      </rPr>
      <t>年</t>
    </r>
    <phoneticPr fontId="4" type="noConversion"/>
  </si>
  <si>
    <r>
      <t>總　計</t>
    </r>
    <r>
      <rPr>
        <b/>
        <sz val="11"/>
        <color theme="1"/>
        <rFont val="Times New Roman"/>
        <family val="1"/>
      </rPr>
      <t xml:space="preserve">  /  103</t>
    </r>
    <r>
      <rPr>
        <b/>
        <sz val="11"/>
        <color theme="1"/>
        <rFont val="細明體"/>
        <family val="3"/>
        <charset val="136"/>
      </rPr>
      <t>年</t>
    </r>
    <phoneticPr fontId="4" type="noConversion"/>
  </si>
  <si>
    <r>
      <t xml:space="preserve">106 </t>
    </r>
    <r>
      <rPr>
        <b/>
        <sz val="11"/>
        <color theme="1"/>
        <rFont val="標楷體"/>
        <family val="4"/>
        <charset val="136"/>
      </rPr>
      <t>年</t>
    </r>
    <phoneticPr fontId="6" type="noConversion"/>
  </si>
  <si>
    <r>
      <t xml:space="preserve">107 </t>
    </r>
    <r>
      <rPr>
        <b/>
        <sz val="11"/>
        <color theme="1"/>
        <rFont val="標楷體"/>
        <family val="4"/>
        <charset val="136"/>
      </rPr>
      <t>年</t>
    </r>
    <phoneticPr fontId="6" type="noConversion"/>
  </si>
  <si>
    <r>
      <t xml:space="preserve">107 </t>
    </r>
    <r>
      <rPr>
        <b/>
        <sz val="11"/>
        <color theme="1"/>
        <rFont val="標楷體"/>
        <family val="4"/>
        <charset val="136"/>
      </rPr>
      <t>年</t>
    </r>
    <phoneticPr fontId="6" type="noConversion"/>
  </si>
  <si>
    <r>
      <t xml:space="preserve">109 </t>
    </r>
    <r>
      <rPr>
        <b/>
        <sz val="11"/>
        <color theme="1"/>
        <rFont val="標楷體"/>
        <family val="4"/>
        <charset val="136"/>
      </rPr>
      <t>年</t>
    </r>
    <phoneticPr fontId="6" type="noConversion"/>
  </si>
  <si>
    <r>
      <t xml:space="preserve">111 </t>
    </r>
    <r>
      <rPr>
        <b/>
        <sz val="11"/>
        <color theme="1"/>
        <rFont val="標楷體"/>
        <family val="4"/>
        <charset val="136"/>
      </rPr>
      <t>年</t>
    </r>
    <phoneticPr fontId="6" type="noConversion"/>
  </si>
  <si>
    <r>
      <t>9</t>
    </r>
    <r>
      <rPr>
        <sz val="10"/>
        <color theme="1"/>
        <rFont val="標楷體"/>
        <family val="4"/>
        <charset val="136"/>
      </rPr>
      <t>人及以下</t>
    </r>
    <phoneticPr fontId="4" type="noConversion"/>
  </si>
  <si>
    <r>
      <t>10</t>
    </r>
    <r>
      <rPr>
        <sz val="10"/>
        <color theme="1"/>
        <rFont val="標楷體"/>
        <family val="4"/>
        <charset val="136"/>
      </rPr>
      <t>～</t>
    </r>
    <r>
      <rPr>
        <sz val="10"/>
        <color theme="1"/>
        <rFont val="Times New Roman"/>
        <family val="1"/>
      </rPr>
      <t>19</t>
    </r>
    <r>
      <rPr>
        <sz val="10"/>
        <color theme="1"/>
        <rFont val="標楷體"/>
        <family val="4"/>
        <charset val="136"/>
      </rPr>
      <t>人</t>
    </r>
    <phoneticPr fontId="4" type="noConversion"/>
  </si>
  <si>
    <r>
      <t>50</t>
    </r>
    <r>
      <rPr>
        <sz val="10"/>
        <color theme="1"/>
        <rFont val="標楷體"/>
        <family val="4"/>
        <charset val="136"/>
      </rPr>
      <t>～</t>
    </r>
    <r>
      <rPr>
        <sz val="10"/>
        <color theme="1"/>
        <rFont val="Times New Roman"/>
        <family val="1"/>
      </rPr>
      <t>99</t>
    </r>
    <r>
      <rPr>
        <sz val="10"/>
        <color theme="1"/>
        <rFont val="標楷體"/>
        <family val="4"/>
        <charset val="136"/>
      </rPr>
      <t>人</t>
    </r>
    <phoneticPr fontId="4" type="noConversion"/>
  </si>
  <si>
    <r>
      <t>50</t>
    </r>
    <r>
      <rPr>
        <sz val="10"/>
        <color theme="1"/>
        <rFont val="標楷體"/>
        <family val="4"/>
        <charset val="136"/>
      </rPr>
      <t>～</t>
    </r>
    <r>
      <rPr>
        <sz val="10"/>
        <color theme="1"/>
        <rFont val="Times New Roman"/>
        <family val="1"/>
      </rPr>
      <t>99</t>
    </r>
    <r>
      <rPr>
        <sz val="10"/>
        <color theme="1"/>
        <rFont val="標楷體"/>
        <family val="4"/>
        <charset val="136"/>
      </rPr>
      <t>人</t>
    </r>
    <phoneticPr fontId="4" type="noConversion"/>
  </si>
  <si>
    <r>
      <t>300</t>
    </r>
    <r>
      <rPr>
        <sz val="10"/>
        <color theme="1"/>
        <rFont val="標楷體"/>
        <family val="4"/>
        <charset val="136"/>
      </rPr>
      <t>人以上</t>
    </r>
    <phoneticPr fontId="4" type="noConversion"/>
  </si>
  <si>
    <r>
      <rPr>
        <sz val="10"/>
        <color theme="1"/>
        <rFont val="標楷體"/>
        <family val="4"/>
        <charset val="136"/>
      </rPr>
      <t>未滿</t>
    </r>
    <r>
      <rPr>
        <sz val="10"/>
        <color theme="1"/>
        <rFont val="Times New Roman"/>
        <family val="1"/>
      </rPr>
      <t>600</t>
    </r>
    <r>
      <rPr>
        <sz val="10"/>
        <color theme="1"/>
        <rFont val="標楷體"/>
        <family val="4"/>
        <charset val="136"/>
      </rPr>
      <t>萬元</t>
    </r>
    <phoneticPr fontId="4" type="noConversion"/>
  </si>
  <si>
    <r>
      <rPr>
        <sz val="10"/>
        <color theme="1"/>
        <rFont val="標楷體"/>
        <family val="4"/>
        <charset val="136"/>
      </rPr>
      <t>未滿</t>
    </r>
    <r>
      <rPr>
        <sz val="10"/>
        <color theme="1"/>
        <rFont val="Times New Roman"/>
        <family val="1"/>
      </rPr>
      <t>600</t>
    </r>
    <r>
      <rPr>
        <sz val="10"/>
        <color theme="1"/>
        <rFont val="標楷體"/>
        <family val="4"/>
        <charset val="136"/>
      </rPr>
      <t>萬元</t>
    </r>
    <phoneticPr fontId="4" type="noConversion"/>
  </si>
  <si>
    <r>
      <t>1,000</t>
    </r>
    <r>
      <rPr>
        <sz val="10"/>
        <color theme="1"/>
        <rFont val="標楷體"/>
        <family val="4"/>
        <charset val="136"/>
      </rPr>
      <t>萬元～未滿</t>
    </r>
    <r>
      <rPr>
        <sz val="10"/>
        <color theme="1"/>
        <rFont val="Times New Roman"/>
        <family val="1"/>
      </rPr>
      <t>2,000</t>
    </r>
    <r>
      <rPr>
        <sz val="10"/>
        <color theme="1"/>
        <rFont val="標楷體"/>
        <family val="4"/>
        <charset val="136"/>
      </rPr>
      <t>萬元</t>
    </r>
    <phoneticPr fontId="4" type="noConversion"/>
  </si>
  <si>
    <r>
      <t>30,000</t>
    </r>
    <r>
      <rPr>
        <sz val="10"/>
        <color theme="1"/>
        <rFont val="標楷體"/>
        <family val="4"/>
        <charset val="136"/>
      </rPr>
      <t>萬元～未滿</t>
    </r>
    <r>
      <rPr>
        <sz val="10"/>
        <color theme="1"/>
        <rFont val="Times New Roman"/>
        <family val="1"/>
      </rPr>
      <t>50,000</t>
    </r>
    <r>
      <rPr>
        <sz val="10"/>
        <color theme="1"/>
        <rFont val="標楷體"/>
        <family val="4"/>
        <charset val="136"/>
      </rPr>
      <t>萬元</t>
    </r>
    <phoneticPr fontId="4" type="noConversion"/>
  </si>
  <si>
    <r>
      <t>30,000</t>
    </r>
    <r>
      <rPr>
        <sz val="10"/>
        <color theme="1"/>
        <rFont val="標楷體"/>
        <family val="4"/>
        <charset val="136"/>
      </rPr>
      <t>萬元～未滿</t>
    </r>
    <r>
      <rPr>
        <sz val="10"/>
        <color theme="1"/>
        <rFont val="Times New Roman"/>
        <family val="1"/>
      </rPr>
      <t>50,000</t>
    </r>
    <r>
      <rPr>
        <sz val="10"/>
        <color theme="1"/>
        <rFont val="標楷體"/>
        <family val="4"/>
        <charset val="136"/>
      </rPr>
      <t>萬元</t>
    </r>
    <phoneticPr fontId="4" type="noConversion"/>
  </si>
  <si>
    <r>
      <t>300,000</t>
    </r>
    <r>
      <rPr>
        <sz val="10"/>
        <color theme="1"/>
        <rFont val="標楷體"/>
        <family val="4"/>
        <charset val="136"/>
      </rPr>
      <t>萬元以上</t>
    </r>
    <phoneticPr fontId="4" type="noConversion"/>
  </si>
  <si>
    <r>
      <t>600</t>
    </r>
    <r>
      <rPr>
        <sz val="10"/>
        <color theme="1"/>
        <rFont val="標楷體"/>
        <family val="4"/>
        <charset val="136"/>
      </rPr>
      <t>萬元～未滿</t>
    </r>
    <r>
      <rPr>
        <sz val="10"/>
        <color theme="1"/>
        <rFont val="Times New Roman"/>
        <family val="1"/>
      </rPr>
      <t>1,000</t>
    </r>
    <r>
      <rPr>
        <sz val="10"/>
        <color theme="1"/>
        <rFont val="標楷體"/>
        <family val="4"/>
        <charset val="136"/>
      </rPr>
      <t>萬元</t>
    </r>
    <phoneticPr fontId="4" type="noConversion"/>
  </si>
  <si>
    <r>
      <t>100,000</t>
    </r>
    <r>
      <rPr>
        <sz val="10"/>
        <color theme="1"/>
        <rFont val="標楷體"/>
        <family val="4"/>
        <charset val="136"/>
      </rPr>
      <t>萬元～未滿</t>
    </r>
    <r>
      <rPr>
        <sz val="10"/>
        <color theme="1"/>
        <rFont val="Times New Roman"/>
        <family val="1"/>
      </rPr>
      <t>300,000</t>
    </r>
    <r>
      <rPr>
        <sz val="10"/>
        <color theme="1"/>
        <rFont val="標楷體"/>
        <family val="4"/>
        <charset val="136"/>
      </rPr>
      <t>萬元</t>
    </r>
    <phoneticPr fontId="4" type="noConversion"/>
  </si>
  <si>
    <r>
      <t>300,000</t>
    </r>
    <r>
      <rPr>
        <sz val="10"/>
        <color theme="1"/>
        <rFont val="標楷體"/>
        <family val="4"/>
        <charset val="136"/>
      </rPr>
      <t>萬元以上</t>
    </r>
    <phoneticPr fontId="4" type="noConversion"/>
  </si>
  <si>
    <r>
      <t>2,000</t>
    </r>
    <r>
      <rPr>
        <sz val="10"/>
        <color theme="1"/>
        <rFont val="標楷體"/>
        <family val="4"/>
        <charset val="136"/>
      </rPr>
      <t>萬元～未滿</t>
    </r>
    <r>
      <rPr>
        <sz val="10"/>
        <color theme="1"/>
        <rFont val="Times New Roman"/>
        <family val="1"/>
      </rPr>
      <t>5,000</t>
    </r>
    <r>
      <rPr>
        <sz val="10"/>
        <color theme="1"/>
        <rFont val="標楷體"/>
        <family val="4"/>
        <charset val="136"/>
      </rPr>
      <t>萬元</t>
    </r>
    <phoneticPr fontId="4" type="noConversion"/>
  </si>
  <si>
    <r>
      <t>註：111年訪問表將</t>
    </r>
    <r>
      <rPr>
        <sz val="10"/>
        <color theme="1"/>
        <rFont val="微軟正黑體"/>
        <family val="2"/>
        <charset val="136"/>
      </rPr>
      <t>「未滿</t>
    </r>
    <r>
      <rPr>
        <sz val="10"/>
        <color theme="1"/>
        <rFont val="標楷體"/>
        <family val="4"/>
        <charset val="136"/>
      </rPr>
      <t>25</t>
    </r>
    <r>
      <rPr>
        <sz val="10"/>
        <color theme="1"/>
        <rFont val="微軟正黑體"/>
        <family val="2"/>
        <charset val="136"/>
      </rPr>
      <t>歲」拆為「未滿</t>
    </r>
    <r>
      <rPr>
        <sz val="10"/>
        <color theme="1"/>
        <rFont val="標楷體"/>
        <family val="4"/>
        <charset val="136"/>
      </rPr>
      <t>20</t>
    </r>
    <r>
      <rPr>
        <sz val="10"/>
        <color theme="1"/>
        <rFont val="微軟正黑體"/>
        <family val="2"/>
        <charset val="136"/>
      </rPr>
      <t>歲」、「</t>
    </r>
    <r>
      <rPr>
        <sz val="10"/>
        <color theme="1"/>
        <rFont val="標楷體"/>
        <family val="4"/>
        <charset val="136"/>
      </rPr>
      <t>20~</t>
    </r>
    <r>
      <rPr>
        <sz val="10"/>
        <color theme="1"/>
        <rFont val="微軟正黑體"/>
        <family val="2"/>
        <charset val="136"/>
      </rPr>
      <t>未滿</t>
    </r>
    <r>
      <rPr>
        <sz val="10"/>
        <color theme="1"/>
        <rFont val="標楷體"/>
        <family val="4"/>
        <charset val="136"/>
      </rPr>
      <t>25</t>
    </r>
    <r>
      <rPr>
        <sz val="10"/>
        <color theme="1"/>
        <rFont val="微軟正黑體"/>
        <family val="2"/>
        <charset val="136"/>
      </rPr>
      <t>歲」，「</t>
    </r>
    <r>
      <rPr>
        <sz val="10"/>
        <color theme="1"/>
        <rFont val="標楷體"/>
        <family val="4"/>
        <charset val="136"/>
      </rPr>
      <t>45~</t>
    </r>
    <r>
      <rPr>
        <sz val="10"/>
        <color theme="1"/>
        <rFont val="微軟正黑體"/>
        <family val="2"/>
        <charset val="136"/>
      </rPr>
      <t>未滿</t>
    </r>
    <r>
      <rPr>
        <sz val="10"/>
        <color theme="1"/>
        <rFont val="標楷體"/>
        <family val="4"/>
        <charset val="136"/>
      </rPr>
      <t>65</t>
    </r>
    <r>
      <rPr>
        <sz val="10"/>
        <color theme="1"/>
        <rFont val="微軟正黑體"/>
        <family val="2"/>
        <charset val="136"/>
      </rPr>
      <t>歲」拆為「</t>
    </r>
    <r>
      <rPr>
        <sz val="10"/>
        <color theme="1"/>
        <rFont val="標楷體"/>
        <family val="4"/>
        <charset val="136"/>
      </rPr>
      <t>45~</t>
    </r>
    <r>
      <rPr>
        <sz val="10"/>
        <color theme="1"/>
        <rFont val="微軟正黑體"/>
        <family val="2"/>
        <charset val="136"/>
      </rPr>
      <t>未滿</t>
    </r>
    <r>
      <rPr>
        <sz val="10"/>
        <color theme="1"/>
        <rFont val="標楷體"/>
        <family val="4"/>
        <charset val="136"/>
      </rPr>
      <t>55</t>
    </r>
    <r>
      <rPr>
        <sz val="10"/>
        <color theme="1"/>
        <rFont val="微軟正黑體"/>
        <family val="2"/>
        <charset val="136"/>
      </rPr>
      <t>歲」、「</t>
    </r>
    <r>
      <rPr>
        <sz val="10"/>
        <color theme="1"/>
        <rFont val="標楷體"/>
        <family val="4"/>
        <charset val="136"/>
      </rPr>
      <t>55~未滿65歲</t>
    </r>
    <r>
      <rPr>
        <sz val="10"/>
        <color theme="1"/>
        <rFont val="微軟正黑體"/>
        <family val="2"/>
        <charset val="136"/>
      </rPr>
      <t>」。</t>
    </r>
    <phoneticPr fontId="6" type="noConversion"/>
  </si>
  <si>
    <r>
      <rPr>
        <sz val="10"/>
        <color theme="1"/>
        <rFont val="標楷體"/>
        <family val="4"/>
        <charset val="136"/>
      </rPr>
      <t>管理人員</t>
    </r>
    <phoneticPr fontId="6" type="noConversion"/>
  </si>
  <si>
    <r>
      <rPr>
        <sz val="10"/>
        <color theme="1"/>
        <rFont val="標楷體"/>
        <family val="4"/>
        <charset val="136"/>
      </rPr>
      <t>合計</t>
    </r>
    <phoneticPr fontId="4" type="noConversion"/>
  </si>
  <si>
    <r>
      <rPr>
        <sz val="10"/>
        <color theme="1"/>
        <rFont val="標楷體"/>
        <family val="4"/>
        <charset val="136"/>
      </rPr>
      <t>技術士</t>
    </r>
    <phoneticPr fontId="6" type="noConversion"/>
  </si>
  <si>
    <r>
      <rPr>
        <sz val="10"/>
        <color theme="1"/>
        <rFont val="標楷體"/>
        <family val="4"/>
        <charset val="136"/>
      </rPr>
      <t>小計</t>
    </r>
    <phoneticPr fontId="4" type="noConversion"/>
  </si>
  <si>
    <r>
      <rPr>
        <sz val="10"/>
        <color theme="1"/>
        <rFont val="標楷體"/>
        <family val="4"/>
        <charset val="136"/>
      </rPr>
      <t>未滿</t>
    </r>
    <r>
      <rPr>
        <sz val="10"/>
        <color theme="1"/>
        <rFont val="Times New Roman"/>
        <family val="1"/>
      </rPr>
      <t>20</t>
    </r>
    <r>
      <rPr>
        <sz val="10"/>
        <color theme="1"/>
        <rFont val="標楷體"/>
        <family val="4"/>
        <charset val="136"/>
      </rPr>
      <t>歲</t>
    </r>
    <phoneticPr fontId="6" type="noConversion"/>
  </si>
  <si>
    <r>
      <t>20~</t>
    </r>
    <r>
      <rPr>
        <sz val="10"/>
        <color theme="1"/>
        <rFont val="標楷體"/>
        <family val="4"/>
        <charset val="136"/>
      </rPr>
      <t>未滿</t>
    </r>
    <r>
      <rPr>
        <sz val="10"/>
        <color theme="1"/>
        <rFont val="Times New Roman"/>
        <family val="1"/>
      </rPr>
      <t>25</t>
    </r>
    <r>
      <rPr>
        <sz val="10"/>
        <color theme="1"/>
        <rFont val="標楷體"/>
        <family val="4"/>
        <charset val="136"/>
      </rPr>
      <t>歲</t>
    </r>
    <phoneticPr fontId="6" type="noConversion"/>
  </si>
  <si>
    <r>
      <t>45~</t>
    </r>
    <r>
      <rPr>
        <sz val="10"/>
        <color theme="1"/>
        <rFont val="標楷體"/>
        <family val="4"/>
        <charset val="136"/>
      </rPr>
      <t>未滿</t>
    </r>
    <r>
      <rPr>
        <sz val="10"/>
        <color theme="1"/>
        <rFont val="Times New Roman"/>
        <family val="1"/>
      </rPr>
      <t>55</t>
    </r>
    <r>
      <rPr>
        <sz val="10"/>
        <color theme="1"/>
        <rFont val="標楷體"/>
        <family val="4"/>
        <charset val="136"/>
      </rPr>
      <t>歲</t>
    </r>
    <phoneticPr fontId="6" type="noConversion"/>
  </si>
  <si>
    <r>
      <t>55~</t>
    </r>
    <r>
      <rPr>
        <sz val="10"/>
        <color theme="1"/>
        <rFont val="標楷體"/>
        <family val="4"/>
        <charset val="136"/>
      </rPr>
      <t>未滿</t>
    </r>
    <r>
      <rPr>
        <sz val="10"/>
        <color theme="1"/>
        <rFont val="Times New Roman"/>
        <family val="1"/>
      </rPr>
      <t>65</t>
    </r>
    <r>
      <rPr>
        <sz val="10"/>
        <color theme="1"/>
        <rFont val="標楷體"/>
        <family val="4"/>
        <charset val="136"/>
      </rPr>
      <t>歲</t>
    </r>
    <phoneticPr fontId="6" type="noConversion"/>
  </si>
  <si>
    <r>
      <rPr>
        <sz val="10"/>
        <color theme="1"/>
        <rFont val="標楷體"/>
        <family val="4"/>
        <charset val="136"/>
      </rPr>
      <t>工地主任</t>
    </r>
    <phoneticPr fontId="6" type="noConversion"/>
  </si>
  <si>
    <r>
      <rPr>
        <sz val="10"/>
        <color theme="1"/>
        <rFont val="標楷體"/>
        <family val="4"/>
        <charset val="136"/>
      </rPr>
      <t>工程師、技術員</t>
    </r>
    <phoneticPr fontId="6" type="noConversion"/>
  </si>
  <si>
    <r>
      <t>20~</t>
    </r>
    <r>
      <rPr>
        <sz val="10"/>
        <color theme="1"/>
        <rFont val="標楷體"/>
        <family val="4"/>
        <charset val="136"/>
      </rPr>
      <t>未滿</t>
    </r>
    <r>
      <rPr>
        <sz val="10"/>
        <color theme="1"/>
        <rFont val="Times New Roman"/>
        <family val="1"/>
      </rPr>
      <t>25</t>
    </r>
    <r>
      <rPr>
        <sz val="10"/>
        <color theme="1"/>
        <rFont val="標楷體"/>
        <family val="4"/>
        <charset val="136"/>
      </rPr>
      <t>歲</t>
    </r>
    <phoneticPr fontId="6" type="noConversion"/>
  </si>
  <si>
    <r>
      <t>35~</t>
    </r>
    <r>
      <rPr>
        <sz val="10"/>
        <color theme="1"/>
        <rFont val="標楷體"/>
        <family val="4"/>
        <charset val="136"/>
      </rPr>
      <t>未滿</t>
    </r>
    <r>
      <rPr>
        <sz val="10"/>
        <color theme="1"/>
        <rFont val="Times New Roman"/>
        <family val="1"/>
      </rPr>
      <t>45</t>
    </r>
    <r>
      <rPr>
        <sz val="10"/>
        <color theme="1"/>
        <rFont val="標楷體"/>
        <family val="4"/>
        <charset val="136"/>
      </rPr>
      <t>歲</t>
    </r>
    <phoneticPr fontId="6" type="noConversion"/>
  </si>
  <si>
    <r>
      <t>55~</t>
    </r>
    <r>
      <rPr>
        <sz val="10"/>
        <color theme="1"/>
        <rFont val="標楷體"/>
        <family val="4"/>
        <charset val="136"/>
      </rPr>
      <t>未滿</t>
    </r>
    <r>
      <rPr>
        <sz val="10"/>
        <color theme="1"/>
        <rFont val="Times New Roman"/>
        <family val="1"/>
      </rPr>
      <t>65</t>
    </r>
    <r>
      <rPr>
        <sz val="10"/>
        <color theme="1"/>
        <rFont val="標楷體"/>
        <family val="4"/>
        <charset val="136"/>
      </rPr>
      <t>歲</t>
    </r>
    <phoneticPr fontId="6" type="noConversion"/>
  </si>
  <si>
    <r>
      <rPr>
        <sz val="10"/>
        <color theme="1"/>
        <rFont val="標楷體"/>
        <family val="4"/>
        <charset val="136"/>
      </rPr>
      <t xml:space="preserve">未滿
</t>
    </r>
    <r>
      <rPr>
        <sz val="10"/>
        <color theme="1"/>
        <rFont val="Times New Roman"/>
        <family val="1"/>
      </rPr>
      <t>20</t>
    </r>
    <r>
      <rPr>
        <sz val="10"/>
        <color theme="1"/>
        <rFont val="標楷體"/>
        <family val="4"/>
        <charset val="136"/>
      </rPr>
      <t>歲</t>
    </r>
    <phoneticPr fontId="6" type="noConversion"/>
  </si>
  <si>
    <r>
      <t xml:space="preserve">20~
</t>
    </r>
    <r>
      <rPr>
        <sz val="10"/>
        <color theme="1"/>
        <rFont val="標楷體"/>
        <family val="4"/>
        <charset val="136"/>
      </rPr>
      <t xml:space="preserve">未滿
</t>
    </r>
    <r>
      <rPr>
        <sz val="10"/>
        <color theme="1"/>
        <rFont val="Times New Roman"/>
        <family val="1"/>
      </rPr>
      <t>25</t>
    </r>
    <r>
      <rPr>
        <sz val="10"/>
        <color theme="1"/>
        <rFont val="標楷體"/>
        <family val="4"/>
        <charset val="136"/>
      </rPr>
      <t>歲</t>
    </r>
    <phoneticPr fontId="6" type="noConversion"/>
  </si>
  <si>
    <r>
      <t xml:space="preserve">25~
</t>
    </r>
    <r>
      <rPr>
        <sz val="10"/>
        <color theme="1"/>
        <rFont val="標楷體"/>
        <family val="4"/>
        <charset val="136"/>
      </rPr>
      <t xml:space="preserve">未滿
</t>
    </r>
    <r>
      <rPr>
        <sz val="10"/>
        <color theme="1"/>
        <rFont val="Times New Roman"/>
        <family val="1"/>
      </rPr>
      <t>35</t>
    </r>
    <r>
      <rPr>
        <sz val="10"/>
        <color theme="1"/>
        <rFont val="標楷體"/>
        <family val="4"/>
        <charset val="136"/>
      </rPr>
      <t>歲</t>
    </r>
    <phoneticPr fontId="6" type="noConversion"/>
  </si>
  <si>
    <r>
      <t xml:space="preserve">55~
</t>
    </r>
    <r>
      <rPr>
        <sz val="10"/>
        <color theme="1"/>
        <rFont val="標楷體"/>
        <family val="4"/>
        <charset val="136"/>
      </rPr>
      <t xml:space="preserve">未滿
</t>
    </r>
    <r>
      <rPr>
        <sz val="10"/>
        <color theme="1"/>
        <rFont val="Times New Roman"/>
        <family val="1"/>
      </rPr>
      <t>65</t>
    </r>
    <r>
      <rPr>
        <sz val="10"/>
        <color theme="1"/>
        <rFont val="標楷體"/>
        <family val="4"/>
        <charset val="136"/>
      </rPr>
      <t>歲</t>
    </r>
    <phoneticPr fontId="6" type="noConversion"/>
  </si>
  <si>
    <r>
      <t>65</t>
    </r>
    <r>
      <rPr>
        <sz val="10"/>
        <color theme="1"/>
        <rFont val="標楷體"/>
        <family val="4"/>
        <charset val="136"/>
      </rPr>
      <t>歲
以上</t>
    </r>
    <phoneticPr fontId="4" type="noConversion"/>
  </si>
  <si>
    <r>
      <rPr>
        <sz val="10"/>
        <color theme="1"/>
        <rFont val="標楷體"/>
        <family val="4"/>
        <charset val="136"/>
      </rPr>
      <t>合計</t>
    </r>
    <phoneticPr fontId="4" type="noConversion"/>
  </si>
  <si>
    <r>
      <rPr>
        <sz val="10"/>
        <color theme="1"/>
        <rFont val="標楷體"/>
        <family val="4"/>
        <charset val="136"/>
      </rPr>
      <t>普通工</t>
    </r>
    <phoneticPr fontId="6" type="noConversion"/>
  </si>
  <si>
    <r>
      <t>25~</t>
    </r>
    <r>
      <rPr>
        <sz val="10"/>
        <color theme="1"/>
        <rFont val="標楷體"/>
        <family val="4"/>
        <charset val="136"/>
      </rPr>
      <t>未滿</t>
    </r>
    <r>
      <rPr>
        <sz val="10"/>
        <color theme="1"/>
        <rFont val="Times New Roman"/>
        <family val="1"/>
      </rPr>
      <t>35</t>
    </r>
    <r>
      <rPr>
        <sz val="10"/>
        <color theme="1"/>
        <rFont val="標楷體"/>
        <family val="4"/>
        <charset val="136"/>
      </rPr>
      <t>歲</t>
    </r>
    <phoneticPr fontId="6" type="noConversion"/>
  </si>
  <si>
    <r>
      <t>35~</t>
    </r>
    <r>
      <rPr>
        <sz val="10"/>
        <color theme="1"/>
        <rFont val="標楷體"/>
        <family val="4"/>
        <charset val="136"/>
      </rPr>
      <t>未滿</t>
    </r>
    <r>
      <rPr>
        <sz val="10"/>
        <color theme="1"/>
        <rFont val="Times New Roman"/>
        <family val="1"/>
      </rPr>
      <t>45</t>
    </r>
    <r>
      <rPr>
        <sz val="10"/>
        <color theme="1"/>
        <rFont val="標楷體"/>
        <family val="4"/>
        <charset val="136"/>
      </rPr>
      <t>歲</t>
    </r>
    <phoneticPr fontId="6" type="noConversion"/>
  </si>
  <si>
    <r>
      <t>65</t>
    </r>
    <r>
      <rPr>
        <sz val="10"/>
        <color theme="1"/>
        <rFont val="標楷體"/>
        <family val="4"/>
        <charset val="136"/>
      </rPr>
      <t>歲以上</t>
    </r>
    <phoneticPr fontId="4" type="noConversion"/>
  </si>
  <si>
    <r>
      <t>20~</t>
    </r>
    <r>
      <rPr>
        <sz val="10"/>
        <color theme="1"/>
        <rFont val="標楷體"/>
        <family val="4"/>
        <charset val="136"/>
      </rPr>
      <t>未滿</t>
    </r>
    <r>
      <rPr>
        <sz val="10"/>
        <color theme="1"/>
        <rFont val="Times New Roman"/>
        <family val="1"/>
      </rPr>
      <t>25</t>
    </r>
    <r>
      <rPr>
        <sz val="10"/>
        <color theme="1"/>
        <rFont val="標楷體"/>
        <family val="4"/>
        <charset val="136"/>
      </rPr>
      <t>歲</t>
    </r>
    <phoneticPr fontId="6" type="noConversion"/>
  </si>
  <si>
    <r>
      <t xml:space="preserve">25~
</t>
    </r>
    <r>
      <rPr>
        <sz val="10"/>
        <color theme="1"/>
        <rFont val="標楷體"/>
        <family val="4"/>
        <charset val="136"/>
      </rPr>
      <t xml:space="preserve">未滿
</t>
    </r>
    <r>
      <rPr>
        <sz val="10"/>
        <color theme="1"/>
        <rFont val="Times New Roman"/>
        <family val="1"/>
      </rPr>
      <t>35</t>
    </r>
    <r>
      <rPr>
        <sz val="10"/>
        <color theme="1"/>
        <rFont val="標楷體"/>
        <family val="4"/>
        <charset val="136"/>
      </rPr>
      <t>歲</t>
    </r>
    <phoneticPr fontId="6" type="noConversion"/>
  </si>
  <si>
    <r>
      <t xml:space="preserve">35~
</t>
    </r>
    <r>
      <rPr>
        <sz val="10"/>
        <color theme="1"/>
        <rFont val="標楷體"/>
        <family val="4"/>
        <charset val="136"/>
      </rPr>
      <t xml:space="preserve">未滿
</t>
    </r>
    <r>
      <rPr>
        <sz val="10"/>
        <color theme="1"/>
        <rFont val="Times New Roman"/>
        <family val="1"/>
      </rPr>
      <t>45</t>
    </r>
    <r>
      <rPr>
        <sz val="10"/>
        <color theme="1"/>
        <rFont val="標楷體"/>
        <family val="4"/>
        <charset val="136"/>
      </rPr>
      <t>歲</t>
    </r>
    <phoneticPr fontId="6" type="noConversion"/>
  </si>
  <si>
    <r>
      <t xml:space="preserve">45~
</t>
    </r>
    <r>
      <rPr>
        <sz val="10"/>
        <color theme="1"/>
        <rFont val="標楷體"/>
        <family val="4"/>
        <charset val="136"/>
      </rPr>
      <t xml:space="preserve">未滿
</t>
    </r>
    <r>
      <rPr>
        <sz val="10"/>
        <color theme="1"/>
        <rFont val="Times New Roman"/>
        <family val="1"/>
      </rPr>
      <t>55</t>
    </r>
    <r>
      <rPr>
        <sz val="10"/>
        <color theme="1"/>
        <rFont val="標楷體"/>
        <family val="4"/>
        <charset val="136"/>
      </rPr>
      <t>歲</t>
    </r>
    <phoneticPr fontId="6" type="noConversion"/>
  </si>
  <si>
    <r>
      <t xml:space="preserve">55~
</t>
    </r>
    <r>
      <rPr>
        <sz val="10"/>
        <color theme="1"/>
        <rFont val="標楷體"/>
        <family val="4"/>
        <charset val="136"/>
      </rPr>
      <t xml:space="preserve">未滿
</t>
    </r>
    <r>
      <rPr>
        <sz val="10"/>
        <color theme="1"/>
        <rFont val="Times New Roman"/>
        <family val="1"/>
      </rPr>
      <t>65</t>
    </r>
    <r>
      <rPr>
        <sz val="10"/>
        <color theme="1"/>
        <rFont val="標楷體"/>
        <family val="4"/>
        <charset val="136"/>
      </rPr>
      <t>歲</t>
    </r>
    <phoneticPr fontId="6" type="noConversion"/>
  </si>
  <si>
    <r>
      <t xml:space="preserve">55~
</t>
    </r>
    <r>
      <rPr>
        <sz val="10"/>
        <color theme="1"/>
        <rFont val="標楷體"/>
        <family val="4"/>
        <charset val="136"/>
      </rPr>
      <t xml:space="preserve">未滿
</t>
    </r>
    <r>
      <rPr>
        <sz val="10"/>
        <color theme="1"/>
        <rFont val="Times New Roman"/>
        <family val="1"/>
      </rPr>
      <t>65</t>
    </r>
    <r>
      <rPr>
        <sz val="10"/>
        <color theme="1"/>
        <rFont val="標楷體"/>
        <family val="4"/>
        <charset val="136"/>
      </rPr>
      <t>歲</t>
    </r>
    <phoneticPr fontId="6" type="noConversion"/>
  </si>
  <si>
    <r>
      <t>65</t>
    </r>
    <r>
      <rPr>
        <sz val="10"/>
        <color theme="1"/>
        <rFont val="標楷體"/>
        <family val="4"/>
        <charset val="136"/>
      </rPr>
      <t>歲
以上</t>
    </r>
    <phoneticPr fontId="4" type="noConversion"/>
  </si>
  <si>
    <r>
      <t>總　計</t>
    </r>
    <r>
      <rPr>
        <b/>
        <sz val="11"/>
        <color theme="1"/>
        <rFont val="Times New Roman"/>
        <family val="1"/>
      </rPr>
      <t xml:space="preserve">  /  97</t>
    </r>
    <r>
      <rPr>
        <b/>
        <sz val="11"/>
        <color theme="1"/>
        <rFont val="細明體"/>
        <family val="3"/>
        <charset val="136"/>
      </rPr>
      <t>年</t>
    </r>
    <phoneticPr fontId="4" type="noConversion"/>
  </si>
  <si>
    <r>
      <t>總　計</t>
    </r>
    <r>
      <rPr>
        <b/>
        <sz val="11"/>
        <color theme="1"/>
        <rFont val="Times New Roman"/>
        <family val="1"/>
      </rPr>
      <t xml:space="preserve">  /  101</t>
    </r>
    <r>
      <rPr>
        <b/>
        <sz val="11"/>
        <color theme="1"/>
        <rFont val="細明體"/>
        <family val="3"/>
        <charset val="136"/>
      </rPr>
      <t>年</t>
    </r>
    <phoneticPr fontId="4" type="noConversion"/>
  </si>
  <si>
    <r>
      <t>總　計</t>
    </r>
    <r>
      <rPr>
        <b/>
        <sz val="11"/>
        <color theme="1"/>
        <rFont val="Times New Roman"/>
        <family val="1"/>
      </rPr>
      <t xml:space="preserve">  /  103</t>
    </r>
    <r>
      <rPr>
        <b/>
        <sz val="11"/>
        <color theme="1"/>
        <rFont val="細明體"/>
        <family val="3"/>
        <charset val="136"/>
      </rPr>
      <t>年</t>
    </r>
    <phoneticPr fontId="4" type="noConversion"/>
  </si>
  <si>
    <r>
      <t xml:space="preserve">104 </t>
    </r>
    <r>
      <rPr>
        <b/>
        <sz val="11"/>
        <color theme="1"/>
        <rFont val="標楷體"/>
        <family val="4"/>
        <charset val="136"/>
      </rPr>
      <t>年</t>
    </r>
    <phoneticPr fontId="6" type="noConversion"/>
  </si>
  <si>
    <r>
      <t xml:space="preserve">107 </t>
    </r>
    <r>
      <rPr>
        <b/>
        <sz val="11"/>
        <color theme="1"/>
        <rFont val="標楷體"/>
        <family val="4"/>
        <charset val="136"/>
      </rPr>
      <t>年</t>
    </r>
    <phoneticPr fontId="6" type="noConversion"/>
  </si>
  <si>
    <r>
      <t xml:space="preserve">108 </t>
    </r>
    <r>
      <rPr>
        <b/>
        <sz val="11"/>
        <color theme="1"/>
        <rFont val="標楷體"/>
        <family val="4"/>
        <charset val="136"/>
      </rPr>
      <t>年</t>
    </r>
    <phoneticPr fontId="6" type="noConversion"/>
  </si>
  <si>
    <r>
      <t xml:space="preserve">109 </t>
    </r>
    <r>
      <rPr>
        <b/>
        <sz val="11"/>
        <color theme="1"/>
        <rFont val="標楷體"/>
        <family val="4"/>
        <charset val="136"/>
      </rPr>
      <t>年</t>
    </r>
    <phoneticPr fontId="6" type="noConversion"/>
  </si>
  <si>
    <r>
      <t xml:space="preserve">109 </t>
    </r>
    <r>
      <rPr>
        <b/>
        <sz val="11"/>
        <color theme="1"/>
        <rFont val="標楷體"/>
        <family val="4"/>
        <charset val="136"/>
      </rPr>
      <t>年</t>
    </r>
    <phoneticPr fontId="6" type="noConversion"/>
  </si>
  <si>
    <r>
      <t xml:space="preserve">111 </t>
    </r>
    <r>
      <rPr>
        <b/>
        <sz val="11"/>
        <color theme="1"/>
        <rFont val="標楷體"/>
        <family val="4"/>
        <charset val="136"/>
      </rPr>
      <t>年</t>
    </r>
    <phoneticPr fontId="6" type="noConversion"/>
  </si>
  <si>
    <r>
      <t xml:space="preserve">112 </t>
    </r>
    <r>
      <rPr>
        <b/>
        <sz val="11"/>
        <color theme="1"/>
        <rFont val="標楷體"/>
        <family val="4"/>
        <charset val="136"/>
      </rPr>
      <t>年</t>
    </r>
    <phoneticPr fontId="6" type="noConversion"/>
  </si>
  <si>
    <r>
      <t xml:space="preserve"> </t>
    </r>
    <r>
      <rPr>
        <sz val="11"/>
        <color theme="1"/>
        <rFont val="標楷體"/>
        <family val="4"/>
        <charset val="136"/>
      </rPr>
      <t>高</t>
    </r>
    <r>
      <rPr>
        <sz val="11"/>
        <color theme="1"/>
        <rFont val="Times New Roman"/>
        <family val="1"/>
      </rPr>
      <t xml:space="preserve">   </t>
    </r>
    <r>
      <rPr>
        <sz val="11"/>
        <color theme="1"/>
        <rFont val="標楷體"/>
        <family val="4"/>
        <charset val="136"/>
      </rPr>
      <t>雄</t>
    </r>
    <r>
      <rPr>
        <sz val="11"/>
        <color theme="1"/>
        <rFont val="Times New Roman"/>
        <family val="1"/>
      </rPr>
      <t xml:space="preserve">   </t>
    </r>
    <r>
      <rPr>
        <sz val="11"/>
        <color theme="1"/>
        <rFont val="標楷體"/>
        <family val="4"/>
        <charset val="136"/>
      </rPr>
      <t>市</t>
    </r>
    <phoneticPr fontId="4" type="noConversion"/>
  </si>
  <si>
    <r>
      <t>總　計</t>
    </r>
    <r>
      <rPr>
        <b/>
        <sz val="11"/>
        <color theme="1"/>
        <rFont val="Times New Roman"/>
        <family val="1"/>
      </rPr>
      <t xml:space="preserve">  /  93</t>
    </r>
    <r>
      <rPr>
        <b/>
        <sz val="11"/>
        <color theme="1"/>
        <rFont val="細明體"/>
        <family val="3"/>
        <charset val="136"/>
      </rPr>
      <t>年</t>
    </r>
    <phoneticPr fontId="4" type="noConversion"/>
  </si>
  <si>
    <r>
      <t xml:space="preserve">104 </t>
    </r>
    <r>
      <rPr>
        <b/>
        <sz val="11"/>
        <color theme="1"/>
        <rFont val="標楷體"/>
        <family val="4"/>
        <charset val="136"/>
      </rPr>
      <t>年</t>
    </r>
    <phoneticPr fontId="6" type="noConversion"/>
  </si>
  <si>
    <r>
      <t xml:space="preserve">110 </t>
    </r>
    <r>
      <rPr>
        <b/>
        <sz val="11"/>
        <color theme="1"/>
        <rFont val="標楷體"/>
        <family val="4"/>
        <charset val="136"/>
      </rPr>
      <t>年</t>
    </r>
    <phoneticPr fontId="6" type="noConversion"/>
  </si>
  <si>
    <r>
      <t>10</t>
    </r>
    <r>
      <rPr>
        <sz val="11"/>
        <color theme="1"/>
        <rFont val="標楷體"/>
        <family val="4"/>
        <charset val="136"/>
      </rPr>
      <t>～</t>
    </r>
    <r>
      <rPr>
        <sz val="11"/>
        <color theme="1"/>
        <rFont val="Times New Roman"/>
        <family val="1"/>
      </rPr>
      <t>19</t>
    </r>
    <r>
      <rPr>
        <sz val="11"/>
        <color theme="1"/>
        <rFont val="標楷體"/>
        <family val="4"/>
        <charset val="136"/>
      </rPr>
      <t>人</t>
    </r>
    <phoneticPr fontId="4" type="noConversion"/>
  </si>
  <si>
    <r>
      <rPr>
        <sz val="11"/>
        <color theme="1"/>
        <rFont val="標楷體"/>
        <family val="4"/>
        <charset val="136"/>
      </rPr>
      <t>未滿</t>
    </r>
    <r>
      <rPr>
        <sz val="11"/>
        <color theme="1"/>
        <rFont val="Times New Roman"/>
        <family val="1"/>
      </rPr>
      <t>600</t>
    </r>
    <r>
      <rPr>
        <sz val="11"/>
        <color theme="1"/>
        <rFont val="標楷體"/>
        <family val="4"/>
        <charset val="136"/>
      </rPr>
      <t>萬元</t>
    </r>
    <phoneticPr fontId="4" type="noConversion"/>
  </si>
  <si>
    <r>
      <t>600</t>
    </r>
    <r>
      <rPr>
        <sz val="11"/>
        <color theme="1"/>
        <rFont val="標楷體"/>
        <family val="4"/>
        <charset val="136"/>
      </rPr>
      <t>萬元～未滿</t>
    </r>
    <r>
      <rPr>
        <sz val="11"/>
        <color theme="1"/>
        <rFont val="Times New Roman"/>
        <family val="1"/>
      </rPr>
      <t>1,000</t>
    </r>
    <r>
      <rPr>
        <sz val="11"/>
        <color theme="1"/>
        <rFont val="標楷體"/>
        <family val="4"/>
        <charset val="136"/>
      </rPr>
      <t>萬元</t>
    </r>
    <phoneticPr fontId="4" type="noConversion"/>
  </si>
  <si>
    <r>
      <t>總　計</t>
    </r>
    <r>
      <rPr>
        <b/>
        <sz val="11"/>
        <color theme="1"/>
        <rFont val="Times New Roman"/>
        <family val="1"/>
      </rPr>
      <t xml:space="preserve">  /  97</t>
    </r>
    <r>
      <rPr>
        <b/>
        <sz val="11"/>
        <color theme="1"/>
        <rFont val="細明體"/>
        <family val="3"/>
        <charset val="136"/>
      </rPr>
      <t>年</t>
    </r>
    <phoneticPr fontId="4" type="noConversion"/>
  </si>
  <si>
    <r>
      <t xml:space="preserve">111 </t>
    </r>
    <r>
      <rPr>
        <b/>
        <sz val="11"/>
        <color theme="1"/>
        <rFont val="標楷體"/>
        <family val="4"/>
        <charset val="136"/>
      </rPr>
      <t>年</t>
    </r>
    <phoneticPr fontId="6" type="noConversion"/>
  </si>
  <si>
    <r>
      <t>50,000</t>
    </r>
    <r>
      <rPr>
        <sz val="11"/>
        <color theme="1"/>
        <rFont val="標楷體"/>
        <family val="4"/>
        <charset val="136"/>
      </rPr>
      <t>萬元～未滿</t>
    </r>
    <r>
      <rPr>
        <sz val="11"/>
        <color theme="1"/>
        <rFont val="Times New Roman"/>
        <family val="1"/>
      </rPr>
      <t>100,000</t>
    </r>
    <r>
      <rPr>
        <sz val="11"/>
        <color theme="1"/>
        <rFont val="標楷體"/>
        <family val="4"/>
        <charset val="136"/>
      </rPr>
      <t>萬元</t>
    </r>
    <phoneticPr fontId="4" type="noConversion"/>
  </si>
  <si>
    <r>
      <t>平　均</t>
    </r>
    <r>
      <rPr>
        <b/>
        <sz val="11"/>
        <color theme="1"/>
        <rFont val="Times New Roman"/>
        <family val="1"/>
      </rPr>
      <t xml:space="preserve">  /  90</t>
    </r>
    <r>
      <rPr>
        <b/>
        <sz val="11"/>
        <color theme="1"/>
        <rFont val="細明體"/>
        <family val="3"/>
        <charset val="136"/>
      </rPr>
      <t>年</t>
    </r>
    <phoneticPr fontId="4" type="noConversion"/>
  </si>
  <si>
    <r>
      <t>平　均</t>
    </r>
    <r>
      <rPr>
        <b/>
        <sz val="11"/>
        <color theme="1"/>
        <rFont val="Times New Roman"/>
        <family val="1"/>
      </rPr>
      <t xml:space="preserve">  /  92</t>
    </r>
    <r>
      <rPr>
        <b/>
        <sz val="11"/>
        <color theme="1"/>
        <rFont val="細明體"/>
        <family val="3"/>
        <charset val="136"/>
      </rPr>
      <t>年</t>
    </r>
    <phoneticPr fontId="4" type="noConversion"/>
  </si>
  <si>
    <r>
      <t>平　均</t>
    </r>
    <r>
      <rPr>
        <b/>
        <sz val="11"/>
        <color theme="1"/>
        <rFont val="Times New Roman"/>
        <family val="1"/>
      </rPr>
      <t xml:space="preserve">  /  99</t>
    </r>
    <r>
      <rPr>
        <b/>
        <sz val="11"/>
        <color theme="1"/>
        <rFont val="細明體"/>
        <family val="3"/>
        <charset val="136"/>
      </rPr>
      <t>年</t>
    </r>
    <phoneticPr fontId="4" type="noConversion"/>
  </si>
  <si>
    <r>
      <rPr>
        <b/>
        <sz val="12"/>
        <color theme="1"/>
        <rFont val="細明體"/>
        <family val="3"/>
        <charset val="136"/>
      </rPr>
      <t>表</t>
    </r>
    <r>
      <rPr>
        <b/>
        <sz val="12"/>
        <color theme="1"/>
        <rFont val="Times New Roman"/>
        <family val="1"/>
      </rPr>
      <t>25</t>
    </r>
    <r>
      <rPr>
        <b/>
        <sz val="7"/>
        <color theme="1"/>
        <rFont val="Times New Roman"/>
        <family val="1"/>
      </rPr>
      <t xml:space="preserve">   </t>
    </r>
    <r>
      <rPr>
        <b/>
        <sz val="12"/>
        <color theme="1"/>
        <rFont val="標楷體"/>
        <family val="4"/>
        <charset val="136"/>
      </rPr>
      <t>營造業平均每企業員工人數及勞動報酬－按等級別及地區別分</t>
    </r>
    <phoneticPr fontId="4" type="noConversion"/>
  </si>
  <si>
    <r>
      <t>平均每企業員工人數（</t>
    </r>
    <r>
      <rPr>
        <sz val="11"/>
        <color theme="1"/>
        <rFont val="Times New Roman"/>
        <family val="1"/>
      </rPr>
      <t>%</t>
    </r>
    <r>
      <rPr>
        <sz val="11"/>
        <color theme="1"/>
        <rFont val="標楷體"/>
        <family val="4"/>
        <charset val="136"/>
      </rPr>
      <t>）</t>
    </r>
  </si>
  <si>
    <r>
      <t>(</t>
    </r>
    <r>
      <rPr>
        <sz val="11"/>
        <color theme="1"/>
        <rFont val="標楷體"/>
        <family val="4"/>
        <charset val="136"/>
      </rPr>
      <t>人</t>
    </r>
    <r>
      <rPr>
        <sz val="11"/>
        <color theme="1"/>
        <rFont val="Times New Roman"/>
        <family val="1"/>
      </rPr>
      <t>/</t>
    </r>
    <r>
      <rPr>
        <sz val="11"/>
        <color theme="1"/>
        <rFont val="標楷體"/>
        <family val="4"/>
        <charset val="136"/>
      </rPr>
      <t>家</t>
    </r>
    <r>
      <rPr>
        <sz val="11"/>
        <color theme="1"/>
        <rFont val="Times New Roman"/>
        <family val="1"/>
      </rPr>
      <t>)</t>
    </r>
  </si>
  <si>
    <r>
      <t>(</t>
    </r>
    <r>
      <rPr>
        <sz val="12"/>
        <color theme="1"/>
        <rFont val="標楷體"/>
        <family val="4"/>
        <charset val="136"/>
      </rPr>
      <t>家</t>
    </r>
    <r>
      <rPr>
        <sz val="12"/>
        <color theme="1"/>
        <rFont val="Times New Roman"/>
        <family val="1"/>
      </rPr>
      <t>)</t>
    </r>
  </si>
  <si>
    <r>
      <t>(</t>
    </r>
    <r>
      <rPr>
        <sz val="11"/>
        <color theme="1"/>
        <rFont val="標楷體"/>
        <family val="4"/>
        <charset val="136"/>
      </rPr>
      <t>千元</t>
    </r>
    <r>
      <rPr>
        <sz val="11"/>
        <color theme="1"/>
        <rFont val="Times New Roman"/>
        <family val="1"/>
      </rPr>
      <t>/</t>
    </r>
    <r>
      <rPr>
        <sz val="11"/>
        <color theme="1"/>
        <rFont val="標楷體"/>
        <family val="4"/>
        <charset val="136"/>
      </rPr>
      <t>家</t>
    </r>
    <r>
      <rPr>
        <sz val="11"/>
        <color theme="1"/>
        <rFont val="Times New Roman"/>
        <family val="1"/>
      </rPr>
      <t>)</t>
    </r>
  </si>
  <si>
    <r>
      <t>（</t>
    </r>
    <r>
      <rPr>
        <sz val="11"/>
        <color theme="1"/>
        <rFont val="Times New Roman"/>
        <family val="1"/>
      </rPr>
      <t>%</t>
    </r>
    <r>
      <rPr>
        <sz val="11"/>
        <color theme="1"/>
        <rFont val="標楷體"/>
        <family val="4"/>
        <charset val="136"/>
      </rPr>
      <t>）</t>
    </r>
  </si>
  <si>
    <r>
      <t>(</t>
    </r>
    <r>
      <rPr>
        <sz val="12"/>
        <color theme="1"/>
        <rFont val="標楷體"/>
        <family val="4"/>
        <charset val="136"/>
      </rPr>
      <t>千元</t>
    </r>
    <r>
      <rPr>
        <sz val="12"/>
        <color theme="1"/>
        <rFont val="Times New Roman"/>
        <family val="1"/>
      </rPr>
      <t>/</t>
    </r>
    <r>
      <rPr>
        <sz val="12"/>
        <color theme="1"/>
        <rFont val="標楷體"/>
        <family val="4"/>
        <charset val="136"/>
      </rPr>
      <t>家</t>
    </r>
    <r>
      <rPr>
        <sz val="12"/>
        <color theme="1"/>
        <rFont val="Times New Roman"/>
        <family val="1"/>
      </rPr>
      <t>)</t>
    </r>
  </si>
  <si>
    <r>
      <t>地區</t>
    </r>
    <r>
      <rPr>
        <b/>
        <sz val="11"/>
        <color theme="1"/>
        <rFont val="標楷體"/>
        <family val="4"/>
        <charset val="136"/>
      </rPr>
      <t>別</t>
    </r>
  </si>
  <si>
    <r>
      <t>9</t>
    </r>
    <r>
      <rPr>
        <sz val="12"/>
        <color theme="1"/>
        <rFont val="標楷體"/>
        <family val="4"/>
        <charset val="136"/>
      </rPr>
      <t>人及以下</t>
    </r>
  </si>
  <si>
    <r>
      <t>10</t>
    </r>
    <r>
      <rPr>
        <sz val="12"/>
        <color theme="1"/>
        <rFont val="標楷體"/>
        <family val="4"/>
        <charset val="136"/>
      </rPr>
      <t>～</t>
    </r>
    <r>
      <rPr>
        <sz val="12"/>
        <color theme="1"/>
        <rFont val="Times New Roman"/>
        <family val="1"/>
      </rPr>
      <t>19</t>
    </r>
    <r>
      <rPr>
        <sz val="12"/>
        <color theme="1"/>
        <rFont val="標楷體"/>
        <family val="4"/>
        <charset val="136"/>
      </rPr>
      <t>人</t>
    </r>
  </si>
  <si>
    <r>
      <t>20</t>
    </r>
    <r>
      <rPr>
        <sz val="12"/>
        <color theme="1"/>
        <rFont val="標楷體"/>
        <family val="4"/>
        <charset val="136"/>
      </rPr>
      <t>～</t>
    </r>
    <r>
      <rPr>
        <sz val="12"/>
        <color theme="1"/>
        <rFont val="Times New Roman"/>
        <family val="1"/>
      </rPr>
      <t>49</t>
    </r>
    <r>
      <rPr>
        <sz val="12"/>
        <color theme="1"/>
        <rFont val="標楷體"/>
        <family val="4"/>
        <charset val="136"/>
      </rPr>
      <t>人</t>
    </r>
  </si>
  <si>
    <r>
      <t>50</t>
    </r>
    <r>
      <rPr>
        <sz val="12"/>
        <color theme="1"/>
        <rFont val="標楷體"/>
        <family val="4"/>
        <charset val="136"/>
      </rPr>
      <t>～</t>
    </r>
    <r>
      <rPr>
        <sz val="12"/>
        <color theme="1"/>
        <rFont val="Times New Roman"/>
        <family val="1"/>
      </rPr>
      <t>99</t>
    </r>
    <r>
      <rPr>
        <sz val="12"/>
        <color theme="1"/>
        <rFont val="標楷體"/>
        <family val="4"/>
        <charset val="136"/>
      </rPr>
      <t>人</t>
    </r>
  </si>
  <si>
    <r>
      <t>100</t>
    </r>
    <r>
      <rPr>
        <sz val="12"/>
        <color theme="1"/>
        <rFont val="標楷體"/>
        <family val="4"/>
        <charset val="136"/>
      </rPr>
      <t>～</t>
    </r>
    <r>
      <rPr>
        <sz val="12"/>
        <color theme="1"/>
        <rFont val="Times New Roman"/>
        <family val="1"/>
      </rPr>
      <t>299</t>
    </r>
    <r>
      <rPr>
        <sz val="12"/>
        <color theme="1"/>
        <rFont val="標楷體"/>
        <family val="4"/>
        <charset val="136"/>
      </rPr>
      <t>人</t>
    </r>
  </si>
  <si>
    <r>
      <t>300</t>
    </r>
    <r>
      <rPr>
        <sz val="12"/>
        <color theme="1"/>
        <rFont val="標楷體"/>
        <family val="4"/>
        <charset val="136"/>
      </rPr>
      <t>人以上</t>
    </r>
  </si>
  <si>
    <r>
      <t>非</t>
    </r>
    <r>
      <rPr>
        <sz val="11"/>
        <color theme="1"/>
        <rFont val="Times New Roman"/>
        <family val="1"/>
      </rPr>
      <t xml:space="preserve">  </t>
    </r>
    <r>
      <rPr>
        <sz val="11"/>
        <color theme="1"/>
        <rFont val="標楷體"/>
        <family val="4"/>
        <charset val="136"/>
      </rPr>
      <t>營</t>
    </r>
    <r>
      <rPr>
        <sz val="11"/>
        <color theme="1"/>
        <rFont val="Times New Roman"/>
        <family val="1"/>
      </rPr>
      <t xml:space="preserve">  </t>
    </r>
    <r>
      <rPr>
        <sz val="11"/>
        <color theme="1"/>
        <rFont val="標楷體"/>
        <family val="4"/>
        <charset val="136"/>
      </rPr>
      <t>業</t>
    </r>
    <r>
      <rPr>
        <sz val="11"/>
        <color theme="1"/>
        <rFont val="Times New Roman"/>
        <family val="1"/>
      </rPr>
      <t xml:space="preserve">  </t>
    </r>
    <r>
      <rPr>
        <sz val="11"/>
        <color theme="1"/>
        <rFont val="標楷體"/>
        <family val="4"/>
        <charset val="136"/>
      </rPr>
      <t>損</t>
    </r>
    <r>
      <rPr>
        <sz val="11"/>
        <color theme="1"/>
        <rFont val="Times New Roman"/>
        <family val="1"/>
      </rPr>
      <t xml:space="preserve">  </t>
    </r>
    <r>
      <rPr>
        <sz val="11"/>
        <color theme="1"/>
        <rFont val="標楷體"/>
        <family val="4"/>
        <charset val="136"/>
      </rPr>
      <t>失</t>
    </r>
    <phoneticPr fontId="4" type="noConversion"/>
  </si>
  <si>
    <r>
      <t>總　計</t>
    </r>
    <r>
      <rPr>
        <b/>
        <sz val="11"/>
        <color theme="1"/>
        <rFont val="Times New Roman"/>
        <family val="1"/>
      </rPr>
      <t xml:space="preserve">  /  91</t>
    </r>
    <r>
      <rPr>
        <b/>
        <sz val="11"/>
        <color theme="1"/>
        <rFont val="細明體"/>
        <family val="3"/>
        <charset val="136"/>
      </rPr>
      <t>年</t>
    </r>
    <phoneticPr fontId="4" type="noConversion"/>
  </si>
  <si>
    <r>
      <t>總　計</t>
    </r>
    <r>
      <rPr>
        <b/>
        <sz val="11"/>
        <color theme="1"/>
        <rFont val="Times New Roman"/>
        <family val="1"/>
      </rPr>
      <t xml:space="preserve">  /  92</t>
    </r>
    <r>
      <rPr>
        <b/>
        <sz val="11"/>
        <color theme="1"/>
        <rFont val="細明體"/>
        <family val="3"/>
        <charset val="136"/>
      </rPr>
      <t>年</t>
    </r>
    <phoneticPr fontId="4" type="noConversion"/>
  </si>
  <si>
    <r>
      <t>總　計</t>
    </r>
    <r>
      <rPr>
        <b/>
        <sz val="11"/>
        <color theme="1"/>
        <rFont val="Times New Roman"/>
        <family val="1"/>
      </rPr>
      <t xml:space="preserve">  /  95</t>
    </r>
    <r>
      <rPr>
        <b/>
        <sz val="11"/>
        <color theme="1"/>
        <rFont val="細明體"/>
        <family val="3"/>
        <charset val="136"/>
      </rPr>
      <t>年</t>
    </r>
    <phoneticPr fontId="4" type="noConversion"/>
  </si>
  <si>
    <r>
      <t>總　計</t>
    </r>
    <r>
      <rPr>
        <b/>
        <sz val="11"/>
        <color theme="1"/>
        <rFont val="Times New Roman"/>
        <family val="1"/>
      </rPr>
      <t xml:space="preserve">  /  96</t>
    </r>
    <r>
      <rPr>
        <b/>
        <sz val="11"/>
        <color theme="1"/>
        <rFont val="細明體"/>
        <family val="3"/>
        <charset val="136"/>
      </rPr>
      <t>年</t>
    </r>
    <phoneticPr fontId="4" type="noConversion"/>
  </si>
  <si>
    <r>
      <t>總　計</t>
    </r>
    <r>
      <rPr>
        <b/>
        <sz val="11"/>
        <color theme="1"/>
        <rFont val="Times New Roman"/>
        <family val="1"/>
      </rPr>
      <t xml:space="preserve">  /  102</t>
    </r>
    <r>
      <rPr>
        <b/>
        <sz val="11"/>
        <color theme="1"/>
        <rFont val="細明體"/>
        <family val="3"/>
        <charset val="136"/>
      </rPr>
      <t>年</t>
    </r>
    <phoneticPr fontId="4" type="noConversion"/>
  </si>
  <si>
    <r>
      <t>總　計</t>
    </r>
    <r>
      <rPr>
        <b/>
        <sz val="11"/>
        <color theme="1"/>
        <rFont val="Times New Roman"/>
        <family val="1"/>
      </rPr>
      <t xml:space="preserve">  /  102</t>
    </r>
    <r>
      <rPr>
        <b/>
        <sz val="11"/>
        <color theme="1"/>
        <rFont val="細明體"/>
        <family val="3"/>
        <charset val="136"/>
      </rPr>
      <t>年</t>
    </r>
    <phoneticPr fontId="4" type="noConversion"/>
  </si>
  <si>
    <r>
      <t>總　計</t>
    </r>
    <r>
      <rPr>
        <b/>
        <sz val="11"/>
        <color theme="1"/>
        <rFont val="Times New Roman"/>
        <family val="1"/>
      </rPr>
      <t xml:space="preserve">  /  103</t>
    </r>
    <r>
      <rPr>
        <b/>
        <sz val="11"/>
        <color theme="1"/>
        <rFont val="細明體"/>
        <family val="3"/>
        <charset val="136"/>
      </rPr>
      <t>年</t>
    </r>
    <phoneticPr fontId="4" type="noConversion"/>
  </si>
  <si>
    <r>
      <t xml:space="preserve">110 </t>
    </r>
    <r>
      <rPr>
        <b/>
        <sz val="11"/>
        <color theme="1"/>
        <rFont val="細明體"/>
        <family val="3"/>
        <charset val="136"/>
      </rPr>
      <t>年</t>
    </r>
    <phoneticPr fontId="22" type="noConversion"/>
  </si>
  <si>
    <r>
      <t>50</t>
    </r>
    <r>
      <rPr>
        <sz val="11"/>
        <color theme="1"/>
        <rFont val="標楷體"/>
        <family val="4"/>
        <charset val="136"/>
      </rPr>
      <t>～</t>
    </r>
    <r>
      <rPr>
        <sz val="11"/>
        <color theme="1"/>
        <rFont val="Times New Roman"/>
        <family val="1"/>
      </rPr>
      <t>99</t>
    </r>
    <r>
      <rPr>
        <sz val="11"/>
        <color theme="1"/>
        <rFont val="標楷體"/>
        <family val="4"/>
        <charset val="136"/>
      </rPr>
      <t>人</t>
    </r>
    <phoneticPr fontId="4" type="noConversion"/>
  </si>
  <si>
    <r>
      <t>50,000</t>
    </r>
    <r>
      <rPr>
        <sz val="11"/>
        <color theme="1"/>
        <rFont val="標楷體"/>
        <family val="4"/>
        <charset val="136"/>
      </rPr>
      <t>萬元～未滿</t>
    </r>
    <r>
      <rPr>
        <sz val="11"/>
        <color theme="1"/>
        <rFont val="Times New Roman"/>
        <family val="1"/>
      </rPr>
      <t>100,000</t>
    </r>
    <r>
      <rPr>
        <sz val="11"/>
        <color theme="1"/>
        <rFont val="標楷體"/>
        <family val="4"/>
        <charset val="136"/>
      </rPr>
      <t>萬元</t>
    </r>
    <phoneticPr fontId="4" type="noConversion"/>
  </si>
  <si>
    <r>
      <rPr>
        <sz val="11"/>
        <color theme="1"/>
        <rFont val="標楷體"/>
        <family val="4"/>
        <charset val="136"/>
      </rPr>
      <t>未滿</t>
    </r>
    <r>
      <rPr>
        <sz val="11"/>
        <color theme="1"/>
        <rFont val="Times New Roman"/>
        <family val="1"/>
      </rPr>
      <t>600</t>
    </r>
    <r>
      <rPr>
        <sz val="11"/>
        <color theme="1"/>
        <rFont val="標楷體"/>
        <family val="4"/>
        <charset val="136"/>
      </rPr>
      <t>萬元</t>
    </r>
    <phoneticPr fontId="4" type="noConversion"/>
  </si>
  <si>
    <r>
      <t>5,000</t>
    </r>
    <r>
      <rPr>
        <sz val="11"/>
        <color theme="1"/>
        <rFont val="標楷體"/>
        <family val="4"/>
        <charset val="136"/>
      </rPr>
      <t>萬元～未滿</t>
    </r>
    <r>
      <rPr>
        <sz val="11"/>
        <color theme="1"/>
        <rFont val="Times New Roman"/>
        <family val="1"/>
      </rPr>
      <t>10,000</t>
    </r>
    <r>
      <rPr>
        <sz val="11"/>
        <color theme="1"/>
        <rFont val="標楷體"/>
        <family val="4"/>
        <charset val="136"/>
      </rPr>
      <t>萬元</t>
    </r>
    <phoneticPr fontId="4" type="noConversion"/>
  </si>
  <si>
    <r>
      <t>非</t>
    </r>
    <r>
      <rPr>
        <sz val="11"/>
        <color theme="1"/>
        <rFont val="Times New Roman"/>
        <family val="1"/>
      </rPr>
      <t xml:space="preserve">  </t>
    </r>
    <r>
      <rPr>
        <sz val="11"/>
        <color theme="1"/>
        <rFont val="標楷體"/>
        <family val="4"/>
        <charset val="136"/>
      </rPr>
      <t>營</t>
    </r>
    <r>
      <rPr>
        <sz val="11"/>
        <color theme="1"/>
        <rFont val="Times New Roman"/>
        <family val="1"/>
      </rPr>
      <t xml:space="preserve">  </t>
    </r>
    <r>
      <rPr>
        <sz val="11"/>
        <color theme="1"/>
        <rFont val="標楷體"/>
        <family val="4"/>
        <charset val="136"/>
      </rPr>
      <t>業</t>
    </r>
    <r>
      <rPr>
        <sz val="11"/>
        <color theme="1"/>
        <rFont val="Times New Roman"/>
        <family val="1"/>
      </rPr>
      <t xml:space="preserve">  </t>
    </r>
    <r>
      <rPr>
        <sz val="11"/>
        <color theme="1"/>
        <rFont val="標楷體"/>
        <family val="4"/>
        <charset val="136"/>
      </rPr>
      <t>損</t>
    </r>
    <r>
      <rPr>
        <sz val="11"/>
        <color theme="1"/>
        <rFont val="Times New Roman"/>
        <family val="1"/>
      </rPr>
      <t xml:space="preserve">  </t>
    </r>
    <r>
      <rPr>
        <sz val="11"/>
        <color theme="1"/>
        <rFont val="標楷體"/>
        <family val="4"/>
        <charset val="136"/>
      </rPr>
      <t>失</t>
    </r>
    <phoneticPr fontId="4" type="noConversion"/>
  </si>
  <si>
    <r>
      <t>總　計</t>
    </r>
    <r>
      <rPr>
        <b/>
        <sz val="11"/>
        <color theme="1"/>
        <rFont val="Times New Roman"/>
        <family val="1"/>
      </rPr>
      <t xml:space="preserve">  /  92</t>
    </r>
    <r>
      <rPr>
        <b/>
        <sz val="11"/>
        <color theme="1"/>
        <rFont val="細明體"/>
        <family val="3"/>
        <charset val="136"/>
      </rPr>
      <t>年</t>
    </r>
    <phoneticPr fontId="4" type="noConversion"/>
  </si>
  <si>
    <r>
      <t>總　計</t>
    </r>
    <r>
      <rPr>
        <b/>
        <sz val="11"/>
        <color theme="1"/>
        <rFont val="Times New Roman"/>
        <family val="1"/>
      </rPr>
      <t xml:space="preserve">  /  93</t>
    </r>
    <r>
      <rPr>
        <b/>
        <sz val="11"/>
        <color theme="1"/>
        <rFont val="細明體"/>
        <family val="3"/>
        <charset val="136"/>
      </rPr>
      <t>年</t>
    </r>
    <phoneticPr fontId="4" type="noConversion"/>
  </si>
  <si>
    <r>
      <t>年</t>
    </r>
    <r>
      <rPr>
        <sz val="11"/>
        <color theme="1"/>
        <rFont val="Times New Roman"/>
        <family val="1"/>
      </rPr>
      <t xml:space="preserve">   </t>
    </r>
    <r>
      <rPr>
        <sz val="11"/>
        <color theme="1"/>
        <rFont val="標楷體"/>
        <family val="4"/>
        <charset val="136"/>
      </rPr>
      <t>別</t>
    </r>
  </si>
  <si>
    <r>
      <t>(</t>
    </r>
    <r>
      <rPr>
        <sz val="11"/>
        <color theme="1"/>
        <rFont val="標楷體"/>
        <family val="4"/>
        <charset val="136"/>
      </rPr>
      <t>百萬元</t>
    </r>
    <r>
      <rPr>
        <sz val="11"/>
        <color theme="1"/>
        <rFont val="Times New Roman"/>
        <family val="1"/>
      </rPr>
      <t>)</t>
    </r>
  </si>
  <si>
    <r>
      <t>營業支出</t>
    </r>
    <r>
      <rPr>
        <sz val="12"/>
        <color theme="1"/>
        <rFont val="Times New Roman"/>
        <family val="1"/>
      </rPr>
      <t>(</t>
    </r>
    <r>
      <rPr>
        <sz val="12"/>
        <color theme="1"/>
        <rFont val="標楷體"/>
        <family val="4"/>
        <charset val="136"/>
      </rPr>
      <t>續</t>
    </r>
    <r>
      <rPr>
        <sz val="12"/>
        <color theme="1"/>
        <rFont val="Times New Roman"/>
        <family val="1"/>
      </rPr>
      <t>)</t>
    </r>
  </si>
  <si>
    <r>
      <rPr>
        <b/>
        <sz val="12"/>
        <color theme="1"/>
        <rFont val="細明體"/>
        <family val="3"/>
        <charset val="136"/>
      </rPr>
      <t>表</t>
    </r>
    <r>
      <rPr>
        <b/>
        <sz val="12"/>
        <color theme="1"/>
        <rFont val="Times New Roman"/>
        <family val="1"/>
      </rPr>
      <t>30</t>
    </r>
    <r>
      <rPr>
        <b/>
        <sz val="7"/>
        <color theme="1"/>
        <rFont val="Times New Roman"/>
        <family val="1"/>
      </rPr>
      <t xml:space="preserve">  </t>
    </r>
    <r>
      <rPr>
        <b/>
        <sz val="12"/>
        <color theme="1"/>
        <rFont val="標楷體"/>
        <family val="4"/>
        <charset val="136"/>
      </rPr>
      <t>營造業全年各項支出分配</t>
    </r>
    <phoneticPr fontId="4" type="noConversion"/>
  </si>
  <si>
    <r>
      <t xml:space="preserve">利潤
</t>
    </r>
    <r>
      <rPr>
        <sz val="12"/>
        <color theme="1"/>
        <rFont val="Times New Roman"/>
        <family val="1"/>
      </rPr>
      <t>(1)-(2)-(3)+(4)</t>
    </r>
    <phoneticPr fontId="4" type="noConversion"/>
  </si>
  <si>
    <r>
      <t xml:space="preserve">營業淨利
</t>
    </r>
    <r>
      <rPr>
        <sz val="12"/>
        <color theme="1"/>
        <rFont val="Times New Roman"/>
        <family val="1"/>
      </rPr>
      <t>(5)-(6)-(3)+(4)</t>
    </r>
    <phoneticPr fontId="4" type="noConversion"/>
  </si>
  <si>
    <r>
      <t xml:space="preserve">收入總額
</t>
    </r>
    <r>
      <rPr>
        <sz val="12"/>
        <color theme="1"/>
        <rFont val="Times New Roman"/>
        <family val="1"/>
      </rPr>
      <t>(1)</t>
    </r>
    <phoneticPr fontId="4" type="noConversion"/>
  </si>
  <si>
    <r>
      <t xml:space="preserve">支出總額
</t>
    </r>
    <r>
      <rPr>
        <sz val="12"/>
        <color theme="1"/>
        <rFont val="Times New Roman"/>
        <family val="1"/>
      </rPr>
      <t>(2)</t>
    </r>
    <phoneticPr fontId="4" type="noConversion"/>
  </si>
  <si>
    <r>
      <rPr>
        <sz val="12"/>
        <color theme="1"/>
        <rFont val="標楷體"/>
        <family val="4"/>
        <charset val="136"/>
      </rPr>
      <t xml:space="preserve">年初自地自建或合建房屋之在建工程及待售房屋成本
</t>
    </r>
    <r>
      <rPr>
        <sz val="12"/>
        <color theme="1"/>
        <rFont val="Times New Roman"/>
        <family val="1"/>
      </rPr>
      <t>(3)</t>
    </r>
    <phoneticPr fontId="4" type="noConversion"/>
  </si>
  <si>
    <r>
      <rPr>
        <sz val="12"/>
        <color theme="1"/>
        <rFont val="標楷體"/>
        <family val="4"/>
        <charset val="136"/>
      </rPr>
      <t xml:space="preserve">年底自地自建或合建房屋之在建工程及待售房屋成本
</t>
    </r>
    <r>
      <rPr>
        <sz val="12"/>
        <color theme="1"/>
        <rFont val="Times New Roman"/>
        <family val="1"/>
      </rPr>
      <t>(4)</t>
    </r>
    <phoneticPr fontId="4" type="noConversion"/>
  </si>
  <si>
    <r>
      <rPr>
        <sz val="12"/>
        <color theme="1"/>
        <rFont val="標楷體"/>
        <family val="4"/>
        <charset val="136"/>
      </rPr>
      <t xml:space="preserve">營業收入
</t>
    </r>
    <r>
      <rPr>
        <sz val="12"/>
        <color theme="1"/>
        <rFont val="Times New Roman"/>
        <family val="1"/>
      </rPr>
      <t>(5)</t>
    </r>
    <phoneticPr fontId="4" type="noConversion"/>
  </si>
  <si>
    <r>
      <rPr>
        <sz val="12"/>
        <color theme="1"/>
        <rFont val="標楷體"/>
        <family val="4"/>
        <charset val="136"/>
      </rPr>
      <t xml:space="preserve">營業支出
</t>
    </r>
    <r>
      <rPr>
        <sz val="12"/>
        <color theme="1"/>
        <rFont val="Times New Roman"/>
        <family val="1"/>
      </rPr>
      <t>(6)</t>
    </r>
    <phoneticPr fontId="4" type="noConversion"/>
  </si>
  <si>
    <r>
      <t>總　計</t>
    </r>
    <r>
      <rPr>
        <b/>
        <sz val="11"/>
        <color theme="1"/>
        <rFont val="Times New Roman"/>
        <family val="1"/>
      </rPr>
      <t xml:space="preserve">  /  91</t>
    </r>
    <r>
      <rPr>
        <b/>
        <sz val="11"/>
        <color theme="1"/>
        <rFont val="細明體"/>
        <family val="3"/>
        <charset val="136"/>
      </rPr>
      <t>年</t>
    </r>
    <phoneticPr fontId="4" type="noConversion"/>
  </si>
  <si>
    <r>
      <t>總　計</t>
    </r>
    <r>
      <rPr>
        <b/>
        <sz val="11"/>
        <color theme="1"/>
        <rFont val="Times New Roman"/>
        <family val="1"/>
      </rPr>
      <t xml:space="preserve">  /  93</t>
    </r>
    <r>
      <rPr>
        <b/>
        <sz val="11"/>
        <color theme="1"/>
        <rFont val="細明體"/>
        <family val="3"/>
        <charset val="136"/>
      </rPr>
      <t>年</t>
    </r>
    <phoneticPr fontId="4" type="noConversion"/>
  </si>
  <si>
    <r>
      <t>總　計</t>
    </r>
    <r>
      <rPr>
        <b/>
        <sz val="11"/>
        <color theme="1"/>
        <rFont val="Times New Roman"/>
        <family val="1"/>
      </rPr>
      <t xml:space="preserve">  /  96</t>
    </r>
    <r>
      <rPr>
        <b/>
        <sz val="11"/>
        <color theme="1"/>
        <rFont val="細明體"/>
        <family val="3"/>
        <charset val="136"/>
      </rPr>
      <t>年</t>
    </r>
    <phoneticPr fontId="4" type="noConversion"/>
  </si>
  <si>
    <r>
      <t>總　計</t>
    </r>
    <r>
      <rPr>
        <b/>
        <sz val="11"/>
        <color theme="1"/>
        <rFont val="Times New Roman"/>
        <family val="1"/>
      </rPr>
      <t xml:space="preserve">  /  98</t>
    </r>
    <r>
      <rPr>
        <b/>
        <sz val="11"/>
        <color theme="1"/>
        <rFont val="細明體"/>
        <family val="3"/>
        <charset val="136"/>
      </rPr>
      <t>年</t>
    </r>
    <phoneticPr fontId="4" type="noConversion"/>
  </si>
  <si>
    <r>
      <t>總　計</t>
    </r>
    <r>
      <rPr>
        <b/>
        <sz val="11"/>
        <color theme="1"/>
        <rFont val="Times New Roman"/>
        <family val="1"/>
      </rPr>
      <t xml:space="preserve">  /  99</t>
    </r>
    <r>
      <rPr>
        <b/>
        <sz val="11"/>
        <color theme="1"/>
        <rFont val="細明體"/>
        <family val="3"/>
        <charset val="136"/>
      </rPr>
      <t>年</t>
    </r>
    <phoneticPr fontId="4" type="noConversion"/>
  </si>
  <si>
    <r>
      <t>總　計</t>
    </r>
    <r>
      <rPr>
        <b/>
        <sz val="11"/>
        <color theme="1"/>
        <rFont val="Times New Roman"/>
        <family val="1"/>
      </rPr>
      <t xml:space="preserve">  /  100</t>
    </r>
    <r>
      <rPr>
        <b/>
        <sz val="11"/>
        <color theme="1"/>
        <rFont val="細明體"/>
        <family val="3"/>
        <charset val="136"/>
      </rPr>
      <t>年</t>
    </r>
    <phoneticPr fontId="4" type="noConversion"/>
  </si>
  <si>
    <r>
      <t>總　計</t>
    </r>
    <r>
      <rPr>
        <b/>
        <sz val="11"/>
        <color theme="1"/>
        <rFont val="Times New Roman"/>
        <family val="1"/>
      </rPr>
      <t xml:space="preserve">  /  101</t>
    </r>
    <r>
      <rPr>
        <b/>
        <sz val="11"/>
        <color theme="1"/>
        <rFont val="細明體"/>
        <family val="3"/>
        <charset val="136"/>
      </rPr>
      <t>年</t>
    </r>
    <phoneticPr fontId="4" type="noConversion"/>
  </si>
  <si>
    <r>
      <t xml:space="preserve">110 </t>
    </r>
    <r>
      <rPr>
        <b/>
        <sz val="11"/>
        <color theme="1"/>
        <rFont val="細明體"/>
        <family val="3"/>
        <charset val="136"/>
      </rPr>
      <t>年</t>
    </r>
    <phoneticPr fontId="22" type="noConversion"/>
  </si>
  <si>
    <r>
      <t xml:space="preserve">112 </t>
    </r>
    <r>
      <rPr>
        <b/>
        <sz val="11"/>
        <color theme="1"/>
        <rFont val="標楷體"/>
        <family val="4"/>
        <charset val="136"/>
      </rPr>
      <t>年</t>
    </r>
    <phoneticPr fontId="6" type="noConversion"/>
  </si>
  <si>
    <r>
      <t xml:space="preserve">113 </t>
    </r>
    <r>
      <rPr>
        <b/>
        <sz val="11"/>
        <color theme="1"/>
        <rFont val="標楷體"/>
        <family val="4"/>
        <charset val="136"/>
      </rPr>
      <t>年</t>
    </r>
    <phoneticPr fontId="6" type="noConversion"/>
  </si>
  <si>
    <r>
      <t>9</t>
    </r>
    <r>
      <rPr>
        <sz val="11"/>
        <color theme="1"/>
        <rFont val="標楷體"/>
        <family val="4"/>
        <charset val="136"/>
      </rPr>
      <t>人及以下</t>
    </r>
    <phoneticPr fontId="4" type="noConversion"/>
  </si>
  <si>
    <r>
      <t>10</t>
    </r>
    <r>
      <rPr>
        <sz val="11"/>
        <color theme="1"/>
        <rFont val="標楷體"/>
        <family val="4"/>
        <charset val="136"/>
      </rPr>
      <t>～</t>
    </r>
    <r>
      <rPr>
        <sz val="11"/>
        <color theme="1"/>
        <rFont val="Times New Roman"/>
        <family val="1"/>
      </rPr>
      <t>19</t>
    </r>
    <r>
      <rPr>
        <sz val="11"/>
        <color theme="1"/>
        <rFont val="標楷體"/>
        <family val="4"/>
        <charset val="136"/>
      </rPr>
      <t>人</t>
    </r>
    <phoneticPr fontId="4" type="noConversion"/>
  </si>
  <si>
    <r>
      <t>20</t>
    </r>
    <r>
      <rPr>
        <sz val="11"/>
        <color theme="1"/>
        <rFont val="標楷體"/>
        <family val="4"/>
        <charset val="136"/>
      </rPr>
      <t>～</t>
    </r>
    <r>
      <rPr>
        <sz val="11"/>
        <color theme="1"/>
        <rFont val="Times New Roman"/>
        <family val="1"/>
      </rPr>
      <t>49</t>
    </r>
    <r>
      <rPr>
        <sz val="11"/>
        <color theme="1"/>
        <rFont val="標楷體"/>
        <family val="4"/>
        <charset val="136"/>
      </rPr>
      <t>人</t>
    </r>
    <phoneticPr fontId="4" type="noConversion"/>
  </si>
  <si>
    <r>
      <t>50</t>
    </r>
    <r>
      <rPr>
        <sz val="11"/>
        <color theme="1"/>
        <rFont val="標楷體"/>
        <family val="4"/>
        <charset val="136"/>
      </rPr>
      <t>～</t>
    </r>
    <r>
      <rPr>
        <sz val="11"/>
        <color theme="1"/>
        <rFont val="Times New Roman"/>
        <family val="1"/>
      </rPr>
      <t>99</t>
    </r>
    <r>
      <rPr>
        <sz val="11"/>
        <color theme="1"/>
        <rFont val="標楷體"/>
        <family val="4"/>
        <charset val="136"/>
      </rPr>
      <t>人</t>
    </r>
    <phoneticPr fontId="4" type="noConversion"/>
  </si>
  <si>
    <r>
      <t>1,000</t>
    </r>
    <r>
      <rPr>
        <sz val="11"/>
        <color theme="1"/>
        <rFont val="標楷體"/>
        <family val="4"/>
        <charset val="136"/>
      </rPr>
      <t>萬元～未滿</t>
    </r>
    <r>
      <rPr>
        <sz val="11"/>
        <color theme="1"/>
        <rFont val="Times New Roman"/>
        <family val="1"/>
      </rPr>
      <t>2,000</t>
    </r>
    <r>
      <rPr>
        <sz val="11"/>
        <color theme="1"/>
        <rFont val="標楷體"/>
        <family val="4"/>
        <charset val="136"/>
      </rPr>
      <t>萬元</t>
    </r>
    <phoneticPr fontId="4" type="noConversion"/>
  </si>
  <si>
    <r>
      <t>10,000</t>
    </r>
    <r>
      <rPr>
        <sz val="11"/>
        <color theme="1"/>
        <rFont val="標楷體"/>
        <family val="4"/>
        <charset val="136"/>
      </rPr>
      <t>萬元～未滿</t>
    </r>
    <r>
      <rPr>
        <sz val="11"/>
        <color theme="1"/>
        <rFont val="Times New Roman"/>
        <family val="1"/>
      </rPr>
      <t>30,000</t>
    </r>
    <r>
      <rPr>
        <sz val="11"/>
        <color theme="1"/>
        <rFont val="標楷體"/>
        <family val="4"/>
        <charset val="136"/>
      </rPr>
      <t>萬元</t>
    </r>
    <phoneticPr fontId="4" type="noConversion"/>
  </si>
  <si>
    <r>
      <t>100,000</t>
    </r>
    <r>
      <rPr>
        <sz val="11"/>
        <color theme="1"/>
        <rFont val="標楷體"/>
        <family val="4"/>
        <charset val="136"/>
      </rPr>
      <t>萬元～未滿</t>
    </r>
    <r>
      <rPr>
        <sz val="11"/>
        <color theme="1"/>
        <rFont val="Times New Roman"/>
        <family val="1"/>
      </rPr>
      <t>300,000</t>
    </r>
    <r>
      <rPr>
        <sz val="11"/>
        <color theme="1"/>
        <rFont val="標楷體"/>
        <family val="4"/>
        <charset val="136"/>
      </rPr>
      <t>萬元</t>
    </r>
    <phoneticPr fontId="4" type="noConversion"/>
  </si>
  <si>
    <r>
      <t>300,000</t>
    </r>
    <r>
      <rPr>
        <sz val="11"/>
        <color theme="1"/>
        <rFont val="標楷體"/>
        <family val="4"/>
        <charset val="136"/>
      </rPr>
      <t>萬元以上</t>
    </r>
    <phoneticPr fontId="4" type="noConversion"/>
  </si>
  <si>
    <r>
      <t>1,000</t>
    </r>
    <r>
      <rPr>
        <sz val="11"/>
        <color theme="1"/>
        <rFont val="標楷體"/>
        <family val="4"/>
        <charset val="136"/>
      </rPr>
      <t>萬元～未滿</t>
    </r>
    <r>
      <rPr>
        <sz val="11"/>
        <color theme="1"/>
        <rFont val="Times New Roman"/>
        <family val="1"/>
      </rPr>
      <t>2,000</t>
    </r>
    <r>
      <rPr>
        <sz val="11"/>
        <color theme="1"/>
        <rFont val="標楷體"/>
        <family val="4"/>
        <charset val="136"/>
      </rPr>
      <t>萬元</t>
    </r>
    <phoneticPr fontId="4" type="noConversion"/>
  </si>
  <si>
    <r>
      <t>2,000</t>
    </r>
    <r>
      <rPr>
        <sz val="11"/>
        <color theme="1"/>
        <rFont val="標楷體"/>
        <family val="4"/>
        <charset val="136"/>
      </rPr>
      <t>萬元～未滿</t>
    </r>
    <r>
      <rPr>
        <sz val="11"/>
        <color theme="1"/>
        <rFont val="Times New Roman"/>
        <family val="1"/>
      </rPr>
      <t>5,000</t>
    </r>
    <r>
      <rPr>
        <sz val="11"/>
        <color theme="1"/>
        <rFont val="標楷體"/>
        <family val="4"/>
        <charset val="136"/>
      </rPr>
      <t>萬元</t>
    </r>
    <phoneticPr fontId="4" type="noConversion"/>
  </si>
  <si>
    <r>
      <t>5,000</t>
    </r>
    <r>
      <rPr>
        <sz val="11"/>
        <color theme="1"/>
        <rFont val="標楷體"/>
        <family val="4"/>
        <charset val="136"/>
      </rPr>
      <t>萬元～未滿</t>
    </r>
    <r>
      <rPr>
        <sz val="11"/>
        <color theme="1"/>
        <rFont val="Times New Roman"/>
        <family val="1"/>
      </rPr>
      <t>10,000</t>
    </r>
    <r>
      <rPr>
        <sz val="11"/>
        <color theme="1"/>
        <rFont val="標楷體"/>
        <family val="4"/>
        <charset val="136"/>
      </rPr>
      <t>萬元</t>
    </r>
    <phoneticPr fontId="4" type="noConversion"/>
  </si>
  <si>
    <r>
      <t>50,000</t>
    </r>
    <r>
      <rPr>
        <sz val="11"/>
        <color theme="1"/>
        <rFont val="標楷體"/>
        <family val="4"/>
        <charset val="136"/>
      </rPr>
      <t>萬元～未滿</t>
    </r>
    <r>
      <rPr>
        <sz val="11"/>
        <color theme="1"/>
        <rFont val="Times New Roman"/>
        <family val="1"/>
      </rPr>
      <t>100,000</t>
    </r>
    <r>
      <rPr>
        <sz val="11"/>
        <color theme="1"/>
        <rFont val="標楷體"/>
        <family val="4"/>
        <charset val="136"/>
      </rPr>
      <t>萬元</t>
    </r>
    <phoneticPr fontId="4" type="noConversion"/>
  </si>
  <si>
    <r>
      <t>100,000</t>
    </r>
    <r>
      <rPr>
        <sz val="11"/>
        <color theme="1"/>
        <rFont val="標楷體"/>
        <family val="4"/>
        <charset val="136"/>
      </rPr>
      <t>萬元～未滿</t>
    </r>
    <r>
      <rPr>
        <sz val="11"/>
        <color theme="1"/>
        <rFont val="Times New Roman"/>
        <family val="1"/>
      </rPr>
      <t>300,000</t>
    </r>
    <r>
      <rPr>
        <sz val="11"/>
        <color theme="1"/>
        <rFont val="標楷體"/>
        <family val="4"/>
        <charset val="136"/>
      </rPr>
      <t>萬元</t>
    </r>
    <phoneticPr fontId="4" type="noConversion"/>
  </si>
  <si>
    <r>
      <t>註：因各年調查之樣本間關係為獨立。故當年之</t>
    </r>
    <r>
      <rPr>
        <sz val="10"/>
        <color theme="1"/>
        <rFont val="Times New Roman"/>
        <family val="1"/>
      </rPr>
      <t>"</t>
    </r>
    <r>
      <rPr>
        <sz val="10"/>
        <color theme="1"/>
        <rFont val="標楷體"/>
        <family val="4"/>
        <charset val="136"/>
      </rPr>
      <t>年底在建承包工程及自地自建合建房屋施工成本價值</t>
    </r>
    <r>
      <rPr>
        <sz val="10"/>
        <color theme="1"/>
        <rFont val="Times New Roman"/>
        <family val="1"/>
      </rPr>
      <t>"</t>
    </r>
    <r>
      <rPr>
        <sz val="10"/>
        <color theme="1"/>
        <rFont val="標楷體"/>
        <family val="4"/>
        <charset val="136"/>
      </rPr>
      <t xml:space="preserve">不等於上年度
</t>
    </r>
    <r>
      <rPr>
        <sz val="10"/>
        <color theme="1"/>
        <rFont val="Times New Roman"/>
        <family val="1"/>
      </rPr>
      <t xml:space="preserve">         </t>
    </r>
    <r>
      <rPr>
        <sz val="10"/>
        <color theme="1"/>
        <rFont val="標楷體"/>
        <family val="4"/>
        <charset val="136"/>
      </rPr>
      <t>之</t>
    </r>
    <r>
      <rPr>
        <sz val="10"/>
        <color theme="1"/>
        <rFont val="Times New Roman"/>
        <family val="1"/>
      </rPr>
      <t>"</t>
    </r>
    <r>
      <rPr>
        <sz val="10"/>
        <color theme="1"/>
        <rFont val="標楷體"/>
        <family val="4"/>
        <charset val="136"/>
      </rPr>
      <t>年初在建承包工程及自地自建合建房屋施工成本價值</t>
    </r>
    <r>
      <rPr>
        <sz val="10"/>
        <color theme="1"/>
        <rFont val="Times New Roman"/>
        <family val="1"/>
      </rPr>
      <t>"</t>
    </r>
    <r>
      <rPr>
        <sz val="10"/>
        <color theme="1"/>
        <rFont val="標楷體"/>
        <family val="4"/>
        <charset val="136"/>
      </rPr>
      <t>。</t>
    </r>
    <phoneticPr fontId="4" type="noConversion"/>
  </si>
  <si>
    <r>
      <rPr>
        <sz val="12"/>
        <color theme="1"/>
        <rFont val="標楷體"/>
        <family val="4"/>
        <charset val="136"/>
      </rPr>
      <t xml:space="preserve">年初自地自建或合建
房屋之在建工程及待售
房屋成本
</t>
    </r>
    <r>
      <rPr>
        <sz val="12"/>
        <color theme="1"/>
        <rFont val="Times New Roman"/>
        <family val="1"/>
      </rPr>
      <t>(3)</t>
    </r>
    <phoneticPr fontId="4" type="noConversion"/>
  </si>
  <si>
    <r>
      <rPr>
        <sz val="12"/>
        <color theme="1"/>
        <rFont val="標楷體"/>
        <family val="4"/>
        <charset val="136"/>
      </rPr>
      <t xml:space="preserve">年底自地自建或合建
房屋之在建工程及待售
房屋成本
</t>
    </r>
    <r>
      <rPr>
        <sz val="12"/>
        <color theme="1"/>
        <rFont val="Times New Roman"/>
        <family val="1"/>
      </rPr>
      <t>(4)</t>
    </r>
    <phoneticPr fontId="4" type="noConversion"/>
  </si>
  <si>
    <r>
      <t>總　計</t>
    </r>
    <r>
      <rPr>
        <b/>
        <sz val="11"/>
        <color theme="1"/>
        <rFont val="Times New Roman"/>
        <family val="1"/>
      </rPr>
      <t xml:space="preserve">  /  90</t>
    </r>
    <r>
      <rPr>
        <b/>
        <sz val="11"/>
        <color theme="1"/>
        <rFont val="細明體"/>
        <family val="3"/>
        <charset val="136"/>
      </rPr>
      <t>年</t>
    </r>
    <phoneticPr fontId="4" type="noConversion"/>
  </si>
  <si>
    <r>
      <t>總　計</t>
    </r>
    <r>
      <rPr>
        <b/>
        <sz val="11"/>
        <color theme="1"/>
        <rFont val="Times New Roman"/>
        <family val="1"/>
      </rPr>
      <t xml:space="preserve">  /  91</t>
    </r>
    <r>
      <rPr>
        <b/>
        <sz val="11"/>
        <color theme="1"/>
        <rFont val="細明體"/>
        <family val="3"/>
        <charset val="136"/>
      </rPr>
      <t>年</t>
    </r>
    <phoneticPr fontId="4" type="noConversion"/>
  </si>
  <si>
    <r>
      <t>總　計</t>
    </r>
    <r>
      <rPr>
        <b/>
        <sz val="11"/>
        <color theme="1"/>
        <rFont val="Times New Roman"/>
        <family val="1"/>
      </rPr>
      <t xml:space="preserve">  /  95</t>
    </r>
    <r>
      <rPr>
        <b/>
        <sz val="11"/>
        <color theme="1"/>
        <rFont val="細明體"/>
        <family val="3"/>
        <charset val="136"/>
      </rPr>
      <t>年</t>
    </r>
    <phoneticPr fontId="4" type="noConversion"/>
  </si>
  <si>
    <r>
      <t>總　計</t>
    </r>
    <r>
      <rPr>
        <b/>
        <sz val="11"/>
        <color theme="1"/>
        <rFont val="Times New Roman"/>
        <family val="1"/>
      </rPr>
      <t xml:space="preserve">  /  97</t>
    </r>
    <r>
      <rPr>
        <b/>
        <sz val="11"/>
        <color theme="1"/>
        <rFont val="細明體"/>
        <family val="3"/>
        <charset val="136"/>
      </rPr>
      <t>年</t>
    </r>
    <phoneticPr fontId="4" type="noConversion"/>
  </si>
  <si>
    <r>
      <t>總　計</t>
    </r>
    <r>
      <rPr>
        <b/>
        <sz val="11"/>
        <color theme="1"/>
        <rFont val="Times New Roman"/>
        <family val="1"/>
      </rPr>
      <t xml:space="preserve">  /  98</t>
    </r>
    <r>
      <rPr>
        <b/>
        <sz val="11"/>
        <color theme="1"/>
        <rFont val="細明體"/>
        <family val="3"/>
        <charset val="136"/>
      </rPr>
      <t>年</t>
    </r>
    <phoneticPr fontId="4" type="noConversion"/>
  </si>
  <si>
    <r>
      <t xml:space="preserve">112 </t>
    </r>
    <r>
      <rPr>
        <b/>
        <sz val="11"/>
        <color theme="1"/>
        <rFont val="標楷體"/>
        <family val="4"/>
        <charset val="136"/>
      </rPr>
      <t>年</t>
    </r>
    <phoneticPr fontId="6" type="noConversion"/>
  </si>
  <si>
    <r>
      <t xml:space="preserve"> </t>
    </r>
    <r>
      <rPr>
        <sz val="11"/>
        <color theme="1"/>
        <rFont val="標楷體"/>
        <family val="4"/>
        <charset val="136"/>
      </rPr>
      <t>臺</t>
    </r>
    <r>
      <rPr>
        <sz val="11"/>
        <color theme="1"/>
        <rFont val="Times New Roman"/>
        <family val="1"/>
      </rPr>
      <t xml:space="preserve">   </t>
    </r>
    <r>
      <rPr>
        <sz val="11"/>
        <color theme="1"/>
        <rFont val="標楷體"/>
        <family val="4"/>
        <charset val="136"/>
      </rPr>
      <t>北</t>
    </r>
    <r>
      <rPr>
        <sz val="11"/>
        <color theme="1"/>
        <rFont val="Times New Roman"/>
        <family val="1"/>
      </rPr>
      <t xml:space="preserve">   </t>
    </r>
    <r>
      <rPr>
        <sz val="11"/>
        <color theme="1"/>
        <rFont val="標楷體"/>
        <family val="4"/>
        <charset val="136"/>
      </rPr>
      <t>市</t>
    </r>
    <phoneticPr fontId="4" type="noConversion"/>
  </si>
  <si>
    <r>
      <t xml:space="preserve"> </t>
    </r>
    <r>
      <rPr>
        <sz val="11"/>
        <color theme="1"/>
        <rFont val="標楷體"/>
        <family val="4"/>
        <charset val="136"/>
      </rPr>
      <t>中部其他</t>
    </r>
    <phoneticPr fontId="4" type="noConversion"/>
  </si>
  <si>
    <r>
      <t>註：因各年調查之樣本間關係為獨立。故當年之</t>
    </r>
    <r>
      <rPr>
        <sz val="10"/>
        <color theme="1"/>
        <rFont val="Times New Roman"/>
        <family val="1"/>
      </rPr>
      <t>"</t>
    </r>
    <r>
      <rPr>
        <sz val="10"/>
        <color theme="1"/>
        <rFont val="標楷體"/>
        <family val="4"/>
        <charset val="136"/>
      </rPr>
      <t>年底在建承包工程及自地自建合建房屋施工成本價值</t>
    </r>
    <r>
      <rPr>
        <sz val="10"/>
        <color theme="1"/>
        <rFont val="Times New Roman"/>
        <family val="1"/>
      </rPr>
      <t>"</t>
    </r>
    <r>
      <rPr>
        <sz val="10"/>
        <color theme="1"/>
        <rFont val="標楷體"/>
        <family val="4"/>
        <charset val="136"/>
      </rPr>
      <t xml:space="preserve">不等於上年度
</t>
    </r>
    <r>
      <rPr>
        <sz val="10"/>
        <color theme="1"/>
        <rFont val="Times New Roman"/>
        <family val="1"/>
      </rPr>
      <t xml:space="preserve">         </t>
    </r>
    <r>
      <rPr>
        <sz val="10"/>
        <color theme="1"/>
        <rFont val="標楷體"/>
        <family val="4"/>
        <charset val="136"/>
      </rPr>
      <t>之</t>
    </r>
    <r>
      <rPr>
        <sz val="10"/>
        <color theme="1"/>
        <rFont val="Times New Roman"/>
        <family val="1"/>
      </rPr>
      <t>"</t>
    </r>
    <r>
      <rPr>
        <sz val="10"/>
        <color theme="1"/>
        <rFont val="標楷體"/>
        <family val="4"/>
        <charset val="136"/>
      </rPr>
      <t>年初在建承包工程及自地自建合建房屋施工成本價值</t>
    </r>
    <r>
      <rPr>
        <sz val="10"/>
        <color theme="1"/>
        <rFont val="Times New Roman"/>
        <family val="1"/>
      </rPr>
      <t>"</t>
    </r>
    <r>
      <rPr>
        <sz val="10"/>
        <color theme="1"/>
        <rFont val="標楷體"/>
        <family val="4"/>
        <charset val="136"/>
      </rPr>
      <t>。</t>
    </r>
    <phoneticPr fontId="4" type="noConversion"/>
  </si>
  <si>
    <r>
      <t>營建材料耗用價值</t>
    </r>
    <r>
      <rPr>
        <sz val="11"/>
        <color theme="1"/>
        <rFont val="Times New Roman"/>
        <family val="1"/>
      </rPr>
      <t xml:space="preserve"> 
</t>
    </r>
    <r>
      <rPr>
        <sz val="11"/>
        <color theme="1"/>
        <rFont val="標楷體"/>
        <family val="4"/>
        <charset val="136"/>
      </rPr>
      <t>(不包含業主或同業
提供的材料價值)</t>
    </r>
    <phoneticPr fontId="4" type="noConversion"/>
  </si>
  <si>
    <r>
      <t>總　計</t>
    </r>
    <r>
      <rPr>
        <b/>
        <sz val="11"/>
        <color theme="1"/>
        <rFont val="Times New Roman"/>
        <family val="1"/>
      </rPr>
      <t xml:space="preserve">  /  91</t>
    </r>
    <r>
      <rPr>
        <b/>
        <sz val="11"/>
        <color theme="1"/>
        <rFont val="細明體"/>
        <family val="3"/>
        <charset val="136"/>
      </rPr>
      <t>年</t>
    </r>
    <phoneticPr fontId="4" type="noConversion"/>
  </si>
  <si>
    <r>
      <t>總　計</t>
    </r>
    <r>
      <rPr>
        <b/>
        <sz val="11"/>
        <color theme="1"/>
        <rFont val="Times New Roman"/>
        <family val="1"/>
      </rPr>
      <t xml:space="preserve">  /  95</t>
    </r>
    <r>
      <rPr>
        <b/>
        <sz val="11"/>
        <color theme="1"/>
        <rFont val="細明體"/>
        <family val="3"/>
        <charset val="136"/>
      </rPr>
      <t>年</t>
    </r>
    <phoneticPr fontId="4" type="noConversion"/>
  </si>
  <si>
    <r>
      <t>總　計</t>
    </r>
    <r>
      <rPr>
        <b/>
        <sz val="11"/>
        <color theme="1"/>
        <rFont val="Times New Roman"/>
        <family val="1"/>
      </rPr>
      <t xml:space="preserve">  /  96</t>
    </r>
    <r>
      <rPr>
        <b/>
        <sz val="11"/>
        <color theme="1"/>
        <rFont val="細明體"/>
        <family val="3"/>
        <charset val="136"/>
      </rPr>
      <t>年</t>
    </r>
    <phoneticPr fontId="4" type="noConversion"/>
  </si>
  <si>
    <r>
      <t>總　計</t>
    </r>
    <r>
      <rPr>
        <b/>
        <sz val="11"/>
        <color theme="1"/>
        <rFont val="Times New Roman"/>
        <family val="1"/>
      </rPr>
      <t xml:space="preserve">  /  98</t>
    </r>
    <r>
      <rPr>
        <b/>
        <sz val="11"/>
        <color theme="1"/>
        <rFont val="細明體"/>
        <family val="3"/>
        <charset val="136"/>
      </rPr>
      <t>年</t>
    </r>
    <phoneticPr fontId="4" type="noConversion"/>
  </si>
  <si>
    <r>
      <t>總　計</t>
    </r>
    <r>
      <rPr>
        <b/>
        <sz val="11"/>
        <color theme="1"/>
        <rFont val="Times New Roman"/>
        <family val="1"/>
      </rPr>
      <t xml:space="preserve">  /  103</t>
    </r>
    <r>
      <rPr>
        <b/>
        <sz val="11"/>
        <color theme="1"/>
        <rFont val="細明體"/>
        <family val="3"/>
        <charset val="136"/>
      </rPr>
      <t>年</t>
    </r>
    <phoneticPr fontId="4" type="noConversion"/>
  </si>
  <si>
    <r>
      <t xml:space="preserve">104 </t>
    </r>
    <r>
      <rPr>
        <b/>
        <sz val="11"/>
        <color theme="1"/>
        <rFont val="標楷體"/>
        <family val="4"/>
        <charset val="136"/>
      </rPr>
      <t>年</t>
    </r>
    <phoneticPr fontId="6" type="noConversion"/>
  </si>
  <si>
    <r>
      <t xml:space="preserve">105 </t>
    </r>
    <r>
      <rPr>
        <b/>
        <sz val="11"/>
        <color theme="1"/>
        <rFont val="標楷體"/>
        <family val="4"/>
        <charset val="136"/>
      </rPr>
      <t>年</t>
    </r>
    <phoneticPr fontId="6" type="noConversion"/>
  </si>
  <si>
    <r>
      <t>20</t>
    </r>
    <r>
      <rPr>
        <sz val="11"/>
        <color theme="1"/>
        <rFont val="標楷體"/>
        <family val="4"/>
        <charset val="136"/>
      </rPr>
      <t>～</t>
    </r>
    <r>
      <rPr>
        <sz val="11"/>
        <color theme="1"/>
        <rFont val="Times New Roman"/>
        <family val="1"/>
      </rPr>
      <t>49</t>
    </r>
    <r>
      <rPr>
        <sz val="11"/>
        <color theme="1"/>
        <rFont val="標楷體"/>
        <family val="4"/>
        <charset val="136"/>
      </rPr>
      <t>人</t>
    </r>
    <phoneticPr fontId="4" type="noConversion"/>
  </si>
  <si>
    <r>
      <t>50</t>
    </r>
    <r>
      <rPr>
        <sz val="11"/>
        <color theme="1"/>
        <rFont val="標楷體"/>
        <family val="4"/>
        <charset val="136"/>
      </rPr>
      <t>～</t>
    </r>
    <r>
      <rPr>
        <sz val="11"/>
        <color theme="1"/>
        <rFont val="Times New Roman"/>
        <family val="1"/>
      </rPr>
      <t>99</t>
    </r>
    <r>
      <rPr>
        <sz val="11"/>
        <color theme="1"/>
        <rFont val="標楷體"/>
        <family val="4"/>
        <charset val="136"/>
      </rPr>
      <t>人</t>
    </r>
    <phoneticPr fontId="4" type="noConversion"/>
  </si>
  <si>
    <r>
      <t>100</t>
    </r>
    <r>
      <rPr>
        <sz val="11"/>
        <color theme="1"/>
        <rFont val="標楷體"/>
        <family val="4"/>
        <charset val="136"/>
      </rPr>
      <t>～</t>
    </r>
    <r>
      <rPr>
        <sz val="11"/>
        <color theme="1"/>
        <rFont val="Times New Roman"/>
        <family val="1"/>
      </rPr>
      <t>299</t>
    </r>
    <r>
      <rPr>
        <sz val="11"/>
        <color theme="1"/>
        <rFont val="標楷體"/>
        <family val="4"/>
        <charset val="136"/>
      </rPr>
      <t>人</t>
    </r>
    <phoneticPr fontId="4" type="noConversion"/>
  </si>
  <si>
    <r>
      <t>300,000</t>
    </r>
    <r>
      <rPr>
        <sz val="11"/>
        <color theme="1"/>
        <rFont val="標楷體"/>
        <family val="4"/>
        <charset val="136"/>
      </rPr>
      <t>萬元以上</t>
    </r>
    <phoneticPr fontId="4" type="noConversion"/>
  </si>
  <si>
    <r>
      <t>300,000</t>
    </r>
    <r>
      <rPr>
        <sz val="11"/>
        <color theme="1"/>
        <rFont val="標楷體"/>
        <family val="4"/>
        <charset val="136"/>
      </rPr>
      <t>萬元以上</t>
    </r>
    <phoneticPr fontId="4" type="noConversion"/>
  </si>
  <si>
    <r>
      <t>總　計</t>
    </r>
    <r>
      <rPr>
        <b/>
        <sz val="11"/>
        <color theme="1"/>
        <rFont val="Times New Roman"/>
        <family val="1"/>
      </rPr>
      <t xml:space="preserve">  /  100</t>
    </r>
    <r>
      <rPr>
        <b/>
        <sz val="11"/>
        <color theme="1"/>
        <rFont val="細明體"/>
        <family val="3"/>
        <charset val="136"/>
      </rPr>
      <t>年</t>
    </r>
    <phoneticPr fontId="4" type="noConversion"/>
  </si>
  <si>
    <r>
      <t>108</t>
    </r>
    <r>
      <rPr>
        <sz val="12"/>
        <color theme="1"/>
        <rFont val="標楷體"/>
        <family val="4"/>
        <charset val="136"/>
      </rPr>
      <t>年</t>
    </r>
    <phoneticPr fontId="4" type="noConversion"/>
  </si>
  <si>
    <r>
      <t xml:space="preserve">110 </t>
    </r>
    <r>
      <rPr>
        <b/>
        <sz val="11"/>
        <color theme="1"/>
        <rFont val="細明體"/>
        <family val="3"/>
        <charset val="136"/>
      </rPr>
      <t>年</t>
    </r>
    <phoneticPr fontId="22" type="noConversion"/>
  </si>
  <si>
    <r>
      <t>(</t>
    </r>
    <r>
      <rPr>
        <sz val="12"/>
        <color theme="1"/>
        <rFont val="標楷體"/>
        <family val="4"/>
        <charset val="136"/>
      </rPr>
      <t>百萬元</t>
    </r>
    <r>
      <rPr>
        <sz val="12"/>
        <color theme="1"/>
        <rFont val="Times New Roman"/>
        <family val="1"/>
      </rPr>
      <t>)</t>
    </r>
  </si>
  <si>
    <r>
      <t xml:space="preserve">113 </t>
    </r>
    <r>
      <rPr>
        <b/>
        <sz val="11"/>
        <color theme="1"/>
        <rFont val="標楷體"/>
        <family val="4"/>
        <charset val="136"/>
      </rPr>
      <t>年</t>
    </r>
    <phoneticPr fontId="6" type="noConversion"/>
  </si>
  <si>
    <r>
      <t xml:space="preserve"> </t>
    </r>
    <r>
      <rPr>
        <sz val="11"/>
        <color theme="1"/>
        <rFont val="標楷體"/>
        <family val="4"/>
        <charset val="136"/>
      </rPr>
      <t>新</t>
    </r>
    <r>
      <rPr>
        <sz val="11"/>
        <color theme="1"/>
        <rFont val="Times New Roman"/>
        <family val="1"/>
      </rPr>
      <t xml:space="preserve">   </t>
    </r>
    <r>
      <rPr>
        <sz val="11"/>
        <color theme="1"/>
        <rFont val="標楷體"/>
        <family val="4"/>
        <charset val="136"/>
      </rPr>
      <t>北</t>
    </r>
    <r>
      <rPr>
        <sz val="11"/>
        <color theme="1"/>
        <rFont val="Times New Roman"/>
        <family val="1"/>
      </rPr>
      <t xml:space="preserve">   </t>
    </r>
    <r>
      <rPr>
        <sz val="11"/>
        <color theme="1"/>
        <rFont val="標楷體"/>
        <family val="4"/>
        <charset val="136"/>
      </rPr>
      <t>市</t>
    </r>
    <phoneticPr fontId="4" type="noConversion"/>
  </si>
  <si>
    <r>
      <t xml:space="preserve"> </t>
    </r>
    <r>
      <rPr>
        <sz val="11"/>
        <color theme="1"/>
        <rFont val="標楷體"/>
        <family val="4"/>
        <charset val="136"/>
      </rPr>
      <t>臺</t>
    </r>
    <r>
      <rPr>
        <sz val="11"/>
        <color theme="1"/>
        <rFont val="Times New Roman"/>
        <family val="1"/>
      </rPr>
      <t xml:space="preserve">   </t>
    </r>
    <r>
      <rPr>
        <sz val="11"/>
        <color theme="1"/>
        <rFont val="標楷體"/>
        <family val="4"/>
        <charset val="136"/>
      </rPr>
      <t>中</t>
    </r>
    <r>
      <rPr>
        <sz val="11"/>
        <color theme="1"/>
        <rFont val="Times New Roman"/>
        <family val="1"/>
      </rPr>
      <t xml:space="preserve">   </t>
    </r>
    <r>
      <rPr>
        <sz val="11"/>
        <color theme="1"/>
        <rFont val="標楷體"/>
        <family val="4"/>
        <charset val="136"/>
      </rPr>
      <t>市</t>
    </r>
    <phoneticPr fontId="4" type="noConversion"/>
  </si>
  <si>
    <r>
      <t>總　計</t>
    </r>
    <r>
      <rPr>
        <b/>
        <sz val="11"/>
        <color theme="1"/>
        <rFont val="Times New Roman"/>
        <family val="1"/>
      </rPr>
      <t xml:space="preserve">  /  90</t>
    </r>
    <r>
      <rPr>
        <b/>
        <sz val="11"/>
        <color theme="1"/>
        <rFont val="細明體"/>
        <family val="3"/>
        <charset val="136"/>
      </rPr>
      <t>年</t>
    </r>
    <phoneticPr fontId="4" type="noConversion"/>
  </si>
  <si>
    <r>
      <t>總　計</t>
    </r>
    <r>
      <rPr>
        <b/>
        <sz val="11"/>
        <color theme="1"/>
        <rFont val="Times New Roman"/>
        <family val="1"/>
      </rPr>
      <t xml:space="preserve">  /  94</t>
    </r>
    <r>
      <rPr>
        <b/>
        <sz val="11"/>
        <color theme="1"/>
        <rFont val="細明體"/>
        <family val="3"/>
        <charset val="136"/>
      </rPr>
      <t>年</t>
    </r>
    <phoneticPr fontId="4" type="noConversion"/>
  </si>
  <si>
    <r>
      <t>總　計</t>
    </r>
    <r>
      <rPr>
        <b/>
        <sz val="11"/>
        <color theme="1"/>
        <rFont val="Times New Roman"/>
        <family val="1"/>
      </rPr>
      <t xml:space="preserve">  /  98</t>
    </r>
    <r>
      <rPr>
        <b/>
        <sz val="11"/>
        <color theme="1"/>
        <rFont val="細明體"/>
        <family val="3"/>
        <charset val="136"/>
      </rPr>
      <t>年</t>
    </r>
    <phoneticPr fontId="4" type="noConversion"/>
  </si>
  <si>
    <r>
      <t>總　計</t>
    </r>
    <r>
      <rPr>
        <b/>
        <sz val="11"/>
        <color theme="1"/>
        <rFont val="Times New Roman"/>
        <family val="1"/>
      </rPr>
      <t xml:space="preserve">  / 101</t>
    </r>
    <r>
      <rPr>
        <b/>
        <sz val="11"/>
        <color theme="1"/>
        <rFont val="細明體"/>
        <family val="3"/>
        <charset val="136"/>
      </rPr>
      <t>年</t>
    </r>
    <phoneticPr fontId="4" type="noConversion"/>
  </si>
  <si>
    <r>
      <t>總　計</t>
    </r>
    <r>
      <rPr>
        <b/>
        <sz val="11"/>
        <color theme="1"/>
        <rFont val="Times New Roman"/>
        <family val="1"/>
      </rPr>
      <t xml:space="preserve">  / 102</t>
    </r>
    <r>
      <rPr>
        <b/>
        <sz val="11"/>
        <color theme="1"/>
        <rFont val="細明體"/>
        <family val="3"/>
        <charset val="136"/>
      </rPr>
      <t>年</t>
    </r>
    <phoneticPr fontId="4" type="noConversion"/>
  </si>
  <si>
    <r>
      <t>總　計</t>
    </r>
    <r>
      <rPr>
        <b/>
        <sz val="11"/>
        <color theme="1"/>
        <rFont val="Times New Roman"/>
        <family val="1"/>
      </rPr>
      <t xml:space="preserve">  /  103</t>
    </r>
    <r>
      <rPr>
        <b/>
        <sz val="11"/>
        <color theme="1"/>
        <rFont val="細明體"/>
        <family val="3"/>
        <charset val="136"/>
      </rPr>
      <t>年</t>
    </r>
    <phoneticPr fontId="4" type="noConversion"/>
  </si>
  <si>
    <r>
      <t>9</t>
    </r>
    <r>
      <rPr>
        <sz val="11"/>
        <color theme="1"/>
        <rFont val="標楷體"/>
        <family val="4"/>
        <charset val="136"/>
      </rPr>
      <t>人及以下</t>
    </r>
    <phoneticPr fontId="4" type="noConversion"/>
  </si>
  <si>
    <r>
      <t>100,000</t>
    </r>
    <r>
      <rPr>
        <sz val="11"/>
        <color theme="1"/>
        <rFont val="標楷體"/>
        <family val="4"/>
        <charset val="136"/>
      </rPr>
      <t>萬元～未滿</t>
    </r>
    <r>
      <rPr>
        <sz val="11"/>
        <color theme="1"/>
        <rFont val="Times New Roman"/>
        <family val="1"/>
      </rPr>
      <t>300,000</t>
    </r>
    <r>
      <rPr>
        <sz val="11"/>
        <color theme="1"/>
        <rFont val="標楷體"/>
        <family val="4"/>
        <charset val="136"/>
      </rPr>
      <t>萬元</t>
    </r>
    <phoneticPr fontId="4" type="noConversion"/>
  </si>
  <si>
    <r>
      <t>30,000</t>
    </r>
    <r>
      <rPr>
        <sz val="11"/>
        <color theme="1"/>
        <rFont val="標楷體"/>
        <family val="4"/>
        <charset val="136"/>
      </rPr>
      <t>萬元～未滿</t>
    </r>
    <r>
      <rPr>
        <sz val="11"/>
        <color theme="1"/>
        <rFont val="Times New Roman"/>
        <family val="1"/>
      </rPr>
      <t>50,000</t>
    </r>
    <r>
      <rPr>
        <sz val="11"/>
        <color theme="1"/>
        <rFont val="標楷體"/>
        <family val="4"/>
        <charset val="136"/>
      </rPr>
      <t>萬元</t>
    </r>
    <phoneticPr fontId="4" type="noConversion"/>
  </si>
  <si>
    <r>
      <t>總　計</t>
    </r>
    <r>
      <rPr>
        <b/>
        <sz val="11"/>
        <color theme="1"/>
        <rFont val="Times New Roman"/>
        <family val="1"/>
      </rPr>
      <t xml:space="preserve">  /  93</t>
    </r>
    <r>
      <rPr>
        <b/>
        <sz val="11"/>
        <color theme="1"/>
        <rFont val="細明體"/>
        <family val="3"/>
        <charset val="136"/>
      </rPr>
      <t>年</t>
    </r>
    <phoneticPr fontId="4" type="noConversion"/>
  </si>
  <si>
    <r>
      <t>總　計</t>
    </r>
    <r>
      <rPr>
        <b/>
        <sz val="11"/>
        <color theme="1"/>
        <rFont val="Times New Roman"/>
        <family val="1"/>
      </rPr>
      <t xml:space="preserve">  / 101</t>
    </r>
    <r>
      <rPr>
        <b/>
        <sz val="11"/>
        <color theme="1"/>
        <rFont val="細明體"/>
        <family val="3"/>
        <charset val="136"/>
      </rPr>
      <t>年</t>
    </r>
    <phoneticPr fontId="4" type="noConversion"/>
  </si>
  <si>
    <r>
      <t xml:space="preserve"> </t>
    </r>
    <r>
      <rPr>
        <sz val="11"/>
        <color theme="1"/>
        <rFont val="標楷體"/>
        <family val="4"/>
        <charset val="136"/>
      </rPr>
      <t>北部其他</t>
    </r>
    <phoneticPr fontId="4" type="noConversion"/>
  </si>
  <si>
    <r>
      <t>(</t>
    </r>
    <r>
      <rPr>
        <sz val="12"/>
        <color theme="1"/>
        <rFont val="標楷體"/>
        <family val="4"/>
        <charset val="136"/>
      </rPr>
      <t>扣除發包</t>
    </r>
  </si>
  <si>
    <r>
      <t>工程款</t>
    </r>
    <r>
      <rPr>
        <sz val="12"/>
        <color theme="1"/>
        <rFont val="Times New Roman"/>
        <family val="1"/>
      </rPr>
      <t>)</t>
    </r>
  </si>
  <si>
    <r>
      <t>(-)</t>
    </r>
    <r>
      <rPr>
        <sz val="12"/>
        <color theme="1"/>
        <rFont val="標楷體"/>
        <family val="4"/>
        <charset val="136"/>
      </rPr>
      <t>發包工程款</t>
    </r>
  </si>
  <si>
    <r>
      <t>承包工程收入</t>
    </r>
    <r>
      <rPr>
        <sz val="10"/>
        <color theme="1"/>
        <rFont val="Times New Roman"/>
        <family val="1"/>
      </rPr>
      <t>(</t>
    </r>
    <r>
      <rPr>
        <sz val="10"/>
        <color theme="1"/>
        <rFont val="標楷體"/>
        <family val="4"/>
        <charset val="136"/>
      </rPr>
      <t>含發包工程及向同業分包收入部分</t>
    </r>
    <r>
      <rPr>
        <sz val="10"/>
        <color theme="1"/>
        <rFont val="Times New Roman"/>
        <family val="1"/>
      </rPr>
      <t>)</t>
    </r>
  </si>
  <si>
    <r>
      <t>出售自地自建及合建房地產收入</t>
    </r>
    <r>
      <rPr>
        <sz val="10"/>
        <color theme="1"/>
        <rFont val="Times New Roman"/>
        <family val="1"/>
      </rPr>
      <t>(</t>
    </r>
    <r>
      <rPr>
        <sz val="10"/>
        <color theme="1"/>
        <rFont val="標楷體"/>
        <family val="4"/>
        <charset val="136"/>
      </rPr>
      <t>含土地</t>
    </r>
  </si>
  <si>
    <r>
      <t>(</t>
    </r>
    <r>
      <rPr>
        <sz val="10"/>
        <color theme="1"/>
        <rFont val="標楷體"/>
        <family val="4"/>
        <charset val="136"/>
      </rPr>
      <t>減</t>
    </r>
    <r>
      <rPr>
        <sz val="10"/>
        <color theme="1"/>
        <rFont val="Times New Roman"/>
        <family val="1"/>
      </rPr>
      <t>)</t>
    </r>
  </si>
  <si>
    <r>
      <t>價值</t>
    </r>
    <r>
      <rPr>
        <sz val="10"/>
        <color theme="1"/>
        <rFont val="Times New Roman"/>
        <family val="1"/>
      </rPr>
      <t>)</t>
    </r>
  </si>
  <si>
    <r>
      <t>(</t>
    </r>
    <r>
      <rPr>
        <sz val="10"/>
        <color theme="1"/>
        <rFont val="標楷體"/>
        <family val="4"/>
        <charset val="136"/>
      </rPr>
      <t>減發包</t>
    </r>
  </si>
  <si>
    <r>
      <t>工程款</t>
    </r>
    <r>
      <rPr>
        <sz val="10"/>
        <color theme="1"/>
        <rFont val="Times New Roman"/>
        <family val="1"/>
      </rPr>
      <t>)</t>
    </r>
  </si>
  <si>
    <r>
      <t>總　計</t>
    </r>
    <r>
      <rPr>
        <b/>
        <sz val="10"/>
        <color theme="1"/>
        <rFont val="Times New Roman"/>
        <family val="1"/>
      </rPr>
      <t xml:space="preserve">  /  88</t>
    </r>
    <r>
      <rPr>
        <b/>
        <sz val="10"/>
        <color theme="1"/>
        <rFont val="細明體"/>
        <family val="3"/>
        <charset val="136"/>
      </rPr>
      <t>年</t>
    </r>
  </si>
  <si>
    <r>
      <t>總　計</t>
    </r>
    <r>
      <rPr>
        <b/>
        <sz val="10"/>
        <color theme="1"/>
        <rFont val="Times New Roman"/>
        <family val="1"/>
      </rPr>
      <t xml:space="preserve">  /  89</t>
    </r>
    <r>
      <rPr>
        <b/>
        <sz val="10"/>
        <color theme="1"/>
        <rFont val="細明體"/>
        <family val="3"/>
        <charset val="136"/>
      </rPr>
      <t>年</t>
    </r>
  </si>
  <si>
    <r>
      <t>總　計</t>
    </r>
    <r>
      <rPr>
        <b/>
        <sz val="10"/>
        <color theme="1"/>
        <rFont val="Times New Roman"/>
        <family val="1"/>
      </rPr>
      <t xml:space="preserve">  /  90</t>
    </r>
    <r>
      <rPr>
        <b/>
        <sz val="10"/>
        <color theme="1"/>
        <rFont val="細明體"/>
        <family val="3"/>
        <charset val="136"/>
      </rPr>
      <t>年</t>
    </r>
    <phoneticPr fontId="4" type="noConversion"/>
  </si>
  <si>
    <r>
      <t>總　計</t>
    </r>
    <r>
      <rPr>
        <b/>
        <sz val="10"/>
        <color theme="1"/>
        <rFont val="Times New Roman"/>
        <family val="1"/>
      </rPr>
      <t xml:space="preserve">  /  91</t>
    </r>
    <r>
      <rPr>
        <b/>
        <sz val="10"/>
        <color theme="1"/>
        <rFont val="細明體"/>
        <family val="3"/>
        <charset val="136"/>
      </rPr>
      <t>年</t>
    </r>
    <phoneticPr fontId="4" type="noConversion"/>
  </si>
  <si>
    <r>
      <t>總　計</t>
    </r>
    <r>
      <rPr>
        <b/>
        <sz val="10"/>
        <color theme="1"/>
        <rFont val="Times New Roman"/>
        <family val="1"/>
      </rPr>
      <t xml:space="preserve">  /  91</t>
    </r>
    <r>
      <rPr>
        <b/>
        <sz val="10"/>
        <color theme="1"/>
        <rFont val="細明體"/>
        <family val="3"/>
        <charset val="136"/>
      </rPr>
      <t>年</t>
    </r>
    <phoneticPr fontId="4" type="noConversion"/>
  </si>
  <si>
    <r>
      <t>總　計</t>
    </r>
    <r>
      <rPr>
        <b/>
        <sz val="10"/>
        <color theme="1"/>
        <rFont val="Times New Roman"/>
        <family val="1"/>
      </rPr>
      <t xml:space="preserve">  /  92</t>
    </r>
    <r>
      <rPr>
        <b/>
        <sz val="10"/>
        <color theme="1"/>
        <rFont val="細明體"/>
        <family val="3"/>
        <charset val="136"/>
      </rPr>
      <t>年</t>
    </r>
    <phoneticPr fontId="4" type="noConversion"/>
  </si>
  <si>
    <r>
      <t>總　計</t>
    </r>
    <r>
      <rPr>
        <b/>
        <sz val="10"/>
        <color theme="1"/>
        <rFont val="Times New Roman"/>
        <family val="1"/>
      </rPr>
      <t xml:space="preserve">  /  92</t>
    </r>
    <r>
      <rPr>
        <b/>
        <sz val="10"/>
        <color theme="1"/>
        <rFont val="細明體"/>
        <family val="3"/>
        <charset val="136"/>
      </rPr>
      <t>年</t>
    </r>
    <phoneticPr fontId="4" type="noConversion"/>
  </si>
  <si>
    <r>
      <t>總　計</t>
    </r>
    <r>
      <rPr>
        <b/>
        <sz val="10"/>
        <color theme="1"/>
        <rFont val="Times New Roman"/>
        <family val="1"/>
      </rPr>
      <t xml:space="preserve">  /  93</t>
    </r>
    <r>
      <rPr>
        <b/>
        <sz val="10"/>
        <color theme="1"/>
        <rFont val="細明體"/>
        <family val="3"/>
        <charset val="136"/>
      </rPr>
      <t>年</t>
    </r>
    <phoneticPr fontId="4" type="noConversion"/>
  </si>
  <si>
    <r>
      <t>總　計</t>
    </r>
    <r>
      <rPr>
        <b/>
        <sz val="10"/>
        <color theme="1"/>
        <rFont val="Times New Roman"/>
        <family val="1"/>
      </rPr>
      <t xml:space="preserve">  /  93</t>
    </r>
    <r>
      <rPr>
        <b/>
        <sz val="10"/>
        <color theme="1"/>
        <rFont val="細明體"/>
        <family val="3"/>
        <charset val="136"/>
      </rPr>
      <t>年</t>
    </r>
    <phoneticPr fontId="4" type="noConversion"/>
  </si>
  <si>
    <r>
      <t>總　計</t>
    </r>
    <r>
      <rPr>
        <b/>
        <sz val="10"/>
        <color theme="1"/>
        <rFont val="Times New Roman"/>
        <family val="1"/>
      </rPr>
      <t xml:space="preserve">  /  94</t>
    </r>
    <r>
      <rPr>
        <b/>
        <sz val="10"/>
        <color theme="1"/>
        <rFont val="細明體"/>
        <family val="3"/>
        <charset val="136"/>
      </rPr>
      <t>年</t>
    </r>
    <phoneticPr fontId="4" type="noConversion"/>
  </si>
  <si>
    <r>
      <t>總　計</t>
    </r>
    <r>
      <rPr>
        <b/>
        <sz val="10"/>
        <color theme="1"/>
        <rFont val="Times New Roman"/>
        <family val="1"/>
      </rPr>
      <t xml:space="preserve">  /  94</t>
    </r>
    <r>
      <rPr>
        <b/>
        <sz val="10"/>
        <color theme="1"/>
        <rFont val="細明體"/>
        <family val="3"/>
        <charset val="136"/>
      </rPr>
      <t>年</t>
    </r>
    <phoneticPr fontId="4" type="noConversion"/>
  </si>
  <si>
    <r>
      <t>總　計</t>
    </r>
    <r>
      <rPr>
        <b/>
        <sz val="10"/>
        <color theme="1"/>
        <rFont val="Times New Roman"/>
        <family val="1"/>
      </rPr>
      <t xml:space="preserve">  /  95</t>
    </r>
    <r>
      <rPr>
        <b/>
        <sz val="10"/>
        <color theme="1"/>
        <rFont val="細明體"/>
        <family val="3"/>
        <charset val="136"/>
      </rPr>
      <t>年</t>
    </r>
    <phoneticPr fontId="4" type="noConversion"/>
  </si>
  <si>
    <r>
      <t>總　計</t>
    </r>
    <r>
      <rPr>
        <b/>
        <sz val="10"/>
        <color theme="1"/>
        <rFont val="Times New Roman"/>
        <family val="1"/>
      </rPr>
      <t xml:space="preserve">  /  95</t>
    </r>
    <r>
      <rPr>
        <b/>
        <sz val="10"/>
        <color theme="1"/>
        <rFont val="細明體"/>
        <family val="3"/>
        <charset val="136"/>
      </rPr>
      <t>年</t>
    </r>
    <phoneticPr fontId="4" type="noConversion"/>
  </si>
  <si>
    <r>
      <t>總　計</t>
    </r>
    <r>
      <rPr>
        <b/>
        <sz val="10"/>
        <color theme="1"/>
        <rFont val="Times New Roman"/>
        <family val="1"/>
      </rPr>
      <t xml:space="preserve">  /  96</t>
    </r>
    <r>
      <rPr>
        <b/>
        <sz val="10"/>
        <color theme="1"/>
        <rFont val="細明體"/>
        <family val="3"/>
        <charset val="136"/>
      </rPr>
      <t>年</t>
    </r>
    <phoneticPr fontId="4" type="noConversion"/>
  </si>
  <si>
    <r>
      <t>總　計</t>
    </r>
    <r>
      <rPr>
        <b/>
        <sz val="10"/>
        <color theme="1"/>
        <rFont val="Times New Roman"/>
        <family val="1"/>
      </rPr>
      <t xml:space="preserve">  /  97</t>
    </r>
    <r>
      <rPr>
        <b/>
        <sz val="10"/>
        <color theme="1"/>
        <rFont val="細明體"/>
        <family val="3"/>
        <charset val="136"/>
      </rPr>
      <t>年</t>
    </r>
    <phoneticPr fontId="4" type="noConversion"/>
  </si>
  <si>
    <r>
      <t>總　計</t>
    </r>
    <r>
      <rPr>
        <b/>
        <sz val="10"/>
        <color theme="1"/>
        <rFont val="Times New Roman"/>
        <family val="1"/>
      </rPr>
      <t xml:space="preserve">  /  97</t>
    </r>
    <r>
      <rPr>
        <b/>
        <sz val="10"/>
        <color theme="1"/>
        <rFont val="細明體"/>
        <family val="3"/>
        <charset val="136"/>
      </rPr>
      <t>年</t>
    </r>
    <phoneticPr fontId="4" type="noConversion"/>
  </si>
  <si>
    <r>
      <t>總　計</t>
    </r>
    <r>
      <rPr>
        <b/>
        <sz val="10"/>
        <color theme="1"/>
        <rFont val="Times New Roman"/>
        <family val="1"/>
      </rPr>
      <t xml:space="preserve">  /  98</t>
    </r>
    <r>
      <rPr>
        <b/>
        <sz val="10"/>
        <color theme="1"/>
        <rFont val="細明體"/>
        <family val="3"/>
        <charset val="136"/>
      </rPr>
      <t>年</t>
    </r>
    <phoneticPr fontId="4" type="noConversion"/>
  </si>
  <si>
    <r>
      <t>總　計</t>
    </r>
    <r>
      <rPr>
        <b/>
        <sz val="10"/>
        <color theme="1"/>
        <rFont val="Times New Roman"/>
        <family val="1"/>
      </rPr>
      <t xml:space="preserve">  /  99</t>
    </r>
    <r>
      <rPr>
        <b/>
        <sz val="10"/>
        <color theme="1"/>
        <rFont val="細明體"/>
        <family val="3"/>
        <charset val="136"/>
      </rPr>
      <t>年</t>
    </r>
    <phoneticPr fontId="4" type="noConversion"/>
  </si>
  <si>
    <r>
      <t>總　計</t>
    </r>
    <r>
      <rPr>
        <b/>
        <sz val="10"/>
        <color theme="1"/>
        <rFont val="Times New Roman"/>
        <family val="1"/>
      </rPr>
      <t xml:space="preserve">  /  99</t>
    </r>
    <r>
      <rPr>
        <b/>
        <sz val="10"/>
        <color theme="1"/>
        <rFont val="細明體"/>
        <family val="3"/>
        <charset val="136"/>
      </rPr>
      <t>年</t>
    </r>
    <phoneticPr fontId="4" type="noConversion"/>
  </si>
  <si>
    <r>
      <t>總　計</t>
    </r>
    <r>
      <rPr>
        <b/>
        <sz val="10"/>
        <color theme="1"/>
        <rFont val="Times New Roman"/>
        <family val="1"/>
      </rPr>
      <t xml:space="preserve">  /  100</t>
    </r>
    <r>
      <rPr>
        <b/>
        <sz val="10"/>
        <color theme="1"/>
        <rFont val="細明體"/>
        <family val="3"/>
        <charset val="136"/>
      </rPr>
      <t>年</t>
    </r>
    <phoneticPr fontId="4" type="noConversion"/>
  </si>
  <si>
    <r>
      <t>總　計</t>
    </r>
    <r>
      <rPr>
        <b/>
        <sz val="10"/>
        <color theme="1"/>
        <rFont val="Times New Roman"/>
        <family val="1"/>
      </rPr>
      <t xml:space="preserve">  /  100</t>
    </r>
    <r>
      <rPr>
        <b/>
        <sz val="10"/>
        <color theme="1"/>
        <rFont val="細明體"/>
        <family val="3"/>
        <charset val="136"/>
      </rPr>
      <t>年</t>
    </r>
    <phoneticPr fontId="4" type="noConversion"/>
  </si>
  <si>
    <r>
      <t>總　計</t>
    </r>
    <r>
      <rPr>
        <b/>
        <sz val="10"/>
        <color theme="1"/>
        <rFont val="Times New Roman"/>
        <family val="1"/>
      </rPr>
      <t xml:space="preserve">  /  101</t>
    </r>
    <r>
      <rPr>
        <b/>
        <sz val="10"/>
        <color theme="1"/>
        <rFont val="細明體"/>
        <family val="3"/>
        <charset val="136"/>
      </rPr>
      <t>年</t>
    </r>
    <phoneticPr fontId="4" type="noConversion"/>
  </si>
  <si>
    <r>
      <t>總　計</t>
    </r>
    <r>
      <rPr>
        <b/>
        <sz val="10"/>
        <color theme="1"/>
        <rFont val="Times New Roman"/>
        <family val="1"/>
      </rPr>
      <t xml:space="preserve">  /  101</t>
    </r>
    <r>
      <rPr>
        <b/>
        <sz val="10"/>
        <color theme="1"/>
        <rFont val="細明體"/>
        <family val="3"/>
        <charset val="136"/>
      </rPr>
      <t>年</t>
    </r>
    <phoneticPr fontId="4" type="noConversion"/>
  </si>
  <si>
    <r>
      <t>總　計</t>
    </r>
    <r>
      <rPr>
        <b/>
        <sz val="10"/>
        <color theme="1"/>
        <rFont val="Times New Roman"/>
        <family val="1"/>
      </rPr>
      <t xml:space="preserve">  /  102</t>
    </r>
    <r>
      <rPr>
        <b/>
        <sz val="10"/>
        <color theme="1"/>
        <rFont val="細明體"/>
        <family val="3"/>
        <charset val="136"/>
      </rPr>
      <t>年</t>
    </r>
    <phoneticPr fontId="4" type="noConversion"/>
  </si>
  <si>
    <r>
      <t>總　計</t>
    </r>
    <r>
      <rPr>
        <b/>
        <sz val="10"/>
        <color theme="1"/>
        <rFont val="Times New Roman"/>
        <family val="1"/>
      </rPr>
      <t xml:space="preserve">  /  102</t>
    </r>
    <r>
      <rPr>
        <b/>
        <sz val="10"/>
        <color theme="1"/>
        <rFont val="細明體"/>
        <family val="3"/>
        <charset val="136"/>
      </rPr>
      <t>年</t>
    </r>
    <phoneticPr fontId="4" type="noConversion"/>
  </si>
  <si>
    <r>
      <t>總　計</t>
    </r>
    <r>
      <rPr>
        <b/>
        <sz val="10"/>
        <color theme="1"/>
        <rFont val="Times New Roman"/>
        <family val="1"/>
      </rPr>
      <t xml:space="preserve">  /  103</t>
    </r>
    <r>
      <rPr>
        <b/>
        <sz val="10"/>
        <color theme="1"/>
        <rFont val="細明體"/>
        <family val="3"/>
        <charset val="136"/>
      </rPr>
      <t>年</t>
    </r>
    <phoneticPr fontId="4" type="noConversion"/>
  </si>
  <si>
    <r>
      <t xml:space="preserve">104 </t>
    </r>
    <r>
      <rPr>
        <b/>
        <sz val="10"/>
        <color theme="1"/>
        <rFont val="標楷體"/>
        <family val="4"/>
        <charset val="136"/>
      </rPr>
      <t>年</t>
    </r>
    <phoneticPr fontId="6" type="noConversion"/>
  </si>
  <si>
    <r>
      <t xml:space="preserve">104 </t>
    </r>
    <r>
      <rPr>
        <b/>
        <sz val="10"/>
        <color theme="1"/>
        <rFont val="標楷體"/>
        <family val="4"/>
        <charset val="136"/>
      </rPr>
      <t>年</t>
    </r>
    <phoneticPr fontId="6" type="noConversion"/>
  </si>
  <si>
    <r>
      <t xml:space="preserve">105 </t>
    </r>
    <r>
      <rPr>
        <b/>
        <sz val="10"/>
        <color theme="1"/>
        <rFont val="標楷體"/>
        <family val="4"/>
        <charset val="136"/>
      </rPr>
      <t>年</t>
    </r>
    <phoneticPr fontId="6" type="noConversion"/>
  </si>
  <si>
    <r>
      <t xml:space="preserve">105 </t>
    </r>
    <r>
      <rPr>
        <b/>
        <sz val="10"/>
        <color theme="1"/>
        <rFont val="標楷體"/>
        <family val="4"/>
        <charset val="136"/>
      </rPr>
      <t>年</t>
    </r>
    <phoneticPr fontId="6" type="noConversion"/>
  </si>
  <si>
    <r>
      <t xml:space="preserve">110 </t>
    </r>
    <r>
      <rPr>
        <b/>
        <sz val="10"/>
        <color theme="1"/>
        <rFont val="細明體"/>
        <family val="3"/>
        <charset val="136"/>
      </rPr>
      <t>年</t>
    </r>
    <phoneticPr fontId="22" type="noConversion"/>
  </si>
  <si>
    <r>
      <t xml:space="preserve">112 </t>
    </r>
    <r>
      <rPr>
        <b/>
        <sz val="10"/>
        <color theme="1"/>
        <rFont val="標楷體"/>
        <family val="4"/>
        <charset val="136"/>
      </rPr>
      <t>年</t>
    </r>
    <phoneticPr fontId="6" type="noConversion"/>
  </si>
  <si>
    <r>
      <t xml:space="preserve">112 </t>
    </r>
    <r>
      <rPr>
        <b/>
        <sz val="10"/>
        <color theme="1"/>
        <rFont val="標楷體"/>
        <family val="4"/>
        <charset val="136"/>
      </rPr>
      <t>年</t>
    </r>
    <phoneticPr fontId="6" type="noConversion"/>
  </si>
  <si>
    <r>
      <t xml:space="preserve">113 </t>
    </r>
    <r>
      <rPr>
        <b/>
        <sz val="10"/>
        <color theme="1"/>
        <rFont val="標楷體"/>
        <family val="4"/>
        <charset val="136"/>
      </rPr>
      <t>年</t>
    </r>
    <phoneticPr fontId="6" type="noConversion"/>
  </si>
  <si>
    <r>
      <t>9</t>
    </r>
    <r>
      <rPr>
        <sz val="10"/>
        <color theme="1"/>
        <rFont val="標楷體"/>
        <family val="4"/>
        <charset val="136"/>
      </rPr>
      <t>人及以下</t>
    </r>
    <phoneticPr fontId="4" type="noConversion"/>
  </si>
  <si>
    <r>
      <t>9</t>
    </r>
    <r>
      <rPr>
        <sz val="10"/>
        <color theme="1"/>
        <rFont val="標楷體"/>
        <family val="4"/>
        <charset val="136"/>
      </rPr>
      <t>人及以下</t>
    </r>
    <phoneticPr fontId="4" type="noConversion"/>
  </si>
  <si>
    <r>
      <t>10</t>
    </r>
    <r>
      <rPr>
        <sz val="10"/>
        <color theme="1"/>
        <rFont val="標楷體"/>
        <family val="4"/>
        <charset val="136"/>
      </rPr>
      <t>～</t>
    </r>
    <r>
      <rPr>
        <sz val="10"/>
        <color theme="1"/>
        <rFont val="Times New Roman"/>
        <family val="1"/>
      </rPr>
      <t>19</t>
    </r>
    <r>
      <rPr>
        <sz val="10"/>
        <color theme="1"/>
        <rFont val="標楷體"/>
        <family val="4"/>
        <charset val="136"/>
      </rPr>
      <t>人</t>
    </r>
    <phoneticPr fontId="4" type="noConversion"/>
  </si>
  <si>
    <r>
      <t>10</t>
    </r>
    <r>
      <rPr>
        <sz val="10"/>
        <color theme="1"/>
        <rFont val="標楷體"/>
        <family val="4"/>
        <charset val="136"/>
      </rPr>
      <t>～</t>
    </r>
    <r>
      <rPr>
        <sz val="10"/>
        <color theme="1"/>
        <rFont val="Times New Roman"/>
        <family val="1"/>
      </rPr>
      <t>19</t>
    </r>
    <r>
      <rPr>
        <sz val="10"/>
        <color theme="1"/>
        <rFont val="標楷體"/>
        <family val="4"/>
        <charset val="136"/>
      </rPr>
      <t>人</t>
    </r>
    <phoneticPr fontId="4" type="noConversion"/>
  </si>
  <si>
    <r>
      <t>20</t>
    </r>
    <r>
      <rPr>
        <sz val="10"/>
        <color theme="1"/>
        <rFont val="標楷體"/>
        <family val="4"/>
        <charset val="136"/>
      </rPr>
      <t>～</t>
    </r>
    <r>
      <rPr>
        <sz val="10"/>
        <color theme="1"/>
        <rFont val="Times New Roman"/>
        <family val="1"/>
      </rPr>
      <t>49</t>
    </r>
    <r>
      <rPr>
        <sz val="10"/>
        <color theme="1"/>
        <rFont val="標楷體"/>
        <family val="4"/>
        <charset val="136"/>
      </rPr>
      <t>人</t>
    </r>
    <phoneticPr fontId="4" type="noConversion"/>
  </si>
  <si>
    <r>
      <t>20</t>
    </r>
    <r>
      <rPr>
        <sz val="10"/>
        <color theme="1"/>
        <rFont val="標楷體"/>
        <family val="4"/>
        <charset val="136"/>
      </rPr>
      <t>～</t>
    </r>
    <r>
      <rPr>
        <sz val="10"/>
        <color theme="1"/>
        <rFont val="Times New Roman"/>
        <family val="1"/>
      </rPr>
      <t>49</t>
    </r>
    <r>
      <rPr>
        <sz val="10"/>
        <color theme="1"/>
        <rFont val="標楷體"/>
        <family val="4"/>
        <charset val="136"/>
      </rPr>
      <t>人</t>
    </r>
    <phoneticPr fontId="4" type="noConversion"/>
  </si>
  <si>
    <r>
      <t>50</t>
    </r>
    <r>
      <rPr>
        <sz val="10"/>
        <color theme="1"/>
        <rFont val="標楷體"/>
        <family val="4"/>
        <charset val="136"/>
      </rPr>
      <t>～</t>
    </r>
    <r>
      <rPr>
        <sz val="10"/>
        <color theme="1"/>
        <rFont val="Times New Roman"/>
        <family val="1"/>
      </rPr>
      <t>99</t>
    </r>
    <r>
      <rPr>
        <sz val="10"/>
        <color theme="1"/>
        <rFont val="標楷體"/>
        <family val="4"/>
        <charset val="136"/>
      </rPr>
      <t>人</t>
    </r>
    <phoneticPr fontId="4" type="noConversion"/>
  </si>
  <si>
    <r>
      <t>100</t>
    </r>
    <r>
      <rPr>
        <sz val="10"/>
        <color theme="1"/>
        <rFont val="標楷體"/>
        <family val="4"/>
        <charset val="136"/>
      </rPr>
      <t>～</t>
    </r>
    <r>
      <rPr>
        <sz val="10"/>
        <color theme="1"/>
        <rFont val="Times New Roman"/>
        <family val="1"/>
      </rPr>
      <t>299</t>
    </r>
    <r>
      <rPr>
        <sz val="10"/>
        <color theme="1"/>
        <rFont val="標楷體"/>
        <family val="4"/>
        <charset val="136"/>
      </rPr>
      <t>人</t>
    </r>
    <phoneticPr fontId="4" type="noConversion"/>
  </si>
  <si>
    <r>
      <t>300</t>
    </r>
    <r>
      <rPr>
        <sz val="10"/>
        <color theme="1"/>
        <rFont val="標楷體"/>
        <family val="4"/>
        <charset val="136"/>
      </rPr>
      <t>人以上</t>
    </r>
    <phoneticPr fontId="4" type="noConversion"/>
  </si>
  <si>
    <r>
      <t>300</t>
    </r>
    <r>
      <rPr>
        <sz val="10"/>
        <color theme="1"/>
        <rFont val="標楷體"/>
        <family val="4"/>
        <charset val="136"/>
      </rPr>
      <t>人以上</t>
    </r>
    <phoneticPr fontId="4" type="noConversion"/>
  </si>
  <si>
    <r>
      <rPr>
        <sz val="10"/>
        <color theme="1"/>
        <rFont val="標楷體"/>
        <family val="4"/>
        <charset val="136"/>
      </rPr>
      <t>未滿</t>
    </r>
    <r>
      <rPr>
        <sz val="10"/>
        <color theme="1"/>
        <rFont val="Times New Roman"/>
        <family val="1"/>
      </rPr>
      <t>600</t>
    </r>
    <r>
      <rPr>
        <sz val="10"/>
        <color theme="1"/>
        <rFont val="標楷體"/>
        <family val="4"/>
        <charset val="136"/>
      </rPr>
      <t>萬元</t>
    </r>
    <phoneticPr fontId="4" type="noConversion"/>
  </si>
  <si>
    <r>
      <t>600</t>
    </r>
    <r>
      <rPr>
        <sz val="10"/>
        <color theme="1"/>
        <rFont val="標楷體"/>
        <family val="4"/>
        <charset val="136"/>
      </rPr>
      <t>萬元～未滿</t>
    </r>
    <r>
      <rPr>
        <sz val="10"/>
        <color theme="1"/>
        <rFont val="Times New Roman"/>
        <family val="1"/>
      </rPr>
      <t>1,000</t>
    </r>
    <r>
      <rPr>
        <sz val="10"/>
        <color theme="1"/>
        <rFont val="標楷體"/>
        <family val="4"/>
        <charset val="136"/>
      </rPr>
      <t>萬元</t>
    </r>
    <phoneticPr fontId="4" type="noConversion"/>
  </si>
  <si>
    <r>
      <t>1,000</t>
    </r>
    <r>
      <rPr>
        <sz val="10"/>
        <color theme="1"/>
        <rFont val="標楷體"/>
        <family val="4"/>
        <charset val="136"/>
      </rPr>
      <t>萬元～未滿</t>
    </r>
    <r>
      <rPr>
        <sz val="10"/>
        <color theme="1"/>
        <rFont val="Times New Roman"/>
        <family val="1"/>
      </rPr>
      <t>2,000</t>
    </r>
    <r>
      <rPr>
        <sz val="10"/>
        <color theme="1"/>
        <rFont val="標楷體"/>
        <family val="4"/>
        <charset val="136"/>
      </rPr>
      <t>萬元</t>
    </r>
    <phoneticPr fontId="4" type="noConversion"/>
  </si>
  <si>
    <r>
      <t>2,000</t>
    </r>
    <r>
      <rPr>
        <sz val="10"/>
        <color theme="1"/>
        <rFont val="標楷體"/>
        <family val="4"/>
        <charset val="136"/>
      </rPr>
      <t>萬元～未滿</t>
    </r>
    <r>
      <rPr>
        <sz val="10"/>
        <color theme="1"/>
        <rFont val="Times New Roman"/>
        <family val="1"/>
      </rPr>
      <t>5,000</t>
    </r>
    <r>
      <rPr>
        <sz val="10"/>
        <color theme="1"/>
        <rFont val="標楷體"/>
        <family val="4"/>
        <charset val="136"/>
      </rPr>
      <t>萬元</t>
    </r>
    <phoneticPr fontId="4" type="noConversion"/>
  </si>
  <si>
    <r>
      <t>2,000</t>
    </r>
    <r>
      <rPr>
        <sz val="10"/>
        <color theme="1"/>
        <rFont val="標楷體"/>
        <family val="4"/>
        <charset val="136"/>
      </rPr>
      <t>萬元～未滿</t>
    </r>
    <r>
      <rPr>
        <sz val="10"/>
        <color theme="1"/>
        <rFont val="Times New Roman"/>
        <family val="1"/>
      </rPr>
      <t>5,000</t>
    </r>
    <r>
      <rPr>
        <sz val="10"/>
        <color theme="1"/>
        <rFont val="標楷體"/>
        <family val="4"/>
        <charset val="136"/>
      </rPr>
      <t>萬元</t>
    </r>
    <phoneticPr fontId="4" type="noConversion"/>
  </si>
  <si>
    <r>
      <t>5,000</t>
    </r>
    <r>
      <rPr>
        <sz val="10"/>
        <color theme="1"/>
        <rFont val="標楷體"/>
        <family val="4"/>
        <charset val="136"/>
      </rPr>
      <t>萬元～未滿</t>
    </r>
    <r>
      <rPr>
        <sz val="10"/>
        <color theme="1"/>
        <rFont val="Times New Roman"/>
        <family val="1"/>
      </rPr>
      <t>10,000</t>
    </r>
    <r>
      <rPr>
        <sz val="10"/>
        <color theme="1"/>
        <rFont val="標楷體"/>
        <family val="4"/>
        <charset val="136"/>
      </rPr>
      <t>萬元</t>
    </r>
    <phoneticPr fontId="4" type="noConversion"/>
  </si>
  <si>
    <r>
      <t>30,000</t>
    </r>
    <r>
      <rPr>
        <sz val="10"/>
        <color theme="1"/>
        <rFont val="標楷體"/>
        <family val="4"/>
        <charset val="136"/>
      </rPr>
      <t>萬元～未滿</t>
    </r>
    <r>
      <rPr>
        <sz val="10"/>
        <color theme="1"/>
        <rFont val="Times New Roman"/>
        <family val="1"/>
      </rPr>
      <t>50,000</t>
    </r>
    <r>
      <rPr>
        <sz val="10"/>
        <color theme="1"/>
        <rFont val="標楷體"/>
        <family val="4"/>
        <charset val="136"/>
      </rPr>
      <t>萬元</t>
    </r>
    <phoneticPr fontId="4" type="noConversion"/>
  </si>
  <si>
    <r>
      <t>30,000</t>
    </r>
    <r>
      <rPr>
        <sz val="10"/>
        <color theme="1"/>
        <rFont val="標楷體"/>
        <family val="4"/>
        <charset val="136"/>
      </rPr>
      <t>萬元～未滿</t>
    </r>
    <r>
      <rPr>
        <sz val="10"/>
        <color theme="1"/>
        <rFont val="Times New Roman"/>
        <family val="1"/>
      </rPr>
      <t>50,000</t>
    </r>
    <r>
      <rPr>
        <sz val="10"/>
        <color theme="1"/>
        <rFont val="標楷體"/>
        <family val="4"/>
        <charset val="136"/>
      </rPr>
      <t>萬元</t>
    </r>
    <phoneticPr fontId="4" type="noConversion"/>
  </si>
  <si>
    <r>
      <t>300,000</t>
    </r>
    <r>
      <rPr>
        <sz val="10"/>
        <color theme="1"/>
        <rFont val="標楷體"/>
        <family val="4"/>
        <charset val="136"/>
      </rPr>
      <t>萬元以上</t>
    </r>
    <phoneticPr fontId="4" type="noConversion"/>
  </si>
  <si>
    <r>
      <t>600</t>
    </r>
    <r>
      <rPr>
        <sz val="10"/>
        <color theme="1"/>
        <rFont val="標楷體"/>
        <family val="4"/>
        <charset val="136"/>
      </rPr>
      <t>萬元～未滿</t>
    </r>
    <r>
      <rPr>
        <sz val="10"/>
        <color theme="1"/>
        <rFont val="Times New Roman"/>
        <family val="1"/>
      </rPr>
      <t>1,000</t>
    </r>
    <r>
      <rPr>
        <sz val="10"/>
        <color theme="1"/>
        <rFont val="標楷體"/>
        <family val="4"/>
        <charset val="136"/>
      </rPr>
      <t>萬元</t>
    </r>
    <phoneticPr fontId="4" type="noConversion"/>
  </si>
  <si>
    <r>
      <t>2,000</t>
    </r>
    <r>
      <rPr>
        <sz val="10"/>
        <color theme="1"/>
        <rFont val="標楷體"/>
        <family val="4"/>
        <charset val="136"/>
      </rPr>
      <t>萬元～未滿</t>
    </r>
    <r>
      <rPr>
        <sz val="10"/>
        <color theme="1"/>
        <rFont val="Times New Roman"/>
        <family val="1"/>
      </rPr>
      <t>5,000</t>
    </r>
    <r>
      <rPr>
        <sz val="10"/>
        <color theme="1"/>
        <rFont val="標楷體"/>
        <family val="4"/>
        <charset val="136"/>
      </rPr>
      <t>萬元</t>
    </r>
    <phoneticPr fontId="4" type="noConversion"/>
  </si>
  <si>
    <r>
      <t>5,000</t>
    </r>
    <r>
      <rPr>
        <sz val="10"/>
        <color theme="1"/>
        <rFont val="標楷體"/>
        <family val="4"/>
        <charset val="136"/>
      </rPr>
      <t>萬元～未滿</t>
    </r>
    <r>
      <rPr>
        <sz val="10"/>
        <color theme="1"/>
        <rFont val="Times New Roman"/>
        <family val="1"/>
      </rPr>
      <t>10,000</t>
    </r>
    <r>
      <rPr>
        <sz val="10"/>
        <color theme="1"/>
        <rFont val="標楷體"/>
        <family val="4"/>
        <charset val="136"/>
      </rPr>
      <t>萬元</t>
    </r>
    <phoneticPr fontId="4" type="noConversion"/>
  </si>
  <si>
    <r>
      <t>10,000</t>
    </r>
    <r>
      <rPr>
        <sz val="10"/>
        <color theme="1"/>
        <rFont val="標楷體"/>
        <family val="4"/>
        <charset val="136"/>
      </rPr>
      <t>萬元～未滿</t>
    </r>
    <r>
      <rPr>
        <sz val="10"/>
        <color theme="1"/>
        <rFont val="Times New Roman"/>
        <family val="1"/>
      </rPr>
      <t>30,000</t>
    </r>
    <r>
      <rPr>
        <sz val="10"/>
        <color theme="1"/>
        <rFont val="標楷體"/>
        <family val="4"/>
        <charset val="136"/>
      </rPr>
      <t>萬元</t>
    </r>
    <phoneticPr fontId="4" type="noConversion"/>
  </si>
  <si>
    <r>
      <t>30,000</t>
    </r>
    <r>
      <rPr>
        <sz val="10"/>
        <color theme="1"/>
        <rFont val="標楷體"/>
        <family val="4"/>
        <charset val="136"/>
      </rPr>
      <t>萬元～未滿</t>
    </r>
    <r>
      <rPr>
        <sz val="10"/>
        <color theme="1"/>
        <rFont val="Times New Roman"/>
        <family val="1"/>
      </rPr>
      <t>50,000</t>
    </r>
    <r>
      <rPr>
        <sz val="10"/>
        <color theme="1"/>
        <rFont val="標楷體"/>
        <family val="4"/>
        <charset val="136"/>
      </rPr>
      <t>萬元</t>
    </r>
    <phoneticPr fontId="4" type="noConversion"/>
  </si>
  <si>
    <r>
      <t>100,000</t>
    </r>
    <r>
      <rPr>
        <sz val="10"/>
        <color theme="1"/>
        <rFont val="標楷體"/>
        <family val="4"/>
        <charset val="136"/>
      </rPr>
      <t>萬元～未滿</t>
    </r>
    <r>
      <rPr>
        <sz val="10"/>
        <color theme="1"/>
        <rFont val="Times New Roman"/>
        <family val="1"/>
      </rPr>
      <t>300,000</t>
    </r>
    <r>
      <rPr>
        <sz val="10"/>
        <color theme="1"/>
        <rFont val="標楷體"/>
        <family val="4"/>
        <charset val="136"/>
      </rPr>
      <t>萬元</t>
    </r>
    <phoneticPr fontId="4" type="noConversion"/>
  </si>
  <si>
    <r>
      <t>100,000</t>
    </r>
    <r>
      <rPr>
        <sz val="10"/>
        <color theme="1"/>
        <rFont val="標楷體"/>
        <family val="4"/>
        <charset val="136"/>
      </rPr>
      <t>萬元～未滿</t>
    </r>
    <r>
      <rPr>
        <sz val="10"/>
        <color theme="1"/>
        <rFont val="Times New Roman"/>
        <family val="1"/>
      </rPr>
      <t>300,000</t>
    </r>
    <r>
      <rPr>
        <sz val="10"/>
        <color theme="1"/>
        <rFont val="標楷體"/>
        <family val="4"/>
        <charset val="136"/>
      </rPr>
      <t>萬元</t>
    </r>
    <phoneticPr fontId="4" type="noConversion"/>
  </si>
  <si>
    <r>
      <t>300,000</t>
    </r>
    <r>
      <rPr>
        <sz val="10"/>
        <color theme="1"/>
        <rFont val="標楷體"/>
        <family val="4"/>
        <charset val="136"/>
      </rPr>
      <t>萬元以上</t>
    </r>
    <phoneticPr fontId="4" type="noConversion"/>
  </si>
  <si>
    <r>
      <t>300,000</t>
    </r>
    <r>
      <rPr>
        <sz val="10"/>
        <color theme="1"/>
        <rFont val="標楷體"/>
        <family val="4"/>
        <charset val="136"/>
      </rPr>
      <t>萬元以上</t>
    </r>
    <phoneticPr fontId="4" type="noConversion"/>
  </si>
  <si>
    <r>
      <rPr>
        <sz val="10"/>
        <color theme="1"/>
        <rFont val="標楷體"/>
        <family val="4"/>
        <charset val="136"/>
      </rPr>
      <t>未滿</t>
    </r>
    <r>
      <rPr>
        <sz val="10"/>
        <color theme="1"/>
        <rFont val="Times New Roman"/>
        <family val="1"/>
      </rPr>
      <t>600</t>
    </r>
    <r>
      <rPr>
        <sz val="10"/>
        <color theme="1"/>
        <rFont val="標楷體"/>
        <family val="4"/>
        <charset val="136"/>
      </rPr>
      <t>萬元</t>
    </r>
    <phoneticPr fontId="4" type="noConversion"/>
  </si>
  <si>
    <r>
      <t>600</t>
    </r>
    <r>
      <rPr>
        <sz val="10"/>
        <color theme="1"/>
        <rFont val="標楷體"/>
        <family val="4"/>
        <charset val="136"/>
      </rPr>
      <t>萬元～未滿</t>
    </r>
    <r>
      <rPr>
        <sz val="10"/>
        <color theme="1"/>
        <rFont val="Times New Roman"/>
        <family val="1"/>
      </rPr>
      <t>1,000</t>
    </r>
    <r>
      <rPr>
        <sz val="10"/>
        <color theme="1"/>
        <rFont val="標楷體"/>
        <family val="4"/>
        <charset val="136"/>
      </rPr>
      <t>萬元</t>
    </r>
    <phoneticPr fontId="4" type="noConversion"/>
  </si>
  <si>
    <r>
      <t>2,000</t>
    </r>
    <r>
      <rPr>
        <sz val="10"/>
        <color theme="1"/>
        <rFont val="標楷體"/>
        <family val="4"/>
        <charset val="136"/>
      </rPr>
      <t>萬元～未滿</t>
    </r>
    <r>
      <rPr>
        <sz val="10"/>
        <color theme="1"/>
        <rFont val="Times New Roman"/>
        <family val="1"/>
      </rPr>
      <t>5,000</t>
    </r>
    <r>
      <rPr>
        <sz val="10"/>
        <color theme="1"/>
        <rFont val="標楷體"/>
        <family val="4"/>
        <charset val="136"/>
      </rPr>
      <t>萬元</t>
    </r>
    <phoneticPr fontId="4" type="noConversion"/>
  </si>
  <si>
    <r>
      <t>5,000</t>
    </r>
    <r>
      <rPr>
        <sz val="10"/>
        <color theme="1"/>
        <rFont val="標楷體"/>
        <family val="4"/>
        <charset val="136"/>
      </rPr>
      <t>萬元～未滿</t>
    </r>
    <r>
      <rPr>
        <sz val="10"/>
        <color theme="1"/>
        <rFont val="Times New Roman"/>
        <family val="1"/>
      </rPr>
      <t>10,000</t>
    </r>
    <r>
      <rPr>
        <sz val="10"/>
        <color theme="1"/>
        <rFont val="標楷體"/>
        <family val="4"/>
        <charset val="136"/>
      </rPr>
      <t>萬元</t>
    </r>
    <phoneticPr fontId="4" type="noConversion"/>
  </si>
  <si>
    <r>
      <t>10,000</t>
    </r>
    <r>
      <rPr>
        <sz val="10"/>
        <color theme="1"/>
        <rFont val="標楷體"/>
        <family val="4"/>
        <charset val="136"/>
      </rPr>
      <t>萬元～未滿</t>
    </r>
    <r>
      <rPr>
        <sz val="10"/>
        <color theme="1"/>
        <rFont val="Times New Roman"/>
        <family val="1"/>
      </rPr>
      <t>30,000</t>
    </r>
    <r>
      <rPr>
        <sz val="10"/>
        <color theme="1"/>
        <rFont val="標楷體"/>
        <family val="4"/>
        <charset val="136"/>
      </rPr>
      <t>萬元</t>
    </r>
    <phoneticPr fontId="4" type="noConversion"/>
  </si>
  <si>
    <r>
      <t>30,000</t>
    </r>
    <r>
      <rPr>
        <sz val="10"/>
        <color theme="1"/>
        <rFont val="標楷體"/>
        <family val="4"/>
        <charset val="136"/>
      </rPr>
      <t>萬元～未滿</t>
    </r>
    <r>
      <rPr>
        <sz val="10"/>
        <color theme="1"/>
        <rFont val="Times New Roman"/>
        <family val="1"/>
      </rPr>
      <t>50,000</t>
    </r>
    <r>
      <rPr>
        <sz val="10"/>
        <color theme="1"/>
        <rFont val="標楷體"/>
        <family val="4"/>
        <charset val="136"/>
      </rPr>
      <t>萬元</t>
    </r>
    <phoneticPr fontId="4" type="noConversion"/>
  </si>
  <si>
    <r>
      <t>50,000</t>
    </r>
    <r>
      <rPr>
        <sz val="10"/>
        <color theme="1"/>
        <rFont val="標楷體"/>
        <family val="4"/>
        <charset val="136"/>
      </rPr>
      <t>萬元～未滿</t>
    </r>
    <r>
      <rPr>
        <sz val="10"/>
        <color theme="1"/>
        <rFont val="Times New Roman"/>
        <family val="1"/>
      </rPr>
      <t>100,000</t>
    </r>
    <r>
      <rPr>
        <sz val="10"/>
        <color theme="1"/>
        <rFont val="標楷體"/>
        <family val="4"/>
        <charset val="136"/>
      </rPr>
      <t>萬元</t>
    </r>
    <phoneticPr fontId="4" type="noConversion"/>
  </si>
  <si>
    <r>
      <t>50,000</t>
    </r>
    <r>
      <rPr>
        <sz val="10"/>
        <color theme="1"/>
        <rFont val="標楷體"/>
        <family val="4"/>
        <charset val="136"/>
      </rPr>
      <t>萬元～未滿</t>
    </r>
    <r>
      <rPr>
        <sz val="10"/>
        <color theme="1"/>
        <rFont val="Times New Roman"/>
        <family val="1"/>
      </rPr>
      <t>100,000</t>
    </r>
    <r>
      <rPr>
        <sz val="10"/>
        <color theme="1"/>
        <rFont val="標楷體"/>
        <family val="4"/>
        <charset val="136"/>
      </rPr>
      <t>萬元</t>
    </r>
    <phoneticPr fontId="4" type="noConversion"/>
  </si>
  <si>
    <r>
      <t>300,000</t>
    </r>
    <r>
      <rPr>
        <sz val="10"/>
        <color theme="1"/>
        <rFont val="標楷體"/>
        <family val="4"/>
        <charset val="136"/>
      </rPr>
      <t>萬元以上</t>
    </r>
    <phoneticPr fontId="4" type="noConversion"/>
  </si>
  <si>
    <r>
      <t xml:space="preserve">        2.</t>
    </r>
    <r>
      <rPr>
        <sz val="10"/>
        <color theme="1"/>
        <rFont val="標楷體"/>
        <family val="4"/>
        <charset val="136"/>
      </rPr>
      <t>工業及服務業普查資料無機電、電路、管道工程項目。</t>
    </r>
    <phoneticPr fontId="4" type="noConversion"/>
  </si>
  <si>
    <r>
      <t xml:space="preserve">        2.</t>
    </r>
    <r>
      <rPr>
        <sz val="10"/>
        <color theme="1"/>
        <rFont val="標楷體"/>
        <family val="4"/>
        <charset val="136"/>
      </rPr>
      <t>工業及服務業普查資料無機電、電路、管道工程項目。</t>
    </r>
    <phoneticPr fontId="4" type="noConversion"/>
  </si>
  <si>
    <r>
      <t>總　計</t>
    </r>
    <r>
      <rPr>
        <b/>
        <sz val="11"/>
        <color theme="1"/>
        <rFont val="Times New Roman"/>
        <family val="1"/>
      </rPr>
      <t xml:space="preserve">  /  90</t>
    </r>
    <r>
      <rPr>
        <b/>
        <sz val="11"/>
        <color theme="1"/>
        <rFont val="細明體"/>
        <family val="3"/>
        <charset val="136"/>
      </rPr>
      <t>年</t>
    </r>
    <phoneticPr fontId="4" type="noConversion"/>
  </si>
  <si>
    <r>
      <t>總　計</t>
    </r>
    <r>
      <rPr>
        <b/>
        <sz val="11"/>
        <color theme="1"/>
        <rFont val="Times New Roman"/>
        <family val="1"/>
      </rPr>
      <t xml:space="preserve">  /  91</t>
    </r>
    <r>
      <rPr>
        <b/>
        <sz val="11"/>
        <color theme="1"/>
        <rFont val="細明體"/>
        <family val="3"/>
        <charset val="136"/>
      </rPr>
      <t>年</t>
    </r>
    <phoneticPr fontId="4" type="noConversion"/>
  </si>
  <si>
    <r>
      <t>總　計</t>
    </r>
    <r>
      <rPr>
        <b/>
        <sz val="11"/>
        <color theme="1"/>
        <rFont val="Times New Roman"/>
        <family val="1"/>
      </rPr>
      <t xml:space="preserve">  /  92</t>
    </r>
    <r>
      <rPr>
        <b/>
        <sz val="11"/>
        <color theme="1"/>
        <rFont val="細明體"/>
        <family val="3"/>
        <charset val="136"/>
      </rPr>
      <t>年</t>
    </r>
    <phoneticPr fontId="4" type="noConversion"/>
  </si>
  <si>
    <r>
      <t>總　計</t>
    </r>
    <r>
      <rPr>
        <b/>
        <sz val="11"/>
        <color theme="1"/>
        <rFont val="Times New Roman"/>
        <family val="1"/>
      </rPr>
      <t xml:space="preserve">  /  93</t>
    </r>
    <r>
      <rPr>
        <b/>
        <sz val="11"/>
        <color theme="1"/>
        <rFont val="細明體"/>
        <family val="3"/>
        <charset val="136"/>
      </rPr>
      <t>年</t>
    </r>
    <phoneticPr fontId="4" type="noConversion"/>
  </si>
  <si>
    <r>
      <t>總　計</t>
    </r>
    <r>
      <rPr>
        <b/>
        <sz val="11"/>
        <color theme="1"/>
        <rFont val="Times New Roman"/>
        <family val="1"/>
      </rPr>
      <t xml:space="preserve">  /  93</t>
    </r>
    <r>
      <rPr>
        <b/>
        <sz val="11"/>
        <color theme="1"/>
        <rFont val="細明體"/>
        <family val="3"/>
        <charset val="136"/>
      </rPr>
      <t>年</t>
    </r>
    <phoneticPr fontId="4" type="noConversion"/>
  </si>
  <si>
    <r>
      <t>總　計</t>
    </r>
    <r>
      <rPr>
        <b/>
        <sz val="11"/>
        <color theme="1"/>
        <rFont val="Times New Roman"/>
        <family val="1"/>
      </rPr>
      <t xml:space="preserve">  /  95</t>
    </r>
    <r>
      <rPr>
        <b/>
        <sz val="11"/>
        <color theme="1"/>
        <rFont val="細明體"/>
        <family val="3"/>
        <charset val="136"/>
      </rPr>
      <t>年</t>
    </r>
    <phoneticPr fontId="4" type="noConversion"/>
  </si>
  <si>
    <r>
      <t>總　計</t>
    </r>
    <r>
      <rPr>
        <b/>
        <sz val="11"/>
        <color theme="1"/>
        <rFont val="Times New Roman"/>
        <family val="1"/>
      </rPr>
      <t xml:space="preserve">  /  97</t>
    </r>
    <r>
      <rPr>
        <b/>
        <sz val="11"/>
        <color theme="1"/>
        <rFont val="細明體"/>
        <family val="3"/>
        <charset val="136"/>
      </rPr>
      <t>年</t>
    </r>
    <phoneticPr fontId="4" type="noConversion"/>
  </si>
  <si>
    <r>
      <t>總　計</t>
    </r>
    <r>
      <rPr>
        <b/>
        <sz val="11"/>
        <color theme="1"/>
        <rFont val="Times New Roman"/>
        <family val="1"/>
      </rPr>
      <t xml:space="preserve">  /  98</t>
    </r>
    <r>
      <rPr>
        <b/>
        <sz val="11"/>
        <color theme="1"/>
        <rFont val="細明體"/>
        <family val="3"/>
        <charset val="136"/>
      </rPr>
      <t>年</t>
    </r>
    <phoneticPr fontId="4" type="noConversion"/>
  </si>
  <si>
    <r>
      <t>總　計</t>
    </r>
    <r>
      <rPr>
        <b/>
        <sz val="11"/>
        <color theme="1"/>
        <rFont val="Times New Roman"/>
        <family val="1"/>
      </rPr>
      <t xml:space="preserve">  /  101</t>
    </r>
    <r>
      <rPr>
        <b/>
        <sz val="11"/>
        <color theme="1"/>
        <rFont val="細明體"/>
        <family val="3"/>
        <charset val="136"/>
      </rPr>
      <t>年</t>
    </r>
    <phoneticPr fontId="4" type="noConversion"/>
  </si>
  <si>
    <r>
      <t xml:space="preserve">104 </t>
    </r>
    <r>
      <rPr>
        <b/>
        <sz val="11"/>
        <color theme="1"/>
        <rFont val="標楷體"/>
        <family val="4"/>
        <charset val="136"/>
      </rPr>
      <t>年</t>
    </r>
    <phoneticPr fontId="6" type="noConversion"/>
  </si>
  <si>
    <r>
      <t xml:space="preserve">104 </t>
    </r>
    <r>
      <rPr>
        <b/>
        <sz val="11"/>
        <color theme="1"/>
        <rFont val="標楷體"/>
        <family val="4"/>
        <charset val="136"/>
      </rPr>
      <t>年</t>
    </r>
    <phoneticPr fontId="6" type="noConversion"/>
  </si>
  <si>
    <r>
      <t xml:space="preserve">110 </t>
    </r>
    <r>
      <rPr>
        <b/>
        <sz val="11"/>
        <color theme="1"/>
        <rFont val="細明體"/>
        <family val="3"/>
        <charset val="136"/>
      </rPr>
      <t>年</t>
    </r>
    <phoneticPr fontId="22" type="noConversion"/>
  </si>
  <si>
    <r>
      <t xml:space="preserve">113 </t>
    </r>
    <r>
      <rPr>
        <b/>
        <sz val="11"/>
        <color theme="1"/>
        <rFont val="標楷體"/>
        <family val="4"/>
        <charset val="136"/>
      </rPr>
      <t>年</t>
    </r>
    <phoneticPr fontId="6" type="noConversion"/>
  </si>
  <si>
    <r>
      <t xml:space="preserve"> </t>
    </r>
    <r>
      <rPr>
        <sz val="11"/>
        <color theme="1"/>
        <rFont val="標楷體"/>
        <family val="4"/>
        <charset val="136"/>
      </rPr>
      <t>桃</t>
    </r>
    <r>
      <rPr>
        <sz val="11"/>
        <color theme="1"/>
        <rFont val="Times New Roman"/>
        <family val="1"/>
      </rPr>
      <t xml:space="preserve">   </t>
    </r>
    <r>
      <rPr>
        <sz val="11"/>
        <color theme="1"/>
        <rFont val="標楷體"/>
        <family val="4"/>
        <charset val="136"/>
      </rPr>
      <t>園</t>
    </r>
    <r>
      <rPr>
        <sz val="11"/>
        <color theme="1"/>
        <rFont val="Times New Roman"/>
        <family val="1"/>
      </rPr>
      <t xml:space="preserve">   </t>
    </r>
    <r>
      <rPr>
        <sz val="11"/>
        <color theme="1"/>
        <rFont val="標楷體"/>
        <family val="4"/>
        <charset val="136"/>
      </rPr>
      <t>市</t>
    </r>
    <phoneticPr fontId="4" type="noConversion"/>
  </si>
  <si>
    <r>
      <t xml:space="preserve"> </t>
    </r>
    <r>
      <rPr>
        <sz val="11"/>
        <color theme="1"/>
        <rFont val="標楷體"/>
        <family val="4"/>
        <charset val="136"/>
      </rPr>
      <t>臺</t>
    </r>
    <r>
      <rPr>
        <sz val="11"/>
        <color theme="1"/>
        <rFont val="Times New Roman"/>
        <family val="1"/>
      </rPr>
      <t xml:space="preserve">   </t>
    </r>
    <r>
      <rPr>
        <sz val="11"/>
        <color theme="1"/>
        <rFont val="標楷體"/>
        <family val="4"/>
        <charset val="136"/>
      </rPr>
      <t>中</t>
    </r>
    <r>
      <rPr>
        <sz val="11"/>
        <color theme="1"/>
        <rFont val="Times New Roman"/>
        <family val="1"/>
      </rPr>
      <t xml:space="preserve">   </t>
    </r>
    <r>
      <rPr>
        <sz val="11"/>
        <color theme="1"/>
        <rFont val="標楷體"/>
        <family val="4"/>
        <charset val="136"/>
      </rPr>
      <t>市</t>
    </r>
    <phoneticPr fontId="4" type="noConversion"/>
  </si>
  <si>
    <r>
      <t xml:space="preserve"> </t>
    </r>
    <r>
      <rPr>
        <sz val="11"/>
        <color theme="1"/>
        <rFont val="標楷體"/>
        <family val="4"/>
        <charset val="136"/>
      </rPr>
      <t>高</t>
    </r>
    <r>
      <rPr>
        <sz val="11"/>
        <color theme="1"/>
        <rFont val="Times New Roman"/>
        <family val="1"/>
      </rPr>
      <t xml:space="preserve">   </t>
    </r>
    <r>
      <rPr>
        <sz val="11"/>
        <color theme="1"/>
        <rFont val="標楷體"/>
        <family val="4"/>
        <charset val="136"/>
      </rPr>
      <t>雄</t>
    </r>
    <r>
      <rPr>
        <sz val="11"/>
        <color theme="1"/>
        <rFont val="Times New Roman"/>
        <family val="1"/>
      </rPr>
      <t xml:space="preserve">   </t>
    </r>
    <r>
      <rPr>
        <sz val="11"/>
        <color theme="1"/>
        <rFont val="標楷體"/>
        <family val="4"/>
        <charset val="136"/>
      </rPr>
      <t>市</t>
    </r>
    <phoneticPr fontId="4" type="noConversion"/>
  </si>
  <si>
    <r>
      <t xml:space="preserve"> </t>
    </r>
    <r>
      <rPr>
        <sz val="11"/>
        <color theme="1"/>
        <rFont val="標楷體"/>
        <family val="4"/>
        <charset val="136"/>
      </rPr>
      <t>南部其他</t>
    </r>
    <phoneticPr fontId="4" type="noConversion"/>
  </si>
  <si>
    <r>
      <t xml:space="preserve"> </t>
    </r>
    <r>
      <rPr>
        <sz val="11"/>
        <color theme="1"/>
        <rFont val="標楷體"/>
        <family val="4"/>
        <charset val="136"/>
      </rPr>
      <t>南部其他</t>
    </r>
    <phoneticPr fontId="4" type="noConversion"/>
  </si>
  <si>
    <r>
      <t xml:space="preserve">全年生產總額
</t>
    </r>
    <r>
      <rPr>
        <sz val="11"/>
        <color theme="1"/>
        <rFont val="Times New Roman"/>
        <family val="1"/>
      </rPr>
      <t>(1)</t>
    </r>
    <phoneticPr fontId="4" type="noConversion"/>
  </si>
  <si>
    <r>
      <t xml:space="preserve">全年生產毛額
</t>
    </r>
    <r>
      <rPr>
        <sz val="11"/>
        <color theme="1"/>
        <rFont val="Times New Roman"/>
        <family val="1"/>
      </rPr>
      <t>(1)-(2)</t>
    </r>
    <phoneticPr fontId="4" type="noConversion"/>
  </si>
  <si>
    <r>
      <t xml:space="preserve">各項折舊
</t>
    </r>
    <r>
      <rPr>
        <sz val="11"/>
        <color theme="1"/>
        <rFont val="Times New Roman"/>
        <family val="1"/>
      </rPr>
      <t>(3)</t>
    </r>
    <phoneticPr fontId="4" type="noConversion"/>
  </si>
  <si>
    <r>
      <t xml:space="preserve">間接稅
</t>
    </r>
    <r>
      <rPr>
        <sz val="11"/>
        <color theme="1"/>
        <rFont val="Times New Roman"/>
        <family val="1"/>
      </rPr>
      <t>(4)</t>
    </r>
    <phoneticPr fontId="4" type="noConversion"/>
  </si>
  <si>
    <r>
      <t xml:space="preserve">勞動報酬
</t>
    </r>
    <r>
      <rPr>
        <sz val="11"/>
        <color theme="1"/>
        <rFont val="Times New Roman"/>
        <family val="1"/>
      </rPr>
      <t>(5)</t>
    </r>
    <phoneticPr fontId="4" type="noConversion"/>
  </si>
  <si>
    <r>
      <t xml:space="preserve">研究發展
費用性支出
</t>
    </r>
    <r>
      <rPr>
        <sz val="11"/>
        <color theme="1"/>
        <rFont val="Times New Roman"/>
        <family val="1"/>
      </rPr>
      <t>(7</t>
    </r>
    <r>
      <rPr>
        <sz val="11"/>
        <color theme="1"/>
        <rFont val="標楷體"/>
        <family val="4"/>
        <charset val="136"/>
      </rPr>
      <t>)</t>
    </r>
    <phoneticPr fontId="4" type="noConversion"/>
  </si>
  <si>
    <r>
      <t xml:space="preserve">其他
非營業收益
</t>
    </r>
    <r>
      <rPr>
        <sz val="11"/>
        <color theme="1"/>
        <rFont val="Times New Roman"/>
        <family val="1"/>
      </rPr>
      <t>(9)</t>
    </r>
    <phoneticPr fontId="4" type="noConversion"/>
  </si>
  <si>
    <r>
      <t xml:space="preserve">利潤
</t>
    </r>
    <r>
      <rPr>
        <sz val="11"/>
        <color theme="1"/>
        <rFont val="Times New Roman"/>
        <family val="1"/>
      </rPr>
      <t>(1)-(2)-(3)-(4)
-(5)-(6)-(7)-(8)+(9)</t>
    </r>
    <phoneticPr fontId="4" type="noConversion"/>
  </si>
  <si>
    <r>
      <t xml:space="preserve">合計
</t>
    </r>
    <r>
      <rPr>
        <sz val="11"/>
        <color theme="1"/>
        <rFont val="Times New Roman"/>
        <family val="1"/>
      </rPr>
      <t>(2)</t>
    </r>
    <phoneticPr fontId="4" type="noConversion"/>
  </si>
  <si>
    <r>
      <t xml:space="preserve">按市價計算
</t>
    </r>
    <r>
      <rPr>
        <sz val="11"/>
        <color theme="1"/>
        <rFont val="Times New Roman"/>
        <family val="1"/>
      </rPr>
      <t>(1)-(2)-(3)</t>
    </r>
    <phoneticPr fontId="4" type="noConversion"/>
  </si>
  <si>
    <r>
      <t xml:space="preserve">按要素成本計算
</t>
    </r>
    <r>
      <rPr>
        <sz val="11"/>
        <color theme="1"/>
        <rFont val="Times New Roman"/>
        <family val="1"/>
      </rPr>
      <t>(1)-(2)-(3)-(4)</t>
    </r>
    <phoneticPr fontId="4" type="noConversion"/>
  </si>
  <si>
    <r>
      <t xml:space="preserve">合計
</t>
    </r>
    <r>
      <rPr>
        <sz val="11"/>
        <color theme="1"/>
        <rFont val="Times New Roman"/>
        <family val="1"/>
      </rPr>
      <t>(8)</t>
    </r>
    <phoneticPr fontId="4" type="noConversion"/>
  </si>
  <si>
    <r>
      <t>總　計</t>
    </r>
    <r>
      <rPr>
        <b/>
        <sz val="11"/>
        <color theme="1"/>
        <rFont val="Times New Roman"/>
        <family val="1"/>
      </rPr>
      <t xml:space="preserve">  /  92</t>
    </r>
    <r>
      <rPr>
        <b/>
        <sz val="11"/>
        <color theme="1"/>
        <rFont val="細明體"/>
        <family val="3"/>
        <charset val="136"/>
      </rPr>
      <t>年</t>
    </r>
    <phoneticPr fontId="4" type="noConversion"/>
  </si>
  <si>
    <r>
      <t>總　計</t>
    </r>
    <r>
      <rPr>
        <b/>
        <sz val="11"/>
        <color theme="1"/>
        <rFont val="Times New Roman"/>
        <family val="1"/>
      </rPr>
      <t xml:space="preserve">  /  96</t>
    </r>
    <r>
      <rPr>
        <b/>
        <sz val="11"/>
        <color theme="1"/>
        <rFont val="細明體"/>
        <family val="3"/>
        <charset val="136"/>
      </rPr>
      <t>年</t>
    </r>
    <phoneticPr fontId="4" type="noConversion"/>
  </si>
  <si>
    <r>
      <t>總　計</t>
    </r>
    <r>
      <rPr>
        <b/>
        <sz val="11"/>
        <color theme="1"/>
        <rFont val="Times New Roman"/>
        <family val="1"/>
      </rPr>
      <t xml:space="preserve">  /  96</t>
    </r>
    <r>
      <rPr>
        <b/>
        <sz val="11"/>
        <color theme="1"/>
        <rFont val="細明體"/>
        <family val="3"/>
        <charset val="136"/>
      </rPr>
      <t>年</t>
    </r>
    <phoneticPr fontId="4" type="noConversion"/>
  </si>
  <si>
    <r>
      <t>總　計</t>
    </r>
    <r>
      <rPr>
        <b/>
        <sz val="11"/>
        <color theme="1"/>
        <rFont val="Times New Roman"/>
        <family val="1"/>
      </rPr>
      <t xml:space="preserve">  /  98</t>
    </r>
    <r>
      <rPr>
        <b/>
        <sz val="11"/>
        <color theme="1"/>
        <rFont val="細明體"/>
        <family val="3"/>
        <charset val="136"/>
      </rPr>
      <t>年</t>
    </r>
    <phoneticPr fontId="4" type="noConversion"/>
  </si>
  <si>
    <r>
      <t>總　計</t>
    </r>
    <r>
      <rPr>
        <b/>
        <sz val="11"/>
        <color theme="1"/>
        <rFont val="Times New Roman"/>
        <family val="1"/>
      </rPr>
      <t xml:space="preserve">  /  100</t>
    </r>
    <r>
      <rPr>
        <b/>
        <sz val="11"/>
        <color theme="1"/>
        <rFont val="細明體"/>
        <family val="3"/>
        <charset val="136"/>
      </rPr>
      <t>年</t>
    </r>
    <phoneticPr fontId="4" type="noConversion"/>
  </si>
  <si>
    <r>
      <t>總　計</t>
    </r>
    <r>
      <rPr>
        <b/>
        <sz val="11"/>
        <color theme="1"/>
        <rFont val="Times New Roman"/>
        <family val="1"/>
      </rPr>
      <t xml:space="preserve">  /  101</t>
    </r>
    <r>
      <rPr>
        <b/>
        <sz val="11"/>
        <color theme="1"/>
        <rFont val="細明體"/>
        <family val="3"/>
        <charset val="136"/>
      </rPr>
      <t>年</t>
    </r>
    <phoneticPr fontId="4" type="noConversion"/>
  </si>
  <si>
    <r>
      <t>總　計</t>
    </r>
    <r>
      <rPr>
        <b/>
        <sz val="11"/>
        <color theme="1"/>
        <rFont val="Times New Roman"/>
        <family val="1"/>
      </rPr>
      <t xml:space="preserve">  /  103</t>
    </r>
    <r>
      <rPr>
        <b/>
        <sz val="11"/>
        <color theme="1"/>
        <rFont val="細明體"/>
        <family val="3"/>
        <charset val="136"/>
      </rPr>
      <t>年</t>
    </r>
    <phoneticPr fontId="4" type="noConversion"/>
  </si>
  <si>
    <r>
      <t>總　計</t>
    </r>
    <r>
      <rPr>
        <b/>
        <sz val="11"/>
        <color theme="1"/>
        <rFont val="Times New Roman"/>
        <family val="1"/>
      </rPr>
      <t xml:space="preserve">  /  103</t>
    </r>
    <r>
      <rPr>
        <b/>
        <sz val="11"/>
        <color theme="1"/>
        <rFont val="細明體"/>
        <family val="3"/>
        <charset val="136"/>
      </rPr>
      <t>年</t>
    </r>
    <phoneticPr fontId="4" type="noConversion"/>
  </si>
  <si>
    <r>
      <t xml:space="preserve">104 </t>
    </r>
    <r>
      <rPr>
        <b/>
        <sz val="11"/>
        <color theme="1"/>
        <rFont val="標楷體"/>
        <family val="4"/>
        <charset val="136"/>
      </rPr>
      <t>年</t>
    </r>
    <phoneticPr fontId="6" type="noConversion"/>
  </si>
  <si>
    <r>
      <t xml:space="preserve">112 </t>
    </r>
    <r>
      <rPr>
        <b/>
        <sz val="11"/>
        <color theme="1"/>
        <rFont val="標楷體"/>
        <family val="4"/>
        <charset val="136"/>
      </rPr>
      <t>年</t>
    </r>
    <phoneticPr fontId="6" type="noConversion"/>
  </si>
  <si>
    <r>
      <t>20</t>
    </r>
    <r>
      <rPr>
        <sz val="11"/>
        <color theme="1"/>
        <rFont val="標楷體"/>
        <family val="4"/>
        <charset val="136"/>
      </rPr>
      <t>～</t>
    </r>
    <r>
      <rPr>
        <sz val="11"/>
        <color theme="1"/>
        <rFont val="Times New Roman"/>
        <family val="1"/>
      </rPr>
      <t>49</t>
    </r>
    <r>
      <rPr>
        <sz val="11"/>
        <color theme="1"/>
        <rFont val="標楷體"/>
        <family val="4"/>
        <charset val="136"/>
      </rPr>
      <t>人</t>
    </r>
    <phoneticPr fontId="4" type="noConversion"/>
  </si>
  <si>
    <r>
      <t>50</t>
    </r>
    <r>
      <rPr>
        <sz val="11"/>
        <color theme="1"/>
        <rFont val="標楷體"/>
        <family val="4"/>
        <charset val="136"/>
      </rPr>
      <t>～</t>
    </r>
    <r>
      <rPr>
        <sz val="11"/>
        <color theme="1"/>
        <rFont val="Times New Roman"/>
        <family val="1"/>
      </rPr>
      <t>99</t>
    </r>
    <r>
      <rPr>
        <sz val="11"/>
        <color theme="1"/>
        <rFont val="標楷體"/>
        <family val="4"/>
        <charset val="136"/>
      </rPr>
      <t>人</t>
    </r>
    <phoneticPr fontId="4" type="noConversion"/>
  </si>
  <si>
    <r>
      <t>100</t>
    </r>
    <r>
      <rPr>
        <sz val="11"/>
        <color theme="1"/>
        <rFont val="標楷體"/>
        <family val="4"/>
        <charset val="136"/>
      </rPr>
      <t>～</t>
    </r>
    <r>
      <rPr>
        <sz val="11"/>
        <color theme="1"/>
        <rFont val="Times New Roman"/>
        <family val="1"/>
      </rPr>
      <t>299</t>
    </r>
    <r>
      <rPr>
        <sz val="11"/>
        <color theme="1"/>
        <rFont val="標楷體"/>
        <family val="4"/>
        <charset val="136"/>
      </rPr>
      <t>人</t>
    </r>
    <phoneticPr fontId="4" type="noConversion"/>
  </si>
  <si>
    <r>
      <t>100</t>
    </r>
    <r>
      <rPr>
        <sz val="11"/>
        <color theme="1"/>
        <rFont val="標楷體"/>
        <family val="4"/>
        <charset val="136"/>
      </rPr>
      <t>～</t>
    </r>
    <r>
      <rPr>
        <sz val="11"/>
        <color theme="1"/>
        <rFont val="Times New Roman"/>
        <family val="1"/>
      </rPr>
      <t>299</t>
    </r>
    <r>
      <rPr>
        <sz val="11"/>
        <color theme="1"/>
        <rFont val="標楷體"/>
        <family val="4"/>
        <charset val="136"/>
      </rPr>
      <t>人</t>
    </r>
    <phoneticPr fontId="4" type="noConversion"/>
  </si>
  <si>
    <r>
      <t>300</t>
    </r>
    <r>
      <rPr>
        <sz val="11"/>
        <color theme="1"/>
        <rFont val="標楷體"/>
        <family val="4"/>
        <charset val="136"/>
      </rPr>
      <t>人以上</t>
    </r>
    <phoneticPr fontId="4" type="noConversion"/>
  </si>
  <si>
    <r>
      <t>600</t>
    </r>
    <r>
      <rPr>
        <sz val="11"/>
        <color theme="1"/>
        <rFont val="標楷體"/>
        <family val="4"/>
        <charset val="136"/>
      </rPr>
      <t>萬元～未滿</t>
    </r>
    <r>
      <rPr>
        <sz val="11"/>
        <color theme="1"/>
        <rFont val="Times New Roman"/>
        <family val="1"/>
      </rPr>
      <t>1,000</t>
    </r>
    <r>
      <rPr>
        <sz val="11"/>
        <color theme="1"/>
        <rFont val="標楷體"/>
        <family val="4"/>
        <charset val="136"/>
      </rPr>
      <t>萬元</t>
    </r>
    <phoneticPr fontId="4" type="noConversion"/>
  </si>
  <si>
    <r>
      <t>2,000</t>
    </r>
    <r>
      <rPr>
        <sz val="11"/>
        <color theme="1"/>
        <rFont val="標楷體"/>
        <family val="4"/>
        <charset val="136"/>
      </rPr>
      <t>萬元～未滿</t>
    </r>
    <r>
      <rPr>
        <sz val="11"/>
        <color theme="1"/>
        <rFont val="Times New Roman"/>
        <family val="1"/>
      </rPr>
      <t>5,000</t>
    </r>
    <r>
      <rPr>
        <sz val="11"/>
        <color theme="1"/>
        <rFont val="標楷體"/>
        <family val="4"/>
        <charset val="136"/>
      </rPr>
      <t>萬元</t>
    </r>
    <phoneticPr fontId="4" type="noConversion"/>
  </si>
  <si>
    <r>
      <t>5,000</t>
    </r>
    <r>
      <rPr>
        <sz val="11"/>
        <color theme="1"/>
        <rFont val="標楷體"/>
        <family val="4"/>
        <charset val="136"/>
      </rPr>
      <t>萬元～未滿</t>
    </r>
    <r>
      <rPr>
        <sz val="11"/>
        <color theme="1"/>
        <rFont val="Times New Roman"/>
        <family val="1"/>
      </rPr>
      <t>10,000</t>
    </r>
    <r>
      <rPr>
        <sz val="11"/>
        <color theme="1"/>
        <rFont val="標楷體"/>
        <family val="4"/>
        <charset val="136"/>
      </rPr>
      <t>萬元</t>
    </r>
    <phoneticPr fontId="4" type="noConversion"/>
  </si>
  <si>
    <r>
      <t>30,000</t>
    </r>
    <r>
      <rPr>
        <sz val="11"/>
        <color theme="1"/>
        <rFont val="標楷體"/>
        <family val="4"/>
        <charset val="136"/>
      </rPr>
      <t>萬元～未滿</t>
    </r>
    <r>
      <rPr>
        <sz val="11"/>
        <color theme="1"/>
        <rFont val="Times New Roman"/>
        <family val="1"/>
      </rPr>
      <t>50,000</t>
    </r>
    <r>
      <rPr>
        <sz val="11"/>
        <color theme="1"/>
        <rFont val="標楷體"/>
        <family val="4"/>
        <charset val="136"/>
      </rPr>
      <t>萬元</t>
    </r>
    <phoneticPr fontId="4" type="noConversion"/>
  </si>
  <si>
    <r>
      <t>100,000</t>
    </r>
    <r>
      <rPr>
        <sz val="11"/>
        <color theme="1"/>
        <rFont val="標楷體"/>
        <family val="4"/>
        <charset val="136"/>
      </rPr>
      <t>萬元～未滿</t>
    </r>
    <r>
      <rPr>
        <sz val="11"/>
        <color theme="1"/>
        <rFont val="Times New Roman"/>
        <family val="1"/>
      </rPr>
      <t>300,000</t>
    </r>
    <r>
      <rPr>
        <sz val="11"/>
        <color theme="1"/>
        <rFont val="標楷體"/>
        <family val="4"/>
        <charset val="136"/>
      </rPr>
      <t>萬元</t>
    </r>
    <phoneticPr fontId="4" type="noConversion"/>
  </si>
  <si>
    <r>
      <t>50,000</t>
    </r>
    <r>
      <rPr>
        <sz val="11"/>
        <color theme="1"/>
        <rFont val="標楷體"/>
        <family val="4"/>
        <charset val="136"/>
      </rPr>
      <t>萬元～未滿</t>
    </r>
    <r>
      <rPr>
        <sz val="11"/>
        <color theme="1"/>
        <rFont val="Times New Roman"/>
        <family val="1"/>
      </rPr>
      <t>100,000</t>
    </r>
    <r>
      <rPr>
        <sz val="11"/>
        <color theme="1"/>
        <rFont val="標楷體"/>
        <family val="4"/>
        <charset val="136"/>
      </rPr>
      <t>萬元</t>
    </r>
    <phoneticPr fontId="4" type="noConversion"/>
  </si>
  <si>
    <r>
      <t>100,000</t>
    </r>
    <r>
      <rPr>
        <sz val="11"/>
        <color theme="1"/>
        <rFont val="標楷體"/>
        <family val="4"/>
        <charset val="136"/>
      </rPr>
      <t>萬元～未滿</t>
    </r>
    <r>
      <rPr>
        <sz val="11"/>
        <color theme="1"/>
        <rFont val="Times New Roman"/>
        <family val="1"/>
      </rPr>
      <t>300,000</t>
    </r>
    <r>
      <rPr>
        <sz val="11"/>
        <color theme="1"/>
        <rFont val="標楷體"/>
        <family val="4"/>
        <charset val="136"/>
      </rPr>
      <t>萬元</t>
    </r>
    <phoneticPr fontId="4" type="noConversion"/>
  </si>
  <si>
    <r>
      <t>300,000</t>
    </r>
    <r>
      <rPr>
        <sz val="11"/>
        <color theme="1"/>
        <rFont val="標楷體"/>
        <family val="4"/>
        <charset val="136"/>
      </rPr>
      <t>萬元以上</t>
    </r>
    <phoneticPr fontId="4" type="noConversion"/>
  </si>
  <si>
    <r>
      <rPr>
        <sz val="11"/>
        <color theme="1"/>
        <rFont val="標楷體"/>
        <family val="4"/>
        <charset val="136"/>
      </rPr>
      <t>未滿</t>
    </r>
    <r>
      <rPr>
        <sz val="11"/>
        <color theme="1"/>
        <rFont val="Times New Roman"/>
        <family val="1"/>
      </rPr>
      <t>600</t>
    </r>
    <r>
      <rPr>
        <sz val="11"/>
        <color theme="1"/>
        <rFont val="標楷體"/>
        <family val="4"/>
        <charset val="136"/>
      </rPr>
      <t>萬元</t>
    </r>
    <phoneticPr fontId="4" type="noConversion"/>
  </si>
  <si>
    <r>
      <t>1,000</t>
    </r>
    <r>
      <rPr>
        <sz val="11"/>
        <color theme="1"/>
        <rFont val="標楷體"/>
        <family val="4"/>
        <charset val="136"/>
      </rPr>
      <t>萬元～未滿</t>
    </r>
    <r>
      <rPr>
        <sz val="11"/>
        <color theme="1"/>
        <rFont val="Times New Roman"/>
        <family val="1"/>
      </rPr>
      <t>2,000</t>
    </r>
    <r>
      <rPr>
        <sz val="11"/>
        <color theme="1"/>
        <rFont val="標楷體"/>
        <family val="4"/>
        <charset val="136"/>
      </rPr>
      <t>萬元</t>
    </r>
    <phoneticPr fontId="4" type="noConversion"/>
  </si>
  <si>
    <r>
      <t>10,000</t>
    </r>
    <r>
      <rPr>
        <sz val="11"/>
        <color theme="1"/>
        <rFont val="標楷體"/>
        <family val="4"/>
        <charset val="136"/>
      </rPr>
      <t>萬元～未滿</t>
    </r>
    <r>
      <rPr>
        <sz val="11"/>
        <color theme="1"/>
        <rFont val="Times New Roman"/>
        <family val="1"/>
      </rPr>
      <t>30,000</t>
    </r>
    <r>
      <rPr>
        <sz val="11"/>
        <color theme="1"/>
        <rFont val="標楷體"/>
        <family val="4"/>
        <charset val="136"/>
      </rPr>
      <t>萬元</t>
    </r>
    <phoneticPr fontId="4" type="noConversion"/>
  </si>
  <si>
    <r>
      <t xml:space="preserve">全年生產毛額
</t>
    </r>
    <r>
      <rPr>
        <sz val="11"/>
        <color theme="1"/>
        <rFont val="Times New Roman"/>
        <family val="1"/>
      </rPr>
      <t>(1)-(2)</t>
    </r>
    <phoneticPr fontId="4" type="noConversion"/>
  </si>
  <si>
    <r>
      <t xml:space="preserve">各項折舊
</t>
    </r>
    <r>
      <rPr>
        <sz val="11"/>
        <color theme="1"/>
        <rFont val="Times New Roman"/>
        <family val="1"/>
      </rPr>
      <t>(3)</t>
    </r>
    <phoneticPr fontId="4" type="noConversion"/>
  </si>
  <si>
    <r>
      <t xml:space="preserve">間接稅
</t>
    </r>
    <r>
      <rPr>
        <sz val="11"/>
        <color theme="1"/>
        <rFont val="Times New Roman"/>
        <family val="1"/>
      </rPr>
      <t>(4)</t>
    </r>
    <phoneticPr fontId="4" type="noConversion"/>
  </si>
  <si>
    <r>
      <t xml:space="preserve">勞動報酬
</t>
    </r>
    <r>
      <rPr>
        <sz val="11"/>
        <color theme="1"/>
        <rFont val="Times New Roman"/>
        <family val="1"/>
      </rPr>
      <t>(5)</t>
    </r>
    <phoneticPr fontId="4" type="noConversion"/>
  </si>
  <si>
    <r>
      <t xml:space="preserve">研究發展
費用性支出
</t>
    </r>
    <r>
      <rPr>
        <sz val="11"/>
        <color theme="1"/>
        <rFont val="Times New Roman"/>
        <family val="1"/>
      </rPr>
      <t>(7</t>
    </r>
    <r>
      <rPr>
        <sz val="11"/>
        <color theme="1"/>
        <rFont val="標楷體"/>
        <family val="4"/>
        <charset val="136"/>
      </rPr>
      <t>)</t>
    </r>
    <phoneticPr fontId="4" type="noConversion"/>
  </si>
  <si>
    <r>
      <t xml:space="preserve">其他
非營業收益
</t>
    </r>
    <r>
      <rPr>
        <sz val="11"/>
        <color theme="1"/>
        <rFont val="Times New Roman"/>
        <family val="1"/>
      </rPr>
      <t>(9)</t>
    </r>
    <phoneticPr fontId="4" type="noConversion"/>
  </si>
  <si>
    <r>
      <t xml:space="preserve">利潤
</t>
    </r>
    <r>
      <rPr>
        <sz val="11"/>
        <color theme="1"/>
        <rFont val="Times New Roman"/>
        <family val="1"/>
      </rPr>
      <t>(1)-(2)-(3)-(4)
-(5)-(6)-(7)-(8)+(9)</t>
    </r>
    <phoneticPr fontId="4" type="noConversion"/>
  </si>
  <si>
    <r>
      <t xml:space="preserve">合計
</t>
    </r>
    <r>
      <rPr>
        <sz val="11"/>
        <color theme="1"/>
        <rFont val="Times New Roman"/>
        <family val="1"/>
      </rPr>
      <t>(2)</t>
    </r>
    <phoneticPr fontId="4" type="noConversion"/>
  </si>
  <si>
    <r>
      <t xml:space="preserve">按市價計算
</t>
    </r>
    <r>
      <rPr>
        <sz val="11"/>
        <color theme="1"/>
        <rFont val="Times New Roman"/>
        <family val="1"/>
      </rPr>
      <t>(1)-(2)-(3)</t>
    </r>
    <phoneticPr fontId="4" type="noConversion"/>
  </si>
  <si>
    <r>
      <t xml:space="preserve">按要素成本計算
</t>
    </r>
    <r>
      <rPr>
        <sz val="11"/>
        <color theme="1"/>
        <rFont val="Times New Roman"/>
        <family val="1"/>
      </rPr>
      <t>(1)-(2)-(3)-(4)</t>
    </r>
    <phoneticPr fontId="4" type="noConversion"/>
  </si>
  <si>
    <r>
      <t xml:space="preserve">合計
</t>
    </r>
    <r>
      <rPr>
        <sz val="11"/>
        <color theme="1"/>
        <rFont val="Times New Roman"/>
        <family val="1"/>
      </rPr>
      <t>(8)</t>
    </r>
    <phoneticPr fontId="4" type="noConversion"/>
  </si>
  <si>
    <r>
      <t>總　計</t>
    </r>
    <r>
      <rPr>
        <b/>
        <sz val="11"/>
        <color theme="1"/>
        <rFont val="Times New Roman"/>
        <family val="1"/>
      </rPr>
      <t xml:space="preserve">  /  102</t>
    </r>
    <r>
      <rPr>
        <b/>
        <sz val="11"/>
        <color theme="1"/>
        <rFont val="細明體"/>
        <family val="3"/>
        <charset val="136"/>
      </rPr>
      <t>年</t>
    </r>
    <phoneticPr fontId="4" type="noConversion"/>
  </si>
  <si>
    <r>
      <t xml:space="preserve">105 </t>
    </r>
    <r>
      <rPr>
        <b/>
        <sz val="11"/>
        <color theme="1"/>
        <rFont val="標楷體"/>
        <family val="4"/>
        <charset val="136"/>
      </rPr>
      <t>年</t>
    </r>
    <phoneticPr fontId="6" type="noConversion"/>
  </si>
  <si>
    <r>
      <t xml:space="preserve"> </t>
    </r>
    <r>
      <rPr>
        <sz val="11"/>
        <color theme="1"/>
        <rFont val="標楷體"/>
        <family val="4"/>
        <charset val="136"/>
      </rPr>
      <t>中部其他</t>
    </r>
    <phoneticPr fontId="4" type="noConversion"/>
  </si>
  <si>
    <r>
      <t>(</t>
    </r>
    <r>
      <rPr>
        <sz val="10"/>
        <color theme="1"/>
        <rFont val="標楷體"/>
        <family val="4"/>
        <charset val="136"/>
      </rPr>
      <t>按要素成本</t>
    </r>
    <r>
      <rPr>
        <sz val="10"/>
        <color theme="1"/>
        <rFont val="Times New Roman"/>
        <family val="1"/>
      </rPr>
      <t>)</t>
    </r>
  </si>
  <si>
    <r>
      <t>(</t>
    </r>
    <r>
      <rPr>
        <sz val="11"/>
        <color theme="1"/>
        <rFont val="標楷體"/>
        <family val="4"/>
        <charset val="136"/>
      </rPr>
      <t>按要素成本計算</t>
    </r>
    <r>
      <rPr>
        <sz val="11"/>
        <color theme="1"/>
        <rFont val="Times New Roman"/>
        <family val="1"/>
      </rPr>
      <t>)</t>
    </r>
  </si>
  <si>
    <r>
      <rPr>
        <sz val="11"/>
        <color theme="1"/>
        <rFont val="細明體"/>
        <family val="3"/>
        <charset val="136"/>
      </rPr>
      <t>名目</t>
    </r>
    <r>
      <rPr>
        <sz val="11"/>
        <color theme="1"/>
        <rFont val="Times New Roman"/>
        <family val="1"/>
      </rPr>
      <t>GDP</t>
    </r>
    <phoneticPr fontId="4" type="noConversion"/>
  </si>
  <si>
    <r>
      <t>百分比</t>
    </r>
    <r>
      <rPr>
        <sz val="12"/>
        <color theme="1"/>
        <rFont val="Times New Roman"/>
        <family val="1"/>
      </rPr>
      <t xml:space="preserve"> (%)</t>
    </r>
  </si>
  <si>
    <r>
      <t xml:space="preserve"> (</t>
    </r>
    <r>
      <rPr>
        <sz val="12"/>
        <color theme="1"/>
        <rFont val="標楷體"/>
        <family val="4"/>
        <charset val="136"/>
      </rPr>
      <t>百萬元</t>
    </r>
    <r>
      <rPr>
        <sz val="12"/>
        <color theme="1"/>
        <rFont val="Times New Roman"/>
        <family val="1"/>
      </rPr>
      <t>)</t>
    </r>
  </si>
  <si>
    <r>
      <rPr>
        <sz val="11"/>
        <color theme="1"/>
        <rFont val="標楷體"/>
        <family val="4"/>
        <charset val="136"/>
      </rPr>
      <t xml:space="preserve">廣義生產總額
</t>
    </r>
    <r>
      <rPr>
        <sz val="11"/>
        <color theme="1"/>
        <rFont val="Times New Roman"/>
        <family val="1"/>
      </rPr>
      <t>(1)-(3)+(4)
+(5)-(6)-(7)</t>
    </r>
    <phoneticPr fontId="4" type="noConversion"/>
  </si>
  <si>
    <r>
      <rPr>
        <sz val="11"/>
        <color theme="1"/>
        <rFont val="標楷體"/>
        <family val="4"/>
        <charset val="136"/>
      </rPr>
      <t xml:space="preserve">生產總額
</t>
    </r>
    <r>
      <rPr>
        <sz val="11"/>
        <color theme="1"/>
        <rFont val="Times New Roman"/>
        <family val="1"/>
      </rPr>
      <t>(1)-(2)+(4)
+(5)-(6)-(7)</t>
    </r>
    <phoneticPr fontId="4" type="noConversion"/>
  </si>
  <si>
    <r>
      <rPr>
        <sz val="11"/>
        <color theme="1"/>
        <rFont val="標楷體"/>
        <family val="4"/>
        <charset val="136"/>
      </rPr>
      <t>營業收入
（含發包
工程款）
（</t>
    </r>
    <r>
      <rPr>
        <sz val="11"/>
        <color theme="1"/>
        <rFont val="Times New Roman"/>
        <family val="1"/>
      </rPr>
      <t>1</t>
    </r>
    <r>
      <rPr>
        <sz val="11"/>
        <color theme="1"/>
        <rFont val="標楷體"/>
        <family val="4"/>
        <charset val="136"/>
      </rPr>
      <t>）</t>
    </r>
    <phoneticPr fontId="4" type="noConversion"/>
  </si>
  <si>
    <r>
      <t xml:space="preserve">
</t>
    </r>
    <r>
      <rPr>
        <sz val="11"/>
        <color theme="1"/>
        <rFont val="標楷體"/>
        <family val="4"/>
        <charset val="136"/>
      </rPr>
      <t>發包工程款
（</t>
    </r>
    <r>
      <rPr>
        <sz val="11"/>
        <color theme="1"/>
        <rFont val="Times New Roman"/>
        <family val="1"/>
      </rPr>
      <t>2</t>
    </r>
    <r>
      <rPr>
        <sz val="11"/>
        <color theme="1"/>
        <rFont val="標楷體"/>
        <family val="4"/>
        <charset val="136"/>
      </rPr>
      <t>）</t>
    </r>
    <phoneticPr fontId="4" type="noConversion"/>
  </si>
  <si>
    <r>
      <rPr>
        <sz val="11"/>
        <color theme="1"/>
        <rFont val="標楷體"/>
        <family val="4"/>
        <charset val="136"/>
      </rPr>
      <t>發包給
本調查對象
之發包工程款
（</t>
    </r>
    <r>
      <rPr>
        <sz val="11"/>
        <color theme="1"/>
        <rFont val="Times New Roman"/>
        <family val="1"/>
      </rPr>
      <t>3</t>
    </r>
    <r>
      <rPr>
        <sz val="11"/>
        <color theme="1"/>
        <rFont val="標楷體"/>
        <family val="4"/>
        <charset val="136"/>
      </rPr>
      <t>）</t>
    </r>
    <phoneticPr fontId="4" type="noConversion"/>
  </si>
  <si>
    <r>
      <rPr>
        <sz val="11"/>
        <color theme="1"/>
        <rFont val="標楷體"/>
        <family val="4"/>
        <charset val="136"/>
      </rPr>
      <t>由業主及營造同業
提供材料估計價值
（</t>
    </r>
    <r>
      <rPr>
        <sz val="11"/>
        <color theme="1"/>
        <rFont val="Times New Roman"/>
        <family val="1"/>
      </rPr>
      <t>4</t>
    </r>
    <r>
      <rPr>
        <sz val="11"/>
        <color theme="1"/>
        <rFont val="標楷體"/>
        <family val="4"/>
        <charset val="136"/>
      </rPr>
      <t>）</t>
    </r>
    <phoneticPr fontId="4" type="noConversion"/>
  </si>
  <si>
    <r>
      <rPr>
        <sz val="11"/>
        <color theme="1"/>
        <rFont val="標楷體"/>
        <family val="4"/>
        <charset val="136"/>
      </rPr>
      <t>年底自地自建或合建房屋之在建工程及待售房屋成本
（</t>
    </r>
    <r>
      <rPr>
        <sz val="11"/>
        <color theme="1"/>
        <rFont val="Times New Roman"/>
        <family val="1"/>
      </rPr>
      <t>5</t>
    </r>
    <r>
      <rPr>
        <sz val="11"/>
        <color theme="1"/>
        <rFont val="標楷體"/>
        <family val="4"/>
        <charset val="136"/>
      </rPr>
      <t>）</t>
    </r>
    <phoneticPr fontId="4" type="noConversion"/>
  </si>
  <si>
    <r>
      <rPr>
        <sz val="11"/>
        <color theme="1"/>
        <rFont val="標楷體"/>
        <family val="4"/>
        <charset val="136"/>
      </rPr>
      <t>年初自地自建或合建房屋之在建工程及待售房屋成本
（</t>
    </r>
    <r>
      <rPr>
        <sz val="11"/>
        <color theme="1"/>
        <rFont val="Times New Roman"/>
        <family val="1"/>
      </rPr>
      <t>6</t>
    </r>
    <r>
      <rPr>
        <sz val="11"/>
        <color theme="1"/>
        <rFont val="標楷體"/>
        <family val="4"/>
        <charset val="136"/>
      </rPr>
      <t>）</t>
    </r>
    <phoneticPr fontId="4" type="noConversion"/>
  </si>
  <si>
    <r>
      <t>出售房地產
土地成本
（</t>
    </r>
    <r>
      <rPr>
        <sz val="11"/>
        <color theme="1"/>
        <rFont val="Times New Roman"/>
        <family val="1"/>
      </rPr>
      <t>7</t>
    </r>
    <r>
      <rPr>
        <sz val="11"/>
        <color theme="1"/>
        <rFont val="標楷體"/>
        <family val="4"/>
        <charset val="136"/>
      </rPr>
      <t>）</t>
    </r>
    <phoneticPr fontId="4" type="noConversion"/>
  </si>
  <si>
    <r>
      <t>總　計</t>
    </r>
    <r>
      <rPr>
        <b/>
        <sz val="11"/>
        <color theme="1"/>
        <rFont val="Times New Roman"/>
        <family val="1"/>
      </rPr>
      <t xml:space="preserve">  /  93</t>
    </r>
    <r>
      <rPr>
        <b/>
        <sz val="11"/>
        <color theme="1"/>
        <rFont val="細明體"/>
        <family val="3"/>
        <charset val="136"/>
      </rPr>
      <t>年</t>
    </r>
    <phoneticPr fontId="4" type="noConversion"/>
  </si>
  <si>
    <r>
      <t xml:space="preserve">104 </t>
    </r>
    <r>
      <rPr>
        <b/>
        <sz val="11"/>
        <color theme="1"/>
        <rFont val="標楷體"/>
        <family val="4"/>
        <charset val="136"/>
      </rPr>
      <t>年</t>
    </r>
    <phoneticPr fontId="6" type="noConversion"/>
  </si>
  <si>
    <r>
      <t xml:space="preserve">113 </t>
    </r>
    <r>
      <rPr>
        <b/>
        <sz val="11"/>
        <color theme="1"/>
        <rFont val="標楷體"/>
        <family val="4"/>
        <charset val="136"/>
      </rPr>
      <t>年</t>
    </r>
    <phoneticPr fontId="6" type="noConversion"/>
  </si>
  <si>
    <r>
      <t>10</t>
    </r>
    <r>
      <rPr>
        <sz val="11"/>
        <color theme="1"/>
        <rFont val="標楷體"/>
        <family val="4"/>
        <charset val="136"/>
      </rPr>
      <t>～</t>
    </r>
    <r>
      <rPr>
        <sz val="11"/>
        <color theme="1"/>
        <rFont val="Times New Roman"/>
        <family val="1"/>
      </rPr>
      <t>19</t>
    </r>
    <r>
      <rPr>
        <sz val="11"/>
        <color theme="1"/>
        <rFont val="標楷體"/>
        <family val="4"/>
        <charset val="136"/>
      </rPr>
      <t>人</t>
    </r>
    <phoneticPr fontId="4" type="noConversion"/>
  </si>
  <si>
    <r>
      <t>5,000</t>
    </r>
    <r>
      <rPr>
        <sz val="11"/>
        <color theme="1"/>
        <rFont val="標楷體"/>
        <family val="4"/>
        <charset val="136"/>
      </rPr>
      <t>萬元～未滿</t>
    </r>
    <r>
      <rPr>
        <sz val="11"/>
        <color theme="1"/>
        <rFont val="Times New Roman"/>
        <family val="1"/>
      </rPr>
      <t>10,000</t>
    </r>
    <r>
      <rPr>
        <sz val="11"/>
        <color theme="1"/>
        <rFont val="標楷體"/>
        <family val="4"/>
        <charset val="136"/>
      </rPr>
      <t>萬元</t>
    </r>
    <phoneticPr fontId="4" type="noConversion"/>
  </si>
  <si>
    <r>
      <t>30,000</t>
    </r>
    <r>
      <rPr>
        <sz val="11"/>
        <color theme="1"/>
        <rFont val="標楷體"/>
        <family val="4"/>
        <charset val="136"/>
      </rPr>
      <t>萬元～未滿</t>
    </r>
    <r>
      <rPr>
        <sz val="11"/>
        <color theme="1"/>
        <rFont val="Times New Roman"/>
        <family val="1"/>
      </rPr>
      <t>50,000</t>
    </r>
    <r>
      <rPr>
        <sz val="11"/>
        <color theme="1"/>
        <rFont val="標楷體"/>
        <family val="4"/>
        <charset val="136"/>
      </rPr>
      <t>萬元</t>
    </r>
    <phoneticPr fontId="4" type="noConversion"/>
  </si>
  <si>
    <r>
      <t>50,000</t>
    </r>
    <r>
      <rPr>
        <sz val="11"/>
        <color theme="1"/>
        <rFont val="標楷體"/>
        <family val="4"/>
        <charset val="136"/>
      </rPr>
      <t>萬元～未滿</t>
    </r>
    <r>
      <rPr>
        <sz val="11"/>
        <color theme="1"/>
        <rFont val="Times New Roman"/>
        <family val="1"/>
      </rPr>
      <t>100,000</t>
    </r>
    <r>
      <rPr>
        <sz val="11"/>
        <color theme="1"/>
        <rFont val="標楷體"/>
        <family val="4"/>
        <charset val="136"/>
      </rPr>
      <t>萬元</t>
    </r>
    <phoneticPr fontId="4" type="noConversion"/>
  </si>
  <si>
    <r>
      <t>30,000</t>
    </r>
    <r>
      <rPr>
        <sz val="11"/>
        <color theme="1"/>
        <rFont val="標楷體"/>
        <family val="4"/>
        <charset val="136"/>
      </rPr>
      <t>萬元～未滿</t>
    </r>
    <r>
      <rPr>
        <sz val="11"/>
        <color theme="1"/>
        <rFont val="Times New Roman"/>
        <family val="1"/>
      </rPr>
      <t>50,000</t>
    </r>
    <r>
      <rPr>
        <sz val="11"/>
        <color theme="1"/>
        <rFont val="標楷體"/>
        <family val="4"/>
        <charset val="136"/>
      </rPr>
      <t>萬元</t>
    </r>
    <phoneticPr fontId="4" type="noConversion"/>
  </si>
  <si>
    <r>
      <t>100,000</t>
    </r>
    <r>
      <rPr>
        <sz val="11"/>
        <color theme="1"/>
        <rFont val="標楷體"/>
        <family val="4"/>
        <charset val="136"/>
      </rPr>
      <t>萬元～未滿</t>
    </r>
    <r>
      <rPr>
        <sz val="11"/>
        <color theme="1"/>
        <rFont val="Times New Roman"/>
        <family val="1"/>
      </rPr>
      <t>300,000</t>
    </r>
    <r>
      <rPr>
        <sz val="11"/>
        <color theme="1"/>
        <rFont val="標楷體"/>
        <family val="4"/>
        <charset val="136"/>
      </rPr>
      <t>萬元</t>
    </r>
    <phoneticPr fontId="4" type="noConversion"/>
  </si>
  <si>
    <r>
      <t>1,000</t>
    </r>
    <r>
      <rPr>
        <sz val="11"/>
        <color theme="1"/>
        <rFont val="標楷體"/>
        <family val="4"/>
        <charset val="136"/>
      </rPr>
      <t>萬元～未滿</t>
    </r>
    <r>
      <rPr>
        <sz val="11"/>
        <color theme="1"/>
        <rFont val="Times New Roman"/>
        <family val="1"/>
      </rPr>
      <t>2,000</t>
    </r>
    <r>
      <rPr>
        <sz val="11"/>
        <color theme="1"/>
        <rFont val="標楷體"/>
        <family val="4"/>
        <charset val="136"/>
      </rPr>
      <t>萬元</t>
    </r>
    <phoneticPr fontId="4" type="noConversion"/>
  </si>
  <si>
    <r>
      <t>2,000</t>
    </r>
    <r>
      <rPr>
        <sz val="11"/>
        <color theme="1"/>
        <rFont val="標楷體"/>
        <family val="4"/>
        <charset val="136"/>
      </rPr>
      <t>萬元～未滿</t>
    </r>
    <r>
      <rPr>
        <sz val="11"/>
        <color theme="1"/>
        <rFont val="Times New Roman"/>
        <family val="1"/>
      </rPr>
      <t>5,000</t>
    </r>
    <r>
      <rPr>
        <sz val="11"/>
        <color theme="1"/>
        <rFont val="標楷體"/>
        <family val="4"/>
        <charset val="136"/>
      </rPr>
      <t>萬元</t>
    </r>
    <phoneticPr fontId="4" type="noConversion"/>
  </si>
  <si>
    <r>
      <t>300,000</t>
    </r>
    <r>
      <rPr>
        <sz val="11"/>
        <color theme="1"/>
        <rFont val="標楷體"/>
        <family val="4"/>
        <charset val="136"/>
      </rPr>
      <t>萬元以上</t>
    </r>
    <phoneticPr fontId="4" type="noConversion"/>
  </si>
  <si>
    <r>
      <rPr>
        <sz val="11"/>
        <color theme="1"/>
        <rFont val="標楷體"/>
        <family val="4"/>
        <charset val="136"/>
      </rPr>
      <t xml:space="preserve">廣義生產總額
</t>
    </r>
    <r>
      <rPr>
        <sz val="11"/>
        <color theme="1"/>
        <rFont val="Times New Roman"/>
        <family val="1"/>
      </rPr>
      <t>(1)-(3)+(4)
+(5)-(6)-(7)</t>
    </r>
    <phoneticPr fontId="4" type="noConversion"/>
  </si>
  <si>
    <r>
      <rPr>
        <sz val="11"/>
        <color theme="1"/>
        <rFont val="標楷體"/>
        <family val="4"/>
        <charset val="136"/>
      </rPr>
      <t xml:space="preserve">生產總額
</t>
    </r>
    <r>
      <rPr>
        <sz val="11"/>
        <color theme="1"/>
        <rFont val="Times New Roman"/>
        <family val="1"/>
      </rPr>
      <t>(1)-(2)+(4)
+(5)-(6)-(7)</t>
    </r>
    <phoneticPr fontId="4" type="noConversion"/>
  </si>
  <si>
    <r>
      <rPr>
        <sz val="11"/>
        <color theme="1"/>
        <rFont val="標楷體"/>
        <family val="4"/>
        <charset val="136"/>
      </rPr>
      <t>營業收入
（含發包
工程款）
（</t>
    </r>
    <r>
      <rPr>
        <sz val="11"/>
        <color theme="1"/>
        <rFont val="Times New Roman"/>
        <family val="1"/>
      </rPr>
      <t>1</t>
    </r>
    <r>
      <rPr>
        <sz val="11"/>
        <color theme="1"/>
        <rFont val="標楷體"/>
        <family val="4"/>
        <charset val="136"/>
      </rPr>
      <t>）</t>
    </r>
    <phoneticPr fontId="4" type="noConversion"/>
  </si>
  <si>
    <r>
      <t xml:space="preserve">
</t>
    </r>
    <r>
      <rPr>
        <sz val="11"/>
        <color theme="1"/>
        <rFont val="標楷體"/>
        <family val="4"/>
        <charset val="136"/>
      </rPr>
      <t>發包工程款
（</t>
    </r>
    <r>
      <rPr>
        <sz val="11"/>
        <color theme="1"/>
        <rFont val="Times New Roman"/>
        <family val="1"/>
      </rPr>
      <t>2</t>
    </r>
    <r>
      <rPr>
        <sz val="11"/>
        <color theme="1"/>
        <rFont val="標楷體"/>
        <family val="4"/>
        <charset val="136"/>
      </rPr>
      <t>）</t>
    </r>
    <phoneticPr fontId="4" type="noConversion"/>
  </si>
  <si>
    <r>
      <rPr>
        <sz val="11"/>
        <color theme="1"/>
        <rFont val="標楷體"/>
        <family val="4"/>
        <charset val="136"/>
      </rPr>
      <t>由業主及營造同業
提供材料估計價值
（</t>
    </r>
    <r>
      <rPr>
        <sz val="11"/>
        <color theme="1"/>
        <rFont val="Times New Roman"/>
        <family val="1"/>
      </rPr>
      <t>4</t>
    </r>
    <r>
      <rPr>
        <sz val="11"/>
        <color theme="1"/>
        <rFont val="標楷體"/>
        <family val="4"/>
        <charset val="136"/>
      </rPr>
      <t>）</t>
    </r>
    <phoneticPr fontId="4" type="noConversion"/>
  </si>
  <si>
    <r>
      <rPr>
        <sz val="11"/>
        <color theme="1"/>
        <rFont val="標楷體"/>
        <family val="4"/>
        <charset val="136"/>
      </rPr>
      <t>年底自地自建或合建房屋之在建工程及待售房屋成本
（</t>
    </r>
    <r>
      <rPr>
        <sz val="11"/>
        <color theme="1"/>
        <rFont val="Times New Roman"/>
        <family val="1"/>
      </rPr>
      <t>5</t>
    </r>
    <r>
      <rPr>
        <sz val="11"/>
        <color theme="1"/>
        <rFont val="標楷體"/>
        <family val="4"/>
        <charset val="136"/>
      </rPr>
      <t>）</t>
    </r>
    <phoneticPr fontId="4" type="noConversion"/>
  </si>
  <si>
    <r>
      <rPr>
        <sz val="11"/>
        <color theme="1"/>
        <rFont val="標楷體"/>
        <family val="4"/>
        <charset val="136"/>
      </rPr>
      <t>年初自地自建或合建房屋之在建工程及待售房屋成本
（</t>
    </r>
    <r>
      <rPr>
        <sz val="11"/>
        <color theme="1"/>
        <rFont val="Times New Roman"/>
        <family val="1"/>
      </rPr>
      <t>6</t>
    </r>
    <r>
      <rPr>
        <sz val="11"/>
        <color theme="1"/>
        <rFont val="標楷體"/>
        <family val="4"/>
        <charset val="136"/>
      </rPr>
      <t>）</t>
    </r>
    <phoneticPr fontId="4" type="noConversion"/>
  </si>
  <si>
    <r>
      <t>出售房地產
土地成本
（</t>
    </r>
    <r>
      <rPr>
        <sz val="11"/>
        <color theme="1"/>
        <rFont val="Times New Roman"/>
        <family val="1"/>
      </rPr>
      <t>7</t>
    </r>
    <r>
      <rPr>
        <sz val="11"/>
        <color theme="1"/>
        <rFont val="標楷體"/>
        <family val="4"/>
        <charset val="136"/>
      </rPr>
      <t>）</t>
    </r>
    <phoneticPr fontId="4" type="noConversion"/>
  </si>
  <si>
    <r>
      <t>總　計</t>
    </r>
    <r>
      <rPr>
        <b/>
        <sz val="11"/>
        <color theme="1"/>
        <rFont val="Times New Roman"/>
        <family val="1"/>
      </rPr>
      <t xml:space="preserve">  /  90</t>
    </r>
    <r>
      <rPr>
        <b/>
        <sz val="11"/>
        <color theme="1"/>
        <rFont val="細明體"/>
        <family val="3"/>
        <charset val="136"/>
      </rPr>
      <t>年</t>
    </r>
    <phoneticPr fontId="4" type="noConversion"/>
  </si>
  <si>
    <r>
      <t>總　計</t>
    </r>
    <r>
      <rPr>
        <b/>
        <sz val="11"/>
        <color theme="1"/>
        <rFont val="Times New Roman"/>
        <family val="1"/>
      </rPr>
      <t xml:space="preserve">  /  91</t>
    </r>
    <r>
      <rPr>
        <b/>
        <sz val="11"/>
        <color theme="1"/>
        <rFont val="細明體"/>
        <family val="3"/>
        <charset val="136"/>
      </rPr>
      <t>年</t>
    </r>
    <phoneticPr fontId="4" type="noConversion"/>
  </si>
  <si>
    <r>
      <t>總　計</t>
    </r>
    <r>
      <rPr>
        <b/>
        <sz val="11"/>
        <color theme="1"/>
        <rFont val="Times New Roman"/>
        <family val="1"/>
      </rPr>
      <t xml:space="preserve">  /  92</t>
    </r>
    <r>
      <rPr>
        <b/>
        <sz val="11"/>
        <color theme="1"/>
        <rFont val="細明體"/>
        <family val="3"/>
        <charset val="136"/>
      </rPr>
      <t>年</t>
    </r>
    <phoneticPr fontId="4" type="noConversion"/>
  </si>
  <si>
    <r>
      <t>總　計</t>
    </r>
    <r>
      <rPr>
        <b/>
        <sz val="11"/>
        <color theme="1"/>
        <rFont val="Times New Roman"/>
        <family val="1"/>
      </rPr>
      <t xml:space="preserve">  /  99</t>
    </r>
    <r>
      <rPr>
        <b/>
        <sz val="11"/>
        <color theme="1"/>
        <rFont val="細明體"/>
        <family val="3"/>
        <charset val="136"/>
      </rPr>
      <t>年</t>
    </r>
    <phoneticPr fontId="4" type="noConversion"/>
  </si>
  <si>
    <r>
      <t xml:space="preserve">104 </t>
    </r>
    <r>
      <rPr>
        <b/>
        <sz val="11"/>
        <color theme="1"/>
        <rFont val="標楷體"/>
        <family val="4"/>
        <charset val="136"/>
      </rPr>
      <t>年</t>
    </r>
    <phoneticPr fontId="6" type="noConversion"/>
  </si>
  <si>
    <r>
      <t xml:space="preserve"> </t>
    </r>
    <r>
      <rPr>
        <sz val="11"/>
        <color theme="1"/>
        <rFont val="標楷體"/>
        <family val="4"/>
        <charset val="136"/>
      </rPr>
      <t>新</t>
    </r>
    <r>
      <rPr>
        <sz val="11"/>
        <color theme="1"/>
        <rFont val="Times New Roman"/>
        <family val="1"/>
      </rPr>
      <t xml:space="preserve">   </t>
    </r>
    <r>
      <rPr>
        <sz val="11"/>
        <color theme="1"/>
        <rFont val="標楷體"/>
        <family val="4"/>
        <charset val="136"/>
      </rPr>
      <t>北</t>
    </r>
    <r>
      <rPr>
        <sz val="11"/>
        <color theme="1"/>
        <rFont val="Times New Roman"/>
        <family val="1"/>
      </rPr>
      <t xml:space="preserve">   </t>
    </r>
    <r>
      <rPr>
        <sz val="11"/>
        <color theme="1"/>
        <rFont val="標楷體"/>
        <family val="4"/>
        <charset val="136"/>
      </rPr>
      <t>市</t>
    </r>
    <phoneticPr fontId="4" type="noConversion"/>
  </si>
  <si>
    <r>
      <t>總　計</t>
    </r>
    <r>
      <rPr>
        <b/>
        <sz val="11"/>
        <color theme="1"/>
        <rFont val="Times New Roman"/>
        <family val="1"/>
      </rPr>
      <t xml:space="preserve">  /  95</t>
    </r>
    <r>
      <rPr>
        <b/>
        <sz val="11"/>
        <color theme="1"/>
        <rFont val="細明體"/>
        <family val="3"/>
        <charset val="136"/>
      </rPr>
      <t>年</t>
    </r>
    <phoneticPr fontId="4" type="noConversion"/>
  </si>
  <si>
    <r>
      <t>總　計</t>
    </r>
    <r>
      <rPr>
        <b/>
        <sz val="11"/>
        <color theme="1"/>
        <rFont val="Times New Roman"/>
        <family val="1"/>
      </rPr>
      <t xml:space="preserve">  /  100</t>
    </r>
    <r>
      <rPr>
        <b/>
        <sz val="11"/>
        <color theme="1"/>
        <rFont val="細明體"/>
        <family val="3"/>
        <charset val="136"/>
      </rPr>
      <t>年</t>
    </r>
    <phoneticPr fontId="4" type="noConversion"/>
  </si>
  <si>
    <r>
      <t>總　計</t>
    </r>
    <r>
      <rPr>
        <b/>
        <sz val="11"/>
        <color theme="1"/>
        <rFont val="Times New Roman"/>
        <family val="1"/>
      </rPr>
      <t xml:space="preserve">  /  101</t>
    </r>
    <r>
      <rPr>
        <b/>
        <sz val="11"/>
        <color theme="1"/>
        <rFont val="細明體"/>
        <family val="3"/>
        <charset val="136"/>
      </rPr>
      <t>年</t>
    </r>
    <phoneticPr fontId="4" type="noConversion"/>
  </si>
  <si>
    <r>
      <t xml:space="preserve">112 </t>
    </r>
    <r>
      <rPr>
        <b/>
        <sz val="11"/>
        <color theme="1"/>
        <rFont val="標楷體"/>
        <family val="4"/>
        <charset val="136"/>
      </rPr>
      <t>年</t>
    </r>
    <phoneticPr fontId="6" type="noConversion"/>
  </si>
  <si>
    <r>
      <t>2,000</t>
    </r>
    <r>
      <rPr>
        <sz val="11"/>
        <color theme="1"/>
        <rFont val="標楷體"/>
        <family val="4"/>
        <charset val="136"/>
      </rPr>
      <t>萬元～未滿</t>
    </r>
    <r>
      <rPr>
        <sz val="11"/>
        <color theme="1"/>
        <rFont val="Times New Roman"/>
        <family val="1"/>
      </rPr>
      <t>5,000</t>
    </r>
    <r>
      <rPr>
        <sz val="11"/>
        <color theme="1"/>
        <rFont val="標楷體"/>
        <family val="4"/>
        <charset val="136"/>
      </rPr>
      <t>萬元</t>
    </r>
    <phoneticPr fontId="4" type="noConversion"/>
  </si>
  <si>
    <r>
      <t>5,000</t>
    </r>
    <r>
      <rPr>
        <sz val="11"/>
        <color theme="1"/>
        <rFont val="標楷體"/>
        <family val="4"/>
        <charset val="136"/>
      </rPr>
      <t>萬元～未滿</t>
    </r>
    <r>
      <rPr>
        <sz val="11"/>
        <color theme="1"/>
        <rFont val="Times New Roman"/>
        <family val="1"/>
      </rPr>
      <t>10,000</t>
    </r>
    <r>
      <rPr>
        <sz val="11"/>
        <color theme="1"/>
        <rFont val="標楷體"/>
        <family val="4"/>
        <charset val="136"/>
      </rPr>
      <t>萬元</t>
    </r>
    <phoneticPr fontId="4" type="noConversion"/>
  </si>
  <si>
    <r>
      <t>300,000</t>
    </r>
    <r>
      <rPr>
        <sz val="11"/>
        <color theme="1"/>
        <rFont val="標楷體"/>
        <family val="4"/>
        <charset val="136"/>
      </rPr>
      <t>萬元以上</t>
    </r>
    <phoneticPr fontId="4" type="noConversion"/>
  </si>
  <si>
    <r>
      <t xml:space="preserve">105 </t>
    </r>
    <r>
      <rPr>
        <b/>
        <sz val="11"/>
        <color theme="1"/>
        <rFont val="標楷體"/>
        <family val="4"/>
        <charset val="136"/>
      </rPr>
      <t>年</t>
    </r>
    <phoneticPr fontId="6" type="noConversion"/>
  </si>
  <si>
    <r>
      <t xml:space="preserve">110 </t>
    </r>
    <r>
      <rPr>
        <b/>
        <sz val="11"/>
        <color theme="1"/>
        <rFont val="細明體"/>
        <family val="3"/>
        <charset val="136"/>
      </rPr>
      <t>年</t>
    </r>
    <phoneticPr fontId="22" type="noConversion"/>
  </si>
  <si>
    <r>
      <t xml:space="preserve">113 </t>
    </r>
    <r>
      <rPr>
        <b/>
        <sz val="11"/>
        <color theme="1"/>
        <rFont val="標楷體"/>
        <family val="4"/>
        <charset val="136"/>
      </rPr>
      <t>年</t>
    </r>
    <phoneticPr fontId="6" type="noConversion"/>
  </si>
  <si>
    <r>
      <t xml:space="preserve"> </t>
    </r>
    <r>
      <rPr>
        <sz val="11"/>
        <color theme="1"/>
        <rFont val="標楷體"/>
        <family val="4"/>
        <charset val="136"/>
      </rPr>
      <t>桃</t>
    </r>
    <r>
      <rPr>
        <sz val="11"/>
        <color theme="1"/>
        <rFont val="Times New Roman"/>
        <family val="1"/>
      </rPr>
      <t xml:space="preserve">   </t>
    </r>
    <r>
      <rPr>
        <sz val="11"/>
        <color theme="1"/>
        <rFont val="標楷體"/>
        <family val="4"/>
        <charset val="136"/>
      </rPr>
      <t>園</t>
    </r>
    <r>
      <rPr>
        <sz val="11"/>
        <color theme="1"/>
        <rFont val="Times New Roman"/>
        <family val="1"/>
      </rPr>
      <t xml:space="preserve">   </t>
    </r>
    <r>
      <rPr>
        <sz val="11"/>
        <color theme="1"/>
        <rFont val="標楷體"/>
        <family val="4"/>
        <charset val="136"/>
      </rPr>
      <t>市</t>
    </r>
    <phoneticPr fontId="4" type="noConversion"/>
  </si>
  <si>
    <r>
      <t>總額</t>
    </r>
    <r>
      <rPr>
        <sz val="12"/>
        <color theme="1"/>
        <rFont val="Times New Roman"/>
        <family val="1"/>
      </rPr>
      <t>(</t>
    </r>
    <r>
      <rPr>
        <sz val="12"/>
        <color theme="1"/>
        <rFont val="標楷體"/>
        <family val="4"/>
        <charset val="136"/>
      </rPr>
      <t>千元</t>
    </r>
    <r>
      <rPr>
        <sz val="12"/>
        <color theme="1"/>
        <rFont val="Times New Roman"/>
        <family val="1"/>
      </rPr>
      <t>/</t>
    </r>
    <r>
      <rPr>
        <sz val="12"/>
        <color theme="1"/>
        <rFont val="標楷體"/>
        <family val="4"/>
        <charset val="136"/>
      </rPr>
      <t>家</t>
    </r>
    <r>
      <rPr>
        <sz val="12"/>
        <color theme="1"/>
        <rFont val="Times New Roman"/>
        <family val="1"/>
      </rPr>
      <t>)</t>
    </r>
  </si>
  <si>
    <r>
      <t>10</t>
    </r>
    <r>
      <rPr>
        <sz val="11"/>
        <color theme="1"/>
        <rFont val="標楷體"/>
        <family val="4"/>
        <charset val="136"/>
      </rPr>
      <t>～</t>
    </r>
    <r>
      <rPr>
        <sz val="11"/>
        <color theme="1"/>
        <rFont val="Times New Roman"/>
        <family val="1"/>
      </rPr>
      <t>19</t>
    </r>
    <r>
      <rPr>
        <sz val="11"/>
        <color theme="1"/>
        <rFont val="標楷體"/>
        <family val="4"/>
        <charset val="136"/>
      </rPr>
      <t>人</t>
    </r>
  </si>
  <si>
    <r>
      <t>20</t>
    </r>
    <r>
      <rPr>
        <sz val="11"/>
        <color theme="1"/>
        <rFont val="標楷體"/>
        <family val="4"/>
        <charset val="136"/>
      </rPr>
      <t>～</t>
    </r>
    <r>
      <rPr>
        <sz val="11"/>
        <color theme="1"/>
        <rFont val="Times New Roman"/>
        <family val="1"/>
      </rPr>
      <t>49</t>
    </r>
    <r>
      <rPr>
        <sz val="11"/>
        <color theme="1"/>
        <rFont val="標楷體"/>
        <family val="4"/>
        <charset val="136"/>
      </rPr>
      <t>人</t>
    </r>
  </si>
  <si>
    <r>
      <t>50</t>
    </r>
    <r>
      <rPr>
        <sz val="11"/>
        <color theme="1"/>
        <rFont val="標楷體"/>
        <family val="4"/>
        <charset val="136"/>
      </rPr>
      <t>～</t>
    </r>
    <r>
      <rPr>
        <sz val="11"/>
        <color theme="1"/>
        <rFont val="Times New Roman"/>
        <family val="1"/>
      </rPr>
      <t>99</t>
    </r>
    <r>
      <rPr>
        <sz val="11"/>
        <color theme="1"/>
        <rFont val="標楷體"/>
        <family val="4"/>
        <charset val="136"/>
      </rPr>
      <t>人</t>
    </r>
  </si>
  <si>
    <r>
      <rPr>
        <sz val="11"/>
        <color theme="1"/>
        <rFont val="標楷體"/>
        <family val="4"/>
        <charset val="136"/>
      </rPr>
      <t>流</t>
    </r>
    <r>
      <rPr>
        <sz val="11"/>
        <color theme="1"/>
        <rFont val="Times New Roman"/>
        <family val="1"/>
      </rPr>
      <t xml:space="preserve">          </t>
    </r>
    <r>
      <rPr>
        <sz val="11"/>
        <color theme="1"/>
        <rFont val="標楷體"/>
        <family val="4"/>
        <charset val="136"/>
      </rPr>
      <t>動</t>
    </r>
    <r>
      <rPr>
        <sz val="11"/>
        <color theme="1"/>
        <rFont val="Times New Roman"/>
        <family val="1"/>
      </rPr>
      <t xml:space="preserve">          </t>
    </r>
    <r>
      <rPr>
        <sz val="11"/>
        <color theme="1"/>
        <rFont val="標楷體"/>
        <family val="4"/>
        <charset val="136"/>
      </rPr>
      <t>資</t>
    </r>
    <r>
      <rPr>
        <sz val="11"/>
        <color theme="1"/>
        <rFont val="Times New Roman"/>
        <family val="1"/>
      </rPr>
      <t xml:space="preserve">          </t>
    </r>
    <r>
      <rPr>
        <sz val="11"/>
        <color theme="1"/>
        <rFont val="標楷體"/>
        <family val="4"/>
        <charset val="136"/>
      </rPr>
      <t>產　</t>
    </r>
    <phoneticPr fontId="4" type="noConversion"/>
  </si>
  <si>
    <r>
      <rPr>
        <sz val="11"/>
        <color theme="1"/>
        <rFont val="標楷體"/>
        <family val="4"/>
        <charset val="136"/>
      </rPr>
      <t>非</t>
    </r>
    <r>
      <rPr>
        <sz val="11"/>
        <color theme="1"/>
        <rFont val="Times New Roman"/>
        <family val="1"/>
      </rPr>
      <t xml:space="preserve">        </t>
    </r>
    <r>
      <rPr>
        <sz val="11"/>
        <color theme="1"/>
        <rFont val="標楷體"/>
        <family val="4"/>
        <charset val="136"/>
      </rPr>
      <t>流</t>
    </r>
    <r>
      <rPr>
        <sz val="11"/>
        <color theme="1"/>
        <rFont val="Times New Roman"/>
        <family val="1"/>
      </rPr>
      <t xml:space="preserve">        </t>
    </r>
    <r>
      <rPr>
        <sz val="11"/>
        <color theme="1"/>
        <rFont val="標楷體"/>
        <family val="4"/>
        <charset val="136"/>
      </rPr>
      <t>動</t>
    </r>
    <r>
      <rPr>
        <sz val="11"/>
        <color theme="1"/>
        <rFont val="Times New Roman"/>
        <family val="1"/>
      </rPr>
      <t xml:space="preserve">        </t>
    </r>
    <r>
      <rPr>
        <sz val="11"/>
        <color theme="1"/>
        <rFont val="標楷體"/>
        <family val="4"/>
        <charset val="136"/>
      </rPr>
      <t>資</t>
    </r>
    <r>
      <rPr>
        <sz val="11"/>
        <color theme="1"/>
        <rFont val="Times New Roman"/>
        <family val="1"/>
      </rPr>
      <t xml:space="preserve">        </t>
    </r>
    <r>
      <rPr>
        <sz val="11"/>
        <color theme="1"/>
        <rFont val="標楷體"/>
        <family val="4"/>
        <charset val="136"/>
      </rPr>
      <t>產</t>
    </r>
    <phoneticPr fontId="4" type="noConversion"/>
  </si>
  <si>
    <r>
      <rPr>
        <sz val="11"/>
        <color theme="1"/>
        <rFont val="標楷體"/>
        <family val="4"/>
        <charset val="136"/>
      </rPr>
      <t xml:space="preserve">合計
</t>
    </r>
    <r>
      <rPr>
        <sz val="11"/>
        <color theme="1"/>
        <rFont val="Times New Roman"/>
        <family val="1"/>
      </rPr>
      <t>(1)</t>
    </r>
    <phoneticPr fontId="4" type="noConversion"/>
  </si>
  <si>
    <r>
      <rPr>
        <sz val="11"/>
        <color theme="1"/>
        <rFont val="標楷體"/>
        <family val="4"/>
        <charset val="136"/>
      </rPr>
      <t xml:space="preserve">存料
</t>
    </r>
    <r>
      <rPr>
        <sz val="11"/>
        <color theme="1"/>
        <rFont val="Times New Roman"/>
        <family val="1"/>
      </rPr>
      <t>(</t>
    </r>
    <r>
      <rPr>
        <sz val="11"/>
        <color theme="1"/>
        <rFont val="標楷體"/>
        <family val="4"/>
        <charset val="136"/>
      </rPr>
      <t>按市價計算</t>
    </r>
    <r>
      <rPr>
        <sz val="11"/>
        <color theme="1"/>
        <rFont val="Times New Roman"/>
        <family val="1"/>
      </rPr>
      <t>)</t>
    </r>
    <phoneticPr fontId="4" type="noConversion"/>
  </si>
  <si>
    <r>
      <rPr>
        <sz val="11"/>
        <color theme="1"/>
        <rFont val="標楷體"/>
        <family val="4"/>
        <charset val="136"/>
      </rPr>
      <t xml:space="preserve">合計
</t>
    </r>
    <r>
      <rPr>
        <sz val="11"/>
        <color theme="1"/>
        <rFont val="Times New Roman"/>
        <family val="1"/>
      </rPr>
      <t>(2)</t>
    </r>
    <phoneticPr fontId="4" type="noConversion"/>
  </si>
  <si>
    <r>
      <rPr>
        <sz val="11"/>
        <color theme="1"/>
        <rFont val="標楷體"/>
        <family val="4"/>
        <charset val="136"/>
      </rPr>
      <t>不動產廠房及設備毛額</t>
    </r>
    <phoneticPr fontId="4" type="noConversion"/>
  </si>
  <si>
    <r>
      <rPr>
        <sz val="11"/>
        <color theme="1"/>
        <rFont val="標楷體"/>
        <family val="4"/>
        <charset val="136"/>
      </rPr>
      <t>不</t>
    </r>
    <r>
      <rPr>
        <sz val="11"/>
        <color theme="1"/>
        <rFont val="Times New Roman"/>
        <family val="1"/>
      </rPr>
      <t xml:space="preserve">   </t>
    </r>
    <r>
      <rPr>
        <sz val="11"/>
        <color theme="1"/>
        <rFont val="標楷體"/>
        <family val="4"/>
        <charset val="136"/>
      </rPr>
      <t>動</t>
    </r>
    <r>
      <rPr>
        <sz val="11"/>
        <color theme="1"/>
        <rFont val="Times New Roman"/>
        <family val="1"/>
      </rPr>
      <t xml:space="preserve">   </t>
    </r>
    <r>
      <rPr>
        <sz val="11"/>
        <color theme="1"/>
        <rFont val="標楷體"/>
        <family val="4"/>
        <charset val="136"/>
      </rPr>
      <t>產</t>
    </r>
    <r>
      <rPr>
        <sz val="11"/>
        <color theme="1"/>
        <rFont val="Times New Roman"/>
        <family val="1"/>
      </rPr>
      <t xml:space="preserve">   </t>
    </r>
    <r>
      <rPr>
        <sz val="11"/>
        <color theme="1"/>
        <rFont val="標楷體"/>
        <family val="4"/>
        <charset val="136"/>
      </rPr>
      <t>廠</t>
    </r>
    <r>
      <rPr>
        <sz val="11"/>
        <color theme="1"/>
        <rFont val="Times New Roman"/>
        <family val="1"/>
      </rPr>
      <t xml:space="preserve">   </t>
    </r>
    <r>
      <rPr>
        <sz val="11"/>
        <color theme="1"/>
        <rFont val="標楷體"/>
        <family val="4"/>
        <charset val="136"/>
      </rPr>
      <t>房</t>
    </r>
    <r>
      <rPr>
        <sz val="11"/>
        <color theme="1"/>
        <rFont val="Times New Roman"/>
        <family val="1"/>
      </rPr>
      <t xml:space="preserve">   </t>
    </r>
    <r>
      <rPr>
        <sz val="11"/>
        <color theme="1"/>
        <rFont val="標楷體"/>
        <family val="4"/>
        <charset val="136"/>
      </rPr>
      <t>及</t>
    </r>
    <r>
      <rPr>
        <sz val="11"/>
        <color theme="1"/>
        <rFont val="Times New Roman"/>
        <family val="1"/>
      </rPr>
      <t xml:space="preserve">   </t>
    </r>
    <r>
      <rPr>
        <sz val="11"/>
        <color theme="1"/>
        <rFont val="標楷體"/>
        <family val="4"/>
        <charset val="136"/>
      </rPr>
      <t>設</t>
    </r>
    <r>
      <rPr>
        <sz val="11"/>
        <color theme="1"/>
        <rFont val="Times New Roman"/>
        <family val="1"/>
      </rPr>
      <t xml:space="preserve">   </t>
    </r>
    <r>
      <rPr>
        <sz val="11"/>
        <color theme="1"/>
        <rFont val="標楷體"/>
        <family val="4"/>
        <charset val="136"/>
      </rPr>
      <t>備</t>
    </r>
    <r>
      <rPr>
        <sz val="11"/>
        <color theme="1"/>
        <rFont val="Times New Roman"/>
        <family val="1"/>
      </rPr>
      <t xml:space="preserve">   </t>
    </r>
    <r>
      <rPr>
        <sz val="11"/>
        <color theme="1"/>
        <rFont val="標楷體"/>
        <family val="4"/>
        <charset val="136"/>
      </rPr>
      <t>毛</t>
    </r>
    <r>
      <rPr>
        <sz val="11"/>
        <color theme="1"/>
        <rFont val="Times New Roman"/>
        <family val="1"/>
      </rPr>
      <t xml:space="preserve">  </t>
    </r>
    <r>
      <rPr>
        <sz val="11"/>
        <color theme="1"/>
        <rFont val="標楷體"/>
        <family val="4"/>
        <charset val="136"/>
      </rPr>
      <t>額</t>
    </r>
    <phoneticPr fontId="4" type="noConversion"/>
  </si>
  <si>
    <r>
      <rPr>
        <sz val="11"/>
        <color theme="1"/>
        <rFont val="標楷體"/>
        <family val="4"/>
        <charset val="136"/>
      </rPr>
      <t>長期投資</t>
    </r>
    <phoneticPr fontId="4" type="noConversion"/>
  </si>
  <si>
    <r>
      <rPr>
        <sz val="11"/>
        <color theme="1"/>
        <rFont val="標楷體"/>
        <family val="4"/>
        <charset val="136"/>
      </rPr>
      <t xml:space="preserve">投資性不動產
</t>
    </r>
    <r>
      <rPr>
        <sz val="11"/>
        <color theme="1"/>
        <rFont val="Times New Roman"/>
        <family val="1"/>
      </rPr>
      <t>(3)</t>
    </r>
    <phoneticPr fontId="4" type="noConversion"/>
  </si>
  <si>
    <r>
      <rPr>
        <sz val="11"/>
        <color theme="1"/>
        <rFont val="標楷體"/>
        <family val="4"/>
        <charset val="136"/>
      </rPr>
      <t>無形資產</t>
    </r>
    <phoneticPr fontId="4" type="noConversion"/>
  </si>
  <si>
    <r>
      <rPr>
        <sz val="11"/>
        <color theme="1"/>
        <rFont val="標楷體"/>
        <family val="4"/>
        <charset val="136"/>
      </rPr>
      <t>其他</t>
    </r>
    <phoneticPr fontId="4" type="noConversion"/>
  </si>
  <si>
    <r>
      <rPr>
        <sz val="11"/>
        <color theme="1"/>
        <rFont val="標楷體"/>
        <family val="4"/>
        <charset val="136"/>
      </rPr>
      <t>小計</t>
    </r>
    <phoneticPr fontId="4" type="noConversion"/>
  </si>
  <si>
    <r>
      <rPr>
        <sz val="11"/>
        <color theme="1"/>
        <rFont val="標楷體"/>
        <family val="4"/>
        <charset val="136"/>
      </rPr>
      <t>房屋及其他
營建</t>
    </r>
    <phoneticPr fontId="4" type="noConversion"/>
  </si>
  <si>
    <r>
      <rPr>
        <sz val="11"/>
        <color theme="1"/>
        <rFont val="標楷體"/>
        <family val="4"/>
        <charset val="136"/>
      </rPr>
      <t>運輸設備</t>
    </r>
    <phoneticPr fontId="4" type="noConversion"/>
  </si>
  <si>
    <r>
      <rPr>
        <sz val="11"/>
        <color theme="1"/>
        <rFont val="標楷體"/>
        <family val="4"/>
        <charset val="136"/>
      </rPr>
      <t>機械設備</t>
    </r>
    <phoneticPr fontId="4" type="noConversion"/>
  </si>
  <si>
    <r>
      <rPr>
        <sz val="11"/>
        <color theme="1"/>
        <rFont val="標楷體"/>
        <family val="4"/>
        <charset val="136"/>
      </rPr>
      <t>辦公設備及
雜項設備</t>
    </r>
    <phoneticPr fontId="4" type="noConversion"/>
  </si>
  <si>
    <r>
      <rPr>
        <sz val="11"/>
        <color theme="1"/>
        <rFont val="標楷體"/>
        <family val="4"/>
        <charset val="136"/>
      </rPr>
      <t>未完工程及
預付購置設備</t>
    </r>
    <phoneticPr fontId="4" type="noConversion"/>
  </si>
  <si>
    <r>
      <t>總　計</t>
    </r>
    <r>
      <rPr>
        <b/>
        <sz val="11"/>
        <color theme="1"/>
        <rFont val="Times New Roman"/>
        <family val="1"/>
      </rPr>
      <t xml:space="preserve">  /  90</t>
    </r>
    <r>
      <rPr>
        <b/>
        <sz val="11"/>
        <color theme="1"/>
        <rFont val="細明體"/>
        <family val="3"/>
        <charset val="136"/>
      </rPr>
      <t>年</t>
    </r>
    <phoneticPr fontId="4" type="noConversion"/>
  </si>
  <si>
    <r>
      <t>總　計</t>
    </r>
    <r>
      <rPr>
        <b/>
        <sz val="11"/>
        <color theme="1"/>
        <rFont val="Times New Roman"/>
        <family val="1"/>
      </rPr>
      <t xml:space="preserve">  /  95</t>
    </r>
    <r>
      <rPr>
        <b/>
        <sz val="11"/>
        <color theme="1"/>
        <rFont val="細明體"/>
        <family val="3"/>
        <charset val="136"/>
      </rPr>
      <t>年</t>
    </r>
    <phoneticPr fontId="4" type="noConversion"/>
  </si>
  <si>
    <r>
      <t>總　計</t>
    </r>
    <r>
      <rPr>
        <b/>
        <sz val="11"/>
        <color theme="1"/>
        <rFont val="Times New Roman"/>
        <family val="1"/>
      </rPr>
      <t xml:space="preserve">  /  99</t>
    </r>
    <r>
      <rPr>
        <b/>
        <sz val="11"/>
        <color theme="1"/>
        <rFont val="細明體"/>
        <family val="3"/>
        <charset val="136"/>
      </rPr>
      <t>年</t>
    </r>
    <phoneticPr fontId="4" type="noConversion"/>
  </si>
  <si>
    <r>
      <t>總　計</t>
    </r>
    <r>
      <rPr>
        <b/>
        <sz val="11"/>
        <color theme="1"/>
        <rFont val="Times New Roman"/>
        <family val="1"/>
      </rPr>
      <t xml:space="preserve">  /  101</t>
    </r>
    <r>
      <rPr>
        <b/>
        <sz val="11"/>
        <color theme="1"/>
        <rFont val="細明體"/>
        <family val="3"/>
        <charset val="136"/>
      </rPr>
      <t>年</t>
    </r>
    <phoneticPr fontId="4" type="noConversion"/>
  </si>
  <si>
    <r>
      <t>總　計</t>
    </r>
    <r>
      <rPr>
        <b/>
        <sz val="11"/>
        <color theme="1"/>
        <rFont val="Times New Roman"/>
        <family val="1"/>
      </rPr>
      <t xml:space="preserve">  /  103</t>
    </r>
    <r>
      <rPr>
        <b/>
        <sz val="11"/>
        <color theme="1"/>
        <rFont val="細明體"/>
        <family val="3"/>
        <charset val="136"/>
      </rPr>
      <t>年</t>
    </r>
    <phoneticPr fontId="4" type="noConversion"/>
  </si>
  <si>
    <r>
      <rPr>
        <sz val="11"/>
        <color theme="1"/>
        <rFont val="標楷體"/>
        <family val="4"/>
        <charset val="136"/>
      </rPr>
      <t>未滿</t>
    </r>
    <r>
      <rPr>
        <sz val="11"/>
        <color theme="1"/>
        <rFont val="Times New Roman"/>
        <family val="1"/>
      </rPr>
      <t>600</t>
    </r>
    <r>
      <rPr>
        <sz val="11"/>
        <color theme="1"/>
        <rFont val="標楷體"/>
        <family val="4"/>
        <charset val="136"/>
      </rPr>
      <t>萬元</t>
    </r>
    <phoneticPr fontId="4" type="noConversion"/>
  </si>
  <si>
    <r>
      <t>1,000</t>
    </r>
    <r>
      <rPr>
        <sz val="11"/>
        <color theme="1"/>
        <rFont val="標楷體"/>
        <family val="4"/>
        <charset val="136"/>
      </rPr>
      <t>萬元～未滿</t>
    </r>
    <r>
      <rPr>
        <sz val="11"/>
        <color theme="1"/>
        <rFont val="Times New Roman"/>
        <family val="1"/>
      </rPr>
      <t>2,000</t>
    </r>
    <r>
      <rPr>
        <sz val="11"/>
        <color theme="1"/>
        <rFont val="標楷體"/>
        <family val="4"/>
        <charset val="136"/>
      </rPr>
      <t>萬元</t>
    </r>
    <phoneticPr fontId="4" type="noConversion"/>
  </si>
  <si>
    <r>
      <rPr>
        <sz val="11"/>
        <color theme="1"/>
        <rFont val="標楷體"/>
        <family val="4"/>
        <charset val="136"/>
      </rPr>
      <t xml:space="preserve">實際運用
資產毛額
</t>
    </r>
    <r>
      <rPr>
        <sz val="11"/>
        <color theme="1"/>
        <rFont val="Times New Roman"/>
        <family val="1"/>
      </rPr>
      <t>(1)+(2)-(3)+(4)</t>
    </r>
    <phoneticPr fontId="4" type="noConversion"/>
  </si>
  <si>
    <r>
      <rPr>
        <sz val="11"/>
        <color theme="1"/>
        <rFont val="標楷體"/>
        <family val="4"/>
        <charset val="136"/>
      </rPr>
      <t>流</t>
    </r>
    <r>
      <rPr>
        <sz val="11"/>
        <color theme="1"/>
        <rFont val="Times New Roman"/>
        <family val="1"/>
      </rPr>
      <t xml:space="preserve">          </t>
    </r>
    <r>
      <rPr>
        <sz val="11"/>
        <color theme="1"/>
        <rFont val="標楷體"/>
        <family val="4"/>
        <charset val="136"/>
      </rPr>
      <t>動</t>
    </r>
    <r>
      <rPr>
        <sz val="11"/>
        <color theme="1"/>
        <rFont val="Times New Roman"/>
        <family val="1"/>
      </rPr>
      <t xml:space="preserve">          </t>
    </r>
    <r>
      <rPr>
        <sz val="11"/>
        <color theme="1"/>
        <rFont val="標楷體"/>
        <family val="4"/>
        <charset val="136"/>
      </rPr>
      <t>資</t>
    </r>
    <r>
      <rPr>
        <sz val="11"/>
        <color theme="1"/>
        <rFont val="Times New Roman"/>
        <family val="1"/>
      </rPr>
      <t xml:space="preserve">          </t>
    </r>
    <r>
      <rPr>
        <sz val="11"/>
        <color theme="1"/>
        <rFont val="標楷體"/>
        <family val="4"/>
        <charset val="136"/>
      </rPr>
      <t>產　</t>
    </r>
    <phoneticPr fontId="4" type="noConversion"/>
  </si>
  <si>
    <r>
      <rPr>
        <sz val="11"/>
        <color theme="1"/>
        <rFont val="標楷體"/>
        <family val="4"/>
        <charset val="136"/>
      </rPr>
      <t>非</t>
    </r>
    <r>
      <rPr>
        <sz val="11"/>
        <color theme="1"/>
        <rFont val="Times New Roman"/>
        <family val="1"/>
      </rPr>
      <t xml:space="preserve">        </t>
    </r>
    <r>
      <rPr>
        <sz val="11"/>
        <color theme="1"/>
        <rFont val="標楷體"/>
        <family val="4"/>
        <charset val="136"/>
      </rPr>
      <t>流</t>
    </r>
    <r>
      <rPr>
        <sz val="11"/>
        <color theme="1"/>
        <rFont val="Times New Roman"/>
        <family val="1"/>
      </rPr>
      <t xml:space="preserve">        </t>
    </r>
    <r>
      <rPr>
        <sz val="11"/>
        <color theme="1"/>
        <rFont val="標楷體"/>
        <family val="4"/>
        <charset val="136"/>
      </rPr>
      <t>動</t>
    </r>
    <r>
      <rPr>
        <sz val="11"/>
        <rFont val="Times New Roman"/>
        <family val="1"/>
      </rPr>
      <t/>
    </r>
    <phoneticPr fontId="4" type="noConversion"/>
  </si>
  <si>
    <r>
      <rPr>
        <sz val="11"/>
        <color theme="1"/>
        <rFont val="標楷體"/>
        <family val="4"/>
        <charset val="136"/>
      </rPr>
      <t>租</t>
    </r>
    <r>
      <rPr>
        <sz val="11"/>
        <color theme="1"/>
        <rFont val="Times New Roman"/>
        <family val="1"/>
      </rPr>
      <t>(</t>
    </r>
    <r>
      <rPr>
        <sz val="11"/>
        <color theme="1"/>
        <rFont val="標楷體"/>
        <family val="4"/>
        <charset val="136"/>
      </rPr>
      <t>借</t>
    </r>
    <r>
      <rPr>
        <sz val="11"/>
        <color theme="1"/>
        <rFont val="Times New Roman"/>
        <family val="1"/>
      </rPr>
      <t>)</t>
    </r>
    <r>
      <rPr>
        <sz val="11"/>
        <color theme="1"/>
        <rFont val="標楷體"/>
        <family val="4"/>
        <charset val="136"/>
      </rPr>
      <t>用不動產
廠房及設備</t>
    </r>
    <r>
      <rPr>
        <sz val="11"/>
        <color theme="1"/>
        <rFont val="Times New Roman"/>
        <family val="1"/>
      </rPr>
      <t xml:space="preserve">  
(4)</t>
    </r>
    <phoneticPr fontId="4" type="noConversion"/>
  </si>
  <si>
    <r>
      <rPr>
        <sz val="11"/>
        <color theme="1"/>
        <rFont val="標楷體"/>
        <family val="4"/>
        <charset val="136"/>
      </rPr>
      <t xml:space="preserve">合計
</t>
    </r>
    <r>
      <rPr>
        <sz val="11"/>
        <color theme="1"/>
        <rFont val="Times New Roman"/>
        <family val="1"/>
      </rPr>
      <t>(1)</t>
    </r>
    <phoneticPr fontId="4" type="noConversion"/>
  </si>
  <si>
    <r>
      <rPr>
        <sz val="11"/>
        <color theme="1"/>
        <rFont val="標楷體"/>
        <family val="4"/>
        <charset val="136"/>
      </rPr>
      <t xml:space="preserve">合計
</t>
    </r>
    <r>
      <rPr>
        <sz val="11"/>
        <color theme="1"/>
        <rFont val="Times New Roman"/>
        <family val="1"/>
      </rPr>
      <t>(2)</t>
    </r>
    <phoneticPr fontId="4" type="noConversion"/>
  </si>
  <si>
    <r>
      <rPr>
        <sz val="11"/>
        <color theme="1"/>
        <rFont val="標楷體"/>
        <family val="4"/>
        <charset val="136"/>
      </rPr>
      <t>不</t>
    </r>
    <r>
      <rPr>
        <sz val="11"/>
        <color theme="1"/>
        <rFont val="Times New Roman"/>
        <family val="1"/>
      </rPr>
      <t xml:space="preserve">   </t>
    </r>
    <r>
      <rPr>
        <sz val="11"/>
        <color theme="1"/>
        <rFont val="標楷體"/>
        <family val="4"/>
        <charset val="136"/>
      </rPr>
      <t>動</t>
    </r>
    <r>
      <rPr>
        <sz val="11"/>
        <color theme="1"/>
        <rFont val="Times New Roman"/>
        <family val="1"/>
      </rPr>
      <t xml:space="preserve">   </t>
    </r>
    <r>
      <rPr>
        <sz val="11"/>
        <color theme="1"/>
        <rFont val="標楷體"/>
        <family val="4"/>
        <charset val="136"/>
      </rPr>
      <t>產</t>
    </r>
    <r>
      <rPr>
        <sz val="11"/>
        <color theme="1"/>
        <rFont val="Times New Roman"/>
        <family val="1"/>
      </rPr>
      <t xml:space="preserve">   </t>
    </r>
    <r>
      <rPr>
        <sz val="11"/>
        <color theme="1"/>
        <rFont val="標楷體"/>
        <family val="4"/>
        <charset val="136"/>
      </rPr>
      <t>廠</t>
    </r>
    <r>
      <rPr>
        <sz val="11"/>
        <color theme="1"/>
        <rFont val="Times New Roman"/>
        <family val="1"/>
      </rPr>
      <t xml:space="preserve">   </t>
    </r>
    <r>
      <rPr>
        <sz val="11"/>
        <color theme="1"/>
        <rFont val="標楷體"/>
        <family val="4"/>
        <charset val="136"/>
      </rPr>
      <t>房</t>
    </r>
    <r>
      <rPr>
        <sz val="11"/>
        <color theme="1"/>
        <rFont val="Times New Roman"/>
        <family val="1"/>
      </rPr>
      <t xml:space="preserve">   </t>
    </r>
    <r>
      <rPr>
        <sz val="11"/>
        <color theme="1"/>
        <rFont val="標楷體"/>
        <family val="4"/>
        <charset val="136"/>
      </rPr>
      <t>及</t>
    </r>
    <r>
      <rPr>
        <sz val="11"/>
        <color theme="1"/>
        <rFont val="Times New Roman"/>
        <family val="1"/>
      </rPr>
      <t xml:space="preserve">   </t>
    </r>
    <r>
      <rPr>
        <sz val="11"/>
        <color theme="1"/>
        <rFont val="標楷體"/>
        <family val="4"/>
        <charset val="136"/>
      </rPr>
      <t>設</t>
    </r>
    <r>
      <rPr>
        <sz val="11"/>
        <color theme="1"/>
        <rFont val="Times New Roman"/>
        <family val="1"/>
      </rPr>
      <t xml:space="preserve">   </t>
    </r>
    <r>
      <rPr>
        <sz val="11"/>
        <color theme="1"/>
        <rFont val="標楷體"/>
        <family val="4"/>
        <charset val="136"/>
      </rPr>
      <t>備</t>
    </r>
    <r>
      <rPr>
        <sz val="11"/>
        <color theme="1"/>
        <rFont val="Times New Roman"/>
        <family val="1"/>
      </rPr>
      <t xml:space="preserve">   </t>
    </r>
    <r>
      <rPr>
        <sz val="11"/>
        <color theme="1"/>
        <rFont val="標楷體"/>
        <family val="4"/>
        <charset val="136"/>
      </rPr>
      <t>毛</t>
    </r>
    <r>
      <rPr>
        <sz val="11"/>
        <color theme="1"/>
        <rFont val="Times New Roman"/>
        <family val="1"/>
      </rPr>
      <t xml:space="preserve">  </t>
    </r>
    <r>
      <rPr>
        <sz val="11"/>
        <color theme="1"/>
        <rFont val="標楷體"/>
        <family val="4"/>
        <charset val="136"/>
      </rPr>
      <t>額</t>
    </r>
    <phoneticPr fontId="4" type="noConversion"/>
  </si>
  <si>
    <r>
      <rPr>
        <sz val="11"/>
        <color theme="1"/>
        <rFont val="標楷體"/>
        <family val="4"/>
        <charset val="136"/>
      </rPr>
      <t>長期投資</t>
    </r>
    <phoneticPr fontId="4" type="noConversion"/>
  </si>
  <si>
    <r>
      <rPr>
        <sz val="11"/>
        <color theme="1"/>
        <rFont val="標楷體"/>
        <family val="4"/>
        <charset val="136"/>
      </rPr>
      <t>其他</t>
    </r>
    <phoneticPr fontId="4" type="noConversion"/>
  </si>
  <si>
    <r>
      <rPr>
        <sz val="11"/>
        <color theme="1"/>
        <rFont val="標楷體"/>
        <family val="4"/>
        <charset val="136"/>
      </rPr>
      <t>機械設備</t>
    </r>
    <phoneticPr fontId="4" type="noConversion"/>
  </si>
  <si>
    <r>
      <rPr>
        <sz val="11"/>
        <color theme="1"/>
        <rFont val="標楷體"/>
        <family val="4"/>
        <charset val="136"/>
      </rPr>
      <t>辦公設備及
雜項設備</t>
    </r>
    <phoneticPr fontId="4" type="noConversion"/>
  </si>
  <si>
    <r>
      <t>總　計</t>
    </r>
    <r>
      <rPr>
        <b/>
        <sz val="11"/>
        <color theme="1"/>
        <rFont val="Times New Roman"/>
        <family val="1"/>
      </rPr>
      <t xml:space="preserve">  /  91</t>
    </r>
    <r>
      <rPr>
        <b/>
        <sz val="11"/>
        <color theme="1"/>
        <rFont val="細明體"/>
        <family val="3"/>
        <charset val="136"/>
      </rPr>
      <t>年</t>
    </r>
    <phoneticPr fontId="4" type="noConversion"/>
  </si>
  <si>
    <r>
      <rPr>
        <sz val="11"/>
        <color theme="1"/>
        <rFont val="標楷體"/>
        <family val="4"/>
        <charset val="136"/>
      </rPr>
      <t xml:space="preserve">自有資產
</t>
    </r>
    <r>
      <rPr>
        <sz val="9"/>
        <color theme="1"/>
        <rFont val="Times New Roman"/>
        <family val="1"/>
      </rPr>
      <t>(1)+(2)</t>
    </r>
    <phoneticPr fontId="4" type="noConversion"/>
  </si>
  <si>
    <r>
      <rPr>
        <sz val="11"/>
        <color theme="1"/>
        <rFont val="標楷體"/>
        <family val="4"/>
        <charset val="136"/>
      </rPr>
      <t>流</t>
    </r>
    <r>
      <rPr>
        <sz val="11"/>
        <color theme="1"/>
        <rFont val="Times New Roman"/>
        <family val="1"/>
      </rPr>
      <t xml:space="preserve">          </t>
    </r>
    <r>
      <rPr>
        <sz val="11"/>
        <color theme="1"/>
        <rFont val="標楷體"/>
        <family val="4"/>
        <charset val="136"/>
      </rPr>
      <t>動</t>
    </r>
    <r>
      <rPr>
        <sz val="11"/>
        <color theme="1"/>
        <rFont val="Times New Roman"/>
        <family val="1"/>
      </rPr>
      <t xml:space="preserve">          </t>
    </r>
    <phoneticPr fontId="4" type="noConversion"/>
  </si>
  <si>
    <r>
      <rPr>
        <sz val="11"/>
        <color theme="1"/>
        <rFont val="標楷體"/>
        <family val="4"/>
        <charset val="136"/>
      </rPr>
      <t>非</t>
    </r>
    <r>
      <rPr>
        <sz val="11"/>
        <color theme="1"/>
        <rFont val="Times New Roman"/>
        <family val="1"/>
      </rPr>
      <t xml:space="preserve">        </t>
    </r>
    <r>
      <rPr>
        <sz val="11"/>
        <color theme="1"/>
        <rFont val="標楷體"/>
        <family val="4"/>
        <charset val="136"/>
      </rPr>
      <t>流</t>
    </r>
    <r>
      <rPr>
        <sz val="11"/>
        <color theme="1"/>
        <rFont val="Times New Roman"/>
        <family val="1"/>
      </rPr>
      <t xml:space="preserve">        </t>
    </r>
    <r>
      <rPr>
        <sz val="11"/>
        <color theme="1"/>
        <rFont val="標楷體"/>
        <family val="4"/>
        <charset val="136"/>
      </rPr>
      <t>動</t>
    </r>
    <r>
      <rPr>
        <sz val="11"/>
        <rFont val="Times New Roman"/>
        <family val="1"/>
      </rPr>
      <t/>
    </r>
    <phoneticPr fontId="4" type="noConversion"/>
  </si>
  <si>
    <r>
      <rPr>
        <sz val="11"/>
        <color theme="1"/>
        <rFont val="標楷體"/>
        <family val="4"/>
        <charset val="136"/>
      </rPr>
      <t xml:space="preserve">合計
</t>
    </r>
    <r>
      <rPr>
        <sz val="9"/>
        <color theme="1"/>
        <rFont val="Times New Roman"/>
        <family val="1"/>
      </rPr>
      <t>(1)</t>
    </r>
    <phoneticPr fontId="4" type="noConversion"/>
  </si>
  <si>
    <r>
      <rPr>
        <sz val="11"/>
        <color theme="1"/>
        <rFont val="標楷體"/>
        <family val="4"/>
        <charset val="136"/>
      </rPr>
      <t xml:space="preserve">存料
</t>
    </r>
    <r>
      <rPr>
        <sz val="11"/>
        <color theme="1"/>
        <rFont val="Times New Roman"/>
        <family val="1"/>
      </rPr>
      <t>(</t>
    </r>
    <r>
      <rPr>
        <sz val="11"/>
        <color theme="1"/>
        <rFont val="標楷體"/>
        <family val="4"/>
        <charset val="136"/>
      </rPr>
      <t>按市價計算</t>
    </r>
    <r>
      <rPr>
        <sz val="11"/>
        <color theme="1"/>
        <rFont val="Times New Roman"/>
        <family val="1"/>
      </rPr>
      <t>)</t>
    </r>
    <phoneticPr fontId="4" type="noConversion"/>
  </si>
  <si>
    <r>
      <rPr>
        <sz val="11"/>
        <color theme="1"/>
        <rFont val="標楷體"/>
        <family val="4"/>
        <charset val="136"/>
      </rPr>
      <t>不動產廠房及設備淨額</t>
    </r>
    <phoneticPr fontId="4" type="noConversion"/>
  </si>
  <si>
    <r>
      <rPr>
        <sz val="11"/>
        <color theme="1"/>
        <rFont val="標楷體"/>
        <family val="4"/>
        <charset val="136"/>
      </rPr>
      <t>不</t>
    </r>
    <r>
      <rPr>
        <sz val="11"/>
        <color theme="1"/>
        <rFont val="Times New Roman"/>
        <family val="1"/>
      </rPr>
      <t xml:space="preserve">   </t>
    </r>
    <r>
      <rPr>
        <sz val="11"/>
        <color theme="1"/>
        <rFont val="標楷體"/>
        <family val="4"/>
        <charset val="136"/>
      </rPr>
      <t>動</t>
    </r>
    <r>
      <rPr>
        <sz val="11"/>
        <color theme="1"/>
        <rFont val="Times New Roman"/>
        <family val="1"/>
      </rPr>
      <t xml:space="preserve">   </t>
    </r>
    <r>
      <rPr>
        <sz val="11"/>
        <color theme="1"/>
        <rFont val="標楷體"/>
        <family val="4"/>
        <charset val="136"/>
      </rPr>
      <t>產</t>
    </r>
    <r>
      <rPr>
        <sz val="11"/>
        <color theme="1"/>
        <rFont val="Times New Roman"/>
        <family val="1"/>
      </rPr>
      <t xml:space="preserve">   </t>
    </r>
    <r>
      <rPr>
        <sz val="11"/>
        <color theme="1"/>
        <rFont val="標楷體"/>
        <family val="4"/>
        <charset val="136"/>
      </rPr>
      <t>廠</t>
    </r>
    <r>
      <rPr>
        <sz val="11"/>
        <color theme="1"/>
        <rFont val="Times New Roman"/>
        <family val="1"/>
      </rPr>
      <t xml:space="preserve">   </t>
    </r>
    <r>
      <rPr>
        <sz val="11"/>
        <color theme="1"/>
        <rFont val="標楷體"/>
        <family val="4"/>
        <charset val="136"/>
      </rPr>
      <t>房</t>
    </r>
    <r>
      <rPr>
        <sz val="11"/>
        <color theme="1"/>
        <rFont val="Times New Roman"/>
        <family val="1"/>
      </rPr>
      <t xml:space="preserve">   </t>
    </r>
    <r>
      <rPr>
        <sz val="11"/>
        <color theme="1"/>
        <rFont val="標楷體"/>
        <family val="4"/>
        <charset val="136"/>
      </rPr>
      <t>及</t>
    </r>
    <r>
      <rPr>
        <sz val="11"/>
        <color theme="1"/>
        <rFont val="Times New Roman"/>
        <family val="1"/>
      </rPr>
      <t xml:space="preserve">   </t>
    </r>
    <r>
      <rPr>
        <sz val="11"/>
        <color theme="1"/>
        <rFont val="標楷體"/>
        <family val="4"/>
        <charset val="136"/>
      </rPr>
      <t>設</t>
    </r>
    <r>
      <rPr>
        <sz val="11"/>
        <color theme="1"/>
        <rFont val="Times New Roman"/>
        <family val="1"/>
      </rPr>
      <t xml:space="preserve">   </t>
    </r>
    <r>
      <rPr>
        <sz val="11"/>
        <color theme="1"/>
        <rFont val="標楷體"/>
        <family val="4"/>
        <charset val="136"/>
      </rPr>
      <t>備</t>
    </r>
    <r>
      <rPr>
        <sz val="11"/>
        <color theme="1"/>
        <rFont val="Times New Roman"/>
        <family val="1"/>
      </rPr>
      <t xml:space="preserve">   </t>
    </r>
    <r>
      <rPr>
        <sz val="11"/>
        <color theme="1"/>
        <rFont val="標楷體"/>
        <family val="4"/>
        <charset val="136"/>
      </rPr>
      <t>淨</t>
    </r>
    <r>
      <rPr>
        <sz val="11"/>
        <color theme="1"/>
        <rFont val="Times New Roman"/>
        <family val="1"/>
      </rPr>
      <t xml:space="preserve">   </t>
    </r>
    <r>
      <rPr>
        <sz val="11"/>
        <color theme="1"/>
        <rFont val="標楷體"/>
        <family val="4"/>
        <charset val="136"/>
      </rPr>
      <t>額</t>
    </r>
    <phoneticPr fontId="4" type="noConversion"/>
  </si>
  <si>
    <r>
      <rPr>
        <sz val="10.5"/>
        <color theme="1"/>
        <rFont val="標楷體"/>
        <family val="4"/>
        <charset val="136"/>
      </rPr>
      <t>無形資產</t>
    </r>
    <phoneticPr fontId="4" type="noConversion"/>
  </si>
  <si>
    <r>
      <rPr>
        <sz val="10.5"/>
        <color theme="1"/>
        <rFont val="標楷體"/>
        <family val="4"/>
        <charset val="136"/>
      </rPr>
      <t>其他</t>
    </r>
    <phoneticPr fontId="4" type="noConversion"/>
  </si>
  <si>
    <r>
      <rPr>
        <sz val="11"/>
        <color theme="1"/>
        <rFont val="標楷體"/>
        <family val="4"/>
        <charset val="136"/>
      </rPr>
      <t>土地</t>
    </r>
    <phoneticPr fontId="4" type="noConversion"/>
  </si>
  <si>
    <r>
      <rPr>
        <sz val="10.5"/>
        <color theme="1"/>
        <rFont val="標楷體"/>
        <family val="4"/>
        <charset val="136"/>
      </rPr>
      <t>房屋及其他
營建</t>
    </r>
    <phoneticPr fontId="4" type="noConversion"/>
  </si>
  <si>
    <r>
      <rPr>
        <sz val="10.5"/>
        <color theme="1"/>
        <rFont val="標楷體"/>
        <family val="4"/>
        <charset val="136"/>
      </rPr>
      <t>運輸設備</t>
    </r>
    <phoneticPr fontId="4" type="noConversion"/>
  </si>
  <si>
    <r>
      <t>總　計</t>
    </r>
    <r>
      <rPr>
        <b/>
        <sz val="11"/>
        <color theme="1"/>
        <rFont val="Times New Roman"/>
        <family val="1"/>
      </rPr>
      <t xml:space="preserve">  /  103</t>
    </r>
    <r>
      <rPr>
        <b/>
        <sz val="11"/>
        <color theme="1"/>
        <rFont val="細明體"/>
        <family val="3"/>
        <charset val="136"/>
      </rPr>
      <t>年</t>
    </r>
    <phoneticPr fontId="4" type="noConversion"/>
  </si>
  <si>
    <r>
      <rPr>
        <sz val="11"/>
        <color theme="1"/>
        <rFont val="標楷體"/>
        <family val="4"/>
        <charset val="136"/>
      </rPr>
      <t>經營特性別</t>
    </r>
    <phoneticPr fontId="4" type="noConversion"/>
  </si>
  <si>
    <r>
      <rPr>
        <sz val="11"/>
        <color theme="1"/>
        <rFont val="標楷體"/>
        <family val="4"/>
        <charset val="136"/>
      </rPr>
      <t xml:space="preserve">自有資產
</t>
    </r>
    <r>
      <rPr>
        <sz val="9"/>
        <color theme="1"/>
        <rFont val="Times New Roman"/>
        <family val="1"/>
      </rPr>
      <t>(1)+(2)</t>
    </r>
    <phoneticPr fontId="4" type="noConversion"/>
  </si>
  <si>
    <r>
      <rPr>
        <sz val="11"/>
        <color theme="1"/>
        <rFont val="標楷體"/>
        <family val="4"/>
        <charset val="136"/>
      </rPr>
      <t>流</t>
    </r>
    <r>
      <rPr>
        <sz val="11"/>
        <color theme="1"/>
        <rFont val="Times New Roman"/>
        <family val="1"/>
      </rPr>
      <t xml:space="preserve">          </t>
    </r>
    <r>
      <rPr>
        <sz val="11"/>
        <color theme="1"/>
        <rFont val="標楷體"/>
        <family val="4"/>
        <charset val="136"/>
      </rPr>
      <t>動</t>
    </r>
    <r>
      <rPr>
        <sz val="11"/>
        <color theme="1"/>
        <rFont val="Times New Roman"/>
        <family val="1"/>
      </rPr>
      <t xml:space="preserve">          </t>
    </r>
    <phoneticPr fontId="4" type="noConversion"/>
  </si>
  <si>
    <r>
      <rPr>
        <sz val="11"/>
        <color theme="1"/>
        <rFont val="標楷體"/>
        <family val="4"/>
        <charset val="136"/>
      </rPr>
      <t>資</t>
    </r>
    <r>
      <rPr>
        <sz val="11"/>
        <color theme="1"/>
        <rFont val="Times New Roman"/>
        <family val="1"/>
      </rPr>
      <t xml:space="preserve">          </t>
    </r>
    <r>
      <rPr>
        <sz val="11"/>
        <color theme="1"/>
        <rFont val="標楷體"/>
        <family val="4"/>
        <charset val="136"/>
      </rPr>
      <t>產　</t>
    </r>
    <phoneticPr fontId="6" type="noConversion"/>
  </si>
  <si>
    <r>
      <rPr>
        <sz val="11"/>
        <color theme="1"/>
        <rFont val="標楷體"/>
        <family val="4"/>
        <charset val="136"/>
      </rPr>
      <t>非</t>
    </r>
    <r>
      <rPr>
        <sz val="11"/>
        <color theme="1"/>
        <rFont val="Times New Roman"/>
        <family val="1"/>
      </rPr>
      <t xml:space="preserve">        </t>
    </r>
    <r>
      <rPr>
        <sz val="11"/>
        <color theme="1"/>
        <rFont val="標楷體"/>
        <family val="4"/>
        <charset val="136"/>
      </rPr>
      <t>流</t>
    </r>
    <r>
      <rPr>
        <sz val="11"/>
        <color theme="1"/>
        <rFont val="Times New Roman"/>
        <family val="1"/>
      </rPr>
      <t xml:space="preserve">        </t>
    </r>
    <r>
      <rPr>
        <sz val="11"/>
        <color theme="1"/>
        <rFont val="標楷體"/>
        <family val="4"/>
        <charset val="136"/>
      </rPr>
      <t>動</t>
    </r>
    <r>
      <rPr>
        <sz val="11"/>
        <rFont val="Times New Roman"/>
        <family val="1"/>
      </rPr>
      <t/>
    </r>
    <phoneticPr fontId="4" type="noConversion"/>
  </si>
  <si>
    <r>
      <rPr>
        <sz val="11"/>
        <color theme="1"/>
        <rFont val="標楷體"/>
        <family val="4"/>
        <charset val="136"/>
      </rPr>
      <t xml:space="preserve">合計
</t>
    </r>
    <r>
      <rPr>
        <sz val="9"/>
        <color theme="1"/>
        <rFont val="Times New Roman"/>
        <family val="1"/>
      </rPr>
      <t>(1)</t>
    </r>
    <phoneticPr fontId="4" type="noConversion"/>
  </si>
  <si>
    <r>
      <rPr>
        <sz val="11"/>
        <color theme="1"/>
        <rFont val="標楷體"/>
        <family val="4"/>
        <charset val="136"/>
      </rPr>
      <t>現金及其他
流動資產</t>
    </r>
    <phoneticPr fontId="4" type="noConversion"/>
  </si>
  <si>
    <r>
      <rPr>
        <sz val="11"/>
        <color theme="1"/>
        <rFont val="標楷體"/>
        <family val="4"/>
        <charset val="136"/>
      </rPr>
      <t xml:space="preserve">合計
</t>
    </r>
    <r>
      <rPr>
        <sz val="9"/>
        <color theme="1"/>
        <rFont val="Times New Roman"/>
        <family val="1"/>
      </rPr>
      <t>(2)</t>
    </r>
    <phoneticPr fontId="4" type="noConversion"/>
  </si>
  <si>
    <r>
      <rPr>
        <sz val="11"/>
        <color theme="1"/>
        <rFont val="標楷體"/>
        <family val="4"/>
        <charset val="136"/>
      </rPr>
      <t>不動產廠房及設備淨額</t>
    </r>
    <phoneticPr fontId="4" type="noConversion"/>
  </si>
  <si>
    <r>
      <rPr>
        <sz val="10.5"/>
        <color theme="1"/>
        <rFont val="標楷體"/>
        <family val="4"/>
        <charset val="136"/>
      </rPr>
      <t>長期投資</t>
    </r>
    <phoneticPr fontId="4" type="noConversion"/>
  </si>
  <si>
    <r>
      <rPr>
        <sz val="10.5"/>
        <color theme="1"/>
        <rFont val="標楷體"/>
        <family val="4"/>
        <charset val="136"/>
      </rPr>
      <t xml:space="preserve">投資性不動產
</t>
    </r>
    <r>
      <rPr>
        <sz val="10.5"/>
        <color theme="1"/>
        <rFont val="Times New Roman"/>
        <family val="1"/>
      </rPr>
      <t>(3)</t>
    </r>
    <phoneticPr fontId="4" type="noConversion"/>
  </si>
  <si>
    <r>
      <rPr>
        <sz val="10.5"/>
        <color theme="1"/>
        <rFont val="標楷體"/>
        <family val="4"/>
        <charset val="136"/>
      </rPr>
      <t>其他</t>
    </r>
    <phoneticPr fontId="4" type="noConversion"/>
  </si>
  <si>
    <r>
      <rPr>
        <sz val="10.5"/>
        <color theme="1"/>
        <rFont val="標楷體"/>
        <family val="4"/>
        <charset val="136"/>
      </rPr>
      <t>房屋及其他
營建</t>
    </r>
    <phoneticPr fontId="4" type="noConversion"/>
  </si>
  <si>
    <r>
      <rPr>
        <sz val="10.5"/>
        <color theme="1"/>
        <rFont val="標楷體"/>
        <family val="4"/>
        <charset val="136"/>
      </rPr>
      <t>運輸設備</t>
    </r>
    <phoneticPr fontId="4" type="noConversion"/>
  </si>
  <si>
    <r>
      <rPr>
        <sz val="10.5"/>
        <color theme="1"/>
        <rFont val="標楷體"/>
        <family val="4"/>
        <charset val="136"/>
      </rPr>
      <t>機械設備</t>
    </r>
    <phoneticPr fontId="4" type="noConversion"/>
  </si>
  <si>
    <r>
      <rPr>
        <sz val="10.5"/>
        <color theme="1"/>
        <rFont val="標楷體"/>
        <family val="4"/>
        <charset val="136"/>
      </rPr>
      <t>辦公設備及
雜項設備</t>
    </r>
    <phoneticPr fontId="4" type="noConversion"/>
  </si>
  <si>
    <r>
      <rPr>
        <sz val="10.5"/>
        <color theme="1"/>
        <rFont val="標楷體"/>
        <family val="4"/>
        <charset val="136"/>
      </rPr>
      <t>未完工程及
預付購置設備</t>
    </r>
    <phoneticPr fontId="4" type="noConversion"/>
  </si>
  <si>
    <r>
      <t>總　計</t>
    </r>
    <r>
      <rPr>
        <b/>
        <sz val="11"/>
        <color theme="1"/>
        <rFont val="Times New Roman"/>
        <family val="1"/>
      </rPr>
      <t xml:space="preserve">  /  99</t>
    </r>
    <r>
      <rPr>
        <b/>
        <sz val="11"/>
        <color theme="1"/>
        <rFont val="細明體"/>
        <family val="3"/>
        <charset val="136"/>
      </rPr>
      <t>年</t>
    </r>
    <phoneticPr fontId="4" type="noConversion"/>
  </si>
  <si>
    <r>
      <t xml:space="preserve"> </t>
    </r>
    <r>
      <rPr>
        <sz val="12"/>
        <color theme="1"/>
        <rFont val="標楷體"/>
        <family val="4"/>
        <charset val="136"/>
      </rPr>
      <t>流動資產</t>
    </r>
  </si>
  <si>
    <r>
      <t xml:space="preserve"> </t>
    </r>
    <r>
      <rPr>
        <sz val="12"/>
        <color theme="1"/>
        <rFont val="標楷體"/>
        <family val="4"/>
        <charset val="136"/>
      </rPr>
      <t>非流動資產</t>
    </r>
  </si>
  <si>
    <r>
      <t>租</t>
    </r>
    <r>
      <rPr>
        <b/>
        <sz val="10"/>
        <color theme="1"/>
        <rFont val="Times New Roman"/>
        <family val="1"/>
      </rPr>
      <t>(</t>
    </r>
    <r>
      <rPr>
        <b/>
        <sz val="10"/>
        <color theme="1"/>
        <rFont val="標楷體"/>
        <family val="4"/>
        <charset val="136"/>
      </rPr>
      <t>借</t>
    </r>
    <r>
      <rPr>
        <b/>
        <sz val="10"/>
        <color theme="1"/>
        <rFont val="Times New Roman"/>
        <family val="1"/>
      </rPr>
      <t>)</t>
    </r>
    <r>
      <rPr>
        <b/>
        <sz val="10"/>
        <color theme="1"/>
        <rFont val="標楷體"/>
        <family val="4"/>
        <charset val="136"/>
      </rPr>
      <t>用不動產廠房及設備</t>
    </r>
  </si>
  <si>
    <r>
      <t>(</t>
    </r>
    <r>
      <rPr>
        <b/>
        <sz val="10"/>
        <color theme="1"/>
        <rFont val="標楷體"/>
        <family val="4"/>
        <charset val="136"/>
      </rPr>
      <t>－</t>
    </r>
    <r>
      <rPr>
        <b/>
        <sz val="10"/>
        <color theme="1"/>
        <rFont val="Times New Roman"/>
        <family val="1"/>
      </rPr>
      <t>)</t>
    </r>
    <r>
      <rPr>
        <sz val="13"/>
        <color theme="1"/>
        <rFont val="Times New Roman"/>
        <family val="1"/>
      </rPr>
      <t xml:space="preserve"> </t>
    </r>
    <r>
      <rPr>
        <b/>
        <sz val="10"/>
        <color theme="1"/>
        <rFont val="標楷體"/>
        <family val="4"/>
        <charset val="136"/>
      </rPr>
      <t>投資性不動產</t>
    </r>
  </si>
  <si>
    <r>
      <t xml:space="preserve"> </t>
    </r>
    <r>
      <rPr>
        <sz val="12"/>
        <color theme="1"/>
        <rFont val="標楷體"/>
        <family val="4"/>
        <charset val="136"/>
      </rPr>
      <t>不動產廠房及設備淨額</t>
    </r>
  </si>
  <si>
    <r>
      <t xml:space="preserve">  </t>
    </r>
    <r>
      <rPr>
        <sz val="12"/>
        <color theme="1"/>
        <rFont val="標楷體"/>
        <family val="4"/>
        <charset val="136"/>
      </rPr>
      <t>土地</t>
    </r>
  </si>
  <si>
    <r>
      <t xml:space="preserve">  </t>
    </r>
    <r>
      <rPr>
        <sz val="12"/>
        <color theme="1"/>
        <rFont val="標楷體"/>
        <family val="4"/>
        <charset val="136"/>
      </rPr>
      <t>房屋及其他營建淨額</t>
    </r>
  </si>
  <si>
    <r>
      <t xml:space="preserve">  </t>
    </r>
    <r>
      <rPr>
        <sz val="12"/>
        <color theme="1"/>
        <rFont val="標楷體"/>
        <family val="4"/>
        <charset val="136"/>
      </rPr>
      <t>運輸設備淨額</t>
    </r>
  </si>
  <si>
    <r>
      <t xml:space="preserve">  </t>
    </r>
    <r>
      <rPr>
        <sz val="12"/>
        <color theme="1"/>
        <rFont val="標楷體"/>
        <family val="4"/>
        <charset val="136"/>
      </rPr>
      <t>機械設備淨額</t>
    </r>
  </si>
  <si>
    <r>
      <t xml:space="preserve">  </t>
    </r>
    <r>
      <rPr>
        <sz val="12"/>
        <color theme="1"/>
        <rFont val="標楷體"/>
        <family val="4"/>
        <charset val="136"/>
      </rPr>
      <t>辦公設備及雜項設備淨額</t>
    </r>
  </si>
  <si>
    <r>
      <t xml:space="preserve">  </t>
    </r>
    <r>
      <rPr>
        <sz val="12"/>
        <color theme="1"/>
        <rFont val="標楷體"/>
        <family val="4"/>
        <charset val="136"/>
      </rPr>
      <t>未完工程及預付購置設備</t>
    </r>
  </si>
  <si>
    <r>
      <t xml:space="preserve"> </t>
    </r>
    <r>
      <rPr>
        <sz val="12"/>
        <color theme="1"/>
        <rFont val="標楷體"/>
        <family val="4"/>
        <charset val="136"/>
      </rPr>
      <t>長期投資</t>
    </r>
  </si>
  <si>
    <r>
      <t xml:space="preserve"> </t>
    </r>
    <r>
      <rPr>
        <sz val="12"/>
        <color theme="1"/>
        <rFont val="標楷體"/>
        <family val="4"/>
        <charset val="136"/>
      </rPr>
      <t>使用權資產淨額</t>
    </r>
  </si>
  <si>
    <r>
      <t xml:space="preserve"> </t>
    </r>
    <r>
      <rPr>
        <sz val="12"/>
        <color theme="1"/>
        <rFont val="標楷體"/>
        <family val="4"/>
        <charset val="136"/>
      </rPr>
      <t>投資性不動產</t>
    </r>
  </si>
  <si>
    <r>
      <t xml:space="preserve"> </t>
    </r>
    <r>
      <rPr>
        <sz val="12"/>
        <color theme="1"/>
        <rFont val="標楷體"/>
        <family val="4"/>
        <charset val="136"/>
      </rPr>
      <t>無形資產</t>
    </r>
  </si>
  <si>
    <r>
      <t xml:space="preserve"> </t>
    </r>
    <r>
      <rPr>
        <sz val="12"/>
        <color theme="1"/>
        <rFont val="標楷體"/>
        <family val="4"/>
        <charset val="136"/>
      </rPr>
      <t>其他資產</t>
    </r>
  </si>
  <si>
    <r>
      <rPr>
        <b/>
        <sz val="12"/>
        <color theme="1"/>
        <rFont val="細明體"/>
        <family val="3"/>
        <charset val="136"/>
      </rPr>
      <t>表</t>
    </r>
    <r>
      <rPr>
        <b/>
        <sz val="12"/>
        <color theme="1"/>
        <rFont val="Times New Roman"/>
        <family val="1"/>
      </rPr>
      <t>73</t>
    </r>
    <r>
      <rPr>
        <b/>
        <sz val="7"/>
        <color theme="1"/>
        <rFont val="Times New Roman"/>
        <family val="1"/>
      </rPr>
      <t xml:space="preserve">  </t>
    </r>
    <r>
      <rPr>
        <b/>
        <sz val="12"/>
        <color theme="1"/>
        <rFont val="標楷體"/>
        <family val="4"/>
        <charset val="136"/>
      </rPr>
      <t>年底實際運用資產淨額分配</t>
    </r>
    <phoneticPr fontId="4" type="noConversion"/>
  </si>
  <si>
    <r>
      <t>非流動資產</t>
    </r>
    <r>
      <rPr>
        <sz val="11"/>
        <color theme="1"/>
        <rFont val="Times New Roman"/>
        <family val="1"/>
      </rPr>
      <t>(2)</t>
    </r>
  </si>
  <si>
    <r>
      <t>租</t>
    </r>
    <r>
      <rPr>
        <sz val="11"/>
        <color theme="1"/>
        <rFont val="Times New Roman"/>
        <family val="1"/>
      </rPr>
      <t>(</t>
    </r>
    <r>
      <rPr>
        <sz val="11"/>
        <color theme="1"/>
        <rFont val="標楷體"/>
        <family val="4"/>
        <charset val="136"/>
      </rPr>
      <t>借</t>
    </r>
    <r>
      <rPr>
        <sz val="11"/>
        <color theme="1"/>
        <rFont val="Times New Roman"/>
        <family val="1"/>
      </rPr>
      <t>)</t>
    </r>
    <r>
      <rPr>
        <sz val="11"/>
        <color theme="1"/>
        <rFont val="標楷體"/>
        <family val="4"/>
        <charset val="136"/>
      </rPr>
      <t>用</t>
    </r>
  </si>
  <si>
    <r>
      <t>不動產廠房及設備</t>
    </r>
    <r>
      <rPr>
        <sz val="11"/>
        <color theme="1"/>
        <rFont val="Times New Roman"/>
        <family val="1"/>
      </rPr>
      <t>(4)</t>
    </r>
  </si>
  <si>
    <r>
      <t>111</t>
    </r>
    <r>
      <rPr>
        <sz val="11"/>
        <color theme="1"/>
        <rFont val="標楷體"/>
        <family val="4"/>
        <charset val="136"/>
      </rPr>
      <t>年</t>
    </r>
  </si>
  <si>
    <r>
      <t>總　計</t>
    </r>
    <r>
      <rPr>
        <b/>
        <sz val="11"/>
        <color theme="1"/>
        <rFont val="Times New Roman"/>
        <family val="1"/>
      </rPr>
      <t xml:space="preserve">  /  94</t>
    </r>
    <r>
      <rPr>
        <b/>
        <sz val="11"/>
        <color theme="1"/>
        <rFont val="細明體"/>
        <family val="3"/>
        <charset val="136"/>
      </rPr>
      <t>年</t>
    </r>
    <phoneticPr fontId="4" type="noConversion"/>
  </si>
  <si>
    <r>
      <t>總　計</t>
    </r>
    <r>
      <rPr>
        <b/>
        <sz val="11"/>
        <color theme="1"/>
        <rFont val="Times New Roman"/>
        <family val="1"/>
      </rPr>
      <t xml:space="preserve">  /  99</t>
    </r>
    <r>
      <rPr>
        <b/>
        <sz val="11"/>
        <color theme="1"/>
        <rFont val="細明體"/>
        <family val="3"/>
        <charset val="136"/>
      </rPr>
      <t>年</t>
    </r>
    <phoneticPr fontId="4" type="noConversion"/>
  </si>
  <si>
    <r>
      <t>總　計</t>
    </r>
    <r>
      <rPr>
        <b/>
        <sz val="11"/>
        <color theme="1"/>
        <rFont val="Times New Roman"/>
        <family val="1"/>
      </rPr>
      <t xml:space="preserve">  /  100</t>
    </r>
    <r>
      <rPr>
        <b/>
        <sz val="11"/>
        <color theme="1"/>
        <rFont val="細明體"/>
        <family val="3"/>
        <charset val="136"/>
      </rPr>
      <t>年</t>
    </r>
    <phoneticPr fontId="4" type="noConversion"/>
  </si>
  <si>
    <r>
      <t>總　計</t>
    </r>
    <r>
      <rPr>
        <b/>
        <sz val="11"/>
        <color theme="1"/>
        <rFont val="Times New Roman"/>
        <family val="1"/>
      </rPr>
      <t xml:space="preserve">  /  101</t>
    </r>
    <r>
      <rPr>
        <b/>
        <sz val="11"/>
        <color theme="1"/>
        <rFont val="細明體"/>
        <family val="3"/>
        <charset val="136"/>
      </rPr>
      <t>年</t>
    </r>
    <phoneticPr fontId="4" type="noConversion"/>
  </si>
  <si>
    <r>
      <t>總　計</t>
    </r>
    <r>
      <rPr>
        <b/>
        <sz val="11"/>
        <color theme="1"/>
        <rFont val="Times New Roman"/>
        <family val="1"/>
      </rPr>
      <t xml:space="preserve">  /  102</t>
    </r>
    <r>
      <rPr>
        <b/>
        <sz val="11"/>
        <color theme="1"/>
        <rFont val="細明體"/>
        <family val="3"/>
        <charset val="136"/>
      </rPr>
      <t>年</t>
    </r>
    <phoneticPr fontId="4" type="noConversion"/>
  </si>
  <si>
    <r>
      <t>總　計</t>
    </r>
    <r>
      <rPr>
        <b/>
        <sz val="11"/>
        <color theme="1"/>
        <rFont val="Times New Roman"/>
        <family val="1"/>
      </rPr>
      <t xml:space="preserve">  /  103</t>
    </r>
    <r>
      <rPr>
        <b/>
        <sz val="11"/>
        <color theme="1"/>
        <rFont val="細明體"/>
        <family val="3"/>
        <charset val="136"/>
      </rPr>
      <t>年</t>
    </r>
    <phoneticPr fontId="4" type="noConversion"/>
  </si>
  <si>
    <r>
      <t xml:space="preserve">105 </t>
    </r>
    <r>
      <rPr>
        <b/>
        <sz val="11"/>
        <color theme="1"/>
        <rFont val="標楷體"/>
        <family val="4"/>
        <charset val="136"/>
      </rPr>
      <t>年</t>
    </r>
    <phoneticPr fontId="6" type="noConversion"/>
  </si>
  <si>
    <r>
      <t xml:space="preserve">112 </t>
    </r>
    <r>
      <rPr>
        <b/>
        <sz val="11"/>
        <color theme="1"/>
        <rFont val="標楷體"/>
        <family val="4"/>
        <charset val="136"/>
      </rPr>
      <t>年</t>
    </r>
    <phoneticPr fontId="6" type="noConversion"/>
  </si>
  <si>
    <r>
      <t>20</t>
    </r>
    <r>
      <rPr>
        <sz val="11"/>
        <color theme="1"/>
        <rFont val="標楷體"/>
        <family val="4"/>
        <charset val="136"/>
      </rPr>
      <t>～</t>
    </r>
    <r>
      <rPr>
        <sz val="11"/>
        <color theme="1"/>
        <rFont val="Times New Roman"/>
        <family val="1"/>
      </rPr>
      <t>49</t>
    </r>
    <r>
      <rPr>
        <sz val="11"/>
        <color theme="1"/>
        <rFont val="標楷體"/>
        <family val="4"/>
        <charset val="136"/>
      </rPr>
      <t>人</t>
    </r>
    <phoneticPr fontId="4" type="noConversion"/>
  </si>
  <si>
    <r>
      <t>100</t>
    </r>
    <r>
      <rPr>
        <sz val="11"/>
        <color theme="1"/>
        <rFont val="標楷體"/>
        <family val="4"/>
        <charset val="136"/>
      </rPr>
      <t>～</t>
    </r>
    <r>
      <rPr>
        <sz val="11"/>
        <color theme="1"/>
        <rFont val="Times New Roman"/>
        <family val="1"/>
      </rPr>
      <t>299</t>
    </r>
    <r>
      <rPr>
        <sz val="11"/>
        <color theme="1"/>
        <rFont val="標楷體"/>
        <family val="4"/>
        <charset val="136"/>
      </rPr>
      <t>人</t>
    </r>
    <phoneticPr fontId="4" type="noConversion"/>
  </si>
  <si>
    <r>
      <rPr>
        <sz val="11"/>
        <color theme="1"/>
        <rFont val="標楷體"/>
        <family val="4"/>
        <charset val="136"/>
      </rPr>
      <t>未滿</t>
    </r>
    <r>
      <rPr>
        <sz val="11"/>
        <color theme="1"/>
        <rFont val="Times New Roman"/>
        <family val="1"/>
      </rPr>
      <t>600</t>
    </r>
    <r>
      <rPr>
        <sz val="11"/>
        <color theme="1"/>
        <rFont val="標楷體"/>
        <family val="4"/>
        <charset val="136"/>
      </rPr>
      <t>萬元</t>
    </r>
    <phoneticPr fontId="4" type="noConversion"/>
  </si>
  <si>
    <r>
      <t>50,000</t>
    </r>
    <r>
      <rPr>
        <sz val="11"/>
        <color theme="1"/>
        <rFont val="標楷體"/>
        <family val="4"/>
        <charset val="136"/>
      </rPr>
      <t>萬元～未滿</t>
    </r>
    <r>
      <rPr>
        <sz val="11"/>
        <color theme="1"/>
        <rFont val="Times New Roman"/>
        <family val="1"/>
      </rPr>
      <t>100,000</t>
    </r>
    <r>
      <rPr>
        <sz val="11"/>
        <color theme="1"/>
        <rFont val="標楷體"/>
        <family val="4"/>
        <charset val="136"/>
      </rPr>
      <t>萬元</t>
    </r>
    <phoneticPr fontId="4" type="noConversion"/>
  </si>
  <si>
    <r>
      <t>300,000</t>
    </r>
    <r>
      <rPr>
        <sz val="11"/>
        <color theme="1"/>
        <rFont val="標楷體"/>
        <family val="4"/>
        <charset val="136"/>
      </rPr>
      <t>萬元以上</t>
    </r>
    <phoneticPr fontId="4" type="noConversion"/>
  </si>
  <si>
    <r>
      <rPr>
        <sz val="11"/>
        <color theme="1"/>
        <rFont val="標楷體"/>
        <family val="4"/>
        <charset val="136"/>
      </rPr>
      <t>未滿</t>
    </r>
    <r>
      <rPr>
        <sz val="11"/>
        <color theme="1"/>
        <rFont val="Times New Roman"/>
        <family val="1"/>
      </rPr>
      <t>600</t>
    </r>
    <r>
      <rPr>
        <sz val="11"/>
        <color theme="1"/>
        <rFont val="標楷體"/>
        <family val="4"/>
        <charset val="136"/>
      </rPr>
      <t>萬元</t>
    </r>
    <phoneticPr fontId="4" type="noConversion"/>
  </si>
  <si>
    <r>
      <rPr>
        <sz val="11"/>
        <color theme="1"/>
        <rFont val="標楷體"/>
        <family val="4"/>
        <charset val="136"/>
      </rPr>
      <t>未滿</t>
    </r>
    <r>
      <rPr>
        <sz val="11"/>
        <color theme="1"/>
        <rFont val="Times New Roman"/>
        <family val="1"/>
      </rPr>
      <t>600</t>
    </r>
    <r>
      <rPr>
        <sz val="11"/>
        <color theme="1"/>
        <rFont val="標楷體"/>
        <family val="4"/>
        <charset val="136"/>
      </rPr>
      <t>萬元</t>
    </r>
    <phoneticPr fontId="4" type="noConversion"/>
  </si>
  <si>
    <r>
      <t>600</t>
    </r>
    <r>
      <rPr>
        <sz val="11"/>
        <color theme="1"/>
        <rFont val="標楷體"/>
        <family val="4"/>
        <charset val="136"/>
      </rPr>
      <t>萬元～未滿</t>
    </r>
    <r>
      <rPr>
        <sz val="11"/>
        <color theme="1"/>
        <rFont val="Times New Roman"/>
        <family val="1"/>
      </rPr>
      <t>1,000</t>
    </r>
    <r>
      <rPr>
        <sz val="11"/>
        <color theme="1"/>
        <rFont val="標楷體"/>
        <family val="4"/>
        <charset val="136"/>
      </rPr>
      <t>萬元</t>
    </r>
    <phoneticPr fontId="4" type="noConversion"/>
  </si>
  <si>
    <r>
      <t>1,000</t>
    </r>
    <r>
      <rPr>
        <sz val="11"/>
        <color theme="1"/>
        <rFont val="標楷體"/>
        <family val="4"/>
        <charset val="136"/>
      </rPr>
      <t>萬元～未滿</t>
    </r>
    <r>
      <rPr>
        <sz val="11"/>
        <color theme="1"/>
        <rFont val="Times New Roman"/>
        <family val="1"/>
      </rPr>
      <t>2,000</t>
    </r>
    <r>
      <rPr>
        <sz val="11"/>
        <color theme="1"/>
        <rFont val="標楷體"/>
        <family val="4"/>
        <charset val="136"/>
      </rPr>
      <t>萬元</t>
    </r>
    <phoneticPr fontId="4" type="noConversion"/>
  </si>
  <si>
    <r>
      <t>5,000</t>
    </r>
    <r>
      <rPr>
        <sz val="11"/>
        <color theme="1"/>
        <rFont val="標楷體"/>
        <family val="4"/>
        <charset val="136"/>
      </rPr>
      <t>萬元～未滿</t>
    </r>
    <r>
      <rPr>
        <sz val="11"/>
        <color theme="1"/>
        <rFont val="Times New Roman"/>
        <family val="1"/>
      </rPr>
      <t>10,000</t>
    </r>
    <r>
      <rPr>
        <sz val="11"/>
        <color theme="1"/>
        <rFont val="標楷體"/>
        <family val="4"/>
        <charset val="136"/>
      </rPr>
      <t>萬元</t>
    </r>
    <phoneticPr fontId="4" type="noConversion"/>
  </si>
  <si>
    <r>
      <t>100,000</t>
    </r>
    <r>
      <rPr>
        <sz val="11"/>
        <color theme="1"/>
        <rFont val="標楷體"/>
        <family val="4"/>
        <charset val="136"/>
      </rPr>
      <t>萬元～未滿</t>
    </r>
    <r>
      <rPr>
        <sz val="11"/>
        <color theme="1"/>
        <rFont val="Times New Roman"/>
        <family val="1"/>
      </rPr>
      <t>300,000</t>
    </r>
    <r>
      <rPr>
        <sz val="11"/>
        <color theme="1"/>
        <rFont val="標楷體"/>
        <family val="4"/>
        <charset val="136"/>
      </rPr>
      <t>萬元</t>
    </r>
    <phoneticPr fontId="4" type="noConversion"/>
  </si>
  <si>
    <r>
      <t>總　計</t>
    </r>
    <r>
      <rPr>
        <b/>
        <sz val="11"/>
        <color theme="1"/>
        <rFont val="Times New Roman"/>
        <family val="1"/>
      </rPr>
      <t xml:space="preserve">  /  94</t>
    </r>
    <r>
      <rPr>
        <b/>
        <sz val="11"/>
        <color theme="1"/>
        <rFont val="細明體"/>
        <family val="3"/>
        <charset val="136"/>
      </rPr>
      <t>年</t>
    </r>
    <phoneticPr fontId="4" type="noConversion"/>
  </si>
  <si>
    <r>
      <t>總　計</t>
    </r>
    <r>
      <rPr>
        <b/>
        <sz val="11"/>
        <color theme="1"/>
        <rFont val="Times New Roman"/>
        <family val="1"/>
      </rPr>
      <t xml:space="preserve">  /  98</t>
    </r>
    <r>
      <rPr>
        <b/>
        <sz val="11"/>
        <color theme="1"/>
        <rFont val="細明體"/>
        <family val="3"/>
        <charset val="136"/>
      </rPr>
      <t>年</t>
    </r>
    <phoneticPr fontId="4" type="noConversion"/>
  </si>
  <si>
    <r>
      <t>總　計</t>
    </r>
    <r>
      <rPr>
        <b/>
        <sz val="11"/>
        <color theme="1"/>
        <rFont val="Times New Roman"/>
        <family val="1"/>
      </rPr>
      <t xml:space="preserve">  /  100</t>
    </r>
    <r>
      <rPr>
        <b/>
        <sz val="11"/>
        <color theme="1"/>
        <rFont val="細明體"/>
        <family val="3"/>
        <charset val="136"/>
      </rPr>
      <t>年</t>
    </r>
    <phoneticPr fontId="4" type="noConversion"/>
  </si>
  <si>
    <r>
      <t xml:space="preserve">112 </t>
    </r>
    <r>
      <rPr>
        <b/>
        <sz val="11"/>
        <color theme="1"/>
        <rFont val="標楷體"/>
        <family val="4"/>
        <charset val="136"/>
      </rPr>
      <t>年</t>
    </r>
    <phoneticPr fontId="6" type="noConversion"/>
  </si>
  <si>
    <r>
      <t xml:space="preserve">113 </t>
    </r>
    <r>
      <rPr>
        <b/>
        <sz val="11"/>
        <color theme="1"/>
        <rFont val="標楷體"/>
        <family val="4"/>
        <charset val="136"/>
      </rPr>
      <t>年</t>
    </r>
    <phoneticPr fontId="6" type="noConversion"/>
  </si>
  <si>
    <r>
      <t xml:space="preserve"> </t>
    </r>
    <r>
      <rPr>
        <sz val="11"/>
        <color theme="1"/>
        <rFont val="標楷體"/>
        <family val="4"/>
        <charset val="136"/>
      </rPr>
      <t>臺</t>
    </r>
    <r>
      <rPr>
        <sz val="11"/>
        <color theme="1"/>
        <rFont val="Times New Roman"/>
        <family val="1"/>
      </rPr>
      <t xml:space="preserve">   </t>
    </r>
    <r>
      <rPr>
        <sz val="11"/>
        <color theme="1"/>
        <rFont val="標楷體"/>
        <family val="4"/>
        <charset val="136"/>
      </rPr>
      <t>中</t>
    </r>
    <r>
      <rPr>
        <sz val="11"/>
        <color theme="1"/>
        <rFont val="Times New Roman"/>
        <family val="1"/>
      </rPr>
      <t xml:space="preserve">   </t>
    </r>
    <r>
      <rPr>
        <sz val="11"/>
        <color theme="1"/>
        <rFont val="標楷體"/>
        <family val="4"/>
        <charset val="136"/>
      </rPr>
      <t>市</t>
    </r>
    <phoneticPr fontId="4" type="noConversion"/>
  </si>
  <si>
    <r>
      <t xml:space="preserve"> </t>
    </r>
    <r>
      <rPr>
        <sz val="11"/>
        <color theme="1"/>
        <rFont val="標楷體"/>
        <family val="4"/>
        <charset val="136"/>
      </rPr>
      <t>臺</t>
    </r>
    <r>
      <rPr>
        <sz val="11"/>
        <color theme="1"/>
        <rFont val="Times New Roman"/>
        <family val="1"/>
      </rPr>
      <t xml:space="preserve">   </t>
    </r>
    <r>
      <rPr>
        <sz val="11"/>
        <color theme="1"/>
        <rFont val="標楷體"/>
        <family val="4"/>
        <charset val="136"/>
      </rPr>
      <t>南</t>
    </r>
    <r>
      <rPr>
        <sz val="11"/>
        <color theme="1"/>
        <rFont val="Times New Roman"/>
        <family val="1"/>
      </rPr>
      <t xml:space="preserve">   </t>
    </r>
    <r>
      <rPr>
        <sz val="11"/>
        <color theme="1"/>
        <rFont val="標楷體"/>
        <family val="4"/>
        <charset val="136"/>
      </rPr>
      <t>市</t>
    </r>
    <phoneticPr fontId="4" type="noConversion"/>
  </si>
  <si>
    <r>
      <t>總　計</t>
    </r>
    <r>
      <rPr>
        <b/>
        <sz val="11"/>
        <color theme="1"/>
        <rFont val="Times New Roman"/>
        <family val="1"/>
      </rPr>
      <t xml:space="preserve">  /  93</t>
    </r>
    <r>
      <rPr>
        <b/>
        <sz val="11"/>
        <color theme="1"/>
        <rFont val="細明體"/>
        <family val="3"/>
        <charset val="136"/>
      </rPr>
      <t>年</t>
    </r>
    <phoneticPr fontId="4" type="noConversion"/>
  </si>
  <si>
    <r>
      <t>總　計</t>
    </r>
    <r>
      <rPr>
        <b/>
        <sz val="11"/>
        <color theme="1"/>
        <rFont val="Times New Roman"/>
        <family val="1"/>
      </rPr>
      <t xml:space="preserve">  /  99</t>
    </r>
    <r>
      <rPr>
        <b/>
        <sz val="11"/>
        <color theme="1"/>
        <rFont val="細明體"/>
        <family val="3"/>
        <charset val="136"/>
      </rPr>
      <t>年</t>
    </r>
    <phoneticPr fontId="4" type="noConversion"/>
  </si>
  <si>
    <r>
      <t>總　計</t>
    </r>
    <r>
      <rPr>
        <b/>
        <sz val="11"/>
        <color theme="1"/>
        <rFont val="Times New Roman"/>
        <family val="1"/>
      </rPr>
      <t xml:space="preserve">  /  101</t>
    </r>
    <r>
      <rPr>
        <b/>
        <sz val="11"/>
        <color theme="1"/>
        <rFont val="細明體"/>
        <family val="3"/>
        <charset val="136"/>
      </rPr>
      <t>年</t>
    </r>
    <phoneticPr fontId="4" type="noConversion"/>
  </si>
  <si>
    <r>
      <t xml:space="preserve">104 </t>
    </r>
    <r>
      <rPr>
        <b/>
        <sz val="11"/>
        <color theme="1"/>
        <rFont val="標楷體"/>
        <family val="4"/>
        <charset val="136"/>
      </rPr>
      <t>年</t>
    </r>
    <phoneticPr fontId="6" type="noConversion"/>
  </si>
  <si>
    <r>
      <t xml:space="preserve">105 </t>
    </r>
    <r>
      <rPr>
        <b/>
        <sz val="11"/>
        <color theme="1"/>
        <rFont val="標楷體"/>
        <family val="4"/>
        <charset val="136"/>
      </rPr>
      <t>年</t>
    </r>
    <phoneticPr fontId="6" type="noConversion"/>
  </si>
  <si>
    <r>
      <t>10,000</t>
    </r>
    <r>
      <rPr>
        <sz val="11"/>
        <color theme="1"/>
        <rFont val="標楷體"/>
        <family val="4"/>
        <charset val="136"/>
      </rPr>
      <t>萬元～未滿</t>
    </r>
    <r>
      <rPr>
        <sz val="11"/>
        <color theme="1"/>
        <rFont val="Times New Roman"/>
        <family val="1"/>
      </rPr>
      <t>30,000</t>
    </r>
    <r>
      <rPr>
        <sz val="11"/>
        <color theme="1"/>
        <rFont val="標楷體"/>
        <family val="4"/>
        <charset val="136"/>
      </rPr>
      <t>萬元</t>
    </r>
    <phoneticPr fontId="4" type="noConversion"/>
  </si>
  <si>
    <r>
      <t>30,000</t>
    </r>
    <r>
      <rPr>
        <sz val="11"/>
        <color theme="1"/>
        <rFont val="標楷體"/>
        <family val="4"/>
        <charset val="136"/>
      </rPr>
      <t>萬元～未滿</t>
    </r>
    <r>
      <rPr>
        <sz val="11"/>
        <color theme="1"/>
        <rFont val="Times New Roman"/>
        <family val="1"/>
      </rPr>
      <t>50,000</t>
    </r>
    <r>
      <rPr>
        <sz val="11"/>
        <color theme="1"/>
        <rFont val="標楷體"/>
        <family val="4"/>
        <charset val="136"/>
      </rPr>
      <t>萬元</t>
    </r>
    <phoneticPr fontId="4" type="noConversion"/>
  </si>
  <si>
    <r>
      <t>300,000</t>
    </r>
    <r>
      <rPr>
        <sz val="11"/>
        <color theme="1"/>
        <rFont val="標楷體"/>
        <family val="4"/>
        <charset val="136"/>
      </rPr>
      <t>萬元以上</t>
    </r>
    <phoneticPr fontId="4" type="noConversion"/>
  </si>
  <si>
    <r>
      <rPr>
        <b/>
        <sz val="11"/>
        <color theme="1"/>
        <rFont val="細明體"/>
        <family val="3"/>
        <charset val="136"/>
      </rPr>
      <t>表</t>
    </r>
    <r>
      <rPr>
        <b/>
        <sz val="11"/>
        <color theme="1"/>
        <rFont val="Times New Roman"/>
        <family val="1"/>
      </rPr>
      <t xml:space="preserve">24 </t>
    </r>
    <r>
      <rPr>
        <b/>
        <sz val="11"/>
        <color theme="1"/>
        <rFont val="細明體"/>
        <family val="3"/>
        <charset val="136"/>
      </rPr>
      <t>營造業全年勞動報酬支出之分配情形</t>
    </r>
    <phoneticPr fontId="6" type="noConversion"/>
  </si>
  <si>
    <r>
      <t>總　計</t>
    </r>
    <r>
      <rPr>
        <b/>
        <sz val="11"/>
        <color theme="1"/>
        <rFont val="Times New Roman"/>
        <family val="1"/>
      </rPr>
      <t xml:space="preserve">  /  92</t>
    </r>
    <r>
      <rPr>
        <b/>
        <sz val="11"/>
        <color theme="1"/>
        <rFont val="細明體"/>
        <family val="3"/>
        <charset val="136"/>
      </rPr>
      <t>年</t>
    </r>
    <phoneticPr fontId="4" type="noConversion"/>
  </si>
  <si>
    <r>
      <t>總　計</t>
    </r>
    <r>
      <rPr>
        <b/>
        <sz val="11"/>
        <color theme="1"/>
        <rFont val="Times New Roman"/>
        <family val="1"/>
      </rPr>
      <t xml:space="preserve">  /  98</t>
    </r>
    <r>
      <rPr>
        <b/>
        <sz val="11"/>
        <color theme="1"/>
        <rFont val="細明體"/>
        <family val="3"/>
        <charset val="136"/>
      </rPr>
      <t>年</t>
    </r>
    <phoneticPr fontId="4" type="noConversion"/>
  </si>
  <si>
    <r>
      <t>總　計</t>
    </r>
    <r>
      <rPr>
        <b/>
        <sz val="11"/>
        <color theme="1"/>
        <rFont val="Times New Roman"/>
        <family val="1"/>
      </rPr>
      <t xml:space="preserve">  /  102</t>
    </r>
    <r>
      <rPr>
        <b/>
        <sz val="11"/>
        <color theme="1"/>
        <rFont val="細明體"/>
        <family val="3"/>
        <charset val="136"/>
      </rPr>
      <t>年</t>
    </r>
    <phoneticPr fontId="4" type="noConversion"/>
  </si>
  <si>
    <r>
      <t>109</t>
    </r>
    <r>
      <rPr>
        <sz val="12"/>
        <color theme="1"/>
        <rFont val="標楷體"/>
        <family val="4"/>
        <charset val="136"/>
      </rPr>
      <t>年相對</t>
    </r>
  </si>
  <si>
    <r>
      <t>（</t>
    </r>
    <r>
      <rPr>
        <sz val="14"/>
        <color theme="1"/>
        <rFont val="Times New Roman"/>
        <family val="1"/>
      </rPr>
      <t>%</t>
    </r>
    <r>
      <rPr>
        <sz val="12"/>
        <color theme="1"/>
        <rFont val="標楷體"/>
        <family val="4"/>
        <charset val="136"/>
      </rPr>
      <t>）</t>
    </r>
  </si>
  <si>
    <r>
      <t>（</t>
    </r>
    <r>
      <rPr>
        <sz val="10"/>
        <color theme="1"/>
        <rFont val="Times New Roman"/>
        <family val="1"/>
      </rPr>
      <t>%</t>
    </r>
    <r>
      <rPr>
        <sz val="10"/>
        <color theme="1"/>
        <rFont val="標楷體"/>
        <family val="4"/>
        <charset val="136"/>
      </rPr>
      <t>）</t>
    </r>
  </si>
  <si>
    <r>
      <t xml:space="preserve">113 </t>
    </r>
    <r>
      <rPr>
        <b/>
        <sz val="11"/>
        <color theme="1"/>
        <rFont val="標楷體"/>
        <family val="4"/>
        <charset val="136"/>
      </rPr>
      <t>年</t>
    </r>
    <phoneticPr fontId="6" type="noConversion"/>
  </si>
  <si>
    <r>
      <t>112</t>
    </r>
    <r>
      <rPr>
        <sz val="12"/>
        <color theme="1"/>
        <rFont val="標楷體"/>
        <family val="4"/>
        <charset val="136"/>
      </rPr>
      <t>年</t>
    </r>
    <phoneticPr fontId="6" type="noConversion"/>
  </si>
  <si>
    <r>
      <t xml:space="preserve"> </t>
    </r>
    <r>
      <rPr>
        <sz val="11"/>
        <color theme="1"/>
        <rFont val="標楷體"/>
        <family val="4"/>
        <charset val="136"/>
      </rPr>
      <t>桃</t>
    </r>
    <r>
      <rPr>
        <sz val="11"/>
        <color theme="1"/>
        <rFont val="Times New Roman"/>
        <family val="1"/>
      </rPr>
      <t xml:space="preserve">   </t>
    </r>
    <r>
      <rPr>
        <sz val="11"/>
        <color theme="1"/>
        <rFont val="標楷體"/>
        <family val="4"/>
        <charset val="136"/>
      </rPr>
      <t>園</t>
    </r>
    <r>
      <rPr>
        <sz val="11"/>
        <color theme="1"/>
        <rFont val="Times New Roman"/>
        <family val="1"/>
      </rPr>
      <t xml:space="preserve">   </t>
    </r>
    <r>
      <rPr>
        <sz val="11"/>
        <color theme="1"/>
        <rFont val="標楷體"/>
        <family val="4"/>
        <charset val="136"/>
      </rPr>
      <t>市</t>
    </r>
    <phoneticPr fontId="4" type="noConversion"/>
  </si>
  <si>
    <r>
      <t xml:space="preserve"> </t>
    </r>
    <r>
      <rPr>
        <sz val="11"/>
        <color theme="1"/>
        <rFont val="標楷體"/>
        <family val="4"/>
        <charset val="136"/>
      </rPr>
      <t>北部其他</t>
    </r>
    <phoneticPr fontId="4" type="noConversion"/>
  </si>
  <si>
    <r>
      <t xml:space="preserve"> </t>
    </r>
    <r>
      <rPr>
        <sz val="11"/>
        <color theme="1"/>
        <rFont val="標楷體"/>
        <family val="4"/>
        <charset val="136"/>
      </rPr>
      <t>臺</t>
    </r>
    <r>
      <rPr>
        <sz val="11"/>
        <color theme="1"/>
        <rFont val="Times New Roman"/>
        <family val="1"/>
      </rPr>
      <t xml:space="preserve">   </t>
    </r>
    <r>
      <rPr>
        <sz val="11"/>
        <color theme="1"/>
        <rFont val="標楷體"/>
        <family val="4"/>
        <charset val="136"/>
      </rPr>
      <t>中</t>
    </r>
    <r>
      <rPr>
        <sz val="11"/>
        <color theme="1"/>
        <rFont val="Times New Roman"/>
        <family val="1"/>
      </rPr>
      <t xml:space="preserve">   </t>
    </r>
    <r>
      <rPr>
        <sz val="11"/>
        <color theme="1"/>
        <rFont val="標楷體"/>
        <family val="4"/>
        <charset val="136"/>
      </rPr>
      <t>市</t>
    </r>
    <phoneticPr fontId="4" type="noConversion"/>
  </si>
  <si>
    <r>
      <t>總　計</t>
    </r>
    <r>
      <rPr>
        <b/>
        <sz val="11"/>
        <color theme="1"/>
        <rFont val="Times New Roman"/>
        <family val="1"/>
      </rPr>
      <t xml:space="preserve">  /  90</t>
    </r>
    <r>
      <rPr>
        <b/>
        <sz val="11"/>
        <color theme="1"/>
        <rFont val="細明體"/>
        <family val="3"/>
        <charset val="136"/>
      </rPr>
      <t>年</t>
    </r>
    <phoneticPr fontId="4" type="noConversion"/>
  </si>
  <si>
    <r>
      <t>總　計</t>
    </r>
    <r>
      <rPr>
        <b/>
        <sz val="11"/>
        <color theme="1"/>
        <rFont val="Times New Roman"/>
        <family val="1"/>
      </rPr>
      <t xml:space="preserve">  /  91</t>
    </r>
    <r>
      <rPr>
        <b/>
        <sz val="11"/>
        <color theme="1"/>
        <rFont val="細明體"/>
        <family val="3"/>
        <charset val="136"/>
      </rPr>
      <t>年</t>
    </r>
    <phoneticPr fontId="4" type="noConversion"/>
  </si>
  <si>
    <r>
      <t>總　計</t>
    </r>
    <r>
      <rPr>
        <b/>
        <sz val="11"/>
        <color theme="1"/>
        <rFont val="Times New Roman"/>
        <family val="1"/>
      </rPr>
      <t xml:space="preserve">  /  96</t>
    </r>
    <r>
      <rPr>
        <b/>
        <sz val="11"/>
        <color theme="1"/>
        <rFont val="細明體"/>
        <family val="3"/>
        <charset val="136"/>
      </rPr>
      <t>年</t>
    </r>
    <phoneticPr fontId="4" type="noConversion"/>
  </si>
  <si>
    <r>
      <t>總　計</t>
    </r>
    <r>
      <rPr>
        <b/>
        <sz val="11"/>
        <color theme="1"/>
        <rFont val="Times New Roman"/>
        <family val="1"/>
      </rPr>
      <t xml:space="preserve">  /  97</t>
    </r>
    <r>
      <rPr>
        <b/>
        <sz val="11"/>
        <color theme="1"/>
        <rFont val="細明體"/>
        <family val="3"/>
        <charset val="136"/>
      </rPr>
      <t>年</t>
    </r>
    <phoneticPr fontId="4" type="noConversion"/>
  </si>
  <si>
    <r>
      <t>總　計</t>
    </r>
    <r>
      <rPr>
        <b/>
        <sz val="11"/>
        <color theme="1"/>
        <rFont val="Times New Roman"/>
        <family val="1"/>
      </rPr>
      <t xml:space="preserve">  /  99</t>
    </r>
    <r>
      <rPr>
        <b/>
        <sz val="11"/>
        <color theme="1"/>
        <rFont val="細明體"/>
        <family val="3"/>
        <charset val="136"/>
      </rPr>
      <t>年</t>
    </r>
    <phoneticPr fontId="4" type="noConversion"/>
  </si>
  <si>
    <r>
      <t>總　計</t>
    </r>
    <r>
      <rPr>
        <b/>
        <sz val="11"/>
        <color theme="1"/>
        <rFont val="Times New Roman"/>
        <family val="1"/>
      </rPr>
      <t xml:space="preserve">  /  103</t>
    </r>
    <r>
      <rPr>
        <b/>
        <sz val="11"/>
        <color theme="1"/>
        <rFont val="細明體"/>
        <family val="3"/>
        <charset val="136"/>
      </rPr>
      <t>年</t>
    </r>
    <phoneticPr fontId="4" type="noConversion"/>
  </si>
  <si>
    <r>
      <t xml:space="preserve">104 </t>
    </r>
    <r>
      <rPr>
        <b/>
        <sz val="11"/>
        <color theme="1"/>
        <rFont val="標楷體"/>
        <family val="4"/>
        <charset val="136"/>
      </rPr>
      <t>年</t>
    </r>
    <phoneticPr fontId="6" type="noConversion"/>
  </si>
  <si>
    <r>
      <t xml:space="preserve">105 </t>
    </r>
    <r>
      <rPr>
        <b/>
        <sz val="11"/>
        <color theme="1"/>
        <rFont val="標楷體"/>
        <family val="4"/>
        <charset val="136"/>
      </rPr>
      <t>年</t>
    </r>
    <phoneticPr fontId="6" type="noConversion"/>
  </si>
  <si>
    <r>
      <t xml:space="preserve">107 </t>
    </r>
    <r>
      <rPr>
        <b/>
        <sz val="11"/>
        <color theme="1"/>
        <rFont val="標楷體"/>
        <family val="4"/>
        <charset val="136"/>
      </rPr>
      <t>年</t>
    </r>
    <phoneticPr fontId="6" type="noConversion"/>
  </si>
  <si>
    <r>
      <t xml:space="preserve">108 </t>
    </r>
    <r>
      <rPr>
        <b/>
        <sz val="11"/>
        <color theme="1"/>
        <rFont val="標楷體"/>
        <family val="4"/>
        <charset val="136"/>
      </rPr>
      <t>年</t>
    </r>
    <phoneticPr fontId="6" type="noConversion"/>
  </si>
  <si>
    <r>
      <t xml:space="preserve">109 </t>
    </r>
    <r>
      <rPr>
        <b/>
        <sz val="11"/>
        <color theme="1"/>
        <rFont val="標楷體"/>
        <family val="4"/>
        <charset val="136"/>
      </rPr>
      <t>年</t>
    </r>
    <phoneticPr fontId="6" type="noConversion"/>
  </si>
  <si>
    <r>
      <t xml:space="preserve">109 </t>
    </r>
    <r>
      <rPr>
        <b/>
        <sz val="11"/>
        <color theme="1"/>
        <rFont val="標楷體"/>
        <family val="4"/>
        <charset val="136"/>
      </rPr>
      <t>年</t>
    </r>
    <phoneticPr fontId="6" type="noConversion"/>
  </si>
  <si>
    <r>
      <t xml:space="preserve">113 </t>
    </r>
    <r>
      <rPr>
        <b/>
        <sz val="10"/>
        <color theme="1"/>
        <rFont val="標楷體"/>
        <family val="4"/>
        <charset val="136"/>
      </rPr>
      <t>年</t>
    </r>
    <phoneticPr fontId="6" type="noConversion"/>
  </si>
  <si>
    <r>
      <t xml:space="preserve">113 </t>
    </r>
    <r>
      <rPr>
        <b/>
        <sz val="10"/>
        <color theme="1"/>
        <rFont val="標楷體"/>
        <family val="4"/>
        <charset val="136"/>
      </rPr>
      <t>年</t>
    </r>
    <phoneticPr fontId="6" type="noConversion"/>
  </si>
  <si>
    <r>
      <t>10</t>
    </r>
    <r>
      <rPr>
        <sz val="10"/>
        <color theme="1"/>
        <rFont val="標楷體"/>
        <family val="4"/>
        <charset val="136"/>
      </rPr>
      <t>～</t>
    </r>
    <r>
      <rPr>
        <sz val="10"/>
        <color theme="1"/>
        <rFont val="Times New Roman"/>
        <family val="1"/>
      </rPr>
      <t>19</t>
    </r>
    <r>
      <rPr>
        <sz val="10"/>
        <color theme="1"/>
        <rFont val="標楷體"/>
        <family val="4"/>
        <charset val="136"/>
      </rPr>
      <t>人</t>
    </r>
    <phoneticPr fontId="4" type="noConversion"/>
  </si>
  <si>
    <r>
      <t>20</t>
    </r>
    <r>
      <rPr>
        <sz val="10"/>
        <color theme="1"/>
        <rFont val="標楷體"/>
        <family val="4"/>
        <charset val="136"/>
      </rPr>
      <t>～</t>
    </r>
    <r>
      <rPr>
        <sz val="10"/>
        <color theme="1"/>
        <rFont val="Times New Roman"/>
        <family val="1"/>
      </rPr>
      <t>49</t>
    </r>
    <r>
      <rPr>
        <sz val="10"/>
        <color theme="1"/>
        <rFont val="標楷體"/>
        <family val="4"/>
        <charset val="136"/>
      </rPr>
      <t>人</t>
    </r>
    <phoneticPr fontId="4" type="noConversion"/>
  </si>
  <si>
    <r>
      <t>50</t>
    </r>
    <r>
      <rPr>
        <sz val="10"/>
        <color theme="1"/>
        <rFont val="標楷體"/>
        <family val="4"/>
        <charset val="136"/>
      </rPr>
      <t>～</t>
    </r>
    <r>
      <rPr>
        <sz val="10"/>
        <color theme="1"/>
        <rFont val="Times New Roman"/>
        <family val="1"/>
      </rPr>
      <t>99</t>
    </r>
    <r>
      <rPr>
        <sz val="10"/>
        <color theme="1"/>
        <rFont val="標楷體"/>
        <family val="4"/>
        <charset val="136"/>
      </rPr>
      <t>人</t>
    </r>
    <phoneticPr fontId="4" type="noConversion"/>
  </si>
  <si>
    <r>
      <t>100</t>
    </r>
    <r>
      <rPr>
        <sz val="10"/>
        <color theme="1"/>
        <rFont val="標楷體"/>
        <family val="4"/>
        <charset val="136"/>
      </rPr>
      <t>～</t>
    </r>
    <r>
      <rPr>
        <sz val="10"/>
        <color theme="1"/>
        <rFont val="Times New Roman"/>
        <family val="1"/>
      </rPr>
      <t>299</t>
    </r>
    <r>
      <rPr>
        <sz val="10"/>
        <color theme="1"/>
        <rFont val="標楷體"/>
        <family val="4"/>
        <charset val="136"/>
      </rPr>
      <t>人</t>
    </r>
    <phoneticPr fontId="4" type="noConversion"/>
  </si>
  <si>
    <r>
      <t>100</t>
    </r>
    <r>
      <rPr>
        <sz val="10"/>
        <color theme="1"/>
        <rFont val="標楷體"/>
        <family val="4"/>
        <charset val="136"/>
      </rPr>
      <t>～</t>
    </r>
    <r>
      <rPr>
        <sz val="10"/>
        <color theme="1"/>
        <rFont val="Times New Roman"/>
        <family val="1"/>
      </rPr>
      <t>299</t>
    </r>
    <r>
      <rPr>
        <sz val="10"/>
        <color theme="1"/>
        <rFont val="標楷體"/>
        <family val="4"/>
        <charset val="136"/>
      </rPr>
      <t>人</t>
    </r>
    <phoneticPr fontId="4" type="noConversion"/>
  </si>
  <si>
    <r>
      <t>300</t>
    </r>
    <r>
      <rPr>
        <sz val="10"/>
        <color theme="1"/>
        <rFont val="標楷體"/>
        <family val="4"/>
        <charset val="136"/>
      </rPr>
      <t>人以上</t>
    </r>
    <phoneticPr fontId="4" type="noConversion"/>
  </si>
  <si>
    <r>
      <t>2,000</t>
    </r>
    <r>
      <rPr>
        <sz val="10"/>
        <color theme="1"/>
        <rFont val="標楷體"/>
        <family val="4"/>
        <charset val="136"/>
      </rPr>
      <t>萬元～未滿</t>
    </r>
    <r>
      <rPr>
        <sz val="10"/>
        <color theme="1"/>
        <rFont val="Times New Roman"/>
        <family val="1"/>
      </rPr>
      <t>5,000</t>
    </r>
    <r>
      <rPr>
        <sz val="10"/>
        <color theme="1"/>
        <rFont val="標楷體"/>
        <family val="4"/>
        <charset val="136"/>
      </rPr>
      <t>萬元</t>
    </r>
    <phoneticPr fontId="4" type="noConversion"/>
  </si>
  <si>
    <r>
      <t>30,000</t>
    </r>
    <r>
      <rPr>
        <sz val="10"/>
        <color theme="1"/>
        <rFont val="標楷體"/>
        <family val="4"/>
        <charset val="136"/>
      </rPr>
      <t>萬元～未滿</t>
    </r>
    <r>
      <rPr>
        <sz val="10"/>
        <color theme="1"/>
        <rFont val="Times New Roman"/>
        <family val="1"/>
      </rPr>
      <t>50,000</t>
    </r>
    <r>
      <rPr>
        <sz val="10"/>
        <color theme="1"/>
        <rFont val="標楷體"/>
        <family val="4"/>
        <charset val="136"/>
      </rPr>
      <t>萬元</t>
    </r>
    <phoneticPr fontId="4" type="noConversion"/>
  </si>
  <si>
    <r>
      <t>100,000</t>
    </r>
    <r>
      <rPr>
        <sz val="10"/>
        <color theme="1"/>
        <rFont val="標楷體"/>
        <family val="4"/>
        <charset val="136"/>
      </rPr>
      <t>萬元～未滿</t>
    </r>
    <r>
      <rPr>
        <sz val="10"/>
        <color theme="1"/>
        <rFont val="Times New Roman"/>
        <family val="1"/>
      </rPr>
      <t>300,000</t>
    </r>
    <r>
      <rPr>
        <sz val="10"/>
        <color theme="1"/>
        <rFont val="標楷體"/>
        <family val="4"/>
        <charset val="136"/>
      </rPr>
      <t>萬元</t>
    </r>
    <phoneticPr fontId="4" type="noConversion"/>
  </si>
  <si>
    <r>
      <t>300,000</t>
    </r>
    <r>
      <rPr>
        <sz val="10"/>
        <color theme="1"/>
        <rFont val="標楷體"/>
        <family val="4"/>
        <charset val="136"/>
      </rPr>
      <t>萬元以上</t>
    </r>
    <phoneticPr fontId="4" type="noConversion"/>
  </si>
  <si>
    <r>
      <rPr>
        <sz val="10"/>
        <color theme="1"/>
        <rFont val="標楷體"/>
        <family val="4"/>
        <charset val="136"/>
      </rPr>
      <t>未滿</t>
    </r>
    <r>
      <rPr>
        <sz val="10"/>
        <color theme="1"/>
        <rFont val="Times New Roman"/>
        <family val="1"/>
      </rPr>
      <t>600</t>
    </r>
    <r>
      <rPr>
        <sz val="10"/>
        <color theme="1"/>
        <rFont val="標楷體"/>
        <family val="4"/>
        <charset val="136"/>
      </rPr>
      <t>萬元</t>
    </r>
    <phoneticPr fontId="4" type="noConversion"/>
  </si>
  <si>
    <r>
      <t>600</t>
    </r>
    <r>
      <rPr>
        <sz val="10"/>
        <color theme="1"/>
        <rFont val="標楷體"/>
        <family val="4"/>
        <charset val="136"/>
      </rPr>
      <t>萬元～未滿</t>
    </r>
    <r>
      <rPr>
        <sz val="10"/>
        <color theme="1"/>
        <rFont val="Times New Roman"/>
        <family val="1"/>
      </rPr>
      <t>1,000</t>
    </r>
    <r>
      <rPr>
        <sz val="10"/>
        <color theme="1"/>
        <rFont val="標楷體"/>
        <family val="4"/>
        <charset val="136"/>
      </rPr>
      <t>萬元</t>
    </r>
    <phoneticPr fontId="4" type="noConversion"/>
  </si>
  <si>
    <r>
      <t>600</t>
    </r>
    <r>
      <rPr>
        <sz val="10"/>
        <color theme="1"/>
        <rFont val="標楷體"/>
        <family val="4"/>
        <charset val="136"/>
      </rPr>
      <t>萬元～未滿</t>
    </r>
    <r>
      <rPr>
        <sz val="10"/>
        <color theme="1"/>
        <rFont val="Times New Roman"/>
        <family val="1"/>
      </rPr>
      <t>1,000</t>
    </r>
    <r>
      <rPr>
        <sz val="10"/>
        <color theme="1"/>
        <rFont val="標楷體"/>
        <family val="4"/>
        <charset val="136"/>
      </rPr>
      <t>萬元</t>
    </r>
    <phoneticPr fontId="4" type="noConversion"/>
  </si>
  <si>
    <r>
      <t>2,000</t>
    </r>
    <r>
      <rPr>
        <sz val="10"/>
        <color theme="1"/>
        <rFont val="標楷體"/>
        <family val="4"/>
        <charset val="136"/>
      </rPr>
      <t>萬元～未滿</t>
    </r>
    <r>
      <rPr>
        <sz val="10"/>
        <color theme="1"/>
        <rFont val="Times New Roman"/>
        <family val="1"/>
      </rPr>
      <t>5,000</t>
    </r>
    <r>
      <rPr>
        <sz val="10"/>
        <color theme="1"/>
        <rFont val="標楷體"/>
        <family val="4"/>
        <charset val="136"/>
      </rPr>
      <t>萬元</t>
    </r>
    <phoneticPr fontId="4" type="noConversion"/>
  </si>
  <si>
    <r>
      <t>5,000</t>
    </r>
    <r>
      <rPr>
        <sz val="10"/>
        <color theme="1"/>
        <rFont val="標楷體"/>
        <family val="4"/>
        <charset val="136"/>
      </rPr>
      <t>萬元～未滿</t>
    </r>
    <r>
      <rPr>
        <sz val="10"/>
        <color theme="1"/>
        <rFont val="Times New Roman"/>
        <family val="1"/>
      </rPr>
      <t>10,000</t>
    </r>
    <r>
      <rPr>
        <sz val="10"/>
        <color theme="1"/>
        <rFont val="標楷體"/>
        <family val="4"/>
        <charset val="136"/>
      </rPr>
      <t>萬元</t>
    </r>
    <phoneticPr fontId="4" type="noConversion"/>
  </si>
  <si>
    <r>
      <t>5,000</t>
    </r>
    <r>
      <rPr>
        <sz val="10"/>
        <color theme="1"/>
        <rFont val="標楷體"/>
        <family val="4"/>
        <charset val="136"/>
      </rPr>
      <t>萬元～未滿</t>
    </r>
    <r>
      <rPr>
        <sz val="10"/>
        <color theme="1"/>
        <rFont val="Times New Roman"/>
        <family val="1"/>
      </rPr>
      <t>10,000</t>
    </r>
    <r>
      <rPr>
        <sz val="10"/>
        <color theme="1"/>
        <rFont val="標楷體"/>
        <family val="4"/>
        <charset val="136"/>
      </rPr>
      <t>萬元</t>
    </r>
    <phoneticPr fontId="4" type="noConversion"/>
  </si>
  <si>
    <r>
      <t>30,000</t>
    </r>
    <r>
      <rPr>
        <sz val="10"/>
        <color theme="1"/>
        <rFont val="標楷體"/>
        <family val="4"/>
        <charset val="136"/>
      </rPr>
      <t>萬元～未滿</t>
    </r>
    <r>
      <rPr>
        <sz val="10"/>
        <color theme="1"/>
        <rFont val="Times New Roman"/>
        <family val="1"/>
      </rPr>
      <t>50,000</t>
    </r>
    <r>
      <rPr>
        <sz val="10"/>
        <color theme="1"/>
        <rFont val="標楷體"/>
        <family val="4"/>
        <charset val="136"/>
      </rPr>
      <t>萬元</t>
    </r>
    <phoneticPr fontId="4" type="noConversion"/>
  </si>
  <si>
    <r>
      <t>100,000</t>
    </r>
    <r>
      <rPr>
        <sz val="10"/>
        <color theme="1"/>
        <rFont val="標楷體"/>
        <family val="4"/>
        <charset val="136"/>
      </rPr>
      <t>萬元～未滿</t>
    </r>
    <r>
      <rPr>
        <sz val="10"/>
        <color theme="1"/>
        <rFont val="Times New Roman"/>
        <family val="1"/>
      </rPr>
      <t>300,000</t>
    </r>
    <r>
      <rPr>
        <sz val="10"/>
        <color theme="1"/>
        <rFont val="標楷體"/>
        <family val="4"/>
        <charset val="136"/>
      </rPr>
      <t>萬元</t>
    </r>
    <phoneticPr fontId="4" type="noConversion"/>
  </si>
  <si>
    <r>
      <rPr>
        <sz val="10"/>
        <color theme="1"/>
        <rFont val="標楷體"/>
        <family val="4"/>
        <charset val="136"/>
      </rPr>
      <t>未滿</t>
    </r>
    <r>
      <rPr>
        <sz val="10"/>
        <color theme="1"/>
        <rFont val="Times New Roman"/>
        <family val="1"/>
      </rPr>
      <t>600</t>
    </r>
    <r>
      <rPr>
        <sz val="10"/>
        <color theme="1"/>
        <rFont val="標楷體"/>
        <family val="4"/>
        <charset val="136"/>
      </rPr>
      <t>萬元</t>
    </r>
    <phoneticPr fontId="4" type="noConversion"/>
  </si>
  <si>
    <r>
      <t>600</t>
    </r>
    <r>
      <rPr>
        <sz val="10"/>
        <color theme="1"/>
        <rFont val="標楷體"/>
        <family val="4"/>
        <charset val="136"/>
      </rPr>
      <t>萬元～未滿</t>
    </r>
    <r>
      <rPr>
        <sz val="10"/>
        <color theme="1"/>
        <rFont val="Times New Roman"/>
        <family val="1"/>
      </rPr>
      <t>1,000</t>
    </r>
    <r>
      <rPr>
        <sz val="10"/>
        <color theme="1"/>
        <rFont val="標楷體"/>
        <family val="4"/>
        <charset val="136"/>
      </rPr>
      <t>萬元</t>
    </r>
    <phoneticPr fontId="4" type="noConversion"/>
  </si>
  <si>
    <r>
      <t>50,000</t>
    </r>
    <r>
      <rPr>
        <sz val="10"/>
        <color theme="1"/>
        <rFont val="標楷體"/>
        <family val="4"/>
        <charset val="136"/>
      </rPr>
      <t>萬元～未滿</t>
    </r>
    <r>
      <rPr>
        <sz val="10"/>
        <color theme="1"/>
        <rFont val="Times New Roman"/>
        <family val="1"/>
      </rPr>
      <t>100,000</t>
    </r>
    <r>
      <rPr>
        <sz val="10"/>
        <color theme="1"/>
        <rFont val="標楷體"/>
        <family val="4"/>
        <charset val="136"/>
      </rPr>
      <t>萬元</t>
    </r>
    <phoneticPr fontId="4" type="noConversion"/>
  </si>
  <si>
    <r>
      <t>總　計</t>
    </r>
    <r>
      <rPr>
        <b/>
        <sz val="11"/>
        <color theme="1"/>
        <rFont val="Times New Roman"/>
        <family val="1"/>
      </rPr>
      <t xml:space="preserve">  /  90</t>
    </r>
    <r>
      <rPr>
        <b/>
        <sz val="11"/>
        <color theme="1"/>
        <rFont val="細明體"/>
        <family val="3"/>
        <charset val="136"/>
      </rPr>
      <t>年</t>
    </r>
    <phoneticPr fontId="4" type="noConversion"/>
  </si>
  <si>
    <r>
      <t>總　計</t>
    </r>
    <r>
      <rPr>
        <b/>
        <sz val="11"/>
        <color theme="1"/>
        <rFont val="Times New Roman"/>
        <family val="1"/>
      </rPr>
      <t xml:space="preserve">  /  95</t>
    </r>
    <r>
      <rPr>
        <b/>
        <sz val="11"/>
        <color theme="1"/>
        <rFont val="細明體"/>
        <family val="3"/>
        <charset val="136"/>
      </rPr>
      <t>年</t>
    </r>
    <phoneticPr fontId="4" type="noConversion"/>
  </si>
  <si>
    <r>
      <t>總　計</t>
    </r>
    <r>
      <rPr>
        <b/>
        <sz val="11"/>
        <color theme="1"/>
        <rFont val="Times New Roman"/>
        <family val="1"/>
      </rPr>
      <t xml:space="preserve">  /  99</t>
    </r>
    <r>
      <rPr>
        <b/>
        <sz val="11"/>
        <color theme="1"/>
        <rFont val="細明體"/>
        <family val="3"/>
        <charset val="136"/>
      </rPr>
      <t>年</t>
    </r>
    <phoneticPr fontId="4" type="noConversion"/>
  </si>
  <si>
    <r>
      <t xml:space="preserve">106 </t>
    </r>
    <r>
      <rPr>
        <b/>
        <sz val="11"/>
        <color theme="1"/>
        <rFont val="標楷體"/>
        <family val="4"/>
        <charset val="136"/>
      </rPr>
      <t>年</t>
    </r>
    <phoneticPr fontId="6" type="noConversion"/>
  </si>
  <si>
    <r>
      <t xml:space="preserve">108 </t>
    </r>
    <r>
      <rPr>
        <b/>
        <sz val="11"/>
        <color theme="1"/>
        <rFont val="標楷體"/>
        <family val="4"/>
        <charset val="136"/>
      </rPr>
      <t>年</t>
    </r>
    <phoneticPr fontId="6" type="noConversion"/>
  </si>
  <si>
    <r>
      <t xml:space="preserve"> </t>
    </r>
    <r>
      <rPr>
        <sz val="11"/>
        <color theme="1"/>
        <rFont val="標楷體"/>
        <family val="4"/>
        <charset val="136"/>
      </rPr>
      <t>新</t>
    </r>
    <r>
      <rPr>
        <sz val="11"/>
        <color theme="1"/>
        <rFont val="Times New Roman"/>
        <family val="1"/>
      </rPr>
      <t xml:space="preserve">   </t>
    </r>
    <r>
      <rPr>
        <sz val="11"/>
        <color theme="1"/>
        <rFont val="標楷體"/>
        <family val="4"/>
        <charset val="136"/>
      </rPr>
      <t>北</t>
    </r>
    <r>
      <rPr>
        <sz val="11"/>
        <color theme="1"/>
        <rFont val="Times New Roman"/>
        <family val="1"/>
      </rPr>
      <t xml:space="preserve">   </t>
    </r>
    <r>
      <rPr>
        <sz val="11"/>
        <color theme="1"/>
        <rFont val="標楷體"/>
        <family val="4"/>
        <charset val="136"/>
      </rPr>
      <t>市</t>
    </r>
    <phoneticPr fontId="4" type="noConversion"/>
  </si>
  <si>
    <r>
      <t xml:space="preserve"> </t>
    </r>
    <r>
      <rPr>
        <sz val="11"/>
        <color theme="1"/>
        <rFont val="標楷體"/>
        <family val="4"/>
        <charset val="136"/>
      </rPr>
      <t>臺</t>
    </r>
    <r>
      <rPr>
        <sz val="11"/>
        <color theme="1"/>
        <rFont val="Times New Roman"/>
        <family val="1"/>
      </rPr>
      <t xml:space="preserve">   </t>
    </r>
    <r>
      <rPr>
        <sz val="11"/>
        <color theme="1"/>
        <rFont val="標楷體"/>
        <family val="4"/>
        <charset val="136"/>
      </rPr>
      <t>北</t>
    </r>
    <r>
      <rPr>
        <sz val="11"/>
        <color theme="1"/>
        <rFont val="Times New Roman"/>
        <family val="1"/>
      </rPr>
      <t xml:space="preserve">   </t>
    </r>
    <r>
      <rPr>
        <sz val="11"/>
        <color theme="1"/>
        <rFont val="標楷體"/>
        <family val="4"/>
        <charset val="136"/>
      </rPr>
      <t>市</t>
    </r>
    <phoneticPr fontId="4" type="noConversion"/>
  </si>
  <si>
    <r>
      <t xml:space="preserve"> </t>
    </r>
    <r>
      <rPr>
        <sz val="11"/>
        <color theme="1"/>
        <rFont val="標楷體"/>
        <family val="4"/>
        <charset val="136"/>
      </rPr>
      <t>臺</t>
    </r>
    <r>
      <rPr>
        <sz val="11"/>
        <color theme="1"/>
        <rFont val="Times New Roman"/>
        <family val="1"/>
      </rPr>
      <t xml:space="preserve">   </t>
    </r>
    <r>
      <rPr>
        <sz val="11"/>
        <color theme="1"/>
        <rFont val="標楷體"/>
        <family val="4"/>
        <charset val="136"/>
      </rPr>
      <t>北</t>
    </r>
    <r>
      <rPr>
        <sz val="11"/>
        <color theme="1"/>
        <rFont val="Times New Roman"/>
        <family val="1"/>
      </rPr>
      <t xml:space="preserve">   </t>
    </r>
    <r>
      <rPr>
        <sz val="11"/>
        <color theme="1"/>
        <rFont val="標楷體"/>
        <family val="4"/>
        <charset val="136"/>
      </rPr>
      <t>市</t>
    </r>
    <phoneticPr fontId="4" type="noConversion"/>
  </si>
  <si>
    <r>
      <t xml:space="preserve"> </t>
    </r>
    <r>
      <rPr>
        <sz val="11"/>
        <color theme="1"/>
        <rFont val="標楷體"/>
        <family val="4"/>
        <charset val="136"/>
      </rPr>
      <t>臺</t>
    </r>
    <r>
      <rPr>
        <sz val="11"/>
        <color theme="1"/>
        <rFont val="Times New Roman"/>
        <family val="1"/>
      </rPr>
      <t xml:space="preserve">   </t>
    </r>
    <r>
      <rPr>
        <sz val="11"/>
        <color theme="1"/>
        <rFont val="標楷體"/>
        <family val="4"/>
        <charset val="136"/>
      </rPr>
      <t>中</t>
    </r>
    <r>
      <rPr>
        <sz val="11"/>
        <color theme="1"/>
        <rFont val="Times New Roman"/>
        <family val="1"/>
      </rPr>
      <t xml:space="preserve">   </t>
    </r>
    <r>
      <rPr>
        <sz val="11"/>
        <color theme="1"/>
        <rFont val="標楷體"/>
        <family val="4"/>
        <charset val="136"/>
      </rPr>
      <t>市</t>
    </r>
    <phoneticPr fontId="4" type="noConversion"/>
  </si>
  <si>
    <r>
      <t xml:space="preserve"> </t>
    </r>
    <r>
      <rPr>
        <sz val="11"/>
        <color theme="1"/>
        <rFont val="標楷體"/>
        <family val="4"/>
        <charset val="136"/>
      </rPr>
      <t>南部其他</t>
    </r>
    <phoneticPr fontId="4" type="noConversion"/>
  </si>
  <si>
    <r>
      <rPr>
        <sz val="10"/>
        <color theme="1"/>
        <rFont val="標楷體"/>
        <family val="4"/>
        <charset val="136"/>
      </rPr>
      <t>事務支援人力</t>
    </r>
    <phoneticPr fontId="6" type="noConversion"/>
  </si>
  <si>
    <r>
      <rPr>
        <sz val="10"/>
        <color theme="1"/>
        <rFont val="標楷體"/>
        <family val="4"/>
        <charset val="136"/>
      </rPr>
      <t xml:space="preserve">未
滿
</t>
    </r>
    <r>
      <rPr>
        <sz val="10"/>
        <color theme="1"/>
        <rFont val="Times New Roman"/>
        <family val="1"/>
      </rPr>
      <t xml:space="preserve">20
</t>
    </r>
    <r>
      <rPr>
        <sz val="10"/>
        <color theme="1"/>
        <rFont val="標楷體"/>
        <family val="4"/>
        <charset val="136"/>
      </rPr>
      <t>歲</t>
    </r>
    <phoneticPr fontId="6" type="noConversion"/>
  </si>
  <si>
    <r>
      <t xml:space="preserve">20~
</t>
    </r>
    <r>
      <rPr>
        <sz val="10"/>
        <color theme="1"/>
        <rFont val="標楷體"/>
        <family val="4"/>
        <charset val="136"/>
      </rPr>
      <t xml:space="preserve">未
滿
</t>
    </r>
    <r>
      <rPr>
        <sz val="10"/>
        <color theme="1"/>
        <rFont val="Times New Roman"/>
        <family val="1"/>
      </rPr>
      <t xml:space="preserve">25
</t>
    </r>
    <r>
      <rPr>
        <sz val="10"/>
        <color theme="1"/>
        <rFont val="標楷體"/>
        <family val="4"/>
        <charset val="136"/>
      </rPr>
      <t>歲</t>
    </r>
    <phoneticPr fontId="6" type="noConversion"/>
  </si>
  <si>
    <r>
      <t xml:space="preserve">25~
</t>
    </r>
    <r>
      <rPr>
        <sz val="10"/>
        <color theme="1"/>
        <rFont val="標楷體"/>
        <family val="4"/>
        <charset val="136"/>
      </rPr>
      <t xml:space="preserve">未
滿
</t>
    </r>
    <r>
      <rPr>
        <sz val="10"/>
        <color theme="1"/>
        <rFont val="Times New Roman"/>
        <family val="1"/>
      </rPr>
      <t xml:space="preserve">35
</t>
    </r>
    <r>
      <rPr>
        <sz val="10"/>
        <color theme="1"/>
        <rFont val="標楷體"/>
        <family val="4"/>
        <charset val="136"/>
      </rPr>
      <t>歲</t>
    </r>
    <phoneticPr fontId="6" type="noConversion"/>
  </si>
  <si>
    <r>
      <t xml:space="preserve">35~
</t>
    </r>
    <r>
      <rPr>
        <sz val="10"/>
        <color theme="1"/>
        <rFont val="標楷體"/>
        <family val="4"/>
        <charset val="136"/>
      </rPr>
      <t xml:space="preserve">未
滿
</t>
    </r>
    <r>
      <rPr>
        <sz val="10"/>
        <color theme="1"/>
        <rFont val="Times New Roman"/>
        <family val="1"/>
      </rPr>
      <t xml:space="preserve">45
</t>
    </r>
    <r>
      <rPr>
        <sz val="10"/>
        <color theme="1"/>
        <rFont val="標楷體"/>
        <family val="4"/>
        <charset val="136"/>
      </rPr>
      <t>歲</t>
    </r>
    <phoneticPr fontId="6" type="noConversion"/>
  </si>
  <si>
    <r>
      <t xml:space="preserve">45~
</t>
    </r>
    <r>
      <rPr>
        <sz val="10"/>
        <color theme="1"/>
        <rFont val="標楷體"/>
        <family val="4"/>
        <charset val="136"/>
      </rPr>
      <t xml:space="preserve">未
滿
</t>
    </r>
    <r>
      <rPr>
        <sz val="10"/>
        <color theme="1"/>
        <rFont val="Times New Roman"/>
        <family val="1"/>
      </rPr>
      <t xml:space="preserve">55
</t>
    </r>
    <r>
      <rPr>
        <sz val="10"/>
        <color theme="1"/>
        <rFont val="標楷體"/>
        <family val="4"/>
        <charset val="136"/>
      </rPr>
      <t>歲</t>
    </r>
    <phoneticPr fontId="6" type="noConversion"/>
  </si>
  <si>
    <r>
      <t xml:space="preserve">55~
</t>
    </r>
    <r>
      <rPr>
        <sz val="10"/>
        <color theme="1"/>
        <rFont val="標楷體"/>
        <family val="4"/>
        <charset val="136"/>
      </rPr>
      <t xml:space="preserve">未
滿
</t>
    </r>
    <r>
      <rPr>
        <sz val="10"/>
        <color theme="1"/>
        <rFont val="Times New Roman"/>
        <family val="1"/>
      </rPr>
      <t xml:space="preserve">65
</t>
    </r>
    <r>
      <rPr>
        <sz val="10"/>
        <color theme="1"/>
        <rFont val="標楷體"/>
        <family val="4"/>
        <charset val="136"/>
      </rPr>
      <t>歲</t>
    </r>
    <phoneticPr fontId="6" type="noConversion"/>
  </si>
  <si>
    <r>
      <t xml:space="preserve">65
</t>
    </r>
    <r>
      <rPr>
        <sz val="10"/>
        <color theme="1"/>
        <rFont val="標楷體"/>
        <family val="4"/>
        <charset val="136"/>
      </rPr>
      <t>歲
以
上</t>
    </r>
    <phoneticPr fontId="4" type="noConversion"/>
  </si>
  <si>
    <r>
      <t xml:space="preserve">20~
</t>
    </r>
    <r>
      <rPr>
        <sz val="10"/>
        <color theme="1"/>
        <rFont val="標楷體"/>
        <family val="4"/>
        <charset val="136"/>
      </rPr>
      <t xml:space="preserve">未
滿
</t>
    </r>
    <r>
      <rPr>
        <sz val="10"/>
        <color theme="1"/>
        <rFont val="Times New Roman"/>
        <family val="1"/>
      </rPr>
      <t xml:space="preserve">25
</t>
    </r>
    <r>
      <rPr>
        <sz val="10"/>
        <color theme="1"/>
        <rFont val="標楷體"/>
        <family val="4"/>
        <charset val="136"/>
      </rPr>
      <t>歲</t>
    </r>
    <phoneticPr fontId="6" type="noConversion"/>
  </si>
  <si>
    <r>
      <t xml:space="preserve">25~
</t>
    </r>
    <r>
      <rPr>
        <sz val="10"/>
        <color theme="1"/>
        <rFont val="標楷體"/>
        <family val="4"/>
        <charset val="136"/>
      </rPr>
      <t xml:space="preserve">未
滿
</t>
    </r>
    <r>
      <rPr>
        <sz val="10"/>
        <color theme="1"/>
        <rFont val="Times New Roman"/>
        <family val="1"/>
      </rPr>
      <t xml:space="preserve">35
</t>
    </r>
    <r>
      <rPr>
        <sz val="10"/>
        <color theme="1"/>
        <rFont val="標楷體"/>
        <family val="4"/>
        <charset val="136"/>
      </rPr>
      <t>歲</t>
    </r>
    <phoneticPr fontId="6" type="noConversion"/>
  </si>
  <si>
    <r>
      <t xml:space="preserve">35~
</t>
    </r>
    <r>
      <rPr>
        <sz val="10"/>
        <color theme="1"/>
        <rFont val="標楷體"/>
        <family val="4"/>
        <charset val="136"/>
      </rPr>
      <t xml:space="preserve">未
滿
</t>
    </r>
    <r>
      <rPr>
        <sz val="10"/>
        <color theme="1"/>
        <rFont val="Times New Roman"/>
        <family val="1"/>
      </rPr>
      <t xml:space="preserve">45
</t>
    </r>
    <r>
      <rPr>
        <sz val="10"/>
        <color theme="1"/>
        <rFont val="標楷體"/>
        <family val="4"/>
        <charset val="136"/>
      </rPr>
      <t>歲</t>
    </r>
    <phoneticPr fontId="6" type="noConversion"/>
  </si>
  <si>
    <r>
      <t xml:space="preserve">45~
</t>
    </r>
    <r>
      <rPr>
        <sz val="10"/>
        <color theme="1"/>
        <rFont val="標楷體"/>
        <family val="4"/>
        <charset val="136"/>
      </rPr>
      <t xml:space="preserve">未
滿
</t>
    </r>
    <r>
      <rPr>
        <sz val="10"/>
        <color theme="1"/>
        <rFont val="Times New Roman"/>
        <family val="1"/>
      </rPr>
      <t xml:space="preserve">55
</t>
    </r>
    <r>
      <rPr>
        <sz val="10"/>
        <color theme="1"/>
        <rFont val="標楷體"/>
        <family val="4"/>
        <charset val="136"/>
      </rPr>
      <t>歲</t>
    </r>
    <phoneticPr fontId="6" type="noConversion"/>
  </si>
  <si>
    <r>
      <t xml:space="preserve">55~
</t>
    </r>
    <r>
      <rPr>
        <sz val="10"/>
        <color theme="1"/>
        <rFont val="標楷體"/>
        <family val="4"/>
        <charset val="136"/>
      </rPr>
      <t xml:space="preserve">未
滿
</t>
    </r>
    <r>
      <rPr>
        <sz val="10"/>
        <color theme="1"/>
        <rFont val="Times New Roman"/>
        <family val="1"/>
      </rPr>
      <t xml:space="preserve">65
</t>
    </r>
    <r>
      <rPr>
        <sz val="10"/>
        <color theme="1"/>
        <rFont val="標楷體"/>
        <family val="4"/>
        <charset val="136"/>
      </rPr>
      <t>歲</t>
    </r>
    <phoneticPr fontId="6" type="noConversion"/>
  </si>
  <si>
    <r>
      <t xml:space="preserve">65
</t>
    </r>
    <r>
      <rPr>
        <sz val="10"/>
        <color theme="1"/>
        <rFont val="標楷體"/>
        <family val="4"/>
        <charset val="136"/>
      </rPr>
      <t>歲
以
上</t>
    </r>
    <phoneticPr fontId="4" type="noConversion"/>
  </si>
  <si>
    <r>
      <rPr>
        <sz val="10"/>
        <color theme="1"/>
        <rFont val="標楷體"/>
        <family val="4"/>
        <charset val="136"/>
      </rPr>
      <t xml:space="preserve">未
滿
</t>
    </r>
    <r>
      <rPr>
        <sz val="10"/>
        <color theme="1"/>
        <rFont val="Times New Roman"/>
        <family val="1"/>
      </rPr>
      <t xml:space="preserve">20
</t>
    </r>
    <r>
      <rPr>
        <sz val="10"/>
        <color theme="1"/>
        <rFont val="標楷體"/>
        <family val="4"/>
        <charset val="136"/>
      </rPr>
      <t>歲</t>
    </r>
    <phoneticPr fontId="6" type="noConversion"/>
  </si>
  <si>
    <r>
      <t xml:space="preserve">20~
</t>
    </r>
    <r>
      <rPr>
        <sz val="10"/>
        <color theme="1"/>
        <rFont val="標楷體"/>
        <family val="4"/>
        <charset val="136"/>
      </rPr>
      <t xml:space="preserve">未
滿
</t>
    </r>
    <r>
      <rPr>
        <sz val="10"/>
        <color theme="1"/>
        <rFont val="Times New Roman"/>
        <family val="1"/>
      </rPr>
      <t xml:space="preserve">25
</t>
    </r>
    <r>
      <rPr>
        <sz val="10"/>
        <color theme="1"/>
        <rFont val="標楷體"/>
        <family val="4"/>
        <charset val="136"/>
      </rPr>
      <t>歲</t>
    </r>
    <phoneticPr fontId="6" type="noConversion"/>
  </si>
  <si>
    <r>
      <t xml:space="preserve">35~
</t>
    </r>
    <r>
      <rPr>
        <sz val="10"/>
        <color theme="1"/>
        <rFont val="標楷體"/>
        <family val="4"/>
        <charset val="136"/>
      </rPr>
      <t xml:space="preserve">未
滿
</t>
    </r>
    <r>
      <rPr>
        <sz val="10"/>
        <color theme="1"/>
        <rFont val="Times New Roman"/>
        <family val="1"/>
      </rPr>
      <t xml:space="preserve">45
</t>
    </r>
    <r>
      <rPr>
        <sz val="10"/>
        <color theme="1"/>
        <rFont val="標楷體"/>
        <family val="4"/>
        <charset val="136"/>
      </rPr>
      <t>歲</t>
    </r>
    <phoneticPr fontId="6" type="noConversion"/>
  </si>
  <si>
    <r>
      <rPr>
        <sz val="10"/>
        <color theme="1"/>
        <rFont val="標楷體"/>
        <family val="4"/>
        <charset val="136"/>
      </rPr>
      <t xml:space="preserve">未
滿
</t>
    </r>
    <r>
      <rPr>
        <sz val="10"/>
        <color theme="1"/>
        <rFont val="Times New Roman"/>
        <family val="1"/>
      </rPr>
      <t xml:space="preserve">20
</t>
    </r>
    <r>
      <rPr>
        <sz val="10"/>
        <color theme="1"/>
        <rFont val="標楷體"/>
        <family val="4"/>
        <charset val="136"/>
      </rPr>
      <t>歲</t>
    </r>
    <phoneticPr fontId="6" type="noConversion"/>
  </si>
  <si>
    <r>
      <t xml:space="preserve">55~
</t>
    </r>
    <r>
      <rPr>
        <sz val="10"/>
        <color theme="1"/>
        <rFont val="標楷體"/>
        <family val="4"/>
        <charset val="136"/>
      </rPr>
      <t xml:space="preserve">未
滿
</t>
    </r>
    <r>
      <rPr>
        <sz val="10"/>
        <color theme="1"/>
        <rFont val="Times New Roman"/>
        <family val="1"/>
      </rPr>
      <t xml:space="preserve">65
</t>
    </r>
    <r>
      <rPr>
        <sz val="10"/>
        <color theme="1"/>
        <rFont val="標楷體"/>
        <family val="4"/>
        <charset val="136"/>
      </rPr>
      <t>歲</t>
    </r>
    <phoneticPr fontId="6" type="noConversion"/>
  </si>
  <si>
    <r>
      <t xml:space="preserve">20~
</t>
    </r>
    <r>
      <rPr>
        <sz val="10"/>
        <color theme="1"/>
        <rFont val="標楷體"/>
        <family val="4"/>
        <charset val="136"/>
      </rPr>
      <t xml:space="preserve">未
滿
</t>
    </r>
    <r>
      <rPr>
        <sz val="10"/>
        <color theme="1"/>
        <rFont val="Times New Roman"/>
        <family val="1"/>
      </rPr>
      <t xml:space="preserve">25
</t>
    </r>
    <r>
      <rPr>
        <sz val="10"/>
        <color theme="1"/>
        <rFont val="標楷體"/>
        <family val="4"/>
        <charset val="136"/>
      </rPr>
      <t>歲</t>
    </r>
    <phoneticPr fontId="6" type="noConversion"/>
  </si>
  <si>
    <r>
      <t xml:space="preserve">25~
</t>
    </r>
    <r>
      <rPr>
        <sz val="10"/>
        <color theme="1"/>
        <rFont val="標楷體"/>
        <family val="4"/>
        <charset val="136"/>
      </rPr>
      <t xml:space="preserve">未
滿
</t>
    </r>
    <r>
      <rPr>
        <sz val="10"/>
        <color theme="1"/>
        <rFont val="Times New Roman"/>
        <family val="1"/>
      </rPr>
      <t xml:space="preserve">35
</t>
    </r>
    <r>
      <rPr>
        <sz val="10"/>
        <color theme="1"/>
        <rFont val="標楷體"/>
        <family val="4"/>
        <charset val="136"/>
      </rPr>
      <t>歲</t>
    </r>
    <phoneticPr fontId="6" type="noConversion"/>
  </si>
  <si>
    <r>
      <t xml:space="preserve">45~
</t>
    </r>
    <r>
      <rPr>
        <sz val="10"/>
        <color theme="1"/>
        <rFont val="標楷體"/>
        <family val="4"/>
        <charset val="136"/>
      </rPr>
      <t xml:space="preserve">未
滿
</t>
    </r>
    <r>
      <rPr>
        <sz val="10"/>
        <color theme="1"/>
        <rFont val="Times New Roman"/>
        <family val="1"/>
      </rPr>
      <t xml:space="preserve">55
</t>
    </r>
    <r>
      <rPr>
        <sz val="10"/>
        <color theme="1"/>
        <rFont val="標楷體"/>
        <family val="4"/>
        <charset val="136"/>
      </rPr>
      <t>歲</t>
    </r>
    <phoneticPr fontId="6" type="noConversion"/>
  </si>
  <si>
    <r>
      <t xml:space="preserve">55~
</t>
    </r>
    <r>
      <rPr>
        <sz val="10"/>
        <color theme="1"/>
        <rFont val="標楷體"/>
        <family val="4"/>
        <charset val="136"/>
      </rPr>
      <t xml:space="preserve">未
滿
</t>
    </r>
    <r>
      <rPr>
        <sz val="10"/>
        <color theme="1"/>
        <rFont val="Times New Roman"/>
        <family val="1"/>
      </rPr>
      <t xml:space="preserve">65
</t>
    </r>
    <r>
      <rPr>
        <sz val="10"/>
        <color theme="1"/>
        <rFont val="標楷體"/>
        <family val="4"/>
        <charset val="136"/>
      </rPr>
      <t>歲</t>
    </r>
    <phoneticPr fontId="6" type="noConversion"/>
  </si>
  <si>
    <r>
      <t xml:space="preserve">65
</t>
    </r>
    <r>
      <rPr>
        <sz val="10"/>
        <color theme="1"/>
        <rFont val="標楷體"/>
        <family val="4"/>
        <charset val="136"/>
      </rPr>
      <t>歲
以
上</t>
    </r>
    <phoneticPr fontId="4" type="noConversion"/>
  </si>
  <si>
    <r>
      <t>9</t>
    </r>
    <r>
      <rPr>
        <sz val="10"/>
        <color theme="1"/>
        <rFont val="標楷體"/>
        <family val="4"/>
        <charset val="136"/>
      </rPr>
      <t>人及以下</t>
    </r>
    <phoneticPr fontId="4" type="noConversion"/>
  </si>
  <si>
    <r>
      <t>10</t>
    </r>
    <r>
      <rPr>
        <sz val="10"/>
        <color theme="1"/>
        <rFont val="標楷體"/>
        <family val="4"/>
        <charset val="136"/>
      </rPr>
      <t>～</t>
    </r>
    <r>
      <rPr>
        <sz val="10"/>
        <color theme="1"/>
        <rFont val="Times New Roman"/>
        <family val="1"/>
      </rPr>
      <t>19</t>
    </r>
    <r>
      <rPr>
        <sz val="10"/>
        <color theme="1"/>
        <rFont val="標楷體"/>
        <family val="4"/>
        <charset val="136"/>
      </rPr>
      <t>人</t>
    </r>
    <phoneticPr fontId="4" type="noConversion"/>
  </si>
  <si>
    <r>
      <t>300,000</t>
    </r>
    <r>
      <rPr>
        <sz val="10"/>
        <color theme="1"/>
        <rFont val="標楷體"/>
        <family val="4"/>
        <charset val="136"/>
      </rPr>
      <t>萬元以上</t>
    </r>
    <phoneticPr fontId="4" type="noConversion"/>
  </si>
  <si>
    <r>
      <t>600</t>
    </r>
    <r>
      <rPr>
        <sz val="10"/>
        <color theme="1"/>
        <rFont val="標楷體"/>
        <family val="4"/>
        <charset val="136"/>
      </rPr>
      <t>萬元～未滿</t>
    </r>
    <r>
      <rPr>
        <sz val="10"/>
        <color theme="1"/>
        <rFont val="Times New Roman"/>
        <family val="1"/>
      </rPr>
      <t>1,000</t>
    </r>
    <r>
      <rPr>
        <sz val="10"/>
        <color theme="1"/>
        <rFont val="標楷體"/>
        <family val="4"/>
        <charset val="136"/>
      </rPr>
      <t>萬元</t>
    </r>
    <phoneticPr fontId="4" type="noConversion"/>
  </si>
  <si>
    <r>
      <rPr>
        <sz val="10"/>
        <color theme="1"/>
        <rFont val="標楷體"/>
        <family val="4"/>
        <charset val="136"/>
      </rPr>
      <t>合計</t>
    </r>
    <phoneticPr fontId="4" type="noConversion"/>
  </si>
  <si>
    <r>
      <rPr>
        <sz val="10"/>
        <color theme="1"/>
        <rFont val="標楷體"/>
        <family val="4"/>
        <charset val="136"/>
      </rPr>
      <t>事務支援人力</t>
    </r>
    <phoneticPr fontId="6" type="noConversion"/>
  </si>
  <si>
    <r>
      <rPr>
        <sz val="10"/>
        <color theme="1"/>
        <rFont val="標楷體"/>
        <family val="4"/>
        <charset val="136"/>
      </rPr>
      <t>工地主任</t>
    </r>
    <phoneticPr fontId="6" type="noConversion"/>
  </si>
  <si>
    <r>
      <t xml:space="preserve">45~
</t>
    </r>
    <r>
      <rPr>
        <sz val="10"/>
        <color theme="1"/>
        <rFont val="標楷體"/>
        <family val="4"/>
        <charset val="136"/>
      </rPr>
      <t xml:space="preserve">未
滿
</t>
    </r>
    <r>
      <rPr>
        <sz val="10"/>
        <color theme="1"/>
        <rFont val="Times New Roman"/>
        <family val="1"/>
      </rPr>
      <t xml:space="preserve">55
</t>
    </r>
    <r>
      <rPr>
        <sz val="10"/>
        <color theme="1"/>
        <rFont val="標楷體"/>
        <family val="4"/>
        <charset val="136"/>
      </rPr>
      <t>歲</t>
    </r>
    <phoneticPr fontId="6" type="noConversion"/>
  </si>
  <si>
    <r>
      <rPr>
        <sz val="10"/>
        <color theme="1"/>
        <rFont val="標楷體"/>
        <family val="4"/>
        <charset val="136"/>
      </rPr>
      <t>普通工</t>
    </r>
    <phoneticPr fontId="6" type="noConversion"/>
  </si>
  <si>
    <r>
      <t xml:space="preserve">25~
</t>
    </r>
    <r>
      <rPr>
        <sz val="10"/>
        <color theme="1"/>
        <rFont val="標楷體"/>
        <family val="4"/>
        <charset val="136"/>
      </rPr>
      <t xml:space="preserve">未
滿
</t>
    </r>
    <r>
      <rPr>
        <sz val="10"/>
        <color theme="1"/>
        <rFont val="Times New Roman"/>
        <family val="1"/>
      </rPr>
      <t xml:space="preserve">35
</t>
    </r>
    <r>
      <rPr>
        <sz val="10"/>
        <color theme="1"/>
        <rFont val="標楷體"/>
        <family val="4"/>
        <charset val="136"/>
      </rPr>
      <t>歲</t>
    </r>
    <phoneticPr fontId="6" type="noConversion"/>
  </si>
  <si>
    <r>
      <t xml:space="preserve">65
</t>
    </r>
    <r>
      <rPr>
        <sz val="10"/>
        <color theme="1"/>
        <rFont val="標楷體"/>
        <family val="4"/>
        <charset val="136"/>
      </rPr>
      <t>歲
以
上</t>
    </r>
    <phoneticPr fontId="4" type="noConversion"/>
  </si>
  <si>
    <r>
      <t xml:space="preserve">65
</t>
    </r>
    <r>
      <rPr>
        <sz val="10"/>
        <color theme="1"/>
        <rFont val="標楷體"/>
        <family val="4"/>
        <charset val="136"/>
      </rPr>
      <t>歲
以
上</t>
    </r>
    <phoneticPr fontId="4" type="noConversion"/>
  </si>
  <si>
    <r>
      <t>總　計</t>
    </r>
    <r>
      <rPr>
        <b/>
        <sz val="11"/>
        <color theme="1"/>
        <rFont val="Times New Roman"/>
        <family val="1"/>
      </rPr>
      <t xml:space="preserve">  /  96</t>
    </r>
    <r>
      <rPr>
        <b/>
        <sz val="11"/>
        <color theme="1"/>
        <rFont val="細明體"/>
        <family val="3"/>
        <charset val="136"/>
      </rPr>
      <t>年</t>
    </r>
    <phoneticPr fontId="4" type="noConversion"/>
  </si>
  <si>
    <r>
      <t xml:space="preserve"> </t>
    </r>
    <r>
      <rPr>
        <sz val="11"/>
        <color theme="1"/>
        <rFont val="標楷體"/>
        <family val="4"/>
        <charset val="136"/>
      </rPr>
      <t>北部其他</t>
    </r>
    <phoneticPr fontId="4" type="noConversion"/>
  </si>
  <si>
    <r>
      <rPr>
        <b/>
        <sz val="12"/>
        <color theme="1"/>
        <rFont val="細明體"/>
        <family val="3"/>
        <charset val="136"/>
      </rPr>
      <t>表</t>
    </r>
    <r>
      <rPr>
        <b/>
        <sz val="12"/>
        <color theme="1"/>
        <rFont val="Times New Roman"/>
        <family val="1"/>
      </rPr>
      <t>23</t>
    </r>
    <r>
      <rPr>
        <b/>
        <sz val="7"/>
        <color theme="1"/>
        <rFont val="Times New Roman"/>
        <family val="1"/>
      </rPr>
      <t xml:space="preserve">   </t>
    </r>
    <r>
      <rPr>
        <b/>
        <sz val="12"/>
        <color theme="1"/>
        <rFont val="Times New Roman"/>
        <family val="1"/>
      </rPr>
      <t>111</t>
    </r>
    <r>
      <rPr>
        <b/>
        <sz val="12"/>
        <color theme="1"/>
        <rFont val="標楷體"/>
        <family val="4"/>
        <charset val="136"/>
      </rPr>
      <t>年營造業從業員工人數年齡分配－按等級別分</t>
    </r>
    <phoneticPr fontId="6" type="noConversion"/>
  </si>
  <si>
    <r>
      <rPr>
        <sz val="9"/>
        <color theme="1"/>
        <rFont val="標楷體"/>
        <family val="4"/>
        <charset val="136"/>
      </rPr>
      <t>未滿</t>
    </r>
    <r>
      <rPr>
        <sz val="9"/>
        <color theme="1"/>
        <rFont val="Times New Roman"/>
        <family val="1"/>
      </rPr>
      <t>20</t>
    </r>
    <r>
      <rPr>
        <sz val="9"/>
        <color theme="1"/>
        <rFont val="標楷體"/>
        <family val="4"/>
        <charset val="136"/>
      </rPr>
      <t>歲</t>
    </r>
    <phoneticPr fontId="6" type="noConversion"/>
  </si>
  <si>
    <r>
      <t>20~</t>
    </r>
    <r>
      <rPr>
        <sz val="9"/>
        <color theme="1"/>
        <rFont val="標楷體"/>
        <family val="4"/>
        <charset val="136"/>
      </rPr>
      <t>未滿</t>
    </r>
    <r>
      <rPr>
        <sz val="9"/>
        <color theme="1"/>
        <rFont val="Times New Roman"/>
        <family val="1"/>
      </rPr>
      <t>25</t>
    </r>
    <r>
      <rPr>
        <sz val="9"/>
        <color theme="1"/>
        <rFont val="標楷體"/>
        <family val="4"/>
        <charset val="136"/>
      </rPr>
      <t>歲</t>
    </r>
    <phoneticPr fontId="6" type="noConversion"/>
  </si>
  <si>
    <r>
      <t>25~</t>
    </r>
    <r>
      <rPr>
        <sz val="9"/>
        <color theme="1"/>
        <rFont val="標楷體"/>
        <family val="4"/>
        <charset val="136"/>
      </rPr>
      <t>未滿</t>
    </r>
    <r>
      <rPr>
        <sz val="9"/>
        <color theme="1"/>
        <rFont val="Times New Roman"/>
        <family val="1"/>
      </rPr>
      <t>35</t>
    </r>
    <r>
      <rPr>
        <sz val="9"/>
        <color theme="1"/>
        <rFont val="標楷體"/>
        <family val="4"/>
        <charset val="136"/>
      </rPr>
      <t>歲</t>
    </r>
    <phoneticPr fontId="6" type="noConversion"/>
  </si>
  <si>
    <r>
      <t>35~</t>
    </r>
    <r>
      <rPr>
        <sz val="9"/>
        <color theme="1"/>
        <rFont val="標楷體"/>
        <family val="4"/>
        <charset val="136"/>
      </rPr>
      <t>未滿</t>
    </r>
    <r>
      <rPr>
        <sz val="9"/>
        <color theme="1"/>
        <rFont val="Times New Roman"/>
        <family val="1"/>
      </rPr>
      <t>45</t>
    </r>
    <r>
      <rPr>
        <sz val="9"/>
        <color theme="1"/>
        <rFont val="標楷體"/>
        <family val="4"/>
        <charset val="136"/>
      </rPr>
      <t>歲</t>
    </r>
    <phoneticPr fontId="6" type="noConversion"/>
  </si>
  <si>
    <r>
      <t>45~</t>
    </r>
    <r>
      <rPr>
        <sz val="9"/>
        <color theme="1"/>
        <rFont val="標楷體"/>
        <family val="4"/>
        <charset val="136"/>
      </rPr>
      <t>未滿</t>
    </r>
    <r>
      <rPr>
        <sz val="9"/>
        <color theme="1"/>
        <rFont val="Times New Roman"/>
        <family val="1"/>
      </rPr>
      <t>55</t>
    </r>
    <r>
      <rPr>
        <sz val="9"/>
        <color theme="1"/>
        <rFont val="標楷體"/>
        <family val="4"/>
        <charset val="136"/>
      </rPr>
      <t>歲</t>
    </r>
    <phoneticPr fontId="6" type="noConversion"/>
  </si>
  <si>
    <r>
      <t>55~</t>
    </r>
    <r>
      <rPr>
        <sz val="9"/>
        <color theme="1"/>
        <rFont val="標楷體"/>
        <family val="4"/>
        <charset val="136"/>
      </rPr>
      <t>未滿</t>
    </r>
    <r>
      <rPr>
        <sz val="9"/>
        <color theme="1"/>
        <rFont val="Times New Roman"/>
        <family val="1"/>
      </rPr>
      <t>65</t>
    </r>
    <r>
      <rPr>
        <sz val="9"/>
        <color theme="1"/>
        <rFont val="標楷體"/>
        <family val="4"/>
        <charset val="136"/>
      </rPr>
      <t>歲</t>
    </r>
    <phoneticPr fontId="6" type="noConversion"/>
  </si>
  <si>
    <r>
      <t>65</t>
    </r>
    <r>
      <rPr>
        <sz val="9"/>
        <color theme="1"/>
        <rFont val="標楷體"/>
        <family val="4"/>
        <charset val="136"/>
      </rPr>
      <t>歲以上</t>
    </r>
    <phoneticPr fontId="4" type="noConversion"/>
  </si>
  <si>
    <r>
      <rPr>
        <sz val="9"/>
        <color theme="1"/>
        <rFont val="標楷體"/>
        <family val="4"/>
        <charset val="136"/>
      </rPr>
      <t>未滿</t>
    </r>
    <r>
      <rPr>
        <sz val="9"/>
        <color theme="1"/>
        <rFont val="Times New Roman"/>
        <family val="1"/>
      </rPr>
      <t>20</t>
    </r>
    <r>
      <rPr>
        <sz val="9"/>
        <color theme="1"/>
        <rFont val="標楷體"/>
        <family val="4"/>
        <charset val="136"/>
      </rPr>
      <t>歲</t>
    </r>
    <phoneticPr fontId="6" type="noConversion"/>
  </si>
  <si>
    <r>
      <t>20~</t>
    </r>
    <r>
      <rPr>
        <sz val="9"/>
        <color theme="1"/>
        <rFont val="標楷體"/>
        <family val="4"/>
        <charset val="136"/>
      </rPr>
      <t>未滿</t>
    </r>
    <r>
      <rPr>
        <sz val="9"/>
        <color theme="1"/>
        <rFont val="Times New Roman"/>
        <family val="1"/>
      </rPr>
      <t>25</t>
    </r>
    <r>
      <rPr>
        <sz val="9"/>
        <color theme="1"/>
        <rFont val="標楷體"/>
        <family val="4"/>
        <charset val="136"/>
      </rPr>
      <t>歲</t>
    </r>
    <phoneticPr fontId="6" type="noConversion"/>
  </si>
  <si>
    <r>
      <t>25~</t>
    </r>
    <r>
      <rPr>
        <sz val="9"/>
        <color theme="1"/>
        <rFont val="標楷體"/>
        <family val="4"/>
        <charset val="136"/>
      </rPr>
      <t>未滿</t>
    </r>
    <r>
      <rPr>
        <sz val="9"/>
        <color theme="1"/>
        <rFont val="Times New Roman"/>
        <family val="1"/>
      </rPr>
      <t>35</t>
    </r>
    <r>
      <rPr>
        <sz val="9"/>
        <color theme="1"/>
        <rFont val="標楷體"/>
        <family val="4"/>
        <charset val="136"/>
      </rPr>
      <t>歲</t>
    </r>
    <phoneticPr fontId="6" type="noConversion"/>
  </si>
  <si>
    <r>
      <t>35~</t>
    </r>
    <r>
      <rPr>
        <sz val="9"/>
        <color theme="1"/>
        <rFont val="標楷體"/>
        <family val="4"/>
        <charset val="136"/>
      </rPr>
      <t>未滿</t>
    </r>
    <r>
      <rPr>
        <sz val="9"/>
        <color theme="1"/>
        <rFont val="Times New Roman"/>
        <family val="1"/>
      </rPr>
      <t>45</t>
    </r>
    <r>
      <rPr>
        <sz val="9"/>
        <color theme="1"/>
        <rFont val="標楷體"/>
        <family val="4"/>
        <charset val="136"/>
      </rPr>
      <t>歲</t>
    </r>
    <phoneticPr fontId="6" type="noConversion"/>
  </si>
  <si>
    <r>
      <t>45~</t>
    </r>
    <r>
      <rPr>
        <sz val="9"/>
        <color theme="1"/>
        <rFont val="標楷體"/>
        <family val="4"/>
        <charset val="136"/>
      </rPr>
      <t>未滿</t>
    </r>
    <r>
      <rPr>
        <sz val="9"/>
        <color theme="1"/>
        <rFont val="Times New Roman"/>
        <family val="1"/>
      </rPr>
      <t>55</t>
    </r>
    <r>
      <rPr>
        <sz val="9"/>
        <color theme="1"/>
        <rFont val="標楷體"/>
        <family val="4"/>
        <charset val="136"/>
      </rPr>
      <t>歲</t>
    </r>
    <phoneticPr fontId="6" type="noConversion"/>
  </si>
  <si>
    <r>
      <t>55~</t>
    </r>
    <r>
      <rPr>
        <sz val="9"/>
        <color theme="1"/>
        <rFont val="標楷體"/>
        <family val="4"/>
        <charset val="136"/>
      </rPr>
      <t>未滿</t>
    </r>
    <r>
      <rPr>
        <sz val="9"/>
        <color theme="1"/>
        <rFont val="Times New Roman"/>
        <family val="1"/>
      </rPr>
      <t>65</t>
    </r>
    <r>
      <rPr>
        <sz val="9"/>
        <color theme="1"/>
        <rFont val="標楷體"/>
        <family val="4"/>
        <charset val="136"/>
      </rPr>
      <t>歲</t>
    </r>
    <phoneticPr fontId="6" type="noConversion"/>
  </si>
  <si>
    <r>
      <t>65</t>
    </r>
    <r>
      <rPr>
        <sz val="9"/>
        <color theme="1"/>
        <rFont val="標楷體"/>
        <family val="4"/>
        <charset val="136"/>
      </rPr>
      <t>歲以上</t>
    </r>
    <phoneticPr fontId="4" type="noConversion"/>
  </si>
  <si>
    <r>
      <t>20~</t>
    </r>
    <r>
      <rPr>
        <sz val="9"/>
        <color theme="1"/>
        <rFont val="標楷體"/>
        <family val="4"/>
        <charset val="136"/>
      </rPr>
      <t>未滿</t>
    </r>
    <r>
      <rPr>
        <sz val="9"/>
        <color theme="1"/>
        <rFont val="Times New Roman"/>
        <family val="1"/>
      </rPr>
      <t>25</t>
    </r>
    <r>
      <rPr>
        <sz val="9"/>
        <color theme="1"/>
        <rFont val="標楷體"/>
        <family val="4"/>
        <charset val="136"/>
      </rPr>
      <t>歲</t>
    </r>
    <phoneticPr fontId="6" type="noConversion"/>
  </si>
  <si>
    <r>
      <t>35~</t>
    </r>
    <r>
      <rPr>
        <sz val="9"/>
        <color theme="1"/>
        <rFont val="標楷體"/>
        <family val="4"/>
        <charset val="136"/>
      </rPr>
      <t>未滿</t>
    </r>
    <r>
      <rPr>
        <sz val="9"/>
        <color theme="1"/>
        <rFont val="Times New Roman"/>
        <family val="1"/>
      </rPr>
      <t>45</t>
    </r>
    <r>
      <rPr>
        <sz val="9"/>
        <color theme="1"/>
        <rFont val="標楷體"/>
        <family val="4"/>
        <charset val="136"/>
      </rPr>
      <t>歲</t>
    </r>
    <phoneticPr fontId="6" type="noConversion"/>
  </si>
  <si>
    <r>
      <t>45~</t>
    </r>
    <r>
      <rPr>
        <sz val="9"/>
        <color theme="1"/>
        <rFont val="標楷體"/>
        <family val="4"/>
        <charset val="136"/>
      </rPr>
      <t>未滿</t>
    </r>
    <r>
      <rPr>
        <sz val="9"/>
        <color theme="1"/>
        <rFont val="Times New Roman"/>
        <family val="1"/>
      </rPr>
      <t>55</t>
    </r>
    <r>
      <rPr>
        <sz val="9"/>
        <color theme="1"/>
        <rFont val="標楷體"/>
        <family val="4"/>
        <charset val="136"/>
      </rPr>
      <t>歲</t>
    </r>
    <phoneticPr fontId="6" type="noConversion"/>
  </si>
  <si>
    <r>
      <t>55~</t>
    </r>
    <r>
      <rPr>
        <sz val="9"/>
        <color theme="1"/>
        <rFont val="標楷體"/>
        <family val="4"/>
        <charset val="136"/>
      </rPr>
      <t>未滿</t>
    </r>
    <r>
      <rPr>
        <sz val="9"/>
        <color theme="1"/>
        <rFont val="Times New Roman"/>
        <family val="1"/>
      </rPr>
      <t>65</t>
    </r>
    <r>
      <rPr>
        <sz val="9"/>
        <color theme="1"/>
        <rFont val="標楷體"/>
        <family val="4"/>
        <charset val="136"/>
      </rPr>
      <t>歲</t>
    </r>
    <phoneticPr fontId="6" type="noConversion"/>
  </si>
  <si>
    <r>
      <t>65</t>
    </r>
    <r>
      <rPr>
        <sz val="9"/>
        <color theme="1"/>
        <rFont val="標楷體"/>
        <family val="4"/>
        <charset val="136"/>
      </rPr>
      <t>歲以上</t>
    </r>
    <phoneticPr fontId="4" type="noConversion"/>
  </si>
  <si>
    <r>
      <t>600</t>
    </r>
    <r>
      <rPr>
        <sz val="11"/>
        <color theme="1"/>
        <rFont val="標楷體"/>
        <family val="4"/>
        <charset val="136"/>
      </rPr>
      <t>萬元～未滿</t>
    </r>
    <r>
      <rPr>
        <sz val="11"/>
        <color theme="1"/>
        <rFont val="Times New Roman"/>
        <family val="1"/>
      </rPr>
      <t>1,000</t>
    </r>
    <r>
      <rPr>
        <sz val="11"/>
        <color theme="1"/>
        <rFont val="標楷體"/>
        <family val="4"/>
        <charset val="136"/>
      </rPr>
      <t>萬元</t>
    </r>
    <phoneticPr fontId="4" type="noConversion"/>
  </si>
  <si>
    <r>
      <t>10,000</t>
    </r>
    <r>
      <rPr>
        <sz val="11"/>
        <color theme="1"/>
        <rFont val="標楷體"/>
        <family val="4"/>
        <charset val="136"/>
      </rPr>
      <t>萬元～未滿</t>
    </r>
    <r>
      <rPr>
        <sz val="11"/>
        <color theme="1"/>
        <rFont val="Times New Roman"/>
        <family val="1"/>
      </rPr>
      <t>30,000</t>
    </r>
    <r>
      <rPr>
        <sz val="11"/>
        <color theme="1"/>
        <rFont val="標楷體"/>
        <family val="4"/>
        <charset val="136"/>
      </rPr>
      <t>萬元</t>
    </r>
    <phoneticPr fontId="4" type="noConversion"/>
  </si>
  <si>
    <r>
      <t>30,000</t>
    </r>
    <r>
      <rPr>
        <sz val="11"/>
        <color theme="1"/>
        <rFont val="標楷體"/>
        <family val="4"/>
        <charset val="136"/>
      </rPr>
      <t>萬元～未滿</t>
    </r>
    <r>
      <rPr>
        <sz val="11"/>
        <color theme="1"/>
        <rFont val="Times New Roman"/>
        <family val="1"/>
      </rPr>
      <t>50,000</t>
    </r>
    <r>
      <rPr>
        <sz val="11"/>
        <color theme="1"/>
        <rFont val="標楷體"/>
        <family val="4"/>
        <charset val="136"/>
      </rPr>
      <t>萬元</t>
    </r>
    <phoneticPr fontId="4" type="noConversion"/>
  </si>
  <si>
    <r>
      <t>1,000</t>
    </r>
    <r>
      <rPr>
        <sz val="11"/>
        <color theme="1"/>
        <rFont val="標楷體"/>
        <family val="4"/>
        <charset val="136"/>
      </rPr>
      <t>萬元～未滿</t>
    </r>
    <r>
      <rPr>
        <sz val="11"/>
        <color theme="1"/>
        <rFont val="Times New Roman"/>
        <family val="1"/>
      </rPr>
      <t>2,000</t>
    </r>
    <r>
      <rPr>
        <sz val="11"/>
        <color theme="1"/>
        <rFont val="標楷體"/>
        <family val="4"/>
        <charset val="136"/>
      </rPr>
      <t>萬元</t>
    </r>
    <phoneticPr fontId="4" type="noConversion"/>
  </si>
  <si>
    <r>
      <t>總　計</t>
    </r>
    <r>
      <rPr>
        <b/>
        <sz val="11"/>
        <color theme="1"/>
        <rFont val="Times New Roman"/>
        <family val="1"/>
      </rPr>
      <t xml:space="preserve">  /  97</t>
    </r>
    <r>
      <rPr>
        <b/>
        <sz val="11"/>
        <color theme="1"/>
        <rFont val="細明體"/>
        <family val="3"/>
        <charset val="136"/>
      </rPr>
      <t>年</t>
    </r>
    <phoneticPr fontId="4" type="noConversion"/>
  </si>
  <si>
    <r>
      <rPr>
        <b/>
        <sz val="11"/>
        <color theme="1"/>
        <rFont val="細明體"/>
        <family val="3"/>
        <charset val="136"/>
      </rPr>
      <t>圖</t>
    </r>
    <r>
      <rPr>
        <b/>
        <sz val="11"/>
        <color theme="1"/>
        <rFont val="Times New Roman"/>
        <family val="1"/>
      </rPr>
      <t xml:space="preserve">3. </t>
    </r>
    <r>
      <rPr>
        <b/>
        <sz val="11"/>
        <color theme="1"/>
        <rFont val="細明體"/>
        <family val="3"/>
        <charset val="136"/>
      </rPr>
      <t>營造業從業員工人數分配</t>
    </r>
    <phoneticPr fontId="6" type="noConversion"/>
  </si>
  <si>
    <r>
      <t>總　計</t>
    </r>
    <r>
      <rPr>
        <b/>
        <sz val="11"/>
        <color theme="1"/>
        <rFont val="Times New Roman"/>
        <family val="1"/>
      </rPr>
      <t xml:space="preserve">  /  90</t>
    </r>
    <r>
      <rPr>
        <b/>
        <sz val="11"/>
        <color theme="1"/>
        <rFont val="細明體"/>
        <family val="3"/>
        <charset val="136"/>
      </rPr>
      <t>年</t>
    </r>
    <phoneticPr fontId="4" type="noConversion"/>
  </si>
  <si>
    <r>
      <t>總　計</t>
    </r>
    <r>
      <rPr>
        <b/>
        <sz val="11"/>
        <color theme="1"/>
        <rFont val="Times New Roman"/>
        <family val="1"/>
      </rPr>
      <t xml:space="preserve">  /  91</t>
    </r>
    <r>
      <rPr>
        <b/>
        <sz val="11"/>
        <color theme="1"/>
        <rFont val="細明體"/>
        <family val="3"/>
        <charset val="136"/>
      </rPr>
      <t>年</t>
    </r>
    <phoneticPr fontId="4" type="noConversion"/>
  </si>
  <si>
    <r>
      <t>總　計</t>
    </r>
    <r>
      <rPr>
        <b/>
        <sz val="11"/>
        <color theme="1"/>
        <rFont val="Times New Roman"/>
        <family val="1"/>
      </rPr>
      <t xml:space="preserve">  /  93</t>
    </r>
    <r>
      <rPr>
        <b/>
        <sz val="11"/>
        <color theme="1"/>
        <rFont val="細明體"/>
        <family val="3"/>
        <charset val="136"/>
      </rPr>
      <t>年</t>
    </r>
    <phoneticPr fontId="4" type="noConversion"/>
  </si>
  <si>
    <r>
      <t>總　計</t>
    </r>
    <r>
      <rPr>
        <b/>
        <sz val="11"/>
        <color theme="1"/>
        <rFont val="Times New Roman"/>
        <family val="1"/>
      </rPr>
      <t xml:space="preserve">  /  93</t>
    </r>
    <r>
      <rPr>
        <b/>
        <sz val="11"/>
        <color theme="1"/>
        <rFont val="細明體"/>
        <family val="3"/>
        <charset val="136"/>
      </rPr>
      <t>年</t>
    </r>
    <phoneticPr fontId="4" type="noConversion"/>
  </si>
  <si>
    <r>
      <t>總　計</t>
    </r>
    <r>
      <rPr>
        <b/>
        <sz val="11"/>
        <color theme="1"/>
        <rFont val="Times New Roman"/>
        <family val="1"/>
      </rPr>
      <t xml:space="preserve">  /  94</t>
    </r>
    <r>
      <rPr>
        <b/>
        <sz val="11"/>
        <color theme="1"/>
        <rFont val="細明體"/>
        <family val="3"/>
        <charset val="136"/>
      </rPr>
      <t>年</t>
    </r>
    <phoneticPr fontId="4" type="noConversion"/>
  </si>
  <si>
    <r>
      <t>總　計</t>
    </r>
    <r>
      <rPr>
        <b/>
        <sz val="11"/>
        <color theme="1"/>
        <rFont val="Times New Roman"/>
        <family val="1"/>
      </rPr>
      <t xml:space="preserve">  /  101</t>
    </r>
    <r>
      <rPr>
        <b/>
        <sz val="11"/>
        <color theme="1"/>
        <rFont val="細明體"/>
        <family val="3"/>
        <charset val="136"/>
      </rPr>
      <t>年</t>
    </r>
    <phoneticPr fontId="4" type="noConversion"/>
  </si>
  <si>
    <r>
      <t>總　計</t>
    </r>
    <r>
      <rPr>
        <b/>
        <sz val="11"/>
        <color theme="1"/>
        <rFont val="Times New Roman"/>
        <family val="1"/>
      </rPr>
      <t xml:space="preserve">  /  102</t>
    </r>
    <r>
      <rPr>
        <b/>
        <sz val="11"/>
        <color theme="1"/>
        <rFont val="細明體"/>
        <family val="3"/>
        <charset val="136"/>
      </rPr>
      <t>年</t>
    </r>
    <phoneticPr fontId="4" type="noConversion"/>
  </si>
  <si>
    <r>
      <t>總　計</t>
    </r>
    <r>
      <rPr>
        <b/>
        <sz val="11"/>
        <color theme="1"/>
        <rFont val="Times New Roman"/>
        <family val="1"/>
      </rPr>
      <t xml:space="preserve">  /  103</t>
    </r>
    <r>
      <rPr>
        <b/>
        <sz val="11"/>
        <color theme="1"/>
        <rFont val="細明體"/>
        <family val="3"/>
        <charset val="136"/>
      </rPr>
      <t>年</t>
    </r>
    <phoneticPr fontId="4" type="noConversion"/>
  </si>
  <si>
    <r>
      <t xml:space="preserve">104 </t>
    </r>
    <r>
      <rPr>
        <b/>
        <sz val="11"/>
        <color theme="1"/>
        <rFont val="標楷體"/>
        <family val="4"/>
        <charset val="136"/>
      </rPr>
      <t>年</t>
    </r>
    <phoneticPr fontId="6" type="noConversion"/>
  </si>
  <si>
    <r>
      <t>112</t>
    </r>
    <r>
      <rPr>
        <sz val="11"/>
        <color theme="1"/>
        <rFont val="標楷體"/>
        <family val="4"/>
        <charset val="136"/>
      </rPr>
      <t>年</t>
    </r>
  </si>
  <si>
    <r>
      <t xml:space="preserve">112 </t>
    </r>
    <r>
      <rPr>
        <b/>
        <sz val="11"/>
        <color theme="1"/>
        <rFont val="標楷體"/>
        <family val="4"/>
        <charset val="136"/>
      </rPr>
      <t>年</t>
    </r>
    <phoneticPr fontId="6" type="noConversion"/>
  </si>
  <si>
    <r>
      <t xml:space="preserve">113 </t>
    </r>
    <r>
      <rPr>
        <b/>
        <sz val="11"/>
        <color theme="1"/>
        <rFont val="標楷體"/>
        <family val="4"/>
        <charset val="136"/>
      </rPr>
      <t>年</t>
    </r>
    <phoneticPr fontId="6" type="noConversion"/>
  </si>
  <si>
    <r>
      <t>9</t>
    </r>
    <r>
      <rPr>
        <sz val="11"/>
        <color theme="1"/>
        <rFont val="標楷體"/>
        <family val="4"/>
        <charset val="136"/>
      </rPr>
      <t>人及以下</t>
    </r>
    <phoneticPr fontId="4" type="noConversion"/>
  </si>
  <si>
    <r>
      <t>10</t>
    </r>
    <r>
      <rPr>
        <sz val="11"/>
        <color theme="1"/>
        <rFont val="標楷體"/>
        <family val="4"/>
        <charset val="136"/>
      </rPr>
      <t>～</t>
    </r>
    <r>
      <rPr>
        <sz val="11"/>
        <color theme="1"/>
        <rFont val="Times New Roman"/>
        <family val="1"/>
      </rPr>
      <t>19</t>
    </r>
    <r>
      <rPr>
        <sz val="11"/>
        <color theme="1"/>
        <rFont val="標楷體"/>
        <family val="4"/>
        <charset val="136"/>
      </rPr>
      <t>人</t>
    </r>
    <phoneticPr fontId="4" type="noConversion"/>
  </si>
  <si>
    <r>
      <t>50</t>
    </r>
    <r>
      <rPr>
        <sz val="11"/>
        <color theme="1"/>
        <rFont val="標楷體"/>
        <family val="4"/>
        <charset val="136"/>
      </rPr>
      <t>～</t>
    </r>
    <r>
      <rPr>
        <sz val="11"/>
        <color theme="1"/>
        <rFont val="Times New Roman"/>
        <family val="1"/>
      </rPr>
      <t>99</t>
    </r>
    <r>
      <rPr>
        <sz val="11"/>
        <color theme="1"/>
        <rFont val="標楷體"/>
        <family val="4"/>
        <charset val="136"/>
      </rPr>
      <t>人</t>
    </r>
    <phoneticPr fontId="4" type="noConversion"/>
  </si>
  <si>
    <r>
      <t>300</t>
    </r>
    <r>
      <rPr>
        <sz val="11"/>
        <color theme="1"/>
        <rFont val="標楷體"/>
        <family val="4"/>
        <charset val="136"/>
      </rPr>
      <t>人以上</t>
    </r>
    <phoneticPr fontId="4" type="noConversion"/>
  </si>
  <si>
    <r>
      <rPr>
        <sz val="11"/>
        <color theme="1"/>
        <rFont val="標楷體"/>
        <family val="4"/>
        <charset val="136"/>
      </rPr>
      <t>未滿</t>
    </r>
    <r>
      <rPr>
        <sz val="11"/>
        <color theme="1"/>
        <rFont val="Times New Roman"/>
        <family val="1"/>
      </rPr>
      <t>600</t>
    </r>
    <r>
      <rPr>
        <sz val="11"/>
        <color theme="1"/>
        <rFont val="標楷體"/>
        <family val="4"/>
        <charset val="136"/>
      </rPr>
      <t>萬元</t>
    </r>
    <phoneticPr fontId="4" type="noConversion"/>
  </si>
  <si>
    <r>
      <rPr>
        <sz val="11"/>
        <color theme="1"/>
        <rFont val="細明體"/>
        <family val="3"/>
        <charset val="136"/>
      </rPr>
      <t>未滿</t>
    </r>
    <r>
      <rPr>
        <sz val="11"/>
        <color theme="1"/>
        <rFont val="Times New Roman"/>
        <family val="1"/>
      </rPr>
      <t>1</t>
    </r>
    <r>
      <rPr>
        <sz val="11"/>
        <color theme="1"/>
        <rFont val="細明體"/>
        <family val="3"/>
        <charset val="136"/>
      </rPr>
      <t>億元</t>
    </r>
    <phoneticPr fontId="4" type="noConversion"/>
  </si>
  <si>
    <r>
      <t>600</t>
    </r>
    <r>
      <rPr>
        <sz val="11"/>
        <color theme="1"/>
        <rFont val="標楷體"/>
        <family val="4"/>
        <charset val="136"/>
      </rPr>
      <t>萬元～未滿</t>
    </r>
    <r>
      <rPr>
        <sz val="11"/>
        <color theme="1"/>
        <rFont val="Times New Roman"/>
        <family val="1"/>
      </rPr>
      <t>1,000</t>
    </r>
    <r>
      <rPr>
        <sz val="11"/>
        <color theme="1"/>
        <rFont val="標楷體"/>
        <family val="4"/>
        <charset val="136"/>
      </rPr>
      <t>萬元</t>
    </r>
    <phoneticPr fontId="4" type="noConversion"/>
  </si>
  <si>
    <r>
      <t>10</t>
    </r>
    <r>
      <rPr>
        <sz val="11"/>
        <color theme="1"/>
        <rFont val="細明體"/>
        <family val="3"/>
        <charset val="136"/>
      </rPr>
      <t>億元以上</t>
    </r>
    <phoneticPr fontId="4" type="noConversion"/>
  </si>
  <si>
    <r>
      <t>2,000</t>
    </r>
    <r>
      <rPr>
        <sz val="11"/>
        <color theme="1"/>
        <rFont val="標楷體"/>
        <family val="4"/>
        <charset val="136"/>
      </rPr>
      <t>萬元～未滿</t>
    </r>
    <r>
      <rPr>
        <sz val="11"/>
        <color theme="1"/>
        <rFont val="Times New Roman"/>
        <family val="1"/>
      </rPr>
      <t>5,000</t>
    </r>
    <r>
      <rPr>
        <sz val="11"/>
        <color theme="1"/>
        <rFont val="標楷體"/>
        <family val="4"/>
        <charset val="136"/>
      </rPr>
      <t>萬元</t>
    </r>
    <phoneticPr fontId="4" type="noConversion"/>
  </si>
  <si>
    <r>
      <rPr>
        <sz val="11"/>
        <color theme="1"/>
        <rFont val="細明體"/>
        <family val="3"/>
        <charset val="136"/>
      </rPr>
      <t>圖</t>
    </r>
    <r>
      <rPr>
        <sz val="11"/>
        <color theme="1"/>
        <rFont val="Times New Roman"/>
        <family val="1"/>
      </rPr>
      <t xml:space="preserve">2. </t>
    </r>
    <r>
      <rPr>
        <sz val="11"/>
        <color theme="1"/>
        <rFont val="細明體"/>
        <family val="3"/>
        <charset val="136"/>
      </rPr>
      <t>近</t>
    </r>
    <r>
      <rPr>
        <sz val="11"/>
        <color theme="1"/>
        <rFont val="Times New Roman"/>
        <family val="1"/>
      </rPr>
      <t>3</t>
    </r>
    <r>
      <rPr>
        <sz val="11"/>
        <color theme="1"/>
        <rFont val="細明體"/>
        <family val="3"/>
        <charset val="136"/>
      </rPr>
      <t>年營造業經營概況比較－按收入總額分</t>
    </r>
    <phoneticPr fontId="4" type="noConversion"/>
  </si>
  <si>
    <r>
      <t>收入總額</t>
    </r>
    <r>
      <rPr>
        <sz val="11"/>
        <rFont val="Times New Roman"/>
        <family val="1"/>
      </rPr>
      <t/>
    </r>
    <phoneticPr fontId="4" type="noConversion"/>
  </si>
  <si>
    <r>
      <t>收入總額</t>
    </r>
    <r>
      <rPr>
        <sz val="11"/>
        <rFont val="Times New Roman"/>
        <family val="1"/>
      </rPr>
      <t/>
    </r>
    <phoneticPr fontId="4" type="noConversion"/>
  </si>
  <si>
    <r>
      <t>平均每企業</t>
    </r>
    <r>
      <rPr>
        <sz val="12"/>
        <color theme="1"/>
        <rFont val="標楷體"/>
        <family val="4"/>
        <charset val="136"/>
      </rPr>
      <t>實際</t>
    </r>
  </si>
  <si>
    <r>
      <rPr>
        <sz val="11"/>
        <color theme="1"/>
        <rFont val="細明體"/>
        <family val="3"/>
        <charset val="136"/>
      </rPr>
      <t>未滿</t>
    </r>
    <r>
      <rPr>
        <sz val="11"/>
        <color theme="1"/>
        <rFont val="Times New Roman"/>
        <family val="1"/>
      </rPr>
      <t>1</t>
    </r>
    <r>
      <rPr>
        <sz val="11"/>
        <color theme="1"/>
        <rFont val="細明體"/>
        <family val="3"/>
        <charset val="136"/>
      </rPr>
      <t>千萬元</t>
    </r>
    <phoneticPr fontId="4" type="noConversion"/>
  </si>
  <si>
    <r>
      <t>(</t>
    </r>
    <r>
      <rPr>
        <sz val="12"/>
        <color theme="1"/>
        <rFont val="標楷體"/>
        <family val="4"/>
        <charset val="136"/>
      </rPr>
      <t>人</t>
    </r>
    <r>
      <rPr>
        <sz val="12"/>
        <color theme="1"/>
        <rFont val="Times New Roman"/>
        <family val="1"/>
      </rPr>
      <t>/</t>
    </r>
    <r>
      <rPr>
        <sz val="12"/>
        <color theme="1"/>
        <rFont val="標楷體"/>
        <family val="4"/>
        <charset val="136"/>
      </rPr>
      <t>家</t>
    </r>
    <r>
      <rPr>
        <sz val="12"/>
        <color theme="1"/>
        <rFont val="Times New Roman"/>
        <family val="1"/>
      </rPr>
      <t>)</t>
    </r>
  </si>
  <si>
    <r>
      <rPr>
        <sz val="11"/>
        <color theme="1"/>
        <rFont val="標楷體"/>
        <family val="4"/>
        <charset val="136"/>
      </rPr>
      <t>未滿</t>
    </r>
    <r>
      <rPr>
        <sz val="11"/>
        <color theme="1"/>
        <rFont val="Times New Roman"/>
        <family val="1"/>
      </rPr>
      <t>600</t>
    </r>
    <r>
      <rPr>
        <sz val="11"/>
        <color theme="1"/>
        <rFont val="標楷體"/>
        <family val="4"/>
        <charset val="136"/>
      </rPr>
      <t>萬元</t>
    </r>
    <phoneticPr fontId="4" type="noConversion"/>
  </si>
  <si>
    <r>
      <t>1,000</t>
    </r>
    <r>
      <rPr>
        <sz val="11"/>
        <color theme="1"/>
        <rFont val="標楷體"/>
        <family val="4"/>
        <charset val="136"/>
      </rPr>
      <t>萬元～未滿</t>
    </r>
    <r>
      <rPr>
        <sz val="11"/>
        <color theme="1"/>
        <rFont val="Times New Roman"/>
        <family val="1"/>
      </rPr>
      <t>2,000</t>
    </r>
    <r>
      <rPr>
        <sz val="11"/>
        <color theme="1"/>
        <rFont val="標楷體"/>
        <family val="4"/>
        <charset val="136"/>
      </rPr>
      <t>萬元</t>
    </r>
    <phoneticPr fontId="4" type="noConversion"/>
  </si>
  <si>
    <r>
      <t>5,000</t>
    </r>
    <r>
      <rPr>
        <sz val="11"/>
        <color theme="1"/>
        <rFont val="標楷體"/>
        <family val="4"/>
        <charset val="136"/>
      </rPr>
      <t>萬元～未滿</t>
    </r>
    <r>
      <rPr>
        <sz val="11"/>
        <color theme="1"/>
        <rFont val="Times New Roman"/>
        <family val="1"/>
      </rPr>
      <t>10,000</t>
    </r>
    <r>
      <rPr>
        <sz val="11"/>
        <color theme="1"/>
        <rFont val="標楷體"/>
        <family val="4"/>
        <charset val="136"/>
      </rPr>
      <t>萬元</t>
    </r>
    <phoneticPr fontId="4" type="noConversion"/>
  </si>
  <si>
    <r>
      <t>10,000</t>
    </r>
    <r>
      <rPr>
        <sz val="11"/>
        <color theme="1"/>
        <rFont val="標楷體"/>
        <family val="4"/>
        <charset val="136"/>
      </rPr>
      <t>萬元～未滿</t>
    </r>
    <r>
      <rPr>
        <sz val="11"/>
        <color theme="1"/>
        <rFont val="Times New Roman"/>
        <family val="1"/>
      </rPr>
      <t>30,000</t>
    </r>
    <r>
      <rPr>
        <sz val="11"/>
        <color theme="1"/>
        <rFont val="標楷體"/>
        <family val="4"/>
        <charset val="136"/>
      </rPr>
      <t>萬元</t>
    </r>
    <phoneticPr fontId="4" type="noConversion"/>
  </si>
  <si>
    <r>
      <t>30,000</t>
    </r>
    <r>
      <rPr>
        <sz val="11"/>
        <color theme="1"/>
        <rFont val="標楷體"/>
        <family val="4"/>
        <charset val="136"/>
      </rPr>
      <t>萬元～未滿</t>
    </r>
    <r>
      <rPr>
        <sz val="11"/>
        <color theme="1"/>
        <rFont val="Times New Roman"/>
        <family val="1"/>
      </rPr>
      <t>50,000</t>
    </r>
    <r>
      <rPr>
        <sz val="11"/>
        <color theme="1"/>
        <rFont val="標楷體"/>
        <family val="4"/>
        <charset val="136"/>
      </rPr>
      <t>萬元</t>
    </r>
    <phoneticPr fontId="4" type="noConversion"/>
  </si>
  <si>
    <r>
      <t>50,000</t>
    </r>
    <r>
      <rPr>
        <sz val="11"/>
        <color theme="1"/>
        <rFont val="標楷體"/>
        <family val="4"/>
        <charset val="136"/>
      </rPr>
      <t>萬元～未滿</t>
    </r>
    <r>
      <rPr>
        <sz val="11"/>
        <color theme="1"/>
        <rFont val="Times New Roman"/>
        <family val="1"/>
      </rPr>
      <t>100,000</t>
    </r>
    <r>
      <rPr>
        <sz val="11"/>
        <color theme="1"/>
        <rFont val="標楷體"/>
        <family val="4"/>
        <charset val="136"/>
      </rPr>
      <t>萬元</t>
    </r>
    <phoneticPr fontId="4" type="noConversion"/>
  </si>
  <si>
    <r>
      <t>100,000</t>
    </r>
    <r>
      <rPr>
        <sz val="11"/>
        <color theme="1"/>
        <rFont val="標楷體"/>
        <family val="4"/>
        <charset val="136"/>
      </rPr>
      <t>萬元～未滿</t>
    </r>
    <r>
      <rPr>
        <sz val="11"/>
        <color theme="1"/>
        <rFont val="Times New Roman"/>
        <family val="1"/>
      </rPr>
      <t>300,000</t>
    </r>
    <r>
      <rPr>
        <sz val="11"/>
        <color theme="1"/>
        <rFont val="標楷體"/>
        <family val="4"/>
        <charset val="136"/>
      </rPr>
      <t>萬元</t>
    </r>
    <phoneticPr fontId="4" type="noConversion"/>
  </si>
  <si>
    <r>
      <t>300,000</t>
    </r>
    <r>
      <rPr>
        <sz val="11"/>
        <color theme="1"/>
        <rFont val="標楷體"/>
        <family val="4"/>
        <charset val="136"/>
      </rPr>
      <t>萬元以上</t>
    </r>
    <phoneticPr fontId="4" type="noConversion"/>
  </si>
  <si>
    <r>
      <rPr>
        <sz val="11"/>
        <color theme="1"/>
        <rFont val="標楷體"/>
        <family val="4"/>
        <charset val="136"/>
      </rPr>
      <t>未滿</t>
    </r>
    <r>
      <rPr>
        <sz val="11"/>
        <color theme="1"/>
        <rFont val="Times New Roman"/>
        <family val="1"/>
      </rPr>
      <t>600</t>
    </r>
    <r>
      <rPr>
        <sz val="11"/>
        <color theme="1"/>
        <rFont val="標楷體"/>
        <family val="4"/>
        <charset val="136"/>
      </rPr>
      <t>萬元</t>
    </r>
    <phoneticPr fontId="4" type="noConversion"/>
  </si>
  <si>
    <r>
      <t>600</t>
    </r>
    <r>
      <rPr>
        <sz val="11"/>
        <color theme="1"/>
        <rFont val="標楷體"/>
        <family val="4"/>
        <charset val="136"/>
      </rPr>
      <t>萬元～未滿</t>
    </r>
    <r>
      <rPr>
        <sz val="11"/>
        <color theme="1"/>
        <rFont val="Times New Roman"/>
        <family val="1"/>
      </rPr>
      <t>1,000</t>
    </r>
    <r>
      <rPr>
        <sz val="11"/>
        <color theme="1"/>
        <rFont val="標楷體"/>
        <family val="4"/>
        <charset val="136"/>
      </rPr>
      <t>萬元</t>
    </r>
    <phoneticPr fontId="4" type="noConversion"/>
  </si>
  <si>
    <r>
      <t>2,000</t>
    </r>
    <r>
      <rPr>
        <sz val="11"/>
        <color theme="1"/>
        <rFont val="標楷體"/>
        <family val="4"/>
        <charset val="136"/>
      </rPr>
      <t>萬元～未滿</t>
    </r>
    <r>
      <rPr>
        <sz val="11"/>
        <color theme="1"/>
        <rFont val="Times New Roman"/>
        <family val="1"/>
      </rPr>
      <t>5,000</t>
    </r>
    <r>
      <rPr>
        <sz val="11"/>
        <color theme="1"/>
        <rFont val="標楷體"/>
        <family val="4"/>
        <charset val="136"/>
      </rPr>
      <t>萬元</t>
    </r>
    <phoneticPr fontId="4" type="noConversion"/>
  </si>
  <si>
    <r>
      <rPr>
        <sz val="11"/>
        <color theme="1"/>
        <rFont val="細明體"/>
        <family val="3"/>
        <charset val="136"/>
      </rPr>
      <t>未滿</t>
    </r>
    <r>
      <rPr>
        <sz val="11"/>
        <color theme="1"/>
        <rFont val="Times New Roman"/>
        <family val="1"/>
      </rPr>
      <t>1</t>
    </r>
    <r>
      <rPr>
        <sz val="11"/>
        <color theme="1"/>
        <rFont val="細明體"/>
        <family val="3"/>
        <charset val="136"/>
      </rPr>
      <t>億元</t>
    </r>
    <phoneticPr fontId="4" type="noConversion"/>
  </si>
  <si>
    <r>
      <t>人數</t>
    </r>
    <r>
      <rPr>
        <sz val="12"/>
        <color theme="1"/>
        <rFont val="Times New Roman"/>
        <family val="1"/>
      </rPr>
      <t>(</t>
    </r>
    <r>
      <rPr>
        <sz val="12"/>
        <color theme="1"/>
        <rFont val="標楷體"/>
        <family val="4"/>
        <charset val="136"/>
      </rPr>
      <t>人</t>
    </r>
    <r>
      <rPr>
        <sz val="12"/>
        <color theme="1"/>
        <rFont val="Times New Roman"/>
        <family val="1"/>
      </rPr>
      <t>)</t>
    </r>
  </si>
  <si>
    <r>
      <t>百分比</t>
    </r>
    <r>
      <rPr>
        <sz val="12"/>
        <color theme="1"/>
        <rFont val="Times New Roman"/>
        <family val="1"/>
      </rPr>
      <t>(%)</t>
    </r>
  </si>
  <si>
    <r>
      <t>員工人數</t>
    </r>
    <r>
      <rPr>
        <sz val="12"/>
        <color theme="1"/>
        <rFont val="Times New Roman"/>
        <family val="1"/>
      </rPr>
      <t>(</t>
    </r>
    <r>
      <rPr>
        <sz val="12"/>
        <color theme="1"/>
        <rFont val="標楷體"/>
        <family val="4"/>
        <charset val="136"/>
      </rPr>
      <t>人</t>
    </r>
    <r>
      <rPr>
        <sz val="12"/>
        <color theme="1"/>
        <rFont val="Times New Roman"/>
        <family val="1"/>
      </rPr>
      <t>)</t>
    </r>
  </si>
  <si>
    <r>
      <t>家數</t>
    </r>
    <r>
      <rPr>
        <sz val="12"/>
        <color theme="1"/>
        <rFont val="Times New Roman"/>
        <family val="1"/>
      </rPr>
      <t>(</t>
    </r>
    <r>
      <rPr>
        <sz val="12"/>
        <color theme="1"/>
        <rFont val="標楷體"/>
        <family val="4"/>
        <charset val="136"/>
      </rPr>
      <t>家</t>
    </r>
    <r>
      <rPr>
        <sz val="12"/>
        <color theme="1"/>
        <rFont val="Times New Roman"/>
        <family val="1"/>
      </rPr>
      <t>)</t>
    </r>
  </si>
  <si>
    <r>
      <t>9</t>
    </r>
    <r>
      <rPr>
        <sz val="11"/>
        <color theme="1"/>
        <rFont val="標楷體"/>
        <family val="4"/>
        <charset val="136"/>
      </rPr>
      <t>人以下</t>
    </r>
  </si>
  <si>
    <r>
      <t>未滿</t>
    </r>
    <r>
      <rPr>
        <sz val="11"/>
        <color theme="1"/>
        <rFont val="Times New Roman"/>
        <family val="1"/>
      </rPr>
      <t>6</t>
    </r>
    <r>
      <rPr>
        <sz val="11"/>
        <color theme="1"/>
        <rFont val="標楷體"/>
        <family val="4"/>
        <charset val="136"/>
      </rPr>
      <t>百萬元</t>
    </r>
  </si>
  <si>
    <r>
      <rPr>
        <sz val="11"/>
        <color theme="1"/>
        <rFont val="細明體"/>
        <family val="3"/>
        <charset val="136"/>
      </rPr>
      <t>未滿</t>
    </r>
    <r>
      <rPr>
        <sz val="11"/>
        <color theme="1"/>
        <rFont val="Times New Roman"/>
        <family val="1"/>
      </rPr>
      <t>1</t>
    </r>
    <r>
      <rPr>
        <sz val="11"/>
        <color theme="1"/>
        <rFont val="細明體"/>
        <family val="3"/>
        <charset val="136"/>
      </rPr>
      <t>億元</t>
    </r>
    <phoneticPr fontId="4" type="noConversion"/>
  </si>
  <si>
    <r>
      <t>6</t>
    </r>
    <r>
      <rPr>
        <sz val="11"/>
        <color theme="1"/>
        <rFont val="標楷體"/>
        <family val="4"/>
        <charset val="136"/>
      </rPr>
      <t>百萬元～</t>
    </r>
  </si>
  <si>
    <r>
      <t>1</t>
    </r>
    <r>
      <rPr>
        <sz val="11"/>
        <color theme="1"/>
        <rFont val="標楷體"/>
        <family val="4"/>
        <charset val="136"/>
      </rPr>
      <t>千萬元～</t>
    </r>
  </si>
  <si>
    <r>
      <t>2</t>
    </r>
    <r>
      <rPr>
        <sz val="11"/>
        <color theme="1"/>
        <rFont val="標楷體"/>
        <family val="4"/>
        <charset val="136"/>
      </rPr>
      <t>千萬元～</t>
    </r>
  </si>
  <si>
    <r>
      <t>5</t>
    </r>
    <r>
      <rPr>
        <sz val="11"/>
        <color theme="1"/>
        <rFont val="標楷體"/>
        <family val="4"/>
        <charset val="136"/>
      </rPr>
      <t>千萬元～</t>
    </r>
  </si>
  <si>
    <r>
      <t>1</t>
    </r>
    <r>
      <rPr>
        <sz val="11"/>
        <color theme="1"/>
        <rFont val="標楷體"/>
        <family val="4"/>
        <charset val="136"/>
      </rPr>
      <t>億元～</t>
    </r>
  </si>
  <si>
    <r>
      <t>3</t>
    </r>
    <r>
      <rPr>
        <sz val="11"/>
        <color theme="1"/>
        <rFont val="標楷體"/>
        <family val="4"/>
        <charset val="136"/>
      </rPr>
      <t>億元～</t>
    </r>
  </si>
  <si>
    <r>
      <t>5</t>
    </r>
    <r>
      <rPr>
        <sz val="11"/>
        <color theme="1"/>
        <rFont val="標楷體"/>
        <family val="4"/>
        <charset val="136"/>
      </rPr>
      <t>億元～</t>
    </r>
  </si>
  <si>
    <r>
      <t>10</t>
    </r>
    <r>
      <rPr>
        <sz val="11"/>
        <color theme="1"/>
        <rFont val="標楷體"/>
        <family val="4"/>
        <charset val="136"/>
      </rPr>
      <t>億元～</t>
    </r>
  </si>
  <si>
    <r>
      <t>30</t>
    </r>
    <r>
      <rPr>
        <sz val="11"/>
        <color theme="1"/>
        <rFont val="標楷體"/>
        <family val="4"/>
        <charset val="136"/>
      </rPr>
      <t>億元以上</t>
    </r>
  </si>
  <si>
    <r>
      <t>總　計</t>
    </r>
    <r>
      <rPr>
        <b/>
        <sz val="11"/>
        <color theme="1"/>
        <rFont val="Times New Roman"/>
        <family val="1"/>
      </rPr>
      <t xml:space="preserve">  /  88</t>
    </r>
    <r>
      <rPr>
        <b/>
        <sz val="11"/>
        <color theme="1"/>
        <rFont val="細明體"/>
        <family val="3"/>
        <charset val="136"/>
      </rPr>
      <t>年</t>
    </r>
    <phoneticPr fontId="4" type="noConversion"/>
  </si>
  <si>
    <r>
      <t>總　計</t>
    </r>
    <r>
      <rPr>
        <b/>
        <sz val="11"/>
        <color theme="1"/>
        <rFont val="Times New Roman"/>
        <family val="1"/>
      </rPr>
      <t xml:space="preserve">  /  88</t>
    </r>
    <r>
      <rPr>
        <b/>
        <sz val="11"/>
        <color theme="1"/>
        <rFont val="細明體"/>
        <family val="3"/>
        <charset val="136"/>
      </rPr>
      <t>年</t>
    </r>
    <phoneticPr fontId="4" type="noConversion"/>
  </si>
  <si>
    <r>
      <t>總　計</t>
    </r>
    <r>
      <rPr>
        <b/>
        <sz val="11"/>
        <color theme="1"/>
        <rFont val="Times New Roman"/>
        <family val="1"/>
      </rPr>
      <t xml:space="preserve">  /  91</t>
    </r>
    <r>
      <rPr>
        <b/>
        <sz val="11"/>
        <color theme="1"/>
        <rFont val="細明體"/>
        <family val="3"/>
        <charset val="136"/>
      </rPr>
      <t>年</t>
    </r>
    <phoneticPr fontId="4" type="noConversion"/>
  </si>
  <si>
    <r>
      <t>總　計</t>
    </r>
    <r>
      <rPr>
        <b/>
        <sz val="11"/>
        <color theme="1"/>
        <rFont val="Times New Roman"/>
        <family val="1"/>
      </rPr>
      <t xml:space="preserve">  /  94</t>
    </r>
    <r>
      <rPr>
        <b/>
        <sz val="11"/>
        <color theme="1"/>
        <rFont val="細明體"/>
        <family val="3"/>
        <charset val="136"/>
      </rPr>
      <t>年</t>
    </r>
    <phoneticPr fontId="4" type="noConversion"/>
  </si>
  <si>
    <r>
      <t>總　計</t>
    </r>
    <r>
      <rPr>
        <b/>
        <sz val="11"/>
        <color theme="1"/>
        <rFont val="Times New Roman"/>
        <family val="1"/>
      </rPr>
      <t xml:space="preserve">  /  95</t>
    </r>
    <r>
      <rPr>
        <b/>
        <sz val="11"/>
        <color theme="1"/>
        <rFont val="細明體"/>
        <family val="3"/>
        <charset val="136"/>
      </rPr>
      <t>年</t>
    </r>
    <phoneticPr fontId="4" type="noConversion"/>
  </si>
  <si>
    <r>
      <t>總　計</t>
    </r>
    <r>
      <rPr>
        <b/>
        <sz val="11"/>
        <color theme="1"/>
        <rFont val="Times New Roman"/>
        <family val="1"/>
      </rPr>
      <t xml:space="preserve">  /  97</t>
    </r>
    <r>
      <rPr>
        <b/>
        <sz val="11"/>
        <color theme="1"/>
        <rFont val="細明體"/>
        <family val="3"/>
        <charset val="136"/>
      </rPr>
      <t>年</t>
    </r>
    <phoneticPr fontId="4" type="noConversion"/>
  </si>
  <si>
    <r>
      <t>總　計</t>
    </r>
    <r>
      <rPr>
        <b/>
        <sz val="11"/>
        <color theme="1"/>
        <rFont val="Times New Roman"/>
        <family val="1"/>
      </rPr>
      <t xml:space="preserve">  /  98</t>
    </r>
    <r>
      <rPr>
        <b/>
        <sz val="11"/>
        <color theme="1"/>
        <rFont val="細明體"/>
        <family val="3"/>
        <charset val="136"/>
      </rPr>
      <t>年</t>
    </r>
    <phoneticPr fontId="4" type="noConversion"/>
  </si>
  <si>
    <r>
      <t>總　計</t>
    </r>
    <r>
      <rPr>
        <b/>
        <sz val="11"/>
        <color theme="1"/>
        <rFont val="Times New Roman"/>
        <family val="1"/>
      </rPr>
      <t xml:space="preserve">  /  99</t>
    </r>
    <r>
      <rPr>
        <b/>
        <sz val="11"/>
        <color theme="1"/>
        <rFont val="細明體"/>
        <family val="3"/>
        <charset val="136"/>
      </rPr>
      <t>年</t>
    </r>
    <phoneticPr fontId="4" type="noConversion"/>
  </si>
  <si>
    <r>
      <t xml:space="preserve">110 </t>
    </r>
    <r>
      <rPr>
        <b/>
        <sz val="11"/>
        <color theme="1"/>
        <rFont val="細明體"/>
        <family val="3"/>
        <charset val="136"/>
      </rPr>
      <t>年</t>
    </r>
    <phoneticPr fontId="22" type="noConversion"/>
  </si>
  <si>
    <r>
      <t xml:space="preserve">113 </t>
    </r>
    <r>
      <rPr>
        <b/>
        <sz val="11"/>
        <color theme="1"/>
        <rFont val="標楷體"/>
        <family val="4"/>
        <charset val="136"/>
      </rPr>
      <t>年</t>
    </r>
    <phoneticPr fontId="6" type="noConversion"/>
  </si>
  <si>
    <r>
      <t xml:space="preserve"> </t>
    </r>
    <r>
      <rPr>
        <sz val="11"/>
        <color theme="1"/>
        <rFont val="標楷體"/>
        <family val="4"/>
        <charset val="136"/>
      </rPr>
      <t>桃</t>
    </r>
    <r>
      <rPr>
        <sz val="11"/>
        <color theme="1"/>
        <rFont val="Times New Roman"/>
        <family val="1"/>
      </rPr>
      <t xml:space="preserve">   </t>
    </r>
    <r>
      <rPr>
        <sz val="11"/>
        <color theme="1"/>
        <rFont val="標楷體"/>
        <family val="4"/>
        <charset val="136"/>
      </rPr>
      <t>園</t>
    </r>
    <r>
      <rPr>
        <sz val="11"/>
        <color theme="1"/>
        <rFont val="Times New Roman"/>
        <family val="1"/>
      </rPr>
      <t xml:space="preserve">   </t>
    </r>
    <r>
      <rPr>
        <sz val="11"/>
        <color theme="1"/>
        <rFont val="標楷體"/>
        <family val="4"/>
        <charset val="136"/>
      </rPr>
      <t>市</t>
    </r>
    <phoneticPr fontId="4" type="noConversion"/>
  </si>
  <si>
    <r>
      <t xml:space="preserve"> </t>
    </r>
    <r>
      <rPr>
        <sz val="11"/>
        <color theme="1"/>
        <rFont val="標楷體"/>
        <family val="4"/>
        <charset val="136"/>
      </rPr>
      <t>北部其他</t>
    </r>
    <phoneticPr fontId="4" type="noConversion"/>
  </si>
  <si>
    <r>
      <t xml:space="preserve"> </t>
    </r>
    <r>
      <rPr>
        <sz val="11"/>
        <color theme="1"/>
        <rFont val="標楷體"/>
        <family val="4"/>
        <charset val="136"/>
      </rPr>
      <t>臺</t>
    </r>
    <r>
      <rPr>
        <sz val="11"/>
        <color theme="1"/>
        <rFont val="Times New Roman"/>
        <family val="1"/>
      </rPr>
      <t xml:space="preserve">   </t>
    </r>
    <r>
      <rPr>
        <sz val="11"/>
        <color theme="1"/>
        <rFont val="標楷體"/>
        <family val="4"/>
        <charset val="136"/>
      </rPr>
      <t>中</t>
    </r>
    <r>
      <rPr>
        <sz val="11"/>
        <color theme="1"/>
        <rFont val="Times New Roman"/>
        <family val="1"/>
      </rPr>
      <t xml:space="preserve">   </t>
    </r>
    <r>
      <rPr>
        <sz val="11"/>
        <color theme="1"/>
        <rFont val="標楷體"/>
        <family val="4"/>
        <charset val="136"/>
      </rPr>
      <t>市</t>
    </r>
    <phoneticPr fontId="4" type="noConversion"/>
  </si>
  <si>
    <r>
      <t xml:space="preserve"> </t>
    </r>
    <r>
      <rPr>
        <sz val="11"/>
        <color theme="1"/>
        <rFont val="標楷體"/>
        <family val="4"/>
        <charset val="136"/>
      </rPr>
      <t>南部其他</t>
    </r>
    <phoneticPr fontId="4" type="noConversion"/>
  </si>
  <si>
    <r>
      <rPr>
        <sz val="12"/>
        <color theme="1"/>
        <rFont val="標楷體"/>
        <family val="4"/>
        <charset val="136"/>
      </rPr>
      <t>勞動報酬</t>
    </r>
    <r>
      <rPr>
        <sz val="12"/>
        <color theme="1"/>
        <rFont val="Times New Roman"/>
        <family val="1"/>
      </rPr>
      <t>(</t>
    </r>
    <r>
      <rPr>
        <sz val="12"/>
        <color theme="1"/>
        <rFont val="標楷體"/>
        <family val="4"/>
        <charset val="136"/>
      </rPr>
      <t>百萬元</t>
    </r>
    <r>
      <rPr>
        <sz val="12"/>
        <color theme="1"/>
        <rFont val="Times New Roman"/>
        <family val="1"/>
      </rPr>
      <t>)</t>
    </r>
    <phoneticPr fontId="4" type="noConversion"/>
  </si>
  <si>
    <r>
      <t>各項支出總額</t>
    </r>
    <r>
      <rPr>
        <sz val="12"/>
        <color theme="1"/>
        <rFont val="Times New Roman"/>
        <family val="1"/>
      </rPr>
      <t>(</t>
    </r>
    <r>
      <rPr>
        <sz val="12"/>
        <color theme="1"/>
        <rFont val="標楷體"/>
        <family val="4"/>
        <charset val="136"/>
      </rPr>
      <t>百萬元</t>
    </r>
    <r>
      <rPr>
        <sz val="12"/>
        <color theme="1"/>
        <rFont val="Times New Roman"/>
        <family val="1"/>
      </rPr>
      <t>)</t>
    </r>
  </si>
  <si>
    <r>
      <t>勞動報酬占支出總額比例</t>
    </r>
    <r>
      <rPr>
        <sz val="12"/>
        <color theme="1"/>
        <rFont val="Times New Roman"/>
        <family val="1"/>
      </rPr>
      <t>(%)</t>
    </r>
    <phoneticPr fontId="4" type="noConversion"/>
  </si>
  <si>
    <r>
      <rPr>
        <sz val="11"/>
        <color theme="1"/>
        <rFont val="細明體"/>
        <family val="3"/>
        <charset val="136"/>
      </rPr>
      <t>百分比</t>
    </r>
    <r>
      <rPr>
        <sz val="11"/>
        <color theme="1"/>
        <rFont val="Times New Roman"/>
        <family val="1"/>
      </rPr>
      <t xml:space="preserve"> (%)</t>
    </r>
    <phoneticPr fontId="4" type="noConversion"/>
  </si>
  <si>
    <r>
      <rPr>
        <sz val="11"/>
        <color theme="1"/>
        <rFont val="細明體"/>
        <family val="3"/>
        <charset val="136"/>
      </rPr>
      <t>百分比</t>
    </r>
    <r>
      <rPr>
        <sz val="11"/>
        <color theme="1"/>
        <rFont val="Times New Roman"/>
        <family val="1"/>
      </rPr>
      <t xml:space="preserve"> (%)</t>
    </r>
    <phoneticPr fontId="4" type="noConversion"/>
  </si>
  <si>
    <r>
      <t>(</t>
    </r>
    <r>
      <rPr>
        <sz val="11"/>
        <color theme="1"/>
        <rFont val="標楷體"/>
        <family val="4"/>
        <charset val="136"/>
      </rPr>
      <t>家</t>
    </r>
    <r>
      <rPr>
        <sz val="11"/>
        <color theme="1"/>
        <rFont val="Times New Roman"/>
        <family val="1"/>
      </rPr>
      <t>)</t>
    </r>
  </si>
  <si>
    <r>
      <t>(</t>
    </r>
    <r>
      <rPr>
        <sz val="11"/>
        <color theme="1"/>
        <rFont val="標楷體"/>
        <family val="4"/>
        <charset val="136"/>
      </rPr>
      <t>人</t>
    </r>
    <r>
      <rPr>
        <sz val="11"/>
        <color theme="1"/>
        <rFont val="Times New Roman"/>
        <family val="1"/>
      </rPr>
      <t>)</t>
    </r>
  </si>
  <si>
    <r>
      <t>使用土地面積（㎡</t>
    </r>
    <r>
      <rPr>
        <sz val="11"/>
        <color theme="1"/>
        <rFont val="Times New Roman"/>
        <family val="1"/>
      </rPr>
      <t>/</t>
    </r>
    <r>
      <rPr>
        <sz val="11"/>
        <color theme="1"/>
        <rFont val="標楷體"/>
        <family val="4"/>
        <charset val="136"/>
      </rPr>
      <t>家）</t>
    </r>
  </si>
  <si>
    <r>
      <t>使用土地面積（㎡</t>
    </r>
    <r>
      <rPr>
        <sz val="11"/>
        <color theme="1"/>
        <rFont val="Times New Roman"/>
        <family val="1"/>
      </rPr>
      <t>/</t>
    </r>
    <r>
      <rPr>
        <sz val="11"/>
        <color theme="1"/>
        <rFont val="標楷體"/>
        <family val="4"/>
        <charset val="136"/>
      </rPr>
      <t>人）</t>
    </r>
  </si>
  <si>
    <r>
      <rPr>
        <b/>
        <sz val="12"/>
        <color theme="1"/>
        <rFont val="細明體"/>
        <family val="3"/>
        <charset val="136"/>
      </rPr>
      <t>表</t>
    </r>
    <r>
      <rPr>
        <b/>
        <sz val="12"/>
        <color theme="1"/>
        <rFont val="Times New Roman"/>
        <family val="1"/>
      </rPr>
      <t>75</t>
    </r>
    <r>
      <rPr>
        <b/>
        <sz val="7"/>
        <color theme="1"/>
        <rFont val="Times New Roman"/>
        <family val="1"/>
      </rPr>
      <t xml:space="preserve"> </t>
    </r>
    <r>
      <rPr>
        <b/>
        <sz val="12"/>
        <color theme="1"/>
        <rFont val="標楷體"/>
        <family val="4"/>
        <charset val="136"/>
      </rPr>
      <t>歷年營造業生產總額</t>
    </r>
    <phoneticPr fontId="4" type="noConversion"/>
  </si>
  <si>
    <r>
      <t>年</t>
    </r>
    <r>
      <rPr>
        <sz val="11"/>
        <color theme="1"/>
        <rFont val="Times New Roman"/>
        <family val="1"/>
      </rPr>
      <t xml:space="preserve">  </t>
    </r>
    <r>
      <rPr>
        <sz val="11"/>
        <color theme="1"/>
        <rFont val="標楷體"/>
        <family val="4"/>
        <charset val="136"/>
      </rPr>
      <t>別</t>
    </r>
  </si>
  <si>
    <r>
      <t>平均每企業全年生產總額（千元</t>
    </r>
    <r>
      <rPr>
        <sz val="12"/>
        <color theme="1"/>
        <rFont val="Times New Roman"/>
        <family val="1"/>
      </rPr>
      <t>/</t>
    </r>
    <r>
      <rPr>
        <sz val="12"/>
        <color theme="1"/>
        <rFont val="標楷體"/>
        <family val="4"/>
        <charset val="136"/>
      </rPr>
      <t>家）</t>
    </r>
  </si>
  <si>
    <r>
      <t>（千元</t>
    </r>
    <r>
      <rPr>
        <sz val="12"/>
        <color theme="1"/>
        <rFont val="Times New Roman"/>
        <family val="1"/>
      </rPr>
      <t>/</t>
    </r>
    <r>
      <rPr>
        <sz val="12"/>
        <color theme="1"/>
        <rFont val="標楷體"/>
        <family val="4"/>
        <charset val="136"/>
      </rPr>
      <t>人）</t>
    </r>
  </si>
  <si>
    <r>
      <t>112</t>
    </r>
    <r>
      <rPr>
        <sz val="12"/>
        <color theme="1"/>
        <rFont val="標楷體"/>
        <family val="4"/>
        <charset val="136"/>
      </rPr>
      <t>年</t>
    </r>
    <phoneticPr fontId="4" type="noConversion"/>
  </si>
  <si>
    <r>
      <rPr>
        <sz val="14"/>
        <color theme="1"/>
        <rFont val="細明體"/>
        <family val="3"/>
        <charset val="136"/>
      </rPr>
      <t>表</t>
    </r>
    <r>
      <rPr>
        <sz val="14"/>
        <color theme="1"/>
        <rFont val="Times New Roman"/>
        <family val="1"/>
      </rPr>
      <t xml:space="preserve">15. </t>
    </r>
    <r>
      <rPr>
        <sz val="14"/>
        <color theme="1"/>
        <rFont val="細明體"/>
        <family val="3"/>
        <charset val="136"/>
      </rPr>
      <t>營造業之家數－按地區別及組織型態別分</t>
    </r>
    <phoneticPr fontId="4" type="noConversion"/>
  </si>
  <si>
    <r>
      <t>組織</t>
    </r>
    <r>
      <rPr>
        <b/>
        <sz val="12"/>
        <color theme="1"/>
        <rFont val="標楷體"/>
        <family val="4"/>
        <charset val="136"/>
      </rPr>
      <t>型態</t>
    </r>
    <r>
      <rPr>
        <b/>
        <sz val="11"/>
        <color theme="1"/>
        <rFont val="標楷體"/>
        <family val="4"/>
        <charset val="136"/>
      </rPr>
      <t>別</t>
    </r>
  </si>
  <si>
    <r>
      <t>平均每企業</t>
    </r>
    <r>
      <rPr>
        <sz val="12"/>
        <color theme="1"/>
        <rFont val="標楷體"/>
        <family val="4"/>
        <charset val="136"/>
      </rPr>
      <t>實際運用資產淨額</t>
    </r>
    <phoneticPr fontId="4" type="noConversion"/>
  </si>
  <si>
    <r>
      <t>平均每企業</t>
    </r>
    <r>
      <rPr>
        <sz val="12"/>
        <color theme="1"/>
        <rFont val="標楷體"/>
        <family val="4"/>
        <charset val="136"/>
      </rPr>
      <t>營業收入</t>
    </r>
    <phoneticPr fontId="4" type="noConversion"/>
  </si>
  <si>
    <t>註：1.「生產總額」為本調查對象（綜合營造業、專業營造業、土木包工業）之生產總額。</t>
    <phoneticPr fontId="4" type="noConversion"/>
  </si>
  <si>
    <r>
      <t>112</t>
    </r>
    <r>
      <rPr>
        <sz val="12"/>
        <color theme="1"/>
        <rFont val="標楷體"/>
        <family val="4"/>
        <charset val="136"/>
      </rPr>
      <t>年</t>
    </r>
    <phoneticPr fontId="4" type="noConversion"/>
  </si>
  <si>
    <t>純政府工程</t>
  </si>
  <si>
    <r>
      <t>政府工程</t>
    </r>
    <r>
      <rPr>
        <sz val="12"/>
        <rFont val="Times New Roman"/>
        <family val="1"/>
      </rPr>
      <t>50%</t>
    </r>
    <r>
      <rPr>
        <sz val="12"/>
        <rFont val="標楷體"/>
        <family val="4"/>
        <charset val="136"/>
      </rPr>
      <t>以上</t>
    </r>
  </si>
  <si>
    <r>
      <t>政府工程未滿</t>
    </r>
    <r>
      <rPr>
        <sz val="12"/>
        <rFont val="Times New Roman"/>
        <family val="1"/>
      </rPr>
      <t>50%</t>
    </r>
  </si>
  <si>
    <t>有無承攬政府工</t>
    <phoneticPr fontId="4" type="noConversion"/>
  </si>
  <si>
    <t>有承攬政府工</t>
    <phoneticPr fontId="4" type="noConversion"/>
  </si>
  <si>
    <t>無承攬政府工</t>
    <phoneticPr fontId="4" type="noConversion"/>
  </si>
  <si>
    <t>公司組織</t>
    <phoneticPr fontId="6" type="noConversion"/>
  </si>
  <si>
    <t>獨資或合夥</t>
    <phoneticPr fontId="4" type="noConversion"/>
  </si>
  <si>
    <t>公共工程類</t>
  </si>
  <si>
    <t>私人工程類</t>
  </si>
  <si>
    <t>專業營造工程</t>
  </si>
  <si>
    <t>其他營建工程</t>
    <phoneticPr fontId="6" type="noConversion"/>
  </si>
  <si>
    <t>其他營建工程</t>
    <phoneticPr fontId="6" type="noConversion"/>
  </si>
  <si>
    <t>住宅
工程</t>
    <phoneticPr fontId="6" type="noConversion"/>
  </si>
  <si>
    <t>住宅
工程</t>
    <phoneticPr fontId="6" type="noConversion"/>
  </si>
  <si>
    <t>$B165承攬工程</t>
  </si>
  <si>
    <t>1 公共住宅工程</t>
  </si>
  <si>
    <t>5 私人住宅工程</t>
  </si>
  <si>
    <t>place</t>
  </si>
  <si>
    <t>place_1</t>
  </si>
  <si>
    <t>place_2</t>
  </si>
  <si>
    <t>2 獨資或合夥</t>
  </si>
  <si>
    <t>表八十八  全年使用派遣勞工所承攬之工程別─按經營規模分</t>
    <phoneticPr fontId="6" type="noConversion"/>
  </si>
  <si>
    <r>
      <rPr>
        <sz val="12"/>
        <rFont val="標楷體"/>
        <family val="4"/>
        <charset val="136"/>
      </rPr>
      <t>表</t>
    </r>
    <r>
      <rPr>
        <sz val="12"/>
        <rFont val="Times New Roman"/>
        <family val="1"/>
      </rPr>
      <t>87</t>
    </r>
    <r>
      <rPr>
        <sz val="12"/>
        <color theme="1"/>
        <rFont val="新細明體"/>
        <family val="2"/>
        <charset val="136"/>
        <scheme val="minor"/>
      </rPr>
      <t/>
    </r>
  </si>
  <si>
    <r>
      <rPr>
        <sz val="12"/>
        <rFont val="標楷體"/>
        <family val="4"/>
        <charset val="136"/>
      </rPr>
      <t>表</t>
    </r>
    <r>
      <rPr>
        <sz val="12"/>
        <rFont val="Times New Roman"/>
        <family val="1"/>
      </rPr>
      <t>88</t>
    </r>
    <r>
      <rPr>
        <sz val="12"/>
        <color theme="1"/>
        <rFont val="新細明體"/>
        <family val="2"/>
        <charset val="136"/>
        <scheme val="minor"/>
      </rPr>
      <t/>
    </r>
  </si>
  <si>
    <r>
      <rPr>
        <sz val="12"/>
        <rFont val="標楷體"/>
        <family val="4"/>
        <charset val="136"/>
      </rPr>
      <t>全年使用派遣勞工所承攬之工程別</t>
    </r>
    <r>
      <rPr>
        <sz val="11"/>
        <rFont val="標楷體"/>
        <family val="4"/>
        <charset val="136"/>
      </rPr>
      <t>──按經營規模分</t>
    </r>
    <phoneticPr fontId="22" type="noConversion"/>
  </si>
  <si>
    <r>
      <rPr>
        <sz val="10"/>
        <color theme="1"/>
        <rFont val="標楷體"/>
        <family val="4"/>
        <charset val="136"/>
      </rPr>
      <t>註：</t>
    </r>
    <r>
      <rPr>
        <sz val="10"/>
        <color theme="1"/>
        <rFont val="Times New Roman"/>
        <family val="1"/>
      </rPr>
      <t>113</t>
    </r>
    <r>
      <rPr>
        <sz val="10"/>
        <color theme="1"/>
        <rFont val="標楷體"/>
        <family val="4"/>
        <charset val="136"/>
      </rPr>
      <t xml:space="preserve">年新增題目。
</t>
    </r>
    <r>
      <rPr>
        <sz val="10"/>
        <color theme="1"/>
        <rFont val="Times New Roman"/>
        <family val="1"/>
      </rPr>
      <t/>
    </r>
    <phoneticPr fontId="6" type="noConversion"/>
  </si>
  <si>
    <r>
      <rPr>
        <sz val="10"/>
        <color theme="1"/>
        <rFont val="標楷體"/>
        <family val="4"/>
        <charset val="136"/>
      </rPr>
      <t>註：</t>
    </r>
    <r>
      <rPr>
        <sz val="10"/>
        <color theme="1"/>
        <rFont val="Times New Roman"/>
        <family val="1"/>
      </rPr>
      <t>113</t>
    </r>
    <r>
      <rPr>
        <sz val="10"/>
        <color theme="1"/>
        <rFont val="標楷體"/>
        <family val="4"/>
        <charset val="136"/>
      </rPr>
      <t xml:space="preserve">年新增題目。
</t>
    </r>
    <r>
      <rPr>
        <sz val="10"/>
        <color theme="1"/>
        <rFont val="Times New Roman"/>
        <family val="1"/>
      </rPr>
      <t/>
    </r>
    <phoneticPr fontId="6" type="noConversion"/>
  </si>
  <si>
    <r>
      <t>112</t>
    </r>
    <r>
      <rPr>
        <b/>
        <sz val="12"/>
        <color theme="1"/>
        <rFont val="華康粗黑體"/>
        <family val="3"/>
        <charset val="136"/>
      </rPr>
      <t>年總計</t>
    </r>
    <phoneticPr fontId="4" type="noConversion"/>
  </si>
  <si>
    <r>
      <t>113</t>
    </r>
    <r>
      <rPr>
        <b/>
        <sz val="12"/>
        <color theme="1"/>
        <rFont val="華康粗黑體"/>
        <family val="3"/>
        <charset val="136"/>
      </rPr>
      <t>年總計</t>
    </r>
    <phoneticPr fontId="4" type="noConversion"/>
  </si>
  <si>
    <t>乙等綜合營造業</t>
    <phoneticPr fontId="4" type="noConversion"/>
  </si>
  <si>
    <t>土木包工業</t>
    <phoneticPr fontId="4" type="noConversion"/>
  </si>
  <si>
    <t>專業營造業</t>
    <phoneticPr fontId="4" type="noConversion"/>
  </si>
  <si>
    <r>
      <t>113</t>
    </r>
    <r>
      <rPr>
        <sz val="11"/>
        <color theme="1"/>
        <rFont val="標楷體"/>
        <family val="4"/>
        <charset val="136"/>
      </rPr>
      <t>年</t>
    </r>
    <phoneticPr fontId="4" type="noConversion"/>
  </si>
  <si>
    <t>112年</t>
  </si>
  <si>
    <r>
      <rPr>
        <b/>
        <sz val="12"/>
        <color theme="1"/>
        <rFont val="細明體"/>
        <family val="3"/>
        <charset val="136"/>
      </rPr>
      <t>表</t>
    </r>
    <r>
      <rPr>
        <b/>
        <sz val="12"/>
        <color theme="1"/>
        <rFont val="Times New Roman"/>
        <family val="1"/>
      </rPr>
      <t>14</t>
    </r>
    <r>
      <rPr>
        <b/>
        <sz val="7"/>
        <color theme="1"/>
        <rFont val="Times New Roman"/>
        <family val="1"/>
      </rPr>
      <t xml:space="preserve">  </t>
    </r>
    <r>
      <rPr>
        <b/>
        <sz val="12"/>
        <color theme="1"/>
        <rFont val="標楷體"/>
        <family val="4"/>
        <charset val="136"/>
      </rPr>
      <t>近</t>
    </r>
    <r>
      <rPr>
        <b/>
        <sz val="12"/>
        <color theme="1"/>
        <rFont val="Times New Roman"/>
        <family val="1"/>
      </rPr>
      <t>3</t>
    </r>
    <r>
      <rPr>
        <b/>
        <sz val="12"/>
        <color theme="1"/>
        <rFont val="標楷體"/>
        <family val="4"/>
        <charset val="136"/>
      </rPr>
      <t>年營造業經營概況比較－按收入總額分</t>
    </r>
    <phoneticPr fontId="4" type="noConversion"/>
  </si>
  <si>
    <r>
      <rPr>
        <b/>
        <sz val="14"/>
        <color theme="1"/>
        <rFont val="細明體"/>
        <family val="3"/>
        <charset val="136"/>
      </rPr>
      <t>表</t>
    </r>
    <r>
      <rPr>
        <b/>
        <sz val="14"/>
        <color theme="1"/>
        <rFont val="Times New Roman"/>
        <family val="1"/>
      </rPr>
      <t xml:space="preserve">13  </t>
    </r>
    <r>
      <rPr>
        <b/>
        <sz val="14"/>
        <color theme="1"/>
        <rFont val="標楷體"/>
        <family val="4"/>
        <charset val="136"/>
      </rPr>
      <t>營造業平均每企業經營規模－按等級別分</t>
    </r>
    <phoneticPr fontId="4" type="noConversion"/>
  </si>
  <si>
    <r>
      <t>113</t>
    </r>
    <r>
      <rPr>
        <b/>
        <sz val="12"/>
        <color theme="1"/>
        <rFont val="標楷體"/>
        <family val="4"/>
        <charset val="136"/>
      </rPr>
      <t>年總計</t>
    </r>
    <phoneticPr fontId="4" type="noConversion"/>
  </si>
  <si>
    <r>
      <t>112</t>
    </r>
    <r>
      <rPr>
        <b/>
        <sz val="12"/>
        <color theme="1"/>
        <rFont val="標楷體"/>
        <family val="4"/>
        <charset val="136"/>
      </rPr>
      <t>年總計</t>
    </r>
    <phoneticPr fontId="4" type="noConversion"/>
  </si>
  <si>
    <r>
      <t>111</t>
    </r>
    <r>
      <rPr>
        <sz val="11"/>
        <rFont val="細明體"/>
        <family val="3"/>
        <charset val="136"/>
      </rPr>
      <t>年</t>
    </r>
    <phoneticPr fontId="4" type="noConversion"/>
  </si>
  <si>
    <r>
      <t>113年</t>
    </r>
    <r>
      <rPr>
        <sz val="11"/>
        <rFont val="細明體"/>
        <family val="3"/>
        <charset val="136"/>
      </rPr>
      <t/>
    </r>
  </si>
  <si>
    <r>
      <t>112</t>
    </r>
    <r>
      <rPr>
        <sz val="11"/>
        <rFont val="細明體"/>
        <family val="3"/>
        <charset val="136"/>
      </rPr>
      <t>年</t>
    </r>
    <phoneticPr fontId="4" type="noConversion"/>
  </si>
  <si>
    <r>
      <t>1</t>
    </r>
    <r>
      <rPr>
        <sz val="11"/>
        <color theme="1"/>
        <rFont val="細明體"/>
        <family val="3"/>
        <charset val="136"/>
      </rPr>
      <t>千萬</t>
    </r>
    <r>
      <rPr>
        <sz val="11"/>
        <color theme="1"/>
        <rFont val="Times New Roman"/>
        <family val="1"/>
      </rPr>
      <t>~</t>
    </r>
    <r>
      <rPr>
        <sz val="11"/>
        <color theme="1"/>
        <rFont val="細明體"/>
        <family val="3"/>
        <charset val="136"/>
      </rPr>
      <t>未滿</t>
    </r>
    <r>
      <rPr>
        <sz val="11"/>
        <color theme="1"/>
        <rFont val="Times New Roman"/>
        <family val="1"/>
      </rPr>
      <t>5</t>
    </r>
    <r>
      <rPr>
        <sz val="11"/>
        <color theme="1"/>
        <rFont val="細明體"/>
        <family val="3"/>
        <charset val="136"/>
      </rPr>
      <t>千萬元</t>
    </r>
    <phoneticPr fontId="4" type="noConversion"/>
  </si>
  <si>
    <r>
      <t>5</t>
    </r>
    <r>
      <rPr>
        <sz val="11"/>
        <color theme="1"/>
        <rFont val="細明體"/>
        <family val="3"/>
        <charset val="136"/>
      </rPr>
      <t>千萬元以上</t>
    </r>
    <phoneticPr fontId="4" type="noConversion"/>
  </si>
  <si>
    <r>
      <t>111</t>
    </r>
    <r>
      <rPr>
        <sz val="11"/>
        <rFont val="細明體"/>
        <family val="3"/>
        <charset val="136"/>
      </rPr>
      <t>年</t>
    </r>
    <phoneticPr fontId="4" type="noConversion"/>
  </si>
  <si>
    <r>
      <t>112</t>
    </r>
    <r>
      <rPr>
        <sz val="11"/>
        <rFont val="細明體"/>
        <family val="3"/>
        <charset val="136"/>
      </rPr>
      <t>年</t>
    </r>
    <phoneticPr fontId="4" type="noConversion"/>
  </si>
  <si>
    <r>
      <t>112</t>
    </r>
    <r>
      <rPr>
        <sz val="11"/>
        <rFont val="細明體"/>
        <family val="3"/>
        <charset val="136"/>
      </rPr>
      <t>年</t>
    </r>
    <phoneticPr fontId="4" type="noConversion"/>
  </si>
  <si>
    <r>
      <t>111</t>
    </r>
    <r>
      <rPr>
        <sz val="11"/>
        <rFont val="細明體"/>
        <family val="3"/>
        <charset val="136"/>
      </rPr>
      <t>年</t>
    </r>
    <phoneticPr fontId="4" type="noConversion"/>
  </si>
  <si>
    <r>
      <t>112</t>
    </r>
    <r>
      <rPr>
        <sz val="11"/>
        <rFont val="細明體"/>
        <family val="3"/>
        <charset val="136"/>
      </rPr>
      <t>年</t>
    </r>
    <phoneticPr fontId="4" type="noConversion"/>
  </si>
  <si>
    <r>
      <rPr>
        <b/>
        <sz val="11"/>
        <color theme="1"/>
        <rFont val="細明體"/>
        <family val="3"/>
        <charset val="136"/>
      </rPr>
      <t>表17</t>
    </r>
    <r>
      <rPr>
        <b/>
        <sz val="11"/>
        <color theme="1"/>
        <rFont val="Times New Roman"/>
        <family val="1"/>
      </rPr>
      <t xml:space="preserve"> </t>
    </r>
    <r>
      <rPr>
        <b/>
        <sz val="11"/>
        <color theme="1"/>
        <rFont val="細明體"/>
        <family val="3"/>
        <charset val="136"/>
      </rPr>
      <t>營造業之家數－按實際運用資產淨額分</t>
    </r>
    <phoneticPr fontId="4" type="noConversion"/>
  </si>
  <si>
    <r>
      <t>113</t>
    </r>
    <r>
      <rPr>
        <sz val="12"/>
        <color theme="1"/>
        <rFont val="標楷體"/>
        <family val="4"/>
        <charset val="136"/>
      </rPr>
      <t>年</t>
    </r>
    <phoneticPr fontId="4" type="noConversion"/>
  </si>
  <si>
    <r>
      <t>112</t>
    </r>
    <r>
      <rPr>
        <sz val="12"/>
        <color theme="1"/>
        <rFont val="細明體"/>
        <family val="3"/>
        <charset val="136"/>
      </rPr>
      <t>年</t>
    </r>
    <phoneticPr fontId="4" type="noConversion"/>
  </si>
  <si>
    <r>
      <t>112</t>
    </r>
    <r>
      <rPr>
        <sz val="12"/>
        <color theme="1"/>
        <rFont val="標楷體"/>
        <family val="4"/>
        <charset val="136"/>
      </rPr>
      <t>年</t>
    </r>
    <phoneticPr fontId="4" type="noConversion"/>
  </si>
  <si>
    <r>
      <t>113</t>
    </r>
    <r>
      <rPr>
        <sz val="12"/>
        <color theme="1"/>
        <rFont val="標楷體"/>
        <family val="4"/>
        <charset val="136"/>
      </rPr>
      <t>年</t>
    </r>
    <phoneticPr fontId="4" type="noConversion"/>
  </si>
  <si>
    <r>
      <t>25~</t>
    </r>
    <r>
      <rPr>
        <sz val="9"/>
        <color theme="1"/>
        <rFont val="標楷體"/>
        <family val="4"/>
        <charset val="136"/>
      </rPr>
      <t>未滿</t>
    </r>
    <r>
      <rPr>
        <sz val="9"/>
        <color theme="1"/>
        <rFont val="Times New Roman"/>
        <family val="1"/>
      </rPr>
      <t>35</t>
    </r>
    <r>
      <rPr>
        <sz val="9"/>
        <color theme="1"/>
        <rFont val="標楷體"/>
        <family val="4"/>
        <charset val="136"/>
      </rPr>
      <t>歲</t>
    </r>
    <phoneticPr fontId="6" type="noConversion"/>
  </si>
  <si>
    <t>全部</t>
    <phoneticPr fontId="6" type="noConversion"/>
  </si>
  <si>
    <r>
      <t>112</t>
    </r>
    <r>
      <rPr>
        <sz val="12"/>
        <color theme="1"/>
        <rFont val="標楷體"/>
        <family val="4"/>
        <charset val="136"/>
      </rPr>
      <t>年</t>
    </r>
    <phoneticPr fontId="6" type="noConversion"/>
  </si>
  <si>
    <r>
      <t>113</t>
    </r>
    <r>
      <rPr>
        <sz val="12"/>
        <color theme="1"/>
        <rFont val="標楷體"/>
        <family val="4"/>
        <charset val="136"/>
      </rPr>
      <t>年</t>
    </r>
    <phoneticPr fontId="6" type="noConversion"/>
  </si>
  <si>
    <r>
      <t>113</t>
    </r>
    <r>
      <rPr>
        <sz val="12"/>
        <color theme="1"/>
        <rFont val="標楷體"/>
        <family val="4"/>
        <charset val="136"/>
      </rPr>
      <t>年比較</t>
    </r>
    <phoneticPr fontId="6" type="noConversion"/>
  </si>
  <si>
    <r>
      <t>112</t>
    </r>
    <r>
      <rPr>
        <sz val="11"/>
        <color theme="1"/>
        <rFont val="標楷體"/>
        <family val="4"/>
        <charset val="136"/>
      </rPr>
      <t>年</t>
    </r>
    <phoneticPr fontId="4" type="noConversion"/>
  </si>
  <si>
    <r>
      <t>113</t>
    </r>
    <r>
      <rPr>
        <sz val="11"/>
        <color theme="1"/>
        <rFont val="標楷體"/>
        <family val="4"/>
        <charset val="136"/>
      </rPr>
      <t>年</t>
    </r>
    <phoneticPr fontId="4" type="noConversion"/>
  </si>
  <si>
    <r>
      <t>113</t>
    </r>
    <r>
      <rPr>
        <sz val="11"/>
        <color theme="1"/>
        <rFont val="標楷體"/>
        <family val="4"/>
        <charset val="136"/>
      </rPr>
      <t>年相對</t>
    </r>
    <r>
      <rPr>
        <sz val="11"/>
        <color theme="1"/>
        <rFont val="Times New Roman"/>
        <family val="1"/>
      </rPr>
      <t>112</t>
    </r>
    <r>
      <rPr>
        <sz val="11"/>
        <color theme="1"/>
        <rFont val="標楷體"/>
        <family val="4"/>
        <charset val="136"/>
      </rPr>
      <t>年比較</t>
    </r>
    <phoneticPr fontId="4" type="noConversion"/>
  </si>
  <si>
    <r>
      <t>113</t>
    </r>
    <r>
      <rPr>
        <b/>
        <sz val="12"/>
        <color theme="1"/>
        <rFont val="標楷體"/>
        <family val="4"/>
        <charset val="136"/>
      </rPr>
      <t>年總計</t>
    </r>
    <phoneticPr fontId="4" type="noConversion"/>
  </si>
  <si>
    <r>
      <t>112</t>
    </r>
    <r>
      <rPr>
        <sz val="11"/>
        <color theme="1"/>
        <rFont val="標楷體"/>
        <family val="4"/>
        <charset val="136"/>
      </rPr>
      <t>年</t>
    </r>
    <phoneticPr fontId="4" type="noConversion"/>
  </si>
  <si>
    <r>
      <t>113</t>
    </r>
    <r>
      <rPr>
        <sz val="11"/>
        <color theme="1"/>
        <rFont val="標楷體"/>
        <family val="4"/>
        <charset val="136"/>
      </rPr>
      <t>年相對</t>
    </r>
    <phoneticPr fontId="4" type="noConversion"/>
  </si>
  <si>
    <r>
      <t>112</t>
    </r>
    <r>
      <rPr>
        <sz val="11"/>
        <color theme="1"/>
        <rFont val="標楷體"/>
        <family val="4"/>
        <charset val="136"/>
      </rPr>
      <t>年比較平均每企業收入總額（</t>
    </r>
    <r>
      <rPr>
        <sz val="11"/>
        <color theme="1"/>
        <rFont val="Times New Roman"/>
        <family val="1"/>
      </rPr>
      <t>%</t>
    </r>
    <r>
      <rPr>
        <sz val="11"/>
        <color theme="1"/>
        <rFont val="標楷體"/>
        <family val="4"/>
        <charset val="136"/>
      </rPr>
      <t>）</t>
    </r>
    <phoneticPr fontId="4" type="noConversion"/>
  </si>
  <si>
    <r>
      <t>113</t>
    </r>
    <r>
      <rPr>
        <b/>
        <sz val="12"/>
        <color theme="1"/>
        <rFont val="標楷體"/>
        <family val="4"/>
        <charset val="136"/>
      </rPr>
      <t>年總計</t>
    </r>
    <phoneticPr fontId="4" type="noConversion"/>
  </si>
  <si>
    <t>營業收入（扣除發包工程款）</t>
    <phoneticPr fontId="6" type="noConversion"/>
  </si>
  <si>
    <t xml:space="preserve">  表六十一  營造業平均每企業</t>
    <phoneticPr fontId="4" type="noConversion"/>
  </si>
  <si>
    <r>
      <t>112</t>
    </r>
    <r>
      <rPr>
        <sz val="11"/>
        <color theme="1"/>
        <rFont val="標楷體"/>
        <family val="4"/>
        <charset val="136"/>
      </rPr>
      <t>年</t>
    </r>
    <phoneticPr fontId="4" type="noConversion"/>
  </si>
  <si>
    <r>
      <t>112</t>
    </r>
    <r>
      <rPr>
        <sz val="11"/>
        <color theme="1"/>
        <rFont val="標楷體"/>
        <family val="4"/>
        <charset val="136"/>
      </rPr>
      <t>年比較</t>
    </r>
    <phoneticPr fontId="4" type="noConversion"/>
  </si>
  <si>
    <r>
      <t>113</t>
    </r>
    <r>
      <rPr>
        <sz val="12"/>
        <color theme="1"/>
        <rFont val="標楷體"/>
        <family val="4"/>
        <charset val="136"/>
      </rPr>
      <t>年相對</t>
    </r>
    <phoneticPr fontId="4" type="noConversion"/>
  </si>
  <si>
    <r>
      <t>112</t>
    </r>
    <r>
      <rPr>
        <sz val="12"/>
        <color theme="1"/>
        <rFont val="標楷體"/>
        <family val="4"/>
        <charset val="136"/>
      </rPr>
      <t>年比較</t>
    </r>
    <phoneticPr fontId="4" type="noConversion"/>
  </si>
  <si>
    <r>
      <t>112</t>
    </r>
    <r>
      <rPr>
        <sz val="12"/>
        <rFont val="標楷體"/>
        <family val="4"/>
        <charset val="136"/>
      </rPr>
      <t>年</t>
    </r>
  </si>
  <si>
    <r>
      <t>(</t>
    </r>
    <r>
      <rPr>
        <sz val="12"/>
        <rFont val="標楷體"/>
        <family val="4"/>
        <charset val="136"/>
      </rPr>
      <t>百萬元</t>
    </r>
    <r>
      <rPr>
        <sz val="12"/>
        <rFont val="Times New Roman"/>
        <family val="1"/>
      </rPr>
      <t>)</t>
    </r>
  </si>
  <si>
    <r>
      <rPr>
        <sz val="11"/>
        <color theme="1"/>
        <rFont val="細明體"/>
        <family val="3"/>
        <charset val="136"/>
      </rPr>
      <t>表29</t>
    </r>
    <r>
      <rPr>
        <sz val="11"/>
        <color theme="1"/>
        <rFont val="Times New Roman"/>
        <family val="1"/>
      </rPr>
      <t xml:space="preserve">. </t>
    </r>
    <r>
      <rPr>
        <sz val="11"/>
        <color theme="1"/>
        <rFont val="細明體"/>
        <family val="3"/>
        <charset val="136"/>
      </rPr>
      <t>營造業實際運用資產淨額分配</t>
    </r>
    <phoneticPr fontId="4" type="noConversion"/>
  </si>
  <si>
    <r>
      <rPr>
        <sz val="11"/>
        <color theme="1"/>
        <rFont val="細明體"/>
        <family val="3"/>
        <charset val="136"/>
      </rPr>
      <t>表</t>
    </r>
    <r>
      <rPr>
        <sz val="11"/>
        <color theme="1"/>
        <rFont val="Times New Roman"/>
        <family val="1"/>
      </rPr>
      <t xml:space="preserve">32 </t>
    </r>
    <r>
      <rPr>
        <sz val="11"/>
        <color theme="1"/>
        <rFont val="細明體"/>
        <family val="3"/>
        <charset val="136"/>
      </rPr>
      <t>營造業負債及權益總額</t>
    </r>
    <phoneticPr fontId="4" type="noConversion"/>
  </si>
  <si>
    <r>
      <t>112</t>
    </r>
    <r>
      <rPr>
        <b/>
        <sz val="11"/>
        <color theme="1"/>
        <rFont val="細明體"/>
        <family val="3"/>
        <charset val="136"/>
      </rPr>
      <t>年</t>
    </r>
    <phoneticPr fontId="4" type="noConversion"/>
  </si>
  <si>
    <r>
      <t>112</t>
    </r>
    <r>
      <rPr>
        <sz val="11"/>
        <color theme="1"/>
        <rFont val="標楷體"/>
        <family val="4"/>
        <charset val="136"/>
      </rPr>
      <t>年</t>
    </r>
    <phoneticPr fontId="4" type="noConversion"/>
  </si>
  <si>
    <r>
      <t>112</t>
    </r>
    <r>
      <rPr>
        <sz val="11"/>
        <color theme="1"/>
        <rFont val="標楷體"/>
        <family val="4"/>
        <charset val="136"/>
      </rPr>
      <t>年</t>
    </r>
    <phoneticPr fontId="4" type="noConversion"/>
  </si>
  <si>
    <r>
      <t>113</t>
    </r>
    <r>
      <rPr>
        <sz val="11"/>
        <color theme="1"/>
        <rFont val="標楷體"/>
        <family val="4"/>
        <charset val="136"/>
      </rPr>
      <t>年</t>
    </r>
    <phoneticPr fontId="4" type="noConversion"/>
  </si>
  <si>
    <r>
      <rPr>
        <sz val="11"/>
        <color theme="1"/>
        <rFont val="細明體"/>
        <family val="3"/>
        <charset val="136"/>
      </rPr>
      <t>表37</t>
    </r>
    <r>
      <rPr>
        <sz val="11"/>
        <color theme="1"/>
        <rFont val="Times New Roman"/>
        <family val="1"/>
      </rPr>
      <t xml:space="preserve"> </t>
    </r>
    <r>
      <rPr>
        <sz val="11"/>
        <color theme="1"/>
        <rFont val="細明體"/>
        <family val="3"/>
        <charset val="136"/>
      </rPr>
      <t>營造業生產毛額－按經營特性別分</t>
    </r>
    <phoneticPr fontId="4" type="noConversion"/>
  </si>
  <si>
    <r>
      <t>113</t>
    </r>
    <r>
      <rPr>
        <sz val="12"/>
        <color theme="1"/>
        <rFont val="標楷體"/>
        <family val="4"/>
        <charset val="136"/>
      </rPr>
      <t>年</t>
    </r>
    <phoneticPr fontId="4" type="noConversion"/>
  </si>
  <si>
    <r>
      <t>百分比</t>
    </r>
    <r>
      <rPr>
        <sz val="12"/>
        <rFont val="Times New Roman"/>
        <family val="1"/>
      </rPr>
      <t xml:space="preserve"> (%)</t>
    </r>
  </si>
  <si>
    <r>
      <t xml:space="preserve"> (</t>
    </r>
    <r>
      <rPr>
        <sz val="12"/>
        <rFont val="標楷體"/>
        <family val="4"/>
        <charset val="136"/>
      </rPr>
      <t>百萬元</t>
    </r>
    <r>
      <rPr>
        <sz val="12"/>
        <rFont val="Times New Roman"/>
        <family val="1"/>
      </rPr>
      <t>)</t>
    </r>
  </si>
  <si>
    <r>
      <rPr>
        <sz val="11"/>
        <color theme="1"/>
        <rFont val="細明體"/>
        <family val="3"/>
        <charset val="136"/>
      </rPr>
      <t>表</t>
    </r>
    <r>
      <rPr>
        <sz val="11"/>
        <color theme="1"/>
        <rFont val="Times New Roman"/>
        <family val="1"/>
      </rPr>
      <t xml:space="preserve">38  </t>
    </r>
    <r>
      <rPr>
        <sz val="11"/>
        <color theme="1"/>
        <rFont val="細明體"/>
        <family val="3"/>
        <charset val="136"/>
      </rPr>
      <t>營造業生產淨額</t>
    </r>
    <r>
      <rPr>
        <sz val="11"/>
        <color theme="1"/>
        <rFont val="Times New Roman"/>
        <family val="1"/>
      </rPr>
      <t>(</t>
    </r>
    <r>
      <rPr>
        <sz val="11"/>
        <color theme="1"/>
        <rFont val="細明體"/>
        <family val="3"/>
        <charset val="136"/>
      </rPr>
      <t>按要素成本計算</t>
    </r>
    <r>
      <rPr>
        <sz val="11"/>
        <color theme="1"/>
        <rFont val="Times New Roman"/>
        <family val="1"/>
      </rPr>
      <t>)</t>
    </r>
    <r>
      <rPr>
        <sz val="11"/>
        <color theme="1"/>
        <rFont val="細明體"/>
        <family val="3"/>
        <charset val="136"/>
      </rPr>
      <t>之分配－按等級別分</t>
    </r>
    <phoneticPr fontId="4" type="noConversion"/>
  </si>
  <si>
    <r>
      <t>113</t>
    </r>
    <r>
      <rPr>
        <b/>
        <sz val="12"/>
        <color theme="1"/>
        <rFont val="標楷體"/>
        <family val="4"/>
        <charset val="136"/>
      </rPr>
      <t>年</t>
    </r>
    <phoneticPr fontId="4" type="noConversion"/>
  </si>
  <si>
    <r>
      <t>112</t>
    </r>
    <r>
      <rPr>
        <b/>
        <sz val="12"/>
        <color theme="1"/>
        <rFont val="標楷體"/>
        <family val="4"/>
        <charset val="136"/>
      </rPr>
      <t>年</t>
    </r>
    <phoneticPr fontId="4" type="noConversion"/>
  </si>
  <si>
    <t>表39 營造業土地面積</t>
    <phoneticPr fontId="4" type="noConversion"/>
  </si>
  <si>
    <t>表41 全年各項營建工程價值－按等級別分</t>
    <phoneticPr fontId="4" type="noConversion"/>
  </si>
  <si>
    <r>
      <t>112</t>
    </r>
    <r>
      <rPr>
        <sz val="11"/>
        <color theme="1"/>
        <rFont val="標楷體"/>
        <family val="4"/>
        <charset val="136"/>
      </rPr>
      <t>年</t>
    </r>
    <phoneticPr fontId="4" type="noConversion"/>
  </si>
  <si>
    <r>
      <t>113</t>
    </r>
    <r>
      <rPr>
        <sz val="11"/>
        <color theme="1"/>
        <rFont val="標楷體"/>
        <family val="4"/>
        <charset val="136"/>
      </rPr>
      <t>年</t>
    </r>
    <phoneticPr fontId="4" type="noConversion"/>
  </si>
  <si>
    <r>
      <t>113</t>
    </r>
    <r>
      <rPr>
        <sz val="11"/>
        <color theme="1"/>
        <rFont val="標楷體"/>
        <family val="4"/>
        <charset val="136"/>
      </rPr>
      <t>年相對</t>
    </r>
    <r>
      <rPr>
        <sz val="11"/>
        <color theme="1"/>
        <rFont val="Times New Roman"/>
        <family val="1"/>
      </rPr>
      <t>112</t>
    </r>
    <r>
      <rPr>
        <sz val="11"/>
        <color theme="1"/>
        <rFont val="標楷體"/>
        <family val="4"/>
        <charset val="136"/>
      </rPr>
      <t>年比較</t>
    </r>
    <phoneticPr fontId="4" type="noConversion"/>
  </si>
  <si>
    <r>
      <t>112</t>
    </r>
    <r>
      <rPr>
        <sz val="12"/>
        <color theme="1"/>
        <rFont val="標楷體"/>
        <family val="4"/>
        <charset val="136"/>
      </rPr>
      <t>年</t>
    </r>
    <phoneticPr fontId="4" type="noConversion"/>
  </si>
  <si>
    <r>
      <t>113</t>
    </r>
    <r>
      <rPr>
        <sz val="12"/>
        <color theme="1"/>
        <rFont val="標楷體"/>
        <family val="4"/>
        <charset val="136"/>
      </rPr>
      <t>年</t>
    </r>
    <phoneticPr fontId="4" type="noConversion"/>
  </si>
  <si>
    <t>表42. 各項營建工程價值－按地區別分</t>
    <phoneticPr fontId="4" type="noConversion"/>
  </si>
  <si>
    <r>
      <rPr>
        <sz val="10"/>
        <color theme="1"/>
        <rFont val="細明體"/>
        <family val="3"/>
        <charset val="136"/>
      </rPr>
      <t>表</t>
    </r>
    <r>
      <rPr>
        <sz val="10"/>
        <color theme="1"/>
        <rFont val="Times New Roman"/>
        <family val="1"/>
      </rPr>
      <t xml:space="preserve">43 </t>
    </r>
    <r>
      <rPr>
        <sz val="10"/>
        <color theme="1"/>
        <rFont val="細明體"/>
        <family val="3"/>
        <charset val="136"/>
      </rPr>
      <t>各項直接營建工程收入之分配情形</t>
    </r>
    <phoneticPr fontId="4" type="noConversion"/>
  </si>
  <si>
    <r>
      <t>112</t>
    </r>
    <r>
      <rPr>
        <sz val="11"/>
        <color theme="1"/>
        <rFont val="標楷體"/>
        <family val="4"/>
        <charset val="136"/>
      </rPr>
      <t>年</t>
    </r>
    <phoneticPr fontId="4" type="noConversion"/>
  </si>
  <si>
    <r>
      <t>113</t>
    </r>
    <r>
      <rPr>
        <sz val="11"/>
        <color theme="1"/>
        <rFont val="標楷體"/>
        <family val="4"/>
        <charset val="136"/>
      </rPr>
      <t>年</t>
    </r>
    <phoneticPr fontId="4" type="noConversion"/>
  </si>
  <si>
    <t>鋼構工程</t>
  </si>
  <si>
    <t>鋼構工程</t>
    <phoneticPr fontId="4" type="noConversion"/>
  </si>
  <si>
    <t>擋土支撐及
土方工程</t>
    <phoneticPr fontId="4" type="noConversion"/>
  </si>
  <si>
    <t>基礎工程</t>
  </si>
  <si>
    <t>基礎工程</t>
    <phoneticPr fontId="4" type="noConversion"/>
  </si>
  <si>
    <t>施工塔架吊裝及
模版工程</t>
    <phoneticPr fontId="4" type="noConversion"/>
  </si>
  <si>
    <t>預拌混凝土工程</t>
  </si>
  <si>
    <t>預拌混凝土工程</t>
    <phoneticPr fontId="4" type="noConversion"/>
  </si>
  <si>
    <t>營建鑽探工程</t>
  </si>
  <si>
    <t>營建鑽探工程</t>
    <phoneticPr fontId="4" type="noConversion"/>
  </si>
  <si>
    <t>地下管線工程</t>
  </si>
  <si>
    <t>地下管線工程</t>
    <phoneticPr fontId="4" type="noConversion"/>
  </si>
  <si>
    <t>帷幕牆工程</t>
  </si>
  <si>
    <t>帷幕牆工程</t>
    <phoneticPr fontId="4" type="noConversion"/>
  </si>
  <si>
    <t>庭園、景觀工程</t>
  </si>
  <si>
    <t>庭園、景觀工程</t>
    <phoneticPr fontId="4" type="noConversion"/>
  </si>
  <si>
    <t>環境保護工程</t>
  </si>
  <si>
    <t>環境保護工程</t>
    <phoneticPr fontId="4" type="noConversion"/>
  </si>
  <si>
    <t>防水工程</t>
  </si>
  <si>
    <t>防水工程</t>
    <phoneticPr fontId="4" type="noConversion"/>
  </si>
  <si>
    <t>擋土支撐及土方工程</t>
  </si>
  <si>
    <t>施工塔架吊裝及模版工程</t>
  </si>
  <si>
    <t>直接營建工程收入(百萬元)</t>
    <phoneticPr fontId="6" type="noConversion"/>
  </si>
  <si>
    <r>
      <t>百分比</t>
    </r>
    <r>
      <rPr>
        <sz val="10"/>
        <color theme="1"/>
        <rFont val="Times New Roman"/>
        <family val="1"/>
      </rPr>
      <t xml:space="preserve"> (%)</t>
    </r>
  </si>
  <si>
    <r>
      <rPr>
        <b/>
        <sz val="12"/>
        <color theme="1"/>
        <rFont val="細明體"/>
        <family val="3"/>
        <charset val="136"/>
      </rPr>
      <t>表</t>
    </r>
    <r>
      <rPr>
        <b/>
        <sz val="12"/>
        <color theme="1"/>
        <rFont val="Times New Roman"/>
        <family val="1"/>
      </rPr>
      <t>44</t>
    </r>
    <r>
      <rPr>
        <b/>
        <sz val="7"/>
        <color theme="1"/>
        <rFont val="Times New Roman"/>
        <family val="1"/>
      </rPr>
      <t xml:space="preserve">  </t>
    </r>
    <r>
      <rPr>
        <b/>
        <sz val="12"/>
        <color theme="1"/>
        <rFont val="標楷體"/>
        <family val="4"/>
        <charset val="136"/>
      </rPr>
      <t>各項營建工程價值來自政府部門及公營事業機構之比例</t>
    </r>
    <phoneticPr fontId="4" type="noConversion"/>
  </si>
  <si>
    <t>營建工程價值</t>
    <phoneticPr fontId="6" type="noConversion"/>
  </si>
  <si>
    <t>營建工程價值(百萬元)</t>
    <phoneticPr fontId="6" type="noConversion"/>
  </si>
  <si>
    <t>來自政府部門及公營事業機構</t>
    <phoneticPr fontId="6" type="noConversion"/>
  </si>
  <si>
    <r>
      <t>112</t>
    </r>
    <r>
      <rPr>
        <sz val="11"/>
        <color theme="1"/>
        <rFont val="標楷體"/>
        <family val="4"/>
        <charset val="136"/>
      </rPr>
      <t>年</t>
    </r>
    <phoneticPr fontId="4" type="noConversion"/>
  </si>
  <si>
    <t>公共工程設施價值</t>
  </si>
  <si>
    <t>鋼構工程價值</t>
  </si>
  <si>
    <t>擋土支撐及土方工程工程價值</t>
  </si>
  <si>
    <t>基礎工程價值</t>
  </si>
  <si>
    <t>施工塔架吊裝及模板工程價值</t>
  </si>
  <si>
    <t>預拌混凝土工程價值</t>
  </si>
  <si>
    <t>營建鑽探工程價值</t>
  </si>
  <si>
    <t>地下管線工程價值</t>
  </si>
  <si>
    <t>帷幕牆工程價值</t>
  </si>
  <si>
    <t>庭園景觀工程價值</t>
  </si>
  <si>
    <t>環境保護工程價值</t>
  </si>
  <si>
    <t>防水工程價值</t>
  </si>
  <si>
    <t>a公共工程設施價值</t>
  </si>
  <si>
    <t>a鋼構工程價值</t>
  </si>
  <si>
    <t>a擋土支撐及土方工程工程價值</t>
  </si>
  <si>
    <t>a基礎工程價值</t>
  </si>
  <si>
    <t>a施工塔架吊裝及模板工程價值</t>
  </si>
  <si>
    <t>a預拌混凝土工程價值</t>
  </si>
  <si>
    <t>a營建鑽探工程價值</t>
  </si>
  <si>
    <t>a地下管線工程價值</t>
  </si>
  <si>
    <t>a帷幕牆工程價值</t>
  </si>
  <si>
    <t>a庭園景觀工程價值</t>
  </si>
  <si>
    <t>a環境保護工程價值</t>
  </si>
  <si>
    <t>a防水工程價值</t>
  </si>
  <si>
    <t>表44用跑的，貼這裡</t>
    <phoneticPr fontId="4" type="noConversion"/>
  </si>
  <si>
    <t>直接營建工程收入(1)</t>
    <phoneticPr fontId="6" type="noConversion"/>
  </si>
  <si>
    <t>由業主及營造同業提供材料估計價值(2)</t>
    <phoneticPr fontId="6" type="noConversion"/>
  </si>
  <si>
    <t>來自政府部門及公營事業機構價值(3)</t>
    <phoneticPr fontId="6" type="noConversion"/>
  </si>
  <si>
    <t>來自政府部門及公營事業機構所占比例(3)/((1)+(2))×100</t>
    <phoneticPr fontId="6" type="noConversion"/>
  </si>
  <si>
    <r>
      <t>113</t>
    </r>
    <r>
      <rPr>
        <b/>
        <sz val="12"/>
        <color theme="1"/>
        <rFont val="標楷體"/>
        <family val="4"/>
        <charset val="136"/>
      </rPr>
      <t>年</t>
    </r>
    <r>
      <rPr>
        <b/>
        <sz val="12"/>
        <color theme="1"/>
        <rFont val="Times New Roman"/>
        <family val="1"/>
      </rPr>
      <t xml:space="preserve"> / </t>
    </r>
    <r>
      <rPr>
        <b/>
        <sz val="12"/>
        <color theme="1"/>
        <rFont val="標楷體"/>
        <family val="4"/>
        <charset val="136"/>
      </rPr>
      <t>總計</t>
    </r>
    <phoneticPr fontId="4" type="noConversion"/>
  </si>
  <si>
    <t>B320 B320住宅工程價值(元)_業主</t>
  </si>
  <si>
    <t>B321 B321其他房屋工程價值(元)_業主</t>
  </si>
  <si>
    <t>B322 B322公共設施工程價值(元)_業主</t>
  </si>
  <si>
    <t>B323_1 B323_1鋼構工程價值(元)_業主</t>
  </si>
  <si>
    <t>B323_2 B323_2擋土支撐及土方工程工程價值(元)_業主</t>
  </si>
  <si>
    <t>B323_3 B323_3基礎工程價值(元)_業主</t>
  </si>
  <si>
    <t>B323_4 B323_4施工塔架吊裝及模板工程價值(元)_業主</t>
  </si>
  <si>
    <t>B323_5 B323_5預拌混凝土工程價值(元)_業主</t>
  </si>
  <si>
    <t>B323_6 B323_6營建鑽探工程價值(元)_業主</t>
  </si>
  <si>
    <t>B323_7 B323_7地下管線工程價值(元)_業主</t>
  </si>
  <si>
    <t>B323_8 B323_8帷幕牆工程價值(元)_業主</t>
  </si>
  <si>
    <t>B323_9 B323_9庭園景觀工程價值(元)_業主</t>
  </si>
  <si>
    <t>B323_10 B323_10環境保護工程價值(元)_業主</t>
  </si>
  <si>
    <t>B323_11 B323_11防水工程價值(元)_業主</t>
  </si>
  <si>
    <t>B324 B324他營建工程價值(元)_業主</t>
  </si>
  <si>
    <t>B325 B325合計工程價值(元)_業主</t>
  </si>
  <si>
    <t>表45 全年營造業實際耗用材料價值概況－按等級別及地區別分</t>
    <phoneticPr fontId="4" type="noConversion"/>
  </si>
  <si>
    <r>
      <t>112</t>
    </r>
    <r>
      <rPr>
        <sz val="12"/>
        <color theme="1"/>
        <rFont val="標楷體"/>
        <family val="4"/>
        <charset val="136"/>
      </rPr>
      <t>年</t>
    </r>
    <phoneticPr fontId="4" type="noConversion"/>
  </si>
  <si>
    <r>
      <t>113</t>
    </r>
    <r>
      <rPr>
        <sz val="12"/>
        <color theme="1"/>
        <rFont val="標楷體"/>
        <family val="4"/>
        <charset val="136"/>
      </rPr>
      <t>年</t>
    </r>
    <phoneticPr fontId="4" type="noConversion"/>
  </si>
  <si>
    <r>
      <rPr>
        <sz val="11"/>
        <color theme="1"/>
        <rFont val="細明體"/>
        <family val="3"/>
        <charset val="136"/>
      </rPr>
      <t>表46</t>
    </r>
    <r>
      <rPr>
        <sz val="11"/>
        <color theme="1"/>
        <rFont val="Times New Roman"/>
        <family val="1"/>
      </rPr>
      <t xml:space="preserve">. </t>
    </r>
    <r>
      <rPr>
        <sz val="11"/>
        <color theme="1"/>
        <rFont val="細明體"/>
        <family val="3"/>
        <charset val="136"/>
      </rPr>
      <t>營造業存貨及存料週轉率－按等級別及地區別分</t>
    </r>
    <phoneticPr fontId="5" type="noConversion"/>
  </si>
  <si>
    <r>
      <t>112</t>
    </r>
    <r>
      <rPr>
        <sz val="12"/>
        <color theme="1"/>
        <rFont val="標楷體"/>
        <family val="4"/>
        <charset val="136"/>
      </rPr>
      <t>年</t>
    </r>
    <phoneticPr fontId="5" type="noConversion"/>
  </si>
  <si>
    <r>
      <t>113</t>
    </r>
    <r>
      <rPr>
        <sz val="12"/>
        <color theme="1"/>
        <rFont val="標楷體"/>
        <family val="4"/>
        <charset val="136"/>
      </rPr>
      <t>年</t>
    </r>
    <phoneticPr fontId="5" type="noConversion"/>
  </si>
  <si>
    <r>
      <rPr>
        <sz val="10"/>
        <color theme="1"/>
        <rFont val="細明體"/>
        <family val="3"/>
        <charset val="136"/>
      </rPr>
      <t>表</t>
    </r>
    <r>
      <rPr>
        <sz val="10"/>
        <color theme="1"/>
        <rFont val="Times New Roman"/>
        <family val="1"/>
      </rPr>
      <t xml:space="preserve">47. </t>
    </r>
    <r>
      <rPr>
        <sz val="10"/>
        <color theme="1"/>
        <rFont val="細明體"/>
        <family val="3"/>
        <charset val="136"/>
      </rPr>
      <t>營造業財務結構－按等級別分</t>
    </r>
    <phoneticPr fontId="5" type="noConversion"/>
  </si>
  <si>
    <r>
      <t>113</t>
    </r>
    <r>
      <rPr>
        <b/>
        <sz val="11"/>
        <color theme="1"/>
        <rFont val="標楷體"/>
        <family val="4"/>
        <charset val="136"/>
      </rPr>
      <t>年</t>
    </r>
    <phoneticPr fontId="5" type="noConversion"/>
  </si>
  <si>
    <r>
      <rPr>
        <sz val="11"/>
        <color theme="1"/>
        <rFont val="細明體"/>
        <family val="3"/>
        <charset val="136"/>
      </rPr>
      <t>表48</t>
    </r>
    <r>
      <rPr>
        <sz val="11"/>
        <color theme="1"/>
        <rFont val="Times New Roman"/>
        <family val="1"/>
      </rPr>
      <t xml:space="preserve"> </t>
    </r>
    <r>
      <rPr>
        <sz val="11"/>
        <color theme="1"/>
        <rFont val="細明體"/>
        <family val="3"/>
        <charset val="136"/>
      </rPr>
      <t>營造業純益率變動情形－按地區別分</t>
    </r>
    <phoneticPr fontId="5" type="noConversion"/>
  </si>
  <si>
    <r>
      <t>113</t>
    </r>
    <r>
      <rPr>
        <sz val="12"/>
        <color theme="1"/>
        <rFont val="標楷體"/>
        <family val="4"/>
        <charset val="136"/>
      </rPr>
      <t>年</t>
    </r>
    <phoneticPr fontId="5" type="noConversion"/>
  </si>
  <si>
    <r>
      <rPr>
        <b/>
        <sz val="12"/>
        <color theme="1"/>
        <rFont val="細明體"/>
        <family val="3"/>
        <charset val="136"/>
      </rPr>
      <t>表</t>
    </r>
    <r>
      <rPr>
        <b/>
        <sz val="12"/>
        <color theme="1"/>
        <rFont val="Times New Roman"/>
        <family val="1"/>
      </rPr>
      <t>49</t>
    </r>
    <r>
      <rPr>
        <b/>
        <sz val="7"/>
        <color theme="1"/>
        <rFont val="Times New Roman"/>
        <family val="1"/>
      </rPr>
      <t xml:space="preserve">  </t>
    </r>
    <r>
      <rPr>
        <b/>
        <sz val="12"/>
        <color theme="1"/>
        <rFont val="標楷體"/>
        <family val="4"/>
        <charset val="136"/>
      </rPr>
      <t>營造業總資產週轉率－按等級別及實際運用資產淨額分</t>
    </r>
    <phoneticPr fontId="5" type="noConversion"/>
  </si>
  <si>
    <r>
      <t>113</t>
    </r>
    <r>
      <rPr>
        <sz val="12"/>
        <color theme="1"/>
        <rFont val="標楷體"/>
        <family val="4"/>
        <charset val="136"/>
      </rPr>
      <t>年</t>
    </r>
    <phoneticPr fontId="5" type="noConversion"/>
  </si>
  <si>
    <r>
      <rPr>
        <b/>
        <sz val="12"/>
        <color theme="1"/>
        <rFont val="細明體"/>
        <family val="3"/>
        <charset val="136"/>
      </rPr>
      <t>表</t>
    </r>
    <r>
      <rPr>
        <b/>
        <sz val="12"/>
        <color theme="1"/>
        <rFont val="Times New Roman"/>
        <family val="1"/>
      </rPr>
      <t>50</t>
    </r>
    <r>
      <rPr>
        <b/>
        <sz val="12"/>
        <color theme="1"/>
        <rFont val="標楷體"/>
        <family val="4"/>
        <charset val="136"/>
      </rPr>
      <t>營造業勞動裝備率－按等級別、地區別及員工人數分</t>
    </r>
    <phoneticPr fontId="4" type="noConversion"/>
  </si>
  <si>
    <r>
      <rPr>
        <b/>
        <sz val="11"/>
        <color theme="1"/>
        <rFont val="細明體"/>
        <family val="3"/>
        <charset val="136"/>
      </rPr>
      <t>表</t>
    </r>
    <r>
      <rPr>
        <b/>
        <sz val="11"/>
        <color theme="1"/>
        <rFont val="Times New Roman"/>
        <family val="1"/>
      </rPr>
      <t xml:space="preserve">51 </t>
    </r>
    <r>
      <rPr>
        <b/>
        <sz val="11"/>
        <color theme="1"/>
        <rFont val="細明體"/>
        <family val="3"/>
        <charset val="136"/>
      </rPr>
      <t>營造業勞動生產力－按等級別、地區別分</t>
    </r>
    <phoneticPr fontId="4" type="noConversion"/>
  </si>
  <si>
    <r>
      <t>113</t>
    </r>
    <r>
      <rPr>
        <sz val="12"/>
        <color theme="1"/>
        <rFont val="標楷體"/>
        <family val="4"/>
        <charset val="136"/>
      </rPr>
      <t>年</t>
    </r>
    <phoneticPr fontId="4" type="noConversion"/>
  </si>
  <si>
    <r>
      <rPr>
        <b/>
        <sz val="11"/>
        <color theme="1"/>
        <rFont val="細明體"/>
        <family val="3"/>
        <charset val="136"/>
      </rPr>
      <t>表52</t>
    </r>
    <r>
      <rPr>
        <b/>
        <sz val="11"/>
        <color theme="1"/>
        <rFont val="Times New Roman"/>
        <family val="1"/>
      </rPr>
      <t xml:space="preserve"> </t>
    </r>
    <r>
      <rPr>
        <b/>
        <sz val="11"/>
        <color theme="1"/>
        <rFont val="細明體"/>
        <family val="3"/>
        <charset val="136"/>
      </rPr>
      <t>營造業平均每元勞動報酬生產總額－按等級別、地區別及生產總額分</t>
    </r>
    <phoneticPr fontId="4" type="noConversion"/>
  </si>
  <si>
    <r>
      <t>113</t>
    </r>
    <r>
      <rPr>
        <sz val="12"/>
        <color theme="1"/>
        <rFont val="標楷體"/>
        <family val="4"/>
        <charset val="136"/>
      </rPr>
      <t>年</t>
    </r>
    <phoneticPr fontId="4" type="noConversion"/>
  </si>
  <si>
    <r>
      <rPr>
        <sz val="11"/>
        <color theme="1"/>
        <rFont val="細明體"/>
        <family val="3"/>
        <charset val="136"/>
      </rPr>
      <t>表</t>
    </r>
    <r>
      <rPr>
        <sz val="11"/>
        <color theme="1"/>
        <rFont val="Times New Roman"/>
        <family val="1"/>
      </rPr>
      <t>53</t>
    </r>
    <r>
      <rPr>
        <sz val="11"/>
        <color theme="1"/>
        <rFont val="細明體"/>
        <family val="3"/>
        <charset val="136"/>
      </rPr>
      <t>營造業資本結構－按等級別及實際運用資產淨額分</t>
    </r>
    <phoneticPr fontId="4" type="noConversion"/>
  </si>
  <si>
    <r>
      <rPr>
        <sz val="11"/>
        <color theme="1"/>
        <rFont val="細明體"/>
        <family val="3"/>
        <charset val="136"/>
      </rPr>
      <t>表</t>
    </r>
    <r>
      <rPr>
        <sz val="11"/>
        <color theme="1"/>
        <rFont val="Times New Roman"/>
        <family val="1"/>
      </rPr>
      <t xml:space="preserve">54 </t>
    </r>
    <r>
      <rPr>
        <sz val="11"/>
        <color theme="1"/>
        <rFont val="細明體"/>
        <family val="3"/>
        <charset val="136"/>
      </rPr>
      <t>營造業資本生產力－按等級別及實際運用資產淨額分</t>
    </r>
    <phoneticPr fontId="4" type="noConversion"/>
  </si>
  <si>
    <r>
      <t>113</t>
    </r>
    <r>
      <rPr>
        <sz val="12"/>
        <color theme="1"/>
        <rFont val="標楷體"/>
        <family val="4"/>
        <charset val="136"/>
      </rPr>
      <t>年</t>
    </r>
    <phoneticPr fontId="4" type="noConversion"/>
  </si>
  <si>
    <r>
      <t>113</t>
    </r>
    <r>
      <rPr>
        <sz val="12"/>
        <color theme="1"/>
        <rFont val="標楷體"/>
        <family val="4"/>
        <charset val="136"/>
      </rPr>
      <t>年</t>
    </r>
    <phoneticPr fontId="4" type="noConversion"/>
  </si>
  <si>
    <r>
      <rPr>
        <sz val="11"/>
        <color theme="1"/>
        <rFont val="細明體"/>
        <family val="3"/>
        <charset val="136"/>
      </rPr>
      <t>表</t>
    </r>
    <r>
      <rPr>
        <sz val="11"/>
        <color theme="1"/>
        <rFont val="Times New Roman"/>
        <family val="1"/>
      </rPr>
      <t>55</t>
    </r>
    <r>
      <rPr>
        <sz val="11"/>
        <color theme="1"/>
        <rFont val="細明體"/>
        <family val="3"/>
        <charset val="136"/>
      </rPr>
      <t>營造業實際運用資產淨額獲利率－按等級別及實際運用資產淨額分</t>
    </r>
    <phoneticPr fontId="4" type="noConversion"/>
  </si>
  <si>
    <r>
      <t>全年使用派遣勞工所承攬之工程別</t>
    </r>
    <r>
      <rPr>
        <sz val="11"/>
        <rFont val="標楷體"/>
        <family val="4"/>
        <charset val="136"/>
      </rPr>
      <t>─按經營特性分</t>
    </r>
    <phoneticPr fontId="22" type="noConversion"/>
  </si>
  <si>
    <t>$移工專案</t>
  </si>
  <si>
    <t>5 引進移工</t>
  </si>
  <si>
    <t>6 其他</t>
  </si>
  <si>
    <t>1 專案引進移工</t>
  </si>
  <si>
    <t>2 一般營造業移工</t>
  </si>
  <si>
    <t>表八十七  全年使用派遣勞工所承攬之工程別─按經營特性分</t>
    <phoneticPr fontId="6" type="noConversion"/>
  </si>
  <si>
    <t>專任工程人員</t>
    <phoneticPr fontId="6" type="noConversion"/>
  </si>
  <si>
    <t>專任工程人員</t>
    <phoneticPr fontId="6" type="noConversion"/>
  </si>
  <si>
    <t>2 公共專業營造工程</t>
  </si>
  <si>
    <t>3 公共其他房屋工程</t>
  </si>
  <si>
    <t>4 公共其他營建工程</t>
  </si>
  <si>
    <t>6 私人專業營造工程</t>
  </si>
  <si>
    <t>7 私人其他房屋工程</t>
  </si>
  <si>
    <t>8 私人其他營建工程</t>
  </si>
  <si>
    <t>1 純政府工程</t>
  </si>
  <si>
    <t>2 政府工程50%以上</t>
  </si>
  <si>
    <t>3 政府工程未滿50%</t>
  </si>
  <si>
    <t>4 無承攬政府工程</t>
  </si>
  <si>
    <t>專業營造業</t>
    <phoneticPr fontId="4" type="noConversion"/>
  </si>
  <si>
    <t>專業營造工程</t>
    <phoneticPr fontId="6" type="noConversion"/>
  </si>
  <si>
    <t>公共工程類</t>
    <phoneticPr fontId="6" type="noConversion"/>
  </si>
  <si>
    <t>重機械操作</t>
  </si>
  <si>
    <t>重機械操作</t>
    <phoneticPr fontId="6" type="noConversion"/>
  </si>
  <si>
    <t>自營
作業者
及無酬
家屬
工作者</t>
    <phoneticPr fontId="6" type="noConversion"/>
  </si>
  <si>
    <t>項目</t>
  </si>
  <si>
    <t>專任工程人員</t>
  </si>
  <si>
    <t>水土保持</t>
  </si>
  <si>
    <t>應用地質</t>
  </si>
  <si>
    <t>工地主任</t>
  </si>
  <si>
    <t>工程師、技術員</t>
  </si>
  <si>
    <t>模板</t>
  </si>
  <si>
    <t>混凝</t>
  </si>
  <si>
    <t>鋼筋</t>
  </si>
  <si>
    <t>電銲</t>
  </si>
  <si>
    <t>造園景觀</t>
  </si>
  <si>
    <t>建築塗裝</t>
  </si>
  <si>
    <t>營建防水</t>
  </si>
  <si>
    <t>工地領班</t>
  </si>
  <si>
    <t>工地監工</t>
  </si>
  <si>
    <t>模板工</t>
  </si>
  <si>
    <t>泥水工</t>
  </si>
  <si>
    <t>推土機</t>
  </si>
  <si>
    <t>平路機</t>
  </si>
  <si>
    <t>鏟裝機</t>
  </si>
  <si>
    <t>挖土機</t>
  </si>
  <si>
    <t>空壓機</t>
  </si>
  <si>
    <t>壓路機</t>
  </si>
  <si>
    <t>起重機</t>
  </si>
  <si>
    <t>小工</t>
  </si>
  <si>
    <t>學徒</t>
  </si>
  <si>
    <t>清潔工</t>
  </si>
  <si>
    <t>雜工</t>
  </si>
  <si>
    <t>B110_1</t>
  </si>
  <si>
    <t>B111_1</t>
  </si>
  <si>
    <t>土木技師</t>
  </si>
  <si>
    <t>大地技師</t>
  </si>
  <si>
    <t>化學技師</t>
  </si>
  <si>
    <t>水土保持技師</t>
  </si>
  <si>
    <t>水利技師</t>
  </si>
  <si>
    <t>測量技師</t>
  </si>
  <si>
    <t>結構技師</t>
  </si>
  <si>
    <t>園藝技師</t>
  </si>
  <si>
    <t>電機技師</t>
  </si>
  <si>
    <t>機械技師</t>
  </si>
  <si>
    <t>應用地質技師</t>
  </si>
  <si>
    <t>環工技師</t>
  </si>
  <si>
    <t>環境技師</t>
  </si>
  <si>
    <t>B112_1</t>
  </si>
  <si>
    <t>B113_1</t>
  </si>
  <si>
    <t>B114_1</t>
  </si>
  <si>
    <t>B115_1</t>
  </si>
  <si>
    <t>基層勞工員工</t>
  </si>
  <si>
    <t>B116_1</t>
  </si>
  <si>
    <t>B117_1</t>
  </si>
  <si>
    <r>
      <rPr>
        <b/>
        <sz val="12"/>
        <color theme="1"/>
        <rFont val="細明體"/>
        <family val="3"/>
        <charset val="136"/>
      </rPr>
      <t>表70</t>
    </r>
    <r>
      <rPr>
        <b/>
        <sz val="12"/>
        <color theme="1"/>
        <rFont val="標楷體"/>
        <family val="4"/>
        <charset val="136"/>
      </rPr>
      <t>全年勞動報酬</t>
    </r>
    <phoneticPr fontId="6" type="noConversion"/>
  </si>
  <si>
    <t>110年</t>
  </si>
  <si>
    <t>直接及間接人工成本</t>
    <phoneticPr fontId="6" type="noConversion"/>
  </si>
  <si>
    <r>
      <rPr>
        <b/>
        <sz val="11"/>
        <color theme="1"/>
        <rFont val="細明體"/>
        <family val="3"/>
        <charset val="136"/>
      </rPr>
      <t>表</t>
    </r>
    <r>
      <rPr>
        <b/>
        <sz val="11"/>
        <color theme="1"/>
        <rFont val="Times New Roman"/>
        <family val="1"/>
      </rPr>
      <t>71</t>
    </r>
    <r>
      <rPr>
        <b/>
        <sz val="11"/>
        <color theme="1"/>
        <rFont val="細明體"/>
        <family val="3"/>
        <charset val="136"/>
      </rPr>
      <t>全年各項收入分配</t>
    </r>
    <phoneticPr fontId="4" type="noConversion"/>
  </si>
  <si>
    <r>
      <t>113</t>
    </r>
    <r>
      <rPr>
        <sz val="12"/>
        <color theme="1"/>
        <rFont val="標楷體"/>
        <family val="4"/>
        <charset val="136"/>
      </rPr>
      <t>年</t>
    </r>
    <phoneticPr fontId="4" type="noConversion"/>
  </si>
  <si>
    <r>
      <t>113</t>
    </r>
    <r>
      <rPr>
        <sz val="12"/>
        <color theme="1"/>
        <rFont val="標楷體"/>
        <family val="4"/>
        <charset val="136"/>
      </rPr>
      <t>年</t>
    </r>
    <phoneticPr fontId="4" type="noConversion"/>
  </si>
  <si>
    <r>
      <rPr>
        <b/>
        <sz val="11"/>
        <color theme="1"/>
        <rFont val="細明體"/>
        <family val="3"/>
        <charset val="136"/>
      </rPr>
      <t>表</t>
    </r>
    <r>
      <rPr>
        <b/>
        <sz val="11"/>
        <color theme="1"/>
        <rFont val="Times New Roman"/>
        <family val="1"/>
      </rPr>
      <t xml:space="preserve">72 </t>
    </r>
    <r>
      <rPr>
        <b/>
        <sz val="11"/>
        <color theme="1"/>
        <rFont val="細明體"/>
        <family val="3"/>
        <charset val="136"/>
      </rPr>
      <t>全年各項支出分配</t>
    </r>
    <phoneticPr fontId="4" type="noConversion"/>
  </si>
  <si>
    <r>
      <rPr>
        <b/>
        <sz val="12"/>
        <color theme="1"/>
        <rFont val="細明體"/>
        <family val="3"/>
        <charset val="136"/>
      </rPr>
      <t>表</t>
    </r>
    <r>
      <rPr>
        <b/>
        <sz val="12"/>
        <color theme="1"/>
        <rFont val="Times New Roman"/>
        <family val="1"/>
      </rPr>
      <t xml:space="preserve">73 </t>
    </r>
    <r>
      <rPr>
        <b/>
        <sz val="12"/>
        <color theme="1"/>
        <rFont val="標楷體"/>
        <family val="4"/>
        <charset val="136"/>
      </rPr>
      <t>全年各項支出分配之比例</t>
    </r>
    <phoneticPr fontId="4" type="noConversion"/>
  </si>
  <si>
    <t xml:space="preserve">… </t>
  </si>
  <si>
    <r>
      <t>113</t>
    </r>
    <r>
      <rPr>
        <sz val="12"/>
        <color theme="1"/>
        <rFont val="標楷體"/>
        <family val="4"/>
        <charset val="136"/>
      </rPr>
      <t>年</t>
    </r>
    <phoneticPr fontId="4" type="noConversion"/>
  </si>
  <si>
    <r>
      <t>113</t>
    </r>
    <r>
      <rPr>
        <sz val="12"/>
        <color theme="1"/>
        <rFont val="標楷體"/>
        <family val="4"/>
        <charset val="136"/>
      </rPr>
      <t>年</t>
    </r>
    <phoneticPr fontId="4" type="noConversion"/>
  </si>
  <si>
    <r>
      <t>113</t>
    </r>
    <r>
      <rPr>
        <sz val="12"/>
        <color theme="1"/>
        <rFont val="細明體"/>
        <family val="3"/>
        <charset val="136"/>
      </rPr>
      <t>年</t>
    </r>
    <phoneticPr fontId="4" type="noConversion"/>
  </si>
  <si>
    <t>表78生產總額結構分配</t>
    <phoneticPr fontId="4" type="noConversion"/>
  </si>
  <si>
    <r>
      <t>113</t>
    </r>
    <r>
      <rPr>
        <b/>
        <sz val="12"/>
        <color theme="1"/>
        <rFont val="標楷體"/>
        <family val="4"/>
        <charset val="136"/>
      </rPr>
      <t>年</t>
    </r>
    <phoneticPr fontId="4" type="noConversion"/>
  </si>
  <si>
    <r>
      <t>113</t>
    </r>
    <r>
      <rPr>
        <b/>
        <sz val="12"/>
        <color theme="1"/>
        <rFont val="標楷體"/>
        <family val="4"/>
        <charset val="136"/>
      </rPr>
      <t>年</t>
    </r>
    <phoneticPr fontId="4" type="noConversion"/>
  </si>
  <si>
    <r>
      <rPr>
        <b/>
        <sz val="12"/>
        <color theme="1"/>
        <rFont val="細明體"/>
        <family val="3"/>
        <charset val="136"/>
      </rPr>
      <t>表</t>
    </r>
    <r>
      <rPr>
        <b/>
        <sz val="12"/>
        <color theme="1"/>
        <rFont val="Times New Roman"/>
        <family val="1"/>
      </rPr>
      <t>81</t>
    </r>
    <r>
      <rPr>
        <b/>
        <sz val="7"/>
        <color theme="1"/>
        <rFont val="Times New Roman"/>
        <family val="1"/>
      </rPr>
      <t xml:space="preserve"> </t>
    </r>
    <r>
      <rPr>
        <b/>
        <sz val="12"/>
        <color theme="1"/>
        <rFont val="標楷體"/>
        <family val="4"/>
        <charset val="136"/>
      </rPr>
      <t>各項營建工程價值來自政府部門及公營事業機構之比例</t>
    </r>
    <phoneticPr fontId="4" type="noConversion"/>
  </si>
  <si>
    <r>
      <rPr>
        <b/>
        <sz val="12"/>
        <color theme="1"/>
        <rFont val="細明體"/>
        <family val="3"/>
        <charset val="136"/>
      </rPr>
      <t>表68</t>
    </r>
    <r>
      <rPr>
        <b/>
        <sz val="12"/>
        <color theme="1"/>
        <rFont val="標楷體"/>
        <family val="4"/>
        <charset val="136"/>
      </rPr>
      <t>年底員工人數</t>
    </r>
    <phoneticPr fontId="6" type="noConversion"/>
  </si>
  <si>
    <t>113年</t>
  </si>
  <si>
    <r>
      <rPr>
        <b/>
        <sz val="12"/>
        <color theme="1"/>
        <rFont val="細明體"/>
        <family val="3"/>
        <charset val="136"/>
      </rPr>
      <t>表</t>
    </r>
    <r>
      <rPr>
        <b/>
        <sz val="12"/>
        <color theme="1"/>
        <rFont val="Times New Roman"/>
        <family val="1"/>
      </rPr>
      <t>69</t>
    </r>
    <r>
      <rPr>
        <b/>
        <sz val="12"/>
        <color theme="1"/>
        <rFont val="標楷體"/>
        <family val="4"/>
        <charset val="136"/>
      </rPr>
      <t>年底僱用員工人數</t>
    </r>
    <r>
      <rPr>
        <b/>
        <sz val="12"/>
        <color theme="1"/>
        <rFont val="Times New Roman"/>
        <family val="1"/>
      </rPr>
      <t>-</t>
    </r>
    <r>
      <rPr>
        <b/>
        <sz val="12"/>
        <color theme="1"/>
        <rFont val="標楷體"/>
        <family val="4"/>
        <charset val="136"/>
      </rPr>
      <t>按等級別</t>
    </r>
    <phoneticPr fontId="6" type="noConversion"/>
  </si>
  <si>
    <r>
      <t>職</t>
    </r>
    <r>
      <rPr>
        <sz val="6"/>
        <color theme="1"/>
        <rFont val="Times New Roman"/>
        <family val="1"/>
      </rPr>
      <t xml:space="preserve">  </t>
    </r>
    <r>
      <rPr>
        <sz val="6"/>
        <color theme="1"/>
        <rFont val="標楷體"/>
        <family val="4"/>
        <charset val="136"/>
      </rPr>
      <t>員</t>
    </r>
    <phoneticPr fontId="6" type="noConversion"/>
  </si>
  <si>
    <r>
      <t>工</t>
    </r>
    <r>
      <rPr>
        <sz val="6"/>
        <color theme="1"/>
        <rFont val="Times New Roman"/>
        <family val="1"/>
      </rPr>
      <t xml:space="preserve">  </t>
    </r>
    <r>
      <rPr>
        <sz val="6"/>
        <color theme="1"/>
        <rFont val="標楷體"/>
        <family val="4"/>
        <charset val="136"/>
      </rPr>
      <t>員</t>
    </r>
    <phoneticPr fontId="6" type="noConversion"/>
  </si>
  <si>
    <r>
      <rPr>
        <sz val="11"/>
        <color theme="1"/>
        <rFont val="細明體"/>
        <family val="3"/>
        <charset val="136"/>
      </rPr>
      <t>職</t>
    </r>
    <r>
      <rPr>
        <sz val="11"/>
        <color theme="1"/>
        <rFont val="細明體"/>
        <family val="3"/>
        <charset val="136"/>
      </rPr>
      <t>員</t>
    </r>
    <phoneticPr fontId="6" type="noConversion"/>
  </si>
  <si>
    <r>
      <rPr>
        <sz val="11"/>
        <color theme="1"/>
        <rFont val="細明體"/>
        <family val="3"/>
        <charset val="136"/>
      </rPr>
      <t>工</t>
    </r>
    <r>
      <rPr>
        <sz val="11"/>
        <color theme="1"/>
        <rFont val="細明體"/>
        <family val="3"/>
        <charset val="136"/>
      </rPr>
      <t>員</t>
    </r>
    <phoneticPr fontId="6" type="noConversion"/>
  </si>
  <si>
    <t>利潤</t>
    <phoneticPr fontId="4" type="noConversion"/>
  </si>
  <si>
    <r>
      <t>113</t>
    </r>
    <r>
      <rPr>
        <b/>
        <sz val="11"/>
        <color theme="1"/>
        <rFont val="細明體"/>
        <family val="3"/>
        <charset val="136"/>
      </rPr>
      <t>年</t>
    </r>
    <phoneticPr fontId="4" type="noConversion"/>
  </si>
  <si>
    <r>
      <t>112</t>
    </r>
    <r>
      <rPr>
        <b/>
        <sz val="11"/>
        <color theme="1"/>
        <rFont val="細明體"/>
        <family val="3"/>
        <charset val="136"/>
      </rPr>
      <t>年</t>
    </r>
    <phoneticPr fontId="4" type="noConversion"/>
  </si>
  <si>
    <t>總計</t>
    <phoneticPr fontId="4" type="noConversion"/>
  </si>
  <si>
    <t>結論</t>
    <phoneticPr fontId="4" type="noConversion"/>
  </si>
  <si>
    <r>
      <t>113</t>
    </r>
    <r>
      <rPr>
        <sz val="12"/>
        <color theme="1"/>
        <rFont val="細明體"/>
        <family val="3"/>
        <charset val="136"/>
      </rPr>
      <t>年</t>
    </r>
    <phoneticPr fontId="22" type="noConversion"/>
  </si>
  <si>
    <r>
      <t>112</t>
    </r>
    <r>
      <rPr>
        <sz val="12"/>
        <color theme="1"/>
        <rFont val="細明體"/>
        <family val="3"/>
        <charset val="136"/>
      </rPr>
      <t>年</t>
    </r>
    <phoneticPr fontId="22" type="noConversion"/>
  </si>
  <si>
    <t>%</t>
    <phoneticPr fontId="22" type="noConversion"/>
  </si>
  <si>
    <t>%</t>
    <phoneticPr fontId="22" type="noConversion"/>
  </si>
  <si>
    <t>基層勞工</t>
    <phoneticPr fontId="6" type="noConversion"/>
  </si>
  <si>
    <r>
      <t>112</t>
    </r>
    <r>
      <rPr>
        <sz val="11"/>
        <color theme="1"/>
        <rFont val="細明體"/>
        <family val="3"/>
        <charset val="136"/>
      </rPr>
      <t>年</t>
    </r>
    <phoneticPr fontId="6" type="noConversion"/>
  </si>
  <si>
    <r>
      <t>113</t>
    </r>
    <r>
      <rPr>
        <sz val="11"/>
        <color theme="1"/>
        <rFont val="細明體"/>
        <family val="3"/>
        <charset val="136"/>
      </rPr>
      <t>年</t>
    </r>
    <phoneticPr fontId="6" type="noConversion"/>
  </si>
  <si>
    <r>
      <t xml:space="preserve">營造業經濟概況調查
</t>
    </r>
    <r>
      <rPr>
        <sz val="28"/>
        <rFont val="微軟正黑體"/>
        <family val="2"/>
        <charset val="136"/>
      </rPr>
      <t>審核後初步統計結果表</t>
    </r>
    <r>
      <rPr>
        <sz val="36"/>
        <rFont val="微軟正黑體"/>
        <family val="2"/>
        <charset val="136"/>
      </rPr>
      <t xml:space="preserve">
</t>
    </r>
    <r>
      <rPr>
        <sz val="18"/>
        <rFont val="微軟正黑體"/>
        <family val="2"/>
        <charset val="136"/>
      </rPr>
      <t>調查時間：民國114年6月1日至7月31日</t>
    </r>
    <phoneticPr fontId="6" type="noConversion"/>
  </si>
  <si>
    <t>增減</t>
    <phoneticPr fontId="6" type="noConversion"/>
  </si>
  <si>
    <t>總計</t>
    <phoneticPr fontId="6" type="noConversion"/>
  </si>
  <si>
    <t>B806資本或股本(實收)</t>
  </si>
  <si>
    <t>B504直接及間接人工成本與職工福利</t>
  </si>
  <si>
    <t>B514薪資支出與福利</t>
  </si>
  <si>
    <t>B110_2</t>
  </si>
  <si>
    <t>B110_3</t>
  </si>
  <si>
    <t>B111_2</t>
  </si>
  <si>
    <t>B111_3</t>
  </si>
  <si>
    <t>B112_2</t>
  </si>
  <si>
    <t>B112_3</t>
  </si>
  <si>
    <t>B113_2</t>
  </si>
  <si>
    <t>B113_3</t>
  </si>
  <si>
    <t>B114_2</t>
  </si>
  <si>
    <t>B114_3</t>
  </si>
  <si>
    <t>B115_2</t>
  </si>
  <si>
    <t>B115_3</t>
  </si>
  <si>
    <t>B116_2</t>
  </si>
  <si>
    <t>B116_3</t>
  </si>
  <si>
    <t>B117_2</t>
  </si>
  <si>
    <t>B117_3</t>
  </si>
  <si>
    <r>
      <rPr>
        <sz val="12"/>
        <color theme="1"/>
        <rFont val="細明體"/>
        <family val="3"/>
        <charset val="136"/>
      </rPr>
      <t>表</t>
    </r>
    <r>
      <rPr>
        <sz val="12"/>
        <color theme="1"/>
        <rFont val="Times New Roman"/>
        <family val="1"/>
      </rPr>
      <t>21.113</t>
    </r>
    <r>
      <rPr>
        <sz val="12"/>
        <color theme="1"/>
        <rFont val="細明體"/>
        <family val="3"/>
        <charset val="136"/>
      </rPr>
      <t>年營造業從業員工－按項目分</t>
    </r>
    <phoneticPr fontId="6" type="noConversion"/>
  </si>
  <si>
    <t>B701存料</t>
  </si>
  <si>
    <t>B702建築用地</t>
  </si>
  <si>
    <t>B703在建工程及待售房屋</t>
  </si>
  <si>
    <t>B704現金及其他流動資產</t>
  </si>
  <si>
    <t>B705土地</t>
  </si>
  <si>
    <t>B714未完工程及預付購置設備</t>
  </si>
  <si>
    <t>B715長期投資</t>
  </si>
  <si>
    <t>B716使用權資產淨額</t>
  </si>
  <si>
    <t>B717投資性不動產</t>
  </si>
  <si>
    <t>B718無形資產</t>
  </si>
  <si>
    <t>B719其他資產</t>
  </si>
  <si>
    <t>B706房屋及其他營建</t>
  </si>
  <si>
    <t>B708運輸設備</t>
  </si>
  <si>
    <t>B710機械設備</t>
  </si>
  <si>
    <t>B712辦公設備及雜項設備</t>
  </si>
  <si>
    <t>B803長期負債</t>
  </si>
  <si>
    <t>B804其他負債</t>
  </si>
  <si>
    <t>B807公積及盈餘</t>
  </si>
  <si>
    <t>B604營業收入小計</t>
  </si>
  <si>
    <t>B526發包給調查對象的發包工程款</t>
  </si>
  <si>
    <t>B325合計工程價值(元)_業主</t>
  </si>
  <si>
    <t>B505出售房地產土地成本</t>
  </si>
  <si>
    <t>B502營建材料耗用價值</t>
  </si>
  <si>
    <t>B506工程費用-租金支出</t>
  </si>
  <si>
    <t>B519研究發展費用性支出</t>
  </si>
  <si>
    <t>B507工程費用-稅捐支出</t>
  </si>
  <si>
    <t>B508工程費用-折舊支出</t>
  </si>
  <si>
    <t>B509工程費用-其他成本支出</t>
  </si>
  <si>
    <t>B515租金支出</t>
  </si>
  <si>
    <t>B516稅捐及規費</t>
  </si>
  <si>
    <t>B5171自有固定資產折舊</t>
  </si>
  <si>
    <t>B5172使用權資產折舊</t>
  </si>
  <si>
    <t>B518呆帳損失及捐贈</t>
  </si>
  <si>
    <t>B520其他營業費用</t>
  </si>
  <si>
    <t>B524非營業損失小計</t>
  </si>
  <si>
    <t>B5221租賃負債利息支出</t>
  </si>
  <si>
    <t>B5223其他利息支出</t>
  </si>
  <si>
    <t>B523其他非營業支出</t>
  </si>
  <si>
    <r>
      <rPr>
        <b/>
        <sz val="12"/>
        <color theme="1"/>
        <rFont val="細明體"/>
        <family val="3"/>
        <charset val="136"/>
      </rPr>
      <t>表</t>
    </r>
    <r>
      <rPr>
        <b/>
        <sz val="12"/>
        <color theme="1"/>
        <rFont val="Times New Roman"/>
        <family val="1"/>
      </rPr>
      <t>15</t>
    </r>
    <r>
      <rPr>
        <b/>
        <sz val="7"/>
        <color theme="1"/>
        <rFont val="Times New Roman"/>
        <family val="1"/>
      </rPr>
      <t xml:space="preserve">  </t>
    </r>
    <r>
      <rPr>
        <b/>
        <sz val="12"/>
        <color theme="1"/>
        <rFont val="標楷體"/>
        <family val="4"/>
        <charset val="136"/>
      </rPr>
      <t>營造業平均每企業經營規模－按收入總額分</t>
    </r>
    <phoneticPr fontId="4" type="noConversion"/>
  </si>
  <si>
    <r>
      <rPr>
        <b/>
        <sz val="12"/>
        <color theme="1"/>
        <rFont val="細明體"/>
        <family val="3"/>
        <charset val="136"/>
      </rPr>
      <t>表</t>
    </r>
    <r>
      <rPr>
        <b/>
        <sz val="12"/>
        <color theme="1"/>
        <rFont val="Times New Roman"/>
        <family val="1"/>
      </rPr>
      <t>16</t>
    </r>
    <r>
      <rPr>
        <b/>
        <sz val="7"/>
        <color theme="1"/>
        <rFont val="Times New Roman"/>
        <family val="1"/>
      </rPr>
      <t xml:space="preserve">   </t>
    </r>
    <r>
      <rPr>
        <b/>
        <sz val="12"/>
        <color theme="1"/>
        <rFont val="標楷體"/>
        <family val="4"/>
        <charset val="136"/>
      </rPr>
      <t>營造業平均每企業收入總額－按經營特性別分</t>
    </r>
    <phoneticPr fontId="4" type="noConversion"/>
  </si>
  <si>
    <r>
      <rPr>
        <sz val="11"/>
        <color theme="1"/>
        <rFont val="細明體"/>
        <family val="3"/>
        <charset val="136"/>
      </rPr>
      <t>表18</t>
    </r>
    <r>
      <rPr>
        <sz val="11"/>
        <color theme="1"/>
        <rFont val="Times New Roman"/>
        <family val="1"/>
      </rPr>
      <t xml:space="preserve"> </t>
    </r>
    <r>
      <rPr>
        <sz val="11"/>
        <color theme="1"/>
        <rFont val="細明體"/>
        <family val="3"/>
        <charset val="136"/>
      </rPr>
      <t>營造業平均每企業實際運用資產淨額－按經營特性別分</t>
    </r>
    <phoneticPr fontId="4" type="noConversion"/>
  </si>
  <si>
    <r>
      <t xml:space="preserve"> </t>
    </r>
    <r>
      <rPr>
        <sz val="11"/>
        <color theme="1"/>
        <rFont val="細明體"/>
        <family val="3"/>
        <charset val="136"/>
      </rPr>
      <t>表</t>
    </r>
    <r>
      <rPr>
        <sz val="11"/>
        <color theme="1"/>
        <rFont val="Times New Roman"/>
        <family val="1"/>
      </rPr>
      <t>19. 111</t>
    </r>
    <r>
      <rPr>
        <sz val="11"/>
        <color theme="1"/>
        <rFont val="細明體"/>
        <family val="3"/>
        <charset val="136"/>
      </rPr>
      <t>年營造業從業員工人數分配－按經營特性別分</t>
    </r>
    <phoneticPr fontId="4" type="noConversion"/>
  </si>
  <si>
    <t>貼這個表是為了樣本數</t>
    <phoneticPr fontId="4" type="noConversion"/>
  </si>
  <si>
    <t>16 引進外籍移工</t>
  </si>
  <si>
    <t>17 其他</t>
  </si>
  <si>
    <t>B9請問貴企業對今年營造業景氣看法</t>
  </si>
  <si>
    <t>專業工程技術士</t>
  </si>
  <si>
    <t>A4_1請問依照貴公司的財務及專業技術人力(工地主任、專業技師等)狀況，一年內承攬總額是否有能力執行超過資本額20倍以上金額的工程</t>
  </si>
  <si>
    <t>$能力</t>
  </si>
  <si>
    <t>1 增資</t>
  </si>
  <si>
    <t>2 聯合承攬</t>
  </si>
  <si>
    <t>3 其他</t>
  </si>
  <si>
    <t>A4_2請問依照貴公司的財務及專業技術人力(工地主任、專業技師等)狀況、「營造業承攬工程造價限額工程規模範圍申報淨值及一定期間承攬總額認定辦法」規定，貴公司有沒有能力承攬超過造價限額(10倍資本額)之工程?(限甲等綜合營造業及專業營造業填寫)</t>
  </si>
  <si>
    <t>$10倍能力</t>
  </si>
  <si>
    <r>
      <t xml:space="preserve"> </t>
    </r>
    <r>
      <rPr>
        <sz val="12"/>
        <color theme="1"/>
        <rFont val="細明體"/>
        <family val="3"/>
        <charset val="136"/>
      </rPr>
      <t>表</t>
    </r>
    <r>
      <rPr>
        <sz val="12"/>
        <color theme="1"/>
        <rFont val="Times New Roman"/>
        <family val="1"/>
      </rPr>
      <t>24</t>
    </r>
    <r>
      <rPr>
        <sz val="12"/>
        <color theme="1"/>
        <rFont val="細明體"/>
        <family val="3"/>
        <charset val="136"/>
      </rPr>
      <t>營造業勞動報酬占各項支出總額比例－按等級別分</t>
    </r>
    <phoneticPr fontId="4" type="noConversion"/>
  </si>
  <si>
    <r>
      <rPr>
        <b/>
        <sz val="12"/>
        <color theme="1"/>
        <rFont val="細明體"/>
        <family val="3"/>
        <charset val="136"/>
      </rPr>
      <t>表</t>
    </r>
    <r>
      <rPr>
        <b/>
        <sz val="12"/>
        <color theme="1"/>
        <rFont val="Times New Roman"/>
        <family val="1"/>
      </rPr>
      <t>25</t>
    </r>
    <r>
      <rPr>
        <b/>
        <sz val="7"/>
        <color theme="1"/>
        <rFont val="Times New Roman"/>
        <family val="1"/>
      </rPr>
      <t xml:space="preserve">  </t>
    </r>
    <r>
      <rPr>
        <b/>
        <sz val="12"/>
        <color theme="1"/>
        <rFont val="標楷體"/>
        <family val="4"/>
        <charset val="136"/>
      </rPr>
      <t>營造業全年收入總額－按等級別分</t>
    </r>
    <phoneticPr fontId="4" type="noConversion"/>
  </si>
  <si>
    <r>
      <rPr>
        <b/>
        <sz val="11"/>
        <color theme="1"/>
        <rFont val="細明體"/>
        <family val="3"/>
        <charset val="136"/>
      </rPr>
      <t>表</t>
    </r>
    <r>
      <rPr>
        <b/>
        <sz val="11"/>
        <color theme="1"/>
        <rFont val="Times New Roman"/>
        <family val="1"/>
      </rPr>
      <t xml:space="preserve">26 </t>
    </r>
    <r>
      <rPr>
        <b/>
        <sz val="11"/>
        <color theme="1"/>
        <rFont val="細明體"/>
        <family val="3"/>
        <charset val="136"/>
      </rPr>
      <t>營造業全年各項收入分配</t>
    </r>
    <phoneticPr fontId="4" type="noConversion"/>
  </si>
  <si>
    <r>
      <rPr>
        <sz val="11"/>
        <color theme="1"/>
        <rFont val="細明體"/>
        <family val="3"/>
        <charset val="136"/>
      </rPr>
      <t>表27</t>
    </r>
    <r>
      <rPr>
        <sz val="11"/>
        <color theme="1"/>
        <rFont val="Times New Roman"/>
        <family val="1"/>
      </rPr>
      <t xml:space="preserve"> </t>
    </r>
    <r>
      <rPr>
        <sz val="11"/>
        <color theme="1"/>
        <rFont val="細明體"/>
        <family val="3"/>
        <charset val="136"/>
      </rPr>
      <t>營造業全年各項支出總額－按等級別分</t>
    </r>
    <phoneticPr fontId="4" type="noConversion"/>
  </si>
  <si>
    <r>
      <t>113</t>
    </r>
    <r>
      <rPr>
        <sz val="12"/>
        <color theme="1"/>
        <rFont val="標楷體"/>
        <family val="4"/>
        <charset val="136"/>
      </rPr>
      <t>年</t>
    </r>
    <phoneticPr fontId="4" type="noConversion"/>
  </si>
  <si>
    <r>
      <rPr>
        <b/>
        <sz val="11"/>
        <color theme="1"/>
        <rFont val="細明體"/>
        <family val="3"/>
        <charset val="136"/>
      </rPr>
      <t>表</t>
    </r>
    <r>
      <rPr>
        <b/>
        <sz val="11"/>
        <color theme="1"/>
        <rFont val="Times New Roman"/>
        <family val="1"/>
      </rPr>
      <t xml:space="preserve">29. </t>
    </r>
    <r>
      <rPr>
        <b/>
        <sz val="11"/>
        <color theme="1"/>
        <rFont val="細明體"/>
        <family val="3"/>
        <charset val="136"/>
      </rPr>
      <t>營造業實際運用資產淨額－按等級別分</t>
    </r>
    <r>
      <rPr>
        <b/>
        <sz val="11"/>
        <color theme="1"/>
        <rFont val="Times New Roman"/>
        <family val="1"/>
      </rPr>
      <t xml:space="preserve"> </t>
    </r>
    <phoneticPr fontId="4" type="noConversion"/>
  </si>
  <si>
    <t>億</t>
    <phoneticPr fontId="4" type="noConversion"/>
  </si>
  <si>
    <t>乙等綜合</t>
    <phoneticPr fontId="4" type="noConversion"/>
  </si>
  <si>
    <t>表31 113年營造業自有資產淨額分配</t>
    <phoneticPr fontId="4" type="noConversion"/>
  </si>
  <si>
    <r>
      <rPr>
        <sz val="12"/>
        <color theme="1"/>
        <rFont val="細明體"/>
        <family val="3"/>
        <charset val="136"/>
      </rPr>
      <t>表</t>
    </r>
    <r>
      <rPr>
        <sz val="12"/>
        <color theme="1"/>
        <rFont val="Times New Roman"/>
        <family val="1"/>
      </rPr>
      <t>34</t>
    </r>
    <r>
      <rPr>
        <sz val="12"/>
        <color theme="1"/>
        <rFont val="細明體"/>
        <family val="3"/>
        <charset val="136"/>
      </rPr>
      <t>營造業生產總額－按經營特性別分</t>
    </r>
    <phoneticPr fontId="4" type="noConversion"/>
  </si>
  <si>
    <r>
      <rPr>
        <b/>
        <sz val="12"/>
        <color theme="1"/>
        <rFont val="細明體"/>
        <family val="3"/>
        <charset val="136"/>
      </rPr>
      <t>表</t>
    </r>
    <r>
      <rPr>
        <b/>
        <sz val="12"/>
        <color theme="1"/>
        <rFont val="Times New Roman"/>
        <family val="1"/>
      </rPr>
      <t>35</t>
    </r>
    <r>
      <rPr>
        <b/>
        <sz val="7"/>
        <color theme="1"/>
        <rFont val="Times New Roman"/>
        <family val="1"/>
      </rPr>
      <t xml:space="preserve"> </t>
    </r>
    <r>
      <rPr>
        <b/>
        <sz val="12"/>
        <color theme="1"/>
        <rFont val="標楷體"/>
        <family val="4"/>
        <charset val="136"/>
      </rPr>
      <t>營造業家數及生產總額－按經營規模分</t>
    </r>
    <phoneticPr fontId="4" type="noConversion"/>
  </si>
  <si>
    <r>
      <rPr>
        <b/>
        <sz val="12"/>
        <color theme="1"/>
        <rFont val="細明體"/>
        <family val="3"/>
        <charset val="136"/>
      </rPr>
      <t>表</t>
    </r>
    <r>
      <rPr>
        <b/>
        <sz val="12"/>
        <color theme="1"/>
        <rFont val="Times New Roman"/>
        <family val="1"/>
      </rPr>
      <t>36</t>
    </r>
    <r>
      <rPr>
        <b/>
        <sz val="7"/>
        <color theme="1"/>
        <rFont val="Times New Roman"/>
        <family val="1"/>
      </rPr>
      <t xml:space="preserve"> </t>
    </r>
    <r>
      <rPr>
        <b/>
        <sz val="12"/>
        <color theme="1"/>
        <rFont val="標楷體"/>
        <family val="4"/>
        <charset val="136"/>
      </rPr>
      <t>營造業生產總額之來源－按等級別分</t>
    </r>
    <r>
      <rPr>
        <b/>
        <sz val="12"/>
        <color theme="1"/>
        <rFont val="Times New Roman"/>
        <family val="1"/>
      </rPr>
      <t xml:space="preserve">   </t>
    </r>
    <r>
      <rPr>
        <b/>
        <sz val="12"/>
        <color theme="1"/>
        <rFont val="標楷體"/>
        <family val="4"/>
        <charset val="136"/>
      </rPr>
      <t>表</t>
    </r>
    <r>
      <rPr>
        <b/>
        <sz val="12"/>
        <color theme="1"/>
        <rFont val="Times New Roman"/>
        <family val="1"/>
      </rPr>
      <t>77</t>
    </r>
    <r>
      <rPr>
        <b/>
        <sz val="12"/>
        <color theme="1"/>
        <rFont val="標楷體"/>
        <family val="4"/>
        <charset val="136"/>
      </rPr>
      <t>生產總額之來源</t>
    </r>
    <phoneticPr fontId="4" type="noConversion"/>
  </si>
  <si>
    <r>
      <t>113</t>
    </r>
    <r>
      <rPr>
        <b/>
        <sz val="12"/>
        <color theme="1"/>
        <rFont val="標楷體"/>
        <family val="4"/>
        <charset val="136"/>
      </rPr>
      <t>年</t>
    </r>
    <phoneticPr fontId="4" type="noConversion"/>
  </si>
  <si>
    <r>
      <t>113</t>
    </r>
    <r>
      <rPr>
        <b/>
        <sz val="12"/>
        <color theme="1"/>
        <rFont val="標楷體"/>
        <family val="4"/>
        <charset val="136"/>
      </rPr>
      <t>年</t>
    </r>
    <phoneticPr fontId="4" type="noConversion"/>
  </si>
  <si>
    <t>表37 營造業生產總額之分配－按等級別分</t>
    <phoneticPr fontId="4" type="noConversion"/>
  </si>
  <si>
    <t>表五十四 營造業平均每企業全年</t>
    <phoneticPr fontId="4" type="noConversion"/>
  </si>
  <si>
    <t>表五十四 營造業平均每企業全年</t>
    <phoneticPr fontId="6" type="noConversion"/>
  </si>
  <si>
    <t>直接營建工程收入結構－按經營規模分(續)</t>
    <phoneticPr fontId="4" type="noConversion"/>
  </si>
  <si>
    <t>…</t>
    <phoneticPr fontId="4" type="noConversion"/>
  </si>
  <si>
    <t>年底員工人數（人）</t>
    <phoneticPr fontId="4" type="noConversion"/>
  </si>
  <si>
    <t>自營
作業者
及無酬
家屬
工作者</t>
    <phoneticPr fontId="6" type="noConversion"/>
  </si>
  <si>
    <r>
      <rPr>
        <sz val="10"/>
        <color theme="1"/>
        <rFont val="標楷體"/>
        <family val="4"/>
        <charset val="136"/>
      </rPr>
      <t xml:space="preserve">未滿
</t>
    </r>
    <r>
      <rPr>
        <sz val="10"/>
        <color theme="1"/>
        <rFont val="Times New Roman"/>
        <family val="1"/>
      </rPr>
      <t>20</t>
    </r>
    <r>
      <rPr>
        <sz val="10"/>
        <color theme="1"/>
        <rFont val="標楷體"/>
        <family val="4"/>
        <charset val="136"/>
      </rPr>
      <t>歲</t>
    </r>
    <phoneticPr fontId="6" type="noConversion"/>
  </si>
  <si>
    <r>
      <t xml:space="preserve">20~
</t>
    </r>
    <r>
      <rPr>
        <sz val="10"/>
        <color theme="1"/>
        <rFont val="標楷體"/>
        <family val="4"/>
        <charset val="136"/>
      </rPr>
      <t xml:space="preserve">未滿
</t>
    </r>
    <r>
      <rPr>
        <sz val="10"/>
        <color theme="1"/>
        <rFont val="Times New Roman"/>
        <family val="1"/>
      </rPr>
      <t xml:space="preserve">25
</t>
    </r>
    <r>
      <rPr>
        <sz val="10"/>
        <color theme="1"/>
        <rFont val="標楷體"/>
        <family val="4"/>
        <charset val="136"/>
      </rPr>
      <t>歲</t>
    </r>
    <phoneticPr fontId="6" type="noConversion"/>
  </si>
  <si>
    <r>
      <t xml:space="preserve">25~
</t>
    </r>
    <r>
      <rPr>
        <sz val="10"/>
        <color theme="1"/>
        <rFont val="標楷體"/>
        <family val="4"/>
        <charset val="136"/>
      </rPr>
      <t xml:space="preserve">未滿
</t>
    </r>
    <r>
      <rPr>
        <sz val="10"/>
        <color theme="1"/>
        <rFont val="Times New Roman"/>
        <family val="1"/>
      </rPr>
      <t xml:space="preserve">35
</t>
    </r>
    <r>
      <rPr>
        <sz val="10"/>
        <color theme="1"/>
        <rFont val="標楷體"/>
        <family val="4"/>
        <charset val="136"/>
      </rPr>
      <t>歲</t>
    </r>
    <phoneticPr fontId="6" type="noConversion"/>
  </si>
  <si>
    <r>
      <t xml:space="preserve">35~
</t>
    </r>
    <r>
      <rPr>
        <sz val="10"/>
        <color theme="1"/>
        <rFont val="標楷體"/>
        <family val="4"/>
        <charset val="136"/>
      </rPr>
      <t xml:space="preserve">未滿
</t>
    </r>
    <r>
      <rPr>
        <sz val="10"/>
        <color theme="1"/>
        <rFont val="Times New Roman"/>
        <family val="1"/>
      </rPr>
      <t xml:space="preserve">45
</t>
    </r>
    <r>
      <rPr>
        <sz val="10"/>
        <color theme="1"/>
        <rFont val="標楷體"/>
        <family val="4"/>
        <charset val="136"/>
      </rPr>
      <t>歲</t>
    </r>
    <phoneticPr fontId="6" type="noConversion"/>
  </si>
  <si>
    <r>
      <t xml:space="preserve">45~
</t>
    </r>
    <r>
      <rPr>
        <sz val="10"/>
        <color theme="1"/>
        <rFont val="標楷體"/>
        <family val="4"/>
        <charset val="136"/>
      </rPr>
      <t xml:space="preserve">未滿
</t>
    </r>
    <r>
      <rPr>
        <sz val="10"/>
        <color theme="1"/>
        <rFont val="Times New Roman"/>
        <family val="1"/>
      </rPr>
      <t xml:space="preserve">55
</t>
    </r>
    <r>
      <rPr>
        <sz val="10"/>
        <color theme="1"/>
        <rFont val="標楷體"/>
        <family val="4"/>
        <charset val="136"/>
      </rPr>
      <t>歲</t>
    </r>
    <phoneticPr fontId="6" type="noConversion"/>
  </si>
  <si>
    <r>
      <t xml:space="preserve">55~
</t>
    </r>
    <r>
      <rPr>
        <sz val="10"/>
        <color theme="1"/>
        <rFont val="標楷體"/>
        <family val="4"/>
        <charset val="136"/>
      </rPr>
      <t xml:space="preserve">未滿
</t>
    </r>
    <r>
      <rPr>
        <sz val="10"/>
        <color theme="1"/>
        <rFont val="Times New Roman"/>
        <family val="1"/>
      </rPr>
      <t xml:space="preserve">65
</t>
    </r>
    <r>
      <rPr>
        <sz val="10"/>
        <color theme="1"/>
        <rFont val="標楷體"/>
        <family val="4"/>
        <charset val="136"/>
      </rPr>
      <t>歲</t>
    </r>
    <phoneticPr fontId="6" type="noConversion"/>
  </si>
  <si>
    <r>
      <rPr>
        <sz val="10"/>
        <color theme="1"/>
        <rFont val="標楷體"/>
        <family val="4"/>
        <charset val="136"/>
      </rPr>
      <t xml:space="preserve">未滿
</t>
    </r>
    <r>
      <rPr>
        <sz val="10"/>
        <color theme="1"/>
        <rFont val="Times New Roman"/>
        <family val="1"/>
      </rPr>
      <t xml:space="preserve">20
</t>
    </r>
    <r>
      <rPr>
        <sz val="10"/>
        <color theme="1"/>
        <rFont val="標楷體"/>
        <family val="4"/>
        <charset val="136"/>
      </rPr>
      <t>歲</t>
    </r>
    <phoneticPr fontId="6" type="noConversion"/>
  </si>
  <si>
    <r>
      <t xml:space="preserve">25~
</t>
    </r>
    <r>
      <rPr>
        <sz val="10"/>
        <color theme="1"/>
        <rFont val="標楷體"/>
        <family val="4"/>
        <charset val="136"/>
      </rPr>
      <t xml:space="preserve">未滿
</t>
    </r>
    <r>
      <rPr>
        <sz val="10"/>
        <color theme="1"/>
        <rFont val="Times New Roman"/>
        <family val="1"/>
      </rPr>
      <t xml:space="preserve">35
</t>
    </r>
    <r>
      <rPr>
        <sz val="10"/>
        <color theme="1"/>
        <rFont val="標楷體"/>
        <family val="4"/>
        <charset val="136"/>
      </rPr>
      <t>歲</t>
    </r>
    <phoneticPr fontId="6" type="noConversion"/>
  </si>
  <si>
    <r>
      <rPr>
        <sz val="10"/>
        <color theme="1"/>
        <rFont val="標楷體"/>
        <family val="4"/>
        <charset val="136"/>
      </rPr>
      <t xml:space="preserve">未滿
</t>
    </r>
    <r>
      <rPr>
        <sz val="10"/>
        <color theme="1"/>
        <rFont val="Times New Roman"/>
        <family val="1"/>
      </rPr>
      <t xml:space="preserve">20
</t>
    </r>
    <r>
      <rPr>
        <sz val="10"/>
        <color theme="1"/>
        <rFont val="標楷體"/>
        <family val="4"/>
        <charset val="136"/>
      </rPr>
      <t>歲</t>
    </r>
    <phoneticPr fontId="6" type="noConversion"/>
  </si>
  <si>
    <r>
      <t xml:space="preserve">25~
</t>
    </r>
    <r>
      <rPr>
        <sz val="10"/>
        <color theme="1"/>
        <rFont val="標楷體"/>
        <family val="4"/>
        <charset val="136"/>
      </rPr>
      <t xml:space="preserve">未滿
</t>
    </r>
    <r>
      <rPr>
        <sz val="10"/>
        <color theme="1"/>
        <rFont val="Times New Roman"/>
        <family val="1"/>
      </rPr>
      <t xml:space="preserve">35
</t>
    </r>
    <r>
      <rPr>
        <sz val="10"/>
        <color theme="1"/>
        <rFont val="標楷體"/>
        <family val="4"/>
        <charset val="136"/>
      </rPr>
      <t>歲</t>
    </r>
    <phoneticPr fontId="6" type="noConversion"/>
  </si>
  <si>
    <r>
      <t xml:space="preserve">35~
</t>
    </r>
    <r>
      <rPr>
        <sz val="10"/>
        <color theme="1"/>
        <rFont val="標楷體"/>
        <family val="4"/>
        <charset val="136"/>
      </rPr>
      <t xml:space="preserve">未滿
</t>
    </r>
    <r>
      <rPr>
        <sz val="10"/>
        <color theme="1"/>
        <rFont val="Times New Roman"/>
        <family val="1"/>
      </rPr>
      <t xml:space="preserve">45
</t>
    </r>
    <r>
      <rPr>
        <sz val="10"/>
        <color theme="1"/>
        <rFont val="標楷體"/>
        <family val="4"/>
        <charset val="136"/>
      </rPr>
      <t>歲</t>
    </r>
    <phoneticPr fontId="6" type="noConversion"/>
  </si>
  <si>
    <r>
      <t xml:space="preserve">45~
</t>
    </r>
    <r>
      <rPr>
        <sz val="10"/>
        <color theme="1"/>
        <rFont val="標楷體"/>
        <family val="4"/>
        <charset val="136"/>
      </rPr>
      <t xml:space="preserve">未滿
</t>
    </r>
    <r>
      <rPr>
        <sz val="10"/>
        <color theme="1"/>
        <rFont val="Times New Roman"/>
        <family val="1"/>
      </rPr>
      <t xml:space="preserve">55
</t>
    </r>
    <r>
      <rPr>
        <sz val="10"/>
        <color theme="1"/>
        <rFont val="標楷體"/>
        <family val="4"/>
        <charset val="136"/>
      </rPr>
      <t>歲</t>
    </r>
    <phoneticPr fontId="6" type="noConversion"/>
  </si>
  <si>
    <r>
      <t xml:space="preserve">55~
</t>
    </r>
    <r>
      <rPr>
        <sz val="10"/>
        <color theme="1"/>
        <rFont val="標楷體"/>
        <family val="4"/>
        <charset val="136"/>
      </rPr>
      <t xml:space="preserve">未滿
</t>
    </r>
    <r>
      <rPr>
        <sz val="10"/>
        <color theme="1"/>
        <rFont val="Times New Roman"/>
        <family val="1"/>
      </rPr>
      <t xml:space="preserve">65
</t>
    </r>
    <r>
      <rPr>
        <sz val="10"/>
        <color theme="1"/>
        <rFont val="標楷體"/>
        <family val="4"/>
        <charset val="136"/>
      </rPr>
      <t>歲</t>
    </r>
    <phoneticPr fontId="6" type="noConversion"/>
  </si>
  <si>
    <r>
      <t>65</t>
    </r>
    <r>
      <rPr>
        <sz val="10"/>
        <color theme="1"/>
        <rFont val="標楷體"/>
        <family val="4"/>
        <charset val="136"/>
      </rPr>
      <t>歲
以上</t>
    </r>
    <phoneticPr fontId="4" type="noConversion"/>
  </si>
  <si>
    <r>
      <t>註：</t>
    </r>
    <r>
      <rPr>
        <sz val="11"/>
        <color theme="1"/>
        <rFont val="Times New Roman"/>
        <family val="1"/>
      </rPr>
      <t>113</t>
    </r>
    <r>
      <rPr>
        <sz val="11"/>
        <color theme="1"/>
        <rFont val="標楷體"/>
        <family val="4"/>
        <charset val="136"/>
      </rPr>
      <t>年新增題目。</t>
    </r>
    <phoneticPr fontId="6" type="noConversion"/>
  </si>
  <si>
    <t>基層</t>
  </si>
  <si>
    <t>勞工</t>
  </si>
  <si>
    <t>技術</t>
    <phoneticPr fontId="6" type="noConversion"/>
  </si>
  <si>
    <t>工</t>
    <phoneticPr fontId="6" type="noConversion"/>
  </si>
  <si>
    <t>術人員</t>
    <phoneticPr fontId="4" type="noConversion"/>
  </si>
  <si>
    <t>專門技</t>
    <phoneticPr fontId="6" type="noConversion"/>
  </si>
  <si>
    <t>工</t>
    <phoneticPr fontId="6" type="noConversion"/>
  </si>
  <si>
    <t>員</t>
    <phoneticPr fontId="6" type="noConversion"/>
  </si>
  <si>
    <t>基層</t>
    <phoneticPr fontId="6" type="noConversion"/>
  </si>
  <si>
    <t>勞工</t>
    <phoneticPr fontId="6" type="noConversion"/>
  </si>
  <si>
    <t>技術</t>
    <phoneticPr fontId="6" type="noConversion"/>
  </si>
  <si>
    <t>工</t>
    <phoneticPr fontId="6" type="noConversion"/>
  </si>
  <si>
    <t>術人員</t>
    <phoneticPr fontId="6" type="noConversion"/>
  </si>
  <si>
    <t>專門技</t>
    <phoneticPr fontId="6" type="noConversion"/>
  </si>
  <si>
    <t>員</t>
    <phoneticPr fontId="6" type="noConversion"/>
  </si>
  <si>
    <t>基層</t>
    <phoneticPr fontId="6" type="noConversion"/>
  </si>
  <si>
    <t>勞工</t>
    <phoneticPr fontId="6" type="noConversion"/>
  </si>
  <si>
    <t>技術</t>
    <phoneticPr fontId="6" type="noConversion"/>
  </si>
  <si>
    <t>專任工程人員</t>
    <phoneticPr fontId="6" type="noConversion"/>
  </si>
  <si>
    <t xml:space="preserve">
</t>
    <phoneticPr fontId="6" type="noConversion"/>
  </si>
  <si>
    <r>
      <rPr>
        <sz val="11"/>
        <color theme="1"/>
        <rFont val="標楷體"/>
        <family val="4"/>
        <charset val="136"/>
      </rPr>
      <t>租</t>
    </r>
    <r>
      <rPr>
        <sz val="11"/>
        <color theme="1"/>
        <rFont val="Times New Roman"/>
        <family val="1"/>
      </rPr>
      <t>(</t>
    </r>
    <r>
      <rPr>
        <sz val="11"/>
        <color theme="1"/>
        <rFont val="標楷體"/>
        <family val="4"/>
        <charset val="136"/>
      </rPr>
      <t>借</t>
    </r>
    <r>
      <rPr>
        <sz val="11"/>
        <color theme="1"/>
        <rFont val="Times New Roman"/>
        <family val="1"/>
      </rPr>
      <t>)</t>
    </r>
    <r>
      <rPr>
        <sz val="11"/>
        <color theme="1"/>
        <rFont val="標楷體"/>
        <family val="4"/>
        <charset val="136"/>
      </rPr>
      <t>用不動產
廠房及設備</t>
    </r>
    <r>
      <rPr>
        <sz val="11"/>
        <color theme="1"/>
        <rFont val="Times New Roman"/>
        <family val="1"/>
      </rPr>
      <t xml:space="preserve">  
(4)</t>
    </r>
    <phoneticPr fontId="4" type="noConversion"/>
  </si>
  <si>
    <t xml:space="preserve">      故該收入不等同損益表之工程收入。</t>
    <phoneticPr fontId="4" type="noConversion"/>
  </si>
  <si>
    <t>註：1.直接營建工程收入係指當年度施工部分應認列（攤提）之收入所估算的營建工程價值，</t>
    <phoneticPr fontId="4" type="noConversion"/>
  </si>
  <si>
    <t>薪資支出與福利津貼</t>
    <phoneticPr fontId="4" type="noConversion"/>
  </si>
  <si>
    <t>平均每員工使用土地面積(平方公尺/家)</t>
    <phoneticPr fontId="4" type="noConversion"/>
  </si>
  <si>
    <t>平均每員工使用建築物樓地板面積(平方公尺/家)</t>
    <phoneticPr fontId="4" type="noConversion"/>
  </si>
  <si>
    <t>平均每員工實際運用資產淨額
(千元/家)</t>
    <phoneticPr fontId="4" type="noConversion"/>
  </si>
  <si>
    <t>平　　均
每 員 工
生產總額
(千元/家)</t>
    <phoneticPr fontId="4" type="noConversion"/>
  </si>
  <si>
    <t>平　　均
每 員 工
生產毛額
(千元/家)</t>
    <phoneticPr fontId="4" type="noConversion"/>
  </si>
  <si>
    <t>平　　均
每 員 工
生產淨額
(千元/家)</t>
    <phoneticPr fontId="4" type="noConversion"/>
  </si>
  <si>
    <t>平均每員工實際運用資產淨額(千元/家)</t>
    <phoneticPr fontId="4" type="noConversion"/>
  </si>
  <si>
    <t>平均每員工實際運用固定資產淨額(千元/家)</t>
    <phoneticPr fontId="4" type="noConversion"/>
  </si>
  <si>
    <r>
      <t xml:space="preserve"> </t>
    </r>
    <r>
      <rPr>
        <sz val="10"/>
        <color theme="1"/>
        <rFont val="標楷體"/>
        <family val="4"/>
        <charset val="136"/>
      </rPr>
      <t>註：</t>
    </r>
    <r>
      <rPr>
        <sz val="10"/>
        <color theme="1"/>
        <rFont val="標楷體"/>
        <family val="4"/>
        <charset val="136"/>
      </rPr>
      <t xml:space="preserve">企業在經營上遭遇之困難可複選，其比例係以有困難之家數計算，比例細項加總大於合計。
</t>
    </r>
    <phoneticPr fontId="4" type="noConversion"/>
  </si>
  <si>
    <r>
      <rPr>
        <sz val="10"/>
        <color theme="1"/>
        <rFont val="標楷體"/>
        <family val="4"/>
        <charset val="136"/>
      </rPr>
      <t>註：</t>
    </r>
    <r>
      <rPr>
        <sz val="10"/>
        <color theme="1"/>
        <rFont val="Times New Roman"/>
        <family val="1"/>
      </rPr>
      <t>111</t>
    </r>
    <r>
      <rPr>
        <sz val="10"/>
        <color theme="1"/>
        <rFont val="標楷體"/>
        <family val="4"/>
        <charset val="136"/>
      </rPr>
      <t>年起將「基層勞工」區分為「普通工」、「技術工」。</t>
    </r>
    <phoneticPr fontId="6" type="noConversion"/>
  </si>
  <si>
    <t>同業水準提高，致競爭力不足</t>
    <phoneticPr fontId="6" type="noConversion"/>
  </si>
  <si>
    <t>遭遇居民抗爭，工程延宕</t>
    <phoneticPr fontId="6" type="noConversion"/>
  </si>
  <si>
    <t>依營造業法第66條逐案簽章之適用有困難</t>
    <phoneticPr fontId="6" type="noConversion"/>
  </si>
  <si>
    <t>引進外籍移工</t>
    <phoneticPr fontId="6" type="noConversion"/>
  </si>
  <si>
    <t>公司內部管理人員短缺</t>
    <phoneticPr fontId="6" type="noConversion"/>
  </si>
  <si>
    <t>勞工人力管道不足</t>
    <phoneticPr fontId="6" type="noConversion"/>
  </si>
  <si>
    <t>業主安排之工期不足</t>
    <phoneticPr fontId="6" type="noConversion"/>
  </si>
  <si>
    <t>業主撥款程序繁瑣，請款時間過長</t>
    <phoneticPr fontId="6" type="noConversion"/>
  </si>
  <si>
    <r>
      <rPr>
        <sz val="10"/>
        <color theme="1"/>
        <rFont val="標楷體"/>
        <family val="4"/>
        <charset val="136"/>
      </rPr>
      <t>註：</t>
    </r>
    <r>
      <rPr>
        <sz val="10"/>
        <color theme="1"/>
        <rFont val="Times New Roman"/>
        <family val="1"/>
      </rPr>
      <t>111</t>
    </r>
    <r>
      <rPr>
        <sz val="10"/>
        <color theme="1"/>
        <rFont val="標楷體"/>
        <family val="4"/>
        <charset val="136"/>
      </rPr>
      <t>年起將「基層勞工」區分為「普通工」、「技術工」。</t>
    </r>
    <phoneticPr fontId="6" type="noConversion"/>
  </si>
  <si>
    <t>工地主任短缺</t>
    <phoneticPr fontId="6" type="noConversion"/>
  </si>
  <si>
    <t>勞工人力短缺</t>
    <phoneticPr fontId="6" type="noConversion"/>
  </si>
  <si>
    <t>官方平台媒合</t>
    <phoneticPr fontId="6" type="noConversion"/>
  </si>
  <si>
    <t>與學校建教方式提供</t>
    <phoneticPr fontId="6" type="noConversion"/>
  </si>
  <si>
    <t>自行
招募</t>
    <phoneticPr fontId="6" type="noConversion"/>
  </si>
  <si>
    <t>官方平台媒合</t>
    <phoneticPr fontId="6" type="noConversion"/>
  </si>
  <si>
    <t>工程行企業社</t>
    <phoneticPr fontId="6" type="noConversion"/>
  </si>
  <si>
    <t>很難說無意見</t>
    <phoneticPr fontId="6" type="noConversion"/>
  </si>
  <si>
    <t>不知道拒答</t>
    <phoneticPr fontId="6" type="noConversion"/>
  </si>
  <si>
    <r>
      <rPr>
        <sz val="10"/>
        <color theme="1"/>
        <rFont val="標楷體"/>
        <family val="4"/>
        <charset val="136"/>
      </rPr>
      <t>註：</t>
    </r>
    <r>
      <rPr>
        <sz val="10"/>
        <color theme="1"/>
        <rFont val="Times New Roman"/>
        <family val="1"/>
      </rPr>
      <t>111</t>
    </r>
    <r>
      <rPr>
        <sz val="10"/>
        <color theme="1"/>
        <rFont val="標楷體"/>
        <family val="4"/>
        <charset val="136"/>
      </rPr>
      <t xml:space="preserve">年訪問表將「空缺人數」修正為「聘僱職缺空缺數」，基層勞工除「聘僱職缺空缺數」外，新增「工地空缺數」。
</t>
    </r>
    <r>
      <rPr>
        <sz val="10"/>
        <color theme="1"/>
        <rFont val="Times New Roman"/>
        <family val="1"/>
      </rPr>
      <t xml:space="preserve">         </t>
    </r>
    <r>
      <rPr>
        <sz val="10"/>
        <color theme="1"/>
        <rFont val="標楷體"/>
        <family val="4"/>
        <charset val="136"/>
      </rPr>
      <t>營造業專業工程特定施工項目應置之技術士除原有之模板、混凝土、鋼筋外，新增電焊、測量、園藝、造園景觀、建築塗裝、營建防水</t>
    </r>
    <r>
      <rPr>
        <sz val="10"/>
        <color theme="1"/>
        <rFont val="標楷體"/>
        <family val="4"/>
        <charset val="136"/>
      </rPr>
      <t>等項目。</t>
    </r>
    <phoneticPr fontId="6" type="noConversion"/>
  </si>
  <si>
    <r>
      <rPr>
        <sz val="10"/>
        <color theme="1"/>
        <rFont val="標楷體"/>
        <family val="4"/>
        <charset val="136"/>
      </rPr>
      <t>註：</t>
    </r>
    <r>
      <rPr>
        <sz val="10"/>
        <color theme="1"/>
        <rFont val="Times New Roman"/>
        <family val="1"/>
      </rPr>
      <t>111</t>
    </r>
    <r>
      <rPr>
        <sz val="10"/>
        <color theme="1"/>
        <rFont val="標楷體"/>
        <family val="4"/>
        <charset val="136"/>
      </rPr>
      <t xml:space="preserve">年訪問表將「空缺人數」修正為「聘僱職缺空缺數」，基層勞工除「聘僱職缺空缺數」外，新增「工地空缺數」。
</t>
    </r>
    <r>
      <rPr>
        <sz val="10"/>
        <color theme="1"/>
        <rFont val="Times New Roman"/>
        <family val="1"/>
      </rPr>
      <t xml:space="preserve">        </t>
    </r>
    <r>
      <rPr>
        <sz val="10"/>
        <color theme="1"/>
        <rFont val="標楷體"/>
        <family val="4"/>
        <charset val="136"/>
      </rPr>
      <t>營造業專業工程特定施工項目應置之技術士除原有之模板、混凝土、鋼筋外，新增電焊、測量、園藝、造園景觀、建築塗裝、營建防水</t>
    </r>
    <r>
      <rPr>
        <sz val="10"/>
        <color theme="1"/>
        <rFont val="標楷體"/>
        <family val="4"/>
        <charset val="136"/>
      </rPr>
      <t>等項目。</t>
    </r>
    <phoneticPr fontId="6" type="noConversion"/>
  </si>
  <si>
    <t>住宅
工程</t>
    <phoneticPr fontId="6" type="noConversion"/>
  </si>
  <si>
    <t>住宅
工程</t>
    <phoneticPr fontId="6" type="noConversion"/>
  </si>
  <si>
    <r>
      <t>300,000</t>
    </r>
    <r>
      <rPr>
        <sz val="11"/>
        <color theme="1"/>
        <rFont val="標楷體"/>
        <family val="4"/>
        <charset val="136"/>
      </rPr>
      <t>萬元以上</t>
    </r>
    <phoneticPr fontId="4" type="noConversion"/>
  </si>
  <si>
    <t>年底使用
土地面積
（平方公尺）</t>
    <phoneticPr fontId="4" type="noConversion"/>
  </si>
  <si>
    <t>年底使用建築物樓地板面積（平方公尺）</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</si>
</sst>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54">
    <numFmt numFmtId="41" formatCode="_-* #,##0_-;\-* #,##0_-;_-* &quot;-&quot;_-;_-@_-"/>
    <numFmt numFmtId="44" formatCode="_-&quot;$&quot;* #,##0.00_-;\-&quot;$&quot;* #,##0.00_-;_-&quot;$&quot;* &quot;-&quot;??_-;_-@_-"/>
    <numFmt numFmtId="43" formatCode="_-* #,##0.00_-;\-* #,##0.00_-;_-* &quot;-&quot;??_-;_-@_-"/>
    <numFmt numFmtId="176" formatCode="0.0"/>
    <numFmt numFmtId="177" formatCode="###\ ###\ ###\ ##0"/>
    <numFmt numFmtId="178" formatCode="###\ ###\ ###\ ###\ ##0"/>
    <numFmt numFmtId="179" formatCode="###\ ###\ ##0;\-###\ ###\ ##0;_-* &quot;-&quot;;_-@_-"/>
    <numFmt numFmtId="180" formatCode="0_ "/>
    <numFmt numFmtId="181" formatCode="###.\ ###\ ###\ ##0"/>
    <numFmt numFmtId="182" formatCode="##.\ ###\ ###\ ##0"/>
    <numFmt numFmtId="183" formatCode=".\ ###\ ###\ ##00;"/>
    <numFmt numFmtId="184" formatCode="0.00_ "/>
    <numFmt numFmtId="185" formatCode="0.0_ "/>
    <numFmt numFmtId="186" formatCode="###\ ###\ ###\ ###"/>
    <numFmt numFmtId="187" formatCode=".\ \ #;\-.\ \ #;_-* &quot;-&quot;;_-@_ⴆ"/>
    <numFmt numFmtId="188" formatCode="###.000\ ###\ ###\ ##0"/>
    <numFmt numFmtId="189" formatCode="#,##0_ "/>
    <numFmt numFmtId="190" formatCode="#,##0.00;\ \-###0.00;\-"/>
    <numFmt numFmtId="191" formatCode="###\ \ ###\ ###\ ###"/>
    <numFmt numFmtId="192" formatCode="###\ ###\ ###\ ###;\-###\ ###\ ###\ ###;\-"/>
    <numFmt numFmtId="193" formatCode="###.00\ ###\ ###\ ###\ ##0"/>
    <numFmt numFmtId="194" formatCode="0.0000_ "/>
    <numFmt numFmtId="195" formatCode="\ ###\ ###;\-###\ ###;\-"/>
    <numFmt numFmtId="196" formatCode="###\ ###\ ###;\-###\ ###\ ###;\-"/>
    <numFmt numFmtId="197" formatCode="###\ ##0.0;\-###\ ##0.0;\-"/>
    <numFmt numFmtId="198" formatCode="###\ ##0.00;\-###\ ##0.00;\-"/>
    <numFmt numFmtId="199" formatCode="#\ ##0.00;\ \-#\ ##0.00;\-"/>
    <numFmt numFmtId="200" formatCode="##0.00;\ \-##0.00;\-"/>
    <numFmt numFmtId="201" formatCode="#,##0_ ;[Red]\-#,##0\ "/>
    <numFmt numFmtId="202" formatCode="_-* #,##0.0_-;\-* #,##0.0_-;_-* &quot;-&quot;_-;_-@_-"/>
    <numFmt numFmtId="203" formatCode="0.0%"/>
    <numFmt numFmtId="204" formatCode="0_);\(0\)"/>
    <numFmt numFmtId="205" formatCode="#,##0.0"/>
    <numFmt numFmtId="206" formatCode="###.0\ ###\ ###\ ###\ ##0"/>
    <numFmt numFmtId="207" formatCode="0.0_);[Red]\(0.0\)"/>
    <numFmt numFmtId="208" formatCode="##\ ##0.00;\-##\ ##0.00;\-"/>
    <numFmt numFmtId="209" formatCode="#,##0.0_ ;[Red]\-#,##0.0\ "/>
    <numFmt numFmtId="210" formatCode="####"/>
    <numFmt numFmtId="211" formatCode="###0"/>
    <numFmt numFmtId="212" formatCode="###0.0"/>
    <numFmt numFmtId="213" formatCode="####.0"/>
    <numFmt numFmtId="214" formatCode="_-* #,##0.0_-;\-* #,##0.0_-;_-* &quot;-&quot;??_-;_-@_-"/>
    <numFmt numFmtId="215" formatCode="###.000\ ###\ ###\ ###\ ##0"/>
    <numFmt numFmtId="216" formatCode="0.00_);[Red]\(0.00\)"/>
    <numFmt numFmtId="217" formatCode="#,##0.00_ ;[Red]\-#,##0.00\ "/>
    <numFmt numFmtId="218" formatCode="#,##0.00000_ ;[Red]\-#,##0.00000\ "/>
    <numFmt numFmtId="219" formatCode="0.0_ ;[Red]\-0.0\ "/>
    <numFmt numFmtId="220" formatCode=".\ \ ###\ ##00;"/>
    <numFmt numFmtId="221" formatCode="_-* #,##0.00_-;\-* #,##0.00_-;_-* &quot;-&quot;_-;_-@_-"/>
    <numFmt numFmtId="222" formatCode="#,##0.0_ "/>
    <numFmt numFmtId="223" formatCode="_(* #,##0.00_);_(* \(#,##0.00\);_(* &quot;-&quot;??_);_(@_)"/>
    <numFmt numFmtId="224" formatCode="_(* #,##0_);_(* \(#,##0\);_(* &quot;-&quot;_);_(@_)"/>
    <numFmt numFmtId="225" formatCode="_(&quot;$&quot;* #,##0.00_);_(&quot;$&quot;* \(#,##0.00\);_(&quot;$&quot;* &quot;-&quot;??_);_(@_)"/>
    <numFmt numFmtId="226" formatCode="_(&quot;$&quot;* #,##0_);_(&quot;$&quot;* \(#,##0\);_(&quot;$&quot;* &quot;-&quot;_);_(@_)"/>
  </numFmts>
  <fonts count="95">
    <font>
      <sz val="11"/>
      <name val="Times New Roman"/>
      <family val="1"/>
    </font>
    <font>
      <sz val="12"/>
      <color theme="1"/>
      <name val="新細明體"/>
      <family val="2"/>
      <charset val="136"/>
      <scheme val="minor"/>
    </font>
    <font>
      <sz val="11"/>
      <name val="Times New Roman"/>
      <family val="1"/>
    </font>
    <font>
      <sz val="12"/>
      <name val="新細明體"/>
      <family val="1"/>
      <charset val="136"/>
    </font>
    <font>
      <sz val="9"/>
      <name val="新細明體"/>
      <family val="1"/>
      <charset val="136"/>
    </font>
    <font>
      <sz val="12"/>
      <name val="華康粗黑體"/>
      <family val="3"/>
      <charset val="136"/>
    </font>
    <font>
      <sz val="9"/>
      <name val="細明體"/>
      <family val="3"/>
      <charset val="136"/>
    </font>
    <font>
      <sz val="15"/>
      <name val="華康粗黑體"/>
      <family val="3"/>
      <charset val="136"/>
    </font>
    <font>
      <sz val="11"/>
      <name val="Times New Roman"/>
      <family val="1"/>
    </font>
    <font>
      <sz val="11"/>
      <name val="標楷體"/>
      <family val="4"/>
      <charset val="136"/>
    </font>
    <font>
      <sz val="11"/>
      <name val="Times New Roman"/>
      <family val="1"/>
    </font>
    <font>
      <b/>
      <sz val="11"/>
      <name val="華康粗黑體"/>
      <family val="3"/>
      <charset val="136"/>
    </font>
    <font>
      <b/>
      <sz val="11"/>
      <name val="Times New Roman"/>
      <family val="1"/>
    </font>
    <font>
      <b/>
      <sz val="11"/>
      <name val="細明體"/>
      <family val="3"/>
      <charset val="136"/>
    </font>
    <font>
      <b/>
      <sz val="11"/>
      <name val="標楷體"/>
      <family val="4"/>
      <charset val="136"/>
    </font>
    <font>
      <sz val="11"/>
      <name val="Times New Roman"/>
      <family val="1"/>
    </font>
    <font>
      <sz val="12"/>
      <name val="Times New Roman"/>
      <family val="1"/>
    </font>
    <font>
      <sz val="9"/>
      <color indexed="81"/>
      <name val="Tahoma"/>
      <family val="2"/>
    </font>
    <font>
      <b/>
      <sz val="9"/>
      <color indexed="81"/>
      <name val="Tahoma"/>
      <family val="2"/>
    </font>
    <font>
      <sz val="9"/>
      <color indexed="81"/>
      <name val="細明體"/>
      <family val="3"/>
      <charset val="136"/>
    </font>
    <font>
      <b/>
      <sz val="11"/>
      <color indexed="10"/>
      <name val="Times New Roman"/>
      <family val="1"/>
    </font>
    <font>
      <sz val="12"/>
      <color theme="1"/>
      <name val="新細明體"/>
      <family val="1"/>
      <charset val="136"/>
      <scheme val="minor"/>
    </font>
    <font>
      <sz val="9"/>
      <name val="新細明體"/>
      <family val="2"/>
      <charset val="136"/>
      <scheme val="minor"/>
    </font>
    <font>
      <sz val="12"/>
      <name val="標楷體"/>
      <family val="4"/>
      <charset val="136"/>
    </font>
    <font>
      <sz val="36"/>
      <name val="微軟正黑體"/>
      <family val="2"/>
      <charset val="136"/>
    </font>
    <font>
      <sz val="18"/>
      <name val="微軟正黑體"/>
      <family val="2"/>
      <charset val="136"/>
    </font>
    <font>
      <sz val="10"/>
      <name val="Arial"/>
      <family val="2"/>
    </font>
    <font>
      <u/>
      <sz val="11"/>
      <color theme="10"/>
      <name val="Times New Roman"/>
      <family val="1"/>
    </font>
    <font>
      <b/>
      <sz val="12"/>
      <color theme="1"/>
      <name val="Times New Roman"/>
      <family val="1"/>
    </font>
    <font>
      <b/>
      <sz val="12"/>
      <color theme="1"/>
      <name val="細明體"/>
      <family val="3"/>
      <charset val="136"/>
    </font>
    <font>
      <b/>
      <sz val="12"/>
      <color theme="1"/>
      <name val="標楷體"/>
      <family val="4"/>
      <charset val="136"/>
    </font>
    <font>
      <sz val="11"/>
      <color theme="1"/>
      <name val="Times New Roman"/>
      <family val="1"/>
    </font>
    <font>
      <sz val="11"/>
      <color theme="1"/>
      <name val="標楷體"/>
      <family val="4"/>
      <charset val="136"/>
    </font>
    <font>
      <sz val="12"/>
      <color theme="1"/>
      <name val="標楷體"/>
      <family val="4"/>
      <charset val="136"/>
    </font>
    <font>
      <sz val="12"/>
      <color theme="1"/>
      <name val="Times New Roman"/>
      <family val="1"/>
    </font>
    <font>
      <sz val="28"/>
      <name val="微軟正黑體"/>
      <family val="2"/>
      <charset val="136"/>
    </font>
    <font>
      <b/>
      <sz val="11"/>
      <color theme="1"/>
      <name val="Times New Roman"/>
      <family val="1"/>
    </font>
    <font>
      <sz val="15"/>
      <color theme="1"/>
      <name val="微軟正黑體"/>
      <family val="2"/>
      <charset val="136"/>
    </font>
    <font>
      <b/>
      <sz val="11"/>
      <color theme="1"/>
      <name val="標楷體"/>
      <family val="4"/>
      <charset val="136"/>
    </font>
    <font>
      <b/>
      <sz val="11"/>
      <color theme="1"/>
      <name val="華康粗黑體"/>
      <family val="3"/>
      <charset val="136"/>
    </font>
    <font>
      <sz val="10"/>
      <color theme="1"/>
      <name val="Times New Roman"/>
      <family val="1"/>
    </font>
    <font>
      <sz val="10"/>
      <color theme="1"/>
      <name val="標楷體"/>
      <family val="4"/>
      <charset val="136"/>
    </font>
    <font>
      <sz val="9"/>
      <color theme="1"/>
      <name val="MingLiU"/>
      <family val="3"/>
      <charset val="136"/>
    </font>
    <font>
      <sz val="10"/>
      <color theme="1"/>
      <name val="Arial"/>
      <family val="2"/>
    </font>
    <font>
      <b/>
      <sz val="7"/>
      <color theme="1"/>
      <name val="Times New Roman"/>
      <family val="1"/>
    </font>
    <font>
      <b/>
      <sz val="11"/>
      <color theme="1"/>
      <name val="細明體"/>
      <family val="3"/>
      <charset val="136"/>
    </font>
    <font>
      <sz val="7"/>
      <color theme="1"/>
      <name val="Times New Roman"/>
      <family val="1"/>
    </font>
    <font>
      <b/>
      <sz val="9"/>
      <color theme="1"/>
      <name val="Times New Roman"/>
      <family val="1"/>
    </font>
    <font>
      <b/>
      <sz val="10"/>
      <color theme="1"/>
      <name val="Times New Roman"/>
      <family val="1"/>
    </font>
    <font>
      <b/>
      <sz val="10"/>
      <color theme="1"/>
      <name val="華康粗黑體"/>
      <family val="3"/>
      <charset val="136"/>
    </font>
    <font>
      <b/>
      <sz val="10"/>
      <color theme="1"/>
      <name val="細明體"/>
      <family val="3"/>
      <charset val="136"/>
    </font>
    <font>
      <sz val="10"/>
      <color theme="1"/>
      <name val="新細明體"/>
      <family val="1"/>
      <charset val="136"/>
    </font>
    <font>
      <b/>
      <sz val="10"/>
      <color theme="1"/>
      <name val="標楷體"/>
      <family val="4"/>
      <charset val="136"/>
    </font>
    <font>
      <b/>
      <sz val="12"/>
      <color theme="1"/>
      <name val="華康粗黑體"/>
      <family val="3"/>
      <charset val="136"/>
    </font>
    <font>
      <sz val="11"/>
      <color theme="1"/>
      <name val="新細明體"/>
      <family val="1"/>
      <charset val="136"/>
    </font>
    <font>
      <sz val="11"/>
      <color theme="1"/>
      <name val="細明體"/>
      <family val="3"/>
      <charset val="136"/>
    </font>
    <font>
      <u/>
      <vertAlign val="superscript"/>
      <sz val="17"/>
      <color theme="1"/>
      <name val="標楷體"/>
      <family val="4"/>
      <charset val="136"/>
    </font>
    <font>
      <sz val="12"/>
      <color theme="1"/>
      <name val="新細明體"/>
      <family val="1"/>
      <charset val="136"/>
    </font>
    <font>
      <sz val="13"/>
      <color theme="1"/>
      <name val="標楷體"/>
      <family val="4"/>
      <charset val="136"/>
    </font>
    <font>
      <sz val="13"/>
      <color theme="1"/>
      <name val="Times New Roman"/>
      <family val="1"/>
    </font>
    <font>
      <sz val="10"/>
      <color theme="1"/>
      <name val="細明體"/>
      <family val="3"/>
      <charset val="136"/>
    </font>
    <font>
      <u/>
      <sz val="12"/>
      <color theme="1"/>
      <name val="標楷體"/>
      <family val="4"/>
      <charset val="136"/>
    </font>
    <font>
      <sz val="11"/>
      <color theme="1"/>
      <name val="微軟正黑體"/>
      <family val="2"/>
      <charset val="136"/>
    </font>
    <font>
      <sz val="9"/>
      <color theme="1"/>
      <name val="Times New Roman"/>
      <family val="1"/>
    </font>
    <font>
      <sz val="8"/>
      <color theme="1"/>
      <name val="Times New Roman"/>
      <family val="1"/>
    </font>
    <font>
      <b/>
      <sz val="8.25"/>
      <color theme="1"/>
      <name val="新細明體"/>
      <family val="1"/>
      <charset val="136"/>
    </font>
    <font>
      <sz val="10.5"/>
      <color theme="1"/>
      <name val="標楷體"/>
      <family val="4"/>
      <charset val="136"/>
    </font>
    <font>
      <sz val="10.5"/>
      <color theme="1"/>
      <name val="Times New Roman"/>
      <family val="1"/>
    </font>
    <font>
      <b/>
      <sz val="10.5"/>
      <color theme="1"/>
      <name val="Times New Roman"/>
      <family val="1"/>
    </font>
    <font>
      <sz val="9"/>
      <color theme="1"/>
      <name val="標楷體"/>
      <family val="4"/>
      <charset val="136"/>
    </font>
    <font>
      <sz val="10"/>
      <color theme="1"/>
      <name val="微軟正黑體"/>
      <family val="2"/>
      <charset val="136"/>
    </font>
    <font>
      <sz val="12"/>
      <color theme="1"/>
      <name val="細明體"/>
      <family val="3"/>
      <charset val="136"/>
    </font>
    <font>
      <u/>
      <sz val="11"/>
      <color theme="1"/>
      <name val="Times New Roman"/>
      <family val="1"/>
    </font>
    <font>
      <sz val="14"/>
      <color theme="1"/>
      <name val="Times New Roman"/>
      <family val="1"/>
    </font>
    <font>
      <b/>
      <sz val="6"/>
      <color theme="1"/>
      <name val="Times New Roman"/>
      <family val="1"/>
    </font>
    <font>
      <sz val="6"/>
      <color theme="1"/>
      <name val="Times New Roman"/>
      <family val="1"/>
    </font>
    <font>
      <b/>
      <sz val="9"/>
      <color theme="1"/>
      <name val="標楷體"/>
      <family val="4"/>
      <charset val="136"/>
    </font>
    <font>
      <sz val="6"/>
      <color theme="1"/>
      <name val="標楷體"/>
      <family val="4"/>
      <charset val="136"/>
    </font>
    <font>
      <b/>
      <sz val="13"/>
      <color theme="1"/>
      <name val="Times New Roman"/>
      <family val="1"/>
    </font>
    <font>
      <sz val="14"/>
      <color theme="1"/>
      <name val="細明體"/>
      <family val="3"/>
      <charset val="136"/>
    </font>
    <font>
      <b/>
      <sz val="14"/>
      <color theme="1"/>
      <name val="Times New Roman"/>
      <family val="1"/>
    </font>
    <font>
      <b/>
      <sz val="14"/>
      <color theme="1"/>
      <name val="細明體"/>
      <family val="3"/>
      <charset val="136"/>
    </font>
    <font>
      <b/>
      <sz val="14"/>
      <color theme="1"/>
      <name val="標楷體"/>
      <family val="4"/>
      <charset val="136"/>
    </font>
    <font>
      <b/>
      <sz val="12"/>
      <name val="Times New Roman"/>
      <family val="1"/>
    </font>
    <font>
      <b/>
      <sz val="12"/>
      <name val="標楷體"/>
      <family val="4"/>
      <charset val="136"/>
    </font>
    <font>
      <sz val="9"/>
      <color indexed="8"/>
      <name val="MingLiU"/>
      <family val="3"/>
      <charset val="136"/>
    </font>
    <font>
      <sz val="11"/>
      <name val="細明體"/>
      <family val="3"/>
      <charset val="136"/>
    </font>
    <font>
      <sz val="5"/>
      <color theme="1"/>
      <name val="Times New Roman"/>
      <family val="1"/>
    </font>
    <font>
      <b/>
      <sz val="10"/>
      <name val="Times New Roman"/>
      <family val="1"/>
    </font>
    <font>
      <b/>
      <sz val="8"/>
      <color theme="1"/>
      <name val="Times New Roman"/>
      <family val="1"/>
    </font>
    <font>
      <b/>
      <sz val="8.5"/>
      <color theme="1"/>
      <name val="Times New Roman"/>
      <family val="1"/>
    </font>
    <font>
      <sz val="8.5"/>
      <color theme="1"/>
      <name val="Times New Roman"/>
      <family val="1"/>
    </font>
    <font>
      <b/>
      <sz val="7.5"/>
      <color theme="1"/>
      <name val="Times New Roman"/>
      <family val="1"/>
    </font>
    <font>
      <sz val="7.5"/>
      <color theme="1"/>
      <name val="Times New Roman"/>
      <family val="1"/>
    </font>
    <font>
      <sz val="10"/>
      <name val="標楷體"/>
      <family val="4"/>
      <charset val="136"/>
    </font>
  </fonts>
  <fills count="4">
    <fill>
      <patternFill patternType="none"/>
    </fill>
    <fill>
      <patternFill patternType="gray125"/>
    </fill>
    <fill>
      <patternFill patternType="solid">
        <fgColor indexed="43"/>
        <bgColor indexed="64"/>
      </patternFill>
    </fill>
    <fill>
      <patternFill patternType="solid">
        <fgColor rgb="FFD6EBEB"/>
        <bgColor indexed="64"/>
      </patternFill>
    </fill>
  </fills>
  <borders count="131">
    <border>
      <left/>
      <right/>
      <top/>
      <bottom/>
      <diagonal/>
    </border>
    <border>
      <left/>
      <right style="thin">
        <color indexed="64"/>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style="thin">
        <color indexed="64"/>
      </left>
      <right/>
      <top/>
      <bottom style="medium">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double">
        <color indexed="64"/>
      </right>
      <top style="medium">
        <color indexed="64"/>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double">
        <color indexed="64"/>
      </left>
      <right style="thin">
        <color indexed="64"/>
      </right>
      <top style="medium">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ck">
        <color indexed="64"/>
      </bottom>
      <diagonal/>
    </border>
    <border>
      <left style="medium">
        <color indexed="64"/>
      </left>
      <right/>
      <top style="thick">
        <color indexed="64"/>
      </top>
      <bottom/>
      <diagonal/>
    </border>
    <border>
      <left style="medium">
        <color indexed="64"/>
      </left>
      <right/>
      <top/>
      <bottom style="medium">
        <color indexed="64"/>
      </bottom>
      <diagonal/>
    </border>
    <border>
      <left style="medium">
        <color indexed="64"/>
      </left>
      <right style="medium">
        <color indexed="64"/>
      </right>
      <top style="thick">
        <color indexed="64"/>
      </top>
      <bottom/>
      <diagonal/>
    </border>
    <border>
      <left/>
      <right/>
      <top style="thick">
        <color indexed="64"/>
      </top>
      <bottom/>
      <diagonal/>
    </border>
    <border>
      <left/>
      <right style="medium">
        <color indexed="64"/>
      </right>
      <top style="thick">
        <color indexed="64"/>
      </top>
      <bottom/>
      <diagonal/>
    </border>
    <border>
      <left/>
      <right/>
      <top style="thick">
        <color indexed="64"/>
      </top>
      <bottom style="medium">
        <color indexed="64"/>
      </bottom>
      <diagonal/>
    </border>
    <border>
      <left style="medium">
        <color indexed="64"/>
      </left>
      <right/>
      <top style="thick">
        <color indexed="64"/>
      </top>
      <bottom style="medium">
        <color indexed="64"/>
      </bottom>
      <diagonal/>
    </border>
    <border>
      <left/>
      <right/>
      <top/>
      <bottom style="thick">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style="medium">
        <color indexed="64"/>
      </right>
      <top/>
      <bottom style="medium">
        <color rgb="FF000000"/>
      </bottom>
      <diagonal/>
    </border>
    <border>
      <left style="medium">
        <color indexed="64"/>
      </left>
      <right/>
      <top/>
      <bottom/>
      <diagonal/>
    </border>
    <border>
      <left/>
      <right style="medium">
        <color rgb="FF000000"/>
      </right>
      <top style="thick">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thick">
        <color indexed="64"/>
      </top>
      <bottom style="medium">
        <color indexed="64"/>
      </bottom>
      <diagonal/>
    </border>
    <border>
      <left style="medium">
        <color indexed="64"/>
      </left>
      <right style="medium">
        <color indexed="64"/>
      </right>
      <top/>
      <bottom/>
      <diagonal/>
    </border>
    <border>
      <left/>
      <right style="medium">
        <color indexed="64"/>
      </right>
      <top style="thick">
        <color indexed="64"/>
      </top>
      <bottom style="medium">
        <color indexed="64"/>
      </bottom>
      <diagonal/>
    </border>
    <border>
      <left/>
      <right style="medium">
        <color rgb="FF000000"/>
      </right>
      <top style="thick">
        <color indexed="64"/>
      </top>
      <bottom/>
      <diagonal/>
    </border>
    <border>
      <left/>
      <right style="medium">
        <color rgb="FF000000"/>
      </right>
      <top/>
      <bottom/>
      <diagonal/>
    </border>
    <border>
      <left style="medium">
        <color indexed="64"/>
      </left>
      <right style="medium">
        <color indexed="64"/>
      </right>
      <top/>
      <bottom style="medium">
        <color rgb="FF000000"/>
      </bottom>
      <diagonal/>
    </border>
    <border>
      <left/>
      <right style="medium">
        <color rgb="FF000000"/>
      </right>
      <top/>
      <bottom style="medium">
        <color indexed="64"/>
      </bottom>
      <diagonal/>
    </border>
    <border>
      <left style="medium">
        <color rgb="FF000000"/>
      </left>
      <right/>
      <top/>
      <bottom style="medium">
        <color indexed="64"/>
      </bottom>
      <diagonal/>
    </border>
    <border>
      <left/>
      <right style="medium">
        <color rgb="FF000000"/>
      </right>
      <top style="thick">
        <color rgb="FF000000"/>
      </top>
      <bottom/>
      <diagonal/>
    </border>
    <border>
      <left/>
      <right/>
      <top style="thick">
        <color rgb="FF000000"/>
      </top>
      <bottom/>
      <diagonal/>
    </border>
    <border>
      <left/>
      <right style="medium">
        <color rgb="FF000000"/>
      </right>
      <top style="medium">
        <color indexed="64"/>
      </top>
      <bottom/>
      <diagonal/>
    </border>
    <border>
      <left style="medium">
        <color rgb="FF000000"/>
      </left>
      <right/>
      <top style="thick">
        <color rgb="FF000000"/>
      </top>
      <bottom/>
      <diagonal/>
    </border>
    <border>
      <left style="medium">
        <color rgb="FF000000"/>
      </left>
      <right/>
      <top/>
      <bottom/>
      <diagonal/>
    </border>
    <border>
      <left style="medium">
        <color indexed="64"/>
      </left>
      <right/>
      <top/>
      <bottom style="medium">
        <color rgb="FF000000"/>
      </bottom>
      <diagonal/>
    </border>
    <border>
      <left style="thick">
        <color indexed="8"/>
      </left>
      <right/>
      <top style="thick">
        <color indexed="8"/>
      </top>
      <bottom/>
      <diagonal/>
    </border>
    <border>
      <left/>
      <right style="thick">
        <color indexed="8"/>
      </right>
      <top style="thick">
        <color indexed="8"/>
      </top>
      <bottom/>
      <diagonal/>
    </border>
    <border>
      <left style="thick">
        <color indexed="8"/>
      </left>
      <right style="thin">
        <color indexed="8"/>
      </right>
      <top style="thick">
        <color indexed="8"/>
      </top>
      <bottom style="thin">
        <color indexed="8"/>
      </bottom>
      <diagonal/>
    </border>
    <border>
      <left style="thin">
        <color indexed="8"/>
      </left>
      <right style="thin">
        <color indexed="8"/>
      </right>
      <top style="thick">
        <color indexed="8"/>
      </top>
      <bottom style="thin">
        <color indexed="8"/>
      </bottom>
      <diagonal/>
    </border>
    <border>
      <left style="thin">
        <color indexed="8"/>
      </left>
      <right style="thick">
        <color indexed="8"/>
      </right>
      <top style="thick">
        <color indexed="8"/>
      </top>
      <bottom style="thin">
        <color indexed="8"/>
      </bottom>
      <diagonal/>
    </border>
    <border>
      <left style="thick">
        <color indexed="8"/>
      </left>
      <right/>
      <top/>
      <bottom style="thick">
        <color indexed="8"/>
      </bottom>
      <diagonal/>
    </border>
    <border>
      <left/>
      <right style="thick">
        <color indexed="8"/>
      </right>
      <top/>
      <bottom style="thick">
        <color indexed="8"/>
      </bottom>
      <diagonal/>
    </border>
    <border>
      <left style="thick">
        <color indexed="8"/>
      </left>
      <right style="thin">
        <color indexed="8"/>
      </right>
      <top style="thin">
        <color indexed="8"/>
      </top>
      <bottom style="thick">
        <color indexed="8"/>
      </bottom>
      <diagonal/>
    </border>
    <border>
      <left style="thin">
        <color indexed="8"/>
      </left>
      <right style="thin">
        <color indexed="8"/>
      </right>
      <top style="thin">
        <color indexed="8"/>
      </top>
      <bottom style="thick">
        <color indexed="8"/>
      </bottom>
      <diagonal/>
    </border>
    <border>
      <left style="thin">
        <color indexed="8"/>
      </left>
      <right style="thick">
        <color indexed="8"/>
      </right>
      <top style="thin">
        <color indexed="8"/>
      </top>
      <bottom style="thick">
        <color indexed="8"/>
      </bottom>
      <diagonal/>
    </border>
    <border>
      <left style="thick">
        <color indexed="8"/>
      </left>
      <right style="thin">
        <color indexed="8"/>
      </right>
      <top style="thick">
        <color indexed="8"/>
      </top>
      <bottom/>
      <diagonal/>
    </border>
    <border>
      <left style="thin">
        <color indexed="8"/>
      </left>
      <right style="thin">
        <color indexed="8"/>
      </right>
      <top style="thick">
        <color indexed="8"/>
      </top>
      <bottom/>
      <diagonal/>
    </border>
    <border>
      <left style="thin">
        <color indexed="8"/>
      </left>
      <right style="thick">
        <color indexed="8"/>
      </right>
      <top style="thick">
        <color indexed="8"/>
      </top>
      <bottom/>
      <diagonal/>
    </border>
    <border>
      <left style="thick">
        <color indexed="8"/>
      </left>
      <right/>
      <top/>
      <bottom/>
      <diagonal/>
    </border>
    <border>
      <left/>
      <right style="thick">
        <color indexed="8"/>
      </right>
      <top/>
      <bottom/>
      <diagonal/>
    </border>
    <border>
      <left style="thick">
        <color indexed="8"/>
      </left>
      <right style="thin">
        <color indexed="8"/>
      </right>
      <top/>
      <bottom/>
      <diagonal/>
    </border>
    <border>
      <left style="thin">
        <color indexed="8"/>
      </left>
      <right style="thin">
        <color indexed="8"/>
      </right>
      <top/>
      <bottom/>
      <diagonal/>
    </border>
    <border>
      <left style="thin">
        <color indexed="8"/>
      </left>
      <right style="thick">
        <color indexed="8"/>
      </right>
      <top/>
      <bottom/>
      <diagonal/>
    </border>
    <border>
      <left style="thick">
        <color indexed="8"/>
      </left>
      <right style="thin">
        <color indexed="8"/>
      </right>
      <top/>
      <bottom style="thick">
        <color indexed="8"/>
      </bottom>
      <diagonal/>
    </border>
    <border>
      <left style="thin">
        <color indexed="8"/>
      </left>
      <right style="thin">
        <color indexed="8"/>
      </right>
      <top/>
      <bottom style="thick">
        <color indexed="8"/>
      </bottom>
      <diagonal/>
    </border>
    <border>
      <left style="thin">
        <color indexed="8"/>
      </left>
      <right style="thick">
        <color indexed="8"/>
      </right>
      <top/>
      <bottom style="thick">
        <color indexed="8"/>
      </bottom>
      <diagonal/>
    </border>
    <border>
      <left style="thin">
        <color indexed="8"/>
      </left>
      <right/>
      <top style="thick">
        <color indexed="8"/>
      </top>
      <bottom style="thin">
        <color indexed="8"/>
      </bottom>
      <diagonal/>
    </border>
    <border>
      <left style="thin">
        <color indexed="8"/>
      </left>
      <right/>
      <top style="thin">
        <color indexed="8"/>
      </top>
      <bottom style="thick">
        <color indexed="8"/>
      </bottom>
      <diagonal/>
    </border>
    <border>
      <left style="thin">
        <color indexed="8"/>
      </left>
      <right/>
      <top style="thick">
        <color indexed="8"/>
      </top>
      <bottom/>
      <diagonal/>
    </border>
    <border>
      <left style="thin">
        <color indexed="8"/>
      </left>
      <right/>
      <top/>
      <bottom/>
      <diagonal/>
    </border>
    <border>
      <left style="thin">
        <color indexed="8"/>
      </left>
      <right/>
      <top/>
      <bottom style="thick">
        <color indexed="8"/>
      </bottom>
      <diagonal/>
    </border>
    <border>
      <left style="medium">
        <color indexed="8"/>
      </left>
      <right style="thin">
        <color indexed="8"/>
      </right>
      <top style="thick">
        <color indexed="8"/>
      </top>
      <bottom style="thin">
        <color indexed="8"/>
      </bottom>
      <diagonal/>
    </border>
    <border>
      <left style="medium">
        <color indexed="8"/>
      </left>
      <right style="thin">
        <color indexed="8"/>
      </right>
      <top style="thin">
        <color indexed="8"/>
      </top>
      <bottom style="thick">
        <color indexed="8"/>
      </bottom>
      <diagonal/>
    </border>
    <border>
      <left style="medium">
        <color indexed="8"/>
      </left>
      <right style="thin">
        <color indexed="8"/>
      </right>
      <top style="thick">
        <color indexed="8"/>
      </top>
      <bottom/>
      <diagonal/>
    </border>
    <border>
      <left style="medium">
        <color indexed="8"/>
      </left>
      <right style="thin">
        <color indexed="8"/>
      </right>
      <top/>
      <bottom/>
      <diagonal/>
    </border>
    <border>
      <left style="medium">
        <color indexed="8"/>
      </left>
      <right style="thin">
        <color indexed="8"/>
      </right>
      <top/>
      <bottom style="thick">
        <color indexed="8"/>
      </bottom>
      <diagonal/>
    </border>
    <border>
      <left/>
      <right/>
      <top style="thick">
        <color indexed="8"/>
      </top>
      <bottom style="thin">
        <color indexed="8"/>
      </bottom>
      <diagonal/>
    </border>
    <border>
      <left/>
      <right/>
      <top style="thin">
        <color indexed="8"/>
      </top>
      <bottom style="thick">
        <color indexed="8"/>
      </bottom>
      <diagonal/>
    </border>
    <border>
      <left/>
      <right/>
      <top style="thick">
        <color indexed="8"/>
      </top>
      <bottom/>
      <diagonal/>
    </border>
    <border>
      <left/>
      <right/>
      <top/>
      <bottom style="thick">
        <color indexed="8"/>
      </bottom>
      <diagonal/>
    </border>
    <border>
      <left style="thick">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ck">
        <color indexed="8"/>
      </right>
      <top style="thin">
        <color indexed="8"/>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rgb="FF000000"/>
      </left>
      <right style="medium">
        <color indexed="64"/>
      </right>
      <top/>
      <bottom style="medium">
        <color indexed="64"/>
      </bottom>
      <diagonal/>
    </border>
    <border>
      <left style="medium">
        <color indexed="64"/>
      </left>
      <right/>
      <top/>
      <bottom style="thick">
        <color indexed="64"/>
      </bottom>
      <diagonal/>
    </border>
    <border>
      <left style="thick">
        <color indexed="8"/>
      </left>
      <right style="thick">
        <color indexed="8"/>
      </right>
      <top style="thick">
        <color indexed="8"/>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style="thick">
        <color indexed="8"/>
      </left>
      <right style="thick">
        <color indexed="8"/>
      </right>
      <top style="thick">
        <color indexed="8"/>
      </top>
      <bottom style="thick">
        <color indexed="8"/>
      </bottom>
      <diagonal/>
    </border>
    <border>
      <left style="thick">
        <color indexed="8"/>
      </left>
      <right style="medium">
        <color indexed="64"/>
      </right>
      <top style="thick">
        <color indexed="64"/>
      </top>
      <bottom/>
      <diagonal/>
    </border>
    <border>
      <left style="thick">
        <color indexed="8"/>
      </left>
      <right style="medium">
        <color indexed="64"/>
      </right>
      <top/>
      <bottom/>
      <diagonal/>
    </border>
    <border>
      <left style="thick">
        <color indexed="8"/>
      </left>
      <right style="medium">
        <color indexed="64"/>
      </right>
      <top/>
      <bottom style="medium">
        <color indexed="64"/>
      </bottom>
      <diagonal/>
    </border>
    <border>
      <left/>
      <right style="medium">
        <color indexed="64"/>
      </right>
      <top style="medium">
        <color indexed="64"/>
      </top>
      <bottom style="thick">
        <color indexed="64"/>
      </bottom>
      <diagonal/>
    </border>
    <border>
      <left style="medium">
        <color rgb="FF000000"/>
      </left>
      <right/>
      <top style="medium">
        <color indexed="64"/>
      </top>
      <bottom style="medium">
        <color indexed="64"/>
      </bottom>
      <diagonal/>
    </border>
    <border>
      <left/>
      <right style="medium">
        <color rgb="FF000000"/>
      </right>
      <top style="thick">
        <color rgb="FF000000"/>
      </top>
      <bottom style="medium">
        <color indexed="64"/>
      </bottom>
      <diagonal/>
    </border>
    <border>
      <left style="medium">
        <color rgb="FF000000"/>
      </left>
      <right/>
      <top style="thick">
        <color rgb="FF000000"/>
      </top>
      <bottom style="medium">
        <color indexed="64"/>
      </bottom>
      <diagonal/>
    </border>
    <border>
      <left style="medium">
        <color indexed="64"/>
      </left>
      <right style="thick">
        <color indexed="8"/>
      </right>
      <top style="thick">
        <color indexed="64"/>
      </top>
      <bottom/>
      <diagonal/>
    </border>
    <border>
      <left style="medium">
        <color indexed="64"/>
      </left>
      <right style="thick">
        <color indexed="8"/>
      </right>
      <top/>
      <bottom/>
      <diagonal/>
    </border>
    <border>
      <left style="medium">
        <color indexed="64"/>
      </left>
      <right style="thick">
        <color indexed="8"/>
      </right>
      <top/>
      <bottom style="medium">
        <color indexed="64"/>
      </bottom>
      <diagonal/>
    </border>
    <border>
      <left/>
      <right/>
      <top style="thick">
        <color indexed="64"/>
      </top>
      <bottom style="thick">
        <color indexed="64"/>
      </bottom>
      <diagonal/>
    </border>
    <border>
      <left/>
      <right style="thick">
        <color indexed="8"/>
      </right>
      <top/>
      <bottom style="thin">
        <color indexed="64"/>
      </bottom>
      <diagonal/>
    </border>
  </borders>
  <cellStyleXfs count="73">
    <xf numFmtId="0" fontId="0" fillId="0" borderId="0"/>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 fillId="0" borderId="0"/>
    <xf numFmtId="0" fontId="8" fillId="0" borderId="0"/>
    <xf numFmtId="0" fontId="3" fillId="0" borderId="0">
      <alignment vertical="center"/>
    </xf>
    <xf numFmtId="0" fontId="2" fillId="0" borderId="0"/>
    <xf numFmtId="0" fontId="8" fillId="0" borderId="0"/>
    <xf numFmtId="0" fontId="2" fillId="0" borderId="0"/>
    <xf numFmtId="0" fontId="2" fillId="0" borderId="0"/>
    <xf numFmtId="0" fontId="3" fillId="0" borderId="0"/>
    <xf numFmtId="9" fontId="2" fillId="0" borderId="0" applyFont="0" applyFill="0" applyBorder="0" applyAlignment="0" applyProtection="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 fillId="0" borderId="0"/>
    <xf numFmtId="0" fontId="2" fillId="0" borderId="0"/>
    <xf numFmtId="0" fontId="27" fillId="0" borderId="0" applyNumberFormat="0" applyFill="0" applyBorder="0" applyAlignment="0" applyProtection="0"/>
    <xf numFmtId="44" fontId="2" fillId="0" borderId="0" applyFont="0" applyFill="0" applyBorder="0" applyAlignment="0" applyProtection="0">
      <alignment vertical="center"/>
    </xf>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cellStyleXfs>
  <cellXfs count="4183">
    <xf numFmtId="0" fontId="0" fillId="0" borderId="0" xfId="0"/>
    <xf numFmtId="177" fontId="8" fillId="0" borderId="0" xfId="0" applyNumberFormat="1" applyFont="1" applyFill="1"/>
    <xf numFmtId="177" fontId="12" fillId="0" borderId="2" xfId="0" applyNumberFormat="1" applyFont="1" applyFill="1" applyBorder="1" applyAlignment="1">
      <alignment horizontal="center" vertical="center"/>
    </xf>
    <xf numFmtId="177" fontId="11" fillId="0" borderId="0" xfId="0" applyNumberFormat="1" applyFont="1" applyFill="1" applyBorder="1" applyAlignment="1">
      <alignment horizontal="distributed" vertical="center"/>
    </xf>
    <xf numFmtId="177" fontId="9" fillId="0" borderId="0" xfId="0" applyNumberFormat="1" applyFont="1" applyFill="1" applyBorder="1" applyAlignment="1">
      <alignment horizontal="distributed" vertical="center"/>
    </xf>
    <xf numFmtId="177" fontId="10" fillId="0" borderId="2" xfId="0" applyNumberFormat="1" applyFont="1" applyFill="1" applyBorder="1" applyAlignment="1">
      <alignment horizontal="center" vertical="center"/>
    </xf>
    <xf numFmtId="177" fontId="14" fillId="0" borderId="0" xfId="0" applyNumberFormat="1" applyFont="1" applyFill="1" applyBorder="1" applyAlignment="1">
      <alignment horizontal="distributed" vertical="center"/>
    </xf>
    <xf numFmtId="177" fontId="12" fillId="0" borderId="0" xfId="0" applyNumberFormat="1" applyFont="1" applyFill="1" applyBorder="1" applyAlignment="1">
      <alignment horizontal="distributed" vertical="center"/>
    </xf>
    <xf numFmtId="177" fontId="15" fillId="0" borderId="0" xfId="0" applyNumberFormat="1" applyFont="1" applyFill="1" applyBorder="1" applyAlignment="1">
      <alignment horizontal="distributed" vertical="center"/>
    </xf>
    <xf numFmtId="177" fontId="15" fillId="0" borderId="2" xfId="0" applyNumberFormat="1" applyFont="1" applyFill="1" applyBorder="1" applyAlignment="1">
      <alignment horizontal="center" vertical="center"/>
    </xf>
    <xf numFmtId="177" fontId="10" fillId="0" borderId="0" xfId="0" applyNumberFormat="1" applyFont="1" applyFill="1" applyBorder="1" applyAlignment="1">
      <alignment horizontal="distributed" vertical="center"/>
    </xf>
    <xf numFmtId="177" fontId="10" fillId="0" borderId="0" xfId="0" applyNumberFormat="1" applyFont="1" applyFill="1" applyBorder="1"/>
    <xf numFmtId="177" fontId="9" fillId="0" borderId="5" xfId="0" applyNumberFormat="1" applyFont="1" applyFill="1" applyBorder="1" applyAlignment="1">
      <alignment horizontal="distributed" vertical="center"/>
    </xf>
    <xf numFmtId="177" fontId="10" fillId="0" borderId="6" xfId="0" applyNumberFormat="1" applyFont="1" applyFill="1" applyBorder="1" applyAlignment="1">
      <alignment horizontal="center" vertical="center"/>
    </xf>
    <xf numFmtId="177" fontId="16" fillId="0" borderId="0" xfId="0" applyNumberFormat="1" applyFont="1" applyFill="1"/>
    <xf numFmtId="177" fontId="16" fillId="0" borderId="0" xfId="0" applyNumberFormat="1" applyFont="1" applyFill="1" applyAlignment="1">
      <alignment horizontal="center"/>
    </xf>
    <xf numFmtId="177" fontId="10" fillId="0" borderId="2" xfId="0" applyNumberFormat="1" applyFont="1" applyFill="1" applyBorder="1" applyAlignment="1">
      <alignment horizontal="center"/>
    </xf>
    <xf numFmtId="177" fontId="15" fillId="0" borderId="0" xfId="0" applyNumberFormat="1" applyFont="1" applyFill="1" applyBorder="1"/>
    <xf numFmtId="177" fontId="12" fillId="0" borderId="2" xfId="8" applyNumberFormat="1" applyFont="1" applyFill="1" applyBorder="1" applyAlignment="1">
      <alignment horizontal="center" vertical="center"/>
    </xf>
    <xf numFmtId="177" fontId="9" fillId="0" borderId="4" xfId="8" applyNumberFormat="1" applyFont="1" applyFill="1" applyBorder="1" applyAlignment="1">
      <alignment horizontal="centerContinuous" vertical="center"/>
    </xf>
    <xf numFmtId="177" fontId="9" fillId="0" borderId="14" xfId="8" applyNumberFormat="1" applyFont="1" applyFill="1" applyBorder="1" applyAlignment="1">
      <alignment horizontal="centerContinuous" vertical="center"/>
    </xf>
    <xf numFmtId="177" fontId="12" fillId="0" borderId="0" xfId="8" applyNumberFormat="1" applyFont="1" applyFill="1" applyBorder="1" applyAlignment="1">
      <alignment horizontal="center" vertical="center"/>
    </xf>
    <xf numFmtId="178" fontId="12" fillId="0" borderId="2" xfId="0" applyNumberFormat="1" applyFont="1" applyFill="1" applyBorder="1" applyAlignment="1">
      <alignment horizontal="center" vertical="center"/>
    </xf>
    <xf numFmtId="178" fontId="12" fillId="0" borderId="0" xfId="0" applyNumberFormat="1" applyFont="1" applyFill="1" applyBorder="1"/>
    <xf numFmtId="178" fontId="7" fillId="0" borderId="0" xfId="5" applyNumberFormat="1" applyFont="1" applyFill="1"/>
    <xf numFmtId="178" fontId="8" fillId="0" borderId="0" xfId="5" applyNumberFormat="1" applyFont="1" applyFill="1"/>
    <xf numFmtId="178" fontId="9" fillId="0" borderId="0" xfId="5" applyNumberFormat="1" applyFont="1" applyFill="1"/>
    <xf numFmtId="178" fontId="9" fillId="0" borderId="0" xfId="5" applyNumberFormat="1" applyFont="1" applyFill="1" applyAlignment="1">
      <alignment horizontal="center"/>
    </xf>
    <xf numFmtId="178" fontId="9" fillId="0" borderId="5" xfId="5" applyNumberFormat="1" applyFont="1" applyFill="1" applyBorder="1" applyAlignment="1">
      <alignment horizontal="right" vertical="center"/>
    </xf>
    <xf numFmtId="178" fontId="9" fillId="0" borderId="1" xfId="5" applyNumberFormat="1" applyFont="1" applyFill="1" applyBorder="1" applyAlignment="1">
      <alignment horizontal="center" vertical="center" wrapText="1"/>
    </xf>
    <xf numFmtId="178" fontId="9" fillId="0" borderId="2" xfId="5" applyNumberFormat="1" applyFont="1" applyFill="1" applyBorder="1" applyAlignment="1">
      <alignment horizontal="center" vertical="center" wrapText="1"/>
    </xf>
    <xf numFmtId="178" fontId="9" fillId="0" borderId="3" xfId="5" applyNumberFormat="1" applyFont="1" applyFill="1" applyBorder="1" applyAlignment="1">
      <alignment horizontal="center" vertical="center" wrapText="1"/>
    </xf>
    <xf numFmtId="178" fontId="12" fillId="0" borderId="2" xfId="5" applyNumberFormat="1" applyFont="1" applyFill="1" applyBorder="1" applyAlignment="1">
      <alignment horizontal="center" vertical="center"/>
    </xf>
    <xf numFmtId="178" fontId="12" fillId="0" borderId="0" xfId="5" applyNumberFormat="1" applyFont="1" applyFill="1"/>
    <xf numFmtId="178" fontId="9" fillId="0" borderId="0" xfId="5" applyNumberFormat="1" applyFont="1" applyFill="1" applyBorder="1" applyAlignment="1">
      <alignment horizontal="distributed" vertical="center"/>
    </xf>
    <xf numFmtId="178" fontId="14" fillId="0" borderId="0" xfId="5" applyNumberFormat="1" applyFont="1" applyFill="1" applyBorder="1" applyAlignment="1">
      <alignment horizontal="distributed" vertical="center"/>
    </xf>
    <xf numFmtId="178" fontId="12" fillId="0" borderId="0" xfId="5" applyNumberFormat="1" applyFont="1" applyFill="1" applyBorder="1" applyAlignment="1">
      <alignment horizontal="distributed" vertical="center"/>
    </xf>
    <xf numFmtId="178" fontId="16" fillId="0" borderId="0" xfId="5" applyNumberFormat="1" applyFont="1" applyFill="1"/>
    <xf numFmtId="178" fontId="16" fillId="0" borderId="0" xfId="5" applyNumberFormat="1" applyFont="1" applyFill="1" applyAlignment="1">
      <alignment horizontal="center"/>
    </xf>
    <xf numFmtId="178" fontId="8" fillId="0" borderId="5" xfId="5" applyNumberFormat="1" applyFont="1" applyFill="1" applyBorder="1"/>
    <xf numFmtId="178" fontId="12" fillId="0" borderId="0" xfId="5" applyNumberFormat="1" applyFont="1" applyFill="1" applyBorder="1"/>
    <xf numFmtId="177" fontId="2" fillId="0" borderId="0" xfId="8" applyNumberFormat="1" applyFont="1" applyFill="1" applyBorder="1"/>
    <xf numFmtId="177" fontId="2" fillId="0" borderId="0" xfId="0" applyNumberFormat="1" applyFont="1" applyFill="1" applyBorder="1" applyAlignment="1">
      <alignment horizontal="distributed" vertical="center"/>
    </xf>
    <xf numFmtId="177" fontId="2" fillId="0" borderId="0" xfId="0" applyNumberFormat="1" applyFont="1" applyFill="1"/>
    <xf numFmtId="177" fontId="2" fillId="0" borderId="0" xfId="0" applyNumberFormat="1" applyFont="1" applyFill="1" applyBorder="1"/>
    <xf numFmtId="177" fontId="2" fillId="0" borderId="0" xfId="0" applyNumberFormat="1" applyFont="1" applyFill="1" applyAlignment="1">
      <alignment horizontal="right" vertical="center"/>
    </xf>
    <xf numFmtId="177" fontId="2" fillId="0" borderId="2" xfId="0" applyNumberFormat="1" applyFont="1" applyFill="1" applyBorder="1" applyAlignment="1">
      <alignment horizontal="center" vertical="center"/>
    </xf>
    <xf numFmtId="177" fontId="2" fillId="0" borderId="0" xfId="0" applyNumberFormat="1" applyFont="1" applyFill="1" applyBorder="1" applyAlignment="1">
      <alignment horizontal="right" vertical="center"/>
    </xf>
    <xf numFmtId="178" fontId="2" fillId="0" borderId="0" xfId="5" applyNumberFormat="1" applyFont="1" applyFill="1"/>
    <xf numFmtId="178" fontId="2" fillId="0" borderId="0" xfId="5" applyNumberFormat="1" applyFont="1" applyFill="1" applyBorder="1"/>
    <xf numFmtId="179" fontId="12" fillId="0" borderId="0" xfId="0" applyNumberFormat="1" applyFont="1" applyFill="1" applyAlignment="1">
      <alignment vertical="center"/>
    </xf>
    <xf numFmtId="178" fontId="2" fillId="0" borderId="5" xfId="5" applyNumberFormat="1" applyFont="1" applyFill="1" applyBorder="1"/>
    <xf numFmtId="177" fontId="2" fillId="0" borderId="2" xfId="8" applyNumberFormat="1" applyFont="1" applyFill="1" applyBorder="1"/>
    <xf numFmtId="177" fontId="2" fillId="0" borderId="2" xfId="0" applyNumberFormat="1" applyFont="1" applyFill="1" applyBorder="1" applyAlignment="1">
      <alignment horizontal="right" vertical="center"/>
    </xf>
    <xf numFmtId="177" fontId="2" fillId="0" borderId="2" xfId="0" applyNumberFormat="1" applyFont="1" applyFill="1" applyBorder="1"/>
    <xf numFmtId="177" fontId="2" fillId="0" borderId="6" xfId="0" applyNumberFormat="1" applyFont="1" applyFill="1" applyBorder="1" applyAlignment="1">
      <alignment horizontal="right" vertical="center"/>
    </xf>
    <xf numFmtId="178" fontId="2" fillId="0" borderId="0" xfId="5" applyNumberFormat="1" applyFont="1" applyFill="1" applyAlignment="1">
      <alignment horizontal="right"/>
    </xf>
    <xf numFmtId="179" fontId="12" fillId="0" borderId="16" xfId="5" applyNumberFormat="1" applyFont="1" applyFill="1" applyBorder="1" applyAlignment="1">
      <alignment vertical="center"/>
    </xf>
    <xf numFmtId="179" fontId="12" fillId="0" borderId="18" xfId="5" applyNumberFormat="1" applyFont="1" applyFill="1" applyBorder="1" applyAlignment="1">
      <alignment vertical="center"/>
    </xf>
    <xf numFmtId="179" fontId="12" fillId="0" borderId="0" xfId="5" applyNumberFormat="1" applyFont="1" applyFill="1" applyBorder="1" applyAlignment="1">
      <alignment vertical="center"/>
    </xf>
    <xf numFmtId="179" fontId="12" fillId="0" borderId="17" xfId="5" applyNumberFormat="1" applyFont="1" applyFill="1" applyBorder="1" applyAlignment="1">
      <alignment vertical="center"/>
    </xf>
    <xf numFmtId="186" fontId="2" fillId="0" borderId="0" xfId="0" applyNumberFormat="1" applyFont="1" applyFill="1" applyAlignment="1">
      <alignment horizontal="right" vertical="center"/>
    </xf>
    <xf numFmtId="177" fontId="9" fillId="0" borderId="0" xfId="0" applyNumberFormat="1" applyFont="1" applyFill="1" applyBorder="1" applyAlignment="1">
      <alignment horizontal="left" vertical="center"/>
    </xf>
    <xf numFmtId="177" fontId="9" fillId="0" borderId="5" xfId="0" applyNumberFormat="1" applyFont="1" applyFill="1" applyBorder="1" applyAlignment="1">
      <alignment horizontal="left" vertical="center"/>
    </xf>
    <xf numFmtId="179" fontId="2" fillId="0" borderId="17" xfId="5" applyNumberFormat="1" applyFont="1" applyFill="1" applyBorder="1" applyAlignment="1">
      <alignment horizontal="right" vertical="center"/>
    </xf>
    <xf numFmtId="179" fontId="2" fillId="0" borderId="0" xfId="5" applyNumberFormat="1" applyFont="1" applyFill="1" applyBorder="1" applyAlignment="1">
      <alignment horizontal="right" vertical="center"/>
    </xf>
    <xf numFmtId="179" fontId="2" fillId="0" borderId="0" xfId="0" applyNumberFormat="1" applyFont="1" applyFill="1" applyAlignment="1">
      <alignment horizontal="right" vertical="center"/>
    </xf>
    <xf numFmtId="186" fontId="2" fillId="0" borderId="0" xfId="0" applyNumberFormat="1" applyFont="1" applyFill="1" applyAlignment="1">
      <alignment vertical="center"/>
    </xf>
    <xf numFmtId="179" fontId="2" fillId="0" borderId="0" xfId="0" applyNumberFormat="1" applyFont="1" applyFill="1" applyBorder="1" applyAlignment="1">
      <alignment horizontal="right" vertical="center"/>
    </xf>
    <xf numFmtId="177" fontId="2" fillId="0" borderId="17" xfId="0" applyNumberFormat="1" applyFont="1" applyFill="1" applyBorder="1" applyAlignment="1">
      <alignment horizontal="right"/>
    </xf>
    <xf numFmtId="177" fontId="2" fillId="0" borderId="0" xfId="0" applyNumberFormat="1" applyFont="1" applyFill="1" applyAlignment="1">
      <alignment horizontal="right"/>
    </xf>
    <xf numFmtId="177" fontId="2" fillId="0" borderId="0" xfId="0" applyNumberFormat="1" applyFont="1" applyFill="1" applyBorder="1" applyAlignment="1">
      <alignment horizontal="right"/>
    </xf>
    <xf numFmtId="178" fontId="2" fillId="0" borderId="17" xfId="5" applyNumberFormat="1" applyFont="1" applyFill="1" applyBorder="1" applyAlignment="1">
      <alignment horizontal="right"/>
    </xf>
    <xf numFmtId="186" fontId="2" fillId="0" borderId="0" xfId="0" applyNumberFormat="1" applyFont="1" applyFill="1"/>
    <xf numFmtId="186" fontId="2" fillId="0" borderId="0" xfId="0" applyNumberFormat="1" applyFont="1" applyFill="1" applyBorder="1" applyAlignment="1">
      <alignment horizontal="right" vertical="center"/>
    </xf>
    <xf numFmtId="178" fontId="2" fillId="0" borderId="19" xfId="5" applyNumberFormat="1" applyFont="1" applyFill="1" applyBorder="1" applyAlignment="1">
      <alignment horizontal="right"/>
    </xf>
    <xf numFmtId="178" fontId="2" fillId="0" borderId="5" xfId="5" applyNumberFormat="1" applyFont="1" applyFill="1" applyBorder="1" applyAlignment="1">
      <alignment horizontal="right"/>
    </xf>
    <xf numFmtId="179" fontId="2" fillId="0" borderId="5" xfId="0" applyNumberFormat="1" applyFont="1" applyFill="1" applyBorder="1" applyAlignment="1">
      <alignment horizontal="right" vertical="center"/>
    </xf>
    <xf numFmtId="186" fontId="2" fillId="0" borderId="19" xfId="0" applyNumberFormat="1" applyFont="1" applyFill="1" applyBorder="1" applyAlignment="1">
      <alignment vertical="center"/>
    </xf>
    <xf numFmtId="186" fontId="2" fillId="0" borderId="5" xfId="0" applyNumberFormat="1" applyFont="1" applyFill="1" applyBorder="1" applyAlignment="1">
      <alignment horizontal="right" vertical="center"/>
    </xf>
    <xf numFmtId="177" fontId="8" fillId="0" borderId="0" xfId="0" applyNumberFormat="1" applyFont="1" applyFill="1" applyBorder="1" applyAlignment="1">
      <alignment horizontal="distributed" vertical="center"/>
    </xf>
    <xf numFmtId="177" fontId="8" fillId="0" borderId="0" xfId="0" applyNumberFormat="1" applyFont="1" applyFill="1" applyBorder="1"/>
    <xf numFmtId="178" fontId="0" fillId="0" borderId="17" xfId="5" applyNumberFormat="1" applyFont="1" applyFill="1" applyBorder="1" applyAlignment="1">
      <alignment horizontal="right"/>
    </xf>
    <xf numFmtId="178" fontId="8" fillId="0" borderId="2" xfId="5" applyNumberFormat="1" applyFont="1" applyFill="1" applyBorder="1" applyAlignment="1">
      <alignment horizontal="center" vertical="center"/>
    </xf>
    <xf numFmtId="178" fontId="8" fillId="0" borderId="0" xfId="5" applyNumberFormat="1" applyFont="1" applyFill="1" applyBorder="1" applyAlignment="1">
      <alignment horizontal="distributed" vertical="center"/>
    </xf>
    <xf numFmtId="178" fontId="8" fillId="0" borderId="6" xfId="5" applyNumberFormat="1" applyFont="1" applyFill="1" applyBorder="1" applyAlignment="1">
      <alignment horizontal="center"/>
    </xf>
    <xf numFmtId="179" fontId="8" fillId="0" borderId="0" xfId="0" applyNumberFormat="1" applyFont="1" applyFill="1" applyAlignment="1">
      <alignment vertical="center"/>
    </xf>
    <xf numFmtId="178" fontId="8" fillId="0" borderId="0" xfId="5" applyNumberFormat="1" applyFont="1" applyFill="1" applyBorder="1"/>
    <xf numFmtId="179" fontId="8" fillId="0" borderId="0" xfId="0" applyNumberFormat="1" applyFont="1" applyFill="1" applyAlignment="1">
      <alignment horizontal="right" vertical="center"/>
    </xf>
    <xf numFmtId="191" fontId="8" fillId="0" borderId="0" xfId="0" applyNumberFormat="1" applyFont="1" applyFill="1" applyAlignment="1">
      <alignment vertical="center"/>
    </xf>
    <xf numFmtId="179" fontId="8" fillId="0" borderId="0" xfId="0" applyNumberFormat="1" applyFont="1" applyFill="1" applyBorder="1" applyAlignment="1">
      <alignment horizontal="right" vertical="center"/>
    </xf>
    <xf numFmtId="191" fontId="8" fillId="0" borderId="17" xfId="0" applyNumberFormat="1" applyFont="1" applyFill="1" applyBorder="1" applyAlignment="1">
      <alignment vertical="center"/>
    </xf>
    <xf numFmtId="179" fontId="8" fillId="0" borderId="5" xfId="0" applyNumberFormat="1" applyFont="1" applyFill="1" applyBorder="1" applyAlignment="1">
      <alignment horizontal="right" vertical="center"/>
    </xf>
    <xf numFmtId="191" fontId="8" fillId="0" borderId="19" xfId="0" applyNumberFormat="1" applyFont="1" applyFill="1" applyBorder="1" applyAlignment="1">
      <alignment vertical="center"/>
    </xf>
    <xf numFmtId="191" fontId="8" fillId="0" borderId="5" xfId="0" applyNumberFormat="1" applyFont="1" applyFill="1" applyBorder="1" applyAlignment="1">
      <alignment vertical="center"/>
    </xf>
    <xf numFmtId="179" fontId="20" fillId="0" borderId="0" xfId="0" applyNumberFormat="1" applyFont="1" applyFill="1" applyAlignment="1">
      <alignment vertical="center"/>
    </xf>
    <xf numFmtId="179" fontId="20" fillId="0" borderId="0" xfId="5" applyNumberFormat="1" applyFont="1" applyFill="1" applyBorder="1" applyAlignment="1">
      <alignment vertical="center"/>
    </xf>
    <xf numFmtId="178" fontId="20" fillId="0" borderId="0" xfId="5" applyNumberFormat="1" applyFont="1" applyFill="1" applyBorder="1"/>
    <xf numFmtId="0" fontId="0" fillId="0" borderId="0" xfId="0" applyBorder="1"/>
    <xf numFmtId="0" fontId="0" fillId="0" borderId="0" xfId="0" applyFont="1" applyBorder="1"/>
    <xf numFmtId="0" fontId="0" fillId="0" borderId="0" xfId="0" applyFont="1" applyBorder="1" applyAlignment="1">
      <alignment horizontal="right" vertical="center"/>
    </xf>
    <xf numFmtId="0" fontId="28" fillId="0" borderId="0" xfId="0" applyFont="1" applyAlignment="1">
      <alignment horizontal="left" vertical="center"/>
    </xf>
    <xf numFmtId="41" fontId="31" fillId="0" borderId="0" xfId="8" applyNumberFormat="1" applyFont="1" applyFill="1"/>
    <xf numFmtId="0" fontId="34" fillId="0" borderId="37" xfId="0" applyFont="1" applyBorder="1" applyAlignment="1">
      <alignment horizontal="center" vertical="center" wrapText="1"/>
    </xf>
    <xf numFmtId="0" fontId="34" fillId="0" borderId="0" xfId="0" applyFont="1" applyBorder="1" applyAlignment="1">
      <alignment horizontal="center" vertical="center" wrapText="1"/>
    </xf>
    <xf numFmtId="0" fontId="34" fillId="0" borderId="5" xfId="0" applyFont="1" applyBorder="1" applyAlignment="1">
      <alignment horizontal="center" vertical="center" wrapText="1"/>
    </xf>
    <xf numFmtId="3" fontId="34" fillId="0" borderId="5" xfId="0" applyNumberFormat="1" applyFont="1" applyBorder="1" applyAlignment="1">
      <alignment horizontal="right" vertical="center" wrapText="1"/>
    </xf>
    <xf numFmtId="41" fontId="36" fillId="0" borderId="0" xfId="5" applyNumberFormat="1" applyFont="1" applyFill="1" applyBorder="1" applyAlignment="1">
      <alignment vertical="center"/>
    </xf>
    <xf numFmtId="201" fontId="36" fillId="0" borderId="0" xfId="10" applyNumberFormat="1" applyFont="1" applyFill="1" applyBorder="1" applyAlignment="1">
      <alignment vertical="center"/>
    </xf>
    <xf numFmtId="0" fontId="32" fillId="0" borderId="43" xfId="0" applyFont="1" applyBorder="1" applyAlignment="1">
      <alignment horizontal="center" vertical="center" wrapText="1"/>
    </xf>
    <xf numFmtId="0" fontId="32" fillId="0" borderId="37" xfId="0" applyFont="1" applyBorder="1" applyAlignment="1">
      <alignment horizontal="center" vertical="center" wrapText="1"/>
    </xf>
    <xf numFmtId="0" fontId="32" fillId="0" borderId="47" xfId="0" applyFont="1" applyBorder="1" applyAlignment="1">
      <alignment horizontal="center" vertical="center" wrapText="1"/>
    </xf>
    <xf numFmtId="0" fontId="33" fillId="0" borderId="39" xfId="0" applyFont="1" applyBorder="1" applyAlignment="1">
      <alignment horizontal="center" vertical="center" wrapText="1"/>
    </xf>
    <xf numFmtId="0" fontId="33" fillId="0" borderId="43" xfId="0" applyFont="1" applyBorder="1" applyAlignment="1">
      <alignment horizontal="center" vertical="center" wrapText="1"/>
    </xf>
    <xf numFmtId="0" fontId="33" fillId="0" borderId="53" xfId="0" applyFont="1" applyBorder="1" applyAlignment="1">
      <alignment horizontal="center" vertical="center" wrapText="1"/>
    </xf>
    <xf numFmtId="0" fontId="33" fillId="0" borderId="37" xfId="0" applyFont="1" applyBorder="1" applyAlignment="1">
      <alignment horizontal="center" vertical="center" wrapText="1"/>
    </xf>
    <xf numFmtId="0" fontId="31" fillId="0" borderId="53" xfId="0" applyFont="1" applyBorder="1" applyAlignment="1">
      <alignment vertical="center" wrapText="1"/>
    </xf>
    <xf numFmtId="0" fontId="31" fillId="0" borderId="37" xfId="0" applyFont="1" applyBorder="1" applyAlignment="1">
      <alignment vertical="center" wrapText="1"/>
    </xf>
    <xf numFmtId="0" fontId="31" fillId="0" borderId="40" xfId="0" applyFont="1" applyBorder="1" applyAlignment="1">
      <alignment vertical="center" wrapText="1"/>
    </xf>
    <xf numFmtId="0" fontId="31" fillId="0" borderId="47" xfId="0" applyFont="1" applyBorder="1" applyAlignment="1">
      <alignment vertical="center" wrapText="1"/>
    </xf>
    <xf numFmtId="0" fontId="33" fillId="0" borderId="50" xfId="0" applyFont="1" applyBorder="1" applyAlignment="1">
      <alignment horizontal="center" vertical="center" wrapText="1"/>
    </xf>
    <xf numFmtId="0" fontId="33" fillId="0" borderId="36" xfId="0" applyFont="1" applyBorder="1" applyAlignment="1">
      <alignment horizontal="center" vertical="center" wrapText="1"/>
    </xf>
    <xf numFmtId="0" fontId="33" fillId="0" borderId="40" xfId="0" applyFont="1" applyBorder="1" applyAlignment="1">
      <alignment horizontal="center" vertical="center" wrapText="1"/>
    </xf>
    <xf numFmtId="0" fontId="33" fillId="0" borderId="47"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 xfId="0" applyFont="1" applyBorder="1" applyAlignment="1">
      <alignment horizontal="center" vertical="center" wrapText="1"/>
    </xf>
    <xf numFmtId="176" fontId="34" fillId="0" borderId="5" xfId="0" applyNumberFormat="1" applyFont="1" applyBorder="1" applyAlignment="1">
      <alignment horizontal="right" vertical="center" wrapText="1"/>
    </xf>
    <xf numFmtId="0" fontId="33" fillId="0" borderId="51" xfId="0" applyFont="1" applyBorder="1" applyAlignment="1">
      <alignment horizontal="center" vertical="center" wrapText="1"/>
    </xf>
    <xf numFmtId="0" fontId="33" fillId="0" borderId="35" xfId="0" applyFont="1" applyBorder="1" applyAlignment="1">
      <alignment horizontal="center" vertical="center" wrapText="1"/>
    </xf>
    <xf numFmtId="0" fontId="34" fillId="0" borderId="40" xfId="0" applyFont="1" applyBorder="1" applyAlignment="1">
      <alignment horizontal="center" vertical="center" wrapText="1"/>
    </xf>
    <xf numFmtId="0" fontId="34" fillId="0" borderId="47" xfId="0" applyFont="1" applyBorder="1" applyAlignment="1">
      <alignment horizontal="center" vertical="center" wrapText="1"/>
    </xf>
    <xf numFmtId="178" fontId="37" fillId="0" borderId="0" xfId="5" applyNumberFormat="1" applyFont="1" applyFill="1"/>
    <xf numFmtId="178" fontId="31" fillId="0" borderId="0" xfId="5" applyNumberFormat="1" applyFont="1" applyFill="1"/>
    <xf numFmtId="178" fontId="32" fillId="0" borderId="0" xfId="5" applyNumberFormat="1" applyFont="1" applyFill="1"/>
    <xf numFmtId="178" fontId="32" fillId="0" borderId="0" xfId="5" applyNumberFormat="1" applyFont="1" applyFill="1" applyAlignment="1">
      <alignment horizontal="center"/>
    </xf>
    <xf numFmtId="178" fontId="32" fillId="0" borderId="5" xfId="14" applyNumberFormat="1" applyFont="1" applyFill="1" applyBorder="1" applyAlignment="1">
      <alignment horizontal="right" vertical="center"/>
    </xf>
    <xf numFmtId="178" fontId="32" fillId="0" borderId="1" xfId="5" applyNumberFormat="1" applyFont="1" applyFill="1" applyBorder="1" applyAlignment="1">
      <alignment horizontal="center" vertical="center" wrapText="1"/>
    </xf>
    <xf numFmtId="178" fontId="32" fillId="0" borderId="0" xfId="5" applyNumberFormat="1" applyFont="1" applyFill="1" applyBorder="1" applyAlignment="1">
      <alignment horizontal="center" vertical="center" wrapText="1"/>
    </xf>
    <xf numFmtId="178" fontId="32" fillId="0" borderId="0" xfId="5" applyNumberFormat="1" applyFont="1" applyFill="1" applyAlignment="1">
      <alignment horizontal="center" vertical="center" wrapText="1"/>
    </xf>
    <xf numFmtId="178" fontId="32" fillId="0" borderId="3" xfId="5" applyNumberFormat="1" applyFont="1" applyFill="1" applyBorder="1" applyAlignment="1">
      <alignment horizontal="center" vertical="center" wrapText="1"/>
    </xf>
    <xf numFmtId="178" fontId="32" fillId="0" borderId="4" xfId="5" applyNumberFormat="1" applyFont="1" applyFill="1" applyBorder="1" applyAlignment="1">
      <alignment vertical="center" wrapText="1"/>
    </xf>
    <xf numFmtId="178" fontId="32" fillId="0" borderId="8" xfId="5" applyNumberFormat="1" applyFont="1" applyFill="1" applyBorder="1" applyAlignment="1">
      <alignment horizontal="center" vertical="center" wrapText="1"/>
    </xf>
    <xf numFmtId="0" fontId="32" fillId="0" borderId="8" xfId="5" applyNumberFormat="1" applyFont="1" applyFill="1" applyBorder="1" applyAlignment="1">
      <alignment horizontal="center" vertical="center" wrapText="1"/>
    </xf>
    <xf numFmtId="179" fontId="36" fillId="0" borderId="0" xfId="5" applyNumberFormat="1" applyFont="1" applyFill="1" applyBorder="1" applyAlignment="1">
      <alignment horizontal="right" vertical="center"/>
    </xf>
    <xf numFmtId="201" fontId="36" fillId="0" borderId="0" xfId="0" applyNumberFormat="1" applyFont="1" applyFill="1" applyBorder="1" applyAlignment="1">
      <alignment vertical="center"/>
    </xf>
    <xf numFmtId="217" fontId="36" fillId="0" borderId="0" xfId="0" applyNumberFormat="1" applyFont="1" applyFill="1" applyBorder="1" applyAlignment="1">
      <alignment vertical="center"/>
    </xf>
    <xf numFmtId="200" fontId="36" fillId="0" borderId="0" xfId="5" applyNumberFormat="1" applyFont="1" applyFill="1" applyBorder="1" applyAlignment="1">
      <alignment horizontal="right" vertical="center"/>
    </xf>
    <xf numFmtId="178" fontId="36" fillId="0" borderId="0" xfId="5" applyNumberFormat="1" applyFont="1" applyFill="1"/>
    <xf numFmtId="187" fontId="36" fillId="0" borderId="0" xfId="5" applyNumberFormat="1" applyFont="1" applyFill="1" applyBorder="1" applyAlignment="1">
      <alignment horizontal="right" vertical="center"/>
    </xf>
    <xf numFmtId="178" fontId="36" fillId="0" borderId="2" xfId="5" applyNumberFormat="1" applyFont="1" applyFill="1" applyBorder="1" applyAlignment="1">
      <alignment horizontal="center" vertical="center"/>
    </xf>
    <xf numFmtId="2" fontId="36" fillId="0" borderId="0" xfId="5" applyNumberFormat="1" applyFont="1" applyFill="1" applyBorder="1" applyAlignment="1">
      <alignment horizontal="right" vertical="center"/>
    </xf>
    <xf numFmtId="201" fontId="36" fillId="0" borderId="0" xfId="5" applyNumberFormat="1" applyFont="1" applyFill="1" applyBorder="1" applyAlignment="1">
      <alignment horizontal="right" vertical="center"/>
    </xf>
    <xf numFmtId="217" fontId="36" fillId="0" borderId="0" xfId="5" applyNumberFormat="1" applyFont="1" applyFill="1" applyBorder="1" applyAlignment="1">
      <alignment horizontal="right" vertical="center"/>
    </xf>
    <xf numFmtId="200" fontId="31" fillId="0" borderId="0" xfId="5" applyNumberFormat="1" applyFont="1" applyFill="1" applyBorder="1" applyAlignment="1">
      <alignment horizontal="right" vertical="center"/>
    </xf>
    <xf numFmtId="179" fontId="36" fillId="0" borderId="0" xfId="0" applyNumberFormat="1" applyFont="1" applyFill="1" applyAlignment="1">
      <alignment vertical="center"/>
    </xf>
    <xf numFmtId="177" fontId="32" fillId="0" borderId="0" xfId="0" applyNumberFormat="1" applyFont="1" applyFill="1" applyBorder="1" applyAlignment="1">
      <alignment horizontal="distributed" vertical="center"/>
    </xf>
    <xf numFmtId="177" fontId="31" fillId="0" borderId="0" xfId="0" applyNumberFormat="1" applyFont="1" applyFill="1" applyBorder="1" applyAlignment="1">
      <alignment horizontal="distributed" vertical="center"/>
    </xf>
    <xf numFmtId="178" fontId="31" fillId="0" borderId="2" xfId="5" applyNumberFormat="1" applyFont="1" applyFill="1" applyBorder="1" applyAlignment="1">
      <alignment horizontal="center" vertical="center"/>
    </xf>
    <xf numFmtId="2" fontId="31" fillId="0" borderId="0" xfId="5" applyNumberFormat="1" applyFont="1" applyFill="1" applyBorder="1" applyAlignment="1">
      <alignment horizontal="right" vertical="center"/>
    </xf>
    <xf numFmtId="201" fontId="31" fillId="0" borderId="17" xfId="0" applyNumberFormat="1" applyFont="1" applyFill="1" applyBorder="1" applyAlignment="1">
      <alignment horizontal="right" vertical="center"/>
    </xf>
    <xf numFmtId="217" fontId="31" fillId="0" borderId="0" xfId="0" applyNumberFormat="1" applyFont="1" applyFill="1" applyBorder="1" applyAlignment="1">
      <alignment horizontal="right" vertical="center"/>
    </xf>
    <xf numFmtId="179" fontId="31" fillId="0" borderId="0" xfId="0" applyNumberFormat="1" applyFont="1" applyFill="1" applyBorder="1" applyAlignment="1">
      <alignment vertical="center"/>
    </xf>
    <xf numFmtId="177" fontId="36" fillId="0" borderId="2" xfId="0" applyNumberFormat="1" applyFont="1" applyFill="1" applyBorder="1" applyAlignment="1">
      <alignment horizontal="center" vertical="center"/>
    </xf>
    <xf numFmtId="201" fontId="31" fillId="0" borderId="0" xfId="5" applyNumberFormat="1" applyFont="1" applyFill="1" applyBorder="1" applyAlignment="1">
      <alignment horizontal="right" vertical="center"/>
    </xf>
    <xf numFmtId="217" fontId="31" fillId="0" borderId="0" xfId="5" applyNumberFormat="1" applyFont="1" applyFill="1" applyBorder="1" applyAlignment="1">
      <alignment horizontal="right" vertical="center"/>
    </xf>
    <xf numFmtId="177" fontId="31" fillId="0" borderId="2" xfId="0" applyNumberFormat="1" applyFont="1" applyFill="1" applyBorder="1" applyAlignment="1">
      <alignment horizontal="center" vertical="center"/>
    </xf>
    <xf numFmtId="177" fontId="38" fillId="0" borderId="0" xfId="0" applyNumberFormat="1" applyFont="1" applyFill="1" applyBorder="1" applyAlignment="1">
      <alignment horizontal="distributed" vertical="center"/>
    </xf>
    <xf numFmtId="177" fontId="31" fillId="0" borderId="2" xfId="0" applyNumberFormat="1" applyFont="1" applyFill="1" applyBorder="1" applyAlignment="1">
      <alignment horizontal="center"/>
    </xf>
    <xf numFmtId="2" fontId="31" fillId="0" borderId="17" xfId="5" applyNumberFormat="1" applyFont="1" applyFill="1" applyBorder="1" applyAlignment="1">
      <alignment horizontal="right" vertical="center"/>
    </xf>
    <xf numFmtId="177" fontId="32" fillId="0" borderId="5" xfId="0" applyNumberFormat="1" applyFont="1" applyFill="1" applyBorder="1" applyAlignment="1">
      <alignment horizontal="distributed" vertical="center"/>
    </xf>
    <xf numFmtId="177" fontId="31" fillId="0" borderId="5" xfId="0" applyNumberFormat="1" applyFont="1" applyFill="1" applyBorder="1" applyAlignment="1">
      <alignment horizontal="distributed" vertical="center"/>
    </xf>
    <xf numFmtId="177" fontId="31" fillId="0" borderId="6" xfId="0" applyNumberFormat="1" applyFont="1" applyFill="1" applyBorder="1" applyAlignment="1">
      <alignment horizontal="center" vertical="center"/>
    </xf>
    <xf numFmtId="2" fontId="31" fillId="0" borderId="19" xfId="5" applyNumberFormat="1" applyFont="1" applyFill="1" applyBorder="1" applyAlignment="1">
      <alignment horizontal="right" vertical="center"/>
    </xf>
    <xf numFmtId="177" fontId="31" fillId="0" borderId="0" xfId="0" applyNumberFormat="1" applyFont="1" applyFill="1"/>
    <xf numFmtId="178" fontId="34" fillId="0" borderId="0" xfId="5" applyNumberFormat="1" applyFont="1" applyFill="1"/>
    <xf numFmtId="178" fontId="34" fillId="0" borderId="0" xfId="5" applyNumberFormat="1" applyFont="1" applyFill="1" applyAlignment="1">
      <alignment horizontal="center"/>
    </xf>
    <xf numFmtId="178" fontId="31" fillId="0" borderId="0" xfId="5" applyNumberFormat="1" applyFont="1" applyFill="1" applyBorder="1"/>
    <xf numFmtId="179" fontId="36" fillId="0" borderId="17" xfId="5" applyNumberFormat="1" applyFont="1" applyFill="1" applyBorder="1" applyAlignment="1">
      <alignment horizontal="right" vertical="center"/>
    </xf>
    <xf numFmtId="201" fontId="36" fillId="0" borderId="17" xfId="0" applyNumberFormat="1" applyFont="1" applyFill="1" applyBorder="1" applyAlignment="1">
      <alignment vertical="center"/>
    </xf>
    <xf numFmtId="0" fontId="43" fillId="0" borderId="0" xfId="33" applyFont="1"/>
    <xf numFmtId="178" fontId="36" fillId="0" borderId="0" xfId="5" applyNumberFormat="1" applyFont="1" applyFill="1" applyBorder="1" applyAlignment="1">
      <alignment horizontal="center" vertical="center"/>
    </xf>
    <xf numFmtId="201" fontId="31" fillId="0" borderId="17" xfId="0" applyNumberFormat="1" applyFont="1" applyFill="1" applyBorder="1" applyAlignment="1">
      <alignment vertical="center"/>
    </xf>
    <xf numFmtId="217" fontId="31" fillId="0" borderId="0" xfId="0" applyNumberFormat="1" applyFont="1" applyFill="1" applyBorder="1" applyAlignment="1">
      <alignment vertical="center"/>
    </xf>
    <xf numFmtId="200" fontId="31" fillId="0" borderId="0" xfId="0" applyNumberFormat="1" applyFont="1" applyFill="1" applyAlignment="1">
      <alignment vertical="center"/>
    </xf>
    <xf numFmtId="187" fontId="31" fillId="0" borderId="0" xfId="0" applyNumberFormat="1" applyFont="1" applyFill="1" applyAlignment="1">
      <alignment vertical="center"/>
    </xf>
    <xf numFmtId="178" fontId="32" fillId="0" borderId="0" xfId="5" applyNumberFormat="1" applyFont="1" applyFill="1" applyBorder="1" applyAlignment="1">
      <alignment horizontal="distributed" vertical="center"/>
    </xf>
    <xf numFmtId="178" fontId="31" fillId="0" borderId="0" xfId="5" applyNumberFormat="1" applyFont="1" applyFill="1" applyBorder="1" applyAlignment="1">
      <alignment horizontal="center" vertical="center"/>
    </xf>
    <xf numFmtId="179" fontId="31" fillId="0" borderId="17" xfId="5" applyNumberFormat="1" applyFont="1" applyFill="1" applyBorder="1" applyAlignment="1">
      <alignment horizontal="right" vertical="center"/>
    </xf>
    <xf numFmtId="178" fontId="38" fillId="0" borderId="0" xfId="5" applyNumberFormat="1" applyFont="1" applyFill="1" applyBorder="1" applyAlignment="1">
      <alignment horizontal="distributed" vertical="center"/>
    </xf>
    <xf numFmtId="177" fontId="36" fillId="0" borderId="0" xfId="0" applyNumberFormat="1" applyFont="1" applyFill="1" applyBorder="1" applyAlignment="1">
      <alignment horizontal="distributed" vertical="center"/>
    </xf>
    <xf numFmtId="178" fontId="31" fillId="0" borderId="0" xfId="5" applyNumberFormat="1" applyFont="1" applyFill="1" applyBorder="1" applyAlignment="1">
      <alignment horizontal="distributed" vertical="center"/>
    </xf>
    <xf numFmtId="9" fontId="31" fillId="0" borderId="0" xfId="13" applyFont="1" applyFill="1" applyBorder="1" applyAlignment="1">
      <alignment horizontal="distributed" vertical="center"/>
    </xf>
    <xf numFmtId="9" fontId="31" fillId="0" borderId="0" xfId="13" applyFont="1" applyFill="1" applyBorder="1" applyAlignment="1">
      <alignment horizontal="center" vertical="center"/>
    </xf>
    <xf numFmtId="9" fontId="31" fillId="0" borderId="17" xfId="13" applyFont="1" applyFill="1" applyBorder="1" applyAlignment="1">
      <alignment horizontal="right" vertical="center"/>
    </xf>
    <xf numFmtId="9" fontId="31" fillId="0" borderId="0" xfId="13" applyFont="1" applyFill="1" applyAlignment="1">
      <alignment vertical="center"/>
    </xf>
    <xf numFmtId="9" fontId="31" fillId="0" borderId="0" xfId="13" applyFont="1" applyFill="1"/>
    <xf numFmtId="177" fontId="39" fillId="0" borderId="0" xfId="0" applyNumberFormat="1" applyFont="1" applyFill="1" applyBorder="1" applyAlignment="1">
      <alignment horizontal="distributed" vertical="center"/>
    </xf>
    <xf numFmtId="187" fontId="31" fillId="0" borderId="0" xfId="0" applyNumberFormat="1" applyFont="1" applyFill="1" applyBorder="1" applyAlignment="1">
      <alignment vertical="center"/>
    </xf>
    <xf numFmtId="178" fontId="31" fillId="0" borderId="5" xfId="5" applyNumberFormat="1" applyFont="1" applyFill="1" applyBorder="1" applyAlignment="1">
      <alignment horizontal="center"/>
    </xf>
    <xf numFmtId="179" fontId="31" fillId="0" borderId="19" xfId="5" applyNumberFormat="1" applyFont="1" applyFill="1" applyBorder="1" applyAlignment="1">
      <alignment horizontal="right" vertical="center"/>
    </xf>
    <xf numFmtId="201" fontId="31" fillId="0" borderId="19" xfId="0" applyNumberFormat="1" applyFont="1" applyFill="1" applyBorder="1" applyAlignment="1">
      <alignment vertical="center"/>
    </xf>
    <xf numFmtId="217" fontId="31" fillId="0" borderId="5" xfId="0" applyNumberFormat="1" applyFont="1" applyFill="1" applyBorder="1" applyAlignment="1">
      <alignment vertical="center"/>
    </xf>
    <xf numFmtId="200" fontId="31" fillId="0" borderId="5" xfId="5" applyNumberFormat="1" applyFont="1" applyFill="1" applyBorder="1" applyAlignment="1">
      <alignment horizontal="right" vertical="center"/>
    </xf>
    <xf numFmtId="178" fontId="32" fillId="0" borderId="2" xfId="5" applyNumberFormat="1" applyFont="1" applyFill="1" applyBorder="1" applyAlignment="1">
      <alignment horizontal="center" vertical="center" wrapText="1"/>
    </xf>
    <xf numFmtId="49" fontId="37" fillId="0" borderId="0" xfId="5" applyNumberFormat="1" applyFont="1" applyFill="1" applyAlignment="1">
      <alignment vertical="center" wrapText="1"/>
    </xf>
    <xf numFmtId="49" fontId="37" fillId="0" borderId="0" xfId="5" applyNumberFormat="1" applyFont="1" applyFill="1" applyAlignment="1">
      <alignment vertical="center"/>
    </xf>
    <xf numFmtId="49" fontId="37" fillId="0" borderId="0" xfId="5" applyNumberFormat="1" applyFont="1" applyFill="1" applyAlignment="1">
      <alignment horizontal="right" vertical="center"/>
    </xf>
    <xf numFmtId="49" fontId="37" fillId="0" borderId="0" xfId="5" applyNumberFormat="1" applyFont="1" applyFill="1" applyAlignment="1">
      <alignment horizontal="left" vertical="center"/>
    </xf>
    <xf numFmtId="178" fontId="41" fillId="0" borderId="25" xfId="5" applyNumberFormat="1" applyFont="1" applyFill="1" applyBorder="1" applyAlignment="1">
      <alignment vertical="center" wrapText="1"/>
    </xf>
    <xf numFmtId="178" fontId="41" fillId="0" borderId="7" xfId="5" applyNumberFormat="1" applyFont="1" applyFill="1" applyBorder="1" applyAlignment="1">
      <alignment vertical="center" wrapText="1"/>
    </xf>
    <xf numFmtId="178" fontId="41" fillId="0" borderId="8" xfId="5" applyNumberFormat="1" applyFont="1" applyFill="1" applyBorder="1" applyAlignment="1">
      <alignment horizontal="center" vertical="center" wrapText="1"/>
    </xf>
    <xf numFmtId="0" fontId="41" fillId="0" borderId="8" xfId="5" applyNumberFormat="1" applyFont="1" applyFill="1" applyBorder="1" applyAlignment="1">
      <alignment horizontal="center" vertical="center" wrapText="1"/>
    </xf>
    <xf numFmtId="41" fontId="44" fillId="0" borderId="0" xfId="0" applyNumberFormat="1" applyFont="1" applyFill="1" applyBorder="1" applyAlignment="1">
      <alignment horizontal="right" vertical="center"/>
    </xf>
    <xf numFmtId="41" fontId="44" fillId="0" borderId="0" xfId="5" applyNumberFormat="1" applyFont="1" applyFill="1" applyBorder="1" applyAlignment="1">
      <alignment horizontal="right" vertical="center"/>
    </xf>
    <xf numFmtId="41" fontId="46" fillId="0" borderId="0" xfId="5" applyNumberFormat="1" applyFont="1" applyFill="1" applyBorder="1" applyAlignment="1">
      <alignment horizontal="right" vertical="center"/>
    </xf>
    <xf numFmtId="41" fontId="46" fillId="0" borderId="17" xfId="0" applyNumberFormat="1" applyFont="1" applyFill="1" applyBorder="1" applyAlignment="1">
      <alignment vertical="center"/>
    </xf>
    <xf numFmtId="41" fontId="46" fillId="0" borderId="0" xfId="0" applyNumberFormat="1" applyFont="1" applyFill="1" applyBorder="1" applyAlignment="1">
      <alignment vertical="center"/>
    </xf>
    <xf numFmtId="41" fontId="46" fillId="0" borderId="5" xfId="0" applyNumberFormat="1" applyFont="1" applyFill="1" applyBorder="1" applyAlignment="1">
      <alignment vertical="center"/>
    </xf>
    <xf numFmtId="179" fontId="47" fillId="0" borderId="17" xfId="5" applyNumberFormat="1" applyFont="1" applyFill="1" applyBorder="1" applyAlignment="1">
      <alignment horizontal="right" vertical="center"/>
    </xf>
    <xf numFmtId="41" fontId="44" fillId="0" borderId="17" xfId="0" applyNumberFormat="1" applyFont="1" applyFill="1" applyBorder="1" applyAlignment="1">
      <alignment horizontal="right" vertical="center"/>
    </xf>
    <xf numFmtId="41" fontId="46" fillId="0" borderId="0" xfId="0" applyNumberFormat="1" applyFont="1" applyFill="1" applyAlignment="1">
      <alignment vertical="center"/>
    </xf>
    <xf numFmtId="41" fontId="46" fillId="0" borderId="0" xfId="0" applyNumberFormat="1" applyFont="1" applyFill="1" applyBorder="1" applyAlignment="1">
      <alignment horizontal="right" vertical="center"/>
    </xf>
    <xf numFmtId="41" fontId="46" fillId="0" borderId="19" xfId="0" applyNumberFormat="1" applyFont="1" applyFill="1" applyBorder="1" applyAlignment="1">
      <alignment vertical="center"/>
    </xf>
    <xf numFmtId="41" fontId="41" fillId="0" borderId="12" xfId="0" applyNumberFormat="1" applyFont="1" applyFill="1" applyBorder="1" applyAlignment="1">
      <alignment horizontal="left" vertical="center"/>
    </xf>
    <xf numFmtId="41" fontId="41" fillId="0" borderId="0" xfId="0" applyNumberFormat="1" applyFont="1" applyFill="1" applyBorder="1" applyAlignment="1">
      <alignment horizontal="left" vertical="center"/>
    </xf>
    <xf numFmtId="178" fontId="32" fillId="0" borderId="0" xfId="5" applyNumberFormat="1" applyFont="1" applyFill="1" applyAlignment="1">
      <alignment horizontal="right" vertical="center"/>
    </xf>
    <xf numFmtId="41" fontId="36" fillId="0" borderId="0" xfId="0" applyNumberFormat="1" applyFont="1" applyFill="1" applyBorder="1" applyAlignment="1">
      <alignment vertical="center"/>
    </xf>
    <xf numFmtId="41" fontId="36" fillId="0" borderId="17" xfId="0" applyNumberFormat="1" applyFont="1" applyFill="1" applyBorder="1" applyAlignment="1">
      <alignment vertical="center"/>
    </xf>
    <xf numFmtId="199" fontId="36" fillId="0" borderId="0" xfId="14" applyNumberFormat="1" applyFont="1" applyFill="1" applyBorder="1" applyAlignment="1">
      <alignment horizontal="right" vertical="center"/>
    </xf>
    <xf numFmtId="178" fontId="36" fillId="0" borderId="0" xfId="5" applyNumberFormat="1" applyFont="1" applyFill="1" applyBorder="1"/>
    <xf numFmtId="41" fontId="36" fillId="0" borderId="0" xfId="5" applyNumberFormat="1" applyFont="1" applyFill="1" applyBorder="1" applyAlignment="1">
      <alignment horizontal="right" vertical="center"/>
    </xf>
    <xf numFmtId="41" fontId="31" fillId="0" borderId="17" xfId="0" applyNumberFormat="1" applyFont="1" applyFill="1" applyBorder="1" applyAlignment="1">
      <alignment horizontal="right" vertical="center"/>
    </xf>
    <xf numFmtId="185" fontId="31" fillId="0" borderId="0" xfId="0" applyNumberFormat="1" applyFont="1" applyFill="1" applyBorder="1" applyAlignment="1">
      <alignment vertical="center"/>
    </xf>
    <xf numFmtId="0" fontId="43" fillId="0" borderId="0" xfId="34" applyFont="1"/>
    <xf numFmtId="41" fontId="31" fillId="0" borderId="17" xfId="0" applyNumberFormat="1" applyFont="1" applyFill="1" applyBorder="1" applyAlignment="1">
      <alignment vertical="center"/>
    </xf>
    <xf numFmtId="200" fontId="31" fillId="0" borderId="0" xfId="0" applyNumberFormat="1" applyFont="1" applyFill="1" applyBorder="1" applyAlignment="1">
      <alignment vertical="center"/>
    </xf>
    <xf numFmtId="195" fontId="36" fillId="0" borderId="17" xfId="0" applyNumberFormat="1" applyFont="1" applyFill="1" applyBorder="1" applyAlignment="1">
      <alignment vertical="center"/>
    </xf>
    <xf numFmtId="0" fontId="36" fillId="0" borderId="0" xfId="5" applyNumberFormat="1" applyFont="1" applyFill="1" applyBorder="1" applyAlignment="1">
      <alignment horizontal="right" vertical="center"/>
    </xf>
    <xf numFmtId="195" fontId="48" fillId="0" borderId="0" xfId="14" applyNumberFormat="1" applyFont="1" applyFill="1" applyBorder="1" applyAlignment="1">
      <alignment horizontal="right" vertical="center"/>
    </xf>
    <xf numFmtId="2" fontId="48" fillId="0" borderId="0" xfId="14" applyNumberFormat="1" applyFont="1" applyFill="1" applyBorder="1" applyAlignment="1">
      <alignment horizontal="right" vertical="center"/>
    </xf>
    <xf numFmtId="195" fontId="36" fillId="0" borderId="0" xfId="0" applyNumberFormat="1" applyFont="1" applyFill="1" applyBorder="1" applyAlignment="1">
      <alignment horizontal="right" vertical="center"/>
    </xf>
    <xf numFmtId="207" fontId="36" fillId="0" borderId="0" xfId="5" applyNumberFormat="1" applyFont="1" applyFill="1"/>
    <xf numFmtId="200" fontId="48" fillId="0" borderId="0" xfId="14" applyNumberFormat="1" applyFont="1" applyFill="1" applyBorder="1" applyAlignment="1">
      <alignment horizontal="right" vertical="center"/>
    </xf>
    <xf numFmtId="178" fontId="37" fillId="0" borderId="0" xfId="14" applyNumberFormat="1" applyFont="1" applyFill="1" applyAlignment="1">
      <alignment horizontal="right" vertical="top"/>
    </xf>
    <xf numFmtId="178" fontId="37" fillId="0" borderId="0" xfId="14" applyNumberFormat="1" applyFont="1" applyFill="1" applyAlignment="1">
      <alignment horizontal="right" vertical="center"/>
    </xf>
    <xf numFmtId="178" fontId="37" fillId="0" borderId="0" xfId="14" applyNumberFormat="1" applyFont="1" applyFill="1"/>
    <xf numFmtId="178" fontId="37" fillId="0" borderId="0" xfId="14" applyNumberFormat="1" applyFont="1" applyFill="1" applyAlignment="1">
      <alignment vertical="center"/>
    </xf>
    <xf numFmtId="178" fontId="31" fillId="0" borderId="0" xfId="14" applyNumberFormat="1" applyFont="1" applyFill="1"/>
    <xf numFmtId="178" fontId="32" fillId="0" borderId="0" xfId="14" applyNumberFormat="1" applyFont="1" applyFill="1"/>
    <xf numFmtId="178" fontId="32" fillId="0" borderId="0" xfId="14" applyNumberFormat="1" applyFont="1" applyFill="1" applyAlignment="1">
      <alignment horizontal="center"/>
    </xf>
    <xf numFmtId="178" fontId="31" fillId="0" borderId="5" xfId="14" applyNumberFormat="1" applyFont="1" applyFill="1" applyBorder="1"/>
    <xf numFmtId="178" fontId="32" fillId="0" borderId="1" xfId="14" applyNumberFormat="1" applyFont="1" applyFill="1" applyBorder="1" applyAlignment="1">
      <alignment horizontal="center" vertical="center" wrapText="1"/>
    </xf>
    <xf numFmtId="178" fontId="32" fillId="0" borderId="12" xfId="14" applyNumberFormat="1" applyFont="1" applyFill="1" applyBorder="1" applyAlignment="1">
      <alignment horizontal="center" vertical="center" wrapText="1"/>
    </xf>
    <xf numFmtId="178" fontId="41" fillId="0" borderId="7" xfId="14" applyNumberFormat="1" applyFont="1" applyFill="1" applyBorder="1" applyAlignment="1">
      <alignment vertical="center" wrapText="1"/>
    </xf>
    <xf numFmtId="178" fontId="41" fillId="0" borderId="7" xfId="14" applyNumberFormat="1" applyFont="1" applyFill="1" applyBorder="1" applyAlignment="1">
      <alignment horizontal="center" vertical="center" wrapText="1"/>
    </xf>
    <xf numFmtId="178" fontId="32" fillId="0" borderId="0" xfId="14" applyNumberFormat="1" applyFont="1" applyFill="1" applyAlignment="1">
      <alignment horizontal="center" vertical="center" wrapText="1"/>
    </xf>
    <xf numFmtId="178" fontId="32" fillId="0" borderId="2" xfId="14" applyNumberFormat="1" applyFont="1" applyFill="1" applyBorder="1" applyAlignment="1">
      <alignment horizontal="center" vertical="center" wrapText="1"/>
    </xf>
    <xf numFmtId="178" fontId="41" fillId="0" borderId="20" xfId="14" applyNumberFormat="1" applyFont="1" applyFill="1" applyBorder="1" applyAlignment="1">
      <alignment horizontal="center" vertical="center" wrapText="1"/>
    </xf>
    <xf numFmtId="178" fontId="32" fillId="0" borderId="3" xfId="14" applyNumberFormat="1" applyFont="1" applyFill="1" applyBorder="1" applyAlignment="1">
      <alignment horizontal="center" vertical="center" wrapText="1"/>
    </xf>
    <xf numFmtId="178" fontId="41" fillId="0" borderId="15" xfId="14" applyNumberFormat="1" applyFont="1" applyFill="1" applyBorder="1" applyAlignment="1">
      <alignment horizontal="center" vertical="center" wrapText="1"/>
    </xf>
    <xf numFmtId="178" fontId="41" fillId="0" borderId="8" xfId="14" applyNumberFormat="1" applyFont="1" applyFill="1" applyBorder="1" applyAlignment="1">
      <alignment horizontal="center" vertical="center" wrapText="1"/>
    </xf>
    <xf numFmtId="178" fontId="32" fillId="0" borderId="0" xfId="14" applyNumberFormat="1" applyFont="1" applyFill="1" applyBorder="1" applyAlignment="1">
      <alignment horizontal="center" vertical="center" wrapText="1"/>
    </xf>
    <xf numFmtId="178" fontId="36" fillId="0" borderId="2" xfId="14" applyNumberFormat="1" applyFont="1" applyFill="1" applyBorder="1" applyAlignment="1">
      <alignment horizontal="center" vertical="center"/>
    </xf>
    <xf numFmtId="2" fontId="45" fillId="0" borderId="0" xfId="14" applyNumberFormat="1" applyFont="1" applyFill="1" applyBorder="1" applyAlignment="1">
      <alignment horizontal="right" vertical="center"/>
    </xf>
    <xf numFmtId="2" fontId="45" fillId="0" borderId="18" xfId="14" applyNumberFormat="1" applyFont="1" applyFill="1" applyBorder="1" applyAlignment="1">
      <alignment horizontal="right" vertical="center"/>
    </xf>
    <xf numFmtId="178" fontId="36" fillId="0" borderId="0" xfId="14" applyNumberFormat="1" applyFont="1" applyFill="1"/>
    <xf numFmtId="178" fontId="36" fillId="0" borderId="0" xfId="14" applyNumberFormat="1" applyFont="1" applyFill="1" applyBorder="1" applyAlignment="1">
      <alignment horizontal="center" vertical="center"/>
    </xf>
    <xf numFmtId="2" fontId="45" fillId="0" borderId="17" xfId="14" applyNumberFormat="1" applyFont="1" applyFill="1" applyBorder="1" applyAlignment="1">
      <alignment horizontal="right" vertical="center"/>
    </xf>
    <xf numFmtId="178" fontId="36" fillId="0" borderId="17" xfId="14" applyNumberFormat="1" applyFont="1" applyFill="1" applyBorder="1" applyAlignment="1">
      <alignment horizontal="right" vertical="center"/>
    </xf>
    <xf numFmtId="179" fontId="36" fillId="0" borderId="17" xfId="14" applyNumberFormat="1" applyFont="1" applyFill="1" applyBorder="1" applyAlignment="1">
      <alignment horizontal="right" vertical="center"/>
    </xf>
    <xf numFmtId="179" fontId="38" fillId="0" borderId="17" xfId="14" applyNumberFormat="1" applyFont="1" applyFill="1" applyBorder="1" applyAlignment="1">
      <alignment horizontal="right" vertical="top"/>
    </xf>
    <xf numFmtId="179" fontId="38" fillId="0" borderId="0" xfId="14" applyNumberFormat="1" applyFont="1" applyFill="1" applyBorder="1" applyAlignment="1">
      <alignment horizontal="right" vertical="top"/>
    </xf>
    <xf numFmtId="179" fontId="45" fillId="0" borderId="0" xfId="14" applyNumberFormat="1" applyFont="1" applyFill="1" applyBorder="1" applyAlignment="1">
      <alignment horizontal="right" vertical="top"/>
    </xf>
    <xf numFmtId="179" fontId="45" fillId="0" borderId="17" xfId="14" applyNumberFormat="1" applyFont="1" applyFill="1" applyBorder="1" applyAlignment="1">
      <alignment horizontal="right" vertical="top"/>
    </xf>
    <xf numFmtId="178" fontId="48" fillId="0" borderId="2" xfId="14" applyNumberFormat="1" applyFont="1" applyFill="1" applyBorder="1" applyAlignment="1">
      <alignment horizontal="center" vertical="center"/>
    </xf>
    <xf numFmtId="179" fontId="48" fillId="0" borderId="17" xfId="14" applyNumberFormat="1" applyFont="1" applyFill="1" applyBorder="1" applyAlignment="1">
      <alignment horizontal="right" vertical="center"/>
    </xf>
    <xf numFmtId="178" fontId="48" fillId="0" borderId="0" xfId="14" applyNumberFormat="1" applyFont="1" applyFill="1"/>
    <xf numFmtId="178" fontId="48" fillId="0" borderId="0" xfId="14" applyNumberFormat="1" applyFont="1" applyFill="1" applyBorder="1" applyAlignment="1">
      <alignment horizontal="center" vertical="center"/>
    </xf>
    <xf numFmtId="179" fontId="48" fillId="0" borderId="17" xfId="0" applyNumberFormat="1" applyFont="1" applyFill="1" applyBorder="1" applyAlignment="1">
      <alignment vertical="center"/>
    </xf>
    <xf numFmtId="179" fontId="48" fillId="0" borderId="0" xfId="14" applyNumberFormat="1" applyFont="1" applyFill="1" applyBorder="1" applyAlignment="1">
      <alignment horizontal="right" vertical="center"/>
    </xf>
    <xf numFmtId="179" fontId="50" fillId="0" borderId="0" xfId="14" applyNumberFormat="1" applyFont="1" applyFill="1" applyBorder="1" applyAlignment="1">
      <alignment horizontal="right" vertical="top"/>
    </xf>
    <xf numFmtId="179" fontId="48" fillId="0" borderId="0" xfId="0" applyNumberFormat="1" applyFont="1" applyFill="1" applyBorder="1" applyAlignment="1">
      <alignment vertical="center"/>
    </xf>
    <xf numFmtId="195" fontId="48" fillId="0" borderId="17" xfId="0" applyNumberFormat="1" applyFont="1" applyFill="1" applyBorder="1" applyAlignment="1">
      <alignment vertical="center"/>
    </xf>
    <xf numFmtId="195" fontId="48" fillId="0" borderId="0" xfId="0" applyNumberFormat="1" applyFont="1" applyFill="1" applyBorder="1" applyAlignment="1">
      <alignment vertical="center"/>
    </xf>
    <xf numFmtId="41" fontId="48" fillId="0" borderId="17" xfId="0" applyNumberFormat="1" applyFont="1" applyFill="1" applyBorder="1" applyAlignment="1">
      <alignment vertical="center"/>
    </xf>
    <xf numFmtId="41" fontId="48" fillId="0" borderId="0" xfId="0" applyNumberFormat="1" applyFont="1" applyFill="1" applyBorder="1" applyAlignment="1">
      <alignment vertical="center"/>
    </xf>
    <xf numFmtId="187" fontId="48" fillId="0" borderId="0" xfId="14" applyNumberFormat="1" applyFont="1" applyFill="1" applyBorder="1" applyAlignment="1">
      <alignment horizontal="right" vertical="center"/>
    </xf>
    <xf numFmtId="41" fontId="48" fillId="0" borderId="0" xfId="14" applyNumberFormat="1" applyFont="1" applyFill="1" applyBorder="1" applyAlignment="1">
      <alignment horizontal="right" vertical="center"/>
    </xf>
    <xf numFmtId="44" fontId="36" fillId="0" borderId="0" xfId="15" applyNumberFormat="1" applyFont="1" applyFill="1" applyBorder="1" applyAlignment="1">
      <alignment horizontal="right" vertical="center"/>
    </xf>
    <xf numFmtId="41" fontId="40" fillId="0" borderId="17" xfId="0" applyNumberFormat="1" applyFont="1" applyFill="1" applyBorder="1" applyAlignment="1">
      <alignment vertical="center"/>
    </xf>
    <xf numFmtId="200" fontId="40" fillId="0" borderId="0" xfId="0" applyNumberFormat="1" applyFont="1" applyFill="1" applyBorder="1" applyAlignment="1">
      <alignment vertical="center"/>
    </xf>
    <xf numFmtId="41" fontId="40" fillId="0" borderId="0" xfId="0" applyNumberFormat="1" applyFont="1" applyFill="1" applyBorder="1" applyAlignment="1">
      <alignment vertical="center"/>
    </xf>
    <xf numFmtId="200" fontId="40" fillId="0" borderId="0" xfId="14" applyNumberFormat="1" applyFont="1" applyFill="1" applyBorder="1" applyAlignment="1">
      <alignment horizontal="right" vertical="center"/>
    </xf>
    <xf numFmtId="178" fontId="40" fillId="0" borderId="0" xfId="14" applyNumberFormat="1" applyFont="1" applyFill="1"/>
    <xf numFmtId="178" fontId="40" fillId="0" borderId="2" xfId="14" applyNumberFormat="1" applyFont="1" applyFill="1" applyBorder="1" applyAlignment="1">
      <alignment horizontal="center" vertical="center"/>
    </xf>
    <xf numFmtId="2" fontId="40" fillId="0" borderId="0" xfId="14" applyNumberFormat="1" applyFont="1" applyFill="1" applyBorder="1" applyAlignment="1">
      <alignment horizontal="right" vertical="center"/>
    </xf>
    <xf numFmtId="41" fontId="40" fillId="0" borderId="0" xfId="14" applyNumberFormat="1" applyFont="1" applyFill="1" applyBorder="1" applyAlignment="1">
      <alignment horizontal="right" vertical="center"/>
    </xf>
    <xf numFmtId="177" fontId="48" fillId="0" borderId="2" xfId="0" applyNumberFormat="1" applyFont="1" applyFill="1" applyBorder="1" applyAlignment="1">
      <alignment horizontal="center" vertical="center"/>
    </xf>
    <xf numFmtId="177" fontId="40" fillId="0" borderId="2" xfId="0" applyNumberFormat="1" applyFont="1" applyFill="1" applyBorder="1" applyAlignment="1">
      <alignment horizontal="center" vertical="center"/>
    </xf>
    <xf numFmtId="177" fontId="40" fillId="0" borderId="2" xfId="0" applyNumberFormat="1" applyFont="1" applyFill="1" applyBorder="1" applyAlignment="1">
      <alignment horizontal="center"/>
    </xf>
    <xf numFmtId="2" fontId="40" fillId="0" borderId="17" xfId="14" applyNumberFormat="1" applyFont="1" applyFill="1" applyBorder="1" applyAlignment="1">
      <alignment horizontal="right" vertical="center"/>
    </xf>
    <xf numFmtId="177" fontId="40" fillId="0" borderId="6" xfId="0" applyNumberFormat="1" applyFont="1" applyFill="1" applyBorder="1" applyAlignment="1">
      <alignment horizontal="center" vertical="center"/>
    </xf>
    <xf numFmtId="2" fontId="40" fillId="0" borderId="19" xfId="14" applyNumberFormat="1" applyFont="1" applyFill="1" applyBorder="1" applyAlignment="1">
      <alignment horizontal="right" vertical="center"/>
    </xf>
    <xf numFmtId="41" fontId="40" fillId="0" borderId="19" xfId="0" applyNumberFormat="1" applyFont="1" applyFill="1" applyBorder="1" applyAlignment="1">
      <alignment vertical="center"/>
    </xf>
    <xf numFmtId="178" fontId="34" fillId="0" borderId="0" xfId="14" applyNumberFormat="1" applyFont="1" applyFill="1"/>
    <xf numFmtId="178" fontId="34" fillId="0" borderId="0" xfId="14" applyNumberFormat="1" applyFont="1" applyFill="1" applyAlignment="1">
      <alignment horizontal="center"/>
    </xf>
    <xf numFmtId="178" fontId="31" fillId="0" borderId="0" xfId="14" applyNumberFormat="1" applyFont="1" applyFill="1" applyBorder="1"/>
    <xf numFmtId="2" fontId="31" fillId="0" borderId="0" xfId="14" applyNumberFormat="1" applyFont="1" applyFill="1" applyBorder="1" applyAlignment="1">
      <alignment horizontal="right" vertical="center"/>
    </xf>
    <xf numFmtId="200" fontId="48" fillId="0" borderId="0" xfId="0" applyNumberFormat="1" applyFont="1" applyFill="1" applyAlignment="1">
      <alignment vertical="center"/>
    </xf>
    <xf numFmtId="200" fontId="51" fillId="0" borderId="0" xfId="7" applyNumberFormat="1" applyFont="1" applyFill="1">
      <alignment vertical="center"/>
    </xf>
    <xf numFmtId="178" fontId="41" fillId="0" borderId="0" xfId="14" applyNumberFormat="1" applyFont="1" applyFill="1" applyBorder="1" applyAlignment="1">
      <alignment horizontal="distributed" vertical="center"/>
    </xf>
    <xf numFmtId="179" fontId="40" fillId="0" borderId="17" xfId="14" applyNumberFormat="1" applyFont="1" applyFill="1" applyBorder="1" applyAlignment="1">
      <alignment horizontal="right" vertical="center"/>
    </xf>
    <xf numFmtId="177" fontId="41" fillId="0" borderId="0" xfId="0" applyNumberFormat="1" applyFont="1" applyFill="1" applyBorder="1" applyAlignment="1">
      <alignment horizontal="distributed" vertical="center"/>
    </xf>
    <xf numFmtId="178" fontId="52" fillId="0" borderId="0" xfId="14" applyNumberFormat="1" applyFont="1" applyFill="1" applyBorder="1" applyAlignment="1">
      <alignment horizontal="distributed" vertical="center"/>
    </xf>
    <xf numFmtId="177" fontId="48" fillId="0" borderId="0" xfId="0" applyNumberFormat="1" applyFont="1" applyFill="1" applyBorder="1" applyAlignment="1">
      <alignment horizontal="distributed" vertical="center"/>
    </xf>
    <xf numFmtId="177" fontId="40" fillId="0" borderId="0" xfId="0" applyNumberFormat="1" applyFont="1" applyFill="1" applyBorder="1" applyAlignment="1">
      <alignment horizontal="distributed" vertical="center"/>
    </xf>
    <xf numFmtId="178" fontId="40" fillId="0" borderId="0" xfId="14" applyNumberFormat="1" applyFont="1" applyFill="1" applyBorder="1" applyAlignment="1">
      <alignment horizontal="distributed" vertical="center"/>
    </xf>
    <xf numFmtId="178" fontId="40" fillId="0" borderId="0" xfId="14" applyNumberFormat="1" applyFont="1" applyFill="1" applyBorder="1"/>
    <xf numFmtId="177" fontId="49" fillId="0" borderId="0" xfId="0" applyNumberFormat="1" applyFont="1" applyFill="1" applyBorder="1" applyAlignment="1">
      <alignment horizontal="distributed" vertical="center"/>
    </xf>
    <xf numFmtId="177" fontId="41" fillId="0" borderId="5" xfId="0" applyNumberFormat="1" applyFont="1" applyFill="1" applyBorder="1" applyAlignment="1">
      <alignment horizontal="distributed" vertical="center"/>
    </xf>
    <xf numFmtId="178" fontId="40" fillId="0" borderId="6" xfId="14" applyNumberFormat="1" applyFont="1" applyFill="1" applyBorder="1" applyAlignment="1">
      <alignment horizontal="center"/>
    </xf>
    <xf numFmtId="179" fontId="40" fillId="0" borderId="19" xfId="14" applyNumberFormat="1" applyFont="1" applyFill="1" applyBorder="1" applyAlignment="1">
      <alignment horizontal="right" vertical="center"/>
    </xf>
    <xf numFmtId="41" fontId="40" fillId="0" borderId="5" xfId="14" applyNumberFormat="1" applyFont="1" applyFill="1" applyBorder="1" applyAlignment="1">
      <alignment horizontal="right" vertical="center"/>
    </xf>
    <xf numFmtId="200" fontId="40" fillId="0" borderId="5" xfId="14" applyNumberFormat="1" applyFont="1" applyFill="1" applyBorder="1" applyAlignment="1">
      <alignment horizontal="right" vertical="center"/>
    </xf>
    <xf numFmtId="177" fontId="41" fillId="0" borderId="12" xfId="0" applyNumberFormat="1" applyFont="1" applyFill="1" applyBorder="1" applyAlignment="1">
      <alignment vertical="top" wrapText="1"/>
    </xf>
    <xf numFmtId="177" fontId="31" fillId="0" borderId="0" xfId="0" applyNumberFormat="1" applyFont="1" applyFill="1" applyBorder="1"/>
    <xf numFmtId="177" fontId="41" fillId="0" borderId="0" xfId="0" applyNumberFormat="1" applyFont="1" applyFill="1" applyBorder="1" applyAlignment="1">
      <alignment vertical="top" wrapText="1"/>
    </xf>
    <xf numFmtId="0" fontId="32" fillId="0" borderId="14" xfId="5" applyNumberFormat="1" applyFont="1" applyFill="1" applyBorder="1" applyAlignment="1">
      <alignment horizontal="center" vertical="center" wrapText="1"/>
    </xf>
    <xf numFmtId="0" fontId="32" fillId="0" borderId="13" xfId="5" applyNumberFormat="1" applyFont="1" applyFill="1" applyBorder="1" applyAlignment="1">
      <alignment horizontal="center" vertical="center" wrapText="1"/>
    </xf>
    <xf numFmtId="201" fontId="36" fillId="0" borderId="17" xfId="15" applyNumberFormat="1" applyFont="1" applyFill="1" applyBorder="1" applyAlignment="1">
      <alignment vertical="center"/>
    </xf>
    <xf numFmtId="178" fontId="37" fillId="0" borderId="0" xfId="14" applyNumberFormat="1" applyFont="1" applyFill="1" applyBorder="1"/>
    <xf numFmtId="178" fontId="37" fillId="0" borderId="0" xfId="14" applyNumberFormat="1" applyFont="1" applyFill="1" applyAlignment="1">
      <alignment vertical="top"/>
    </xf>
    <xf numFmtId="178" fontId="37" fillId="0" borderId="0" xfId="14" applyNumberFormat="1" applyFont="1" applyFill="1" applyBorder="1" applyAlignment="1">
      <alignment vertical="top"/>
    </xf>
    <xf numFmtId="178" fontId="33" fillId="0" borderId="0" xfId="14" applyNumberFormat="1" applyFont="1" applyFill="1" applyAlignment="1">
      <alignment horizontal="center" vertical="center" wrapText="1"/>
    </xf>
    <xf numFmtId="178" fontId="33" fillId="0" borderId="2" xfId="14" applyNumberFormat="1" applyFont="1" applyFill="1" applyBorder="1" applyAlignment="1">
      <alignment horizontal="center" vertical="center" wrapText="1"/>
    </xf>
    <xf numFmtId="178" fontId="32" fillId="0" borderId="13" xfId="14" applyNumberFormat="1" applyFont="1" applyFill="1" applyBorder="1" applyAlignment="1">
      <alignment horizontal="center" vertical="center" wrapText="1"/>
    </xf>
    <xf numFmtId="178" fontId="32" fillId="0" borderId="14" xfId="14" applyNumberFormat="1" applyFont="1" applyFill="1" applyBorder="1" applyAlignment="1">
      <alignment horizontal="center" vertical="center" wrapText="1"/>
    </xf>
    <xf numFmtId="178" fontId="33" fillId="0" borderId="3" xfId="14" applyNumberFormat="1" applyFont="1" applyFill="1" applyBorder="1" applyAlignment="1">
      <alignment horizontal="center" vertical="center" wrapText="1"/>
    </xf>
    <xf numFmtId="0" fontId="34" fillId="0" borderId="0" xfId="15" applyFont="1" applyFill="1"/>
    <xf numFmtId="178" fontId="33" fillId="0" borderId="0" xfId="14" applyNumberFormat="1" applyFont="1" applyFill="1" applyBorder="1" applyAlignment="1">
      <alignment horizontal="center" vertical="center" wrapText="1"/>
    </xf>
    <xf numFmtId="178" fontId="33" fillId="0" borderId="8" xfId="14" applyNumberFormat="1" applyFont="1" applyFill="1" applyBorder="1" applyAlignment="1">
      <alignment horizontal="center" vertical="center" wrapText="1"/>
    </xf>
    <xf numFmtId="178" fontId="33" fillId="0" borderId="8" xfId="14" applyNumberFormat="1" applyFont="1" applyFill="1" applyBorder="1" applyAlignment="1">
      <alignment vertical="center" wrapText="1"/>
    </xf>
    <xf numFmtId="178" fontId="33" fillId="0" borderId="4" xfId="14" applyNumberFormat="1" applyFont="1" applyFill="1" applyBorder="1" applyAlignment="1">
      <alignment vertical="center" wrapText="1"/>
    </xf>
    <xf numFmtId="178" fontId="33" fillId="0" borderId="14" xfId="14" applyNumberFormat="1" applyFont="1" applyFill="1" applyBorder="1" applyAlignment="1">
      <alignment vertical="center" wrapText="1"/>
    </xf>
    <xf numFmtId="179" fontId="36" fillId="0" borderId="17" xfId="15" applyNumberFormat="1" applyFont="1" applyFill="1" applyBorder="1" applyAlignment="1">
      <alignment vertical="center"/>
    </xf>
    <xf numFmtId="2" fontId="36" fillId="0" borderId="0" xfId="14" applyNumberFormat="1" applyFont="1" applyFill="1" applyBorder="1" applyAlignment="1">
      <alignment horizontal="right" vertical="center"/>
    </xf>
    <xf numFmtId="179" fontId="36" fillId="0" borderId="0" xfId="14" applyNumberFormat="1" applyFont="1" applyFill="1" applyBorder="1" applyAlignment="1">
      <alignment horizontal="right" vertical="center"/>
    </xf>
    <xf numFmtId="179" fontId="36" fillId="0" borderId="0" xfId="15" applyNumberFormat="1" applyFont="1" applyFill="1" applyBorder="1" applyAlignment="1">
      <alignment vertical="center"/>
    </xf>
    <xf numFmtId="195" fontId="36" fillId="0" borderId="17" xfId="15" applyNumberFormat="1" applyFont="1" applyFill="1" applyBorder="1" applyAlignment="1">
      <alignment vertical="center"/>
    </xf>
    <xf numFmtId="195" fontId="36" fillId="0" borderId="0" xfId="15" applyNumberFormat="1" applyFont="1" applyFill="1" applyBorder="1" applyAlignment="1">
      <alignment vertical="center"/>
    </xf>
    <xf numFmtId="200" fontId="36" fillId="0" borderId="0" xfId="14" applyNumberFormat="1" applyFont="1" applyFill="1" applyBorder="1" applyAlignment="1">
      <alignment horizontal="right" vertical="center"/>
    </xf>
    <xf numFmtId="195" fontId="36" fillId="0" borderId="0" xfId="14" applyNumberFormat="1" applyFont="1" applyFill="1" applyBorder="1" applyAlignment="1">
      <alignment horizontal="right" vertical="center"/>
    </xf>
    <xf numFmtId="199" fontId="47" fillId="0" borderId="0" xfId="14" applyNumberFormat="1" applyFont="1" applyFill="1" applyBorder="1" applyAlignment="1">
      <alignment horizontal="right" vertical="center"/>
    </xf>
    <xf numFmtId="200" fontId="47" fillId="0" borderId="0" xfId="14" applyNumberFormat="1" applyFont="1" applyFill="1" applyBorder="1" applyAlignment="1">
      <alignment horizontal="right" vertical="center"/>
    </xf>
    <xf numFmtId="178" fontId="28" fillId="0" borderId="0" xfId="14" applyNumberFormat="1" applyFont="1" applyFill="1" applyBorder="1" applyAlignment="1">
      <alignment horizontal="center" vertical="center"/>
    </xf>
    <xf numFmtId="179" fontId="28" fillId="0" borderId="17" xfId="14" applyNumberFormat="1" applyFont="1" applyFill="1" applyBorder="1" applyAlignment="1">
      <alignment horizontal="right" vertical="center"/>
    </xf>
    <xf numFmtId="178" fontId="28" fillId="0" borderId="2" xfId="14" applyNumberFormat="1" applyFont="1" applyFill="1" applyBorder="1" applyAlignment="1">
      <alignment horizontal="center" vertical="center"/>
    </xf>
    <xf numFmtId="200" fontId="36" fillId="0" borderId="18" xfId="14" applyNumberFormat="1" applyFont="1" applyFill="1" applyBorder="1" applyAlignment="1">
      <alignment horizontal="right" vertical="center"/>
    </xf>
    <xf numFmtId="200" fontId="36" fillId="0" borderId="18" xfId="14" applyNumberFormat="1" applyFont="1" applyFill="1" applyBorder="1" applyAlignment="1">
      <alignment vertical="center"/>
    </xf>
    <xf numFmtId="199" fontId="36" fillId="0" borderId="18" xfId="14" applyNumberFormat="1" applyFont="1" applyFill="1" applyBorder="1" applyAlignment="1">
      <alignment horizontal="right" vertical="center"/>
    </xf>
    <xf numFmtId="179" fontId="28" fillId="0" borderId="0" xfId="14" applyNumberFormat="1" applyFont="1" applyFill="1" applyBorder="1" applyAlignment="1">
      <alignment horizontal="right" vertical="center"/>
    </xf>
    <xf numFmtId="178" fontId="28" fillId="0" borderId="0" xfId="14" applyNumberFormat="1" applyFont="1" applyFill="1"/>
    <xf numFmtId="200" fontId="36" fillId="0" borderId="0" xfId="14" applyNumberFormat="1" applyFont="1" applyFill="1" applyBorder="1" applyAlignment="1">
      <alignment vertical="center"/>
    </xf>
    <xf numFmtId="178" fontId="36" fillId="0" borderId="22" xfId="5" applyNumberFormat="1" applyFont="1" applyFill="1" applyBorder="1" applyAlignment="1">
      <alignment horizontal="center" vertical="center"/>
    </xf>
    <xf numFmtId="41" fontId="36" fillId="0" borderId="0" xfId="15" applyNumberFormat="1" applyFont="1" applyFill="1" applyBorder="1" applyAlignment="1">
      <alignment vertical="center"/>
    </xf>
    <xf numFmtId="41" fontId="47" fillId="0" borderId="0" xfId="14" applyNumberFormat="1" applyFont="1" applyFill="1" applyBorder="1" applyAlignment="1">
      <alignment horizontal="right" vertical="center"/>
    </xf>
    <xf numFmtId="179" fontId="28" fillId="0" borderId="0" xfId="15" applyNumberFormat="1" applyFont="1" applyFill="1" applyBorder="1" applyAlignment="1">
      <alignment vertical="center"/>
    </xf>
    <xf numFmtId="201" fontId="36" fillId="0" borderId="0" xfId="15" applyNumberFormat="1" applyFont="1" applyFill="1" applyBorder="1" applyAlignment="1">
      <alignment vertical="center"/>
    </xf>
    <xf numFmtId="201" fontId="36" fillId="0" borderId="0" xfId="14" applyNumberFormat="1" applyFont="1" applyFill="1" applyBorder="1" applyAlignment="1">
      <alignment horizontal="right" vertical="center"/>
    </xf>
    <xf numFmtId="41" fontId="36" fillId="0" borderId="0" xfId="14" applyNumberFormat="1" applyFont="1" applyFill="1" applyBorder="1" applyAlignment="1">
      <alignment horizontal="right" vertical="center"/>
    </xf>
    <xf numFmtId="200" fontId="36" fillId="0" borderId="0" xfId="15" applyNumberFormat="1" applyFont="1" applyFill="1" applyAlignment="1">
      <alignment horizontal="right" vertical="center"/>
    </xf>
    <xf numFmtId="200" fontId="36" fillId="0" borderId="0" xfId="15" applyNumberFormat="1" applyFont="1" applyFill="1" applyBorder="1" applyAlignment="1">
      <alignment horizontal="right" vertical="center"/>
    </xf>
    <xf numFmtId="200" fontId="54" fillId="0" borderId="0" xfId="7" applyNumberFormat="1" applyFont="1" applyFill="1" applyAlignment="1">
      <alignment horizontal="right" vertical="center"/>
    </xf>
    <xf numFmtId="200" fontId="31" fillId="0" borderId="0" xfId="14" applyNumberFormat="1" applyFont="1" applyFill="1" applyAlignment="1">
      <alignment horizontal="right"/>
    </xf>
    <xf numFmtId="200" fontId="31" fillId="0" borderId="0" xfId="14" applyNumberFormat="1" applyFont="1" applyFill="1" applyBorder="1" applyAlignment="1">
      <alignment horizontal="right"/>
    </xf>
    <xf numFmtId="178" fontId="31" fillId="0" borderId="2" xfId="14" applyNumberFormat="1" applyFont="1" applyFill="1" applyBorder="1" applyAlignment="1">
      <alignment horizontal="center" vertical="center"/>
    </xf>
    <xf numFmtId="201" fontId="31" fillId="0" borderId="0" xfId="14" applyNumberFormat="1" applyFont="1" applyFill="1" applyBorder="1" applyAlignment="1">
      <alignment horizontal="right" vertical="center"/>
    </xf>
    <xf numFmtId="200" fontId="31" fillId="0" borderId="0" xfId="14" applyNumberFormat="1" applyFont="1" applyFill="1" applyBorder="1" applyAlignment="1">
      <alignment horizontal="right" vertical="center"/>
    </xf>
    <xf numFmtId="41" fontId="31" fillId="0" borderId="0" xfId="15" applyNumberFormat="1" applyFont="1" applyFill="1" applyBorder="1" applyAlignment="1">
      <alignment vertical="center"/>
    </xf>
    <xf numFmtId="41" fontId="31" fillId="0" borderId="0" xfId="14" applyNumberFormat="1" applyFont="1" applyFill="1" applyBorder="1" applyAlignment="1">
      <alignment horizontal="right" vertical="center"/>
    </xf>
    <xf numFmtId="2" fontId="31" fillId="0" borderId="17" xfId="14" applyNumberFormat="1" applyFont="1" applyFill="1" applyBorder="1" applyAlignment="1">
      <alignment horizontal="right" vertical="center"/>
    </xf>
    <xf numFmtId="2" fontId="31" fillId="0" borderId="19" xfId="14" applyNumberFormat="1" applyFont="1" applyFill="1" applyBorder="1" applyAlignment="1">
      <alignment horizontal="right" vertical="center"/>
    </xf>
    <xf numFmtId="201" fontId="31" fillId="0" borderId="5" xfId="14" applyNumberFormat="1" applyFont="1" applyFill="1" applyBorder="1" applyAlignment="1">
      <alignment horizontal="right" vertical="center"/>
    </xf>
    <xf numFmtId="200" fontId="31" fillId="0" borderId="5" xfId="14" applyNumberFormat="1" applyFont="1" applyFill="1" applyBorder="1" applyAlignment="1">
      <alignment horizontal="right" vertical="center"/>
    </xf>
    <xf numFmtId="41" fontId="31" fillId="0" borderId="5" xfId="15" applyNumberFormat="1" applyFont="1" applyFill="1" applyBorder="1" applyAlignment="1">
      <alignment vertical="center"/>
    </xf>
    <xf numFmtId="178" fontId="40" fillId="0" borderId="12" xfId="14" applyNumberFormat="1" applyFont="1" applyFill="1" applyBorder="1" applyAlignment="1">
      <alignment vertical="top" wrapText="1"/>
    </xf>
    <xf numFmtId="178" fontId="41" fillId="0" borderId="12" xfId="14" applyNumberFormat="1" applyFont="1" applyFill="1" applyBorder="1" applyAlignment="1">
      <alignment vertical="top" wrapText="1"/>
    </xf>
    <xf numFmtId="177" fontId="40" fillId="0" borderId="0" xfId="15" applyNumberFormat="1" applyFont="1" applyFill="1"/>
    <xf numFmtId="178" fontId="37" fillId="0" borderId="0" xfId="14" applyNumberFormat="1" applyFont="1" applyFill="1" applyBorder="1" applyAlignment="1">
      <alignment vertical="center"/>
    </xf>
    <xf numFmtId="195" fontId="47" fillId="0" borderId="0" xfId="14" applyNumberFormat="1" applyFont="1" applyFill="1" applyBorder="1" applyAlignment="1">
      <alignment horizontal="right" vertical="center"/>
    </xf>
    <xf numFmtId="178" fontId="39" fillId="0" borderId="0" xfId="14" applyNumberFormat="1" applyFont="1" applyFill="1" applyBorder="1" applyAlignment="1">
      <alignment horizontal="distributed" vertical="center"/>
    </xf>
    <xf numFmtId="201" fontId="31" fillId="0" borderId="17" xfId="15" applyNumberFormat="1" applyFont="1" applyFill="1" applyBorder="1" applyAlignment="1">
      <alignment vertical="center"/>
    </xf>
    <xf numFmtId="199" fontId="31" fillId="0" borderId="0" xfId="15" applyNumberFormat="1" applyFont="1" applyFill="1" applyAlignment="1">
      <alignment horizontal="right" vertical="center"/>
    </xf>
    <xf numFmtId="200" fontId="31" fillId="0" borderId="0" xfId="15" applyNumberFormat="1" applyFont="1" applyFill="1" applyBorder="1" applyAlignment="1">
      <alignment horizontal="right" vertical="center"/>
    </xf>
    <xf numFmtId="199" fontId="55" fillId="0" borderId="0" xfId="15" applyNumberFormat="1" applyFont="1" applyFill="1" applyAlignment="1">
      <alignment horizontal="right" vertical="center"/>
    </xf>
    <xf numFmtId="200" fontId="31" fillId="0" borderId="0" xfId="15" applyNumberFormat="1" applyFont="1" applyFill="1" applyAlignment="1">
      <alignment horizontal="right" vertical="center"/>
    </xf>
    <xf numFmtId="199" fontId="31" fillId="0" borderId="0" xfId="15" applyNumberFormat="1" applyFont="1" applyFill="1" applyBorder="1" applyAlignment="1">
      <alignment horizontal="right" vertical="center"/>
    </xf>
    <xf numFmtId="178" fontId="32" fillId="0" borderId="0" xfId="14" applyNumberFormat="1" applyFont="1" applyFill="1" applyBorder="1" applyAlignment="1">
      <alignment horizontal="distributed" vertical="center"/>
    </xf>
    <xf numFmtId="178" fontId="31" fillId="0" borderId="0" xfId="14" applyNumberFormat="1" applyFont="1" applyFill="1" applyBorder="1" applyAlignment="1">
      <alignment horizontal="center" vertical="center"/>
    </xf>
    <xf numFmtId="179" fontId="31" fillId="0" borderId="17" xfId="14" applyNumberFormat="1" applyFont="1" applyFill="1" applyBorder="1" applyAlignment="1">
      <alignment horizontal="right" vertical="center"/>
    </xf>
    <xf numFmtId="201" fontId="31" fillId="0" borderId="17" xfId="15" applyNumberFormat="1" applyFont="1" applyFill="1" applyBorder="1" applyAlignment="1">
      <alignment horizontal="right" vertical="center"/>
    </xf>
    <xf numFmtId="199" fontId="31" fillId="0" borderId="0" xfId="14" applyNumberFormat="1" applyFont="1" applyFill="1" applyBorder="1" applyAlignment="1">
      <alignment horizontal="right" vertical="center"/>
    </xf>
    <xf numFmtId="41" fontId="31" fillId="0" borderId="0" xfId="15" applyNumberFormat="1" applyFont="1" applyFill="1" applyBorder="1" applyAlignment="1">
      <alignment horizontal="right" vertical="center"/>
    </xf>
    <xf numFmtId="177" fontId="32" fillId="0" borderId="0" xfId="15" applyNumberFormat="1" applyFont="1" applyFill="1" applyBorder="1" applyAlignment="1">
      <alignment horizontal="distributed" vertical="center"/>
    </xf>
    <xf numFmtId="178" fontId="38" fillId="0" borderId="0" xfId="14" applyNumberFormat="1" applyFont="1" applyFill="1" applyBorder="1" applyAlignment="1">
      <alignment horizontal="distributed" vertical="center"/>
    </xf>
    <xf numFmtId="178" fontId="31" fillId="0" borderId="0" xfId="14" applyNumberFormat="1" applyFont="1" applyFill="1" applyBorder="1" applyAlignment="1">
      <alignment horizontal="distributed" vertical="center"/>
    </xf>
    <xf numFmtId="177" fontId="39" fillId="0" borderId="0" xfId="15" applyNumberFormat="1" applyFont="1" applyFill="1" applyBorder="1" applyAlignment="1">
      <alignment horizontal="distributed" vertical="center"/>
    </xf>
    <xf numFmtId="199" fontId="31" fillId="0" borderId="17" xfId="14" applyNumberFormat="1" applyFont="1" applyFill="1" applyBorder="1" applyAlignment="1">
      <alignment horizontal="right" vertical="center"/>
    </xf>
    <xf numFmtId="177" fontId="32" fillId="0" borderId="5" xfId="15" applyNumberFormat="1" applyFont="1" applyFill="1" applyBorder="1" applyAlignment="1">
      <alignment horizontal="distributed" vertical="center"/>
    </xf>
    <xf numFmtId="178" fontId="31" fillId="0" borderId="5" xfId="14" applyNumberFormat="1" applyFont="1" applyFill="1" applyBorder="1" applyAlignment="1">
      <alignment horizontal="center"/>
    </xf>
    <xf numFmtId="179" fontId="31" fillId="0" borderId="19" xfId="14" applyNumberFormat="1" applyFont="1" applyFill="1" applyBorder="1" applyAlignment="1">
      <alignment horizontal="right" vertical="center"/>
    </xf>
    <xf numFmtId="201" fontId="31" fillId="0" borderId="19" xfId="15" applyNumberFormat="1" applyFont="1" applyFill="1" applyBorder="1" applyAlignment="1">
      <alignment horizontal="right" vertical="center"/>
    </xf>
    <xf numFmtId="199" fontId="31" fillId="0" borderId="5" xfId="14" applyNumberFormat="1" applyFont="1" applyFill="1" applyBorder="1" applyAlignment="1">
      <alignment horizontal="right" vertical="center"/>
    </xf>
    <xf numFmtId="178" fontId="31" fillId="0" borderId="6" xfId="14" applyNumberFormat="1" applyFont="1" applyFill="1" applyBorder="1" applyAlignment="1">
      <alignment horizontal="center"/>
    </xf>
    <xf numFmtId="199" fontId="31" fillId="0" borderId="19" xfId="14" applyNumberFormat="1" applyFont="1" applyFill="1" applyBorder="1" applyAlignment="1">
      <alignment horizontal="right" vertical="center"/>
    </xf>
    <xf numFmtId="178" fontId="37" fillId="0" borderId="0" xfId="5" applyNumberFormat="1" applyFont="1" applyFill="1" applyAlignment="1">
      <alignment horizontal="centerContinuous" vertical="top" wrapText="1"/>
    </xf>
    <xf numFmtId="178" fontId="37" fillId="0" borderId="0" xfId="5" applyNumberFormat="1" applyFont="1" applyFill="1" applyAlignment="1">
      <alignment horizontal="right" vertical="center"/>
    </xf>
    <xf numFmtId="178" fontId="37" fillId="0" borderId="0" xfId="5" applyNumberFormat="1" applyFont="1" applyFill="1" applyAlignment="1">
      <alignment vertical="center"/>
    </xf>
    <xf numFmtId="178" fontId="37" fillId="0" borderId="0" xfId="5" applyNumberFormat="1" applyFont="1" applyFill="1" applyBorder="1" applyAlignment="1">
      <alignment wrapText="1"/>
    </xf>
    <xf numFmtId="178" fontId="37" fillId="0" borderId="0" xfId="5" applyNumberFormat="1" applyFont="1" applyFill="1" applyAlignment="1">
      <alignment wrapText="1"/>
    </xf>
    <xf numFmtId="178" fontId="32" fillId="0" borderId="5" xfId="5" applyNumberFormat="1" applyFont="1" applyFill="1" applyBorder="1" applyAlignment="1">
      <alignment horizontal="right" vertical="center"/>
    </xf>
    <xf numFmtId="178" fontId="32" fillId="0" borderId="0" xfId="5" applyNumberFormat="1" applyFont="1" applyFill="1" applyAlignment="1">
      <alignment wrapText="1"/>
    </xf>
    <xf numFmtId="0" fontId="31" fillId="0" borderId="0" xfId="0" applyFont="1" applyFill="1"/>
    <xf numFmtId="0" fontId="55" fillId="0" borderId="0" xfId="0" applyFont="1" applyFill="1"/>
    <xf numFmtId="0" fontId="31" fillId="0" borderId="0" xfId="0" applyFont="1" applyFill="1" applyAlignment="1">
      <alignment horizontal="center"/>
    </xf>
    <xf numFmtId="178" fontId="32" fillId="0" borderId="14" xfId="5" applyNumberFormat="1" applyFont="1" applyFill="1" applyBorder="1" applyAlignment="1">
      <alignment horizontal="center" vertical="top" wrapText="1"/>
    </xf>
    <xf numFmtId="178" fontId="32" fillId="0" borderId="4" xfId="5" applyNumberFormat="1" applyFont="1" applyFill="1" applyBorder="1" applyAlignment="1">
      <alignment horizontal="center" vertical="top" wrapText="1"/>
    </xf>
    <xf numFmtId="178" fontId="32" fillId="0" borderId="14" xfId="5" applyNumberFormat="1" applyFont="1" applyFill="1" applyBorder="1" applyAlignment="1">
      <alignment horizontal="center" vertical="center" wrapText="1"/>
    </xf>
    <xf numFmtId="178" fontId="31" fillId="0" borderId="0" xfId="5" applyNumberFormat="1" applyFont="1" applyFill="1" applyBorder="1" applyAlignment="1">
      <alignment horizontal="center"/>
    </xf>
    <xf numFmtId="178" fontId="31" fillId="0" borderId="0" xfId="5" applyNumberFormat="1" applyFont="1" applyFill="1" applyAlignment="1">
      <alignment horizontal="center"/>
    </xf>
    <xf numFmtId="0" fontId="57" fillId="0" borderId="0" xfId="7" applyFont="1" applyFill="1">
      <alignment vertical="center"/>
    </xf>
    <xf numFmtId="2" fontId="36" fillId="0" borderId="16" xfId="5" applyNumberFormat="1" applyFont="1" applyFill="1" applyBorder="1" applyAlignment="1">
      <alignment horizontal="right" vertical="center"/>
    </xf>
    <xf numFmtId="2" fontId="36" fillId="0" borderId="18" xfId="5" applyNumberFormat="1" applyFont="1" applyFill="1" applyBorder="1" applyAlignment="1">
      <alignment horizontal="right" vertical="center"/>
    </xf>
    <xf numFmtId="2" fontId="36" fillId="0" borderId="17" xfId="5" applyNumberFormat="1" applyFont="1" applyFill="1" applyBorder="1" applyAlignment="1">
      <alignment horizontal="right" vertical="center"/>
    </xf>
    <xf numFmtId="177" fontId="36" fillId="0" borderId="0" xfId="5" applyNumberFormat="1" applyFont="1" applyFill="1" applyAlignment="1">
      <alignment vertical="center"/>
    </xf>
    <xf numFmtId="178" fontId="36" fillId="0" borderId="0" xfId="5" applyNumberFormat="1" applyFont="1" applyFill="1" applyAlignment="1">
      <alignment vertical="center"/>
    </xf>
    <xf numFmtId="178" fontId="36" fillId="0" borderId="2" xfId="0" applyNumberFormat="1" applyFont="1" applyFill="1" applyBorder="1" applyAlignment="1">
      <alignment horizontal="center" vertical="center"/>
    </xf>
    <xf numFmtId="2" fontId="36" fillId="0" borderId="17" xfId="0" applyNumberFormat="1" applyFont="1" applyFill="1" applyBorder="1" applyAlignment="1">
      <alignment horizontal="right" vertical="center"/>
    </xf>
    <xf numFmtId="2" fontId="36" fillId="0" borderId="0" xfId="0" applyNumberFormat="1" applyFont="1" applyFill="1" applyBorder="1" applyAlignment="1">
      <alignment horizontal="right" vertical="center"/>
    </xf>
    <xf numFmtId="178" fontId="36" fillId="0" borderId="0" xfId="0" applyNumberFormat="1" applyFont="1" applyFill="1"/>
    <xf numFmtId="180" fontId="57" fillId="0" borderId="0" xfId="7" applyNumberFormat="1" applyFont="1" applyFill="1">
      <alignment vertical="center"/>
    </xf>
    <xf numFmtId="198" fontId="36" fillId="0" borderId="17" xfId="5" applyNumberFormat="1" applyFont="1" applyFill="1" applyBorder="1" applyAlignment="1">
      <alignment horizontal="right" vertical="center"/>
    </xf>
    <xf numFmtId="198" fontId="36" fillId="0" borderId="0" xfId="5" applyNumberFormat="1" applyFont="1" applyFill="1" applyBorder="1" applyAlignment="1">
      <alignment horizontal="right" vertical="center"/>
    </xf>
    <xf numFmtId="198" fontId="31" fillId="0" borderId="17" xfId="5" applyNumberFormat="1" applyFont="1" applyFill="1" applyBorder="1" applyAlignment="1">
      <alignment horizontal="right" vertical="center"/>
    </xf>
    <xf numFmtId="198" fontId="31" fillId="0" borderId="0" xfId="5" applyNumberFormat="1" applyFont="1" applyFill="1" applyBorder="1" applyAlignment="1">
      <alignment horizontal="right" vertical="center"/>
    </xf>
    <xf numFmtId="179" fontId="31" fillId="0" borderId="0" xfId="0" applyNumberFormat="1" applyFont="1" applyFill="1" applyAlignment="1">
      <alignment vertical="center"/>
    </xf>
    <xf numFmtId="198" fontId="31" fillId="0" borderId="19" xfId="5" applyNumberFormat="1" applyFont="1" applyFill="1" applyBorder="1" applyAlignment="1">
      <alignment horizontal="right" vertical="center"/>
    </xf>
    <xf numFmtId="198" fontId="31" fillId="0" borderId="5" xfId="5" applyNumberFormat="1" applyFont="1" applyFill="1" applyBorder="1" applyAlignment="1">
      <alignment horizontal="right" vertical="center"/>
    </xf>
    <xf numFmtId="178" fontId="32" fillId="0" borderId="0" xfId="5" applyNumberFormat="1" applyFont="1" applyFill="1" applyAlignment="1">
      <alignment horizontal="left"/>
    </xf>
    <xf numFmtId="198" fontId="48" fillId="0" borderId="0" xfId="5" applyNumberFormat="1" applyFont="1" applyFill="1" applyBorder="1" applyAlignment="1">
      <alignment horizontal="right" vertical="center"/>
    </xf>
    <xf numFmtId="178" fontId="36" fillId="0" borderId="0" xfId="5" applyNumberFormat="1" applyFont="1" applyFill="1" applyBorder="1" applyAlignment="1">
      <alignment horizontal="distributed" vertical="center"/>
    </xf>
    <xf numFmtId="178" fontId="31" fillId="0" borderId="6" xfId="5" applyNumberFormat="1" applyFont="1" applyFill="1" applyBorder="1" applyAlignment="1">
      <alignment horizontal="center"/>
    </xf>
    <xf numFmtId="177" fontId="34" fillId="0" borderId="0" xfId="0" applyNumberFormat="1" applyFont="1" applyFill="1"/>
    <xf numFmtId="177" fontId="34" fillId="0" borderId="0" xfId="0" applyNumberFormat="1" applyFont="1" applyFill="1" applyAlignment="1">
      <alignment horizontal="center"/>
    </xf>
    <xf numFmtId="0" fontId="58" fillId="0" borderId="58" xfId="0" applyFont="1" applyBorder="1" applyAlignment="1">
      <alignment horizontal="justify" vertical="center" wrapText="1"/>
    </xf>
    <xf numFmtId="0" fontId="34" fillId="0" borderId="58" xfId="0" applyFont="1" applyBorder="1" applyAlignment="1">
      <alignment horizontal="center" vertical="center" wrapText="1"/>
    </xf>
    <xf numFmtId="0" fontId="34" fillId="0" borderId="44" xfId="0" applyFont="1" applyBorder="1" applyAlignment="1">
      <alignment horizontal="center" vertical="center" wrapText="1"/>
    </xf>
    <xf numFmtId="0" fontId="34" fillId="0" borderId="48" xfId="0" applyFont="1" applyBorder="1" applyAlignment="1">
      <alignment horizontal="center" vertical="center" wrapText="1"/>
    </xf>
    <xf numFmtId="0" fontId="30" fillId="0" borderId="37" xfId="0" applyFont="1" applyBorder="1" applyAlignment="1">
      <alignment horizontal="justify" vertical="center" wrapText="1"/>
    </xf>
    <xf numFmtId="219" fontId="28" fillId="0" borderId="0" xfId="0" applyNumberFormat="1" applyFont="1" applyAlignment="1">
      <alignment horizontal="right" vertical="center" wrapText="1"/>
    </xf>
    <xf numFmtId="0" fontId="28" fillId="0" borderId="0" xfId="0" applyFont="1" applyAlignment="1">
      <alignment horizontal="right" vertical="center" wrapText="1"/>
    </xf>
    <xf numFmtId="207" fontId="28" fillId="0" borderId="0" xfId="0" applyNumberFormat="1" applyFont="1" applyAlignment="1">
      <alignment horizontal="right" vertical="center" wrapText="1"/>
    </xf>
    <xf numFmtId="185" fontId="31" fillId="0" borderId="0" xfId="5" applyNumberFormat="1" applyFont="1" applyFill="1"/>
    <xf numFmtId="219" fontId="34" fillId="0" borderId="0" xfId="0" applyNumberFormat="1" applyFont="1" applyAlignment="1">
      <alignment horizontal="right" vertical="center" wrapText="1"/>
    </xf>
    <xf numFmtId="0" fontId="34" fillId="0" borderId="0" xfId="0" applyFont="1" applyAlignment="1">
      <alignment horizontal="right" vertical="center" wrapText="1"/>
    </xf>
    <xf numFmtId="207" fontId="34" fillId="0" borderId="0" xfId="0" applyNumberFormat="1" applyFont="1" applyAlignment="1">
      <alignment horizontal="right" vertical="center" wrapText="1"/>
    </xf>
    <xf numFmtId="0" fontId="33" fillId="0" borderId="37" xfId="0" applyFont="1" applyBorder="1" applyAlignment="1">
      <alignment horizontal="justify" vertical="center" wrapText="1"/>
    </xf>
    <xf numFmtId="0" fontId="32" fillId="0" borderId="37" xfId="0" applyFont="1" applyBorder="1" applyAlignment="1">
      <alignment horizontal="justify" vertical="center" wrapText="1"/>
    </xf>
    <xf numFmtId="0" fontId="31" fillId="0" borderId="37" xfId="0" applyFont="1" applyBorder="1" applyAlignment="1">
      <alignment horizontal="justify" vertical="center" wrapText="1"/>
    </xf>
    <xf numFmtId="207" fontId="34" fillId="0" borderId="0" xfId="0" applyNumberFormat="1" applyFont="1" applyBorder="1" applyAlignment="1">
      <alignment horizontal="right" vertical="center" wrapText="1"/>
    </xf>
    <xf numFmtId="0" fontId="31" fillId="0" borderId="47" xfId="0" applyFont="1" applyBorder="1" applyAlignment="1">
      <alignment horizontal="justify" vertical="center" wrapText="1"/>
    </xf>
    <xf numFmtId="219" fontId="34" fillId="0" borderId="5" xfId="0" applyNumberFormat="1" applyFont="1" applyBorder="1" applyAlignment="1">
      <alignment horizontal="right" vertical="center" wrapText="1"/>
    </xf>
    <xf numFmtId="0" fontId="34" fillId="0" borderId="46" xfId="0" applyFont="1" applyBorder="1" applyAlignment="1">
      <alignment horizontal="right" vertical="center" wrapText="1"/>
    </xf>
    <xf numFmtId="207" fontId="34" fillId="0" borderId="5" xfId="0" applyNumberFormat="1" applyFont="1" applyBorder="1" applyAlignment="1">
      <alignment horizontal="right" vertical="center" wrapText="1"/>
    </xf>
    <xf numFmtId="178" fontId="37" fillId="0" borderId="0" xfId="5" applyNumberFormat="1" applyFont="1" applyFill="1" applyAlignment="1">
      <alignment horizontal="right" vertical="top"/>
    </xf>
    <xf numFmtId="178" fontId="37" fillId="0" borderId="0" xfId="5" applyNumberFormat="1" applyFont="1" applyFill="1" applyAlignment="1">
      <alignment horizontal="left" vertical="center"/>
    </xf>
    <xf numFmtId="178" fontId="37" fillId="0" borderId="0" xfId="5" applyNumberFormat="1" applyFont="1" applyFill="1" applyBorder="1"/>
    <xf numFmtId="176" fontId="31" fillId="0" borderId="5" xfId="5" applyNumberFormat="1" applyFont="1" applyFill="1" applyBorder="1"/>
    <xf numFmtId="178" fontId="31" fillId="0" borderId="5" xfId="5" applyNumberFormat="1" applyFont="1" applyFill="1" applyBorder="1"/>
    <xf numFmtId="178" fontId="32" fillId="0" borderId="0" xfId="5" applyNumberFormat="1" applyFont="1" applyFill="1" applyBorder="1"/>
    <xf numFmtId="178" fontId="32" fillId="0" borderId="4" xfId="0" applyNumberFormat="1" applyFont="1" applyFill="1" applyBorder="1" applyAlignment="1">
      <alignment horizontal="center" vertical="center" wrapText="1"/>
    </xf>
    <xf numFmtId="178" fontId="36" fillId="0" borderId="0" xfId="5" applyNumberFormat="1" applyFont="1" applyFill="1" applyAlignment="1">
      <alignment horizontal="right"/>
    </xf>
    <xf numFmtId="176" fontId="36" fillId="0" borderId="16" xfId="5" applyNumberFormat="1" applyFont="1" applyFill="1" applyBorder="1" applyAlignment="1">
      <alignment horizontal="right" vertical="center"/>
    </xf>
    <xf numFmtId="176" fontId="36" fillId="0" borderId="18" xfId="5" applyNumberFormat="1" applyFont="1" applyFill="1" applyBorder="1" applyAlignment="1">
      <alignment horizontal="right" vertical="center"/>
    </xf>
    <xf numFmtId="179" fontId="36" fillId="0" borderId="18" xfId="5" applyNumberFormat="1" applyFont="1" applyFill="1" applyBorder="1" applyAlignment="1">
      <alignment vertical="center"/>
    </xf>
    <xf numFmtId="176" fontId="36" fillId="0" borderId="17" xfId="5" applyNumberFormat="1" applyFont="1" applyFill="1" applyBorder="1" applyAlignment="1">
      <alignment horizontal="right" vertical="center"/>
    </xf>
    <xf numFmtId="176" fontId="36" fillId="0" borderId="0" xfId="5" applyNumberFormat="1" applyFont="1" applyFill="1" applyBorder="1" applyAlignment="1">
      <alignment horizontal="right" vertical="center"/>
    </xf>
    <xf numFmtId="2" fontId="36" fillId="0" borderId="0" xfId="11" applyNumberFormat="1" applyFont="1" applyFill="1" applyBorder="1" applyAlignment="1">
      <alignment horizontal="right" vertical="center"/>
    </xf>
    <xf numFmtId="179" fontId="36" fillId="0" borderId="0" xfId="5" applyNumberFormat="1" applyFont="1" applyFill="1" applyBorder="1" applyAlignment="1">
      <alignment vertical="center"/>
    </xf>
    <xf numFmtId="0" fontId="36" fillId="0" borderId="0" xfId="5" applyFont="1" applyFill="1"/>
    <xf numFmtId="176" fontId="36" fillId="0" borderId="17" xfId="0" applyNumberFormat="1" applyFont="1" applyFill="1" applyBorder="1" applyAlignment="1">
      <alignment horizontal="right" vertical="center"/>
    </xf>
    <xf numFmtId="176" fontId="36" fillId="0" borderId="0" xfId="0" applyNumberFormat="1" applyFont="1" applyFill="1" applyBorder="1" applyAlignment="1">
      <alignment horizontal="right" vertical="center"/>
    </xf>
    <xf numFmtId="179" fontId="36" fillId="0" borderId="0" xfId="0" applyNumberFormat="1" applyFont="1" applyFill="1" applyBorder="1" applyAlignment="1">
      <alignment vertical="center"/>
    </xf>
    <xf numFmtId="179" fontId="36" fillId="0" borderId="0" xfId="0" applyNumberFormat="1" applyFont="1" applyFill="1" applyAlignment="1">
      <alignment horizontal="right" vertical="center"/>
    </xf>
    <xf numFmtId="184" fontId="36" fillId="0" borderId="0" xfId="5" applyNumberFormat="1" applyFont="1" applyFill="1"/>
    <xf numFmtId="197" fontId="36" fillId="0" borderId="17" xfId="0" applyNumberFormat="1" applyFont="1" applyFill="1" applyBorder="1" applyAlignment="1">
      <alignment horizontal="right" vertical="center"/>
    </xf>
    <xf numFmtId="197" fontId="36" fillId="0" borderId="0" xfId="0" applyNumberFormat="1" applyFont="1" applyFill="1" applyAlignment="1">
      <alignment horizontal="right" vertical="center"/>
    </xf>
    <xf numFmtId="198" fontId="36" fillId="0" borderId="0" xfId="11" applyNumberFormat="1" applyFont="1" applyFill="1" applyBorder="1" applyAlignment="1">
      <alignment horizontal="right" vertical="center"/>
    </xf>
    <xf numFmtId="192" fontId="36" fillId="0" borderId="0" xfId="5" applyNumberFormat="1" applyFont="1" applyFill="1" applyBorder="1" applyAlignment="1">
      <alignment vertical="center"/>
    </xf>
    <xf numFmtId="198" fontId="36" fillId="0" borderId="0" xfId="0" applyNumberFormat="1" applyFont="1" applyFill="1" applyAlignment="1">
      <alignment horizontal="right" vertical="center"/>
    </xf>
    <xf numFmtId="197" fontId="36" fillId="0" borderId="0" xfId="0" applyNumberFormat="1" applyFont="1" applyFill="1" applyBorder="1" applyAlignment="1">
      <alignment horizontal="right" vertical="center"/>
    </xf>
    <xf numFmtId="201" fontId="36" fillId="0" borderId="0" xfId="5" applyNumberFormat="1" applyFont="1" applyFill="1" applyBorder="1" applyAlignment="1">
      <alignment vertical="center"/>
    </xf>
    <xf numFmtId="198" fontId="36" fillId="0" borderId="0" xfId="0" applyNumberFormat="1" applyFont="1" applyFill="1" applyBorder="1" applyAlignment="1">
      <alignment horizontal="right" vertical="center"/>
    </xf>
    <xf numFmtId="197" fontId="36" fillId="0" borderId="17" xfId="5" applyNumberFormat="1" applyFont="1" applyFill="1" applyBorder="1" applyAlignment="1">
      <alignment horizontal="right" vertical="center"/>
    </xf>
    <xf numFmtId="197" fontId="36" fillId="0" borderId="0" xfId="5" applyNumberFormat="1" applyFont="1" applyFill="1" applyBorder="1" applyAlignment="1">
      <alignment horizontal="right" vertical="center"/>
    </xf>
    <xf numFmtId="201" fontId="31" fillId="0" borderId="0" xfId="5" applyNumberFormat="1" applyFont="1" applyFill="1" applyBorder="1" applyAlignment="1">
      <alignment vertical="center"/>
    </xf>
    <xf numFmtId="197" fontId="31" fillId="0" borderId="17" xfId="0" applyNumberFormat="1" applyFont="1" applyFill="1" applyBorder="1" applyAlignment="1">
      <alignment horizontal="right" vertical="center"/>
    </xf>
    <xf numFmtId="197" fontId="31" fillId="0" borderId="0" xfId="0" applyNumberFormat="1" applyFont="1" applyFill="1" applyBorder="1" applyAlignment="1">
      <alignment horizontal="right" vertical="center"/>
    </xf>
    <xf numFmtId="198" fontId="31" fillId="0" borderId="0" xfId="11" applyNumberFormat="1" applyFont="1" applyFill="1" applyBorder="1" applyAlignment="1">
      <alignment horizontal="right" vertical="center"/>
    </xf>
    <xf numFmtId="189" fontId="31" fillId="0" borderId="0" xfId="5" applyNumberFormat="1" applyFont="1" applyFill="1" applyBorder="1" applyAlignment="1">
      <alignment vertical="center"/>
    </xf>
    <xf numFmtId="179" fontId="31" fillId="0" borderId="0" xfId="0" applyNumberFormat="1" applyFont="1" applyFill="1" applyAlignment="1">
      <alignment horizontal="right" vertical="center"/>
    </xf>
    <xf numFmtId="197" fontId="31" fillId="0" borderId="17" xfId="5" applyNumberFormat="1" applyFont="1" applyFill="1" applyBorder="1" applyAlignment="1">
      <alignment horizontal="right" vertical="center"/>
    </xf>
    <xf numFmtId="197" fontId="31" fillId="0" borderId="19" xfId="0" applyNumberFormat="1" applyFont="1" applyFill="1" applyBorder="1" applyAlignment="1">
      <alignment horizontal="right" vertical="center"/>
    </xf>
    <xf numFmtId="197" fontId="31" fillId="0" borderId="5" xfId="0" applyNumberFormat="1" applyFont="1" applyFill="1" applyBorder="1" applyAlignment="1">
      <alignment horizontal="right" vertical="center"/>
    </xf>
    <xf numFmtId="198" fontId="31" fillId="0" borderId="5" xfId="11" applyNumberFormat="1" applyFont="1" applyFill="1" applyBorder="1" applyAlignment="1">
      <alignment horizontal="right" vertical="center"/>
    </xf>
    <xf numFmtId="189" fontId="31" fillId="0" borderId="5" xfId="5" applyNumberFormat="1" applyFont="1" applyFill="1" applyBorder="1" applyAlignment="1">
      <alignment vertical="center"/>
    </xf>
    <xf numFmtId="179" fontId="31" fillId="0" borderId="5" xfId="0" applyNumberFormat="1" applyFont="1" applyFill="1" applyBorder="1" applyAlignment="1">
      <alignment vertical="center"/>
    </xf>
    <xf numFmtId="176" fontId="31" fillId="0" borderId="0" xfId="5" applyNumberFormat="1" applyFont="1" applyFill="1"/>
    <xf numFmtId="178" fontId="37" fillId="0" borderId="0" xfId="5" applyNumberFormat="1" applyFont="1" applyFill="1" applyAlignment="1">
      <alignment horizontal="centerContinuous" vertical="top"/>
    </xf>
    <xf numFmtId="178" fontId="32" fillId="0" borderId="5" xfId="5" applyNumberFormat="1" applyFont="1" applyFill="1" applyBorder="1"/>
    <xf numFmtId="178" fontId="32" fillId="0" borderId="5" xfId="5" applyNumberFormat="1" applyFont="1" applyFill="1" applyBorder="1" applyAlignment="1">
      <alignment horizontal="center"/>
    </xf>
    <xf numFmtId="178" fontId="36" fillId="0" borderId="16" xfId="5" applyNumberFormat="1" applyFont="1" applyFill="1" applyBorder="1" applyAlignment="1">
      <alignment horizontal="right" vertical="center"/>
    </xf>
    <xf numFmtId="178" fontId="36" fillId="0" borderId="18" xfId="5" applyNumberFormat="1" applyFont="1" applyFill="1" applyBorder="1" applyAlignment="1">
      <alignment horizontal="right" vertical="center"/>
    </xf>
    <xf numFmtId="178" fontId="36" fillId="0" borderId="17" xfId="5" applyNumberFormat="1" applyFont="1" applyFill="1" applyBorder="1" applyAlignment="1">
      <alignment horizontal="right" vertical="center"/>
    </xf>
    <xf numFmtId="178" fontId="36" fillId="0" borderId="0" xfId="5" applyNumberFormat="1" applyFont="1" applyFill="1" applyBorder="1" applyAlignment="1">
      <alignment horizontal="right" vertical="center"/>
    </xf>
    <xf numFmtId="196" fontId="36" fillId="0" borderId="0" xfId="0" applyNumberFormat="1" applyFont="1" applyFill="1" applyBorder="1" applyAlignment="1">
      <alignment vertical="center"/>
    </xf>
    <xf numFmtId="201" fontId="36" fillId="0" borderId="0" xfId="0" applyNumberFormat="1" applyFont="1" applyFill="1" applyBorder="1" applyAlignment="1">
      <alignment horizontal="right" vertical="center"/>
    </xf>
    <xf numFmtId="197" fontId="31" fillId="0" borderId="0" xfId="5" applyNumberFormat="1" applyFont="1" applyFill="1" applyBorder="1" applyAlignment="1">
      <alignment horizontal="right" vertical="center"/>
    </xf>
    <xf numFmtId="201" fontId="31" fillId="0" borderId="0" xfId="0" applyNumberFormat="1" applyFont="1" applyFill="1" applyBorder="1" applyAlignment="1">
      <alignment vertical="center"/>
    </xf>
    <xf numFmtId="198" fontId="31" fillId="0" borderId="0" xfId="0" applyNumberFormat="1" applyFont="1" applyFill="1" applyBorder="1" applyAlignment="1">
      <alignment horizontal="right" vertical="center"/>
    </xf>
    <xf numFmtId="197" fontId="31" fillId="0" borderId="19" xfId="5" applyNumberFormat="1" applyFont="1" applyFill="1" applyBorder="1" applyAlignment="1">
      <alignment horizontal="right" vertical="center"/>
    </xf>
    <xf numFmtId="201" fontId="31" fillId="0" borderId="5" xfId="0" applyNumberFormat="1" applyFont="1" applyFill="1" applyBorder="1" applyAlignment="1">
      <alignment vertical="center"/>
    </xf>
    <xf numFmtId="198" fontId="31" fillId="0" borderId="5" xfId="0" applyNumberFormat="1" applyFont="1" applyFill="1" applyBorder="1" applyAlignment="1">
      <alignment horizontal="right" vertical="center"/>
    </xf>
    <xf numFmtId="0" fontId="33" fillId="0" borderId="58" xfId="0" applyFont="1" applyBorder="1" applyAlignment="1">
      <alignment horizontal="justify" vertical="center" wrapText="1"/>
    </xf>
    <xf numFmtId="0" fontId="38" fillId="0" borderId="37" xfId="0" applyFont="1" applyBorder="1" applyAlignment="1">
      <alignment horizontal="justify" vertical="center" wrapText="1"/>
    </xf>
    <xf numFmtId="3" fontId="28" fillId="0" borderId="0" xfId="0" applyNumberFormat="1" applyFont="1" applyAlignment="1">
      <alignment horizontal="right" vertical="center" wrapText="1"/>
    </xf>
    <xf numFmtId="3" fontId="36" fillId="0" borderId="0" xfId="0" applyNumberFormat="1" applyFont="1" applyAlignment="1">
      <alignment horizontal="right" vertical="center" wrapText="1"/>
    </xf>
    <xf numFmtId="0" fontId="31" fillId="0" borderId="0" xfId="0" applyFont="1" applyAlignment="1">
      <alignment horizontal="right" vertical="center" wrapText="1"/>
    </xf>
    <xf numFmtId="3" fontId="34" fillId="0" borderId="0" xfId="0" applyNumberFormat="1" applyFont="1" applyAlignment="1">
      <alignment horizontal="right" vertical="center" wrapText="1"/>
    </xf>
    <xf numFmtId="3" fontId="31" fillId="0" borderId="0" xfId="0" applyNumberFormat="1" applyFont="1" applyBorder="1" applyAlignment="1">
      <alignment horizontal="right" vertical="center" wrapText="1"/>
    </xf>
    <xf numFmtId="0" fontId="38" fillId="0" borderId="47" xfId="0" applyFont="1" applyBorder="1" applyAlignment="1">
      <alignment horizontal="justify" vertical="center" wrapText="1"/>
    </xf>
    <xf numFmtId="3" fontId="31" fillId="0" borderId="5" xfId="0" applyNumberFormat="1" applyFont="1" applyBorder="1" applyAlignment="1">
      <alignment horizontal="right" vertical="center" wrapText="1"/>
    </xf>
    <xf numFmtId="3" fontId="34" fillId="0" borderId="0" xfId="0" applyNumberFormat="1" applyFont="1" applyBorder="1" applyAlignment="1">
      <alignment horizontal="right" vertical="center" wrapText="1"/>
    </xf>
    <xf numFmtId="178" fontId="37" fillId="0" borderId="0" xfId="5" applyNumberFormat="1" applyFont="1" applyFill="1" applyAlignment="1">
      <alignment horizontal="centerContinuous" vertical="center"/>
    </xf>
    <xf numFmtId="178" fontId="55" fillId="0" borderId="0" xfId="5" applyNumberFormat="1" applyFont="1" applyFill="1" applyBorder="1"/>
    <xf numFmtId="178" fontId="55" fillId="0" borderId="0" xfId="5" applyNumberFormat="1" applyFont="1" applyFill="1"/>
    <xf numFmtId="178" fontId="31" fillId="0" borderId="0" xfId="5" applyNumberFormat="1" applyFont="1" applyFill="1" applyAlignment="1">
      <alignment horizontal="right"/>
    </xf>
    <xf numFmtId="179" fontId="36" fillId="0" borderId="17" xfId="0" applyNumberFormat="1" applyFont="1" applyFill="1" applyBorder="1" applyAlignment="1">
      <alignment horizontal="right" vertical="center"/>
    </xf>
    <xf numFmtId="2" fontId="36" fillId="0" borderId="0" xfId="5" applyNumberFormat="1" applyFont="1" applyFill="1" applyAlignment="1">
      <alignment horizontal="right" vertical="center"/>
    </xf>
    <xf numFmtId="179" fontId="36" fillId="0" borderId="0" xfId="5" applyNumberFormat="1" applyFont="1" applyFill="1" applyAlignment="1">
      <alignment vertical="center"/>
    </xf>
    <xf numFmtId="178" fontId="36" fillId="0" borderId="0" xfId="0" applyNumberFormat="1" applyFont="1" applyFill="1" applyBorder="1" applyAlignment="1">
      <alignment horizontal="center" vertical="center"/>
    </xf>
    <xf numFmtId="2" fontId="36" fillId="0" borderId="0" xfId="0" applyNumberFormat="1" applyFont="1" applyFill="1" applyAlignment="1">
      <alignment horizontal="right" vertical="center"/>
    </xf>
    <xf numFmtId="198" fontId="36" fillId="0" borderId="17" xfId="0" applyNumberFormat="1" applyFont="1" applyFill="1" applyBorder="1" applyAlignment="1">
      <alignment horizontal="right" vertical="center"/>
    </xf>
    <xf numFmtId="198" fontId="36" fillId="0" borderId="0" xfId="5" applyNumberFormat="1" applyFont="1" applyFill="1" applyAlignment="1">
      <alignment horizontal="right" vertical="center"/>
    </xf>
    <xf numFmtId="178" fontId="31" fillId="0" borderId="0" xfId="0" applyNumberFormat="1" applyFont="1" applyFill="1"/>
    <xf numFmtId="198" fontId="31" fillId="0" borderId="17" xfId="0" applyNumberFormat="1" applyFont="1" applyFill="1" applyBorder="1" applyAlignment="1">
      <alignment horizontal="right" vertical="center"/>
    </xf>
    <xf numFmtId="198" fontId="31" fillId="0" borderId="0" xfId="0" applyNumberFormat="1" applyFont="1" applyFill="1" applyAlignment="1">
      <alignment horizontal="right" vertical="center"/>
    </xf>
    <xf numFmtId="198" fontId="31" fillId="0" borderId="0" xfId="5" applyNumberFormat="1" applyFont="1" applyFill="1" applyAlignment="1">
      <alignment horizontal="right" vertical="center"/>
    </xf>
    <xf numFmtId="198" fontId="31" fillId="0" borderId="19" xfId="0" applyNumberFormat="1" applyFont="1" applyFill="1" applyBorder="1" applyAlignment="1">
      <alignment horizontal="right" vertical="center"/>
    </xf>
    <xf numFmtId="178" fontId="32" fillId="0" borderId="12" xfId="5" applyNumberFormat="1" applyFont="1" applyFill="1" applyBorder="1" applyAlignment="1">
      <alignment horizontal="center" vertical="center" wrapText="1"/>
    </xf>
    <xf numFmtId="178" fontId="32" fillId="0" borderId="21" xfId="5" applyNumberFormat="1" applyFont="1" applyFill="1" applyBorder="1" applyAlignment="1">
      <alignment horizontal="center" vertical="center" wrapText="1"/>
    </xf>
    <xf numFmtId="178" fontId="31" fillId="0" borderId="0" xfId="5" applyNumberFormat="1" applyFont="1" applyFill="1" applyAlignment="1">
      <alignment vertical="center"/>
    </xf>
    <xf numFmtId="0" fontId="31" fillId="0" borderId="0" xfId="5" applyFont="1" applyFill="1"/>
    <xf numFmtId="185" fontId="31" fillId="0" borderId="0" xfId="0" applyNumberFormat="1" applyFont="1" applyFill="1"/>
    <xf numFmtId="193" fontId="31" fillId="0" borderId="0" xfId="0" applyNumberFormat="1" applyFont="1" applyFill="1"/>
    <xf numFmtId="178" fontId="31" fillId="0" borderId="0" xfId="0" applyNumberFormat="1" applyFont="1" applyFill="1" applyAlignment="1">
      <alignment horizontal="right"/>
    </xf>
    <xf numFmtId="179" fontId="36" fillId="0" borderId="5" xfId="0" applyNumberFormat="1" applyFont="1" applyFill="1" applyBorder="1" applyAlignment="1">
      <alignment vertical="center"/>
    </xf>
    <xf numFmtId="194" fontId="31" fillId="0" borderId="0" xfId="0" applyNumberFormat="1" applyFont="1" applyFill="1"/>
    <xf numFmtId="177" fontId="41" fillId="0" borderId="0" xfId="8" applyNumberFormat="1" applyFont="1" applyFill="1" applyBorder="1" applyAlignment="1">
      <alignment wrapText="1"/>
    </xf>
    <xf numFmtId="177" fontId="40" fillId="0" borderId="0" xfId="8" applyNumberFormat="1" applyFont="1" applyFill="1" applyBorder="1" applyAlignment="1">
      <alignment wrapText="1"/>
    </xf>
    <xf numFmtId="177" fontId="40" fillId="0" borderId="0" xfId="8" applyNumberFormat="1" applyFont="1" applyFill="1" applyBorder="1" applyAlignment="1"/>
    <xf numFmtId="0" fontId="33" fillId="0" borderId="41" xfId="0" applyFont="1" applyBorder="1" applyAlignment="1">
      <alignment horizontal="center" vertical="center" wrapText="1"/>
    </xf>
    <xf numFmtId="0" fontId="33" fillId="0" borderId="42" xfId="0" applyFont="1" applyBorder="1" applyAlignment="1">
      <alignment horizontal="center" vertical="center" wrapText="1"/>
    </xf>
    <xf numFmtId="0" fontId="61" fillId="0" borderId="39" xfId="0" applyFont="1" applyBorder="1" applyAlignment="1">
      <alignment horizontal="center" vertical="center" wrapText="1"/>
    </xf>
    <xf numFmtId="0" fontId="36" fillId="0" borderId="37" xfId="0" applyFont="1" applyBorder="1" applyAlignment="1">
      <alignment horizontal="justify" vertical="center" wrapText="1"/>
    </xf>
    <xf numFmtId="185" fontId="36" fillId="0" borderId="0" xfId="0" applyNumberFormat="1" applyFont="1" applyAlignment="1">
      <alignment horizontal="right" vertical="center" wrapText="1"/>
    </xf>
    <xf numFmtId="185" fontId="31" fillId="0" borderId="0" xfId="0" applyNumberFormat="1" applyFont="1" applyAlignment="1">
      <alignment horizontal="right" vertical="center" wrapText="1"/>
    </xf>
    <xf numFmtId="0" fontId="32" fillId="0" borderId="38" xfId="0" applyFont="1" applyBorder="1" applyAlignment="1">
      <alignment horizontal="justify" vertical="center" wrapText="1"/>
    </xf>
    <xf numFmtId="185" fontId="31" fillId="0" borderId="46" xfId="0" applyNumberFormat="1" applyFont="1" applyBorder="1" applyAlignment="1">
      <alignment horizontal="right" vertical="center" wrapText="1"/>
    </xf>
    <xf numFmtId="178" fontId="62" fillId="0" borderId="0" xfId="5" applyNumberFormat="1" applyFont="1" applyFill="1" applyBorder="1"/>
    <xf numFmtId="178" fontId="62" fillId="0" borderId="0" xfId="5" applyNumberFormat="1" applyFont="1" applyFill="1"/>
    <xf numFmtId="178" fontId="45" fillId="0" borderId="0" xfId="5" applyNumberFormat="1" applyFont="1" applyFill="1"/>
    <xf numFmtId="178" fontId="32" fillId="0" borderId="4" xfId="5" applyNumberFormat="1" applyFont="1" applyFill="1" applyBorder="1" applyAlignment="1">
      <alignment horizontal="center" vertical="center" wrapText="1"/>
    </xf>
    <xf numFmtId="186" fontId="36" fillId="0" borderId="0" xfId="0" applyNumberFormat="1" applyFont="1" applyFill="1" applyAlignment="1">
      <alignment vertical="center"/>
    </xf>
    <xf numFmtId="178" fontId="36" fillId="0" borderId="0" xfId="5" applyNumberFormat="1" applyFont="1" applyFill="1" applyAlignment="1">
      <alignment horizontal="right" vertical="center"/>
    </xf>
    <xf numFmtId="186" fontId="31" fillId="0" borderId="0" xfId="0" applyNumberFormat="1" applyFont="1" applyFill="1" applyAlignment="1">
      <alignment vertical="center"/>
    </xf>
    <xf numFmtId="186" fontId="31" fillId="0" borderId="0" xfId="0" applyNumberFormat="1" applyFont="1" applyFill="1" applyBorder="1" applyAlignment="1">
      <alignment vertical="center"/>
    </xf>
    <xf numFmtId="178" fontId="33" fillId="0" borderId="0" xfId="5" applyNumberFormat="1" applyFont="1" applyFill="1"/>
    <xf numFmtId="178" fontId="33" fillId="0" borderId="0" xfId="5" applyNumberFormat="1" applyFont="1" applyFill="1" applyAlignment="1">
      <alignment horizontal="center"/>
    </xf>
    <xf numFmtId="0" fontId="62" fillId="0" borderId="0" xfId="0" applyFont="1" applyFill="1"/>
    <xf numFmtId="206" fontId="31" fillId="0" borderId="5" xfId="5" applyNumberFormat="1" applyFont="1" applyFill="1" applyBorder="1"/>
    <xf numFmtId="179" fontId="36" fillId="0" borderId="0" xfId="0" applyNumberFormat="1" applyFont="1" applyFill="1"/>
    <xf numFmtId="203" fontId="36" fillId="0" borderId="0" xfId="13" applyNumberFormat="1" applyFont="1" applyFill="1"/>
    <xf numFmtId="0" fontId="36" fillId="0" borderId="0" xfId="0" applyFont="1" applyFill="1"/>
    <xf numFmtId="0" fontId="45" fillId="0" borderId="0" xfId="0" applyFont="1" applyFill="1"/>
    <xf numFmtId="178" fontId="45" fillId="0" borderId="0" xfId="5" applyNumberFormat="1" applyFont="1" applyFill="1" applyAlignment="1">
      <alignment horizontal="center"/>
    </xf>
    <xf numFmtId="0" fontId="31" fillId="0" borderId="0" xfId="0" applyFont="1" applyFill="1" applyAlignment="1">
      <alignment vertical="center"/>
    </xf>
    <xf numFmtId="0" fontId="55" fillId="0" borderId="0" xfId="0" applyFont="1" applyFill="1" applyAlignment="1">
      <alignment vertical="center"/>
    </xf>
    <xf numFmtId="178" fontId="36" fillId="0" borderId="0" xfId="5" applyNumberFormat="1" applyFont="1" applyFill="1" applyAlignment="1"/>
    <xf numFmtId="186" fontId="36" fillId="0" borderId="0" xfId="0" applyNumberFormat="1" applyFont="1" applyFill="1" applyBorder="1" applyAlignment="1">
      <alignment vertical="center"/>
    </xf>
    <xf numFmtId="218" fontId="36" fillId="0" borderId="0" xfId="0" applyNumberFormat="1" applyFont="1" applyFill="1" applyAlignment="1">
      <alignment vertical="center"/>
    </xf>
    <xf numFmtId="208" fontId="31" fillId="0" borderId="0" xfId="5" applyNumberFormat="1" applyFont="1" applyFill="1" applyBorder="1" applyAlignment="1">
      <alignment horizontal="right" vertical="center"/>
    </xf>
    <xf numFmtId="186" fontId="31" fillId="0" borderId="5" xfId="0" applyNumberFormat="1" applyFont="1" applyFill="1" applyBorder="1" applyAlignment="1">
      <alignment vertical="center"/>
    </xf>
    <xf numFmtId="178" fontId="55" fillId="0" borderId="0" xfId="5" applyNumberFormat="1" applyFont="1" applyFill="1" applyAlignment="1">
      <alignment horizontal="right"/>
    </xf>
    <xf numFmtId="0" fontId="36" fillId="0" borderId="50" xfId="0" applyFont="1" applyBorder="1" applyAlignment="1">
      <alignment horizontal="right" vertical="center" wrapText="1"/>
    </xf>
    <xf numFmtId="207" fontId="33" fillId="0" borderId="0" xfId="0" applyNumberFormat="1" applyFont="1" applyAlignment="1">
      <alignment horizontal="right" vertical="center" wrapText="1"/>
    </xf>
    <xf numFmtId="0" fontId="31" fillId="0" borderId="53" xfId="0" applyFont="1" applyBorder="1" applyAlignment="1">
      <alignment horizontal="right" vertical="center" wrapText="1"/>
    </xf>
    <xf numFmtId="176" fontId="31" fillId="0" borderId="0" xfId="0" applyNumberFormat="1" applyFont="1" applyAlignment="1">
      <alignment horizontal="right" vertical="center" wrapText="1"/>
    </xf>
    <xf numFmtId="215" fontId="31" fillId="0" borderId="0" xfId="5" applyNumberFormat="1" applyFont="1" applyFill="1"/>
    <xf numFmtId="176" fontId="36" fillId="0" borderId="0" xfId="0" applyNumberFormat="1" applyFont="1" applyAlignment="1">
      <alignment horizontal="right" vertical="center" wrapText="1"/>
    </xf>
    <xf numFmtId="0" fontId="36" fillId="0" borderId="53" xfId="0" applyFont="1" applyBorder="1" applyAlignment="1">
      <alignment horizontal="right" vertical="center" wrapText="1"/>
    </xf>
    <xf numFmtId="179" fontId="36" fillId="0" borderId="0" xfId="8" applyNumberFormat="1" applyFont="1" applyFill="1" applyBorder="1" applyAlignment="1">
      <alignment vertical="center"/>
    </xf>
    <xf numFmtId="0" fontId="38" fillId="0" borderId="38" xfId="0" applyFont="1" applyBorder="1" applyAlignment="1">
      <alignment horizontal="justify" vertical="center" wrapText="1"/>
    </xf>
    <xf numFmtId="176" fontId="36" fillId="0" borderId="46" xfId="0" applyNumberFormat="1" applyFont="1" applyBorder="1" applyAlignment="1">
      <alignment horizontal="right" vertical="center" wrapText="1"/>
    </xf>
    <xf numFmtId="0" fontId="36" fillId="0" borderId="114" xfId="0" applyFont="1" applyBorder="1" applyAlignment="1">
      <alignment horizontal="right" vertical="center" wrapText="1"/>
    </xf>
    <xf numFmtId="185" fontId="36" fillId="0" borderId="46" xfId="0" applyNumberFormat="1" applyFont="1" applyBorder="1" applyAlignment="1">
      <alignment horizontal="right" vertical="center" wrapText="1"/>
    </xf>
    <xf numFmtId="185" fontId="31" fillId="0" borderId="0" xfId="5" applyNumberFormat="1" applyFont="1" applyFill="1" applyBorder="1"/>
    <xf numFmtId="178" fontId="37" fillId="0" borderId="0" xfId="6" applyNumberFormat="1" applyFont="1" applyFill="1"/>
    <xf numFmtId="178" fontId="31" fillId="0" borderId="0" xfId="6" applyNumberFormat="1" applyFont="1" applyFill="1"/>
    <xf numFmtId="178" fontId="32" fillId="0" borderId="0" xfId="6" applyNumberFormat="1" applyFont="1" applyFill="1"/>
    <xf numFmtId="178" fontId="32" fillId="0" borderId="0" xfId="6" applyNumberFormat="1" applyFont="1" applyFill="1" applyAlignment="1">
      <alignment horizontal="center"/>
    </xf>
    <xf numFmtId="178" fontId="31" fillId="0" borderId="5" xfId="6" applyNumberFormat="1" applyFont="1" applyFill="1" applyBorder="1"/>
    <xf numFmtId="178" fontId="31" fillId="0" borderId="0" xfId="6" applyNumberFormat="1" applyFont="1" applyFill="1" applyBorder="1"/>
    <xf numFmtId="178" fontId="32" fillId="0" borderId="5" xfId="6" applyNumberFormat="1" applyFont="1" applyFill="1" applyBorder="1" applyAlignment="1">
      <alignment horizontal="right" vertical="center"/>
    </xf>
    <xf numFmtId="178" fontId="32" fillId="0" borderId="1" xfId="6" applyNumberFormat="1" applyFont="1" applyFill="1" applyBorder="1" applyAlignment="1">
      <alignment horizontal="center" vertical="center" wrapText="1"/>
    </xf>
    <xf numFmtId="177" fontId="32" fillId="0" borderId="4" xfId="9" applyNumberFormat="1" applyFont="1" applyFill="1" applyBorder="1" applyAlignment="1">
      <alignment horizontal="centerContinuous" vertical="center"/>
    </xf>
    <xf numFmtId="177" fontId="32" fillId="0" borderId="14" xfId="9" applyNumberFormat="1" applyFont="1" applyFill="1" applyBorder="1" applyAlignment="1">
      <alignment horizontal="centerContinuous" vertical="center"/>
    </xf>
    <xf numFmtId="178" fontId="32" fillId="0" borderId="2" xfId="6" applyNumberFormat="1" applyFont="1" applyFill="1" applyBorder="1" applyAlignment="1">
      <alignment horizontal="center" vertical="center" wrapText="1"/>
    </xf>
    <xf numFmtId="178" fontId="32" fillId="0" borderId="3" xfId="6" applyNumberFormat="1" applyFont="1" applyFill="1" applyBorder="1" applyAlignment="1">
      <alignment horizontal="center" vertical="center" wrapText="1"/>
    </xf>
    <xf numFmtId="0" fontId="32" fillId="0" borderId="4" xfId="8" applyNumberFormat="1" applyFont="1" applyFill="1" applyBorder="1" applyAlignment="1">
      <alignment horizontal="center" vertical="center" wrapText="1"/>
    </xf>
    <xf numFmtId="178" fontId="36" fillId="0" borderId="2" xfId="6" applyNumberFormat="1" applyFont="1" applyFill="1" applyBorder="1" applyAlignment="1">
      <alignment horizontal="center" vertical="center"/>
    </xf>
    <xf numFmtId="179" fontId="36" fillId="0" borderId="16" xfId="6" applyNumberFormat="1" applyFont="1" applyFill="1" applyBorder="1" applyAlignment="1">
      <alignment vertical="center"/>
    </xf>
    <xf numFmtId="179" fontId="36" fillId="0" borderId="18" xfId="6" applyNumberFormat="1" applyFont="1" applyFill="1" applyBorder="1" applyAlignment="1">
      <alignment vertical="center"/>
    </xf>
    <xf numFmtId="178" fontId="36" fillId="0" borderId="0" xfId="6" applyNumberFormat="1" applyFont="1" applyFill="1" applyBorder="1"/>
    <xf numFmtId="179" fontId="36" fillId="0" borderId="17" xfId="6" applyNumberFormat="1" applyFont="1" applyFill="1" applyBorder="1" applyAlignment="1">
      <alignment vertical="center"/>
    </xf>
    <xf numFmtId="179" fontId="36" fillId="0" borderId="0" xfId="6" applyNumberFormat="1" applyFont="1" applyFill="1" applyBorder="1" applyAlignment="1">
      <alignment vertical="center"/>
    </xf>
    <xf numFmtId="178" fontId="36" fillId="0" borderId="0" xfId="0" applyNumberFormat="1" applyFont="1" applyFill="1" applyBorder="1"/>
    <xf numFmtId="177" fontId="36" fillId="0" borderId="2" xfId="9" applyNumberFormat="1" applyFont="1" applyFill="1" applyBorder="1" applyAlignment="1">
      <alignment horizontal="center" vertical="center"/>
    </xf>
    <xf numFmtId="192" fontId="36" fillId="0" borderId="0" xfId="6" applyNumberFormat="1" applyFont="1" applyFill="1" applyBorder="1" applyAlignment="1">
      <alignment vertical="center"/>
    </xf>
    <xf numFmtId="192" fontId="36" fillId="0" borderId="0" xfId="0" applyNumberFormat="1" applyFont="1" applyFill="1" applyAlignment="1">
      <alignment horizontal="right" vertical="center"/>
    </xf>
    <xf numFmtId="192" fontId="36" fillId="0" borderId="0" xfId="0" applyNumberFormat="1" applyFont="1" applyFill="1" applyAlignment="1">
      <alignment vertical="center"/>
    </xf>
    <xf numFmtId="41" fontId="36" fillId="0" borderId="0" xfId="6" applyNumberFormat="1" applyFont="1" applyFill="1" applyBorder="1" applyAlignment="1">
      <alignment vertical="center"/>
    </xf>
    <xf numFmtId="41" fontId="36" fillId="0" borderId="0" xfId="0" applyNumberFormat="1" applyFont="1" applyFill="1" applyAlignment="1">
      <alignment vertical="center"/>
    </xf>
    <xf numFmtId="41" fontId="36" fillId="0" borderId="0" xfId="6" applyNumberFormat="1" applyFont="1" applyFill="1" applyBorder="1" applyAlignment="1">
      <alignment horizontal="right" vertical="center"/>
    </xf>
    <xf numFmtId="41" fontId="36" fillId="0" borderId="0" xfId="0" applyNumberFormat="1" applyFont="1" applyFill="1" applyAlignment="1">
      <alignment horizontal="right" vertical="center"/>
    </xf>
    <xf numFmtId="41" fontId="36" fillId="0" borderId="17" xfId="6" applyNumberFormat="1" applyFont="1" applyFill="1" applyBorder="1" applyAlignment="1">
      <alignment vertical="center"/>
    </xf>
    <xf numFmtId="41" fontId="36" fillId="0" borderId="0" xfId="6" applyNumberFormat="1" applyFont="1" applyFill="1"/>
    <xf numFmtId="41" fontId="31" fillId="0" borderId="0" xfId="9" applyNumberFormat="1" applyFont="1" applyFill="1" applyBorder="1"/>
    <xf numFmtId="177" fontId="31" fillId="0" borderId="2" xfId="9" applyNumberFormat="1" applyFont="1" applyFill="1" applyBorder="1"/>
    <xf numFmtId="177" fontId="31" fillId="0" borderId="0" xfId="9" applyNumberFormat="1" applyFont="1" applyFill="1" applyBorder="1"/>
    <xf numFmtId="41" fontId="31" fillId="0" borderId="17" xfId="6" applyNumberFormat="1" applyFont="1" applyFill="1" applyBorder="1" applyAlignment="1">
      <alignment horizontal="right" vertical="center"/>
    </xf>
    <xf numFmtId="41" fontId="31" fillId="0" borderId="0" xfId="6" applyNumberFormat="1" applyFont="1" applyFill="1" applyBorder="1" applyAlignment="1">
      <alignment horizontal="right" vertical="center"/>
    </xf>
    <xf numFmtId="41" fontId="31" fillId="0" borderId="0" xfId="0" applyNumberFormat="1" applyFont="1" applyFill="1" applyAlignment="1">
      <alignment vertical="center"/>
    </xf>
    <xf numFmtId="41" fontId="31" fillId="0" borderId="0" xfId="0" applyNumberFormat="1" applyFont="1" applyFill="1" applyAlignment="1">
      <alignment horizontal="right" vertical="center"/>
    </xf>
    <xf numFmtId="41" fontId="31" fillId="0" borderId="0" xfId="0" applyNumberFormat="1" applyFont="1" applyFill="1" applyBorder="1" applyAlignment="1">
      <alignment horizontal="right" vertical="center"/>
    </xf>
    <xf numFmtId="177" fontId="31" fillId="0" borderId="2" xfId="0" applyNumberFormat="1" applyFont="1" applyFill="1" applyBorder="1" applyAlignment="1">
      <alignment horizontal="right" vertical="center"/>
    </xf>
    <xf numFmtId="177" fontId="31" fillId="0" borderId="0" xfId="0" applyNumberFormat="1" applyFont="1" applyFill="1" applyAlignment="1">
      <alignment horizontal="right" vertical="center"/>
    </xf>
    <xf numFmtId="41" fontId="31" fillId="0" borderId="17" xfId="6" applyNumberFormat="1" applyFont="1" applyFill="1" applyBorder="1" applyAlignment="1">
      <alignment horizontal="right"/>
    </xf>
    <xf numFmtId="41" fontId="31" fillId="0" borderId="0" xfId="6" applyNumberFormat="1" applyFont="1" applyFill="1" applyBorder="1" applyAlignment="1">
      <alignment horizontal="right"/>
    </xf>
    <xf numFmtId="41" fontId="31" fillId="0" borderId="0" xfId="6" applyNumberFormat="1" applyFont="1" applyFill="1" applyAlignment="1">
      <alignment horizontal="right"/>
    </xf>
    <xf numFmtId="41" fontId="31" fillId="0" borderId="0" xfId="0" applyNumberFormat="1" applyFont="1" applyFill="1" applyBorder="1" applyAlignment="1">
      <alignment vertical="center"/>
    </xf>
    <xf numFmtId="177" fontId="31" fillId="0" borderId="2" xfId="0" applyNumberFormat="1" applyFont="1" applyFill="1" applyBorder="1"/>
    <xf numFmtId="41" fontId="31" fillId="0" borderId="19" xfId="6" applyNumberFormat="1" applyFont="1" applyFill="1" applyBorder="1" applyAlignment="1">
      <alignment horizontal="right"/>
    </xf>
    <xf numFmtId="41" fontId="31" fillId="0" borderId="5" xfId="6" applyNumberFormat="1" applyFont="1" applyFill="1" applyBorder="1" applyAlignment="1">
      <alignment horizontal="right"/>
    </xf>
    <xf numFmtId="41" fontId="31" fillId="0" borderId="5" xfId="0" applyNumberFormat="1" applyFont="1" applyFill="1" applyBorder="1" applyAlignment="1">
      <alignment vertical="center"/>
    </xf>
    <xf numFmtId="177" fontId="31" fillId="0" borderId="6" xfId="0" applyNumberFormat="1" applyFont="1" applyFill="1" applyBorder="1" applyAlignment="1">
      <alignment horizontal="right" vertical="center"/>
    </xf>
    <xf numFmtId="41" fontId="31" fillId="0" borderId="19" xfId="0" applyNumberFormat="1" applyFont="1" applyFill="1" applyBorder="1" applyAlignment="1">
      <alignment vertical="center"/>
    </xf>
    <xf numFmtId="41" fontId="31" fillId="0" borderId="5" xfId="0" applyNumberFormat="1" applyFont="1" applyFill="1" applyBorder="1" applyAlignment="1">
      <alignment horizontal="right" vertical="center"/>
    </xf>
    <xf numFmtId="177" fontId="31" fillId="0" borderId="0" xfId="0" applyNumberFormat="1" applyFont="1" applyFill="1" applyBorder="1" applyAlignment="1">
      <alignment horizontal="right" vertical="center"/>
    </xf>
    <xf numFmtId="178" fontId="34" fillId="0" borderId="0" xfId="6" applyNumberFormat="1" applyFont="1" applyFill="1"/>
    <xf numFmtId="178" fontId="34" fillId="0" borderId="0" xfId="6" applyNumberFormat="1" applyFont="1" applyFill="1" applyAlignment="1">
      <alignment horizontal="center"/>
    </xf>
    <xf numFmtId="178" fontId="63" fillId="0" borderId="0" xfId="6" applyNumberFormat="1" applyFont="1" applyFill="1" applyAlignment="1">
      <alignment wrapText="1"/>
    </xf>
    <xf numFmtId="41" fontId="36" fillId="0" borderId="0" xfId="8" applyNumberFormat="1" applyFont="1" applyFill="1" applyBorder="1" applyAlignment="1">
      <alignment vertical="center"/>
    </xf>
    <xf numFmtId="0" fontId="42" fillId="0" borderId="72" xfId="32" applyFont="1" applyBorder="1" applyAlignment="1">
      <alignment horizontal="center" wrapText="1"/>
    </xf>
    <xf numFmtId="0" fontId="42" fillId="0" borderId="73" xfId="32" applyFont="1" applyBorder="1" applyAlignment="1">
      <alignment horizontal="center" wrapText="1"/>
    </xf>
    <xf numFmtId="0" fontId="42" fillId="0" borderId="74" xfId="32" applyFont="1" applyBorder="1" applyAlignment="1">
      <alignment horizontal="center" wrapText="1"/>
    </xf>
    <xf numFmtId="177" fontId="36" fillId="0" borderId="2" xfId="8" applyNumberFormat="1" applyFont="1" applyFill="1" applyBorder="1" applyAlignment="1">
      <alignment horizontal="center" vertical="center"/>
    </xf>
    <xf numFmtId="41" fontId="36" fillId="0" borderId="0" xfId="8" applyNumberFormat="1" applyFont="1" applyFill="1" applyBorder="1" applyAlignment="1">
      <alignment horizontal="center" vertical="center"/>
    </xf>
    <xf numFmtId="0" fontId="42" fillId="0" borderId="77" xfId="32" applyFont="1" applyBorder="1" applyAlignment="1">
      <alignment horizontal="center" wrapText="1"/>
    </xf>
    <xf numFmtId="0" fontId="42" fillId="0" borderId="78" xfId="32" applyFont="1" applyBorder="1" applyAlignment="1">
      <alignment horizontal="center" wrapText="1"/>
    </xf>
    <xf numFmtId="0" fontId="42" fillId="0" borderId="79" xfId="32" applyFont="1" applyBorder="1" applyAlignment="1">
      <alignment horizontal="center" wrapText="1"/>
    </xf>
    <xf numFmtId="178" fontId="32" fillId="0" borderId="0" xfId="6" applyNumberFormat="1" applyFont="1" applyFill="1" applyBorder="1" applyAlignment="1">
      <alignment horizontal="distributed" vertical="center"/>
    </xf>
    <xf numFmtId="178" fontId="31" fillId="0" borderId="2" xfId="6" applyNumberFormat="1" applyFont="1" applyFill="1" applyBorder="1" applyAlignment="1">
      <alignment horizontal="center" vertical="center"/>
    </xf>
    <xf numFmtId="41" fontId="31" fillId="0" borderId="0" xfId="8" applyNumberFormat="1" applyFont="1" applyFill="1" applyBorder="1" applyAlignment="1">
      <alignment vertical="center"/>
    </xf>
    <xf numFmtId="177" fontId="32" fillId="0" borderId="0" xfId="8" applyNumberFormat="1" applyFont="1" applyFill="1" applyBorder="1" applyAlignment="1">
      <alignment horizontal="distributed" vertical="center"/>
    </xf>
    <xf numFmtId="177" fontId="31" fillId="0" borderId="2" xfId="8" applyNumberFormat="1" applyFont="1" applyFill="1" applyBorder="1" applyAlignment="1">
      <alignment horizontal="center" vertical="center"/>
    </xf>
    <xf numFmtId="0" fontId="42" fillId="0" borderId="71" xfId="32" applyFont="1" applyBorder="1" applyAlignment="1">
      <alignment horizontal="left" vertical="top" wrapText="1"/>
    </xf>
    <xf numFmtId="211" fontId="42" fillId="0" borderId="80" xfId="32" applyNumberFormat="1" applyFont="1" applyBorder="1" applyAlignment="1">
      <alignment horizontal="right" vertical="top"/>
    </xf>
    <xf numFmtId="211" fontId="42" fillId="0" borderId="81" xfId="32" applyNumberFormat="1" applyFont="1" applyBorder="1" applyAlignment="1">
      <alignment horizontal="right" vertical="top"/>
    </xf>
    <xf numFmtId="211" fontId="42" fillId="0" borderId="82" xfId="32" applyNumberFormat="1" applyFont="1" applyBorder="1" applyAlignment="1">
      <alignment horizontal="right" vertical="top"/>
    </xf>
    <xf numFmtId="0" fontId="42" fillId="0" borderId="84" xfId="32" applyFont="1" applyBorder="1" applyAlignment="1">
      <alignment horizontal="left" vertical="top" wrapText="1"/>
    </xf>
    <xf numFmtId="211" fontId="42" fillId="0" borderId="85" xfId="32" applyNumberFormat="1" applyFont="1" applyBorder="1" applyAlignment="1">
      <alignment horizontal="right" vertical="top"/>
    </xf>
    <xf numFmtId="211" fontId="42" fillId="0" borderId="86" xfId="32" applyNumberFormat="1" applyFont="1" applyBorder="1" applyAlignment="1">
      <alignment horizontal="right" vertical="top"/>
    </xf>
    <xf numFmtId="211" fontId="42" fillId="0" borderId="87" xfId="32" applyNumberFormat="1" applyFont="1" applyBorder="1" applyAlignment="1">
      <alignment horizontal="right" vertical="top"/>
    </xf>
    <xf numFmtId="0" fontId="42" fillId="0" borderId="83" xfId="32" applyFont="1" applyBorder="1" applyAlignment="1">
      <alignment horizontal="left" vertical="top" wrapText="1"/>
    </xf>
    <xf numFmtId="178" fontId="38" fillId="0" borderId="0" xfId="6" applyNumberFormat="1" applyFont="1" applyFill="1" applyBorder="1" applyAlignment="1">
      <alignment horizontal="distributed" vertical="center"/>
    </xf>
    <xf numFmtId="177" fontId="38" fillId="0" borderId="0" xfId="8" applyNumberFormat="1" applyFont="1" applyFill="1" applyBorder="1" applyAlignment="1">
      <alignment horizontal="distributed" vertical="center"/>
    </xf>
    <xf numFmtId="178" fontId="36" fillId="0" borderId="0" xfId="6" applyNumberFormat="1" applyFont="1" applyFill="1" applyBorder="1" applyAlignment="1">
      <alignment horizontal="distributed" vertical="center"/>
    </xf>
    <xf numFmtId="177" fontId="36" fillId="0" borderId="0" xfId="8" applyNumberFormat="1" applyFont="1" applyFill="1" applyBorder="1" applyAlignment="1">
      <alignment horizontal="distributed" vertical="center"/>
    </xf>
    <xf numFmtId="178" fontId="31" fillId="0" borderId="0" xfId="6" applyNumberFormat="1" applyFont="1" applyFill="1" applyBorder="1" applyAlignment="1">
      <alignment horizontal="distributed" vertical="center"/>
    </xf>
    <xf numFmtId="177" fontId="31" fillId="0" borderId="0" xfId="8" applyNumberFormat="1" applyFont="1" applyFill="1" applyBorder="1" applyAlignment="1">
      <alignment horizontal="distributed" vertical="center"/>
    </xf>
    <xf numFmtId="178" fontId="31" fillId="0" borderId="6" xfId="6" applyNumberFormat="1" applyFont="1" applyFill="1" applyBorder="1" applyAlignment="1">
      <alignment horizontal="center"/>
    </xf>
    <xf numFmtId="41" fontId="31" fillId="0" borderId="19" xfId="0" applyNumberFormat="1" applyFont="1" applyFill="1" applyBorder="1" applyAlignment="1">
      <alignment horizontal="right" vertical="center"/>
    </xf>
    <xf numFmtId="41" fontId="31" fillId="0" borderId="5" xfId="8" applyNumberFormat="1" applyFont="1" applyFill="1" applyBorder="1" applyAlignment="1">
      <alignment vertical="center"/>
    </xf>
    <xf numFmtId="177" fontId="31" fillId="0" borderId="6" xfId="8" applyNumberFormat="1" applyFont="1" applyFill="1" applyBorder="1" applyAlignment="1">
      <alignment horizontal="center"/>
    </xf>
    <xf numFmtId="0" fontId="42" fillId="0" borderId="75" xfId="32" applyFont="1" applyBorder="1" applyAlignment="1">
      <alignment horizontal="left" vertical="top" wrapText="1"/>
    </xf>
    <xf numFmtId="0" fontId="42" fillId="0" borderId="76" xfId="32" applyFont="1" applyBorder="1" applyAlignment="1">
      <alignment horizontal="left" vertical="top" wrapText="1"/>
    </xf>
    <xf numFmtId="211" fontId="42" fillId="0" borderId="88" xfId="32" applyNumberFormat="1" applyFont="1" applyBorder="1" applyAlignment="1">
      <alignment horizontal="right" vertical="top"/>
    </xf>
    <xf numFmtId="211" fontId="42" fillId="0" borderId="89" xfId="32" applyNumberFormat="1" applyFont="1" applyBorder="1" applyAlignment="1">
      <alignment horizontal="right" vertical="top"/>
    </xf>
    <xf numFmtId="211" fontId="42" fillId="0" borderId="90" xfId="32" applyNumberFormat="1" applyFont="1" applyBorder="1" applyAlignment="1">
      <alignment horizontal="right" vertical="top"/>
    </xf>
    <xf numFmtId="177" fontId="37" fillId="0" borderId="0" xfId="8" applyNumberFormat="1" applyFont="1" applyFill="1"/>
    <xf numFmtId="177" fontId="31" fillId="0" borderId="5" xfId="8" applyNumberFormat="1" applyFont="1" applyFill="1" applyBorder="1"/>
    <xf numFmtId="177" fontId="32" fillId="0" borderId="5" xfId="8" applyNumberFormat="1" applyFont="1" applyFill="1" applyBorder="1"/>
    <xf numFmtId="177" fontId="32" fillId="0" borderId="5" xfId="8" applyNumberFormat="1" applyFont="1" applyFill="1" applyBorder="1" applyAlignment="1">
      <alignment horizontal="center"/>
    </xf>
    <xf numFmtId="177" fontId="32" fillId="0" borderId="5" xfId="8" applyNumberFormat="1" applyFont="1" applyFill="1" applyBorder="1" applyAlignment="1">
      <alignment horizontal="right" vertical="center"/>
    </xf>
    <xf numFmtId="177" fontId="31" fillId="0" borderId="0" xfId="8" applyNumberFormat="1" applyFont="1" applyFill="1"/>
    <xf numFmtId="177" fontId="32" fillId="0" borderId="2" xfId="8" applyNumberFormat="1" applyFont="1" applyFill="1" applyBorder="1" applyAlignment="1">
      <alignment horizontal="center" vertical="center" wrapText="1"/>
    </xf>
    <xf numFmtId="177" fontId="32" fillId="0" borderId="0" xfId="8" applyNumberFormat="1" applyFont="1" applyFill="1" applyAlignment="1">
      <alignment wrapText="1"/>
    </xf>
    <xf numFmtId="177" fontId="32" fillId="0" borderId="3" xfId="8" applyNumberFormat="1" applyFont="1" applyFill="1" applyBorder="1" applyAlignment="1">
      <alignment horizontal="center" vertical="center" wrapText="1"/>
    </xf>
    <xf numFmtId="177" fontId="36" fillId="0" borderId="0" xfId="8" applyNumberFormat="1" applyFont="1" applyFill="1" applyBorder="1" applyAlignment="1">
      <alignment horizontal="center" vertical="center"/>
    </xf>
    <xf numFmtId="179" fontId="36" fillId="0" borderId="16" xfId="8" applyNumberFormat="1" applyFont="1" applyFill="1" applyBorder="1" applyAlignment="1">
      <alignment vertical="center"/>
    </xf>
    <xf numFmtId="177" fontId="36" fillId="0" borderId="0" xfId="8" applyNumberFormat="1" applyFont="1" applyFill="1"/>
    <xf numFmtId="179" fontId="36" fillId="0" borderId="17" xfId="8" applyNumberFormat="1" applyFont="1" applyFill="1" applyBorder="1" applyAlignment="1">
      <alignment vertical="center"/>
    </xf>
    <xf numFmtId="177" fontId="36" fillId="0" borderId="0" xfId="0" applyNumberFormat="1" applyFont="1" applyFill="1" applyBorder="1" applyAlignment="1">
      <alignment horizontal="center" vertical="center"/>
    </xf>
    <xf numFmtId="179" fontId="36" fillId="0" borderId="17" xfId="0" applyNumberFormat="1" applyFont="1" applyFill="1" applyBorder="1" applyAlignment="1">
      <alignment vertical="center"/>
    </xf>
    <xf numFmtId="177" fontId="36" fillId="0" borderId="0" xfId="0" applyNumberFormat="1" applyFont="1" applyFill="1"/>
    <xf numFmtId="181" fontId="36" fillId="0" borderId="0" xfId="8" applyNumberFormat="1" applyFont="1" applyFill="1"/>
    <xf numFmtId="182" fontId="36" fillId="0" borderId="0" xfId="8" applyNumberFormat="1" applyFont="1" applyFill="1"/>
    <xf numFmtId="192" fontId="36" fillId="0" borderId="17" xfId="8" applyNumberFormat="1" applyFont="1" applyFill="1" applyBorder="1" applyAlignment="1">
      <alignment vertical="center"/>
    </xf>
    <xf numFmtId="192" fontId="36" fillId="0" borderId="0" xfId="0" applyNumberFormat="1" applyFont="1" applyFill="1" applyBorder="1" applyAlignment="1">
      <alignment vertical="center"/>
    </xf>
    <xf numFmtId="192" fontId="36" fillId="0" borderId="0" xfId="8" applyNumberFormat="1" applyFont="1" applyFill="1" applyBorder="1" applyAlignment="1">
      <alignment vertical="center"/>
    </xf>
    <xf numFmtId="41" fontId="36" fillId="0" borderId="17" xfId="8" applyNumberFormat="1" applyFont="1" applyFill="1" applyBorder="1" applyAlignment="1">
      <alignment vertical="center"/>
    </xf>
    <xf numFmtId="201" fontId="36" fillId="0" borderId="17" xfId="5" applyNumberFormat="1" applyFont="1" applyFill="1" applyBorder="1" applyAlignment="1">
      <alignment vertical="center"/>
    </xf>
    <xf numFmtId="201" fontId="36" fillId="0" borderId="0" xfId="5" applyNumberFormat="1" applyFont="1" applyFill="1"/>
    <xf numFmtId="201" fontId="31" fillId="0" borderId="0" xfId="8" applyNumberFormat="1" applyFont="1" applyFill="1" applyBorder="1"/>
    <xf numFmtId="177" fontId="31" fillId="0" borderId="0" xfId="8" applyNumberFormat="1" applyFont="1" applyFill="1" applyBorder="1"/>
    <xf numFmtId="189" fontId="31" fillId="0" borderId="17" xfId="5" applyNumberFormat="1" applyFont="1" applyFill="1" applyBorder="1" applyAlignment="1">
      <alignment vertical="center"/>
    </xf>
    <xf numFmtId="189" fontId="31" fillId="0" borderId="0" xfId="0" applyNumberFormat="1" applyFont="1" applyFill="1" applyBorder="1" applyAlignment="1">
      <alignment vertical="center"/>
    </xf>
    <xf numFmtId="189" fontId="31" fillId="0" borderId="0" xfId="0" applyNumberFormat="1" applyFont="1" applyFill="1" applyAlignment="1">
      <alignment vertical="center"/>
    </xf>
    <xf numFmtId="189" fontId="31" fillId="0" borderId="0" xfId="5" applyNumberFormat="1" applyFont="1" applyFill="1"/>
    <xf numFmtId="189" fontId="31" fillId="0" borderId="17" xfId="5" applyNumberFormat="1" applyFont="1" applyFill="1" applyBorder="1"/>
    <xf numFmtId="189" fontId="31" fillId="0" borderId="0" xfId="5" applyNumberFormat="1" applyFont="1" applyFill="1" applyBorder="1"/>
    <xf numFmtId="189" fontId="31" fillId="0" borderId="19" xfId="5" applyNumberFormat="1" applyFont="1" applyFill="1" applyBorder="1"/>
    <xf numFmtId="189" fontId="31" fillId="0" borderId="5" xfId="0" applyNumberFormat="1" applyFont="1" applyFill="1" applyBorder="1" applyAlignment="1">
      <alignment vertical="center"/>
    </xf>
    <xf numFmtId="189" fontId="31" fillId="0" borderId="5" xfId="5" applyNumberFormat="1" applyFont="1" applyFill="1" applyBorder="1"/>
    <xf numFmtId="177" fontId="40" fillId="0" borderId="0" xfId="8" applyNumberFormat="1" applyFont="1" applyFill="1" applyAlignment="1">
      <alignment wrapText="1"/>
    </xf>
    <xf numFmtId="177" fontId="34" fillId="0" borderId="0" xfId="8" applyNumberFormat="1" applyFont="1" applyFill="1"/>
    <xf numFmtId="177" fontId="34" fillId="0" borderId="0" xfId="8" applyNumberFormat="1" applyFont="1" applyFill="1" applyAlignment="1">
      <alignment horizontal="center"/>
    </xf>
    <xf numFmtId="189" fontId="36" fillId="0" borderId="17" xfId="8" applyNumberFormat="1" applyFont="1" applyFill="1" applyBorder="1" applyAlignment="1">
      <alignment vertical="center"/>
    </xf>
    <xf numFmtId="189" fontId="36" fillId="0" borderId="0" xfId="8" applyNumberFormat="1" applyFont="1" applyFill="1" applyBorder="1" applyAlignment="1">
      <alignment vertical="center"/>
    </xf>
    <xf numFmtId="0" fontId="42" fillId="0" borderId="72" xfId="31" applyFont="1" applyBorder="1" applyAlignment="1">
      <alignment horizontal="center" wrapText="1"/>
    </xf>
    <xf numFmtId="0" fontId="42" fillId="0" borderId="73" xfId="31" applyFont="1" applyBorder="1" applyAlignment="1">
      <alignment horizontal="center" wrapText="1"/>
    </xf>
    <xf numFmtId="0" fontId="42" fillId="0" borderId="74" xfId="31" applyFont="1" applyBorder="1" applyAlignment="1">
      <alignment horizontal="center" wrapText="1"/>
    </xf>
    <xf numFmtId="0" fontId="42" fillId="0" borderId="77" xfId="31" applyFont="1" applyBorder="1" applyAlignment="1">
      <alignment horizontal="center" wrapText="1"/>
    </xf>
    <xf numFmtId="0" fontId="42" fillId="0" borderId="78" xfId="31" applyFont="1" applyBorder="1" applyAlignment="1">
      <alignment horizontal="center" wrapText="1"/>
    </xf>
    <xf numFmtId="0" fontId="42" fillId="0" borderId="79" xfId="31" applyFont="1" applyBorder="1" applyAlignment="1">
      <alignment horizontal="center" wrapText="1"/>
    </xf>
    <xf numFmtId="177" fontId="31" fillId="0" borderId="0" xfId="8" applyNumberFormat="1" applyFont="1" applyFill="1" applyBorder="1" applyAlignment="1">
      <alignment horizontal="center" vertical="center"/>
    </xf>
    <xf numFmtId="189" fontId="31" fillId="0" borderId="17" xfId="8" applyNumberFormat="1" applyFont="1" applyFill="1" applyBorder="1" applyAlignment="1">
      <alignment vertical="center"/>
    </xf>
    <xf numFmtId="189" fontId="31" fillId="0" borderId="0" xfId="8" applyNumberFormat="1" applyFont="1" applyFill="1" applyBorder="1" applyAlignment="1">
      <alignment vertical="center"/>
    </xf>
    <xf numFmtId="0" fontId="42" fillId="0" borderId="71" xfId="31" applyFont="1" applyBorder="1" applyAlignment="1">
      <alignment horizontal="left" vertical="top" wrapText="1"/>
    </xf>
    <xf numFmtId="211" fontId="42" fillId="0" borderId="80" xfId="31" applyNumberFormat="1" applyFont="1" applyBorder="1" applyAlignment="1">
      <alignment horizontal="right" vertical="top"/>
    </xf>
    <xf numFmtId="211" fontId="42" fillId="0" borderId="81" xfId="31" applyNumberFormat="1" applyFont="1" applyBorder="1" applyAlignment="1">
      <alignment horizontal="right" vertical="top"/>
    </xf>
    <xf numFmtId="211" fontId="42" fillId="0" borderId="82" xfId="31" applyNumberFormat="1" applyFont="1" applyBorder="1" applyAlignment="1">
      <alignment horizontal="right" vertical="top"/>
    </xf>
    <xf numFmtId="0" fontId="42" fillId="0" borderId="84" xfId="31" applyFont="1" applyBorder="1" applyAlignment="1">
      <alignment horizontal="left" vertical="top" wrapText="1"/>
    </xf>
    <xf numFmtId="211" fontId="42" fillId="0" borderId="85" xfId="31" applyNumberFormat="1" applyFont="1" applyBorder="1" applyAlignment="1">
      <alignment horizontal="right" vertical="top"/>
    </xf>
    <xf numFmtId="211" fontId="42" fillId="0" borderId="86" xfId="31" applyNumberFormat="1" applyFont="1" applyBorder="1" applyAlignment="1">
      <alignment horizontal="right" vertical="top"/>
    </xf>
    <xf numFmtId="211" fontId="42" fillId="0" borderId="87" xfId="31" applyNumberFormat="1" applyFont="1" applyBorder="1" applyAlignment="1">
      <alignment horizontal="right" vertical="top"/>
    </xf>
    <xf numFmtId="189" fontId="31" fillId="0" borderId="17" xfId="0" applyNumberFormat="1" applyFont="1" applyFill="1" applyBorder="1" applyAlignment="1">
      <alignment vertical="center"/>
    </xf>
    <xf numFmtId="0" fontId="42" fillId="0" borderId="83" xfId="31" applyFont="1" applyBorder="1" applyAlignment="1">
      <alignment horizontal="left" vertical="top" wrapText="1"/>
    </xf>
    <xf numFmtId="201" fontId="31" fillId="0" borderId="17" xfId="8" applyNumberFormat="1" applyFont="1" applyFill="1" applyBorder="1" applyAlignment="1">
      <alignment vertical="center"/>
    </xf>
    <xf numFmtId="201" fontId="31" fillId="0" borderId="0" xfId="8" applyNumberFormat="1" applyFont="1" applyFill="1" applyBorder="1" applyAlignment="1">
      <alignment vertical="center"/>
    </xf>
    <xf numFmtId="177" fontId="31" fillId="0" borderId="5" xfId="8" applyNumberFormat="1" applyFont="1" applyFill="1" applyBorder="1" applyAlignment="1">
      <alignment horizontal="center"/>
    </xf>
    <xf numFmtId="189" fontId="31" fillId="0" borderId="19" xfId="8" applyNumberFormat="1" applyFont="1" applyFill="1" applyBorder="1" applyAlignment="1">
      <alignment vertical="center"/>
    </xf>
    <xf numFmtId="189" fontId="31" fillId="0" borderId="5" xfId="8" applyNumberFormat="1" applyFont="1" applyFill="1" applyBorder="1" applyAlignment="1">
      <alignment vertical="center"/>
    </xf>
    <xf numFmtId="0" fontId="42" fillId="0" borderId="75" xfId="31" applyFont="1" applyBorder="1" applyAlignment="1">
      <alignment horizontal="left" vertical="top" wrapText="1"/>
    </xf>
    <xf numFmtId="0" fontId="42" fillId="0" borderId="76" xfId="31" applyFont="1" applyBorder="1" applyAlignment="1">
      <alignment horizontal="left" vertical="top" wrapText="1"/>
    </xf>
    <xf numFmtId="211" fontId="42" fillId="0" borderId="88" xfId="31" applyNumberFormat="1" applyFont="1" applyBorder="1" applyAlignment="1">
      <alignment horizontal="right" vertical="top"/>
    </xf>
    <xf numFmtId="211" fontId="42" fillId="0" borderId="89" xfId="31" applyNumberFormat="1" applyFont="1" applyBorder="1" applyAlignment="1">
      <alignment horizontal="right" vertical="top"/>
    </xf>
    <xf numFmtId="211" fontId="42" fillId="0" borderId="90" xfId="31" applyNumberFormat="1" applyFont="1" applyBorder="1" applyAlignment="1">
      <alignment horizontal="right" vertical="top"/>
    </xf>
    <xf numFmtId="177" fontId="32" fillId="0" borderId="0" xfId="8" applyNumberFormat="1" applyFont="1" applyFill="1"/>
    <xf numFmtId="177" fontId="32" fillId="0" borderId="0" xfId="8" applyNumberFormat="1" applyFont="1" applyFill="1" applyAlignment="1">
      <alignment horizontal="right" vertical="center"/>
    </xf>
    <xf numFmtId="179" fontId="36" fillId="0" borderId="18" xfId="8" applyNumberFormat="1" applyFont="1" applyFill="1" applyBorder="1" applyAlignment="1">
      <alignment vertical="center"/>
    </xf>
    <xf numFmtId="179" fontId="36" fillId="0" borderId="17" xfId="5" applyNumberFormat="1" applyFont="1" applyFill="1" applyBorder="1" applyAlignment="1">
      <alignment vertical="center"/>
    </xf>
    <xf numFmtId="192" fontId="36" fillId="0" borderId="17" xfId="5" applyNumberFormat="1" applyFont="1" applyFill="1" applyBorder="1" applyAlignment="1">
      <alignment vertical="center"/>
    </xf>
    <xf numFmtId="196" fontId="36" fillId="0" borderId="17" xfId="5" applyNumberFormat="1" applyFont="1" applyFill="1" applyBorder="1" applyAlignment="1">
      <alignment vertical="center"/>
    </xf>
    <xf numFmtId="196" fontId="36" fillId="0" borderId="0" xfId="5" applyNumberFormat="1" applyFont="1" applyFill="1" applyBorder="1" applyAlignment="1">
      <alignment vertical="center"/>
    </xf>
    <xf numFmtId="41" fontId="36" fillId="0" borderId="17" xfId="5" applyNumberFormat="1" applyFont="1" applyFill="1" applyBorder="1" applyAlignment="1">
      <alignment vertical="center"/>
    </xf>
    <xf numFmtId="41" fontId="36" fillId="0" borderId="0" xfId="5" applyNumberFormat="1" applyFont="1" applyFill="1"/>
    <xf numFmtId="41" fontId="31" fillId="0" borderId="17" xfId="5" applyNumberFormat="1" applyFont="1" applyFill="1" applyBorder="1" applyAlignment="1">
      <alignment vertical="center"/>
    </xf>
    <xf numFmtId="41" fontId="31" fillId="0" borderId="0" xfId="5" applyNumberFormat="1" applyFont="1" applyFill="1" applyBorder="1" applyAlignment="1">
      <alignment vertical="center"/>
    </xf>
    <xf numFmtId="41" fontId="31" fillId="0" borderId="0" xfId="0" applyNumberFormat="1" applyFont="1" applyFill="1" applyBorder="1"/>
    <xf numFmtId="41" fontId="31" fillId="0" borderId="0" xfId="5" applyNumberFormat="1" applyFont="1" applyFill="1"/>
    <xf numFmtId="41" fontId="31" fillId="0" borderId="17" xfId="5" applyNumberFormat="1" applyFont="1" applyFill="1" applyBorder="1"/>
    <xf numFmtId="41" fontId="31" fillId="0" borderId="0" xfId="5" applyNumberFormat="1" applyFont="1" applyFill="1" applyBorder="1"/>
    <xf numFmtId="41" fontId="31" fillId="0" borderId="19" xfId="5" applyNumberFormat="1" applyFont="1" applyFill="1" applyBorder="1" applyAlignment="1">
      <alignment vertical="center"/>
    </xf>
    <xf numFmtId="41" fontId="31" fillId="0" borderId="5" xfId="5" applyNumberFormat="1" applyFont="1" applyFill="1" applyBorder="1"/>
    <xf numFmtId="177" fontId="31" fillId="0" borderId="0" xfId="8" applyNumberFormat="1" applyFont="1" applyFill="1" applyAlignment="1">
      <alignment horizontal="center"/>
    </xf>
    <xf numFmtId="178" fontId="32" fillId="0" borderId="1" xfId="5" applyNumberFormat="1" applyFont="1" applyFill="1" applyBorder="1" applyAlignment="1">
      <alignment vertical="center" wrapText="1"/>
    </xf>
    <xf numFmtId="178" fontId="32" fillId="0" borderId="2" xfId="5" applyNumberFormat="1" applyFont="1" applyFill="1" applyBorder="1" applyAlignment="1">
      <alignment vertical="center" wrapText="1"/>
    </xf>
    <xf numFmtId="178" fontId="32" fillId="0" borderId="3" xfId="5" applyNumberFormat="1" applyFont="1" applyFill="1" applyBorder="1" applyAlignment="1">
      <alignment vertical="center" wrapText="1"/>
    </xf>
    <xf numFmtId="179" fontId="36" fillId="0" borderId="16" xfId="5" applyNumberFormat="1" applyFont="1" applyFill="1" applyBorder="1" applyAlignment="1">
      <alignment vertical="center"/>
    </xf>
    <xf numFmtId="179" fontId="36" fillId="0" borderId="0" xfId="8" applyNumberFormat="1" applyFont="1" applyFill="1" applyBorder="1" applyAlignment="1">
      <alignment horizontal="right" vertical="center"/>
    </xf>
    <xf numFmtId="0" fontId="43" fillId="0" borderId="0" xfId="30" applyFont="1"/>
    <xf numFmtId="0" fontId="42" fillId="0" borderId="72" xfId="30" applyFont="1" applyBorder="1" applyAlignment="1">
      <alignment horizontal="center" wrapText="1"/>
    </xf>
    <xf numFmtId="0" fontId="42" fillId="0" borderId="101" xfId="30" applyFont="1" applyBorder="1" applyAlignment="1">
      <alignment horizontal="center" wrapText="1"/>
    </xf>
    <xf numFmtId="0" fontId="42" fillId="0" borderId="74" xfId="30" applyFont="1" applyBorder="1" applyAlignment="1">
      <alignment horizontal="center" wrapText="1"/>
    </xf>
    <xf numFmtId="0" fontId="42" fillId="0" borderId="77" xfId="30" applyFont="1" applyBorder="1" applyAlignment="1">
      <alignment horizontal="center" wrapText="1"/>
    </xf>
    <xf numFmtId="0" fontId="42" fillId="0" borderId="102" xfId="30" applyFont="1" applyBorder="1" applyAlignment="1">
      <alignment horizontal="center" wrapText="1"/>
    </xf>
    <xf numFmtId="0" fontId="42" fillId="0" borderId="79" xfId="30" applyFont="1" applyBorder="1" applyAlignment="1">
      <alignment horizontal="center" wrapText="1"/>
    </xf>
    <xf numFmtId="41" fontId="31" fillId="0" borderId="0" xfId="0" applyNumberFormat="1" applyFont="1" applyFill="1" applyBorder="1" applyAlignment="1">
      <alignment horizontal="distributed" vertical="center"/>
    </xf>
    <xf numFmtId="0" fontId="42" fillId="0" borderId="71" xfId="30" applyFont="1" applyBorder="1" applyAlignment="1">
      <alignment horizontal="left" vertical="top" wrapText="1"/>
    </xf>
    <xf numFmtId="211" fontId="42" fillId="0" borderId="80" xfId="30" applyNumberFormat="1" applyFont="1" applyBorder="1" applyAlignment="1">
      <alignment horizontal="right" vertical="top"/>
    </xf>
    <xf numFmtId="211" fontId="42" fillId="0" borderId="103" xfId="30" applyNumberFormat="1" applyFont="1" applyBorder="1" applyAlignment="1">
      <alignment horizontal="right" vertical="top"/>
    </xf>
    <xf numFmtId="211" fontId="42" fillId="0" borderId="82" xfId="30" applyNumberFormat="1" applyFont="1" applyBorder="1" applyAlignment="1">
      <alignment horizontal="right" vertical="top"/>
    </xf>
    <xf numFmtId="0" fontId="42" fillId="0" borderId="84" xfId="30" applyFont="1" applyBorder="1" applyAlignment="1">
      <alignment horizontal="left" vertical="top" wrapText="1"/>
    </xf>
    <xf numFmtId="211" fontId="42" fillId="0" borderId="85" xfId="30" applyNumberFormat="1" applyFont="1" applyBorder="1" applyAlignment="1">
      <alignment horizontal="right" vertical="top"/>
    </xf>
    <xf numFmtId="211" fontId="42" fillId="0" borderId="0" xfId="30" applyNumberFormat="1" applyFont="1" applyBorder="1" applyAlignment="1">
      <alignment horizontal="right" vertical="top"/>
    </xf>
    <xf numFmtId="211" fontId="42" fillId="0" borderId="87" xfId="30" applyNumberFormat="1" applyFont="1" applyBorder="1" applyAlignment="1">
      <alignment horizontal="right" vertical="top"/>
    </xf>
    <xf numFmtId="0" fontId="42" fillId="0" borderId="83" xfId="30" applyFont="1" applyBorder="1" applyAlignment="1">
      <alignment horizontal="left" vertical="top" wrapText="1"/>
    </xf>
    <xf numFmtId="41" fontId="31" fillId="0" borderId="5" xfId="5" applyNumberFormat="1" applyFont="1" applyFill="1" applyBorder="1" applyAlignment="1">
      <alignment vertical="center"/>
    </xf>
    <xf numFmtId="41" fontId="31" fillId="0" borderId="5" xfId="0" applyNumberFormat="1" applyFont="1" applyFill="1" applyBorder="1" applyAlignment="1">
      <alignment horizontal="distributed" vertical="center"/>
    </xf>
    <xf numFmtId="0" fontId="42" fillId="0" borderId="75" xfId="30" applyFont="1" applyBorder="1" applyAlignment="1">
      <alignment horizontal="left" vertical="top" wrapText="1"/>
    </xf>
    <xf numFmtId="0" fontId="42" fillId="0" borderId="76" xfId="30" applyFont="1" applyBorder="1" applyAlignment="1">
      <alignment horizontal="left" vertical="top" wrapText="1"/>
    </xf>
    <xf numFmtId="211" fontId="42" fillId="0" borderId="88" xfId="30" applyNumberFormat="1" applyFont="1" applyBorder="1" applyAlignment="1">
      <alignment horizontal="right" vertical="top"/>
    </xf>
    <xf numFmtId="211" fontId="42" fillId="0" borderId="104" xfId="30" applyNumberFormat="1" applyFont="1" applyBorder="1" applyAlignment="1">
      <alignment horizontal="right" vertical="top"/>
    </xf>
    <xf numFmtId="211" fontId="42" fillId="0" borderId="90" xfId="30" applyNumberFormat="1" applyFont="1" applyBorder="1" applyAlignment="1">
      <alignment horizontal="right" vertical="top"/>
    </xf>
    <xf numFmtId="177" fontId="37" fillId="0" borderId="0" xfId="8" applyNumberFormat="1" applyFont="1" applyFill="1" applyAlignment="1">
      <alignment horizontal="centerContinuous" vertical="top"/>
    </xf>
    <xf numFmtId="177" fontId="37" fillId="0" borderId="0" xfId="8" applyNumberFormat="1" applyFont="1" applyFill="1" applyBorder="1" applyAlignment="1">
      <alignment horizontal="centerContinuous" vertical="top"/>
    </xf>
    <xf numFmtId="177" fontId="37" fillId="0" borderId="0" xfId="8" applyNumberFormat="1" applyFont="1" applyFill="1" applyBorder="1" applyAlignment="1">
      <alignment horizontal="right" vertical="center"/>
    </xf>
    <xf numFmtId="177" fontId="37" fillId="0" borderId="0" xfId="8" applyNumberFormat="1" applyFont="1" applyFill="1" applyBorder="1" applyAlignment="1">
      <alignment horizontal="left" vertical="center"/>
    </xf>
    <xf numFmtId="177" fontId="37" fillId="0" borderId="0" xfId="8" applyNumberFormat="1" applyFont="1" applyFill="1" applyBorder="1" applyAlignment="1">
      <alignment horizontal="right" vertical="top"/>
    </xf>
    <xf numFmtId="177" fontId="32" fillId="0" borderId="0" xfId="0" applyNumberFormat="1" applyFont="1" applyFill="1"/>
    <xf numFmtId="177" fontId="32" fillId="0" borderId="0" xfId="0" applyNumberFormat="1" applyFont="1" applyFill="1" applyAlignment="1">
      <alignment horizontal="center"/>
    </xf>
    <xf numFmtId="177" fontId="32" fillId="0" borderId="1" xfId="0" applyNumberFormat="1" applyFont="1" applyFill="1" applyBorder="1" applyAlignment="1">
      <alignment horizontal="center" vertical="center" wrapText="1"/>
    </xf>
    <xf numFmtId="177" fontId="32" fillId="0" borderId="4" xfId="8" applyNumberFormat="1" applyFont="1" applyFill="1" applyBorder="1" applyAlignment="1">
      <alignment horizontal="centerContinuous" vertical="center"/>
    </xf>
    <xf numFmtId="177" fontId="32" fillId="0" borderId="14" xfId="8" applyNumberFormat="1" applyFont="1" applyFill="1" applyBorder="1" applyAlignment="1">
      <alignment horizontal="centerContinuous" vertical="center"/>
    </xf>
    <xf numFmtId="177" fontId="32" fillId="0" borderId="2" xfId="0" applyNumberFormat="1" applyFont="1" applyFill="1" applyBorder="1" applyAlignment="1">
      <alignment horizontal="center" vertical="center" wrapText="1"/>
    </xf>
    <xf numFmtId="177" fontId="32" fillId="0" borderId="3" xfId="0" applyNumberFormat="1" applyFont="1" applyFill="1" applyBorder="1" applyAlignment="1">
      <alignment horizontal="center" vertical="center" wrapText="1"/>
    </xf>
    <xf numFmtId="177" fontId="36" fillId="0" borderId="0" xfId="8" applyNumberFormat="1" applyFont="1" applyFill="1" applyBorder="1"/>
    <xf numFmtId="177" fontId="36" fillId="0" borderId="0" xfId="0" applyNumberFormat="1" applyFont="1" applyFill="1" applyBorder="1"/>
    <xf numFmtId="178" fontId="34" fillId="0" borderId="2" xfId="5" applyNumberFormat="1" applyFont="1" applyFill="1" applyBorder="1" applyAlignment="1">
      <alignment horizontal="center"/>
    </xf>
    <xf numFmtId="189" fontId="36" fillId="0" borderId="0" xfId="5" applyNumberFormat="1" applyFont="1" applyFill="1" applyBorder="1" applyAlignment="1">
      <alignment vertical="center"/>
    </xf>
    <xf numFmtId="189" fontId="31" fillId="0" borderId="17" xfId="0" applyNumberFormat="1" applyFont="1" applyFill="1" applyBorder="1" applyAlignment="1">
      <alignment horizontal="right" vertical="center"/>
    </xf>
    <xf numFmtId="189" fontId="31" fillId="0" borderId="0" xfId="0" applyNumberFormat="1" applyFont="1" applyFill="1" applyBorder="1" applyAlignment="1">
      <alignment horizontal="right" vertical="center"/>
    </xf>
    <xf numFmtId="178" fontId="37" fillId="0" borderId="0" xfId="5" applyNumberFormat="1" applyFont="1" applyFill="1" applyBorder="1" applyAlignment="1">
      <alignment horizontal="centerContinuous" vertical="top"/>
    </xf>
    <xf numFmtId="178" fontId="37" fillId="0" borderId="0" xfId="5" applyNumberFormat="1" applyFont="1" applyFill="1" applyBorder="1" applyAlignment="1">
      <alignment horizontal="right" vertical="center"/>
    </xf>
    <xf numFmtId="178" fontId="37" fillId="0" borderId="0" xfId="5" applyNumberFormat="1" applyFont="1" applyFill="1" applyBorder="1" applyAlignment="1">
      <alignment vertical="center"/>
    </xf>
    <xf numFmtId="178" fontId="31" fillId="0" borderId="0" xfId="5" applyNumberFormat="1" applyFont="1" applyFill="1" applyAlignment="1">
      <alignment horizontal="right" vertical="center"/>
    </xf>
    <xf numFmtId="177" fontId="37" fillId="0" borderId="0" xfId="0" applyNumberFormat="1" applyFont="1" applyFill="1" applyAlignment="1">
      <alignment vertical="center"/>
    </xf>
    <xf numFmtId="177" fontId="37" fillId="0" borderId="0" xfId="0" applyNumberFormat="1" applyFont="1" applyFill="1"/>
    <xf numFmtId="177" fontId="31" fillId="0" borderId="5" xfId="0" applyNumberFormat="1" applyFont="1" applyFill="1" applyBorder="1"/>
    <xf numFmtId="177" fontId="32" fillId="0" borderId="5" xfId="0" applyNumberFormat="1" applyFont="1" applyFill="1" applyBorder="1" applyAlignment="1">
      <alignment horizontal="center"/>
    </xf>
    <xf numFmtId="2" fontId="32" fillId="0" borderId="5" xfId="8" applyNumberFormat="1" applyFont="1" applyFill="1" applyBorder="1" applyAlignment="1">
      <alignment horizontal="right" vertical="center"/>
    </xf>
    <xf numFmtId="0" fontId="41" fillId="0" borderId="14" xfId="40" applyNumberFormat="1" applyFont="1" applyFill="1" applyBorder="1" applyAlignment="1">
      <alignment horizontal="center" vertical="center" wrapText="1"/>
    </xf>
    <xf numFmtId="0" fontId="41" fillId="0" borderId="8" xfId="40" applyNumberFormat="1" applyFont="1" applyFill="1" applyBorder="1" applyAlignment="1">
      <alignment horizontal="center" vertical="center" wrapText="1"/>
    </xf>
    <xf numFmtId="0" fontId="41" fillId="0" borderId="14" xfId="40" applyNumberFormat="1" applyFont="1" applyFill="1" applyBorder="1" applyAlignment="1">
      <alignment horizontal="right" vertical="center" wrapText="1"/>
    </xf>
    <xf numFmtId="0" fontId="41" fillId="0" borderId="21" xfId="40" applyNumberFormat="1" applyFont="1" applyFill="1" applyBorder="1" applyAlignment="1">
      <alignment horizontal="center" vertical="center" wrapText="1"/>
    </xf>
    <xf numFmtId="0" fontId="41" fillId="0" borderId="13" xfId="40" applyNumberFormat="1" applyFont="1" applyFill="1" applyBorder="1" applyAlignment="1">
      <alignment horizontal="center" vertical="center" wrapText="1"/>
    </xf>
    <xf numFmtId="179" fontId="36" fillId="0" borderId="16" xfId="0" applyNumberFormat="1" applyFont="1" applyFill="1" applyBorder="1" applyAlignment="1">
      <alignment vertical="center"/>
    </xf>
    <xf numFmtId="179" fontId="36" fillId="0" borderId="18" xfId="0" applyNumberFormat="1" applyFont="1" applyFill="1" applyBorder="1" applyAlignment="1">
      <alignment vertical="center"/>
    </xf>
    <xf numFmtId="177" fontId="36" fillId="0" borderId="0" xfId="0" applyNumberFormat="1" applyFont="1" applyFill="1" applyAlignment="1">
      <alignment horizontal="right" vertical="center"/>
    </xf>
    <xf numFmtId="2" fontId="36" fillId="0" borderId="0" xfId="8" applyNumberFormat="1" applyFont="1" applyFill="1" applyBorder="1" applyAlignment="1">
      <alignment vertical="center"/>
    </xf>
    <xf numFmtId="196" fontId="36" fillId="0" borderId="0" xfId="0" applyNumberFormat="1" applyFont="1" applyFill="1" applyAlignment="1">
      <alignment horizontal="right" vertical="center"/>
    </xf>
    <xf numFmtId="41" fontId="48" fillId="0" borderId="0" xfId="40" applyNumberFormat="1" applyFont="1" applyFill="1" applyBorder="1" applyAlignment="1">
      <alignment horizontal="right" vertical="center"/>
    </xf>
    <xf numFmtId="198" fontId="36" fillId="0" borderId="0" xfId="0" applyNumberFormat="1" applyFont="1" applyFill="1" applyAlignment="1">
      <alignment vertical="center"/>
    </xf>
    <xf numFmtId="2" fontId="31" fillId="0" borderId="0" xfId="8" applyNumberFormat="1" applyFont="1" applyFill="1" applyBorder="1" applyAlignment="1">
      <alignment vertical="center"/>
    </xf>
    <xf numFmtId="179" fontId="31" fillId="0" borderId="0" xfId="0" applyNumberFormat="1" applyFont="1" applyFill="1"/>
    <xf numFmtId="198" fontId="31" fillId="0" borderId="0" xfId="0" applyNumberFormat="1" applyFont="1" applyFill="1" applyBorder="1" applyAlignment="1">
      <alignment vertical="center"/>
    </xf>
    <xf numFmtId="179" fontId="31" fillId="0" borderId="0" xfId="0" applyNumberFormat="1" applyFont="1" applyFill="1" applyAlignment="1">
      <alignment horizontal="right"/>
    </xf>
    <xf numFmtId="177" fontId="41" fillId="0" borderId="0" xfId="40" applyNumberFormat="1" applyFont="1" applyFill="1" applyAlignment="1">
      <alignment vertical="top"/>
    </xf>
    <xf numFmtId="177" fontId="40" fillId="0" borderId="0" xfId="40" applyNumberFormat="1" applyFont="1" applyFill="1"/>
    <xf numFmtId="177" fontId="40" fillId="0" borderId="0" xfId="40" applyNumberFormat="1" applyFont="1" applyFill="1" applyAlignment="1">
      <alignment horizontal="center"/>
    </xf>
    <xf numFmtId="2" fontId="40" fillId="0" borderId="0" xfId="40" applyNumberFormat="1" applyFont="1" applyFill="1"/>
    <xf numFmtId="2" fontId="40" fillId="0" borderId="0" xfId="40" applyNumberFormat="1" applyFont="1" applyFill="1" applyAlignment="1">
      <alignment horizontal="right" vertical="center"/>
    </xf>
    <xf numFmtId="177" fontId="40" fillId="0" borderId="0" xfId="40" applyNumberFormat="1" applyFont="1" applyFill="1" applyBorder="1"/>
    <xf numFmtId="177" fontId="41" fillId="0" borderId="0" xfId="0" applyNumberFormat="1" applyFont="1" applyFill="1" applyAlignment="1"/>
    <xf numFmtId="177" fontId="40" fillId="0" borderId="0" xfId="0" applyNumberFormat="1" applyFont="1" applyFill="1" applyAlignment="1"/>
    <xf numFmtId="177" fontId="40" fillId="0" borderId="0" xfId="0" applyNumberFormat="1" applyFont="1" applyFill="1" applyAlignment="1">
      <alignment horizontal="center"/>
    </xf>
    <xf numFmtId="177" fontId="40" fillId="0" borderId="0" xfId="0" applyNumberFormat="1" applyFont="1" applyFill="1" applyBorder="1" applyAlignment="1"/>
    <xf numFmtId="178" fontId="37" fillId="0" borderId="0" xfId="5" applyNumberFormat="1" applyFont="1" applyFill="1" applyAlignment="1"/>
    <xf numFmtId="2" fontId="31" fillId="0" borderId="5" xfId="5" applyNumberFormat="1" applyFont="1" applyFill="1" applyBorder="1"/>
    <xf numFmtId="178" fontId="31" fillId="0" borderId="0" xfId="5" applyNumberFormat="1" applyFont="1" applyFill="1" applyAlignment="1"/>
    <xf numFmtId="178" fontId="64" fillId="0" borderId="0" xfId="5" applyNumberFormat="1" applyFont="1" applyFill="1" applyAlignment="1">
      <alignment vertical="top" wrapText="1"/>
    </xf>
    <xf numFmtId="179" fontId="45" fillId="0" borderId="18" xfId="5" applyNumberFormat="1" applyFont="1" applyFill="1" applyBorder="1" applyAlignment="1">
      <alignment horizontal="right" vertical="center"/>
    </xf>
    <xf numFmtId="177" fontId="65" fillId="0" borderId="18" xfId="5" applyNumberFormat="1" applyFont="1" applyFill="1" applyBorder="1" applyAlignment="1">
      <alignment horizontal="right" vertical="center"/>
    </xf>
    <xf numFmtId="179" fontId="45" fillId="0" borderId="0" xfId="5" applyNumberFormat="1" applyFont="1" applyFill="1" applyBorder="1" applyAlignment="1">
      <alignment horizontal="right" vertical="center"/>
    </xf>
    <xf numFmtId="177" fontId="65" fillId="0" borderId="0" xfId="5" applyNumberFormat="1" applyFont="1" applyFill="1" applyBorder="1" applyAlignment="1">
      <alignment horizontal="right" vertical="center"/>
    </xf>
    <xf numFmtId="178" fontId="36" fillId="0" borderId="0" xfId="0" applyNumberFormat="1" applyFont="1" applyFill="1" applyAlignment="1"/>
    <xf numFmtId="178" fontId="39" fillId="0" borderId="0" xfId="0" applyNumberFormat="1" applyFont="1" applyFill="1" applyBorder="1" applyAlignment="1">
      <alignment horizontal="distributed" vertical="center"/>
    </xf>
    <xf numFmtId="0" fontId="31" fillId="0" borderId="0" xfId="0" applyFont="1" applyFill="1" applyAlignment="1"/>
    <xf numFmtId="0" fontId="43" fillId="0" borderId="0" xfId="29" applyFont="1"/>
    <xf numFmtId="178" fontId="36" fillId="0" borderId="0" xfId="5" applyNumberFormat="1" applyFont="1" applyFill="1" applyAlignment="1">
      <alignment wrapText="1"/>
    </xf>
    <xf numFmtId="178" fontId="31" fillId="0" borderId="0" xfId="5" applyNumberFormat="1" applyFont="1" applyFill="1" applyAlignment="1">
      <alignment wrapText="1"/>
    </xf>
    <xf numFmtId="0" fontId="42" fillId="0" borderId="70" xfId="43" applyFont="1" applyBorder="1" applyAlignment="1">
      <alignment horizontal="left"/>
    </xf>
    <xf numFmtId="0" fontId="42" fillId="0" borderId="71" xfId="43" applyFont="1" applyBorder="1" applyAlignment="1">
      <alignment horizontal="left"/>
    </xf>
    <xf numFmtId="0" fontId="42" fillId="0" borderId="72" xfId="43" applyFont="1" applyBorder="1" applyAlignment="1">
      <alignment horizontal="center" wrapText="1"/>
    </xf>
    <xf numFmtId="0" fontId="42" fillId="0" borderId="73" xfId="43" applyFont="1" applyBorder="1" applyAlignment="1">
      <alignment horizontal="center" wrapText="1"/>
    </xf>
    <xf numFmtId="0" fontId="42" fillId="0" borderId="74" xfId="43" applyFont="1" applyBorder="1" applyAlignment="1">
      <alignment horizontal="center" wrapText="1"/>
    </xf>
    <xf numFmtId="0" fontId="43" fillId="0" borderId="0" xfId="43" applyFont="1"/>
    <xf numFmtId="0" fontId="42" fillId="0" borderId="75" xfId="43" applyFont="1" applyBorder="1" applyAlignment="1">
      <alignment horizontal="left"/>
    </xf>
    <xf numFmtId="0" fontId="42" fillId="0" borderId="76" xfId="43" applyFont="1" applyBorder="1" applyAlignment="1">
      <alignment horizontal="left"/>
    </xf>
    <xf numFmtId="0" fontId="42" fillId="0" borderId="77" xfId="43" applyFont="1" applyBorder="1" applyAlignment="1">
      <alignment horizontal="center" wrapText="1"/>
    </xf>
    <xf numFmtId="0" fontId="42" fillId="0" borderId="78" xfId="43" applyFont="1" applyBorder="1" applyAlignment="1">
      <alignment horizontal="center" wrapText="1"/>
    </xf>
    <xf numFmtId="0" fontId="42" fillId="0" borderId="79" xfId="43" applyFont="1" applyBorder="1" applyAlignment="1">
      <alignment horizontal="center" wrapText="1"/>
    </xf>
    <xf numFmtId="0" fontId="42" fillId="0" borderId="70" xfId="43" applyFont="1" applyBorder="1" applyAlignment="1">
      <alignment horizontal="left" vertical="top"/>
    </xf>
    <xf numFmtId="0" fontId="42" fillId="0" borderId="71" xfId="43" applyFont="1" applyBorder="1" applyAlignment="1">
      <alignment horizontal="left" vertical="top"/>
    </xf>
    <xf numFmtId="211" fontId="42" fillId="0" borderId="80" xfId="43" applyNumberFormat="1" applyFont="1" applyBorder="1" applyAlignment="1">
      <alignment horizontal="right" vertical="top"/>
    </xf>
    <xf numFmtId="211" fontId="42" fillId="0" borderId="81" xfId="43" applyNumberFormat="1" applyFont="1" applyBorder="1" applyAlignment="1">
      <alignment horizontal="right" vertical="top"/>
    </xf>
    <xf numFmtId="211" fontId="42" fillId="0" borderId="82" xfId="43" applyNumberFormat="1" applyFont="1" applyBorder="1" applyAlignment="1">
      <alignment horizontal="right" vertical="top"/>
    </xf>
    <xf numFmtId="0" fontId="42" fillId="0" borderId="83" xfId="43" applyFont="1" applyBorder="1" applyAlignment="1">
      <alignment horizontal="left" vertical="top"/>
    </xf>
    <xf numFmtId="0" fontId="42" fillId="0" borderId="84" xfId="43" applyFont="1" applyBorder="1" applyAlignment="1">
      <alignment horizontal="left" vertical="top"/>
    </xf>
    <xf numFmtId="211" fontId="42" fillId="0" borderId="85" xfId="43" applyNumberFormat="1" applyFont="1" applyBorder="1" applyAlignment="1">
      <alignment horizontal="right" vertical="top"/>
    </xf>
    <xf numFmtId="211" fontId="42" fillId="0" borderId="86" xfId="43" applyNumberFormat="1" applyFont="1" applyBorder="1" applyAlignment="1">
      <alignment horizontal="right" vertical="top"/>
    </xf>
    <xf numFmtId="211" fontId="42" fillId="0" borderId="87" xfId="43" applyNumberFormat="1" applyFont="1" applyBorder="1" applyAlignment="1">
      <alignment horizontal="right" vertical="top"/>
    </xf>
    <xf numFmtId="41" fontId="34" fillId="0" borderId="0" xfId="0" applyNumberFormat="1" applyFont="1" applyFill="1" applyBorder="1" applyAlignment="1">
      <alignment vertical="center"/>
    </xf>
    <xf numFmtId="2" fontId="31" fillId="0" borderId="0" xfId="5" applyNumberFormat="1" applyFont="1" applyFill="1"/>
    <xf numFmtId="0" fontId="42" fillId="0" borderId="75" xfId="43" applyFont="1" applyBorder="1" applyAlignment="1">
      <alignment horizontal="left" vertical="top"/>
    </xf>
    <xf numFmtId="0" fontId="42" fillId="0" borderId="76" xfId="43" applyFont="1" applyBorder="1" applyAlignment="1">
      <alignment horizontal="left" vertical="top"/>
    </xf>
    <xf numFmtId="211" fontId="42" fillId="0" borderId="88" xfId="43" applyNumberFormat="1" applyFont="1" applyBorder="1" applyAlignment="1">
      <alignment horizontal="right" vertical="top"/>
    </xf>
    <xf numFmtId="211" fontId="42" fillId="0" borderId="89" xfId="43" applyNumberFormat="1" applyFont="1" applyBorder="1" applyAlignment="1">
      <alignment horizontal="right" vertical="top"/>
    </xf>
    <xf numFmtId="211" fontId="42" fillId="0" borderId="90" xfId="43" applyNumberFormat="1" applyFont="1" applyBorder="1" applyAlignment="1">
      <alignment horizontal="right" vertical="top"/>
    </xf>
    <xf numFmtId="178" fontId="37" fillId="0" borderId="0" xfId="5" applyNumberFormat="1" applyFont="1" applyFill="1" applyAlignment="1">
      <alignment horizontal="center" vertical="center"/>
    </xf>
    <xf numFmtId="178" fontId="31" fillId="0" borderId="5" xfId="5" applyNumberFormat="1" applyFont="1" applyFill="1" applyBorder="1" applyAlignment="1">
      <alignment horizontal="left"/>
    </xf>
    <xf numFmtId="178" fontId="31" fillId="0" borderId="2" xfId="5" applyNumberFormat="1" applyFont="1" applyFill="1" applyBorder="1" applyAlignment="1">
      <alignment horizontal="center" vertical="center" wrapText="1"/>
    </xf>
    <xf numFmtId="177" fontId="31" fillId="0" borderId="4" xfId="10" applyNumberFormat="1" applyFont="1" applyFill="1" applyBorder="1" applyAlignment="1">
      <alignment horizontal="centerContinuous" vertical="center" wrapText="1"/>
    </xf>
    <xf numFmtId="177" fontId="31" fillId="0" borderId="10" xfId="10" applyNumberFormat="1" applyFont="1" applyFill="1" applyBorder="1" applyAlignment="1">
      <alignment horizontal="centerContinuous" vertical="center" wrapText="1"/>
    </xf>
    <xf numFmtId="178" fontId="31" fillId="0" borderId="0" xfId="5" applyNumberFormat="1" applyFont="1" applyFill="1" applyAlignment="1">
      <alignment horizontal="center" vertical="center" wrapText="1"/>
    </xf>
    <xf numFmtId="178" fontId="31" fillId="0" borderId="3" xfId="5" applyNumberFormat="1" applyFont="1" applyFill="1" applyBorder="1" applyAlignment="1">
      <alignment horizontal="center" vertical="center" wrapText="1"/>
    </xf>
    <xf numFmtId="189" fontId="36" fillId="0" borderId="0" xfId="5" applyNumberFormat="1" applyFont="1" applyFill="1" applyBorder="1" applyAlignment="1">
      <alignment horizontal="right" vertical="center"/>
    </xf>
    <xf numFmtId="201" fontId="36" fillId="0" borderId="0" xfId="10" applyNumberFormat="1" applyFont="1" applyFill="1" applyBorder="1" applyAlignment="1">
      <alignment horizontal="right" vertical="center"/>
    </xf>
    <xf numFmtId="189" fontId="36" fillId="0" borderId="0" xfId="0" applyNumberFormat="1" applyFont="1" applyFill="1" applyAlignment="1">
      <alignment horizontal="right" vertical="center"/>
    </xf>
    <xf numFmtId="189" fontId="36" fillId="0" borderId="0" xfId="0" applyNumberFormat="1" applyFont="1" applyFill="1" applyBorder="1" applyAlignment="1">
      <alignment horizontal="right" vertical="center"/>
    </xf>
    <xf numFmtId="189" fontId="36" fillId="0" borderId="0" xfId="0" applyNumberFormat="1" applyFont="1" applyFill="1" applyAlignment="1">
      <alignment vertical="center"/>
    </xf>
    <xf numFmtId="189" fontId="31" fillId="0" borderId="0" xfId="0" applyNumberFormat="1" applyFont="1" applyFill="1" applyAlignment="1">
      <alignment horizontal="right" vertical="center"/>
    </xf>
    <xf numFmtId="189" fontId="31" fillId="0" borderId="19" xfId="0" applyNumberFormat="1" applyFont="1" applyFill="1" applyBorder="1" applyAlignment="1">
      <alignment horizontal="right" vertical="center"/>
    </xf>
    <xf numFmtId="189" fontId="31" fillId="0" borderId="5" xfId="0" applyNumberFormat="1" applyFont="1" applyFill="1" applyBorder="1" applyAlignment="1">
      <alignment horizontal="right" vertical="center"/>
    </xf>
    <xf numFmtId="178" fontId="32" fillId="0" borderId="0" xfId="5" applyNumberFormat="1" applyFont="1" applyFill="1" applyBorder="1" applyAlignment="1">
      <alignment horizontal="right" vertical="center"/>
    </xf>
    <xf numFmtId="177" fontId="31" fillId="0" borderId="0" xfId="10" applyNumberFormat="1" applyFont="1" applyFill="1" applyBorder="1" applyAlignment="1">
      <alignment horizontal="center" vertical="center" wrapText="1"/>
    </xf>
    <xf numFmtId="179" fontId="45" fillId="0" borderId="0" xfId="0" applyNumberFormat="1" applyFont="1" applyFill="1" applyAlignment="1">
      <alignment horizontal="right" vertical="center"/>
    </xf>
    <xf numFmtId="0" fontId="42" fillId="0" borderId="72" xfId="28" applyFont="1" applyBorder="1" applyAlignment="1">
      <alignment horizontal="center" wrapText="1"/>
    </xf>
    <xf numFmtId="0" fontId="42" fillId="0" borderId="73" xfId="28" applyFont="1" applyBorder="1" applyAlignment="1">
      <alignment horizontal="center" wrapText="1"/>
    </xf>
    <xf numFmtId="0" fontId="42" fillId="0" borderId="91" xfId="28" applyFont="1" applyBorder="1" applyAlignment="1">
      <alignment horizontal="center" wrapText="1"/>
    </xf>
    <xf numFmtId="0" fontId="42" fillId="0" borderId="96" xfId="28" applyFont="1" applyBorder="1" applyAlignment="1">
      <alignment horizontal="center" wrapText="1"/>
    </xf>
    <xf numFmtId="0" fontId="42" fillId="0" borderId="74" xfId="28" applyFont="1" applyBorder="1" applyAlignment="1">
      <alignment horizontal="center" wrapText="1"/>
    </xf>
    <xf numFmtId="177" fontId="36" fillId="0" borderId="2" xfId="10" applyNumberFormat="1" applyFont="1" applyFill="1" applyBorder="1" applyAlignment="1">
      <alignment horizontal="center" vertical="center"/>
    </xf>
    <xf numFmtId="0" fontId="42" fillId="0" borderId="77" xfId="28" applyFont="1" applyBorder="1" applyAlignment="1">
      <alignment horizontal="center" wrapText="1"/>
    </xf>
    <xf numFmtId="0" fontId="42" fillId="0" borderId="78" xfId="28" applyFont="1" applyBorder="1" applyAlignment="1">
      <alignment horizontal="center" wrapText="1"/>
    </xf>
    <xf numFmtId="0" fontId="42" fillId="0" borderId="92" xfId="28" applyFont="1" applyBorder="1" applyAlignment="1">
      <alignment horizontal="center" wrapText="1"/>
    </xf>
    <xf numFmtId="0" fontId="42" fillId="0" borderId="97" xfId="28" applyFont="1" applyBorder="1" applyAlignment="1">
      <alignment horizontal="center" wrapText="1"/>
    </xf>
    <xf numFmtId="0" fontId="42" fillId="0" borderId="79" xfId="28" applyFont="1" applyBorder="1" applyAlignment="1">
      <alignment horizontal="center" wrapText="1"/>
    </xf>
    <xf numFmtId="201" fontId="31" fillId="0" borderId="0" xfId="0" applyNumberFormat="1" applyFont="1" applyFill="1" applyAlignment="1">
      <alignment vertical="center"/>
    </xf>
    <xf numFmtId="177" fontId="32" fillId="0" borderId="0" xfId="10" applyNumberFormat="1" applyFont="1" applyFill="1" applyBorder="1" applyAlignment="1">
      <alignment horizontal="distributed" vertical="center"/>
    </xf>
    <xf numFmtId="177" fontId="31" fillId="0" borderId="2" xfId="10" applyNumberFormat="1" applyFont="1" applyFill="1" applyBorder="1" applyAlignment="1">
      <alignment horizontal="center" vertical="center"/>
    </xf>
    <xf numFmtId="0" fontId="42" fillId="0" borderId="71" xfId="28" applyFont="1" applyBorder="1" applyAlignment="1">
      <alignment horizontal="left" vertical="top" wrapText="1"/>
    </xf>
    <xf numFmtId="211" fontId="42" fillId="0" borderId="80" xfId="28" applyNumberFormat="1" applyFont="1" applyBorder="1" applyAlignment="1">
      <alignment horizontal="right" vertical="top"/>
    </xf>
    <xf numFmtId="211" fontId="42" fillId="0" borderId="81" xfId="28" applyNumberFormat="1" applyFont="1" applyBorder="1" applyAlignment="1">
      <alignment horizontal="right" vertical="top"/>
    </xf>
    <xf numFmtId="211" fontId="42" fillId="0" borderId="93" xfId="28" applyNumberFormat="1" applyFont="1" applyBorder="1" applyAlignment="1">
      <alignment horizontal="right" vertical="top"/>
    </xf>
    <xf numFmtId="211" fontId="42" fillId="0" borderId="98" xfId="28" applyNumberFormat="1" applyFont="1" applyBorder="1" applyAlignment="1">
      <alignment horizontal="right" vertical="top"/>
    </xf>
    <xf numFmtId="211" fontId="42" fillId="0" borderId="82" xfId="28" applyNumberFormat="1" applyFont="1" applyBorder="1" applyAlignment="1">
      <alignment horizontal="right" vertical="top"/>
    </xf>
    <xf numFmtId="0" fontId="42" fillId="0" borderId="84" xfId="28" applyFont="1" applyBorder="1" applyAlignment="1">
      <alignment horizontal="left" vertical="top" wrapText="1"/>
    </xf>
    <xf numFmtId="211" fontId="42" fillId="0" borderId="85" xfId="28" applyNumberFormat="1" applyFont="1" applyBorder="1" applyAlignment="1">
      <alignment horizontal="right" vertical="top"/>
    </xf>
    <xf numFmtId="211" fontId="42" fillId="0" borderId="86" xfId="28" applyNumberFormat="1" applyFont="1" applyBorder="1" applyAlignment="1">
      <alignment horizontal="right" vertical="top"/>
    </xf>
    <xf numFmtId="211" fontId="42" fillId="0" borderId="94" xfId="28" applyNumberFormat="1" applyFont="1" applyBorder="1" applyAlignment="1">
      <alignment horizontal="right" vertical="top"/>
    </xf>
    <xf numFmtId="211" fontId="42" fillId="0" borderId="99" xfId="28" applyNumberFormat="1" applyFont="1" applyBorder="1" applyAlignment="1">
      <alignment horizontal="right" vertical="top"/>
    </xf>
    <xf numFmtId="211" fontId="42" fillId="0" borderId="87" xfId="28" applyNumberFormat="1" applyFont="1" applyBorder="1" applyAlignment="1">
      <alignment horizontal="right" vertical="top"/>
    </xf>
    <xf numFmtId="0" fontId="42" fillId="0" borderId="83" xfId="28" applyFont="1" applyBorder="1" applyAlignment="1">
      <alignment horizontal="left" vertical="top" wrapText="1"/>
    </xf>
    <xf numFmtId="177" fontId="38" fillId="0" borderId="0" xfId="10" applyNumberFormat="1" applyFont="1" applyFill="1" applyBorder="1" applyAlignment="1">
      <alignment horizontal="distributed" vertical="center"/>
    </xf>
    <xf numFmtId="177" fontId="36" fillId="0" borderId="0" xfId="10" applyNumberFormat="1" applyFont="1" applyFill="1" applyBorder="1" applyAlignment="1">
      <alignment horizontal="distributed" vertical="center"/>
    </xf>
    <xf numFmtId="177" fontId="31" fillId="0" borderId="0" xfId="10" applyNumberFormat="1" applyFont="1" applyFill="1" applyBorder="1" applyAlignment="1">
      <alignment horizontal="distributed" vertical="center"/>
    </xf>
    <xf numFmtId="201" fontId="31" fillId="0" borderId="0" xfId="0" applyNumberFormat="1" applyFont="1" applyFill="1" applyAlignment="1">
      <alignment horizontal="right" vertical="center"/>
    </xf>
    <xf numFmtId="177" fontId="31" fillId="0" borderId="6" xfId="10" applyNumberFormat="1" applyFont="1" applyFill="1" applyBorder="1" applyAlignment="1">
      <alignment horizontal="center"/>
    </xf>
    <xf numFmtId="0" fontId="42" fillId="0" borderId="75" xfId="28" applyFont="1" applyBorder="1" applyAlignment="1">
      <alignment horizontal="left" vertical="top" wrapText="1"/>
    </xf>
    <xf numFmtId="0" fontId="42" fillId="0" borderId="76" xfId="28" applyFont="1" applyBorder="1" applyAlignment="1">
      <alignment horizontal="left" vertical="top" wrapText="1"/>
    </xf>
    <xf numFmtId="211" fontId="42" fillId="0" borderId="88" xfId="28" applyNumberFormat="1" applyFont="1" applyBorder="1" applyAlignment="1">
      <alignment horizontal="right" vertical="top"/>
    </xf>
    <xf numFmtId="211" fontId="42" fillId="0" borderId="89" xfId="28" applyNumberFormat="1" applyFont="1" applyBorder="1" applyAlignment="1">
      <alignment horizontal="right" vertical="top"/>
    </xf>
    <xf numFmtId="211" fontId="42" fillId="0" borderId="95" xfId="28" applyNumberFormat="1" applyFont="1" applyBorder="1" applyAlignment="1">
      <alignment horizontal="right" vertical="top"/>
    </xf>
    <xf numFmtId="211" fontId="42" fillId="0" borderId="100" xfId="28" applyNumberFormat="1" applyFont="1" applyBorder="1" applyAlignment="1">
      <alignment horizontal="right" vertical="top"/>
    </xf>
    <xf numFmtId="211" fontId="42" fillId="0" borderId="90" xfId="28" applyNumberFormat="1" applyFont="1" applyBorder="1" applyAlignment="1">
      <alignment horizontal="right" vertical="top"/>
    </xf>
    <xf numFmtId="177" fontId="32" fillId="0" borderId="0" xfId="0" applyNumberFormat="1" applyFont="1" applyFill="1" applyAlignment="1">
      <alignment horizontal="right" vertical="center"/>
    </xf>
    <xf numFmtId="177" fontId="32" fillId="0" borderId="0" xfId="0" applyNumberFormat="1" applyFont="1" applyFill="1" applyAlignment="1">
      <alignment horizontal="center" vertical="center" wrapText="1"/>
    </xf>
    <xf numFmtId="177" fontId="32" fillId="0" borderId="0" xfId="0" applyNumberFormat="1" applyFont="1" applyFill="1" applyBorder="1" applyAlignment="1">
      <alignment horizontal="center" vertical="center" wrapText="1"/>
    </xf>
    <xf numFmtId="186" fontId="36" fillId="0" borderId="17" xfId="0" applyNumberFormat="1" applyFont="1" applyFill="1" applyBorder="1" applyAlignment="1">
      <alignment vertical="center"/>
    </xf>
    <xf numFmtId="41" fontId="36" fillId="0" borderId="0" xfId="0" applyNumberFormat="1" applyFont="1" applyFill="1" applyBorder="1" applyAlignment="1">
      <alignment horizontal="right" vertical="center"/>
    </xf>
    <xf numFmtId="177" fontId="31" fillId="0" borderId="0" xfId="0" applyNumberFormat="1" applyFont="1" applyFill="1" applyBorder="1" applyAlignment="1">
      <alignment horizontal="center" vertical="center"/>
    </xf>
    <xf numFmtId="189" fontId="31" fillId="0" borderId="19" xfId="0" applyNumberFormat="1" applyFont="1" applyFill="1" applyBorder="1" applyAlignment="1">
      <alignment vertical="center"/>
    </xf>
    <xf numFmtId="177" fontId="41" fillId="0" borderId="0" xfId="0" applyNumberFormat="1" applyFont="1" applyFill="1" applyAlignment="1">
      <alignment vertical="top"/>
    </xf>
    <xf numFmtId="177" fontId="34" fillId="0" borderId="0" xfId="0" applyNumberFormat="1" applyFont="1" applyFill="1" applyAlignment="1">
      <alignment vertical="top"/>
    </xf>
    <xf numFmtId="177" fontId="40" fillId="0" borderId="0" xfId="0" applyNumberFormat="1" applyFont="1" applyFill="1" applyAlignment="1">
      <alignment vertical="top"/>
    </xf>
    <xf numFmtId="177" fontId="34" fillId="0" borderId="0" xfId="0" applyNumberFormat="1" applyFont="1" applyFill="1" applyAlignment="1">
      <alignment horizontal="center" vertical="top"/>
    </xf>
    <xf numFmtId="177" fontId="31" fillId="0" borderId="0" xfId="0" applyNumberFormat="1" applyFont="1" applyFill="1" applyAlignment="1">
      <alignment vertical="top"/>
    </xf>
    <xf numFmtId="177" fontId="31" fillId="0" borderId="0" xfId="0" applyNumberFormat="1" applyFont="1" applyFill="1" applyBorder="1" applyAlignment="1">
      <alignment vertical="top"/>
    </xf>
    <xf numFmtId="0" fontId="43" fillId="0" borderId="0" xfId="27" applyFont="1"/>
    <xf numFmtId="0" fontId="42" fillId="0" borderId="72" xfId="27" applyFont="1" applyBorder="1" applyAlignment="1">
      <alignment horizontal="center" wrapText="1"/>
    </xf>
    <xf numFmtId="0" fontId="42" fillId="0" borderId="73" xfId="27" applyFont="1" applyBorder="1" applyAlignment="1">
      <alignment horizontal="center" wrapText="1"/>
    </xf>
    <xf numFmtId="0" fontId="42" fillId="0" borderId="74" xfId="27" applyFont="1" applyBorder="1" applyAlignment="1">
      <alignment horizontal="center" wrapText="1"/>
    </xf>
    <xf numFmtId="0" fontId="42" fillId="0" borderId="77" xfId="27" applyFont="1" applyBorder="1" applyAlignment="1">
      <alignment horizontal="center" wrapText="1"/>
    </xf>
    <xf numFmtId="0" fontId="42" fillId="0" borderId="78" xfId="27" applyFont="1" applyBorder="1" applyAlignment="1">
      <alignment horizontal="center" wrapText="1"/>
    </xf>
    <xf numFmtId="0" fontId="42" fillId="0" borderId="79" xfId="27" applyFont="1" applyBorder="1" applyAlignment="1">
      <alignment horizontal="center" wrapText="1"/>
    </xf>
    <xf numFmtId="0" fontId="42" fillId="0" borderId="71" xfId="27" applyFont="1" applyBorder="1" applyAlignment="1">
      <alignment horizontal="left" vertical="top" wrapText="1"/>
    </xf>
    <xf numFmtId="211" fontId="42" fillId="0" borderId="80" xfId="27" applyNumberFormat="1" applyFont="1" applyBorder="1" applyAlignment="1">
      <alignment horizontal="right" vertical="top"/>
    </xf>
    <xf numFmtId="211" fontId="42" fillId="0" borderId="81" xfId="27" applyNumberFormat="1" applyFont="1" applyBorder="1" applyAlignment="1">
      <alignment horizontal="right" vertical="top"/>
    </xf>
    <xf numFmtId="211" fontId="42" fillId="0" borderId="82" xfId="27" applyNumberFormat="1" applyFont="1" applyBorder="1" applyAlignment="1">
      <alignment horizontal="right" vertical="top"/>
    </xf>
    <xf numFmtId="0" fontId="42" fillId="0" borderId="84" xfId="27" applyFont="1" applyBorder="1" applyAlignment="1">
      <alignment horizontal="left" vertical="top" wrapText="1"/>
    </xf>
    <xf numFmtId="211" fontId="42" fillId="0" borderId="85" xfId="27" applyNumberFormat="1" applyFont="1" applyBorder="1" applyAlignment="1">
      <alignment horizontal="right" vertical="top"/>
    </xf>
    <xf numFmtId="211" fontId="42" fillId="0" borderId="86" xfId="27" applyNumberFormat="1" applyFont="1" applyBorder="1" applyAlignment="1">
      <alignment horizontal="right" vertical="top"/>
    </xf>
    <xf numFmtId="211" fontId="42" fillId="0" borderId="87" xfId="27" applyNumberFormat="1" applyFont="1" applyBorder="1" applyAlignment="1">
      <alignment horizontal="right" vertical="top"/>
    </xf>
    <xf numFmtId="0" fontId="42" fillId="0" borderId="83" xfId="27" applyFont="1" applyBorder="1" applyAlignment="1">
      <alignment horizontal="left" vertical="top" wrapText="1"/>
    </xf>
    <xf numFmtId="0" fontId="42" fillId="0" borderId="75" xfId="27" applyFont="1" applyBorder="1" applyAlignment="1">
      <alignment horizontal="left" vertical="top" wrapText="1"/>
    </xf>
    <xf numFmtId="0" fontId="42" fillId="0" borderId="76" xfId="27" applyFont="1" applyBorder="1" applyAlignment="1">
      <alignment horizontal="left" vertical="top" wrapText="1"/>
    </xf>
    <xf numFmtId="211" fontId="42" fillId="0" borderId="88" xfId="27" applyNumberFormat="1" applyFont="1" applyBorder="1" applyAlignment="1">
      <alignment horizontal="right" vertical="top"/>
    </xf>
    <xf numFmtId="211" fontId="42" fillId="0" borderId="89" xfId="27" applyNumberFormat="1" applyFont="1" applyBorder="1" applyAlignment="1">
      <alignment horizontal="right" vertical="top"/>
    </xf>
    <xf numFmtId="211" fontId="42" fillId="0" borderId="90" xfId="27" applyNumberFormat="1" applyFont="1" applyBorder="1" applyAlignment="1">
      <alignment horizontal="right" vertical="top"/>
    </xf>
    <xf numFmtId="177" fontId="37" fillId="0" borderId="0" xfId="0" applyNumberFormat="1" applyFont="1" applyFill="1" applyAlignment="1">
      <alignment horizontal="left" vertical="center"/>
    </xf>
    <xf numFmtId="177" fontId="37" fillId="0" borderId="0" xfId="0" applyNumberFormat="1" applyFont="1" applyFill="1" applyBorder="1" applyAlignment="1">
      <alignment vertical="center"/>
    </xf>
    <xf numFmtId="177" fontId="37" fillId="0" borderId="0" xfId="0" applyNumberFormat="1" applyFont="1" applyFill="1" applyAlignment="1">
      <alignment horizontal="justify"/>
    </xf>
    <xf numFmtId="177" fontId="32" fillId="0" borderId="0" xfId="0" applyNumberFormat="1" applyFont="1" applyFill="1" applyBorder="1" applyAlignment="1">
      <alignment horizontal="right" vertical="center"/>
    </xf>
    <xf numFmtId="177" fontId="32" fillId="0" borderId="5" xfId="0" applyNumberFormat="1" applyFont="1" applyFill="1" applyBorder="1"/>
    <xf numFmtId="177" fontId="32" fillId="0" borderId="5" xfId="0" applyNumberFormat="1" applyFont="1" applyFill="1" applyBorder="1" applyAlignment="1">
      <alignment horizontal="right" vertical="center"/>
    </xf>
    <xf numFmtId="178" fontId="31" fillId="0" borderId="1" xfId="5" applyNumberFormat="1" applyFont="1" applyFill="1" applyBorder="1" applyAlignment="1">
      <alignment horizontal="center" vertical="center" wrapText="1"/>
    </xf>
    <xf numFmtId="178" fontId="31" fillId="0" borderId="12" xfId="5" applyNumberFormat="1" applyFont="1" applyFill="1" applyBorder="1" applyAlignment="1">
      <alignment horizontal="center" vertical="center" wrapText="1"/>
    </xf>
    <xf numFmtId="178" fontId="31" fillId="0" borderId="0" xfId="5" applyNumberFormat="1" applyFont="1" applyFill="1" applyBorder="1" applyAlignment="1">
      <alignment horizontal="center" vertical="center" wrapText="1"/>
    </xf>
    <xf numFmtId="177" fontId="31" fillId="0" borderId="4" xfId="0" applyNumberFormat="1" applyFont="1" applyFill="1" applyBorder="1" applyAlignment="1">
      <alignment horizontal="center" vertical="center" wrapText="1"/>
    </xf>
    <xf numFmtId="177" fontId="31" fillId="0" borderId="14" xfId="0" applyNumberFormat="1" applyFont="1" applyFill="1" applyBorder="1" applyAlignment="1">
      <alignment horizontal="center" vertical="center" wrapText="1"/>
    </xf>
    <xf numFmtId="177" fontId="31" fillId="0" borderId="8" xfId="0" applyNumberFormat="1" applyFont="1" applyFill="1" applyBorder="1" applyAlignment="1">
      <alignment horizontal="center" vertical="center" wrapText="1"/>
    </xf>
    <xf numFmtId="177" fontId="65" fillId="0" borderId="0" xfId="0" applyNumberFormat="1" applyFont="1" applyFill="1" applyBorder="1" applyAlignment="1">
      <alignment horizontal="right" vertical="center"/>
    </xf>
    <xf numFmtId="188" fontId="36" fillId="0" borderId="0" xfId="0" applyNumberFormat="1" applyFont="1" applyFill="1"/>
    <xf numFmtId="177" fontId="32" fillId="0" borderId="4" xfId="0" applyNumberFormat="1" applyFont="1" applyFill="1" applyBorder="1" applyAlignment="1">
      <alignment horizontal="center" vertical="center" wrapText="1"/>
    </xf>
    <xf numFmtId="184" fontId="36" fillId="0" borderId="0" xfId="0" applyNumberFormat="1" applyFont="1" applyFill="1"/>
    <xf numFmtId="189" fontId="36" fillId="0" borderId="0" xfId="0" applyNumberFormat="1" applyFont="1" applyFill="1" applyBorder="1" applyAlignment="1">
      <alignment vertical="center"/>
    </xf>
    <xf numFmtId="189" fontId="36" fillId="0" borderId="17" xfId="0" applyNumberFormat="1" applyFont="1" applyFill="1" applyBorder="1" applyAlignment="1">
      <alignment vertical="center"/>
    </xf>
    <xf numFmtId="41" fontId="31" fillId="0" borderId="0" xfId="0" applyNumberFormat="1" applyFont="1" applyFill="1"/>
    <xf numFmtId="177" fontId="31" fillId="0" borderId="5" xfId="0" applyNumberFormat="1" applyFont="1" applyFill="1" applyBorder="1" applyAlignment="1">
      <alignment horizontal="center" vertical="center"/>
    </xf>
    <xf numFmtId="177" fontId="41" fillId="0" borderId="12" xfId="5" applyNumberFormat="1" applyFont="1" applyFill="1" applyBorder="1" applyAlignment="1">
      <alignment horizontal="left" vertical="center"/>
    </xf>
    <xf numFmtId="177" fontId="40" fillId="0" borderId="0" xfId="5" applyNumberFormat="1" applyFont="1" applyFill="1" applyAlignment="1">
      <alignment vertical="center"/>
    </xf>
    <xf numFmtId="177" fontId="40" fillId="0" borderId="0" xfId="5" applyNumberFormat="1" applyFont="1" applyFill="1" applyBorder="1" applyAlignment="1">
      <alignment vertical="center"/>
    </xf>
    <xf numFmtId="177" fontId="34" fillId="0" borderId="0" xfId="0" applyNumberFormat="1" applyFont="1" applyFill="1" applyBorder="1"/>
    <xf numFmtId="0" fontId="42" fillId="0" borderId="70" xfId="26" applyFont="1" applyBorder="1" applyAlignment="1">
      <alignment horizontal="left" wrapText="1"/>
    </xf>
    <xf numFmtId="0" fontId="42" fillId="0" borderId="71" xfId="26" applyFont="1" applyBorder="1" applyAlignment="1">
      <alignment horizontal="left" wrapText="1"/>
    </xf>
    <xf numFmtId="0" fontId="42" fillId="0" borderId="72" xfId="26" applyFont="1" applyBorder="1" applyAlignment="1">
      <alignment horizontal="center" wrapText="1"/>
    </xf>
    <xf numFmtId="0" fontId="42" fillId="0" borderId="73" xfId="26" applyFont="1" applyBorder="1" applyAlignment="1">
      <alignment horizontal="center" wrapText="1"/>
    </xf>
    <xf numFmtId="0" fontId="42" fillId="0" borderId="91" xfId="26" applyFont="1" applyBorder="1" applyAlignment="1">
      <alignment horizontal="center" wrapText="1"/>
    </xf>
    <xf numFmtId="0" fontId="42" fillId="0" borderId="96" xfId="26" applyFont="1" applyBorder="1" applyAlignment="1">
      <alignment horizontal="center" wrapText="1"/>
    </xf>
    <xf numFmtId="0" fontId="42" fillId="0" borderId="74" xfId="26" applyFont="1" applyBorder="1" applyAlignment="1">
      <alignment horizontal="center" wrapText="1"/>
    </xf>
    <xf numFmtId="0" fontId="42" fillId="0" borderId="75" xfId="26" applyFont="1" applyBorder="1" applyAlignment="1">
      <alignment horizontal="left" wrapText="1"/>
    </xf>
    <xf numFmtId="0" fontId="42" fillId="0" borderId="76" xfId="26" applyFont="1" applyBorder="1" applyAlignment="1">
      <alignment horizontal="left" wrapText="1"/>
    </xf>
    <xf numFmtId="0" fontId="42" fillId="0" borderId="77" xfId="26" applyFont="1" applyBorder="1" applyAlignment="1">
      <alignment horizontal="center" wrapText="1"/>
    </xf>
    <xf numFmtId="0" fontId="42" fillId="0" borderId="78" xfId="26" applyFont="1" applyBorder="1" applyAlignment="1">
      <alignment horizontal="center" wrapText="1"/>
    </xf>
    <xf numFmtId="0" fontId="42" fillId="0" borderId="92" xfId="26" applyFont="1" applyBorder="1" applyAlignment="1">
      <alignment horizontal="center" wrapText="1"/>
    </xf>
    <xf numFmtId="0" fontId="42" fillId="0" borderId="97" xfId="26" applyFont="1" applyBorder="1" applyAlignment="1">
      <alignment horizontal="center" wrapText="1"/>
    </xf>
    <xf numFmtId="0" fontId="42" fillId="0" borderId="79" xfId="26" applyFont="1" applyBorder="1" applyAlignment="1">
      <alignment horizontal="center" wrapText="1"/>
    </xf>
    <xf numFmtId="0" fontId="42" fillId="0" borderId="70" xfId="26" applyFont="1" applyBorder="1" applyAlignment="1">
      <alignment horizontal="left" vertical="top" wrapText="1"/>
    </xf>
    <xf numFmtId="0" fontId="42" fillId="0" borderId="71" xfId="26" applyFont="1" applyBorder="1" applyAlignment="1">
      <alignment horizontal="left" vertical="top" wrapText="1"/>
    </xf>
    <xf numFmtId="211" fontId="42" fillId="0" borderId="80" xfId="26" applyNumberFormat="1" applyFont="1" applyBorder="1" applyAlignment="1">
      <alignment horizontal="right" vertical="top"/>
    </xf>
    <xf numFmtId="211" fontId="42" fillId="0" borderId="81" xfId="26" applyNumberFormat="1" applyFont="1" applyBorder="1" applyAlignment="1">
      <alignment horizontal="right" vertical="top"/>
    </xf>
    <xf numFmtId="211" fontId="42" fillId="0" borderId="93" xfId="26" applyNumberFormat="1" applyFont="1" applyBorder="1" applyAlignment="1">
      <alignment horizontal="right" vertical="top"/>
    </xf>
    <xf numFmtId="211" fontId="42" fillId="0" borderId="98" xfId="26" applyNumberFormat="1" applyFont="1" applyBorder="1" applyAlignment="1">
      <alignment horizontal="right" vertical="top"/>
    </xf>
    <xf numFmtId="211" fontId="42" fillId="0" borderId="82" xfId="26" applyNumberFormat="1" applyFont="1" applyBorder="1" applyAlignment="1">
      <alignment horizontal="right" vertical="top"/>
    </xf>
    <xf numFmtId="0" fontId="42" fillId="0" borderId="83" xfId="26" applyFont="1" applyBorder="1" applyAlignment="1">
      <alignment horizontal="left" vertical="top" wrapText="1"/>
    </xf>
    <xf numFmtId="0" fontId="42" fillId="0" borderId="84" xfId="26" applyFont="1" applyBorder="1" applyAlignment="1">
      <alignment horizontal="left" vertical="top" wrapText="1"/>
    </xf>
    <xf numFmtId="211" fontId="42" fillId="0" borderId="85" xfId="26" applyNumberFormat="1" applyFont="1" applyBorder="1" applyAlignment="1">
      <alignment horizontal="right" vertical="top"/>
    </xf>
    <xf numFmtId="211" fontId="42" fillId="0" borderId="86" xfId="26" applyNumberFormat="1" applyFont="1" applyBorder="1" applyAlignment="1">
      <alignment horizontal="right" vertical="top"/>
    </xf>
    <xf numFmtId="211" fontId="42" fillId="0" borderId="94" xfId="26" applyNumberFormat="1" applyFont="1" applyBorder="1" applyAlignment="1">
      <alignment horizontal="right" vertical="top"/>
    </xf>
    <xf numFmtId="211" fontId="42" fillId="0" borderId="99" xfId="26" applyNumberFormat="1" applyFont="1" applyBorder="1" applyAlignment="1">
      <alignment horizontal="right" vertical="top"/>
    </xf>
    <xf numFmtId="211" fontId="42" fillId="0" borderId="87" xfId="26" applyNumberFormat="1" applyFont="1" applyBorder="1" applyAlignment="1">
      <alignment horizontal="right" vertical="top"/>
    </xf>
    <xf numFmtId="41" fontId="31" fillId="0" borderId="0" xfId="0" applyNumberFormat="1" applyFont="1" applyFill="1" applyAlignment="1">
      <alignment vertical="center" wrapText="1"/>
    </xf>
    <xf numFmtId="0" fontId="42" fillId="0" borderId="75" xfId="26" applyFont="1" applyBorder="1" applyAlignment="1">
      <alignment horizontal="left" vertical="top" wrapText="1"/>
    </xf>
    <xf numFmtId="0" fontId="42" fillId="0" borderId="76" xfId="26" applyFont="1" applyBorder="1" applyAlignment="1">
      <alignment horizontal="left" vertical="top" wrapText="1"/>
    </xf>
    <xf numFmtId="211" fontId="42" fillId="0" borderId="88" xfId="26" applyNumberFormat="1" applyFont="1" applyBorder="1" applyAlignment="1">
      <alignment horizontal="right" vertical="top"/>
    </xf>
    <xf numFmtId="211" fontId="42" fillId="0" borderId="89" xfId="26" applyNumberFormat="1" applyFont="1" applyBorder="1" applyAlignment="1">
      <alignment horizontal="right" vertical="top"/>
    </xf>
    <xf numFmtId="211" fontId="42" fillId="0" borderId="95" xfId="26" applyNumberFormat="1" applyFont="1" applyBorder="1" applyAlignment="1">
      <alignment horizontal="right" vertical="top"/>
    </xf>
    <xf numFmtId="211" fontId="42" fillId="0" borderId="100" xfId="26" applyNumberFormat="1" applyFont="1" applyBorder="1" applyAlignment="1">
      <alignment horizontal="right" vertical="top"/>
    </xf>
    <xf numFmtId="211" fontId="42" fillId="0" borderId="90" xfId="26" applyNumberFormat="1" applyFont="1" applyBorder="1" applyAlignment="1">
      <alignment horizontal="right" vertical="top"/>
    </xf>
    <xf numFmtId="177" fontId="67" fillId="0" borderId="4" xfId="0" applyNumberFormat="1" applyFont="1" applyFill="1" applyBorder="1" applyAlignment="1">
      <alignment horizontal="center" vertical="center" wrapText="1"/>
    </xf>
    <xf numFmtId="177" fontId="67" fillId="0" borderId="8" xfId="0" applyNumberFormat="1" applyFont="1" applyFill="1" applyBorder="1" applyAlignment="1">
      <alignment horizontal="center" vertical="center" wrapText="1"/>
    </xf>
    <xf numFmtId="41" fontId="41" fillId="0" borderId="12" xfId="5" applyNumberFormat="1" applyFont="1" applyFill="1" applyBorder="1" applyAlignment="1">
      <alignment horizontal="left" vertical="center"/>
    </xf>
    <xf numFmtId="41" fontId="40" fillId="0" borderId="0" xfId="5" applyNumberFormat="1" applyFont="1" applyFill="1" applyAlignment="1">
      <alignment vertical="center"/>
    </xf>
    <xf numFmtId="41" fontId="40" fillId="0" borderId="0" xfId="5" applyNumberFormat="1" applyFont="1" applyFill="1" applyBorder="1" applyAlignment="1">
      <alignment vertical="center"/>
    </xf>
    <xf numFmtId="178" fontId="55" fillId="0" borderId="0" xfId="5" applyNumberFormat="1" applyFont="1" applyFill="1" applyBorder="1" applyAlignment="1">
      <alignment horizontal="center" vertical="center"/>
    </xf>
    <xf numFmtId="0" fontId="42" fillId="0" borderId="72" xfId="25" applyFont="1" applyBorder="1" applyAlignment="1">
      <alignment horizontal="center" wrapText="1"/>
    </xf>
    <xf numFmtId="0" fontId="42" fillId="0" borderId="73" xfId="25" applyFont="1" applyBorder="1" applyAlignment="1">
      <alignment horizontal="center" wrapText="1"/>
    </xf>
    <xf numFmtId="0" fontId="42" fillId="0" borderId="91" xfId="25" applyFont="1" applyBorder="1" applyAlignment="1">
      <alignment horizontal="center" wrapText="1"/>
    </xf>
    <xf numFmtId="0" fontId="42" fillId="0" borderId="96" xfId="25" applyFont="1" applyBorder="1" applyAlignment="1">
      <alignment horizontal="center" wrapText="1"/>
    </xf>
    <xf numFmtId="0" fontId="42" fillId="0" borderId="74" xfId="25" applyFont="1" applyBorder="1" applyAlignment="1">
      <alignment horizontal="center" wrapText="1"/>
    </xf>
    <xf numFmtId="41" fontId="36" fillId="0" borderId="2" xfId="0" applyNumberFormat="1" applyFont="1" applyFill="1" applyBorder="1" applyAlignment="1">
      <alignment horizontal="center" vertical="center"/>
    </xf>
    <xf numFmtId="0" fontId="42" fillId="0" borderId="77" xfId="25" applyFont="1" applyBorder="1" applyAlignment="1">
      <alignment horizontal="center" wrapText="1"/>
    </xf>
    <xf numFmtId="0" fontId="42" fillId="0" borderId="78" xfId="25" applyFont="1" applyBorder="1" applyAlignment="1">
      <alignment horizontal="center" wrapText="1"/>
    </xf>
    <xf numFmtId="0" fontId="42" fillId="0" borderId="92" xfId="25" applyFont="1" applyBorder="1" applyAlignment="1">
      <alignment horizontal="center" wrapText="1"/>
    </xf>
    <xf numFmtId="0" fontId="42" fillId="0" borderId="97" xfId="25" applyFont="1" applyBorder="1" applyAlignment="1">
      <alignment horizontal="center" wrapText="1"/>
    </xf>
    <xf numFmtId="0" fontId="42" fillId="0" borderId="79" xfId="25" applyFont="1" applyBorder="1" applyAlignment="1">
      <alignment horizontal="center" wrapText="1"/>
    </xf>
    <xf numFmtId="41" fontId="31" fillId="0" borderId="2" xfId="0" applyNumberFormat="1" applyFont="1" applyFill="1" applyBorder="1" applyAlignment="1">
      <alignment horizontal="center" vertical="center"/>
    </xf>
    <xf numFmtId="0" fontId="42" fillId="0" borderId="71" xfId="25" applyFont="1" applyBorder="1" applyAlignment="1">
      <alignment horizontal="left" vertical="top" wrapText="1"/>
    </xf>
    <xf numFmtId="211" fontId="42" fillId="0" borderId="80" xfId="25" applyNumberFormat="1" applyFont="1" applyBorder="1" applyAlignment="1">
      <alignment horizontal="right" vertical="top"/>
    </xf>
    <xf numFmtId="211" fontId="42" fillId="0" borderId="81" xfId="25" applyNumberFormat="1" applyFont="1" applyBorder="1" applyAlignment="1">
      <alignment horizontal="right" vertical="top"/>
    </xf>
    <xf numFmtId="211" fontId="42" fillId="0" borderId="93" xfId="25" applyNumberFormat="1" applyFont="1" applyBorder="1" applyAlignment="1">
      <alignment horizontal="right" vertical="top"/>
    </xf>
    <xf numFmtId="211" fontId="42" fillId="0" borderId="98" xfId="25" applyNumberFormat="1" applyFont="1" applyBorder="1" applyAlignment="1">
      <alignment horizontal="right" vertical="top"/>
    </xf>
    <xf numFmtId="211" fontId="42" fillId="0" borderId="82" xfId="25" applyNumberFormat="1" applyFont="1" applyBorder="1" applyAlignment="1">
      <alignment horizontal="right" vertical="top"/>
    </xf>
    <xf numFmtId="0" fontId="42" fillId="0" borderId="84" xfId="25" applyFont="1" applyBorder="1" applyAlignment="1">
      <alignment horizontal="left" vertical="top" wrapText="1"/>
    </xf>
    <xf numFmtId="211" fontId="42" fillId="0" borderId="85" xfId="25" applyNumberFormat="1" applyFont="1" applyBorder="1" applyAlignment="1">
      <alignment horizontal="right" vertical="top"/>
    </xf>
    <xf numFmtId="211" fontId="42" fillId="0" borderId="86" xfId="25" applyNumberFormat="1" applyFont="1" applyBorder="1" applyAlignment="1">
      <alignment horizontal="right" vertical="top"/>
    </xf>
    <xf numFmtId="211" fontId="42" fillId="0" borderId="94" xfId="25" applyNumberFormat="1" applyFont="1" applyBorder="1" applyAlignment="1">
      <alignment horizontal="right" vertical="top"/>
    </xf>
    <xf numFmtId="211" fontId="42" fillId="0" borderId="99" xfId="25" applyNumberFormat="1" applyFont="1" applyBorder="1" applyAlignment="1">
      <alignment horizontal="right" vertical="top"/>
    </xf>
    <xf numFmtId="211" fontId="42" fillId="0" borderId="87" xfId="25" applyNumberFormat="1" applyFont="1" applyBorder="1" applyAlignment="1">
      <alignment horizontal="right" vertical="top"/>
    </xf>
    <xf numFmtId="0" fontId="42" fillId="0" borderId="83" xfId="25" applyFont="1" applyBorder="1" applyAlignment="1">
      <alignment horizontal="left" vertical="top" wrapText="1"/>
    </xf>
    <xf numFmtId="41" fontId="31" fillId="0" borderId="0" xfId="0" applyNumberFormat="1" applyFont="1" applyFill="1" applyBorder="1" applyAlignment="1">
      <alignment vertical="center" wrapText="1"/>
    </xf>
    <xf numFmtId="41" fontId="31" fillId="0" borderId="6" xfId="0" applyNumberFormat="1" applyFont="1" applyFill="1" applyBorder="1" applyAlignment="1">
      <alignment horizontal="center" vertical="center"/>
    </xf>
    <xf numFmtId="0" fontId="42" fillId="0" borderId="75" xfId="25" applyFont="1" applyBorder="1" applyAlignment="1">
      <alignment horizontal="left" vertical="top" wrapText="1"/>
    </xf>
    <xf numFmtId="0" fontId="42" fillId="0" borderId="76" xfId="25" applyFont="1" applyBorder="1" applyAlignment="1">
      <alignment horizontal="left" vertical="top" wrapText="1"/>
    </xf>
    <xf numFmtId="211" fontId="42" fillId="0" borderId="88" xfId="25" applyNumberFormat="1" applyFont="1" applyBorder="1" applyAlignment="1">
      <alignment horizontal="right" vertical="top"/>
    </xf>
    <xf numFmtId="211" fontId="42" fillId="0" borderId="89" xfId="25" applyNumberFormat="1" applyFont="1" applyBorder="1" applyAlignment="1">
      <alignment horizontal="right" vertical="top"/>
    </xf>
    <xf numFmtId="211" fontId="42" fillId="0" borderId="95" xfId="25" applyNumberFormat="1" applyFont="1" applyBorder="1" applyAlignment="1">
      <alignment horizontal="right" vertical="top"/>
    </xf>
    <xf numFmtId="211" fontId="42" fillId="0" borderId="100" xfId="25" applyNumberFormat="1" applyFont="1" applyBorder="1" applyAlignment="1">
      <alignment horizontal="right" vertical="top"/>
    </xf>
    <xf numFmtId="211" fontId="42" fillId="0" borderId="90" xfId="25" applyNumberFormat="1" applyFont="1" applyBorder="1" applyAlignment="1">
      <alignment horizontal="right" vertical="top"/>
    </xf>
    <xf numFmtId="177" fontId="37" fillId="0" borderId="0" xfId="0" applyNumberFormat="1" applyFont="1" applyFill="1" applyAlignment="1">
      <alignment horizontal="centerContinuous" vertical="center"/>
    </xf>
    <xf numFmtId="177" fontId="32" fillId="0" borderId="7" xfId="0" applyNumberFormat="1" applyFont="1" applyFill="1" applyBorder="1" applyAlignment="1">
      <alignment horizontal="center" vertical="center" wrapText="1"/>
    </xf>
    <xf numFmtId="177" fontId="32" fillId="0" borderId="10" xfId="0" applyNumberFormat="1" applyFont="1" applyFill="1" applyBorder="1" applyAlignment="1">
      <alignment horizontal="center" vertical="center" wrapText="1"/>
    </xf>
    <xf numFmtId="177" fontId="32" fillId="0" borderId="11" xfId="0" applyNumberFormat="1" applyFont="1" applyFill="1" applyBorder="1" applyAlignment="1">
      <alignment horizontal="center" vertical="center" wrapText="1"/>
    </xf>
    <xf numFmtId="177" fontId="31" fillId="0" borderId="0" xfId="0" applyNumberFormat="1" applyFont="1" applyFill="1" applyAlignment="1">
      <alignment horizontal="right"/>
    </xf>
    <xf numFmtId="0" fontId="31" fillId="0" borderId="0" xfId="0" applyNumberFormat="1" applyFont="1" applyFill="1"/>
    <xf numFmtId="177" fontId="32" fillId="0" borderId="0" xfId="0" applyNumberFormat="1" applyFont="1" applyFill="1" applyAlignment="1">
      <alignment wrapText="1"/>
    </xf>
    <xf numFmtId="176" fontId="36" fillId="0" borderId="16" xfId="0" applyNumberFormat="1" applyFont="1" applyFill="1" applyBorder="1" applyAlignment="1">
      <alignment vertical="center"/>
    </xf>
    <xf numFmtId="176" fontId="36" fillId="0" borderId="0" xfId="0" applyNumberFormat="1" applyFont="1" applyFill="1" applyAlignment="1">
      <alignment vertical="center"/>
    </xf>
    <xf numFmtId="177" fontId="36" fillId="0" borderId="0" xfId="0" applyNumberFormat="1" applyFont="1" applyFill="1" applyAlignment="1">
      <alignment horizontal="right"/>
    </xf>
    <xf numFmtId="0" fontId="36" fillId="0" borderId="0" xfId="0" applyNumberFormat="1" applyFont="1" applyFill="1"/>
    <xf numFmtId="176" fontId="36" fillId="0" borderId="17" xfId="0" applyNumberFormat="1" applyFont="1" applyFill="1" applyBorder="1" applyAlignment="1">
      <alignment vertical="center"/>
    </xf>
    <xf numFmtId="176" fontId="36" fillId="0" borderId="0" xfId="0" applyNumberFormat="1" applyFont="1" applyFill="1" applyBorder="1" applyAlignment="1">
      <alignment vertical="center"/>
    </xf>
    <xf numFmtId="197" fontId="36" fillId="0" borderId="0" xfId="0" applyNumberFormat="1" applyFont="1" applyFill="1" applyAlignment="1">
      <alignment vertical="center"/>
    </xf>
    <xf numFmtId="196" fontId="36" fillId="0" borderId="0" xfId="0" applyNumberFormat="1" applyFont="1" applyFill="1" applyAlignment="1">
      <alignment vertical="center"/>
    </xf>
    <xf numFmtId="197" fontId="36" fillId="0" borderId="17" xfId="0" applyNumberFormat="1" applyFont="1" applyFill="1" applyBorder="1" applyAlignment="1">
      <alignment vertical="center"/>
    </xf>
    <xf numFmtId="197" fontId="36" fillId="0" borderId="0" xfId="0" applyNumberFormat="1" applyFont="1" applyFill="1" applyBorder="1" applyAlignment="1">
      <alignment vertical="center"/>
    </xf>
    <xf numFmtId="197" fontId="31" fillId="0" borderId="17" xfId="0" applyNumberFormat="1" applyFont="1" applyFill="1" applyBorder="1" applyAlignment="1">
      <alignment vertical="center"/>
    </xf>
    <xf numFmtId="197" fontId="31" fillId="0" borderId="0" xfId="0" applyNumberFormat="1" applyFont="1" applyFill="1" applyBorder="1" applyAlignment="1">
      <alignment vertical="center"/>
    </xf>
    <xf numFmtId="197" fontId="31" fillId="0" borderId="5" xfId="0" applyNumberFormat="1" applyFont="1" applyFill="1" applyBorder="1" applyAlignment="1">
      <alignment vertical="center"/>
    </xf>
    <xf numFmtId="177" fontId="37" fillId="0" borderId="0" xfId="0" applyNumberFormat="1" applyFont="1" applyFill="1" applyAlignment="1">
      <alignment horizontal="centerContinuous" vertical="top"/>
    </xf>
    <xf numFmtId="177" fontId="37" fillId="0" borderId="0" xfId="0" applyNumberFormat="1" applyFont="1" applyFill="1" applyBorder="1" applyAlignment="1">
      <alignment horizontal="centerContinuous" vertical="top"/>
    </xf>
    <xf numFmtId="177" fontId="37" fillId="0" borderId="0" xfId="0" applyNumberFormat="1" applyFont="1" applyFill="1" applyBorder="1"/>
    <xf numFmtId="177" fontId="32" fillId="0" borderId="9" xfId="0" applyNumberFormat="1" applyFont="1" applyFill="1" applyBorder="1" applyAlignment="1">
      <alignment horizontal="distributed" vertical="center" wrapText="1"/>
    </xf>
    <xf numFmtId="177" fontId="31" fillId="0" borderId="0" xfId="0" applyNumberFormat="1" applyFont="1" applyFill="1" applyBorder="1" applyAlignment="1">
      <alignment horizontal="right"/>
    </xf>
    <xf numFmtId="179" fontId="45" fillId="0" borderId="0" xfId="5" applyNumberFormat="1" applyFont="1" applyFill="1" applyBorder="1" applyAlignment="1">
      <alignment horizontal="right" vertical="top"/>
    </xf>
    <xf numFmtId="177" fontId="36" fillId="0" borderId="0" xfId="0" applyNumberFormat="1" applyFont="1" applyFill="1" applyBorder="1" applyAlignment="1">
      <alignment horizontal="right"/>
    </xf>
    <xf numFmtId="179" fontId="36" fillId="0" borderId="0" xfId="0" applyNumberFormat="1" applyFont="1" applyFill="1" applyBorder="1" applyAlignment="1">
      <alignment horizontal="right" vertical="center"/>
    </xf>
    <xf numFmtId="196" fontId="36" fillId="0" borderId="0" xfId="0" applyNumberFormat="1" applyFont="1" applyFill="1" applyBorder="1" applyAlignment="1">
      <alignment horizontal="right" vertical="center"/>
    </xf>
    <xf numFmtId="0" fontId="43" fillId="0" borderId="0" xfId="24" applyFont="1"/>
    <xf numFmtId="197" fontId="31" fillId="0" borderId="0" xfId="0" applyNumberFormat="1" applyFont="1" applyFill="1" applyAlignment="1">
      <alignment vertical="center"/>
    </xf>
    <xf numFmtId="177" fontId="31" fillId="0" borderId="6" xfId="0" applyNumberFormat="1" applyFont="1" applyFill="1" applyBorder="1" applyAlignment="1">
      <alignment horizontal="center"/>
    </xf>
    <xf numFmtId="177" fontId="37" fillId="0" borderId="0" xfId="8" applyNumberFormat="1" applyFont="1" applyFill="1" applyAlignment="1">
      <alignment horizontal="centerContinuous" vertical="center"/>
    </xf>
    <xf numFmtId="196" fontId="36" fillId="0" borderId="17" xfId="8" applyNumberFormat="1" applyFont="1" applyFill="1" applyBorder="1" applyAlignment="1">
      <alignment vertical="center"/>
    </xf>
    <xf numFmtId="196" fontId="68" fillId="0" borderId="0" xfId="0" applyNumberFormat="1" applyFont="1" applyFill="1" applyBorder="1" applyAlignment="1">
      <alignment vertical="center"/>
    </xf>
    <xf numFmtId="196" fontId="36" fillId="0" borderId="0" xfId="8" applyNumberFormat="1" applyFont="1" applyFill="1" applyBorder="1" applyAlignment="1">
      <alignment vertical="center"/>
    </xf>
    <xf numFmtId="41" fontId="36" fillId="0" borderId="0" xfId="8" applyNumberFormat="1" applyFont="1" applyFill="1" applyBorder="1" applyAlignment="1">
      <alignment horizontal="right" vertical="center"/>
    </xf>
    <xf numFmtId="41" fontId="31" fillId="0" borderId="17" xfId="8" applyNumberFormat="1" applyFont="1" applyFill="1" applyBorder="1" applyAlignment="1">
      <alignment vertical="center"/>
    </xf>
    <xf numFmtId="41" fontId="31" fillId="0" borderId="19" xfId="8" applyNumberFormat="1" applyFont="1" applyFill="1" applyBorder="1" applyAlignment="1">
      <alignment vertical="center"/>
    </xf>
    <xf numFmtId="179" fontId="31" fillId="0" borderId="0" xfId="8" applyNumberFormat="1" applyFont="1" applyFill="1" applyBorder="1" applyAlignment="1">
      <alignment vertical="center"/>
    </xf>
    <xf numFmtId="0" fontId="37" fillId="0" borderId="0" xfId="0" applyNumberFormat="1" applyFont="1" applyFill="1" applyAlignment="1">
      <alignment horizontal="left" vertical="center"/>
    </xf>
    <xf numFmtId="0" fontId="37" fillId="0" borderId="0" xfId="0" applyNumberFormat="1" applyFont="1" applyFill="1" applyAlignment="1">
      <alignment vertical="center"/>
    </xf>
    <xf numFmtId="41" fontId="37" fillId="0" borderId="0" xfId="0" applyNumberFormat="1" applyFont="1" applyFill="1"/>
    <xf numFmtId="41" fontId="37" fillId="0" borderId="0" xfId="0" applyNumberFormat="1" applyFont="1" applyFill="1" applyAlignment="1">
      <alignment vertical="center"/>
    </xf>
    <xf numFmtId="44" fontId="37" fillId="0" borderId="0" xfId="38" applyFont="1" applyFill="1" applyAlignment="1">
      <alignment horizontal="left" vertical="center"/>
    </xf>
    <xf numFmtId="44" fontId="37" fillId="0" borderId="0" xfId="38" applyFont="1" applyFill="1" applyAlignment="1">
      <alignment vertical="center"/>
    </xf>
    <xf numFmtId="41" fontId="32" fillId="0" borderId="0" xfId="0" applyNumberFormat="1" applyFont="1" applyFill="1"/>
    <xf numFmtId="41" fontId="32" fillId="0" borderId="0" xfId="0" applyNumberFormat="1" applyFont="1" applyFill="1" applyAlignment="1">
      <alignment horizontal="center"/>
    </xf>
    <xf numFmtId="41" fontId="31" fillId="0" borderId="5" xfId="0" applyNumberFormat="1" applyFont="1" applyFill="1" applyBorder="1"/>
    <xf numFmtId="41" fontId="32" fillId="0" borderId="5" xfId="0" applyNumberFormat="1" applyFont="1" applyFill="1" applyBorder="1" applyAlignment="1">
      <alignment horizontal="right" vertical="center"/>
    </xf>
    <xf numFmtId="0" fontId="41" fillId="0" borderId="1" xfId="0" applyNumberFormat="1" applyFont="1" applyFill="1" applyBorder="1" applyAlignment="1">
      <alignment horizontal="center" vertical="center" wrapText="1"/>
    </xf>
    <xf numFmtId="0" fontId="41" fillId="0" borderId="11" xfId="0" applyNumberFormat="1" applyFont="1" applyFill="1" applyBorder="1" applyAlignment="1">
      <alignment horizontal="center" vertical="center" wrapText="1"/>
    </xf>
    <xf numFmtId="0" fontId="40" fillId="0" borderId="7" xfId="0" applyNumberFormat="1" applyFont="1" applyFill="1" applyBorder="1" applyAlignment="1">
      <alignment horizontal="right"/>
    </xf>
    <xf numFmtId="0" fontId="40" fillId="0" borderId="0" xfId="0" applyNumberFormat="1" applyFont="1" applyFill="1"/>
    <xf numFmtId="0" fontId="41" fillId="0" borderId="7" xfId="0" applyNumberFormat="1" applyFont="1" applyFill="1" applyBorder="1" applyAlignment="1">
      <alignment vertical="center"/>
    </xf>
    <xf numFmtId="0" fontId="40" fillId="0" borderId="12" xfId="0" applyNumberFormat="1" applyFont="1" applyFill="1" applyBorder="1"/>
    <xf numFmtId="0" fontId="41" fillId="0" borderId="9" xfId="0" applyNumberFormat="1" applyFont="1" applyFill="1" applyBorder="1" applyAlignment="1">
      <alignment vertical="center"/>
    </xf>
    <xf numFmtId="0" fontId="40" fillId="0" borderId="0" xfId="0" applyNumberFormat="1" applyFont="1" applyFill="1" applyBorder="1"/>
    <xf numFmtId="0" fontId="41" fillId="0" borderId="0" xfId="0" applyNumberFormat="1" applyFont="1" applyFill="1" applyAlignment="1">
      <alignment wrapText="1"/>
    </xf>
    <xf numFmtId="0" fontId="41" fillId="0" borderId="2" xfId="0" applyNumberFormat="1" applyFont="1" applyFill="1" applyBorder="1" applyAlignment="1">
      <alignment horizontal="center" vertical="center" wrapText="1"/>
    </xf>
    <xf numFmtId="0" fontId="41" fillId="0" borderId="20" xfId="0" applyNumberFormat="1" applyFont="1" applyFill="1" applyBorder="1" applyAlignment="1">
      <alignment vertical="center"/>
    </xf>
    <xf numFmtId="0" fontId="41" fillId="0" borderId="20" xfId="0" applyNumberFormat="1" applyFont="1" applyFill="1" applyBorder="1" applyAlignment="1">
      <alignment horizontal="right" vertical="center"/>
    </xf>
    <xf numFmtId="0" fontId="41" fillId="0" borderId="3" xfId="0" applyNumberFormat="1" applyFont="1" applyFill="1" applyBorder="1" applyAlignment="1">
      <alignment horizontal="center" vertical="center" wrapText="1"/>
    </xf>
    <xf numFmtId="0" fontId="41" fillId="0" borderId="15" xfId="0" applyNumberFormat="1" applyFont="1" applyFill="1" applyBorder="1" applyAlignment="1">
      <alignment horizontal="center" vertical="center" wrapText="1"/>
    </xf>
    <xf numFmtId="41" fontId="36" fillId="0" borderId="0" xfId="0" applyNumberFormat="1" applyFont="1" applyFill="1" applyBorder="1" applyAlignment="1">
      <alignment horizontal="center" vertical="center"/>
    </xf>
    <xf numFmtId="41" fontId="36" fillId="0" borderId="16" xfId="0" applyNumberFormat="1" applyFont="1" applyFill="1" applyBorder="1" applyAlignment="1">
      <alignment vertical="center"/>
    </xf>
    <xf numFmtId="41" fontId="36" fillId="0" borderId="18" xfId="0" applyNumberFormat="1" applyFont="1" applyFill="1" applyBorder="1" applyAlignment="1">
      <alignment vertical="center"/>
    </xf>
    <xf numFmtId="41" fontId="36" fillId="0" borderId="20" xfId="0" applyNumberFormat="1" applyFont="1" applyFill="1" applyBorder="1" applyAlignment="1">
      <alignment vertical="center"/>
    </xf>
    <xf numFmtId="0" fontId="41" fillId="0" borderId="21" xfId="0" applyNumberFormat="1" applyFont="1" applyFill="1" applyBorder="1" applyAlignment="1">
      <alignment horizontal="center" vertical="center" wrapText="1"/>
    </xf>
    <xf numFmtId="41" fontId="36" fillId="0" borderId="0" xfId="0" applyNumberFormat="1" applyFont="1" applyFill="1" applyBorder="1"/>
    <xf numFmtId="41" fontId="36" fillId="0" borderId="0" xfId="0" applyNumberFormat="1" applyFont="1" applyFill="1"/>
    <xf numFmtId="41" fontId="68" fillId="0" borderId="0" xfId="0" applyNumberFormat="1" applyFont="1" applyFill="1" applyBorder="1" applyAlignment="1">
      <alignment vertical="center"/>
    </xf>
    <xf numFmtId="41" fontId="68" fillId="0" borderId="0" xfId="0" applyNumberFormat="1" applyFont="1" applyFill="1" applyAlignment="1">
      <alignment vertical="center"/>
    </xf>
    <xf numFmtId="41" fontId="68" fillId="0" borderId="17" xfId="0" applyNumberFormat="1" applyFont="1" applyFill="1" applyBorder="1" applyAlignment="1">
      <alignment vertical="center"/>
    </xf>
    <xf numFmtId="41" fontId="47" fillId="0" borderId="0" xfId="0" applyNumberFormat="1" applyFont="1" applyFill="1" applyAlignment="1">
      <alignment vertical="center"/>
    </xf>
    <xf numFmtId="41" fontId="47" fillId="0" borderId="0" xfId="0" applyNumberFormat="1" applyFont="1" applyFill="1" applyBorder="1" applyAlignment="1">
      <alignment vertical="center"/>
    </xf>
    <xf numFmtId="41" fontId="47" fillId="0" borderId="0" xfId="0" applyNumberFormat="1" applyFont="1" applyFill="1" applyAlignment="1">
      <alignment horizontal="right" vertical="center"/>
    </xf>
    <xf numFmtId="41" fontId="47" fillId="0" borderId="0" xfId="0" applyNumberFormat="1" applyFont="1" applyFill="1" applyBorder="1" applyAlignment="1">
      <alignment horizontal="right" vertical="center"/>
    </xf>
    <xf numFmtId="41" fontId="44" fillId="0" borderId="0" xfId="0" applyNumberFormat="1" applyFont="1" applyFill="1" applyBorder="1" applyAlignment="1">
      <alignment vertical="center"/>
    </xf>
    <xf numFmtId="41" fontId="44" fillId="0" borderId="0" xfId="0" applyNumberFormat="1" applyFont="1" applyFill="1" applyAlignment="1">
      <alignment horizontal="right" vertical="center"/>
    </xf>
    <xf numFmtId="41" fontId="44" fillId="0" borderId="18" xfId="0" applyNumberFormat="1" applyFont="1" applyFill="1" applyBorder="1" applyAlignment="1">
      <alignment vertical="center"/>
    </xf>
    <xf numFmtId="202" fontId="44" fillId="0" borderId="18" xfId="0" applyNumberFormat="1" applyFont="1" applyFill="1" applyBorder="1" applyAlignment="1">
      <alignment vertical="center"/>
    </xf>
    <xf numFmtId="41" fontId="48" fillId="0" borderId="2" xfId="0" applyNumberFormat="1" applyFont="1" applyFill="1" applyBorder="1" applyAlignment="1">
      <alignment horizontal="center" vertical="center"/>
    </xf>
    <xf numFmtId="41" fontId="46" fillId="0" borderId="0" xfId="0" applyNumberFormat="1" applyFont="1" applyFill="1" applyBorder="1" applyAlignment="1">
      <alignment horizontal="right"/>
    </xf>
    <xf numFmtId="202" fontId="46" fillId="0" borderId="0" xfId="0" applyNumberFormat="1" applyFont="1" applyFill="1" applyAlignment="1">
      <alignment vertical="center"/>
    </xf>
    <xf numFmtId="41" fontId="40" fillId="0" borderId="2" xfId="0" applyNumberFormat="1" applyFont="1" applyFill="1" applyBorder="1" applyAlignment="1">
      <alignment horizontal="center" vertical="center"/>
    </xf>
    <xf numFmtId="202" fontId="46" fillId="0" borderId="0" xfId="0" applyNumberFormat="1" applyFont="1" applyFill="1" applyBorder="1" applyAlignment="1">
      <alignment vertical="center"/>
    </xf>
    <xf numFmtId="202" fontId="46" fillId="0" borderId="0" xfId="0" applyNumberFormat="1" applyFont="1" applyFill="1"/>
    <xf numFmtId="202" fontId="46" fillId="0" borderId="0" xfId="0" applyNumberFormat="1" applyFont="1" applyFill="1" applyAlignment="1">
      <alignment horizontal="right"/>
    </xf>
    <xf numFmtId="41" fontId="46" fillId="0" borderId="0" xfId="0" applyNumberFormat="1" applyFont="1" applyFill="1" applyAlignment="1">
      <alignment horizontal="right"/>
    </xf>
    <xf numFmtId="202" fontId="46" fillId="0" borderId="5" xfId="0" applyNumberFormat="1" applyFont="1" applyFill="1" applyBorder="1" applyAlignment="1">
      <alignment vertical="center"/>
    </xf>
    <xf numFmtId="41" fontId="69" fillId="0" borderId="0" xfId="0" applyNumberFormat="1" applyFont="1" applyFill="1" applyAlignment="1">
      <alignment vertical="center"/>
    </xf>
    <xf numFmtId="41" fontId="40" fillId="0" borderId="12" xfId="0" applyNumberFormat="1" applyFont="1" applyFill="1" applyBorder="1" applyAlignment="1">
      <alignment vertical="center" wrapText="1"/>
    </xf>
    <xf numFmtId="41" fontId="69" fillId="0" borderId="12" xfId="0" applyNumberFormat="1" applyFont="1" applyFill="1" applyBorder="1" applyAlignment="1">
      <alignment vertical="top" wrapText="1"/>
    </xf>
    <xf numFmtId="41" fontId="69" fillId="0" borderId="0" xfId="0" applyNumberFormat="1" applyFont="1" applyFill="1"/>
    <xf numFmtId="41" fontId="69" fillId="0" borderId="0" xfId="0" applyNumberFormat="1" applyFont="1" applyFill="1" applyBorder="1"/>
    <xf numFmtId="41" fontId="34" fillId="0" borderId="0" xfId="0" applyNumberFormat="1" applyFont="1" applyFill="1"/>
    <xf numFmtId="41" fontId="34" fillId="0" borderId="0" xfId="0" applyNumberFormat="1" applyFont="1" applyFill="1" applyAlignment="1">
      <alignment horizontal="center"/>
    </xf>
    <xf numFmtId="0" fontId="37" fillId="0" borderId="0" xfId="38" applyNumberFormat="1" applyFont="1" applyFill="1" applyAlignment="1">
      <alignment horizontal="left" vertical="center"/>
    </xf>
    <xf numFmtId="41" fontId="37" fillId="0" borderId="0" xfId="0" applyNumberFormat="1" applyFont="1" applyFill="1" applyAlignment="1"/>
    <xf numFmtId="41" fontId="31" fillId="0" borderId="0" xfId="0" applyNumberFormat="1" applyFont="1" applyFill="1" applyAlignment="1"/>
    <xf numFmtId="0" fontId="40" fillId="0" borderId="0" xfId="0" applyNumberFormat="1" applyFont="1" applyFill="1" applyAlignment="1"/>
    <xf numFmtId="0" fontId="41" fillId="0" borderId="20" xfId="0" applyNumberFormat="1" applyFont="1" applyFill="1" applyBorder="1" applyAlignment="1">
      <alignment horizontal="left" vertical="center"/>
    </xf>
    <xf numFmtId="0" fontId="41" fillId="0" borderId="15" xfId="0" applyNumberFormat="1" applyFont="1" applyFill="1" applyBorder="1" applyAlignment="1">
      <alignment vertical="center"/>
    </xf>
    <xf numFmtId="0" fontId="41" fillId="0" borderId="16" xfId="0" applyNumberFormat="1" applyFont="1" applyFill="1" applyBorder="1" applyAlignment="1">
      <alignment vertical="center" wrapText="1"/>
    </xf>
    <xf numFmtId="0" fontId="41" fillId="0" borderId="20" xfId="0" applyNumberFormat="1" applyFont="1" applyFill="1" applyBorder="1" applyAlignment="1">
      <alignment vertical="center" wrapText="1"/>
    </xf>
    <xf numFmtId="0" fontId="41" fillId="0" borderId="20" xfId="0" applyNumberFormat="1" applyFont="1" applyFill="1" applyBorder="1" applyAlignment="1">
      <alignment horizontal="right" vertical="center" wrapText="1"/>
    </xf>
    <xf numFmtId="0" fontId="41" fillId="0" borderId="15" xfId="0" applyNumberFormat="1" applyFont="1" applyFill="1" applyBorder="1" applyAlignment="1">
      <alignment vertical="center" wrapText="1"/>
    </xf>
    <xf numFmtId="0" fontId="60" fillId="0" borderId="0" xfId="0" applyNumberFormat="1" applyFont="1" applyFill="1" applyAlignment="1">
      <alignment wrapText="1"/>
    </xf>
    <xf numFmtId="0" fontId="40" fillId="0" borderId="0" xfId="0" applyNumberFormat="1" applyFont="1" applyFill="1" applyAlignment="1">
      <alignment wrapText="1"/>
    </xf>
    <xf numFmtId="41" fontId="36" fillId="0" borderId="0" xfId="0" applyNumberFormat="1" applyFont="1" applyFill="1" applyAlignment="1"/>
    <xf numFmtId="202" fontId="46" fillId="0" borderId="0" xfId="0" applyNumberFormat="1" applyFont="1" applyFill="1" applyBorder="1" applyAlignment="1">
      <alignment horizontal="right"/>
    </xf>
    <xf numFmtId="41" fontId="31" fillId="0" borderId="0" xfId="0" applyNumberFormat="1" applyFont="1" applyFill="1" applyBorder="1" applyAlignment="1">
      <alignment horizontal="center" vertical="center"/>
    </xf>
    <xf numFmtId="41" fontId="34" fillId="0" borderId="0" xfId="0" applyNumberFormat="1" applyFont="1" applyFill="1" applyBorder="1"/>
    <xf numFmtId="41" fontId="69" fillId="0" borderId="0" xfId="0" applyNumberFormat="1" applyFont="1" applyFill="1" applyBorder="1" applyAlignment="1">
      <alignment vertical="top" wrapText="1"/>
    </xf>
    <xf numFmtId="41" fontId="34" fillId="0" borderId="0" xfId="0" applyNumberFormat="1" applyFont="1" applyFill="1" applyBorder="1" applyAlignment="1">
      <alignment horizontal="center"/>
    </xf>
    <xf numFmtId="0" fontId="37" fillId="0" borderId="0" xfId="0" applyNumberFormat="1" applyFont="1" applyFill="1" applyBorder="1" applyAlignment="1">
      <alignment vertical="center"/>
    </xf>
    <xf numFmtId="41" fontId="41" fillId="0" borderId="0" xfId="0" applyNumberFormat="1" applyFont="1" applyFill="1"/>
    <xf numFmtId="0" fontId="40" fillId="0" borderId="7" xfId="0" applyNumberFormat="1" applyFont="1" applyFill="1" applyBorder="1"/>
    <xf numFmtId="0" fontId="40" fillId="0" borderId="0" xfId="0" applyNumberFormat="1" applyFont="1" applyFill="1" applyAlignment="1">
      <alignment horizontal="right"/>
    </xf>
    <xf numFmtId="0" fontId="40" fillId="0" borderId="12" xfId="0" applyNumberFormat="1" applyFont="1" applyFill="1" applyBorder="1" applyAlignment="1">
      <alignment horizontal="right"/>
    </xf>
    <xf numFmtId="0" fontId="40" fillId="0" borderId="2" xfId="0" applyNumberFormat="1" applyFont="1" applyFill="1" applyBorder="1" applyAlignment="1">
      <alignment horizontal="center" vertical="center" wrapText="1"/>
    </xf>
    <xf numFmtId="0" fontId="40" fillId="0" borderId="20" xfId="0" applyNumberFormat="1" applyFont="1" applyFill="1" applyBorder="1" applyAlignment="1">
      <alignment horizontal="right" vertical="center"/>
    </xf>
    <xf numFmtId="0" fontId="40" fillId="0" borderId="20" xfId="0" applyNumberFormat="1" applyFont="1" applyFill="1" applyBorder="1" applyAlignment="1">
      <alignment vertical="center"/>
    </xf>
    <xf numFmtId="0" fontId="40" fillId="0" borderId="20" xfId="0" applyNumberFormat="1" applyFont="1" applyFill="1" applyBorder="1" applyAlignment="1">
      <alignment vertical="center" wrapText="1"/>
    </xf>
    <xf numFmtId="0" fontId="40" fillId="0" borderId="3" xfId="0" applyNumberFormat="1" applyFont="1" applyFill="1" applyBorder="1" applyAlignment="1">
      <alignment horizontal="center" vertical="center" wrapText="1"/>
    </xf>
    <xf numFmtId="0" fontId="40" fillId="0" borderId="4" xfId="0" applyNumberFormat="1" applyFont="1" applyFill="1" applyBorder="1" applyAlignment="1">
      <alignment horizontal="center" vertical="center" wrapText="1"/>
    </xf>
    <xf numFmtId="0" fontId="40" fillId="0" borderId="8" xfId="0" applyNumberFormat="1" applyFont="1" applyFill="1" applyBorder="1" applyAlignment="1">
      <alignment horizontal="center" vertical="center" wrapText="1"/>
    </xf>
    <xf numFmtId="0" fontId="40" fillId="0" borderId="13" xfId="0" applyNumberFormat="1" applyFont="1" applyFill="1" applyBorder="1" applyAlignment="1">
      <alignment horizontal="center" vertical="center" wrapText="1"/>
    </xf>
    <xf numFmtId="0" fontId="40" fillId="0" borderId="15" xfId="0" applyNumberFormat="1" applyFont="1" applyFill="1" applyBorder="1" applyAlignment="1">
      <alignment horizontal="center" vertical="center" wrapText="1"/>
    </xf>
    <xf numFmtId="41" fontId="44" fillId="0" borderId="0" xfId="0" applyNumberFormat="1" applyFont="1" applyFill="1"/>
    <xf numFmtId="202" fontId="44" fillId="0" borderId="0" xfId="0" applyNumberFormat="1" applyFont="1" applyFill="1" applyBorder="1" applyAlignment="1">
      <alignment vertical="center"/>
    </xf>
    <xf numFmtId="202" fontId="44" fillId="0" borderId="0" xfId="0" applyNumberFormat="1" applyFont="1" applyFill="1" applyBorder="1" applyAlignment="1">
      <alignment horizontal="right" vertical="center"/>
    </xf>
    <xf numFmtId="202" fontId="47" fillId="0" borderId="0" xfId="0" applyNumberFormat="1" applyFont="1" applyFill="1" applyBorder="1" applyAlignment="1">
      <alignment horizontal="right" vertical="center"/>
    </xf>
    <xf numFmtId="202" fontId="47" fillId="0" borderId="0" xfId="0" applyNumberFormat="1" applyFont="1" applyFill="1" applyBorder="1" applyAlignment="1">
      <alignment vertical="center"/>
    </xf>
    <xf numFmtId="202" fontId="63" fillId="0" borderId="0" xfId="0" applyNumberFormat="1" applyFont="1" applyFill="1" applyAlignment="1">
      <alignment horizontal="right"/>
    </xf>
    <xf numFmtId="202" fontId="63" fillId="0" borderId="0" xfId="0" applyNumberFormat="1" applyFont="1" applyFill="1"/>
    <xf numFmtId="202" fontId="63" fillId="0" borderId="0" xfId="0" applyNumberFormat="1" applyFont="1" applyFill="1" applyBorder="1" applyAlignment="1">
      <alignment horizontal="right"/>
    </xf>
    <xf numFmtId="202" fontId="46" fillId="0" borderId="17" xfId="0" applyNumberFormat="1" applyFont="1" applyFill="1" applyBorder="1" applyAlignment="1">
      <alignment vertical="center"/>
    </xf>
    <xf numFmtId="177" fontId="40" fillId="0" borderId="5" xfId="0" applyNumberFormat="1" applyFont="1" applyFill="1" applyBorder="1" applyAlignment="1">
      <alignment horizontal="distributed" vertical="center"/>
    </xf>
    <xf numFmtId="202" fontId="46" fillId="0" borderId="19" xfId="0" applyNumberFormat="1" applyFont="1" applyFill="1" applyBorder="1" applyAlignment="1">
      <alignment vertical="center"/>
    </xf>
    <xf numFmtId="202" fontId="63" fillId="0" borderId="19" xfId="0" applyNumberFormat="1" applyFont="1" applyFill="1" applyBorder="1" applyAlignment="1">
      <alignment horizontal="right"/>
    </xf>
    <xf numFmtId="202" fontId="63" fillId="0" borderId="5" xfId="0" applyNumberFormat="1" applyFont="1" applyFill="1" applyBorder="1" applyAlignment="1">
      <alignment horizontal="right"/>
    </xf>
    <xf numFmtId="41" fontId="41" fillId="0" borderId="12" xfId="0" applyNumberFormat="1" applyFont="1" applyFill="1" applyBorder="1" applyAlignment="1">
      <alignment vertical="top"/>
    </xf>
    <xf numFmtId="41" fontId="41" fillId="0" borderId="12" xfId="0" applyNumberFormat="1" applyFont="1" applyFill="1" applyBorder="1" applyAlignment="1">
      <alignment vertical="top" wrapText="1"/>
    </xf>
    <xf numFmtId="0" fontId="32" fillId="0" borderId="0" xfId="0" applyFont="1" applyBorder="1" applyAlignment="1">
      <alignment horizontal="center" vertical="center" wrapText="1"/>
    </xf>
    <xf numFmtId="0" fontId="31" fillId="0" borderId="0" xfId="0" applyFont="1" applyBorder="1" applyAlignment="1">
      <alignment horizontal="center" vertical="center" wrapText="1"/>
    </xf>
    <xf numFmtId="3" fontId="36" fillId="0" borderId="0" xfId="0" applyNumberFormat="1" applyFont="1" applyAlignment="1">
      <alignment horizontal="right" vertical="center"/>
    </xf>
    <xf numFmtId="3" fontId="31" fillId="0" borderId="0" xfId="0" applyNumberFormat="1" applyFont="1" applyAlignment="1">
      <alignment horizontal="right" vertical="center"/>
    </xf>
    <xf numFmtId="3" fontId="31" fillId="0" borderId="0" xfId="0" applyNumberFormat="1" applyFont="1" applyBorder="1" applyAlignment="1">
      <alignment horizontal="right" vertical="center"/>
    </xf>
    <xf numFmtId="0" fontId="30" fillId="0" borderId="0" xfId="0" applyFont="1" applyBorder="1" applyAlignment="1">
      <alignment horizontal="center" vertical="center"/>
    </xf>
    <xf numFmtId="0" fontId="33" fillId="0" borderId="0" xfId="0" applyFont="1" applyBorder="1" applyAlignment="1">
      <alignment horizontal="right" vertical="center"/>
    </xf>
    <xf numFmtId="0" fontId="32" fillId="0" borderId="0" xfId="0" applyFont="1" applyAlignment="1">
      <alignment horizontal="center" vertical="center" wrapText="1"/>
    </xf>
    <xf numFmtId="41" fontId="31" fillId="0" borderId="0" xfId="0" applyNumberFormat="1" applyFont="1" applyAlignment="1">
      <alignment horizontal="right" vertical="center"/>
    </xf>
    <xf numFmtId="41" fontId="31" fillId="0" borderId="0" xfId="0" applyNumberFormat="1" applyFont="1" applyBorder="1" applyAlignment="1">
      <alignment horizontal="right" vertical="center"/>
    </xf>
    <xf numFmtId="41" fontId="40" fillId="0" borderId="0" xfId="0" applyNumberFormat="1" applyFont="1" applyFill="1"/>
    <xf numFmtId="41" fontId="41" fillId="0" borderId="0" xfId="0" applyNumberFormat="1" applyFont="1" applyFill="1" applyBorder="1" applyAlignment="1">
      <alignment horizontal="left" vertical="top" wrapText="1"/>
    </xf>
    <xf numFmtId="41" fontId="37" fillId="0" borderId="0" xfId="0" applyNumberFormat="1" applyFont="1" applyFill="1" applyBorder="1" applyAlignment="1">
      <alignment vertical="center"/>
    </xf>
    <xf numFmtId="0" fontId="41" fillId="0" borderId="17" xfId="0" applyNumberFormat="1" applyFont="1" applyFill="1" applyBorder="1" applyAlignment="1">
      <alignment vertical="center" wrapText="1"/>
    </xf>
    <xf numFmtId="0" fontId="41" fillId="0" borderId="14" xfId="0" applyNumberFormat="1" applyFont="1" applyFill="1" applyBorder="1" applyAlignment="1">
      <alignment vertical="center" wrapText="1"/>
    </xf>
    <xf numFmtId="0" fontId="41" fillId="0" borderId="4" xfId="0" applyNumberFormat="1" applyFont="1" applyFill="1" applyBorder="1" applyAlignment="1">
      <alignment horizontal="center" vertical="center" wrapText="1"/>
    </xf>
    <xf numFmtId="0" fontId="41" fillId="0" borderId="8" xfId="0" applyNumberFormat="1" applyFont="1" applyFill="1" applyBorder="1" applyAlignment="1">
      <alignment horizontal="center" vertical="center" wrapText="1"/>
    </xf>
    <xf numFmtId="202" fontId="48" fillId="0" borderId="18" xfId="0" applyNumberFormat="1" applyFont="1" applyFill="1" applyBorder="1" applyAlignment="1">
      <alignment vertical="center"/>
    </xf>
    <xf numFmtId="202" fontId="48" fillId="0" borderId="18" xfId="0" applyNumberFormat="1" applyFont="1" applyFill="1" applyBorder="1" applyAlignment="1">
      <alignment horizontal="right" vertical="center"/>
    </xf>
    <xf numFmtId="202" fontId="48" fillId="0" borderId="0" xfId="0" applyNumberFormat="1" applyFont="1" applyFill="1" applyBorder="1" applyAlignment="1">
      <alignment horizontal="right" vertical="center"/>
    </xf>
    <xf numFmtId="202" fontId="48" fillId="0" borderId="0" xfId="0" applyNumberFormat="1" applyFont="1" applyFill="1" applyBorder="1" applyAlignment="1">
      <alignment vertical="center"/>
    </xf>
    <xf numFmtId="202" fontId="40" fillId="0" borderId="0" xfId="0" applyNumberFormat="1" applyFont="1" applyFill="1" applyAlignment="1">
      <alignment vertical="center"/>
    </xf>
    <xf numFmtId="202" fontId="40" fillId="0" borderId="0" xfId="0" applyNumberFormat="1" applyFont="1" applyFill="1" applyBorder="1" applyAlignment="1">
      <alignment vertical="center"/>
    </xf>
    <xf numFmtId="202" fontId="40" fillId="0" borderId="0" xfId="0" applyNumberFormat="1" applyFont="1" applyFill="1"/>
    <xf numFmtId="202" fontId="40" fillId="0" borderId="0" xfId="0" applyNumberFormat="1" applyFont="1" applyFill="1" applyAlignment="1">
      <alignment horizontal="right"/>
    </xf>
    <xf numFmtId="202" fontId="40" fillId="0" borderId="0" xfId="0" applyNumberFormat="1" applyFont="1" applyFill="1" applyBorder="1" applyAlignment="1">
      <alignment horizontal="right"/>
    </xf>
    <xf numFmtId="202" fontId="40" fillId="0" borderId="5" xfId="0" applyNumberFormat="1" applyFont="1" applyFill="1" applyBorder="1" applyAlignment="1">
      <alignment vertical="center"/>
    </xf>
    <xf numFmtId="41" fontId="41" fillId="0" borderId="0" xfId="0" applyNumberFormat="1" applyFont="1" applyFill="1" applyBorder="1" applyAlignment="1">
      <alignment vertical="top" wrapText="1"/>
    </xf>
    <xf numFmtId="178" fontId="37" fillId="0" borderId="0" xfId="0" applyNumberFormat="1" applyFont="1" applyFill="1" applyAlignment="1">
      <alignment horizontal="centerContinuous" vertical="center"/>
    </xf>
    <xf numFmtId="177" fontId="37" fillId="0" borderId="0" xfId="0" applyNumberFormat="1" applyFont="1" applyFill="1" applyAlignment="1">
      <alignment horizontal="right" vertical="center"/>
    </xf>
    <xf numFmtId="178" fontId="37" fillId="0" borderId="0" xfId="0" applyNumberFormat="1" applyFont="1" applyFill="1" applyAlignment="1">
      <alignment horizontal="right" vertical="center"/>
    </xf>
    <xf numFmtId="178" fontId="37" fillId="0" borderId="0" xfId="0" applyNumberFormat="1" applyFont="1" applyFill="1" applyAlignment="1">
      <alignment horizontal="left" vertical="center"/>
    </xf>
    <xf numFmtId="178" fontId="37" fillId="0" borderId="0" xfId="0" applyNumberFormat="1" applyFont="1" applyFill="1" applyBorder="1" applyAlignment="1">
      <alignment horizontal="centerContinuous" vertical="center"/>
    </xf>
    <xf numFmtId="178" fontId="37" fillId="0" borderId="0" xfId="0" applyNumberFormat="1" applyFont="1" applyFill="1" applyAlignment="1">
      <alignment vertical="center"/>
    </xf>
    <xf numFmtId="178" fontId="31" fillId="0" borderId="0" xfId="0" applyNumberFormat="1" applyFont="1" applyFill="1" applyAlignment="1">
      <alignment vertical="center"/>
    </xf>
    <xf numFmtId="178" fontId="32" fillId="0" borderId="0" xfId="0" applyNumberFormat="1" applyFont="1" applyFill="1" applyAlignment="1">
      <alignment vertical="center"/>
    </xf>
    <xf numFmtId="178" fontId="32" fillId="0" borderId="0" xfId="0" applyNumberFormat="1" applyFont="1" applyFill="1" applyAlignment="1">
      <alignment horizontal="center" vertical="center"/>
    </xf>
    <xf numFmtId="178" fontId="32" fillId="0" borderId="0" xfId="0" applyNumberFormat="1" applyFont="1" applyFill="1" applyBorder="1" applyAlignment="1">
      <alignment horizontal="right" vertical="center"/>
    </xf>
    <xf numFmtId="178" fontId="31" fillId="0" borderId="5" xfId="0" applyNumberFormat="1" applyFont="1" applyFill="1" applyBorder="1" applyAlignment="1">
      <alignment vertical="center"/>
    </xf>
    <xf numFmtId="178" fontId="31" fillId="0" borderId="0" xfId="0" applyNumberFormat="1" applyFont="1" applyFill="1" applyAlignment="1">
      <alignment horizontal="left" vertical="center"/>
    </xf>
    <xf numFmtId="0" fontId="32" fillId="0" borderId="1" xfId="0" applyNumberFormat="1" applyFont="1" applyFill="1" applyBorder="1" applyAlignment="1">
      <alignment horizontal="center" vertical="center" wrapText="1"/>
    </xf>
    <xf numFmtId="0" fontId="32" fillId="0" borderId="0" xfId="0" applyNumberFormat="1" applyFont="1" applyFill="1" applyAlignment="1">
      <alignment horizontal="center" vertical="center" wrapText="1"/>
    </xf>
    <xf numFmtId="0" fontId="32" fillId="0" borderId="2" xfId="0" applyNumberFormat="1" applyFont="1" applyFill="1" applyBorder="1" applyAlignment="1">
      <alignment horizontal="center" vertical="center" wrapText="1"/>
    </xf>
    <xf numFmtId="0" fontId="32" fillId="0" borderId="3" xfId="0" applyNumberFormat="1" applyFont="1" applyFill="1" applyBorder="1" applyAlignment="1">
      <alignment horizontal="center" vertical="center" wrapText="1"/>
    </xf>
    <xf numFmtId="0" fontId="32" fillId="0" borderId="8" xfId="0" applyNumberFormat="1" applyFont="1" applyFill="1" applyBorder="1" applyAlignment="1">
      <alignment horizontal="center" vertical="center" wrapText="1"/>
    </xf>
    <xf numFmtId="0" fontId="32" fillId="0" borderId="15" xfId="0" applyNumberFormat="1" applyFont="1" applyFill="1" applyBorder="1" applyAlignment="1">
      <alignment horizontal="center" vertical="center" wrapText="1"/>
    </xf>
    <xf numFmtId="0" fontId="32" fillId="0" borderId="4" xfId="0" applyNumberFormat="1" applyFont="1" applyFill="1" applyBorder="1" applyAlignment="1">
      <alignment horizontal="center" vertical="center" wrapText="1"/>
    </xf>
    <xf numFmtId="0" fontId="32" fillId="0" borderId="0" xfId="0" applyNumberFormat="1" applyFont="1" applyFill="1" applyBorder="1" applyAlignment="1">
      <alignment horizontal="center" vertical="center" wrapText="1"/>
    </xf>
    <xf numFmtId="176" fontId="36" fillId="0" borderId="16" xfId="0" applyNumberFormat="1" applyFont="1" applyFill="1" applyBorder="1" applyAlignment="1">
      <alignment horizontal="right" vertical="center"/>
    </xf>
    <xf numFmtId="2" fontId="36" fillId="0" borderId="0" xfId="12" applyNumberFormat="1" applyFont="1" applyFill="1" applyBorder="1" applyAlignment="1">
      <alignment vertical="center"/>
    </xf>
    <xf numFmtId="178" fontId="36" fillId="0" borderId="0" xfId="0" applyNumberFormat="1" applyFont="1" applyFill="1" applyAlignment="1">
      <alignment horizontal="right" vertical="center"/>
    </xf>
    <xf numFmtId="178" fontId="36" fillId="0" borderId="0" xfId="0" applyNumberFormat="1" applyFont="1" applyFill="1" applyAlignment="1">
      <alignment vertical="center"/>
    </xf>
    <xf numFmtId="179" fontId="45" fillId="0" borderId="0" xfId="0" applyNumberFormat="1" applyFont="1" applyFill="1" applyBorder="1" applyAlignment="1">
      <alignment horizontal="right" vertical="center"/>
    </xf>
    <xf numFmtId="2" fontId="36" fillId="0" borderId="0" xfId="11" applyNumberFormat="1" applyFont="1" applyFill="1" applyAlignment="1">
      <alignment horizontal="right" vertical="center"/>
    </xf>
    <xf numFmtId="176" fontId="36" fillId="0" borderId="17" xfId="12" applyNumberFormat="1" applyFont="1" applyFill="1" applyBorder="1" applyAlignment="1">
      <alignment vertical="center"/>
    </xf>
    <xf numFmtId="176" fontId="36" fillId="0" borderId="0" xfId="12" applyNumberFormat="1" applyFont="1" applyFill="1" applyBorder="1" applyAlignment="1">
      <alignment vertical="center"/>
    </xf>
    <xf numFmtId="2" fontId="36" fillId="0" borderId="0" xfId="0" applyNumberFormat="1" applyFont="1" applyFill="1" applyBorder="1" applyAlignment="1">
      <alignment vertical="center"/>
    </xf>
    <xf numFmtId="2" fontId="36" fillId="0" borderId="0" xfId="0" applyNumberFormat="1" applyFont="1" applyFill="1" applyAlignment="1">
      <alignment vertical="center"/>
    </xf>
    <xf numFmtId="178" fontId="36" fillId="0" borderId="0" xfId="0" applyNumberFormat="1" applyFont="1" applyFill="1" applyBorder="1" applyAlignment="1">
      <alignment horizontal="right" vertical="center"/>
    </xf>
    <xf numFmtId="192" fontId="36" fillId="0" borderId="17" xfId="0" applyNumberFormat="1" applyFont="1" applyFill="1" applyBorder="1" applyAlignment="1">
      <alignment vertical="center"/>
    </xf>
    <xf numFmtId="185" fontId="36" fillId="0" borderId="0" xfId="12" applyNumberFormat="1" applyFont="1" applyFill="1" applyBorder="1" applyAlignment="1">
      <alignment vertical="center"/>
    </xf>
    <xf numFmtId="185" fontId="36" fillId="0" borderId="0" xfId="0" applyNumberFormat="1" applyFont="1" applyFill="1" applyBorder="1" applyAlignment="1">
      <alignment vertical="center"/>
    </xf>
    <xf numFmtId="43" fontId="36" fillId="0" borderId="0" xfId="12" applyNumberFormat="1" applyFont="1" applyFill="1" applyBorder="1" applyAlignment="1">
      <alignment horizontal="right" vertical="center"/>
    </xf>
    <xf numFmtId="196" fontId="36" fillId="0" borderId="17" xfId="0" applyNumberFormat="1" applyFont="1" applyFill="1" applyBorder="1" applyAlignment="1">
      <alignment vertical="center"/>
    </xf>
    <xf numFmtId="201" fontId="36" fillId="0" borderId="0" xfId="0" applyNumberFormat="1" applyFont="1" applyFill="1" applyAlignment="1">
      <alignment vertical="center"/>
    </xf>
    <xf numFmtId="201" fontId="36" fillId="0" borderId="0" xfId="0" applyNumberFormat="1" applyFont="1" applyFill="1" applyAlignment="1">
      <alignment horizontal="right" vertical="center"/>
    </xf>
    <xf numFmtId="185" fontId="36" fillId="0" borderId="0" xfId="0" applyNumberFormat="1" applyFont="1" applyFill="1" applyBorder="1" applyAlignment="1">
      <alignment horizontal="right" vertical="center"/>
    </xf>
    <xf numFmtId="209" fontId="36" fillId="0" borderId="0" xfId="0" applyNumberFormat="1" applyFont="1" applyFill="1" applyBorder="1" applyAlignment="1">
      <alignment vertical="center"/>
    </xf>
    <xf numFmtId="185" fontId="36" fillId="0" borderId="0" xfId="0" applyNumberFormat="1" applyFont="1" applyFill="1" applyAlignment="1">
      <alignment vertical="center"/>
    </xf>
    <xf numFmtId="178" fontId="31" fillId="0" borderId="0" xfId="0" applyNumberFormat="1" applyFont="1" applyFill="1" applyAlignment="1">
      <alignment horizontal="right" vertical="center"/>
    </xf>
    <xf numFmtId="178" fontId="31" fillId="0" borderId="2" xfId="0" applyNumberFormat="1" applyFont="1" applyFill="1" applyBorder="1" applyAlignment="1">
      <alignment horizontal="center" vertical="center"/>
    </xf>
    <xf numFmtId="185" fontId="31" fillId="0" borderId="0" xfId="0" applyNumberFormat="1" applyFont="1" applyFill="1" applyAlignment="1">
      <alignment vertical="center"/>
    </xf>
    <xf numFmtId="185" fontId="31" fillId="0" borderId="17" xfId="0" applyNumberFormat="1" applyFont="1" applyFill="1" applyBorder="1" applyAlignment="1">
      <alignment vertical="center"/>
    </xf>
    <xf numFmtId="178" fontId="31" fillId="0" borderId="0" xfId="0" applyNumberFormat="1" applyFont="1" applyFill="1" applyBorder="1" applyAlignment="1">
      <alignment horizontal="right" vertical="center"/>
    </xf>
    <xf numFmtId="178" fontId="31" fillId="0" borderId="0" xfId="0" applyNumberFormat="1" applyFont="1" applyFill="1" applyBorder="1" applyAlignment="1">
      <alignment vertical="center"/>
    </xf>
    <xf numFmtId="185" fontId="31" fillId="0" borderId="19" xfId="0" applyNumberFormat="1" applyFont="1" applyFill="1" applyBorder="1" applyAlignment="1">
      <alignment vertical="center"/>
    </xf>
    <xf numFmtId="185" fontId="31" fillId="0" borderId="5" xfId="0" applyNumberFormat="1" applyFont="1" applyFill="1" applyBorder="1" applyAlignment="1">
      <alignment vertical="center"/>
    </xf>
    <xf numFmtId="41" fontId="41" fillId="0" borderId="0" xfId="0" applyNumberFormat="1" applyFont="1" applyFill="1" applyAlignment="1">
      <alignment horizontal="center"/>
    </xf>
    <xf numFmtId="41" fontId="41" fillId="0" borderId="0" xfId="0" applyNumberFormat="1" applyFont="1" applyFill="1" applyBorder="1"/>
    <xf numFmtId="41" fontId="41" fillId="0" borderId="0" xfId="0" applyNumberFormat="1" applyFont="1" applyFill="1" applyAlignment="1"/>
    <xf numFmtId="41" fontId="41" fillId="0" borderId="12" xfId="0" applyNumberFormat="1" applyFont="1" applyFill="1" applyBorder="1" applyAlignment="1">
      <alignment wrapText="1"/>
    </xf>
    <xf numFmtId="41" fontId="41" fillId="0" borderId="12" xfId="0" applyNumberFormat="1" applyFont="1" applyFill="1" applyBorder="1" applyAlignment="1">
      <alignment horizontal="center" wrapText="1"/>
    </xf>
    <xf numFmtId="178" fontId="34" fillId="0" borderId="0" xfId="0" applyNumberFormat="1" applyFont="1" applyFill="1" applyAlignment="1">
      <alignment vertical="center"/>
    </xf>
    <xf numFmtId="178" fontId="34" fillId="0" borderId="0" xfId="0" applyNumberFormat="1" applyFont="1" applyFill="1" applyAlignment="1">
      <alignment horizontal="center" vertical="center"/>
    </xf>
    <xf numFmtId="2" fontId="37" fillId="0" borderId="0" xfId="0" applyNumberFormat="1" applyFont="1" applyFill="1" applyAlignment="1">
      <alignment horizontal="centerContinuous" vertical="center"/>
    </xf>
    <xf numFmtId="216" fontId="37" fillId="0" borderId="0" xfId="0" applyNumberFormat="1" applyFont="1" applyFill="1" applyBorder="1" applyAlignment="1">
      <alignment horizontal="left" vertical="center"/>
    </xf>
    <xf numFmtId="178" fontId="37" fillId="0" borderId="0" xfId="0" applyNumberFormat="1" applyFont="1" applyFill="1" applyBorder="1" applyAlignment="1">
      <alignment vertical="center"/>
    </xf>
    <xf numFmtId="216" fontId="32" fillId="0" borderId="0" xfId="0" applyNumberFormat="1" applyFont="1" applyFill="1" applyBorder="1" applyAlignment="1">
      <alignment horizontal="right" vertical="center"/>
    </xf>
    <xf numFmtId="2" fontId="31" fillId="0" borderId="0" xfId="0" applyNumberFormat="1" applyFont="1" applyFill="1" applyAlignment="1">
      <alignment vertical="center"/>
    </xf>
    <xf numFmtId="0" fontId="32" fillId="0" borderId="12" xfId="0" applyNumberFormat="1" applyFont="1" applyFill="1" applyBorder="1" applyAlignment="1">
      <alignment horizontal="center" vertical="center" wrapText="1"/>
    </xf>
    <xf numFmtId="0" fontId="32" fillId="0" borderId="21" xfId="0" applyNumberFormat="1" applyFont="1" applyFill="1" applyBorder="1" applyAlignment="1">
      <alignment horizontal="center" vertical="center" wrapText="1"/>
    </xf>
    <xf numFmtId="178" fontId="45" fillId="0" borderId="0" xfId="0" applyNumberFormat="1" applyFont="1" applyFill="1" applyAlignment="1">
      <alignment vertical="center"/>
    </xf>
    <xf numFmtId="178" fontId="40" fillId="0" borderId="0" xfId="0" applyNumberFormat="1" applyFont="1" applyFill="1" applyAlignment="1">
      <alignment vertical="top" wrapText="1"/>
    </xf>
    <xf numFmtId="216" fontId="36" fillId="0" borderId="0" xfId="0" applyNumberFormat="1" applyFont="1" applyFill="1" applyBorder="1" applyAlignment="1">
      <alignment vertical="center"/>
    </xf>
    <xf numFmtId="178" fontId="36" fillId="0" borderId="0" xfId="0" applyNumberFormat="1" applyFont="1" applyFill="1" applyBorder="1" applyAlignment="1">
      <alignment vertical="center"/>
    </xf>
    <xf numFmtId="185" fontId="36" fillId="0" borderId="17" xfId="0" applyNumberFormat="1" applyFont="1" applyFill="1" applyBorder="1" applyAlignment="1">
      <alignment vertical="center"/>
    </xf>
    <xf numFmtId="185" fontId="36" fillId="0" borderId="0" xfId="0" applyNumberFormat="1" applyFont="1" applyFill="1" applyAlignment="1">
      <alignment horizontal="right" vertical="center"/>
    </xf>
    <xf numFmtId="216" fontId="36" fillId="0" borderId="0" xfId="0" applyNumberFormat="1" applyFont="1" applyFill="1" applyBorder="1" applyAlignment="1">
      <alignment horizontal="right" vertical="center"/>
    </xf>
    <xf numFmtId="178" fontId="45" fillId="0" borderId="0" xfId="0" applyNumberFormat="1" applyFont="1" applyFill="1" applyBorder="1" applyAlignment="1">
      <alignment horizontal="left" vertical="center"/>
    </xf>
    <xf numFmtId="201" fontId="36" fillId="0" borderId="17" xfId="0" applyNumberFormat="1" applyFont="1" applyFill="1" applyBorder="1" applyAlignment="1">
      <alignment horizontal="right" vertical="center"/>
    </xf>
    <xf numFmtId="209" fontId="36" fillId="0" borderId="0" xfId="0" applyNumberFormat="1" applyFont="1" applyFill="1" applyAlignment="1">
      <alignment vertical="center"/>
    </xf>
    <xf numFmtId="0" fontId="42" fillId="0" borderId="73" xfId="23" applyFont="1" applyBorder="1" applyAlignment="1">
      <alignment horizontal="center" wrapText="1"/>
    </xf>
    <xf numFmtId="0" fontId="42" fillId="0" borderId="91" xfId="23" applyFont="1" applyBorder="1" applyAlignment="1">
      <alignment horizontal="center" wrapText="1"/>
    </xf>
    <xf numFmtId="0" fontId="42" fillId="0" borderId="96" xfId="23" applyFont="1" applyBorder="1" applyAlignment="1">
      <alignment horizontal="center" wrapText="1"/>
    </xf>
    <xf numFmtId="0" fontId="42" fillId="0" borderId="74" xfId="23" applyFont="1" applyBorder="1" applyAlignment="1">
      <alignment horizontal="center" wrapText="1"/>
    </xf>
    <xf numFmtId="0" fontId="42" fillId="0" borderId="78" xfId="23" applyFont="1" applyBorder="1" applyAlignment="1">
      <alignment horizontal="center" wrapText="1"/>
    </xf>
    <xf numFmtId="0" fontId="42" fillId="0" borderId="92" xfId="23" applyFont="1" applyBorder="1" applyAlignment="1">
      <alignment horizontal="center" wrapText="1"/>
    </xf>
    <xf numFmtId="0" fontId="42" fillId="0" borderId="97" xfId="23" applyFont="1" applyBorder="1" applyAlignment="1">
      <alignment horizontal="center" wrapText="1"/>
    </xf>
    <xf numFmtId="0" fontId="42" fillId="0" borderId="79" xfId="23" applyFont="1" applyBorder="1" applyAlignment="1">
      <alignment horizontal="center" wrapText="1"/>
    </xf>
    <xf numFmtId="178" fontId="32" fillId="0" borderId="0" xfId="0" applyNumberFormat="1" applyFont="1" applyFill="1" applyBorder="1" applyAlignment="1">
      <alignment horizontal="distributed" vertical="center"/>
    </xf>
    <xf numFmtId="178" fontId="31" fillId="0" borderId="0" xfId="0" applyNumberFormat="1" applyFont="1" applyFill="1" applyBorder="1" applyAlignment="1">
      <alignment horizontal="center" vertical="center"/>
    </xf>
    <xf numFmtId="209" fontId="31" fillId="0" borderId="0" xfId="0" applyNumberFormat="1" applyFont="1" applyFill="1" applyAlignment="1">
      <alignment vertical="center"/>
    </xf>
    <xf numFmtId="0" fontId="42" fillId="0" borderId="71" xfId="23" applyFont="1" applyBorder="1" applyAlignment="1">
      <alignment horizontal="left" vertical="top" wrapText="1"/>
    </xf>
    <xf numFmtId="211" fontId="42" fillId="0" borderId="80" xfId="23" applyNumberFormat="1" applyFont="1" applyBorder="1" applyAlignment="1">
      <alignment horizontal="right" vertical="top"/>
    </xf>
    <xf numFmtId="211" fontId="42" fillId="0" borderId="81" xfId="23" applyNumberFormat="1" applyFont="1" applyBorder="1" applyAlignment="1">
      <alignment horizontal="right" vertical="top"/>
    </xf>
    <xf numFmtId="211" fontId="42" fillId="0" borderId="93" xfId="23" applyNumberFormat="1" applyFont="1" applyBorder="1" applyAlignment="1">
      <alignment horizontal="right" vertical="top"/>
    </xf>
    <xf numFmtId="211" fontId="42" fillId="0" borderId="98" xfId="23" applyNumberFormat="1" applyFont="1" applyBorder="1" applyAlignment="1">
      <alignment horizontal="right" vertical="top"/>
    </xf>
    <xf numFmtId="211" fontId="42" fillId="0" borderId="82" xfId="23" applyNumberFormat="1" applyFont="1" applyBorder="1" applyAlignment="1">
      <alignment horizontal="right" vertical="top"/>
    </xf>
    <xf numFmtId="0" fontId="42" fillId="0" borderId="84" xfId="23" applyFont="1" applyBorder="1" applyAlignment="1">
      <alignment horizontal="left" vertical="top" wrapText="1"/>
    </xf>
    <xf numFmtId="211" fontId="42" fillId="0" borderId="85" xfId="23" applyNumberFormat="1" applyFont="1" applyBorder="1" applyAlignment="1">
      <alignment horizontal="right" vertical="top"/>
    </xf>
    <xf numFmtId="211" fontId="42" fillId="0" borderId="86" xfId="23" applyNumberFormat="1" applyFont="1" applyBorder="1" applyAlignment="1">
      <alignment horizontal="right" vertical="top"/>
    </xf>
    <xf numFmtId="211" fontId="42" fillId="0" borderId="94" xfId="23" applyNumberFormat="1" applyFont="1" applyBorder="1" applyAlignment="1">
      <alignment horizontal="right" vertical="top"/>
    </xf>
    <xf numFmtId="211" fontId="42" fillId="0" borderId="99" xfId="23" applyNumberFormat="1" applyFont="1" applyBorder="1" applyAlignment="1">
      <alignment horizontal="right" vertical="top"/>
    </xf>
    <xf numFmtId="211" fontId="42" fillId="0" borderId="87" xfId="23" applyNumberFormat="1" applyFont="1" applyBorder="1" applyAlignment="1">
      <alignment horizontal="right" vertical="top"/>
    </xf>
    <xf numFmtId="178" fontId="38" fillId="0" borderId="0" xfId="0" applyNumberFormat="1" applyFont="1" applyFill="1" applyBorder="1" applyAlignment="1">
      <alignment horizontal="distributed" vertical="center"/>
    </xf>
    <xf numFmtId="178" fontId="36" fillId="0" borderId="0" xfId="0" applyNumberFormat="1" applyFont="1" applyFill="1" applyBorder="1" applyAlignment="1">
      <alignment horizontal="distributed" vertical="center"/>
    </xf>
    <xf numFmtId="178" fontId="31" fillId="0" borderId="0" xfId="0" applyNumberFormat="1" applyFont="1" applyFill="1" applyBorder="1" applyAlignment="1">
      <alignment horizontal="distributed" vertical="center"/>
    </xf>
    <xf numFmtId="209" fontId="31" fillId="0" borderId="17" xfId="0" applyNumberFormat="1" applyFont="1" applyFill="1" applyBorder="1" applyAlignment="1">
      <alignment vertical="center"/>
    </xf>
    <xf numFmtId="209" fontId="31" fillId="0" borderId="0" xfId="0" applyNumberFormat="1" applyFont="1" applyFill="1" applyBorder="1" applyAlignment="1">
      <alignment vertical="center"/>
    </xf>
    <xf numFmtId="178" fontId="31" fillId="0" borderId="5" xfId="0" applyNumberFormat="1" applyFont="1" applyFill="1" applyBorder="1" applyAlignment="1">
      <alignment horizontal="center" vertical="center"/>
    </xf>
    <xf numFmtId="178" fontId="31" fillId="0" borderId="6" xfId="0" applyNumberFormat="1" applyFont="1" applyFill="1" applyBorder="1" applyAlignment="1">
      <alignment horizontal="center" vertical="center"/>
    </xf>
    <xf numFmtId="209" fontId="31" fillId="0" borderId="19" xfId="0" applyNumberFormat="1" applyFont="1" applyFill="1" applyBorder="1" applyAlignment="1">
      <alignment vertical="center"/>
    </xf>
    <xf numFmtId="209" fontId="31" fillId="0" borderId="5" xfId="0" applyNumberFormat="1" applyFont="1" applyFill="1" applyBorder="1" applyAlignment="1">
      <alignment vertical="center"/>
    </xf>
    <xf numFmtId="216" fontId="41" fillId="0" borderId="0" xfId="0" applyNumberFormat="1" applyFont="1" applyFill="1" applyBorder="1"/>
    <xf numFmtId="216" fontId="31" fillId="0" borderId="0" xfId="0" applyNumberFormat="1" applyFont="1" applyFill="1" applyBorder="1" applyAlignment="1">
      <alignment vertical="center"/>
    </xf>
    <xf numFmtId="0" fontId="58" fillId="0" borderId="43" xfId="0" applyFont="1" applyBorder="1" applyAlignment="1">
      <alignment horizontal="center" vertical="center" wrapText="1"/>
    </xf>
    <xf numFmtId="0" fontId="58" fillId="0" borderId="37" xfId="0" applyFont="1" applyBorder="1" applyAlignment="1">
      <alignment horizontal="center" vertical="center" wrapText="1"/>
    </xf>
    <xf numFmtId="0" fontId="33" fillId="0" borderId="57" xfId="0" applyFont="1" applyBorder="1" applyAlignment="1">
      <alignment horizontal="center" vertical="center" wrapText="1"/>
    </xf>
    <xf numFmtId="0" fontId="32" fillId="0" borderId="36" xfId="0" applyFont="1" applyBorder="1" applyAlignment="1">
      <alignment horizontal="center" vertical="center" wrapText="1"/>
    </xf>
    <xf numFmtId="0" fontId="32" fillId="0" borderId="50" xfId="0" applyFont="1" applyBorder="1" applyAlignment="1">
      <alignment vertical="center" wrapText="1"/>
    </xf>
    <xf numFmtId="177" fontId="34" fillId="0" borderId="0" xfId="9" applyNumberFormat="1" applyFont="1" applyFill="1"/>
    <xf numFmtId="0" fontId="31" fillId="0" borderId="37" xfId="0" applyFont="1" applyBorder="1" applyAlignment="1">
      <alignment horizontal="center" vertical="center" wrapText="1"/>
    </xf>
    <xf numFmtId="0" fontId="34" fillId="0" borderId="57" xfId="0" applyFont="1" applyBorder="1" applyAlignment="1">
      <alignment horizontal="center" vertical="center" wrapText="1"/>
    </xf>
    <xf numFmtId="0" fontId="32" fillId="0" borderId="53" xfId="0" applyFont="1" applyBorder="1" applyAlignment="1">
      <alignment vertical="center" wrapText="1"/>
    </xf>
    <xf numFmtId="0" fontId="31" fillId="0" borderId="52" xfId="0" applyFont="1" applyBorder="1" applyAlignment="1">
      <alignment vertical="center" wrapText="1"/>
    </xf>
    <xf numFmtId="0" fontId="31" fillId="0" borderId="47" xfId="0" applyFont="1" applyBorder="1" applyAlignment="1">
      <alignment horizontal="center" vertical="center" wrapText="1"/>
    </xf>
    <xf numFmtId="0" fontId="31" fillId="0" borderId="5" xfId="0" applyFont="1" applyBorder="1" applyAlignment="1">
      <alignment horizontal="center" vertical="center" wrapText="1"/>
    </xf>
    <xf numFmtId="0" fontId="32" fillId="0" borderId="5" xfId="0" applyFont="1" applyBorder="1" applyAlignment="1">
      <alignment horizontal="center" vertical="center" wrapText="1"/>
    </xf>
    <xf numFmtId="0" fontId="31" fillId="0" borderId="35" xfId="0" applyFont="1" applyBorder="1" applyAlignment="1">
      <alignment vertical="center" wrapText="1"/>
    </xf>
    <xf numFmtId="0" fontId="34" fillId="0" borderId="40" xfId="0" applyFont="1" applyBorder="1" applyAlignment="1">
      <alignment vertical="center" wrapText="1"/>
    </xf>
    <xf numFmtId="185" fontId="28" fillId="0" borderId="0" xfId="0" applyNumberFormat="1" applyFont="1" applyAlignment="1">
      <alignment horizontal="right" vertical="center" wrapText="1"/>
    </xf>
    <xf numFmtId="176" fontId="28" fillId="0" borderId="0" xfId="0" applyNumberFormat="1" applyFont="1" applyAlignment="1">
      <alignment horizontal="right" vertical="center"/>
    </xf>
    <xf numFmtId="3" fontId="28" fillId="0" borderId="12" xfId="0" applyNumberFormat="1" applyFont="1" applyBorder="1" applyAlignment="1">
      <alignment horizontal="right" vertical="center" wrapText="1"/>
    </xf>
    <xf numFmtId="185" fontId="34" fillId="0" borderId="53" xfId="0" applyNumberFormat="1" applyFont="1" applyBorder="1" applyAlignment="1">
      <alignment horizontal="right" vertical="center" wrapText="1"/>
    </xf>
    <xf numFmtId="176" fontId="34" fillId="0" borderId="0" xfId="0" applyNumberFormat="1" applyFont="1" applyBorder="1" applyAlignment="1">
      <alignment horizontal="right" vertical="center"/>
    </xf>
    <xf numFmtId="3" fontId="34" fillId="0" borderId="0" xfId="0" applyNumberFormat="1" applyFont="1" applyAlignment="1">
      <alignment vertical="center" wrapText="1"/>
    </xf>
    <xf numFmtId="0" fontId="28" fillId="0" borderId="0" xfId="0" applyFont="1" applyAlignment="1">
      <alignment vertical="center" wrapText="1"/>
    </xf>
    <xf numFmtId="3" fontId="28" fillId="0" borderId="0" xfId="0" applyNumberFormat="1" applyFont="1" applyAlignment="1">
      <alignment vertical="center" wrapText="1"/>
    </xf>
    <xf numFmtId="0" fontId="30" fillId="0" borderId="47" xfId="0" applyFont="1" applyBorder="1" applyAlignment="1">
      <alignment horizontal="justify" vertical="center" wrapText="1"/>
    </xf>
    <xf numFmtId="185" fontId="34" fillId="0" borderId="40" xfId="0" applyNumberFormat="1" applyFont="1" applyBorder="1" applyAlignment="1">
      <alignment horizontal="right" vertical="center" wrapText="1"/>
    </xf>
    <xf numFmtId="0" fontId="28" fillId="0" borderId="5" xfId="0" applyFont="1" applyBorder="1" applyAlignment="1">
      <alignment horizontal="right" vertical="center" wrapText="1"/>
    </xf>
    <xf numFmtId="176" fontId="34" fillId="0" borderId="5" xfId="0" applyNumberFormat="1" applyFont="1" applyBorder="1" applyAlignment="1">
      <alignment horizontal="right" vertical="center"/>
    </xf>
    <xf numFmtId="0" fontId="34" fillId="0" borderId="37" xfId="0" applyFont="1" applyBorder="1" applyAlignment="1">
      <alignment horizontal="justify" vertical="center" wrapText="1"/>
    </xf>
    <xf numFmtId="0" fontId="42" fillId="0" borderId="75" xfId="23" applyFont="1" applyBorder="1" applyAlignment="1">
      <alignment horizontal="left" vertical="top" wrapText="1"/>
    </xf>
    <xf numFmtId="0" fontId="42" fillId="0" borderId="76" xfId="23" applyFont="1" applyBorder="1" applyAlignment="1">
      <alignment horizontal="left" vertical="top" wrapText="1"/>
    </xf>
    <xf numFmtId="211" fontId="42" fillId="0" borderId="88" xfId="23" applyNumberFormat="1" applyFont="1" applyBorder="1" applyAlignment="1">
      <alignment horizontal="right" vertical="top"/>
    </xf>
    <xf numFmtId="211" fontId="42" fillId="0" borderId="89" xfId="23" applyNumberFormat="1" applyFont="1" applyBorder="1" applyAlignment="1">
      <alignment horizontal="right" vertical="top"/>
    </xf>
    <xf numFmtId="211" fontId="42" fillId="0" borderId="95" xfId="23" applyNumberFormat="1" applyFont="1" applyBorder="1" applyAlignment="1">
      <alignment horizontal="right" vertical="top"/>
    </xf>
    <xf numFmtId="211" fontId="42" fillId="0" borderId="100" xfId="23" applyNumberFormat="1" applyFont="1" applyBorder="1" applyAlignment="1">
      <alignment horizontal="right" vertical="top"/>
    </xf>
    <xf numFmtId="211" fontId="42" fillId="0" borderId="90" xfId="23" applyNumberFormat="1" applyFont="1" applyBorder="1" applyAlignment="1">
      <alignment horizontal="right" vertical="top"/>
    </xf>
    <xf numFmtId="0" fontId="34" fillId="0" borderId="38" xfId="0" applyFont="1" applyBorder="1" applyAlignment="1">
      <alignment horizontal="justify" vertical="center" wrapText="1"/>
    </xf>
    <xf numFmtId="3" fontId="34" fillId="0" borderId="46" xfId="0" applyNumberFormat="1" applyFont="1" applyBorder="1" applyAlignment="1">
      <alignment horizontal="right" vertical="center" wrapText="1"/>
    </xf>
    <xf numFmtId="3" fontId="34" fillId="0" borderId="46" xfId="0" applyNumberFormat="1" applyFont="1" applyBorder="1" applyAlignment="1">
      <alignment vertical="center" wrapText="1"/>
    </xf>
    <xf numFmtId="177" fontId="37" fillId="0" borderId="0" xfId="8" applyNumberFormat="1" applyFont="1" applyFill="1" applyAlignment="1">
      <alignment horizontal="right" vertical="top"/>
    </xf>
    <xf numFmtId="177" fontId="37" fillId="0" borderId="0" xfId="8" applyNumberFormat="1" applyFont="1" applyFill="1" applyAlignment="1">
      <alignment horizontal="right" vertical="center"/>
    </xf>
    <xf numFmtId="177" fontId="32" fillId="0" borderId="0" xfId="8" applyNumberFormat="1" applyFont="1" applyFill="1" applyAlignment="1">
      <alignment horizontal="center"/>
    </xf>
    <xf numFmtId="0" fontId="32" fillId="0" borderId="1" xfId="8" applyNumberFormat="1" applyFont="1" applyFill="1" applyBorder="1" applyAlignment="1">
      <alignment horizontal="center" vertical="center" wrapText="1"/>
    </xf>
    <xf numFmtId="0" fontId="32" fillId="0" borderId="4" xfId="8" applyNumberFormat="1" applyFont="1" applyFill="1" applyBorder="1" applyAlignment="1">
      <alignment horizontal="centerContinuous" vertical="center"/>
    </xf>
    <xf numFmtId="0" fontId="32" fillId="0" borderId="14" xfId="8" applyNumberFormat="1" applyFont="1" applyFill="1" applyBorder="1" applyAlignment="1">
      <alignment horizontal="centerContinuous" vertical="center"/>
    </xf>
    <xf numFmtId="0" fontId="31" fillId="0" borderId="0" xfId="8" applyNumberFormat="1" applyFont="1" applyFill="1"/>
    <xf numFmtId="0" fontId="32" fillId="0" borderId="2" xfId="8" applyNumberFormat="1" applyFont="1" applyFill="1" applyBorder="1" applyAlignment="1">
      <alignment horizontal="center" vertical="center" wrapText="1"/>
    </xf>
    <xf numFmtId="0" fontId="32" fillId="0" borderId="3" xfId="8" applyNumberFormat="1" applyFont="1" applyFill="1" applyBorder="1" applyAlignment="1">
      <alignment horizontal="center" vertical="center" wrapText="1"/>
    </xf>
    <xf numFmtId="183" fontId="36" fillId="0" borderId="0" xfId="8" applyNumberFormat="1" applyFont="1" applyFill="1" applyBorder="1"/>
    <xf numFmtId="41" fontId="36" fillId="0" borderId="0" xfId="8" applyNumberFormat="1" applyFont="1" applyFill="1" applyBorder="1" applyAlignment="1">
      <alignment horizontal="right"/>
    </xf>
    <xf numFmtId="41" fontId="39" fillId="0" borderId="0" xfId="0" applyNumberFormat="1" applyFont="1" applyFill="1" applyBorder="1" applyAlignment="1">
      <alignment horizontal="distributed" vertical="center"/>
    </xf>
    <xf numFmtId="0" fontId="31" fillId="0" borderId="0" xfId="0" applyFont="1" applyFill="1" applyBorder="1"/>
    <xf numFmtId="189" fontId="40" fillId="0" borderId="0" xfId="8" applyNumberFormat="1" applyFont="1" applyFill="1"/>
    <xf numFmtId="189" fontId="40" fillId="0" borderId="0" xfId="8" applyNumberFormat="1" applyFont="1" applyFill="1" applyAlignment="1">
      <alignment horizontal="center"/>
    </xf>
    <xf numFmtId="189" fontId="40" fillId="0" borderId="0" xfId="0" applyNumberFormat="1" applyFont="1" applyFill="1"/>
    <xf numFmtId="189" fontId="40" fillId="0" borderId="0" xfId="0" applyNumberFormat="1" applyFont="1" applyFill="1" applyBorder="1"/>
    <xf numFmtId="186" fontId="31" fillId="0" borderId="0" xfId="0" applyNumberFormat="1" applyFont="1" applyFill="1" applyBorder="1" applyAlignment="1" applyProtection="1">
      <alignment vertical="center"/>
    </xf>
    <xf numFmtId="177" fontId="40" fillId="0" borderId="0" xfId="8" applyNumberFormat="1" applyFont="1" applyFill="1"/>
    <xf numFmtId="177" fontId="40" fillId="0" borderId="0" xfId="8" applyNumberFormat="1" applyFont="1" applyFill="1" applyAlignment="1">
      <alignment horizontal="center"/>
    </xf>
    <xf numFmtId="0" fontId="40" fillId="0" borderId="0" xfId="0" applyFont="1" applyFill="1"/>
    <xf numFmtId="0" fontId="40" fillId="0" borderId="0" xfId="0" applyFont="1" applyFill="1" applyBorder="1"/>
    <xf numFmtId="0" fontId="63" fillId="0" borderId="0" xfId="8" applyNumberFormat="1" applyFont="1" applyFill="1" applyAlignment="1">
      <alignment vertical="top" wrapText="1"/>
    </xf>
    <xf numFmtId="177" fontId="34" fillId="0" borderId="5" xfId="8" applyNumberFormat="1" applyFont="1" applyFill="1" applyBorder="1"/>
    <xf numFmtId="0" fontId="32" fillId="0" borderId="37" xfId="0" applyFont="1" applyBorder="1" applyAlignment="1">
      <alignment vertical="center" wrapText="1"/>
    </xf>
    <xf numFmtId="0" fontId="31" fillId="0" borderId="0" xfId="0" applyFont="1" applyBorder="1" applyAlignment="1">
      <alignment vertical="center" wrapText="1"/>
    </xf>
    <xf numFmtId="0" fontId="31" fillId="0" borderId="60" xfId="0" applyFont="1" applyBorder="1" applyAlignment="1">
      <alignment vertical="center" wrapText="1"/>
    </xf>
    <xf numFmtId="0" fontId="31" fillId="0" borderId="68" xfId="0" applyFont="1" applyBorder="1" applyAlignment="1">
      <alignment vertical="center" wrapText="1"/>
    </xf>
    <xf numFmtId="0" fontId="31" fillId="0" borderId="0" xfId="0" applyFont="1" applyAlignment="1">
      <alignment horizontal="center" vertical="center" wrapText="1"/>
    </xf>
    <xf numFmtId="0" fontId="41" fillId="0" borderId="47" xfId="0" applyFont="1" applyBorder="1" applyAlignment="1">
      <alignment horizontal="center" vertical="center" wrapText="1"/>
    </xf>
    <xf numFmtId="0" fontId="31" fillId="0" borderId="5" xfId="0" applyFont="1" applyBorder="1" applyAlignment="1">
      <alignment vertical="center" wrapText="1"/>
    </xf>
    <xf numFmtId="0" fontId="31" fillId="0" borderId="62" xfId="0" applyFont="1" applyBorder="1" applyAlignment="1">
      <alignment vertical="center" wrapText="1"/>
    </xf>
    <xf numFmtId="0" fontId="31" fillId="0" borderId="63" xfId="0" applyFont="1" applyBorder="1" applyAlignment="1">
      <alignment vertical="center" wrapText="1"/>
    </xf>
    <xf numFmtId="3" fontId="36" fillId="0" borderId="46" xfId="0" applyNumberFormat="1" applyFont="1" applyBorder="1" applyAlignment="1">
      <alignment horizontal="right" vertical="center" wrapText="1"/>
    </xf>
    <xf numFmtId="176" fontId="31" fillId="0" borderId="46" xfId="0" applyNumberFormat="1" applyFont="1" applyBorder="1" applyAlignment="1">
      <alignment horizontal="right" vertical="center" wrapText="1"/>
    </xf>
    <xf numFmtId="3" fontId="31" fillId="0" borderId="46" xfId="0" applyNumberFormat="1" applyFont="1" applyBorder="1" applyAlignment="1">
      <alignment horizontal="right" vertical="center" wrapText="1"/>
    </xf>
    <xf numFmtId="3" fontId="31" fillId="0" borderId="46" xfId="0" quotePrefix="1" applyNumberFormat="1" applyFont="1" applyBorder="1" applyAlignment="1">
      <alignment horizontal="right" vertical="center" wrapText="1"/>
    </xf>
    <xf numFmtId="0" fontId="32" fillId="0" borderId="47" xfId="0" applyFont="1" applyBorder="1" applyAlignment="1">
      <alignment vertical="center" wrapText="1"/>
    </xf>
    <xf numFmtId="176" fontId="28" fillId="0" borderId="0" xfId="0" applyNumberFormat="1" applyFont="1" applyAlignment="1">
      <alignment horizontal="right" vertical="center" wrapText="1"/>
    </xf>
    <xf numFmtId="0" fontId="28" fillId="0" borderId="12" xfId="0" applyFont="1" applyBorder="1" applyAlignment="1">
      <alignment horizontal="right" vertical="center" wrapText="1"/>
    </xf>
    <xf numFmtId="0" fontId="34" fillId="0" borderId="38" xfId="0" applyFont="1" applyBorder="1" applyAlignment="1">
      <alignment horizontal="center" vertical="center" wrapText="1"/>
    </xf>
    <xf numFmtId="176" fontId="34" fillId="0" borderId="0" xfId="0" applyNumberFormat="1" applyFont="1" applyBorder="1" applyAlignment="1">
      <alignment horizontal="right" vertical="center" wrapText="1"/>
    </xf>
    <xf numFmtId="0" fontId="33" fillId="0" borderId="0" xfId="0" applyFont="1" applyAlignment="1">
      <alignment horizontal="center" vertical="center" wrapText="1"/>
    </xf>
    <xf numFmtId="0" fontId="34" fillId="0" borderId="36" xfId="0" applyFont="1" applyBorder="1" applyAlignment="1">
      <alignment horizontal="center" vertical="center" wrapText="1"/>
    </xf>
    <xf numFmtId="41" fontId="31" fillId="0" borderId="46" xfId="0" applyNumberFormat="1" applyFont="1" applyBorder="1" applyAlignment="1">
      <alignment horizontal="right" vertical="center" wrapText="1"/>
    </xf>
    <xf numFmtId="0" fontId="33" fillId="0" borderId="47" xfId="0" applyFont="1" applyBorder="1" applyAlignment="1">
      <alignment horizontal="justify" vertical="center" wrapText="1"/>
    </xf>
    <xf numFmtId="0" fontId="28" fillId="0" borderId="37" xfId="0" applyFont="1" applyBorder="1" applyAlignment="1">
      <alignment horizontal="justify" vertical="center" wrapText="1"/>
    </xf>
    <xf numFmtId="41" fontId="28" fillId="0" borderId="0" xfId="0" applyNumberFormat="1" applyFont="1" applyAlignment="1">
      <alignment horizontal="right" vertical="center" wrapText="1"/>
    </xf>
    <xf numFmtId="0" fontId="33" fillId="0" borderId="37" xfId="0" applyFont="1" applyBorder="1" applyAlignment="1">
      <alignment horizontal="left" vertical="center" wrapText="1"/>
    </xf>
    <xf numFmtId="189" fontId="34" fillId="0" borderId="0" xfId="0" applyNumberFormat="1" applyFont="1" applyAlignment="1">
      <alignment horizontal="right" vertical="center" wrapText="1"/>
    </xf>
    <xf numFmtId="41" fontId="34" fillId="0" borderId="0" xfId="0" applyNumberFormat="1" applyFont="1" applyAlignment="1">
      <alignment horizontal="right" vertical="center" wrapText="1"/>
    </xf>
    <xf numFmtId="0" fontId="59" fillId="0" borderId="48" xfId="0" applyFont="1" applyBorder="1" applyAlignment="1">
      <alignment horizontal="justify" vertical="center" wrapText="1"/>
    </xf>
    <xf numFmtId="0" fontId="34" fillId="0" borderId="34" xfId="0" applyFont="1" applyBorder="1" applyAlignment="1">
      <alignment horizontal="center" vertical="center" wrapText="1"/>
    </xf>
    <xf numFmtId="207" fontId="36" fillId="0" borderId="48" xfId="0" applyNumberFormat="1" applyFont="1" applyBorder="1" applyAlignment="1">
      <alignment horizontal="right" vertical="center" wrapText="1"/>
    </xf>
    <xf numFmtId="0" fontId="59" fillId="0" borderId="0" xfId="0" applyFont="1" applyAlignment="1">
      <alignment horizontal="justify" vertical="center" wrapText="1"/>
    </xf>
    <xf numFmtId="207" fontId="31" fillId="0" borderId="5" xfId="0" applyNumberFormat="1" applyFont="1" applyBorder="1" applyAlignment="1">
      <alignment horizontal="right" vertical="center" wrapText="1"/>
    </xf>
    <xf numFmtId="207" fontId="31" fillId="0" borderId="0" xfId="8" applyNumberFormat="1" applyFont="1" applyFill="1"/>
    <xf numFmtId="189" fontId="28" fillId="0" borderId="0" xfId="0" applyNumberFormat="1" applyFont="1" applyAlignment="1">
      <alignment horizontal="right" vertical="center" wrapText="1"/>
    </xf>
    <xf numFmtId="0" fontId="33" fillId="0" borderId="38" xfId="0" applyFont="1" applyBorder="1" applyAlignment="1">
      <alignment horizontal="left" vertical="center" wrapText="1"/>
    </xf>
    <xf numFmtId="189" fontId="34" fillId="0" borderId="46" xfId="0" applyNumberFormat="1" applyFont="1" applyBorder="1" applyAlignment="1">
      <alignment horizontal="right" vertical="center" wrapText="1"/>
    </xf>
    <xf numFmtId="41" fontId="34" fillId="0" borderId="46" xfId="0" applyNumberFormat="1" applyFont="1" applyBorder="1" applyAlignment="1">
      <alignment horizontal="right" vertical="center" wrapText="1"/>
    </xf>
    <xf numFmtId="214" fontId="28" fillId="0" borderId="0" xfId="0" applyNumberFormat="1" applyFont="1" applyAlignment="1">
      <alignment horizontal="right" vertical="center" wrapText="1"/>
    </xf>
    <xf numFmtId="214" fontId="34" fillId="0" borderId="0" xfId="0" applyNumberFormat="1" applyFont="1" applyAlignment="1">
      <alignment horizontal="right" vertical="center" wrapText="1"/>
    </xf>
    <xf numFmtId="214" fontId="34" fillId="0" borderId="46" xfId="0" applyNumberFormat="1" applyFont="1" applyBorder="1" applyAlignment="1">
      <alignment horizontal="right" vertical="center" wrapText="1"/>
    </xf>
    <xf numFmtId="177" fontId="37" fillId="0" borderId="0" xfId="8" applyNumberFormat="1" applyFont="1" applyFill="1" applyAlignment="1">
      <alignment horizontal="left" vertical="center"/>
    </xf>
    <xf numFmtId="0" fontId="32" fillId="0" borderId="0" xfId="8" applyNumberFormat="1" applyFont="1" applyFill="1" applyAlignment="1">
      <alignment wrapText="1"/>
    </xf>
    <xf numFmtId="196" fontId="36" fillId="0" borderId="0" xfId="8" applyNumberFormat="1" applyFont="1" applyFill="1" applyBorder="1" applyAlignment="1">
      <alignment horizontal="right" vertical="center"/>
    </xf>
    <xf numFmtId="201" fontId="36" fillId="0" borderId="17" xfId="8" applyNumberFormat="1" applyFont="1" applyFill="1" applyBorder="1" applyAlignment="1">
      <alignment vertical="center"/>
    </xf>
    <xf numFmtId="201" fontId="36" fillId="0" borderId="0" xfId="8" applyNumberFormat="1" applyFont="1" applyFill="1" applyBorder="1" applyAlignment="1">
      <alignment vertical="center"/>
    </xf>
    <xf numFmtId="189" fontId="31" fillId="0" borderId="0" xfId="0" applyNumberFormat="1" applyFont="1" applyFill="1"/>
    <xf numFmtId="201" fontId="31" fillId="0" borderId="5" xfId="8" applyNumberFormat="1" applyFont="1" applyFill="1" applyBorder="1" applyAlignment="1">
      <alignment vertical="center"/>
    </xf>
    <xf numFmtId="0" fontId="43" fillId="0" borderId="0" xfId="22" applyFont="1"/>
    <xf numFmtId="0" fontId="34" fillId="0" borderId="35" xfId="0" applyFont="1" applyBorder="1" applyAlignment="1">
      <alignment horizontal="center" vertical="center" wrapText="1"/>
    </xf>
    <xf numFmtId="0" fontId="30" fillId="0" borderId="36" xfId="0" applyFont="1" applyBorder="1" applyAlignment="1">
      <alignment horizontal="justify" vertical="center" wrapText="1"/>
    </xf>
    <xf numFmtId="3" fontId="36" fillId="0" borderId="12" xfId="0" applyNumberFormat="1" applyFont="1" applyBorder="1" applyAlignment="1">
      <alignment horizontal="right" vertical="center" wrapText="1"/>
    </xf>
    <xf numFmtId="3" fontId="36" fillId="0" borderId="12" xfId="0" applyNumberFormat="1" applyFont="1" applyBorder="1" applyAlignment="1">
      <alignment vertical="center" wrapText="1"/>
    </xf>
    <xf numFmtId="3" fontId="36" fillId="0" borderId="0" xfId="0" applyNumberFormat="1" applyFont="1" applyBorder="1" applyAlignment="1">
      <alignment horizontal="right" vertical="center" wrapText="1"/>
    </xf>
    <xf numFmtId="3" fontId="36" fillId="0" borderId="0" xfId="0" applyNumberFormat="1" applyFont="1" applyBorder="1" applyAlignment="1">
      <alignment vertical="center" wrapText="1"/>
    </xf>
    <xf numFmtId="0" fontId="31" fillId="0" borderId="0" xfId="0" applyFont="1" applyBorder="1" applyAlignment="1">
      <alignment horizontal="right" vertical="center" wrapText="1"/>
    </xf>
    <xf numFmtId="3" fontId="31" fillId="0" borderId="0" xfId="0" applyNumberFormat="1" applyFont="1" applyBorder="1" applyAlignment="1">
      <alignment vertical="center" wrapText="1"/>
    </xf>
    <xf numFmtId="3" fontId="31" fillId="0" borderId="0" xfId="0" applyNumberFormat="1" applyFont="1" applyAlignment="1">
      <alignment horizontal="right" vertical="center" wrapText="1"/>
    </xf>
    <xf numFmtId="0" fontId="32" fillId="0" borderId="0" xfId="0" applyFont="1" applyAlignment="1">
      <alignment horizontal="right" vertical="center" wrapText="1"/>
    </xf>
    <xf numFmtId="3" fontId="36" fillId="0" borderId="5" xfId="0" applyNumberFormat="1" applyFont="1" applyBorder="1" applyAlignment="1">
      <alignment horizontal="right" vertical="center" wrapText="1"/>
    </xf>
    <xf numFmtId="3" fontId="36" fillId="0" borderId="5" xfId="0" applyNumberFormat="1" applyFont="1" applyBorder="1" applyAlignment="1">
      <alignment vertical="center" wrapText="1"/>
    </xf>
    <xf numFmtId="177" fontId="36" fillId="0" borderId="2" xfId="40" applyNumberFormat="1" applyFont="1" applyFill="1" applyBorder="1" applyAlignment="1">
      <alignment horizontal="center" vertical="center"/>
    </xf>
    <xf numFmtId="177" fontId="32" fillId="0" borderId="1" xfId="8" applyNumberFormat="1" applyFont="1" applyFill="1" applyBorder="1" applyAlignment="1">
      <alignment horizontal="center" vertical="center" wrapText="1"/>
    </xf>
    <xf numFmtId="177" fontId="31" fillId="0" borderId="0" xfId="8" applyNumberFormat="1" applyFont="1" applyFill="1" applyAlignment="1">
      <alignment horizontal="right" vertical="center"/>
    </xf>
    <xf numFmtId="177" fontId="32" fillId="0" borderId="0" xfId="8" applyNumberFormat="1" applyFont="1" applyFill="1" applyAlignment="1">
      <alignment vertical="top"/>
    </xf>
    <xf numFmtId="177" fontId="32" fillId="0" borderId="12" xfId="8" applyNumberFormat="1" applyFont="1" applyFill="1" applyBorder="1" applyAlignment="1">
      <alignment horizontal="left" vertical="top"/>
    </xf>
    <xf numFmtId="177" fontId="32" fillId="0" borderId="0" xfId="8" applyNumberFormat="1" applyFont="1" applyFill="1" applyBorder="1" applyAlignment="1">
      <alignment horizontal="left" vertical="top"/>
    </xf>
    <xf numFmtId="0" fontId="31" fillId="0" borderId="42" xfId="0" applyFont="1" applyBorder="1" applyAlignment="1">
      <alignment horizontal="center" vertical="center" wrapText="1"/>
    </xf>
    <xf numFmtId="0" fontId="31" fillId="0" borderId="0" xfId="0" applyFont="1" applyAlignment="1">
      <alignment vertical="center" wrapText="1"/>
    </xf>
    <xf numFmtId="0" fontId="28" fillId="0" borderId="37" xfId="0" applyFont="1" applyBorder="1" applyAlignment="1">
      <alignment horizontal="center" vertical="center" wrapText="1"/>
    </xf>
    <xf numFmtId="1" fontId="34" fillId="0" borderId="0" xfId="0" applyNumberFormat="1" applyFont="1" applyAlignment="1">
      <alignment horizontal="right" vertical="center" wrapText="1"/>
    </xf>
    <xf numFmtId="0" fontId="53" fillId="0" borderId="37" xfId="0" applyFont="1" applyBorder="1" applyAlignment="1">
      <alignment horizontal="justify" vertical="center" wrapText="1"/>
    </xf>
    <xf numFmtId="177" fontId="34" fillId="0" borderId="0" xfId="40" applyNumberFormat="1" applyFont="1" applyFill="1"/>
    <xf numFmtId="0" fontId="33" fillId="0" borderId="38" xfId="0" applyFont="1" applyBorder="1" applyAlignment="1">
      <alignment horizontal="justify" vertical="center" wrapText="1"/>
    </xf>
    <xf numFmtId="0" fontId="34" fillId="0" borderId="0" xfId="0" applyFont="1" applyBorder="1" applyAlignment="1">
      <alignment horizontal="right" vertical="center" wrapText="1"/>
    </xf>
    <xf numFmtId="0" fontId="32" fillId="0" borderId="42" xfId="0" applyFont="1" applyBorder="1" applyAlignment="1">
      <alignment horizontal="center" vertical="center" wrapText="1"/>
    </xf>
    <xf numFmtId="176" fontId="34" fillId="0" borderId="53" xfId="0" applyNumberFormat="1" applyFont="1" applyBorder="1" applyAlignment="1">
      <alignment horizontal="right" vertical="center" wrapText="1"/>
    </xf>
    <xf numFmtId="0" fontId="28" fillId="0" borderId="36" xfId="0" applyFont="1" applyBorder="1" applyAlignment="1">
      <alignment horizontal="center" vertical="center" wrapText="1"/>
    </xf>
    <xf numFmtId="0" fontId="30" fillId="0" borderId="37" xfId="0" applyFont="1" applyBorder="1" applyAlignment="1">
      <alignment horizontal="left" vertical="center" wrapText="1"/>
    </xf>
    <xf numFmtId="0" fontId="33" fillId="0" borderId="37" xfId="0" applyFont="1" applyBorder="1" applyAlignment="1">
      <alignment horizontal="left" vertical="center" wrapText="1" indent="1"/>
    </xf>
    <xf numFmtId="176" fontId="34" fillId="0" borderId="40" xfId="0" applyNumberFormat="1" applyFont="1" applyBorder="1" applyAlignment="1">
      <alignment horizontal="right" vertical="center" wrapText="1"/>
    </xf>
    <xf numFmtId="0" fontId="34" fillId="0" borderId="37" xfId="0" applyFont="1" applyBorder="1" applyAlignment="1">
      <alignment horizontal="left" vertical="center" wrapText="1" indent="1"/>
    </xf>
    <xf numFmtId="0" fontId="32" fillId="0" borderId="37" xfId="0" applyFont="1" applyBorder="1" applyAlignment="1">
      <alignment horizontal="left" vertical="center" wrapText="1" indent="1"/>
    </xf>
    <xf numFmtId="0" fontId="33" fillId="0" borderId="38" xfId="0" applyFont="1" applyBorder="1" applyAlignment="1">
      <alignment horizontal="left" vertical="center" wrapText="1" indent="1"/>
    </xf>
    <xf numFmtId="176" fontId="34" fillId="0" borderId="0" xfId="0" applyNumberFormat="1" applyFont="1" applyAlignment="1">
      <alignment horizontal="right" vertical="center" wrapText="1"/>
    </xf>
    <xf numFmtId="0" fontId="33" fillId="0" borderId="47" xfId="0" applyFont="1" applyBorder="1" applyAlignment="1">
      <alignment horizontal="left" vertical="center" wrapText="1" indent="1"/>
    </xf>
    <xf numFmtId="0" fontId="41" fillId="0" borderId="37" xfId="0" applyFont="1" applyBorder="1" applyAlignment="1">
      <alignment horizontal="center" vertical="center" wrapText="1"/>
    </xf>
    <xf numFmtId="0" fontId="40" fillId="0" borderId="37" xfId="0" applyFont="1" applyBorder="1" applyAlignment="1">
      <alignment horizontal="center" vertical="center" wrapText="1"/>
    </xf>
    <xf numFmtId="0" fontId="41" fillId="0" borderId="39" xfId="0" applyFont="1" applyBorder="1" applyAlignment="1">
      <alignment horizontal="center" vertical="center" wrapText="1"/>
    </xf>
    <xf numFmtId="0" fontId="40" fillId="0" borderId="53" xfId="0" applyFont="1" applyBorder="1" applyAlignment="1">
      <alignment horizontal="center" vertical="center" wrapText="1"/>
    </xf>
    <xf numFmtId="0" fontId="41" fillId="0" borderId="53" xfId="0" applyFont="1" applyBorder="1" applyAlignment="1">
      <alignment horizontal="center" vertical="center" wrapText="1"/>
    </xf>
    <xf numFmtId="0" fontId="40" fillId="0" borderId="40" xfId="0" applyFont="1" applyBorder="1" applyAlignment="1">
      <alignment horizontal="center" vertical="center" wrapText="1"/>
    </xf>
    <xf numFmtId="2" fontId="32" fillId="0" borderId="5" xfId="40" applyNumberFormat="1" applyFont="1" applyFill="1" applyBorder="1" applyAlignment="1">
      <alignment horizontal="right" vertical="center"/>
    </xf>
    <xf numFmtId="177" fontId="37" fillId="0" borderId="5" xfId="0" applyNumberFormat="1" applyFont="1" applyFill="1" applyBorder="1" applyAlignment="1">
      <alignment vertical="center"/>
    </xf>
    <xf numFmtId="177" fontId="48" fillId="0" borderId="2" xfId="40" applyNumberFormat="1" applyFont="1" applyFill="1" applyBorder="1" applyAlignment="1">
      <alignment horizontal="center" vertical="center"/>
    </xf>
    <xf numFmtId="179" fontId="36" fillId="0" borderId="17" xfId="40" applyNumberFormat="1" applyFont="1" applyFill="1" applyBorder="1" applyAlignment="1">
      <alignment vertical="center"/>
    </xf>
    <xf numFmtId="2" fontId="36" fillId="0" borderId="0" xfId="40" applyNumberFormat="1" applyFont="1" applyFill="1" applyBorder="1" applyAlignment="1">
      <alignment vertical="center"/>
    </xf>
    <xf numFmtId="179" fontId="36" fillId="0" borderId="0" xfId="40" applyNumberFormat="1" applyFont="1" applyFill="1" applyBorder="1" applyAlignment="1">
      <alignment vertical="center"/>
    </xf>
    <xf numFmtId="177" fontId="36" fillId="0" borderId="0" xfId="40" applyNumberFormat="1" applyFont="1" applyFill="1" applyBorder="1"/>
    <xf numFmtId="177" fontId="36" fillId="0" borderId="0" xfId="40" applyNumberFormat="1" applyFont="1" applyFill="1"/>
    <xf numFmtId="192" fontId="36" fillId="0" borderId="0" xfId="40" applyNumberFormat="1" applyFont="1" applyFill="1" applyBorder="1" applyAlignment="1">
      <alignment vertical="center"/>
    </xf>
    <xf numFmtId="190" fontId="36" fillId="0" borderId="0" xfId="40" applyNumberFormat="1" applyFont="1" applyFill="1" applyBorder="1" applyAlignment="1">
      <alignment vertical="center"/>
    </xf>
    <xf numFmtId="190" fontId="36" fillId="0" borderId="0" xfId="8" applyNumberFormat="1" applyFont="1" applyFill="1" applyBorder="1" applyAlignment="1">
      <alignment vertical="center"/>
    </xf>
    <xf numFmtId="189" fontId="36" fillId="0" borderId="0" xfId="40" applyNumberFormat="1" applyFont="1" applyFill="1" applyBorder="1" applyAlignment="1">
      <alignment vertical="center"/>
    </xf>
    <xf numFmtId="185" fontId="36" fillId="0" borderId="0" xfId="40" applyNumberFormat="1" applyFont="1" applyFill="1" applyBorder="1" applyAlignment="1">
      <alignment vertical="center"/>
    </xf>
    <xf numFmtId="190" fontId="36" fillId="0" borderId="0" xfId="8" applyNumberFormat="1" applyFont="1" applyFill="1" applyBorder="1" applyAlignment="1">
      <alignment horizontal="right" vertical="center"/>
    </xf>
    <xf numFmtId="41" fontId="28" fillId="0" borderId="0" xfId="40" applyNumberFormat="1" applyFont="1" applyFill="1" applyBorder="1" applyAlignment="1">
      <alignment vertical="center"/>
    </xf>
    <xf numFmtId="184" fontId="28" fillId="0" borderId="0" xfId="40" applyNumberFormat="1" applyFont="1" applyFill="1" applyBorder="1" applyAlignment="1">
      <alignment vertical="center"/>
    </xf>
    <xf numFmtId="41" fontId="48" fillId="0" borderId="0" xfId="40" applyNumberFormat="1" applyFont="1" applyFill="1" applyBorder="1" applyAlignment="1">
      <alignment vertical="center"/>
    </xf>
    <xf numFmtId="184" fontId="48" fillId="0" borderId="0" xfId="40" applyNumberFormat="1" applyFont="1" applyFill="1" applyBorder="1" applyAlignment="1">
      <alignment vertical="center"/>
    </xf>
    <xf numFmtId="184" fontId="48" fillId="0" borderId="0" xfId="40" applyNumberFormat="1" applyFont="1" applyFill="1" applyBorder="1" applyAlignment="1">
      <alignment horizontal="right" vertical="center"/>
    </xf>
    <xf numFmtId="41" fontId="48" fillId="0" borderId="0" xfId="0" applyNumberFormat="1" applyFont="1" applyFill="1" applyAlignment="1">
      <alignment vertical="center"/>
    </xf>
    <xf numFmtId="190" fontId="48" fillId="0" borderId="0" xfId="0" applyNumberFormat="1" applyFont="1" applyFill="1" applyAlignment="1">
      <alignment vertical="center"/>
    </xf>
    <xf numFmtId="41" fontId="40" fillId="0" borderId="0" xfId="0" applyNumberFormat="1" applyFont="1" applyFill="1" applyAlignment="1">
      <alignment vertical="center"/>
    </xf>
    <xf numFmtId="184" fontId="40" fillId="0" borderId="0" xfId="40" applyNumberFormat="1" applyFont="1" applyFill="1" applyBorder="1" applyAlignment="1">
      <alignment vertical="center"/>
    </xf>
    <xf numFmtId="177" fontId="52" fillId="0" borderId="0" xfId="0" applyNumberFormat="1" applyFont="1" applyFill="1" applyBorder="1" applyAlignment="1">
      <alignment horizontal="distributed" vertical="center"/>
    </xf>
    <xf numFmtId="184" fontId="40" fillId="0" borderId="5" xfId="40" applyNumberFormat="1" applyFont="1" applyFill="1" applyBorder="1" applyAlignment="1">
      <alignment vertical="center"/>
    </xf>
    <xf numFmtId="41" fontId="40" fillId="0" borderId="5" xfId="0" applyNumberFormat="1" applyFont="1" applyFill="1" applyBorder="1" applyAlignment="1">
      <alignment vertical="center"/>
    </xf>
    <xf numFmtId="2" fontId="31" fillId="0" borderId="5" xfId="8" applyNumberFormat="1" applyFont="1" applyFill="1" applyBorder="1" applyAlignment="1">
      <alignment vertical="center"/>
    </xf>
    <xf numFmtId="177" fontId="41" fillId="0" borderId="0" xfId="40" applyNumberFormat="1" applyFont="1" applyFill="1" applyAlignment="1">
      <alignment vertical="center"/>
    </xf>
    <xf numFmtId="177" fontId="41" fillId="0" borderId="0" xfId="0" applyNumberFormat="1" applyFont="1" applyFill="1" applyAlignment="1">
      <alignment vertical="center"/>
    </xf>
    <xf numFmtId="177" fontId="40" fillId="0" borderId="0" xfId="40" applyNumberFormat="1" applyFont="1" applyFill="1" applyAlignment="1">
      <alignment vertical="center"/>
    </xf>
    <xf numFmtId="177" fontId="40" fillId="0" borderId="0" xfId="40" applyNumberFormat="1" applyFont="1" applyFill="1" applyAlignment="1"/>
    <xf numFmtId="177" fontId="37" fillId="0" borderId="0" xfId="40" applyNumberFormat="1" applyFont="1" applyFill="1" applyAlignment="1">
      <alignment horizontal="centerContinuous" vertical="top"/>
    </xf>
    <xf numFmtId="2" fontId="37" fillId="0" borderId="0" xfId="40" applyNumberFormat="1" applyFont="1" applyFill="1" applyAlignment="1">
      <alignment horizontal="centerContinuous" vertical="top"/>
    </xf>
    <xf numFmtId="177" fontId="37" fillId="0" borderId="0" xfId="40" applyNumberFormat="1" applyFont="1" applyFill="1"/>
    <xf numFmtId="177" fontId="37" fillId="0" borderId="0" xfId="40" applyNumberFormat="1" applyFont="1" applyFill="1" applyAlignment="1">
      <alignment horizontal="right" vertical="center"/>
    </xf>
    <xf numFmtId="2" fontId="37" fillId="0" borderId="0" xfId="40" applyNumberFormat="1" applyFont="1" applyFill="1" applyAlignment="1">
      <alignment vertical="center"/>
    </xf>
    <xf numFmtId="2" fontId="37" fillId="0" borderId="0" xfId="40" applyNumberFormat="1" applyFont="1" applyFill="1" applyAlignment="1">
      <alignment horizontal="center" vertical="top"/>
    </xf>
    <xf numFmtId="177" fontId="37" fillId="0" borderId="0" xfId="40" applyNumberFormat="1" applyFont="1" applyFill="1" applyBorder="1" applyAlignment="1"/>
    <xf numFmtId="177" fontId="37" fillId="0" borderId="0" xfId="40" applyNumberFormat="1" applyFont="1" applyFill="1" applyAlignment="1"/>
    <xf numFmtId="177" fontId="31" fillId="0" borderId="5" xfId="40" applyNumberFormat="1" applyFont="1" applyFill="1" applyBorder="1"/>
    <xf numFmtId="177" fontId="32" fillId="0" borderId="5" xfId="40" applyNumberFormat="1" applyFont="1" applyFill="1" applyBorder="1"/>
    <xf numFmtId="177" fontId="32" fillId="0" borderId="5" xfId="40" applyNumberFormat="1" applyFont="1" applyFill="1" applyBorder="1" applyAlignment="1">
      <alignment horizontal="center"/>
    </xf>
    <xf numFmtId="2" fontId="31" fillId="0" borderId="5" xfId="40" applyNumberFormat="1" applyFont="1" applyFill="1" applyBorder="1"/>
    <xf numFmtId="2" fontId="31" fillId="0" borderId="0" xfId="40" applyNumberFormat="1" applyFont="1" applyFill="1"/>
    <xf numFmtId="177" fontId="31" fillId="0" borderId="0" xfId="40" applyNumberFormat="1" applyFont="1" applyFill="1"/>
    <xf numFmtId="2" fontId="32" fillId="0" borderId="0" xfId="40" applyNumberFormat="1" applyFont="1" applyFill="1" applyBorder="1" applyAlignment="1">
      <alignment horizontal="right" vertical="center"/>
    </xf>
    <xf numFmtId="177" fontId="31" fillId="0" borderId="0" xfId="40" applyNumberFormat="1" applyFont="1" applyFill="1" applyBorder="1" applyAlignment="1"/>
    <xf numFmtId="177" fontId="31" fillId="0" borderId="0" xfId="40" applyNumberFormat="1" applyFont="1" applyFill="1" applyAlignment="1"/>
    <xf numFmtId="0" fontId="32" fillId="0" borderId="2" xfId="40" applyNumberFormat="1" applyFont="1" applyFill="1" applyBorder="1" applyAlignment="1">
      <alignment horizontal="center" vertical="center" wrapText="1"/>
    </xf>
    <xf numFmtId="0" fontId="41" fillId="0" borderId="1" xfId="40" applyNumberFormat="1" applyFont="1" applyFill="1" applyBorder="1" applyAlignment="1">
      <alignment horizontal="center" vertical="center" wrapText="1"/>
    </xf>
    <xf numFmtId="0" fontId="31" fillId="0" borderId="0" xfId="40" applyNumberFormat="1" applyFont="1" applyFill="1" applyBorder="1" applyAlignment="1"/>
    <xf numFmtId="0" fontId="31" fillId="0" borderId="0" xfId="40" applyNumberFormat="1" applyFont="1" applyFill="1" applyAlignment="1"/>
    <xf numFmtId="0" fontId="31" fillId="0" borderId="0" xfId="40" applyNumberFormat="1" applyFont="1" applyFill="1"/>
    <xf numFmtId="0" fontId="41" fillId="0" borderId="2" xfId="40" applyNumberFormat="1" applyFont="1" applyFill="1" applyBorder="1" applyAlignment="1">
      <alignment horizontal="center" vertical="center" wrapText="1"/>
    </xf>
    <xf numFmtId="0" fontId="32" fillId="0" borderId="3" xfId="40" applyNumberFormat="1" applyFont="1" applyFill="1" applyBorder="1" applyAlignment="1">
      <alignment horizontal="center" vertical="center" wrapText="1"/>
    </xf>
    <xf numFmtId="0" fontId="41" fillId="0" borderId="3" xfId="40" applyNumberFormat="1" applyFont="1" applyFill="1" applyBorder="1" applyAlignment="1">
      <alignment horizontal="center" vertical="center" wrapText="1"/>
    </xf>
    <xf numFmtId="0" fontId="63" fillId="0" borderId="0" xfId="40" applyNumberFormat="1" applyFont="1" applyFill="1" applyAlignment="1">
      <alignment horizontal="center" wrapText="1"/>
    </xf>
    <xf numFmtId="0" fontId="63" fillId="0" borderId="0" xfId="40" applyNumberFormat="1" applyFont="1" applyFill="1" applyAlignment="1">
      <alignment horizontal="center" vertical="top" wrapText="1"/>
    </xf>
    <xf numFmtId="179" fontId="36" fillId="0" borderId="16" xfId="40" applyNumberFormat="1" applyFont="1" applyFill="1" applyBorder="1" applyAlignment="1">
      <alignment vertical="center"/>
    </xf>
    <xf numFmtId="2" fontId="36" fillId="0" borderId="18" xfId="40" applyNumberFormat="1" applyFont="1" applyFill="1" applyBorder="1" applyAlignment="1">
      <alignment vertical="center"/>
    </xf>
    <xf numFmtId="179" fontId="36" fillId="0" borderId="18" xfId="40" applyNumberFormat="1" applyFont="1" applyFill="1" applyBorder="1" applyAlignment="1">
      <alignment vertical="center"/>
    </xf>
    <xf numFmtId="179" fontId="45" fillId="0" borderId="18" xfId="40" applyNumberFormat="1" applyFont="1" applyFill="1" applyBorder="1" applyAlignment="1">
      <alignment horizontal="right" vertical="center"/>
    </xf>
    <xf numFmtId="179" fontId="45" fillId="0" borderId="18" xfId="40" applyNumberFormat="1" applyFont="1" applyFill="1" applyBorder="1" applyAlignment="1">
      <alignment vertical="center"/>
    </xf>
    <xf numFmtId="177" fontId="36" fillId="0" borderId="0" xfId="40" applyNumberFormat="1" applyFont="1" applyFill="1" applyBorder="1" applyAlignment="1"/>
    <xf numFmtId="177" fontId="36" fillId="0" borderId="0" xfId="40" applyNumberFormat="1" applyFont="1" applyFill="1" applyAlignment="1"/>
    <xf numFmtId="179" fontId="45" fillId="0" borderId="0" xfId="40" applyNumberFormat="1" applyFont="1" applyFill="1" applyBorder="1" applyAlignment="1">
      <alignment horizontal="right" vertical="center"/>
    </xf>
    <xf numFmtId="179" fontId="45" fillId="0" borderId="0" xfId="40" applyNumberFormat="1" applyFont="1" applyFill="1" applyBorder="1" applyAlignment="1">
      <alignment vertical="center"/>
    </xf>
    <xf numFmtId="177" fontId="36" fillId="0" borderId="0" xfId="0" applyNumberFormat="1" applyFont="1" applyFill="1" applyBorder="1" applyAlignment="1"/>
    <xf numFmtId="177" fontId="36" fillId="0" borderId="0" xfId="0" applyNumberFormat="1" applyFont="1" applyFill="1" applyAlignment="1"/>
    <xf numFmtId="196" fontId="28" fillId="0" borderId="0" xfId="40" applyNumberFormat="1" applyFont="1" applyFill="1" applyBorder="1" applyAlignment="1">
      <alignment vertical="center"/>
    </xf>
    <xf numFmtId="196" fontId="28" fillId="0" borderId="0" xfId="0" applyNumberFormat="1" applyFont="1" applyFill="1" applyAlignment="1">
      <alignment horizontal="right" vertical="center"/>
    </xf>
    <xf numFmtId="195" fontId="36" fillId="0" borderId="0" xfId="0" applyNumberFormat="1" applyFont="1" applyFill="1" applyAlignment="1">
      <alignment horizontal="right" vertical="center"/>
    </xf>
    <xf numFmtId="43" fontId="28" fillId="0" borderId="0" xfId="40" applyNumberFormat="1" applyFont="1" applyFill="1" applyBorder="1" applyAlignment="1">
      <alignment horizontal="right" vertical="center"/>
    </xf>
    <xf numFmtId="0" fontId="43" fillId="0" borderId="0" xfId="21" applyFont="1"/>
    <xf numFmtId="0" fontId="43" fillId="0" borderId="0" xfId="41" applyFont="1"/>
    <xf numFmtId="184" fontId="40" fillId="0" borderId="0" xfId="0" applyNumberFormat="1" applyFont="1" applyFill="1" applyAlignment="1">
      <alignment vertical="center"/>
    </xf>
    <xf numFmtId="177" fontId="32" fillId="0" borderId="0" xfId="40" applyNumberFormat="1" applyFont="1" applyFill="1" applyBorder="1" applyAlignment="1">
      <alignment horizontal="distributed" vertical="center"/>
    </xf>
    <xf numFmtId="177" fontId="31" fillId="0" borderId="2" xfId="40" applyNumberFormat="1" applyFont="1" applyFill="1" applyBorder="1" applyAlignment="1">
      <alignment horizontal="center" vertical="center"/>
    </xf>
    <xf numFmtId="41" fontId="40" fillId="0" borderId="0" xfId="40" applyNumberFormat="1" applyFont="1" applyFill="1" applyBorder="1" applyAlignment="1">
      <alignment vertical="center"/>
    </xf>
    <xf numFmtId="177" fontId="38" fillId="0" borderId="0" xfId="40" applyNumberFormat="1" applyFont="1" applyFill="1" applyBorder="1" applyAlignment="1">
      <alignment horizontal="distributed" vertical="center"/>
    </xf>
    <xf numFmtId="177" fontId="36" fillId="0" borderId="0" xfId="40" applyNumberFormat="1" applyFont="1" applyFill="1" applyBorder="1" applyAlignment="1">
      <alignment horizontal="distributed" vertical="center"/>
    </xf>
    <xf numFmtId="177" fontId="31" fillId="0" borderId="0" xfId="40" applyNumberFormat="1" applyFont="1" applyFill="1" applyBorder="1" applyAlignment="1">
      <alignment horizontal="distributed" vertical="center"/>
    </xf>
    <xf numFmtId="41" fontId="40" fillId="0" borderId="0" xfId="0" quotePrefix="1" applyNumberFormat="1" applyFont="1" applyFill="1" applyAlignment="1">
      <alignment vertical="center"/>
    </xf>
    <xf numFmtId="177" fontId="31" fillId="0" borderId="6" xfId="40" applyNumberFormat="1" applyFont="1" applyFill="1" applyBorder="1" applyAlignment="1">
      <alignment horizontal="center"/>
    </xf>
    <xf numFmtId="177" fontId="40" fillId="0" borderId="0" xfId="40" applyNumberFormat="1" applyFont="1" applyFill="1" applyAlignment="1">
      <alignment horizontal="center" vertical="center"/>
    </xf>
    <xf numFmtId="2" fontId="40" fillId="0" borderId="0" xfId="40" applyNumberFormat="1" applyFont="1" applyFill="1" applyAlignment="1">
      <alignment vertical="center"/>
    </xf>
    <xf numFmtId="177" fontId="40" fillId="0" borderId="0" xfId="0" applyNumberFormat="1" applyFont="1" applyFill="1" applyAlignment="1">
      <alignment vertical="center"/>
    </xf>
    <xf numFmtId="177" fontId="40" fillId="0" borderId="0" xfId="0" applyNumberFormat="1" applyFont="1" applyFill="1" applyAlignment="1">
      <alignment horizontal="center" vertical="center"/>
    </xf>
    <xf numFmtId="177" fontId="40" fillId="0" borderId="0" xfId="0" applyNumberFormat="1" applyFont="1" applyFill="1" applyBorder="1" applyAlignment="1">
      <alignment vertical="center"/>
    </xf>
    <xf numFmtId="177" fontId="34" fillId="0" borderId="0" xfId="40" applyNumberFormat="1" applyFont="1" applyFill="1" applyAlignment="1">
      <alignment horizontal="center"/>
    </xf>
    <xf numFmtId="177" fontId="40" fillId="0" borderId="0" xfId="40" applyNumberFormat="1" applyFont="1" applyFill="1" applyAlignment="1">
      <alignment horizontal="left"/>
    </xf>
    <xf numFmtId="177" fontId="55" fillId="0" borderId="0" xfId="40" applyNumberFormat="1" applyFont="1" applyFill="1"/>
    <xf numFmtId="0" fontId="32" fillId="0" borderId="57" xfId="0" applyFont="1" applyBorder="1" applyAlignment="1">
      <alignment horizontal="center" vertical="center" wrapText="1"/>
    </xf>
    <xf numFmtId="0" fontId="31" fillId="0" borderId="35" xfId="0" applyFont="1" applyBorder="1" applyAlignment="1">
      <alignment horizontal="center" vertical="center" wrapText="1"/>
    </xf>
    <xf numFmtId="3" fontId="28" fillId="0" borderId="0" xfId="0" applyNumberFormat="1" applyFont="1" applyBorder="1" applyAlignment="1">
      <alignment horizontal="right" vertical="center" wrapText="1"/>
    </xf>
    <xf numFmtId="176" fontId="28" fillId="0" borderId="0" xfId="0" applyNumberFormat="1" applyFont="1" applyBorder="1" applyAlignment="1">
      <alignment horizontal="right" vertical="center" wrapText="1"/>
    </xf>
    <xf numFmtId="176" fontId="31" fillId="0" borderId="0" xfId="40" applyNumberFormat="1" applyFont="1" applyFill="1"/>
    <xf numFmtId="0" fontId="31" fillId="0" borderId="53" xfId="0" applyFont="1" applyBorder="1" applyAlignment="1">
      <alignment horizontal="center" vertical="center" wrapText="1"/>
    </xf>
    <xf numFmtId="0" fontId="31" fillId="0" borderId="40" xfId="0" applyFont="1" applyBorder="1" applyAlignment="1">
      <alignment horizontal="center" vertical="center" wrapText="1"/>
    </xf>
    <xf numFmtId="176" fontId="34" fillId="0" borderId="46" xfId="0" applyNumberFormat="1" applyFont="1" applyBorder="1" applyAlignment="1">
      <alignment horizontal="right" vertical="center" wrapText="1"/>
    </xf>
    <xf numFmtId="0" fontId="34" fillId="0" borderId="0" xfId="0" applyFont="1" applyAlignment="1">
      <alignment horizontal="center" vertical="center" wrapText="1"/>
    </xf>
    <xf numFmtId="176" fontId="28" fillId="0" borderId="12" xfId="0" applyNumberFormat="1" applyFont="1" applyBorder="1" applyAlignment="1">
      <alignment horizontal="right" vertical="center" wrapText="1"/>
    </xf>
    <xf numFmtId="177" fontId="37" fillId="0" borderId="0" xfId="8" applyNumberFormat="1" applyFont="1" applyFill="1" applyAlignment="1">
      <alignment vertical="center"/>
    </xf>
    <xf numFmtId="0" fontId="32" fillId="0" borderId="2" xfId="10" applyNumberFormat="1" applyFont="1" applyFill="1" applyBorder="1" applyAlignment="1">
      <alignment horizontal="center" vertical="center" wrapText="1"/>
    </xf>
    <xf numFmtId="0" fontId="32" fillId="0" borderId="14" xfId="10" applyNumberFormat="1" applyFont="1" applyFill="1" applyBorder="1" applyAlignment="1">
      <alignment horizontal="centerContinuous" vertical="center" wrapText="1"/>
    </xf>
    <xf numFmtId="0" fontId="32" fillId="0" borderId="9" xfId="10" applyNumberFormat="1" applyFont="1" applyFill="1" applyBorder="1" applyAlignment="1">
      <alignment horizontal="centerContinuous" vertical="center" wrapText="1"/>
    </xf>
    <xf numFmtId="0" fontId="32" fillId="0" borderId="4" xfId="10" applyNumberFormat="1" applyFont="1" applyFill="1" applyBorder="1" applyAlignment="1">
      <alignment horizontal="centerContinuous" vertical="center" wrapText="1"/>
    </xf>
    <xf numFmtId="0" fontId="32" fillId="0" borderId="0" xfId="8" applyNumberFormat="1" applyFont="1" applyFill="1" applyAlignment="1">
      <alignment horizontal="center" vertical="center" wrapText="1"/>
    </xf>
    <xf numFmtId="0" fontId="32" fillId="0" borderId="3" xfId="10" applyNumberFormat="1" applyFont="1" applyFill="1" applyBorder="1" applyAlignment="1">
      <alignment horizontal="center" vertical="center" wrapText="1"/>
    </xf>
    <xf numFmtId="179" fontId="36" fillId="0" borderId="0" xfId="8" applyNumberFormat="1" applyFont="1" applyFill="1" applyAlignment="1">
      <alignment vertical="center"/>
    </xf>
    <xf numFmtId="179" fontId="36" fillId="0" borderId="17" xfId="10" applyNumberFormat="1" applyFont="1" applyFill="1" applyBorder="1" applyAlignment="1">
      <alignment vertical="center"/>
    </xf>
    <xf numFmtId="179" fontId="36" fillId="0" borderId="0" xfId="10" applyNumberFormat="1" applyFont="1" applyFill="1" applyBorder="1" applyAlignment="1">
      <alignment vertical="center"/>
    </xf>
    <xf numFmtId="177" fontId="36" fillId="0" borderId="0" xfId="10" applyNumberFormat="1" applyFont="1" applyFill="1"/>
    <xf numFmtId="196" fontId="36" fillId="0" borderId="0" xfId="10" applyNumberFormat="1" applyFont="1" applyFill="1" applyBorder="1" applyAlignment="1">
      <alignment vertical="center"/>
    </xf>
    <xf numFmtId="189" fontId="36" fillId="0" borderId="0" xfId="10" applyNumberFormat="1" applyFont="1" applyFill="1" applyBorder="1" applyAlignment="1">
      <alignment vertical="center"/>
    </xf>
    <xf numFmtId="201" fontId="31" fillId="0" borderId="0" xfId="8" applyNumberFormat="1" applyFont="1" applyFill="1"/>
    <xf numFmtId="183" fontId="31" fillId="0" borderId="0" xfId="8" applyNumberFormat="1" applyFont="1" applyFill="1"/>
    <xf numFmtId="189" fontId="31" fillId="0" borderId="0" xfId="8" applyNumberFormat="1" applyFont="1" applyFill="1"/>
    <xf numFmtId="189" fontId="31" fillId="0" borderId="5" xfId="8" applyNumberFormat="1" applyFont="1" applyFill="1" applyBorder="1"/>
    <xf numFmtId="177" fontId="31" fillId="0" borderId="0" xfId="10" applyNumberFormat="1" applyFont="1" applyFill="1"/>
    <xf numFmtId="177" fontId="37" fillId="0" borderId="0" xfId="10" applyNumberFormat="1" applyFont="1" applyFill="1" applyAlignment="1">
      <alignment horizontal="centerContinuous" vertical="top"/>
    </xf>
    <xf numFmtId="177" fontId="37" fillId="0" borderId="0" xfId="10" applyNumberFormat="1" applyFont="1" applyFill="1" applyAlignment="1">
      <alignment horizontal="right" vertical="center"/>
    </xf>
    <xf numFmtId="177" fontId="37" fillId="0" borderId="0" xfId="10" applyNumberFormat="1" applyFont="1" applyFill="1" applyBorder="1" applyAlignment="1">
      <alignment horizontal="centerContinuous" vertical="top"/>
    </xf>
    <xf numFmtId="177" fontId="37" fillId="0" borderId="0" xfId="10" applyNumberFormat="1" applyFont="1" applyFill="1" applyAlignment="1">
      <alignment horizontal="right" vertical="top"/>
    </xf>
    <xf numFmtId="177" fontId="37" fillId="0" borderId="0" xfId="10" applyNumberFormat="1" applyFont="1" applyFill="1"/>
    <xf numFmtId="177" fontId="31" fillId="0" borderId="5" xfId="10" applyNumberFormat="1" applyFont="1" applyFill="1" applyBorder="1"/>
    <xf numFmtId="177" fontId="32" fillId="0" borderId="5" xfId="10" applyNumberFormat="1" applyFont="1" applyFill="1" applyBorder="1"/>
    <xf numFmtId="177" fontId="32" fillId="0" borderId="5" xfId="10" applyNumberFormat="1" applyFont="1" applyFill="1" applyBorder="1" applyAlignment="1">
      <alignment horizontal="center"/>
    </xf>
    <xf numFmtId="177" fontId="32" fillId="0" borderId="5" xfId="10" applyNumberFormat="1" applyFont="1" applyFill="1" applyBorder="1" applyAlignment="1">
      <alignment horizontal="right" vertical="center"/>
    </xf>
    <xf numFmtId="0" fontId="32" fillId="0" borderId="0" xfId="10" applyNumberFormat="1" applyFont="1" applyFill="1" applyAlignment="1">
      <alignment horizontal="center" vertical="center" wrapText="1"/>
    </xf>
    <xf numFmtId="179" fontId="36" fillId="0" borderId="16" xfId="10" applyNumberFormat="1" applyFont="1" applyFill="1" applyBorder="1" applyAlignment="1">
      <alignment vertical="center"/>
    </xf>
    <xf numFmtId="179" fontId="36" fillId="0" borderId="18" xfId="10" applyNumberFormat="1" applyFont="1" applyFill="1" applyBorder="1" applyAlignment="1">
      <alignment vertical="center"/>
    </xf>
    <xf numFmtId="177" fontId="32" fillId="0" borderId="0" xfId="0" applyNumberFormat="1" applyFont="1" applyFill="1" applyBorder="1"/>
    <xf numFmtId="177" fontId="34" fillId="0" borderId="0" xfId="10" applyNumberFormat="1" applyFont="1" applyFill="1"/>
    <xf numFmtId="177" fontId="34" fillId="0" borderId="0" xfId="10" applyNumberFormat="1" applyFont="1" applyFill="1" applyAlignment="1">
      <alignment horizontal="center"/>
    </xf>
    <xf numFmtId="177" fontId="31" fillId="0" borderId="0" xfId="10" applyNumberFormat="1" applyFont="1" applyFill="1" applyBorder="1"/>
    <xf numFmtId="204" fontId="33" fillId="0" borderId="43" xfId="0" applyNumberFormat="1" applyFont="1" applyBorder="1" applyAlignment="1">
      <alignment horizontal="center" vertical="center" wrapText="1"/>
    </xf>
    <xf numFmtId="204" fontId="33" fillId="0" borderId="42" xfId="0" applyNumberFormat="1" applyFont="1" applyBorder="1" applyAlignment="1">
      <alignment horizontal="center" vertical="center" wrapText="1"/>
    </xf>
    <xf numFmtId="204" fontId="33" fillId="0" borderId="37" xfId="0" applyNumberFormat="1" applyFont="1" applyBorder="1" applyAlignment="1">
      <alignment horizontal="center" vertical="center" wrapText="1"/>
    </xf>
    <xf numFmtId="204" fontId="34" fillId="0" borderId="37" xfId="0" applyNumberFormat="1" applyFont="1" applyBorder="1" applyAlignment="1">
      <alignment horizontal="center" vertical="center" wrapText="1"/>
    </xf>
    <xf numFmtId="204" fontId="33" fillId="0" borderId="0" xfId="0" applyNumberFormat="1" applyFont="1" applyAlignment="1">
      <alignment horizontal="center" vertical="center" wrapText="1"/>
    </xf>
    <xf numFmtId="201" fontId="28" fillId="0" borderId="0" xfId="0" applyNumberFormat="1" applyFont="1" applyAlignment="1">
      <alignment horizontal="right" vertical="center" wrapText="1"/>
    </xf>
    <xf numFmtId="204" fontId="31" fillId="0" borderId="37" xfId="0" applyNumberFormat="1" applyFont="1" applyBorder="1" applyAlignment="1">
      <alignment vertical="center" wrapText="1"/>
    </xf>
    <xf numFmtId="204" fontId="34" fillId="0" borderId="0" xfId="0" applyNumberFormat="1" applyFont="1" applyAlignment="1">
      <alignment horizontal="center" vertical="center" wrapText="1"/>
    </xf>
    <xf numFmtId="201" fontId="34" fillId="0" borderId="0" xfId="0" applyNumberFormat="1" applyFont="1" applyAlignment="1">
      <alignment horizontal="right" vertical="center" wrapText="1"/>
    </xf>
    <xf numFmtId="204" fontId="31" fillId="0" borderId="47" xfId="0" applyNumberFormat="1" applyFont="1" applyBorder="1" applyAlignment="1">
      <alignment vertical="center" wrapText="1"/>
    </xf>
    <xf numFmtId="204" fontId="34" fillId="0" borderId="47" xfId="0" applyNumberFormat="1" applyFont="1" applyBorder="1" applyAlignment="1">
      <alignment horizontal="center" vertical="center" wrapText="1"/>
    </xf>
    <xf numFmtId="204" fontId="31" fillId="0" borderId="5" xfId="0" applyNumberFormat="1" applyFont="1" applyBorder="1" applyAlignment="1">
      <alignment vertical="center" wrapText="1"/>
    </xf>
    <xf numFmtId="201" fontId="36" fillId="0" borderId="0" xfId="0" applyNumberFormat="1" applyFont="1" applyAlignment="1">
      <alignment horizontal="right" vertical="center" wrapText="1"/>
    </xf>
    <xf numFmtId="201" fontId="31" fillId="0" borderId="0" xfId="0" applyNumberFormat="1" applyFont="1" applyAlignment="1">
      <alignment horizontal="right" vertical="center" wrapText="1"/>
    </xf>
    <xf numFmtId="201" fontId="31" fillId="0" borderId="0" xfId="0" applyNumberFormat="1" applyFont="1" applyBorder="1" applyAlignment="1">
      <alignment horizontal="right" vertical="center" wrapText="1"/>
    </xf>
    <xf numFmtId="201" fontId="31" fillId="0" borderId="5" xfId="0" applyNumberFormat="1" applyFont="1" applyBorder="1" applyAlignment="1">
      <alignment horizontal="right" vertical="center" wrapText="1"/>
    </xf>
    <xf numFmtId="176" fontId="28" fillId="0" borderId="50" xfId="0" applyNumberFormat="1" applyFont="1" applyBorder="1" applyAlignment="1">
      <alignment horizontal="right" vertical="center" wrapText="1"/>
    </xf>
    <xf numFmtId="177" fontId="31" fillId="0" borderId="0" xfId="10" applyNumberFormat="1" applyFont="1" applyFill="1" applyAlignment="1">
      <alignment horizontal="right"/>
    </xf>
    <xf numFmtId="177" fontId="72" fillId="0" borderId="0" xfId="37" applyNumberFormat="1" applyFont="1" applyFill="1"/>
    <xf numFmtId="203" fontId="31" fillId="0" borderId="0" xfId="13" applyNumberFormat="1" applyFont="1" applyFill="1"/>
    <xf numFmtId="0" fontId="36" fillId="0" borderId="0" xfId="0" applyFont="1" applyBorder="1" applyAlignment="1">
      <alignment horizontal="right" vertical="center" wrapText="1"/>
    </xf>
    <xf numFmtId="0" fontId="28" fillId="0" borderId="0" xfId="0" applyFont="1" applyAlignment="1">
      <alignment horizontal="justify" vertical="center" wrapText="1"/>
    </xf>
    <xf numFmtId="3" fontId="34" fillId="0" borderId="53" xfId="0" applyNumberFormat="1" applyFont="1" applyBorder="1" applyAlignment="1">
      <alignment horizontal="right" vertical="center" wrapText="1"/>
    </xf>
    <xf numFmtId="176" fontId="34" fillId="0" borderId="114" xfId="0" applyNumberFormat="1" applyFont="1" applyBorder="1" applyAlignment="1">
      <alignment horizontal="right" vertical="center" wrapText="1"/>
    </xf>
    <xf numFmtId="0" fontId="31" fillId="0" borderId="5" xfId="0" applyFont="1" applyBorder="1" applyAlignment="1">
      <alignment horizontal="right" vertical="center" wrapText="1"/>
    </xf>
    <xf numFmtId="3" fontId="34" fillId="0" borderId="40" xfId="0" applyNumberFormat="1" applyFont="1" applyBorder="1" applyAlignment="1">
      <alignment horizontal="right" vertical="center" wrapText="1"/>
    </xf>
    <xf numFmtId="0" fontId="28" fillId="0" borderId="46" xfId="0" applyFont="1" applyBorder="1" applyAlignment="1">
      <alignment horizontal="right" vertical="center" wrapText="1"/>
    </xf>
    <xf numFmtId="177" fontId="41" fillId="0" borderId="0" xfId="0" applyNumberFormat="1" applyFont="1" applyFill="1" applyAlignment="1">
      <alignment horizontal="left" vertical="center"/>
    </xf>
    <xf numFmtId="177" fontId="41" fillId="0" borderId="0" xfId="0" applyNumberFormat="1" applyFont="1" applyFill="1" applyAlignment="1">
      <alignment wrapText="1"/>
    </xf>
    <xf numFmtId="0" fontId="41" fillId="0" borderId="0" xfId="0" applyNumberFormat="1" applyFont="1" applyFill="1" applyBorder="1" applyAlignment="1">
      <alignment horizontal="center" vertical="center" wrapText="1"/>
    </xf>
    <xf numFmtId="9" fontId="36" fillId="0" borderId="0" xfId="0" applyNumberFormat="1" applyFont="1" applyFill="1" applyBorder="1" applyAlignment="1">
      <alignment horizontal="center" vertical="center"/>
    </xf>
    <xf numFmtId="220" fontId="36" fillId="0" borderId="0" xfId="0" applyNumberFormat="1" applyFont="1" applyFill="1"/>
    <xf numFmtId="203" fontId="37" fillId="0" borderId="0" xfId="13" applyNumberFormat="1" applyFont="1" applyFill="1"/>
    <xf numFmtId="0" fontId="31" fillId="0" borderId="0" xfId="0" applyNumberFormat="1" applyFont="1" applyFill="1" applyAlignment="1">
      <alignment wrapText="1"/>
    </xf>
    <xf numFmtId="0" fontId="43" fillId="0" borderId="0" xfId="20" applyFont="1"/>
    <xf numFmtId="0" fontId="58" fillId="0" borderId="37" xfId="0" applyFont="1" applyBorder="1" applyAlignment="1">
      <alignment vertical="center" wrapText="1"/>
    </xf>
    <xf numFmtId="177" fontId="55" fillId="0" borderId="0" xfId="0" applyNumberFormat="1" applyFont="1" applyFill="1" applyAlignment="1">
      <alignment horizontal="right"/>
    </xf>
    <xf numFmtId="0" fontId="58" fillId="0" borderId="47" xfId="0" applyFont="1" applyBorder="1" applyAlignment="1">
      <alignment vertical="center" wrapText="1"/>
    </xf>
    <xf numFmtId="177" fontId="45" fillId="0" borderId="0" xfId="0" applyNumberFormat="1" applyFont="1" applyFill="1" applyAlignment="1">
      <alignment horizontal="right"/>
    </xf>
    <xf numFmtId="0" fontId="31" fillId="0" borderId="38" xfId="0" applyFont="1" applyBorder="1" applyAlignment="1">
      <alignment horizontal="justify" vertical="center" wrapText="1"/>
    </xf>
    <xf numFmtId="0" fontId="32" fillId="0" borderId="1" xfId="5" applyNumberFormat="1" applyFont="1" applyFill="1" applyBorder="1" applyAlignment="1">
      <alignment horizontal="center" vertical="center" wrapText="1"/>
    </xf>
    <xf numFmtId="0" fontId="31" fillId="0" borderId="12" xfId="5" applyNumberFormat="1" applyFont="1" applyFill="1" applyBorder="1" applyAlignment="1">
      <alignment horizontal="center" vertical="center" wrapText="1"/>
    </xf>
    <xf numFmtId="0" fontId="32" fillId="0" borderId="0" xfId="5" applyNumberFormat="1" applyFont="1" applyFill="1" applyBorder="1" applyAlignment="1">
      <alignment horizontal="center" vertical="center" wrapText="1"/>
    </xf>
    <xf numFmtId="0" fontId="32" fillId="0" borderId="0" xfId="5" applyNumberFormat="1" applyFont="1" applyFill="1" applyAlignment="1">
      <alignment horizontal="center" vertical="center" wrapText="1"/>
    </xf>
    <xf numFmtId="0" fontId="32" fillId="0" borderId="2" xfId="5" applyNumberFormat="1" applyFont="1" applyFill="1" applyBorder="1" applyAlignment="1">
      <alignment horizontal="center" vertical="center" wrapText="1"/>
    </xf>
    <xf numFmtId="0" fontId="31" fillId="0" borderId="0" xfId="5" applyNumberFormat="1" applyFont="1" applyFill="1" applyBorder="1" applyAlignment="1">
      <alignment horizontal="center" vertical="center" wrapText="1"/>
    </xf>
    <xf numFmtId="0" fontId="32" fillId="0" borderId="3" xfId="5" applyNumberFormat="1" applyFont="1" applyFill="1" applyBorder="1" applyAlignment="1">
      <alignment horizontal="center" vertical="center" wrapText="1"/>
    </xf>
    <xf numFmtId="0" fontId="31" fillId="0" borderId="4" xfId="0" applyNumberFormat="1" applyFont="1" applyFill="1" applyBorder="1" applyAlignment="1">
      <alignment horizontal="center" vertical="center" wrapText="1"/>
    </xf>
    <xf numFmtId="0" fontId="31" fillId="0" borderId="14" xfId="0" applyNumberFormat="1" applyFont="1" applyFill="1" applyBorder="1" applyAlignment="1">
      <alignment horizontal="center" vertical="center" wrapText="1"/>
    </xf>
    <xf numFmtId="0" fontId="31" fillId="0" borderId="3" xfId="5" applyNumberFormat="1" applyFont="1" applyFill="1" applyBorder="1" applyAlignment="1">
      <alignment horizontal="center" vertical="center" wrapText="1"/>
    </xf>
    <xf numFmtId="0" fontId="31" fillId="0" borderId="8" xfId="0" applyNumberFormat="1" applyFont="1" applyFill="1" applyBorder="1" applyAlignment="1">
      <alignment horizontal="center" vertical="center" wrapText="1"/>
    </xf>
    <xf numFmtId="41" fontId="39" fillId="0" borderId="0" xfId="0" applyNumberFormat="1" applyFont="1" applyFill="1" applyBorder="1" applyAlignment="1">
      <alignment vertical="center"/>
    </xf>
    <xf numFmtId="0" fontId="41" fillId="0" borderId="0" xfId="5" applyNumberFormat="1" applyFont="1" applyFill="1" applyBorder="1" applyAlignment="1">
      <alignment horizontal="center" vertical="center" wrapText="1"/>
    </xf>
    <xf numFmtId="41" fontId="37" fillId="0" borderId="0" xfId="0" applyNumberFormat="1" applyFont="1" applyFill="1" applyAlignment="1">
      <alignment horizontal="left" vertical="center"/>
    </xf>
    <xf numFmtId="41" fontId="37" fillId="0" borderId="0" xfId="0" applyNumberFormat="1" applyFont="1" applyFill="1" applyBorder="1" applyAlignment="1">
      <alignment horizontal="justify"/>
    </xf>
    <xf numFmtId="41" fontId="37" fillId="0" borderId="0" xfId="0" applyNumberFormat="1" applyFont="1" applyFill="1" applyAlignment="1">
      <alignment horizontal="justify"/>
    </xf>
    <xf numFmtId="41" fontId="32" fillId="0" borderId="5" xfId="0" applyNumberFormat="1" applyFont="1" applyFill="1" applyBorder="1"/>
    <xf numFmtId="0" fontId="32" fillId="0" borderId="12" xfId="5" applyNumberFormat="1" applyFont="1" applyFill="1" applyBorder="1" applyAlignment="1">
      <alignment horizontal="center" vertical="center" wrapText="1"/>
    </xf>
    <xf numFmtId="0" fontId="67" fillId="0" borderId="4" xfId="0" applyNumberFormat="1" applyFont="1" applyFill="1" applyBorder="1" applyAlignment="1">
      <alignment horizontal="center" vertical="center" wrapText="1"/>
    </xf>
    <xf numFmtId="0" fontId="67" fillId="0" borderId="8" xfId="0" applyNumberFormat="1" applyFont="1" applyFill="1" applyBorder="1" applyAlignment="1">
      <alignment horizontal="center" vertical="center" wrapText="1"/>
    </xf>
    <xf numFmtId="41" fontId="65" fillId="0" borderId="0" xfId="0" applyNumberFormat="1" applyFont="1" applyFill="1" applyBorder="1" applyAlignment="1">
      <alignment horizontal="right" vertical="center"/>
    </xf>
    <xf numFmtId="41" fontId="32" fillId="0" borderId="0" xfId="0" applyNumberFormat="1" applyFont="1" applyFill="1" applyAlignment="1">
      <alignment horizontal="center" vertical="center" wrapText="1"/>
    </xf>
    <xf numFmtId="41" fontId="32" fillId="0" borderId="4" xfId="0" applyNumberFormat="1" applyFont="1" applyFill="1" applyBorder="1" applyAlignment="1">
      <alignment horizontal="center" vertical="center" wrapText="1"/>
    </xf>
    <xf numFmtId="41" fontId="32" fillId="0" borderId="0" xfId="0" applyNumberFormat="1" applyFont="1" applyFill="1" applyBorder="1" applyAlignment="1">
      <alignment horizontal="center" vertical="center" wrapText="1"/>
    </xf>
    <xf numFmtId="41" fontId="36" fillId="0" borderId="2" xfId="8" applyNumberFormat="1" applyFont="1" applyFill="1" applyBorder="1" applyAlignment="1">
      <alignment horizontal="center" vertical="center"/>
    </xf>
    <xf numFmtId="41" fontId="31" fillId="0" borderId="5" xfId="0" applyNumberFormat="1" applyFont="1" applyFill="1" applyBorder="1" applyAlignment="1">
      <alignment horizontal="center" vertical="center"/>
    </xf>
    <xf numFmtId="0" fontId="31" fillId="0" borderId="1" xfId="5" applyNumberFormat="1" applyFont="1" applyFill="1" applyBorder="1" applyAlignment="1">
      <alignment horizontal="center" vertical="center" wrapText="1"/>
    </xf>
    <xf numFmtId="0" fontId="31" fillId="0" borderId="0" xfId="5" applyNumberFormat="1" applyFont="1" applyFill="1" applyAlignment="1">
      <alignment horizontal="center" vertical="center" wrapText="1"/>
    </xf>
    <xf numFmtId="0" fontId="31" fillId="0" borderId="2" xfId="5" applyNumberFormat="1" applyFont="1" applyFill="1" applyBorder="1" applyAlignment="1">
      <alignment horizontal="center" vertical="center" wrapText="1"/>
    </xf>
    <xf numFmtId="41" fontId="38" fillId="0" borderId="0" xfId="0" applyNumberFormat="1" applyFont="1" applyFill="1" applyBorder="1" applyAlignment="1">
      <alignment horizontal="left" vertical="center"/>
    </xf>
    <xf numFmtId="41" fontId="41" fillId="0" borderId="0" xfId="5" applyNumberFormat="1" applyFont="1" applyFill="1" applyBorder="1" applyAlignment="1">
      <alignment horizontal="left" vertical="center"/>
    </xf>
    <xf numFmtId="41" fontId="36" fillId="0" borderId="5" xfId="0" applyNumberFormat="1" applyFont="1" applyFill="1" applyBorder="1"/>
    <xf numFmtId="41" fontId="28" fillId="0" borderId="0" xfId="0" applyNumberFormat="1" applyFont="1" applyBorder="1" applyAlignment="1">
      <alignment horizontal="right" vertical="center" wrapText="1"/>
    </xf>
    <xf numFmtId="0" fontId="28" fillId="0" borderId="36" xfId="0" applyFont="1" applyBorder="1" applyAlignment="1">
      <alignment horizontal="justify" vertical="center" wrapText="1"/>
    </xf>
    <xf numFmtId="202" fontId="28" fillId="0" borderId="0" xfId="0" applyNumberFormat="1" applyFont="1" applyAlignment="1">
      <alignment horizontal="right" vertical="center" wrapText="1"/>
    </xf>
    <xf numFmtId="41" fontId="34" fillId="0" borderId="0" xfId="0" applyNumberFormat="1" applyFont="1" applyBorder="1" applyAlignment="1">
      <alignment horizontal="right" vertical="center" wrapText="1"/>
    </xf>
    <xf numFmtId="202" fontId="34" fillId="0" borderId="0" xfId="0" applyNumberFormat="1" applyFont="1" applyAlignment="1">
      <alignment horizontal="right" vertical="center" wrapText="1"/>
    </xf>
    <xf numFmtId="0" fontId="34" fillId="0" borderId="37" xfId="0" applyFont="1" applyBorder="1" applyAlignment="1">
      <alignment horizontal="left" vertical="center" wrapText="1"/>
    </xf>
    <xf numFmtId="0" fontId="52" fillId="0" borderId="37" xfId="0" applyFont="1" applyBorder="1" applyAlignment="1">
      <alignment horizontal="justify" vertical="center" wrapText="1"/>
    </xf>
    <xf numFmtId="0" fontId="48" fillId="0" borderId="47" xfId="0" applyFont="1" applyBorder="1" applyAlignment="1">
      <alignment horizontal="justify" vertical="center" wrapText="1"/>
    </xf>
    <xf numFmtId="202" fontId="36" fillId="0" borderId="0" xfId="0" applyNumberFormat="1" applyFont="1" applyFill="1"/>
    <xf numFmtId="202" fontId="31" fillId="0" borderId="0" xfId="0" applyNumberFormat="1" applyFont="1" applyFill="1"/>
    <xf numFmtId="202" fontId="36" fillId="0" borderId="5" xfId="0" applyNumberFormat="1" applyFont="1" applyFill="1" applyBorder="1"/>
    <xf numFmtId="0" fontId="34" fillId="0" borderId="53" xfId="0" applyFont="1" applyBorder="1" applyAlignment="1">
      <alignment horizontal="center" vertical="center" wrapText="1"/>
    </xf>
    <xf numFmtId="202" fontId="34" fillId="0" borderId="46" xfId="0" applyNumberFormat="1" applyFont="1" applyBorder="1" applyAlignment="1">
      <alignment horizontal="right" vertical="center" wrapText="1"/>
    </xf>
    <xf numFmtId="0" fontId="33" fillId="0" borderId="52" xfId="0" applyFont="1" applyBorder="1" applyAlignment="1">
      <alignment horizontal="justify" vertical="center" wrapText="1"/>
    </xf>
    <xf numFmtId="0" fontId="31" fillId="0" borderId="69" xfId="0" applyFont="1" applyBorder="1" applyAlignment="1">
      <alignment vertical="center" wrapText="1"/>
    </xf>
    <xf numFmtId="0" fontId="31" fillId="0" borderId="38" xfId="0" applyFont="1" applyBorder="1" applyAlignment="1">
      <alignment horizontal="center" vertical="center" wrapText="1"/>
    </xf>
    <xf numFmtId="41" fontId="36" fillId="0" borderId="46" xfId="0" applyNumberFormat="1" applyFont="1" applyBorder="1" applyAlignment="1">
      <alignment horizontal="right" vertical="center" wrapText="1"/>
    </xf>
    <xf numFmtId="41" fontId="37" fillId="0" borderId="0" xfId="0" applyNumberFormat="1" applyFont="1" applyFill="1" applyAlignment="1">
      <alignment horizontal="centerContinuous" vertical="center"/>
    </xf>
    <xf numFmtId="41" fontId="37" fillId="0" borderId="0" xfId="0" applyNumberFormat="1" applyFont="1" applyFill="1" applyAlignment="1">
      <alignment horizontal="centerContinuous" vertical="top"/>
    </xf>
    <xf numFmtId="0" fontId="41" fillId="0" borderId="5" xfId="0" applyNumberFormat="1" applyFont="1" applyFill="1" applyBorder="1" applyAlignment="1">
      <alignment horizontal="right" vertical="center"/>
    </xf>
    <xf numFmtId="0" fontId="32" fillId="0" borderId="7" xfId="0" applyNumberFormat="1" applyFont="1" applyFill="1" applyBorder="1" applyAlignment="1">
      <alignment horizontal="center" vertical="center" wrapText="1"/>
    </xf>
    <xf numFmtId="0" fontId="32" fillId="0" borderId="10" xfId="0" applyNumberFormat="1" applyFont="1" applyFill="1" applyBorder="1" applyAlignment="1">
      <alignment horizontal="center" vertical="center" wrapText="1"/>
    </xf>
    <xf numFmtId="0" fontId="32" fillId="0" borderId="11" xfId="0" applyNumberFormat="1" applyFont="1" applyFill="1" applyBorder="1" applyAlignment="1">
      <alignment horizontal="center" vertical="center" wrapText="1"/>
    </xf>
    <xf numFmtId="0" fontId="31" fillId="0" borderId="0" xfId="0" applyNumberFormat="1" applyFont="1" applyFill="1" applyAlignment="1">
      <alignment horizontal="right"/>
    </xf>
    <xf numFmtId="0" fontId="32" fillId="0" borderId="0" xfId="0" applyNumberFormat="1" applyFont="1" applyFill="1" applyAlignment="1">
      <alignment wrapText="1"/>
    </xf>
    <xf numFmtId="41" fontId="36" fillId="0" borderId="0" xfId="0" applyNumberFormat="1" applyFont="1" applyFill="1" applyAlignment="1">
      <alignment horizontal="right"/>
    </xf>
    <xf numFmtId="43" fontId="31" fillId="0" borderId="0" xfId="0" applyNumberFormat="1" applyFont="1" applyFill="1"/>
    <xf numFmtId="41" fontId="31" fillId="0" borderId="2" xfId="0" applyNumberFormat="1" applyFont="1" applyFill="1" applyBorder="1" applyAlignment="1">
      <alignment horizontal="center"/>
    </xf>
    <xf numFmtId="41" fontId="31" fillId="0" borderId="3" xfId="0" applyNumberFormat="1" applyFont="1" applyFill="1" applyBorder="1" applyAlignment="1">
      <alignment horizontal="center" vertical="center"/>
    </xf>
    <xf numFmtId="41" fontId="37" fillId="0" borderId="0" xfId="0" applyNumberFormat="1" applyFont="1" applyFill="1" applyBorder="1" applyAlignment="1">
      <alignment horizontal="centerContinuous" vertical="top"/>
    </xf>
    <xf numFmtId="0" fontId="32" fillId="0" borderId="9" xfId="0" applyNumberFormat="1" applyFont="1" applyFill="1" applyBorder="1" applyAlignment="1">
      <alignment horizontal="distributed" vertical="center" wrapText="1"/>
    </xf>
    <xf numFmtId="41" fontId="45" fillId="0" borderId="0" xfId="5" applyNumberFormat="1" applyFont="1" applyFill="1" applyBorder="1" applyAlignment="1">
      <alignment horizontal="right" vertical="top"/>
    </xf>
    <xf numFmtId="0" fontId="43" fillId="0" borderId="0" xfId="19" applyFont="1"/>
    <xf numFmtId="41" fontId="31" fillId="0" borderId="6" xfId="0" applyNumberFormat="1" applyFont="1" applyFill="1" applyBorder="1" applyAlignment="1">
      <alignment horizontal="center"/>
    </xf>
    <xf numFmtId="41" fontId="37" fillId="0" borderId="0" xfId="8" applyNumberFormat="1" applyFont="1" applyFill="1" applyAlignment="1">
      <alignment horizontal="centerContinuous" vertical="center"/>
    </xf>
    <xf numFmtId="41" fontId="37" fillId="0" borderId="0" xfId="8" applyNumberFormat="1" applyFont="1" applyFill="1" applyAlignment="1">
      <alignment horizontal="centerContinuous" vertical="top"/>
    </xf>
    <xf numFmtId="41" fontId="37" fillId="0" borderId="0" xfId="8" applyNumberFormat="1" applyFont="1" applyFill="1"/>
    <xf numFmtId="41" fontId="32" fillId="0" borderId="0" xfId="8" applyNumberFormat="1" applyFont="1" applyFill="1"/>
    <xf numFmtId="41" fontId="32" fillId="0" borderId="5" xfId="8" applyNumberFormat="1" applyFont="1" applyFill="1" applyBorder="1"/>
    <xf numFmtId="41" fontId="32" fillId="0" borderId="5" xfId="8" applyNumberFormat="1" applyFont="1" applyFill="1" applyBorder="1" applyAlignment="1">
      <alignment horizontal="center"/>
    </xf>
    <xf numFmtId="41" fontId="31" fillId="0" borderId="5" xfId="8" applyNumberFormat="1" applyFont="1" applyFill="1" applyBorder="1"/>
    <xf numFmtId="41" fontId="32" fillId="0" borderId="0" xfId="8" applyNumberFormat="1" applyFont="1" applyFill="1" applyAlignment="1">
      <alignment horizontal="right" vertical="center"/>
    </xf>
    <xf numFmtId="41" fontId="36" fillId="0" borderId="16" xfId="8" applyNumberFormat="1" applyFont="1" applyFill="1" applyBorder="1" applyAlignment="1">
      <alignment vertical="center"/>
    </xf>
    <xf numFmtId="41" fontId="36" fillId="0" borderId="18" xfId="8" applyNumberFormat="1" applyFont="1" applyFill="1" applyBorder="1" applyAlignment="1">
      <alignment vertical="center"/>
    </xf>
    <xf numFmtId="41" fontId="36" fillId="0" borderId="0" xfId="8" applyNumberFormat="1" applyFont="1" applyFill="1"/>
    <xf numFmtId="41" fontId="31" fillId="0" borderId="0" xfId="8" applyNumberFormat="1" applyFont="1" applyFill="1" applyBorder="1"/>
    <xf numFmtId="41" fontId="31" fillId="0" borderId="0" xfId="8" applyNumberFormat="1" applyFont="1" applyFill="1" applyAlignment="1">
      <alignment horizontal="center"/>
    </xf>
    <xf numFmtId="41" fontId="34" fillId="0" borderId="0" xfId="8" applyNumberFormat="1" applyFont="1" applyFill="1"/>
    <xf numFmtId="41" fontId="34" fillId="0" borderId="0" xfId="8" applyNumberFormat="1" applyFont="1" applyFill="1" applyAlignment="1">
      <alignment horizontal="center"/>
    </xf>
    <xf numFmtId="0" fontId="36" fillId="0" borderId="5" xfId="8" applyNumberFormat="1" applyFont="1" applyFill="1" applyBorder="1"/>
    <xf numFmtId="0" fontId="31" fillId="0" borderId="5" xfId="8" applyNumberFormat="1" applyFont="1" applyFill="1" applyBorder="1"/>
    <xf numFmtId="0" fontId="33" fillId="0" borderId="64" xfId="0" applyFont="1" applyBorder="1" applyAlignment="1">
      <alignment horizontal="center" vertical="center" wrapText="1"/>
    </xf>
    <xf numFmtId="0" fontId="34" fillId="0" borderId="67" xfId="0" applyFont="1" applyBorder="1" applyAlignment="1">
      <alignment horizontal="center" vertical="center"/>
    </xf>
    <xf numFmtId="0" fontId="34" fillId="0" borderId="64" xfId="0" applyFont="1" applyBorder="1" applyAlignment="1">
      <alignment horizontal="center" vertical="center"/>
    </xf>
    <xf numFmtId="0" fontId="34" fillId="0" borderId="65" xfId="0" applyFont="1" applyBorder="1" applyAlignment="1">
      <alignment horizontal="center" vertical="center" wrapText="1"/>
    </xf>
    <xf numFmtId="0" fontId="33" fillId="0" borderId="60" xfId="0" applyFont="1" applyBorder="1" applyAlignment="1">
      <alignment horizontal="center" vertical="center" wrapText="1"/>
    </xf>
    <xf numFmtId="0" fontId="33" fillId="0" borderId="60" xfId="0" applyFont="1" applyBorder="1" applyAlignment="1">
      <alignment horizontal="center" vertical="center"/>
    </xf>
    <xf numFmtId="0" fontId="41" fillId="0" borderId="37" xfId="0" applyFont="1" applyBorder="1" applyAlignment="1">
      <alignment horizontal="center" vertical="center"/>
    </xf>
    <xf numFmtId="0" fontId="33" fillId="0" borderId="62" xfId="0" applyFont="1" applyBorder="1" applyAlignment="1">
      <alignment horizontal="center" vertical="center" wrapText="1"/>
    </xf>
    <xf numFmtId="0" fontId="41" fillId="0" borderId="113" xfId="0" applyFont="1" applyBorder="1" applyAlignment="1">
      <alignment horizontal="justify" vertical="center" wrapText="1"/>
    </xf>
    <xf numFmtId="0" fontId="41" fillId="0" borderId="47" xfId="0" applyFont="1" applyBorder="1" applyAlignment="1">
      <alignment horizontal="center" vertical="center"/>
    </xf>
    <xf numFmtId="0" fontId="41" fillId="0" borderId="37" xfId="0" applyFont="1" applyBorder="1" applyAlignment="1">
      <alignment horizontal="justify" vertical="center" wrapText="1"/>
    </xf>
    <xf numFmtId="176" fontId="28" fillId="0" borderId="12" xfId="0" applyNumberFormat="1" applyFont="1" applyBorder="1" applyAlignment="1">
      <alignment horizontal="right" vertical="center"/>
    </xf>
    <xf numFmtId="176" fontId="34" fillId="0" borderId="0" xfId="0" applyNumberFormat="1" applyFont="1" applyAlignment="1">
      <alignment horizontal="right" vertical="center"/>
    </xf>
    <xf numFmtId="41" fontId="31" fillId="0" borderId="40" xfId="8" applyNumberFormat="1" applyFont="1" applyFill="1" applyBorder="1"/>
    <xf numFmtId="41" fontId="31" fillId="0" borderId="2" xfId="8" applyNumberFormat="1" applyFont="1" applyFill="1" applyBorder="1" applyAlignment="1">
      <alignment horizontal="center" vertical="center"/>
    </xf>
    <xf numFmtId="41" fontId="31" fillId="0" borderId="6" xfId="8" applyNumberFormat="1" applyFont="1" applyFill="1" applyBorder="1" applyAlignment="1">
      <alignment horizontal="center"/>
    </xf>
    <xf numFmtId="41" fontId="41" fillId="0" borderId="0" xfId="0" applyNumberFormat="1" applyFont="1" applyFill="1" applyAlignment="1">
      <alignment vertical="center"/>
    </xf>
    <xf numFmtId="41" fontId="41" fillId="0" borderId="12" xfId="0" applyNumberFormat="1" applyFont="1" applyFill="1" applyBorder="1" applyAlignment="1">
      <alignment vertical="center" wrapText="1"/>
    </xf>
    <xf numFmtId="41" fontId="44" fillId="0" borderId="18" xfId="0" applyNumberFormat="1" applyFont="1" applyFill="1" applyBorder="1" applyAlignment="1">
      <alignment horizontal="right" vertical="center"/>
    </xf>
    <xf numFmtId="41" fontId="46" fillId="0" borderId="0" xfId="0" applyNumberFormat="1" applyFont="1" applyFill="1"/>
    <xf numFmtId="41" fontId="32" fillId="0" borderId="0" xfId="0" applyNumberFormat="1" applyFont="1" applyFill="1" applyBorder="1" applyAlignment="1">
      <alignment horizontal="right" vertical="center"/>
    </xf>
    <xf numFmtId="41" fontId="64" fillId="0" borderId="0" xfId="0" applyNumberFormat="1" applyFont="1" applyFill="1" applyBorder="1" applyAlignment="1">
      <alignment vertical="center"/>
    </xf>
    <xf numFmtId="0" fontId="37" fillId="0" borderId="0" xfId="0" applyNumberFormat="1" applyFont="1" applyFill="1"/>
    <xf numFmtId="41" fontId="74" fillId="0" borderId="0" xfId="0" applyNumberFormat="1" applyFont="1" applyFill="1" applyBorder="1" applyAlignment="1">
      <alignment vertical="center"/>
    </xf>
    <xf numFmtId="41" fontId="74" fillId="0" borderId="0" xfId="0" applyNumberFormat="1" applyFont="1" applyFill="1" applyBorder="1" applyAlignment="1">
      <alignment horizontal="right" vertical="center"/>
    </xf>
    <xf numFmtId="41" fontId="75" fillId="0" borderId="0" xfId="0" applyNumberFormat="1" applyFont="1" applyFill="1" applyAlignment="1">
      <alignment vertical="center"/>
    </xf>
    <xf numFmtId="41" fontId="75" fillId="0" borderId="0" xfId="0" applyNumberFormat="1" applyFont="1" applyFill="1"/>
    <xf numFmtId="41" fontId="75" fillId="0" borderId="0" xfId="0" applyNumberFormat="1" applyFont="1" applyFill="1" applyAlignment="1">
      <alignment horizontal="right"/>
    </xf>
    <xf numFmtId="41" fontId="75" fillId="0" borderId="0" xfId="0" applyNumberFormat="1" applyFont="1" applyFill="1" applyBorder="1" applyAlignment="1">
      <alignment horizontal="right"/>
    </xf>
    <xf numFmtId="41" fontId="75" fillId="0" borderId="0" xfId="0" applyNumberFormat="1" applyFont="1" applyFill="1" applyBorder="1" applyAlignment="1">
      <alignment vertical="center"/>
    </xf>
    <xf numFmtId="41" fontId="75" fillId="0" borderId="5" xfId="0" applyNumberFormat="1" applyFont="1" applyFill="1" applyBorder="1" applyAlignment="1">
      <alignment vertical="center"/>
    </xf>
    <xf numFmtId="41" fontId="69" fillId="0" borderId="12" xfId="0" applyNumberFormat="1" applyFont="1" applyFill="1" applyBorder="1" applyAlignment="1">
      <alignment vertical="top"/>
    </xf>
    <xf numFmtId="41" fontId="75" fillId="0" borderId="17" xfId="0" applyNumberFormat="1" applyFont="1" applyFill="1" applyBorder="1" applyAlignment="1">
      <alignment vertical="center"/>
    </xf>
    <xf numFmtId="41" fontId="75" fillId="0" borderId="19" xfId="0" applyNumberFormat="1" applyFont="1" applyFill="1" applyBorder="1" applyAlignment="1">
      <alignment vertical="center"/>
    </xf>
    <xf numFmtId="41" fontId="40" fillId="0" borderId="12" xfId="0" applyNumberFormat="1" applyFont="1" applyFill="1" applyBorder="1" applyAlignment="1">
      <alignment vertical="top" wrapText="1"/>
    </xf>
    <xf numFmtId="41" fontId="40" fillId="0" borderId="0" xfId="0" applyNumberFormat="1" applyFont="1" applyFill="1" applyBorder="1" applyAlignment="1">
      <alignment vertical="top" wrapText="1"/>
    </xf>
    <xf numFmtId="41" fontId="55" fillId="0" borderId="0" xfId="0" applyNumberFormat="1" applyFont="1" applyFill="1"/>
    <xf numFmtId="202" fontId="75" fillId="0" borderId="0" xfId="0" applyNumberFormat="1" applyFont="1" applyFill="1"/>
    <xf numFmtId="0" fontId="76" fillId="0" borderId="22" xfId="0" applyFont="1" applyBorder="1" applyAlignment="1">
      <alignment horizontal="justify" vertical="center"/>
    </xf>
    <xf numFmtId="0" fontId="69" fillId="0" borderId="2" xfId="0" applyFont="1" applyBorder="1" applyAlignment="1">
      <alignment horizontal="justify" vertical="center"/>
    </xf>
    <xf numFmtId="0" fontId="69" fillId="0" borderId="3" xfId="0" applyFont="1" applyBorder="1" applyAlignment="1">
      <alignment horizontal="justify" vertical="center"/>
    </xf>
    <xf numFmtId="41" fontId="69" fillId="0" borderId="0" xfId="0" applyNumberFormat="1" applyFont="1" applyFill="1" applyAlignment="1"/>
    <xf numFmtId="41" fontId="69" fillId="0" borderId="0" xfId="0" applyNumberFormat="1" applyFont="1" applyFill="1" applyBorder="1" applyAlignment="1">
      <alignment horizontal="left" vertical="top" wrapText="1"/>
    </xf>
    <xf numFmtId="0" fontId="42" fillId="0" borderId="73" xfId="17" applyFont="1" applyBorder="1" applyAlignment="1">
      <alignment horizontal="center" wrapText="1"/>
    </xf>
    <xf numFmtId="41" fontId="40" fillId="0" borderId="0" xfId="0" applyNumberFormat="1" applyFont="1" applyFill="1" applyBorder="1" applyAlignment="1">
      <alignment horizontal="left" vertical="top" wrapText="1"/>
    </xf>
    <xf numFmtId="0" fontId="33" fillId="0" borderId="53" xfId="35" applyFont="1" applyBorder="1"/>
    <xf numFmtId="41" fontId="31" fillId="0" borderId="37" xfId="0" applyNumberFormat="1" applyFont="1" applyFill="1" applyBorder="1"/>
    <xf numFmtId="0" fontId="77" fillId="0" borderId="122" xfId="0" applyFont="1" applyBorder="1" applyAlignment="1">
      <alignment horizontal="center" vertical="center"/>
    </xf>
    <xf numFmtId="41" fontId="36" fillId="0" borderId="40" xfId="0" applyNumberFormat="1" applyFont="1" applyFill="1" applyBorder="1"/>
    <xf numFmtId="41" fontId="31" fillId="0" borderId="47" xfId="0" applyNumberFormat="1" applyFont="1" applyFill="1" applyBorder="1"/>
    <xf numFmtId="0" fontId="33" fillId="0" borderId="0" xfId="35" applyFont="1"/>
    <xf numFmtId="0" fontId="33" fillId="0" borderId="0" xfId="35" applyFont="1" applyAlignment="1">
      <alignment horizontal="center" vertical="center"/>
    </xf>
    <xf numFmtId="0" fontId="33" fillId="0" borderId="0" xfId="35" applyFont="1" applyAlignment="1">
      <alignment horizontal="left" vertical="center"/>
    </xf>
    <xf numFmtId="0" fontId="33" fillId="0" borderId="0" xfId="35" applyFont="1" applyAlignment="1">
      <alignment vertical="center"/>
    </xf>
    <xf numFmtId="176" fontId="48" fillId="0" borderId="0" xfId="0" applyNumberFormat="1" applyFont="1" applyFill="1" applyBorder="1" applyAlignment="1">
      <alignment horizontal="right" vertical="center"/>
    </xf>
    <xf numFmtId="0" fontId="41" fillId="0" borderId="5" xfId="0" applyFont="1" applyBorder="1" applyAlignment="1">
      <alignment horizontal="center" vertical="center"/>
    </xf>
    <xf numFmtId="0" fontId="40" fillId="0" borderId="37" xfId="0" applyFont="1" applyBorder="1" applyAlignment="1">
      <alignment horizontal="right" vertical="center" wrapText="1"/>
    </xf>
    <xf numFmtId="0" fontId="40" fillId="0" borderId="38" xfId="0" applyFont="1" applyBorder="1" applyAlignment="1">
      <alignment horizontal="right" vertical="center" wrapText="1"/>
    </xf>
    <xf numFmtId="41" fontId="45" fillId="0" borderId="0" xfId="0" applyNumberFormat="1" applyFont="1" applyFill="1" applyBorder="1" applyAlignment="1">
      <alignment horizontal="right" vertical="center"/>
    </xf>
    <xf numFmtId="0" fontId="31" fillId="0" borderId="34" xfId="0" applyFont="1" applyBorder="1" applyAlignment="1">
      <alignment horizontal="right" vertical="center" wrapText="1"/>
    </xf>
    <xf numFmtId="0" fontId="31" fillId="0" borderId="46" xfId="0" applyFont="1" applyBorder="1" applyAlignment="1">
      <alignment horizontal="right" vertical="center" wrapText="1"/>
    </xf>
    <xf numFmtId="202" fontId="31" fillId="0" borderId="0" xfId="0" applyNumberFormat="1" applyFont="1" applyFill="1" applyAlignment="1">
      <alignment horizontal="right" vertical="center"/>
    </xf>
    <xf numFmtId="202" fontId="41" fillId="0" borderId="0" xfId="0" applyNumberFormat="1" applyFont="1" applyFill="1"/>
    <xf numFmtId="41" fontId="55" fillId="0" borderId="0" xfId="0" applyNumberFormat="1" applyFont="1" applyFill="1" applyAlignment="1">
      <alignment horizontal="right" vertical="center"/>
    </xf>
    <xf numFmtId="41" fontId="31" fillId="0" borderId="0" xfId="0" applyNumberFormat="1" applyFont="1" applyFill="1" applyAlignment="1">
      <alignment horizontal="left" vertical="center"/>
    </xf>
    <xf numFmtId="0" fontId="32" fillId="0" borderId="9" xfId="0" applyFont="1" applyBorder="1" applyAlignment="1">
      <alignment horizontal="center" vertical="center" wrapText="1"/>
    </xf>
    <xf numFmtId="0" fontId="32" fillId="0" borderId="108" xfId="0" applyFont="1" applyBorder="1" applyAlignment="1">
      <alignment horizontal="center" vertical="center" wrapText="1"/>
    </xf>
    <xf numFmtId="0" fontId="58" fillId="0" borderId="42" xfId="0" applyFont="1" applyBorder="1" applyAlignment="1">
      <alignment horizontal="center" vertical="center" wrapText="1"/>
    </xf>
    <xf numFmtId="214" fontId="31" fillId="0" borderId="0" xfId="0" applyNumberFormat="1" applyFont="1" applyFill="1" applyAlignment="1">
      <alignment horizontal="right" vertical="center"/>
    </xf>
    <xf numFmtId="176" fontId="34" fillId="2" borderId="15" xfId="0" applyNumberFormat="1" applyFont="1" applyFill="1" applyBorder="1" applyAlignment="1">
      <alignment vertical="center"/>
    </xf>
    <xf numFmtId="176" fontId="34" fillId="2" borderId="20" xfId="0" applyNumberFormat="1" applyFont="1" applyFill="1" applyBorder="1" applyAlignment="1">
      <alignment vertical="center"/>
    </xf>
    <xf numFmtId="176" fontId="34" fillId="2" borderId="111" xfId="0" applyNumberFormat="1" applyFont="1" applyFill="1" applyBorder="1" applyAlignment="1">
      <alignment vertical="center"/>
    </xf>
    <xf numFmtId="3" fontId="28" fillId="0" borderId="39" xfId="0" applyNumberFormat="1" applyFont="1" applyBorder="1" applyAlignment="1">
      <alignment horizontal="right" vertical="center" wrapText="1"/>
    </xf>
    <xf numFmtId="0" fontId="28" fillId="0" borderId="42" xfId="0" applyFont="1" applyBorder="1" applyAlignment="1">
      <alignment horizontal="right" vertical="center" wrapText="1"/>
    </xf>
    <xf numFmtId="3" fontId="28" fillId="0" borderId="42" xfId="0" applyNumberFormat="1" applyFont="1" applyBorder="1" applyAlignment="1">
      <alignment horizontal="right" vertical="center" wrapText="1"/>
    </xf>
    <xf numFmtId="0" fontId="34" fillId="0" borderId="53" xfId="0" applyFont="1" applyBorder="1" applyAlignment="1">
      <alignment horizontal="right" vertical="center" wrapText="1"/>
    </xf>
    <xf numFmtId="0" fontId="34" fillId="0" borderId="114" xfId="0" applyFont="1" applyBorder="1" applyAlignment="1">
      <alignment horizontal="right" vertical="center" wrapText="1"/>
    </xf>
    <xf numFmtId="41" fontId="52" fillId="0" borderId="0" xfId="0" applyNumberFormat="1" applyFont="1" applyFill="1"/>
    <xf numFmtId="0" fontId="33" fillId="0" borderId="34" xfId="0" applyFont="1" applyBorder="1" applyAlignment="1">
      <alignment horizontal="center" vertical="center" wrapText="1"/>
    </xf>
    <xf numFmtId="0" fontId="33" fillId="0" borderId="48" xfId="0" applyFont="1" applyBorder="1" applyAlignment="1">
      <alignment horizontal="center" vertical="center" wrapText="1"/>
    </xf>
    <xf numFmtId="3" fontId="28" fillId="0" borderId="50" xfId="0" applyNumberFormat="1" applyFont="1" applyBorder="1" applyAlignment="1">
      <alignment horizontal="right" vertical="center" wrapText="1"/>
    </xf>
    <xf numFmtId="1" fontId="34" fillId="0" borderId="46" xfId="0" applyNumberFormat="1" applyFont="1" applyBorder="1" applyAlignment="1">
      <alignment horizontal="right" vertical="center" wrapText="1"/>
    </xf>
    <xf numFmtId="202" fontId="31" fillId="0" borderId="0" xfId="0" applyNumberFormat="1" applyFont="1" applyFill="1" applyBorder="1"/>
    <xf numFmtId="0" fontId="34" fillId="0" borderId="0" xfId="0" applyFont="1" applyAlignment="1">
      <alignment horizontal="justify" vertical="center" wrapText="1"/>
    </xf>
    <xf numFmtId="41" fontId="37" fillId="0" borderId="0" xfId="0" applyNumberFormat="1" applyFont="1" applyFill="1" applyAlignment="1">
      <alignment horizontal="right" vertical="center"/>
    </xf>
    <xf numFmtId="0" fontId="37" fillId="0" borderId="0" xfId="0" applyNumberFormat="1" applyFont="1" applyFill="1" applyAlignment="1">
      <alignment horizontal="right" vertical="center"/>
    </xf>
    <xf numFmtId="41" fontId="37" fillId="0" borderId="0" xfId="0" applyNumberFormat="1" applyFont="1" applyFill="1" applyBorder="1" applyAlignment="1">
      <alignment horizontal="left" vertical="center"/>
    </xf>
    <xf numFmtId="41" fontId="37" fillId="0" borderId="0" xfId="0" applyNumberFormat="1" applyFont="1" applyFill="1" applyAlignment="1">
      <alignment horizontal="right" vertical="top"/>
    </xf>
    <xf numFmtId="0" fontId="37" fillId="0" borderId="0" xfId="0" applyNumberFormat="1" applyFont="1" applyFill="1" applyAlignment="1">
      <alignment vertical="top"/>
    </xf>
    <xf numFmtId="41" fontId="37" fillId="0" borderId="0" xfId="0" applyNumberFormat="1" applyFont="1" applyFill="1" applyAlignment="1">
      <alignment horizontal="left" vertical="top"/>
    </xf>
    <xf numFmtId="41" fontId="37" fillId="0" borderId="0" xfId="0" applyNumberFormat="1" applyFont="1" applyFill="1" applyBorder="1" applyAlignment="1">
      <alignment horizontal="left" vertical="top"/>
    </xf>
    <xf numFmtId="0" fontId="32" fillId="0" borderId="4" xfId="0" applyNumberFormat="1" applyFont="1" applyFill="1" applyBorder="1" applyAlignment="1">
      <alignment vertical="center" wrapText="1"/>
    </xf>
    <xf numFmtId="41" fontId="36" fillId="0" borderId="37" xfId="0" applyNumberFormat="1" applyFont="1" applyFill="1" applyBorder="1"/>
    <xf numFmtId="201" fontId="31" fillId="0" borderId="0" xfId="0" applyNumberFormat="1" applyFont="1" applyFill="1" applyBorder="1" applyAlignment="1">
      <alignment horizontal="right" vertical="center"/>
    </xf>
    <xf numFmtId="201" fontId="31" fillId="0" borderId="5" xfId="0" applyNumberFormat="1" applyFont="1" applyFill="1" applyBorder="1" applyAlignment="1">
      <alignment horizontal="right" vertical="center"/>
    </xf>
    <xf numFmtId="41" fontId="34" fillId="0" borderId="5" xfId="0" applyNumberFormat="1" applyFont="1" applyFill="1" applyBorder="1"/>
    <xf numFmtId="41" fontId="38" fillId="0" borderId="5" xfId="0" applyNumberFormat="1" applyFont="1" applyFill="1" applyBorder="1"/>
    <xf numFmtId="41" fontId="41" fillId="0" borderId="5" xfId="0" applyNumberFormat="1" applyFont="1" applyFill="1" applyBorder="1"/>
    <xf numFmtId="0" fontId="32" fillId="0" borderId="37" xfId="0" applyFont="1" applyBorder="1" applyAlignment="1">
      <alignment vertical="center"/>
    </xf>
    <xf numFmtId="0" fontId="58" fillId="0" borderId="34" xfId="0" applyFont="1" applyBorder="1" applyAlignment="1">
      <alignment vertical="center" wrapText="1"/>
    </xf>
    <xf numFmtId="0" fontId="33" fillId="0" borderId="33" xfId="0" applyFont="1" applyBorder="1" applyAlignment="1">
      <alignment vertical="center" wrapText="1"/>
    </xf>
    <xf numFmtId="0" fontId="32" fillId="0" borderId="37" xfId="0" applyFont="1" applyBorder="1" applyAlignment="1">
      <alignment horizontal="center" vertical="center"/>
    </xf>
    <xf numFmtId="0" fontId="32" fillId="0" borderId="52" xfId="0" applyFont="1" applyBorder="1" applyAlignment="1">
      <alignment vertical="center"/>
    </xf>
    <xf numFmtId="0" fontId="31" fillId="0" borderId="47" xfId="0" applyFont="1" applyBorder="1" applyAlignment="1">
      <alignment horizontal="center" vertical="center"/>
    </xf>
    <xf numFmtId="3" fontId="78" fillId="0" borderId="12" xfId="0" applyNumberFormat="1" applyFont="1" applyBorder="1" applyAlignment="1">
      <alignment horizontal="right" vertical="center" wrapText="1"/>
    </xf>
    <xf numFmtId="176" fontId="78" fillId="0" borderId="12" xfId="0" applyNumberFormat="1" applyFont="1" applyBorder="1" applyAlignment="1">
      <alignment horizontal="right" vertical="center" wrapText="1"/>
    </xf>
    <xf numFmtId="0" fontId="36" fillId="0" borderId="12" xfId="0" applyFont="1" applyBorder="1" applyAlignment="1">
      <alignment horizontal="right" vertical="center" wrapText="1"/>
    </xf>
    <xf numFmtId="0" fontId="59" fillId="0" borderId="53" xfId="0" applyFont="1" applyBorder="1" applyAlignment="1">
      <alignment horizontal="right" vertical="center" wrapText="1"/>
    </xf>
    <xf numFmtId="0" fontId="40" fillId="0" borderId="0" xfId="0" applyFont="1" applyBorder="1" applyAlignment="1">
      <alignment horizontal="justify" vertical="center" wrapText="1"/>
    </xf>
    <xf numFmtId="0" fontId="34" fillId="0" borderId="0" xfId="0" applyFont="1" applyAlignment="1">
      <alignment horizontal="right" vertical="center"/>
    </xf>
    <xf numFmtId="3" fontId="59" fillId="0" borderId="0" xfId="0" applyNumberFormat="1" applyFont="1" applyBorder="1" applyAlignment="1">
      <alignment horizontal="right" vertical="center" wrapText="1"/>
    </xf>
    <xf numFmtId="176" fontId="59" fillId="0" borderId="0" xfId="0" applyNumberFormat="1" applyFont="1" applyBorder="1" applyAlignment="1">
      <alignment horizontal="right" vertical="center" wrapText="1"/>
    </xf>
    <xf numFmtId="176" fontId="28" fillId="0" borderId="0" xfId="0" applyNumberFormat="1" applyFont="1" applyBorder="1" applyAlignment="1">
      <alignment horizontal="right" vertical="center"/>
    </xf>
    <xf numFmtId="3" fontId="59" fillId="0" borderId="5" xfId="0" applyNumberFormat="1" applyFont="1" applyBorder="1" applyAlignment="1">
      <alignment horizontal="right" vertical="center" wrapText="1"/>
    </xf>
    <xf numFmtId="176" fontId="59" fillId="0" borderId="5" xfId="0" applyNumberFormat="1" applyFont="1" applyBorder="1" applyAlignment="1">
      <alignment horizontal="right" vertical="center" wrapText="1"/>
    </xf>
    <xf numFmtId="176" fontId="28" fillId="0" borderId="5" xfId="0" applyNumberFormat="1" applyFont="1" applyBorder="1" applyAlignment="1">
      <alignment horizontal="right" vertical="center"/>
    </xf>
    <xf numFmtId="0" fontId="31" fillId="0" borderId="57" xfId="0" applyFont="1" applyBorder="1" applyAlignment="1">
      <alignment horizontal="center" vertical="center" wrapText="1"/>
    </xf>
    <xf numFmtId="3" fontId="78" fillId="0" borderId="0" xfId="0" applyNumberFormat="1" applyFont="1" applyAlignment="1">
      <alignment horizontal="right" vertical="center" wrapText="1"/>
    </xf>
    <xf numFmtId="3" fontId="78" fillId="0" borderId="12" xfId="0" applyNumberFormat="1" applyFont="1" applyBorder="1" applyAlignment="1">
      <alignment vertical="center" wrapText="1"/>
    </xf>
    <xf numFmtId="3" fontId="78" fillId="0" borderId="22" xfId="0" applyNumberFormat="1" applyFont="1" applyBorder="1" applyAlignment="1">
      <alignment horizontal="right" vertical="center" wrapText="1"/>
    </xf>
    <xf numFmtId="205" fontId="78" fillId="0" borderId="26" xfId="0" applyNumberFormat="1" applyFont="1" applyBorder="1" applyAlignment="1">
      <alignment horizontal="right" vertical="center" wrapText="1"/>
    </xf>
    <xf numFmtId="3" fontId="59" fillId="0" borderId="0" xfId="0" applyNumberFormat="1" applyFont="1" applyBorder="1" applyAlignment="1">
      <alignment vertical="center" wrapText="1"/>
    </xf>
    <xf numFmtId="3" fontId="59" fillId="0" borderId="2" xfId="0" applyNumberFormat="1" applyFont="1" applyBorder="1" applyAlignment="1">
      <alignment horizontal="right" vertical="center" wrapText="1"/>
    </xf>
    <xf numFmtId="205" fontId="59" fillId="0" borderId="24" xfId="0" applyNumberFormat="1" applyFont="1" applyBorder="1" applyAlignment="1">
      <alignment horizontal="right" vertical="center" wrapText="1"/>
    </xf>
    <xf numFmtId="3" fontId="78" fillId="0" borderId="0" xfId="0" applyNumberFormat="1" applyFont="1" applyBorder="1" applyAlignment="1">
      <alignment horizontal="right" vertical="center" wrapText="1"/>
    </xf>
    <xf numFmtId="3" fontId="78" fillId="0" borderId="0" xfId="0" applyNumberFormat="1" applyFont="1" applyBorder="1" applyAlignment="1">
      <alignment vertical="center" wrapText="1"/>
    </xf>
    <xf numFmtId="3" fontId="78" fillId="0" borderId="2" xfId="0" applyNumberFormat="1" applyFont="1" applyBorder="1" applyAlignment="1">
      <alignment horizontal="right" vertical="center" wrapText="1"/>
    </xf>
    <xf numFmtId="205" fontId="78" fillId="0" borderId="24" xfId="0" applyNumberFormat="1" applyFont="1" applyBorder="1" applyAlignment="1">
      <alignment horizontal="right" vertical="center" wrapText="1"/>
    </xf>
    <xf numFmtId="0" fontId="32" fillId="0" borderId="41" xfId="0" applyFont="1" applyBorder="1" applyAlignment="1">
      <alignment horizontal="center" vertical="center" wrapText="1"/>
    </xf>
    <xf numFmtId="0" fontId="32" fillId="0" borderId="35" xfId="0" applyFont="1" applyBorder="1" applyAlignment="1">
      <alignment horizontal="center" vertical="center" wrapText="1"/>
    </xf>
    <xf numFmtId="3" fontId="78" fillId="0" borderId="5" xfId="0" applyNumberFormat="1" applyFont="1" applyBorder="1" applyAlignment="1">
      <alignment horizontal="right" vertical="center" wrapText="1"/>
    </xf>
    <xf numFmtId="3" fontId="78" fillId="0" borderId="5" xfId="0" applyNumberFormat="1" applyFont="1" applyBorder="1" applyAlignment="1">
      <alignment vertical="center" wrapText="1"/>
    </xf>
    <xf numFmtId="3" fontId="78" fillId="0" borderId="3" xfId="0" applyNumberFormat="1" applyFont="1" applyBorder="1" applyAlignment="1">
      <alignment horizontal="right" vertical="center" wrapText="1"/>
    </xf>
    <xf numFmtId="205" fontId="78" fillId="0" borderId="4" xfId="0" applyNumberFormat="1" applyFont="1" applyBorder="1" applyAlignment="1">
      <alignment horizontal="right" vertical="center" wrapText="1"/>
    </xf>
    <xf numFmtId="202" fontId="36" fillId="0" borderId="0" xfId="0" applyNumberFormat="1" applyFont="1" applyFill="1" applyBorder="1"/>
    <xf numFmtId="0" fontId="28" fillId="0" borderId="0" xfId="0" applyFont="1" applyAlignment="1">
      <alignment horizontal="center" vertical="center"/>
    </xf>
    <xf numFmtId="0" fontId="34" fillId="0" borderId="2" xfId="0" applyFont="1" applyBorder="1" applyAlignment="1">
      <alignment horizontal="center" vertical="center" wrapText="1"/>
    </xf>
    <xf numFmtId="0" fontId="34" fillId="0" borderId="47" xfId="0" applyFont="1" applyBorder="1" applyAlignment="1">
      <alignment horizontal="justify" vertical="center" wrapText="1"/>
    </xf>
    <xf numFmtId="176" fontId="31" fillId="0" borderId="0" xfId="0" applyNumberFormat="1" applyFont="1" applyBorder="1" applyAlignment="1">
      <alignment horizontal="right" vertical="center" wrapText="1"/>
    </xf>
    <xf numFmtId="176" fontId="31" fillId="0" borderId="5" xfId="0" applyNumberFormat="1" applyFont="1" applyBorder="1" applyAlignment="1">
      <alignment horizontal="right" vertical="center" wrapText="1"/>
    </xf>
    <xf numFmtId="202" fontId="31" fillId="0" borderId="5" xfId="0" applyNumberFormat="1" applyFont="1" applyFill="1" applyBorder="1"/>
    <xf numFmtId="41" fontId="73" fillId="0" borderId="0" xfId="0" applyNumberFormat="1" applyFont="1" applyFill="1"/>
    <xf numFmtId="176" fontId="34" fillId="0" borderId="0" xfId="0" applyNumberFormat="1" applyFont="1" applyAlignment="1">
      <alignment horizontal="justify" vertical="center" wrapText="1"/>
    </xf>
    <xf numFmtId="0" fontId="80" fillId="0" borderId="0" xfId="0" applyFont="1" applyAlignment="1">
      <alignment horizontal="left" vertical="center"/>
    </xf>
    <xf numFmtId="0" fontId="80" fillId="0" borderId="0" xfId="0" applyFont="1" applyAlignment="1">
      <alignment horizontal="center" vertical="center"/>
    </xf>
    <xf numFmtId="41" fontId="31" fillId="0" borderId="0" xfId="0" applyNumberFormat="1" applyFont="1" applyFill="1" applyBorder="1" applyAlignment="1">
      <alignment horizontal="right"/>
    </xf>
    <xf numFmtId="189" fontId="31" fillId="0" borderId="0" xfId="0" applyNumberFormat="1" applyFont="1" applyFill="1" applyAlignment="1">
      <alignment horizontal="right"/>
    </xf>
    <xf numFmtId="206" fontId="36" fillId="0" borderId="0" xfId="5" applyNumberFormat="1" applyFont="1" applyFill="1" applyBorder="1"/>
    <xf numFmtId="178" fontId="36" fillId="0" borderId="0" xfId="14" applyNumberFormat="1" applyFont="1" applyFill="1" applyBorder="1"/>
    <xf numFmtId="178" fontId="48" fillId="0" borderId="0" xfId="14" applyNumberFormat="1" applyFont="1" applyFill="1" applyBorder="1"/>
    <xf numFmtId="178" fontId="34" fillId="0" borderId="0" xfId="14" applyNumberFormat="1" applyFont="1" applyFill="1" applyBorder="1"/>
    <xf numFmtId="0" fontId="33" fillId="0" borderId="37" xfId="0" applyFont="1" applyBorder="1" applyAlignment="1">
      <alignment horizontal="justify" vertical="center" wrapText="1"/>
    </xf>
    <xf numFmtId="177" fontId="32" fillId="0" borderId="0" xfId="0" applyNumberFormat="1" applyFont="1" applyFill="1" applyBorder="1" applyAlignment="1">
      <alignment horizontal="distributed" vertical="center"/>
    </xf>
    <xf numFmtId="177" fontId="39" fillId="0" borderId="0" xfId="0" applyNumberFormat="1" applyFont="1" applyFill="1" applyBorder="1" applyAlignment="1">
      <alignment horizontal="distributed" vertical="center"/>
    </xf>
    <xf numFmtId="177" fontId="32" fillId="0" borderId="5" xfId="0" applyNumberFormat="1" applyFont="1" applyFill="1" applyBorder="1" applyAlignment="1">
      <alignment horizontal="distributed" vertical="center"/>
    </xf>
    <xf numFmtId="178" fontId="32" fillId="0" borderId="1" xfId="5" applyNumberFormat="1" applyFont="1" applyFill="1" applyBorder="1" applyAlignment="1">
      <alignment horizontal="center" vertical="center" wrapText="1"/>
    </xf>
    <xf numFmtId="41" fontId="36" fillId="0" borderId="0" xfId="15" applyNumberFormat="1" applyFont="1" applyFill="1" applyBorder="1" applyAlignment="1">
      <alignment horizontal="right" vertical="center"/>
    </xf>
    <xf numFmtId="0" fontId="33" fillId="0" borderId="47" xfId="0" applyFont="1" applyBorder="1" applyAlignment="1">
      <alignment horizontal="justify" vertical="center" wrapText="1"/>
    </xf>
    <xf numFmtId="0" fontId="33" fillId="0" borderId="37" xfId="0" applyFont="1" applyBorder="1" applyAlignment="1">
      <alignment horizontal="justify" vertical="center" wrapText="1"/>
    </xf>
    <xf numFmtId="176" fontId="34" fillId="0" borderId="5" xfId="0" applyNumberFormat="1" applyFont="1" applyBorder="1" applyAlignment="1">
      <alignment horizontal="right" vertical="center" wrapText="1"/>
    </xf>
    <xf numFmtId="3" fontId="28" fillId="0" borderId="5" xfId="0" applyNumberFormat="1" applyFont="1" applyBorder="1" applyAlignment="1">
      <alignment horizontal="right" vertical="center" wrapText="1"/>
    </xf>
    <xf numFmtId="0" fontId="33" fillId="0" borderId="0" xfId="0" applyFont="1" applyBorder="1" applyAlignment="1">
      <alignment horizontal="justify" vertical="center" wrapText="1"/>
    </xf>
    <xf numFmtId="0" fontId="14" fillId="0" borderId="37" xfId="0" applyFont="1" applyBorder="1" applyAlignment="1">
      <alignment horizontal="justify" vertical="center"/>
    </xf>
    <xf numFmtId="0" fontId="84" fillId="0" borderId="37" xfId="0" applyFont="1" applyBorder="1" applyAlignment="1">
      <alignment horizontal="justify" vertical="center"/>
    </xf>
    <xf numFmtId="0" fontId="23" fillId="0" borderId="37" xfId="0" applyFont="1" applyBorder="1" applyAlignment="1">
      <alignment horizontal="justify" vertical="center"/>
    </xf>
    <xf numFmtId="0" fontId="23" fillId="0" borderId="37" xfId="0" applyFont="1" applyBorder="1" applyAlignment="1">
      <alignment horizontal="center" vertical="center"/>
    </xf>
    <xf numFmtId="0" fontId="84" fillId="0" borderId="38" xfId="0" applyFont="1" applyBorder="1" applyAlignment="1">
      <alignment horizontal="justify" vertical="center"/>
    </xf>
    <xf numFmtId="0" fontId="33" fillId="0" borderId="0" xfId="0" applyFont="1" applyBorder="1" applyAlignment="1">
      <alignment horizontal="justify" vertical="center"/>
    </xf>
    <xf numFmtId="0" fontId="28" fillId="0" borderId="0" xfId="0" applyFont="1" applyBorder="1" applyAlignment="1">
      <alignment horizontal="right" vertical="center" wrapText="1"/>
    </xf>
    <xf numFmtId="3" fontId="28" fillId="0" borderId="46" xfId="0" applyNumberFormat="1" applyFont="1" applyBorder="1" applyAlignment="1">
      <alignment horizontal="right" vertical="center" wrapText="1"/>
    </xf>
    <xf numFmtId="176" fontId="28" fillId="0" borderId="46" xfId="0" applyNumberFormat="1" applyFont="1" applyBorder="1" applyAlignment="1">
      <alignment horizontal="right" vertical="center" wrapText="1"/>
    </xf>
    <xf numFmtId="0" fontId="9" fillId="0" borderId="8" xfId="0" applyFont="1" applyBorder="1" applyAlignment="1">
      <alignment horizontal="center" vertical="center" wrapText="1"/>
    </xf>
    <xf numFmtId="0" fontId="9" fillId="0" borderId="13" xfId="0" applyFont="1" applyBorder="1" applyAlignment="1">
      <alignment horizontal="center" vertical="center" wrapText="1"/>
    </xf>
    <xf numFmtId="0" fontId="26" fillId="0" borderId="0" xfId="44"/>
    <xf numFmtId="0" fontId="85" fillId="0" borderId="107" xfId="44" applyFont="1" applyBorder="1" applyAlignment="1">
      <alignment horizontal="center" wrapText="1"/>
    </xf>
    <xf numFmtId="0" fontId="85" fillId="0" borderId="77" xfId="44" applyFont="1" applyBorder="1" applyAlignment="1">
      <alignment horizontal="center" wrapText="1"/>
    </xf>
    <xf numFmtId="0" fontId="85" fillId="0" borderId="78" xfId="44" applyFont="1" applyBorder="1" applyAlignment="1">
      <alignment horizontal="center" wrapText="1"/>
    </xf>
    <xf numFmtId="0" fontId="85" fillId="0" borderId="79" xfId="44" applyFont="1" applyBorder="1" applyAlignment="1">
      <alignment horizontal="center" wrapText="1"/>
    </xf>
    <xf numFmtId="0" fontId="85" fillId="0" borderId="71" xfId="44" applyFont="1" applyBorder="1" applyAlignment="1">
      <alignment horizontal="left" vertical="top" wrapText="1"/>
    </xf>
    <xf numFmtId="211" fontId="85" fillId="0" borderId="80" xfId="44" applyNumberFormat="1" applyFont="1" applyBorder="1" applyAlignment="1">
      <alignment horizontal="right" vertical="top"/>
    </xf>
    <xf numFmtId="212" fontId="85" fillId="0" borderId="81" xfId="44" applyNumberFormat="1" applyFont="1" applyBorder="1" applyAlignment="1">
      <alignment horizontal="right" vertical="top"/>
    </xf>
    <xf numFmtId="212" fontId="85" fillId="0" borderId="82" xfId="44" applyNumberFormat="1" applyFont="1" applyBorder="1" applyAlignment="1">
      <alignment horizontal="right" vertical="top"/>
    </xf>
    <xf numFmtId="211" fontId="85" fillId="0" borderId="85" xfId="44" applyNumberFormat="1" applyFont="1" applyBorder="1" applyAlignment="1">
      <alignment horizontal="right" vertical="top"/>
    </xf>
    <xf numFmtId="212" fontId="85" fillId="0" borderId="86" xfId="44" applyNumberFormat="1" applyFont="1" applyBorder="1" applyAlignment="1">
      <alignment horizontal="right" vertical="top"/>
    </xf>
    <xf numFmtId="212" fontId="85" fillId="0" borderId="87" xfId="44" applyNumberFormat="1" applyFont="1" applyBorder="1" applyAlignment="1">
      <alignment horizontal="right" vertical="top"/>
    </xf>
    <xf numFmtId="0" fontId="85" fillId="0" borderId="84" xfId="44" applyFont="1" applyBorder="1" applyAlignment="1">
      <alignment horizontal="left" vertical="top" wrapText="1"/>
    </xf>
    <xf numFmtId="213" fontId="85" fillId="0" borderId="86" xfId="44" applyNumberFormat="1" applyFont="1" applyBorder="1" applyAlignment="1">
      <alignment horizontal="right" vertical="top"/>
    </xf>
    <xf numFmtId="0" fontId="85" fillId="0" borderId="76" xfId="44" applyFont="1" applyBorder="1" applyAlignment="1">
      <alignment horizontal="left" vertical="top" wrapText="1"/>
    </xf>
    <xf numFmtId="211" fontId="85" fillId="0" borderId="88" xfId="44" applyNumberFormat="1" applyFont="1" applyBorder="1" applyAlignment="1">
      <alignment horizontal="right" vertical="top"/>
    </xf>
    <xf numFmtId="212" fontId="85" fillId="0" borderId="89" xfId="44" applyNumberFormat="1" applyFont="1" applyBorder="1" applyAlignment="1">
      <alignment horizontal="right" vertical="top"/>
    </xf>
    <xf numFmtId="212" fontId="85" fillId="0" borderId="90" xfId="44" applyNumberFormat="1" applyFont="1" applyBorder="1" applyAlignment="1">
      <alignment horizontal="right" vertical="top"/>
    </xf>
    <xf numFmtId="3" fontId="83" fillId="0" borderId="53" xfId="0" applyNumberFormat="1" applyFont="1" applyBorder="1" applyAlignment="1">
      <alignment horizontal="right" vertical="center" wrapText="1"/>
    </xf>
    <xf numFmtId="3" fontId="83" fillId="0" borderId="0" xfId="0" applyNumberFormat="1" applyFont="1" applyAlignment="1">
      <alignment horizontal="right" vertical="center" wrapText="1"/>
    </xf>
    <xf numFmtId="3" fontId="16" fillId="0" borderId="53" xfId="0" applyNumberFormat="1" applyFont="1" applyBorder="1" applyAlignment="1">
      <alignment horizontal="right" vertical="center" wrapText="1"/>
    </xf>
    <xf numFmtId="0" fontId="16" fillId="0" borderId="0" xfId="0" applyFont="1" applyAlignment="1">
      <alignment horizontal="right" vertical="center" wrapText="1"/>
    </xf>
    <xf numFmtId="3" fontId="16" fillId="0" borderId="0" xfId="0" applyNumberFormat="1" applyFont="1" applyAlignment="1">
      <alignment horizontal="right" vertical="center" wrapText="1"/>
    </xf>
    <xf numFmtId="0" fontId="16" fillId="0" borderId="114" xfId="0" applyFont="1" applyBorder="1" applyAlignment="1">
      <alignment horizontal="right" vertical="center" wrapText="1"/>
    </xf>
    <xf numFmtId="0" fontId="16" fillId="0" borderId="46" xfId="0" applyFont="1" applyBorder="1" applyAlignment="1">
      <alignment horizontal="right" vertical="center" wrapText="1"/>
    </xf>
    <xf numFmtId="3" fontId="16" fillId="0" borderId="46" xfId="0" applyNumberFormat="1" applyFont="1" applyBorder="1" applyAlignment="1">
      <alignment horizontal="right" vertical="center" wrapText="1"/>
    </xf>
    <xf numFmtId="176" fontId="83" fillId="0" borderId="0" xfId="0" applyNumberFormat="1" applyFont="1" applyAlignment="1">
      <alignment horizontal="right" vertical="center" wrapText="1"/>
    </xf>
    <xf numFmtId="0" fontId="2" fillId="2" borderId="8" xfId="0" applyFont="1" applyFill="1" applyBorder="1" applyAlignment="1">
      <alignment horizontal="center" vertical="center" wrapText="1"/>
    </xf>
    <xf numFmtId="176" fontId="16" fillId="2" borderId="15" xfId="0" applyNumberFormat="1" applyFont="1" applyFill="1" applyBorder="1" applyAlignment="1">
      <alignment vertical="center"/>
    </xf>
    <xf numFmtId="176" fontId="16" fillId="2" borderId="20" xfId="0" applyNumberFormat="1" applyFont="1" applyFill="1" applyBorder="1" applyAlignment="1">
      <alignment vertical="center"/>
    </xf>
    <xf numFmtId="176" fontId="16" fillId="2" borderId="111" xfId="0" applyNumberFormat="1" applyFont="1" applyFill="1" applyBorder="1" applyAlignment="1">
      <alignment vertical="center"/>
    </xf>
    <xf numFmtId="0" fontId="33" fillId="0" borderId="47" xfId="0" applyFont="1" applyBorder="1" applyAlignment="1">
      <alignment horizontal="justify" vertical="center" wrapText="1"/>
    </xf>
    <xf numFmtId="0" fontId="33" fillId="0" borderId="37" xfId="0" applyFont="1" applyBorder="1" applyAlignment="1">
      <alignment horizontal="justify" vertical="center" wrapText="1"/>
    </xf>
    <xf numFmtId="0" fontId="32" fillId="0" borderId="37" xfId="0" applyFont="1" applyBorder="1" applyAlignment="1">
      <alignment horizontal="center" vertical="center" wrapText="1"/>
    </xf>
    <xf numFmtId="0" fontId="32" fillId="0" borderId="53" xfId="0" applyFont="1" applyBorder="1" applyAlignment="1">
      <alignment horizontal="center" vertical="center" wrapText="1"/>
    </xf>
    <xf numFmtId="0" fontId="31" fillId="0" borderId="45" xfId="0" applyFont="1" applyBorder="1" applyAlignment="1">
      <alignment horizontal="center" vertical="center" wrapText="1"/>
    </xf>
    <xf numFmtId="0" fontId="31" fillId="0" borderId="44" xfId="0" applyFont="1" applyBorder="1" applyAlignment="1">
      <alignment horizontal="center" vertical="center" wrapText="1"/>
    </xf>
    <xf numFmtId="0" fontId="31" fillId="0" borderId="40" xfId="0" applyFont="1" applyBorder="1" applyAlignment="1">
      <alignment vertical="center" wrapText="1"/>
    </xf>
    <xf numFmtId="0" fontId="31" fillId="0" borderId="47" xfId="0" applyFont="1" applyBorder="1" applyAlignment="1">
      <alignment vertical="center" wrapText="1"/>
    </xf>
    <xf numFmtId="0" fontId="31" fillId="0" borderId="58" xfId="0" applyFont="1" applyBorder="1" applyAlignment="1">
      <alignment horizontal="center" vertical="center" wrapText="1"/>
    </xf>
    <xf numFmtId="0" fontId="32" fillId="0" borderId="36" xfId="0" applyFont="1" applyBorder="1" applyAlignment="1">
      <alignment horizontal="center" vertical="center" wrapText="1"/>
    </xf>
    <xf numFmtId="3" fontId="31" fillId="0" borderId="0" xfId="0" applyNumberFormat="1" applyFont="1" applyAlignment="1">
      <alignment horizontal="right" vertical="center" wrapText="1"/>
    </xf>
    <xf numFmtId="0" fontId="31" fillId="0" borderId="0" xfId="0" applyFont="1" applyAlignment="1">
      <alignment horizontal="right" vertical="center" wrapText="1"/>
    </xf>
    <xf numFmtId="3" fontId="36" fillId="0" borderId="0" xfId="0" applyNumberFormat="1" applyFont="1" applyAlignment="1">
      <alignment horizontal="right" vertical="center" wrapText="1"/>
    </xf>
    <xf numFmtId="3" fontId="36" fillId="0" borderId="46" xfId="0" applyNumberFormat="1" applyFont="1" applyBorder="1" applyAlignment="1">
      <alignment horizontal="right" vertical="center" wrapText="1"/>
    </xf>
    <xf numFmtId="3" fontId="36" fillId="0" borderId="12" xfId="0" applyNumberFormat="1" applyFont="1" applyBorder="1" applyAlignment="1">
      <alignment horizontal="right" vertical="center" wrapText="1"/>
    </xf>
    <xf numFmtId="3" fontId="75" fillId="0" borderId="0" xfId="0" applyNumberFormat="1" applyFont="1" applyAlignment="1">
      <alignment horizontal="right" vertical="center"/>
    </xf>
    <xf numFmtId="41" fontId="75" fillId="0" borderId="0" xfId="0" applyNumberFormat="1" applyFont="1" applyBorder="1" applyAlignment="1">
      <alignment horizontal="right" vertical="center"/>
    </xf>
    <xf numFmtId="3" fontId="75" fillId="0" borderId="21" xfId="0" applyNumberFormat="1" applyFont="1" applyBorder="1" applyAlignment="1">
      <alignment horizontal="right" vertical="center"/>
    </xf>
    <xf numFmtId="41" fontId="75" fillId="0" borderId="21" xfId="0" applyNumberFormat="1" applyFont="1" applyBorder="1" applyAlignment="1">
      <alignment horizontal="right" vertical="center"/>
    </xf>
    <xf numFmtId="41" fontId="75" fillId="0" borderId="21" xfId="0" applyNumberFormat="1" applyFont="1" applyFill="1" applyBorder="1"/>
    <xf numFmtId="41" fontId="87" fillId="0" borderId="0" xfId="0" applyNumberFormat="1" applyFont="1" applyBorder="1" applyAlignment="1">
      <alignment horizontal="right" vertical="center"/>
    </xf>
    <xf numFmtId="41" fontId="87" fillId="0" borderId="21" xfId="0" applyNumberFormat="1" applyFont="1" applyBorder="1" applyAlignment="1">
      <alignment horizontal="right" vertical="center"/>
    </xf>
    <xf numFmtId="41" fontId="87" fillId="0" borderId="0" xfId="0" applyNumberFormat="1" applyFont="1" applyFill="1"/>
    <xf numFmtId="41" fontId="55" fillId="0" borderId="0" xfId="0" applyNumberFormat="1" applyFont="1" applyFill="1" applyBorder="1"/>
    <xf numFmtId="0" fontId="32" fillId="0" borderId="0" xfId="35" applyFont="1" applyBorder="1" applyAlignment="1">
      <alignment horizontal="left" vertical="center"/>
    </xf>
    <xf numFmtId="0" fontId="23" fillId="0" borderId="57" xfId="0" applyFont="1" applyBorder="1" applyAlignment="1">
      <alignment horizontal="center" vertical="center" wrapText="1"/>
    </xf>
    <xf numFmtId="0" fontId="16" fillId="0" borderId="35" xfId="0" applyFont="1" applyBorder="1" applyAlignment="1">
      <alignment horizontal="center" vertical="center" wrapText="1"/>
    </xf>
    <xf numFmtId="0" fontId="9" fillId="0" borderId="37" xfId="0" applyFont="1" applyBorder="1" applyAlignment="1">
      <alignment horizontal="center" vertical="center" wrapText="1"/>
    </xf>
    <xf numFmtId="0" fontId="2" fillId="0" borderId="37" xfId="0" applyFont="1" applyBorder="1" applyAlignment="1">
      <alignment horizontal="center" vertical="center" wrapText="1"/>
    </xf>
    <xf numFmtId="0" fontId="0" fillId="0" borderId="47" xfId="0" applyBorder="1" applyAlignment="1">
      <alignment vertical="center" wrapText="1"/>
    </xf>
    <xf numFmtId="0" fontId="83" fillId="0" borderId="0" xfId="0" applyFont="1" applyAlignment="1">
      <alignment horizontal="right" vertical="center" wrapText="1"/>
    </xf>
    <xf numFmtId="41" fontId="36" fillId="0" borderId="48" xfId="0" applyNumberFormat="1" applyFont="1" applyFill="1" applyBorder="1"/>
    <xf numFmtId="202" fontId="36" fillId="0" borderId="48" xfId="0" applyNumberFormat="1" applyFont="1" applyFill="1" applyBorder="1"/>
    <xf numFmtId="176" fontId="16" fillId="0" borderId="0" xfId="0" applyNumberFormat="1" applyFont="1" applyAlignment="1">
      <alignment horizontal="right" vertical="center" wrapText="1"/>
    </xf>
    <xf numFmtId="3" fontId="16" fillId="0" borderId="0" xfId="0" applyNumberFormat="1" applyFont="1" applyBorder="1" applyAlignment="1">
      <alignment horizontal="right" vertical="center" wrapText="1"/>
    </xf>
    <xf numFmtId="176" fontId="16" fillId="0" borderId="0" xfId="0" applyNumberFormat="1" applyFont="1" applyBorder="1" applyAlignment="1">
      <alignment horizontal="right" vertical="center" wrapText="1"/>
    </xf>
    <xf numFmtId="3" fontId="16" fillId="0" borderId="5" xfId="0" applyNumberFormat="1" applyFont="1" applyBorder="1" applyAlignment="1">
      <alignment horizontal="right" vertical="center" wrapText="1"/>
    </xf>
    <xf numFmtId="176" fontId="16" fillId="0" borderId="5" xfId="0" applyNumberFormat="1" applyFont="1" applyBorder="1" applyAlignment="1">
      <alignment horizontal="right" vertical="center" wrapText="1"/>
    </xf>
    <xf numFmtId="0" fontId="30" fillId="0" borderId="36" xfId="0" applyFont="1" applyBorder="1" applyAlignment="1">
      <alignment horizontal="justify" vertical="center"/>
    </xf>
    <xf numFmtId="0" fontId="30" fillId="0" borderId="37" xfId="0" applyFont="1" applyBorder="1" applyAlignment="1">
      <alignment horizontal="justify" vertical="center"/>
    </xf>
    <xf numFmtId="0" fontId="33" fillId="0" borderId="37" xfId="0" applyFont="1" applyBorder="1" applyAlignment="1">
      <alignment horizontal="left" vertical="center"/>
    </xf>
    <xf numFmtId="0" fontId="28" fillId="0" borderId="37" xfId="0" applyFont="1" applyBorder="1" applyAlignment="1">
      <alignment horizontal="justify" vertical="center"/>
    </xf>
    <xf numFmtId="0" fontId="34" fillId="0" borderId="37" xfId="0" applyFont="1" applyBorder="1" applyAlignment="1">
      <alignment horizontal="left" vertical="center"/>
    </xf>
    <xf numFmtId="0" fontId="34" fillId="0" borderId="37" xfId="0" applyFont="1" applyBorder="1" applyAlignment="1">
      <alignment horizontal="justify" vertical="center"/>
    </xf>
    <xf numFmtId="0" fontId="34" fillId="0" borderId="38" xfId="0" applyFont="1" applyBorder="1" applyAlignment="1">
      <alignment horizontal="justify" vertical="center"/>
    </xf>
    <xf numFmtId="185" fontId="36" fillId="0" borderId="0" xfId="0" applyNumberFormat="1" applyFont="1" applyFill="1"/>
    <xf numFmtId="41" fontId="31" fillId="0" borderId="0" xfId="0" applyNumberFormat="1" applyFont="1" applyFill="1" applyAlignment="1">
      <alignment horizontal="left"/>
    </xf>
    <xf numFmtId="0" fontId="23" fillId="0" borderId="53" xfId="0" applyFont="1" applyBorder="1" applyAlignment="1">
      <alignment horizontal="right" vertical="center" wrapText="1"/>
    </xf>
    <xf numFmtId="3" fontId="83" fillId="0" borderId="40" xfId="0" applyNumberFormat="1" applyFont="1" applyBorder="1" applyAlignment="1">
      <alignment horizontal="right" vertical="center" wrapText="1"/>
    </xf>
    <xf numFmtId="0" fontId="83" fillId="0" borderId="5" xfId="0" applyFont="1" applyBorder="1" applyAlignment="1">
      <alignment horizontal="right" vertical="center" wrapText="1"/>
    </xf>
    <xf numFmtId="205" fontId="28" fillId="0" borderId="0" xfId="0" applyNumberFormat="1" applyFont="1" applyAlignment="1">
      <alignment horizontal="right" vertical="center" wrapText="1"/>
    </xf>
    <xf numFmtId="3" fontId="36" fillId="0" borderId="46" xfId="0" applyNumberFormat="1" applyFont="1" applyBorder="1" applyAlignment="1">
      <alignment horizontal="right" vertical="center" wrapText="1"/>
    </xf>
    <xf numFmtId="3" fontId="36" fillId="0" borderId="12" xfId="0" applyNumberFormat="1" applyFont="1" applyBorder="1" applyAlignment="1">
      <alignment horizontal="right" vertical="center" wrapText="1"/>
    </xf>
    <xf numFmtId="3" fontId="31" fillId="0" borderId="0" xfId="0" applyNumberFormat="1" applyFont="1" applyAlignment="1">
      <alignment horizontal="right" vertical="center" wrapText="1"/>
    </xf>
    <xf numFmtId="3" fontId="36" fillId="0" borderId="0" xfId="0" applyNumberFormat="1" applyFont="1" applyAlignment="1">
      <alignment horizontal="right" vertical="center" wrapText="1"/>
    </xf>
    <xf numFmtId="0" fontId="32" fillId="0" borderId="0" xfId="0" applyFont="1" applyAlignment="1">
      <alignment horizontal="right" vertical="center" wrapText="1"/>
    </xf>
    <xf numFmtId="0" fontId="31" fillId="0" borderId="0" xfId="0" applyFont="1" applyAlignment="1">
      <alignment horizontal="right" vertical="center" wrapText="1"/>
    </xf>
    <xf numFmtId="9" fontId="31" fillId="0" borderId="0" xfId="13" applyFont="1" applyFill="1" applyBorder="1" applyAlignment="1">
      <alignment vertical="center"/>
    </xf>
    <xf numFmtId="3" fontId="48" fillId="0" borderId="12" xfId="0" applyNumberFormat="1" applyFont="1" applyBorder="1" applyAlignment="1">
      <alignment horizontal="right" vertical="center" wrapText="1"/>
    </xf>
    <xf numFmtId="0" fontId="48" fillId="0" borderId="12" xfId="0" applyFont="1" applyBorder="1" applyAlignment="1">
      <alignment horizontal="right" vertical="center" wrapText="1"/>
    </xf>
    <xf numFmtId="3" fontId="40" fillId="0" borderId="0" xfId="0" applyNumberFormat="1" applyFont="1" applyAlignment="1">
      <alignment horizontal="right" vertical="center" wrapText="1"/>
    </xf>
    <xf numFmtId="3" fontId="40" fillId="0" borderId="5" xfId="0" applyNumberFormat="1" applyFont="1" applyBorder="1" applyAlignment="1">
      <alignment horizontal="right" vertical="center" wrapText="1"/>
    </xf>
    <xf numFmtId="176" fontId="40" fillId="0" borderId="5" xfId="0" applyNumberFormat="1" applyFont="1" applyBorder="1" applyAlignment="1">
      <alignment horizontal="right" vertical="center" wrapText="1"/>
    </xf>
    <xf numFmtId="3" fontId="47" fillId="0" borderId="0" xfId="0" applyNumberFormat="1" applyFont="1" applyBorder="1" applyAlignment="1">
      <alignment horizontal="right" vertical="center" wrapText="1"/>
    </xf>
    <xf numFmtId="176" fontId="47" fillId="0" borderId="0" xfId="0" applyNumberFormat="1" applyFont="1" applyBorder="1" applyAlignment="1">
      <alignment horizontal="right" vertical="center" wrapText="1"/>
    </xf>
    <xf numFmtId="3" fontId="47" fillId="0" borderId="12" xfId="0" applyNumberFormat="1" applyFont="1" applyBorder="1" applyAlignment="1">
      <alignment horizontal="right" vertical="center" wrapText="1"/>
    </xf>
    <xf numFmtId="3" fontId="63" fillId="0" borderId="0" xfId="0" applyNumberFormat="1" applyFont="1" applyBorder="1" applyAlignment="1">
      <alignment horizontal="right" vertical="center" wrapText="1"/>
    </xf>
    <xf numFmtId="176" fontId="63" fillId="0" borderId="0" xfId="0" applyNumberFormat="1" applyFont="1" applyBorder="1" applyAlignment="1">
      <alignment horizontal="right" vertical="center" wrapText="1"/>
    </xf>
    <xf numFmtId="3" fontId="63" fillId="0" borderId="0" xfId="0" applyNumberFormat="1" applyFont="1" applyAlignment="1">
      <alignment horizontal="right" vertical="center" wrapText="1"/>
    </xf>
    <xf numFmtId="0" fontId="63" fillId="0" borderId="0" xfId="0" applyFont="1" applyAlignment="1">
      <alignment horizontal="right" vertical="center" wrapText="1"/>
    </xf>
    <xf numFmtId="3" fontId="63" fillId="0" borderId="5" xfId="0" applyNumberFormat="1" applyFont="1" applyBorder="1" applyAlignment="1">
      <alignment horizontal="right" vertical="center" wrapText="1"/>
    </xf>
    <xf numFmtId="176" fontId="63" fillId="0" borderId="5" xfId="0" applyNumberFormat="1" applyFont="1" applyBorder="1" applyAlignment="1">
      <alignment horizontal="right" vertical="center" wrapText="1"/>
    </xf>
    <xf numFmtId="0" fontId="9" fillId="0" borderId="37" xfId="0" applyFont="1" applyBorder="1" applyAlignment="1">
      <alignment horizontal="left" vertical="center"/>
    </xf>
    <xf numFmtId="0" fontId="33" fillId="0" borderId="47" xfId="0" applyFont="1" applyBorder="1" applyAlignment="1">
      <alignment horizontal="left" vertical="center"/>
    </xf>
    <xf numFmtId="176" fontId="47" fillId="0" borderId="12" xfId="0" applyNumberFormat="1" applyFont="1" applyBorder="1" applyAlignment="1">
      <alignment horizontal="right" vertical="center" wrapText="1"/>
    </xf>
    <xf numFmtId="0" fontId="33" fillId="0" borderId="43" xfId="0" applyFont="1" applyBorder="1" applyAlignment="1">
      <alignment horizontal="left" vertical="center"/>
    </xf>
    <xf numFmtId="3" fontId="48" fillId="0" borderId="0" xfId="0" applyNumberFormat="1" applyFont="1" applyAlignment="1">
      <alignment horizontal="right" vertical="center" wrapText="1"/>
    </xf>
    <xf numFmtId="176" fontId="48" fillId="0" borderId="0" xfId="0" applyNumberFormat="1" applyFont="1" applyAlignment="1">
      <alignment horizontal="right" vertical="center" wrapText="1"/>
    </xf>
    <xf numFmtId="176" fontId="40" fillId="0" borderId="0" xfId="0" applyNumberFormat="1" applyFont="1" applyAlignment="1">
      <alignment horizontal="right" vertical="center" wrapText="1"/>
    </xf>
    <xf numFmtId="0" fontId="85" fillId="0" borderId="118" xfId="41" applyFont="1" applyBorder="1" applyAlignment="1">
      <alignment horizontal="center" wrapText="1"/>
    </xf>
    <xf numFmtId="0" fontId="26" fillId="0" borderId="0" xfId="41"/>
    <xf numFmtId="0" fontId="85" fillId="0" borderId="115" xfId="41" applyFont="1" applyBorder="1" applyAlignment="1">
      <alignment horizontal="left" vertical="top" wrapText="1"/>
    </xf>
    <xf numFmtId="211" fontId="85" fillId="0" borderId="115" xfId="41" applyNumberFormat="1" applyFont="1" applyBorder="1" applyAlignment="1">
      <alignment horizontal="right" vertical="top"/>
    </xf>
    <xf numFmtId="0" fontId="85" fillId="0" borderId="116" xfId="41" applyFont="1" applyBorder="1" applyAlignment="1">
      <alignment horizontal="left" vertical="top" wrapText="1"/>
    </xf>
    <xf numFmtId="211" fontId="85" fillId="0" borderId="116" xfId="41" applyNumberFormat="1" applyFont="1" applyBorder="1" applyAlignment="1">
      <alignment horizontal="right" vertical="top"/>
    </xf>
    <xf numFmtId="0" fontId="85" fillId="0" borderId="117" xfId="41" applyFont="1" applyBorder="1" applyAlignment="1">
      <alignment horizontal="left" vertical="top" wrapText="1"/>
    </xf>
    <xf numFmtId="211" fontId="85" fillId="0" borderId="117" xfId="41" applyNumberFormat="1" applyFont="1" applyBorder="1" applyAlignment="1">
      <alignment horizontal="right" vertical="top"/>
    </xf>
    <xf numFmtId="0" fontId="63" fillId="0" borderId="5" xfId="0" applyFont="1" applyBorder="1" applyAlignment="1">
      <alignment horizontal="right" vertical="center" wrapText="1"/>
    </xf>
    <xf numFmtId="0" fontId="32" fillId="0" borderId="42" xfId="0" applyFont="1" applyBorder="1" applyAlignment="1">
      <alignment horizontal="left" vertical="center"/>
    </xf>
    <xf numFmtId="0" fontId="31" fillId="0" borderId="42" xfId="0" applyFont="1" applyBorder="1" applyAlignment="1">
      <alignment vertical="center" wrapText="1"/>
    </xf>
    <xf numFmtId="0" fontId="31" fillId="0" borderId="43" xfId="0" applyFont="1" applyBorder="1" applyAlignment="1">
      <alignment vertical="center" wrapText="1"/>
    </xf>
    <xf numFmtId="176" fontId="48" fillId="0" borderId="12" xfId="0" applyNumberFormat="1" applyFont="1" applyBorder="1" applyAlignment="1">
      <alignment horizontal="right" vertical="center" wrapText="1"/>
    </xf>
    <xf numFmtId="3" fontId="26" fillId="0" borderId="0" xfId="41" applyNumberFormat="1"/>
    <xf numFmtId="0" fontId="77" fillId="0" borderId="38" xfId="0" applyFont="1" applyBorder="1" applyAlignment="1">
      <alignment horizontal="center" vertical="center" wrapText="1"/>
    </xf>
    <xf numFmtId="176" fontId="34" fillId="0" borderId="5" xfId="0" applyNumberFormat="1" applyFont="1" applyBorder="1" applyAlignment="1">
      <alignment horizontal="right" vertical="center" wrapText="1"/>
    </xf>
    <xf numFmtId="0" fontId="34" fillId="0" borderId="47" xfId="0" applyFont="1" applyBorder="1" applyAlignment="1">
      <alignment horizontal="center" vertical="center" wrapText="1"/>
    </xf>
    <xf numFmtId="0" fontId="33" fillId="0" borderId="37" xfId="0" applyFont="1" applyBorder="1" applyAlignment="1">
      <alignment horizontal="center" vertical="center" wrapText="1"/>
    </xf>
    <xf numFmtId="0" fontId="31" fillId="0" borderId="53" xfId="0" applyFont="1" applyBorder="1" applyAlignment="1">
      <alignment vertical="center" wrapText="1"/>
    </xf>
    <xf numFmtId="0" fontId="31" fillId="0" borderId="40" xfId="0" applyFont="1" applyBorder="1" applyAlignment="1">
      <alignment vertical="center" wrapText="1"/>
    </xf>
    <xf numFmtId="0" fontId="31" fillId="0" borderId="47" xfId="0" applyFont="1" applyBorder="1" applyAlignment="1">
      <alignment vertical="center" wrapText="1"/>
    </xf>
    <xf numFmtId="3" fontId="36" fillId="0" borderId="46" xfId="0" applyNumberFormat="1" applyFont="1" applyBorder="1" applyAlignment="1">
      <alignment horizontal="right" vertical="center" wrapText="1"/>
    </xf>
    <xf numFmtId="0" fontId="45" fillId="0" borderId="0" xfId="8" applyNumberFormat="1" applyFont="1" applyFill="1"/>
    <xf numFmtId="0" fontId="34" fillId="0" borderId="5" xfId="0" applyFont="1" applyBorder="1" applyAlignment="1">
      <alignment horizontal="right" vertical="center" wrapText="1"/>
    </xf>
    <xf numFmtId="0" fontId="85" fillId="0" borderId="74" xfId="45" applyFont="1" applyBorder="1" applyAlignment="1">
      <alignment horizontal="center" wrapText="1"/>
    </xf>
    <xf numFmtId="0" fontId="85" fillId="0" borderId="79" xfId="45" applyFont="1" applyBorder="1" applyAlignment="1">
      <alignment horizontal="center" wrapText="1"/>
    </xf>
    <xf numFmtId="0" fontId="85" fillId="0" borderId="71" xfId="45" applyFont="1" applyBorder="1" applyAlignment="1">
      <alignment horizontal="left" vertical="top" wrapText="1"/>
    </xf>
    <xf numFmtId="211" fontId="85" fillId="0" borderId="80" xfId="45" applyNumberFormat="1" applyFont="1" applyBorder="1" applyAlignment="1">
      <alignment horizontal="right" vertical="top"/>
    </xf>
    <xf numFmtId="211" fontId="85" fillId="0" borderId="81" xfId="45" applyNumberFormat="1" applyFont="1" applyBorder="1" applyAlignment="1">
      <alignment horizontal="right" vertical="top"/>
    </xf>
    <xf numFmtId="211" fontId="85" fillId="0" borderId="82" xfId="45" applyNumberFormat="1" applyFont="1" applyBorder="1" applyAlignment="1">
      <alignment horizontal="right" vertical="top"/>
    </xf>
    <xf numFmtId="211" fontId="85" fillId="0" borderId="85" xfId="45" applyNumberFormat="1" applyFont="1" applyBorder="1" applyAlignment="1">
      <alignment horizontal="right" vertical="top"/>
    </xf>
    <xf numFmtId="211" fontId="85" fillId="0" borderId="86" xfId="45" applyNumberFormat="1" applyFont="1" applyBorder="1" applyAlignment="1">
      <alignment horizontal="right" vertical="top"/>
    </xf>
    <xf numFmtId="211" fontId="85" fillId="0" borderId="87" xfId="45" applyNumberFormat="1" applyFont="1" applyBorder="1" applyAlignment="1">
      <alignment horizontal="right" vertical="top"/>
    </xf>
    <xf numFmtId="0" fontId="85" fillId="0" borderId="76" xfId="45" applyFont="1" applyBorder="1" applyAlignment="1">
      <alignment horizontal="left" vertical="top" wrapText="1"/>
    </xf>
    <xf numFmtId="211" fontId="85" fillId="0" borderId="88" xfId="45" applyNumberFormat="1" applyFont="1" applyBorder="1" applyAlignment="1">
      <alignment horizontal="right" vertical="top"/>
    </xf>
    <xf numFmtId="211" fontId="85" fillId="0" borderId="89" xfId="45" applyNumberFormat="1" applyFont="1" applyBorder="1" applyAlignment="1">
      <alignment horizontal="right" vertical="top"/>
    </xf>
    <xf numFmtId="211" fontId="85" fillId="0" borderId="90" xfId="45" applyNumberFormat="1" applyFont="1" applyBorder="1" applyAlignment="1">
      <alignment horizontal="right" vertical="top"/>
    </xf>
    <xf numFmtId="0" fontId="85" fillId="0" borderId="106" xfId="46" applyFont="1" applyBorder="1" applyAlignment="1">
      <alignment horizontal="center"/>
    </xf>
    <xf numFmtId="0" fontId="85" fillId="0" borderId="107" xfId="46" applyFont="1" applyBorder="1" applyAlignment="1">
      <alignment horizontal="center" wrapText="1"/>
    </xf>
    <xf numFmtId="0" fontId="85" fillId="0" borderId="77" xfId="46" applyFont="1" applyBorder="1" applyAlignment="1">
      <alignment horizontal="center" wrapText="1"/>
    </xf>
    <xf numFmtId="0" fontId="85" fillId="0" borderId="78" xfId="46" applyFont="1" applyBorder="1" applyAlignment="1">
      <alignment horizontal="center" wrapText="1"/>
    </xf>
    <xf numFmtId="0" fontId="85" fillId="0" borderId="79" xfId="46" applyFont="1" applyBorder="1" applyAlignment="1">
      <alignment horizontal="center" wrapText="1"/>
    </xf>
    <xf numFmtId="0" fontId="85" fillId="0" borderId="71" xfId="46" applyFont="1" applyBorder="1" applyAlignment="1">
      <alignment horizontal="left" vertical="top" wrapText="1"/>
    </xf>
    <xf numFmtId="211" fontId="85" fillId="0" borderId="80" xfId="46" applyNumberFormat="1" applyFont="1" applyBorder="1" applyAlignment="1">
      <alignment horizontal="right" vertical="top"/>
    </xf>
    <xf numFmtId="212" fontId="85" fillId="0" borderId="81" xfId="46" applyNumberFormat="1" applyFont="1" applyBorder="1" applyAlignment="1">
      <alignment horizontal="right" vertical="top"/>
    </xf>
    <xf numFmtId="213" fontId="85" fillId="0" borderId="81" xfId="46" applyNumberFormat="1" applyFont="1" applyBorder="1" applyAlignment="1">
      <alignment horizontal="right" vertical="top"/>
    </xf>
    <xf numFmtId="212" fontId="85" fillId="0" borderId="82" xfId="46" applyNumberFormat="1" applyFont="1" applyBorder="1" applyAlignment="1">
      <alignment horizontal="right" vertical="top"/>
    </xf>
    <xf numFmtId="0" fontId="85" fillId="0" borderId="84" xfId="46" applyFont="1" applyBorder="1" applyAlignment="1">
      <alignment horizontal="left" vertical="top" wrapText="1"/>
    </xf>
    <xf numFmtId="211" fontId="85" fillId="0" borderId="85" xfId="46" applyNumberFormat="1" applyFont="1" applyBorder="1" applyAlignment="1">
      <alignment horizontal="right" vertical="top"/>
    </xf>
    <xf numFmtId="212" fontId="85" fillId="0" borderId="86" xfId="46" applyNumberFormat="1" applyFont="1" applyBorder="1" applyAlignment="1">
      <alignment horizontal="right" vertical="top"/>
    </xf>
    <xf numFmtId="213" fontId="85" fillId="0" borderId="86" xfId="46" applyNumberFormat="1" applyFont="1" applyBorder="1" applyAlignment="1">
      <alignment horizontal="right" vertical="top"/>
    </xf>
    <xf numFmtId="212" fontId="85" fillId="0" borderId="87" xfId="46" applyNumberFormat="1" applyFont="1" applyBorder="1" applyAlignment="1">
      <alignment horizontal="right" vertical="top"/>
    </xf>
    <xf numFmtId="213" fontId="85" fillId="0" borderId="87" xfId="46" applyNumberFormat="1" applyFont="1" applyBorder="1" applyAlignment="1">
      <alignment horizontal="right" vertical="top"/>
    </xf>
    <xf numFmtId="0" fontId="85" fillId="0" borderId="76" xfId="46" applyFont="1" applyBorder="1" applyAlignment="1">
      <alignment horizontal="left" vertical="top" wrapText="1"/>
    </xf>
    <xf numFmtId="211" fontId="85" fillId="0" borderId="88" xfId="46" applyNumberFormat="1" applyFont="1" applyBorder="1" applyAlignment="1">
      <alignment horizontal="right" vertical="top"/>
    </xf>
    <xf numFmtId="212" fontId="85" fillId="0" borderId="89" xfId="46" applyNumberFormat="1" applyFont="1" applyBorder="1" applyAlignment="1">
      <alignment horizontal="right" vertical="top"/>
    </xf>
    <xf numFmtId="213" fontId="85" fillId="0" borderId="89" xfId="46" applyNumberFormat="1" applyFont="1" applyBorder="1" applyAlignment="1">
      <alignment horizontal="right" vertical="top"/>
    </xf>
    <xf numFmtId="212" fontId="85" fillId="0" borderId="90" xfId="46" applyNumberFormat="1" applyFont="1" applyBorder="1" applyAlignment="1">
      <alignment horizontal="right" vertical="top"/>
    </xf>
    <xf numFmtId="0" fontId="85" fillId="0" borderId="86" xfId="44" applyFont="1" applyBorder="1" applyAlignment="1">
      <alignment horizontal="left" vertical="top" wrapText="1"/>
    </xf>
    <xf numFmtId="0" fontId="85" fillId="0" borderId="87" xfId="44" applyFont="1" applyBorder="1" applyAlignment="1">
      <alignment horizontal="left" vertical="top" wrapText="1"/>
    </xf>
    <xf numFmtId="217" fontId="36" fillId="0" borderId="0" xfId="0" applyNumberFormat="1" applyFont="1" applyFill="1" applyBorder="1" applyAlignment="1">
      <alignment horizontal="right" vertical="center"/>
    </xf>
    <xf numFmtId="200" fontId="31" fillId="0" borderId="0" xfId="0" applyNumberFormat="1" applyFont="1" applyFill="1" applyAlignment="1">
      <alignment horizontal="right" vertical="center"/>
    </xf>
    <xf numFmtId="201" fontId="31" fillId="0" borderId="19" xfId="0" applyNumberFormat="1" applyFont="1" applyFill="1" applyBorder="1" applyAlignment="1">
      <alignment horizontal="right" vertical="center"/>
    </xf>
    <xf numFmtId="217" fontId="31" fillId="0" borderId="5" xfId="0" applyNumberFormat="1" applyFont="1" applyFill="1" applyBorder="1" applyAlignment="1">
      <alignment horizontal="right" vertical="center"/>
    </xf>
    <xf numFmtId="177" fontId="32" fillId="0" borderId="0" xfId="0" applyNumberFormat="1" applyFont="1" applyFill="1" applyBorder="1" applyAlignment="1">
      <alignment horizontal="distributed" vertical="center"/>
    </xf>
    <xf numFmtId="178" fontId="41" fillId="0" borderId="8" xfId="5" applyNumberFormat="1" applyFont="1" applyFill="1" applyBorder="1" applyAlignment="1">
      <alignment horizontal="center" vertical="center" wrapText="1"/>
    </xf>
    <xf numFmtId="0" fontId="84" fillId="0" borderId="129" xfId="0" applyFont="1" applyBorder="1" applyAlignment="1">
      <alignment horizontal="center" vertical="center" wrapText="1"/>
    </xf>
    <xf numFmtId="3" fontId="83" fillId="3" borderId="0" xfId="0" applyNumberFormat="1" applyFont="1" applyFill="1" applyAlignment="1">
      <alignment horizontal="right" vertical="center" wrapText="1"/>
    </xf>
    <xf numFmtId="3" fontId="83" fillId="0" borderId="46" xfId="0" applyNumberFormat="1" applyFont="1" applyBorder="1" applyAlignment="1">
      <alignment horizontal="right" vertical="center" wrapText="1"/>
    </xf>
    <xf numFmtId="3" fontId="83" fillId="3" borderId="42" xfId="0" applyNumberFormat="1" applyFont="1" applyFill="1" applyBorder="1" applyAlignment="1">
      <alignment horizontal="right" vertical="center" wrapText="1"/>
    </xf>
    <xf numFmtId="3" fontId="83" fillId="0" borderId="0" xfId="0" applyNumberFormat="1" applyFont="1" applyBorder="1" applyAlignment="1">
      <alignment horizontal="right" vertical="center" wrapText="1"/>
    </xf>
    <xf numFmtId="0" fontId="84" fillId="0" borderId="0" xfId="0" applyFont="1" applyBorder="1" applyAlignment="1">
      <alignment horizontal="left" vertical="center" wrapText="1"/>
    </xf>
    <xf numFmtId="0" fontId="84" fillId="3" borderId="0" xfId="0" applyFont="1" applyFill="1" applyBorder="1" applyAlignment="1">
      <alignment horizontal="justify" vertical="center" wrapText="1"/>
    </xf>
    <xf numFmtId="0" fontId="84" fillId="0" borderId="0" xfId="0" applyFont="1" applyBorder="1" applyAlignment="1">
      <alignment horizontal="justify" vertical="center" wrapText="1"/>
    </xf>
    <xf numFmtId="0" fontId="23" fillId="0" borderId="0" xfId="0" applyFont="1" applyBorder="1" applyAlignment="1">
      <alignment horizontal="justify" vertical="center" wrapText="1"/>
    </xf>
    <xf numFmtId="0" fontId="84" fillId="0" borderId="46" xfId="0" applyFont="1" applyBorder="1" applyAlignment="1">
      <alignment horizontal="justify" vertical="center" wrapText="1"/>
    </xf>
    <xf numFmtId="41" fontId="16" fillId="0" borderId="0" xfId="0" applyNumberFormat="1" applyFont="1" applyAlignment="1">
      <alignment horizontal="right" vertical="center" wrapText="1"/>
    </xf>
    <xf numFmtId="41" fontId="16" fillId="0" borderId="0" xfId="0" applyNumberFormat="1" applyFont="1" applyBorder="1" applyAlignment="1">
      <alignment horizontal="right" vertical="center" wrapText="1"/>
    </xf>
    <xf numFmtId="0" fontId="85" fillId="0" borderId="72" xfId="39" applyFont="1" applyBorder="1" applyAlignment="1">
      <alignment horizontal="center" wrapText="1"/>
    </xf>
    <xf numFmtId="0" fontId="85" fillId="0" borderId="73" xfId="39" applyFont="1" applyBorder="1" applyAlignment="1">
      <alignment horizontal="center" wrapText="1"/>
    </xf>
    <xf numFmtId="0" fontId="85" fillId="0" borderId="74" xfId="39" applyFont="1" applyBorder="1" applyAlignment="1">
      <alignment horizontal="center" wrapText="1"/>
    </xf>
    <xf numFmtId="0" fontId="26" fillId="0" borderId="0" xfId="39"/>
    <xf numFmtId="0" fontId="85" fillId="0" borderId="77" xfId="39" applyFont="1" applyBorder="1" applyAlignment="1">
      <alignment horizontal="center" wrapText="1"/>
    </xf>
    <xf numFmtId="0" fontId="85" fillId="0" borderId="78" xfId="39" applyFont="1" applyBorder="1" applyAlignment="1">
      <alignment horizontal="center" wrapText="1"/>
    </xf>
    <xf numFmtId="0" fontId="85" fillId="0" borderId="79" xfId="39" applyFont="1" applyBorder="1" applyAlignment="1">
      <alignment horizontal="center" wrapText="1"/>
    </xf>
    <xf numFmtId="0" fontId="85" fillId="0" borderId="71" xfId="39" applyFont="1" applyBorder="1" applyAlignment="1">
      <alignment horizontal="left" vertical="top" wrapText="1"/>
    </xf>
    <xf numFmtId="211" fontId="85" fillId="0" borderId="80" xfId="39" applyNumberFormat="1" applyFont="1" applyBorder="1" applyAlignment="1">
      <alignment horizontal="right" vertical="top"/>
    </xf>
    <xf numFmtId="211" fontId="85" fillId="0" borderId="81" xfId="39" applyNumberFormat="1" applyFont="1" applyBorder="1" applyAlignment="1">
      <alignment horizontal="right" vertical="top"/>
    </xf>
    <xf numFmtId="211" fontId="85" fillId="0" borderId="82" xfId="39" applyNumberFormat="1" applyFont="1" applyBorder="1" applyAlignment="1">
      <alignment horizontal="right" vertical="top"/>
    </xf>
    <xf numFmtId="211" fontId="85" fillId="0" borderId="85" xfId="39" applyNumberFormat="1" applyFont="1" applyBorder="1" applyAlignment="1">
      <alignment horizontal="right" vertical="top"/>
    </xf>
    <xf numFmtId="211" fontId="85" fillId="0" borderId="86" xfId="39" applyNumberFormat="1" applyFont="1" applyBorder="1" applyAlignment="1">
      <alignment horizontal="right" vertical="top"/>
    </xf>
    <xf numFmtId="211" fontId="85" fillId="0" borderId="87" xfId="39" applyNumberFormat="1" applyFont="1" applyBorder="1" applyAlignment="1">
      <alignment horizontal="right" vertical="top"/>
    </xf>
    <xf numFmtId="0" fontId="85" fillId="0" borderId="76" xfId="39" applyFont="1" applyBorder="1" applyAlignment="1">
      <alignment horizontal="left" vertical="top" wrapText="1"/>
    </xf>
    <xf numFmtId="211" fontId="85" fillId="0" borderId="88" xfId="39" applyNumberFormat="1" applyFont="1" applyBorder="1" applyAlignment="1">
      <alignment horizontal="right" vertical="top"/>
    </xf>
    <xf numFmtId="211" fontId="85" fillId="0" borderId="89" xfId="39" applyNumberFormat="1" applyFont="1" applyBorder="1" applyAlignment="1">
      <alignment horizontal="right" vertical="top"/>
    </xf>
    <xf numFmtId="211" fontId="85" fillId="0" borderId="90" xfId="39" applyNumberFormat="1" applyFont="1" applyBorder="1" applyAlignment="1">
      <alignment horizontal="right" vertical="top"/>
    </xf>
    <xf numFmtId="0" fontId="84" fillId="0" borderId="46" xfId="0" applyFont="1" applyBorder="1" applyAlignment="1">
      <alignment horizontal="left" vertical="center"/>
    </xf>
    <xf numFmtId="202" fontId="34" fillId="0" borderId="0" xfId="0" applyNumberFormat="1" applyFont="1" applyFill="1" applyBorder="1" applyAlignment="1">
      <alignment vertical="center"/>
    </xf>
    <xf numFmtId="202" fontId="28" fillId="0" borderId="0" xfId="0" applyNumberFormat="1" applyFont="1" applyFill="1" applyBorder="1" applyAlignment="1">
      <alignment vertical="center"/>
    </xf>
    <xf numFmtId="0" fontId="33" fillId="0" borderId="39" xfId="0" applyFont="1" applyBorder="1" applyAlignment="1">
      <alignment vertical="center" wrapText="1"/>
    </xf>
    <xf numFmtId="0" fontId="33" fillId="0" borderId="53" xfId="0" applyFont="1" applyBorder="1" applyAlignment="1">
      <alignment vertical="center" wrapText="1"/>
    </xf>
    <xf numFmtId="0" fontId="33" fillId="0" borderId="44" xfId="0" applyFont="1" applyBorder="1" applyAlignment="1">
      <alignment vertical="center" wrapText="1"/>
    </xf>
    <xf numFmtId="0" fontId="33" fillId="0" borderId="50" xfId="0" applyFont="1" applyBorder="1" applyAlignment="1">
      <alignment vertical="center" wrapText="1"/>
    </xf>
    <xf numFmtId="0" fontId="33" fillId="0" borderId="36" xfId="0" applyFont="1" applyBorder="1" applyAlignment="1">
      <alignment vertical="center" wrapText="1"/>
    </xf>
    <xf numFmtId="0" fontId="33" fillId="0" borderId="12" xfId="0" applyFont="1" applyBorder="1" applyAlignment="1">
      <alignment vertical="center" wrapText="1"/>
    </xf>
    <xf numFmtId="0" fontId="33" fillId="0" borderId="40" xfId="0" applyFont="1" applyBorder="1" applyAlignment="1">
      <alignment vertical="center" wrapText="1"/>
    </xf>
    <xf numFmtId="0" fontId="33" fillId="0" borderId="47" xfId="0" applyFont="1" applyBorder="1" applyAlignment="1">
      <alignment vertical="center" wrapText="1"/>
    </xf>
    <xf numFmtId="0" fontId="33" fillId="0" borderId="5" xfId="0" applyFont="1" applyBorder="1" applyAlignment="1">
      <alignment vertical="center" wrapText="1"/>
    </xf>
    <xf numFmtId="176" fontId="34" fillId="0" borderId="5" xfId="0" applyNumberFormat="1" applyFont="1" applyBorder="1" applyAlignment="1">
      <alignment vertical="center" wrapText="1"/>
    </xf>
    <xf numFmtId="0" fontId="33" fillId="0" borderId="50" xfId="0" applyFont="1" applyBorder="1" applyAlignment="1">
      <alignment vertical="center"/>
    </xf>
    <xf numFmtId="0" fontId="33" fillId="0" borderId="45" xfId="0" applyFont="1" applyBorder="1" applyAlignment="1">
      <alignment vertical="center"/>
    </xf>
    <xf numFmtId="3" fontId="34" fillId="0" borderId="12" xfId="0" applyNumberFormat="1" applyFont="1" applyBorder="1" applyAlignment="1">
      <alignment horizontal="right" vertical="center" wrapText="1"/>
    </xf>
    <xf numFmtId="3" fontId="28" fillId="0" borderId="12" xfId="0" applyNumberFormat="1" applyFont="1" applyBorder="1" applyAlignment="1">
      <alignment vertical="center" wrapText="1"/>
    </xf>
    <xf numFmtId="176" fontId="34" fillId="0" borderId="12" xfId="0" applyNumberFormat="1" applyFont="1" applyBorder="1" applyAlignment="1">
      <alignment horizontal="right" vertical="center" wrapText="1"/>
    </xf>
    <xf numFmtId="176" fontId="34" fillId="0" borderId="12" xfId="0" applyNumberFormat="1" applyFont="1" applyBorder="1" applyAlignment="1">
      <alignment vertical="center" wrapText="1"/>
    </xf>
    <xf numFmtId="3" fontId="28" fillId="0" borderId="0" xfId="0" applyNumberFormat="1" applyFont="1" applyBorder="1" applyAlignment="1">
      <alignment vertical="center" wrapText="1"/>
    </xf>
    <xf numFmtId="176" fontId="34" fillId="0" borderId="0" xfId="0" applyNumberFormat="1" applyFont="1" applyBorder="1" applyAlignment="1">
      <alignment vertical="center" wrapText="1"/>
    </xf>
    <xf numFmtId="3" fontId="28" fillId="0" borderId="5" xfId="0" applyNumberFormat="1" applyFont="1" applyBorder="1" applyAlignment="1">
      <alignment vertical="center" wrapText="1"/>
    </xf>
    <xf numFmtId="0" fontId="30" fillId="0" borderId="66" xfId="0" applyFont="1" applyBorder="1" applyAlignment="1">
      <alignment horizontal="left" vertical="center"/>
    </xf>
    <xf numFmtId="0" fontId="33" fillId="0" borderId="60" xfId="0" applyFont="1" applyBorder="1" applyAlignment="1">
      <alignment horizontal="left" vertical="center" indent="1"/>
    </xf>
    <xf numFmtId="0" fontId="33" fillId="0" borderId="47" xfId="0" applyFont="1" applyBorder="1" applyAlignment="1">
      <alignment horizontal="left" vertical="center" indent="1"/>
    </xf>
    <xf numFmtId="3" fontId="31" fillId="0" borderId="12" xfId="0" applyNumberFormat="1" applyFont="1" applyBorder="1" applyAlignment="1">
      <alignment horizontal="right" vertical="center" wrapText="1"/>
    </xf>
    <xf numFmtId="0" fontId="63" fillId="0" borderId="37" xfId="0" applyFont="1" applyBorder="1" applyAlignment="1">
      <alignment horizontal="right" vertical="center" wrapText="1"/>
    </xf>
    <xf numFmtId="3" fontId="44" fillId="0" borderId="46" xfId="0" applyNumberFormat="1" applyFont="1" applyBorder="1" applyAlignment="1">
      <alignment horizontal="right" vertical="center" wrapText="1"/>
    </xf>
    <xf numFmtId="176" fontId="46" fillId="0" borderId="46" xfId="0" applyNumberFormat="1" applyFont="1" applyBorder="1" applyAlignment="1">
      <alignment horizontal="right" vertical="center" wrapText="1"/>
    </xf>
    <xf numFmtId="3" fontId="46" fillId="0" borderId="46" xfId="0" applyNumberFormat="1" applyFont="1" applyBorder="1" applyAlignment="1">
      <alignment horizontal="right" vertical="center" wrapText="1"/>
    </xf>
    <xf numFmtId="203" fontId="63" fillId="0" borderId="0" xfId="13" applyNumberFormat="1" applyFont="1" applyFill="1"/>
    <xf numFmtId="189" fontId="31" fillId="0" borderId="0" xfId="8" applyNumberFormat="1" applyFont="1" applyFill="1" applyAlignment="1">
      <alignment horizontal="center" vertical="center"/>
    </xf>
    <xf numFmtId="177" fontId="29" fillId="0" borderId="0" xfId="8" applyNumberFormat="1" applyFont="1" applyFill="1"/>
    <xf numFmtId="177" fontId="28" fillId="0" borderId="0" xfId="8" applyNumberFormat="1" applyFont="1" applyFill="1"/>
    <xf numFmtId="177" fontId="28" fillId="0" borderId="0" xfId="8" applyNumberFormat="1" applyFont="1" applyFill="1" applyAlignment="1">
      <alignment horizontal="center"/>
    </xf>
    <xf numFmtId="177" fontId="36" fillId="0" borderId="0" xfId="8" applyNumberFormat="1" applyFont="1" applyFill="1" applyAlignment="1">
      <alignment horizontal="center" vertical="center"/>
    </xf>
    <xf numFmtId="177" fontId="28" fillId="0" borderId="0" xfId="8" applyNumberFormat="1" applyFont="1" applyFill="1" applyAlignment="1">
      <alignment horizontal="center" vertical="center"/>
    </xf>
    <xf numFmtId="189" fontId="36" fillId="0" borderId="0" xfId="8" applyNumberFormat="1" applyFont="1" applyFill="1" applyAlignment="1">
      <alignment horizontal="center" vertical="center"/>
    </xf>
    <xf numFmtId="177" fontId="29" fillId="0" borderId="0" xfId="8" applyNumberFormat="1" applyFont="1" applyFill="1" applyAlignment="1">
      <alignment horizontal="left" vertical="center"/>
    </xf>
    <xf numFmtId="185" fontId="31" fillId="0" borderId="0" xfId="8" applyNumberFormat="1" applyFont="1" applyFill="1"/>
    <xf numFmtId="0" fontId="88" fillId="0" borderId="0" xfId="0" applyFont="1" applyAlignment="1">
      <alignment horizontal="right" vertical="center"/>
    </xf>
    <xf numFmtId="202" fontId="31" fillId="0" borderId="0" xfId="8" applyNumberFormat="1" applyFont="1" applyFill="1"/>
    <xf numFmtId="189" fontId="40" fillId="0" borderId="0" xfId="5" applyNumberFormat="1" applyFont="1" applyFill="1"/>
    <xf numFmtId="178" fontId="34" fillId="0" borderId="0" xfId="5" applyNumberFormat="1" applyFont="1" applyFill="1" applyAlignment="1">
      <alignment horizontal="right"/>
    </xf>
    <xf numFmtId="178" fontId="34" fillId="0" borderId="0" xfId="5" applyNumberFormat="1" applyFont="1" applyFill="1" applyAlignment="1">
      <alignment horizontal="right" vertical="center"/>
    </xf>
    <xf numFmtId="178" fontId="34" fillId="0" borderId="21" xfId="5" applyNumberFormat="1" applyFont="1" applyFill="1" applyBorder="1" applyAlignment="1">
      <alignment horizontal="right"/>
    </xf>
    <xf numFmtId="178" fontId="34" fillId="0" borderId="21" xfId="5" applyNumberFormat="1" applyFont="1" applyFill="1" applyBorder="1"/>
    <xf numFmtId="178" fontId="34" fillId="0" borderId="21" xfId="5" applyNumberFormat="1" applyFont="1" applyFill="1" applyBorder="1" applyAlignment="1">
      <alignment horizontal="center"/>
    </xf>
    <xf numFmtId="178" fontId="31" fillId="0" borderId="21" xfId="5" applyNumberFormat="1" applyFont="1" applyFill="1" applyBorder="1"/>
    <xf numFmtId="185" fontId="31" fillId="0" borderId="21" xfId="5" applyNumberFormat="1" applyFont="1" applyFill="1" applyBorder="1"/>
    <xf numFmtId="185" fontId="31" fillId="0" borderId="130" xfId="5" applyNumberFormat="1" applyFont="1" applyFill="1" applyBorder="1"/>
    <xf numFmtId="178" fontId="31" fillId="0" borderId="0" xfId="5" applyNumberFormat="1" applyFont="1" applyFill="1" applyAlignment="1">
      <alignment horizontal="center" vertical="center"/>
    </xf>
    <xf numFmtId="0" fontId="12" fillId="0" borderId="0" xfId="0" applyFont="1" applyBorder="1" applyAlignment="1">
      <alignment horizontal="center" vertical="center"/>
    </xf>
    <xf numFmtId="0" fontId="16" fillId="0" borderId="0" xfId="0" applyFont="1" applyBorder="1" applyAlignment="1">
      <alignment vertical="center" wrapText="1"/>
    </xf>
    <xf numFmtId="0" fontId="0" fillId="0" borderId="0" xfId="0" applyFont="1" applyBorder="1" applyAlignment="1">
      <alignment vertical="center" wrapText="1"/>
    </xf>
    <xf numFmtId="0" fontId="0" fillId="0" borderId="0" xfId="0" applyFont="1" applyBorder="1" applyAlignment="1">
      <alignment horizontal="justify" vertical="center" wrapText="1"/>
    </xf>
    <xf numFmtId="0" fontId="9" fillId="0" borderId="0" xfId="0" applyFont="1" applyBorder="1" applyAlignment="1">
      <alignment horizontal="justify" vertical="center" wrapText="1"/>
    </xf>
    <xf numFmtId="0" fontId="16" fillId="0" borderId="0" xfId="0" applyFont="1" applyBorder="1" applyAlignment="1">
      <alignment horizontal="justify" vertical="center" wrapText="1"/>
    </xf>
    <xf numFmtId="0" fontId="41" fillId="0" borderId="0" xfId="0" applyNumberFormat="1" applyFont="1" applyFill="1" applyBorder="1" applyAlignment="1">
      <alignment horizontal="center" vertical="center" wrapText="1"/>
    </xf>
    <xf numFmtId="176" fontId="46" fillId="0" borderId="0" xfId="0" applyNumberFormat="1" applyFont="1" applyBorder="1" applyAlignment="1">
      <alignment horizontal="right" vertical="center" wrapText="1"/>
    </xf>
    <xf numFmtId="1" fontId="64" fillId="0" borderId="0" xfId="0" applyNumberFormat="1" applyFont="1" applyBorder="1" applyAlignment="1">
      <alignment horizontal="right" vertical="center" wrapText="1"/>
    </xf>
    <xf numFmtId="189" fontId="47" fillId="0" borderId="0" xfId="0" applyNumberFormat="1" applyFont="1" applyFill="1" applyBorder="1" applyAlignment="1">
      <alignment vertical="center"/>
    </xf>
    <xf numFmtId="189" fontId="44" fillId="0" borderId="0" xfId="0" applyNumberFormat="1" applyFont="1" applyFill="1" applyBorder="1" applyAlignment="1">
      <alignment vertical="center"/>
    </xf>
    <xf numFmtId="189" fontId="63" fillId="0" borderId="0" xfId="0" applyNumberFormat="1" applyFont="1" applyFill="1" applyBorder="1" applyAlignment="1"/>
    <xf numFmtId="189" fontId="63" fillId="0" borderId="0" xfId="0" applyNumberFormat="1" applyFont="1" applyFill="1" applyBorder="1" applyAlignment="1">
      <alignment horizontal="right"/>
    </xf>
    <xf numFmtId="189" fontId="63" fillId="0" borderId="0" xfId="0" applyNumberFormat="1" applyFont="1" applyFill="1" applyBorder="1" applyAlignment="1">
      <alignment horizontal="right" vertical="center"/>
    </xf>
    <xf numFmtId="0" fontId="31" fillId="0" borderId="0" xfId="0" applyFont="1" applyAlignment="1">
      <alignment horizontal="right" vertical="center" wrapText="1"/>
    </xf>
    <xf numFmtId="0" fontId="85" fillId="0" borderId="73" xfId="16" applyFont="1" applyBorder="1" applyAlignment="1">
      <alignment horizontal="center" wrapText="1"/>
    </xf>
    <xf numFmtId="0" fontId="85" fillId="0" borderId="74" xfId="16" applyFont="1" applyBorder="1" applyAlignment="1">
      <alignment horizontal="center" wrapText="1"/>
    </xf>
    <xf numFmtId="0" fontId="85" fillId="0" borderId="78" xfId="16" applyFont="1" applyBorder="1" applyAlignment="1">
      <alignment horizontal="center" wrapText="1"/>
    </xf>
    <xf numFmtId="0" fontId="85" fillId="0" borderId="79" xfId="16" applyFont="1" applyBorder="1" applyAlignment="1">
      <alignment horizontal="center" wrapText="1"/>
    </xf>
    <xf numFmtId="0" fontId="85" fillId="0" borderId="71" xfId="16" applyFont="1" applyBorder="1" applyAlignment="1">
      <alignment horizontal="left" vertical="top" wrapText="1"/>
    </xf>
    <xf numFmtId="210" fontId="85" fillId="0" borderId="80" xfId="16" applyNumberFormat="1" applyFont="1" applyBorder="1" applyAlignment="1">
      <alignment horizontal="right" vertical="top"/>
    </xf>
    <xf numFmtId="211" fontId="85" fillId="0" borderId="81" xfId="16" applyNumberFormat="1" applyFont="1" applyBorder="1" applyAlignment="1">
      <alignment horizontal="right" vertical="top"/>
    </xf>
    <xf numFmtId="211" fontId="85" fillId="0" borderId="82" xfId="16" applyNumberFormat="1" applyFont="1" applyBorder="1" applyAlignment="1">
      <alignment horizontal="right" vertical="top"/>
    </xf>
    <xf numFmtId="210" fontId="85" fillId="0" borderId="85" xfId="16" applyNumberFormat="1" applyFont="1" applyBorder="1" applyAlignment="1">
      <alignment horizontal="right" vertical="top"/>
    </xf>
    <xf numFmtId="211" fontId="85" fillId="0" borderId="86" xfId="16" applyNumberFormat="1" applyFont="1" applyBorder="1" applyAlignment="1">
      <alignment horizontal="right" vertical="top"/>
    </xf>
    <xf numFmtId="211" fontId="85" fillId="0" borderId="87" xfId="16" applyNumberFormat="1" applyFont="1" applyBorder="1" applyAlignment="1">
      <alignment horizontal="right" vertical="top"/>
    </xf>
    <xf numFmtId="0" fontId="85" fillId="0" borderId="76" xfId="16" applyFont="1" applyBorder="1" applyAlignment="1">
      <alignment horizontal="left" vertical="top" wrapText="1"/>
    </xf>
    <xf numFmtId="210" fontId="85" fillId="0" borderId="88" xfId="16" applyNumberFormat="1" applyFont="1" applyBorder="1" applyAlignment="1">
      <alignment horizontal="right" vertical="top"/>
    </xf>
    <xf numFmtId="211" fontId="85" fillId="0" borderId="89" xfId="16" applyNumberFormat="1" applyFont="1" applyBorder="1" applyAlignment="1">
      <alignment horizontal="right" vertical="top"/>
    </xf>
    <xf numFmtId="211" fontId="85" fillId="0" borderId="90" xfId="16" applyNumberFormat="1" applyFont="1" applyBorder="1" applyAlignment="1">
      <alignment horizontal="right" vertical="top"/>
    </xf>
    <xf numFmtId="0" fontId="85" fillId="0" borderId="73" xfId="17" applyFont="1" applyBorder="1" applyAlignment="1">
      <alignment horizontal="center" wrapText="1"/>
    </xf>
    <xf numFmtId="0" fontId="85" fillId="0" borderId="74" xfId="17" applyFont="1" applyBorder="1" applyAlignment="1">
      <alignment horizontal="center" wrapText="1"/>
    </xf>
    <xf numFmtId="0" fontId="85" fillId="0" borderId="78" xfId="17" applyFont="1" applyBorder="1" applyAlignment="1">
      <alignment horizontal="center" wrapText="1"/>
    </xf>
    <xf numFmtId="0" fontId="85" fillId="0" borderId="79" xfId="17" applyFont="1" applyBorder="1" applyAlignment="1">
      <alignment horizontal="center" wrapText="1"/>
    </xf>
    <xf numFmtId="0" fontId="85" fillId="0" borderId="71" xfId="17" applyFont="1" applyBorder="1" applyAlignment="1">
      <alignment horizontal="left" vertical="top" wrapText="1"/>
    </xf>
    <xf numFmtId="211" fontId="85" fillId="0" borderId="80" xfId="17" applyNumberFormat="1" applyFont="1" applyBorder="1" applyAlignment="1">
      <alignment horizontal="right" vertical="top"/>
    </xf>
    <xf numFmtId="211" fontId="85" fillId="0" borderId="81" xfId="17" applyNumberFormat="1" applyFont="1" applyBorder="1" applyAlignment="1">
      <alignment horizontal="right" vertical="top"/>
    </xf>
    <xf numFmtId="211" fontId="85" fillId="0" borderId="82" xfId="17" applyNumberFormat="1" applyFont="1" applyBorder="1" applyAlignment="1">
      <alignment horizontal="right" vertical="top"/>
    </xf>
    <xf numFmtId="211" fontId="85" fillId="0" borderId="85" xfId="17" applyNumberFormat="1" applyFont="1" applyBorder="1" applyAlignment="1">
      <alignment horizontal="right" vertical="top"/>
    </xf>
    <xf numFmtId="211" fontId="85" fillId="0" borderId="86" xfId="17" applyNumberFormat="1" applyFont="1" applyBorder="1" applyAlignment="1">
      <alignment horizontal="right" vertical="top"/>
    </xf>
    <xf numFmtId="211" fontId="85" fillId="0" borderId="87" xfId="17" applyNumberFormat="1" applyFont="1" applyBorder="1" applyAlignment="1">
      <alignment horizontal="right" vertical="top"/>
    </xf>
    <xf numFmtId="0" fontId="85" fillId="0" borderId="76" xfId="17" applyFont="1" applyBorder="1" applyAlignment="1">
      <alignment horizontal="left" vertical="top" wrapText="1"/>
    </xf>
    <xf numFmtId="211" fontId="85" fillId="0" borderId="88" xfId="17" applyNumberFormat="1" applyFont="1" applyBorder="1" applyAlignment="1">
      <alignment horizontal="right" vertical="top"/>
    </xf>
    <xf numFmtId="211" fontId="85" fillId="0" borderId="89" xfId="17" applyNumberFormat="1" applyFont="1" applyBorder="1" applyAlignment="1">
      <alignment horizontal="right" vertical="top"/>
    </xf>
    <xf numFmtId="211" fontId="85" fillId="0" borderId="90" xfId="17" applyNumberFormat="1" applyFont="1" applyBorder="1" applyAlignment="1">
      <alignment horizontal="right" vertical="top"/>
    </xf>
    <xf numFmtId="0" fontId="85" fillId="0" borderId="72" xfId="18" applyFont="1" applyBorder="1" applyAlignment="1">
      <alignment horizontal="center" wrapText="1"/>
    </xf>
    <xf numFmtId="0" fontId="85" fillId="0" borderId="73" xfId="18" applyFont="1" applyBorder="1" applyAlignment="1">
      <alignment horizontal="center" wrapText="1"/>
    </xf>
    <xf numFmtId="0" fontId="85" fillId="0" borderId="74" xfId="18" applyFont="1" applyBorder="1" applyAlignment="1">
      <alignment horizontal="center" wrapText="1"/>
    </xf>
    <xf numFmtId="0" fontId="26" fillId="0" borderId="0" xfId="18"/>
    <xf numFmtId="0" fontId="85" fillId="0" borderId="77" xfId="18" applyFont="1" applyBorder="1" applyAlignment="1">
      <alignment horizontal="center" wrapText="1"/>
    </xf>
    <xf numFmtId="0" fontId="85" fillId="0" borderId="78" xfId="18" applyFont="1" applyBorder="1" applyAlignment="1">
      <alignment horizontal="center" wrapText="1"/>
    </xf>
    <xf numFmtId="0" fontId="85" fillId="0" borderId="79" xfId="18" applyFont="1" applyBorder="1" applyAlignment="1">
      <alignment horizontal="center" wrapText="1"/>
    </xf>
    <xf numFmtId="0" fontId="85" fillId="0" borderId="71" xfId="18" applyFont="1" applyBorder="1" applyAlignment="1">
      <alignment horizontal="left" vertical="top" wrapText="1"/>
    </xf>
    <xf numFmtId="211" fontId="85" fillId="0" borderId="80" xfId="18" applyNumberFormat="1" applyFont="1" applyBorder="1" applyAlignment="1">
      <alignment horizontal="right" vertical="top"/>
    </xf>
    <xf numFmtId="211" fontId="85" fillId="0" borderId="81" xfId="18" applyNumberFormat="1" applyFont="1" applyBorder="1" applyAlignment="1">
      <alignment horizontal="right" vertical="top"/>
    </xf>
    <xf numFmtId="211" fontId="85" fillId="0" borderId="82" xfId="18" applyNumberFormat="1" applyFont="1" applyBorder="1" applyAlignment="1">
      <alignment horizontal="right" vertical="top"/>
    </xf>
    <xf numFmtId="211" fontId="85" fillId="0" borderId="85" xfId="18" applyNumberFormat="1" applyFont="1" applyBorder="1" applyAlignment="1">
      <alignment horizontal="right" vertical="top"/>
    </xf>
    <xf numFmtId="211" fontId="85" fillId="0" borderId="86" xfId="18" applyNumberFormat="1" applyFont="1" applyBorder="1" applyAlignment="1">
      <alignment horizontal="right" vertical="top"/>
    </xf>
    <xf numFmtId="211" fontId="85" fillId="0" borderId="87" xfId="18" applyNumberFormat="1" applyFont="1" applyBorder="1" applyAlignment="1">
      <alignment horizontal="right" vertical="top"/>
    </xf>
    <xf numFmtId="0" fontId="85" fillId="0" borderId="76" xfId="18" applyFont="1" applyBorder="1" applyAlignment="1">
      <alignment horizontal="left" vertical="top" wrapText="1"/>
    </xf>
    <xf numFmtId="211" fontId="85" fillId="0" borderId="88" xfId="18" applyNumberFormat="1" applyFont="1" applyBorder="1" applyAlignment="1">
      <alignment horizontal="right" vertical="top"/>
    </xf>
    <xf numFmtId="211" fontId="85" fillId="0" borderId="89" xfId="18" applyNumberFormat="1" applyFont="1" applyBorder="1" applyAlignment="1">
      <alignment horizontal="right" vertical="top"/>
    </xf>
    <xf numFmtId="211" fontId="85" fillId="0" borderId="90" xfId="18" applyNumberFormat="1" applyFont="1" applyBorder="1" applyAlignment="1">
      <alignment horizontal="right" vertical="top"/>
    </xf>
    <xf numFmtId="0" fontId="85" fillId="0" borderId="72" xfId="47" applyFont="1" applyBorder="1" applyAlignment="1">
      <alignment horizontal="center" wrapText="1"/>
    </xf>
    <xf numFmtId="0" fontId="85" fillId="0" borderId="73" xfId="47" applyFont="1" applyBorder="1" applyAlignment="1">
      <alignment horizontal="center" wrapText="1"/>
    </xf>
    <xf numFmtId="0" fontId="85" fillId="0" borderId="74" xfId="47" applyFont="1" applyBorder="1" applyAlignment="1">
      <alignment horizontal="center" wrapText="1"/>
    </xf>
    <xf numFmtId="0" fontId="26" fillId="0" borderId="0" xfId="47"/>
    <xf numFmtId="0" fontId="85" fillId="0" borderId="77" xfId="47" applyFont="1" applyBorder="1" applyAlignment="1">
      <alignment horizontal="center" wrapText="1"/>
    </xf>
    <xf numFmtId="0" fontId="85" fillId="0" borderId="78" xfId="47" applyFont="1" applyBorder="1" applyAlignment="1">
      <alignment horizontal="center" wrapText="1"/>
    </xf>
    <xf numFmtId="0" fontId="85" fillId="0" borderId="79" xfId="47" applyFont="1" applyBorder="1" applyAlignment="1">
      <alignment horizontal="center" wrapText="1"/>
    </xf>
    <xf numFmtId="0" fontId="85" fillId="0" borderId="71" xfId="47" applyFont="1" applyBorder="1" applyAlignment="1">
      <alignment horizontal="left" vertical="top" wrapText="1"/>
    </xf>
    <xf numFmtId="211" fontId="85" fillId="0" borderId="80" xfId="47" applyNumberFormat="1" applyFont="1" applyBorder="1" applyAlignment="1">
      <alignment horizontal="right" vertical="top"/>
    </xf>
    <xf numFmtId="211" fontId="85" fillId="0" borderId="81" xfId="47" applyNumberFormat="1" applyFont="1" applyBorder="1" applyAlignment="1">
      <alignment horizontal="right" vertical="top"/>
    </xf>
    <xf numFmtId="211" fontId="85" fillId="0" borderId="82" xfId="47" applyNumberFormat="1" applyFont="1" applyBorder="1" applyAlignment="1">
      <alignment horizontal="right" vertical="top"/>
    </xf>
    <xf numFmtId="211" fontId="85" fillId="0" borderId="85" xfId="47" applyNumberFormat="1" applyFont="1" applyBorder="1" applyAlignment="1">
      <alignment horizontal="right" vertical="top"/>
    </xf>
    <xf numFmtId="211" fontId="85" fillId="0" borderId="86" xfId="47" applyNumberFormat="1" applyFont="1" applyBorder="1" applyAlignment="1">
      <alignment horizontal="right" vertical="top"/>
    </xf>
    <xf numFmtId="211" fontId="85" fillId="0" borderId="87" xfId="47" applyNumberFormat="1" applyFont="1" applyBorder="1" applyAlignment="1">
      <alignment horizontal="right" vertical="top"/>
    </xf>
    <xf numFmtId="0" fontId="85" fillId="0" borderId="76" xfId="47" applyFont="1" applyBorder="1" applyAlignment="1">
      <alignment horizontal="left" vertical="top" wrapText="1"/>
    </xf>
    <xf numFmtId="211" fontId="85" fillId="0" borderId="88" xfId="47" applyNumberFormat="1" applyFont="1" applyBorder="1" applyAlignment="1">
      <alignment horizontal="right" vertical="top"/>
    </xf>
    <xf numFmtId="211" fontId="85" fillId="0" borderId="89" xfId="47" applyNumberFormat="1" applyFont="1" applyBorder="1" applyAlignment="1">
      <alignment horizontal="right" vertical="top"/>
    </xf>
    <xf numFmtId="211" fontId="85" fillId="0" borderId="90" xfId="47" applyNumberFormat="1" applyFont="1" applyBorder="1" applyAlignment="1">
      <alignment horizontal="right" vertical="top"/>
    </xf>
    <xf numFmtId="0" fontId="85" fillId="0" borderId="72" xfId="48" applyFont="1" applyBorder="1" applyAlignment="1">
      <alignment horizontal="center" wrapText="1"/>
    </xf>
    <xf numFmtId="0" fontId="85" fillId="0" borderId="73" xfId="48" applyFont="1" applyBorder="1" applyAlignment="1">
      <alignment horizontal="center" wrapText="1"/>
    </xf>
    <xf numFmtId="0" fontId="85" fillId="0" borderId="74" xfId="48" applyFont="1" applyBorder="1" applyAlignment="1">
      <alignment horizontal="center" wrapText="1"/>
    </xf>
    <xf numFmtId="0" fontId="85" fillId="0" borderId="77" xfId="48" applyFont="1" applyBorder="1" applyAlignment="1">
      <alignment horizontal="center" wrapText="1"/>
    </xf>
    <xf numFmtId="0" fontId="85" fillId="0" borderId="78" xfId="48" applyFont="1" applyBorder="1" applyAlignment="1">
      <alignment horizontal="center" wrapText="1"/>
    </xf>
    <xf numFmtId="0" fontId="85" fillId="0" borderId="79" xfId="48" applyFont="1" applyBorder="1" applyAlignment="1">
      <alignment horizontal="center" wrapText="1"/>
    </xf>
    <xf numFmtId="0" fontId="85" fillId="0" borderId="71" xfId="48" applyFont="1" applyBorder="1" applyAlignment="1">
      <alignment horizontal="left" vertical="top" wrapText="1"/>
    </xf>
    <xf numFmtId="211" fontId="85" fillId="0" borderId="80" xfId="48" applyNumberFormat="1" applyFont="1" applyBorder="1" applyAlignment="1">
      <alignment horizontal="right" vertical="top"/>
    </xf>
    <xf numFmtId="211" fontId="85" fillId="0" borderId="81" xfId="48" applyNumberFormat="1" applyFont="1" applyBorder="1" applyAlignment="1">
      <alignment horizontal="right" vertical="top"/>
    </xf>
    <xf numFmtId="211" fontId="85" fillId="0" borderId="82" xfId="48" applyNumberFormat="1" applyFont="1" applyBorder="1" applyAlignment="1">
      <alignment horizontal="right" vertical="top"/>
    </xf>
    <xf numFmtId="211" fontId="85" fillId="0" borderId="85" xfId="48" applyNumberFormat="1" applyFont="1" applyBorder="1" applyAlignment="1">
      <alignment horizontal="right" vertical="top"/>
    </xf>
    <xf numFmtId="211" fontId="85" fillId="0" borderId="86" xfId="48" applyNumberFormat="1" applyFont="1" applyBorder="1" applyAlignment="1">
      <alignment horizontal="right" vertical="top"/>
    </xf>
    <xf numFmtId="210" fontId="85" fillId="0" borderId="86" xfId="48" applyNumberFormat="1" applyFont="1" applyBorder="1" applyAlignment="1">
      <alignment horizontal="right" vertical="top"/>
    </xf>
    <xf numFmtId="211" fontId="85" fillId="0" borderId="87" xfId="48" applyNumberFormat="1" applyFont="1" applyBorder="1" applyAlignment="1">
      <alignment horizontal="right" vertical="top"/>
    </xf>
    <xf numFmtId="0" fontId="85" fillId="0" borderId="76" xfId="48" applyFont="1" applyBorder="1" applyAlignment="1">
      <alignment horizontal="left" vertical="top" wrapText="1"/>
    </xf>
    <xf numFmtId="211" fontId="85" fillId="0" borderId="88" xfId="48" applyNumberFormat="1" applyFont="1" applyBorder="1" applyAlignment="1">
      <alignment horizontal="right" vertical="top"/>
    </xf>
    <xf numFmtId="211" fontId="85" fillId="0" borderId="89" xfId="48" applyNumberFormat="1" applyFont="1" applyBorder="1" applyAlignment="1">
      <alignment horizontal="right" vertical="top"/>
    </xf>
    <xf numFmtId="211" fontId="85" fillId="0" borderId="90" xfId="48" applyNumberFormat="1" applyFont="1" applyBorder="1" applyAlignment="1">
      <alignment horizontal="right" vertical="top"/>
    </xf>
    <xf numFmtId="0" fontId="85" fillId="0" borderId="72" xfId="49" applyFont="1" applyBorder="1" applyAlignment="1">
      <alignment horizontal="center" wrapText="1"/>
    </xf>
    <xf numFmtId="0" fontId="85" fillId="0" borderId="73" xfId="49" applyFont="1" applyBorder="1" applyAlignment="1">
      <alignment horizontal="center" wrapText="1"/>
    </xf>
    <xf numFmtId="0" fontId="85" fillId="0" borderId="74" xfId="49" applyFont="1" applyBorder="1" applyAlignment="1">
      <alignment horizontal="center" wrapText="1"/>
    </xf>
    <xf numFmtId="0" fontId="85" fillId="0" borderId="77" xfId="49" applyFont="1" applyBorder="1" applyAlignment="1">
      <alignment horizontal="center" wrapText="1"/>
    </xf>
    <xf numFmtId="0" fontId="85" fillId="0" borderId="78" xfId="49" applyFont="1" applyBorder="1" applyAlignment="1">
      <alignment horizontal="center" wrapText="1"/>
    </xf>
    <xf numFmtId="0" fontId="85" fillId="0" borderId="79" xfId="49" applyFont="1" applyBorder="1" applyAlignment="1">
      <alignment horizontal="center" wrapText="1"/>
    </xf>
    <xf numFmtId="0" fontId="85" fillId="0" borderId="71" xfId="49" applyFont="1" applyBorder="1" applyAlignment="1">
      <alignment horizontal="left" vertical="top" wrapText="1"/>
    </xf>
    <xf numFmtId="211" fontId="85" fillId="0" borderId="80" xfId="49" applyNumberFormat="1" applyFont="1" applyBorder="1" applyAlignment="1">
      <alignment horizontal="right" vertical="top"/>
    </xf>
    <xf numFmtId="211" fontId="85" fillId="0" borderId="81" xfId="49" applyNumberFormat="1" applyFont="1" applyBorder="1" applyAlignment="1">
      <alignment horizontal="right" vertical="top"/>
    </xf>
    <xf numFmtId="211" fontId="85" fillId="0" borderId="82" xfId="49" applyNumberFormat="1" applyFont="1" applyBorder="1" applyAlignment="1">
      <alignment horizontal="right" vertical="top"/>
    </xf>
    <xf numFmtId="211" fontId="85" fillId="0" borderId="85" xfId="49" applyNumberFormat="1" applyFont="1" applyBorder="1" applyAlignment="1">
      <alignment horizontal="right" vertical="top"/>
    </xf>
    <xf numFmtId="211" fontId="85" fillId="0" borderId="86" xfId="49" applyNumberFormat="1" applyFont="1" applyBorder="1" applyAlignment="1">
      <alignment horizontal="right" vertical="top"/>
    </xf>
    <xf numFmtId="210" fontId="85" fillId="0" borderId="86" xfId="49" applyNumberFormat="1" applyFont="1" applyBorder="1" applyAlignment="1">
      <alignment horizontal="right" vertical="top"/>
    </xf>
    <xf numFmtId="211" fontId="85" fillId="0" borderId="87" xfId="49" applyNumberFormat="1" applyFont="1" applyBorder="1" applyAlignment="1">
      <alignment horizontal="right" vertical="top"/>
    </xf>
    <xf numFmtId="0" fontId="85" fillId="0" borderId="76" xfId="49" applyFont="1" applyBorder="1" applyAlignment="1">
      <alignment horizontal="left" vertical="top" wrapText="1"/>
    </xf>
    <xf numFmtId="211" fontId="85" fillId="0" borderId="88" xfId="49" applyNumberFormat="1" applyFont="1" applyBorder="1" applyAlignment="1">
      <alignment horizontal="right" vertical="top"/>
    </xf>
    <xf numFmtId="211" fontId="85" fillId="0" borderId="89" xfId="49" applyNumberFormat="1" applyFont="1" applyBorder="1" applyAlignment="1">
      <alignment horizontal="right" vertical="top"/>
    </xf>
    <xf numFmtId="211" fontId="85" fillId="0" borderId="90" xfId="49" applyNumberFormat="1" applyFont="1" applyBorder="1" applyAlignment="1">
      <alignment horizontal="right" vertical="top"/>
    </xf>
    <xf numFmtId="0" fontId="85" fillId="0" borderId="72" xfId="50" applyFont="1" applyBorder="1" applyAlignment="1">
      <alignment horizontal="center" wrapText="1"/>
    </xf>
    <xf numFmtId="0" fontId="85" fillId="0" borderId="73" xfId="50" applyFont="1" applyBorder="1" applyAlignment="1">
      <alignment horizontal="center" wrapText="1"/>
    </xf>
    <xf numFmtId="0" fontId="85" fillId="0" borderId="74" xfId="50" applyFont="1" applyBorder="1" applyAlignment="1">
      <alignment horizontal="center" wrapText="1"/>
    </xf>
    <xf numFmtId="0" fontId="26" fillId="0" borderId="0" xfId="50"/>
    <xf numFmtId="0" fontId="85" fillId="0" borderId="77" xfId="50" applyFont="1" applyBorder="1" applyAlignment="1">
      <alignment horizontal="center" wrapText="1"/>
    </xf>
    <xf numFmtId="0" fontId="85" fillId="0" borderId="78" xfId="50" applyFont="1" applyBorder="1" applyAlignment="1">
      <alignment horizontal="center" wrapText="1"/>
    </xf>
    <xf numFmtId="0" fontId="85" fillId="0" borderId="79" xfId="50" applyFont="1" applyBorder="1" applyAlignment="1">
      <alignment horizontal="center" wrapText="1"/>
    </xf>
    <xf numFmtId="0" fontId="85" fillId="0" borderId="71" xfId="50" applyFont="1" applyBorder="1" applyAlignment="1">
      <alignment horizontal="left" vertical="top" wrapText="1"/>
    </xf>
    <xf numFmtId="211" fontId="85" fillId="0" borderId="80" xfId="50" applyNumberFormat="1" applyFont="1" applyBorder="1" applyAlignment="1">
      <alignment horizontal="right" vertical="top"/>
    </xf>
    <xf numFmtId="211" fontId="85" fillId="0" borderId="81" xfId="50" applyNumberFormat="1" applyFont="1" applyBorder="1" applyAlignment="1">
      <alignment horizontal="right" vertical="top"/>
    </xf>
    <xf numFmtId="211" fontId="85" fillId="0" borderId="82" xfId="50" applyNumberFormat="1" applyFont="1" applyBorder="1" applyAlignment="1">
      <alignment horizontal="right" vertical="top"/>
    </xf>
    <xf numFmtId="211" fontId="85" fillId="0" borderId="85" xfId="50" applyNumberFormat="1" applyFont="1" applyBorder="1" applyAlignment="1">
      <alignment horizontal="right" vertical="top"/>
    </xf>
    <xf numFmtId="211" fontId="85" fillId="0" borderId="86" xfId="50" applyNumberFormat="1" applyFont="1" applyBorder="1" applyAlignment="1">
      <alignment horizontal="right" vertical="top"/>
    </xf>
    <xf numFmtId="211" fontId="85" fillId="0" borderId="87" xfId="50" applyNumberFormat="1" applyFont="1" applyBorder="1" applyAlignment="1">
      <alignment horizontal="right" vertical="top"/>
    </xf>
    <xf numFmtId="0" fontId="85" fillId="0" borderId="76" xfId="50" applyFont="1" applyBorder="1" applyAlignment="1">
      <alignment horizontal="left" vertical="top" wrapText="1"/>
    </xf>
    <xf numFmtId="211" fontId="85" fillId="0" borderId="88" xfId="50" applyNumberFormat="1" applyFont="1" applyBorder="1" applyAlignment="1">
      <alignment horizontal="right" vertical="top"/>
    </xf>
    <xf numFmtId="211" fontId="85" fillId="0" borderId="89" xfId="50" applyNumberFormat="1" applyFont="1" applyBorder="1" applyAlignment="1">
      <alignment horizontal="right" vertical="top"/>
    </xf>
    <xf numFmtId="211" fontId="85" fillId="0" borderId="90" xfId="50" applyNumberFormat="1" applyFont="1" applyBorder="1" applyAlignment="1">
      <alignment horizontal="right" vertical="top"/>
    </xf>
    <xf numFmtId="0" fontId="85" fillId="0" borderId="72" xfId="51" applyFont="1" applyBorder="1" applyAlignment="1">
      <alignment horizontal="center" wrapText="1"/>
    </xf>
    <xf numFmtId="0" fontId="85" fillId="0" borderId="73" xfId="51" applyFont="1" applyBorder="1" applyAlignment="1">
      <alignment horizontal="center" wrapText="1"/>
    </xf>
    <xf numFmtId="0" fontId="85" fillId="0" borderId="74" xfId="51" applyFont="1" applyBorder="1" applyAlignment="1">
      <alignment horizontal="center" wrapText="1"/>
    </xf>
    <xf numFmtId="0" fontId="85" fillId="0" borderId="77" xfId="51" applyFont="1" applyBorder="1" applyAlignment="1">
      <alignment horizontal="center" wrapText="1"/>
    </xf>
    <xf numFmtId="0" fontId="85" fillId="0" borderId="78" xfId="51" applyFont="1" applyBorder="1" applyAlignment="1">
      <alignment horizontal="center" wrapText="1"/>
    </xf>
    <xf numFmtId="0" fontId="85" fillId="0" borderId="79" xfId="51" applyFont="1" applyBorder="1" applyAlignment="1">
      <alignment horizontal="center" wrapText="1"/>
    </xf>
    <xf numFmtId="0" fontId="85" fillId="0" borderId="71" xfId="51" applyFont="1" applyBorder="1" applyAlignment="1">
      <alignment horizontal="left" vertical="top" wrapText="1"/>
    </xf>
    <xf numFmtId="211" fontId="85" fillId="0" borderId="80" xfId="51" applyNumberFormat="1" applyFont="1" applyBorder="1" applyAlignment="1">
      <alignment horizontal="right" vertical="top"/>
    </xf>
    <xf numFmtId="211" fontId="85" fillId="0" borderId="81" xfId="51" applyNumberFormat="1" applyFont="1" applyBorder="1" applyAlignment="1">
      <alignment horizontal="right" vertical="top"/>
    </xf>
    <xf numFmtId="211" fontId="85" fillId="0" borderId="82" xfId="51" applyNumberFormat="1" applyFont="1" applyBorder="1" applyAlignment="1">
      <alignment horizontal="right" vertical="top"/>
    </xf>
    <xf numFmtId="211" fontId="85" fillId="0" borderId="85" xfId="51" applyNumberFormat="1" applyFont="1" applyBorder="1" applyAlignment="1">
      <alignment horizontal="right" vertical="top"/>
    </xf>
    <xf numFmtId="211" fontId="85" fillId="0" borderId="86" xfId="51" applyNumberFormat="1" applyFont="1" applyBorder="1" applyAlignment="1">
      <alignment horizontal="right" vertical="top"/>
    </xf>
    <xf numFmtId="211" fontId="85" fillId="0" borderId="87" xfId="51" applyNumberFormat="1" applyFont="1" applyBorder="1" applyAlignment="1">
      <alignment horizontal="right" vertical="top"/>
    </xf>
    <xf numFmtId="0" fontId="85" fillId="0" borderId="76" xfId="51" applyFont="1" applyBorder="1" applyAlignment="1">
      <alignment horizontal="left" vertical="top" wrapText="1"/>
    </xf>
    <xf numFmtId="211" fontId="85" fillId="0" borderId="88" xfId="51" applyNumberFormat="1" applyFont="1" applyBorder="1" applyAlignment="1">
      <alignment horizontal="right" vertical="top"/>
    </xf>
    <xf numFmtId="211" fontId="85" fillId="0" borderId="89" xfId="51" applyNumberFormat="1" applyFont="1" applyBorder="1" applyAlignment="1">
      <alignment horizontal="right" vertical="top"/>
    </xf>
    <xf numFmtId="211" fontId="85" fillId="0" borderId="90" xfId="51" applyNumberFormat="1" applyFont="1" applyBorder="1" applyAlignment="1">
      <alignment horizontal="right" vertical="top"/>
    </xf>
    <xf numFmtId="0" fontId="85" fillId="0" borderId="72" xfId="52" applyFont="1" applyBorder="1" applyAlignment="1">
      <alignment horizontal="center" wrapText="1"/>
    </xf>
    <xf numFmtId="0" fontId="85" fillId="0" borderId="73" xfId="52" applyFont="1" applyBorder="1" applyAlignment="1">
      <alignment horizontal="center" wrapText="1"/>
    </xf>
    <xf numFmtId="0" fontId="85" fillId="0" borderId="74" xfId="52" applyFont="1" applyBorder="1" applyAlignment="1">
      <alignment horizontal="center" wrapText="1"/>
    </xf>
    <xf numFmtId="0" fontId="85" fillId="0" borderId="77" xfId="52" applyFont="1" applyBorder="1" applyAlignment="1">
      <alignment horizontal="center" wrapText="1"/>
    </xf>
    <xf numFmtId="0" fontId="85" fillId="0" borderId="78" xfId="52" applyFont="1" applyBorder="1" applyAlignment="1">
      <alignment horizontal="center" wrapText="1"/>
    </xf>
    <xf numFmtId="0" fontId="85" fillId="0" borderId="79" xfId="52" applyFont="1" applyBorder="1" applyAlignment="1">
      <alignment horizontal="center" wrapText="1"/>
    </xf>
    <xf numFmtId="0" fontId="85" fillId="0" borderId="71" xfId="52" applyFont="1" applyBorder="1" applyAlignment="1">
      <alignment horizontal="left" vertical="top" wrapText="1"/>
    </xf>
    <xf numFmtId="211" fontId="85" fillId="0" borderId="80" xfId="52" applyNumberFormat="1" applyFont="1" applyBorder="1" applyAlignment="1">
      <alignment horizontal="right" vertical="top"/>
    </xf>
    <xf numFmtId="211" fontId="85" fillId="0" borderId="81" xfId="52" applyNumberFormat="1" applyFont="1" applyBorder="1" applyAlignment="1">
      <alignment horizontal="right" vertical="top"/>
    </xf>
    <xf numFmtId="211" fontId="85" fillId="0" borderId="82" xfId="52" applyNumberFormat="1" applyFont="1" applyBorder="1" applyAlignment="1">
      <alignment horizontal="right" vertical="top"/>
    </xf>
    <xf numFmtId="211" fontId="85" fillId="0" borderId="85" xfId="52" applyNumberFormat="1" applyFont="1" applyBorder="1" applyAlignment="1">
      <alignment horizontal="right" vertical="top"/>
    </xf>
    <xf numFmtId="211" fontId="85" fillId="0" borderId="86" xfId="52" applyNumberFormat="1" applyFont="1" applyBorder="1" applyAlignment="1">
      <alignment horizontal="right" vertical="top"/>
    </xf>
    <xf numFmtId="211" fontId="85" fillId="0" borderId="87" xfId="52" applyNumberFormat="1" applyFont="1" applyBorder="1" applyAlignment="1">
      <alignment horizontal="right" vertical="top"/>
    </xf>
    <xf numFmtId="210" fontId="85" fillId="0" borderId="86" xfId="52" applyNumberFormat="1" applyFont="1" applyBorder="1" applyAlignment="1">
      <alignment horizontal="right" vertical="top"/>
    </xf>
    <xf numFmtId="0" fontId="85" fillId="0" borderId="76" xfId="52" applyFont="1" applyBorder="1" applyAlignment="1">
      <alignment horizontal="left" vertical="top" wrapText="1"/>
    </xf>
    <xf numFmtId="211" fontId="85" fillId="0" borderId="88" xfId="52" applyNumberFormat="1" applyFont="1" applyBorder="1" applyAlignment="1">
      <alignment horizontal="right" vertical="top"/>
    </xf>
    <xf numFmtId="211" fontId="85" fillId="0" borderId="89" xfId="52" applyNumberFormat="1" applyFont="1" applyBorder="1" applyAlignment="1">
      <alignment horizontal="right" vertical="top"/>
    </xf>
    <xf numFmtId="211" fontId="85" fillId="0" borderId="90" xfId="52" applyNumberFormat="1" applyFont="1" applyBorder="1" applyAlignment="1">
      <alignment horizontal="right" vertical="top"/>
    </xf>
    <xf numFmtId="0" fontId="85" fillId="0" borderId="72" xfId="41" applyFont="1" applyBorder="1" applyAlignment="1">
      <alignment horizontal="center" wrapText="1"/>
    </xf>
    <xf numFmtId="0" fontId="85" fillId="0" borderId="73" xfId="41" applyFont="1" applyBorder="1" applyAlignment="1">
      <alignment horizontal="center" wrapText="1"/>
    </xf>
    <xf numFmtId="0" fontId="85" fillId="0" borderId="74" xfId="41" applyFont="1" applyBorder="1" applyAlignment="1">
      <alignment horizontal="center" wrapText="1"/>
    </xf>
    <xf numFmtId="0" fontId="85" fillId="0" borderId="77" xfId="41" applyFont="1" applyBorder="1" applyAlignment="1">
      <alignment horizontal="center" wrapText="1"/>
    </xf>
    <xf numFmtId="0" fontId="85" fillId="0" borderId="78" xfId="41" applyFont="1" applyBorder="1" applyAlignment="1">
      <alignment horizontal="center" wrapText="1"/>
    </xf>
    <xf numFmtId="0" fontId="85" fillId="0" borderId="79" xfId="41" applyFont="1" applyBorder="1" applyAlignment="1">
      <alignment horizontal="center" wrapText="1"/>
    </xf>
    <xf numFmtId="0" fontId="85" fillId="0" borderId="71" xfId="41" applyFont="1" applyBorder="1" applyAlignment="1">
      <alignment horizontal="left" vertical="top" wrapText="1"/>
    </xf>
    <xf numFmtId="211" fontId="85" fillId="0" borderId="80" xfId="41" applyNumberFormat="1" applyFont="1" applyBorder="1" applyAlignment="1">
      <alignment horizontal="right" vertical="top"/>
    </xf>
    <xf numFmtId="211" fontId="85" fillId="0" borderId="81" xfId="41" applyNumberFormat="1" applyFont="1" applyBorder="1" applyAlignment="1">
      <alignment horizontal="right" vertical="top"/>
    </xf>
    <xf numFmtId="211" fontId="85" fillId="0" borderId="82" xfId="41" applyNumberFormat="1" applyFont="1" applyBorder="1" applyAlignment="1">
      <alignment horizontal="right" vertical="top"/>
    </xf>
    <xf numFmtId="211" fontId="85" fillId="0" borderId="85" xfId="41" applyNumberFormat="1" applyFont="1" applyBorder="1" applyAlignment="1">
      <alignment horizontal="right" vertical="top"/>
    </xf>
    <xf numFmtId="211" fontId="85" fillId="0" borderId="86" xfId="41" applyNumberFormat="1" applyFont="1" applyBorder="1" applyAlignment="1">
      <alignment horizontal="right" vertical="top"/>
    </xf>
    <xf numFmtId="210" fontId="85" fillId="0" borderId="86" xfId="41" applyNumberFormat="1" applyFont="1" applyBorder="1" applyAlignment="1">
      <alignment horizontal="right" vertical="top"/>
    </xf>
    <xf numFmtId="211" fontId="85" fillId="0" borderId="87" xfId="41" applyNumberFormat="1" applyFont="1" applyBorder="1" applyAlignment="1">
      <alignment horizontal="right" vertical="top"/>
    </xf>
    <xf numFmtId="0" fontId="85" fillId="0" borderId="76" xfId="41" applyFont="1" applyBorder="1" applyAlignment="1">
      <alignment horizontal="left" vertical="top" wrapText="1"/>
    </xf>
    <xf numFmtId="211" fontId="85" fillId="0" borderId="88" xfId="41" applyNumberFormat="1" applyFont="1" applyBorder="1" applyAlignment="1">
      <alignment horizontal="right" vertical="top"/>
    </xf>
    <xf numFmtId="211" fontId="85" fillId="0" borderId="89" xfId="41" applyNumberFormat="1" applyFont="1" applyBorder="1" applyAlignment="1">
      <alignment horizontal="right" vertical="top"/>
    </xf>
    <xf numFmtId="211" fontId="85" fillId="0" borderId="90" xfId="41" applyNumberFormat="1" applyFont="1" applyBorder="1" applyAlignment="1">
      <alignment horizontal="right" vertical="top"/>
    </xf>
    <xf numFmtId="0" fontId="85" fillId="0" borderId="72" xfId="53" applyFont="1" applyBorder="1" applyAlignment="1">
      <alignment horizontal="center" wrapText="1"/>
    </xf>
    <xf numFmtId="0" fontId="85" fillId="0" borderId="74" xfId="53" applyFont="1" applyBorder="1" applyAlignment="1">
      <alignment horizontal="center" wrapText="1"/>
    </xf>
    <xf numFmtId="0" fontId="26" fillId="0" borderId="0" xfId="53"/>
    <xf numFmtId="0" fontId="85" fillId="0" borderId="77" xfId="53" applyFont="1" applyBorder="1" applyAlignment="1">
      <alignment horizontal="center" wrapText="1"/>
    </xf>
    <xf numFmtId="0" fontId="85" fillId="0" borderId="79" xfId="53" applyFont="1" applyBorder="1" applyAlignment="1">
      <alignment horizontal="center" wrapText="1"/>
    </xf>
    <xf numFmtId="0" fontId="85" fillId="0" borderId="71" xfId="53" applyFont="1" applyBorder="1" applyAlignment="1">
      <alignment horizontal="left" vertical="top" wrapText="1"/>
    </xf>
    <xf numFmtId="211" fontId="85" fillId="0" borderId="80" xfId="53" applyNumberFormat="1" applyFont="1" applyBorder="1" applyAlignment="1">
      <alignment horizontal="right" vertical="top"/>
    </xf>
    <xf numFmtId="211" fontId="85" fillId="0" borderId="82" xfId="53" applyNumberFormat="1" applyFont="1" applyBorder="1" applyAlignment="1">
      <alignment horizontal="right" vertical="top"/>
    </xf>
    <xf numFmtId="211" fontId="85" fillId="0" borderId="85" xfId="53" applyNumberFormat="1" applyFont="1" applyBorder="1" applyAlignment="1">
      <alignment horizontal="right" vertical="top"/>
    </xf>
    <xf numFmtId="211" fontId="85" fillId="0" borderId="87" xfId="53" applyNumberFormat="1" applyFont="1" applyBorder="1" applyAlignment="1">
      <alignment horizontal="right" vertical="top"/>
    </xf>
    <xf numFmtId="0" fontId="85" fillId="0" borderId="76" xfId="53" applyFont="1" applyBorder="1" applyAlignment="1">
      <alignment horizontal="left" vertical="top" wrapText="1"/>
    </xf>
    <xf numFmtId="211" fontId="85" fillId="0" borderId="88" xfId="53" applyNumberFormat="1" applyFont="1" applyBorder="1" applyAlignment="1">
      <alignment horizontal="right" vertical="top"/>
    </xf>
    <xf numFmtId="211" fontId="85" fillId="0" borderId="90" xfId="53" applyNumberFormat="1" applyFont="1" applyBorder="1" applyAlignment="1">
      <alignment horizontal="right" vertical="top"/>
    </xf>
    <xf numFmtId="0" fontId="85" fillId="0" borderId="72" xfId="54" applyFont="1" applyBorder="1" applyAlignment="1">
      <alignment horizontal="center" wrapText="1"/>
    </xf>
    <xf numFmtId="0" fontId="85" fillId="0" borderId="73" xfId="54" applyFont="1" applyBorder="1" applyAlignment="1">
      <alignment horizontal="center" wrapText="1"/>
    </xf>
    <xf numFmtId="0" fontId="85" fillId="0" borderId="74" xfId="54" applyFont="1" applyBorder="1" applyAlignment="1">
      <alignment horizontal="center" wrapText="1"/>
    </xf>
    <xf numFmtId="0" fontId="85" fillId="0" borderId="77" xfId="54" applyFont="1" applyBorder="1" applyAlignment="1">
      <alignment horizontal="center" wrapText="1"/>
    </xf>
    <xf numFmtId="0" fontId="85" fillId="0" borderId="78" xfId="54" applyFont="1" applyBorder="1" applyAlignment="1">
      <alignment horizontal="center" wrapText="1"/>
    </xf>
    <xf numFmtId="0" fontId="85" fillId="0" borderId="79" xfId="54" applyFont="1" applyBorder="1" applyAlignment="1">
      <alignment horizontal="center" wrapText="1"/>
    </xf>
    <xf numFmtId="0" fontId="85" fillId="0" borderId="71" xfId="54" applyFont="1" applyBorder="1" applyAlignment="1">
      <alignment horizontal="left" vertical="top" wrapText="1"/>
    </xf>
    <xf numFmtId="211" fontId="85" fillId="0" borderId="80" xfId="54" applyNumberFormat="1" applyFont="1" applyBorder="1" applyAlignment="1">
      <alignment horizontal="right" vertical="top"/>
    </xf>
    <xf numFmtId="211" fontId="85" fillId="0" borderId="81" xfId="54" applyNumberFormat="1" applyFont="1" applyBorder="1" applyAlignment="1">
      <alignment horizontal="right" vertical="top"/>
    </xf>
    <xf numFmtId="211" fontId="85" fillId="0" borderId="82" xfId="54" applyNumberFormat="1" applyFont="1" applyBorder="1" applyAlignment="1">
      <alignment horizontal="right" vertical="top"/>
    </xf>
    <xf numFmtId="211" fontId="85" fillId="0" borderId="85" xfId="54" applyNumberFormat="1" applyFont="1" applyBorder="1" applyAlignment="1">
      <alignment horizontal="right" vertical="top"/>
    </xf>
    <xf numFmtId="211" fontId="85" fillId="0" borderId="86" xfId="54" applyNumberFormat="1" applyFont="1" applyBorder="1" applyAlignment="1">
      <alignment horizontal="right" vertical="top"/>
    </xf>
    <xf numFmtId="211" fontId="85" fillId="0" borderId="87" xfId="54" applyNumberFormat="1" applyFont="1" applyBorder="1" applyAlignment="1">
      <alignment horizontal="right" vertical="top"/>
    </xf>
    <xf numFmtId="0" fontId="85" fillId="0" borderId="76" xfId="54" applyFont="1" applyBorder="1" applyAlignment="1">
      <alignment horizontal="left" vertical="top" wrapText="1"/>
    </xf>
    <xf numFmtId="211" fontId="85" fillId="0" borderId="88" xfId="54" applyNumberFormat="1" applyFont="1" applyBorder="1" applyAlignment="1">
      <alignment horizontal="right" vertical="top"/>
    </xf>
    <xf numFmtId="211" fontId="85" fillId="0" borderId="89" xfId="54" applyNumberFormat="1" applyFont="1" applyBorder="1" applyAlignment="1">
      <alignment horizontal="right" vertical="top"/>
    </xf>
    <xf numFmtId="211" fontId="85" fillId="0" borderId="90" xfId="54" applyNumberFormat="1" applyFont="1" applyBorder="1" applyAlignment="1">
      <alignment horizontal="right" vertical="top"/>
    </xf>
    <xf numFmtId="0" fontId="85" fillId="0" borderId="72" xfId="55" applyFont="1" applyBorder="1" applyAlignment="1">
      <alignment horizontal="center" wrapText="1"/>
    </xf>
    <xf numFmtId="0" fontId="85" fillId="0" borderId="73" xfId="55" applyFont="1" applyBorder="1" applyAlignment="1">
      <alignment horizontal="center" wrapText="1"/>
    </xf>
    <xf numFmtId="0" fontId="85" fillId="0" borderId="74" xfId="55" applyFont="1" applyBorder="1" applyAlignment="1">
      <alignment horizontal="center" wrapText="1"/>
    </xf>
    <xf numFmtId="0" fontId="85" fillId="0" borderId="77" xfId="55" applyFont="1" applyBorder="1" applyAlignment="1">
      <alignment horizontal="center" wrapText="1"/>
    </xf>
    <xf numFmtId="0" fontId="85" fillId="0" borderId="78" xfId="55" applyFont="1" applyBorder="1" applyAlignment="1">
      <alignment horizontal="center" wrapText="1"/>
    </xf>
    <xf numFmtId="0" fontId="85" fillId="0" borderId="79" xfId="55" applyFont="1" applyBorder="1" applyAlignment="1">
      <alignment horizontal="center" wrapText="1"/>
    </xf>
    <xf numFmtId="0" fontId="85" fillId="0" borderId="71" xfId="55" applyFont="1" applyBorder="1" applyAlignment="1">
      <alignment horizontal="left" vertical="top" wrapText="1"/>
    </xf>
    <xf numFmtId="211" fontId="85" fillId="0" borderId="80" xfId="55" applyNumberFormat="1" applyFont="1" applyBorder="1" applyAlignment="1">
      <alignment horizontal="right" vertical="top"/>
    </xf>
    <xf numFmtId="211" fontId="85" fillId="0" borderId="81" xfId="55" applyNumberFormat="1" applyFont="1" applyBorder="1" applyAlignment="1">
      <alignment horizontal="right" vertical="top"/>
    </xf>
    <xf numFmtId="211" fontId="85" fillId="0" borderId="82" xfId="55" applyNumberFormat="1" applyFont="1" applyBorder="1" applyAlignment="1">
      <alignment horizontal="right" vertical="top"/>
    </xf>
    <xf numFmtId="211" fontId="85" fillId="0" borderId="85" xfId="55" applyNumberFormat="1" applyFont="1" applyBorder="1" applyAlignment="1">
      <alignment horizontal="right" vertical="top"/>
    </xf>
    <xf numFmtId="211" fontId="85" fillId="0" borderId="86" xfId="55" applyNumberFormat="1" applyFont="1" applyBorder="1" applyAlignment="1">
      <alignment horizontal="right" vertical="top"/>
    </xf>
    <xf numFmtId="210" fontId="85" fillId="0" borderId="86" xfId="55" applyNumberFormat="1" applyFont="1" applyBorder="1" applyAlignment="1">
      <alignment horizontal="right" vertical="top"/>
    </xf>
    <xf numFmtId="211" fontId="85" fillId="0" borderId="87" xfId="55" applyNumberFormat="1" applyFont="1" applyBorder="1" applyAlignment="1">
      <alignment horizontal="right" vertical="top"/>
    </xf>
    <xf numFmtId="210" fontId="85" fillId="0" borderId="87" xfId="55" applyNumberFormat="1" applyFont="1" applyBorder="1" applyAlignment="1">
      <alignment horizontal="right" vertical="top"/>
    </xf>
    <xf numFmtId="0" fontId="85" fillId="0" borderId="76" xfId="55" applyFont="1" applyBorder="1" applyAlignment="1">
      <alignment horizontal="left" vertical="top" wrapText="1"/>
    </xf>
    <xf numFmtId="211" fontId="85" fillId="0" borderId="88" xfId="55" applyNumberFormat="1" applyFont="1" applyBorder="1" applyAlignment="1">
      <alignment horizontal="right" vertical="top"/>
    </xf>
    <xf numFmtId="211" fontId="85" fillId="0" borderId="89" xfId="55" applyNumberFormat="1" applyFont="1" applyBorder="1" applyAlignment="1">
      <alignment horizontal="right" vertical="top"/>
    </xf>
    <xf numFmtId="211" fontId="85" fillId="0" borderId="90" xfId="55" applyNumberFormat="1" applyFont="1" applyBorder="1" applyAlignment="1">
      <alignment horizontal="right" vertical="top"/>
    </xf>
    <xf numFmtId="0" fontId="85" fillId="0" borderId="73" xfId="56" applyFont="1" applyBorder="1" applyAlignment="1">
      <alignment horizontal="center" wrapText="1"/>
    </xf>
    <xf numFmtId="0" fontId="85" fillId="0" borderId="74" xfId="56" applyFont="1" applyBorder="1" applyAlignment="1">
      <alignment horizontal="center" wrapText="1"/>
    </xf>
    <xf numFmtId="0" fontId="85" fillId="0" borderId="78" xfId="56" applyFont="1" applyBorder="1" applyAlignment="1">
      <alignment horizontal="center" wrapText="1"/>
    </xf>
    <xf numFmtId="0" fontId="85" fillId="0" borderId="79" xfId="56" applyFont="1" applyBorder="1" applyAlignment="1">
      <alignment horizontal="center" wrapText="1"/>
    </xf>
    <xf numFmtId="0" fontId="85" fillId="0" borderId="71" xfId="56" applyFont="1" applyBorder="1" applyAlignment="1">
      <alignment horizontal="left" vertical="top" wrapText="1"/>
    </xf>
    <xf numFmtId="211" fontId="85" fillId="0" borderId="80" xfId="56" applyNumberFormat="1" applyFont="1" applyBorder="1" applyAlignment="1">
      <alignment horizontal="right" vertical="top"/>
    </xf>
    <xf numFmtId="211" fontId="85" fillId="0" borderId="81" xfId="56" applyNumberFormat="1" applyFont="1" applyBorder="1" applyAlignment="1">
      <alignment horizontal="right" vertical="top"/>
    </xf>
    <xf numFmtId="211" fontId="85" fillId="0" borderId="82" xfId="56" applyNumberFormat="1" applyFont="1" applyBorder="1" applyAlignment="1">
      <alignment horizontal="right" vertical="top"/>
    </xf>
    <xf numFmtId="211" fontId="85" fillId="0" borderId="85" xfId="56" applyNumberFormat="1" applyFont="1" applyBorder="1" applyAlignment="1">
      <alignment horizontal="right" vertical="top"/>
    </xf>
    <xf numFmtId="211" fontId="85" fillId="0" borderId="86" xfId="56" applyNumberFormat="1" applyFont="1" applyBorder="1" applyAlignment="1">
      <alignment horizontal="right" vertical="top"/>
    </xf>
    <xf numFmtId="211" fontId="85" fillId="0" borderId="87" xfId="56" applyNumberFormat="1" applyFont="1" applyBorder="1" applyAlignment="1">
      <alignment horizontal="right" vertical="top"/>
    </xf>
    <xf numFmtId="0" fontId="85" fillId="0" borderId="76" xfId="56" applyFont="1" applyBorder="1" applyAlignment="1">
      <alignment horizontal="left" vertical="top" wrapText="1"/>
    </xf>
    <xf numFmtId="211" fontId="85" fillId="0" borderId="88" xfId="56" applyNumberFormat="1" applyFont="1" applyBorder="1" applyAlignment="1">
      <alignment horizontal="right" vertical="top"/>
    </xf>
    <xf numFmtId="211" fontId="85" fillId="0" borderId="89" xfId="56" applyNumberFormat="1" applyFont="1" applyBorder="1" applyAlignment="1">
      <alignment horizontal="right" vertical="top"/>
    </xf>
    <xf numFmtId="211" fontId="85" fillId="0" borderId="90" xfId="56" applyNumberFormat="1" applyFont="1" applyBorder="1" applyAlignment="1">
      <alignment horizontal="right" vertical="top"/>
    </xf>
    <xf numFmtId="0" fontId="85" fillId="0" borderId="73" xfId="57" applyFont="1" applyBorder="1" applyAlignment="1">
      <alignment horizontal="center" wrapText="1"/>
    </xf>
    <xf numFmtId="0" fontId="85" fillId="0" borderId="74" xfId="57" applyFont="1" applyBorder="1" applyAlignment="1">
      <alignment horizontal="center" wrapText="1"/>
    </xf>
    <xf numFmtId="0" fontId="85" fillId="0" borderId="78" xfId="57" applyFont="1" applyBorder="1" applyAlignment="1">
      <alignment horizontal="center" wrapText="1"/>
    </xf>
    <xf numFmtId="0" fontId="85" fillId="0" borderId="79" xfId="57" applyFont="1" applyBorder="1" applyAlignment="1">
      <alignment horizontal="center" wrapText="1"/>
    </xf>
    <xf numFmtId="0" fontId="85" fillId="0" borderId="71" xfId="57" applyFont="1" applyBorder="1" applyAlignment="1">
      <alignment horizontal="left" vertical="top" wrapText="1"/>
    </xf>
    <xf numFmtId="211" fontId="85" fillId="0" borderId="80" xfId="57" applyNumberFormat="1" applyFont="1" applyBorder="1" applyAlignment="1">
      <alignment horizontal="right" vertical="top"/>
    </xf>
    <xf numFmtId="211" fontId="85" fillId="0" borderId="81" xfId="57" applyNumberFormat="1" applyFont="1" applyBorder="1" applyAlignment="1">
      <alignment horizontal="right" vertical="top"/>
    </xf>
    <xf numFmtId="210" fontId="85" fillId="0" borderId="81" xfId="57" applyNumberFormat="1" applyFont="1" applyBorder="1" applyAlignment="1">
      <alignment horizontal="right" vertical="top"/>
    </xf>
    <xf numFmtId="211" fontId="85" fillId="0" borderId="82" xfId="57" applyNumberFormat="1" applyFont="1" applyBorder="1" applyAlignment="1">
      <alignment horizontal="right" vertical="top"/>
    </xf>
    <xf numFmtId="211" fontId="85" fillId="0" borderId="85" xfId="57" applyNumberFormat="1" applyFont="1" applyBorder="1" applyAlignment="1">
      <alignment horizontal="right" vertical="top"/>
    </xf>
    <xf numFmtId="211" fontId="85" fillId="0" borderId="86" xfId="57" applyNumberFormat="1" applyFont="1" applyBorder="1" applyAlignment="1">
      <alignment horizontal="right" vertical="top"/>
    </xf>
    <xf numFmtId="210" fontId="85" fillId="0" borderId="86" xfId="57" applyNumberFormat="1" applyFont="1" applyBorder="1" applyAlignment="1">
      <alignment horizontal="right" vertical="top"/>
    </xf>
    <xf numFmtId="211" fontId="85" fillId="0" borderId="87" xfId="57" applyNumberFormat="1" applyFont="1" applyBorder="1" applyAlignment="1">
      <alignment horizontal="right" vertical="top"/>
    </xf>
    <xf numFmtId="0" fontId="85" fillId="0" borderId="76" xfId="57" applyFont="1" applyBorder="1" applyAlignment="1">
      <alignment horizontal="left" vertical="top" wrapText="1"/>
    </xf>
    <xf numFmtId="211" fontId="85" fillId="0" borderId="88" xfId="57" applyNumberFormat="1" applyFont="1" applyBorder="1" applyAlignment="1">
      <alignment horizontal="right" vertical="top"/>
    </xf>
    <xf numFmtId="211" fontId="85" fillId="0" borderId="89" xfId="57" applyNumberFormat="1" applyFont="1" applyBorder="1" applyAlignment="1">
      <alignment horizontal="right" vertical="top"/>
    </xf>
    <xf numFmtId="210" fontId="85" fillId="0" borderId="89" xfId="57" applyNumberFormat="1" applyFont="1" applyBorder="1" applyAlignment="1">
      <alignment horizontal="right" vertical="top"/>
    </xf>
    <xf numFmtId="211" fontId="85" fillId="0" borderId="90" xfId="57" applyNumberFormat="1" applyFont="1" applyBorder="1" applyAlignment="1">
      <alignment horizontal="right" vertical="top"/>
    </xf>
    <xf numFmtId="0" fontId="85" fillId="0" borderId="72" xfId="58" applyFont="1" applyBorder="1" applyAlignment="1">
      <alignment horizontal="center" wrapText="1"/>
    </xf>
    <xf numFmtId="0" fontId="85" fillId="0" borderId="73" xfId="58" applyFont="1" applyBorder="1" applyAlignment="1">
      <alignment horizontal="center" wrapText="1"/>
    </xf>
    <xf numFmtId="0" fontId="85" fillId="0" borderId="74" xfId="58" applyFont="1" applyBorder="1" applyAlignment="1">
      <alignment horizontal="center" wrapText="1"/>
    </xf>
    <xf numFmtId="0" fontId="26" fillId="0" borderId="0" xfId="58"/>
    <xf numFmtId="0" fontId="85" fillId="0" borderId="77" xfId="58" applyFont="1" applyBorder="1" applyAlignment="1">
      <alignment horizontal="center" wrapText="1"/>
    </xf>
    <xf numFmtId="0" fontId="85" fillId="0" borderId="78" xfId="58" applyFont="1" applyBorder="1" applyAlignment="1">
      <alignment horizontal="center" wrapText="1"/>
    </xf>
    <xf numFmtId="0" fontId="85" fillId="0" borderId="79" xfId="58" applyFont="1" applyBorder="1" applyAlignment="1">
      <alignment horizontal="center" wrapText="1"/>
    </xf>
    <xf numFmtId="0" fontId="85" fillId="0" borderId="71" xfId="58" applyFont="1" applyBorder="1" applyAlignment="1">
      <alignment horizontal="left" vertical="top" wrapText="1"/>
    </xf>
    <xf numFmtId="211" fontId="85" fillId="0" borderId="80" xfId="58" applyNumberFormat="1" applyFont="1" applyBorder="1" applyAlignment="1">
      <alignment horizontal="right" vertical="top"/>
    </xf>
    <xf numFmtId="211" fontId="85" fillId="0" borderId="81" xfId="58" applyNumberFormat="1" applyFont="1" applyBorder="1" applyAlignment="1">
      <alignment horizontal="right" vertical="top"/>
    </xf>
    <xf numFmtId="210" fontId="85" fillId="0" borderId="81" xfId="58" applyNumberFormat="1" applyFont="1" applyBorder="1" applyAlignment="1">
      <alignment horizontal="right" vertical="top"/>
    </xf>
    <xf numFmtId="211" fontId="85" fillId="0" borderId="82" xfId="58" applyNumberFormat="1" applyFont="1" applyBorder="1" applyAlignment="1">
      <alignment horizontal="right" vertical="top"/>
    </xf>
    <xf numFmtId="211" fontId="85" fillId="0" borderId="85" xfId="58" applyNumberFormat="1" applyFont="1" applyBorder="1" applyAlignment="1">
      <alignment horizontal="right" vertical="top"/>
    </xf>
    <xf numFmtId="210" fontId="85" fillId="0" borderId="86" xfId="58" applyNumberFormat="1" applyFont="1" applyBorder="1" applyAlignment="1">
      <alignment horizontal="right" vertical="top"/>
    </xf>
    <xf numFmtId="211" fontId="85" fillId="0" borderId="86" xfId="58" applyNumberFormat="1" applyFont="1" applyBorder="1" applyAlignment="1">
      <alignment horizontal="right" vertical="top"/>
    </xf>
    <xf numFmtId="210" fontId="85" fillId="0" borderId="87" xfId="58" applyNumberFormat="1" applyFont="1" applyBorder="1" applyAlignment="1">
      <alignment horizontal="right" vertical="top"/>
    </xf>
    <xf numFmtId="211" fontId="85" fillId="0" borderId="87" xfId="58" applyNumberFormat="1" applyFont="1" applyBorder="1" applyAlignment="1">
      <alignment horizontal="right" vertical="top"/>
    </xf>
    <xf numFmtId="0" fontId="85" fillId="0" borderId="76" xfId="58" applyFont="1" applyBorder="1" applyAlignment="1">
      <alignment horizontal="left" vertical="top" wrapText="1"/>
    </xf>
    <xf numFmtId="211" fontId="85" fillId="0" borderId="88" xfId="58" applyNumberFormat="1" applyFont="1" applyBorder="1" applyAlignment="1">
      <alignment horizontal="right" vertical="top"/>
    </xf>
    <xf numFmtId="211" fontId="85" fillId="0" borderId="89" xfId="58" applyNumberFormat="1" applyFont="1" applyBorder="1" applyAlignment="1">
      <alignment horizontal="right" vertical="top"/>
    </xf>
    <xf numFmtId="210" fontId="85" fillId="0" borderId="89" xfId="58" applyNumberFormat="1" applyFont="1" applyBorder="1" applyAlignment="1">
      <alignment horizontal="right" vertical="top"/>
    </xf>
    <xf numFmtId="211" fontId="85" fillId="0" borderId="90" xfId="58" applyNumberFormat="1" applyFont="1" applyBorder="1" applyAlignment="1">
      <alignment horizontal="right" vertical="top"/>
    </xf>
    <xf numFmtId="0" fontId="85" fillId="0" borderId="72" xfId="42" applyFont="1" applyBorder="1" applyAlignment="1">
      <alignment horizontal="center" wrapText="1"/>
    </xf>
    <xf numFmtId="0" fontId="85" fillId="0" borderId="73" xfId="42" applyFont="1" applyBorder="1" applyAlignment="1">
      <alignment horizontal="center" wrapText="1"/>
    </xf>
    <xf numFmtId="0" fontId="85" fillId="0" borderId="74" xfId="42" applyFont="1" applyBorder="1" applyAlignment="1">
      <alignment horizontal="center" wrapText="1"/>
    </xf>
    <xf numFmtId="0" fontId="26" fillId="0" borderId="0" xfId="42"/>
    <xf numFmtId="0" fontId="85" fillId="0" borderId="77" xfId="42" applyFont="1" applyBorder="1" applyAlignment="1">
      <alignment horizontal="center" wrapText="1"/>
    </xf>
    <xf numFmtId="0" fontId="85" fillId="0" borderId="78" xfId="42" applyFont="1" applyBorder="1" applyAlignment="1">
      <alignment horizontal="center" wrapText="1"/>
    </xf>
    <xf numFmtId="0" fontId="85" fillId="0" borderId="79" xfId="42" applyFont="1" applyBorder="1" applyAlignment="1">
      <alignment horizontal="center" wrapText="1"/>
    </xf>
    <xf numFmtId="0" fontId="85" fillId="0" borderId="71" xfId="42" applyFont="1" applyBorder="1" applyAlignment="1">
      <alignment horizontal="left" vertical="top" wrapText="1"/>
    </xf>
    <xf numFmtId="211" fontId="85" fillId="0" borderId="80" xfId="42" applyNumberFormat="1" applyFont="1" applyBorder="1" applyAlignment="1">
      <alignment horizontal="right" vertical="top"/>
    </xf>
    <xf numFmtId="211" fontId="85" fillId="0" borderId="81" xfId="42" applyNumberFormat="1" applyFont="1" applyBorder="1" applyAlignment="1">
      <alignment horizontal="right" vertical="top"/>
    </xf>
    <xf numFmtId="210" fontId="85" fillId="0" borderId="81" xfId="42" applyNumberFormat="1" applyFont="1" applyBorder="1" applyAlignment="1">
      <alignment horizontal="right" vertical="top"/>
    </xf>
    <xf numFmtId="211" fontId="85" fillId="0" borderId="82" xfId="42" applyNumberFormat="1" applyFont="1" applyBorder="1" applyAlignment="1">
      <alignment horizontal="right" vertical="top"/>
    </xf>
    <xf numFmtId="211" fontId="85" fillId="0" borderId="85" xfId="42" applyNumberFormat="1" applyFont="1" applyBorder="1" applyAlignment="1">
      <alignment horizontal="right" vertical="top"/>
    </xf>
    <xf numFmtId="211" fontId="85" fillId="0" borderId="86" xfId="42" applyNumberFormat="1" applyFont="1" applyBorder="1" applyAlignment="1">
      <alignment horizontal="right" vertical="top"/>
    </xf>
    <xf numFmtId="210" fontId="85" fillId="0" borderId="86" xfId="42" applyNumberFormat="1" applyFont="1" applyBorder="1" applyAlignment="1">
      <alignment horizontal="right" vertical="top"/>
    </xf>
    <xf numFmtId="210" fontId="85" fillId="0" borderId="87" xfId="42" applyNumberFormat="1" applyFont="1" applyBorder="1" applyAlignment="1">
      <alignment horizontal="right" vertical="top"/>
    </xf>
    <xf numFmtId="211" fontId="85" fillId="0" borderId="87" xfId="42" applyNumberFormat="1" applyFont="1" applyBorder="1" applyAlignment="1">
      <alignment horizontal="right" vertical="top"/>
    </xf>
    <xf numFmtId="0" fontId="85" fillId="0" borderId="76" xfId="42" applyFont="1" applyBorder="1" applyAlignment="1">
      <alignment horizontal="left" vertical="top" wrapText="1"/>
    </xf>
    <xf numFmtId="211" fontId="85" fillId="0" borderId="88" xfId="42" applyNumberFormat="1" applyFont="1" applyBorder="1" applyAlignment="1">
      <alignment horizontal="right" vertical="top"/>
    </xf>
    <xf numFmtId="211" fontId="85" fillId="0" borderId="89" xfId="42" applyNumberFormat="1" applyFont="1" applyBorder="1" applyAlignment="1">
      <alignment horizontal="right" vertical="top"/>
    </xf>
    <xf numFmtId="210" fontId="85" fillId="0" borderId="89" xfId="42" applyNumberFormat="1" applyFont="1" applyBorder="1" applyAlignment="1">
      <alignment horizontal="right" vertical="top"/>
    </xf>
    <xf numFmtId="211" fontId="85" fillId="0" borderId="90" xfId="42" applyNumberFormat="1" applyFont="1" applyBorder="1" applyAlignment="1">
      <alignment horizontal="right" vertical="top"/>
    </xf>
    <xf numFmtId="0" fontId="85" fillId="0" borderId="72" xfId="59" applyFont="1" applyBorder="1" applyAlignment="1">
      <alignment horizontal="center" wrapText="1"/>
    </xf>
    <xf numFmtId="0" fontId="85" fillId="0" borderId="73" xfId="59" applyFont="1" applyBorder="1" applyAlignment="1">
      <alignment horizontal="center" wrapText="1"/>
    </xf>
    <xf numFmtId="0" fontId="85" fillId="0" borderId="74" xfId="59" applyFont="1" applyBorder="1" applyAlignment="1">
      <alignment horizontal="center" wrapText="1"/>
    </xf>
    <xf numFmtId="0" fontId="26" fillId="0" borderId="0" xfId="59"/>
    <xf numFmtId="0" fontId="85" fillId="0" borderId="77" xfId="59" applyFont="1" applyBorder="1" applyAlignment="1">
      <alignment horizontal="center" wrapText="1"/>
    </xf>
    <xf numFmtId="0" fontId="85" fillId="0" borderId="78" xfId="59" applyFont="1" applyBorder="1" applyAlignment="1">
      <alignment horizontal="center" wrapText="1"/>
    </xf>
    <xf numFmtId="0" fontId="85" fillId="0" borderId="79" xfId="59" applyFont="1" applyBorder="1" applyAlignment="1">
      <alignment horizontal="center" wrapText="1"/>
    </xf>
    <xf numFmtId="0" fontId="85" fillId="0" borderId="71" xfId="59" applyFont="1" applyBorder="1" applyAlignment="1">
      <alignment horizontal="left" vertical="top" wrapText="1"/>
    </xf>
    <xf numFmtId="211" fontId="85" fillId="0" borderId="80" xfId="59" applyNumberFormat="1" applyFont="1" applyBorder="1" applyAlignment="1">
      <alignment horizontal="right" vertical="top"/>
    </xf>
    <xf numFmtId="210" fontId="85" fillId="0" borderId="81" xfId="59" applyNumberFormat="1" applyFont="1" applyBorder="1" applyAlignment="1">
      <alignment horizontal="right" vertical="top"/>
    </xf>
    <xf numFmtId="211" fontId="85" fillId="0" borderId="81" xfId="59" applyNumberFormat="1" applyFont="1" applyBorder="1" applyAlignment="1">
      <alignment horizontal="right" vertical="top"/>
    </xf>
    <xf numFmtId="211" fontId="85" fillId="0" borderId="82" xfId="59" applyNumberFormat="1" applyFont="1" applyBorder="1" applyAlignment="1">
      <alignment horizontal="right" vertical="top"/>
    </xf>
    <xf numFmtId="210" fontId="85" fillId="0" borderId="85" xfId="59" applyNumberFormat="1" applyFont="1" applyBorder="1" applyAlignment="1">
      <alignment horizontal="right" vertical="top"/>
    </xf>
    <xf numFmtId="210" fontId="85" fillId="0" borderId="86" xfId="59" applyNumberFormat="1" applyFont="1" applyBorder="1" applyAlignment="1">
      <alignment horizontal="right" vertical="top"/>
    </xf>
    <xf numFmtId="211" fontId="85" fillId="0" borderId="87" xfId="59" applyNumberFormat="1" applyFont="1" applyBorder="1" applyAlignment="1">
      <alignment horizontal="right" vertical="top"/>
    </xf>
    <xf numFmtId="211" fontId="85" fillId="0" borderId="85" xfId="59" applyNumberFormat="1" applyFont="1" applyBorder="1" applyAlignment="1">
      <alignment horizontal="right" vertical="top"/>
    </xf>
    <xf numFmtId="211" fontId="85" fillId="0" borderId="86" xfId="59" applyNumberFormat="1" applyFont="1" applyBorder="1" applyAlignment="1">
      <alignment horizontal="right" vertical="top"/>
    </xf>
    <xf numFmtId="0" fontId="85" fillId="0" borderId="76" xfId="59" applyFont="1" applyBorder="1" applyAlignment="1">
      <alignment horizontal="left" vertical="top" wrapText="1"/>
    </xf>
    <xf numFmtId="211" fontId="85" fillId="0" borderId="88" xfId="59" applyNumberFormat="1" applyFont="1" applyBorder="1" applyAlignment="1">
      <alignment horizontal="right" vertical="top"/>
    </xf>
    <xf numFmtId="211" fontId="85" fillId="0" borderId="89" xfId="59" applyNumberFormat="1" applyFont="1" applyBorder="1" applyAlignment="1">
      <alignment horizontal="right" vertical="top"/>
    </xf>
    <xf numFmtId="211" fontId="85" fillId="0" borderId="90" xfId="59" applyNumberFormat="1" applyFont="1" applyBorder="1" applyAlignment="1">
      <alignment horizontal="right" vertical="top"/>
    </xf>
    <xf numFmtId="0" fontId="85" fillId="0" borderId="72" xfId="60" applyFont="1" applyBorder="1" applyAlignment="1">
      <alignment horizontal="center" wrapText="1"/>
    </xf>
    <xf numFmtId="0" fontId="85" fillId="0" borderId="73" xfId="60" applyFont="1" applyBorder="1" applyAlignment="1">
      <alignment horizontal="center" wrapText="1"/>
    </xf>
    <xf numFmtId="0" fontId="85" fillId="0" borderId="74" xfId="60" applyFont="1" applyBorder="1" applyAlignment="1">
      <alignment horizontal="center" wrapText="1"/>
    </xf>
    <xf numFmtId="0" fontId="85" fillId="0" borderId="77" xfId="60" applyFont="1" applyBorder="1" applyAlignment="1">
      <alignment horizontal="center" wrapText="1"/>
    </xf>
    <xf numFmtId="0" fontId="85" fillId="0" borderId="78" xfId="60" applyFont="1" applyBorder="1" applyAlignment="1">
      <alignment horizontal="center" wrapText="1"/>
    </xf>
    <xf numFmtId="0" fontId="85" fillId="0" borderId="79" xfId="60" applyFont="1" applyBorder="1" applyAlignment="1">
      <alignment horizontal="center" wrapText="1"/>
    </xf>
    <xf numFmtId="0" fontId="85" fillId="0" borderId="71" xfId="60" applyFont="1" applyBorder="1" applyAlignment="1">
      <alignment horizontal="left" vertical="top" wrapText="1"/>
    </xf>
    <xf numFmtId="211" fontId="85" fillId="0" borderId="80" xfId="60" applyNumberFormat="1" applyFont="1" applyBorder="1" applyAlignment="1">
      <alignment horizontal="right" vertical="top"/>
    </xf>
    <xf numFmtId="211" fontId="85" fillId="0" borderId="81" xfId="60" applyNumberFormat="1" applyFont="1" applyBorder="1" applyAlignment="1">
      <alignment horizontal="right" vertical="top"/>
    </xf>
    <xf numFmtId="211" fontId="85" fillId="0" borderId="82" xfId="60" applyNumberFormat="1" applyFont="1" applyBorder="1" applyAlignment="1">
      <alignment horizontal="right" vertical="top"/>
    </xf>
    <xf numFmtId="211" fontId="85" fillId="0" borderId="85" xfId="60" applyNumberFormat="1" applyFont="1" applyBorder="1" applyAlignment="1">
      <alignment horizontal="right" vertical="top"/>
    </xf>
    <xf numFmtId="211" fontId="85" fillId="0" borderId="86" xfId="60" applyNumberFormat="1" applyFont="1" applyBorder="1" applyAlignment="1">
      <alignment horizontal="right" vertical="top"/>
    </xf>
    <xf numFmtId="211" fontId="85" fillId="0" borderId="87" xfId="60" applyNumberFormat="1" applyFont="1" applyBorder="1" applyAlignment="1">
      <alignment horizontal="right" vertical="top"/>
    </xf>
    <xf numFmtId="0" fontId="85" fillId="0" borderId="76" xfId="60" applyFont="1" applyBorder="1" applyAlignment="1">
      <alignment horizontal="left" vertical="top" wrapText="1"/>
    </xf>
    <xf numFmtId="211" fontId="85" fillId="0" borderId="88" xfId="60" applyNumberFormat="1" applyFont="1" applyBorder="1" applyAlignment="1">
      <alignment horizontal="right" vertical="top"/>
    </xf>
    <xf numFmtId="211" fontId="85" fillId="0" borderId="89" xfId="60" applyNumberFormat="1" applyFont="1" applyBorder="1" applyAlignment="1">
      <alignment horizontal="right" vertical="top"/>
    </xf>
    <xf numFmtId="211" fontId="85" fillId="0" borderId="90" xfId="60" applyNumberFormat="1" applyFont="1" applyBorder="1" applyAlignment="1">
      <alignment horizontal="right" vertical="top"/>
    </xf>
    <xf numFmtId="0" fontId="85" fillId="0" borderId="72" xfId="61" applyFont="1" applyBorder="1" applyAlignment="1">
      <alignment horizontal="center" wrapText="1"/>
    </xf>
    <xf numFmtId="0" fontId="85" fillId="0" borderId="73" xfId="61" applyFont="1" applyBorder="1" applyAlignment="1">
      <alignment horizontal="center" wrapText="1"/>
    </xf>
    <xf numFmtId="0" fontId="85" fillId="0" borderId="74" xfId="61" applyFont="1" applyBorder="1" applyAlignment="1">
      <alignment horizontal="center" wrapText="1"/>
    </xf>
    <xf numFmtId="0" fontId="85" fillId="0" borderId="77" xfId="61" applyFont="1" applyBorder="1" applyAlignment="1">
      <alignment horizontal="center" wrapText="1"/>
    </xf>
    <xf numFmtId="0" fontId="85" fillId="0" borderId="78" xfId="61" applyFont="1" applyBorder="1" applyAlignment="1">
      <alignment horizontal="center" wrapText="1"/>
    </xf>
    <xf numFmtId="0" fontId="85" fillId="0" borderId="79" xfId="61" applyFont="1" applyBorder="1" applyAlignment="1">
      <alignment horizontal="center" wrapText="1"/>
    </xf>
    <xf numFmtId="0" fontId="85" fillId="0" borderId="71" xfId="61" applyFont="1" applyBorder="1" applyAlignment="1">
      <alignment horizontal="left" vertical="top" wrapText="1"/>
    </xf>
    <xf numFmtId="211" fontId="85" fillId="0" borderId="80" xfId="61" applyNumberFormat="1" applyFont="1" applyBorder="1" applyAlignment="1">
      <alignment horizontal="right" vertical="top"/>
    </xf>
    <xf numFmtId="211" fontId="85" fillId="0" borderId="81" xfId="61" applyNumberFormat="1" applyFont="1" applyBorder="1" applyAlignment="1">
      <alignment horizontal="right" vertical="top"/>
    </xf>
    <xf numFmtId="211" fontId="85" fillId="0" borderId="82" xfId="61" applyNumberFormat="1" applyFont="1" applyBorder="1" applyAlignment="1">
      <alignment horizontal="right" vertical="top"/>
    </xf>
    <xf numFmtId="211" fontId="85" fillId="0" borderId="85" xfId="61" applyNumberFormat="1" applyFont="1" applyBorder="1" applyAlignment="1">
      <alignment horizontal="right" vertical="top"/>
    </xf>
    <xf numFmtId="211" fontId="85" fillId="0" borderId="86" xfId="61" applyNumberFormat="1" applyFont="1" applyBorder="1" applyAlignment="1">
      <alignment horizontal="right" vertical="top"/>
    </xf>
    <xf numFmtId="211" fontId="85" fillId="0" borderId="87" xfId="61" applyNumberFormat="1" applyFont="1" applyBorder="1" applyAlignment="1">
      <alignment horizontal="right" vertical="top"/>
    </xf>
    <xf numFmtId="0" fontId="85" fillId="0" borderId="76" xfId="61" applyFont="1" applyBorder="1" applyAlignment="1">
      <alignment horizontal="left" vertical="top" wrapText="1"/>
    </xf>
    <xf numFmtId="211" fontId="85" fillId="0" borderId="88" xfId="61" applyNumberFormat="1" applyFont="1" applyBorder="1" applyAlignment="1">
      <alignment horizontal="right" vertical="top"/>
    </xf>
    <xf numFmtId="211" fontId="85" fillId="0" borderId="89" xfId="61" applyNumberFormat="1" applyFont="1" applyBorder="1" applyAlignment="1">
      <alignment horizontal="right" vertical="top"/>
    </xf>
    <xf numFmtId="211" fontId="85" fillId="0" borderId="90" xfId="61" applyNumberFormat="1" applyFont="1" applyBorder="1" applyAlignment="1">
      <alignment horizontal="right" vertical="top"/>
    </xf>
    <xf numFmtId="0" fontId="85" fillId="0" borderId="72" xfId="62" applyFont="1" applyBorder="1" applyAlignment="1">
      <alignment horizontal="center" wrapText="1"/>
    </xf>
    <xf numFmtId="0" fontId="85" fillId="0" borderId="73" xfId="62" applyFont="1" applyBorder="1" applyAlignment="1">
      <alignment horizontal="center" wrapText="1"/>
    </xf>
    <xf numFmtId="0" fontId="85" fillId="0" borderId="74" xfId="62" applyFont="1" applyBorder="1" applyAlignment="1">
      <alignment horizontal="center" wrapText="1"/>
    </xf>
    <xf numFmtId="0" fontId="26" fillId="0" borderId="0" xfId="62"/>
    <xf numFmtId="0" fontId="85" fillId="0" borderId="77" xfId="62" applyFont="1" applyBorder="1" applyAlignment="1">
      <alignment horizontal="center" wrapText="1"/>
    </xf>
    <xf numFmtId="0" fontId="85" fillId="0" borderId="78" xfId="62" applyFont="1" applyBorder="1" applyAlignment="1">
      <alignment horizontal="center" wrapText="1"/>
    </xf>
    <xf numFmtId="0" fontId="85" fillId="0" borderId="79" xfId="62" applyFont="1" applyBorder="1" applyAlignment="1">
      <alignment horizontal="center" wrapText="1"/>
    </xf>
    <xf numFmtId="0" fontId="85" fillId="0" borderId="71" xfId="62" applyFont="1" applyBorder="1" applyAlignment="1">
      <alignment horizontal="left" vertical="top" wrapText="1"/>
    </xf>
    <xf numFmtId="211" fontId="85" fillId="0" borderId="80" xfId="62" applyNumberFormat="1" applyFont="1" applyBorder="1" applyAlignment="1">
      <alignment horizontal="right" vertical="top"/>
    </xf>
    <xf numFmtId="211" fontId="85" fillId="0" borderId="81" xfId="62" applyNumberFormat="1" applyFont="1" applyBorder="1" applyAlignment="1">
      <alignment horizontal="right" vertical="top"/>
    </xf>
    <xf numFmtId="211" fontId="85" fillId="0" borderId="82" xfId="62" applyNumberFormat="1" applyFont="1" applyBorder="1" applyAlignment="1">
      <alignment horizontal="right" vertical="top"/>
    </xf>
    <xf numFmtId="211" fontId="85" fillId="0" borderId="85" xfId="62" applyNumberFormat="1" applyFont="1" applyBorder="1" applyAlignment="1">
      <alignment horizontal="right" vertical="top"/>
    </xf>
    <xf numFmtId="211" fontId="85" fillId="0" borderId="86" xfId="62" applyNumberFormat="1" applyFont="1" applyBorder="1" applyAlignment="1">
      <alignment horizontal="right" vertical="top"/>
    </xf>
    <xf numFmtId="211" fontId="85" fillId="0" borderId="87" xfId="62" applyNumberFormat="1" applyFont="1" applyBorder="1" applyAlignment="1">
      <alignment horizontal="right" vertical="top"/>
    </xf>
    <xf numFmtId="0" fontId="85" fillId="0" borderId="76" xfId="62" applyFont="1" applyBorder="1" applyAlignment="1">
      <alignment horizontal="left" vertical="top" wrapText="1"/>
    </xf>
    <xf numFmtId="211" fontId="85" fillId="0" borderId="88" xfId="62" applyNumberFormat="1" applyFont="1" applyBorder="1" applyAlignment="1">
      <alignment horizontal="right" vertical="top"/>
    </xf>
    <xf numFmtId="211" fontId="85" fillId="0" borderId="89" xfId="62" applyNumberFormat="1" applyFont="1" applyBorder="1" applyAlignment="1">
      <alignment horizontal="right" vertical="top"/>
    </xf>
    <xf numFmtId="211" fontId="85" fillId="0" borderId="90" xfId="62" applyNumberFormat="1" applyFont="1" applyBorder="1" applyAlignment="1">
      <alignment horizontal="right" vertical="top"/>
    </xf>
    <xf numFmtId="0" fontId="85" fillId="0" borderId="72" xfId="63" applyFont="1" applyBorder="1" applyAlignment="1">
      <alignment horizontal="center" wrapText="1"/>
    </xf>
    <xf numFmtId="0" fontId="85" fillId="0" borderId="73" xfId="63" applyFont="1" applyBorder="1" applyAlignment="1">
      <alignment horizontal="center" wrapText="1"/>
    </xf>
    <xf numFmtId="0" fontId="85" fillId="0" borderId="74" xfId="63" applyFont="1" applyBorder="1" applyAlignment="1">
      <alignment horizontal="center" wrapText="1"/>
    </xf>
    <xf numFmtId="0" fontId="85" fillId="0" borderId="77" xfId="63" applyFont="1" applyBorder="1" applyAlignment="1">
      <alignment horizontal="center" wrapText="1"/>
    </xf>
    <xf numFmtId="0" fontId="85" fillId="0" borderId="78" xfId="63" applyFont="1" applyBorder="1" applyAlignment="1">
      <alignment horizontal="center" wrapText="1"/>
    </xf>
    <xf numFmtId="0" fontId="85" fillId="0" borderId="79" xfId="63" applyFont="1" applyBorder="1" applyAlignment="1">
      <alignment horizontal="center" wrapText="1"/>
    </xf>
    <xf numFmtId="0" fontId="85" fillId="0" borderId="71" xfId="63" applyFont="1" applyBorder="1" applyAlignment="1">
      <alignment horizontal="left" vertical="top" wrapText="1"/>
    </xf>
    <xf numFmtId="211" fontId="85" fillId="0" borderId="80" xfId="63" applyNumberFormat="1" applyFont="1" applyBorder="1" applyAlignment="1">
      <alignment horizontal="right" vertical="top"/>
    </xf>
    <xf numFmtId="211" fontId="85" fillId="0" borderId="81" xfId="63" applyNumberFormat="1" applyFont="1" applyBorder="1" applyAlignment="1">
      <alignment horizontal="right" vertical="top"/>
    </xf>
    <xf numFmtId="211" fontId="85" fillId="0" borderId="82" xfId="63" applyNumberFormat="1" applyFont="1" applyBorder="1" applyAlignment="1">
      <alignment horizontal="right" vertical="top"/>
    </xf>
    <xf numFmtId="211" fontId="85" fillId="0" borderId="85" xfId="63" applyNumberFormat="1" applyFont="1" applyBorder="1" applyAlignment="1">
      <alignment horizontal="right" vertical="top"/>
    </xf>
    <xf numFmtId="211" fontId="85" fillId="0" borderId="86" xfId="63" applyNumberFormat="1" applyFont="1" applyBorder="1" applyAlignment="1">
      <alignment horizontal="right" vertical="top"/>
    </xf>
    <xf numFmtId="211" fontId="85" fillId="0" borderId="87" xfId="63" applyNumberFormat="1" applyFont="1" applyBorder="1" applyAlignment="1">
      <alignment horizontal="right" vertical="top"/>
    </xf>
    <xf numFmtId="0" fontId="85" fillId="0" borderId="76" xfId="63" applyFont="1" applyBorder="1" applyAlignment="1">
      <alignment horizontal="left" vertical="top" wrapText="1"/>
    </xf>
    <xf numFmtId="211" fontId="85" fillId="0" borderId="88" xfId="63" applyNumberFormat="1" applyFont="1" applyBorder="1" applyAlignment="1">
      <alignment horizontal="right" vertical="top"/>
    </xf>
    <xf numFmtId="211" fontId="85" fillId="0" borderId="89" xfId="63" applyNumberFormat="1" applyFont="1" applyBorder="1" applyAlignment="1">
      <alignment horizontal="right" vertical="top"/>
    </xf>
    <xf numFmtId="211" fontId="85" fillId="0" borderId="90" xfId="63" applyNumberFormat="1" applyFont="1" applyBorder="1" applyAlignment="1">
      <alignment horizontal="right" vertical="top"/>
    </xf>
    <xf numFmtId="0" fontId="85" fillId="0" borderId="72" xfId="43" applyFont="1" applyBorder="1" applyAlignment="1">
      <alignment horizontal="center" wrapText="1"/>
    </xf>
    <xf numFmtId="0" fontId="85" fillId="0" borderId="73" xfId="43" applyFont="1" applyBorder="1" applyAlignment="1">
      <alignment horizontal="center" wrapText="1"/>
    </xf>
    <xf numFmtId="0" fontId="85" fillId="0" borderId="74" xfId="43" applyFont="1" applyBorder="1" applyAlignment="1">
      <alignment horizontal="center" wrapText="1"/>
    </xf>
    <xf numFmtId="0" fontId="26" fillId="0" borderId="0" xfId="43"/>
    <xf numFmtId="0" fontId="85" fillId="0" borderId="77" xfId="43" applyFont="1" applyBorder="1" applyAlignment="1">
      <alignment horizontal="center" wrapText="1"/>
    </xf>
    <xf numFmtId="0" fontId="85" fillId="0" borderId="78" xfId="43" applyFont="1" applyBorder="1" applyAlignment="1">
      <alignment horizontal="center" wrapText="1"/>
    </xf>
    <xf numFmtId="0" fontId="85" fillId="0" borderId="79" xfId="43" applyFont="1" applyBorder="1" applyAlignment="1">
      <alignment horizontal="center" wrapText="1"/>
    </xf>
    <xf numFmtId="0" fontId="85" fillId="0" borderId="71" xfId="43" applyFont="1" applyBorder="1" applyAlignment="1">
      <alignment horizontal="left" vertical="top" wrapText="1"/>
    </xf>
    <xf numFmtId="211" fontId="85" fillId="0" borderId="80" xfId="43" applyNumberFormat="1" applyFont="1" applyBorder="1" applyAlignment="1">
      <alignment horizontal="right" vertical="top"/>
    </xf>
    <xf numFmtId="211" fontId="85" fillId="0" borderId="81" xfId="43" applyNumberFormat="1" applyFont="1" applyBorder="1" applyAlignment="1">
      <alignment horizontal="right" vertical="top"/>
    </xf>
    <xf numFmtId="211" fontId="85" fillId="0" borderId="82" xfId="43" applyNumberFormat="1" applyFont="1" applyBorder="1" applyAlignment="1">
      <alignment horizontal="right" vertical="top"/>
    </xf>
    <xf numFmtId="211" fontId="85" fillId="0" borderId="85" xfId="43" applyNumberFormat="1" applyFont="1" applyBorder="1" applyAlignment="1">
      <alignment horizontal="right" vertical="top"/>
    </xf>
    <xf numFmtId="211" fontId="85" fillId="0" borderId="86" xfId="43" applyNumberFormat="1" applyFont="1" applyBorder="1" applyAlignment="1">
      <alignment horizontal="right" vertical="top"/>
    </xf>
    <xf numFmtId="211" fontId="85" fillId="0" borderId="87" xfId="43" applyNumberFormat="1" applyFont="1" applyBorder="1" applyAlignment="1">
      <alignment horizontal="right" vertical="top"/>
    </xf>
    <xf numFmtId="0" fontId="85" fillId="0" borderId="76" xfId="43" applyFont="1" applyBorder="1" applyAlignment="1">
      <alignment horizontal="left" vertical="top" wrapText="1"/>
    </xf>
    <xf numFmtId="211" fontId="85" fillId="0" borderId="88" xfId="43" applyNumberFormat="1" applyFont="1" applyBorder="1" applyAlignment="1">
      <alignment horizontal="right" vertical="top"/>
    </xf>
    <xf numFmtId="211" fontId="85" fillId="0" borderId="89" xfId="43" applyNumberFormat="1" applyFont="1" applyBorder="1" applyAlignment="1">
      <alignment horizontal="right" vertical="top"/>
    </xf>
    <xf numFmtId="211" fontId="85" fillId="0" borderId="90" xfId="43" applyNumberFormat="1" applyFont="1" applyBorder="1" applyAlignment="1">
      <alignment horizontal="right" vertical="top"/>
    </xf>
    <xf numFmtId="0" fontId="85" fillId="0" borderId="72" xfId="64" applyFont="1" applyBorder="1" applyAlignment="1">
      <alignment horizontal="center" wrapText="1"/>
    </xf>
    <xf numFmtId="0" fontId="85" fillId="0" borderId="74" xfId="64" applyFont="1" applyBorder="1" applyAlignment="1">
      <alignment horizontal="center" wrapText="1"/>
    </xf>
    <xf numFmtId="0" fontId="26" fillId="0" borderId="0" xfId="64"/>
    <xf numFmtId="0" fontId="85" fillId="0" borderId="77" xfId="64" applyFont="1" applyBorder="1" applyAlignment="1">
      <alignment horizontal="center" wrapText="1"/>
    </xf>
    <xf numFmtId="0" fontId="85" fillId="0" borderId="79" xfId="64" applyFont="1" applyBorder="1" applyAlignment="1">
      <alignment horizontal="center" wrapText="1"/>
    </xf>
    <xf numFmtId="0" fontId="85" fillId="0" borderId="71" xfId="64" applyFont="1" applyBorder="1" applyAlignment="1">
      <alignment horizontal="left" vertical="top" wrapText="1"/>
    </xf>
    <xf numFmtId="211" fontId="85" fillId="0" borderId="80" xfId="64" applyNumberFormat="1" applyFont="1" applyBorder="1" applyAlignment="1">
      <alignment horizontal="right" vertical="top"/>
    </xf>
    <xf numFmtId="211" fontId="85" fillId="0" borderId="82" xfId="64" applyNumberFormat="1" applyFont="1" applyBorder="1" applyAlignment="1">
      <alignment horizontal="right" vertical="top"/>
    </xf>
    <xf numFmtId="211" fontId="85" fillId="0" borderId="85" xfId="64" applyNumberFormat="1" applyFont="1" applyBorder="1" applyAlignment="1">
      <alignment horizontal="right" vertical="top"/>
    </xf>
    <xf numFmtId="211" fontId="85" fillId="0" borderId="87" xfId="64" applyNumberFormat="1" applyFont="1" applyBorder="1" applyAlignment="1">
      <alignment horizontal="right" vertical="top"/>
    </xf>
    <xf numFmtId="0" fontId="85" fillId="0" borderId="76" xfId="64" applyFont="1" applyBorder="1" applyAlignment="1">
      <alignment horizontal="left" vertical="top" wrapText="1"/>
    </xf>
    <xf numFmtId="211" fontId="85" fillId="0" borderId="88" xfId="64" applyNumberFormat="1" applyFont="1" applyBorder="1" applyAlignment="1">
      <alignment horizontal="right" vertical="top"/>
    </xf>
    <xf numFmtId="211" fontId="85" fillId="0" borderId="90" xfId="64" applyNumberFormat="1" applyFont="1" applyBorder="1" applyAlignment="1">
      <alignment horizontal="right" vertical="top"/>
    </xf>
    <xf numFmtId="0" fontId="85" fillId="0" borderId="72" xfId="65" applyFont="1" applyBorder="1" applyAlignment="1">
      <alignment horizontal="center" wrapText="1"/>
    </xf>
    <xf numFmtId="0" fontId="85" fillId="0" borderId="73" xfId="65" applyFont="1" applyBorder="1" applyAlignment="1">
      <alignment horizontal="center" wrapText="1"/>
    </xf>
    <xf numFmtId="0" fontId="85" fillId="0" borderId="74" xfId="65" applyFont="1" applyBorder="1" applyAlignment="1">
      <alignment horizontal="center" wrapText="1"/>
    </xf>
    <xf numFmtId="0" fontId="85" fillId="0" borderId="77" xfId="65" applyFont="1" applyBorder="1" applyAlignment="1">
      <alignment horizontal="center" wrapText="1"/>
    </xf>
    <xf numFmtId="0" fontId="85" fillId="0" borderId="78" xfId="65" applyFont="1" applyBorder="1" applyAlignment="1">
      <alignment horizontal="center" wrapText="1"/>
    </xf>
    <xf numFmtId="0" fontId="85" fillId="0" borderId="79" xfId="65" applyFont="1" applyBorder="1" applyAlignment="1">
      <alignment horizontal="center" wrapText="1"/>
    </xf>
    <xf numFmtId="0" fontId="85" fillId="0" borderId="71" xfId="65" applyFont="1" applyBorder="1" applyAlignment="1">
      <alignment horizontal="left" vertical="top" wrapText="1"/>
    </xf>
    <xf numFmtId="211" fontId="85" fillId="0" borderId="80" xfId="65" applyNumberFormat="1" applyFont="1" applyBorder="1" applyAlignment="1">
      <alignment horizontal="right" vertical="top"/>
    </xf>
    <xf numFmtId="211" fontId="85" fillId="0" borderId="81" xfId="65" applyNumberFormat="1" applyFont="1" applyBorder="1" applyAlignment="1">
      <alignment horizontal="right" vertical="top"/>
    </xf>
    <xf numFmtId="211" fontId="85" fillId="0" borderId="82" xfId="65" applyNumberFormat="1" applyFont="1" applyBorder="1" applyAlignment="1">
      <alignment horizontal="right" vertical="top"/>
    </xf>
    <xf numFmtId="211" fontId="85" fillId="0" borderId="85" xfId="65" applyNumberFormat="1" applyFont="1" applyBorder="1" applyAlignment="1">
      <alignment horizontal="right" vertical="top"/>
    </xf>
    <xf numFmtId="211" fontId="85" fillId="0" borderId="86" xfId="65" applyNumberFormat="1" applyFont="1" applyBorder="1" applyAlignment="1">
      <alignment horizontal="right" vertical="top"/>
    </xf>
    <xf numFmtId="211" fontId="85" fillId="0" borderId="87" xfId="65" applyNumberFormat="1" applyFont="1" applyBorder="1" applyAlignment="1">
      <alignment horizontal="right" vertical="top"/>
    </xf>
    <xf numFmtId="0" fontId="85" fillId="0" borderId="76" xfId="65" applyFont="1" applyBorder="1" applyAlignment="1">
      <alignment horizontal="left" vertical="top" wrapText="1"/>
    </xf>
    <xf numFmtId="211" fontId="85" fillId="0" borderId="88" xfId="65" applyNumberFormat="1" applyFont="1" applyBorder="1" applyAlignment="1">
      <alignment horizontal="right" vertical="top"/>
    </xf>
    <xf numFmtId="211" fontId="85" fillId="0" borderId="89" xfId="65" applyNumberFormat="1" applyFont="1" applyBorder="1" applyAlignment="1">
      <alignment horizontal="right" vertical="top"/>
    </xf>
    <xf numFmtId="211" fontId="85" fillId="0" borderId="90" xfId="65" applyNumberFormat="1" applyFont="1" applyBorder="1" applyAlignment="1">
      <alignment horizontal="right" vertical="top"/>
    </xf>
    <xf numFmtId="0" fontId="85" fillId="0" borderId="72" xfId="66" applyFont="1" applyBorder="1" applyAlignment="1">
      <alignment horizontal="center" wrapText="1"/>
    </xf>
    <xf numFmtId="0" fontId="85" fillId="0" borderId="73" xfId="66" applyFont="1" applyBorder="1" applyAlignment="1">
      <alignment horizontal="center" wrapText="1"/>
    </xf>
    <xf numFmtId="0" fontId="85" fillId="0" borderId="74" xfId="66" applyFont="1" applyBorder="1" applyAlignment="1">
      <alignment horizontal="center" wrapText="1"/>
    </xf>
    <xf numFmtId="0" fontId="85" fillId="0" borderId="77" xfId="66" applyFont="1" applyBorder="1" applyAlignment="1">
      <alignment horizontal="center" wrapText="1"/>
    </xf>
    <xf numFmtId="0" fontId="85" fillId="0" borderId="78" xfId="66" applyFont="1" applyBorder="1" applyAlignment="1">
      <alignment horizontal="center" wrapText="1"/>
    </xf>
    <xf numFmtId="0" fontId="85" fillId="0" borderId="79" xfId="66" applyFont="1" applyBorder="1" applyAlignment="1">
      <alignment horizontal="center" wrapText="1"/>
    </xf>
    <xf numFmtId="0" fontId="85" fillId="0" borderId="71" xfId="66" applyFont="1" applyBorder="1" applyAlignment="1">
      <alignment horizontal="left" vertical="top" wrapText="1"/>
    </xf>
    <xf numFmtId="211" fontId="85" fillId="0" borderId="80" xfId="66" applyNumberFormat="1" applyFont="1" applyBorder="1" applyAlignment="1">
      <alignment horizontal="right" vertical="top"/>
    </xf>
    <xf numFmtId="211" fontId="85" fillId="0" borderId="81" xfId="66" applyNumberFormat="1" applyFont="1" applyBorder="1" applyAlignment="1">
      <alignment horizontal="right" vertical="top"/>
    </xf>
    <xf numFmtId="211" fontId="85" fillId="0" borderId="82" xfId="66" applyNumberFormat="1" applyFont="1" applyBorder="1" applyAlignment="1">
      <alignment horizontal="right" vertical="top"/>
    </xf>
    <xf numFmtId="211" fontId="85" fillId="0" borderId="85" xfId="66" applyNumberFormat="1" applyFont="1" applyBorder="1" applyAlignment="1">
      <alignment horizontal="right" vertical="top"/>
    </xf>
    <xf numFmtId="211" fontId="85" fillId="0" borderId="86" xfId="66" applyNumberFormat="1" applyFont="1" applyBorder="1" applyAlignment="1">
      <alignment horizontal="right" vertical="top"/>
    </xf>
    <xf numFmtId="211" fontId="85" fillId="0" borderId="87" xfId="66" applyNumberFormat="1" applyFont="1" applyBorder="1" applyAlignment="1">
      <alignment horizontal="right" vertical="top"/>
    </xf>
    <xf numFmtId="0" fontId="85" fillId="0" borderId="76" xfId="66" applyFont="1" applyBorder="1" applyAlignment="1">
      <alignment horizontal="left" vertical="top" wrapText="1"/>
    </xf>
    <xf numFmtId="211" fontId="85" fillId="0" borderId="88" xfId="66" applyNumberFormat="1" applyFont="1" applyBorder="1" applyAlignment="1">
      <alignment horizontal="right" vertical="top"/>
    </xf>
    <xf numFmtId="211" fontId="85" fillId="0" borderId="89" xfId="66" applyNumberFormat="1" applyFont="1" applyBorder="1" applyAlignment="1">
      <alignment horizontal="right" vertical="top"/>
    </xf>
    <xf numFmtId="211" fontId="85" fillId="0" borderId="90" xfId="66" applyNumberFormat="1" applyFont="1" applyBorder="1" applyAlignment="1">
      <alignment horizontal="right" vertical="top"/>
    </xf>
    <xf numFmtId="0" fontId="33" fillId="0" borderId="37" xfId="0" applyFont="1" applyBorder="1" applyAlignment="1">
      <alignment horizontal="justify" vertical="center" wrapText="1"/>
    </xf>
    <xf numFmtId="0" fontId="33" fillId="0" borderId="50" xfId="0" applyFont="1" applyBorder="1" applyAlignment="1">
      <alignment horizontal="center" vertical="center" wrapText="1"/>
    </xf>
    <xf numFmtId="0" fontId="33" fillId="0" borderId="40" xfId="0" applyFont="1" applyBorder="1" applyAlignment="1">
      <alignment horizontal="center" vertical="center" wrapText="1"/>
    </xf>
    <xf numFmtId="0" fontId="32" fillId="0" borderId="37" xfId="0" applyFont="1" applyBorder="1" applyAlignment="1">
      <alignment horizontal="justify" vertical="center" wrapText="1"/>
    </xf>
    <xf numFmtId="211" fontId="85" fillId="0" borderId="80" xfId="16" applyNumberFormat="1" applyFont="1" applyBorder="1" applyAlignment="1">
      <alignment horizontal="right" vertical="top"/>
    </xf>
    <xf numFmtId="211" fontId="85" fillId="0" borderId="85" xfId="16" applyNumberFormat="1" applyFont="1" applyBorder="1" applyAlignment="1">
      <alignment horizontal="right" vertical="top"/>
    </xf>
    <xf numFmtId="211" fontId="85" fillId="0" borderId="88" xfId="16" applyNumberFormat="1" applyFont="1" applyBorder="1" applyAlignment="1">
      <alignment horizontal="right" vertical="top"/>
    </xf>
    <xf numFmtId="41" fontId="45" fillId="0" borderId="0" xfId="0" applyNumberFormat="1" applyFont="1" applyFill="1"/>
    <xf numFmtId="41" fontId="36" fillId="0" borderId="0" xfId="40" applyNumberFormat="1" applyFont="1" applyFill="1" applyBorder="1" applyAlignment="1">
      <alignment horizontal="right" vertical="center"/>
    </xf>
    <xf numFmtId="184" fontId="31" fillId="0" borderId="0" xfId="0" applyNumberFormat="1" applyFont="1" applyFill="1" applyAlignment="1">
      <alignment vertical="center"/>
    </xf>
    <xf numFmtId="184" fontId="31" fillId="0" borderId="0" xfId="40" applyNumberFormat="1" applyFont="1" applyFill="1" applyBorder="1" applyAlignment="1">
      <alignment vertical="center"/>
    </xf>
    <xf numFmtId="41" fontId="31" fillId="0" borderId="0" xfId="0" quotePrefix="1" applyNumberFormat="1" applyFont="1" applyFill="1" applyAlignment="1">
      <alignment vertical="center"/>
    </xf>
    <xf numFmtId="184" fontId="31" fillId="0" borderId="5" xfId="40" applyNumberFormat="1" applyFont="1" applyFill="1" applyBorder="1" applyAlignment="1">
      <alignment vertical="center"/>
    </xf>
    <xf numFmtId="0" fontId="26" fillId="0" borderId="0" xfId="67"/>
    <xf numFmtId="0" fontId="85" fillId="0" borderId="106" xfId="67" applyFont="1" applyBorder="1" applyAlignment="1">
      <alignment horizontal="center"/>
    </xf>
    <xf numFmtId="0" fontId="85" fillId="0" borderId="107" xfId="67" applyFont="1" applyBorder="1" applyAlignment="1">
      <alignment horizontal="center" wrapText="1"/>
    </xf>
    <xf numFmtId="0" fontId="85" fillId="0" borderId="77" xfId="67" applyFont="1" applyBorder="1" applyAlignment="1">
      <alignment horizontal="center" wrapText="1"/>
    </xf>
    <xf numFmtId="0" fontId="85" fillId="0" borderId="78" xfId="67" applyFont="1" applyBorder="1" applyAlignment="1">
      <alignment horizontal="center" wrapText="1"/>
    </xf>
    <xf numFmtId="0" fontId="85" fillId="0" borderId="79" xfId="67" applyFont="1" applyBorder="1" applyAlignment="1">
      <alignment horizontal="center" wrapText="1"/>
    </xf>
    <xf numFmtId="0" fontId="85" fillId="0" borderId="71" xfId="67" applyFont="1" applyBorder="1" applyAlignment="1">
      <alignment horizontal="left" vertical="top" wrapText="1"/>
    </xf>
    <xf numFmtId="211" fontId="85" fillId="0" borderId="80" xfId="67" applyNumberFormat="1" applyFont="1" applyBorder="1" applyAlignment="1">
      <alignment horizontal="right" vertical="top"/>
    </xf>
    <xf numFmtId="212" fontId="85" fillId="0" borderId="81" xfId="67" applyNumberFormat="1" applyFont="1" applyBorder="1" applyAlignment="1">
      <alignment horizontal="right" vertical="top"/>
    </xf>
    <xf numFmtId="213" fontId="85" fillId="0" borderId="81" xfId="67" applyNumberFormat="1" applyFont="1" applyBorder="1" applyAlignment="1">
      <alignment horizontal="right" vertical="top"/>
    </xf>
    <xf numFmtId="212" fontId="85" fillId="0" borderId="82" xfId="67" applyNumberFormat="1" applyFont="1" applyBorder="1" applyAlignment="1">
      <alignment horizontal="right" vertical="top"/>
    </xf>
    <xf numFmtId="0" fontId="85" fillId="0" borderId="84" xfId="67" applyFont="1" applyBorder="1" applyAlignment="1">
      <alignment horizontal="left" vertical="top" wrapText="1"/>
    </xf>
    <xf numFmtId="211" fontId="85" fillId="0" borderId="85" xfId="67" applyNumberFormat="1" applyFont="1" applyBorder="1" applyAlignment="1">
      <alignment horizontal="right" vertical="top"/>
    </xf>
    <xf numFmtId="212" fontId="85" fillId="0" borderId="86" xfId="67" applyNumberFormat="1" applyFont="1" applyBorder="1" applyAlignment="1">
      <alignment horizontal="right" vertical="top"/>
    </xf>
    <xf numFmtId="212" fontId="85" fillId="0" borderId="87" xfId="67" applyNumberFormat="1" applyFont="1" applyBorder="1" applyAlignment="1">
      <alignment horizontal="right" vertical="top"/>
    </xf>
    <xf numFmtId="213" fontId="85" fillId="0" borderId="86" xfId="67" applyNumberFormat="1" applyFont="1" applyBorder="1" applyAlignment="1">
      <alignment horizontal="right" vertical="top"/>
    </xf>
    <xf numFmtId="213" fontId="85" fillId="0" borderId="87" xfId="67" applyNumberFormat="1" applyFont="1" applyBorder="1" applyAlignment="1">
      <alignment horizontal="right" vertical="top"/>
    </xf>
    <xf numFmtId="0" fontId="85" fillId="0" borderId="76" xfId="67" applyFont="1" applyBorder="1" applyAlignment="1">
      <alignment horizontal="left" vertical="top" wrapText="1"/>
    </xf>
    <xf numFmtId="211" fontId="85" fillId="0" borderId="88" xfId="67" applyNumberFormat="1" applyFont="1" applyBorder="1" applyAlignment="1">
      <alignment horizontal="right" vertical="top"/>
    </xf>
    <xf numFmtId="212" fontId="85" fillId="0" borderId="89" xfId="67" applyNumberFormat="1" applyFont="1" applyBorder="1" applyAlignment="1">
      <alignment horizontal="right" vertical="top"/>
    </xf>
    <xf numFmtId="213" fontId="85" fillId="0" borderId="89" xfId="67" applyNumberFormat="1" applyFont="1" applyBorder="1" applyAlignment="1">
      <alignment horizontal="right" vertical="top"/>
    </xf>
    <xf numFmtId="212" fontId="85" fillId="0" borderId="90" xfId="67" applyNumberFormat="1" applyFont="1" applyBorder="1" applyAlignment="1">
      <alignment horizontal="right" vertical="top"/>
    </xf>
    <xf numFmtId="0" fontId="85" fillId="0" borderId="74" xfId="68" applyFont="1" applyBorder="1" applyAlignment="1">
      <alignment horizontal="center" wrapText="1"/>
    </xf>
    <xf numFmtId="0" fontId="85" fillId="0" borderId="105" xfId="68" applyFont="1" applyBorder="1" applyAlignment="1">
      <alignment horizontal="center"/>
    </xf>
    <xf numFmtId="0" fontId="85" fillId="0" borderId="77" xfId="68" applyFont="1" applyBorder="1" applyAlignment="1">
      <alignment horizontal="center" wrapText="1"/>
    </xf>
    <xf numFmtId="0" fontId="85" fillId="0" borderId="71" xfId="68" applyFont="1" applyBorder="1" applyAlignment="1">
      <alignment horizontal="left" vertical="top" wrapText="1"/>
    </xf>
    <xf numFmtId="212" fontId="85" fillId="0" borderId="80" xfId="68" applyNumberFormat="1" applyFont="1" applyBorder="1" applyAlignment="1">
      <alignment horizontal="right" vertical="top"/>
    </xf>
    <xf numFmtId="212" fontId="85" fillId="0" borderId="81" xfId="68" applyNumberFormat="1" applyFont="1" applyBorder="1" applyAlignment="1">
      <alignment horizontal="right" vertical="top"/>
    </xf>
    <xf numFmtId="213" fontId="85" fillId="0" borderId="81" xfId="68" applyNumberFormat="1" applyFont="1" applyBorder="1" applyAlignment="1">
      <alignment horizontal="right" vertical="top"/>
    </xf>
    <xf numFmtId="211" fontId="85" fillId="0" borderId="81" xfId="68" applyNumberFormat="1" applyFont="1" applyBorder="1" applyAlignment="1">
      <alignment horizontal="right" vertical="top"/>
    </xf>
    <xf numFmtId="212" fontId="85" fillId="0" borderId="82" xfId="68" applyNumberFormat="1" applyFont="1" applyBorder="1" applyAlignment="1">
      <alignment horizontal="right" vertical="top"/>
    </xf>
    <xf numFmtId="212" fontId="85" fillId="0" borderId="85" xfId="68" applyNumberFormat="1" applyFont="1" applyBorder="1" applyAlignment="1">
      <alignment horizontal="right" vertical="top"/>
    </xf>
    <xf numFmtId="212" fontId="85" fillId="0" borderId="86" xfId="68" applyNumberFormat="1" applyFont="1" applyBorder="1" applyAlignment="1">
      <alignment horizontal="right" vertical="top"/>
    </xf>
    <xf numFmtId="213" fontId="85" fillId="0" borderId="86" xfId="68" applyNumberFormat="1" applyFont="1" applyBorder="1" applyAlignment="1">
      <alignment horizontal="right" vertical="top"/>
    </xf>
    <xf numFmtId="211" fontId="85" fillId="0" borderId="86" xfId="68" applyNumberFormat="1" applyFont="1" applyBorder="1" applyAlignment="1">
      <alignment horizontal="right" vertical="top"/>
    </xf>
    <xf numFmtId="212" fontId="85" fillId="0" borderId="87" xfId="68" applyNumberFormat="1" applyFont="1" applyBorder="1" applyAlignment="1">
      <alignment horizontal="right" vertical="top"/>
    </xf>
    <xf numFmtId="0" fontId="85" fillId="0" borderId="76" xfId="68" applyFont="1" applyBorder="1" applyAlignment="1">
      <alignment horizontal="left" vertical="top" wrapText="1"/>
    </xf>
    <xf numFmtId="212" fontId="85" fillId="0" borderId="88" xfId="68" applyNumberFormat="1" applyFont="1" applyBorder="1" applyAlignment="1">
      <alignment horizontal="right" vertical="top"/>
    </xf>
    <xf numFmtId="212" fontId="85" fillId="0" borderId="89" xfId="68" applyNumberFormat="1" applyFont="1" applyBorder="1" applyAlignment="1">
      <alignment horizontal="right" vertical="top"/>
    </xf>
    <xf numFmtId="211" fontId="85" fillId="0" borderId="89" xfId="68" applyNumberFormat="1" applyFont="1" applyBorder="1" applyAlignment="1">
      <alignment horizontal="right" vertical="top"/>
    </xf>
    <xf numFmtId="212" fontId="85" fillId="0" borderId="90" xfId="68" applyNumberFormat="1" applyFont="1" applyBorder="1" applyAlignment="1">
      <alignment horizontal="right" vertical="top"/>
    </xf>
    <xf numFmtId="0" fontId="85" fillId="0" borderId="105" xfId="69" applyFont="1" applyBorder="1" applyAlignment="1">
      <alignment horizontal="center" wrapText="1"/>
    </xf>
    <xf numFmtId="0" fontId="85" fillId="0" borderId="77" xfId="69" applyFont="1" applyBorder="1" applyAlignment="1">
      <alignment horizontal="center" wrapText="1"/>
    </xf>
    <xf numFmtId="0" fontId="85" fillId="0" borderId="71" xfId="69" applyFont="1" applyBorder="1" applyAlignment="1">
      <alignment horizontal="left" vertical="top" wrapText="1"/>
    </xf>
    <xf numFmtId="212" fontId="85" fillId="0" borderId="80" xfId="69" applyNumberFormat="1" applyFont="1" applyBorder="1" applyAlignment="1">
      <alignment horizontal="right" vertical="top"/>
    </xf>
    <xf numFmtId="212" fontId="85" fillId="0" borderId="81" xfId="69" applyNumberFormat="1" applyFont="1" applyBorder="1" applyAlignment="1">
      <alignment horizontal="right" vertical="top"/>
    </xf>
    <xf numFmtId="211" fontId="85" fillId="0" borderId="81" xfId="69" applyNumberFormat="1" applyFont="1" applyBorder="1" applyAlignment="1">
      <alignment horizontal="right" vertical="top"/>
    </xf>
    <xf numFmtId="212" fontId="85" fillId="0" borderId="82" xfId="69" applyNumberFormat="1" applyFont="1" applyBorder="1" applyAlignment="1">
      <alignment horizontal="right" vertical="top"/>
    </xf>
    <xf numFmtId="213" fontId="85" fillId="0" borderId="85" xfId="69" applyNumberFormat="1" applyFont="1" applyBorder="1" applyAlignment="1">
      <alignment horizontal="right" vertical="top"/>
    </xf>
    <xf numFmtId="212" fontId="85" fillId="0" borderId="86" xfId="69" applyNumberFormat="1" applyFont="1" applyBorder="1" applyAlignment="1">
      <alignment horizontal="right" vertical="top"/>
    </xf>
    <xf numFmtId="211" fontId="85" fillId="0" borderId="86" xfId="69" applyNumberFormat="1" applyFont="1" applyBorder="1" applyAlignment="1">
      <alignment horizontal="right" vertical="top"/>
    </xf>
    <xf numFmtId="212" fontId="85" fillId="0" borderId="87" xfId="69" applyNumberFormat="1" applyFont="1" applyBorder="1" applyAlignment="1">
      <alignment horizontal="right" vertical="top"/>
    </xf>
    <xf numFmtId="212" fontId="85" fillId="0" borderId="85" xfId="69" applyNumberFormat="1" applyFont="1" applyBorder="1" applyAlignment="1">
      <alignment horizontal="right" vertical="top"/>
    </xf>
    <xf numFmtId="213" fontId="85" fillId="0" borderId="86" xfId="69" applyNumberFormat="1" applyFont="1" applyBorder="1" applyAlignment="1">
      <alignment horizontal="right" vertical="top"/>
    </xf>
    <xf numFmtId="0" fontId="85" fillId="0" borderId="76" xfId="69" applyFont="1" applyBorder="1" applyAlignment="1">
      <alignment horizontal="left" vertical="top" wrapText="1"/>
    </xf>
    <xf numFmtId="212" fontId="85" fillId="0" borderId="88" xfId="69" applyNumberFormat="1" applyFont="1" applyBorder="1" applyAlignment="1">
      <alignment horizontal="right" vertical="top"/>
    </xf>
    <xf numFmtId="212" fontId="85" fillId="0" borderId="89" xfId="69" applyNumberFormat="1" applyFont="1" applyBorder="1" applyAlignment="1">
      <alignment horizontal="right" vertical="top"/>
    </xf>
    <xf numFmtId="213" fontId="85" fillId="0" borderId="89" xfId="69" applyNumberFormat="1" applyFont="1" applyBorder="1" applyAlignment="1">
      <alignment horizontal="right" vertical="top"/>
    </xf>
    <xf numFmtId="211" fontId="85" fillId="0" borderId="89" xfId="69" applyNumberFormat="1" applyFont="1" applyBorder="1" applyAlignment="1">
      <alignment horizontal="right" vertical="top"/>
    </xf>
    <xf numFmtId="212" fontId="85" fillId="0" borderId="90" xfId="69" applyNumberFormat="1" applyFont="1" applyBorder="1" applyAlignment="1">
      <alignment horizontal="right" vertical="top"/>
    </xf>
    <xf numFmtId="0" fontId="26" fillId="0" borderId="0" xfId="70"/>
    <xf numFmtId="0" fontId="85" fillId="0" borderId="106" xfId="70" applyFont="1" applyBorder="1" applyAlignment="1">
      <alignment horizontal="center"/>
    </xf>
    <xf numFmtId="0" fontId="85" fillId="0" borderId="107" xfId="70" applyFont="1" applyBorder="1" applyAlignment="1">
      <alignment horizontal="center"/>
    </xf>
    <xf numFmtId="0" fontId="85" fillId="0" borderId="77" xfId="70" applyFont="1" applyBorder="1" applyAlignment="1">
      <alignment horizontal="center" wrapText="1"/>
    </xf>
    <xf numFmtId="0" fontId="85" fillId="0" borderId="78" xfId="70" applyFont="1" applyBorder="1" applyAlignment="1">
      <alignment horizontal="center" wrapText="1"/>
    </xf>
    <xf numFmtId="0" fontId="85" fillId="0" borderId="79" xfId="70" applyFont="1" applyBorder="1" applyAlignment="1">
      <alignment horizontal="center" wrapText="1"/>
    </xf>
    <xf numFmtId="0" fontId="85" fillId="0" borderId="71" xfId="70" applyFont="1" applyBorder="1" applyAlignment="1">
      <alignment horizontal="left" vertical="top" wrapText="1"/>
    </xf>
    <xf numFmtId="211" fontId="85" fillId="0" borderId="80" xfId="70" applyNumberFormat="1" applyFont="1" applyBorder="1" applyAlignment="1">
      <alignment horizontal="right" vertical="top"/>
    </xf>
    <xf numFmtId="212" fontId="85" fillId="0" borderId="81" xfId="70" applyNumberFormat="1" applyFont="1" applyBorder="1" applyAlignment="1">
      <alignment horizontal="right" vertical="top"/>
    </xf>
    <xf numFmtId="212" fontId="85" fillId="0" borderId="82" xfId="70" applyNumberFormat="1" applyFont="1" applyBorder="1" applyAlignment="1">
      <alignment horizontal="right" vertical="top"/>
    </xf>
    <xf numFmtId="0" fontId="85" fillId="0" borderId="84" xfId="70" applyFont="1" applyBorder="1" applyAlignment="1">
      <alignment horizontal="left" vertical="top" wrapText="1"/>
    </xf>
    <xf numFmtId="211" fontId="85" fillId="0" borderId="85" xfId="70" applyNumberFormat="1" applyFont="1" applyBorder="1" applyAlignment="1">
      <alignment horizontal="right" vertical="top"/>
    </xf>
    <xf numFmtId="212" fontId="85" fillId="0" borderId="86" xfId="70" applyNumberFormat="1" applyFont="1" applyBorder="1" applyAlignment="1">
      <alignment horizontal="right" vertical="top"/>
    </xf>
    <xf numFmtId="212" fontId="85" fillId="0" borderId="87" xfId="70" applyNumberFormat="1" applyFont="1" applyBorder="1" applyAlignment="1">
      <alignment horizontal="right" vertical="top"/>
    </xf>
    <xf numFmtId="213" fontId="85" fillId="0" borderId="87" xfId="70" applyNumberFormat="1" applyFont="1" applyBorder="1" applyAlignment="1">
      <alignment horizontal="right" vertical="top"/>
    </xf>
    <xf numFmtId="213" fontId="85" fillId="0" borderId="86" xfId="70" applyNumberFormat="1" applyFont="1" applyBorder="1" applyAlignment="1">
      <alignment horizontal="right" vertical="top"/>
    </xf>
    <xf numFmtId="0" fontId="85" fillId="0" borderId="76" xfId="70" applyFont="1" applyBorder="1" applyAlignment="1">
      <alignment horizontal="left" vertical="top" wrapText="1"/>
    </xf>
    <xf numFmtId="211" fontId="85" fillId="0" borderId="88" xfId="70" applyNumberFormat="1" applyFont="1" applyBorder="1" applyAlignment="1">
      <alignment horizontal="right" vertical="top"/>
    </xf>
    <xf numFmtId="212" fontId="85" fillId="0" borderId="89" xfId="70" applyNumberFormat="1" applyFont="1" applyBorder="1" applyAlignment="1">
      <alignment horizontal="right" vertical="top"/>
    </xf>
    <xf numFmtId="212" fontId="85" fillId="0" borderId="90" xfId="70" applyNumberFormat="1" applyFont="1" applyBorder="1" applyAlignment="1">
      <alignment horizontal="right" vertical="top"/>
    </xf>
    <xf numFmtId="0" fontId="26" fillId="0" borderId="0" xfId="71"/>
    <xf numFmtId="0" fontId="85" fillId="0" borderId="106" xfId="71" applyFont="1" applyBorder="1" applyAlignment="1">
      <alignment horizontal="center"/>
    </xf>
    <xf numFmtId="0" fontId="85" fillId="0" borderId="107" xfId="71" applyFont="1" applyBorder="1" applyAlignment="1">
      <alignment horizontal="center" wrapText="1"/>
    </xf>
    <xf numFmtId="0" fontId="85" fillId="0" borderId="77" xfId="71" applyFont="1" applyBorder="1" applyAlignment="1">
      <alignment horizontal="center" wrapText="1"/>
    </xf>
    <xf numFmtId="0" fontId="85" fillId="0" borderId="78" xfId="71" applyFont="1" applyBorder="1" applyAlignment="1">
      <alignment horizontal="center" wrapText="1"/>
    </xf>
    <xf numFmtId="0" fontId="85" fillId="0" borderId="79" xfId="71" applyFont="1" applyBorder="1" applyAlignment="1">
      <alignment horizontal="center" wrapText="1"/>
    </xf>
    <xf numFmtId="0" fontId="85" fillId="0" borderId="71" xfId="71" applyFont="1" applyBorder="1" applyAlignment="1">
      <alignment horizontal="left" vertical="top" wrapText="1"/>
    </xf>
    <xf numFmtId="211" fontId="85" fillId="0" borderId="80" xfId="71" applyNumberFormat="1" applyFont="1" applyBorder="1" applyAlignment="1">
      <alignment horizontal="right" vertical="top"/>
    </xf>
    <xf numFmtId="212" fontId="85" fillId="0" borderId="81" xfId="71" applyNumberFormat="1" applyFont="1" applyBorder="1" applyAlignment="1">
      <alignment horizontal="right" vertical="top"/>
    </xf>
    <xf numFmtId="212" fontId="85" fillId="0" borderId="82" xfId="71" applyNumberFormat="1" applyFont="1" applyBorder="1" applyAlignment="1">
      <alignment horizontal="right" vertical="top"/>
    </xf>
    <xf numFmtId="0" fontId="85" fillId="0" borderId="84" xfId="71" applyFont="1" applyBorder="1" applyAlignment="1">
      <alignment horizontal="left" vertical="top" wrapText="1"/>
    </xf>
    <xf numFmtId="211" fontId="85" fillId="0" borderId="85" xfId="71" applyNumberFormat="1" applyFont="1" applyBorder="1" applyAlignment="1">
      <alignment horizontal="right" vertical="top"/>
    </xf>
    <xf numFmtId="212" fontId="85" fillId="0" borderId="86" xfId="71" applyNumberFormat="1" applyFont="1" applyBorder="1" applyAlignment="1">
      <alignment horizontal="right" vertical="top"/>
    </xf>
    <xf numFmtId="212" fontId="85" fillId="0" borderId="87" xfId="71" applyNumberFormat="1" applyFont="1" applyBorder="1" applyAlignment="1">
      <alignment horizontal="right" vertical="top"/>
    </xf>
    <xf numFmtId="0" fontId="85" fillId="0" borderId="76" xfId="71" applyFont="1" applyBorder="1" applyAlignment="1">
      <alignment horizontal="left" vertical="top" wrapText="1"/>
    </xf>
    <xf numFmtId="211" fontId="85" fillId="0" borderId="88" xfId="71" applyNumberFormat="1" applyFont="1" applyBorder="1" applyAlignment="1">
      <alignment horizontal="right" vertical="top"/>
    </xf>
    <xf numFmtId="212" fontId="85" fillId="0" borderId="89" xfId="71" applyNumberFormat="1" applyFont="1" applyBorder="1" applyAlignment="1">
      <alignment horizontal="right" vertical="top"/>
    </xf>
    <xf numFmtId="212" fontId="85" fillId="0" borderId="90" xfId="71" applyNumberFormat="1" applyFont="1" applyBorder="1" applyAlignment="1">
      <alignment horizontal="right" vertical="top"/>
    </xf>
    <xf numFmtId="178" fontId="37" fillId="0" borderId="0" xfId="5" applyNumberFormat="1" applyFont="1" applyFill="1" applyBorder="1" applyAlignment="1">
      <alignment horizontal="left"/>
    </xf>
    <xf numFmtId="178" fontId="31" fillId="0" borderId="0" xfId="5" applyNumberFormat="1" applyFont="1" applyFill="1" applyBorder="1" applyAlignment="1">
      <alignment horizontal="left"/>
    </xf>
    <xf numFmtId="178" fontId="32" fillId="0" borderId="0" xfId="5" applyNumberFormat="1" applyFont="1" applyFill="1" applyBorder="1" applyAlignment="1">
      <alignment horizontal="left" vertical="center" wrapText="1"/>
    </xf>
    <xf numFmtId="178" fontId="32" fillId="0" borderId="0" xfId="5" applyNumberFormat="1" applyFont="1" applyFill="1" applyAlignment="1">
      <alignment horizontal="left" vertical="center" wrapText="1"/>
    </xf>
    <xf numFmtId="178" fontId="32" fillId="0" borderId="0" xfId="5" applyNumberFormat="1" applyFont="1" applyFill="1" applyAlignment="1">
      <alignment vertical="center" wrapText="1"/>
    </xf>
    <xf numFmtId="0" fontId="26" fillId="0" borderId="0" xfId="72"/>
    <xf numFmtId="0" fontId="85" fillId="0" borderId="106" xfId="72" applyFont="1" applyBorder="1" applyAlignment="1">
      <alignment horizontal="center"/>
    </xf>
    <xf numFmtId="0" fontId="85" fillId="0" borderId="107" xfId="72" applyFont="1" applyBorder="1" applyAlignment="1">
      <alignment horizontal="center" wrapText="1"/>
    </xf>
    <xf numFmtId="0" fontId="85" fillId="0" borderId="77" xfId="72" applyFont="1" applyBorder="1" applyAlignment="1">
      <alignment horizontal="center" wrapText="1"/>
    </xf>
    <xf numFmtId="0" fontId="85" fillId="0" borderId="78" xfId="72" applyFont="1" applyBorder="1" applyAlignment="1">
      <alignment horizontal="center" wrapText="1"/>
    </xf>
    <xf numFmtId="0" fontId="85" fillId="0" borderId="79" xfId="72" applyFont="1" applyBorder="1" applyAlignment="1">
      <alignment horizontal="center" wrapText="1"/>
    </xf>
    <xf numFmtId="0" fontId="85" fillId="0" borderId="71" xfId="72" applyFont="1" applyBorder="1" applyAlignment="1">
      <alignment horizontal="left" vertical="top" wrapText="1"/>
    </xf>
    <xf numFmtId="211" fontId="85" fillId="0" borderId="80" xfId="72" applyNumberFormat="1" applyFont="1" applyBorder="1" applyAlignment="1">
      <alignment horizontal="right" vertical="top"/>
    </xf>
    <xf numFmtId="212" fontId="85" fillId="0" borderId="81" xfId="72" applyNumberFormat="1" applyFont="1" applyBorder="1" applyAlignment="1">
      <alignment horizontal="right" vertical="top"/>
    </xf>
    <xf numFmtId="212" fontId="85" fillId="0" borderId="82" xfId="72" applyNumberFormat="1" applyFont="1" applyBorder="1" applyAlignment="1">
      <alignment horizontal="right" vertical="top"/>
    </xf>
    <xf numFmtId="0" fontId="85" fillId="0" borderId="84" xfId="72" applyFont="1" applyBorder="1" applyAlignment="1">
      <alignment horizontal="left" vertical="top" wrapText="1"/>
    </xf>
    <xf numFmtId="211" fontId="85" fillId="0" borderId="85" xfId="72" applyNumberFormat="1" applyFont="1" applyBorder="1" applyAlignment="1">
      <alignment horizontal="right" vertical="top"/>
    </xf>
    <xf numFmtId="212" fontId="85" fillId="0" borderId="86" xfId="72" applyNumberFormat="1" applyFont="1" applyBorder="1" applyAlignment="1">
      <alignment horizontal="right" vertical="top"/>
    </xf>
    <xf numFmtId="212" fontId="85" fillId="0" borderId="87" xfId="72" applyNumberFormat="1" applyFont="1" applyBorder="1" applyAlignment="1">
      <alignment horizontal="right" vertical="top"/>
    </xf>
    <xf numFmtId="0" fontId="85" fillId="0" borderId="76" xfId="72" applyFont="1" applyBorder="1" applyAlignment="1">
      <alignment horizontal="left" vertical="top" wrapText="1"/>
    </xf>
    <xf numFmtId="211" fontId="85" fillId="0" borderId="88" xfId="72" applyNumberFormat="1" applyFont="1" applyBorder="1" applyAlignment="1">
      <alignment horizontal="right" vertical="top"/>
    </xf>
    <xf numFmtId="212" fontId="85" fillId="0" borderId="89" xfId="72" applyNumberFormat="1" applyFont="1" applyBorder="1" applyAlignment="1">
      <alignment horizontal="right" vertical="top"/>
    </xf>
    <xf numFmtId="212" fontId="85" fillId="0" borderId="90" xfId="72" applyNumberFormat="1" applyFont="1" applyBorder="1" applyAlignment="1">
      <alignment horizontal="right" vertical="top"/>
    </xf>
    <xf numFmtId="221" fontId="40" fillId="0" borderId="0" xfId="40" applyNumberFormat="1" applyFont="1" applyFill="1" applyBorder="1" applyAlignment="1">
      <alignment vertical="center"/>
    </xf>
    <xf numFmtId="177" fontId="37" fillId="0" borderId="0" xfId="0" applyNumberFormat="1" applyFont="1" applyFill="1" applyAlignment="1">
      <alignment horizontal="right" vertical="center"/>
    </xf>
    <xf numFmtId="41" fontId="36" fillId="0" borderId="0" xfId="8" applyNumberFormat="1" applyFont="1" applyFill="1" applyBorder="1" applyAlignment="1">
      <alignment horizontal="right" vertical="center"/>
    </xf>
    <xf numFmtId="0" fontId="41" fillId="0" borderId="8" xfId="0" applyNumberFormat="1" applyFont="1" applyFill="1" applyBorder="1" applyAlignment="1">
      <alignment horizontal="center" vertical="center" wrapText="1"/>
    </xf>
    <xf numFmtId="0" fontId="41" fillId="0" borderId="20" xfId="0" applyNumberFormat="1" applyFont="1" applyFill="1" applyBorder="1" applyAlignment="1">
      <alignment horizontal="right" vertical="center" wrapText="1"/>
    </xf>
    <xf numFmtId="0" fontId="41" fillId="0" borderId="15" xfId="0" applyNumberFormat="1" applyFont="1" applyFill="1" applyBorder="1" applyAlignment="1">
      <alignment horizontal="center" vertical="center" wrapText="1"/>
    </xf>
    <xf numFmtId="0" fontId="41" fillId="0" borderId="1" xfId="0" applyNumberFormat="1" applyFont="1" applyFill="1" applyBorder="1" applyAlignment="1">
      <alignment horizontal="center" vertical="center" wrapText="1"/>
    </xf>
    <xf numFmtId="0" fontId="41" fillId="0" borderId="2" xfId="0" applyNumberFormat="1" applyFont="1" applyFill="1" applyBorder="1" applyAlignment="1">
      <alignment horizontal="center" vertical="center" wrapText="1"/>
    </xf>
    <xf numFmtId="0" fontId="41" fillId="0" borderId="21" xfId="0" applyNumberFormat="1" applyFont="1" applyFill="1" applyBorder="1" applyAlignment="1">
      <alignment horizontal="center" vertical="center" wrapText="1"/>
    </xf>
    <xf numFmtId="0" fontId="41" fillId="0" borderId="3" xfId="0" applyNumberFormat="1" applyFont="1" applyFill="1" applyBorder="1" applyAlignment="1">
      <alignment horizontal="center" vertical="center" wrapText="1"/>
    </xf>
    <xf numFmtId="0" fontId="40" fillId="0" borderId="4" xfId="0" applyNumberFormat="1" applyFont="1" applyFill="1" applyBorder="1" applyAlignment="1">
      <alignment horizontal="center" vertical="center" wrapText="1"/>
    </xf>
    <xf numFmtId="0" fontId="40" fillId="0" borderId="15" xfId="0" applyNumberFormat="1" applyFont="1" applyFill="1" applyBorder="1" applyAlignment="1">
      <alignment horizontal="center" vertical="center" wrapText="1"/>
    </xf>
    <xf numFmtId="0" fontId="41" fillId="0" borderId="20" xfId="0" applyNumberFormat="1" applyFont="1" applyFill="1" applyBorder="1" applyAlignment="1">
      <alignment horizontal="right" vertical="center" wrapText="1"/>
    </xf>
    <xf numFmtId="41" fontId="89" fillId="0" borderId="0" xfId="0" applyNumberFormat="1" applyFont="1" applyFill="1" applyBorder="1" applyAlignment="1">
      <alignment horizontal="right" vertical="center"/>
    </xf>
    <xf numFmtId="41" fontId="89" fillId="0" borderId="0" xfId="0" applyNumberFormat="1" applyFont="1" applyFill="1" applyBorder="1" applyAlignment="1">
      <alignment vertical="center"/>
    </xf>
    <xf numFmtId="41" fontId="64" fillId="0" borderId="0" xfId="0" applyNumberFormat="1" applyFont="1" applyFill="1" applyAlignment="1">
      <alignment horizontal="right"/>
    </xf>
    <xf numFmtId="41" fontId="64" fillId="0" borderId="0" xfId="0" applyNumberFormat="1" applyFont="1" applyFill="1"/>
    <xf numFmtId="41" fontId="64" fillId="0" borderId="0" xfId="0" applyNumberFormat="1" applyFont="1" applyFill="1" applyBorder="1" applyAlignment="1">
      <alignment horizontal="right"/>
    </xf>
    <xf numFmtId="41" fontId="64" fillId="0" borderId="0" xfId="0" applyNumberFormat="1" applyFont="1" applyFill="1" applyAlignment="1">
      <alignment vertical="center"/>
    </xf>
    <xf numFmtId="41" fontId="64" fillId="0" borderId="17" xfId="0" applyNumberFormat="1" applyFont="1" applyFill="1" applyBorder="1" applyAlignment="1">
      <alignment horizontal="right"/>
    </xf>
    <xf numFmtId="41" fontId="64" fillId="0" borderId="17" xfId="0" applyNumberFormat="1" applyFont="1" applyFill="1" applyBorder="1" applyAlignment="1">
      <alignment horizontal="right" vertical="center"/>
    </xf>
    <xf numFmtId="41" fontId="64" fillId="0" borderId="0" xfId="0" applyNumberFormat="1" applyFont="1" applyFill="1" applyBorder="1" applyAlignment="1">
      <alignment horizontal="right" vertical="center"/>
    </xf>
    <xf numFmtId="41" fontId="64" fillId="0" borderId="19" xfId="0" applyNumberFormat="1" applyFont="1" applyFill="1" applyBorder="1" applyAlignment="1">
      <alignment horizontal="right"/>
    </xf>
    <xf numFmtId="41" fontId="64" fillId="0" borderId="5" xfId="0" applyNumberFormat="1" applyFont="1" applyFill="1" applyBorder="1" applyAlignment="1">
      <alignment horizontal="right"/>
    </xf>
    <xf numFmtId="41" fontId="47" fillId="0" borderId="18" xfId="0" applyNumberFormat="1" applyFont="1" applyFill="1" applyBorder="1" applyAlignment="1">
      <alignment vertical="center"/>
    </xf>
    <xf numFmtId="41" fontId="47" fillId="0" borderId="18" xfId="0" applyNumberFormat="1" applyFont="1" applyFill="1" applyBorder="1" applyAlignment="1">
      <alignment horizontal="right" vertical="center"/>
    </xf>
    <xf numFmtId="41" fontId="63" fillId="0" borderId="0" xfId="0" applyNumberFormat="1" applyFont="1" applyFill="1" applyBorder="1" applyAlignment="1">
      <alignment vertical="center"/>
    </xf>
    <xf numFmtId="41" fontId="63" fillId="0" borderId="0" xfId="0" applyNumberFormat="1" applyFont="1" applyFill="1" applyBorder="1"/>
    <xf numFmtId="41" fontId="63" fillId="0" borderId="0" xfId="0" applyNumberFormat="1" applyFont="1" applyFill="1" applyBorder="1" applyAlignment="1">
      <alignment horizontal="right"/>
    </xf>
    <xf numFmtId="41" fontId="63" fillId="0" borderId="0" xfId="0" applyNumberFormat="1" applyFont="1" applyFill="1" applyAlignment="1">
      <alignment vertical="center"/>
    </xf>
    <xf numFmtId="41" fontId="63" fillId="0" borderId="0" xfId="0" applyNumberFormat="1" applyFont="1" applyFill="1"/>
    <xf numFmtId="41" fontId="63" fillId="0" borderId="0" xfId="0" applyNumberFormat="1" applyFont="1" applyFill="1" applyAlignment="1">
      <alignment horizontal="right"/>
    </xf>
    <xf numFmtId="41" fontId="63" fillId="0" borderId="19" xfId="0" applyNumberFormat="1" applyFont="1" applyFill="1" applyBorder="1" applyAlignment="1">
      <alignment vertical="center"/>
    </xf>
    <xf numFmtId="41" fontId="63" fillId="0" borderId="5" xfId="0" applyNumberFormat="1" applyFont="1" applyFill="1" applyBorder="1" applyAlignment="1">
      <alignment vertical="center"/>
    </xf>
    <xf numFmtId="41" fontId="48" fillId="0" borderId="18" xfId="0" applyNumberFormat="1" applyFont="1" applyFill="1" applyBorder="1" applyAlignment="1">
      <alignment vertical="center"/>
    </xf>
    <xf numFmtId="41" fontId="48" fillId="0" borderId="18" xfId="0" applyNumberFormat="1" applyFont="1" applyFill="1" applyBorder="1" applyAlignment="1">
      <alignment horizontal="right" vertical="center"/>
    </xf>
    <xf numFmtId="41" fontId="40" fillId="0" borderId="0" xfId="0" applyNumberFormat="1" applyFont="1" applyFill="1" applyBorder="1"/>
    <xf numFmtId="41" fontId="40" fillId="0" borderId="0" xfId="0" applyNumberFormat="1" applyFont="1" applyFill="1" applyBorder="1" applyAlignment="1">
      <alignment horizontal="right"/>
    </xf>
    <xf numFmtId="41" fontId="40" fillId="0" borderId="0" xfId="0" applyNumberFormat="1" applyFont="1" applyFill="1" applyAlignment="1">
      <alignment horizontal="right"/>
    </xf>
    <xf numFmtId="41" fontId="63" fillId="0" borderId="17" xfId="0" applyNumberFormat="1" applyFont="1" applyFill="1" applyBorder="1" applyAlignment="1">
      <alignment vertical="center"/>
    </xf>
    <xf numFmtId="0" fontId="41" fillId="0" borderId="18" xfId="0" applyNumberFormat="1" applyFont="1" applyFill="1" applyBorder="1" applyAlignment="1">
      <alignment vertical="center" wrapText="1"/>
    </xf>
    <xf numFmtId="0" fontId="41" fillId="0" borderId="22" xfId="0" applyNumberFormat="1" applyFont="1" applyFill="1" applyBorder="1" applyAlignment="1">
      <alignment vertical="center" wrapText="1"/>
    </xf>
    <xf numFmtId="0" fontId="41" fillId="0" borderId="18" xfId="0" applyNumberFormat="1" applyFont="1" applyFill="1" applyBorder="1" applyAlignment="1">
      <alignment horizontal="right" vertical="center" wrapText="1"/>
    </xf>
    <xf numFmtId="0" fontId="40" fillId="0" borderId="15" xfId="0" applyNumberFormat="1" applyFont="1" applyFill="1" applyBorder="1" applyAlignment="1">
      <alignment vertical="center" wrapText="1"/>
    </xf>
    <xf numFmtId="0" fontId="40" fillId="0" borderId="13" xfId="0" applyNumberFormat="1" applyFont="1" applyFill="1" applyBorder="1" applyAlignment="1">
      <alignment vertical="center"/>
    </xf>
    <xf numFmtId="0" fontId="40" fillId="0" borderId="15" xfId="0" applyNumberFormat="1" applyFont="1" applyFill="1" applyBorder="1" applyAlignment="1">
      <alignment vertical="center"/>
    </xf>
    <xf numFmtId="0" fontId="40" fillId="0" borderId="16" xfId="0" applyNumberFormat="1" applyFont="1" applyFill="1" applyBorder="1" applyAlignment="1">
      <alignment vertical="center" wrapText="1"/>
    </xf>
    <xf numFmtId="0" fontId="40" fillId="0" borderId="18" xfId="0" applyNumberFormat="1" applyFont="1" applyFill="1" applyBorder="1" applyAlignment="1">
      <alignment vertical="center" wrapText="1"/>
    </xf>
    <xf numFmtId="0" fontId="40" fillId="0" borderId="22" xfId="0" applyNumberFormat="1" applyFont="1" applyFill="1" applyBorder="1" applyAlignment="1">
      <alignment vertical="center" wrapText="1"/>
    </xf>
    <xf numFmtId="0" fontId="41" fillId="0" borderId="18" xfId="0" applyNumberFormat="1" applyFont="1" applyFill="1" applyBorder="1" applyAlignment="1">
      <alignment horizontal="right" vertical="center"/>
    </xf>
    <xf numFmtId="0" fontId="41" fillId="0" borderId="18" xfId="0" applyNumberFormat="1" applyFont="1" applyFill="1" applyBorder="1" applyAlignment="1">
      <alignment vertical="center"/>
    </xf>
    <xf numFmtId="41" fontId="48" fillId="0" borderId="0" xfId="0" applyNumberFormat="1" applyFont="1" applyFill="1" applyBorder="1" applyAlignment="1">
      <alignment horizontal="right" vertical="center"/>
    </xf>
    <xf numFmtId="177" fontId="32" fillId="0" borderId="0" xfId="0" applyNumberFormat="1" applyFont="1" applyFill="1" applyBorder="1" applyAlignment="1">
      <alignment horizontal="distributed" vertical="center"/>
    </xf>
    <xf numFmtId="177" fontId="32" fillId="0" borderId="5" xfId="0" applyNumberFormat="1" applyFont="1" applyFill="1" applyBorder="1" applyAlignment="1">
      <alignment horizontal="distributed" vertical="center"/>
    </xf>
    <xf numFmtId="177" fontId="39" fillId="0" borderId="0" xfId="0" applyNumberFormat="1" applyFont="1" applyFill="1" applyBorder="1" applyAlignment="1">
      <alignment horizontal="distributed" vertical="center"/>
    </xf>
    <xf numFmtId="0" fontId="32" fillId="0" borderId="1" xfId="0" applyNumberFormat="1" applyFont="1" applyFill="1" applyBorder="1" applyAlignment="1">
      <alignment horizontal="center" vertical="center" wrapText="1"/>
    </xf>
    <xf numFmtId="0" fontId="32" fillId="0" borderId="2" xfId="0" applyNumberFormat="1" applyFont="1" applyFill="1" applyBorder="1" applyAlignment="1">
      <alignment horizontal="center" vertical="center" wrapText="1"/>
    </xf>
    <xf numFmtId="0" fontId="32" fillId="0" borderId="3" xfId="0" applyNumberFormat="1" applyFont="1" applyFill="1" applyBorder="1" applyAlignment="1">
      <alignment horizontal="center" vertical="center" wrapText="1"/>
    </xf>
    <xf numFmtId="0" fontId="32" fillId="0" borderId="21" xfId="0" applyNumberFormat="1" applyFont="1" applyFill="1" applyBorder="1" applyAlignment="1">
      <alignment horizontal="center" vertical="center" wrapText="1"/>
    </xf>
    <xf numFmtId="0" fontId="85" fillId="0" borderId="84" xfId="53" applyFont="1" applyBorder="1" applyAlignment="1">
      <alignment horizontal="left" vertical="top" wrapText="1"/>
    </xf>
    <xf numFmtId="0" fontId="42" fillId="0" borderId="83" xfId="23" applyFont="1" applyBorder="1" applyAlignment="1">
      <alignment horizontal="left" vertical="top" wrapText="1"/>
    </xf>
    <xf numFmtId="0" fontId="85" fillId="0" borderId="106" xfId="46" applyFont="1" applyBorder="1" applyAlignment="1">
      <alignment horizontal="center" wrapText="1"/>
    </xf>
    <xf numFmtId="0" fontId="85" fillId="0" borderId="106" xfId="72" applyFont="1" applyBorder="1" applyAlignment="1">
      <alignment horizontal="center" wrapText="1"/>
    </xf>
    <xf numFmtId="41" fontId="74" fillId="0" borderId="16" xfId="0" applyNumberFormat="1" applyFont="1" applyFill="1" applyBorder="1" applyAlignment="1">
      <alignment vertical="center"/>
    </xf>
    <xf numFmtId="41" fontId="74" fillId="0" borderId="18" xfId="0" applyNumberFormat="1" applyFont="1" applyFill="1" applyBorder="1" applyAlignment="1">
      <alignment vertical="center"/>
    </xf>
    <xf numFmtId="41" fontId="74" fillId="0" borderId="18" xfId="0" applyNumberFormat="1" applyFont="1" applyFill="1" applyBorder="1" applyAlignment="1">
      <alignment horizontal="right" vertical="center"/>
    </xf>
    <xf numFmtId="41" fontId="74" fillId="0" borderId="17" xfId="0" applyNumberFormat="1" applyFont="1" applyFill="1" applyBorder="1" applyAlignment="1">
      <alignment vertical="center"/>
    </xf>
    <xf numFmtId="178" fontId="32" fillId="0" borderId="13" xfId="14" applyNumberFormat="1" applyFont="1" applyFill="1" applyBorder="1" applyAlignment="1">
      <alignment horizontal="center" vertical="center" wrapText="1"/>
    </xf>
    <xf numFmtId="178" fontId="32" fillId="0" borderId="14" xfId="14" applyNumberFormat="1" applyFont="1" applyFill="1" applyBorder="1" applyAlignment="1">
      <alignment horizontal="center" vertical="center" wrapText="1"/>
    </xf>
    <xf numFmtId="202" fontId="37" fillId="0" borderId="0" xfId="8" applyNumberFormat="1" applyFont="1" applyFill="1"/>
    <xf numFmtId="222" fontId="90" fillId="0" borderId="16" xfId="0" applyNumberFormat="1" applyFont="1" applyFill="1" applyBorder="1" applyAlignment="1">
      <alignment vertical="center"/>
    </xf>
    <xf numFmtId="222" fontId="90" fillId="0" borderId="18" xfId="0" applyNumberFormat="1" applyFont="1" applyFill="1" applyBorder="1" applyAlignment="1">
      <alignment vertical="center"/>
    </xf>
    <xf numFmtId="222" fontId="90" fillId="0" borderId="18" xfId="0" applyNumberFormat="1" applyFont="1" applyFill="1" applyBorder="1" applyAlignment="1">
      <alignment horizontal="right" vertical="center"/>
    </xf>
    <xf numFmtId="222" fontId="90" fillId="0" borderId="0" xfId="0" applyNumberFormat="1" applyFont="1" applyFill="1" applyBorder="1" applyAlignment="1">
      <alignment horizontal="right" vertical="center"/>
    </xf>
    <xf numFmtId="222" fontId="90" fillId="0" borderId="17" xfId="0" applyNumberFormat="1" applyFont="1" applyFill="1" applyBorder="1" applyAlignment="1">
      <alignment vertical="center"/>
    </xf>
    <xf numFmtId="222" fontId="90" fillId="0" borderId="0" xfId="0" applyNumberFormat="1" applyFont="1" applyFill="1" applyBorder="1" applyAlignment="1">
      <alignment vertical="center"/>
    </xf>
    <xf numFmtId="222" fontId="91" fillId="0" borderId="0" xfId="0" applyNumberFormat="1" applyFont="1" applyFill="1" applyAlignment="1">
      <alignment vertical="center"/>
    </xf>
    <xf numFmtId="222" fontId="91" fillId="0" borderId="0" xfId="0" applyNumberFormat="1" applyFont="1" applyFill="1" applyBorder="1" applyAlignment="1">
      <alignment vertical="center"/>
    </xf>
    <xf numFmtId="222" fontId="91" fillId="0" borderId="0" xfId="0" applyNumberFormat="1" applyFont="1" applyFill="1"/>
    <xf numFmtId="222" fontId="91" fillId="0" borderId="0" xfId="0" applyNumberFormat="1" applyFont="1" applyFill="1" applyAlignment="1">
      <alignment horizontal="right"/>
    </xf>
    <xf numFmtId="222" fontId="91" fillId="0" borderId="0" xfId="0" applyNumberFormat="1" applyFont="1" applyFill="1" applyBorder="1" applyAlignment="1">
      <alignment horizontal="right"/>
    </xf>
    <xf numFmtId="222" fontId="91" fillId="0" borderId="17" xfId="0" applyNumberFormat="1" applyFont="1" applyFill="1" applyBorder="1" applyAlignment="1">
      <alignment vertical="center"/>
    </xf>
    <xf numFmtId="222" fontId="91" fillId="0" borderId="19" xfId="0" applyNumberFormat="1" applyFont="1" applyFill="1" applyBorder="1" applyAlignment="1">
      <alignment vertical="center"/>
    </xf>
    <xf numFmtId="222" fontId="91" fillId="0" borderId="5" xfId="0" applyNumberFormat="1" applyFont="1" applyFill="1" applyBorder="1" applyAlignment="1">
      <alignment vertical="center"/>
    </xf>
    <xf numFmtId="202" fontId="92" fillId="0" borderId="0" xfId="0" applyNumberFormat="1" applyFont="1" applyFill="1" applyBorder="1" applyAlignment="1">
      <alignment vertical="center"/>
    </xf>
    <xf numFmtId="202" fontId="93" fillId="0" borderId="0" xfId="0" applyNumberFormat="1" applyFont="1" applyFill="1" applyAlignment="1">
      <alignment vertical="center"/>
    </xf>
    <xf numFmtId="202" fontId="93" fillId="0" borderId="0" xfId="0" applyNumberFormat="1" applyFont="1" applyFill="1"/>
    <xf numFmtId="202" fontId="93" fillId="0" borderId="0" xfId="0" applyNumberFormat="1" applyFont="1" applyFill="1" applyAlignment="1">
      <alignment horizontal="right"/>
    </xf>
    <xf numFmtId="202" fontId="93" fillId="0" borderId="0" xfId="0" applyNumberFormat="1" applyFont="1" applyFill="1" applyBorder="1" applyAlignment="1">
      <alignment horizontal="right"/>
    </xf>
    <xf numFmtId="202" fontId="93" fillId="0" borderId="0" xfId="0" applyNumberFormat="1" applyFont="1" applyFill="1" applyBorder="1" applyAlignment="1">
      <alignment vertical="center"/>
    </xf>
    <xf numFmtId="202" fontId="93" fillId="0" borderId="17" xfId="0" applyNumberFormat="1" applyFont="1" applyFill="1" applyBorder="1" applyAlignment="1">
      <alignment vertical="center"/>
    </xf>
    <xf numFmtId="202" fontId="93" fillId="0" borderId="19" xfId="0" applyNumberFormat="1" applyFont="1" applyFill="1" applyBorder="1" applyAlignment="1">
      <alignment vertical="center"/>
    </xf>
    <xf numFmtId="202" fontId="93" fillId="0" borderId="5" xfId="0" applyNumberFormat="1" applyFont="1" applyFill="1" applyBorder="1" applyAlignment="1">
      <alignment vertical="center"/>
    </xf>
    <xf numFmtId="202" fontId="40" fillId="0" borderId="17" xfId="0" applyNumberFormat="1" applyFont="1" applyFill="1" applyBorder="1" applyAlignment="1">
      <alignment horizontal="right"/>
    </xf>
    <xf numFmtId="202" fontId="40" fillId="0" borderId="17" xfId="0" applyNumberFormat="1" applyFont="1" applyFill="1" applyBorder="1" applyAlignment="1">
      <alignment horizontal="right" vertical="center"/>
    </xf>
    <xf numFmtId="202" fontId="40" fillId="0" borderId="0" xfId="0" applyNumberFormat="1" applyFont="1" applyFill="1" applyBorder="1" applyAlignment="1">
      <alignment horizontal="right" vertical="center"/>
    </xf>
    <xf numFmtId="202" fontId="40" fillId="0" borderId="19" xfId="0" applyNumberFormat="1" applyFont="1" applyFill="1" applyBorder="1" applyAlignment="1">
      <alignment horizontal="right"/>
    </xf>
    <xf numFmtId="202" fontId="40" fillId="0" borderId="5" xfId="0" applyNumberFormat="1" applyFont="1" applyFill="1" applyBorder="1" applyAlignment="1">
      <alignment horizontal="right"/>
    </xf>
    <xf numFmtId="0" fontId="31" fillId="0" borderId="7" xfId="0" applyNumberFormat="1" applyFont="1" applyFill="1" applyBorder="1" applyAlignment="1">
      <alignment horizontal="right"/>
    </xf>
    <xf numFmtId="0" fontId="32" fillId="0" borderId="7" xfId="0" applyNumberFormat="1" applyFont="1" applyFill="1" applyBorder="1" applyAlignment="1">
      <alignment vertical="center"/>
    </xf>
    <xf numFmtId="0" fontId="32" fillId="0" borderId="20" xfId="0" applyNumberFormat="1" applyFont="1" applyFill="1" applyBorder="1" applyAlignment="1">
      <alignment vertical="center"/>
    </xf>
    <xf numFmtId="0" fontId="32" fillId="0" borderId="20" xfId="0" applyNumberFormat="1" applyFont="1" applyFill="1" applyBorder="1" applyAlignment="1">
      <alignment horizontal="right" vertical="center"/>
    </xf>
    <xf numFmtId="0" fontId="32" fillId="0" borderId="20" xfId="0" applyNumberFormat="1" applyFont="1" applyFill="1" applyBorder="1" applyAlignment="1">
      <alignment horizontal="left" vertical="center"/>
    </xf>
    <xf numFmtId="0" fontId="32" fillId="0" borderId="16" xfId="0" applyNumberFormat="1" applyFont="1" applyFill="1" applyBorder="1" applyAlignment="1">
      <alignment vertical="center" wrapText="1"/>
    </xf>
    <xf numFmtId="0" fontId="32" fillId="0" borderId="20" xfId="0" applyNumberFormat="1" applyFont="1" applyFill="1" applyBorder="1" applyAlignment="1">
      <alignment vertical="center" wrapText="1"/>
    </xf>
    <xf numFmtId="0" fontId="32" fillId="0" borderId="20" xfId="0" applyNumberFormat="1" applyFont="1" applyFill="1" applyBorder="1" applyAlignment="1">
      <alignment horizontal="right" vertical="center" wrapText="1"/>
    </xf>
    <xf numFmtId="0" fontId="32" fillId="0" borderId="15" xfId="0" applyNumberFormat="1" applyFont="1" applyFill="1" applyBorder="1" applyAlignment="1">
      <alignment vertical="center" wrapText="1"/>
    </xf>
    <xf numFmtId="202" fontId="36" fillId="0" borderId="18" xfId="0" applyNumberFormat="1" applyFont="1" applyFill="1" applyBorder="1" applyAlignment="1">
      <alignment vertical="center"/>
    </xf>
    <xf numFmtId="202" fontId="36" fillId="0" borderId="18" xfId="0" applyNumberFormat="1" applyFont="1" applyFill="1" applyBorder="1" applyAlignment="1">
      <alignment horizontal="right" vertical="center"/>
    </xf>
    <xf numFmtId="202" fontId="31" fillId="0" borderId="0" xfId="0" applyNumberFormat="1" applyFont="1" applyFill="1" applyBorder="1" applyAlignment="1">
      <alignment vertical="center"/>
    </xf>
    <xf numFmtId="202" fontId="31" fillId="0" borderId="0" xfId="0" applyNumberFormat="1" applyFont="1" applyFill="1" applyBorder="1" applyAlignment="1">
      <alignment horizontal="right"/>
    </xf>
    <xf numFmtId="202" fontId="31" fillId="0" borderId="0" xfId="0" applyNumberFormat="1" applyFont="1" applyFill="1" applyAlignment="1">
      <alignment vertical="center"/>
    </xf>
    <xf numFmtId="202" fontId="31" fillId="0" borderId="0" xfId="0" applyNumberFormat="1" applyFont="1" applyFill="1" applyAlignment="1">
      <alignment horizontal="right"/>
    </xf>
    <xf numFmtId="202" fontId="31" fillId="0" borderId="19" xfId="0" applyNumberFormat="1" applyFont="1" applyFill="1" applyBorder="1" applyAlignment="1">
      <alignment vertical="center"/>
    </xf>
    <xf numFmtId="202" fontId="31" fillId="0" borderId="5" xfId="0" applyNumberFormat="1" applyFont="1" applyFill="1" applyBorder="1" applyAlignment="1">
      <alignment vertical="center"/>
    </xf>
    <xf numFmtId="0" fontId="31" fillId="0" borderId="12" xfId="0" applyNumberFormat="1" applyFont="1" applyFill="1" applyBorder="1"/>
    <xf numFmtId="0" fontId="32" fillId="0" borderId="9" xfId="0" applyNumberFormat="1" applyFont="1" applyFill="1" applyBorder="1" applyAlignment="1">
      <alignment vertical="center"/>
    </xf>
    <xf numFmtId="0" fontId="32" fillId="0" borderId="15" xfId="0" applyNumberFormat="1" applyFont="1" applyFill="1" applyBorder="1" applyAlignment="1">
      <alignment vertical="center"/>
    </xf>
    <xf numFmtId="0" fontId="32" fillId="0" borderId="18" xfId="0" applyNumberFormat="1" applyFont="1" applyFill="1" applyBorder="1" applyAlignment="1">
      <alignment vertical="center" wrapText="1"/>
    </xf>
    <xf numFmtId="0" fontId="32" fillId="0" borderId="18" xfId="0" applyNumberFormat="1" applyFont="1" applyFill="1" applyBorder="1" applyAlignment="1">
      <alignment horizontal="right" vertical="center"/>
    </xf>
    <xf numFmtId="0" fontId="32" fillId="0" borderId="22" xfId="0" applyNumberFormat="1" applyFont="1" applyFill="1" applyBorder="1" applyAlignment="1">
      <alignment vertical="center" wrapText="1"/>
    </xf>
    <xf numFmtId="202" fontId="31" fillId="0" borderId="17" xfId="0" applyNumberFormat="1" applyFont="1" applyFill="1" applyBorder="1" applyAlignment="1">
      <alignment vertical="center"/>
    </xf>
    <xf numFmtId="178" fontId="32" fillId="0" borderId="7" xfId="14" applyNumberFormat="1" applyFont="1" applyFill="1" applyBorder="1" applyAlignment="1">
      <alignment horizontal="left" vertical="center"/>
    </xf>
    <xf numFmtId="0" fontId="94" fillId="0" borderId="8" xfId="0" applyFont="1" applyBorder="1" applyAlignment="1">
      <alignment horizontal="center" vertical="center" wrapText="1"/>
    </xf>
    <xf numFmtId="0" fontId="94" fillId="0" borderId="13" xfId="0" applyFont="1" applyBorder="1" applyAlignment="1">
      <alignment horizontal="center" vertical="center" wrapText="1"/>
    </xf>
    <xf numFmtId="178" fontId="32" fillId="0" borderId="7" xfId="14" applyNumberFormat="1" applyFont="1" applyFill="1" applyBorder="1" applyAlignment="1">
      <alignment horizontal="right" vertical="center"/>
    </xf>
    <xf numFmtId="178" fontId="32" fillId="0" borderId="1" xfId="14" applyNumberFormat="1" applyFont="1" applyFill="1" applyBorder="1" applyAlignment="1">
      <alignment horizontal="center" vertical="center"/>
    </xf>
    <xf numFmtId="178" fontId="32" fillId="0" borderId="7" xfId="14" applyNumberFormat="1" applyFont="1" applyFill="1" applyBorder="1" applyAlignment="1">
      <alignment vertical="center"/>
    </xf>
    <xf numFmtId="178" fontId="32" fillId="0" borderId="0" xfId="14" applyNumberFormat="1" applyFont="1" applyFill="1" applyAlignment="1">
      <alignment horizontal="center" vertical="center"/>
    </xf>
    <xf numFmtId="178" fontId="33" fillId="0" borderId="1" xfId="14" applyNumberFormat="1" applyFont="1" applyFill="1" applyBorder="1" applyAlignment="1">
      <alignment horizontal="center" vertical="center"/>
    </xf>
    <xf numFmtId="178" fontId="33" fillId="0" borderId="0" xfId="14" applyNumberFormat="1" applyFont="1" applyFill="1" applyAlignment="1">
      <alignment horizontal="center" vertical="center"/>
    </xf>
    <xf numFmtId="0" fontId="85" fillId="0" borderId="84" xfId="16" applyFont="1" applyBorder="1" applyAlignment="1">
      <alignment horizontal="left" vertical="top" wrapText="1"/>
    </xf>
    <xf numFmtId="0" fontId="85" fillId="0" borderId="84" xfId="17" applyFont="1" applyBorder="1" applyAlignment="1">
      <alignment horizontal="left" vertical="top" wrapText="1"/>
    </xf>
    <xf numFmtId="0" fontId="85" fillId="0" borderId="84" xfId="18" applyFont="1" applyBorder="1" applyAlignment="1">
      <alignment horizontal="left" vertical="top" wrapText="1"/>
    </xf>
    <xf numFmtId="0" fontId="85" fillId="0" borderId="84" xfId="39" applyFont="1" applyBorder="1" applyAlignment="1">
      <alignment horizontal="left" vertical="top" wrapText="1"/>
    </xf>
    <xf numFmtId="0" fontId="85" fillId="0" borderId="84" xfId="47" applyFont="1" applyBorder="1" applyAlignment="1">
      <alignment horizontal="left" vertical="top" wrapText="1"/>
    </xf>
    <xf numFmtId="0" fontId="85" fillId="0" borderId="84" xfId="48" applyFont="1" applyBorder="1" applyAlignment="1">
      <alignment horizontal="left" vertical="top" wrapText="1"/>
    </xf>
    <xf numFmtId="0" fontId="85" fillId="0" borderId="84" xfId="49" applyFont="1" applyBorder="1" applyAlignment="1">
      <alignment horizontal="left" vertical="top" wrapText="1"/>
    </xf>
    <xf numFmtId="0" fontId="85" fillId="0" borderId="70" xfId="50" applyFont="1" applyBorder="1" applyAlignment="1">
      <alignment horizontal="left" wrapText="1"/>
    </xf>
    <xf numFmtId="0" fontId="85" fillId="0" borderId="71" xfId="50" applyFont="1" applyBorder="1" applyAlignment="1">
      <alignment horizontal="left" wrapText="1"/>
    </xf>
    <xf numFmtId="0" fontId="85" fillId="0" borderId="75" xfId="50" applyFont="1" applyBorder="1" applyAlignment="1">
      <alignment horizontal="left" wrapText="1"/>
    </xf>
    <xf numFmtId="0" fontId="85" fillId="0" borderId="76" xfId="50" applyFont="1" applyBorder="1" applyAlignment="1">
      <alignment horizontal="left" wrapText="1"/>
    </xf>
    <xf numFmtId="0" fontId="85" fillId="0" borderId="70" xfId="50" applyFont="1" applyBorder="1" applyAlignment="1">
      <alignment horizontal="left" vertical="top" wrapText="1"/>
    </xf>
    <xf numFmtId="0" fontId="85" fillId="0" borderId="83" xfId="50" applyFont="1" applyBorder="1" applyAlignment="1">
      <alignment horizontal="left" vertical="top" wrapText="1"/>
    </xf>
    <xf numFmtId="0" fontId="85" fillId="0" borderId="84" xfId="50" applyFont="1" applyBorder="1" applyAlignment="1">
      <alignment horizontal="left" vertical="top" wrapText="1"/>
    </xf>
    <xf numFmtId="0" fontId="85" fillId="0" borderId="75" xfId="50" applyFont="1" applyBorder="1" applyAlignment="1">
      <alignment horizontal="left" vertical="top" wrapText="1"/>
    </xf>
    <xf numFmtId="0" fontId="85" fillId="0" borderId="84" xfId="51" applyFont="1" applyBorder="1" applyAlignment="1">
      <alignment horizontal="left" vertical="top" wrapText="1"/>
    </xf>
    <xf numFmtId="0" fontId="85" fillId="0" borderId="84" xfId="52" applyFont="1" applyBorder="1" applyAlignment="1">
      <alignment horizontal="left" vertical="top" wrapText="1"/>
    </xf>
    <xf numFmtId="0" fontId="85" fillId="0" borderId="84" xfId="41" applyFont="1" applyBorder="1" applyAlignment="1">
      <alignment horizontal="left" vertical="top" wrapText="1"/>
    </xf>
    <xf numFmtId="0" fontId="85" fillId="0" borderId="84" xfId="54" applyFont="1" applyBorder="1" applyAlignment="1">
      <alignment horizontal="left" vertical="top" wrapText="1"/>
    </xf>
    <xf numFmtId="0" fontId="85" fillId="0" borderId="84" xfId="55" applyFont="1" applyBorder="1" applyAlignment="1">
      <alignment horizontal="left" vertical="top" wrapText="1"/>
    </xf>
    <xf numFmtId="0" fontId="85" fillId="0" borderId="84" xfId="56" applyFont="1" applyBorder="1" applyAlignment="1">
      <alignment horizontal="left" vertical="top" wrapText="1"/>
    </xf>
    <xf numFmtId="0" fontId="85" fillId="0" borderId="84" xfId="57" applyFont="1" applyBorder="1" applyAlignment="1">
      <alignment horizontal="left" vertical="top" wrapText="1"/>
    </xf>
    <xf numFmtId="0" fontId="85" fillId="0" borderId="84" xfId="58" applyFont="1" applyBorder="1" applyAlignment="1">
      <alignment horizontal="left" vertical="top" wrapText="1"/>
    </xf>
    <xf numFmtId="0" fontId="85" fillId="0" borderId="84" xfId="42" applyFont="1" applyBorder="1" applyAlignment="1">
      <alignment horizontal="left" vertical="top" wrapText="1"/>
    </xf>
    <xf numFmtId="0" fontId="85" fillId="0" borderId="84" xfId="59" applyFont="1" applyBorder="1" applyAlignment="1">
      <alignment horizontal="left" vertical="top" wrapText="1"/>
    </xf>
    <xf numFmtId="0" fontId="85" fillId="0" borderId="84" xfId="60" applyFont="1" applyBorder="1" applyAlignment="1">
      <alignment horizontal="left" vertical="top" wrapText="1"/>
    </xf>
    <xf numFmtId="0" fontId="85" fillId="0" borderId="84" xfId="61" applyFont="1" applyBorder="1" applyAlignment="1">
      <alignment horizontal="left" vertical="top" wrapText="1"/>
    </xf>
    <xf numFmtId="0" fontId="85" fillId="0" borderId="84" xfId="62" applyFont="1" applyBorder="1" applyAlignment="1">
      <alignment horizontal="left" vertical="top" wrapText="1"/>
    </xf>
    <xf numFmtId="0" fontId="85" fillId="0" borderId="84" xfId="63" applyFont="1" applyBorder="1" applyAlignment="1">
      <alignment horizontal="left" vertical="top" wrapText="1"/>
    </xf>
    <xf numFmtId="0" fontId="85" fillId="0" borderId="84" xfId="43" applyFont="1" applyBorder="1" applyAlignment="1">
      <alignment horizontal="left" vertical="top" wrapText="1"/>
    </xf>
    <xf numFmtId="0" fontId="85" fillId="0" borderId="84" xfId="64" applyFont="1" applyBorder="1" applyAlignment="1">
      <alignment horizontal="left" vertical="top" wrapText="1"/>
    </xf>
    <xf numFmtId="0" fontId="85" fillId="0" borderId="84" xfId="65" applyFont="1" applyBorder="1" applyAlignment="1">
      <alignment horizontal="left" vertical="top" wrapText="1"/>
    </xf>
    <xf numFmtId="0" fontId="85" fillId="0" borderId="84" xfId="66" applyFont="1" applyBorder="1" applyAlignment="1">
      <alignment horizontal="left" vertical="top" wrapText="1"/>
    </xf>
    <xf numFmtId="0" fontId="85" fillId="0" borderId="106" xfId="67" applyFont="1" applyBorder="1" applyAlignment="1">
      <alignment horizontal="center" wrapText="1"/>
    </xf>
    <xf numFmtId="0" fontId="85" fillId="0" borderId="84" xfId="68" applyFont="1" applyBorder="1" applyAlignment="1">
      <alignment horizontal="left" vertical="top" wrapText="1"/>
    </xf>
    <xf numFmtId="0" fontId="85" fillId="0" borderId="73" xfId="68" applyFont="1" applyBorder="1" applyAlignment="1">
      <alignment horizontal="center" wrapText="1"/>
    </xf>
    <xf numFmtId="0" fontId="85" fillId="0" borderId="106" xfId="68" applyFont="1" applyBorder="1" applyAlignment="1">
      <alignment horizontal="center" wrapText="1"/>
    </xf>
    <xf numFmtId="0" fontId="85" fillId="0" borderId="78" xfId="68" applyFont="1" applyBorder="1" applyAlignment="1">
      <alignment horizontal="center" wrapText="1"/>
    </xf>
    <xf numFmtId="0" fontId="85" fillId="0" borderId="84" xfId="69" applyFont="1" applyBorder="1" applyAlignment="1">
      <alignment horizontal="left" vertical="top" wrapText="1"/>
    </xf>
    <xf numFmtId="0" fontId="85" fillId="0" borderId="106" xfId="69" applyFont="1" applyBorder="1" applyAlignment="1">
      <alignment horizontal="center" wrapText="1"/>
    </xf>
    <xf numFmtId="0" fontId="85" fillId="0" borderId="78" xfId="69" applyFont="1" applyBorder="1" applyAlignment="1">
      <alignment horizontal="center" wrapText="1"/>
    </xf>
    <xf numFmtId="0" fontId="85" fillId="0" borderId="83" xfId="45" applyFont="1" applyBorder="1" applyAlignment="1">
      <alignment horizontal="left" vertical="top" wrapText="1"/>
    </xf>
    <xf numFmtId="0" fontId="85" fillId="0" borderId="75" xfId="45" applyFont="1" applyBorder="1" applyAlignment="1">
      <alignment horizontal="left" vertical="top" wrapText="1"/>
    </xf>
    <xf numFmtId="0" fontId="85" fillId="0" borderId="84" xfId="45" applyFont="1" applyBorder="1" applyAlignment="1">
      <alignment horizontal="left" vertical="top" wrapText="1"/>
    </xf>
    <xf numFmtId="0" fontId="85" fillId="0" borderId="73" xfId="45" applyFont="1" applyBorder="1" applyAlignment="1">
      <alignment horizontal="center" wrapText="1"/>
    </xf>
    <xf numFmtId="0" fontId="85" fillId="0" borderId="78" xfId="45" applyFont="1" applyBorder="1" applyAlignment="1">
      <alignment horizontal="center" wrapText="1"/>
    </xf>
    <xf numFmtId="0" fontId="85" fillId="0" borderId="70" xfId="45" applyFont="1" applyBorder="1" applyAlignment="1">
      <alignment horizontal="left" vertical="top" wrapText="1"/>
    </xf>
    <xf numFmtId="0" fontId="85" fillId="0" borderId="70" xfId="45" applyFont="1" applyBorder="1" applyAlignment="1">
      <alignment horizontal="left" wrapText="1"/>
    </xf>
    <xf numFmtId="0" fontId="85" fillId="0" borderId="71" xfId="45" applyFont="1" applyBorder="1" applyAlignment="1">
      <alignment horizontal="left" wrapText="1"/>
    </xf>
    <xf numFmtId="0" fontId="85" fillId="0" borderId="75" xfId="45" applyFont="1" applyBorder="1" applyAlignment="1">
      <alignment horizontal="left" wrapText="1"/>
    </xf>
    <xf numFmtId="0" fontId="85" fillId="0" borderId="76" xfId="45" applyFont="1" applyBorder="1" applyAlignment="1">
      <alignment horizontal="left" wrapText="1"/>
    </xf>
    <xf numFmtId="0" fontId="85" fillId="0" borderId="72" xfId="45" applyFont="1" applyBorder="1" applyAlignment="1">
      <alignment horizontal="center" wrapText="1"/>
    </xf>
    <xf numFmtId="0" fontId="85" fillId="0" borderId="77" xfId="45" applyFont="1" applyBorder="1" applyAlignment="1">
      <alignment horizontal="center" wrapText="1"/>
    </xf>
    <xf numFmtId="0" fontId="85" fillId="0" borderId="106" xfId="71" applyFont="1" applyBorder="1" applyAlignment="1">
      <alignment horizontal="center" wrapText="1"/>
    </xf>
    <xf numFmtId="0" fontId="85" fillId="0" borderId="106" xfId="44" applyFont="1" applyBorder="1" applyAlignment="1">
      <alignment horizontal="center" wrapText="1"/>
    </xf>
    <xf numFmtId="201" fontId="31" fillId="0" borderId="0" xfId="0" applyNumberFormat="1" applyFont="1" applyFill="1" applyBorder="1"/>
    <xf numFmtId="201" fontId="31" fillId="0" borderId="0" xfId="0" applyNumberFormat="1" applyFont="1" applyFill="1" applyBorder="1" applyAlignment="1">
      <alignment vertical="center" wrapText="1"/>
    </xf>
    <xf numFmtId="201" fontId="31" fillId="0" borderId="0" xfId="0" applyNumberFormat="1" applyFont="1" applyFill="1" applyAlignment="1">
      <alignment vertical="center" wrapText="1"/>
    </xf>
    <xf numFmtId="201" fontId="31" fillId="0" borderId="0" xfId="0" applyNumberFormat="1" applyFont="1" applyFill="1"/>
    <xf numFmtId="201" fontId="39" fillId="0" borderId="0" xfId="0" applyNumberFormat="1" applyFont="1" applyFill="1" applyBorder="1" applyAlignment="1">
      <alignment vertical="center"/>
    </xf>
    <xf numFmtId="0" fontId="24" fillId="0" borderId="0" xfId="0" applyFont="1" applyBorder="1" applyAlignment="1">
      <alignment horizontal="center" vertical="center" wrapText="1"/>
    </xf>
    <xf numFmtId="0" fontId="85" fillId="0" borderId="83" xfId="16" applyFont="1" applyBorder="1" applyAlignment="1">
      <alignment horizontal="left" vertical="top" wrapText="1"/>
    </xf>
    <xf numFmtId="0" fontId="85" fillId="0" borderId="75" xfId="16" applyFont="1" applyBorder="1" applyAlignment="1">
      <alignment horizontal="left" vertical="top" wrapText="1"/>
    </xf>
    <xf numFmtId="0" fontId="85" fillId="0" borderId="84" xfId="16" applyFont="1" applyBorder="1" applyAlignment="1">
      <alignment horizontal="left" vertical="top" wrapText="1"/>
    </xf>
    <xf numFmtId="0" fontId="85" fillId="0" borderId="70" xfId="16" applyFont="1" applyBorder="1" applyAlignment="1">
      <alignment horizontal="left" wrapText="1"/>
    </xf>
    <xf numFmtId="0" fontId="85" fillId="0" borderId="71" xfId="16" applyFont="1" applyBorder="1" applyAlignment="1">
      <alignment horizontal="left" wrapText="1"/>
    </xf>
    <xf numFmtId="0" fontId="85" fillId="0" borderId="75" xfId="16" applyFont="1" applyBorder="1" applyAlignment="1">
      <alignment horizontal="left" wrapText="1"/>
    </xf>
    <xf numFmtId="0" fontId="85" fillId="0" borderId="76" xfId="16" applyFont="1" applyBorder="1" applyAlignment="1">
      <alignment horizontal="left" wrapText="1"/>
    </xf>
    <xf numFmtId="0" fontId="85" fillId="0" borderId="72" xfId="16" applyFont="1" applyBorder="1" applyAlignment="1">
      <alignment horizontal="center" wrapText="1"/>
    </xf>
    <xf numFmtId="0" fontId="85" fillId="0" borderId="77" xfId="16" applyFont="1" applyBorder="1" applyAlignment="1">
      <alignment horizontal="center" wrapText="1"/>
    </xf>
    <xf numFmtId="0" fontId="85" fillId="0" borderId="70" xfId="16" applyFont="1" applyBorder="1" applyAlignment="1">
      <alignment horizontal="left" vertical="top" wrapText="1"/>
    </xf>
    <xf numFmtId="0" fontId="58" fillId="0" borderId="43" xfId="0" applyFont="1" applyBorder="1" applyAlignment="1">
      <alignment horizontal="center" vertical="center" wrapText="1"/>
    </xf>
    <xf numFmtId="0" fontId="58" fillId="0" borderId="47" xfId="0" applyFont="1" applyBorder="1" applyAlignment="1">
      <alignment horizontal="center" vertical="center" wrapText="1"/>
    </xf>
    <xf numFmtId="0" fontId="33" fillId="0" borderId="45" xfId="0" applyFont="1" applyBorder="1" applyAlignment="1">
      <alignment horizontal="center" vertical="center" wrapText="1"/>
    </xf>
    <xf numFmtId="0" fontId="33" fillId="0" borderId="58" xfId="0" applyFont="1" applyBorder="1" applyAlignment="1">
      <alignment horizontal="center" vertical="center" wrapText="1"/>
    </xf>
    <xf numFmtId="0" fontId="41" fillId="0" borderId="42" xfId="0" applyFont="1" applyBorder="1" applyAlignment="1">
      <alignment horizontal="left" vertical="center" wrapText="1"/>
    </xf>
    <xf numFmtId="0" fontId="32" fillId="0" borderId="43" xfId="0" applyFont="1" applyBorder="1" applyAlignment="1">
      <alignment horizontal="center" vertical="center" wrapText="1"/>
    </xf>
    <xf numFmtId="0" fontId="32" fillId="0" borderId="37" xfId="0" applyFont="1" applyBorder="1" applyAlignment="1">
      <alignment horizontal="center" vertical="center" wrapText="1"/>
    </xf>
    <xf numFmtId="0" fontId="32" fillId="0" borderId="47" xfId="0" applyFont="1" applyBorder="1" applyAlignment="1">
      <alignment horizontal="center" vertical="center" wrapText="1"/>
    </xf>
    <xf numFmtId="0" fontId="33" fillId="0" borderId="41" xfId="0" applyFont="1" applyBorder="1" applyAlignment="1">
      <alignment horizontal="center" vertical="center" wrapText="1"/>
    </xf>
    <xf numFmtId="0" fontId="33" fillId="0" borderId="57" xfId="0" applyFont="1" applyBorder="1" applyAlignment="1">
      <alignment horizontal="center" vertical="center" wrapText="1"/>
    </xf>
    <xf numFmtId="0" fontId="33" fillId="0" borderId="35"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53" xfId="0" applyFont="1" applyBorder="1" applyAlignment="1">
      <alignment horizontal="center" vertical="center" wrapText="1"/>
    </xf>
    <xf numFmtId="0" fontId="32" fillId="0" borderId="40" xfId="0" applyFont="1" applyBorder="1" applyAlignment="1">
      <alignment horizontal="center" vertical="center" wrapText="1"/>
    </xf>
    <xf numFmtId="0" fontId="34" fillId="0" borderId="40" xfId="0" applyFont="1" applyBorder="1" applyAlignment="1">
      <alignment horizontal="center" vertical="center" wrapText="1"/>
    </xf>
    <xf numFmtId="0" fontId="34" fillId="0" borderId="5" xfId="0" applyFont="1" applyBorder="1" applyAlignment="1">
      <alignment horizontal="center" vertical="center" wrapText="1"/>
    </xf>
    <xf numFmtId="41" fontId="41" fillId="0" borderId="12" xfId="0" applyNumberFormat="1" applyFont="1" applyFill="1" applyBorder="1" applyAlignment="1">
      <alignment horizontal="left" wrapText="1"/>
    </xf>
    <xf numFmtId="41" fontId="41" fillId="0" borderId="0" xfId="0" applyNumberFormat="1" applyFont="1" applyFill="1" applyBorder="1" applyAlignment="1">
      <alignment horizontal="left" wrapText="1"/>
    </xf>
    <xf numFmtId="0" fontId="33" fillId="0" borderId="43" xfId="0" applyFont="1" applyBorder="1" applyAlignment="1">
      <alignment horizontal="justify" vertical="center" wrapText="1"/>
    </xf>
    <xf numFmtId="0" fontId="33" fillId="0" borderId="47" xfId="0" applyFont="1" applyBorder="1" applyAlignment="1">
      <alignment horizontal="justify" vertical="center" wrapText="1"/>
    </xf>
    <xf numFmtId="178" fontId="34" fillId="0" borderId="45" xfId="0" applyNumberFormat="1" applyFont="1" applyBorder="1" applyAlignment="1">
      <alignment horizontal="center" vertical="center" wrapText="1"/>
    </xf>
    <xf numFmtId="0" fontId="34" fillId="0" borderId="58" xfId="0" applyFont="1" applyBorder="1" applyAlignment="1">
      <alignment horizontal="center" vertical="center" wrapText="1"/>
    </xf>
    <xf numFmtId="0" fontId="34" fillId="0" borderId="45" xfId="0" applyFont="1" applyBorder="1" applyAlignment="1">
      <alignment horizontal="center" vertical="center" wrapText="1"/>
    </xf>
    <xf numFmtId="0" fontId="34" fillId="0" borderId="44"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4" xfId="0" applyFont="1" applyBorder="1" applyAlignment="1">
      <alignment horizontal="center" vertical="center" wrapText="1"/>
    </xf>
    <xf numFmtId="0" fontId="33" fillId="0" borderId="37" xfId="0" applyFont="1" applyBorder="1" applyAlignment="1">
      <alignment horizontal="justify" vertical="center" wrapText="1"/>
    </xf>
    <xf numFmtId="0" fontId="32" fillId="0" borderId="43" xfId="0" applyFont="1" applyBorder="1" applyAlignment="1">
      <alignment horizontal="justify" vertical="center" wrapText="1"/>
    </xf>
    <xf numFmtId="0" fontId="32" fillId="0" borderId="47" xfId="0" applyFont="1" applyBorder="1" applyAlignment="1">
      <alignment horizontal="justify" vertical="center" wrapText="1"/>
    </xf>
    <xf numFmtId="0" fontId="32" fillId="0" borderId="41" xfId="0" applyFont="1" applyBorder="1" applyAlignment="1">
      <alignment horizontal="center" vertical="center" wrapText="1"/>
    </xf>
    <xf numFmtId="0" fontId="32" fillId="0" borderId="35" xfId="0" applyFont="1" applyBorder="1" applyAlignment="1">
      <alignment horizontal="center" vertical="center" wrapText="1"/>
    </xf>
    <xf numFmtId="0" fontId="37" fillId="0" borderId="0" xfId="0" applyNumberFormat="1" applyFont="1" applyFill="1" applyAlignment="1">
      <alignment horizontal="right" vertical="top"/>
    </xf>
    <xf numFmtId="41" fontId="39" fillId="0" borderId="0" xfId="0" applyNumberFormat="1" applyFont="1" applyFill="1" applyBorder="1" applyAlignment="1">
      <alignment horizontal="distributed" vertical="center"/>
    </xf>
    <xf numFmtId="0" fontId="32" fillId="0" borderId="23" xfId="0" applyNumberFormat="1" applyFont="1" applyFill="1" applyBorder="1" applyAlignment="1">
      <alignment horizontal="center" vertical="center" wrapText="1"/>
    </xf>
    <xf numFmtId="0" fontId="32" fillId="0" borderId="24" xfId="0" applyNumberFormat="1" applyFont="1" applyFill="1" applyBorder="1" applyAlignment="1">
      <alignment horizontal="center" vertical="center" wrapText="1"/>
    </xf>
    <xf numFmtId="0" fontId="32" fillId="0" borderId="4" xfId="0" applyNumberFormat="1" applyFont="1" applyFill="1" applyBorder="1" applyAlignment="1">
      <alignment horizontal="center" vertical="center" wrapText="1"/>
    </xf>
    <xf numFmtId="0" fontId="37" fillId="0" borderId="0" xfId="0" applyNumberFormat="1" applyFont="1" applyFill="1" applyAlignment="1">
      <alignment horizontal="left" vertical="center"/>
    </xf>
    <xf numFmtId="41" fontId="39" fillId="0" borderId="18" xfId="0" applyNumberFormat="1" applyFont="1" applyFill="1" applyBorder="1" applyAlignment="1">
      <alignment horizontal="distributed" vertical="center"/>
    </xf>
    <xf numFmtId="0" fontId="32" fillId="0" borderId="25" xfId="0" applyNumberFormat="1" applyFont="1" applyFill="1" applyBorder="1" applyAlignment="1">
      <alignment horizontal="center" vertical="center" wrapText="1"/>
    </xf>
    <xf numFmtId="0" fontId="32" fillId="0" borderId="17" xfId="0" applyNumberFormat="1" applyFont="1" applyFill="1" applyBorder="1" applyAlignment="1">
      <alignment horizontal="center" vertical="center" wrapText="1"/>
    </xf>
    <xf numFmtId="0" fontId="32" fillId="0" borderId="14" xfId="0" applyNumberFormat="1" applyFont="1" applyFill="1" applyBorder="1" applyAlignment="1">
      <alignment horizontal="center" vertical="center" wrapText="1"/>
    </xf>
    <xf numFmtId="0" fontId="32" fillId="0" borderId="12" xfId="0" applyNumberFormat="1" applyFont="1" applyFill="1" applyBorder="1" applyAlignment="1">
      <alignment horizontal="distributed" vertical="center" wrapText="1"/>
    </xf>
    <xf numFmtId="0" fontId="32" fillId="0" borderId="0" xfId="0" applyNumberFormat="1" applyFont="1" applyFill="1" applyBorder="1" applyAlignment="1">
      <alignment horizontal="distributed" vertical="center" wrapText="1"/>
    </xf>
    <xf numFmtId="0" fontId="32" fillId="0" borderId="21" xfId="0" applyNumberFormat="1" applyFont="1" applyFill="1" applyBorder="1" applyAlignment="1">
      <alignment horizontal="distributed" vertical="center" wrapText="1"/>
    </xf>
    <xf numFmtId="0" fontId="32" fillId="0" borderId="1" xfId="0" applyNumberFormat="1" applyFont="1" applyFill="1" applyBorder="1" applyAlignment="1">
      <alignment horizontal="left" vertical="center" wrapText="1"/>
    </xf>
    <xf numFmtId="0" fontId="32" fillId="0" borderId="2" xfId="0" applyNumberFormat="1" applyFont="1" applyFill="1" applyBorder="1" applyAlignment="1">
      <alignment horizontal="left" vertical="center" wrapText="1"/>
    </xf>
    <xf numFmtId="0" fontId="32" fillId="0" borderId="3" xfId="0" applyNumberFormat="1" applyFont="1" applyFill="1" applyBorder="1" applyAlignment="1">
      <alignment horizontal="left" vertical="center" wrapText="1"/>
    </xf>
    <xf numFmtId="0" fontId="32" fillId="0" borderId="1" xfId="0" applyNumberFormat="1" applyFont="1" applyFill="1" applyBorder="1" applyAlignment="1">
      <alignment horizontal="center" vertical="center" wrapText="1"/>
    </xf>
    <xf numFmtId="0" fontId="32" fillId="0" borderId="2" xfId="0" applyNumberFormat="1" applyFont="1" applyFill="1" applyBorder="1" applyAlignment="1">
      <alignment horizontal="center" vertical="center" wrapText="1"/>
    </xf>
    <xf numFmtId="0" fontId="32" fillId="0" borderId="3" xfId="0" applyNumberFormat="1" applyFont="1" applyFill="1" applyBorder="1" applyAlignment="1">
      <alignment horizontal="center" vertical="center" wrapText="1"/>
    </xf>
    <xf numFmtId="0" fontId="32" fillId="0" borderId="12" xfId="0" applyNumberFormat="1" applyFont="1" applyFill="1" applyBorder="1" applyAlignment="1">
      <alignment horizontal="center" vertical="center" wrapText="1"/>
    </xf>
    <xf numFmtId="0" fontId="32" fillId="0" borderId="0" xfId="0" applyNumberFormat="1" applyFont="1" applyFill="1" applyBorder="1" applyAlignment="1">
      <alignment horizontal="center" vertical="center" wrapText="1"/>
    </xf>
    <xf numFmtId="0" fontId="32" fillId="0" borderId="21" xfId="0" applyNumberFormat="1" applyFont="1" applyFill="1" applyBorder="1" applyAlignment="1">
      <alignment horizontal="center" vertical="center" wrapText="1"/>
    </xf>
    <xf numFmtId="177" fontId="32" fillId="0" borderId="0" xfId="0" applyNumberFormat="1" applyFont="1" applyFill="1" applyBorder="1" applyAlignment="1">
      <alignment horizontal="distributed" vertical="center"/>
    </xf>
    <xf numFmtId="177" fontId="39" fillId="0" borderId="0" xfId="0" applyNumberFormat="1" applyFont="1" applyFill="1" applyBorder="1" applyAlignment="1">
      <alignment horizontal="distributed" vertical="center"/>
    </xf>
    <xf numFmtId="178" fontId="36" fillId="0" borderId="0" xfId="5" applyNumberFormat="1" applyFont="1" applyFill="1" applyBorder="1" applyAlignment="1">
      <alignment horizontal="center" vertical="center" wrapText="1"/>
    </xf>
    <xf numFmtId="178" fontId="31" fillId="0" borderId="0" xfId="5" applyNumberFormat="1" applyFont="1" applyFill="1" applyBorder="1" applyAlignment="1">
      <alignment horizontal="center" vertical="center" wrapText="1"/>
    </xf>
    <xf numFmtId="178" fontId="31" fillId="0" borderId="2" xfId="5" applyNumberFormat="1" applyFont="1" applyFill="1" applyBorder="1" applyAlignment="1">
      <alignment horizontal="center" vertical="center" wrapText="1"/>
    </xf>
    <xf numFmtId="178" fontId="36" fillId="0" borderId="18" xfId="5" applyNumberFormat="1" applyFont="1" applyFill="1" applyBorder="1" applyAlignment="1">
      <alignment horizontal="center" vertical="center" wrapText="1"/>
    </xf>
    <xf numFmtId="178" fontId="36" fillId="0" borderId="22" xfId="5" applyNumberFormat="1" applyFont="1" applyFill="1" applyBorder="1" applyAlignment="1">
      <alignment horizontal="center" vertical="center" wrapText="1"/>
    </xf>
    <xf numFmtId="178" fontId="36" fillId="0" borderId="2" xfId="5" applyNumberFormat="1" applyFont="1" applyFill="1" applyBorder="1" applyAlignment="1">
      <alignment horizontal="center" vertical="center" wrapText="1"/>
    </xf>
    <xf numFmtId="0" fontId="32" fillId="0" borderId="25" xfId="0" applyNumberFormat="1" applyFont="1" applyFill="1" applyBorder="1" applyAlignment="1">
      <alignment vertical="center" wrapText="1"/>
    </xf>
    <xf numFmtId="0" fontId="32" fillId="0" borderId="17" xfId="0" applyNumberFormat="1" applyFont="1" applyFill="1" applyBorder="1" applyAlignment="1">
      <alignment vertical="center" wrapText="1"/>
    </xf>
    <xf numFmtId="0" fontId="32" fillId="0" borderId="14" xfId="0" applyNumberFormat="1" applyFont="1" applyFill="1" applyBorder="1" applyAlignment="1">
      <alignment vertical="center" wrapText="1"/>
    </xf>
    <xf numFmtId="177" fontId="32" fillId="0" borderId="5" xfId="0" applyNumberFormat="1" applyFont="1" applyFill="1" applyBorder="1" applyAlignment="1">
      <alignment horizontal="distributed" vertical="center"/>
    </xf>
    <xf numFmtId="0" fontId="32" fillId="0" borderId="110" xfId="0" applyFont="1" applyFill="1" applyBorder="1" applyAlignment="1">
      <alignment horizontal="center" vertical="top" wrapText="1"/>
    </xf>
    <xf numFmtId="0" fontId="31" fillId="0" borderId="110" xfId="0" applyFont="1" applyFill="1" applyBorder="1" applyAlignment="1">
      <alignment horizontal="center" vertical="top" wrapText="1"/>
    </xf>
    <xf numFmtId="0" fontId="31" fillId="0" borderId="112" xfId="0" applyFont="1" applyFill="1" applyBorder="1" applyAlignment="1">
      <alignment horizontal="center" vertical="top" wrapText="1"/>
    </xf>
    <xf numFmtId="0" fontId="58" fillId="0" borderId="43" xfId="0" applyFont="1" applyBorder="1" applyAlignment="1">
      <alignment horizontal="justify" vertical="center" wrapText="1"/>
    </xf>
    <xf numFmtId="0" fontId="58" fillId="0" borderId="47" xfId="0" applyFont="1" applyBorder="1" applyAlignment="1">
      <alignment horizontal="justify" vertical="center" wrapText="1"/>
    </xf>
    <xf numFmtId="0" fontId="31" fillId="0" borderId="109" xfId="0" applyFont="1" applyBorder="1" applyAlignment="1">
      <alignment horizontal="right" vertical="center" wrapText="1"/>
    </xf>
    <xf numFmtId="0" fontId="31" fillId="0" borderId="9" xfId="0" applyFont="1" applyBorder="1" applyAlignment="1">
      <alignment horizontal="right" vertical="center" wrapText="1"/>
    </xf>
    <xf numFmtId="0" fontId="32" fillId="2" borderId="110" xfId="0" applyFont="1" applyFill="1" applyBorder="1" applyAlignment="1">
      <alignment horizontal="center" vertical="top" wrapText="1"/>
    </xf>
    <xf numFmtId="0" fontId="31" fillId="2" borderId="110" xfId="0" applyFont="1" applyFill="1" applyBorder="1" applyAlignment="1">
      <alignment horizontal="center" vertical="top" wrapText="1"/>
    </xf>
    <xf numFmtId="0" fontId="33" fillId="0" borderId="52" xfId="0" applyFont="1" applyBorder="1" applyAlignment="1">
      <alignment horizontal="justify" vertical="center" wrapText="1"/>
    </xf>
    <xf numFmtId="0" fontId="32" fillId="0" borderId="45" xfId="0" applyFont="1" applyBorder="1" applyAlignment="1">
      <alignment horizontal="center" vertical="center" wrapText="1"/>
    </xf>
    <xf numFmtId="0" fontId="32" fillId="0" borderId="44" xfId="0" applyFont="1" applyBorder="1" applyAlignment="1">
      <alignment horizontal="center" vertical="center" wrapText="1"/>
    </xf>
    <xf numFmtId="0" fontId="32" fillId="0" borderId="58" xfId="0" applyFont="1" applyBorder="1" applyAlignment="1">
      <alignment horizontal="center" vertical="center" wrapText="1"/>
    </xf>
    <xf numFmtId="0" fontId="32" fillId="0" borderId="25" xfId="0" applyNumberFormat="1" applyFont="1" applyFill="1" applyBorder="1" applyAlignment="1">
      <alignment horizontal="right" vertical="center" wrapText="1"/>
    </xf>
    <xf numFmtId="0" fontId="32" fillId="0" borderId="17" xfId="0" applyNumberFormat="1" applyFont="1" applyFill="1" applyBorder="1" applyAlignment="1">
      <alignment horizontal="right" vertical="center" wrapText="1"/>
    </xf>
    <xf numFmtId="0" fontId="32" fillId="0" borderId="14" xfId="0" applyNumberFormat="1" applyFont="1" applyFill="1" applyBorder="1" applyAlignment="1">
      <alignment horizontal="right" vertical="center" wrapText="1"/>
    </xf>
    <xf numFmtId="0" fontId="37" fillId="0" borderId="0" xfId="0" applyNumberFormat="1" applyFont="1" applyFill="1" applyAlignment="1">
      <alignment horizontal="right" vertical="center"/>
    </xf>
    <xf numFmtId="0" fontId="31" fillId="0" borderId="45" xfId="0" applyFont="1" applyBorder="1" applyAlignment="1">
      <alignment horizontal="center" vertical="center" wrapText="1"/>
    </xf>
    <xf numFmtId="0" fontId="31" fillId="0" borderId="44"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6" xfId="0" applyFont="1" applyBorder="1" applyAlignment="1">
      <alignment horizontal="center" vertical="center" wrapText="1"/>
    </xf>
    <xf numFmtId="0" fontId="33" fillId="0" borderId="49" xfId="0" applyFont="1" applyBorder="1" applyAlignment="1">
      <alignment horizontal="center" vertical="center" wrapText="1"/>
    </xf>
    <xf numFmtId="0" fontId="33" fillId="0" borderId="55" xfId="0" applyFont="1" applyBorder="1" applyAlignment="1">
      <alignment horizontal="center" vertical="center" wrapText="1"/>
    </xf>
    <xf numFmtId="0" fontId="33" fillId="0" borderId="48" xfId="0" applyFont="1" applyBorder="1" applyAlignment="1">
      <alignment horizontal="center" vertical="center" wrapText="1"/>
    </xf>
    <xf numFmtId="0" fontId="33" fillId="0" borderId="51"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40" xfId="0" applyFont="1" applyBorder="1" applyAlignment="1">
      <alignment horizontal="center" vertical="center" wrapText="1"/>
    </xf>
    <xf numFmtId="0" fontId="85" fillId="0" borderId="83" xfId="17" applyFont="1" applyBorder="1" applyAlignment="1">
      <alignment horizontal="left" vertical="top" wrapText="1"/>
    </xf>
    <xf numFmtId="0" fontId="85" fillId="0" borderId="75" xfId="17" applyFont="1" applyBorder="1" applyAlignment="1">
      <alignment horizontal="left" vertical="top" wrapText="1"/>
    </xf>
    <xf numFmtId="0" fontId="85" fillId="0" borderId="70" xfId="17" applyFont="1" applyBorder="1" applyAlignment="1">
      <alignment horizontal="left" wrapText="1"/>
    </xf>
    <xf numFmtId="0" fontId="85" fillId="0" borderId="71" xfId="17" applyFont="1" applyBorder="1" applyAlignment="1">
      <alignment horizontal="left" wrapText="1"/>
    </xf>
    <xf numFmtId="0" fontId="85" fillId="0" borderId="75" xfId="17" applyFont="1" applyBorder="1" applyAlignment="1">
      <alignment horizontal="left" wrapText="1"/>
    </xf>
    <xf numFmtId="0" fontId="85" fillId="0" borderId="76" xfId="17" applyFont="1" applyBorder="1" applyAlignment="1">
      <alignment horizontal="left" wrapText="1"/>
    </xf>
    <xf numFmtId="0" fontId="85" fillId="0" borderId="72" xfId="17" applyFont="1" applyBorder="1" applyAlignment="1">
      <alignment horizontal="center" wrapText="1"/>
    </xf>
    <xf numFmtId="0" fontId="85" fillId="0" borderId="77" xfId="17" applyFont="1" applyBorder="1" applyAlignment="1">
      <alignment horizontal="center" wrapText="1"/>
    </xf>
    <xf numFmtId="0" fontId="85" fillId="0" borderId="70" xfId="17" applyFont="1" applyBorder="1" applyAlignment="1">
      <alignment horizontal="left" vertical="top" wrapText="1"/>
    </xf>
    <xf numFmtId="0" fontId="85" fillId="0" borderId="84" xfId="17" applyFont="1" applyBorder="1" applyAlignment="1">
      <alignment horizontal="left" vertical="top" wrapText="1"/>
    </xf>
    <xf numFmtId="0" fontId="41" fillId="0" borderId="20" xfId="0" applyNumberFormat="1" applyFont="1" applyFill="1" applyBorder="1" applyAlignment="1">
      <alignment horizontal="left" vertical="center" wrapText="1"/>
    </xf>
    <xf numFmtId="0" fontId="41" fillId="0" borderId="15" xfId="0" applyNumberFormat="1" applyFont="1" applyFill="1" applyBorder="1" applyAlignment="1">
      <alignment horizontal="left" vertical="center" wrapText="1"/>
    </xf>
    <xf numFmtId="0" fontId="41" fillId="0" borderId="20" xfId="0" applyNumberFormat="1" applyFont="1" applyFill="1" applyBorder="1" applyAlignment="1">
      <alignment horizontal="right" vertical="center" wrapText="1"/>
    </xf>
    <xf numFmtId="0" fontId="41" fillId="0" borderId="7" xfId="0" applyNumberFormat="1" applyFont="1" applyFill="1" applyBorder="1" applyAlignment="1">
      <alignment horizontal="right" vertical="center"/>
    </xf>
    <xf numFmtId="0" fontId="41" fillId="0" borderId="16" xfId="0" applyNumberFormat="1" applyFont="1" applyFill="1" applyBorder="1" applyAlignment="1">
      <alignment horizontal="center" vertical="center" wrapText="1"/>
    </xf>
    <xf numFmtId="0" fontId="41" fillId="0" borderId="18" xfId="0" applyNumberFormat="1" applyFont="1" applyFill="1" applyBorder="1" applyAlignment="1">
      <alignment horizontal="center" vertical="center" wrapText="1"/>
    </xf>
    <xf numFmtId="0" fontId="41" fillId="0" borderId="22" xfId="0" applyNumberFormat="1" applyFont="1" applyFill="1" applyBorder="1" applyAlignment="1">
      <alignment horizontal="center" vertical="center" wrapText="1"/>
    </xf>
    <xf numFmtId="0" fontId="41" fillId="0" borderId="20" xfId="0" applyNumberFormat="1" applyFont="1" applyFill="1" applyBorder="1" applyAlignment="1">
      <alignment horizontal="center" vertical="center" wrapText="1"/>
    </xf>
    <xf numFmtId="0" fontId="41" fillId="0" borderId="15" xfId="0" applyNumberFormat="1" applyFont="1" applyFill="1" applyBorder="1" applyAlignment="1">
      <alignment horizontal="center" vertical="center" wrapText="1"/>
    </xf>
    <xf numFmtId="0" fontId="41" fillId="0" borderId="8" xfId="0" applyNumberFormat="1" applyFont="1" applyFill="1" applyBorder="1" applyAlignment="1">
      <alignment horizontal="center" vertical="center" wrapText="1"/>
    </xf>
    <xf numFmtId="0" fontId="41" fillId="0" borderId="26" xfId="0" applyNumberFormat="1" applyFont="1" applyFill="1" applyBorder="1" applyAlignment="1">
      <alignment horizontal="center" vertical="center" wrapText="1"/>
    </xf>
    <xf numFmtId="0" fontId="41" fillId="0" borderId="4" xfId="0" applyNumberFormat="1" applyFont="1" applyFill="1" applyBorder="1" applyAlignment="1">
      <alignment horizontal="center" vertical="center" wrapText="1"/>
    </xf>
    <xf numFmtId="0" fontId="41" fillId="0" borderId="24" xfId="0" applyNumberFormat="1" applyFont="1" applyFill="1" applyBorder="1" applyAlignment="1">
      <alignment horizontal="center" vertical="center" wrapText="1"/>
    </xf>
    <xf numFmtId="0" fontId="41" fillId="0" borderId="25" xfId="0" applyNumberFormat="1" applyFont="1" applyFill="1" applyBorder="1" applyAlignment="1">
      <alignment horizontal="center" vertical="center" wrapText="1"/>
    </xf>
    <xf numFmtId="0" fontId="41" fillId="0" borderId="12" xfId="0" applyNumberFormat="1" applyFont="1" applyFill="1" applyBorder="1" applyAlignment="1">
      <alignment horizontal="center" vertical="center" wrapText="1"/>
    </xf>
    <xf numFmtId="0" fontId="41" fillId="0" borderId="1" xfId="0" applyNumberFormat="1" applyFont="1" applyFill="1" applyBorder="1" applyAlignment="1">
      <alignment horizontal="center" vertical="center" wrapText="1"/>
    </xf>
    <xf numFmtId="0" fontId="41" fillId="0" borderId="17" xfId="0" applyNumberFormat="1" applyFont="1" applyFill="1" applyBorder="1" applyAlignment="1">
      <alignment horizontal="center" vertical="center" wrapText="1"/>
    </xf>
    <xf numFmtId="0" fontId="41" fillId="0" borderId="0" xfId="0" applyNumberFormat="1" applyFont="1" applyFill="1" applyBorder="1" applyAlignment="1">
      <alignment horizontal="center" vertical="center" wrapText="1"/>
    </xf>
    <xf numFmtId="0" fontId="41" fillId="0" borderId="2" xfId="0" applyNumberFormat="1" applyFont="1" applyFill="1" applyBorder="1" applyAlignment="1">
      <alignment horizontal="center" vertical="center" wrapText="1"/>
    </xf>
    <xf numFmtId="0" fontId="41" fillId="0" borderId="14" xfId="0" applyNumberFormat="1" applyFont="1" applyFill="1" applyBorder="1" applyAlignment="1">
      <alignment horizontal="center" vertical="center" wrapText="1"/>
    </xf>
    <xf numFmtId="0" fontId="41" fillId="0" borderId="21" xfId="0" applyNumberFormat="1" applyFont="1" applyFill="1" applyBorder="1" applyAlignment="1">
      <alignment horizontal="center" vertical="center" wrapText="1"/>
    </xf>
    <xf numFmtId="0" fontId="41" fillId="0" borderId="3" xfId="0" applyNumberFormat="1" applyFont="1" applyFill="1" applyBorder="1" applyAlignment="1">
      <alignment horizontal="center" vertical="center" wrapText="1"/>
    </xf>
    <xf numFmtId="0" fontId="41" fillId="0" borderId="20" xfId="0" applyNumberFormat="1" applyFont="1" applyFill="1" applyBorder="1" applyAlignment="1">
      <alignment horizontal="center" vertical="center"/>
    </xf>
    <xf numFmtId="0" fontId="41" fillId="0" borderId="15" xfId="0" applyNumberFormat="1" applyFont="1" applyFill="1" applyBorder="1" applyAlignment="1">
      <alignment horizontal="center" vertical="center"/>
    </xf>
    <xf numFmtId="0" fontId="41" fillId="0" borderId="13" xfId="0" applyNumberFormat="1" applyFont="1" applyFill="1" applyBorder="1" applyAlignment="1">
      <alignment horizontal="center" vertical="center" wrapText="1"/>
    </xf>
    <xf numFmtId="0" fontId="41" fillId="0" borderId="43" xfId="0" applyFont="1" applyBorder="1" applyAlignment="1">
      <alignment horizontal="center" vertical="center"/>
    </xf>
    <xf numFmtId="0" fontId="41" fillId="0" borderId="47" xfId="0" applyFont="1" applyBorder="1" applyAlignment="1">
      <alignment horizontal="center" vertical="center"/>
    </xf>
    <xf numFmtId="0" fontId="41" fillId="0" borderId="45" xfId="0" applyFont="1" applyBorder="1" applyAlignment="1">
      <alignment horizontal="left" vertical="center"/>
    </xf>
    <xf numFmtId="0" fontId="41" fillId="0" borderId="58" xfId="0" applyFont="1" applyBorder="1" applyAlignment="1">
      <alignment horizontal="left" vertical="center"/>
    </xf>
    <xf numFmtId="0" fontId="77" fillId="0" borderId="43" xfId="0" applyFont="1" applyBorder="1" applyAlignment="1">
      <alignment horizontal="center" vertical="center" wrapText="1"/>
    </xf>
    <xf numFmtId="0" fontId="77" fillId="0" borderId="37" xfId="0" applyFont="1" applyBorder="1" applyAlignment="1">
      <alignment horizontal="center" vertical="center" wrapText="1"/>
    </xf>
    <xf numFmtId="0" fontId="77" fillId="0" borderId="38" xfId="0" applyFont="1" applyBorder="1" applyAlignment="1">
      <alignment horizontal="center" vertical="center" wrapText="1"/>
    </xf>
    <xf numFmtId="0" fontId="77" fillId="0" borderId="39" xfId="0" applyFont="1" applyBorder="1" applyAlignment="1">
      <alignment horizontal="center" vertical="center"/>
    </xf>
    <xf numFmtId="0" fontId="77" fillId="0" borderId="59" xfId="0" applyFont="1" applyBorder="1" applyAlignment="1">
      <alignment horizontal="center" vertical="center"/>
    </xf>
    <xf numFmtId="0" fontId="77" fillId="0" borderId="53" xfId="0" applyFont="1" applyBorder="1" applyAlignment="1">
      <alignment horizontal="center" vertical="center"/>
    </xf>
    <xf numFmtId="0" fontId="77" fillId="0" borderId="60" xfId="0" applyFont="1" applyBorder="1" applyAlignment="1">
      <alignment horizontal="center" vertical="center"/>
    </xf>
    <xf numFmtId="0" fontId="77" fillId="0" borderId="56" xfId="0" applyFont="1" applyBorder="1" applyAlignment="1">
      <alignment horizontal="center" vertical="center" wrapText="1"/>
    </xf>
    <xf numFmtId="0" fontId="77" fillId="0" borderId="44" xfId="0" applyFont="1" applyBorder="1" applyAlignment="1">
      <alignment horizontal="center" vertical="center" wrapText="1"/>
    </xf>
    <xf numFmtId="0" fontId="77" fillId="0" borderId="54" xfId="0" applyFont="1" applyBorder="1" applyAlignment="1">
      <alignment horizontal="center" vertical="center" wrapText="1"/>
    </xf>
    <xf numFmtId="0" fontId="77" fillId="0" borderId="42" xfId="0" applyFont="1" applyBorder="1" applyAlignment="1">
      <alignment horizontal="center" vertical="center" wrapText="1"/>
    </xf>
    <xf numFmtId="0" fontId="77" fillId="0" borderId="0" xfId="0" applyFont="1" applyBorder="1" applyAlignment="1">
      <alignment horizontal="center" vertical="center" wrapText="1"/>
    </xf>
    <xf numFmtId="0" fontId="77" fillId="0" borderId="46" xfId="0" applyFont="1" applyBorder="1" applyAlignment="1">
      <alignment horizontal="center" vertical="center" wrapText="1"/>
    </xf>
    <xf numFmtId="0" fontId="77" fillId="0" borderId="123" xfId="0" applyFont="1" applyBorder="1" applyAlignment="1">
      <alignment horizontal="center" vertical="center" wrapText="1"/>
    </xf>
    <xf numFmtId="0" fontId="77" fillId="0" borderId="48" xfId="0" applyFont="1" applyBorder="1" applyAlignment="1">
      <alignment horizontal="center" vertical="center" wrapText="1"/>
    </xf>
    <xf numFmtId="0" fontId="77" fillId="0" borderId="55" xfId="0" applyFont="1" applyBorder="1" applyAlignment="1">
      <alignment horizontal="center" vertical="center" wrapText="1"/>
    </xf>
    <xf numFmtId="0" fontId="41" fillId="0" borderId="44" xfId="0" applyFont="1" applyBorder="1" applyAlignment="1">
      <alignment horizontal="left" vertical="center"/>
    </xf>
    <xf numFmtId="0" fontId="85" fillId="0" borderId="83" xfId="18" applyFont="1" applyBorder="1" applyAlignment="1">
      <alignment horizontal="left" vertical="top" wrapText="1"/>
    </xf>
    <xf numFmtId="0" fontId="85" fillId="0" borderId="75" xfId="18" applyFont="1" applyBorder="1" applyAlignment="1">
      <alignment horizontal="left" vertical="top" wrapText="1"/>
    </xf>
    <xf numFmtId="0" fontId="85" fillId="0" borderId="84" xfId="18" applyFont="1" applyBorder="1" applyAlignment="1">
      <alignment horizontal="left" vertical="top" wrapText="1"/>
    </xf>
    <xf numFmtId="0" fontId="85" fillId="0" borderId="70" xfId="18" applyFont="1" applyBorder="1" applyAlignment="1">
      <alignment horizontal="left" wrapText="1"/>
    </xf>
    <xf numFmtId="0" fontId="85" fillId="0" borderId="71" xfId="18" applyFont="1" applyBorder="1" applyAlignment="1">
      <alignment horizontal="left" wrapText="1"/>
    </xf>
    <xf numFmtId="0" fontId="85" fillId="0" borderId="75" xfId="18" applyFont="1" applyBorder="1" applyAlignment="1">
      <alignment horizontal="left" wrapText="1"/>
    </xf>
    <xf numFmtId="0" fontId="85" fillId="0" borderId="76" xfId="18" applyFont="1" applyBorder="1" applyAlignment="1">
      <alignment horizontal="left" wrapText="1"/>
    </xf>
    <xf numFmtId="0" fontId="85" fillId="0" borderId="70" xfId="18" applyFont="1" applyBorder="1" applyAlignment="1">
      <alignment horizontal="left" vertical="top" wrapText="1"/>
    </xf>
    <xf numFmtId="0" fontId="63" fillId="0" borderId="8" xfId="0" applyNumberFormat="1" applyFont="1" applyFill="1" applyBorder="1" applyAlignment="1">
      <alignment horizontal="center" vertical="center" wrapText="1"/>
    </xf>
    <xf numFmtId="0" fontId="69" fillId="0" borderId="16" xfId="0" applyFont="1" applyBorder="1" applyAlignment="1">
      <alignment horizontal="center" vertical="center" wrapText="1"/>
    </xf>
    <xf numFmtId="0" fontId="69" fillId="0" borderId="17" xfId="0" applyFont="1" applyBorder="1" applyAlignment="1">
      <alignment horizontal="center" vertical="center" wrapText="1"/>
    </xf>
    <xf numFmtId="0" fontId="69" fillId="0" borderId="14" xfId="0" applyFont="1" applyBorder="1" applyAlignment="1">
      <alignment horizontal="center" vertical="center" wrapText="1"/>
    </xf>
    <xf numFmtId="0" fontId="69" fillId="0" borderId="13" xfId="0" applyFont="1" applyBorder="1" applyAlignment="1">
      <alignment horizontal="center" vertical="center" wrapText="1"/>
    </xf>
    <xf numFmtId="0" fontId="69" fillId="0" borderId="20" xfId="0" applyFont="1" applyBorder="1" applyAlignment="1">
      <alignment horizontal="center" vertical="center" wrapText="1"/>
    </xf>
    <xf numFmtId="0" fontId="69" fillId="0" borderId="15" xfId="0" applyFont="1" applyBorder="1" applyAlignment="1">
      <alignment horizontal="center" vertical="center" wrapText="1"/>
    </xf>
    <xf numFmtId="0" fontId="69" fillId="0" borderId="8" xfId="0" applyFont="1" applyBorder="1" applyAlignment="1">
      <alignment horizontal="center" vertical="center" wrapText="1"/>
    </xf>
    <xf numFmtId="0" fontId="40" fillId="0" borderId="26" xfId="0" applyNumberFormat="1" applyFont="1" applyFill="1" applyBorder="1" applyAlignment="1">
      <alignment horizontal="center" vertical="center" wrapText="1"/>
    </xf>
    <xf numFmtId="0" fontId="40" fillId="0" borderId="4" xfId="0" applyNumberFormat="1" applyFont="1" applyFill="1" applyBorder="1" applyAlignment="1">
      <alignment horizontal="center" vertical="center" wrapText="1"/>
    </xf>
    <xf numFmtId="0" fontId="69" fillId="0" borderId="26" xfId="0" applyFont="1" applyBorder="1" applyAlignment="1">
      <alignment horizontal="center" vertical="center" wrapText="1"/>
    </xf>
    <xf numFmtId="0" fontId="69" fillId="0" borderId="24" xfId="0" applyFont="1" applyBorder="1" applyAlignment="1">
      <alignment horizontal="center" vertical="center" wrapText="1"/>
    </xf>
    <xf numFmtId="0" fontId="69" fillId="0" borderId="4" xfId="0" applyFont="1" applyBorder="1" applyAlignment="1">
      <alignment horizontal="center" vertical="center" wrapText="1"/>
    </xf>
    <xf numFmtId="0" fontId="41" fillId="0" borderId="23" xfId="0" applyNumberFormat="1" applyFont="1" applyFill="1" applyBorder="1" applyAlignment="1">
      <alignment horizontal="center" vertical="center" wrapText="1"/>
    </xf>
    <xf numFmtId="0" fontId="40" fillId="0" borderId="24" xfId="0" applyNumberFormat="1" applyFont="1" applyFill="1" applyBorder="1" applyAlignment="1">
      <alignment horizontal="center" vertical="center" wrapText="1"/>
    </xf>
    <xf numFmtId="0" fontId="40" fillId="0" borderId="16" xfId="0" applyNumberFormat="1" applyFont="1" applyFill="1" applyBorder="1" applyAlignment="1">
      <alignment horizontal="center" vertical="center" wrapText="1"/>
    </xf>
    <xf numFmtId="0" fontId="40" fillId="0" borderId="20" xfId="0" applyNumberFormat="1" applyFont="1" applyFill="1" applyBorder="1" applyAlignment="1">
      <alignment horizontal="center" vertical="center" wrapText="1"/>
    </xf>
    <xf numFmtId="41" fontId="32" fillId="0" borderId="5" xfId="0" applyNumberFormat="1" applyFont="1" applyFill="1" applyBorder="1" applyAlignment="1">
      <alignment horizontal="right"/>
    </xf>
    <xf numFmtId="0" fontId="40" fillId="0" borderId="18" xfId="0" applyNumberFormat="1" applyFont="1" applyFill="1" applyBorder="1" applyAlignment="1">
      <alignment horizontal="center" vertical="center" wrapText="1"/>
    </xf>
    <xf numFmtId="0" fontId="40" fillId="0" borderId="15" xfId="0" applyNumberFormat="1" applyFont="1" applyFill="1" applyBorder="1" applyAlignment="1">
      <alignment horizontal="center" vertical="center" wrapText="1"/>
    </xf>
    <xf numFmtId="0" fontId="40" fillId="0" borderId="22" xfId="0" applyNumberFormat="1" applyFont="1" applyFill="1" applyBorder="1" applyAlignment="1">
      <alignment horizontal="center" vertical="center" wrapText="1"/>
    </xf>
    <xf numFmtId="0" fontId="40" fillId="0" borderId="17" xfId="0" applyNumberFormat="1" applyFont="1" applyFill="1" applyBorder="1" applyAlignment="1">
      <alignment horizontal="center" vertical="center" wrapText="1"/>
    </xf>
    <xf numFmtId="0" fontId="40" fillId="0" borderId="14" xfId="0" applyNumberFormat="1" applyFont="1" applyFill="1" applyBorder="1" applyAlignment="1">
      <alignment horizontal="center" vertical="center" wrapText="1"/>
    </xf>
    <xf numFmtId="177" fontId="32" fillId="0" borderId="12" xfId="0" applyNumberFormat="1" applyFont="1" applyFill="1" applyBorder="1" applyAlignment="1">
      <alignment horizontal="left" vertical="top"/>
    </xf>
    <xf numFmtId="0" fontId="85" fillId="0" borderId="70" xfId="39" applyFont="1" applyBorder="1" applyAlignment="1">
      <alignment horizontal="left" wrapText="1"/>
    </xf>
    <xf numFmtId="0" fontId="85" fillId="0" borderId="71" xfId="39" applyFont="1" applyBorder="1" applyAlignment="1">
      <alignment horizontal="left" wrapText="1"/>
    </xf>
    <xf numFmtId="0" fontId="85" fillId="0" borderId="75" xfId="39" applyFont="1" applyBorder="1" applyAlignment="1">
      <alignment horizontal="left" wrapText="1"/>
    </xf>
    <xf numFmtId="0" fontId="85" fillId="0" borderId="76" xfId="39" applyFont="1" applyBorder="1" applyAlignment="1">
      <alignment horizontal="left" wrapText="1"/>
    </xf>
    <xf numFmtId="0" fontId="85" fillId="0" borderId="70" xfId="39" applyFont="1" applyBorder="1" applyAlignment="1">
      <alignment horizontal="left" vertical="top" wrapText="1"/>
    </xf>
    <xf numFmtId="0" fontId="85" fillId="0" borderId="83" xfId="39" applyFont="1" applyBorder="1" applyAlignment="1">
      <alignment horizontal="left" vertical="top" wrapText="1"/>
    </xf>
    <xf numFmtId="0" fontId="85" fillId="0" borderId="84" xfId="39" applyFont="1" applyBorder="1" applyAlignment="1">
      <alignment horizontal="left" vertical="top" wrapText="1"/>
    </xf>
    <xf numFmtId="0" fontId="85" fillId="0" borderId="75" xfId="39" applyFont="1" applyBorder="1" applyAlignment="1">
      <alignment horizontal="left" vertical="top" wrapText="1"/>
    </xf>
    <xf numFmtId="177" fontId="49" fillId="0" borderId="0" xfId="0" applyNumberFormat="1" applyFont="1" applyFill="1" applyBorder="1" applyAlignment="1">
      <alignment horizontal="distributed" vertical="center"/>
    </xf>
    <xf numFmtId="178" fontId="48" fillId="0" borderId="18" xfId="5" applyNumberFormat="1" applyFont="1" applyFill="1" applyBorder="1" applyAlignment="1">
      <alignment horizontal="center" vertical="center" wrapText="1"/>
    </xf>
    <xf numFmtId="178" fontId="48" fillId="0" borderId="22" xfId="5" applyNumberFormat="1" applyFont="1" applyFill="1" applyBorder="1" applyAlignment="1">
      <alignment horizontal="center" vertical="center" wrapText="1"/>
    </xf>
    <xf numFmtId="178" fontId="40" fillId="0" borderId="18" xfId="5" applyNumberFormat="1" applyFont="1" applyFill="1" applyBorder="1" applyAlignment="1">
      <alignment horizontal="center" vertical="center" wrapText="1"/>
    </xf>
    <xf numFmtId="178" fontId="40" fillId="0" borderId="22" xfId="5" applyNumberFormat="1" applyFont="1" applyFill="1" applyBorder="1" applyAlignment="1">
      <alignment horizontal="center" vertical="center" wrapText="1"/>
    </xf>
    <xf numFmtId="0" fontId="34" fillId="0" borderId="125" xfId="0" applyFont="1" applyBorder="1" applyAlignment="1">
      <alignment horizontal="center" vertical="center"/>
    </xf>
    <xf numFmtId="0" fontId="34" fillId="0" borderId="124" xfId="0" applyFont="1" applyBorder="1" applyAlignment="1">
      <alignment horizontal="center" vertical="center"/>
    </xf>
    <xf numFmtId="0" fontId="34" fillId="0" borderId="63" xfId="0" applyFont="1" applyBorder="1" applyAlignment="1">
      <alignment horizontal="center" vertical="center"/>
    </xf>
    <xf numFmtId="0" fontId="34" fillId="0" borderId="62" xfId="0" applyFont="1" applyBorder="1" applyAlignment="1">
      <alignment horizontal="center" vertical="center"/>
    </xf>
    <xf numFmtId="0" fontId="32" fillId="0" borderId="12" xfId="8" applyNumberFormat="1" applyFont="1" applyFill="1" applyBorder="1" applyAlignment="1">
      <alignment horizontal="distributed" vertical="center" wrapText="1"/>
    </xf>
    <xf numFmtId="0" fontId="32" fillId="0" borderId="0" xfId="8" applyNumberFormat="1" applyFont="1" applyFill="1" applyBorder="1" applyAlignment="1">
      <alignment horizontal="distributed" vertical="center" wrapText="1"/>
    </xf>
    <xf numFmtId="0" fontId="32" fillId="0" borderId="21" xfId="8" applyNumberFormat="1" applyFont="1" applyFill="1" applyBorder="1" applyAlignment="1">
      <alignment horizontal="distributed" vertical="center" wrapText="1"/>
    </xf>
    <xf numFmtId="0" fontId="32" fillId="0" borderId="25" xfId="8" applyNumberFormat="1" applyFont="1" applyFill="1" applyBorder="1" applyAlignment="1">
      <alignment horizontal="center" vertical="center" wrapText="1"/>
    </xf>
    <xf numFmtId="0" fontId="32" fillId="0" borderId="1" xfId="8" applyNumberFormat="1" applyFont="1" applyFill="1" applyBorder="1" applyAlignment="1">
      <alignment horizontal="center" vertical="center" wrapText="1"/>
    </xf>
    <xf numFmtId="0" fontId="32" fillId="0" borderId="17" xfId="8" applyNumberFormat="1" applyFont="1" applyFill="1" applyBorder="1" applyAlignment="1">
      <alignment horizontal="center" vertical="center" wrapText="1"/>
    </xf>
    <xf numFmtId="0" fontId="32" fillId="0" borderId="2" xfId="8" applyNumberFormat="1" applyFont="1" applyFill="1" applyBorder="1" applyAlignment="1">
      <alignment horizontal="center" vertical="center" wrapText="1"/>
    </xf>
    <xf numFmtId="0" fontId="32" fillId="0" borderId="14" xfId="8" applyNumberFormat="1" applyFont="1" applyFill="1" applyBorder="1" applyAlignment="1">
      <alignment horizontal="center" vertical="center" wrapText="1"/>
    </xf>
    <xf numFmtId="0" fontId="32" fillId="0" borderId="3" xfId="8" applyNumberFormat="1" applyFont="1" applyFill="1" applyBorder="1" applyAlignment="1">
      <alignment horizontal="center" vertical="center" wrapText="1"/>
    </xf>
    <xf numFmtId="0" fontId="32" fillId="0" borderId="12" xfId="8" applyNumberFormat="1" applyFont="1" applyFill="1" applyBorder="1" applyAlignment="1">
      <alignment horizontal="center" vertical="center" wrapText="1"/>
    </xf>
    <xf numFmtId="0" fontId="32" fillId="0" borderId="0" xfId="8" applyNumberFormat="1" applyFont="1" applyFill="1" applyBorder="1" applyAlignment="1">
      <alignment horizontal="center" vertical="center" wrapText="1"/>
    </xf>
    <xf numFmtId="0" fontId="32" fillId="0" borderId="21" xfId="8" applyNumberFormat="1" applyFont="1" applyFill="1" applyBorder="1" applyAlignment="1">
      <alignment horizontal="center" vertical="center" wrapText="1"/>
    </xf>
    <xf numFmtId="41" fontId="39" fillId="0" borderId="18" xfId="8" applyNumberFormat="1" applyFont="1" applyFill="1" applyBorder="1" applyAlignment="1">
      <alignment horizontal="distributed" vertical="center"/>
    </xf>
    <xf numFmtId="41" fontId="39" fillId="0" borderId="0" xfId="8" applyNumberFormat="1" applyFont="1" applyFill="1" applyBorder="1" applyAlignment="1">
      <alignment horizontal="distributed" vertical="center"/>
    </xf>
    <xf numFmtId="41" fontId="41" fillId="0" borderId="12" xfId="0" applyNumberFormat="1" applyFont="1" applyFill="1" applyBorder="1" applyAlignment="1">
      <alignment horizontal="left" vertical="top" wrapText="1"/>
    </xf>
    <xf numFmtId="0" fontId="85" fillId="0" borderId="83" xfId="47" applyFont="1" applyBorder="1" applyAlignment="1">
      <alignment horizontal="left" vertical="top" wrapText="1"/>
    </xf>
    <xf numFmtId="0" fontId="85" fillId="0" borderId="75" xfId="47" applyFont="1" applyBorder="1" applyAlignment="1">
      <alignment horizontal="left" vertical="top" wrapText="1"/>
    </xf>
    <xf numFmtId="0" fontId="85" fillId="0" borderId="84" xfId="47" applyFont="1" applyBorder="1" applyAlignment="1">
      <alignment horizontal="left" vertical="top" wrapText="1"/>
    </xf>
    <xf numFmtId="41" fontId="41" fillId="0" borderId="12" xfId="0" applyNumberFormat="1" applyFont="1" applyFill="1" applyBorder="1" applyAlignment="1">
      <alignment horizontal="left" vertical="center" wrapText="1"/>
    </xf>
    <xf numFmtId="41" fontId="41" fillId="0" borderId="12" xfId="0" applyNumberFormat="1" applyFont="1" applyFill="1" applyBorder="1" applyAlignment="1">
      <alignment horizontal="left" vertical="center"/>
    </xf>
    <xf numFmtId="0" fontId="85" fillId="0" borderId="70" xfId="47" applyFont="1" applyBorder="1" applyAlignment="1">
      <alignment horizontal="left" wrapText="1"/>
    </xf>
    <xf numFmtId="0" fontId="85" fillId="0" borderId="71" xfId="47" applyFont="1" applyBorder="1" applyAlignment="1">
      <alignment horizontal="left" wrapText="1"/>
    </xf>
    <xf numFmtId="0" fontId="85" fillId="0" borderId="75" xfId="47" applyFont="1" applyBorder="1" applyAlignment="1">
      <alignment horizontal="left" wrapText="1"/>
    </xf>
    <xf numFmtId="0" fontId="85" fillId="0" borderId="76" xfId="47" applyFont="1" applyBorder="1" applyAlignment="1">
      <alignment horizontal="left" wrapText="1"/>
    </xf>
    <xf numFmtId="0" fontId="85" fillId="0" borderId="70" xfId="47" applyFont="1" applyBorder="1" applyAlignment="1">
      <alignment horizontal="left" vertical="top" wrapText="1"/>
    </xf>
    <xf numFmtId="0" fontId="32" fillId="0" borderId="7" xfId="0" applyNumberFormat="1" applyFont="1" applyFill="1" applyBorder="1" applyAlignment="1">
      <alignment horizontal="distributed" vertical="center" wrapText="1"/>
    </xf>
    <xf numFmtId="41" fontId="41" fillId="0" borderId="12" xfId="0" applyNumberFormat="1" applyFont="1" applyFill="1" applyBorder="1" applyAlignment="1">
      <alignment horizontal="left" vertical="top"/>
    </xf>
    <xf numFmtId="0" fontId="85" fillId="0" borderId="83" xfId="48" applyFont="1" applyBorder="1" applyAlignment="1">
      <alignment horizontal="left" vertical="top" wrapText="1"/>
    </xf>
    <xf numFmtId="0" fontId="85" fillId="0" borderId="84" xfId="48" applyFont="1" applyBorder="1" applyAlignment="1">
      <alignment horizontal="left" vertical="top" wrapText="1"/>
    </xf>
    <xf numFmtId="41" fontId="37" fillId="0" borderId="0" xfId="0" applyNumberFormat="1" applyFont="1" applyFill="1" applyAlignment="1">
      <alignment horizontal="right" vertical="center"/>
    </xf>
    <xf numFmtId="41" fontId="37" fillId="0" borderId="0" xfId="0" applyNumberFormat="1" applyFont="1" applyFill="1" applyAlignment="1">
      <alignment horizontal="left" vertical="center"/>
    </xf>
    <xf numFmtId="0" fontId="31" fillId="0" borderId="11" xfId="0" applyNumberFormat="1" applyFont="1" applyFill="1" applyBorder="1" applyAlignment="1">
      <alignment horizontal="right" vertical="center" wrapText="1"/>
    </xf>
    <xf numFmtId="0" fontId="31" fillId="0" borderId="7" xfId="0" applyNumberFormat="1" applyFont="1" applyFill="1" applyBorder="1" applyAlignment="1">
      <alignment horizontal="right" vertical="center" wrapText="1"/>
    </xf>
    <xf numFmtId="0" fontId="85" fillId="0" borderId="70" xfId="48" applyFont="1" applyBorder="1" applyAlignment="1">
      <alignment horizontal="left" wrapText="1"/>
    </xf>
    <xf numFmtId="0" fontId="85" fillId="0" borderId="71" xfId="48" applyFont="1" applyBorder="1" applyAlignment="1">
      <alignment horizontal="left" wrapText="1"/>
    </xf>
    <xf numFmtId="0" fontId="85" fillId="0" borderId="75" xfId="48" applyFont="1" applyBorder="1" applyAlignment="1">
      <alignment horizontal="left" wrapText="1"/>
    </xf>
    <xf numFmtId="0" fontId="85" fillId="0" borderId="76" xfId="48" applyFont="1" applyBorder="1" applyAlignment="1">
      <alignment horizontal="left" wrapText="1"/>
    </xf>
    <xf numFmtId="0" fontId="85" fillId="0" borderId="70" xfId="48" applyFont="1" applyBorder="1" applyAlignment="1">
      <alignment horizontal="left" vertical="top" wrapText="1"/>
    </xf>
    <xf numFmtId="0" fontId="31" fillId="0" borderId="23" xfId="0" applyNumberFormat="1" applyFont="1" applyFill="1" applyBorder="1" applyAlignment="1">
      <alignment horizontal="center" vertical="center" wrapText="1"/>
    </xf>
    <xf numFmtId="0" fontId="31" fillId="0" borderId="24" xfId="0" applyNumberFormat="1" applyFont="1" applyFill="1" applyBorder="1" applyAlignment="1">
      <alignment horizontal="center" vertical="center" wrapText="1"/>
    </xf>
    <xf numFmtId="0" fontId="31" fillId="0" borderId="4" xfId="0" applyNumberFormat="1" applyFont="1" applyFill="1" applyBorder="1" applyAlignment="1">
      <alignment horizontal="center" vertical="center" wrapText="1"/>
    </xf>
    <xf numFmtId="0" fontId="31" fillId="0" borderId="26" xfId="0" applyNumberFormat="1" applyFont="1" applyFill="1" applyBorder="1" applyAlignment="1">
      <alignment horizontal="center" vertical="center" wrapText="1"/>
    </xf>
    <xf numFmtId="0" fontId="31" fillId="0" borderId="11" xfId="0" applyNumberFormat="1" applyFont="1" applyFill="1" applyBorder="1" applyAlignment="1">
      <alignment horizontal="center" vertical="center" wrapText="1"/>
    </xf>
    <xf numFmtId="0" fontId="31" fillId="0" borderId="7" xfId="0" applyNumberFormat="1" applyFont="1" applyFill="1" applyBorder="1" applyAlignment="1">
      <alignment horizontal="center" vertical="center" wrapText="1"/>
    </xf>
    <xf numFmtId="0" fontId="31" fillId="0" borderId="13"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2" fillId="0" borderId="7" xfId="0" applyNumberFormat="1" applyFont="1" applyFill="1" applyBorder="1" applyAlignment="1">
      <alignment horizontal="left" vertical="center" wrapText="1"/>
    </xf>
    <xf numFmtId="0" fontId="32" fillId="0" borderId="9" xfId="0" applyNumberFormat="1" applyFont="1" applyFill="1" applyBorder="1" applyAlignment="1">
      <alignment horizontal="left" vertical="center" wrapText="1"/>
    </xf>
    <xf numFmtId="0" fontId="31" fillId="0" borderId="15" xfId="0" applyNumberFormat="1" applyFont="1" applyFill="1" applyBorder="1" applyAlignment="1">
      <alignment horizontal="center" vertical="center" wrapText="1"/>
    </xf>
    <xf numFmtId="0" fontId="32" fillId="0" borderId="8" xfId="0" applyNumberFormat="1" applyFont="1" applyFill="1" applyBorder="1" applyAlignment="1">
      <alignment horizontal="center" vertical="center" wrapText="1"/>
    </xf>
    <xf numFmtId="0" fontId="31" fillId="0" borderId="8" xfId="0" applyNumberFormat="1" applyFont="1" applyFill="1" applyBorder="1" applyAlignment="1">
      <alignment horizontal="center" vertical="center" wrapText="1"/>
    </xf>
    <xf numFmtId="0" fontId="31" fillId="0" borderId="7" xfId="0" applyNumberFormat="1" applyFont="1" applyFill="1" applyBorder="1" applyAlignment="1">
      <alignment horizontal="left" vertical="center" wrapText="1"/>
    </xf>
    <xf numFmtId="0" fontId="31" fillId="0" borderId="9" xfId="0" applyNumberFormat="1" applyFont="1" applyFill="1" applyBorder="1" applyAlignment="1">
      <alignment horizontal="left" vertical="center" wrapText="1"/>
    </xf>
    <xf numFmtId="0" fontId="67" fillId="0" borderId="26" xfId="0" applyNumberFormat="1" applyFont="1" applyFill="1" applyBorder="1" applyAlignment="1">
      <alignment horizontal="center" vertical="center" wrapText="1"/>
    </xf>
    <xf numFmtId="0" fontId="67" fillId="0" borderId="4" xfId="0" applyNumberFormat="1" applyFont="1" applyFill="1" applyBorder="1" applyAlignment="1">
      <alignment horizontal="center" vertical="center" wrapText="1"/>
    </xf>
    <xf numFmtId="0" fontId="66" fillId="0" borderId="16" xfId="0" applyNumberFormat="1" applyFont="1" applyFill="1" applyBorder="1" applyAlignment="1">
      <alignment horizontal="center" vertical="center" wrapText="1"/>
    </xf>
    <xf numFmtId="0" fontId="67" fillId="0" borderId="14" xfId="0" applyNumberFormat="1" applyFont="1" applyFill="1" applyBorder="1" applyAlignment="1">
      <alignment horizontal="center" vertical="center" wrapText="1"/>
    </xf>
    <xf numFmtId="0" fontId="31" fillId="0" borderId="13" xfId="0" applyNumberFormat="1" applyFont="1" applyFill="1" applyBorder="1" applyAlignment="1">
      <alignment horizontal="center" vertical="center" shrinkToFit="1"/>
    </xf>
    <xf numFmtId="0" fontId="31" fillId="0" borderId="20" xfId="0" applyNumberFormat="1" applyFont="1" applyFill="1" applyBorder="1" applyAlignment="1">
      <alignment horizontal="center" vertical="center" shrinkToFit="1"/>
    </xf>
    <xf numFmtId="0" fontId="31" fillId="0" borderId="15" xfId="0" applyNumberFormat="1" applyFont="1" applyFill="1" applyBorder="1" applyAlignment="1">
      <alignment horizontal="center" vertical="center" shrinkToFit="1"/>
    </xf>
    <xf numFmtId="0" fontId="31" fillId="0" borderId="12" xfId="5" applyNumberFormat="1" applyFont="1" applyFill="1" applyBorder="1" applyAlignment="1">
      <alignment horizontal="distributed" vertical="center" wrapText="1"/>
    </xf>
    <xf numFmtId="0" fontId="31" fillId="0" borderId="0" xfId="5" applyNumberFormat="1" applyFont="1" applyFill="1" applyBorder="1" applyAlignment="1">
      <alignment horizontal="distributed" vertical="center" wrapText="1"/>
    </xf>
    <xf numFmtId="0" fontId="31" fillId="0" borderId="21" xfId="5" applyNumberFormat="1" applyFont="1" applyFill="1" applyBorder="1" applyAlignment="1">
      <alignment horizontal="distributed" vertical="center" wrapText="1"/>
    </xf>
    <xf numFmtId="41" fontId="41" fillId="0" borderId="0" xfId="0" applyNumberFormat="1" applyFont="1" applyFill="1" applyBorder="1" applyAlignment="1">
      <alignment horizontal="left" vertical="top" wrapText="1"/>
    </xf>
    <xf numFmtId="177" fontId="40" fillId="0" borderId="12" xfId="5" applyNumberFormat="1" applyFont="1" applyFill="1" applyBorder="1" applyAlignment="1">
      <alignment horizontal="left" vertical="top" wrapText="1"/>
    </xf>
    <xf numFmtId="0" fontId="32" fillId="0" borderId="39"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0" xfId="0" applyFont="1" applyBorder="1" applyAlignment="1">
      <alignment horizontal="center" vertical="center" wrapText="1"/>
    </xf>
    <xf numFmtId="0" fontId="32" fillId="0" borderId="5" xfId="0" applyFont="1" applyBorder="1" applyAlignment="1">
      <alignment horizontal="center" vertical="center" wrapText="1"/>
    </xf>
    <xf numFmtId="0" fontId="32" fillId="0" borderId="51" xfId="0" applyFont="1" applyBorder="1" applyAlignment="1">
      <alignment horizontal="center" vertical="center" wrapText="1"/>
    </xf>
    <xf numFmtId="177" fontId="31" fillId="0" borderId="25" xfId="0" applyNumberFormat="1" applyFont="1" applyFill="1" applyBorder="1" applyAlignment="1">
      <alignment horizontal="center" vertical="center" wrapText="1"/>
    </xf>
    <xf numFmtId="177" fontId="31" fillId="0" borderId="17" xfId="0" applyNumberFormat="1" applyFont="1" applyFill="1" applyBorder="1" applyAlignment="1">
      <alignment horizontal="center" vertical="center" wrapText="1"/>
    </xf>
    <xf numFmtId="177" fontId="31" fillId="0" borderId="14" xfId="0" applyNumberFormat="1" applyFont="1" applyFill="1" applyBorder="1" applyAlignment="1">
      <alignment horizontal="center" vertical="center" wrapText="1"/>
    </xf>
    <xf numFmtId="0" fontId="67" fillId="0" borderId="22" xfId="0" applyNumberFormat="1" applyFont="1" applyFill="1" applyBorder="1" applyAlignment="1">
      <alignment horizontal="center" vertical="center" wrapText="1"/>
    </xf>
    <xf numFmtId="0" fontId="67" fillId="0" borderId="3" xfId="0" applyNumberFormat="1" applyFont="1" applyFill="1" applyBorder="1" applyAlignment="1">
      <alignment horizontal="center" vertical="center" wrapText="1"/>
    </xf>
    <xf numFmtId="0" fontId="67" fillId="0" borderId="16" xfId="0" applyNumberFormat="1" applyFont="1" applyFill="1" applyBorder="1" applyAlignment="1">
      <alignment horizontal="center" vertical="center" wrapText="1"/>
    </xf>
    <xf numFmtId="0" fontId="85" fillId="0" borderId="75" xfId="48" applyFont="1" applyBorder="1" applyAlignment="1">
      <alignment horizontal="left" vertical="top" wrapText="1"/>
    </xf>
    <xf numFmtId="0" fontId="16" fillId="0" borderId="68" xfId="0" applyFont="1" applyBorder="1" applyAlignment="1">
      <alignment horizontal="center" vertical="center" wrapText="1"/>
    </xf>
    <xf numFmtId="0" fontId="16" fillId="0" borderId="37" xfId="0" applyFont="1" applyBorder="1" applyAlignment="1">
      <alignment horizontal="center" vertical="center" wrapText="1"/>
    </xf>
    <xf numFmtId="0" fontId="16" fillId="0" borderId="63" xfId="0" applyFont="1" applyBorder="1" applyAlignment="1">
      <alignment horizontal="center" vertical="center" wrapText="1"/>
    </xf>
    <xf numFmtId="0" fontId="16" fillId="0" borderId="47" xfId="0" applyFont="1" applyBorder="1" applyAlignment="1">
      <alignment horizontal="center" vertical="center" wrapText="1"/>
    </xf>
    <xf numFmtId="0" fontId="34" fillId="0" borderId="53" xfId="0" applyFont="1" applyBorder="1" applyAlignment="1">
      <alignment horizontal="center" vertical="center" wrapText="1"/>
    </xf>
    <xf numFmtId="0" fontId="34" fillId="0" borderId="60" xfId="0" applyFont="1" applyBorder="1" applyAlignment="1">
      <alignment horizontal="center" vertical="center" wrapText="1"/>
    </xf>
    <xf numFmtId="0" fontId="34" fillId="0" borderId="62" xfId="0" applyFont="1" applyBorder="1" applyAlignment="1">
      <alignment horizontal="center" vertical="center" wrapText="1"/>
    </xf>
    <xf numFmtId="0" fontId="32" fillId="0" borderId="12" xfId="5" applyNumberFormat="1" applyFont="1" applyFill="1" applyBorder="1" applyAlignment="1">
      <alignment horizontal="distributed" vertical="center" wrapText="1"/>
    </xf>
    <xf numFmtId="0" fontId="32" fillId="0" borderId="0" xfId="5" applyNumberFormat="1" applyFont="1" applyFill="1" applyBorder="1" applyAlignment="1">
      <alignment horizontal="distributed" vertical="center" wrapText="1"/>
    </xf>
    <xf numFmtId="0" fontId="32" fillId="0" borderId="21" xfId="5" applyNumberFormat="1" applyFont="1" applyFill="1" applyBorder="1" applyAlignment="1">
      <alignment horizontal="distributed" vertical="center" wrapText="1"/>
    </xf>
    <xf numFmtId="0" fontId="85" fillId="0" borderId="83" xfId="49" applyFont="1" applyBorder="1" applyAlignment="1">
      <alignment horizontal="left" vertical="top" wrapText="1"/>
    </xf>
    <xf numFmtId="0" fontId="85" fillId="0" borderId="84" xfId="49" applyFont="1" applyBorder="1" applyAlignment="1">
      <alignment horizontal="left" vertical="top" wrapText="1"/>
    </xf>
    <xf numFmtId="0" fontId="85" fillId="0" borderId="70" xfId="49" applyFont="1" applyBorder="1" applyAlignment="1">
      <alignment horizontal="left" wrapText="1"/>
    </xf>
    <xf numFmtId="0" fontId="85" fillId="0" borderId="71" xfId="49" applyFont="1" applyBorder="1" applyAlignment="1">
      <alignment horizontal="left" wrapText="1"/>
    </xf>
    <xf numFmtId="0" fontId="85" fillId="0" borderId="75" xfId="49" applyFont="1" applyBorder="1" applyAlignment="1">
      <alignment horizontal="left" wrapText="1"/>
    </xf>
    <xf numFmtId="0" fontId="85" fillId="0" borderId="76" xfId="49" applyFont="1" applyBorder="1" applyAlignment="1">
      <alignment horizontal="left" wrapText="1"/>
    </xf>
    <xf numFmtId="0" fontId="85" fillId="0" borderId="70" xfId="49" applyFont="1" applyBorder="1" applyAlignment="1">
      <alignment horizontal="left" vertical="top" wrapText="1"/>
    </xf>
    <xf numFmtId="177" fontId="41" fillId="0" borderId="12" xfId="0" applyNumberFormat="1" applyFont="1" applyFill="1" applyBorder="1" applyAlignment="1">
      <alignment horizontal="left" vertical="top" wrapText="1"/>
    </xf>
    <xf numFmtId="177" fontId="41" fillId="0" borderId="0" xfId="0" applyNumberFormat="1" applyFont="1" applyFill="1" applyBorder="1" applyAlignment="1">
      <alignment horizontal="left" vertical="top" wrapText="1"/>
    </xf>
    <xf numFmtId="177" fontId="39" fillId="0" borderId="18" xfId="0" applyNumberFormat="1" applyFont="1" applyFill="1" applyBorder="1" applyAlignment="1">
      <alignment horizontal="distributed" vertical="center"/>
    </xf>
    <xf numFmtId="0" fontId="31" fillId="0" borderId="22" xfId="0" applyNumberFormat="1" applyFont="1" applyFill="1" applyBorder="1" applyAlignment="1">
      <alignment horizontal="center" vertical="center" wrapText="1"/>
    </xf>
    <xf numFmtId="0" fontId="31" fillId="0" borderId="3" xfId="0" applyNumberFormat="1" applyFont="1" applyFill="1" applyBorder="1" applyAlignment="1">
      <alignment horizontal="center" vertical="center" wrapText="1"/>
    </xf>
    <xf numFmtId="0" fontId="31" fillId="0" borderId="16" xfId="0" applyNumberFormat="1" applyFont="1" applyFill="1" applyBorder="1" applyAlignment="1">
      <alignment horizontal="center" vertical="center" wrapText="1"/>
    </xf>
    <xf numFmtId="0" fontId="31" fillId="0" borderId="14" xfId="0" applyNumberFormat="1" applyFont="1" applyFill="1" applyBorder="1" applyAlignment="1">
      <alignment horizontal="center" vertical="center" wrapText="1"/>
    </xf>
    <xf numFmtId="177" fontId="37" fillId="0" borderId="0" xfId="0" applyNumberFormat="1" applyFont="1" applyFill="1" applyAlignment="1">
      <alignment horizontal="right" vertical="center"/>
    </xf>
    <xf numFmtId="177" fontId="37" fillId="0" borderId="0" xfId="0" applyNumberFormat="1" applyFont="1" applyFill="1" applyAlignment="1">
      <alignment horizontal="left" vertical="center"/>
    </xf>
    <xf numFmtId="0" fontId="31" fillId="0" borderId="4" xfId="0" applyNumberFormat="1" applyFont="1" applyFill="1" applyBorder="1" applyAlignment="1">
      <alignment horizontal="right" vertical="center" wrapText="1"/>
    </xf>
    <xf numFmtId="0" fontId="85" fillId="0" borderId="75" xfId="49" applyFont="1" applyBorder="1" applyAlignment="1">
      <alignment horizontal="left" vertical="top" wrapText="1"/>
    </xf>
    <xf numFmtId="0" fontId="31" fillId="0" borderId="9" xfId="0" applyNumberFormat="1" applyFont="1" applyFill="1" applyBorder="1" applyAlignment="1">
      <alignment horizontal="center" vertical="center" wrapText="1"/>
    </xf>
    <xf numFmtId="0" fontId="32" fillId="0" borderId="16" xfId="0" applyNumberFormat="1" applyFont="1" applyFill="1" applyBorder="1" applyAlignment="1">
      <alignment horizontal="center" vertical="center" wrapText="1"/>
    </xf>
    <xf numFmtId="0" fontId="32" fillId="0" borderId="26" xfId="0" applyNumberFormat="1" applyFont="1" applyFill="1" applyBorder="1" applyAlignment="1">
      <alignment horizontal="center" vertical="center" wrapText="1"/>
    </xf>
    <xf numFmtId="0" fontId="32" fillId="0" borderId="7" xfId="0" applyNumberFormat="1" applyFont="1" applyFill="1" applyBorder="1" applyAlignment="1">
      <alignment horizontal="left" vertical="center"/>
    </xf>
    <xf numFmtId="0" fontId="32" fillId="0" borderId="9" xfId="0" applyNumberFormat="1" applyFont="1" applyFill="1" applyBorder="1" applyAlignment="1">
      <alignment horizontal="right" vertical="center"/>
    </xf>
    <xf numFmtId="0" fontId="32" fillId="0" borderId="11" xfId="0" applyNumberFormat="1" applyFont="1" applyFill="1" applyBorder="1" applyAlignment="1">
      <alignment horizontal="right" vertical="center"/>
    </xf>
    <xf numFmtId="0" fontId="32" fillId="0" borderId="7" xfId="0" applyNumberFormat="1" applyFont="1" applyFill="1" applyBorder="1" applyAlignment="1">
      <alignment horizontal="right" vertical="center"/>
    </xf>
    <xf numFmtId="0" fontId="32" fillId="0" borderId="11" xfId="0" applyNumberFormat="1" applyFont="1" applyFill="1" applyBorder="1" applyAlignment="1">
      <alignment horizontal="center" vertical="center"/>
    </xf>
    <xf numFmtId="0" fontId="32" fillId="0" borderId="7" xfId="0" applyNumberFormat="1" applyFont="1" applyFill="1" applyBorder="1" applyAlignment="1">
      <alignment horizontal="center" vertical="center"/>
    </xf>
    <xf numFmtId="0" fontId="32" fillId="0" borderId="22" xfId="0" applyNumberFormat="1" applyFont="1" applyFill="1" applyBorder="1" applyAlignment="1">
      <alignment horizontal="center" vertical="center" wrapText="1"/>
    </xf>
    <xf numFmtId="0" fontId="33" fillId="0" borderId="12" xfId="0" applyFont="1" applyBorder="1" applyAlignment="1">
      <alignment horizontal="center" vertical="center" wrapText="1"/>
    </xf>
    <xf numFmtId="0" fontId="33" fillId="0" borderId="36" xfId="0" applyFont="1" applyBorder="1" applyAlignment="1">
      <alignment horizontal="center" vertical="center" wrapText="1"/>
    </xf>
    <xf numFmtId="0" fontId="31" fillId="0" borderId="17" xfId="0" applyNumberFormat="1" applyFont="1" applyFill="1" applyBorder="1" applyAlignment="1">
      <alignment horizontal="center" vertical="center" wrapText="1"/>
    </xf>
    <xf numFmtId="0" fontId="31" fillId="0" borderId="23" xfId="8" applyNumberFormat="1" applyFont="1" applyFill="1" applyBorder="1" applyAlignment="1">
      <alignment horizontal="center" vertical="center" wrapText="1"/>
    </xf>
    <xf numFmtId="0" fontId="31" fillId="0" borderId="24" xfId="8" applyNumberFormat="1" applyFont="1" applyFill="1" applyBorder="1" applyAlignment="1">
      <alignment horizontal="center" vertical="center" wrapText="1"/>
    </xf>
    <xf numFmtId="0" fontId="31" fillId="0" borderId="4" xfId="8" applyNumberFormat="1" applyFont="1" applyFill="1" applyBorder="1" applyAlignment="1">
      <alignment horizontal="center" vertical="center" wrapText="1"/>
    </xf>
    <xf numFmtId="0" fontId="31" fillId="0" borderId="25" xfId="8" applyNumberFormat="1" applyFont="1" applyFill="1" applyBorder="1" applyAlignment="1">
      <alignment horizontal="center" vertical="center" wrapText="1"/>
    </xf>
    <xf numFmtId="0" fontId="31" fillId="0" borderId="17" xfId="8" applyNumberFormat="1" applyFont="1" applyFill="1" applyBorder="1" applyAlignment="1">
      <alignment horizontal="center" vertical="center" wrapText="1"/>
    </xf>
    <xf numFmtId="0" fontId="31" fillId="0" borderId="14" xfId="8" applyNumberFormat="1" applyFont="1" applyFill="1" applyBorder="1" applyAlignment="1">
      <alignment horizontal="center" vertical="center" wrapText="1"/>
    </xf>
    <xf numFmtId="0" fontId="31" fillId="0" borderId="1" xfId="0" applyNumberFormat="1" applyFont="1" applyFill="1" applyBorder="1" applyAlignment="1">
      <alignment horizontal="center" vertical="center" wrapText="1"/>
    </xf>
    <xf numFmtId="0" fontId="31" fillId="0" borderId="2" xfId="0" applyNumberFormat="1" applyFont="1" applyFill="1" applyBorder="1" applyAlignment="1">
      <alignment horizontal="center" vertical="center" wrapText="1"/>
    </xf>
    <xf numFmtId="0" fontId="85" fillId="0" borderId="70" xfId="51" applyFont="1" applyBorder="1" applyAlignment="1">
      <alignment horizontal="left" wrapText="1"/>
    </xf>
    <xf numFmtId="0" fontId="85" fillId="0" borderId="71" xfId="51" applyFont="1" applyBorder="1" applyAlignment="1">
      <alignment horizontal="left" wrapText="1"/>
    </xf>
    <xf numFmtId="0" fontId="85" fillId="0" borderId="75" xfId="51" applyFont="1" applyBorder="1" applyAlignment="1">
      <alignment horizontal="left" wrapText="1"/>
    </xf>
    <xf numFmtId="0" fontId="85" fillId="0" borderId="76" xfId="51" applyFont="1" applyBorder="1" applyAlignment="1">
      <alignment horizontal="left" wrapText="1"/>
    </xf>
    <xf numFmtId="0" fontId="85" fillId="0" borderId="70" xfId="51" applyFont="1" applyBorder="1" applyAlignment="1">
      <alignment horizontal="left" vertical="top" wrapText="1"/>
    </xf>
    <xf numFmtId="0" fontId="85" fillId="0" borderId="83" xfId="51" applyFont="1" applyBorder="1" applyAlignment="1">
      <alignment horizontal="left" vertical="top" wrapText="1"/>
    </xf>
    <xf numFmtId="0" fontId="85" fillId="0" borderId="84" xfId="51" applyFont="1" applyBorder="1" applyAlignment="1">
      <alignment horizontal="left" vertical="top" wrapText="1"/>
    </xf>
    <xf numFmtId="0" fontId="85" fillId="0" borderId="75" xfId="51" applyFont="1" applyBorder="1" applyAlignment="1">
      <alignment horizontal="left" vertical="top" wrapText="1"/>
    </xf>
    <xf numFmtId="177" fontId="41" fillId="0" borderId="0" xfId="0" applyNumberFormat="1" applyFont="1" applyFill="1" applyAlignment="1">
      <alignment horizontal="left" wrapText="1"/>
    </xf>
    <xf numFmtId="0" fontId="85" fillId="0" borderId="83" xfId="52" applyFont="1" applyBorder="1" applyAlignment="1">
      <alignment horizontal="left" vertical="top" wrapText="1"/>
    </xf>
    <xf numFmtId="0" fontId="85" fillId="0" borderId="84" xfId="52" applyFont="1" applyBorder="1" applyAlignment="1">
      <alignment horizontal="left" vertical="top" wrapText="1"/>
    </xf>
    <xf numFmtId="0" fontId="85" fillId="0" borderId="70" xfId="52" applyFont="1" applyBorder="1" applyAlignment="1">
      <alignment horizontal="left" wrapText="1"/>
    </xf>
    <xf numFmtId="0" fontId="85" fillId="0" borderId="71" xfId="52" applyFont="1" applyBorder="1" applyAlignment="1">
      <alignment horizontal="left" wrapText="1"/>
    </xf>
    <xf numFmtId="0" fontId="85" fillId="0" borderId="75" xfId="52" applyFont="1" applyBorder="1" applyAlignment="1">
      <alignment horizontal="left" wrapText="1"/>
    </xf>
    <xf numFmtId="0" fontId="85" fillId="0" borderId="76" xfId="52" applyFont="1" applyBorder="1" applyAlignment="1">
      <alignment horizontal="left" wrapText="1"/>
    </xf>
    <xf numFmtId="0" fontId="85" fillId="0" borderId="70" xfId="52" applyFont="1" applyBorder="1" applyAlignment="1">
      <alignment horizontal="left" vertical="top" wrapText="1"/>
    </xf>
    <xf numFmtId="177" fontId="37" fillId="0" borderId="0" xfId="10" applyNumberFormat="1" applyFont="1" applyFill="1" applyAlignment="1">
      <alignment horizontal="right" vertical="center"/>
    </xf>
    <xf numFmtId="177" fontId="37" fillId="0" borderId="0" xfId="10" applyNumberFormat="1" applyFont="1" applyFill="1" applyAlignment="1">
      <alignment horizontal="left" vertical="center"/>
    </xf>
    <xf numFmtId="177" fontId="39" fillId="0" borderId="0" xfId="10" applyNumberFormat="1" applyFont="1" applyFill="1" applyBorder="1" applyAlignment="1">
      <alignment horizontal="distributed" vertical="center"/>
    </xf>
    <xf numFmtId="0" fontId="32" fillId="0" borderId="23" xfId="10" applyNumberFormat="1" applyFont="1" applyFill="1" applyBorder="1" applyAlignment="1">
      <alignment horizontal="center" vertical="center" wrapText="1"/>
    </xf>
    <xf numFmtId="0" fontId="32" fillId="0" borderId="24" xfId="10" applyNumberFormat="1" applyFont="1" applyFill="1" applyBorder="1" applyAlignment="1">
      <alignment horizontal="center" vertical="center" wrapText="1"/>
    </xf>
    <xf numFmtId="0" fontId="32" fillId="0" borderId="4" xfId="10" applyNumberFormat="1" applyFont="1" applyFill="1" applyBorder="1" applyAlignment="1">
      <alignment horizontal="center" vertical="center" wrapText="1"/>
    </xf>
    <xf numFmtId="0" fontId="32" fillId="0" borderId="26" xfId="10" applyNumberFormat="1" applyFont="1" applyFill="1" applyBorder="1" applyAlignment="1">
      <alignment horizontal="center" vertical="center" wrapText="1"/>
    </xf>
    <xf numFmtId="0" fontId="32" fillId="0" borderId="12" xfId="10" applyNumberFormat="1" applyFont="1" applyFill="1" applyBorder="1" applyAlignment="1">
      <alignment horizontal="distributed" vertical="center" wrapText="1"/>
    </xf>
    <xf numFmtId="0" fontId="32" fillId="0" borderId="0" xfId="10" applyNumberFormat="1" applyFont="1" applyFill="1" applyBorder="1" applyAlignment="1">
      <alignment horizontal="distributed" vertical="center" wrapText="1"/>
    </xf>
    <xf numFmtId="0" fontId="32" fillId="0" borderId="21" xfId="10" applyNumberFormat="1" applyFont="1" applyFill="1" applyBorder="1" applyAlignment="1">
      <alignment horizontal="distributed" vertical="center" wrapText="1"/>
    </xf>
    <xf numFmtId="177" fontId="39" fillId="0" borderId="18" xfId="10" applyNumberFormat="1" applyFont="1" applyFill="1" applyBorder="1" applyAlignment="1">
      <alignment horizontal="distributed" vertical="center"/>
    </xf>
    <xf numFmtId="0" fontId="32" fillId="0" borderId="25" xfId="10" applyNumberFormat="1" applyFont="1" applyFill="1" applyBorder="1" applyAlignment="1">
      <alignment horizontal="center" vertical="center" wrapText="1"/>
    </xf>
    <xf numFmtId="0" fontId="32" fillId="0" borderId="17" xfId="10" applyNumberFormat="1" applyFont="1" applyFill="1" applyBorder="1" applyAlignment="1">
      <alignment horizontal="center" vertical="center" wrapText="1"/>
    </xf>
    <xf numFmtId="0" fontId="32" fillId="0" borderId="14" xfId="10" applyNumberFormat="1" applyFont="1" applyFill="1" applyBorder="1" applyAlignment="1">
      <alignment horizontal="center" vertical="center" wrapText="1"/>
    </xf>
    <xf numFmtId="0" fontId="32" fillId="0" borderId="1" xfId="10" applyNumberFormat="1" applyFont="1" applyFill="1" applyBorder="1" applyAlignment="1">
      <alignment horizontal="center" vertical="center" wrapText="1"/>
    </xf>
    <xf numFmtId="0" fontId="32" fillId="0" borderId="2" xfId="10" applyNumberFormat="1" applyFont="1" applyFill="1" applyBorder="1" applyAlignment="1">
      <alignment horizontal="center" vertical="center" wrapText="1"/>
    </xf>
    <xf numFmtId="0" fontId="32" fillId="0" borderId="3" xfId="10" applyNumberFormat="1" applyFont="1" applyFill="1" applyBorder="1" applyAlignment="1">
      <alignment horizontal="center" vertical="center" wrapText="1"/>
    </xf>
    <xf numFmtId="0" fontId="32" fillId="0" borderId="11" xfId="10" applyNumberFormat="1" applyFont="1" applyFill="1" applyBorder="1" applyAlignment="1">
      <alignment horizontal="center" vertical="center" wrapText="1"/>
    </xf>
    <xf numFmtId="0" fontId="32" fillId="0" borderId="7" xfId="10" applyNumberFormat="1" applyFont="1" applyFill="1" applyBorder="1" applyAlignment="1">
      <alignment horizontal="center" vertical="center" wrapText="1"/>
    </xf>
    <xf numFmtId="0" fontId="32" fillId="0" borderId="22" xfId="10" applyNumberFormat="1" applyFont="1" applyFill="1" applyBorder="1" applyAlignment="1">
      <alignment horizontal="center" vertical="center" wrapText="1"/>
    </xf>
    <xf numFmtId="0" fontId="32" fillId="0" borderId="7" xfId="10" applyNumberFormat="1" applyFont="1" applyFill="1" applyBorder="1" applyAlignment="1">
      <alignment horizontal="right" vertical="center" wrapText="1"/>
    </xf>
    <xf numFmtId="0" fontId="32" fillId="0" borderId="9" xfId="10" applyNumberFormat="1" applyFont="1" applyFill="1" applyBorder="1" applyAlignment="1">
      <alignment horizontal="center" vertical="center" wrapText="1"/>
    </xf>
    <xf numFmtId="0" fontId="32" fillId="0" borderId="37" xfId="0" applyFont="1" applyBorder="1" applyAlignment="1">
      <alignment horizontal="justify" vertical="center" wrapText="1"/>
    </xf>
    <xf numFmtId="0" fontId="16" fillId="0" borderId="45" xfId="0" applyFont="1" applyBorder="1" applyAlignment="1">
      <alignment horizontal="center" vertical="center" wrapText="1"/>
    </xf>
    <xf numFmtId="0" fontId="16" fillId="0" borderId="58" xfId="0" applyFont="1" applyBorder="1" applyAlignment="1">
      <alignment horizontal="center" vertical="center" wrapText="1"/>
    </xf>
    <xf numFmtId="0" fontId="23" fillId="0" borderId="51" xfId="0" applyFont="1" applyBorder="1" applyAlignment="1">
      <alignment horizontal="center" vertical="center" wrapText="1"/>
    </xf>
    <xf numFmtId="0" fontId="23" fillId="0" borderId="35" xfId="0" applyFont="1" applyBorder="1" applyAlignment="1">
      <alignment horizontal="center" vertical="center" wrapText="1"/>
    </xf>
    <xf numFmtId="0" fontId="85" fillId="0" borderId="75" xfId="52" applyFont="1" applyBorder="1" applyAlignment="1">
      <alignment horizontal="left" vertical="top" wrapText="1"/>
    </xf>
    <xf numFmtId="177" fontId="39" fillId="0" borderId="0" xfId="8" applyNumberFormat="1" applyFont="1" applyFill="1" applyBorder="1" applyAlignment="1">
      <alignment horizontal="distributed" vertical="center"/>
    </xf>
    <xf numFmtId="177" fontId="39" fillId="0" borderId="18" xfId="8" applyNumberFormat="1" applyFont="1" applyFill="1" applyBorder="1" applyAlignment="1">
      <alignment horizontal="distributed" vertical="center"/>
    </xf>
    <xf numFmtId="177" fontId="37" fillId="0" borderId="0" xfId="8" applyNumberFormat="1" applyFont="1" applyFill="1" applyAlignment="1">
      <alignment horizontal="left" vertical="center"/>
    </xf>
    <xf numFmtId="177" fontId="37" fillId="0" borderId="0" xfId="8" applyNumberFormat="1" applyFont="1" applyFill="1" applyAlignment="1">
      <alignment horizontal="right" vertical="center"/>
    </xf>
    <xf numFmtId="0" fontId="85" fillId="0" borderId="83" xfId="41" applyFont="1" applyBorder="1" applyAlignment="1">
      <alignment horizontal="left" vertical="top" wrapText="1"/>
    </xf>
    <xf numFmtId="0" fontId="85" fillId="0" borderId="84" xfId="41" applyFont="1" applyBorder="1" applyAlignment="1">
      <alignment horizontal="left" vertical="top" wrapText="1"/>
    </xf>
    <xf numFmtId="0" fontId="41" fillId="0" borderId="25" xfId="40" applyNumberFormat="1" applyFont="1" applyFill="1" applyBorder="1" applyAlignment="1">
      <alignment horizontal="center" vertical="center" wrapText="1"/>
    </xf>
    <xf numFmtId="0" fontId="41" fillId="0" borderId="1" xfId="40" applyNumberFormat="1" applyFont="1" applyFill="1" applyBorder="1" applyAlignment="1">
      <alignment horizontal="center" vertical="center" wrapText="1"/>
    </xf>
    <xf numFmtId="0" fontId="41" fillId="0" borderId="17" xfId="40" applyNumberFormat="1" applyFont="1" applyFill="1" applyBorder="1" applyAlignment="1">
      <alignment horizontal="center" vertical="center" wrapText="1"/>
    </xf>
    <xf numFmtId="0" fontId="41" fillId="0" borderId="2" xfId="40" applyNumberFormat="1" applyFont="1" applyFill="1" applyBorder="1" applyAlignment="1">
      <alignment horizontal="center" vertical="center" wrapText="1"/>
    </xf>
    <xf numFmtId="0" fontId="41" fillId="0" borderId="12" xfId="40" applyNumberFormat="1" applyFont="1" applyFill="1" applyBorder="1" applyAlignment="1">
      <alignment horizontal="center" vertical="center" wrapText="1"/>
    </xf>
    <xf numFmtId="0" fontId="41" fillId="0" borderId="0" xfId="40" applyNumberFormat="1" applyFont="1" applyFill="1" applyBorder="1" applyAlignment="1">
      <alignment horizontal="center" vertical="center" wrapText="1"/>
    </xf>
    <xf numFmtId="0" fontId="85" fillId="0" borderId="70" xfId="41" applyFont="1" applyBorder="1" applyAlignment="1">
      <alignment horizontal="left" wrapText="1"/>
    </xf>
    <xf numFmtId="0" fontId="85" fillId="0" borderId="71" xfId="41" applyFont="1" applyBorder="1" applyAlignment="1">
      <alignment horizontal="left" wrapText="1"/>
    </xf>
    <xf numFmtId="0" fontId="85" fillId="0" borderId="75" xfId="41" applyFont="1" applyBorder="1" applyAlignment="1">
      <alignment horizontal="left" wrapText="1"/>
    </xf>
    <xf numFmtId="0" fontId="85" fillId="0" borderId="76" xfId="41" applyFont="1" applyBorder="1" applyAlignment="1">
      <alignment horizontal="left" wrapText="1"/>
    </xf>
    <xf numFmtId="0" fontId="85" fillId="0" borderId="70" xfId="41" applyFont="1" applyBorder="1" applyAlignment="1">
      <alignment horizontal="left" vertical="top" wrapText="1"/>
    </xf>
    <xf numFmtId="0" fontId="32" fillId="0" borderId="12" xfId="40" applyNumberFormat="1" applyFont="1" applyFill="1" applyBorder="1" applyAlignment="1">
      <alignment horizontal="distributed" vertical="center" wrapText="1"/>
    </xf>
    <xf numFmtId="0" fontId="32" fillId="0" borderId="0" xfId="40" applyNumberFormat="1" applyFont="1" applyFill="1" applyBorder="1" applyAlignment="1">
      <alignment horizontal="distributed" vertical="center" wrapText="1"/>
    </xf>
    <xf numFmtId="0" fontId="32" fillId="0" borderId="21" xfId="40" applyNumberFormat="1" applyFont="1" applyFill="1" applyBorder="1" applyAlignment="1">
      <alignment horizontal="distributed" vertical="center" wrapText="1"/>
    </xf>
    <xf numFmtId="0" fontId="41" fillId="0" borderId="25" xfId="40" applyNumberFormat="1" applyFont="1" applyFill="1" applyBorder="1" applyAlignment="1">
      <alignment horizontal="right" vertical="center" wrapText="1"/>
    </xf>
    <xf numFmtId="0" fontId="41" fillId="0" borderId="17" xfId="40" applyNumberFormat="1" applyFont="1" applyFill="1" applyBorder="1" applyAlignment="1">
      <alignment horizontal="right" vertical="center" wrapText="1"/>
    </xf>
    <xf numFmtId="0" fontId="41" fillId="0" borderId="12" xfId="40" applyNumberFormat="1" applyFont="1" applyFill="1" applyBorder="1" applyAlignment="1">
      <alignment horizontal="distributed" vertical="center" wrapText="1"/>
    </xf>
    <xf numFmtId="0" fontId="41" fillId="0" borderId="0" xfId="40" applyNumberFormat="1" applyFont="1" applyFill="1" applyBorder="1" applyAlignment="1">
      <alignment horizontal="distributed" vertical="center" wrapText="1"/>
    </xf>
    <xf numFmtId="0" fontId="41" fillId="0" borderId="21" xfId="40" applyNumberFormat="1" applyFont="1" applyFill="1" applyBorder="1" applyAlignment="1">
      <alignment horizontal="distributed" vertical="center" wrapText="1"/>
    </xf>
    <xf numFmtId="177" fontId="39" fillId="0" borderId="0" xfId="40" applyNumberFormat="1" applyFont="1" applyFill="1" applyBorder="1" applyAlignment="1">
      <alignment horizontal="distributed" vertical="center"/>
    </xf>
    <xf numFmtId="177" fontId="39" fillId="0" borderId="18" xfId="40" applyNumberFormat="1" applyFont="1" applyFill="1" applyBorder="1" applyAlignment="1">
      <alignment horizontal="distributed" vertical="center"/>
    </xf>
    <xf numFmtId="0" fontId="32" fillId="0" borderId="57" xfId="0" applyFont="1" applyBorder="1" applyAlignment="1">
      <alignment horizontal="center" vertical="center" wrapText="1"/>
    </xf>
    <xf numFmtId="0" fontId="32" fillId="0" borderId="51" xfId="0" applyFont="1" applyBorder="1" applyAlignment="1">
      <alignment horizontal="left" vertical="top" wrapText="1"/>
    </xf>
    <xf numFmtId="0" fontId="32" fillId="0" borderId="57" xfId="0" applyFont="1" applyBorder="1" applyAlignment="1">
      <alignment horizontal="left" vertical="top" wrapText="1"/>
    </xf>
    <xf numFmtId="0" fontId="32" fillId="0" borderId="35" xfId="0" applyFont="1" applyBorder="1" applyAlignment="1">
      <alignment horizontal="left" vertical="top" wrapText="1"/>
    </xf>
    <xf numFmtId="0" fontId="32" fillId="0" borderId="126" xfId="0" applyFont="1" applyBorder="1" applyAlignment="1">
      <alignment horizontal="center" vertical="center" wrapText="1"/>
    </xf>
    <xf numFmtId="0" fontId="32" fillId="0" borderId="127" xfId="0" applyFont="1" applyBorder="1" applyAlignment="1">
      <alignment horizontal="center" vertical="center" wrapText="1"/>
    </xf>
    <xf numFmtId="0" fontId="32" fillId="0" borderId="128" xfId="0" applyFont="1" applyBorder="1" applyAlignment="1">
      <alignment horizontal="center" vertical="center" wrapText="1"/>
    </xf>
    <xf numFmtId="0" fontId="31" fillId="0" borderId="58" xfId="0" applyFont="1" applyBorder="1" applyAlignment="1">
      <alignment horizontal="center" vertical="center" wrapText="1"/>
    </xf>
    <xf numFmtId="0" fontId="41" fillId="0" borderId="51" xfId="0" applyFont="1" applyBorder="1" applyAlignment="1">
      <alignment horizontal="center" vertical="center" wrapText="1"/>
    </xf>
    <xf numFmtId="0" fontId="41" fillId="0" borderId="57" xfId="0" applyFont="1" applyBorder="1" applyAlignment="1">
      <alignment horizontal="center" vertical="center" wrapText="1"/>
    </xf>
    <xf numFmtId="0" fontId="41" fillId="0" borderId="35" xfId="0" applyFont="1" applyBorder="1" applyAlignment="1">
      <alignment horizontal="center" vertical="center" wrapText="1"/>
    </xf>
    <xf numFmtId="0" fontId="41" fillId="0" borderId="50" xfId="0" applyFont="1" applyBorder="1" applyAlignment="1">
      <alignment horizontal="center" vertical="center" wrapText="1"/>
    </xf>
    <xf numFmtId="0" fontId="41" fillId="0" borderId="53" xfId="0" applyFont="1" applyBorder="1" applyAlignment="1">
      <alignment horizontal="center" vertical="center" wrapText="1"/>
    </xf>
    <xf numFmtId="0" fontId="41" fillId="0" borderId="40" xfId="0" applyFont="1" applyBorder="1" applyAlignment="1">
      <alignment horizontal="center" vertical="center" wrapText="1"/>
    </xf>
    <xf numFmtId="0" fontId="69" fillId="0" borderId="51" xfId="0" applyFont="1" applyBorder="1" applyAlignment="1">
      <alignment horizontal="center" vertical="center" wrapText="1"/>
    </xf>
    <xf numFmtId="0" fontId="69" fillId="0" borderId="57" xfId="0" applyFont="1" applyBorder="1" applyAlignment="1">
      <alignment horizontal="center" vertical="center" wrapText="1"/>
    </xf>
    <xf numFmtId="0" fontId="69" fillId="0" borderId="35" xfId="0" applyFont="1" applyBorder="1" applyAlignment="1">
      <alignment horizontal="center" vertical="center" wrapText="1"/>
    </xf>
    <xf numFmtId="0" fontId="32" fillId="0" borderId="36" xfId="0" applyFont="1" applyBorder="1" applyAlignment="1">
      <alignment horizontal="center" vertical="center" wrapText="1"/>
    </xf>
    <xf numFmtId="0" fontId="85" fillId="0" borderId="118" xfId="41" applyFont="1" applyBorder="1" applyAlignment="1">
      <alignment horizontal="left" wrapText="1"/>
    </xf>
    <xf numFmtId="0" fontId="85" fillId="0" borderId="75" xfId="41" applyFont="1" applyBorder="1" applyAlignment="1">
      <alignment horizontal="left" vertical="top" wrapText="1"/>
    </xf>
    <xf numFmtId="0" fontId="41" fillId="0" borderId="12" xfId="0" applyNumberFormat="1" applyFont="1" applyFill="1" applyBorder="1" applyAlignment="1">
      <alignment horizontal="distributed" vertical="center" wrapText="1"/>
    </xf>
    <xf numFmtId="0" fontId="41" fillId="0" borderId="0" xfId="0" applyNumberFormat="1" applyFont="1" applyFill="1" applyBorder="1" applyAlignment="1">
      <alignment horizontal="distributed" vertical="center" wrapText="1"/>
    </xf>
    <xf numFmtId="0" fontId="41" fillId="0" borderId="21" xfId="0" applyNumberFormat="1" applyFont="1" applyFill="1" applyBorder="1" applyAlignment="1">
      <alignment horizontal="distributed" vertical="center" wrapText="1"/>
    </xf>
    <xf numFmtId="177" fontId="49" fillId="0" borderId="18" xfId="0" applyNumberFormat="1" applyFont="1" applyFill="1" applyBorder="1" applyAlignment="1">
      <alignment horizontal="distributed" vertical="center"/>
    </xf>
    <xf numFmtId="177" fontId="49" fillId="0" borderId="0" xfId="40" applyNumberFormat="1" applyFont="1" applyFill="1" applyBorder="1" applyAlignment="1">
      <alignment horizontal="distributed" vertical="center"/>
    </xf>
    <xf numFmtId="178" fontId="48" fillId="0" borderId="0" xfId="5" applyNumberFormat="1" applyFont="1" applyFill="1" applyBorder="1" applyAlignment="1">
      <alignment horizontal="center" vertical="center" wrapText="1"/>
    </xf>
    <xf numFmtId="178" fontId="40" fillId="0" borderId="0" xfId="5" applyNumberFormat="1" applyFont="1" applyFill="1" applyBorder="1" applyAlignment="1">
      <alignment horizontal="center" vertical="center" wrapText="1"/>
    </xf>
    <xf numFmtId="178" fontId="40" fillId="0" borderId="2" xfId="5" applyNumberFormat="1" applyFont="1" applyFill="1" applyBorder="1" applyAlignment="1">
      <alignment horizontal="center" vertical="center" wrapText="1"/>
    </xf>
    <xf numFmtId="178" fontId="48" fillId="0" borderId="2" xfId="5" applyNumberFormat="1" applyFont="1" applyFill="1" applyBorder="1" applyAlignment="1">
      <alignment horizontal="center" vertical="center" wrapText="1"/>
    </xf>
    <xf numFmtId="177" fontId="32" fillId="0" borderId="12" xfId="8" applyNumberFormat="1" applyFont="1" applyFill="1" applyBorder="1" applyAlignment="1">
      <alignment horizontal="distributed" vertical="center" wrapText="1"/>
    </xf>
    <xf numFmtId="177" fontId="32" fillId="0" borderId="0" xfId="8" applyNumberFormat="1" applyFont="1" applyFill="1" applyBorder="1" applyAlignment="1">
      <alignment horizontal="distributed" vertical="center" wrapText="1"/>
    </xf>
    <xf numFmtId="177" fontId="32" fillId="0" borderId="21" xfId="8" applyNumberFormat="1" applyFont="1" applyFill="1" applyBorder="1" applyAlignment="1">
      <alignment horizontal="distributed" vertical="center" wrapText="1"/>
    </xf>
    <xf numFmtId="177" fontId="32" fillId="0" borderId="23" xfId="8" applyNumberFormat="1" applyFont="1" applyFill="1" applyBorder="1" applyAlignment="1">
      <alignment horizontal="center" vertical="center" wrapText="1"/>
    </xf>
    <xf numFmtId="177" fontId="32" fillId="0" borderId="24" xfId="8" applyNumberFormat="1" applyFont="1" applyFill="1" applyBorder="1" applyAlignment="1">
      <alignment horizontal="center" vertical="center" wrapText="1"/>
    </xf>
    <xf numFmtId="177" fontId="32" fillId="0" borderId="4" xfId="8" applyNumberFormat="1" applyFont="1" applyFill="1" applyBorder="1" applyAlignment="1">
      <alignment horizontal="center" vertical="center" wrapText="1"/>
    </xf>
    <xf numFmtId="177" fontId="32" fillId="0" borderId="11" xfId="8" applyNumberFormat="1" applyFont="1" applyFill="1" applyBorder="1" applyAlignment="1">
      <alignment horizontal="right" vertical="center"/>
    </xf>
    <xf numFmtId="177" fontId="32" fillId="0" borderId="7" xfId="8" applyNumberFormat="1" applyFont="1" applyFill="1" applyBorder="1" applyAlignment="1">
      <alignment horizontal="right" vertical="center"/>
    </xf>
    <xf numFmtId="177" fontId="32" fillId="0" borderId="7" xfId="8" applyNumberFormat="1" applyFont="1" applyFill="1" applyBorder="1" applyAlignment="1">
      <alignment horizontal="center" vertical="center"/>
    </xf>
    <xf numFmtId="177" fontId="32" fillId="0" borderId="9" xfId="8" applyNumberFormat="1" applyFont="1" applyFill="1" applyBorder="1" applyAlignment="1">
      <alignment horizontal="center" vertical="center"/>
    </xf>
    <xf numFmtId="177" fontId="32" fillId="0" borderId="26" xfId="8" applyNumberFormat="1" applyFont="1" applyFill="1" applyBorder="1" applyAlignment="1">
      <alignment horizontal="center" vertical="center" wrapText="1"/>
    </xf>
    <xf numFmtId="177" fontId="32" fillId="0" borderId="22" xfId="8" applyNumberFormat="1" applyFont="1" applyFill="1" applyBorder="1" applyAlignment="1">
      <alignment horizontal="center" vertical="center" wrapText="1"/>
    </xf>
    <xf numFmtId="177" fontId="32" fillId="0" borderId="3" xfId="8" applyNumberFormat="1" applyFont="1" applyFill="1" applyBorder="1" applyAlignment="1">
      <alignment horizontal="center" vertical="center" wrapText="1"/>
    </xf>
    <xf numFmtId="0" fontId="31" fillId="0" borderId="26" xfId="8" applyNumberFormat="1" applyFont="1" applyFill="1" applyBorder="1" applyAlignment="1">
      <alignment horizontal="center" vertical="center" wrapText="1"/>
    </xf>
    <xf numFmtId="177" fontId="32" fillId="0" borderId="16" xfId="8" applyNumberFormat="1" applyFont="1" applyFill="1" applyBorder="1" applyAlignment="1">
      <alignment horizontal="center" vertical="center" wrapText="1"/>
    </xf>
    <xf numFmtId="177" fontId="32" fillId="0" borderId="14" xfId="8" applyNumberFormat="1" applyFont="1" applyFill="1" applyBorder="1" applyAlignment="1">
      <alignment horizontal="center" vertical="center" wrapText="1"/>
    </xf>
    <xf numFmtId="0" fontId="32" fillId="0" borderId="52" xfId="0" applyFont="1" applyBorder="1" applyAlignment="1">
      <alignment horizontal="center" vertical="center" wrapText="1"/>
    </xf>
    <xf numFmtId="0" fontId="33" fillId="0" borderId="45" xfId="0" applyFont="1" applyBorder="1" applyAlignment="1">
      <alignment horizontal="center" vertical="center"/>
    </xf>
    <xf numFmtId="0" fontId="33" fillId="0" borderId="58" xfId="0" applyFont="1" applyBorder="1" applyAlignment="1">
      <alignment horizontal="center" vertical="center"/>
    </xf>
    <xf numFmtId="0" fontId="33" fillId="0" borderId="44" xfId="0" applyFont="1" applyBorder="1" applyAlignment="1">
      <alignment horizontal="center" vertical="center" wrapText="1"/>
    </xf>
    <xf numFmtId="0" fontId="41" fillId="0" borderId="51" xfId="0" applyFont="1" applyBorder="1" applyAlignment="1">
      <alignment horizontal="center" vertical="center"/>
    </xf>
    <xf numFmtId="0" fontId="41" fillId="0" borderId="57" xfId="0" applyFont="1" applyBorder="1" applyAlignment="1">
      <alignment horizontal="center" vertical="center"/>
    </xf>
    <xf numFmtId="0" fontId="41" fillId="0" borderId="35" xfId="0" applyFont="1" applyBorder="1" applyAlignment="1">
      <alignment horizontal="center" vertical="center"/>
    </xf>
    <xf numFmtId="0" fontId="33" fillId="0" borderId="39"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43" xfId="0" applyFont="1" applyBorder="1" applyAlignment="1">
      <alignment horizontal="center" vertical="center" wrapText="1"/>
    </xf>
    <xf numFmtId="0" fontId="33" fillId="0" borderId="53" xfId="0" applyFont="1" applyBorder="1" applyAlignment="1">
      <alignment horizontal="center" vertical="center" wrapText="1"/>
    </xf>
    <xf numFmtId="0" fontId="33" fillId="0" borderId="0" xfId="0" applyFont="1" applyBorder="1" applyAlignment="1">
      <alignment horizontal="center" vertical="center" wrapText="1"/>
    </xf>
    <xf numFmtId="0" fontId="33" fillId="0" borderId="37" xfId="0" applyFont="1" applyBorder="1" applyAlignment="1">
      <alignment horizontal="center" vertical="center" wrapText="1"/>
    </xf>
    <xf numFmtId="0" fontId="33" fillId="0" borderId="5" xfId="0" applyFont="1" applyBorder="1" applyAlignment="1">
      <alignment horizontal="center" vertical="center" wrapText="1"/>
    </xf>
    <xf numFmtId="0" fontId="33" fillId="0" borderId="47" xfId="0" applyFont="1" applyBorder="1" applyAlignment="1">
      <alignment horizontal="center" vertical="center" wrapText="1"/>
    </xf>
    <xf numFmtId="0" fontId="55" fillId="0" borderId="57" xfId="0" applyFont="1" applyBorder="1" applyAlignment="1">
      <alignment horizontal="center" vertical="center" wrapText="1"/>
    </xf>
    <xf numFmtId="177" fontId="32" fillId="0" borderId="12" xfId="0" applyNumberFormat="1" applyFont="1" applyFill="1" applyBorder="1" applyAlignment="1">
      <alignment horizontal="distributed" vertical="center" wrapText="1"/>
    </xf>
    <xf numFmtId="177" fontId="32" fillId="0" borderId="0" xfId="0" applyNumberFormat="1" applyFont="1" applyFill="1" applyBorder="1" applyAlignment="1">
      <alignment horizontal="distributed" vertical="center" wrapText="1"/>
    </xf>
    <xf numFmtId="177" fontId="32" fillId="0" borderId="21" xfId="0" applyNumberFormat="1" applyFont="1" applyFill="1" applyBorder="1" applyAlignment="1">
      <alignment horizontal="distributed" vertical="center" wrapText="1"/>
    </xf>
    <xf numFmtId="0" fontId="58" fillId="0" borderId="37" xfId="0" applyFont="1" applyBorder="1" applyAlignment="1">
      <alignment horizontal="center" vertical="center" wrapText="1"/>
    </xf>
    <xf numFmtId="177" fontId="39" fillId="0" borderId="0" xfId="9" applyNumberFormat="1" applyFont="1" applyFill="1" applyBorder="1" applyAlignment="1">
      <alignment horizontal="distributed" vertical="center"/>
    </xf>
    <xf numFmtId="3" fontId="36" fillId="0" borderId="12" xfId="0" applyNumberFormat="1" applyFont="1" applyBorder="1" applyAlignment="1">
      <alignment horizontal="right" vertical="center" wrapText="1"/>
    </xf>
    <xf numFmtId="3" fontId="31" fillId="0" borderId="0" xfId="0" applyNumberFormat="1" applyFont="1" applyAlignment="1">
      <alignment horizontal="right" vertical="center" wrapText="1"/>
    </xf>
    <xf numFmtId="0" fontId="31" fillId="0" borderId="0" xfId="0" applyFont="1" applyAlignment="1">
      <alignment horizontal="right" vertical="center" wrapText="1"/>
    </xf>
    <xf numFmtId="0" fontId="32" fillId="0" borderId="0" xfId="0" applyFont="1" applyAlignment="1">
      <alignment horizontal="right" vertical="center" wrapText="1"/>
    </xf>
    <xf numFmtId="3" fontId="36" fillId="0" borderId="46" xfId="0" applyNumberFormat="1" applyFont="1" applyBorder="1" applyAlignment="1">
      <alignment horizontal="right" vertical="center" wrapText="1"/>
    </xf>
    <xf numFmtId="3" fontId="36" fillId="0" borderId="0" xfId="0" applyNumberFormat="1" applyFont="1" applyAlignment="1">
      <alignment horizontal="right" vertical="center" wrapText="1"/>
    </xf>
    <xf numFmtId="0" fontId="58" fillId="0" borderId="119" xfId="0" applyFont="1" applyBorder="1" applyAlignment="1">
      <alignment horizontal="justify" vertical="center" wrapText="1"/>
    </xf>
    <xf numFmtId="0" fontId="58" fillId="0" borderId="120" xfId="0" applyFont="1" applyBorder="1" applyAlignment="1">
      <alignment horizontal="justify" vertical="center" wrapText="1"/>
    </xf>
    <xf numFmtId="0" fontId="58" fillId="0" borderId="121" xfId="0" applyFont="1" applyBorder="1" applyAlignment="1">
      <alignment horizontal="justify" vertical="center" wrapText="1"/>
    </xf>
    <xf numFmtId="0" fontId="34" fillId="0" borderId="47" xfId="0" applyFont="1" applyBorder="1" applyAlignment="1">
      <alignment horizontal="center" vertical="center" wrapText="1"/>
    </xf>
    <xf numFmtId="177" fontId="41" fillId="0" borderId="12" xfId="8" applyNumberFormat="1" applyFont="1" applyFill="1" applyBorder="1" applyAlignment="1">
      <alignment wrapText="1"/>
    </xf>
    <xf numFmtId="177" fontId="40" fillId="0" borderId="12" xfId="8" applyNumberFormat="1" applyFont="1" applyFill="1" applyBorder="1" applyAlignment="1">
      <alignment wrapText="1"/>
    </xf>
    <xf numFmtId="177" fontId="41" fillId="0" borderId="5" xfId="0" applyNumberFormat="1" applyFont="1" applyFill="1" applyBorder="1" applyAlignment="1">
      <alignment horizontal="distributed" vertical="center"/>
    </xf>
    <xf numFmtId="0" fontId="34" fillId="0" borderId="25" xfId="8" applyNumberFormat="1" applyFont="1" applyFill="1" applyBorder="1" applyAlignment="1">
      <alignment horizontal="center" vertical="center" wrapText="1"/>
    </xf>
    <xf numFmtId="0" fontId="34" fillId="0" borderId="17" xfId="8" applyNumberFormat="1" applyFont="1" applyFill="1" applyBorder="1" applyAlignment="1">
      <alignment horizontal="center" vertical="center" wrapText="1"/>
    </xf>
    <xf numFmtId="0" fontId="34" fillId="0" borderId="14" xfId="8" applyNumberFormat="1" applyFont="1" applyFill="1" applyBorder="1" applyAlignment="1">
      <alignment horizontal="center" vertical="center" wrapText="1"/>
    </xf>
    <xf numFmtId="0" fontId="34" fillId="0" borderId="1" xfId="8" applyNumberFormat="1" applyFont="1" applyFill="1" applyBorder="1" applyAlignment="1">
      <alignment horizontal="center" vertical="center" wrapText="1"/>
    </xf>
    <xf numFmtId="0" fontId="34" fillId="0" borderId="2" xfId="8" applyNumberFormat="1" applyFont="1" applyFill="1" applyBorder="1" applyAlignment="1">
      <alignment horizontal="center" vertical="center" wrapText="1"/>
    </xf>
    <xf numFmtId="0" fontId="34" fillId="0" borderId="3" xfId="8" applyNumberFormat="1" applyFont="1" applyFill="1" applyBorder="1" applyAlignment="1">
      <alignment horizontal="center" vertical="center" wrapText="1"/>
    </xf>
    <xf numFmtId="177" fontId="41" fillId="0" borderId="0" xfId="0" applyNumberFormat="1" applyFont="1" applyFill="1" applyBorder="1" applyAlignment="1">
      <alignment horizontal="distributed" vertical="center"/>
    </xf>
    <xf numFmtId="0" fontId="33" fillId="0" borderId="23" xfId="8" applyNumberFormat="1" applyFont="1" applyFill="1" applyBorder="1" applyAlignment="1">
      <alignment horizontal="center" vertical="center" wrapText="1"/>
    </xf>
    <xf numFmtId="0" fontId="33" fillId="0" borderId="24" xfId="8" applyNumberFormat="1" applyFont="1" applyFill="1" applyBorder="1" applyAlignment="1">
      <alignment horizontal="center" vertical="center" wrapText="1"/>
    </xf>
    <xf numFmtId="0" fontId="33" fillId="0" borderId="4" xfId="8" applyNumberFormat="1" applyFont="1" applyFill="1" applyBorder="1" applyAlignment="1">
      <alignment horizontal="center" vertical="center" wrapText="1"/>
    </xf>
    <xf numFmtId="0" fontId="34" fillId="0" borderId="23" xfId="8" applyNumberFormat="1" applyFont="1" applyFill="1" applyBorder="1" applyAlignment="1">
      <alignment horizontal="center" vertical="center" wrapText="1"/>
    </xf>
    <xf numFmtId="0" fontId="34" fillId="0" borderId="24" xfId="8" applyNumberFormat="1" applyFont="1" applyFill="1" applyBorder="1" applyAlignment="1">
      <alignment horizontal="center" vertical="center" wrapText="1"/>
    </xf>
    <xf numFmtId="0" fontId="34" fillId="0" borderId="4" xfId="8" applyNumberFormat="1" applyFont="1" applyFill="1" applyBorder="1" applyAlignment="1">
      <alignment horizontal="center" vertical="center" wrapText="1"/>
    </xf>
    <xf numFmtId="0" fontId="85" fillId="0" borderId="70" xfId="54" applyFont="1" applyBorder="1" applyAlignment="1">
      <alignment horizontal="left" wrapText="1"/>
    </xf>
    <xf numFmtId="0" fontId="85" fillId="0" borderId="71" xfId="54" applyFont="1" applyBorder="1" applyAlignment="1">
      <alignment horizontal="left" wrapText="1"/>
    </xf>
    <xf numFmtId="0" fontId="85" fillId="0" borderId="75" xfId="54" applyFont="1" applyBorder="1" applyAlignment="1">
      <alignment horizontal="left" wrapText="1"/>
    </xf>
    <xf numFmtId="0" fontId="85" fillId="0" borderId="76" xfId="54" applyFont="1" applyBorder="1" applyAlignment="1">
      <alignment horizontal="left" wrapText="1"/>
    </xf>
    <xf numFmtId="0" fontId="85" fillId="0" borderId="70" xfId="54" applyFont="1" applyBorder="1" applyAlignment="1">
      <alignment horizontal="left" vertical="top" wrapText="1"/>
    </xf>
    <xf numFmtId="0" fontId="85" fillId="0" borderId="83" xfId="54" applyFont="1" applyBorder="1" applyAlignment="1">
      <alignment horizontal="left" vertical="top" wrapText="1"/>
    </xf>
    <xf numFmtId="0" fontId="85" fillId="0" borderId="84" xfId="54" applyFont="1" applyBorder="1" applyAlignment="1">
      <alignment horizontal="left" vertical="top" wrapText="1"/>
    </xf>
    <xf numFmtId="0" fontId="85" fillId="0" borderId="75" xfId="54" applyFont="1" applyBorder="1" applyAlignment="1">
      <alignment horizontal="left" vertical="top" wrapText="1"/>
    </xf>
    <xf numFmtId="0" fontId="85" fillId="0" borderId="70" xfId="55" applyFont="1" applyBorder="1" applyAlignment="1">
      <alignment horizontal="left" vertical="top" wrapText="1"/>
    </xf>
    <xf numFmtId="0" fontId="85" fillId="0" borderId="83" xfId="55" applyFont="1" applyBorder="1" applyAlignment="1">
      <alignment horizontal="left" vertical="top" wrapText="1"/>
    </xf>
    <xf numFmtId="0" fontId="85" fillId="0" borderId="84" xfId="55" applyFont="1" applyBorder="1" applyAlignment="1">
      <alignment horizontal="left" vertical="top" wrapText="1"/>
    </xf>
    <xf numFmtId="0" fontId="32" fillId="0" borderId="16" xfId="8" applyNumberFormat="1" applyFont="1" applyFill="1" applyBorder="1" applyAlignment="1">
      <alignment horizontal="center" vertical="center" wrapText="1"/>
    </xf>
    <xf numFmtId="0" fontId="31" fillId="0" borderId="17" xfId="0" applyNumberFormat="1" applyFont="1" applyFill="1" applyBorder="1" applyAlignment="1">
      <alignment vertical="center"/>
    </xf>
    <xf numFmtId="0" fontId="31" fillId="0" borderId="14" xfId="0" applyNumberFormat="1" applyFont="1" applyFill="1" applyBorder="1" applyAlignment="1">
      <alignment vertical="center"/>
    </xf>
    <xf numFmtId="0" fontId="32" fillId="0" borderId="26" xfId="8" applyNumberFormat="1" applyFont="1" applyFill="1" applyBorder="1" applyAlignment="1">
      <alignment horizontal="center" vertical="center" wrapText="1"/>
    </xf>
    <xf numFmtId="0" fontId="32" fillId="0" borderId="4" xfId="8" applyNumberFormat="1" applyFont="1" applyFill="1" applyBorder="1" applyAlignment="1">
      <alignment horizontal="center" vertical="center" wrapText="1"/>
    </xf>
    <xf numFmtId="0" fontId="31" fillId="0" borderId="24" xfId="0" applyNumberFormat="1" applyFont="1" applyFill="1" applyBorder="1" applyAlignment="1">
      <alignment vertical="center"/>
    </xf>
    <xf numFmtId="0" fontId="31" fillId="0" borderId="4" xfId="0" applyNumberFormat="1" applyFont="1" applyFill="1" applyBorder="1" applyAlignment="1">
      <alignment vertical="center"/>
    </xf>
    <xf numFmtId="0" fontId="32" fillId="0" borderId="13" xfId="8" applyNumberFormat="1" applyFont="1" applyFill="1" applyBorder="1" applyAlignment="1">
      <alignment horizontal="center" vertical="center" wrapText="1"/>
    </xf>
    <xf numFmtId="0" fontId="32" fillId="0" borderId="15" xfId="8" applyNumberFormat="1" applyFont="1" applyFill="1" applyBorder="1" applyAlignment="1">
      <alignment horizontal="center" vertical="center" wrapText="1"/>
    </xf>
    <xf numFmtId="0" fontId="32" fillId="0" borderId="12" xfId="8" applyNumberFormat="1" applyFont="1" applyFill="1" applyBorder="1" applyAlignment="1">
      <alignment horizontal="distributed" vertical="distributed" wrapText="1" indent="2"/>
    </xf>
    <xf numFmtId="0" fontId="31" fillId="0" borderId="12" xfId="0" applyNumberFormat="1" applyFont="1" applyFill="1" applyBorder="1" applyAlignment="1">
      <alignment horizontal="distributed" vertical="distributed" indent="2"/>
    </xf>
    <xf numFmtId="0" fontId="31" fillId="0" borderId="1" xfId="0" applyNumberFormat="1" applyFont="1" applyFill="1" applyBorder="1" applyAlignment="1">
      <alignment horizontal="distributed" vertical="distributed" indent="2"/>
    </xf>
    <xf numFmtId="0" fontId="32" fillId="0" borderId="18" xfId="8" applyNumberFormat="1" applyFont="1" applyFill="1" applyBorder="1" applyAlignment="1">
      <alignment horizontal="distributed" vertical="distributed" indent="2"/>
    </xf>
    <xf numFmtId="0" fontId="31" fillId="0" borderId="18" xfId="0" applyNumberFormat="1" applyFont="1" applyFill="1" applyBorder="1" applyAlignment="1">
      <alignment horizontal="distributed" vertical="distributed" indent="2"/>
    </xf>
    <xf numFmtId="0" fontId="31" fillId="0" borderId="22" xfId="0" applyNumberFormat="1" applyFont="1" applyFill="1" applyBorder="1" applyAlignment="1">
      <alignment horizontal="distributed" vertical="distributed" indent="2"/>
    </xf>
    <xf numFmtId="0" fontId="32" fillId="0" borderId="22" xfId="8" applyNumberFormat="1" applyFont="1" applyFill="1" applyBorder="1" applyAlignment="1">
      <alignment horizontal="center" vertical="center" wrapText="1"/>
    </xf>
    <xf numFmtId="41" fontId="36" fillId="0" borderId="0" xfId="8" applyNumberFormat="1" applyFont="1" applyFill="1" applyBorder="1" applyAlignment="1">
      <alignment horizontal="right" vertical="center"/>
    </xf>
    <xf numFmtId="177" fontId="37" fillId="0" borderId="0" xfId="8" applyNumberFormat="1" applyFont="1" applyFill="1" applyBorder="1" applyAlignment="1">
      <alignment horizontal="left" vertical="center"/>
    </xf>
    <xf numFmtId="0" fontId="32" fillId="0" borderId="23" xfId="8" applyNumberFormat="1" applyFont="1" applyFill="1" applyBorder="1" applyAlignment="1">
      <alignment horizontal="center" vertical="center" wrapText="1"/>
    </xf>
    <xf numFmtId="0" fontId="32" fillId="0" borderId="24" xfId="8" applyNumberFormat="1" applyFont="1" applyFill="1" applyBorder="1" applyAlignment="1">
      <alignment horizontal="center" vertical="center" wrapText="1"/>
    </xf>
    <xf numFmtId="0" fontId="32" fillId="0" borderId="11" xfId="8" applyNumberFormat="1" applyFont="1" applyFill="1" applyBorder="1" applyAlignment="1">
      <alignment horizontal="center" vertical="center"/>
    </xf>
    <xf numFmtId="0" fontId="32" fillId="0" borderId="7" xfId="8" applyNumberFormat="1" applyFont="1" applyFill="1" applyBorder="1" applyAlignment="1">
      <alignment horizontal="center" vertical="center"/>
    </xf>
    <xf numFmtId="0" fontId="32" fillId="0" borderId="7" xfId="8" applyNumberFormat="1" applyFont="1" applyFill="1" applyBorder="1" applyAlignment="1">
      <alignment horizontal="right" vertical="center"/>
    </xf>
    <xf numFmtId="0" fontId="32" fillId="0" borderId="13" xfId="8" applyNumberFormat="1" applyFont="1" applyFill="1" applyBorder="1" applyAlignment="1">
      <alignment horizontal="distributed" vertical="distributed" indent="2"/>
    </xf>
    <xf numFmtId="0" fontId="32" fillId="0" borderId="20" xfId="8" applyNumberFormat="1" applyFont="1" applyFill="1" applyBorder="1" applyAlignment="1">
      <alignment horizontal="distributed" vertical="distributed" indent="2"/>
    </xf>
    <xf numFmtId="0" fontId="32" fillId="0" borderId="20" xfId="8" applyNumberFormat="1" applyFont="1" applyFill="1" applyBorder="1" applyAlignment="1">
      <alignment horizontal="right" vertical="distributed" indent="2"/>
    </xf>
    <xf numFmtId="0" fontId="33" fillId="0" borderId="56" xfId="0" applyFont="1" applyBorder="1" applyAlignment="1">
      <alignment horizontal="center" vertical="center" wrapText="1"/>
    </xf>
    <xf numFmtId="0" fontId="33" fillId="0" borderId="51" xfId="0" applyFont="1" applyBorder="1" applyAlignment="1">
      <alignment horizontal="center" vertical="center"/>
    </xf>
    <xf numFmtId="0" fontId="33" fillId="0" borderId="35" xfId="0" applyFont="1" applyBorder="1" applyAlignment="1">
      <alignment horizontal="center" vertical="center"/>
    </xf>
    <xf numFmtId="0" fontId="33" fillId="0" borderId="54" xfId="0" applyFont="1" applyBorder="1" applyAlignment="1">
      <alignment horizontal="center" vertical="center"/>
    </xf>
    <xf numFmtId="0" fontId="59" fillId="0" borderId="0" xfId="0" applyFont="1" applyBorder="1" applyAlignment="1">
      <alignment horizontal="justify" vertical="center" wrapText="1"/>
    </xf>
    <xf numFmtId="0" fontId="59" fillId="0" borderId="5" xfId="0" applyFont="1" applyBorder="1" applyAlignment="1">
      <alignment horizontal="justify" vertical="center" wrapText="1"/>
    </xf>
    <xf numFmtId="0" fontId="32" fillId="0" borderId="42" xfId="0" applyFont="1" applyBorder="1" applyAlignment="1">
      <alignment horizontal="justify" vertical="center" wrapText="1"/>
    </xf>
    <xf numFmtId="0" fontId="32" fillId="0" borderId="0" xfId="0" applyFont="1" applyBorder="1" applyAlignment="1">
      <alignment horizontal="justify" vertical="center" wrapText="1"/>
    </xf>
    <xf numFmtId="0" fontId="32" fillId="0" borderId="5" xfId="0" applyFont="1" applyBorder="1" applyAlignment="1">
      <alignment horizontal="justify" vertical="center" wrapText="1"/>
    </xf>
    <xf numFmtId="0" fontId="85" fillId="0" borderId="75" xfId="55" applyFont="1" applyBorder="1" applyAlignment="1">
      <alignment horizontal="left" vertical="top" wrapText="1"/>
    </xf>
    <xf numFmtId="0" fontId="85" fillId="0" borderId="70" xfId="55" applyFont="1" applyBorder="1" applyAlignment="1">
      <alignment horizontal="left" wrapText="1"/>
    </xf>
    <xf numFmtId="0" fontId="85" fillId="0" borderId="71" xfId="55" applyFont="1" applyBorder="1" applyAlignment="1">
      <alignment horizontal="left" wrapText="1"/>
    </xf>
    <xf numFmtId="0" fontId="85" fillId="0" borderId="75" xfId="55" applyFont="1" applyBorder="1" applyAlignment="1">
      <alignment horizontal="left" wrapText="1"/>
    </xf>
    <xf numFmtId="0" fontId="85" fillId="0" borderId="76" xfId="55" applyFont="1" applyBorder="1" applyAlignment="1">
      <alignment horizontal="left" wrapText="1"/>
    </xf>
    <xf numFmtId="0" fontId="32" fillId="0" borderId="20" xfId="8" applyNumberFormat="1" applyFont="1" applyFill="1" applyBorder="1" applyAlignment="1">
      <alignment horizontal="center" vertical="center" wrapText="1"/>
    </xf>
    <xf numFmtId="177" fontId="37" fillId="0" borderId="0" xfId="8" applyNumberFormat="1" applyFont="1" applyFill="1" applyBorder="1" applyAlignment="1">
      <alignment vertical="center"/>
    </xf>
    <xf numFmtId="0" fontId="62" fillId="0" borderId="0" xfId="0" applyFont="1" applyFill="1" applyAlignment="1">
      <alignment vertical="center"/>
    </xf>
    <xf numFmtId="0" fontId="85" fillId="0" borderId="83" xfId="56" applyFont="1" applyBorder="1" applyAlignment="1">
      <alignment horizontal="left" vertical="top" wrapText="1"/>
    </xf>
    <xf numFmtId="0" fontId="85" fillId="0" borderId="75" xfId="56" applyFont="1" applyBorder="1" applyAlignment="1">
      <alignment horizontal="left" vertical="top" wrapText="1"/>
    </xf>
    <xf numFmtId="0" fontId="85" fillId="0" borderId="70" xfId="56" applyFont="1" applyBorder="1" applyAlignment="1">
      <alignment horizontal="left" wrapText="1"/>
    </xf>
    <xf numFmtId="0" fontId="85" fillId="0" borderId="71" xfId="56" applyFont="1" applyBorder="1" applyAlignment="1">
      <alignment horizontal="left" wrapText="1"/>
    </xf>
    <xf numFmtId="0" fontId="85" fillId="0" borderId="75" xfId="56" applyFont="1" applyBorder="1" applyAlignment="1">
      <alignment horizontal="left" wrapText="1"/>
    </xf>
    <xf numFmtId="0" fontId="85" fillId="0" borderId="76" xfId="56" applyFont="1" applyBorder="1" applyAlignment="1">
      <alignment horizontal="left" wrapText="1"/>
    </xf>
    <xf numFmtId="0" fontId="85" fillId="0" borderId="72" xfId="56" applyFont="1" applyBorder="1" applyAlignment="1">
      <alignment horizontal="center" wrapText="1"/>
    </xf>
    <xf numFmtId="0" fontId="85" fillId="0" borderId="77" xfId="56" applyFont="1" applyBorder="1" applyAlignment="1">
      <alignment horizontal="center" wrapText="1"/>
    </xf>
    <xf numFmtId="0" fontId="85" fillId="0" borderId="70" xfId="56" applyFont="1" applyBorder="1" applyAlignment="1">
      <alignment horizontal="left" vertical="top" wrapText="1"/>
    </xf>
    <xf numFmtId="0" fontId="85" fillId="0" borderId="84" xfId="56" applyFont="1" applyBorder="1" applyAlignment="1">
      <alignment horizontal="left" vertical="top" wrapText="1"/>
    </xf>
    <xf numFmtId="178" fontId="39" fillId="0" borderId="0" xfId="0" applyNumberFormat="1" applyFont="1" applyFill="1" applyBorder="1" applyAlignment="1">
      <alignment horizontal="distributed" vertical="center"/>
    </xf>
    <xf numFmtId="0" fontId="32" fillId="0" borderId="61" xfId="0" applyFont="1" applyBorder="1" applyAlignment="1">
      <alignment horizontal="center" vertical="center" wrapText="1"/>
    </xf>
    <xf numFmtId="216" fontId="32" fillId="0" borderId="25" xfId="0" applyNumberFormat="1" applyFont="1" applyFill="1" applyBorder="1" applyAlignment="1">
      <alignment horizontal="center" vertical="center" wrapText="1"/>
    </xf>
    <xf numFmtId="216" fontId="32" fillId="0" borderId="17" xfId="0" applyNumberFormat="1" applyFont="1" applyFill="1" applyBorder="1" applyAlignment="1">
      <alignment horizontal="center" vertical="center" wrapText="1"/>
    </xf>
    <xf numFmtId="216" fontId="32" fillId="0" borderId="14" xfId="0" applyNumberFormat="1" applyFont="1" applyFill="1" applyBorder="1" applyAlignment="1">
      <alignment horizontal="center" vertical="center" wrapText="1"/>
    </xf>
    <xf numFmtId="178" fontId="39" fillId="0" borderId="18" xfId="0" applyNumberFormat="1" applyFont="1" applyFill="1" applyBorder="1" applyAlignment="1">
      <alignment horizontal="distributed" vertical="center"/>
    </xf>
    <xf numFmtId="0" fontId="42" fillId="0" borderId="70" xfId="23" applyFont="1" applyBorder="1" applyAlignment="1">
      <alignment horizontal="left" wrapText="1"/>
    </xf>
    <xf numFmtId="0" fontId="42" fillId="0" borderId="71" xfId="23" applyFont="1" applyBorder="1" applyAlignment="1">
      <alignment horizontal="left" wrapText="1"/>
    </xf>
    <xf numFmtId="0" fontId="42" fillId="0" borderId="75" xfId="23" applyFont="1" applyBorder="1" applyAlignment="1">
      <alignment horizontal="left" wrapText="1"/>
    </xf>
    <xf numFmtId="0" fontId="42" fillId="0" borderId="76" xfId="23" applyFont="1" applyBorder="1" applyAlignment="1">
      <alignment horizontal="left" wrapText="1"/>
    </xf>
    <xf numFmtId="0" fontId="42" fillId="0" borderId="72" xfId="23" applyFont="1" applyBorder="1" applyAlignment="1">
      <alignment horizontal="center" wrapText="1"/>
    </xf>
    <xf numFmtId="0" fontId="42" fillId="0" borderId="77" xfId="23" applyFont="1" applyBorder="1" applyAlignment="1">
      <alignment horizontal="center" wrapText="1"/>
    </xf>
    <xf numFmtId="0" fontId="42" fillId="0" borderId="70" xfId="23" applyFont="1" applyBorder="1" applyAlignment="1">
      <alignment horizontal="left" vertical="top" wrapText="1"/>
    </xf>
    <xf numFmtId="0" fontId="42" fillId="0" borderId="83" xfId="23" applyFont="1" applyBorder="1" applyAlignment="1">
      <alignment horizontal="left" vertical="top" wrapText="1"/>
    </xf>
    <xf numFmtId="178" fontId="37" fillId="0" borderId="0" xfId="0" applyNumberFormat="1" applyFont="1" applyFill="1" applyAlignment="1">
      <alignment horizontal="left" vertical="center"/>
    </xf>
    <xf numFmtId="0" fontId="85" fillId="0" borderId="83" xfId="57" applyFont="1" applyBorder="1" applyAlignment="1">
      <alignment horizontal="left" vertical="top" wrapText="1"/>
    </xf>
    <xf numFmtId="0" fontId="85" fillId="0" borderId="84" xfId="57" applyFont="1" applyBorder="1" applyAlignment="1">
      <alignment horizontal="left" vertical="top" wrapText="1"/>
    </xf>
    <xf numFmtId="0" fontId="85" fillId="0" borderId="75" xfId="57" applyFont="1" applyBorder="1" applyAlignment="1">
      <alignment horizontal="left" vertical="top" wrapText="1"/>
    </xf>
    <xf numFmtId="0" fontId="85" fillId="0" borderId="70" xfId="57" applyFont="1" applyBorder="1" applyAlignment="1">
      <alignment horizontal="left" wrapText="1"/>
    </xf>
    <xf numFmtId="0" fontId="85" fillId="0" borderId="71" xfId="57" applyFont="1" applyBorder="1" applyAlignment="1">
      <alignment horizontal="left" wrapText="1"/>
    </xf>
    <xf numFmtId="0" fontId="85" fillId="0" borderId="75" xfId="57" applyFont="1" applyBorder="1" applyAlignment="1">
      <alignment horizontal="left" wrapText="1"/>
    </xf>
    <xf numFmtId="0" fontId="85" fillId="0" borderId="76" xfId="57" applyFont="1" applyBorder="1" applyAlignment="1">
      <alignment horizontal="left" wrapText="1"/>
    </xf>
    <xf numFmtId="0" fontId="85" fillId="0" borderId="72" xfId="57" applyFont="1" applyBorder="1" applyAlignment="1">
      <alignment horizontal="center" wrapText="1"/>
    </xf>
    <xf numFmtId="0" fontId="85" fillId="0" borderId="77" xfId="57" applyFont="1" applyBorder="1" applyAlignment="1">
      <alignment horizontal="center" wrapText="1"/>
    </xf>
    <xf numFmtId="0" fontId="85" fillId="0" borderId="70" xfId="57" applyFont="1" applyBorder="1" applyAlignment="1">
      <alignment horizontal="left" vertical="top" wrapText="1"/>
    </xf>
    <xf numFmtId="0" fontId="85" fillId="0" borderId="70" xfId="58" applyFont="1" applyBorder="1" applyAlignment="1">
      <alignment horizontal="left" wrapText="1"/>
    </xf>
    <xf numFmtId="0" fontId="85" fillId="0" borderId="71" xfId="58" applyFont="1" applyBorder="1" applyAlignment="1">
      <alignment horizontal="left" wrapText="1"/>
    </xf>
    <xf numFmtId="0" fontId="85" fillId="0" borderId="75" xfId="58" applyFont="1" applyBorder="1" applyAlignment="1">
      <alignment horizontal="left" wrapText="1"/>
    </xf>
    <xf numFmtId="0" fontId="85" fillId="0" borderId="76" xfId="58" applyFont="1" applyBorder="1" applyAlignment="1">
      <alignment horizontal="left" wrapText="1"/>
    </xf>
    <xf numFmtId="0" fontId="85" fillId="0" borderId="70" xfId="58" applyFont="1" applyBorder="1" applyAlignment="1">
      <alignment horizontal="left" vertical="top" wrapText="1"/>
    </xf>
    <xf numFmtId="0" fontId="85" fillId="0" borderId="83" xfId="58" applyFont="1" applyBorder="1" applyAlignment="1">
      <alignment horizontal="left" vertical="top" wrapText="1"/>
    </xf>
    <xf numFmtId="0" fontId="85" fillId="0" borderId="84" xfId="58" applyFont="1" applyBorder="1" applyAlignment="1">
      <alignment horizontal="left" vertical="top" wrapText="1"/>
    </xf>
    <xf numFmtId="0" fontId="85" fillId="0" borderId="75" xfId="58" applyFont="1" applyBorder="1" applyAlignment="1">
      <alignment horizontal="left" vertical="top" wrapText="1"/>
    </xf>
    <xf numFmtId="0" fontId="32" fillId="0" borderId="18" xfId="0" applyNumberFormat="1" applyFont="1" applyFill="1" applyBorder="1" applyAlignment="1">
      <alignment horizontal="center" vertical="center" wrapText="1"/>
    </xf>
    <xf numFmtId="0" fontId="32" fillId="0" borderId="20" xfId="0" applyNumberFormat="1" applyFont="1" applyFill="1" applyBorder="1" applyAlignment="1">
      <alignment horizontal="center" vertical="center" wrapText="1"/>
    </xf>
    <xf numFmtId="0" fontId="32" fillId="0" borderId="15" xfId="0" applyNumberFormat="1" applyFont="1" applyFill="1" applyBorder="1" applyAlignment="1">
      <alignment horizontal="center" vertical="center" wrapText="1"/>
    </xf>
    <xf numFmtId="0" fontId="32" fillId="0" borderId="13" xfId="0" applyNumberFormat="1" applyFont="1" applyFill="1" applyBorder="1" applyAlignment="1">
      <alignment horizontal="center" vertical="center" wrapText="1"/>
    </xf>
    <xf numFmtId="0" fontId="85" fillId="0" borderId="83" xfId="42" applyFont="1" applyBorder="1" applyAlignment="1">
      <alignment horizontal="left" vertical="top" wrapText="1"/>
    </xf>
    <xf numFmtId="0" fontId="85" fillId="0" borderId="84" xfId="42" applyFont="1" applyBorder="1" applyAlignment="1">
      <alignment horizontal="left" vertical="top" wrapText="1"/>
    </xf>
    <xf numFmtId="0" fontId="85" fillId="0" borderId="70" xfId="42" applyFont="1" applyBorder="1" applyAlignment="1">
      <alignment horizontal="left" wrapText="1"/>
    </xf>
    <xf numFmtId="0" fontId="85" fillId="0" borderId="71" xfId="42" applyFont="1" applyBorder="1" applyAlignment="1">
      <alignment horizontal="left" wrapText="1"/>
    </xf>
    <xf numFmtId="0" fontId="85" fillId="0" borderId="75" xfId="42" applyFont="1" applyBorder="1" applyAlignment="1">
      <alignment horizontal="left" wrapText="1"/>
    </xf>
    <xf numFmtId="0" fontId="85" fillId="0" borderId="76" xfId="42" applyFont="1" applyBorder="1" applyAlignment="1">
      <alignment horizontal="left" wrapText="1"/>
    </xf>
    <xf numFmtId="0" fontId="85" fillId="0" borderId="70" xfId="42" applyFont="1" applyBorder="1" applyAlignment="1">
      <alignment horizontal="left" vertical="top" wrapText="1"/>
    </xf>
    <xf numFmtId="0" fontId="85" fillId="0" borderId="75" xfId="42" applyFont="1" applyBorder="1" applyAlignment="1">
      <alignment horizontal="left" vertical="top" wrapText="1"/>
    </xf>
    <xf numFmtId="177" fontId="32" fillId="0" borderId="25" xfId="8" applyNumberFormat="1" applyFont="1" applyFill="1" applyBorder="1" applyAlignment="1">
      <alignment horizontal="center" vertical="center" wrapText="1"/>
    </xf>
    <xf numFmtId="177" fontId="32" fillId="0" borderId="1" xfId="8" applyNumberFormat="1" applyFont="1" applyFill="1" applyBorder="1" applyAlignment="1">
      <alignment horizontal="center" vertical="center" wrapText="1"/>
    </xf>
    <xf numFmtId="177" fontId="32" fillId="0" borderId="17" xfId="8" applyNumberFormat="1" applyFont="1" applyFill="1" applyBorder="1" applyAlignment="1">
      <alignment horizontal="center" vertical="center" wrapText="1"/>
    </xf>
    <xf numFmtId="177" fontId="32" fillId="0" borderId="2" xfId="8" applyNumberFormat="1" applyFont="1" applyFill="1" applyBorder="1" applyAlignment="1">
      <alignment horizontal="center" vertical="center" wrapText="1"/>
    </xf>
    <xf numFmtId="0" fontId="85" fillId="0" borderId="83" xfId="59" applyFont="1" applyBorder="1" applyAlignment="1">
      <alignment horizontal="left" vertical="top" wrapText="1"/>
    </xf>
    <xf numFmtId="0" fontId="85" fillId="0" borderId="84" xfId="59" applyFont="1" applyBorder="1" applyAlignment="1">
      <alignment horizontal="left" vertical="top" wrapText="1"/>
    </xf>
    <xf numFmtId="177" fontId="32" fillId="0" borderId="7" xfId="0" applyNumberFormat="1" applyFont="1" applyFill="1" applyBorder="1" applyAlignment="1">
      <alignment horizontal="distributed" vertical="center" wrapText="1"/>
    </xf>
    <xf numFmtId="0" fontId="85" fillId="0" borderId="70" xfId="59" applyFont="1" applyBorder="1" applyAlignment="1">
      <alignment horizontal="left" wrapText="1"/>
    </xf>
    <xf numFmtId="0" fontId="85" fillId="0" borderId="71" xfId="59" applyFont="1" applyBorder="1" applyAlignment="1">
      <alignment horizontal="left" wrapText="1"/>
    </xf>
    <xf numFmtId="0" fontId="85" fillId="0" borderId="75" xfId="59" applyFont="1" applyBorder="1" applyAlignment="1">
      <alignment horizontal="left" wrapText="1"/>
    </xf>
    <xf numFmtId="0" fontId="85" fillId="0" borderId="76" xfId="59" applyFont="1" applyBorder="1" applyAlignment="1">
      <alignment horizontal="left" wrapText="1"/>
    </xf>
    <xf numFmtId="0" fontId="85" fillId="0" borderId="70" xfId="59" applyFont="1" applyBorder="1" applyAlignment="1">
      <alignment horizontal="left" vertical="top" wrapText="1"/>
    </xf>
    <xf numFmtId="0" fontId="85" fillId="0" borderId="75" xfId="59" applyFont="1" applyBorder="1" applyAlignment="1">
      <alignment horizontal="left" vertical="top" wrapText="1"/>
    </xf>
    <xf numFmtId="0" fontId="42" fillId="0" borderId="70" xfId="25" applyFont="1" applyBorder="1" applyAlignment="1">
      <alignment horizontal="left" wrapText="1"/>
    </xf>
    <xf numFmtId="0" fontId="42" fillId="0" borderId="71" xfId="25" applyFont="1" applyBorder="1" applyAlignment="1">
      <alignment horizontal="left" wrapText="1"/>
    </xf>
    <xf numFmtId="0" fontId="42" fillId="0" borderId="75" xfId="25" applyFont="1" applyBorder="1" applyAlignment="1">
      <alignment horizontal="left" wrapText="1"/>
    </xf>
    <xf numFmtId="0" fontId="42" fillId="0" borderId="76" xfId="25" applyFont="1" applyBorder="1" applyAlignment="1">
      <alignment horizontal="left" wrapText="1"/>
    </xf>
    <xf numFmtId="0" fontId="42" fillId="0" borderId="70" xfId="25" applyFont="1" applyBorder="1" applyAlignment="1">
      <alignment horizontal="left" vertical="top" wrapText="1"/>
    </xf>
    <xf numFmtId="0" fontId="42" fillId="0" borderId="83" xfId="25" applyFont="1" applyBorder="1" applyAlignment="1">
      <alignment horizontal="left" vertical="top" wrapText="1"/>
    </xf>
    <xf numFmtId="0" fontId="85" fillId="0" borderId="70" xfId="60" applyFont="1" applyBorder="1" applyAlignment="1">
      <alignment horizontal="left" wrapText="1"/>
    </xf>
    <xf numFmtId="0" fontId="85" fillId="0" borderId="71" xfId="60" applyFont="1" applyBorder="1" applyAlignment="1">
      <alignment horizontal="left" wrapText="1"/>
    </xf>
    <xf numFmtId="0" fontId="85" fillId="0" borderId="75" xfId="60" applyFont="1" applyBorder="1" applyAlignment="1">
      <alignment horizontal="left" wrapText="1"/>
    </xf>
    <xf numFmtId="0" fontId="85" fillId="0" borderId="76" xfId="60" applyFont="1" applyBorder="1" applyAlignment="1">
      <alignment horizontal="left" wrapText="1"/>
    </xf>
    <xf numFmtId="0" fontId="85" fillId="0" borderId="83" xfId="60" applyFont="1" applyBorder="1" applyAlignment="1">
      <alignment horizontal="left" vertical="top" wrapText="1"/>
    </xf>
    <xf numFmtId="0" fontId="85" fillId="0" borderId="84" xfId="60" applyFont="1" applyBorder="1" applyAlignment="1">
      <alignment horizontal="left" vertical="top" wrapText="1"/>
    </xf>
    <xf numFmtId="0" fontId="85" fillId="0" borderId="70" xfId="60" applyFont="1" applyBorder="1" applyAlignment="1">
      <alignment horizontal="left" vertical="top" wrapText="1"/>
    </xf>
    <xf numFmtId="178" fontId="31" fillId="0" borderId="12" xfId="5" applyNumberFormat="1" applyFont="1" applyFill="1" applyBorder="1" applyAlignment="1">
      <alignment horizontal="distributed" vertical="center" wrapText="1"/>
    </xf>
    <xf numFmtId="178" fontId="31" fillId="0" borderId="0" xfId="5" applyNumberFormat="1" applyFont="1" applyFill="1" applyBorder="1" applyAlignment="1">
      <alignment horizontal="distributed" vertical="center" wrapText="1"/>
    </xf>
    <xf numFmtId="178" fontId="31" fillId="0" borderId="21" xfId="5" applyNumberFormat="1" applyFont="1" applyFill="1" applyBorder="1" applyAlignment="1">
      <alignment horizontal="distributed" vertical="center" wrapText="1"/>
    </xf>
    <xf numFmtId="177" fontId="31" fillId="0" borderId="23" xfId="0" applyNumberFormat="1" applyFont="1" applyFill="1" applyBorder="1" applyAlignment="1">
      <alignment horizontal="center" vertical="center" wrapText="1"/>
    </xf>
    <xf numFmtId="177" fontId="31" fillId="0" borderId="24" xfId="0" applyNumberFormat="1" applyFont="1" applyFill="1" applyBorder="1" applyAlignment="1">
      <alignment horizontal="center" vertical="center" wrapText="1"/>
    </xf>
    <xf numFmtId="177" fontId="31" fillId="0" borderId="4" xfId="0" applyNumberFormat="1" applyFont="1" applyFill="1" applyBorder="1" applyAlignment="1">
      <alignment horizontal="center" vertical="center" wrapText="1"/>
    </xf>
    <xf numFmtId="177" fontId="31" fillId="0" borderId="11" xfId="0" applyNumberFormat="1" applyFont="1" applyFill="1" applyBorder="1" applyAlignment="1">
      <alignment horizontal="center" vertical="center" wrapText="1"/>
    </xf>
    <xf numFmtId="177" fontId="31" fillId="0" borderId="7" xfId="0" applyNumberFormat="1" applyFont="1" applyFill="1" applyBorder="1" applyAlignment="1">
      <alignment horizontal="center" vertical="center" wrapText="1"/>
    </xf>
    <xf numFmtId="177" fontId="31" fillId="0" borderId="9" xfId="0" applyNumberFormat="1" applyFont="1" applyFill="1" applyBorder="1" applyAlignment="1">
      <alignment horizontal="center" vertical="center" wrapText="1"/>
    </xf>
    <xf numFmtId="177" fontId="31" fillId="0" borderId="26" xfId="0" applyNumberFormat="1" applyFont="1" applyFill="1" applyBorder="1" applyAlignment="1">
      <alignment horizontal="center" vertical="center" wrapText="1"/>
    </xf>
    <xf numFmtId="177" fontId="67" fillId="0" borderId="26" xfId="0" applyNumberFormat="1" applyFont="1" applyFill="1" applyBorder="1" applyAlignment="1">
      <alignment horizontal="center" vertical="center" wrapText="1"/>
    </xf>
    <xf numFmtId="177" fontId="67" fillId="0" borderId="4" xfId="0" applyNumberFormat="1" applyFont="1" applyFill="1" applyBorder="1" applyAlignment="1">
      <alignment horizontal="center" vertical="center" wrapText="1"/>
    </xf>
    <xf numFmtId="177" fontId="31" fillId="0" borderId="15" xfId="0" applyNumberFormat="1" applyFont="1" applyFill="1" applyBorder="1" applyAlignment="1">
      <alignment horizontal="center" vertical="center" wrapText="1"/>
    </xf>
    <xf numFmtId="177" fontId="31" fillId="0" borderId="8" xfId="0" applyNumberFormat="1" applyFont="1" applyFill="1" applyBorder="1" applyAlignment="1">
      <alignment horizontal="center" vertical="center" wrapText="1"/>
    </xf>
    <xf numFmtId="177" fontId="31" fillId="0" borderId="13" xfId="0" applyNumberFormat="1" applyFont="1" applyFill="1" applyBorder="1" applyAlignment="1">
      <alignment horizontal="center" vertical="center"/>
    </xf>
    <xf numFmtId="177" fontId="31" fillId="0" borderId="20" xfId="0" applyNumberFormat="1" applyFont="1" applyFill="1" applyBorder="1" applyAlignment="1">
      <alignment horizontal="center" vertical="center"/>
    </xf>
    <xf numFmtId="177" fontId="31" fillId="0" borderId="13" xfId="0" applyNumberFormat="1" applyFont="1" applyFill="1" applyBorder="1" applyAlignment="1">
      <alignment horizontal="center" vertical="center" shrinkToFit="1"/>
    </xf>
    <xf numFmtId="177" fontId="31" fillId="0" borderId="20" xfId="0" applyNumberFormat="1" applyFont="1" applyFill="1" applyBorder="1" applyAlignment="1">
      <alignment horizontal="center" vertical="center" shrinkToFit="1"/>
    </xf>
    <xf numFmtId="177" fontId="31" fillId="0" borderId="15" xfId="0" applyNumberFormat="1" applyFont="1" applyFill="1" applyBorder="1" applyAlignment="1">
      <alignment horizontal="center" vertical="center" shrinkToFit="1"/>
    </xf>
    <xf numFmtId="177" fontId="67" fillId="0" borderId="22" xfId="0" applyNumberFormat="1" applyFont="1" applyFill="1" applyBorder="1" applyAlignment="1">
      <alignment horizontal="center" vertical="center" wrapText="1"/>
    </xf>
    <xf numFmtId="177" fontId="67" fillId="0" borderId="3" xfId="0" applyNumberFormat="1" applyFont="1" applyFill="1" applyBorder="1" applyAlignment="1">
      <alignment horizontal="center" vertical="center" wrapText="1"/>
    </xf>
    <xf numFmtId="177" fontId="67" fillId="0" borderId="16" xfId="0" applyNumberFormat="1" applyFont="1" applyFill="1" applyBorder="1" applyAlignment="1">
      <alignment horizontal="center" vertical="center" wrapText="1"/>
    </xf>
    <xf numFmtId="177" fontId="67" fillId="0" borderId="14" xfId="0" applyNumberFormat="1" applyFont="1" applyFill="1" applyBorder="1" applyAlignment="1">
      <alignment horizontal="center" vertical="center" wrapText="1"/>
    </xf>
    <xf numFmtId="0" fontId="85" fillId="0" borderId="75" xfId="60" applyFont="1" applyBorder="1" applyAlignment="1">
      <alignment horizontal="left" vertical="top" wrapText="1"/>
    </xf>
    <xf numFmtId="41" fontId="41" fillId="0" borderId="12" xfId="5" applyNumberFormat="1" applyFont="1" applyFill="1" applyBorder="1" applyAlignment="1">
      <alignment horizontal="left" vertical="top" wrapText="1"/>
    </xf>
    <xf numFmtId="0" fontId="85" fillId="0" borderId="83" xfId="61" applyFont="1" applyBorder="1" applyAlignment="1">
      <alignment horizontal="left" vertical="top" wrapText="1"/>
    </xf>
    <xf numFmtId="0" fontId="32" fillId="0" borderId="7" xfId="0" applyNumberFormat="1" applyFont="1" applyFill="1" applyBorder="1" applyAlignment="1">
      <alignment horizontal="center" vertical="center" wrapText="1"/>
    </xf>
    <xf numFmtId="0" fontId="32" fillId="0" borderId="9" xfId="0" applyNumberFormat="1" applyFont="1" applyFill="1" applyBorder="1" applyAlignment="1">
      <alignment horizontal="center" vertical="center" wrapText="1"/>
    </xf>
    <xf numFmtId="177" fontId="31" fillId="0" borderId="22" xfId="0" applyNumberFormat="1" applyFont="1" applyFill="1" applyBorder="1" applyAlignment="1">
      <alignment horizontal="center" vertical="center" wrapText="1"/>
    </xf>
    <xf numFmtId="177" fontId="31" fillId="0" borderId="3" xfId="0" applyNumberFormat="1" applyFont="1" applyFill="1" applyBorder="1" applyAlignment="1">
      <alignment horizontal="center" vertical="center" wrapText="1"/>
    </xf>
    <xf numFmtId="177" fontId="31" fillId="0" borderId="16" xfId="0" applyNumberFormat="1" applyFont="1" applyFill="1" applyBorder="1" applyAlignment="1">
      <alignment horizontal="center" vertical="center" wrapText="1"/>
    </xf>
    <xf numFmtId="0" fontId="85" fillId="0" borderId="70" xfId="61" applyFont="1" applyBorder="1" applyAlignment="1">
      <alignment horizontal="left" wrapText="1"/>
    </xf>
    <xf numFmtId="0" fontId="85" fillId="0" borderId="71" xfId="61" applyFont="1" applyBorder="1" applyAlignment="1">
      <alignment horizontal="left" wrapText="1"/>
    </xf>
    <xf numFmtId="0" fontId="85" fillId="0" borderId="75" xfId="61" applyFont="1" applyBorder="1" applyAlignment="1">
      <alignment horizontal="left" wrapText="1"/>
    </xf>
    <xf numFmtId="0" fontId="85" fillId="0" borderId="76" xfId="61" applyFont="1" applyBorder="1" applyAlignment="1">
      <alignment horizontal="left" wrapText="1"/>
    </xf>
    <xf numFmtId="0" fontId="85" fillId="0" borderId="70" xfId="61" applyFont="1" applyBorder="1" applyAlignment="1">
      <alignment horizontal="left" vertical="top" wrapText="1"/>
    </xf>
    <xf numFmtId="0" fontId="85" fillId="0" borderId="84" xfId="61" applyFont="1" applyBorder="1" applyAlignment="1">
      <alignment horizontal="left" vertical="top" wrapText="1"/>
    </xf>
    <xf numFmtId="0" fontId="85" fillId="0" borderId="75" xfId="61" applyFont="1" applyBorder="1" applyAlignment="1">
      <alignment horizontal="left" vertical="top" wrapText="1"/>
    </xf>
    <xf numFmtId="0" fontId="85" fillId="0" borderId="83" xfId="62" applyFont="1" applyBorder="1" applyAlignment="1">
      <alignment horizontal="left" vertical="top" wrapText="1"/>
    </xf>
    <xf numFmtId="0" fontId="85" fillId="0" borderId="75" xfId="62" applyFont="1" applyBorder="1" applyAlignment="1">
      <alignment horizontal="left" vertical="top" wrapText="1"/>
    </xf>
    <xf numFmtId="0" fontId="85" fillId="0" borderId="84" xfId="62" applyFont="1" applyBorder="1" applyAlignment="1">
      <alignment horizontal="left" vertical="top" wrapText="1"/>
    </xf>
    <xf numFmtId="0" fontId="42" fillId="0" borderId="70" xfId="27" applyFont="1" applyBorder="1" applyAlignment="1">
      <alignment horizontal="left" wrapText="1"/>
    </xf>
    <xf numFmtId="0" fontId="42" fillId="0" borderId="71" xfId="27" applyFont="1" applyBorder="1" applyAlignment="1">
      <alignment horizontal="left" wrapText="1"/>
    </xf>
    <xf numFmtId="0" fontId="42" fillId="0" borderId="75" xfId="27" applyFont="1" applyBorder="1" applyAlignment="1">
      <alignment horizontal="left" wrapText="1"/>
    </xf>
    <xf numFmtId="0" fontId="42" fillId="0" borderId="76" xfId="27" applyFont="1" applyBorder="1" applyAlignment="1">
      <alignment horizontal="left" wrapText="1"/>
    </xf>
    <xf numFmtId="0" fontId="42" fillId="0" borderId="70" xfId="27" applyFont="1" applyBorder="1" applyAlignment="1">
      <alignment horizontal="left" vertical="top" wrapText="1"/>
    </xf>
    <xf numFmtId="0" fontId="42" fillId="0" borderId="83" xfId="27" applyFont="1" applyBorder="1" applyAlignment="1">
      <alignment horizontal="left" vertical="top" wrapText="1"/>
    </xf>
    <xf numFmtId="0" fontId="85" fillId="0" borderId="70" xfId="62" applyFont="1" applyBorder="1" applyAlignment="1">
      <alignment horizontal="left" wrapText="1"/>
    </xf>
    <xf numFmtId="0" fontId="85" fillId="0" borderId="71" xfId="62" applyFont="1" applyBorder="1" applyAlignment="1">
      <alignment horizontal="left" wrapText="1"/>
    </xf>
    <xf numFmtId="0" fontId="85" fillId="0" borderId="75" xfId="62" applyFont="1" applyBorder="1" applyAlignment="1">
      <alignment horizontal="left" wrapText="1"/>
    </xf>
    <xf numFmtId="0" fontId="85" fillId="0" borderId="76" xfId="62" applyFont="1" applyBorder="1" applyAlignment="1">
      <alignment horizontal="left" wrapText="1"/>
    </xf>
    <xf numFmtId="0" fontId="85" fillId="0" borderId="70" xfId="62" applyFont="1" applyBorder="1" applyAlignment="1">
      <alignment horizontal="left" vertical="top" wrapText="1"/>
    </xf>
    <xf numFmtId="177" fontId="32" fillId="0" borderId="7" xfId="0" applyNumberFormat="1" applyFont="1" applyFill="1" applyBorder="1" applyAlignment="1">
      <alignment horizontal="center" vertical="center"/>
    </xf>
    <xf numFmtId="177" fontId="32" fillId="0" borderId="26" xfId="0" applyNumberFormat="1" applyFont="1" applyFill="1" applyBorder="1" applyAlignment="1">
      <alignment horizontal="center" vertical="center" wrapText="1"/>
    </xf>
    <xf numFmtId="177" fontId="32" fillId="0" borderId="4" xfId="0" applyNumberFormat="1" applyFont="1" applyFill="1" applyBorder="1" applyAlignment="1">
      <alignment horizontal="center" vertical="center" wrapText="1"/>
    </xf>
    <xf numFmtId="178" fontId="39" fillId="0" borderId="0" xfId="5" applyNumberFormat="1" applyFont="1" applyFill="1" applyBorder="1" applyAlignment="1">
      <alignment horizontal="distributed" vertical="center"/>
    </xf>
    <xf numFmtId="177" fontId="32" fillId="0" borderId="16" xfId="0" applyNumberFormat="1" applyFont="1" applyFill="1" applyBorder="1" applyAlignment="1">
      <alignment horizontal="center" vertical="center" wrapText="1"/>
    </xf>
    <xf numFmtId="177" fontId="32" fillId="0" borderId="14" xfId="0" applyNumberFormat="1" applyFont="1" applyFill="1" applyBorder="1" applyAlignment="1">
      <alignment horizontal="center" vertical="center" wrapText="1"/>
    </xf>
    <xf numFmtId="177" fontId="32" fillId="0" borderId="7" xfId="0" applyNumberFormat="1" applyFont="1" applyFill="1" applyBorder="1" applyAlignment="1">
      <alignment horizontal="right" vertical="center"/>
    </xf>
    <xf numFmtId="177" fontId="32" fillId="0" borderId="7" xfId="0" applyNumberFormat="1" applyFont="1" applyFill="1" applyBorder="1" applyAlignment="1">
      <alignment horizontal="left" vertical="center"/>
    </xf>
    <xf numFmtId="177" fontId="32" fillId="0" borderId="9" xfId="0" applyNumberFormat="1" applyFont="1" applyFill="1" applyBorder="1" applyAlignment="1">
      <alignment horizontal="right" vertical="center"/>
    </xf>
    <xf numFmtId="177" fontId="32" fillId="0" borderId="22" xfId="0" applyNumberFormat="1" applyFont="1" applyFill="1" applyBorder="1" applyAlignment="1">
      <alignment horizontal="center" vertical="center" wrapText="1"/>
    </xf>
    <xf numFmtId="177" fontId="32" fillId="0" borderId="3" xfId="0" applyNumberFormat="1" applyFont="1" applyFill="1" applyBorder="1" applyAlignment="1">
      <alignment horizontal="center" vertical="center" wrapText="1"/>
    </xf>
    <xf numFmtId="177" fontId="32" fillId="0" borderId="23" xfId="0" applyNumberFormat="1" applyFont="1" applyFill="1" applyBorder="1" applyAlignment="1">
      <alignment horizontal="center" vertical="center" wrapText="1"/>
    </xf>
    <xf numFmtId="177" fontId="32" fillId="0" borderId="24" xfId="0" applyNumberFormat="1" applyFont="1" applyFill="1" applyBorder="1" applyAlignment="1">
      <alignment horizontal="center" vertical="center" wrapText="1"/>
    </xf>
    <xf numFmtId="178" fontId="32" fillId="0" borderId="12" xfId="5" applyNumberFormat="1" applyFont="1" applyFill="1" applyBorder="1" applyAlignment="1">
      <alignment horizontal="distributed" vertical="center" wrapText="1"/>
    </xf>
    <xf numFmtId="178" fontId="32" fillId="0" borderId="0" xfId="5" applyNumberFormat="1" applyFont="1" applyFill="1" applyBorder="1" applyAlignment="1">
      <alignment horizontal="distributed" vertical="center" wrapText="1"/>
    </xf>
    <xf numFmtId="178" fontId="32" fillId="0" borderId="21" xfId="5" applyNumberFormat="1" applyFont="1" applyFill="1" applyBorder="1" applyAlignment="1">
      <alignment horizontal="distributed" vertical="center" wrapText="1"/>
    </xf>
    <xf numFmtId="178" fontId="39" fillId="0" borderId="18" xfId="5" applyNumberFormat="1" applyFont="1" applyFill="1" applyBorder="1" applyAlignment="1">
      <alignment horizontal="distributed" vertical="center"/>
    </xf>
    <xf numFmtId="177" fontId="32" fillId="0" borderId="0" xfId="0" applyNumberFormat="1" applyFont="1" applyFill="1" applyBorder="1" applyAlignment="1">
      <alignment horizontal="center" vertical="center"/>
    </xf>
    <xf numFmtId="177" fontId="32" fillId="0" borderId="11" xfId="10" applyNumberFormat="1" applyFont="1" applyFill="1" applyBorder="1" applyAlignment="1">
      <alignment horizontal="right" vertical="center" wrapText="1"/>
    </xf>
    <xf numFmtId="177" fontId="32" fillId="0" borderId="7" xfId="10" applyNumberFormat="1" applyFont="1" applyFill="1" applyBorder="1" applyAlignment="1">
      <alignment horizontal="right" vertical="center" wrapText="1"/>
    </xf>
    <xf numFmtId="177" fontId="31" fillId="0" borderId="26" xfId="10" applyNumberFormat="1" applyFont="1" applyFill="1" applyBorder="1" applyAlignment="1">
      <alignment horizontal="center" vertical="center" wrapText="1"/>
    </xf>
    <xf numFmtId="177" fontId="31" fillId="0" borderId="4" xfId="10" applyNumberFormat="1" applyFont="1" applyFill="1" applyBorder="1" applyAlignment="1">
      <alignment horizontal="center" vertical="center" wrapText="1"/>
    </xf>
    <xf numFmtId="177" fontId="31" fillId="0" borderId="25" xfId="10" applyNumberFormat="1" applyFont="1" applyFill="1" applyBorder="1" applyAlignment="1">
      <alignment horizontal="center" vertical="center" wrapText="1"/>
    </xf>
    <xf numFmtId="177" fontId="31" fillId="0" borderId="17" xfId="10" applyNumberFormat="1" applyFont="1" applyFill="1" applyBorder="1" applyAlignment="1">
      <alignment horizontal="center" vertical="center" wrapText="1"/>
    </xf>
    <xf numFmtId="177" fontId="31" fillId="0" borderId="14" xfId="10" applyNumberFormat="1" applyFont="1" applyFill="1" applyBorder="1" applyAlignment="1">
      <alignment horizontal="center" vertical="center" wrapText="1"/>
    </xf>
    <xf numFmtId="177" fontId="31" fillId="0" borderId="1" xfId="10" applyNumberFormat="1" applyFont="1" applyFill="1" applyBorder="1" applyAlignment="1">
      <alignment horizontal="center" vertical="center" wrapText="1"/>
    </xf>
    <xf numFmtId="177" fontId="31" fillId="0" borderId="2" xfId="10" applyNumberFormat="1" applyFont="1" applyFill="1" applyBorder="1" applyAlignment="1">
      <alignment horizontal="center" vertical="center" wrapText="1"/>
    </xf>
    <xf numFmtId="177" fontId="31" fillId="0" borderId="3" xfId="10" applyNumberFormat="1" applyFont="1" applyFill="1" applyBorder="1" applyAlignment="1">
      <alignment horizontal="center" vertical="center" wrapText="1"/>
    </xf>
    <xf numFmtId="177" fontId="31" fillId="0" borderId="23" xfId="10" applyNumberFormat="1" applyFont="1" applyFill="1" applyBorder="1" applyAlignment="1">
      <alignment horizontal="center" vertical="center" wrapText="1"/>
    </xf>
    <xf numFmtId="177" fontId="31" fillId="0" borderId="24" xfId="10" applyNumberFormat="1" applyFont="1" applyFill="1" applyBorder="1" applyAlignment="1">
      <alignment horizontal="center" vertical="center" wrapText="1"/>
    </xf>
    <xf numFmtId="0" fontId="31" fillId="0" borderId="26" xfId="10" applyNumberFormat="1" applyFont="1" applyFill="1" applyBorder="1" applyAlignment="1">
      <alignment horizontal="center" vertical="center" wrapText="1"/>
    </xf>
    <xf numFmtId="0" fontId="31" fillId="0" borderId="4" xfId="10" applyNumberFormat="1" applyFont="1" applyFill="1" applyBorder="1" applyAlignment="1">
      <alignment horizontal="center" vertical="center" wrapText="1"/>
    </xf>
    <xf numFmtId="178" fontId="37" fillId="0" borderId="0" xfId="5" applyNumberFormat="1" applyFont="1" applyFill="1" applyAlignment="1">
      <alignment horizontal="left" vertical="center"/>
    </xf>
    <xf numFmtId="177" fontId="31" fillId="0" borderId="22" xfId="10" applyNumberFormat="1" applyFont="1" applyFill="1" applyBorder="1" applyAlignment="1">
      <alignment horizontal="center" vertical="center" wrapText="1"/>
    </xf>
    <xf numFmtId="177" fontId="32" fillId="0" borderId="7" xfId="10" applyNumberFormat="1" applyFont="1" applyFill="1" applyBorder="1" applyAlignment="1">
      <alignment horizontal="left" vertical="center" wrapText="1"/>
    </xf>
    <xf numFmtId="177" fontId="32" fillId="0" borderId="9" xfId="10" applyNumberFormat="1" applyFont="1" applyFill="1" applyBorder="1" applyAlignment="1">
      <alignment horizontal="left" vertical="center" wrapText="1"/>
    </xf>
    <xf numFmtId="0" fontId="42" fillId="0" borderId="70" xfId="28" applyFont="1" applyBorder="1" applyAlignment="1">
      <alignment horizontal="left" vertical="top" wrapText="1"/>
    </xf>
    <xf numFmtId="0" fontId="42" fillId="0" borderId="83" xfId="28" applyFont="1" applyBorder="1" applyAlignment="1">
      <alignment horizontal="left" vertical="top" wrapText="1"/>
    </xf>
    <xf numFmtId="0" fontId="42" fillId="0" borderId="70" xfId="28" applyFont="1" applyBorder="1" applyAlignment="1">
      <alignment horizontal="left" wrapText="1"/>
    </xf>
    <xf numFmtId="0" fontId="42" fillId="0" borderId="71" xfId="28" applyFont="1" applyBorder="1" applyAlignment="1">
      <alignment horizontal="left" wrapText="1"/>
    </xf>
    <xf numFmtId="0" fontId="42" fillId="0" borderId="75" xfId="28" applyFont="1" applyBorder="1" applyAlignment="1">
      <alignment horizontal="left" wrapText="1"/>
    </xf>
    <xf numFmtId="0" fontId="42" fillId="0" borderId="76" xfId="28" applyFont="1" applyBorder="1" applyAlignment="1">
      <alignment horizontal="left" wrapText="1"/>
    </xf>
    <xf numFmtId="0" fontId="85" fillId="0" borderId="70" xfId="63" applyFont="1" applyBorder="1" applyAlignment="1">
      <alignment horizontal="left" wrapText="1"/>
    </xf>
    <xf numFmtId="0" fontId="85" fillId="0" borderId="71" xfId="63" applyFont="1" applyBorder="1" applyAlignment="1">
      <alignment horizontal="left" wrapText="1"/>
    </xf>
    <xf numFmtId="0" fontId="85" fillId="0" borderId="75" xfId="63" applyFont="1" applyBorder="1" applyAlignment="1">
      <alignment horizontal="left" wrapText="1"/>
    </xf>
    <xf numFmtId="0" fontId="85" fillId="0" borderId="76" xfId="63" applyFont="1" applyBorder="1" applyAlignment="1">
      <alignment horizontal="left" wrapText="1"/>
    </xf>
    <xf numFmtId="0" fontId="85" fillId="0" borderId="70" xfId="63" applyFont="1" applyBorder="1" applyAlignment="1">
      <alignment horizontal="left" vertical="top" wrapText="1"/>
    </xf>
    <xf numFmtId="0" fontId="85" fillId="0" borderId="83" xfId="63" applyFont="1" applyBorder="1" applyAlignment="1">
      <alignment horizontal="left" vertical="top" wrapText="1"/>
    </xf>
    <xf numFmtId="0" fontId="85" fillId="0" borderId="84" xfId="63" applyFont="1" applyBorder="1" applyAlignment="1">
      <alignment horizontal="left" vertical="top" wrapText="1"/>
    </xf>
    <xf numFmtId="0" fontId="85" fillId="0" borderId="75" xfId="63" applyFont="1" applyBorder="1" applyAlignment="1">
      <alignment horizontal="left" vertical="top" wrapText="1"/>
    </xf>
    <xf numFmtId="0" fontId="85" fillId="0" borderId="70" xfId="43" applyFont="1" applyBorder="1" applyAlignment="1">
      <alignment horizontal="left" wrapText="1"/>
    </xf>
    <xf numFmtId="0" fontId="85" fillId="0" borderId="71" xfId="43" applyFont="1" applyBorder="1" applyAlignment="1">
      <alignment horizontal="left" wrapText="1"/>
    </xf>
    <xf numFmtId="0" fontId="85" fillId="0" borderId="75" xfId="43" applyFont="1" applyBorder="1" applyAlignment="1">
      <alignment horizontal="left" wrapText="1"/>
    </xf>
    <xf numFmtId="0" fontId="85" fillId="0" borderId="76" xfId="43" applyFont="1" applyBorder="1" applyAlignment="1">
      <alignment horizontal="left" wrapText="1"/>
    </xf>
    <xf numFmtId="0" fontId="85" fillId="0" borderId="70" xfId="43" applyFont="1" applyBorder="1" applyAlignment="1">
      <alignment horizontal="left" vertical="top" wrapText="1"/>
    </xf>
    <xf numFmtId="0" fontId="85" fillId="0" borderId="83" xfId="43" applyFont="1" applyBorder="1" applyAlignment="1">
      <alignment horizontal="left" vertical="top" wrapText="1"/>
    </xf>
    <xf numFmtId="177" fontId="40" fillId="0" borderId="0" xfId="40" applyNumberFormat="1" applyFont="1" applyFill="1" applyAlignment="1">
      <alignment horizontal="left"/>
    </xf>
    <xf numFmtId="178" fontId="31" fillId="0" borderId="0" xfId="5" applyNumberFormat="1" applyFont="1" applyFill="1" applyAlignment="1">
      <alignment horizontal="center" wrapText="1"/>
    </xf>
    <xf numFmtId="178" fontId="31" fillId="0" borderId="104" xfId="5" applyNumberFormat="1" applyFont="1" applyFill="1" applyBorder="1" applyAlignment="1">
      <alignment horizontal="center" wrapText="1"/>
    </xf>
    <xf numFmtId="0" fontId="85" fillId="0" borderId="84" xfId="43" applyFont="1" applyBorder="1" applyAlignment="1">
      <alignment horizontal="left" vertical="top" wrapText="1"/>
    </xf>
    <xf numFmtId="0" fontId="85" fillId="0" borderId="75" xfId="43" applyFont="1" applyBorder="1" applyAlignment="1">
      <alignment horizontal="left" vertical="top" wrapText="1"/>
    </xf>
    <xf numFmtId="177" fontId="32" fillId="0" borderId="11" xfId="8" applyNumberFormat="1" applyFont="1" applyFill="1" applyBorder="1" applyAlignment="1">
      <alignment horizontal="distributed" vertical="center" indent="15"/>
    </xf>
    <xf numFmtId="177" fontId="32" fillId="0" borderId="7" xfId="8" applyNumberFormat="1" applyFont="1" applyFill="1" applyBorder="1" applyAlignment="1">
      <alignment horizontal="distributed" vertical="center" indent="15"/>
    </xf>
    <xf numFmtId="177" fontId="32" fillId="0" borderId="7" xfId="8" applyNumberFormat="1" applyFont="1" applyFill="1" applyBorder="1" applyAlignment="1">
      <alignment horizontal="right" vertical="center" indent="15"/>
    </xf>
    <xf numFmtId="0" fontId="32" fillId="0" borderId="9" xfId="8" applyNumberFormat="1" applyFont="1" applyFill="1" applyBorder="1" applyAlignment="1">
      <alignment horizontal="distributed" vertical="center" indent="15"/>
    </xf>
    <xf numFmtId="0" fontId="42" fillId="0" borderId="70" xfId="30" applyFont="1" applyBorder="1" applyAlignment="1">
      <alignment horizontal="left" wrapText="1"/>
    </xf>
    <xf numFmtId="0" fontId="42" fillId="0" borderId="71" xfId="30" applyFont="1" applyBorder="1" applyAlignment="1">
      <alignment horizontal="left" wrapText="1"/>
    </xf>
    <xf numFmtId="0" fontId="42" fillId="0" borderId="75" xfId="30" applyFont="1" applyBorder="1" applyAlignment="1">
      <alignment horizontal="left" wrapText="1"/>
    </xf>
    <xf numFmtId="0" fontId="42" fillId="0" borderId="76" xfId="30" applyFont="1" applyBorder="1" applyAlignment="1">
      <alignment horizontal="left" wrapText="1"/>
    </xf>
    <xf numFmtId="0" fontId="42" fillId="0" borderId="70" xfId="30" applyFont="1" applyBorder="1" applyAlignment="1">
      <alignment horizontal="left" vertical="top" wrapText="1"/>
    </xf>
    <xf numFmtId="0" fontId="42" fillId="0" borderId="83" xfId="30" applyFont="1" applyBorder="1" applyAlignment="1">
      <alignment horizontal="left" vertical="top" wrapText="1"/>
    </xf>
    <xf numFmtId="178" fontId="37" fillId="0" borderId="0" xfId="5" applyNumberFormat="1" applyFont="1" applyFill="1" applyAlignment="1">
      <alignment horizontal="center" vertical="center"/>
    </xf>
    <xf numFmtId="0" fontId="85" fillId="0" borderId="70" xfId="64" applyFont="1" applyBorder="1" applyAlignment="1">
      <alignment horizontal="left" wrapText="1"/>
    </xf>
    <xf numFmtId="0" fontId="85" fillId="0" borderId="71" xfId="64" applyFont="1" applyBorder="1" applyAlignment="1">
      <alignment horizontal="left" wrapText="1"/>
    </xf>
    <xf numFmtId="0" fontId="85" fillId="0" borderId="75" xfId="64" applyFont="1" applyBorder="1" applyAlignment="1">
      <alignment horizontal="left" wrapText="1"/>
    </xf>
    <xf numFmtId="0" fontId="85" fillId="0" borderId="76" xfId="64" applyFont="1" applyBorder="1" applyAlignment="1">
      <alignment horizontal="left" wrapText="1"/>
    </xf>
    <xf numFmtId="0" fontId="85" fillId="0" borderId="70" xfId="64" applyFont="1" applyBorder="1" applyAlignment="1">
      <alignment horizontal="left" vertical="top" wrapText="1"/>
    </xf>
    <xf numFmtId="0" fontId="85" fillId="0" borderId="83" xfId="64" applyFont="1" applyBorder="1" applyAlignment="1">
      <alignment horizontal="left" vertical="top" wrapText="1"/>
    </xf>
    <xf numFmtId="0" fontId="85" fillId="0" borderId="84" xfId="64" applyFont="1" applyBorder="1" applyAlignment="1">
      <alignment horizontal="left" vertical="top" wrapText="1"/>
    </xf>
    <xf numFmtId="0" fontId="85" fillId="0" borderId="75" xfId="64" applyFont="1" applyBorder="1" applyAlignment="1">
      <alignment horizontal="left" vertical="top" wrapText="1"/>
    </xf>
    <xf numFmtId="0" fontId="85" fillId="0" borderId="83" xfId="65" applyFont="1" applyBorder="1" applyAlignment="1">
      <alignment horizontal="left" vertical="top" wrapText="1"/>
    </xf>
    <xf numFmtId="0" fontId="85" fillId="0" borderId="84" xfId="65" applyFont="1" applyBorder="1" applyAlignment="1">
      <alignment horizontal="left" vertical="top" wrapText="1"/>
    </xf>
    <xf numFmtId="0" fontId="42" fillId="0" borderId="70" xfId="31" applyFont="1" applyBorder="1" applyAlignment="1">
      <alignment horizontal="left" wrapText="1"/>
    </xf>
    <xf numFmtId="0" fontId="42" fillId="0" borderId="71" xfId="31" applyFont="1" applyBorder="1" applyAlignment="1">
      <alignment horizontal="left" wrapText="1"/>
    </xf>
    <xf numFmtId="0" fontId="42" fillId="0" borderId="75" xfId="31" applyFont="1" applyBorder="1" applyAlignment="1">
      <alignment horizontal="left" wrapText="1"/>
    </xf>
    <xf numFmtId="0" fontId="42" fillId="0" borderId="76" xfId="31" applyFont="1" applyBorder="1" applyAlignment="1">
      <alignment horizontal="left" wrapText="1"/>
    </xf>
    <xf numFmtId="0" fontId="42" fillId="0" borderId="70" xfId="31" applyFont="1" applyBorder="1" applyAlignment="1">
      <alignment horizontal="left" vertical="top" wrapText="1"/>
    </xf>
    <xf numFmtId="0" fontId="42" fillId="0" borderId="83" xfId="31" applyFont="1" applyBorder="1" applyAlignment="1">
      <alignment horizontal="left" vertical="top" wrapText="1"/>
    </xf>
    <xf numFmtId="177" fontId="31" fillId="0" borderId="23" xfId="8" applyNumberFormat="1" applyFont="1" applyFill="1" applyBorder="1" applyAlignment="1">
      <alignment horizontal="center" vertical="center" wrapText="1"/>
    </xf>
    <xf numFmtId="177" fontId="31" fillId="0" borderId="24" xfId="8" applyNumberFormat="1" applyFont="1" applyFill="1" applyBorder="1" applyAlignment="1">
      <alignment horizontal="center" vertical="center" wrapText="1"/>
    </xf>
    <xf numFmtId="177" fontId="31" fillId="0" borderId="4" xfId="8" applyNumberFormat="1" applyFont="1" applyFill="1" applyBorder="1" applyAlignment="1">
      <alignment horizontal="center" vertical="center" wrapText="1"/>
    </xf>
    <xf numFmtId="0" fontId="85" fillId="0" borderId="70" xfId="65" applyFont="1" applyBorder="1" applyAlignment="1">
      <alignment horizontal="left" wrapText="1"/>
    </xf>
    <xf numFmtId="0" fontId="85" fillId="0" borderId="71" xfId="65" applyFont="1" applyBorder="1" applyAlignment="1">
      <alignment horizontal="left" wrapText="1"/>
    </xf>
    <xf numFmtId="0" fontId="85" fillId="0" borderId="75" xfId="65" applyFont="1" applyBorder="1" applyAlignment="1">
      <alignment horizontal="left" wrapText="1"/>
    </xf>
    <xf numFmtId="0" fontId="85" fillId="0" borderId="76" xfId="65" applyFont="1" applyBorder="1" applyAlignment="1">
      <alignment horizontal="left" wrapText="1"/>
    </xf>
    <xf numFmtId="0" fontId="85" fillId="0" borderId="70" xfId="65" applyFont="1" applyBorder="1" applyAlignment="1">
      <alignment horizontal="left" vertical="top" wrapText="1"/>
    </xf>
    <xf numFmtId="0" fontId="85" fillId="0" borderId="75" xfId="65" applyFont="1" applyBorder="1" applyAlignment="1">
      <alignment horizontal="left" vertical="top" wrapText="1"/>
    </xf>
    <xf numFmtId="177" fontId="41" fillId="0" borderId="12" xfId="8" applyNumberFormat="1" applyFont="1" applyFill="1" applyBorder="1" applyAlignment="1">
      <alignment vertical="center" wrapText="1"/>
    </xf>
    <xf numFmtId="177" fontId="40" fillId="0" borderId="12" xfId="8" applyNumberFormat="1" applyFont="1" applyFill="1" applyBorder="1" applyAlignment="1">
      <alignment vertical="center" wrapText="1"/>
    </xf>
    <xf numFmtId="177" fontId="9" fillId="0" borderId="26" xfId="8" applyNumberFormat="1" applyFont="1" applyFill="1" applyBorder="1" applyAlignment="1">
      <alignment horizontal="center" vertical="center" wrapText="1"/>
    </xf>
    <xf numFmtId="177" fontId="9" fillId="0" borderId="4" xfId="8" applyNumberFormat="1" applyFont="1" applyFill="1" applyBorder="1" applyAlignment="1">
      <alignment horizontal="center" vertical="center" wrapText="1"/>
    </xf>
    <xf numFmtId="178" fontId="11" fillId="0" borderId="0" xfId="5" applyNumberFormat="1" applyFont="1" applyFill="1" applyBorder="1" applyAlignment="1">
      <alignment horizontal="distributed" vertical="center"/>
    </xf>
    <xf numFmtId="178" fontId="9" fillId="0" borderId="12" xfId="5" applyNumberFormat="1" applyFont="1" applyFill="1" applyBorder="1" applyAlignment="1">
      <alignment horizontal="distributed" vertical="center" wrapText="1"/>
    </xf>
    <xf numFmtId="178" fontId="9" fillId="0" borderId="0" xfId="5" applyNumberFormat="1" applyFont="1" applyFill="1" applyBorder="1" applyAlignment="1">
      <alignment horizontal="distributed" vertical="center" wrapText="1"/>
    </xf>
    <xf numFmtId="178" fontId="9" fillId="0" borderId="21" xfId="5" applyNumberFormat="1" applyFont="1" applyFill="1" applyBorder="1" applyAlignment="1">
      <alignment horizontal="distributed" vertical="center" wrapText="1"/>
    </xf>
    <xf numFmtId="178" fontId="7" fillId="0" borderId="0" xfId="5" applyNumberFormat="1" applyFont="1" applyFill="1" applyAlignment="1">
      <alignment horizontal="left" vertical="center"/>
    </xf>
    <xf numFmtId="178" fontId="7" fillId="0" borderId="0" xfId="5" applyNumberFormat="1" applyFont="1" applyFill="1" applyAlignment="1">
      <alignment horizontal="right" vertical="center"/>
    </xf>
    <xf numFmtId="177" fontId="9" fillId="0" borderId="16" xfId="8" applyNumberFormat="1" applyFont="1" applyFill="1" applyBorder="1" applyAlignment="1">
      <alignment horizontal="center" vertical="center" wrapText="1"/>
    </xf>
    <xf numFmtId="0" fontId="8" fillId="0" borderId="17" xfId="0" applyFont="1" applyFill="1" applyBorder="1" applyAlignment="1">
      <alignment vertical="center"/>
    </xf>
    <xf numFmtId="0" fontId="8" fillId="0" borderId="14" xfId="0" applyFont="1" applyFill="1" applyBorder="1" applyAlignment="1">
      <alignment vertical="center"/>
    </xf>
    <xf numFmtId="177" fontId="9" fillId="0" borderId="22" xfId="8" applyNumberFormat="1" applyFont="1" applyFill="1" applyBorder="1" applyAlignment="1">
      <alignment horizontal="center" vertical="center" wrapText="1"/>
    </xf>
    <xf numFmtId="177" fontId="9" fillId="0" borderId="3" xfId="8" applyNumberFormat="1" applyFont="1" applyFill="1" applyBorder="1" applyAlignment="1">
      <alignment horizontal="center" vertical="center" wrapText="1"/>
    </xf>
    <xf numFmtId="177" fontId="9" fillId="0" borderId="11" xfId="8" applyNumberFormat="1" applyFont="1" applyFill="1" applyBorder="1" applyAlignment="1">
      <alignment horizontal="center" vertical="center"/>
    </xf>
    <xf numFmtId="177" fontId="9" fillId="0" borderId="7" xfId="8" applyNumberFormat="1" applyFont="1" applyFill="1" applyBorder="1" applyAlignment="1">
      <alignment horizontal="center" vertical="center"/>
    </xf>
    <xf numFmtId="177" fontId="9" fillId="0" borderId="23" xfId="8" applyNumberFormat="1" applyFont="1" applyFill="1" applyBorder="1" applyAlignment="1">
      <alignment horizontal="center" vertical="center" wrapText="1"/>
    </xf>
    <xf numFmtId="177" fontId="9" fillId="0" borderId="24" xfId="8" applyNumberFormat="1" applyFont="1" applyFill="1" applyBorder="1" applyAlignment="1">
      <alignment horizontal="center" vertical="center" wrapText="1"/>
    </xf>
    <xf numFmtId="177" fontId="9" fillId="0" borderId="13" xfId="8" applyNumberFormat="1" applyFont="1" applyFill="1" applyBorder="1" applyAlignment="1">
      <alignment horizontal="distributed" vertical="distributed" indent="2"/>
    </xf>
    <xf numFmtId="0" fontId="8" fillId="0" borderId="20" xfId="0" applyFont="1" applyFill="1" applyBorder="1"/>
    <xf numFmtId="0" fontId="8" fillId="0" borderId="15" xfId="0" applyFont="1" applyFill="1" applyBorder="1"/>
    <xf numFmtId="178" fontId="11" fillId="0" borderId="18" xfId="5" applyNumberFormat="1" applyFont="1" applyFill="1" applyBorder="1" applyAlignment="1">
      <alignment horizontal="distributed" vertical="center"/>
    </xf>
    <xf numFmtId="0" fontId="8" fillId="0" borderId="24" xfId="0" applyFont="1" applyFill="1" applyBorder="1" applyAlignment="1">
      <alignment vertical="center"/>
    </xf>
    <xf numFmtId="0" fontId="8" fillId="0" borderId="4" xfId="0" applyFont="1" applyFill="1" applyBorder="1" applyAlignment="1">
      <alignment vertical="center"/>
    </xf>
    <xf numFmtId="177" fontId="11" fillId="0" borderId="0" xfId="8" applyNumberFormat="1" applyFont="1" applyFill="1" applyBorder="1" applyAlignment="1">
      <alignment horizontal="distributed" vertical="center"/>
    </xf>
    <xf numFmtId="178" fontId="11" fillId="0" borderId="0" xfId="0" applyNumberFormat="1" applyFont="1" applyFill="1" applyBorder="1" applyAlignment="1">
      <alignment horizontal="distributed" vertical="center"/>
    </xf>
    <xf numFmtId="177" fontId="9" fillId="0" borderId="12" xfId="8" applyNumberFormat="1" applyFont="1" applyFill="1" applyBorder="1" applyAlignment="1">
      <alignment horizontal="distributed" vertical="distributed" wrapText="1" indent="2"/>
    </xf>
    <xf numFmtId="0" fontId="8" fillId="0" borderId="12" xfId="0" applyFont="1" applyFill="1" applyBorder="1" applyAlignment="1">
      <alignment horizontal="distributed" vertical="distributed" indent="2"/>
    </xf>
    <xf numFmtId="0" fontId="8" fillId="0" borderId="1" xfId="0" applyFont="1" applyFill="1" applyBorder="1" applyAlignment="1">
      <alignment horizontal="distributed" vertical="distributed" indent="2"/>
    </xf>
    <xf numFmtId="177" fontId="9" fillId="0" borderId="18" xfId="8" applyNumberFormat="1" applyFont="1" applyFill="1" applyBorder="1" applyAlignment="1">
      <alignment horizontal="distributed" vertical="distributed" indent="2"/>
    </xf>
    <xf numFmtId="0" fontId="8" fillId="0" borderId="18" xfId="0" applyFont="1" applyFill="1" applyBorder="1" applyAlignment="1">
      <alignment horizontal="distributed" vertical="distributed" indent="2"/>
    </xf>
    <xf numFmtId="0" fontId="8" fillId="0" borderId="22" xfId="0" applyFont="1" applyFill="1" applyBorder="1" applyAlignment="1">
      <alignment horizontal="distributed" vertical="distributed" indent="2"/>
    </xf>
    <xf numFmtId="177" fontId="9" fillId="0" borderId="5" xfId="0" applyNumberFormat="1" applyFont="1" applyFill="1" applyBorder="1" applyAlignment="1">
      <alignment horizontal="distributed" vertical="center"/>
    </xf>
    <xf numFmtId="177" fontId="11" fillId="0" borderId="0" xfId="0" applyNumberFormat="1" applyFont="1" applyFill="1" applyBorder="1" applyAlignment="1">
      <alignment horizontal="distributed" vertical="center"/>
    </xf>
    <xf numFmtId="177" fontId="9" fillId="0" borderId="0" xfId="0" applyNumberFormat="1" applyFont="1" applyFill="1" applyBorder="1" applyAlignment="1">
      <alignment horizontal="distributed" vertical="center"/>
    </xf>
    <xf numFmtId="177" fontId="9" fillId="0" borderId="16" xfId="8" applyNumberFormat="1" applyFont="1" applyFill="1" applyBorder="1" applyAlignment="1">
      <alignment horizontal="distributed" vertical="distributed" indent="2"/>
    </xf>
    <xf numFmtId="177" fontId="9" fillId="0" borderId="20" xfId="8" applyNumberFormat="1" applyFont="1" applyFill="1" applyBorder="1" applyAlignment="1">
      <alignment horizontal="distributed" vertical="distributed" indent="2"/>
    </xf>
    <xf numFmtId="177" fontId="9" fillId="0" borderId="15" xfId="8" applyNumberFormat="1" applyFont="1" applyFill="1" applyBorder="1" applyAlignment="1">
      <alignment horizontal="distributed" vertical="distributed" indent="2"/>
    </xf>
    <xf numFmtId="0" fontId="0" fillId="0" borderId="24" xfId="0" applyFill="1" applyBorder="1" applyAlignment="1">
      <alignment vertical="center"/>
    </xf>
    <xf numFmtId="0" fontId="0" fillId="0" borderId="4" xfId="0" applyFill="1" applyBorder="1" applyAlignment="1">
      <alignment vertical="center"/>
    </xf>
    <xf numFmtId="0" fontId="0" fillId="0" borderId="17" xfId="0" applyFill="1" applyBorder="1" applyAlignment="1">
      <alignment vertical="center"/>
    </xf>
    <xf numFmtId="0" fontId="0" fillId="0" borderId="14" xfId="0" applyFill="1" applyBorder="1" applyAlignment="1">
      <alignment vertical="center"/>
    </xf>
    <xf numFmtId="0" fontId="0" fillId="0" borderId="12" xfId="0" applyFill="1" applyBorder="1" applyAlignment="1">
      <alignment horizontal="distributed" vertical="distributed" indent="2"/>
    </xf>
    <xf numFmtId="0" fontId="0" fillId="0" borderId="1" xfId="0" applyFill="1" applyBorder="1" applyAlignment="1">
      <alignment horizontal="distributed" vertical="distributed" indent="2"/>
    </xf>
    <xf numFmtId="0" fontId="0" fillId="0" borderId="18" xfId="0" applyFill="1" applyBorder="1" applyAlignment="1">
      <alignment horizontal="distributed" vertical="distributed" indent="2"/>
    </xf>
    <xf numFmtId="0" fontId="0" fillId="0" borderId="22" xfId="0" applyFill="1" applyBorder="1" applyAlignment="1">
      <alignment horizontal="distributed" vertical="distributed" indent="2"/>
    </xf>
    <xf numFmtId="0" fontId="85" fillId="0" borderId="83" xfId="66" applyFont="1" applyBorder="1" applyAlignment="1">
      <alignment horizontal="left" vertical="top" wrapText="1"/>
    </xf>
    <xf numFmtId="0" fontId="85" fillId="0" borderId="84" xfId="66" applyFont="1" applyBorder="1" applyAlignment="1">
      <alignment horizontal="left" vertical="top" wrapText="1"/>
    </xf>
    <xf numFmtId="178" fontId="39" fillId="0" borderId="0" xfId="6" applyNumberFormat="1" applyFont="1" applyFill="1" applyBorder="1" applyAlignment="1">
      <alignment horizontal="distributed" vertical="center"/>
    </xf>
    <xf numFmtId="0" fontId="42" fillId="0" borderId="70" xfId="32" applyFont="1" applyBorder="1" applyAlignment="1">
      <alignment horizontal="left" wrapText="1"/>
    </xf>
    <xf numFmtId="0" fontId="42" fillId="0" borderId="71" xfId="32" applyFont="1" applyBorder="1" applyAlignment="1">
      <alignment horizontal="left" wrapText="1"/>
    </xf>
    <xf numFmtId="0" fontId="42" fillId="0" borderId="75" xfId="32" applyFont="1" applyBorder="1" applyAlignment="1">
      <alignment horizontal="left" wrapText="1"/>
    </xf>
    <xf numFmtId="0" fontId="42" fillId="0" borderId="76" xfId="32" applyFont="1" applyBorder="1" applyAlignment="1">
      <alignment horizontal="left" wrapText="1"/>
    </xf>
    <xf numFmtId="0" fontId="42" fillId="0" borderId="70" xfId="32" applyFont="1" applyBorder="1" applyAlignment="1">
      <alignment horizontal="left" vertical="top" wrapText="1"/>
    </xf>
    <xf numFmtId="0" fontId="42" fillId="0" borderId="83" xfId="32" applyFont="1" applyBorder="1" applyAlignment="1">
      <alignment horizontal="left" vertical="top" wrapText="1"/>
    </xf>
    <xf numFmtId="177" fontId="32" fillId="0" borderId="26" xfId="9" applyNumberFormat="1" applyFont="1" applyFill="1" applyBorder="1" applyAlignment="1">
      <alignment horizontal="center" vertical="center" wrapText="1"/>
    </xf>
    <xf numFmtId="177" fontId="32" fillId="0" borderId="4" xfId="9" applyNumberFormat="1" applyFont="1" applyFill="1" applyBorder="1" applyAlignment="1">
      <alignment horizontal="center" vertical="center" wrapText="1"/>
    </xf>
    <xf numFmtId="178" fontId="37" fillId="0" borderId="0" xfId="6" applyNumberFormat="1" applyFont="1" applyFill="1" applyAlignment="1">
      <alignment horizontal="left" vertical="center"/>
    </xf>
    <xf numFmtId="177" fontId="32" fillId="0" borderId="16" xfId="9" applyNumberFormat="1" applyFont="1" applyFill="1" applyBorder="1" applyAlignment="1">
      <alignment horizontal="center" vertical="center" wrapText="1"/>
    </xf>
    <xf numFmtId="0" fontId="31" fillId="0" borderId="17" xfId="0" applyFont="1" applyFill="1" applyBorder="1" applyAlignment="1">
      <alignment vertical="center"/>
    </xf>
    <xf numFmtId="0" fontId="31" fillId="0" borderId="14" xfId="0" applyFont="1" applyFill="1" applyBorder="1" applyAlignment="1">
      <alignment vertical="center"/>
    </xf>
    <xf numFmtId="177" fontId="32" fillId="0" borderId="22" xfId="9" applyNumberFormat="1" applyFont="1" applyFill="1" applyBorder="1" applyAlignment="1">
      <alignment horizontal="center" vertical="center" wrapText="1"/>
    </xf>
    <xf numFmtId="177" fontId="32" fillId="0" borderId="3" xfId="9" applyNumberFormat="1" applyFont="1" applyFill="1" applyBorder="1" applyAlignment="1">
      <alignment horizontal="center" vertical="center" wrapText="1"/>
    </xf>
    <xf numFmtId="0" fontId="31" fillId="0" borderId="24" xfId="0" applyFont="1" applyFill="1" applyBorder="1" applyAlignment="1">
      <alignment vertical="center"/>
    </xf>
    <xf numFmtId="0" fontId="31" fillId="0" borderId="4" xfId="0" applyFont="1" applyFill="1" applyBorder="1" applyAlignment="1">
      <alignment vertical="center"/>
    </xf>
    <xf numFmtId="177" fontId="32" fillId="0" borderId="12" xfId="9" applyNumberFormat="1" applyFont="1" applyFill="1" applyBorder="1" applyAlignment="1">
      <alignment horizontal="distributed" vertical="distributed" wrapText="1" indent="2"/>
    </xf>
    <xf numFmtId="0" fontId="31" fillId="0" borderId="12" xfId="0" applyFont="1" applyFill="1" applyBorder="1" applyAlignment="1">
      <alignment horizontal="distributed" vertical="distributed" indent="2"/>
    </xf>
    <xf numFmtId="0" fontId="31" fillId="0" borderId="1" xfId="0" applyFont="1" applyFill="1" applyBorder="1" applyAlignment="1">
      <alignment horizontal="distributed" vertical="distributed" indent="2"/>
    </xf>
    <xf numFmtId="177" fontId="32" fillId="0" borderId="13" xfId="9" applyNumberFormat="1" applyFont="1" applyFill="1" applyBorder="1" applyAlignment="1">
      <alignment horizontal="distributed" vertical="distributed" indent="2"/>
    </xf>
    <xf numFmtId="0" fontId="31" fillId="0" borderId="20" xfId="0" applyFont="1" applyFill="1" applyBorder="1"/>
    <xf numFmtId="0" fontId="31" fillId="0" borderId="20" xfId="0" applyFont="1" applyFill="1" applyBorder="1" applyAlignment="1">
      <alignment horizontal="right"/>
    </xf>
    <xf numFmtId="0" fontId="31" fillId="0" borderId="20" xfId="0" applyNumberFormat="1" applyFont="1" applyFill="1" applyBorder="1"/>
    <xf numFmtId="0" fontId="32" fillId="0" borderId="26" xfId="9" applyNumberFormat="1" applyFont="1" applyFill="1" applyBorder="1" applyAlignment="1">
      <alignment horizontal="center" vertical="center" wrapText="1"/>
    </xf>
    <xf numFmtId="177" fontId="32" fillId="0" borderId="18" xfId="9" applyNumberFormat="1" applyFont="1" applyFill="1" applyBorder="1" applyAlignment="1">
      <alignment horizontal="distributed" vertical="distributed" indent="2"/>
    </xf>
    <xf numFmtId="0" fontId="31" fillId="0" borderId="18" xfId="0" applyFont="1" applyFill="1" applyBorder="1" applyAlignment="1">
      <alignment horizontal="distributed" vertical="distributed" indent="2"/>
    </xf>
    <xf numFmtId="0" fontId="31" fillId="0" borderId="22" xfId="0" applyFont="1" applyFill="1" applyBorder="1" applyAlignment="1">
      <alignment horizontal="distributed" vertical="distributed" indent="2"/>
    </xf>
    <xf numFmtId="177" fontId="32" fillId="0" borderId="11" xfId="9" applyNumberFormat="1" applyFont="1" applyFill="1" applyBorder="1" applyAlignment="1">
      <alignment horizontal="center" vertical="center"/>
    </xf>
    <xf numFmtId="177" fontId="32" fillId="0" borderId="7" xfId="9" applyNumberFormat="1" applyFont="1" applyFill="1" applyBorder="1" applyAlignment="1">
      <alignment horizontal="center" vertical="center"/>
    </xf>
    <xf numFmtId="177" fontId="32" fillId="0" borderId="7" xfId="9" applyNumberFormat="1" applyFont="1" applyFill="1" applyBorder="1" applyAlignment="1">
      <alignment horizontal="right" vertical="center"/>
    </xf>
    <xf numFmtId="0" fontId="32" fillId="0" borderId="7" xfId="9" applyNumberFormat="1" applyFont="1" applyFill="1" applyBorder="1" applyAlignment="1">
      <alignment horizontal="center" vertical="center"/>
    </xf>
    <xf numFmtId="178" fontId="32" fillId="0" borderId="12" xfId="6" applyNumberFormat="1" applyFont="1" applyFill="1" applyBorder="1" applyAlignment="1">
      <alignment horizontal="distributed" vertical="center" wrapText="1"/>
    </xf>
    <xf numFmtId="178" fontId="32" fillId="0" borderId="0" xfId="6" applyNumberFormat="1" applyFont="1" applyFill="1" applyBorder="1" applyAlignment="1">
      <alignment horizontal="distributed" vertical="center" wrapText="1"/>
    </xf>
    <xf numFmtId="178" fontId="32" fillId="0" borderId="21" xfId="6" applyNumberFormat="1" applyFont="1" applyFill="1" applyBorder="1" applyAlignment="1">
      <alignment horizontal="distributed" vertical="center" wrapText="1"/>
    </xf>
    <xf numFmtId="177" fontId="32" fillId="0" borderId="24" xfId="9" applyNumberFormat="1" applyFont="1" applyFill="1" applyBorder="1" applyAlignment="1">
      <alignment horizontal="center" vertical="center" wrapText="1"/>
    </xf>
    <xf numFmtId="178" fontId="37" fillId="0" borderId="0" xfId="6" applyNumberFormat="1" applyFont="1" applyFill="1" applyAlignment="1">
      <alignment horizontal="right" vertical="center"/>
    </xf>
    <xf numFmtId="177" fontId="32" fillId="0" borderId="23" xfId="9" applyNumberFormat="1" applyFont="1" applyFill="1" applyBorder="1" applyAlignment="1">
      <alignment horizontal="center" vertical="center" wrapText="1"/>
    </xf>
    <xf numFmtId="178" fontId="39" fillId="0" borderId="18" xfId="6" applyNumberFormat="1" applyFont="1" applyFill="1" applyBorder="1" applyAlignment="1">
      <alignment horizontal="distributed" vertical="center"/>
    </xf>
    <xf numFmtId="0" fontId="85" fillId="0" borderId="75" xfId="66" applyFont="1" applyBorder="1" applyAlignment="1">
      <alignment horizontal="left" vertical="top" wrapText="1"/>
    </xf>
    <xf numFmtId="0" fontId="85" fillId="0" borderId="70" xfId="66" applyFont="1" applyBorder="1" applyAlignment="1">
      <alignment horizontal="left" wrapText="1"/>
    </xf>
    <xf numFmtId="0" fontId="85" fillId="0" borderId="71" xfId="66" applyFont="1" applyBorder="1" applyAlignment="1">
      <alignment horizontal="left" wrapText="1"/>
    </xf>
    <xf numFmtId="0" fontId="85" fillId="0" borderId="75" xfId="66" applyFont="1" applyBorder="1" applyAlignment="1">
      <alignment horizontal="left" wrapText="1"/>
    </xf>
    <xf numFmtId="0" fontId="85" fillId="0" borderId="76" xfId="66" applyFont="1" applyBorder="1" applyAlignment="1">
      <alignment horizontal="left" wrapText="1"/>
    </xf>
    <xf numFmtId="0" fontId="85" fillId="0" borderId="70" xfId="66" applyFont="1" applyBorder="1" applyAlignment="1">
      <alignment horizontal="left" vertical="top" wrapText="1"/>
    </xf>
    <xf numFmtId="178" fontId="56" fillId="0" borderId="23" xfId="5" applyNumberFormat="1" applyFont="1" applyFill="1" applyBorder="1" applyAlignment="1">
      <alignment horizontal="center" vertical="center" wrapText="1"/>
    </xf>
    <xf numFmtId="178" fontId="56" fillId="0" borderId="24" xfId="5" applyNumberFormat="1" applyFont="1" applyFill="1" applyBorder="1" applyAlignment="1">
      <alignment horizontal="center" vertical="center" wrapText="1"/>
    </xf>
    <xf numFmtId="177" fontId="38" fillId="0" borderId="23" xfId="0" applyNumberFormat="1" applyFont="1" applyFill="1" applyBorder="1" applyAlignment="1">
      <alignment horizontal="center" vertical="center" wrapText="1"/>
    </xf>
    <xf numFmtId="177" fontId="38" fillId="0" borderId="24" xfId="0" applyNumberFormat="1" applyFont="1" applyFill="1" applyBorder="1" applyAlignment="1">
      <alignment horizontal="center" vertical="center" wrapText="1"/>
    </xf>
    <xf numFmtId="177" fontId="38" fillId="0" borderId="4" xfId="0" applyNumberFormat="1" applyFont="1" applyFill="1" applyBorder="1" applyAlignment="1">
      <alignment horizontal="center" vertical="center" wrapText="1"/>
    </xf>
    <xf numFmtId="178" fontId="32" fillId="0" borderId="23" xfId="5" applyNumberFormat="1" applyFont="1" applyFill="1" applyBorder="1" applyAlignment="1">
      <alignment horizontal="center" vertical="center" wrapText="1"/>
    </xf>
    <xf numFmtId="178" fontId="32" fillId="0" borderId="24" xfId="5" applyNumberFormat="1" applyFont="1" applyFill="1" applyBorder="1" applyAlignment="1">
      <alignment horizontal="center" vertical="center" wrapText="1"/>
    </xf>
    <xf numFmtId="178" fontId="32" fillId="0" borderId="4" xfId="5" applyNumberFormat="1" applyFont="1" applyFill="1" applyBorder="1" applyAlignment="1">
      <alignment horizontal="center" vertical="center" wrapText="1"/>
    </xf>
    <xf numFmtId="178" fontId="32" fillId="0" borderId="25" xfId="5" applyNumberFormat="1" applyFont="1" applyFill="1" applyBorder="1" applyAlignment="1">
      <alignment horizontal="center" vertical="center" wrapText="1"/>
    </xf>
    <xf numFmtId="178" fontId="32" fillId="0" borderId="17" xfId="5" applyNumberFormat="1" applyFont="1" applyFill="1" applyBorder="1" applyAlignment="1">
      <alignment horizontal="center" vertical="center" wrapText="1"/>
    </xf>
    <xf numFmtId="178" fontId="32" fillId="0" borderId="14" xfId="5" applyNumberFormat="1" applyFont="1" applyFill="1" applyBorder="1" applyAlignment="1">
      <alignment horizontal="center" vertical="center" wrapText="1"/>
    </xf>
    <xf numFmtId="0" fontId="32" fillId="0" borderId="1" xfId="5" applyNumberFormat="1" applyFont="1" applyFill="1" applyBorder="1" applyAlignment="1">
      <alignment horizontal="center" vertical="center" wrapText="1"/>
    </xf>
    <xf numFmtId="0" fontId="32" fillId="0" borderId="2" xfId="5" applyNumberFormat="1" applyFont="1" applyFill="1" applyBorder="1" applyAlignment="1">
      <alignment horizontal="center" vertical="center" wrapText="1"/>
    </xf>
    <xf numFmtId="0" fontId="32" fillId="0" borderId="3" xfId="5" applyNumberFormat="1" applyFont="1" applyFill="1" applyBorder="1" applyAlignment="1">
      <alignment horizontal="center" vertical="center" wrapText="1"/>
    </xf>
    <xf numFmtId="0" fontId="56" fillId="0" borderId="25" xfId="5" applyNumberFormat="1" applyFont="1" applyFill="1" applyBorder="1" applyAlignment="1">
      <alignment horizontal="center" vertical="center" wrapText="1"/>
    </xf>
    <xf numFmtId="0" fontId="56" fillId="0" borderId="17" xfId="5" applyNumberFormat="1" applyFont="1" applyFill="1" applyBorder="1" applyAlignment="1">
      <alignment horizontal="center" vertical="center" wrapText="1"/>
    </xf>
    <xf numFmtId="178" fontId="56" fillId="0" borderId="25" xfId="5" applyNumberFormat="1" applyFont="1" applyFill="1" applyBorder="1" applyAlignment="1">
      <alignment horizontal="center" vertical="center" wrapText="1"/>
    </xf>
    <xf numFmtId="178" fontId="56" fillId="0" borderId="17" xfId="5" applyNumberFormat="1" applyFont="1" applyFill="1" applyBorder="1" applyAlignment="1">
      <alignment horizontal="center" vertical="center" wrapText="1"/>
    </xf>
    <xf numFmtId="177" fontId="32" fillId="0" borderId="12" xfId="5" applyNumberFormat="1" applyFont="1" applyFill="1" applyBorder="1" applyAlignment="1">
      <alignment horizontal="left" vertical="center" wrapText="1"/>
    </xf>
    <xf numFmtId="178" fontId="41" fillId="0" borderId="1" xfId="5" applyNumberFormat="1" applyFont="1" applyFill="1" applyBorder="1" applyAlignment="1">
      <alignment horizontal="center" vertical="center" wrapText="1"/>
    </xf>
    <xf numFmtId="178" fontId="41" fillId="0" borderId="2" xfId="5" applyNumberFormat="1" applyFont="1" applyFill="1" applyBorder="1" applyAlignment="1">
      <alignment horizontal="center" vertical="center" wrapText="1"/>
    </xf>
    <xf numFmtId="178" fontId="41" fillId="0" borderId="3" xfId="5" applyNumberFormat="1" applyFont="1" applyFill="1" applyBorder="1" applyAlignment="1">
      <alignment horizontal="center" vertical="center" wrapText="1"/>
    </xf>
    <xf numFmtId="178" fontId="41" fillId="0" borderId="23" xfId="5" applyNumberFormat="1" applyFont="1" applyFill="1" applyBorder="1" applyAlignment="1">
      <alignment horizontal="center" vertical="center" wrapText="1"/>
    </xf>
    <xf numFmtId="178" fontId="41" fillId="0" borderId="24" xfId="5" applyNumberFormat="1" applyFont="1" applyFill="1" applyBorder="1" applyAlignment="1">
      <alignment horizontal="center" vertical="center" wrapText="1"/>
    </xf>
    <xf numFmtId="178" fontId="41" fillId="0" borderId="4" xfId="5" applyNumberFormat="1" applyFont="1" applyFill="1" applyBorder="1" applyAlignment="1">
      <alignment horizontal="center" vertical="center" wrapText="1"/>
    </xf>
    <xf numFmtId="0" fontId="41" fillId="0" borderId="23" xfId="5" applyNumberFormat="1" applyFont="1" applyFill="1" applyBorder="1" applyAlignment="1">
      <alignment horizontal="center" vertical="center" wrapText="1"/>
    </xf>
    <xf numFmtId="0" fontId="41" fillId="0" borderId="24" xfId="5" applyNumberFormat="1" applyFont="1" applyFill="1" applyBorder="1" applyAlignment="1">
      <alignment horizontal="center" vertical="center" wrapText="1"/>
    </xf>
    <xf numFmtId="0" fontId="41" fillId="0" borderId="4" xfId="5" applyNumberFormat="1" applyFont="1" applyFill="1" applyBorder="1" applyAlignment="1">
      <alignment horizontal="center" vertical="center" wrapText="1"/>
    </xf>
    <xf numFmtId="178" fontId="41" fillId="0" borderId="25" xfId="5" applyNumberFormat="1" applyFont="1" applyFill="1" applyBorder="1" applyAlignment="1">
      <alignment horizontal="center" vertical="center" wrapText="1"/>
    </xf>
    <xf numFmtId="178" fontId="41" fillId="0" borderId="12" xfId="5" applyNumberFormat="1" applyFont="1" applyFill="1" applyBorder="1" applyAlignment="1">
      <alignment horizontal="center" vertical="center" wrapText="1"/>
    </xf>
    <xf numFmtId="178" fontId="41" fillId="0" borderId="14" xfId="5" applyNumberFormat="1" applyFont="1" applyFill="1" applyBorder="1" applyAlignment="1">
      <alignment horizontal="center" vertical="center" wrapText="1"/>
    </xf>
    <xf numFmtId="178" fontId="41" fillId="0" borderId="21" xfId="5" applyNumberFormat="1" applyFont="1" applyFill="1" applyBorder="1" applyAlignment="1">
      <alignment horizontal="center" vertical="center" wrapText="1"/>
    </xf>
    <xf numFmtId="178" fontId="41" fillId="0" borderId="17" xfId="5" applyNumberFormat="1" applyFont="1" applyFill="1" applyBorder="1" applyAlignment="1">
      <alignment horizontal="center" vertical="center" wrapText="1"/>
    </xf>
    <xf numFmtId="0" fontId="58" fillId="0" borderId="45" xfId="0" applyFont="1" applyBorder="1" applyAlignment="1">
      <alignment horizontal="center" vertical="center" wrapText="1"/>
    </xf>
    <xf numFmtId="0" fontId="58" fillId="0" borderId="44" xfId="0" applyFont="1" applyBorder="1" applyAlignment="1">
      <alignment horizontal="center" vertical="center" wrapText="1"/>
    </xf>
    <xf numFmtId="178" fontId="56" fillId="0" borderId="1" xfId="5" applyNumberFormat="1" applyFont="1" applyFill="1" applyBorder="1" applyAlignment="1">
      <alignment horizontal="center" vertical="center" wrapText="1"/>
    </xf>
    <xf numFmtId="178" fontId="56" fillId="0" borderId="2" xfId="5" applyNumberFormat="1" applyFont="1" applyFill="1" applyBorder="1" applyAlignment="1">
      <alignment horizontal="center" vertical="center" wrapText="1"/>
    </xf>
    <xf numFmtId="0" fontId="56" fillId="0" borderId="23" xfId="5" applyNumberFormat="1" applyFont="1" applyFill="1" applyBorder="1" applyAlignment="1">
      <alignment horizontal="center" vertical="center" wrapText="1"/>
    </xf>
    <xf numFmtId="0" fontId="56" fillId="0" borderId="24" xfId="5" applyNumberFormat="1" applyFont="1" applyFill="1" applyBorder="1" applyAlignment="1">
      <alignment horizontal="center" vertical="center" wrapText="1"/>
    </xf>
    <xf numFmtId="0" fontId="85" fillId="0" borderId="83" xfId="67" applyFont="1" applyBorder="1" applyAlignment="1">
      <alignment horizontal="left" vertical="top" wrapText="1"/>
    </xf>
    <xf numFmtId="0" fontId="85" fillId="0" borderId="75" xfId="67" applyFont="1" applyBorder="1" applyAlignment="1">
      <alignment horizontal="left" vertical="top" wrapText="1"/>
    </xf>
    <xf numFmtId="0" fontId="85" fillId="0" borderId="70" xfId="67" applyFont="1" applyBorder="1" applyAlignment="1">
      <alignment horizontal="left" wrapText="1"/>
    </xf>
    <xf numFmtId="0" fontId="85" fillId="0" borderId="71" xfId="67" applyFont="1" applyBorder="1" applyAlignment="1">
      <alignment horizontal="left" wrapText="1"/>
    </xf>
    <xf numFmtId="0" fontId="85" fillId="0" borderId="83" xfId="67" applyFont="1" applyBorder="1" applyAlignment="1">
      <alignment horizontal="left" wrapText="1"/>
    </xf>
    <xf numFmtId="0" fontId="85" fillId="0" borderId="84" xfId="67" applyFont="1" applyBorder="1" applyAlignment="1">
      <alignment horizontal="left" wrapText="1"/>
    </xf>
    <xf numFmtId="0" fontId="85" fillId="0" borderId="75" xfId="67" applyFont="1" applyBorder="1" applyAlignment="1">
      <alignment horizontal="left" wrapText="1"/>
    </xf>
    <xf numFmtId="0" fontId="85" fillId="0" borderId="76" xfId="67" applyFont="1" applyBorder="1" applyAlignment="1">
      <alignment horizontal="left" wrapText="1"/>
    </xf>
    <xf numFmtId="0" fontId="85" fillId="0" borderId="72" xfId="67" applyFont="1" applyBorder="1" applyAlignment="1">
      <alignment horizontal="center" wrapText="1"/>
    </xf>
    <xf numFmtId="0" fontId="85" fillId="0" borderId="73" xfId="67" applyFont="1" applyBorder="1" applyAlignment="1">
      <alignment horizontal="center" wrapText="1"/>
    </xf>
    <xf numFmtId="0" fontId="85" fillId="0" borderId="74" xfId="67" applyFont="1" applyBorder="1" applyAlignment="1">
      <alignment horizontal="center" wrapText="1"/>
    </xf>
    <xf numFmtId="0" fontId="85" fillId="0" borderId="105" xfId="67" applyFont="1" applyBorder="1" applyAlignment="1">
      <alignment horizontal="center" wrapText="1"/>
    </xf>
    <xf numFmtId="0" fontId="85" fillId="0" borderId="106" xfId="67" applyFont="1" applyBorder="1" applyAlignment="1">
      <alignment horizontal="center" wrapText="1"/>
    </xf>
    <xf numFmtId="0" fontId="85" fillId="0" borderId="70" xfId="67" applyFont="1" applyBorder="1" applyAlignment="1">
      <alignment horizontal="left" vertical="top" wrapText="1"/>
    </xf>
    <xf numFmtId="178" fontId="32" fillId="0" borderId="18" xfId="14" applyNumberFormat="1" applyFont="1" applyFill="1" applyBorder="1" applyAlignment="1">
      <alignment horizontal="center" vertical="center" wrapText="1"/>
    </xf>
    <xf numFmtId="178" fontId="32" fillId="0" borderId="22" xfId="14" applyNumberFormat="1" applyFont="1" applyFill="1" applyBorder="1" applyAlignment="1">
      <alignment horizontal="center" vertical="center" wrapText="1"/>
    </xf>
    <xf numFmtId="178" fontId="32" fillId="0" borderId="8" xfId="14" applyNumberFormat="1" applyFont="1" applyFill="1" applyBorder="1" applyAlignment="1">
      <alignment horizontal="center" vertical="center" wrapText="1"/>
    </xf>
    <xf numFmtId="178" fontId="32" fillId="0" borderId="13" xfId="14" applyNumberFormat="1" applyFont="1" applyFill="1" applyBorder="1" applyAlignment="1">
      <alignment horizontal="center" vertical="center" wrapText="1"/>
    </xf>
    <xf numFmtId="178" fontId="32" fillId="0" borderId="15" xfId="14" applyNumberFormat="1" applyFont="1" applyFill="1" applyBorder="1" applyAlignment="1">
      <alignment horizontal="center" vertical="center" wrapText="1"/>
    </xf>
    <xf numFmtId="178" fontId="32" fillId="0" borderId="16" xfId="14" applyNumberFormat="1" applyFont="1" applyFill="1" applyBorder="1" applyAlignment="1">
      <alignment horizontal="center" vertical="center" wrapText="1"/>
    </xf>
    <xf numFmtId="178" fontId="32" fillId="0" borderId="17" xfId="14" applyNumberFormat="1" applyFont="1" applyFill="1" applyBorder="1" applyAlignment="1">
      <alignment horizontal="center" vertical="center" wrapText="1"/>
    </xf>
    <xf numFmtId="178" fontId="32" fillId="0" borderId="14" xfId="14" applyNumberFormat="1" applyFont="1" applyFill="1" applyBorder="1" applyAlignment="1">
      <alignment horizontal="center" vertical="center" wrapText="1"/>
    </xf>
    <xf numFmtId="178" fontId="32" fillId="0" borderId="26" xfId="14" applyNumberFormat="1" applyFont="1" applyFill="1" applyBorder="1" applyAlignment="1">
      <alignment horizontal="center" vertical="center" wrapText="1"/>
    </xf>
    <xf numFmtId="178" fontId="32" fillId="0" borderId="24" xfId="14" applyNumberFormat="1" applyFont="1" applyFill="1" applyBorder="1" applyAlignment="1">
      <alignment horizontal="center" vertical="center" wrapText="1"/>
    </xf>
    <xf numFmtId="178" fontId="32" fillId="0" borderId="4" xfId="14" applyNumberFormat="1" applyFont="1" applyFill="1" applyBorder="1" applyAlignment="1">
      <alignment horizontal="center" vertical="center" wrapText="1"/>
    </xf>
    <xf numFmtId="178" fontId="33" fillId="0" borderId="12" xfId="14" applyNumberFormat="1" applyFont="1" applyFill="1" applyBorder="1" applyAlignment="1">
      <alignment horizontal="center" vertical="center" wrapText="1"/>
    </xf>
    <xf numFmtId="178" fontId="33" fillId="0" borderId="1" xfId="14" applyNumberFormat="1" applyFont="1" applyFill="1" applyBorder="1" applyAlignment="1">
      <alignment horizontal="center" vertical="center" wrapText="1"/>
    </xf>
    <xf numFmtId="178" fontId="33" fillId="0" borderId="0" xfId="14" applyNumberFormat="1" applyFont="1" applyFill="1" applyBorder="1" applyAlignment="1">
      <alignment horizontal="center" vertical="center" wrapText="1"/>
    </xf>
    <xf numFmtId="178" fontId="33" fillId="0" borderId="2" xfId="14" applyNumberFormat="1" applyFont="1" applyFill="1" applyBorder="1" applyAlignment="1">
      <alignment horizontal="center" vertical="center" wrapText="1"/>
    </xf>
    <xf numFmtId="178" fontId="33" fillId="0" borderId="21" xfId="14" applyNumberFormat="1" applyFont="1" applyFill="1" applyBorder="1" applyAlignment="1">
      <alignment horizontal="center" vertical="center" wrapText="1"/>
    </xf>
    <xf numFmtId="178" fontId="33" fillId="0" borderId="3" xfId="14" applyNumberFormat="1" applyFont="1" applyFill="1" applyBorder="1" applyAlignment="1">
      <alignment horizontal="center" vertical="center" wrapText="1"/>
    </xf>
    <xf numFmtId="178" fontId="32" fillId="0" borderId="7" xfId="14" applyNumberFormat="1" applyFont="1" applyFill="1" applyBorder="1" applyAlignment="1">
      <alignment horizontal="left" vertical="center"/>
    </xf>
    <xf numFmtId="178" fontId="32" fillId="0" borderId="20" xfId="14" applyNumberFormat="1" applyFont="1" applyFill="1" applyBorder="1" applyAlignment="1">
      <alignment horizontal="center" vertical="center" wrapText="1"/>
    </xf>
    <xf numFmtId="178" fontId="32" fillId="0" borderId="21" xfId="14" applyNumberFormat="1" applyFont="1" applyFill="1" applyBorder="1" applyAlignment="1">
      <alignment horizontal="center" vertical="center" wrapText="1"/>
    </xf>
    <xf numFmtId="177" fontId="39" fillId="0" borderId="0" xfId="14" applyNumberFormat="1" applyFont="1" applyFill="1" applyBorder="1" applyAlignment="1">
      <alignment horizontal="distributed" vertical="center"/>
    </xf>
    <xf numFmtId="178" fontId="32" fillId="0" borderId="3" xfId="14" applyNumberFormat="1" applyFont="1" applyFill="1" applyBorder="1" applyAlignment="1">
      <alignment horizontal="center" vertical="center" wrapText="1"/>
    </xf>
    <xf numFmtId="0" fontId="32" fillId="0" borderId="30" xfId="14" applyNumberFormat="1" applyFont="1" applyFill="1" applyBorder="1" applyAlignment="1">
      <alignment horizontal="center" vertical="center" wrapText="1"/>
    </xf>
    <xf numFmtId="0" fontId="32" fillId="0" borderId="31" xfId="14" applyNumberFormat="1" applyFont="1" applyFill="1" applyBorder="1" applyAlignment="1">
      <alignment horizontal="center" vertical="center" wrapText="1"/>
    </xf>
    <xf numFmtId="178" fontId="32" fillId="0" borderId="31" xfId="14" applyNumberFormat="1" applyFont="1" applyFill="1" applyBorder="1" applyAlignment="1">
      <alignment horizontal="center" vertical="center" wrapText="1"/>
    </xf>
    <xf numFmtId="178" fontId="32" fillId="0" borderId="32" xfId="14" applyNumberFormat="1" applyFont="1" applyFill="1" applyBorder="1" applyAlignment="1">
      <alignment horizontal="center" vertical="center" wrapText="1"/>
    </xf>
    <xf numFmtId="178" fontId="32" fillId="0" borderId="7" xfId="14" applyNumberFormat="1" applyFont="1" applyFill="1" applyBorder="1" applyAlignment="1">
      <alignment horizontal="right" vertical="center"/>
    </xf>
    <xf numFmtId="178" fontId="32" fillId="0" borderId="12" xfId="14" applyNumberFormat="1" applyFont="1" applyFill="1" applyBorder="1" applyAlignment="1">
      <alignment horizontal="distributed" vertical="center" wrapText="1"/>
    </xf>
    <xf numFmtId="178" fontId="32" fillId="0" borderId="0" xfId="14" applyNumberFormat="1" applyFont="1" applyFill="1" applyBorder="1" applyAlignment="1">
      <alignment horizontal="distributed" vertical="center" wrapText="1"/>
    </xf>
    <xf numFmtId="178" fontId="32" fillId="0" borderId="21" xfId="14" applyNumberFormat="1" applyFont="1" applyFill="1" applyBorder="1" applyAlignment="1">
      <alignment horizontal="distributed" vertical="center" wrapText="1"/>
    </xf>
    <xf numFmtId="178" fontId="32" fillId="0" borderId="25" xfId="14" applyNumberFormat="1" applyFont="1" applyFill="1" applyBorder="1" applyAlignment="1">
      <alignment horizontal="center" vertical="center" wrapText="1"/>
    </xf>
    <xf numFmtId="178" fontId="32" fillId="0" borderId="23" xfId="14" applyNumberFormat="1" applyFont="1" applyFill="1" applyBorder="1" applyAlignment="1">
      <alignment horizontal="center" vertical="center" wrapText="1"/>
    </xf>
    <xf numFmtId="178" fontId="32" fillId="0" borderId="27" xfId="14" applyNumberFormat="1" applyFont="1" applyFill="1" applyBorder="1" applyAlignment="1">
      <alignment horizontal="center" vertical="center" wrapText="1"/>
    </xf>
    <xf numFmtId="178" fontId="32" fillId="0" borderId="28" xfId="14" applyNumberFormat="1" applyFont="1" applyFill="1" applyBorder="1" applyAlignment="1">
      <alignment horizontal="center" vertical="center" wrapText="1"/>
    </xf>
    <xf numFmtId="178" fontId="32" fillId="0" borderId="29" xfId="14" applyNumberFormat="1" applyFont="1" applyFill="1" applyBorder="1" applyAlignment="1">
      <alignment horizontal="center" vertical="center" wrapText="1"/>
    </xf>
    <xf numFmtId="200" fontId="47" fillId="0" borderId="0" xfId="14" applyNumberFormat="1" applyFont="1" applyFill="1" applyBorder="1" applyAlignment="1">
      <alignment horizontal="center" vertical="center"/>
    </xf>
    <xf numFmtId="178" fontId="53" fillId="0" borderId="0" xfId="5" applyNumberFormat="1" applyFont="1" applyFill="1" applyBorder="1" applyAlignment="1">
      <alignment horizontal="distributed" vertical="center"/>
    </xf>
    <xf numFmtId="178" fontId="53" fillId="0" borderId="18" xfId="5" applyNumberFormat="1" applyFont="1" applyFill="1" applyBorder="1" applyAlignment="1">
      <alignment horizontal="distributed" vertical="center"/>
    </xf>
    <xf numFmtId="178" fontId="40" fillId="0" borderId="12" xfId="14" applyNumberFormat="1" applyFont="1" applyFill="1" applyBorder="1" applyAlignment="1">
      <alignment horizontal="left" vertical="top" wrapText="1"/>
    </xf>
    <xf numFmtId="177" fontId="39" fillId="0" borderId="0" xfId="15" applyNumberFormat="1" applyFont="1" applyFill="1" applyBorder="1" applyAlignment="1">
      <alignment horizontal="distributed" vertical="center"/>
    </xf>
    <xf numFmtId="178" fontId="39" fillId="0" borderId="0" xfId="14" applyNumberFormat="1" applyFont="1" applyFill="1" applyBorder="1" applyAlignment="1">
      <alignment horizontal="distributed" vertical="center"/>
    </xf>
    <xf numFmtId="177" fontId="32" fillId="0" borderId="5" xfId="15" applyNumberFormat="1" applyFont="1" applyFill="1" applyBorder="1" applyAlignment="1">
      <alignment horizontal="distributed" vertical="center"/>
    </xf>
    <xf numFmtId="177" fontId="32" fillId="0" borderId="0" xfId="15" applyNumberFormat="1" applyFont="1" applyFill="1" applyBorder="1" applyAlignment="1">
      <alignment horizontal="distributed" vertical="center"/>
    </xf>
    <xf numFmtId="177" fontId="32" fillId="0" borderId="0" xfId="15" applyNumberFormat="1" applyFont="1" applyFill="1" applyBorder="1" applyAlignment="1">
      <alignment horizontal="center" vertical="center"/>
    </xf>
    <xf numFmtId="178" fontId="36" fillId="0" borderId="18" xfId="14" applyNumberFormat="1" applyFont="1" applyFill="1" applyBorder="1" applyAlignment="1">
      <alignment horizontal="center" vertical="center" wrapText="1"/>
    </xf>
    <xf numFmtId="178" fontId="31" fillId="0" borderId="18" xfId="14" applyNumberFormat="1" applyFont="1" applyFill="1" applyBorder="1" applyAlignment="1">
      <alignment horizontal="center" vertical="center" wrapText="1"/>
    </xf>
    <xf numFmtId="178" fontId="31" fillId="0" borderId="22" xfId="14" applyNumberFormat="1" applyFont="1" applyFill="1" applyBorder="1" applyAlignment="1">
      <alignment horizontal="center" vertical="center" wrapText="1"/>
    </xf>
    <xf numFmtId="178" fontId="33" fillId="0" borderId="12" xfId="14" applyNumberFormat="1" applyFont="1" applyFill="1" applyBorder="1" applyAlignment="1">
      <alignment horizontal="distributed" vertical="center" wrapText="1"/>
    </xf>
    <xf numFmtId="178" fontId="33" fillId="0" borderId="0" xfId="14" applyNumberFormat="1" applyFont="1" applyFill="1" applyBorder="1" applyAlignment="1">
      <alignment horizontal="distributed" vertical="center" wrapText="1"/>
    </xf>
    <xf numFmtId="178" fontId="33" fillId="0" borderId="21" xfId="14" applyNumberFormat="1" applyFont="1" applyFill="1" applyBorder="1" applyAlignment="1">
      <alignment horizontal="distributed" vertical="center" wrapText="1"/>
    </xf>
    <xf numFmtId="177" fontId="39" fillId="0" borderId="18" xfId="14" applyNumberFormat="1" applyFont="1" applyFill="1" applyBorder="1" applyAlignment="1">
      <alignment horizontal="distributed" vertical="center"/>
    </xf>
    <xf numFmtId="178" fontId="33" fillId="0" borderId="25" xfId="14" applyNumberFormat="1" applyFont="1" applyFill="1" applyBorder="1" applyAlignment="1">
      <alignment horizontal="center" vertical="center" wrapText="1"/>
    </xf>
    <xf numFmtId="178" fontId="33" fillId="0" borderId="17" xfId="14" applyNumberFormat="1" applyFont="1" applyFill="1" applyBorder="1" applyAlignment="1">
      <alignment horizontal="center" vertical="center" wrapText="1"/>
    </xf>
    <xf numFmtId="178" fontId="33" fillId="0" borderId="14" xfId="14" applyNumberFormat="1" applyFont="1" applyFill="1" applyBorder="1" applyAlignment="1">
      <alignment horizontal="center" vertical="center" wrapText="1"/>
    </xf>
    <xf numFmtId="49" fontId="37" fillId="0" borderId="0" xfId="5" applyNumberFormat="1" applyFont="1" applyFill="1" applyAlignment="1">
      <alignment horizontal="center" vertical="center" wrapText="1"/>
    </xf>
    <xf numFmtId="49" fontId="37" fillId="0" borderId="0" xfId="5" applyNumberFormat="1" applyFont="1" applyFill="1" applyAlignment="1">
      <alignment horizontal="center" vertical="center"/>
    </xf>
    <xf numFmtId="0" fontId="32" fillId="0" borderId="25" xfId="5" applyNumberFormat="1" applyFont="1" applyFill="1" applyBorder="1" applyAlignment="1">
      <alignment horizontal="center" vertical="center" wrapText="1"/>
    </xf>
    <xf numFmtId="0" fontId="32" fillId="0" borderId="14" xfId="5" applyNumberFormat="1" applyFont="1" applyFill="1" applyBorder="1" applyAlignment="1">
      <alignment horizontal="center" vertical="center" wrapText="1"/>
    </xf>
    <xf numFmtId="0" fontId="32" fillId="0" borderId="12" xfId="5" applyNumberFormat="1" applyFont="1" applyFill="1" applyBorder="1" applyAlignment="1">
      <alignment horizontal="center" vertical="center" wrapText="1"/>
    </xf>
    <xf numFmtId="177" fontId="40" fillId="0" borderId="12" xfId="0" applyNumberFormat="1" applyFont="1" applyFill="1" applyBorder="1" applyAlignment="1">
      <alignment horizontal="left" vertical="top" wrapText="1"/>
    </xf>
    <xf numFmtId="0" fontId="85" fillId="0" borderId="83" xfId="68" applyFont="1" applyBorder="1" applyAlignment="1">
      <alignment horizontal="left" vertical="top" wrapText="1"/>
    </xf>
    <xf numFmtId="0" fontId="85" fillId="0" borderId="84" xfId="68" applyFont="1" applyBorder="1" applyAlignment="1">
      <alignment horizontal="left" vertical="top" wrapText="1"/>
    </xf>
    <xf numFmtId="0" fontId="85" fillId="0" borderId="70" xfId="68" applyFont="1" applyBorder="1" applyAlignment="1">
      <alignment horizontal="left" vertical="top" wrapText="1"/>
    </xf>
    <xf numFmtId="0" fontId="85" fillId="0" borderId="70" xfId="68" applyFont="1" applyBorder="1" applyAlignment="1">
      <alignment horizontal="left" wrapText="1"/>
    </xf>
    <xf numFmtId="0" fontId="85" fillId="0" borderId="71" xfId="68" applyFont="1" applyBorder="1" applyAlignment="1">
      <alignment horizontal="left" wrapText="1"/>
    </xf>
    <xf numFmtId="0" fontId="85" fillId="0" borderId="83" xfId="68" applyFont="1" applyBorder="1" applyAlignment="1">
      <alignment horizontal="left" wrapText="1"/>
    </xf>
    <xf numFmtId="0" fontId="85" fillId="0" borderId="84" xfId="68" applyFont="1" applyBorder="1" applyAlignment="1">
      <alignment horizontal="left" wrapText="1"/>
    </xf>
    <xf numFmtId="0" fontId="85" fillId="0" borderId="75" xfId="68" applyFont="1" applyBorder="1" applyAlignment="1">
      <alignment horizontal="left" wrapText="1"/>
    </xf>
    <xf numFmtId="0" fontId="85" fillId="0" borderId="76" xfId="68" applyFont="1" applyBorder="1" applyAlignment="1">
      <alignment horizontal="left" wrapText="1"/>
    </xf>
    <xf numFmtId="0" fontId="85" fillId="0" borderId="72" xfId="68" applyFont="1" applyBorder="1" applyAlignment="1">
      <alignment horizontal="center" wrapText="1"/>
    </xf>
    <xf numFmtId="0" fontId="85" fillId="0" borderId="73" xfId="68" applyFont="1" applyBorder="1" applyAlignment="1">
      <alignment horizontal="center" wrapText="1"/>
    </xf>
    <xf numFmtId="0" fontId="85" fillId="0" borderId="106" xfId="68" applyFont="1" applyBorder="1" applyAlignment="1">
      <alignment horizontal="center" wrapText="1"/>
    </xf>
    <xf numFmtId="0" fontId="85" fillId="0" borderId="78" xfId="68" applyFont="1" applyBorder="1" applyAlignment="1">
      <alignment horizontal="center" wrapText="1"/>
    </xf>
    <xf numFmtId="0" fontId="85" fillId="0" borderId="107" xfId="68" applyFont="1" applyBorder="1" applyAlignment="1">
      <alignment horizontal="center" wrapText="1"/>
    </xf>
    <xf numFmtId="0" fontId="85" fillId="0" borderId="79" xfId="68" applyFont="1" applyBorder="1" applyAlignment="1">
      <alignment horizontal="center" wrapText="1"/>
    </xf>
    <xf numFmtId="178" fontId="41" fillId="0" borderId="23" xfId="14" applyNumberFormat="1" applyFont="1" applyFill="1" applyBorder="1" applyAlignment="1">
      <alignment horizontal="center" vertical="center" wrapText="1"/>
    </xf>
    <xf numFmtId="178" fontId="41" fillId="0" borderId="24" xfId="14" applyNumberFormat="1" applyFont="1" applyFill="1" applyBorder="1" applyAlignment="1">
      <alignment horizontal="center" vertical="center" wrapText="1"/>
    </xf>
    <xf numFmtId="178" fontId="41" fillId="0" borderId="4" xfId="14" applyNumberFormat="1" applyFont="1" applyFill="1" applyBorder="1" applyAlignment="1">
      <alignment horizontal="center" vertical="center" wrapText="1"/>
    </xf>
    <xf numFmtId="178" fontId="41" fillId="0" borderId="25" xfId="14" applyNumberFormat="1" applyFont="1" applyFill="1" applyBorder="1" applyAlignment="1">
      <alignment horizontal="center" vertical="center" wrapText="1"/>
    </xf>
    <xf numFmtId="178" fontId="41" fillId="0" borderId="17" xfId="14" applyNumberFormat="1" applyFont="1" applyFill="1" applyBorder="1" applyAlignment="1">
      <alignment horizontal="center" vertical="center" wrapText="1"/>
    </xf>
    <xf numFmtId="178" fontId="41" fillId="0" borderId="14" xfId="14" applyNumberFormat="1" applyFont="1" applyFill="1" applyBorder="1" applyAlignment="1">
      <alignment horizontal="center" vertical="center" wrapText="1"/>
    </xf>
    <xf numFmtId="0" fontId="41" fillId="0" borderId="30" xfId="14" applyNumberFormat="1" applyFont="1" applyFill="1" applyBorder="1" applyAlignment="1">
      <alignment horizontal="center" vertical="center" wrapText="1"/>
    </xf>
    <xf numFmtId="0" fontId="41" fillId="0" borderId="31" xfId="14" applyNumberFormat="1" applyFont="1" applyFill="1" applyBorder="1" applyAlignment="1">
      <alignment horizontal="center" vertical="center" wrapText="1"/>
    </xf>
    <xf numFmtId="178" fontId="41" fillId="0" borderId="32" xfId="14" applyNumberFormat="1" applyFont="1" applyFill="1" applyBorder="1" applyAlignment="1">
      <alignment horizontal="center" vertical="center" wrapText="1"/>
    </xf>
    <xf numFmtId="178" fontId="41" fillId="0" borderId="11" xfId="14" applyNumberFormat="1" applyFont="1" applyFill="1" applyBorder="1" applyAlignment="1">
      <alignment horizontal="right" vertical="center"/>
    </xf>
    <xf numFmtId="178" fontId="41" fillId="0" borderId="7" xfId="14" applyNumberFormat="1" applyFont="1" applyFill="1" applyBorder="1" applyAlignment="1">
      <alignment horizontal="right" vertical="center"/>
    </xf>
    <xf numFmtId="178" fontId="41" fillId="0" borderId="7" xfId="14" applyNumberFormat="1" applyFont="1" applyFill="1" applyBorder="1" applyAlignment="1">
      <alignment horizontal="left" vertical="center"/>
    </xf>
    <xf numFmtId="178" fontId="41" fillId="0" borderId="16" xfId="14" applyNumberFormat="1" applyFont="1" applyFill="1" applyBorder="1" applyAlignment="1">
      <alignment horizontal="center" vertical="center" wrapText="1"/>
    </xf>
    <xf numFmtId="178" fontId="41" fillId="0" borderId="18" xfId="14" applyNumberFormat="1" applyFont="1" applyFill="1" applyBorder="1" applyAlignment="1">
      <alignment horizontal="center" vertical="center" wrapText="1"/>
    </xf>
    <xf numFmtId="178" fontId="41" fillId="0" borderId="22" xfId="14" applyNumberFormat="1" applyFont="1" applyFill="1" applyBorder="1" applyAlignment="1">
      <alignment horizontal="center" vertical="center" wrapText="1"/>
    </xf>
    <xf numFmtId="178" fontId="41" fillId="0" borderId="21" xfId="14" applyNumberFormat="1" applyFont="1" applyFill="1" applyBorder="1" applyAlignment="1">
      <alignment horizontal="center" vertical="center" wrapText="1"/>
    </xf>
    <xf numFmtId="178" fontId="41" fillId="0" borderId="3" xfId="14" applyNumberFormat="1" applyFont="1" applyFill="1" applyBorder="1" applyAlignment="1">
      <alignment horizontal="center" vertical="center" wrapText="1"/>
    </xf>
    <xf numFmtId="178" fontId="41" fillId="0" borderId="13" xfId="14" applyNumberFormat="1" applyFont="1" applyFill="1" applyBorder="1" applyAlignment="1">
      <alignment horizontal="right" vertical="center" wrapText="1"/>
    </xf>
    <xf numFmtId="178" fontId="41" fillId="0" borderId="20" xfId="14" applyNumberFormat="1" applyFont="1" applyFill="1" applyBorder="1" applyAlignment="1">
      <alignment horizontal="right" vertical="center" wrapText="1"/>
    </xf>
    <xf numFmtId="178" fontId="41" fillId="0" borderId="20" xfId="14" applyNumberFormat="1" applyFont="1" applyFill="1" applyBorder="1" applyAlignment="1">
      <alignment horizontal="left" vertical="center" wrapText="1"/>
    </xf>
    <xf numFmtId="178" fontId="41" fillId="0" borderId="15" xfId="14" applyNumberFormat="1" applyFont="1" applyFill="1" applyBorder="1" applyAlignment="1">
      <alignment horizontal="left" vertical="center" wrapText="1"/>
    </xf>
    <xf numFmtId="178" fontId="41" fillId="0" borderId="26" xfId="14" applyNumberFormat="1" applyFont="1" applyFill="1" applyBorder="1" applyAlignment="1">
      <alignment horizontal="center" vertical="center" wrapText="1"/>
    </xf>
    <xf numFmtId="178" fontId="41" fillId="0" borderId="8" xfId="14" applyNumberFormat="1" applyFont="1" applyFill="1" applyBorder="1" applyAlignment="1">
      <alignment horizontal="center" vertical="center" wrapText="1"/>
    </xf>
    <xf numFmtId="178" fontId="41" fillId="0" borderId="15" xfId="14" applyNumberFormat="1" applyFont="1" applyFill="1" applyBorder="1" applyAlignment="1">
      <alignment horizontal="center" vertical="center" wrapText="1"/>
    </xf>
    <xf numFmtId="178" fontId="41" fillId="0" borderId="20" xfId="14" applyNumberFormat="1" applyFont="1" applyFill="1" applyBorder="1" applyAlignment="1">
      <alignment horizontal="center" vertical="center" wrapText="1"/>
    </xf>
    <xf numFmtId="178" fontId="41" fillId="0" borderId="13" xfId="14" applyNumberFormat="1" applyFont="1" applyFill="1" applyBorder="1" applyAlignment="1">
      <alignment horizontal="center" vertical="center" wrapText="1"/>
    </xf>
    <xf numFmtId="178" fontId="49" fillId="0" borderId="0" xfId="5" applyNumberFormat="1" applyFont="1" applyFill="1" applyBorder="1" applyAlignment="1">
      <alignment horizontal="distributed" vertical="center"/>
    </xf>
    <xf numFmtId="177" fontId="49" fillId="0" borderId="0" xfId="14" applyNumberFormat="1" applyFont="1" applyFill="1" applyBorder="1" applyAlignment="1">
      <alignment horizontal="distributed" vertical="center"/>
    </xf>
    <xf numFmtId="178" fontId="49" fillId="0" borderId="0" xfId="14" applyNumberFormat="1" applyFont="1" applyFill="1" applyBorder="1" applyAlignment="1">
      <alignment horizontal="distributed" vertical="center"/>
    </xf>
    <xf numFmtId="0" fontId="85" fillId="0" borderId="75" xfId="68" applyFont="1" applyBorder="1" applyAlignment="1">
      <alignment horizontal="left" vertical="top" wrapText="1"/>
    </xf>
    <xf numFmtId="0" fontId="85" fillId="0" borderId="83" xfId="69" applyFont="1" applyBorder="1" applyAlignment="1">
      <alignment horizontal="left" vertical="top" wrapText="1"/>
    </xf>
    <xf numFmtId="0" fontId="85" fillId="0" borderId="84" xfId="69" applyFont="1" applyBorder="1" applyAlignment="1">
      <alignment horizontal="left" vertical="top" wrapText="1"/>
    </xf>
    <xf numFmtId="0" fontId="85" fillId="0" borderId="70" xfId="69" applyFont="1" applyBorder="1" applyAlignment="1">
      <alignment horizontal="left" wrapText="1"/>
    </xf>
    <xf numFmtId="0" fontId="85" fillId="0" borderId="71" xfId="69" applyFont="1" applyBorder="1" applyAlignment="1">
      <alignment horizontal="left" wrapText="1"/>
    </xf>
    <xf numFmtId="0" fontId="85" fillId="0" borderId="83" xfId="69" applyFont="1" applyBorder="1" applyAlignment="1">
      <alignment horizontal="left" wrapText="1"/>
    </xf>
    <xf numFmtId="0" fontId="85" fillId="0" borderId="84" xfId="69" applyFont="1" applyBorder="1" applyAlignment="1">
      <alignment horizontal="left" wrapText="1"/>
    </xf>
    <xf numFmtId="0" fontId="85" fillId="0" borderId="75" xfId="69" applyFont="1" applyBorder="1" applyAlignment="1">
      <alignment horizontal="left" wrapText="1"/>
    </xf>
    <xf numFmtId="0" fontId="85" fillId="0" borderId="76" xfId="69" applyFont="1" applyBorder="1" applyAlignment="1">
      <alignment horizontal="left" wrapText="1"/>
    </xf>
    <xf numFmtId="0" fontId="85" fillId="0" borderId="72" xfId="69" applyFont="1" applyBorder="1" applyAlignment="1">
      <alignment horizontal="center" wrapText="1"/>
    </xf>
    <xf numFmtId="0" fontId="85" fillId="0" borderId="73" xfId="69" applyFont="1" applyBorder="1" applyAlignment="1">
      <alignment horizontal="center" wrapText="1"/>
    </xf>
    <xf numFmtId="0" fontId="85" fillId="0" borderId="74" xfId="69" applyFont="1" applyBorder="1" applyAlignment="1">
      <alignment horizontal="center" wrapText="1"/>
    </xf>
    <xf numFmtId="0" fontId="85" fillId="0" borderId="106" xfId="69" applyFont="1" applyBorder="1" applyAlignment="1">
      <alignment horizontal="center" wrapText="1"/>
    </xf>
    <xf numFmtId="0" fontId="85" fillId="0" borderId="78" xfId="69" applyFont="1" applyBorder="1" applyAlignment="1">
      <alignment horizontal="center" wrapText="1"/>
    </xf>
    <xf numFmtId="0" fontId="85" fillId="0" borderId="107" xfId="69" applyFont="1" applyBorder="1" applyAlignment="1">
      <alignment horizontal="center" wrapText="1"/>
    </xf>
    <xf numFmtId="0" fontId="85" fillId="0" borderId="79" xfId="69" applyFont="1" applyBorder="1" applyAlignment="1">
      <alignment horizontal="center" wrapText="1"/>
    </xf>
    <xf numFmtId="0" fontId="85" fillId="0" borderId="70" xfId="69" applyFont="1" applyBorder="1" applyAlignment="1">
      <alignment horizontal="left" vertical="top" wrapText="1"/>
    </xf>
    <xf numFmtId="0" fontId="85" fillId="0" borderId="75" xfId="69" applyFont="1" applyBorder="1" applyAlignment="1">
      <alignment horizontal="left" vertical="top" wrapText="1"/>
    </xf>
    <xf numFmtId="0" fontId="85" fillId="0" borderId="70" xfId="70" applyFont="1" applyBorder="1" applyAlignment="1">
      <alignment horizontal="left" wrapText="1"/>
    </xf>
    <xf numFmtId="0" fontId="85" fillId="0" borderId="71" xfId="70" applyFont="1" applyBorder="1" applyAlignment="1">
      <alignment horizontal="left" wrapText="1"/>
    </xf>
    <xf numFmtId="0" fontId="85" fillId="0" borderId="83" xfId="70" applyFont="1" applyBorder="1" applyAlignment="1">
      <alignment horizontal="left" wrapText="1"/>
    </xf>
    <xf numFmtId="0" fontId="85" fillId="0" borderId="84" xfId="70" applyFont="1" applyBorder="1" applyAlignment="1">
      <alignment horizontal="left" wrapText="1"/>
    </xf>
    <xf numFmtId="0" fontId="85" fillId="0" borderId="75" xfId="70" applyFont="1" applyBorder="1" applyAlignment="1">
      <alignment horizontal="left" wrapText="1"/>
    </xf>
    <xf numFmtId="0" fontId="85" fillId="0" borderId="76" xfId="70" applyFont="1" applyBorder="1" applyAlignment="1">
      <alignment horizontal="left" wrapText="1"/>
    </xf>
    <xf numFmtId="0" fontId="85" fillId="0" borderId="72" xfId="70" applyFont="1" applyBorder="1" applyAlignment="1">
      <alignment horizontal="center" wrapText="1"/>
    </xf>
    <xf numFmtId="0" fontId="85" fillId="0" borderId="73" xfId="70" applyFont="1" applyBorder="1" applyAlignment="1">
      <alignment horizontal="center" wrapText="1"/>
    </xf>
    <xf numFmtId="0" fontId="85" fillId="0" borderId="74" xfId="70" applyFont="1" applyBorder="1" applyAlignment="1">
      <alignment horizontal="center" wrapText="1"/>
    </xf>
    <xf numFmtId="0" fontId="85" fillId="0" borderId="105" xfId="70" applyFont="1" applyBorder="1" applyAlignment="1">
      <alignment horizontal="center" wrapText="1"/>
    </xf>
    <xf numFmtId="0" fontId="85" fillId="0" borderId="106" xfId="70" applyFont="1" applyBorder="1" applyAlignment="1">
      <alignment horizontal="center" wrapText="1"/>
    </xf>
    <xf numFmtId="0" fontId="85" fillId="0" borderId="70" xfId="70" applyFont="1" applyBorder="1" applyAlignment="1">
      <alignment horizontal="left" vertical="top" wrapText="1"/>
    </xf>
    <xf numFmtId="0" fontId="85" fillId="0" borderId="83" xfId="70" applyFont="1" applyBorder="1" applyAlignment="1">
      <alignment horizontal="left" vertical="top" wrapText="1"/>
    </xf>
    <xf numFmtId="9" fontId="31" fillId="0" borderId="23" xfId="5" applyNumberFormat="1" applyFont="1" applyFill="1" applyBorder="1" applyAlignment="1">
      <alignment horizontal="center" vertical="center" wrapText="1"/>
    </xf>
    <xf numFmtId="0" fontId="31" fillId="0" borderId="4" xfId="5" applyNumberFormat="1" applyFont="1" applyFill="1" applyBorder="1" applyAlignment="1">
      <alignment horizontal="center" vertical="center" wrapText="1"/>
    </xf>
    <xf numFmtId="0" fontId="31" fillId="0" borderId="23" xfId="5" applyNumberFormat="1" applyFont="1" applyFill="1" applyBorder="1" applyAlignment="1">
      <alignment horizontal="center" vertical="center" wrapText="1"/>
    </xf>
    <xf numFmtId="9" fontId="31" fillId="0" borderId="25" xfId="5" applyNumberFormat="1" applyFont="1" applyFill="1" applyBorder="1" applyAlignment="1">
      <alignment horizontal="center" vertical="center" wrapText="1"/>
    </xf>
    <xf numFmtId="0" fontId="31" fillId="0" borderId="14" xfId="5" applyNumberFormat="1" applyFont="1" applyFill="1" applyBorder="1" applyAlignment="1">
      <alignment horizontal="center" vertical="center" wrapText="1"/>
    </xf>
    <xf numFmtId="0" fontId="85" fillId="0" borderId="75" xfId="70" applyFont="1" applyBorder="1" applyAlignment="1">
      <alignment horizontal="left" vertical="top" wrapText="1"/>
    </xf>
    <xf numFmtId="0" fontId="31" fillId="0" borderId="25" xfId="5" applyNumberFormat="1" applyFont="1" applyFill="1" applyBorder="1" applyAlignment="1">
      <alignment horizontal="center" vertical="center" wrapText="1"/>
    </xf>
    <xf numFmtId="178" fontId="41" fillId="0" borderId="0" xfId="5" applyNumberFormat="1" applyFont="1" applyFill="1" applyBorder="1" applyAlignment="1">
      <alignment horizontal="center" vertical="center" wrapText="1"/>
    </xf>
    <xf numFmtId="0" fontId="41" fillId="0" borderId="8" xfId="0" applyFont="1" applyBorder="1" applyAlignment="1">
      <alignment horizontal="center" vertical="center" wrapText="1"/>
    </xf>
    <xf numFmtId="178" fontId="41" fillId="0" borderId="16" xfId="5" applyNumberFormat="1" applyFont="1" applyFill="1" applyBorder="1" applyAlignment="1">
      <alignment horizontal="center" vertical="center" wrapText="1"/>
    </xf>
    <xf numFmtId="178" fontId="41" fillId="0" borderId="18" xfId="5" applyNumberFormat="1" applyFont="1" applyFill="1" applyBorder="1" applyAlignment="1">
      <alignment horizontal="center" vertical="center" wrapText="1"/>
    </xf>
    <xf numFmtId="178" fontId="41" fillId="0" borderId="22" xfId="5" applyNumberFormat="1" applyFont="1" applyFill="1" applyBorder="1" applyAlignment="1">
      <alignment horizontal="center" vertical="center" wrapText="1"/>
    </xf>
    <xf numFmtId="178" fontId="41" fillId="0" borderId="7" xfId="5" applyNumberFormat="1" applyFont="1" applyFill="1" applyBorder="1" applyAlignment="1">
      <alignment horizontal="center" vertical="center" wrapText="1"/>
    </xf>
    <xf numFmtId="178" fontId="41" fillId="0" borderId="9" xfId="5" applyNumberFormat="1" applyFont="1" applyFill="1" applyBorder="1" applyAlignment="1">
      <alignment horizontal="center" vertical="center" wrapText="1"/>
    </xf>
    <xf numFmtId="178" fontId="41" fillId="0" borderId="26" xfId="5" applyNumberFormat="1" applyFont="1" applyFill="1" applyBorder="1" applyAlignment="1">
      <alignment horizontal="center" vertical="center" wrapText="1"/>
    </xf>
    <xf numFmtId="178" fontId="41" fillId="0" borderId="8" xfId="5" applyNumberFormat="1" applyFont="1" applyFill="1" applyBorder="1" applyAlignment="1">
      <alignment horizontal="center" vertical="center" wrapText="1"/>
    </xf>
    <xf numFmtId="178" fontId="41" fillId="0" borderId="7" xfId="5" applyNumberFormat="1" applyFont="1" applyFill="1" applyBorder="1" applyAlignment="1">
      <alignment horizontal="right" vertical="center" wrapText="1"/>
    </xf>
    <xf numFmtId="0" fontId="41" fillId="0" borderId="7" xfId="5" applyNumberFormat="1" applyFont="1" applyFill="1" applyBorder="1" applyAlignment="1">
      <alignment horizontal="center" vertical="center" wrapText="1"/>
    </xf>
    <xf numFmtId="0" fontId="85" fillId="0" borderId="70" xfId="71" applyFont="1" applyBorder="1" applyAlignment="1">
      <alignment horizontal="left" wrapText="1"/>
    </xf>
    <xf numFmtId="0" fontId="85" fillId="0" borderId="71" xfId="71" applyFont="1" applyBorder="1" applyAlignment="1">
      <alignment horizontal="left" wrapText="1"/>
    </xf>
    <xf numFmtId="0" fontId="85" fillId="0" borderId="83" xfId="71" applyFont="1" applyBorder="1" applyAlignment="1">
      <alignment horizontal="left" wrapText="1"/>
    </xf>
    <xf numFmtId="0" fontId="85" fillId="0" borderId="84" xfId="71" applyFont="1" applyBorder="1" applyAlignment="1">
      <alignment horizontal="left" wrapText="1"/>
    </xf>
    <xf numFmtId="0" fontId="85" fillId="0" borderId="75" xfId="71" applyFont="1" applyBorder="1" applyAlignment="1">
      <alignment horizontal="left" wrapText="1"/>
    </xf>
    <xf numFmtId="0" fontId="85" fillId="0" borderId="76" xfId="71" applyFont="1" applyBorder="1" applyAlignment="1">
      <alignment horizontal="left" wrapText="1"/>
    </xf>
    <xf numFmtId="0" fontId="85" fillId="0" borderId="72" xfId="71" applyFont="1" applyBorder="1" applyAlignment="1">
      <alignment horizontal="center" wrapText="1"/>
    </xf>
    <xf numFmtId="0" fontId="85" fillId="0" borderId="73" xfId="71" applyFont="1" applyBorder="1" applyAlignment="1">
      <alignment horizontal="center" wrapText="1"/>
    </xf>
    <xf numFmtId="0" fontId="85" fillId="0" borderId="74" xfId="71" applyFont="1" applyBorder="1" applyAlignment="1">
      <alignment horizontal="center" wrapText="1"/>
    </xf>
    <xf numFmtId="0" fontId="85" fillId="0" borderId="105" xfId="71" applyFont="1" applyBorder="1" applyAlignment="1">
      <alignment horizontal="center" wrapText="1"/>
    </xf>
    <xf numFmtId="0" fontId="85" fillId="0" borderId="106" xfId="71" applyFont="1" applyBorder="1" applyAlignment="1">
      <alignment horizontal="center" wrapText="1"/>
    </xf>
    <xf numFmtId="0" fontId="85" fillId="0" borderId="70" xfId="71" applyFont="1" applyBorder="1" applyAlignment="1">
      <alignment horizontal="left" vertical="top" wrapText="1"/>
    </xf>
    <xf numFmtId="0" fontId="85" fillId="0" borderId="83" xfId="71" applyFont="1" applyBorder="1" applyAlignment="1">
      <alignment horizontal="left" vertical="top" wrapText="1"/>
    </xf>
    <xf numFmtId="0" fontId="85" fillId="0" borderId="75" xfId="71" applyFont="1" applyBorder="1" applyAlignment="1">
      <alignment horizontal="left" vertical="top" wrapText="1"/>
    </xf>
    <xf numFmtId="178" fontId="32" fillId="0" borderId="12" xfId="5" applyNumberFormat="1" applyFont="1" applyFill="1" applyBorder="1" applyAlignment="1">
      <alignment horizontal="center" vertical="center" wrapText="1"/>
    </xf>
    <xf numFmtId="178" fontId="32" fillId="0" borderId="1" xfId="5" applyNumberFormat="1" applyFont="1" applyFill="1" applyBorder="1" applyAlignment="1">
      <alignment horizontal="center" vertical="center" wrapText="1"/>
    </xf>
    <xf numFmtId="0" fontId="40" fillId="0" borderId="12" xfId="0" applyNumberFormat="1" applyFont="1" applyFill="1" applyBorder="1" applyAlignment="1">
      <alignment horizontal="left" vertical="top" wrapText="1"/>
    </xf>
    <xf numFmtId="0" fontId="9" fillId="0" borderId="23" xfId="0" applyFont="1" applyBorder="1" applyAlignment="1">
      <alignment horizontal="center" vertical="center" wrapText="1"/>
    </xf>
    <xf numFmtId="0" fontId="9" fillId="0" borderId="25" xfId="0" applyFont="1" applyBorder="1" applyAlignment="1">
      <alignment horizontal="center" vertical="center" wrapText="1"/>
    </xf>
    <xf numFmtId="0" fontId="85" fillId="0" borderId="105" xfId="44" applyFont="1" applyBorder="1" applyAlignment="1">
      <alignment horizontal="center" wrapText="1"/>
    </xf>
    <xf numFmtId="0" fontId="85" fillId="0" borderId="106" xfId="44" applyFont="1" applyBorder="1" applyAlignment="1">
      <alignment horizontal="center" wrapText="1"/>
    </xf>
    <xf numFmtId="0" fontId="85" fillId="0" borderId="70" xfId="44" applyFont="1" applyBorder="1" applyAlignment="1">
      <alignment horizontal="left" vertical="top" wrapText="1"/>
    </xf>
    <xf numFmtId="0" fontId="85" fillId="0" borderId="83" xfId="44" applyFont="1" applyBorder="1" applyAlignment="1">
      <alignment horizontal="left" vertical="top" wrapText="1"/>
    </xf>
    <xf numFmtId="0" fontId="85" fillId="0" borderId="70" xfId="44" applyFont="1" applyBorder="1" applyAlignment="1">
      <alignment horizontal="left" wrapText="1"/>
    </xf>
    <xf numFmtId="0" fontId="85" fillId="0" borderId="71" xfId="44" applyFont="1" applyBorder="1" applyAlignment="1">
      <alignment horizontal="left" wrapText="1"/>
    </xf>
    <xf numFmtId="0" fontId="85" fillId="0" borderId="83" xfId="44" applyFont="1" applyBorder="1" applyAlignment="1">
      <alignment horizontal="left" wrapText="1"/>
    </xf>
    <xf numFmtId="0" fontId="85" fillId="0" borderId="84" xfId="44" applyFont="1" applyBorder="1" applyAlignment="1">
      <alignment horizontal="left" wrapText="1"/>
    </xf>
    <xf numFmtId="0" fontId="85" fillId="0" borderId="75" xfId="44" applyFont="1" applyBorder="1" applyAlignment="1">
      <alignment horizontal="left" wrapText="1"/>
    </xf>
    <xf numFmtId="0" fontId="85" fillId="0" borderId="76" xfId="44" applyFont="1" applyBorder="1" applyAlignment="1">
      <alignment horizontal="left" wrapText="1"/>
    </xf>
    <xf numFmtId="0" fontId="85" fillId="0" borderId="72" xfId="44" applyFont="1" applyBorder="1" applyAlignment="1">
      <alignment horizontal="center" wrapText="1"/>
    </xf>
    <xf numFmtId="0" fontId="85" fillId="0" borderId="73" xfId="44" applyFont="1" applyBorder="1" applyAlignment="1">
      <alignment horizontal="center" wrapText="1"/>
    </xf>
    <xf numFmtId="0" fontId="85" fillId="0" borderId="74" xfId="44" applyFont="1" applyBorder="1" applyAlignment="1">
      <alignment horizontal="center" wrapText="1"/>
    </xf>
    <xf numFmtId="0" fontId="85" fillId="0" borderId="75" xfId="44" applyFont="1" applyBorder="1" applyAlignment="1">
      <alignment horizontal="left" vertical="top" wrapText="1"/>
    </xf>
    <xf numFmtId="0" fontId="94" fillId="0" borderId="23" xfId="0" applyFont="1" applyBorder="1" applyAlignment="1">
      <alignment horizontal="center" vertical="center" wrapText="1"/>
    </xf>
    <xf numFmtId="0" fontId="94" fillId="0" borderId="25" xfId="0" applyFont="1" applyBorder="1" applyAlignment="1">
      <alignment horizontal="center" vertical="center" wrapText="1"/>
    </xf>
    <xf numFmtId="0" fontId="85" fillId="0" borderId="70" xfId="53" applyFont="1" applyBorder="1" applyAlignment="1">
      <alignment horizontal="left" wrapText="1"/>
    </xf>
    <xf numFmtId="0" fontId="85" fillId="0" borderId="71" xfId="53" applyFont="1" applyBorder="1" applyAlignment="1">
      <alignment horizontal="left" wrapText="1"/>
    </xf>
    <xf numFmtId="0" fontId="85" fillId="0" borderId="75" xfId="53" applyFont="1" applyBorder="1" applyAlignment="1">
      <alignment horizontal="left" wrapText="1"/>
    </xf>
    <xf numFmtId="0" fontId="85" fillId="0" borderId="76" xfId="53" applyFont="1" applyBorder="1" applyAlignment="1">
      <alignment horizontal="left" wrapText="1"/>
    </xf>
    <xf numFmtId="0" fontId="85" fillId="0" borderId="70" xfId="53" applyFont="1" applyBorder="1" applyAlignment="1">
      <alignment horizontal="left" vertical="top" wrapText="1"/>
    </xf>
    <xf numFmtId="0" fontId="85" fillId="0" borderId="83" xfId="53" applyFont="1" applyBorder="1" applyAlignment="1">
      <alignment horizontal="left" vertical="top" wrapText="1"/>
    </xf>
    <xf numFmtId="0" fontId="85" fillId="0" borderId="84" xfId="53" applyFont="1" applyBorder="1" applyAlignment="1">
      <alignment horizontal="left" vertical="top" wrapText="1"/>
    </xf>
    <xf numFmtId="0" fontId="85" fillId="0" borderId="75" xfId="53" applyFont="1" applyBorder="1" applyAlignment="1">
      <alignment horizontal="left" vertical="top" wrapText="1"/>
    </xf>
    <xf numFmtId="0" fontId="31" fillId="0" borderId="0" xfId="0" applyFont="1" applyFill="1" applyAlignment="1">
      <alignment horizontal="center" vertical="center"/>
    </xf>
    <xf numFmtId="0" fontId="36" fillId="0" borderId="0" xfId="0" applyFont="1" applyFill="1" applyAlignment="1">
      <alignment horizontal="center" vertical="center"/>
    </xf>
    <xf numFmtId="0" fontId="85" fillId="0" borderId="70" xfId="46" applyFont="1" applyBorder="1" applyAlignment="1">
      <alignment horizontal="left" wrapText="1"/>
    </xf>
    <xf numFmtId="0" fontId="85" fillId="0" borderId="71" xfId="46" applyFont="1" applyBorder="1" applyAlignment="1">
      <alignment horizontal="left" wrapText="1"/>
    </xf>
    <xf numFmtId="0" fontId="85" fillId="0" borderId="72" xfId="46" applyFont="1" applyBorder="1" applyAlignment="1">
      <alignment horizontal="center" wrapText="1"/>
    </xf>
    <xf numFmtId="0" fontId="85" fillId="0" borderId="73" xfId="46" applyFont="1" applyBorder="1" applyAlignment="1">
      <alignment horizontal="center" wrapText="1"/>
    </xf>
    <xf numFmtId="0" fontId="85" fillId="0" borderId="74" xfId="46" applyFont="1" applyBorder="1" applyAlignment="1">
      <alignment horizontal="center" wrapText="1"/>
    </xf>
    <xf numFmtId="0" fontId="85" fillId="0" borderId="83" xfId="46" applyFont="1" applyBorder="1" applyAlignment="1">
      <alignment horizontal="left" wrapText="1"/>
    </xf>
    <xf numFmtId="0" fontId="85" fillId="0" borderId="84" xfId="46" applyFont="1" applyBorder="1" applyAlignment="1">
      <alignment horizontal="left" wrapText="1"/>
    </xf>
    <xf numFmtId="0" fontId="85" fillId="0" borderId="105" xfId="46" applyFont="1" applyBorder="1" applyAlignment="1">
      <alignment horizontal="center" wrapText="1"/>
    </xf>
    <xf numFmtId="0" fontId="85" fillId="0" borderId="106" xfId="46" applyFont="1" applyBorder="1" applyAlignment="1">
      <alignment horizontal="center" wrapText="1"/>
    </xf>
    <xf numFmtId="0" fontId="85" fillId="0" borderId="75" xfId="46" applyFont="1" applyBorder="1" applyAlignment="1">
      <alignment horizontal="left" wrapText="1"/>
    </xf>
    <xf numFmtId="0" fontId="85" fillId="0" borderId="76" xfId="46" applyFont="1" applyBorder="1" applyAlignment="1">
      <alignment horizontal="left" wrapText="1"/>
    </xf>
    <xf numFmtId="0" fontId="85" fillId="0" borderId="70" xfId="46" applyFont="1" applyBorder="1" applyAlignment="1">
      <alignment horizontal="left" vertical="top" wrapText="1"/>
    </xf>
    <xf numFmtId="0" fontId="85" fillId="0" borderId="83" xfId="46" applyFont="1" applyBorder="1" applyAlignment="1">
      <alignment horizontal="left" vertical="top" wrapText="1"/>
    </xf>
    <xf numFmtId="0" fontId="85" fillId="0" borderId="75" xfId="46" applyFont="1" applyBorder="1" applyAlignment="1">
      <alignment horizontal="left" vertical="top" wrapText="1"/>
    </xf>
    <xf numFmtId="0" fontId="85" fillId="0" borderId="70" xfId="72" applyFont="1" applyBorder="1" applyAlignment="1">
      <alignment horizontal="left" wrapText="1"/>
    </xf>
    <xf numFmtId="0" fontId="85" fillId="0" borderId="71" xfId="72" applyFont="1" applyBorder="1" applyAlignment="1">
      <alignment horizontal="left" wrapText="1"/>
    </xf>
    <xf numFmtId="0" fontId="85" fillId="0" borderId="72" xfId="72" applyFont="1" applyBorder="1" applyAlignment="1">
      <alignment horizontal="center" wrapText="1"/>
    </xf>
    <xf numFmtId="0" fontId="85" fillId="0" borderId="73" xfId="72" applyFont="1" applyBorder="1" applyAlignment="1">
      <alignment horizontal="center" wrapText="1"/>
    </xf>
    <xf numFmtId="0" fontId="85" fillId="0" borderId="74" xfId="72" applyFont="1" applyBorder="1" applyAlignment="1">
      <alignment horizontal="center" wrapText="1"/>
    </xf>
    <xf numFmtId="0" fontId="85" fillId="0" borderId="83" xfId="72" applyFont="1" applyBorder="1" applyAlignment="1">
      <alignment horizontal="left" wrapText="1"/>
    </xf>
    <xf numFmtId="0" fontId="85" fillId="0" borderId="84" xfId="72" applyFont="1" applyBorder="1" applyAlignment="1">
      <alignment horizontal="left" wrapText="1"/>
    </xf>
    <xf numFmtId="0" fontId="85" fillId="0" borderId="105" xfId="72" applyFont="1" applyBorder="1" applyAlignment="1">
      <alignment horizontal="center" wrapText="1"/>
    </xf>
    <xf numFmtId="0" fontId="85" fillId="0" borderId="106" xfId="72" applyFont="1" applyBorder="1" applyAlignment="1">
      <alignment horizontal="center" wrapText="1"/>
    </xf>
    <xf numFmtId="0" fontId="85" fillId="0" borderId="75" xfId="72" applyFont="1" applyBorder="1" applyAlignment="1">
      <alignment horizontal="left" wrapText="1"/>
    </xf>
    <xf numFmtId="0" fontId="85" fillId="0" borderId="76" xfId="72" applyFont="1" applyBorder="1" applyAlignment="1">
      <alignment horizontal="left" wrapText="1"/>
    </xf>
    <xf numFmtId="0" fontId="85" fillId="0" borderId="70" xfId="72" applyFont="1" applyBorder="1" applyAlignment="1">
      <alignment horizontal="left" vertical="top" wrapText="1"/>
    </xf>
    <xf numFmtId="0" fontId="85" fillId="0" borderId="83" xfId="72" applyFont="1" applyBorder="1" applyAlignment="1">
      <alignment horizontal="left" vertical="top" wrapText="1"/>
    </xf>
    <xf numFmtId="0" fontId="85" fillId="0" borderId="75" xfId="72" applyFont="1" applyBorder="1" applyAlignment="1">
      <alignment horizontal="left" vertical="top" wrapText="1"/>
    </xf>
  </cellXfs>
  <cellStyles count="73">
    <cellStyle name="一般" xfId="0" builtinId="0"/>
    <cellStyle name="一般 2" xfId="1"/>
    <cellStyle name="一般 3" xfId="2"/>
    <cellStyle name="一般 4" xfId="3"/>
    <cellStyle name="一般 5" xfId="4"/>
    <cellStyle name="一般 6" xfId="36"/>
    <cellStyle name="一般_04-統計結果表0926" xfId="5"/>
    <cellStyle name="一般_04-統計結果表0926 2" xfId="6"/>
    <cellStyle name="一般_04-統計結果表0926 2 2" xfId="14"/>
    <cellStyle name="一般_04-統計結果表0926(呱呱瓜)" xfId="7"/>
    <cellStyle name="一般_04-統計結果表0926(表1-表21)" xfId="8"/>
    <cellStyle name="一般_04-統計結果表0926(表1-表21) 2" xfId="9"/>
    <cellStyle name="一般_04-統計結果表0926(表1-表21) 2 2" xfId="40"/>
    <cellStyle name="一般_04-統計結果表0926(英北鼻)" xfId="10"/>
    <cellStyle name="一般_1" xfId="16"/>
    <cellStyle name="一般_11" xfId="47"/>
    <cellStyle name="一般_13" xfId="48"/>
    <cellStyle name="一般_15" xfId="49"/>
    <cellStyle name="一般_15." xfId="20"/>
    <cellStyle name="一般_16-38" xfId="11"/>
    <cellStyle name="一般_17" xfId="12"/>
    <cellStyle name="一般_17_1" xfId="50"/>
    <cellStyle name="一般_19" xfId="51"/>
    <cellStyle name="一般_21" xfId="52"/>
    <cellStyle name="一般_21." xfId="21"/>
    <cellStyle name="一般_23" xfId="41"/>
    <cellStyle name="一般_25." xfId="22"/>
    <cellStyle name="一般_27" xfId="53"/>
    <cellStyle name="一般_29" xfId="54"/>
    <cellStyle name="一般_3." xfId="17"/>
    <cellStyle name="一般_31" xfId="55"/>
    <cellStyle name="一般_31." xfId="23"/>
    <cellStyle name="一般_33" xfId="56"/>
    <cellStyle name="一般_35" xfId="57"/>
    <cellStyle name="一般_37" xfId="58"/>
    <cellStyle name="一般_39" xfId="42"/>
    <cellStyle name="一般_39." xfId="24"/>
    <cellStyle name="一般_41." xfId="25"/>
    <cellStyle name="一般_43" xfId="59"/>
    <cellStyle name="一般_43." xfId="26"/>
    <cellStyle name="一般_45" xfId="60"/>
    <cellStyle name="一般_45." xfId="27"/>
    <cellStyle name="一般_47" xfId="61"/>
    <cellStyle name="一般_47." xfId="28"/>
    <cellStyle name="一般_49." xfId="29"/>
    <cellStyle name="一般_49.." xfId="62"/>
    <cellStyle name="一般_5." xfId="18"/>
    <cellStyle name="一般_51" xfId="63"/>
    <cellStyle name="一般_53" xfId="43"/>
    <cellStyle name="一般_53." xfId="30"/>
    <cellStyle name="一般_55." xfId="31"/>
    <cellStyle name="一般_57" xfId="64"/>
    <cellStyle name="一般_57." xfId="32"/>
    <cellStyle name="一般_59" xfId="65"/>
    <cellStyle name="一般_61" xfId="66"/>
    <cellStyle name="一般_69." xfId="33"/>
    <cellStyle name="一般_7" xfId="39"/>
    <cellStyle name="一般_71" xfId="67"/>
    <cellStyle name="一般_73" xfId="46"/>
    <cellStyle name="一般_75" xfId="68"/>
    <cellStyle name="一般_75." xfId="34"/>
    <cellStyle name="一般_77" xfId="69"/>
    <cellStyle name="一般_79.." xfId="70"/>
    <cellStyle name="一般_81.." xfId="45"/>
    <cellStyle name="一般_83" xfId="71"/>
    <cellStyle name="一般_85" xfId="72"/>
    <cellStyle name="一般_87" xfId="44"/>
    <cellStyle name="一般_9." xfId="19"/>
    <cellStyle name="一般_99年最終統計結果表_期末會後 2 2" xfId="15"/>
    <cellStyle name="一般_D: 桌面 營建署 REPORT 03-96報告內文1021" xfId="35"/>
    <cellStyle name="百分比" xfId="13" builtinId="5"/>
    <cellStyle name="貨幣" xfId="38" builtinId="4"/>
    <cellStyle name="超連結" xfId="37" builtinId="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reenas\twmr\107\107&#24180;&#20839;&#25919;&#37096;&#29151;&#24314;&#32626;&#29151;&#36896;&#26989;&#32147;&#28639;&#27010;&#27841;&#35519;&#26597;&#36039;&#26009;&#34389;&#29702;&#26696;\&#32113;&#35336;&#34920;\&#35079;&#26412;%20104&#24180;&#36774;&#29702;103&#24180;&#32113;&#35336;&#32080;&#26524;&#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1"/>
      <sheetName val="50-1"/>
      <sheetName val="51"/>
      <sheetName val="52"/>
      <sheetName val="49"/>
      <sheetName val="50"/>
      <sheetName val="53"/>
      <sheetName val="54"/>
      <sheetName val="55"/>
      <sheetName val="56"/>
      <sheetName val="57"/>
      <sheetName val="58"/>
      <sheetName val="59"/>
      <sheetName val="60"/>
      <sheetName val="61"/>
      <sheetName val="62"/>
      <sheetName val="63"/>
      <sheetName val="64"/>
      <sheetName val="65"/>
      <sheetName val="66"/>
      <sheetName val="67"/>
      <sheetName val="68"/>
    </sheetNames>
    <sheetDataSet>
      <sheetData sheetId="0" refreshError="1">
        <row r="19">
          <cell r="E19">
            <v>14177.803997248742</v>
          </cell>
          <cell r="G19">
            <v>607232241.20353246</v>
          </cell>
          <cell r="H19">
            <v>170233624.52638614</v>
          </cell>
          <cell r="I19">
            <v>164245224.22820398</v>
          </cell>
          <cell r="J19">
            <v>161919933.57253072</v>
          </cell>
          <cell r="L19">
            <v>1892556986.2822149</v>
          </cell>
          <cell r="M19">
            <v>148617411.34197381</v>
          </cell>
          <cell r="R19">
            <v>159165.50983377962</v>
          </cell>
          <cell r="W19">
            <v>92730519.819716066</v>
          </cell>
          <cell r="X19">
            <v>615069412.16025329</v>
          </cell>
          <cell r="Y19">
            <v>549122917.60196519</v>
          </cell>
          <cell r="Z19">
            <v>823498454.81412208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8">
          <cell r="E18">
            <v>607232241.20353246</v>
          </cell>
          <cell r="F18">
            <v>436998616.67714673</v>
          </cell>
          <cell r="G18">
            <v>327954187.36831635</v>
          </cell>
          <cell r="H18">
            <v>6972609.8170829285</v>
          </cell>
          <cell r="I18">
            <v>5378453.5339665376</v>
          </cell>
          <cell r="J18">
            <v>96693365.957780898</v>
          </cell>
          <cell r="K18">
            <v>170233624.52638614</v>
          </cell>
          <cell r="L18">
            <v>5988400.2981819771</v>
          </cell>
          <cell r="Q18">
            <v>2325290.6556735104</v>
          </cell>
          <cell r="R18">
            <v>164245224.22820398</v>
          </cell>
          <cell r="S18">
            <v>161919933.57253072</v>
          </cell>
          <cell r="T18">
            <v>92730519.819716066</v>
          </cell>
          <cell r="U18">
            <v>7741752.2492025886</v>
          </cell>
          <cell r="V18">
            <v>4153137.1955090282</v>
          </cell>
          <cell r="W18">
            <v>836269.2822764006</v>
          </cell>
          <cell r="X18">
            <v>3316867.9132326297</v>
          </cell>
          <cell r="Y18">
            <v>12803198.065713501</v>
          </cell>
          <cell r="Z18">
            <v>70097722.373816505</v>
          </cell>
        </row>
      </sheetData>
      <sheetData sheetId="17" refreshError="1"/>
      <sheetData sheetId="18" refreshError="1">
        <row r="18">
          <cell r="E18">
            <v>816525844.9970392</v>
          </cell>
          <cell r="G18">
            <v>274137398.44582748</v>
          </cell>
          <cell r="I18">
            <v>142771654.55648893</v>
          </cell>
          <cell r="K18">
            <v>320170803.63798779</v>
          </cell>
          <cell r="O18">
            <v>79445988.356734678</v>
          </cell>
        </row>
      </sheetData>
      <sheetData sheetId="19" refreshError="1"/>
      <sheetData sheetId="20" refreshError="1">
        <row r="18">
          <cell r="E18">
            <v>615069412.16025329</v>
          </cell>
          <cell r="F18">
            <v>599912595.01016188</v>
          </cell>
          <cell r="G18">
            <v>982802980.06288028</v>
          </cell>
          <cell r="H18">
            <v>8684430.5320327654</v>
          </cell>
          <cell r="I18">
            <v>11734198.341534965</v>
          </cell>
          <cell r="J18">
            <v>403309013.92628628</v>
          </cell>
          <cell r="K18">
            <v>15156817.150090747</v>
          </cell>
          <cell r="L18">
            <v>1106151.8833462596</v>
          </cell>
          <cell r="M18">
            <v>1247467.2010309817</v>
          </cell>
          <cell r="N18">
            <v>12803198.065713501</v>
          </cell>
        </row>
      </sheetData>
      <sheetData sheetId="21" refreshError="1"/>
      <sheetData sheetId="22" refreshError="1">
        <row r="18">
          <cell r="G18">
            <v>327954187.36831635</v>
          </cell>
          <cell r="I18">
            <v>6972609.8170829285</v>
          </cell>
        </row>
      </sheetData>
      <sheetData sheetId="23" refreshError="1"/>
      <sheetData sheetId="24" refreshError="1">
        <row r="18">
          <cell r="E18">
            <v>70097722.373816505</v>
          </cell>
          <cell r="F18">
            <v>66034865.78458643</v>
          </cell>
          <cell r="G18">
            <v>615069412.16025329</v>
          </cell>
          <cell r="H18">
            <v>549122917.60196519</v>
          </cell>
          <cell r="I18">
            <v>539216484.37587118</v>
          </cell>
          <cell r="J18">
            <v>543367712.19140029</v>
          </cell>
          <cell r="K18">
            <v>599912595.01016188</v>
          </cell>
          <cell r="L18">
            <v>538028957.04110456</v>
          </cell>
        </row>
      </sheetData>
      <sheetData sheetId="25" refreshError="1"/>
      <sheetData sheetId="26" refreshError="1">
        <row r="19">
          <cell r="E19">
            <v>549122917.60196519</v>
          </cell>
          <cell r="F19">
            <v>538028957.04110456</v>
          </cell>
          <cell r="G19">
            <v>487575695.20942247</v>
          </cell>
          <cell r="H19">
            <v>327954187.36831635</v>
          </cell>
          <cell r="I19">
            <v>68215919.611239389</v>
          </cell>
          <cell r="J19">
            <v>3804191.4392418195</v>
          </cell>
          <cell r="K19">
            <v>5378453.5339665376</v>
          </cell>
          <cell r="L19">
            <v>1196882.4616509003</v>
          </cell>
          <cell r="M19">
            <v>3861427.3411211199</v>
          </cell>
          <cell r="N19">
            <v>77164633.45388636</v>
          </cell>
          <cell r="S19">
            <v>50453261.83168301</v>
          </cell>
          <cell r="T19">
            <v>24514600.208476603</v>
          </cell>
          <cell r="U19">
            <v>1942421.1656226597</v>
          </cell>
          <cell r="V19">
            <v>1128408.1940226085</v>
          </cell>
          <cell r="W19">
            <v>2126972.957060853</v>
          </cell>
          <cell r="X19">
            <v>1212126.8026057486</v>
          </cell>
          <cell r="Y19">
            <v>19528732.503894538</v>
          </cell>
          <cell r="Z19">
            <v>11093960.560860451</v>
          </cell>
          <cell r="AA19">
            <v>4564335.1142636128</v>
          </cell>
          <cell r="AB19">
            <v>6529625.4465968385</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nstatdb.dgbas.gov.tw/dgbasAll/webMain.aspx?sys=100&amp;funid=dgmaind"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0:I37"/>
  <sheetViews>
    <sheetView view="pageBreakPreview" zoomScaleNormal="100" zoomScaleSheetLayoutView="100" workbookViewId="0">
      <selection activeCell="A10" sqref="A10:I29"/>
    </sheetView>
  </sheetViews>
  <sheetFormatPr defaultRowHeight="15"/>
  <sheetData>
    <row r="10" spans="1:9" ht="15" customHeight="1">
      <c r="A10" s="3029" t="s">
        <v>3999</v>
      </c>
      <c r="B10" s="3029"/>
      <c r="C10" s="3029"/>
      <c r="D10" s="3029"/>
      <c r="E10" s="3029"/>
      <c r="F10" s="3029"/>
      <c r="G10" s="3029"/>
      <c r="H10" s="3029"/>
      <c r="I10" s="3029"/>
    </row>
    <row r="11" spans="1:9" ht="15" customHeight="1">
      <c r="A11" s="3029"/>
      <c r="B11" s="3029"/>
      <c r="C11" s="3029"/>
      <c r="D11" s="3029"/>
      <c r="E11" s="3029"/>
      <c r="F11" s="3029"/>
      <c r="G11" s="3029"/>
      <c r="H11" s="3029"/>
      <c r="I11" s="3029"/>
    </row>
    <row r="12" spans="1:9" ht="15" customHeight="1">
      <c r="A12" s="3029"/>
      <c r="B12" s="3029"/>
      <c r="C12" s="3029"/>
      <c r="D12" s="3029"/>
      <c r="E12" s="3029"/>
      <c r="F12" s="3029"/>
      <c r="G12" s="3029"/>
      <c r="H12" s="3029"/>
      <c r="I12" s="3029"/>
    </row>
    <row r="13" spans="1:9" ht="15" customHeight="1">
      <c r="A13" s="3029"/>
      <c r="B13" s="3029"/>
      <c r="C13" s="3029"/>
      <c r="D13" s="3029"/>
      <c r="E13" s="3029"/>
      <c r="F13" s="3029"/>
      <c r="G13" s="3029"/>
      <c r="H13" s="3029"/>
      <c r="I13" s="3029"/>
    </row>
    <row r="14" spans="1:9" ht="15" customHeight="1">
      <c r="A14" s="3029"/>
      <c r="B14" s="3029"/>
      <c r="C14" s="3029"/>
      <c r="D14" s="3029"/>
      <c r="E14" s="3029"/>
      <c r="F14" s="3029"/>
      <c r="G14" s="3029"/>
      <c r="H14" s="3029"/>
      <c r="I14" s="3029"/>
    </row>
    <row r="15" spans="1:9" ht="15" customHeight="1">
      <c r="A15" s="3029"/>
      <c r="B15" s="3029"/>
      <c r="C15" s="3029"/>
      <c r="D15" s="3029"/>
      <c r="E15" s="3029"/>
      <c r="F15" s="3029"/>
      <c r="G15" s="3029"/>
      <c r="H15" s="3029"/>
      <c r="I15" s="3029"/>
    </row>
    <row r="16" spans="1:9" ht="15" customHeight="1">
      <c r="A16" s="3029"/>
      <c r="B16" s="3029"/>
      <c r="C16" s="3029"/>
      <c r="D16" s="3029"/>
      <c r="E16" s="3029"/>
      <c r="F16" s="3029"/>
      <c r="G16" s="3029"/>
      <c r="H16" s="3029"/>
      <c r="I16" s="3029"/>
    </row>
    <row r="17" spans="1:9" ht="15" customHeight="1">
      <c r="A17" s="3029"/>
      <c r="B17" s="3029"/>
      <c r="C17" s="3029"/>
      <c r="D17" s="3029"/>
      <c r="E17" s="3029"/>
      <c r="F17" s="3029"/>
      <c r="G17" s="3029"/>
      <c r="H17" s="3029"/>
      <c r="I17" s="3029"/>
    </row>
    <row r="18" spans="1:9" ht="15" customHeight="1">
      <c r="A18" s="3029"/>
      <c r="B18" s="3029"/>
      <c r="C18" s="3029"/>
      <c r="D18" s="3029"/>
      <c r="E18" s="3029"/>
      <c r="F18" s="3029"/>
      <c r="G18" s="3029"/>
      <c r="H18" s="3029"/>
      <c r="I18" s="3029"/>
    </row>
    <row r="19" spans="1:9" ht="15" customHeight="1">
      <c r="A19" s="3029"/>
      <c r="B19" s="3029"/>
      <c r="C19" s="3029"/>
      <c r="D19" s="3029"/>
      <c r="E19" s="3029"/>
      <c r="F19" s="3029"/>
      <c r="G19" s="3029"/>
      <c r="H19" s="3029"/>
      <c r="I19" s="3029"/>
    </row>
    <row r="20" spans="1:9" ht="15" customHeight="1">
      <c r="A20" s="3029"/>
      <c r="B20" s="3029"/>
      <c r="C20" s="3029"/>
      <c r="D20" s="3029"/>
      <c r="E20" s="3029"/>
      <c r="F20" s="3029"/>
      <c r="G20" s="3029"/>
      <c r="H20" s="3029"/>
      <c r="I20" s="3029"/>
    </row>
    <row r="21" spans="1:9">
      <c r="A21" s="3029"/>
      <c r="B21" s="3029"/>
      <c r="C21" s="3029"/>
      <c r="D21" s="3029"/>
      <c r="E21" s="3029"/>
      <c r="F21" s="3029"/>
      <c r="G21" s="3029"/>
      <c r="H21" s="3029"/>
      <c r="I21" s="3029"/>
    </row>
    <row r="22" spans="1:9">
      <c r="A22" s="3029"/>
      <c r="B22" s="3029"/>
      <c r="C22" s="3029"/>
      <c r="D22" s="3029"/>
      <c r="E22" s="3029"/>
      <c r="F22" s="3029"/>
      <c r="G22" s="3029"/>
      <c r="H22" s="3029"/>
      <c r="I22" s="3029"/>
    </row>
    <row r="23" spans="1:9">
      <c r="A23" s="3029"/>
      <c r="B23" s="3029"/>
      <c r="C23" s="3029"/>
      <c r="D23" s="3029"/>
      <c r="E23" s="3029"/>
      <c r="F23" s="3029"/>
      <c r="G23" s="3029"/>
      <c r="H23" s="3029"/>
      <c r="I23" s="3029"/>
    </row>
    <row r="24" spans="1:9">
      <c r="A24" s="3029"/>
      <c r="B24" s="3029"/>
      <c r="C24" s="3029"/>
      <c r="D24" s="3029"/>
      <c r="E24" s="3029"/>
      <c r="F24" s="3029"/>
      <c r="G24" s="3029"/>
      <c r="H24" s="3029"/>
      <c r="I24" s="3029"/>
    </row>
    <row r="25" spans="1:9">
      <c r="A25" s="3029"/>
      <c r="B25" s="3029"/>
      <c r="C25" s="3029"/>
      <c r="D25" s="3029"/>
      <c r="E25" s="3029"/>
      <c r="F25" s="3029"/>
      <c r="G25" s="3029"/>
      <c r="H25" s="3029"/>
      <c r="I25" s="3029"/>
    </row>
    <row r="26" spans="1:9">
      <c r="A26" s="3029"/>
      <c r="B26" s="3029"/>
      <c r="C26" s="3029"/>
      <c r="D26" s="3029"/>
      <c r="E26" s="3029"/>
      <c r="F26" s="3029"/>
      <c r="G26" s="3029"/>
      <c r="H26" s="3029"/>
      <c r="I26" s="3029"/>
    </row>
    <row r="27" spans="1:9">
      <c r="A27" s="3029"/>
      <c r="B27" s="3029"/>
      <c r="C27" s="3029"/>
      <c r="D27" s="3029"/>
      <c r="E27" s="3029"/>
      <c r="F27" s="3029"/>
      <c r="G27" s="3029"/>
      <c r="H27" s="3029"/>
      <c r="I27" s="3029"/>
    </row>
    <row r="28" spans="1:9">
      <c r="A28" s="3029"/>
      <c r="B28" s="3029"/>
      <c r="C28" s="3029"/>
      <c r="D28" s="3029"/>
      <c r="E28" s="3029"/>
      <c r="F28" s="3029"/>
      <c r="G28" s="3029"/>
      <c r="H28" s="3029"/>
      <c r="I28" s="3029"/>
    </row>
    <row r="29" spans="1:9">
      <c r="A29" s="3029"/>
      <c r="B29" s="3029"/>
      <c r="C29" s="3029"/>
      <c r="D29" s="3029"/>
      <c r="E29" s="3029"/>
      <c r="F29" s="3029"/>
      <c r="G29" s="3029"/>
      <c r="H29" s="3029"/>
      <c r="I29" s="3029"/>
    </row>
    <row r="30" spans="1:9">
      <c r="A30" s="98"/>
      <c r="B30" s="98"/>
      <c r="C30" s="98"/>
      <c r="D30" s="98"/>
      <c r="E30" s="98"/>
      <c r="F30" s="98"/>
      <c r="G30" s="98"/>
      <c r="H30" s="98"/>
      <c r="I30" s="98"/>
    </row>
    <row r="31" spans="1:9">
      <c r="A31" s="98"/>
      <c r="B31" s="98"/>
      <c r="C31" s="98"/>
      <c r="D31" s="98"/>
      <c r="E31" s="98"/>
      <c r="F31" s="98"/>
      <c r="G31" s="98"/>
      <c r="H31" s="98"/>
      <c r="I31" s="98"/>
    </row>
    <row r="32" spans="1:9">
      <c r="A32" s="98"/>
      <c r="B32" s="98"/>
      <c r="C32" s="98"/>
      <c r="D32" s="98"/>
      <c r="E32" s="98"/>
      <c r="F32" s="98"/>
      <c r="G32" s="98"/>
      <c r="H32" s="98"/>
      <c r="I32" s="98"/>
    </row>
    <row r="33" spans="1:9">
      <c r="A33" s="98"/>
      <c r="B33" s="98"/>
      <c r="C33" s="98"/>
      <c r="D33" s="98"/>
      <c r="E33" s="98"/>
      <c r="F33" s="98"/>
      <c r="G33" s="98"/>
      <c r="H33" s="98"/>
      <c r="I33" s="98"/>
    </row>
    <row r="34" spans="1:9" ht="13.5" customHeight="1">
      <c r="A34" s="98"/>
      <c r="B34" s="98"/>
      <c r="C34" s="98"/>
      <c r="D34" s="98"/>
      <c r="E34" s="98"/>
      <c r="F34" s="98"/>
      <c r="G34" s="98"/>
      <c r="H34" s="98"/>
      <c r="I34" s="98"/>
    </row>
    <row r="35" spans="1:9">
      <c r="A35" s="98"/>
      <c r="B35" s="98"/>
      <c r="C35" s="98"/>
      <c r="D35" s="98"/>
      <c r="E35" s="98"/>
      <c r="F35" s="98"/>
      <c r="G35" s="98"/>
      <c r="H35" s="98"/>
      <c r="I35" s="98"/>
    </row>
    <row r="36" spans="1:9">
      <c r="A36" s="98"/>
      <c r="B36" s="98"/>
      <c r="C36" s="98"/>
      <c r="D36" s="98"/>
      <c r="E36" s="98"/>
      <c r="F36" s="98"/>
      <c r="G36" s="98"/>
      <c r="H36" s="98"/>
      <c r="I36" s="98"/>
    </row>
    <row r="37" spans="1:9">
      <c r="A37" s="98"/>
      <c r="B37" s="98"/>
      <c r="C37" s="98"/>
      <c r="D37" s="98"/>
      <c r="E37" s="98"/>
      <c r="F37" s="98"/>
      <c r="G37" s="98"/>
      <c r="H37" s="98"/>
      <c r="I37" s="98"/>
    </row>
  </sheetData>
  <mergeCells count="1">
    <mergeCell ref="A10:I29"/>
  </mergeCells>
  <phoneticPr fontId="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92"/>
  <sheetViews>
    <sheetView view="pageBreakPreview" topLeftCell="A55" zoomScaleNormal="50" zoomScaleSheetLayoutView="100" workbookViewId="0">
      <selection activeCell="U46" sqref="U46"/>
    </sheetView>
  </sheetViews>
  <sheetFormatPr defaultColWidth="9.140625" defaultRowHeight="15.75"/>
  <cols>
    <col min="1" max="1" width="1.5703125" style="1208" customWidth="1"/>
    <col min="2" max="2" width="26.140625" style="1208" customWidth="1"/>
    <col min="3" max="3" width="2.28515625" style="1208" customWidth="1"/>
    <col min="4" max="4" width="0.85546875" style="1209" customWidth="1"/>
    <col min="5" max="6" width="7.42578125" style="1030" customWidth="1"/>
    <col min="7" max="8" width="7" style="1030" customWidth="1"/>
    <col min="9" max="10" width="6.5703125" style="1030" customWidth="1"/>
    <col min="11" max="14" width="6.140625" style="1030" customWidth="1"/>
    <col min="15" max="26" width="8" style="1030" customWidth="1"/>
    <col min="27" max="27" width="1" style="1208" customWidth="1"/>
    <col min="28" max="28" width="27" style="1208" customWidth="1"/>
    <col min="29" max="29" width="1.140625" style="1208" customWidth="1"/>
    <col min="30" max="30" width="0.5703125" style="1209" customWidth="1"/>
    <col min="31" max="31" width="4.42578125" style="1030" customWidth="1"/>
    <col min="32" max="34" width="4.7109375" style="1030" customWidth="1"/>
    <col min="35" max="41" width="3.7109375" style="1030" customWidth="1"/>
    <col min="42" max="42" width="4.7109375" style="1030" customWidth="1"/>
    <col min="43" max="44" width="4.42578125" style="1030" customWidth="1"/>
    <col min="45" max="46" width="4.7109375" style="790" customWidth="1"/>
    <col min="47" max="53" width="4.85546875" style="790" customWidth="1"/>
    <col min="54" max="54" width="4.85546875" style="1030" customWidth="1"/>
    <col min="55" max="58" width="4.85546875" style="790" customWidth="1"/>
    <col min="59" max="65" width="4.85546875" style="1030" customWidth="1"/>
    <col min="66" max="66" width="5.7109375" style="1030" customWidth="1"/>
    <col min="67" max="16384" width="9.140625" style="1030"/>
  </cols>
  <sheetData>
    <row r="1" spans="1:74" s="1154" customFormat="1" ht="35.1" customHeight="1">
      <c r="A1" s="3121" t="s">
        <v>1820</v>
      </c>
      <c r="B1" s="3121"/>
      <c r="C1" s="3121"/>
      <c r="D1" s="3121"/>
      <c r="E1" s="3121"/>
      <c r="F1" s="3121"/>
      <c r="G1" s="3121"/>
      <c r="H1" s="3121"/>
      <c r="I1" s="3121"/>
      <c r="J1" s="3121"/>
      <c r="K1" s="3121"/>
      <c r="L1" s="3121"/>
      <c r="M1" s="3121"/>
      <c r="N1" s="3121"/>
      <c r="O1" s="3121"/>
      <c r="P1" s="3121"/>
      <c r="Q1" s="1152" t="s">
        <v>1821</v>
      </c>
      <c r="R1" s="1153"/>
      <c r="S1" s="1153"/>
      <c r="T1" s="1153"/>
      <c r="U1" s="1153"/>
      <c r="V1" s="1153"/>
      <c r="W1" s="1153"/>
      <c r="X1" s="1153"/>
      <c r="Z1" s="1155"/>
      <c r="AA1" s="3121" t="s">
        <v>1820</v>
      </c>
      <c r="AB1" s="3121"/>
      <c r="AC1" s="3121"/>
      <c r="AD1" s="3121"/>
      <c r="AE1" s="3121"/>
      <c r="AF1" s="3121"/>
      <c r="AG1" s="3121"/>
      <c r="AH1" s="3121"/>
      <c r="AI1" s="3121"/>
      <c r="AJ1" s="3121"/>
      <c r="AK1" s="3121"/>
      <c r="AL1" s="3121"/>
      <c r="AM1" s="3121"/>
      <c r="AN1" s="3121"/>
      <c r="AO1" s="3121"/>
      <c r="AP1" s="3121"/>
      <c r="AQ1" s="3121"/>
      <c r="AR1" s="3121"/>
      <c r="AS1" s="3121"/>
      <c r="AT1" s="3121"/>
      <c r="AU1" s="3121"/>
      <c r="AV1" s="3121"/>
      <c r="AW1" s="1210" t="s">
        <v>1822</v>
      </c>
      <c r="AX1" s="1157"/>
      <c r="AY1" s="1157"/>
      <c r="AZ1" s="1157"/>
      <c r="BA1" s="1157"/>
      <c r="BB1" s="1157"/>
      <c r="BC1" s="1157"/>
      <c r="BD1" s="1157"/>
      <c r="BE1" s="1157"/>
      <c r="BF1" s="1157"/>
      <c r="BG1" s="1157"/>
      <c r="BH1" s="1157"/>
      <c r="BI1" s="1157"/>
      <c r="BJ1" s="1157"/>
      <c r="BK1" s="1157"/>
      <c r="BL1" s="1157"/>
      <c r="BM1" s="1157"/>
      <c r="BN1" s="1157"/>
    </row>
    <row r="2" spans="1:74" ht="15" customHeight="1" thickBot="1">
      <c r="A2" s="1030"/>
      <c r="B2" s="1158"/>
      <c r="C2" s="1158"/>
      <c r="D2" s="1159"/>
      <c r="E2" s="1160"/>
      <c r="F2" s="1160"/>
      <c r="G2" s="1160"/>
      <c r="H2" s="1160"/>
      <c r="I2" s="1160"/>
      <c r="J2" s="1160"/>
      <c r="K2" s="1160"/>
      <c r="L2" s="1160"/>
      <c r="M2" s="1160"/>
      <c r="N2" s="1160"/>
      <c r="O2" s="1160"/>
      <c r="P2" s="1160"/>
      <c r="Q2" s="1160"/>
      <c r="R2" s="1160"/>
      <c r="S2" s="1160"/>
      <c r="T2" s="1160"/>
      <c r="U2" s="1160"/>
      <c r="V2" s="1160"/>
      <c r="W2" s="1160"/>
      <c r="X2" s="3213" t="s">
        <v>805</v>
      </c>
      <c r="Y2" s="3213"/>
      <c r="Z2" s="3213"/>
      <c r="AA2" s="1030"/>
      <c r="AB2" s="1158"/>
      <c r="AC2" s="1158"/>
      <c r="AD2" s="1159"/>
      <c r="AE2" s="1160"/>
      <c r="AF2" s="1160"/>
      <c r="AG2" s="1160"/>
      <c r="AH2" s="1160"/>
      <c r="AI2" s="1160"/>
      <c r="AJ2" s="1160"/>
      <c r="AK2" s="1160"/>
      <c r="AL2" s="1160"/>
      <c r="AM2" s="1160"/>
      <c r="AN2" s="1160"/>
      <c r="AO2" s="1160"/>
      <c r="AP2" s="1160"/>
      <c r="AQ2" s="1160"/>
      <c r="AR2" s="1160"/>
      <c r="AS2" s="1160"/>
      <c r="AT2" s="1160"/>
      <c r="AU2" s="1160"/>
      <c r="AV2" s="1160"/>
      <c r="AW2" s="1160"/>
      <c r="AX2" s="1160"/>
      <c r="AY2" s="1160"/>
      <c r="AZ2" s="1160"/>
      <c r="BA2" s="1160"/>
      <c r="BB2" s="1160"/>
      <c r="BC2" s="1160"/>
      <c r="BD2" s="1160"/>
      <c r="BE2" s="1160"/>
      <c r="BF2" s="1160"/>
      <c r="BG2" s="1160"/>
      <c r="BH2" s="1160"/>
      <c r="BI2" s="1160"/>
      <c r="BJ2" s="1160"/>
      <c r="BK2" s="1160"/>
      <c r="BL2" s="1160"/>
      <c r="BM2" s="1161"/>
      <c r="BN2" s="1161" t="s">
        <v>1823</v>
      </c>
    </row>
    <row r="3" spans="1:74" s="1165" customFormat="1" ht="15" customHeight="1">
      <c r="A3" s="3081" t="s">
        <v>1824</v>
      </c>
      <c r="B3" s="3081"/>
      <c r="C3" s="3081"/>
      <c r="D3" s="1162"/>
      <c r="E3" s="3209" t="s">
        <v>1725</v>
      </c>
      <c r="F3" s="1163"/>
      <c r="G3" s="1164"/>
      <c r="P3" s="3145"/>
      <c r="Q3" s="3145"/>
      <c r="R3" s="3145"/>
      <c r="S3" s="3145"/>
      <c r="T3" s="3145"/>
      <c r="U3" s="3145"/>
      <c r="V3" s="3145"/>
      <c r="W3" s="3145"/>
      <c r="Y3" s="1166"/>
      <c r="AA3" s="3081" t="s">
        <v>1824</v>
      </c>
      <c r="AB3" s="3081"/>
      <c r="AC3" s="3081"/>
      <c r="AD3" s="2844"/>
      <c r="AF3" s="1167"/>
      <c r="AG3" s="1167"/>
      <c r="AH3" s="1167"/>
      <c r="AI3" s="1167"/>
      <c r="AJ3" s="1167"/>
      <c r="AK3" s="1167"/>
      <c r="AL3" s="1167"/>
      <c r="AM3" s="1167"/>
      <c r="AN3" s="1167"/>
      <c r="AO3" s="1167"/>
      <c r="AP3" s="1167"/>
      <c r="AQ3" s="1167"/>
      <c r="AR3" s="1167"/>
      <c r="AS3" s="1166"/>
      <c r="AT3" s="1166"/>
      <c r="AU3" s="1166"/>
      <c r="AV3" s="1166"/>
      <c r="AW3" s="1166"/>
      <c r="AX3" s="1166"/>
      <c r="AY3" s="1166"/>
      <c r="AZ3" s="1166"/>
      <c r="BA3" s="1166"/>
      <c r="BB3" s="1166"/>
      <c r="BC3" s="1166"/>
      <c r="BD3" s="1166"/>
      <c r="BE3" s="1166"/>
      <c r="BF3" s="1166"/>
      <c r="BG3" s="1166"/>
      <c r="BH3" s="1166"/>
      <c r="BI3" s="1166"/>
      <c r="BJ3" s="1166"/>
      <c r="BK3" s="1166"/>
      <c r="BL3" s="1166"/>
      <c r="BM3" s="1168"/>
      <c r="BN3" s="3155" t="s">
        <v>3913</v>
      </c>
      <c r="BO3" s="1169"/>
      <c r="BV3" s="1170"/>
    </row>
    <row r="4" spans="1:74" s="1165" customFormat="1" ht="15" customHeight="1">
      <c r="A4" s="3082"/>
      <c r="B4" s="3082"/>
      <c r="C4" s="3082"/>
      <c r="D4" s="1171"/>
      <c r="E4" s="3154"/>
      <c r="F4" s="3146" t="s">
        <v>1726</v>
      </c>
      <c r="H4" s="1172"/>
      <c r="I4" s="1172"/>
      <c r="J4" s="1172"/>
      <c r="K4" s="1172"/>
      <c r="L4" s="1172"/>
      <c r="M4" s="1172"/>
      <c r="N4" s="1173" t="s">
        <v>1727</v>
      </c>
      <c r="O4" s="1214" t="s">
        <v>1728</v>
      </c>
      <c r="P4" s="1172"/>
      <c r="Q4" s="1172"/>
      <c r="R4" s="1172"/>
      <c r="S4" s="1172"/>
      <c r="T4" s="1172"/>
      <c r="U4" s="1172"/>
      <c r="V4" s="1172"/>
      <c r="W4" s="1173"/>
      <c r="X4" s="1173"/>
      <c r="Y4" s="1172"/>
      <c r="Z4" s="1172"/>
      <c r="AA4" s="3082"/>
      <c r="AB4" s="3082"/>
      <c r="AC4" s="3082"/>
      <c r="AD4" s="2845"/>
      <c r="AE4" s="3146" t="s">
        <v>977</v>
      </c>
      <c r="AF4" s="1172"/>
      <c r="AG4" s="1172"/>
      <c r="AH4" s="1172"/>
      <c r="AI4" s="1172"/>
      <c r="AJ4" s="1172"/>
      <c r="AK4" s="1172"/>
      <c r="AL4" s="1172"/>
      <c r="AM4" s="1172"/>
      <c r="AN4" s="1172"/>
      <c r="AO4" s="1172"/>
      <c r="AP4" s="1172"/>
      <c r="AQ4" s="1172"/>
      <c r="AR4" s="1172"/>
      <c r="AS4" s="1172"/>
      <c r="AT4" s="1173" t="s">
        <v>4118</v>
      </c>
      <c r="AU4" s="1172" t="s">
        <v>4119</v>
      </c>
      <c r="AV4" s="1172"/>
      <c r="AW4" s="1172"/>
      <c r="AX4" s="1172"/>
      <c r="AY4" s="1172"/>
      <c r="AZ4" s="1172"/>
      <c r="BA4" s="1172"/>
      <c r="BB4" s="1172"/>
      <c r="BC4" s="1172"/>
      <c r="BD4" s="1172"/>
      <c r="BE4" s="1172"/>
      <c r="BF4" s="1172"/>
      <c r="BG4" s="1172"/>
      <c r="BH4" s="1172"/>
      <c r="BI4" s="1172"/>
      <c r="BJ4" s="1172"/>
      <c r="BK4" s="1172"/>
      <c r="BL4" s="1172"/>
      <c r="BM4" s="1215"/>
      <c r="BN4" s="3158"/>
      <c r="BO4" s="1169"/>
      <c r="BV4" s="1170"/>
    </row>
    <row r="5" spans="1:74" s="1165" customFormat="1" ht="15" customHeight="1">
      <c r="A5" s="3082"/>
      <c r="B5" s="3082"/>
      <c r="C5" s="3082"/>
      <c r="D5" s="1171"/>
      <c r="E5" s="3154"/>
      <c r="F5" s="3158"/>
      <c r="G5" s="3152" t="s">
        <v>1731</v>
      </c>
      <c r="H5" s="1216"/>
      <c r="I5" s="1217"/>
      <c r="J5" s="1217"/>
      <c r="K5" s="1217"/>
      <c r="L5" s="1217"/>
      <c r="M5" s="1217"/>
      <c r="N5" s="2842" t="s">
        <v>1732</v>
      </c>
      <c r="O5" s="3142" t="s">
        <v>1733</v>
      </c>
      <c r="P5" s="3142"/>
      <c r="Q5" s="3142"/>
      <c r="R5" s="1217"/>
      <c r="S5" s="1217"/>
      <c r="T5" s="1217"/>
      <c r="U5" s="1217"/>
      <c r="V5" s="1217"/>
      <c r="W5" s="1217"/>
      <c r="X5" s="1217"/>
      <c r="Y5" s="1219"/>
      <c r="Z5" s="3152" t="s">
        <v>1734</v>
      </c>
      <c r="AA5" s="3082"/>
      <c r="AB5" s="3082"/>
      <c r="AC5" s="3082"/>
      <c r="AD5" s="2845"/>
      <c r="AE5" s="3158"/>
      <c r="AF5" s="3146" t="s">
        <v>713</v>
      </c>
      <c r="AG5" s="3147"/>
      <c r="AH5" s="3147"/>
      <c r="AI5" s="3147"/>
      <c r="AJ5" s="3147"/>
      <c r="AK5" s="3147"/>
      <c r="AL5" s="3147"/>
      <c r="AM5" s="3147"/>
      <c r="AN5" s="3147"/>
      <c r="AO5" s="3147"/>
      <c r="AP5" s="3148"/>
      <c r="AQ5" s="1216"/>
      <c r="AR5" s="1217"/>
      <c r="AS5" s="1217"/>
      <c r="AT5" s="2850" t="s">
        <v>4120</v>
      </c>
      <c r="AU5" s="1217" t="s">
        <v>4121</v>
      </c>
      <c r="AV5" s="1217"/>
      <c r="AW5" s="1217"/>
      <c r="AX5" s="1217"/>
      <c r="AY5" s="1217"/>
      <c r="AZ5" s="1217"/>
      <c r="BA5" s="1217"/>
      <c r="BB5" s="1217"/>
      <c r="BC5" s="1217"/>
      <c r="BD5" s="1217"/>
      <c r="BE5" s="1217"/>
      <c r="BF5" s="1217"/>
      <c r="BG5" s="1217"/>
      <c r="BH5" s="1217"/>
      <c r="BI5" s="1217"/>
      <c r="BJ5" s="1217"/>
      <c r="BK5" s="1217"/>
      <c r="BL5" s="1217"/>
      <c r="BM5" s="1219"/>
      <c r="BN5" s="3158"/>
      <c r="BO5" s="1169"/>
    </row>
    <row r="6" spans="1:74" s="1165" customFormat="1" ht="15" customHeight="1">
      <c r="A6" s="3082"/>
      <c r="B6" s="3082"/>
      <c r="C6" s="3082"/>
      <c r="D6" s="1171"/>
      <c r="E6" s="3154"/>
      <c r="F6" s="3158"/>
      <c r="G6" s="3154"/>
      <c r="H6" s="3158" t="s">
        <v>1736</v>
      </c>
      <c r="I6" s="1216"/>
      <c r="J6" s="1217"/>
      <c r="K6" s="1217"/>
      <c r="L6" s="1217"/>
      <c r="M6" s="1217"/>
      <c r="N6" s="2842" t="s">
        <v>1737</v>
      </c>
      <c r="O6" s="3142" t="s">
        <v>1738</v>
      </c>
      <c r="P6" s="3142"/>
      <c r="Q6" s="1217"/>
      <c r="R6" s="1217"/>
      <c r="S6" s="1217"/>
      <c r="T6" s="1217"/>
      <c r="U6" s="1217"/>
      <c r="V6" s="1217"/>
      <c r="W6" s="1219"/>
      <c r="X6" s="3151" t="s">
        <v>1504</v>
      </c>
      <c r="Y6" s="3148" t="s">
        <v>1739</v>
      </c>
      <c r="Z6" s="3154"/>
      <c r="AA6" s="3082"/>
      <c r="AB6" s="3082"/>
      <c r="AC6" s="3082"/>
      <c r="AD6" s="2845"/>
      <c r="AE6" s="3158"/>
      <c r="AF6" s="3154" t="s">
        <v>1740</v>
      </c>
      <c r="AG6" s="3152" t="s">
        <v>1741</v>
      </c>
      <c r="AH6" s="3152" t="s">
        <v>1742</v>
      </c>
      <c r="AI6" s="3152" t="s">
        <v>1743</v>
      </c>
      <c r="AJ6" s="3152" t="s">
        <v>1744</v>
      </c>
      <c r="AK6" s="3152" t="s">
        <v>1501</v>
      </c>
      <c r="AL6" s="3152" t="s">
        <v>1745</v>
      </c>
      <c r="AM6" s="3152" t="s">
        <v>1746</v>
      </c>
      <c r="AN6" s="3152" t="s">
        <v>1747</v>
      </c>
      <c r="AO6" s="3151" t="s">
        <v>1748</v>
      </c>
      <c r="AP6" s="3151" t="s">
        <v>1749</v>
      </c>
      <c r="AQ6" s="3158" t="s">
        <v>1736</v>
      </c>
      <c r="AR6" s="1216"/>
      <c r="AS6" s="2878"/>
      <c r="AT6" s="2880" t="s">
        <v>4122</v>
      </c>
      <c r="AU6" s="2878" t="s">
        <v>4123</v>
      </c>
      <c r="AV6" s="2878"/>
      <c r="AW6" s="2878"/>
      <c r="AX6" s="2878"/>
      <c r="AY6" s="2878"/>
      <c r="AZ6" s="2878"/>
      <c r="BA6" s="2878"/>
      <c r="BB6" s="2878"/>
      <c r="BC6" s="2878"/>
      <c r="BD6" s="2878"/>
      <c r="BE6" s="2878"/>
      <c r="BF6" s="2878"/>
      <c r="BG6" s="2879"/>
      <c r="BH6" s="3146" t="s">
        <v>1751</v>
      </c>
      <c r="BI6" s="3147"/>
      <c r="BJ6" s="3147"/>
      <c r="BK6" s="3149"/>
      <c r="BL6" s="3149"/>
      <c r="BM6" s="3150"/>
      <c r="BN6" s="3158"/>
      <c r="BO6" s="1169"/>
    </row>
    <row r="7" spans="1:74" s="1165" customFormat="1" ht="15" customHeight="1">
      <c r="A7" s="3082"/>
      <c r="B7" s="3082"/>
      <c r="C7" s="3082"/>
      <c r="D7" s="1171"/>
      <c r="E7" s="3154"/>
      <c r="F7" s="3158"/>
      <c r="G7" s="3154"/>
      <c r="H7" s="3158"/>
      <c r="I7" s="3153" t="s">
        <v>1740</v>
      </c>
      <c r="J7" s="3152" t="s">
        <v>1752</v>
      </c>
      <c r="K7" s="3152" t="s">
        <v>1753</v>
      </c>
      <c r="L7" s="3152" t="s">
        <v>1754</v>
      </c>
      <c r="M7" s="3152" t="s">
        <v>1503</v>
      </c>
      <c r="N7" s="3152" t="s">
        <v>1755</v>
      </c>
      <c r="O7" s="3148" t="s">
        <v>1756</v>
      </c>
      <c r="P7" s="3152" t="s">
        <v>1757</v>
      </c>
      <c r="Q7" s="3148" t="s">
        <v>1758</v>
      </c>
      <c r="R7" s="3152" t="s">
        <v>1759</v>
      </c>
      <c r="S7" s="3152" t="s">
        <v>1760</v>
      </c>
      <c r="T7" s="3152" t="s">
        <v>1761</v>
      </c>
      <c r="U7" s="3152" t="s">
        <v>1502</v>
      </c>
      <c r="V7" s="3152" t="s">
        <v>1762</v>
      </c>
      <c r="W7" s="3152" t="s">
        <v>1763</v>
      </c>
      <c r="X7" s="3151"/>
      <c r="Y7" s="3160"/>
      <c r="Z7" s="3154"/>
      <c r="AA7" s="3082"/>
      <c r="AB7" s="3082"/>
      <c r="AC7" s="3082"/>
      <c r="AD7" s="2845"/>
      <c r="AE7" s="3158"/>
      <c r="AF7" s="3154"/>
      <c r="AG7" s="3154"/>
      <c r="AH7" s="3154"/>
      <c r="AI7" s="3154"/>
      <c r="AJ7" s="3154"/>
      <c r="AK7" s="3154"/>
      <c r="AL7" s="3154"/>
      <c r="AM7" s="3154"/>
      <c r="AN7" s="3154"/>
      <c r="AO7" s="3151"/>
      <c r="AP7" s="3151"/>
      <c r="AQ7" s="3158"/>
      <c r="AR7" s="3158" t="s">
        <v>47</v>
      </c>
      <c r="AS7" s="3151" t="s">
        <v>1764</v>
      </c>
      <c r="AT7" s="3151" t="s">
        <v>1765</v>
      </c>
      <c r="AU7" s="3150" t="s">
        <v>1766</v>
      </c>
      <c r="AV7" s="3151" t="s">
        <v>1767</v>
      </c>
      <c r="AW7" s="3150" t="s">
        <v>1768</v>
      </c>
      <c r="AX7" s="3166" t="s">
        <v>1769</v>
      </c>
      <c r="AY7" s="3149" t="s">
        <v>3912</v>
      </c>
      <c r="AZ7" s="3149"/>
      <c r="BA7" s="3149"/>
      <c r="BB7" s="3149"/>
      <c r="BC7" s="3149"/>
      <c r="BD7" s="3149"/>
      <c r="BE7" s="3149"/>
      <c r="BF7" s="3150"/>
      <c r="BG7" s="3152" t="s">
        <v>1770</v>
      </c>
      <c r="BH7" s="3158" t="s">
        <v>1740</v>
      </c>
      <c r="BI7" s="3152" t="s">
        <v>1771</v>
      </c>
      <c r="BJ7" s="3152" t="s">
        <v>1772</v>
      </c>
      <c r="BK7" s="3152" t="s">
        <v>1773</v>
      </c>
      <c r="BL7" s="3152" t="s">
        <v>1774</v>
      </c>
      <c r="BM7" s="3148" t="s">
        <v>1749</v>
      </c>
      <c r="BN7" s="3158"/>
      <c r="BO7" s="1169"/>
    </row>
    <row r="8" spans="1:74" s="1165" customFormat="1" ht="48.75" customHeight="1">
      <c r="A8" s="3083"/>
      <c r="B8" s="3083"/>
      <c r="C8" s="3083"/>
      <c r="D8" s="1174"/>
      <c r="E8" s="3153"/>
      <c r="F8" s="3161"/>
      <c r="G8" s="3153"/>
      <c r="H8" s="3161"/>
      <c r="I8" s="3151"/>
      <c r="J8" s="3153"/>
      <c r="K8" s="3153"/>
      <c r="L8" s="3153"/>
      <c r="M8" s="3153"/>
      <c r="N8" s="3153"/>
      <c r="O8" s="3163"/>
      <c r="P8" s="3153"/>
      <c r="Q8" s="3163"/>
      <c r="R8" s="3153"/>
      <c r="S8" s="3153"/>
      <c r="T8" s="3153"/>
      <c r="U8" s="3153"/>
      <c r="V8" s="3153"/>
      <c r="W8" s="3153"/>
      <c r="X8" s="3151"/>
      <c r="Y8" s="3163"/>
      <c r="Z8" s="3153"/>
      <c r="AA8" s="3083"/>
      <c r="AB8" s="3083"/>
      <c r="AC8" s="3083"/>
      <c r="AD8" s="2847"/>
      <c r="AE8" s="3161"/>
      <c r="AF8" s="3153"/>
      <c r="AG8" s="3153"/>
      <c r="AH8" s="3153"/>
      <c r="AI8" s="3153"/>
      <c r="AJ8" s="3153"/>
      <c r="AK8" s="3153"/>
      <c r="AL8" s="3153"/>
      <c r="AM8" s="3153"/>
      <c r="AN8" s="3153"/>
      <c r="AO8" s="3151"/>
      <c r="AP8" s="3151"/>
      <c r="AQ8" s="3161"/>
      <c r="AR8" s="3158"/>
      <c r="AS8" s="3151"/>
      <c r="AT8" s="3151"/>
      <c r="AU8" s="3150"/>
      <c r="AV8" s="3151"/>
      <c r="AW8" s="3150"/>
      <c r="AX8" s="3151"/>
      <c r="AY8" s="2843" t="s">
        <v>1775</v>
      </c>
      <c r="AZ8" s="2843" t="s">
        <v>1776</v>
      </c>
      <c r="BA8" s="2843" t="s">
        <v>1777</v>
      </c>
      <c r="BB8" s="2843" t="s">
        <v>1778</v>
      </c>
      <c r="BC8" s="2843" t="s">
        <v>1779</v>
      </c>
      <c r="BD8" s="2843" t="s">
        <v>1780</v>
      </c>
      <c r="BE8" s="2843" t="s">
        <v>1781</v>
      </c>
      <c r="BF8" s="2843" t="s">
        <v>1782</v>
      </c>
      <c r="BG8" s="3153"/>
      <c r="BH8" s="3158"/>
      <c r="BI8" s="3153"/>
      <c r="BJ8" s="3153"/>
      <c r="BK8" s="3153"/>
      <c r="BL8" s="3153"/>
      <c r="BM8" s="3163"/>
      <c r="BN8" s="3161"/>
      <c r="BO8" s="1169"/>
    </row>
    <row r="9" spans="1:74" s="1182" customFormat="1" ht="12.75" hidden="1" customHeight="1">
      <c r="A9" s="3077" t="s">
        <v>2540</v>
      </c>
      <c r="B9" s="3077"/>
      <c r="C9" s="3077"/>
      <c r="D9" s="1176"/>
      <c r="E9" s="1177">
        <v>299953</v>
      </c>
      <c r="F9" s="1178"/>
      <c r="G9" s="1178">
        <v>37490</v>
      </c>
      <c r="H9" s="1178"/>
      <c r="I9" s="1178"/>
      <c r="J9" s="1178"/>
      <c r="K9" s="1178"/>
      <c r="L9" s="1178"/>
      <c r="M9" s="1178"/>
      <c r="N9" s="1178"/>
      <c r="O9" s="1178"/>
      <c r="P9" s="1178"/>
      <c r="Q9" s="1178"/>
      <c r="R9" s="1178"/>
      <c r="S9" s="1178"/>
      <c r="T9" s="1178"/>
      <c r="U9" s="1178"/>
      <c r="V9" s="1178"/>
      <c r="W9" s="1178"/>
      <c r="X9" s="1178"/>
      <c r="Y9" s="1178"/>
      <c r="Z9" s="1178">
        <v>37490</v>
      </c>
      <c r="AA9" s="3077" t="s">
        <v>2540</v>
      </c>
      <c r="AB9" s="3077"/>
      <c r="AC9" s="3077"/>
      <c r="AD9" s="1176"/>
      <c r="AE9" s="1178"/>
      <c r="AF9" s="1178"/>
      <c r="AG9" s="1178"/>
      <c r="AH9" s="1178"/>
      <c r="AI9" s="1178"/>
      <c r="AJ9" s="1178"/>
      <c r="AK9" s="1178"/>
      <c r="AL9" s="1178"/>
      <c r="AM9" s="1178"/>
      <c r="AN9" s="1178"/>
      <c r="AO9" s="1178"/>
      <c r="AP9" s="1178"/>
      <c r="AQ9" s="1179"/>
      <c r="AR9" s="3161"/>
      <c r="AS9" s="1179"/>
      <c r="AT9" s="1179"/>
      <c r="AU9" s="1179"/>
      <c r="AV9" s="1179"/>
      <c r="AW9" s="1179"/>
      <c r="AX9" s="1179"/>
      <c r="AY9" s="1179"/>
      <c r="AZ9" s="1179"/>
      <c r="BA9" s="1179"/>
      <c r="BB9" s="1179"/>
      <c r="BC9" s="1179"/>
      <c r="BD9" s="1179"/>
      <c r="BE9" s="1179"/>
      <c r="BF9" s="1179"/>
      <c r="BG9" s="1179"/>
      <c r="BH9" s="3161"/>
      <c r="BI9" s="2846"/>
      <c r="BJ9" s="2846"/>
      <c r="BK9" s="1179"/>
      <c r="BL9" s="1179"/>
      <c r="BM9" s="1179"/>
      <c r="BN9" s="1179"/>
      <c r="BO9" s="1181"/>
    </row>
    <row r="10" spans="1:74" s="1182" customFormat="1" ht="12.75" hidden="1" customHeight="1">
      <c r="A10" s="3072" t="s">
        <v>2300</v>
      </c>
      <c r="B10" s="3072"/>
      <c r="C10" s="3072"/>
      <c r="D10" s="1176"/>
      <c r="E10" s="227">
        <v>245028.31251835014</v>
      </c>
      <c r="F10" s="226"/>
      <c r="G10" s="226">
        <v>35483.060334576927</v>
      </c>
      <c r="H10" s="226"/>
      <c r="I10" s="226"/>
      <c r="J10" s="226"/>
      <c r="K10" s="226"/>
      <c r="L10" s="226"/>
      <c r="M10" s="226"/>
      <c r="N10" s="226"/>
      <c r="O10" s="226"/>
      <c r="P10" s="226"/>
      <c r="Q10" s="226"/>
      <c r="R10" s="226"/>
      <c r="S10" s="226"/>
      <c r="T10" s="226"/>
      <c r="U10" s="226"/>
      <c r="V10" s="226"/>
      <c r="W10" s="226"/>
      <c r="X10" s="226"/>
      <c r="Y10" s="226"/>
      <c r="Z10" s="226">
        <v>35483.060334576927</v>
      </c>
      <c r="AA10" s="3072" t="s">
        <v>2300</v>
      </c>
      <c r="AB10" s="3072"/>
      <c r="AC10" s="3072"/>
      <c r="AD10" s="117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c r="BM10" s="226"/>
      <c r="BN10" s="226"/>
      <c r="BO10" s="1181"/>
    </row>
    <row r="11" spans="1:74" s="1182" customFormat="1" ht="12.75" hidden="1" customHeight="1">
      <c r="A11" s="3072" t="s">
        <v>3495</v>
      </c>
      <c r="B11" s="3072"/>
      <c r="C11" s="3072"/>
      <c r="D11" s="1176"/>
      <c r="E11" s="227">
        <v>227442</v>
      </c>
      <c r="F11" s="226"/>
      <c r="G11" s="226">
        <v>24036.959999997744</v>
      </c>
      <c r="H11" s="226"/>
      <c r="I11" s="226"/>
      <c r="J11" s="226"/>
      <c r="K11" s="226"/>
      <c r="L11" s="226"/>
      <c r="M11" s="226"/>
      <c r="N11" s="226"/>
      <c r="O11" s="226"/>
      <c r="P11" s="226"/>
      <c r="Q11" s="226"/>
      <c r="R11" s="226"/>
      <c r="S11" s="226"/>
      <c r="T11" s="226"/>
      <c r="U11" s="226"/>
      <c r="V11" s="226"/>
      <c r="W11" s="226"/>
      <c r="X11" s="226"/>
      <c r="Y11" s="226"/>
      <c r="Z11" s="226">
        <v>24036.959999997744</v>
      </c>
      <c r="AA11" s="3072" t="s">
        <v>3113</v>
      </c>
      <c r="AB11" s="3072"/>
      <c r="AC11" s="3072"/>
      <c r="AD11" s="117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c r="BM11" s="226"/>
      <c r="BN11" s="226"/>
      <c r="BO11" s="1181"/>
    </row>
    <row r="12" spans="1:74" s="1182" customFormat="1" ht="12.75" hidden="1" customHeight="1">
      <c r="A12" s="3072" t="s">
        <v>3341</v>
      </c>
      <c r="B12" s="3072"/>
      <c r="C12" s="3072"/>
      <c r="D12" s="1176"/>
      <c r="E12" s="227">
        <v>228813.06455282218</v>
      </c>
      <c r="F12" s="226"/>
      <c r="G12" s="226">
        <v>28234.936240150477</v>
      </c>
      <c r="H12" s="226"/>
      <c r="I12" s="226"/>
      <c r="J12" s="226"/>
      <c r="K12" s="226"/>
      <c r="L12" s="226"/>
      <c r="M12" s="226"/>
      <c r="N12" s="226"/>
      <c r="O12" s="226"/>
      <c r="P12" s="226"/>
      <c r="Q12" s="226"/>
      <c r="R12" s="226"/>
      <c r="S12" s="226"/>
      <c r="T12" s="226"/>
      <c r="U12" s="226"/>
      <c r="V12" s="226"/>
      <c r="W12" s="226"/>
      <c r="X12" s="226"/>
      <c r="Y12" s="226"/>
      <c r="Z12" s="226">
        <v>28234.936240150477</v>
      </c>
      <c r="AA12" s="3072" t="s">
        <v>3496</v>
      </c>
      <c r="AB12" s="3072"/>
      <c r="AC12" s="3072"/>
      <c r="AD12" s="117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1181"/>
    </row>
    <row r="13" spans="1:74" s="1182" customFormat="1" ht="12.75" hidden="1" customHeight="1">
      <c r="A13" s="3072" t="s">
        <v>2303</v>
      </c>
      <c r="B13" s="3072"/>
      <c r="C13" s="3072"/>
      <c r="D13" s="1176"/>
      <c r="E13" s="227">
        <v>228948.67022142731</v>
      </c>
      <c r="F13" s="226"/>
      <c r="G13" s="226">
        <v>34878.675153735967</v>
      </c>
      <c r="H13" s="226"/>
      <c r="I13" s="226"/>
      <c r="J13" s="226"/>
      <c r="K13" s="226"/>
      <c r="L13" s="226"/>
      <c r="M13" s="226"/>
      <c r="N13" s="226"/>
      <c r="O13" s="226"/>
      <c r="P13" s="226"/>
      <c r="Q13" s="226"/>
      <c r="R13" s="226"/>
      <c r="S13" s="226"/>
      <c r="T13" s="226"/>
      <c r="U13" s="226"/>
      <c r="V13" s="226"/>
      <c r="W13" s="226"/>
      <c r="X13" s="226"/>
      <c r="Y13" s="226"/>
      <c r="Z13" s="226">
        <v>34878.675153735967</v>
      </c>
      <c r="AA13" s="3072" t="s">
        <v>2359</v>
      </c>
      <c r="AB13" s="3072"/>
      <c r="AC13" s="3072"/>
      <c r="AD13" s="117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c r="BM13" s="226"/>
      <c r="BN13" s="226"/>
      <c r="BO13" s="1181"/>
    </row>
    <row r="14" spans="1:74" s="1182" customFormat="1" ht="13.7" hidden="1" customHeight="1">
      <c r="A14" s="3072" t="s">
        <v>2304</v>
      </c>
      <c r="B14" s="3072"/>
      <c r="C14" s="3072"/>
      <c r="D14" s="1176"/>
      <c r="E14" s="227">
        <v>193925.71732453088</v>
      </c>
      <c r="F14" s="226"/>
      <c r="G14" s="642">
        <v>29297.654461531027</v>
      </c>
      <c r="H14" s="642"/>
      <c r="I14" s="642"/>
      <c r="J14" s="642"/>
      <c r="K14" s="642"/>
      <c r="L14" s="642"/>
      <c r="M14" s="642"/>
      <c r="N14" s="642"/>
      <c r="O14" s="642"/>
      <c r="P14" s="642"/>
      <c r="Q14" s="642"/>
      <c r="R14" s="642"/>
      <c r="S14" s="642"/>
      <c r="T14" s="642"/>
      <c r="U14" s="642"/>
      <c r="V14" s="642"/>
      <c r="W14" s="642"/>
      <c r="X14" s="642"/>
      <c r="Y14" s="642"/>
      <c r="Z14" s="642">
        <v>29297.654461531027</v>
      </c>
      <c r="AA14" s="3072" t="s">
        <v>2384</v>
      </c>
      <c r="AB14" s="3072"/>
      <c r="AC14" s="3072"/>
      <c r="AD14" s="1176"/>
      <c r="AE14" s="642"/>
      <c r="AF14" s="642"/>
      <c r="AG14" s="642"/>
      <c r="AH14" s="642"/>
      <c r="AI14" s="642"/>
      <c r="AJ14" s="642"/>
      <c r="AK14" s="642"/>
      <c r="AL14" s="642"/>
      <c r="AM14" s="642"/>
      <c r="AN14" s="642"/>
      <c r="AO14" s="642"/>
      <c r="AP14" s="642"/>
      <c r="AQ14" s="642"/>
      <c r="AR14" s="642"/>
      <c r="AS14" s="642"/>
      <c r="AT14" s="642"/>
      <c r="AU14" s="642"/>
      <c r="AV14" s="642"/>
      <c r="AW14" s="642"/>
      <c r="AX14" s="642"/>
      <c r="AY14" s="642"/>
      <c r="AZ14" s="642"/>
      <c r="BA14" s="642"/>
      <c r="BB14" s="642"/>
      <c r="BC14" s="642"/>
      <c r="BD14" s="642"/>
      <c r="BE14" s="642"/>
      <c r="BF14" s="642"/>
      <c r="BG14" s="642"/>
      <c r="BH14" s="642"/>
      <c r="BI14" s="642"/>
      <c r="BJ14" s="642"/>
      <c r="BK14" s="642"/>
      <c r="BL14" s="642"/>
      <c r="BM14" s="642"/>
      <c r="BN14" s="642"/>
      <c r="BO14" s="1181"/>
    </row>
    <row r="15" spans="1:74" s="1182" customFormat="1" ht="0.75" hidden="1" customHeight="1">
      <c r="A15" s="3072" t="s">
        <v>2305</v>
      </c>
      <c r="B15" s="3072"/>
      <c r="C15" s="3072"/>
      <c r="D15" s="1176"/>
      <c r="E15" s="227">
        <v>166140.25630622066</v>
      </c>
      <c r="F15" s="226"/>
      <c r="G15" s="642">
        <v>32255.88805542449</v>
      </c>
      <c r="H15" s="642"/>
      <c r="I15" s="642"/>
      <c r="J15" s="642"/>
      <c r="K15" s="642"/>
      <c r="L15" s="642"/>
      <c r="M15" s="642"/>
      <c r="N15" s="642"/>
      <c r="O15" s="642"/>
      <c r="P15" s="642"/>
      <c r="Q15" s="642"/>
      <c r="R15" s="642"/>
      <c r="S15" s="642"/>
      <c r="T15" s="642"/>
      <c r="U15" s="642"/>
      <c r="V15" s="642"/>
      <c r="W15" s="642"/>
      <c r="X15" s="642"/>
      <c r="Y15" s="642"/>
      <c r="Z15" s="642">
        <v>32255.88805542449</v>
      </c>
      <c r="AA15" s="3072" t="s">
        <v>3143</v>
      </c>
      <c r="AB15" s="3072"/>
      <c r="AC15" s="3072"/>
      <c r="AD15" s="1176"/>
      <c r="AE15" s="642"/>
      <c r="AF15" s="642"/>
      <c r="AG15" s="642"/>
      <c r="AH15" s="642"/>
      <c r="AI15" s="642"/>
      <c r="AJ15" s="642"/>
      <c r="AK15" s="642"/>
      <c r="AL15" s="642"/>
      <c r="AM15" s="642"/>
      <c r="AN15" s="642"/>
      <c r="AO15" s="642"/>
      <c r="AP15" s="642"/>
      <c r="AQ15" s="642"/>
      <c r="AR15" s="642"/>
      <c r="AS15" s="642"/>
      <c r="AT15" s="642"/>
      <c r="AU15" s="642"/>
      <c r="AV15" s="642"/>
      <c r="AW15" s="642"/>
      <c r="AX15" s="642"/>
      <c r="AY15" s="642"/>
      <c r="AZ15" s="642"/>
      <c r="BA15" s="642"/>
      <c r="BB15" s="642"/>
      <c r="BC15" s="642"/>
      <c r="BD15" s="642"/>
      <c r="BE15" s="642"/>
      <c r="BF15" s="642"/>
      <c r="BG15" s="642"/>
      <c r="BH15" s="642"/>
      <c r="BI15" s="642"/>
      <c r="BJ15" s="642"/>
      <c r="BK15" s="642"/>
      <c r="BL15" s="642"/>
      <c r="BM15" s="642"/>
      <c r="BN15" s="642"/>
      <c r="BO15" s="1181"/>
    </row>
    <row r="16" spans="1:74" s="1182" customFormat="1" ht="13.7" hidden="1" customHeight="1">
      <c r="A16" s="3072" t="s">
        <v>2386</v>
      </c>
      <c r="B16" s="3072"/>
      <c r="C16" s="3072"/>
      <c r="D16" s="1083"/>
      <c r="E16" s="1183">
        <v>155909.24169496537</v>
      </c>
      <c r="F16" s="644"/>
      <c r="G16" s="1183">
        <v>26183.888044999865</v>
      </c>
      <c r="H16" s="1183"/>
      <c r="I16" s="1183"/>
      <c r="J16" s="1183"/>
      <c r="K16" s="1183"/>
      <c r="L16" s="1183"/>
      <c r="M16" s="1183"/>
      <c r="N16" s="1183"/>
      <c r="O16" s="1183"/>
      <c r="P16" s="1183"/>
      <c r="Q16" s="1183"/>
      <c r="R16" s="1183"/>
      <c r="S16" s="1183"/>
      <c r="T16" s="1183"/>
      <c r="U16" s="1183"/>
      <c r="V16" s="1183"/>
      <c r="W16" s="1183"/>
      <c r="X16" s="1183"/>
      <c r="Y16" s="644"/>
      <c r="Z16" s="1183">
        <v>26183.888044999865</v>
      </c>
      <c r="AA16" s="3072" t="s">
        <v>2362</v>
      </c>
      <c r="AB16" s="3072"/>
      <c r="AC16" s="3072"/>
      <c r="AD16" s="1083"/>
      <c r="AE16" s="1183"/>
      <c r="AF16" s="1183"/>
      <c r="AG16" s="1183"/>
      <c r="AH16" s="1183"/>
      <c r="AI16" s="1183"/>
      <c r="AJ16" s="1183"/>
      <c r="AK16" s="1183"/>
      <c r="AL16" s="1183"/>
      <c r="AM16" s="1183"/>
      <c r="AN16" s="1183"/>
      <c r="AO16" s="1183"/>
      <c r="AP16" s="1183"/>
      <c r="AQ16" s="1183"/>
      <c r="AR16" s="1183"/>
      <c r="AS16" s="644" t="s">
        <v>1826</v>
      </c>
      <c r="AT16" s="644"/>
      <c r="AU16" s="644"/>
      <c r="AV16" s="644"/>
      <c r="AW16" s="644"/>
      <c r="AX16" s="644"/>
      <c r="AY16" s="644"/>
      <c r="AZ16" s="644"/>
      <c r="BA16" s="644"/>
      <c r="BB16" s="644"/>
      <c r="BC16" s="644"/>
      <c r="BD16" s="644"/>
      <c r="BE16" s="644"/>
      <c r="BF16" s="644"/>
      <c r="BG16" s="644"/>
      <c r="BH16" s="644"/>
      <c r="BI16" s="644"/>
      <c r="BJ16" s="644"/>
      <c r="BK16" s="644"/>
      <c r="BL16" s="644"/>
      <c r="BM16" s="644" t="s">
        <v>1795</v>
      </c>
      <c r="BN16" s="644"/>
      <c r="BO16" s="1181"/>
    </row>
    <row r="17" spans="1:84" s="1182" customFormat="1" ht="13.7" hidden="1" customHeight="1">
      <c r="A17" s="3072" t="s">
        <v>2364</v>
      </c>
      <c r="B17" s="3072"/>
      <c r="C17" s="3072"/>
      <c r="D17" s="1083"/>
      <c r="E17" s="1183">
        <v>145594.46687390516</v>
      </c>
      <c r="F17" s="644"/>
      <c r="G17" s="1184">
        <v>36044.047107477432</v>
      </c>
      <c r="H17" s="1184"/>
      <c r="I17" s="1184"/>
      <c r="J17" s="1184"/>
      <c r="K17" s="1184"/>
      <c r="L17" s="1184"/>
      <c r="M17" s="1184"/>
      <c r="N17" s="1184"/>
      <c r="O17" s="1184"/>
      <c r="P17" s="1184"/>
      <c r="Q17" s="1184"/>
      <c r="R17" s="1184"/>
      <c r="S17" s="1184"/>
      <c r="T17" s="1184"/>
      <c r="U17" s="1184"/>
      <c r="V17" s="1184"/>
      <c r="W17" s="1184"/>
      <c r="X17" s="1184"/>
      <c r="Y17" s="644"/>
      <c r="Z17" s="1184">
        <v>36044.047107477432</v>
      </c>
      <c r="AA17" s="3072" t="s">
        <v>3497</v>
      </c>
      <c r="AB17" s="3072"/>
      <c r="AC17" s="3072"/>
      <c r="AD17" s="1083"/>
      <c r="AE17" s="1184"/>
      <c r="AF17" s="1184"/>
      <c r="AG17" s="1184"/>
      <c r="AH17" s="1184"/>
      <c r="AI17" s="1184"/>
      <c r="AJ17" s="1184"/>
      <c r="AK17" s="1184"/>
      <c r="AL17" s="1184"/>
      <c r="AM17" s="1184"/>
      <c r="AN17" s="1184"/>
      <c r="AO17" s="1184"/>
      <c r="AP17" s="1184"/>
      <c r="AQ17" s="1184"/>
      <c r="AR17" s="1184"/>
      <c r="AS17" s="644" t="s">
        <v>1826</v>
      </c>
      <c r="AT17" s="644"/>
      <c r="AU17" s="644"/>
      <c r="AV17" s="644"/>
      <c r="AW17" s="644"/>
      <c r="AX17" s="644"/>
      <c r="AY17" s="644"/>
      <c r="AZ17" s="644"/>
      <c r="BA17" s="644"/>
      <c r="BB17" s="644"/>
      <c r="BC17" s="644"/>
      <c r="BD17" s="644"/>
      <c r="BE17" s="644"/>
      <c r="BF17" s="644"/>
      <c r="BG17" s="644"/>
      <c r="BH17" s="644"/>
      <c r="BI17" s="644"/>
      <c r="BJ17" s="644"/>
      <c r="BK17" s="644"/>
      <c r="BL17" s="644"/>
      <c r="BM17" s="644" t="s">
        <v>1826</v>
      </c>
      <c r="BN17" s="644"/>
      <c r="BO17" s="1181"/>
    </row>
    <row r="18" spans="1:84" s="1182" customFormat="1" ht="13.7" hidden="1" customHeight="1">
      <c r="A18" s="3072" t="s">
        <v>3498</v>
      </c>
      <c r="B18" s="3072"/>
      <c r="C18" s="3072"/>
      <c r="D18" s="1083"/>
      <c r="E18" s="1183">
        <v>138340.60233372761</v>
      </c>
      <c r="F18" s="644"/>
      <c r="G18" s="1183">
        <v>32854.434926279362</v>
      </c>
      <c r="H18" s="1183"/>
      <c r="I18" s="1183"/>
      <c r="J18" s="1183"/>
      <c r="K18" s="1183"/>
      <c r="L18" s="1183"/>
      <c r="M18" s="1183"/>
      <c r="N18" s="1183"/>
      <c r="O18" s="1183"/>
      <c r="P18" s="1183"/>
      <c r="Q18" s="1183"/>
      <c r="R18" s="1183"/>
      <c r="S18" s="1183"/>
      <c r="T18" s="1183"/>
      <c r="U18" s="1183"/>
      <c r="V18" s="1183"/>
      <c r="W18" s="1183"/>
      <c r="X18" s="1183"/>
      <c r="Y18" s="644"/>
      <c r="Z18" s="1183">
        <v>32854.434926279362</v>
      </c>
      <c r="AA18" s="3072" t="s">
        <v>3498</v>
      </c>
      <c r="AB18" s="3072"/>
      <c r="AC18" s="3072"/>
      <c r="AD18" s="1083"/>
      <c r="AE18" s="1183"/>
      <c r="AF18" s="1183"/>
      <c r="AG18" s="1183"/>
      <c r="AH18" s="1183"/>
      <c r="AI18" s="1183"/>
      <c r="AJ18" s="1183"/>
      <c r="AK18" s="1183"/>
      <c r="AL18" s="1183"/>
      <c r="AM18" s="1183"/>
      <c r="AN18" s="1183"/>
      <c r="AO18" s="1183"/>
      <c r="AP18" s="1183"/>
      <c r="AQ18" s="1183"/>
      <c r="AR18" s="1183"/>
      <c r="AS18" s="644" t="s">
        <v>1826</v>
      </c>
      <c r="AT18" s="644"/>
      <c r="AU18" s="644"/>
      <c r="AV18" s="644"/>
      <c r="AW18" s="644"/>
      <c r="AX18" s="644"/>
      <c r="AY18" s="644"/>
      <c r="AZ18" s="644"/>
      <c r="BA18" s="644"/>
      <c r="BB18" s="644"/>
      <c r="BC18" s="644"/>
      <c r="BD18" s="644"/>
      <c r="BE18" s="644"/>
      <c r="BF18" s="644"/>
      <c r="BG18" s="644"/>
      <c r="BH18" s="644"/>
      <c r="BI18" s="644"/>
      <c r="BJ18" s="644"/>
      <c r="BK18" s="644"/>
      <c r="BL18" s="644"/>
      <c r="BM18" s="644" t="s">
        <v>1826</v>
      </c>
      <c r="BN18" s="644"/>
      <c r="BO18" s="1181"/>
    </row>
    <row r="19" spans="1:84" s="1182" customFormat="1" ht="14.25" hidden="1" customHeight="1">
      <c r="A19" s="3072" t="s">
        <v>3117</v>
      </c>
      <c r="B19" s="3072"/>
      <c r="C19" s="3072"/>
      <c r="D19" s="1083"/>
      <c r="E19" s="1185">
        <v>138234.84637123178</v>
      </c>
      <c r="F19" s="644"/>
      <c r="G19" s="1183">
        <v>32837.650380455758</v>
      </c>
      <c r="H19" s="1183"/>
      <c r="I19" s="1183"/>
      <c r="J19" s="1183"/>
      <c r="K19" s="1183"/>
      <c r="L19" s="1183"/>
      <c r="M19" s="1183"/>
      <c r="N19" s="1183"/>
      <c r="O19" s="1183"/>
      <c r="P19" s="1183"/>
      <c r="Q19" s="1183"/>
      <c r="R19" s="1183"/>
      <c r="S19" s="1183"/>
      <c r="T19" s="1183"/>
      <c r="U19" s="1183"/>
      <c r="V19" s="1183"/>
      <c r="W19" s="1183"/>
      <c r="X19" s="1183"/>
      <c r="Y19" s="644"/>
      <c r="Z19" s="1183">
        <v>32837.650380455758</v>
      </c>
      <c r="AA19" s="3072" t="s">
        <v>2818</v>
      </c>
      <c r="AB19" s="3072"/>
      <c r="AC19" s="3072"/>
      <c r="AD19" s="1083"/>
      <c r="AE19" s="1183"/>
      <c r="AF19" s="1183"/>
      <c r="AG19" s="1183"/>
      <c r="AH19" s="1183"/>
      <c r="AI19" s="1183"/>
      <c r="AJ19" s="1183"/>
      <c r="AK19" s="1183"/>
      <c r="AL19" s="1183"/>
      <c r="AM19" s="1183"/>
      <c r="AN19" s="1183"/>
      <c r="AO19" s="1183"/>
      <c r="AP19" s="1183"/>
      <c r="AQ19" s="1183"/>
      <c r="AR19" s="1183"/>
      <c r="AS19" s="644" t="s">
        <v>1826</v>
      </c>
      <c r="AT19" s="644"/>
      <c r="AU19" s="644"/>
      <c r="AV19" s="644"/>
      <c r="AW19" s="644"/>
      <c r="AX19" s="644"/>
      <c r="AY19" s="644"/>
      <c r="AZ19" s="644"/>
      <c r="BA19" s="644"/>
      <c r="BB19" s="644"/>
      <c r="BC19" s="644"/>
      <c r="BD19" s="644"/>
      <c r="BE19" s="644"/>
      <c r="BF19" s="644"/>
      <c r="BG19" s="644"/>
      <c r="BH19" s="644"/>
      <c r="BI19" s="644"/>
      <c r="BJ19" s="644"/>
      <c r="BK19" s="644"/>
      <c r="BL19" s="644"/>
      <c r="BM19" s="644" t="s">
        <v>1826</v>
      </c>
      <c r="BN19" s="644"/>
      <c r="BO19" s="1181"/>
      <c r="CE19" s="1182" t="e">
        <f>#REF!/E19</f>
        <v>#REF!</v>
      </c>
      <c r="CF19" s="1182" t="e">
        <f>CE19/12</f>
        <v>#REF!</v>
      </c>
    </row>
    <row r="20" spans="1:84" s="1182" customFormat="1" ht="15.75" hidden="1" customHeight="1">
      <c r="A20" s="3072" t="s">
        <v>3499</v>
      </c>
      <c r="B20" s="3072"/>
      <c r="C20" s="3072"/>
      <c r="D20" s="1083"/>
      <c r="E20" s="1184">
        <v>148534.99487466394</v>
      </c>
      <c r="F20" s="644"/>
      <c r="G20" s="1183">
        <v>36143.985217942514</v>
      </c>
      <c r="H20" s="644"/>
      <c r="I20" s="644" t="s">
        <v>1826</v>
      </c>
      <c r="J20" s="644"/>
      <c r="K20" s="644"/>
      <c r="L20" s="644"/>
      <c r="M20" s="644"/>
      <c r="N20" s="644"/>
      <c r="O20" s="644"/>
      <c r="P20" s="644" t="s">
        <v>1826</v>
      </c>
      <c r="Q20" s="644"/>
      <c r="R20" s="644"/>
      <c r="S20" s="644"/>
      <c r="T20" s="644"/>
      <c r="U20" s="644"/>
      <c r="V20" s="644"/>
      <c r="W20" s="644" t="s">
        <v>1826</v>
      </c>
      <c r="X20" s="644" t="s">
        <v>1826</v>
      </c>
      <c r="Y20" s="644"/>
      <c r="Z20" s="1183">
        <v>29886.464678443583</v>
      </c>
      <c r="AA20" s="3072" t="s">
        <v>3450</v>
      </c>
      <c r="AB20" s="3072"/>
      <c r="AC20" s="3072"/>
      <c r="AD20" s="1083"/>
      <c r="AE20" s="644"/>
      <c r="AF20" s="644" t="s">
        <v>1826</v>
      </c>
      <c r="AG20" s="644"/>
      <c r="AH20" s="644"/>
      <c r="AI20" s="644"/>
      <c r="AJ20" s="644"/>
      <c r="AK20" s="644"/>
      <c r="AL20" s="644"/>
      <c r="AM20" s="644"/>
      <c r="AN20" s="644"/>
      <c r="AO20" s="644"/>
      <c r="AP20" s="644" t="s">
        <v>1826</v>
      </c>
      <c r="AQ20" s="644" t="s">
        <v>1826</v>
      </c>
      <c r="AR20" s="644" t="s">
        <v>112</v>
      </c>
      <c r="AS20" s="644" t="s">
        <v>1826</v>
      </c>
      <c r="AT20" s="644"/>
      <c r="AU20" s="644"/>
      <c r="AV20" s="644"/>
      <c r="AW20" s="644"/>
      <c r="AX20" s="644"/>
      <c r="AY20" s="644"/>
      <c r="AZ20" s="644"/>
      <c r="BA20" s="644"/>
      <c r="BB20" s="644" t="s">
        <v>1826</v>
      </c>
      <c r="BC20" s="644"/>
      <c r="BD20" s="644"/>
      <c r="BE20" s="644"/>
      <c r="BF20" s="644"/>
      <c r="BG20" s="644" t="s">
        <v>1826</v>
      </c>
      <c r="BH20" s="644"/>
      <c r="BI20" s="644"/>
      <c r="BJ20" s="644"/>
      <c r="BK20" s="644" t="s">
        <v>1826</v>
      </c>
      <c r="BL20" s="644"/>
      <c r="BM20" s="644" t="s">
        <v>1795</v>
      </c>
      <c r="BN20" s="644"/>
      <c r="BO20" s="1181"/>
      <c r="CE20" s="1182" t="e">
        <f>#REF!/E20</f>
        <v>#REF!</v>
      </c>
      <c r="CF20" s="1182" t="e">
        <f>CE20/12</f>
        <v>#REF!</v>
      </c>
    </row>
    <row r="21" spans="1:84" s="1182" customFormat="1" ht="15.75" hidden="1" customHeight="1">
      <c r="A21" s="3072" t="s">
        <v>2826</v>
      </c>
      <c r="B21" s="3072"/>
      <c r="C21" s="3072"/>
      <c r="D21" s="1083"/>
      <c r="E21" s="1184">
        <v>159165.50983377962</v>
      </c>
      <c r="F21" s="644"/>
      <c r="G21" s="1183">
        <v>24130.375383116003</v>
      </c>
      <c r="H21" s="644"/>
      <c r="I21" s="644" t="s">
        <v>1826</v>
      </c>
      <c r="J21" s="644"/>
      <c r="K21" s="644"/>
      <c r="L21" s="644"/>
      <c r="M21" s="644"/>
      <c r="N21" s="644"/>
      <c r="O21" s="644"/>
      <c r="P21" s="644" t="s">
        <v>1826</v>
      </c>
      <c r="Q21" s="644"/>
      <c r="R21" s="644"/>
      <c r="S21" s="644"/>
      <c r="T21" s="644"/>
      <c r="U21" s="644"/>
      <c r="V21" s="644"/>
      <c r="W21" s="644" t="s">
        <v>1826</v>
      </c>
      <c r="X21" s="644" t="s">
        <v>1826</v>
      </c>
      <c r="Y21" s="644"/>
      <c r="Z21" s="1183">
        <v>21702.780418727059</v>
      </c>
      <c r="AA21" s="3072" t="s">
        <v>2696</v>
      </c>
      <c r="AB21" s="3072"/>
      <c r="AC21" s="3072"/>
      <c r="AD21" s="1083"/>
      <c r="AE21" s="644"/>
      <c r="AF21" s="644" t="s">
        <v>1826</v>
      </c>
      <c r="AG21" s="644"/>
      <c r="AH21" s="644"/>
      <c r="AI21" s="644"/>
      <c r="AJ21" s="644"/>
      <c r="AK21" s="644"/>
      <c r="AL21" s="644"/>
      <c r="AM21" s="644"/>
      <c r="AN21" s="644"/>
      <c r="AO21" s="644"/>
      <c r="AP21" s="644" t="s">
        <v>1826</v>
      </c>
      <c r="AQ21" s="644" t="s">
        <v>1826</v>
      </c>
      <c r="AR21" s="644" t="s">
        <v>112</v>
      </c>
      <c r="AS21" s="644" t="s">
        <v>1795</v>
      </c>
      <c r="AT21" s="644"/>
      <c r="AU21" s="644"/>
      <c r="AV21" s="644"/>
      <c r="AW21" s="644"/>
      <c r="AX21" s="644"/>
      <c r="AY21" s="644"/>
      <c r="AZ21" s="644"/>
      <c r="BA21" s="644"/>
      <c r="BB21" s="644" t="s">
        <v>1826</v>
      </c>
      <c r="BC21" s="644"/>
      <c r="BD21" s="644"/>
      <c r="BE21" s="644"/>
      <c r="BF21" s="644"/>
      <c r="BG21" s="644" t="s">
        <v>1795</v>
      </c>
      <c r="BH21" s="644"/>
      <c r="BI21" s="644"/>
      <c r="BJ21" s="644"/>
      <c r="BK21" s="644" t="s">
        <v>1826</v>
      </c>
      <c r="BL21" s="644"/>
      <c r="BM21" s="644" t="s">
        <v>1795</v>
      </c>
      <c r="BN21" s="644"/>
      <c r="BO21" s="1181"/>
    </row>
    <row r="22" spans="1:84" s="1182" customFormat="1" ht="15.75" hidden="1" customHeight="1">
      <c r="A22" s="3072" t="s">
        <v>2698</v>
      </c>
      <c r="B22" s="3072"/>
      <c r="C22" s="3072"/>
      <c r="D22" s="1083"/>
      <c r="E22" s="1186">
        <v>140111.07516775819</v>
      </c>
      <c r="F22" s="1186"/>
      <c r="G22" s="1187">
        <v>32600.239730219186</v>
      </c>
      <c r="H22" s="1188" t="s">
        <v>112</v>
      </c>
      <c r="I22" s="1188" t="s">
        <v>1826</v>
      </c>
      <c r="J22" s="1188"/>
      <c r="K22" s="1188"/>
      <c r="L22" s="1188"/>
      <c r="M22" s="1188"/>
      <c r="N22" s="1188"/>
      <c r="O22" s="1188"/>
      <c r="P22" s="1188" t="s">
        <v>1826</v>
      </c>
      <c r="Q22" s="1188"/>
      <c r="R22" s="1188"/>
      <c r="S22" s="1188"/>
      <c r="T22" s="1188"/>
      <c r="U22" s="1188"/>
      <c r="V22" s="1188"/>
      <c r="W22" s="1188" t="s">
        <v>1826</v>
      </c>
      <c r="X22" s="1186">
        <v>3432.5200187067494</v>
      </c>
      <c r="Y22" s="1188" t="s">
        <v>1826</v>
      </c>
      <c r="Z22" s="1187">
        <v>33082.296229559637</v>
      </c>
      <c r="AA22" s="3072" t="s">
        <v>3452</v>
      </c>
      <c r="AB22" s="3072"/>
      <c r="AC22" s="3072"/>
      <c r="AD22" s="1083"/>
      <c r="AE22" s="1188"/>
      <c r="AF22" s="1188" t="s">
        <v>1826</v>
      </c>
      <c r="AG22" s="1188"/>
      <c r="AH22" s="1188"/>
      <c r="AI22" s="1188"/>
      <c r="AJ22" s="1188"/>
      <c r="AK22" s="1188"/>
      <c r="AL22" s="1188"/>
      <c r="AM22" s="1188"/>
      <c r="AN22" s="1188"/>
      <c r="AO22" s="1188" t="s">
        <v>1826</v>
      </c>
      <c r="AP22" s="1188" t="s">
        <v>1826</v>
      </c>
      <c r="AQ22" s="1188" t="s">
        <v>1826</v>
      </c>
      <c r="AR22" s="1187">
        <v>17342.22986802481</v>
      </c>
      <c r="AS22" s="1188" t="s">
        <v>1795</v>
      </c>
      <c r="AT22" s="1188"/>
      <c r="AU22" s="1188"/>
      <c r="AV22" s="1188"/>
      <c r="AW22" s="1188"/>
      <c r="AX22" s="1188"/>
      <c r="AY22" s="1188"/>
      <c r="AZ22" s="1188"/>
      <c r="BA22" s="1188"/>
      <c r="BB22" s="1188" t="s">
        <v>1826</v>
      </c>
      <c r="BC22" s="1188"/>
      <c r="BD22" s="1188"/>
      <c r="BE22" s="1188"/>
      <c r="BF22" s="1188"/>
      <c r="BG22" s="1188" t="s">
        <v>1795</v>
      </c>
      <c r="BH22" s="1188" t="s">
        <v>1826</v>
      </c>
      <c r="BI22" s="1188"/>
      <c r="BJ22" s="1188"/>
      <c r="BK22" s="1188" t="s">
        <v>1826</v>
      </c>
      <c r="BL22" s="1188"/>
      <c r="BM22" s="1188" t="s">
        <v>1826</v>
      </c>
      <c r="BN22" s="1188"/>
      <c r="BO22" s="1181"/>
    </row>
    <row r="23" spans="1:84" s="1182" customFormat="1" ht="15.75" hidden="1" customHeight="1">
      <c r="A23" s="3072" t="s">
        <v>3453</v>
      </c>
      <c r="B23" s="3072"/>
      <c r="C23" s="3072"/>
      <c r="D23" s="1083"/>
      <c r="E23" s="1186">
        <v>123945.6041718116</v>
      </c>
      <c r="F23" s="1186"/>
      <c r="G23" s="1187">
        <v>33082.427888563296</v>
      </c>
      <c r="H23" s="1188" t="s">
        <v>112</v>
      </c>
      <c r="I23" s="1188" t="s">
        <v>1826</v>
      </c>
      <c r="J23" s="1188"/>
      <c r="K23" s="1188"/>
      <c r="L23" s="1188"/>
      <c r="M23" s="1188"/>
      <c r="N23" s="1188"/>
      <c r="O23" s="1188"/>
      <c r="P23" s="1188" t="s">
        <v>1826</v>
      </c>
      <c r="Q23" s="1188"/>
      <c r="R23" s="1188"/>
      <c r="S23" s="1188"/>
      <c r="T23" s="1188"/>
      <c r="U23" s="1188"/>
      <c r="V23" s="1188"/>
      <c r="W23" s="1188" t="s">
        <v>1826</v>
      </c>
      <c r="X23" s="1187">
        <v>3306.2208419109734</v>
      </c>
      <c r="Y23" s="1188" t="s">
        <v>1795</v>
      </c>
      <c r="Z23" s="1187">
        <v>33113.970969643662</v>
      </c>
      <c r="AA23" s="3072" t="s">
        <v>3453</v>
      </c>
      <c r="AB23" s="3072"/>
      <c r="AC23" s="3072"/>
      <c r="AD23" s="1083"/>
      <c r="AE23" s="1188"/>
      <c r="AF23" s="1188" t="s">
        <v>1826</v>
      </c>
      <c r="AG23" s="1188"/>
      <c r="AH23" s="1188"/>
      <c r="AI23" s="1188"/>
      <c r="AJ23" s="1188"/>
      <c r="AK23" s="1188"/>
      <c r="AL23" s="1188"/>
      <c r="AM23" s="1188"/>
      <c r="AN23" s="1188"/>
      <c r="AO23" s="1188" t="s">
        <v>1795</v>
      </c>
      <c r="AP23" s="1188" t="s">
        <v>1826</v>
      </c>
      <c r="AQ23" s="1188" t="s">
        <v>1826</v>
      </c>
      <c r="AR23" s="1187">
        <v>16861.638428005441</v>
      </c>
      <c r="AS23" s="1188" t="s">
        <v>1826</v>
      </c>
      <c r="AT23" s="1188"/>
      <c r="AU23" s="1188"/>
      <c r="AV23" s="1188"/>
      <c r="AW23" s="1188"/>
      <c r="AX23" s="1188"/>
      <c r="AY23" s="1188"/>
      <c r="AZ23" s="1188"/>
      <c r="BA23" s="1188"/>
      <c r="BB23" s="1188" t="s">
        <v>1826</v>
      </c>
      <c r="BC23" s="1188"/>
      <c r="BD23" s="1188"/>
      <c r="BE23" s="1188"/>
      <c r="BF23" s="1188"/>
      <c r="BG23" s="1188" t="s">
        <v>1826</v>
      </c>
      <c r="BH23" s="1188" t="s">
        <v>1826</v>
      </c>
      <c r="BI23" s="1188"/>
      <c r="BJ23" s="1188"/>
      <c r="BK23" s="1188" t="s">
        <v>1826</v>
      </c>
      <c r="BL23" s="1188"/>
      <c r="BM23" s="1188" t="s">
        <v>1826</v>
      </c>
      <c r="BN23" s="1188"/>
      <c r="BO23" s="1181"/>
    </row>
    <row r="24" spans="1:84" s="1182" customFormat="1" ht="15.75" hidden="1" customHeight="1">
      <c r="A24" s="3072" t="s">
        <v>3500</v>
      </c>
      <c r="B24" s="3072"/>
      <c r="C24" s="3072"/>
      <c r="D24" s="1083"/>
      <c r="E24" s="1187">
        <v>129748.91678256127</v>
      </c>
      <c r="F24" s="1187"/>
      <c r="G24" s="1187">
        <v>34351.564106684236</v>
      </c>
      <c r="H24" s="1188" t="s">
        <v>112</v>
      </c>
      <c r="I24" s="1188" t="s">
        <v>1826</v>
      </c>
      <c r="J24" s="1188"/>
      <c r="K24" s="1188"/>
      <c r="L24" s="1188"/>
      <c r="M24" s="1188"/>
      <c r="N24" s="1188"/>
      <c r="O24" s="1188"/>
      <c r="P24" s="1188" t="s">
        <v>1826</v>
      </c>
      <c r="Q24" s="1188"/>
      <c r="R24" s="1188"/>
      <c r="S24" s="1188"/>
      <c r="T24" s="1188"/>
      <c r="U24" s="1188"/>
      <c r="V24" s="1188"/>
      <c r="W24" s="1188" t="s">
        <v>1795</v>
      </c>
      <c r="X24" s="1189">
        <v>3675.5758451040906</v>
      </c>
      <c r="Y24" s="1188" t="s">
        <v>1826</v>
      </c>
      <c r="Z24" s="1189">
        <v>34030.799470842823</v>
      </c>
      <c r="AA24" s="3072" t="s">
        <v>2794</v>
      </c>
      <c r="AB24" s="3072"/>
      <c r="AC24" s="3072"/>
      <c r="AD24" s="1083"/>
      <c r="AE24" s="1188"/>
      <c r="AF24" s="1188" t="s">
        <v>1826</v>
      </c>
      <c r="AG24" s="1188"/>
      <c r="AH24" s="1188"/>
      <c r="AI24" s="1188"/>
      <c r="AJ24" s="1188"/>
      <c r="AK24" s="1188"/>
      <c r="AL24" s="1188"/>
      <c r="AM24" s="1188"/>
      <c r="AN24" s="1188"/>
      <c r="AO24" s="1188" t="s">
        <v>1795</v>
      </c>
      <c r="AP24" s="1188" t="s">
        <v>1826</v>
      </c>
      <c r="AQ24" s="1188" t="s">
        <v>1826</v>
      </c>
      <c r="AR24" s="1189">
        <v>17546.857946437238</v>
      </c>
      <c r="AS24" s="1188" t="s">
        <v>1826</v>
      </c>
      <c r="AT24" s="1188"/>
      <c r="AU24" s="1188"/>
      <c r="AV24" s="1188"/>
      <c r="AW24" s="1188"/>
      <c r="AX24" s="1188"/>
      <c r="AY24" s="1188"/>
      <c r="AZ24" s="1188"/>
      <c r="BA24" s="1188"/>
      <c r="BB24" s="1188" t="s">
        <v>1826</v>
      </c>
      <c r="BC24" s="1188"/>
      <c r="BD24" s="1188"/>
      <c r="BE24" s="1188"/>
      <c r="BF24" s="1188"/>
      <c r="BG24" s="1188" t="s">
        <v>1826</v>
      </c>
      <c r="BH24" s="1188" t="s">
        <v>1826</v>
      </c>
      <c r="BI24" s="1188"/>
      <c r="BJ24" s="1188"/>
      <c r="BK24" s="1188" t="s">
        <v>1826</v>
      </c>
      <c r="BL24" s="1188"/>
      <c r="BM24" s="1188" t="s">
        <v>1826</v>
      </c>
      <c r="BN24" s="1188"/>
      <c r="BO24" s="1181"/>
    </row>
    <row r="25" spans="1:84" s="1182" customFormat="1" ht="17.100000000000001" hidden="1" customHeight="1">
      <c r="A25" s="3095" t="s">
        <v>3501</v>
      </c>
      <c r="B25" s="3096"/>
      <c r="C25" s="3096"/>
      <c r="D25" s="3097"/>
      <c r="E25" s="1190">
        <v>130399.44559872786</v>
      </c>
      <c r="F25" s="1190"/>
      <c r="G25" s="1190">
        <v>34413.227221651199</v>
      </c>
      <c r="H25" s="1191" t="s">
        <v>112</v>
      </c>
      <c r="I25" s="1191" t="s">
        <v>1795</v>
      </c>
      <c r="J25" s="1191"/>
      <c r="K25" s="1191"/>
      <c r="L25" s="1191"/>
      <c r="M25" s="1191"/>
      <c r="N25" s="1191"/>
      <c r="O25" s="1191"/>
      <c r="P25" s="1191" t="s">
        <v>1826</v>
      </c>
      <c r="Q25" s="1191"/>
      <c r="R25" s="1191"/>
      <c r="S25" s="1191"/>
      <c r="T25" s="1191"/>
      <c r="U25" s="1191"/>
      <c r="V25" s="1191"/>
      <c r="W25" s="1191" t="s">
        <v>1795</v>
      </c>
      <c r="X25" s="212">
        <v>3659.8862425659786</v>
      </c>
      <c r="Y25" s="1191" t="s">
        <v>1826</v>
      </c>
      <c r="Z25" s="212">
        <v>33781.319954418243</v>
      </c>
      <c r="AA25" s="3095" t="s">
        <v>2392</v>
      </c>
      <c r="AB25" s="3096"/>
      <c r="AC25" s="3096"/>
      <c r="AD25" s="3097"/>
      <c r="AE25" s="1191"/>
      <c r="AF25" s="1191" t="s">
        <v>1795</v>
      </c>
      <c r="AG25" s="1191"/>
      <c r="AH25" s="1191"/>
      <c r="AI25" s="1191"/>
      <c r="AJ25" s="1191"/>
      <c r="AK25" s="1191"/>
      <c r="AL25" s="1191"/>
      <c r="AM25" s="1191"/>
      <c r="AN25" s="1191"/>
      <c r="AO25" s="1191" t="s">
        <v>1795</v>
      </c>
      <c r="AP25" s="1191" t="s">
        <v>1826</v>
      </c>
      <c r="AQ25" s="1191" t="s">
        <v>1795</v>
      </c>
      <c r="AR25" s="212">
        <v>17367.31786273987</v>
      </c>
      <c r="AS25" s="1191" t="s">
        <v>1795</v>
      </c>
      <c r="AT25" s="1191"/>
      <c r="AU25" s="1191"/>
      <c r="AV25" s="1191"/>
      <c r="AW25" s="1191"/>
      <c r="AX25" s="1191"/>
      <c r="AY25" s="1191"/>
      <c r="AZ25" s="1191"/>
      <c r="BA25" s="1191"/>
      <c r="BB25" s="1191" t="s">
        <v>1826</v>
      </c>
      <c r="BC25" s="1191"/>
      <c r="BD25" s="1191"/>
      <c r="BE25" s="1191"/>
      <c r="BF25" s="1191"/>
      <c r="BG25" s="1191" t="s">
        <v>1826</v>
      </c>
      <c r="BH25" s="1191" t="s">
        <v>1826</v>
      </c>
      <c r="BI25" s="1191"/>
      <c r="BJ25" s="1191"/>
      <c r="BK25" s="1191" t="s">
        <v>1826</v>
      </c>
      <c r="BL25" s="1191"/>
      <c r="BM25" s="1191" t="s">
        <v>1826</v>
      </c>
      <c r="BN25" s="1191"/>
      <c r="BO25" s="1181"/>
    </row>
    <row r="26" spans="1:84" s="1182" customFormat="1" ht="17.100000000000001" hidden="1" customHeight="1">
      <c r="A26" s="3095" t="s">
        <v>3502</v>
      </c>
      <c r="B26" s="3096"/>
      <c r="C26" s="3096"/>
      <c r="D26" s="3097"/>
      <c r="E26" s="1190">
        <v>134428.16111243397</v>
      </c>
      <c r="F26" s="1190"/>
      <c r="G26" s="1191" t="s">
        <v>1826</v>
      </c>
      <c r="H26" s="1191" t="s">
        <v>1826</v>
      </c>
      <c r="I26" s="1191" t="s">
        <v>1826</v>
      </c>
      <c r="J26" s="1191"/>
      <c r="K26" s="1191"/>
      <c r="L26" s="1191"/>
      <c r="M26" s="1191"/>
      <c r="N26" s="1191"/>
      <c r="O26" s="1191"/>
      <c r="P26" s="1191" t="s">
        <v>1826</v>
      </c>
      <c r="Q26" s="1191"/>
      <c r="R26" s="1191"/>
      <c r="S26" s="1191"/>
      <c r="T26" s="1191"/>
      <c r="U26" s="1191"/>
      <c r="V26" s="1191"/>
      <c r="W26" s="1191" t="s">
        <v>1826</v>
      </c>
      <c r="X26" s="1191" t="s">
        <v>1826</v>
      </c>
      <c r="Y26" s="1191" t="s">
        <v>1826</v>
      </c>
      <c r="Z26" s="1191" t="s">
        <v>1826</v>
      </c>
      <c r="AA26" s="3095" t="s">
        <v>2293</v>
      </c>
      <c r="AB26" s="3096"/>
      <c r="AC26" s="3096"/>
      <c r="AD26" s="3097"/>
      <c r="AE26" s="1191"/>
      <c r="AF26" s="1191" t="s">
        <v>1795</v>
      </c>
      <c r="AG26" s="1191"/>
      <c r="AH26" s="1191"/>
      <c r="AI26" s="1191"/>
      <c r="AJ26" s="1191"/>
      <c r="AK26" s="1191"/>
      <c r="AL26" s="1191"/>
      <c r="AM26" s="1191"/>
      <c r="AN26" s="1191"/>
      <c r="AO26" s="1191" t="s">
        <v>1826</v>
      </c>
      <c r="AP26" s="1191" t="s">
        <v>1826</v>
      </c>
      <c r="AQ26" s="1191" t="s">
        <v>1826</v>
      </c>
      <c r="AR26" s="1191" t="s">
        <v>1826</v>
      </c>
      <c r="AS26" s="1191" t="s">
        <v>1795</v>
      </c>
      <c r="AT26" s="1191"/>
      <c r="AU26" s="1191"/>
      <c r="AV26" s="1191"/>
      <c r="AW26" s="1191"/>
      <c r="AX26" s="1191"/>
      <c r="AY26" s="1191"/>
      <c r="AZ26" s="1191"/>
      <c r="BA26" s="1191"/>
      <c r="BB26" s="1191" t="s">
        <v>1826</v>
      </c>
      <c r="BC26" s="1191"/>
      <c r="BD26" s="1191"/>
      <c r="BE26" s="1191"/>
      <c r="BF26" s="1191"/>
      <c r="BG26" s="1191" t="s">
        <v>1826</v>
      </c>
      <c r="BH26" s="1191" t="s">
        <v>1826</v>
      </c>
      <c r="BI26" s="1191"/>
      <c r="BJ26" s="1191"/>
      <c r="BK26" s="1191" t="s">
        <v>1826</v>
      </c>
      <c r="BL26" s="1191"/>
      <c r="BM26" s="1191" t="s">
        <v>1826</v>
      </c>
      <c r="BN26" s="1191"/>
      <c r="BO26" s="1181"/>
    </row>
    <row r="27" spans="1:84" s="1182" customFormat="1" ht="17.100000000000001" hidden="1" customHeight="1">
      <c r="A27" s="3095" t="s">
        <v>2830</v>
      </c>
      <c r="B27" s="3096"/>
      <c r="C27" s="3096"/>
      <c r="D27" s="3097"/>
      <c r="E27" s="1190">
        <v>133471.69626538767</v>
      </c>
      <c r="F27" s="1190"/>
      <c r="G27" s="1190">
        <v>36777.200435699982</v>
      </c>
      <c r="H27" s="1191" t="s">
        <v>1826</v>
      </c>
      <c r="I27" s="1191" t="s">
        <v>1826</v>
      </c>
      <c r="J27" s="1191"/>
      <c r="K27" s="1191"/>
      <c r="L27" s="1191"/>
      <c r="M27" s="1191"/>
      <c r="N27" s="1191"/>
      <c r="O27" s="1191"/>
      <c r="P27" s="1191" t="s">
        <v>1826</v>
      </c>
      <c r="Q27" s="1191"/>
      <c r="R27" s="1191"/>
      <c r="S27" s="1191"/>
      <c r="T27" s="1191"/>
      <c r="U27" s="1191"/>
      <c r="V27" s="1191"/>
      <c r="W27" s="1191" t="s">
        <v>1826</v>
      </c>
      <c r="X27" s="212">
        <v>4154.5103876281082</v>
      </c>
      <c r="Y27" s="1191" t="s">
        <v>1826</v>
      </c>
      <c r="Z27" s="212">
        <v>37221.85817660774</v>
      </c>
      <c r="AA27" s="3095" t="s">
        <v>2829</v>
      </c>
      <c r="AB27" s="3096"/>
      <c r="AC27" s="3096"/>
      <c r="AD27" s="3097"/>
      <c r="AE27" s="1191"/>
      <c r="AF27" s="1191" t="s">
        <v>1826</v>
      </c>
      <c r="AG27" s="1191"/>
      <c r="AH27" s="1191"/>
      <c r="AI27" s="1191"/>
      <c r="AJ27" s="1191"/>
      <c r="AK27" s="1191"/>
      <c r="AL27" s="1191"/>
      <c r="AM27" s="1191"/>
      <c r="AN27" s="1191"/>
      <c r="AO27" s="1191" t="s">
        <v>1826</v>
      </c>
      <c r="AP27" s="1191" t="s">
        <v>1826</v>
      </c>
      <c r="AQ27" s="1191" t="s">
        <v>1826</v>
      </c>
      <c r="AR27" s="212">
        <v>18498.623851534325</v>
      </c>
      <c r="AS27" s="1191" t="s">
        <v>1826</v>
      </c>
      <c r="AT27" s="1191"/>
      <c r="AU27" s="1191"/>
      <c r="AV27" s="1191"/>
      <c r="AW27" s="1191"/>
      <c r="AX27" s="1191"/>
      <c r="AY27" s="1191"/>
      <c r="AZ27" s="1191"/>
      <c r="BA27" s="1191"/>
      <c r="BB27" s="1191" t="s">
        <v>1826</v>
      </c>
      <c r="BC27" s="1191"/>
      <c r="BD27" s="1191"/>
      <c r="BE27" s="1191"/>
      <c r="BF27" s="1191"/>
      <c r="BG27" s="1191" t="s">
        <v>1795</v>
      </c>
      <c r="BH27" s="1191" t="s">
        <v>1826</v>
      </c>
      <c r="BI27" s="1191"/>
      <c r="BJ27" s="1191"/>
      <c r="BK27" s="1191" t="s">
        <v>1826</v>
      </c>
      <c r="BL27" s="1191"/>
      <c r="BM27" s="1191" t="s">
        <v>1826</v>
      </c>
      <c r="BN27" s="1191"/>
      <c r="BO27" s="1181"/>
    </row>
    <row r="28" spans="1:84" s="1182" customFormat="1" ht="17.100000000000001" hidden="1" customHeight="1">
      <c r="A28" s="3095" t="s">
        <v>2832</v>
      </c>
      <c r="B28" s="3096"/>
      <c r="C28" s="3096"/>
      <c r="D28" s="3097"/>
      <c r="E28" s="1190">
        <v>131242.65344171703</v>
      </c>
      <c r="F28" s="1190"/>
      <c r="G28" s="1190">
        <v>35738.166060879819</v>
      </c>
      <c r="H28" s="1190">
        <v>6189.6597568765692</v>
      </c>
      <c r="I28" s="1190">
        <v>11456.13340277295</v>
      </c>
      <c r="J28" s="1190"/>
      <c r="K28" s="1190"/>
      <c r="L28" s="1190"/>
      <c r="M28" s="1190"/>
      <c r="N28" s="1190"/>
      <c r="O28" s="1190"/>
      <c r="P28" s="1190">
        <v>11981.805100268384</v>
      </c>
      <c r="Q28" s="1190"/>
      <c r="R28" s="1190"/>
      <c r="S28" s="1190"/>
      <c r="T28" s="1190"/>
      <c r="U28" s="1190"/>
      <c r="V28" s="1190"/>
      <c r="W28" s="1190">
        <v>1329.9881353357021</v>
      </c>
      <c r="X28" s="212">
        <v>4217.443143698637</v>
      </c>
      <c r="Y28" s="212">
        <v>1641.8558302225567</v>
      </c>
      <c r="Z28" s="212">
        <v>36952.056864284896</v>
      </c>
      <c r="AA28" s="3095" t="s">
        <v>3503</v>
      </c>
      <c r="AB28" s="3096"/>
      <c r="AC28" s="3096"/>
      <c r="AD28" s="3097"/>
      <c r="AE28" s="212"/>
      <c r="AF28" s="212">
        <v>3358.7463562394632</v>
      </c>
      <c r="AG28" s="212"/>
      <c r="AH28" s="212"/>
      <c r="AI28" s="212"/>
      <c r="AJ28" s="212"/>
      <c r="AK28" s="212"/>
      <c r="AL28" s="212"/>
      <c r="AM28" s="212"/>
      <c r="AN28" s="212"/>
      <c r="AO28" s="212">
        <v>5996.2304408118398</v>
      </c>
      <c r="AP28" s="212">
        <v>7662.7471868962266</v>
      </c>
      <c r="AQ28" s="212">
        <v>690.24202525543592</v>
      </c>
      <c r="AR28" s="212">
        <v>18944.626940982682</v>
      </c>
      <c r="AS28" s="212">
        <v>586.4619130306005</v>
      </c>
      <c r="AT28" s="212"/>
      <c r="AU28" s="212"/>
      <c r="AV28" s="212"/>
      <c r="AW28" s="212"/>
      <c r="AX28" s="212"/>
      <c r="AY28" s="212"/>
      <c r="AZ28" s="212"/>
      <c r="BA28" s="212"/>
      <c r="BB28" s="212">
        <v>5038.5874307746826</v>
      </c>
      <c r="BC28" s="212"/>
      <c r="BD28" s="212"/>
      <c r="BE28" s="212"/>
      <c r="BF28" s="212"/>
      <c r="BG28" s="212">
        <v>5038.5874307746826</v>
      </c>
      <c r="BH28" s="212">
        <v>7232.9697450579442</v>
      </c>
      <c r="BI28" s="212"/>
      <c r="BJ28" s="212"/>
      <c r="BK28" s="212">
        <v>5853.1535932033694</v>
      </c>
      <c r="BL28" s="212"/>
      <c r="BM28" s="212">
        <v>233.45425891607707</v>
      </c>
      <c r="BN28" s="212"/>
      <c r="BO28" s="1181"/>
    </row>
    <row r="29" spans="1:84" s="1182" customFormat="1" ht="17.100000000000001" hidden="1" customHeight="1">
      <c r="A29" s="3095" t="s">
        <v>2833</v>
      </c>
      <c r="B29" s="3095"/>
      <c r="C29" s="3095"/>
      <c r="D29" s="3100"/>
      <c r="E29" s="1190">
        <v>141368.27721894893</v>
      </c>
      <c r="F29" s="1190"/>
      <c r="G29" s="1190">
        <v>40376.421066085597</v>
      </c>
      <c r="H29" s="1190">
        <v>7430.4396595193593</v>
      </c>
      <c r="I29" s="1190">
        <v>11876.941514670014</v>
      </c>
      <c r="J29" s="1190"/>
      <c r="K29" s="1190"/>
      <c r="L29" s="1190"/>
      <c r="M29" s="1190"/>
      <c r="N29" s="1190"/>
      <c r="O29" s="1190"/>
      <c r="P29" s="1190">
        <v>14003.729006123716</v>
      </c>
      <c r="Q29" s="1190"/>
      <c r="R29" s="1190"/>
      <c r="S29" s="1190"/>
      <c r="T29" s="1190"/>
      <c r="U29" s="1190"/>
      <c r="V29" s="1190"/>
      <c r="W29" s="1190">
        <v>1403.2603423912194</v>
      </c>
      <c r="X29" s="212">
        <v>4895.2017779295138</v>
      </c>
      <c r="Y29" s="212">
        <v>1755.9675311506728</v>
      </c>
      <c r="Z29" s="212">
        <v>37269.232333056541</v>
      </c>
      <c r="AA29" s="3095" t="s">
        <v>3504</v>
      </c>
      <c r="AB29" s="3095"/>
      <c r="AC29" s="3095"/>
      <c r="AD29" s="3100"/>
      <c r="AE29" s="212"/>
      <c r="AF29" s="212">
        <v>3049.4091506434647</v>
      </c>
      <c r="AG29" s="212"/>
      <c r="AH29" s="212"/>
      <c r="AI29" s="212"/>
      <c r="AJ29" s="212"/>
      <c r="AK29" s="212"/>
      <c r="AL29" s="212"/>
      <c r="AM29" s="212"/>
      <c r="AN29" s="212"/>
      <c r="AO29" s="212">
        <v>6190.5230020553863</v>
      </c>
      <c r="AP29" s="212">
        <v>8429.8469094916763</v>
      </c>
      <c r="AQ29" s="212">
        <v>829.39442678630144</v>
      </c>
      <c r="AR29" s="212">
        <v>18348.671482147132</v>
      </c>
      <c r="AS29" s="212">
        <v>643.92939221555935</v>
      </c>
      <c r="AT29" s="212"/>
      <c r="AU29" s="212"/>
      <c r="AV29" s="212"/>
      <c r="AW29" s="212"/>
      <c r="AX29" s="212"/>
      <c r="AY29" s="212"/>
      <c r="AZ29" s="212"/>
      <c r="BA29" s="212"/>
      <c r="BB29" s="212">
        <v>4959.295271592463</v>
      </c>
      <c r="BC29" s="212"/>
      <c r="BD29" s="212"/>
      <c r="BE29" s="212"/>
      <c r="BF29" s="212"/>
      <c r="BG29" s="212">
        <v>4959.295271592463</v>
      </c>
      <c r="BH29" s="212">
        <v>6852.5584430575373</v>
      </c>
      <c r="BI29" s="212"/>
      <c r="BJ29" s="212"/>
      <c r="BK29" s="212">
        <v>5701.1728290389619</v>
      </c>
      <c r="BL29" s="212"/>
      <c r="BM29" s="212">
        <v>191.71554624257877</v>
      </c>
      <c r="BN29" s="212"/>
      <c r="BO29" s="1181"/>
    </row>
    <row r="30" spans="1:84" s="1182" customFormat="1" ht="17.100000000000001" hidden="1" customHeight="1">
      <c r="A30" s="3095" t="s">
        <v>3505</v>
      </c>
      <c r="B30" s="3095"/>
      <c r="C30" s="3095"/>
      <c r="D30" s="3100"/>
      <c r="E30" s="1190">
        <v>138847.41528557913</v>
      </c>
      <c r="F30" s="1190"/>
      <c r="G30" s="1190">
        <v>41197.054414681719</v>
      </c>
      <c r="H30" s="1190">
        <v>6946.7841732304105</v>
      </c>
      <c r="I30" s="1190">
        <v>11703.358702067888</v>
      </c>
      <c r="J30" s="1190"/>
      <c r="K30" s="1190"/>
      <c r="L30" s="1190"/>
      <c r="M30" s="1190"/>
      <c r="N30" s="1190"/>
      <c r="O30" s="1190"/>
      <c r="P30" s="1190">
        <v>14699.864745677465</v>
      </c>
      <c r="Q30" s="1190"/>
      <c r="R30" s="1190"/>
      <c r="S30" s="1190"/>
      <c r="T30" s="1190"/>
      <c r="U30" s="1190"/>
      <c r="V30" s="1190"/>
      <c r="W30" s="1190">
        <v>1705.1058689892645</v>
      </c>
      <c r="X30" s="212">
        <v>5158.1419126114051</v>
      </c>
      <c r="Y30" s="212">
        <v>1658.7305922706355</v>
      </c>
      <c r="Z30" s="212">
        <v>39327.460588000205</v>
      </c>
      <c r="AA30" s="3095" t="s">
        <v>3506</v>
      </c>
      <c r="AB30" s="3095"/>
      <c r="AC30" s="3095"/>
      <c r="AD30" s="3100"/>
      <c r="AE30" s="212"/>
      <c r="AF30" s="212">
        <v>3307.9935318721459</v>
      </c>
      <c r="AG30" s="212"/>
      <c r="AH30" s="212"/>
      <c r="AI30" s="212"/>
      <c r="AJ30" s="212"/>
      <c r="AK30" s="212"/>
      <c r="AL30" s="212"/>
      <c r="AM30" s="212"/>
      <c r="AN30" s="212"/>
      <c r="AO30" s="212">
        <v>6619.8707735134749</v>
      </c>
      <c r="AP30" s="212">
        <v>9979.5479325617016</v>
      </c>
      <c r="AQ30" s="212">
        <v>1022.8248889603675</v>
      </c>
      <c r="AR30" s="212">
        <v>17661.028464300958</v>
      </c>
      <c r="AS30" s="212">
        <v>691.05851796347542</v>
      </c>
      <c r="AT30" s="212"/>
      <c r="AU30" s="212"/>
      <c r="AV30" s="212"/>
      <c r="AW30" s="212"/>
      <c r="AX30" s="212"/>
      <c r="AY30" s="212"/>
      <c r="AZ30" s="212"/>
      <c r="BA30" s="212"/>
      <c r="BB30" s="212">
        <v>4751.6715609288749</v>
      </c>
      <c r="BC30" s="212"/>
      <c r="BD30" s="212"/>
      <c r="BE30" s="212"/>
      <c r="BF30" s="212"/>
      <c r="BG30" s="212">
        <v>4751.6715609288749</v>
      </c>
      <c r="BH30" s="212">
        <v>6287.7301288130038</v>
      </c>
      <c r="BI30" s="212"/>
      <c r="BJ30" s="212"/>
      <c r="BK30" s="212">
        <v>5613.9694110910705</v>
      </c>
      <c r="BL30" s="212"/>
      <c r="BM30" s="212">
        <v>316.59884550457059</v>
      </c>
      <c r="BN30" s="212"/>
      <c r="BO30" s="1181"/>
    </row>
    <row r="31" spans="1:84" s="1182" customFormat="1" ht="14.45" customHeight="1">
      <c r="A31" s="3229" t="s">
        <v>3507</v>
      </c>
      <c r="B31" s="3229"/>
      <c r="C31" s="3229"/>
      <c r="D31" s="3230"/>
      <c r="E31" s="2862">
        <f>'7'!E31</f>
        <v>178170.53779473432</v>
      </c>
      <c r="F31" s="2862">
        <f>'7'!F31</f>
        <v>113624.29277168945</v>
      </c>
      <c r="G31" s="2862">
        <f>'7'!G31</f>
        <v>24723.037312069544</v>
      </c>
      <c r="H31" s="2862">
        <f>'7'!H31</f>
        <v>61953.04892548528</v>
      </c>
      <c r="I31" s="2862">
        <f>'7'!I31</f>
        <v>8977.8337564570593</v>
      </c>
      <c r="J31" s="2862">
        <f>'7'!J31</f>
        <v>5870.018692047166</v>
      </c>
      <c r="K31" s="2862">
        <f>'7'!K31</f>
        <v>239.1076206211996</v>
      </c>
      <c r="L31" s="2862">
        <f>'7'!L31</f>
        <v>4</v>
      </c>
      <c r="M31" s="2862">
        <f>'7'!M31</f>
        <v>249.45842430232051</v>
      </c>
      <c r="N31" s="2862">
        <f>'7'!N31</f>
        <v>494.74046714594755</v>
      </c>
      <c r="O31" s="2862">
        <f>'7'!O31</f>
        <v>1</v>
      </c>
      <c r="P31" s="2862">
        <f>'7'!P31</f>
        <v>405.42242051934221</v>
      </c>
      <c r="Q31" s="2862">
        <f>'7'!Q31</f>
        <v>23</v>
      </c>
      <c r="R31" s="2862">
        <f>'7'!R31</f>
        <v>14.176470588216311</v>
      </c>
      <c r="S31" s="2862">
        <f>'7'!S31</f>
        <v>43</v>
      </c>
      <c r="T31" s="2862">
        <f>'7'!T31</f>
        <v>2</v>
      </c>
      <c r="U31" s="2862">
        <f>'7'!U31</f>
        <v>74.573027834378351</v>
      </c>
      <c r="V31" s="2862">
        <f>'7'!V31</f>
        <v>227.84541776884024</v>
      </c>
      <c r="W31" s="2862">
        <f>'7'!W31</f>
        <v>1336.6341459644498</v>
      </c>
      <c r="X31" s="2863">
        <f>'7'!X31</f>
        <v>17034.349680453539</v>
      </c>
      <c r="Y31" s="2863">
        <f>'7'!Y31</f>
        <v>35940.865488574673</v>
      </c>
      <c r="Z31" s="2863">
        <f>'7'!Z31</f>
        <v>26948.206534134555</v>
      </c>
      <c r="AA31" s="3229" t="s">
        <v>3508</v>
      </c>
      <c r="AB31" s="3231"/>
      <c r="AC31" s="3231"/>
      <c r="AD31" s="3232"/>
      <c r="AE31" s="2902">
        <f>'7'!AE31</f>
        <v>61986.807206098383</v>
      </c>
      <c r="AF31" s="2903">
        <f>'7'!AF31</f>
        <v>7370.7353680462365</v>
      </c>
      <c r="AG31" s="2903">
        <f>'7'!AG31</f>
        <v>1397.6490285067557</v>
      </c>
      <c r="AH31" s="2903">
        <f>'7'!AH31</f>
        <v>1167.8100393857628</v>
      </c>
      <c r="AI31" s="2903">
        <f>'7'!AI31</f>
        <v>969.28589767598294</v>
      </c>
      <c r="AJ31" s="2903">
        <f>'7'!AJ31</f>
        <v>753.20929433177503</v>
      </c>
      <c r="AK31" s="2903">
        <f>'7'!AK31</f>
        <v>998.88369178230994</v>
      </c>
      <c r="AL31" s="2903">
        <f>'7'!AL31</f>
        <v>406.15022624966286</v>
      </c>
      <c r="AM31" s="2903">
        <f>'7'!AM31</f>
        <v>358.91610551743037</v>
      </c>
      <c r="AN31" s="2903">
        <f>'7'!AN31</f>
        <v>350.72252514734737</v>
      </c>
      <c r="AO31" s="2903">
        <f>'7'!AO31</f>
        <v>520.21924705335471</v>
      </c>
      <c r="AP31" s="2903">
        <f>'7'!AP31</f>
        <v>1007.4927228257264</v>
      </c>
      <c r="AQ31" s="2903">
        <f>'7'!AQ31</f>
        <v>54616.071838052121</v>
      </c>
      <c r="AR31" s="2903">
        <f>'7'!AR31</f>
        <v>19128.49315437537</v>
      </c>
      <c r="AS31" s="2903">
        <f>'7'!AS31</f>
        <v>3787.4851370067672</v>
      </c>
      <c r="AT31" s="2903">
        <f>'7'!AT31</f>
        <v>3509.1261453943957</v>
      </c>
      <c r="AU31" s="2903">
        <f>'7'!AU31</f>
        <v>4402.1552875438738</v>
      </c>
      <c r="AV31" s="2903">
        <f>'7'!AV31</f>
        <v>2855.4094153363308</v>
      </c>
      <c r="AW31" s="2903">
        <f>'7'!AW31</f>
        <v>2326.2639991471665</v>
      </c>
      <c r="AX31" s="2903">
        <f>'7'!AX31</f>
        <v>2708.1511661701334</v>
      </c>
      <c r="AY31" s="2903">
        <f>'7'!AY31</f>
        <v>514.69056165576023</v>
      </c>
      <c r="AZ31" s="2903">
        <f>'7'!AZ31</f>
        <v>180.79539276922412</v>
      </c>
      <c r="BA31" s="2903">
        <f>'7'!BA31</f>
        <v>443.80789422249154</v>
      </c>
      <c r="BB31" s="2903">
        <f>'7'!BB31</f>
        <v>1204.6422477063309</v>
      </c>
      <c r="BC31" s="2903">
        <f>'7'!BC31</f>
        <v>108.3136716242507</v>
      </c>
      <c r="BD31" s="2903">
        <f>'7'!BD31</f>
        <v>242.202447714578</v>
      </c>
      <c r="BE31" s="2903">
        <f>'7'!BE31</f>
        <v>531.53313376523147</v>
      </c>
      <c r="BF31" s="2903">
        <f>'7'!BF31</f>
        <v>16.708072536426418</v>
      </c>
      <c r="BG31" s="2903">
        <f>'7'!BG31</f>
        <v>1000.5406539719395</v>
      </c>
      <c r="BH31" s="2903">
        <f>'7'!BH31</f>
        <v>35487.578683676766</v>
      </c>
      <c r="BI31" s="2903">
        <f>'7'!BI31</f>
        <v>18070.281219104392</v>
      </c>
      <c r="BJ31" s="2903">
        <f>'7'!BJ31</f>
        <v>2527.7787260569953</v>
      </c>
      <c r="BK31" s="2903">
        <f>'7'!BK31</f>
        <v>2038.5787788187261</v>
      </c>
      <c r="BL31" s="2903">
        <f>'7'!BL31</f>
        <v>13682.892562395798</v>
      </c>
      <c r="BM31" s="2903">
        <f>'7'!BM31</f>
        <v>377.6852114904807</v>
      </c>
      <c r="BN31" s="2903">
        <f>'7'!BN31</f>
        <v>2559.4378169466568</v>
      </c>
      <c r="BO31" s="1181"/>
    </row>
    <row r="32" spans="1:84" ht="14.45" customHeight="1">
      <c r="A32" s="3228" t="s">
        <v>1827</v>
      </c>
      <c r="B32" s="3228"/>
      <c r="C32" s="3228"/>
      <c r="D32" s="1194"/>
      <c r="E32" s="2864"/>
      <c r="F32" s="2864"/>
      <c r="G32" s="2865"/>
      <c r="H32" s="2865"/>
      <c r="I32" s="2865"/>
      <c r="J32" s="2865"/>
      <c r="K32" s="2865"/>
      <c r="L32" s="2865"/>
      <c r="M32" s="2865"/>
      <c r="N32" s="2865"/>
      <c r="O32" s="2865"/>
      <c r="P32" s="2865"/>
      <c r="Q32" s="2865"/>
      <c r="R32" s="2865"/>
      <c r="S32" s="2865"/>
      <c r="T32" s="2865"/>
      <c r="U32" s="2865"/>
      <c r="V32" s="2865"/>
      <c r="W32" s="2865"/>
      <c r="X32" s="2866"/>
      <c r="Y32" s="2866"/>
      <c r="Z32" s="2866"/>
      <c r="AA32" s="3228" t="s">
        <v>1827</v>
      </c>
      <c r="AB32" s="3228"/>
      <c r="AC32" s="3228"/>
      <c r="AD32" s="1194"/>
      <c r="AE32" s="1832"/>
      <c r="AF32" s="1832"/>
      <c r="AG32" s="1832"/>
      <c r="AH32" s="1832"/>
      <c r="AI32" s="1832"/>
      <c r="AJ32" s="1832"/>
      <c r="AK32" s="1832"/>
      <c r="AL32" s="1832"/>
      <c r="AM32" s="1832"/>
      <c r="AN32" s="1832"/>
      <c r="AO32" s="1832"/>
      <c r="AP32" s="1832"/>
      <c r="AQ32" s="1832"/>
      <c r="AR32" s="1832"/>
      <c r="AS32" s="1832"/>
      <c r="AT32" s="1832"/>
      <c r="AU32" s="1832"/>
      <c r="AV32" s="1832"/>
      <c r="AW32" s="1832"/>
      <c r="AX32" s="1832"/>
      <c r="AY32" s="1832"/>
      <c r="AZ32" s="1832"/>
      <c r="BA32" s="1832"/>
      <c r="BB32" s="1832"/>
      <c r="BC32" s="1832"/>
      <c r="BD32" s="1832"/>
      <c r="BE32" s="1832"/>
      <c r="BF32" s="1832"/>
      <c r="BG32" s="1832"/>
      <c r="BH32" s="1832"/>
      <c r="BI32" s="1832"/>
      <c r="BJ32" s="1832"/>
      <c r="BK32" s="1832"/>
      <c r="BL32" s="1832"/>
      <c r="BM32" s="1832"/>
      <c r="BN32" s="1832"/>
    </row>
    <row r="33" spans="1:66" ht="14.45" customHeight="1">
      <c r="A33" s="318"/>
      <c r="B33" s="315" t="s">
        <v>2840</v>
      </c>
      <c r="C33" s="318"/>
      <c r="D33" s="1194"/>
      <c r="E33" s="2867">
        <f>'7'!BQ65</f>
        <v>38940.513657546377</v>
      </c>
      <c r="F33" s="2867">
        <f>'7'!BR65</f>
        <v>27251.03018308293</v>
      </c>
      <c r="G33" s="2867">
        <f>'7'!BS65</f>
        <v>8883.4944050982067</v>
      </c>
      <c r="H33" s="2867">
        <f>'7'!BT65</f>
        <v>11326.842660587272</v>
      </c>
      <c r="I33" s="2867">
        <f>'7'!BU65</f>
        <v>4515.0354671697878</v>
      </c>
      <c r="J33" s="2867">
        <f>'7'!BV65</f>
        <v>2885.2488505115284</v>
      </c>
      <c r="K33" s="2867">
        <f>'7'!BW65</f>
        <v>145.09359143281512</v>
      </c>
      <c r="L33" s="2867">
        <f>'7'!BX65</f>
        <v>0</v>
      </c>
      <c r="M33" s="2867">
        <f>'7'!BY65</f>
        <v>146.44219232919605</v>
      </c>
      <c r="N33" s="2867">
        <f>'7'!BZ65</f>
        <v>334.12639078636499</v>
      </c>
      <c r="O33" s="2867">
        <f>'7'!CA65</f>
        <v>1</v>
      </c>
      <c r="P33" s="2867">
        <f>'7'!CB65</f>
        <v>195.37750975468171</v>
      </c>
      <c r="Q33" s="2867">
        <f>'7'!CC65</f>
        <v>2</v>
      </c>
      <c r="R33" s="2867">
        <f>'7'!CD65</f>
        <v>3</v>
      </c>
      <c r="S33" s="2867">
        <f>'7'!CE65</f>
        <v>5</v>
      </c>
      <c r="T33" s="2867">
        <f>'7'!CF65</f>
        <v>2</v>
      </c>
      <c r="U33" s="2867">
        <f>'7'!CG65</f>
        <v>18.560033966254352</v>
      </c>
      <c r="V33" s="2867">
        <f>'7'!CH65</f>
        <v>67.519344093813189</v>
      </c>
      <c r="W33" s="2867">
        <f>'7'!CI65</f>
        <v>708.6675542951325</v>
      </c>
      <c r="X33" s="2867">
        <f>'7'!CJ65</f>
        <v>4403.5703401457922</v>
      </c>
      <c r="Y33" s="2867">
        <f>'7'!CK65</f>
        <v>2408.2368532716932</v>
      </c>
      <c r="Z33" s="2867">
        <f>'7'!CL65</f>
        <v>7040.6931173974817</v>
      </c>
      <c r="AA33" s="318"/>
      <c r="AB33" s="315" t="s">
        <v>2840</v>
      </c>
      <c r="AC33" s="318"/>
      <c r="AD33" s="1194"/>
      <c r="AE33" s="1829">
        <f>'7'!CM65</f>
        <v>9290.5059981940267</v>
      </c>
      <c r="AF33" s="1829">
        <f>'7'!CN65</f>
        <v>1134.9641281301178</v>
      </c>
      <c r="AG33" s="1829">
        <f>'7'!CO65</f>
        <v>335.56628055736888</v>
      </c>
      <c r="AH33" s="1829">
        <f>'7'!CP65</f>
        <v>285.28447116607828</v>
      </c>
      <c r="AI33" s="1829">
        <f>'7'!CQ65</f>
        <v>89.796243659695946</v>
      </c>
      <c r="AJ33" s="1829">
        <f>'7'!CR65</f>
        <v>40.249797843698794</v>
      </c>
      <c r="AK33" s="1829">
        <f>'7'!CS65</f>
        <v>187.11936041750803</v>
      </c>
      <c r="AL33" s="1829">
        <f>'7'!CT65</f>
        <v>86.8063653922989</v>
      </c>
      <c r="AM33" s="1829">
        <f>'7'!CU65</f>
        <v>83.523248691188655</v>
      </c>
      <c r="AN33" s="1829">
        <f>'7'!CV65</f>
        <v>24.548590211104308</v>
      </c>
      <c r="AO33" s="1829">
        <f>'7'!CW65</f>
        <v>83.429289447867347</v>
      </c>
      <c r="AP33" s="1829">
        <f>'7'!CX65</f>
        <v>22</v>
      </c>
      <c r="AQ33" s="1829">
        <f>'7'!CY65</f>
        <v>8155.541870063912</v>
      </c>
      <c r="AR33" s="1829">
        <f>'7'!CZ65</f>
        <v>3281.0475478859057</v>
      </c>
      <c r="AS33" s="1829">
        <f>'7'!DA65</f>
        <v>858.34801628669152</v>
      </c>
      <c r="AT33" s="1829">
        <f>'7'!DB65</f>
        <v>886.19073602852677</v>
      </c>
      <c r="AU33" s="1829">
        <f>'7'!DC65</f>
        <v>608.2405890671713</v>
      </c>
      <c r="AV33" s="1829">
        <f>'7'!DD65</f>
        <v>478.61433242378604</v>
      </c>
      <c r="AW33" s="1829">
        <f>'7'!DE65</f>
        <v>221.56136061072436</v>
      </c>
      <c r="AX33" s="1829">
        <f>'7'!DF65</f>
        <v>434.58308434890739</v>
      </c>
      <c r="AY33" s="1829">
        <f>'7'!DG65</f>
        <v>93.750264550236693</v>
      </c>
      <c r="AZ33" s="1829">
        <f>'7'!DH65</f>
        <v>0</v>
      </c>
      <c r="BA33" s="1829">
        <f>'7'!DI65</f>
        <v>65.509847701379357</v>
      </c>
      <c r="BB33" s="1829">
        <f>'7'!DJ65</f>
        <v>159.31562550027706</v>
      </c>
      <c r="BC33" s="1829">
        <f>'7'!DK65</f>
        <v>35.078947368387361</v>
      </c>
      <c r="BD33" s="1829">
        <f>'7'!DL65</f>
        <v>20.72727272728768</v>
      </c>
      <c r="BE33" s="1829">
        <f>'7'!DM65</f>
        <v>77.595946271116233</v>
      </c>
      <c r="BF33" s="1829">
        <f>'7'!DN65</f>
        <v>0</v>
      </c>
      <c r="BG33" s="1829">
        <f>'7'!DO65</f>
        <v>57.804880588091493</v>
      </c>
      <c r="BH33" s="1829">
        <f>'7'!DP65</f>
        <v>4874.4943221780068</v>
      </c>
      <c r="BI33" s="1829">
        <f>'7'!DQ65</f>
        <v>3039.3409724204162</v>
      </c>
      <c r="BJ33" s="1829">
        <f>'7'!DR65</f>
        <v>299.27929912318348</v>
      </c>
      <c r="BK33" s="1829">
        <f>'7'!DS65</f>
        <v>162.1924501054726</v>
      </c>
      <c r="BL33" s="1829">
        <f>'7'!DT65</f>
        <v>1533.3365722041251</v>
      </c>
      <c r="BM33" s="1829">
        <f>'7'!DU65</f>
        <v>0</v>
      </c>
      <c r="BN33" s="1829">
        <f>'7'!DV65</f>
        <v>2398.977476269326</v>
      </c>
    </row>
    <row r="34" spans="1:66" ht="14.45" customHeight="1">
      <c r="A34" s="318"/>
      <c r="B34" s="315" t="s">
        <v>2841</v>
      </c>
      <c r="C34" s="318"/>
      <c r="D34" s="1194"/>
      <c r="E34" s="2867">
        <f>'7'!BQ66</f>
        <v>31421.60603375575</v>
      </c>
      <c r="F34" s="2867">
        <f>'7'!BR66</f>
        <v>19172.566976674945</v>
      </c>
      <c r="G34" s="2867">
        <f>'7'!BS66</f>
        <v>4344.086639985836</v>
      </c>
      <c r="H34" s="2867">
        <f>'7'!BT66</f>
        <v>9903.0454073456876</v>
      </c>
      <c r="I34" s="2867">
        <f>'7'!BU66</f>
        <v>1935.8386758963597</v>
      </c>
      <c r="J34" s="2867">
        <f>'7'!BV66</f>
        <v>1301.8242657221631</v>
      </c>
      <c r="K34" s="2867">
        <f>'7'!BW66</f>
        <v>17.406961919877354</v>
      </c>
      <c r="L34" s="2867">
        <f>'7'!BX66</f>
        <v>2</v>
      </c>
      <c r="M34" s="2867">
        <f>'7'!BY66</f>
        <v>76.331153452809161</v>
      </c>
      <c r="N34" s="2867">
        <f>'7'!BZ66</f>
        <v>44.554702708957713</v>
      </c>
      <c r="O34" s="2867">
        <f>'7'!CA66</f>
        <v>0</v>
      </c>
      <c r="P34" s="2867">
        <f>'7'!CB66</f>
        <v>47.900954592884773</v>
      </c>
      <c r="Q34" s="2867">
        <f>'7'!CC66</f>
        <v>6</v>
      </c>
      <c r="R34" s="2867">
        <f>'7'!CD66</f>
        <v>3</v>
      </c>
      <c r="S34" s="2867">
        <f>'7'!CE66</f>
        <v>4</v>
      </c>
      <c r="T34" s="2867">
        <f>'7'!CF66</f>
        <v>0</v>
      </c>
      <c r="U34" s="2867">
        <f>'7'!CG66</f>
        <v>21.875062833641238</v>
      </c>
      <c r="V34" s="2867">
        <f>'7'!CH66</f>
        <v>53.929847259843811</v>
      </c>
      <c r="W34" s="2867">
        <f>'7'!CI66</f>
        <v>365.47224914531853</v>
      </c>
      <c r="X34" s="2867">
        <f>'7'!CJ66</f>
        <v>3801.6177242892672</v>
      </c>
      <c r="Y34" s="2867">
        <f>'7'!CK66</f>
        <v>4165.5890071600543</v>
      </c>
      <c r="Z34" s="2867">
        <f>'7'!CL66</f>
        <v>4925.4349293434052</v>
      </c>
      <c r="AA34" s="318"/>
      <c r="AB34" s="315" t="s">
        <v>3509</v>
      </c>
      <c r="AC34" s="318"/>
      <c r="AD34" s="1194"/>
      <c r="AE34" s="1829">
        <f>'7'!CM66</f>
        <v>12088.578716403486</v>
      </c>
      <c r="AF34" s="1829">
        <f>'7'!CN66</f>
        <v>1437.2115876345106</v>
      </c>
      <c r="AG34" s="1829">
        <f>'7'!CO66</f>
        <v>340.7015356166782</v>
      </c>
      <c r="AH34" s="1829">
        <f>'7'!CP66</f>
        <v>286.50933255129661</v>
      </c>
      <c r="AI34" s="1829">
        <f>'7'!CQ66</f>
        <v>268.04030241388313</v>
      </c>
      <c r="AJ34" s="1829">
        <f>'7'!CR66</f>
        <v>207.72707786121359</v>
      </c>
      <c r="AK34" s="1829">
        <f>'7'!CS66</f>
        <v>160.99975699986894</v>
      </c>
      <c r="AL34" s="1829">
        <f>'7'!CT66</f>
        <v>63.087860604957896</v>
      </c>
      <c r="AM34" s="1829">
        <f>'7'!CU66</f>
        <v>58.108545048128647</v>
      </c>
      <c r="AN34" s="1829">
        <f>'7'!CV66</f>
        <v>58.713734521130391</v>
      </c>
      <c r="AO34" s="1829">
        <f>'7'!CW66</f>
        <v>116.32846919136976</v>
      </c>
      <c r="AP34" s="1829">
        <f>'7'!CX66</f>
        <v>51.896081591434317</v>
      </c>
      <c r="AQ34" s="1829">
        <f>'7'!CY66</f>
        <v>10651.367128768974</v>
      </c>
      <c r="AR34" s="1829">
        <f>'7'!CZ66</f>
        <v>4422.123121991769</v>
      </c>
      <c r="AS34" s="1829">
        <f>'7'!DA66</f>
        <v>1032.0599898005091</v>
      </c>
      <c r="AT34" s="1829">
        <f>'7'!DB66</f>
        <v>943.68331834017977</v>
      </c>
      <c r="AU34" s="1829">
        <f>'7'!DC66</f>
        <v>873.44783052063497</v>
      </c>
      <c r="AV34" s="1829">
        <f>'7'!DD66</f>
        <v>742.26276119852764</v>
      </c>
      <c r="AW34" s="1829">
        <f>'7'!DE66</f>
        <v>674.53775639724881</v>
      </c>
      <c r="AX34" s="1829">
        <f>'7'!DF66</f>
        <v>737.60341759382982</v>
      </c>
      <c r="AY34" s="1829">
        <f>'7'!DG66</f>
        <v>158.72962708429145</v>
      </c>
      <c r="AZ34" s="1829">
        <f>'7'!DH66</f>
        <v>70.744579309085083</v>
      </c>
      <c r="BA34" s="1829">
        <f>'7'!DI66</f>
        <v>108.05470951357957</v>
      </c>
      <c r="BB34" s="1829">
        <f>'7'!DJ66</f>
        <v>369.29021095144083</v>
      </c>
      <c r="BC34" s="1829">
        <f>'7'!DK66</f>
        <v>17.10396205894763</v>
      </c>
      <c r="BD34" s="1829">
        <f>'7'!DL66</f>
        <v>112.12381208513376</v>
      </c>
      <c r="BE34" s="1829">
        <f>'7'!DM66</f>
        <v>98.396403580302007</v>
      </c>
      <c r="BF34" s="1829">
        <f>'7'!DN66</f>
        <v>0</v>
      </c>
      <c r="BG34" s="1829">
        <f>'7'!DO66</f>
        <v>37.956521739157637</v>
      </c>
      <c r="BH34" s="1829">
        <f>'7'!DP66</f>
        <v>6229.244006777204</v>
      </c>
      <c r="BI34" s="1829">
        <f>'7'!DQ66</f>
        <v>3485.6784825754985</v>
      </c>
      <c r="BJ34" s="1829">
        <f>'7'!DR66</f>
        <v>714.3352677431302</v>
      </c>
      <c r="BK34" s="1829">
        <f>'7'!DS66</f>
        <v>544.21010527399301</v>
      </c>
      <c r="BL34" s="1829">
        <f>'7'!DT66</f>
        <v>1719.616826292217</v>
      </c>
      <c r="BM34" s="1829">
        <f>'7'!DU66</f>
        <v>180.48552176603084</v>
      </c>
      <c r="BN34" s="1829">
        <f>'7'!DV66</f>
        <v>160.46034067733066</v>
      </c>
    </row>
    <row r="35" spans="1:66" ht="14.45" customHeight="1">
      <c r="A35" s="318"/>
      <c r="B35" s="315" t="s">
        <v>3202</v>
      </c>
      <c r="C35" s="318"/>
      <c r="D35" s="1194"/>
      <c r="E35" s="2867">
        <f>'7'!BQ67</f>
        <v>41843.328932858538</v>
      </c>
      <c r="F35" s="2867">
        <f>'7'!BR67</f>
        <v>25161.409120448268</v>
      </c>
      <c r="G35" s="2867">
        <f>'7'!BS67</f>
        <v>4801.1314480731708</v>
      </c>
      <c r="H35" s="2867">
        <f>'7'!BT67</f>
        <v>14080.558022900834</v>
      </c>
      <c r="I35" s="2867">
        <f>'7'!BU67</f>
        <v>1565.3878198824491</v>
      </c>
      <c r="J35" s="2867">
        <f>'7'!BV67</f>
        <v>1064.2722107937573</v>
      </c>
      <c r="K35" s="2867">
        <f>'7'!BW67</f>
        <v>17.115880961249268</v>
      </c>
      <c r="L35" s="2867">
        <f>'7'!BX67</f>
        <v>0</v>
      </c>
      <c r="M35" s="2867">
        <f>'7'!BY67</f>
        <v>23.288852105221007</v>
      </c>
      <c r="N35" s="2867">
        <f>'7'!BZ67</f>
        <v>72.718417309668482</v>
      </c>
      <c r="O35" s="2867">
        <f>'7'!CA67</f>
        <v>0</v>
      </c>
      <c r="P35" s="2867">
        <f>'7'!CB67</f>
        <v>83.676518613595277</v>
      </c>
      <c r="Q35" s="2867">
        <f>'7'!CC67</f>
        <v>14</v>
      </c>
      <c r="R35" s="2867">
        <f>'7'!CD67</f>
        <v>7.1764705882163122</v>
      </c>
      <c r="S35" s="2867">
        <f>'7'!CE67</f>
        <v>5</v>
      </c>
      <c r="T35" s="2867">
        <f>'7'!CF67</f>
        <v>0</v>
      </c>
      <c r="U35" s="2867">
        <f>'7'!CG67</f>
        <v>15</v>
      </c>
      <c r="V35" s="2867">
        <f>'7'!CH67</f>
        <v>58.396226415183229</v>
      </c>
      <c r="W35" s="2867">
        <f>'7'!CI67</f>
        <v>203.74324309555794</v>
      </c>
      <c r="X35" s="2867">
        <f>'7'!CJ67</f>
        <v>4818.9673865638524</v>
      </c>
      <c r="Y35" s="2867">
        <f>'7'!CK67</f>
        <v>7696.2028164545309</v>
      </c>
      <c r="Z35" s="2867">
        <f>'7'!CL67</f>
        <v>6279.7196494742675</v>
      </c>
      <c r="AA35" s="318"/>
      <c r="AB35" s="315" t="s">
        <v>3510</v>
      </c>
      <c r="AC35" s="318"/>
      <c r="AD35" s="1194"/>
      <c r="AE35" s="1829">
        <f>'7'!CM67</f>
        <v>16681.919812410248</v>
      </c>
      <c r="AF35" s="1829">
        <f>'7'!CN67</f>
        <v>2016.7297267274819</v>
      </c>
      <c r="AG35" s="1829">
        <f>'7'!CO67</f>
        <v>490.33113002353628</v>
      </c>
      <c r="AH35" s="1829">
        <f>'7'!CP67</f>
        <v>341.48043754750614</v>
      </c>
      <c r="AI35" s="1829">
        <f>'7'!CQ67</f>
        <v>377.29831817165382</v>
      </c>
      <c r="AJ35" s="1829">
        <f>'7'!CR67</f>
        <v>196.67071002513839</v>
      </c>
      <c r="AK35" s="1829">
        <f>'7'!CS67</f>
        <v>237.51501747215227</v>
      </c>
      <c r="AL35" s="1829">
        <f>'7'!CT67</f>
        <v>151.25497530232136</v>
      </c>
      <c r="AM35" s="1829">
        <f>'7'!CU67</f>
        <v>95.130236719786112</v>
      </c>
      <c r="AN35" s="1829">
        <f>'7'!CV67</f>
        <v>56.942299442273558</v>
      </c>
      <c r="AO35" s="1829">
        <f>'7'!CW67</f>
        <v>154.67846337461114</v>
      </c>
      <c r="AP35" s="1829">
        <f>'7'!CX67</f>
        <v>110.15914123429215</v>
      </c>
      <c r="AQ35" s="1829">
        <f>'7'!CY67</f>
        <v>14665.190085682763</v>
      </c>
      <c r="AR35" s="1829">
        <f>'7'!CZ67</f>
        <v>6198.4951940579967</v>
      </c>
      <c r="AS35" s="1829">
        <f>'7'!DA67</f>
        <v>1043.3783184341573</v>
      </c>
      <c r="AT35" s="1829">
        <f>'7'!DB67</f>
        <v>842.21524178266316</v>
      </c>
      <c r="AU35" s="1829">
        <f>'7'!DC67</f>
        <v>1635.1559928259192</v>
      </c>
      <c r="AV35" s="1829">
        <f>'7'!DD67</f>
        <v>1025.6849879871272</v>
      </c>
      <c r="AW35" s="1829">
        <f>'7'!DE67</f>
        <v>698.40686816954553</v>
      </c>
      <c r="AX35" s="1829">
        <f>'7'!DF67</f>
        <v>861.41439501838454</v>
      </c>
      <c r="AY35" s="1829">
        <f>'7'!DG67</f>
        <v>179.16738471860697</v>
      </c>
      <c r="AZ35" s="1829">
        <f>'7'!DH67</f>
        <v>65.921833243437817</v>
      </c>
      <c r="BA35" s="1829">
        <f>'7'!DI67</f>
        <v>216.94333160632334</v>
      </c>
      <c r="BB35" s="1829">
        <f>'7'!DJ67</f>
        <v>373.61489491081704</v>
      </c>
      <c r="BC35" s="1829">
        <f>'7'!DK67</f>
        <v>24.192518983799889</v>
      </c>
      <c r="BD35" s="1829">
        <f>'7'!DL67</f>
        <v>75.160697455486428</v>
      </c>
      <c r="BE35" s="1829">
        <f>'7'!DM67</f>
        <v>217.72128316534614</v>
      </c>
      <c r="BF35" s="1829">
        <f>'7'!DN67</f>
        <v>3</v>
      </c>
      <c r="BG35" s="1829">
        <f>'7'!DO67</f>
        <v>329.44008363866811</v>
      </c>
      <c r="BH35" s="1829">
        <f>'7'!DP67</f>
        <v>8466.6948916247729</v>
      </c>
      <c r="BI35" s="1829">
        <f>'7'!DQ67</f>
        <v>4529.3200128301169</v>
      </c>
      <c r="BJ35" s="1829">
        <f>'7'!DR67</f>
        <v>693.14132675896178</v>
      </c>
      <c r="BK35" s="1829">
        <f>'7'!DS67</f>
        <v>668.44310557105302</v>
      </c>
      <c r="BL35" s="1829">
        <f>'7'!DT67</f>
        <v>2731.3397766701173</v>
      </c>
      <c r="BM35" s="1829">
        <f>'7'!DU67</f>
        <v>197.19968972444985</v>
      </c>
      <c r="BN35" s="1829">
        <f>'7'!DV67</f>
        <v>0</v>
      </c>
    </row>
    <row r="36" spans="1:66" ht="14.45" customHeight="1">
      <c r="A36" s="318"/>
      <c r="B36" s="315" t="s">
        <v>2978</v>
      </c>
      <c r="C36" s="318"/>
      <c r="D36" s="1194"/>
      <c r="E36" s="2867">
        <f>'7'!BQ68</f>
        <v>19350.873661326455</v>
      </c>
      <c r="F36" s="2867">
        <f>'7'!BR68</f>
        <v>11629.091664558739</v>
      </c>
      <c r="G36" s="2867">
        <f>'7'!BS68</f>
        <v>1923.2563390450312</v>
      </c>
      <c r="H36" s="2867">
        <f>'7'!BT68</f>
        <v>6760.2122640505086</v>
      </c>
      <c r="I36" s="2867">
        <f>'7'!BU68</f>
        <v>353.26280583012004</v>
      </c>
      <c r="J36" s="2867">
        <f>'7'!BV68</f>
        <v>245.46712045432406</v>
      </c>
      <c r="K36" s="2867">
        <f>'7'!BW68</f>
        <v>18.768778280515907</v>
      </c>
      <c r="L36" s="2867">
        <f>'7'!BX68</f>
        <v>2</v>
      </c>
      <c r="M36" s="2867">
        <f>'7'!BY68</f>
        <v>3.3962264150943393</v>
      </c>
      <c r="N36" s="2867">
        <f>'7'!BZ68</f>
        <v>1</v>
      </c>
      <c r="O36" s="2867">
        <f>'7'!CA68</f>
        <v>0</v>
      </c>
      <c r="P36" s="2867">
        <f>'7'!CB68</f>
        <v>7.3135914043343462</v>
      </c>
      <c r="Q36" s="2867">
        <f>'7'!CC68</f>
        <v>1</v>
      </c>
      <c r="R36" s="2867">
        <f>'7'!CD68</f>
        <v>0</v>
      </c>
      <c r="S36" s="2867">
        <f>'7'!CE68</f>
        <v>0</v>
      </c>
      <c r="T36" s="2867">
        <f>'7'!CF68</f>
        <v>0</v>
      </c>
      <c r="U36" s="2867">
        <f>'7'!CG68</f>
        <v>8.137931034482758</v>
      </c>
      <c r="V36" s="2867">
        <f>'7'!CH68</f>
        <v>19</v>
      </c>
      <c r="W36" s="2867">
        <f>'7'!CI68</f>
        <v>45.865566837034365</v>
      </c>
      <c r="X36" s="2867">
        <f>'7'!CJ68</f>
        <v>1582.907080109369</v>
      </c>
      <c r="Y36" s="2867">
        <f>'7'!CK68</f>
        <v>4824.0423781110167</v>
      </c>
      <c r="Z36" s="2867">
        <f>'7'!CL68</f>
        <v>2945.6230614632027</v>
      </c>
      <c r="AA36" s="318"/>
      <c r="AB36" s="315" t="s">
        <v>3511</v>
      </c>
      <c r="AC36" s="318"/>
      <c r="AD36" s="1194"/>
      <c r="AE36" s="1829">
        <f>'7'!CM68</f>
        <v>7721.7819967677124</v>
      </c>
      <c r="AF36" s="1829">
        <f>'7'!CN68</f>
        <v>441.34074653667153</v>
      </c>
      <c r="AG36" s="1829">
        <f>'7'!CO68</f>
        <v>52.137006905861014</v>
      </c>
      <c r="AH36" s="1829">
        <f>'7'!CP68</f>
        <v>32.315030409878041</v>
      </c>
      <c r="AI36" s="1829">
        <f>'7'!CQ68</f>
        <v>61.414673204153878</v>
      </c>
      <c r="AJ36" s="1829">
        <f>'7'!CR68</f>
        <v>81.096995022115351</v>
      </c>
      <c r="AK36" s="1829">
        <f>'7'!CS68</f>
        <v>65.898896747550722</v>
      </c>
      <c r="AL36" s="1829">
        <f>'7'!CT68</f>
        <v>21.692939151763195</v>
      </c>
      <c r="AM36" s="1829">
        <f>'7'!CU68</f>
        <v>46.909735699092224</v>
      </c>
      <c r="AN36" s="1829">
        <f>'7'!CV68</f>
        <v>25.243079207781513</v>
      </c>
      <c r="AO36" s="1829">
        <f>'7'!CW68</f>
        <v>61.244170010415381</v>
      </c>
      <c r="AP36" s="1829">
        <f>'7'!CX68</f>
        <v>22</v>
      </c>
      <c r="AQ36" s="1829">
        <f>'7'!CY68</f>
        <v>7280.4412502310388</v>
      </c>
      <c r="AR36" s="1829">
        <f>'7'!CZ68</f>
        <v>1947.1972563986692</v>
      </c>
      <c r="AS36" s="1829">
        <f>'7'!DA68</f>
        <v>320.35618247317223</v>
      </c>
      <c r="AT36" s="1829">
        <f>'7'!DB68</f>
        <v>295.05416359121426</v>
      </c>
      <c r="AU36" s="1829">
        <f>'7'!DC68</f>
        <v>415.64279736361453</v>
      </c>
      <c r="AV36" s="1829">
        <f>'7'!DD68</f>
        <v>318.21951548393952</v>
      </c>
      <c r="AW36" s="1829">
        <f>'7'!DE68</f>
        <v>331.18449522360243</v>
      </c>
      <c r="AX36" s="1829">
        <f>'7'!DF68</f>
        <v>174.53136903946518</v>
      </c>
      <c r="AY36" s="1829">
        <f>'7'!DG68</f>
        <v>21.658669918009728</v>
      </c>
      <c r="AZ36" s="1829">
        <f>'7'!DH68</f>
        <v>17.128980216701226</v>
      </c>
      <c r="BA36" s="1829">
        <f>'7'!DI68</f>
        <v>14.651356752560567</v>
      </c>
      <c r="BB36" s="1829">
        <f>'7'!DJ68</f>
        <v>60.037706113674112</v>
      </c>
      <c r="BC36" s="1829">
        <f>'7'!DK68</f>
        <v>12.938243213115847</v>
      </c>
      <c r="BD36" s="1829">
        <f>'7'!DL68</f>
        <v>14.542016798021507</v>
      </c>
      <c r="BE36" s="1829">
        <f>'7'!DM68</f>
        <v>31.866323490955793</v>
      </c>
      <c r="BF36" s="1829">
        <f>'7'!DN68</f>
        <v>2.7080725364264175</v>
      </c>
      <c r="BG36" s="1829">
        <f>'7'!DO68</f>
        <v>166.20873322358003</v>
      </c>
      <c r="BH36" s="1829">
        <f>'7'!DP68</f>
        <v>5333.2439938323705</v>
      </c>
      <c r="BI36" s="1829">
        <f>'7'!DQ68</f>
        <v>2158.9880239392742</v>
      </c>
      <c r="BJ36" s="1829">
        <f>'7'!DR68</f>
        <v>403.26612998033835</v>
      </c>
      <c r="BK36" s="1829">
        <f>'7'!DS68</f>
        <v>319.29211459810176</v>
      </c>
      <c r="BL36" s="1829">
        <f>'7'!DT68</f>
        <v>2472.8493510255093</v>
      </c>
      <c r="BM36" s="1829">
        <f>'7'!DU68</f>
        <v>0</v>
      </c>
      <c r="BN36" s="1829">
        <f>'7'!DV68</f>
        <v>0</v>
      </c>
    </row>
    <row r="37" spans="1:66" ht="14.45" customHeight="1">
      <c r="A37" s="312"/>
      <c r="B37" s="315" t="s">
        <v>3512</v>
      </c>
      <c r="C37" s="312"/>
      <c r="D37" s="1197"/>
      <c r="E37" s="2867">
        <f>'7'!BQ69</f>
        <v>18053.123299397059</v>
      </c>
      <c r="F37" s="2867">
        <f>'7'!BR69</f>
        <v>11343.339623309386</v>
      </c>
      <c r="G37" s="2867">
        <f>'7'!BS69</f>
        <v>1618.8461489395654</v>
      </c>
      <c r="H37" s="2867">
        <f>'7'!BT69</f>
        <v>7524.2659527735659</v>
      </c>
      <c r="I37" s="2867">
        <f>'7'!BU69</f>
        <v>302.18363608252486</v>
      </c>
      <c r="J37" s="2867">
        <f>'7'!BV69</f>
        <v>191.51528210983696</v>
      </c>
      <c r="K37" s="2867">
        <f>'7'!BW69</f>
        <v>17.953177257511221</v>
      </c>
      <c r="L37" s="2867">
        <f>'7'!BX69</f>
        <v>0</v>
      </c>
      <c r="M37" s="2867">
        <f>'7'!BY69</f>
        <v>0</v>
      </c>
      <c r="N37" s="2867">
        <f>'7'!BZ69</f>
        <v>15.340956340956341</v>
      </c>
      <c r="O37" s="2867">
        <f>'7'!CA69</f>
        <v>0</v>
      </c>
      <c r="P37" s="2867">
        <f>'7'!CB69</f>
        <v>46.07692307692308</v>
      </c>
      <c r="Q37" s="2867">
        <f>'7'!CC69</f>
        <v>0</v>
      </c>
      <c r="R37" s="2867">
        <f>'7'!CD69</f>
        <v>1</v>
      </c>
      <c r="S37" s="2867">
        <f>'7'!CE69</f>
        <v>1</v>
      </c>
      <c r="T37" s="2867">
        <f>'7'!CF69</f>
        <v>0</v>
      </c>
      <c r="U37" s="2867">
        <f>'7'!CG69</f>
        <v>7</v>
      </c>
      <c r="V37" s="2867">
        <f>'7'!CH69</f>
        <v>13</v>
      </c>
      <c r="W37" s="2867">
        <f>'7'!CI69</f>
        <v>9.2972972972972983</v>
      </c>
      <c r="X37" s="2867">
        <f>'7'!CJ69</f>
        <v>1406.0908670904107</v>
      </c>
      <c r="Y37" s="2867">
        <f>'7'!CK69</f>
        <v>5815.9914496006322</v>
      </c>
      <c r="Z37" s="2867">
        <f>'7'!CL69</f>
        <v>2200.2275215962522</v>
      </c>
      <c r="AA37" s="312"/>
      <c r="AB37" s="315" t="s">
        <v>3513</v>
      </c>
      <c r="AC37" s="312"/>
      <c r="AD37" s="1197"/>
      <c r="AE37" s="1829">
        <f>'7'!CM69</f>
        <v>6709.7836760876744</v>
      </c>
      <c r="AF37" s="1829">
        <f>'7'!CN69</f>
        <v>861.12033959004862</v>
      </c>
      <c r="AG37" s="1829">
        <f>'7'!CO69</f>
        <v>100.80741318003049</v>
      </c>
      <c r="AH37" s="1829">
        <f>'7'!CP69</f>
        <v>81.158764531381834</v>
      </c>
      <c r="AI37" s="1829">
        <f>'7'!CQ69</f>
        <v>143.97165434427166</v>
      </c>
      <c r="AJ37" s="1829">
        <f>'7'!CR69</f>
        <v>151.40271039998731</v>
      </c>
      <c r="AK37" s="1829">
        <f>'7'!CS69</f>
        <v>103.41963409658536</v>
      </c>
      <c r="AL37" s="1829">
        <f>'7'!CT69</f>
        <v>59.851072223689528</v>
      </c>
      <c r="AM37" s="1829">
        <f>'7'!CU69</f>
        <v>60.7873257846027</v>
      </c>
      <c r="AN37" s="1829">
        <f>'7'!CV69</f>
        <v>82.510115882733189</v>
      </c>
      <c r="AO37" s="1829">
        <f>'7'!CW69</f>
        <v>68.774149146766447</v>
      </c>
      <c r="AP37" s="1829">
        <f>'7'!CX69</f>
        <v>25.4375</v>
      </c>
      <c r="AQ37" s="1829">
        <f>'7'!CY69</f>
        <v>5848.6633364976251</v>
      </c>
      <c r="AR37" s="1829">
        <f>'7'!CZ69</f>
        <v>1633.8753562863649</v>
      </c>
      <c r="AS37" s="1829">
        <f>'7'!DA69</f>
        <v>178.25323292283798</v>
      </c>
      <c r="AT37" s="1829">
        <f>'7'!DB69</f>
        <v>192.30077296989862</v>
      </c>
      <c r="AU37" s="1829">
        <f>'7'!DC69</f>
        <v>363.92587402433043</v>
      </c>
      <c r="AV37" s="1829">
        <f>'7'!DD69</f>
        <v>150.12885774398978</v>
      </c>
      <c r="AW37" s="1829">
        <f>'7'!DE69</f>
        <v>289.21593038845663</v>
      </c>
      <c r="AX37" s="1829">
        <f>'7'!DF69</f>
        <v>301.6342847849308</v>
      </c>
      <c r="AY37" s="1829">
        <f>'7'!DG69</f>
        <v>14.384615384615385</v>
      </c>
      <c r="AZ37" s="1829">
        <f>'7'!DH69</f>
        <v>3</v>
      </c>
      <c r="BA37" s="1829">
        <f>'7'!DI69</f>
        <v>11.648648648648649</v>
      </c>
      <c r="BB37" s="1829">
        <f>'7'!DJ69</f>
        <v>189.69150253781459</v>
      </c>
      <c r="BC37" s="1829">
        <f>'7'!DK69</f>
        <v>2</v>
      </c>
      <c r="BD37" s="1829">
        <f>'7'!DL69</f>
        <v>8.6486486486486491</v>
      </c>
      <c r="BE37" s="1829">
        <f>'7'!DM69</f>
        <v>65.260869565203535</v>
      </c>
      <c r="BF37" s="1829">
        <f>'7'!DN69</f>
        <v>8</v>
      </c>
      <c r="BG37" s="1829">
        <f>'7'!DO69</f>
        <v>314.13043478244231</v>
      </c>
      <c r="BH37" s="1829">
        <f>'7'!DP69</f>
        <v>4214.7879802112602</v>
      </c>
      <c r="BI37" s="1829">
        <f>'7'!DQ69</f>
        <v>2389.0623246241948</v>
      </c>
      <c r="BJ37" s="1829">
        <f>'7'!DR69</f>
        <v>277.45781532900173</v>
      </c>
      <c r="BK37" s="1829">
        <f>'7'!DS69</f>
        <v>170.5326016558304</v>
      </c>
      <c r="BL37" s="1829">
        <f>'7'!DT69</f>
        <v>1387.7352386022342</v>
      </c>
      <c r="BM37" s="1829">
        <f>'7'!DU69</f>
        <v>0</v>
      </c>
      <c r="BN37" s="1829">
        <f>'7'!DV69</f>
        <v>0</v>
      </c>
    </row>
    <row r="38" spans="1:66" ht="14.45" customHeight="1">
      <c r="A38" s="312"/>
      <c r="B38" s="315" t="s">
        <v>2980</v>
      </c>
      <c r="C38" s="312"/>
      <c r="D38" s="1197"/>
      <c r="E38" s="2867">
        <f>'7'!BQ70</f>
        <v>28561.092209850354</v>
      </c>
      <c r="F38" s="2867">
        <f>'7'!BR70</f>
        <v>19066.855203615123</v>
      </c>
      <c r="G38" s="2867">
        <f>'7'!BS70</f>
        <v>3152.2223309277201</v>
      </c>
      <c r="H38" s="2867">
        <f>'7'!BT70</f>
        <v>12358.124617827425</v>
      </c>
      <c r="I38" s="2867">
        <f>'7'!BU70</f>
        <v>306.12535159582592</v>
      </c>
      <c r="J38" s="2867">
        <f>'7'!BV70</f>
        <v>181.69096245556395</v>
      </c>
      <c r="K38" s="2867">
        <f>'7'!BW70</f>
        <v>22.76923076923077</v>
      </c>
      <c r="L38" s="2867">
        <f>'7'!BX70</f>
        <v>0</v>
      </c>
      <c r="M38" s="2867">
        <f>'7'!BY70</f>
        <v>0</v>
      </c>
      <c r="N38" s="2867">
        <f>'7'!BZ70</f>
        <v>27</v>
      </c>
      <c r="O38" s="2867">
        <f>'7'!CA70</f>
        <v>0</v>
      </c>
      <c r="P38" s="2867">
        <f>'7'!CB70</f>
        <v>25.07692307692308</v>
      </c>
      <c r="Q38" s="2867">
        <f>'7'!CC70</f>
        <v>0</v>
      </c>
      <c r="R38" s="2867">
        <f>'7'!CD70</f>
        <v>0</v>
      </c>
      <c r="S38" s="2867">
        <f>'7'!CE70</f>
        <v>28</v>
      </c>
      <c r="T38" s="2867">
        <f>'7'!CF70</f>
        <v>0</v>
      </c>
      <c r="U38" s="2867">
        <f>'7'!CG70</f>
        <v>4</v>
      </c>
      <c r="V38" s="2867">
        <f>'7'!CH70</f>
        <v>16</v>
      </c>
      <c r="W38" s="2867">
        <f>'7'!CI70</f>
        <v>3.5882352941081561</v>
      </c>
      <c r="X38" s="2867">
        <f>'7'!CJ70</f>
        <v>1021.1962822548496</v>
      </c>
      <c r="Y38" s="2867">
        <f>'7'!CK70</f>
        <v>11030.802983976748</v>
      </c>
      <c r="Z38" s="2867">
        <f>'7'!CL70</f>
        <v>3556.5082548599812</v>
      </c>
      <c r="AA38" s="312"/>
      <c r="AB38" s="315" t="s">
        <v>3514</v>
      </c>
      <c r="AC38" s="312"/>
      <c r="AD38" s="1197"/>
      <c r="AE38" s="1829">
        <f>'7'!CM70</f>
        <v>9494.2370062352311</v>
      </c>
      <c r="AF38" s="1829">
        <f>'7'!CN70</f>
        <v>1479.3688394274068</v>
      </c>
      <c r="AG38" s="1829">
        <f>'7'!CO70</f>
        <v>78.105662223280802</v>
      </c>
      <c r="AH38" s="1829">
        <f>'7'!CP70</f>
        <v>141.06200317962177</v>
      </c>
      <c r="AI38" s="1829">
        <f>'7'!CQ70</f>
        <v>28.764705882324471</v>
      </c>
      <c r="AJ38" s="1829">
        <f>'7'!CR70</f>
        <v>76.062003179621755</v>
      </c>
      <c r="AK38" s="1829">
        <f>'7'!CS70</f>
        <v>243.93102604864464</v>
      </c>
      <c r="AL38" s="1829">
        <f>'7'!CT70</f>
        <v>23.457013574632164</v>
      </c>
      <c r="AM38" s="1829">
        <f>'7'!CU70</f>
        <v>14.45701357463216</v>
      </c>
      <c r="AN38" s="1829">
        <f>'7'!CV70</f>
        <v>102.76470588232446</v>
      </c>
      <c r="AO38" s="1829">
        <f>'7'!CW70</f>
        <v>35.764705882324471</v>
      </c>
      <c r="AP38" s="1829">
        <f>'7'!CX70</f>
        <v>776</v>
      </c>
      <c r="AQ38" s="1829">
        <f>'7'!CY70</f>
        <v>8014.8681668078243</v>
      </c>
      <c r="AR38" s="1829">
        <f>'7'!CZ70</f>
        <v>1645.7546777546777</v>
      </c>
      <c r="AS38" s="1829">
        <f>'7'!DA70</f>
        <v>355.0893970893971</v>
      </c>
      <c r="AT38" s="1829">
        <f>'7'!DB70</f>
        <v>349.68191268191265</v>
      </c>
      <c r="AU38" s="1829">
        <f>'7'!DC70</f>
        <v>505.74220374220374</v>
      </c>
      <c r="AV38" s="1829">
        <f>'7'!DD70</f>
        <v>140.49896049896051</v>
      </c>
      <c r="AW38" s="1829">
        <f>'7'!DE70</f>
        <v>111.35758835758836</v>
      </c>
      <c r="AX38" s="1829">
        <f>'7'!DF70</f>
        <v>198.38461538461539</v>
      </c>
      <c r="AY38" s="1829">
        <f>'7'!DG70</f>
        <v>47</v>
      </c>
      <c r="AZ38" s="1829">
        <f>'7'!DH70</f>
        <v>24</v>
      </c>
      <c r="BA38" s="1829">
        <f>'7'!DI70</f>
        <v>27</v>
      </c>
      <c r="BB38" s="1829">
        <f>'7'!DJ70</f>
        <v>52.692307692307693</v>
      </c>
      <c r="BC38" s="1829">
        <f>'7'!DK70</f>
        <v>17</v>
      </c>
      <c r="BD38" s="1829">
        <f>'7'!DL70</f>
        <v>11</v>
      </c>
      <c r="BE38" s="1829">
        <f>'7'!DM70</f>
        <v>40.692307692307693</v>
      </c>
      <c r="BF38" s="1829">
        <f>'7'!DN70</f>
        <v>3</v>
      </c>
      <c r="BG38" s="1829">
        <f>'7'!DO70</f>
        <v>95</v>
      </c>
      <c r="BH38" s="1829">
        <f>'7'!DP70</f>
        <v>6369.1134890531466</v>
      </c>
      <c r="BI38" s="1829">
        <f>'7'!DQ70</f>
        <v>2467.891402714894</v>
      </c>
      <c r="BJ38" s="1829">
        <f>'7'!DR70</f>
        <v>140.29888712237857</v>
      </c>
      <c r="BK38" s="1829">
        <f>'7'!DS70</f>
        <v>173.90840161427448</v>
      </c>
      <c r="BL38" s="1829">
        <f>'7'!DT70</f>
        <v>3838.0147976016001</v>
      </c>
      <c r="BM38" s="1829">
        <f>'7'!DU70</f>
        <v>0</v>
      </c>
      <c r="BN38" s="1829">
        <f>'7'!DV70</f>
        <v>0</v>
      </c>
    </row>
    <row r="39" spans="1:66" ht="14.45" customHeight="1">
      <c r="A39" s="3228" t="s">
        <v>1828</v>
      </c>
      <c r="B39" s="3228"/>
      <c r="C39" s="3228"/>
      <c r="D39" s="1194"/>
      <c r="E39" s="2867"/>
      <c r="F39" s="2867"/>
      <c r="G39" s="2867"/>
      <c r="H39" s="2867"/>
      <c r="I39" s="2867"/>
      <c r="J39" s="2867"/>
      <c r="K39" s="2867"/>
      <c r="L39" s="2867"/>
      <c r="M39" s="2867"/>
      <c r="N39" s="2867"/>
      <c r="O39" s="2867"/>
      <c r="P39" s="2867"/>
      <c r="Q39" s="2867"/>
      <c r="R39" s="2867"/>
      <c r="S39" s="2867"/>
      <c r="T39" s="2867"/>
      <c r="U39" s="2867"/>
      <c r="V39" s="2867"/>
      <c r="W39" s="2867"/>
      <c r="X39" s="2867"/>
      <c r="Y39" s="2867"/>
      <c r="Z39" s="2867"/>
      <c r="AA39" s="3228" t="s">
        <v>1829</v>
      </c>
      <c r="AB39" s="3228"/>
      <c r="AC39" s="3228"/>
      <c r="AD39" s="1194"/>
      <c r="AE39" s="1829"/>
      <c r="AF39" s="1829"/>
      <c r="AG39" s="1829"/>
      <c r="AH39" s="1829"/>
      <c r="AI39" s="1829"/>
      <c r="AJ39" s="1829"/>
      <c r="AK39" s="1829"/>
      <c r="AL39" s="1829"/>
      <c r="AM39" s="1829"/>
      <c r="AN39" s="1829"/>
      <c r="AO39" s="1829"/>
      <c r="AP39" s="1829"/>
      <c r="AQ39" s="1829"/>
      <c r="AR39" s="1829"/>
      <c r="AS39" s="1829"/>
      <c r="AT39" s="1829"/>
      <c r="AU39" s="1829"/>
      <c r="AV39" s="1829"/>
      <c r="AW39" s="1829"/>
      <c r="AX39" s="1829"/>
      <c r="AY39" s="1829"/>
      <c r="AZ39" s="1829"/>
      <c r="BA39" s="1829"/>
      <c r="BB39" s="1829"/>
      <c r="BC39" s="1829"/>
      <c r="BD39" s="1829"/>
      <c r="BE39" s="1829"/>
      <c r="BF39" s="1829"/>
      <c r="BG39" s="1829"/>
      <c r="BH39" s="1829"/>
      <c r="BI39" s="1829"/>
      <c r="BJ39" s="1829"/>
      <c r="BK39" s="1829"/>
      <c r="BL39" s="1829"/>
      <c r="BM39" s="1829"/>
      <c r="BN39" s="1829"/>
    </row>
    <row r="40" spans="1:66" ht="14.45" customHeight="1">
      <c r="A40" s="318"/>
      <c r="B40" s="315" t="s">
        <v>2851</v>
      </c>
      <c r="C40" s="318"/>
      <c r="D40" s="1194"/>
      <c r="E40" s="2867">
        <f>'7'!BQ71</f>
        <v>15234.385598347857</v>
      </c>
      <c r="F40" s="2867">
        <f>'7'!BR71</f>
        <v>9380.7771493698747</v>
      </c>
      <c r="G40" s="2867">
        <f>'7'!BS71</f>
        <v>3535.6998604028836</v>
      </c>
      <c r="H40" s="2867">
        <f>'7'!BT71</f>
        <v>3844.6099014051861</v>
      </c>
      <c r="I40" s="2867">
        <f>'7'!BU71</f>
        <v>1364.6950675692701</v>
      </c>
      <c r="J40" s="2867">
        <f>'7'!BV71</f>
        <v>893.53704535658449</v>
      </c>
      <c r="K40" s="2867">
        <f>'7'!BW71</f>
        <v>14.313374483420391</v>
      </c>
      <c r="L40" s="2867">
        <f>'7'!BX71</f>
        <v>0</v>
      </c>
      <c r="M40" s="2867">
        <f>'7'!BY71</f>
        <v>27.926678708748852</v>
      </c>
      <c r="N40" s="2867">
        <f>'7'!BZ71</f>
        <v>119.86100324083813</v>
      </c>
      <c r="O40" s="2867">
        <f>'7'!CA71</f>
        <v>0</v>
      </c>
      <c r="P40" s="2867">
        <f>'7'!CB71</f>
        <v>59.776763673440364</v>
      </c>
      <c r="Q40" s="2867">
        <f>'7'!CC71</f>
        <v>1</v>
      </c>
      <c r="R40" s="2867">
        <f>'7'!CD71</f>
        <v>0</v>
      </c>
      <c r="S40" s="2867">
        <f>'7'!CE71</f>
        <v>3</v>
      </c>
      <c r="T40" s="2867">
        <f>'7'!CF71</f>
        <v>1</v>
      </c>
      <c r="U40" s="2867">
        <f>'7'!CG71</f>
        <v>1</v>
      </c>
      <c r="V40" s="2867">
        <f>'7'!CH71</f>
        <v>34.639890615627195</v>
      </c>
      <c r="W40" s="2867">
        <f>'7'!CI71</f>
        <v>208.6403114906102</v>
      </c>
      <c r="X40" s="2867">
        <f>'7'!CJ71</f>
        <v>1532.7405761304815</v>
      </c>
      <c r="Y40" s="2867">
        <f>'7'!CK71</f>
        <v>947.17425770543446</v>
      </c>
      <c r="Z40" s="2867">
        <f>'7'!CL71</f>
        <v>2000.467387561808</v>
      </c>
      <c r="AA40" s="318"/>
      <c r="AB40" s="315" t="s">
        <v>2981</v>
      </c>
      <c r="AC40" s="318"/>
      <c r="AD40" s="1194"/>
      <c r="AE40" s="1829">
        <f>'7'!CM71</f>
        <v>4253.4072546367934</v>
      </c>
      <c r="AF40" s="1829">
        <f>'7'!CN71</f>
        <v>712.66764940101007</v>
      </c>
      <c r="AG40" s="1829">
        <f>'7'!CO71</f>
        <v>307.16814822724774</v>
      </c>
      <c r="AH40" s="1829">
        <f>'7'!CP71</f>
        <v>137.33820106807252</v>
      </c>
      <c r="AI40" s="1829">
        <f>'7'!CQ71</f>
        <v>113.58029147052514</v>
      </c>
      <c r="AJ40" s="1829">
        <f>'7'!CR71</f>
        <v>27.570999685246896</v>
      </c>
      <c r="AK40" s="1829">
        <f>'7'!CS71</f>
        <v>18.059234979341042</v>
      </c>
      <c r="AL40" s="1829">
        <f>'7'!CT71</f>
        <v>41.31405105782099</v>
      </c>
      <c r="AM40" s="1829">
        <f>'7'!CU71</f>
        <v>2.4000000000203388</v>
      </c>
      <c r="AN40" s="1829">
        <f>'7'!CV71</f>
        <v>3.5434782608626381</v>
      </c>
      <c r="AO40" s="1829">
        <f>'7'!CW71</f>
        <v>56.693244651872632</v>
      </c>
      <c r="AP40" s="1829">
        <f>'7'!CX71</f>
        <v>5</v>
      </c>
      <c r="AQ40" s="1829">
        <f>'7'!CY71</f>
        <v>3540.7396052357831</v>
      </c>
      <c r="AR40" s="1829">
        <f>'7'!CZ71</f>
        <v>1553.252620731665</v>
      </c>
      <c r="AS40" s="1829">
        <f>'7'!DA71</f>
        <v>322.77869268501752</v>
      </c>
      <c r="AT40" s="1829">
        <f>'7'!DB71</f>
        <v>371.40176860057915</v>
      </c>
      <c r="AU40" s="1829">
        <f>'7'!DC71</f>
        <v>299.68158903400041</v>
      </c>
      <c r="AV40" s="1829">
        <f>'7'!DD71</f>
        <v>387.92210113313701</v>
      </c>
      <c r="AW40" s="1829">
        <f>'7'!DE71</f>
        <v>212.85904411046306</v>
      </c>
      <c r="AX40" s="1829">
        <f>'7'!DF71</f>
        <v>125.5994161966474</v>
      </c>
      <c r="AY40" s="1829">
        <f>'7'!DG71</f>
        <v>43.427215472684971</v>
      </c>
      <c r="AZ40" s="1829">
        <f>'7'!DH71</f>
        <v>37.060606060616166</v>
      </c>
      <c r="BA40" s="1829">
        <f>'7'!DI71</f>
        <v>16.333333333328483</v>
      </c>
      <c r="BB40" s="1829">
        <f>'7'!DJ71</f>
        <v>72.886063399994029</v>
      </c>
      <c r="BC40" s="1829">
        <f>'7'!DK71</f>
        <v>0</v>
      </c>
      <c r="BD40" s="1829">
        <f>'7'!DL71</f>
        <v>26.646336222814874</v>
      </c>
      <c r="BE40" s="1829">
        <f>'7'!DM71</f>
        <v>61.370853922601</v>
      </c>
      <c r="BF40" s="1829">
        <f>'7'!DN71</f>
        <v>0</v>
      </c>
      <c r="BG40" s="1829">
        <f>'7'!DO71</f>
        <v>15.100000000014012</v>
      </c>
      <c r="BH40" s="1829">
        <f>'7'!DP71</f>
        <v>1987.4869845041173</v>
      </c>
      <c r="BI40" s="1829">
        <f>'7'!DQ71</f>
        <v>1245.0674359171192</v>
      </c>
      <c r="BJ40" s="1829">
        <f>'7'!DR71</f>
        <v>228.02021914141585</v>
      </c>
      <c r="BK40" s="1829">
        <f>'7'!DS71</f>
        <v>185.44611126626853</v>
      </c>
      <c r="BL40" s="1829">
        <f>'7'!DT71</f>
        <v>558.13765627570376</v>
      </c>
      <c r="BM40" s="1829">
        <f>'7'!DU71</f>
        <v>8.4363284418738029</v>
      </c>
      <c r="BN40" s="1829">
        <f>'7'!DV71</f>
        <v>1600.2011943411919</v>
      </c>
    </row>
    <row r="41" spans="1:66" ht="14.45" customHeight="1">
      <c r="A41" s="318"/>
      <c r="B41" s="315" t="s">
        <v>2852</v>
      </c>
      <c r="C41" s="318"/>
      <c r="D41" s="1194"/>
      <c r="E41" s="2867">
        <f>'7'!BQ72</f>
        <v>9015.0785202123498</v>
      </c>
      <c r="F41" s="2867">
        <f>'7'!BR72</f>
        <v>5375.7122494077248</v>
      </c>
      <c r="G41" s="2867">
        <f>'7'!BS72</f>
        <v>1828.7488249105315</v>
      </c>
      <c r="H41" s="2867">
        <f>'7'!BT72</f>
        <v>2226.0940979983202</v>
      </c>
      <c r="I41" s="2867">
        <f>'7'!BU72</f>
        <v>740.01329058137219</v>
      </c>
      <c r="J41" s="2867">
        <f>'7'!BV72</f>
        <v>461.98188970702455</v>
      </c>
      <c r="K41" s="2867">
        <f>'7'!BW72</f>
        <v>19.962149876077284</v>
      </c>
      <c r="L41" s="2867">
        <f>'7'!BX72</f>
        <v>1</v>
      </c>
      <c r="M41" s="2867">
        <f>'7'!BY72</f>
        <v>21.816045511899549</v>
      </c>
      <c r="N41" s="2867">
        <f>'7'!BZ72</f>
        <v>36.949574912821369</v>
      </c>
      <c r="O41" s="2867">
        <f>'7'!CA72</f>
        <v>1</v>
      </c>
      <c r="P41" s="2867">
        <f>'7'!CB72</f>
        <v>42.144752070290608</v>
      </c>
      <c r="Q41" s="2867">
        <f>'7'!CC72</f>
        <v>0</v>
      </c>
      <c r="R41" s="2867">
        <f>'7'!CD72</f>
        <v>0</v>
      </c>
      <c r="S41" s="2867">
        <f>'7'!CE72</f>
        <v>0</v>
      </c>
      <c r="T41" s="2867">
        <f>'7'!CF72</f>
        <v>0</v>
      </c>
      <c r="U41" s="2867">
        <f>'7'!CG72</f>
        <v>3</v>
      </c>
      <c r="V41" s="2867">
        <f>'7'!CH72</f>
        <v>3</v>
      </c>
      <c r="W41" s="2867">
        <f>'7'!CI72</f>
        <v>149.15887850325851</v>
      </c>
      <c r="X41" s="2867">
        <f>'7'!CJ72</f>
        <v>794.65680748870636</v>
      </c>
      <c r="Y41" s="2867">
        <f>'7'!CK72</f>
        <v>691.4239999282413</v>
      </c>
      <c r="Z41" s="2867">
        <f>'7'!CL72</f>
        <v>1320.8693264988758</v>
      </c>
      <c r="AA41" s="318"/>
      <c r="AB41" s="315" t="s">
        <v>2852</v>
      </c>
      <c r="AC41" s="318"/>
      <c r="AD41" s="1194"/>
      <c r="AE41" s="1829">
        <f>'7'!CM72</f>
        <v>3197.5215371609379</v>
      </c>
      <c r="AF41" s="1829">
        <f>'7'!CN72</f>
        <v>385.80830892534914</v>
      </c>
      <c r="AG41" s="1829">
        <f>'7'!CO72</f>
        <v>143.63102115512447</v>
      </c>
      <c r="AH41" s="1829">
        <f>'7'!CP72</f>
        <v>85.961812767714846</v>
      </c>
      <c r="AI41" s="1829">
        <f>'7'!CQ72</f>
        <v>62.531056942818452</v>
      </c>
      <c r="AJ41" s="1829">
        <f>'7'!CR72</f>
        <v>21.315482536430469</v>
      </c>
      <c r="AK41" s="1829">
        <f>'7'!CS72</f>
        <v>62.32666352890746</v>
      </c>
      <c r="AL41" s="1829">
        <f>'7'!CT72</f>
        <v>17.919256121336129</v>
      </c>
      <c r="AM41" s="1829">
        <f>'7'!CU72</f>
        <v>0</v>
      </c>
      <c r="AN41" s="1829">
        <f>'7'!CV72</f>
        <v>34.100000000004982</v>
      </c>
      <c r="AO41" s="1829">
        <f>'7'!CW72</f>
        <v>40.602645502634914</v>
      </c>
      <c r="AP41" s="1829">
        <f>'7'!CX72</f>
        <v>2</v>
      </c>
      <c r="AQ41" s="1829">
        <f>'7'!CY72</f>
        <v>2811.7132282355883</v>
      </c>
      <c r="AR41" s="1829">
        <f>'7'!CZ72</f>
        <v>1451.7290248313554</v>
      </c>
      <c r="AS41" s="1829">
        <f>'7'!DA72</f>
        <v>257.60800833837334</v>
      </c>
      <c r="AT41" s="1829">
        <f>'7'!DB72</f>
        <v>263.18953599156328</v>
      </c>
      <c r="AU41" s="1829">
        <f>'7'!DC72</f>
        <v>317.51318854711656</v>
      </c>
      <c r="AV41" s="1829">
        <f>'7'!DD72</f>
        <v>234.18172639144774</v>
      </c>
      <c r="AW41" s="1829">
        <f>'7'!DE72</f>
        <v>109.38846115554269</v>
      </c>
      <c r="AX41" s="1829">
        <f>'7'!DF72</f>
        <v>314.83828706939346</v>
      </c>
      <c r="AY41" s="1829">
        <f>'7'!DG72</f>
        <v>36.814814814804464</v>
      </c>
      <c r="AZ41" s="1829">
        <f>'7'!DH72</f>
        <v>34.571428571419794</v>
      </c>
      <c r="BA41" s="1829">
        <f>'7'!DI72</f>
        <v>71.459167205025295</v>
      </c>
      <c r="BB41" s="1829">
        <f>'7'!DJ72</f>
        <v>146.53562223144891</v>
      </c>
      <c r="BC41" s="1829">
        <f>'7'!DK72</f>
        <v>24.578947368387357</v>
      </c>
      <c r="BD41" s="1829">
        <f>'7'!DL72</f>
        <v>17.285714285709897</v>
      </c>
      <c r="BE41" s="1829">
        <f>'7'!DM72</f>
        <v>2</v>
      </c>
      <c r="BF41" s="1829">
        <f>'7'!DN72</f>
        <v>0</v>
      </c>
      <c r="BG41" s="1829">
        <f>'7'!DO72</f>
        <v>13</v>
      </c>
      <c r="BH41" s="1829">
        <f>'7'!DP72</f>
        <v>1359.9842034042329</v>
      </c>
      <c r="BI41" s="1829">
        <f>'7'!DQ72</f>
        <v>762.25274787694457</v>
      </c>
      <c r="BJ41" s="1829">
        <f>'7'!DR72</f>
        <v>133.63567215865069</v>
      </c>
      <c r="BK41" s="1829">
        <f>'7'!DS72</f>
        <v>111.1671909700363</v>
      </c>
      <c r="BL41" s="1829">
        <f>'7'!DT72</f>
        <v>435.66423585532249</v>
      </c>
      <c r="BM41" s="1829">
        <f>'7'!DU72</f>
        <v>0</v>
      </c>
      <c r="BN41" s="1829">
        <f>'7'!DV72</f>
        <v>441.84473364368421</v>
      </c>
    </row>
    <row r="42" spans="1:66" ht="14.45" customHeight="1">
      <c r="A42" s="318"/>
      <c r="B42" s="315" t="s">
        <v>2882</v>
      </c>
      <c r="C42" s="318"/>
      <c r="D42" s="1194"/>
      <c r="E42" s="2867">
        <f>'7'!BQ73</f>
        <v>17258.4426079029</v>
      </c>
      <c r="F42" s="2867">
        <f>'7'!BR73</f>
        <v>9705.9027232746084</v>
      </c>
      <c r="G42" s="2867">
        <f>'7'!BS73</f>
        <v>2766.5677163629271</v>
      </c>
      <c r="H42" s="2867">
        <f>'7'!BT73</f>
        <v>3920.6540557186081</v>
      </c>
      <c r="I42" s="2867">
        <f>'7'!BU73</f>
        <v>1176.8571985707285</v>
      </c>
      <c r="J42" s="2867">
        <f>'7'!BV73</f>
        <v>761.24016952193699</v>
      </c>
      <c r="K42" s="2867">
        <f>'7'!BW73</f>
        <v>54.467279152378957</v>
      </c>
      <c r="L42" s="2867">
        <f>'7'!BX73</f>
        <v>0</v>
      </c>
      <c r="M42" s="2867">
        <f>'7'!BY73</f>
        <v>42.898030669416968</v>
      </c>
      <c r="N42" s="2867">
        <f>'7'!BZ73</f>
        <v>81.364383748590654</v>
      </c>
      <c r="O42" s="2867">
        <f>'7'!CA73</f>
        <v>0</v>
      </c>
      <c r="P42" s="2867">
        <f>'7'!CB73</f>
        <v>42.255978260880084</v>
      </c>
      <c r="Q42" s="2867">
        <f>'7'!CC73</f>
        <v>0</v>
      </c>
      <c r="R42" s="2867">
        <f>'7'!CD73</f>
        <v>2</v>
      </c>
      <c r="S42" s="2867">
        <f>'7'!CE73</f>
        <v>0</v>
      </c>
      <c r="T42" s="2867">
        <f>'7'!CF73</f>
        <v>1</v>
      </c>
      <c r="U42" s="2867">
        <f>'7'!CG73</f>
        <v>2</v>
      </c>
      <c r="V42" s="2867">
        <f>'7'!CH73</f>
        <v>13.430294758648639</v>
      </c>
      <c r="W42" s="2867">
        <f>'7'!CI73</f>
        <v>176.20106245887641</v>
      </c>
      <c r="X42" s="2867">
        <f>'7'!CJ73</f>
        <v>1454.3066229903543</v>
      </c>
      <c r="Y42" s="2867">
        <f>'7'!CK73</f>
        <v>1289.4902341575244</v>
      </c>
      <c r="Z42" s="2867">
        <f>'7'!CL73</f>
        <v>3018.6809511930815</v>
      </c>
      <c r="AA42" s="318"/>
      <c r="AB42" s="315" t="s">
        <v>2983</v>
      </c>
      <c r="AC42" s="318"/>
      <c r="AD42" s="1194"/>
      <c r="AE42" s="1829">
        <f>'7'!CM73</f>
        <v>7240.6932085995322</v>
      </c>
      <c r="AF42" s="1829">
        <f>'7'!CN73</f>
        <v>890.40952551844907</v>
      </c>
      <c r="AG42" s="1829">
        <f>'7'!CO73</f>
        <v>135.03783824443903</v>
      </c>
      <c r="AH42" s="1829">
        <f>'7'!CP73</f>
        <v>211.07264094301888</v>
      </c>
      <c r="AI42" s="1829">
        <f>'7'!CQ73</f>
        <v>141.55732975349721</v>
      </c>
      <c r="AJ42" s="1829">
        <f>'7'!CR73</f>
        <v>153.92464341911005</v>
      </c>
      <c r="AK42" s="1829">
        <f>'7'!CS73</f>
        <v>144.70631332432743</v>
      </c>
      <c r="AL42" s="1829">
        <f>'7'!CT73</f>
        <v>52.665335957581064</v>
      </c>
      <c r="AM42" s="1829">
        <f>'7'!CU73</f>
        <v>63.132935401147137</v>
      </c>
      <c r="AN42" s="1829">
        <f>'7'!CV73</f>
        <v>31.933333333370229</v>
      </c>
      <c r="AO42" s="1829">
        <f>'7'!CW73</f>
        <v>39.232088261584664</v>
      </c>
      <c r="AP42" s="1829">
        <f>'7'!CX73</f>
        <v>26.717391304313189</v>
      </c>
      <c r="AQ42" s="1829">
        <f>'7'!CY73</f>
        <v>6350.2836830810857</v>
      </c>
      <c r="AR42" s="1829">
        <f>'7'!CZ73</f>
        <v>2686.1070964177607</v>
      </c>
      <c r="AS42" s="1829">
        <f>'7'!DA73</f>
        <v>693.91420354610307</v>
      </c>
      <c r="AT42" s="1829">
        <f>'7'!DB73</f>
        <v>506.63326075034206</v>
      </c>
      <c r="AU42" s="1829">
        <f>'7'!DC73</f>
        <v>667.74043069154573</v>
      </c>
      <c r="AV42" s="1829">
        <f>'7'!DD73</f>
        <v>510.2273089854292</v>
      </c>
      <c r="AW42" s="1829">
        <f>'7'!DE73</f>
        <v>489.01593294580556</v>
      </c>
      <c r="AX42" s="1829">
        <f>'7'!DF73</f>
        <v>354.45032152034872</v>
      </c>
      <c r="AY42" s="1829">
        <f>'7'!DG73</f>
        <v>110.99120516475645</v>
      </c>
      <c r="AZ42" s="1829">
        <f>'7'!DH73</f>
        <v>3.7738044165291558</v>
      </c>
      <c r="BA42" s="1829">
        <f>'7'!DI73</f>
        <v>47.068213897173386</v>
      </c>
      <c r="BB42" s="1829">
        <f>'7'!DJ73</f>
        <v>152.044887127565</v>
      </c>
      <c r="BC42" s="1829">
        <f>'7'!DK73</f>
        <v>17.10396205894763</v>
      </c>
      <c r="BD42" s="1829">
        <f>'7'!DL73</f>
        <v>58.021923698106562</v>
      </c>
      <c r="BE42" s="1829">
        <f>'7'!DM73</f>
        <v>24.315298959826261</v>
      </c>
      <c r="BF42" s="1829">
        <f>'7'!DN73</f>
        <v>0</v>
      </c>
      <c r="BG42" s="1829">
        <f>'7'!DO73</f>
        <v>1</v>
      </c>
      <c r="BH42" s="1829">
        <f>'7'!DP73</f>
        <v>3664.1765866633236</v>
      </c>
      <c r="BI42" s="1829">
        <f>'7'!DQ73</f>
        <v>1832.3982845236519</v>
      </c>
      <c r="BJ42" s="1829">
        <f>'7'!DR73</f>
        <v>500.89373774450644</v>
      </c>
      <c r="BK42" s="1829">
        <f>'7'!DS73</f>
        <v>527.51113947462363</v>
      </c>
      <c r="BL42" s="1829">
        <f>'7'!DT73</f>
        <v>820.13851506062394</v>
      </c>
      <c r="BM42" s="1829">
        <f>'7'!DU73</f>
        <v>121.28482203834622</v>
      </c>
      <c r="BN42" s="1829">
        <f>'7'!DV73</f>
        <v>311.84667602875044</v>
      </c>
    </row>
    <row r="43" spans="1:66" ht="14.45" customHeight="1">
      <c r="A43" s="318"/>
      <c r="B43" s="315" t="s">
        <v>2856</v>
      </c>
      <c r="C43" s="318"/>
      <c r="D43" s="1194"/>
      <c r="E43" s="2867">
        <f>'7'!BQ74</f>
        <v>26256.217898479917</v>
      </c>
      <c r="F43" s="2867">
        <f>'7'!BR74</f>
        <v>14505.007522282573</v>
      </c>
      <c r="G43" s="2867">
        <f>'7'!BS74</f>
        <v>3533.5689224639586</v>
      </c>
      <c r="H43" s="2867">
        <f>'7'!BT74</f>
        <v>6628.9118937317407</v>
      </c>
      <c r="I43" s="2867">
        <f>'7'!BU74</f>
        <v>1898.7961376039102</v>
      </c>
      <c r="J43" s="2867">
        <f>'7'!BV74</f>
        <v>1281.0697497267574</v>
      </c>
      <c r="K43" s="2867">
        <f>'7'!BW74</f>
        <v>58.641396659463304</v>
      </c>
      <c r="L43" s="2867">
        <f>'7'!BX74</f>
        <v>1</v>
      </c>
      <c r="M43" s="2867">
        <f>'7'!BY74</f>
        <v>60.317277883406305</v>
      </c>
      <c r="N43" s="2867">
        <f>'7'!BZ74</f>
        <v>71.919342934491354</v>
      </c>
      <c r="O43" s="2867">
        <f>'7'!CA74</f>
        <v>0</v>
      </c>
      <c r="P43" s="2867">
        <f>'7'!CB74</f>
        <v>83.606644460138838</v>
      </c>
      <c r="Q43" s="2867">
        <f>'7'!CC74</f>
        <v>17</v>
      </c>
      <c r="R43" s="2867">
        <f>'7'!CD74</f>
        <v>3</v>
      </c>
      <c r="S43" s="2867">
        <f>'7'!CE74</f>
        <v>3</v>
      </c>
      <c r="T43" s="2867">
        <f>'7'!CF74</f>
        <v>0</v>
      </c>
      <c r="U43" s="2867">
        <f>'7'!CG74</f>
        <v>10.690468748863047</v>
      </c>
      <c r="V43" s="2867">
        <f>'7'!CH74</f>
        <v>41.38468330085864</v>
      </c>
      <c r="W43" s="2867">
        <f>'7'!CI74</f>
        <v>267.16657388993116</v>
      </c>
      <c r="X43" s="2867">
        <f>'7'!CJ74</f>
        <v>2625.777026943304</v>
      </c>
      <c r="Y43" s="2867">
        <f>'7'!CK74</f>
        <v>2104.3387291845224</v>
      </c>
      <c r="Z43" s="2867">
        <f>'7'!CL74</f>
        <v>4342.5267060868646</v>
      </c>
      <c r="AA43" s="318"/>
      <c r="AB43" s="315" t="s">
        <v>3515</v>
      </c>
      <c r="AC43" s="318"/>
      <c r="AD43" s="1194"/>
      <c r="AE43" s="1829">
        <f>'7'!CM74</f>
        <v>11573.548098837893</v>
      </c>
      <c r="AF43" s="1829">
        <f>'7'!CN74</f>
        <v>1145.2142030230443</v>
      </c>
      <c r="AG43" s="1829">
        <f>'7'!CO74</f>
        <v>264.177728648688</v>
      </c>
      <c r="AH43" s="1829">
        <f>'7'!CP74</f>
        <v>223.88895948426887</v>
      </c>
      <c r="AI43" s="1829">
        <f>'7'!CQ74</f>
        <v>215.97543693222204</v>
      </c>
      <c r="AJ43" s="1829">
        <f>'7'!CR74</f>
        <v>42.4475874954163</v>
      </c>
      <c r="AK43" s="1829">
        <f>'7'!CS74</f>
        <v>169.49100886388865</v>
      </c>
      <c r="AL43" s="1829">
        <f>'7'!CT74</f>
        <v>91.818993516861326</v>
      </c>
      <c r="AM43" s="1829">
        <f>'7'!CU74</f>
        <v>111.21614683379575</v>
      </c>
      <c r="AN43" s="1829">
        <f>'7'!CV74</f>
        <v>25.068941737483488</v>
      </c>
      <c r="AO43" s="1829">
        <f>'7'!CW74</f>
        <v>82.239465679310811</v>
      </c>
      <c r="AP43" s="1829">
        <f>'7'!CX74</f>
        <v>44.178690287121128</v>
      </c>
      <c r="AQ43" s="1829">
        <f>'7'!CY74</f>
        <v>10428.333895814845</v>
      </c>
      <c r="AR43" s="1829">
        <f>'7'!CZ74</f>
        <v>4297.9795464575755</v>
      </c>
      <c r="AS43" s="1829">
        <f>'7'!DA74</f>
        <v>852.6366907144743</v>
      </c>
      <c r="AT43" s="1829">
        <f>'7'!DB74</f>
        <v>759.33606216972441</v>
      </c>
      <c r="AU43" s="1829">
        <f>'7'!DC74</f>
        <v>1045.8622090489851</v>
      </c>
      <c r="AV43" s="1829">
        <f>'7'!DD74</f>
        <v>515.52380015796564</v>
      </c>
      <c r="AW43" s="1829">
        <f>'7'!DE74</f>
        <v>466.37912575997586</v>
      </c>
      <c r="AX43" s="1829">
        <f>'7'!DF74</f>
        <v>561.89636624111267</v>
      </c>
      <c r="AY43" s="1829">
        <f>'7'!DG74</f>
        <v>144.0977864784885</v>
      </c>
      <c r="AZ43" s="1829">
        <f>'7'!DH74</f>
        <v>33.869346462609663</v>
      </c>
      <c r="BA43" s="1829">
        <f>'7'!DI74</f>
        <v>123.42142343539662</v>
      </c>
      <c r="BB43" s="1829">
        <f>'7'!DJ74</f>
        <v>249.57511065787182</v>
      </c>
      <c r="BC43" s="1829">
        <f>'7'!DK74</f>
        <v>16.008072536426418</v>
      </c>
      <c r="BD43" s="1829">
        <f>'7'!DL74</f>
        <v>41.560112477844058</v>
      </c>
      <c r="BE43" s="1829">
        <f>'7'!DM74</f>
        <v>142.88634244964274</v>
      </c>
      <c r="BF43" s="1829">
        <f>'7'!DN74</f>
        <v>2.7080725364264175</v>
      </c>
      <c r="BG43" s="1829">
        <f>'7'!DO74</f>
        <v>145.53498980122083</v>
      </c>
      <c r="BH43" s="1829">
        <f>'7'!DP74</f>
        <v>6130.354349357267</v>
      </c>
      <c r="BI43" s="1829">
        <f>'7'!DQ74</f>
        <v>3157.8396417460881</v>
      </c>
      <c r="BJ43" s="1829">
        <f>'7'!DR74</f>
        <v>456.07924024208694</v>
      </c>
      <c r="BK43" s="1829">
        <f>'7'!DS74</f>
        <v>291.97952108260506</v>
      </c>
      <c r="BL43" s="1829">
        <f>'7'!DT74</f>
        <v>2410.8234736358631</v>
      </c>
      <c r="BM43" s="1829">
        <f>'7'!DU74</f>
        <v>179.39263243872421</v>
      </c>
      <c r="BN43" s="1829">
        <f>'7'!DV74</f>
        <v>177.66227735947206</v>
      </c>
    </row>
    <row r="44" spans="1:66" ht="14.45" customHeight="1">
      <c r="A44" s="318"/>
      <c r="B44" s="315" t="s">
        <v>3212</v>
      </c>
      <c r="C44" s="318"/>
      <c r="D44" s="1194"/>
      <c r="E44" s="2867">
        <f>'7'!BQ75</f>
        <v>18396.532959832908</v>
      </c>
      <c r="F44" s="2867">
        <f>'7'!BR75</f>
        <v>11418.541997657567</v>
      </c>
      <c r="G44" s="2867">
        <f>'7'!BS75</f>
        <v>2352.4671808674666</v>
      </c>
      <c r="H44" s="2867">
        <f>'7'!BT75</f>
        <v>6219.6018280888447</v>
      </c>
      <c r="I44" s="2867">
        <f>'7'!BU75</f>
        <v>1281.65794541488</v>
      </c>
      <c r="J44" s="2867">
        <f>'7'!BV75</f>
        <v>825.21133619569594</v>
      </c>
      <c r="K44" s="2867">
        <f>'7'!BW75</f>
        <v>16.210144927512236</v>
      </c>
      <c r="L44" s="2867">
        <f>'7'!BX75</f>
        <v>0</v>
      </c>
      <c r="M44" s="2867">
        <f>'7'!BY75</f>
        <v>58.787393771964879</v>
      </c>
      <c r="N44" s="2867">
        <f>'7'!BZ75</f>
        <v>58.86496489467909</v>
      </c>
      <c r="O44" s="2867">
        <f>'7'!CA75</f>
        <v>0</v>
      </c>
      <c r="P44" s="2867">
        <f>'7'!CB75</f>
        <v>27.683062395399379</v>
      </c>
      <c r="Q44" s="2867">
        <f>'7'!CC75</f>
        <v>1</v>
      </c>
      <c r="R44" s="2867">
        <f>'7'!CD75</f>
        <v>1</v>
      </c>
      <c r="S44" s="2867">
        <f>'7'!CE75</f>
        <v>1</v>
      </c>
      <c r="T44" s="2867">
        <f>'7'!CF75</f>
        <v>0</v>
      </c>
      <c r="U44" s="2867">
        <f>'7'!CG75</f>
        <v>26.744628051032542</v>
      </c>
      <c r="V44" s="2867">
        <f>'7'!CH75</f>
        <v>32.094511427941214</v>
      </c>
      <c r="W44" s="2867">
        <f>'7'!CI75</f>
        <v>240.51842548979153</v>
      </c>
      <c r="X44" s="2867">
        <f>'7'!CJ75</f>
        <v>2203.3179365684155</v>
      </c>
      <c r="Y44" s="2867">
        <f>'7'!CK75</f>
        <v>2734.625946105552</v>
      </c>
      <c r="Z44" s="2867">
        <f>'7'!CL75</f>
        <v>2846.4729887012527</v>
      </c>
      <c r="AA44" s="318"/>
      <c r="AB44" s="315" t="s">
        <v>2857</v>
      </c>
      <c r="AC44" s="318"/>
      <c r="AD44" s="1194"/>
      <c r="AE44" s="1829">
        <f>'7'!CM75</f>
        <v>6950.108026601778</v>
      </c>
      <c r="AF44" s="1829">
        <f>'7'!CN75</f>
        <v>550.88275676346029</v>
      </c>
      <c r="AG44" s="1829">
        <f>'7'!CO75</f>
        <v>122.47837471972423</v>
      </c>
      <c r="AH44" s="1829">
        <f>'7'!CP75</f>
        <v>111.34408397370859</v>
      </c>
      <c r="AI44" s="1829">
        <f>'7'!CQ75</f>
        <v>80.694509900232944</v>
      </c>
      <c r="AJ44" s="1829">
        <f>'7'!CR75</f>
        <v>80.373673755377752</v>
      </c>
      <c r="AK44" s="1829">
        <f>'7'!CS75</f>
        <v>59.680772577848359</v>
      </c>
      <c r="AL44" s="1829">
        <f>'7'!CT75</f>
        <v>28.931196581196581</v>
      </c>
      <c r="AM44" s="1829">
        <f>'7'!CU75</f>
        <v>26.491404990824229</v>
      </c>
      <c r="AN44" s="1829">
        <f>'7'!CV75</f>
        <v>3.6923076923076925</v>
      </c>
      <c r="AO44" s="1829">
        <f>'7'!CW75</f>
        <v>88.778009232849485</v>
      </c>
      <c r="AP44" s="1829">
        <f>'7'!CX75</f>
        <v>29.764705882324471</v>
      </c>
      <c r="AQ44" s="1829">
        <f>'7'!CY75</f>
        <v>6399.2252698383181</v>
      </c>
      <c r="AR44" s="1829">
        <f>'7'!CZ75</f>
        <v>1597.6416366951935</v>
      </c>
      <c r="AS44" s="1829">
        <f>'7'!DA75</f>
        <v>408.10907904628687</v>
      </c>
      <c r="AT44" s="1829">
        <f>'7'!DB75</f>
        <v>304.56932947346303</v>
      </c>
      <c r="AU44" s="1829">
        <f>'7'!DC75</f>
        <v>258.60083602847385</v>
      </c>
      <c r="AV44" s="1829">
        <f>'7'!DD75</f>
        <v>302.6971306429549</v>
      </c>
      <c r="AW44" s="1829">
        <f>'7'!DE75</f>
        <v>190.86163252335751</v>
      </c>
      <c r="AX44" s="1829">
        <f>'7'!DF75</f>
        <v>205.97734771643471</v>
      </c>
      <c r="AY44" s="1829">
        <f>'7'!DG75</f>
        <v>33.164826839825267</v>
      </c>
      <c r="AZ44" s="1829">
        <f>'7'!DH75</f>
        <v>0</v>
      </c>
      <c r="BA44" s="1829">
        <f>'7'!DI75</f>
        <v>46.337969463827456</v>
      </c>
      <c r="BB44" s="1829">
        <f>'7'!DJ75</f>
        <v>116.97903075324123</v>
      </c>
      <c r="BC44" s="1829">
        <f>'7'!DK75</f>
        <v>0</v>
      </c>
      <c r="BD44" s="1829">
        <f>'7'!DL75</f>
        <v>5.2142857142602033</v>
      </c>
      <c r="BE44" s="1829">
        <f>'7'!DM75</f>
        <v>66.508219072137067</v>
      </c>
      <c r="BF44" s="1829">
        <f>'7'!DN75</f>
        <v>0</v>
      </c>
      <c r="BG44" s="1829">
        <f>'7'!DO75</f>
        <v>65.956521739157637</v>
      </c>
      <c r="BH44" s="1829">
        <f>'7'!DP75</f>
        <v>4801.5836331431274</v>
      </c>
      <c r="BI44" s="1829">
        <f>'7'!DQ75</f>
        <v>3327.0374658763221</v>
      </c>
      <c r="BJ44" s="1829">
        <f>'7'!DR75</f>
        <v>208.32791101322402</v>
      </c>
      <c r="BK44" s="1829">
        <f>'7'!DS75</f>
        <v>158.80633296463887</v>
      </c>
      <c r="BL44" s="1829">
        <f>'7'!DT75</f>
        <v>1160.3137039315475</v>
      </c>
      <c r="BM44" s="1829">
        <f>'7'!DU75</f>
        <v>0</v>
      </c>
      <c r="BN44" s="1829">
        <f>'7'!DV75</f>
        <v>27.882935573558846</v>
      </c>
    </row>
    <row r="45" spans="1:66" ht="14.45" customHeight="1">
      <c r="A45" s="312"/>
      <c r="B45" s="315" t="s">
        <v>2859</v>
      </c>
      <c r="C45" s="312"/>
      <c r="D45" s="1197"/>
      <c r="E45" s="2867">
        <f>'7'!BQ76</f>
        <v>33439.261053274706</v>
      </c>
      <c r="F45" s="2867">
        <f>'7'!BR76</f>
        <v>22144.212584577141</v>
      </c>
      <c r="G45" s="2867">
        <f>'7'!BS76</f>
        <v>4900.1472377203318</v>
      </c>
      <c r="H45" s="2867">
        <f>'7'!BT76</f>
        <v>11629.587581331583</v>
      </c>
      <c r="I45" s="2867">
        <f>'7'!BU76</f>
        <v>1420.1493391651773</v>
      </c>
      <c r="J45" s="2867">
        <f>'7'!BV76</f>
        <v>878.22684641769854</v>
      </c>
      <c r="K45" s="2867">
        <f>'7'!BW76</f>
        <v>25.182958780284988</v>
      </c>
      <c r="L45" s="2867">
        <f>'7'!BX76</f>
        <v>1</v>
      </c>
      <c r="M45" s="2867">
        <f>'7'!BY76</f>
        <v>30.888199913212819</v>
      </c>
      <c r="N45" s="2867">
        <f>'7'!BZ76</f>
        <v>62.87136926954372</v>
      </c>
      <c r="O45" s="2867">
        <f>'7'!CA76</f>
        <v>0</v>
      </c>
      <c r="P45" s="2867">
        <f>'7'!CB76</f>
        <v>69.492589793320192</v>
      </c>
      <c r="Q45" s="2867">
        <f>'7'!CC76</f>
        <v>3</v>
      </c>
      <c r="R45" s="2867">
        <f>'7'!CD76</f>
        <v>0</v>
      </c>
      <c r="S45" s="2867">
        <f>'7'!CE76</f>
        <v>32</v>
      </c>
      <c r="T45" s="2867">
        <f>'7'!CF76</f>
        <v>0</v>
      </c>
      <c r="U45" s="2867">
        <f>'7'!CG76</f>
        <v>16.137931034482758</v>
      </c>
      <c r="V45" s="2867">
        <f>'7'!CH76</f>
        <v>69.29603766576453</v>
      </c>
      <c r="W45" s="2867">
        <f>'7'!CI76</f>
        <v>232.05340629086965</v>
      </c>
      <c r="X45" s="2867">
        <f>'7'!CJ76</f>
        <v>3753.6245252867407</v>
      </c>
      <c r="Y45" s="2867">
        <f>'7'!CK76</f>
        <v>6455.8137168796648</v>
      </c>
      <c r="Z45" s="2867">
        <f>'7'!CL76</f>
        <v>5614.4777655252301</v>
      </c>
      <c r="AA45" s="312"/>
      <c r="AB45" s="315" t="s">
        <v>2859</v>
      </c>
      <c r="AC45" s="312"/>
      <c r="AD45" s="1197"/>
      <c r="AE45" s="1829">
        <f>'7'!CM76</f>
        <v>11295.048468697545</v>
      </c>
      <c r="AF45" s="1829">
        <f>'7'!CN76</f>
        <v>1964.4955414919973</v>
      </c>
      <c r="AG45" s="1829">
        <f>'7'!CO76</f>
        <v>182.81606408722993</v>
      </c>
      <c r="AH45" s="1829">
        <f>'7'!CP76</f>
        <v>193.25109310977044</v>
      </c>
      <c r="AI45" s="1829">
        <f>'7'!CQ76</f>
        <v>124.40490895794215</v>
      </c>
      <c r="AJ45" s="1829">
        <f>'7'!CR76</f>
        <v>151.6433056578295</v>
      </c>
      <c r="AK45" s="1829">
        <f>'7'!CS76</f>
        <v>282.52084096549595</v>
      </c>
      <c r="AL45" s="1829">
        <f>'7'!CT76</f>
        <v>70.202474519856182</v>
      </c>
      <c r="AM45" s="1829">
        <f>'7'!CU76</f>
        <v>34.78045760983813</v>
      </c>
      <c r="AN45" s="1829">
        <f>'7'!CV76</f>
        <v>50.587044129773446</v>
      </c>
      <c r="AO45" s="1829">
        <f>'7'!CW76</f>
        <v>83.288379805438197</v>
      </c>
      <c r="AP45" s="1829">
        <f>'7'!CX76</f>
        <v>855.39443535196767</v>
      </c>
      <c r="AQ45" s="1829">
        <f>'7'!CY76</f>
        <v>9330.5529272055501</v>
      </c>
      <c r="AR45" s="1829">
        <f>'7'!CZ76</f>
        <v>3017.1480641788453</v>
      </c>
      <c r="AS45" s="1829">
        <f>'7'!DA76</f>
        <v>505.82551527590317</v>
      </c>
      <c r="AT45" s="1829">
        <f>'7'!DB76</f>
        <v>528.49392500542967</v>
      </c>
      <c r="AU45" s="1829">
        <f>'7'!DC76</f>
        <v>635.91587973218429</v>
      </c>
      <c r="AV45" s="1829">
        <f>'7'!DD76</f>
        <v>424.35574601404511</v>
      </c>
      <c r="AW45" s="1829">
        <f>'7'!DE76</f>
        <v>280.38793603473698</v>
      </c>
      <c r="AX45" s="1829">
        <f>'7'!DF76</f>
        <v>518.8901184023066</v>
      </c>
      <c r="AY45" s="1829">
        <f>'7'!DG76</f>
        <v>60.794400741423601</v>
      </c>
      <c r="AZ45" s="1829">
        <f>'7'!DH76</f>
        <v>18.245419589633183</v>
      </c>
      <c r="BA45" s="1829">
        <f>'7'!DI76</f>
        <v>95.684281727224729</v>
      </c>
      <c r="BB45" s="1829">
        <f>'7'!DJ76</f>
        <v>221.5568828559297</v>
      </c>
      <c r="BC45" s="1829">
        <f>'7'!DK76</f>
        <v>6.4196687226344249</v>
      </c>
      <c r="BD45" s="1829">
        <f>'7'!DL76</f>
        <v>57.587581081303853</v>
      </c>
      <c r="BE45" s="1829">
        <f>'7'!DM76</f>
        <v>98.285881162517398</v>
      </c>
      <c r="BF45" s="1829">
        <f>'7'!DN76</f>
        <v>3</v>
      </c>
      <c r="BG45" s="1829">
        <f>'7'!DO76</f>
        <v>371.17908895573009</v>
      </c>
      <c r="BH45" s="1829">
        <f>'7'!DP76</f>
        <v>6313.4048630267052</v>
      </c>
      <c r="BI45" s="1829">
        <f>'7'!DQ76</f>
        <v>3359.402360299146</v>
      </c>
      <c r="BJ45" s="1829">
        <f>'7'!DR76</f>
        <v>467.86501958999349</v>
      </c>
      <c r="BK45" s="1829">
        <f>'7'!DS76</f>
        <v>319.74708586981995</v>
      </c>
      <c r="BL45" s="1829">
        <f>'7'!DT76</f>
        <v>2165.7010202817296</v>
      </c>
      <c r="BM45" s="1829">
        <f>'7'!DU76</f>
        <v>68.571428571536515</v>
      </c>
      <c r="BN45" s="1829">
        <f>'7'!DV76</f>
        <v>0</v>
      </c>
    </row>
    <row r="46" spans="1:66" ht="14.45" customHeight="1">
      <c r="A46" s="312"/>
      <c r="B46" s="315" t="s">
        <v>2861</v>
      </c>
      <c r="C46" s="312"/>
      <c r="D46" s="1197"/>
      <c r="E46" s="2867">
        <f>'7'!BQ77</f>
        <v>9672.4905571773452</v>
      </c>
      <c r="F46" s="2867">
        <f>'7'!BR77</f>
        <v>6721.4097389795761</v>
      </c>
      <c r="G46" s="2867">
        <f>'7'!BS77</f>
        <v>1091.3454100783397</v>
      </c>
      <c r="H46" s="2867">
        <f>'7'!BT77</f>
        <v>4166.0631128667801</v>
      </c>
      <c r="I46" s="2867">
        <f>'7'!BU77</f>
        <v>343.31305792259195</v>
      </c>
      <c r="J46" s="2867">
        <f>'7'!BV77</f>
        <v>258.41904626869973</v>
      </c>
      <c r="K46" s="2867">
        <f>'7'!BW77</f>
        <v>10.176470588216311</v>
      </c>
      <c r="L46" s="2867">
        <f>'7'!BX77</f>
        <v>1</v>
      </c>
      <c r="M46" s="2867">
        <f>'7'!BY77</f>
        <v>3.4285714285768258</v>
      </c>
      <c r="N46" s="2867">
        <f>'7'!BZ77</f>
        <v>12.076470588208213</v>
      </c>
      <c r="O46" s="2867">
        <f>'7'!CA77</f>
        <v>0</v>
      </c>
      <c r="P46" s="2867">
        <f>'7'!CB77</f>
        <v>9.3135914043343462</v>
      </c>
      <c r="Q46" s="2867">
        <f>'7'!CC77</f>
        <v>1</v>
      </c>
      <c r="R46" s="2867">
        <f>'7'!CD77</f>
        <v>8.1764705882163113</v>
      </c>
      <c r="S46" s="2867">
        <f>'7'!CE77</f>
        <v>1</v>
      </c>
      <c r="T46" s="2867">
        <f>'7'!CF77</f>
        <v>0</v>
      </c>
      <c r="U46" s="2867">
        <f>'7'!CG77</f>
        <v>1</v>
      </c>
      <c r="V46" s="2867">
        <f>'7'!CH77</f>
        <v>9</v>
      </c>
      <c r="W46" s="2867">
        <f>'7'!CI77</f>
        <v>26.408845652005912</v>
      </c>
      <c r="X46" s="2867">
        <f>'7'!CJ77</f>
        <v>1170.5475620854211</v>
      </c>
      <c r="Y46" s="2867">
        <f>'7'!CK77</f>
        <v>2652.2024928587666</v>
      </c>
      <c r="Z46" s="2867">
        <f>'7'!CL77</f>
        <v>1464.0012160344543</v>
      </c>
      <c r="AA46" s="312"/>
      <c r="AB46" s="315" t="s">
        <v>3516</v>
      </c>
      <c r="AC46" s="312"/>
      <c r="AD46" s="1197"/>
      <c r="AE46" s="1829">
        <f>'7'!CM77</f>
        <v>2951.0808181977709</v>
      </c>
      <c r="AF46" s="1829">
        <f>'7'!CN77</f>
        <v>249.7550548652996</v>
      </c>
      <c r="AG46" s="1829">
        <f>'7'!CO77</f>
        <v>59.680079884561152</v>
      </c>
      <c r="AH46" s="1829">
        <f>'7'!CP77</f>
        <v>15.033613445369962</v>
      </c>
      <c r="AI46" s="1829">
        <f>'7'!CQ77</f>
        <v>28.218969221250426</v>
      </c>
      <c r="AJ46" s="1829">
        <f>'7'!CR77</f>
        <v>35.492243542142475</v>
      </c>
      <c r="AK46" s="1829">
        <f>'7'!CS77</f>
        <v>33.177898131316816</v>
      </c>
      <c r="AL46" s="1829">
        <f>'7'!CT77</f>
        <v>16.445378151261806</v>
      </c>
      <c r="AM46" s="1829">
        <f>'7'!CU77</f>
        <v>43.002172673921407</v>
      </c>
      <c r="AN46" s="1829">
        <f>'7'!CV77</f>
        <v>6.8571428571536517</v>
      </c>
      <c r="AO46" s="1829">
        <f>'7'!CW77</f>
        <v>22.181602541686715</v>
      </c>
      <c r="AP46" s="1829">
        <f>'7'!CX77</f>
        <v>16</v>
      </c>
      <c r="AQ46" s="1829">
        <f>'7'!CY77</f>
        <v>2701.3257633324715</v>
      </c>
      <c r="AR46" s="1829">
        <f>'7'!CZ77</f>
        <v>1144.0128748619748</v>
      </c>
      <c r="AS46" s="1829">
        <f>'7'!DA77</f>
        <v>162.55174740372809</v>
      </c>
      <c r="AT46" s="1829">
        <f>'7'!DB77</f>
        <v>157.1550649391431</v>
      </c>
      <c r="AU46" s="1829">
        <f>'7'!DC77</f>
        <v>437.05153871424318</v>
      </c>
      <c r="AV46" s="1829">
        <f>'7'!DD77</f>
        <v>152.53467648821507</v>
      </c>
      <c r="AW46" s="1829">
        <f>'7'!DE77</f>
        <v>98.903335283120484</v>
      </c>
      <c r="AX46" s="1829">
        <f>'7'!DF77</f>
        <v>174.79645855801067</v>
      </c>
      <c r="AY46" s="1829">
        <f>'7'!DG77</f>
        <v>14.528561253212771</v>
      </c>
      <c r="AZ46" s="1829">
        <f>'7'!DH77</f>
        <v>21.878561253321831</v>
      </c>
      <c r="BA46" s="1829">
        <f>'7'!DI77</f>
        <v>8.1072787454211657</v>
      </c>
      <c r="BB46" s="1829">
        <f>'7'!DJ77</f>
        <v>75.878561253321834</v>
      </c>
      <c r="BC46" s="1829">
        <f>'7'!DK77</f>
        <v>21.806794522760555</v>
      </c>
      <c r="BD46" s="1829">
        <f>'7'!DL77</f>
        <v>12.277209901869519</v>
      </c>
      <c r="BE46" s="1829">
        <f>'7'!DM77</f>
        <v>23.319491628103037</v>
      </c>
      <c r="BF46" s="1829">
        <f>'7'!DN77</f>
        <v>0</v>
      </c>
      <c r="BG46" s="1829">
        <f>'7'!DO77</f>
        <v>59.770053475817079</v>
      </c>
      <c r="BH46" s="1829">
        <f>'7'!DP77</f>
        <v>1557.312888470497</v>
      </c>
      <c r="BI46" s="1829">
        <f>'7'!DQ77</f>
        <v>579.97783856367641</v>
      </c>
      <c r="BJ46" s="1829">
        <f>'7'!DR77</f>
        <v>135.01251952802153</v>
      </c>
      <c r="BK46" s="1829">
        <f>'7'!DS77</f>
        <v>86.506917338472945</v>
      </c>
      <c r="BL46" s="1829">
        <f>'7'!DT77</f>
        <v>769.50311304032596</v>
      </c>
      <c r="BM46" s="1829">
        <f>'7'!DU77</f>
        <v>0</v>
      </c>
      <c r="BN46" s="1829">
        <f>'7'!DV77</f>
        <v>0</v>
      </c>
    </row>
    <row r="47" spans="1:66" ht="14.45" customHeight="1">
      <c r="A47" s="312"/>
      <c r="B47" s="315" t="s">
        <v>2863</v>
      </c>
      <c r="C47" s="312"/>
      <c r="D47" s="1197"/>
      <c r="E47" s="2867">
        <f>'7'!BQ78</f>
        <v>13035.838483474228</v>
      </c>
      <c r="F47" s="2867">
        <f>'7'!BR78</f>
        <v>8723.5711893285115</v>
      </c>
      <c r="G47" s="2867">
        <f>'7'!BS78</f>
        <v>1353.3224410141177</v>
      </c>
      <c r="H47" s="2867">
        <f>'7'!BT78</f>
        <v>5476.2292638223626</v>
      </c>
      <c r="I47" s="2867">
        <f>'7'!BU78</f>
        <v>241.15190705618397</v>
      </c>
      <c r="J47" s="2867">
        <f>'7'!BV78</f>
        <v>178.07452913648223</v>
      </c>
      <c r="K47" s="2867">
        <f>'7'!BW78</f>
        <v>4.6923076923076925</v>
      </c>
      <c r="L47" s="2867">
        <f>'7'!BX78</f>
        <v>0</v>
      </c>
      <c r="M47" s="2867">
        <f>'7'!BY78</f>
        <v>3.3962264150943393</v>
      </c>
      <c r="N47" s="2867">
        <f>'7'!BZ78</f>
        <v>12.184708908126336</v>
      </c>
      <c r="O47" s="2867">
        <f>'7'!CA78</f>
        <v>0</v>
      </c>
      <c r="P47" s="2867">
        <f>'7'!CB78</f>
        <v>3.6923076923076925</v>
      </c>
      <c r="Q47" s="2867">
        <f>'7'!CC78</f>
        <v>0</v>
      </c>
      <c r="R47" s="2867">
        <f>'7'!CD78</f>
        <v>0</v>
      </c>
      <c r="S47" s="2867">
        <f>'7'!CE78</f>
        <v>1</v>
      </c>
      <c r="T47" s="2867">
        <f>'7'!CF78</f>
        <v>0</v>
      </c>
      <c r="U47" s="2867">
        <f>'7'!CG78</f>
        <v>8</v>
      </c>
      <c r="V47" s="2867">
        <f>'7'!CH78</f>
        <v>4</v>
      </c>
      <c r="W47" s="2867">
        <f>'7'!CI78</f>
        <v>26.111827211865727</v>
      </c>
      <c r="X47" s="2867">
        <f>'7'!CJ78</f>
        <v>1154.8822974669874</v>
      </c>
      <c r="Y47" s="2867">
        <f>'7'!CK78</f>
        <v>4080.1950592991902</v>
      </c>
      <c r="Z47" s="2867">
        <f>'7'!CL78</f>
        <v>1894.0194844920311</v>
      </c>
      <c r="AA47" s="312"/>
      <c r="AB47" s="315" t="s">
        <v>3231</v>
      </c>
      <c r="AC47" s="312"/>
      <c r="AD47" s="1197"/>
      <c r="AE47" s="1829">
        <f>'7'!CM78</f>
        <v>4312.2672941457204</v>
      </c>
      <c r="AF47" s="1829">
        <f>'7'!CN78</f>
        <v>729.11685661358763</v>
      </c>
      <c r="AG47" s="1829">
        <f>'7'!CO78</f>
        <v>79.223549985898899</v>
      </c>
      <c r="AH47" s="1829">
        <f>'7'!CP78</f>
        <v>71.175718732304034</v>
      </c>
      <c r="AI47" s="1829">
        <f>'7'!CQ78</f>
        <v>152.91003996652142</v>
      </c>
      <c r="AJ47" s="1829">
        <f>'7'!CR78</f>
        <v>134.6974423786873</v>
      </c>
      <c r="AK47" s="1829">
        <f>'7'!CS78</f>
        <v>63.308020680626868</v>
      </c>
      <c r="AL47" s="1829">
        <f>'7'!CT78</f>
        <v>50.714614087204083</v>
      </c>
      <c r="AM47" s="1829">
        <f>'7'!CU78</f>
        <v>48.105413102690022</v>
      </c>
      <c r="AN47" s="1829">
        <f>'7'!CV78</f>
        <v>55.493658572154139</v>
      </c>
      <c r="AO47" s="1829">
        <f>'7'!CW78</f>
        <v>63.141808198355385</v>
      </c>
      <c r="AP47" s="1829">
        <f>'7'!CX78</f>
        <v>20.4375</v>
      </c>
      <c r="AQ47" s="1829">
        <f>'7'!CY78</f>
        <v>3583.1504375321329</v>
      </c>
      <c r="AR47" s="1829">
        <f>'7'!CZ78</f>
        <v>1753.8676124463348</v>
      </c>
      <c r="AS47" s="1829">
        <f>'7'!DA78</f>
        <v>233.97180290748281</v>
      </c>
      <c r="AT47" s="1829">
        <f>'7'!DB78</f>
        <v>248.66528578223767</v>
      </c>
      <c r="AU47" s="1829">
        <f>'7'!DC78</f>
        <v>444.04741200512086</v>
      </c>
      <c r="AV47" s="1829">
        <f>'7'!DD78</f>
        <v>179.46796502417581</v>
      </c>
      <c r="AW47" s="1829">
        <f>'7'!DE78</f>
        <v>327.11094297657593</v>
      </c>
      <c r="AX47" s="1829">
        <f>'7'!DF78</f>
        <v>219.31823508126342</v>
      </c>
      <c r="AY47" s="1829">
        <f>'7'!DG78</f>
        <v>20.871750890564186</v>
      </c>
      <c r="AZ47" s="1829">
        <f>'7'!DH78</f>
        <v>6.3962264150943398</v>
      </c>
      <c r="BA47" s="1829">
        <f>'7'!DI78</f>
        <v>6.3962264150943398</v>
      </c>
      <c r="BB47" s="1829">
        <f>'7'!DJ78</f>
        <v>100.49378173465092</v>
      </c>
      <c r="BC47" s="1829">
        <f>'7'!DK78</f>
        <v>4.3962264150943398</v>
      </c>
      <c r="BD47" s="1829">
        <f>'7'!DL78</f>
        <v>11.609284332669048</v>
      </c>
      <c r="BE47" s="1829">
        <f>'7'!DM78</f>
        <v>70.154738878096282</v>
      </c>
      <c r="BF47" s="1829">
        <f>'7'!DN78</f>
        <v>0</v>
      </c>
      <c r="BG47" s="1829">
        <f>'7'!DO78</f>
        <v>228</v>
      </c>
      <c r="BH47" s="1829">
        <f>'7'!DP78</f>
        <v>1829.2828250857976</v>
      </c>
      <c r="BI47" s="1829">
        <f>'7'!DQ78</f>
        <v>857.50513203028595</v>
      </c>
      <c r="BJ47" s="1829">
        <f>'7'!DR78</f>
        <v>132.21006308167003</v>
      </c>
      <c r="BK47" s="1829">
        <f>'7'!DS78</f>
        <v>84.455237187554374</v>
      </c>
      <c r="BL47" s="1829">
        <f>'7'!DT78</f>
        <v>755.11239278628716</v>
      </c>
      <c r="BM47" s="1829">
        <f>'7'!DU78</f>
        <v>0</v>
      </c>
      <c r="BN47" s="1829">
        <f>'7'!DV78</f>
        <v>0</v>
      </c>
    </row>
    <row r="48" spans="1:66" ht="14.45" customHeight="1">
      <c r="A48" s="312"/>
      <c r="B48" s="315" t="s">
        <v>2866</v>
      </c>
      <c r="C48" s="312"/>
      <c r="D48" s="1197"/>
      <c r="E48" s="2867">
        <f>'7'!BQ79</f>
        <v>18290.692830967873</v>
      </c>
      <c r="F48" s="2867">
        <f>'7'!BR79</f>
        <v>13928.243589665639</v>
      </c>
      <c r="G48" s="2867">
        <f>'7'!BS79</f>
        <v>1788.2964150818752</v>
      </c>
      <c r="H48" s="2867">
        <f>'7'!BT79</f>
        <v>9410.215742560129</v>
      </c>
      <c r="I48" s="2867">
        <f>'7'!BU79</f>
        <v>276.67492569520789</v>
      </c>
      <c r="J48" s="2867">
        <f>'7'!BV79</f>
        <v>184.09065890188936</v>
      </c>
      <c r="K48" s="2867">
        <f>'7'!BW79</f>
        <v>14.076923076923077</v>
      </c>
      <c r="L48" s="2867">
        <f>'7'!BX79</f>
        <v>0</v>
      </c>
      <c r="M48" s="2867">
        <f>'7'!BY79</f>
        <v>0</v>
      </c>
      <c r="N48" s="2867">
        <f>'7'!BZ79</f>
        <v>29.648648648648649</v>
      </c>
      <c r="O48" s="2867">
        <f>'7'!CA79</f>
        <v>0</v>
      </c>
      <c r="P48" s="2867">
        <f>'7'!CB79</f>
        <v>15.072115384615387</v>
      </c>
      <c r="Q48" s="2867">
        <f>'7'!CC79</f>
        <v>0</v>
      </c>
      <c r="R48" s="2867">
        <f>'7'!CD79</f>
        <v>0</v>
      </c>
      <c r="S48" s="2867">
        <f>'7'!CE79</f>
        <v>2</v>
      </c>
      <c r="T48" s="2867">
        <f>'7'!CF79</f>
        <v>0</v>
      </c>
      <c r="U48" s="2867">
        <f>'7'!CG79</f>
        <v>5</v>
      </c>
      <c r="V48" s="2867">
        <f>'7'!CH79</f>
        <v>20</v>
      </c>
      <c r="W48" s="2867">
        <f>'7'!CI79</f>
        <v>6.7865796831314071</v>
      </c>
      <c r="X48" s="2867">
        <f>'7'!CJ79</f>
        <v>1646.2700811494242</v>
      </c>
      <c r="Y48" s="2867">
        <f>'7'!CK79</f>
        <v>7487.2707357154977</v>
      </c>
      <c r="Z48" s="2867">
        <f>'7'!CL79</f>
        <v>2729.7314320236351</v>
      </c>
      <c r="AA48" s="312"/>
      <c r="AB48" s="315" t="s">
        <v>3517</v>
      </c>
      <c r="AC48" s="312"/>
      <c r="AD48" s="1197"/>
      <c r="AE48" s="1829">
        <f>'7'!CM79</f>
        <v>4362.4492413022344</v>
      </c>
      <c r="AF48" s="1829">
        <f>'7'!CN79</f>
        <v>328.50311850311851</v>
      </c>
      <c r="AG48" s="1829">
        <f>'7'!CO79</f>
        <v>46.671517671517677</v>
      </c>
      <c r="AH48" s="1829">
        <f>'7'!CP79</f>
        <v>32.979209979209983</v>
      </c>
      <c r="AI48" s="1829">
        <f>'7'!CQ79</f>
        <v>17.648648648648649</v>
      </c>
      <c r="AJ48" s="1829">
        <f>'7'!CR79</f>
        <v>54.979209979209983</v>
      </c>
      <c r="AK48" s="1829">
        <f>'7'!CS79</f>
        <v>85.848232848232854</v>
      </c>
      <c r="AL48" s="1829">
        <f>'7'!CT79</f>
        <v>25.374220374220375</v>
      </c>
      <c r="AM48" s="1829">
        <f>'7'!CU79</f>
        <v>19.022869022869024</v>
      </c>
      <c r="AN48" s="1829">
        <f>'7'!CV79</f>
        <v>36.681912681912685</v>
      </c>
      <c r="AO48" s="1829">
        <f>'7'!CW79</f>
        <v>9.2972972972972983</v>
      </c>
      <c r="AP48" s="1829">
        <f>'7'!CX79</f>
        <v>8</v>
      </c>
      <c r="AQ48" s="1829">
        <f>'7'!CY79</f>
        <v>4033.9461227991155</v>
      </c>
      <c r="AR48" s="1829">
        <f>'7'!CZ79</f>
        <v>561.67775467775471</v>
      </c>
      <c r="AS48" s="1829">
        <f>'7'!DA79</f>
        <v>59.012474012474016</v>
      </c>
      <c r="AT48" s="1829">
        <f>'7'!DB79</f>
        <v>163.68191268191268</v>
      </c>
      <c r="AU48" s="1829">
        <f>'7'!DC79</f>
        <v>84.742203742203742</v>
      </c>
      <c r="AV48" s="1829">
        <f>'7'!DD79</f>
        <v>85.4989604989605</v>
      </c>
      <c r="AW48" s="1829">
        <f>'7'!DE79</f>
        <v>109.35758835758836</v>
      </c>
      <c r="AX48" s="1829">
        <f>'7'!DF79</f>
        <v>38.384615384615387</v>
      </c>
      <c r="AY48" s="1829">
        <f>'7'!DG79</f>
        <v>2</v>
      </c>
      <c r="AZ48" s="1829">
        <f>'7'!DH79</f>
        <v>0</v>
      </c>
      <c r="BA48" s="1829">
        <f>'7'!DI79</f>
        <v>1</v>
      </c>
      <c r="BB48" s="1829">
        <f>'7'!DJ79</f>
        <v>19.692307692307693</v>
      </c>
      <c r="BC48" s="1829">
        <f>'7'!DK79</f>
        <v>0</v>
      </c>
      <c r="BD48" s="1829">
        <f>'7'!DL79</f>
        <v>1</v>
      </c>
      <c r="BE48" s="1829">
        <f>'7'!DM79</f>
        <v>6.6923076923076925</v>
      </c>
      <c r="BF48" s="1829">
        <f>'7'!DN79</f>
        <v>8</v>
      </c>
      <c r="BG48" s="1829">
        <f>'7'!DO79</f>
        <v>28</v>
      </c>
      <c r="BH48" s="1829">
        <f>'7'!DP79</f>
        <v>3472.2683681213607</v>
      </c>
      <c r="BI48" s="1829">
        <f>'7'!DQ79</f>
        <v>1297.4473710947261</v>
      </c>
      <c r="BJ48" s="1829">
        <f>'7'!DR79</f>
        <v>141.38140238099265</v>
      </c>
      <c r="BK48" s="1829">
        <f>'7'!DS79</f>
        <v>118.29408429367456</v>
      </c>
      <c r="BL48" s="1829">
        <f>'7'!DT79</f>
        <v>1920.1455103519672</v>
      </c>
      <c r="BM48" s="1829">
        <f>'7'!DU79</f>
        <v>0</v>
      </c>
      <c r="BN48" s="1829">
        <f>'7'!DV79</f>
        <v>0</v>
      </c>
    </row>
    <row r="49" spans="1:66" ht="14.45" customHeight="1">
      <c r="A49" s="312"/>
      <c r="B49" s="315" t="s">
        <v>2878</v>
      </c>
      <c r="C49" s="312"/>
      <c r="D49" s="1197"/>
      <c r="E49" s="2867">
        <f>'7'!BQ80</f>
        <v>17571.59728506437</v>
      </c>
      <c r="F49" s="2867">
        <f>'7'!BR80</f>
        <v>11720.914027146198</v>
      </c>
      <c r="G49" s="2867">
        <f>'7'!BS80</f>
        <v>1572.8733031671077</v>
      </c>
      <c r="H49" s="2867">
        <f>'7'!BT80</f>
        <v>8431.0814479617329</v>
      </c>
      <c r="I49" s="2867">
        <f>'7'!BU80</f>
        <v>234.52488687774263</v>
      </c>
      <c r="J49" s="2867">
        <f>'7'!BV80</f>
        <v>148.16742081440373</v>
      </c>
      <c r="K49" s="2867">
        <f>'7'!BW80</f>
        <v>21.384615384615387</v>
      </c>
      <c r="L49" s="2867">
        <f>'7'!BX80</f>
        <v>0</v>
      </c>
      <c r="M49" s="2867">
        <f>'7'!BY80</f>
        <v>0</v>
      </c>
      <c r="N49" s="2867">
        <f>'7'!BZ80</f>
        <v>9</v>
      </c>
      <c r="O49" s="2867">
        <f>'7'!CA80</f>
        <v>0</v>
      </c>
      <c r="P49" s="2867">
        <f>'7'!CB80</f>
        <v>52.384615384615387</v>
      </c>
      <c r="Q49" s="2867">
        <f>'7'!CC80</f>
        <v>0</v>
      </c>
      <c r="R49" s="2867">
        <f>'7'!CD80</f>
        <v>0</v>
      </c>
      <c r="S49" s="2867">
        <f>'7'!CE80</f>
        <v>0</v>
      </c>
      <c r="T49" s="2867">
        <f>'7'!CF80</f>
        <v>0</v>
      </c>
      <c r="U49" s="2867">
        <f>'7'!CG80</f>
        <v>1</v>
      </c>
      <c r="V49" s="2867">
        <f>'7'!CH80</f>
        <v>1</v>
      </c>
      <c r="W49" s="2867">
        <f>'7'!CI80</f>
        <v>3.5882352941081561</v>
      </c>
      <c r="X49" s="2867">
        <f>'7'!CJ80</f>
        <v>698.22624434370164</v>
      </c>
      <c r="Y49" s="2867">
        <f>'7'!CK80</f>
        <v>7498.3303167402873</v>
      </c>
      <c r="Z49" s="2867">
        <f>'7'!CL80</f>
        <v>1716.9592760173593</v>
      </c>
      <c r="AA49" s="312"/>
      <c r="AB49" s="315" t="s">
        <v>3518</v>
      </c>
      <c r="AC49" s="312"/>
      <c r="AD49" s="1197"/>
      <c r="AE49" s="1829">
        <f>'7'!CM80</f>
        <v>5850.6832579181719</v>
      </c>
      <c r="AF49" s="1829">
        <f>'7'!CN80</f>
        <v>413.88235294092021</v>
      </c>
      <c r="AG49" s="1829">
        <f>'7'!CO80</f>
        <v>56.764705882324471</v>
      </c>
      <c r="AH49" s="1829">
        <f>'7'!CP80</f>
        <v>85.764705882324463</v>
      </c>
      <c r="AI49" s="1829">
        <f>'7'!CQ80</f>
        <v>31.764705882324471</v>
      </c>
      <c r="AJ49" s="1829">
        <f>'7'!CR80</f>
        <v>50.764705882324471</v>
      </c>
      <c r="AK49" s="1829">
        <f>'7'!CS80</f>
        <v>79.764705882324463</v>
      </c>
      <c r="AL49" s="1829">
        <f>'7'!CT80</f>
        <v>10.764705882324469</v>
      </c>
      <c r="AM49" s="1829">
        <f>'7'!CU80</f>
        <v>10.764705882324469</v>
      </c>
      <c r="AN49" s="1829">
        <f>'7'!CV80</f>
        <v>102.76470588232446</v>
      </c>
      <c r="AO49" s="1829">
        <f>'7'!CW80</f>
        <v>34.764705882324471</v>
      </c>
      <c r="AP49" s="1829">
        <f>'7'!CX80</f>
        <v>0</v>
      </c>
      <c r="AQ49" s="1829">
        <f>'7'!CY80</f>
        <v>5436.8009049772518</v>
      </c>
      <c r="AR49" s="1829">
        <f>'7'!CZ80</f>
        <v>1065.0769230769231</v>
      </c>
      <c r="AS49" s="1829">
        <f>'7'!DA80</f>
        <v>291.07692307692309</v>
      </c>
      <c r="AT49" s="1829">
        <f>'7'!DB80</f>
        <v>206</v>
      </c>
      <c r="AU49" s="1829">
        <f>'7'!DC80</f>
        <v>211</v>
      </c>
      <c r="AV49" s="1829">
        <f>'7'!DD80</f>
        <v>63</v>
      </c>
      <c r="AW49" s="1829">
        <f>'7'!DE80</f>
        <v>42</v>
      </c>
      <c r="AX49" s="1829">
        <f>'7'!DF80</f>
        <v>194</v>
      </c>
      <c r="AY49" s="1829">
        <f>'7'!DG80</f>
        <v>48</v>
      </c>
      <c r="AZ49" s="1829">
        <f>'7'!DH80</f>
        <v>25</v>
      </c>
      <c r="BA49" s="1829">
        <f>'7'!DI80</f>
        <v>28</v>
      </c>
      <c r="BB49" s="1829">
        <f>'7'!DJ80</f>
        <v>49</v>
      </c>
      <c r="BC49" s="1829">
        <f>'7'!DK80</f>
        <v>18</v>
      </c>
      <c r="BD49" s="1829">
        <f>'7'!DL80</f>
        <v>11</v>
      </c>
      <c r="BE49" s="1829">
        <f>'7'!DM80</f>
        <v>36</v>
      </c>
      <c r="BF49" s="1829">
        <f>'7'!DN80</f>
        <v>3</v>
      </c>
      <c r="BG49" s="1829">
        <f>'7'!DO80</f>
        <v>73</v>
      </c>
      <c r="BH49" s="1829">
        <f>'7'!DP80</f>
        <v>4371.7239819003289</v>
      </c>
      <c r="BI49" s="1829">
        <f>'7'!DQ80</f>
        <v>1651.3529411764325</v>
      </c>
      <c r="BJ49" s="1829">
        <f>'7'!DR80</f>
        <v>124.35294117643262</v>
      </c>
      <c r="BK49" s="1829">
        <f>'7'!DS80</f>
        <v>154.66515837103123</v>
      </c>
      <c r="BL49" s="1829">
        <f>'7'!DT80</f>
        <v>2687.3529411764325</v>
      </c>
      <c r="BM49" s="1829">
        <f>'7'!DU80</f>
        <v>0</v>
      </c>
      <c r="BN49" s="1829">
        <f>'7'!DV80</f>
        <v>0</v>
      </c>
    </row>
    <row r="50" spans="1:66" ht="14.45" customHeight="1">
      <c r="A50" s="3228" t="s">
        <v>1830</v>
      </c>
      <c r="B50" s="3228"/>
      <c r="C50" s="3228"/>
      <c r="D50" s="1194"/>
      <c r="E50" s="2867"/>
      <c r="F50" s="2864"/>
      <c r="G50" s="2868"/>
      <c r="H50" s="2868"/>
      <c r="I50" s="2868"/>
      <c r="J50" s="2868"/>
      <c r="K50" s="2868"/>
      <c r="L50" s="2868"/>
      <c r="M50" s="2868"/>
      <c r="N50" s="2868"/>
      <c r="O50" s="2868"/>
      <c r="P50" s="2868"/>
      <c r="Q50" s="2868"/>
      <c r="R50" s="2868"/>
      <c r="S50" s="2868"/>
      <c r="T50" s="2868"/>
      <c r="U50" s="2868"/>
      <c r="V50" s="2868"/>
      <c r="W50" s="2868"/>
      <c r="X50" s="2869"/>
      <c r="Y50" s="2869"/>
      <c r="Z50" s="2869"/>
      <c r="AA50" s="3228" t="s">
        <v>1830</v>
      </c>
      <c r="AB50" s="3228"/>
      <c r="AC50" s="3228"/>
      <c r="AD50" s="1194"/>
      <c r="AE50" s="1831"/>
      <c r="AF50" s="1831"/>
      <c r="AG50" s="1831"/>
      <c r="AH50" s="1831"/>
      <c r="AI50" s="1831"/>
      <c r="AJ50" s="1831"/>
      <c r="AK50" s="1831"/>
      <c r="AL50" s="1831"/>
      <c r="AM50" s="1831"/>
      <c r="AN50" s="1831"/>
      <c r="AO50" s="1831"/>
      <c r="AP50" s="1831"/>
      <c r="AQ50" s="1831"/>
      <c r="AR50" s="1831"/>
      <c r="AS50" s="1831"/>
      <c r="AT50" s="1831"/>
      <c r="AU50" s="1831"/>
      <c r="AV50" s="1831"/>
      <c r="AW50" s="1831"/>
      <c r="AX50" s="1831"/>
      <c r="AY50" s="1831"/>
      <c r="AZ50" s="1831"/>
      <c r="BA50" s="1831"/>
      <c r="BB50" s="1831"/>
      <c r="BC50" s="1831"/>
      <c r="BD50" s="1831"/>
      <c r="BE50" s="1831"/>
      <c r="BF50" s="1831"/>
      <c r="BG50" s="1831"/>
      <c r="BH50" s="1831"/>
      <c r="BI50" s="1831"/>
      <c r="BJ50" s="1831"/>
      <c r="BK50" s="1831"/>
      <c r="BL50" s="1831"/>
      <c r="BM50" s="1831"/>
      <c r="BN50" s="1831"/>
    </row>
    <row r="51" spans="1:66" ht="14.45" customHeight="1">
      <c r="A51" s="318"/>
      <c r="B51" s="315" t="s">
        <v>3519</v>
      </c>
      <c r="C51" s="318"/>
      <c r="D51" s="1194"/>
      <c r="E51" s="2867">
        <f>'7'!BQ81</f>
        <v>14576.408862000575</v>
      </c>
      <c r="F51" s="2867">
        <f>'7'!BR81</f>
        <v>8874.3027606457399</v>
      </c>
      <c r="G51" s="2867">
        <f>'7'!BS81</f>
        <v>3443.8415967480064</v>
      </c>
      <c r="H51" s="2867">
        <f>'7'!BT81</f>
        <v>3537.4773710517029</v>
      </c>
      <c r="I51" s="2867">
        <f>'7'!BU81</f>
        <v>1320.7584747604517</v>
      </c>
      <c r="J51" s="2867">
        <f>'7'!BV81</f>
        <v>849.56417952817469</v>
      </c>
      <c r="K51" s="2867">
        <f>'7'!BW81</f>
        <v>14.313374483420391</v>
      </c>
      <c r="L51" s="2867">
        <f>'7'!BX81</f>
        <v>0</v>
      </c>
      <c r="M51" s="2867">
        <f>'7'!BY81</f>
        <v>27.926678708748852</v>
      </c>
      <c r="N51" s="2867">
        <f>'7'!BZ81</f>
        <v>119.86100324083813</v>
      </c>
      <c r="O51" s="2867">
        <f>'7'!CA81</f>
        <v>0</v>
      </c>
      <c r="P51" s="2867">
        <f>'7'!CB81</f>
        <v>59.776763673440364</v>
      </c>
      <c r="Q51" s="2867">
        <f>'7'!CC81</f>
        <v>1</v>
      </c>
      <c r="R51" s="2867">
        <f>'7'!CD81</f>
        <v>0</v>
      </c>
      <c r="S51" s="2867">
        <f>'7'!CE81</f>
        <v>3</v>
      </c>
      <c r="T51" s="2867">
        <f>'7'!CF81</f>
        <v>0</v>
      </c>
      <c r="U51" s="2867">
        <f>'7'!CG81</f>
        <v>1</v>
      </c>
      <c r="V51" s="2867">
        <f>'7'!CH81</f>
        <v>37.347963152053609</v>
      </c>
      <c r="W51" s="2867">
        <f>'7'!CI81</f>
        <v>206.96851197377518</v>
      </c>
      <c r="X51" s="2867">
        <f>'7'!CJ81</f>
        <v>1393.7434688179949</v>
      </c>
      <c r="Y51" s="2867">
        <f>'7'!CK81</f>
        <v>822.97542747325633</v>
      </c>
      <c r="Z51" s="2867">
        <f>'7'!CL81</f>
        <v>1892.9837928460313</v>
      </c>
      <c r="AA51" s="318"/>
      <c r="AB51" s="315" t="s">
        <v>2880</v>
      </c>
      <c r="AC51" s="318"/>
      <c r="AD51" s="1194"/>
      <c r="AE51" s="1829">
        <f>'7'!CM81</f>
        <v>4087.8460539420398</v>
      </c>
      <c r="AF51" s="1829">
        <f>'7'!CN81</f>
        <v>687.35107678600025</v>
      </c>
      <c r="AG51" s="1829">
        <f>'7'!CO81</f>
        <v>302.94998400631084</v>
      </c>
      <c r="AH51" s="1829">
        <f>'7'!CP81</f>
        <v>137.33820106807252</v>
      </c>
      <c r="AI51" s="1829">
        <f>'7'!CQ81</f>
        <v>105.77389195548008</v>
      </c>
      <c r="AJ51" s="1829">
        <f>'7'!CR81</f>
        <v>17.867226100327223</v>
      </c>
      <c r="AK51" s="1829">
        <f>'7'!CS81</f>
        <v>14.470999685232885</v>
      </c>
      <c r="AL51" s="1829">
        <f>'7'!CT81</f>
        <v>41.31405105782099</v>
      </c>
      <c r="AM51" s="1829">
        <f>'7'!CU81</f>
        <v>2.4000000000203388</v>
      </c>
      <c r="AN51" s="1829">
        <f>'7'!CV81</f>
        <v>3.5434782608626381</v>
      </c>
      <c r="AO51" s="1829">
        <f>'7'!CW81</f>
        <v>56.693244651872632</v>
      </c>
      <c r="AP51" s="1829">
        <f>'7'!CX81</f>
        <v>5</v>
      </c>
      <c r="AQ51" s="1829">
        <f>'7'!CY81</f>
        <v>3400.4949771560396</v>
      </c>
      <c r="AR51" s="1829">
        <f>'7'!CZ81</f>
        <v>1489.2574935357147</v>
      </c>
      <c r="AS51" s="1829">
        <f>'7'!DA81</f>
        <v>299.17526058225133</v>
      </c>
      <c r="AT51" s="1829">
        <f>'7'!DB81</f>
        <v>373.02298072187716</v>
      </c>
      <c r="AU51" s="1829">
        <f>'7'!DC81</f>
        <v>261.88684604045517</v>
      </c>
      <c r="AV51" s="1829">
        <f>'7'!DD81</f>
        <v>383.70393691220016</v>
      </c>
      <c r="AW51" s="1829">
        <f>'7'!DE81</f>
        <v>212.85904411046306</v>
      </c>
      <c r="AX51" s="1829">
        <f>'7'!DF81</f>
        <v>125.5994161966474</v>
      </c>
      <c r="AY51" s="1829">
        <f>'7'!DG81</f>
        <v>43.427215472684971</v>
      </c>
      <c r="AZ51" s="1829">
        <f>'7'!DH81</f>
        <v>37.060606060616166</v>
      </c>
      <c r="BA51" s="1829">
        <f>'7'!DI81</f>
        <v>16.333333333328483</v>
      </c>
      <c r="BB51" s="1829">
        <f>'7'!DJ81</f>
        <v>72.886063399994029</v>
      </c>
      <c r="BC51" s="1829">
        <f>'7'!DK81</f>
        <v>0</v>
      </c>
      <c r="BD51" s="1829">
        <f>'7'!DL81</f>
        <v>26.646336222814874</v>
      </c>
      <c r="BE51" s="1829">
        <f>'7'!DM81</f>
        <v>61.370853922601</v>
      </c>
      <c r="BF51" s="1829">
        <f>'7'!DN81</f>
        <v>0</v>
      </c>
      <c r="BG51" s="1829">
        <f>'7'!DO81</f>
        <v>15.100000000014012</v>
      </c>
      <c r="BH51" s="1829">
        <f>'7'!DP81</f>
        <v>1911.2374836203239</v>
      </c>
      <c r="BI51" s="1829">
        <f>'7'!DQ81</f>
        <v>1212.2016538019222</v>
      </c>
      <c r="BJ51" s="1829">
        <f>'7'!DR81</f>
        <v>228.02021914141585</v>
      </c>
      <c r="BK51" s="1829">
        <f>'7'!DS81</f>
        <v>181.22794704533163</v>
      </c>
      <c r="BL51" s="1829">
        <f>'7'!DT81</f>
        <v>518.97210172804398</v>
      </c>
      <c r="BM51" s="1829">
        <f>'7'!DU81</f>
        <v>0</v>
      </c>
      <c r="BN51" s="1829">
        <f>'7'!DV81</f>
        <v>1614.2600474128049</v>
      </c>
    </row>
    <row r="52" spans="1:66" ht="14.45" customHeight="1">
      <c r="A52" s="318"/>
      <c r="B52" s="315" t="s">
        <v>3520</v>
      </c>
      <c r="C52" s="318"/>
      <c r="D52" s="1194"/>
      <c r="E52" s="2867">
        <f>'7'!BQ82</f>
        <v>8473.2200915920657</v>
      </c>
      <c r="F52" s="2867">
        <f>'7'!BR82</f>
        <v>4978.1503135693811</v>
      </c>
      <c r="G52" s="2867">
        <f>'7'!BS82</f>
        <v>1687.1601458850698</v>
      </c>
      <c r="H52" s="2867">
        <f>'7'!BT82</f>
        <v>2053.1978713050121</v>
      </c>
      <c r="I52" s="2867">
        <f>'7'!BU82</f>
        <v>743.88066582920646</v>
      </c>
      <c r="J52" s="2867">
        <f>'7'!BV82</f>
        <v>473.11496543794379</v>
      </c>
      <c r="K52" s="2867">
        <f>'7'!BW82</f>
        <v>19.962149876077284</v>
      </c>
      <c r="L52" s="2867">
        <f>'7'!BX82</f>
        <v>1</v>
      </c>
      <c r="M52" s="2867">
        <f>'7'!BY82</f>
        <v>21.816045511899549</v>
      </c>
      <c r="N52" s="2867">
        <f>'7'!BZ82</f>
        <v>36.949574912821369</v>
      </c>
      <c r="O52" s="2867">
        <f>'7'!CA82</f>
        <v>1</v>
      </c>
      <c r="P52" s="2867">
        <f>'7'!CB82</f>
        <v>42.144752070290608</v>
      </c>
      <c r="Q52" s="2867">
        <f>'7'!CC82</f>
        <v>0</v>
      </c>
      <c r="R52" s="2867">
        <f>'7'!CD82</f>
        <v>0</v>
      </c>
      <c r="S52" s="2867">
        <f>'7'!CE82</f>
        <v>0</v>
      </c>
      <c r="T52" s="2867">
        <f>'7'!CF82</f>
        <v>1</v>
      </c>
      <c r="U52" s="2867">
        <f>'7'!CG82</f>
        <v>3</v>
      </c>
      <c r="V52" s="2867">
        <f>'7'!CH82</f>
        <v>3</v>
      </c>
      <c r="W52" s="2867">
        <f>'7'!CI82</f>
        <v>140.89317802017365</v>
      </c>
      <c r="X52" s="2867">
        <f>'7'!CJ82</f>
        <v>741.32869632174118</v>
      </c>
      <c r="Y52" s="2867">
        <f>'7'!CK82</f>
        <v>567.98850915406513</v>
      </c>
      <c r="Z52" s="2867">
        <f>'7'!CL82</f>
        <v>1237.792296379301</v>
      </c>
      <c r="AA52" s="318"/>
      <c r="AB52" s="315" t="s">
        <v>3521</v>
      </c>
      <c r="AC52" s="318"/>
      <c r="AD52" s="1194"/>
      <c r="AE52" s="1829">
        <f>'7'!CM82</f>
        <v>3121.3743044250537</v>
      </c>
      <c r="AF52" s="1829">
        <f>'7'!CN82</f>
        <v>361.11208251026881</v>
      </c>
      <c r="AG52" s="1829">
        <f>'7'!CO82</f>
        <v>126.43102115512448</v>
      </c>
      <c r="AH52" s="1829">
        <f>'7'!CP82</f>
        <v>68.761812767714844</v>
      </c>
      <c r="AI52" s="1829">
        <f>'7'!CQ82</f>
        <v>62.531056942818452</v>
      </c>
      <c r="AJ52" s="1829">
        <f>'7'!CR82</f>
        <v>31.019256121350139</v>
      </c>
      <c r="AK52" s="1829">
        <f>'7'!CS82</f>
        <v>62.32666352890746</v>
      </c>
      <c r="AL52" s="1829">
        <f>'7'!CT82</f>
        <v>17.919256121336129</v>
      </c>
      <c r="AM52" s="1829">
        <f>'7'!CU82</f>
        <v>0</v>
      </c>
      <c r="AN52" s="1829">
        <f>'7'!CV82</f>
        <v>34.100000000004982</v>
      </c>
      <c r="AO52" s="1829">
        <f>'7'!CW82</f>
        <v>40.602645502634914</v>
      </c>
      <c r="AP52" s="1829">
        <f>'7'!CX82</f>
        <v>2</v>
      </c>
      <c r="AQ52" s="1829">
        <f>'7'!CY82</f>
        <v>2760.2622219147843</v>
      </c>
      <c r="AR52" s="1829">
        <f>'7'!CZ82</f>
        <v>1429.3821782826074</v>
      </c>
      <c r="AS52" s="1829">
        <f>'7'!DA82</f>
        <v>266.77810710783382</v>
      </c>
      <c r="AT52" s="1829">
        <f>'7'!DB82</f>
        <v>245.73499053693914</v>
      </c>
      <c r="AU52" s="1829">
        <f>'7'!DC82</f>
        <v>303.45078868353204</v>
      </c>
      <c r="AV52" s="1829">
        <f>'7'!DD82</f>
        <v>234.18172639144774</v>
      </c>
      <c r="AW52" s="1829">
        <f>'7'!DE82</f>
        <v>109.38846115554269</v>
      </c>
      <c r="AX52" s="1829">
        <f>'7'!DF82</f>
        <v>314.83828706939346</v>
      </c>
      <c r="AY52" s="1829">
        <f>'7'!DG82</f>
        <v>36.814814814804464</v>
      </c>
      <c r="AZ52" s="1829">
        <f>'7'!DH82</f>
        <v>34.571428571419794</v>
      </c>
      <c r="BA52" s="1829">
        <f>'7'!DI82</f>
        <v>71.459167205025295</v>
      </c>
      <c r="BB52" s="1829">
        <f>'7'!DJ82</f>
        <v>146.53562223144891</v>
      </c>
      <c r="BC52" s="1829">
        <f>'7'!DK82</f>
        <v>24.578947368387357</v>
      </c>
      <c r="BD52" s="1829">
        <f>'7'!DL82</f>
        <v>17.285714285709897</v>
      </c>
      <c r="BE52" s="1829">
        <f>'7'!DM82</f>
        <v>2</v>
      </c>
      <c r="BF52" s="1829">
        <f>'7'!DN82</f>
        <v>0</v>
      </c>
      <c r="BG52" s="1829">
        <f>'7'!DO82</f>
        <v>13</v>
      </c>
      <c r="BH52" s="1829">
        <f>'7'!DP82</f>
        <v>1330.8800436321774</v>
      </c>
      <c r="BI52" s="1829">
        <f>'7'!DQ82</f>
        <v>720.04858810487508</v>
      </c>
      <c r="BJ52" s="1829">
        <f>'7'!DR82</f>
        <v>133.63567215865069</v>
      </c>
      <c r="BK52" s="1829">
        <f>'7'!DS82</f>
        <v>111.1671909700363</v>
      </c>
      <c r="BL52" s="1829">
        <f>'7'!DT82</f>
        <v>448.76423585533649</v>
      </c>
      <c r="BM52" s="1829">
        <f>'7'!DU82</f>
        <v>0</v>
      </c>
      <c r="BN52" s="1829">
        <f>'7'!DV82</f>
        <v>373.69547359762987</v>
      </c>
    </row>
    <row r="53" spans="1:66" ht="14.45" customHeight="1">
      <c r="A53" s="318"/>
      <c r="B53" s="315" t="s">
        <v>2871</v>
      </c>
      <c r="C53" s="318"/>
      <c r="D53" s="1194"/>
      <c r="E53" s="2867">
        <f>'7'!BQ83</f>
        <v>17710.709887357847</v>
      </c>
      <c r="F53" s="2867">
        <f>'7'!BR83</f>
        <v>9886.4354065974603</v>
      </c>
      <c r="G53" s="2867">
        <f>'7'!BS83</f>
        <v>2813.5821789290321</v>
      </c>
      <c r="H53" s="2867">
        <f>'7'!BT83</f>
        <v>3930.1244255063048</v>
      </c>
      <c r="I53" s="2867">
        <f>'7'!BU83</f>
        <v>1103.2936530155596</v>
      </c>
      <c r="J53" s="2867">
        <f>'7'!BV83</f>
        <v>738.05194584671244</v>
      </c>
      <c r="K53" s="2867">
        <f>'7'!BW83</f>
        <v>54.467279152378957</v>
      </c>
      <c r="L53" s="2867">
        <f>'7'!BX83</f>
        <v>0</v>
      </c>
      <c r="M53" s="2867">
        <f>'7'!BY83</f>
        <v>33.304846814096848</v>
      </c>
      <c r="N53" s="2867">
        <f>'7'!BZ83</f>
        <v>66.48203080740771</v>
      </c>
      <c r="O53" s="2867">
        <f>'7'!CA83</f>
        <v>0</v>
      </c>
      <c r="P53" s="2867">
        <f>'7'!CB83</f>
        <v>42.255978260880084</v>
      </c>
      <c r="Q53" s="2867">
        <f>'7'!CC83</f>
        <v>8</v>
      </c>
      <c r="R53" s="2867">
        <f>'7'!CD83</f>
        <v>2</v>
      </c>
      <c r="S53" s="2867">
        <f>'7'!CE83</f>
        <v>0</v>
      </c>
      <c r="T53" s="2867">
        <f>'7'!CF83</f>
        <v>1</v>
      </c>
      <c r="U53" s="2867">
        <f>'7'!CG83</f>
        <v>2</v>
      </c>
      <c r="V53" s="2867">
        <f>'7'!CH83</f>
        <v>9.7222222222222214</v>
      </c>
      <c r="W53" s="2867">
        <f>'7'!CI83</f>
        <v>146.00934991186116</v>
      </c>
      <c r="X53" s="2867">
        <f>'7'!CJ83</f>
        <v>1448.4808379898982</v>
      </c>
      <c r="Y53" s="2867">
        <f>'7'!CK83</f>
        <v>1378.3499345008461</v>
      </c>
      <c r="Z53" s="2867">
        <f>'7'!CL83</f>
        <v>3142.7288021621307</v>
      </c>
      <c r="AA53" s="318"/>
      <c r="AB53" s="315" t="s">
        <v>2871</v>
      </c>
      <c r="AC53" s="318"/>
      <c r="AD53" s="1194"/>
      <c r="AE53" s="1829">
        <f>'7'!CM83</f>
        <v>7498.6866578032032</v>
      </c>
      <c r="AF53" s="1829">
        <f>'7'!CN83</f>
        <v>958.33883659228809</v>
      </c>
      <c r="AG53" s="1829">
        <f>'7'!CO83</f>
        <v>164.84920476073597</v>
      </c>
      <c r="AH53" s="1829">
        <f>'7'!CP83</f>
        <v>228.27264094301887</v>
      </c>
      <c r="AI53" s="1829">
        <f>'7'!CQ83</f>
        <v>154.1686962697942</v>
      </c>
      <c r="AJ53" s="1829">
        <f>'7'!CR83</f>
        <v>153.92464341911005</v>
      </c>
      <c r="AK53" s="1829">
        <f>'7'!CS83</f>
        <v>144.70631332432743</v>
      </c>
      <c r="AL53" s="1829">
        <f>'7'!CT83</f>
        <v>64.471913998837351</v>
      </c>
      <c r="AM53" s="1829">
        <f>'7'!CU83</f>
        <v>59.632935401135974</v>
      </c>
      <c r="AN53" s="1829">
        <f>'7'!CV83</f>
        <v>31.933333333370229</v>
      </c>
      <c r="AO53" s="1829">
        <f>'7'!CW83</f>
        <v>39.232088261584664</v>
      </c>
      <c r="AP53" s="1829">
        <f>'7'!CX83</f>
        <v>26.717391304313189</v>
      </c>
      <c r="AQ53" s="1829">
        <f>'7'!CY83</f>
        <v>6540.3478212109148</v>
      </c>
      <c r="AR53" s="1829">
        <f>'7'!CZ83</f>
        <v>2671.4433239980867</v>
      </c>
      <c r="AS53" s="1829">
        <f>'7'!DA83</f>
        <v>674.18693081881543</v>
      </c>
      <c r="AT53" s="1829">
        <f>'7'!DB83</f>
        <v>510.22896922636738</v>
      </c>
      <c r="AU53" s="1829">
        <f>'7'!DC83</f>
        <v>708.33824537892735</v>
      </c>
      <c r="AV53" s="1829">
        <f>'7'!DD83</f>
        <v>499.96798081568113</v>
      </c>
      <c r="AW53" s="1829">
        <f>'7'!DE83</f>
        <v>485.87251098704826</v>
      </c>
      <c r="AX53" s="1829">
        <f>'7'!DF83</f>
        <v>328.72304879306103</v>
      </c>
      <c r="AY53" s="1829">
        <f>'7'!DG83</f>
        <v>108.99120516475645</v>
      </c>
      <c r="AZ53" s="1829">
        <f>'7'!DH83</f>
        <v>3.7738044165291558</v>
      </c>
      <c r="BA53" s="1829">
        <f>'7'!DI83</f>
        <v>45.068213897173386</v>
      </c>
      <c r="BB53" s="1829">
        <f>'7'!DJ83</f>
        <v>149.044887127565</v>
      </c>
      <c r="BC53" s="1829">
        <f>'7'!DK83</f>
        <v>17.10396205894763</v>
      </c>
      <c r="BD53" s="1829">
        <f>'7'!DL83</f>
        <v>37.294650970818886</v>
      </c>
      <c r="BE53" s="1829">
        <f>'7'!DM83</f>
        <v>22.315298959826261</v>
      </c>
      <c r="BF53" s="1829">
        <f>'7'!DN83</f>
        <v>0</v>
      </c>
      <c r="BG53" s="1829">
        <f>'7'!DO83</f>
        <v>1</v>
      </c>
      <c r="BH53" s="1829">
        <f>'7'!DP83</f>
        <v>3868.9044972128295</v>
      </c>
      <c r="BI53" s="1829">
        <f>'7'!DQ83</f>
        <v>1887.2070815007364</v>
      </c>
      <c r="BJ53" s="1829">
        <f>'7'!DR83</f>
        <v>538.72783729339733</v>
      </c>
      <c r="BK53" s="1829">
        <f>'7'!DS83</f>
        <v>546.44702858970288</v>
      </c>
      <c r="BL53" s="1829">
        <f>'7'!DT83</f>
        <v>913.2876399690748</v>
      </c>
      <c r="BM53" s="1829">
        <f>'7'!DU83</f>
        <v>184.34165461983102</v>
      </c>
      <c r="BN53" s="1829">
        <f>'7'!DV83</f>
        <v>325.58782295717396</v>
      </c>
    </row>
    <row r="54" spans="1:66" ht="14.45" customHeight="1">
      <c r="A54" s="318"/>
      <c r="B54" s="315" t="s">
        <v>3522</v>
      </c>
      <c r="C54" s="318"/>
      <c r="D54" s="1194"/>
      <c r="E54" s="2867">
        <f>'7'!BQ84</f>
        <v>25454.122684942919</v>
      </c>
      <c r="F54" s="2867">
        <f>'7'!BR84</f>
        <v>14155.995278787781</v>
      </c>
      <c r="G54" s="2867">
        <f>'7'!BS84</f>
        <v>3545.4493659882555</v>
      </c>
      <c r="H54" s="2867">
        <f>'7'!BT84</f>
        <v>6428.8775989241149</v>
      </c>
      <c r="I54" s="2867">
        <f>'7'!BU84</f>
        <v>1894.9200006051135</v>
      </c>
      <c r="J54" s="2867">
        <f>'7'!BV84</f>
        <v>1266.3333708483624</v>
      </c>
      <c r="K54" s="2867">
        <f>'7'!BW84</f>
        <v>53.487550505615253</v>
      </c>
      <c r="L54" s="2867">
        <f>'7'!BX84</f>
        <v>1</v>
      </c>
      <c r="M54" s="2867">
        <f>'7'!BY84</f>
        <v>77.554627448520691</v>
      </c>
      <c r="N54" s="2867">
        <f>'7'!BZ84</f>
        <v>81.051695875618989</v>
      </c>
      <c r="O54" s="2867">
        <f>'7'!CA84</f>
        <v>0</v>
      </c>
      <c r="P54" s="2867">
        <f>'7'!CB84</f>
        <v>61.749501602995977</v>
      </c>
      <c r="Q54" s="2867">
        <f>'7'!CC84</f>
        <v>9</v>
      </c>
      <c r="R54" s="2867">
        <f>'7'!CD84</f>
        <v>2</v>
      </c>
      <c r="S54" s="2867">
        <f>'7'!CE84</f>
        <v>3</v>
      </c>
      <c r="T54" s="2867">
        <f>'7'!CF84</f>
        <v>0</v>
      </c>
      <c r="U54" s="2867">
        <f>'7'!CG84</f>
        <v>7</v>
      </c>
      <c r="V54" s="2867">
        <f>'7'!CH84</f>
        <v>41.38468330085864</v>
      </c>
      <c r="W54" s="2867">
        <f>'7'!CI84</f>
        <v>291.35857102314191</v>
      </c>
      <c r="X54" s="2867">
        <f>'7'!CJ84</f>
        <v>2486.377847722506</v>
      </c>
      <c r="Y54" s="2867">
        <f>'7'!CK84</f>
        <v>2047.5797505964917</v>
      </c>
      <c r="Z54" s="2867">
        <f>'7'!CL84</f>
        <v>4181.6683138754042</v>
      </c>
      <c r="AA54" s="318"/>
      <c r="AB54" s="315" t="s">
        <v>3217</v>
      </c>
      <c r="AC54" s="318"/>
      <c r="AD54" s="1194"/>
      <c r="AE54" s="1829">
        <f>'7'!CM84</f>
        <v>11102.165128795668</v>
      </c>
      <c r="AF54" s="1829">
        <f>'7'!CN84</f>
        <v>1106.2216171136406</v>
      </c>
      <c r="AG54" s="1829">
        <f>'7'!CO84</f>
        <v>259.4768340456356</v>
      </c>
      <c r="AH54" s="1829">
        <f>'7'!CP84</f>
        <v>227.58126717657655</v>
      </c>
      <c r="AI54" s="1829">
        <f>'7'!CQ84</f>
        <v>211.27454232916966</v>
      </c>
      <c r="AJ54" s="1829">
        <f>'7'!CR84</f>
        <v>46.139895187723994</v>
      </c>
      <c r="AK54" s="1829">
        <f>'7'!CS84</f>
        <v>173.18331655619633</v>
      </c>
      <c r="AL54" s="1829">
        <f>'7'!CT84</f>
        <v>80.561301209155388</v>
      </c>
      <c r="AM54" s="1829">
        <f>'7'!CU84</f>
        <v>96.551311668971749</v>
      </c>
      <c r="AN54" s="1829">
        <f>'7'!CV84</f>
        <v>28.761249429791182</v>
      </c>
      <c r="AO54" s="1829">
        <f>'7'!CW84</f>
        <v>68.801965679310811</v>
      </c>
      <c r="AP54" s="1829">
        <f>'7'!CX84</f>
        <v>39.178690287121128</v>
      </c>
      <c r="AQ54" s="1829">
        <f>'7'!CY84</f>
        <v>9995.9435116820296</v>
      </c>
      <c r="AR54" s="1829">
        <f>'7'!CZ84</f>
        <v>3793.1252754930865</v>
      </c>
      <c r="AS54" s="1829">
        <f>'7'!DA84</f>
        <v>813.9338401376873</v>
      </c>
      <c r="AT54" s="1829">
        <f>'7'!DB84</f>
        <v>671.17924512112018</v>
      </c>
      <c r="AU54" s="1829">
        <f>'7'!DC84</f>
        <v>956.30030328805515</v>
      </c>
      <c r="AV54" s="1829">
        <f>'7'!DD84</f>
        <v>439.37078796066561</v>
      </c>
      <c r="AW54" s="1829">
        <f>'7'!DE84</f>
        <v>359.39204313074828</v>
      </c>
      <c r="AX54" s="1829">
        <f>'7'!DF84</f>
        <v>466.04820793391769</v>
      </c>
      <c r="AY54" s="1829">
        <f>'7'!DG84</f>
        <v>78.097786478488501</v>
      </c>
      <c r="AZ54" s="1829">
        <f>'7'!DH84</f>
        <v>20.431846462609663</v>
      </c>
      <c r="BA54" s="1829">
        <f>'7'!DI84</f>
        <v>57.421423435396598</v>
      </c>
      <c r="BB54" s="1829">
        <f>'7'!DJ84</f>
        <v>146.437179623389</v>
      </c>
      <c r="BC54" s="1829">
        <f>'7'!DK84</f>
        <v>16.008072536426418</v>
      </c>
      <c r="BD54" s="1829">
        <f>'7'!DL84</f>
        <v>62.287385205131727</v>
      </c>
      <c r="BE54" s="1829">
        <f>'7'!DM84</f>
        <v>109.88634244964273</v>
      </c>
      <c r="BF54" s="1829">
        <f>'7'!DN84</f>
        <v>2.7080725364264175</v>
      </c>
      <c r="BG54" s="1829">
        <f>'7'!DO84</f>
        <v>145.53498980122083</v>
      </c>
      <c r="BH54" s="1829">
        <f>'7'!DP84</f>
        <v>6202.8182361889394</v>
      </c>
      <c r="BI54" s="1829">
        <f>'7'!DQ84</f>
        <v>3302.4666438578533</v>
      </c>
      <c r="BJ54" s="1829">
        <f>'7'!DR84</f>
        <v>399.75703416113566</v>
      </c>
      <c r="BK54" s="1829">
        <f>'7'!DS84</f>
        <v>263.41307936124906</v>
      </c>
      <c r="BL54" s="1829">
        <f>'7'!DT84</f>
        <v>2423.5490061580754</v>
      </c>
      <c r="BM54" s="1829">
        <f>'7'!DU84</f>
        <v>124.77212829911322</v>
      </c>
      <c r="BN54" s="1829">
        <f>'7'!DV84</f>
        <v>195.96227735948867</v>
      </c>
    </row>
    <row r="55" spans="1:66" ht="14.45" customHeight="1">
      <c r="A55" s="318"/>
      <c r="B55" s="315" t="s">
        <v>3523</v>
      </c>
      <c r="C55" s="318"/>
      <c r="D55" s="1194"/>
      <c r="E55" s="2867">
        <f>'7'!BQ85</f>
        <v>19427.726094488466</v>
      </c>
      <c r="F55" s="2867">
        <f>'7'!BR85</f>
        <v>11970.278430658364</v>
      </c>
      <c r="G55" s="2867">
        <f>'7'!BS85</f>
        <v>2490.8899194678143</v>
      </c>
      <c r="H55" s="2867">
        <f>'7'!BT85</f>
        <v>6444.6511376484523</v>
      </c>
      <c r="I55" s="2867">
        <f>'7'!BU85</f>
        <v>1349.2961098849339</v>
      </c>
      <c r="J55" s="2867">
        <f>'7'!BV85</f>
        <v>858.25837350174243</v>
      </c>
      <c r="K55" s="2867">
        <f>'7'!BW85</f>
        <v>12.543478260889746</v>
      </c>
      <c r="L55" s="2867">
        <f>'7'!BX85</f>
        <v>0</v>
      </c>
      <c r="M55" s="2867">
        <f>'7'!BY85</f>
        <v>47.197667159168816</v>
      </c>
      <c r="N55" s="2867">
        <f>'7'!BZ85</f>
        <v>64.614964894734371</v>
      </c>
      <c r="O55" s="2867">
        <f>'7'!CA85</f>
        <v>0</v>
      </c>
      <c r="P55" s="2867">
        <f>'7'!CB85</f>
        <v>45.476375465300414</v>
      </c>
      <c r="Q55" s="2867">
        <f>'7'!CC85</f>
        <v>1</v>
      </c>
      <c r="R55" s="2867">
        <f>'7'!CD85</f>
        <v>1</v>
      </c>
      <c r="S55" s="2867">
        <f>'7'!CE85</f>
        <v>2</v>
      </c>
      <c r="T55" s="2867">
        <f>'7'!CF85</f>
        <v>0</v>
      </c>
      <c r="U55" s="2867">
        <f>'7'!CG85</f>
        <v>31.435096799895589</v>
      </c>
      <c r="V55" s="2867">
        <f>'7'!CH85</f>
        <v>36.094511427941214</v>
      </c>
      <c r="W55" s="2867">
        <f>'7'!CI85</f>
        <v>257.13216411439828</v>
      </c>
      <c r="X55" s="2867">
        <f>'7'!CJ85</f>
        <v>2353.4649149842598</v>
      </c>
      <c r="Y55" s="2867">
        <f>'7'!CK85</f>
        <v>2741.8901127792642</v>
      </c>
      <c r="Z55" s="2867">
        <f>'7'!CL85</f>
        <v>3034.7373735420906</v>
      </c>
      <c r="AA55" s="318"/>
      <c r="AB55" s="315" t="s">
        <v>3524</v>
      </c>
      <c r="AC55" s="318"/>
      <c r="AD55" s="1194"/>
      <c r="AE55" s="1829">
        <f>'7'!CM85</f>
        <v>7407.5154682105431</v>
      </c>
      <c r="AF55" s="1829">
        <f>'7'!CN85</f>
        <v>537.5363964486238</v>
      </c>
      <c r="AG55" s="1829">
        <f>'7'!CO85</f>
        <v>108.84287290619118</v>
      </c>
      <c r="AH55" s="1829">
        <f>'7'!CP85</f>
        <v>99.29792385300486</v>
      </c>
      <c r="AI55" s="1829">
        <f>'7'!CQ85</f>
        <v>70.422644450355904</v>
      </c>
      <c r="AJ55" s="1829">
        <f>'7'!CR85</f>
        <v>58.913720531225735</v>
      </c>
      <c r="AK55" s="1829">
        <f>'7'!CS85</f>
        <v>58.988464885540665</v>
      </c>
      <c r="AL55" s="1829">
        <f>'7'!CT85</f>
        <v>28.382310847646213</v>
      </c>
      <c r="AM55" s="1829">
        <f>'7'!CU85</f>
        <v>44.65624015565939</v>
      </c>
      <c r="AN55" s="1829">
        <f>'7'!CV85</f>
        <v>8.6666666666666679</v>
      </c>
      <c r="AO55" s="1829">
        <f>'7'!CW85</f>
        <v>99.533335709494494</v>
      </c>
      <c r="AP55" s="1829">
        <f>'7'!CX85</f>
        <v>29.764705882324471</v>
      </c>
      <c r="AQ55" s="1829">
        <f>'7'!CY85</f>
        <v>6869.9790717619171</v>
      </c>
      <c r="AR55" s="1829">
        <f>'7'!CZ85</f>
        <v>2157.6762466814225</v>
      </c>
      <c r="AS55" s="1829">
        <f>'7'!DA85</f>
        <v>479.85514437465417</v>
      </c>
      <c r="AT55" s="1829">
        <f>'7'!DB85</f>
        <v>374.21013571946241</v>
      </c>
      <c r="AU55" s="1829">
        <f>'7'!DC85</f>
        <v>342.74799281566214</v>
      </c>
      <c r="AV55" s="1829">
        <f>'7'!DD85</f>
        <v>391.66096856431739</v>
      </c>
      <c r="AW55" s="1829">
        <f>'7'!DE85</f>
        <v>302.37850074774161</v>
      </c>
      <c r="AX55" s="1829">
        <f>'7'!DF85</f>
        <v>324.55277875091735</v>
      </c>
      <c r="AY55" s="1829">
        <f>'7'!DG85</f>
        <v>101.16482683982527</v>
      </c>
      <c r="AZ55" s="1829">
        <f>'7'!DH85</f>
        <v>13.437499999999998</v>
      </c>
      <c r="BA55" s="1829">
        <f>'7'!DI85</f>
        <v>114.33796946382746</v>
      </c>
      <c r="BB55" s="1829">
        <f>'7'!DJ85</f>
        <v>223.11696178772399</v>
      </c>
      <c r="BC55" s="1829">
        <f>'7'!DK85</f>
        <v>0</v>
      </c>
      <c r="BD55" s="1829">
        <f>'7'!DL85</f>
        <v>5.2142857142602033</v>
      </c>
      <c r="BE55" s="1829">
        <f>'7'!DM85</f>
        <v>98.508219072137052</v>
      </c>
      <c r="BF55" s="1829">
        <f>'7'!DN85</f>
        <v>0</v>
      </c>
      <c r="BG55" s="1829">
        <f>'7'!DO85</f>
        <v>71.956521739157637</v>
      </c>
      <c r="BH55" s="1829">
        <f>'7'!DP85</f>
        <v>4712.3028250805019</v>
      </c>
      <c r="BI55" s="1829">
        <f>'7'!DQ85</f>
        <v>3302.0301311354328</v>
      </c>
      <c r="BJ55" s="1829">
        <f>'7'!DR85</f>
        <v>227.3160175455275</v>
      </c>
      <c r="BK55" s="1829">
        <f>'7'!DS85</f>
        <v>157.96274209967734</v>
      </c>
      <c r="BL55" s="1829">
        <f>'7'!DT85</f>
        <v>1077.8957149424684</v>
      </c>
      <c r="BM55" s="1829">
        <f>'7'!DU85</f>
        <v>0</v>
      </c>
      <c r="BN55" s="1829">
        <f>'7'!DV85</f>
        <v>49.932195619560311</v>
      </c>
    </row>
    <row r="56" spans="1:66" ht="14.45" customHeight="1">
      <c r="A56" s="312"/>
      <c r="B56" s="315" t="s">
        <v>2887</v>
      </c>
      <c r="C56" s="312"/>
      <c r="D56" s="1197"/>
      <c r="E56" s="2867">
        <f>'7'!BQ86</f>
        <v>33088.945619656057</v>
      </c>
      <c r="F56" s="2867">
        <f>'7'!BR86</f>
        <v>21841.54758245196</v>
      </c>
      <c r="G56" s="2867">
        <f>'7'!BS86</f>
        <v>4842.901852923329</v>
      </c>
      <c r="H56" s="2867">
        <f>'7'!BT86</f>
        <v>11404.113515307281</v>
      </c>
      <c r="I56" s="2867">
        <f>'7'!BU86</f>
        <v>1390.1526477046257</v>
      </c>
      <c r="J56" s="2867">
        <f>'7'!BV86</f>
        <v>885.83592639886001</v>
      </c>
      <c r="K56" s="2867">
        <f>'7'!BW86</f>
        <v>34.003471600755532</v>
      </c>
      <c r="L56" s="2867">
        <f>'7'!BX86</f>
        <v>1</v>
      </c>
      <c r="M56" s="2867">
        <f>'7'!BY86</f>
        <v>34.833760816214628</v>
      </c>
      <c r="N56" s="2867">
        <f>'7'!BZ86</f>
        <v>62.87136926954372</v>
      </c>
      <c r="O56" s="2867">
        <f>'7'!CA86</f>
        <v>0</v>
      </c>
      <c r="P56" s="2867">
        <f>'7'!CB86</f>
        <v>57.984991009156658</v>
      </c>
      <c r="Q56" s="2867">
        <f>'7'!CC86</f>
        <v>3</v>
      </c>
      <c r="R56" s="2867">
        <f>'7'!CD86</f>
        <v>1</v>
      </c>
      <c r="S56" s="2867">
        <f>'7'!CE86</f>
        <v>29</v>
      </c>
      <c r="T56" s="2867">
        <f>'7'!CF86</f>
        <v>0</v>
      </c>
      <c r="U56" s="2867">
        <f>'7'!CG86</f>
        <v>11</v>
      </c>
      <c r="V56" s="2867">
        <f>'7'!CH86</f>
        <v>47.296037665764537</v>
      </c>
      <c r="W56" s="2867">
        <f>'7'!CI86</f>
        <v>222.32709094433039</v>
      </c>
      <c r="X56" s="2867">
        <f>'7'!CJ86</f>
        <v>3601.3992452479888</v>
      </c>
      <c r="Y56" s="2867">
        <f>'7'!CK86</f>
        <v>6412.5616223546604</v>
      </c>
      <c r="Z56" s="2867">
        <f>'7'!CL86</f>
        <v>5594.5322142213599</v>
      </c>
      <c r="AA56" s="312"/>
      <c r="AB56" s="315" t="s">
        <v>2859</v>
      </c>
      <c r="AC56" s="312"/>
      <c r="AD56" s="1197"/>
      <c r="AE56" s="1829">
        <f>'7'!CM86</f>
        <v>11247.39803720407</v>
      </c>
      <c r="AF56" s="1829">
        <f>'7'!CN86</f>
        <v>1912.5394101765733</v>
      </c>
      <c r="AG56" s="1829">
        <f>'7'!CO86</f>
        <v>176.9948349351846</v>
      </c>
      <c r="AH56" s="1829">
        <f>'7'!CP86</f>
        <v>185.84052226489578</v>
      </c>
      <c r="AI56" s="1829">
        <f>'7'!CQ86</f>
        <v>125.12800017663405</v>
      </c>
      <c r="AJ56" s="1829">
        <f>'7'!CR86</f>
        <v>164.55448465079641</v>
      </c>
      <c r="AK56" s="1829">
        <f>'7'!CS86</f>
        <v>275.59260769605726</v>
      </c>
      <c r="AL56" s="1829">
        <f>'7'!CT86</f>
        <v>67.274241250417461</v>
      </c>
      <c r="AM56" s="1829">
        <f>'7'!CU86</f>
        <v>31.852224340399406</v>
      </c>
      <c r="AN56" s="1829">
        <f>'7'!CV86</f>
        <v>38.992144193668054</v>
      </c>
      <c r="AO56" s="1829">
        <f>'7'!CW86</f>
        <v>83.042320059354466</v>
      </c>
      <c r="AP56" s="1829">
        <f>'7'!CX86</f>
        <v>839.07528641575857</v>
      </c>
      <c r="AQ56" s="1829">
        <f>'7'!CY86</f>
        <v>9334.8586270274973</v>
      </c>
      <c r="AR56" s="1829">
        <f>'7'!CZ86</f>
        <v>3005.010629640889</v>
      </c>
      <c r="AS56" s="1829">
        <f>'7'!DA86</f>
        <v>504.65060799241849</v>
      </c>
      <c r="AT56" s="1829">
        <f>'7'!DB86</f>
        <v>554.23439205176328</v>
      </c>
      <c r="AU56" s="1829">
        <f>'7'!DC86</f>
        <v>636.74936422343524</v>
      </c>
      <c r="AV56" s="1829">
        <f>'7'!DD86</f>
        <v>406.11799024118721</v>
      </c>
      <c r="AW56" s="1829">
        <f>'7'!DE86</f>
        <v>269.15304280277968</v>
      </c>
      <c r="AX56" s="1829">
        <f>'7'!DF86</f>
        <v>519.82628861506475</v>
      </c>
      <c r="AY56" s="1829">
        <f>'7'!DG86</f>
        <v>61.794400741423601</v>
      </c>
      <c r="AZ56" s="1829">
        <f>'7'!DH86</f>
        <v>18.245419589633183</v>
      </c>
      <c r="BA56" s="1829">
        <f>'7'!DI86</f>
        <v>95.684281727224729</v>
      </c>
      <c r="BB56" s="1829">
        <f>'7'!DJ86</f>
        <v>218.49305306868789</v>
      </c>
      <c r="BC56" s="1829">
        <f>'7'!DK86</f>
        <v>6.4196687226344249</v>
      </c>
      <c r="BD56" s="1829">
        <f>'7'!DL86</f>
        <v>57.587581081303853</v>
      </c>
      <c r="BE56" s="1829">
        <f>'7'!DM86</f>
        <v>101.2858811625174</v>
      </c>
      <c r="BF56" s="1829">
        <f>'7'!DN86</f>
        <v>3</v>
      </c>
      <c r="BG56" s="1829">
        <f>'7'!DO86</f>
        <v>362.17908895573009</v>
      </c>
      <c r="BH56" s="1829">
        <f>'7'!DP86</f>
        <v>6329.8479973866079</v>
      </c>
      <c r="BI56" s="1829">
        <f>'7'!DQ86</f>
        <v>3375.6914417388575</v>
      </c>
      <c r="BJ56" s="1829">
        <f>'7'!DR86</f>
        <v>451.46730227997853</v>
      </c>
      <c r="BK56" s="1829">
        <f>'7'!DS86</f>
        <v>301.17801372092953</v>
      </c>
      <c r="BL56" s="1829">
        <f>'7'!DT86</f>
        <v>2200.8218626608264</v>
      </c>
      <c r="BM56" s="1829">
        <f>'7'!DU86</f>
        <v>68.571428571536515</v>
      </c>
      <c r="BN56" s="1829">
        <f>'7'!DV86</f>
        <v>0</v>
      </c>
    </row>
    <row r="57" spans="1:66" ht="14.45" customHeight="1">
      <c r="A57" s="312"/>
      <c r="B57" s="315" t="s">
        <v>3525</v>
      </c>
      <c r="C57" s="312"/>
      <c r="D57" s="1197"/>
      <c r="E57" s="2867">
        <f>'7'!BQ87</f>
        <v>11380.4307678478</v>
      </c>
      <c r="F57" s="2867">
        <f>'7'!BR87</f>
        <v>7523.1072777449326</v>
      </c>
      <c r="G57" s="2867">
        <f>'7'!BS87</f>
        <v>1132.665057220262</v>
      </c>
      <c r="H57" s="2867">
        <f>'7'!BT87</f>
        <v>4716.9625872076194</v>
      </c>
      <c r="I57" s="2867">
        <f>'7'!BU87</f>
        <v>388.80968437757588</v>
      </c>
      <c r="J57" s="2867">
        <f>'7'!BV87</f>
        <v>252.73500502184501</v>
      </c>
      <c r="K57" s="2867">
        <f>'7'!BW87</f>
        <v>10.176470588216311</v>
      </c>
      <c r="L57" s="2867">
        <f>'7'!BX87</f>
        <v>1</v>
      </c>
      <c r="M57" s="2867">
        <f>'7'!BY87</f>
        <v>3.4285714285768258</v>
      </c>
      <c r="N57" s="2867">
        <f>'7'!BZ87</f>
        <v>12.076470588208213</v>
      </c>
      <c r="O57" s="2867">
        <f>'7'!CA87</f>
        <v>0</v>
      </c>
      <c r="P57" s="2867">
        <f>'7'!CB87</f>
        <v>24.885019975739699</v>
      </c>
      <c r="Q57" s="2867">
        <f>'7'!CC87</f>
        <v>1</v>
      </c>
      <c r="R57" s="2867">
        <f>'7'!CD87</f>
        <v>8.1764705882163113</v>
      </c>
      <c r="S57" s="2867">
        <f>'7'!CE87</f>
        <v>1</v>
      </c>
      <c r="T57" s="2867">
        <f>'7'!CF87</f>
        <v>0</v>
      </c>
      <c r="U57" s="2867">
        <f>'7'!CG87</f>
        <v>2</v>
      </c>
      <c r="V57" s="2867">
        <f>'7'!CH87</f>
        <v>28</v>
      </c>
      <c r="W57" s="2867">
        <f>'7'!CI87</f>
        <v>42.01808478243926</v>
      </c>
      <c r="X57" s="2867">
        <f>'7'!CJ87</f>
        <v>1382.2704897286324</v>
      </c>
      <c r="Y57" s="2867">
        <f>'7'!CK87</f>
        <v>2945.8824131014112</v>
      </c>
      <c r="Z57" s="2867">
        <f>'7'!CL87</f>
        <v>1673.4796333170502</v>
      </c>
      <c r="AA57" s="312"/>
      <c r="AB57" s="315" t="s">
        <v>3220</v>
      </c>
      <c r="AC57" s="312"/>
      <c r="AD57" s="1197"/>
      <c r="AE57" s="1829">
        <f>'7'!CM87</f>
        <v>3857.3234901028668</v>
      </c>
      <c r="AF57" s="1829">
        <f>'7'!CN87</f>
        <v>629.71967084872745</v>
      </c>
      <c r="AG57" s="1829">
        <f>'7'!CO87</f>
        <v>99.574000958534057</v>
      </c>
      <c r="AH57" s="1829">
        <f>'7'!CP87</f>
        <v>63.197965491186764</v>
      </c>
      <c r="AI57" s="1829">
        <f>'7'!CQ87</f>
        <v>70.063599826782109</v>
      </c>
      <c r="AJ57" s="1829">
        <f>'7'!CR87</f>
        <v>78.377200106786873</v>
      </c>
      <c r="AK57" s="1829">
        <f>'7'!CS87</f>
        <v>72.094295467409779</v>
      </c>
      <c r="AL57" s="1829">
        <f>'7'!CT87</f>
        <v>51.773540193246625</v>
      </c>
      <c r="AM57" s="1829">
        <f>'7'!CU87</f>
        <v>82.95889596912707</v>
      </c>
      <c r="AN57" s="1829">
        <f>'7'!CV87</f>
        <v>42.185304899138465</v>
      </c>
      <c r="AO57" s="1829">
        <f>'7'!CW87</f>
        <v>57.509764583671526</v>
      </c>
      <c r="AP57" s="1829">
        <f>'7'!CX87</f>
        <v>38.319148936209089</v>
      </c>
      <c r="AQ57" s="1829">
        <f>'7'!CY87</f>
        <v>3227.6038192541396</v>
      </c>
      <c r="AR57" s="1829">
        <f>'7'!CZ87</f>
        <v>1407.0915497405936</v>
      </c>
      <c r="AS57" s="1829">
        <f>'7'!DA87</f>
        <v>177.22307552318716</v>
      </c>
      <c r="AT57" s="1829">
        <f>'7'!DB87</f>
        <v>184.80438558611826</v>
      </c>
      <c r="AU57" s="1829">
        <f>'7'!DC87</f>
        <v>585.47853799126392</v>
      </c>
      <c r="AV57" s="1829">
        <f>'7'!DD87</f>
        <v>200.58190519379977</v>
      </c>
      <c r="AW57" s="1829">
        <f>'7'!DE87</f>
        <v>203.32308994309582</v>
      </c>
      <c r="AX57" s="1829">
        <f>'7'!DF87</f>
        <v>197.37453335813598</v>
      </c>
      <c r="AY57" s="1829">
        <f>'7'!DG87</f>
        <v>13.528561253212771</v>
      </c>
      <c r="AZ57" s="1829">
        <f>'7'!DH87</f>
        <v>21.878561253321831</v>
      </c>
      <c r="BA57" s="1829">
        <f>'7'!DI87</f>
        <v>8.1072787454211657</v>
      </c>
      <c r="BB57" s="1829">
        <f>'7'!DJ87</f>
        <v>97.456636053447113</v>
      </c>
      <c r="BC57" s="1829">
        <f>'7'!DK87</f>
        <v>21.806794522760555</v>
      </c>
      <c r="BD57" s="1829">
        <f>'7'!DL87</f>
        <v>12.277209901869519</v>
      </c>
      <c r="BE57" s="1829">
        <f>'7'!DM87</f>
        <v>25.319491628103037</v>
      </c>
      <c r="BF57" s="1829">
        <f>'7'!DN87</f>
        <v>0</v>
      </c>
      <c r="BG57" s="1829">
        <f>'7'!DO87</f>
        <v>74.770053475817079</v>
      </c>
      <c r="BH57" s="1829">
        <f>'7'!DP87</f>
        <v>1820.5122695135462</v>
      </c>
      <c r="BI57" s="1829">
        <f>'7'!DQ87</f>
        <v>571.56106164205539</v>
      </c>
      <c r="BJ57" s="1829">
        <f>'7'!DR87</f>
        <v>204.58046475461748</v>
      </c>
      <c r="BK57" s="1829">
        <f>'7'!DS87</f>
        <v>138.28254219242203</v>
      </c>
      <c r="BL57" s="1829">
        <f>'7'!DT87</f>
        <v>919.77570092445137</v>
      </c>
      <c r="BM57" s="1829">
        <f>'7'!DU87</f>
        <v>0</v>
      </c>
      <c r="BN57" s="1829">
        <f>'7'!DV87</f>
        <v>0</v>
      </c>
    </row>
    <row r="58" spans="1:66" ht="14.45" customHeight="1">
      <c r="A58" s="312"/>
      <c r="B58" s="315" t="s">
        <v>2889</v>
      </c>
      <c r="C58" s="312"/>
      <c r="D58" s="1197"/>
      <c r="E58" s="2867">
        <f>'7'!BQ88</f>
        <v>12063.93418596256</v>
      </c>
      <c r="F58" s="2867">
        <f>'7'!BR88</f>
        <v>8747.3597645923001</v>
      </c>
      <c r="G58" s="2867">
        <f>'7'!BS88</f>
        <v>1384.48895729419</v>
      </c>
      <c r="H58" s="2867">
        <f>'7'!BT88</f>
        <v>5544.7145393913843</v>
      </c>
      <c r="I58" s="2867">
        <f>'7'!BU88</f>
        <v>265.19859486604082</v>
      </c>
      <c r="J58" s="2867">
        <f>'7'!BV88</f>
        <v>211.74449372835727</v>
      </c>
      <c r="K58" s="2867">
        <f>'7'!BW88</f>
        <v>4.6923076923076925</v>
      </c>
      <c r="L58" s="2867">
        <f>'7'!BX88</f>
        <v>0</v>
      </c>
      <c r="M58" s="2867">
        <f>'7'!BY88</f>
        <v>3.3962264150943393</v>
      </c>
      <c r="N58" s="2867">
        <f>'7'!BZ88</f>
        <v>8.1208791208845188</v>
      </c>
      <c r="O58" s="2867">
        <f>'7'!CA88</f>
        <v>0</v>
      </c>
      <c r="P58" s="2867">
        <f>'7'!CB88</f>
        <v>3.6923076923076925</v>
      </c>
      <c r="Q58" s="2867">
        <f>'7'!CC88</f>
        <v>0</v>
      </c>
      <c r="R58" s="2867">
        <f>'7'!CD88</f>
        <v>0</v>
      </c>
      <c r="S58" s="2867">
        <f>'7'!CE88</f>
        <v>3</v>
      </c>
      <c r="T58" s="2867">
        <f>'7'!CF88</f>
        <v>0</v>
      </c>
      <c r="U58" s="2867">
        <f>'7'!CG88</f>
        <v>7</v>
      </c>
      <c r="V58" s="2867">
        <f>'7'!CH88</f>
        <v>4</v>
      </c>
      <c r="W58" s="2867">
        <f>'7'!CI88</f>
        <v>19.552380217089347</v>
      </c>
      <c r="X58" s="2867">
        <f>'7'!CJ88</f>
        <v>1181.1543985507308</v>
      </c>
      <c r="Y58" s="2867">
        <f>'7'!CK88</f>
        <v>4098.3615459746125</v>
      </c>
      <c r="Z58" s="2867">
        <f>'7'!CL88</f>
        <v>1818.156267906726</v>
      </c>
      <c r="AA58" s="312"/>
      <c r="AB58" s="315" t="s">
        <v>2889</v>
      </c>
      <c r="AC58" s="312"/>
      <c r="AD58" s="1197"/>
      <c r="AE58" s="1829">
        <f>'7'!CM88</f>
        <v>3316.5744213702606</v>
      </c>
      <c r="AF58" s="1829">
        <f>'7'!CN88</f>
        <v>404.46095705629199</v>
      </c>
      <c r="AG58" s="1829">
        <f>'7'!CO88</f>
        <v>47.768674859841305</v>
      </c>
      <c r="AH58" s="1829">
        <f>'7'!CP88</f>
        <v>35.995867179829766</v>
      </c>
      <c r="AI58" s="1829">
        <f>'7'!CQ88</f>
        <v>107.10751379139444</v>
      </c>
      <c r="AJ58" s="1829">
        <f>'7'!CR88</f>
        <v>93.889029572992172</v>
      </c>
      <c r="AK58" s="1829">
        <f>'7'!CS88</f>
        <v>26.582714582725377</v>
      </c>
      <c r="AL58" s="1829">
        <f>'7'!CT88</f>
        <v>20.963333963306649</v>
      </c>
      <c r="AM58" s="1829">
        <f>'7'!CU88</f>
        <v>13.725571725571726</v>
      </c>
      <c r="AN58" s="1829">
        <f>'7'!CV88</f>
        <v>19.665158371031232</v>
      </c>
      <c r="AO58" s="1829">
        <f>'7'!CW88</f>
        <v>26.416502100453894</v>
      </c>
      <c r="AP58" s="1829">
        <f>'7'!CX88</f>
        <v>19.4375</v>
      </c>
      <c r="AQ58" s="1829">
        <f>'7'!CY88</f>
        <v>2912.113464313969</v>
      </c>
      <c r="AR58" s="1829">
        <f>'7'!CZ88</f>
        <v>1332.9294526398076</v>
      </c>
      <c r="AS58" s="1829">
        <f>'7'!DA88</f>
        <v>182.02355536459422</v>
      </c>
      <c r="AT58" s="1829">
        <f>'7'!DB88</f>
        <v>194.58757530739095</v>
      </c>
      <c r="AU58" s="1829">
        <f>'7'!DC88</f>
        <v>276.00645992606638</v>
      </c>
      <c r="AV58" s="1829">
        <f>'7'!DD88</f>
        <v>103.67912394207373</v>
      </c>
      <c r="AW58" s="1829">
        <f>'7'!DE88</f>
        <v>197.08517245788624</v>
      </c>
      <c r="AX58" s="1829">
        <f>'7'!DF88</f>
        <v>172.54756564179598</v>
      </c>
      <c r="AY58" s="1829">
        <f>'7'!DG88</f>
        <v>17.326296345136953</v>
      </c>
      <c r="AZ58" s="1829">
        <f>'7'!DH88</f>
        <v>6.3962264150943398</v>
      </c>
      <c r="BA58" s="1829">
        <f>'7'!DI88</f>
        <v>6.3962264150943398</v>
      </c>
      <c r="BB58" s="1829">
        <f>'7'!DJ88</f>
        <v>70.941680960521566</v>
      </c>
      <c r="BC58" s="1829">
        <f>'7'!DK88</f>
        <v>4.3962264150943398</v>
      </c>
      <c r="BD58" s="1829">
        <f>'7'!DL88</f>
        <v>7.5454545454272299</v>
      </c>
      <c r="BE58" s="1829">
        <f>'7'!DM88</f>
        <v>60.545454545427233</v>
      </c>
      <c r="BF58" s="1829">
        <f>'7'!DN88</f>
        <v>0</v>
      </c>
      <c r="BG58" s="1829">
        <f>'7'!DO88</f>
        <v>216</v>
      </c>
      <c r="BH58" s="1829">
        <f>'7'!DP88</f>
        <v>1579.1840116741616</v>
      </c>
      <c r="BI58" s="1829">
        <f>'7'!DQ88</f>
        <v>821.6061049364771</v>
      </c>
      <c r="BJ58" s="1829">
        <f>'7'!DR88</f>
        <v>85.924450549461355</v>
      </c>
      <c r="BK58" s="1829">
        <f>'7'!DS88</f>
        <v>65.940992174670896</v>
      </c>
      <c r="BL58" s="1829">
        <f>'7'!DT88</f>
        <v>605.71246401355222</v>
      </c>
      <c r="BM58" s="1829">
        <f>'7'!DU88</f>
        <v>0</v>
      </c>
      <c r="BN58" s="1829">
        <f>'7'!DV88</f>
        <v>0</v>
      </c>
    </row>
    <row r="59" spans="1:66" ht="14.45" customHeight="1">
      <c r="A59" s="312"/>
      <c r="B59" s="315" t="s">
        <v>3526</v>
      </c>
      <c r="C59" s="312"/>
      <c r="D59" s="1197"/>
      <c r="E59" s="2867">
        <f>'7'!BQ89</f>
        <v>18861.442315821791</v>
      </c>
      <c r="F59" s="2867">
        <f>'7'!BR89</f>
        <v>14038.201929495297</v>
      </c>
      <c r="G59" s="2867">
        <f>'7'!BS89</f>
        <v>1776.1849344464727</v>
      </c>
      <c r="H59" s="2867">
        <f>'7'!BT89</f>
        <v>9553.8484311816828</v>
      </c>
      <c r="I59" s="2867">
        <f>'7'!BU89</f>
        <v>312.99903853581429</v>
      </c>
      <c r="J59" s="2867">
        <f>'7'!BV89</f>
        <v>200.21301092077121</v>
      </c>
      <c r="K59" s="2867">
        <f>'7'!BW89</f>
        <v>20.07692307692308</v>
      </c>
      <c r="L59" s="2867">
        <f>'7'!BX89</f>
        <v>0</v>
      </c>
      <c r="M59" s="2867">
        <f>'7'!BY89</f>
        <v>0</v>
      </c>
      <c r="N59" s="2867">
        <f>'7'!BZ89</f>
        <v>39.712478435890468</v>
      </c>
      <c r="O59" s="2867">
        <f>'7'!CA89</f>
        <v>0</v>
      </c>
      <c r="P59" s="2867">
        <f>'7'!CB89</f>
        <v>16.072115384615387</v>
      </c>
      <c r="Q59" s="2867">
        <f>'7'!CC89</f>
        <v>0</v>
      </c>
      <c r="R59" s="2867">
        <f>'7'!CD89</f>
        <v>0</v>
      </c>
      <c r="S59" s="2867">
        <f>'7'!CE89</f>
        <v>2</v>
      </c>
      <c r="T59" s="2867">
        <f>'7'!CF89</f>
        <v>0</v>
      </c>
      <c r="U59" s="2867">
        <f>'7'!CG89</f>
        <v>9.137931034482758</v>
      </c>
      <c r="V59" s="2867">
        <f>'7'!CH89</f>
        <v>19</v>
      </c>
      <c r="W59" s="2867">
        <f>'7'!CI89</f>
        <v>6.7865796831314071</v>
      </c>
      <c r="X59" s="2867">
        <f>'7'!CJ89</f>
        <v>1766.9035367460824</v>
      </c>
      <c r="Y59" s="2867">
        <f>'7'!CK89</f>
        <v>7473.9458558997858</v>
      </c>
      <c r="Z59" s="2867">
        <f>'7'!CL89</f>
        <v>2708.168563867142</v>
      </c>
      <c r="AA59" s="312"/>
      <c r="AB59" s="315" t="s">
        <v>2865</v>
      </c>
      <c r="AC59" s="312"/>
      <c r="AD59" s="1197"/>
      <c r="AE59" s="1829">
        <f>'7'!CM89</f>
        <v>4823.2403863264954</v>
      </c>
      <c r="AF59" s="1829">
        <f>'7'!CN89</f>
        <v>400.57296757290152</v>
      </c>
      <c r="AG59" s="1829">
        <f>'7'!CO89</f>
        <v>55.996894996873081</v>
      </c>
      <c r="AH59" s="1829">
        <f>'7'!CP89</f>
        <v>46.759132759138154</v>
      </c>
      <c r="AI59" s="1829">
        <f>'7'!CQ89</f>
        <v>37.051246051229526</v>
      </c>
      <c r="AJ59" s="1829">
        <f>'7'!CR89</f>
        <v>69.759132759138168</v>
      </c>
      <c r="AK59" s="1829">
        <f>'7'!CS89</f>
        <v>109.17361017358826</v>
      </c>
      <c r="AL59" s="1829">
        <f>'7'!CT89</f>
        <v>22.725571725571726</v>
      </c>
      <c r="AM59" s="1829">
        <f>'7'!CU89</f>
        <v>16.374220374220375</v>
      </c>
      <c r="AN59" s="1829">
        <f>'7'!CV89</f>
        <v>42.110484110489509</v>
      </c>
      <c r="AO59" s="1829">
        <f>'7'!CW89</f>
        <v>15.622674622652704</v>
      </c>
      <c r="AP59" s="1829">
        <f>'7'!CX89</f>
        <v>8</v>
      </c>
      <c r="AQ59" s="1829">
        <f>'7'!CY89</f>
        <v>4422.6674187535946</v>
      </c>
      <c r="AR59" s="1829">
        <f>'7'!CZ89</f>
        <v>948.50008128625154</v>
      </c>
      <c r="AS59" s="1829">
        <f>'7'!DA89</f>
        <v>112.58169202840111</v>
      </c>
      <c r="AT59" s="1829">
        <f>'7'!DB89</f>
        <v>197.12347112335615</v>
      </c>
      <c r="AU59" s="1829">
        <f>'7'!DC89</f>
        <v>223.19674919647605</v>
      </c>
      <c r="AV59" s="1829">
        <f>'7'!DD89</f>
        <v>139.14499531495827</v>
      </c>
      <c r="AW59" s="1829">
        <f>'7'!DE89</f>
        <v>150.81213381186066</v>
      </c>
      <c r="AX59" s="1829">
        <f>'7'!DF89</f>
        <v>70.641039811199363</v>
      </c>
      <c r="AY59" s="1829">
        <f>'7'!DG89</f>
        <v>6.5454545454272299</v>
      </c>
      <c r="AZ59" s="1829">
        <f>'7'!DH89</f>
        <v>1</v>
      </c>
      <c r="BA59" s="1829">
        <f>'7'!DI89</f>
        <v>2</v>
      </c>
      <c r="BB59" s="1829">
        <f>'7'!DJ89</f>
        <v>31.730163453553565</v>
      </c>
      <c r="BC59" s="1829">
        <f>'7'!DK89</f>
        <v>1</v>
      </c>
      <c r="BD59" s="1829">
        <f>'7'!DL89</f>
        <v>6.0638297872418176</v>
      </c>
      <c r="BE59" s="1829">
        <f>'7'!DM89</f>
        <v>14.301592024976742</v>
      </c>
      <c r="BF59" s="1829">
        <f>'7'!DN89</f>
        <v>8</v>
      </c>
      <c r="BG59" s="1829">
        <f>'7'!DO89</f>
        <v>63</v>
      </c>
      <c r="BH59" s="1829">
        <f>'7'!DP89</f>
        <v>3474.1673374673433</v>
      </c>
      <c r="BI59" s="1829">
        <f>'7'!DQ89</f>
        <v>1226.1155712097502</v>
      </c>
      <c r="BJ59" s="1829">
        <f>'7'!DR89</f>
        <v>133.99678699637727</v>
      </c>
      <c r="BK59" s="1829">
        <f>'7'!DS89</f>
        <v>150.29408429367456</v>
      </c>
      <c r="BL59" s="1829">
        <f>'7'!DT89</f>
        <v>1968.7608949675407</v>
      </c>
      <c r="BM59" s="1829">
        <f>'7'!DU89</f>
        <v>0</v>
      </c>
      <c r="BN59" s="1829">
        <f>'7'!DV89</f>
        <v>0</v>
      </c>
    </row>
    <row r="60" spans="1:66" ht="14.45" customHeight="1">
      <c r="A60" s="312"/>
      <c r="B60" s="315" t="s">
        <v>2868</v>
      </c>
      <c r="C60" s="312"/>
      <c r="D60" s="1197"/>
      <c r="E60" s="2867">
        <f>'7'!BQ90</f>
        <v>17133.59728506437</v>
      </c>
      <c r="F60" s="2867">
        <f>'7'!BR90</f>
        <v>11608.914027146198</v>
      </c>
      <c r="G60" s="2867">
        <f>'7'!BS90</f>
        <v>1605.8733031671077</v>
      </c>
      <c r="H60" s="2867">
        <f>'7'!BT90</f>
        <v>8339.0814479617329</v>
      </c>
      <c r="I60" s="2867">
        <f>'7'!BU90</f>
        <v>208.52488687774263</v>
      </c>
      <c r="J60" s="2867">
        <f>'7'!BV90</f>
        <v>134.16742081440373</v>
      </c>
      <c r="K60" s="2867">
        <f>'7'!BW90</f>
        <v>15.384615384615385</v>
      </c>
      <c r="L60" s="2867">
        <f>'7'!BX90</f>
        <v>0</v>
      </c>
      <c r="M60" s="2867">
        <f>'7'!BY90</f>
        <v>0</v>
      </c>
      <c r="N60" s="2867">
        <f>'7'!BZ90</f>
        <v>3</v>
      </c>
      <c r="O60" s="2867">
        <f>'7'!CA90</f>
        <v>0</v>
      </c>
      <c r="P60" s="2867">
        <f>'7'!CB90</f>
        <v>51.384615384615387</v>
      </c>
      <c r="Q60" s="2867">
        <f>'7'!CC90</f>
        <v>0</v>
      </c>
      <c r="R60" s="2867">
        <f>'7'!CD90</f>
        <v>0</v>
      </c>
      <c r="S60" s="2867">
        <f>'7'!CE90</f>
        <v>0</v>
      </c>
      <c r="T60" s="2867">
        <f>'7'!CF90</f>
        <v>0</v>
      </c>
      <c r="U60" s="2867">
        <f>'7'!CG90</f>
        <v>1</v>
      </c>
      <c r="V60" s="2867">
        <f>'7'!CH90</f>
        <v>2</v>
      </c>
      <c r="W60" s="2867">
        <f>'7'!CI90</f>
        <v>3.5882352941081561</v>
      </c>
      <c r="X60" s="2867">
        <f>'7'!CJ90</f>
        <v>679.22624434370164</v>
      </c>
      <c r="Y60" s="2867">
        <f>'7'!CK90</f>
        <v>7451.3303167402873</v>
      </c>
      <c r="Z60" s="2867">
        <f>'7'!CL90</f>
        <v>1663.9592760173593</v>
      </c>
      <c r="AA60" s="312"/>
      <c r="AB60" s="315" t="s">
        <v>2867</v>
      </c>
      <c r="AC60" s="312"/>
      <c r="AD60" s="1197"/>
      <c r="AE60" s="1829">
        <f>'7'!CM90</f>
        <v>5524.6832579181719</v>
      </c>
      <c r="AF60" s="1829">
        <f>'7'!CN90</f>
        <v>372.88235294092021</v>
      </c>
      <c r="AG60" s="1829">
        <f>'7'!CO90</f>
        <v>54.764705882324471</v>
      </c>
      <c r="AH60" s="1829">
        <f>'7'!CP90</f>
        <v>74.764705882324463</v>
      </c>
      <c r="AI60" s="1829">
        <f>'7'!CQ90</f>
        <v>25.764705882324471</v>
      </c>
      <c r="AJ60" s="1829">
        <f>'7'!CR90</f>
        <v>38.764705882324471</v>
      </c>
      <c r="AK60" s="1829">
        <f>'7'!CS90</f>
        <v>61.764705882324471</v>
      </c>
      <c r="AL60" s="1829">
        <f>'7'!CT90</f>
        <v>10.764705882324469</v>
      </c>
      <c r="AM60" s="1829">
        <f>'7'!CU90</f>
        <v>10.764705882324469</v>
      </c>
      <c r="AN60" s="1829">
        <f>'7'!CV90</f>
        <v>100.76470588232446</v>
      </c>
      <c r="AO60" s="1829">
        <f>'7'!CW90</f>
        <v>32.764705882324471</v>
      </c>
      <c r="AP60" s="1829">
        <f>'7'!CX90</f>
        <v>0</v>
      </c>
      <c r="AQ60" s="1829">
        <f>'7'!CY90</f>
        <v>5151.8009049772518</v>
      </c>
      <c r="AR60" s="1829">
        <f>'7'!CZ90</f>
        <v>894.07692307692309</v>
      </c>
      <c r="AS60" s="1829">
        <f>'7'!DA90</f>
        <v>277.07692307692309</v>
      </c>
      <c r="AT60" s="1829">
        <f>'7'!DB90</f>
        <v>204</v>
      </c>
      <c r="AU60" s="1829">
        <f>'7'!DC90</f>
        <v>108</v>
      </c>
      <c r="AV60" s="1829">
        <f>'7'!DD90</f>
        <v>57</v>
      </c>
      <c r="AW60" s="1829">
        <f>'7'!DE90</f>
        <v>36</v>
      </c>
      <c r="AX60" s="1829">
        <f>'7'!DF90</f>
        <v>188</v>
      </c>
      <c r="AY60" s="1829">
        <f>'7'!DG90</f>
        <v>47</v>
      </c>
      <c r="AZ60" s="1829">
        <f>'7'!DH90</f>
        <v>24</v>
      </c>
      <c r="BA60" s="1829">
        <f>'7'!DI90</f>
        <v>27</v>
      </c>
      <c r="BB60" s="1829">
        <f>'7'!DJ90</f>
        <v>48</v>
      </c>
      <c r="BC60" s="1829">
        <f>'7'!DK90</f>
        <v>17</v>
      </c>
      <c r="BD60" s="1829">
        <f>'7'!DL90</f>
        <v>10</v>
      </c>
      <c r="BE60" s="1829">
        <f>'7'!DM90</f>
        <v>36</v>
      </c>
      <c r="BF60" s="1829">
        <f>'7'!DN90</f>
        <v>3</v>
      </c>
      <c r="BG60" s="1829">
        <f>'7'!DO90</f>
        <v>38</v>
      </c>
      <c r="BH60" s="1829">
        <f>'7'!DP90</f>
        <v>4257.7239819003289</v>
      </c>
      <c r="BI60" s="1829">
        <f>'7'!DQ90</f>
        <v>1651.3529411764325</v>
      </c>
      <c r="BJ60" s="1829">
        <f>'7'!DR90</f>
        <v>124.35294117643262</v>
      </c>
      <c r="BK60" s="1829">
        <f>'7'!DS90</f>
        <v>122.66515837103124</v>
      </c>
      <c r="BL60" s="1829">
        <f>'7'!DT90</f>
        <v>2605.3529411764325</v>
      </c>
      <c r="BM60" s="1829">
        <f>'7'!DU90</f>
        <v>0</v>
      </c>
      <c r="BN60" s="1829">
        <f>'7'!DV90</f>
        <v>0</v>
      </c>
    </row>
    <row r="61" spans="1:66" ht="14.45" customHeight="1">
      <c r="A61" s="3228" t="s">
        <v>8</v>
      </c>
      <c r="B61" s="3228"/>
      <c r="C61" s="3228"/>
      <c r="D61" s="1194"/>
      <c r="E61" s="2867"/>
      <c r="F61" s="2864"/>
      <c r="G61" s="2868"/>
      <c r="H61" s="2868"/>
      <c r="I61" s="2868"/>
      <c r="J61" s="2868"/>
      <c r="K61" s="2868"/>
      <c r="L61" s="2868"/>
      <c r="M61" s="2868"/>
      <c r="N61" s="2868"/>
      <c r="O61" s="2868"/>
      <c r="P61" s="2868"/>
      <c r="Q61" s="2868"/>
      <c r="R61" s="2868"/>
      <c r="S61" s="2868"/>
      <c r="T61" s="2868"/>
      <c r="U61" s="2868"/>
      <c r="V61" s="2868"/>
      <c r="W61" s="2868"/>
      <c r="X61" s="2869"/>
      <c r="Y61" s="2869"/>
      <c r="Z61" s="2869"/>
      <c r="AA61" s="3228" t="s">
        <v>8</v>
      </c>
      <c r="AB61" s="3228"/>
      <c r="AC61" s="3228"/>
      <c r="AD61" s="1194"/>
      <c r="AE61" s="1831"/>
      <c r="AF61" s="1831"/>
      <c r="AG61" s="1831"/>
      <c r="AH61" s="1831"/>
      <c r="AI61" s="1831"/>
      <c r="AJ61" s="1831"/>
      <c r="AK61" s="1831"/>
      <c r="AL61" s="1831"/>
      <c r="AM61" s="1831"/>
      <c r="AN61" s="1831"/>
      <c r="AO61" s="1831"/>
      <c r="AP61" s="1831"/>
      <c r="AQ61" s="1831"/>
      <c r="AR61" s="1831"/>
      <c r="AS61" s="1831"/>
      <c r="AT61" s="1831"/>
      <c r="AU61" s="1831"/>
      <c r="AV61" s="1831"/>
      <c r="AW61" s="1831"/>
      <c r="AX61" s="1831"/>
      <c r="AY61" s="1831"/>
      <c r="AZ61" s="1831"/>
      <c r="BA61" s="1831"/>
      <c r="BB61" s="1831"/>
      <c r="BC61" s="1831"/>
      <c r="BD61" s="1831"/>
      <c r="BE61" s="1831"/>
      <c r="BF61" s="1831"/>
      <c r="BG61" s="1831"/>
      <c r="BH61" s="1831"/>
      <c r="BI61" s="1831"/>
      <c r="BJ61" s="1831"/>
      <c r="BK61" s="1831"/>
      <c r="BL61" s="1831"/>
      <c r="BM61" s="1831"/>
      <c r="BN61" s="1831"/>
    </row>
    <row r="62" spans="1:66" ht="14.45" customHeight="1">
      <c r="A62" s="318"/>
      <c r="B62" s="315" t="s">
        <v>2981</v>
      </c>
      <c r="C62" s="318"/>
      <c r="D62" s="1194"/>
      <c r="E62" s="2877">
        <f>'7'!BQ91</f>
        <v>16098.513513937654</v>
      </c>
      <c r="F62" s="2864">
        <f>'7'!BR91</f>
        <v>6599.1937544987695</v>
      </c>
      <c r="G62" s="2864">
        <f>'7'!BS91</f>
        <v>2748.7709842693598</v>
      </c>
      <c r="H62" s="2864">
        <f>'7'!BT91</f>
        <v>2107.4048969552123</v>
      </c>
      <c r="I62" s="2864">
        <f>'7'!BU91</f>
        <v>495.43381988165271</v>
      </c>
      <c r="J62" s="2864">
        <f>'7'!BV91</f>
        <v>367.2857710887871</v>
      </c>
      <c r="K62" s="2864">
        <f>'7'!BW91</f>
        <v>9.4076185752551655</v>
      </c>
      <c r="L62" s="2864">
        <f>'7'!BX91</f>
        <v>0</v>
      </c>
      <c r="M62" s="2864">
        <f>'7'!BY91</f>
        <v>0</v>
      </c>
      <c r="N62" s="2864">
        <f>'7'!BZ91</f>
        <v>52.532515077029906</v>
      </c>
      <c r="O62" s="2864">
        <f>'7'!CA91</f>
        <v>0</v>
      </c>
      <c r="P62" s="2864">
        <f>'7'!CB91</f>
        <v>23.366242128000366</v>
      </c>
      <c r="Q62" s="2864">
        <f>'7'!CC91</f>
        <v>0</v>
      </c>
      <c r="R62" s="2864">
        <f>'7'!CD91</f>
        <v>0</v>
      </c>
      <c r="S62" s="2864">
        <f>'7'!CE91</f>
        <v>0</v>
      </c>
      <c r="T62" s="2864">
        <f>'7'!CF91</f>
        <v>0</v>
      </c>
      <c r="U62" s="2864">
        <f>'7'!CG91</f>
        <v>1</v>
      </c>
      <c r="V62" s="2864">
        <f>'7'!CH91</f>
        <v>19.142857142834835</v>
      </c>
      <c r="W62" s="2864">
        <f>'7'!CI91</f>
        <v>22.698815869745339</v>
      </c>
      <c r="X62" s="2864">
        <f>'7'!CJ91</f>
        <v>987.9095064753111</v>
      </c>
      <c r="Y62" s="2864">
        <f>'7'!CK91</f>
        <v>624.06157059824864</v>
      </c>
      <c r="Z62" s="2864">
        <f>'7'!CL91</f>
        <v>1743.0178732742004</v>
      </c>
      <c r="AA62" s="318"/>
      <c r="AB62" s="315" t="s">
        <v>3527</v>
      </c>
      <c r="AC62" s="318"/>
      <c r="AD62" s="1194"/>
      <c r="AE62" s="1833">
        <f>'7'!CM91</f>
        <v>7401.1280222125315</v>
      </c>
      <c r="AF62" s="1833">
        <f>'7'!CN91</f>
        <v>826.28758619149539</v>
      </c>
      <c r="AG62" s="1833">
        <f>'7'!CO91</f>
        <v>366.81084346837986</v>
      </c>
      <c r="AH62" s="1833">
        <f>'7'!CP91</f>
        <v>118.36856816987986</v>
      </c>
      <c r="AI62" s="1833">
        <f>'7'!CQ91</f>
        <v>184.09218357443953</v>
      </c>
      <c r="AJ62" s="1833">
        <f>'7'!CR91</f>
        <v>45.746316815872291</v>
      </c>
      <c r="AK62" s="1833">
        <f>'7'!CS91</f>
        <v>60.444581934103816</v>
      </c>
      <c r="AL62" s="1833">
        <f>'7'!CT91</f>
        <v>60.215346024456835</v>
      </c>
      <c r="AM62" s="1833">
        <f>'7'!CU91</f>
        <v>12.692354756911046</v>
      </c>
      <c r="AN62" s="1833">
        <f>'7'!CV91</f>
        <v>16.333333333328483</v>
      </c>
      <c r="AO62" s="1833">
        <f>'7'!CW91</f>
        <v>58.55850751352299</v>
      </c>
      <c r="AP62" s="1833">
        <f>'7'!CX91</f>
        <v>3</v>
      </c>
      <c r="AQ62" s="1833">
        <f>'7'!CY91</f>
        <v>6574.840436021037</v>
      </c>
      <c r="AR62" s="1833">
        <f>'7'!CZ91</f>
        <v>2938.4320367258792</v>
      </c>
      <c r="AS62" s="1833">
        <f>'7'!DA91</f>
        <v>619.00613524123128</v>
      </c>
      <c r="AT62" s="1833">
        <f>'7'!DB91</f>
        <v>579.5289255174805</v>
      </c>
      <c r="AU62" s="1833">
        <f>'7'!DC91</f>
        <v>789.77582096307867</v>
      </c>
      <c r="AV62" s="1833">
        <f>'7'!DD91</f>
        <v>615.81217597061993</v>
      </c>
      <c r="AW62" s="1833">
        <f>'7'!DE91</f>
        <v>564.93135500164044</v>
      </c>
      <c r="AX62" s="1833">
        <f>'7'!DF91</f>
        <v>447.05095590891267</v>
      </c>
      <c r="AY62" s="1833">
        <f>'7'!DG91</f>
        <v>82.208639415651518</v>
      </c>
      <c r="AZ62" s="1833">
        <f>'7'!DH91</f>
        <v>71.632034632035953</v>
      </c>
      <c r="BA62" s="1833">
        <f>'7'!DI91</f>
        <v>83.383862433856464</v>
      </c>
      <c r="BB62" s="1833">
        <f>'7'!DJ91</f>
        <v>249.95163315926823</v>
      </c>
      <c r="BC62" s="1833">
        <f>'7'!DK91</f>
        <v>0</v>
      </c>
      <c r="BD62" s="1833">
        <f>'7'!DL91</f>
        <v>71.969311613844638</v>
      </c>
      <c r="BE62" s="1833">
        <f>'7'!DM91</f>
        <v>53.286022530856258</v>
      </c>
      <c r="BF62" s="1833">
        <f>'7'!DN91</f>
        <v>0</v>
      </c>
      <c r="BG62" s="1833">
        <f>'7'!DO91</f>
        <v>13.100000000014012</v>
      </c>
      <c r="BH62" s="1833">
        <f>'7'!DP91</f>
        <v>3636.4083992951578</v>
      </c>
      <c r="BI62" s="1833">
        <f>'7'!DQ91</f>
        <v>2166.039725336539</v>
      </c>
      <c r="BJ62" s="1833">
        <f>'7'!DR91</f>
        <v>445.09344295840162</v>
      </c>
      <c r="BK62" s="1833">
        <f>'7'!DS91</f>
        <v>282.13974519716743</v>
      </c>
      <c r="BL62" s="1833">
        <f>'7'!DT91</f>
        <v>1060.5552943684702</v>
      </c>
      <c r="BM62" s="1833">
        <f>'7'!DU91</f>
        <v>133.43792966175485</v>
      </c>
      <c r="BN62" s="1833">
        <f>'7'!DV91</f>
        <v>2098.1917372263597</v>
      </c>
    </row>
    <row r="63" spans="1:66" ht="14.45" customHeight="1">
      <c r="A63" s="318"/>
      <c r="B63" s="315" t="s">
        <v>3208</v>
      </c>
      <c r="C63" s="318"/>
      <c r="D63" s="1194"/>
      <c r="E63" s="2877">
        <f>'7'!BQ92</f>
        <v>9947.3519370506438</v>
      </c>
      <c r="F63" s="2864">
        <f>'7'!BR92</f>
        <v>5495.9869394835659</v>
      </c>
      <c r="G63" s="2864">
        <f>'7'!BS92</f>
        <v>1867.3244970074127</v>
      </c>
      <c r="H63" s="2864">
        <f>'7'!BT92</f>
        <v>2172.4152496397833</v>
      </c>
      <c r="I63" s="2864">
        <f>'7'!BU92</f>
        <v>596.52553528233364</v>
      </c>
      <c r="J63" s="2864">
        <f>'7'!BV92</f>
        <v>369.3828963379691</v>
      </c>
      <c r="K63" s="2864">
        <f>'7'!BW92</f>
        <v>8.296240020525504</v>
      </c>
      <c r="L63" s="2864">
        <f>'7'!BX92</f>
        <v>0</v>
      </c>
      <c r="M63" s="2864">
        <f>'7'!BY92</f>
        <v>39.101759797609446</v>
      </c>
      <c r="N63" s="2864">
        <f>'7'!BZ92</f>
        <v>17.865688431232492</v>
      </c>
      <c r="O63" s="2864">
        <f>'7'!CA92</f>
        <v>0</v>
      </c>
      <c r="P63" s="2864">
        <f>'7'!CB92</f>
        <v>30.617805837730543</v>
      </c>
      <c r="Q63" s="2864">
        <f>'7'!CC92</f>
        <v>0</v>
      </c>
      <c r="R63" s="2864">
        <f>'7'!CD92</f>
        <v>0</v>
      </c>
      <c r="S63" s="2864">
        <f>'7'!CE92</f>
        <v>0</v>
      </c>
      <c r="T63" s="2864">
        <f>'7'!CF92</f>
        <v>1</v>
      </c>
      <c r="U63" s="2864">
        <f>'7'!CG92</f>
        <v>1</v>
      </c>
      <c r="V63" s="2864">
        <f>'7'!CH92</f>
        <v>2</v>
      </c>
      <c r="W63" s="2864">
        <f>'7'!CI92</f>
        <v>127.26114485726643</v>
      </c>
      <c r="X63" s="2864">
        <f>'7'!CJ92</f>
        <v>551.61046325979692</v>
      </c>
      <c r="Y63" s="2864">
        <f>'7'!CK92</f>
        <v>1024.2792510976528</v>
      </c>
      <c r="Z63" s="2864">
        <f>'7'!CL92</f>
        <v>1456.2471928363711</v>
      </c>
      <c r="AA63" s="318"/>
      <c r="AB63" s="315" t="s">
        <v>3528</v>
      </c>
      <c r="AC63" s="318"/>
      <c r="AD63" s="1194"/>
      <c r="AE63" s="1833">
        <f>'7'!CM92</f>
        <v>4133.5261015012884</v>
      </c>
      <c r="AF63" s="1833">
        <f>'7'!CN92</f>
        <v>282.21883211446635</v>
      </c>
      <c r="AG63" s="1833">
        <f>'7'!CO92</f>
        <v>82.053063978191688</v>
      </c>
      <c r="AH63" s="1833">
        <f>'7'!CP92</f>
        <v>46.973668594522842</v>
      </c>
      <c r="AI63" s="1833">
        <f>'7'!CQ92</f>
        <v>52.775653319345111</v>
      </c>
      <c r="AJ63" s="1833">
        <f>'7'!CR92</f>
        <v>50.842528785716809</v>
      </c>
      <c r="AK63" s="1833">
        <f>'7'!CS92</f>
        <v>28.407363321593515</v>
      </c>
      <c r="AL63" s="1833">
        <f>'7'!CT92</f>
        <v>8.296240020525504</v>
      </c>
      <c r="AM63" s="1833">
        <f>'7'!CU92</f>
        <v>8.296240020525504</v>
      </c>
      <c r="AN63" s="1833">
        <f>'7'!CV92</f>
        <v>17.7666666666765</v>
      </c>
      <c r="AO63" s="1833">
        <f>'7'!CW92</f>
        <v>18.407407407402232</v>
      </c>
      <c r="AP63" s="1833">
        <f>'7'!CX92</f>
        <v>5</v>
      </c>
      <c r="AQ63" s="1833">
        <f>'7'!CY92</f>
        <v>3851.3072693868216</v>
      </c>
      <c r="AR63" s="1833">
        <f>'7'!CZ92</f>
        <v>1122.1817258161086</v>
      </c>
      <c r="AS63" s="1833">
        <f>'7'!DA92</f>
        <v>166.41123135295851</v>
      </c>
      <c r="AT63" s="1833">
        <f>'7'!DB92</f>
        <v>187.85282453947534</v>
      </c>
      <c r="AU63" s="1833">
        <f>'7'!DC92</f>
        <v>265.82543533819666</v>
      </c>
      <c r="AV63" s="1833">
        <f>'7'!DD92</f>
        <v>193.96753054354446</v>
      </c>
      <c r="AW63" s="1833">
        <f>'7'!DE92</f>
        <v>130.50521542555811</v>
      </c>
      <c r="AX63" s="1833">
        <f>'7'!DF92</f>
        <v>212.56041123245592</v>
      </c>
      <c r="AY63" s="1833">
        <f>'7'!DG92</f>
        <v>67.088909094371999</v>
      </c>
      <c r="AZ63" s="1833">
        <f>'7'!DH92</f>
        <v>0</v>
      </c>
      <c r="BA63" s="1833">
        <f>'7'!DI92</f>
        <v>45.784544309363014</v>
      </c>
      <c r="BB63" s="1833">
        <f>'7'!DJ92</f>
        <v>58.00404840138593</v>
      </c>
      <c r="BC63" s="1833">
        <f>'7'!DK92</f>
        <v>41.682909427334991</v>
      </c>
      <c r="BD63" s="1833">
        <f>'7'!DL92</f>
        <v>9.3130028894863894</v>
      </c>
      <c r="BE63" s="1833">
        <f>'7'!DM92</f>
        <v>9.3130028894863894</v>
      </c>
      <c r="BF63" s="1833">
        <f>'7'!DN92</f>
        <v>0</v>
      </c>
      <c r="BG63" s="1833">
        <f>'7'!DO92</f>
        <v>1</v>
      </c>
      <c r="BH63" s="1833">
        <f>'7'!DP92</f>
        <v>2729.1255435707135</v>
      </c>
      <c r="BI63" s="1833">
        <f>'7'!DQ92</f>
        <v>1156.4881405742353</v>
      </c>
      <c r="BJ63" s="1833">
        <f>'7'!DR92</f>
        <v>148.27936962840977</v>
      </c>
      <c r="BK63" s="1833">
        <f>'7'!DS92</f>
        <v>135.48385913388833</v>
      </c>
      <c r="BL63" s="1833">
        <f>'7'!DT92</f>
        <v>1354.2155902613858</v>
      </c>
      <c r="BM63" s="1833">
        <f>'7'!DU92</f>
        <v>38.611263662402216</v>
      </c>
      <c r="BN63" s="1833">
        <f>'7'!DV92</f>
        <v>317.83889606578441</v>
      </c>
    </row>
    <row r="64" spans="1:66" ht="14.45" customHeight="1">
      <c r="A64" s="318"/>
      <c r="B64" s="315" t="s">
        <v>2854</v>
      </c>
      <c r="C64" s="318"/>
      <c r="D64" s="1194"/>
      <c r="E64" s="2877">
        <f>'7'!BQ93</f>
        <v>9379.8034656748896</v>
      </c>
      <c r="F64" s="2864">
        <f>'7'!BR93</f>
        <v>5061.4849628678448</v>
      </c>
      <c r="G64" s="2864">
        <f>'7'!BS93</f>
        <v>1787.2131240416804</v>
      </c>
      <c r="H64" s="2864">
        <f>'7'!BT93</f>
        <v>1906.2574948800554</v>
      </c>
      <c r="I64" s="2864">
        <f>'7'!BU93</f>
        <v>784.53879933070721</v>
      </c>
      <c r="J64" s="2864">
        <f>'7'!BV93</f>
        <v>430.05714760658969</v>
      </c>
      <c r="K64" s="2864">
        <f>'7'!BW93</f>
        <v>51.503114299133685</v>
      </c>
      <c r="L64" s="2864">
        <f>'7'!BX93</f>
        <v>0</v>
      </c>
      <c r="M64" s="2864">
        <f>'7'!BY93</f>
        <v>57.993541210628365</v>
      </c>
      <c r="N64" s="2864">
        <f>'7'!BZ93</f>
        <v>45.993387645395366</v>
      </c>
      <c r="O64" s="2864">
        <f>'7'!CA93</f>
        <v>0</v>
      </c>
      <c r="P64" s="2864">
        <f>'7'!CB93</f>
        <v>36.705432464524456</v>
      </c>
      <c r="Q64" s="2864">
        <f>'7'!CC93</f>
        <v>1</v>
      </c>
      <c r="R64" s="2864">
        <f>'7'!CD93</f>
        <v>1</v>
      </c>
      <c r="S64" s="2864">
        <f>'7'!CE93</f>
        <v>3</v>
      </c>
      <c r="T64" s="2864">
        <f>'7'!CF93</f>
        <v>0</v>
      </c>
      <c r="U64" s="2864">
        <f>'7'!CG93</f>
        <v>3</v>
      </c>
      <c r="V64" s="2864">
        <f>'7'!CH93</f>
        <v>3</v>
      </c>
      <c r="W64" s="2864">
        <f>'7'!CI93</f>
        <v>151.28617610443561</v>
      </c>
      <c r="X64" s="2864">
        <f>'7'!CJ93</f>
        <v>621.85967241362312</v>
      </c>
      <c r="Y64" s="2864">
        <f>'7'!CK93</f>
        <v>499.85902313572495</v>
      </c>
      <c r="Z64" s="2864">
        <f>'7'!CL93</f>
        <v>1368.0143439461071</v>
      </c>
      <c r="AA64" s="318"/>
      <c r="AB64" s="315" t="s">
        <v>2882</v>
      </c>
      <c r="AC64" s="318"/>
      <c r="AD64" s="1194"/>
      <c r="AE64" s="1833">
        <f>'7'!CM93</f>
        <v>4210.9490036790285</v>
      </c>
      <c r="AF64" s="1833">
        <f>'7'!CN93</f>
        <v>567.11242436686007</v>
      </c>
      <c r="AG64" s="1833">
        <f>'7'!CO93</f>
        <v>165.74213505032745</v>
      </c>
      <c r="AH64" s="1833">
        <f>'7'!CP93</f>
        <v>148.24805007496633</v>
      </c>
      <c r="AI64" s="1833">
        <f>'7'!CQ93</f>
        <v>131.29800029176678</v>
      </c>
      <c r="AJ64" s="1833">
        <f>'7'!CR93</f>
        <v>15.90000000001401</v>
      </c>
      <c r="AK64" s="1833">
        <f>'7'!CS93</f>
        <v>76.745945745801421</v>
      </c>
      <c r="AL64" s="1833">
        <f>'7'!CT93</f>
        <v>41.346182195666159</v>
      </c>
      <c r="AM64" s="1833">
        <f>'7'!CU93</f>
        <v>10.974840817313812</v>
      </c>
      <c r="AN64" s="1833">
        <f>'7'!CV93</f>
        <v>14.166666666693729</v>
      </c>
      <c r="AO64" s="1833">
        <f>'7'!CW93</f>
        <v>24.312562833641238</v>
      </c>
      <c r="AP64" s="1833">
        <f>'7'!CX93</f>
        <v>0</v>
      </c>
      <c r="AQ64" s="1833">
        <f>'7'!CY93</f>
        <v>3643.8365793121684</v>
      </c>
      <c r="AR64" s="1833">
        <f>'7'!CZ93</f>
        <v>1759.861431117022</v>
      </c>
      <c r="AS64" s="1833">
        <f>'7'!DA93</f>
        <v>458.0863720919005</v>
      </c>
      <c r="AT64" s="1833">
        <f>'7'!DB93</f>
        <v>231.62127647952977</v>
      </c>
      <c r="AU64" s="1833">
        <f>'7'!DC93</f>
        <v>567.31786768532822</v>
      </c>
      <c r="AV64" s="1833">
        <f>'7'!DD93</f>
        <v>342.23101675618045</v>
      </c>
      <c r="AW64" s="1833">
        <f>'7'!DE93</f>
        <v>41.529583813675771</v>
      </c>
      <c r="AX64" s="1833">
        <f>'7'!DF93</f>
        <v>125.51563931370242</v>
      </c>
      <c r="AY64" s="1833">
        <f>'7'!DG93</f>
        <v>5.3433792498700985</v>
      </c>
      <c r="AZ64" s="1833">
        <f>'7'!DH93</f>
        <v>17.237499999999997</v>
      </c>
      <c r="BA64" s="1833">
        <f>'7'!DI93</f>
        <v>22.15244029403874</v>
      </c>
      <c r="BB64" s="1833">
        <f>'7'!DJ93</f>
        <v>58.88231976977692</v>
      </c>
      <c r="BC64" s="1833">
        <f>'7'!DK93</f>
        <v>2.8</v>
      </c>
      <c r="BD64" s="1833">
        <f>'7'!DL93</f>
        <v>2.8</v>
      </c>
      <c r="BE64" s="1833">
        <f>'7'!DM93</f>
        <v>34.694819769793583</v>
      </c>
      <c r="BF64" s="1833">
        <f>'7'!DN93</f>
        <v>0</v>
      </c>
      <c r="BG64" s="1833">
        <f>'7'!DO93</f>
        <v>39.704880588077479</v>
      </c>
      <c r="BH64" s="1833">
        <f>'7'!DP93</f>
        <v>1883.9751481951462</v>
      </c>
      <c r="BI64" s="1833">
        <f>'7'!DQ93</f>
        <v>733.19001411479758</v>
      </c>
      <c r="BJ64" s="1833">
        <f>'7'!DR93</f>
        <v>417.34032562302752</v>
      </c>
      <c r="BK64" s="1833">
        <f>'7'!DS93</f>
        <v>210.27876709235505</v>
      </c>
      <c r="BL64" s="1833">
        <f>'7'!DT93</f>
        <v>569.93134501158374</v>
      </c>
      <c r="BM64" s="1833">
        <f>'7'!DU93</f>
        <v>63.056832581484784</v>
      </c>
      <c r="BN64" s="1833">
        <f>'7'!DV93</f>
        <v>107.36949912801812</v>
      </c>
    </row>
    <row r="65" spans="1:66" ht="14.45" customHeight="1">
      <c r="A65" s="318"/>
      <c r="B65" s="315" t="s">
        <v>2883</v>
      </c>
      <c r="C65" s="318"/>
      <c r="D65" s="1194"/>
      <c r="E65" s="2877">
        <f>'7'!BQ94</f>
        <v>16716.185362767217</v>
      </c>
      <c r="F65" s="2864">
        <f>'7'!BR94</f>
        <v>10256.075282114185</v>
      </c>
      <c r="G65" s="2864">
        <f>'7'!BS94</f>
        <v>2571.1509614238776</v>
      </c>
      <c r="H65" s="2864">
        <f>'7'!BT94</f>
        <v>4631.3566587032228</v>
      </c>
      <c r="I65" s="2864">
        <f>'7'!BU94</f>
        <v>1691.2779825354421</v>
      </c>
      <c r="J65" s="2864">
        <f>'7'!BV94</f>
        <v>1126.9432071927822</v>
      </c>
      <c r="K65" s="2864">
        <f>'7'!BW94</f>
        <v>39.038566000940754</v>
      </c>
      <c r="L65" s="2864">
        <f>'7'!BX94</f>
        <v>1</v>
      </c>
      <c r="M65" s="2864">
        <f>'7'!BY94</f>
        <v>44.927808448098489</v>
      </c>
      <c r="N65" s="2864">
        <f>'7'!BZ94</f>
        <v>123.05438610410275</v>
      </c>
      <c r="O65" s="2864">
        <f>'7'!CA94</f>
        <v>1</v>
      </c>
      <c r="P65" s="2864">
        <f>'7'!CB94</f>
        <v>59.332617810157217</v>
      </c>
      <c r="Q65" s="2864">
        <f>'7'!CC94</f>
        <v>12</v>
      </c>
      <c r="R65" s="2864">
        <f>'7'!CD94</f>
        <v>0</v>
      </c>
      <c r="S65" s="2864">
        <f>'7'!CE94</f>
        <v>29</v>
      </c>
      <c r="T65" s="2864">
        <f>'7'!CF94</f>
        <v>1</v>
      </c>
      <c r="U65" s="2864">
        <f>'7'!CG94</f>
        <v>3</v>
      </c>
      <c r="V65" s="2864">
        <f>'7'!CH94</f>
        <v>29.103659827407583</v>
      </c>
      <c r="W65" s="2864">
        <f>'7'!CI94</f>
        <v>220.87773715195326</v>
      </c>
      <c r="X65" s="2864">
        <f>'7'!CJ94</f>
        <v>1761.0472969096957</v>
      </c>
      <c r="Y65" s="2864">
        <f>'7'!CK94</f>
        <v>1179.0313792580882</v>
      </c>
      <c r="Z65" s="2864">
        <f>'7'!CL94</f>
        <v>3053.5676619870856</v>
      </c>
      <c r="AA65" s="318"/>
      <c r="AB65" s="315" t="s">
        <v>2856</v>
      </c>
      <c r="AC65" s="318"/>
      <c r="AD65" s="1194"/>
      <c r="AE65" s="1833">
        <f>'7'!CM94</f>
        <v>6424.072396126533</v>
      </c>
      <c r="AF65" s="1833">
        <f>'7'!CN94</f>
        <v>944.84578100998522</v>
      </c>
      <c r="AG65" s="1833">
        <f>'7'!CO94</f>
        <v>157.42597113363624</v>
      </c>
      <c r="AH65" s="1833">
        <f>'7'!CP94</f>
        <v>254.91738653663936</v>
      </c>
      <c r="AI65" s="1833">
        <f>'7'!CQ94</f>
        <v>95.030939933337578</v>
      </c>
      <c r="AJ65" s="1833">
        <f>'7'!CR94</f>
        <v>109.35860137127551</v>
      </c>
      <c r="AK65" s="1833">
        <f>'7'!CS94</f>
        <v>171.18933729252734</v>
      </c>
      <c r="AL65" s="1833">
        <f>'7'!CT94</f>
        <v>65.369530758323734</v>
      </c>
      <c r="AM65" s="1833">
        <f>'7'!CU94</f>
        <v>120.6359700885538</v>
      </c>
      <c r="AN65" s="1833">
        <f>'7'!CV94</f>
        <v>0</v>
      </c>
      <c r="AO65" s="1833">
        <f>'7'!CW94</f>
        <v>19.720603750203924</v>
      </c>
      <c r="AP65" s="1833">
        <f>'7'!CX94</f>
        <v>17.178690287121125</v>
      </c>
      <c r="AQ65" s="1833">
        <f>'7'!CY94</f>
        <v>5479.2266151165504</v>
      </c>
      <c r="AR65" s="1833">
        <f>'7'!CZ94</f>
        <v>2299.493795268686</v>
      </c>
      <c r="AS65" s="1833">
        <f>'7'!DA94</f>
        <v>522.88539345259778</v>
      </c>
      <c r="AT65" s="1833">
        <f>'7'!DB94</f>
        <v>392.04027388663718</v>
      </c>
      <c r="AU65" s="1833">
        <f>'7'!DC94</f>
        <v>656.07954110725518</v>
      </c>
      <c r="AV65" s="1833">
        <f>'7'!DD94</f>
        <v>319.17966635765822</v>
      </c>
      <c r="AW65" s="1833">
        <f>'7'!DE94</f>
        <v>317.04436543193725</v>
      </c>
      <c r="AX65" s="1833">
        <f>'7'!DF94</f>
        <v>223.7575534431316</v>
      </c>
      <c r="AY65" s="1833">
        <f>'7'!DG94</f>
        <v>53.516081618535495</v>
      </c>
      <c r="AZ65" s="1833">
        <f>'7'!DH94</f>
        <v>13.923773926183244</v>
      </c>
      <c r="BA65" s="1833">
        <f>'7'!DI94</f>
        <v>25.749414951749031</v>
      </c>
      <c r="BB65" s="1833">
        <f>'7'!DJ94</f>
        <v>20.164875623484125</v>
      </c>
      <c r="BC65" s="1833">
        <f>'7'!DK94</f>
        <v>0</v>
      </c>
      <c r="BD65" s="1833">
        <f>'7'!DL94</f>
        <v>45.824521574997931</v>
      </c>
      <c r="BE65" s="1833">
        <f>'7'!DM94</f>
        <v>78.093100267214908</v>
      </c>
      <c r="BF65" s="1833">
        <f>'7'!DN94</f>
        <v>0</v>
      </c>
      <c r="BG65" s="1833">
        <f>'7'!DO94</f>
        <v>13</v>
      </c>
      <c r="BH65" s="1833">
        <f>'7'!DP94</f>
        <v>3179.7328198478644</v>
      </c>
      <c r="BI65" s="1833">
        <f>'7'!DQ94</f>
        <v>2137.4516945335763</v>
      </c>
      <c r="BJ65" s="1833">
        <f>'7'!DR94</f>
        <v>203.28133581787776</v>
      </c>
      <c r="BK65" s="1833">
        <f>'7'!DS94</f>
        <v>112.1399032375525</v>
      </c>
      <c r="BL65" s="1833">
        <f>'7'!DT94</f>
        <v>805.11868238886598</v>
      </c>
      <c r="BM65" s="1833">
        <f>'7'!DU94</f>
        <v>0</v>
      </c>
      <c r="BN65" s="1833">
        <f>'7'!DV94</f>
        <v>36.037684526494701</v>
      </c>
    </row>
    <row r="66" spans="1:66" ht="14.45" customHeight="1">
      <c r="A66" s="318"/>
      <c r="B66" s="315" t="s">
        <v>2858</v>
      </c>
      <c r="C66" s="318"/>
      <c r="D66" s="1194"/>
      <c r="E66" s="2877">
        <f>'7'!BQ95</f>
        <v>15113.07644617734</v>
      </c>
      <c r="F66" s="2864">
        <f>'7'!BR95</f>
        <v>9466.130131267626</v>
      </c>
      <c r="G66" s="2864">
        <f>'7'!BS95</f>
        <v>2249.6707850214466</v>
      </c>
      <c r="H66" s="2864">
        <f>'7'!BT95</f>
        <v>4567.0571833538215</v>
      </c>
      <c r="I66" s="2864">
        <f>'7'!BU95</f>
        <v>1297.6741792225748</v>
      </c>
      <c r="J66" s="2864">
        <f>'7'!BV95</f>
        <v>849.75657497206498</v>
      </c>
      <c r="K66" s="2864">
        <f>'7'!BW95</f>
        <v>33.879644733850775</v>
      </c>
      <c r="L66" s="2864">
        <f>'7'!BX95</f>
        <v>0</v>
      </c>
      <c r="M66" s="2864">
        <f>'7'!BY95</f>
        <v>29.654794554890429</v>
      </c>
      <c r="N66" s="2864">
        <f>'7'!BZ95</f>
        <v>69.579518092506618</v>
      </c>
      <c r="O66" s="2864">
        <f>'7'!CA95</f>
        <v>0</v>
      </c>
      <c r="P66" s="2864">
        <f>'7'!CB95</f>
        <v>32.80526205562623</v>
      </c>
      <c r="Q66" s="2864">
        <f>'7'!CC95</f>
        <v>6</v>
      </c>
      <c r="R66" s="2864">
        <f>'7'!CD95</f>
        <v>3</v>
      </c>
      <c r="S66" s="2864">
        <f>'7'!CE95</f>
        <v>3</v>
      </c>
      <c r="T66" s="2864">
        <f>'7'!CF95</f>
        <v>0</v>
      </c>
      <c r="U66" s="2864">
        <f>'7'!CG95</f>
        <v>22.875062833641238</v>
      </c>
      <c r="V66" s="2864">
        <f>'7'!CH95</f>
        <v>38.803589800070966</v>
      </c>
      <c r="W66" s="2864">
        <f>'7'!CI95</f>
        <v>220.31973217992362</v>
      </c>
      <c r="X66" s="2864">
        <f>'7'!CJ95</f>
        <v>1674.7963846260734</v>
      </c>
      <c r="Y66" s="2864">
        <f>'7'!CK95</f>
        <v>1594.5866195051708</v>
      </c>
      <c r="Z66" s="2864">
        <f>'7'!CL95</f>
        <v>2649.4021628923615</v>
      </c>
      <c r="AA66" s="318"/>
      <c r="AB66" s="315" t="s">
        <v>3212</v>
      </c>
      <c r="AC66" s="318"/>
      <c r="AD66" s="1194"/>
      <c r="AE66" s="1833">
        <f>'7'!CM95</f>
        <v>5646.9463149097082</v>
      </c>
      <c r="AF66" s="1833">
        <f>'7'!CN95</f>
        <v>549.34232300039639</v>
      </c>
      <c r="AG66" s="1833">
        <f>'7'!CO95</f>
        <v>96.595036639105459</v>
      </c>
      <c r="AH66" s="1833">
        <f>'7'!CP95</f>
        <v>116.02008629144183</v>
      </c>
      <c r="AI66" s="1833">
        <f>'7'!CQ95</f>
        <v>75.345976686012889</v>
      </c>
      <c r="AJ66" s="1833">
        <f>'7'!CR95</f>
        <v>34.006274151396866</v>
      </c>
      <c r="AK66" s="1833">
        <f>'7'!CS95</f>
        <v>53.33536419293862</v>
      </c>
      <c r="AL66" s="1833">
        <f>'7'!CT95</f>
        <v>30.61111111117491</v>
      </c>
      <c r="AM66" s="1833">
        <f>'7'!CU95</f>
        <v>29.12434304545949</v>
      </c>
      <c r="AN66" s="1833">
        <f>'7'!CV95</f>
        <v>43.799033816437863</v>
      </c>
      <c r="AO66" s="1833">
        <f>'7'!CW95</f>
        <v>110.43235281667747</v>
      </c>
      <c r="AP66" s="1833">
        <f>'7'!CX95</f>
        <v>22</v>
      </c>
      <c r="AQ66" s="1833">
        <f>'7'!CY95</f>
        <v>5097.6039919093146</v>
      </c>
      <c r="AR66" s="1833">
        <f>'7'!CZ95</f>
        <v>1991.9792809881844</v>
      </c>
      <c r="AS66" s="1833">
        <f>'7'!DA95</f>
        <v>410.61487780647843</v>
      </c>
      <c r="AT66" s="1833">
        <f>'7'!DB95</f>
        <v>430.01770439939548</v>
      </c>
      <c r="AU66" s="1833">
        <f>'7'!DC95</f>
        <v>268.51059357275369</v>
      </c>
      <c r="AV66" s="1833">
        <f>'7'!DD95</f>
        <v>216.48836371717169</v>
      </c>
      <c r="AW66" s="1833">
        <f>'7'!DE95</f>
        <v>235.48260731547103</v>
      </c>
      <c r="AX66" s="1833">
        <f>'7'!DF95</f>
        <v>381.63405878023684</v>
      </c>
      <c r="AY66" s="1833">
        <f>'7'!DG95</f>
        <v>104.71925064757161</v>
      </c>
      <c r="AZ66" s="1833">
        <f>'7'!DH95</f>
        <v>4.5307626765002045</v>
      </c>
      <c r="BA66" s="1833">
        <f>'7'!DI95</f>
        <v>105.4316905800324</v>
      </c>
      <c r="BB66" s="1833">
        <f>'7'!DJ95</f>
        <v>263.62391041458176</v>
      </c>
      <c r="BC66" s="1833">
        <f>'7'!DK95</f>
        <v>10.5</v>
      </c>
      <c r="BD66" s="1833">
        <f>'7'!DL95</f>
        <v>7.7792381123677483</v>
      </c>
      <c r="BE66" s="1833">
        <f>'7'!DM95</f>
        <v>98.020448179254942</v>
      </c>
      <c r="BF66" s="1833">
        <f>'7'!DN95</f>
        <v>0</v>
      </c>
      <c r="BG66" s="1833">
        <f>'7'!DO95</f>
        <v>120.83010921314334</v>
      </c>
      <c r="BH66" s="1833">
        <f>'7'!DP95</f>
        <v>3105.6247109211295</v>
      </c>
      <c r="BI66" s="1833">
        <f>'7'!DQ95</f>
        <v>1921.3270339504038</v>
      </c>
      <c r="BJ66" s="1833">
        <f>'7'!DR95</f>
        <v>139.04611880633172</v>
      </c>
      <c r="BK66" s="1833">
        <f>'7'!DS95</f>
        <v>389.77288075039121</v>
      </c>
      <c r="BL66" s="1833">
        <f>'7'!DT95</f>
        <v>667.48093115303652</v>
      </c>
      <c r="BM66" s="1833">
        <f>'7'!DU95</f>
        <v>65.571428571428555</v>
      </c>
      <c r="BN66" s="1833">
        <f>'7'!DV95</f>
        <v>0</v>
      </c>
    </row>
    <row r="67" spans="1:66" ht="14.45" customHeight="1">
      <c r="A67" s="312"/>
      <c r="B67" s="315" t="s">
        <v>2886</v>
      </c>
      <c r="C67" s="312"/>
      <c r="D67" s="1197"/>
      <c r="E67" s="2877">
        <f>'7'!BQ96</f>
        <v>24088.689893390878</v>
      </c>
      <c r="F67" s="2864">
        <f>'7'!BR96</f>
        <v>14839.376783421907</v>
      </c>
      <c r="G67" s="2864">
        <f>'7'!BS96</f>
        <v>3161.1727711930157</v>
      </c>
      <c r="H67" s="2864">
        <f>'7'!BT96</f>
        <v>7750.1005822962934</v>
      </c>
      <c r="I67" s="2864">
        <f>'7'!BU96</f>
        <v>1647.1902145135909</v>
      </c>
      <c r="J67" s="2864">
        <f>'7'!BV96</f>
        <v>1007.5463390196422</v>
      </c>
      <c r="K67" s="2864">
        <f>'7'!BW96</f>
        <v>32.136348723497107</v>
      </c>
      <c r="L67" s="2864">
        <f>'7'!BX96</f>
        <v>1</v>
      </c>
      <c r="M67" s="2864">
        <f>'7'!BY96</f>
        <v>57.639857355594387</v>
      </c>
      <c r="N67" s="2864">
        <f>'7'!BZ96</f>
        <v>62.210891022384786</v>
      </c>
      <c r="O67" s="2864">
        <f>'7'!CA96</f>
        <v>0</v>
      </c>
      <c r="P67" s="2864">
        <f>'7'!CB96</f>
        <v>81.447380312585594</v>
      </c>
      <c r="Q67" s="2864">
        <f>'7'!CC96</f>
        <v>2</v>
      </c>
      <c r="R67" s="2864">
        <f>'7'!CD96</f>
        <v>2</v>
      </c>
      <c r="S67" s="2864">
        <f>'7'!CE96</f>
        <v>4</v>
      </c>
      <c r="T67" s="2864">
        <f>'7'!CF96</f>
        <v>0</v>
      </c>
      <c r="U67" s="2864">
        <f>'7'!CG96</f>
        <v>25.69796500073711</v>
      </c>
      <c r="V67" s="2864">
        <f>'7'!CH96</f>
        <v>68.899084583421327</v>
      </c>
      <c r="W67" s="2864">
        <f>'7'!CI96</f>
        <v>299.06887023486644</v>
      </c>
      <c r="X67" s="2864">
        <f>'7'!CJ96</f>
        <v>2954.5184690211513</v>
      </c>
      <c r="Y67" s="2864">
        <f>'7'!CK96</f>
        <v>3148.3918987615493</v>
      </c>
      <c r="Z67" s="2864">
        <f>'7'!CL96</f>
        <v>3928.1034299325984</v>
      </c>
      <c r="AA67" s="312"/>
      <c r="AB67" s="315" t="s">
        <v>2859</v>
      </c>
      <c r="AC67" s="312"/>
      <c r="AD67" s="1197"/>
      <c r="AE67" s="1833">
        <f>'7'!CM96</f>
        <v>9249.3131099689563</v>
      </c>
      <c r="AF67" s="1833">
        <f>'7'!CN96</f>
        <v>683.17488151941609</v>
      </c>
      <c r="AG67" s="1833">
        <f>'7'!CO96</f>
        <v>127.00803446165108</v>
      </c>
      <c r="AH67" s="1833">
        <f>'7'!CP96</f>
        <v>96.635912366397093</v>
      </c>
      <c r="AI67" s="1833">
        <f>'7'!CQ96</f>
        <v>91.369354315488579</v>
      </c>
      <c r="AJ67" s="1833">
        <f>'7'!CR96</f>
        <v>75.873197413084085</v>
      </c>
      <c r="AK67" s="1833">
        <f>'7'!CS96</f>
        <v>105.24995215147838</v>
      </c>
      <c r="AL67" s="1833">
        <f>'7'!CT96</f>
        <v>44.183727539276063</v>
      </c>
      <c r="AM67" s="1833">
        <f>'7'!CU96</f>
        <v>22.743252818343723</v>
      </c>
      <c r="AN67" s="1833">
        <f>'7'!CV96</f>
        <v>26.726538779001483</v>
      </c>
      <c r="AO67" s="1833">
        <f>'7'!CW96</f>
        <v>105.88228651886796</v>
      </c>
      <c r="AP67" s="1833">
        <f>'7'!CX96</f>
        <v>101.86507591008855</v>
      </c>
      <c r="AQ67" s="1833">
        <f>'7'!CY96</f>
        <v>8566.1382284495376</v>
      </c>
      <c r="AR67" s="1833">
        <f>'7'!CZ96</f>
        <v>3288.7541778049617</v>
      </c>
      <c r="AS67" s="1833">
        <f>'7'!DA96</f>
        <v>673.1951019629854</v>
      </c>
      <c r="AT67" s="1833">
        <f>'7'!DB96</f>
        <v>610.39962000214518</v>
      </c>
      <c r="AU67" s="1833">
        <f>'7'!DC96</f>
        <v>494.21848976398104</v>
      </c>
      <c r="AV67" s="1833">
        <f>'7'!DD96</f>
        <v>551.70452649181095</v>
      </c>
      <c r="AW67" s="1833">
        <f>'7'!DE96</f>
        <v>351.004639231483</v>
      </c>
      <c r="AX67" s="1833">
        <f>'7'!DF96</f>
        <v>519.1305246597675</v>
      </c>
      <c r="AY67" s="1833">
        <f>'7'!DG96</f>
        <v>108.01786947402294</v>
      </c>
      <c r="AZ67" s="1833">
        <f>'7'!DH96</f>
        <v>13.078191631906732</v>
      </c>
      <c r="BA67" s="1833">
        <f>'7'!DI96</f>
        <v>109.6840942587545</v>
      </c>
      <c r="BB67" s="1833">
        <f>'7'!DJ96</f>
        <v>208.97664854497353</v>
      </c>
      <c r="BC67" s="1833">
        <f>'7'!DK96</f>
        <v>6.9223582506866208</v>
      </c>
      <c r="BD67" s="1833">
        <f>'7'!DL96</f>
        <v>63.028269865874194</v>
      </c>
      <c r="BE67" s="1833">
        <f>'7'!DM96</f>
        <v>74.370446146827874</v>
      </c>
      <c r="BF67" s="1833">
        <f>'7'!DN96</f>
        <v>2.7080725364264175</v>
      </c>
      <c r="BG67" s="1833">
        <f>'7'!DO96</f>
        <v>268.4565217401672</v>
      </c>
      <c r="BH67" s="1833">
        <f>'7'!DP96</f>
        <v>5277.3840506445758</v>
      </c>
      <c r="BI67" s="1833">
        <f>'7'!DQ96</f>
        <v>3580.1785746516694</v>
      </c>
      <c r="BJ67" s="1833">
        <f>'7'!DR96</f>
        <v>262.3748516872086</v>
      </c>
      <c r="BK67" s="1833">
        <f>'7'!DS96</f>
        <v>223.13374700907082</v>
      </c>
      <c r="BL67" s="1833">
        <f>'7'!DT96</f>
        <v>1324.2023521981805</v>
      </c>
      <c r="BM67" s="1833">
        <f>'7'!DU96</f>
        <v>8.4363284418738029</v>
      </c>
      <c r="BN67" s="1833">
        <f>'7'!DV96</f>
        <v>0</v>
      </c>
    </row>
    <row r="68" spans="1:66" ht="14.45" customHeight="1">
      <c r="A68" s="312"/>
      <c r="B68" s="315" t="s">
        <v>2861</v>
      </c>
      <c r="C68" s="312"/>
      <c r="D68" s="1197"/>
      <c r="E68" s="2877">
        <f>'7'!BQ97</f>
        <v>10007.279537702507</v>
      </c>
      <c r="F68" s="2864">
        <f>'7'!BR97</f>
        <v>6634.8865428716772</v>
      </c>
      <c r="G68" s="2864">
        <f>'7'!BS97</f>
        <v>1291.3320788296348</v>
      </c>
      <c r="H68" s="2864">
        <f>'7'!BT97</f>
        <v>3818.8992275903015</v>
      </c>
      <c r="I68" s="2864">
        <f>'7'!BU97</f>
        <v>605.91342619648731</v>
      </c>
      <c r="J68" s="2864">
        <f>'7'!BV97</f>
        <v>408.81375793864129</v>
      </c>
      <c r="K68" s="2864">
        <f>'7'!BW97</f>
        <v>8.2549019607306455</v>
      </c>
      <c r="L68" s="2864">
        <f>'7'!BX97</f>
        <v>0</v>
      </c>
      <c r="M68" s="2864">
        <f>'7'!BY97</f>
        <v>13.315865091828258</v>
      </c>
      <c r="N68" s="2864">
        <f>'7'!BZ97</f>
        <v>34.4894200935858</v>
      </c>
      <c r="O68" s="2864">
        <f>'7'!CA97</f>
        <v>0</v>
      </c>
      <c r="P68" s="2864">
        <f>'7'!CB97</f>
        <v>26.955905876835068</v>
      </c>
      <c r="Q68" s="2864">
        <f>'7'!CC97</f>
        <v>1</v>
      </c>
      <c r="R68" s="2864">
        <f>'7'!CD97</f>
        <v>0</v>
      </c>
      <c r="S68" s="2864">
        <f>'7'!CE97</f>
        <v>1</v>
      </c>
      <c r="T68" s="2864">
        <f>'7'!CF97</f>
        <v>0</v>
      </c>
      <c r="U68" s="2864">
        <f>'7'!CG97</f>
        <v>3</v>
      </c>
      <c r="V68" s="2864">
        <f>'7'!CH97</f>
        <v>17.500000000011163</v>
      </c>
      <c r="W68" s="2864">
        <f>'7'!CI97</f>
        <v>91.583575234855189</v>
      </c>
      <c r="X68" s="2864">
        <f>'7'!CJ97</f>
        <v>1176.218201007136</v>
      </c>
      <c r="Y68" s="2864">
        <f>'7'!CK97</f>
        <v>2036.7676003866777</v>
      </c>
      <c r="Z68" s="2864">
        <f>'7'!CL97</f>
        <v>1524.6552364517406</v>
      </c>
      <c r="AA68" s="312"/>
      <c r="AB68" s="315" t="s">
        <v>2862</v>
      </c>
      <c r="AC68" s="312"/>
      <c r="AD68" s="1197"/>
      <c r="AE68" s="1833">
        <f>'7'!CM97</f>
        <v>3372.392994830826</v>
      </c>
      <c r="AF68" s="1833">
        <f>'7'!CN97</f>
        <v>272.18833137941141</v>
      </c>
      <c r="AG68" s="1833">
        <f>'7'!CO97</f>
        <v>50.320996196850452</v>
      </c>
      <c r="AH68" s="1833">
        <f>'7'!CP97</f>
        <v>50.255362658352873</v>
      </c>
      <c r="AI68" s="1833">
        <f>'7'!CQ97</f>
        <v>27.300352641302542</v>
      </c>
      <c r="AJ68" s="1833">
        <f>'7'!CR97</f>
        <v>44.057018462525981</v>
      </c>
      <c r="AK68" s="1833">
        <f>'7'!CS97</f>
        <v>33.868436745928705</v>
      </c>
      <c r="AL68" s="1833">
        <f>'7'!CT97</f>
        <v>18.201977972422444</v>
      </c>
      <c r="AM68" s="1833">
        <f>'7'!CU97</f>
        <v>8.366175436078958</v>
      </c>
      <c r="AN68" s="1833">
        <f>'7'!CV97</f>
        <v>0</v>
      </c>
      <c r="AO68" s="1833">
        <f>'7'!CW97</f>
        <v>10.498862329740369</v>
      </c>
      <c r="AP68" s="1833">
        <f>'7'!CX97</f>
        <v>33.319148936209089</v>
      </c>
      <c r="AQ68" s="1833">
        <f>'7'!CY97</f>
        <v>3100.2046634514149</v>
      </c>
      <c r="AR68" s="1833">
        <f>'7'!CZ97</f>
        <v>576.73840288732674</v>
      </c>
      <c r="AS68" s="1833">
        <f>'7'!DA97</f>
        <v>78.7255039760242</v>
      </c>
      <c r="AT68" s="1833">
        <f>'7'!DB97</f>
        <v>203.03435676412428</v>
      </c>
      <c r="AU68" s="1833">
        <f>'7'!DC97</f>
        <v>57.29129271106045</v>
      </c>
      <c r="AV68" s="1833">
        <f>'7'!DD97</f>
        <v>59.073384810150607</v>
      </c>
      <c r="AW68" s="1833">
        <f>'7'!DE97</f>
        <v>39.63510535518774</v>
      </c>
      <c r="AX68" s="1833">
        <f>'7'!DF97</f>
        <v>62.674066451130578</v>
      </c>
      <c r="AY68" s="1833">
        <f>'7'!DG97</f>
        <v>8.3961200119595993</v>
      </c>
      <c r="AZ68" s="1833">
        <f>'7'!DH97</f>
        <v>2.3961200119595998</v>
      </c>
      <c r="BA68" s="1833">
        <f>'7'!DI97</f>
        <v>2.3961200119595998</v>
      </c>
      <c r="BB68" s="1833">
        <f>'7'!DJ97</f>
        <v>31.709457862086481</v>
      </c>
      <c r="BC68" s="1833">
        <f>'7'!DK97</f>
        <v>2.2053830083742212</v>
      </c>
      <c r="BD68" s="1833">
        <f>'7'!DL97</f>
        <v>5.6016094234685605</v>
      </c>
      <c r="BE68" s="1833">
        <f>'7'!DM97</f>
        <v>19.969256121322516</v>
      </c>
      <c r="BF68" s="1833">
        <f>'7'!DN97</f>
        <v>0</v>
      </c>
      <c r="BG68" s="1833">
        <f>'7'!DO97</f>
        <v>92.026915041871106</v>
      </c>
      <c r="BH68" s="1833">
        <f>'7'!DP97</f>
        <v>2523.4662605640883</v>
      </c>
      <c r="BI68" s="1833">
        <f>'7'!DQ97</f>
        <v>919.19353396199074</v>
      </c>
      <c r="BJ68" s="1833">
        <f>'7'!DR97</f>
        <v>359.97143665623975</v>
      </c>
      <c r="BK68" s="1833">
        <f>'7'!DS97</f>
        <v>218.36696708856184</v>
      </c>
      <c r="BL68" s="1833">
        <f>'7'!DT97</f>
        <v>1025.9343228572964</v>
      </c>
      <c r="BM68" s="1833">
        <f>'7'!DU97</f>
        <v>0</v>
      </c>
      <c r="BN68" s="1833">
        <f>'7'!DV97</f>
        <v>0</v>
      </c>
    </row>
    <row r="69" spans="1:66" ht="14.45" customHeight="1">
      <c r="A69" s="312"/>
      <c r="B69" s="315" t="s">
        <v>2876</v>
      </c>
      <c r="C69" s="312"/>
      <c r="D69" s="1197"/>
      <c r="E69" s="2877">
        <f>'7'!BQ98</f>
        <v>14701.414526547185</v>
      </c>
      <c r="F69" s="2864">
        <f>'7'!BR98</f>
        <v>11334.19469332769</v>
      </c>
      <c r="G69" s="2864">
        <f>'7'!BS98</f>
        <v>2128.0197652854431</v>
      </c>
      <c r="H69" s="2864">
        <f>'7'!BT98</f>
        <v>6641.308229453316</v>
      </c>
      <c r="I69" s="2864">
        <f>'7'!BU98</f>
        <v>781.91574292095402</v>
      </c>
      <c r="J69" s="2864">
        <f>'7'!BV98</f>
        <v>544.39747332161551</v>
      </c>
      <c r="K69" s="2864">
        <f>'7'!BW98</f>
        <v>7.5882352941081557</v>
      </c>
      <c r="L69" s="2864">
        <f>'7'!BX98</f>
        <v>1</v>
      </c>
      <c r="M69" s="2864">
        <f>'7'!BY98</f>
        <v>0</v>
      </c>
      <c r="N69" s="2864">
        <f>'7'!BZ98</f>
        <v>38.922374551511595</v>
      </c>
      <c r="O69" s="2864">
        <f>'7'!CA98</f>
        <v>0</v>
      </c>
      <c r="P69" s="2864">
        <f>'7'!CB98</f>
        <v>23.920765047125467</v>
      </c>
      <c r="Q69" s="2864">
        <f>'7'!CC98</f>
        <v>1</v>
      </c>
      <c r="R69" s="2864">
        <f>'7'!CD98</f>
        <v>0</v>
      </c>
      <c r="S69" s="2864">
        <f>'7'!CE98</f>
        <v>2</v>
      </c>
      <c r="T69" s="2864">
        <f>'7'!CF98</f>
        <v>0</v>
      </c>
      <c r="U69" s="2864">
        <f>'7'!CG98</f>
        <v>7</v>
      </c>
      <c r="V69" s="2864">
        <f>'7'!CH98</f>
        <v>17</v>
      </c>
      <c r="W69" s="2864">
        <f>'7'!CI98</f>
        <v>141.08689470659334</v>
      </c>
      <c r="X69" s="2864">
        <f>'7'!CJ98</f>
        <v>2079.5098021018293</v>
      </c>
      <c r="Y69" s="2864">
        <f>'7'!CK98</f>
        <v>3779.8826844305286</v>
      </c>
      <c r="Z69" s="2864">
        <f>'7'!CL98</f>
        <v>2564.866698588934</v>
      </c>
      <c r="AA69" s="312"/>
      <c r="AB69" s="315" t="s">
        <v>3529</v>
      </c>
      <c r="AC69" s="312"/>
      <c r="AD69" s="1197"/>
      <c r="AE69" s="1833">
        <f>'7'!CM98</f>
        <v>3367.2198332195044</v>
      </c>
      <c r="AF69" s="1833">
        <f>'7'!CN98</f>
        <v>518.96691875321278</v>
      </c>
      <c r="AG69" s="1833">
        <f>'7'!CO98</f>
        <v>111.1604313563833</v>
      </c>
      <c r="AH69" s="1833">
        <f>'7'!CP98</f>
        <v>72.637627792986223</v>
      </c>
      <c r="AI69" s="1833">
        <f>'7'!CQ98</f>
        <v>63.528106053038108</v>
      </c>
      <c r="AJ69" s="1833">
        <f>'7'!CR98</f>
        <v>103.46484543296384</v>
      </c>
      <c r="AK69" s="1833">
        <f>'7'!CS98</f>
        <v>70.477206317975543</v>
      </c>
      <c r="AL69" s="1833">
        <f>'7'!CT98</f>
        <v>33.450721544590316</v>
      </c>
      <c r="AM69" s="1833">
        <f>'7'!CU98</f>
        <v>39.42306197011478</v>
      </c>
      <c r="AN69" s="1833">
        <f>'7'!CV98</f>
        <v>19.368160009339956</v>
      </c>
      <c r="AO69" s="1833">
        <f>'7'!CW98</f>
        <v>36.947474456192211</v>
      </c>
      <c r="AP69" s="1833">
        <f>'7'!CX98</f>
        <v>4</v>
      </c>
      <c r="AQ69" s="1833">
        <f>'7'!CY98</f>
        <v>2848.2529144662917</v>
      </c>
      <c r="AR69" s="1833">
        <f>'7'!CZ98</f>
        <v>1160.7292293420298</v>
      </c>
      <c r="AS69" s="1833">
        <f>'7'!DA98</f>
        <v>185.03046852847154</v>
      </c>
      <c r="AT69" s="1833">
        <f>'7'!DB98</f>
        <v>148.03885587570835</v>
      </c>
      <c r="AU69" s="1833">
        <f>'7'!DC98</f>
        <v>540.1090606548089</v>
      </c>
      <c r="AV69" s="1833">
        <f>'7'!DD98</f>
        <v>124.70011261827746</v>
      </c>
      <c r="AW69" s="1833">
        <f>'7'!DE98</f>
        <v>145.98660608034587</v>
      </c>
      <c r="AX69" s="1833">
        <f>'7'!DF98</f>
        <v>98.406842671539223</v>
      </c>
      <c r="AY69" s="1833">
        <f>'7'!DG98</f>
        <v>1</v>
      </c>
      <c r="AZ69" s="1833">
        <f>'7'!DH98</f>
        <v>19.972222222323182</v>
      </c>
      <c r="BA69" s="1833">
        <f>'7'!DI98</f>
        <v>7.1808523189947397</v>
      </c>
      <c r="BB69" s="1833">
        <f>'7'!DJ98</f>
        <v>37.645138033355906</v>
      </c>
      <c r="BC69" s="1833">
        <f>'7'!DK98</f>
        <v>14.250000000100961</v>
      </c>
      <c r="BD69" s="1833">
        <f>'7'!DL98</f>
        <v>1</v>
      </c>
      <c r="BE69" s="1833">
        <f>'7'!DM98</f>
        <v>17.358630096764418</v>
      </c>
      <c r="BF69" s="1833">
        <f>'7'!DN98</f>
        <v>3</v>
      </c>
      <c r="BG69" s="1833">
        <f>'7'!DO98</f>
        <v>7.5882352941081557</v>
      </c>
      <c r="BH69" s="1833">
        <f>'7'!DP98</f>
        <v>1687.5236851242621</v>
      </c>
      <c r="BI69" s="1833">
        <f>'7'!DQ98</f>
        <v>905.61880381662468</v>
      </c>
      <c r="BJ69" s="1833">
        <f>'7'!DR98</f>
        <v>61.806528318557355</v>
      </c>
      <c r="BK69" s="1833">
        <f>'7'!DS98</f>
        <v>52.777570789630737</v>
      </c>
      <c r="BL69" s="1833">
        <f>'7'!DT98</f>
        <v>674.55176046031181</v>
      </c>
      <c r="BM69" s="1833">
        <f>'7'!DU98</f>
        <v>0</v>
      </c>
      <c r="BN69" s="1833">
        <f>'7'!DV98</f>
        <v>0</v>
      </c>
    </row>
    <row r="70" spans="1:66" ht="14.45" customHeight="1">
      <c r="A70" s="312"/>
      <c r="B70" s="315" t="s">
        <v>3526</v>
      </c>
      <c r="C70" s="312"/>
      <c r="D70" s="1197"/>
      <c r="E70" s="2877">
        <f>'7'!BQ99</f>
        <v>22420.022796503974</v>
      </c>
      <c r="F70" s="2864">
        <f>'7'!BR99</f>
        <v>15635.715020487645</v>
      </c>
      <c r="G70" s="2864">
        <f>'7'!BS99</f>
        <v>3216.4224520984899</v>
      </c>
      <c r="H70" s="2864">
        <f>'7'!BT99</f>
        <v>8862.0136869283378</v>
      </c>
      <c r="I70" s="2864">
        <f>'7'!BU99</f>
        <v>538.65065251707404</v>
      </c>
      <c r="J70" s="2864">
        <f>'7'!BV99</f>
        <v>414.62993205739224</v>
      </c>
      <c r="K70" s="2864">
        <f>'7'!BW99</f>
        <v>6.260869565203528</v>
      </c>
      <c r="L70" s="2864">
        <f>'7'!BX99</f>
        <v>1</v>
      </c>
      <c r="M70" s="2864">
        <f>'7'!BY99</f>
        <v>6.8247978436711652</v>
      </c>
      <c r="N70" s="2864">
        <f>'7'!BZ99</f>
        <v>14.092286128198158</v>
      </c>
      <c r="O70" s="2864">
        <f>'7'!CA99</f>
        <v>0</v>
      </c>
      <c r="P70" s="2864">
        <f>'7'!CB99</f>
        <v>15.429662832911172</v>
      </c>
      <c r="Q70" s="2864">
        <f>'7'!CC99</f>
        <v>0</v>
      </c>
      <c r="R70" s="2864">
        <f>'7'!CD99</f>
        <v>8.1764705882163113</v>
      </c>
      <c r="S70" s="2864">
        <f>'7'!CE99</f>
        <v>0</v>
      </c>
      <c r="T70" s="2864">
        <f>'7'!CF99</f>
        <v>0</v>
      </c>
      <c r="U70" s="2864">
        <f>'7'!CG99</f>
        <v>7</v>
      </c>
      <c r="V70" s="2864">
        <f>'7'!CH99</f>
        <v>9.3962264150943398</v>
      </c>
      <c r="W70" s="2864">
        <f>'7'!CI99</f>
        <v>51.526815682052892</v>
      </c>
      <c r="X70" s="2864">
        <f>'7'!CJ99</f>
        <v>2354.0600538145318</v>
      </c>
      <c r="Y70" s="2864">
        <f>'7'!CK99</f>
        <v>5969.3029805967335</v>
      </c>
      <c r="Z70" s="2864">
        <f>'7'!CL99</f>
        <v>3557.2788814608175</v>
      </c>
      <c r="AA70" s="312"/>
      <c r="AB70" s="315" t="s">
        <v>2865</v>
      </c>
      <c r="AC70" s="312"/>
      <c r="AD70" s="1197"/>
      <c r="AE70" s="1833">
        <f>'7'!CM99</f>
        <v>6784.3077760163251</v>
      </c>
      <c r="AF70" s="1833">
        <f>'7'!CN99</f>
        <v>1914.1638957179885</v>
      </c>
      <c r="AG70" s="1833">
        <f>'7'!CO99</f>
        <v>132.27271084480077</v>
      </c>
      <c r="AH70" s="1833">
        <f>'7'!CP99</f>
        <v>132.8150083445837</v>
      </c>
      <c r="AI70" s="1833">
        <f>'7'!CQ99</f>
        <v>181.84655904485055</v>
      </c>
      <c r="AJ70" s="1833">
        <f>'7'!CR99</f>
        <v>162.05205787284783</v>
      </c>
      <c r="AK70" s="1833">
        <f>'7'!CS99</f>
        <v>229.08033487716941</v>
      </c>
      <c r="AL70" s="1833">
        <f>'7'!CT99</f>
        <v>63.600496090715467</v>
      </c>
      <c r="AM70" s="1833">
        <f>'7'!CU99</f>
        <v>75.828632615276845</v>
      </c>
      <c r="AN70" s="1833">
        <f>'7'!CV99</f>
        <v>68.643276839396393</v>
      </c>
      <c r="AO70" s="1833">
        <f>'7'!CW99</f>
        <v>78.540340390633133</v>
      </c>
      <c r="AP70" s="1833">
        <f>'7'!CX99</f>
        <v>813.12980769230774</v>
      </c>
      <c r="AQ70" s="1833">
        <f>'7'!CY99</f>
        <v>4870.1438802983366</v>
      </c>
      <c r="AR70" s="1833">
        <f>'7'!CZ99</f>
        <v>1582.7367215887809</v>
      </c>
      <c r="AS70" s="1833">
        <f>'7'!DA99</f>
        <v>249.04367748272182</v>
      </c>
      <c r="AT70" s="1833">
        <f>'7'!DB99</f>
        <v>243.13023115530069</v>
      </c>
      <c r="AU70" s="1833">
        <f>'7'!DC99</f>
        <v>288.34267431290004</v>
      </c>
      <c r="AV70" s="1833">
        <f>'7'!DD99</f>
        <v>204.63348526426455</v>
      </c>
      <c r="AW70" s="1833">
        <f>'7'!DE99</f>
        <v>228.77731774966369</v>
      </c>
      <c r="AX70" s="1833">
        <f>'7'!DF99</f>
        <v>314.45408074221814</v>
      </c>
      <c r="AY70" s="1833">
        <f>'7'!DG99</f>
        <v>24.015696759161571</v>
      </c>
      <c r="AZ70" s="1833">
        <f>'7'!DH99</f>
        <v>11.024787668315208</v>
      </c>
      <c r="BA70" s="1833">
        <f>'7'!DI99</f>
        <v>6.044875063742988</v>
      </c>
      <c r="BB70" s="1833">
        <f>'7'!DJ99</f>
        <v>145.48641369961069</v>
      </c>
      <c r="BC70" s="1833">
        <f>'7'!DK99</f>
        <v>10.953020937753934</v>
      </c>
      <c r="BD70" s="1833">
        <f>'7'!DL99</f>
        <v>17.886494234538567</v>
      </c>
      <c r="BE70" s="1833">
        <f>'7'!DM99</f>
        <v>99.042792379095147</v>
      </c>
      <c r="BF70" s="1833">
        <f>'7'!DN99</f>
        <v>0</v>
      </c>
      <c r="BG70" s="1833">
        <f>'7'!DO99</f>
        <v>192.83399209455831</v>
      </c>
      <c r="BH70" s="1833">
        <f>'7'!DP99</f>
        <v>3287.407158709555</v>
      </c>
      <c r="BI70" s="1833">
        <f>'7'!DQ99</f>
        <v>1416.5499854704656</v>
      </c>
      <c r="BJ70" s="1833">
        <f>'7'!DR99</f>
        <v>214.02768818023014</v>
      </c>
      <c r="BK70" s="1833">
        <f>'7'!DS99</f>
        <v>140.37857709921497</v>
      </c>
      <c r="BL70" s="1833">
        <f>'7'!DT99</f>
        <v>1457.8794793881088</v>
      </c>
      <c r="BM70" s="1833">
        <f>'7'!DU99</f>
        <v>68.571428571536515</v>
      </c>
      <c r="BN70" s="1833">
        <f>'7'!DV99</f>
        <v>0</v>
      </c>
    </row>
    <row r="71" spans="1:66" ht="14.45" customHeight="1" thickBot="1">
      <c r="A71" s="319"/>
      <c r="B71" s="315" t="s">
        <v>2868</v>
      </c>
      <c r="C71" s="312"/>
      <c r="D71" s="1197"/>
      <c r="E71" s="2870">
        <f>'7'!BQ100</f>
        <v>39698.200314982168</v>
      </c>
      <c r="F71" s="2871">
        <f>'7'!BR100</f>
        <v>28301.248661348502</v>
      </c>
      <c r="G71" s="2871">
        <f>'7'!BS100</f>
        <v>3701.9598928991813</v>
      </c>
      <c r="H71" s="2871">
        <f>'7'!BT100</f>
        <v>19496.235715684939</v>
      </c>
      <c r="I71" s="2871">
        <f>'7'!BU100</f>
        <v>538.71340405624619</v>
      </c>
      <c r="J71" s="2871">
        <f>'7'!BV100</f>
        <v>351.20559251168891</v>
      </c>
      <c r="K71" s="2871">
        <f>'7'!BW100</f>
        <v>42.742081447954313</v>
      </c>
      <c r="L71" s="2871">
        <f>'7'!BX100</f>
        <v>0</v>
      </c>
      <c r="M71" s="2871">
        <f>'7'!BY100</f>
        <v>0</v>
      </c>
      <c r="N71" s="2871">
        <f>'7'!BZ100</f>
        <v>36</v>
      </c>
      <c r="O71" s="2871">
        <f>'7'!CA100</f>
        <v>0</v>
      </c>
      <c r="P71" s="2871">
        <f>'7'!CB100</f>
        <v>74.84134615384616</v>
      </c>
      <c r="Q71" s="2871">
        <f>'7'!CC100</f>
        <v>0</v>
      </c>
      <c r="R71" s="2871">
        <f>'7'!CD100</f>
        <v>0</v>
      </c>
      <c r="S71" s="2871">
        <f>'7'!CE100</f>
        <v>1</v>
      </c>
      <c r="T71" s="2871">
        <f>'7'!CF100</f>
        <v>0</v>
      </c>
      <c r="U71" s="2871">
        <f>'7'!CG100</f>
        <v>1</v>
      </c>
      <c r="V71" s="2871">
        <f>'7'!CH100</f>
        <v>23</v>
      </c>
      <c r="W71" s="2871">
        <f>'7'!CI100</f>
        <v>10.924383942756805</v>
      </c>
      <c r="X71" s="2871">
        <f>'7'!CJ100</f>
        <v>2872.8198308243886</v>
      </c>
      <c r="Y71" s="2871">
        <f>'7'!CK100</f>
        <v>16084.702480804301</v>
      </c>
      <c r="Z71" s="2871">
        <f>'7'!CL100</f>
        <v>5103.0530527643768</v>
      </c>
      <c r="AA71" s="319"/>
      <c r="AB71" s="315" t="s">
        <v>3518</v>
      </c>
      <c r="AC71" s="312"/>
      <c r="AD71" s="1197"/>
      <c r="AE71" s="1834">
        <f>'7'!CM100</f>
        <v>11396.951653633663</v>
      </c>
      <c r="AF71" s="1834">
        <f>'7'!CN100</f>
        <v>812.43439399300439</v>
      </c>
      <c r="AG71" s="1834">
        <f>'7'!CO100</f>
        <v>108.25980537742934</v>
      </c>
      <c r="AH71" s="1834">
        <f>'7'!CP100</f>
        <v>130.93836855599255</v>
      </c>
      <c r="AI71" s="1834">
        <f>'7'!CQ100</f>
        <v>66.698771816401191</v>
      </c>
      <c r="AJ71" s="1834">
        <f>'7'!CR100</f>
        <v>111.908454026078</v>
      </c>
      <c r="AK71" s="1834">
        <f>'7'!CS100</f>
        <v>170.0851692027932</v>
      </c>
      <c r="AL71" s="1834">
        <f>'7'!CT100</f>
        <v>40.874892992511583</v>
      </c>
      <c r="AM71" s="1834">
        <f>'7'!CU100</f>
        <v>30.831233948852535</v>
      </c>
      <c r="AN71" s="1834">
        <f>'7'!CV100</f>
        <v>143.91884903647303</v>
      </c>
      <c r="AO71" s="1834">
        <f>'7'!CW100</f>
        <v>56.918849036473027</v>
      </c>
      <c r="AP71" s="1834">
        <f>'7'!CX100</f>
        <v>8</v>
      </c>
      <c r="AQ71" s="1834">
        <f>'7'!CY100</f>
        <v>10584.517259640659</v>
      </c>
      <c r="AR71" s="1834">
        <f>'7'!CZ100</f>
        <v>2407.5863528364016</v>
      </c>
      <c r="AS71" s="1834">
        <f>'7'!DA100</f>
        <v>424.48637511139668</v>
      </c>
      <c r="AT71" s="1834">
        <f>'7'!DB100</f>
        <v>483.46207677459836</v>
      </c>
      <c r="AU71" s="1834">
        <f>'7'!DC100</f>
        <v>474.68451143451142</v>
      </c>
      <c r="AV71" s="1834">
        <f>'7'!DD100</f>
        <v>227.61915280665281</v>
      </c>
      <c r="AW71" s="1834">
        <f>'7'!DE100</f>
        <v>271.36720374220374</v>
      </c>
      <c r="AX71" s="1834">
        <f>'7'!DF100</f>
        <v>322.96703296703839</v>
      </c>
      <c r="AY71" s="1834">
        <f>'7'!DG100</f>
        <v>60.384615384615387</v>
      </c>
      <c r="AZ71" s="1834">
        <f>'7'!DH100</f>
        <v>27</v>
      </c>
      <c r="BA71" s="1834">
        <f>'7'!DI100</f>
        <v>36</v>
      </c>
      <c r="BB71" s="1834">
        <f>'7'!DJ100</f>
        <v>130.19780219780759</v>
      </c>
      <c r="BC71" s="1834">
        <f>'7'!DK100</f>
        <v>19</v>
      </c>
      <c r="BD71" s="1834">
        <f>'7'!DL100</f>
        <v>17</v>
      </c>
      <c r="BE71" s="1834">
        <f>'7'!DM100</f>
        <v>47.384615384615387</v>
      </c>
      <c r="BF71" s="1834">
        <f>'7'!DN100</f>
        <v>11</v>
      </c>
      <c r="BG71" s="1834">
        <f>'7'!DO100</f>
        <v>252</v>
      </c>
      <c r="BH71" s="1834">
        <f>'7'!DP100</f>
        <v>8176.9309068042594</v>
      </c>
      <c r="BI71" s="1834">
        <f>'7'!DQ100</f>
        <v>3134.243712694094</v>
      </c>
      <c r="BJ71" s="1834">
        <f>'7'!DR100</f>
        <v>276.55762838071013</v>
      </c>
      <c r="BK71" s="1834">
        <f>'7'!DS100</f>
        <v>274.10676142089244</v>
      </c>
      <c r="BL71" s="1834">
        <f>'7'!DT100</f>
        <v>4743.0228043085626</v>
      </c>
      <c r="BM71" s="1834">
        <f>'7'!DU100</f>
        <v>0</v>
      </c>
      <c r="BN71" s="1834">
        <f>'7'!DV100</f>
        <v>0</v>
      </c>
    </row>
    <row r="72" spans="1:66" s="1206" customFormat="1" ht="14.45" customHeight="1">
      <c r="A72" s="3219" t="s">
        <v>4111</v>
      </c>
      <c r="B72" s="3219"/>
      <c r="C72" s="3219"/>
      <c r="D72" s="3219"/>
      <c r="E72" s="3219"/>
      <c r="F72" s="3219"/>
      <c r="G72" s="3219"/>
      <c r="H72" s="3219"/>
      <c r="I72" s="3219"/>
      <c r="J72" s="3219"/>
      <c r="K72" s="3219"/>
      <c r="L72" s="3219"/>
      <c r="M72" s="3219"/>
      <c r="N72" s="3219"/>
      <c r="O72" s="1205"/>
      <c r="P72" s="1205"/>
      <c r="Q72" s="1205"/>
      <c r="R72" s="1205"/>
      <c r="S72" s="1205"/>
      <c r="T72" s="1205"/>
      <c r="U72" s="1205"/>
      <c r="V72" s="1205"/>
      <c r="W72" s="1205"/>
      <c r="AA72" s="1203"/>
      <c r="AB72" s="1204"/>
      <c r="AC72" s="1205"/>
      <c r="AD72" s="1205"/>
      <c r="AS72" s="1207"/>
      <c r="AT72" s="1207"/>
      <c r="AU72" s="1207"/>
      <c r="AV72" s="1207"/>
      <c r="AW72" s="1207"/>
      <c r="AX72" s="1207"/>
      <c r="AY72" s="1207"/>
      <c r="AZ72" s="1207"/>
      <c r="BA72" s="1207"/>
      <c r="BC72" s="1207"/>
      <c r="BD72" s="1207"/>
      <c r="BE72" s="1207"/>
      <c r="BF72" s="1207"/>
    </row>
    <row r="73" spans="1:66" ht="18" customHeight="1">
      <c r="A73" s="1030"/>
      <c r="B73" s="1030"/>
      <c r="C73" s="1030"/>
      <c r="D73" s="1030"/>
      <c r="AA73" s="1030"/>
      <c r="AB73" s="1030"/>
      <c r="AC73" s="1030"/>
      <c r="AD73" s="1030"/>
    </row>
    <row r="74" spans="1:66" ht="30.75" customHeight="1">
      <c r="A74" s="1030"/>
      <c r="B74" s="1030"/>
      <c r="C74" s="1030"/>
      <c r="D74" s="1030"/>
      <c r="AA74" s="1030"/>
      <c r="AB74" s="1030"/>
      <c r="AC74" s="1030"/>
      <c r="AD74" s="1030"/>
    </row>
    <row r="75" spans="1:66" ht="16.5" customHeight="1">
      <c r="A75" s="1030"/>
      <c r="B75" s="1030"/>
      <c r="C75" s="1030"/>
      <c r="D75" s="1030"/>
      <c r="AA75" s="1030"/>
      <c r="AB75" s="1030"/>
      <c r="AC75" s="1030"/>
      <c r="AD75" s="1030"/>
    </row>
    <row r="76" spans="1:66" ht="15">
      <c r="A76" s="1030"/>
      <c r="B76" s="1030"/>
      <c r="C76" s="1030"/>
      <c r="D76" s="1030"/>
      <c r="AA76" s="1030"/>
      <c r="AB76" s="1030"/>
      <c r="AC76" s="1030"/>
      <c r="AD76" s="1030"/>
    </row>
    <row r="77" spans="1:66" ht="15.75" customHeight="1">
      <c r="A77" s="1030"/>
      <c r="B77" s="1030"/>
      <c r="C77" s="1030"/>
      <c r="D77" s="1030"/>
      <c r="AA77" s="1030"/>
      <c r="AB77" s="1030"/>
      <c r="AC77" s="1030"/>
      <c r="AD77" s="1030"/>
      <c r="AS77" s="1030"/>
      <c r="AT77" s="1030"/>
      <c r="AU77" s="1030"/>
      <c r="AV77" s="1030"/>
      <c r="AW77" s="1030"/>
      <c r="AX77" s="1030"/>
      <c r="AY77" s="1030"/>
      <c r="AZ77" s="1030"/>
      <c r="BA77" s="1030"/>
      <c r="BC77" s="1030"/>
      <c r="BD77" s="1030"/>
      <c r="BE77" s="1030"/>
      <c r="BF77" s="1030"/>
    </row>
    <row r="78" spans="1:66" ht="15.75" customHeight="1">
      <c r="A78" s="1030"/>
      <c r="B78" s="1030"/>
      <c r="C78" s="1030"/>
      <c r="D78" s="1030"/>
      <c r="AA78" s="1030"/>
      <c r="AB78" s="1030"/>
      <c r="AC78" s="1030"/>
      <c r="AD78" s="1030"/>
    </row>
    <row r="79" spans="1:66" ht="15.75" customHeight="1">
      <c r="A79" s="1030"/>
      <c r="B79" s="1030"/>
      <c r="C79" s="1030"/>
      <c r="D79" s="1030"/>
      <c r="AA79" s="1030"/>
      <c r="AB79" s="1030"/>
      <c r="AC79" s="1030"/>
      <c r="AD79" s="1030"/>
    </row>
    <row r="80" spans="1:66" ht="15.75" customHeight="1">
      <c r="A80" s="1030"/>
      <c r="B80" s="1030"/>
      <c r="C80" s="1030"/>
      <c r="D80" s="1030"/>
      <c r="AA80" s="1030"/>
      <c r="AB80" s="1030"/>
      <c r="AC80" s="1030"/>
      <c r="AD80" s="1030"/>
    </row>
    <row r="81" spans="1:30" ht="16.5" customHeight="1">
      <c r="A81" s="1030"/>
      <c r="B81" s="1030"/>
      <c r="C81" s="1030"/>
      <c r="D81" s="1030"/>
      <c r="AA81" s="1030"/>
      <c r="AB81" s="1030"/>
      <c r="AC81" s="1030"/>
      <c r="AD81" s="1030"/>
    </row>
    <row r="82" spans="1:30" ht="15">
      <c r="A82" s="1030"/>
      <c r="B82" s="1030"/>
      <c r="C82" s="1030"/>
      <c r="D82" s="1030"/>
      <c r="AA82" s="1030"/>
      <c r="AB82" s="1030"/>
      <c r="AC82" s="1030"/>
      <c r="AD82" s="1030"/>
    </row>
    <row r="83" spans="1:30" ht="15">
      <c r="A83" s="1030"/>
      <c r="B83" s="1030"/>
      <c r="C83" s="1030"/>
      <c r="D83" s="1030"/>
      <c r="AA83" s="1030"/>
      <c r="AB83" s="1030"/>
      <c r="AC83" s="1030"/>
      <c r="AD83" s="1030"/>
    </row>
    <row r="84" spans="1:30" ht="46.5" customHeight="1">
      <c r="A84" s="1030"/>
      <c r="B84" s="1030"/>
      <c r="C84" s="1030"/>
      <c r="D84" s="1030"/>
      <c r="AA84" s="1030"/>
      <c r="AB84" s="1030"/>
      <c r="AC84" s="1030"/>
      <c r="AD84" s="1030"/>
    </row>
    <row r="85" spans="1:30" ht="30.75" customHeight="1">
      <c r="A85" s="1030"/>
      <c r="B85" s="1030"/>
      <c r="C85" s="1030"/>
      <c r="D85" s="1030"/>
      <c r="AA85" s="1030"/>
      <c r="AB85" s="1030"/>
      <c r="AC85" s="1030"/>
      <c r="AD85" s="1030"/>
    </row>
    <row r="86" spans="1:30" ht="15">
      <c r="A86" s="1030"/>
      <c r="B86" s="1030"/>
      <c r="C86" s="1030"/>
      <c r="D86" s="1030"/>
      <c r="AA86" s="1030"/>
      <c r="AB86" s="1030"/>
      <c r="AC86" s="1030"/>
      <c r="AD86" s="1030"/>
    </row>
    <row r="87" spans="1:30" ht="15">
      <c r="A87" s="1030"/>
      <c r="B87" s="1030"/>
      <c r="C87" s="1030"/>
      <c r="D87" s="1030"/>
      <c r="AA87" s="1030"/>
      <c r="AB87" s="1030"/>
      <c r="AC87" s="1030"/>
      <c r="AD87" s="1030"/>
    </row>
    <row r="88" spans="1:30" ht="15">
      <c r="A88" s="1030"/>
      <c r="B88" s="1030"/>
      <c r="C88" s="1030"/>
      <c r="D88" s="1030"/>
      <c r="AA88" s="1030"/>
      <c r="AB88" s="1030"/>
      <c r="AC88" s="1030"/>
      <c r="AD88" s="1030"/>
    </row>
    <row r="89" spans="1:30" ht="15">
      <c r="A89" s="1030"/>
      <c r="B89" s="1030"/>
      <c r="C89" s="1030"/>
      <c r="D89" s="1030"/>
      <c r="AA89" s="1030"/>
      <c r="AB89" s="1030"/>
      <c r="AC89" s="1030"/>
      <c r="AD89" s="1030"/>
    </row>
    <row r="90" spans="1:30" ht="15">
      <c r="A90" s="1030"/>
      <c r="B90" s="1030"/>
      <c r="C90" s="1030"/>
      <c r="D90" s="1030"/>
      <c r="AA90" s="1030"/>
      <c r="AB90" s="1030"/>
      <c r="AC90" s="1030"/>
      <c r="AD90" s="1030"/>
    </row>
    <row r="91" spans="1:30" ht="15">
      <c r="A91" s="1030"/>
      <c r="B91" s="1030"/>
      <c r="C91" s="1030"/>
      <c r="D91" s="1030"/>
      <c r="AA91" s="1030"/>
      <c r="AB91" s="1030"/>
      <c r="AC91" s="1030"/>
      <c r="AD91" s="1030"/>
    </row>
    <row r="92" spans="1:30" ht="15">
      <c r="A92" s="1030"/>
      <c r="B92" s="1030"/>
      <c r="C92" s="1030"/>
      <c r="D92" s="1030"/>
      <c r="AA92" s="1030"/>
      <c r="AB92" s="1030"/>
      <c r="AC92" s="1030"/>
      <c r="AD92" s="1030"/>
    </row>
  </sheetData>
  <mergeCells count="116">
    <mergeCell ref="A61:C61"/>
    <mergeCell ref="AA61:AC61"/>
    <mergeCell ref="A32:C32"/>
    <mergeCell ref="AA32:AC32"/>
    <mergeCell ref="A39:C39"/>
    <mergeCell ref="AA39:AC39"/>
    <mergeCell ref="A50:C50"/>
    <mergeCell ref="AA50:AC50"/>
    <mergeCell ref="A29:D29"/>
    <mergeCell ref="AA29:AD29"/>
    <mergeCell ref="A30:D30"/>
    <mergeCell ref="AA30:AD30"/>
    <mergeCell ref="A31:D31"/>
    <mergeCell ref="AA31:AD31"/>
    <mergeCell ref="A26:D26"/>
    <mergeCell ref="AA26:AD26"/>
    <mergeCell ref="A27:D27"/>
    <mergeCell ref="AA27:AD27"/>
    <mergeCell ref="A28:D28"/>
    <mergeCell ref="AA28:AD28"/>
    <mergeCell ref="A23:C23"/>
    <mergeCell ref="AA23:AC23"/>
    <mergeCell ref="A24:C24"/>
    <mergeCell ref="AA24:AC24"/>
    <mergeCell ref="A25:D25"/>
    <mergeCell ref="AA25:AD25"/>
    <mergeCell ref="A21:C21"/>
    <mergeCell ref="AA21:AC21"/>
    <mergeCell ref="A22:C22"/>
    <mergeCell ref="AA22:AC22"/>
    <mergeCell ref="A17:C17"/>
    <mergeCell ref="AA17:AC17"/>
    <mergeCell ref="A18:C18"/>
    <mergeCell ref="AA18:AC18"/>
    <mergeCell ref="A19:C19"/>
    <mergeCell ref="AA19:AC19"/>
    <mergeCell ref="A16:C16"/>
    <mergeCell ref="AA16:AC16"/>
    <mergeCell ref="A11:C11"/>
    <mergeCell ref="AA11:AC11"/>
    <mergeCell ref="A12:C12"/>
    <mergeCell ref="AA12:AC12"/>
    <mergeCell ref="A13:C13"/>
    <mergeCell ref="AA13:AC13"/>
    <mergeCell ref="A20:C20"/>
    <mergeCell ref="AA20:AC20"/>
    <mergeCell ref="BK7:BK8"/>
    <mergeCell ref="U7:U8"/>
    <mergeCell ref="V7:V8"/>
    <mergeCell ref="W7:W8"/>
    <mergeCell ref="AR7:AR9"/>
    <mergeCell ref="AS7:AS8"/>
    <mergeCell ref="AT7:AT8"/>
    <mergeCell ref="O7:O8"/>
    <mergeCell ref="P7:P8"/>
    <mergeCell ref="Q7:Q8"/>
    <mergeCell ref="R7:R8"/>
    <mergeCell ref="S7:S8"/>
    <mergeCell ref="T7:T8"/>
    <mergeCell ref="A9:C9"/>
    <mergeCell ref="AA9:AC9"/>
    <mergeCell ref="A10:C10"/>
    <mergeCell ref="AA10:AC10"/>
    <mergeCell ref="AY7:BF7"/>
    <mergeCell ref="BG7:BG8"/>
    <mergeCell ref="BH7:BH9"/>
    <mergeCell ref="BI7:BI8"/>
    <mergeCell ref="BJ7:BJ8"/>
    <mergeCell ref="BN3:BN8"/>
    <mergeCell ref="F4:F8"/>
    <mergeCell ref="G5:G8"/>
    <mergeCell ref="Z5:Z8"/>
    <mergeCell ref="AF5:AP5"/>
    <mergeCell ref="H6:H8"/>
    <mergeCell ref="X6:X8"/>
    <mergeCell ref="Y6:Y8"/>
    <mergeCell ref="AF6:AF8"/>
    <mergeCell ref="AG6:AG8"/>
    <mergeCell ref="AQ6:AQ8"/>
    <mergeCell ref="BH6:BM6"/>
    <mergeCell ref="AU7:AU8"/>
    <mergeCell ref="AV7:AV8"/>
    <mergeCell ref="AW7:AW8"/>
    <mergeCell ref="AX7:AX8"/>
    <mergeCell ref="AH6:AH8"/>
    <mergeCell ref="AI6:AI8"/>
    <mergeCell ref="AJ6:AJ8"/>
    <mergeCell ref="AK6:AK8"/>
    <mergeCell ref="AL6:AL8"/>
    <mergeCell ref="AM6:AM8"/>
    <mergeCell ref="BL7:BL8"/>
    <mergeCell ref="BM7:BM8"/>
    <mergeCell ref="A72:N72"/>
    <mergeCell ref="O5:Q5"/>
    <mergeCell ref="O6:P6"/>
    <mergeCell ref="A1:P1"/>
    <mergeCell ref="AA1:AV1"/>
    <mergeCell ref="X2:Z2"/>
    <mergeCell ref="A3:C8"/>
    <mergeCell ref="E3:E8"/>
    <mergeCell ref="P3:W3"/>
    <mergeCell ref="AA3:AC8"/>
    <mergeCell ref="I7:I8"/>
    <mergeCell ref="J7:J8"/>
    <mergeCell ref="K7:K8"/>
    <mergeCell ref="L7:L8"/>
    <mergeCell ref="M7:M8"/>
    <mergeCell ref="N7:N8"/>
    <mergeCell ref="AN6:AN8"/>
    <mergeCell ref="AO6:AO8"/>
    <mergeCell ref="AP6:AP8"/>
    <mergeCell ref="AE4:AE8"/>
    <mergeCell ref="A14:C14"/>
    <mergeCell ref="AA14:AC14"/>
    <mergeCell ref="A15:C15"/>
    <mergeCell ref="AA15:AC15"/>
  </mergeCells>
  <phoneticPr fontId="6"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1" manualBreakCount="1">
    <brk id="26" max="71"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8"/>
  <sheetViews>
    <sheetView view="pageBreakPreview" zoomScaleNormal="50" zoomScaleSheetLayoutView="100" workbookViewId="0">
      <selection activeCell="U46" sqref="U46"/>
    </sheetView>
  </sheetViews>
  <sheetFormatPr defaultColWidth="9.140625" defaultRowHeight="15.75"/>
  <cols>
    <col min="1" max="1" width="2.28515625" style="1800" customWidth="1"/>
    <col min="2" max="2" width="18.7109375" style="1800" customWidth="1"/>
    <col min="3" max="3" width="2.28515625" style="1800" customWidth="1"/>
    <col min="4" max="4" width="1.7109375" style="1801" customWidth="1"/>
    <col min="5" max="5" width="19.85546875" style="102" customWidth="1"/>
    <col min="6" max="6" width="3.5703125" style="102" customWidth="1"/>
    <col min="7" max="7" width="20.5703125" style="102" customWidth="1"/>
    <col min="8" max="8" width="3.5703125" style="102" customWidth="1"/>
    <col min="9" max="9" width="21.140625" style="102" customWidth="1"/>
    <col min="10" max="10" width="3.5703125" style="102" customWidth="1"/>
    <col min="11" max="19" width="14.5703125" style="102" customWidth="1"/>
    <col min="20" max="16384" width="9.140625" style="102"/>
  </cols>
  <sheetData>
    <row r="1" spans="1:16" s="1789" customFormat="1" ht="35.1" customHeight="1">
      <c r="A1" s="1787" t="s">
        <v>1507</v>
      </c>
      <c r="B1" s="1788"/>
      <c r="C1" s="1788"/>
      <c r="D1" s="1788"/>
      <c r="E1" s="1788"/>
      <c r="F1" s="1788"/>
      <c r="G1" s="1788"/>
      <c r="H1" s="1788"/>
      <c r="I1" s="1788"/>
      <c r="J1" s="1788"/>
      <c r="K1" s="2907">
        <f>G28/E28*100</f>
        <v>78.128263588510933</v>
      </c>
    </row>
    <row r="2" spans="1:16" ht="15" customHeight="1" thickBot="1">
      <c r="A2" s="102"/>
      <c r="B2" s="1790"/>
      <c r="C2" s="1791"/>
      <c r="D2" s="1792"/>
      <c r="E2" s="1793"/>
      <c r="F2" s="1793"/>
      <c r="G2" s="1793"/>
      <c r="H2" s="1793"/>
      <c r="I2" s="1793"/>
      <c r="J2" s="1794" t="s">
        <v>502</v>
      </c>
    </row>
    <row r="3" spans="1:16" s="1436" customFormat="1" ht="24.95" customHeight="1">
      <c r="A3" s="3237" t="s">
        <v>10</v>
      </c>
      <c r="B3" s="3237"/>
      <c r="C3" s="3237"/>
      <c r="D3" s="1437"/>
      <c r="E3" s="3240" t="s">
        <v>49</v>
      </c>
      <c r="F3" s="3241"/>
      <c r="G3" s="3240" t="s">
        <v>1375</v>
      </c>
      <c r="H3" s="3241"/>
      <c r="I3" s="3240" t="s">
        <v>122</v>
      </c>
      <c r="J3" s="3246"/>
    </row>
    <row r="4" spans="1:16" s="1436" customFormat="1" ht="24.95" customHeight="1">
      <c r="A4" s="3238"/>
      <c r="B4" s="3238"/>
      <c r="C4" s="3238"/>
      <c r="D4" s="1437"/>
      <c r="E4" s="3242"/>
      <c r="F4" s="3243"/>
      <c r="G4" s="3242"/>
      <c r="H4" s="3243"/>
      <c r="I4" s="3242"/>
      <c r="J4" s="3247"/>
    </row>
    <row r="5" spans="1:16" s="1436" customFormat="1" ht="24.95" customHeight="1" thickBot="1">
      <c r="A5" s="3239"/>
      <c r="B5" s="3239"/>
      <c r="C5" s="3239"/>
      <c r="D5" s="1438"/>
      <c r="E5" s="3244"/>
      <c r="F5" s="3245"/>
      <c r="G5" s="3244"/>
      <c r="H5" s="3245"/>
      <c r="I5" s="3244"/>
      <c r="J5" s="3248"/>
      <c r="K5" s="1802" t="s">
        <v>3483</v>
      </c>
      <c r="L5" s="1803"/>
      <c r="M5" s="1803"/>
      <c r="N5" s="1803"/>
      <c r="O5" s="1803"/>
      <c r="P5" s="1803"/>
    </row>
    <row r="6" spans="1:16" s="1797" customFormat="1" ht="24.6" hidden="1" customHeight="1">
      <c r="A6" s="3249" t="s">
        <v>2540</v>
      </c>
      <c r="B6" s="3249"/>
      <c r="C6" s="3249"/>
      <c r="D6" s="1745"/>
      <c r="E6" s="1795">
        <v>129991458</v>
      </c>
      <c r="F6" s="1796"/>
      <c r="G6" s="1796">
        <v>105258817</v>
      </c>
      <c r="H6" s="1796"/>
      <c r="I6" s="1796">
        <v>24732641</v>
      </c>
    </row>
    <row r="7" spans="1:16" s="1797" customFormat="1" ht="24.6" hidden="1" customHeight="1">
      <c r="A7" s="3250" t="s">
        <v>2300</v>
      </c>
      <c r="B7" s="3250"/>
      <c r="C7" s="3250"/>
      <c r="D7" s="1745"/>
      <c r="E7" s="731">
        <v>118393561.99816777</v>
      </c>
      <c r="F7" s="672"/>
      <c r="G7" s="672">
        <v>95398874.19872877</v>
      </c>
      <c r="H7" s="672"/>
      <c r="I7" s="672">
        <v>22994687.799438879</v>
      </c>
    </row>
    <row r="8" spans="1:16" s="1797" customFormat="1" ht="24.6" hidden="1" customHeight="1">
      <c r="A8" s="3250" t="s">
        <v>2321</v>
      </c>
      <c r="B8" s="3250"/>
      <c r="C8" s="3250"/>
      <c r="D8" s="1745"/>
      <c r="E8" s="731">
        <v>90204965.037000105</v>
      </c>
      <c r="F8" s="672"/>
      <c r="G8" s="672">
        <v>70638374.57499966</v>
      </c>
      <c r="H8" s="672"/>
      <c r="I8" s="672">
        <v>19566590.462000091</v>
      </c>
    </row>
    <row r="9" spans="1:16" s="1797" customFormat="1" ht="19.5" hidden="1" customHeight="1">
      <c r="A9" s="3250" t="s">
        <v>2322</v>
      </c>
      <c r="B9" s="3250"/>
      <c r="C9" s="3250"/>
      <c r="D9" s="1745"/>
      <c r="E9" s="731">
        <v>91350274.64845255</v>
      </c>
      <c r="F9" s="672"/>
      <c r="G9" s="672">
        <v>67969049.190299273</v>
      </c>
      <c r="H9" s="672"/>
      <c r="I9" s="672">
        <v>23381225.458153117</v>
      </c>
    </row>
    <row r="10" spans="1:16" s="1797" customFormat="1" ht="19.5" hidden="1" customHeight="1">
      <c r="A10" s="3250" t="s">
        <v>3484</v>
      </c>
      <c r="B10" s="3250"/>
      <c r="C10" s="3250"/>
      <c r="D10" s="1745"/>
      <c r="E10" s="731">
        <v>100773783.08861336</v>
      </c>
      <c r="F10" s="672"/>
      <c r="G10" s="672">
        <v>77367533.54695791</v>
      </c>
      <c r="H10" s="672"/>
      <c r="I10" s="672">
        <v>23406249.541655455</v>
      </c>
    </row>
    <row r="11" spans="1:16" s="1182" customFormat="1" ht="19.5" hidden="1" customHeight="1">
      <c r="A11" s="3072" t="s">
        <v>2304</v>
      </c>
      <c r="B11" s="3072"/>
      <c r="C11" s="3072"/>
      <c r="D11" s="1083"/>
      <c r="E11" s="227">
        <v>104616357.15462527</v>
      </c>
      <c r="F11" s="226"/>
      <c r="G11" s="642">
        <v>82504221.960096911</v>
      </c>
      <c r="H11" s="642"/>
      <c r="I11" s="642">
        <v>22112135.194528367</v>
      </c>
    </row>
    <row r="12" spans="1:16" s="1797" customFormat="1" ht="19.5" hidden="1" customHeight="1">
      <c r="A12" s="3250" t="s">
        <v>2305</v>
      </c>
      <c r="B12" s="3250"/>
      <c r="C12" s="3250"/>
      <c r="D12" s="1745"/>
      <c r="E12" s="731">
        <v>100988053.15670443</v>
      </c>
      <c r="F12" s="672"/>
      <c r="G12" s="642">
        <v>78056508.787830189</v>
      </c>
      <c r="H12" s="672"/>
      <c r="I12" s="642">
        <v>22931544.368874259</v>
      </c>
    </row>
    <row r="13" spans="1:16" s="1797" customFormat="1" ht="18" hidden="1" customHeight="1">
      <c r="A13" s="3250" t="s">
        <v>2362</v>
      </c>
      <c r="B13" s="3250"/>
      <c r="C13" s="3250"/>
      <c r="D13" s="1745"/>
      <c r="E13" s="731">
        <v>100995805.8924465</v>
      </c>
      <c r="F13" s="1148"/>
      <c r="G13" s="642">
        <v>77284127.118604407</v>
      </c>
      <c r="H13" s="1148"/>
      <c r="I13" s="642">
        <v>23711678.7738421</v>
      </c>
    </row>
    <row r="14" spans="1:16" s="1797" customFormat="1" ht="18" hidden="1" customHeight="1">
      <c r="A14" s="3072" t="s">
        <v>2364</v>
      </c>
      <c r="B14" s="3072"/>
      <c r="C14" s="3072"/>
      <c r="D14" s="1745"/>
      <c r="E14" s="731">
        <v>91708987.744631439</v>
      </c>
      <c r="F14" s="672"/>
      <c r="G14" s="642">
        <v>66949770.766271278</v>
      </c>
      <c r="H14" s="672"/>
      <c r="I14" s="642">
        <v>24759216.978360169</v>
      </c>
    </row>
    <row r="15" spans="1:16" s="1797" customFormat="1" ht="18" hidden="1" customHeight="1">
      <c r="A15" s="3250" t="s">
        <v>2388</v>
      </c>
      <c r="B15" s="3250"/>
      <c r="C15" s="3250"/>
      <c r="D15" s="1745"/>
      <c r="E15" s="731">
        <v>83099466.536731362</v>
      </c>
      <c r="F15" s="672"/>
      <c r="G15" s="672">
        <v>60634861.372655563</v>
      </c>
      <c r="H15" s="672"/>
      <c r="I15" s="672">
        <v>22464605.164075799</v>
      </c>
    </row>
    <row r="16" spans="1:16" s="1797" customFormat="1" ht="15" hidden="1" customHeight="1">
      <c r="A16" s="3072" t="s">
        <v>3485</v>
      </c>
      <c r="B16" s="3072"/>
      <c r="C16" s="3072"/>
      <c r="D16" s="1745"/>
      <c r="E16" s="731">
        <v>85250071.846333385</v>
      </c>
      <c r="F16" s="672"/>
      <c r="G16" s="672">
        <v>62693880.690241016</v>
      </c>
      <c r="H16" s="672"/>
      <c r="I16" s="672">
        <v>22556191.156092446</v>
      </c>
    </row>
    <row r="17" spans="1:17" s="1797" customFormat="1" ht="16.5" hidden="1" customHeight="1">
      <c r="A17" s="3072" t="s">
        <v>2695</v>
      </c>
      <c r="B17" s="3072"/>
      <c r="C17" s="3072"/>
      <c r="D17" s="1745"/>
      <c r="E17" s="731">
        <v>92997450.038911462</v>
      </c>
      <c r="F17" s="672"/>
      <c r="G17" s="672">
        <v>68173235.708185196</v>
      </c>
      <c r="H17" s="672"/>
      <c r="I17" s="672">
        <v>24824214.330726173</v>
      </c>
      <c r="J17" s="672"/>
    </row>
    <row r="18" spans="1:17" s="1797" customFormat="1" ht="0.75" hidden="1" customHeight="1">
      <c r="A18" s="3072" t="s">
        <v>2696</v>
      </c>
      <c r="B18" s="3072"/>
      <c r="C18" s="3072"/>
      <c r="D18" s="1745"/>
      <c r="E18" s="731">
        <v>92730519.819716066</v>
      </c>
      <c r="F18" s="672"/>
      <c r="G18" s="672">
        <v>68215919.611239389</v>
      </c>
      <c r="H18" s="672"/>
      <c r="I18" s="672">
        <v>24514600.208476603</v>
      </c>
      <c r="J18" s="672"/>
    </row>
    <row r="19" spans="1:17" s="1797" customFormat="1" ht="18.75" hidden="1" customHeight="1">
      <c r="A19" s="3072" t="s">
        <v>2698</v>
      </c>
      <c r="B19" s="3072"/>
      <c r="C19" s="3072"/>
      <c r="D19" s="1745"/>
      <c r="E19" s="731">
        <v>90218457.466426358</v>
      </c>
      <c r="F19" s="672"/>
      <c r="G19" s="672">
        <v>66488133.843514755</v>
      </c>
      <c r="H19" s="672"/>
      <c r="I19" s="672">
        <v>23730323.622911576</v>
      </c>
      <c r="J19" s="672"/>
    </row>
    <row r="20" spans="1:17" s="1797" customFormat="1" ht="18" hidden="1" customHeight="1">
      <c r="A20" s="3072" t="s">
        <v>3486</v>
      </c>
      <c r="B20" s="3072"/>
      <c r="C20" s="3072"/>
      <c r="D20" s="1745"/>
      <c r="E20" s="731">
        <v>83777665.684641793</v>
      </c>
      <c r="F20" s="672"/>
      <c r="G20" s="672">
        <v>61266458.141266838</v>
      </c>
      <c r="H20" s="672"/>
      <c r="I20" s="672">
        <v>22511207.543375045</v>
      </c>
      <c r="J20" s="672"/>
    </row>
    <row r="21" spans="1:17" s="1797" customFormat="1" ht="18" hidden="1" customHeight="1">
      <c r="A21" s="3072" t="s">
        <v>3409</v>
      </c>
      <c r="B21" s="3072"/>
      <c r="C21" s="3072"/>
      <c r="D21" s="1745"/>
      <c r="E21" s="731">
        <v>90608212.810112476</v>
      </c>
      <c r="F21" s="672"/>
      <c r="G21" s="672">
        <v>66276659.513176665</v>
      </c>
      <c r="H21" s="672"/>
      <c r="I21" s="672">
        <v>24331553.296935868</v>
      </c>
      <c r="J21" s="672"/>
    </row>
    <row r="22" spans="1:17" s="1797" customFormat="1" ht="18" hidden="1" customHeight="1">
      <c r="A22" s="3095" t="s">
        <v>2292</v>
      </c>
      <c r="B22" s="3096"/>
      <c r="C22" s="3096"/>
      <c r="D22" s="3097"/>
      <c r="E22" s="731">
        <v>91613.054039876632</v>
      </c>
      <c r="F22" s="672"/>
      <c r="G22" s="672">
        <v>67659.196020814998</v>
      </c>
      <c r="H22" s="672"/>
      <c r="I22" s="672">
        <v>23953.858019061576</v>
      </c>
      <c r="J22" s="672"/>
    </row>
    <row r="23" spans="1:17" s="1797" customFormat="1" ht="18" hidden="1" customHeight="1" thickTop="1">
      <c r="A23" s="3095" t="s">
        <v>2315</v>
      </c>
      <c r="B23" s="3096"/>
      <c r="C23" s="3096"/>
      <c r="D23" s="3097"/>
      <c r="E23" s="731">
        <v>80238.35893588778</v>
      </c>
      <c r="F23" s="672"/>
      <c r="G23" s="1148" t="s">
        <v>435</v>
      </c>
      <c r="H23" s="672"/>
      <c r="I23" s="1148" t="s">
        <v>432</v>
      </c>
      <c r="J23" s="672"/>
      <c r="K23" s="1804" t="s">
        <v>733</v>
      </c>
      <c r="L23" s="1805" t="s">
        <v>1476</v>
      </c>
      <c r="M23" s="1806"/>
      <c r="N23" s="1805" t="s">
        <v>1475</v>
      </c>
      <c r="O23" s="1806"/>
      <c r="P23" s="1807" t="s">
        <v>3487</v>
      </c>
    </row>
    <row r="24" spans="1:17" s="1797" customFormat="1" ht="17.25" customHeight="1" thickTop="1" thickBot="1">
      <c r="A24" s="3098" t="s">
        <v>1463</v>
      </c>
      <c r="B24" s="3098"/>
      <c r="C24" s="3098"/>
      <c r="D24" s="3099"/>
      <c r="E24" s="731">
        <v>118362.38015424981</v>
      </c>
      <c r="F24" s="672"/>
      <c r="G24" s="672">
        <v>83987.751671182385</v>
      </c>
      <c r="H24" s="672"/>
      <c r="I24" s="672">
        <v>34374.628483067281</v>
      </c>
      <c r="J24" s="672"/>
      <c r="K24" s="1808"/>
      <c r="L24" s="3233" t="s">
        <v>3750</v>
      </c>
      <c r="M24" s="3234"/>
      <c r="N24" s="3235" t="s">
        <v>3749</v>
      </c>
      <c r="O24" s="3236"/>
      <c r="P24" s="1645" t="s">
        <v>3751</v>
      </c>
    </row>
    <row r="25" spans="1:17" s="1797" customFormat="1" ht="17.25" customHeight="1">
      <c r="A25" s="3095" t="s">
        <v>3067</v>
      </c>
      <c r="B25" s="3095"/>
      <c r="C25" s="3095"/>
      <c r="D25" s="3100"/>
      <c r="E25" s="731">
        <v>107163.44220858721</v>
      </c>
      <c r="F25" s="672"/>
      <c r="G25" s="672">
        <v>70278.869749331061</v>
      </c>
      <c r="H25" s="672"/>
      <c r="I25" s="672">
        <v>36884.572459256146</v>
      </c>
      <c r="J25" s="672"/>
      <c r="K25" s="1809"/>
      <c r="L25" s="1539" t="s">
        <v>808</v>
      </c>
      <c r="M25" s="1810" t="s">
        <v>766</v>
      </c>
      <c r="N25" s="1539" t="s">
        <v>808</v>
      </c>
      <c r="O25" s="1810" t="s">
        <v>766</v>
      </c>
      <c r="P25" s="1472" t="s">
        <v>3488</v>
      </c>
    </row>
    <row r="26" spans="1:17" s="1797" customFormat="1" ht="17.25" customHeight="1" thickBot="1">
      <c r="A26" s="3095" t="s">
        <v>1464</v>
      </c>
      <c r="B26" s="3095"/>
      <c r="C26" s="3095"/>
      <c r="D26" s="3100"/>
      <c r="E26" s="731">
        <v>159372.80971452105</v>
      </c>
      <c r="F26" s="672"/>
      <c r="G26" s="644">
        <v>116455.16178661946</v>
      </c>
      <c r="I26" s="644">
        <v>42917.647927901606</v>
      </c>
      <c r="J26" s="672"/>
      <c r="K26" s="1811"/>
      <c r="L26" s="1812" t="s">
        <v>809</v>
      </c>
      <c r="M26" s="1813" t="s">
        <v>3489</v>
      </c>
      <c r="N26" s="1814" t="s">
        <v>809</v>
      </c>
      <c r="O26" s="1810" t="s">
        <v>3489</v>
      </c>
      <c r="P26" s="1521"/>
    </row>
    <row r="27" spans="1:17" s="1797" customFormat="1" ht="17.25" customHeight="1">
      <c r="A27" s="3095" t="s">
        <v>2209</v>
      </c>
      <c r="B27" s="3096"/>
      <c r="C27" s="3096"/>
      <c r="D27" s="3097"/>
      <c r="E27" s="731">
        <v>174569.38052034291</v>
      </c>
      <c r="F27" s="672"/>
      <c r="G27" s="672">
        <v>129468.2563871695</v>
      </c>
      <c r="H27" s="672"/>
      <c r="I27" s="672">
        <v>45101.124133173405</v>
      </c>
      <c r="J27" s="672"/>
      <c r="K27" s="2205" t="s">
        <v>109</v>
      </c>
      <c r="L27" s="1797">
        <f>E28</f>
        <v>218096.89839304058</v>
      </c>
      <c r="M27" s="1815">
        <v>100</v>
      </c>
      <c r="N27" s="1409">
        <v>174569</v>
      </c>
      <c r="O27" s="1815">
        <v>100</v>
      </c>
      <c r="P27" s="1815">
        <f>(L27-N27)/N27*100</f>
        <v>24.934494894878576</v>
      </c>
    </row>
    <row r="28" spans="1:17" s="1797" customFormat="1" ht="17.25" customHeight="1">
      <c r="A28" s="3095" t="s">
        <v>3490</v>
      </c>
      <c r="B28" s="3096"/>
      <c r="C28" s="3096"/>
      <c r="D28" s="3097"/>
      <c r="E28" s="731">
        <f>G28+I28</f>
        <v>218096.89839304058</v>
      </c>
      <c r="F28" s="672"/>
      <c r="G28" s="672">
        <f>'1'!AS33</f>
        <v>170395.3196548816</v>
      </c>
      <c r="H28" s="672"/>
      <c r="I28" s="672">
        <f>'1'!AT33</f>
        <v>47701.578738158976</v>
      </c>
      <c r="J28" s="672"/>
      <c r="K28" s="2206" t="s">
        <v>810</v>
      </c>
      <c r="L28" s="102">
        <f>G28</f>
        <v>170395.3196548816</v>
      </c>
      <c r="M28" s="1537">
        <f>L28/$L$27*100</f>
        <v>78.128263588510933</v>
      </c>
      <c r="N28" s="538">
        <v>129468</v>
      </c>
      <c r="O28" s="1537">
        <v>74.2</v>
      </c>
      <c r="P28" s="1816">
        <f>(L28-N28)/N28*100</f>
        <v>31.611919281120898</v>
      </c>
    </row>
    <row r="29" spans="1:17" ht="17.25" customHeight="1" thickBot="1">
      <c r="A29" s="3094" t="s">
        <v>43</v>
      </c>
      <c r="B29" s="3094"/>
      <c r="C29" s="3094"/>
      <c r="D29" s="1745"/>
      <c r="E29" s="1149"/>
      <c r="F29" s="683"/>
      <c r="G29" s="652"/>
      <c r="H29" s="652"/>
      <c r="I29" s="652"/>
      <c r="J29" s="652"/>
      <c r="K29" s="2207" t="s">
        <v>811</v>
      </c>
      <c r="L29" s="1817">
        <f>I28</f>
        <v>47701.578738158976</v>
      </c>
      <c r="M29" s="126">
        <f>L29/$L$27*100</f>
        <v>21.871736411489071</v>
      </c>
      <c r="N29" s="106">
        <v>45101</v>
      </c>
      <c r="O29" s="1963">
        <v>25.8</v>
      </c>
      <c r="P29" s="1418">
        <f>(L29-N29)/N29*100</f>
        <v>5.7661221218132113</v>
      </c>
    </row>
    <row r="30" spans="1:17" ht="17.25" customHeight="1">
      <c r="A30" s="155"/>
      <c r="B30" s="155" t="s">
        <v>44</v>
      </c>
      <c r="C30" s="155"/>
      <c r="D30" s="1818"/>
      <c r="E30" s="1149">
        <f t="shared" ref="E30:E59" si="0">G30+I30</f>
        <v>206949.83330417343</v>
      </c>
      <c r="F30" s="683"/>
      <c r="G30" s="652">
        <f>'1'!AS31</f>
        <v>161447.93910558222</v>
      </c>
      <c r="H30" s="652"/>
      <c r="I30" s="652">
        <f>'1'!AT31</f>
        <v>45501.89419859121</v>
      </c>
      <c r="J30" s="652"/>
    </row>
    <row r="31" spans="1:17" ht="17.25" customHeight="1" thickBot="1">
      <c r="A31" s="155"/>
      <c r="B31" s="155" t="s">
        <v>357</v>
      </c>
      <c r="C31" s="155"/>
      <c r="D31" s="1818"/>
      <c r="E31" s="1149">
        <f t="shared" si="0"/>
        <v>11147.065088867013</v>
      </c>
      <c r="F31" s="683"/>
      <c r="G31" s="652">
        <f>'1'!AS32</f>
        <v>8947.3805492992706</v>
      </c>
      <c r="H31" s="652"/>
      <c r="I31" s="652">
        <f>'1'!AT32</f>
        <v>2199.6845395677437</v>
      </c>
      <c r="J31" s="652"/>
      <c r="K31" s="101" t="s">
        <v>3964</v>
      </c>
    </row>
    <row r="32" spans="1:17" ht="17.25" customHeight="1" thickTop="1" thickBot="1">
      <c r="A32" s="3094" t="s">
        <v>13</v>
      </c>
      <c r="B32" s="3094"/>
      <c r="C32" s="3094"/>
      <c r="D32" s="1745"/>
      <c r="E32" s="1149"/>
      <c r="F32" s="683"/>
      <c r="G32" s="683"/>
      <c r="H32" s="660"/>
      <c r="I32" s="683"/>
      <c r="J32" s="652"/>
      <c r="K32" s="3045" t="s">
        <v>1384</v>
      </c>
      <c r="L32" s="2186" t="s">
        <v>1395</v>
      </c>
      <c r="M32" s="2197" t="s">
        <v>109</v>
      </c>
      <c r="N32" s="2188"/>
      <c r="O32" s="2188"/>
      <c r="P32" s="2188"/>
      <c r="Q32" s="2188"/>
    </row>
    <row r="33" spans="1:17" ht="17.25" customHeight="1">
      <c r="A33" s="155"/>
      <c r="B33" s="155" t="s">
        <v>52</v>
      </c>
      <c r="C33" s="155"/>
      <c r="D33" s="1818"/>
      <c r="E33" s="1149">
        <f t="shared" si="0"/>
        <v>149965.94159333518</v>
      </c>
      <c r="F33" s="683"/>
      <c r="G33" s="652">
        <f>'1'!AS34</f>
        <v>121911.73520366935</v>
      </c>
      <c r="H33" s="652"/>
      <c r="I33" s="652">
        <f>'1'!AT34</f>
        <v>28054.206389665851</v>
      </c>
      <c r="J33" s="652"/>
      <c r="K33" s="3046"/>
      <c r="L33" s="2187" t="s">
        <v>1386</v>
      </c>
      <c r="M33" s="103"/>
      <c r="N33" s="2196" t="s">
        <v>3966</v>
      </c>
      <c r="O33" s="2190"/>
      <c r="P33" s="2189" t="s">
        <v>1397</v>
      </c>
      <c r="Q33" s="2191"/>
    </row>
    <row r="34" spans="1:17" ht="17.25" customHeight="1" thickBot="1">
      <c r="A34" s="155"/>
      <c r="B34" s="155" t="s">
        <v>53</v>
      </c>
      <c r="C34" s="155"/>
      <c r="D34" s="1818"/>
      <c r="E34" s="1149">
        <f t="shared" si="0"/>
        <v>9004.3131433017279</v>
      </c>
      <c r="F34" s="683"/>
      <c r="G34" s="652">
        <f>'1'!AS35</f>
        <v>6310.6089842071024</v>
      </c>
      <c r="H34" s="652"/>
      <c r="I34" s="652">
        <f>'1'!AT35</f>
        <v>2693.7041590946251</v>
      </c>
      <c r="J34" s="652"/>
      <c r="K34" s="3046"/>
      <c r="L34" s="2105"/>
      <c r="M34" s="2104" t="s">
        <v>977</v>
      </c>
      <c r="N34" s="2192" t="s">
        <v>1396</v>
      </c>
      <c r="O34" s="2193"/>
      <c r="P34" s="2192" t="s">
        <v>1398</v>
      </c>
      <c r="Q34" s="2194"/>
    </row>
    <row r="35" spans="1:17" ht="17.25" customHeight="1">
      <c r="A35" s="155"/>
      <c r="B35" s="155" t="s">
        <v>54</v>
      </c>
      <c r="C35" s="155"/>
      <c r="D35" s="1818"/>
      <c r="E35" s="1149">
        <f t="shared" si="0"/>
        <v>25971.938456030908</v>
      </c>
      <c r="F35" s="683"/>
      <c r="G35" s="652">
        <f>'1'!AS36</f>
        <v>18038.079023954288</v>
      </c>
      <c r="H35" s="652"/>
      <c r="I35" s="652">
        <f>'1'!AT36</f>
        <v>7933.8594320766215</v>
      </c>
      <c r="J35" s="652"/>
      <c r="K35" s="3046"/>
      <c r="L35" s="2105"/>
      <c r="M35" s="103">
        <v>-1</v>
      </c>
      <c r="N35" s="2104" t="s">
        <v>769</v>
      </c>
      <c r="O35" s="3129" t="s">
        <v>1473</v>
      </c>
      <c r="P35" s="2189" t="s">
        <v>769</v>
      </c>
      <c r="Q35" s="3130" t="s">
        <v>1474</v>
      </c>
    </row>
    <row r="36" spans="1:17" ht="17.25" customHeight="1" thickBot="1">
      <c r="A36" s="155"/>
      <c r="B36" s="155" t="s">
        <v>242</v>
      </c>
      <c r="C36" s="155"/>
      <c r="D36" s="1818"/>
      <c r="E36" s="1149">
        <f t="shared" si="0"/>
        <v>16006.083472372711</v>
      </c>
      <c r="F36" s="683"/>
      <c r="G36" s="652">
        <f>'1'!AS37</f>
        <v>12352.810248050837</v>
      </c>
      <c r="H36" s="652"/>
      <c r="I36" s="652">
        <f>'1'!AT37</f>
        <v>3653.2732243218743</v>
      </c>
      <c r="J36" s="652"/>
      <c r="K36" s="3047"/>
      <c r="L36" s="2106"/>
      <c r="M36" s="2107"/>
      <c r="N36" s="2103">
        <v>-2</v>
      </c>
      <c r="O36" s="3050"/>
      <c r="P36" s="1406">
        <v>-3</v>
      </c>
      <c r="Q36" s="3131"/>
    </row>
    <row r="37" spans="1:17" ht="17.25" customHeight="1">
      <c r="A37" s="155"/>
      <c r="B37" s="155" t="s">
        <v>241</v>
      </c>
      <c r="C37" s="155"/>
      <c r="D37" s="1818"/>
      <c r="E37" s="1149">
        <f t="shared" si="0"/>
        <v>17148.621727999998</v>
      </c>
      <c r="F37" s="683"/>
      <c r="G37" s="652">
        <f>'1'!AS38</f>
        <v>11782.086194999996</v>
      </c>
      <c r="H37" s="652"/>
      <c r="I37" s="652">
        <f>'1'!AT38</f>
        <v>5366.5355330000011</v>
      </c>
      <c r="J37" s="652"/>
      <c r="K37" s="104" t="s">
        <v>1404</v>
      </c>
      <c r="L37" s="2198">
        <v>138847</v>
      </c>
      <c r="M37" s="2199">
        <v>118362</v>
      </c>
      <c r="N37" s="2198">
        <v>83988</v>
      </c>
      <c r="O37" s="2200">
        <v>71</v>
      </c>
      <c r="P37" s="2198">
        <v>34375</v>
      </c>
      <c r="Q37" s="2201">
        <v>29</v>
      </c>
    </row>
    <row r="38" spans="1:17" ht="17.25" customHeight="1">
      <c r="A38" s="3094" t="s">
        <v>393</v>
      </c>
      <c r="B38" s="3094"/>
      <c r="C38" s="3094"/>
      <c r="D38" s="1745"/>
      <c r="E38" s="1149"/>
      <c r="F38" s="683"/>
      <c r="G38" s="652"/>
      <c r="H38" s="652"/>
      <c r="I38" s="652"/>
      <c r="J38" s="652"/>
      <c r="K38" s="104" t="s">
        <v>3965</v>
      </c>
      <c r="L38" s="542">
        <v>152607</v>
      </c>
      <c r="M38" s="2202">
        <v>107163</v>
      </c>
      <c r="N38" s="542">
        <v>70279</v>
      </c>
      <c r="O38" s="1471">
        <v>65.599999999999994</v>
      </c>
      <c r="P38" s="542">
        <v>36885</v>
      </c>
      <c r="Q38" s="2203">
        <v>34.4</v>
      </c>
    </row>
    <row r="39" spans="1:17" ht="17.25" customHeight="1">
      <c r="A39" s="3093" t="s">
        <v>45</v>
      </c>
      <c r="B39" s="3093"/>
      <c r="C39" s="166"/>
      <c r="D39" s="1745"/>
      <c r="E39" s="1149">
        <f t="shared" si="0"/>
        <v>216417.8586739481</v>
      </c>
      <c r="F39" s="683"/>
      <c r="G39" s="652">
        <f>'1'!AS39</f>
        <v>169186.43401465935</v>
      </c>
      <c r="H39" s="652"/>
      <c r="I39" s="652">
        <f>'1'!AT39</f>
        <v>47231.424659288736</v>
      </c>
      <c r="J39" s="652"/>
      <c r="K39" s="104" t="s">
        <v>1419</v>
      </c>
      <c r="L39" s="542">
        <v>146209</v>
      </c>
      <c r="M39" s="2202">
        <v>159373</v>
      </c>
      <c r="N39" s="542">
        <v>116455</v>
      </c>
      <c r="O39" s="1471">
        <v>73.099999999999994</v>
      </c>
      <c r="P39" s="542">
        <v>42918</v>
      </c>
      <c r="Q39" s="2203">
        <v>26.9</v>
      </c>
    </row>
    <row r="40" spans="1:17" ht="17.25" customHeight="1">
      <c r="A40" s="189"/>
      <c r="B40" s="155" t="s">
        <v>362</v>
      </c>
      <c r="C40" s="189"/>
      <c r="D40" s="1745"/>
      <c r="E40" s="1149">
        <f t="shared" si="0"/>
        <v>119507.71871401704</v>
      </c>
      <c r="F40" s="683"/>
      <c r="G40" s="652">
        <f>'1'!AS52</f>
        <v>92324.956975643552</v>
      </c>
      <c r="H40" s="652"/>
      <c r="I40" s="652">
        <f>'1'!AT52</f>
        <v>27182.761738373498</v>
      </c>
      <c r="J40" s="652"/>
      <c r="K40" s="104" t="s">
        <v>3727</v>
      </c>
      <c r="L40" s="542">
        <v>164825</v>
      </c>
      <c r="M40" s="2202">
        <v>174569</v>
      </c>
      <c r="N40" s="542">
        <v>129468</v>
      </c>
      <c r="O40" s="1471">
        <v>74.2</v>
      </c>
      <c r="P40" s="542">
        <v>45101</v>
      </c>
      <c r="Q40" s="2203">
        <v>25.8</v>
      </c>
    </row>
    <row r="41" spans="1:17" ht="17.25" customHeight="1" thickBot="1">
      <c r="A41" s="156"/>
      <c r="B41" s="156" t="s">
        <v>2295</v>
      </c>
      <c r="C41" s="156"/>
      <c r="D41" s="1818"/>
      <c r="E41" s="1149">
        <f t="shared" si="0"/>
        <v>21957.182429098109</v>
      </c>
      <c r="F41" s="683"/>
      <c r="G41" s="652">
        <f>'1'!AS41</f>
        <v>15913.004575840994</v>
      </c>
      <c r="H41" s="652"/>
      <c r="I41" s="652">
        <f>'1'!AT41</f>
        <v>6044.1778532571134</v>
      </c>
      <c r="J41" s="652"/>
      <c r="K41" s="105" t="s">
        <v>3491</v>
      </c>
      <c r="L41" s="106">
        <f>'3.'!E33</f>
        <v>178170.53779473432</v>
      </c>
      <c r="M41" s="2204">
        <f>E28</f>
        <v>218096.89839304058</v>
      </c>
      <c r="N41" s="106">
        <f>G28</f>
        <v>170395.3196548816</v>
      </c>
      <c r="O41" s="2102">
        <f>N41/M41*100</f>
        <v>78.128263588510933</v>
      </c>
      <c r="P41" s="106">
        <f>I28</f>
        <v>47701.578738158976</v>
      </c>
      <c r="Q41" s="2195">
        <f>P41/M41*100</f>
        <v>21.871736411489071</v>
      </c>
    </row>
    <row r="42" spans="1:17" ht="17.25" customHeight="1">
      <c r="A42" s="156"/>
      <c r="B42" s="156" t="s">
        <v>2422</v>
      </c>
      <c r="C42" s="156"/>
      <c r="D42" s="1818"/>
      <c r="E42" s="1149">
        <f t="shared" si="0"/>
        <v>63419.957050530618</v>
      </c>
      <c r="F42" s="683"/>
      <c r="G42" s="652">
        <f>'1'!AS42</f>
        <v>49311.306252108574</v>
      </c>
      <c r="H42" s="652"/>
      <c r="I42" s="652">
        <f>'1'!AT42</f>
        <v>14108.650798422042</v>
      </c>
      <c r="J42" s="652"/>
    </row>
    <row r="43" spans="1:17" ht="17.25" customHeight="1">
      <c r="A43" s="156"/>
      <c r="B43" s="156" t="s">
        <v>3492</v>
      </c>
      <c r="C43" s="156"/>
      <c r="D43" s="1818"/>
      <c r="E43" s="1149">
        <f t="shared" si="0"/>
        <v>14274.962809577568</v>
      </c>
      <c r="F43" s="683"/>
      <c r="G43" s="652">
        <f>'1'!AS43</f>
        <v>10324.655392786723</v>
      </c>
      <c r="H43" s="652"/>
      <c r="I43" s="652">
        <f>'1'!AT43</f>
        <v>3950.3074167908458</v>
      </c>
      <c r="J43" s="652"/>
    </row>
    <row r="44" spans="1:17" ht="17.25" customHeight="1">
      <c r="A44" s="156"/>
      <c r="B44" s="156" t="s">
        <v>3493</v>
      </c>
      <c r="C44" s="156"/>
      <c r="D44" s="1818"/>
      <c r="E44" s="1149">
        <f t="shared" si="0"/>
        <v>19855.616424810672</v>
      </c>
      <c r="F44" s="683"/>
      <c r="G44" s="652">
        <f>'1'!AS44</f>
        <v>16775.990754907187</v>
      </c>
      <c r="H44" s="652"/>
      <c r="I44" s="652">
        <f>'1'!AT44</f>
        <v>3079.6256699034839</v>
      </c>
      <c r="J44" s="652"/>
    </row>
    <row r="45" spans="1:17" ht="17.25" customHeight="1">
      <c r="A45" s="156"/>
      <c r="B45" s="155" t="s">
        <v>363</v>
      </c>
      <c r="C45" s="156"/>
      <c r="D45" s="1818"/>
      <c r="E45" s="1149">
        <f t="shared" si="0"/>
        <v>41949.985608244497</v>
      </c>
      <c r="F45" s="683"/>
      <c r="G45" s="652">
        <f>'1'!AS53</f>
        <v>33073.727323894178</v>
      </c>
      <c r="H45" s="652"/>
      <c r="I45" s="652">
        <f>'1'!AT53</f>
        <v>8876.2582843503169</v>
      </c>
      <c r="J45" s="652"/>
    </row>
    <row r="46" spans="1:17" ht="17.25" customHeight="1">
      <c r="A46" s="156"/>
      <c r="B46" s="156" t="s">
        <v>3494</v>
      </c>
      <c r="C46" s="156"/>
      <c r="D46" s="1818"/>
      <c r="E46" s="1149">
        <f t="shared" si="0"/>
        <v>29551.242661112177</v>
      </c>
      <c r="F46" s="683"/>
      <c r="G46" s="652">
        <f>'1'!AS45</f>
        <v>23049.121876055251</v>
      </c>
      <c r="H46" s="652"/>
      <c r="I46" s="652">
        <f>'1'!AT45</f>
        <v>6502.1207850569263</v>
      </c>
      <c r="J46" s="652"/>
    </row>
    <row r="47" spans="1:17" ht="17.25" customHeight="1">
      <c r="A47" s="156"/>
      <c r="B47" s="156" t="s">
        <v>2354</v>
      </c>
      <c r="C47" s="156"/>
      <c r="D47" s="1818"/>
      <c r="E47" s="1149">
        <f t="shared" si="0"/>
        <v>12398.742947132314</v>
      </c>
      <c r="F47" s="683"/>
      <c r="G47" s="652">
        <f>'1'!AS46</f>
        <v>10024.605447838921</v>
      </c>
      <c r="H47" s="652"/>
      <c r="I47" s="652">
        <f>'1'!AT46</f>
        <v>2374.137499293392</v>
      </c>
      <c r="J47" s="652"/>
      <c r="N47" s="2223"/>
      <c r="O47" s="2223"/>
      <c r="P47" s="2223"/>
      <c r="Q47" s="2224"/>
    </row>
    <row r="48" spans="1:17" ht="17.25" customHeight="1">
      <c r="A48" s="156"/>
      <c r="B48" s="155" t="s">
        <v>364</v>
      </c>
      <c r="C48" s="156"/>
      <c r="D48" s="1818"/>
      <c r="E48" s="1149">
        <f t="shared" si="0"/>
        <v>51318.3291344428</v>
      </c>
      <c r="F48" s="683"/>
      <c r="G48" s="652">
        <f>'1'!AS54</f>
        <v>41080.040327665251</v>
      </c>
      <c r="H48" s="652"/>
      <c r="I48" s="652">
        <f>'1'!AT54</f>
        <v>10238.288806777553</v>
      </c>
      <c r="J48" s="652"/>
      <c r="N48" s="2223"/>
      <c r="O48" s="2223"/>
      <c r="P48" s="2223"/>
      <c r="Q48" s="2224"/>
    </row>
    <row r="49" spans="1:17" ht="17.25" customHeight="1">
      <c r="A49" s="156"/>
      <c r="B49" s="156" t="s">
        <v>2258</v>
      </c>
      <c r="C49" s="166"/>
      <c r="D49" s="1745"/>
      <c r="E49" s="1149">
        <f t="shared" si="0"/>
        <v>15464.846481352641</v>
      </c>
      <c r="F49" s="683"/>
      <c r="G49" s="652">
        <f>'1'!AS47</f>
        <v>12809.653201391942</v>
      </c>
      <c r="H49" s="652"/>
      <c r="I49" s="652">
        <f>'1'!AT47</f>
        <v>2655.1932799606993</v>
      </c>
      <c r="J49" s="652"/>
      <c r="N49" s="2223"/>
      <c r="O49" s="2223"/>
      <c r="P49" s="2223"/>
      <c r="Q49" s="2224"/>
    </row>
    <row r="50" spans="1:17" ht="17.25" customHeight="1">
      <c r="A50" s="156"/>
      <c r="B50" s="156" t="s">
        <v>2296</v>
      </c>
      <c r="C50" s="166"/>
      <c r="D50" s="1745"/>
      <c r="E50" s="1149">
        <f t="shared" si="0"/>
        <v>26535.690033652871</v>
      </c>
      <c r="F50" s="683"/>
      <c r="G50" s="652">
        <f>'1'!AS48</f>
        <v>21331.951232223244</v>
      </c>
      <c r="H50" s="652"/>
      <c r="I50" s="652">
        <f>'1'!AT48</f>
        <v>5203.7388014296284</v>
      </c>
      <c r="J50" s="652"/>
      <c r="N50" s="2223"/>
      <c r="O50" s="2223"/>
      <c r="P50" s="2223"/>
      <c r="Q50" s="2224"/>
    </row>
    <row r="51" spans="1:17" ht="17.25" customHeight="1">
      <c r="A51" s="156"/>
      <c r="B51" s="156" t="s">
        <v>3253</v>
      </c>
      <c r="C51" s="166"/>
      <c r="D51" s="1745"/>
      <c r="E51" s="1149">
        <f t="shared" si="0"/>
        <v>9317.7926194372521</v>
      </c>
      <c r="F51" s="683"/>
      <c r="G51" s="652">
        <f>'1'!AS49</f>
        <v>6938.4358940500324</v>
      </c>
      <c r="H51" s="652"/>
      <c r="I51" s="652">
        <f>'1'!AT49</f>
        <v>2379.3567253872193</v>
      </c>
      <c r="J51" s="652"/>
    </row>
    <row r="52" spans="1:17" ht="17.25" customHeight="1">
      <c r="A52" s="156"/>
      <c r="B52" s="155" t="s">
        <v>416</v>
      </c>
      <c r="C52" s="166"/>
      <c r="D52" s="1745"/>
      <c r="E52" s="1149">
        <f t="shared" si="0"/>
        <v>3641.8252172438702</v>
      </c>
      <c r="F52" s="683"/>
      <c r="G52" s="652">
        <f>'1'!AS50</f>
        <v>2707.7093874564935</v>
      </c>
      <c r="H52" s="652"/>
      <c r="I52" s="652">
        <f>'1'!AT50</f>
        <v>934.11582978737658</v>
      </c>
      <c r="J52" s="652"/>
    </row>
    <row r="53" spans="1:17" ht="17.25" customHeight="1">
      <c r="A53" s="3093" t="s">
        <v>417</v>
      </c>
      <c r="B53" s="3093"/>
      <c r="C53" s="166"/>
      <c r="D53" s="1745"/>
      <c r="E53" s="1149">
        <f t="shared" si="0"/>
        <v>1679.0397190924775</v>
      </c>
      <c r="F53" s="683"/>
      <c r="G53" s="652">
        <f>'1'!AS51</f>
        <v>1208.8856402222284</v>
      </c>
      <c r="H53" s="652"/>
      <c r="I53" s="652">
        <f>'1'!AT51</f>
        <v>470.15407887024912</v>
      </c>
      <c r="J53" s="652"/>
    </row>
    <row r="54" spans="1:17" ht="17.25" customHeight="1">
      <c r="A54" s="3094" t="s">
        <v>118</v>
      </c>
      <c r="B54" s="3094"/>
      <c r="C54" s="3094"/>
      <c r="D54" s="1818"/>
      <c r="E54" s="1149"/>
      <c r="F54" s="683"/>
      <c r="G54" s="652"/>
      <c r="H54" s="652"/>
      <c r="I54" s="652"/>
      <c r="J54" s="652"/>
    </row>
    <row r="55" spans="1:17" ht="17.25" customHeight="1">
      <c r="A55" s="3093" t="s">
        <v>418</v>
      </c>
      <c r="B55" s="3093" t="s">
        <v>418</v>
      </c>
      <c r="C55" s="196"/>
      <c r="D55" s="1818"/>
      <c r="E55" s="1149">
        <f t="shared" si="0"/>
        <v>106107.79250102905</v>
      </c>
      <c r="F55" s="683"/>
      <c r="G55" s="652">
        <f>'1'!AS57</f>
        <v>82470.585412846747</v>
      </c>
      <c r="H55" s="652"/>
      <c r="I55" s="652">
        <f>'1'!AT57</f>
        <v>23637.207088182298</v>
      </c>
      <c r="J55" s="652"/>
    </row>
    <row r="56" spans="1:17" ht="17.25" customHeight="1">
      <c r="A56" s="155"/>
      <c r="B56" s="155" t="s">
        <v>368</v>
      </c>
      <c r="C56" s="155"/>
      <c r="D56" s="1818"/>
      <c r="E56" s="1149">
        <f t="shared" si="0"/>
        <v>59676.439662769706</v>
      </c>
      <c r="F56" s="683"/>
      <c r="G56" s="652">
        <f>'1'!AS59</f>
        <v>47022.681236643686</v>
      </c>
      <c r="H56" s="652"/>
      <c r="I56" s="652">
        <f>'1'!AT59</f>
        <v>12653.758426126022</v>
      </c>
      <c r="J56" s="652"/>
    </row>
    <row r="57" spans="1:17" ht="17.25" customHeight="1">
      <c r="A57" s="155"/>
      <c r="B57" s="155" t="s">
        <v>369</v>
      </c>
      <c r="C57" s="155"/>
      <c r="D57" s="1818"/>
      <c r="E57" s="1149">
        <f t="shared" si="0"/>
        <v>24034.51289579241</v>
      </c>
      <c r="F57" s="683"/>
      <c r="G57" s="652">
        <f>'1'!AS60</f>
        <v>18770.172842309075</v>
      </c>
      <c r="H57" s="652"/>
      <c r="I57" s="652">
        <f>'1'!AT60</f>
        <v>5264.3400534833345</v>
      </c>
      <c r="J57" s="652"/>
    </row>
    <row r="58" spans="1:17" ht="17.25" customHeight="1">
      <c r="A58" s="155"/>
      <c r="B58" s="155" t="s">
        <v>370</v>
      </c>
      <c r="C58" s="155"/>
      <c r="D58" s="1818"/>
      <c r="E58" s="1149">
        <f t="shared" si="0"/>
        <v>22396.839942466919</v>
      </c>
      <c r="F58" s="683"/>
      <c r="G58" s="652">
        <f>'1'!AS61</f>
        <v>16677.731333893971</v>
      </c>
      <c r="H58" s="652"/>
      <c r="I58" s="652">
        <f>'1'!AT61</f>
        <v>5719.1086085729467</v>
      </c>
      <c r="J58" s="652"/>
    </row>
    <row r="59" spans="1:17" ht="17.25" customHeight="1" thickBot="1">
      <c r="A59" s="3104" t="s">
        <v>422</v>
      </c>
      <c r="B59" s="3104"/>
      <c r="C59" s="169"/>
      <c r="D59" s="1819"/>
      <c r="E59" s="1150">
        <f t="shared" si="0"/>
        <v>111989.10589201152</v>
      </c>
      <c r="F59" s="703"/>
      <c r="G59" s="664">
        <f>'1'!AS62</f>
        <v>87924.734242034858</v>
      </c>
      <c r="H59" s="664"/>
      <c r="I59" s="664">
        <f>'1'!AT62</f>
        <v>24064.371649976656</v>
      </c>
      <c r="J59" s="664"/>
    </row>
    <row r="60" spans="1:17" s="1030" customFormat="1" ht="17.25" customHeight="1">
      <c r="A60" s="1820"/>
      <c r="B60" s="1821"/>
      <c r="C60" s="1256"/>
      <c r="D60" s="1256"/>
      <c r="E60" s="1256"/>
      <c r="F60" s="1256"/>
      <c r="G60" s="1256"/>
      <c r="H60" s="1256"/>
      <c r="I60" s="1256"/>
      <c r="J60" s="1256"/>
    </row>
    <row r="61" spans="1:17" ht="15">
      <c r="A61" s="102"/>
      <c r="B61" s="102"/>
      <c r="C61" s="102"/>
      <c r="D61" s="1799"/>
    </row>
    <row r="62" spans="1:17" ht="15">
      <c r="A62" s="102"/>
      <c r="B62" s="102"/>
      <c r="C62" s="102"/>
      <c r="D62" s="1799"/>
    </row>
    <row r="63" spans="1:17" ht="15">
      <c r="A63" s="102"/>
      <c r="B63" s="102"/>
      <c r="C63" s="102"/>
      <c r="D63" s="1799"/>
    </row>
    <row r="64" spans="1:17" ht="15">
      <c r="A64" s="102"/>
      <c r="B64" s="102"/>
      <c r="C64" s="102"/>
      <c r="D64" s="1799"/>
    </row>
    <row r="65" spans="1:4" ht="15">
      <c r="A65" s="102"/>
      <c r="B65" s="102"/>
      <c r="C65" s="102"/>
      <c r="D65" s="1799"/>
    </row>
    <row r="66" spans="1:4" ht="15">
      <c r="A66" s="102"/>
      <c r="B66" s="809"/>
      <c r="C66" s="102"/>
      <c r="D66" s="1799"/>
    </row>
    <row r="67" spans="1:4" ht="15">
      <c r="A67" s="102"/>
      <c r="B67" s="102"/>
      <c r="C67" s="102"/>
      <c r="D67" s="1799"/>
    </row>
    <row r="68" spans="1:4" ht="15">
      <c r="A68" s="102"/>
      <c r="B68" s="102"/>
      <c r="C68" s="102"/>
      <c r="D68" s="1799"/>
    </row>
    <row r="69" spans="1:4" ht="15">
      <c r="A69" s="102"/>
      <c r="B69" s="102"/>
      <c r="C69" s="102"/>
      <c r="D69" s="1799"/>
    </row>
    <row r="70" spans="1:4" ht="15">
      <c r="A70" s="102"/>
      <c r="B70" s="102"/>
      <c r="C70" s="102"/>
      <c r="D70" s="1799"/>
    </row>
    <row r="71" spans="1:4" ht="15">
      <c r="A71" s="102"/>
      <c r="B71" s="102"/>
      <c r="C71" s="102"/>
      <c r="D71" s="1799"/>
    </row>
    <row r="72" spans="1:4" ht="15">
      <c r="A72" s="102"/>
      <c r="B72" s="102"/>
      <c r="C72" s="102"/>
      <c r="D72" s="1799"/>
    </row>
    <row r="73" spans="1:4" ht="15">
      <c r="A73" s="102"/>
      <c r="B73" s="102"/>
      <c r="C73" s="102"/>
      <c r="D73" s="1799"/>
    </row>
    <row r="74" spans="1:4" ht="15">
      <c r="A74" s="102"/>
      <c r="B74" s="102"/>
      <c r="C74" s="102"/>
      <c r="D74" s="1799"/>
    </row>
    <row r="75" spans="1:4" ht="15">
      <c r="A75" s="102"/>
      <c r="B75" s="102"/>
      <c r="C75" s="102"/>
      <c r="D75" s="1799"/>
    </row>
    <row r="76" spans="1:4" ht="15">
      <c r="A76" s="102"/>
      <c r="B76" s="102"/>
      <c r="C76" s="102"/>
      <c r="D76" s="1799"/>
    </row>
    <row r="77" spans="1:4" ht="15">
      <c r="A77" s="102"/>
      <c r="B77" s="102"/>
      <c r="C77" s="102"/>
      <c r="D77" s="1799"/>
    </row>
    <row r="78" spans="1:4" ht="15">
      <c r="A78" s="102"/>
      <c r="B78" s="102"/>
      <c r="C78" s="102"/>
      <c r="D78" s="1799"/>
    </row>
  </sheetData>
  <mergeCells count="40">
    <mergeCell ref="L24:M24"/>
    <mergeCell ref="N24:O24"/>
    <mergeCell ref="A3:C5"/>
    <mergeCell ref="E3:F5"/>
    <mergeCell ref="G3:H5"/>
    <mergeCell ref="I3:J5"/>
    <mergeCell ref="A6:C6"/>
    <mergeCell ref="A7:C7"/>
    <mergeCell ref="A8:C8"/>
    <mergeCell ref="A9:C9"/>
    <mergeCell ref="A10:C10"/>
    <mergeCell ref="A11:C11"/>
    <mergeCell ref="A12:C12"/>
    <mergeCell ref="A13:C13"/>
    <mergeCell ref="A14:C14"/>
    <mergeCell ref="A15:C15"/>
    <mergeCell ref="A16:C16"/>
    <mergeCell ref="A17:C17"/>
    <mergeCell ref="A18:C18"/>
    <mergeCell ref="A19:C19"/>
    <mergeCell ref="A54:C54"/>
    <mergeCell ref="A20:C20"/>
    <mergeCell ref="A59:B59"/>
    <mergeCell ref="A21:C21"/>
    <mergeCell ref="A29:C29"/>
    <mergeCell ref="A32:C32"/>
    <mergeCell ref="A38:C38"/>
    <mergeCell ref="A39:B39"/>
    <mergeCell ref="A53:B53"/>
    <mergeCell ref="A22:D22"/>
    <mergeCell ref="A23:D23"/>
    <mergeCell ref="A24:D24"/>
    <mergeCell ref="A25:D25"/>
    <mergeCell ref="A26:D26"/>
    <mergeCell ref="O35:O36"/>
    <mergeCell ref="Q35:Q36"/>
    <mergeCell ref="K32:K36"/>
    <mergeCell ref="A55:B55"/>
    <mergeCell ref="A27:D27"/>
    <mergeCell ref="A28:D28"/>
  </mergeCells>
  <phoneticPr fontId="6"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88"/>
  <sheetViews>
    <sheetView view="pageBreakPreview" zoomScaleNormal="50" zoomScaleSheetLayoutView="100" workbookViewId="0">
      <selection activeCell="U46" sqref="U46"/>
    </sheetView>
  </sheetViews>
  <sheetFormatPr defaultColWidth="9.140625" defaultRowHeight="15.75"/>
  <cols>
    <col min="1" max="1" width="2.28515625" style="1800" customWidth="1"/>
    <col min="2" max="2" width="30.42578125" style="1800" customWidth="1"/>
    <col min="3" max="3" width="2.28515625" style="1800" customWidth="1"/>
    <col min="4" max="4" width="1.7109375" style="1801" customWidth="1"/>
    <col min="5" max="5" width="17.42578125" style="102" customWidth="1"/>
    <col min="6" max="6" width="2.85546875" style="102" customWidth="1"/>
    <col min="7" max="7" width="17.42578125" style="102" customWidth="1"/>
    <col min="8" max="8" width="2.85546875" style="102" customWidth="1"/>
    <col min="9" max="9" width="17.42578125" style="102" customWidth="1"/>
    <col min="10" max="10" width="2.85546875" style="102" customWidth="1"/>
    <col min="11" max="16384" width="9.140625" style="102"/>
  </cols>
  <sheetData>
    <row r="1" spans="1:10" s="1789" customFormat="1" ht="35.1" customHeight="1">
      <c r="A1" s="1787" t="s">
        <v>1508</v>
      </c>
      <c r="B1" s="1788"/>
      <c r="C1" s="1788"/>
      <c r="D1" s="1788"/>
      <c r="E1" s="1788"/>
      <c r="F1" s="1788"/>
      <c r="G1" s="1788"/>
      <c r="H1" s="1788"/>
      <c r="I1" s="1788"/>
      <c r="J1" s="1788"/>
    </row>
    <row r="2" spans="1:10" ht="15" customHeight="1" thickBot="1">
      <c r="A2" s="102"/>
      <c r="B2" s="1790"/>
      <c r="C2" s="1791"/>
      <c r="D2" s="1792"/>
      <c r="E2" s="1793"/>
      <c r="F2" s="1793"/>
      <c r="G2" s="1793"/>
      <c r="H2" s="1793"/>
      <c r="I2" s="1793"/>
      <c r="J2" s="1794" t="s">
        <v>502</v>
      </c>
    </row>
    <row r="3" spans="1:10" s="1436" customFormat="1" ht="24.95" customHeight="1">
      <c r="A3" s="3237" t="s">
        <v>1</v>
      </c>
      <c r="B3" s="3237"/>
      <c r="C3" s="3237"/>
      <c r="D3" s="1437"/>
      <c r="E3" s="3240" t="s">
        <v>49</v>
      </c>
      <c r="F3" s="3241"/>
      <c r="G3" s="3240" t="s">
        <v>345</v>
      </c>
      <c r="H3" s="3241"/>
      <c r="I3" s="3240" t="s">
        <v>122</v>
      </c>
      <c r="J3" s="3246"/>
    </row>
    <row r="4" spans="1:10" s="1436" customFormat="1" ht="24.95" customHeight="1">
      <c r="A4" s="3238"/>
      <c r="B4" s="3238"/>
      <c r="C4" s="3238"/>
      <c r="D4" s="1437"/>
      <c r="E4" s="3242"/>
      <c r="F4" s="3243"/>
      <c r="G4" s="3242"/>
      <c r="H4" s="3243"/>
      <c r="I4" s="3242"/>
      <c r="J4" s="3247"/>
    </row>
    <row r="5" spans="1:10" s="1436" customFormat="1" ht="24.95" customHeight="1">
      <c r="A5" s="3239"/>
      <c r="B5" s="3239"/>
      <c r="C5" s="3239"/>
      <c r="D5" s="1438"/>
      <c r="E5" s="3244"/>
      <c r="F5" s="3245"/>
      <c r="G5" s="3244"/>
      <c r="H5" s="3245"/>
      <c r="I5" s="3244"/>
      <c r="J5" s="3248"/>
    </row>
    <row r="6" spans="1:10" s="1797" customFormat="1" ht="24.6" hidden="1" customHeight="1">
      <c r="A6" s="3249" t="s">
        <v>2540</v>
      </c>
      <c r="B6" s="3249"/>
      <c r="C6" s="3249"/>
      <c r="D6" s="1745"/>
      <c r="E6" s="1795">
        <v>129991458</v>
      </c>
      <c r="F6" s="1796"/>
      <c r="G6" s="1796">
        <v>105258817</v>
      </c>
      <c r="H6" s="1796"/>
      <c r="I6" s="1796">
        <v>24732641</v>
      </c>
    </row>
    <row r="7" spans="1:10" s="1797" customFormat="1" ht="24.6" hidden="1" customHeight="1">
      <c r="A7" s="3250" t="s">
        <v>2300</v>
      </c>
      <c r="B7" s="3250"/>
      <c r="C7" s="3250"/>
      <c r="D7" s="1745"/>
      <c r="E7" s="731">
        <v>118393561.99816777</v>
      </c>
      <c r="F7" s="672"/>
      <c r="G7" s="672">
        <v>95398874.19872877</v>
      </c>
      <c r="H7" s="672"/>
      <c r="I7" s="672">
        <v>22994687.799438879</v>
      </c>
    </row>
    <row r="8" spans="1:10" s="1797" customFormat="1" ht="24.6" hidden="1" customHeight="1">
      <c r="A8" s="3250" t="s">
        <v>2553</v>
      </c>
      <c r="B8" s="3250"/>
      <c r="C8" s="3250"/>
      <c r="D8" s="1745"/>
      <c r="E8" s="731">
        <v>90204965.037000105</v>
      </c>
      <c r="F8" s="672"/>
      <c r="G8" s="672">
        <v>70638374.57499966</v>
      </c>
      <c r="H8" s="672"/>
      <c r="I8" s="672">
        <v>19566590.462000091</v>
      </c>
    </row>
    <row r="9" spans="1:10" s="1797" customFormat="1" ht="19.5" hidden="1" customHeight="1">
      <c r="A9" s="3250" t="s">
        <v>2302</v>
      </c>
      <c r="B9" s="3250"/>
      <c r="C9" s="3250"/>
      <c r="D9" s="1745"/>
      <c r="E9" s="731">
        <v>91350274.64845255</v>
      </c>
      <c r="F9" s="672"/>
      <c r="G9" s="672">
        <v>67969049.190299273</v>
      </c>
      <c r="H9" s="672"/>
      <c r="I9" s="672">
        <v>23381225.458153117</v>
      </c>
    </row>
    <row r="10" spans="1:10" s="1797" customFormat="1" ht="19.5" hidden="1" customHeight="1">
      <c r="A10" s="3250" t="s">
        <v>2303</v>
      </c>
      <c r="B10" s="3250"/>
      <c r="C10" s="3250"/>
      <c r="D10" s="1745"/>
      <c r="E10" s="731">
        <v>100773783.08861336</v>
      </c>
      <c r="F10" s="672"/>
      <c r="G10" s="672">
        <v>77367533.54695791</v>
      </c>
      <c r="H10" s="672"/>
      <c r="I10" s="672">
        <v>23406249.541655455</v>
      </c>
    </row>
    <row r="11" spans="1:10" s="1182" customFormat="1" ht="13.7" hidden="1" customHeight="1">
      <c r="A11" s="3072" t="s">
        <v>3475</v>
      </c>
      <c r="B11" s="3072"/>
      <c r="C11" s="3072"/>
      <c r="D11" s="1083"/>
      <c r="E11" s="227">
        <v>104616357.15462527</v>
      </c>
      <c r="F11" s="226"/>
      <c r="G11" s="642">
        <v>82504221.960096911</v>
      </c>
      <c r="H11" s="642"/>
      <c r="I11" s="642">
        <v>22112135.194528367</v>
      </c>
    </row>
    <row r="12" spans="1:10" s="1797" customFormat="1" ht="13.7" hidden="1" customHeight="1">
      <c r="A12" s="3250" t="s">
        <v>2305</v>
      </c>
      <c r="B12" s="3250"/>
      <c r="C12" s="3250"/>
      <c r="D12" s="1745"/>
      <c r="E12" s="731">
        <v>100988053.15670443</v>
      </c>
      <c r="F12" s="672"/>
      <c r="G12" s="642">
        <v>78056508.787830189</v>
      </c>
      <c r="H12" s="672"/>
      <c r="I12" s="642">
        <v>22931544.368874259</v>
      </c>
    </row>
    <row r="13" spans="1:10" s="1797" customFormat="1" ht="14.25" hidden="1" customHeight="1">
      <c r="A13" s="3072" t="s">
        <v>2362</v>
      </c>
      <c r="B13" s="3072"/>
      <c r="C13" s="3072"/>
      <c r="D13" s="1745"/>
      <c r="E13" s="731">
        <v>100995805.8924465</v>
      </c>
      <c r="F13" s="1148"/>
      <c r="G13" s="642">
        <v>77284127.118604407</v>
      </c>
      <c r="H13" s="1148"/>
      <c r="I13" s="642">
        <v>23711678.7738421</v>
      </c>
    </row>
    <row r="14" spans="1:10" s="1797" customFormat="1" ht="13.7" hidden="1" customHeight="1">
      <c r="A14" s="3072" t="s">
        <v>3063</v>
      </c>
      <c r="B14" s="3072"/>
      <c r="C14" s="3072"/>
      <c r="D14" s="1745"/>
      <c r="E14" s="731">
        <v>91708987.744631439</v>
      </c>
      <c r="F14" s="672"/>
      <c r="G14" s="642">
        <v>66949770.766271278</v>
      </c>
      <c r="H14" s="672"/>
      <c r="I14" s="642">
        <v>24759216.978360169</v>
      </c>
    </row>
    <row r="15" spans="1:10" s="1797" customFormat="1" ht="13.7" hidden="1" customHeight="1">
      <c r="A15" s="3250" t="s">
        <v>2388</v>
      </c>
      <c r="B15" s="3250"/>
      <c r="C15" s="3250"/>
      <c r="D15" s="1745"/>
      <c r="E15" s="731">
        <v>83099466.536731362</v>
      </c>
      <c r="F15" s="672"/>
      <c r="G15" s="672">
        <v>60634861.372655563</v>
      </c>
      <c r="H15" s="672"/>
      <c r="I15" s="672">
        <v>22464605.164075799</v>
      </c>
    </row>
    <row r="16" spans="1:10" s="1797" customFormat="1" ht="15" hidden="1" customHeight="1">
      <c r="A16" s="3072" t="s">
        <v>3117</v>
      </c>
      <c r="B16" s="3072"/>
      <c r="C16" s="3072"/>
      <c r="D16" s="1745"/>
      <c r="E16" s="731">
        <v>85250071.846333385</v>
      </c>
      <c r="F16" s="672"/>
      <c r="G16" s="672">
        <v>62693880.690241016</v>
      </c>
      <c r="H16" s="672"/>
      <c r="I16" s="672">
        <v>22556191.156092446</v>
      </c>
    </row>
    <row r="17" spans="1:50" s="1797" customFormat="1" ht="15" hidden="1" customHeight="1">
      <c r="A17" s="3072" t="s">
        <v>3476</v>
      </c>
      <c r="B17" s="3072"/>
      <c r="C17" s="3072"/>
      <c r="D17" s="1745"/>
      <c r="E17" s="731">
        <v>92997450.038911462</v>
      </c>
      <c r="F17" s="672"/>
      <c r="G17" s="672">
        <v>68173235.708185196</v>
      </c>
      <c r="H17" s="672"/>
      <c r="I17" s="672">
        <v>24824214.330726173</v>
      </c>
      <c r="J17" s="672"/>
    </row>
    <row r="18" spans="1:50" s="1797" customFormat="1" ht="15.75" hidden="1" customHeight="1">
      <c r="A18" s="3072" t="s">
        <v>2696</v>
      </c>
      <c r="B18" s="3072"/>
      <c r="C18" s="3072"/>
      <c r="D18" s="1745"/>
      <c r="E18" s="731">
        <v>92730519.819716066</v>
      </c>
      <c r="F18" s="672"/>
      <c r="G18" s="672">
        <v>68215919.611239389</v>
      </c>
      <c r="H18" s="672"/>
      <c r="I18" s="672">
        <v>24514600.208476603</v>
      </c>
      <c r="J18" s="672"/>
    </row>
    <row r="19" spans="1:50" s="1797" customFormat="1" ht="15.75" hidden="1" customHeight="1">
      <c r="A19" s="3072" t="s">
        <v>3477</v>
      </c>
      <c r="B19" s="3072"/>
      <c r="C19" s="3072"/>
      <c r="D19" s="1745"/>
      <c r="E19" s="731">
        <v>90218457.466426358</v>
      </c>
      <c r="F19" s="672"/>
      <c r="G19" s="672">
        <v>66488133.843514755</v>
      </c>
      <c r="H19" s="672"/>
      <c r="I19" s="672">
        <v>23730323.622911576</v>
      </c>
      <c r="J19" s="672"/>
    </row>
    <row r="20" spans="1:50" s="1797" customFormat="1" ht="15.75" hidden="1" customHeight="1">
      <c r="A20" s="3072" t="s">
        <v>3065</v>
      </c>
      <c r="B20" s="3072"/>
      <c r="C20" s="3072"/>
      <c r="D20" s="1745"/>
      <c r="E20" s="731">
        <v>83777665.684641793</v>
      </c>
      <c r="F20" s="672"/>
      <c r="G20" s="672">
        <v>61266458.141266838</v>
      </c>
      <c r="H20" s="672"/>
      <c r="I20" s="672">
        <v>22511207.543375045</v>
      </c>
      <c r="J20" s="672"/>
    </row>
    <row r="21" spans="1:50" s="1797" customFormat="1" ht="15.75" hidden="1" customHeight="1">
      <c r="A21" s="3072" t="s">
        <v>3066</v>
      </c>
      <c r="B21" s="3072"/>
      <c r="C21" s="3072"/>
      <c r="D21" s="1745"/>
      <c r="E21" s="731">
        <v>90608212.810112476</v>
      </c>
      <c r="F21" s="672"/>
      <c r="G21" s="672">
        <v>66276659.513176665</v>
      </c>
      <c r="H21" s="672"/>
      <c r="I21" s="672">
        <v>24331553.296935868</v>
      </c>
      <c r="J21" s="672"/>
    </row>
    <row r="22" spans="1:50" s="1797" customFormat="1" ht="14.45" hidden="1" customHeight="1">
      <c r="A22" s="3095" t="s">
        <v>3478</v>
      </c>
      <c r="B22" s="3096"/>
      <c r="C22" s="3096"/>
      <c r="D22" s="3097"/>
      <c r="E22" s="731">
        <v>91613.054039876632</v>
      </c>
      <c r="F22" s="672"/>
      <c r="G22" s="672">
        <v>67659.196020814998</v>
      </c>
      <c r="H22" s="672"/>
      <c r="I22" s="672">
        <v>23953.858019061576</v>
      </c>
    </row>
    <row r="23" spans="1:50" s="1797" customFormat="1" ht="14.45" hidden="1" customHeight="1">
      <c r="A23" s="3095" t="s">
        <v>3479</v>
      </c>
      <c r="B23" s="3096"/>
      <c r="C23" s="3096"/>
      <c r="D23" s="3097"/>
      <c r="E23" s="731">
        <v>80238.35893588778</v>
      </c>
      <c r="F23" s="672"/>
      <c r="G23" s="1148" t="s">
        <v>432</v>
      </c>
      <c r="H23" s="672"/>
      <c r="I23" s="1148" t="s">
        <v>432</v>
      </c>
    </row>
    <row r="24" spans="1:50" s="1797" customFormat="1" ht="13.5" customHeight="1">
      <c r="A24" s="3098" t="s">
        <v>1463</v>
      </c>
      <c r="B24" s="3098"/>
      <c r="C24" s="3098"/>
      <c r="D24" s="3099"/>
      <c r="E24" s="731">
        <v>118362.38015424981</v>
      </c>
      <c r="F24" s="672"/>
      <c r="G24" s="672">
        <v>83987.751671182385</v>
      </c>
      <c r="H24" s="672"/>
      <c r="I24" s="672">
        <v>34374.628483067281</v>
      </c>
      <c r="J24" s="672"/>
    </row>
    <row r="25" spans="1:50" s="1797" customFormat="1" ht="13.5" customHeight="1">
      <c r="A25" s="3095" t="s">
        <v>3067</v>
      </c>
      <c r="B25" s="3095"/>
      <c r="C25" s="3095"/>
      <c r="D25" s="3100"/>
      <c r="E25" s="731">
        <v>107163.44220858721</v>
      </c>
      <c r="F25" s="672"/>
      <c r="G25" s="672">
        <v>70278.869749331061</v>
      </c>
      <c r="H25" s="672"/>
      <c r="I25" s="672">
        <v>36884.572459256146</v>
      </c>
      <c r="J25" s="672"/>
    </row>
    <row r="26" spans="1:50" s="1797" customFormat="1" ht="13.5" customHeight="1">
      <c r="A26" s="3095" t="s">
        <v>1464</v>
      </c>
      <c r="B26" s="3095"/>
      <c r="C26" s="3095"/>
      <c r="D26" s="3100"/>
      <c r="E26" s="731">
        <v>159372.80971452105</v>
      </c>
      <c r="F26" s="672"/>
      <c r="G26" s="644">
        <v>116455.16178661946</v>
      </c>
      <c r="I26" s="644">
        <v>42917.647927901606</v>
      </c>
      <c r="J26" s="672"/>
    </row>
    <row r="27" spans="1:50" s="1797" customFormat="1" ht="13.5" customHeight="1">
      <c r="A27" s="3095" t="s">
        <v>2490</v>
      </c>
      <c r="B27" s="3096"/>
      <c r="C27" s="3096"/>
      <c r="D27" s="3097"/>
      <c r="E27" s="731">
        <v>174569.38052034291</v>
      </c>
      <c r="F27" s="672"/>
      <c r="G27" s="672">
        <v>129468.2563871695</v>
      </c>
      <c r="H27" s="672"/>
      <c r="I27" s="672">
        <v>45101.124133173405</v>
      </c>
      <c r="J27" s="672"/>
    </row>
    <row r="28" spans="1:50" s="1797" customFormat="1" ht="13.5" customHeight="1">
      <c r="A28" s="3095" t="s">
        <v>2650</v>
      </c>
      <c r="B28" s="3096"/>
      <c r="C28" s="3096"/>
      <c r="D28" s="3097"/>
      <c r="E28" s="672">
        <f>'9'!E28</f>
        <v>218096.89839304058</v>
      </c>
      <c r="F28" s="672"/>
      <c r="G28" s="672">
        <f>'9'!G28</f>
        <v>170395.3196548816</v>
      </c>
      <c r="H28" s="672"/>
      <c r="I28" s="672">
        <f>'9'!I28</f>
        <v>47701.578738158976</v>
      </c>
      <c r="J28" s="672"/>
    </row>
    <row r="29" spans="1:50" s="1798" customFormat="1" ht="13.5" customHeight="1">
      <c r="A29" s="3094" t="s">
        <v>354</v>
      </c>
      <c r="B29" s="3094"/>
      <c r="C29" s="3094"/>
      <c r="D29" s="1083"/>
      <c r="E29" s="652"/>
      <c r="F29" s="652"/>
      <c r="G29" s="652"/>
      <c r="H29" s="652"/>
      <c r="I29" s="652"/>
      <c r="J29" s="652"/>
    </row>
    <row r="30" spans="1:50" s="1030" customFormat="1" ht="13.5" customHeight="1">
      <c r="A30" s="155"/>
      <c r="B30" s="156" t="s">
        <v>2379</v>
      </c>
      <c r="C30" s="155"/>
      <c r="D30" s="1089"/>
      <c r="E30" s="1149">
        <f>G30+I30</f>
        <v>46191.827844329207</v>
      </c>
      <c r="F30" s="652"/>
      <c r="G30" s="652">
        <f>'1'!AS63</f>
        <v>33556.50692986315</v>
      </c>
      <c r="H30" s="652"/>
      <c r="I30" s="652">
        <f>'1'!AT63</f>
        <v>12635.320914466061</v>
      </c>
      <c r="J30" s="652"/>
      <c r="K30" s="653"/>
      <c r="L30" s="653"/>
      <c r="M30" s="653"/>
      <c r="N30" s="653"/>
      <c r="O30" s="653"/>
      <c r="P30" s="653"/>
      <c r="Q30" s="653"/>
      <c r="R30" s="653"/>
      <c r="S30" s="653"/>
      <c r="T30" s="653"/>
      <c r="U30" s="653"/>
      <c r="V30" s="653"/>
      <c r="W30" s="653"/>
      <c r="X30" s="653"/>
      <c r="Y30" s="653"/>
      <c r="Z30" s="653"/>
      <c r="AA30" s="653"/>
      <c r="AB30" s="653"/>
      <c r="AC30" s="653"/>
      <c r="AD30" s="653"/>
      <c r="AE30" s="653"/>
      <c r="AF30" s="653"/>
      <c r="AG30" s="653"/>
      <c r="AH30" s="653"/>
      <c r="AI30" s="653"/>
      <c r="AJ30" s="653"/>
      <c r="AK30" s="653"/>
      <c r="AL30" s="653"/>
      <c r="AM30" s="653"/>
      <c r="AN30" s="653"/>
      <c r="AO30" s="653"/>
      <c r="AP30" s="653"/>
      <c r="AQ30" s="653"/>
      <c r="AR30" s="653"/>
      <c r="AS30" s="653"/>
      <c r="AT30" s="653"/>
      <c r="AU30" s="653"/>
      <c r="AV30" s="653"/>
      <c r="AW30" s="653"/>
      <c r="AX30" s="653"/>
    </row>
    <row r="31" spans="1:50" s="1030" customFormat="1" ht="13.5" customHeight="1">
      <c r="A31" s="155"/>
      <c r="B31" s="156" t="s">
        <v>2246</v>
      </c>
      <c r="C31" s="155"/>
      <c r="D31" s="1089"/>
      <c r="E31" s="1149">
        <f t="shared" ref="E31:E35" si="0">G31+I31</f>
        <v>26142.457865130709</v>
      </c>
      <c r="F31" s="652"/>
      <c r="G31" s="652">
        <f>'1'!AS64</f>
        <v>19078.665521363182</v>
      </c>
      <c r="H31" s="652"/>
      <c r="I31" s="652">
        <f>'1'!AT64</f>
        <v>7063.7923437675272</v>
      </c>
      <c r="J31" s="652"/>
      <c r="K31" s="653"/>
      <c r="L31" s="653"/>
      <c r="M31" s="653"/>
      <c r="N31" s="653"/>
      <c r="O31" s="653"/>
      <c r="P31" s="653"/>
      <c r="Q31" s="653"/>
      <c r="R31" s="653"/>
      <c r="S31" s="653"/>
      <c r="T31" s="653"/>
      <c r="U31" s="653"/>
      <c r="V31" s="653"/>
      <c r="W31" s="653"/>
      <c r="X31" s="653"/>
      <c r="Y31" s="653"/>
      <c r="Z31" s="653"/>
      <c r="AA31" s="653"/>
      <c r="AB31" s="653"/>
      <c r="AC31" s="653"/>
      <c r="AD31" s="653"/>
      <c r="AE31" s="653"/>
      <c r="AF31" s="653"/>
      <c r="AG31" s="653"/>
      <c r="AH31" s="653"/>
      <c r="AI31" s="653"/>
      <c r="AJ31" s="653"/>
      <c r="AK31" s="653"/>
      <c r="AL31" s="653"/>
      <c r="AM31" s="653"/>
      <c r="AN31" s="653"/>
      <c r="AO31" s="653"/>
      <c r="AP31" s="653"/>
      <c r="AQ31" s="653"/>
      <c r="AR31" s="653"/>
      <c r="AS31" s="653"/>
      <c r="AT31" s="653"/>
      <c r="AU31" s="653"/>
      <c r="AV31" s="653"/>
      <c r="AW31" s="653"/>
      <c r="AX31" s="653"/>
    </row>
    <row r="32" spans="1:50" s="1030" customFormat="1" ht="13.5" customHeight="1">
      <c r="A32" s="155"/>
      <c r="B32" s="156" t="s">
        <v>2261</v>
      </c>
      <c r="C32" s="155"/>
      <c r="D32" s="1089"/>
      <c r="E32" s="1149">
        <f t="shared" si="0"/>
        <v>63801.716971936607</v>
      </c>
      <c r="F32" s="652"/>
      <c r="G32" s="652">
        <f>'1'!AS65</f>
        <v>53694.872811156245</v>
      </c>
      <c r="H32" s="652"/>
      <c r="I32" s="652">
        <f>'1'!AT65</f>
        <v>10106.844160780363</v>
      </c>
      <c r="J32" s="652"/>
      <c r="K32" s="653"/>
      <c r="L32" s="653"/>
      <c r="M32" s="653"/>
      <c r="N32" s="653"/>
      <c r="O32" s="653"/>
      <c r="P32" s="653"/>
      <c r="Q32" s="653"/>
      <c r="R32" s="653"/>
      <c r="S32" s="653"/>
      <c r="T32" s="653"/>
      <c r="U32" s="653"/>
      <c r="V32" s="653"/>
      <c r="W32" s="653"/>
      <c r="X32" s="653"/>
      <c r="Y32" s="653"/>
      <c r="Z32" s="653"/>
      <c r="AA32" s="653"/>
      <c r="AB32" s="653"/>
      <c r="AC32" s="653"/>
      <c r="AD32" s="653"/>
      <c r="AE32" s="653"/>
      <c r="AF32" s="653"/>
      <c r="AG32" s="653"/>
      <c r="AH32" s="653"/>
      <c r="AI32" s="653"/>
      <c r="AJ32" s="653"/>
      <c r="AK32" s="653"/>
      <c r="AL32" s="653"/>
      <c r="AM32" s="653"/>
      <c r="AN32" s="653"/>
      <c r="AO32" s="653"/>
      <c r="AP32" s="653"/>
      <c r="AQ32" s="653"/>
      <c r="AR32" s="653"/>
      <c r="AS32" s="653"/>
      <c r="AT32" s="653"/>
      <c r="AU32" s="653"/>
      <c r="AV32" s="653"/>
      <c r="AW32" s="653"/>
      <c r="AX32" s="653"/>
    </row>
    <row r="33" spans="1:50" s="1030" customFormat="1" ht="13.5" customHeight="1">
      <c r="A33" s="155"/>
      <c r="B33" s="156" t="s">
        <v>2520</v>
      </c>
      <c r="C33" s="155"/>
      <c r="D33" s="1089"/>
      <c r="E33" s="1149">
        <f t="shared" si="0"/>
        <v>18728.4443151792</v>
      </c>
      <c r="F33" s="652"/>
      <c r="G33" s="652">
        <f>'1'!AS66</f>
        <v>13436.2155816552</v>
      </c>
      <c r="H33" s="652"/>
      <c r="I33" s="652">
        <f>'1'!AT66</f>
        <v>5292.2287335240017</v>
      </c>
      <c r="J33" s="652"/>
      <c r="K33" s="653"/>
      <c r="L33" s="653"/>
      <c r="M33" s="653"/>
      <c r="N33" s="653"/>
      <c r="O33" s="653"/>
      <c r="P33" s="653"/>
      <c r="Q33" s="653"/>
      <c r="R33" s="653"/>
      <c r="S33" s="653"/>
      <c r="T33" s="653"/>
      <c r="U33" s="653"/>
      <c r="V33" s="653"/>
      <c r="W33" s="653"/>
      <c r="X33" s="653"/>
      <c r="Y33" s="653"/>
      <c r="Z33" s="653"/>
      <c r="AA33" s="653"/>
      <c r="AB33" s="653"/>
      <c r="AC33" s="653"/>
      <c r="AD33" s="653"/>
      <c r="AE33" s="653"/>
      <c r="AF33" s="653"/>
      <c r="AG33" s="653"/>
      <c r="AH33" s="653"/>
      <c r="AI33" s="653"/>
      <c r="AJ33" s="653"/>
      <c r="AK33" s="653"/>
      <c r="AL33" s="653"/>
      <c r="AM33" s="653"/>
      <c r="AN33" s="653"/>
      <c r="AO33" s="653"/>
      <c r="AP33" s="653"/>
      <c r="AQ33" s="653"/>
      <c r="AR33" s="653"/>
      <c r="AS33" s="653"/>
      <c r="AT33" s="653"/>
      <c r="AU33" s="653"/>
      <c r="AV33" s="653"/>
      <c r="AW33" s="653"/>
      <c r="AX33" s="653"/>
    </row>
    <row r="34" spans="1:50" s="1030" customFormat="1" ht="13.5" customHeight="1">
      <c r="A34" s="155"/>
      <c r="B34" s="156" t="s">
        <v>2472</v>
      </c>
      <c r="C34" s="155"/>
      <c r="D34" s="1089"/>
      <c r="E34" s="1149">
        <f t="shared" si="0"/>
        <v>20934.523755242706</v>
      </c>
      <c r="F34" s="652"/>
      <c r="G34" s="652">
        <f>'1'!AS67</f>
        <v>15872.558101875151</v>
      </c>
      <c r="H34" s="652"/>
      <c r="I34" s="652">
        <f>'1'!AT67</f>
        <v>5061.9656533675543</v>
      </c>
      <c r="J34" s="652"/>
      <c r="K34" s="653"/>
      <c r="L34" s="653"/>
      <c r="M34" s="653"/>
      <c r="N34" s="653"/>
      <c r="O34" s="653"/>
      <c r="P34" s="653"/>
      <c r="Q34" s="653"/>
      <c r="R34" s="653"/>
      <c r="S34" s="653"/>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row>
    <row r="35" spans="1:50" s="1030" customFormat="1" ht="13.5" customHeight="1">
      <c r="A35" s="155"/>
      <c r="B35" s="156" t="s">
        <v>2382</v>
      </c>
      <c r="C35" s="155"/>
      <c r="D35" s="1089"/>
      <c r="E35" s="1149">
        <f t="shared" si="0"/>
        <v>42297.927641222072</v>
      </c>
      <c r="F35" s="652"/>
      <c r="G35" s="652">
        <f>'1'!AS68</f>
        <v>34756.500708968626</v>
      </c>
      <c r="H35" s="652"/>
      <c r="I35" s="652">
        <f>'1'!AT68</f>
        <v>7541.4269322534428</v>
      </c>
      <c r="J35" s="652"/>
      <c r="K35" s="653"/>
      <c r="L35" s="653"/>
      <c r="M35" s="653"/>
      <c r="N35" s="653"/>
      <c r="O35" s="653"/>
      <c r="P35" s="653"/>
      <c r="Q35" s="653"/>
      <c r="R35" s="653"/>
      <c r="S35" s="653"/>
      <c r="T35" s="653"/>
      <c r="U35" s="653"/>
      <c r="V35" s="653"/>
      <c r="W35" s="653"/>
      <c r="X35" s="653"/>
      <c r="Y35" s="653"/>
      <c r="Z35" s="653"/>
      <c r="AA35" s="653"/>
      <c r="AB35" s="653"/>
      <c r="AC35" s="653"/>
      <c r="AD35" s="653"/>
      <c r="AE35" s="653"/>
      <c r="AF35" s="653"/>
      <c r="AG35" s="653"/>
      <c r="AH35" s="653"/>
      <c r="AI35" s="653"/>
      <c r="AJ35" s="653"/>
      <c r="AK35" s="653"/>
      <c r="AL35" s="653"/>
      <c r="AM35" s="653"/>
      <c r="AN35" s="653"/>
      <c r="AO35" s="653"/>
      <c r="AP35" s="653"/>
      <c r="AQ35" s="653"/>
      <c r="AR35" s="653"/>
      <c r="AS35" s="653"/>
      <c r="AT35" s="653"/>
      <c r="AU35" s="653"/>
      <c r="AV35" s="653"/>
      <c r="AW35" s="653"/>
      <c r="AX35" s="653"/>
    </row>
    <row r="36" spans="1:50" s="1030" customFormat="1" ht="13.5" customHeight="1">
      <c r="A36" s="3094" t="s">
        <v>380</v>
      </c>
      <c r="B36" s="3094"/>
      <c r="C36" s="3094"/>
      <c r="D36" s="1083"/>
      <c r="E36" s="652"/>
      <c r="F36" s="652"/>
      <c r="G36" s="652"/>
      <c r="H36" s="652"/>
      <c r="I36" s="652"/>
      <c r="J36" s="652"/>
      <c r="K36" s="653"/>
      <c r="L36" s="653"/>
      <c r="M36" s="653"/>
      <c r="N36" s="653"/>
      <c r="O36" s="653"/>
      <c r="P36" s="653"/>
      <c r="Q36" s="653"/>
      <c r="R36" s="653"/>
      <c r="S36" s="653"/>
      <c r="T36" s="653"/>
      <c r="U36" s="653"/>
      <c r="V36" s="653"/>
      <c r="W36" s="653"/>
      <c r="X36" s="653"/>
      <c r="Y36" s="653"/>
      <c r="Z36" s="653"/>
      <c r="AA36" s="653"/>
      <c r="AB36" s="653"/>
      <c r="AC36" s="653"/>
      <c r="AD36" s="653"/>
      <c r="AE36" s="653"/>
      <c r="AF36" s="653"/>
      <c r="AG36" s="653"/>
      <c r="AH36" s="653"/>
      <c r="AI36" s="653"/>
      <c r="AJ36" s="653"/>
      <c r="AK36" s="653"/>
      <c r="AL36" s="653"/>
      <c r="AM36" s="653"/>
      <c r="AN36" s="653"/>
      <c r="AO36" s="653"/>
      <c r="AP36" s="653"/>
      <c r="AQ36" s="653"/>
      <c r="AR36" s="653"/>
      <c r="AS36" s="653"/>
      <c r="AT36" s="653"/>
      <c r="AU36" s="653"/>
      <c r="AV36" s="653"/>
      <c r="AW36" s="653"/>
      <c r="AX36" s="653"/>
    </row>
    <row r="37" spans="1:50" s="1030" customFormat="1" ht="13.5" customHeight="1">
      <c r="A37" s="155"/>
      <c r="B37" s="156" t="s">
        <v>2224</v>
      </c>
      <c r="C37" s="155"/>
      <c r="D37" s="1089"/>
      <c r="E37" s="1149">
        <f t="shared" ref="E37:E46" si="1">G37+I37</f>
        <v>6299.9799139416664</v>
      </c>
      <c r="F37" s="652"/>
      <c r="G37" s="652">
        <f>'1'!AS69</f>
        <v>3596.6479928884232</v>
      </c>
      <c r="H37" s="652"/>
      <c r="I37" s="652">
        <f>'1'!AT69</f>
        <v>2703.3319210532427</v>
      </c>
      <c r="J37" s="652"/>
      <c r="K37" s="653"/>
      <c r="L37" s="653"/>
      <c r="M37" s="653"/>
      <c r="N37" s="653"/>
      <c r="O37" s="653"/>
      <c r="P37" s="653"/>
      <c r="Q37" s="653"/>
      <c r="R37" s="653"/>
      <c r="S37" s="653"/>
      <c r="T37" s="653"/>
      <c r="U37" s="653"/>
      <c r="V37" s="653"/>
      <c r="W37" s="653"/>
      <c r="X37" s="653"/>
      <c r="Y37" s="653"/>
      <c r="Z37" s="653"/>
      <c r="AA37" s="653"/>
      <c r="AB37" s="653"/>
      <c r="AC37" s="653"/>
      <c r="AD37" s="653"/>
      <c r="AE37" s="653"/>
      <c r="AF37" s="653"/>
      <c r="AG37" s="653"/>
      <c r="AH37" s="653"/>
      <c r="AI37" s="653"/>
      <c r="AJ37" s="653"/>
      <c r="AK37" s="653"/>
      <c r="AL37" s="653"/>
      <c r="AM37" s="653"/>
      <c r="AN37" s="653"/>
      <c r="AO37" s="653"/>
      <c r="AP37" s="653"/>
      <c r="AQ37" s="653"/>
      <c r="AR37" s="653"/>
      <c r="AS37" s="653"/>
      <c r="AT37" s="653"/>
      <c r="AU37" s="653"/>
      <c r="AV37" s="653"/>
      <c r="AW37" s="653"/>
      <c r="AX37" s="653"/>
    </row>
    <row r="38" spans="1:50" s="1030" customFormat="1" ht="13.5" customHeight="1">
      <c r="A38" s="155"/>
      <c r="B38" s="156" t="s">
        <v>2473</v>
      </c>
      <c r="C38" s="155"/>
      <c r="D38" s="1089"/>
      <c r="E38" s="1149">
        <f t="shared" si="1"/>
        <v>5450.1188370669097</v>
      </c>
      <c r="F38" s="652"/>
      <c r="G38" s="652">
        <f>'1'!AS70</f>
        <v>3325.1834557860443</v>
      </c>
      <c r="H38" s="652"/>
      <c r="I38" s="652">
        <f>'1'!AT70</f>
        <v>2124.9353812808658</v>
      </c>
      <c r="J38" s="652"/>
      <c r="K38" s="653"/>
      <c r="L38" s="653"/>
      <c r="M38" s="653"/>
      <c r="N38" s="653"/>
      <c r="O38" s="653"/>
      <c r="P38" s="653"/>
      <c r="Q38" s="653"/>
      <c r="R38" s="653"/>
      <c r="S38" s="653"/>
      <c r="T38" s="653"/>
      <c r="U38" s="653"/>
      <c r="V38" s="653"/>
      <c r="W38" s="653"/>
      <c r="X38" s="653"/>
      <c r="Y38" s="653"/>
      <c r="Z38" s="653"/>
      <c r="AA38" s="653"/>
      <c r="AB38" s="653"/>
      <c r="AC38" s="653"/>
      <c r="AD38" s="653"/>
      <c r="AE38" s="653"/>
      <c r="AF38" s="653"/>
      <c r="AG38" s="653"/>
      <c r="AH38" s="653"/>
      <c r="AI38" s="653"/>
      <c r="AJ38" s="653"/>
      <c r="AK38" s="653"/>
      <c r="AL38" s="653"/>
      <c r="AM38" s="653"/>
      <c r="AN38" s="653"/>
      <c r="AO38" s="653"/>
      <c r="AP38" s="653"/>
      <c r="AQ38" s="653"/>
      <c r="AR38" s="653"/>
      <c r="AS38" s="653"/>
      <c r="AT38" s="653"/>
      <c r="AU38" s="653"/>
      <c r="AV38" s="653"/>
      <c r="AW38" s="653"/>
      <c r="AX38" s="653"/>
    </row>
    <row r="39" spans="1:50" s="1030" customFormat="1" ht="13.5" customHeight="1">
      <c r="A39" s="156"/>
      <c r="B39" s="156" t="s">
        <v>2190</v>
      </c>
      <c r="C39" s="156"/>
      <c r="D39" s="1089"/>
      <c r="E39" s="1149">
        <f t="shared" si="1"/>
        <v>11541.164614485913</v>
      </c>
      <c r="F39" s="652"/>
      <c r="G39" s="652">
        <f>'1'!AS71</f>
        <v>7908.0253223732579</v>
      </c>
      <c r="H39" s="652"/>
      <c r="I39" s="652">
        <f>'1'!AT71</f>
        <v>3633.1392921126558</v>
      </c>
      <c r="J39" s="652"/>
      <c r="K39" s="653"/>
      <c r="L39" s="653"/>
      <c r="M39" s="653"/>
      <c r="N39" s="653"/>
      <c r="O39" s="653"/>
      <c r="P39" s="653"/>
      <c r="Q39" s="653"/>
      <c r="R39" s="653"/>
      <c r="S39" s="653"/>
      <c r="T39" s="653"/>
      <c r="U39" s="653"/>
      <c r="V39" s="653"/>
      <c r="W39" s="653"/>
      <c r="X39" s="653"/>
      <c r="Y39" s="653"/>
      <c r="Z39" s="653"/>
      <c r="AA39" s="653"/>
      <c r="AB39" s="653"/>
      <c r="AC39" s="653"/>
      <c r="AD39" s="653"/>
      <c r="AE39" s="653"/>
      <c r="AF39" s="653"/>
      <c r="AG39" s="653"/>
      <c r="AH39" s="653"/>
      <c r="AI39" s="653"/>
      <c r="AJ39" s="653"/>
      <c r="AK39" s="653"/>
      <c r="AL39" s="653"/>
      <c r="AM39" s="653"/>
      <c r="AN39" s="653"/>
      <c r="AO39" s="653"/>
      <c r="AP39" s="653"/>
      <c r="AQ39" s="653"/>
      <c r="AR39" s="653"/>
      <c r="AS39" s="653"/>
      <c r="AT39" s="653"/>
      <c r="AU39" s="653"/>
      <c r="AV39" s="653"/>
      <c r="AW39" s="653"/>
      <c r="AX39" s="653"/>
    </row>
    <row r="40" spans="1:50" s="1030" customFormat="1" ht="13.5" customHeight="1">
      <c r="A40" s="156"/>
      <c r="B40" s="156" t="s">
        <v>2230</v>
      </c>
      <c r="C40" s="156"/>
      <c r="D40" s="1089"/>
      <c r="E40" s="1149">
        <f t="shared" si="1"/>
        <v>18552.521557528467</v>
      </c>
      <c r="F40" s="652"/>
      <c r="G40" s="652">
        <f>'1'!AS72</f>
        <v>12829.215791103237</v>
      </c>
      <c r="H40" s="652"/>
      <c r="I40" s="652">
        <f>'1'!AT72</f>
        <v>5723.3057664252319</v>
      </c>
      <c r="J40" s="652"/>
      <c r="K40" s="653"/>
      <c r="L40" s="653"/>
      <c r="M40" s="653"/>
      <c r="N40" s="653"/>
      <c r="O40" s="653"/>
      <c r="P40" s="653"/>
      <c r="Q40" s="653"/>
      <c r="R40" s="653"/>
      <c r="S40" s="653"/>
      <c r="T40" s="653"/>
      <c r="U40" s="653"/>
      <c r="V40" s="653"/>
      <c r="W40" s="653"/>
      <c r="X40" s="653"/>
      <c r="Y40" s="653"/>
      <c r="Z40" s="653"/>
      <c r="AA40" s="653"/>
      <c r="AB40" s="653"/>
      <c r="AC40" s="653"/>
      <c r="AD40" s="653"/>
      <c r="AE40" s="653"/>
      <c r="AF40" s="653"/>
      <c r="AG40" s="653"/>
      <c r="AH40" s="653"/>
      <c r="AI40" s="653"/>
      <c r="AJ40" s="653"/>
      <c r="AK40" s="653"/>
      <c r="AL40" s="653"/>
      <c r="AM40" s="653"/>
      <c r="AN40" s="653"/>
      <c r="AO40" s="653"/>
      <c r="AP40" s="653"/>
      <c r="AQ40" s="653"/>
      <c r="AR40" s="653"/>
      <c r="AS40" s="653"/>
      <c r="AT40" s="653"/>
      <c r="AU40" s="653"/>
      <c r="AV40" s="653"/>
      <c r="AW40" s="653"/>
      <c r="AX40" s="653"/>
    </row>
    <row r="41" spans="1:50" s="1030" customFormat="1" ht="13.5" customHeight="1">
      <c r="A41" s="156"/>
      <c r="B41" s="156" t="s">
        <v>2283</v>
      </c>
      <c r="C41" s="156"/>
      <c r="D41" s="1089"/>
      <c r="E41" s="1149">
        <f t="shared" si="1"/>
        <v>16572.351220086308</v>
      </c>
      <c r="F41" s="652"/>
      <c r="G41" s="652">
        <f>'1'!AS73</f>
        <v>11663.894016949944</v>
      </c>
      <c r="H41" s="652"/>
      <c r="I41" s="652">
        <f>'1'!AT73</f>
        <v>4908.457203136365</v>
      </c>
      <c r="J41" s="652"/>
      <c r="K41" s="653"/>
      <c r="L41" s="653"/>
      <c r="M41" s="653"/>
      <c r="N41" s="653"/>
      <c r="O41" s="653"/>
      <c r="P41" s="653"/>
      <c r="Q41" s="653"/>
      <c r="R41" s="653"/>
      <c r="S41" s="653"/>
      <c r="T41" s="653"/>
      <c r="U41" s="653"/>
      <c r="V41" s="653"/>
      <c r="W41" s="653"/>
      <c r="X41" s="653"/>
      <c r="Y41" s="653"/>
      <c r="Z41" s="653"/>
      <c r="AA41" s="653"/>
      <c r="AB41" s="653"/>
      <c r="AC41" s="653"/>
      <c r="AD41" s="653"/>
      <c r="AE41" s="653"/>
      <c r="AF41" s="653"/>
      <c r="AG41" s="653"/>
      <c r="AH41" s="653"/>
      <c r="AI41" s="653"/>
      <c r="AJ41" s="653"/>
      <c r="AK41" s="653"/>
      <c r="AL41" s="653"/>
      <c r="AM41" s="653"/>
      <c r="AN41" s="653"/>
      <c r="AO41" s="653"/>
      <c r="AP41" s="653"/>
      <c r="AQ41" s="653"/>
      <c r="AR41" s="653"/>
      <c r="AS41" s="653"/>
      <c r="AT41" s="653"/>
      <c r="AU41" s="653"/>
      <c r="AV41" s="653"/>
      <c r="AW41" s="653"/>
      <c r="AX41" s="653"/>
    </row>
    <row r="42" spans="1:50" s="1030" customFormat="1" ht="13.5" customHeight="1">
      <c r="A42" s="156"/>
      <c r="B42" s="156" t="s">
        <v>2287</v>
      </c>
      <c r="C42" s="156"/>
      <c r="D42" s="1089"/>
      <c r="E42" s="1149">
        <f t="shared" si="1"/>
        <v>35480.994708626531</v>
      </c>
      <c r="F42" s="652"/>
      <c r="G42" s="652">
        <f>'1'!AS74</f>
        <v>26370.374293689383</v>
      </c>
      <c r="H42" s="652"/>
      <c r="I42" s="652">
        <f>'1'!AT74</f>
        <v>9110.6204149371461</v>
      </c>
      <c r="J42" s="652"/>
      <c r="K42" s="653"/>
      <c r="L42" s="653"/>
      <c r="M42" s="653"/>
      <c r="N42" s="653"/>
      <c r="O42" s="653"/>
      <c r="P42" s="653"/>
      <c r="Q42" s="653"/>
      <c r="R42" s="653"/>
      <c r="S42" s="653"/>
      <c r="T42" s="653"/>
      <c r="U42" s="653"/>
      <c r="V42" s="653"/>
      <c r="W42" s="653"/>
      <c r="X42" s="653"/>
      <c r="Y42" s="653"/>
      <c r="Z42" s="653"/>
      <c r="AA42" s="653"/>
      <c r="AB42" s="653"/>
      <c r="AC42" s="653"/>
      <c r="AD42" s="653"/>
      <c r="AE42" s="653"/>
      <c r="AF42" s="653"/>
      <c r="AG42" s="653"/>
      <c r="AH42" s="653"/>
      <c r="AI42" s="653"/>
      <c r="AJ42" s="653"/>
      <c r="AK42" s="653"/>
      <c r="AL42" s="653"/>
      <c r="AM42" s="653"/>
      <c r="AN42" s="653"/>
      <c r="AO42" s="653"/>
      <c r="AP42" s="653"/>
      <c r="AQ42" s="653"/>
      <c r="AR42" s="653"/>
      <c r="AS42" s="653"/>
      <c r="AT42" s="653"/>
      <c r="AU42" s="653"/>
      <c r="AV42" s="653"/>
      <c r="AW42" s="653"/>
      <c r="AX42" s="653"/>
    </row>
    <row r="43" spans="1:50" s="1030" customFormat="1" ht="13.5" customHeight="1">
      <c r="A43" s="156"/>
      <c r="B43" s="156" t="s">
        <v>2235</v>
      </c>
      <c r="C43" s="156"/>
      <c r="D43" s="1089"/>
      <c r="E43" s="1149">
        <f t="shared" si="1"/>
        <v>21167.326715835301</v>
      </c>
      <c r="F43" s="652"/>
      <c r="G43" s="652">
        <f>'1'!AS75</f>
        <v>17864.328649339568</v>
      </c>
      <c r="H43" s="652"/>
      <c r="I43" s="652">
        <f>'1'!AT75</f>
        <v>3302.998066495732</v>
      </c>
      <c r="J43" s="652"/>
      <c r="K43" s="653"/>
      <c r="L43" s="653"/>
      <c r="M43" s="653"/>
      <c r="N43" s="653"/>
      <c r="O43" s="653"/>
      <c r="P43" s="653"/>
      <c r="Q43" s="653"/>
      <c r="R43" s="653"/>
      <c r="S43" s="653"/>
      <c r="T43" s="653"/>
      <c r="U43" s="653"/>
      <c r="V43" s="653"/>
      <c r="W43" s="653"/>
      <c r="X43" s="653"/>
      <c r="Y43" s="653"/>
      <c r="Z43" s="653"/>
      <c r="AA43" s="653"/>
      <c r="AB43" s="653"/>
      <c r="AC43" s="653"/>
      <c r="AD43" s="653"/>
      <c r="AE43" s="653"/>
      <c r="AF43" s="653"/>
      <c r="AG43" s="653"/>
      <c r="AH43" s="653"/>
      <c r="AI43" s="653"/>
      <c r="AJ43" s="653"/>
      <c r="AK43" s="653"/>
      <c r="AL43" s="653"/>
      <c r="AM43" s="653"/>
      <c r="AN43" s="653"/>
      <c r="AO43" s="653"/>
      <c r="AP43" s="653"/>
      <c r="AQ43" s="653"/>
      <c r="AR43" s="653"/>
      <c r="AS43" s="653"/>
      <c r="AT43" s="653"/>
      <c r="AU43" s="653"/>
      <c r="AV43" s="653"/>
      <c r="AW43" s="653"/>
      <c r="AX43" s="653"/>
    </row>
    <row r="44" spans="1:50" s="1030" customFormat="1" ht="13.5" customHeight="1">
      <c r="A44" s="156"/>
      <c r="B44" s="156" t="s">
        <v>2522</v>
      </c>
      <c r="C44" s="156"/>
      <c r="D44" s="1089"/>
      <c r="E44" s="1149">
        <f t="shared" si="1"/>
        <v>23383.52987445124</v>
      </c>
      <c r="F44" s="652"/>
      <c r="G44" s="652">
        <f>'1'!AS76</f>
        <v>19517.841101908783</v>
      </c>
      <c r="H44" s="652"/>
      <c r="I44" s="652">
        <f>'1'!AT76</f>
        <v>3865.6887725424576</v>
      </c>
      <c r="J44" s="652"/>
      <c r="K44" s="653"/>
      <c r="L44" s="653"/>
      <c r="M44" s="653"/>
      <c r="N44" s="653"/>
      <c r="O44" s="653"/>
      <c r="P44" s="653"/>
      <c r="Q44" s="653"/>
      <c r="R44" s="653"/>
      <c r="S44" s="653"/>
      <c r="T44" s="653"/>
      <c r="U44" s="653"/>
      <c r="V44" s="653"/>
      <c r="W44" s="653"/>
      <c r="X44" s="653"/>
      <c r="Y44" s="653"/>
      <c r="Z44" s="653"/>
      <c r="AA44" s="653"/>
      <c r="AB44" s="653"/>
      <c r="AC44" s="653"/>
      <c r="AD44" s="653"/>
      <c r="AE44" s="653"/>
      <c r="AF44" s="653"/>
      <c r="AG44" s="653"/>
      <c r="AH44" s="653"/>
      <c r="AI44" s="653"/>
      <c r="AJ44" s="653"/>
      <c r="AK44" s="653"/>
      <c r="AL44" s="653"/>
      <c r="AM44" s="653"/>
      <c r="AN44" s="653"/>
      <c r="AO44" s="653"/>
      <c r="AP44" s="653"/>
      <c r="AQ44" s="653"/>
      <c r="AR44" s="653"/>
      <c r="AS44" s="653"/>
      <c r="AT44" s="653"/>
      <c r="AU44" s="653"/>
      <c r="AV44" s="653"/>
      <c r="AW44" s="653"/>
      <c r="AX44" s="653"/>
    </row>
    <row r="45" spans="1:50" s="1030" customFormat="1" ht="13.5" customHeight="1">
      <c r="A45" s="156"/>
      <c r="B45" s="156" t="s">
        <v>2254</v>
      </c>
      <c r="C45" s="156"/>
      <c r="D45" s="1089"/>
      <c r="E45" s="1149">
        <f t="shared" si="1"/>
        <v>44520.670797401588</v>
      </c>
      <c r="F45" s="652"/>
      <c r="G45" s="652">
        <f>'1'!AS77</f>
        <v>37954.17172347322</v>
      </c>
      <c r="H45" s="652"/>
      <c r="I45" s="652">
        <f>'1'!AT77</f>
        <v>6566.4990739283712</v>
      </c>
      <c r="J45" s="652"/>
      <c r="K45" s="653"/>
      <c r="L45" s="653"/>
      <c r="M45" s="653"/>
      <c r="N45" s="653"/>
      <c r="O45" s="653"/>
      <c r="P45" s="653"/>
      <c r="Q45" s="653"/>
      <c r="R45" s="653"/>
      <c r="S45" s="653"/>
      <c r="T45" s="653"/>
      <c r="U45" s="653"/>
      <c r="V45" s="653"/>
      <c r="W45" s="653"/>
      <c r="X45" s="653"/>
      <c r="Y45" s="653"/>
      <c r="Z45" s="653"/>
      <c r="AA45" s="653"/>
      <c r="AB45" s="653"/>
      <c r="AC45" s="653"/>
      <c r="AD45" s="653"/>
      <c r="AE45" s="653"/>
      <c r="AF45" s="653"/>
      <c r="AG45" s="653"/>
      <c r="AH45" s="653"/>
      <c r="AI45" s="653"/>
      <c r="AJ45" s="653"/>
      <c r="AK45" s="653"/>
      <c r="AL45" s="653"/>
      <c r="AM45" s="653"/>
      <c r="AN45" s="653"/>
      <c r="AO45" s="653"/>
      <c r="AP45" s="653"/>
      <c r="AQ45" s="653"/>
      <c r="AR45" s="653"/>
      <c r="AS45" s="653"/>
      <c r="AT45" s="653"/>
      <c r="AU45" s="653"/>
      <c r="AV45" s="653"/>
      <c r="AW45" s="653"/>
      <c r="AX45" s="653"/>
    </row>
    <row r="46" spans="1:50" s="1030" customFormat="1" ht="13.5" customHeight="1">
      <c r="A46" s="156"/>
      <c r="B46" s="156" t="s">
        <v>2252</v>
      </c>
      <c r="C46" s="156"/>
      <c r="D46" s="1089"/>
      <c r="E46" s="1149">
        <f t="shared" si="1"/>
        <v>35128.240153616658</v>
      </c>
      <c r="F46" s="652"/>
      <c r="G46" s="652">
        <f>'1'!AS78</f>
        <v>29365.637307369743</v>
      </c>
      <c r="H46" s="652"/>
      <c r="I46" s="652">
        <f>'1'!AT78</f>
        <v>5762.6028462469121</v>
      </c>
      <c r="J46" s="652"/>
      <c r="K46" s="653"/>
      <c r="L46" s="653"/>
      <c r="M46" s="653"/>
      <c r="N46" s="653"/>
      <c r="O46" s="653"/>
      <c r="P46" s="653"/>
      <c r="Q46" s="653"/>
      <c r="R46" s="653"/>
      <c r="S46" s="653"/>
      <c r="T46" s="653"/>
      <c r="U46" s="653"/>
      <c r="V46" s="653"/>
      <c r="W46" s="653"/>
      <c r="X46" s="653"/>
      <c r="Y46" s="653"/>
      <c r="Z46" s="653"/>
      <c r="AA46" s="653"/>
      <c r="AB46" s="653"/>
      <c r="AC46" s="653"/>
      <c r="AD46" s="653"/>
      <c r="AE46" s="653"/>
      <c r="AF46" s="653"/>
      <c r="AG46" s="653"/>
      <c r="AH46" s="653"/>
      <c r="AI46" s="653"/>
      <c r="AJ46" s="653"/>
      <c r="AK46" s="653"/>
      <c r="AL46" s="653"/>
      <c r="AM46" s="653"/>
      <c r="AN46" s="653"/>
      <c r="AO46" s="653"/>
      <c r="AP46" s="653"/>
      <c r="AQ46" s="653"/>
      <c r="AR46" s="653"/>
      <c r="AS46" s="653"/>
      <c r="AT46" s="653"/>
      <c r="AU46" s="653"/>
      <c r="AV46" s="653"/>
      <c r="AW46" s="653"/>
      <c r="AX46" s="653"/>
    </row>
    <row r="47" spans="1:50" s="1030" customFormat="1" ht="13.5" customHeight="1">
      <c r="A47" s="3094" t="s">
        <v>355</v>
      </c>
      <c r="B47" s="3094"/>
      <c r="C47" s="3094"/>
      <c r="D47" s="1089"/>
      <c r="E47" s="652"/>
      <c r="F47" s="652"/>
      <c r="G47" s="652"/>
      <c r="H47" s="652"/>
      <c r="I47" s="652"/>
      <c r="J47" s="652"/>
      <c r="K47" s="653"/>
      <c r="L47" s="653"/>
      <c r="M47" s="653"/>
      <c r="N47" s="653"/>
      <c r="O47" s="653"/>
      <c r="P47" s="653"/>
      <c r="Q47" s="653"/>
      <c r="R47" s="653"/>
      <c r="S47" s="653"/>
      <c r="T47" s="653"/>
      <c r="U47" s="653"/>
      <c r="V47" s="653"/>
      <c r="W47" s="653"/>
      <c r="X47" s="653"/>
      <c r="Y47" s="653"/>
      <c r="Z47" s="653"/>
      <c r="AA47" s="653"/>
      <c r="AB47" s="653"/>
      <c r="AC47" s="653"/>
      <c r="AD47" s="653"/>
      <c r="AE47" s="653"/>
      <c r="AF47" s="653"/>
      <c r="AG47" s="653"/>
      <c r="AH47" s="653"/>
      <c r="AI47" s="653"/>
      <c r="AJ47" s="653"/>
      <c r="AK47" s="653"/>
      <c r="AL47" s="653"/>
      <c r="AM47" s="653"/>
      <c r="AN47" s="653"/>
      <c r="AO47" s="653"/>
      <c r="AP47" s="653"/>
      <c r="AQ47" s="653"/>
      <c r="AR47" s="653"/>
      <c r="AS47" s="653"/>
      <c r="AT47" s="653"/>
      <c r="AU47" s="653"/>
      <c r="AV47" s="653"/>
      <c r="AW47" s="653"/>
      <c r="AX47" s="653"/>
    </row>
    <row r="48" spans="1:50" s="1030" customFormat="1" ht="13.5" customHeight="1">
      <c r="A48" s="156"/>
      <c r="B48" s="156" t="s">
        <v>2188</v>
      </c>
      <c r="C48" s="156"/>
      <c r="D48" s="1089"/>
      <c r="E48" s="1149">
        <f t="shared" ref="E48:E57" si="2">G48+I48</f>
        <v>5680.3743428715279</v>
      </c>
      <c r="F48" s="652"/>
      <c r="G48" s="652">
        <f>'1'!AS79</f>
        <v>3092.4834982404295</v>
      </c>
      <c r="H48" s="652"/>
      <c r="I48" s="652">
        <f>'1'!AT79</f>
        <v>2587.8908446310988</v>
      </c>
      <c r="J48" s="652"/>
      <c r="K48" s="653"/>
      <c r="L48" s="653"/>
      <c r="M48" s="653"/>
      <c r="N48" s="653"/>
      <c r="O48" s="653"/>
      <c r="P48" s="653"/>
      <c r="Q48" s="653"/>
      <c r="R48" s="653"/>
      <c r="S48" s="653"/>
      <c r="T48" s="653"/>
      <c r="U48" s="653"/>
      <c r="V48" s="653"/>
      <c r="W48" s="653"/>
      <c r="X48" s="653"/>
      <c r="Y48" s="653"/>
      <c r="Z48" s="653"/>
      <c r="AA48" s="653"/>
      <c r="AB48" s="653"/>
      <c r="AC48" s="653"/>
      <c r="AD48" s="653"/>
      <c r="AE48" s="653"/>
      <c r="AF48" s="653"/>
      <c r="AG48" s="653"/>
      <c r="AH48" s="653"/>
      <c r="AI48" s="653"/>
      <c r="AJ48" s="653"/>
      <c r="AK48" s="653"/>
      <c r="AL48" s="653"/>
      <c r="AM48" s="653"/>
      <c r="AN48" s="653"/>
      <c r="AO48" s="653"/>
      <c r="AP48" s="653"/>
      <c r="AQ48" s="653"/>
      <c r="AR48" s="653"/>
      <c r="AS48" s="653"/>
      <c r="AT48" s="653"/>
      <c r="AU48" s="653"/>
      <c r="AV48" s="653"/>
      <c r="AW48" s="653"/>
      <c r="AX48" s="653"/>
    </row>
    <row r="49" spans="1:50" s="1030" customFormat="1" ht="13.5" customHeight="1">
      <c r="A49" s="156"/>
      <c r="B49" s="156" t="s">
        <v>2189</v>
      </c>
      <c r="C49" s="156"/>
      <c r="D49" s="1089"/>
      <c r="E49" s="1149">
        <f t="shared" si="2"/>
        <v>5017.1253370809018</v>
      </c>
      <c r="F49" s="652"/>
      <c r="G49" s="652">
        <f>'1'!AS80</f>
        <v>2985.2296801911812</v>
      </c>
      <c r="H49" s="652"/>
      <c r="I49" s="652">
        <f>'1'!AT80</f>
        <v>2031.8956568897204</v>
      </c>
      <c r="J49" s="652"/>
      <c r="K49" s="653"/>
      <c r="L49" s="653"/>
      <c r="M49" s="653"/>
      <c r="N49" s="653"/>
      <c r="O49" s="653"/>
      <c r="P49" s="653"/>
      <c r="Q49" s="653"/>
      <c r="R49" s="653"/>
      <c r="S49" s="653"/>
      <c r="T49" s="653"/>
      <c r="U49" s="653"/>
      <c r="V49" s="653"/>
      <c r="W49" s="653"/>
      <c r="X49" s="653"/>
      <c r="Y49" s="653"/>
      <c r="Z49" s="653"/>
      <c r="AA49" s="653"/>
      <c r="AB49" s="653"/>
      <c r="AC49" s="653"/>
      <c r="AD49" s="653"/>
      <c r="AE49" s="653"/>
      <c r="AF49" s="653"/>
      <c r="AG49" s="653"/>
      <c r="AH49" s="653"/>
      <c r="AI49" s="653"/>
      <c r="AJ49" s="653"/>
      <c r="AK49" s="653"/>
      <c r="AL49" s="653"/>
      <c r="AM49" s="653"/>
      <c r="AN49" s="653"/>
      <c r="AO49" s="653"/>
      <c r="AP49" s="653"/>
      <c r="AQ49" s="653"/>
      <c r="AR49" s="653"/>
      <c r="AS49" s="653"/>
      <c r="AT49" s="653"/>
      <c r="AU49" s="653"/>
      <c r="AV49" s="653"/>
      <c r="AW49" s="653"/>
      <c r="AX49" s="653"/>
    </row>
    <row r="50" spans="1:50" s="1030" customFormat="1" ht="13.5" customHeight="1">
      <c r="A50" s="156"/>
      <c r="B50" s="156" t="s">
        <v>2249</v>
      </c>
      <c r="C50" s="156"/>
      <c r="D50" s="1089"/>
      <c r="E50" s="1149">
        <f t="shared" si="2"/>
        <v>11635.176086308395</v>
      </c>
      <c r="F50" s="652"/>
      <c r="G50" s="652">
        <f>'1'!AS81</f>
        <v>7924.0079377859111</v>
      </c>
      <c r="H50" s="652"/>
      <c r="I50" s="652">
        <f>'1'!AT81</f>
        <v>3711.1681485224835</v>
      </c>
      <c r="J50" s="652"/>
      <c r="K50" s="653"/>
      <c r="L50" s="653"/>
      <c r="M50" s="653"/>
      <c r="N50" s="653"/>
      <c r="O50" s="653"/>
      <c r="P50" s="653"/>
      <c r="Q50" s="653"/>
      <c r="R50" s="653"/>
      <c r="S50" s="653"/>
      <c r="T50" s="653"/>
      <c r="U50" s="653"/>
      <c r="V50" s="653"/>
      <c r="W50" s="653"/>
      <c r="X50" s="653"/>
      <c r="Y50" s="653"/>
      <c r="Z50" s="653"/>
      <c r="AA50" s="653"/>
      <c r="AB50" s="653"/>
      <c r="AC50" s="653"/>
      <c r="AD50" s="653"/>
      <c r="AE50" s="653"/>
      <c r="AF50" s="653"/>
      <c r="AG50" s="653"/>
      <c r="AH50" s="653"/>
      <c r="AI50" s="653"/>
      <c r="AJ50" s="653"/>
      <c r="AK50" s="653"/>
      <c r="AL50" s="653"/>
      <c r="AM50" s="653"/>
      <c r="AN50" s="653"/>
      <c r="AO50" s="653"/>
      <c r="AP50" s="653"/>
      <c r="AQ50" s="653"/>
      <c r="AR50" s="653"/>
      <c r="AS50" s="653"/>
      <c r="AT50" s="653"/>
      <c r="AU50" s="653"/>
      <c r="AV50" s="653"/>
      <c r="AW50" s="653"/>
      <c r="AX50" s="653"/>
    </row>
    <row r="51" spans="1:50" s="1030" customFormat="1" ht="13.5" customHeight="1">
      <c r="A51" s="155"/>
      <c r="B51" s="156" t="s">
        <v>2478</v>
      </c>
      <c r="C51" s="155"/>
      <c r="D51" s="1089"/>
      <c r="E51" s="1149">
        <f t="shared" si="2"/>
        <v>17586.875181486754</v>
      </c>
      <c r="F51" s="652"/>
      <c r="G51" s="652">
        <f>'1'!AS82</f>
        <v>11906.853092185424</v>
      </c>
      <c r="H51" s="652"/>
      <c r="I51" s="652">
        <f>'1'!AT82</f>
        <v>5680.0220893013311</v>
      </c>
      <c r="J51" s="652"/>
      <c r="K51" s="653"/>
      <c r="L51" s="653"/>
      <c r="M51" s="653"/>
      <c r="N51" s="653"/>
      <c r="O51" s="653"/>
      <c r="P51" s="653"/>
      <c r="Q51" s="653"/>
      <c r="R51" s="653"/>
      <c r="S51" s="653"/>
      <c r="T51" s="653"/>
      <c r="U51" s="653"/>
      <c r="V51" s="653"/>
      <c r="W51" s="653"/>
      <c r="X51" s="653"/>
      <c r="Y51" s="653"/>
      <c r="Z51" s="653"/>
      <c r="AA51" s="653"/>
      <c r="AB51" s="653"/>
      <c r="AC51" s="653"/>
      <c r="AD51" s="653"/>
      <c r="AE51" s="653"/>
      <c r="AF51" s="653"/>
      <c r="AG51" s="653"/>
      <c r="AH51" s="653"/>
      <c r="AI51" s="653"/>
      <c r="AJ51" s="653"/>
      <c r="AK51" s="653"/>
      <c r="AL51" s="653"/>
      <c r="AM51" s="653"/>
      <c r="AN51" s="653"/>
      <c r="AO51" s="653"/>
      <c r="AP51" s="653"/>
      <c r="AQ51" s="653"/>
      <c r="AR51" s="653"/>
      <c r="AS51" s="653"/>
      <c r="AT51" s="653"/>
      <c r="AU51" s="653"/>
      <c r="AV51" s="653"/>
      <c r="AW51" s="653"/>
      <c r="AX51" s="653"/>
    </row>
    <row r="52" spans="1:50" s="1030" customFormat="1" ht="13.5" customHeight="1">
      <c r="A52" s="155"/>
      <c r="B52" s="156" t="s">
        <v>2283</v>
      </c>
      <c r="C52" s="155"/>
      <c r="D52" s="1089"/>
      <c r="E52" s="1149">
        <f t="shared" si="2"/>
        <v>17016.904858492009</v>
      </c>
      <c r="F52" s="652"/>
      <c r="G52" s="652">
        <f>'1'!AS83</f>
        <v>12105.359446546228</v>
      </c>
      <c r="H52" s="652"/>
      <c r="I52" s="652">
        <f>'1'!AT83</f>
        <v>4911.5454119457818</v>
      </c>
      <c r="J52" s="652"/>
      <c r="K52" s="653"/>
      <c r="L52" s="653"/>
      <c r="M52" s="653"/>
      <c r="N52" s="653"/>
      <c r="O52" s="653"/>
      <c r="P52" s="653"/>
      <c r="Q52" s="653"/>
      <c r="R52" s="653"/>
      <c r="S52" s="653"/>
      <c r="T52" s="653"/>
      <c r="U52" s="653"/>
      <c r="V52" s="653"/>
      <c r="W52" s="653"/>
      <c r="X52" s="653"/>
      <c r="Y52" s="653"/>
      <c r="Z52" s="653"/>
      <c r="AA52" s="653"/>
      <c r="AB52" s="653"/>
      <c r="AC52" s="653"/>
      <c r="AD52" s="653"/>
      <c r="AE52" s="653"/>
      <c r="AF52" s="653"/>
      <c r="AG52" s="653"/>
      <c r="AH52" s="653"/>
      <c r="AI52" s="653"/>
      <c r="AJ52" s="653"/>
      <c r="AK52" s="653"/>
      <c r="AL52" s="653"/>
      <c r="AM52" s="653"/>
      <c r="AN52" s="653"/>
      <c r="AO52" s="653"/>
      <c r="AP52" s="653"/>
      <c r="AQ52" s="653"/>
      <c r="AR52" s="653"/>
      <c r="AS52" s="653"/>
      <c r="AT52" s="653"/>
      <c r="AU52" s="653"/>
      <c r="AV52" s="653"/>
      <c r="AW52" s="653"/>
      <c r="AX52" s="653"/>
    </row>
    <row r="53" spans="1:50" s="1030" customFormat="1" ht="13.5" customHeight="1">
      <c r="A53" s="155"/>
      <c r="B53" s="156" t="s">
        <v>2287</v>
      </c>
      <c r="C53" s="155"/>
      <c r="D53" s="1089"/>
      <c r="E53" s="1149">
        <f t="shared" si="2"/>
        <v>35567.082731756309</v>
      </c>
      <c r="F53" s="652"/>
      <c r="G53" s="652">
        <f>'1'!AS84</f>
        <v>26712.102528963605</v>
      </c>
      <c r="H53" s="652"/>
      <c r="I53" s="652">
        <f>'1'!AT84</f>
        <v>8854.9802027926999</v>
      </c>
      <c r="J53" s="652"/>
      <c r="K53" s="653"/>
      <c r="L53" s="653"/>
      <c r="M53" s="653"/>
      <c r="N53" s="653"/>
      <c r="O53" s="653"/>
      <c r="P53" s="653"/>
      <c r="Q53" s="653"/>
      <c r="R53" s="653"/>
      <c r="S53" s="653"/>
      <c r="T53" s="653"/>
      <c r="U53" s="653"/>
      <c r="V53" s="653"/>
      <c r="W53" s="653"/>
      <c r="X53" s="653"/>
      <c r="Y53" s="653"/>
      <c r="Z53" s="653"/>
      <c r="AA53" s="653"/>
      <c r="AB53" s="653"/>
      <c r="AC53" s="653"/>
      <c r="AD53" s="653"/>
      <c r="AE53" s="653"/>
      <c r="AF53" s="653"/>
      <c r="AG53" s="653"/>
      <c r="AH53" s="653"/>
      <c r="AI53" s="653"/>
      <c r="AJ53" s="653"/>
      <c r="AK53" s="653"/>
      <c r="AL53" s="653"/>
      <c r="AM53" s="653"/>
      <c r="AN53" s="653"/>
      <c r="AO53" s="653"/>
      <c r="AP53" s="653"/>
      <c r="AQ53" s="653"/>
      <c r="AR53" s="653"/>
      <c r="AS53" s="653"/>
      <c r="AT53" s="653"/>
      <c r="AU53" s="653"/>
      <c r="AV53" s="653"/>
      <c r="AW53" s="653"/>
      <c r="AX53" s="653"/>
    </row>
    <row r="54" spans="1:50" s="1030" customFormat="1" ht="13.5" customHeight="1">
      <c r="A54" s="155"/>
      <c r="B54" s="156" t="s">
        <v>2235</v>
      </c>
      <c r="C54" s="155"/>
      <c r="D54" s="1089"/>
      <c r="E54" s="1149">
        <f t="shared" si="2"/>
        <v>22259.189410091451</v>
      </c>
      <c r="F54" s="652"/>
      <c r="G54" s="652">
        <f>'1'!AS85</f>
        <v>18547.066532962963</v>
      </c>
      <c r="H54" s="652"/>
      <c r="I54" s="652">
        <f>'1'!AT85</f>
        <v>3712.1228771284877</v>
      </c>
      <c r="J54" s="652"/>
      <c r="K54" s="653"/>
      <c r="L54" s="653"/>
      <c r="M54" s="653"/>
      <c r="N54" s="653"/>
      <c r="O54" s="653"/>
      <c r="P54" s="653"/>
      <c r="Q54" s="653"/>
      <c r="R54" s="653"/>
      <c r="S54" s="653"/>
      <c r="T54" s="653"/>
      <c r="U54" s="653"/>
      <c r="V54" s="653"/>
      <c r="W54" s="653"/>
      <c r="X54" s="653"/>
      <c r="Y54" s="653"/>
      <c r="Z54" s="653"/>
      <c r="AA54" s="653"/>
      <c r="AB54" s="653"/>
      <c r="AC54" s="653"/>
      <c r="AD54" s="653"/>
      <c r="AE54" s="653"/>
      <c r="AF54" s="653"/>
      <c r="AG54" s="653"/>
      <c r="AH54" s="653"/>
      <c r="AI54" s="653"/>
      <c r="AJ54" s="653"/>
      <c r="AK54" s="653"/>
      <c r="AL54" s="653"/>
      <c r="AM54" s="653"/>
      <c r="AN54" s="653"/>
      <c r="AO54" s="653"/>
      <c r="AP54" s="653"/>
      <c r="AQ54" s="653"/>
      <c r="AR54" s="653"/>
      <c r="AS54" s="653"/>
      <c r="AT54" s="653"/>
      <c r="AU54" s="653"/>
      <c r="AV54" s="653"/>
      <c r="AW54" s="653"/>
      <c r="AX54" s="653"/>
    </row>
    <row r="55" spans="1:50" s="1030" customFormat="1" ht="13.5" customHeight="1">
      <c r="A55" s="155"/>
      <c r="B55" s="156" t="s">
        <v>2250</v>
      </c>
      <c r="C55" s="155"/>
      <c r="D55" s="1089"/>
      <c r="E55" s="1149">
        <f t="shared" si="2"/>
        <v>23117.03523109981</v>
      </c>
      <c r="F55" s="652"/>
      <c r="G55" s="652">
        <f>'1'!AS86</f>
        <v>19298.885885330645</v>
      </c>
      <c r="H55" s="652"/>
      <c r="I55" s="652">
        <f>'1'!AT86</f>
        <v>3818.1493457691636</v>
      </c>
      <c r="J55" s="652"/>
      <c r="K55" s="653"/>
      <c r="L55" s="653"/>
      <c r="M55" s="653"/>
      <c r="N55" s="653"/>
      <c r="O55" s="653"/>
      <c r="P55" s="653"/>
      <c r="Q55" s="653"/>
      <c r="R55" s="653"/>
      <c r="S55" s="653"/>
      <c r="T55" s="653"/>
      <c r="U55" s="653"/>
      <c r="V55" s="653"/>
      <c r="W55" s="653"/>
      <c r="X55" s="653"/>
      <c r="Y55" s="653"/>
      <c r="Z55" s="653"/>
      <c r="AA55" s="653"/>
      <c r="AB55" s="653"/>
      <c r="AC55" s="653"/>
      <c r="AD55" s="653"/>
      <c r="AE55" s="653"/>
      <c r="AF55" s="653"/>
      <c r="AG55" s="653"/>
      <c r="AH55" s="653"/>
      <c r="AI55" s="653"/>
      <c r="AJ55" s="653"/>
      <c r="AK55" s="653"/>
      <c r="AL55" s="653"/>
      <c r="AM55" s="653"/>
      <c r="AN55" s="653"/>
      <c r="AO55" s="653"/>
      <c r="AP55" s="653"/>
      <c r="AQ55" s="653"/>
      <c r="AR55" s="653"/>
      <c r="AS55" s="653"/>
      <c r="AT55" s="653"/>
      <c r="AU55" s="653"/>
      <c r="AV55" s="653"/>
      <c r="AW55" s="653"/>
      <c r="AX55" s="653"/>
    </row>
    <row r="56" spans="1:50" s="1030" customFormat="1" ht="13.5" customHeight="1">
      <c r="A56" s="155"/>
      <c r="B56" s="156" t="s">
        <v>2196</v>
      </c>
      <c r="C56" s="155"/>
      <c r="D56" s="1089"/>
      <c r="E56" s="1149">
        <f t="shared" si="2"/>
        <v>45490.723640236771</v>
      </c>
      <c r="F56" s="652"/>
      <c r="G56" s="652">
        <f>'1'!AS87</f>
        <v>38486.563356305473</v>
      </c>
      <c r="H56" s="652"/>
      <c r="I56" s="652">
        <f>'1'!AT87</f>
        <v>7004.1602839313009</v>
      </c>
      <c r="J56" s="652"/>
      <c r="K56" s="653"/>
      <c r="L56" s="653"/>
      <c r="M56" s="653"/>
      <c r="N56" s="653"/>
      <c r="O56" s="653"/>
      <c r="P56" s="653"/>
      <c r="Q56" s="653"/>
      <c r="R56" s="653"/>
      <c r="S56" s="653"/>
      <c r="T56" s="653"/>
      <c r="U56" s="653"/>
      <c r="V56" s="653"/>
      <c r="W56" s="653"/>
      <c r="X56" s="653"/>
      <c r="Y56" s="653"/>
      <c r="Z56" s="653"/>
      <c r="AA56" s="653"/>
      <c r="AB56" s="653"/>
      <c r="AC56" s="653"/>
      <c r="AD56" s="653"/>
      <c r="AE56" s="653"/>
      <c r="AF56" s="653"/>
      <c r="AG56" s="653"/>
      <c r="AH56" s="653"/>
      <c r="AI56" s="653"/>
      <c r="AJ56" s="653"/>
      <c r="AK56" s="653"/>
      <c r="AL56" s="653"/>
      <c r="AM56" s="653"/>
      <c r="AN56" s="653"/>
      <c r="AO56" s="653"/>
      <c r="AP56" s="653"/>
      <c r="AQ56" s="653"/>
      <c r="AR56" s="653"/>
      <c r="AS56" s="653"/>
      <c r="AT56" s="653"/>
      <c r="AU56" s="653"/>
      <c r="AV56" s="653"/>
      <c r="AW56" s="653"/>
      <c r="AX56" s="653"/>
    </row>
    <row r="57" spans="1:50" s="1030" customFormat="1" ht="13.5" customHeight="1">
      <c r="A57" s="155"/>
      <c r="B57" s="156" t="s">
        <v>2197</v>
      </c>
      <c r="C57" s="155"/>
      <c r="D57" s="1089"/>
      <c r="E57" s="1149">
        <f t="shared" si="2"/>
        <v>34726.411573616657</v>
      </c>
      <c r="F57" s="652"/>
      <c r="G57" s="652">
        <f>'1'!AS88</f>
        <v>29336.767696369741</v>
      </c>
      <c r="H57" s="652"/>
      <c r="I57" s="652">
        <f>'1'!AT88</f>
        <v>5389.6438772469128</v>
      </c>
      <c r="J57" s="652"/>
      <c r="K57" s="653"/>
      <c r="L57" s="653"/>
      <c r="M57" s="653"/>
      <c r="N57" s="653"/>
      <c r="O57" s="653"/>
      <c r="P57" s="653"/>
      <c r="Q57" s="653"/>
      <c r="R57" s="653"/>
      <c r="S57" s="653"/>
      <c r="T57" s="653"/>
      <c r="U57" s="653"/>
      <c r="V57" s="653"/>
      <c r="W57" s="653"/>
      <c r="X57" s="653"/>
      <c r="Y57" s="653"/>
      <c r="Z57" s="653"/>
      <c r="AA57" s="653"/>
      <c r="AB57" s="653"/>
      <c r="AC57" s="653"/>
      <c r="AD57" s="653"/>
      <c r="AE57" s="653"/>
      <c r="AF57" s="653"/>
      <c r="AG57" s="653"/>
      <c r="AH57" s="653"/>
      <c r="AI57" s="653"/>
      <c r="AJ57" s="653"/>
      <c r="AK57" s="653"/>
      <c r="AL57" s="653"/>
      <c r="AM57" s="653"/>
      <c r="AN57" s="653"/>
      <c r="AO57" s="653"/>
      <c r="AP57" s="653"/>
      <c r="AQ57" s="653"/>
      <c r="AR57" s="653"/>
      <c r="AS57" s="653"/>
      <c r="AT57" s="653"/>
      <c r="AU57" s="653"/>
      <c r="AV57" s="653"/>
      <c r="AW57" s="653"/>
      <c r="AX57" s="653"/>
    </row>
    <row r="58" spans="1:50" s="1030" customFormat="1" ht="13.5" customHeight="1">
      <c r="A58" s="3094" t="s">
        <v>356</v>
      </c>
      <c r="B58" s="3094"/>
      <c r="C58" s="3094"/>
      <c r="D58" s="1083"/>
      <c r="E58" s="652"/>
      <c r="F58" s="652"/>
      <c r="G58" s="652"/>
      <c r="H58" s="652"/>
      <c r="I58" s="652"/>
      <c r="J58" s="652"/>
      <c r="K58" s="653"/>
      <c r="L58" s="653"/>
      <c r="M58" s="653"/>
      <c r="N58" s="653"/>
      <c r="O58" s="653"/>
      <c r="P58" s="653"/>
      <c r="Q58" s="653"/>
      <c r="R58" s="653"/>
      <c r="S58" s="653"/>
      <c r="T58" s="653"/>
      <c r="U58" s="653"/>
      <c r="V58" s="653"/>
      <c r="W58" s="653"/>
      <c r="X58" s="653"/>
      <c r="Y58" s="653"/>
      <c r="Z58" s="653"/>
      <c r="AA58" s="653"/>
      <c r="AB58" s="653"/>
      <c r="AC58" s="653"/>
      <c r="AD58" s="653"/>
      <c r="AE58" s="653"/>
      <c r="AF58" s="653"/>
      <c r="AG58" s="653"/>
      <c r="AH58" s="653"/>
      <c r="AI58" s="653"/>
      <c r="AJ58" s="653"/>
      <c r="AK58" s="653"/>
      <c r="AL58" s="653"/>
      <c r="AM58" s="653"/>
      <c r="AN58" s="653"/>
      <c r="AO58" s="653"/>
      <c r="AP58" s="653"/>
      <c r="AQ58" s="653"/>
      <c r="AR58" s="653"/>
      <c r="AS58" s="653"/>
      <c r="AT58" s="653"/>
      <c r="AU58" s="653"/>
      <c r="AV58" s="653"/>
      <c r="AW58" s="653"/>
      <c r="AX58" s="653"/>
    </row>
    <row r="59" spans="1:50" s="1030" customFormat="1" ht="13.5" customHeight="1">
      <c r="A59" s="166"/>
      <c r="B59" s="156" t="s">
        <v>2224</v>
      </c>
      <c r="C59" s="166"/>
      <c r="D59" s="1780"/>
      <c r="E59" s="1149">
        <f t="shared" ref="E59:E68" si="3">G59+I59</f>
        <v>9841.6189020681795</v>
      </c>
      <c r="F59" s="652"/>
      <c r="G59" s="660">
        <f>'1'!AS89</f>
        <v>7383.0023381281389</v>
      </c>
      <c r="H59" s="652"/>
      <c r="I59" s="660">
        <f>'1'!AT89</f>
        <v>2458.6165639400406</v>
      </c>
      <c r="J59" s="652"/>
      <c r="K59" s="653"/>
      <c r="L59" s="653"/>
      <c r="M59" s="653"/>
      <c r="N59" s="653"/>
      <c r="O59" s="653"/>
      <c r="P59" s="653"/>
      <c r="Q59" s="653"/>
      <c r="R59" s="653"/>
      <c r="S59" s="653"/>
      <c r="T59" s="653"/>
      <c r="U59" s="653"/>
      <c r="V59" s="653"/>
      <c r="W59" s="653"/>
      <c r="X59" s="653"/>
      <c r="Y59" s="653"/>
      <c r="Z59" s="653"/>
      <c r="AA59" s="653"/>
      <c r="AB59" s="653"/>
      <c r="AC59" s="653"/>
      <c r="AD59" s="653"/>
      <c r="AE59" s="653"/>
      <c r="AF59" s="653"/>
      <c r="AG59" s="653"/>
      <c r="AH59" s="653"/>
      <c r="AI59" s="653"/>
      <c r="AJ59" s="653"/>
      <c r="AK59" s="653"/>
      <c r="AL59" s="653"/>
      <c r="AM59" s="653"/>
      <c r="AN59" s="653"/>
      <c r="AO59" s="653"/>
      <c r="AP59" s="653"/>
      <c r="AQ59" s="653"/>
      <c r="AR59" s="653"/>
      <c r="AS59" s="653"/>
      <c r="AT59" s="653"/>
      <c r="AU59" s="653"/>
      <c r="AV59" s="653"/>
      <c r="AW59" s="653"/>
      <c r="AX59" s="653"/>
    </row>
    <row r="60" spans="1:50" s="1030" customFormat="1" ht="13.5" customHeight="1">
      <c r="A60" s="166"/>
      <c r="B60" s="156" t="s">
        <v>2189</v>
      </c>
      <c r="C60" s="166"/>
      <c r="D60" s="1083"/>
      <c r="E60" s="1149">
        <f t="shared" si="3"/>
        <v>4841.9844100207765</v>
      </c>
      <c r="F60" s="652"/>
      <c r="G60" s="660">
        <f>'1'!AS90</f>
        <v>3468.0884177230619</v>
      </c>
      <c r="H60" s="652"/>
      <c r="I60" s="660">
        <f>'1'!AT90</f>
        <v>1373.8959922977144</v>
      </c>
      <c r="J60" s="652"/>
    </row>
    <row r="61" spans="1:50" s="1030" customFormat="1" ht="13.5" customHeight="1">
      <c r="A61" s="155"/>
      <c r="B61" s="156" t="s">
        <v>2249</v>
      </c>
      <c r="C61" s="155"/>
      <c r="D61" s="1089"/>
      <c r="E61" s="1149">
        <f t="shared" si="3"/>
        <v>7048.0338715875714</v>
      </c>
      <c r="F61" s="652"/>
      <c r="G61" s="660">
        <f>'1'!AS91</f>
        <v>4983.0025402177671</v>
      </c>
      <c r="H61" s="652"/>
      <c r="I61" s="660">
        <f>'1'!AT91</f>
        <v>2065.0313313698039</v>
      </c>
      <c r="J61" s="652"/>
      <c r="K61" s="653"/>
      <c r="L61" s="653"/>
      <c r="M61" s="653"/>
      <c r="N61" s="653"/>
      <c r="O61" s="653"/>
      <c r="P61" s="653"/>
      <c r="Q61" s="653"/>
      <c r="R61" s="653"/>
      <c r="S61" s="653"/>
      <c r="T61" s="653"/>
      <c r="U61" s="653"/>
      <c r="V61" s="653"/>
      <c r="W61" s="653"/>
      <c r="X61" s="653"/>
      <c r="Y61" s="653"/>
      <c r="Z61" s="653"/>
      <c r="AA61" s="653"/>
      <c r="AB61" s="653"/>
      <c r="AC61" s="653"/>
      <c r="AD61" s="653"/>
      <c r="AE61" s="653"/>
      <c r="AF61" s="653"/>
      <c r="AG61" s="653"/>
      <c r="AH61" s="653"/>
      <c r="AI61" s="653"/>
      <c r="AJ61" s="653"/>
      <c r="AK61" s="653"/>
      <c r="AL61" s="653"/>
      <c r="AM61" s="653"/>
      <c r="AN61" s="653"/>
      <c r="AO61" s="653"/>
      <c r="AP61" s="653"/>
      <c r="AQ61" s="653"/>
      <c r="AR61" s="653"/>
      <c r="AS61" s="653"/>
      <c r="AT61" s="653"/>
      <c r="AU61" s="653"/>
      <c r="AV61" s="653"/>
      <c r="AW61" s="653"/>
      <c r="AX61" s="653"/>
    </row>
    <row r="62" spans="1:50" s="1030" customFormat="1" ht="13.5" customHeight="1">
      <c r="A62" s="155"/>
      <c r="B62" s="156" t="s">
        <v>2411</v>
      </c>
      <c r="C62" s="155"/>
      <c r="D62" s="1089"/>
      <c r="E62" s="1149">
        <f t="shared" si="3"/>
        <v>10742.63084250515</v>
      </c>
      <c r="F62" s="652"/>
      <c r="G62" s="660">
        <f>'1'!AS92</f>
        <v>7162.7973205654853</v>
      </c>
      <c r="H62" s="652"/>
      <c r="I62" s="660">
        <f>'1'!AT92</f>
        <v>3579.8335219396649</v>
      </c>
      <c r="J62" s="652"/>
      <c r="K62" s="653"/>
      <c r="L62" s="653"/>
      <c r="M62" s="653"/>
      <c r="N62" s="653"/>
      <c r="O62" s="653"/>
      <c r="P62" s="653"/>
      <c r="Q62" s="653"/>
      <c r="R62" s="653"/>
      <c r="S62" s="653"/>
      <c r="T62" s="653"/>
      <c r="U62" s="653"/>
      <c r="V62" s="653"/>
      <c r="W62" s="653"/>
      <c r="X62" s="653"/>
      <c r="Y62" s="653"/>
      <c r="Z62" s="653"/>
      <c r="AA62" s="653"/>
      <c r="AB62" s="653"/>
      <c r="AC62" s="653"/>
      <c r="AD62" s="653"/>
      <c r="AE62" s="653"/>
      <c r="AF62" s="653"/>
      <c r="AG62" s="653"/>
      <c r="AH62" s="653"/>
      <c r="AI62" s="653"/>
      <c r="AJ62" s="653"/>
      <c r="AK62" s="653"/>
      <c r="AL62" s="653"/>
      <c r="AM62" s="653"/>
      <c r="AN62" s="653"/>
      <c r="AO62" s="653"/>
      <c r="AP62" s="653"/>
      <c r="AQ62" s="653"/>
      <c r="AR62" s="653"/>
      <c r="AS62" s="653"/>
      <c r="AT62" s="653"/>
      <c r="AU62" s="653"/>
      <c r="AV62" s="653"/>
      <c r="AW62" s="653"/>
      <c r="AX62" s="653"/>
    </row>
    <row r="63" spans="1:50" s="1030" customFormat="1" ht="13.5" customHeight="1">
      <c r="A63" s="155"/>
      <c r="B63" s="156" t="s">
        <v>2192</v>
      </c>
      <c r="C63" s="155"/>
      <c r="D63" s="1089"/>
      <c r="E63" s="1149">
        <f t="shared" si="3"/>
        <v>11466.603872802056</v>
      </c>
      <c r="F63" s="652"/>
      <c r="G63" s="660">
        <f>'1'!AS93</f>
        <v>7836.2348120047045</v>
      </c>
      <c r="H63" s="652"/>
      <c r="I63" s="660">
        <f>'1'!AT93</f>
        <v>3630.3690607973517</v>
      </c>
      <c r="J63" s="652"/>
      <c r="K63" s="653"/>
      <c r="L63" s="653"/>
      <c r="M63" s="653"/>
      <c r="N63" s="653"/>
      <c r="O63" s="653"/>
      <c r="P63" s="653"/>
      <c r="Q63" s="653"/>
      <c r="R63" s="653"/>
      <c r="S63" s="653"/>
      <c r="T63" s="653"/>
      <c r="U63" s="653"/>
      <c r="V63" s="653"/>
      <c r="W63" s="653"/>
      <c r="X63" s="653"/>
      <c r="Y63" s="653"/>
      <c r="Z63" s="653"/>
      <c r="AA63" s="653"/>
      <c r="AB63" s="653"/>
      <c r="AC63" s="653"/>
      <c r="AD63" s="653"/>
      <c r="AE63" s="653"/>
      <c r="AF63" s="653"/>
      <c r="AG63" s="653"/>
      <c r="AH63" s="653"/>
      <c r="AI63" s="653"/>
      <c r="AJ63" s="653"/>
      <c r="AK63" s="653"/>
      <c r="AL63" s="653"/>
      <c r="AM63" s="653"/>
      <c r="AN63" s="653"/>
      <c r="AO63" s="653"/>
      <c r="AP63" s="653"/>
      <c r="AQ63" s="653"/>
      <c r="AR63" s="653"/>
      <c r="AS63" s="653"/>
      <c r="AT63" s="653"/>
      <c r="AU63" s="653"/>
      <c r="AV63" s="653"/>
      <c r="AW63" s="653"/>
      <c r="AX63" s="653"/>
    </row>
    <row r="64" spans="1:50" s="1030" customFormat="1" ht="13.5" customHeight="1">
      <c r="A64" s="155"/>
      <c r="B64" s="156" t="s">
        <v>3480</v>
      </c>
      <c r="C64" s="155"/>
      <c r="D64" s="1089"/>
      <c r="E64" s="1149">
        <f t="shared" si="3"/>
        <v>23099.69462376945</v>
      </c>
      <c r="F64" s="652"/>
      <c r="G64" s="660">
        <f>'1'!AS94</f>
        <v>16013.145109122106</v>
      </c>
      <c r="H64" s="652"/>
      <c r="I64" s="660">
        <f>'1'!AT94</f>
        <v>7086.549514647344</v>
      </c>
      <c r="J64" s="652"/>
      <c r="K64" s="653"/>
      <c r="L64" s="653"/>
      <c r="M64" s="653"/>
      <c r="N64" s="653"/>
      <c r="O64" s="653"/>
      <c r="P64" s="653"/>
      <c r="Q64" s="653"/>
      <c r="R64" s="653"/>
      <c r="S64" s="653"/>
      <c r="T64" s="653"/>
      <c r="U64" s="653"/>
      <c r="V64" s="653"/>
      <c r="W64" s="653"/>
      <c r="X64" s="653"/>
      <c r="Y64" s="653"/>
      <c r="Z64" s="653"/>
      <c r="AA64" s="653"/>
      <c r="AB64" s="653"/>
      <c r="AC64" s="653"/>
      <c r="AD64" s="653"/>
      <c r="AE64" s="653"/>
      <c r="AF64" s="653"/>
      <c r="AG64" s="653"/>
      <c r="AH64" s="653"/>
      <c r="AI64" s="653"/>
      <c r="AJ64" s="653"/>
      <c r="AK64" s="653"/>
      <c r="AL64" s="653"/>
      <c r="AM64" s="653"/>
      <c r="AN64" s="653"/>
      <c r="AO64" s="653"/>
      <c r="AP64" s="653"/>
      <c r="AQ64" s="653"/>
      <c r="AR64" s="653"/>
      <c r="AS64" s="653"/>
      <c r="AT64" s="653"/>
      <c r="AU64" s="653"/>
      <c r="AV64" s="653"/>
      <c r="AW64" s="653"/>
      <c r="AX64" s="653"/>
    </row>
    <row r="65" spans="1:50" s="1030" customFormat="1" ht="13.5" customHeight="1">
      <c r="A65" s="155"/>
      <c r="B65" s="156" t="s">
        <v>3481</v>
      </c>
      <c r="C65" s="155"/>
      <c r="D65" s="1089"/>
      <c r="E65" s="1149">
        <f t="shared" si="3"/>
        <v>11054.712171089657</v>
      </c>
      <c r="F65" s="652"/>
      <c r="G65" s="660">
        <f>'1'!AS95</f>
        <v>8270.6440813802055</v>
      </c>
      <c r="H65" s="652"/>
      <c r="I65" s="660">
        <f>'1'!AT95</f>
        <v>2784.0680897094508</v>
      </c>
      <c r="J65" s="652"/>
      <c r="K65" s="653"/>
      <c r="L65" s="653"/>
      <c r="M65" s="653"/>
      <c r="N65" s="653"/>
      <c r="O65" s="653"/>
      <c r="P65" s="653"/>
      <c r="Q65" s="653"/>
      <c r="R65" s="653"/>
      <c r="S65" s="653"/>
      <c r="T65" s="653"/>
      <c r="U65" s="653"/>
      <c r="V65" s="653"/>
      <c r="W65" s="653"/>
      <c r="X65" s="653"/>
      <c r="Y65" s="653"/>
      <c r="Z65" s="653"/>
      <c r="AA65" s="653"/>
      <c r="AB65" s="653"/>
      <c r="AC65" s="653"/>
      <c r="AD65" s="653"/>
      <c r="AE65" s="653"/>
      <c r="AF65" s="653"/>
      <c r="AG65" s="653"/>
      <c r="AH65" s="653"/>
      <c r="AI65" s="653"/>
      <c r="AJ65" s="653"/>
      <c r="AK65" s="653"/>
      <c r="AL65" s="653"/>
      <c r="AM65" s="653"/>
      <c r="AN65" s="653"/>
      <c r="AO65" s="653"/>
      <c r="AP65" s="653"/>
      <c r="AQ65" s="653"/>
      <c r="AR65" s="653"/>
      <c r="AS65" s="653"/>
      <c r="AT65" s="653"/>
      <c r="AU65" s="653"/>
      <c r="AV65" s="653"/>
      <c r="AW65" s="653"/>
      <c r="AX65" s="653"/>
    </row>
    <row r="66" spans="1:50" s="1030" customFormat="1" ht="13.5" customHeight="1">
      <c r="A66" s="155"/>
      <c r="B66" s="156" t="s">
        <v>2203</v>
      </c>
      <c r="C66" s="155"/>
      <c r="D66" s="1089"/>
      <c r="E66" s="1149">
        <f t="shared" si="3"/>
        <v>30184.066257676626</v>
      </c>
      <c r="F66" s="652"/>
      <c r="G66" s="660">
        <f>'1'!AS96</f>
        <v>24744.64031449836</v>
      </c>
      <c r="H66" s="652"/>
      <c r="I66" s="660">
        <f>'1'!AT96</f>
        <v>5439.4259431782648</v>
      </c>
      <c r="J66" s="652"/>
      <c r="K66" s="653"/>
      <c r="L66" s="653"/>
      <c r="M66" s="653"/>
      <c r="N66" s="653"/>
      <c r="O66" s="653"/>
      <c r="P66" s="653"/>
      <c r="Q66" s="653"/>
      <c r="R66" s="653"/>
      <c r="S66" s="653"/>
      <c r="T66" s="653"/>
      <c r="U66" s="653"/>
      <c r="V66" s="653"/>
      <c r="W66" s="653"/>
      <c r="X66" s="653"/>
      <c r="Y66" s="653"/>
      <c r="Z66" s="653"/>
      <c r="AA66" s="653"/>
      <c r="AB66" s="653"/>
      <c r="AC66" s="653"/>
      <c r="AD66" s="653"/>
      <c r="AE66" s="653"/>
      <c r="AF66" s="653"/>
      <c r="AG66" s="653"/>
      <c r="AH66" s="653"/>
      <c r="AI66" s="653"/>
      <c r="AJ66" s="653"/>
      <c r="AK66" s="653"/>
      <c r="AL66" s="653"/>
      <c r="AM66" s="653"/>
      <c r="AN66" s="653"/>
      <c r="AO66" s="653"/>
      <c r="AP66" s="653"/>
      <c r="AQ66" s="653"/>
      <c r="AR66" s="653"/>
      <c r="AS66" s="653"/>
      <c r="AT66" s="653"/>
      <c r="AU66" s="653"/>
      <c r="AV66" s="653"/>
      <c r="AW66" s="653"/>
      <c r="AX66" s="653"/>
    </row>
    <row r="67" spans="1:50" s="1030" customFormat="1" ht="13.5" customHeight="1">
      <c r="A67" s="155"/>
      <c r="B67" s="156" t="s">
        <v>2254</v>
      </c>
      <c r="C67" s="155"/>
      <c r="D67" s="1089"/>
      <c r="E67" s="1149">
        <f t="shared" si="3"/>
        <v>46793.524564238542</v>
      </c>
      <c r="F67" s="652"/>
      <c r="G67" s="660">
        <f>'1'!AS97</f>
        <v>39884.910827884865</v>
      </c>
      <c r="H67" s="652"/>
      <c r="I67" s="660">
        <f>'1'!AT97</f>
        <v>6908.6137363536736</v>
      </c>
      <c r="J67" s="652"/>
      <c r="K67" s="653"/>
      <c r="L67" s="653"/>
      <c r="M67" s="653"/>
      <c r="N67" s="653"/>
      <c r="O67" s="653"/>
      <c r="P67" s="653"/>
      <c r="Q67" s="653"/>
      <c r="R67" s="653"/>
      <c r="S67" s="653"/>
      <c r="T67" s="653"/>
      <c r="U67" s="653"/>
      <c r="V67" s="653"/>
      <c r="W67" s="653"/>
      <c r="X67" s="653"/>
      <c r="Y67" s="653"/>
      <c r="Z67" s="653"/>
      <c r="AA67" s="653"/>
      <c r="AB67" s="653"/>
      <c r="AC67" s="653"/>
      <c r="AD67" s="653"/>
      <c r="AE67" s="653"/>
      <c r="AF67" s="653"/>
      <c r="AG67" s="653"/>
      <c r="AH67" s="653"/>
      <c r="AI67" s="653"/>
      <c r="AJ67" s="653"/>
      <c r="AK67" s="653"/>
      <c r="AL67" s="653"/>
      <c r="AM67" s="653"/>
      <c r="AN67" s="653"/>
      <c r="AO67" s="653"/>
      <c r="AP67" s="653"/>
      <c r="AQ67" s="653"/>
      <c r="AR67" s="653"/>
      <c r="AS67" s="653"/>
      <c r="AT67" s="653"/>
      <c r="AU67" s="653"/>
      <c r="AV67" s="653"/>
      <c r="AW67" s="653"/>
      <c r="AX67" s="653"/>
    </row>
    <row r="68" spans="1:50" s="790" customFormat="1" ht="13.5" customHeight="1" thickBot="1">
      <c r="A68" s="169"/>
      <c r="B68" s="156" t="s">
        <v>3482</v>
      </c>
      <c r="C68" s="169"/>
      <c r="D68" s="1104"/>
      <c r="E68" s="1150">
        <f t="shared" si="3"/>
        <v>63024.028877282559</v>
      </c>
      <c r="F68" s="664"/>
      <c r="G68" s="664">
        <f>'1'!AS98</f>
        <v>50648.8538933569</v>
      </c>
      <c r="H68" s="664"/>
      <c r="I68" s="664">
        <f>'1'!AT98</f>
        <v>12375.174983925659</v>
      </c>
      <c r="J68" s="664"/>
      <c r="K68" s="654"/>
      <c r="L68" s="654"/>
      <c r="M68" s="654"/>
      <c r="N68" s="654"/>
      <c r="O68" s="654"/>
      <c r="P68" s="654"/>
      <c r="Q68" s="654"/>
      <c r="R68" s="654"/>
      <c r="S68" s="654"/>
      <c r="T68" s="654"/>
      <c r="U68" s="654"/>
      <c r="V68" s="654"/>
      <c r="W68" s="654"/>
      <c r="X68" s="654"/>
      <c r="Y68" s="654"/>
      <c r="Z68" s="654"/>
      <c r="AA68" s="654"/>
      <c r="AB68" s="654"/>
      <c r="AC68" s="654"/>
      <c r="AD68" s="654"/>
      <c r="AE68" s="654"/>
      <c r="AF68" s="654"/>
      <c r="AG68" s="654"/>
      <c r="AH68" s="654"/>
      <c r="AI68" s="654"/>
      <c r="AJ68" s="654"/>
      <c r="AK68" s="654"/>
      <c r="AL68" s="654"/>
      <c r="AM68" s="654"/>
      <c r="AN68" s="654"/>
      <c r="AO68" s="654"/>
      <c r="AP68" s="654"/>
      <c r="AQ68" s="654"/>
      <c r="AR68" s="654"/>
      <c r="AS68" s="654"/>
      <c r="AT68" s="654"/>
      <c r="AU68" s="654"/>
      <c r="AV68" s="654"/>
      <c r="AW68" s="654"/>
      <c r="AX68" s="654"/>
    </row>
    <row r="69" spans="1:50" s="1030" customFormat="1" ht="13.5" customHeight="1">
      <c r="A69" s="3251"/>
      <c r="B69" s="3251"/>
      <c r="C69" s="3251"/>
      <c r="D69" s="3251"/>
      <c r="E69" s="3251"/>
      <c r="F69" s="3251"/>
      <c r="G69" s="3251"/>
      <c r="H69" s="3251"/>
      <c r="I69" s="3251"/>
      <c r="J69" s="3251"/>
    </row>
    <row r="70" spans="1:50" ht="15">
      <c r="A70" s="102"/>
      <c r="B70" s="102"/>
      <c r="C70" s="102"/>
      <c r="D70" s="1799"/>
    </row>
    <row r="71" spans="1:50" ht="15">
      <c r="A71" s="102"/>
      <c r="B71" s="102"/>
      <c r="C71" s="102"/>
      <c r="D71" s="1799"/>
    </row>
    <row r="72" spans="1:50" ht="15">
      <c r="A72" s="102"/>
      <c r="B72" s="102"/>
      <c r="C72" s="102"/>
      <c r="D72" s="1799"/>
    </row>
    <row r="73" spans="1:50" ht="15">
      <c r="A73" s="102"/>
      <c r="B73" s="102"/>
      <c r="C73" s="102"/>
      <c r="D73" s="1799"/>
    </row>
    <row r="74" spans="1:50" ht="15">
      <c r="A74" s="102"/>
      <c r="B74" s="102"/>
      <c r="C74" s="102"/>
      <c r="D74" s="1799"/>
    </row>
    <row r="75" spans="1:50" ht="15">
      <c r="A75" s="102"/>
      <c r="B75" s="102"/>
      <c r="C75" s="102"/>
      <c r="D75" s="1799"/>
    </row>
    <row r="76" spans="1:50" ht="15">
      <c r="A76" s="102"/>
      <c r="B76" s="102"/>
      <c r="C76" s="102"/>
      <c r="D76" s="1799"/>
    </row>
    <row r="77" spans="1:50" ht="15">
      <c r="A77" s="102"/>
      <c r="B77" s="102"/>
      <c r="C77" s="102"/>
      <c r="D77" s="1799"/>
    </row>
    <row r="78" spans="1:50" ht="15">
      <c r="A78" s="102"/>
      <c r="B78" s="102"/>
      <c r="C78" s="102"/>
      <c r="D78" s="1799"/>
    </row>
    <row r="79" spans="1:50" ht="15">
      <c r="A79" s="102"/>
      <c r="B79" s="102"/>
      <c r="C79" s="102"/>
      <c r="D79" s="1799"/>
    </row>
    <row r="80" spans="1:50" ht="15">
      <c r="A80" s="102"/>
      <c r="B80" s="102"/>
      <c r="C80" s="102"/>
      <c r="D80" s="1799"/>
    </row>
    <row r="81" spans="1:4" ht="15">
      <c r="A81" s="102"/>
      <c r="B81" s="102"/>
      <c r="C81" s="102"/>
      <c r="D81" s="1799"/>
    </row>
    <row r="82" spans="1:4" ht="15">
      <c r="A82" s="102"/>
      <c r="B82" s="102"/>
      <c r="C82" s="102"/>
      <c r="D82" s="1799"/>
    </row>
    <row r="83" spans="1:4" ht="15">
      <c r="A83" s="102"/>
      <c r="B83" s="102"/>
      <c r="C83" s="102"/>
      <c r="D83" s="1799"/>
    </row>
    <row r="84" spans="1:4" ht="15">
      <c r="A84" s="102"/>
      <c r="B84" s="102"/>
      <c r="C84" s="102"/>
      <c r="D84" s="1799"/>
    </row>
    <row r="85" spans="1:4" ht="15">
      <c r="A85" s="102"/>
      <c r="B85" s="102"/>
      <c r="C85" s="102"/>
      <c r="D85" s="1799"/>
    </row>
    <row r="86" spans="1:4" ht="15">
      <c r="A86" s="102"/>
      <c r="B86" s="102"/>
      <c r="C86" s="102"/>
      <c r="D86" s="1799"/>
    </row>
    <row r="87" spans="1:4" ht="15">
      <c r="A87" s="102"/>
      <c r="B87" s="102"/>
      <c r="C87" s="102"/>
      <c r="D87" s="1799"/>
    </row>
    <row r="88" spans="1:4" ht="15">
      <c r="A88" s="102"/>
      <c r="B88" s="102"/>
      <c r="C88" s="102"/>
      <c r="D88" s="1799"/>
    </row>
  </sheetData>
  <mergeCells count="32">
    <mergeCell ref="A3:C5"/>
    <mergeCell ref="E3:F5"/>
    <mergeCell ref="G3:H5"/>
    <mergeCell ref="I3:J5"/>
    <mergeCell ref="A6:C6"/>
    <mergeCell ref="A7:C7"/>
    <mergeCell ref="A8:C8"/>
    <mergeCell ref="A9:C9"/>
    <mergeCell ref="A10:C10"/>
    <mergeCell ref="A11:C11"/>
    <mergeCell ref="A12:C12"/>
    <mergeCell ref="A13:C13"/>
    <mergeCell ref="A14:C14"/>
    <mergeCell ref="A15:C15"/>
    <mergeCell ref="A16:C16"/>
    <mergeCell ref="A17:C17"/>
    <mergeCell ref="A18:C18"/>
    <mergeCell ref="A19:C19"/>
    <mergeCell ref="A20:C20"/>
    <mergeCell ref="A29:C29"/>
    <mergeCell ref="A27:D27"/>
    <mergeCell ref="A28:D28"/>
    <mergeCell ref="A69:J69"/>
    <mergeCell ref="A36:C36"/>
    <mergeCell ref="A47:C47"/>
    <mergeCell ref="A58:C58"/>
    <mergeCell ref="A21:C21"/>
    <mergeCell ref="A22:D22"/>
    <mergeCell ref="A23:D23"/>
    <mergeCell ref="A24:D24"/>
    <mergeCell ref="A25:D25"/>
    <mergeCell ref="A26:D26"/>
  </mergeCells>
  <phoneticPr fontId="6"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89"/>
  <sheetViews>
    <sheetView view="pageBreakPreview" zoomScaleNormal="50" zoomScaleSheetLayoutView="100" workbookViewId="0">
      <selection activeCell="E21" sqref="E21"/>
    </sheetView>
  </sheetViews>
  <sheetFormatPr defaultColWidth="9.140625" defaultRowHeight="15.75"/>
  <cols>
    <col min="1" max="1" width="2.28515625" style="1208" customWidth="1"/>
    <col min="2" max="2" width="18.28515625" style="1208" customWidth="1"/>
    <col min="3" max="3" width="2.28515625" style="1208" customWidth="1"/>
    <col min="4" max="4" width="1.7109375" style="1209" customWidth="1"/>
    <col min="5" max="7" width="18.140625" style="1030" customWidth="1"/>
    <col min="8" max="8" width="18.140625" style="790" customWidth="1"/>
    <col min="9" max="9" width="15.7109375" style="1030" bestFit="1" customWidth="1"/>
    <col min="10" max="10" width="19.140625" style="1030" bestFit="1" customWidth="1"/>
    <col min="11" max="11" width="9.140625" style="1030"/>
    <col min="12" max="12" width="10.42578125" style="1030" bestFit="1" customWidth="1"/>
    <col min="13" max="13" width="9.140625" style="1030"/>
    <col min="14" max="14" width="10.28515625" style="1030" customWidth="1"/>
    <col min="15" max="15" width="9.140625" style="1030"/>
    <col min="16" max="16" width="12.7109375" style="1030" bestFit="1" customWidth="1"/>
    <col min="17" max="16384" width="9.140625" style="1030"/>
  </cols>
  <sheetData>
    <row r="1" spans="1:16" s="1154" customFormat="1" ht="35.1" customHeight="1">
      <c r="A1" s="1770" t="s">
        <v>1509</v>
      </c>
      <c r="B1" s="1771"/>
      <c r="C1" s="1771"/>
      <c r="D1" s="1771"/>
      <c r="E1" s="1771"/>
      <c r="F1" s="1771"/>
      <c r="G1" s="1771"/>
      <c r="H1" s="1782"/>
    </row>
    <row r="2" spans="1:16" ht="15" customHeight="1" thickBot="1">
      <c r="A2" s="1030"/>
      <c r="B2" s="1158"/>
      <c r="C2" s="1158"/>
      <c r="D2" s="1159"/>
      <c r="E2" s="1160"/>
      <c r="F2" s="1160"/>
      <c r="G2" s="1160"/>
      <c r="H2" s="1772" t="s">
        <v>36</v>
      </c>
    </row>
    <row r="3" spans="1:16" s="1117" customFormat="1" ht="48" customHeight="1">
      <c r="A3" s="3262" t="s">
        <v>10</v>
      </c>
      <c r="B3" s="3262"/>
      <c r="C3" s="3262"/>
      <c r="D3" s="1783"/>
      <c r="E3" s="1774" t="s">
        <v>37</v>
      </c>
      <c r="F3" s="1774" t="s">
        <v>116</v>
      </c>
      <c r="G3" s="1775" t="s">
        <v>117</v>
      </c>
      <c r="H3" s="1775" t="s">
        <v>476</v>
      </c>
      <c r="I3" s="1776"/>
      <c r="P3" s="1777"/>
    </row>
    <row r="4" spans="1:16" s="1182" customFormat="1" ht="15.75" hidden="1" customHeight="1">
      <c r="A4" s="3072" t="s">
        <v>3468</v>
      </c>
      <c r="B4" s="3072"/>
      <c r="C4" s="3072"/>
      <c r="D4" s="1083"/>
      <c r="E4" s="642">
        <v>24860.472839109556</v>
      </c>
      <c r="F4" s="642">
        <v>9765.3843201165892</v>
      </c>
      <c r="G4" s="642">
        <v>15689.29433956635</v>
      </c>
      <c r="H4" s="1784" t="s">
        <v>4</v>
      </c>
      <c r="I4" s="1778"/>
      <c r="J4" s="1122"/>
    </row>
    <row r="5" spans="1:16" s="1182" customFormat="1" ht="15.75" hidden="1" customHeight="1">
      <c r="A5" s="3072" t="s">
        <v>3241</v>
      </c>
      <c r="B5" s="3072"/>
      <c r="C5" s="3072"/>
      <c r="D5" s="1083"/>
      <c r="E5" s="644" t="s">
        <v>281</v>
      </c>
      <c r="F5" s="644" t="s">
        <v>281</v>
      </c>
      <c r="G5" s="644" t="s">
        <v>281</v>
      </c>
      <c r="H5" s="982" t="s">
        <v>281</v>
      </c>
      <c r="I5" s="1778"/>
      <c r="J5" s="1122"/>
    </row>
    <row r="6" spans="1:16" s="1182" customFormat="1" ht="15.75" hidden="1" customHeight="1">
      <c r="A6" s="3072" t="s">
        <v>2387</v>
      </c>
      <c r="B6" s="3072"/>
      <c r="C6" s="3072"/>
      <c r="D6" s="1083"/>
      <c r="E6" s="642">
        <v>23599.96414859264</v>
      </c>
      <c r="F6" s="642">
        <v>8321.0609799903268</v>
      </c>
      <c r="G6" s="642">
        <v>13286.268791267275</v>
      </c>
      <c r="H6" s="226">
        <v>3258108569.8910112</v>
      </c>
    </row>
    <row r="7" spans="1:16" s="1182" customFormat="1" ht="15.75" hidden="1" customHeight="1">
      <c r="A7" s="3072" t="s">
        <v>3116</v>
      </c>
      <c r="B7" s="3072"/>
      <c r="C7" s="3072"/>
      <c r="D7" s="1083"/>
      <c r="E7" s="642">
        <v>23969.614628036823</v>
      </c>
      <c r="F7" s="642">
        <v>6090.9217273112836</v>
      </c>
      <c r="G7" s="642">
        <v>12152.374036636696</v>
      </c>
      <c r="H7" s="226">
        <v>2611010630.2629948</v>
      </c>
    </row>
    <row r="8" spans="1:16" s="1182" customFormat="1" ht="15" hidden="1" customHeight="1">
      <c r="A8" s="3072" t="s">
        <v>3469</v>
      </c>
      <c r="B8" s="3072"/>
      <c r="C8" s="3072"/>
      <c r="D8" s="1083"/>
      <c r="E8" s="642">
        <v>18121.14911254694</v>
      </c>
      <c r="F8" s="642">
        <v>6835.8821310563171</v>
      </c>
      <c r="G8" s="642">
        <v>10776.661010208747</v>
      </c>
      <c r="H8" s="226">
        <v>1642733184.4038413</v>
      </c>
    </row>
    <row r="9" spans="1:16" s="1182" customFormat="1" ht="15.75" hidden="1" customHeight="1">
      <c r="A9" s="3072" t="s">
        <v>2695</v>
      </c>
      <c r="B9" s="3072"/>
      <c r="C9" s="3072"/>
      <c r="D9" s="1083"/>
      <c r="E9" s="642">
        <v>16487.742512143574</v>
      </c>
      <c r="F9" s="642">
        <v>4476.3430412298785</v>
      </c>
      <c r="G9" s="642">
        <v>8678.5586846279421</v>
      </c>
      <c r="H9" s="226">
        <v>1560091122.4086215</v>
      </c>
    </row>
    <row r="10" spans="1:16" s="1182" customFormat="1" ht="15.75" hidden="1" customHeight="1">
      <c r="A10" s="3072" t="s">
        <v>3470</v>
      </c>
      <c r="B10" s="3072"/>
      <c r="C10" s="3072"/>
      <c r="D10" s="1083"/>
      <c r="E10" s="644" t="s">
        <v>281</v>
      </c>
      <c r="F10" s="644" t="s">
        <v>281</v>
      </c>
      <c r="G10" s="644" t="s">
        <v>281</v>
      </c>
      <c r="H10" s="982" t="s">
        <v>281</v>
      </c>
    </row>
    <row r="11" spans="1:16" s="1182" customFormat="1" ht="15.75" hidden="1" customHeight="1">
      <c r="A11" s="3072" t="s">
        <v>2698</v>
      </c>
      <c r="B11" s="3072"/>
      <c r="C11" s="3072"/>
      <c r="D11" s="1083"/>
      <c r="E11" s="642">
        <v>26928.907434076911</v>
      </c>
      <c r="F11" s="642">
        <v>8716.0569751889998</v>
      </c>
      <c r="G11" s="642">
        <v>16184.736551558821</v>
      </c>
      <c r="H11" s="226">
        <v>1772717367.4406073</v>
      </c>
    </row>
    <row r="12" spans="1:16" s="1182" customFormat="1" ht="15.75" hidden="1" customHeight="1">
      <c r="A12" s="3072" t="s">
        <v>2766</v>
      </c>
      <c r="B12" s="3072"/>
      <c r="C12" s="3072"/>
      <c r="D12" s="1083"/>
      <c r="E12" s="642">
        <v>20688.641066433291</v>
      </c>
      <c r="F12" s="642">
        <v>6217.8615147551827</v>
      </c>
      <c r="G12" s="642">
        <v>11344.862669162741</v>
      </c>
      <c r="H12" s="226">
        <v>1653594384.3586752</v>
      </c>
    </row>
    <row r="13" spans="1:16" s="1182" customFormat="1" ht="15.75" hidden="1" customHeight="1">
      <c r="A13" s="3072" t="s">
        <v>3409</v>
      </c>
      <c r="B13" s="3072"/>
      <c r="C13" s="3072"/>
      <c r="D13" s="1745"/>
      <c r="E13" s="642">
        <v>19532.811290528465</v>
      </c>
      <c r="F13" s="642">
        <v>6356.8213714495105</v>
      </c>
      <c r="G13" s="642">
        <v>12058.088627471898</v>
      </c>
      <c r="H13" s="226">
        <v>1708108040.3339493</v>
      </c>
    </row>
    <row r="14" spans="1:16" s="1182" customFormat="1" ht="15.75" hidden="1" customHeight="1">
      <c r="A14" s="3095" t="s">
        <v>2469</v>
      </c>
      <c r="B14" s="3096"/>
      <c r="C14" s="3096"/>
      <c r="D14" s="3097"/>
      <c r="E14" s="644" t="s">
        <v>112</v>
      </c>
      <c r="F14" s="644" t="s">
        <v>112</v>
      </c>
      <c r="G14" s="644" t="s">
        <v>112</v>
      </c>
      <c r="H14" s="982" t="s">
        <v>112</v>
      </c>
    </row>
    <row r="15" spans="1:16" s="1182" customFormat="1" ht="17.850000000000001" customHeight="1">
      <c r="A15" s="3098" t="s">
        <v>1463</v>
      </c>
      <c r="B15" s="3098"/>
      <c r="C15" s="3098"/>
      <c r="D15" s="3099"/>
      <c r="E15" s="644">
        <v>45662.57401922041</v>
      </c>
      <c r="F15" s="644">
        <v>13212.679999104535</v>
      </c>
      <c r="G15" s="644">
        <v>24563.83637050636</v>
      </c>
      <c r="H15" s="982">
        <v>3045815.1388899507</v>
      </c>
    </row>
    <row r="16" spans="1:16" s="1182" customFormat="1" ht="17.850000000000001" customHeight="1">
      <c r="A16" s="3095" t="s">
        <v>2260</v>
      </c>
      <c r="B16" s="3095"/>
      <c r="C16" s="3095"/>
      <c r="D16" s="3100"/>
      <c r="E16" s="644" t="s">
        <v>431</v>
      </c>
      <c r="F16" s="644" t="s">
        <v>431</v>
      </c>
      <c r="G16" s="644" t="s">
        <v>431</v>
      </c>
      <c r="H16" s="982" t="s">
        <v>431</v>
      </c>
    </row>
    <row r="17" spans="1:16" s="1182" customFormat="1" ht="17.850000000000001" customHeight="1">
      <c r="A17" s="3095" t="s">
        <v>1464</v>
      </c>
      <c r="B17" s="3095"/>
      <c r="C17" s="3095"/>
      <c r="D17" s="3100"/>
      <c r="E17" s="644">
        <v>39859.151217225655</v>
      </c>
      <c r="F17" s="644">
        <v>14637.629709658788</v>
      </c>
      <c r="G17" s="644">
        <v>24821.994834772053</v>
      </c>
      <c r="H17" s="644">
        <v>3688663.46661375</v>
      </c>
    </row>
    <row r="18" spans="1:16" s="1182" customFormat="1" ht="17.850000000000001" customHeight="1" thickBot="1">
      <c r="A18" s="3095" t="s">
        <v>3471</v>
      </c>
      <c r="B18" s="3096"/>
      <c r="C18" s="3096"/>
      <c r="D18" s="3097"/>
      <c r="E18" s="644">
        <v>45978.024760698339</v>
      </c>
      <c r="F18" s="644">
        <v>14797.535295932834</v>
      </c>
      <c r="G18" s="644">
        <v>26483.588557235897</v>
      </c>
      <c r="H18" s="982">
        <v>3690217.7114708507</v>
      </c>
    </row>
    <row r="19" spans="1:16" s="1182" customFormat="1" ht="17.850000000000001" customHeight="1" thickTop="1">
      <c r="A19" s="3095" t="s">
        <v>3472</v>
      </c>
      <c r="B19" s="3096"/>
      <c r="C19" s="3096"/>
      <c r="D19" s="3097"/>
      <c r="E19" s="642">
        <f>K23</f>
        <v>40042.930850130491</v>
      </c>
      <c r="F19" s="642">
        <f>L23</f>
        <v>13178.180128774498</v>
      </c>
      <c r="G19" s="642">
        <f>M23</f>
        <v>21876.182681416551</v>
      </c>
      <c r="H19" s="226">
        <f>P23</f>
        <v>4095652.8612061613</v>
      </c>
      <c r="I19" s="3257"/>
      <c r="J19" s="3258"/>
      <c r="K19" s="2298" t="s">
        <v>1113</v>
      </c>
      <c r="L19" s="2299" t="s">
        <v>1114</v>
      </c>
      <c r="M19" s="2299" t="s">
        <v>1115</v>
      </c>
      <c r="N19" s="2300" t="s">
        <v>1116</v>
      </c>
      <c r="O19" s="2301"/>
      <c r="P19" s="1785"/>
    </row>
    <row r="20" spans="1:16" ht="17.850000000000001" customHeight="1" thickBot="1">
      <c r="A20" s="3094" t="s">
        <v>43</v>
      </c>
      <c r="B20" s="3094"/>
      <c r="C20" s="3094"/>
      <c r="D20" s="1083"/>
      <c r="E20" s="652"/>
      <c r="F20" s="652"/>
      <c r="G20" s="652"/>
      <c r="H20" s="660"/>
      <c r="I20" s="3259"/>
      <c r="J20" s="3260"/>
      <c r="K20" s="2302" t="s">
        <v>68</v>
      </c>
      <c r="L20" s="2303" t="s">
        <v>68</v>
      </c>
      <c r="M20" s="2303" t="s">
        <v>68</v>
      </c>
      <c r="N20" s="2304" t="s">
        <v>68</v>
      </c>
      <c r="O20" s="2301"/>
      <c r="P20" s="1785"/>
    </row>
    <row r="21" spans="1:16" ht="17.850000000000001" customHeight="1" thickTop="1">
      <c r="A21" s="155"/>
      <c r="B21" s="155" t="s">
        <v>44</v>
      </c>
      <c r="C21" s="155"/>
      <c r="D21" s="1089"/>
      <c r="E21" s="652">
        <f t="shared" ref="E21:G22" si="0">K21</f>
        <v>37946.564952569424</v>
      </c>
      <c r="F21" s="652">
        <f t="shared" si="0"/>
        <v>12323.457112416952</v>
      </c>
      <c r="G21" s="652">
        <f t="shared" si="0"/>
        <v>20223.014112563455</v>
      </c>
      <c r="H21" s="660">
        <f>P21</f>
        <v>3610198.0609649266</v>
      </c>
      <c r="I21" s="3261" t="s">
        <v>991</v>
      </c>
      <c r="J21" s="2305" t="s">
        <v>992</v>
      </c>
      <c r="K21" s="2306">
        <v>37946.564952569424</v>
      </c>
      <c r="L21" s="2307">
        <v>12323.457112416952</v>
      </c>
      <c r="M21" s="2307">
        <v>20223.014112563455</v>
      </c>
      <c r="N21" s="2308">
        <v>3610198060.9649267</v>
      </c>
      <c r="O21" s="2301"/>
      <c r="P21" s="1785">
        <f>N21/1000</f>
        <v>3610198.0609649266</v>
      </c>
    </row>
    <row r="22" spans="1:16" ht="17.850000000000001" customHeight="1">
      <c r="A22" s="155"/>
      <c r="B22" s="155" t="s">
        <v>357</v>
      </c>
      <c r="C22" s="155"/>
      <c r="D22" s="1089"/>
      <c r="E22" s="652">
        <f t="shared" si="0"/>
        <v>2096.3658975610729</v>
      </c>
      <c r="F22" s="652">
        <f t="shared" si="0"/>
        <v>854.72301635754889</v>
      </c>
      <c r="G22" s="652">
        <f t="shared" si="0"/>
        <v>1653.1685688530933</v>
      </c>
      <c r="H22" s="660">
        <f>P22</f>
        <v>485454.80024123518</v>
      </c>
      <c r="I22" s="3252"/>
      <c r="J22" s="2973" t="s">
        <v>3714</v>
      </c>
      <c r="K22" s="2309">
        <v>2096.3658975610729</v>
      </c>
      <c r="L22" s="2310">
        <v>854.72301635754889</v>
      </c>
      <c r="M22" s="2310">
        <v>1653.1685688530933</v>
      </c>
      <c r="N22" s="2311">
        <v>485454800.2412352</v>
      </c>
      <c r="O22" s="2301"/>
      <c r="P22" s="1785">
        <f t="shared" ref="P22:P85" si="1">N22/1000</f>
        <v>485454.80024123518</v>
      </c>
    </row>
    <row r="23" spans="1:16" ht="17.850000000000001" customHeight="1">
      <c r="A23" s="3094" t="s">
        <v>13</v>
      </c>
      <c r="B23" s="3094"/>
      <c r="C23" s="3094"/>
      <c r="D23" s="1083"/>
      <c r="E23" s="652"/>
      <c r="F23" s="652"/>
      <c r="G23" s="652"/>
      <c r="H23" s="660"/>
      <c r="I23" s="3252" t="s">
        <v>994</v>
      </c>
      <c r="J23" s="3254"/>
      <c r="K23" s="2309">
        <v>40042.930850130491</v>
      </c>
      <c r="L23" s="2310">
        <v>13178.180128774498</v>
      </c>
      <c r="M23" s="2310">
        <v>21876.182681416551</v>
      </c>
      <c r="N23" s="2311">
        <v>4095652861.2061615</v>
      </c>
      <c r="O23" s="2301"/>
      <c r="P23" s="1785">
        <f t="shared" si="1"/>
        <v>4095652.8612061613</v>
      </c>
    </row>
    <row r="24" spans="1:16" ht="17.850000000000001" customHeight="1">
      <c r="A24" s="155"/>
      <c r="B24" s="155" t="s">
        <v>52</v>
      </c>
      <c r="C24" s="155"/>
      <c r="D24" s="1089"/>
      <c r="E24" s="652">
        <f t="shared" ref="E24:G28" si="2">K24</f>
        <v>25709.512131338226</v>
      </c>
      <c r="F24" s="652">
        <f t="shared" si="2"/>
        <v>8156.4486982767112</v>
      </c>
      <c r="G24" s="652">
        <f t="shared" si="2"/>
        <v>13085.636431703271</v>
      </c>
      <c r="H24" s="660">
        <f>P24</f>
        <v>2035739.9340101427</v>
      </c>
      <c r="I24" s="3252" t="s">
        <v>995</v>
      </c>
      <c r="J24" s="3254"/>
      <c r="K24" s="2309">
        <v>25709.512131338226</v>
      </c>
      <c r="L24" s="2310">
        <v>8156.4486982767112</v>
      </c>
      <c r="M24" s="2310">
        <v>13085.636431703271</v>
      </c>
      <c r="N24" s="2311">
        <v>2035739934.0101428</v>
      </c>
      <c r="O24" s="2301"/>
      <c r="P24" s="1785">
        <f t="shared" si="1"/>
        <v>2035739.9340101427</v>
      </c>
    </row>
    <row r="25" spans="1:16" ht="17.850000000000001" customHeight="1">
      <c r="A25" s="155"/>
      <c r="B25" s="155" t="s">
        <v>53</v>
      </c>
      <c r="C25" s="155"/>
      <c r="D25" s="1089"/>
      <c r="E25" s="652">
        <f t="shared" si="2"/>
        <v>2422.6371828815004</v>
      </c>
      <c r="F25" s="652">
        <f t="shared" si="2"/>
        <v>869.575723971157</v>
      </c>
      <c r="G25" s="652">
        <f t="shared" si="2"/>
        <v>1705.6920486786951</v>
      </c>
      <c r="H25" s="660">
        <f>P25</f>
        <v>273672.86836496973</v>
      </c>
      <c r="I25" s="3252" t="s">
        <v>996</v>
      </c>
      <c r="J25" s="3254"/>
      <c r="K25" s="2309">
        <v>2422.6371828815004</v>
      </c>
      <c r="L25" s="2310">
        <v>869.575723971157</v>
      </c>
      <c r="M25" s="2310">
        <v>1705.6920486786951</v>
      </c>
      <c r="N25" s="2311">
        <v>273672868.36496973</v>
      </c>
      <c r="O25" s="2301"/>
      <c r="P25" s="1785">
        <f t="shared" si="1"/>
        <v>273672.86836496973</v>
      </c>
    </row>
    <row r="26" spans="1:16" ht="17.850000000000001" customHeight="1">
      <c r="A26" s="155"/>
      <c r="B26" s="155" t="s">
        <v>54</v>
      </c>
      <c r="C26" s="155"/>
      <c r="D26" s="1089"/>
      <c r="E26" s="652">
        <f t="shared" si="2"/>
        <v>6637.2546358281097</v>
      </c>
      <c r="F26" s="652">
        <f t="shared" si="2"/>
        <v>2420.5940781594095</v>
      </c>
      <c r="G26" s="652">
        <f t="shared" si="2"/>
        <v>3985.4367252976272</v>
      </c>
      <c r="H26" s="660">
        <f>P26</f>
        <v>823948.30726456328</v>
      </c>
      <c r="I26" s="3252" t="s">
        <v>997</v>
      </c>
      <c r="J26" s="3254"/>
      <c r="K26" s="2309">
        <v>6637.2546358281097</v>
      </c>
      <c r="L26" s="2310">
        <v>2420.5940781594095</v>
      </c>
      <c r="M26" s="2310">
        <v>3985.4367252976272</v>
      </c>
      <c r="N26" s="2311">
        <v>823948307.26456332</v>
      </c>
      <c r="O26" s="2301"/>
      <c r="P26" s="1785">
        <f t="shared" si="1"/>
        <v>823948.30726456328</v>
      </c>
    </row>
    <row r="27" spans="1:16" ht="17.850000000000001" customHeight="1">
      <c r="A27" s="155"/>
      <c r="B27" s="155" t="s">
        <v>242</v>
      </c>
      <c r="C27" s="155"/>
      <c r="D27" s="1089"/>
      <c r="E27" s="652">
        <f t="shared" si="2"/>
        <v>4714.5269000826529</v>
      </c>
      <c r="F27" s="652">
        <f t="shared" si="2"/>
        <v>1494.5616283672159</v>
      </c>
      <c r="G27" s="652">
        <f t="shared" si="2"/>
        <v>2760.4174757369592</v>
      </c>
      <c r="H27" s="660">
        <f>P27</f>
        <v>823823.82656648546</v>
      </c>
      <c r="I27" s="3252" t="s">
        <v>998</v>
      </c>
      <c r="J27" s="3254"/>
      <c r="K27" s="2309">
        <v>4714.5269000826529</v>
      </c>
      <c r="L27" s="2310">
        <v>1494.5616283672159</v>
      </c>
      <c r="M27" s="2310">
        <v>2760.4174757369592</v>
      </c>
      <c r="N27" s="2311">
        <v>823823826.5664854</v>
      </c>
      <c r="O27" s="2301"/>
      <c r="P27" s="1785">
        <f t="shared" si="1"/>
        <v>823823.82656648546</v>
      </c>
    </row>
    <row r="28" spans="1:16" ht="17.850000000000001" customHeight="1">
      <c r="A28" s="155"/>
      <c r="B28" s="155" t="s">
        <v>241</v>
      </c>
      <c r="C28" s="155"/>
      <c r="D28" s="1089"/>
      <c r="E28" s="652">
        <f t="shared" si="2"/>
        <v>559</v>
      </c>
      <c r="F28" s="652">
        <f t="shared" si="2"/>
        <v>237</v>
      </c>
      <c r="G28" s="652">
        <f t="shared" si="2"/>
        <v>339</v>
      </c>
      <c r="H28" s="660">
        <f>P28</f>
        <v>138467.92499999999</v>
      </c>
      <c r="I28" s="3252" t="s">
        <v>999</v>
      </c>
      <c r="J28" s="3254"/>
      <c r="K28" s="2309">
        <v>559</v>
      </c>
      <c r="L28" s="2310">
        <v>237</v>
      </c>
      <c r="M28" s="2310">
        <v>339</v>
      </c>
      <c r="N28" s="2311">
        <v>138467925</v>
      </c>
      <c r="O28" s="2301"/>
      <c r="P28" s="1785">
        <f t="shared" si="1"/>
        <v>138467.92499999999</v>
      </c>
    </row>
    <row r="29" spans="1:16" ht="17.850000000000001" customHeight="1">
      <c r="A29" s="3094" t="s">
        <v>393</v>
      </c>
      <c r="B29" s="3094"/>
      <c r="C29" s="3094"/>
      <c r="D29" s="1083"/>
      <c r="E29" s="652"/>
      <c r="F29" s="652"/>
      <c r="G29" s="652"/>
      <c r="H29" s="660"/>
      <c r="I29" s="3252" t="s">
        <v>1001</v>
      </c>
      <c r="J29" s="3254"/>
      <c r="K29" s="2309">
        <v>39601.321383042792</v>
      </c>
      <c r="L29" s="2310">
        <v>13090.638689919695</v>
      </c>
      <c r="M29" s="2310">
        <v>21630.860743143592</v>
      </c>
      <c r="N29" s="2311">
        <v>4063056992.8569026</v>
      </c>
      <c r="O29" s="2301"/>
      <c r="P29" s="1785">
        <f t="shared" si="1"/>
        <v>4063056.9928569025</v>
      </c>
    </row>
    <row r="30" spans="1:16" ht="17.850000000000001" customHeight="1">
      <c r="A30" s="3093" t="s">
        <v>45</v>
      </c>
      <c r="B30" s="3093"/>
      <c r="C30" s="166"/>
      <c r="D30" s="1083"/>
      <c r="E30" s="652">
        <f>K29</f>
        <v>39601.321383042792</v>
      </c>
      <c r="F30" s="652">
        <f>L29</f>
        <v>13090.638689919695</v>
      </c>
      <c r="G30" s="652">
        <f>M29</f>
        <v>21630.860743143592</v>
      </c>
      <c r="H30" s="660">
        <f>P29</f>
        <v>4063056.9928569025</v>
      </c>
      <c r="I30" s="3252" t="s">
        <v>1002</v>
      </c>
      <c r="J30" s="3254"/>
      <c r="K30" s="2309">
        <v>441.60946708770643</v>
      </c>
      <c r="L30" s="2310">
        <v>87.541438854805833</v>
      </c>
      <c r="M30" s="2310">
        <v>245.32193827295811</v>
      </c>
      <c r="N30" s="2311">
        <v>32595868.349258736</v>
      </c>
      <c r="O30" s="2301"/>
      <c r="P30" s="1785">
        <f t="shared" si="1"/>
        <v>32595.868349258737</v>
      </c>
    </row>
    <row r="31" spans="1:16" ht="17.850000000000001" customHeight="1">
      <c r="A31" s="189"/>
      <c r="B31" s="155" t="s">
        <v>362</v>
      </c>
      <c r="C31" s="189"/>
      <c r="D31" s="1083"/>
      <c r="E31" s="652">
        <f>K42</f>
        <v>14006.532854060046</v>
      </c>
      <c r="F31" s="652">
        <f>L42</f>
        <v>3894.2017834444432</v>
      </c>
      <c r="G31" s="652">
        <f>M42</f>
        <v>6805.8865826878537</v>
      </c>
      <c r="H31" s="660">
        <f>P42</f>
        <v>1497651.1974721763</v>
      </c>
      <c r="I31" s="3252" t="s">
        <v>1004</v>
      </c>
      <c r="J31" s="3254"/>
      <c r="K31" s="2309">
        <v>4015.1907443187906</v>
      </c>
      <c r="L31" s="2310">
        <v>722.18173530691104</v>
      </c>
      <c r="M31" s="2310">
        <v>1438.3039736172191</v>
      </c>
      <c r="N31" s="2311">
        <v>224954186.07557806</v>
      </c>
      <c r="O31" s="2301"/>
      <c r="P31" s="1785">
        <f t="shared" si="1"/>
        <v>224954.18607557807</v>
      </c>
    </row>
    <row r="32" spans="1:16" ht="17.850000000000001" customHeight="1">
      <c r="A32" s="156"/>
      <c r="B32" s="156" t="s">
        <v>2238</v>
      </c>
      <c r="C32" s="156"/>
      <c r="D32" s="1089"/>
      <c r="E32" s="652">
        <f t="shared" ref="E32:G35" si="3">K31</f>
        <v>4015.1907443187906</v>
      </c>
      <c r="F32" s="652">
        <f t="shared" si="3"/>
        <v>722.18173530691104</v>
      </c>
      <c r="G32" s="652">
        <f t="shared" si="3"/>
        <v>1438.3039736172191</v>
      </c>
      <c r="H32" s="660">
        <f>P31</f>
        <v>224954.18607557807</v>
      </c>
      <c r="I32" s="3252" t="s">
        <v>1005</v>
      </c>
      <c r="J32" s="3254"/>
      <c r="K32" s="2309">
        <v>5250.5276758035934</v>
      </c>
      <c r="L32" s="2310">
        <v>1363.7489114666037</v>
      </c>
      <c r="M32" s="2310">
        <v>2115.3690770951612</v>
      </c>
      <c r="N32" s="2311">
        <v>418495389.74430829</v>
      </c>
      <c r="O32" s="2301"/>
      <c r="P32" s="1785">
        <f t="shared" si="1"/>
        <v>418495.38974430831</v>
      </c>
    </row>
    <row r="33" spans="1:16" ht="17.850000000000001" customHeight="1">
      <c r="A33" s="156"/>
      <c r="B33" s="156" t="s">
        <v>3119</v>
      </c>
      <c r="C33" s="156"/>
      <c r="D33" s="1089"/>
      <c r="E33" s="652">
        <f t="shared" si="3"/>
        <v>5250.5276758035934</v>
      </c>
      <c r="F33" s="652">
        <f t="shared" si="3"/>
        <v>1363.7489114666037</v>
      </c>
      <c r="G33" s="652">
        <f t="shared" si="3"/>
        <v>2115.3690770951612</v>
      </c>
      <c r="H33" s="660">
        <f>P32</f>
        <v>418495.38974430831</v>
      </c>
      <c r="I33" s="3252" t="s">
        <v>1006</v>
      </c>
      <c r="J33" s="3254"/>
      <c r="K33" s="2309">
        <v>1814.2960931873974</v>
      </c>
      <c r="L33" s="2310">
        <v>698.52295856952037</v>
      </c>
      <c r="M33" s="2310">
        <v>1143.0332917954206</v>
      </c>
      <c r="N33" s="2311">
        <v>331741841.07547957</v>
      </c>
      <c r="O33" s="2301"/>
      <c r="P33" s="1785">
        <f t="shared" si="1"/>
        <v>331741.84107547958</v>
      </c>
    </row>
    <row r="34" spans="1:16" ht="17.850000000000001" customHeight="1">
      <c r="A34" s="156"/>
      <c r="B34" s="156" t="s">
        <v>2266</v>
      </c>
      <c r="C34" s="156"/>
      <c r="D34" s="1089"/>
      <c r="E34" s="652">
        <f t="shared" si="3"/>
        <v>1814.2960931873974</v>
      </c>
      <c r="F34" s="652">
        <f t="shared" si="3"/>
        <v>698.52295856952037</v>
      </c>
      <c r="G34" s="652">
        <f t="shared" si="3"/>
        <v>1143.0332917954206</v>
      </c>
      <c r="H34" s="660">
        <f>P33</f>
        <v>331741.84107547958</v>
      </c>
      <c r="I34" s="3252" t="s">
        <v>1007</v>
      </c>
      <c r="J34" s="3254"/>
      <c r="K34" s="2309">
        <v>2926.5183407502609</v>
      </c>
      <c r="L34" s="2310">
        <v>1109.7481781014087</v>
      </c>
      <c r="M34" s="2310">
        <v>2109.1802401800524</v>
      </c>
      <c r="N34" s="2311">
        <v>522459780.57681036</v>
      </c>
      <c r="O34" s="2301"/>
      <c r="P34" s="1785">
        <f t="shared" si="1"/>
        <v>522459.78057681036</v>
      </c>
    </row>
    <row r="35" spans="1:16" ht="17.850000000000001" customHeight="1">
      <c r="A35" s="156"/>
      <c r="B35" s="156" t="s">
        <v>2353</v>
      </c>
      <c r="C35" s="156"/>
      <c r="D35" s="1089"/>
      <c r="E35" s="652">
        <f t="shared" si="3"/>
        <v>2926.5183407502609</v>
      </c>
      <c r="F35" s="652">
        <f t="shared" si="3"/>
        <v>1109.7481781014087</v>
      </c>
      <c r="G35" s="652">
        <f t="shared" si="3"/>
        <v>2109.1802401800524</v>
      </c>
      <c r="H35" s="660">
        <f>P34</f>
        <v>522459.78057681036</v>
      </c>
      <c r="I35" s="3252" t="s">
        <v>1008</v>
      </c>
      <c r="J35" s="3254"/>
      <c r="K35" s="2309">
        <v>12923.516089575362</v>
      </c>
      <c r="L35" s="2310">
        <v>4133.2540244840839</v>
      </c>
      <c r="M35" s="2310">
        <v>8580.6145640429095</v>
      </c>
      <c r="N35" s="2311">
        <v>1125808322.4509461</v>
      </c>
      <c r="O35" s="2301"/>
      <c r="P35" s="1785">
        <f t="shared" si="1"/>
        <v>1125808.3224509461</v>
      </c>
    </row>
    <row r="36" spans="1:16" ht="17.850000000000001" customHeight="1">
      <c r="A36" s="156"/>
      <c r="B36" s="155" t="s">
        <v>363</v>
      </c>
      <c r="C36" s="156"/>
      <c r="D36" s="1089"/>
      <c r="E36" s="652">
        <f>K43</f>
        <v>15139.769312215018</v>
      </c>
      <c r="F36" s="652">
        <f>L43</f>
        <v>5155.8009534717257</v>
      </c>
      <c r="G36" s="652">
        <f>M43</f>
        <v>10073.633971713896</v>
      </c>
      <c r="H36" s="660">
        <f>P43</f>
        <v>1454879.0513272253</v>
      </c>
      <c r="I36" s="3252" t="s">
        <v>1009</v>
      </c>
      <c r="J36" s="3254"/>
      <c r="K36" s="2309">
        <v>2216.2532226396588</v>
      </c>
      <c r="L36" s="2310">
        <v>1022.5469289876437</v>
      </c>
      <c r="M36" s="2310">
        <v>1493.0194076709915</v>
      </c>
      <c r="N36" s="2311">
        <v>329070728.87627846</v>
      </c>
      <c r="O36" s="2301"/>
      <c r="P36" s="1785">
        <f t="shared" si="1"/>
        <v>329070.72887627844</v>
      </c>
    </row>
    <row r="37" spans="1:16" ht="17.850000000000001" customHeight="1">
      <c r="A37" s="156"/>
      <c r="B37" s="156" t="s">
        <v>3473</v>
      </c>
      <c r="C37" s="156"/>
      <c r="D37" s="1089"/>
      <c r="E37" s="652">
        <f t="shared" ref="E37:G38" si="4">K35</f>
        <v>12923.516089575362</v>
      </c>
      <c r="F37" s="652">
        <f t="shared" si="4"/>
        <v>4133.2540244840839</v>
      </c>
      <c r="G37" s="652">
        <f t="shared" si="4"/>
        <v>8580.6145640429095</v>
      </c>
      <c r="H37" s="660">
        <f>P35</f>
        <v>1125808.3224509461</v>
      </c>
      <c r="I37" s="3252" t="s">
        <v>1010</v>
      </c>
      <c r="J37" s="3254"/>
      <c r="K37" s="2309">
        <v>1305.4015151523533</v>
      </c>
      <c r="L37" s="2310">
        <v>1106.8625541138451</v>
      </c>
      <c r="M37" s="2310">
        <v>1180.6417748929382</v>
      </c>
      <c r="N37" s="2311">
        <v>173884404.79208925</v>
      </c>
      <c r="O37" s="2301"/>
      <c r="P37" s="1785">
        <f t="shared" si="1"/>
        <v>173884.40479208925</v>
      </c>
    </row>
    <row r="38" spans="1:16" ht="17.850000000000001" customHeight="1">
      <c r="A38" s="156"/>
      <c r="B38" s="156" t="s">
        <v>2393</v>
      </c>
      <c r="C38" s="156"/>
      <c r="D38" s="1089"/>
      <c r="E38" s="652">
        <f t="shared" si="4"/>
        <v>2216.2532226396588</v>
      </c>
      <c r="F38" s="652">
        <f t="shared" si="4"/>
        <v>1022.5469289876437</v>
      </c>
      <c r="G38" s="652">
        <f t="shared" si="4"/>
        <v>1493.0194076709915</v>
      </c>
      <c r="H38" s="660">
        <f>P36</f>
        <v>329070.72887627844</v>
      </c>
      <c r="I38" s="3252" t="s">
        <v>1011</v>
      </c>
      <c r="J38" s="3254"/>
      <c r="K38" s="2309">
        <v>3375.0641821877953</v>
      </c>
      <c r="L38" s="2310">
        <v>2210.6361398626846</v>
      </c>
      <c r="M38" s="2310">
        <v>2568.8255578512194</v>
      </c>
      <c r="N38" s="2311">
        <v>646603749.73648882</v>
      </c>
      <c r="O38" s="2301"/>
      <c r="P38" s="1785">
        <f t="shared" si="1"/>
        <v>646603.7497364888</v>
      </c>
    </row>
    <row r="39" spans="1:16" ht="17.850000000000001" customHeight="1">
      <c r="A39" s="156"/>
      <c r="B39" s="155" t="s">
        <v>364</v>
      </c>
      <c r="C39" s="156"/>
      <c r="D39" s="1089"/>
      <c r="E39" s="652">
        <f>K44</f>
        <v>5556.4130944577855</v>
      </c>
      <c r="F39" s="652">
        <f>L44</f>
        <v>3905.5359113998725</v>
      </c>
      <c r="G39" s="652">
        <f>M44</f>
        <v>4475.9073378494795</v>
      </c>
      <c r="H39" s="660">
        <f>P44</f>
        <v>1054968.629622909</v>
      </c>
      <c r="I39" s="3252" t="s">
        <v>1012</v>
      </c>
      <c r="J39" s="3254"/>
      <c r="K39" s="2309">
        <v>875.94739711763862</v>
      </c>
      <c r="L39" s="2310">
        <v>588.03721742334221</v>
      </c>
      <c r="M39" s="2310">
        <v>726.4400051053218</v>
      </c>
      <c r="N39" s="2311">
        <v>234480475.09433109</v>
      </c>
      <c r="O39" s="2301"/>
      <c r="P39" s="1785">
        <f t="shared" si="1"/>
        <v>234480.47509433108</v>
      </c>
    </row>
    <row r="40" spans="1:16" ht="17.850000000000001" customHeight="1">
      <c r="A40" s="156"/>
      <c r="B40" s="156" t="s">
        <v>3474</v>
      </c>
      <c r="C40" s="166"/>
      <c r="D40" s="1083"/>
      <c r="E40" s="652">
        <f t="shared" ref="E40:G42" si="5">K37</f>
        <v>1305.4015151523533</v>
      </c>
      <c r="F40" s="652">
        <f t="shared" si="5"/>
        <v>1106.8625541138451</v>
      </c>
      <c r="G40" s="652">
        <f t="shared" si="5"/>
        <v>1180.6417748929382</v>
      </c>
      <c r="H40" s="660">
        <f>P37</f>
        <v>173884.40479208925</v>
      </c>
      <c r="I40" s="3252" t="s">
        <v>1013</v>
      </c>
      <c r="J40" s="3254"/>
      <c r="K40" s="2309">
        <v>4898.6061223099332</v>
      </c>
      <c r="L40" s="2310">
        <v>135.10004160364716</v>
      </c>
      <c r="M40" s="2310">
        <v>275.43285089236554</v>
      </c>
      <c r="N40" s="2311">
        <v>55558114.434592478</v>
      </c>
      <c r="O40" s="2301"/>
      <c r="P40" s="1785">
        <f t="shared" si="1"/>
        <v>55558.114434592477</v>
      </c>
    </row>
    <row r="41" spans="1:16" ht="17.850000000000001" customHeight="1">
      <c r="A41" s="156"/>
      <c r="B41" s="156" t="s">
        <v>2455</v>
      </c>
      <c r="C41" s="166"/>
      <c r="D41" s="1083"/>
      <c r="E41" s="652">
        <f t="shared" si="5"/>
        <v>3375.0641821877953</v>
      </c>
      <c r="F41" s="652">
        <f t="shared" si="5"/>
        <v>2210.6361398626846</v>
      </c>
      <c r="G41" s="652">
        <f t="shared" si="5"/>
        <v>2568.8255578512194</v>
      </c>
      <c r="H41" s="660">
        <f>P38</f>
        <v>646603.7497364888</v>
      </c>
      <c r="I41" s="3252" t="s">
        <v>1014</v>
      </c>
      <c r="J41" s="3254"/>
      <c r="K41" s="2309">
        <v>441.60946708770643</v>
      </c>
      <c r="L41" s="2310">
        <v>87.541438854805833</v>
      </c>
      <c r="M41" s="2310">
        <v>245.32193827295811</v>
      </c>
      <c r="N41" s="2311">
        <v>32595868.349258736</v>
      </c>
      <c r="O41" s="2301"/>
      <c r="P41" s="1785">
        <f t="shared" si="1"/>
        <v>32595.868349258737</v>
      </c>
    </row>
    <row r="42" spans="1:16" ht="17.850000000000001" customHeight="1">
      <c r="A42" s="156"/>
      <c r="B42" s="156" t="s">
        <v>2242</v>
      </c>
      <c r="C42" s="166"/>
      <c r="D42" s="1083"/>
      <c r="E42" s="652">
        <f t="shared" si="5"/>
        <v>875.94739711763862</v>
      </c>
      <c r="F42" s="652">
        <f t="shared" si="5"/>
        <v>588.03721742334221</v>
      </c>
      <c r="G42" s="652">
        <f t="shared" si="5"/>
        <v>726.4400051053218</v>
      </c>
      <c r="H42" s="660">
        <f>P39</f>
        <v>234480.47509433108</v>
      </c>
      <c r="I42" s="3252" t="s">
        <v>1016</v>
      </c>
      <c r="J42" s="3254"/>
      <c r="K42" s="2309">
        <v>14006.532854060046</v>
      </c>
      <c r="L42" s="2310">
        <v>3894.2017834444432</v>
      </c>
      <c r="M42" s="2310">
        <v>6805.8865826878537</v>
      </c>
      <c r="N42" s="2311">
        <v>1497651197.4721763</v>
      </c>
      <c r="O42" s="2301"/>
      <c r="P42" s="1785">
        <f t="shared" si="1"/>
        <v>1497651.1974721763</v>
      </c>
    </row>
    <row r="43" spans="1:16" ht="17.850000000000001" customHeight="1">
      <c r="A43" s="156"/>
      <c r="B43" s="155" t="s">
        <v>416</v>
      </c>
      <c r="C43" s="166"/>
      <c r="D43" s="1083"/>
      <c r="E43" s="652">
        <f t="shared" ref="E43:G44" si="6">K45</f>
        <v>4898.6061223099332</v>
      </c>
      <c r="F43" s="652">
        <f t="shared" si="6"/>
        <v>135.10004160364716</v>
      </c>
      <c r="G43" s="652">
        <f t="shared" si="6"/>
        <v>275.43285089236554</v>
      </c>
      <c r="H43" s="660">
        <f>P45</f>
        <v>55558.114434592477</v>
      </c>
      <c r="I43" s="3252" t="s">
        <v>1017</v>
      </c>
      <c r="J43" s="3254"/>
      <c r="K43" s="2309">
        <v>15139.769312215018</v>
      </c>
      <c r="L43" s="2310">
        <v>5155.8009534717257</v>
      </c>
      <c r="M43" s="2310">
        <v>10073.633971713896</v>
      </c>
      <c r="N43" s="2311">
        <v>1454879051.3272252</v>
      </c>
      <c r="O43" s="2301"/>
      <c r="P43" s="1785">
        <f t="shared" si="1"/>
        <v>1454879.0513272253</v>
      </c>
    </row>
    <row r="44" spans="1:16" ht="17.850000000000001" customHeight="1">
      <c r="A44" s="3093" t="s">
        <v>417</v>
      </c>
      <c r="B44" s="3093"/>
      <c r="C44" s="166"/>
      <c r="D44" s="1083"/>
      <c r="E44" s="652">
        <f t="shared" si="6"/>
        <v>441.60946708770643</v>
      </c>
      <c r="F44" s="652">
        <f t="shared" si="6"/>
        <v>87.541438854805833</v>
      </c>
      <c r="G44" s="652">
        <f t="shared" si="6"/>
        <v>245.32193827295811</v>
      </c>
      <c r="H44" s="660">
        <f>P46</f>
        <v>32595.868349258737</v>
      </c>
      <c r="I44" s="3252" t="s">
        <v>1018</v>
      </c>
      <c r="J44" s="3254"/>
      <c r="K44" s="2309">
        <v>5556.4130944577855</v>
      </c>
      <c r="L44" s="2310">
        <v>3905.5359113998725</v>
      </c>
      <c r="M44" s="2310">
        <v>4475.9073378494795</v>
      </c>
      <c r="N44" s="2311">
        <v>1054968629.6229091</v>
      </c>
      <c r="O44" s="2301"/>
      <c r="P44" s="1785">
        <f t="shared" si="1"/>
        <v>1054968.629622909</v>
      </c>
    </row>
    <row r="45" spans="1:16" ht="17.850000000000001" customHeight="1">
      <c r="A45" s="3094" t="s">
        <v>118</v>
      </c>
      <c r="B45" s="3094"/>
      <c r="C45" s="3094"/>
      <c r="D45" s="1083"/>
      <c r="E45" s="652"/>
      <c r="F45" s="652"/>
      <c r="G45" s="652"/>
      <c r="H45" s="660"/>
      <c r="I45" s="3252" t="s">
        <v>1019</v>
      </c>
      <c r="J45" s="3254"/>
      <c r="K45" s="2309">
        <v>4898.6061223099332</v>
      </c>
      <c r="L45" s="2310">
        <v>135.10004160364716</v>
      </c>
      <c r="M45" s="2310">
        <v>275.43285089236554</v>
      </c>
      <c r="N45" s="2311">
        <v>55558114.434592478</v>
      </c>
      <c r="O45" s="2301"/>
      <c r="P45" s="1785">
        <f t="shared" si="1"/>
        <v>55558.114434592477</v>
      </c>
    </row>
    <row r="46" spans="1:16" ht="17.850000000000001" customHeight="1">
      <c r="A46" s="3093" t="s">
        <v>418</v>
      </c>
      <c r="B46" s="3093" t="s">
        <v>418</v>
      </c>
      <c r="C46" s="196"/>
      <c r="D46" s="1083"/>
      <c r="E46" s="234">
        <f>K47</f>
        <v>18847.217409610694</v>
      </c>
      <c r="F46" s="660">
        <f>L47</f>
        <v>4882.2289217544258</v>
      </c>
      <c r="G46" s="660">
        <f>M47</f>
        <v>9173.5845420487385</v>
      </c>
      <c r="H46" s="660">
        <f>P47</f>
        <v>2453294.6937926449</v>
      </c>
      <c r="I46" s="3252" t="s">
        <v>1020</v>
      </c>
      <c r="J46" s="3254"/>
      <c r="K46" s="2309">
        <v>441.60946708770643</v>
      </c>
      <c r="L46" s="2310">
        <v>87.541438854805833</v>
      </c>
      <c r="M46" s="2310">
        <v>245.32193827295811</v>
      </c>
      <c r="N46" s="2311">
        <v>32595868.349258736</v>
      </c>
      <c r="O46" s="2301"/>
      <c r="P46" s="1785">
        <f t="shared" si="1"/>
        <v>32595.868349258737</v>
      </c>
    </row>
    <row r="47" spans="1:16" ht="17.850000000000001" customHeight="1">
      <c r="A47" s="155"/>
      <c r="B47" s="155" t="s">
        <v>368</v>
      </c>
      <c r="C47" s="155"/>
      <c r="D47" s="1083"/>
      <c r="E47" s="234">
        <f t="shared" ref="E47:G50" si="7">K49</f>
        <v>11807.333537742586</v>
      </c>
      <c r="F47" s="660">
        <f t="shared" si="7"/>
        <v>2173.3170167614262</v>
      </c>
      <c r="G47" s="660">
        <f t="shared" si="7"/>
        <v>3792.9293578105307</v>
      </c>
      <c r="H47" s="660">
        <f>P49</f>
        <v>1649010.4402567325</v>
      </c>
      <c r="I47" s="3252" t="s">
        <v>1021</v>
      </c>
      <c r="J47" s="2973" t="s">
        <v>1022</v>
      </c>
      <c r="K47" s="2309">
        <v>18847.217409610694</v>
      </c>
      <c r="L47" s="2310">
        <v>4882.2289217544258</v>
      </c>
      <c r="M47" s="2310">
        <v>9173.5845420487385</v>
      </c>
      <c r="N47" s="2311">
        <v>2453294693.792645</v>
      </c>
      <c r="O47" s="2301"/>
      <c r="P47" s="1785">
        <f t="shared" si="1"/>
        <v>2453294.6937926449</v>
      </c>
    </row>
    <row r="48" spans="1:16" ht="17.850000000000001" customHeight="1">
      <c r="A48" s="155"/>
      <c r="B48" s="155" t="s">
        <v>369</v>
      </c>
      <c r="C48" s="155"/>
      <c r="D48" s="1083"/>
      <c r="E48" s="234">
        <f t="shared" si="7"/>
        <v>4271.7606910599416</v>
      </c>
      <c r="F48" s="660">
        <f t="shared" si="7"/>
        <v>1687.9583991554173</v>
      </c>
      <c r="G48" s="660">
        <f t="shared" si="7"/>
        <v>3571.2242250896716</v>
      </c>
      <c r="H48" s="660">
        <f>P50</f>
        <v>289059.49665187398</v>
      </c>
      <c r="I48" s="3252"/>
      <c r="J48" s="2973" t="s">
        <v>1023</v>
      </c>
      <c r="K48" s="2309">
        <v>21195.713440519794</v>
      </c>
      <c r="L48" s="2310">
        <v>8295.9512070200653</v>
      </c>
      <c r="M48" s="2310">
        <v>12702.598139367819</v>
      </c>
      <c r="N48" s="2311">
        <v>1642358167.4135172</v>
      </c>
      <c r="O48" s="2301"/>
      <c r="P48" s="1785">
        <f t="shared" si="1"/>
        <v>1642358.1674135171</v>
      </c>
    </row>
    <row r="49" spans="1:16" ht="17.850000000000001" customHeight="1">
      <c r="A49" s="155"/>
      <c r="B49" s="155" t="s">
        <v>370</v>
      </c>
      <c r="C49" s="155"/>
      <c r="D49" s="1083"/>
      <c r="E49" s="234">
        <f t="shared" si="7"/>
        <v>2768.1231808081666</v>
      </c>
      <c r="F49" s="660">
        <f t="shared" si="7"/>
        <v>1020.953505837583</v>
      </c>
      <c r="G49" s="660">
        <f t="shared" si="7"/>
        <v>1809.4309591485339</v>
      </c>
      <c r="H49" s="660">
        <f>P51</f>
        <v>515224.75688403763</v>
      </c>
      <c r="I49" s="3252" t="s">
        <v>1024</v>
      </c>
      <c r="J49" s="2973" t="s">
        <v>3904</v>
      </c>
      <c r="K49" s="2309">
        <v>11807.333537742586</v>
      </c>
      <c r="L49" s="2310">
        <v>2173.3170167614262</v>
      </c>
      <c r="M49" s="2310">
        <v>3792.9293578105307</v>
      </c>
      <c r="N49" s="2311">
        <v>1649010440.2567325</v>
      </c>
      <c r="O49" s="2301"/>
      <c r="P49" s="1785">
        <f t="shared" si="1"/>
        <v>1649010.4402567325</v>
      </c>
    </row>
    <row r="50" spans="1:16" ht="17.850000000000001" customHeight="1" thickBot="1">
      <c r="A50" s="3104" t="s">
        <v>422</v>
      </c>
      <c r="B50" s="3104"/>
      <c r="C50" s="169"/>
      <c r="D50" s="1786"/>
      <c r="E50" s="666">
        <f t="shared" si="7"/>
        <v>21195.713440519794</v>
      </c>
      <c r="F50" s="664">
        <f t="shared" si="7"/>
        <v>8295.9512070200653</v>
      </c>
      <c r="G50" s="664">
        <f t="shared" si="7"/>
        <v>12702.598139367819</v>
      </c>
      <c r="H50" s="664">
        <f>P52</f>
        <v>1642358.1674135171</v>
      </c>
      <c r="I50" s="3252"/>
      <c r="J50" s="2973" t="s">
        <v>3905</v>
      </c>
      <c r="K50" s="2309">
        <v>4271.7606910599416</v>
      </c>
      <c r="L50" s="2310">
        <v>1687.9583991554173</v>
      </c>
      <c r="M50" s="2310">
        <v>3571.2242250896716</v>
      </c>
      <c r="N50" s="2311">
        <v>289059496.65187401</v>
      </c>
      <c r="O50" s="2301"/>
      <c r="P50" s="1785">
        <f t="shared" si="1"/>
        <v>289059.49665187398</v>
      </c>
    </row>
    <row r="51" spans="1:16" ht="17.850000000000001" customHeight="1">
      <c r="A51" s="3255" t="s">
        <v>1370</v>
      </c>
      <c r="B51" s="3256"/>
      <c r="C51" s="3256"/>
      <c r="D51" s="3256"/>
      <c r="E51" s="3256"/>
      <c r="F51" s="3256"/>
      <c r="G51" s="3256"/>
      <c r="H51" s="3256"/>
      <c r="I51" s="3252"/>
      <c r="J51" s="2973" t="s">
        <v>3906</v>
      </c>
      <c r="K51" s="2309">
        <v>2768.1231808081666</v>
      </c>
      <c r="L51" s="2310">
        <v>1020.953505837583</v>
      </c>
      <c r="M51" s="2310">
        <v>1809.4309591485339</v>
      </c>
      <c r="N51" s="2311">
        <v>515224756.88403761</v>
      </c>
      <c r="O51" s="2301"/>
      <c r="P51" s="1785">
        <f t="shared" si="1"/>
        <v>515224.75688403763</v>
      </c>
    </row>
    <row r="52" spans="1:16">
      <c r="I52" s="3252"/>
      <c r="J52" s="2973" t="s">
        <v>3907</v>
      </c>
      <c r="K52" s="2309">
        <v>21195.713440519794</v>
      </c>
      <c r="L52" s="2310">
        <v>8295.9512070200653</v>
      </c>
      <c r="M52" s="2310">
        <v>12702.598139367819</v>
      </c>
      <c r="N52" s="2311">
        <v>1642358167.4135172</v>
      </c>
      <c r="O52" s="2301"/>
      <c r="P52" s="1785">
        <f t="shared" si="1"/>
        <v>1642358.1674135171</v>
      </c>
    </row>
    <row r="53" spans="1:16">
      <c r="I53" s="3252" t="s">
        <v>1029</v>
      </c>
      <c r="J53" s="2973" t="s">
        <v>1030</v>
      </c>
      <c r="K53" s="2309">
        <v>11416.852942197353</v>
      </c>
      <c r="L53" s="2310">
        <v>3899.7305673127048</v>
      </c>
      <c r="M53" s="2310">
        <v>6611.5403036405814</v>
      </c>
      <c r="N53" s="2311">
        <v>947975207.03695822</v>
      </c>
      <c r="O53" s="2301"/>
      <c r="P53" s="1785">
        <f t="shared" si="1"/>
        <v>947975.20703695819</v>
      </c>
    </row>
    <row r="54" spans="1:16">
      <c r="I54" s="3252"/>
      <c r="J54" s="2973" t="s">
        <v>1031</v>
      </c>
      <c r="K54" s="2309">
        <v>10702.768149254187</v>
      </c>
      <c r="L54" s="2310">
        <v>1921.3634036438532</v>
      </c>
      <c r="M54" s="2310">
        <v>3638.4693581879701</v>
      </c>
      <c r="N54" s="2311">
        <v>781750593.92367196</v>
      </c>
      <c r="O54" s="2301"/>
      <c r="P54" s="1785">
        <f t="shared" si="1"/>
        <v>781750.59392367199</v>
      </c>
    </row>
    <row r="55" spans="1:16">
      <c r="I55" s="3252"/>
      <c r="J55" s="2973" t="s">
        <v>1032</v>
      </c>
      <c r="K55" s="2309">
        <v>13503.960174110516</v>
      </c>
      <c r="L55" s="2310">
        <v>6176.0245782930133</v>
      </c>
      <c r="M55" s="2310">
        <v>9814.3108873596175</v>
      </c>
      <c r="N55" s="2311">
        <v>2089649795.8980563</v>
      </c>
      <c r="O55" s="2301"/>
      <c r="P55" s="1785">
        <f t="shared" si="1"/>
        <v>2089649.7958980564</v>
      </c>
    </row>
    <row r="56" spans="1:16">
      <c r="I56" s="3252"/>
      <c r="J56" s="2973" t="s">
        <v>1033</v>
      </c>
      <c r="K56" s="2309">
        <v>1039.3620585809081</v>
      </c>
      <c r="L56" s="2310">
        <v>470.01584147918442</v>
      </c>
      <c r="M56" s="2310">
        <v>625.38396175021671</v>
      </c>
      <c r="N56" s="2311">
        <v>115669686.38905537</v>
      </c>
      <c r="O56" s="2301"/>
      <c r="P56" s="1785">
        <f t="shared" si="1"/>
        <v>115669.68638905536</v>
      </c>
    </row>
    <row r="57" spans="1:16">
      <c r="I57" s="3252"/>
      <c r="J57" s="2973" t="s">
        <v>1034</v>
      </c>
      <c r="K57" s="2309">
        <v>2669.2182952182948</v>
      </c>
      <c r="L57" s="2310">
        <v>598.81496881496878</v>
      </c>
      <c r="M57" s="2310">
        <v>915.86278586278581</v>
      </c>
      <c r="N57" s="2311">
        <v>76881730.035343036</v>
      </c>
      <c r="O57" s="2301"/>
      <c r="P57" s="1785">
        <f t="shared" si="1"/>
        <v>76881.730035343033</v>
      </c>
    </row>
    <row r="58" spans="1:16">
      <c r="D58" s="1208"/>
      <c r="E58" s="1208"/>
      <c r="F58" s="1208"/>
      <c r="G58" s="1208"/>
      <c r="H58" s="1225"/>
      <c r="I58" s="3252"/>
      <c r="J58" s="2973" t="s">
        <v>1035</v>
      </c>
      <c r="K58" s="2309">
        <v>710.76923076923083</v>
      </c>
      <c r="L58" s="2310">
        <v>112.23076923076923</v>
      </c>
      <c r="M58" s="2310">
        <v>270.61538461538464</v>
      </c>
      <c r="N58" s="2311">
        <v>83725847.923076928</v>
      </c>
      <c r="O58" s="2301"/>
      <c r="P58" s="1785">
        <f t="shared" si="1"/>
        <v>83725.84792307693</v>
      </c>
    </row>
    <row r="59" spans="1:16">
      <c r="D59" s="1208"/>
      <c r="E59" s="1208"/>
      <c r="F59" s="1208"/>
      <c r="G59" s="1208"/>
      <c r="H59" s="1225"/>
      <c r="I59" s="3252" t="s">
        <v>770</v>
      </c>
      <c r="J59" s="2973" t="s">
        <v>1036</v>
      </c>
      <c r="K59" s="2309">
        <v>3815.0970264468501</v>
      </c>
      <c r="L59" s="2310">
        <v>1459.3715213485166</v>
      </c>
      <c r="M59" s="2310">
        <v>2433.357260830719</v>
      </c>
      <c r="N59" s="2311">
        <v>319371497.16479409</v>
      </c>
      <c r="O59" s="2301"/>
      <c r="P59" s="1785">
        <f t="shared" si="1"/>
        <v>319371.49716479407</v>
      </c>
    </row>
    <row r="60" spans="1:16">
      <c r="D60" s="1208"/>
      <c r="E60" s="1208"/>
      <c r="F60" s="1208"/>
      <c r="G60" s="1208"/>
      <c r="H60" s="1225"/>
      <c r="I60" s="3252"/>
      <c r="J60" s="2973" t="s">
        <v>1037</v>
      </c>
      <c r="K60" s="2309">
        <v>2349.9269798446362</v>
      </c>
      <c r="L60" s="2310">
        <v>757.39151962705023</v>
      </c>
      <c r="M60" s="2310">
        <v>1385.3758165392569</v>
      </c>
      <c r="N60" s="2311">
        <v>157142695.71730721</v>
      </c>
      <c r="O60" s="2301"/>
      <c r="P60" s="1785">
        <f t="shared" si="1"/>
        <v>157142.69571730722</v>
      </c>
    </row>
    <row r="61" spans="1:16">
      <c r="D61" s="1208"/>
      <c r="E61" s="1208"/>
      <c r="F61" s="1208"/>
      <c r="G61" s="1208"/>
      <c r="H61" s="1225"/>
      <c r="I61" s="3252"/>
      <c r="J61" s="2973" t="s">
        <v>1038</v>
      </c>
      <c r="K61" s="2309">
        <v>4285.1273159662096</v>
      </c>
      <c r="L61" s="2310">
        <v>1082.975539316087</v>
      </c>
      <c r="M61" s="2310">
        <v>2135.105989458968</v>
      </c>
      <c r="N61" s="2311">
        <v>559827435.10324645</v>
      </c>
      <c r="O61" s="2301"/>
      <c r="P61" s="1785">
        <f t="shared" si="1"/>
        <v>559827.43510324648</v>
      </c>
    </row>
    <row r="62" spans="1:16">
      <c r="D62" s="1208"/>
      <c r="E62" s="1208"/>
      <c r="F62" s="1208"/>
      <c r="G62" s="1208"/>
      <c r="H62" s="1225"/>
      <c r="I62" s="3252"/>
      <c r="J62" s="2973" t="s">
        <v>1039</v>
      </c>
      <c r="K62" s="2309">
        <v>5949.4687836270059</v>
      </c>
      <c r="L62" s="2310">
        <v>1777.204089152586</v>
      </c>
      <c r="M62" s="2310">
        <v>3320.922062848213</v>
      </c>
      <c r="N62" s="2311">
        <v>692423466.19187045</v>
      </c>
      <c r="O62" s="2301"/>
      <c r="P62" s="1785">
        <f t="shared" si="1"/>
        <v>692423.46619187039</v>
      </c>
    </row>
    <row r="63" spans="1:16">
      <c r="D63" s="1208"/>
      <c r="E63" s="1208"/>
      <c r="F63" s="1208"/>
      <c r="G63" s="1208"/>
      <c r="H63" s="1225"/>
      <c r="I63" s="3252"/>
      <c r="J63" s="2973" t="s">
        <v>1040</v>
      </c>
      <c r="K63" s="2309">
        <v>7097.9895509013641</v>
      </c>
      <c r="L63" s="2310">
        <v>1195.1785530336922</v>
      </c>
      <c r="M63" s="2310">
        <v>1663.2861806325359</v>
      </c>
      <c r="N63" s="2311">
        <v>431729209.84712541</v>
      </c>
      <c r="O63" s="2301"/>
      <c r="P63" s="1785">
        <f t="shared" si="1"/>
        <v>431729.2098471254</v>
      </c>
    </row>
    <row r="64" spans="1:16">
      <c r="D64" s="1208"/>
      <c r="E64" s="1208"/>
      <c r="F64" s="1208"/>
      <c r="G64" s="1208"/>
      <c r="H64" s="1225"/>
      <c r="I64" s="3252"/>
      <c r="J64" s="2973" t="s">
        <v>1041</v>
      </c>
      <c r="K64" s="2309">
        <v>9840.1457012741321</v>
      </c>
      <c r="L64" s="2310">
        <v>3892.5112066203583</v>
      </c>
      <c r="M64" s="2310">
        <v>6987.6520900694068</v>
      </c>
      <c r="N64" s="2311">
        <v>1217742129.0114644</v>
      </c>
      <c r="O64" s="2301"/>
      <c r="P64" s="1785">
        <f t="shared" si="1"/>
        <v>1217742.1290114643</v>
      </c>
    </row>
    <row r="65" spans="4:16">
      <c r="D65" s="1208"/>
      <c r="E65" s="1208"/>
      <c r="F65" s="1208"/>
      <c r="G65" s="1208"/>
      <c r="H65" s="1225"/>
      <c r="I65" s="3252"/>
      <c r="J65" s="2973" t="s">
        <v>1042</v>
      </c>
      <c r="K65" s="2309">
        <v>2459.9555665089561</v>
      </c>
      <c r="L65" s="2310">
        <v>2069.7981088412384</v>
      </c>
      <c r="M65" s="2310">
        <v>2131.0005102133691</v>
      </c>
      <c r="N65" s="2311">
        <v>110152187.80028772</v>
      </c>
      <c r="O65" s="2301"/>
      <c r="P65" s="1785">
        <f t="shared" si="1"/>
        <v>110152.18780028772</v>
      </c>
    </row>
    <row r="66" spans="4:16" ht="22.5">
      <c r="D66" s="1208"/>
      <c r="E66" s="1208"/>
      <c r="F66" s="1208"/>
      <c r="G66" s="1208"/>
      <c r="H66" s="1225"/>
      <c r="I66" s="3252"/>
      <c r="J66" s="2973" t="s">
        <v>1043</v>
      </c>
      <c r="K66" s="2309">
        <v>2855.3446656860797</v>
      </c>
      <c r="L66" s="2310">
        <v>541.77245985783611</v>
      </c>
      <c r="M66" s="2310">
        <v>1166.9796523209686</v>
      </c>
      <c r="N66" s="2311">
        <v>392371010.44698858</v>
      </c>
      <c r="O66" s="2301"/>
      <c r="P66" s="1785">
        <f t="shared" si="1"/>
        <v>392371.01044698857</v>
      </c>
    </row>
    <row r="67" spans="4:16" ht="22.5">
      <c r="D67" s="1208"/>
      <c r="E67" s="1208"/>
      <c r="F67" s="1208"/>
      <c r="G67" s="1208"/>
      <c r="H67" s="1225"/>
      <c r="I67" s="3252"/>
      <c r="J67" s="2973" t="s">
        <v>1044</v>
      </c>
      <c r="K67" s="2309">
        <v>1356.8752598752601</v>
      </c>
      <c r="L67" s="2310">
        <v>375.97713097713097</v>
      </c>
      <c r="M67" s="2310">
        <v>624.50311850311846</v>
      </c>
      <c r="N67" s="2311">
        <v>196943618.92307693</v>
      </c>
      <c r="O67" s="2301"/>
      <c r="P67" s="1785">
        <f t="shared" si="1"/>
        <v>196943.61892307692</v>
      </c>
    </row>
    <row r="68" spans="4:16">
      <c r="D68" s="1208"/>
      <c r="E68" s="1208"/>
      <c r="F68" s="1208"/>
      <c r="G68" s="1208"/>
      <c r="H68" s="1225"/>
      <c r="I68" s="3252"/>
      <c r="J68" s="2973" t="s">
        <v>1045</v>
      </c>
      <c r="K68" s="2309">
        <v>33</v>
      </c>
      <c r="L68" s="2310">
        <v>26</v>
      </c>
      <c r="M68" s="2310">
        <v>28</v>
      </c>
      <c r="N68" s="2311">
        <v>17949611</v>
      </c>
      <c r="O68" s="2301"/>
      <c r="P68" s="1785">
        <f t="shared" si="1"/>
        <v>17949.611000000001</v>
      </c>
    </row>
    <row r="69" spans="4:16">
      <c r="D69" s="1208"/>
      <c r="E69" s="1208"/>
      <c r="F69" s="1208"/>
      <c r="G69" s="1208"/>
      <c r="H69" s="1225"/>
      <c r="I69" s="3252" t="s">
        <v>96</v>
      </c>
      <c r="J69" s="2973" t="s">
        <v>1036</v>
      </c>
      <c r="K69" s="2309">
        <v>3205.8113121618489</v>
      </c>
      <c r="L69" s="2310">
        <v>952.94294992052426</v>
      </c>
      <c r="M69" s="2310">
        <v>1892.6429751170567</v>
      </c>
      <c r="N69" s="2311">
        <v>291766174.30767477</v>
      </c>
      <c r="O69" s="2301"/>
      <c r="P69" s="1785">
        <f t="shared" si="1"/>
        <v>291766.17430767475</v>
      </c>
    </row>
    <row r="70" spans="4:16">
      <c r="D70" s="1208"/>
      <c r="E70" s="1208"/>
      <c r="F70" s="1208"/>
      <c r="G70" s="1208"/>
      <c r="H70" s="1225"/>
      <c r="I70" s="3252"/>
      <c r="J70" s="2973" t="s">
        <v>1037</v>
      </c>
      <c r="K70" s="2309">
        <v>2629.0200936696911</v>
      </c>
      <c r="L70" s="2310">
        <v>1102.6723109170819</v>
      </c>
      <c r="M70" s="2310">
        <v>1605.6975017929558</v>
      </c>
      <c r="N70" s="2311">
        <v>164166046.56523541</v>
      </c>
      <c r="O70" s="2301"/>
      <c r="P70" s="1785">
        <f t="shared" si="1"/>
        <v>164166.04656523542</v>
      </c>
    </row>
    <row r="71" spans="4:16">
      <c r="D71" s="1208"/>
      <c r="E71" s="1208"/>
      <c r="F71" s="1208"/>
      <c r="G71" s="1208"/>
      <c r="H71" s="1225"/>
      <c r="I71" s="3252"/>
      <c r="J71" s="2973" t="s">
        <v>1038</v>
      </c>
      <c r="K71" s="2309">
        <v>3584.5937736462556</v>
      </c>
      <c r="L71" s="2310">
        <v>906.31064903389802</v>
      </c>
      <c r="M71" s="2310">
        <v>1918.4910991767306</v>
      </c>
      <c r="N71" s="2311">
        <v>523094766.04366034</v>
      </c>
      <c r="O71" s="2301"/>
      <c r="P71" s="1785">
        <f t="shared" si="1"/>
        <v>523094.76604366035</v>
      </c>
    </row>
    <row r="72" spans="4:16">
      <c r="D72" s="1208"/>
      <c r="E72" s="1208"/>
      <c r="F72" s="1208"/>
      <c r="G72" s="1208"/>
      <c r="H72" s="1225"/>
      <c r="I72" s="3252"/>
      <c r="J72" s="2973" t="s">
        <v>1039</v>
      </c>
      <c r="K72" s="2309">
        <v>5723.4892298046207</v>
      </c>
      <c r="L72" s="2310">
        <v>1819.9618145177781</v>
      </c>
      <c r="M72" s="2310">
        <v>3335.7586555229382</v>
      </c>
      <c r="N72" s="2311">
        <v>707614633.67165554</v>
      </c>
      <c r="O72" s="2301"/>
      <c r="P72" s="1785">
        <f t="shared" si="1"/>
        <v>707614.63367165555</v>
      </c>
    </row>
    <row r="73" spans="4:16">
      <c r="D73" s="1208"/>
      <c r="E73" s="1208"/>
      <c r="F73" s="1208"/>
      <c r="G73" s="1208"/>
      <c r="H73" s="1225"/>
      <c r="I73" s="3252"/>
      <c r="J73" s="2973" t="s">
        <v>1040</v>
      </c>
      <c r="K73" s="2309">
        <v>7373.175346737763</v>
      </c>
      <c r="L73" s="2310">
        <v>1010.7567308295233</v>
      </c>
      <c r="M73" s="2310">
        <v>1559.3250666417971</v>
      </c>
      <c r="N73" s="2311">
        <v>469831576.70391119</v>
      </c>
      <c r="O73" s="2301"/>
      <c r="P73" s="1785">
        <f t="shared" si="1"/>
        <v>469831.57670391118</v>
      </c>
    </row>
    <row r="74" spans="4:16">
      <c r="D74" s="1208"/>
      <c r="E74" s="1208"/>
      <c r="F74" s="1208"/>
      <c r="G74" s="1208"/>
      <c r="H74" s="1225"/>
      <c r="I74" s="3252"/>
      <c r="J74" s="2973" t="s">
        <v>1041</v>
      </c>
      <c r="K74" s="2309">
        <v>10759.411852246047</v>
      </c>
      <c r="L74" s="2310">
        <v>4314.4617704736283</v>
      </c>
      <c r="M74" s="2310">
        <v>7534.3874951907619</v>
      </c>
      <c r="N74" s="2311">
        <v>1198571936.6709387</v>
      </c>
      <c r="O74" s="2301"/>
      <c r="P74" s="1785">
        <f t="shared" si="1"/>
        <v>1198571.9366709387</v>
      </c>
    </row>
    <row r="75" spans="4:16">
      <c r="D75" s="1208"/>
      <c r="E75" s="1208"/>
      <c r="F75" s="1208"/>
      <c r="G75" s="1208"/>
      <c r="H75" s="1225"/>
      <c r="I75" s="3252"/>
      <c r="J75" s="2973" t="s">
        <v>1042</v>
      </c>
      <c r="K75" s="2309">
        <v>2504.0862655969295</v>
      </c>
      <c r="L75" s="2310">
        <v>2122.7935495705938</v>
      </c>
      <c r="M75" s="2310">
        <v>2192.2740664442267</v>
      </c>
      <c r="N75" s="2311">
        <v>132347996.75926445</v>
      </c>
      <c r="O75" s="2301"/>
      <c r="P75" s="1785">
        <f t="shared" si="1"/>
        <v>132347.99675926447</v>
      </c>
    </row>
    <row r="76" spans="4:16" ht="22.5">
      <c r="I76" s="3252"/>
      <c r="J76" s="2973" t="s">
        <v>1043</v>
      </c>
      <c r="K76" s="2309">
        <v>2534.3743129573713</v>
      </c>
      <c r="L76" s="2310">
        <v>502.65342379916132</v>
      </c>
      <c r="M76" s="2310">
        <v>843.05177063474775</v>
      </c>
      <c r="N76" s="2311">
        <v>47106354.006251954</v>
      </c>
      <c r="O76" s="2301"/>
      <c r="P76" s="1785">
        <f t="shared" si="1"/>
        <v>47106.354006251953</v>
      </c>
    </row>
    <row r="77" spans="4:16" ht="22.5">
      <c r="I77" s="3252"/>
      <c r="J77" s="2973" t="s">
        <v>1044</v>
      </c>
      <c r="K77" s="2309">
        <v>1695.9686633099693</v>
      </c>
      <c r="L77" s="2310">
        <v>419.62692971230604</v>
      </c>
      <c r="M77" s="2310">
        <v>966.55405089534031</v>
      </c>
      <c r="N77" s="2311">
        <v>543203765.47756886</v>
      </c>
      <c r="O77" s="2301"/>
      <c r="P77" s="1785">
        <f t="shared" si="1"/>
        <v>543203.76547756884</v>
      </c>
    </row>
    <row r="78" spans="4:16">
      <c r="I78" s="3252"/>
      <c r="J78" s="2973" t="s">
        <v>1045</v>
      </c>
      <c r="K78" s="2309">
        <v>33</v>
      </c>
      <c r="L78" s="2310">
        <v>26</v>
      </c>
      <c r="M78" s="2310">
        <v>28</v>
      </c>
      <c r="N78" s="2311">
        <v>17949611</v>
      </c>
      <c r="O78" s="2301"/>
      <c r="P78" s="1785">
        <f t="shared" si="1"/>
        <v>17949.611000000001</v>
      </c>
    </row>
    <row r="79" spans="4:16">
      <c r="I79" s="3252" t="s">
        <v>307</v>
      </c>
      <c r="J79" s="2973" t="s">
        <v>1036</v>
      </c>
      <c r="K79" s="2309">
        <v>2893.4042048161668</v>
      </c>
      <c r="L79" s="2310">
        <v>956.65289702103439</v>
      </c>
      <c r="M79" s="2310">
        <v>1405.7485966422396</v>
      </c>
      <c r="N79" s="2311">
        <v>377174685.03552407</v>
      </c>
      <c r="O79" s="2301"/>
      <c r="P79" s="1785">
        <f t="shared" si="1"/>
        <v>377174.68503552407</v>
      </c>
    </row>
    <row r="80" spans="4:16">
      <c r="I80" s="3252"/>
      <c r="J80" s="2973" t="s">
        <v>1037</v>
      </c>
      <c r="K80" s="2309">
        <v>1435.1264232830727</v>
      </c>
      <c r="L80" s="2310">
        <v>293.3342276744113</v>
      </c>
      <c r="M80" s="2310">
        <v>728.86319003224105</v>
      </c>
      <c r="N80" s="2311">
        <v>161046685.76602283</v>
      </c>
      <c r="O80" s="2301"/>
      <c r="P80" s="1785">
        <f t="shared" si="1"/>
        <v>161046.68576602283</v>
      </c>
    </row>
    <row r="81" spans="9:16">
      <c r="I81" s="3252"/>
      <c r="J81" s="2973" t="s">
        <v>1038</v>
      </c>
      <c r="K81" s="2309">
        <v>2236.1304696980651</v>
      </c>
      <c r="L81" s="2310">
        <v>1055.1926409237924</v>
      </c>
      <c r="M81" s="2310">
        <v>1528.3355819329697</v>
      </c>
      <c r="N81" s="2311">
        <v>424557998.96194088</v>
      </c>
      <c r="O81" s="2301"/>
      <c r="P81" s="1785">
        <f t="shared" si="1"/>
        <v>424557.99896194087</v>
      </c>
    </row>
    <row r="82" spans="9:16">
      <c r="I82" s="3252"/>
      <c r="J82" s="2973" t="s">
        <v>1039</v>
      </c>
      <c r="K82" s="2309">
        <v>5143.0926117547833</v>
      </c>
      <c r="L82" s="2310">
        <v>1392.4836876854558</v>
      </c>
      <c r="M82" s="2310">
        <v>3035.6279870648591</v>
      </c>
      <c r="N82" s="2311">
        <v>696578709.93321908</v>
      </c>
      <c r="O82" s="2301"/>
      <c r="P82" s="1785">
        <f t="shared" si="1"/>
        <v>696578.70993321913</v>
      </c>
    </row>
    <row r="83" spans="9:16">
      <c r="I83" s="3252"/>
      <c r="J83" s="2973" t="s">
        <v>1040</v>
      </c>
      <c r="K83" s="2309">
        <v>1872.5153355417831</v>
      </c>
      <c r="L83" s="2310">
        <v>604.01863535606799</v>
      </c>
      <c r="M83" s="2310">
        <v>1042.3313664328839</v>
      </c>
      <c r="N83" s="2311">
        <v>190963516.5457674</v>
      </c>
      <c r="O83" s="2301"/>
      <c r="P83" s="1785">
        <f t="shared" si="1"/>
        <v>190963.5165457674</v>
      </c>
    </row>
    <row r="84" spans="9:16">
      <c r="I84" s="3252"/>
      <c r="J84" s="2973" t="s">
        <v>1041</v>
      </c>
      <c r="K84" s="2309">
        <v>8905.8511502885431</v>
      </c>
      <c r="L84" s="2310">
        <v>1997.1783194274906</v>
      </c>
      <c r="M84" s="2310">
        <v>2688.3791558347334</v>
      </c>
      <c r="N84" s="2311">
        <v>433269953.87703043</v>
      </c>
      <c r="O84" s="2301"/>
      <c r="P84" s="1785">
        <f t="shared" si="1"/>
        <v>433269.95387703041</v>
      </c>
    </row>
    <row r="85" spans="9:16">
      <c r="I85" s="3252"/>
      <c r="J85" s="2973" t="s">
        <v>1042</v>
      </c>
      <c r="K85" s="2309">
        <v>2075.7407129525013</v>
      </c>
      <c r="L85" s="2310">
        <v>553.32775556599108</v>
      </c>
      <c r="M85" s="2310">
        <v>1394.025369546137</v>
      </c>
      <c r="N85" s="2311">
        <v>571612444.3707912</v>
      </c>
      <c r="O85" s="2301"/>
      <c r="P85" s="1785">
        <f t="shared" si="1"/>
        <v>571612.4443707912</v>
      </c>
    </row>
    <row r="86" spans="9:16" ht="22.5">
      <c r="I86" s="3252"/>
      <c r="J86" s="2973" t="s">
        <v>1043</v>
      </c>
      <c r="K86" s="2309">
        <v>6998.8331554375773</v>
      </c>
      <c r="L86" s="2310">
        <v>2795.0325770472309</v>
      </c>
      <c r="M86" s="2310">
        <v>5120.4582006687988</v>
      </c>
      <c r="N86" s="2311">
        <v>221458930.26390511</v>
      </c>
      <c r="O86" s="2301"/>
      <c r="P86" s="1785">
        <f t="shared" ref="P86:P88" si="8">N86/1000</f>
        <v>221458.93026390512</v>
      </c>
    </row>
    <row r="87" spans="9:16" ht="22.5">
      <c r="I87" s="3252"/>
      <c r="J87" s="2973" t="s">
        <v>1044</v>
      </c>
      <c r="K87" s="2309">
        <v>5561.6802078013179</v>
      </c>
      <c r="L87" s="2310">
        <v>3005.4437955573535</v>
      </c>
      <c r="M87" s="2310">
        <v>4009.2068180551928</v>
      </c>
      <c r="N87" s="2311">
        <v>731838422.04526055</v>
      </c>
      <c r="O87" s="2301"/>
      <c r="P87" s="1785">
        <f t="shared" si="8"/>
        <v>731838.42204526055</v>
      </c>
    </row>
    <row r="88" spans="9:16" ht="16.5" thickBot="1">
      <c r="I88" s="3253"/>
      <c r="J88" s="2312" t="s">
        <v>1045</v>
      </c>
      <c r="K88" s="2313">
        <v>2920.556578556681</v>
      </c>
      <c r="L88" s="2314">
        <v>525.51559251566812</v>
      </c>
      <c r="M88" s="2314">
        <v>923.20641520650156</v>
      </c>
      <c r="N88" s="2315">
        <v>287151514.40669918</v>
      </c>
      <c r="O88" s="2301"/>
      <c r="P88" s="1785">
        <f t="shared" si="8"/>
        <v>287151.51440669916</v>
      </c>
    </row>
    <row r="89" spans="9:16" ht="16.5" thickTop="1"/>
  </sheetData>
  <mergeCells count="58">
    <mergeCell ref="I49:I52"/>
    <mergeCell ref="I53:I58"/>
    <mergeCell ref="I59:I68"/>
    <mergeCell ref="I69:I78"/>
    <mergeCell ref="I79:I88"/>
    <mergeCell ref="I19:J20"/>
    <mergeCell ref="I21:I22"/>
    <mergeCell ref="I23:J23"/>
    <mergeCell ref="I24:J24"/>
    <mergeCell ref="I25:J25"/>
    <mergeCell ref="A9:C9"/>
    <mergeCell ref="A3:C3"/>
    <mergeCell ref="A20:C20"/>
    <mergeCell ref="A18:D18"/>
    <mergeCell ref="A19:D19"/>
    <mergeCell ref="A7:C7"/>
    <mergeCell ref="A4:C4"/>
    <mergeCell ref="A5:C5"/>
    <mergeCell ref="A6:C6"/>
    <mergeCell ref="A8:C8"/>
    <mergeCell ref="A44:B44"/>
    <mergeCell ref="A10:C10"/>
    <mergeCell ref="A12:C12"/>
    <mergeCell ref="A13:C13"/>
    <mergeCell ref="A29:C29"/>
    <mergeCell ref="A14:D14"/>
    <mergeCell ref="A15:D15"/>
    <mergeCell ref="A16:D16"/>
    <mergeCell ref="A17:D17"/>
    <mergeCell ref="A23:C23"/>
    <mergeCell ref="A11:C11"/>
    <mergeCell ref="A51:H51"/>
    <mergeCell ref="A50:B50"/>
    <mergeCell ref="A45:C45"/>
    <mergeCell ref="A46:B46"/>
    <mergeCell ref="A30:B30"/>
    <mergeCell ref="I26:J26"/>
    <mergeCell ref="I27:J27"/>
    <mergeCell ref="I28:J28"/>
    <mergeCell ref="I29:J29"/>
    <mergeCell ref="I30:J30"/>
    <mergeCell ref="I31:J31"/>
    <mergeCell ref="I32:J32"/>
    <mergeCell ref="I33:J33"/>
    <mergeCell ref="I34:J34"/>
    <mergeCell ref="I35:J35"/>
    <mergeCell ref="I36:J36"/>
    <mergeCell ref="I37:J37"/>
    <mergeCell ref="I38:J38"/>
    <mergeCell ref="I39:J39"/>
    <mergeCell ref="I40:J40"/>
    <mergeCell ref="I41:J41"/>
    <mergeCell ref="I42:J42"/>
    <mergeCell ref="I43:J43"/>
    <mergeCell ref="I44:J44"/>
    <mergeCell ref="I45:J45"/>
    <mergeCell ref="I46:J46"/>
    <mergeCell ref="I47:I48"/>
  </mergeCells>
  <phoneticPr fontId="4"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O68"/>
  <sheetViews>
    <sheetView view="pageBreakPreview" zoomScaleNormal="50" zoomScaleSheetLayoutView="100" workbookViewId="0">
      <selection activeCell="U46" sqref="U46"/>
    </sheetView>
  </sheetViews>
  <sheetFormatPr defaultColWidth="9.140625" defaultRowHeight="15.75"/>
  <cols>
    <col min="1" max="1" width="2.28515625" style="1208" customWidth="1"/>
    <col min="2" max="2" width="28.7109375" style="1208" customWidth="1"/>
    <col min="3" max="3" width="2.28515625" style="1208" customWidth="1"/>
    <col min="4" max="4" width="1.7109375" style="1209" customWidth="1"/>
    <col min="5" max="8" width="15.7109375" style="1030" customWidth="1"/>
    <col min="9" max="9" width="14" style="1030" bestFit="1" customWidth="1"/>
    <col min="10" max="13" width="9.140625" style="1030"/>
    <col min="14" max="14" width="12.7109375" style="1030" bestFit="1" customWidth="1"/>
    <col min="15" max="16384" width="9.140625" style="1030"/>
  </cols>
  <sheetData>
    <row r="1" spans="1:15" s="1154" customFormat="1" ht="34.5" customHeight="1">
      <c r="A1" s="1770" t="s">
        <v>1510</v>
      </c>
      <c r="B1" s="1771"/>
      <c r="C1" s="1771"/>
      <c r="D1" s="1771"/>
      <c r="E1" s="1771"/>
      <c r="F1" s="1771"/>
      <c r="G1" s="1771"/>
      <c r="H1" s="1771"/>
    </row>
    <row r="2" spans="1:15" ht="15" customHeight="1" thickBot="1">
      <c r="A2" s="1030"/>
      <c r="B2" s="1158"/>
      <c r="C2" s="1158"/>
      <c r="D2" s="1159"/>
      <c r="E2" s="1160"/>
      <c r="F2" s="1160"/>
      <c r="G2" s="1160"/>
      <c r="H2" s="1772" t="s">
        <v>36</v>
      </c>
    </row>
    <row r="3" spans="1:15" s="1117" customFormat="1" ht="48" customHeight="1">
      <c r="A3" s="3262" t="s">
        <v>1</v>
      </c>
      <c r="B3" s="3262"/>
      <c r="C3" s="3262"/>
      <c r="D3" s="1773"/>
      <c r="E3" s="1774" t="s">
        <v>37</v>
      </c>
      <c r="F3" s="1774" t="s">
        <v>116</v>
      </c>
      <c r="G3" s="1775" t="s">
        <v>117</v>
      </c>
      <c r="H3" s="1775" t="s">
        <v>476</v>
      </c>
      <c r="I3" s="1776"/>
      <c r="O3" s="1777"/>
    </row>
    <row r="4" spans="1:15" s="1182" customFormat="1" ht="14.25" hidden="1" customHeight="1">
      <c r="A4" s="3072" t="s">
        <v>3449</v>
      </c>
      <c r="B4" s="3072"/>
      <c r="C4" s="3072"/>
      <c r="D4" s="1176"/>
      <c r="E4" s="1177">
        <v>24860.472839109556</v>
      </c>
      <c r="F4" s="642">
        <v>9765.3843201165892</v>
      </c>
      <c r="G4" s="642">
        <v>15689.29433956635</v>
      </c>
      <c r="H4" s="644" t="s">
        <v>4</v>
      </c>
      <c r="I4" s="1778"/>
      <c r="J4" s="1122"/>
    </row>
    <row r="5" spans="1:15" s="1182" customFormat="1" ht="15" hidden="1" customHeight="1">
      <c r="A5" s="3072" t="s">
        <v>3241</v>
      </c>
      <c r="B5" s="3072"/>
      <c r="C5" s="3072"/>
      <c r="D5" s="1083"/>
      <c r="E5" s="644" t="s">
        <v>281</v>
      </c>
      <c r="F5" s="644" t="s">
        <v>281</v>
      </c>
      <c r="G5" s="644" t="s">
        <v>281</v>
      </c>
      <c r="H5" s="644" t="s">
        <v>281</v>
      </c>
      <c r="I5" s="1778"/>
      <c r="J5" s="1122"/>
    </row>
    <row r="6" spans="1:15" s="1182" customFormat="1" ht="15" hidden="1" customHeight="1">
      <c r="A6" s="3072" t="s">
        <v>3063</v>
      </c>
      <c r="B6" s="3072"/>
      <c r="C6" s="3072"/>
      <c r="D6" s="1176"/>
      <c r="E6" s="227">
        <v>23599.96414859264</v>
      </c>
      <c r="F6" s="642">
        <v>8321.0609799903268</v>
      </c>
      <c r="G6" s="642">
        <v>13286.268791267275</v>
      </c>
      <c r="H6" s="642">
        <v>3258108569.8910112</v>
      </c>
    </row>
    <row r="7" spans="1:15" s="1182" customFormat="1" ht="15" hidden="1" customHeight="1">
      <c r="A7" s="3072" t="s">
        <v>3116</v>
      </c>
      <c r="B7" s="3072"/>
      <c r="C7" s="3072"/>
      <c r="D7" s="1176"/>
      <c r="E7" s="227">
        <v>23969.614628036823</v>
      </c>
      <c r="F7" s="642">
        <v>6090.9217273112836</v>
      </c>
      <c r="G7" s="642">
        <v>12152.374036636696</v>
      </c>
      <c r="H7" s="642">
        <v>2611010630.2629948</v>
      </c>
    </row>
    <row r="8" spans="1:15" s="1182" customFormat="1" ht="15.75" hidden="1" customHeight="1">
      <c r="A8" s="3072" t="s">
        <v>3117</v>
      </c>
      <c r="B8" s="3072"/>
      <c r="C8" s="3072"/>
      <c r="D8" s="1083"/>
      <c r="E8" s="642">
        <v>18121.14911254694</v>
      </c>
      <c r="F8" s="642">
        <v>6835.8821310563171</v>
      </c>
      <c r="G8" s="642">
        <v>10776.661010208747</v>
      </c>
      <c r="H8" s="642">
        <v>1642733184.4038413</v>
      </c>
    </row>
    <row r="9" spans="1:15" s="1182" customFormat="1" ht="15" hidden="1" customHeight="1">
      <c r="A9" s="3072" t="s">
        <v>3450</v>
      </c>
      <c r="B9" s="3072"/>
      <c r="C9" s="3072"/>
      <c r="D9" s="1083"/>
      <c r="E9" s="642">
        <v>16487.742512143574</v>
      </c>
      <c r="F9" s="642">
        <v>4476.3430412298785</v>
      </c>
      <c r="G9" s="642">
        <v>8678.5586846279421</v>
      </c>
      <c r="H9" s="642">
        <v>1560091122.4086215</v>
      </c>
    </row>
    <row r="10" spans="1:15" s="1182" customFormat="1" ht="15.75" hidden="1" customHeight="1">
      <c r="A10" s="3072" t="s">
        <v>3451</v>
      </c>
      <c r="B10" s="3072"/>
      <c r="C10" s="3072"/>
      <c r="D10" s="1083"/>
      <c r="E10" s="644" t="s">
        <v>281</v>
      </c>
      <c r="F10" s="644" t="s">
        <v>281</v>
      </c>
      <c r="G10" s="644" t="s">
        <v>281</v>
      </c>
      <c r="H10" s="644" t="s">
        <v>281</v>
      </c>
    </row>
    <row r="11" spans="1:15" s="1182" customFormat="1" ht="15.75" hidden="1" customHeight="1">
      <c r="A11" s="3072" t="s">
        <v>3452</v>
      </c>
      <c r="B11" s="3072"/>
      <c r="C11" s="3072"/>
      <c r="D11" s="1083"/>
      <c r="E11" s="642">
        <v>26928.907434076911</v>
      </c>
      <c r="F11" s="642">
        <v>8716.0569751889998</v>
      </c>
      <c r="G11" s="642">
        <v>16184.736551558821</v>
      </c>
      <c r="H11" s="642">
        <v>1772717367.4406073</v>
      </c>
    </row>
    <row r="12" spans="1:15" s="1182" customFormat="1" ht="15.75" hidden="1" customHeight="1">
      <c r="A12" s="3072" t="s">
        <v>3453</v>
      </c>
      <c r="B12" s="3072"/>
      <c r="C12" s="3072"/>
      <c r="D12" s="1083"/>
      <c r="E12" s="642">
        <v>20688.641066433291</v>
      </c>
      <c r="F12" s="642">
        <v>6217.8615147551827</v>
      </c>
      <c r="G12" s="642">
        <v>11344.862669162741</v>
      </c>
      <c r="H12" s="642">
        <v>1653594384.3586752</v>
      </c>
    </row>
    <row r="13" spans="1:15" s="1182" customFormat="1" ht="15.75" hidden="1" customHeight="1">
      <c r="A13" s="3072" t="s">
        <v>3454</v>
      </c>
      <c r="B13" s="3072"/>
      <c r="C13" s="3072"/>
      <c r="D13" s="1745"/>
      <c r="E13" s="642">
        <v>19532.811290528465</v>
      </c>
      <c r="F13" s="642">
        <v>6356.8213714495105</v>
      </c>
      <c r="G13" s="642">
        <v>12058.088627471898</v>
      </c>
      <c r="H13" s="642">
        <v>1708108040.3339493</v>
      </c>
    </row>
    <row r="14" spans="1:15" s="1182" customFormat="1" ht="14.45" hidden="1" customHeight="1">
      <c r="A14" s="3095" t="s">
        <v>3455</v>
      </c>
      <c r="B14" s="3096"/>
      <c r="C14" s="3096"/>
      <c r="D14" s="3097"/>
      <c r="E14" s="644" t="s">
        <v>112</v>
      </c>
      <c r="F14" s="644" t="s">
        <v>112</v>
      </c>
      <c r="G14" s="644" t="s">
        <v>112</v>
      </c>
      <c r="H14" s="644" t="s">
        <v>112</v>
      </c>
    </row>
    <row r="15" spans="1:15" s="1182" customFormat="1" ht="14.45" customHeight="1">
      <c r="A15" s="3098" t="s">
        <v>1463</v>
      </c>
      <c r="B15" s="3098"/>
      <c r="C15" s="3098"/>
      <c r="D15" s="3099"/>
      <c r="E15" s="644">
        <v>45662.57401922041</v>
      </c>
      <c r="F15" s="644">
        <v>13212.679999104535</v>
      </c>
      <c r="G15" s="644">
        <v>24563.83637050636</v>
      </c>
      <c r="H15" s="644">
        <v>3045815.1388899507</v>
      </c>
    </row>
    <row r="16" spans="1:15" s="1182" customFormat="1" ht="14.45" customHeight="1">
      <c r="A16" s="3095" t="s">
        <v>2294</v>
      </c>
      <c r="B16" s="3095"/>
      <c r="C16" s="3095"/>
      <c r="D16" s="3100"/>
      <c r="E16" s="644" t="s">
        <v>431</v>
      </c>
      <c r="F16" s="644" t="s">
        <v>431</v>
      </c>
      <c r="G16" s="644" t="s">
        <v>431</v>
      </c>
      <c r="H16" s="644" t="s">
        <v>431</v>
      </c>
    </row>
    <row r="17" spans="1:9" s="1182" customFormat="1" ht="14.45" customHeight="1">
      <c r="A17" s="3095" t="s">
        <v>1464</v>
      </c>
      <c r="B17" s="3095"/>
      <c r="C17" s="3095"/>
      <c r="D17" s="3100"/>
      <c r="E17" s="644">
        <v>39859.151217225655</v>
      </c>
      <c r="F17" s="644">
        <v>14637.629709658788</v>
      </c>
      <c r="G17" s="644">
        <v>24821.994834772053</v>
      </c>
      <c r="H17" s="644">
        <v>3688663.46661375</v>
      </c>
    </row>
    <row r="18" spans="1:9" s="1182" customFormat="1" ht="14.45" customHeight="1">
      <c r="A18" s="3095" t="s">
        <v>3456</v>
      </c>
      <c r="B18" s="3096"/>
      <c r="C18" s="3096"/>
      <c r="D18" s="3097"/>
      <c r="E18" s="644">
        <v>45978.024760698339</v>
      </c>
      <c r="F18" s="644">
        <v>14797.535295932834</v>
      </c>
      <c r="G18" s="644">
        <v>26483.588557235897</v>
      </c>
      <c r="H18" s="644">
        <v>3690217.7114708507</v>
      </c>
    </row>
    <row r="19" spans="1:9" s="1182" customFormat="1" ht="14.45" customHeight="1">
      <c r="A19" s="3095" t="s">
        <v>2650</v>
      </c>
      <c r="B19" s="3096"/>
      <c r="C19" s="3096"/>
      <c r="D19" s="3097"/>
      <c r="E19" s="642">
        <f>'11'!E19</f>
        <v>40042.930850130491</v>
      </c>
      <c r="F19" s="642">
        <f>'11'!F19</f>
        <v>13178.180128774498</v>
      </c>
      <c r="G19" s="642">
        <f>'11'!G19</f>
        <v>21876.182681416551</v>
      </c>
      <c r="H19" s="642">
        <f>'11'!H19</f>
        <v>4095652.8612061613</v>
      </c>
    </row>
    <row r="20" spans="1:9" ht="14.45" customHeight="1">
      <c r="A20" s="3094" t="s">
        <v>354</v>
      </c>
      <c r="B20" s="3094"/>
      <c r="C20" s="3094"/>
      <c r="D20" s="1176"/>
      <c r="E20" s="227"/>
      <c r="F20" s="642"/>
      <c r="G20" s="642"/>
      <c r="H20" s="642"/>
    </row>
    <row r="21" spans="1:9" ht="14.45" customHeight="1">
      <c r="A21" s="155"/>
      <c r="B21" s="156" t="s">
        <v>2518</v>
      </c>
      <c r="C21" s="155"/>
      <c r="D21" s="1224"/>
      <c r="E21" s="234">
        <f>'11'!K53</f>
        <v>11416.852942197353</v>
      </c>
      <c r="F21" s="660">
        <f>'11'!L53</f>
        <v>3899.7305673127048</v>
      </c>
      <c r="G21" s="660">
        <f>'11'!M53</f>
        <v>6611.5403036405814</v>
      </c>
      <c r="H21" s="652">
        <f>'11'!P53</f>
        <v>947975.20703695819</v>
      </c>
      <c r="I21" s="1779"/>
    </row>
    <row r="22" spans="1:9" ht="14.45" customHeight="1">
      <c r="A22" s="155"/>
      <c r="B22" s="156" t="s">
        <v>2183</v>
      </c>
      <c r="C22" s="155"/>
      <c r="D22" s="1224"/>
      <c r="E22" s="234">
        <f>'11'!K54</f>
        <v>10702.768149254187</v>
      </c>
      <c r="F22" s="660">
        <f>'11'!L54</f>
        <v>1921.3634036438532</v>
      </c>
      <c r="G22" s="660">
        <f>'11'!M54</f>
        <v>3638.4693581879701</v>
      </c>
      <c r="H22" s="652">
        <f>'11'!P54</f>
        <v>781750.59392367199</v>
      </c>
      <c r="I22" s="1779"/>
    </row>
    <row r="23" spans="1:9" ht="14.45" customHeight="1">
      <c r="A23" s="155"/>
      <c r="B23" s="156" t="s">
        <v>3457</v>
      </c>
      <c r="C23" s="155"/>
      <c r="D23" s="1224"/>
      <c r="E23" s="234">
        <f>'11'!K55</f>
        <v>13503.960174110516</v>
      </c>
      <c r="F23" s="660">
        <f>'11'!L55</f>
        <v>6176.0245782930133</v>
      </c>
      <c r="G23" s="660">
        <f>'11'!M55</f>
        <v>9814.3108873596175</v>
      </c>
      <c r="H23" s="652">
        <f>'11'!P55</f>
        <v>2089649.7958980564</v>
      </c>
      <c r="I23" s="1779"/>
    </row>
    <row r="24" spans="1:9" ht="14.45" customHeight="1">
      <c r="A24" s="155"/>
      <c r="B24" s="156" t="s">
        <v>3068</v>
      </c>
      <c r="C24" s="155"/>
      <c r="D24" s="1224"/>
      <c r="E24" s="234">
        <f>'11'!K56</f>
        <v>1039.3620585809081</v>
      </c>
      <c r="F24" s="660">
        <f>'11'!L56</f>
        <v>470.01584147918442</v>
      </c>
      <c r="G24" s="660">
        <f>'11'!M56</f>
        <v>625.38396175021671</v>
      </c>
      <c r="H24" s="652">
        <f>'11'!P56</f>
        <v>115669.68638905536</v>
      </c>
      <c r="I24" s="1779"/>
    </row>
    <row r="25" spans="1:9" ht="14.45" customHeight="1">
      <c r="A25" s="155"/>
      <c r="B25" s="156" t="s">
        <v>3458</v>
      </c>
      <c r="C25" s="155"/>
      <c r="D25" s="1224"/>
      <c r="E25" s="234">
        <f>'11'!K57</f>
        <v>2669.2182952182948</v>
      </c>
      <c r="F25" s="660">
        <f>'11'!L57</f>
        <v>598.81496881496878</v>
      </c>
      <c r="G25" s="660">
        <f>'11'!M57</f>
        <v>915.86278586278581</v>
      </c>
      <c r="H25" s="652">
        <f>'11'!P57</f>
        <v>76881.730035343033</v>
      </c>
      <c r="I25" s="1779"/>
    </row>
    <row r="26" spans="1:9" ht="14.45" customHeight="1">
      <c r="A26" s="155"/>
      <c r="B26" s="156" t="s">
        <v>2521</v>
      </c>
      <c r="C26" s="155"/>
      <c r="D26" s="1224"/>
      <c r="E26" s="234">
        <f>'11'!K58</f>
        <v>710.76923076923083</v>
      </c>
      <c r="F26" s="660">
        <f>'11'!L58</f>
        <v>112.23076923076923</v>
      </c>
      <c r="G26" s="660">
        <f>'11'!M58</f>
        <v>270.61538461538464</v>
      </c>
      <c r="H26" s="652">
        <f>'11'!P58</f>
        <v>83725.84792307693</v>
      </c>
      <c r="I26" s="1779"/>
    </row>
    <row r="27" spans="1:9" ht="14.45" customHeight="1">
      <c r="A27" s="3094" t="s">
        <v>380</v>
      </c>
      <c r="B27" s="3094"/>
      <c r="C27" s="3094"/>
      <c r="D27" s="1083"/>
      <c r="E27" s="234"/>
      <c r="F27" s="660"/>
      <c r="G27" s="660"/>
      <c r="H27" s="652"/>
      <c r="I27" s="1779"/>
    </row>
    <row r="28" spans="1:9" ht="14.45" customHeight="1">
      <c r="A28" s="155"/>
      <c r="B28" s="156" t="s">
        <v>3459</v>
      </c>
      <c r="C28" s="155"/>
      <c r="D28" s="1089"/>
      <c r="E28" s="234">
        <f>'11'!K59</f>
        <v>3815.0970264468501</v>
      </c>
      <c r="F28" s="660">
        <f>'11'!L59</f>
        <v>1459.3715213485166</v>
      </c>
      <c r="G28" s="660">
        <f>'11'!M59</f>
        <v>2433.357260830719</v>
      </c>
      <c r="H28" s="652">
        <f>'11'!P59</f>
        <v>319371.49716479407</v>
      </c>
      <c r="I28" s="1779"/>
    </row>
    <row r="29" spans="1:9" ht="14.45" customHeight="1">
      <c r="A29" s="155"/>
      <c r="B29" s="156" t="s">
        <v>2473</v>
      </c>
      <c r="C29" s="155"/>
      <c r="D29" s="1089"/>
      <c r="E29" s="234">
        <f>'11'!K60</f>
        <v>2349.9269798446362</v>
      </c>
      <c r="F29" s="660">
        <f>'11'!L60</f>
        <v>757.39151962705023</v>
      </c>
      <c r="G29" s="660">
        <f>'11'!M60</f>
        <v>1385.3758165392569</v>
      </c>
      <c r="H29" s="652">
        <f>'11'!P60</f>
        <v>157142.69571730722</v>
      </c>
      <c r="I29" s="1779"/>
    </row>
    <row r="30" spans="1:9" ht="14.45" customHeight="1">
      <c r="A30" s="156"/>
      <c r="B30" s="156" t="s">
        <v>2523</v>
      </c>
      <c r="C30" s="156"/>
      <c r="D30" s="1089"/>
      <c r="E30" s="234">
        <f>'11'!K61</f>
        <v>4285.1273159662096</v>
      </c>
      <c r="F30" s="660">
        <f>'11'!L61</f>
        <v>1082.975539316087</v>
      </c>
      <c r="G30" s="660">
        <f>'11'!M61</f>
        <v>2135.105989458968</v>
      </c>
      <c r="H30" s="652">
        <f>'11'!P61</f>
        <v>559827.43510324648</v>
      </c>
      <c r="I30" s="1779"/>
    </row>
    <row r="31" spans="1:9" ht="14.45" customHeight="1">
      <c r="A31" s="156"/>
      <c r="B31" s="156" t="s">
        <v>2478</v>
      </c>
      <c r="C31" s="156"/>
      <c r="D31" s="1089"/>
      <c r="E31" s="234">
        <f>'11'!K62</f>
        <v>5949.4687836270059</v>
      </c>
      <c r="F31" s="660">
        <f>'11'!L62</f>
        <v>1777.204089152586</v>
      </c>
      <c r="G31" s="660">
        <f>'11'!M62</f>
        <v>3320.922062848213</v>
      </c>
      <c r="H31" s="652">
        <f>'11'!P62</f>
        <v>692423.46619187039</v>
      </c>
      <c r="I31" s="1779"/>
    </row>
    <row r="32" spans="1:9" ht="14.45" customHeight="1">
      <c r="A32" s="156"/>
      <c r="B32" s="156" t="s">
        <v>2283</v>
      </c>
      <c r="C32" s="156"/>
      <c r="D32" s="1089"/>
      <c r="E32" s="234">
        <f>'11'!K63</f>
        <v>7097.9895509013641</v>
      </c>
      <c r="F32" s="660">
        <f>'11'!L63</f>
        <v>1195.1785530336922</v>
      </c>
      <c r="G32" s="660">
        <f>'11'!M63</f>
        <v>1663.2861806325359</v>
      </c>
      <c r="H32" s="652">
        <f>'11'!P63</f>
        <v>431729.2098471254</v>
      </c>
      <c r="I32" s="1779"/>
    </row>
    <row r="33" spans="1:9" ht="14.45" customHeight="1">
      <c r="A33" s="156"/>
      <c r="B33" s="156" t="s">
        <v>2201</v>
      </c>
      <c r="C33" s="156"/>
      <c r="D33" s="1089"/>
      <c r="E33" s="234">
        <f>'11'!K64</f>
        <v>9840.1457012741321</v>
      </c>
      <c r="F33" s="660">
        <f>'11'!L64</f>
        <v>3892.5112066203583</v>
      </c>
      <c r="G33" s="660">
        <f>'11'!M64</f>
        <v>6987.6520900694068</v>
      </c>
      <c r="H33" s="652">
        <f>'11'!P64</f>
        <v>1217742.1290114643</v>
      </c>
      <c r="I33" s="1779"/>
    </row>
    <row r="34" spans="1:9" ht="14.45" customHeight="1">
      <c r="A34" s="156"/>
      <c r="B34" s="156" t="s">
        <v>2525</v>
      </c>
      <c r="C34" s="156"/>
      <c r="D34" s="1089"/>
      <c r="E34" s="234">
        <f>'11'!K65</f>
        <v>2459.9555665089561</v>
      </c>
      <c r="F34" s="660">
        <f>'11'!L65</f>
        <v>2069.7981088412384</v>
      </c>
      <c r="G34" s="660">
        <f>'11'!M65</f>
        <v>2131.0005102133691</v>
      </c>
      <c r="H34" s="652">
        <f>'11'!P65</f>
        <v>110152.18780028772</v>
      </c>
      <c r="I34" s="1779"/>
    </row>
    <row r="35" spans="1:9" ht="14.45" customHeight="1">
      <c r="A35" s="156"/>
      <c r="B35" s="156" t="s">
        <v>3460</v>
      </c>
      <c r="C35" s="156"/>
      <c r="D35" s="1089"/>
      <c r="E35" s="234">
        <f>'11'!K66</f>
        <v>2855.3446656860797</v>
      </c>
      <c r="F35" s="660">
        <f>'11'!L66</f>
        <v>541.77245985783611</v>
      </c>
      <c r="G35" s="660">
        <f>'11'!M66</f>
        <v>1166.9796523209686</v>
      </c>
      <c r="H35" s="652">
        <f>'11'!P66</f>
        <v>392371.01044698857</v>
      </c>
      <c r="I35" s="1779"/>
    </row>
    <row r="36" spans="1:9" ht="14.45" customHeight="1">
      <c r="A36" s="156"/>
      <c r="B36" s="156" t="s">
        <v>2254</v>
      </c>
      <c r="C36" s="156"/>
      <c r="D36" s="1089"/>
      <c r="E36" s="234">
        <f>'11'!K67</f>
        <v>1356.8752598752601</v>
      </c>
      <c r="F36" s="660">
        <f>'11'!L67</f>
        <v>375.97713097713097</v>
      </c>
      <c r="G36" s="660">
        <f>'11'!M67</f>
        <v>624.50311850311846</v>
      </c>
      <c r="H36" s="652">
        <f>'11'!P67</f>
        <v>196943.61892307692</v>
      </c>
      <c r="I36" s="1779"/>
    </row>
    <row r="37" spans="1:9" ht="14.45" customHeight="1">
      <c r="A37" s="156"/>
      <c r="B37" s="156" t="s">
        <v>3461</v>
      </c>
      <c r="C37" s="156"/>
      <c r="D37" s="1089"/>
      <c r="E37" s="234">
        <f>'11'!K68</f>
        <v>33</v>
      </c>
      <c r="F37" s="660">
        <f>'11'!L68</f>
        <v>26</v>
      </c>
      <c r="G37" s="660">
        <f>'11'!M68</f>
        <v>28</v>
      </c>
      <c r="H37" s="652">
        <f>'11'!P68</f>
        <v>17949.611000000001</v>
      </c>
      <c r="I37" s="1779"/>
    </row>
    <row r="38" spans="1:9" ht="14.45" customHeight="1">
      <c r="A38" s="3094" t="s">
        <v>355</v>
      </c>
      <c r="B38" s="3094"/>
      <c r="C38" s="3094"/>
      <c r="D38" s="1089"/>
      <c r="E38" s="234"/>
      <c r="F38" s="660"/>
      <c r="G38" s="660"/>
      <c r="H38" s="652"/>
      <c r="I38" s="1779"/>
    </row>
    <row r="39" spans="1:9" ht="14.45" customHeight="1">
      <c r="A39" s="156"/>
      <c r="B39" s="156" t="s">
        <v>3462</v>
      </c>
      <c r="C39" s="156"/>
      <c r="D39" s="1089"/>
      <c r="E39" s="234">
        <f>'11'!K69</f>
        <v>3205.8113121618489</v>
      </c>
      <c r="F39" s="660">
        <f>'11'!L69</f>
        <v>952.94294992052426</v>
      </c>
      <c r="G39" s="660">
        <f>'11'!M69</f>
        <v>1892.6429751170567</v>
      </c>
      <c r="H39" s="652">
        <f>'11'!P69</f>
        <v>291766.17430767475</v>
      </c>
      <c r="I39" s="1779"/>
    </row>
    <row r="40" spans="1:9" ht="14.45" customHeight="1">
      <c r="A40" s="156"/>
      <c r="B40" s="156" t="s">
        <v>2473</v>
      </c>
      <c r="C40" s="156"/>
      <c r="D40" s="1089"/>
      <c r="E40" s="234">
        <f>'11'!K70</f>
        <v>2629.0200936696911</v>
      </c>
      <c r="F40" s="660">
        <f>'11'!L70</f>
        <v>1102.6723109170819</v>
      </c>
      <c r="G40" s="660">
        <f>'11'!M70</f>
        <v>1605.6975017929558</v>
      </c>
      <c r="H40" s="652">
        <f>'11'!P70</f>
        <v>164166.04656523542</v>
      </c>
      <c r="I40" s="1779"/>
    </row>
    <row r="41" spans="1:9" ht="14.45" customHeight="1">
      <c r="A41" s="156"/>
      <c r="B41" s="156" t="s">
        <v>2523</v>
      </c>
      <c r="C41" s="156"/>
      <c r="D41" s="1089"/>
      <c r="E41" s="234">
        <f>'11'!K71</f>
        <v>3584.5937736462556</v>
      </c>
      <c r="F41" s="660">
        <f>'11'!L71</f>
        <v>906.31064903389802</v>
      </c>
      <c r="G41" s="660">
        <f>'11'!M71</f>
        <v>1918.4910991767306</v>
      </c>
      <c r="H41" s="652">
        <f>'11'!P71</f>
        <v>523094.76604366035</v>
      </c>
      <c r="I41" s="1779"/>
    </row>
    <row r="42" spans="1:9" ht="14.45" customHeight="1">
      <c r="A42" s="155"/>
      <c r="B42" s="156" t="s">
        <v>2226</v>
      </c>
      <c r="C42" s="155"/>
      <c r="D42" s="1089"/>
      <c r="E42" s="234">
        <f>'11'!K72</f>
        <v>5723.4892298046207</v>
      </c>
      <c r="F42" s="660">
        <f>'11'!L72</f>
        <v>1819.9618145177781</v>
      </c>
      <c r="G42" s="660">
        <f>'11'!M72</f>
        <v>3335.7586555229382</v>
      </c>
      <c r="H42" s="652">
        <f>'11'!P72</f>
        <v>707614.63367165555</v>
      </c>
      <c r="I42" s="1779"/>
    </row>
    <row r="43" spans="1:9" ht="14.45" customHeight="1">
      <c r="A43" s="155"/>
      <c r="B43" s="156" t="s">
        <v>3107</v>
      </c>
      <c r="C43" s="155"/>
      <c r="D43" s="1089"/>
      <c r="E43" s="234">
        <f>'11'!K73</f>
        <v>7373.175346737763</v>
      </c>
      <c r="F43" s="660">
        <f>'11'!L73</f>
        <v>1010.7567308295233</v>
      </c>
      <c r="G43" s="660">
        <f>'11'!M73</f>
        <v>1559.3250666417971</v>
      </c>
      <c r="H43" s="652">
        <f>'11'!P73</f>
        <v>469831.57670391118</v>
      </c>
      <c r="I43" s="1779"/>
    </row>
    <row r="44" spans="1:9" ht="14.45" customHeight="1">
      <c r="A44" s="155"/>
      <c r="B44" s="156" t="s">
        <v>2448</v>
      </c>
      <c r="C44" s="155"/>
      <c r="D44" s="1089"/>
      <c r="E44" s="234">
        <f>'11'!K74</f>
        <v>10759.411852246047</v>
      </c>
      <c r="F44" s="660">
        <f>'11'!L74</f>
        <v>4314.4617704736283</v>
      </c>
      <c r="G44" s="660">
        <f>'11'!M74</f>
        <v>7534.3874951907619</v>
      </c>
      <c r="H44" s="652">
        <f>'11'!P74</f>
        <v>1198571.9366709387</v>
      </c>
      <c r="I44" s="1779"/>
    </row>
    <row r="45" spans="1:9" ht="14.45" customHeight="1">
      <c r="A45" s="155"/>
      <c r="B45" s="156" t="s">
        <v>2206</v>
      </c>
      <c r="C45" s="155"/>
      <c r="D45" s="1089"/>
      <c r="E45" s="234">
        <f>'11'!K75</f>
        <v>2504.0862655969295</v>
      </c>
      <c r="F45" s="660">
        <f>'11'!L75</f>
        <v>2122.7935495705938</v>
      </c>
      <c r="G45" s="660">
        <f>'11'!M75</f>
        <v>2192.2740664442267</v>
      </c>
      <c r="H45" s="652">
        <f>'11'!P75</f>
        <v>132347.99675926447</v>
      </c>
      <c r="I45" s="1779"/>
    </row>
    <row r="46" spans="1:9" ht="14.45" customHeight="1">
      <c r="A46" s="155"/>
      <c r="B46" s="156" t="s">
        <v>2522</v>
      </c>
      <c r="C46" s="155"/>
      <c r="D46" s="1089"/>
      <c r="E46" s="234">
        <f>'11'!K76</f>
        <v>2534.3743129573713</v>
      </c>
      <c r="F46" s="660">
        <f>'11'!L76</f>
        <v>502.65342379916132</v>
      </c>
      <c r="G46" s="660">
        <f>'11'!M76</f>
        <v>843.05177063474775</v>
      </c>
      <c r="H46" s="652">
        <f>'11'!P76</f>
        <v>47106.354006251953</v>
      </c>
      <c r="I46" s="1779"/>
    </row>
    <row r="47" spans="1:9" ht="14.45" customHeight="1">
      <c r="A47" s="155"/>
      <c r="B47" s="156" t="s">
        <v>3287</v>
      </c>
      <c r="C47" s="155"/>
      <c r="D47" s="1089"/>
      <c r="E47" s="234">
        <f>'11'!K77</f>
        <v>1695.9686633099693</v>
      </c>
      <c r="F47" s="660">
        <f>'11'!L77</f>
        <v>419.62692971230604</v>
      </c>
      <c r="G47" s="660">
        <f>'11'!M77</f>
        <v>966.55405089534031</v>
      </c>
      <c r="H47" s="652">
        <f>'11'!P77</f>
        <v>543203.76547756884</v>
      </c>
      <c r="I47" s="1779"/>
    </row>
    <row r="48" spans="1:9" ht="14.45" customHeight="1">
      <c r="A48" s="155"/>
      <c r="B48" s="156" t="s">
        <v>2264</v>
      </c>
      <c r="C48" s="155"/>
      <c r="D48" s="1089"/>
      <c r="E48" s="234">
        <f>'11'!K78</f>
        <v>33</v>
      </c>
      <c r="F48" s="660">
        <f>'11'!L78</f>
        <v>26</v>
      </c>
      <c r="G48" s="660">
        <f>'11'!M78</f>
        <v>28</v>
      </c>
      <c r="H48" s="652">
        <f>'11'!P78</f>
        <v>17949.611000000001</v>
      </c>
      <c r="I48" s="1779"/>
    </row>
    <row r="49" spans="1:9" ht="14.45" customHeight="1">
      <c r="A49" s="3094" t="s">
        <v>356</v>
      </c>
      <c r="B49" s="3094"/>
      <c r="C49" s="3094"/>
      <c r="D49" s="1083"/>
      <c r="E49" s="234"/>
      <c r="F49" s="660"/>
      <c r="G49" s="660"/>
      <c r="H49" s="652"/>
      <c r="I49" s="1779"/>
    </row>
    <row r="50" spans="1:9" ht="14.45" customHeight="1">
      <c r="A50" s="166"/>
      <c r="B50" s="156" t="s">
        <v>3463</v>
      </c>
      <c r="C50" s="166"/>
      <c r="D50" s="1780"/>
      <c r="E50" s="234">
        <f>'11'!K79</f>
        <v>2893.4042048161668</v>
      </c>
      <c r="F50" s="660">
        <f>'11'!L79</f>
        <v>956.65289702103439</v>
      </c>
      <c r="G50" s="660">
        <f>'11'!M79</f>
        <v>1405.7485966422396</v>
      </c>
      <c r="H50" s="660">
        <f>'11'!P79</f>
        <v>377174.68503552407</v>
      </c>
      <c r="I50" s="1779"/>
    </row>
    <row r="51" spans="1:9" ht="14.45" customHeight="1">
      <c r="A51" s="166"/>
      <c r="B51" s="156" t="s">
        <v>3464</v>
      </c>
      <c r="C51" s="166"/>
      <c r="D51" s="1083"/>
      <c r="E51" s="234">
        <f>'11'!K80</f>
        <v>1435.1264232830727</v>
      </c>
      <c r="F51" s="660">
        <f>'11'!L80</f>
        <v>293.3342276744113</v>
      </c>
      <c r="G51" s="660">
        <f>'11'!M80</f>
        <v>728.86319003224105</v>
      </c>
      <c r="H51" s="660">
        <f>'11'!P80</f>
        <v>161046.68576602283</v>
      </c>
      <c r="I51" s="1779"/>
    </row>
    <row r="52" spans="1:9" ht="14.45" customHeight="1">
      <c r="A52" s="155"/>
      <c r="B52" s="156" t="s">
        <v>3465</v>
      </c>
      <c r="C52" s="155"/>
      <c r="D52" s="1089"/>
      <c r="E52" s="234">
        <f>'11'!K81</f>
        <v>2236.1304696980651</v>
      </c>
      <c r="F52" s="660">
        <f>'11'!L81</f>
        <v>1055.1926409237924</v>
      </c>
      <c r="G52" s="660">
        <f>'11'!M81</f>
        <v>1528.3355819329697</v>
      </c>
      <c r="H52" s="660">
        <f>'11'!P81</f>
        <v>424557.99896194087</v>
      </c>
      <c r="I52" s="1779"/>
    </row>
    <row r="53" spans="1:9" ht="14.45" customHeight="1">
      <c r="A53" s="155"/>
      <c r="B53" s="156" t="s">
        <v>2230</v>
      </c>
      <c r="C53" s="155"/>
      <c r="D53" s="1089"/>
      <c r="E53" s="234">
        <f>'11'!K82</f>
        <v>5143.0926117547833</v>
      </c>
      <c r="F53" s="660">
        <f>'11'!L82</f>
        <v>1392.4836876854558</v>
      </c>
      <c r="G53" s="660">
        <f>'11'!M82</f>
        <v>3035.6279870648591</v>
      </c>
      <c r="H53" s="660">
        <f>'11'!P82</f>
        <v>696578.70993321913</v>
      </c>
      <c r="I53" s="1779"/>
    </row>
    <row r="54" spans="1:9" ht="14.45" customHeight="1">
      <c r="A54" s="155"/>
      <c r="B54" s="156" t="s">
        <v>3466</v>
      </c>
      <c r="C54" s="155"/>
      <c r="D54" s="1089"/>
      <c r="E54" s="234">
        <f>'11'!K83</f>
        <v>1872.5153355417831</v>
      </c>
      <c r="F54" s="660">
        <f>'11'!L83</f>
        <v>604.01863535606799</v>
      </c>
      <c r="G54" s="660">
        <f>'11'!M83</f>
        <v>1042.3313664328839</v>
      </c>
      <c r="H54" s="660">
        <f>'11'!P83</f>
        <v>190963.5165457674</v>
      </c>
      <c r="I54" s="1779"/>
    </row>
    <row r="55" spans="1:9" ht="14.45" customHeight="1">
      <c r="A55" s="155"/>
      <c r="B55" s="156" t="s">
        <v>2201</v>
      </c>
      <c r="C55" s="155"/>
      <c r="D55" s="1089"/>
      <c r="E55" s="234">
        <f>'11'!K84</f>
        <v>8905.8511502885431</v>
      </c>
      <c r="F55" s="660">
        <f>'11'!L84</f>
        <v>1997.1783194274906</v>
      </c>
      <c r="G55" s="660">
        <f>'11'!M84</f>
        <v>2688.3791558347334</v>
      </c>
      <c r="H55" s="660">
        <f>'11'!P84</f>
        <v>433269.95387703041</v>
      </c>
      <c r="I55" s="1779"/>
    </row>
    <row r="56" spans="1:9" ht="14.45" customHeight="1">
      <c r="A56" s="155"/>
      <c r="B56" s="156" t="s">
        <v>2525</v>
      </c>
      <c r="C56" s="155"/>
      <c r="D56" s="1089"/>
      <c r="E56" s="234">
        <f>'11'!K85</f>
        <v>2075.7407129525013</v>
      </c>
      <c r="F56" s="660">
        <f>'11'!L85</f>
        <v>553.32775556599108</v>
      </c>
      <c r="G56" s="660">
        <f>'11'!M85</f>
        <v>1394.025369546137</v>
      </c>
      <c r="H56" s="660">
        <f>'11'!P85</f>
        <v>571612.4443707912</v>
      </c>
      <c r="I56" s="1779"/>
    </row>
    <row r="57" spans="1:9" ht="14.45" customHeight="1">
      <c r="A57" s="155"/>
      <c r="B57" s="156" t="s">
        <v>2203</v>
      </c>
      <c r="C57" s="155"/>
      <c r="D57" s="1089"/>
      <c r="E57" s="234">
        <f>'11'!K86</f>
        <v>6998.8331554375773</v>
      </c>
      <c r="F57" s="660">
        <f>'11'!L86</f>
        <v>2795.0325770472309</v>
      </c>
      <c r="G57" s="660">
        <f>'11'!M86</f>
        <v>5120.4582006687988</v>
      </c>
      <c r="H57" s="660">
        <f>'11'!P86</f>
        <v>221458.93026390512</v>
      </c>
      <c r="I57" s="1779"/>
    </row>
    <row r="58" spans="1:9" ht="14.45" customHeight="1">
      <c r="A58" s="155"/>
      <c r="B58" s="156" t="s">
        <v>3467</v>
      </c>
      <c r="C58" s="155"/>
      <c r="D58" s="1089"/>
      <c r="E58" s="234">
        <f>'11'!K87</f>
        <v>5561.6802078013179</v>
      </c>
      <c r="F58" s="660">
        <f>'11'!L87</f>
        <v>3005.4437955573535</v>
      </c>
      <c r="G58" s="660">
        <f>'11'!M87</f>
        <v>4009.2068180551928</v>
      </c>
      <c r="H58" s="660">
        <f>'11'!P87</f>
        <v>731838.42204526055</v>
      </c>
      <c r="I58" s="1779"/>
    </row>
    <row r="59" spans="1:9" ht="14.45" customHeight="1" thickBot="1">
      <c r="A59" s="169"/>
      <c r="B59" s="156" t="s">
        <v>2450</v>
      </c>
      <c r="C59" s="169"/>
      <c r="D59" s="1781"/>
      <c r="E59" s="666">
        <f>'11'!K88</f>
        <v>2920.556578556681</v>
      </c>
      <c r="F59" s="664">
        <f>'11'!L88</f>
        <v>525.51559251566812</v>
      </c>
      <c r="G59" s="664">
        <f>'11'!M88</f>
        <v>923.20641520650156</v>
      </c>
      <c r="H59" s="664">
        <f>'11'!P88</f>
        <v>287151.51440669916</v>
      </c>
      <c r="I59" s="1779"/>
    </row>
    <row r="60" spans="1:9" ht="15" customHeight="1">
      <c r="A60" s="3251" t="s">
        <v>1371</v>
      </c>
      <c r="B60" s="3263"/>
      <c r="C60" s="3263"/>
      <c r="D60" s="3263"/>
      <c r="E60" s="3263"/>
      <c r="F60" s="3263"/>
      <c r="G60" s="3263"/>
      <c r="H60" s="3263"/>
      <c r="I60" s="1779"/>
    </row>
    <row r="61" spans="1:9" ht="13.7" customHeight="1"/>
    <row r="62" spans="1:9" ht="13.7" customHeight="1"/>
    <row r="63" spans="1:9" ht="13.7" customHeight="1"/>
    <row r="64" spans="1:9" ht="13.7" customHeight="1"/>
    <row r="65" spans="7:7" ht="13.7" customHeight="1">
      <c r="G65" s="1030" t="s">
        <v>111</v>
      </c>
    </row>
    <row r="66" spans="7:7" ht="13.7" customHeight="1"/>
    <row r="67" spans="7:7" ht="13.7" customHeight="1"/>
    <row r="68" spans="7:7" ht="13.7" customHeight="1"/>
  </sheetData>
  <mergeCells count="22">
    <mergeCell ref="A4:C4"/>
    <mergeCell ref="A3:C3"/>
    <mergeCell ref="A5:C5"/>
    <mergeCell ref="A10:C10"/>
    <mergeCell ref="A6:C6"/>
    <mergeCell ref="A7:C7"/>
    <mergeCell ref="A8:C8"/>
    <mergeCell ref="A9:C9"/>
    <mergeCell ref="A11:C11"/>
    <mergeCell ref="A12:C12"/>
    <mergeCell ref="A60:H60"/>
    <mergeCell ref="A49:C49"/>
    <mergeCell ref="A27:C27"/>
    <mergeCell ref="A38:C38"/>
    <mergeCell ref="A13:C13"/>
    <mergeCell ref="A14:D14"/>
    <mergeCell ref="A15:D15"/>
    <mergeCell ref="A16:D16"/>
    <mergeCell ref="A17:D17"/>
    <mergeCell ref="A20:C20"/>
    <mergeCell ref="A18:D18"/>
    <mergeCell ref="A19:D19"/>
  </mergeCells>
  <phoneticPr fontId="4"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E116"/>
  <sheetViews>
    <sheetView view="pageBreakPreview" zoomScaleNormal="50" zoomScaleSheetLayoutView="100" workbookViewId="0">
      <selection activeCell="L35" sqref="L35"/>
    </sheetView>
  </sheetViews>
  <sheetFormatPr defaultColWidth="9.140625" defaultRowHeight="15.75"/>
  <cols>
    <col min="1" max="1" width="2.28515625" style="1208" customWidth="1"/>
    <col min="2" max="2" width="18.7109375" style="1208" customWidth="1"/>
    <col min="3" max="3" width="2.28515625" style="1208" customWidth="1"/>
    <col min="4" max="4" width="1.7109375" style="1209" customWidth="1"/>
    <col min="5" max="8" width="17.7109375" style="1030" customWidth="1"/>
    <col min="9" max="13" width="16.140625" style="1030" customWidth="1"/>
    <col min="14" max="14" width="16.140625" style="790" customWidth="1"/>
    <col min="15" max="15" width="2.28515625" style="1208" customWidth="1"/>
    <col min="16" max="16" width="18.7109375" style="1208" customWidth="1"/>
    <col min="17" max="17" width="2.28515625" style="1208" customWidth="1"/>
    <col min="18" max="18" width="1.7109375" style="1209" customWidth="1"/>
    <col min="19" max="23" width="14.5703125" style="1030" customWidth="1"/>
    <col min="24" max="28" width="16.28515625" style="1030" customWidth="1"/>
    <col min="29" max="29" width="16.28515625" style="790" customWidth="1"/>
    <col min="30" max="33" width="14" style="1030" customWidth="1"/>
    <col min="34" max="34" width="4.7109375" style="1030" customWidth="1"/>
    <col min="35" max="53" width="8.140625" style="1030" customWidth="1"/>
    <col min="54" max="16384" width="9.140625" style="1030"/>
  </cols>
  <sheetData>
    <row r="1" spans="1:57" s="1154" customFormat="1" ht="35.1" customHeight="1">
      <c r="A1" s="3266" t="s">
        <v>1511</v>
      </c>
      <c r="B1" s="3266"/>
      <c r="C1" s="3266"/>
      <c r="D1" s="3266"/>
      <c r="E1" s="3266"/>
      <c r="F1" s="3266"/>
      <c r="G1" s="3266"/>
      <c r="H1" s="3266"/>
      <c r="I1" s="3267" t="s">
        <v>177</v>
      </c>
      <c r="J1" s="3267"/>
      <c r="K1" s="3267"/>
      <c r="L1" s="3267"/>
      <c r="M1" s="3267"/>
      <c r="N1" s="3267"/>
      <c r="O1" s="1734"/>
      <c r="P1" s="3266" t="s">
        <v>1515</v>
      </c>
      <c r="Q1" s="3266"/>
      <c r="R1" s="3266"/>
      <c r="S1" s="3266"/>
      <c r="T1" s="3266"/>
      <c r="U1" s="3266"/>
      <c r="V1" s="3266"/>
      <c r="W1" s="3266"/>
      <c r="X1" s="1155" t="s">
        <v>463</v>
      </c>
      <c r="Y1" s="1155"/>
      <c r="Z1" s="1155"/>
      <c r="AB1" s="1155"/>
      <c r="AC1" s="1269"/>
      <c r="AD1" s="1736"/>
      <c r="AE1" s="1736"/>
    </row>
    <row r="2" spans="1:57" ht="15" customHeight="1" thickBot="1">
      <c r="A2" s="1030"/>
      <c r="B2" s="1158"/>
      <c r="C2" s="1158"/>
      <c r="D2" s="1159"/>
      <c r="G2" s="1160"/>
      <c r="H2" s="1160"/>
      <c r="I2" s="1160"/>
      <c r="J2" s="1160"/>
      <c r="K2" s="1160"/>
      <c r="L2" s="1160"/>
      <c r="M2" s="1160"/>
      <c r="N2" s="1161" t="s">
        <v>502</v>
      </c>
      <c r="O2" s="1030"/>
      <c r="P2" s="1737"/>
      <c r="Q2" s="1158"/>
      <c r="R2" s="1159"/>
      <c r="Y2" s="1161"/>
      <c r="Z2" s="1161"/>
      <c r="AC2" s="1161" t="s">
        <v>502</v>
      </c>
    </row>
    <row r="3" spans="1:57" s="1748" customFormat="1" ht="20.100000000000001" customHeight="1">
      <c r="A3" s="3297" t="s">
        <v>3410</v>
      </c>
      <c r="B3" s="3297"/>
      <c r="C3" s="3297"/>
      <c r="D3" s="1747"/>
      <c r="E3" s="3275" t="s">
        <v>2774</v>
      </c>
      <c r="F3" s="3275" t="s">
        <v>3411</v>
      </c>
      <c r="G3" s="3268" t="s">
        <v>3412</v>
      </c>
      <c r="H3" s="3269"/>
      <c r="I3" s="3288" t="s">
        <v>3413</v>
      </c>
      <c r="J3" s="3288"/>
      <c r="K3" s="3289"/>
      <c r="L3" s="3279" t="s">
        <v>2670</v>
      </c>
      <c r="M3" s="3280"/>
      <c r="N3" s="3280"/>
      <c r="O3" s="3297" t="s">
        <v>2773</v>
      </c>
      <c r="P3" s="3297"/>
      <c r="Q3" s="3297"/>
      <c r="R3" s="1722"/>
      <c r="S3" s="3268" t="s">
        <v>3414</v>
      </c>
      <c r="T3" s="3269"/>
      <c r="U3" s="3269"/>
      <c r="V3" s="3269"/>
      <c r="W3" s="3269"/>
      <c r="X3" s="3283" t="s">
        <v>506</v>
      </c>
      <c r="Y3" s="3283"/>
      <c r="Z3" s="3283"/>
      <c r="AA3" s="3283"/>
      <c r="AB3" s="3284"/>
      <c r="AC3" s="3307" t="s">
        <v>2710</v>
      </c>
    </row>
    <row r="4" spans="1:57" s="1748" customFormat="1" ht="20.100000000000001" customHeight="1">
      <c r="A4" s="3298"/>
      <c r="B4" s="3298"/>
      <c r="C4" s="3298"/>
      <c r="D4" s="1749"/>
      <c r="E4" s="3276"/>
      <c r="F4" s="3276"/>
      <c r="G4" s="3278" t="s">
        <v>3415</v>
      </c>
      <c r="H4" s="3278" t="s">
        <v>2711</v>
      </c>
      <c r="I4" s="3285" t="s">
        <v>2744</v>
      </c>
      <c r="J4" s="3286" t="s">
        <v>1486</v>
      </c>
      <c r="K4" s="3287" t="s">
        <v>3416</v>
      </c>
      <c r="L4" s="3278" t="s">
        <v>3417</v>
      </c>
      <c r="M4" s="3281" t="s">
        <v>3418</v>
      </c>
      <c r="N4" s="3282"/>
      <c r="O4" s="3298"/>
      <c r="P4" s="3298"/>
      <c r="Q4" s="3298"/>
      <c r="R4" s="1726"/>
      <c r="S4" s="3294" t="s">
        <v>2782</v>
      </c>
      <c r="T4" s="3295"/>
      <c r="U4" s="3295"/>
      <c r="V4" s="3295"/>
      <c r="W4" s="3296"/>
      <c r="X4" s="3310" t="s">
        <v>3419</v>
      </c>
      <c r="Y4" s="3292" t="s">
        <v>720</v>
      </c>
      <c r="Z4" s="3312" t="s">
        <v>3420</v>
      </c>
      <c r="AA4" s="3290" t="s">
        <v>3404</v>
      </c>
      <c r="AB4" s="3290" t="s">
        <v>3421</v>
      </c>
      <c r="AC4" s="3308"/>
      <c r="AU4" s="1726"/>
      <c r="AV4" s="1726"/>
      <c r="AW4" s="1726"/>
      <c r="AX4" s="1726"/>
      <c r="AY4" s="1726"/>
      <c r="AZ4" s="1726"/>
      <c r="BA4" s="1726"/>
      <c r="BB4" s="1726"/>
    </row>
    <row r="5" spans="1:57" s="1726" customFormat="1" ht="39.950000000000003" customHeight="1">
      <c r="A5" s="3299"/>
      <c r="B5" s="3299"/>
      <c r="C5" s="3299"/>
      <c r="D5" s="1730"/>
      <c r="E5" s="3277"/>
      <c r="F5" s="3277"/>
      <c r="G5" s="3277"/>
      <c r="H5" s="3277"/>
      <c r="I5" s="3285"/>
      <c r="J5" s="3287"/>
      <c r="K5" s="3287"/>
      <c r="L5" s="3277"/>
      <c r="M5" s="1728" t="s">
        <v>2717</v>
      </c>
      <c r="N5" s="1729" t="s">
        <v>2685</v>
      </c>
      <c r="O5" s="3299"/>
      <c r="P5" s="3299"/>
      <c r="Q5" s="3299"/>
      <c r="R5" s="1730"/>
      <c r="S5" s="1739" t="s">
        <v>3422</v>
      </c>
      <c r="T5" s="1739" t="s">
        <v>3423</v>
      </c>
      <c r="U5" s="1739" t="s">
        <v>3424</v>
      </c>
      <c r="V5" s="1739" t="s">
        <v>3425</v>
      </c>
      <c r="W5" s="1740" t="s">
        <v>3426</v>
      </c>
      <c r="X5" s="3311"/>
      <c r="Y5" s="3293"/>
      <c r="Z5" s="3293"/>
      <c r="AA5" s="3291"/>
      <c r="AB5" s="3291"/>
      <c r="AC5" s="3309"/>
      <c r="AK5" s="1726" t="str">
        <f t="shared" ref="AK5:BE5" si="0">AK28</f>
        <v>實際運用資產淨額</v>
      </c>
      <c r="AL5" s="1726" t="str">
        <f t="shared" si="0"/>
        <v>自有資產淨額</v>
      </c>
      <c r="AM5" s="1726" t="str">
        <f t="shared" si="0"/>
        <v>流動資產</v>
      </c>
      <c r="AN5" s="1726" t="str">
        <f t="shared" si="0"/>
        <v>B701存料</v>
      </c>
      <c r="AO5" s="1726" t="str">
        <f t="shared" si="0"/>
        <v>B702建築用地</v>
      </c>
      <c r="AP5" s="1726" t="str">
        <f t="shared" si="0"/>
        <v>B703在建工程及待售房屋</v>
      </c>
      <c r="AQ5" s="1726" t="str">
        <f t="shared" si="0"/>
        <v>B704現金及其他流動資產</v>
      </c>
      <c r="AR5" s="1726" t="str">
        <f t="shared" si="0"/>
        <v>非流動資產淨額</v>
      </c>
      <c r="AS5" s="1726" t="str">
        <f t="shared" si="0"/>
        <v>不動產廠房及設備淨額</v>
      </c>
      <c r="AT5" s="1726" t="str">
        <f t="shared" si="0"/>
        <v>B705土地</v>
      </c>
      <c r="AU5" s="1726" t="str">
        <f t="shared" si="0"/>
        <v>房屋及其他營造折舊</v>
      </c>
      <c r="AV5" s="1726" t="str">
        <f t="shared" si="0"/>
        <v>運輸設備折舊</v>
      </c>
      <c r="AW5" s="1726" t="str">
        <f t="shared" si="0"/>
        <v>機械設備折舊</v>
      </c>
      <c r="AX5" s="1726" t="str">
        <f t="shared" si="0"/>
        <v>辦公室及雜項折舊</v>
      </c>
      <c r="AY5" s="1726" t="str">
        <f t="shared" si="0"/>
        <v>B714未完工程及預付購置設備</v>
      </c>
      <c r="AZ5" s="1726" t="str">
        <f t="shared" si="0"/>
        <v>B715長期投資</v>
      </c>
      <c r="BA5" s="1726" t="str">
        <f t="shared" si="0"/>
        <v>B716使用權資產淨額</v>
      </c>
      <c r="BB5" s="1726" t="str">
        <f t="shared" si="0"/>
        <v>B717投資性不動產</v>
      </c>
      <c r="BC5" s="1726" t="str">
        <f t="shared" si="0"/>
        <v>B718無形資產</v>
      </c>
      <c r="BD5" s="1726" t="str">
        <f t="shared" si="0"/>
        <v>B719其他資產</v>
      </c>
      <c r="BE5" s="1726" t="str">
        <f t="shared" si="0"/>
        <v>租（借）用不動產廠房及設備(市價估算)總額</v>
      </c>
    </row>
    <row r="6" spans="1:57" s="1182" customFormat="1" ht="18" hidden="1" customHeight="1">
      <c r="A6" s="3077" t="s">
        <v>2540</v>
      </c>
      <c r="B6" s="3077"/>
      <c r="C6" s="3077"/>
      <c r="D6" s="1083"/>
      <c r="E6" s="1177">
        <v>884014361</v>
      </c>
      <c r="F6" s="1178"/>
      <c r="G6" s="1178">
        <v>816615772</v>
      </c>
      <c r="H6" s="1178">
        <v>37601085</v>
      </c>
      <c r="I6" s="1178">
        <v>19002633</v>
      </c>
      <c r="J6" s="1178">
        <v>217723483</v>
      </c>
      <c r="K6" s="1178">
        <v>322802954</v>
      </c>
      <c r="L6" s="1178"/>
      <c r="M6" s="1178">
        <v>115159176</v>
      </c>
      <c r="N6" s="1178">
        <v>38654505</v>
      </c>
      <c r="O6" s="3077" t="s">
        <v>2540</v>
      </c>
      <c r="P6" s="3077"/>
      <c r="Q6" s="3077"/>
      <c r="R6" s="1083"/>
      <c r="S6" s="1177">
        <v>13161363.5</v>
      </c>
      <c r="T6" s="1178">
        <v>9300868.9700000007</v>
      </c>
      <c r="U6" s="1178">
        <v>24730148.800000001</v>
      </c>
      <c r="V6" s="1178">
        <v>14357118.5</v>
      </c>
      <c r="W6" s="1178">
        <v>14955171</v>
      </c>
      <c r="X6" s="1741" t="s">
        <v>3</v>
      </c>
      <c r="Y6" s="1178">
        <v>9054729</v>
      </c>
      <c r="Z6" s="1178">
        <v>9054729</v>
      </c>
      <c r="AA6" s="1741" t="s">
        <v>3</v>
      </c>
      <c r="AB6" s="226">
        <v>104326441</v>
      </c>
      <c r="AC6" s="1178">
        <v>76453319</v>
      </c>
    </row>
    <row r="7" spans="1:57" s="1182" customFormat="1" ht="18" hidden="1" customHeight="1">
      <c r="A7" s="3072" t="s">
        <v>2300</v>
      </c>
      <c r="B7" s="3072"/>
      <c r="C7" s="3072"/>
      <c r="D7" s="1083"/>
      <c r="E7" s="227">
        <v>1212122873.0867617</v>
      </c>
      <c r="F7" s="226"/>
      <c r="G7" s="226">
        <v>1151826185.799772</v>
      </c>
      <c r="H7" s="226">
        <v>61627792.47016219</v>
      </c>
      <c r="I7" s="226">
        <v>25981233.91723733</v>
      </c>
      <c r="J7" s="226">
        <v>414187546.63982821</v>
      </c>
      <c r="K7" s="226">
        <v>358867629.20500857</v>
      </c>
      <c r="L7" s="226"/>
      <c r="M7" s="226">
        <v>128972230.68458322</v>
      </c>
      <c r="N7" s="226">
        <v>65227930.940402821</v>
      </c>
      <c r="O7" s="3072" t="s">
        <v>2300</v>
      </c>
      <c r="P7" s="3072"/>
      <c r="Q7" s="3072"/>
      <c r="R7" s="1083"/>
      <c r="S7" s="227">
        <v>14934836.423175786</v>
      </c>
      <c r="T7" s="226">
        <v>8358378.8585563535</v>
      </c>
      <c r="U7" s="226">
        <v>20710325.182485808</v>
      </c>
      <c r="V7" s="226">
        <v>6131037.8917467138</v>
      </c>
      <c r="W7" s="226">
        <v>13399372.418269351</v>
      </c>
      <c r="X7" s="1741" t="s">
        <v>3</v>
      </c>
      <c r="Y7" s="226">
        <v>18379616.300594278</v>
      </c>
      <c r="Z7" s="226">
        <v>18379616.300594278</v>
      </c>
      <c r="AA7" s="226">
        <v>210348.96994636179</v>
      </c>
      <c r="AB7" s="226">
        <v>162189752.88295099</v>
      </c>
      <c r="AC7" s="226">
        <v>78676303.587583244</v>
      </c>
    </row>
    <row r="8" spans="1:57" s="1182" customFormat="1" ht="18" hidden="1" customHeight="1">
      <c r="A8" s="3072" t="s">
        <v>2321</v>
      </c>
      <c r="B8" s="3072"/>
      <c r="C8" s="3072"/>
      <c r="D8" s="1083"/>
      <c r="E8" s="227" t="e">
        <f>G8+#REF!-#REF!</f>
        <v>#REF!</v>
      </c>
      <c r="F8" s="226"/>
      <c r="G8" s="226" t="e">
        <f>H8+M8+#REF!</f>
        <v>#REF!</v>
      </c>
      <c r="H8" s="226">
        <v>33961983</v>
      </c>
      <c r="I8" s="226">
        <v>12274553</v>
      </c>
      <c r="J8" s="226">
        <v>331576729</v>
      </c>
      <c r="K8" s="226">
        <v>271779495</v>
      </c>
      <c r="L8" s="226"/>
      <c r="M8" s="226">
        <v>281966764</v>
      </c>
      <c r="N8" s="226">
        <v>82824847</v>
      </c>
      <c r="O8" s="3072" t="s">
        <v>2357</v>
      </c>
      <c r="P8" s="3072"/>
      <c r="Q8" s="3072"/>
      <c r="R8" s="1083"/>
      <c r="S8" s="227">
        <v>15951384</v>
      </c>
      <c r="T8" s="226">
        <v>12407920</v>
      </c>
      <c r="U8" s="226">
        <v>114995367.11999992</v>
      </c>
      <c r="V8" s="226">
        <v>30836771.879999924</v>
      </c>
      <c r="W8" s="226">
        <v>24950474</v>
      </c>
      <c r="X8" s="1741" t="s">
        <v>48</v>
      </c>
      <c r="Y8" s="226">
        <v>1099915</v>
      </c>
      <c r="Z8" s="226">
        <v>1099915</v>
      </c>
      <c r="AA8" s="1741" t="s">
        <v>48</v>
      </c>
      <c r="AB8" s="226">
        <v>6398044</v>
      </c>
      <c r="AC8" s="226">
        <v>11727329</v>
      </c>
    </row>
    <row r="9" spans="1:57" s="1182" customFormat="1" ht="18" hidden="1" customHeight="1">
      <c r="A9" s="3072" t="s">
        <v>2691</v>
      </c>
      <c r="B9" s="3072"/>
      <c r="C9" s="3072"/>
      <c r="D9" s="1083"/>
      <c r="E9" s="227">
        <v>887937777.42154884</v>
      </c>
      <c r="F9" s="226"/>
      <c r="G9" s="226">
        <v>868414421.03194356</v>
      </c>
      <c r="H9" s="226">
        <v>52581956.153102256</v>
      </c>
      <c r="I9" s="226">
        <v>10688689.552511062</v>
      </c>
      <c r="J9" s="226">
        <v>276449626.26490414</v>
      </c>
      <c r="K9" s="226">
        <v>307812038.4449591</v>
      </c>
      <c r="L9" s="226"/>
      <c r="M9" s="226">
        <v>121604697.7510175</v>
      </c>
      <c r="N9" s="226">
        <v>54210746.42529235</v>
      </c>
      <c r="O9" s="3072" t="s">
        <v>2322</v>
      </c>
      <c r="P9" s="3072"/>
      <c r="Q9" s="3072"/>
      <c r="R9" s="1083"/>
      <c r="S9" s="227">
        <v>9975501.050405724</v>
      </c>
      <c r="T9" s="226">
        <v>7094721.0586746205</v>
      </c>
      <c r="U9" s="226">
        <v>19192127.933018804</v>
      </c>
      <c r="V9" s="226">
        <v>23702336.870805494</v>
      </c>
      <c r="W9" s="226">
        <v>7167053.1466036355</v>
      </c>
      <c r="X9" s="1741" t="s">
        <v>405</v>
      </c>
      <c r="Y9" s="226">
        <v>37167437.464967608</v>
      </c>
      <c r="Z9" s="226">
        <v>37167437.464967608</v>
      </c>
      <c r="AA9" s="226">
        <v>262211.26621657744</v>
      </c>
      <c r="AB9" s="226">
        <v>99277412.865450189</v>
      </c>
      <c r="AC9" s="226">
        <v>56690793.854573004</v>
      </c>
    </row>
    <row r="10" spans="1:57" s="1182" customFormat="1" ht="18" hidden="1" customHeight="1">
      <c r="A10" s="3072" t="s">
        <v>2692</v>
      </c>
      <c r="B10" s="3072"/>
      <c r="C10" s="3072"/>
      <c r="D10" s="1083"/>
      <c r="E10" s="227">
        <v>1094008385.2415526</v>
      </c>
      <c r="F10" s="226"/>
      <c r="G10" s="226">
        <v>1050978800.6989181</v>
      </c>
      <c r="H10" s="226">
        <v>141809653.47389013</v>
      </c>
      <c r="I10" s="226">
        <v>20316280.878726214</v>
      </c>
      <c r="J10" s="226">
        <v>296025460.82286692</v>
      </c>
      <c r="K10" s="226">
        <v>359036850.71176863</v>
      </c>
      <c r="L10" s="226"/>
      <c r="M10" s="226">
        <v>118356200.48719232</v>
      </c>
      <c r="N10" s="226">
        <v>56668654.987001732</v>
      </c>
      <c r="O10" s="3072" t="s">
        <v>2692</v>
      </c>
      <c r="P10" s="3072"/>
      <c r="Q10" s="3072"/>
      <c r="R10" s="1083"/>
      <c r="S10" s="227">
        <v>18549099.55864086</v>
      </c>
      <c r="T10" s="226">
        <v>7603529.6621497804</v>
      </c>
      <c r="U10" s="226">
        <v>21131095.142126884</v>
      </c>
      <c r="V10" s="226">
        <v>7135229.0334181515</v>
      </c>
      <c r="W10" s="226">
        <v>7268592.103854835</v>
      </c>
      <c r="X10" s="226">
        <v>57305211.741886877</v>
      </c>
      <c r="Y10" s="226">
        <v>13287577.505359702</v>
      </c>
      <c r="Z10" s="226">
        <v>13287577.505359702</v>
      </c>
      <c r="AA10" s="226">
        <v>200175.56460030255</v>
      </c>
      <c r="AB10" s="226">
        <v>57928967.017986692</v>
      </c>
      <c r="AC10" s="226">
        <v>56317162.047994226</v>
      </c>
    </row>
    <row r="11" spans="1:57" s="1182" customFormat="1" ht="18" hidden="1" customHeight="1">
      <c r="A11" s="3072" t="s">
        <v>2324</v>
      </c>
      <c r="B11" s="3072"/>
      <c r="C11" s="3072"/>
      <c r="D11" s="1083"/>
      <c r="E11" s="227">
        <v>1104507474.4175601</v>
      </c>
      <c r="F11" s="226"/>
      <c r="G11" s="642">
        <v>1067995063.900094</v>
      </c>
      <c r="H11" s="642">
        <v>83545723.626557037</v>
      </c>
      <c r="I11" s="642">
        <v>16213505.051686004</v>
      </c>
      <c r="J11" s="642">
        <v>331835129.9245007</v>
      </c>
      <c r="K11" s="642">
        <v>412671969.48914409</v>
      </c>
      <c r="L11" s="642"/>
      <c r="M11" s="642">
        <v>106821589.75731826</v>
      </c>
      <c r="N11" s="226">
        <v>51170554.744952828</v>
      </c>
      <c r="O11" s="3072" t="s">
        <v>2324</v>
      </c>
      <c r="P11" s="3072"/>
      <c r="Q11" s="3072"/>
      <c r="R11" s="1083"/>
      <c r="S11" s="642">
        <v>11038304.911934117</v>
      </c>
      <c r="T11" s="642">
        <v>6102262.1218957547</v>
      </c>
      <c r="U11" s="642">
        <v>21675359.431122921</v>
      </c>
      <c r="V11" s="642">
        <v>5090005.8642972233</v>
      </c>
      <c r="W11" s="642">
        <v>11745102.683115313</v>
      </c>
      <c r="X11" s="642">
        <v>60633284.890478961</v>
      </c>
      <c r="Y11" s="642">
        <v>17578264.539178129</v>
      </c>
      <c r="Z11" s="642">
        <v>17578264.539178129</v>
      </c>
      <c r="AA11" s="642">
        <v>260847.84887009184</v>
      </c>
      <c r="AB11" s="642">
        <v>56013013.311539777</v>
      </c>
      <c r="AC11" s="226">
        <v>54090675.056642227</v>
      </c>
    </row>
    <row r="12" spans="1:57" s="1182" customFormat="1" ht="18" hidden="1" customHeight="1">
      <c r="A12" s="3072" t="s">
        <v>2305</v>
      </c>
      <c r="B12" s="3072"/>
      <c r="C12" s="3072"/>
      <c r="D12" s="1083"/>
      <c r="E12" s="227">
        <v>1110604457.444062</v>
      </c>
      <c r="F12" s="226"/>
      <c r="G12" s="642">
        <v>1067774924.8796263</v>
      </c>
      <c r="H12" s="642">
        <v>59000259.028558321</v>
      </c>
      <c r="I12" s="642">
        <v>22343556.438847698</v>
      </c>
      <c r="J12" s="642">
        <v>368720316.52669519</v>
      </c>
      <c r="K12" s="642">
        <v>390060743.2673859</v>
      </c>
      <c r="L12" s="642"/>
      <c r="M12" s="642">
        <v>106536985.83278736</v>
      </c>
      <c r="N12" s="226">
        <v>59212231.787924983</v>
      </c>
      <c r="O12" s="3072" t="s">
        <v>2361</v>
      </c>
      <c r="P12" s="3072"/>
      <c r="Q12" s="3072"/>
      <c r="R12" s="1083"/>
      <c r="S12" s="642">
        <v>13264109.14223442</v>
      </c>
      <c r="T12" s="642">
        <v>6443666.8464137558</v>
      </c>
      <c r="U12" s="642">
        <v>16799833.136507984</v>
      </c>
      <c r="V12" s="642">
        <v>5424305.6061611259</v>
      </c>
      <c r="W12" s="642">
        <v>5392839.3135451013</v>
      </c>
      <c r="X12" s="642">
        <v>64287966.028651543</v>
      </c>
      <c r="Y12" s="642">
        <v>22632996.930729311</v>
      </c>
      <c r="Z12" s="642">
        <v>22632996.930729311</v>
      </c>
      <c r="AA12" s="642">
        <v>218282.99935192775</v>
      </c>
      <c r="AB12" s="642">
        <v>56606814.757348619</v>
      </c>
      <c r="AC12" s="226">
        <v>65462529.495163396</v>
      </c>
    </row>
    <row r="13" spans="1:57" s="1182" customFormat="1" ht="18" hidden="1" customHeight="1">
      <c r="A13" s="3072" t="s">
        <v>2363</v>
      </c>
      <c r="B13" s="3072"/>
      <c r="C13" s="3072"/>
      <c r="D13" s="1083"/>
      <c r="E13" s="227" t="e">
        <f>G13+#REF!-#REF!</f>
        <v>#REF!</v>
      </c>
      <c r="F13" s="226"/>
      <c r="G13" s="226" t="e">
        <f>H13+M13+#REF!</f>
        <v>#REF!</v>
      </c>
      <c r="H13" s="642">
        <v>100844952.89743455</v>
      </c>
      <c r="I13" s="642">
        <v>25986855.63521735</v>
      </c>
      <c r="J13" s="226">
        <v>914634281.11362004</v>
      </c>
      <c r="K13" s="642">
        <v>486464462.78955406</v>
      </c>
      <c r="L13" s="642"/>
      <c r="M13" s="642">
        <v>116949264.61592844</v>
      </c>
      <c r="N13" s="226" t="e">
        <f>$M$13*#REF!</f>
        <v>#REF!</v>
      </c>
      <c r="O13" s="3072" t="s">
        <v>2363</v>
      </c>
      <c r="P13" s="3072"/>
      <c r="Q13" s="3072"/>
      <c r="R13" s="1083"/>
      <c r="S13" s="642" t="e">
        <f>$M$13*#REF!</f>
        <v>#REF!</v>
      </c>
      <c r="T13" s="642" t="e">
        <f>$M$13*#REF!</f>
        <v>#REF!</v>
      </c>
      <c r="U13" s="642" t="e">
        <f>$M$13*#REF!</f>
        <v>#REF!</v>
      </c>
      <c r="V13" s="642" t="e">
        <f>$M$13*#REF!</f>
        <v>#REF!</v>
      </c>
      <c r="W13" s="642" t="e">
        <f>$M$13*#REF!</f>
        <v>#REF!</v>
      </c>
      <c r="X13" s="642" t="e">
        <f>#REF!*#REF!</f>
        <v>#REF!</v>
      </c>
      <c r="Y13" s="642">
        <v>18015436.703935511</v>
      </c>
      <c r="Z13" s="642">
        <v>18015436.703935511</v>
      </c>
      <c r="AA13" s="642" t="e">
        <f>#REF!*#REF!</f>
        <v>#REF!</v>
      </c>
      <c r="AB13" s="642" t="e">
        <f>#REF!*#REF!</f>
        <v>#REF!</v>
      </c>
      <c r="AC13" s="226">
        <v>66151616.111287139</v>
      </c>
    </row>
    <row r="14" spans="1:57" s="1182" customFormat="1" ht="18" hidden="1" customHeight="1">
      <c r="A14" s="3072" t="s">
        <v>2365</v>
      </c>
      <c r="B14" s="3072"/>
      <c r="C14" s="3072"/>
      <c r="D14" s="1083"/>
      <c r="E14" s="227" t="e">
        <f>G14+#REF!-#REF!</f>
        <v>#REF!</v>
      </c>
      <c r="F14" s="226"/>
      <c r="G14" s="226" t="e">
        <f>H14+M14+#REF!</f>
        <v>#REF!</v>
      </c>
      <c r="H14" s="642">
        <v>111412676.0663711</v>
      </c>
      <c r="I14" s="642">
        <v>26885846.774998259</v>
      </c>
      <c r="J14" s="226">
        <v>1010956523.6246958</v>
      </c>
      <c r="K14" s="642">
        <v>422334669.7564373</v>
      </c>
      <c r="L14" s="642"/>
      <c r="M14" s="642">
        <v>111247566.83664586</v>
      </c>
      <c r="N14" s="226">
        <v>56983589.463435084</v>
      </c>
      <c r="O14" s="3072" t="s">
        <v>2387</v>
      </c>
      <c r="P14" s="3072"/>
      <c r="Q14" s="3072"/>
      <c r="R14" s="1083"/>
      <c r="S14" s="642">
        <v>15717939.441044308</v>
      </c>
      <c r="T14" s="642">
        <v>5911868.4290939057</v>
      </c>
      <c r="U14" s="642">
        <v>20333112.367328353</v>
      </c>
      <c r="V14" s="642">
        <v>5258720.9123024298</v>
      </c>
      <c r="W14" s="642">
        <v>7042336.2234417666</v>
      </c>
      <c r="X14" s="642">
        <v>78557811.34831892</v>
      </c>
      <c r="Y14" s="642">
        <v>23694823.365513492</v>
      </c>
      <c r="Z14" s="642">
        <v>23694823.365513492</v>
      </c>
      <c r="AA14" s="642">
        <v>623278.33891770453</v>
      </c>
      <c r="AB14" s="642">
        <v>47260530.524241075</v>
      </c>
      <c r="AC14" s="226">
        <v>72698499.859068632</v>
      </c>
    </row>
    <row r="15" spans="1:57" s="1182" customFormat="1" ht="18" hidden="1" customHeight="1">
      <c r="A15" s="3072" t="s">
        <v>2388</v>
      </c>
      <c r="B15" s="3072"/>
      <c r="C15" s="3072"/>
      <c r="D15" s="1083"/>
      <c r="E15" s="227" t="e">
        <f>G15+#REF!-#REF!</f>
        <v>#REF!</v>
      </c>
      <c r="F15" s="226"/>
      <c r="G15" s="226" t="e">
        <f>H15+M15+#REF!</f>
        <v>#REF!</v>
      </c>
      <c r="H15" s="226">
        <v>79016195.464908555</v>
      </c>
      <c r="I15" s="226">
        <v>24791256.296694715</v>
      </c>
      <c r="J15" s="226">
        <v>779494678.67999995</v>
      </c>
      <c r="K15" s="226">
        <v>446786704.6134361</v>
      </c>
      <c r="L15" s="226"/>
      <c r="M15" s="226">
        <v>98116735.727064326</v>
      </c>
      <c r="N15" s="226">
        <v>43800542.707088277</v>
      </c>
      <c r="O15" s="3072" t="s">
        <v>2388</v>
      </c>
      <c r="P15" s="3072"/>
      <c r="Q15" s="3072"/>
      <c r="R15" s="1083"/>
      <c r="S15" s="227">
        <v>15799152.660084248</v>
      </c>
      <c r="T15" s="226">
        <v>6037330.6721937414</v>
      </c>
      <c r="U15" s="226">
        <v>21121820.533904478</v>
      </c>
      <c r="V15" s="226">
        <v>6447593.0833837194</v>
      </c>
      <c r="W15" s="226">
        <v>4910296.0704094805</v>
      </c>
      <c r="X15" s="642">
        <v>73091234.90766561</v>
      </c>
      <c r="Y15" s="226">
        <v>20053396.057071295</v>
      </c>
      <c r="Z15" s="226">
        <v>20053396.057071295</v>
      </c>
      <c r="AA15" s="226">
        <v>163944.0309401046</v>
      </c>
      <c r="AB15" s="226">
        <v>49902991.837127797</v>
      </c>
      <c r="AC15" s="226">
        <v>85637184.368471995</v>
      </c>
    </row>
    <row r="16" spans="1:57" s="1182" customFormat="1" ht="17.25" hidden="1" customHeight="1">
      <c r="A16" s="3072" t="s">
        <v>2693</v>
      </c>
      <c r="B16" s="3072"/>
      <c r="C16" s="3072"/>
      <c r="D16" s="1083"/>
      <c r="E16" s="642">
        <v>1677734614.1587782</v>
      </c>
      <c r="F16" s="642"/>
      <c r="G16" s="226">
        <v>1598848494.3334563</v>
      </c>
      <c r="H16" s="226">
        <v>63098015.97606001</v>
      </c>
      <c r="I16" s="226">
        <v>26089338.459277585</v>
      </c>
      <c r="J16" s="226">
        <v>881921579.78337991</v>
      </c>
      <c r="K16" s="226">
        <v>430666374.68759632</v>
      </c>
      <c r="L16" s="226"/>
      <c r="M16" s="226">
        <v>85089221.744109139</v>
      </c>
      <c r="N16" s="226">
        <v>37835957.86405126</v>
      </c>
      <c r="O16" s="3072" t="s">
        <v>2694</v>
      </c>
      <c r="P16" s="3072"/>
      <c r="Q16" s="3072"/>
      <c r="R16" s="1083"/>
      <c r="S16" s="227">
        <v>10949731.279817685</v>
      </c>
      <c r="T16" s="226">
        <v>5866996.5075264461</v>
      </c>
      <c r="U16" s="226">
        <v>15282653.733954567</v>
      </c>
      <c r="V16" s="226">
        <v>9751950.1883288417</v>
      </c>
      <c r="W16" s="226">
        <v>5401932.170430324</v>
      </c>
      <c r="X16" s="642">
        <v>64510374.726414204</v>
      </c>
      <c r="Y16" s="226">
        <v>21200523.00912872</v>
      </c>
      <c r="Z16" s="226">
        <v>21200523.00912872</v>
      </c>
      <c r="AA16" s="226">
        <v>254261.95056054977</v>
      </c>
      <c r="AB16" s="226">
        <v>47219327.006057613</v>
      </c>
      <c r="AC16" s="226">
        <v>100086642.83445083</v>
      </c>
      <c r="AG16" s="1742"/>
      <c r="AH16" s="1742"/>
      <c r="AI16" s="1742"/>
      <c r="AJ16" s="1742"/>
      <c r="AK16" s="1742"/>
      <c r="AL16" s="1742"/>
      <c r="AM16" s="1742"/>
      <c r="AN16" s="1742"/>
      <c r="AO16" s="1742"/>
      <c r="AP16" s="1742"/>
      <c r="AQ16" s="1742"/>
      <c r="AR16" s="1742"/>
      <c r="AS16" s="1742"/>
      <c r="AT16" s="1742"/>
    </row>
    <row r="17" spans="1:57" s="1182" customFormat="1" ht="18" hidden="1" customHeight="1">
      <c r="A17" s="3072" t="s">
        <v>3427</v>
      </c>
      <c r="B17" s="3072"/>
      <c r="C17" s="3072"/>
      <c r="D17" s="1083"/>
      <c r="E17" s="226">
        <v>1905911401.124707</v>
      </c>
      <c r="F17" s="226"/>
      <c r="G17" s="226">
        <v>1806885737.2984271</v>
      </c>
      <c r="H17" s="226">
        <v>56035079.219651394</v>
      </c>
      <c r="I17" s="226">
        <v>20293166.304085318</v>
      </c>
      <c r="J17" s="226">
        <v>1037285061.5019439</v>
      </c>
      <c r="K17" s="226">
        <v>479086108.43360746</v>
      </c>
      <c r="L17" s="226"/>
      <c r="M17" s="226">
        <v>91977373.63521269</v>
      </c>
      <c r="N17" s="226">
        <v>37361463.478440605</v>
      </c>
      <c r="O17" s="3072" t="s">
        <v>2695</v>
      </c>
      <c r="P17" s="3072"/>
      <c r="Q17" s="3072"/>
      <c r="R17" s="1083"/>
      <c r="S17" s="226">
        <v>13292613.139906682</v>
      </c>
      <c r="T17" s="226">
        <v>6420277.4258636395</v>
      </c>
      <c r="U17" s="226">
        <v>17419931.859455429</v>
      </c>
      <c r="V17" s="226">
        <v>8291295.1321529215</v>
      </c>
      <c r="W17" s="226">
        <v>9191792.5993934143</v>
      </c>
      <c r="X17" s="642">
        <v>71156047.930085033</v>
      </c>
      <c r="Y17" s="226">
        <v>19532168.87302703</v>
      </c>
      <c r="Z17" s="226">
        <v>19532168.87302703</v>
      </c>
      <c r="AA17" s="226">
        <v>352436.01569032727</v>
      </c>
      <c r="AB17" s="226">
        <v>50700464.258149348</v>
      </c>
      <c r="AC17" s="226">
        <v>118557832.6993084</v>
      </c>
      <c r="AG17" s="1743"/>
      <c r="AH17" s="1743"/>
      <c r="AI17" s="1744"/>
      <c r="AJ17" s="1744"/>
      <c r="AK17" s="1744"/>
      <c r="AL17" s="1744"/>
      <c r="AM17" s="1744"/>
      <c r="AN17" s="1744"/>
      <c r="AO17" s="1744"/>
      <c r="AP17" s="1744"/>
      <c r="AQ17" s="1744"/>
      <c r="AR17" s="1744"/>
      <c r="AS17" s="1744"/>
      <c r="AT17" s="1744"/>
    </row>
    <row r="18" spans="1:57" s="1182" customFormat="1" ht="18" hidden="1" customHeight="1">
      <c r="A18" s="3072" t="s">
        <v>2826</v>
      </c>
      <c r="B18" s="3072"/>
      <c r="C18" s="3072"/>
      <c r="D18" s="1083"/>
      <c r="E18" s="226" t="e">
        <f>G18+#REF!-#REF!</f>
        <v>#REF!</v>
      </c>
      <c r="F18" s="226"/>
      <c r="G18" s="226" t="e">
        <f>H18+L18+#REF!</f>
        <v>#REF!</v>
      </c>
      <c r="H18" s="226">
        <v>48134226.697586112</v>
      </c>
      <c r="I18" s="226">
        <v>21622586.778182603</v>
      </c>
      <c r="J18" s="226">
        <v>855876728.34116554</v>
      </c>
      <c r="K18" s="226">
        <v>396411361.1074006</v>
      </c>
      <c r="L18" s="226"/>
      <c r="M18" s="226">
        <v>79659450.429710269</v>
      </c>
      <c r="N18" s="226">
        <v>34041821.947817221</v>
      </c>
      <c r="O18" s="3072" t="s">
        <v>2729</v>
      </c>
      <c r="P18" s="3072"/>
      <c r="Q18" s="3072"/>
      <c r="R18" s="1083"/>
      <c r="S18" s="226">
        <v>11347726.647405256</v>
      </c>
      <c r="T18" s="226">
        <v>5790568.5293154269</v>
      </c>
      <c r="U18" s="226">
        <v>14955011.081214637</v>
      </c>
      <c r="V18" s="226">
        <v>7876796.128277164</v>
      </c>
      <c r="W18" s="226">
        <v>5647526.0956805535</v>
      </c>
      <c r="X18" s="226">
        <v>60473264.517373003</v>
      </c>
      <c r="Y18" s="226">
        <v>11985785.796908749</v>
      </c>
      <c r="Z18" s="226">
        <v>11985785.796908749</v>
      </c>
      <c r="AA18" s="226">
        <v>263743.77673027688</v>
      </c>
      <c r="AB18" s="226">
        <v>44405753.044112645</v>
      </c>
      <c r="AC18" s="226">
        <v>80943746.709172249</v>
      </c>
    </row>
    <row r="19" spans="1:57" s="1182" customFormat="1" ht="18" hidden="1" customHeight="1">
      <c r="A19" s="3072" t="s">
        <v>2698</v>
      </c>
      <c r="B19" s="3072"/>
      <c r="C19" s="3072"/>
      <c r="D19" s="1083"/>
      <c r="E19" s="226">
        <v>1918058080.3343196</v>
      </c>
      <c r="F19" s="226"/>
      <c r="G19" s="226">
        <v>1829300639.4857309</v>
      </c>
      <c r="H19" s="226">
        <v>49794242.92041114</v>
      </c>
      <c r="I19" s="226">
        <v>29229771.450746041</v>
      </c>
      <c r="J19" s="226">
        <v>1052866166.4356915</v>
      </c>
      <c r="K19" s="226">
        <v>472049041.9864639</v>
      </c>
      <c r="L19" s="226"/>
      <c r="M19" s="226">
        <v>101921170.77994193</v>
      </c>
      <c r="N19" s="226">
        <v>41403783.888343148</v>
      </c>
      <c r="O19" s="3072" t="s">
        <v>2765</v>
      </c>
      <c r="P19" s="3072"/>
      <c r="Q19" s="3072"/>
      <c r="R19" s="1083"/>
      <c r="S19" s="226">
        <v>15156975.946723636</v>
      </c>
      <c r="T19" s="226">
        <v>9113366.8013288975</v>
      </c>
      <c r="U19" s="226">
        <v>20670375.434653386</v>
      </c>
      <c r="V19" s="226">
        <v>9365918.2748927232</v>
      </c>
      <c r="W19" s="226">
        <v>6210750.434000113</v>
      </c>
      <c r="X19" s="642">
        <v>65709038.855836667</v>
      </c>
      <c r="Y19" s="226">
        <v>19616994.062205464</v>
      </c>
      <c r="Z19" s="226">
        <v>19616994.062205464</v>
      </c>
      <c r="AA19" s="226">
        <v>316509.0393580143</v>
      </c>
      <c r="AB19" s="226">
        <v>57414698.017272882</v>
      </c>
      <c r="AC19" s="226">
        <v>108374434.91079684</v>
      </c>
    </row>
    <row r="20" spans="1:57" s="1182" customFormat="1" ht="18" hidden="1" customHeight="1">
      <c r="A20" s="3072" t="s">
        <v>2766</v>
      </c>
      <c r="B20" s="3072"/>
      <c r="C20" s="3072"/>
      <c r="D20" s="1083"/>
      <c r="E20" s="226">
        <v>2003052329.1130536</v>
      </c>
      <c r="F20" s="226"/>
      <c r="G20" s="226">
        <v>1913570358.5609207</v>
      </c>
      <c r="H20" s="226">
        <v>33742597.498634771</v>
      </c>
      <c r="I20" s="226">
        <v>27969698.550922256</v>
      </c>
      <c r="J20" s="226">
        <v>1129104080.6300826</v>
      </c>
      <c r="K20" s="226">
        <v>501921760.24039036</v>
      </c>
      <c r="L20" s="226"/>
      <c r="M20" s="226">
        <v>100932770.33373679</v>
      </c>
      <c r="N20" s="226">
        <v>43865163.324620284</v>
      </c>
      <c r="O20" s="3072" t="s">
        <v>2766</v>
      </c>
      <c r="P20" s="3072"/>
      <c r="Q20" s="3072"/>
      <c r="R20" s="1083"/>
      <c r="S20" s="226">
        <v>17703222.867415816</v>
      </c>
      <c r="T20" s="226">
        <v>8641480.5215690173</v>
      </c>
      <c r="U20" s="226">
        <v>18716342.829991616</v>
      </c>
      <c r="V20" s="226">
        <v>6071608.0709286798</v>
      </c>
      <c r="W20" s="226">
        <v>5934952.7192114126</v>
      </c>
      <c r="X20" s="642">
        <v>70314885.609816074</v>
      </c>
      <c r="Y20" s="226">
        <v>20882258.199627183</v>
      </c>
      <c r="Z20" s="226">
        <v>20882258.199627183</v>
      </c>
      <c r="AA20" s="226">
        <v>451146.73938871425</v>
      </c>
      <c r="AB20" s="226">
        <v>49133418.957960568</v>
      </c>
      <c r="AC20" s="226">
        <v>110364228.7517581</v>
      </c>
    </row>
    <row r="21" spans="1:57" s="1182" customFormat="1" ht="18" hidden="1" customHeight="1">
      <c r="A21" s="3072" t="s">
        <v>2701</v>
      </c>
      <c r="B21" s="3072"/>
      <c r="C21" s="3072"/>
      <c r="D21" s="1745"/>
      <c r="E21" s="226">
        <v>1698497265.2204101</v>
      </c>
      <c r="F21" s="226"/>
      <c r="G21" s="226">
        <v>1539118673.3509581</v>
      </c>
      <c r="H21" s="226">
        <v>50438539.856719755</v>
      </c>
      <c r="I21" s="226">
        <v>31515796.894087177</v>
      </c>
      <c r="J21" s="226">
        <v>677894624.52373517</v>
      </c>
      <c r="K21" s="226">
        <v>543696562.71023667</v>
      </c>
      <c r="L21" s="226"/>
      <c r="M21" s="226">
        <v>106637414.54177141</v>
      </c>
      <c r="N21" s="226">
        <v>46067162.217533678</v>
      </c>
      <c r="O21" s="3072" t="s">
        <v>2701</v>
      </c>
      <c r="P21" s="3072"/>
      <c r="Q21" s="3072"/>
      <c r="R21" s="1745"/>
      <c r="S21" s="226">
        <v>17925174.73564985</v>
      </c>
      <c r="T21" s="226">
        <v>9105301.5176570937</v>
      </c>
      <c r="U21" s="226">
        <v>21594796.49224304</v>
      </c>
      <c r="V21" s="226">
        <v>5915853.4033916295</v>
      </c>
      <c r="W21" s="226">
        <v>6029126.1752961352</v>
      </c>
      <c r="X21" s="642">
        <v>76298958.686348259</v>
      </c>
      <c r="Y21" s="226">
        <v>20242838.479926176</v>
      </c>
      <c r="Z21" s="226">
        <v>20242838.479926176</v>
      </c>
      <c r="AA21" s="226">
        <v>347299.23651442106</v>
      </c>
      <c r="AB21" s="226">
        <v>52289476.901545256</v>
      </c>
      <c r="AC21" s="226">
        <v>179621430.34937757</v>
      </c>
    </row>
    <row r="22" spans="1:57" ht="15.75" hidden="1" customHeight="1">
      <c r="A22" s="3095" t="s">
        <v>2333</v>
      </c>
      <c r="B22" s="3096"/>
      <c r="C22" s="3096"/>
      <c r="D22" s="3097"/>
      <c r="E22" s="226">
        <v>1626676.8226598606</v>
      </c>
      <c r="F22" s="226">
        <v>1511689.9747652616</v>
      </c>
      <c r="G22" s="226">
        <v>1277260.346240931</v>
      </c>
      <c r="H22" s="226">
        <v>56174.469685894561</v>
      </c>
      <c r="I22" s="226">
        <v>36285.352065757252</v>
      </c>
      <c r="J22" s="226">
        <v>657092.39443798747</v>
      </c>
      <c r="K22" s="226">
        <v>527708.13005129236</v>
      </c>
      <c r="L22" s="226">
        <f>M22+X22+AA22+AB22</f>
        <v>234429.62852433062</v>
      </c>
      <c r="M22" s="226">
        <v>103154.63135230134</v>
      </c>
      <c r="N22" s="226">
        <v>45917.886902473125</v>
      </c>
      <c r="O22" s="3095" t="s">
        <v>2333</v>
      </c>
      <c r="P22" s="3096"/>
      <c r="Q22" s="3096"/>
      <c r="R22" s="3097"/>
      <c r="S22" s="226">
        <v>18190.134436892593</v>
      </c>
      <c r="T22" s="226">
        <v>8336.24080689931</v>
      </c>
      <c r="U22" s="226">
        <v>21514.407058516848</v>
      </c>
      <c r="V22" s="226">
        <v>4413.4953153394699</v>
      </c>
      <c r="W22" s="226">
        <v>4782.4668321800764</v>
      </c>
      <c r="X22" s="642">
        <v>73940.940593983978</v>
      </c>
      <c r="Y22" s="982" t="s">
        <v>431</v>
      </c>
      <c r="Z22" s="982" t="s">
        <v>431</v>
      </c>
      <c r="AA22" s="226">
        <v>616.38815218077673</v>
      </c>
      <c r="AB22" s="226">
        <v>56717.668425864525</v>
      </c>
      <c r="AC22" s="226">
        <v>134775.3794253981</v>
      </c>
    </row>
    <row r="23" spans="1:57" ht="15.75" hidden="1" customHeight="1">
      <c r="A23" s="3095" t="s">
        <v>2334</v>
      </c>
      <c r="B23" s="3096"/>
      <c r="C23" s="3096"/>
      <c r="D23" s="3097"/>
      <c r="E23" s="982" t="s">
        <v>431</v>
      </c>
      <c r="F23" s="982" t="s">
        <v>340</v>
      </c>
      <c r="G23" s="982" t="s">
        <v>431</v>
      </c>
      <c r="H23" s="982" t="s">
        <v>431</v>
      </c>
      <c r="I23" s="982" t="s">
        <v>431</v>
      </c>
      <c r="J23" s="982" t="s">
        <v>431</v>
      </c>
      <c r="K23" s="982" t="s">
        <v>431</v>
      </c>
      <c r="L23" s="982" t="s">
        <v>431</v>
      </c>
      <c r="M23" s="982" t="s">
        <v>431</v>
      </c>
      <c r="N23" s="982" t="s">
        <v>431</v>
      </c>
      <c r="O23" s="3095" t="s">
        <v>2334</v>
      </c>
      <c r="P23" s="3096"/>
      <c r="Q23" s="3096"/>
      <c r="R23" s="3097"/>
      <c r="S23" s="982" t="s">
        <v>431</v>
      </c>
      <c r="T23" s="982" t="s">
        <v>473</v>
      </c>
      <c r="U23" s="982" t="s">
        <v>431</v>
      </c>
      <c r="V23" s="982" t="s">
        <v>431</v>
      </c>
      <c r="W23" s="982" t="s">
        <v>431</v>
      </c>
      <c r="X23" s="982" t="s">
        <v>431</v>
      </c>
      <c r="Y23" s="982" t="s">
        <v>431</v>
      </c>
      <c r="Z23" s="982" t="s">
        <v>431</v>
      </c>
      <c r="AA23" s="982" t="s">
        <v>431</v>
      </c>
      <c r="AB23" s="982" t="s">
        <v>431</v>
      </c>
      <c r="AC23" s="982" t="s">
        <v>431</v>
      </c>
    </row>
    <row r="24" spans="1:57" ht="17.25" customHeight="1">
      <c r="A24" s="3098" t="s">
        <v>1463</v>
      </c>
      <c r="B24" s="3098"/>
      <c r="C24" s="3098"/>
      <c r="D24" s="3099"/>
      <c r="E24" s="144">
        <v>2222332.3402221911</v>
      </c>
      <c r="F24" s="144">
        <v>2048552.9514313745</v>
      </c>
      <c r="G24" s="144">
        <v>1688518.8717783834</v>
      </c>
      <c r="H24" s="144">
        <v>77489.013319196631</v>
      </c>
      <c r="I24" s="144">
        <v>44322.618645098111</v>
      </c>
      <c r="J24" s="144">
        <v>895154.64668426919</v>
      </c>
      <c r="K24" s="144">
        <v>671552.59312981996</v>
      </c>
      <c r="L24" s="144">
        <v>360034.07965299365</v>
      </c>
      <c r="M24" s="144">
        <v>142313.72151477059</v>
      </c>
      <c r="N24" s="144">
        <v>62039.046383743138</v>
      </c>
      <c r="O24" s="3098" t="s">
        <v>1463</v>
      </c>
      <c r="P24" s="3098"/>
      <c r="Q24" s="3098"/>
      <c r="R24" s="3099"/>
      <c r="S24" s="144">
        <v>22278.537128506861</v>
      </c>
      <c r="T24" s="144">
        <v>13345.742543489949</v>
      </c>
      <c r="U24" s="144">
        <v>27530.927666770764</v>
      </c>
      <c r="V24" s="144">
        <v>9009.2992556982772</v>
      </c>
      <c r="W24" s="144">
        <v>8110.1685365618459</v>
      </c>
      <c r="X24" s="1321">
        <v>103366.85748082626</v>
      </c>
      <c r="Y24" s="526">
        <v>4514.6279961542814</v>
      </c>
      <c r="Z24" s="526">
        <v>19116.445825020601</v>
      </c>
      <c r="AA24" s="144">
        <v>2608.7153629184681</v>
      </c>
      <c r="AB24" s="144">
        <v>88113.711473303541</v>
      </c>
      <c r="AC24" s="144">
        <v>192895.83461583898</v>
      </c>
    </row>
    <row r="25" spans="1:57" ht="17.25" customHeight="1">
      <c r="A25" s="3095" t="s">
        <v>2294</v>
      </c>
      <c r="B25" s="3095"/>
      <c r="C25" s="3095"/>
      <c r="D25" s="3100"/>
      <c r="E25" s="178">
        <v>1893661.8431519759</v>
      </c>
      <c r="F25" s="144">
        <v>1853250.7214717674</v>
      </c>
      <c r="G25" s="144">
        <v>1377592.1497562919</v>
      </c>
      <c r="H25" s="144">
        <v>125254.23508568239</v>
      </c>
      <c r="I25" s="144">
        <v>30704.621521315195</v>
      </c>
      <c r="J25" s="144">
        <v>689418.76523977448</v>
      </c>
      <c r="K25" s="144">
        <v>532214.52790951997</v>
      </c>
      <c r="L25" s="144">
        <v>475658.57171547541</v>
      </c>
      <c r="M25" s="144">
        <v>255450.49275451186</v>
      </c>
      <c r="N25" s="144">
        <v>104269.59083629811</v>
      </c>
      <c r="O25" s="3095" t="s">
        <v>2294</v>
      </c>
      <c r="P25" s="3095"/>
      <c r="Q25" s="3095"/>
      <c r="R25" s="3100"/>
      <c r="S25" s="144">
        <v>52471.568800008688</v>
      </c>
      <c r="T25" s="144">
        <v>31100.641976684106</v>
      </c>
      <c r="U25" s="144">
        <v>62083.31041462416</v>
      </c>
      <c r="V25" s="526" t="s">
        <v>431</v>
      </c>
      <c r="W25" s="144">
        <v>5525.3807268966457</v>
      </c>
      <c r="X25" s="1321">
        <v>129357.66643685834</v>
      </c>
      <c r="Y25" s="526">
        <v>3735.6243996538074</v>
      </c>
      <c r="Z25" s="144">
        <v>32179.900818678405</v>
      </c>
      <c r="AA25" s="144">
        <v>1713.978709912459</v>
      </c>
      <c r="AB25" s="144">
        <v>53220.908595860717</v>
      </c>
      <c r="AC25" s="144">
        <v>72591.022498887134</v>
      </c>
    </row>
    <row r="26" spans="1:57" ht="17.25" customHeight="1">
      <c r="A26" s="3095" t="s">
        <v>1464</v>
      </c>
      <c r="B26" s="3095"/>
      <c r="C26" s="3095"/>
      <c r="D26" s="3100"/>
      <c r="E26" s="1322">
        <v>2945061.7190810177</v>
      </c>
      <c r="F26" s="1322">
        <v>2784365.1496964307</v>
      </c>
      <c r="G26" s="1322">
        <v>2318999.4469113881</v>
      </c>
      <c r="H26" s="1322">
        <v>142163.00733755156</v>
      </c>
      <c r="I26" s="1322">
        <v>76242.36866332998</v>
      </c>
      <c r="J26" s="1322">
        <v>1188780.9421211623</v>
      </c>
      <c r="K26" s="1322">
        <v>911813.12878934271</v>
      </c>
      <c r="L26" s="1322">
        <v>465365.70278504683</v>
      </c>
      <c r="M26" s="1322">
        <v>166647.17479904302</v>
      </c>
      <c r="N26" s="1322">
        <v>78449.668051111395</v>
      </c>
      <c r="O26" s="3095" t="s">
        <v>1464</v>
      </c>
      <c r="P26" s="3095"/>
      <c r="Q26" s="3095"/>
      <c r="R26" s="3100"/>
      <c r="S26" s="1322">
        <v>19011.213941857292</v>
      </c>
      <c r="T26" s="1322">
        <v>15285.10010238804</v>
      </c>
      <c r="U26" s="1322">
        <v>30106.029027658999</v>
      </c>
      <c r="V26" s="1322">
        <v>17535.8608738369</v>
      </c>
      <c r="W26" s="1322">
        <v>6259.3028021907248</v>
      </c>
      <c r="X26" s="1322">
        <v>144975.55649075654</v>
      </c>
      <c r="Y26" s="1322">
        <v>5658.7246853378501</v>
      </c>
      <c r="Z26" s="1322">
        <v>23312.810698615354</v>
      </c>
      <c r="AA26" s="1322">
        <v>936.31891983184164</v>
      </c>
      <c r="AB26" s="1322">
        <v>123835.117191461</v>
      </c>
      <c r="AC26" s="1322">
        <v>184009.38008321251</v>
      </c>
    </row>
    <row r="27" spans="1:57" ht="17.25" customHeight="1" thickBot="1">
      <c r="A27" s="3095" t="s">
        <v>2345</v>
      </c>
      <c r="B27" s="3096"/>
      <c r="C27" s="3096"/>
      <c r="D27" s="3097"/>
      <c r="E27" s="178">
        <v>3356251.4797700536</v>
      </c>
      <c r="F27" s="144">
        <v>3167977.3247037907</v>
      </c>
      <c r="G27" s="144">
        <v>2657388.6889844872</v>
      </c>
      <c r="H27" s="144">
        <v>209334.36541535848</v>
      </c>
      <c r="I27" s="144">
        <v>40307.535575287249</v>
      </c>
      <c r="J27" s="144">
        <v>1305694.5160062315</v>
      </c>
      <c r="K27" s="144">
        <v>1102052.2719876154</v>
      </c>
      <c r="L27" s="144">
        <v>510588.63571930258</v>
      </c>
      <c r="M27" s="144">
        <v>165518.25419800935</v>
      </c>
      <c r="N27" s="144">
        <v>76266.249317854148</v>
      </c>
      <c r="O27" s="3095" t="s">
        <v>2490</v>
      </c>
      <c r="P27" s="3096"/>
      <c r="Q27" s="3096"/>
      <c r="R27" s="3097"/>
      <c r="S27" s="144">
        <v>24254.097182636822</v>
      </c>
      <c r="T27" s="144">
        <v>16113.306613241048</v>
      </c>
      <c r="U27" s="144">
        <v>33699.497770243135</v>
      </c>
      <c r="V27" s="144">
        <v>7796.1996167812231</v>
      </c>
      <c r="W27" s="144">
        <v>7388.9036972527529</v>
      </c>
      <c r="X27" s="1321">
        <v>125592.02247551034</v>
      </c>
      <c r="Y27" s="144">
        <v>11665.029198629436</v>
      </c>
      <c r="Z27" s="144">
        <v>30045.957689061885</v>
      </c>
      <c r="AA27" s="144">
        <v>1277.8416512682277</v>
      </c>
      <c r="AB27" s="144">
        <v>176489.53050682298</v>
      </c>
      <c r="AC27" s="144">
        <v>218320.11275533136</v>
      </c>
    </row>
    <row r="28" spans="1:57" ht="17.25" customHeight="1" thickTop="1">
      <c r="A28" s="3095" t="s">
        <v>2181</v>
      </c>
      <c r="B28" s="3096"/>
      <c r="C28" s="3096"/>
      <c r="D28" s="3097"/>
      <c r="E28" s="178">
        <f t="shared" ref="E28:N28" si="1">AK32</f>
        <v>3442359.6284599439</v>
      </c>
      <c r="F28" s="144">
        <f t="shared" si="1"/>
        <v>3243455.7234373717</v>
      </c>
      <c r="G28" s="144">
        <f t="shared" si="1"/>
        <v>2792900.1070566881</v>
      </c>
      <c r="H28" s="144">
        <f t="shared" si="1"/>
        <v>140550.36651505026</v>
      </c>
      <c r="I28" s="144">
        <f t="shared" si="1"/>
        <v>43979.635175163785</v>
      </c>
      <c r="J28" s="144">
        <f t="shared" si="1"/>
        <v>1514327.8828246358</v>
      </c>
      <c r="K28" s="144">
        <f t="shared" si="1"/>
        <v>1094042.2225418426</v>
      </c>
      <c r="L28" s="144">
        <f t="shared" si="1"/>
        <v>450555.61638068059</v>
      </c>
      <c r="M28" s="144">
        <f t="shared" si="1"/>
        <v>162350.36217898823</v>
      </c>
      <c r="N28" s="144">
        <f t="shared" si="1"/>
        <v>72598.392469762272</v>
      </c>
      <c r="O28" s="3095" t="s">
        <v>2237</v>
      </c>
      <c r="P28" s="3096"/>
      <c r="Q28" s="3096"/>
      <c r="R28" s="3097"/>
      <c r="S28" s="144">
        <f t="shared" ref="S28:AC28" si="2">AU32</f>
        <v>22215.241894973227</v>
      </c>
      <c r="T28" s="144">
        <f t="shared" si="2"/>
        <v>18798.923495733492</v>
      </c>
      <c r="U28" s="144">
        <f t="shared" si="2"/>
        <v>28333.311662495362</v>
      </c>
      <c r="V28" s="144">
        <f t="shared" si="2"/>
        <v>12475.481462686337</v>
      </c>
      <c r="W28" s="144">
        <f t="shared" si="2"/>
        <v>7929.0111933376047</v>
      </c>
      <c r="X28" s="1321">
        <f t="shared" si="2"/>
        <v>96581.405485689364</v>
      </c>
      <c r="Y28" s="144">
        <f t="shared" si="2"/>
        <v>3789.9563957189107</v>
      </c>
      <c r="Z28" s="144">
        <f t="shared" si="2"/>
        <v>26037.467826464854</v>
      </c>
      <c r="AA28" s="144">
        <f t="shared" si="2"/>
        <v>507.31795664782692</v>
      </c>
      <c r="AB28" s="144">
        <f t="shared" si="2"/>
        <v>161289.10653717138</v>
      </c>
      <c r="AC28" s="144">
        <f t="shared" si="2"/>
        <v>224941.37284904</v>
      </c>
      <c r="AI28" s="3270"/>
      <c r="AJ28" s="3271"/>
      <c r="AK28" s="2316" t="s">
        <v>307</v>
      </c>
      <c r="AL28" s="2317" t="s">
        <v>183</v>
      </c>
      <c r="AM28" s="2317" t="s">
        <v>734</v>
      </c>
      <c r="AN28" s="2317" t="s">
        <v>4022</v>
      </c>
      <c r="AO28" s="2317" t="s">
        <v>4023</v>
      </c>
      <c r="AP28" s="2317" t="s">
        <v>4024</v>
      </c>
      <c r="AQ28" s="2317" t="s">
        <v>4025</v>
      </c>
      <c r="AR28" s="2317" t="s">
        <v>1121</v>
      </c>
      <c r="AS28" s="2317" t="s">
        <v>1122</v>
      </c>
      <c r="AT28" s="2317" t="s">
        <v>4026</v>
      </c>
      <c r="AU28" s="2317" t="s">
        <v>1124</v>
      </c>
      <c r="AV28" s="2317" t="s">
        <v>1125</v>
      </c>
      <c r="AW28" s="2317" t="s">
        <v>1126</v>
      </c>
      <c r="AX28" s="2317" t="s">
        <v>1127</v>
      </c>
      <c r="AY28" s="2317" t="s">
        <v>4027</v>
      </c>
      <c r="AZ28" s="2317" t="s">
        <v>4028</v>
      </c>
      <c r="BA28" s="2317" t="s">
        <v>4029</v>
      </c>
      <c r="BB28" s="2317" t="s">
        <v>4030</v>
      </c>
      <c r="BC28" s="2317" t="s">
        <v>4031</v>
      </c>
      <c r="BD28" s="2317" t="s">
        <v>4032</v>
      </c>
      <c r="BE28" s="2318" t="s">
        <v>1134</v>
      </c>
    </row>
    <row r="29" spans="1:57" ht="17.25" customHeight="1" thickBot="1">
      <c r="A29" s="3094" t="s">
        <v>43</v>
      </c>
      <c r="B29" s="3094"/>
      <c r="C29" s="3094"/>
      <c r="D29" s="1083"/>
      <c r="E29" s="181"/>
      <c r="F29" s="144"/>
      <c r="G29" s="528"/>
      <c r="H29" s="528"/>
      <c r="I29" s="528"/>
      <c r="J29" s="3024"/>
      <c r="K29" s="3024"/>
      <c r="L29" s="144"/>
      <c r="M29" s="950"/>
      <c r="N29" s="528"/>
      <c r="O29" s="3094" t="s">
        <v>43</v>
      </c>
      <c r="P29" s="3094"/>
      <c r="Q29" s="3094"/>
      <c r="R29" s="1083"/>
      <c r="S29" s="950"/>
      <c r="T29" s="950"/>
      <c r="U29" s="950"/>
      <c r="V29" s="950"/>
      <c r="W29" s="950"/>
      <c r="X29" s="950"/>
      <c r="Y29" s="950"/>
      <c r="Z29" s="950"/>
      <c r="AA29" s="950"/>
      <c r="AB29" s="950"/>
      <c r="AC29" s="528"/>
      <c r="AE29" s="1182"/>
      <c r="AF29" s="1182"/>
      <c r="AG29" s="1182"/>
      <c r="AH29" s="1182"/>
      <c r="AI29" s="3272"/>
      <c r="AJ29" s="3273"/>
      <c r="AK29" s="2319" t="s">
        <v>68</v>
      </c>
      <c r="AL29" s="2320" t="s">
        <v>68</v>
      </c>
      <c r="AM29" s="2320" t="s">
        <v>68</v>
      </c>
      <c r="AN29" s="2320" t="s">
        <v>68</v>
      </c>
      <c r="AO29" s="2320" t="s">
        <v>68</v>
      </c>
      <c r="AP29" s="2320" t="s">
        <v>68</v>
      </c>
      <c r="AQ29" s="2320" t="s">
        <v>68</v>
      </c>
      <c r="AR29" s="2320" t="s">
        <v>68</v>
      </c>
      <c r="AS29" s="2320" t="s">
        <v>68</v>
      </c>
      <c r="AT29" s="2320" t="s">
        <v>68</v>
      </c>
      <c r="AU29" s="2320" t="s">
        <v>68</v>
      </c>
      <c r="AV29" s="2320" t="s">
        <v>68</v>
      </c>
      <c r="AW29" s="2320" t="s">
        <v>68</v>
      </c>
      <c r="AX29" s="2320" t="s">
        <v>68</v>
      </c>
      <c r="AY29" s="2320" t="s">
        <v>68</v>
      </c>
      <c r="AZ29" s="2320" t="s">
        <v>68</v>
      </c>
      <c r="BA29" s="2320" t="s">
        <v>68</v>
      </c>
      <c r="BB29" s="2320" t="s">
        <v>68</v>
      </c>
      <c r="BC29" s="2320" t="s">
        <v>68</v>
      </c>
      <c r="BD29" s="2320" t="s">
        <v>68</v>
      </c>
      <c r="BE29" s="2321" t="s">
        <v>68</v>
      </c>
    </row>
    <row r="30" spans="1:57" ht="17.25" customHeight="1" thickTop="1">
      <c r="A30" s="155"/>
      <c r="B30" s="155" t="s">
        <v>44</v>
      </c>
      <c r="C30" s="155"/>
      <c r="D30" s="1089"/>
      <c r="E30" s="181">
        <f t="shared" ref="E30:N31" si="3">AK30</f>
        <v>3421263.8689070758</v>
      </c>
      <c r="F30" s="528">
        <f t="shared" si="3"/>
        <v>3227029.9793925332</v>
      </c>
      <c r="G30" s="528">
        <f t="shared" si="3"/>
        <v>2779411.6679326305</v>
      </c>
      <c r="H30" s="528">
        <f t="shared" si="3"/>
        <v>139186.20983956536</v>
      </c>
      <c r="I30" s="528">
        <f t="shared" si="3"/>
        <v>43976.400085923015</v>
      </c>
      <c r="J30" s="528">
        <f t="shared" si="3"/>
        <v>1512851.8746229562</v>
      </c>
      <c r="K30" s="528">
        <f t="shared" si="3"/>
        <v>1083397.1833841905</v>
      </c>
      <c r="L30" s="528">
        <f t="shared" si="3"/>
        <v>447618.31145990035</v>
      </c>
      <c r="M30" s="528">
        <f t="shared" si="3"/>
        <v>159954.41869759382</v>
      </c>
      <c r="N30" s="528">
        <f t="shared" si="3"/>
        <v>72555.859871496068</v>
      </c>
      <c r="O30" s="155"/>
      <c r="P30" s="155" t="s">
        <v>44</v>
      </c>
      <c r="Q30" s="155"/>
      <c r="R30" s="1089"/>
      <c r="S30" s="950">
        <f t="shared" ref="S30:AC31" si="4">AU30</f>
        <v>22201.519129584714</v>
      </c>
      <c r="T30" s="950">
        <f t="shared" si="4"/>
        <v>17436.811672387394</v>
      </c>
      <c r="U30" s="950">
        <f t="shared" si="4"/>
        <v>27517.830682349639</v>
      </c>
      <c r="V30" s="950">
        <f t="shared" si="4"/>
        <v>12326.652923526879</v>
      </c>
      <c r="W30" s="950">
        <f t="shared" si="4"/>
        <v>7915.7444182491599</v>
      </c>
      <c r="X30" s="950">
        <f t="shared" si="4"/>
        <v>96581.042386017114</v>
      </c>
      <c r="Y30" s="950">
        <f t="shared" si="4"/>
        <v>3789.9563957189107</v>
      </c>
      <c r="Z30" s="950">
        <f t="shared" si="4"/>
        <v>26037.467826464854</v>
      </c>
      <c r="AA30" s="950">
        <f t="shared" si="4"/>
        <v>507.31795664782692</v>
      </c>
      <c r="AB30" s="950">
        <f t="shared" si="4"/>
        <v>160748.10819745774</v>
      </c>
      <c r="AC30" s="528">
        <f t="shared" si="4"/>
        <v>220271.35734101097</v>
      </c>
      <c r="AE30" s="1182"/>
      <c r="AF30" s="1182"/>
      <c r="AG30" s="1182"/>
      <c r="AH30" s="1182"/>
      <c r="AI30" s="3274" t="s">
        <v>991</v>
      </c>
      <c r="AJ30" s="2322" t="s">
        <v>992</v>
      </c>
      <c r="AK30" s="2323">
        <v>3421263.8689070758</v>
      </c>
      <c r="AL30" s="2324">
        <v>3227029.9793925332</v>
      </c>
      <c r="AM30" s="2324">
        <v>2779411.6679326305</v>
      </c>
      <c r="AN30" s="2324">
        <v>139186.20983956536</v>
      </c>
      <c r="AO30" s="2324">
        <v>43976.400085923015</v>
      </c>
      <c r="AP30" s="2324">
        <v>1512851.8746229562</v>
      </c>
      <c r="AQ30" s="2324">
        <v>1083397.1833841905</v>
      </c>
      <c r="AR30" s="2324">
        <v>447618.31145990035</v>
      </c>
      <c r="AS30" s="2324">
        <v>159954.41869759382</v>
      </c>
      <c r="AT30" s="2324">
        <v>72555.859871496068</v>
      </c>
      <c r="AU30" s="2324">
        <v>22201.519129584714</v>
      </c>
      <c r="AV30" s="2324">
        <v>17436.811672387394</v>
      </c>
      <c r="AW30" s="2324">
        <v>27517.830682349639</v>
      </c>
      <c r="AX30" s="2324">
        <v>12326.652923526879</v>
      </c>
      <c r="AY30" s="2324">
        <v>7915.7444182491599</v>
      </c>
      <c r="AZ30" s="2324">
        <v>96581.042386017114</v>
      </c>
      <c r="BA30" s="2324">
        <v>3789.9563957189107</v>
      </c>
      <c r="BB30" s="2324">
        <v>26037.467826464854</v>
      </c>
      <c r="BC30" s="2324">
        <v>507.31795664782692</v>
      </c>
      <c r="BD30" s="2324">
        <v>160748.10819745774</v>
      </c>
      <c r="BE30" s="2325">
        <v>220271.35734101097</v>
      </c>
    </row>
    <row r="31" spans="1:57" ht="17.25" customHeight="1">
      <c r="A31" s="155"/>
      <c r="B31" s="155" t="s">
        <v>357</v>
      </c>
      <c r="C31" s="155"/>
      <c r="D31" s="1089"/>
      <c r="E31" s="181">
        <f t="shared" si="3"/>
        <v>21095.759552867203</v>
      </c>
      <c r="F31" s="528">
        <f t="shared" si="3"/>
        <v>16425.744044838077</v>
      </c>
      <c r="G31" s="528">
        <f t="shared" si="3"/>
        <v>13488.439124057752</v>
      </c>
      <c r="H31" s="528">
        <f t="shared" si="3"/>
        <v>1364.1566754848814</v>
      </c>
      <c r="I31" s="528">
        <f t="shared" si="3"/>
        <v>3.235089240782882</v>
      </c>
      <c r="J31" s="528">
        <f t="shared" si="3"/>
        <v>1476.0082016797555</v>
      </c>
      <c r="K31" s="528">
        <f t="shared" si="3"/>
        <v>10645.039157652331</v>
      </c>
      <c r="L31" s="528">
        <f t="shared" si="3"/>
        <v>2937.304920780321</v>
      </c>
      <c r="M31" s="528">
        <f t="shared" si="3"/>
        <v>2395.9434813944413</v>
      </c>
      <c r="N31" s="528">
        <f t="shared" si="3"/>
        <v>42.53259826620581</v>
      </c>
      <c r="O31" s="155"/>
      <c r="P31" s="155" t="s">
        <v>357</v>
      </c>
      <c r="Q31" s="155"/>
      <c r="R31" s="1089"/>
      <c r="S31" s="950">
        <f t="shared" si="4"/>
        <v>13.72276538851505</v>
      </c>
      <c r="T31" s="950">
        <f t="shared" si="4"/>
        <v>1362.1118233460986</v>
      </c>
      <c r="U31" s="950">
        <f t="shared" si="4"/>
        <v>815.48098014571826</v>
      </c>
      <c r="V31" s="950">
        <f t="shared" si="4"/>
        <v>148.82853915945975</v>
      </c>
      <c r="W31" s="950">
        <f t="shared" si="4"/>
        <v>13.266775088443719</v>
      </c>
      <c r="X31" s="969">
        <f t="shared" si="4"/>
        <v>0.36309967226766487</v>
      </c>
      <c r="Y31" s="969">
        <f t="shared" si="4"/>
        <v>0</v>
      </c>
      <c r="Z31" s="969">
        <f t="shared" si="4"/>
        <v>0</v>
      </c>
      <c r="AA31" s="969">
        <f t="shared" si="4"/>
        <v>0</v>
      </c>
      <c r="AB31" s="950">
        <f t="shared" si="4"/>
        <v>540.99833971361261</v>
      </c>
      <c r="AC31" s="528">
        <f t="shared" si="4"/>
        <v>4670.0155080291233</v>
      </c>
      <c r="AE31" s="1182"/>
      <c r="AF31" s="1182"/>
      <c r="AG31" s="1182"/>
      <c r="AI31" s="3264"/>
      <c r="AJ31" s="2974" t="s">
        <v>3714</v>
      </c>
      <c r="AK31" s="2326">
        <v>21095.759552867203</v>
      </c>
      <c r="AL31" s="2327">
        <v>16425.744044838077</v>
      </c>
      <c r="AM31" s="2327">
        <v>13488.439124057752</v>
      </c>
      <c r="AN31" s="2327">
        <v>1364.1566754848814</v>
      </c>
      <c r="AO31" s="2327">
        <v>3.235089240782882</v>
      </c>
      <c r="AP31" s="2327">
        <v>1476.0082016797555</v>
      </c>
      <c r="AQ31" s="2327">
        <v>10645.039157652331</v>
      </c>
      <c r="AR31" s="2327">
        <v>2937.304920780321</v>
      </c>
      <c r="AS31" s="2327">
        <v>2395.9434813944413</v>
      </c>
      <c r="AT31" s="2327">
        <v>42.53259826620581</v>
      </c>
      <c r="AU31" s="2327">
        <v>13.72276538851505</v>
      </c>
      <c r="AV31" s="2327">
        <v>1362.1118233460986</v>
      </c>
      <c r="AW31" s="2327">
        <v>815.48098014571826</v>
      </c>
      <c r="AX31" s="2327">
        <v>148.82853915945975</v>
      </c>
      <c r="AY31" s="2327">
        <v>13.266775088443719</v>
      </c>
      <c r="AZ31" s="2328">
        <v>0.36309967226766487</v>
      </c>
      <c r="BA31" s="2327">
        <v>0</v>
      </c>
      <c r="BB31" s="2327">
        <v>0</v>
      </c>
      <c r="BC31" s="2327">
        <v>0</v>
      </c>
      <c r="BD31" s="2327">
        <v>540.99833971361261</v>
      </c>
      <c r="BE31" s="2329">
        <v>4670.0155080291233</v>
      </c>
    </row>
    <row r="32" spans="1:57" ht="17.25" customHeight="1">
      <c r="A32" s="3094" t="s">
        <v>13</v>
      </c>
      <c r="B32" s="3094"/>
      <c r="C32" s="3094"/>
      <c r="D32" s="1083"/>
      <c r="E32" s="181"/>
      <c r="F32" s="528"/>
      <c r="G32" s="528"/>
      <c r="H32" s="528"/>
      <c r="I32" s="528"/>
      <c r="J32" s="528"/>
      <c r="K32" s="528"/>
      <c r="L32" s="950"/>
      <c r="M32" s="950"/>
      <c r="N32" s="528"/>
      <c r="O32" s="3094" t="s">
        <v>13</v>
      </c>
      <c r="P32" s="3094"/>
      <c r="Q32" s="3094"/>
      <c r="R32" s="1083"/>
      <c r="S32" s="950"/>
      <c r="T32" s="950"/>
      <c r="U32" s="950"/>
      <c r="V32" s="950"/>
      <c r="W32" s="950"/>
      <c r="X32" s="950"/>
      <c r="Y32" s="950"/>
      <c r="Z32" s="950"/>
      <c r="AA32" s="950"/>
      <c r="AB32" s="950"/>
      <c r="AC32" s="528"/>
      <c r="AE32" s="1182"/>
      <c r="AF32" s="1182"/>
      <c r="AG32" s="1182"/>
      <c r="AI32" s="3264" t="s">
        <v>994</v>
      </c>
      <c r="AJ32" s="3265"/>
      <c r="AK32" s="2326">
        <v>3442359.6284599439</v>
      </c>
      <c r="AL32" s="2327">
        <v>3243455.7234373717</v>
      </c>
      <c r="AM32" s="2327">
        <v>2792900.1070566881</v>
      </c>
      <c r="AN32" s="2327">
        <v>140550.36651505026</v>
      </c>
      <c r="AO32" s="2327">
        <v>43979.635175163785</v>
      </c>
      <c r="AP32" s="2327">
        <v>1514327.8828246358</v>
      </c>
      <c r="AQ32" s="2327">
        <v>1094042.2225418426</v>
      </c>
      <c r="AR32" s="2327">
        <v>450555.61638068059</v>
      </c>
      <c r="AS32" s="2327">
        <v>162350.36217898823</v>
      </c>
      <c r="AT32" s="2327">
        <v>72598.392469762272</v>
      </c>
      <c r="AU32" s="2327">
        <v>22215.241894973227</v>
      </c>
      <c r="AV32" s="2327">
        <v>18798.923495733492</v>
      </c>
      <c r="AW32" s="2327">
        <v>28333.311662495362</v>
      </c>
      <c r="AX32" s="2327">
        <v>12475.481462686337</v>
      </c>
      <c r="AY32" s="2327">
        <v>7929.0111933376047</v>
      </c>
      <c r="AZ32" s="2327">
        <v>96581.405485689364</v>
      </c>
      <c r="BA32" s="2327">
        <v>3789.9563957189107</v>
      </c>
      <c r="BB32" s="2327">
        <v>26037.467826464854</v>
      </c>
      <c r="BC32" s="2327">
        <v>507.31795664782692</v>
      </c>
      <c r="BD32" s="2327">
        <v>161289.10653717138</v>
      </c>
      <c r="BE32" s="2329">
        <v>224941.37284904</v>
      </c>
    </row>
    <row r="33" spans="1:57" ht="17.25" customHeight="1">
      <c r="A33" s="155"/>
      <c r="B33" s="155" t="s">
        <v>52</v>
      </c>
      <c r="C33" s="155"/>
      <c r="D33" s="1089"/>
      <c r="E33" s="181">
        <f t="shared" ref="E33:N37" si="5">AK33</f>
        <v>2647802.8977233721</v>
      </c>
      <c r="F33" s="528">
        <f t="shared" si="5"/>
        <v>2563912.48823479</v>
      </c>
      <c r="G33" s="528">
        <f t="shared" si="5"/>
        <v>2236243.7162748226</v>
      </c>
      <c r="H33" s="528">
        <f t="shared" si="5"/>
        <v>101055.22235212834</v>
      </c>
      <c r="I33" s="528">
        <f t="shared" si="5"/>
        <v>35990.475040165802</v>
      </c>
      <c r="J33" s="528">
        <f t="shared" si="5"/>
        <v>1261055.7907156961</v>
      </c>
      <c r="K33" s="528">
        <f t="shared" si="5"/>
        <v>838142.22816683236</v>
      </c>
      <c r="L33" s="528">
        <f t="shared" si="5"/>
        <v>327668.77195996902</v>
      </c>
      <c r="M33" s="528">
        <f t="shared" si="5"/>
        <v>97513.966736189061</v>
      </c>
      <c r="N33" s="528">
        <f t="shared" si="5"/>
        <v>49784.523200610754</v>
      </c>
      <c r="O33" s="155"/>
      <c r="P33" s="155" t="s">
        <v>52</v>
      </c>
      <c r="Q33" s="155"/>
      <c r="R33" s="1089"/>
      <c r="S33" s="950">
        <f t="shared" ref="S33:AC37" si="6">AU33</f>
        <v>14609.488407716057</v>
      </c>
      <c r="T33" s="950">
        <f t="shared" si="6"/>
        <v>9619.3869723086591</v>
      </c>
      <c r="U33" s="950">
        <f t="shared" si="6"/>
        <v>12111.362167629444</v>
      </c>
      <c r="V33" s="950">
        <f t="shared" si="6"/>
        <v>6655.7053928149253</v>
      </c>
      <c r="W33" s="950">
        <f t="shared" si="6"/>
        <v>4733.5005951092544</v>
      </c>
      <c r="X33" s="950">
        <f t="shared" si="6"/>
        <v>74359.490557214493</v>
      </c>
      <c r="Y33" s="950">
        <f t="shared" si="6"/>
        <v>2621.8407456534219</v>
      </c>
      <c r="Z33" s="950">
        <f t="shared" si="6"/>
        <v>25378.32637614309</v>
      </c>
      <c r="AA33" s="950">
        <f t="shared" si="6"/>
        <v>225.91447835805971</v>
      </c>
      <c r="AB33" s="950">
        <f t="shared" si="6"/>
        <v>127569.23306641086</v>
      </c>
      <c r="AC33" s="528">
        <f t="shared" si="6"/>
        <v>109268.7358647263</v>
      </c>
      <c r="AE33" s="1182"/>
      <c r="AF33" s="1182"/>
      <c r="AG33" s="1182"/>
      <c r="AI33" s="3264" t="s">
        <v>995</v>
      </c>
      <c r="AJ33" s="3265"/>
      <c r="AK33" s="2326">
        <v>2647802.8977233721</v>
      </c>
      <c r="AL33" s="2327">
        <v>2563912.48823479</v>
      </c>
      <c r="AM33" s="2327">
        <v>2236243.7162748226</v>
      </c>
      <c r="AN33" s="2327">
        <v>101055.22235212834</v>
      </c>
      <c r="AO33" s="2327">
        <v>35990.475040165802</v>
      </c>
      <c r="AP33" s="2327">
        <v>1261055.7907156961</v>
      </c>
      <c r="AQ33" s="2327">
        <v>838142.22816683236</v>
      </c>
      <c r="AR33" s="2327">
        <v>327668.77195996902</v>
      </c>
      <c r="AS33" s="2327">
        <v>97513.966736189061</v>
      </c>
      <c r="AT33" s="2327">
        <v>49784.523200610754</v>
      </c>
      <c r="AU33" s="2327">
        <v>14609.488407716057</v>
      </c>
      <c r="AV33" s="2327">
        <v>9619.3869723086591</v>
      </c>
      <c r="AW33" s="2327">
        <v>12111.362167629444</v>
      </c>
      <c r="AX33" s="2327">
        <v>6655.7053928149253</v>
      </c>
      <c r="AY33" s="2327">
        <v>4733.5005951092544</v>
      </c>
      <c r="AZ33" s="2327">
        <v>74359.490557214493</v>
      </c>
      <c r="BA33" s="2327">
        <v>2621.8407456534219</v>
      </c>
      <c r="BB33" s="2327">
        <v>25378.32637614309</v>
      </c>
      <c r="BC33" s="2327">
        <v>225.91447835805971</v>
      </c>
      <c r="BD33" s="2327">
        <v>127569.23306641086</v>
      </c>
      <c r="BE33" s="2329">
        <v>109268.7358647263</v>
      </c>
    </row>
    <row r="34" spans="1:57" ht="17.25" customHeight="1">
      <c r="A34" s="155"/>
      <c r="B34" s="155" t="s">
        <v>53</v>
      </c>
      <c r="C34" s="155"/>
      <c r="D34" s="1089"/>
      <c r="E34" s="181">
        <f t="shared" si="5"/>
        <v>133743.75717387456</v>
      </c>
      <c r="F34" s="528">
        <f t="shared" si="5"/>
        <v>122585.04877650575</v>
      </c>
      <c r="G34" s="528">
        <f t="shared" si="5"/>
        <v>111193.77377020041</v>
      </c>
      <c r="H34" s="528">
        <f t="shared" si="5"/>
        <v>10095.982340813887</v>
      </c>
      <c r="I34" s="528">
        <f t="shared" si="5"/>
        <v>1829.7486400608291</v>
      </c>
      <c r="J34" s="528">
        <f t="shared" si="5"/>
        <v>48564.727788462798</v>
      </c>
      <c r="K34" s="528">
        <f t="shared" si="5"/>
        <v>50703.315000862895</v>
      </c>
      <c r="L34" s="528">
        <f t="shared" si="5"/>
        <v>11391.275006305401</v>
      </c>
      <c r="M34" s="528">
        <f t="shared" si="5"/>
        <v>7174.8002612251166</v>
      </c>
      <c r="N34" s="528">
        <f t="shared" si="5"/>
        <v>1566.5901966528656</v>
      </c>
      <c r="O34" s="155"/>
      <c r="P34" s="155" t="s">
        <v>53</v>
      </c>
      <c r="Q34" s="155"/>
      <c r="R34" s="1089"/>
      <c r="S34" s="950">
        <f t="shared" si="6"/>
        <v>446.5409118757288</v>
      </c>
      <c r="T34" s="950">
        <f t="shared" si="6"/>
        <v>1413.2797479486464</v>
      </c>
      <c r="U34" s="950">
        <f t="shared" si="6"/>
        <v>2027.7764660569248</v>
      </c>
      <c r="V34" s="950">
        <f t="shared" si="6"/>
        <v>1607.4389743235174</v>
      </c>
      <c r="W34" s="950">
        <f t="shared" si="6"/>
        <v>113.17396436743191</v>
      </c>
      <c r="X34" s="950">
        <f t="shared" si="6"/>
        <v>314.15287309000149</v>
      </c>
      <c r="Y34" s="950">
        <f t="shared" si="6"/>
        <v>11.687068307696283</v>
      </c>
      <c r="Z34" s="950">
        <f t="shared" si="6"/>
        <v>51.818714321758833</v>
      </c>
      <c r="AA34" s="950">
        <f t="shared" si="6"/>
        <v>52.621302147737573</v>
      </c>
      <c r="AB34" s="950">
        <f t="shared" si="6"/>
        <v>3786.1947872130927</v>
      </c>
      <c r="AC34" s="528">
        <f t="shared" si="6"/>
        <v>11210.527111690491</v>
      </c>
      <c r="AE34" s="1182"/>
      <c r="AF34" s="1182"/>
      <c r="AG34" s="1182"/>
      <c r="AI34" s="3264" t="s">
        <v>996</v>
      </c>
      <c r="AJ34" s="3265"/>
      <c r="AK34" s="2326">
        <v>133743.75717387456</v>
      </c>
      <c r="AL34" s="2327">
        <v>122585.04877650575</v>
      </c>
      <c r="AM34" s="2327">
        <v>111193.77377020041</v>
      </c>
      <c r="AN34" s="2327">
        <v>10095.982340813887</v>
      </c>
      <c r="AO34" s="2327">
        <v>1829.7486400608291</v>
      </c>
      <c r="AP34" s="2327">
        <v>48564.727788462798</v>
      </c>
      <c r="AQ34" s="2327">
        <v>50703.315000862895</v>
      </c>
      <c r="AR34" s="2327">
        <v>11391.275006305401</v>
      </c>
      <c r="AS34" s="2327">
        <v>7174.8002612251166</v>
      </c>
      <c r="AT34" s="2327">
        <v>1566.5901966528656</v>
      </c>
      <c r="AU34" s="2327">
        <v>446.5409118757288</v>
      </c>
      <c r="AV34" s="2327">
        <v>1413.2797479486464</v>
      </c>
      <c r="AW34" s="2327">
        <v>2027.7764660569248</v>
      </c>
      <c r="AX34" s="2327">
        <v>1607.4389743235174</v>
      </c>
      <c r="AY34" s="2327">
        <v>113.17396436743191</v>
      </c>
      <c r="AZ34" s="2327">
        <v>314.15287309000149</v>
      </c>
      <c r="BA34" s="2327">
        <v>11.687068307696283</v>
      </c>
      <c r="BB34" s="2327">
        <v>51.818714321758833</v>
      </c>
      <c r="BC34" s="2327">
        <v>52.621302147737573</v>
      </c>
      <c r="BD34" s="2327">
        <v>3786.1947872130927</v>
      </c>
      <c r="BE34" s="2329">
        <v>11210.527111690491</v>
      </c>
    </row>
    <row r="35" spans="1:57" ht="17.25" customHeight="1">
      <c r="A35" s="155"/>
      <c r="B35" s="155" t="s">
        <v>54</v>
      </c>
      <c r="C35" s="155"/>
      <c r="D35" s="1089"/>
      <c r="E35" s="181">
        <f t="shared" si="5"/>
        <v>272865.53067578177</v>
      </c>
      <c r="F35" s="528">
        <f t="shared" si="5"/>
        <v>211283.74926639028</v>
      </c>
      <c r="G35" s="528">
        <f t="shared" si="5"/>
        <v>181147.86088594614</v>
      </c>
      <c r="H35" s="528">
        <f t="shared" si="5"/>
        <v>17910.928793779305</v>
      </c>
      <c r="I35" s="528">
        <f t="shared" si="5"/>
        <v>5683.1512816963686</v>
      </c>
      <c r="J35" s="528">
        <f t="shared" si="5"/>
        <v>62988.006244483942</v>
      </c>
      <c r="K35" s="528">
        <f t="shared" si="5"/>
        <v>94565.774565986532</v>
      </c>
      <c r="L35" s="528">
        <f t="shared" si="5"/>
        <v>30135.888380444139</v>
      </c>
      <c r="M35" s="528">
        <f t="shared" si="5"/>
        <v>14743.182934908418</v>
      </c>
      <c r="N35" s="528">
        <f t="shared" si="5"/>
        <v>2524.3072797679779</v>
      </c>
      <c r="O35" s="155"/>
      <c r="P35" s="155" t="s">
        <v>54</v>
      </c>
      <c r="Q35" s="155"/>
      <c r="R35" s="1089"/>
      <c r="S35" s="950">
        <f t="shared" si="6"/>
        <v>1250.0843641406796</v>
      </c>
      <c r="T35" s="950">
        <f t="shared" si="6"/>
        <v>3927.3842289078052</v>
      </c>
      <c r="U35" s="950">
        <f t="shared" si="6"/>
        <v>5708.0992643573309</v>
      </c>
      <c r="V35" s="950">
        <f t="shared" si="6"/>
        <v>1144.7388205336392</v>
      </c>
      <c r="W35" s="950">
        <f t="shared" si="6"/>
        <v>188.56897720098641</v>
      </c>
      <c r="X35" s="950">
        <f t="shared" si="6"/>
        <v>1025.6775227126132</v>
      </c>
      <c r="Y35" s="950">
        <f t="shared" si="6"/>
        <v>251.74245775779252</v>
      </c>
      <c r="Z35" s="950">
        <f t="shared" si="6"/>
        <v>0</v>
      </c>
      <c r="AA35" s="950">
        <f t="shared" si="6"/>
        <v>53.205857142029764</v>
      </c>
      <c r="AB35" s="950">
        <f t="shared" si="6"/>
        <v>14062.079607923284</v>
      </c>
      <c r="AC35" s="528">
        <f t="shared" si="6"/>
        <v>61581.781409391406</v>
      </c>
      <c r="AE35" s="1182"/>
      <c r="AF35" s="1182"/>
      <c r="AG35" s="1182"/>
      <c r="AI35" s="3264" t="s">
        <v>997</v>
      </c>
      <c r="AJ35" s="3265"/>
      <c r="AK35" s="2326">
        <v>272865.53067578177</v>
      </c>
      <c r="AL35" s="2327">
        <v>211283.74926639028</v>
      </c>
      <c r="AM35" s="2327">
        <v>181147.86088594614</v>
      </c>
      <c r="AN35" s="2327">
        <v>17910.928793779305</v>
      </c>
      <c r="AO35" s="2327">
        <v>5683.1512816963686</v>
      </c>
      <c r="AP35" s="2327">
        <v>62988.006244483942</v>
      </c>
      <c r="AQ35" s="2327">
        <v>94565.774565986532</v>
      </c>
      <c r="AR35" s="2327">
        <v>30135.888380444139</v>
      </c>
      <c r="AS35" s="2327">
        <v>14743.182934908418</v>
      </c>
      <c r="AT35" s="2327">
        <v>2524.3072797679779</v>
      </c>
      <c r="AU35" s="2327">
        <v>1250.0843641406796</v>
      </c>
      <c r="AV35" s="2327">
        <v>3927.3842289078052</v>
      </c>
      <c r="AW35" s="2327">
        <v>5708.0992643573309</v>
      </c>
      <c r="AX35" s="2327">
        <v>1144.7388205336392</v>
      </c>
      <c r="AY35" s="2327">
        <v>188.56897720098641</v>
      </c>
      <c r="AZ35" s="2327">
        <v>1025.6775227126132</v>
      </c>
      <c r="BA35" s="2327">
        <v>251.74245775779252</v>
      </c>
      <c r="BB35" s="2327">
        <v>0</v>
      </c>
      <c r="BC35" s="2327">
        <v>53.205857142029764</v>
      </c>
      <c r="BD35" s="2327">
        <v>14062.079607923284</v>
      </c>
      <c r="BE35" s="2329">
        <v>61581.781409391406</v>
      </c>
    </row>
    <row r="36" spans="1:57" ht="17.25" customHeight="1">
      <c r="A36" s="155"/>
      <c r="B36" s="155" t="s">
        <v>242</v>
      </c>
      <c r="C36" s="155"/>
      <c r="D36" s="1089"/>
      <c r="E36" s="181">
        <f t="shared" si="5"/>
        <v>41573.557352917029</v>
      </c>
      <c r="F36" s="528">
        <f t="shared" si="5"/>
        <v>29760.155563685425</v>
      </c>
      <c r="G36" s="528">
        <f t="shared" si="5"/>
        <v>24101.225422723517</v>
      </c>
      <c r="H36" s="528">
        <f t="shared" si="5"/>
        <v>2016.9825803287031</v>
      </c>
      <c r="I36" s="528">
        <f t="shared" si="5"/>
        <v>6.0205982407828813</v>
      </c>
      <c r="J36" s="1897">
        <f t="shared" si="5"/>
        <v>3050.5157429932333</v>
      </c>
      <c r="K36" s="3025">
        <f t="shared" si="5"/>
        <v>19027.706501160799</v>
      </c>
      <c r="L36" s="528">
        <f t="shared" si="5"/>
        <v>5658.930140961912</v>
      </c>
      <c r="M36" s="528">
        <f t="shared" si="5"/>
        <v>4423.8348056656387</v>
      </c>
      <c r="N36" s="528">
        <f t="shared" si="5"/>
        <v>275.34187073068358</v>
      </c>
      <c r="O36" s="155"/>
      <c r="P36" s="155" t="s">
        <v>242</v>
      </c>
      <c r="Q36" s="155"/>
      <c r="R36" s="1089"/>
      <c r="S36" s="950">
        <f t="shared" si="6"/>
        <v>219.23983024075261</v>
      </c>
      <c r="T36" s="950">
        <f t="shared" si="6"/>
        <v>2045.607864568366</v>
      </c>
      <c r="U36" s="950">
        <f t="shared" si="6"/>
        <v>1694.372010451654</v>
      </c>
      <c r="V36" s="950">
        <f t="shared" si="6"/>
        <v>173.36680501425494</v>
      </c>
      <c r="W36" s="950">
        <f t="shared" si="6"/>
        <v>15.90642465993057</v>
      </c>
      <c r="X36" s="528">
        <f t="shared" si="6"/>
        <v>0.36309967226766487</v>
      </c>
      <c r="Y36" s="144">
        <f t="shared" si="6"/>
        <v>0</v>
      </c>
      <c r="Z36" s="144">
        <f t="shared" si="6"/>
        <v>0</v>
      </c>
      <c r="AA36" s="528">
        <f t="shared" si="6"/>
        <v>0</v>
      </c>
      <c r="AB36" s="950">
        <f t="shared" si="6"/>
        <v>1234.7322356240038</v>
      </c>
      <c r="AC36" s="528">
        <f t="shared" si="6"/>
        <v>11813.40178923159</v>
      </c>
      <c r="AE36" s="1182"/>
      <c r="AF36" s="1182"/>
      <c r="AG36" s="1182"/>
      <c r="AI36" s="3264" t="s">
        <v>998</v>
      </c>
      <c r="AJ36" s="3265"/>
      <c r="AK36" s="2326">
        <v>41573.557352917029</v>
      </c>
      <c r="AL36" s="2327">
        <v>29760.155563685425</v>
      </c>
      <c r="AM36" s="2327">
        <v>24101.225422723517</v>
      </c>
      <c r="AN36" s="2327">
        <v>2016.9825803287031</v>
      </c>
      <c r="AO36" s="2327">
        <v>6.0205982407828813</v>
      </c>
      <c r="AP36" s="2327">
        <v>3050.5157429932333</v>
      </c>
      <c r="AQ36" s="2327">
        <v>19027.706501160799</v>
      </c>
      <c r="AR36" s="2327">
        <v>5658.930140961912</v>
      </c>
      <c r="AS36" s="2327">
        <v>4423.8348056656387</v>
      </c>
      <c r="AT36" s="2327">
        <v>275.34187073068358</v>
      </c>
      <c r="AU36" s="2327">
        <v>219.23983024075261</v>
      </c>
      <c r="AV36" s="2327">
        <v>2045.607864568366</v>
      </c>
      <c r="AW36" s="2327">
        <v>1694.372010451654</v>
      </c>
      <c r="AX36" s="2327">
        <v>173.36680501425494</v>
      </c>
      <c r="AY36" s="2327">
        <v>15.90642465993057</v>
      </c>
      <c r="AZ36" s="2328">
        <v>0.36309967226766487</v>
      </c>
      <c r="BA36" s="2327">
        <v>0</v>
      </c>
      <c r="BB36" s="2327">
        <v>0</v>
      </c>
      <c r="BC36" s="2327">
        <v>0</v>
      </c>
      <c r="BD36" s="2327">
        <v>1234.7322356240038</v>
      </c>
      <c r="BE36" s="2329">
        <v>11813.40178923159</v>
      </c>
    </row>
    <row r="37" spans="1:57" ht="17.25" customHeight="1">
      <c r="A37" s="155"/>
      <c r="B37" s="155" t="s">
        <v>241</v>
      </c>
      <c r="C37" s="155"/>
      <c r="D37" s="1089"/>
      <c r="E37" s="181">
        <f t="shared" si="5"/>
        <v>346373.88553399988</v>
      </c>
      <c r="F37" s="528">
        <f t="shared" si="5"/>
        <v>315914.28159599996</v>
      </c>
      <c r="G37" s="528">
        <f t="shared" si="5"/>
        <v>240213.530703</v>
      </c>
      <c r="H37" s="528">
        <f t="shared" si="5"/>
        <v>9471.2504480000007</v>
      </c>
      <c r="I37" s="528">
        <f t="shared" si="5"/>
        <v>470.23961499999996</v>
      </c>
      <c r="J37" s="528">
        <f t="shared" si="5"/>
        <v>138668.84233299998</v>
      </c>
      <c r="K37" s="528">
        <f t="shared" si="5"/>
        <v>91603.198306999984</v>
      </c>
      <c r="L37" s="528">
        <f t="shared" si="5"/>
        <v>75700.750892999989</v>
      </c>
      <c r="M37" s="528">
        <f t="shared" si="5"/>
        <v>38494.577441000009</v>
      </c>
      <c r="N37" s="528">
        <f t="shared" si="5"/>
        <v>18447.629922</v>
      </c>
      <c r="O37" s="155"/>
      <c r="P37" s="155" t="s">
        <v>241</v>
      </c>
      <c r="Q37" s="155"/>
      <c r="R37" s="1089"/>
      <c r="S37" s="950">
        <f t="shared" si="6"/>
        <v>5689.8883809999988</v>
      </c>
      <c r="T37" s="950">
        <f t="shared" si="6"/>
        <v>1793.264682</v>
      </c>
      <c r="U37" s="950">
        <f t="shared" si="6"/>
        <v>6791.7017539999997</v>
      </c>
      <c r="V37" s="950">
        <f t="shared" si="6"/>
        <v>2894.2314699999997</v>
      </c>
      <c r="W37" s="950">
        <f t="shared" si="6"/>
        <v>2877.8612319999997</v>
      </c>
      <c r="X37" s="950">
        <f t="shared" si="6"/>
        <v>20881.721432999999</v>
      </c>
      <c r="Y37" s="950">
        <f t="shared" si="6"/>
        <v>904.68612400000006</v>
      </c>
      <c r="Z37" s="950">
        <f t="shared" si="6"/>
        <v>607.32273600000008</v>
      </c>
      <c r="AA37" s="950">
        <f t="shared" si="6"/>
        <v>175.57631899999993</v>
      </c>
      <c r="AB37" s="950">
        <f t="shared" si="6"/>
        <v>14636.866839999999</v>
      </c>
      <c r="AC37" s="528">
        <f t="shared" si="6"/>
        <v>31066.926674000017</v>
      </c>
      <c r="AE37" s="1182"/>
      <c r="AF37" s="1182"/>
      <c r="AG37" s="1182"/>
      <c r="AI37" s="3264" t="s">
        <v>999</v>
      </c>
      <c r="AJ37" s="3265"/>
      <c r="AK37" s="2326">
        <v>346373.88553399988</v>
      </c>
      <c r="AL37" s="2327">
        <v>315914.28159599996</v>
      </c>
      <c r="AM37" s="2327">
        <v>240213.530703</v>
      </c>
      <c r="AN37" s="2327">
        <v>9471.2504480000007</v>
      </c>
      <c r="AO37" s="2327">
        <v>470.23961499999996</v>
      </c>
      <c r="AP37" s="2327">
        <v>138668.84233299998</v>
      </c>
      <c r="AQ37" s="2327">
        <v>91603.198306999984</v>
      </c>
      <c r="AR37" s="2327">
        <v>75700.750892999989</v>
      </c>
      <c r="AS37" s="2327">
        <v>38494.577441000009</v>
      </c>
      <c r="AT37" s="2327">
        <v>18447.629922</v>
      </c>
      <c r="AU37" s="2327">
        <v>5689.8883809999988</v>
      </c>
      <c r="AV37" s="2327">
        <v>1793.264682</v>
      </c>
      <c r="AW37" s="2327">
        <v>6791.7017539999997</v>
      </c>
      <c r="AX37" s="2327">
        <v>2894.2314699999997</v>
      </c>
      <c r="AY37" s="2327">
        <v>2877.8612319999997</v>
      </c>
      <c r="AZ37" s="2327">
        <v>20881.721432999999</v>
      </c>
      <c r="BA37" s="2327">
        <v>904.68612400000006</v>
      </c>
      <c r="BB37" s="2327">
        <v>607.32273600000008</v>
      </c>
      <c r="BC37" s="2327">
        <v>175.57631899999993</v>
      </c>
      <c r="BD37" s="2327">
        <v>14636.866839999999</v>
      </c>
      <c r="BE37" s="2329">
        <v>31066.926674000017</v>
      </c>
    </row>
    <row r="38" spans="1:57" ht="17.25" customHeight="1">
      <c r="A38" s="3094" t="s">
        <v>393</v>
      </c>
      <c r="B38" s="3094"/>
      <c r="C38" s="3094"/>
      <c r="D38" s="1083"/>
      <c r="E38" s="181"/>
      <c r="F38" s="528"/>
      <c r="G38" s="3025"/>
      <c r="H38" s="528"/>
      <c r="I38" s="528"/>
      <c r="J38" s="1897"/>
      <c r="K38" s="3025"/>
      <c r="L38" s="3026"/>
      <c r="M38" s="950"/>
      <c r="N38" s="528"/>
      <c r="O38" s="3094" t="s">
        <v>393</v>
      </c>
      <c r="P38" s="3094"/>
      <c r="Q38" s="3094"/>
      <c r="R38" s="1083"/>
      <c r="S38" s="950"/>
      <c r="T38" s="950"/>
      <c r="U38" s="950"/>
      <c r="V38" s="950"/>
      <c r="W38" s="950"/>
      <c r="X38" s="950"/>
      <c r="Y38" s="950"/>
      <c r="Z38" s="950"/>
      <c r="AA38" s="950"/>
      <c r="AB38" s="950"/>
      <c r="AC38" s="528"/>
      <c r="AE38" s="1182"/>
      <c r="AF38" s="1182"/>
      <c r="AG38" s="1182"/>
      <c r="AI38" s="3264" t="s">
        <v>1001</v>
      </c>
      <c r="AJ38" s="3265"/>
      <c r="AK38" s="2326">
        <v>3428874.6418171469</v>
      </c>
      <c r="AL38" s="2327">
        <v>3230812.3200905211</v>
      </c>
      <c r="AM38" s="2327">
        <v>2781500.3834061115</v>
      </c>
      <c r="AN38" s="2327">
        <v>140224.51428033246</v>
      </c>
      <c r="AO38" s="2327">
        <v>43892.183018395066</v>
      </c>
      <c r="AP38" s="2327">
        <v>1507955.2620374982</v>
      </c>
      <c r="AQ38" s="2327">
        <v>1089428.4240698901</v>
      </c>
      <c r="AR38" s="2327">
        <v>449311.93668440671</v>
      </c>
      <c r="AS38" s="2327">
        <v>161833.8829817957</v>
      </c>
      <c r="AT38" s="2327">
        <v>72557.275438186916</v>
      </c>
      <c r="AU38" s="2327">
        <v>22206.692149447295</v>
      </c>
      <c r="AV38" s="2327">
        <v>18628.474933501144</v>
      </c>
      <c r="AW38" s="2327">
        <v>28132.255166799521</v>
      </c>
      <c r="AX38" s="2327">
        <v>12380.174100523251</v>
      </c>
      <c r="AY38" s="2327">
        <v>7929.0111933376047</v>
      </c>
      <c r="AZ38" s="2327">
        <v>96581.405485689364</v>
      </c>
      <c r="BA38" s="2327">
        <v>3789.9563957189107</v>
      </c>
      <c r="BB38" s="2327">
        <v>26037.467826464854</v>
      </c>
      <c r="BC38" s="2327">
        <v>507.31795664782692</v>
      </c>
      <c r="BD38" s="2327">
        <v>160561.90603808995</v>
      </c>
      <c r="BE38" s="2329">
        <v>224099.78955309399</v>
      </c>
    </row>
    <row r="39" spans="1:57" ht="17.25" customHeight="1">
      <c r="A39" s="3093" t="s">
        <v>45</v>
      </c>
      <c r="B39" s="3093"/>
      <c r="C39" s="166"/>
      <c r="D39" s="1083"/>
      <c r="E39" s="181">
        <f t="shared" ref="E39:N39" si="7">AK38</f>
        <v>3428874.6418171469</v>
      </c>
      <c r="F39" s="528">
        <f t="shared" si="7"/>
        <v>3230812.3200905211</v>
      </c>
      <c r="G39" s="528">
        <f t="shared" si="7"/>
        <v>2781500.3834061115</v>
      </c>
      <c r="H39" s="528">
        <f t="shared" si="7"/>
        <v>140224.51428033246</v>
      </c>
      <c r="I39" s="528">
        <f t="shared" si="7"/>
        <v>43892.183018395066</v>
      </c>
      <c r="J39" s="528">
        <f t="shared" si="7"/>
        <v>1507955.2620374982</v>
      </c>
      <c r="K39" s="528">
        <f t="shared" si="7"/>
        <v>1089428.4240698901</v>
      </c>
      <c r="L39" s="528">
        <f t="shared" si="7"/>
        <v>449311.93668440671</v>
      </c>
      <c r="M39" s="528">
        <f t="shared" si="7"/>
        <v>161833.8829817957</v>
      </c>
      <c r="N39" s="528">
        <f t="shared" si="7"/>
        <v>72557.275438186916</v>
      </c>
      <c r="O39" s="3093" t="s">
        <v>45</v>
      </c>
      <c r="P39" s="3093"/>
      <c r="Q39" s="166"/>
      <c r="R39" s="1083"/>
      <c r="S39" s="950">
        <f t="shared" ref="S39:AC39" si="8">AU38</f>
        <v>22206.692149447295</v>
      </c>
      <c r="T39" s="950">
        <f t="shared" si="8"/>
        <v>18628.474933501144</v>
      </c>
      <c r="U39" s="950">
        <f t="shared" si="8"/>
        <v>28132.255166799521</v>
      </c>
      <c r="V39" s="950">
        <f t="shared" si="8"/>
        <v>12380.174100523251</v>
      </c>
      <c r="W39" s="950">
        <f t="shared" si="8"/>
        <v>7929.0111933376047</v>
      </c>
      <c r="X39" s="950">
        <f t="shared" si="8"/>
        <v>96581.405485689364</v>
      </c>
      <c r="Y39" s="950">
        <f t="shared" si="8"/>
        <v>3789.9563957189107</v>
      </c>
      <c r="Z39" s="950">
        <f t="shared" si="8"/>
        <v>26037.467826464854</v>
      </c>
      <c r="AA39" s="950">
        <f t="shared" si="8"/>
        <v>507.31795664782692</v>
      </c>
      <c r="AB39" s="950">
        <f t="shared" si="8"/>
        <v>160561.90603808995</v>
      </c>
      <c r="AC39" s="528">
        <f t="shared" si="8"/>
        <v>224099.78955309399</v>
      </c>
      <c r="AE39" s="1182"/>
      <c r="AF39" s="1182"/>
      <c r="AG39" s="1182"/>
      <c r="AI39" s="3264" t="s">
        <v>1002</v>
      </c>
      <c r="AJ39" s="3265"/>
      <c r="AK39" s="2326">
        <v>13484.986642796659</v>
      </c>
      <c r="AL39" s="2327">
        <v>12643.403346850622</v>
      </c>
      <c r="AM39" s="2327">
        <v>11399.723650576689</v>
      </c>
      <c r="AN39" s="2327">
        <v>325.8522347177593</v>
      </c>
      <c r="AO39" s="2327">
        <v>87.452156768723896</v>
      </c>
      <c r="AP39" s="2327">
        <v>6372.6207871374545</v>
      </c>
      <c r="AQ39" s="2327">
        <v>4613.7984719527503</v>
      </c>
      <c r="AR39" s="2327">
        <v>1243.6796962739318</v>
      </c>
      <c r="AS39" s="2327">
        <v>516.47919719256174</v>
      </c>
      <c r="AT39" s="2327">
        <v>41.117031575346395</v>
      </c>
      <c r="AU39" s="2327">
        <v>8.549745525928854</v>
      </c>
      <c r="AV39" s="2327">
        <v>170.44856223235189</v>
      </c>
      <c r="AW39" s="2327">
        <v>201.05649569585037</v>
      </c>
      <c r="AX39" s="2327">
        <v>95.307362163084235</v>
      </c>
      <c r="AY39" s="2327">
        <v>0</v>
      </c>
      <c r="AZ39" s="2327">
        <v>0</v>
      </c>
      <c r="BA39" s="2327">
        <v>0</v>
      </c>
      <c r="BB39" s="2327">
        <v>0</v>
      </c>
      <c r="BC39" s="2327">
        <v>0</v>
      </c>
      <c r="BD39" s="2327">
        <v>727.20049908137025</v>
      </c>
      <c r="BE39" s="2329">
        <v>841.58329594603663</v>
      </c>
    </row>
    <row r="40" spans="1:57" ht="17.25" customHeight="1">
      <c r="A40" s="189"/>
      <c r="B40" s="155" t="s">
        <v>362</v>
      </c>
      <c r="C40" s="189"/>
      <c r="D40" s="1083"/>
      <c r="E40" s="181">
        <f t="shared" ref="E40:N40" si="9">AK51</f>
        <v>2110500.1959710494</v>
      </c>
      <c r="F40" s="528">
        <f t="shared" si="9"/>
        <v>2008508.7648958378</v>
      </c>
      <c r="G40" s="528">
        <f t="shared" si="9"/>
        <v>1717624.1859086324</v>
      </c>
      <c r="H40" s="528">
        <f t="shared" si="9"/>
        <v>86231.9219895969</v>
      </c>
      <c r="I40" s="528">
        <f t="shared" si="9"/>
        <v>19529.913747060611</v>
      </c>
      <c r="J40" s="1897">
        <f t="shared" si="9"/>
        <v>928040.13542669651</v>
      </c>
      <c r="K40" s="3025">
        <f t="shared" si="9"/>
        <v>683822.2147452794</v>
      </c>
      <c r="L40" s="528">
        <f t="shared" si="9"/>
        <v>290884.57898720307</v>
      </c>
      <c r="M40" s="528">
        <f t="shared" si="9"/>
        <v>97262.079333985865</v>
      </c>
      <c r="N40" s="528">
        <f t="shared" si="9"/>
        <v>48391.056765889574</v>
      </c>
      <c r="O40" s="189"/>
      <c r="P40" s="155" t="s">
        <v>362</v>
      </c>
      <c r="Q40" s="189"/>
      <c r="R40" s="1083"/>
      <c r="S40" s="950">
        <f t="shared" ref="S40:AC40" si="10">AU51</f>
        <v>12852.769826950263</v>
      </c>
      <c r="T40" s="950">
        <f t="shared" si="10"/>
        <v>9606.5567713620621</v>
      </c>
      <c r="U40" s="950">
        <f t="shared" si="10"/>
        <v>14674.182739292715</v>
      </c>
      <c r="V40" s="950">
        <f t="shared" si="10"/>
        <v>6206.3668098621629</v>
      </c>
      <c r="W40" s="950">
        <f t="shared" si="10"/>
        <v>5531.1464206290639</v>
      </c>
      <c r="X40" s="950">
        <f t="shared" si="10"/>
        <v>53591.6224606912</v>
      </c>
      <c r="Y40" s="950">
        <f t="shared" si="10"/>
        <v>2840.6645993428119</v>
      </c>
      <c r="Z40" s="950">
        <f t="shared" si="10"/>
        <v>14224.731505123176</v>
      </c>
      <c r="AA40" s="950">
        <f t="shared" si="10"/>
        <v>287.07255058299597</v>
      </c>
      <c r="AB40" s="950">
        <f t="shared" si="10"/>
        <v>122678.4085374768</v>
      </c>
      <c r="AC40" s="528">
        <f t="shared" si="10"/>
        <v>116216.1625803363</v>
      </c>
      <c r="AE40" s="1182"/>
      <c r="AF40" s="1182"/>
      <c r="AG40" s="1182"/>
      <c r="AI40" s="3264" t="s">
        <v>1004</v>
      </c>
      <c r="AJ40" s="3265"/>
      <c r="AK40" s="2326">
        <v>427099.91929088929</v>
      </c>
      <c r="AL40" s="2327">
        <v>402693.33135211753</v>
      </c>
      <c r="AM40" s="2327">
        <v>344376.90808689094</v>
      </c>
      <c r="AN40" s="2327">
        <v>33878.591936104916</v>
      </c>
      <c r="AO40" s="2327">
        <v>1837.1397076686167</v>
      </c>
      <c r="AP40" s="2327">
        <v>179192.61831060369</v>
      </c>
      <c r="AQ40" s="2327">
        <v>129468.55813251366</v>
      </c>
      <c r="AR40" s="2327">
        <v>58316.423265226615</v>
      </c>
      <c r="AS40" s="2327">
        <v>22962.323738059906</v>
      </c>
      <c r="AT40" s="2327">
        <v>12229.891787662038</v>
      </c>
      <c r="AU40" s="2327">
        <v>3718.6610316754932</v>
      </c>
      <c r="AV40" s="2327">
        <v>2612.9435651911799</v>
      </c>
      <c r="AW40" s="2327">
        <v>3389.3781072690754</v>
      </c>
      <c r="AX40" s="2327">
        <v>772.47013553234535</v>
      </c>
      <c r="AY40" s="2327">
        <v>238.97911072976876</v>
      </c>
      <c r="AZ40" s="2327">
        <v>8372.794872876877</v>
      </c>
      <c r="BA40" s="2327">
        <v>79.969305459459463</v>
      </c>
      <c r="BB40" s="2327">
        <v>603.55387865765772</v>
      </c>
      <c r="BC40" s="2327">
        <v>26.854674077777773</v>
      </c>
      <c r="BD40" s="2327">
        <v>26270.926796094951</v>
      </c>
      <c r="BE40" s="2329">
        <v>25010.141817429449</v>
      </c>
    </row>
    <row r="41" spans="1:57" ht="17.25" customHeight="1">
      <c r="A41" s="156"/>
      <c r="B41" s="156" t="s">
        <v>2295</v>
      </c>
      <c r="C41" s="156"/>
      <c r="D41" s="1089"/>
      <c r="E41" s="181">
        <f t="shared" ref="E41:N44" si="11">AK40</f>
        <v>427099.91929088929</v>
      </c>
      <c r="F41" s="528">
        <f t="shared" si="11"/>
        <v>402693.33135211753</v>
      </c>
      <c r="G41" s="528">
        <f t="shared" si="11"/>
        <v>344376.90808689094</v>
      </c>
      <c r="H41" s="528">
        <f t="shared" si="11"/>
        <v>33878.591936104916</v>
      </c>
      <c r="I41" s="528">
        <f t="shared" si="11"/>
        <v>1837.1397076686167</v>
      </c>
      <c r="J41" s="528">
        <f t="shared" si="11"/>
        <v>179192.61831060369</v>
      </c>
      <c r="K41" s="528">
        <f t="shared" si="11"/>
        <v>129468.55813251366</v>
      </c>
      <c r="L41" s="528">
        <f t="shared" si="11"/>
        <v>58316.423265226615</v>
      </c>
      <c r="M41" s="528">
        <f t="shared" si="11"/>
        <v>22962.323738059906</v>
      </c>
      <c r="N41" s="528">
        <f t="shared" si="11"/>
        <v>12229.891787662038</v>
      </c>
      <c r="O41" s="156"/>
      <c r="P41" s="156" t="s">
        <v>2295</v>
      </c>
      <c r="Q41" s="156"/>
      <c r="R41" s="1089"/>
      <c r="S41" s="950">
        <f t="shared" ref="S41:AC44" si="12">AU40</f>
        <v>3718.6610316754932</v>
      </c>
      <c r="T41" s="950">
        <f t="shared" si="12"/>
        <v>2612.9435651911799</v>
      </c>
      <c r="U41" s="950">
        <f t="shared" si="12"/>
        <v>3389.3781072690754</v>
      </c>
      <c r="V41" s="950">
        <f t="shared" si="12"/>
        <v>772.47013553234535</v>
      </c>
      <c r="W41" s="950">
        <f t="shared" si="12"/>
        <v>238.97911072976876</v>
      </c>
      <c r="X41" s="950">
        <f t="shared" si="12"/>
        <v>8372.794872876877</v>
      </c>
      <c r="Y41" s="950">
        <f t="shared" si="12"/>
        <v>79.969305459459463</v>
      </c>
      <c r="Z41" s="950">
        <f t="shared" si="12"/>
        <v>603.55387865765772</v>
      </c>
      <c r="AA41" s="950">
        <f t="shared" si="12"/>
        <v>26.854674077777773</v>
      </c>
      <c r="AB41" s="950">
        <f t="shared" si="12"/>
        <v>26270.926796094951</v>
      </c>
      <c r="AC41" s="528">
        <f t="shared" si="12"/>
        <v>25010.141817429449</v>
      </c>
      <c r="AE41" s="1182"/>
      <c r="AF41" s="1182"/>
      <c r="AG41" s="1182"/>
      <c r="AI41" s="3264" t="s">
        <v>1005</v>
      </c>
      <c r="AJ41" s="3265"/>
      <c r="AK41" s="2326">
        <v>1224588.0019875015</v>
      </c>
      <c r="AL41" s="2327">
        <v>1181957.3049824079</v>
      </c>
      <c r="AM41" s="2327">
        <v>990883.71358767606</v>
      </c>
      <c r="AN41" s="2327">
        <v>21149.491913934529</v>
      </c>
      <c r="AO41" s="2327">
        <v>13953.506152100144</v>
      </c>
      <c r="AP41" s="2327">
        <v>533788.29804754618</v>
      </c>
      <c r="AQ41" s="2327">
        <v>421992.41747409501</v>
      </c>
      <c r="AR41" s="2327">
        <v>191073.59139473183</v>
      </c>
      <c r="AS41" s="2327">
        <v>54704.535352422892</v>
      </c>
      <c r="AT41" s="2327">
        <v>27916.753383499912</v>
      </c>
      <c r="AU41" s="2327">
        <v>6027.9859964939078</v>
      </c>
      <c r="AV41" s="2327">
        <v>4492.5035250223164</v>
      </c>
      <c r="AW41" s="2327">
        <v>8441.4038167103445</v>
      </c>
      <c r="AX41" s="2327">
        <v>4703.4149917164214</v>
      </c>
      <c r="AY41" s="2327">
        <v>3122.473638979985</v>
      </c>
      <c r="AZ41" s="2327">
        <v>40719.209642666741</v>
      </c>
      <c r="BA41" s="2327">
        <v>2570.9796894380597</v>
      </c>
      <c r="BB41" s="2327">
        <v>13450.80190407957</v>
      </c>
      <c r="BC41" s="2327">
        <v>223.01950969521044</v>
      </c>
      <c r="BD41" s="2327">
        <v>79405.045296429409</v>
      </c>
      <c r="BE41" s="2329">
        <v>56081.498909173264</v>
      </c>
    </row>
    <row r="42" spans="1:57" ht="17.25" customHeight="1">
      <c r="A42" s="156"/>
      <c r="B42" s="156" t="s">
        <v>2559</v>
      </c>
      <c r="C42" s="156"/>
      <c r="D42" s="1089"/>
      <c r="E42" s="181">
        <f t="shared" si="11"/>
        <v>1224588.0019875015</v>
      </c>
      <c r="F42" s="528">
        <f t="shared" si="11"/>
        <v>1181957.3049824079</v>
      </c>
      <c r="G42" s="528">
        <f t="shared" si="11"/>
        <v>990883.71358767606</v>
      </c>
      <c r="H42" s="528">
        <f t="shared" si="11"/>
        <v>21149.491913934529</v>
      </c>
      <c r="I42" s="528">
        <f t="shared" si="11"/>
        <v>13953.506152100144</v>
      </c>
      <c r="J42" s="528">
        <f t="shared" si="11"/>
        <v>533788.29804754618</v>
      </c>
      <c r="K42" s="528">
        <f t="shared" si="11"/>
        <v>421992.41747409501</v>
      </c>
      <c r="L42" s="528">
        <f t="shared" si="11"/>
        <v>191073.59139473183</v>
      </c>
      <c r="M42" s="528">
        <f t="shared" si="11"/>
        <v>54704.535352422892</v>
      </c>
      <c r="N42" s="528">
        <f t="shared" si="11"/>
        <v>27916.753383499912</v>
      </c>
      <c r="O42" s="156"/>
      <c r="P42" s="156" t="s">
        <v>2255</v>
      </c>
      <c r="Q42" s="156"/>
      <c r="R42" s="1089"/>
      <c r="S42" s="950">
        <f t="shared" si="12"/>
        <v>6027.9859964939078</v>
      </c>
      <c r="T42" s="950">
        <f t="shared" si="12"/>
        <v>4492.5035250223164</v>
      </c>
      <c r="U42" s="950">
        <f t="shared" si="12"/>
        <v>8441.4038167103445</v>
      </c>
      <c r="V42" s="950">
        <f t="shared" si="12"/>
        <v>4703.4149917164214</v>
      </c>
      <c r="W42" s="950">
        <f t="shared" si="12"/>
        <v>3122.473638979985</v>
      </c>
      <c r="X42" s="950">
        <f t="shared" si="12"/>
        <v>40719.209642666741</v>
      </c>
      <c r="Y42" s="950">
        <f t="shared" si="12"/>
        <v>2570.9796894380597</v>
      </c>
      <c r="Z42" s="950">
        <f t="shared" si="12"/>
        <v>13450.80190407957</v>
      </c>
      <c r="AA42" s="950">
        <f t="shared" si="12"/>
        <v>223.01950969521044</v>
      </c>
      <c r="AB42" s="950">
        <f t="shared" si="12"/>
        <v>79405.045296429409</v>
      </c>
      <c r="AC42" s="528">
        <f t="shared" si="12"/>
        <v>56081.498909173264</v>
      </c>
      <c r="AE42" s="1182"/>
      <c r="AF42" s="1182"/>
      <c r="AG42" s="1182"/>
      <c r="AI42" s="3264" t="s">
        <v>1006</v>
      </c>
      <c r="AJ42" s="3265"/>
      <c r="AK42" s="2326">
        <v>293900.32904291153</v>
      </c>
      <c r="AL42" s="2327">
        <v>275723.00631843478</v>
      </c>
      <c r="AM42" s="2327">
        <v>249471.6382776656</v>
      </c>
      <c r="AN42" s="2327">
        <v>22637.524329677104</v>
      </c>
      <c r="AO42" s="2327">
        <v>2417.7780555652171</v>
      </c>
      <c r="AP42" s="2327">
        <v>141541.13774965459</v>
      </c>
      <c r="AQ42" s="2327">
        <v>82875.198142768699</v>
      </c>
      <c r="AR42" s="2327">
        <v>26251.368040769175</v>
      </c>
      <c r="AS42" s="2327">
        <v>12824.725091944805</v>
      </c>
      <c r="AT42" s="2327">
        <v>6021.4035716483395</v>
      </c>
      <c r="AU42" s="2327">
        <v>2123.3225108030879</v>
      </c>
      <c r="AV42" s="2327">
        <v>1508.1749897144282</v>
      </c>
      <c r="AW42" s="2327">
        <v>1277.0613308767695</v>
      </c>
      <c r="AX42" s="2327">
        <v>334.63251330394826</v>
      </c>
      <c r="AY42" s="2327">
        <v>1560.1301755982252</v>
      </c>
      <c r="AZ42" s="2327">
        <v>1720.7709983422574</v>
      </c>
      <c r="BA42" s="2327">
        <v>163.63318368749998</v>
      </c>
      <c r="BB42" s="2327">
        <v>30.569797000000001</v>
      </c>
      <c r="BC42" s="2327">
        <v>12.993654600000719</v>
      </c>
      <c r="BD42" s="2327">
        <v>11498.675315194614</v>
      </c>
      <c r="BE42" s="2329">
        <v>18207.892521476686</v>
      </c>
    </row>
    <row r="43" spans="1:57" ht="17.25" customHeight="1">
      <c r="A43" s="156"/>
      <c r="B43" s="156" t="s">
        <v>2352</v>
      </c>
      <c r="C43" s="156"/>
      <c r="D43" s="1089"/>
      <c r="E43" s="181">
        <f t="shared" si="11"/>
        <v>293900.32904291153</v>
      </c>
      <c r="F43" s="528">
        <f t="shared" si="11"/>
        <v>275723.00631843478</v>
      </c>
      <c r="G43" s="528">
        <f t="shared" si="11"/>
        <v>249471.6382776656</v>
      </c>
      <c r="H43" s="528">
        <f t="shared" si="11"/>
        <v>22637.524329677104</v>
      </c>
      <c r="I43" s="528">
        <f t="shared" si="11"/>
        <v>2417.7780555652171</v>
      </c>
      <c r="J43" s="528">
        <f t="shared" si="11"/>
        <v>141541.13774965459</v>
      </c>
      <c r="K43" s="528">
        <f t="shared" si="11"/>
        <v>82875.198142768699</v>
      </c>
      <c r="L43" s="528">
        <f t="shared" si="11"/>
        <v>26251.368040769175</v>
      </c>
      <c r="M43" s="528">
        <f t="shared" si="11"/>
        <v>12824.725091944805</v>
      </c>
      <c r="N43" s="528">
        <f t="shared" si="11"/>
        <v>6021.4035716483395</v>
      </c>
      <c r="O43" s="156"/>
      <c r="P43" s="156" t="s">
        <v>2266</v>
      </c>
      <c r="Q43" s="156"/>
      <c r="R43" s="1089"/>
      <c r="S43" s="950">
        <f t="shared" si="12"/>
        <v>2123.3225108030879</v>
      </c>
      <c r="T43" s="950">
        <f t="shared" si="12"/>
        <v>1508.1749897144282</v>
      </c>
      <c r="U43" s="950">
        <f t="shared" si="12"/>
        <v>1277.0613308767695</v>
      </c>
      <c r="V43" s="950">
        <f t="shared" si="12"/>
        <v>334.63251330394826</v>
      </c>
      <c r="W43" s="950">
        <f t="shared" si="12"/>
        <v>1560.1301755982252</v>
      </c>
      <c r="X43" s="950">
        <f t="shared" si="12"/>
        <v>1720.7709983422574</v>
      </c>
      <c r="Y43" s="950">
        <f t="shared" si="12"/>
        <v>163.63318368749998</v>
      </c>
      <c r="Z43" s="950">
        <f t="shared" si="12"/>
        <v>30.569797000000001</v>
      </c>
      <c r="AA43" s="950">
        <f t="shared" si="12"/>
        <v>12.993654600000719</v>
      </c>
      <c r="AB43" s="950">
        <f t="shared" si="12"/>
        <v>11498.675315194614</v>
      </c>
      <c r="AC43" s="528">
        <f t="shared" si="12"/>
        <v>18207.892521476686</v>
      </c>
      <c r="AE43" s="1182"/>
      <c r="AF43" s="1182"/>
      <c r="AG43" s="1182"/>
      <c r="AI43" s="3264" t="s">
        <v>1007</v>
      </c>
      <c r="AJ43" s="3265"/>
      <c r="AK43" s="2326">
        <v>164911.94564974678</v>
      </c>
      <c r="AL43" s="2327">
        <v>148135.12224287583</v>
      </c>
      <c r="AM43" s="2327">
        <v>132891.92595640064</v>
      </c>
      <c r="AN43" s="2327">
        <v>8566.3138098803538</v>
      </c>
      <c r="AO43" s="2327">
        <v>1321.48983172663</v>
      </c>
      <c r="AP43" s="2327">
        <v>73518.081318891418</v>
      </c>
      <c r="AQ43" s="2327">
        <v>49486.040995902251</v>
      </c>
      <c r="AR43" s="2327">
        <v>15243.196286475211</v>
      </c>
      <c r="AS43" s="2327">
        <v>6770.4951515582443</v>
      </c>
      <c r="AT43" s="2327">
        <v>2223.0080230792646</v>
      </c>
      <c r="AU43" s="2327">
        <v>982.80028797777607</v>
      </c>
      <c r="AV43" s="2327">
        <v>992.93469143414006</v>
      </c>
      <c r="AW43" s="2327">
        <v>1566.3394844365282</v>
      </c>
      <c r="AX43" s="2327">
        <v>395.84916930945286</v>
      </c>
      <c r="AY43" s="2327">
        <v>609.56349532108345</v>
      </c>
      <c r="AZ43" s="2327">
        <v>2778.8469468053181</v>
      </c>
      <c r="BA43" s="2327">
        <v>26.082420757792555</v>
      </c>
      <c r="BB43" s="2327">
        <v>139.80592538595053</v>
      </c>
      <c r="BC43" s="2327">
        <v>24.20471221000696</v>
      </c>
      <c r="BD43" s="2327">
        <v>5503.7611297578997</v>
      </c>
      <c r="BE43" s="2329">
        <v>16916.6293322569</v>
      </c>
    </row>
    <row r="44" spans="1:57" ht="17.25" customHeight="1">
      <c r="A44" s="156"/>
      <c r="B44" s="156" t="s">
        <v>2353</v>
      </c>
      <c r="C44" s="156"/>
      <c r="D44" s="1089"/>
      <c r="E44" s="181">
        <f t="shared" si="11"/>
        <v>164911.94564974678</v>
      </c>
      <c r="F44" s="528">
        <f t="shared" si="11"/>
        <v>148135.12224287583</v>
      </c>
      <c r="G44" s="528">
        <f t="shared" si="11"/>
        <v>132891.92595640064</v>
      </c>
      <c r="H44" s="528">
        <f t="shared" si="11"/>
        <v>8566.3138098803538</v>
      </c>
      <c r="I44" s="528">
        <f t="shared" si="11"/>
        <v>1321.48983172663</v>
      </c>
      <c r="J44" s="528">
        <f t="shared" si="11"/>
        <v>73518.081318891418</v>
      </c>
      <c r="K44" s="528">
        <f t="shared" si="11"/>
        <v>49486.040995902251</v>
      </c>
      <c r="L44" s="528">
        <f t="shared" si="11"/>
        <v>15243.196286475211</v>
      </c>
      <c r="M44" s="528">
        <f t="shared" si="11"/>
        <v>6770.4951515582443</v>
      </c>
      <c r="N44" s="528">
        <f t="shared" si="11"/>
        <v>2223.0080230792646</v>
      </c>
      <c r="O44" s="156"/>
      <c r="P44" s="156" t="s">
        <v>2353</v>
      </c>
      <c r="Q44" s="156"/>
      <c r="R44" s="1089"/>
      <c r="S44" s="950">
        <f t="shared" si="12"/>
        <v>982.80028797777607</v>
      </c>
      <c r="T44" s="950">
        <f t="shared" si="12"/>
        <v>992.93469143414006</v>
      </c>
      <c r="U44" s="950">
        <f t="shared" si="12"/>
        <v>1566.3394844365282</v>
      </c>
      <c r="V44" s="950">
        <f t="shared" si="12"/>
        <v>395.84916930945286</v>
      </c>
      <c r="W44" s="950">
        <f t="shared" si="12"/>
        <v>609.56349532108345</v>
      </c>
      <c r="X44" s="950">
        <f t="shared" si="12"/>
        <v>2778.8469468053181</v>
      </c>
      <c r="Y44" s="950">
        <f t="shared" si="12"/>
        <v>26.082420757792555</v>
      </c>
      <c r="Z44" s="950">
        <f t="shared" si="12"/>
        <v>139.80592538595053</v>
      </c>
      <c r="AA44" s="950">
        <f t="shared" si="12"/>
        <v>24.20471221000696</v>
      </c>
      <c r="AB44" s="950">
        <f t="shared" si="12"/>
        <v>5503.7611297578997</v>
      </c>
      <c r="AC44" s="528">
        <f t="shared" si="12"/>
        <v>16916.6293322569</v>
      </c>
      <c r="AE44" s="1182"/>
      <c r="AF44" s="1182"/>
      <c r="AG44" s="1182"/>
      <c r="AI44" s="3264" t="s">
        <v>1008</v>
      </c>
      <c r="AJ44" s="3265"/>
      <c r="AK44" s="2326">
        <v>432064.214746646</v>
      </c>
      <c r="AL44" s="2327">
        <v>409178.15933344827</v>
      </c>
      <c r="AM44" s="2327">
        <v>353670.5798391187</v>
      </c>
      <c r="AN44" s="2327">
        <v>16913.967230311308</v>
      </c>
      <c r="AO44" s="2327">
        <v>10193.886540554049</v>
      </c>
      <c r="AP44" s="2327">
        <v>167768.82088821565</v>
      </c>
      <c r="AQ44" s="2327">
        <v>158793.90518003746</v>
      </c>
      <c r="AR44" s="2327">
        <v>55507.579494329708</v>
      </c>
      <c r="AS44" s="2327">
        <v>21187.618416915753</v>
      </c>
      <c r="AT44" s="2327">
        <v>8204.5456295241911</v>
      </c>
      <c r="AU44" s="2327">
        <v>3911.1570444195891</v>
      </c>
      <c r="AV44" s="2327">
        <v>2458.389729621083</v>
      </c>
      <c r="AW44" s="2327">
        <v>3249.4139451968535</v>
      </c>
      <c r="AX44" s="2327">
        <v>2317.0777991282066</v>
      </c>
      <c r="AY44" s="2327">
        <v>1047.0342690258303</v>
      </c>
      <c r="AZ44" s="2327">
        <v>16659.48267170709</v>
      </c>
      <c r="BA44" s="2327">
        <v>92.644473366458044</v>
      </c>
      <c r="BB44" s="2327">
        <v>5675.302636980251</v>
      </c>
      <c r="BC44" s="2327">
        <v>164.69230948901389</v>
      </c>
      <c r="BD44" s="2327">
        <v>11727.838985871127</v>
      </c>
      <c r="BE44" s="2329">
        <v>28561.358050177972</v>
      </c>
    </row>
    <row r="45" spans="1:57" ht="17.25" customHeight="1">
      <c r="A45" s="156"/>
      <c r="B45" s="155" t="s">
        <v>363</v>
      </c>
      <c r="C45" s="156"/>
      <c r="D45" s="1089"/>
      <c r="E45" s="181">
        <f t="shared" ref="E45:N45" si="13">AK52</f>
        <v>552387.20986831316</v>
      </c>
      <c r="F45" s="528">
        <f t="shared" si="13"/>
        <v>522834.44886699691</v>
      </c>
      <c r="G45" s="528">
        <f t="shared" si="13"/>
        <v>456503.45359722606</v>
      </c>
      <c r="H45" s="528">
        <f t="shared" si="13"/>
        <v>24448.757855507178</v>
      </c>
      <c r="I45" s="528">
        <f t="shared" si="13"/>
        <v>12716.271525279933</v>
      </c>
      <c r="J45" s="528">
        <f t="shared" si="13"/>
        <v>219227.20495683051</v>
      </c>
      <c r="K45" s="528">
        <f t="shared" si="13"/>
        <v>200111.21925960845</v>
      </c>
      <c r="L45" s="528">
        <f t="shared" si="13"/>
        <v>66330.995269770443</v>
      </c>
      <c r="M45" s="528">
        <f t="shared" si="13"/>
        <v>26322.249654053714</v>
      </c>
      <c r="N45" s="528">
        <f t="shared" si="13"/>
        <v>9296.5072998254236</v>
      </c>
      <c r="O45" s="156"/>
      <c r="P45" s="155" t="s">
        <v>363</v>
      </c>
      <c r="Q45" s="156"/>
      <c r="R45" s="1089"/>
      <c r="S45" s="950">
        <f t="shared" ref="S45:AC45" si="14">AU52</f>
        <v>4319.7542594286433</v>
      </c>
      <c r="T45" s="950">
        <f t="shared" si="14"/>
        <v>4177.2974375580252</v>
      </c>
      <c r="U45" s="950">
        <f t="shared" si="14"/>
        <v>4718.2533233991617</v>
      </c>
      <c r="V45" s="950">
        <f t="shared" si="14"/>
        <v>2742.4326884084267</v>
      </c>
      <c r="W45" s="950">
        <f t="shared" si="14"/>
        <v>1068.0046454340584</v>
      </c>
      <c r="X45" s="950">
        <f t="shared" si="14"/>
        <v>17033.452086098594</v>
      </c>
      <c r="Y45" s="950">
        <f t="shared" si="14"/>
        <v>92.644473366458044</v>
      </c>
      <c r="Z45" s="950">
        <f t="shared" si="14"/>
        <v>5983.5501003849713</v>
      </c>
      <c r="AA45" s="950">
        <f t="shared" si="14"/>
        <v>165.44119175099365</v>
      </c>
      <c r="AB45" s="950">
        <f t="shared" si="14"/>
        <v>16733.657764115669</v>
      </c>
      <c r="AC45" s="528">
        <f t="shared" si="14"/>
        <v>35536.311101701845</v>
      </c>
      <c r="AE45" s="1182"/>
      <c r="AF45" s="1182"/>
      <c r="AG45" s="1182"/>
      <c r="AI45" s="3264" t="s">
        <v>1009</v>
      </c>
      <c r="AJ45" s="3265"/>
      <c r="AK45" s="2326">
        <v>120322.99512166744</v>
      </c>
      <c r="AL45" s="2327">
        <v>113656.28953354833</v>
      </c>
      <c r="AM45" s="2327">
        <v>102832.87375810761</v>
      </c>
      <c r="AN45" s="2327">
        <v>7534.790625195873</v>
      </c>
      <c r="AO45" s="2327">
        <v>2522.3849847258834</v>
      </c>
      <c r="AP45" s="2327">
        <v>51458.384068614796</v>
      </c>
      <c r="AQ45" s="2327">
        <v>41317.314079571057</v>
      </c>
      <c r="AR45" s="2327">
        <v>10823.415775440719</v>
      </c>
      <c r="AS45" s="2327">
        <v>5134.6312371379845</v>
      </c>
      <c r="AT45" s="2327">
        <v>1091.9616703012337</v>
      </c>
      <c r="AU45" s="2327">
        <v>408.59721500905403</v>
      </c>
      <c r="AV45" s="2327">
        <v>1718.9077079369379</v>
      </c>
      <c r="AW45" s="2327">
        <v>1468.8393782023093</v>
      </c>
      <c r="AX45" s="2327">
        <v>425.35488928022136</v>
      </c>
      <c r="AY45" s="2327">
        <v>20.970376408227864</v>
      </c>
      <c r="AZ45" s="2327">
        <v>373.96941439150203</v>
      </c>
      <c r="BA45" s="2327">
        <v>0</v>
      </c>
      <c r="BB45" s="2327">
        <v>308.2474634047212</v>
      </c>
      <c r="BC45" s="2328">
        <v>0.74888226197976837</v>
      </c>
      <c r="BD45" s="2327">
        <v>5005.8187782445311</v>
      </c>
      <c r="BE45" s="2329">
        <v>6974.9530515238766</v>
      </c>
    </row>
    <row r="46" spans="1:57" ht="17.25" customHeight="1">
      <c r="A46" s="156"/>
      <c r="B46" s="156" t="s">
        <v>2214</v>
      </c>
      <c r="C46" s="156"/>
      <c r="D46" s="1089"/>
      <c r="E46" s="181">
        <f t="shared" ref="E46:N47" si="15">AK44</f>
        <v>432064.214746646</v>
      </c>
      <c r="F46" s="528">
        <f t="shared" si="15"/>
        <v>409178.15933344827</v>
      </c>
      <c r="G46" s="528">
        <f t="shared" si="15"/>
        <v>353670.5798391187</v>
      </c>
      <c r="H46" s="528">
        <f t="shared" si="15"/>
        <v>16913.967230311308</v>
      </c>
      <c r="I46" s="528">
        <f t="shared" si="15"/>
        <v>10193.886540554049</v>
      </c>
      <c r="J46" s="528">
        <f t="shared" si="15"/>
        <v>167768.82088821565</v>
      </c>
      <c r="K46" s="528">
        <f t="shared" si="15"/>
        <v>158793.90518003746</v>
      </c>
      <c r="L46" s="528">
        <f t="shared" si="15"/>
        <v>55507.579494329708</v>
      </c>
      <c r="M46" s="528">
        <f t="shared" si="15"/>
        <v>21187.618416915753</v>
      </c>
      <c r="N46" s="528">
        <f t="shared" si="15"/>
        <v>8204.5456295241911</v>
      </c>
      <c r="O46" s="156"/>
      <c r="P46" s="156" t="s">
        <v>2214</v>
      </c>
      <c r="Q46" s="156"/>
      <c r="R46" s="1089"/>
      <c r="S46" s="950">
        <f t="shared" ref="S46:AC47" si="16">AU44</f>
        <v>3911.1570444195891</v>
      </c>
      <c r="T46" s="950">
        <f t="shared" si="16"/>
        <v>2458.389729621083</v>
      </c>
      <c r="U46" s="950">
        <f t="shared" si="16"/>
        <v>3249.4139451968535</v>
      </c>
      <c r="V46" s="950">
        <f t="shared" si="16"/>
        <v>2317.0777991282066</v>
      </c>
      <c r="W46" s="950">
        <f t="shared" si="16"/>
        <v>1047.0342690258303</v>
      </c>
      <c r="X46" s="950">
        <f t="shared" si="16"/>
        <v>16659.48267170709</v>
      </c>
      <c r="Y46" s="950">
        <f t="shared" si="16"/>
        <v>92.644473366458044</v>
      </c>
      <c r="Z46" s="950">
        <f t="shared" si="16"/>
        <v>5675.302636980251</v>
      </c>
      <c r="AA46" s="950">
        <f t="shared" si="16"/>
        <v>164.69230948901389</v>
      </c>
      <c r="AB46" s="950">
        <f t="shared" si="16"/>
        <v>11727.838985871127</v>
      </c>
      <c r="AC46" s="528">
        <f t="shared" si="16"/>
        <v>28561.358050177972</v>
      </c>
      <c r="AE46" s="1182"/>
      <c r="AF46" s="1182"/>
      <c r="AG46" s="1182"/>
      <c r="AI46" s="3264" t="s">
        <v>1010</v>
      </c>
      <c r="AJ46" s="3265"/>
      <c r="AK46" s="2326">
        <v>161159.04165908578</v>
      </c>
      <c r="AL46" s="2327">
        <v>151678.55378724329</v>
      </c>
      <c r="AM46" s="2327">
        <v>126314.57917512528</v>
      </c>
      <c r="AN46" s="2327">
        <v>5972.1237574604447</v>
      </c>
      <c r="AO46" s="2327">
        <v>3707.3612481198747</v>
      </c>
      <c r="AP46" s="2327">
        <v>74718.72312352818</v>
      </c>
      <c r="AQ46" s="2327">
        <v>41916.371046016764</v>
      </c>
      <c r="AR46" s="2327">
        <v>25363.974612118029</v>
      </c>
      <c r="AS46" s="2327">
        <v>8182.4105858868134</v>
      </c>
      <c r="AT46" s="2327">
        <v>2490.4721764063538</v>
      </c>
      <c r="AU46" s="2327">
        <v>1284.4146814427997</v>
      </c>
      <c r="AV46" s="2327">
        <v>1396.8258195409016</v>
      </c>
      <c r="AW46" s="2327">
        <v>1990.5020794028019</v>
      </c>
      <c r="AX46" s="2327">
        <v>435.26300160492104</v>
      </c>
      <c r="AY46" s="2327">
        <v>584.93282748903346</v>
      </c>
      <c r="AZ46" s="2327">
        <v>9851.646965470296</v>
      </c>
      <c r="BA46" s="2327">
        <v>0</v>
      </c>
      <c r="BB46" s="2327">
        <v>2550.1653591621707</v>
      </c>
      <c r="BC46" s="2327">
        <v>3.8644999999705503</v>
      </c>
      <c r="BD46" s="2327">
        <v>4775.8872015987754</v>
      </c>
      <c r="BE46" s="2329">
        <v>12030.653231004664</v>
      </c>
    </row>
    <row r="47" spans="1:57" ht="17.25" customHeight="1">
      <c r="A47" s="156"/>
      <c r="B47" s="156" t="s">
        <v>2354</v>
      </c>
      <c r="C47" s="156"/>
      <c r="D47" s="1089"/>
      <c r="E47" s="181">
        <f t="shared" si="15"/>
        <v>120322.99512166744</v>
      </c>
      <c r="F47" s="528">
        <f t="shared" si="15"/>
        <v>113656.28953354833</v>
      </c>
      <c r="G47" s="528">
        <f t="shared" si="15"/>
        <v>102832.87375810761</v>
      </c>
      <c r="H47" s="528">
        <f t="shared" si="15"/>
        <v>7534.790625195873</v>
      </c>
      <c r="I47" s="528">
        <f t="shared" si="15"/>
        <v>2522.3849847258834</v>
      </c>
      <c r="J47" s="528">
        <f t="shared" si="15"/>
        <v>51458.384068614796</v>
      </c>
      <c r="K47" s="528">
        <f t="shared" si="15"/>
        <v>41317.314079571057</v>
      </c>
      <c r="L47" s="528">
        <f t="shared" si="15"/>
        <v>10823.415775440719</v>
      </c>
      <c r="M47" s="528">
        <f t="shared" si="15"/>
        <v>5134.6312371379845</v>
      </c>
      <c r="N47" s="528">
        <f t="shared" si="15"/>
        <v>1091.9616703012337</v>
      </c>
      <c r="O47" s="156"/>
      <c r="P47" s="156" t="s">
        <v>2354</v>
      </c>
      <c r="Q47" s="156"/>
      <c r="R47" s="1089"/>
      <c r="S47" s="950">
        <f t="shared" si="16"/>
        <v>408.59721500905403</v>
      </c>
      <c r="T47" s="950">
        <f t="shared" si="16"/>
        <v>1718.9077079369379</v>
      </c>
      <c r="U47" s="950">
        <f t="shared" si="16"/>
        <v>1468.8393782023093</v>
      </c>
      <c r="V47" s="950">
        <f t="shared" si="16"/>
        <v>425.35488928022136</v>
      </c>
      <c r="W47" s="950">
        <f t="shared" si="16"/>
        <v>20.970376408227864</v>
      </c>
      <c r="X47" s="950">
        <f t="shared" si="16"/>
        <v>373.96941439150203</v>
      </c>
      <c r="Y47" s="950">
        <f t="shared" si="16"/>
        <v>0</v>
      </c>
      <c r="Z47" s="950">
        <f t="shared" si="16"/>
        <v>308.2474634047212</v>
      </c>
      <c r="AA47" s="950">
        <f t="shared" si="16"/>
        <v>0.74888226197976837</v>
      </c>
      <c r="AB47" s="950">
        <f t="shared" si="16"/>
        <v>5005.8187782445311</v>
      </c>
      <c r="AC47" s="528">
        <f t="shared" si="16"/>
        <v>6974.9530515238766</v>
      </c>
      <c r="AE47" s="1182"/>
      <c r="AF47" s="1182"/>
      <c r="AG47" s="1182"/>
      <c r="AI47" s="3264" t="s">
        <v>1011</v>
      </c>
      <c r="AJ47" s="3265"/>
      <c r="AK47" s="2326">
        <v>467579.06360262434</v>
      </c>
      <c r="AL47" s="2327">
        <v>421823.64852486411</v>
      </c>
      <c r="AM47" s="2327">
        <v>375778.51890068484</v>
      </c>
      <c r="AN47" s="2327">
        <v>19358.2987176102</v>
      </c>
      <c r="AO47" s="2327">
        <v>7211.4005233631069</v>
      </c>
      <c r="AP47" s="2327">
        <v>238949.36338504855</v>
      </c>
      <c r="AQ47" s="2327">
        <v>110259.45627466305</v>
      </c>
      <c r="AR47" s="2327">
        <v>46045.129624179332</v>
      </c>
      <c r="AS47" s="2327">
        <v>22073.815266031208</v>
      </c>
      <c r="AT47" s="2327">
        <v>10079.097430087631</v>
      </c>
      <c r="AU47" s="2327">
        <v>3246.2315854199419</v>
      </c>
      <c r="AV47" s="2327">
        <v>1746.907756437721</v>
      </c>
      <c r="AW47" s="2327">
        <v>4165.2134029556119</v>
      </c>
      <c r="AX47" s="2327">
        <v>2272.1839769150306</v>
      </c>
      <c r="AY47" s="2327">
        <v>564.18111421527487</v>
      </c>
      <c r="AZ47" s="2327">
        <v>11590.151888906141</v>
      </c>
      <c r="BA47" s="2327">
        <v>841.92233999999996</v>
      </c>
      <c r="BB47" s="2327">
        <v>1844.3282885183344</v>
      </c>
      <c r="BC47" s="2327">
        <v>48.648478921742992</v>
      </c>
      <c r="BD47" s="2327">
        <v>9646.2633618018954</v>
      </c>
      <c r="BE47" s="2329">
        <v>47599.743366278431</v>
      </c>
    </row>
    <row r="48" spans="1:57" ht="17.25" customHeight="1">
      <c r="A48" s="156"/>
      <c r="B48" s="155" t="s">
        <v>364</v>
      </c>
      <c r="C48" s="156"/>
      <c r="D48" s="1089"/>
      <c r="E48" s="181">
        <f t="shared" ref="E48:N48" si="17">AK53</f>
        <v>733134.43825989345</v>
      </c>
      <c r="F48" s="528">
        <f t="shared" si="17"/>
        <v>669572.79509911337</v>
      </c>
      <c r="G48" s="528">
        <f t="shared" si="17"/>
        <v>581793.0240940986</v>
      </c>
      <c r="H48" s="528">
        <f t="shared" si="17"/>
        <v>28750.554676339405</v>
      </c>
      <c r="I48" s="528">
        <f t="shared" si="17"/>
        <v>11566.156829825177</v>
      </c>
      <c r="J48" s="528">
        <f t="shared" si="17"/>
        <v>347506.37022839475</v>
      </c>
      <c r="K48" s="528">
        <f t="shared" si="17"/>
        <v>193969.94235953919</v>
      </c>
      <c r="L48" s="528">
        <f t="shared" si="17"/>
        <v>87779.771005014758</v>
      </c>
      <c r="M48" s="528">
        <f t="shared" si="17"/>
        <v>35911.739485039325</v>
      </c>
      <c r="N48" s="528">
        <f t="shared" si="17"/>
        <v>14241.053232025379</v>
      </c>
      <c r="O48" s="156"/>
      <c r="P48" s="155" t="s">
        <v>364</v>
      </c>
      <c r="Q48" s="156"/>
      <c r="R48" s="1089"/>
      <c r="S48" s="950">
        <f t="shared" ref="S48:AC48" si="18">AU53</f>
        <v>4974.799130583252</v>
      </c>
      <c r="T48" s="950">
        <f t="shared" si="18"/>
        <v>4267.2226471972399</v>
      </c>
      <c r="U48" s="950">
        <f t="shared" si="18"/>
        <v>7921.5178983464157</v>
      </c>
      <c r="V48" s="950">
        <f t="shared" si="18"/>
        <v>3291.4610370258447</v>
      </c>
      <c r="W48" s="950">
        <f t="shared" si="18"/>
        <v>1215.6855398611949</v>
      </c>
      <c r="X48" s="950">
        <f t="shared" si="18"/>
        <v>25844.827083383614</v>
      </c>
      <c r="Y48" s="950">
        <f t="shared" si="18"/>
        <v>856.64732300964067</v>
      </c>
      <c r="Z48" s="950">
        <f t="shared" si="18"/>
        <v>5632.4741065883736</v>
      </c>
      <c r="AA48" s="950">
        <f t="shared" si="18"/>
        <v>53.178249921713537</v>
      </c>
      <c r="AB48" s="950">
        <f t="shared" si="18"/>
        <v>19480.904757072058</v>
      </c>
      <c r="AC48" s="528">
        <f t="shared" si="18"/>
        <v>69194.11726736839</v>
      </c>
      <c r="AE48" s="1182"/>
      <c r="AF48" s="1182"/>
      <c r="AG48" s="1182"/>
      <c r="AI48" s="3264" t="s">
        <v>1012</v>
      </c>
      <c r="AJ48" s="3265"/>
      <c r="AK48" s="2326">
        <v>104396.33299818347</v>
      </c>
      <c r="AL48" s="2327">
        <v>96070.592787006026</v>
      </c>
      <c r="AM48" s="2327">
        <v>79699.92601828865</v>
      </c>
      <c r="AN48" s="2327">
        <v>3420.1322012687542</v>
      </c>
      <c r="AO48" s="2327">
        <v>647.39505834219381</v>
      </c>
      <c r="AP48" s="2327">
        <v>33838.283719818173</v>
      </c>
      <c r="AQ48" s="2327">
        <v>41794.115038859512</v>
      </c>
      <c r="AR48" s="2327">
        <v>16370.666768717394</v>
      </c>
      <c r="AS48" s="2327">
        <v>5655.5136331213007</v>
      </c>
      <c r="AT48" s="2327">
        <v>1671.4836255313912</v>
      </c>
      <c r="AU48" s="2327">
        <v>444.15286372050969</v>
      </c>
      <c r="AV48" s="2327">
        <v>1123.4890712186186</v>
      </c>
      <c r="AW48" s="2327">
        <v>1765.802415988004</v>
      </c>
      <c r="AX48" s="2327">
        <v>584.01405850589163</v>
      </c>
      <c r="AY48" s="2327">
        <v>66.571598156886523</v>
      </c>
      <c r="AZ48" s="2327">
        <v>4403.0282290071837</v>
      </c>
      <c r="BA48" s="2327">
        <v>14.724983009640692</v>
      </c>
      <c r="BB48" s="2327">
        <v>1237.9804589078685</v>
      </c>
      <c r="BC48" s="2328">
        <v>0.66527099999999995</v>
      </c>
      <c r="BD48" s="2327">
        <v>5058.7541936714024</v>
      </c>
      <c r="BE48" s="2329">
        <v>9563.7206700853239</v>
      </c>
    </row>
    <row r="49" spans="1:57" ht="17.25" customHeight="1">
      <c r="A49" s="156"/>
      <c r="B49" s="156" t="s">
        <v>2258</v>
      </c>
      <c r="C49" s="166"/>
      <c r="D49" s="1083"/>
      <c r="E49" s="181">
        <f t="shared" ref="E49:N51" si="19">AK46</f>
        <v>161159.04165908578</v>
      </c>
      <c r="F49" s="528">
        <f t="shared" si="19"/>
        <v>151678.55378724329</v>
      </c>
      <c r="G49" s="528">
        <f t="shared" si="19"/>
        <v>126314.57917512528</v>
      </c>
      <c r="H49" s="528">
        <f t="shared" si="19"/>
        <v>5972.1237574604447</v>
      </c>
      <c r="I49" s="528">
        <f t="shared" si="19"/>
        <v>3707.3612481198747</v>
      </c>
      <c r="J49" s="528">
        <f t="shared" si="19"/>
        <v>74718.72312352818</v>
      </c>
      <c r="K49" s="528">
        <f t="shared" si="19"/>
        <v>41916.371046016764</v>
      </c>
      <c r="L49" s="528">
        <f t="shared" si="19"/>
        <v>25363.974612118029</v>
      </c>
      <c r="M49" s="528">
        <f t="shared" si="19"/>
        <v>8182.4105858868134</v>
      </c>
      <c r="N49" s="528">
        <f t="shared" si="19"/>
        <v>2490.4721764063538</v>
      </c>
      <c r="O49" s="156"/>
      <c r="P49" s="156" t="s">
        <v>2394</v>
      </c>
      <c r="Q49" s="166"/>
      <c r="R49" s="1083"/>
      <c r="S49" s="950">
        <f t="shared" ref="S49:AC51" si="20">AU46</f>
        <v>1284.4146814427997</v>
      </c>
      <c r="T49" s="950">
        <f t="shared" si="20"/>
        <v>1396.8258195409016</v>
      </c>
      <c r="U49" s="950">
        <f t="shared" si="20"/>
        <v>1990.5020794028019</v>
      </c>
      <c r="V49" s="950">
        <f t="shared" si="20"/>
        <v>435.26300160492104</v>
      </c>
      <c r="W49" s="950">
        <f t="shared" si="20"/>
        <v>584.93282748903346</v>
      </c>
      <c r="X49" s="950">
        <f t="shared" si="20"/>
        <v>9851.646965470296</v>
      </c>
      <c r="Y49" s="950">
        <f t="shared" si="20"/>
        <v>0</v>
      </c>
      <c r="Z49" s="950">
        <f t="shared" si="20"/>
        <v>2550.1653591621707</v>
      </c>
      <c r="AA49" s="950">
        <f t="shared" si="20"/>
        <v>3.8644999999705503</v>
      </c>
      <c r="AB49" s="950">
        <f t="shared" si="20"/>
        <v>4775.8872015987754</v>
      </c>
      <c r="AC49" s="528">
        <f t="shared" si="20"/>
        <v>12030.653231004664</v>
      </c>
      <c r="AE49" s="1182"/>
      <c r="AF49" s="1182"/>
      <c r="AG49" s="1182"/>
      <c r="AI49" s="3264" t="s">
        <v>1013</v>
      </c>
      <c r="AJ49" s="3265"/>
      <c r="AK49" s="2326">
        <v>32852.797717894879</v>
      </c>
      <c r="AL49" s="2327">
        <v>29896.311228576014</v>
      </c>
      <c r="AM49" s="2327">
        <v>25579.7198061575</v>
      </c>
      <c r="AN49" s="2327">
        <v>793.27975888895833</v>
      </c>
      <c r="AO49" s="2327">
        <v>79.840916229345382</v>
      </c>
      <c r="AP49" s="2327">
        <v>13181.551425576889</v>
      </c>
      <c r="AQ49" s="2327">
        <v>11525.047705462315</v>
      </c>
      <c r="AR49" s="2327">
        <v>4316.5914224185071</v>
      </c>
      <c r="AS49" s="2327">
        <v>2337.8145087167613</v>
      </c>
      <c r="AT49" s="2327">
        <v>628.65814044653098</v>
      </c>
      <c r="AU49" s="2327">
        <v>59.36893248513222</v>
      </c>
      <c r="AV49" s="2327">
        <v>577.3980773837992</v>
      </c>
      <c r="AW49" s="2327">
        <v>818.30120576120487</v>
      </c>
      <c r="AX49" s="2327">
        <v>139.91356522680778</v>
      </c>
      <c r="AY49" s="2327">
        <v>114.17458741328679</v>
      </c>
      <c r="AZ49" s="2327">
        <v>111.50385551597336</v>
      </c>
      <c r="BA49" s="2327">
        <v>0</v>
      </c>
      <c r="BB49" s="2327">
        <v>196.71211436832493</v>
      </c>
      <c r="BC49" s="2327">
        <v>1.6259643921238847</v>
      </c>
      <c r="BD49" s="2327">
        <v>1668.9349794253237</v>
      </c>
      <c r="BE49" s="2329">
        <v>3153.1986036871835</v>
      </c>
    </row>
    <row r="50" spans="1:57" ht="17.25" customHeight="1">
      <c r="A50" s="156"/>
      <c r="B50" s="156" t="s">
        <v>2259</v>
      </c>
      <c r="C50" s="166"/>
      <c r="D50" s="1083"/>
      <c r="E50" s="181">
        <f t="shared" si="19"/>
        <v>467579.06360262434</v>
      </c>
      <c r="F50" s="528">
        <f t="shared" si="19"/>
        <v>421823.64852486411</v>
      </c>
      <c r="G50" s="528">
        <f t="shared" si="19"/>
        <v>375778.51890068484</v>
      </c>
      <c r="H50" s="528">
        <f t="shared" si="19"/>
        <v>19358.2987176102</v>
      </c>
      <c r="I50" s="528">
        <f t="shared" si="19"/>
        <v>7211.4005233631069</v>
      </c>
      <c r="J50" s="528">
        <f t="shared" si="19"/>
        <v>238949.36338504855</v>
      </c>
      <c r="K50" s="528">
        <f t="shared" si="19"/>
        <v>110259.45627466305</v>
      </c>
      <c r="L50" s="528">
        <f t="shared" si="19"/>
        <v>46045.129624179332</v>
      </c>
      <c r="M50" s="528">
        <f t="shared" si="19"/>
        <v>22073.815266031208</v>
      </c>
      <c r="N50" s="528">
        <f t="shared" si="19"/>
        <v>10079.097430087631</v>
      </c>
      <c r="O50" s="156"/>
      <c r="P50" s="156" t="s">
        <v>2296</v>
      </c>
      <c r="Q50" s="166"/>
      <c r="R50" s="1083"/>
      <c r="S50" s="950">
        <f t="shared" si="20"/>
        <v>3246.2315854199419</v>
      </c>
      <c r="T50" s="950">
        <f t="shared" si="20"/>
        <v>1746.907756437721</v>
      </c>
      <c r="U50" s="950">
        <f t="shared" si="20"/>
        <v>4165.2134029556119</v>
      </c>
      <c r="V50" s="950">
        <f t="shared" si="20"/>
        <v>2272.1839769150306</v>
      </c>
      <c r="W50" s="950">
        <f t="shared" si="20"/>
        <v>564.18111421527487</v>
      </c>
      <c r="X50" s="950">
        <f t="shared" si="20"/>
        <v>11590.151888906141</v>
      </c>
      <c r="Y50" s="950">
        <f t="shared" si="20"/>
        <v>841.92233999999996</v>
      </c>
      <c r="Z50" s="950">
        <f t="shared" si="20"/>
        <v>1844.3282885183344</v>
      </c>
      <c r="AA50" s="950">
        <f t="shared" si="20"/>
        <v>48.648478921742992</v>
      </c>
      <c r="AB50" s="950">
        <f t="shared" si="20"/>
        <v>9646.2633618018954</v>
      </c>
      <c r="AC50" s="528">
        <f t="shared" si="20"/>
        <v>47599.743366278431</v>
      </c>
      <c r="AE50" s="1182"/>
      <c r="AF50" s="1182"/>
      <c r="AG50" s="1182"/>
      <c r="AI50" s="3264" t="s">
        <v>1014</v>
      </c>
      <c r="AJ50" s="3265"/>
      <c r="AK50" s="2326">
        <v>13484.986642796659</v>
      </c>
      <c r="AL50" s="2327">
        <v>12643.403346850622</v>
      </c>
      <c r="AM50" s="2327">
        <v>11399.723650576689</v>
      </c>
      <c r="AN50" s="2327">
        <v>325.8522347177593</v>
      </c>
      <c r="AO50" s="2327">
        <v>87.452156768723896</v>
      </c>
      <c r="AP50" s="2327">
        <v>6372.6207871374545</v>
      </c>
      <c r="AQ50" s="2327">
        <v>4613.7984719527503</v>
      </c>
      <c r="AR50" s="2327">
        <v>1243.6796962739318</v>
      </c>
      <c r="AS50" s="2327">
        <v>516.47919719256174</v>
      </c>
      <c r="AT50" s="2327">
        <v>41.117031575346395</v>
      </c>
      <c r="AU50" s="2327">
        <v>8.549745525928854</v>
      </c>
      <c r="AV50" s="2327">
        <v>170.44856223235189</v>
      </c>
      <c r="AW50" s="2327">
        <v>201.05649569585037</v>
      </c>
      <c r="AX50" s="2327">
        <v>95.307362163084235</v>
      </c>
      <c r="AY50" s="2327">
        <v>0</v>
      </c>
      <c r="AZ50" s="2327">
        <v>0</v>
      </c>
      <c r="BA50" s="2327">
        <v>0</v>
      </c>
      <c r="BB50" s="2327">
        <v>0</v>
      </c>
      <c r="BC50" s="2327">
        <v>0</v>
      </c>
      <c r="BD50" s="2327">
        <v>727.20049908137025</v>
      </c>
      <c r="BE50" s="2329">
        <v>841.58329594603663</v>
      </c>
    </row>
    <row r="51" spans="1:57" ht="17.25" customHeight="1">
      <c r="A51" s="156"/>
      <c r="B51" s="156" t="s">
        <v>2297</v>
      </c>
      <c r="C51" s="166"/>
      <c r="D51" s="1083"/>
      <c r="E51" s="181">
        <f t="shared" si="19"/>
        <v>104396.33299818347</v>
      </c>
      <c r="F51" s="528">
        <f t="shared" si="19"/>
        <v>96070.592787006026</v>
      </c>
      <c r="G51" s="528">
        <f t="shared" si="19"/>
        <v>79699.92601828865</v>
      </c>
      <c r="H51" s="528">
        <f t="shared" si="19"/>
        <v>3420.1322012687542</v>
      </c>
      <c r="I51" s="528">
        <f t="shared" si="19"/>
        <v>647.39505834219381</v>
      </c>
      <c r="J51" s="528">
        <f t="shared" si="19"/>
        <v>33838.283719818173</v>
      </c>
      <c r="K51" s="528">
        <f t="shared" si="19"/>
        <v>41794.115038859512</v>
      </c>
      <c r="L51" s="528">
        <f t="shared" si="19"/>
        <v>16370.666768717394</v>
      </c>
      <c r="M51" s="528">
        <f t="shared" si="19"/>
        <v>5655.5136331213007</v>
      </c>
      <c r="N51" s="528">
        <f t="shared" si="19"/>
        <v>1671.4836255313912</v>
      </c>
      <c r="O51" s="156"/>
      <c r="P51" s="156" t="s">
        <v>2297</v>
      </c>
      <c r="Q51" s="166"/>
      <c r="R51" s="1083"/>
      <c r="S51" s="950">
        <f t="shared" si="20"/>
        <v>444.15286372050969</v>
      </c>
      <c r="T51" s="950">
        <f t="shared" si="20"/>
        <v>1123.4890712186186</v>
      </c>
      <c r="U51" s="950">
        <f t="shared" si="20"/>
        <v>1765.802415988004</v>
      </c>
      <c r="V51" s="950">
        <f t="shared" si="20"/>
        <v>584.01405850589163</v>
      </c>
      <c r="W51" s="950">
        <f t="shared" si="20"/>
        <v>66.571598156886523</v>
      </c>
      <c r="X51" s="950">
        <f t="shared" si="20"/>
        <v>4403.0282290071837</v>
      </c>
      <c r="Y51" s="950">
        <f t="shared" si="20"/>
        <v>14.724983009640692</v>
      </c>
      <c r="Z51" s="950">
        <f t="shared" si="20"/>
        <v>1237.9804589078685</v>
      </c>
      <c r="AA51" s="950">
        <f t="shared" si="20"/>
        <v>0.66527099999999995</v>
      </c>
      <c r="AB51" s="950">
        <f t="shared" si="20"/>
        <v>5058.7541936714024</v>
      </c>
      <c r="AC51" s="528">
        <f t="shared" si="20"/>
        <v>9563.7206700853239</v>
      </c>
      <c r="AE51" s="1182"/>
      <c r="AF51" s="1182"/>
      <c r="AG51" s="1182"/>
      <c r="AI51" s="3264" t="s">
        <v>1016</v>
      </c>
      <c r="AJ51" s="3265"/>
      <c r="AK51" s="2326">
        <v>2110500.1959710494</v>
      </c>
      <c r="AL51" s="2327">
        <v>2008508.7648958378</v>
      </c>
      <c r="AM51" s="2327">
        <v>1717624.1859086324</v>
      </c>
      <c r="AN51" s="2327">
        <v>86231.9219895969</v>
      </c>
      <c r="AO51" s="2327">
        <v>19529.913747060611</v>
      </c>
      <c r="AP51" s="2327">
        <v>928040.13542669651</v>
      </c>
      <c r="AQ51" s="2327">
        <v>683822.2147452794</v>
      </c>
      <c r="AR51" s="2327">
        <v>290884.57898720307</v>
      </c>
      <c r="AS51" s="2327">
        <v>97262.079333985865</v>
      </c>
      <c r="AT51" s="2327">
        <v>48391.056765889574</v>
      </c>
      <c r="AU51" s="2327">
        <v>12852.769826950263</v>
      </c>
      <c r="AV51" s="2327">
        <v>9606.5567713620621</v>
      </c>
      <c r="AW51" s="2327">
        <v>14674.182739292715</v>
      </c>
      <c r="AX51" s="2327">
        <v>6206.3668098621629</v>
      </c>
      <c r="AY51" s="2327">
        <v>5531.1464206290639</v>
      </c>
      <c r="AZ51" s="2327">
        <v>53591.6224606912</v>
      </c>
      <c r="BA51" s="2327">
        <v>2840.6645993428119</v>
      </c>
      <c r="BB51" s="2327">
        <v>14224.731505123176</v>
      </c>
      <c r="BC51" s="2327">
        <v>287.07255058299597</v>
      </c>
      <c r="BD51" s="2327">
        <v>122678.4085374768</v>
      </c>
      <c r="BE51" s="2329">
        <v>116216.1625803363</v>
      </c>
    </row>
    <row r="52" spans="1:57" ht="17.25" customHeight="1">
      <c r="A52" s="156"/>
      <c r="B52" s="155" t="s">
        <v>416</v>
      </c>
      <c r="C52" s="166"/>
      <c r="D52" s="1083"/>
      <c r="E52" s="181">
        <f t="shared" ref="E52:N53" si="21">AK54</f>
        <v>32852.797717894879</v>
      </c>
      <c r="F52" s="528">
        <f t="shared" si="21"/>
        <v>29896.311228576014</v>
      </c>
      <c r="G52" s="528">
        <f t="shared" si="21"/>
        <v>25579.7198061575</v>
      </c>
      <c r="H52" s="528">
        <f t="shared" si="21"/>
        <v>793.27975888895833</v>
      </c>
      <c r="I52" s="528">
        <f t="shared" si="21"/>
        <v>79.840916229345382</v>
      </c>
      <c r="J52" s="1897">
        <f t="shared" si="21"/>
        <v>13181.551425576889</v>
      </c>
      <c r="K52" s="528">
        <f t="shared" si="21"/>
        <v>11525.047705462315</v>
      </c>
      <c r="L52" s="528">
        <f t="shared" si="21"/>
        <v>4316.5914224185071</v>
      </c>
      <c r="M52" s="528">
        <f t="shared" si="21"/>
        <v>2337.8145087167613</v>
      </c>
      <c r="N52" s="528">
        <f t="shared" si="21"/>
        <v>628.65814044653098</v>
      </c>
      <c r="O52" s="156"/>
      <c r="P52" s="155" t="s">
        <v>416</v>
      </c>
      <c r="Q52" s="166"/>
      <c r="R52" s="1083"/>
      <c r="S52" s="950">
        <f t="shared" ref="S52:AC53" si="22">AU54</f>
        <v>59.36893248513222</v>
      </c>
      <c r="T52" s="950">
        <f t="shared" si="22"/>
        <v>577.3980773837992</v>
      </c>
      <c r="U52" s="950">
        <f t="shared" si="22"/>
        <v>818.30120576120487</v>
      </c>
      <c r="V52" s="950">
        <f t="shared" si="22"/>
        <v>139.91356522680778</v>
      </c>
      <c r="W52" s="950">
        <f t="shared" si="22"/>
        <v>114.17458741328679</v>
      </c>
      <c r="X52" s="950">
        <f t="shared" si="22"/>
        <v>111.50385551597336</v>
      </c>
      <c r="Y52" s="950">
        <f t="shared" si="22"/>
        <v>0</v>
      </c>
      <c r="Z52" s="950">
        <f t="shared" si="22"/>
        <v>196.71211436832493</v>
      </c>
      <c r="AA52" s="950">
        <f t="shared" si="22"/>
        <v>1.6259643921238847</v>
      </c>
      <c r="AB52" s="950">
        <f t="shared" si="22"/>
        <v>1668.9349794253237</v>
      </c>
      <c r="AC52" s="528">
        <f t="shared" si="22"/>
        <v>3153.1986036871835</v>
      </c>
      <c r="AE52" s="1182"/>
      <c r="AF52" s="1182"/>
      <c r="AG52" s="1182"/>
      <c r="AI52" s="3264" t="s">
        <v>1017</v>
      </c>
      <c r="AJ52" s="3265"/>
      <c r="AK52" s="2326">
        <v>552387.20986831316</v>
      </c>
      <c r="AL52" s="2327">
        <v>522834.44886699691</v>
      </c>
      <c r="AM52" s="2327">
        <v>456503.45359722606</v>
      </c>
      <c r="AN52" s="2327">
        <v>24448.757855507178</v>
      </c>
      <c r="AO52" s="2327">
        <v>12716.271525279933</v>
      </c>
      <c r="AP52" s="2327">
        <v>219227.20495683051</v>
      </c>
      <c r="AQ52" s="2327">
        <v>200111.21925960845</v>
      </c>
      <c r="AR52" s="2327">
        <v>66330.995269770443</v>
      </c>
      <c r="AS52" s="2327">
        <v>26322.249654053714</v>
      </c>
      <c r="AT52" s="2327">
        <v>9296.5072998254236</v>
      </c>
      <c r="AU52" s="2327">
        <v>4319.7542594286433</v>
      </c>
      <c r="AV52" s="2327">
        <v>4177.2974375580252</v>
      </c>
      <c r="AW52" s="2327">
        <v>4718.2533233991617</v>
      </c>
      <c r="AX52" s="2327">
        <v>2742.4326884084267</v>
      </c>
      <c r="AY52" s="2327">
        <v>1068.0046454340584</v>
      </c>
      <c r="AZ52" s="2327">
        <v>17033.452086098594</v>
      </c>
      <c r="BA52" s="2327">
        <v>92.644473366458044</v>
      </c>
      <c r="BB52" s="2327">
        <v>5983.5501003849713</v>
      </c>
      <c r="BC52" s="2327">
        <v>165.44119175099365</v>
      </c>
      <c r="BD52" s="2327">
        <v>16733.657764115669</v>
      </c>
      <c r="BE52" s="2329">
        <v>35536.311101701845</v>
      </c>
    </row>
    <row r="53" spans="1:57" ht="17.25" customHeight="1">
      <c r="A53" s="3093" t="s">
        <v>417</v>
      </c>
      <c r="B53" s="3093"/>
      <c r="C53" s="166"/>
      <c r="D53" s="1083"/>
      <c r="E53" s="181">
        <f t="shared" si="21"/>
        <v>13484.986642796659</v>
      </c>
      <c r="F53" s="528">
        <f t="shared" si="21"/>
        <v>12643.403346850622</v>
      </c>
      <c r="G53" s="528">
        <f t="shared" si="21"/>
        <v>11399.723650576689</v>
      </c>
      <c r="H53" s="528">
        <f t="shared" si="21"/>
        <v>325.8522347177593</v>
      </c>
      <c r="I53" s="528">
        <f t="shared" si="21"/>
        <v>87.452156768723896</v>
      </c>
      <c r="J53" s="528">
        <f t="shared" si="21"/>
        <v>6372.6207871374545</v>
      </c>
      <c r="K53" s="528">
        <f t="shared" si="21"/>
        <v>4613.7984719527503</v>
      </c>
      <c r="L53" s="528">
        <f t="shared" si="21"/>
        <v>1243.6796962739318</v>
      </c>
      <c r="M53" s="528">
        <f t="shared" si="21"/>
        <v>516.47919719256174</v>
      </c>
      <c r="N53" s="528">
        <f t="shared" si="21"/>
        <v>41.117031575346395</v>
      </c>
      <c r="O53" s="3093" t="s">
        <v>417</v>
      </c>
      <c r="P53" s="3093"/>
      <c r="Q53" s="166"/>
      <c r="R53" s="1083"/>
      <c r="S53" s="950">
        <f t="shared" si="22"/>
        <v>8.549745525928854</v>
      </c>
      <c r="T53" s="950">
        <f t="shared" si="22"/>
        <v>170.44856223235189</v>
      </c>
      <c r="U53" s="950">
        <f t="shared" si="22"/>
        <v>201.05649569585037</v>
      </c>
      <c r="V53" s="950">
        <f t="shared" si="22"/>
        <v>95.307362163084235</v>
      </c>
      <c r="W53" s="969">
        <f t="shared" si="22"/>
        <v>0</v>
      </c>
      <c r="X53" s="969">
        <f t="shared" si="22"/>
        <v>0</v>
      </c>
      <c r="Y53" s="950">
        <f t="shared" si="22"/>
        <v>0</v>
      </c>
      <c r="Z53" s="950">
        <f t="shared" si="22"/>
        <v>0</v>
      </c>
      <c r="AA53" s="969">
        <f t="shared" si="22"/>
        <v>0</v>
      </c>
      <c r="AB53" s="950">
        <f t="shared" si="22"/>
        <v>727.20049908137025</v>
      </c>
      <c r="AC53" s="528">
        <f t="shared" si="22"/>
        <v>841.58329594603663</v>
      </c>
      <c r="AE53" s="1182"/>
      <c r="AF53" s="1182"/>
      <c r="AI53" s="3264" t="s">
        <v>1018</v>
      </c>
      <c r="AJ53" s="3265"/>
      <c r="AK53" s="2326">
        <v>733134.43825989345</v>
      </c>
      <c r="AL53" s="2327">
        <v>669572.79509911337</v>
      </c>
      <c r="AM53" s="2327">
        <v>581793.0240940986</v>
      </c>
      <c r="AN53" s="2327">
        <v>28750.554676339405</v>
      </c>
      <c r="AO53" s="2327">
        <v>11566.156829825177</v>
      </c>
      <c r="AP53" s="2327">
        <v>347506.37022839475</v>
      </c>
      <c r="AQ53" s="2327">
        <v>193969.94235953919</v>
      </c>
      <c r="AR53" s="2327">
        <v>87779.771005014758</v>
      </c>
      <c r="AS53" s="2327">
        <v>35911.739485039325</v>
      </c>
      <c r="AT53" s="2327">
        <v>14241.053232025379</v>
      </c>
      <c r="AU53" s="2327">
        <v>4974.799130583252</v>
      </c>
      <c r="AV53" s="2327">
        <v>4267.2226471972399</v>
      </c>
      <c r="AW53" s="2327">
        <v>7921.5178983464157</v>
      </c>
      <c r="AX53" s="2327">
        <v>3291.4610370258447</v>
      </c>
      <c r="AY53" s="2327">
        <v>1215.6855398611949</v>
      </c>
      <c r="AZ53" s="2327">
        <v>25844.827083383614</v>
      </c>
      <c r="BA53" s="2327">
        <v>856.64732300964067</v>
      </c>
      <c r="BB53" s="2327">
        <v>5632.4741065883736</v>
      </c>
      <c r="BC53" s="2327">
        <v>53.178249921713537</v>
      </c>
      <c r="BD53" s="2327">
        <v>19480.904757072058</v>
      </c>
      <c r="BE53" s="2329">
        <v>69194.11726736839</v>
      </c>
    </row>
    <row r="54" spans="1:57" ht="17.25" customHeight="1">
      <c r="A54" s="3094" t="s">
        <v>118</v>
      </c>
      <c r="B54" s="3094"/>
      <c r="C54" s="3094"/>
      <c r="D54" s="1083"/>
      <c r="E54" s="181"/>
      <c r="F54" s="528"/>
      <c r="G54" s="528"/>
      <c r="H54" s="528"/>
      <c r="I54" s="528"/>
      <c r="J54" s="528"/>
      <c r="K54" s="528"/>
      <c r="L54" s="528"/>
      <c r="M54" s="528"/>
      <c r="N54" s="528"/>
      <c r="O54" s="3094" t="s">
        <v>118</v>
      </c>
      <c r="P54" s="3094"/>
      <c r="Q54" s="3094"/>
      <c r="R54" s="1083"/>
      <c r="S54" s="528"/>
      <c r="T54" s="528"/>
      <c r="U54" s="528"/>
      <c r="V54" s="528"/>
      <c r="W54" s="528"/>
      <c r="X54" s="528"/>
      <c r="Y54" s="528"/>
      <c r="Z54" s="528"/>
      <c r="AA54" s="528"/>
      <c r="AB54" s="528"/>
      <c r="AC54" s="528"/>
      <c r="AE54" s="1182"/>
      <c r="AF54" s="1182"/>
      <c r="AI54" s="3264" t="s">
        <v>1019</v>
      </c>
      <c r="AJ54" s="3265"/>
      <c r="AK54" s="2326">
        <v>32852.797717894879</v>
      </c>
      <c r="AL54" s="2327">
        <v>29896.311228576014</v>
      </c>
      <c r="AM54" s="2327">
        <v>25579.7198061575</v>
      </c>
      <c r="AN54" s="2327">
        <v>793.27975888895833</v>
      </c>
      <c r="AO54" s="2327">
        <v>79.840916229345382</v>
      </c>
      <c r="AP54" s="2327">
        <v>13181.551425576889</v>
      </c>
      <c r="AQ54" s="2327">
        <v>11525.047705462315</v>
      </c>
      <c r="AR54" s="2327">
        <v>4316.5914224185071</v>
      </c>
      <c r="AS54" s="2327">
        <v>2337.8145087167613</v>
      </c>
      <c r="AT54" s="2327">
        <v>628.65814044653098</v>
      </c>
      <c r="AU54" s="2327">
        <v>59.36893248513222</v>
      </c>
      <c r="AV54" s="2327">
        <v>577.3980773837992</v>
      </c>
      <c r="AW54" s="2327">
        <v>818.30120576120487</v>
      </c>
      <c r="AX54" s="2327">
        <v>139.91356522680778</v>
      </c>
      <c r="AY54" s="2327">
        <v>114.17458741328679</v>
      </c>
      <c r="AZ54" s="2327">
        <v>111.50385551597336</v>
      </c>
      <c r="BA54" s="2327">
        <v>0</v>
      </c>
      <c r="BB54" s="2327">
        <v>196.71211436832493</v>
      </c>
      <c r="BC54" s="2327">
        <v>1.6259643921238847</v>
      </c>
      <c r="BD54" s="2327">
        <v>1668.9349794253237</v>
      </c>
      <c r="BE54" s="2329">
        <v>3153.1986036871835</v>
      </c>
    </row>
    <row r="55" spans="1:57" ht="17.25" customHeight="1">
      <c r="A55" s="3093" t="s">
        <v>418</v>
      </c>
      <c r="B55" s="3093" t="s">
        <v>418</v>
      </c>
      <c r="C55" s="196"/>
      <c r="D55" s="1083"/>
      <c r="E55" s="181">
        <f t="shared" ref="E55:N55" si="23">AK56</f>
        <v>1496427.3332997533</v>
      </c>
      <c r="F55" s="528">
        <f t="shared" si="23"/>
        <v>1389232.9274373034</v>
      </c>
      <c r="G55" s="528">
        <f t="shared" si="23"/>
        <v>1177161.8013691653</v>
      </c>
      <c r="H55" s="528">
        <f t="shared" si="23"/>
        <v>57365.993355935847</v>
      </c>
      <c r="I55" s="528">
        <f t="shared" si="23"/>
        <v>15038.651310407182</v>
      </c>
      <c r="J55" s="528">
        <f t="shared" si="23"/>
        <v>605088.22529250709</v>
      </c>
      <c r="K55" s="528">
        <f t="shared" si="23"/>
        <v>499668.93141031463</v>
      </c>
      <c r="L55" s="528">
        <f t="shared" si="23"/>
        <v>212071.12606813904</v>
      </c>
      <c r="M55" s="528">
        <f t="shared" si="23"/>
        <v>78733.884957867747</v>
      </c>
      <c r="N55" s="528">
        <f t="shared" si="23"/>
        <v>30951.793722990646</v>
      </c>
      <c r="O55" s="3093" t="s">
        <v>418</v>
      </c>
      <c r="P55" s="3093" t="s">
        <v>418</v>
      </c>
      <c r="Q55" s="196"/>
      <c r="R55" s="1083"/>
      <c r="S55" s="528">
        <f t="shared" ref="S55:AC55" si="24">AU56</f>
        <v>8984.7973463573562</v>
      </c>
      <c r="T55" s="528">
        <f t="shared" si="24"/>
        <v>13636.095970829974</v>
      </c>
      <c r="U55" s="528">
        <f t="shared" si="24"/>
        <v>16911.622600382434</v>
      </c>
      <c r="V55" s="528">
        <f t="shared" si="24"/>
        <v>5239.8790374476876</v>
      </c>
      <c r="W55" s="528">
        <f t="shared" si="24"/>
        <v>3009.6962798595869</v>
      </c>
      <c r="X55" s="528">
        <f t="shared" si="24"/>
        <v>37108.437100445604</v>
      </c>
      <c r="Y55" s="528">
        <f t="shared" si="24"/>
        <v>2864.3210477290768</v>
      </c>
      <c r="Z55" s="528">
        <f t="shared" si="24"/>
        <v>14228.985491950061</v>
      </c>
      <c r="AA55" s="528">
        <f t="shared" si="24"/>
        <v>145.72226395493612</v>
      </c>
      <c r="AB55" s="528">
        <f t="shared" si="24"/>
        <v>78989.775206191713</v>
      </c>
      <c r="AC55" s="528">
        <f t="shared" si="24"/>
        <v>121423.39135440001</v>
      </c>
      <c r="AE55" s="1182"/>
      <c r="AF55" s="1182"/>
      <c r="AI55" s="3264" t="s">
        <v>1020</v>
      </c>
      <c r="AJ55" s="3265"/>
      <c r="AK55" s="2326">
        <v>13484.986642796659</v>
      </c>
      <c r="AL55" s="2327">
        <v>12643.403346850622</v>
      </c>
      <c r="AM55" s="2327">
        <v>11399.723650576689</v>
      </c>
      <c r="AN55" s="2327">
        <v>325.8522347177593</v>
      </c>
      <c r="AO55" s="2327">
        <v>87.452156768723896</v>
      </c>
      <c r="AP55" s="2327">
        <v>6372.6207871374545</v>
      </c>
      <c r="AQ55" s="2327">
        <v>4613.7984719527503</v>
      </c>
      <c r="AR55" s="2327">
        <v>1243.6796962739318</v>
      </c>
      <c r="AS55" s="2327">
        <v>516.47919719256174</v>
      </c>
      <c r="AT55" s="2327">
        <v>41.117031575346395</v>
      </c>
      <c r="AU55" s="2327">
        <v>8.549745525928854</v>
      </c>
      <c r="AV55" s="2327">
        <v>170.44856223235189</v>
      </c>
      <c r="AW55" s="2327">
        <v>201.05649569585037</v>
      </c>
      <c r="AX55" s="2327">
        <v>95.307362163084235</v>
      </c>
      <c r="AY55" s="2327">
        <v>0</v>
      </c>
      <c r="AZ55" s="2327">
        <v>0</v>
      </c>
      <c r="BA55" s="2327">
        <v>0</v>
      </c>
      <c r="BB55" s="2327">
        <v>0</v>
      </c>
      <c r="BC55" s="2327">
        <v>0</v>
      </c>
      <c r="BD55" s="2327">
        <v>727.20049908137025</v>
      </c>
      <c r="BE55" s="2329">
        <v>841.58329594603663</v>
      </c>
    </row>
    <row r="56" spans="1:57" ht="17.25" customHeight="1">
      <c r="A56" s="155"/>
      <c r="B56" s="155" t="s">
        <v>368</v>
      </c>
      <c r="C56" s="155"/>
      <c r="D56" s="1089"/>
      <c r="E56" s="181">
        <f t="shared" ref="E56:N59" si="25">AK58</f>
        <v>703329.59492422664</v>
      </c>
      <c r="F56" s="528">
        <f t="shared" si="25"/>
        <v>655005.92936451477</v>
      </c>
      <c r="G56" s="528">
        <f t="shared" si="25"/>
        <v>553142.23647883069</v>
      </c>
      <c r="H56" s="528">
        <f t="shared" si="25"/>
        <v>25997.009340223911</v>
      </c>
      <c r="I56" s="528">
        <f t="shared" si="25"/>
        <v>6373.4940936827343</v>
      </c>
      <c r="J56" s="528">
        <f t="shared" si="25"/>
        <v>277015.42097639816</v>
      </c>
      <c r="K56" s="528">
        <f t="shared" si="25"/>
        <v>243756.31206852634</v>
      </c>
      <c r="L56" s="528">
        <f t="shared" si="25"/>
        <v>101863.69288568388</v>
      </c>
      <c r="M56" s="528">
        <f t="shared" si="25"/>
        <v>39948.990606786167</v>
      </c>
      <c r="N56" s="528">
        <f t="shared" si="25"/>
        <v>14028.713460579225</v>
      </c>
      <c r="O56" s="155"/>
      <c r="P56" s="155" t="s">
        <v>368</v>
      </c>
      <c r="Q56" s="155"/>
      <c r="R56" s="1089"/>
      <c r="S56" s="181">
        <f t="shared" ref="S56:AC59" si="26">AU58</f>
        <v>4874.753139706233</v>
      </c>
      <c r="T56" s="528">
        <f t="shared" si="26"/>
        <v>7440.9021327897408</v>
      </c>
      <c r="U56" s="528">
        <f t="shared" si="26"/>
        <v>10178.161646456545</v>
      </c>
      <c r="V56" s="528">
        <f t="shared" si="26"/>
        <v>2500.8832046648722</v>
      </c>
      <c r="W56" s="528">
        <f t="shared" si="26"/>
        <v>925.57702258955464</v>
      </c>
      <c r="X56" s="528">
        <f t="shared" si="26"/>
        <v>16244.707885259424</v>
      </c>
      <c r="Y56" s="528">
        <f t="shared" si="26"/>
        <v>345.44294999999994</v>
      </c>
      <c r="Z56" s="528">
        <f t="shared" si="26"/>
        <v>3480.1623750574781</v>
      </c>
      <c r="AA56" s="528">
        <f t="shared" si="26"/>
        <v>30.072942245730626</v>
      </c>
      <c r="AB56" s="528">
        <f t="shared" si="26"/>
        <v>41814.316126335114</v>
      </c>
      <c r="AC56" s="528">
        <f t="shared" si="26"/>
        <v>51803.827934769361</v>
      </c>
      <c r="AE56" s="1182"/>
      <c r="AF56" s="1182"/>
      <c r="AI56" s="3264" t="s">
        <v>1021</v>
      </c>
      <c r="AJ56" s="2974" t="s">
        <v>1022</v>
      </c>
      <c r="AK56" s="2326">
        <v>1496427.3332997533</v>
      </c>
      <c r="AL56" s="2327">
        <v>1389232.9274373034</v>
      </c>
      <c r="AM56" s="2327">
        <v>1177161.8013691653</v>
      </c>
      <c r="AN56" s="2327">
        <v>57365.993355935847</v>
      </c>
      <c r="AO56" s="2327">
        <v>15038.651310407182</v>
      </c>
      <c r="AP56" s="2327">
        <v>605088.22529250709</v>
      </c>
      <c r="AQ56" s="2327">
        <v>499668.93141031463</v>
      </c>
      <c r="AR56" s="2327">
        <v>212071.12606813904</v>
      </c>
      <c r="AS56" s="2327">
        <v>78733.884957867747</v>
      </c>
      <c r="AT56" s="2327">
        <v>30951.793722990646</v>
      </c>
      <c r="AU56" s="2327">
        <v>8984.7973463573562</v>
      </c>
      <c r="AV56" s="2327">
        <v>13636.095970829974</v>
      </c>
      <c r="AW56" s="2327">
        <v>16911.622600382434</v>
      </c>
      <c r="AX56" s="2327">
        <v>5239.8790374476876</v>
      </c>
      <c r="AY56" s="2327">
        <v>3009.6962798595869</v>
      </c>
      <c r="AZ56" s="2327">
        <v>37108.437100445604</v>
      </c>
      <c r="BA56" s="2327">
        <v>2864.3210477290768</v>
      </c>
      <c r="BB56" s="2327">
        <v>14228.985491950061</v>
      </c>
      <c r="BC56" s="2327">
        <v>145.72226395493612</v>
      </c>
      <c r="BD56" s="2327">
        <v>78989.775206191713</v>
      </c>
      <c r="BE56" s="2329">
        <v>121423.39135440001</v>
      </c>
    </row>
    <row r="57" spans="1:57" ht="17.25" customHeight="1">
      <c r="A57" s="155"/>
      <c r="B57" s="155" t="s">
        <v>369</v>
      </c>
      <c r="C57" s="155"/>
      <c r="D57" s="1089"/>
      <c r="E57" s="181">
        <f t="shared" si="25"/>
        <v>387837.94421763829</v>
      </c>
      <c r="F57" s="528">
        <f t="shared" si="25"/>
        <v>375732.21238440665</v>
      </c>
      <c r="G57" s="528">
        <f t="shared" si="25"/>
        <v>325744.35387207079</v>
      </c>
      <c r="H57" s="528">
        <f t="shared" si="25"/>
        <v>9725.6119259935531</v>
      </c>
      <c r="I57" s="528">
        <f t="shared" si="25"/>
        <v>1911.6019809813195</v>
      </c>
      <c r="J57" s="528">
        <f t="shared" si="25"/>
        <v>169145.6598354312</v>
      </c>
      <c r="K57" s="528">
        <f t="shared" si="25"/>
        <v>144961.48012966468</v>
      </c>
      <c r="L57" s="528">
        <f t="shared" si="25"/>
        <v>49987.858512335835</v>
      </c>
      <c r="M57" s="528">
        <f t="shared" si="25"/>
        <v>21572.644816124732</v>
      </c>
      <c r="N57" s="528">
        <f t="shared" si="25"/>
        <v>7073.3963594737925</v>
      </c>
      <c r="O57" s="155"/>
      <c r="P57" s="155" t="s">
        <v>369</v>
      </c>
      <c r="Q57" s="155"/>
      <c r="R57" s="1089"/>
      <c r="S57" s="181">
        <f t="shared" si="26"/>
        <v>1661.1216560141459</v>
      </c>
      <c r="T57" s="528">
        <f t="shared" si="26"/>
        <v>5443.7435498739442</v>
      </c>
      <c r="U57" s="528">
        <f t="shared" si="26"/>
        <v>3555.539751280678</v>
      </c>
      <c r="V57" s="528">
        <f t="shared" si="26"/>
        <v>2078.7835720995613</v>
      </c>
      <c r="W57" s="528">
        <f t="shared" si="26"/>
        <v>1760.0599273826138</v>
      </c>
      <c r="X57" s="528">
        <f t="shared" si="26"/>
        <v>8977.1632609588305</v>
      </c>
      <c r="Y57" s="528">
        <f t="shared" si="26"/>
        <v>514.32007230769227</v>
      </c>
      <c r="Z57" s="528">
        <f t="shared" si="26"/>
        <v>5573.953605263373</v>
      </c>
      <c r="AA57" s="528">
        <f t="shared" si="26"/>
        <v>14.907897543300747</v>
      </c>
      <c r="AB57" s="528">
        <f t="shared" si="26"/>
        <v>13334.86886013792</v>
      </c>
      <c r="AC57" s="528">
        <f t="shared" si="26"/>
        <v>17679.685438495042</v>
      </c>
      <c r="AE57" s="1182"/>
      <c r="AF57" s="1182"/>
      <c r="AI57" s="3264"/>
      <c r="AJ57" s="2974" t="s">
        <v>1023</v>
      </c>
      <c r="AK57" s="2326">
        <v>1945932.2951601921</v>
      </c>
      <c r="AL57" s="2327">
        <v>1854222.7960000702</v>
      </c>
      <c r="AM57" s="2327">
        <v>1615738.3056875272</v>
      </c>
      <c r="AN57" s="2327">
        <v>83184.373159114359</v>
      </c>
      <c r="AO57" s="2327">
        <v>28940.983864756607</v>
      </c>
      <c r="AP57" s="2327">
        <v>909239.65753212897</v>
      </c>
      <c r="AQ57" s="2327">
        <v>594373.29113152775</v>
      </c>
      <c r="AR57" s="2327">
        <v>238484.49031254137</v>
      </c>
      <c r="AS57" s="2327">
        <v>83616.477221120513</v>
      </c>
      <c r="AT57" s="2327">
        <v>41646.598746771619</v>
      </c>
      <c r="AU57" s="2327">
        <v>13230.444548615862</v>
      </c>
      <c r="AV57" s="2327">
        <v>5162.8275249035114</v>
      </c>
      <c r="AW57" s="2327">
        <v>11421.689062112908</v>
      </c>
      <c r="AX57" s="2327">
        <v>7235.6024252386442</v>
      </c>
      <c r="AY57" s="2327">
        <v>4919.314913478016</v>
      </c>
      <c r="AZ57" s="2327">
        <v>59472.968385243781</v>
      </c>
      <c r="BA57" s="2327">
        <v>925.63534798983346</v>
      </c>
      <c r="BB57" s="2327">
        <v>11808.482334514783</v>
      </c>
      <c r="BC57" s="2327">
        <v>361.59569269289085</v>
      </c>
      <c r="BD57" s="2327">
        <v>82299.331330979476</v>
      </c>
      <c r="BE57" s="2329">
        <v>103517.98149463978</v>
      </c>
    </row>
    <row r="58" spans="1:57" ht="17.25" customHeight="1">
      <c r="A58" s="155"/>
      <c r="B58" s="155" t="s">
        <v>370</v>
      </c>
      <c r="C58" s="155"/>
      <c r="D58" s="1089"/>
      <c r="E58" s="181">
        <f t="shared" si="25"/>
        <v>405259.79415788862</v>
      </c>
      <c r="F58" s="528">
        <f t="shared" si="25"/>
        <v>358494.78568838217</v>
      </c>
      <c r="G58" s="528">
        <f t="shared" si="25"/>
        <v>298275.21101826295</v>
      </c>
      <c r="H58" s="528">
        <f t="shared" si="25"/>
        <v>21643.372089718388</v>
      </c>
      <c r="I58" s="528">
        <f t="shared" si="25"/>
        <v>6753.555235743127</v>
      </c>
      <c r="J58" s="528">
        <f t="shared" si="25"/>
        <v>158927.14448067787</v>
      </c>
      <c r="K58" s="528">
        <f t="shared" si="25"/>
        <v>110951.13921212354</v>
      </c>
      <c r="L58" s="528">
        <f t="shared" si="25"/>
        <v>60219.57467011932</v>
      </c>
      <c r="M58" s="528">
        <f t="shared" si="25"/>
        <v>17212.24953495678</v>
      </c>
      <c r="N58" s="528">
        <f t="shared" si="25"/>
        <v>9849.6839029376188</v>
      </c>
      <c r="O58" s="155"/>
      <c r="P58" s="155" t="s">
        <v>370</v>
      </c>
      <c r="Q58" s="155"/>
      <c r="R58" s="1089"/>
      <c r="S58" s="181">
        <f t="shared" si="26"/>
        <v>2448.922550636978</v>
      </c>
      <c r="T58" s="528">
        <f t="shared" si="26"/>
        <v>751.45028816628712</v>
      </c>
      <c r="U58" s="528">
        <f t="shared" si="26"/>
        <v>3177.9212026452174</v>
      </c>
      <c r="V58" s="528">
        <f t="shared" si="26"/>
        <v>660.21226068325552</v>
      </c>
      <c r="W58" s="528">
        <f t="shared" si="26"/>
        <v>324.05932988741847</v>
      </c>
      <c r="X58" s="528">
        <f t="shared" si="26"/>
        <v>11886.565954227348</v>
      </c>
      <c r="Y58" s="528">
        <f t="shared" si="26"/>
        <v>2004.5580254213849</v>
      </c>
      <c r="Z58" s="528">
        <f t="shared" si="26"/>
        <v>5174.869511629211</v>
      </c>
      <c r="AA58" s="528">
        <f t="shared" si="26"/>
        <v>100.74142416590476</v>
      </c>
      <c r="AB58" s="528">
        <f t="shared" si="26"/>
        <v>23840.590219718692</v>
      </c>
      <c r="AC58" s="528">
        <f t="shared" si="26"/>
        <v>51939.877981135542</v>
      </c>
      <c r="AE58" s="1182"/>
      <c r="AF58" s="1182"/>
      <c r="AI58" s="3264" t="s">
        <v>1024</v>
      </c>
      <c r="AJ58" s="2974" t="s">
        <v>3904</v>
      </c>
      <c r="AK58" s="2326">
        <v>703329.59492422664</v>
      </c>
      <c r="AL58" s="2327">
        <v>655005.92936451477</v>
      </c>
      <c r="AM58" s="2327">
        <v>553142.23647883069</v>
      </c>
      <c r="AN58" s="2327">
        <v>25997.009340223911</v>
      </c>
      <c r="AO58" s="2327">
        <v>6373.4940936827343</v>
      </c>
      <c r="AP58" s="2327">
        <v>277015.42097639816</v>
      </c>
      <c r="AQ58" s="2327">
        <v>243756.31206852634</v>
      </c>
      <c r="AR58" s="2327">
        <v>101863.69288568388</v>
      </c>
      <c r="AS58" s="2327">
        <v>39948.990606786167</v>
      </c>
      <c r="AT58" s="2327">
        <v>14028.713460579225</v>
      </c>
      <c r="AU58" s="2327">
        <v>4874.753139706233</v>
      </c>
      <c r="AV58" s="2327">
        <v>7440.9021327897408</v>
      </c>
      <c r="AW58" s="2327">
        <v>10178.161646456545</v>
      </c>
      <c r="AX58" s="2327">
        <v>2500.8832046648722</v>
      </c>
      <c r="AY58" s="2327">
        <v>925.57702258955464</v>
      </c>
      <c r="AZ58" s="2327">
        <v>16244.707885259424</v>
      </c>
      <c r="BA58" s="2327">
        <v>345.44294999999994</v>
      </c>
      <c r="BB58" s="2327">
        <v>3480.1623750574781</v>
      </c>
      <c r="BC58" s="2327">
        <v>30.072942245730626</v>
      </c>
      <c r="BD58" s="2327">
        <v>41814.316126335114</v>
      </c>
      <c r="BE58" s="2329">
        <v>51803.827934769361</v>
      </c>
    </row>
    <row r="59" spans="1:57" ht="17.25" customHeight="1" thickBot="1">
      <c r="A59" s="3104" t="s">
        <v>422</v>
      </c>
      <c r="B59" s="3104"/>
      <c r="C59" s="169"/>
      <c r="D59" s="1104"/>
      <c r="E59" s="200">
        <f t="shared" si="25"/>
        <v>1945932.2951601921</v>
      </c>
      <c r="F59" s="531">
        <f t="shared" si="25"/>
        <v>1854222.7960000702</v>
      </c>
      <c r="G59" s="531">
        <f t="shared" si="25"/>
        <v>1615738.3056875272</v>
      </c>
      <c r="H59" s="531">
        <f t="shared" si="25"/>
        <v>83184.373159114359</v>
      </c>
      <c r="I59" s="531">
        <f t="shared" si="25"/>
        <v>28940.983864756607</v>
      </c>
      <c r="J59" s="531">
        <f t="shared" si="25"/>
        <v>909239.65753212897</v>
      </c>
      <c r="K59" s="531">
        <f t="shared" si="25"/>
        <v>594373.29113152775</v>
      </c>
      <c r="L59" s="531">
        <f t="shared" si="25"/>
        <v>238484.49031254137</v>
      </c>
      <c r="M59" s="531">
        <f t="shared" si="25"/>
        <v>83616.477221120513</v>
      </c>
      <c r="N59" s="531">
        <f t="shared" si="25"/>
        <v>41646.598746771619</v>
      </c>
      <c r="O59" s="3104" t="s">
        <v>422</v>
      </c>
      <c r="P59" s="3104"/>
      <c r="Q59" s="169"/>
      <c r="R59" s="1104"/>
      <c r="S59" s="200">
        <f t="shared" si="26"/>
        <v>13230.444548615862</v>
      </c>
      <c r="T59" s="531">
        <f t="shared" si="26"/>
        <v>5162.8275249035114</v>
      </c>
      <c r="U59" s="531">
        <f t="shared" si="26"/>
        <v>11421.689062112908</v>
      </c>
      <c r="V59" s="531">
        <f t="shared" si="26"/>
        <v>7235.6024252386442</v>
      </c>
      <c r="W59" s="531">
        <f t="shared" si="26"/>
        <v>4919.314913478016</v>
      </c>
      <c r="X59" s="531">
        <f t="shared" si="26"/>
        <v>59472.968385243781</v>
      </c>
      <c r="Y59" s="531">
        <f t="shared" si="26"/>
        <v>925.63534798983346</v>
      </c>
      <c r="Z59" s="531">
        <f t="shared" si="26"/>
        <v>11808.482334514783</v>
      </c>
      <c r="AA59" s="531">
        <f t="shared" si="26"/>
        <v>361.59569269289085</v>
      </c>
      <c r="AB59" s="531">
        <f t="shared" si="26"/>
        <v>82299.331330979476</v>
      </c>
      <c r="AC59" s="531">
        <f t="shared" si="26"/>
        <v>103517.98149463978</v>
      </c>
      <c r="AE59" s="1182"/>
      <c r="AF59" s="1182"/>
      <c r="AI59" s="3264"/>
      <c r="AJ59" s="2974" t="s">
        <v>3905</v>
      </c>
      <c r="AK59" s="2326">
        <v>387837.94421763829</v>
      </c>
      <c r="AL59" s="2327">
        <v>375732.21238440665</v>
      </c>
      <c r="AM59" s="2327">
        <v>325744.35387207079</v>
      </c>
      <c r="AN59" s="2327">
        <v>9725.6119259935531</v>
      </c>
      <c r="AO59" s="2327">
        <v>1911.6019809813195</v>
      </c>
      <c r="AP59" s="2327">
        <v>169145.6598354312</v>
      </c>
      <c r="AQ59" s="2327">
        <v>144961.48012966468</v>
      </c>
      <c r="AR59" s="2327">
        <v>49987.858512335835</v>
      </c>
      <c r="AS59" s="2327">
        <v>21572.644816124732</v>
      </c>
      <c r="AT59" s="2327">
        <v>7073.3963594737925</v>
      </c>
      <c r="AU59" s="2327">
        <v>1661.1216560141459</v>
      </c>
      <c r="AV59" s="2327">
        <v>5443.7435498739442</v>
      </c>
      <c r="AW59" s="2327">
        <v>3555.539751280678</v>
      </c>
      <c r="AX59" s="2327">
        <v>2078.7835720995613</v>
      </c>
      <c r="AY59" s="2327">
        <v>1760.0599273826138</v>
      </c>
      <c r="AZ59" s="2327">
        <v>8977.1632609588305</v>
      </c>
      <c r="BA59" s="2327">
        <v>514.32007230769227</v>
      </c>
      <c r="BB59" s="2327">
        <v>5573.953605263373</v>
      </c>
      <c r="BC59" s="2327">
        <v>14.907897543300747</v>
      </c>
      <c r="BD59" s="2327">
        <v>13334.86886013792</v>
      </c>
      <c r="BE59" s="2329">
        <v>17679.685438495042</v>
      </c>
    </row>
    <row r="60" spans="1:57" s="1075" customFormat="1" ht="17.25" customHeight="1">
      <c r="A60" s="3301"/>
      <c r="B60" s="3301"/>
      <c r="C60" s="3301"/>
      <c r="D60" s="3301"/>
      <c r="E60" s="3301"/>
      <c r="F60" s="3301"/>
      <c r="G60" s="3301"/>
      <c r="H60" s="3301"/>
      <c r="I60" s="1074"/>
      <c r="L60" s="1076"/>
      <c r="M60" s="1076"/>
      <c r="N60" s="1076"/>
      <c r="O60" s="3251"/>
      <c r="P60" s="3251"/>
      <c r="Q60" s="3251"/>
      <c r="R60" s="3251"/>
      <c r="S60" s="3251"/>
      <c r="T60" s="3251"/>
      <c r="U60" s="3251"/>
      <c r="V60" s="3251"/>
      <c r="W60" s="3251"/>
      <c r="X60" s="3251"/>
      <c r="Y60" s="3251"/>
      <c r="Z60" s="3251"/>
      <c r="AA60" s="3251"/>
      <c r="AB60" s="3251"/>
      <c r="AC60" s="3300"/>
      <c r="AI60" s="3264"/>
      <c r="AJ60" s="2974" t="s">
        <v>3906</v>
      </c>
      <c r="AK60" s="2326">
        <v>405259.79415788862</v>
      </c>
      <c r="AL60" s="2327">
        <v>358494.78568838217</v>
      </c>
      <c r="AM60" s="2327">
        <v>298275.21101826295</v>
      </c>
      <c r="AN60" s="2327">
        <v>21643.372089718388</v>
      </c>
      <c r="AO60" s="2327">
        <v>6753.555235743127</v>
      </c>
      <c r="AP60" s="2327">
        <v>158927.14448067787</v>
      </c>
      <c r="AQ60" s="2327">
        <v>110951.13921212354</v>
      </c>
      <c r="AR60" s="2327">
        <v>60219.57467011932</v>
      </c>
      <c r="AS60" s="2327">
        <v>17212.24953495678</v>
      </c>
      <c r="AT60" s="2327">
        <v>9849.6839029376188</v>
      </c>
      <c r="AU60" s="2327">
        <v>2448.922550636978</v>
      </c>
      <c r="AV60" s="2327">
        <v>751.45028816628712</v>
      </c>
      <c r="AW60" s="2327">
        <v>3177.9212026452174</v>
      </c>
      <c r="AX60" s="2327">
        <v>660.21226068325552</v>
      </c>
      <c r="AY60" s="2327">
        <v>324.05932988741847</v>
      </c>
      <c r="AZ60" s="2327">
        <v>11886.565954227348</v>
      </c>
      <c r="BA60" s="2327">
        <v>2004.5580254213849</v>
      </c>
      <c r="BB60" s="2327">
        <v>5174.869511629211</v>
      </c>
      <c r="BC60" s="2327">
        <v>100.74142416590476</v>
      </c>
      <c r="BD60" s="2327">
        <v>23840.590219718692</v>
      </c>
      <c r="BE60" s="2329">
        <v>51939.877981135542</v>
      </c>
    </row>
    <row r="61" spans="1:57" ht="21" customHeight="1" thickBot="1">
      <c r="A61" s="1030"/>
      <c r="H61" s="1750" t="s">
        <v>4084</v>
      </c>
      <c r="I61" s="1751"/>
      <c r="J61" s="1075"/>
      <c r="K61" s="1075"/>
      <c r="L61" s="1076"/>
      <c r="M61" s="1076"/>
      <c r="N61" s="1076"/>
      <c r="O61" s="1268"/>
      <c r="P61" s="1268"/>
      <c r="Q61" s="1268"/>
      <c r="R61" s="1268"/>
      <c r="S61" s="1750" t="str">
        <f>H61</f>
        <v>表31 113年營造業自有資產淨額分配</v>
      </c>
      <c r="T61" s="1268"/>
      <c r="U61" s="1268"/>
      <c r="V61" s="1268"/>
      <c r="W61" s="1268"/>
      <c r="X61" s="1268"/>
      <c r="Y61" s="1268"/>
      <c r="AA61" s="1160" t="s">
        <v>3768</v>
      </c>
      <c r="AI61" s="3264"/>
      <c r="AJ61" s="2974" t="s">
        <v>3907</v>
      </c>
      <c r="AK61" s="2326">
        <v>1945932.2951601921</v>
      </c>
      <c r="AL61" s="2327">
        <v>1854222.7960000702</v>
      </c>
      <c r="AM61" s="2327">
        <v>1615738.3056875272</v>
      </c>
      <c r="AN61" s="2327">
        <v>83184.373159114359</v>
      </c>
      <c r="AO61" s="2327">
        <v>28940.983864756607</v>
      </c>
      <c r="AP61" s="2327">
        <v>909239.65753212897</v>
      </c>
      <c r="AQ61" s="2327">
        <v>594373.29113152775</v>
      </c>
      <c r="AR61" s="2327">
        <v>238484.49031254137</v>
      </c>
      <c r="AS61" s="2327">
        <v>83616.477221120513</v>
      </c>
      <c r="AT61" s="2327">
        <v>41646.598746771619</v>
      </c>
      <c r="AU61" s="2327">
        <v>13230.444548615862</v>
      </c>
      <c r="AV61" s="2327">
        <v>5162.8275249035114</v>
      </c>
      <c r="AW61" s="2327">
        <v>11421.689062112908</v>
      </c>
      <c r="AX61" s="2327">
        <v>7235.6024252386442</v>
      </c>
      <c r="AY61" s="2327">
        <v>4919.314913478016</v>
      </c>
      <c r="AZ61" s="2327">
        <v>59472.968385243781</v>
      </c>
      <c r="BA61" s="2327">
        <v>925.63534798983346</v>
      </c>
      <c r="BB61" s="2327">
        <v>11808.482334514783</v>
      </c>
      <c r="BC61" s="2327">
        <v>361.59569269289085</v>
      </c>
      <c r="BD61" s="2327">
        <v>82299.331330979476</v>
      </c>
      <c r="BE61" s="2329">
        <v>103517.98149463978</v>
      </c>
    </row>
    <row r="62" spans="1:57" ht="21" customHeight="1" thickTop="1">
      <c r="H62" s="3067" t="s">
        <v>733</v>
      </c>
      <c r="I62" s="3048" t="s">
        <v>725</v>
      </c>
      <c r="J62" s="112" t="s">
        <v>726</v>
      </c>
      <c r="K62" s="112" t="s">
        <v>728</v>
      </c>
      <c r="L62" s="112" t="s">
        <v>729</v>
      </c>
      <c r="M62" s="571" t="s">
        <v>730</v>
      </c>
      <c r="N62" s="572" t="s">
        <v>732</v>
      </c>
      <c r="S62" s="3067" t="s">
        <v>733</v>
      </c>
      <c r="T62" s="3048" t="s">
        <v>725</v>
      </c>
      <c r="U62" s="112" t="s">
        <v>726</v>
      </c>
      <c r="V62" s="112" t="s">
        <v>728</v>
      </c>
      <c r="W62" s="112" t="s">
        <v>729</v>
      </c>
      <c r="X62" s="571" t="s">
        <v>730</v>
      </c>
      <c r="Y62" s="572" t="s">
        <v>732</v>
      </c>
      <c r="AA62" s="1722"/>
      <c r="AB62" s="3129" t="s">
        <v>725</v>
      </c>
      <c r="AC62" s="120" t="s">
        <v>726</v>
      </c>
      <c r="AD62" s="2705" t="s">
        <v>4083</v>
      </c>
      <c r="AE62" s="120" t="s">
        <v>729</v>
      </c>
      <c r="AF62" s="127" t="s">
        <v>730</v>
      </c>
      <c r="AG62" s="124" t="s">
        <v>732</v>
      </c>
      <c r="AI62" s="3264" t="s">
        <v>1029</v>
      </c>
      <c r="AJ62" s="2974" t="s">
        <v>1030</v>
      </c>
      <c r="AK62" s="2326">
        <v>508295.37310341158</v>
      </c>
      <c r="AL62" s="2327">
        <v>449928.15283144644</v>
      </c>
      <c r="AM62" s="2327">
        <v>403323.35991352866</v>
      </c>
      <c r="AN62" s="2327">
        <v>20586.804384222669</v>
      </c>
      <c r="AO62" s="2327">
        <v>7514.7989864355541</v>
      </c>
      <c r="AP62" s="2327">
        <v>198237.29135168344</v>
      </c>
      <c r="AQ62" s="2327">
        <v>176984.46519118728</v>
      </c>
      <c r="AR62" s="2327">
        <v>46604.792917917825</v>
      </c>
      <c r="AS62" s="2327">
        <v>25267.14309103999</v>
      </c>
      <c r="AT62" s="2327">
        <v>9419.826988099152</v>
      </c>
      <c r="AU62" s="2327">
        <v>2555.7744478305676</v>
      </c>
      <c r="AV62" s="2327">
        <v>5793.0920100169715</v>
      </c>
      <c r="AW62" s="2327">
        <v>5171.936410173892</v>
      </c>
      <c r="AX62" s="2327">
        <v>1977.6059387056976</v>
      </c>
      <c r="AY62" s="2327">
        <v>348.90729621369798</v>
      </c>
      <c r="AZ62" s="2327">
        <v>2876.6312891708708</v>
      </c>
      <c r="BA62" s="2327">
        <v>9.1673336470588236</v>
      </c>
      <c r="BB62" s="2327">
        <v>1136.1846643231318</v>
      </c>
      <c r="BC62" s="2327">
        <v>44.537239798942814</v>
      </c>
      <c r="BD62" s="2327">
        <v>17271.129299937878</v>
      </c>
      <c r="BE62" s="2329">
        <v>59503.404936287829</v>
      </c>
    </row>
    <row r="63" spans="1:57" ht="21" customHeight="1" thickBot="1">
      <c r="H63" s="3068"/>
      <c r="I63" s="3050"/>
      <c r="J63" s="122" t="s">
        <v>727</v>
      </c>
      <c r="K63" s="122" t="s">
        <v>727</v>
      </c>
      <c r="L63" s="122" t="s">
        <v>727</v>
      </c>
      <c r="M63" s="128" t="s">
        <v>731</v>
      </c>
      <c r="N63" s="125" t="s">
        <v>727</v>
      </c>
      <c r="S63" s="3068"/>
      <c r="T63" s="3050"/>
      <c r="U63" s="122" t="s">
        <v>727</v>
      </c>
      <c r="V63" s="122" t="s">
        <v>727</v>
      </c>
      <c r="W63" s="122" t="s">
        <v>727</v>
      </c>
      <c r="X63" s="128" t="s">
        <v>731</v>
      </c>
      <c r="Y63" s="125" t="s">
        <v>727</v>
      </c>
      <c r="AA63" s="1752"/>
      <c r="AB63" s="3050"/>
      <c r="AC63" s="122" t="s">
        <v>727</v>
      </c>
      <c r="AD63" s="2706" t="s">
        <v>727</v>
      </c>
      <c r="AE63" s="122" t="s">
        <v>727</v>
      </c>
      <c r="AF63" s="128" t="s">
        <v>731</v>
      </c>
      <c r="AG63" s="125" t="s">
        <v>727</v>
      </c>
      <c r="AI63" s="3264"/>
      <c r="AJ63" s="2974" t="s">
        <v>1031</v>
      </c>
      <c r="AK63" s="2326">
        <v>422181.89431967918</v>
      </c>
      <c r="AL63" s="2327">
        <v>393807.62154590868</v>
      </c>
      <c r="AM63" s="2327">
        <v>348959.89418209851</v>
      </c>
      <c r="AN63" s="2327">
        <v>20864.325157379808</v>
      </c>
      <c r="AO63" s="2327">
        <v>3845.9354603449237</v>
      </c>
      <c r="AP63" s="2327">
        <v>179086.53967292453</v>
      </c>
      <c r="AQ63" s="2327">
        <v>145163.09389144942</v>
      </c>
      <c r="AR63" s="2327">
        <v>44847.727363809528</v>
      </c>
      <c r="AS63" s="2327">
        <v>20666.831422283849</v>
      </c>
      <c r="AT63" s="2327">
        <v>9990.1866926778657</v>
      </c>
      <c r="AU63" s="2327">
        <v>2255.633520349013</v>
      </c>
      <c r="AV63" s="2327">
        <v>2767.6957423295135</v>
      </c>
      <c r="AW63" s="2327">
        <v>3516.2939326858859</v>
      </c>
      <c r="AX63" s="2327">
        <v>1300.0700334338771</v>
      </c>
      <c r="AY63" s="2327">
        <v>836.95150080771339</v>
      </c>
      <c r="AZ63" s="2327">
        <v>5682.8461926721729</v>
      </c>
      <c r="BA63" s="2327">
        <v>55.107664933413368</v>
      </c>
      <c r="BB63" s="2327">
        <v>724.67095588997836</v>
      </c>
      <c r="BC63" s="2327">
        <v>62.198858510427129</v>
      </c>
      <c r="BD63" s="2327">
        <v>17656.072269519678</v>
      </c>
      <c r="BE63" s="2329">
        <v>29098.943729660987</v>
      </c>
    </row>
    <row r="64" spans="1:57" ht="21" customHeight="1">
      <c r="H64" s="1503" t="s">
        <v>725</v>
      </c>
      <c r="I64" s="1477">
        <f>F28</f>
        <v>3243455.7234373717</v>
      </c>
      <c r="J64" s="1477">
        <f>F33</f>
        <v>2563912.48823479</v>
      </c>
      <c r="K64" s="1477">
        <f>F34</f>
        <v>122585.04877650575</v>
      </c>
      <c r="L64" s="1477">
        <f>F35</f>
        <v>211283.74926639028</v>
      </c>
      <c r="M64" s="1477">
        <f>F36</f>
        <v>29760.155563685425</v>
      </c>
      <c r="N64" s="1753">
        <f>F37</f>
        <v>315914.28159599996</v>
      </c>
      <c r="S64" s="2046" t="s">
        <v>725</v>
      </c>
      <c r="T64" s="1468">
        <f t="shared" ref="T64:T82" si="27">I64/I$64*100</f>
        <v>100</v>
      </c>
      <c r="U64" s="1468">
        <f t="shared" ref="U64:U82" si="28">J64/J$64*100</f>
        <v>100</v>
      </c>
      <c r="V64" s="1468">
        <f t="shared" ref="V64:V82" si="29">K64/K$64*100</f>
        <v>100</v>
      </c>
      <c r="W64" s="1468">
        <f t="shared" ref="W64:W82" si="30">L64/L$64*100</f>
        <v>100</v>
      </c>
      <c r="X64" s="1468">
        <f t="shared" ref="X64:X82" si="31">M64/M$64*100</f>
        <v>100</v>
      </c>
      <c r="Y64" s="1468">
        <f t="shared" ref="Y64:Y82" si="32">N64/N$64*100</f>
        <v>100</v>
      </c>
      <c r="AA64" s="1754" t="s">
        <v>3755</v>
      </c>
      <c r="AB64" s="1182">
        <f>E28</f>
        <v>3442359.6284599439</v>
      </c>
      <c r="AC64" s="1182">
        <f>E33</f>
        <v>2647802.8977233721</v>
      </c>
      <c r="AD64" s="1182">
        <f>E34</f>
        <v>133743.75717387456</v>
      </c>
      <c r="AE64" s="1182">
        <f>E35</f>
        <v>272865.53067578177</v>
      </c>
      <c r="AF64" s="1182">
        <f>E36</f>
        <v>41573.557352917029</v>
      </c>
      <c r="AG64" s="1182">
        <f>E37</f>
        <v>346373.88553399988</v>
      </c>
      <c r="AI64" s="3264"/>
      <c r="AJ64" s="2974" t="s">
        <v>1032</v>
      </c>
      <c r="AK64" s="2326">
        <v>793439.74691792834</v>
      </c>
      <c r="AL64" s="2327">
        <v>739411.63412164792</v>
      </c>
      <c r="AM64" s="2327">
        <v>669221.75284551678</v>
      </c>
      <c r="AN64" s="2327">
        <v>55427.259023951003</v>
      </c>
      <c r="AO64" s="2327">
        <v>8005.2936674886196</v>
      </c>
      <c r="AP64" s="2327">
        <v>374032.64654959482</v>
      </c>
      <c r="AQ64" s="2327">
        <v>231756.55360448197</v>
      </c>
      <c r="AR64" s="2327">
        <v>70189.881276131346</v>
      </c>
      <c r="AS64" s="2327">
        <v>30079.014807608382</v>
      </c>
      <c r="AT64" s="2327">
        <v>11339.812441232883</v>
      </c>
      <c r="AU64" s="2327">
        <v>3332.2971819585946</v>
      </c>
      <c r="AV64" s="2327">
        <v>4550.5479512653183</v>
      </c>
      <c r="AW64" s="2327">
        <v>6766.9163842363469</v>
      </c>
      <c r="AX64" s="2327">
        <v>2761.3384523753411</v>
      </c>
      <c r="AY64" s="2327">
        <v>1328.1023965398995</v>
      </c>
      <c r="AZ64" s="2327">
        <v>8605.8889863009572</v>
      </c>
      <c r="BA64" s="2327">
        <v>519.47198663562688</v>
      </c>
      <c r="BB64" s="2327">
        <v>4073.0497034639502</v>
      </c>
      <c r="BC64" s="2327">
        <v>80.758181200434151</v>
      </c>
      <c r="BD64" s="2327">
        <v>26831.697610921987</v>
      </c>
      <c r="BE64" s="2329">
        <v>58101.162499744038</v>
      </c>
    </row>
    <row r="65" spans="1:57" ht="21" customHeight="1">
      <c r="H65" s="458" t="s">
        <v>734</v>
      </c>
      <c r="I65" s="1477">
        <f>G28</f>
        <v>2792900.1070566881</v>
      </c>
      <c r="J65" s="1477">
        <f>G33</f>
        <v>2236243.7162748226</v>
      </c>
      <c r="K65" s="1477">
        <f>G34</f>
        <v>111193.77377020041</v>
      </c>
      <c r="L65" s="1477">
        <f>G35</f>
        <v>181147.86088594614</v>
      </c>
      <c r="M65" s="1477">
        <f>G36</f>
        <v>24101.225422723517</v>
      </c>
      <c r="N65" s="1753">
        <f>G37</f>
        <v>240213.530703</v>
      </c>
      <c r="S65" s="2047" t="s">
        <v>734</v>
      </c>
      <c r="T65" s="1755">
        <f t="shared" si="27"/>
        <v>86.108778574501684</v>
      </c>
      <c r="U65" s="1755">
        <f t="shared" si="28"/>
        <v>87.219970515235417</v>
      </c>
      <c r="V65" s="1755">
        <f t="shared" si="29"/>
        <v>90.707451585654908</v>
      </c>
      <c r="W65" s="1755">
        <f t="shared" si="30"/>
        <v>85.736769398933617</v>
      </c>
      <c r="X65" s="1755">
        <f t="shared" si="31"/>
        <v>80.984877149408561</v>
      </c>
      <c r="Y65" s="1755">
        <f t="shared" si="32"/>
        <v>76.037566104780225</v>
      </c>
      <c r="AA65" s="458" t="s">
        <v>183</v>
      </c>
      <c r="AB65" s="1030">
        <f>F28</f>
        <v>3243455.7234373717</v>
      </c>
      <c r="AC65" s="1030">
        <f>F33</f>
        <v>2563912.48823479</v>
      </c>
      <c r="AD65" s="1030">
        <f>F34</f>
        <v>122585.04877650575</v>
      </c>
      <c r="AE65" s="1030">
        <f>F35</f>
        <v>211283.74926639028</v>
      </c>
      <c r="AF65" s="1030">
        <f>F36</f>
        <v>29760.155563685425</v>
      </c>
      <c r="AG65" s="1030">
        <f>F37</f>
        <v>315914.28159599996</v>
      </c>
      <c r="AI65" s="3264"/>
      <c r="AJ65" s="2974" t="s">
        <v>1033</v>
      </c>
      <c r="AK65" s="2326">
        <v>428798.6994457533</v>
      </c>
      <c r="AL65" s="2327">
        <v>410558.19368401851</v>
      </c>
      <c r="AM65" s="2327">
        <v>351375.31328703882</v>
      </c>
      <c r="AN65" s="2327">
        <v>26528.515074223978</v>
      </c>
      <c r="AO65" s="2327">
        <v>12690.585436261284</v>
      </c>
      <c r="AP65" s="2327">
        <v>184810.20235421954</v>
      </c>
      <c r="AQ65" s="2327">
        <v>127346.01042233421</v>
      </c>
      <c r="AR65" s="2327">
        <v>59182.880396979715</v>
      </c>
      <c r="AS65" s="2327">
        <v>27087.429014111669</v>
      </c>
      <c r="AT65" s="2327">
        <v>14258.877406674594</v>
      </c>
      <c r="AU65" s="2327">
        <v>4765.7290227492858</v>
      </c>
      <c r="AV65" s="2327">
        <v>1588.8624175289663</v>
      </c>
      <c r="AW65" s="2327">
        <v>3082.4295157374199</v>
      </c>
      <c r="AX65" s="2327">
        <v>1898.0925425385208</v>
      </c>
      <c r="AY65" s="2327">
        <v>1493.438108882885</v>
      </c>
      <c r="AZ65" s="2327">
        <v>12640.678666335098</v>
      </c>
      <c r="BA65" s="2327">
        <v>130.96063573358117</v>
      </c>
      <c r="BB65" s="2327">
        <v>4441.8174979834257</v>
      </c>
      <c r="BC65" s="2327">
        <v>44.915354575002006</v>
      </c>
      <c r="BD65" s="2327">
        <v>14837.079228240938</v>
      </c>
      <c r="BE65" s="2329">
        <v>22682.323259718127</v>
      </c>
    </row>
    <row r="66" spans="1:57" ht="21" customHeight="1">
      <c r="B66" s="809"/>
      <c r="H66" s="1532" t="s">
        <v>735</v>
      </c>
      <c r="I66" s="1480">
        <f>H28</f>
        <v>140550.36651505026</v>
      </c>
      <c r="J66" s="1480">
        <f>H33</f>
        <v>101055.22235212834</v>
      </c>
      <c r="K66" s="1480">
        <f>H34</f>
        <v>10095.982340813887</v>
      </c>
      <c r="L66" s="1480">
        <f>H35</f>
        <v>17910.928793779305</v>
      </c>
      <c r="M66" s="1480">
        <f>H36</f>
        <v>2016.9825803287031</v>
      </c>
      <c r="N66" s="1756">
        <f>H37</f>
        <v>9471.2504480000007</v>
      </c>
      <c r="S66" s="2048" t="s">
        <v>735</v>
      </c>
      <c r="T66" s="1757">
        <f t="shared" si="27"/>
        <v>4.3333524024831407</v>
      </c>
      <c r="U66" s="1757">
        <f t="shared" si="28"/>
        <v>3.9414458494916551</v>
      </c>
      <c r="V66" s="1757">
        <f t="shared" si="29"/>
        <v>8.2359002517677755</v>
      </c>
      <c r="W66" s="1757">
        <f t="shared" si="30"/>
        <v>8.4771918597472862</v>
      </c>
      <c r="X66" s="1757">
        <f t="shared" si="31"/>
        <v>6.777459801957181</v>
      </c>
      <c r="Y66" s="1757">
        <f t="shared" si="32"/>
        <v>2.9980444062709712</v>
      </c>
      <c r="AA66" s="1758" t="s">
        <v>3428</v>
      </c>
      <c r="AB66" s="1030">
        <f>G28</f>
        <v>2792900.1070566881</v>
      </c>
      <c r="AC66" s="1030">
        <f>G33</f>
        <v>2236243.7162748226</v>
      </c>
      <c r="AD66" s="1030">
        <f>G34</f>
        <v>111193.77377020041</v>
      </c>
      <c r="AE66" s="1030">
        <f>G35</f>
        <v>181147.86088594614</v>
      </c>
      <c r="AF66" s="1030">
        <f>G36</f>
        <v>24101.225422723517</v>
      </c>
      <c r="AG66" s="1030">
        <f>G37</f>
        <v>240213.530703</v>
      </c>
      <c r="AI66" s="3264"/>
      <c r="AJ66" s="2974" t="s">
        <v>1034</v>
      </c>
      <c r="AK66" s="2326">
        <v>537013.85322211566</v>
      </c>
      <c r="AL66" s="2327">
        <v>523886.10959660087</v>
      </c>
      <c r="AM66" s="2327">
        <v>431885.91056516743</v>
      </c>
      <c r="AN66" s="2327">
        <v>7806.4812202166577</v>
      </c>
      <c r="AO66" s="2327">
        <v>9084.6610806334102</v>
      </c>
      <c r="AP66" s="2327">
        <v>241630.81940560424</v>
      </c>
      <c r="AQ66" s="2327">
        <v>173363.94885871292</v>
      </c>
      <c r="AR66" s="2327">
        <v>92000.199031433629</v>
      </c>
      <c r="AS66" s="2327">
        <v>24781.44010430311</v>
      </c>
      <c r="AT66" s="2327">
        <v>10251.099484249205</v>
      </c>
      <c r="AU66" s="2327">
        <v>5305.5911465935542</v>
      </c>
      <c r="AV66" s="2327">
        <v>467.20774364724406</v>
      </c>
      <c r="AW66" s="2327">
        <v>5092.3740035842029</v>
      </c>
      <c r="AX66" s="2327">
        <v>2806.610995373725</v>
      </c>
      <c r="AY66" s="2327">
        <v>858.55673085517651</v>
      </c>
      <c r="AZ66" s="2327">
        <v>26932.367208414111</v>
      </c>
      <c r="BA66" s="2327">
        <v>360.53973253846146</v>
      </c>
      <c r="BB66" s="2327">
        <v>3741.1571611494815</v>
      </c>
      <c r="BC66" s="2327">
        <v>115.30497650420456</v>
      </c>
      <c r="BD66" s="2327">
        <v>36069.389848524268</v>
      </c>
      <c r="BE66" s="2329">
        <v>16868.900786664228</v>
      </c>
    </row>
    <row r="67" spans="1:57" ht="21" customHeight="1">
      <c r="H67" s="1532" t="s">
        <v>736</v>
      </c>
      <c r="I67" s="1480">
        <f>I28</f>
        <v>43979.635175163785</v>
      </c>
      <c r="J67" s="1480">
        <f>I33</f>
        <v>35990.475040165802</v>
      </c>
      <c r="K67" s="1480">
        <f>I34</f>
        <v>1829.7486400608291</v>
      </c>
      <c r="L67" s="1480">
        <f>I35</f>
        <v>5683.1512816963686</v>
      </c>
      <c r="M67" s="1480">
        <f>I36</f>
        <v>6.0205982407828813</v>
      </c>
      <c r="N67" s="1756">
        <f>I37</f>
        <v>470.23961499999996</v>
      </c>
      <c r="P67" s="809"/>
      <c r="S67" s="2048" t="s">
        <v>736</v>
      </c>
      <c r="T67" s="1757">
        <f t="shared" si="27"/>
        <v>1.3559499165462554</v>
      </c>
      <c r="U67" s="1757">
        <f t="shared" si="28"/>
        <v>1.4037325846852375</v>
      </c>
      <c r="V67" s="1757">
        <f t="shared" si="29"/>
        <v>1.4926360582494729</v>
      </c>
      <c r="W67" s="1757">
        <f t="shared" si="30"/>
        <v>2.6898194023104689</v>
      </c>
      <c r="X67" s="1757">
        <f t="shared" si="31"/>
        <v>2.0230399091493542E-2</v>
      </c>
      <c r="Y67" s="1757">
        <f t="shared" si="32"/>
        <v>0.14885038201639633</v>
      </c>
      <c r="AA67" s="1758" t="s">
        <v>3429</v>
      </c>
      <c r="AB67" s="1030">
        <f>L28</f>
        <v>450555.61638068059</v>
      </c>
      <c r="AC67" s="1030">
        <f>L33</f>
        <v>327668.77195996902</v>
      </c>
      <c r="AD67" s="1030">
        <f>L34</f>
        <v>11391.275006305401</v>
      </c>
      <c r="AE67" s="1030">
        <f>L35</f>
        <v>30135.888380444139</v>
      </c>
      <c r="AF67" s="1030">
        <f>L36</f>
        <v>5658.930140961912</v>
      </c>
      <c r="AG67" s="1030">
        <f>L37</f>
        <v>75700.750892999989</v>
      </c>
      <c r="AI67" s="3264"/>
      <c r="AJ67" s="2974" t="s">
        <v>1035</v>
      </c>
      <c r="AK67" s="2326">
        <v>752630.06145105953</v>
      </c>
      <c r="AL67" s="2327">
        <v>725864.01165774988</v>
      </c>
      <c r="AM67" s="2327">
        <v>588133.87626334163</v>
      </c>
      <c r="AN67" s="2327">
        <v>9336.9816550560972</v>
      </c>
      <c r="AO67" s="2327">
        <v>2838.3605439999997</v>
      </c>
      <c r="AP67" s="2327">
        <v>336530.38349060831</v>
      </c>
      <c r="AQ67" s="2327">
        <v>239428.15057367709</v>
      </c>
      <c r="AR67" s="2327">
        <v>137730.13539440837</v>
      </c>
      <c r="AS67" s="2327">
        <v>34468.503739641201</v>
      </c>
      <c r="AT67" s="2327">
        <v>17338.589456828529</v>
      </c>
      <c r="AU67" s="2327">
        <v>4000.216575492208</v>
      </c>
      <c r="AV67" s="2327">
        <v>3631.5176309454623</v>
      </c>
      <c r="AW67" s="2327">
        <v>4703.3614160776042</v>
      </c>
      <c r="AX67" s="2327">
        <v>1731.763500259171</v>
      </c>
      <c r="AY67" s="2327">
        <v>3063.0551600382296</v>
      </c>
      <c r="AZ67" s="2327">
        <v>39842.993142796171</v>
      </c>
      <c r="BA67" s="2327">
        <v>2714.7090422307688</v>
      </c>
      <c r="BB67" s="2327">
        <v>11920.587843654879</v>
      </c>
      <c r="BC67" s="2327">
        <v>159.60334605881633</v>
      </c>
      <c r="BD67" s="2327">
        <v>48623.73828002654</v>
      </c>
      <c r="BE67" s="2329">
        <v>38686.637636964595</v>
      </c>
    </row>
    <row r="68" spans="1:57" ht="21" customHeight="1">
      <c r="H68" s="1532" t="s">
        <v>737</v>
      </c>
      <c r="I68" s="1480">
        <f>J28</f>
        <v>1514327.8828246358</v>
      </c>
      <c r="J68" s="1480">
        <f>J33</f>
        <v>1261055.7907156961</v>
      </c>
      <c r="K68" s="1480">
        <f>J34</f>
        <v>48564.727788462798</v>
      </c>
      <c r="L68" s="1480">
        <f>J35</f>
        <v>62988.006244483942</v>
      </c>
      <c r="M68" s="1480">
        <f>J36</f>
        <v>3050.5157429932333</v>
      </c>
      <c r="N68" s="1756">
        <f>J37</f>
        <v>138668.84233299998</v>
      </c>
      <c r="S68" s="2048" t="s">
        <v>737</v>
      </c>
      <c r="T68" s="1757">
        <f t="shared" si="27"/>
        <v>46.688717588528419</v>
      </c>
      <c r="U68" s="1757">
        <f t="shared" si="28"/>
        <v>49.184821888515842</v>
      </c>
      <c r="V68" s="1757">
        <f t="shared" si="29"/>
        <v>39.617170505846019</v>
      </c>
      <c r="W68" s="1757">
        <f t="shared" si="30"/>
        <v>29.812044922142857</v>
      </c>
      <c r="X68" s="1757">
        <f t="shared" si="31"/>
        <v>10.250335340032963</v>
      </c>
      <c r="Y68" s="1757">
        <f t="shared" si="32"/>
        <v>43.894451885000116</v>
      </c>
      <c r="AA68" s="1759" t="s">
        <v>3430</v>
      </c>
      <c r="AB68" s="1030">
        <f>AC28</f>
        <v>224941.37284904</v>
      </c>
      <c r="AC68" s="1030">
        <f>AC33</f>
        <v>109268.7358647263</v>
      </c>
      <c r="AD68" s="1030">
        <f>AC34</f>
        <v>11210.527111690491</v>
      </c>
      <c r="AE68" s="1030">
        <f>AC35</f>
        <v>61581.781409391406</v>
      </c>
      <c r="AF68" s="1030">
        <f>AC36</f>
        <v>11813.40178923159</v>
      </c>
      <c r="AG68" s="1030">
        <f>AC37</f>
        <v>31066.926674000017</v>
      </c>
      <c r="AI68" s="3264" t="s">
        <v>770</v>
      </c>
      <c r="AJ68" s="2974" t="s">
        <v>1036</v>
      </c>
      <c r="AK68" s="2326">
        <v>117995.43503270834</v>
      </c>
      <c r="AL68" s="2327">
        <v>106644.73891928862</v>
      </c>
      <c r="AM68" s="2327">
        <v>89848.726678776962</v>
      </c>
      <c r="AN68" s="2327">
        <v>2660.9619357422116</v>
      </c>
      <c r="AO68" s="2327">
        <v>4.3507704880173073</v>
      </c>
      <c r="AP68" s="2327">
        <v>43283.456115865061</v>
      </c>
      <c r="AQ68" s="2327">
        <v>43899.957856681649</v>
      </c>
      <c r="AR68" s="2327">
        <v>16796.012240511514</v>
      </c>
      <c r="AS68" s="2327">
        <v>5835.0003023827521</v>
      </c>
      <c r="AT68" s="2327">
        <v>2161.4372706435097</v>
      </c>
      <c r="AU68" s="2327">
        <v>567.6047167604238</v>
      </c>
      <c r="AV68" s="2327">
        <v>1171.3189272229095</v>
      </c>
      <c r="AW68" s="2327">
        <v>759.9004169541322</v>
      </c>
      <c r="AX68" s="2327">
        <v>283.43671651044167</v>
      </c>
      <c r="AY68" s="2327">
        <v>891.30225429133691</v>
      </c>
      <c r="AZ68" s="2327">
        <v>1722.996587249929</v>
      </c>
      <c r="BA68" s="2327">
        <v>149.3103023345588</v>
      </c>
      <c r="BB68" s="2327">
        <v>233.7718486356317</v>
      </c>
      <c r="BC68" s="2327">
        <v>1.5771883992096605</v>
      </c>
      <c r="BD68" s="2327">
        <v>8853.3560115094315</v>
      </c>
      <c r="BE68" s="2329">
        <v>11584.467962055542</v>
      </c>
    </row>
    <row r="69" spans="1:57" ht="21" customHeight="1" thickBot="1">
      <c r="H69" s="1532" t="s">
        <v>738</v>
      </c>
      <c r="I69" s="1480">
        <f>K28</f>
        <v>1094042.2225418426</v>
      </c>
      <c r="J69" s="1480">
        <f>K33</f>
        <v>838142.22816683236</v>
      </c>
      <c r="K69" s="1480">
        <f>K34</f>
        <v>50703.315000862895</v>
      </c>
      <c r="L69" s="1480">
        <f>K35</f>
        <v>94565.774565986532</v>
      </c>
      <c r="M69" s="1480">
        <f>K36</f>
        <v>19027.706501160799</v>
      </c>
      <c r="N69" s="1756">
        <f>K37</f>
        <v>91603.198306999984</v>
      </c>
      <c r="S69" s="2048" t="s">
        <v>738</v>
      </c>
      <c r="T69" s="1757">
        <f t="shared" si="27"/>
        <v>33.730758666944006</v>
      </c>
      <c r="U69" s="1757">
        <f t="shared" si="28"/>
        <v>32.689970192542681</v>
      </c>
      <c r="V69" s="1757">
        <f t="shared" si="29"/>
        <v>41.361744769791635</v>
      </c>
      <c r="W69" s="1757">
        <f t="shared" si="30"/>
        <v>44.757713214733016</v>
      </c>
      <c r="X69" s="1757">
        <f t="shared" si="31"/>
        <v>63.936851608326926</v>
      </c>
      <c r="Y69" s="1757">
        <f t="shared" si="32"/>
        <v>28.996219431492726</v>
      </c>
      <c r="AA69" s="1760" t="s">
        <v>3431</v>
      </c>
      <c r="AB69" s="1160">
        <f>Z28</f>
        <v>26037.467826464854</v>
      </c>
      <c r="AC69" s="1160">
        <f>Z33</f>
        <v>25378.32637614309</v>
      </c>
      <c r="AD69" s="1160">
        <f>Z34</f>
        <v>51.818714321758833</v>
      </c>
      <c r="AE69" s="1160">
        <f>Z35</f>
        <v>0</v>
      </c>
      <c r="AF69" s="1160">
        <f>Z36</f>
        <v>0</v>
      </c>
      <c r="AG69" s="1160">
        <f>Z37</f>
        <v>607.32273600000008</v>
      </c>
      <c r="AI69" s="3264"/>
      <c r="AJ69" s="2974" t="s">
        <v>1037</v>
      </c>
      <c r="AK69" s="2326">
        <v>45050.295471407786</v>
      </c>
      <c r="AL69" s="2327">
        <v>39677.153789489952</v>
      </c>
      <c r="AM69" s="2327">
        <v>33232.617663864461</v>
      </c>
      <c r="AN69" s="2327">
        <v>944.22024181501024</v>
      </c>
      <c r="AO69" s="2327">
        <v>830.41478990216785</v>
      </c>
      <c r="AP69" s="2327">
        <v>12000.955710360433</v>
      </c>
      <c r="AQ69" s="2327">
        <v>19457.026921786844</v>
      </c>
      <c r="AR69" s="2327">
        <v>6444.5361256255082</v>
      </c>
      <c r="AS69" s="2327">
        <v>3931.0818279315035</v>
      </c>
      <c r="AT69" s="2327">
        <v>2232.5327836310316</v>
      </c>
      <c r="AU69" s="2327">
        <v>188.94831564307685</v>
      </c>
      <c r="AV69" s="2327">
        <v>695.88510033873615</v>
      </c>
      <c r="AW69" s="2327">
        <v>736.71670727220817</v>
      </c>
      <c r="AX69" s="2327">
        <v>70.377420253504624</v>
      </c>
      <c r="AY69" s="2327">
        <v>6.6215007929461489</v>
      </c>
      <c r="AZ69" s="2327">
        <v>355.16965386767731</v>
      </c>
      <c r="BA69" s="2327">
        <v>0</v>
      </c>
      <c r="BB69" s="2327">
        <v>668.20754716981128</v>
      </c>
      <c r="BC69" s="2327">
        <v>0</v>
      </c>
      <c r="BD69" s="2327">
        <v>1490.0770966565162</v>
      </c>
      <c r="BE69" s="2329">
        <v>6041.3492290876275</v>
      </c>
    </row>
    <row r="70" spans="1:57" ht="21" customHeight="1">
      <c r="A70" s="1030"/>
      <c r="B70" s="1030"/>
      <c r="C70" s="1030"/>
      <c r="D70" s="1030"/>
      <c r="H70" s="458" t="s">
        <v>739</v>
      </c>
      <c r="I70" s="1477">
        <f>L28</f>
        <v>450555.61638068059</v>
      </c>
      <c r="J70" s="1477">
        <f>L33</f>
        <v>327668.77195996902</v>
      </c>
      <c r="K70" s="1477">
        <f>L34</f>
        <v>11391.275006305401</v>
      </c>
      <c r="L70" s="1477">
        <f>L35</f>
        <v>30135.888380444139</v>
      </c>
      <c r="M70" s="1477">
        <f>L36</f>
        <v>5658.930140961912</v>
      </c>
      <c r="N70" s="1753">
        <f>L37</f>
        <v>75700.750892999989</v>
      </c>
      <c r="S70" s="2047" t="s">
        <v>739</v>
      </c>
      <c r="T70" s="1755">
        <f t="shared" si="27"/>
        <v>13.891221425498223</v>
      </c>
      <c r="U70" s="1755">
        <f t="shared" si="28"/>
        <v>12.780029484764643</v>
      </c>
      <c r="V70" s="1755">
        <f t="shared" si="29"/>
        <v>9.2925484143451396</v>
      </c>
      <c r="W70" s="1755">
        <f t="shared" si="30"/>
        <v>14.263230601066379</v>
      </c>
      <c r="X70" s="1755">
        <f t="shared" si="31"/>
        <v>19.015122850591457</v>
      </c>
      <c r="Y70" s="1755">
        <f t="shared" si="32"/>
        <v>23.962433895219789</v>
      </c>
      <c r="AA70" s="1754" t="s">
        <v>3755</v>
      </c>
      <c r="AB70" s="1761">
        <f t="shared" ref="AB70:AC75" si="33">AB64/AB$64*100</f>
        <v>100</v>
      </c>
      <c r="AC70" s="1761">
        <f t="shared" si="33"/>
        <v>100</v>
      </c>
      <c r="AD70" s="1761">
        <f t="shared" ref="AD70" si="34">AD64/AD$64*100</f>
        <v>100</v>
      </c>
      <c r="AE70" s="1761">
        <f t="shared" ref="AE70:AG75" si="35">AE64/AE$64*100</f>
        <v>100</v>
      </c>
      <c r="AF70" s="1761">
        <f t="shared" si="35"/>
        <v>100</v>
      </c>
      <c r="AG70" s="1761">
        <f t="shared" si="35"/>
        <v>100</v>
      </c>
      <c r="AI70" s="3264"/>
      <c r="AJ70" s="2974" t="s">
        <v>1038</v>
      </c>
      <c r="AK70" s="2326">
        <v>100621.45112123741</v>
      </c>
      <c r="AL70" s="2327">
        <v>80708.437134334265</v>
      </c>
      <c r="AM70" s="2327">
        <v>70428.379488882478</v>
      </c>
      <c r="AN70" s="2327">
        <v>3770.7405609060424</v>
      </c>
      <c r="AO70" s="2327">
        <v>965.50135316761839</v>
      </c>
      <c r="AP70" s="2327">
        <v>29914.933239477243</v>
      </c>
      <c r="AQ70" s="2327">
        <v>35777.20433533156</v>
      </c>
      <c r="AR70" s="2327">
        <v>10280.05764545184</v>
      </c>
      <c r="AS70" s="2327">
        <v>5932.8241614926792</v>
      </c>
      <c r="AT70" s="2327">
        <v>2113.1487466418471</v>
      </c>
      <c r="AU70" s="2327">
        <v>678.15162801925851</v>
      </c>
      <c r="AV70" s="2327">
        <v>1554.5780970142387</v>
      </c>
      <c r="AW70" s="2327">
        <v>1078.6589630730457</v>
      </c>
      <c r="AX70" s="2327">
        <v>423.45034151592466</v>
      </c>
      <c r="AY70" s="2327">
        <v>84.836385228362516</v>
      </c>
      <c r="AZ70" s="2327">
        <v>302.3277346323294</v>
      </c>
      <c r="BA70" s="2327">
        <v>21.859697757792553</v>
      </c>
      <c r="BB70" s="2327">
        <v>147.83308002702702</v>
      </c>
      <c r="BC70" s="2327">
        <v>15.709957625171658</v>
      </c>
      <c r="BD70" s="2327">
        <v>3859.5030139168352</v>
      </c>
      <c r="BE70" s="2329">
        <v>20060.84706693011</v>
      </c>
    </row>
    <row r="71" spans="1:57" ht="21" customHeight="1">
      <c r="A71" s="1030"/>
      <c r="B71" s="1030"/>
      <c r="C71" s="1030"/>
      <c r="D71" s="1030"/>
      <c r="H71" s="1476" t="s">
        <v>3432</v>
      </c>
      <c r="I71" s="1480">
        <f>M28</f>
        <v>162350.36217898823</v>
      </c>
      <c r="J71" s="1480">
        <f>M33</f>
        <v>97513.966736189061</v>
      </c>
      <c r="K71" s="1480">
        <f>M34</f>
        <v>7174.8002612251166</v>
      </c>
      <c r="L71" s="1480">
        <f>M35</f>
        <v>14743.182934908418</v>
      </c>
      <c r="M71" s="1480">
        <f>M36</f>
        <v>4423.8348056656387</v>
      </c>
      <c r="N71" s="1756">
        <f>M37</f>
        <v>38494.577441000009</v>
      </c>
      <c r="O71" s="1030"/>
      <c r="P71" s="1030"/>
      <c r="Q71" s="1030"/>
      <c r="R71" s="1030"/>
      <c r="S71" s="2049" t="s">
        <v>3432</v>
      </c>
      <c r="T71" s="1757">
        <f t="shared" si="27"/>
        <v>5.0054749015328452</v>
      </c>
      <c r="U71" s="1757">
        <f>J71/J$64*100</f>
        <v>3.8033266417499982</v>
      </c>
      <c r="V71" s="1757">
        <f t="shared" si="29"/>
        <v>5.8529162673875899</v>
      </c>
      <c r="W71" s="1757">
        <f t="shared" si="30"/>
        <v>6.9779067183818055</v>
      </c>
      <c r="X71" s="1757">
        <f t="shared" si="31"/>
        <v>14.864958606143125</v>
      </c>
      <c r="Y71" s="1757">
        <f t="shared" si="32"/>
        <v>12.185133652877383</v>
      </c>
      <c r="AA71" s="458" t="s">
        <v>183</v>
      </c>
      <c r="AB71" s="1761">
        <f t="shared" si="33"/>
        <v>94.221873177394926</v>
      </c>
      <c r="AC71" s="1761">
        <f>AC65/AC$64*100</f>
        <v>96.831697345723413</v>
      </c>
      <c r="AD71" s="1761">
        <f>AD65/AD$64*100</f>
        <v>91.656651021952484</v>
      </c>
      <c r="AE71" s="1761">
        <f t="shared" si="35"/>
        <v>77.431454512822711</v>
      </c>
      <c r="AF71" s="1761">
        <f t="shared" si="35"/>
        <v>71.584337397572469</v>
      </c>
      <c r="AG71" s="1761">
        <f t="shared" si="35"/>
        <v>91.20614884374416</v>
      </c>
      <c r="AI71" s="3264"/>
      <c r="AJ71" s="2974" t="s">
        <v>1039</v>
      </c>
      <c r="AK71" s="2326">
        <v>219360.73278241814</v>
      </c>
      <c r="AL71" s="2327">
        <v>192029.13190789553</v>
      </c>
      <c r="AM71" s="2327">
        <v>168476.8981724451</v>
      </c>
      <c r="AN71" s="2327">
        <v>9503.2649586179286</v>
      </c>
      <c r="AO71" s="2327">
        <v>2439.858825190393</v>
      </c>
      <c r="AP71" s="2327">
        <v>77039.98092144572</v>
      </c>
      <c r="AQ71" s="2327">
        <v>79493.793467191092</v>
      </c>
      <c r="AR71" s="2327">
        <v>23552.233735450416</v>
      </c>
      <c r="AS71" s="2327">
        <v>11384.963418177147</v>
      </c>
      <c r="AT71" s="2327">
        <v>2768.3332220559596</v>
      </c>
      <c r="AU71" s="2327">
        <v>1406.4941632736168</v>
      </c>
      <c r="AV71" s="2327">
        <v>3110.3799299045613</v>
      </c>
      <c r="AW71" s="2327">
        <v>2745.389630800908</v>
      </c>
      <c r="AX71" s="2327">
        <v>863.03691936088785</v>
      </c>
      <c r="AY71" s="2327">
        <v>491.32955278121551</v>
      </c>
      <c r="AZ71" s="2327">
        <v>1619.698729894425</v>
      </c>
      <c r="BA71" s="2327">
        <v>4.3621559999999997</v>
      </c>
      <c r="BB71" s="2327">
        <v>90.85301243192221</v>
      </c>
      <c r="BC71" s="2327">
        <v>8.2010830073932262</v>
      </c>
      <c r="BD71" s="2327">
        <v>10444.155335939528</v>
      </c>
      <c r="BE71" s="2329">
        <v>27422.45388695463</v>
      </c>
    </row>
    <row r="72" spans="1:57" ht="21" customHeight="1">
      <c r="A72" s="1030"/>
      <c r="B72" s="1030"/>
      <c r="C72" s="1030"/>
      <c r="D72" s="1030"/>
      <c r="H72" s="1534" t="s">
        <v>3433</v>
      </c>
      <c r="I72" s="1480">
        <f>N28</f>
        <v>72598.392469762272</v>
      </c>
      <c r="J72" s="1480">
        <f>N33</f>
        <v>49784.523200610754</v>
      </c>
      <c r="K72" s="1480">
        <f>N34</f>
        <v>1566.5901966528656</v>
      </c>
      <c r="L72" s="1480">
        <f>N35</f>
        <v>2524.3072797679779</v>
      </c>
      <c r="M72" s="1480">
        <f>N36</f>
        <v>275.34187073068358</v>
      </c>
      <c r="N72" s="1756">
        <f>N37</f>
        <v>18447.629922</v>
      </c>
      <c r="O72" s="1030"/>
      <c r="P72" s="1030"/>
      <c r="Q72" s="1030"/>
      <c r="R72" s="1030"/>
      <c r="S72" s="2050" t="s">
        <v>3433</v>
      </c>
      <c r="T72" s="1757">
        <f t="shared" si="27"/>
        <v>2.2383037926234879</v>
      </c>
      <c r="U72" s="1757">
        <f t="shared" si="28"/>
        <v>1.9417403452364534</v>
      </c>
      <c r="V72" s="1757">
        <f t="shared" si="29"/>
        <v>1.2779618822104781</v>
      </c>
      <c r="W72" s="1757">
        <f t="shared" si="30"/>
        <v>1.1947474846185575</v>
      </c>
      <c r="X72" s="1757">
        <f t="shared" si="31"/>
        <v>0.92520306267036834</v>
      </c>
      <c r="Y72" s="1757">
        <f t="shared" si="32"/>
        <v>5.8394415816855494</v>
      </c>
      <c r="AA72" s="1758" t="s">
        <v>3428</v>
      </c>
      <c r="AB72" s="1762">
        <f t="shared" si="33"/>
        <v>81.133304143070788</v>
      </c>
      <c r="AC72" s="1762">
        <f>AC66/AC$64*100</f>
        <v>84.45657787434196</v>
      </c>
      <c r="AD72" s="1762">
        <f>AD66/AD$64*100</f>
        <v>83.139412350770229</v>
      </c>
      <c r="AE72" s="1762">
        <f t="shared" si="35"/>
        <v>66.387227597898985</v>
      </c>
      <c r="AF72" s="1762">
        <f t="shared" si="35"/>
        <v>57.972487699642194</v>
      </c>
      <c r="AG72" s="1762">
        <f t="shared" si="35"/>
        <v>69.350935718686202</v>
      </c>
      <c r="AI72" s="3264"/>
      <c r="AJ72" s="2974" t="s">
        <v>1040</v>
      </c>
      <c r="AK72" s="2326">
        <v>291792.5069704901</v>
      </c>
      <c r="AL72" s="2327">
        <v>275344.26759280096</v>
      </c>
      <c r="AM72" s="2327">
        <v>241418.78549296534</v>
      </c>
      <c r="AN72" s="2327">
        <v>12339.343248377818</v>
      </c>
      <c r="AO72" s="2327">
        <v>1332.5635509967417</v>
      </c>
      <c r="AP72" s="2327">
        <v>141340.22478836103</v>
      </c>
      <c r="AQ72" s="2327">
        <v>86406.653905229861</v>
      </c>
      <c r="AR72" s="2327">
        <v>33925.482099835492</v>
      </c>
      <c r="AS72" s="2327">
        <v>15471.450204566461</v>
      </c>
      <c r="AT72" s="2327">
        <v>7021.4595948876822</v>
      </c>
      <c r="AU72" s="2327">
        <v>1356.292489819507</v>
      </c>
      <c r="AV72" s="2327">
        <v>2601.8031692281661</v>
      </c>
      <c r="AW72" s="2327">
        <v>3374.604218145646</v>
      </c>
      <c r="AX72" s="2327">
        <v>864.30911959105379</v>
      </c>
      <c r="AY72" s="2327">
        <v>252.98161289441987</v>
      </c>
      <c r="AZ72" s="2327">
        <v>6044.2543692834752</v>
      </c>
      <c r="BA72" s="2327">
        <v>65.598622999999989</v>
      </c>
      <c r="BB72" s="2327">
        <v>2233.9469596583976</v>
      </c>
      <c r="BC72" s="2327">
        <v>27.712690008423593</v>
      </c>
      <c r="BD72" s="2327">
        <v>10082.519253318716</v>
      </c>
      <c r="BE72" s="2329">
        <v>18682.186337347652</v>
      </c>
    </row>
    <row r="73" spans="1:57" ht="21" customHeight="1">
      <c r="A73" s="1030"/>
      <c r="B73" s="1030"/>
      <c r="C73" s="1030"/>
      <c r="D73" s="1030"/>
      <c r="H73" s="1534" t="s">
        <v>3434</v>
      </c>
      <c r="I73" s="1480">
        <f>S28</f>
        <v>22215.241894973227</v>
      </c>
      <c r="J73" s="1480">
        <f>S33</f>
        <v>14609.488407716057</v>
      </c>
      <c r="K73" s="1480">
        <f>S34</f>
        <v>446.5409118757288</v>
      </c>
      <c r="L73" s="1480">
        <f>S35</f>
        <v>1250.0843641406796</v>
      </c>
      <c r="M73" s="1480">
        <f>S36</f>
        <v>219.23983024075261</v>
      </c>
      <c r="N73" s="1756">
        <f>S37</f>
        <v>5689.8883809999988</v>
      </c>
      <c r="O73" s="1030"/>
      <c r="P73" s="1030"/>
      <c r="Q73" s="1030"/>
      <c r="R73" s="1030"/>
      <c r="S73" s="2050" t="s">
        <v>3434</v>
      </c>
      <c r="T73" s="1757">
        <f t="shared" si="27"/>
        <v>0.68492508574865973</v>
      </c>
      <c r="U73" s="1757">
        <f t="shared" si="28"/>
        <v>0.56981228785130811</v>
      </c>
      <c r="V73" s="1757">
        <f t="shared" si="29"/>
        <v>0.3642702893481341</v>
      </c>
      <c r="W73" s="1757">
        <f t="shared" si="30"/>
        <v>0.59166138828999626</v>
      </c>
      <c r="X73" s="1757">
        <f t="shared" si="31"/>
        <v>0.73668912708332124</v>
      </c>
      <c r="Y73" s="1757">
        <f t="shared" si="32"/>
        <v>1.8010861529446105</v>
      </c>
      <c r="AA73" s="1758" t="s">
        <v>3429</v>
      </c>
      <c r="AB73" s="1762">
        <f t="shared" si="33"/>
        <v>13.088569034324049</v>
      </c>
      <c r="AC73" s="1762">
        <f t="shared" si="33"/>
        <v>12.375119471381515</v>
      </c>
      <c r="AD73" s="1762">
        <f>AD67/AD$64*100</f>
        <v>8.5172386711823034</v>
      </c>
      <c r="AE73" s="1762">
        <f t="shared" si="35"/>
        <v>11.044226914923723</v>
      </c>
      <c r="AF73" s="1762">
        <f t="shared" si="35"/>
        <v>13.611849697930289</v>
      </c>
      <c r="AG73" s="1762">
        <f t="shared" si="35"/>
        <v>21.855213125057961</v>
      </c>
      <c r="AI73" s="3264"/>
      <c r="AJ73" s="2974" t="s">
        <v>1041</v>
      </c>
      <c r="AK73" s="2326">
        <v>673114.17339483404</v>
      </c>
      <c r="AL73" s="2327">
        <v>631328.25123389822</v>
      </c>
      <c r="AM73" s="2327">
        <v>565075.66650929395</v>
      </c>
      <c r="AN73" s="2327">
        <v>42173.634093808054</v>
      </c>
      <c r="AO73" s="2327">
        <v>8679.1877245479936</v>
      </c>
      <c r="AP73" s="2327">
        <v>302486.37032681162</v>
      </c>
      <c r="AQ73" s="2327">
        <v>211736.4743641259</v>
      </c>
      <c r="AR73" s="2327">
        <v>66252.584724604676</v>
      </c>
      <c r="AS73" s="2327">
        <v>28933.397972879127</v>
      </c>
      <c r="AT73" s="2327">
        <v>12462.801740532312</v>
      </c>
      <c r="AU73" s="2327">
        <v>3438.265613806353</v>
      </c>
      <c r="AV73" s="2327">
        <v>3930.8326024631324</v>
      </c>
      <c r="AW73" s="2327">
        <v>6710.2047499241671</v>
      </c>
      <c r="AX73" s="2327">
        <v>1618.8510535689609</v>
      </c>
      <c r="AY73" s="2327">
        <v>772.4422125842209</v>
      </c>
      <c r="AZ73" s="2327">
        <v>13699.087513240409</v>
      </c>
      <c r="BA73" s="2327">
        <v>71.597575282097651</v>
      </c>
      <c r="BB73" s="2327">
        <v>2245.6483617196345</v>
      </c>
      <c r="BC73" s="2327">
        <v>145.3264700317238</v>
      </c>
      <c r="BD73" s="2327">
        <v>21157.526831451723</v>
      </c>
      <c r="BE73" s="2329">
        <v>44031.570522654969</v>
      </c>
    </row>
    <row r="74" spans="1:57" ht="21" customHeight="1">
      <c r="A74" s="1030"/>
      <c r="B74" s="1030"/>
      <c r="C74" s="1030"/>
      <c r="D74" s="1030"/>
      <c r="H74" s="1534" t="s">
        <v>3435</v>
      </c>
      <c r="I74" s="1480">
        <f>T28</f>
        <v>18798.923495733492</v>
      </c>
      <c r="J74" s="1480">
        <f>T33</f>
        <v>9619.3869723086591</v>
      </c>
      <c r="K74" s="1480">
        <f>T34</f>
        <v>1413.2797479486464</v>
      </c>
      <c r="L74" s="1480">
        <f>T35</f>
        <v>3927.3842289078052</v>
      </c>
      <c r="M74" s="1480">
        <f>T36</f>
        <v>2045.607864568366</v>
      </c>
      <c r="N74" s="1756">
        <f>T37</f>
        <v>1793.264682</v>
      </c>
      <c r="O74" s="1030"/>
      <c r="P74" s="1030"/>
      <c r="Q74" s="1030"/>
      <c r="R74" s="1030"/>
      <c r="S74" s="2050" t="s">
        <v>3435</v>
      </c>
      <c r="T74" s="1757">
        <f t="shared" si="27"/>
        <v>0.57959550241094826</v>
      </c>
      <c r="U74" s="1757">
        <f t="shared" si="28"/>
        <v>0.3751839041484385</v>
      </c>
      <c r="V74" s="1757">
        <f t="shared" si="29"/>
        <v>1.1528973247996219</v>
      </c>
      <c r="W74" s="1757">
        <f t="shared" si="30"/>
        <v>1.8588198299889547</v>
      </c>
      <c r="X74" s="1757">
        <f t="shared" si="31"/>
        <v>6.8736464101837607</v>
      </c>
      <c r="Y74" s="1757">
        <f t="shared" si="32"/>
        <v>0.56764280264267286</v>
      </c>
      <c r="AA74" s="1759" t="s">
        <v>3430</v>
      </c>
      <c r="AB74" s="1762">
        <f t="shared" si="33"/>
        <v>6.5345111239779197</v>
      </c>
      <c r="AC74" s="1762">
        <f t="shared" si="33"/>
        <v>4.1267700083974335</v>
      </c>
      <c r="AD74" s="1762">
        <f t="shared" ref="AD74" si="36">AD68/AD$64*100</f>
        <v>8.3820937504515918</v>
      </c>
      <c r="AE74" s="1762">
        <f t="shared" si="35"/>
        <v>22.568545487177254</v>
      </c>
      <c r="AF74" s="1762">
        <f t="shared" si="35"/>
        <v>28.415662602427496</v>
      </c>
      <c r="AG74" s="1762">
        <f t="shared" si="35"/>
        <v>8.9691884900920176</v>
      </c>
      <c r="AI74" s="3264"/>
      <c r="AJ74" s="2974" t="s">
        <v>1042</v>
      </c>
      <c r="AK74" s="2326">
        <v>306691.77689094836</v>
      </c>
      <c r="AL74" s="2327">
        <v>281575.30304856115</v>
      </c>
      <c r="AM74" s="2327">
        <v>251618.42586823166</v>
      </c>
      <c r="AN74" s="2327">
        <v>14323.308188989335</v>
      </c>
      <c r="AO74" s="2327">
        <v>4874.6817967180368</v>
      </c>
      <c r="AP74" s="2327">
        <v>156022.38940974473</v>
      </c>
      <c r="AQ74" s="2327">
        <v>76398.046472779664</v>
      </c>
      <c r="AR74" s="2327">
        <v>29956.8771803294</v>
      </c>
      <c r="AS74" s="2327">
        <v>12192.84140114298</v>
      </c>
      <c r="AT74" s="2327">
        <v>5658.7555711454734</v>
      </c>
      <c r="AU74" s="2327">
        <v>2045.245758169395</v>
      </c>
      <c r="AV74" s="2327">
        <v>745.09271584709427</v>
      </c>
      <c r="AW74" s="2327">
        <v>1588.6202929682827</v>
      </c>
      <c r="AX74" s="2327">
        <v>1362.5268221029635</v>
      </c>
      <c r="AY74" s="2327">
        <v>792.60024090977186</v>
      </c>
      <c r="AZ74" s="2327">
        <v>6451.0915087658113</v>
      </c>
      <c r="BA74" s="2327">
        <v>38.421262104052062</v>
      </c>
      <c r="BB74" s="2327">
        <v>2581.4761537902223</v>
      </c>
      <c r="BC74" s="2327">
        <v>23.209866246155084</v>
      </c>
      <c r="BD74" s="2327">
        <v>8669.8369882801708</v>
      </c>
      <c r="BE74" s="2329">
        <v>27697.949996177435</v>
      </c>
    </row>
    <row r="75" spans="1:57" ht="21" customHeight="1" thickBot="1">
      <c r="A75" s="1030"/>
      <c r="B75" s="1030"/>
      <c r="C75" s="1030"/>
      <c r="D75" s="1030"/>
      <c r="H75" s="1534" t="s">
        <v>3436</v>
      </c>
      <c r="I75" s="1480">
        <f>U28</f>
        <v>28333.311662495362</v>
      </c>
      <c r="J75" s="1480">
        <f>U33</f>
        <v>12111.362167629444</v>
      </c>
      <c r="K75" s="1480">
        <f>U34</f>
        <v>2027.7764660569248</v>
      </c>
      <c r="L75" s="1480">
        <f>U35</f>
        <v>5708.0992643573309</v>
      </c>
      <c r="M75" s="1480">
        <f>U36</f>
        <v>1694.372010451654</v>
      </c>
      <c r="N75" s="1756">
        <f>U37</f>
        <v>6791.7017539999997</v>
      </c>
      <c r="O75" s="1030"/>
      <c r="P75" s="1030"/>
      <c r="Q75" s="1030"/>
      <c r="R75" s="1030"/>
      <c r="S75" s="2050" t="s">
        <v>3436</v>
      </c>
      <c r="T75" s="1757">
        <f t="shared" si="27"/>
        <v>0.87355321232713146</v>
      </c>
      <c r="U75" s="1757">
        <f t="shared" si="28"/>
        <v>0.47237814173477932</v>
      </c>
      <c r="V75" s="1757">
        <f t="shared" si="29"/>
        <v>1.6541792708782297</v>
      </c>
      <c r="W75" s="1757">
        <f t="shared" si="30"/>
        <v>2.7016272118308819</v>
      </c>
      <c r="X75" s="1757">
        <f t="shared" si="31"/>
        <v>5.6934245751026822</v>
      </c>
      <c r="Y75" s="1757">
        <f t="shared" si="32"/>
        <v>2.1498558785276503</v>
      </c>
      <c r="AA75" s="1760" t="s">
        <v>3431</v>
      </c>
      <c r="AB75" s="1763">
        <f t="shared" si="33"/>
        <v>0.75638430137276491</v>
      </c>
      <c r="AC75" s="1763">
        <f t="shared" si="33"/>
        <v>0.95846735412080053</v>
      </c>
      <c r="AD75" s="1763">
        <f t="shared" ref="AD75" si="37">AD69/AD$64*100</f>
        <v>3.874477240413661E-2</v>
      </c>
      <c r="AE75" s="1763">
        <f t="shared" si="35"/>
        <v>0</v>
      </c>
      <c r="AF75" s="1763">
        <f t="shared" si="35"/>
        <v>0</v>
      </c>
      <c r="AG75" s="1763">
        <f t="shared" si="35"/>
        <v>0.17533733383615191</v>
      </c>
      <c r="AI75" s="3264"/>
      <c r="AJ75" s="2974" t="s">
        <v>1043</v>
      </c>
      <c r="AK75" s="2326">
        <v>424248.38259146357</v>
      </c>
      <c r="AL75" s="2327">
        <v>408764.11655222269</v>
      </c>
      <c r="AM75" s="2327">
        <v>350023.27703653765</v>
      </c>
      <c r="AN75" s="2327">
        <v>34918.358966326108</v>
      </c>
      <c r="AO75" s="2327">
        <v>6355.2379278368098</v>
      </c>
      <c r="AP75" s="2327">
        <v>195777.57282086034</v>
      </c>
      <c r="AQ75" s="2327">
        <v>112972.1073215144</v>
      </c>
      <c r="AR75" s="2327">
        <v>58740.839515685046</v>
      </c>
      <c r="AS75" s="2327">
        <v>23461.457916669206</v>
      </c>
      <c r="AT75" s="2327">
        <v>9620.7834894709267</v>
      </c>
      <c r="AU75" s="2327">
        <v>3338.3181419008442</v>
      </c>
      <c r="AV75" s="2327">
        <v>1048.5267936395694</v>
      </c>
      <c r="AW75" s="2327">
        <v>3948.298956428891</v>
      </c>
      <c r="AX75" s="2327">
        <v>4629.5328868983561</v>
      </c>
      <c r="AY75" s="2327">
        <v>875.99764833061249</v>
      </c>
      <c r="AZ75" s="2327">
        <v>4791.6785649540698</v>
      </c>
      <c r="BA75" s="2327">
        <v>420.86260947117921</v>
      </c>
      <c r="BB75" s="2327">
        <v>1575.4883878561648</v>
      </c>
      <c r="BC75" s="2327">
        <v>80.663132885279879</v>
      </c>
      <c r="BD75" s="2327">
        <v>28410.688903849161</v>
      </c>
      <c r="BE75" s="2329">
        <v>17059.754427096959</v>
      </c>
    </row>
    <row r="76" spans="1:57" ht="21" customHeight="1">
      <c r="A76" s="1030"/>
      <c r="B76" s="1030"/>
      <c r="C76" s="1030"/>
      <c r="D76" s="1030"/>
      <c r="H76" s="1534" t="s">
        <v>3437</v>
      </c>
      <c r="I76" s="1480">
        <f>V28</f>
        <v>12475.481462686337</v>
      </c>
      <c r="J76" s="1480">
        <f>V33</f>
        <v>6655.7053928149253</v>
      </c>
      <c r="K76" s="1480">
        <f>V34</f>
        <v>1607.4389743235174</v>
      </c>
      <c r="L76" s="1480">
        <f>V35</f>
        <v>1144.7388205336392</v>
      </c>
      <c r="M76" s="1480">
        <f>V36</f>
        <v>173.36680501425494</v>
      </c>
      <c r="N76" s="1756">
        <f>V37</f>
        <v>2894.2314699999997</v>
      </c>
      <c r="O76" s="1030"/>
      <c r="P76" s="1030"/>
      <c r="Q76" s="1030"/>
      <c r="R76" s="1030"/>
      <c r="S76" s="2050" t="s">
        <v>3437</v>
      </c>
      <c r="T76" s="1757">
        <f t="shared" si="27"/>
        <v>0.38463547914460156</v>
      </c>
      <c r="U76" s="1757">
        <f t="shared" si="28"/>
        <v>0.25959175374964782</v>
      </c>
      <c r="V76" s="1757">
        <f t="shared" si="29"/>
        <v>1.3112846879509452</v>
      </c>
      <c r="W76" s="1757">
        <f t="shared" si="30"/>
        <v>0.54180164092522431</v>
      </c>
      <c r="X76" s="1757">
        <f t="shared" si="31"/>
        <v>0.58254670290031785</v>
      </c>
      <c r="Y76" s="1757">
        <f t="shared" si="32"/>
        <v>0.91614454888786068</v>
      </c>
      <c r="AD76" s="790"/>
      <c r="AI76" s="3264"/>
      <c r="AJ76" s="2974" t="s">
        <v>1044</v>
      </c>
      <c r="AK76" s="2326">
        <v>723687.49695390963</v>
      </c>
      <c r="AL76" s="2327">
        <v>691525.93473393482</v>
      </c>
      <c r="AM76" s="2327">
        <v>578193.92121875414</v>
      </c>
      <c r="AN76" s="2327">
        <v>11812.057855411627</v>
      </c>
      <c r="AO76" s="2327">
        <v>9920.5183553160077</v>
      </c>
      <c r="AP76" s="2327">
        <v>328688.93131638982</v>
      </c>
      <c r="AQ76" s="2327">
        <v>227772.41369163664</v>
      </c>
      <c r="AR76" s="2327">
        <v>113332.01351518069</v>
      </c>
      <c r="AS76" s="2327">
        <v>27990.594670141199</v>
      </c>
      <c r="AT76" s="2327">
        <v>15797.630233659069</v>
      </c>
      <c r="AU76" s="2327">
        <v>5919.0898124362211</v>
      </c>
      <c r="AV76" s="2327">
        <v>487.20586898024487</v>
      </c>
      <c r="AW76" s="2327">
        <v>3644.161716072917</v>
      </c>
      <c r="AX76" s="2327">
        <v>1191.8947869295687</v>
      </c>
      <c r="AY76" s="2327">
        <v>950.61225206317795</v>
      </c>
      <c r="AZ76" s="2327">
        <v>36037.943917235854</v>
      </c>
      <c r="BA76" s="2327">
        <v>388.66781353846153</v>
      </c>
      <c r="BB76" s="2327">
        <v>8327.131768837191</v>
      </c>
      <c r="BC76" s="2327">
        <v>92.856136385653784</v>
      </c>
      <c r="BD76" s="2327">
        <v>40494.819209042318</v>
      </c>
      <c r="BE76" s="2329">
        <v>40488.693988811778</v>
      </c>
    </row>
    <row r="77" spans="1:57" ht="21" customHeight="1">
      <c r="A77" s="1030"/>
      <c r="B77" s="1030"/>
      <c r="C77" s="1030"/>
      <c r="D77" s="1030"/>
      <c r="H77" s="1534" t="s">
        <v>3438</v>
      </c>
      <c r="I77" s="1480">
        <f>W28</f>
        <v>7929.0111933376047</v>
      </c>
      <c r="J77" s="1480">
        <f>W33</f>
        <v>4733.5005951092544</v>
      </c>
      <c r="K77" s="1480">
        <f>W34</f>
        <v>113.17396436743191</v>
      </c>
      <c r="L77" s="1480">
        <f>W35</f>
        <v>188.56897720098641</v>
      </c>
      <c r="M77" s="1480">
        <f>W36</f>
        <v>15.90642465993057</v>
      </c>
      <c r="N77" s="1756">
        <f>W37</f>
        <v>2877.8612319999997</v>
      </c>
      <c r="O77" s="1030"/>
      <c r="P77" s="1030"/>
      <c r="Q77" s="1030"/>
      <c r="R77" s="1030"/>
      <c r="S77" s="2050" t="s">
        <v>3438</v>
      </c>
      <c r="T77" s="1757">
        <f t="shared" si="27"/>
        <v>0.24446182927801902</v>
      </c>
      <c r="U77" s="1757">
        <f t="shared" si="28"/>
        <v>0.18462020902937246</v>
      </c>
      <c r="V77" s="1757">
        <f t="shared" si="29"/>
        <v>9.2322812200179544E-2</v>
      </c>
      <c r="W77" s="1757">
        <f t="shared" si="30"/>
        <v>8.9249162728192277E-2</v>
      </c>
      <c r="X77" s="1757">
        <f t="shared" si="31"/>
        <v>5.3448728202685362E-2</v>
      </c>
      <c r="Y77" s="1757">
        <f t="shared" si="32"/>
        <v>0.91096268818903514</v>
      </c>
      <c r="AI77" s="3264"/>
      <c r="AJ77" s="2974" t="s">
        <v>1045</v>
      </c>
      <c r="AK77" s="2326">
        <v>539797.37725053076</v>
      </c>
      <c r="AL77" s="2327">
        <v>535858.38852494641</v>
      </c>
      <c r="AM77" s="2327">
        <v>444583.40892694052</v>
      </c>
      <c r="AN77" s="2327">
        <v>8104.4764650560965</v>
      </c>
      <c r="AO77" s="2327">
        <v>8577.3200809999998</v>
      </c>
      <c r="AP77" s="2327">
        <v>227773.06817531926</v>
      </c>
      <c r="AQ77" s="2327">
        <v>200128.54420556518</v>
      </c>
      <c r="AR77" s="2327">
        <v>91274.97959800587</v>
      </c>
      <c r="AS77" s="2327">
        <v>27216.750303605138</v>
      </c>
      <c r="AT77" s="2327">
        <v>12761.50981709442</v>
      </c>
      <c r="AU77" s="2327">
        <v>3276.8312551445288</v>
      </c>
      <c r="AV77" s="2327">
        <v>3453.3002910948289</v>
      </c>
      <c r="AW77" s="2327">
        <v>3746.7560108551497</v>
      </c>
      <c r="AX77" s="2327">
        <v>1168.0653959546728</v>
      </c>
      <c r="AY77" s="2327">
        <v>2810.2875334615383</v>
      </c>
      <c r="AZ77" s="2327">
        <v>25557.156906565408</v>
      </c>
      <c r="BA77" s="2327">
        <v>2629.2763562307687</v>
      </c>
      <c r="BB77" s="2327">
        <v>7933.1107063388454</v>
      </c>
      <c r="BC77" s="2327">
        <v>112.06143205881634</v>
      </c>
      <c r="BD77" s="2327">
        <v>27826.623893206895</v>
      </c>
      <c r="BE77" s="2329">
        <v>11872.099431923076</v>
      </c>
    </row>
    <row r="78" spans="1:57" ht="21" customHeight="1" thickBot="1">
      <c r="A78" s="1030"/>
      <c r="B78" s="1030"/>
      <c r="C78" s="1030"/>
      <c r="D78" s="1030"/>
      <c r="H78" s="1419" t="s">
        <v>3439</v>
      </c>
      <c r="I78" s="1480">
        <f>X28</f>
        <v>96581.405485689364</v>
      </c>
      <c r="J78" s="1480">
        <f>X33</f>
        <v>74359.490557214493</v>
      </c>
      <c r="K78" s="1480">
        <f>X34</f>
        <v>314.15287309000149</v>
      </c>
      <c r="L78" s="1480">
        <f>X35</f>
        <v>1025.6775227126132</v>
      </c>
      <c r="M78" s="1480">
        <f>X36</f>
        <v>0.36309967226766487</v>
      </c>
      <c r="N78" s="1756">
        <f>X37</f>
        <v>20881.721432999999</v>
      </c>
      <c r="O78" s="1030"/>
      <c r="P78" s="1030"/>
      <c r="Q78" s="1030"/>
      <c r="R78" s="1030"/>
      <c r="S78" s="2051" t="s">
        <v>3439</v>
      </c>
      <c r="T78" s="1757">
        <f t="shared" si="27"/>
        <v>2.9777315838717127</v>
      </c>
      <c r="U78" s="1757">
        <f t="shared" si="28"/>
        <v>2.9002351249675349</v>
      </c>
      <c r="V78" s="1757">
        <f t="shared" si="29"/>
        <v>0.25627340057004655</v>
      </c>
      <c r="W78" s="1757">
        <f t="shared" si="30"/>
        <v>0.48545026594516782</v>
      </c>
      <c r="X78" s="1757">
        <f t="shared" si="31"/>
        <v>1.220086607042922E-3</v>
      </c>
      <c r="Y78" s="1757">
        <f t="shared" si="32"/>
        <v>6.6099327094379765</v>
      </c>
      <c r="AI78" s="3264" t="s">
        <v>96</v>
      </c>
      <c r="AJ78" s="2974" t="s">
        <v>1036</v>
      </c>
      <c r="AK78" s="2326">
        <v>92929.727191443322</v>
      </c>
      <c r="AL78" s="2327">
        <v>83735.01933293241</v>
      </c>
      <c r="AM78" s="2327">
        <v>66999.949167049141</v>
      </c>
      <c r="AN78" s="2327">
        <v>2070.6569354090002</v>
      </c>
      <c r="AO78" s="2327">
        <v>4.3507704880173073</v>
      </c>
      <c r="AP78" s="2327">
        <v>27801.635345859788</v>
      </c>
      <c r="AQ78" s="2327">
        <v>37123.306115292333</v>
      </c>
      <c r="AR78" s="2327">
        <v>16735.070165883157</v>
      </c>
      <c r="AS78" s="2327">
        <v>5912.4593488789751</v>
      </c>
      <c r="AT78" s="2327">
        <v>3207.1408136414934</v>
      </c>
      <c r="AU78" s="2327">
        <v>431.46042015589171</v>
      </c>
      <c r="AV78" s="2327">
        <v>1132.0668073869517</v>
      </c>
      <c r="AW78" s="2327">
        <v>749.09405208719409</v>
      </c>
      <c r="AX78" s="2327">
        <v>270.53354112861001</v>
      </c>
      <c r="AY78" s="2327">
        <v>122.16371447883702</v>
      </c>
      <c r="AZ78" s="2327">
        <v>1848.3686085821766</v>
      </c>
      <c r="BA78" s="2328">
        <v>6.9680647058823542E-2</v>
      </c>
      <c r="BB78" s="2327">
        <v>901.97939580544289</v>
      </c>
      <c r="BC78" s="2327">
        <v>1.5771883992096605</v>
      </c>
      <c r="BD78" s="2327">
        <v>8070.6159435703048</v>
      </c>
      <c r="BE78" s="2329">
        <v>10096.687254316454</v>
      </c>
    </row>
    <row r="79" spans="1:57" ht="21" customHeight="1" thickBot="1">
      <c r="A79" s="1030"/>
      <c r="B79" s="1030"/>
      <c r="C79" s="1030"/>
      <c r="D79" s="1030"/>
      <c r="H79" s="1419" t="s">
        <v>3440</v>
      </c>
      <c r="I79" s="1480">
        <f>Y28</f>
        <v>3789.9563957189107</v>
      </c>
      <c r="J79" s="1480">
        <f>Y33</f>
        <v>2621.8407456534219</v>
      </c>
      <c r="K79" s="1480">
        <f>Y34</f>
        <v>11.687068307696283</v>
      </c>
      <c r="L79" s="1480">
        <f>Y35</f>
        <v>251.74245775779252</v>
      </c>
      <c r="M79" s="1480">
        <f>Y36</f>
        <v>0</v>
      </c>
      <c r="N79" s="1756">
        <f>Y37</f>
        <v>904.68612400000006</v>
      </c>
      <c r="O79" s="1030"/>
      <c r="P79" s="1030"/>
      <c r="Q79" s="1030"/>
      <c r="R79" s="1030"/>
      <c r="S79" s="2051" t="s">
        <v>3440</v>
      </c>
      <c r="T79" s="1757">
        <f t="shared" si="27"/>
        <v>0.11684933351587007</v>
      </c>
      <c r="U79" s="1757">
        <f t="shared" si="28"/>
        <v>0.10225936952545968</v>
      </c>
      <c r="V79" s="1757">
        <f t="shared" si="29"/>
        <v>9.5338448076191396E-3</v>
      </c>
      <c r="W79" s="1757">
        <f t="shared" si="30"/>
        <v>0.11914899211694278</v>
      </c>
      <c r="X79" s="1757">
        <f t="shared" si="31"/>
        <v>0</v>
      </c>
      <c r="Y79" s="1757">
        <f t="shared" si="32"/>
        <v>0.28637075836822662</v>
      </c>
      <c r="AA79" s="2039" t="s">
        <v>4081</v>
      </c>
      <c r="AB79" s="2040"/>
      <c r="AC79" s="2040"/>
      <c r="AD79" s="2040"/>
      <c r="AE79" s="2040"/>
      <c r="AF79" s="2040"/>
      <c r="AI79" s="3264"/>
      <c r="AJ79" s="2974" t="s">
        <v>1037</v>
      </c>
      <c r="AK79" s="2326">
        <v>40532.968864753639</v>
      </c>
      <c r="AL79" s="2327">
        <v>35198.239564782758</v>
      </c>
      <c r="AM79" s="2327">
        <v>32260.548678987114</v>
      </c>
      <c r="AN79" s="2327">
        <v>946.81427786733468</v>
      </c>
      <c r="AO79" s="2327">
        <v>830.41478990216785</v>
      </c>
      <c r="AP79" s="2327">
        <v>13032.927814446804</v>
      </c>
      <c r="AQ79" s="2327">
        <v>17450.391796770797</v>
      </c>
      <c r="AR79" s="2327">
        <v>2937.6908857956578</v>
      </c>
      <c r="AS79" s="2327">
        <v>1711.7350792675238</v>
      </c>
      <c r="AT79" s="2327">
        <v>458.5108711649882</v>
      </c>
      <c r="AU79" s="2327">
        <v>64.285685367454974</v>
      </c>
      <c r="AV79" s="2327">
        <v>697.66166658539737</v>
      </c>
      <c r="AW79" s="2327">
        <v>420.73547228076279</v>
      </c>
      <c r="AX79" s="2327">
        <v>70.098526726065373</v>
      </c>
      <c r="AY79" s="2328">
        <v>0.44285714285561845</v>
      </c>
      <c r="AZ79" s="2327">
        <v>80.885867829941489</v>
      </c>
      <c r="BA79" s="2327">
        <v>0</v>
      </c>
      <c r="BB79" s="2327">
        <v>147.73798502702704</v>
      </c>
      <c r="BC79" s="2327">
        <v>0</v>
      </c>
      <c r="BD79" s="2327">
        <v>997.33195367116502</v>
      </c>
      <c r="BE79" s="2329">
        <v>5482.4672849978915</v>
      </c>
    </row>
    <row r="80" spans="1:57" ht="21" customHeight="1">
      <c r="H80" s="1419" t="s">
        <v>3441</v>
      </c>
      <c r="I80" s="1480">
        <f>Z28</f>
        <v>26037.467826464854</v>
      </c>
      <c r="J80" s="1480">
        <f>Z33</f>
        <v>25378.32637614309</v>
      </c>
      <c r="K80" s="1480">
        <f>Z34</f>
        <v>51.818714321758833</v>
      </c>
      <c r="L80" s="1480">
        <f>Z35</f>
        <v>0</v>
      </c>
      <c r="M80" s="1480">
        <f>Z36</f>
        <v>0</v>
      </c>
      <c r="N80" s="1756">
        <f>Z37</f>
        <v>607.32273600000008</v>
      </c>
      <c r="O80" s="1030"/>
      <c r="P80" s="1030"/>
      <c r="Q80" s="1030"/>
      <c r="R80" s="1030"/>
      <c r="S80" s="2051" t="s">
        <v>3441</v>
      </c>
      <c r="T80" s="1757">
        <f t="shared" si="27"/>
        <v>0.80276933143612306</v>
      </c>
      <c r="U80" s="1757">
        <f t="shared" si="28"/>
        <v>0.98982810421956469</v>
      </c>
      <c r="V80" s="1757">
        <f t="shared" si="29"/>
        <v>4.2271643107336464E-2</v>
      </c>
      <c r="W80" s="1757">
        <f t="shared" si="30"/>
        <v>0</v>
      </c>
      <c r="X80" s="1757">
        <f t="shared" si="31"/>
        <v>0</v>
      </c>
      <c r="Y80" s="1757">
        <f t="shared" si="32"/>
        <v>0.19224288719452748</v>
      </c>
      <c r="AA80" s="1962" t="s">
        <v>745</v>
      </c>
      <c r="AB80" s="3318" t="s">
        <v>3746</v>
      </c>
      <c r="AC80" s="3319"/>
      <c r="AD80" s="3314" t="s">
        <v>3766</v>
      </c>
      <c r="AE80" s="3315"/>
      <c r="AF80" s="1764" t="s">
        <v>3764</v>
      </c>
      <c r="AG80" s="1182"/>
      <c r="AI80" s="3264"/>
      <c r="AJ80" s="2974" t="s">
        <v>1038</v>
      </c>
      <c r="AK80" s="2326">
        <v>102661.86276867781</v>
      </c>
      <c r="AL80" s="2327">
        <v>82180.245769683796</v>
      </c>
      <c r="AM80" s="2327">
        <v>71318.28582338251</v>
      </c>
      <c r="AN80" s="2327">
        <v>3782.9043074973301</v>
      </c>
      <c r="AO80" s="2327">
        <v>4432.0029081969951</v>
      </c>
      <c r="AP80" s="2327">
        <v>26262.921509497439</v>
      </c>
      <c r="AQ80" s="2327">
        <v>36840.457098190745</v>
      </c>
      <c r="AR80" s="2327">
        <v>10861.959946301313</v>
      </c>
      <c r="AS80" s="2327">
        <v>6420.0315385805452</v>
      </c>
      <c r="AT80" s="2327">
        <v>2346.5213749461827</v>
      </c>
      <c r="AU80" s="2327">
        <v>731.24833852349252</v>
      </c>
      <c r="AV80" s="2327">
        <v>1496.605142797875</v>
      </c>
      <c r="AW80" s="2327">
        <v>1336.6883826270687</v>
      </c>
      <c r="AX80" s="2327">
        <v>426.69323753799756</v>
      </c>
      <c r="AY80" s="2327">
        <v>82.275062147927869</v>
      </c>
      <c r="AZ80" s="2327">
        <v>296.45384829749236</v>
      </c>
      <c r="BA80" s="2327">
        <v>21.859697757792553</v>
      </c>
      <c r="BB80" s="2327">
        <v>0</v>
      </c>
      <c r="BC80" s="2327">
        <v>15.709957625171658</v>
      </c>
      <c r="BD80" s="2327">
        <v>4107.9049040403061</v>
      </c>
      <c r="BE80" s="2329">
        <v>20481.616998993977</v>
      </c>
    </row>
    <row r="81" spans="8:57" ht="21" customHeight="1" thickBot="1">
      <c r="H81" s="1419" t="s">
        <v>3442</v>
      </c>
      <c r="I81" s="1480">
        <f>AA28</f>
        <v>507.31795664782692</v>
      </c>
      <c r="J81" s="1480">
        <f>AA33</f>
        <v>225.91447835805971</v>
      </c>
      <c r="K81" s="1480">
        <f>AA34</f>
        <v>52.621302147737573</v>
      </c>
      <c r="L81" s="1480">
        <f>AA35</f>
        <v>53.205857142029764</v>
      </c>
      <c r="M81" s="1480">
        <f>AA36</f>
        <v>0</v>
      </c>
      <c r="N81" s="1756">
        <f>AA37</f>
        <v>175.57631899999993</v>
      </c>
      <c r="S81" s="2051" t="s">
        <v>3442</v>
      </c>
      <c r="T81" s="1757">
        <f t="shared" si="27"/>
        <v>1.5641278929196482E-2</v>
      </c>
      <c r="U81" s="1757">
        <f t="shared" si="28"/>
        <v>8.811317835329003E-3</v>
      </c>
      <c r="V81" s="1757">
        <f t="shared" si="29"/>
        <v>4.2926362287195013E-2</v>
      </c>
      <c r="W81" s="1757">
        <f t="shared" si="30"/>
        <v>2.5182181462970386E-2</v>
      </c>
      <c r="X81" s="1757">
        <f t="shared" si="31"/>
        <v>0</v>
      </c>
      <c r="Y81" s="1757">
        <f t="shared" si="32"/>
        <v>5.5577202180600326E-2</v>
      </c>
      <c r="AA81" s="466"/>
      <c r="AB81" s="3054"/>
      <c r="AC81" s="3320"/>
      <c r="AD81" s="3316"/>
      <c r="AE81" s="3317"/>
      <c r="AF81" s="1764" t="s">
        <v>3765</v>
      </c>
      <c r="AG81" s="1182"/>
      <c r="AI81" s="3264"/>
      <c r="AJ81" s="2974" t="s">
        <v>1039</v>
      </c>
      <c r="AK81" s="2326">
        <v>221255.974981159</v>
      </c>
      <c r="AL81" s="2327">
        <v>194911.45313463337</v>
      </c>
      <c r="AM81" s="2327">
        <v>167152.35252428206</v>
      </c>
      <c r="AN81" s="2327">
        <v>9149.5237450608693</v>
      </c>
      <c r="AO81" s="2327">
        <v>2139.3756714444635</v>
      </c>
      <c r="AP81" s="2327">
        <v>76022.461831741792</v>
      </c>
      <c r="AQ81" s="2327">
        <v>79840.991276035027</v>
      </c>
      <c r="AR81" s="2327">
        <v>27759.100610351095</v>
      </c>
      <c r="AS81" s="2327">
        <v>10994.283254767624</v>
      </c>
      <c r="AT81" s="2327">
        <v>2973.977333345214</v>
      </c>
      <c r="AU81" s="2327">
        <v>1047.3738902913192</v>
      </c>
      <c r="AV81" s="2327">
        <v>3002.1586060173877</v>
      </c>
      <c r="AW81" s="2327">
        <v>2690.7090990496786</v>
      </c>
      <c r="AX81" s="2327">
        <v>854.17750635627181</v>
      </c>
      <c r="AY81" s="2327">
        <v>425.88681970775718</v>
      </c>
      <c r="AZ81" s="2327">
        <v>4796.2690344208431</v>
      </c>
      <c r="BA81" s="2327">
        <v>4.3621559999999997</v>
      </c>
      <c r="BB81" s="2327">
        <v>1009.9865345835001</v>
      </c>
      <c r="BC81" s="2327">
        <v>7.2522574939783748</v>
      </c>
      <c r="BD81" s="2327">
        <v>10946.947373085144</v>
      </c>
      <c r="BE81" s="2329">
        <v>27354.508381109346</v>
      </c>
    </row>
    <row r="82" spans="8:57" ht="21" customHeight="1" thickBot="1">
      <c r="H82" s="1427" t="s">
        <v>3443</v>
      </c>
      <c r="I82" s="1490">
        <f>AB28</f>
        <v>161289.10653717138</v>
      </c>
      <c r="J82" s="1490">
        <f>AB33</f>
        <v>127569.23306641086</v>
      </c>
      <c r="K82" s="1490">
        <f>AB34</f>
        <v>3786.1947872130927</v>
      </c>
      <c r="L82" s="1490">
        <f>AB35</f>
        <v>14062.079607923284</v>
      </c>
      <c r="M82" s="1490">
        <f>AB36</f>
        <v>1234.7322356240038</v>
      </c>
      <c r="N82" s="1490">
        <f>AB37</f>
        <v>14636.866839999999</v>
      </c>
      <c r="S82" s="2052" t="s">
        <v>3443</v>
      </c>
      <c r="T82" s="1765">
        <f t="shared" si="27"/>
        <v>4.9727549962124753</v>
      </c>
      <c r="U82" s="1765">
        <f t="shared" si="28"/>
        <v>4.9755689264667575</v>
      </c>
      <c r="V82" s="1765">
        <f t="shared" si="29"/>
        <v>3.0886268961853545</v>
      </c>
      <c r="W82" s="1765">
        <f t="shared" si="30"/>
        <v>6.6555424431594901</v>
      </c>
      <c r="X82" s="1765">
        <f t="shared" si="31"/>
        <v>4.1489441578412825</v>
      </c>
      <c r="Y82" s="1765">
        <f t="shared" si="32"/>
        <v>4.6331766851610823</v>
      </c>
      <c r="AA82" s="466"/>
      <c r="AB82" s="115" t="s">
        <v>825</v>
      </c>
      <c r="AC82" s="110" t="s">
        <v>766</v>
      </c>
      <c r="AD82" s="2033" t="s">
        <v>825</v>
      </c>
      <c r="AE82" s="2035" t="s">
        <v>766</v>
      </c>
      <c r="AF82" s="1764" t="s">
        <v>764</v>
      </c>
      <c r="AG82" s="1182"/>
      <c r="AI82" s="3264"/>
      <c r="AJ82" s="2974" t="s">
        <v>1040</v>
      </c>
      <c r="AK82" s="2326">
        <v>288075.35143516219</v>
      </c>
      <c r="AL82" s="2327">
        <v>271326.41695629654</v>
      </c>
      <c r="AM82" s="2327">
        <v>242462.20105049631</v>
      </c>
      <c r="AN82" s="2327">
        <v>12617.854217440767</v>
      </c>
      <c r="AO82" s="2327">
        <v>1332.3277701271754</v>
      </c>
      <c r="AP82" s="2327">
        <v>144750.553528027</v>
      </c>
      <c r="AQ82" s="2327">
        <v>83761.465534901421</v>
      </c>
      <c r="AR82" s="2327">
        <v>28864.215905800069</v>
      </c>
      <c r="AS82" s="2327">
        <v>15876.857578925679</v>
      </c>
      <c r="AT82" s="2327">
        <v>7180.9355339903759</v>
      </c>
      <c r="AU82" s="2327">
        <v>1931.491445850691</v>
      </c>
      <c r="AV82" s="2327">
        <v>2740.0213385962284</v>
      </c>
      <c r="AW82" s="2327">
        <v>2902.812108350729</v>
      </c>
      <c r="AX82" s="2327">
        <v>843.56654606705388</v>
      </c>
      <c r="AY82" s="2327">
        <v>278.03060607060809</v>
      </c>
      <c r="AZ82" s="2327">
        <v>2797.2490524676987</v>
      </c>
      <c r="BA82" s="2327">
        <v>65.598622999999989</v>
      </c>
      <c r="BB82" s="2327">
        <v>1591.9693035072853</v>
      </c>
      <c r="BC82" s="2327">
        <v>27.177763298358002</v>
      </c>
      <c r="BD82" s="2327">
        <v>8505.3635846010529</v>
      </c>
      <c r="BE82" s="2329">
        <v>18340.903782373054</v>
      </c>
    </row>
    <row r="83" spans="8:57" ht="21" customHeight="1" thickTop="1">
      <c r="AA83" s="466"/>
      <c r="AB83" s="115" t="s">
        <v>826</v>
      </c>
      <c r="AC83" s="1398" t="s">
        <v>764</v>
      </c>
      <c r="AD83" s="2033" t="s">
        <v>826</v>
      </c>
      <c r="AE83" s="2036" t="s">
        <v>764</v>
      </c>
      <c r="AF83" s="116"/>
      <c r="AG83" s="1182"/>
      <c r="AI83" s="3264"/>
      <c r="AJ83" s="2974" t="s">
        <v>1041</v>
      </c>
      <c r="AK83" s="2326">
        <v>690151.01273605356</v>
      </c>
      <c r="AL83" s="2327">
        <v>648186.26305963844</v>
      </c>
      <c r="AM83" s="2327">
        <v>574960.22820339887</v>
      </c>
      <c r="AN83" s="2327">
        <v>34667.969113733394</v>
      </c>
      <c r="AO83" s="2327">
        <v>8824.2758711011193</v>
      </c>
      <c r="AP83" s="2327">
        <v>303160.59964989487</v>
      </c>
      <c r="AQ83" s="2327">
        <v>228307.38356866883</v>
      </c>
      <c r="AR83" s="2327">
        <v>73226.034856239799</v>
      </c>
      <c r="AS83" s="2327">
        <v>29412.97877007494</v>
      </c>
      <c r="AT83" s="2327">
        <v>12234.860677549634</v>
      </c>
      <c r="AU83" s="2327">
        <v>3632.3529809561751</v>
      </c>
      <c r="AV83" s="2327">
        <v>3852.5112483343241</v>
      </c>
      <c r="AW83" s="2327">
        <v>7257.6510085061218</v>
      </c>
      <c r="AX83" s="2327">
        <v>1608.2998290301987</v>
      </c>
      <c r="AY83" s="2327">
        <v>827.30302569850244</v>
      </c>
      <c r="AZ83" s="2327">
        <v>16100.073137007575</v>
      </c>
      <c r="BA83" s="2327">
        <v>80.913671282097653</v>
      </c>
      <c r="BB83" s="2327">
        <v>2075.6455417191682</v>
      </c>
      <c r="BC83" s="2327">
        <v>146.81022225520422</v>
      </c>
      <c r="BD83" s="2327">
        <v>25409.613513900837</v>
      </c>
      <c r="BE83" s="2329">
        <v>44040.39521813397</v>
      </c>
    </row>
    <row r="84" spans="8:57" ht="21" customHeight="1" thickBot="1">
      <c r="AA84" s="1766"/>
      <c r="AB84" s="130" t="s">
        <v>3138</v>
      </c>
      <c r="AC84" s="119"/>
      <c r="AD84" s="2034" t="s">
        <v>3767</v>
      </c>
      <c r="AE84" s="2037"/>
      <c r="AF84" s="1767"/>
      <c r="AG84" s="1182"/>
      <c r="AI84" s="3264"/>
      <c r="AJ84" s="2974" t="s">
        <v>1042</v>
      </c>
      <c r="AK84" s="2326">
        <v>357814.73132620659</v>
      </c>
      <c r="AL84" s="2327">
        <v>330180.58148321282</v>
      </c>
      <c r="AM84" s="2327">
        <v>293963.21550417441</v>
      </c>
      <c r="AN84" s="2327">
        <v>16844.55144391246</v>
      </c>
      <c r="AO84" s="2327">
        <v>7318.4511257180366</v>
      </c>
      <c r="AP84" s="2327">
        <v>181069.13941741973</v>
      </c>
      <c r="AQ84" s="2327">
        <v>88731.0735171243</v>
      </c>
      <c r="AR84" s="2327">
        <v>36217.365979038266</v>
      </c>
      <c r="AS84" s="2327">
        <v>16692.325767610881</v>
      </c>
      <c r="AT84" s="2327">
        <v>6988.7364175932044</v>
      </c>
      <c r="AU84" s="2327">
        <v>3318.3423252061839</v>
      </c>
      <c r="AV84" s="2327">
        <v>894.72086412446038</v>
      </c>
      <c r="AW84" s="2327">
        <v>2032.7186452951962</v>
      </c>
      <c r="AX84" s="2327">
        <v>1812.1409776695671</v>
      </c>
      <c r="AY84" s="2327">
        <v>1645.6665377222716</v>
      </c>
      <c r="AZ84" s="2327">
        <v>4670.2141334112048</v>
      </c>
      <c r="BA84" s="2327">
        <v>290.26929779155205</v>
      </c>
      <c r="BB84" s="2327">
        <v>3493.6551247902221</v>
      </c>
      <c r="BC84" s="2327">
        <v>38.773722246155081</v>
      </c>
      <c r="BD84" s="2327">
        <v>11032.127933188236</v>
      </c>
      <c r="BE84" s="2329">
        <v>31127.804967783883</v>
      </c>
    </row>
    <row r="85" spans="8:57" ht="21" customHeight="1">
      <c r="AA85" s="458" t="s">
        <v>725</v>
      </c>
      <c r="AB85" s="535">
        <f>E28</f>
        <v>3442359.6284599439</v>
      </c>
      <c r="AC85" s="1468">
        <v>100</v>
      </c>
      <c r="AD85" s="1996">
        <v>3356251</v>
      </c>
      <c r="AE85" s="2003">
        <v>100</v>
      </c>
      <c r="AF85" s="2003">
        <f t="shared" ref="AF85:AF90" si="38">(AB85-AD85)/AD85*100</f>
        <v>2.5656194503910443</v>
      </c>
      <c r="AG85" s="1182">
        <f>(AB85-AD85)/100</f>
        <v>861.0862845994393</v>
      </c>
      <c r="AH85" s="1840" t="s">
        <v>4082</v>
      </c>
      <c r="AI85" s="3264"/>
      <c r="AJ85" s="2974" t="s">
        <v>1043</v>
      </c>
      <c r="AK85" s="2326">
        <v>413833.47038099275</v>
      </c>
      <c r="AL85" s="2327">
        <v>398394.30520643358</v>
      </c>
      <c r="AM85" s="2327">
        <v>341090.44952992577</v>
      </c>
      <c r="AN85" s="2327">
        <v>40552.146008661359</v>
      </c>
      <c r="AO85" s="2327">
        <v>1574.2666561858116</v>
      </c>
      <c r="AP85" s="2327">
        <v>178163.45914203709</v>
      </c>
      <c r="AQ85" s="2327">
        <v>120800.57772304154</v>
      </c>
      <c r="AR85" s="2327">
        <v>57303.855676507781</v>
      </c>
      <c r="AS85" s="2327">
        <v>22383.236097164383</v>
      </c>
      <c r="AT85" s="2327">
        <v>9836.764886271696</v>
      </c>
      <c r="AU85" s="2327">
        <v>3181.5270174220141</v>
      </c>
      <c r="AV85" s="2327">
        <v>1030.318107081551</v>
      </c>
      <c r="AW85" s="2327">
        <v>3292.8168972087783</v>
      </c>
      <c r="AX85" s="2327">
        <v>4275.0228886704426</v>
      </c>
      <c r="AY85" s="2327">
        <v>766.78630050989773</v>
      </c>
      <c r="AZ85" s="2327">
        <v>4825.5019242172411</v>
      </c>
      <c r="BA85" s="2327">
        <v>318.25519547117921</v>
      </c>
      <c r="BB85" s="2327">
        <v>570.70757885616479</v>
      </c>
      <c r="BC85" s="2327">
        <v>66.971935047442045</v>
      </c>
      <c r="BD85" s="2327">
        <v>29139.182945751385</v>
      </c>
      <c r="BE85" s="2329">
        <v>16009.872753415224</v>
      </c>
    </row>
    <row r="86" spans="8:57" ht="21" customHeight="1">
      <c r="AA86" s="466" t="s">
        <v>52</v>
      </c>
      <c r="AB86" s="538">
        <f>E33</f>
        <v>2647802.8977233721</v>
      </c>
      <c r="AC86" s="1537">
        <f>AB86/$AB$85*100</f>
        <v>76.918253276981289</v>
      </c>
      <c r="AD86" s="1999">
        <v>2618133</v>
      </c>
      <c r="AE86" s="2041">
        <v>78</v>
      </c>
      <c r="AF86" s="2041">
        <f t="shared" si="38"/>
        <v>1.1332463905910088</v>
      </c>
      <c r="AG86" s="1182"/>
      <c r="AI86" s="3264"/>
      <c r="AJ86" s="2974" t="s">
        <v>1044</v>
      </c>
      <c r="AK86" s="2326">
        <v>739204.86726696882</v>
      </c>
      <c r="AL86" s="2327">
        <v>708847.28655781306</v>
      </c>
      <c r="AM86" s="2327">
        <v>596733.04323105572</v>
      </c>
      <c r="AN86" s="2327">
        <v>11813.470000411628</v>
      </c>
      <c r="AO86" s="2327">
        <v>14685.809067999999</v>
      </c>
      <c r="AP86" s="2327">
        <v>354595.51356139139</v>
      </c>
      <c r="AQ86" s="2327">
        <v>215638.25060125257</v>
      </c>
      <c r="AR86" s="2327">
        <v>112114.24332675742</v>
      </c>
      <c r="AS86" s="2327">
        <v>25819.1111461125</v>
      </c>
      <c r="AT86" s="2327">
        <v>14473.971866165019</v>
      </c>
      <c r="AU86" s="2327">
        <v>4562.2561120554719</v>
      </c>
      <c r="AV86" s="2327">
        <v>548.42545771447669</v>
      </c>
      <c r="AW86" s="2327">
        <v>3980.0247552346709</v>
      </c>
      <c r="AX86" s="2327">
        <v>1279.1766025454535</v>
      </c>
      <c r="AY86" s="2327">
        <v>975.2563523974062</v>
      </c>
      <c r="AZ86" s="2327">
        <v>36157.780333889801</v>
      </c>
      <c r="BA86" s="2327">
        <v>571.85646553846141</v>
      </c>
      <c r="BB86" s="2327">
        <v>9843.3210618371922</v>
      </c>
      <c r="BC86" s="2327">
        <v>105.9908872234916</v>
      </c>
      <c r="BD86" s="2327">
        <v>39616.183432155973</v>
      </c>
      <c r="BE86" s="2329">
        <v>40200.901770992896</v>
      </c>
    </row>
    <row r="87" spans="8:57" ht="21" customHeight="1">
      <c r="AA87" s="466" t="s">
        <v>53</v>
      </c>
      <c r="AB87" s="538">
        <f>E34</f>
        <v>133743.75717387456</v>
      </c>
      <c r="AC87" s="1537">
        <f>AB87/$AB$85*100</f>
        <v>3.885234885633067</v>
      </c>
      <c r="AD87" s="1999">
        <v>108555</v>
      </c>
      <c r="AE87" s="2041">
        <v>3.2</v>
      </c>
      <c r="AF87" s="2041">
        <f t="shared" si="38"/>
        <v>23.203682164685699</v>
      </c>
      <c r="AI87" s="3264"/>
      <c r="AJ87" s="2974" t="s">
        <v>1045</v>
      </c>
      <c r="AK87" s="2326">
        <v>495899.66150853067</v>
      </c>
      <c r="AL87" s="2327">
        <v>490495.91237194638</v>
      </c>
      <c r="AM87" s="2327">
        <v>405959.8333439405</v>
      </c>
      <c r="AN87" s="2327">
        <v>8104.4764650560965</v>
      </c>
      <c r="AO87" s="2327">
        <v>2838.3605439999997</v>
      </c>
      <c r="AP87" s="2327">
        <v>209468.67102431928</v>
      </c>
      <c r="AQ87" s="2327">
        <v>185548.32531056518</v>
      </c>
      <c r="AR87" s="2327">
        <v>84536.079028005872</v>
      </c>
      <c r="AS87" s="2327">
        <v>27127.343597605137</v>
      </c>
      <c r="AT87" s="2327">
        <v>12896.97269509442</v>
      </c>
      <c r="AU87" s="2327">
        <v>3314.9036791445283</v>
      </c>
      <c r="AV87" s="2327">
        <v>3404.4342570948288</v>
      </c>
      <c r="AW87" s="2327">
        <v>3670.06124185515</v>
      </c>
      <c r="AX87" s="2327">
        <v>1035.7718069546727</v>
      </c>
      <c r="AY87" s="2327">
        <v>2805.1999174615385</v>
      </c>
      <c r="AZ87" s="2327">
        <v>25008.609545565407</v>
      </c>
      <c r="BA87" s="2327">
        <v>2436.7716082307688</v>
      </c>
      <c r="BB87" s="2327">
        <v>6402.4653003388457</v>
      </c>
      <c r="BC87" s="2327">
        <v>97.054023058816341</v>
      </c>
      <c r="BD87" s="2327">
        <v>23463.834953206897</v>
      </c>
      <c r="BE87" s="2329">
        <v>11806.214436923075</v>
      </c>
    </row>
    <row r="88" spans="8:57" ht="21" customHeight="1">
      <c r="AA88" s="466" t="s">
        <v>54</v>
      </c>
      <c r="AB88" s="538">
        <f>E35</f>
        <v>272865.53067578177</v>
      </c>
      <c r="AC88" s="1537">
        <f>AB88/$AB$85*100</f>
        <v>7.9267002906915156</v>
      </c>
      <c r="AD88" s="1999">
        <v>271659</v>
      </c>
      <c r="AE88" s="2041">
        <v>8.1</v>
      </c>
      <c r="AF88" s="2041">
        <f t="shared" si="38"/>
        <v>0.44413425499680642</v>
      </c>
      <c r="AI88" s="3264" t="s">
        <v>307</v>
      </c>
      <c r="AJ88" s="2974" t="s">
        <v>1036</v>
      </c>
      <c r="AK88" s="2326">
        <v>14661.17149189452</v>
      </c>
      <c r="AL88" s="2327">
        <v>12531.169758188069</v>
      </c>
      <c r="AM88" s="2327">
        <v>10665.926034984213</v>
      </c>
      <c r="AN88" s="2327">
        <v>785.47470859584632</v>
      </c>
      <c r="AO88" s="2327">
        <v>1.0378499999977697</v>
      </c>
      <c r="AP88" s="2327">
        <v>662.50636324794198</v>
      </c>
      <c r="AQ88" s="2327">
        <v>9216.9071131404326</v>
      </c>
      <c r="AR88" s="2327">
        <v>1865.2437232038483</v>
      </c>
      <c r="AS88" s="2327">
        <v>1631.1173498786441</v>
      </c>
      <c r="AT88" s="2327">
        <v>11.86511649032369</v>
      </c>
      <c r="AU88" s="2327">
        <v>2.9193955948422641</v>
      </c>
      <c r="AV88" s="2327">
        <v>876.4430233997092</v>
      </c>
      <c r="AW88" s="2327">
        <v>608.14329305492629</v>
      </c>
      <c r="AX88" s="2327">
        <v>128.12640343274663</v>
      </c>
      <c r="AY88" s="2327">
        <v>3.6201179060954902</v>
      </c>
      <c r="AZ88" s="2327">
        <v>37.721433005600929</v>
      </c>
      <c r="BA88" s="2327">
        <v>0</v>
      </c>
      <c r="BB88" s="2327">
        <v>0</v>
      </c>
      <c r="BC88" s="2327">
        <v>0</v>
      </c>
      <c r="BD88" s="2327">
        <v>196.4049403196039</v>
      </c>
      <c r="BE88" s="2329">
        <v>2130.0017337064501</v>
      </c>
    </row>
    <row r="89" spans="8:57" ht="21" customHeight="1">
      <c r="AA89" s="1962" t="s">
        <v>746</v>
      </c>
      <c r="AB89" s="542">
        <f>E36</f>
        <v>41573.557352917029</v>
      </c>
      <c r="AC89" s="1471">
        <f>AB89/$AB$85*100</f>
        <v>1.2077052324575503</v>
      </c>
      <c r="AD89" s="2042">
        <v>32361</v>
      </c>
      <c r="AE89" s="2043">
        <v>1</v>
      </c>
      <c r="AF89" s="2043">
        <f t="shared" si="38"/>
        <v>28.468086131198135</v>
      </c>
      <c r="AI89" s="3264"/>
      <c r="AJ89" s="2974" t="s">
        <v>1037</v>
      </c>
      <c r="AK89" s="2326">
        <v>16007.72093960464</v>
      </c>
      <c r="AL89" s="2327">
        <v>13649.030631918104</v>
      </c>
      <c r="AM89" s="2327">
        <v>11323.505972954119</v>
      </c>
      <c r="AN89" s="2327">
        <v>580.66515338526017</v>
      </c>
      <c r="AO89" s="2327">
        <v>2.2547392407849571</v>
      </c>
      <c r="AP89" s="2327">
        <v>1194.4006792838175</v>
      </c>
      <c r="AQ89" s="2327">
        <v>9546.1854010442548</v>
      </c>
      <c r="AR89" s="2327">
        <v>2325.524658963981</v>
      </c>
      <c r="AS89" s="2327">
        <v>1580.4131494125911</v>
      </c>
      <c r="AT89" s="2327">
        <v>91.152752330778767</v>
      </c>
      <c r="AU89" s="2327">
        <v>7.5638225100120984</v>
      </c>
      <c r="AV89" s="2327">
        <v>894.49018900563283</v>
      </c>
      <c r="AW89" s="2327">
        <v>504.06063378071951</v>
      </c>
      <c r="AX89" s="2327">
        <v>76.967108135358089</v>
      </c>
      <c r="AY89" s="2327">
        <v>6.1786436500905308</v>
      </c>
      <c r="AZ89" s="2327">
        <v>39.64377358495247</v>
      </c>
      <c r="BA89" s="2327">
        <v>0</v>
      </c>
      <c r="BB89" s="2327">
        <v>0</v>
      </c>
      <c r="BC89" s="2328">
        <v>5.7499999999844814E-2</v>
      </c>
      <c r="BD89" s="2327">
        <v>705.4102359664364</v>
      </c>
      <c r="BE89" s="2329">
        <v>2358.6903076865419</v>
      </c>
    </row>
    <row r="90" spans="8:57" ht="21" customHeight="1" thickBot="1">
      <c r="AA90" s="1961" t="s">
        <v>747</v>
      </c>
      <c r="AB90" s="1706">
        <f>E37</f>
        <v>346373.88553399988</v>
      </c>
      <c r="AC90" s="1963">
        <f>AB90/$AB$85*100</f>
        <v>10.062106314236608</v>
      </c>
      <c r="AD90" s="2044">
        <v>325543</v>
      </c>
      <c r="AE90" s="2045">
        <v>9.6999999999999993</v>
      </c>
      <c r="AF90" s="2045">
        <f t="shared" si="38"/>
        <v>6.3988123025222121</v>
      </c>
      <c r="AI90" s="3264"/>
      <c r="AJ90" s="2974" t="s">
        <v>1038</v>
      </c>
      <c r="AK90" s="2326">
        <v>29480.733325953064</v>
      </c>
      <c r="AL90" s="2327">
        <v>23891.845028325883</v>
      </c>
      <c r="AM90" s="2327">
        <v>19535.625090755941</v>
      </c>
      <c r="AN90" s="2327">
        <v>1219.9213487497477</v>
      </c>
      <c r="AO90" s="2327">
        <v>93.664281911623846</v>
      </c>
      <c r="AP90" s="2327">
        <v>2197.4814218194879</v>
      </c>
      <c r="AQ90" s="2327">
        <v>16024.558038275087</v>
      </c>
      <c r="AR90" s="2327">
        <v>4356.2199375699556</v>
      </c>
      <c r="AS90" s="2327">
        <v>2740.7411122648077</v>
      </c>
      <c r="AT90" s="2327">
        <v>256.35310108983492</v>
      </c>
      <c r="AU90" s="2327">
        <v>133.66126434590905</v>
      </c>
      <c r="AV90" s="2327">
        <v>1245.5322423821956</v>
      </c>
      <c r="AW90" s="2327">
        <v>1018.9939659353062</v>
      </c>
      <c r="AX90" s="2327">
        <v>86.200538511563167</v>
      </c>
      <c r="AY90" s="2327">
        <v>0</v>
      </c>
      <c r="AZ90" s="2327">
        <v>7.6261136651629693</v>
      </c>
      <c r="BA90" s="2327">
        <v>0</v>
      </c>
      <c r="BB90" s="2327">
        <v>0</v>
      </c>
      <c r="BC90" s="2327">
        <v>1.7079936000003271</v>
      </c>
      <c r="BD90" s="2327">
        <v>1606.1447180399832</v>
      </c>
      <c r="BE90" s="2329">
        <v>5588.8882976271716</v>
      </c>
    </row>
    <row r="91" spans="8:57" ht="21" customHeight="1" thickBot="1">
      <c r="S91" s="101" t="s">
        <v>3444</v>
      </c>
      <c r="AI91" s="3264"/>
      <c r="AJ91" s="2974" t="s">
        <v>1039</v>
      </c>
      <c r="AK91" s="2326">
        <v>79725.559461987286</v>
      </c>
      <c r="AL91" s="2327">
        <v>66013.289671319508</v>
      </c>
      <c r="AM91" s="2327">
        <v>55873.292925338945</v>
      </c>
      <c r="AN91" s="2327">
        <v>2924.2451308915633</v>
      </c>
      <c r="AO91" s="2327">
        <v>482.9622740423668</v>
      </c>
      <c r="AP91" s="2327">
        <v>15259.787145319533</v>
      </c>
      <c r="AQ91" s="2327">
        <v>37206.298375085411</v>
      </c>
      <c r="AR91" s="2327">
        <v>10139.996745980618</v>
      </c>
      <c r="AS91" s="2327">
        <v>4922.7695121987917</v>
      </c>
      <c r="AT91" s="2327">
        <v>703.29467853367998</v>
      </c>
      <c r="AU91" s="2327">
        <v>368.25948562139871</v>
      </c>
      <c r="AV91" s="2327">
        <v>1607.6064543342397</v>
      </c>
      <c r="AW91" s="2327">
        <v>1493.4614138008499</v>
      </c>
      <c r="AX91" s="2327">
        <v>669.36436271896503</v>
      </c>
      <c r="AY91" s="2327">
        <v>80.783117189658654</v>
      </c>
      <c r="AZ91" s="2327">
        <v>411.83164129098293</v>
      </c>
      <c r="BA91" s="2328">
        <v>0.75023664705882354</v>
      </c>
      <c r="BB91" s="2327">
        <v>105.25208366897027</v>
      </c>
      <c r="BC91" s="2327">
        <v>14.327033142819381</v>
      </c>
      <c r="BD91" s="2327">
        <v>4685.0662390319949</v>
      </c>
      <c r="BE91" s="2329">
        <v>13817.52187433685</v>
      </c>
    </row>
    <row r="92" spans="8:57" ht="21" customHeight="1" thickTop="1">
      <c r="S92" s="3045" t="s">
        <v>1384</v>
      </c>
      <c r="T92" s="109" t="s">
        <v>825</v>
      </c>
      <c r="U92" s="109" t="s">
        <v>1422</v>
      </c>
      <c r="V92" s="109" t="s">
        <v>734</v>
      </c>
      <c r="W92" s="3302" t="s">
        <v>3445</v>
      </c>
      <c r="X92" s="3303"/>
      <c r="Y92" s="3303"/>
      <c r="Z92" s="3303"/>
      <c r="AA92" s="3303"/>
      <c r="AB92" s="3045"/>
      <c r="AC92" s="109" t="s">
        <v>3446</v>
      </c>
      <c r="AI92" s="3264"/>
      <c r="AJ92" s="2974" t="s">
        <v>1040</v>
      </c>
      <c r="AK92" s="2326">
        <v>113463.37804868916</v>
      </c>
      <c r="AL92" s="2327">
        <v>97446.475817570201</v>
      </c>
      <c r="AM92" s="2327">
        <v>81590.953333457015</v>
      </c>
      <c r="AN92" s="2327">
        <v>4156.9854314867971</v>
      </c>
      <c r="AO92" s="2327">
        <v>357.90340049609131</v>
      </c>
      <c r="AP92" s="2327">
        <v>30607.353373283346</v>
      </c>
      <c r="AQ92" s="2327">
        <v>46468.7111281908</v>
      </c>
      <c r="AR92" s="2327">
        <v>15855.52248411322</v>
      </c>
      <c r="AS92" s="2327">
        <v>8033.6300131928037</v>
      </c>
      <c r="AT92" s="2327">
        <v>1852.8809960576079</v>
      </c>
      <c r="AU92" s="2327">
        <v>852.32052644891905</v>
      </c>
      <c r="AV92" s="2327">
        <v>2256.8300192546485</v>
      </c>
      <c r="AW92" s="2327">
        <v>2468.7721660722791</v>
      </c>
      <c r="AX92" s="2327">
        <v>458.54822703161216</v>
      </c>
      <c r="AY92" s="2327">
        <v>144.27807832773175</v>
      </c>
      <c r="AZ92" s="2327">
        <v>707.11720037821158</v>
      </c>
      <c r="BA92" s="2328">
        <v>0.67541600000000002</v>
      </c>
      <c r="BB92" s="2327">
        <v>717.61412098820119</v>
      </c>
      <c r="BC92" s="2328">
        <v>0.73677689921083134</v>
      </c>
      <c r="BD92" s="2327">
        <v>6395.7489566548038</v>
      </c>
      <c r="BE92" s="2329">
        <v>16734.516352107097</v>
      </c>
    </row>
    <row r="93" spans="8:57" ht="21" customHeight="1">
      <c r="S93" s="3046"/>
      <c r="T93" s="110" t="s">
        <v>826</v>
      </c>
      <c r="U93" s="110" t="s">
        <v>977</v>
      </c>
      <c r="V93" s="1398">
        <v>-1</v>
      </c>
      <c r="W93" s="3052"/>
      <c r="X93" s="3304"/>
      <c r="Y93" s="3304"/>
      <c r="Z93" s="3304"/>
      <c r="AA93" s="3304"/>
      <c r="AB93" s="3046"/>
      <c r="AC93" s="110" t="s">
        <v>3447</v>
      </c>
      <c r="AI93" s="3264"/>
      <c r="AJ93" s="2974" t="s">
        <v>1041</v>
      </c>
      <c r="AK93" s="2326">
        <v>290569.49984440324</v>
      </c>
      <c r="AL93" s="2327">
        <v>256763.14632111392</v>
      </c>
      <c r="AM93" s="2327">
        <v>222828.88565209496</v>
      </c>
      <c r="AN93" s="2327">
        <v>17218.191926416846</v>
      </c>
      <c r="AO93" s="2327">
        <v>4228.1749391254589</v>
      </c>
      <c r="AP93" s="2327">
        <v>92182.524359134419</v>
      </c>
      <c r="AQ93" s="2327">
        <v>109199.99442741845</v>
      </c>
      <c r="AR93" s="2327">
        <v>33934.260669018608</v>
      </c>
      <c r="AS93" s="2327">
        <v>19565.896687748187</v>
      </c>
      <c r="AT93" s="2327">
        <v>8222.233033555478</v>
      </c>
      <c r="AU93" s="2327">
        <v>2226.60925385462</v>
      </c>
      <c r="AV93" s="2327">
        <v>3576.1526724874352</v>
      </c>
      <c r="AW93" s="2327">
        <v>4003.1543291329431</v>
      </c>
      <c r="AX93" s="2327">
        <v>1230.2509895385301</v>
      </c>
      <c r="AY93" s="2327">
        <v>307.49640917921369</v>
      </c>
      <c r="AZ93" s="2327">
        <v>1475.3200750124795</v>
      </c>
      <c r="BA93" s="2327">
        <v>29.001939625717082</v>
      </c>
      <c r="BB93" s="2327">
        <v>389.82439360701272</v>
      </c>
      <c r="BC93" s="2327">
        <v>15.650654377177956</v>
      </c>
      <c r="BD93" s="2327">
        <v>12458.566918648019</v>
      </c>
      <c r="BE93" s="2329">
        <v>34196.177916896493</v>
      </c>
    </row>
    <row r="94" spans="8:57" ht="21" customHeight="1" thickBot="1">
      <c r="S94" s="3046"/>
      <c r="T94" s="1398" t="s">
        <v>1420</v>
      </c>
      <c r="U94" s="1398" t="s">
        <v>1423</v>
      </c>
      <c r="V94" s="117"/>
      <c r="W94" s="3053"/>
      <c r="X94" s="3305"/>
      <c r="Y94" s="3305"/>
      <c r="Z94" s="3305"/>
      <c r="AA94" s="3305"/>
      <c r="AB94" s="3047"/>
      <c r="AC94" s="117"/>
      <c r="AI94" s="3264"/>
      <c r="AJ94" s="2974" t="s">
        <v>1042</v>
      </c>
      <c r="AK94" s="2326">
        <v>200949.85212825306</v>
      </c>
      <c r="AL94" s="2327">
        <v>184563.32536174078</v>
      </c>
      <c r="AM94" s="2327">
        <v>163645.79803311231</v>
      </c>
      <c r="AN94" s="2327">
        <v>12630.228413601424</v>
      </c>
      <c r="AO94" s="2327">
        <v>6556.9987546300972</v>
      </c>
      <c r="AP94" s="2327">
        <v>78578.48283116032</v>
      </c>
      <c r="AQ94" s="2327">
        <v>65880.088033720531</v>
      </c>
      <c r="AR94" s="2327">
        <v>20917.527328628359</v>
      </c>
      <c r="AS94" s="2327">
        <v>13591.519741818085</v>
      </c>
      <c r="AT94" s="2327">
        <v>7376.5921541715479</v>
      </c>
      <c r="AU94" s="2327">
        <v>1218.9743995222384</v>
      </c>
      <c r="AV94" s="2327">
        <v>956.8900722440253</v>
      </c>
      <c r="AW94" s="2327">
        <v>3094.6468616047341</v>
      </c>
      <c r="AX94" s="2327">
        <v>377.82746917751638</v>
      </c>
      <c r="AY94" s="2327">
        <v>566.58878509803139</v>
      </c>
      <c r="AZ94" s="2327">
        <v>1040.5123830701737</v>
      </c>
      <c r="BA94" s="2327">
        <v>15.517040999999999</v>
      </c>
      <c r="BB94" s="2327">
        <v>52.613328333333335</v>
      </c>
      <c r="BC94" s="2327">
        <v>71.345263142859693</v>
      </c>
      <c r="BD94" s="2327">
        <v>6146.0195712639088</v>
      </c>
      <c r="BE94" s="2329">
        <v>16439.140094845658</v>
      </c>
    </row>
    <row r="95" spans="8:57" ht="21" customHeight="1">
      <c r="S95" s="3046"/>
      <c r="T95" s="1398" t="s">
        <v>1421</v>
      </c>
      <c r="U95" s="117"/>
      <c r="V95" s="117"/>
      <c r="W95" s="3306" t="s">
        <v>1424</v>
      </c>
      <c r="X95" s="1395" t="s">
        <v>1425</v>
      </c>
      <c r="Y95" s="3306" t="s">
        <v>1427</v>
      </c>
      <c r="Z95" s="1395" t="s">
        <v>1428</v>
      </c>
      <c r="AA95" s="1395" t="s">
        <v>1429</v>
      </c>
      <c r="AB95" s="3306" t="s">
        <v>110</v>
      </c>
      <c r="AC95" s="117"/>
      <c r="AI95" s="3264"/>
      <c r="AJ95" s="2974" t="s">
        <v>1043</v>
      </c>
      <c r="AK95" s="2326">
        <v>421615.56592110475</v>
      </c>
      <c r="AL95" s="2327">
        <v>398571.05253067455</v>
      </c>
      <c r="AM95" s="2327">
        <v>353431.16623194719</v>
      </c>
      <c r="AN95" s="2327">
        <v>22452.236764098154</v>
      </c>
      <c r="AO95" s="2327">
        <v>4174.7627478671993</v>
      </c>
      <c r="AP95" s="2327">
        <v>193795.54575323671</v>
      </c>
      <c r="AQ95" s="2327">
        <v>133008.62096674513</v>
      </c>
      <c r="AR95" s="2327">
        <v>45139.886298727375</v>
      </c>
      <c r="AS95" s="2327">
        <v>17997.817426073136</v>
      </c>
      <c r="AT95" s="2327">
        <v>9058.5247041099828</v>
      </c>
      <c r="AU95" s="2327">
        <v>2328.485607944378</v>
      </c>
      <c r="AV95" s="2327">
        <v>1524.3416640185344</v>
      </c>
      <c r="AW95" s="2327">
        <v>2711.0434871796356</v>
      </c>
      <c r="AX95" s="2327">
        <v>1054.9970707298976</v>
      </c>
      <c r="AY95" s="2327">
        <v>1320.4248920907137</v>
      </c>
      <c r="AZ95" s="2327">
        <v>8498.8535629285852</v>
      </c>
      <c r="BA95" s="2327">
        <v>340.25040978519786</v>
      </c>
      <c r="BB95" s="2327">
        <v>3400.9572490378778</v>
      </c>
      <c r="BC95" s="2327">
        <v>132.68910459758817</v>
      </c>
      <c r="BD95" s="2327">
        <v>14769.318546304963</v>
      </c>
      <c r="BE95" s="2329">
        <v>26445.470639468083</v>
      </c>
    </row>
    <row r="96" spans="8:57" ht="21" customHeight="1" thickBot="1">
      <c r="S96" s="3047"/>
      <c r="T96" s="119"/>
      <c r="U96" s="119"/>
      <c r="V96" s="119"/>
      <c r="W96" s="3070"/>
      <c r="X96" s="111" t="s">
        <v>1426</v>
      </c>
      <c r="Y96" s="3070"/>
      <c r="Z96" s="1402">
        <v>-3</v>
      </c>
      <c r="AA96" s="111" t="s">
        <v>1430</v>
      </c>
      <c r="AB96" s="3070"/>
      <c r="AC96" s="119"/>
      <c r="AI96" s="3264"/>
      <c r="AJ96" s="2974" t="s">
        <v>1044</v>
      </c>
      <c r="AK96" s="2326">
        <v>700576.13080046279</v>
      </c>
      <c r="AL96" s="2327">
        <v>665296.37639092398</v>
      </c>
      <c r="AM96" s="2327">
        <v>590491.50127172156</v>
      </c>
      <c r="AN96" s="2327">
        <v>36372.170914437382</v>
      </c>
      <c r="AO96" s="2327">
        <v>5589.7146429036657</v>
      </c>
      <c r="AP96" s="2327">
        <v>348208.47843872354</v>
      </c>
      <c r="AQ96" s="2327">
        <v>200321.13727565683</v>
      </c>
      <c r="AR96" s="2327">
        <v>74804.875119202625</v>
      </c>
      <c r="AS96" s="2327">
        <v>28965.858167053146</v>
      </c>
      <c r="AT96" s="2327">
        <v>13934.702297831904</v>
      </c>
      <c r="AU96" s="2327">
        <v>4095.5001543757398</v>
      </c>
      <c r="AV96" s="2327">
        <v>1864.5861764697272</v>
      </c>
      <c r="AW96" s="2327">
        <v>4645.4869064685199</v>
      </c>
      <c r="AX96" s="2327">
        <v>4291.4983046495254</v>
      </c>
      <c r="AY96" s="2327">
        <v>134.08432725773417</v>
      </c>
      <c r="AZ96" s="2327">
        <v>21730.865195612867</v>
      </c>
      <c r="BA96" s="2327">
        <v>64.385321117642732</v>
      </c>
      <c r="BB96" s="2327">
        <v>1857.0940114367811</v>
      </c>
      <c r="BC96" s="2327">
        <v>53.536502129144331</v>
      </c>
      <c r="BD96" s="2327">
        <v>22133.135921853042</v>
      </c>
      <c r="BE96" s="2329">
        <v>37136.848420975715</v>
      </c>
    </row>
    <row r="97" spans="19:57" ht="21" customHeight="1" thickBot="1">
      <c r="S97" s="1768" t="s">
        <v>3726</v>
      </c>
      <c r="T97" s="1769">
        <f>E28</f>
        <v>3442359.6284599439</v>
      </c>
      <c r="U97" s="1769">
        <f>F28</f>
        <v>3243455.7234373717</v>
      </c>
      <c r="V97" s="1474">
        <f>G28</f>
        <v>2792900.1070566881</v>
      </c>
      <c r="W97" s="1474">
        <f>M28</f>
        <v>162350.36217898823</v>
      </c>
      <c r="X97" s="1474">
        <f>X28</f>
        <v>96581.405485689364</v>
      </c>
      <c r="Y97" s="1474">
        <f t="shared" ref="Y97:AB97" si="39">Y28</f>
        <v>3789.9563957189107</v>
      </c>
      <c r="Z97" s="1474">
        <f t="shared" si="39"/>
        <v>26037.467826464854</v>
      </c>
      <c r="AA97" s="1474">
        <f t="shared" si="39"/>
        <v>507.31795664782692</v>
      </c>
      <c r="AB97" s="1474">
        <f t="shared" si="39"/>
        <v>161289.10653717138</v>
      </c>
      <c r="AC97" s="1769">
        <f>AC28</f>
        <v>224941.37284904</v>
      </c>
      <c r="AI97" s="3313"/>
      <c r="AJ97" s="2330" t="s">
        <v>1045</v>
      </c>
      <c r="AK97" s="2331">
        <v>1575310.0164975948</v>
      </c>
      <c r="AL97" s="2332">
        <v>1524730.0119255977</v>
      </c>
      <c r="AM97" s="2332">
        <v>1283513.4525103264</v>
      </c>
      <c r="AN97" s="2332">
        <v>42210.246723387172</v>
      </c>
      <c r="AO97" s="2332">
        <v>22492.161544946503</v>
      </c>
      <c r="AP97" s="2332">
        <v>751641.32245942601</v>
      </c>
      <c r="AQ97" s="2332">
        <v>467169.72178256576</v>
      </c>
      <c r="AR97" s="2332">
        <v>241216.5594152718</v>
      </c>
      <c r="AS97" s="2332">
        <v>63320.599019347981</v>
      </c>
      <c r="AT97" s="2332">
        <v>31090.79363559109</v>
      </c>
      <c r="AU97" s="2332">
        <v>10980.947984755165</v>
      </c>
      <c r="AV97" s="2332">
        <v>3996.0509821373303</v>
      </c>
      <c r="AW97" s="2332">
        <v>7785.5486054654402</v>
      </c>
      <c r="AX97" s="2332">
        <v>4101.70098876062</v>
      </c>
      <c r="AY97" s="2332">
        <v>5365.556822638333</v>
      </c>
      <c r="AZ97" s="2332">
        <v>62631.914107140372</v>
      </c>
      <c r="BA97" s="2332">
        <v>3339.3760315432946</v>
      </c>
      <c r="BB97" s="2332">
        <v>19514.112639392679</v>
      </c>
      <c r="BC97" s="2332">
        <v>217.26712875902643</v>
      </c>
      <c r="BD97" s="2332">
        <v>92193.290489088526</v>
      </c>
      <c r="BE97" s="2333">
        <v>70094.117211389806</v>
      </c>
    </row>
    <row r="98" spans="19:57" ht="21" customHeight="1" thickTop="1">
      <c r="S98" s="3045" t="s">
        <v>1384</v>
      </c>
      <c r="T98" s="109" t="s">
        <v>825</v>
      </c>
      <c r="U98" s="109" t="s">
        <v>1422</v>
      </c>
      <c r="V98" s="109" t="s">
        <v>734</v>
      </c>
      <c r="W98" s="3302" t="s">
        <v>3445</v>
      </c>
      <c r="X98" s="3303"/>
      <c r="Y98" s="3303"/>
      <c r="Z98" s="3303"/>
      <c r="AA98" s="3303"/>
      <c r="AB98" s="3045"/>
      <c r="AC98" s="109" t="s">
        <v>3446</v>
      </c>
    </row>
    <row r="99" spans="19:57" ht="21" customHeight="1">
      <c r="S99" s="3046"/>
      <c r="T99" s="110" t="s">
        <v>826</v>
      </c>
      <c r="U99" s="110" t="s">
        <v>977</v>
      </c>
      <c r="V99" s="1398">
        <v>-1</v>
      </c>
      <c r="W99" s="3052"/>
      <c r="X99" s="3304"/>
      <c r="Y99" s="3304"/>
      <c r="Z99" s="3304"/>
      <c r="AA99" s="3304"/>
      <c r="AB99" s="3046"/>
      <c r="AC99" s="110" t="s">
        <v>3447</v>
      </c>
    </row>
    <row r="100" spans="19:57" ht="21" customHeight="1" thickBot="1">
      <c r="S100" s="3046"/>
      <c r="T100" s="1398" t="s">
        <v>1420</v>
      </c>
      <c r="U100" s="1398" t="s">
        <v>1423</v>
      </c>
      <c r="V100" s="117"/>
      <c r="W100" s="3053"/>
      <c r="X100" s="3305"/>
      <c r="Y100" s="3305"/>
      <c r="Z100" s="3305"/>
      <c r="AA100" s="3305"/>
      <c r="AB100" s="3047"/>
      <c r="AC100" s="117"/>
    </row>
    <row r="101" spans="19:57" ht="21" customHeight="1">
      <c r="S101" s="3046"/>
      <c r="T101" s="1398" t="s">
        <v>1421</v>
      </c>
      <c r="U101" s="117"/>
      <c r="V101" s="117"/>
      <c r="W101" s="3306" t="s">
        <v>1424</v>
      </c>
      <c r="X101" s="1395" t="s">
        <v>1425</v>
      </c>
      <c r="Y101" s="3306" t="s">
        <v>1427</v>
      </c>
      <c r="Z101" s="1395" t="s">
        <v>1428</v>
      </c>
      <c r="AA101" s="1395" t="s">
        <v>1429</v>
      </c>
      <c r="AB101" s="3306" t="s">
        <v>110</v>
      </c>
      <c r="AC101" s="117"/>
    </row>
    <row r="102" spans="19:57" ht="21" customHeight="1" thickBot="1">
      <c r="S102" s="3047"/>
      <c r="T102" s="119"/>
      <c r="U102" s="119"/>
      <c r="V102" s="119"/>
      <c r="W102" s="3070"/>
      <c r="X102" s="111" t="s">
        <v>1426</v>
      </c>
      <c r="Y102" s="3070"/>
      <c r="Z102" s="1402">
        <v>-3</v>
      </c>
      <c r="AA102" s="111" t="s">
        <v>1430</v>
      </c>
      <c r="AB102" s="3070"/>
      <c r="AC102" s="119"/>
    </row>
    <row r="103" spans="19:57" ht="21" customHeight="1" thickBot="1">
      <c r="S103" s="1768" t="s">
        <v>3726</v>
      </c>
      <c r="T103" s="615">
        <f>T97/$T$97*100</f>
        <v>100</v>
      </c>
      <c r="U103" s="615">
        <f>U97/$T$97*100</f>
        <v>94.221873177394926</v>
      </c>
      <c r="V103" s="615">
        <f t="shared" ref="V103:AC103" si="40">V97/$T$97*100</f>
        <v>81.133304143070788</v>
      </c>
      <c r="W103" s="615">
        <f t="shared" si="40"/>
        <v>4.7162522136486116</v>
      </c>
      <c r="X103" s="615">
        <f t="shared" si="40"/>
        <v>2.8056744765188384</v>
      </c>
      <c r="Y103" s="615">
        <f t="shared" si="40"/>
        <v>0.11009763083395432</v>
      </c>
      <c r="Z103" s="615">
        <f t="shared" si="40"/>
        <v>0.75638430137276491</v>
      </c>
      <c r="AA103" s="615">
        <f t="shared" si="40"/>
        <v>1.4737505995990104E-2</v>
      </c>
      <c r="AB103" s="615">
        <f t="shared" si="40"/>
        <v>4.6854229059538888</v>
      </c>
      <c r="AC103" s="615">
        <f t="shared" si="40"/>
        <v>6.5345111239779197</v>
      </c>
    </row>
    <row r="104" spans="19:57" ht="21" customHeight="1" thickTop="1">
      <c r="S104" s="1208"/>
      <c r="T104" s="1208"/>
      <c r="U104" s="1208"/>
      <c r="V104" s="1208"/>
      <c r="W104" s="1208"/>
      <c r="X104" s="1208"/>
      <c r="Y104" s="1208"/>
      <c r="Z104" s="1208"/>
      <c r="AA104" s="1208"/>
      <c r="AB104" s="1208"/>
      <c r="AC104" s="1208"/>
      <c r="AD104" s="1208"/>
    </row>
    <row r="105" spans="19:57" ht="21" customHeight="1">
      <c r="S105" s="1208"/>
      <c r="T105" s="1208"/>
      <c r="U105" s="1208"/>
      <c r="V105" s="1208"/>
      <c r="W105" s="1208"/>
      <c r="X105" s="1208"/>
      <c r="Y105" s="1208"/>
      <c r="Z105" s="1208">
        <v>2318999</v>
      </c>
      <c r="AA105" s="1208">
        <v>166647</v>
      </c>
      <c r="AB105" s="1208">
        <v>144976</v>
      </c>
      <c r="AC105" s="1208"/>
      <c r="AD105" s="1208"/>
    </row>
    <row r="106" spans="19:57" ht="21" customHeight="1">
      <c r="S106" s="1208"/>
      <c r="T106" s="1208"/>
      <c r="U106" s="1208"/>
      <c r="V106" s="1208"/>
      <c r="W106" s="1208"/>
      <c r="X106" s="1208"/>
      <c r="Y106" s="1208"/>
      <c r="Z106" s="1208"/>
      <c r="AA106" s="1208"/>
      <c r="AB106" s="1208"/>
      <c r="AC106" s="1208"/>
      <c r="AD106" s="1208"/>
    </row>
    <row r="107" spans="19:57" ht="21" customHeight="1">
      <c r="S107" s="1208"/>
      <c r="T107" s="1208"/>
      <c r="U107" s="1208"/>
      <c r="V107" s="1208"/>
      <c r="W107" s="1208"/>
      <c r="X107" s="1208"/>
      <c r="Y107" s="1208"/>
      <c r="Z107" s="1208"/>
      <c r="AA107" s="1208"/>
      <c r="AB107" s="1208"/>
      <c r="AC107" s="1208"/>
      <c r="AD107" s="1208"/>
    </row>
    <row r="108" spans="19:57" ht="21" customHeight="1">
      <c r="S108" s="1208"/>
      <c r="T108" s="1208"/>
      <c r="U108" s="1208"/>
      <c r="V108" s="1208"/>
      <c r="W108" s="1208"/>
      <c r="X108" s="1208"/>
      <c r="Y108" s="1208"/>
      <c r="Z108" s="1208"/>
      <c r="AA108" s="1208"/>
      <c r="AB108" s="1208"/>
      <c r="AC108" s="1208"/>
      <c r="AD108" s="1208"/>
    </row>
    <row r="109" spans="19:57" ht="21" customHeight="1">
      <c r="S109" s="1208"/>
      <c r="T109" s="1208"/>
      <c r="U109" s="1208"/>
      <c r="V109" s="1208"/>
      <c r="W109" s="1208"/>
      <c r="X109" s="1208"/>
      <c r="Y109" s="1208"/>
      <c r="Z109" s="1208"/>
      <c r="AA109" s="1208"/>
      <c r="AB109" s="1208"/>
      <c r="AC109" s="1208"/>
      <c r="AD109" s="1208"/>
    </row>
    <row r="110" spans="19:57">
      <c r="S110" s="1208"/>
      <c r="T110" s="1208"/>
      <c r="U110" s="1208"/>
      <c r="V110" s="1208"/>
      <c r="W110" s="1208"/>
      <c r="X110" s="1208"/>
      <c r="Y110" s="1208"/>
      <c r="Z110" s="1208"/>
      <c r="AA110" s="1208"/>
      <c r="AB110" s="1208"/>
      <c r="AC110" s="1208"/>
      <c r="AD110" s="1208"/>
    </row>
    <row r="111" spans="19:57">
      <c r="S111" s="1208"/>
      <c r="T111" s="1208"/>
      <c r="U111" s="1208"/>
      <c r="V111" s="1208"/>
      <c r="W111" s="1208"/>
      <c r="X111" s="1208"/>
      <c r="Y111" s="1208"/>
      <c r="Z111" s="1208"/>
      <c r="AA111" s="1208"/>
      <c r="AB111" s="1208"/>
      <c r="AC111" s="1208"/>
      <c r="AD111" s="1208"/>
    </row>
    <row r="112" spans="19:57">
      <c r="S112" s="1208"/>
      <c r="T112" s="1208"/>
      <c r="U112" s="1208"/>
      <c r="V112" s="1208"/>
      <c r="W112" s="1208"/>
      <c r="X112" s="1208"/>
      <c r="Y112" s="1208"/>
      <c r="Z112" s="1208"/>
      <c r="AA112" s="1208"/>
      <c r="AB112" s="1208"/>
      <c r="AC112" s="1208"/>
      <c r="AD112" s="1208"/>
    </row>
    <row r="113" spans="19:30">
      <c r="S113" s="1208"/>
      <c r="T113" s="1208"/>
      <c r="U113" s="1208"/>
      <c r="V113" s="1208"/>
      <c r="W113" s="1208"/>
      <c r="X113" s="1208"/>
      <c r="Y113" s="1208"/>
      <c r="Z113" s="1208"/>
      <c r="AA113" s="1208"/>
      <c r="AB113" s="1208"/>
      <c r="AC113" s="1208"/>
      <c r="AD113" s="1208"/>
    </row>
    <row r="114" spans="19:30">
      <c r="S114" s="1208"/>
      <c r="T114" s="1208"/>
      <c r="U114" s="1208"/>
      <c r="V114" s="1208"/>
      <c r="W114" s="1208"/>
      <c r="X114" s="1208"/>
      <c r="Y114" s="1208"/>
      <c r="Z114" s="1208"/>
      <c r="AA114" s="1208"/>
      <c r="AB114" s="1208"/>
      <c r="AC114" s="1208"/>
      <c r="AD114" s="1208"/>
    </row>
    <row r="115" spans="19:30">
      <c r="S115" s="1208"/>
      <c r="T115" s="1208"/>
      <c r="U115" s="1208"/>
      <c r="V115" s="1208"/>
      <c r="W115" s="1208"/>
      <c r="X115" s="1208"/>
      <c r="Y115" s="1208"/>
      <c r="Z115" s="1208"/>
      <c r="AA115" s="1208"/>
      <c r="AB115" s="1208"/>
      <c r="AC115" s="1208"/>
      <c r="AD115" s="1208"/>
    </row>
    <row r="116" spans="19:30">
      <c r="S116" s="1208"/>
      <c r="T116" s="1208"/>
      <c r="U116" s="1208"/>
      <c r="V116" s="1208"/>
      <c r="W116" s="1208"/>
      <c r="X116" s="1208"/>
      <c r="Y116" s="1208"/>
      <c r="Z116" s="1208"/>
      <c r="AA116" s="1208"/>
      <c r="AB116" s="1208"/>
      <c r="AC116" s="1208"/>
      <c r="AD116" s="1208"/>
    </row>
  </sheetData>
  <mergeCells count="140">
    <mergeCell ref="AI43:AJ43"/>
    <mergeCell ref="AI44:AJ44"/>
    <mergeCell ref="AI45:AJ45"/>
    <mergeCell ref="AI46:AJ46"/>
    <mergeCell ref="AI47:AJ47"/>
    <mergeCell ref="AI48:AJ48"/>
    <mergeCell ref="AI49:AJ49"/>
    <mergeCell ref="AI50:AJ50"/>
    <mergeCell ref="AI51:AJ51"/>
    <mergeCell ref="AI52:AJ52"/>
    <mergeCell ref="AI53:AJ53"/>
    <mergeCell ref="AI54:AJ54"/>
    <mergeCell ref="AI55:AJ55"/>
    <mergeCell ref="AI56:AI57"/>
    <mergeCell ref="AI58:AI61"/>
    <mergeCell ref="AI62:AI67"/>
    <mergeCell ref="AI68:AI77"/>
    <mergeCell ref="AI78:AI87"/>
    <mergeCell ref="AI28:AJ29"/>
    <mergeCell ref="AI30:AI31"/>
    <mergeCell ref="AI32:AJ32"/>
    <mergeCell ref="AI33:AJ33"/>
    <mergeCell ref="AI34:AJ34"/>
    <mergeCell ref="AI35:AJ35"/>
    <mergeCell ref="AI36:AJ36"/>
    <mergeCell ref="AI37:AJ37"/>
    <mergeCell ref="AI38:AJ38"/>
    <mergeCell ref="AD80:AE81"/>
    <mergeCell ref="AB80:AC81"/>
    <mergeCell ref="S92:S96"/>
    <mergeCell ref="W92:AB94"/>
    <mergeCell ref="W95:W96"/>
    <mergeCell ref="Y95:Y96"/>
    <mergeCell ref="AB95:AB96"/>
    <mergeCell ref="AI88:AI97"/>
    <mergeCell ref="S98:S102"/>
    <mergeCell ref="W98:AB100"/>
    <mergeCell ref="W101:W102"/>
    <mergeCell ref="Y101:Y102"/>
    <mergeCell ref="AB101:AB102"/>
    <mergeCell ref="AC3:AC5"/>
    <mergeCell ref="O24:R24"/>
    <mergeCell ref="O25:R25"/>
    <mergeCell ref="AB62:AB63"/>
    <mergeCell ref="O27:R27"/>
    <mergeCell ref="O23:R23"/>
    <mergeCell ref="O20:Q20"/>
    <mergeCell ref="O13:Q13"/>
    <mergeCell ref="O18:Q18"/>
    <mergeCell ref="O19:Q19"/>
    <mergeCell ref="O26:R26"/>
    <mergeCell ref="O21:Q21"/>
    <mergeCell ref="O22:R22"/>
    <mergeCell ref="O17:Q17"/>
    <mergeCell ref="O16:Q16"/>
    <mergeCell ref="AB4:AB5"/>
    <mergeCell ref="O3:Q5"/>
    <mergeCell ref="X4:X5"/>
    <mergeCell ref="Z4:Z5"/>
    <mergeCell ref="H62:H63"/>
    <mergeCell ref="I62:I63"/>
    <mergeCell ref="S62:S63"/>
    <mergeCell ref="T62:T63"/>
    <mergeCell ref="O60:W60"/>
    <mergeCell ref="X60:AC60"/>
    <mergeCell ref="A60:H60"/>
    <mergeCell ref="A28:D28"/>
    <mergeCell ref="A59:B59"/>
    <mergeCell ref="A55:B55"/>
    <mergeCell ref="A53:B53"/>
    <mergeCell ref="A39:B39"/>
    <mergeCell ref="A54:C54"/>
    <mergeCell ref="A38:C38"/>
    <mergeCell ref="O59:P59"/>
    <mergeCell ref="O38:Q38"/>
    <mergeCell ref="O28:R28"/>
    <mergeCell ref="O32:Q32"/>
    <mergeCell ref="O53:P53"/>
    <mergeCell ref="O54:Q54"/>
    <mergeCell ref="O39:P39"/>
    <mergeCell ref="O55:P55"/>
    <mergeCell ref="O29:Q29"/>
    <mergeCell ref="A32:C32"/>
    <mergeCell ref="O14:Q14"/>
    <mergeCell ref="O15:Q15"/>
    <mergeCell ref="X3:AB3"/>
    <mergeCell ref="A20:C20"/>
    <mergeCell ref="A17:C17"/>
    <mergeCell ref="A15:C15"/>
    <mergeCell ref="A16:C16"/>
    <mergeCell ref="A18:C18"/>
    <mergeCell ref="A12:C12"/>
    <mergeCell ref="A14:C14"/>
    <mergeCell ref="A13:C13"/>
    <mergeCell ref="G3:H3"/>
    <mergeCell ref="I4:I5"/>
    <mergeCell ref="J4:J5"/>
    <mergeCell ref="K4:K5"/>
    <mergeCell ref="I3:K3"/>
    <mergeCell ref="AA4:AA5"/>
    <mergeCell ref="Y4:Y5"/>
    <mergeCell ref="S4:W4"/>
    <mergeCell ref="O12:Q12"/>
    <mergeCell ref="A19:C19"/>
    <mergeCell ref="A9:C9"/>
    <mergeCell ref="A3:C5"/>
    <mergeCell ref="H4:H5"/>
    <mergeCell ref="A7:C7"/>
    <mergeCell ref="O6:Q6"/>
    <mergeCell ref="F3:F5"/>
    <mergeCell ref="L3:N3"/>
    <mergeCell ref="L4:L5"/>
    <mergeCell ref="M4:N4"/>
    <mergeCell ref="O10:Q10"/>
    <mergeCell ref="A8:C8"/>
    <mergeCell ref="A10:C10"/>
    <mergeCell ref="A1:H1"/>
    <mergeCell ref="I1:N1"/>
    <mergeCell ref="S3:W3"/>
    <mergeCell ref="A22:D22"/>
    <mergeCell ref="A27:D27"/>
    <mergeCell ref="A29:C29"/>
    <mergeCell ref="A23:D23"/>
    <mergeCell ref="A24:D24"/>
    <mergeCell ref="A25:D25"/>
    <mergeCell ref="A26:D26"/>
    <mergeCell ref="A21:C21"/>
    <mergeCell ref="P1:W1"/>
    <mergeCell ref="A11:C11"/>
    <mergeCell ref="O9:Q9"/>
    <mergeCell ref="O11:Q11"/>
    <mergeCell ref="O7:Q7"/>
    <mergeCell ref="A6:C6"/>
    <mergeCell ref="E3:E5"/>
    <mergeCell ref="O8:Q8"/>
    <mergeCell ref="G4:G5"/>
    <mergeCell ref="AI39:AJ39"/>
    <mergeCell ref="AI40:AJ40"/>
    <mergeCell ref="AI41:AJ41"/>
    <mergeCell ref="AI42:AJ42"/>
  </mergeCells>
  <phoneticPr fontId="4"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3" manualBreakCount="3">
    <brk id="8" max="58" man="1"/>
    <brk id="14" max="42" man="1"/>
    <brk id="23" max="58"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82"/>
  <sheetViews>
    <sheetView view="pageBreakPreview" zoomScaleNormal="50" zoomScaleSheetLayoutView="100" workbookViewId="0">
      <selection activeCell="V55" sqref="V55"/>
    </sheetView>
  </sheetViews>
  <sheetFormatPr defaultColWidth="9.140625" defaultRowHeight="15.75"/>
  <cols>
    <col min="1" max="1" width="2.28515625" style="1208" customWidth="1"/>
    <col min="2" max="2" width="28.7109375" style="1208" customWidth="1"/>
    <col min="3" max="3" width="2.28515625" style="1208" customWidth="1"/>
    <col min="4" max="4" width="1.7109375" style="1209" customWidth="1"/>
    <col min="5" max="8" width="15.42578125" style="1030" customWidth="1"/>
    <col min="9" max="13" width="16.28515625" style="1030" customWidth="1"/>
    <col min="14" max="14" width="16.28515625" style="790" customWidth="1"/>
    <col min="15" max="15" width="2.28515625" style="1208" customWidth="1"/>
    <col min="16" max="16" width="28.7109375" style="1208" customWidth="1"/>
    <col min="17" max="17" width="2.28515625" style="1208" customWidth="1"/>
    <col min="18" max="18" width="1.7109375" style="1209" customWidth="1"/>
    <col min="19" max="23" width="12.5703125" style="1030" customWidth="1"/>
    <col min="24" max="28" width="16.140625" style="1030" customWidth="1"/>
    <col min="29" max="29" width="16.140625" style="790" customWidth="1"/>
    <col min="30" max="31" width="15.5703125" style="1030" bestFit="1" customWidth="1"/>
    <col min="32" max="32" width="18.85546875" style="1030" bestFit="1" customWidth="1"/>
    <col min="33" max="34" width="20" style="1030" bestFit="1" customWidth="1"/>
    <col min="35" max="35" width="18.85546875" style="1030" bestFit="1" customWidth="1"/>
    <col min="36" max="36" width="19.42578125" style="1030" customWidth="1"/>
    <col min="37" max="37" width="17.140625" style="1030" customWidth="1"/>
    <col min="38" max="41" width="7" style="1030" customWidth="1"/>
    <col min="42" max="50" width="9.85546875" style="1030" customWidth="1"/>
    <col min="51" max="16384" width="9.140625" style="1030"/>
  </cols>
  <sheetData>
    <row r="1" spans="1:50" s="1154" customFormat="1" ht="35.1" customHeight="1">
      <c r="A1" s="3266" t="s">
        <v>1516</v>
      </c>
      <c r="B1" s="3266"/>
      <c r="C1" s="3266"/>
      <c r="D1" s="3266"/>
      <c r="E1" s="3266"/>
      <c r="F1" s="3266"/>
      <c r="G1" s="3266"/>
      <c r="H1" s="3266"/>
      <c r="I1" s="3267" t="s">
        <v>464</v>
      </c>
      <c r="J1" s="3267"/>
      <c r="K1" s="3267"/>
      <c r="L1" s="3267"/>
      <c r="M1" s="3267"/>
      <c r="N1" s="3267"/>
      <c r="O1" s="1734"/>
      <c r="P1" s="3266" t="s">
        <v>1512</v>
      </c>
      <c r="Q1" s="3266"/>
      <c r="R1" s="3266"/>
      <c r="S1" s="3266"/>
      <c r="T1" s="3266"/>
      <c r="U1" s="3266"/>
      <c r="V1" s="3266"/>
      <c r="W1" s="3266"/>
      <c r="X1" s="1155" t="s">
        <v>465</v>
      </c>
      <c r="Y1" s="1155"/>
      <c r="Z1" s="1155"/>
      <c r="AB1" s="1155"/>
      <c r="AC1" s="1269"/>
      <c r="AD1" s="1735"/>
      <c r="AE1" s="1736"/>
    </row>
    <row r="2" spans="1:50" ht="15" customHeight="1" thickBot="1">
      <c r="A2" s="1030"/>
      <c r="B2" s="1158"/>
      <c r="C2" s="1158"/>
      <c r="D2" s="1159"/>
      <c r="G2" s="1160"/>
      <c r="H2" s="1160"/>
      <c r="I2" s="1160"/>
      <c r="J2" s="1160"/>
      <c r="K2" s="1160"/>
      <c r="L2" s="1160"/>
      <c r="M2" s="1160"/>
      <c r="N2" s="1161" t="s">
        <v>502</v>
      </c>
      <c r="O2" s="1030"/>
      <c r="P2" s="1737"/>
      <c r="Q2" s="1158"/>
      <c r="R2" s="1159"/>
      <c r="Y2" s="1161"/>
      <c r="Z2" s="1161"/>
      <c r="AC2" s="1161" t="s">
        <v>502</v>
      </c>
      <c r="AD2" s="790"/>
    </row>
    <row r="3" spans="1:50" s="1724" customFormat="1" ht="15" customHeight="1">
      <c r="A3" s="3321" t="s">
        <v>1</v>
      </c>
      <c r="B3" s="3321"/>
      <c r="C3" s="3321"/>
      <c r="D3" s="1721"/>
      <c r="E3" s="3275" t="s">
        <v>2735</v>
      </c>
      <c r="F3" s="3275" t="s">
        <v>3397</v>
      </c>
      <c r="G3" s="3268" t="s">
        <v>3398</v>
      </c>
      <c r="H3" s="3269"/>
      <c r="I3" s="3288" t="s">
        <v>2776</v>
      </c>
      <c r="J3" s="3288"/>
      <c r="K3" s="3289"/>
      <c r="L3" s="3279" t="s">
        <v>2777</v>
      </c>
      <c r="M3" s="3280"/>
      <c r="N3" s="3280"/>
      <c r="O3" s="3321" t="s">
        <v>1</v>
      </c>
      <c r="P3" s="3321"/>
      <c r="Q3" s="3321"/>
      <c r="R3" s="1738"/>
      <c r="S3" s="3268" t="s">
        <v>3399</v>
      </c>
      <c r="T3" s="3269"/>
      <c r="U3" s="3269"/>
      <c r="V3" s="3269"/>
      <c r="W3" s="3269"/>
      <c r="X3" s="3283" t="s">
        <v>506</v>
      </c>
      <c r="Y3" s="3283"/>
      <c r="Z3" s="3283"/>
      <c r="AA3" s="3283"/>
      <c r="AB3" s="3284"/>
      <c r="AC3" s="3307" t="s">
        <v>2710</v>
      </c>
      <c r="AD3" s="1723"/>
    </row>
    <row r="4" spans="1:50" s="1724" customFormat="1" ht="15" customHeight="1">
      <c r="A4" s="3322"/>
      <c r="B4" s="3322"/>
      <c r="C4" s="3322"/>
      <c r="D4" s="1725"/>
      <c r="E4" s="3276"/>
      <c r="F4" s="3276"/>
      <c r="G4" s="3278" t="s">
        <v>3400</v>
      </c>
      <c r="H4" s="3278" t="s">
        <v>3401</v>
      </c>
      <c r="I4" s="3285" t="s">
        <v>2779</v>
      </c>
      <c r="J4" s="3286" t="s">
        <v>839</v>
      </c>
      <c r="K4" s="3287" t="s">
        <v>2676</v>
      </c>
      <c r="L4" s="3278" t="s">
        <v>2780</v>
      </c>
      <c r="M4" s="3281" t="s">
        <v>3402</v>
      </c>
      <c r="N4" s="3282"/>
      <c r="O4" s="3322"/>
      <c r="P4" s="3322"/>
      <c r="Q4" s="3322"/>
      <c r="R4" s="1723"/>
      <c r="S4" s="3294" t="s">
        <v>3403</v>
      </c>
      <c r="T4" s="3295"/>
      <c r="U4" s="3295"/>
      <c r="V4" s="3295"/>
      <c r="W4" s="3296"/>
      <c r="X4" s="3310" t="s">
        <v>2749</v>
      </c>
      <c r="Y4" s="3292" t="s">
        <v>720</v>
      </c>
      <c r="Z4" s="3312" t="s">
        <v>2784</v>
      </c>
      <c r="AA4" s="3290" t="s">
        <v>3404</v>
      </c>
      <c r="AB4" s="3290" t="s">
        <v>3405</v>
      </c>
      <c r="AC4" s="3308"/>
      <c r="AD4" s="1723"/>
    </row>
    <row r="5" spans="1:50" s="1723" customFormat="1" ht="48.75" customHeight="1">
      <c r="A5" s="3323"/>
      <c r="B5" s="3323"/>
      <c r="C5" s="3323"/>
      <c r="D5" s="1727"/>
      <c r="E5" s="3277"/>
      <c r="F5" s="3277"/>
      <c r="G5" s="3277"/>
      <c r="H5" s="3277"/>
      <c r="I5" s="3285"/>
      <c r="J5" s="3287"/>
      <c r="K5" s="3287"/>
      <c r="L5" s="3277"/>
      <c r="M5" s="1728" t="s">
        <v>2753</v>
      </c>
      <c r="N5" s="1729" t="s">
        <v>3406</v>
      </c>
      <c r="O5" s="3323"/>
      <c r="P5" s="3323"/>
      <c r="Q5" s="3323"/>
      <c r="R5" s="1727"/>
      <c r="S5" s="1739" t="s">
        <v>3407</v>
      </c>
      <c r="T5" s="1739" t="s">
        <v>3408</v>
      </c>
      <c r="U5" s="1739" t="s">
        <v>2788</v>
      </c>
      <c r="V5" s="1739" t="s">
        <v>2789</v>
      </c>
      <c r="W5" s="1740" t="s">
        <v>2790</v>
      </c>
      <c r="X5" s="3311"/>
      <c r="Y5" s="3293"/>
      <c r="Z5" s="3293"/>
      <c r="AA5" s="3291"/>
      <c r="AB5" s="3291"/>
      <c r="AC5" s="3309"/>
    </row>
    <row r="6" spans="1:50" s="1182" customFormat="1" ht="18" hidden="1" customHeight="1">
      <c r="A6" s="3077" t="s">
        <v>2540</v>
      </c>
      <c r="B6" s="3077"/>
      <c r="C6" s="3077"/>
      <c r="D6" s="1083"/>
      <c r="E6" s="1177">
        <v>884014361</v>
      </c>
      <c r="F6" s="1178"/>
      <c r="G6" s="1178">
        <v>816615772</v>
      </c>
      <c r="H6" s="1178">
        <v>37601085</v>
      </c>
      <c r="I6" s="1178">
        <v>19002633</v>
      </c>
      <c r="J6" s="1178">
        <v>217723483</v>
      </c>
      <c r="K6" s="1178">
        <v>322802954</v>
      </c>
      <c r="L6" s="1178"/>
      <c r="M6" s="1178">
        <v>115159176</v>
      </c>
      <c r="N6" s="1178">
        <v>38654505</v>
      </c>
      <c r="O6" s="3077" t="s">
        <v>2540</v>
      </c>
      <c r="P6" s="3077"/>
      <c r="Q6" s="3077"/>
      <c r="R6" s="1083"/>
      <c r="S6" s="1177">
        <v>13161363.5</v>
      </c>
      <c r="T6" s="1178">
        <v>9300868.9700000007</v>
      </c>
      <c r="U6" s="1178">
        <v>24730148.800000001</v>
      </c>
      <c r="V6" s="1178">
        <v>14357118.5</v>
      </c>
      <c r="W6" s="1178">
        <v>14955171</v>
      </c>
      <c r="X6" s="1741" t="s">
        <v>3</v>
      </c>
      <c r="Y6" s="1178">
        <v>9054729</v>
      </c>
      <c r="Z6" s="1178">
        <v>9054729</v>
      </c>
      <c r="AA6" s="1741" t="s">
        <v>3</v>
      </c>
      <c r="AB6" s="226">
        <v>104326441</v>
      </c>
      <c r="AC6" s="1178">
        <v>76453319</v>
      </c>
      <c r="AD6" s="1181"/>
    </row>
    <row r="7" spans="1:50" s="1182" customFormat="1" ht="18" hidden="1" customHeight="1">
      <c r="A7" s="3072" t="s">
        <v>2300</v>
      </c>
      <c r="B7" s="3072"/>
      <c r="C7" s="3072"/>
      <c r="D7" s="1083"/>
      <c r="E7" s="227">
        <v>1212122873.0867617</v>
      </c>
      <c r="F7" s="226"/>
      <c r="G7" s="226">
        <v>1151826185.799772</v>
      </c>
      <c r="H7" s="226">
        <v>61627792.47016219</v>
      </c>
      <c r="I7" s="226">
        <v>25981233.91723733</v>
      </c>
      <c r="J7" s="226">
        <v>414187546.63982821</v>
      </c>
      <c r="K7" s="226">
        <v>358867629.20500857</v>
      </c>
      <c r="L7" s="226"/>
      <c r="M7" s="226">
        <v>128972230.68458322</v>
      </c>
      <c r="N7" s="226">
        <v>65227930.940402821</v>
      </c>
      <c r="O7" s="3072" t="s">
        <v>2300</v>
      </c>
      <c r="P7" s="3072"/>
      <c r="Q7" s="3072"/>
      <c r="R7" s="1083"/>
      <c r="S7" s="227">
        <v>14934836.423175786</v>
      </c>
      <c r="T7" s="226">
        <v>8358378.8585563535</v>
      </c>
      <c r="U7" s="226">
        <v>20710325.182485808</v>
      </c>
      <c r="V7" s="226">
        <v>6131037.8917467138</v>
      </c>
      <c r="W7" s="226">
        <v>13399372.418269351</v>
      </c>
      <c r="X7" s="1741" t="s">
        <v>3</v>
      </c>
      <c r="Y7" s="226">
        <v>18379616.300594278</v>
      </c>
      <c r="Z7" s="226">
        <v>18379616.300594278</v>
      </c>
      <c r="AA7" s="226">
        <v>210348.96994636179</v>
      </c>
      <c r="AB7" s="226">
        <v>162189752.88295099</v>
      </c>
      <c r="AC7" s="226">
        <v>78676303.587583244</v>
      </c>
      <c r="AD7" s="1181"/>
    </row>
    <row r="8" spans="1:50" s="1182" customFormat="1" ht="18" hidden="1" customHeight="1">
      <c r="A8" s="3072" t="s">
        <v>2553</v>
      </c>
      <c r="B8" s="3072"/>
      <c r="C8" s="3072"/>
      <c r="D8" s="1083"/>
      <c r="E8" s="227" t="e">
        <f>G8+#REF!-#REF!</f>
        <v>#REF!</v>
      </c>
      <c r="F8" s="226"/>
      <c r="G8" s="226" t="e">
        <f>H8+M8+#REF!</f>
        <v>#REF!</v>
      </c>
      <c r="H8" s="226">
        <v>33961983</v>
      </c>
      <c r="I8" s="226">
        <v>12274553</v>
      </c>
      <c r="J8" s="226">
        <v>331576729</v>
      </c>
      <c r="K8" s="226">
        <v>271779495</v>
      </c>
      <c r="L8" s="226"/>
      <c r="M8" s="226">
        <v>281966764</v>
      </c>
      <c r="N8" s="226">
        <v>82824847</v>
      </c>
      <c r="O8" s="3072" t="s">
        <v>2553</v>
      </c>
      <c r="P8" s="3072"/>
      <c r="Q8" s="3072"/>
      <c r="R8" s="1083"/>
      <c r="S8" s="227">
        <v>15951384</v>
      </c>
      <c r="T8" s="226">
        <v>12407920</v>
      </c>
      <c r="U8" s="226">
        <v>114995367.11999992</v>
      </c>
      <c r="V8" s="226">
        <v>30836771.879999924</v>
      </c>
      <c r="W8" s="226">
        <v>24950474</v>
      </c>
      <c r="X8" s="1741" t="s">
        <v>48</v>
      </c>
      <c r="Y8" s="226">
        <v>1099915</v>
      </c>
      <c r="Z8" s="226">
        <v>1099915</v>
      </c>
      <c r="AA8" s="1741" t="s">
        <v>48</v>
      </c>
      <c r="AB8" s="226">
        <v>6398044</v>
      </c>
      <c r="AC8" s="226">
        <v>11727329</v>
      </c>
      <c r="AD8" s="1181"/>
    </row>
    <row r="9" spans="1:50" s="1182" customFormat="1" ht="18" hidden="1" customHeight="1">
      <c r="A9" s="3072" t="s">
        <v>2322</v>
      </c>
      <c r="B9" s="3072"/>
      <c r="C9" s="3072"/>
      <c r="D9" s="1083"/>
      <c r="E9" s="227">
        <v>887937777.42154884</v>
      </c>
      <c r="F9" s="226"/>
      <c r="G9" s="226">
        <v>868414421.03194356</v>
      </c>
      <c r="H9" s="226">
        <v>52581956.153102256</v>
      </c>
      <c r="I9" s="226">
        <v>10688689.552511062</v>
      </c>
      <c r="J9" s="226">
        <v>276449626.26490414</v>
      </c>
      <c r="K9" s="226">
        <v>307812038.4449591</v>
      </c>
      <c r="L9" s="226"/>
      <c r="M9" s="226">
        <v>121604697.7510175</v>
      </c>
      <c r="N9" s="226">
        <v>54210746.42529235</v>
      </c>
      <c r="O9" s="3072" t="s">
        <v>2691</v>
      </c>
      <c r="P9" s="3072"/>
      <c r="Q9" s="3072"/>
      <c r="R9" s="1083"/>
      <c r="S9" s="227">
        <v>9975501.050405724</v>
      </c>
      <c r="T9" s="226">
        <v>7094721.0586746205</v>
      </c>
      <c r="U9" s="226">
        <v>19192127.933018804</v>
      </c>
      <c r="V9" s="226">
        <v>23702336.870805494</v>
      </c>
      <c r="W9" s="226">
        <v>7167053.1466036355</v>
      </c>
      <c r="X9" s="1741" t="s">
        <v>405</v>
      </c>
      <c r="Y9" s="226">
        <v>37167437.464967608</v>
      </c>
      <c r="Z9" s="226">
        <v>37167437.464967608</v>
      </c>
      <c r="AA9" s="226">
        <v>262211.26621657744</v>
      </c>
      <c r="AB9" s="226">
        <v>99277412.865450189</v>
      </c>
      <c r="AC9" s="226">
        <v>56690793.854573004</v>
      </c>
      <c r="AD9" s="1181"/>
    </row>
    <row r="10" spans="1:50" s="1182" customFormat="1" ht="18" hidden="1" customHeight="1">
      <c r="A10" s="3072" t="s">
        <v>2303</v>
      </c>
      <c r="B10" s="3072"/>
      <c r="C10" s="3072"/>
      <c r="D10" s="1083"/>
      <c r="E10" s="227">
        <v>1094008385.2415526</v>
      </c>
      <c r="F10" s="226"/>
      <c r="G10" s="226">
        <v>1050978800.6989181</v>
      </c>
      <c r="H10" s="226">
        <v>141809653.47389013</v>
      </c>
      <c r="I10" s="226">
        <v>20316280.878726214</v>
      </c>
      <c r="J10" s="226">
        <v>296025460.82286692</v>
      </c>
      <c r="K10" s="226">
        <v>359036850.71176863</v>
      </c>
      <c r="L10" s="226"/>
      <c r="M10" s="226">
        <v>118356200.48719232</v>
      </c>
      <c r="N10" s="226">
        <v>56668654.987001732</v>
      </c>
      <c r="O10" s="3072" t="s">
        <v>2692</v>
      </c>
      <c r="P10" s="3072"/>
      <c r="Q10" s="3072"/>
      <c r="R10" s="1083"/>
      <c r="S10" s="227">
        <v>18549099.55864086</v>
      </c>
      <c r="T10" s="226">
        <v>7603529.6621497804</v>
      </c>
      <c r="U10" s="226">
        <v>21131095.142126884</v>
      </c>
      <c r="V10" s="226">
        <v>7135229.0334181515</v>
      </c>
      <c r="W10" s="226">
        <v>7268592.103854835</v>
      </c>
      <c r="X10" s="226">
        <v>57305211.741886877</v>
      </c>
      <c r="Y10" s="226">
        <v>13287577.505359702</v>
      </c>
      <c r="Z10" s="226">
        <v>13287577.505359702</v>
      </c>
      <c r="AA10" s="226">
        <v>200175.56460030255</v>
      </c>
      <c r="AB10" s="226">
        <v>57928967.017986692</v>
      </c>
      <c r="AC10" s="226">
        <v>56317162.047994226</v>
      </c>
      <c r="AD10" s="1181"/>
    </row>
    <row r="11" spans="1:50" s="1182" customFormat="1" ht="18" hidden="1" customHeight="1">
      <c r="A11" s="3072" t="s">
        <v>2324</v>
      </c>
      <c r="B11" s="3072"/>
      <c r="C11" s="3072"/>
      <c r="D11" s="1083"/>
      <c r="E11" s="227">
        <v>1104507474.4175601</v>
      </c>
      <c r="F11" s="226"/>
      <c r="G11" s="642">
        <v>1067995063.900094</v>
      </c>
      <c r="H11" s="642">
        <v>83545723.626557037</v>
      </c>
      <c r="I11" s="642">
        <v>16213505.051686004</v>
      </c>
      <c r="J11" s="642">
        <v>331835129.9245007</v>
      </c>
      <c r="K11" s="642">
        <v>412671969.48914409</v>
      </c>
      <c r="L11" s="642"/>
      <c r="M11" s="642">
        <v>106821589.75731826</v>
      </c>
      <c r="N11" s="226">
        <v>51170554.744952828</v>
      </c>
      <c r="O11" s="3072" t="s">
        <v>2304</v>
      </c>
      <c r="P11" s="3072"/>
      <c r="Q11" s="3072"/>
      <c r="R11" s="1083"/>
      <c r="S11" s="642">
        <v>11038304.911934117</v>
      </c>
      <c r="T11" s="642">
        <v>6102262.1218957547</v>
      </c>
      <c r="U11" s="642">
        <v>21675359.431122921</v>
      </c>
      <c r="V11" s="642">
        <v>5090005.8642972233</v>
      </c>
      <c r="W11" s="642">
        <v>11745102.683115313</v>
      </c>
      <c r="X11" s="642">
        <v>60633284.890478961</v>
      </c>
      <c r="Y11" s="642">
        <v>17578264.539178129</v>
      </c>
      <c r="Z11" s="642">
        <v>17578264.539178129</v>
      </c>
      <c r="AA11" s="642">
        <v>260847.84887009184</v>
      </c>
      <c r="AB11" s="642">
        <v>56013013.311539777</v>
      </c>
      <c r="AC11" s="226">
        <v>54090675.056642227</v>
      </c>
      <c r="AD11" s="1181"/>
      <c r="AI11" s="1182">
        <f t="shared" ref="AI11:AT11" si="0">SUM(L11:L12,L14)</f>
        <v>0</v>
      </c>
      <c r="AJ11" s="1182">
        <f t="shared" si="0"/>
        <v>324606142.42675149</v>
      </c>
      <c r="AK11" s="1182">
        <f t="shared" si="0"/>
        <v>167366375.99631289</v>
      </c>
      <c r="AL11" s="1182">
        <f t="shared" si="0"/>
        <v>0</v>
      </c>
      <c r="AM11" s="1182">
        <f t="shared" si="0"/>
        <v>0</v>
      </c>
      <c r="AN11" s="1182">
        <f t="shared" si="0"/>
        <v>0</v>
      </c>
      <c r="AO11" s="1182">
        <f t="shared" si="0"/>
        <v>0</v>
      </c>
      <c r="AP11" s="1182">
        <f t="shared" si="0"/>
        <v>40020353.495212846</v>
      </c>
      <c r="AQ11" s="1182">
        <f t="shared" si="0"/>
        <v>18457797.397403415</v>
      </c>
      <c r="AR11" s="1182">
        <f t="shared" si="0"/>
        <v>58808304.934959255</v>
      </c>
      <c r="AS11" s="1182">
        <f t="shared" si="0"/>
        <v>15773032.382760778</v>
      </c>
      <c r="AT11" s="1182">
        <f t="shared" si="0"/>
        <v>24180278.220102184</v>
      </c>
      <c r="AU11" s="1182" t="e">
        <f>SUM(#REF!,#REF!)</f>
        <v>#REF!</v>
      </c>
      <c r="AV11" s="1182">
        <f>SUM(X11:X12,X14)</f>
        <v>203479062.26744944</v>
      </c>
      <c r="AW11" s="1182">
        <f>SUM(AA11:AA12,AA14)</f>
        <v>1102409.1871397241</v>
      </c>
      <c r="AX11" s="1182">
        <f>SUM(AB11:AB12,AB14)</f>
        <v>159880358.59312946</v>
      </c>
    </row>
    <row r="12" spans="1:50" s="1182" customFormat="1" ht="18" hidden="1" customHeight="1">
      <c r="A12" s="3072" t="s">
        <v>2305</v>
      </c>
      <c r="B12" s="3072"/>
      <c r="C12" s="3072"/>
      <c r="D12" s="1083"/>
      <c r="E12" s="227">
        <v>1110604457.444062</v>
      </c>
      <c r="F12" s="226"/>
      <c r="G12" s="642">
        <v>1067774924.8796263</v>
      </c>
      <c r="H12" s="642">
        <v>59000259.028558321</v>
      </c>
      <c r="I12" s="642">
        <v>22343556.438847698</v>
      </c>
      <c r="J12" s="642">
        <v>368720316.52669519</v>
      </c>
      <c r="K12" s="642">
        <v>390060743.2673859</v>
      </c>
      <c r="L12" s="642"/>
      <c r="M12" s="642">
        <v>106536985.83278736</v>
      </c>
      <c r="N12" s="226">
        <v>59212231.787924983</v>
      </c>
      <c r="O12" s="3072" t="s">
        <v>2725</v>
      </c>
      <c r="P12" s="3072"/>
      <c r="Q12" s="3072"/>
      <c r="R12" s="1083"/>
      <c r="S12" s="642">
        <v>13264109.14223442</v>
      </c>
      <c r="T12" s="642">
        <v>6443666.8464137558</v>
      </c>
      <c r="U12" s="642">
        <v>16799833.136507984</v>
      </c>
      <c r="V12" s="642">
        <v>5424305.6061611259</v>
      </c>
      <c r="W12" s="642">
        <v>5392839.3135451013</v>
      </c>
      <c r="X12" s="642">
        <v>64287966.028651543</v>
      </c>
      <c r="Y12" s="642">
        <v>22632996.930729311</v>
      </c>
      <c r="Z12" s="642">
        <v>22632996.930729311</v>
      </c>
      <c r="AA12" s="642">
        <v>218282.99935192775</v>
      </c>
      <c r="AB12" s="642">
        <v>56606814.757348619</v>
      </c>
      <c r="AC12" s="226">
        <v>65462529.495163396</v>
      </c>
      <c r="AD12" s="1181"/>
      <c r="AI12" s="1182" t="e">
        <f>AI11/$AE$11</f>
        <v>#DIV/0!</v>
      </c>
      <c r="AK12" s="1182">
        <f>AK11/$AJ$11</f>
        <v>0.51559830243840721</v>
      </c>
      <c r="AP12" s="1182">
        <f>AP11/$AJ$11</f>
        <v>0.12328895934014428</v>
      </c>
      <c r="AQ12" s="1182">
        <f>AQ11/$AJ$11</f>
        <v>5.6862132242517502E-2</v>
      </c>
      <c r="AR12" s="1182">
        <f>AR11/$AJ$11</f>
        <v>0.18116818275621371</v>
      </c>
      <c r="AS12" s="1182">
        <f>AS11/$AJ$11</f>
        <v>4.8591293636164073E-2</v>
      </c>
      <c r="AT12" s="1182">
        <f>AT11/$AJ$11</f>
        <v>7.4491129586552865E-2</v>
      </c>
      <c r="AV12" s="1182" t="e">
        <f>AV11/$AU$11</f>
        <v>#REF!</v>
      </c>
      <c r="AW12" s="1182" t="e">
        <f>AW11/$AU$11</f>
        <v>#REF!</v>
      </c>
      <c r="AX12" s="1182" t="e">
        <f>AX11/$AU$11</f>
        <v>#REF!</v>
      </c>
    </row>
    <row r="13" spans="1:50" s="1182" customFormat="1" ht="18" hidden="1" customHeight="1">
      <c r="A13" s="3072" t="s">
        <v>2362</v>
      </c>
      <c r="B13" s="3072"/>
      <c r="C13" s="3072"/>
      <c r="D13" s="1083"/>
      <c r="E13" s="227" t="e">
        <f>G13+#REF!-#REF!</f>
        <v>#REF!</v>
      </c>
      <c r="F13" s="226"/>
      <c r="G13" s="226" t="e">
        <f>H13+M13+#REF!</f>
        <v>#REF!</v>
      </c>
      <c r="H13" s="642">
        <v>100844952.89743455</v>
      </c>
      <c r="I13" s="642">
        <v>25986855.63521735</v>
      </c>
      <c r="J13" s="226">
        <v>914634281.11362004</v>
      </c>
      <c r="K13" s="642">
        <v>486464462.78955406</v>
      </c>
      <c r="L13" s="642"/>
      <c r="M13" s="642">
        <v>116949264.61592844</v>
      </c>
      <c r="N13" s="226">
        <f>$M$13*AK12</f>
        <v>60298842.307392783</v>
      </c>
      <c r="O13" s="3072" t="s">
        <v>2386</v>
      </c>
      <c r="P13" s="3072"/>
      <c r="Q13" s="3072"/>
      <c r="R13" s="1083"/>
      <c r="S13" s="642">
        <f>$M$13*AP12</f>
        <v>14418553.130092975</v>
      </c>
      <c r="T13" s="642">
        <f>$M$13*AQ12</f>
        <v>6649984.5502560958</v>
      </c>
      <c r="U13" s="642">
        <f>$M$13*AR12</f>
        <v>21187485.74514332</v>
      </c>
      <c r="V13" s="642">
        <f>$M$13*AS12</f>
        <v>5682716.0574860321</v>
      </c>
      <c r="W13" s="642">
        <f>$M$13*AT12</f>
        <v>8711682.8255571872</v>
      </c>
      <c r="X13" s="642" t="e">
        <f>#REF!*AV12</f>
        <v>#REF!</v>
      </c>
      <c r="Y13" s="642">
        <v>18015436.703935511</v>
      </c>
      <c r="Z13" s="642">
        <v>18015436.703935511</v>
      </c>
      <c r="AA13" s="642" t="e">
        <f>#REF!*AW12</f>
        <v>#REF!</v>
      </c>
      <c r="AB13" s="642" t="e">
        <f>#REF!*AX12</f>
        <v>#REF!</v>
      </c>
      <c r="AC13" s="226">
        <v>66151616.111287139</v>
      </c>
      <c r="AD13" s="1181"/>
    </row>
    <row r="14" spans="1:50" s="1182" customFormat="1" ht="18" hidden="1" customHeight="1">
      <c r="A14" s="3072" t="s">
        <v>3063</v>
      </c>
      <c r="B14" s="3072"/>
      <c r="C14" s="3072"/>
      <c r="D14" s="1083"/>
      <c r="E14" s="227" t="e">
        <f>G14+#REF!-#REF!</f>
        <v>#REF!</v>
      </c>
      <c r="F14" s="226"/>
      <c r="G14" s="226" t="e">
        <f>H14+M14+#REF!</f>
        <v>#REF!</v>
      </c>
      <c r="H14" s="642">
        <v>111412676.0663711</v>
      </c>
      <c r="I14" s="642">
        <v>26885846.774998259</v>
      </c>
      <c r="J14" s="226">
        <v>1010956523.6246958</v>
      </c>
      <c r="K14" s="642">
        <v>422334669.7564373</v>
      </c>
      <c r="L14" s="642"/>
      <c r="M14" s="642">
        <v>111247566.83664586</v>
      </c>
      <c r="N14" s="226">
        <v>56983589.463435084</v>
      </c>
      <c r="O14" s="3072" t="s">
        <v>2387</v>
      </c>
      <c r="P14" s="3072"/>
      <c r="Q14" s="3072"/>
      <c r="R14" s="1083"/>
      <c r="S14" s="642">
        <v>15717939.441044308</v>
      </c>
      <c r="T14" s="642">
        <v>5911868.4290939057</v>
      </c>
      <c r="U14" s="642">
        <v>20333112.367328353</v>
      </c>
      <c r="V14" s="642">
        <v>5258720.9123024298</v>
      </c>
      <c r="W14" s="642">
        <v>7042336.2234417666</v>
      </c>
      <c r="X14" s="642">
        <v>78557811.34831892</v>
      </c>
      <c r="Y14" s="642">
        <v>23694823.365513492</v>
      </c>
      <c r="Z14" s="642">
        <v>23694823.365513492</v>
      </c>
      <c r="AA14" s="642">
        <v>623278.33891770453</v>
      </c>
      <c r="AB14" s="642">
        <v>47260530.524241075</v>
      </c>
      <c r="AC14" s="226">
        <v>72698499.859068632</v>
      </c>
      <c r="AD14" s="1181"/>
    </row>
    <row r="15" spans="1:50" s="1182" customFormat="1" ht="18" hidden="1" customHeight="1">
      <c r="A15" s="3072" t="s">
        <v>2366</v>
      </c>
      <c r="B15" s="3072"/>
      <c r="C15" s="3072"/>
      <c r="D15" s="1083"/>
      <c r="E15" s="227" t="e">
        <f>G15+#REF!-#REF!</f>
        <v>#REF!</v>
      </c>
      <c r="F15" s="226"/>
      <c r="G15" s="226" t="e">
        <f>H15+M15+#REF!</f>
        <v>#REF!</v>
      </c>
      <c r="H15" s="226">
        <v>79016195.464908555</v>
      </c>
      <c r="I15" s="226">
        <v>24791256.296694715</v>
      </c>
      <c r="J15" s="226">
        <v>779494678.67999995</v>
      </c>
      <c r="K15" s="226">
        <v>446786704.6134361</v>
      </c>
      <c r="L15" s="226"/>
      <c r="M15" s="226">
        <v>98116735.727064326</v>
      </c>
      <c r="N15" s="226">
        <v>43800542.707088277</v>
      </c>
      <c r="O15" s="3072" t="s">
        <v>2366</v>
      </c>
      <c r="P15" s="3072"/>
      <c r="Q15" s="3072"/>
      <c r="R15" s="1083"/>
      <c r="S15" s="227">
        <v>15799152.660084248</v>
      </c>
      <c r="T15" s="226">
        <v>6037330.6721937414</v>
      </c>
      <c r="U15" s="226">
        <v>21121820.533904478</v>
      </c>
      <c r="V15" s="226">
        <v>6447593.0833837194</v>
      </c>
      <c r="W15" s="226">
        <v>4910296.0704094805</v>
      </c>
      <c r="X15" s="642">
        <v>73091234.90766561</v>
      </c>
      <c r="Y15" s="226">
        <v>20053396.057071295</v>
      </c>
      <c r="Z15" s="226">
        <v>20053396.057071295</v>
      </c>
      <c r="AA15" s="226">
        <v>163944.0309401046</v>
      </c>
      <c r="AB15" s="226">
        <v>49902991.837127797</v>
      </c>
      <c r="AC15" s="226">
        <v>85637184.368471995</v>
      </c>
      <c r="AD15" s="1181"/>
    </row>
    <row r="16" spans="1:50" s="1182" customFormat="1" ht="17.25" hidden="1" customHeight="1">
      <c r="A16" s="3072" t="s">
        <v>2694</v>
      </c>
      <c r="B16" s="3072"/>
      <c r="C16" s="3072"/>
      <c r="D16" s="1083"/>
      <c r="E16" s="642">
        <v>1677734614.1587782</v>
      </c>
      <c r="F16" s="642"/>
      <c r="G16" s="226">
        <v>1598848494.3334563</v>
      </c>
      <c r="H16" s="226">
        <v>63098015.97606001</v>
      </c>
      <c r="I16" s="226">
        <v>26089338.459277585</v>
      </c>
      <c r="J16" s="226">
        <v>881921579.78337991</v>
      </c>
      <c r="K16" s="226">
        <v>430666374.68759632</v>
      </c>
      <c r="L16" s="226"/>
      <c r="M16" s="226">
        <v>85089221.744109139</v>
      </c>
      <c r="N16" s="226">
        <v>37835957.86405126</v>
      </c>
      <c r="O16" s="3072" t="s">
        <v>2693</v>
      </c>
      <c r="P16" s="3072"/>
      <c r="Q16" s="3072"/>
      <c r="R16" s="1083"/>
      <c r="S16" s="227">
        <v>10949731.279817685</v>
      </c>
      <c r="T16" s="226">
        <v>5866996.5075264461</v>
      </c>
      <c r="U16" s="226">
        <v>15282653.733954567</v>
      </c>
      <c r="V16" s="226">
        <v>9751950.1883288417</v>
      </c>
      <c r="W16" s="226">
        <v>5401932.170430324</v>
      </c>
      <c r="X16" s="642">
        <v>64510374.726414204</v>
      </c>
      <c r="Y16" s="226">
        <v>21200523.00912872</v>
      </c>
      <c r="Z16" s="226">
        <v>21200523.00912872</v>
      </c>
      <c r="AA16" s="226">
        <v>254261.95056054977</v>
      </c>
      <c r="AB16" s="226">
        <v>47219327.006057613</v>
      </c>
      <c r="AC16" s="226">
        <v>100086642.83445083</v>
      </c>
      <c r="AD16" s="1181"/>
      <c r="AG16" s="1742"/>
      <c r="AH16" s="1742"/>
      <c r="AI16" s="1742"/>
      <c r="AJ16" s="1742"/>
      <c r="AK16" s="1742"/>
    </row>
    <row r="17" spans="1:38" s="1182" customFormat="1" ht="18" hidden="1" customHeight="1">
      <c r="A17" s="3072" t="s">
        <v>2727</v>
      </c>
      <c r="B17" s="3072"/>
      <c r="C17" s="3072"/>
      <c r="D17" s="1083"/>
      <c r="E17" s="226">
        <v>1905911401.124707</v>
      </c>
      <c r="F17" s="226"/>
      <c r="G17" s="226">
        <v>1806885737.2984271</v>
      </c>
      <c r="H17" s="226">
        <v>56035079.219651394</v>
      </c>
      <c r="I17" s="226">
        <v>20293166.304085318</v>
      </c>
      <c r="J17" s="226">
        <v>1037285061.5019439</v>
      </c>
      <c r="K17" s="226">
        <v>479086108.43360746</v>
      </c>
      <c r="L17" s="226"/>
      <c r="M17" s="226">
        <v>91977373.63521269</v>
      </c>
      <c r="N17" s="226">
        <v>37361463.478440605</v>
      </c>
      <c r="O17" s="3072" t="s">
        <v>2695</v>
      </c>
      <c r="P17" s="3072"/>
      <c r="Q17" s="3072"/>
      <c r="R17" s="1083"/>
      <c r="S17" s="226">
        <v>13292613.139906682</v>
      </c>
      <c r="T17" s="226">
        <v>6420277.4258636395</v>
      </c>
      <c r="U17" s="226">
        <v>17419931.859455429</v>
      </c>
      <c r="V17" s="226">
        <v>8291295.1321529215</v>
      </c>
      <c r="W17" s="226">
        <v>9191792.5993934143</v>
      </c>
      <c r="X17" s="642">
        <v>71156047.930085033</v>
      </c>
      <c r="Y17" s="226">
        <v>19532168.87302703</v>
      </c>
      <c r="Z17" s="226">
        <v>19532168.87302703</v>
      </c>
      <c r="AA17" s="226">
        <v>352436.01569032727</v>
      </c>
      <c r="AB17" s="226">
        <v>50700464.258149348</v>
      </c>
      <c r="AC17" s="226">
        <v>118557832.6993084</v>
      </c>
      <c r="AD17" s="1181"/>
      <c r="AG17" s="1743"/>
      <c r="AH17" s="1743"/>
      <c r="AI17" s="1744"/>
      <c r="AJ17" s="1744"/>
      <c r="AK17" s="1744"/>
    </row>
    <row r="18" spans="1:38" s="1182" customFormat="1" ht="18" hidden="1" customHeight="1">
      <c r="A18" s="3072" t="s">
        <v>2729</v>
      </c>
      <c r="B18" s="3072"/>
      <c r="C18" s="3072"/>
      <c r="D18" s="1083"/>
      <c r="E18" s="226" t="e">
        <f>G18+#REF!-#REF!</f>
        <v>#REF!</v>
      </c>
      <c r="F18" s="226"/>
      <c r="G18" s="226" t="e">
        <f>H18+L18+#REF!</f>
        <v>#REF!</v>
      </c>
      <c r="H18" s="226">
        <v>48134226.697586112</v>
      </c>
      <c r="I18" s="226">
        <v>21622586.778182603</v>
      </c>
      <c r="J18" s="226">
        <v>855876728.34116554</v>
      </c>
      <c r="K18" s="226">
        <v>396411361.1074006</v>
      </c>
      <c r="L18" s="226"/>
      <c r="M18" s="226">
        <v>79659450.429710269</v>
      </c>
      <c r="N18" s="226">
        <v>34041821.947817221</v>
      </c>
      <c r="O18" s="3072" t="s">
        <v>3092</v>
      </c>
      <c r="P18" s="3072"/>
      <c r="Q18" s="3072"/>
      <c r="R18" s="1083"/>
      <c r="S18" s="226">
        <v>11347726.647405256</v>
      </c>
      <c r="T18" s="226">
        <v>5790568.5293154269</v>
      </c>
      <c r="U18" s="226">
        <v>14955011.081214637</v>
      </c>
      <c r="V18" s="226">
        <v>7876796.128277164</v>
      </c>
      <c r="W18" s="226">
        <v>5647526.0956805535</v>
      </c>
      <c r="X18" s="226">
        <v>60473264.517373003</v>
      </c>
      <c r="Y18" s="226">
        <v>11985785.796908749</v>
      </c>
      <c r="Z18" s="226">
        <v>11985785.796908749</v>
      </c>
      <c r="AA18" s="226">
        <v>263743.77673027688</v>
      </c>
      <c r="AB18" s="226">
        <v>44405753.044112645</v>
      </c>
      <c r="AC18" s="226">
        <v>80943746.709172249</v>
      </c>
      <c r="AD18" s="1181"/>
      <c r="AI18" s="1182" t="e">
        <f>AG18*(1+#REF!)</f>
        <v>#REF!</v>
      </c>
      <c r="AJ18" s="1182" t="e">
        <f>(AI18/AG18)-1</f>
        <v>#REF!</v>
      </c>
      <c r="AK18" s="1182" t="e">
        <f>AI18-AG18</f>
        <v>#REF!</v>
      </c>
      <c r="AL18" s="1030"/>
    </row>
    <row r="19" spans="1:38" s="1182" customFormat="1" ht="18" hidden="1" customHeight="1">
      <c r="A19" s="3072" t="s">
        <v>2698</v>
      </c>
      <c r="B19" s="3072"/>
      <c r="C19" s="3072"/>
      <c r="D19" s="1083"/>
      <c r="E19" s="226">
        <v>1918058080.3343196</v>
      </c>
      <c r="F19" s="226"/>
      <c r="G19" s="226">
        <v>1829300639.4857309</v>
      </c>
      <c r="H19" s="226">
        <v>49794242.92041114</v>
      </c>
      <c r="I19" s="226">
        <v>29229771.450746041</v>
      </c>
      <c r="J19" s="226">
        <v>1052866166.4356915</v>
      </c>
      <c r="K19" s="226">
        <v>472049041.9864639</v>
      </c>
      <c r="L19" s="226"/>
      <c r="M19" s="226">
        <v>101921170.77994193</v>
      </c>
      <c r="N19" s="226">
        <v>41403783.888343148</v>
      </c>
      <c r="O19" s="3072" t="s">
        <v>2765</v>
      </c>
      <c r="P19" s="3072"/>
      <c r="Q19" s="3072"/>
      <c r="R19" s="1083"/>
      <c r="S19" s="226">
        <v>15156975.946723636</v>
      </c>
      <c r="T19" s="226">
        <v>9113366.8013288975</v>
      </c>
      <c r="U19" s="226">
        <v>20670375.434653386</v>
      </c>
      <c r="V19" s="226">
        <v>9365918.2748927232</v>
      </c>
      <c r="W19" s="226">
        <v>6210750.434000113</v>
      </c>
      <c r="X19" s="642">
        <v>65709038.855836667</v>
      </c>
      <c r="Y19" s="226">
        <v>19616994.062205464</v>
      </c>
      <c r="Z19" s="226">
        <v>19616994.062205464</v>
      </c>
      <c r="AA19" s="226">
        <v>316509.0393580143</v>
      </c>
      <c r="AB19" s="226">
        <v>57414698.017272882</v>
      </c>
      <c r="AC19" s="226">
        <v>108374434.91079684</v>
      </c>
      <c r="AD19" s="1181"/>
      <c r="AL19" s="1030"/>
    </row>
    <row r="20" spans="1:38" s="1182" customFormat="1" ht="18" hidden="1" customHeight="1">
      <c r="A20" s="3072" t="s">
        <v>2766</v>
      </c>
      <c r="B20" s="3072"/>
      <c r="C20" s="3072"/>
      <c r="D20" s="1083"/>
      <c r="E20" s="226">
        <v>2003052329.1130536</v>
      </c>
      <c r="F20" s="226"/>
      <c r="G20" s="226">
        <v>1913570358.5609207</v>
      </c>
      <c r="H20" s="226">
        <v>33742597.498634771</v>
      </c>
      <c r="I20" s="226">
        <v>27969698.550922256</v>
      </c>
      <c r="J20" s="226">
        <v>1129104080.6300826</v>
      </c>
      <c r="K20" s="226">
        <v>501921760.24039036</v>
      </c>
      <c r="L20" s="226"/>
      <c r="M20" s="226">
        <v>100932770.33373679</v>
      </c>
      <c r="N20" s="226">
        <v>43865163.324620284</v>
      </c>
      <c r="O20" s="3072" t="s">
        <v>2766</v>
      </c>
      <c r="P20" s="3072"/>
      <c r="Q20" s="3072"/>
      <c r="R20" s="1083"/>
      <c r="S20" s="226">
        <v>17703222.867415816</v>
      </c>
      <c r="T20" s="226">
        <v>8641480.5215690173</v>
      </c>
      <c r="U20" s="226">
        <v>18716342.829991616</v>
      </c>
      <c r="V20" s="226">
        <v>6071608.0709286798</v>
      </c>
      <c r="W20" s="226">
        <v>5934952.7192114126</v>
      </c>
      <c r="X20" s="642">
        <v>70314885.609816074</v>
      </c>
      <c r="Y20" s="226">
        <v>20882258.199627183</v>
      </c>
      <c r="Z20" s="226">
        <v>20882258.199627183</v>
      </c>
      <c r="AA20" s="226">
        <v>451146.73938871425</v>
      </c>
      <c r="AB20" s="226">
        <v>49133418.957960568</v>
      </c>
      <c r="AC20" s="226">
        <v>110364228.7517581</v>
      </c>
      <c r="AD20" s="1181"/>
      <c r="AL20" s="1030"/>
    </row>
    <row r="21" spans="1:38" s="1182" customFormat="1" ht="2.25" hidden="1" customHeight="1">
      <c r="A21" s="3072" t="s">
        <v>2794</v>
      </c>
      <c r="B21" s="3072"/>
      <c r="C21" s="3072"/>
      <c r="D21" s="1745"/>
      <c r="E21" s="226">
        <v>1698497265.2204101</v>
      </c>
      <c r="F21" s="226"/>
      <c r="G21" s="226">
        <v>1539118673.3509581</v>
      </c>
      <c r="H21" s="226">
        <v>50438539.856719755</v>
      </c>
      <c r="I21" s="226">
        <v>31515796.894087177</v>
      </c>
      <c r="J21" s="226">
        <v>677894624.52373517</v>
      </c>
      <c r="K21" s="226">
        <v>543696562.71023667</v>
      </c>
      <c r="L21" s="226"/>
      <c r="M21" s="226">
        <v>106637414.54177141</v>
      </c>
      <c r="N21" s="226">
        <v>46067162.217533678</v>
      </c>
      <c r="O21" s="3072" t="s">
        <v>3409</v>
      </c>
      <c r="P21" s="3072"/>
      <c r="Q21" s="3072"/>
      <c r="R21" s="1745"/>
      <c r="S21" s="226">
        <v>17925174.73564985</v>
      </c>
      <c r="T21" s="226">
        <v>9105301.5176570937</v>
      </c>
      <c r="U21" s="226">
        <v>21594796.49224304</v>
      </c>
      <c r="V21" s="226">
        <v>5915853.4033916295</v>
      </c>
      <c r="W21" s="226">
        <v>6029126.1752961352</v>
      </c>
      <c r="X21" s="642">
        <v>76298958.686348259</v>
      </c>
      <c r="Y21" s="226">
        <v>20242838.479926176</v>
      </c>
      <c r="Z21" s="226">
        <v>20242838.479926176</v>
      </c>
      <c r="AA21" s="226">
        <v>347299.23651442106</v>
      </c>
      <c r="AB21" s="226">
        <v>52289476.901545256</v>
      </c>
      <c r="AC21" s="226">
        <v>179621430.34937757</v>
      </c>
      <c r="AD21" s="1181"/>
      <c r="AL21" s="1030"/>
    </row>
    <row r="22" spans="1:38" ht="14.45" hidden="1" customHeight="1">
      <c r="A22" s="3095" t="s">
        <v>2333</v>
      </c>
      <c r="B22" s="3096"/>
      <c r="C22" s="3096"/>
      <c r="D22" s="3097"/>
      <c r="E22" s="226">
        <v>1626676.8226598606</v>
      </c>
      <c r="F22" s="226">
        <v>1511689.9747652616</v>
      </c>
      <c r="G22" s="226">
        <v>1277260.346240931</v>
      </c>
      <c r="H22" s="226">
        <v>56174.469685894561</v>
      </c>
      <c r="I22" s="226">
        <v>36285.352065757252</v>
      </c>
      <c r="J22" s="226">
        <v>657092.39443798747</v>
      </c>
      <c r="K22" s="226">
        <v>527708.13005129236</v>
      </c>
      <c r="L22" s="226">
        <f>M22+X22+AA22+AB22</f>
        <v>234429.62852433062</v>
      </c>
      <c r="M22" s="226">
        <v>103154.63135230134</v>
      </c>
      <c r="N22" s="226">
        <v>45917.886902473125</v>
      </c>
      <c r="O22" s="3095" t="s">
        <v>2702</v>
      </c>
      <c r="P22" s="3096"/>
      <c r="Q22" s="3096"/>
      <c r="R22" s="3097"/>
      <c r="S22" s="226">
        <v>18190.134436892593</v>
      </c>
      <c r="T22" s="226">
        <v>8336.24080689931</v>
      </c>
      <c r="U22" s="226">
        <v>21514.407058516848</v>
      </c>
      <c r="V22" s="226">
        <v>4413.4953153394699</v>
      </c>
      <c r="W22" s="226">
        <v>4782.4668321800764</v>
      </c>
      <c r="X22" s="642">
        <v>73940.940593983978</v>
      </c>
      <c r="Y22" s="982" t="s">
        <v>431</v>
      </c>
      <c r="Z22" s="982" t="s">
        <v>431</v>
      </c>
      <c r="AA22" s="226">
        <v>616.38815218077673</v>
      </c>
      <c r="AB22" s="226">
        <v>56717.668425864525</v>
      </c>
      <c r="AC22" s="226">
        <v>134775.3794253981</v>
      </c>
      <c r="AD22" s="790"/>
    </row>
    <row r="23" spans="1:38" ht="18.75" hidden="1" customHeight="1">
      <c r="A23" s="3095" t="s">
        <v>2334</v>
      </c>
      <c r="B23" s="3096"/>
      <c r="C23" s="3096"/>
      <c r="D23" s="3097"/>
      <c r="E23" s="982" t="s">
        <v>431</v>
      </c>
      <c r="F23" s="982" t="s">
        <v>340</v>
      </c>
      <c r="G23" s="982" t="s">
        <v>431</v>
      </c>
      <c r="H23" s="982" t="s">
        <v>431</v>
      </c>
      <c r="I23" s="982" t="s">
        <v>431</v>
      </c>
      <c r="J23" s="982" t="s">
        <v>431</v>
      </c>
      <c r="K23" s="982" t="s">
        <v>431</v>
      </c>
      <c r="L23" s="982" t="s">
        <v>431</v>
      </c>
      <c r="M23" s="982" t="s">
        <v>431</v>
      </c>
      <c r="N23" s="982" t="s">
        <v>431</v>
      </c>
      <c r="O23" s="3095" t="s">
        <v>2293</v>
      </c>
      <c r="P23" s="3096"/>
      <c r="Q23" s="3096"/>
      <c r="R23" s="3097"/>
      <c r="S23" s="982" t="s">
        <v>431</v>
      </c>
      <c r="T23" s="982" t="s">
        <v>473</v>
      </c>
      <c r="U23" s="982" t="s">
        <v>431</v>
      </c>
      <c r="V23" s="982" t="s">
        <v>431</v>
      </c>
      <c r="W23" s="982" t="s">
        <v>431</v>
      </c>
      <c r="X23" s="982" t="s">
        <v>431</v>
      </c>
      <c r="Y23" s="982" t="s">
        <v>431</v>
      </c>
      <c r="Z23" s="982" t="s">
        <v>431</v>
      </c>
      <c r="AA23" s="982" t="s">
        <v>431</v>
      </c>
      <c r="AB23" s="982" t="s">
        <v>431</v>
      </c>
      <c r="AC23" s="982" t="s">
        <v>431</v>
      </c>
      <c r="AD23" s="790"/>
    </row>
    <row r="24" spans="1:38" ht="14.1" customHeight="1">
      <c r="A24" s="3098" t="s">
        <v>1463</v>
      </c>
      <c r="B24" s="3098"/>
      <c r="C24" s="3098"/>
      <c r="D24" s="3099"/>
      <c r="E24" s="144">
        <v>2222332.3402221911</v>
      </c>
      <c r="F24" s="144">
        <v>2048552.9514313745</v>
      </c>
      <c r="G24" s="144">
        <v>1688518.8717783834</v>
      </c>
      <c r="H24" s="144">
        <v>77489.013319196631</v>
      </c>
      <c r="I24" s="144">
        <v>44322.618645098111</v>
      </c>
      <c r="J24" s="144">
        <v>895154.64668426919</v>
      </c>
      <c r="K24" s="144">
        <v>671552.59312981996</v>
      </c>
      <c r="L24" s="144">
        <v>360034.07965299365</v>
      </c>
      <c r="M24" s="144">
        <v>142313.72151477059</v>
      </c>
      <c r="N24" s="144">
        <v>62039.046383743138</v>
      </c>
      <c r="O24" s="3098" t="s">
        <v>1463</v>
      </c>
      <c r="P24" s="3098"/>
      <c r="Q24" s="3098"/>
      <c r="R24" s="3099"/>
      <c r="S24" s="144">
        <v>22278.537128506861</v>
      </c>
      <c r="T24" s="144">
        <v>13345.742543489952</v>
      </c>
      <c r="U24" s="144">
        <v>27530.92766677076</v>
      </c>
      <c r="V24" s="144">
        <v>9009.2992556982772</v>
      </c>
      <c r="W24" s="144">
        <v>8110.1685365618459</v>
      </c>
      <c r="X24" s="1321">
        <v>103366.85748082628</v>
      </c>
      <c r="Y24" s="526">
        <v>4514.6279961542814</v>
      </c>
      <c r="Z24" s="526">
        <v>19116.445825020601</v>
      </c>
      <c r="AA24" s="144">
        <v>2608.7153629184681</v>
      </c>
      <c r="AB24" s="144">
        <v>88113.711473303527</v>
      </c>
      <c r="AC24" s="144">
        <v>192895.83461583903</v>
      </c>
      <c r="AD24" s="790"/>
    </row>
    <row r="25" spans="1:38" ht="14.1" customHeight="1">
      <c r="A25" s="3095" t="s">
        <v>2335</v>
      </c>
      <c r="B25" s="3095"/>
      <c r="C25" s="3095"/>
      <c r="D25" s="3100"/>
      <c r="E25" s="178">
        <v>1893661.8431519759</v>
      </c>
      <c r="F25" s="144">
        <v>1853250.7214717674</v>
      </c>
      <c r="G25" s="144">
        <v>1377592.1497562919</v>
      </c>
      <c r="H25" s="144">
        <v>125254.23508568239</v>
      </c>
      <c r="I25" s="144">
        <v>30704.621521315195</v>
      </c>
      <c r="J25" s="144">
        <v>689418.76523977448</v>
      </c>
      <c r="K25" s="144">
        <v>532214.52790951997</v>
      </c>
      <c r="L25" s="144">
        <v>475658.57171547541</v>
      </c>
      <c r="M25" s="144">
        <v>255450.49275451186</v>
      </c>
      <c r="N25" s="144">
        <v>104269.59083629811</v>
      </c>
      <c r="O25" s="3095" t="s">
        <v>2335</v>
      </c>
      <c r="P25" s="3095"/>
      <c r="Q25" s="3095"/>
      <c r="R25" s="3100"/>
      <c r="S25" s="144">
        <v>52471.568800008688</v>
      </c>
      <c r="T25" s="144">
        <v>31100.641976684106</v>
      </c>
      <c r="U25" s="144">
        <v>62083.31041462416</v>
      </c>
      <c r="V25" s="526" t="s">
        <v>431</v>
      </c>
      <c r="W25" s="144">
        <v>5525.3807268966457</v>
      </c>
      <c r="X25" s="1321">
        <v>129357.66643685834</v>
      </c>
      <c r="Y25" s="526">
        <v>3735.6243996538074</v>
      </c>
      <c r="Z25" s="144">
        <v>32179.900818678405</v>
      </c>
      <c r="AA25" s="144">
        <v>1713.978709912459</v>
      </c>
      <c r="AB25" s="144">
        <v>53220.908595860717</v>
      </c>
      <c r="AC25" s="144">
        <v>72591.022498887134</v>
      </c>
      <c r="AD25" s="790"/>
    </row>
    <row r="26" spans="1:38" ht="14.1" customHeight="1">
      <c r="A26" s="3095" t="s">
        <v>1464</v>
      </c>
      <c r="B26" s="3095"/>
      <c r="C26" s="3095"/>
      <c r="D26" s="3100"/>
      <c r="E26" s="1322">
        <v>2945061.7190810177</v>
      </c>
      <c r="F26" s="1322">
        <v>2784365.1496964307</v>
      </c>
      <c r="G26" s="1322">
        <v>2318999.4469113881</v>
      </c>
      <c r="H26" s="1322">
        <v>142163.00733755156</v>
      </c>
      <c r="I26" s="1322">
        <v>76242.36866332998</v>
      </c>
      <c r="J26" s="1322">
        <v>1188780.9421211623</v>
      </c>
      <c r="K26" s="1322">
        <v>911813.12878934271</v>
      </c>
      <c r="L26" s="1322">
        <v>465365.70278504683</v>
      </c>
      <c r="M26" s="1322">
        <v>166647.17479904302</v>
      </c>
      <c r="N26" s="1322">
        <v>78449.668051111395</v>
      </c>
      <c r="O26" s="3095" t="s">
        <v>1464</v>
      </c>
      <c r="P26" s="3095"/>
      <c r="Q26" s="3095"/>
      <c r="R26" s="3100"/>
      <c r="S26" s="1322">
        <v>19011.213941857292</v>
      </c>
      <c r="T26" s="1322">
        <v>15285.10010238804</v>
      </c>
      <c r="U26" s="1322">
        <v>30106.029027658999</v>
      </c>
      <c r="V26" s="1322">
        <v>17535.8608738369</v>
      </c>
      <c r="W26" s="1322">
        <v>6259.3028021907248</v>
      </c>
      <c r="X26" s="1322">
        <v>144975.55649075654</v>
      </c>
      <c r="Y26" s="1322">
        <v>5658.7246853378501</v>
      </c>
      <c r="Z26" s="1322">
        <v>23312.810698615354</v>
      </c>
      <c r="AA26" s="1322">
        <v>936.31891983184164</v>
      </c>
      <c r="AB26" s="1322">
        <v>123835.117191461</v>
      </c>
      <c r="AC26" s="1322">
        <v>184009.38008321251</v>
      </c>
      <c r="AD26" s="790"/>
    </row>
    <row r="27" spans="1:38" ht="14.1" customHeight="1">
      <c r="A27" s="3095" t="s">
        <v>2345</v>
      </c>
      <c r="B27" s="3096"/>
      <c r="C27" s="3096"/>
      <c r="D27" s="3097"/>
      <c r="E27" s="178">
        <v>3356251.4797700536</v>
      </c>
      <c r="F27" s="144">
        <v>3167977.3247037907</v>
      </c>
      <c r="G27" s="144">
        <v>2657388.6889844872</v>
      </c>
      <c r="H27" s="144">
        <v>209334.36541535848</v>
      </c>
      <c r="I27" s="144">
        <v>40307.535575287249</v>
      </c>
      <c r="J27" s="144">
        <v>1305694.5160062315</v>
      </c>
      <c r="K27" s="144">
        <v>1102052.2719876154</v>
      </c>
      <c r="L27" s="144">
        <v>510588.63571930258</v>
      </c>
      <c r="M27" s="144">
        <v>165518.25419800935</v>
      </c>
      <c r="N27" s="144">
        <v>76266.249317854148</v>
      </c>
      <c r="O27" s="3095" t="s">
        <v>2345</v>
      </c>
      <c r="P27" s="3096"/>
      <c r="Q27" s="3096"/>
      <c r="R27" s="3097"/>
      <c r="S27" s="144">
        <v>24254.097182636822</v>
      </c>
      <c r="T27" s="144">
        <v>16113.306613241048</v>
      </c>
      <c r="U27" s="144">
        <v>33699.497770243135</v>
      </c>
      <c r="V27" s="144">
        <v>7796.1996167812231</v>
      </c>
      <c r="W27" s="144">
        <v>7388.9036972527529</v>
      </c>
      <c r="X27" s="1321">
        <v>125592.02247551034</v>
      </c>
      <c r="Y27" s="144">
        <v>11665.029198629436</v>
      </c>
      <c r="Z27" s="144">
        <v>30045.957689061885</v>
      </c>
      <c r="AA27" s="144">
        <v>1277.8416512682277</v>
      </c>
      <c r="AB27" s="144">
        <v>176489.53050682298</v>
      </c>
      <c r="AC27" s="144">
        <v>218320.11275533136</v>
      </c>
    </row>
    <row r="28" spans="1:38" ht="14.1" customHeight="1">
      <c r="A28" s="3095" t="s">
        <v>2181</v>
      </c>
      <c r="B28" s="3096"/>
      <c r="C28" s="3096"/>
      <c r="D28" s="3097"/>
      <c r="E28" s="178">
        <f>'13'!E28</f>
        <v>3442359.6284599439</v>
      </c>
      <c r="F28" s="144">
        <f>'13'!F28</f>
        <v>3243455.7234373717</v>
      </c>
      <c r="G28" s="144">
        <f>'13'!G28</f>
        <v>2792900.1070566881</v>
      </c>
      <c r="H28" s="144">
        <f>'13'!H28</f>
        <v>140550.36651505026</v>
      </c>
      <c r="I28" s="144">
        <f>'13'!I28</f>
        <v>43979.635175163785</v>
      </c>
      <c r="J28" s="144">
        <f>'13'!J28</f>
        <v>1514327.8828246358</v>
      </c>
      <c r="K28" s="144">
        <f>'13'!K28</f>
        <v>1094042.2225418426</v>
      </c>
      <c r="L28" s="144">
        <f>'13'!L28</f>
        <v>450555.61638068059</v>
      </c>
      <c r="M28" s="144">
        <f>'13'!M28</f>
        <v>162350.36217898823</v>
      </c>
      <c r="N28" s="144">
        <f>'13'!N28</f>
        <v>72598.392469762272</v>
      </c>
      <c r="O28" s="3095" t="s">
        <v>2245</v>
      </c>
      <c r="P28" s="3096"/>
      <c r="Q28" s="3096"/>
      <c r="R28" s="3097"/>
      <c r="S28" s="144">
        <f>'13'!S28</f>
        <v>22215.241894973227</v>
      </c>
      <c r="T28" s="144">
        <f>'13'!T28</f>
        <v>18798.923495733492</v>
      </c>
      <c r="U28" s="144">
        <f>'13'!U28</f>
        <v>28333.311662495362</v>
      </c>
      <c r="V28" s="144">
        <f>'13'!V28</f>
        <v>12475.481462686337</v>
      </c>
      <c r="W28" s="144">
        <f>'13'!W28</f>
        <v>7929.0111933376047</v>
      </c>
      <c r="X28" s="1321">
        <f>'13'!X28</f>
        <v>96581.405485689364</v>
      </c>
      <c r="Y28" s="144">
        <f>'13'!Y28</f>
        <v>3789.9563957189107</v>
      </c>
      <c r="Z28" s="144">
        <f>'13'!Z28</f>
        <v>26037.467826464854</v>
      </c>
      <c r="AA28" s="144">
        <f>'13'!AA28</f>
        <v>507.31795664782692</v>
      </c>
      <c r="AB28" s="144">
        <f>'13'!AB28</f>
        <v>161289.10653717138</v>
      </c>
      <c r="AC28" s="144">
        <f>'13'!AC28</f>
        <v>224941.37284904</v>
      </c>
    </row>
    <row r="29" spans="1:38" ht="14.1" customHeight="1">
      <c r="A29" s="3094" t="s">
        <v>354</v>
      </c>
      <c r="B29" s="3094"/>
      <c r="C29" s="3094"/>
      <c r="D29" s="1176"/>
      <c r="E29" s="178"/>
      <c r="F29" s="1321"/>
      <c r="G29" s="1321"/>
      <c r="H29" s="1321"/>
      <c r="I29" s="1321"/>
      <c r="J29" s="1321"/>
      <c r="K29" s="1321"/>
      <c r="L29" s="1321"/>
      <c r="M29" s="1321"/>
      <c r="N29" s="3028"/>
      <c r="O29" s="3094" t="s">
        <v>354</v>
      </c>
      <c r="P29" s="3094"/>
      <c r="Q29" s="3094"/>
      <c r="R29" s="1083"/>
      <c r="S29" s="1321"/>
      <c r="T29" s="1321"/>
      <c r="U29" s="1321"/>
      <c r="V29" s="1321"/>
      <c r="W29" s="1321"/>
      <c r="X29" s="1321"/>
      <c r="Y29" s="1321"/>
      <c r="Z29" s="1321"/>
      <c r="AA29" s="1321"/>
      <c r="AB29" s="1321"/>
      <c r="AC29" s="1321"/>
      <c r="AE29" s="1182"/>
      <c r="AF29" s="1182"/>
    </row>
    <row r="30" spans="1:38" ht="14.1" customHeight="1">
      <c r="A30" s="155"/>
      <c r="B30" s="156" t="s">
        <v>2220</v>
      </c>
      <c r="C30" s="155"/>
      <c r="D30" s="1224"/>
      <c r="E30" s="181">
        <f>'13'!AK62</f>
        <v>508295.37310341158</v>
      </c>
      <c r="F30" s="950">
        <f>'13'!AL62</f>
        <v>449928.15283144644</v>
      </c>
      <c r="G30" s="950">
        <f>'13'!AM62</f>
        <v>403323.35991352866</v>
      </c>
      <c r="H30" s="950">
        <f>'13'!AN62</f>
        <v>20586.804384222669</v>
      </c>
      <c r="I30" s="950">
        <f>'13'!AO62</f>
        <v>7514.7989864355541</v>
      </c>
      <c r="J30" s="950">
        <f>'13'!AP62</f>
        <v>198237.29135168344</v>
      </c>
      <c r="K30" s="950">
        <f>'13'!AQ62</f>
        <v>176984.46519118728</v>
      </c>
      <c r="L30" s="528">
        <f>'13'!AR62</f>
        <v>46604.792917917825</v>
      </c>
      <c r="M30" s="950">
        <f>'13'!AS62</f>
        <v>25267.14309103999</v>
      </c>
      <c r="N30" s="528">
        <f>'13'!AT62</f>
        <v>9419.826988099152</v>
      </c>
      <c r="O30" s="155"/>
      <c r="P30" s="156" t="s">
        <v>2182</v>
      </c>
      <c r="Q30" s="155"/>
      <c r="R30" s="1089"/>
      <c r="S30" s="950">
        <f>'13'!AU62</f>
        <v>2555.7744478305676</v>
      </c>
      <c r="T30" s="950">
        <f>'13'!AV62</f>
        <v>5793.0920100169715</v>
      </c>
      <c r="U30" s="950">
        <f>'13'!AW62</f>
        <v>5171.936410173892</v>
      </c>
      <c r="V30" s="950">
        <f>'13'!AX62</f>
        <v>1977.6059387056976</v>
      </c>
      <c r="W30" s="950">
        <f>'13'!AY62</f>
        <v>348.90729621369798</v>
      </c>
      <c r="X30" s="950">
        <f>'13'!AZ62</f>
        <v>2876.6312891708708</v>
      </c>
      <c r="Y30" s="950">
        <f>'13'!BA62</f>
        <v>9.1673336470588236</v>
      </c>
      <c r="Z30" s="950">
        <f>'13'!BB62</f>
        <v>1136.1846643231318</v>
      </c>
      <c r="AA30" s="950">
        <f>'13'!BC62</f>
        <v>44.537239798942814</v>
      </c>
      <c r="AB30" s="950">
        <f>'13'!BD62</f>
        <v>17271.129299937878</v>
      </c>
      <c r="AC30" s="950">
        <f>'13'!BE62</f>
        <v>59503.404936287829</v>
      </c>
      <c r="AE30" s="1182"/>
      <c r="AF30" s="1182"/>
    </row>
    <row r="31" spans="1:38" ht="14.1" customHeight="1">
      <c r="A31" s="155"/>
      <c r="B31" s="156" t="s">
        <v>2519</v>
      </c>
      <c r="C31" s="155"/>
      <c r="D31" s="1224"/>
      <c r="E31" s="181">
        <f>'13'!AK63</f>
        <v>422181.89431967918</v>
      </c>
      <c r="F31" s="950">
        <f>'13'!AL63</f>
        <v>393807.62154590868</v>
      </c>
      <c r="G31" s="950">
        <f>'13'!AM63</f>
        <v>348959.89418209851</v>
      </c>
      <c r="H31" s="950">
        <f>'13'!AN63</f>
        <v>20864.325157379808</v>
      </c>
      <c r="I31" s="950">
        <f>'13'!AO63</f>
        <v>3845.9354603449237</v>
      </c>
      <c r="J31" s="950">
        <f>'13'!AP63</f>
        <v>179086.53967292453</v>
      </c>
      <c r="K31" s="950">
        <f>'13'!AQ63</f>
        <v>145163.09389144942</v>
      </c>
      <c r="L31" s="528">
        <f>'13'!AR63</f>
        <v>44847.727363809528</v>
      </c>
      <c r="M31" s="950">
        <f>'13'!AS63</f>
        <v>20666.831422283849</v>
      </c>
      <c r="N31" s="528">
        <f>'13'!AT63</f>
        <v>9990.1866926778657</v>
      </c>
      <c r="O31" s="155"/>
      <c r="P31" s="156" t="s">
        <v>2183</v>
      </c>
      <c r="Q31" s="155"/>
      <c r="R31" s="1089"/>
      <c r="S31" s="950">
        <f>'13'!AU63</f>
        <v>2255.633520349013</v>
      </c>
      <c r="T31" s="950">
        <f>'13'!AV63</f>
        <v>2767.6957423295135</v>
      </c>
      <c r="U31" s="950">
        <f>'13'!AW63</f>
        <v>3516.2939326858859</v>
      </c>
      <c r="V31" s="950">
        <f>'13'!AX63</f>
        <v>1300.0700334338771</v>
      </c>
      <c r="W31" s="950">
        <f>'13'!AY63</f>
        <v>836.95150080771339</v>
      </c>
      <c r="X31" s="950">
        <f>'13'!AZ63</f>
        <v>5682.8461926721729</v>
      </c>
      <c r="Y31" s="950">
        <f>'13'!BA63</f>
        <v>55.107664933413368</v>
      </c>
      <c r="Z31" s="950">
        <f>'13'!BB63</f>
        <v>724.67095588997836</v>
      </c>
      <c r="AA31" s="950">
        <f>'13'!BC63</f>
        <v>62.198858510427129</v>
      </c>
      <c r="AB31" s="950">
        <f>'13'!BD63</f>
        <v>17656.072269519678</v>
      </c>
      <c r="AC31" s="950">
        <f>'13'!BE63</f>
        <v>29098.943729660987</v>
      </c>
      <c r="AE31" s="1182"/>
      <c r="AF31" s="1182"/>
    </row>
    <row r="32" spans="1:38" ht="14.1" customHeight="1">
      <c r="A32" s="155"/>
      <c r="B32" s="156" t="s">
        <v>2247</v>
      </c>
      <c r="C32" s="155"/>
      <c r="D32" s="1224"/>
      <c r="E32" s="181">
        <f>'13'!AK64</f>
        <v>793439.74691792834</v>
      </c>
      <c r="F32" s="950">
        <f>'13'!AL64</f>
        <v>739411.63412164792</v>
      </c>
      <c r="G32" s="950">
        <f>'13'!AM64</f>
        <v>669221.75284551678</v>
      </c>
      <c r="H32" s="950">
        <f>'13'!AN64</f>
        <v>55427.259023951003</v>
      </c>
      <c r="I32" s="950">
        <f>'13'!AO64</f>
        <v>8005.2936674886196</v>
      </c>
      <c r="J32" s="950">
        <f>'13'!AP64</f>
        <v>374032.64654959482</v>
      </c>
      <c r="K32" s="950">
        <f>'13'!AQ64</f>
        <v>231756.55360448197</v>
      </c>
      <c r="L32" s="528">
        <f>'13'!AR64</f>
        <v>70189.881276131346</v>
      </c>
      <c r="M32" s="950">
        <f>'13'!AS64</f>
        <v>30079.014807608382</v>
      </c>
      <c r="N32" s="528">
        <f>'13'!AT64</f>
        <v>11339.812441232883</v>
      </c>
      <c r="O32" s="155"/>
      <c r="P32" s="156" t="s">
        <v>2380</v>
      </c>
      <c r="Q32" s="155"/>
      <c r="R32" s="1089"/>
      <c r="S32" s="950">
        <f>'13'!AU64</f>
        <v>3332.2971819585946</v>
      </c>
      <c r="T32" s="950">
        <f>'13'!AV64</f>
        <v>4550.5479512653183</v>
      </c>
      <c r="U32" s="950">
        <f>'13'!AW64</f>
        <v>6766.9163842363469</v>
      </c>
      <c r="V32" s="950">
        <f>'13'!AX64</f>
        <v>2761.3384523753411</v>
      </c>
      <c r="W32" s="950">
        <f>'13'!AY64</f>
        <v>1328.1023965398995</v>
      </c>
      <c r="X32" s="950">
        <f>'13'!AZ64</f>
        <v>8605.8889863009572</v>
      </c>
      <c r="Y32" s="950">
        <f>'13'!BA64</f>
        <v>519.47198663562688</v>
      </c>
      <c r="Z32" s="950">
        <f>'13'!BB64</f>
        <v>4073.0497034639502</v>
      </c>
      <c r="AA32" s="950">
        <f>'13'!BC64</f>
        <v>80.758181200434151</v>
      </c>
      <c r="AB32" s="950">
        <f>'13'!BD64</f>
        <v>26831.697610921987</v>
      </c>
      <c r="AC32" s="950">
        <f>'13'!BE64</f>
        <v>58101.162499744038</v>
      </c>
      <c r="AE32" s="1182"/>
      <c r="AF32" s="1182"/>
    </row>
    <row r="33" spans="1:32" ht="14.1" customHeight="1">
      <c r="A33" s="155"/>
      <c r="B33" s="156" t="s">
        <v>3068</v>
      </c>
      <c r="C33" s="155"/>
      <c r="D33" s="1224"/>
      <c r="E33" s="181">
        <f>'13'!AK65</f>
        <v>428798.6994457533</v>
      </c>
      <c r="F33" s="950">
        <f>'13'!AL65</f>
        <v>410558.19368401851</v>
      </c>
      <c r="G33" s="950">
        <f>'13'!AM65</f>
        <v>351375.31328703882</v>
      </c>
      <c r="H33" s="950">
        <f>'13'!AN65</f>
        <v>26528.515074223978</v>
      </c>
      <c r="I33" s="950">
        <f>'13'!AO65</f>
        <v>12690.585436261284</v>
      </c>
      <c r="J33" s="950">
        <f>'13'!AP65</f>
        <v>184810.20235421954</v>
      </c>
      <c r="K33" s="950">
        <f>'13'!AQ65</f>
        <v>127346.01042233421</v>
      </c>
      <c r="L33" s="528">
        <f>'13'!AR65</f>
        <v>59182.880396979715</v>
      </c>
      <c r="M33" s="950">
        <f>'13'!AS65</f>
        <v>27087.429014111669</v>
      </c>
      <c r="N33" s="528">
        <f>'13'!AT65</f>
        <v>14258.877406674594</v>
      </c>
      <c r="O33" s="155"/>
      <c r="P33" s="156" t="s">
        <v>2248</v>
      </c>
      <c r="Q33" s="155"/>
      <c r="R33" s="1089"/>
      <c r="S33" s="950">
        <f>'13'!AU65</f>
        <v>4765.7290227492858</v>
      </c>
      <c r="T33" s="950">
        <f>'13'!AV65</f>
        <v>1588.8624175289663</v>
      </c>
      <c r="U33" s="950">
        <f>'13'!AW65</f>
        <v>3082.4295157374199</v>
      </c>
      <c r="V33" s="950">
        <f>'13'!AX65</f>
        <v>1898.0925425385208</v>
      </c>
      <c r="W33" s="950">
        <f>'13'!AY65</f>
        <v>1493.438108882885</v>
      </c>
      <c r="X33" s="950">
        <f>'13'!AZ65</f>
        <v>12640.678666335098</v>
      </c>
      <c r="Y33" s="950">
        <f>'13'!BA65</f>
        <v>130.96063573358117</v>
      </c>
      <c r="Z33" s="950">
        <f>'13'!BB65</f>
        <v>4441.8174979834257</v>
      </c>
      <c r="AA33" s="950">
        <f>'13'!BC65</f>
        <v>44.915354575002006</v>
      </c>
      <c r="AB33" s="950">
        <f>'13'!BD65</f>
        <v>14837.079228240938</v>
      </c>
      <c r="AC33" s="950">
        <f>'13'!BE65</f>
        <v>22682.323259718127</v>
      </c>
      <c r="AE33" s="1182"/>
      <c r="AF33" s="1182"/>
    </row>
    <row r="34" spans="1:32" ht="14.1" customHeight="1">
      <c r="A34" s="155"/>
      <c r="B34" s="156" t="s">
        <v>2381</v>
      </c>
      <c r="C34" s="155"/>
      <c r="D34" s="1224"/>
      <c r="E34" s="181">
        <f>'13'!AK66</f>
        <v>537013.85322211566</v>
      </c>
      <c r="F34" s="950">
        <f>'13'!AL66</f>
        <v>523886.10959660087</v>
      </c>
      <c r="G34" s="950">
        <f>'13'!AM66</f>
        <v>431885.91056516743</v>
      </c>
      <c r="H34" s="950">
        <f>'13'!AN66</f>
        <v>7806.4812202166577</v>
      </c>
      <c r="I34" s="950">
        <f>'13'!AO66</f>
        <v>9084.6610806334102</v>
      </c>
      <c r="J34" s="950">
        <f>'13'!AP66</f>
        <v>241630.81940560424</v>
      </c>
      <c r="K34" s="950">
        <f>'13'!AQ66</f>
        <v>173363.94885871292</v>
      </c>
      <c r="L34" s="528">
        <f>'13'!AR66</f>
        <v>92000.199031433629</v>
      </c>
      <c r="M34" s="950">
        <f>'13'!AS66</f>
        <v>24781.44010430311</v>
      </c>
      <c r="N34" s="528">
        <f>'13'!AT66</f>
        <v>10251.099484249205</v>
      </c>
      <c r="O34" s="155"/>
      <c r="P34" s="156" t="s">
        <v>2381</v>
      </c>
      <c r="Q34" s="155"/>
      <c r="R34" s="1089"/>
      <c r="S34" s="950">
        <f>'13'!AU66</f>
        <v>5305.5911465935542</v>
      </c>
      <c r="T34" s="950">
        <f>'13'!AV66</f>
        <v>467.20774364724406</v>
      </c>
      <c r="U34" s="950">
        <f>'13'!AW66</f>
        <v>5092.3740035842029</v>
      </c>
      <c r="V34" s="950">
        <f>'13'!AX66</f>
        <v>2806.610995373725</v>
      </c>
      <c r="W34" s="950">
        <f>'13'!AY66</f>
        <v>858.55673085517651</v>
      </c>
      <c r="X34" s="950">
        <f>'13'!AZ66</f>
        <v>26932.367208414111</v>
      </c>
      <c r="Y34" s="950">
        <f>'13'!BA66</f>
        <v>360.53973253846146</v>
      </c>
      <c r="Z34" s="950">
        <f>'13'!BB66</f>
        <v>3741.1571611494815</v>
      </c>
      <c r="AA34" s="950">
        <f>'13'!BC66</f>
        <v>115.30497650420456</v>
      </c>
      <c r="AB34" s="950">
        <f>'13'!BD66</f>
        <v>36069.389848524268</v>
      </c>
      <c r="AC34" s="950">
        <f>'13'!BE66</f>
        <v>16868.900786664228</v>
      </c>
      <c r="AE34" s="1182"/>
      <c r="AF34" s="1182"/>
    </row>
    <row r="35" spans="1:32" ht="14.1" customHeight="1">
      <c r="A35" s="155"/>
      <c r="B35" s="156" t="s">
        <v>2187</v>
      </c>
      <c r="C35" s="155"/>
      <c r="D35" s="1224"/>
      <c r="E35" s="181">
        <f>'13'!AK67</f>
        <v>752630.06145105953</v>
      </c>
      <c r="F35" s="950">
        <f>'13'!AL67</f>
        <v>725864.01165774988</v>
      </c>
      <c r="G35" s="950">
        <f>'13'!AM67</f>
        <v>588133.87626334163</v>
      </c>
      <c r="H35" s="950">
        <f>'13'!AN67</f>
        <v>9336.9816550560972</v>
      </c>
      <c r="I35" s="950">
        <f>'13'!AO67</f>
        <v>2838.3605439999997</v>
      </c>
      <c r="J35" s="950">
        <f>'13'!AP67</f>
        <v>336530.38349060831</v>
      </c>
      <c r="K35" s="950">
        <f>'13'!AQ67</f>
        <v>239428.15057367709</v>
      </c>
      <c r="L35" s="528">
        <f>'13'!AR67</f>
        <v>137730.13539440837</v>
      </c>
      <c r="M35" s="950">
        <f>'13'!AS67</f>
        <v>34468.503739641201</v>
      </c>
      <c r="N35" s="528">
        <f>'13'!AT67</f>
        <v>17338.589456828529</v>
      </c>
      <c r="O35" s="155"/>
      <c r="P35" s="156" t="s">
        <v>2187</v>
      </c>
      <c r="Q35" s="155"/>
      <c r="R35" s="1089"/>
      <c r="S35" s="950">
        <f>'13'!AU67</f>
        <v>4000.216575492208</v>
      </c>
      <c r="T35" s="950">
        <f>'13'!AV67</f>
        <v>3631.5176309454623</v>
      </c>
      <c r="U35" s="950">
        <f>'13'!AW67</f>
        <v>4703.3614160776042</v>
      </c>
      <c r="V35" s="950">
        <f>'13'!AX67</f>
        <v>1731.763500259171</v>
      </c>
      <c r="W35" s="950">
        <f>'13'!AY67</f>
        <v>3063.0551600382296</v>
      </c>
      <c r="X35" s="950">
        <f>'13'!AZ67</f>
        <v>39842.993142796171</v>
      </c>
      <c r="Y35" s="950">
        <f>'13'!BA67</f>
        <v>2714.7090422307688</v>
      </c>
      <c r="Z35" s="950">
        <f>'13'!BB67</f>
        <v>11920.587843654879</v>
      </c>
      <c r="AA35" s="950">
        <f>'13'!BC67</f>
        <v>159.60334605881633</v>
      </c>
      <c r="AB35" s="950">
        <f>'13'!BD67</f>
        <v>48623.73828002654</v>
      </c>
      <c r="AC35" s="950">
        <f>'13'!BE67</f>
        <v>38686.637636964595</v>
      </c>
      <c r="AE35" s="1182"/>
      <c r="AF35" s="1182"/>
    </row>
    <row r="36" spans="1:32" ht="14.1" customHeight="1">
      <c r="A36" s="3094" t="s">
        <v>380</v>
      </c>
      <c r="B36" s="3094"/>
      <c r="C36" s="3094"/>
      <c r="D36" s="1176"/>
      <c r="E36" s="181"/>
      <c r="F36" s="950"/>
      <c r="G36" s="950"/>
      <c r="H36" s="950"/>
      <c r="I36" s="950"/>
      <c r="J36" s="950"/>
      <c r="K36" s="950"/>
      <c r="L36" s="950"/>
      <c r="M36" s="950"/>
      <c r="N36" s="528"/>
      <c r="O36" s="3094" t="s">
        <v>380</v>
      </c>
      <c r="P36" s="3094"/>
      <c r="Q36" s="3094"/>
      <c r="R36" s="1083"/>
      <c r="S36" s="950"/>
      <c r="T36" s="950"/>
      <c r="U36" s="950"/>
      <c r="V36" s="3027"/>
      <c r="W36" s="950"/>
      <c r="X36" s="950"/>
      <c r="Y36" s="950"/>
      <c r="Z36" s="950"/>
      <c r="AA36" s="950"/>
      <c r="AB36" s="950"/>
      <c r="AC36" s="950"/>
      <c r="AE36" s="1182"/>
      <c r="AF36" s="1182"/>
    </row>
    <row r="37" spans="1:32" ht="14.1" customHeight="1">
      <c r="A37" s="155"/>
      <c r="B37" s="156" t="s">
        <v>2188</v>
      </c>
      <c r="C37" s="155"/>
      <c r="D37" s="1224"/>
      <c r="E37" s="181">
        <f>'13'!AK68</f>
        <v>117995.43503270834</v>
      </c>
      <c r="F37" s="950">
        <f>'13'!AL68</f>
        <v>106644.73891928862</v>
      </c>
      <c r="G37" s="950">
        <f>'13'!AM68</f>
        <v>89848.726678776962</v>
      </c>
      <c r="H37" s="950">
        <f>'13'!AN68</f>
        <v>2660.9619357422116</v>
      </c>
      <c r="I37" s="950">
        <f>'13'!AO68</f>
        <v>4.3507704880173073</v>
      </c>
      <c r="J37" s="950">
        <f>'13'!AP68</f>
        <v>43283.456115865061</v>
      </c>
      <c r="K37" s="950">
        <f>'13'!AQ68</f>
        <v>43899.957856681649</v>
      </c>
      <c r="L37" s="528">
        <f>'13'!AR68</f>
        <v>16796.012240511514</v>
      </c>
      <c r="M37" s="950">
        <f>'13'!AS68</f>
        <v>5835.0003023827521</v>
      </c>
      <c r="N37" s="528">
        <f>'13'!AT68</f>
        <v>2161.4372706435097</v>
      </c>
      <c r="O37" s="155"/>
      <c r="P37" s="156" t="s">
        <v>2224</v>
      </c>
      <c r="Q37" s="155"/>
      <c r="R37" s="1089"/>
      <c r="S37" s="950">
        <f>'13'!AU68</f>
        <v>567.6047167604238</v>
      </c>
      <c r="T37" s="950">
        <f>'13'!AV68</f>
        <v>1171.3189272229095</v>
      </c>
      <c r="U37" s="950">
        <f>'13'!AW68</f>
        <v>759.9004169541322</v>
      </c>
      <c r="V37" s="950">
        <f>'13'!AX68</f>
        <v>283.43671651044167</v>
      </c>
      <c r="W37" s="950">
        <f>'13'!AY68</f>
        <v>891.30225429133691</v>
      </c>
      <c r="X37" s="950">
        <f>'13'!AZ68</f>
        <v>1722.996587249929</v>
      </c>
      <c r="Y37" s="950">
        <f>'13'!BA68</f>
        <v>149.3103023345588</v>
      </c>
      <c r="Z37" s="950">
        <f>'13'!BB68</f>
        <v>233.7718486356317</v>
      </c>
      <c r="AA37" s="950">
        <f>'13'!BC68</f>
        <v>1.5771883992096605</v>
      </c>
      <c r="AB37" s="950">
        <f>'13'!BD68</f>
        <v>8853.3560115094315</v>
      </c>
      <c r="AC37" s="950">
        <f>'13'!BE68</f>
        <v>11584.467962055542</v>
      </c>
      <c r="AE37" s="1182"/>
      <c r="AF37" s="1182"/>
    </row>
    <row r="38" spans="1:32" ht="14.1" customHeight="1">
      <c r="A38" s="155"/>
      <c r="B38" s="156" t="s">
        <v>2234</v>
      </c>
      <c r="C38" s="155"/>
      <c r="D38" s="1224"/>
      <c r="E38" s="181">
        <f>'13'!AK69</f>
        <v>45050.295471407786</v>
      </c>
      <c r="F38" s="950">
        <f>'13'!AL69</f>
        <v>39677.153789489952</v>
      </c>
      <c r="G38" s="950">
        <f>'13'!AM69</f>
        <v>33232.617663864461</v>
      </c>
      <c r="H38" s="950">
        <f>'13'!AN69</f>
        <v>944.22024181501024</v>
      </c>
      <c r="I38" s="950">
        <f>'13'!AO69</f>
        <v>830.41478990216785</v>
      </c>
      <c r="J38" s="950">
        <f>'13'!AP69</f>
        <v>12000.955710360433</v>
      </c>
      <c r="K38" s="950">
        <f>'13'!AQ69</f>
        <v>19457.026921786844</v>
      </c>
      <c r="L38" s="528">
        <f>'13'!AR69</f>
        <v>6444.5361256255082</v>
      </c>
      <c r="M38" s="950">
        <f>'13'!AS69</f>
        <v>3931.0818279315035</v>
      </c>
      <c r="N38" s="528">
        <f>'13'!AT69</f>
        <v>2232.5327836310316</v>
      </c>
      <c r="O38" s="155"/>
      <c r="P38" s="156" t="s">
        <v>2204</v>
      </c>
      <c r="Q38" s="155"/>
      <c r="R38" s="1089"/>
      <c r="S38" s="950">
        <f>'13'!AU69</f>
        <v>188.94831564307685</v>
      </c>
      <c r="T38" s="950">
        <f>'13'!AV69</f>
        <v>695.88510033873615</v>
      </c>
      <c r="U38" s="950">
        <f>'13'!AW69</f>
        <v>736.71670727220817</v>
      </c>
      <c r="V38" s="950">
        <f>'13'!AX69</f>
        <v>70.377420253504624</v>
      </c>
      <c r="W38" s="950">
        <f>'13'!AY69</f>
        <v>6.6215007929461489</v>
      </c>
      <c r="X38" s="950">
        <f>'13'!AZ69</f>
        <v>355.16965386767731</v>
      </c>
      <c r="Y38" s="950">
        <f>'13'!BA69</f>
        <v>0</v>
      </c>
      <c r="Z38" s="950">
        <f>'13'!BB69</f>
        <v>668.20754716981128</v>
      </c>
      <c r="AA38" s="950">
        <f>'13'!BC69</f>
        <v>0</v>
      </c>
      <c r="AB38" s="950">
        <f>'13'!BD69</f>
        <v>1490.0770966565162</v>
      </c>
      <c r="AC38" s="950">
        <f>'13'!BE69</f>
        <v>6041.3492290876275</v>
      </c>
      <c r="AE38" s="1182"/>
      <c r="AF38" s="1182"/>
    </row>
    <row r="39" spans="1:32" ht="14.1" customHeight="1">
      <c r="A39" s="156"/>
      <c r="B39" s="156" t="s">
        <v>2249</v>
      </c>
      <c r="C39" s="156"/>
      <c r="D39" s="1224"/>
      <c r="E39" s="181">
        <f>'13'!AK70</f>
        <v>100621.45112123741</v>
      </c>
      <c r="F39" s="950">
        <f>'13'!AL70</f>
        <v>80708.437134334265</v>
      </c>
      <c r="G39" s="950">
        <f>'13'!AM70</f>
        <v>70428.379488882478</v>
      </c>
      <c r="H39" s="950">
        <f>'13'!AN70</f>
        <v>3770.7405609060424</v>
      </c>
      <c r="I39" s="950">
        <f>'13'!AO70</f>
        <v>965.50135316761839</v>
      </c>
      <c r="J39" s="950">
        <f>'13'!AP70</f>
        <v>29914.933239477243</v>
      </c>
      <c r="K39" s="950">
        <f>'13'!AQ70</f>
        <v>35777.20433533156</v>
      </c>
      <c r="L39" s="528">
        <f>'13'!AR70</f>
        <v>10280.05764545184</v>
      </c>
      <c r="M39" s="950">
        <f>'13'!AS70</f>
        <v>5932.8241614926792</v>
      </c>
      <c r="N39" s="528">
        <f>'13'!AT70</f>
        <v>2113.1487466418471</v>
      </c>
      <c r="O39" s="156"/>
      <c r="P39" s="156" t="s">
        <v>2410</v>
      </c>
      <c r="Q39" s="156"/>
      <c r="R39" s="1089"/>
      <c r="S39" s="950">
        <f>'13'!AU70</f>
        <v>678.15162801925851</v>
      </c>
      <c r="T39" s="950">
        <f>'13'!AV70</f>
        <v>1554.5780970142387</v>
      </c>
      <c r="U39" s="950">
        <f>'13'!AW70</f>
        <v>1078.6589630730457</v>
      </c>
      <c r="V39" s="950">
        <f>'13'!AX70</f>
        <v>423.45034151592466</v>
      </c>
      <c r="W39" s="950">
        <f>'13'!AY70</f>
        <v>84.836385228362516</v>
      </c>
      <c r="X39" s="950">
        <f>'13'!AZ70</f>
        <v>302.3277346323294</v>
      </c>
      <c r="Y39" s="950">
        <f>'13'!BA70</f>
        <v>21.859697757792553</v>
      </c>
      <c r="Z39" s="950">
        <f>'13'!BB70</f>
        <v>147.83308002702702</v>
      </c>
      <c r="AA39" s="950">
        <f>'13'!BC70</f>
        <v>15.709957625171658</v>
      </c>
      <c r="AB39" s="950">
        <f>'13'!BD70</f>
        <v>3859.5030139168352</v>
      </c>
      <c r="AC39" s="950">
        <f>'13'!BE70</f>
        <v>20060.84706693011</v>
      </c>
      <c r="AE39" s="1182"/>
      <c r="AF39" s="1182"/>
    </row>
    <row r="40" spans="1:32" ht="14.1" customHeight="1">
      <c r="A40" s="156"/>
      <c r="B40" s="156" t="s">
        <v>2230</v>
      </c>
      <c r="C40" s="156"/>
      <c r="D40" s="1224"/>
      <c r="E40" s="181">
        <f>'13'!AK71</f>
        <v>219360.73278241814</v>
      </c>
      <c r="F40" s="950">
        <f>'13'!AL71</f>
        <v>192029.13190789553</v>
      </c>
      <c r="G40" s="950">
        <f>'13'!AM71</f>
        <v>168476.8981724451</v>
      </c>
      <c r="H40" s="950">
        <f>'13'!AN71</f>
        <v>9503.2649586179286</v>
      </c>
      <c r="I40" s="950">
        <f>'13'!AO71</f>
        <v>2439.858825190393</v>
      </c>
      <c r="J40" s="950">
        <f>'13'!AP71</f>
        <v>77039.98092144572</v>
      </c>
      <c r="K40" s="950">
        <f>'13'!AQ71</f>
        <v>79493.793467191092</v>
      </c>
      <c r="L40" s="528">
        <f>'13'!AR71</f>
        <v>23552.233735450416</v>
      </c>
      <c r="M40" s="950">
        <f>'13'!AS71</f>
        <v>11384.963418177147</v>
      </c>
      <c r="N40" s="528">
        <f>'13'!AT71</f>
        <v>2768.3332220559596</v>
      </c>
      <c r="O40" s="156"/>
      <c r="P40" s="156" t="s">
        <v>2226</v>
      </c>
      <c r="Q40" s="156"/>
      <c r="R40" s="1089"/>
      <c r="S40" s="950">
        <f>'13'!AU71</f>
        <v>1406.4941632736168</v>
      </c>
      <c r="T40" s="950">
        <f>'13'!AV71</f>
        <v>3110.3799299045613</v>
      </c>
      <c r="U40" s="950">
        <f>'13'!AW71</f>
        <v>2745.389630800908</v>
      </c>
      <c r="V40" s="950">
        <f>'13'!AX71</f>
        <v>863.03691936088785</v>
      </c>
      <c r="W40" s="950">
        <f>'13'!AY71</f>
        <v>491.32955278121551</v>
      </c>
      <c r="X40" s="950">
        <f>'13'!AZ71</f>
        <v>1619.698729894425</v>
      </c>
      <c r="Y40" s="950">
        <f>'13'!BA71</f>
        <v>4.3621559999999997</v>
      </c>
      <c r="Z40" s="950">
        <f>'13'!BB71</f>
        <v>90.85301243192221</v>
      </c>
      <c r="AA40" s="950">
        <f>'13'!BC71</f>
        <v>8.2010830073932262</v>
      </c>
      <c r="AB40" s="950">
        <f>'13'!BD71</f>
        <v>10444.155335939528</v>
      </c>
      <c r="AC40" s="950">
        <f>'13'!BE71</f>
        <v>27422.45388695463</v>
      </c>
      <c r="AE40" s="1182"/>
      <c r="AF40" s="1182"/>
    </row>
    <row r="41" spans="1:32" ht="14.1" customHeight="1">
      <c r="A41" s="156"/>
      <c r="B41" s="156" t="s">
        <v>2192</v>
      </c>
      <c r="C41" s="156"/>
      <c r="D41" s="1224"/>
      <c r="E41" s="181">
        <f>'13'!AK72</f>
        <v>291792.5069704901</v>
      </c>
      <c r="F41" s="950">
        <f>'13'!AL72</f>
        <v>275344.26759280096</v>
      </c>
      <c r="G41" s="950">
        <f>'13'!AM72</f>
        <v>241418.78549296534</v>
      </c>
      <c r="H41" s="950">
        <f>'13'!AN72</f>
        <v>12339.343248377818</v>
      </c>
      <c r="I41" s="950">
        <f>'13'!AO72</f>
        <v>1332.5635509967417</v>
      </c>
      <c r="J41" s="950">
        <f>'13'!AP72</f>
        <v>141340.22478836103</v>
      </c>
      <c r="K41" s="950">
        <f>'13'!AQ72</f>
        <v>86406.653905229861</v>
      </c>
      <c r="L41" s="528">
        <f>'13'!AR72</f>
        <v>33925.482099835492</v>
      </c>
      <c r="M41" s="950">
        <f>'13'!AS72</f>
        <v>15471.450204566461</v>
      </c>
      <c r="N41" s="528">
        <f>'13'!AT72</f>
        <v>7021.4595948876822</v>
      </c>
      <c r="O41" s="156"/>
      <c r="P41" s="156" t="s">
        <v>2192</v>
      </c>
      <c r="Q41" s="156"/>
      <c r="R41" s="1089"/>
      <c r="S41" s="950">
        <f>'13'!AU72</f>
        <v>1356.292489819507</v>
      </c>
      <c r="T41" s="950">
        <f>'13'!AV72</f>
        <v>2601.8031692281661</v>
      </c>
      <c r="U41" s="950">
        <f>'13'!AW72</f>
        <v>3374.604218145646</v>
      </c>
      <c r="V41" s="950">
        <f>'13'!AX72</f>
        <v>864.30911959105379</v>
      </c>
      <c r="W41" s="950">
        <f>'13'!AY72</f>
        <v>252.98161289441987</v>
      </c>
      <c r="X41" s="950">
        <f>'13'!AZ72</f>
        <v>6044.2543692834752</v>
      </c>
      <c r="Y41" s="950">
        <f>'13'!BA72</f>
        <v>65.598622999999989</v>
      </c>
      <c r="Z41" s="950">
        <f>'13'!BB72</f>
        <v>2233.9469596583976</v>
      </c>
      <c r="AA41" s="950">
        <f>'13'!BC72</f>
        <v>27.712690008423593</v>
      </c>
      <c r="AB41" s="950">
        <f>'13'!BD72</f>
        <v>10082.519253318716</v>
      </c>
      <c r="AC41" s="950">
        <f>'13'!BE72</f>
        <v>18682.186337347652</v>
      </c>
      <c r="AE41" s="1182"/>
      <c r="AF41" s="1182"/>
    </row>
    <row r="42" spans="1:32" ht="14.1" customHeight="1">
      <c r="A42" s="156"/>
      <c r="B42" s="156" t="s">
        <v>2201</v>
      </c>
      <c r="C42" s="156"/>
      <c r="D42" s="1224"/>
      <c r="E42" s="181">
        <f>'13'!AK73</f>
        <v>673114.17339483404</v>
      </c>
      <c r="F42" s="950">
        <f>'13'!AL73</f>
        <v>631328.25123389822</v>
      </c>
      <c r="G42" s="950">
        <f>'13'!AM73</f>
        <v>565075.66650929395</v>
      </c>
      <c r="H42" s="950">
        <f>'13'!AN73</f>
        <v>42173.634093808054</v>
      </c>
      <c r="I42" s="950">
        <f>'13'!AO73</f>
        <v>8679.1877245479936</v>
      </c>
      <c r="J42" s="950">
        <f>'13'!AP73</f>
        <v>302486.37032681162</v>
      </c>
      <c r="K42" s="950">
        <f>'13'!AQ73</f>
        <v>211736.4743641259</v>
      </c>
      <c r="L42" s="528">
        <f>'13'!AR73</f>
        <v>66252.584724604676</v>
      </c>
      <c r="M42" s="950">
        <f>'13'!AS73</f>
        <v>28933.397972879127</v>
      </c>
      <c r="N42" s="528">
        <f>'13'!AT73</f>
        <v>12462.801740532312</v>
      </c>
      <c r="O42" s="156"/>
      <c r="P42" s="156" t="s">
        <v>2201</v>
      </c>
      <c r="Q42" s="156"/>
      <c r="R42" s="1089"/>
      <c r="S42" s="950">
        <f>'13'!AU73</f>
        <v>3438.265613806353</v>
      </c>
      <c r="T42" s="950">
        <f>'13'!AV73</f>
        <v>3930.8326024631324</v>
      </c>
      <c r="U42" s="950">
        <f>'13'!AW73</f>
        <v>6710.2047499241671</v>
      </c>
      <c r="V42" s="950">
        <f>'13'!AX73</f>
        <v>1618.8510535689609</v>
      </c>
      <c r="W42" s="950">
        <f>'13'!AY73</f>
        <v>772.4422125842209</v>
      </c>
      <c r="X42" s="950">
        <f>'13'!AZ73</f>
        <v>13699.087513240409</v>
      </c>
      <c r="Y42" s="950">
        <f>'13'!BA73</f>
        <v>71.597575282097651</v>
      </c>
      <c r="Z42" s="950">
        <f>'13'!BB73</f>
        <v>2245.6483617196345</v>
      </c>
      <c r="AA42" s="950">
        <f>'13'!BC73</f>
        <v>145.3264700317238</v>
      </c>
      <c r="AB42" s="950">
        <f>'13'!BD73</f>
        <v>21157.526831451723</v>
      </c>
      <c r="AC42" s="950">
        <f>'13'!BE73</f>
        <v>44031.570522654969</v>
      </c>
      <c r="AE42" s="1182"/>
      <c r="AF42" s="1182"/>
    </row>
    <row r="43" spans="1:32" ht="14.1" customHeight="1">
      <c r="A43" s="156"/>
      <c r="B43" s="156" t="s">
        <v>2206</v>
      </c>
      <c r="C43" s="156"/>
      <c r="D43" s="1224"/>
      <c r="E43" s="181">
        <f>'13'!AK74</f>
        <v>306691.77689094836</v>
      </c>
      <c r="F43" s="950">
        <f>'13'!AL74</f>
        <v>281575.30304856115</v>
      </c>
      <c r="G43" s="950">
        <f>'13'!AM74</f>
        <v>251618.42586823166</v>
      </c>
      <c r="H43" s="950">
        <f>'13'!AN74</f>
        <v>14323.308188989335</v>
      </c>
      <c r="I43" s="950">
        <f>'13'!AO74</f>
        <v>4874.6817967180368</v>
      </c>
      <c r="J43" s="950">
        <f>'13'!AP74</f>
        <v>156022.38940974473</v>
      </c>
      <c r="K43" s="950">
        <f>'13'!AQ74</f>
        <v>76398.046472779664</v>
      </c>
      <c r="L43" s="528">
        <f>'13'!AR74</f>
        <v>29956.8771803294</v>
      </c>
      <c r="M43" s="950">
        <f>'13'!AS74</f>
        <v>12192.84140114298</v>
      </c>
      <c r="N43" s="528">
        <f>'13'!AT74</f>
        <v>5658.7555711454734</v>
      </c>
      <c r="O43" s="156"/>
      <c r="P43" s="156" t="s">
        <v>2194</v>
      </c>
      <c r="Q43" s="156"/>
      <c r="R43" s="1089"/>
      <c r="S43" s="950">
        <f>'13'!AU74</f>
        <v>2045.245758169395</v>
      </c>
      <c r="T43" s="950">
        <f>'13'!AV74</f>
        <v>745.09271584709427</v>
      </c>
      <c r="U43" s="950">
        <f>'13'!AW74</f>
        <v>1588.6202929682827</v>
      </c>
      <c r="V43" s="950">
        <f>'13'!AX74</f>
        <v>1362.5268221029635</v>
      </c>
      <c r="W43" s="950">
        <f>'13'!AY74</f>
        <v>792.60024090977186</v>
      </c>
      <c r="X43" s="950">
        <f>'13'!AZ74</f>
        <v>6451.0915087658113</v>
      </c>
      <c r="Y43" s="950">
        <f>'13'!BA74</f>
        <v>38.421262104052062</v>
      </c>
      <c r="Z43" s="950">
        <f>'13'!BB74</f>
        <v>2581.4761537902223</v>
      </c>
      <c r="AA43" s="950">
        <f>'13'!BC74</f>
        <v>23.209866246155084</v>
      </c>
      <c r="AB43" s="950">
        <f>'13'!BD74</f>
        <v>8669.8369882801708</v>
      </c>
      <c r="AC43" s="950">
        <f>'13'!BE74</f>
        <v>27697.949996177435</v>
      </c>
      <c r="AE43" s="1182"/>
      <c r="AF43" s="1182"/>
    </row>
    <row r="44" spans="1:32" ht="14.1" customHeight="1">
      <c r="A44" s="156"/>
      <c r="B44" s="156" t="s">
        <v>2203</v>
      </c>
      <c r="C44" s="156"/>
      <c r="D44" s="1224"/>
      <c r="E44" s="181">
        <f>'13'!AK75</f>
        <v>424248.38259146357</v>
      </c>
      <c r="F44" s="950">
        <f>'13'!AL75</f>
        <v>408764.11655222269</v>
      </c>
      <c r="G44" s="950">
        <f>'13'!AM75</f>
        <v>350023.27703653765</v>
      </c>
      <c r="H44" s="950">
        <f>'13'!AN75</f>
        <v>34918.358966326108</v>
      </c>
      <c r="I44" s="950">
        <f>'13'!AO75</f>
        <v>6355.2379278368098</v>
      </c>
      <c r="J44" s="950">
        <f>'13'!AP75</f>
        <v>195777.57282086034</v>
      </c>
      <c r="K44" s="950">
        <f>'13'!AQ75</f>
        <v>112972.1073215144</v>
      </c>
      <c r="L44" s="528">
        <f>'13'!AR75</f>
        <v>58740.839515685046</v>
      </c>
      <c r="M44" s="950">
        <f>'13'!AS75</f>
        <v>23461.457916669206</v>
      </c>
      <c r="N44" s="528">
        <f>'13'!AT75</f>
        <v>9620.7834894709267</v>
      </c>
      <c r="O44" s="156"/>
      <c r="P44" s="156" t="s">
        <v>2449</v>
      </c>
      <c r="Q44" s="156"/>
      <c r="R44" s="1089"/>
      <c r="S44" s="950">
        <f>'13'!AU75</f>
        <v>3338.3181419008442</v>
      </c>
      <c r="T44" s="950">
        <f>'13'!AV75</f>
        <v>1048.5267936395694</v>
      </c>
      <c r="U44" s="950">
        <f>'13'!AW75</f>
        <v>3948.298956428891</v>
      </c>
      <c r="V44" s="950">
        <f>'13'!AX75</f>
        <v>4629.5328868983561</v>
      </c>
      <c r="W44" s="950">
        <f>'13'!AY75</f>
        <v>875.99764833061249</v>
      </c>
      <c r="X44" s="950">
        <f>'13'!AZ75</f>
        <v>4791.6785649540698</v>
      </c>
      <c r="Y44" s="950">
        <f>'13'!BA75</f>
        <v>420.86260947117921</v>
      </c>
      <c r="Z44" s="950">
        <f>'13'!BB75</f>
        <v>1575.4883878561648</v>
      </c>
      <c r="AA44" s="950">
        <f>'13'!BC75</f>
        <v>80.663132885279879</v>
      </c>
      <c r="AB44" s="950">
        <f>'13'!BD75</f>
        <v>28410.688903849161</v>
      </c>
      <c r="AC44" s="950">
        <f>'13'!BE75</f>
        <v>17059.754427096959</v>
      </c>
      <c r="AE44" s="1182"/>
      <c r="AF44" s="1182"/>
    </row>
    <row r="45" spans="1:32" ht="14.1" customHeight="1">
      <c r="A45" s="156"/>
      <c r="B45" s="156" t="s">
        <v>2254</v>
      </c>
      <c r="C45" s="156"/>
      <c r="D45" s="1224"/>
      <c r="E45" s="181">
        <f>'13'!AK76</f>
        <v>723687.49695390963</v>
      </c>
      <c r="F45" s="950">
        <f>'13'!AL76</f>
        <v>691525.93473393482</v>
      </c>
      <c r="G45" s="950">
        <f>'13'!AM76</f>
        <v>578193.92121875414</v>
      </c>
      <c r="H45" s="950">
        <f>'13'!AN76</f>
        <v>11812.057855411627</v>
      </c>
      <c r="I45" s="950">
        <f>'13'!AO76</f>
        <v>9920.5183553160077</v>
      </c>
      <c r="J45" s="950">
        <f>'13'!AP76</f>
        <v>328688.93131638982</v>
      </c>
      <c r="K45" s="950">
        <f>'13'!AQ76</f>
        <v>227772.41369163664</v>
      </c>
      <c r="L45" s="528">
        <f>'13'!AR76</f>
        <v>113332.01351518069</v>
      </c>
      <c r="M45" s="950">
        <f>'13'!AS76</f>
        <v>27990.594670141199</v>
      </c>
      <c r="N45" s="528">
        <f>'13'!AT76</f>
        <v>15797.630233659069</v>
      </c>
      <c r="O45" s="156"/>
      <c r="P45" s="156" t="s">
        <v>2318</v>
      </c>
      <c r="Q45" s="156"/>
      <c r="R45" s="1089"/>
      <c r="S45" s="950">
        <f>'13'!AU76</f>
        <v>5919.0898124362211</v>
      </c>
      <c r="T45" s="950">
        <f>'13'!AV76</f>
        <v>487.20586898024487</v>
      </c>
      <c r="U45" s="950">
        <f>'13'!AW76</f>
        <v>3644.161716072917</v>
      </c>
      <c r="V45" s="950">
        <f>'13'!AX76</f>
        <v>1191.8947869295687</v>
      </c>
      <c r="W45" s="950">
        <f>'13'!AY76</f>
        <v>950.61225206317795</v>
      </c>
      <c r="X45" s="950">
        <f>'13'!AZ76</f>
        <v>36037.943917235854</v>
      </c>
      <c r="Y45" s="950">
        <f>'13'!BA76</f>
        <v>388.66781353846153</v>
      </c>
      <c r="Z45" s="950">
        <f>'13'!BB76</f>
        <v>8327.131768837191</v>
      </c>
      <c r="AA45" s="950">
        <f>'13'!BC76</f>
        <v>92.856136385653784</v>
      </c>
      <c r="AB45" s="950">
        <f>'13'!BD76</f>
        <v>40494.819209042318</v>
      </c>
      <c r="AC45" s="950">
        <f>'13'!BE76</f>
        <v>40488.693988811778</v>
      </c>
      <c r="AE45" s="1182"/>
      <c r="AF45" s="1182"/>
    </row>
    <row r="46" spans="1:32" ht="14.1" customHeight="1">
      <c r="A46" s="156"/>
      <c r="B46" s="156" t="s">
        <v>2197</v>
      </c>
      <c r="C46" s="156"/>
      <c r="D46" s="1224"/>
      <c r="E46" s="181">
        <f>'13'!AK77</f>
        <v>539797.37725053076</v>
      </c>
      <c r="F46" s="950">
        <f>'13'!AL77</f>
        <v>535858.38852494641</v>
      </c>
      <c r="G46" s="950">
        <f>'13'!AM77</f>
        <v>444583.40892694052</v>
      </c>
      <c r="H46" s="950">
        <f>'13'!AN77</f>
        <v>8104.4764650560965</v>
      </c>
      <c r="I46" s="950">
        <f>'13'!AO77</f>
        <v>8577.3200809999998</v>
      </c>
      <c r="J46" s="950">
        <f>'13'!AP77</f>
        <v>227773.06817531926</v>
      </c>
      <c r="K46" s="950">
        <f>'13'!AQ77</f>
        <v>200128.54420556518</v>
      </c>
      <c r="L46" s="528">
        <f>'13'!AR77</f>
        <v>91274.97959800587</v>
      </c>
      <c r="M46" s="950">
        <f>'13'!AS77</f>
        <v>27216.750303605138</v>
      </c>
      <c r="N46" s="528">
        <f>'13'!AT77</f>
        <v>12761.50981709442</v>
      </c>
      <c r="O46" s="156"/>
      <c r="P46" s="156" t="s">
        <v>2207</v>
      </c>
      <c r="Q46" s="156"/>
      <c r="R46" s="1089"/>
      <c r="S46" s="950">
        <f>'13'!AU77</f>
        <v>3276.8312551445288</v>
      </c>
      <c r="T46" s="950">
        <f>'13'!AV77</f>
        <v>3453.3002910948289</v>
      </c>
      <c r="U46" s="950">
        <f>'13'!AW77</f>
        <v>3746.7560108551497</v>
      </c>
      <c r="V46" s="950">
        <f>'13'!AX77</f>
        <v>1168.0653959546728</v>
      </c>
      <c r="W46" s="950">
        <f>'13'!AY77</f>
        <v>2810.2875334615383</v>
      </c>
      <c r="X46" s="950">
        <f>'13'!AZ77</f>
        <v>25557.156906565408</v>
      </c>
      <c r="Y46" s="950">
        <f>'13'!BA77</f>
        <v>2629.2763562307687</v>
      </c>
      <c r="Z46" s="950">
        <f>'13'!BB77</f>
        <v>7933.1107063388454</v>
      </c>
      <c r="AA46" s="950">
        <f>'13'!BC77</f>
        <v>112.06143205881634</v>
      </c>
      <c r="AB46" s="950">
        <f>'13'!BD77</f>
        <v>27826.623893206895</v>
      </c>
      <c r="AC46" s="950">
        <f>'13'!BE77</f>
        <v>11872.099431923076</v>
      </c>
      <c r="AE46" s="1182"/>
      <c r="AF46" s="1182"/>
    </row>
    <row r="47" spans="1:32" ht="14.1" customHeight="1">
      <c r="A47" s="3094" t="s">
        <v>355</v>
      </c>
      <c r="B47" s="3094"/>
      <c r="C47" s="3094"/>
      <c r="D47" s="1224"/>
      <c r="E47" s="181"/>
      <c r="F47" s="950"/>
      <c r="G47" s="950"/>
      <c r="H47" s="950"/>
      <c r="I47" s="950"/>
      <c r="J47" s="950"/>
      <c r="K47" s="950"/>
      <c r="L47" s="950"/>
      <c r="M47" s="950"/>
      <c r="N47" s="528"/>
      <c r="O47" s="3094" t="s">
        <v>355</v>
      </c>
      <c r="P47" s="3094"/>
      <c r="Q47" s="3094"/>
      <c r="R47" s="1089"/>
      <c r="S47" s="950"/>
      <c r="T47" s="950"/>
      <c r="U47" s="950"/>
      <c r="V47" s="950"/>
      <c r="W47" s="950"/>
      <c r="X47" s="950"/>
      <c r="Y47" s="950"/>
      <c r="Z47" s="950"/>
      <c r="AA47" s="950"/>
      <c r="AB47" s="950"/>
      <c r="AC47" s="950"/>
      <c r="AE47" s="1182"/>
      <c r="AF47" s="1182"/>
    </row>
    <row r="48" spans="1:32" ht="14.1" customHeight="1">
      <c r="A48" s="156"/>
      <c r="B48" s="156" t="s">
        <v>2224</v>
      </c>
      <c r="C48" s="156"/>
      <c r="D48" s="1224"/>
      <c r="E48" s="181">
        <f>'13'!AK78</f>
        <v>92929.727191443322</v>
      </c>
      <c r="F48" s="950">
        <f>'13'!AL78</f>
        <v>83735.01933293241</v>
      </c>
      <c r="G48" s="950">
        <f>'13'!AM78</f>
        <v>66999.949167049141</v>
      </c>
      <c r="H48" s="950">
        <f>'13'!AN78</f>
        <v>2070.6569354090002</v>
      </c>
      <c r="I48" s="950">
        <f>'13'!AO78</f>
        <v>4.3507704880173073</v>
      </c>
      <c r="J48" s="950">
        <f>'13'!AP78</f>
        <v>27801.635345859788</v>
      </c>
      <c r="K48" s="950">
        <f>'13'!AQ78</f>
        <v>37123.306115292333</v>
      </c>
      <c r="L48" s="528">
        <f>'13'!AR78</f>
        <v>16735.070165883157</v>
      </c>
      <c r="M48" s="950">
        <f>'13'!AS78</f>
        <v>5912.4593488789751</v>
      </c>
      <c r="N48" s="528">
        <f>'13'!AT78</f>
        <v>3207.1408136414934</v>
      </c>
      <c r="O48" s="156"/>
      <c r="P48" s="156" t="s">
        <v>2188</v>
      </c>
      <c r="Q48" s="156"/>
      <c r="R48" s="1089"/>
      <c r="S48" s="950">
        <f>'13'!AU78</f>
        <v>431.46042015589171</v>
      </c>
      <c r="T48" s="950">
        <f>'13'!AV78</f>
        <v>1132.0668073869517</v>
      </c>
      <c r="U48" s="950">
        <f>'13'!AW78</f>
        <v>749.09405208719409</v>
      </c>
      <c r="V48" s="950">
        <f>'13'!AX78</f>
        <v>270.53354112861001</v>
      </c>
      <c r="W48" s="950">
        <f>'13'!AY78</f>
        <v>122.16371447883702</v>
      </c>
      <c r="X48" s="950">
        <f>'13'!AZ78</f>
        <v>1848.3686085821766</v>
      </c>
      <c r="Y48" s="950">
        <f>'13'!BA78</f>
        <v>6.9680647058823542E-2</v>
      </c>
      <c r="Z48" s="950">
        <f>'13'!BB78</f>
        <v>901.97939580544289</v>
      </c>
      <c r="AA48" s="950">
        <f>'13'!BC78</f>
        <v>1.5771883992096605</v>
      </c>
      <c r="AB48" s="950">
        <f>'13'!BD78</f>
        <v>8070.6159435703048</v>
      </c>
      <c r="AC48" s="950">
        <f>'13'!BE78</f>
        <v>10096.687254316454</v>
      </c>
      <c r="AE48" s="1182"/>
      <c r="AF48" s="1182"/>
    </row>
    <row r="49" spans="1:54" ht="14.1" customHeight="1">
      <c r="A49" s="156"/>
      <c r="B49" s="156" t="s">
        <v>2189</v>
      </c>
      <c r="C49" s="156"/>
      <c r="D49" s="1224"/>
      <c r="E49" s="181">
        <f>'13'!AK79</f>
        <v>40532.968864753639</v>
      </c>
      <c r="F49" s="950">
        <f>'13'!AL79</f>
        <v>35198.239564782758</v>
      </c>
      <c r="G49" s="950">
        <f>'13'!AM79</f>
        <v>32260.548678987114</v>
      </c>
      <c r="H49" s="950">
        <f>'13'!AN79</f>
        <v>946.81427786733468</v>
      </c>
      <c r="I49" s="969">
        <f>'13'!AO79</f>
        <v>830.41478990216785</v>
      </c>
      <c r="J49" s="950">
        <f>'13'!AP79</f>
        <v>13032.927814446804</v>
      </c>
      <c r="K49" s="950">
        <f>'13'!AQ79</f>
        <v>17450.391796770797</v>
      </c>
      <c r="L49" s="528">
        <f>'13'!AR79</f>
        <v>2937.6908857956578</v>
      </c>
      <c r="M49" s="950">
        <f>'13'!AS79</f>
        <v>1711.7350792675238</v>
      </c>
      <c r="N49" s="528">
        <f>'13'!AT79</f>
        <v>458.5108711649882</v>
      </c>
      <c r="O49" s="156"/>
      <c r="P49" s="156" t="s">
        <v>2204</v>
      </c>
      <c r="Q49" s="156"/>
      <c r="R49" s="1089"/>
      <c r="S49" s="950">
        <f>'13'!AU79</f>
        <v>64.285685367454974</v>
      </c>
      <c r="T49" s="950">
        <f>'13'!AV79</f>
        <v>697.66166658539737</v>
      </c>
      <c r="U49" s="950">
        <f>'13'!AW79</f>
        <v>420.73547228076279</v>
      </c>
      <c r="V49" s="950">
        <f>'13'!AX79</f>
        <v>70.098526726065373</v>
      </c>
      <c r="W49" s="950">
        <f>'13'!AY79</f>
        <v>0.44285714285561845</v>
      </c>
      <c r="X49" s="950">
        <f>'13'!AZ79</f>
        <v>80.885867829941489</v>
      </c>
      <c r="Y49" s="950">
        <f>'13'!BA79</f>
        <v>0</v>
      </c>
      <c r="Z49" s="950">
        <f>'13'!BB79</f>
        <v>147.73798502702704</v>
      </c>
      <c r="AA49" s="950">
        <f>'13'!BC79</f>
        <v>0</v>
      </c>
      <c r="AB49" s="950">
        <f>'13'!BD79</f>
        <v>997.33195367116502</v>
      </c>
      <c r="AC49" s="950">
        <f>'13'!BE79</f>
        <v>5482.4672849978915</v>
      </c>
      <c r="AE49" s="1182"/>
      <c r="AF49" s="1182"/>
    </row>
    <row r="50" spans="1:54" ht="14.1" customHeight="1">
      <c r="A50" s="156"/>
      <c r="B50" s="156" t="s">
        <v>2190</v>
      </c>
      <c r="C50" s="156"/>
      <c r="D50" s="1224"/>
      <c r="E50" s="181">
        <f>'13'!AK80</f>
        <v>102661.86276867781</v>
      </c>
      <c r="F50" s="950">
        <f>'13'!AL80</f>
        <v>82180.245769683796</v>
      </c>
      <c r="G50" s="950">
        <f>'13'!AM80</f>
        <v>71318.28582338251</v>
      </c>
      <c r="H50" s="950">
        <f>'13'!AN80</f>
        <v>3782.9043074973301</v>
      </c>
      <c r="I50" s="950">
        <f>'13'!AO80</f>
        <v>4432.0029081969951</v>
      </c>
      <c r="J50" s="950">
        <f>'13'!AP80</f>
        <v>26262.921509497439</v>
      </c>
      <c r="K50" s="950">
        <f>'13'!AQ80</f>
        <v>36840.457098190745</v>
      </c>
      <c r="L50" s="528">
        <f>'13'!AR80</f>
        <v>10861.959946301313</v>
      </c>
      <c r="M50" s="950">
        <f>'13'!AS80</f>
        <v>6420.0315385805452</v>
      </c>
      <c r="N50" s="528">
        <f>'13'!AT80</f>
        <v>2346.5213749461827</v>
      </c>
      <c r="O50" s="156"/>
      <c r="P50" s="156" t="s">
        <v>2190</v>
      </c>
      <c r="Q50" s="156"/>
      <c r="R50" s="1089"/>
      <c r="S50" s="950">
        <f>'13'!AU80</f>
        <v>731.24833852349252</v>
      </c>
      <c r="T50" s="950">
        <f>'13'!AV80</f>
        <v>1496.605142797875</v>
      </c>
      <c r="U50" s="950">
        <f>'13'!AW80</f>
        <v>1336.6883826270687</v>
      </c>
      <c r="V50" s="950">
        <f>'13'!AX80</f>
        <v>426.69323753799756</v>
      </c>
      <c r="W50" s="950">
        <f>'13'!AY80</f>
        <v>82.275062147927869</v>
      </c>
      <c r="X50" s="950">
        <f>'13'!AZ80</f>
        <v>296.45384829749236</v>
      </c>
      <c r="Y50" s="950">
        <f>'13'!BA80</f>
        <v>21.859697757792553</v>
      </c>
      <c r="Z50" s="950">
        <f>'13'!BB80</f>
        <v>0</v>
      </c>
      <c r="AA50" s="950">
        <f>'13'!BC80</f>
        <v>15.709957625171658</v>
      </c>
      <c r="AB50" s="950">
        <f>'13'!BD80</f>
        <v>4107.9049040403061</v>
      </c>
      <c r="AC50" s="950">
        <f>'13'!BE80</f>
        <v>20481.616998993977</v>
      </c>
      <c r="AE50" s="1182"/>
      <c r="AF50" s="1182"/>
    </row>
    <row r="51" spans="1:54" ht="14.1" customHeight="1">
      <c r="A51" s="155"/>
      <c r="B51" s="156" t="s">
        <v>2191</v>
      </c>
      <c r="C51" s="155"/>
      <c r="D51" s="1224"/>
      <c r="E51" s="181">
        <f>'13'!AK81</f>
        <v>221255.974981159</v>
      </c>
      <c r="F51" s="950">
        <f>'13'!AL81</f>
        <v>194911.45313463337</v>
      </c>
      <c r="G51" s="950">
        <f>'13'!AM81</f>
        <v>167152.35252428206</v>
      </c>
      <c r="H51" s="950">
        <f>'13'!AN81</f>
        <v>9149.5237450608693</v>
      </c>
      <c r="I51" s="950">
        <f>'13'!AO81</f>
        <v>2139.3756714444635</v>
      </c>
      <c r="J51" s="950">
        <f>'13'!AP81</f>
        <v>76022.461831741792</v>
      </c>
      <c r="K51" s="950">
        <f>'13'!AQ81</f>
        <v>79840.991276035027</v>
      </c>
      <c r="L51" s="528">
        <f>'13'!AR81</f>
        <v>27759.100610351095</v>
      </c>
      <c r="M51" s="950">
        <f>'13'!AS81</f>
        <v>10994.283254767624</v>
      </c>
      <c r="N51" s="528">
        <f>'13'!AT81</f>
        <v>2973.977333345214</v>
      </c>
      <c r="O51" s="155"/>
      <c r="P51" s="156" t="s">
        <v>2230</v>
      </c>
      <c r="Q51" s="155"/>
      <c r="R51" s="1089"/>
      <c r="S51" s="950">
        <f>'13'!AU81</f>
        <v>1047.3738902913192</v>
      </c>
      <c r="T51" s="950">
        <f>'13'!AV81</f>
        <v>3002.1586060173877</v>
      </c>
      <c r="U51" s="950">
        <f>'13'!AW81</f>
        <v>2690.7090990496786</v>
      </c>
      <c r="V51" s="950">
        <f>'13'!AX81</f>
        <v>854.17750635627181</v>
      </c>
      <c r="W51" s="950">
        <f>'13'!AY81</f>
        <v>425.88681970775718</v>
      </c>
      <c r="X51" s="950">
        <f>'13'!AZ81</f>
        <v>4796.2690344208431</v>
      </c>
      <c r="Y51" s="950">
        <f>'13'!BA81</f>
        <v>4.3621559999999997</v>
      </c>
      <c r="Z51" s="950">
        <f>'13'!BB81</f>
        <v>1009.9865345835001</v>
      </c>
      <c r="AA51" s="950">
        <f>'13'!BC81</f>
        <v>7.2522574939783748</v>
      </c>
      <c r="AB51" s="950">
        <f>'13'!BD81</f>
        <v>10946.947373085144</v>
      </c>
      <c r="AC51" s="950">
        <f>'13'!BE81</f>
        <v>27354.508381109346</v>
      </c>
      <c r="AE51" s="1182"/>
      <c r="AF51" s="1182"/>
    </row>
    <row r="52" spans="1:54" ht="14.1" customHeight="1">
      <c r="A52" s="155"/>
      <c r="B52" s="156" t="s">
        <v>2283</v>
      </c>
      <c r="C52" s="155"/>
      <c r="D52" s="1224"/>
      <c r="E52" s="181">
        <f>'13'!AK82</f>
        <v>288075.35143516219</v>
      </c>
      <c r="F52" s="950">
        <f>'13'!AL82</f>
        <v>271326.41695629654</v>
      </c>
      <c r="G52" s="950">
        <f>'13'!AM82</f>
        <v>242462.20105049631</v>
      </c>
      <c r="H52" s="950">
        <f>'13'!AN82</f>
        <v>12617.854217440767</v>
      </c>
      <c r="I52" s="950">
        <f>'13'!AO82</f>
        <v>1332.3277701271754</v>
      </c>
      <c r="J52" s="950">
        <f>'13'!AP82</f>
        <v>144750.553528027</v>
      </c>
      <c r="K52" s="950">
        <f>'13'!AQ82</f>
        <v>83761.465534901421</v>
      </c>
      <c r="L52" s="528">
        <f>'13'!AR82</f>
        <v>28864.215905800069</v>
      </c>
      <c r="M52" s="950">
        <f>'13'!AS82</f>
        <v>15876.857578925679</v>
      </c>
      <c r="N52" s="528">
        <f>'13'!AT82</f>
        <v>7180.9355339903759</v>
      </c>
      <c r="O52" s="155"/>
      <c r="P52" s="156" t="s">
        <v>2283</v>
      </c>
      <c r="Q52" s="155"/>
      <c r="R52" s="1089"/>
      <c r="S52" s="950">
        <f>'13'!AU82</f>
        <v>1931.491445850691</v>
      </c>
      <c r="T52" s="950">
        <f>'13'!AV82</f>
        <v>2740.0213385962284</v>
      </c>
      <c r="U52" s="950">
        <f>'13'!AW82</f>
        <v>2902.812108350729</v>
      </c>
      <c r="V52" s="950">
        <f>'13'!AX82</f>
        <v>843.56654606705388</v>
      </c>
      <c r="W52" s="950">
        <f>'13'!AY82</f>
        <v>278.03060607060809</v>
      </c>
      <c r="X52" s="950">
        <f>'13'!AZ82</f>
        <v>2797.2490524676987</v>
      </c>
      <c r="Y52" s="950">
        <f>'13'!BA82</f>
        <v>65.598622999999989</v>
      </c>
      <c r="Z52" s="950">
        <f>'13'!BB82</f>
        <v>1591.9693035072853</v>
      </c>
      <c r="AA52" s="950">
        <f>'13'!BC82</f>
        <v>27.177763298358002</v>
      </c>
      <c r="AB52" s="950">
        <f>'13'!BD82</f>
        <v>8505.3635846010529</v>
      </c>
      <c r="AC52" s="950">
        <f>'13'!BE82</f>
        <v>18340.903782373054</v>
      </c>
      <c r="AE52" s="1182"/>
      <c r="AF52" s="1182"/>
    </row>
    <row r="53" spans="1:54" ht="14.1" customHeight="1">
      <c r="A53" s="155"/>
      <c r="B53" s="156" t="s">
        <v>2201</v>
      </c>
      <c r="C53" s="155"/>
      <c r="D53" s="1224"/>
      <c r="E53" s="181">
        <f>'13'!AK83</f>
        <v>690151.01273605356</v>
      </c>
      <c r="F53" s="950">
        <f>'13'!AL83</f>
        <v>648186.26305963844</v>
      </c>
      <c r="G53" s="950">
        <f>'13'!AM83</f>
        <v>574960.22820339887</v>
      </c>
      <c r="H53" s="950">
        <f>'13'!AN83</f>
        <v>34667.969113733394</v>
      </c>
      <c r="I53" s="950">
        <f>'13'!AO83</f>
        <v>8824.2758711011193</v>
      </c>
      <c r="J53" s="950">
        <f>'13'!AP83</f>
        <v>303160.59964989487</v>
      </c>
      <c r="K53" s="950">
        <f>'13'!AQ83</f>
        <v>228307.38356866883</v>
      </c>
      <c r="L53" s="528">
        <f>'13'!AR83</f>
        <v>73226.034856239799</v>
      </c>
      <c r="M53" s="950">
        <f>'13'!AS83</f>
        <v>29412.97877007494</v>
      </c>
      <c r="N53" s="528">
        <f>'13'!AT83</f>
        <v>12234.860677549634</v>
      </c>
      <c r="O53" s="155"/>
      <c r="P53" s="156" t="s">
        <v>2201</v>
      </c>
      <c r="Q53" s="155"/>
      <c r="R53" s="1089"/>
      <c r="S53" s="950">
        <f>'13'!AU83</f>
        <v>3632.3529809561751</v>
      </c>
      <c r="T53" s="950">
        <f>'13'!AV83</f>
        <v>3852.5112483343241</v>
      </c>
      <c r="U53" s="950">
        <f>'13'!AW83</f>
        <v>7257.6510085061218</v>
      </c>
      <c r="V53" s="950">
        <f>'13'!AX83</f>
        <v>1608.2998290301987</v>
      </c>
      <c r="W53" s="950">
        <f>'13'!AY83</f>
        <v>827.30302569850244</v>
      </c>
      <c r="X53" s="950">
        <f>'13'!AZ83</f>
        <v>16100.073137007575</v>
      </c>
      <c r="Y53" s="950">
        <f>'13'!BA83</f>
        <v>80.913671282097653</v>
      </c>
      <c r="Z53" s="950">
        <f>'13'!BB83</f>
        <v>2075.6455417191682</v>
      </c>
      <c r="AA53" s="950">
        <f>'13'!BC83</f>
        <v>146.81022225520422</v>
      </c>
      <c r="AB53" s="950">
        <f>'13'!BD83</f>
        <v>25409.613513900837</v>
      </c>
      <c r="AC53" s="950">
        <f>'13'!BE83</f>
        <v>44040.39521813397</v>
      </c>
      <c r="AE53" s="1182"/>
      <c r="AF53" s="1182"/>
    </row>
    <row r="54" spans="1:54" ht="14.1" customHeight="1">
      <c r="A54" s="155"/>
      <c r="B54" s="156" t="s">
        <v>2235</v>
      </c>
      <c r="C54" s="155"/>
      <c r="D54" s="1224"/>
      <c r="E54" s="181">
        <f>'13'!AK84</f>
        <v>357814.73132620659</v>
      </c>
      <c r="F54" s="950">
        <f>'13'!AL84</f>
        <v>330180.58148321282</v>
      </c>
      <c r="G54" s="950">
        <f>'13'!AM84</f>
        <v>293963.21550417441</v>
      </c>
      <c r="H54" s="950">
        <f>'13'!AN84</f>
        <v>16844.55144391246</v>
      </c>
      <c r="I54" s="950">
        <f>'13'!AO84</f>
        <v>7318.4511257180366</v>
      </c>
      <c r="J54" s="950">
        <f>'13'!AP84</f>
        <v>181069.13941741973</v>
      </c>
      <c r="K54" s="950">
        <f>'13'!AQ84</f>
        <v>88731.0735171243</v>
      </c>
      <c r="L54" s="528">
        <f>'13'!AR84</f>
        <v>36217.365979038266</v>
      </c>
      <c r="M54" s="950">
        <f>'13'!AS84</f>
        <v>16692.325767610881</v>
      </c>
      <c r="N54" s="528">
        <f>'13'!AT84</f>
        <v>6988.7364175932044</v>
      </c>
      <c r="O54" s="155"/>
      <c r="P54" s="156" t="s">
        <v>2235</v>
      </c>
      <c r="Q54" s="155"/>
      <c r="R54" s="1089"/>
      <c r="S54" s="950">
        <f>'13'!AU84</f>
        <v>3318.3423252061839</v>
      </c>
      <c r="T54" s="950">
        <f>'13'!AV84</f>
        <v>894.72086412446038</v>
      </c>
      <c r="U54" s="950">
        <f>'13'!AW84</f>
        <v>2032.7186452951962</v>
      </c>
      <c r="V54" s="950">
        <f>'13'!AX84</f>
        <v>1812.1409776695671</v>
      </c>
      <c r="W54" s="950">
        <f>'13'!AY84</f>
        <v>1645.6665377222716</v>
      </c>
      <c r="X54" s="950">
        <f>'13'!AZ84</f>
        <v>4670.2141334112048</v>
      </c>
      <c r="Y54" s="950">
        <f>'13'!BA84</f>
        <v>290.26929779155205</v>
      </c>
      <c r="Z54" s="950">
        <f>'13'!BB84</f>
        <v>3493.6551247902221</v>
      </c>
      <c r="AA54" s="950">
        <f>'13'!BC84</f>
        <v>38.773722246155081</v>
      </c>
      <c r="AB54" s="950">
        <f>'13'!BD84</f>
        <v>11032.127933188236</v>
      </c>
      <c r="AC54" s="950">
        <f>'13'!BE84</f>
        <v>31127.804967783883</v>
      </c>
      <c r="AD54" s="790"/>
      <c r="AE54" s="1182"/>
      <c r="AF54" s="1182"/>
      <c r="AG54" s="790"/>
      <c r="AH54" s="790"/>
      <c r="AI54" s="790"/>
      <c r="AJ54" s="790"/>
      <c r="AK54" s="790"/>
      <c r="AL54" s="790"/>
      <c r="AM54" s="790"/>
      <c r="AN54" s="790"/>
      <c r="AO54" s="790"/>
      <c r="AP54" s="790"/>
      <c r="AQ54" s="790"/>
      <c r="AR54" s="790"/>
      <c r="AS54" s="790"/>
      <c r="AT54" s="790"/>
      <c r="AU54" s="790"/>
      <c r="AV54" s="790"/>
      <c r="AW54" s="790"/>
      <c r="AX54" s="790"/>
      <c r="AY54" s="790"/>
      <c r="AZ54" s="790"/>
      <c r="BA54" s="790"/>
      <c r="BB54" s="790"/>
    </row>
    <row r="55" spans="1:54" ht="14.1" customHeight="1">
      <c r="A55" s="155"/>
      <c r="B55" s="156" t="s">
        <v>2231</v>
      </c>
      <c r="C55" s="155"/>
      <c r="D55" s="1224"/>
      <c r="E55" s="181">
        <f>'13'!AK85</f>
        <v>413833.47038099275</v>
      </c>
      <c r="F55" s="950">
        <f>'13'!AL85</f>
        <v>398394.30520643358</v>
      </c>
      <c r="G55" s="950">
        <f>'13'!AM85</f>
        <v>341090.44952992577</v>
      </c>
      <c r="H55" s="950">
        <f>'13'!AN85</f>
        <v>40552.146008661359</v>
      </c>
      <c r="I55" s="950">
        <f>'13'!AO85</f>
        <v>1574.2666561858116</v>
      </c>
      <c r="J55" s="950">
        <f>'13'!AP85</f>
        <v>178163.45914203709</v>
      </c>
      <c r="K55" s="950">
        <f>'13'!AQ85</f>
        <v>120800.57772304154</v>
      </c>
      <c r="L55" s="528">
        <f>'13'!AR85</f>
        <v>57303.855676507781</v>
      </c>
      <c r="M55" s="950">
        <f>'13'!AS85</f>
        <v>22383.236097164383</v>
      </c>
      <c r="N55" s="528">
        <f>'13'!AT85</f>
        <v>9836.764886271696</v>
      </c>
      <c r="O55" s="155"/>
      <c r="P55" s="156" t="s">
        <v>2231</v>
      </c>
      <c r="Q55" s="155"/>
      <c r="R55" s="1089"/>
      <c r="S55" s="950">
        <f>'13'!AU85</f>
        <v>3181.5270174220141</v>
      </c>
      <c r="T55" s="950">
        <f>'13'!AV85</f>
        <v>1030.318107081551</v>
      </c>
      <c r="U55" s="950">
        <f>'13'!AW85</f>
        <v>3292.8168972087783</v>
      </c>
      <c r="V55" s="950">
        <f>'13'!AX85</f>
        <v>4275.0228886704426</v>
      </c>
      <c r="W55" s="950">
        <f>'13'!AY85</f>
        <v>766.78630050989773</v>
      </c>
      <c r="X55" s="950">
        <f>'13'!AZ85</f>
        <v>4825.5019242172411</v>
      </c>
      <c r="Y55" s="950">
        <f>'13'!BA85</f>
        <v>318.25519547117921</v>
      </c>
      <c r="Z55" s="950">
        <f>'13'!BB85</f>
        <v>570.70757885616479</v>
      </c>
      <c r="AA55" s="950">
        <f>'13'!BC85</f>
        <v>66.971935047442045</v>
      </c>
      <c r="AB55" s="950">
        <f>'13'!BD85</f>
        <v>29139.182945751385</v>
      </c>
      <c r="AC55" s="950">
        <f>'13'!BE85</f>
        <v>16009.872753415224</v>
      </c>
      <c r="AD55" s="790"/>
      <c r="AE55" s="1182"/>
      <c r="AF55" s="1182"/>
      <c r="AG55" s="790"/>
      <c r="AH55" s="790"/>
      <c r="AI55" s="790"/>
      <c r="AJ55" s="790"/>
      <c r="AK55" s="790"/>
      <c r="AL55" s="790"/>
      <c r="AM55" s="790"/>
      <c r="AN55" s="790"/>
      <c r="AO55" s="790"/>
      <c r="AP55" s="790"/>
      <c r="AQ55" s="790"/>
      <c r="AR55" s="790"/>
      <c r="AS55" s="790"/>
      <c r="AT55" s="790"/>
      <c r="AU55" s="790"/>
      <c r="AV55" s="790"/>
      <c r="AW55" s="790"/>
      <c r="AX55" s="790"/>
      <c r="AY55" s="790"/>
      <c r="AZ55" s="790"/>
      <c r="BA55" s="790"/>
      <c r="BB55" s="790"/>
    </row>
    <row r="56" spans="1:54" ht="14.1" customHeight="1">
      <c r="A56" s="155"/>
      <c r="B56" s="156" t="s">
        <v>2254</v>
      </c>
      <c r="C56" s="155"/>
      <c r="D56" s="1224"/>
      <c r="E56" s="181">
        <f>'13'!AK86</f>
        <v>739204.86726696882</v>
      </c>
      <c r="F56" s="950">
        <f>'13'!AL86</f>
        <v>708847.28655781306</v>
      </c>
      <c r="G56" s="950">
        <f>'13'!AM86</f>
        <v>596733.04323105572</v>
      </c>
      <c r="H56" s="950">
        <f>'13'!AN86</f>
        <v>11813.470000411628</v>
      </c>
      <c r="I56" s="950">
        <f>'13'!AO86</f>
        <v>14685.809067999999</v>
      </c>
      <c r="J56" s="950">
        <f>'13'!AP86</f>
        <v>354595.51356139139</v>
      </c>
      <c r="K56" s="950">
        <f>'13'!AQ86</f>
        <v>215638.25060125257</v>
      </c>
      <c r="L56" s="528">
        <f>'13'!AR86</f>
        <v>112114.24332675742</v>
      </c>
      <c r="M56" s="950">
        <f>'13'!AS86</f>
        <v>25819.1111461125</v>
      </c>
      <c r="N56" s="528">
        <f>'13'!AT86</f>
        <v>14473.971866165019</v>
      </c>
      <c r="O56" s="155"/>
      <c r="P56" s="156" t="s">
        <v>2254</v>
      </c>
      <c r="Q56" s="155"/>
      <c r="R56" s="1089"/>
      <c r="S56" s="950">
        <f>'13'!AU86</f>
        <v>4562.2561120554719</v>
      </c>
      <c r="T56" s="950">
        <f>'13'!AV86</f>
        <v>548.42545771447669</v>
      </c>
      <c r="U56" s="950">
        <f>'13'!AW86</f>
        <v>3980.0247552346709</v>
      </c>
      <c r="V56" s="950">
        <f>'13'!AX86</f>
        <v>1279.1766025454535</v>
      </c>
      <c r="W56" s="950">
        <f>'13'!AY86</f>
        <v>975.2563523974062</v>
      </c>
      <c r="X56" s="950">
        <f>'13'!AZ86</f>
        <v>36157.780333889801</v>
      </c>
      <c r="Y56" s="950">
        <f>'13'!BA86</f>
        <v>571.85646553846141</v>
      </c>
      <c r="Z56" s="950">
        <f>'13'!BB86</f>
        <v>9843.3210618371922</v>
      </c>
      <c r="AA56" s="950">
        <f>'13'!BC86</f>
        <v>105.9908872234916</v>
      </c>
      <c r="AB56" s="950">
        <f>'13'!BD86</f>
        <v>39616.183432155973</v>
      </c>
      <c r="AC56" s="950">
        <f>'13'!BE86</f>
        <v>40200.901770992896</v>
      </c>
      <c r="AE56" s="1182"/>
      <c r="AF56" s="1182"/>
    </row>
    <row r="57" spans="1:54" ht="14.1" customHeight="1">
      <c r="A57" s="155"/>
      <c r="B57" s="156" t="s">
        <v>2207</v>
      </c>
      <c r="C57" s="155"/>
      <c r="D57" s="1224"/>
      <c r="E57" s="181">
        <f>'13'!AK87</f>
        <v>495899.66150853067</v>
      </c>
      <c r="F57" s="950">
        <f>'13'!AL87</f>
        <v>490495.91237194638</v>
      </c>
      <c r="G57" s="950">
        <f>'13'!AM87</f>
        <v>405959.8333439405</v>
      </c>
      <c r="H57" s="950">
        <f>'13'!AN87</f>
        <v>8104.4764650560965</v>
      </c>
      <c r="I57" s="950">
        <f>'13'!AO87</f>
        <v>2838.3605439999997</v>
      </c>
      <c r="J57" s="950">
        <f>'13'!AP87</f>
        <v>209468.67102431928</v>
      </c>
      <c r="K57" s="950">
        <f>'13'!AQ87</f>
        <v>185548.32531056518</v>
      </c>
      <c r="L57" s="528">
        <f>'13'!AR87</f>
        <v>84536.079028005872</v>
      </c>
      <c r="M57" s="950">
        <f>'13'!AS87</f>
        <v>27127.343597605137</v>
      </c>
      <c r="N57" s="528">
        <f>'13'!AT87</f>
        <v>12896.97269509442</v>
      </c>
      <c r="O57" s="155"/>
      <c r="P57" s="156" t="s">
        <v>2264</v>
      </c>
      <c r="Q57" s="155"/>
      <c r="R57" s="1089"/>
      <c r="S57" s="950">
        <f>'13'!AU87</f>
        <v>3314.9036791445283</v>
      </c>
      <c r="T57" s="950">
        <f>'13'!AV87</f>
        <v>3404.4342570948288</v>
      </c>
      <c r="U57" s="950">
        <f>'13'!AW87</f>
        <v>3670.06124185515</v>
      </c>
      <c r="V57" s="950">
        <f>'13'!AX87</f>
        <v>1035.7718069546727</v>
      </c>
      <c r="W57" s="950">
        <f>'13'!AY87</f>
        <v>2805.1999174615385</v>
      </c>
      <c r="X57" s="950">
        <f>'13'!AZ87</f>
        <v>25008.609545565407</v>
      </c>
      <c r="Y57" s="950">
        <f>'13'!BA87</f>
        <v>2436.7716082307688</v>
      </c>
      <c r="Z57" s="950">
        <f>'13'!BB87</f>
        <v>6402.4653003388457</v>
      </c>
      <c r="AA57" s="950">
        <f>'13'!BC87</f>
        <v>97.054023058816341</v>
      </c>
      <c r="AB57" s="950">
        <f>'13'!BD87</f>
        <v>23463.834953206897</v>
      </c>
      <c r="AC57" s="950">
        <f>'13'!BE87</f>
        <v>11806.214436923075</v>
      </c>
      <c r="AE57" s="1182"/>
      <c r="AF57" s="1182"/>
    </row>
    <row r="58" spans="1:54" ht="14.1" customHeight="1">
      <c r="A58" s="3094" t="s">
        <v>356</v>
      </c>
      <c r="B58" s="3094"/>
      <c r="C58" s="3094"/>
      <c r="D58" s="1176"/>
      <c r="E58" s="181"/>
      <c r="F58" s="950"/>
      <c r="G58" s="950"/>
      <c r="H58" s="950"/>
      <c r="I58" s="950"/>
      <c r="J58" s="950"/>
      <c r="K58" s="950"/>
      <c r="L58" s="950"/>
      <c r="M58" s="950"/>
      <c r="N58" s="528"/>
      <c r="O58" s="3094" t="s">
        <v>356</v>
      </c>
      <c r="P58" s="3094"/>
      <c r="Q58" s="3094"/>
      <c r="R58" s="1083"/>
      <c r="S58" s="950"/>
      <c r="T58" s="950"/>
      <c r="U58" s="950"/>
      <c r="V58" s="950"/>
      <c r="W58" s="950"/>
      <c r="X58" s="950"/>
      <c r="Y58" s="950"/>
      <c r="Z58" s="950"/>
      <c r="AA58" s="950"/>
      <c r="AB58" s="950"/>
      <c r="AC58" s="950"/>
      <c r="AE58" s="1182"/>
      <c r="AF58" s="1182"/>
    </row>
    <row r="59" spans="1:54" ht="14.1" customHeight="1">
      <c r="A59" s="166"/>
      <c r="B59" s="156" t="s">
        <v>2188</v>
      </c>
      <c r="C59" s="166"/>
      <c r="D59" s="1176"/>
      <c r="E59" s="181">
        <f>'13'!AK88</f>
        <v>14661.17149189452</v>
      </c>
      <c r="F59" s="950">
        <f>'13'!AL88</f>
        <v>12531.169758188069</v>
      </c>
      <c r="G59" s="950">
        <f>'13'!AM88</f>
        <v>10665.926034984213</v>
      </c>
      <c r="H59" s="950">
        <f>'13'!AN88</f>
        <v>785.47470859584632</v>
      </c>
      <c r="I59" s="950">
        <f>'13'!AO88</f>
        <v>1.0378499999977697</v>
      </c>
      <c r="J59" s="950">
        <f>'13'!AP88</f>
        <v>662.50636324794198</v>
      </c>
      <c r="K59" s="950">
        <f>'13'!AQ88</f>
        <v>9216.9071131404326</v>
      </c>
      <c r="L59" s="528">
        <f>'13'!AR88</f>
        <v>1865.2437232038483</v>
      </c>
      <c r="M59" s="950">
        <f>'13'!AS88</f>
        <v>1631.1173498786441</v>
      </c>
      <c r="N59" s="528">
        <f>'13'!AT88</f>
        <v>11.86511649032369</v>
      </c>
      <c r="O59" s="166"/>
      <c r="P59" s="156" t="s">
        <v>2224</v>
      </c>
      <c r="Q59" s="166"/>
      <c r="R59" s="1083"/>
      <c r="S59" s="181">
        <f>'13'!AU88</f>
        <v>2.9193955948422641</v>
      </c>
      <c r="T59" s="950">
        <f>'13'!AV88</f>
        <v>876.4430233997092</v>
      </c>
      <c r="U59" s="950">
        <f>'13'!AW88</f>
        <v>608.14329305492629</v>
      </c>
      <c r="V59" s="950">
        <f>'13'!AX88</f>
        <v>128.12640343274663</v>
      </c>
      <c r="W59" s="950">
        <f>'13'!AY88</f>
        <v>3.6201179060954902</v>
      </c>
      <c r="X59" s="950">
        <f>'13'!AZ88</f>
        <v>37.721433005600929</v>
      </c>
      <c r="Y59" s="969">
        <f>'13'!BA88</f>
        <v>0</v>
      </c>
      <c r="Z59" s="969">
        <f>'13'!BB88</f>
        <v>0</v>
      </c>
      <c r="AA59" s="950">
        <f>'13'!BC88</f>
        <v>0</v>
      </c>
      <c r="AB59" s="950">
        <f>'13'!BD88</f>
        <v>196.4049403196039</v>
      </c>
      <c r="AC59" s="950">
        <f>'13'!BE88</f>
        <v>2130.0017337064501</v>
      </c>
      <c r="AE59" s="1182"/>
      <c r="AF59" s="1182"/>
    </row>
    <row r="60" spans="1:54" ht="14.1" customHeight="1">
      <c r="A60" s="166"/>
      <c r="B60" s="156" t="s">
        <v>2189</v>
      </c>
      <c r="C60" s="166"/>
      <c r="D60" s="1176"/>
      <c r="E60" s="181">
        <f>'13'!AK89</f>
        <v>16007.72093960464</v>
      </c>
      <c r="F60" s="950">
        <f>'13'!AL89</f>
        <v>13649.030631918104</v>
      </c>
      <c r="G60" s="950">
        <f>'13'!AM89</f>
        <v>11323.505972954119</v>
      </c>
      <c r="H60" s="950">
        <f>'13'!AN89</f>
        <v>580.66515338526017</v>
      </c>
      <c r="I60" s="969">
        <f>'13'!AO89</f>
        <v>2.2547392407849571</v>
      </c>
      <c r="J60" s="950">
        <f>'13'!AP89</f>
        <v>1194.4006792838175</v>
      </c>
      <c r="K60" s="950">
        <f>'13'!AQ89</f>
        <v>9546.1854010442548</v>
      </c>
      <c r="L60" s="528">
        <f>'13'!AR89</f>
        <v>2325.524658963981</v>
      </c>
      <c r="M60" s="950">
        <f>'13'!AS89</f>
        <v>1580.4131494125911</v>
      </c>
      <c r="N60" s="528">
        <f>'13'!AT89</f>
        <v>91.152752330778767</v>
      </c>
      <c r="O60" s="166"/>
      <c r="P60" s="156" t="s">
        <v>2204</v>
      </c>
      <c r="Q60" s="166"/>
      <c r="R60" s="1083"/>
      <c r="S60" s="181">
        <f>'13'!AU89</f>
        <v>7.5638225100120984</v>
      </c>
      <c r="T60" s="950">
        <f>'13'!AV89</f>
        <v>894.49018900563283</v>
      </c>
      <c r="U60" s="950">
        <f>'13'!AW89</f>
        <v>504.06063378071951</v>
      </c>
      <c r="V60" s="950">
        <f>'13'!AX89</f>
        <v>76.967108135358089</v>
      </c>
      <c r="W60" s="950">
        <f>'13'!AY89</f>
        <v>6.1786436500905308</v>
      </c>
      <c r="X60" s="950">
        <f>'13'!AZ89</f>
        <v>39.64377358495247</v>
      </c>
      <c r="Y60" s="950">
        <f>'13'!BA89</f>
        <v>0</v>
      </c>
      <c r="Z60" s="950">
        <f>'13'!BB89</f>
        <v>0</v>
      </c>
      <c r="AA60" s="950">
        <f>'13'!BC89</f>
        <v>5.7499999999844814E-2</v>
      </c>
      <c r="AB60" s="950">
        <f>'13'!BD89</f>
        <v>705.4102359664364</v>
      </c>
      <c r="AC60" s="950">
        <f>'13'!BE89</f>
        <v>2358.6903076865419</v>
      </c>
      <c r="AE60" s="1182"/>
      <c r="AF60" s="1182"/>
    </row>
    <row r="61" spans="1:54" ht="14.1" customHeight="1">
      <c r="A61" s="155"/>
      <c r="B61" s="156" t="s">
        <v>2190</v>
      </c>
      <c r="C61" s="155"/>
      <c r="D61" s="1224"/>
      <c r="E61" s="181">
        <f>'13'!AK90</f>
        <v>29480.733325953064</v>
      </c>
      <c r="F61" s="950">
        <f>'13'!AL90</f>
        <v>23891.845028325883</v>
      </c>
      <c r="G61" s="950">
        <f>'13'!AM90</f>
        <v>19535.625090755941</v>
      </c>
      <c r="H61" s="950">
        <f>'13'!AN90</f>
        <v>1219.9213487497477</v>
      </c>
      <c r="I61" s="950">
        <f>'13'!AO90</f>
        <v>93.664281911623846</v>
      </c>
      <c r="J61" s="950">
        <f>'13'!AP90</f>
        <v>2197.4814218194879</v>
      </c>
      <c r="K61" s="950">
        <f>'13'!AQ90</f>
        <v>16024.558038275087</v>
      </c>
      <c r="L61" s="528">
        <f>'13'!AR90</f>
        <v>4356.2199375699556</v>
      </c>
      <c r="M61" s="950">
        <f>'13'!AS90</f>
        <v>2740.7411122648077</v>
      </c>
      <c r="N61" s="528">
        <f>'13'!AT90</f>
        <v>256.35310108983492</v>
      </c>
      <c r="O61" s="155"/>
      <c r="P61" s="156" t="s">
        <v>2249</v>
      </c>
      <c r="Q61" s="155"/>
      <c r="R61" s="1089"/>
      <c r="S61" s="181">
        <f>'13'!AU90</f>
        <v>133.66126434590905</v>
      </c>
      <c r="T61" s="950">
        <f>'13'!AV90</f>
        <v>1245.5322423821956</v>
      </c>
      <c r="U61" s="950">
        <f>'13'!AW90</f>
        <v>1018.9939659353062</v>
      </c>
      <c r="V61" s="950">
        <f>'13'!AX90</f>
        <v>86.200538511563167</v>
      </c>
      <c r="W61" s="950">
        <f>'13'!AY90</f>
        <v>0</v>
      </c>
      <c r="X61" s="950">
        <f>'13'!AZ90</f>
        <v>7.6261136651629693</v>
      </c>
      <c r="Y61" s="950">
        <f>'13'!BA90</f>
        <v>0</v>
      </c>
      <c r="Z61" s="950">
        <f>'13'!BB90</f>
        <v>0</v>
      </c>
      <c r="AA61" s="950">
        <f>'13'!BC90</f>
        <v>1.7079936000003271</v>
      </c>
      <c r="AB61" s="950">
        <f>'13'!BD90</f>
        <v>1606.1447180399832</v>
      </c>
      <c r="AC61" s="950">
        <f>'13'!BE90</f>
        <v>5588.8882976271716</v>
      </c>
      <c r="AE61" s="1182"/>
      <c r="AF61" s="1182"/>
    </row>
    <row r="62" spans="1:54" ht="14.1" customHeight="1">
      <c r="A62" s="155"/>
      <c r="B62" s="156" t="s">
        <v>2411</v>
      </c>
      <c r="C62" s="155"/>
      <c r="D62" s="1224"/>
      <c r="E62" s="181">
        <f>'13'!AK91</f>
        <v>79725.559461987286</v>
      </c>
      <c r="F62" s="950">
        <f>'13'!AL91</f>
        <v>66013.289671319508</v>
      </c>
      <c r="G62" s="950">
        <f>'13'!AM91</f>
        <v>55873.292925338945</v>
      </c>
      <c r="H62" s="950">
        <f>'13'!AN91</f>
        <v>2924.2451308915633</v>
      </c>
      <c r="I62" s="950">
        <f>'13'!AO91</f>
        <v>482.9622740423668</v>
      </c>
      <c r="J62" s="950">
        <f>'13'!AP91</f>
        <v>15259.787145319533</v>
      </c>
      <c r="K62" s="950">
        <f>'13'!AQ91</f>
        <v>37206.298375085411</v>
      </c>
      <c r="L62" s="528">
        <f>'13'!AR91</f>
        <v>10139.996745980618</v>
      </c>
      <c r="M62" s="950">
        <f>'13'!AS91</f>
        <v>4922.7695121987917</v>
      </c>
      <c r="N62" s="528">
        <f>'13'!AT91</f>
        <v>703.29467853367998</v>
      </c>
      <c r="O62" s="155"/>
      <c r="P62" s="156" t="s">
        <v>2230</v>
      </c>
      <c r="Q62" s="155"/>
      <c r="R62" s="1089"/>
      <c r="S62" s="181">
        <f>'13'!AU91</f>
        <v>368.25948562139871</v>
      </c>
      <c r="T62" s="950">
        <f>'13'!AV91</f>
        <v>1607.6064543342397</v>
      </c>
      <c r="U62" s="950">
        <f>'13'!AW91</f>
        <v>1493.4614138008499</v>
      </c>
      <c r="V62" s="950">
        <f>'13'!AX91</f>
        <v>669.36436271896503</v>
      </c>
      <c r="W62" s="950">
        <f>'13'!AY91</f>
        <v>80.783117189658654</v>
      </c>
      <c r="X62" s="950">
        <f>'13'!AZ91</f>
        <v>411.83164129098293</v>
      </c>
      <c r="Y62" s="950">
        <f>'13'!BA91</f>
        <v>0.75023664705882354</v>
      </c>
      <c r="Z62" s="950">
        <f>'13'!BB91</f>
        <v>105.25208366897027</v>
      </c>
      <c r="AA62" s="950">
        <f>'13'!BC91</f>
        <v>14.327033142819381</v>
      </c>
      <c r="AB62" s="950">
        <f>'13'!BD91</f>
        <v>4685.0662390319949</v>
      </c>
      <c r="AC62" s="950">
        <f>'13'!BE91</f>
        <v>13817.52187433685</v>
      </c>
      <c r="AE62" s="1182"/>
      <c r="AF62" s="1182"/>
    </row>
    <row r="63" spans="1:54" ht="14.1" customHeight="1">
      <c r="A63" s="155"/>
      <c r="B63" s="156" t="s">
        <v>2283</v>
      </c>
      <c r="C63" s="155"/>
      <c r="D63" s="1224"/>
      <c r="E63" s="181">
        <f>'13'!AK92</f>
        <v>113463.37804868916</v>
      </c>
      <c r="F63" s="950">
        <f>'13'!AL92</f>
        <v>97446.475817570201</v>
      </c>
      <c r="G63" s="950">
        <f>'13'!AM92</f>
        <v>81590.953333457015</v>
      </c>
      <c r="H63" s="950">
        <f>'13'!AN92</f>
        <v>4156.9854314867971</v>
      </c>
      <c r="I63" s="950">
        <f>'13'!AO92</f>
        <v>357.90340049609131</v>
      </c>
      <c r="J63" s="950">
        <f>'13'!AP92</f>
        <v>30607.353373283346</v>
      </c>
      <c r="K63" s="950">
        <f>'13'!AQ92</f>
        <v>46468.7111281908</v>
      </c>
      <c r="L63" s="528">
        <f>'13'!AR92</f>
        <v>15855.52248411322</v>
      </c>
      <c r="M63" s="950">
        <f>'13'!AS92</f>
        <v>8033.6300131928037</v>
      </c>
      <c r="N63" s="528">
        <f>'13'!AT92</f>
        <v>1852.8809960576079</v>
      </c>
      <c r="O63" s="155"/>
      <c r="P63" s="156" t="s">
        <v>2283</v>
      </c>
      <c r="Q63" s="155"/>
      <c r="R63" s="1089"/>
      <c r="S63" s="181">
        <f>'13'!AU92</f>
        <v>852.32052644891905</v>
      </c>
      <c r="T63" s="950">
        <f>'13'!AV92</f>
        <v>2256.8300192546485</v>
      </c>
      <c r="U63" s="950">
        <f>'13'!AW92</f>
        <v>2468.7721660722791</v>
      </c>
      <c r="V63" s="950">
        <f>'13'!AX92</f>
        <v>458.54822703161216</v>
      </c>
      <c r="W63" s="950">
        <f>'13'!AY92</f>
        <v>144.27807832773175</v>
      </c>
      <c r="X63" s="950">
        <f>'13'!AZ92</f>
        <v>707.11720037821158</v>
      </c>
      <c r="Y63" s="950">
        <f>'13'!BA92</f>
        <v>0.67541600000000002</v>
      </c>
      <c r="Z63" s="950">
        <f>'13'!BB92</f>
        <v>717.61412098820119</v>
      </c>
      <c r="AA63" s="950">
        <f>'13'!BC92</f>
        <v>0.73677689921083134</v>
      </c>
      <c r="AB63" s="950">
        <f>'13'!BD92</f>
        <v>6395.7489566548038</v>
      </c>
      <c r="AC63" s="950">
        <f>'13'!BE92</f>
        <v>16734.516352107097</v>
      </c>
      <c r="AE63" s="1182"/>
      <c r="AF63" s="1182"/>
    </row>
    <row r="64" spans="1:54" ht="14.1" customHeight="1">
      <c r="A64" s="155"/>
      <c r="B64" s="156" t="s">
        <v>2287</v>
      </c>
      <c r="C64" s="155"/>
      <c r="D64" s="1224"/>
      <c r="E64" s="181">
        <f>'13'!AK93</f>
        <v>290569.49984440324</v>
      </c>
      <c r="F64" s="950">
        <f>'13'!AL93</f>
        <v>256763.14632111392</v>
      </c>
      <c r="G64" s="950">
        <f>'13'!AM93</f>
        <v>222828.88565209496</v>
      </c>
      <c r="H64" s="950">
        <f>'13'!AN93</f>
        <v>17218.191926416846</v>
      </c>
      <c r="I64" s="950">
        <f>'13'!AO93</f>
        <v>4228.1749391254589</v>
      </c>
      <c r="J64" s="950">
        <f>'13'!AP93</f>
        <v>92182.524359134419</v>
      </c>
      <c r="K64" s="950">
        <f>'13'!AQ93</f>
        <v>109199.99442741845</v>
      </c>
      <c r="L64" s="528">
        <f>'13'!AR93</f>
        <v>33934.260669018608</v>
      </c>
      <c r="M64" s="950">
        <f>'13'!AS93</f>
        <v>19565.896687748187</v>
      </c>
      <c r="N64" s="528">
        <f>'13'!AT93</f>
        <v>8222.233033555478</v>
      </c>
      <c r="O64" s="155"/>
      <c r="P64" s="156" t="s">
        <v>2287</v>
      </c>
      <c r="Q64" s="155"/>
      <c r="R64" s="1089"/>
      <c r="S64" s="181">
        <f>'13'!AU93</f>
        <v>2226.60925385462</v>
      </c>
      <c r="T64" s="950">
        <f>'13'!AV93</f>
        <v>3576.1526724874352</v>
      </c>
      <c r="U64" s="950">
        <f>'13'!AW93</f>
        <v>4003.1543291329431</v>
      </c>
      <c r="V64" s="950">
        <f>'13'!AX93</f>
        <v>1230.2509895385301</v>
      </c>
      <c r="W64" s="950">
        <f>'13'!AY93</f>
        <v>307.49640917921369</v>
      </c>
      <c r="X64" s="950">
        <f>'13'!AZ93</f>
        <v>1475.3200750124795</v>
      </c>
      <c r="Y64" s="950">
        <f>'13'!BA93</f>
        <v>29.001939625717082</v>
      </c>
      <c r="Z64" s="950">
        <f>'13'!BB93</f>
        <v>389.82439360701272</v>
      </c>
      <c r="AA64" s="950">
        <f>'13'!BC93</f>
        <v>15.650654377177956</v>
      </c>
      <c r="AB64" s="950">
        <f>'13'!BD93</f>
        <v>12458.566918648019</v>
      </c>
      <c r="AC64" s="950">
        <f>'13'!BE93</f>
        <v>34196.177916896493</v>
      </c>
      <c r="AE64" s="1182"/>
      <c r="AF64" s="1182"/>
    </row>
    <row r="65" spans="1:32" ht="14.1" customHeight="1">
      <c r="A65" s="155"/>
      <c r="B65" s="156" t="s">
        <v>2235</v>
      </c>
      <c r="C65" s="155"/>
      <c r="D65" s="1224"/>
      <c r="E65" s="181">
        <f>'13'!AK94</f>
        <v>200949.85212825306</v>
      </c>
      <c r="F65" s="950">
        <f>'13'!AL94</f>
        <v>184563.32536174078</v>
      </c>
      <c r="G65" s="950">
        <f>'13'!AM94</f>
        <v>163645.79803311231</v>
      </c>
      <c r="H65" s="950">
        <f>'13'!AN94</f>
        <v>12630.228413601424</v>
      </c>
      <c r="I65" s="950">
        <f>'13'!AO94</f>
        <v>6556.9987546300972</v>
      </c>
      <c r="J65" s="950">
        <f>'13'!AP94</f>
        <v>78578.48283116032</v>
      </c>
      <c r="K65" s="950">
        <f>'13'!AQ94</f>
        <v>65880.088033720531</v>
      </c>
      <c r="L65" s="528">
        <f>'13'!AR94</f>
        <v>20917.527328628359</v>
      </c>
      <c r="M65" s="950">
        <f>'13'!AS94</f>
        <v>13591.519741818085</v>
      </c>
      <c r="N65" s="528">
        <f>'13'!AT94</f>
        <v>7376.5921541715479</v>
      </c>
      <c r="O65" s="155"/>
      <c r="P65" s="156" t="s">
        <v>2235</v>
      </c>
      <c r="Q65" s="155"/>
      <c r="R65" s="1089"/>
      <c r="S65" s="181">
        <f>'13'!AU94</f>
        <v>1218.9743995222384</v>
      </c>
      <c r="T65" s="950">
        <f>'13'!AV94</f>
        <v>956.8900722440253</v>
      </c>
      <c r="U65" s="950">
        <f>'13'!AW94</f>
        <v>3094.6468616047341</v>
      </c>
      <c r="V65" s="950">
        <f>'13'!AX94</f>
        <v>377.82746917751638</v>
      </c>
      <c r="W65" s="950">
        <f>'13'!AY94</f>
        <v>566.58878509803139</v>
      </c>
      <c r="X65" s="950">
        <f>'13'!AZ94</f>
        <v>1040.5123830701737</v>
      </c>
      <c r="Y65" s="950">
        <f>'13'!BA94</f>
        <v>15.517040999999999</v>
      </c>
      <c r="Z65" s="950">
        <f>'13'!BB94</f>
        <v>52.613328333333335</v>
      </c>
      <c r="AA65" s="950">
        <f>'13'!BC94</f>
        <v>71.345263142859693</v>
      </c>
      <c r="AB65" s="950">
        <f>'13'!BD94</f>
        <v>6146.0195712639088</v>
      </c>
      <c r="AC65" s="950">
        <f>'13'!BE94</f>
        <v>16439.140094845658</v>
      </c>
      <c r="AE65" s="1182"/>
      <c r="AF65" s="1182"/>
    </row>
    <row r="66" spans="1:32" ht="14.1" customHeight="1">
      <c r="A66" s="155"/>
      <c r="B66" s="156" t="s">
        <v>2203</v>
      </c>
      <c r="C66" s="155"/>
      <c r="D66" s="1224"/>
      <c r="E66" s="181">
        <f>'13'!AK95</f>
        <v>421615.56592110475</v>
      </c>
      <c r="F66" s="950">
        <f>'13'!AL95</f>
        <v>398571.05253067455</v>
      </c>
      <c r="G66" s="950">
        <f>'13'!AM95</f>
        <v>353431.16623194719</v>
      </c>
      <c r="H66" s="950">
        <f>'13'!AN95</f>
        <v>22452.236764098154</v>
      </c>
      <c r="I66" s="950">
        <f>'13'!AO95</f>
        <v>4174.7627478671993</v>
      </c>
      <c r="J66" s="950">
        <f>'13'!AP95</f>
        <v>193795.54575323671</v>
      </c>
      <c r="K66" s="950">
        <f>'13'!AQ95</f>
        <v>133008.62096674513</v>
      </c>
      <c r="L66" s="528">
        <f>'13'!AR95</f>
        <v>45139.886298727375</v>
      </c>
      <c r="M66" s="950">
        <f>'13'!AS95</f>
        <v>17997.817426073136</v>
      </c>
      <c r="N66" s="528">
        <f>'13'!AT95</f>
        <v>9058.5247041099828</v>
      </c>
      <c r="O66" s="155"/>
      <c r="P66" s="156" t="s">
        <v>2250</v>
      </c>
      <c r="Q66" s="155"/>
      <c r="R66" s="1089"/>
      <c r="S66" s="181">
        <f>'13'!AU95</f>
        <v>2328.485607944378</v>
      </c>
      <c r="T66" s="950">
        <f>'13'!AV95</f>
        <v>1524.3416640185344</v>
      </c>
      <c r="U66" s="950">
        <f>'13'!AW95</f>
        <v>2711.0434871796356</v>
      </c>
      <c r="V66" s="950">
        <f>'13'!AX95</f>
        <v>1054.9970707298976</v>
      </c>
      <c r="W66" s="950">
        <f>'13'!AY95</f>
        <v>1320.4248920907137</v>
      </c>
      <c r="X66" s="950">
        <f>'13'!AZ95</f>
        <v>8498.8535629285852</v>
      </c>
      <c r="Y66" s="950">
        <f>'13'!BA95</f>
        <v>340.25040978519786</v>
      </c>
      <c r="Z66" s="950">
        <f>'13'!BB95</f>
        <v>3400.9572490378778</v>
      </c>
      <c r="AA66" s="950">
        <f>'13'!BC95</f>
        <v>132.68910459758817</v>
      </c>
      <c r="AB66" s="950">
        <f>'13'!BD95</f>
        <v>14769.318546304963</v>
      </c>
      <c r="AC66" s="950">
        <f>'13'!BE95</f>
        <v>26445.470639468083</v>
      </c>
      <c r="AE66" s="1182"/>
      <c r="AF66" s="1182"/>
    </row>
    <row r="67" spans="1:32" ht="14.1" customHeight="1">
      <c r="A67" s="155"/>
      <c r="B67" s="156" t="s">
        <v>2254</v>
      </c>
      <c r="C67" s="155"/>
      <c r="D67" s="1224"/>
      <c r="E67" s="181">
        <f>'13'!AK96</f>
        <v>700576.13080046279</v>
      </c>
      <c r="F67" s="950">
        <f>'13'!AL96</f>
        <v>665296.37639092398</v>
      </c>
      <c r="G67" s="950">
        <f>'13'!AM96</f>
        <v>590491.50127172156</v>
      </c>
      <c r="H67" s="950">
        <f>'13'!AN96</f>
        <v>36372.170914437382</v>
      </c>
      <c r="I67" s="950">
        <f>'13'!AO96</f>
        <v>5589.7146429036657</v>
      </c>
      <c r="J67" s="950">
        <f>'13'!AP96</f>
        <v>348208.47843872354</v>
      </c>
      <c r="K67" s="950">
        <f>'13'!AQ96</f>
        <v>200321.13727565683</v>
      </c>
      <c r="L67" s="528">
        <f>'13'!AR96</f>
        <v>74804.875119202625</v>
      </c>
      <c r="M67" s="950">
        <f>'13'!AS96</f>
        <v>28965.858167053146</v>
      </c>
      <c r="N67" s="528">
        <f>'13'!AT96</f>
        <v>13934.702297831904</v>
      </c>
      <c r="O67" s="155"/>
      <c r="P67" s="156" t="s">
        <v>2254</v>
      </c>
      <c r="Q67" s="155"/>
      <c r="R67" s="1089"/>
      <c r="S67" s="181">
        <f>'13'!AU96</f>
        <v>4095.5001543757398</v>
      </c>
      <c r="T67" s="950">
        <f>'13'!AV96</f>
        <v>1864.5861764697272</v>
      </c>
      <c r="U67" s="950">
        <f>'13'!AW96</f>
        <v>4645.4869064685199</v>
      </c>
      <c r="V67" s="950">
        <f>'13'!AX96</f>
        <v>4291.4983046495254</v>
      </c>
      <c r="W67" s="950">
        <f>'13'!AY96</f>
        <v>134.08432725773417</v>
      </c>
      <c r="X67" s="950">
        <f>'13'!AZ96</f>
        <v>21730.865195612867</v>
      </c>
      <c r="Y67" s="950">
        <f>'13'!BA96</f>
        <v>64.385321117642732</v>
      </c>
      <c r="Z67" s="950">
        <f>'13'!BB96</f>
        <v>1857.0940114367811</v>
      </c>
      <c r="AA67" s="950">
        <f>'13'!BC96</f>
        <v>53.536502129144331</v>
      </c>
      <c r="AB67" s="950">
        <f>'13'!BD96</f>
        <v>22133.135921853042</v>
      </c>
      <c r="AC67" s="950">
        <f>'13'!BE96</f>
        <v>37136.848420975715</v>
      </c>
      <c r="AE67" s="1182"/>
      <c r="AF67" s="1182"/>
    </row>
    <row r="68" spans="1:32" ht="14.1" customHeight="1" thickBot="1">
      <c r="A68" s="169"/>
      <c r="B68" s="156" t="s">
        <v>2264</v>
      </c>
      <c r="C68" s="169"/>
      <c r="D68" s="1746"/>
      <c r="E68" s="181">
        <f>'13'!AK97</f>
        <v>1575310.0164975948</v>
      </c>
      <c r="F68" s="531">
        <f>'13'!AL97</f>
        <v>1524730.0119255977</v>
      </c>
      <c r="G68" s="531">
        <f>'13'!AM97</f>
        <v>1283513.4525103264</v>
      </c>
      <c r="H68" s="531">
        <f>'13'!AN97</f>
        <v>42210.246723387172</v>
      </c>
      <c r="I68" s="531">
        <f>'13'!AO97</f>
        <v>22492.161544946503</v>
      </c>
      <c r="J68" s="531">
        <f>'13'!AP97</f>
        <v>751641.32245942601</v>
      </c>
      <c r="K68" s="531">
        <f>'13'!AQ97</f>
        <v>467169.72178256576</v>
      </c>
      <c r="L68" s="531">
        <f>'13'!AR97</f>
        <v>241216.5594152718</v>
      </c>
      <c r="M68" s="531">
        <f>'13'!AS97</f>
        <v>63320.599019347981</v>
      </c>
      <c r="N68" s="531">
        <f>'13'!AT97</f>
        <v>31090.79363559109</v>
      </c>
      <c r="O68" s="169"/>
      <c r="P68" s="156" t="s">
        <v>2207</v>
      </c>
      <c r="Q68" s="169"/>
      <c r="R68" s="1104"/>
      <c r="S68" s="200">
        <f>'13'!AU97</f>
        <v>10980.947984755165</v>
      </c>
      <c r="T68" s="531">
        <f>'13'!AV97</f>
        <v>3996.0509821373303</v>
      </c>
      <c r="U68" s="531">
        <f>'13'!AW97</f>
        <v>7785.5486054654402</v>
      </c>
      <c r="V68" s="531">
        <f>'13'!AX97</f>
        <v>4101.70098876062</v>
      </c>
      <c r="W68" s="531">
        <f>'13'!AY97</f>
        <v>5365.556822638333</v>
      </c>
      <c r="X68" s="531">
        <f>'13'!AZ97</f>
        <v>62631.914107140372</v>
      </c>
      <c r="Y68" s="531">
        <f>'13'!BA97</f>
        <v>3339.3760315432946</v>
      </c>
      <c r="Z68" s="531">
        <f>'13'!BB97</f>
        <v>19514.112639392679</v>
      </c>
      <c r="AA68" s="531">
        <f>'13'!BC97</f>
        <v>217.26712875902643</v>
      </c>
      <c r="AB68" s="531">
        <f>'13'!BD97</f>
        <v>92193.290489088526</v>
      </c>
      <c r="AC68" s="531">
        <f>'13'!BE97</f>
        <v>70094.117211389806</v>
      </c>
      <c r="AE68" s="1182"/>
      <c r="AF68" s="1182"/>
    </row>
    <row r="69" spans="1:32" s="1075" customFormat="1" ht="14.1" customHeight="1">
      <c r="A69" s="3301"/>
      <c r="B69" s="3301"/>
      <c r="C69" s="3301"/>
      <c r="D69" s="3301"/>
      <c r="E69" s="3301"/>
      <c r="F69" s="3301"/>
      <c r="G69" s="3301"/>
      <c r="H69" s="3301"/>
      <c r="I69" s="1074"/>
      <c r="L69" s="1076"/>
      <c r="M69" s="1076"/>
      <c r="N69" s="1076"/>
      <c r="O69" s="3251"/>
      <c r="P69" s="3251"/>
      <c r="Q69" s="3251"/>
      <c r="R69" s="3251"/>
      <c r="S69" s="3251"/>
      <c r="T69" s="3251"/>
      <c r="U69" s="3251"/>
      <c r="V69" s="3251"/>
      <c r="W69" s="3251"/>
      <c r="X69" s="3251"/>
      <c r="Y69" s="3251"/>
      <c r="Z69" s="3251"/>
      <c r="AA69" s="3251"/>
      <c r="AB69" s="3251"/>
      <c r="AC69" s="3300"/>
    </row>
    <row r="70" spans="1:32" ht="12.75" customHeight="1">
      <c r="K70" s="790"/>
      <c r="L70" s="790"/>
      <c r="M70" s="790"/>
      <c r="N70" s="1225"/>
      <c r="Q70" s="1209"/>
      <c r="R70" s="1030"/>
      <c r="AC70" s="1030"/>
    </row>
    <row r="71" spans="1:32">
      <c r="L71" s="790"/>
      <c r="M71" s="790"/>
    </row>
    <row r="72" spans="1:32">
      <c r="L72" s="790"/>
      <c r="M72" s="790"/>
    </row>
    <row r="73" spans="1:32" ht="15">
      <c r="A73" s="1030"/>
      <c r="B73" s="1030"/>
      <c r="C73" s="1030"/>
      <c r="D73" s="1030"/>
      <c r="L73" s="790"/>
      <c r="M73" s="790"/>
      <c r="O73" s="1030"/>
      <c r="P73" s="1030"/>
      <c r="Q73" s="1030"/>
      <c r="R73" s="1030"/>
    </row>
    <row r="74" spans="1:32" ht="15">
      <c r="A74" s="1030"/>
      <c r="B74" s="1030"/>
      <c r="C74" s="1030"/>
      <c r="D74" s="1030"/>
      <c r="L74" s="790"/>
      <c r="M74" s="790"/>
      <c r="O74" s="1030"/>
      <c r="P74" s="1030"/>
      <c r="Q74" s="1030"/>
      <c r="R74" s="1030"/>
    </row>
    <row r="75" spans="1:32" ht="15">
      <c r="A75" s="1030"/>
      <c r="B75" s="1030"/>
      <c r="C75" s="1030"/>
      <c r="D75" s="1030"/>
      <c r="L75" s="790"/>
      <c r="M75" s="790"/>
      <c r="O75" s="1030"/>
      <c r="P75" s="1030"/>
      <c r="Q75" s="1030"/>
      <c r="R75" s="1030"/>
    </row>
    <row r="76" spans="1:32" ht="15">
      <c r="A76" s="1030"/>
      <c r="B76" s="1030"/>
      <c r="C76" s="1030"/>
      <c r="D76" s="1030"/>
      <c r="L76" s="790"/>
      <c r="M76" s="790"/>
      <c r="O76" s="1030"/>
      <c r="P76" s="1030"/>
      <c r="Q76" s="1030"/>
      <c r="R76" s="1030"/>
    </row>
    <row r="77" spans="1:32" ht="15">
      <c r="A77" s="1030"/>
      <c r="B77" s="1030"/>
      <c r="C77" s="1030"/>
      <c r="D77" s="1030"/>
      <c r="L77" s="790"/>
      <c r="M77" s="790"/>
      <c r="O77" s="1030"/>
      <c r="P77" s="1030"/>
      <c r="Q77" s="1030"/>
      <c r="R77" s="1030"/>
    </row>
    <row r="78" spans="1:32" ht="15">
      <c r="A78" s="1030"/>
      <c r="B78" s="1030"/>
      <c r="C78" s="1030"/>
      <c r="D78" s="1030"/>
      <c r="L78" s="790"/>
      <c r="M78" s="790"/>
      <c r="O78" s="1030"/>
      <c r="P78" s="1030"/>
      <c r="Q78" s="1030"/>
      <c r="R78" s="1030"/>
    </row>
    <row r="79" spans="1:32" ht="15">
      <c r="A79" s="1030"/>
      <c r="B79" s="1030"/>
      <c r="C79" s="1030"/>
      <c r="D79" s="1030"/>
      <c r="L79" s="790"/>
      <c r="M79" s="790"/>
      <c r="O79" s="1030"/>
      <c r="P79" s="1030"/>
      <c r="Q79" s="1030"/>
      <c r="R79" s="1030"/>
    </row>
    <row r="80" spans="1:32" ht="15">
      <c r="A80" s="1030"/>
      <c r="B80" s="1030"/>
      <c r="C80" s="1030"/>
      <c r="D80" s="1030"/>
      <c r="L80" s="790"/>
      <c r="M80" s="790"/>
      <c r="O80" s="1030"/>
      <c r="P80" s="1030"/>
      <c r="Q80" s="1030"/>
      <c r="R80" s="1030"/>
    </row>
    <row r="81" spans="1:18" ht="15">
      <c r="A81" s="1030"/>
      <c r="B81" s="1030"/>
      <c r="C81" s="1030"/>
      <c r="D81" s="1030"/>
      <c r="L81" s="790"/>
      <c r="M81" s="790"/>
      <c r="O81" s="1030"/>
      <c r="P81" s="1030"/>
      <c r="Q81" s="1030"/>
      <c r="R81" s="1030"/>
    </row>
    <row r="82" spans="1:18" ht="15">
      <c r="A82" s="1030"/>
      <c r="B82" s="1030"/>
      <c r="C82" s="1030"/>
      <c r="D82" s="1030"/>
      <c r="L82" s="790"/>
      <c r="M82" s="790"/>
      <c r="O82" s="1030"/>
      <c r="P82" s="1030"/>
      <c r="Q82" s="1030"/>
      <c r="R82" s="1030"/>
    </row>
  </sheetData>
  <mergeCells count="83">
    <mergeCell ref="X69:AC69"/>
    <mergeCell ref="P1:W1"/>
    <mergeCell ref="A3:C5"/>
    <mergeCell ref="E3:E5"/>
    <mergeCell ref="F3:F5"/>
    <mergeCell ref="L3:N3"/>
    <mergeCell ref="O3:Q5"/>
    <mergeCell ref="G4:G5"/>
    <mergeCell ref="H4:H5"/>
    <mergeCell ref="I4:I5"/>
    <mergeCell ref="J4:J5"/>
    <mergeCell ref="K4:K5"/>
    <mergeCell ref="L4:L5"/>
    <mergeCell ref="AC3:AC5"/>
    <mergeCell ref="G3:H3"/>
    <mergeCell ref="I3:K3"/>
    <mergeCell ref="S3:W3"/>
    <mergeCell ref="A6:C6"/>
    <mergeCell ref="O6:Q6"/>
    <mergeCell ref="M4:N4"/>
    <mergeCell ref="S4:W4"/>
    <mergeCell ref="X4:X5"/>
    <mergeCell ref="AA4:AA5"/>
    <mergeCell ref="AB4:AB5"/>
    <mergeCell ref="Z4:Z5"/>
    <mergeCell ref="X3:AB3"/>
    <mergeCell ref="Y4:Y5"/>
    <mergeCell ref="A7:C7"/>
    <mergeCell ref="O7:Q7"/>
    <mergeCell ref="A8:C8"/>
    <mergeCell ref="O8:Q8"/>
    <mergeCell ref="A9:C9"/>
    <mergeCell ref="O9:Q9"/>
    <mergeCell ref="A10:C10"/>
    <mergeCell ref="O10:Q10"/>
    <mergeCell ref="A11:C11"/>
    <mergeCell ref="O11:Q11"/>
    <mergeCell ref="A12:C12"/>
    <mergeCell ref="O12:Q12"/>
    <mergeCell ref="A13:C13"/>
    <mergeCell ref="O13:Q13"/>
    <mergeCell ref="A14:C14"/>
    <mergeCell ref="O14:Q14"/>
    <mergeCell ref="A18:C18"/>
    <mergeCell ref="O18:Q18"/>
    <mergeCell ref="A19:C19"/>
    <mergeCell ref="O19:Q19"/>
    <mergeCell ref="A15:C15"/>
    <mergeCell ref="O15:Q15"/>
    <mergeCell ref="A16:C16"/>
    <mergeCell ref="O16:Q16"/>
    <mergeCell ref="A17:C17"/>
    <mergeCell ref="O17:Q17"/>
    <mergeCell ref="A69:H69"/>
    <mergeCell ref="O69:W69"/>
    <mergeCell ref="A1:H1"/>
    <mergeCell ref="I1:N1"/>
    <mergeCell ref="O29:Q29"/>
    <mergeCell ref="O36:Q36"/>
    <mergeCell ref="O47:Q47"/>
    <mergeCell ref="O58:Q58"/>
    <mergeCell ref="A29:C29"/>
    <mergeCell ref="A36:C36"/>
    <mergeCell ref="A47:C47"/>
    <mergeCell ref="A58:C58"/>
    <mergeCell ref="A20:C20"/>
    <mergeCell ref="O20:Q20"/>
    <mergeCell ref="A21:C21"/>
    <mergeCell ref="O21:Q21"/>
    <mergeCell ref="A28:D28"/>
    <mergeCell ref="O28:R28"/>
    <mergeCell ref="A26:D26"/>
    <mergeCell ref="O22:R22"/>
    <mergeCell ref="O23:R23"/>
    <mergeCell ref="O24:R24"/>
    <mergeCell ref="O25:R25"/>
    <mergeCell ref="O26:R26"/>
    <mergeCell ref="A22:D22"/>
    <mergeCell ref="A23:D23"/>
    <mergeCell ref="A24:D24"/>
    <mergeCell ref="A25:D25"/>
    <mergeCell ref="A27:D27"/>
    <mergeCell ref="O27:R27"/>
  </mergeCells>
  <phoneticPr fontId="6"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3" manualBreakCount="3">
    <brk id="8" max="67" man="1"/>
    <brk id="14" max="66" man="1"/>
    <brk id="23" max="67"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98"/>
  <sheetViews>
    <sheetView view="pageBreakPreview" zoomScaleNormal="50" zoomScaleSheetLayoutView="100" workbookViewId="0">
      <selection activeCell="F32" sqref="F32"/>
    </sheetView>
  </sheetViews>
  <sheetFormatPr defaultColWidth="9.140625" defaultRowHeight="15.75"/>
  <cols>
    <col min="1" max="1" width="2.28515625" style="452" customWidth="1"/>
    <col min="2" max="2" width="18.7109375" style="452" customWidth="1"/>
    <col min="3" max="3" width="2.28515625" style="452" customWidth="1"/>
    <col min="4" max="4" width="1.7109375" style="453" customWidth="1"/>
    <col min="5" max="8" width="18" style="173" customWidth="1"/>
    <col min="9" max="14" width="16.140625" style="173" customWidth="1"/>
    <col min="15" max="15" width="2.28515625" style="452" customWidth="1"/>
    <col min="16" max="16" width="18.7109375" style="452" customWidth="1"/>
    <col min="17" max="17" width="2.28515625" style="452" customWidth="1"/>
    <col min="18" max="18" width="1.7109375" style="453" customWidth="1"/>
    <col min="19" max="23" width="14.5703125" style="173" customWidth="1"/>
    <col min="24" max="28" width="16.140625" style="173" customWidth="1"/>
    <col min="29" max="29" width="16.140625" style="325" customWidth="1"/>
    <col min="30" max="32" width="9.85546875" style="173" customWidth="1"/>
    <col min="33" max="41" width="9.140625" style="173" customWidth="1"/>
    <col min="42" max="42" width="9.140625" style="173"/>
    <col min="43" max="52" width="9.140625" style="173" customWidth="1"/>
    <col min="53" max="16384" width="9.140625" style="173"/>
  </cols>
  <sheetData>
    <row r="1" spans="1:52" s="849" customFormat="1" ht="35.1" customHeight="1">
      <c r="A1" s="3338" t="s">
        <v>1513</v>
      </c>
      <c r="B1" s="3338"/>
      <c r="C1" s="3338"/>
      <c r="D1" s="3338"/>
      <c r="E1" s="3338"/>
      <c r="F1" s="3338"/>
      <c r="G1" s="3338"/>
      <c r="H1" s="3338"/>
      <c r="I1" s="3339" t="s">
        <v>505</v>
      </c>
      <c r="J1" s="3339"/>
      <c r="K1" s="3339"/>
      <c r="L1" s="3339"/>
      <c r="M1" s="3339"/>
      <c r="N1" s="3339"/>
      <c r="O1" s="1012"/>
      <c r="P1" s="3338" t="s">
        <v>1513</v>
      </c>
      <c r="Q1" s="3338"/>
      <c r="R1" s="3338"/>
      <c r="S1" s="3338"/>
      <c r="T1" s="3338"/>
      <c r="U1" s="3338"/>
      <c r="V1" s="3338"/>
      <c r="W1" s="3338"/>
      <c r="X1" s="848" t="s">
        <v>474</v>
      </c>
      <c r="Y1" s="848"/>
      <c r="Z1" s="848"/>
      <c r="AB1" s="848"/>
      <c r="AC1" s="1013"/>
    </row>
    <row r="2" spans="1:52" ht="15" customHeight="1" thickBot="1">
      <c r="A2" s="173"/>
      <c r="B2" s="831"/>
      <c r="C2" s="831"/>
      <c r="D2" s="832"/>
      <c r="G2" s="850"/>
      <c r="H2" s="850"/>
      <c r="I2" s="850"/>
      <c r="J2" s="850"/>
      <c r="K2" s="850"/>
      <c r="L2" s="850"/>
      <c r="M2" s="850"/>
      <c r="N2" s="1017" t="s">
        <v>502</v>
      </c>
      <c r="O2" s="173"/>
      <c r="P2" s="1016"/>
      <c r="Q2" s="831"/>
      <c r="R2" s="832"/>
      <c r="Z2" s="1017"/>
      <c r="AC2" s="1017" t="s">
        <v>502</v>
      </c>
    </row>
    <row r="3" spans="1:52" s="1724" customFormat="1" ht="15" customHeight="1">
      <c r="A3" s="3321" t="s">
        <v>500</v>
      </c>
      <c r="B3" s="3321"/>
      <c r="C3" s="3321"/>
      <c r="D3" s="1721"/>
      <c r="E3" s="3275" t="s">
        <v>3385</v>
      </c>
      <c r="F3" s="3275" t="s">
        <v>2668</v>
      </c>
      <c r="G3" s="3277" t="s">
        <v>3386</v>
      </c>
      <c r="H3" s="3277"/>
      <c r="I3" s="3340"/>
      <c r="J3" s="3277"/>
      <c r="K3" s="3277"/>
      <c r="L3" s="3279" t="s">
        <v>3362</v>
      </c>
      <c r="M3" s="3280"/>
      <c r="N3" s="3280"/>
      <c r="O3" s="3321" t="s">
        <v>500</v>
      </c>
      <c r="P3" s="3297"/>
      <c r="Q3" s="3297"/>
      <c r="R3" s="1722"/>
      <c r="S3" s="3268" t="s">
        <v>3387</v>
      </c>
      <c r="T3" s="3269"/>
      <c r="U3" s="3269"/>
      <c r="V3" s="3269"/>
      <c r="W3" s="3269"/>
      <c r="X3" s="3283" t="s">
        <v>506</v>
      </c>
      <c r="Y3" s="3283"/>
      <c r="Z3" s="3283"/>
      <c r="AA3" s="3283"/>
      <c r="AB3" s="3284"/>
      <c r="AC3" s="3307" t="s">
        <v>3388</v>
      </c>
      <c r="AD3" s="1723"/>
    </row>
    <row r="4" spans="1:52" s="1724" customFormat="1" ht="15" customHeight="1">
      <c r="A4" s="3322"/>
      <c r="B4" s="3322"/>
      <c r="C4" s="3322"/>
      <c r="D4" s="1725"/>
      <c r="E4" s="3276"/>
      <c r="F4" s="3276"/>
      <c r="G4" s="3278" t="s">
        <v>3389</v>
      </c>
      <c r="H4" s="3278" t="s">
        <v>3364</v>
      </c>
      <c r="I4" s="3285" t="s">
        <v>2744</v>
      </c>
      <c r="J4" s="3286" t="s">
        <v>523</v>
      </c>
      <c r="K4" s="3287" t="s">
        <v>2676</v>
      </c>
      <c r="L4" s="3278" t="s">
        <v>3390</v>
      </c>
      <c r="M4" s="3281" t="s">
        <v>2713</v>
      </c>
      <c r="N4" s="3282"/>
      <c r="O4" s="3298"/>
      <c r="P4" s="3298"/>
      <c r="Q4" s="3298"/>
      <c r="R4" s="1726"/>
      <c r="S4" s="3294" t="s">
        <v>3391</v>
      </c>
      <c r="T4" s="3295"/>
      <c r="U4" s="3295"/>
      <c r="V4" s="3295"/>
      <c r="W4" s="3296"/>
      <c r="X4" s="3334" t="s">
        <v>3392</v>
      </c>
      <c r="Y4" s="3292" t="s">
        <v>518</v>
      </c>
      <c r="Z4" s="3336" t="s">
        <v>2716</v>
      </c>
      <c r="AA4" s="3278" t="s">
        <v>2682</v>
      </c>
      <c r="AB4" s="3278" t="s">
        <v>3393</v>
      </c>
      <c r="AC4" s="3308"/>
      <c r="AD4" s="1723"/>
    </row>
    <row r="5" spans="1:52" s="1723" customFormat="1" ht="48.75" customHeight="1">
      <c r="A5" s="3323"/>
      <c r="B5" s="3323"/>
      <c r="C5" s="3323"/>
      <c r="D5" s="1727"/>
      <c r="E5" s="3277"/>
      <c r="F5" s="3277"/>
      <c r="G5" s="3277"/>
      <c r="H5" s="3277"/>
      <c r="I5" s="3285"/>
      <c r="J5" s="3287"/>
      <c r="K5" s="3287"/>
      <c r="L5" s="3277"/>
      <c r="M5" s="1728" t="s">
        <v>2684</v>
      </c>
      <c r="N5" s="1728" t="s">
        <v>2718</v>
      </c>
      <c r="O5" s="3299"/>
      <c r="P5" s="3299"/>
      <c r="Q5" s="3299"/>
      <c r="R5" s="1730"/>
      <c r="S5" s="1728" t="s">
        <v>2719</v>
      </c>
      <c r="T5" s="1728" t="s">
        <v>3374</v>
      </c>
      <c r="U5" s="1728" t="s">
        <v>3394</v>
      </c>
      <c r="V5" s="1728" t="s">
        <v>3395</v>
      </c>
      <c r="W5" s="1731" t="s">
        <v>3377</v>
      </c>
      <c r="X5" s="3335"/>
      <c r="Y5" s="3293"/>
      <c r="Z5" s="3337"/>
      <c r="AA5" s="3277"/>
      <c r="AB5" s="3277"/>
      <c r="AC5" s="3309"/>
      <c r="AF5" s="1733" t="str">
        <f t="shared" ref="AF5:AZ5" si="0">AF28</f>
        <v>實際運用資產毛額</v>
      </c>
      <c r="AG5" s="1733" t="str">
        <f t="shared" si="0"/>
        <v>自有資產毛額</v>
      </c>
      <c r="AH5" s="1733" t="str">
        <f t="shared" si="0"/>
        <v>流動資產</v>
      </c>
      <c r="AI5" s="1733" t="str">
        <f t="shared" si="0"/>
        <v>B701存料</v>
      </c>
      <c r="AJ5" s="1733" t="str">
        <f t="shared" si="0"/>
        <v>B702建築用地</v>
      </c>
      <c r="AK5" s="1733" t="str">
        <f t="shared" si="0"/>
        <v>B703在建工程及待售房屋</v>
      </c>
      <c r="AL5" s="1733" t="str">
        <f t="shared" si="0"/>
        <v>B704現金及其他流動資產</v>
      </c>
      <c r="AM5" s="1733" t="str">
        <f t="shared" si="0"/>
        <v>非流動資產毛額</v>
      </c>
      <c r="AN5" s="1733" t="str">
        <f t="shared" si="0"/>
        <v>不動產廠房及設備毛額</v>
      </c>
      <c r="AO5" s="1733" t="str">
        <f t="shared" si="0"/>
        <v>B705土地</v>
      </c>
      <c r="AP5" s="1733" t="str">
        <f t="shared" si="0"/>
        <v>B706房屋及其他營建</v>
      </c>
      <c r="AQ5" s="1733" t="str">
        <f t="shared" si="0"/>
        <v>B708運輸設備</v>
      </c>
      <c r="AR5" s="1733" t="str">
        <f t="shared" si="0"/>
        <v>B710機械設備</v>
      </c>
      <c r="AS5" s="1733" t="str">
        <f t="shared" si="0"/>
        <v>B712辦公設備及雜項設備</v>
      </c>
      <c r="AT5" s="1733" t="str">
        <f t="shared" si="0"/>
        <v>B714未完工程及預付購置設備</v>
      </c>
      <c r="AU5" s="1733" t="str">
        <f t="shared" si="0"/>
        <v>B715長期投資</v>
      </c>
      <c r="AV5" s="1733" t="str">
        <f t="shared" si="0"/>
        <v>B716使用權資產淨額</v>
      </c>
      <c r="AW5" s="1733" t="str">
        <f t="shared" si="0"/>
        <v>B717投資性不動產</v>
      </c>
      <c r="AX5" s="1733" t="str">
        <f t="shared" si="0"/>
        <v>B718無形資產</v>
      </c>
      <c r="AY5" s="1733" t="str">
        <f t="shared" si="0"/>
        <v>B719其他資產</v>
      </c>
      <c r="AZ5" s="1733" t="str">
        <f t="shared" si="0"/>
        <v>租（借）用不動產廠房及設備(市價估算)總額</v>
      </c>
    </row>
    <row r="6" spans="1:52" s="725" customFormat="1" ht="18" hidden="1" customHeight="1">
      <c r="A6" s="3333" t="s">
        <v>2540</v>
      </c>
      <c r="B6" s="3333"/>
      <c r="C6" s="3333"/>
      <c r="D6" s="162"/>
      <c r="E6" s="858">
        <v>884014361</v>
      </c>
      <c r="F6" s="859"/>
      <c r="G6" s="859">
        <v>816615772</v>
      </c>
      <c r="H6" s="859">
        <v>37601085</v>
      </c>
      <c r="I6" s="859">
        <v>19002633</v>
      </c>
      <c r="J6" s="859">
        <v>217723483</v>
      </c>
      <c r="K6" s="859">
        <v>322802954</v>
      </c>
      <c r="L6" s="859"/>
      <c r="M6" s="859">
        <v>115159176</v>
      </c>
      <c r="N6" s="859">
        <v>38654505</v>
      </c>
      <c r="O6" s="3333" t="s">
        <v>2540</v>
      </c>
      <c r="P6" s="3333"/>
      <c r="Q6" s="3333"/>
      <c r="R6" s="162"/>
      <c r="S6" s="858">
        <v>13161363.5</v>
      </c>
      <c r="T6" s="859">
        <v>9300868.9700000007</v>
      </c>
      <c r="U6" s="859">
        <v>24730148.800000001</v>
      </c>
      <c r="V6" s="859">
        <v>14357118.5</v>
      </c>
      <c r="W6" s="859">
        <v>14955171</v>
      </c>
      <c r="X6" s="1024" t="s">
        <v>3</v>
      </c>
      <c r="Y6" s="1024"/>
      <c r="Z6" s="859">
        <v>9054729</v>
      </c>
      <c r="AA6" s="1024" t="s">
        <v>3</v>
      </c>
      <c r="AB6" s="492">
        <v>104326441</v>
      </c>
      <c r="AC6" s="859">
        <v>76453319</v>
      </c>
      <c r="AD6" s="839"/>
    </row>
    <row r="7" spans="1:52" s="725" customFormat="1" ht="18" hidden="1" customHeight="1">
      <c r="A7" s="3094" t="s">
        <v>2300</v>
      </c>
      <c r="B7" s="3094"/>
      <c r="C7" s="3094"/>
      <c r="D7" s="162"/>
      <c r="E7" s="724">
        <v>1212122873.0867617</v>
      </c>
      <c r="F7" s="492"/>
      <c r="G7" s="492">
        <v>1151826185.799772</v>
      </c>
      <c r="H7" s="492">
        <v>61627792.47016219</v>
      </c>
      <c r="I7" s="492">
        <v>25981233.91723733</v>
      </c>
      <c r="J7" s="492">
        <v>414187546.63982821</v>
      </c>
      <c r="K7" s="492">
        <v>358867629.20500857</v>
      </c>
      <c r="L7" s="492"/>
      <c r="M7" s="492">
        <v>128972230.68458322</v>
      </c>
      <c r="N7" s="492">
        <v>65227930.940402821</v>
      </c>
      <c r="O7" s="3094" t="s">
        <v>2300</v>
      </c>
      <c r="P7" s="3094"/>
      <c r="Q7" s="3094"/>
      <c r="R7" s="162"/>
      <c r="S7" s="724">
        <v>14934836.423175786</v>
      </c>
      <c r="T7" s="492">
        <v>8358378.8585563535</v>
      </c>
      <c r="U7" s="492">
        <v>20710325.182485808</v>
      </c>
      <c r="V7" s="492">
        <v>6131037.8917467138</v>
      </c>
      <c r="W7" s="492">
        <v>13399372.418269351</v>
      </c>
      <c r="X7" s="1024" t="s">
        <v>3</v>
      </c>
      <c r="Y7" s="1024"/>
      <c r="Z7" s="492">
        <v>18379616.300594278</v>
      </c>
      <c r="AA7" s="492">
        <v>210348.96994636179</v>
      </c>
      <c r="AB7" s="492">
        <v>162189752.88295099</v>
      </c>
      <c r="AC7" s="492">
        <v>78676303.587583244</v>
      </c>
      <c r="AD7" s="839"/>
    </row>
    <row r="8" spans="1:52" s="725" customFormat="1" ht="18" hidden="1" customHeight="1">
      <c r="A8" s="3094" t="s">
        <v>2357</v>
      </c>
      <c r="B8" s="3094"/>
      <c r="C8" s="3094"/>
      <c r="D8" s="162"/>
      <c r="E8" s="724" t="e">
        <f>G8+#REF!-#REF!</f>
        <v>#REF!</v>
      </c>
      <c r="F8" s="492"/>
      <c r="G8" s="492" t="e">
        <f>H8+M8+#REF!</f>
        <v>#REF!</v>
      </c>
      <c r="H8" s="492">
        <v>33961983</v>
      </c>
      <c r="I8" s="492">
        <v>12274553</v>
      </c>
      <c r="J8" s="492">
        <v>331576729</v>
      </c>
      <c r="K8" s="492">
        <v>271779495</v>
      </c>
      <c r="L8" s="492"/>
      <c r="M8" s="492">
        <v>281966764</v>
      </c>
      <c r="N8" s="492">
        <v>82824847</v>
      </c>
      <c r="O8" s="3094" t="s">
        <v>2357</v>
      </c>
      <c r="P8" s="3094"/>
      <c r="Q8" s="3094"/>
      <c r="R8" s="162"/>
      <c r="S8" s="724">
        <v>15951384</v>
      </c>
      <c r="T8" s="492">
        <v>12407920</v>
      </c>
      <c r="U8" s="492">
        <v>114995367.11999992</v>
      </c>
      <c r="V8" s="492">
        <v>30836771.879999924</v>
      </c>
      <c r="W8" s="492">
        <v>24950474</v>
      </c>
      <c r="X8" s="1024" t="s">
        <v>48</v>
      </c>
      <c r="Y8" s="1024"/>
      <c r="Z8" s="492">
        <v>1099915</v>
      </c>
      <c r="AA8" s="1024" t="s">
        <v>48</v>
      </c>
      <c r="AB8" s="492">
        <v>6398044</v>
      </c>
      <c r="AC8" s="492">
        <v>11727329</v>
      </c>
      <c r="AD8" s="839"/>
    </row>
    <row r="9" spans="1:52" s="725" customFormat="1" ht="18" hidden="1" customHeight="1">
      <c r="A9" s="3094" t="s">
        <v>2691</v>
      </c>
      <c r="B9" s="3094"/>
      <c r="C9" s="3094"/>
      <c r="D9" s="162"/>
      <c r="E9" s="724">
        <v>887937777.42154884</v>
      </c>
      <c r="F9" s="492"/>
      <c r="G9" s="599">
        <v>868414421.03194356</v>
      </c>
      <c r="H9" s="492">
        <v>52581956.153102256</v>
      </c>
      <c r="I9" s="492">
        <v>10688689.552511062</v>
      </c>
      <c r="J9" s="492">
        <v>276449626.26490414</v>
      </c>
      <c r="K9" s="492">
        <v>307812038.4449591</v>
      </c>
      <c r="L9" s="492"/>
      <c r="M9" s="492">
        <v>121604697.7510175</v>
      </c>
      <c r="N9" s="492">
        <v>54210746.42529235</v>
      </c>
      <c r="O9" s="3094" t="s">
        <v>3396</v>
      </c>
      <c r="P9" s="3094"/>
      <c r="Q9" s="3094"/>
      <c r="R9" s="162"/>
      <c r="S9" s="724">
        <v>9975501.050405724</v>
      </c>
      <c r="T9" s="492">
        <v>7094721.0586746205</v>
      </c>
      <c r="U9" s="492">
        <v>19192127.933018804</v>
      </c>
      <c r="V9" s="492">
        <v>23702336.870805494</v>
      </c>
      <c r="W9" s="492">
        <v>7167053.1466036355</v>
      </c>
      <c r="X9" s="1024" t="s">
        <v>405</v>
      </c>
      <c r="Y9" s="1024"/>
      <c r="Z9" s="492">
        <v>37167437.464967608</v>
      </c>
      <c r="AA9" s="492">
        <v>262211.26621657744</v>
      </c>
      <c r="AB9" s="492">
        <v>99277412.865450189</v>
      </c>
      <c r="AC9" s="492">
        <v>56690793.854573004</v>
      </c>
      <c r="AD9" s="839"/>
    </row>
    <row r="10" spans="1:52" s="725" customFormat="1" ht="18" hidden="1" customHeight="1">
      <c r="A10" s="3094" t="s">
        <v>2692</v>
      </c>
      <c r="B10" s="3094"/>
      <c r="C10" s="3094"/>
      <c r="D10" s="162"/>
      <c r="E10" s="981">
        <v>1094008385.2415526</v>
      </c>
      <c r="F10" s="599"/>
      <c r="G10" s="599">
        <v>1050978800.6989181</v>
      </c>
      <c r="H10" s="492">
        <v>141809653.47389013</v>
      </c>
      <c r="I10" s="492">
        <v>20316280.878726214</v>
      </c>
      <c r="J10" s="492">
        <v>296025460.82286692</v>
      </c>
      <c r="K10" s="492">
        <v>359036850.71176863</v>
      </c>
      <c r="L10" s="492"/>
      <c r="M10" s="492">
        <v>118356200.48719232</v>
      </c>
      <c r="N10" s="492">
        <v>56668654.987001732</v>
      </c>
      <c r="O10" s="3094" t="s">
        <v>2359</v>
      </c>
      <c r="P10" s="3094"/>
      <c r="Q10" s="3094"/>
      <c r="R10" s="162"/>
      <c r="S10" s="724">
        <v>18549099.55864086</v>
      </c>
      <c r="T10" s="492">
        <v>7603529.6621497804</v>
      </c>
      <c r="U10" s="492">
        <v>21131095.142126884</v>
      </c>
      <c r="V10" s="492">
        <v>7135229.0334181515</v>
      </c>
      <c r="W10" s="492">
        <v>7268592.103854835</v>
      </c>
      <c r="X10" s="492">
        <v>57305211.741886877</v>
      </c>
      <c r="Y10" s="492"/>
      <c r="Z10" s="492">
        <v>13287577.505359702</v>
      </c>
      <c r="AA10" s="492">
        <v>200175.56460030255</v>
      </c>
      <c r="AB10" s="492">
        <v>57928967.017986692</v>
      </c>
      <c r="AC10" s="492">
        <v>56317162.047994226</v>
      </c>
      <c r="AD10" s="839"/>
    </row>
    <row r="11" spans="1:52" s="725" customFormat="1" ht="18" hidden="1" customHeight="1">
      <c r="A11" s="3094" t="s">
        <v>2304</v>
      </c>
      <c r="B11" s="3094"/>
      <c r="C11" s="3094"/>
      <c r="D11" s="162"/>
      <c r="E11" s="981">
        <v>1104507474.4175601</v>
      </c>
      <c r="F11" s="599"/>
      <c r="G11" s="583">
        <v>1067995063.900094</v>
      </c>
      <c r="H11" s="154">
        <v>83545723.626557037</v>
      </c>
      <c r="I11" s="154">
        <v>16213505.051686004</v>
      </c>
      <c r="J11" s="154">
        <v>331835129.9245007</v>
      </c>
      <c r="K11" s="154">
        <v>412671969.48914409</v>
      </c>
      <c r="L11" s="154"/>
      <c r="M11" s="154">
        <v>106821589.75731826</v>
      </c>
      <c r="N11" s="154">
        <v>51170554.744952828</v>
      </c>
      <c r="O11" s="3094" t="s">
        <v>2304</v>
      </c>
      <c r="P11" s="3094"/>
      <c r="Q11" s="3094"/>
      <c r="R11" s="162"/>
      <c r="S11" s="154">
        <v>11038304.911934117</v>
      </c>
      <c r="T11" s="154">
        <v>6102262.1218957547</v>
      </c>
      <c r="U11" s="154">
        <v>21675359.431122921</v>
      </c>
      <c r="V11" s="154">
        <v>5090005.8642972233</v>
      </c>
      <c r="W11" s="154">
        <v>11745102.683115313</v>
      </c>
      <c r="X11" s="154">
        <v>60633284.890478961</v>
      </c>
      <c r="Y11" s="154"/>
      <c r="Z11" s="154">
        <v>17578264.539178129</v>
      </c>
      <c r="AA11" s="154">
        <v>260847.84887009184</v>
      </c>
      <c r="AB11" s="154">
        <v>56013013.311539777</v>
      </c>
      <c r="AC11" s="492">
        <v>54090675.056642227</v>
      </c>
      <c r="AD11" s="839">
        <f>SUM(X11:X12,X14)</f>
        <v>203479062.26744944</v>
      </c>
      <c r="AE11" s="725">
        <f>SUM(AA11:AA12,AA14)</f>
        <v>1102409.1871397241</v>
      </c>
      <c r="AF11" s="725">
        <f>SUM(AB11:AB12,AB14)</f>
        <v>159880358.59312946</v>
      </c>
    </row>
    <row r="12" spans="1:52" s="725" customFormat="1" ht="18" hidden="1" customHeight="1">
      <c r="A12" s="3094" t="s">
        <v>2361</v>
      </c>
      <c r="B12" s="3094"/>
      <c r="C12" s="3094"/>
      <c r="D12" s="162"/>
      <c r="E12" s="981">
        <v>1110604457.444062</v>
      </c>
      <c r="F12" s="599"/>
      <c r="G12" s="583">
        <v>1067774924.8796263</v>
      </c>
      <c r="H12" s="154">
        <v>59000259.028558321</v>
      </c>
      <c r="I12" s="154">
        <v>22343556.438847698</v>
      </c>
      <c r="J12" s="154">
        <v>368720316.52669519</v>
      </c>
      <c r="K12" s="154">
        <v>390060743.2673859</v>
      </c>
      <c r="L12" s="154"/>
      <c r="M12" s="154">
        <v>106536985.83278736</v>
      </c>
      <c r="N12" s="154">
        <v>59212231.787924983</v>
      </c>
      <c r="O12" s="3094" t="s">
        <v>2305</v>
      </c>
      <c r="P12" s="3094"/>
      <c r="Q12" s="3094"/>
      <c r="R12" s="162"/>
      <c r="S12" s="154">
        <v>13264109.14223442</v>
      </c>
      <c r="T12" s="154">
        <v>6443666.8464137558</v>
      </c>
      <c r="U12" s="154">
        <v>16799833.136507984</v>
      </c>
      <c r="V12" s="154">
        <v>5424305.6061611259</v>
      </c>
      <c r="W12" s="154">
        <v>5392839.3135451013</v>
      </c>
      <c r="X12" s="154">
        <v>64287966.028651543</v>
      </c>
      <c r="Y12" s="154"/>
      <c r="Z12" s="154">
        <v>22632996.930729311</v>
      </c>
      <c r="AA12" s="154">
        <v>218282.99935192775</v>
      </c>
      <c r="AB12" s="154">
        <v>56606814.757348619</v>
      </c>
      <c r="AC12" s="492">
        <v>65462529.495163396</v>
      </c>
      <c r="AD12" s="839" t="e">
        <f>AD11/#REF!</f>
        <v>#REF!</v>
      </c>
      <c r="AE12" s="725" t="e">
        <f>AE11/#REF!</f>
        <v>#REF!</v>
      </c>
      <c r="AF12" s="725" t="e">
        <f>AF11/#REF!</f>
        <v>#REF!</v>
      </c>
    </row>
    <row r="13" spans="1:52" s="725" customFormat="1" ht="18" hidden="1" customHeight="1">
      <c r="A13" s="3094" t="s">
        <v>2386</v>
      </c>
      <c r="B13" s="3094"/>
      <c r="C13" s="3094"/>
      <c r="D13" s="162"/>
      <c r="E13" s="981" t="e">
        <f>G13+#REF!-#REF!</f>
        <v>#REF!</v>
      </c>
      <c r="F13" s="599"/>
      <c r="G13" s="599" t="e">
        <f>H13+M13+#REF!</f>
        <v>#REF!</v>
      </c>
      <c r="H13" s="154">
        <v>100844952.89743455</v>
      </c>
      <c r="I13" s="154">
        <v>25986855.63521735</v>
      </c>
      <c r="J13" s="599">
        <v>914634281.11362004</v>
      </c>
      <c r="K13" s="154">
        <v>486464462.78955406</v>
      </c>
      <c r="L13" s="154"/>
      <c r="M13" s="154">
        <v>116949264.61592844</v>
      </c>
      <c r="N13" s="154" t="e">
        <f>$M$13*#REF!</f>
        <v>#REF!</v>
      </c>
      <c r="O13" s="3094" t="s">
        <v>2362</v>
      </c>
      <c r="P13" s="3094"/>
      <c r="Q13" s="3094"/>
      <c r="R13" s="162"/>
      <c r="S13" s="154" t="e">
        <f>$M$13*#REF!</f>
        <v>#REF!</v>
      </c>
      <c r="T13" s="154" t="e">
        <f>$M$13*#REF!</f>
        <v>#REF!</v>
      </c>
      <c r="U13" s="154" t="e">
        <f>$M$13*#REF!</f>
        <v>#REF!</v>
      </c>
      <c r="V13" s="154" t="e">
        <f>$M$13*#REF!</f>
        <v>#REF!</v>
      </c>
      <c r="W13" s="154" t="e">
        <f>$M$13*#REF!</f>
        <v>#REF!</v>
      </c>
      <c r="X13" s="154" t="e">
        <f>#REF!*AD12</f>
        <v>#REF!</v>
      </c>
      <c r="Y13" s="154"/>
      <c r="Z13" s="154">
        <v>18015436.703935511</v>
      </c>
      <c r="AA13" s="154" t="e">
        <f>#REF!*AE12</f>
        <v>#REF!</v>
      </c>
      <c r="AB13" s="154" t="e">
        <f>#REF!*AF12</f>
        <v>#REF!</v>
      </c>
      <c r="AC13" s="492">
        <v>66151616.111287139</v>
      </c>
      <c r="AD13" s="839"/>
    </row>
    <row r="14" spans="1:52" s="725" customFormat="1" ht="18" hidden="1" customHeight="1">
      <c r="A14" s="3094" t="s">
        <v>3089</v>
      </c>
      <c r="B14" s="3094"/>
      <c r="C14" s="3094"/>
      <c r="D14" s="162"/>
      <c r="E14" s="981" t="e">
        <f>G14+#REF!-#REF!</f>
        <v>#REF!</v>
      </c>
      <c r="F14" s="599"/>
      <c r="G14" s="599" t="e">
        <f>H14+M14+#REF!</f>
        <v>#REF!</v>
      </c>
      <c r="H14" s="154">
        <v>111412676.0663711</v>
      </c>
      <c r="I14" s="154">
        <v>26885846.774998259</v>
      </c>
      <c r="J14" s="599">
        <v>1010956523.6246958</v>
      </c>
      <c r="K14" s="154">
        <v>422334669.7564373</v>
      </c>
      <c r="L14" s="154"/>
      <c r="M14" s="154">
        <v>111247566.83664586</v>
      </c>
      <c r="N14" s="154">
        <v>56983589.463435084</v>
      </c>
      <c r="O14" s="3094" t="s">
        <v>2365</v>
      </c>
      <c r="P14" s="3094"/>
      <c r="Q14" s="3094"/>
      <c r="R14" s="162"/>
      <c r="S14" s="154">
        <v>15717939.441044308</v>
      </c>
      <c r="T14" s="154">
        <v>5911868.4290939057</v>
      </c>
      <c r="U14" s="154">
        <v>20333112.367328353</v>
      </c>
      <c r="V14" s="154">
        <v>5258720.9123024298</v>
      </c>
      <c r="W14" s="154">
        <v>7042336.2234417666</v>
      </c>
      <c r="X14" s="154">
        <v>78557811.34831892</v>
      </c>
      <c r="Y14" s="154"/>
      <c r="Z14" s="154">
        <v>23694823.365513492</v>
      </c>
      <c r="AA14" s="154">
        <v>623278.33891770453</v>
      </c>
      <c r="AB14" s="154">
        <v>47260530.524241075</v>
      </c>
      <c r="AC14" s="492">
        <v>72698499.859068632</v>
      </c>
      <c r="AD14" s="839"/>
    </row>
    <row r="15" spans="1:52" s="725" customFormat="1" ht="18" hidden="1" customHeight="1">
      <c r="A15" s="3094" t="s">
        <v>2367</v>
      </c>
      <c r="B15" s="3094"/>
      <c r="C15" s="3094"/>
      <c r="D15" s="162"/>
      <c r="E15" s="981" t="e">
        <f>G15+#REF!-#REF!</f>
        <v>#REF!</v>
      </c>
      <c r="F15" s="599"/>
      <c r="G15" s="599" t="e">
        <f>H15+M15+#REF!</f>
        <v>#REF!</v>
      </c>
      <c r="H15" s="492">
        <v>79016195.464908555</v>
      </c>
      <c r="I15" s="492">
        <v>24791256.296694715</v>
      </c>
      <c r="J15" s="599">
        <v>779494678.67999995</v>
      </c>
      <c r="K15" s="492">
        <v>446786704.6134361</v>
      </c>
      <c r="L15" s="492"/>
      <c r="M15" s="492">
        <v>98116735.727064326</v>
      </c>
      <c r="N15" s="492">
        <v>43800542.707088277</v>
      </c>
      <c r="O15" s="3094" t="s">
        <v>2366</v>
      </c>
      <c r="P15" s="3094"/>
      <c r="Q15" s="3094"/>
      <c r="R15" s="162"/>
      <c r="S15" s="724">
        <v>15799152.660084248</v>
      </c>
      <c r="T15" s="492">
        <v>6037330.6721937414</v>
      </c>
      <c r="U15" s="492">
        <v>21121820.533904478</v>
      </c>
      <c r="V15" s="492">
        <v>6447593.0833837194</v>
      </c>
      <c r="W15" s="492">
        <v>4910296.0704094805</v>
      </c>
      <c r="X15" s="154">
        <v>73091234.90766561</v>
      </c>
      <c r="Y15" s="154"/>
      <c r="Z15" s="492">
        <v>20053396.057071295</v>
      </c>
      <c r="AA15" s="492">
        <v>163944.0309401046</v>
      </c>
      <c r="AB15" s="492">
        <v>49902991.837127797</v>
      </c>
      <c r="AC15" s="492">
        <v>85637184.368471995</v>
      </c>
      <c r="AD15" s="839"/>
    </row>
    <row r="16" spans="1:52" s="725" customFormat="1" ht="17.25" hidden="1" customHeight="1">
      <c r="A16" s="3094" t="s">
        <v>2694</v>
      </c>
      <c r="B16" s="3094"/>
      <c r="C16" s="3094"/>
      <c r="D16" s="162"/>
      <c r="E16" s="583">
        <v>1677734614.1587782</v>
      </c>
      <c r="F16" s="583"/>
      <c r="G16" s="599">
        <v>1598848494.3334563</v>
      </c>
      <c r="H16" s="492">
        <v>63098015.97606001</v>
      </c>
      <c r="I16" s="492">
        <v>26089338.459277585</v>
      </c>
      <c r="J16" s="599">
        <v>881921579.78337991</v>
      </c>
      <c r="K16" s="492">
        <v>430666374.68759632</v>
      </c>
      <c r="L16" s="492"/>
      <c r="M16" s="492">
        <v>85089221.744109139</v>
      </c>
      <c r="N16" s="492">
        <v>37835957.86405126</v>
      </c>
      <c r="O16" s="3094" t="s">
        <v>2693</v>
      </c>
      <c r="P16" s="3094"/>
      <c r="Q16" s="3094"/>
      <c r="R16" s="162"/>
      <c r="S16" s="724">
        <v>10949731.279817685</v>
      </c>
      <c r="T16" s="492">
        <v>5866996.5075264461</v>
      </c>
      <c r="U16" s="492">
        <v>15282653.733954567</v>
      </c>
      <c r="V16" s="492">
        <v>9751950.1883288417</v>
      </c>
      <c r="W16" s="492">
        <v>5401932.170430324</v>
      </c>
      <c r="X16" s="154">
        <v>64510374.726414204</v>
      </c>
      <c r="Y16" s="154"/>
      <c r="Z16" s="492">
        <v>21200523.00912872</v>
      </c>
      <c r="AA16" s="492">
        <v>254261.95056054977</v>
      </c>
      <c r="AB16" s="492">
        <v>47219327.006057613</v>
      </c>
      <c r="AC16" s="492">
        <v>100086642.83445083</v>
      </c>
      <c r="AD16" s="839"/>
    </row>
    <row r="17" spans="1:52" s="725" customFormat="1" ht="18" hidden="1" customHeight="1">
      <c r="A17" s="3094" t="s">
        <v>2695</v>
      </c>
      <c r="B17" s="3094"/>
      <c r="C17" s="3094"/>
      <c r="D17" s="162"/>
      <c r="E17" s="729">
        <v>1905911401.124707</v>
      </c>
      <c r="F17" s="729"/>
      <c r="G17" s="729">
        <v>1806885737.2984271</v>
      </c>
      <c r="H17" s="729">
        <v>56035079.219651394</v>
      </c>
      <c r="I17" s="729">
        <v>20293166.304085318</v>
      </c>
      <c r="J17" s="729">
        <v>1037285061.5019439</v>
      </c>
      <c r="K17" s="729">
        <v>479086108.43360746</v>
      </c>
      <c r="L17" s="729"/>
      <c r="M17" s="729">
        <v>91977373.63521269</v>
      </c>
      <c r="N17" s="729">
        <v>37361463.478440605</v>
      </c>
      <c r="O17" s="3094" t="s">
        <v>2727</v>
      </c>
      <c r="P17" s="3094"/>
      <c r="Q17" s="3094"/>
      <c r="R17" s="162"/>
      <c r="S17" s="729">
        <v>13292613.139906682</v>
      </c>
      <c r="T17" s="729">
        <v>6420277.4258636395</v>
      </c>
      <c r="U17" s="729">
        <v>17419931.859455429</v>
      </c>
      <c r="V17" s="729">
        <v>8291295.1321529215</v>
      </c>
      <c r="W17" s="729">
        <v>9191792.5993934143</v>
      </c>
      <c r="X17" s="640">
        <v>71156047.930085033</v>
      </c>
      <c r="Y17" s="640"/>
      <c r="Z17" s="729">
        <v>19532168.87302703</v>
      </c>
      <c r="AA17" s="729">
        <v>352436.01569032727</v>
      </c>
      <c r="AB17" s="729">
        <v>50700464.258149348</v>
      </c>
      <c r="AC17" s="729">
        <v>118557832.6993084</v>
      </c>
      <c r="AD17" s="839"/>
    </row>
    <row r="18" spans="1:52" s="725" customFormat="1" ht="18" hidden="1" customHeight="1">
      <c r="A18" s="3094" t="s">
        <v>2729</v>
      </c>
      <c r="B18" s="3094"/>
      <c r="C18" s="3094"/>
      <c r="D18" s="162"/>
      <c r="E18" s="729" t="e">
        <f>G18+#REF!-#REF!</f>
        <v>#REF!</v>
      </c>
      <c r="F18" s="729"/>
      <c r="G18" s="729" t="e">
        <f>H18+L18+#REF!</f>
        <v>#REF!</v>
      </c>
      <c r="H18" s="729">
        <v>48134226.697586112</v>
      </c>
      <c r="I18" s="729">
        <v>21622586.778182603</v>
      </c>
      <c r="J18" s="729">
        <v>855876728.34116554</v>
      </c>
      <c r="K18" s="729">
        <v>396411361.1074006</v>
      </c>
      <c r="L18" s="729"/>
      <c r="M18" s="729">
        <v>79659450.429710269</v>
      </c>
      <c r="N18" s="729">
        <v>34041821.947817221</v>
      </c>
      <c r="O18" s="3094" t="s">
        <v>2729</v>
      </c>
      <c r="P18" s="3094"/>
      <c r="Q18" s="3094"/>
      <c r="R18" s="162"/>
      <c r="S18" s="729">
        <v>11347726.647405256</v>
      </c>
      <c r="T18" s="729">
        <v>5790568.5293154269</v>
      </c>
      <c r="U18" s="729">
        <v>14955011.081214637</v>
      </c>
      <c r="V18" s="729">
        <v>7876796.128277164</v>
      </c>
      <c r="W18" s="729">
        <v>5647526.0956805535</v>
      </c>
      <c r="X18" s="729">
        <v>60473264.517373003</v>
      </c>
      <c r="Y18" s="729"/>
      <c r="Z18" s="729">
        <v>11985785.796908749</v>
      </c>
      <c r="AA18" s="729">
        <v>263743.77673027688</v>
      </c>
      <c r="AB18" s="729">
        <v>44405753.044112645</v>
      </c>
      <c r="AC18" s="729">
        <v>80943746.709172249</v>
      </c>
      <c r="AD18" s="839"/>
    </row>
    <row r="19" spans="1:52" s="725" customFormat="1" ht="18" hidden="1" customHeight="1">
      <c r="A19" s="3094" t="s">
        <v>2698</v>
      </c>
      <c r="B19" s="3094"/>
      <c r="C19" s="3094"/>
      <c r="D19" s="162"/>
      <c r="E19" s="729">
        <v>1918058080.3343196</v>
      </c>
      <c r="F19" s="729"/>
      <c r="G19" s="729">
        <v>1829300639.4857309</v>
      </c>
      <c r="H19" s="729">
        <v>49794242.92041114</v>
      </c>
      <c r="I19" s="729">
        <v>29229771.450746041</v>
      </c>
      <c r="J19" s="729">
        <v>1052866166.4356915</v>
      </c>
      <c r="K19" s="729">
        <v>472049041.9864639</v>
      </c>
      <c r="L19" s="729"/>
      <c r="M19" s="729">
        <v>101921170.77994193</v>
      </c>
      <c r="N19" s="729">
        <v>41403783.888343148</v>
      </c>
      <c r="O19" s="3094" t="s">
        <v>2698</v>
      </c>
      <c r="P19" s="3094"/>
      <c r="Q19" s="3094"/>
      <c r="R19" s="162"/>
      <c r="S19" s="729">
        <v>15156975.946723636</v>
      </c>
      <c r="T19" s="729">
        <v>9113366.8013288975</v>
      </c>
      <c r="U19" s="729">
        <v>20670375.434653386</v>
      </c>
      <c r="V19" s="729">
        <v>9365918.2748927232</v>
      </c>
      <c r="W19" s="729">
        <v>6210750.434000113</v>
      </c>
      <c r="X19" s="640">
        <v>65709038.855836667</v>
      </c>
      <c r="Y19" s="640"/>
      <c r="Z19" s="729">
        <v>19616994.062205464</v>
      </c>
      <c r="AA19" s="729">
        <v>316509.0393580143</v>
      </c>
      <c r="AB19" s="729">
        <v>57414698.017272882</v>
      </c>
      <c r="AC19" s="729">
        <v>108374434.91079684</v>
      </c>
      <c r="AD19" s="839"/>
    </row>
    <row r="20" spans="1:52" s="725" customFormat="1" ht="18" hidden="1" customHeight="1">
      <c r="A20" s="3094" t="s">
        <v>2699</v>
      </c>
      <c r="B20" s="3094"/>
      <c r="C20" s="3094"/>
      <c r="D20" s="162"/>
      <c r="E20" s="729">
        <v>2003052329.1130536</v>
      </c>
      <c r="F20" s="729"/>
      <c r="G20" s="729">
        <v>1913570358.5609207</v>
      </c>
      <c r="H20" s="729">
        <v>33742597.498634771</v>
      </c>
      <c r="I20" s="729">
        <v>27969698.550922256</v>
      </c>
      <c r="J20" s="729">
        <v>1129104080.6300826</v>
      </c>
      <c r="K20" s="729">
        <v>501921760.24039036</v>
      </c>
      <c r="L20" s="729"/>
      <c r="M20" s="729">
        <v>100932770.33373679</v>
      </c>
      <c r="N20" s="729">
        <v>43865163.324620284</v>
      </c>
      <c r="O20" s="3094" t="s">
        <v>3065</v>
      </c>
      <c r="P20" s="3094"/>
      <c r="Q20" s="3094"/>
      <c r="R20" s="162"/>
      <c r="S20" s="729">
        <v>17703222.867415816</v>
      </c>
      <c r="T20" s="729">
        <v>8641480.5215690173</v>
      </c>
      <c r="U20" s="729">
        <v>18716342.829991616</v>
      </c>
      <c r="V20" s="729">
        <v>6071608.0709286798</v>
      </c>
      <c r="W20" s="729">
        <v>5934952.7192114126</v>
      </c>
      <c r="X20" s="640">
        <v>70314885.609816074</v>
      </c>
      <c r="Y20" s="640"/>
      <c r="Z20" s="729">
        <v>20882258.199627183</v>
      </c>
      <c r="AA20" s="729">
        <v>451146.73938871425</v>
      </c>
      <c r="AB20" s="729">
        <v>49133418.957960568</v>
      </c>
      <c r="AC20" s="729">
        <v>110364228.7517581</v>
      </c>
      <c r="AD20" s="839"/>
    </row>
    <row r="21" spans="1:52" s="725" customFormat="1" ht="18" hidden="1" customHeight="1">
      <c r="A21" s="3094" t="s">
        <v>2701</v>
      </c>
      <c r="B21" s="3094"/>
      <c r="C21" s="3094"/>
      <c r="D21" s="676"/>
      <c r="E21" s="729">
        <v>1698497265.2204101</v>
      </c>
      <c r="F21" s="729"/>
      <c r="G21" s="729">
        <v>1539118673.3509581</v>
      </c>
      <c r="H21" s="729">
        <v>50438539.856719755</v>
      </c>
      <c r="I21" s="729">
        <v>31515796.894087177</v>
      </c>
      <c r="J21" s="729">
        <v>677894624.52373517</v>
      </c>
      <c r="K21" s="729">
        <v>543696562.71023667</v>
      </c>
      <c r="L21" s="729"/>
      <c r="M21" s="729">
        <v>106637414.54177141</v>
      </c>
      <c r="N21" s="729">
        <v>46067162.217533678</v>
      </c>
      <c r="O21" s="3094" t="s">
        <v>2701</v>
      </c>
      <c r="P21" s="3094"/>
      <c r="Q21" s="3094"/>
      <c r="R21" s="676"/>
      <c r="S21" s="729">
        <v>17925174.73564985</v>
      </c>
      <c r="T21" s="729">
        <v>9105301.5176570937</v>
      </c>
      <c r="U21" s="729">
        <v>21594796.49224304</v>
      </c>
      <c r="V21" s="729">
        <v>5915853.4033916295</v>
      </c>
      <c r="W21" s="729">
        <v>6029126.1752961352</v>
      </c>
      <c r="X21" s="640">
        <v>76298958.686348259</v>
      </c>
      <c r="Y21" s="640"/>
      <c r="Z21" s="729">
        <v>20242838.479926176</v>
      </c>
      <c r="AA21" s="729">
        <v>347299.23651442106</v>
      </c>
      <c r="AB21" s="729">
        <v>52289476.901545256</v>
      </c>
      <c r="AC21" s="729">
        <v>179621430.34937757</v>
      </c>
      <c r="AD21" s="839"/>
    </row>
    <row r="22" spans="1:52" ht="15.75" hidden="1" customHeight="1">
      <c r="A22" s="3095" t="s">
        <v>2333</v>
      </c>
      <c r="B22" s="3096"/>
      <c r="C22" s="3096"/>
      <c r="D22" s="3097"/>
      <c r="E22" s="226">
        <v>1691717.6445246083</v>
      </c>
      <c r="F22" s="226">
        <v>1576730.7966300084</v>
      </c>
      <c r="G22" s="226">
        <v>1277260.346240931</v>
      </c>
      <c r="H22" s="226">
        <v>56174.469685894561</v>
      </c>
      <c r="I22" s="226">
        <v>36285.352065757252</v>
      </c>
      <c r="J22" s="226">
        <v>657092.39443798747</v>
      </c>
      <c r="K22" s="226">
        <v>527708.13005129236</v>
      </c>
      <c r="L22" s="226">
        <f>M22+X22+AA22+AB22</f>
        <v>299470.45038907736</v>
      </c>
      <c r="M22" s="226">
        <v>168195.45321704808</v>
      </c>
      <c r="N22" s="226">
        <v>45917.886902473125</v>
      </c>
      <c r="O22" s="3095" t="s">
        <v>2333</v>
      </c>
      <c r="P22" s="3096"/>
      <c r="Q22" s="3096"/>
      <c r="R22" s="3097"/>
      <c r="S22" s="226">
        <v>26840.620359138054</v>
      </c>
      <c r="T22" s="226">
        <v>20466.839389939632</v>
      </c>
      <c r="U22" s="226">
        <v>56513.397555471733</v>
      </c>
      <c r="V22" s="226">
        <v>13674.242177845366</v>
      </c>
      <c r="W22" s="226">
        <v>4782.4668321800764</v>
      </c>
      <c r="X22" s="226">
        <v>73940.940593983978</v>
      </c>
      <c r="Y22" s="226"/>
      <c r="Z22" s="982" t="s">
        <v>431</v>
      </c>
      <c r="AA22" s="226">
        <v>616.38815218077673</v>
      </c>
      <c r="AB22" s="226">
        <v>56717.668425864525</v>
      </c>
      <c r="AC22" s="226">
        <v>134775.3794253981</v>
      </c>
      <c r="AD22" s="325"/>
    </row>
    <row r="23" spans="1:52" ht="15.75" hidden="1" customHeight="1">
      <c r="A23" s="3095" t="s">
        <v>2293</v>
      </c>
      <c r="B23" s="3096"/>
      <c r="C23" s="3096"/>
      <c r="D23" s="3097"/>
      <c r="E23" s="982" t="s">
        <v>431</v>
      </c>
      <c r="F23" s="982" t="s">
        <v>431</v>
      </c>
      <c r="G23" s="982" t="s">
        <v>431</v>
      </c>
      <c r="H23" s="982" t="s">
        <v>431</v>
      </c>
      <c r="I23" s="982" t="s">
        <v>431</v>
      </c>
      <c r="J23" s="982" t="s">
        <v>431</v>
      </c>
      <c r="K23" s="982" t="s">
        <v>431</v>
      </c>
      <c r="L23" s="982" t="s">
        <v>431</v>
      </c>
      <c r="M23" s="982" t="s">
        <v>431</v>
      </c>
      <c r="N23" s="982" t="s">
        <v>431</v>
      </c>
      <c r="O23" s="3095" t="s">
        <v>2334</v>
      </c>
      <c r="P23" s="3096"/>
      <c r="Q23" s="3096"/>
      <c r="R23" s="3097"/>
      <c r="S23" s="982" t="s">
        <v>431</v>
      </c>
      <c r="T23" s="982" t="s">
        <v>431</v>
      </c>
      <c r="U23" s="982" t="s">
        <v>431</v>
      </c>
      <c r="V23" s="982" t="s">
        <v>431</v>
      </c>
      <c r="W23" s="982" t="s">
        <v>431</v>
      </c>
      <c r="X23" s="982" t="s">
        <v>431</v>
      </c>
      <c r="Y23" s="982" t="s">
        <v>431</v>
      </c>
      <c r="Z23" s="982" t="s">
        <v>431</v>
      </c>
      <c r="AA23" s="982" t="s">
        <v>431</v>
      </c>
      <c r="AB23" s="982" t="s">
        <v>431</v>
      </c>
      <c r="AC23" s="982" t="s">
        <v>431</v>
      </c>
      <c r="AD23" s="325"/>
    </row>
    <row r="24" spans="1:52" ht="15.75" customHeight="1">
      <c r="A24" s="3098" t="s">
        <v>1463</v>
      </c>
      <c r="B24" s="3098"/>
      <c r="C24" s="3098"/>
      <c r="D24" s="3099"/>
      <c r="E24" s="982">
        <v>2307218.7123638289</v>
      </c>
      <c r="F24" s="982">
        <v>2133439.3235730161</v>
      </c>
      <c r="G24" s="982">
        <v>1688518.8717783834</v>
      </c>
      <c r="H24" s="982">
        <v>77489.013319196631</v>
      </c>
      <c r="I24" s="982">
        <v>44322.618645098111</v>
      </c>
      <c r="J24" s="982">
        <v>895154.64668426919</v>
      </c>
      <c r="K24" s="982">
        <v>671552.59312981996</v>
      </c>
      <c r="L24" s="982">
        <v>444920.45179463283</v>
      </c>
      <c r="M24" s="982">
        <v>227200.09365640904</v>
      </c>
      <c r="N24" s="982">
        <v>62039.046383743138</v>
      </c>
      <c r="O24" s="3098" t="s">
        <v>1463</v>
      </c>
      <c r="P24" s="3098"/>
      <c r="Q24" s="3098"/>
      <c r="R24" s="3099"/>
      <c r="S24" s="982">
        <v>33442.630857926415</v>
      </c>
      <c r="T24" s="982">
        <v>29259.815926258438</v>
      </c>
      <c r="U24" s="982">
        <v>74052.213901124269</v>
      </c>
      <c r="V24" s="982">
        <v>20296.218050795203</v>
      </c>
      <c r="W24" s="982">
        <v>8110.1685365618459</v>
      </c>
      <c r="X24" s="982">
        <v>103366.85748082626</v>
      </c>
      <c r="Y24" s="982">
        <v>4514.6279961542814</v>
      </c>
      <c r="Z24" s="982">
        <v>19116.445825020601</v>
      </c>
      <c r="AA24" s="982">
        <v>2608.7153629184681</v>
      </c>
      <c r="AB24" s="982">
        <v>88113.711473303541</v>
      </c>
      <c r="AC24" s="982">
        <v>192895.83461583898</v>
      </c>
      <c r="AD24" s="325"/>
    </row>
    <row r="25" spans="1:52" ht="15.75" customHeight="1">
      <c r="A25" s="3095" t="s">
        <v>2335</v>
      </c>
      <c r="B25" s="3095"/>
      <c r="C25" s="3095"/>
      <c r="D25" s="3100"/>
      <c r="E25" s="982" t="s">
        <v>431</v>
      </c>
      <c r="F25" s="982" t="s">
        <v>431</v>
      </c>
      <c r="G25" s="982" t="s">
        <v>431</v>
      </c>
      <c r="H25" s="982" t="s">
        <v>431</v>
      </c>
      <c r="I25" s="982" t="s">
        <v>431</v>
      </c>
      <c r="J25" s="982" t="s">
        <v>431</v>
      </c>
      <c r="K25" s="982" t="s">
        <v>431</v>
      </c>
      <c r="L25" s="982" t="s">
        <v>431</v>
      </c>
      <c r="M25" s="982" t="s">
        <v>431</v>
      </c>
      <c r="N25" s="982" t="s">
        <v>431</v>
      </c>
      <c r="O25" s="3095" t="s">
        <v>2260</v>
      </c>
      <c r="P25" s="3095"/>
      <c r="Q25" s="3095"/>
      <c r="R25" s="3100"/>
      <c r="S25" s="982" t="s">
        <v>431</v>
      </c>
      <c r="T25" s="982" t="s">
        <v>431</v>
      </c>
      <c r="U25" s="982" t="s">
        <v>431</v>
      </c>
      <c r="V25" s="982" t="s">
        <v>431</v>
      </c>
      <c r="W25" s="982" t="s">
        <v>431</v>
      </c>
      <c r="X25" s="644" t="s">
        <v>431</v>
      </c>
      <c r="Y25" s="982" t="s">
        <v>431</v>
      </c>
      <c r="Z25" s="982" t="s">
        <v>431</v>
      </c>
      <c r="AA25" s="982" t="s">
        <v>431</v>
      </c>
      <c r="AB25" s="982" t="s">
        <v>431</v>
      </c>
      <c r="AC25" s="982" t="s">
        <v>431</v>
      </c>
      <c r="AD25" s="325"/>
    </row>
    <row r="26" spans="1:52" s="1030" customFormat="1" ht="15.75" customHeight="1">
      <c r="A26" s="3095" t="s">
        <v>1464</v>
      </c>
      <c r="B26" s="3095"/>
      <c r="C26" s="3095"/>
      <c r="D26" s="3100"/>
      <c r="E26" s="644">
        <v>3047362.3996643443</v>
      </c>
      <c r="F26" s="644">
        <v>2886665.8302797456</v>
      </c>
      <c r="G26" s="644">
        <v>2318999.4469113881</v>
      </c>
      <c r="H26" s="644">
        <v>142163.00733755156</v>
      </c>
      <c r="I26" s="644">
        <v>76242.36866332998</v>
      </c>
      <c r="J26" s="644">
        <v>1188780.9421211623</v>
      </c>
      <c r="K26" s="644">
        <v>911813.12878934271</v>
      </c>
      <c r="L26" s="644">
        <v>567666.38336836558</v>
      </c>
      <c r="M26" s="644">
        <v>268947.8553823625</v>
      </c>
      <c r="N26" s="644">
        <v>78449.668051111395</v>
      </c>
      <c r="O26" s="3095" t="s">
        <v>1464</v>
      </c>
      <c r="P26" s="3095"/>
      <c r="Q26" s="3095"/>
      <c r="R26" s="3100"/>
      <c r="S26" s="644">
        <v>30188.751454453792</v>
      </c>
      <c r="T26" s="644">
        <v>35175.483958373756</v>
      </c>
      <c r="U26" s="644">
        <v>85432.451148683453</v>
      </c>
      <c r="V26" s="644">
        <v>33442.197967549837</v>
      </c>
      <c r="W26" s="644">
        <v>6259.3028021907248</v>
      </c>
      <c r="X26" s="644">
        <v>144975.55649075654</v>
      </c>
      <c r="Y26" s="644">
        <v>5658.7246853378501</v>
      </c>
      <c r="Z26" s="644">
        <v>23312.810698615354</v>
      </c>
      <c r="AA26" s="644">
        <v>936.31891983184164</v>
      </c>
      <c r="AB26" s="644">
        <v>123835.117191461</v>
      </c>
      <c r="AC26" s="644">
        <v>184009.38008321251</v>
      </c>
    </row>
    <row r="27" spans="1:52" ht="15.75" customHeight="1" thickBot="1">
      <c r="A27" s="3095" t="s">
        <v>2345</v>
      </c>
      <c r="B27" s="3096"/>
      <c r="C27" s="3096"/>
      <c r="D27" s="3097"/>
      <c r="E27" s="982">
        <v>3455454.7053781962</v>
      </c>
      <c r="F27" s="982">
        <v>3267180.5503119263</v>
      </c>
      <c r="G27" s="982">
        <v>2657388.6889844872</v>
      </c>
      <c r="H27" s="982">
        <v>209334.36541535848</v>
      </c>
      <c r="I27" s="982">
        <v>40307.535575287249</v>
      </c>
      <c r="J27" s="982">
        <v>1305694.5160062315</v>
      </c>
      <c r="K27" s="982">
        <v>1102052.2719876154</v>
      </c>
      <c r="L27" s="982">
        <v>609791.86132744234</v>
      </c>
      <c r="M27" s="982">
        <v>264721.47980615002</v>
      </c>
      <c r="N27" s="982">
        <v>76266.249317854148</v>
      </c>
      <c r="O27" s="3095" t="s">
        <v>2345</v>
      </c>
      <c r="P27" s="3096"/>
      <c r="Q27" s="3096"/>
      <c r="R27" s="3097"/>
      <c r="S27" s="982">
        <v>34864.003359130555</v>
      </c>
      <c r="T27" s="982">
        <v>35931.14924883304</v>
      </c>
      <c r="U27" s="982">
        <v>89149.941969418054</v>
      </c>
      <c r="V27" s="982">
        <v>21121.232213660565</v>
      </c>
      <c r="W27" s="982">
        <v>7388.9036972527529</v>
      </c>
      <c r="X27" s="644">
        <v>125592.02247551034</v>
      </c>
      <c r="Y27" s="644">
        <v>11665.029198629436</v>
      </c>
      <c r="Z27" s="982">
        <v>30045.957689061885</v>
      </c>
      <c r="AA27" s="982">
        <v>1277.8416512682277</v>
      </c>
      <c r="AB27" s="982">
        <v>176489.53050682298</v>
      </c>
      <c r="AC27" s="982">
        <v>218320.11275533136</v>
      </c>
    </row>
    <row r="28" spans="1:52" ht="15.75" customHeight="1" thickTop="1">
      <c r="A28" s="3095" t="s">
        <v>2181</v>
      </c>
      <c r="B28" s="3096"/>
      <c r="C28" s="3096"/>
      <c r="D28" s="3097"/>
      <c r="E28" s="226">
        <f>AF32</f>
        <v>3555236.8504456347</v>
      </c>
      <c r="F28" s="226">
        <f t="shared" ref="F28:N28" si="1">AG32</f>
        <v>3356332.945423054</v>
      </c>
      <c r="G28" s="226">
        <f t="shared" si="1"/>
        <v>2792900.1070566881</v>
      </c>
      <c r="H28" s="226">
        <f t="shared" si="1"/>
        <v>140550.36651505026</v>
      </c>
      <c r="I28" s="226">
        <f t="shared" si="1"/>
        <v>43979.635175163785</v>
      </c>
      <c r="J28" s="226">
        <f t="shared" si="1"/>
        <v>1514327.8828246358</v>
      </c>
      <c r="K28" s="226">
        <f t="shared" si="1"/>
        <v>1094042.2225418426</v>
      </c>
      <c r="L28" s="226">
        <f t="shared" si="1"/>
        <v>563432.8383663639</v>
      </c>
      <c r="M28" s="226">
        <f t="shared" si="1"/>
        <v>275227.58416467183</v>
      </c>
      <c r="N28" s="226">
        <f t="shared" si="1"/>
        <v>72598.392469762272</v>
      </c>
      <c r="O28" s="3095" t="s">
        <v>2181</v>
      </c>
      <c r="P28" s="3096"/>
      <c r="Q28" s="3096"/>
      <c r="R28" s="3097"/>
      <c r="S28" s="226">
        <f t="shared" ref="S28:AC28" si="2">AP32</f>
        <v>35725.820853890524</v>
      </c>
      <c r="T28" s="226">
        <f t="shared" si="2"/>
        <v>41519.023774537614</v>
      </c>
      <c r="U28" s="226">
        <f t="shared" si="2"/>
        <v>87321.543953824905</v>
      </c>
      <c r="V28" s="226">
        <f t="shared" si="2"/>
        <v>30133.791919318781</v>
      </c>
      <c r="W28" s="226">
        <f t="shared" si="2"/>
        <v>7929.0111933376047</v>
      </c>
      <c r="X28" s="226">
        <f t="shared" si="2"/>
        <v>96581.405485689364</v>
      </c>
      <c r="Y28" s="226">
        <f t="shared" si="2"/>
        <v>3789.9563957189107</v>
      </c>
      <c r="Z28" s="226">
        <f t="shared" si="2"/>
        <v>26037.467826464854</v>
      </c>
      <c r="AA28" s="226">
        <f t="shared" si="2"/>
        <v>507.31795664782692</v>
      </c>
      <c r="AB28" s="226">
        <f t="shared" si="2"/>
        <v>161289.10653717138</v>
      </c>
      <c r="AC28" s="226">
        <f t="shared" si="2"/>
        <v>224941.37284904</v>
      </c>
      <c r="AD28" s="3326"/>
      <c r="AE28" s="3327"/>
      <c r="AF28" s="2334" t="s">
        <v>1135</v>
      </c>
      <c r="AG28" s="2335" t="s">
        <v>302</v>
      </c>
      <c r="AH28" s="2335" t="s">
        <v>734</v>
      </c>
      <c r="AI28" s="2335" t="s">
        <v>4022</v>
      </c>
      <c r="AJ28" s="2335" t="s">
        <v>4023</v>
      </c>
      <c r="AK28" s="2335" t="s">
        <v>4024</v>
      </c>
      <c r="AL28" s="2335" t="s">
        <v>4025</v>
      </c>
      <c r="AM28" s="2335" t="s">
        <v>1136</v>
      </c>
      <c r="AN28" s="2335" t="s">
        <v>1137</v>
      </c>
      <c r="AO28" s="2335" t="s">
        <v>4026</v>
      </c>
      <c r="AP28" s="2335" t="s">
        <v>4033</v>
      </c>
      <c r="AQ28" s="2335" t="s">
        <v>4034</v>
      </c>
      <c r="AR28" s="2335" t="s">
        <v>4035</v>
      </c>
      <c r="AS28" s="2335" t="s">
        <v>4036</v>
      </c>
      <c r="AT28" s="2335" t="s">
        <v>4027</v>
      </c>
      <c r="AU28" s="2335" t="s">
        <v>4028</v>
      </c>
      <c r="AV28" s="2335" t="s">
        <v>4029</v>
      </c>
      <c r="AW28" s="2335" t="s">
        <v>4030</v>
      </c>
      <c r="AX28" s="2335" t="s">
        <v>4031</v>
      </c>
      <c r="AY28" s="2335" t="s">
        <v>4032</v>
      </c>
      <c r="AZ28" s="2336" t="s">
        <v>1134</v>
      </c>
    </row>
    <row r="29" spans="1:52" ht="18" customHeight="1" thickBot="1">
      <c r="A29" s="3094" t="s">
        <v>43</v>
      </c>
      <c r="B29" s="3094"/>
      <c r="C29" s="3094"/>
      <c r="D29" s="162"/>
      <c r="E29" s="652"/>
      <c r="F29" s="652"/>
      <c r="G29" s="652"/>
      <c r="H29" s="652"/>
      <c r="I29" s="652"/>
      <c r="J29" s="1030"/>
      <c r="K29" s="1030"/>
      <c r="L29" s="652"/>
      <c r="M29" s="652"/>
      <c r="N29" s="652"/>
      <c r="O29" s="3094" t="s">
        <v>43</v>
      </c>
      <c r="P29" s="3094"/>
      <c r="Q29" s="3094"/>
      <c r="R29" s="162"/>
      <c r="S29" s="652"/>
      <c r="T29" s="652"/>
      <c r="U29" s="652"/>
      <c r="V29" s="652"/>
      <c r="W29" s="652"/>
      <c r="X29" s="652"/>
      <c r="Y29" s="652"/>
      <c r="Z29" s="652"/>
      <c r="AA29" s="652"/>
      <c r="AB29" s="652"/>
      <c r="AC29" s="660"/>
      <c r="AD29" s="3328"/>
      <c r="AE29" s="3329"/>
      <c r="AF29" s="2337" t="s">
        <v>68</v>
      </c>
      <c r="AG29" s="2338" t="s">
        <v>68</v>
      </c>
      <c r="AH29" s="2338" t="s">
        <v>68</v>
      </c>
      <c r="AI29" s="2338" t="s">
        <v>68</v>
      </c>
      <c r="AJ29" s="2338" t="s">
        <v>68</v>
      </c>
      <c r="AK29" s="2338" t="s">
        <v>68</v>
      </c>
      <c r="AL29" s="2338" t="s">
        <v>68</v>
      </c>
      <c r="AM29" s="2338" t="s">
        <v>68</v>
      </c>
      <c r="AN29" s="2338" t="s">
        <v>68</v>
      </c>
      <c r="AO29" s="2338" t="s">
        <v>68</v>
      </c>
      <c r="AP29" s="2338" t="s">
        <v>68</v>
      </c>
      <c r="AQ29" s="2338" t="s">
        <v>68</v>
      </c>
      <c r="AR29" s="2338" t="s">
        <v>68</v>
      </c>
      <c r="AS29" s="2338" t="s">
        <v>68</v>
      </c>
      <c r="AT29" s="2338" t="s">
        <v>68</v>
      </c>
      <c r="AU29" s="2338" t="s">
        <v>68</v>
      </c>
      <c r="AV29" s="2338" t="s">
        <v>68</v>
      </c>
      <c r="AW29" s="2338" t="s">
        <v>68</v>
      </c>
      <c r="AX29" s="2338" t="s">
        <v>68</v>
      </c>
      <c r="AY29" s="2338" t="s">
        <v>68</v>
      </c>
      <c r="AZ29" s="2339" t="s">
        <v>68</v>
      </c>
    </row>
    <row r="30" spans="1:52" ht="18" customHeight="1" thickTop="1">
      <c r="A30" s="155"/>
      <c r="B30" s="155" t="s">
        <v>44</v>
      </c>
      <c r="C30" s="155"/>
      <c r="D30" s="165"/>
      <c r="E30" s="652">
        <f t="shared" ref="E30:N31" si="3">AF30</f>
        <v>3529869.9699274111</v>
      </c>
      <c r="F30" s="652">
        <f t="shared" si="3"/>
        <v>3335636.0804128605</v>
      </c>
      <c r="G30" s="652">
        <f t="shared" si="3"/>
        <v>2779411.6679326305</v>
      </c>
      <c r="H30" s="652">
        <f t="shared" si="3"/>
        <v>139186.20983956536</v>
      </c>
      <c r="I30" s="652">
        <f t="shared" si="3"/>
        <v>43976.400085923015</v>
      </c>
      <c r="J30" s="652">
        <f t="shared" si="3"/>
        <v>1512851.8746229562</v>
      </c>
      <c r="K30" s="652">
        <f t="shared" si="3"/>
        <v>1083397.1833841905</v>
      </c>
      <c r="L30" s="660">
        <f t="shared" si="3"/>
        <v>556224.41248022672</v>
      </c>
      <c r="M30" s="652">
        <f t="shared" si="3"/>
        <v>268560.51971792075</v>
      </c>
      <c r="N30" s="652">
        <f t="shared" si="3"/>
        <v>72555.859871496068</v>
      </c>
      <c r="O30" s="155"/>
      <c r="P30" s="155" t="s">
        <v>407</v>
      </c>
      <c r="Q30" s="155"/>
      <c r="R30" s="165"/>
      <c r="S30" s="652">
        <f t="shared" ref="S30:AC31" si="4">AP30</f>
        <v>35678.298124255554</v>
      </c>
      <c r="T30" s="652">
        <f t="shared" si="4"/>
        <v>38047.3680425661</v>
      </c>
      <c r="U30" s="652">
        <f t="shared" si="4"/>
        <v>84782.15749204054</v>
      </c>
      <c r="V30" s="652">
        <f t="shared" si="4"/>
        <v>29581.091769313225</v>
      </c>
      <c r="W30" s="652">
        <f t="shared" si="4"/>
        <v>7915.7444182491599</v>
      </c>
      <c r="X30" s="652">
        <f t="shared" si="4"/>
        <v>96581.042386017114</v>
      </c>
      <c r="Y30" s="652">
        <f t="shared" si="4"/>
        <v>3789.9563957189107</v>
      </c>
      <c r="Z30" s="652">
        <f t="shared" si="4"/>
        <v>26037.467826464854</v>
      </c>
      <c r="AA30" s="652">
        <f t="shared" si="4"/>
        <v>507.31795664782692</v>
      </c>
      <c r="AB30" s="652">
        <f t="shared" si="4"/>
        <v>160748.10819745774</v>
      </c>
      <c r="AC30" s="660">
        <f t="shared" si="4"/>
        <v>220271.35734101097</v>
      </c>
      <c r="AD30" s="3330" t="s">
        <v>991</v>
      </c>
      <c r="AE30" s="2340" t="s">
        <v>992</v>
      </c>
      <c r="AF30" s="2341">
        <v>3529869.9699274111</v>
      </c>
      <c r="AG30" s="2342">
        <v>3335636.0804128605</v>
      </c>
      <c r="AH30" s="2342">
        <v>2779411.6679326305</v>
      </c>
      <c r="AI30" s="2342">
        <v>139186.20983956536</v>
      </c>
      <c r="AJ30" s="2342">
        <v>43976.400085923015</v>
      </c>
      <c r="AK30" s="2342">
        <v>1512851.8746229562</v>
      </c>
      <c r="AL30" s="2342">
        <v>1083397.1833841905</v>
      </c>
      <c r="AM30" s="2342">
        <v>556224.41248022672</v>
      </c>
      <c r="AN30" s="2342">
        <v>268560.51971792075</v>
      </c>
      <c r="AO30" s="2342">
        <v>72555.859871496068</v>
      </c>
      <c r="AP30" s="2342">
        <v>35678.298124255554</v>
      </c>
      <c r="AQ30" s="2342">
        <v>38047.3680425661</v>
      </c>
      <c r="AR30" s="2342">
        <v>84782.15749204054</v>
      </c>
      <c r="AS30" s="2342">
        <v>29581.091769313225</v>
      </c>
      <c r="AT30" s="2342">
        <v>7915.7444182491599</v>
      </c>
      <c r="AU30" s="2342">
        <v>96581.042386017114</v>
      </c>
      <c r="AV30" s="2342">
        <v>3789.9563957189107</v>
      </c>
      <c r="AW30" s="2342">
        <v>26037.467826464854</v>
      </c>
      <c r="AX30" s="2342">
        <v>507.31795664782692</v>
      </c>
      <c r="AY30" s="2342">
        <v>160748.10819745774</v>
      </c>
      <c r="AZ30" s="2343">
        <v>220271.35734101097</v>
      </c>
    </row>
    <row r="31" spans="1:52" ht="18" customHeight="1">
      <c r="A31" s="155"/>
      <c r="B31" s="155" t="s">
        <v>408</v>
      </c>
      <c r="C31" s="155"/>
      <c r="D31" s="165"/>
      <c r="E31" s="652">
        <f t="shared" si="3"/>
        <v>25366.880518223854</v>
      </c>
      <c r="F31" s="652">
        <f t="shared" si="3"/>
        <v>20696.865010194735</v>
      </c>
      <c r="G31" s="652">
        <f t="shared" si="3"/>
        <v>13488.439124057752</v>
      </c>
      <c r="H31" s="652">
        <f t="shared" si="3"/>
        <v>1364.1566754848814</v>
      </c>
      <c r="I31" s="652">
        <f t="shared" si="3"/>
        <v>3.235089240782882</v>
      </c>
      <c r="J31" s="652">
        <f t="shared" si="3"/>
        <v>1476.0082016797555</v>
      </c>
      <c r="K31" s="652">
        <f t="shared" si="3"/>
        <v>10645.039157652331</v>
      </c>
      <c r="L31" s="660">
        <f t="shared" si="3"/>
        <v>7208.4258861369735</v>
      </c>
      <c r="M31" s="652">
        <f t="shared" si="3"/>
        <v>6667.0644467510956</v>
      </c>
      <c r="N31" s="652">
        <f t="shared" si="3"/>
        <v>42.53259826620581</v>
      </c>
      <c r="O31" s="155"/>
      <c r="P31" s="155" t="s">
        <v>408</v>
      </c>
      <c r="Q31" s="155"/>
      <c r="R31" s="165"/>
      <c r="S31" s="652">
        <f t="shared" si="4"/>
        <v>47.522729634969323</v>
      </c>
      <c r="T31" s="652">
        <f t="shared" si="4"/>
        <v>3471.6557319715394</v>
      </c>
      <c r="U31" s="652">
        <f t="shared" si="4"/>
        <v>2539.3864617843774</v>
      </c>
      <c r="V31" s="652">
        <f t="shared" si="4"/>
        <v>552.70015000555884</v>
      </c>
      <c r="W31" s="652">
        <f t="shared" si="4"/>
        <v>13.266775088443719</v>
      </c>
      <c r="X31" s="652">
        <f t="shared" si="4"/>
        <v>0.36309967226766487</v>
      </c>
      <c r="Y31" s="652">
        <f t="shared" si="4"/>
        <v>0</v>
      </c>
      <c r="Z31" s="652">
        <f t="shared" si="4"/>
        <v>0</v>
      </c>
      <c r="AA31" s="652">
        <f t="shared" si="4"/>
        <v>0</v>
      </c>
      <c r="AB31" s="652">
        <f t="shared" si="4"/>
        <v>540.99833971361261</v>
      </c>
      <c r="AC31" s="660">
        <f t="shared" si="4"/>
        <v>4670.0155080291233</v>
      </c>
      <c r="AD31" s="3324"/>
      <c r="AE31" s="2975" t="s">
        <v>3714</v>
      </c>
      <c r="AF31" s="2344">
        <v>25366.880518223854</v>
      </c>
      <c r="AG31" s="2345">
        <v>20696.865010194735</v>
      </c>
      <c r="AH31" s="2345">
        <v>13488.439124057752</v>
      </c>
      <c r="AI31" s="2345">
        <v>1364.1566754848814</v>
      </c>
      <c r="AJ31" s="2345">
        <v>3.235089240782882</v>
      </c>
      <c r="AK31" s="2345">
        <v>1476.0082016797555</v>
      </c>
      <c r="AL31" s="2345">
        <v>10645.039157652331</v>
      </c>
      <c r="AM31" s="2345">
        <v>7208.4258861369735</v>
      </c>
      <c r="AN31" s="2345">
        <v>6667.0644467510956</v>
      </c>
      <c r="AO31" s="2345">
        <v>42.53259826620581</v>
      </c>
      <c r="AP31" s="2345">
        <v>47.522729634969323</v>
      </c>
      <c r="AQ31" s="2345">
        <v>3471.6557319715394</v>
      </c>
      <c r="AR31" s="2345">
        <v>2539.3864617843774</v>
      </c>
      <c r="AS31" s="2345">
        <v>552.70015000555884</v>
      </c>
      <c r="AT31" s="2345">
        <v>13.266775088443719</v>
      </c>
      <c r="AU31" s="2346">
        <v>0.36309967226766487</v>
      </c>
      <c r="AV31" s="2345">
        <v>0</v>
      </c>
      <c r="AW31" s="2345">
        <v>0</v>
      </c>
      <c r="AX31" s="2345">
        <v>0</v>
      </c>
      <c r="AY31" s="2345">
        <v>540.99833971361261</v>
      </c>
      <c r="AZ31" s="2347">
        <v>4670.0155080291233</v>
      </c>
    </row>
    <row r="32" spans="1:52" ht="18" customHeight="1">
      <c r="A32" s="3094" t="s">
        <v>409</v>
      </c>
      <c r="B32" s="3094"/>
      <c r="C32" s="3094"/>
      <c r="D32" s="162"/>
      <c r="E32" s="652"/>
      <c r="F32" s="652"/>
      <c r="G32" s="652"/>
      <c r="H32" s="652"/>
      <c r="I32" s="652"/>
      <c r="J32" s="652"/>
      <c r="K32" s="652"/>
      <c r="L32" s="652"/>
      <c r="M32" s="652"/>
      <c r="N32" s="652"/>
      <c r="O32" s="3094" t="s">
        <v>409</v>
      </c>
      <c r="P32" s="3094"/>
      <c r="Q32" s="3094"/>
      <c r="R32" s="162"/>
      <c r="S32" s="652"/>
      <c r="T32" s="652"/>
      <c r="U32" s="652"/>
      <c r="V32" s="652"/>
      <c r="W32" s="652"/>
      <c r="X32" s="652"/>
      <c r="Y32" s="652"/>
      <c r="Z32" s="652"/>
      <c r="AA32" s="652"/>
      <c r="AB32" s="652"/>
      <c r="AC32" s="660"/>
      <c r="AD32" s="3324" t="s">
        <v>994</v>
      </c>
      <c r="AE32" s="3325"/>
      <c r="AF32" s="2344">
        <v>3555236.8504456347</v>
      </c>
      <c r="AG32" s="2345">
        <v>3356332.945423054</v>
      </c>
      <c r="AH32" s="2345">
        <v>2792900.1070566881</v>
      </c>
      <c r="AI32" s="2345">
        <v>140550.36651505026</v>
      </c>
      <c r="AJ32" s="2345">
        <v>43979.635175163785</v>
      </c>
      <c r="AK32" s="2345">
        <v>1514327.8828246358</v>
      </c>
      <c r="AL32" s="2345">
        <v>1094042.2225418426</v>
      </c>
      <c r="AM32" s="2345">
        <v>563432.8383663639</v>
      </c>
      <c r="AN32" s="2345">
        <v>275227.58416467183</v>
      </c>
      <c r="AO32" s="2345">
        <v>72598.392469762272</v>
      </c>
      <c r="AP32" s="2345">
        <v>35725.820853890524</v>
      </c>
      <c r="AQ32" s="2345">
        <v>41519.023774537614</v>
      </c>
      <c r="AR32" s="2345">
        <v>87321.543953824905</v>
      </c>
      <c r="AS32" s="2345">
        <v>30133.791919318781</v>
      </c>
      <c r="AT32" s="2345">
        <v>7929.0111933376047</v>
      </c>
      <c r="AU32" s="2345">
        <v>96581.405485689364</v>
      </c>
      <c r="AV32" s="2345">
        <v>3789.9563957189107</v>
      </c>
      <c r="AW32" s="2345">
        <v>26037.467826464854</v>
      </c>
      <c r="AX32" s="2345">
        <v>507.31795664782692</v>
      </c>
      <c r="AY32" s="2345">
        <v>161289.10653717138</v>
      </c>
      <c r="AZ32" s="2347">
        <v>224941.37284904</v>
      </c>
    </row>
    <row r="33" spans="1:52" ht="18" customHeight="1">
      <c r="A33" s="155"/>
      <c r="B33" s="155" t="s">
        <v>52</v>
      </c>
      <c r="C33" s="155"/>
      <c r="D33" s="165"/>
      <c r="E33" s="652">
        <f t="shared" ref="E33:N37" si="5">AF33</f>
        <v>2702233.0382102383</v>
      </c>
      <c r="F33" s="652">
        <f t="shared" si="5"/>
        <v>2618342.6287216549</v>
      </c>
      <c r="G33" s="652">
        <f t="shared" si="5"/>
        <v>2236243.7162748226</v>
      </c>
      <c r="H33" s="652">
        <f t="shared" si="5"/>
        <v>101055.22235212834</v>
      </c>
      <c r="I33" s="652">
        <f t="shared" si="5"/>
        <v>35990.475040165802</v>
      </c>
      <c r="J33" s="652">
        <f t="shared" si="5"/>
        <v>1261055.7907156961</v>
      </c>
      <c r="K33" s="652">
        <f t="shared" si="5"/>
        <v>838142.22816683236</v>
      </c>
      <c r="L33" s="660">
        <f t="shared" si="5"/>
        <v>382098.91244683304</v>
      </c>
      <c r="M33" s="652">
        <f t="shared" si="5"/>
        <v>151944.10722305326</v>
      </c>
      <c r="N33" s="652">
        <f t="shared" si="5"/>
        <v>49784.523200610754</v>
      </c>
      <c r="O33" s="155"/>
      <c r="P33" s="155" t="s">
        <v>52</v>
      </c>
      <c r="Q33" s="155"/>
      <c r="R33" s="165"/>
      <c r="S33" s="652">
        <f t="shared" ref="S33:AC37" si="6">AP33</f>
        <v>20901.676924296375</v>
      </c>
      <c r="T33" s="652">
        <f t="shared" si="6"/>
        <v>21063.9738830061</v>
      </c>
      <c r="U33" s="652">
        <f t="shared" si="6"/>
        <v>39499.333069960761</v>
      </c>
      <c r="V33" s="652">
        <f t="shared" si="6"/>
        <v>15961.099550069965</v>
      </c>
      <c r="W33" s="652">
        <f t="shared" si="6"/>
        <v>4733.5005951092544</v>
      </c>
      <c r="X33" s="652">
        <f t="shared" si="6"/>
        <v>74359.490557214493</v>
      </c>
      <c r="Y33" s="652">
        <f t="shared" si="6"/>
        <v>2621.8407456534219</v>
      </c>
      <c r="Z33" s="652">
        <f t="shared" si="6"/>
        <v>25378.32637614309</v>
      </c>
      <c r="AA33" s="652">
        <f t="shared" si="6"/>
        <v>225.91447835805971</v>
      </c>
      <c r="AB33" s="652">
        <f t="shared" si="6"/>
        <v>127569.23306641086</v>
      </c>
      <c r="AC33" s="660">
        <f t="shared" si="6"/>
        <v>109268.7358647263</v>
      </c>
      <c r="AD33" s="3324" t="s">
        <v>995</v>
      </c>
      <c r="AE33" s="3325"/>
      <c r="AF33" s="2344">
        <v>2702233.0382102383</v>
      </c>
      <c r="AG33" s="2345">
        <v>2618342.6287216549</v>
      </c>
      <c r="AH33" s="2345">
        <v>2236243.7162748226</v>
      </c>
      <c r="AI33" s="2345">
        <v>101055.22235212834</v>
      </c>
      <c r="AJ33" s="2345">
        <v>35990.475040165802</v>
      </c>
      <c r="AK33" s="2345">
        <v>1261055.7907156961</v>
      </c>
      <c r="AL33" s="2345">
        <v>838142.22816683236</v>
      </c>
      <c r="AM33" s="2345">
        <v>382098.91244683304</v>
      </c>
      <c r="AN33" s="2345">
        <v>151944.10722305326</v>
      </c>
      <c r="AO33" s="2345">
        <v>49784.523200610754</v>
      </c>
      <c r="AP33" s="2345">
        <v>20901.676924296375</v>
      </c>
      <c r="AQ33" s="2345">
        <v>21063.9738830061</v>
      </c>
      <c r="AR33" s="2345">
        <v>39499.333069960761</v>
      </c>
      <c r="AS33" s="2345">
        <v>15961.099550069965</v>
      </c>
      <c r="AT33" s="2345">
        <v>4733.5005951092544</v>
      </c>
      <c r="AU33" s="2345">
        <v>74359.490557214493</v>
      </c>
      <c r="AV33" s="2345">
        <v>2621.8407456534219</v>
      </c>
      <c r="AW33" s="2345">
        <v>25378.32637614309</v>
      </c>
      <c r="AX33" s="2345">
        <v>225.91447835805971</v>
      </c>
      <c r="AY33" s="2345">
        <v>127569.23306641086</v>
      </c>
      <c r="AZ33" s="2347">
        <v>109268.7358647263</v>
      </c>
    </row>
    <row r="34" spans="1:52" ht="18" customHeight="1">
      <c r="A34" s="155"/>
      <c r="B34" s="155" t="s">
        <v>53</v>
      </c>
      <c r="C34" s="155"/>
      <c r="D34" s="165"/>
      <c r="E34" s="652">
        <f t="shared" si="5"/>
        <v>141436.74119052614</v>
      </c>
      <c r="F34" s="652">
        <f t="shared" si="5"/>
        <v>130278.03279315741</v>
      </c>
      <c r="G34" s="652">
        <f t="shared" si="5"/>
        <v>111193.77377020041</v>
      </c>
      <c r="H34" s="652">
        <f t="shared" si="5"/>
        <v>10095.982340813887</v>
      </c>
      <c r="I34" s="652">
        <f t="shared" si="5"/>
        <v>1829.7486400608291</v>
      </c>
      <c r="J34" s="652">
        <f t="shared" si="5"/>
        <v>48564.727788462798</v>
      </c>
      <c r="K34" s="652">
        <f t="shared" si="5"/>
        <v>50703.315000862895</v>
      </c>
      <c r="L34" s="660">
        <f t="shared" si="5"/>
        <v>19084.259022957038</v>
      </c>
      <c r="M34" s="652">
        <f t="shared" si="5"/>
        <v>14867.784277876761</v>
      </c>
      <c r="N34" s="652">
        <f t="shared" si="5"/>
        <v>1566.5901966528656</v>
      </c>
      <c r="O34" s="155"/>
      <c r="P34" s="155" t="s">
        <v>53</v>
      </c>
      <c r="Q34" s="155"/>
      <c r="R34" s="165"/>
      <c r="S34" s="652">
        <f t="shared" si="6"/>
        <v>548.86890723436011</v>
      </c>
      <c r="T34" s="652">
        <f t="shared" si="6"/>
        <v>2989.5562270325231</v>
      </c>
      <c r="U34" s="652">
        <f t="shared" si="6"/>
        <v>6605.3335840131595</v>
      </c>
      <c r="V34" s="652">
        <f t="shared" si="6"/>
        <v>3044.2613985764187</v>
      </c>
      <c r="W34" s="652">
        <f t="shared" si="6"/>
        <v>113.17396436743191</v>
      </c>
      <c r="X34" s="652">
        <f t="shared" si="6"/>
        <v>314.15287309000149</v>
      </c>
      <c r="Y34" s="652">
        <f t="shared" si="6"/>
        <v>11.687068307696283</v>
      </c>
      <c r="Z34" s="652">
        <f t="shared" si="6"/>
        <v>51.818714321758833</v>
      </c>
      <c r="AA34" s="652">
        <f t="shared" si="6"/>
        <v>52.621302147737573</v>
      </c>
      <c r="AB34" s="652">
        <f t="shared" si="6"/>
        <v>3786.1947872130927</v>
      </c>
      <c r="AC34" s="660">
        <f t="shared" si="6"/>
        <v>11210.527111690491</v>
      </c>
      <c r="AD34" s="3324" t="s">
        <v>996</v>
      </c>
      <c r="AE34" s="3325"/>
      <c r="AF34" s="2344">
        <v>141436.74119052614</v>
      </c>
      <c r="AG34" s="2345">
        <v>130278.03279315741</v>
      </c>
      <c r="AH34" s="2345">
        <v>111193.77377020041</v>
      </c>
      <c r="AI34" s="2345">
        <v>10095.982340813887</v>
      </c>
      <c r="AJ34" s="2345">
        <v>1829.7486400608291</v>
      </c>
      <c r="AK34" s="2345">
        <v>48564.727788462798</v>
      </c>
      <c r="AL34" s="2345">
        <v>50703.315000862895</v>
      </c>
      <c r="AM34" s="2345">
        <v>19084.259022957038</v>
      </c>
      <c r="AN34" s="2345">
        <v>14867.784277876761</v>
      </c>
      <c r="AO34" s="2345">
        <v>1566.5901966528656</v>
      </c>
      <c r="AP34" s="2345">
        <v>548.86890723436011</v>
      </c>
      <c r="AQ34" s="2345">
        <v>2989.5562270325231</v>
      </c>
      <c r="AR34" s="2345">
        <v>6605.3335840131595</v>
      </c>
      <c r="AS34" s="2345">
        <v>3044.2613985764187</v>
      </c>
      <c r="AT34" s="2345">
        <v>113.17396436743191</v>
      </c>
      <c r="AU34" s="2345">
        <v>314.15287309000149</v>
      </c>
      <c r="AV34" s="2345">
        <v>11.687068307696283</v>
      </c>
      <c r="AW34" s="2345">
        <v>51.818714321758833</v>
      </c>
      <c r="AX34" s="2345">
        <v>52.621302147737573</v>
      </c>
      <c r="AY34" s="2345">
        <v>3786.1947872130927</v>
      </c>
      <c r="AZ34" s="2347">
        <v>11210.527111690491</v>
      </c>
    </row>
    <row r="35" spans="1:52" ht="18" customHeight="1">
      <c r="A35" s="155"/>
      <c r="B35" s="155" t="s">
        <v>54</v>
      </c>
      <c r="C35" s="155"/>
      <c r="D35" s="165"/>
      <c r="E35" s="652">
        <f t="shared" si="5"/>
        <v>291333.69537725882</v>
      </c>
      <c r="F35" s="652">
        <f t="shared" si="5"/>
        <v>229751.91396786718</v>
      </c>
      <c r="G35" s="652">
        <f t="shared" si="5"/>
        <v>181147.86088594614</v>
      </c>
      <c r="H35" s="652">
        <f t="shared" si="5"/>
        <v>17910.928793779305</v>
      </c>
      <c r="I35" s="652">
        <f t="shared" si="5"/>
        <v>5683.1512816963686</v>
      </c>
      <c r="J35" s="652">
        <f t="shared" si="5"/>
        <v>62988.006244483942</v>
      </c>
      <c r="K35" s="652">
        <f t="shared" si="5"/>
        <v>94565.774565986532</v>
      </c>
      <c r="L35" s="660">
        <f t="shared" si="5"/>
        <v>48604.053081921098</v>
      </c>
      <c r="M35" s="652">
        <f t="shared" si="5"/>
        <v>33211.347636385392</v>
      </c>
      <c r="N35" s="652">
        <f t="shared" si="5"/>
        <v>2524.3072797679779</v>
      </c>
      <c r="O35" s="155"/>
      <c r="P35" s="155" t="s">
        <v>54</v>
      </c>
      <c r="Q35" s="155"/>
      <c r="R35" s="165"/>
      <c r="S35" s="652">
        <f t="shared" si="6"/>
        <v>2348.2007692532397</v>
      </c>
      <c r="T35" s="652">
        <f t="shared" si="6"/>
        <v>8484.4786998723357</v>
      </c>
      <c r="U35" s="652">
        <f t="shared" si="6"/>
        <v>16664.520317738687</v>
      </c>
      <c r="V35" s="652">
        <f t="shared" si="6"/>
        <v>3001.2715925521497</v>
      </c>
      <c r="W35" s="652">
        <f t="shared" si="6"/>
        <v>188.56897720098641</v>
      </c>
      <c r="X35" s="652">
        <f t="shared" si="6"/>
        <v>1025.6775227126132</v>
      </c>
      <c r="Y35" s="652">
        <f t="shared" si="6"/>
        <v>251.74245775779252</v>
      </c>
      <c r="Z35" s="652">
        <f t="shared" si="6"/>
        <v>0</v>
      </c>
      <c r="AA35" s="652">
        <f t="shared" si="6"/>
        <v>53.205857142029764</v>
      </c>
      <c r="AB35" s="652">
        <f t="shared" si="6"/>
        <v>14062.079607923284</v>
      </c>
      <c r="AC35" s="660">
        <f t="shared" si="6"/>
        <v>61581.781409391406</v>
      </c>
      <c r="AD35" s="3324" t="s">
        <v>997</v>
      </c>
      <c r="AE35" s="3325"/>
      <c r="AF35" s="2344">
        <v>291333.69537725882</v>
      </c>
      <c r="AG35" s="2345">
        <v>229751.91396786718</v>
      </c>
      <c r="AH35" s="2345">
        <v>181147.86088594614</v>
      </c>
      <c r="AI35" s="2345">
        <v>17910.928793779305</v>
      </c>
      <c r="AJ35" s="2345">
        <v>5683.1512816963686</v>
      </c>
      <c r="AK35" s="2345">
        <v>62988.006244483942</v>
      </c>
      <c r="AL35" s="2345">
        <v>94565.774565986532</v>
      </c>
      <c r="AM35" s="2345">
        <v>48604.053081921098</v>
      </c>
      <c r="AN35" s="2345">
        <v>33211.347636385392</v>
      </c>
      <c r="AO35" s="2345">
        <v>2524.3072797679779</v>
      </c>
      <c r="AP35" s="2345">
        <v>2348.2007692532397</v>
      </c>
      <c r="AQ35" s="2345">
        <v>8484.4786998723357</v>
      </c>
      <c r="AR35" s="2345">
        <v>16664.520317738687</v>
      </c>
      <c r="AS35" s="2345">
        <v>3001.2715925521497</v>
      </c>
      <c r="AT35" s="2345">
        <v>188.56897720098641</v>
      </c>
      <c r="AU35" s="2345">
        <v>1025.6775227126132</v>
      </c>
      <c r="AV35" s="2345">
        <v>251.74245775779252</v>
      </c>
      <c r="AW35" s="2345">
        <v>0</v>
      </c>
      <c r="AX35" s="2345">
        <v>53.205857142029764</v>
      </c>
      <c r="AY35" s="2345">
        <v>14062.079607923284</v>
      </c>
      <c r="AZ35" s="2347">
        <v>61581.781409391406</v>
      </c>
    </row>
    <row r="36" spans="1:52" ht="18" customHeight="1">
      <c r="A36" s="155"/>
      <c r="B36" s="155" t="s">
        <v>410</v>
      </c>
      <c r="C36" s="155"/>
      <c r="D36" s="165"/>
      <c r="E36" s="652">
        <f t="shared" si="5"/>
        <v>47774.661452607834</v>
      </c>
      <c r="F36" s="652">
        <f t="shared" si="5"/>
        <v>35961.259663376208</v>
      </c>
      <c r="G36" s="1064">
        <f t="shared" si="5"/>
        <v>24101.225422723517</v>
      </c>
      <c r="H36" s="652">
        <f t="shared" si="5"/>
        <v>2016.9825803287031</v>
      </c>
      <c r="I36" s="652">
        <f t="shared" si="5"/>
        <v>6.0205982407828813</v>
      </c>
      <c r="J36" s="653">
        <f t="shared" si="5"/>
        <v>3050.5157429932333</v>
      </c>
      <c r="K36" s="1064">
        <f t="shared" si="5"/>
        <v>19027.706501160799</v>
      </c>
      <c r="L36" s="660">
        <f t="shared" si="5"/>
        <v>11860.03424065272</v>
      </c>
      <c r="M36" s="652">
        <f t="shared" si="5"/>
        <v>10624.938905356446</v>
      </c>
      <c r="N36" s="652">
        <f t="shared" si="5"/>
        <v>275.34187073068358</v>
      </c>
      <c r="O36" s="155"/>
      <c r="P36" s="155" t="s">
        <v>410</v>
      </c>
      <c r="Q36" s="155"/>
      <c r="R36" s="165"/>
      <c r="S36" s="652">
        <f t="shared" si="6"/>
        <v>303.59377110656891</v>
      </c>
      <c r="T36" s="652">
        <f t="shared" si="6"/>
        <v>5079.0214366266355</v>
      </c>
      <c r="U36" s="652">
        <f t="shared" si="6"/>
        <v>4322.2045101123558</v>
      </c>
      <c r="V36" s="652">
        <f t="shared" si="6"/>
        <v>628.87089212026956</v>
      </c>
      <c r="W36" s="652">
        <f t="shared" si="6"/>
        <v>15.90642465993057</v>
      </c>
      <c r="X36" s="652">
        <f t="shared" si="6"/>
        <v>0.36309967226766487</v>
      </c>
      <c r="Y36" s="652">
        <f t="shared" si="6"/>
        <v>0</v>
      </c>
      <c r="Z36" s="652">
        <f t="shared" si="6"/>
        <v>0</v>
      </c>
      <c r="AA36" s="652">
        <f t="shared" si="6"/>
        <v>0</v>
      </c>
      <c r="AB36" s="652">
        <f t="shared" si="6"/>
        <v>1234.7322356240038</v>
      </c>
      <c r="AC36" s="660">
        <f t="shared" si="6"/>
        <v>11813.40178923159</v>
      </c>
      <c r="AD36" s="3324" t="s">
        <v>998</v>
      </c>
      <c r="AE36" s="3325"/>
      <c r="AF36" s="2344">
        <v>47774.661452607834</v>
      </c>
      <c r="AG36" s="2345">
        <v>35961.259663376208</v>
      </c>
      <c r="AH36" s="2345">
        <v>24101.225422723517</v>
      </c>
      <c r="AI36" s="2345">
        <v>2016.9825803287031</v>
      </c>
      <c r="AJ36" s="2345">
        <v>6.0205982407828813</v>
      </c>
      <c r="AK36" s="2345">
        <v>3050.5157429932333</v>
      </c>
      <c r="AL36" s="2345">
        <v>19027.706501160799</v>
      </c>
      <c r="AM36" s="2345">
        <v>11860.03424065272</v>
      </c>
      <c r="AN36" s="2345">
        <v>10624.938905356446</v>
      </c>
      <c r="AO36" s="2345">
        <v>275.34187073068358</v>
      </c>
      <c r="AP36" s="2345">
        <v>303.59377110656891</v>
      </c>
      <c r="AQ36" s="2345">
        <v>5079.0214366266355</v>
      </c>
      <c r="AR36" s="2345">
        <v>4322.2045101123558</v>
      </c>
      <c r="AS36" s="2345">
        <v>628.87089212026956</v>
      </c>
      <c r="AT36" s="2345">
        <v>15.90642465993057</v>
      </c>
      <c r="AU36" s="2346">
        <v>0.36309967226766487</v>
      </c>
      <c r="AV36" s="2345">
        <v>0</v>
      </c>
      <c r="AW36" s="2345">
        <v>0</v>
      </c>
      <c r="AX36" s="2345">
        <v>0</v>
      </c>
      <c r="AY36" s="2345">
        <v>1234.7322356240038</v>
      </c>
      <c r="AZ36" s="2347">
        <v>11813.40178923159</v>
      </c>
    </row>
    <row r="37" spans="1:52" ht="13.5" customHeight="1">
      <c r="A37" s="155"/>
      <c r="B37" s="155" t="s">
        <v>411</v>
      </c>
      <c r="C37" s="155"/>
      <c r="D37" s="165"/>
      <c r="E37" s="652">
        <f t="shared" si="5"/>
        <v>372458.71421500004</v>
      </c>
      <c r="F37" s="652">
        <f t="shared" si="5"/>
        <v>341999.11027700006</v>
      </c>
      <c r="G37" s="660">
        <f t="shared" si="5"/>
        <v>240213.530703</v>
      </c>
      <c r="H37" s="660">
        <f t="shared" si="5"/>
        <v>9471.2504480000007</v>
      </c>
      <c r="I37" s="660">
        <f t="shared" si="5"/>
        <v>470.23961499999996</v>
      </c>
      <c r="J37" s="660">
        <f t="shared" si="5"/>
        <v>138668.84233299998</v>
      </c>
      <c r="K37" s="660">
        <f t="shared" si="5"/>
        <v>91603.198306999984</v>
      </c>
      <c r="L37" s="660">
        <f t="shared" si="5"/>
        <v>101785.57957399999</v>
      </c>
      <c r="M37" s="652">
        <f t="shared" si="5"/>
        <v>64579.406122</v>
      </c>
      <c r="N37" s="652">
        <f t="shared" si="5"/>
        <v>18447.629922</v>
      </c>
      <c r="O37" s="155"/>
      <c r="P37" s="155" t="s">
        <v>411</v>
      </c>
      <c r="Q37" s="155"/>
      <c r="R37" s="165"/>
      <c r="S37" s="652">
        <f t="shared" si="6"/>
        <v>11623.480481999997</v>
      </c>
      <c r="T37" s="652">
        <f t="shared" si="6"/>
        <v>3901.9935280000004</v>
      </c>
      <c r="U37" s="652">
        <f t="shared" si="6"/>
        <v>20230.152471999998</v>
      </c>
      <c r="V37" s="652">
        <f t="shared" si="6"/>
        <v>7498.2884859999995</v>
      </c>
      <c r="W37" s="652">
        <f t="shared" si="6"/>
        <v>2877.8612319999997</v>
      </c>
      <c r="X37" s="652">
        <f t="shared" si="6"/>
        <v>20881.721432999999</v>
      </c>
      <c r="Y37" s="652">
        <f t="shared" si="6"/>
        <v>904.68612400000006</v>
      </c>
      <c r="Z37" s="652">
        <f t="shared" si="6"/>
        <v>607.32273600000008</v>
      </c>
      <c r="AA37" s="652">
        <f t="shared" si="6"/>
        <v>175.57631899999993</v>
      </c>
      <c r="AB37" s="652">
        <f t="shared" si="6"/>
        <v>14636.866839999999</v>
      </c>
      <c r="AC37" s="660">
        <f t="shared" si="6"/>
        <v>31066.926674000017</v>
      </c>
      <c r="AD37" s="3324" t="s">
        <v>999</v>
      </c>
      <c r="AE37" s="3325"/>
      <c r="AF37" s="2344">
        <v>372458.71421500004</v>
      </c>
      <c r="AG37" s="2345">
        <v>341999.11027700006</v>
      </c>
      <c r="AH37" s="2345">
        <v>240213.530703</v>
      </c>
      <c r="AI37" s="2345">
        <v>9471.2504480000007</v>
      </c>
      <c r="AJ37" s="2345">
        <v>470.23961499999996</v>
      </c>
      <c r="AK37" s="2345">
        <v>138668.84233299998</v>
      </c>
      <c r="AL37" s="2345">
        <v>91603.198306999984</v>
      </c>
      <c r="AM37" s="2345">
        <v>101785.57957399999</v>
      </c>
      <c r="AN37" s="2345">
        <v>64579.406122</v>
      </c>
      <c r="AO37" s="2345">
        <v>18447.629922</v>
      </c>
      <c r="AP37" s="2345">
        <v>11623.480481999997</v>
      </c>
      <c r="AQ37" s="2345">
        <v>3901.9935280000004</v>
      </c>
      <c r="AR37" s="2345">
        <v>20230.152471999998</v>
      </c>
      <c r="AS37" s="2345">
        <v>7498.2884859999995</v>
      </c>
      <c r="AT37" s="2345">
        <v>2877.8612319999997</v>
      </c>
      <c r="AU37" s="2345">
        <v>20881.721432999999</v>
      </c>
      <c r="AV37" s="2345">
        <v>904.68612400000006</v>
      </c>
      <c r="AW37" s="2345">
        <v>607.32273600000008</v>
      </c>
      <c r="AX37" s="2345">
        <v>175.57631899999993</v>
      </c>
      <c r="AY37" s="2345">
        <v>14636.866839999999</v>
      </c>
      <c r="AZ37" s="2347">
        <v>31066.926674000017</v>
      </c>
    </row>
    <row r="38" spans="1:52" ht="18" customHeight="1">
      <c r="A38" s="3094" t="s">
        <v>412</v>
      </c>
      <c r="B38" s="3094"/>
      <c r="C38" s="3094"/>
      <c r="D38" s="162"/>
      <c r="E38" s="652"/>
      <c r="F38" s="652"/>
      <c r="G38" s="654"/>
      <c r="H38" s="654"/>
      <c r="I38" s="654"/>
      <c r="J38" s="654"/>
      <c r="K38" s="654"/>
      <c r="L38" s="654"/>
      <c r="M38" s="652"/>
      <c r="N38" s="652"/>
      <c r="O38" s="3094" t="s">
        <v>412</v>
      </c>
      <c r="P38" s="3094"/>
      <c r="Q38" s="3094"/>
      <c r="R38" s="162"/>
      <c r="S38" s="652"/>
      <c r="T38" s="652"/>
      <c r="U38" s="652"/>
      <c r="V38" s="652"/>
      <c r="W38" s="652"/>
      <c r="X38" s="652"/>
      <c r="Y38" s="652"/>
      <c r="Z38" s="652"/>
      <c r="AA38" s="652"/>
      <c r="AB38" s="652"/>
      <c r="AC38" s="660"/>
      <c r="AD38" s="3324" t="s">
        <v>1001</v>
      </c>
      <c r="AE38" s="3325"/>
      <c r="AF38" s="2344">
        <v>3540534.1401796858</v>
      </c>
      <c r="AG38" s="2345">
        <v>3342471.8184530521</v>
      </c>
      <c r="AH38" s="2345">
        <v>2781500.3834061115</v>
      </c>
      <c r="AI38" s="2345">
        <v>140224.51428033246</v>
      </c>
      <c r="AJ38" s="2345">
        <v>43892.183018395066</v>
      </c>
      <c r="AK38" s="2345">
        <v>1507955.2620374982</v>
      </c>
      <c r="AL38" s="2345">
        <v>1089428.4240698901</v>
      </c>
      <c r="AM38" s="2345">
        <v>560971.43504693767</v>
      </c>
      <c r="AN38" s="2345">
        <v>273493.38134432689</v>
      </c>
      <c r="AO38" s="2345">
        <v>72557.275438186916</v>
      </c>
      <c r="AP38" s="2345">
        <v>35701.342460386695</v>
      </c>
      <c r="AQ38" s="2345">
        <v>41020.399086729914</v>
      </c>
      <c r="AR38" s="2345">
        <v>86545.917873418643</v>
      </c>
      <c r="AS38" s="2345">
        <v>29739.435292267033</v>
      </c>
      <c r="AT38" s="2345">
        <v>7929.0111933376047</v>
      </c>
      <c r="AU38" s="2345">
        <v>96581.405485689364</v>
      </c>
      <c r="AV38" s="2345">
        <v>3789.9563957189107</v>
      </c>
      <c r="AW38" s="2345">
        <v>26037.467826464854</v>
      </c>
      <c r="AX38" s="2345">
        <v>507.31795664782692</v>
      </c>
      <c r="AY38" s="2345">
        <v>160561.90603808995</v>
      </c>
      <c r="AZ38" s="2347">
        <v>224099.78955309399</v>
      </c>
    </row>
    <row r="39" spans="1:52" ht="18" customHeight="1">
      <c r="A39" s="3093" t="s">
        <v>45</v>
      </c>
      <c r="B39" s="3093"/>
      <c r="C39" s="166"/>
      <c r="D39" s="162"/>
      <c r="E39" s="652">
        <f t="shared" ref="E39:N39" si="7">AF38</f>
        <v>3540534.1401796858</v>
      </c>
      <c r="F39" s="652">
        <f t="shared" si="7"/>
        <v>3342471.8184530521</v>
      </c>
      <c r="G39" s="660">
        <f t="shared" si="7"/>
        <v>2781500.3834061115</v>
      </c>
      <c r="H39" s="660">
        <f t="shared" si="7"/>
        <v>140224.51428033246</v>
      </c>
      <c r="I39" s="660">
        <f t="shared" si="7"/>
        <v>43892.183018395066</v>
      </c>
      <c r="J39" s="660">
        <f t="shared" si="7"/>
        <v>1507955.2620374982</v>
      </c>
      <c r="K39" s="660">
        <f t="shared" si="7"/>
        <v>1089428.4240698901</v>
      </c>
      <c r="L39" s="660">
        <f t="shared" si="7"/>
        <v>560971.43504693767</v>
      </c>
      <c r="M39" s="652">
        <f t="shared" si="7"/>
        <v>273493.38134432689</v>
      </c>
      <c r="N39" s="652">
        <f t="shared" si="7"/>
        <v>72557.275438186916</v>
      </c>
      <c r="O39" s="3093" t="s">
        <v>45</v>
      </c>
      <c r="P39" s="3093"/>
      <c r="Q39" s="166"/>
      <c r="R39" s="162"/>
      <c r="S39" s="652">
        <f t="shared" ref="S39:AC39" si="8">AP38</f>
        <v>35701.342460386695</v>
      </c>
      <c r="T39" s="652">
        <f t="shared" si="8"/>
        <v>41020.399086729914</v>
      </c>
      <c r="U39" s="652">
        <f t="shared" si="8"/>
        <v>86545.917873418643</v>
      </c>
      <c r="V39" s="652">
        <f t="shared" si="8"/>
        <v>29739.435292267033</v>
      </c>
      <c r="W39" s="652">
        <f t="shared" si="8"/>
        <v>7929.0111933376047</v>
      </c>
      <c r="X39" s="652">
        <f t="shared" si="8"/>
        <v>96581.405485689364</v>
      </c>
      <c r="Y39" s="652">
        <f t="shared" si="8"/>
        <v>3789.9563957189107</v>
      </c>
      <c r="Z39" s="652">
        <f t="shared" si="8"/>
        <v>26037.467826464854</v>
      </c>
      <c r="AA39" s="652">
        <f t="shared" si="8"/>
        <v>507.31795664782692</v>
      </c>
      <c r="AB39" s="652">
        <f t="shared" si="8"/>
        <v>160561.90603808995</v>
      </c>
      <c r="AC39" s="660">
        <f t="shared" si="8"/>
        <v>224099.78955309399</v>
      </c>
      <c r="AD39" s="3324" t="s">
        <v>1002</v>
      </c>
      <c r="AE39" s="3325"/>
      <c r="AF39" s="2344">
        <v>14702.710265949014</v>
      </c>
      <c r="AG39" s="2345">
        <v>13861.126970002982</v>
      </c>
      <c r="AH39" s="2345">
        <v>11399.723650576689</v>
      </c>
      <c r="AI39" s="2345">
        <v>325.8522347177593</v>
      </c>
      <c r="AJ39" s="2345">
        <v>87.452156768723896</v>
      </c>
      <c r="AK39" s="2345">
        <v>6372.6207871374545</v>
      </c>
      <c r="AL39" s="2345">
        <v>4613.7984719527503</v>
      </c>
      <c r="AM39" s="2345">
        <v>2461.4033194262929</v>
      </c>
      <c r="AN39" s="2345">
        <v>1734.2028203449224</v>
      </c>
      <c r="AO39" s="2345">
        <v>41.117031575346395</v>
      </c>
      <c r="AP39" s="2345">
        <v>24.478393503829945</v>
      </c>
      <c r="AQ39" s="2345">
        <v>498.62468780770433</v>
      </c>
      <c r="AR39" s="2345">
        <v>775.62608040628822</v>
      </c>
      <c r="AS39" s="2345">
        <v>394.35662705175321</v>
      </c>
      <c r="AT39" s="2345">
        <v>0</v>
      </c>
      <c r="AU39" s="2345">
        <v>0</v>
      </c>
      <c r="AV39" s="2345">
        <v>0</v>
      </c>
      <c r="AW39" s="2345">
        <v>0</v>
      </c>
      <c r="AX39" s="2345">
        <v>0</v>
      </c>
      <c r="AY39" s="2345">
        <v>727.20049908137025</v>
      </c>
      <c r="AZ39" s="2347">
        <v>841.58329594603663</v>
      </c>
    </row>
    <row r="40" spans="1:52" ht="18" customHeight="1">
      <c r="A40" s="189"/>
      <c r="B40" s="155" t="s">
        <v>413</v>
      </c>
      <c r="C40" s="189"/>
      <c r="D40" s="162"/>
      <c r="E40" s="652">
        <f t="shared" ref="E40:N40" si="9">AF51</f>
        <v>2169715.1295785685</v>
      </c>
      <c r="F40" s="652">
        <f t="shared" si="9"/>
        <v>2067723.6985033569</v>
      </c>
      <c r="G40" s="660">
        <f t="shared" si="9"/>
        <v>1717624.1859086324</v>
      </c>
      <c r="H40" s="660">
        <f t="shared" si="9"/>
        <v>86231.9219895969</v>
      </c>
      <c r="I40" s="660">
        <f t="shared" si="9"/>
        <v>19529.913747060611</v>
      </c>
      <c r="J40" s="660">
        <f t="shared" si="9"/>
        <v>928040.13542669651</v>
      </c>
      <c r="K40" s="660">
        <f t="shared" si="9"/>
        <v>683822.2147452794</v>
      </c>
      <c r="L40" s="660">
        <f t="shared" si="9"/>
        <v>350099.51259472437</v>
      </c>
      <c r="M40" s="652">
        <f t="shared" si="9"/>
        <v>156477.01294150733</v>
      </c>
      <c r="N40" s="652">
        <f t="shared" si="9"/>
        <v>48391.056765889574</v>
      </c>
      <c r="O40" s="189"/>
      <c r="P40" s="155" t="s">
        <v>413</v>
      </c>
      <c r="Q40" s="189"/>
      <c r="R40" s="162"/>
      <c r="S40" s="652">
        <f t="shared" ref="S40:AC40" si="10">AP51</f>
        <v>21193.749944690459</v>
      </c>
      <c r="T40" s="652">
        <f t="shared" si="10"/>
        <v>19840.670948223469</v>
      </c>
      <c r="U40" s="652">
        <f t="shared" si="10"/>
        <v>45767.519768347054</v>
      </c>
      <c r="V40" s="652">
        <f t="shared" si="10"/>
        <v>15752.869093727657</v>
      </c>
      <c r="W40" s="652">
        <f t="shared" si="10"/>
        <v>5531.1464206290639</v>
      </c>
      <c r="X40" s="652">
        <f t="shared" si="10"/>
        <v>53591.6224606912</v>
      </c>
      <c r="Y40" s="652">
        <f t="shared" si="10"/>
        <v>2840.6645993428119</v>
      </c>
      <c r="Z40" s="652">
        <f t="shared" si="10"/>
        <v>14224.731505123176</v>
      </c>
      <c r="AA40" s="652">
        <f t="shared" si="10"/>
        <v>287.07255058299597</v>
      </c>
      <c r="AB40" s="652">
        <f t="shared" si="10"/>
        <v>122678.4085374768</v>
      </c>
      <c r="AC40" s="660">
        <f t="shared" si="10"/>
        <v>116216.1625803363</v>
      </c>
      <c r="AD40" s="3324" t="s">
        <v>1004</v>
      </c>
      <c r="AE40" s="3325"/>
      <c r="AF40" s="2344">
        <v>438546.65730970597</v>
      </c>
      <c r="AG40" s="2345">
        <v>414140.0693709341</v>
      </c>
      <c r="AH40" s="2345">
        <v>344376.90808689094</v>
      </c>
      <c r="AI40" s="2345">
        <v>33878.591936104916</v>
      </c>
      <c r="AJ40" s="2345">
        <v>1837.1397076686167</v>
      </c>
      <c r="AK40" s="2345">
        <v>179192.61831060369</v>
      </c>
      <c r="AL40" s="2345">
        <v>129468.55813251366</v>
      </c>
      <c r="AM40" s="2345">
        <v>69763.161284043323</v>
      </c>
      <c r="AN40" s="2345">
        <v>34409.061756876596</v>
      </c>
      <c r="AO40" s="2345">
        <v>12229.891787662038</v>
      </c>
      <c r="AP40" s="2345">
        <v>4352.6042666442308</v>
      </c>
      <c r="AQ40" s="2345">
        <v>5989.5777323453449</v>
      </c>
      <c r="AR40" s="2345">
        <v>9030.9478986747381</v>
      </c>
      <c r="AS40" s="2345">
        <v>2567.0609608204663</v>
      </c>
      <c r="AT40" s="2345">
        <v>238.97911072976876</v>
      </c>
      <c r="AU40" s="2345">
        <v>8372.794872876877</v>
      </c>
      <c r="AV40" s="2345">
        <v>79.969305459459463</v>
      </c>
      <c r="AW40" s="2345">
        <v>603.55387865765772</v>
      </c>
      <c r="AX40" s="2345">
        <v>26.854674077777773</v>
      </c>
      <c r="AY40" s="2345">
        <v>26270.926796094951</v>
      </c>
      <c r="AZ40" s="2347">
        <v>25010.141817429449</v>
      </c>
    </row>
    <row r="41" spans="1:52" ht="18" customHeight="1">
      <c r="A41" s="156"/>
      <c r="B41" s="156" t="s">
        <v>2421</v>
      </c>
      <c r="C41" s="156"/>
      <c r="D41" s="165"/>
      <c r="E41" s="652">
        <f t="shared" ref="E41:N44" si="11">AF40</f>
        <v>438546.65730970597</v>
      </c>
      <c r="F41" s="652">
        <f t="shared" si="11"/>
        <v>414140.0693709341</v>
      </c>
      <c r="G41" s="652">
        <f t="shared" si="11"/>
        <v>344376.90808689094</v>
      </c>
      <c r="H41" s="652">
        <f t="shared" si="11"/>
        <v>33878.591936104916</v>
      </c>
      <c r="I41" s="652">
        <f t="shared" si="11"/>
        <v>1837.1397076686167</v>
      </c>
      <c r="J41" s="652">
        <f t="shared" si="11"/>
        <v>179192.61831060369</v>
      </c>
      <c r="K41" s="652">
        <f t="shared" si="11"/>
        <v>129468.55813251366</v>
      </c>
      <c r="L41" s="660">
        <f t="shared" si="11"/>
        <v>69763.161284043323</v>
      </c>
      <c r="M41" s="652">
        <f t="shared" si="11"/>
        <v>34409.061756876596</v>
      </c>
      <c r="N41" s="652">
        <f t="shared" si="11"/>
        <v>12229.891787662038</v>
      </c>
      <c r="O41" s="156"/>
      <c r="P41" s="156" t="s">
        <v>2295</v>
      </c>
      <c r="Q41" s="156"/>
      <c r="R41" s="165"/>
      <c r="S41" s="652">
        <f t="shared" ref="S41:AC44" si="12">AP40</f>
        <v>4352.6042666442308</v>
      </c>
      <c r="T41" s="652">
        <f t="shared" si="12"/>
        <v>5989.5777323453449</v>
      </c>
      <c r="U41" s="652">
        <f t="shared" si="12"/>
        <v>9030.9478986747381</v>
      </c>
      <c r="V41" s="652">
        <f t="shared" si="12"/>
        <v>2567.0609608204663</v>
      </c>
      <c r="W41" s="652">
        <f t="shared" si="12"/>
        <v>238.97911072976876</v>
      </c>
      <c r="X41" s="652">
        <f t="shared" si="12"/>
        <v>8372.794872876877</v>
      </c>
      <c r="Y41" s="652">
        <f t="shared" si="12"/>
        <v>79.969305459459463</v>
      </c>
      <c r="Z41" s="652">
        <f t="shared" si="12"/>
        <v>603.55387865765772</v>
      </c>
      <c r="AA41" s="652">
        <f t="shared" si="12"/>
        <v>26.854674077777773</v>
      </c>
      <c r="AB41" s="652">
        <f t="shared" si="12"/>
        <v>26270.926796094951</v>
      </c>
      <c r="AC41" s="660">
        <f t="shared" si="12"/>
        <v>25010.141817429449</v>
      </c>
      <c r="AD41" s="3324" t="s">
        <v>1005</v>
      </c>
      <c r="AE41" s="3325"/>
      <c r="AF41" s="2344">
        <v>1260383.3567475879</v>
      </c>
      <c r="AG41" s="2345">
        <v>1217752.6597424936</v>
      </c>
      <c r="AH41" s="2345">
        <v>990883.71358767606</v>
      </c>
      <c r="AI41" s="2345">
        <v>21149.491913934529</v>
      </c>
      <c r="AJ41" s="2345">
        <v>13953.506152100144</v>
      </c>
      <c r="AK41" s="2345">
        <v>533788.29804754618</v>
      </c>
      <c r="AL41" s="2345">
        <v>421992.41747409501</v>
      </c>
      <c r="AM41" s="2345">
        <v>226868.94615481797</v>
      </c>
      <c r="AN41" s="2345">
        <v>90499.890112508947</v>
      </c>
      <c r="AO41" s="2345">
        <v>27916.753383499912</v>
      </c>
      <c r="AP41" s="2345">
        <v>12591.468564379436</v>
      </c>
      <c r="AQ41" s="2345">
        <v>7953.5972315071813</v>
      </c>
      <c r="AR41" s="2345">
        <v>27923.175495236403</v>
      </c>
      <c r="AS41" s="2345">
        <v>10992.421798906045</v>
      </c>
      <c r="AT41" s="2345">
        <v>3122.473638979985</v>
      </c>
      <c r="AU41" s="2345">
        <v>40719.209642666741</v>
      </c>
      <c r="AV41" s="2345">
        <v>2570.9796894380597</v>
      </c>
      <c r="AW41" s="2345">
        <v>13450.80190407957</v>
      </c>
      <c r="AX41" s="2345">
        <v>223.01950969521044</v>
      </c>
      <c r="AY41" s="2345">
        <v>79405.045296429409</v>
      </c>
      <c r="AZ41" s="2347">
        <v>56081.498909173264</v>
      </c>
    </row>
    <row r="42" spans="1:52" ht="18" customHeight="1">
      <c r="A42" s="156"/>
      <c r="B42" s="156" t="s">
        <v>2422</v>
      </c>
      <c r="C42" s="156"/>
      <c r="D42" s="165"/>
      <c r="E42" s="652">
        <f t="shared" si="11"/>
        <v>1260383.3567475879</v>
      </c>
      <c r="F42" s="652">
        <f t="shared" si="11"/>
        <v>1217752.6597424936</v>
      </c>
      <c r="G42" s="652">
        <f t="shared" si="11"/>
        <v>990883.71358767606</v>
      </c>
      <c r="H42" s="652">
        <f t="shared" si="11"/>
        <v>21149.491913934529</v>
      </c>
      <c r="I42" s="652">
        <f t="shared" si="11"/>
        <v>13953.506152100144</v>
      </c>
      <c r="J42" s="652">
        <f t="shared" si="11"/>
        <v>533788.29804754618</v>
      </c>
      <c r="K42" s="652">
        <f t="shared" si="11"/>
        <v>421992.41747409501</v>
      </c>
      <c r="L42" s="660">
        <f t="shared" si="11"/>
        <v>226868.94615481797</v>
      </c>
      <c r="M42" s="652">
        <f t="shared" si="11"/>
        <v>90499.890112508947</v>
      </c>
      <c r="N42" s="652">
        <f t="shared" si="11"/>
        <v>27916.753383499912</v>
      </c>
      <c r="O42" s="156"/>
      <c r="P42" s="156" t="s">
        <v>2255</v>
      </c>
      <c r="Q42" s="156"/>
      <c r="R42" s="165"/>
      <c r="S42" s="652">
        <f t="shared" si="12"/>
        <v>12591.468564379436</v>
      </c>
      <c r="T42" s="652">
        <f t="shared" si="12"/>
        <v>7953.5972315071813</v>
      </c>
      <c r="U42" s="652">
        <f t="shared" si="12"/>
        <v>27923.175495236403</v>
      </c>
      <c r="V42" s="652">
        <f t="shared" si="12"/>
        <v>10992.421798906045</v>
      </c>
      <c r="W42" s="652">
        <f t="shared" si="12"/>
        <v>3122.473638979985</v>
      </c>
      <c r="X42" s="652">
        <f t="shared" si="12"/>
        <v>40719.209642666741</v>
      </c>
      <c r="Y42" s="652">
        <f t="shared" si="12"/>
        <v>2570.9796894380597</v>
      </c>
      <c r="Z42" s="652">
        <f t="shared" si="12"/>
        <v>13450.80190407957</v>
      </c>
      <c r="AA42" s="652">
        <f t="shared" si="12"/>
        <v>223.01950969521044</v>
      </c>
      <c r="AB42" s="652">
        <f t="shared" si="12"/>
        <v>79405.045296429409</v>
      </c>
      <c r="AC42" s="660">
        <f t="shared" si="12"/>
        <v>56081.498909173264</v>
      </c>
      <c r="AD42" s="3324" t="s">
        <v>1006</v>
      </c>
      <c r="AE42" s="3325"/>
      <c r="AF42" s="2344">
        <v>299925.54792887636</v>
      </c>
      <c r="AG42" s="2345">
        <v>281748.22520439967</v>
      </c>
      <c r="AH42" s="2345">
        <v>249471.6382776656</v>
      </c>
      <c r="AI42" s="2345">
        <v>22637.524329677104</v>
      </c>
      <c r="AJ42" s="2345">
        <v>2417.7780555652171</v>
      </c>
      <c r="AK42" s="2345">
        <v>141541.13774965459</v>
      </c>
      <c r="AL42" s="2345">
        <v>82875.198142768699</v>
      </c>
      <c r="AM42" s="2345">
        <v>32276.586926734028</v>
      </c>
      <c r="AN42" s="2345">
        <v>18849.943977909657</v>
      </c>
      <c r="AO42" s="2345">
        <v>6021.4035716483395</v>
      </c>
      <c r="AP42" s="2345">
        <v>2812.0864378737479</v>
      </c>
      <c r="AQ42" s="2345">
        <v>3500.9544071831842</v>
      </c>
      <c r="AR42" s="2345">
        <v>3955.0812967446568</v>
      </c>
      <c r="AS42" s="2345">
        <v>1000.2880888615063</v>
      </c>
      <c r="AT42" s="2345">
        <v>1560.1301755982252</v>
      </c>
      <c r="AU42" s="2345">
        <v>1720.7709983422574</v>
      </c>
      <c r="AV42" s="2345">
        <v>163.63318368749998</v>
      </c>
      <c r="AW42" s="2345">
        <v>30.569797000000001</v>
      </c>
      <c r="AX42" s="2345">
        <v>12.993654600000719</v>
      </c>
      <c r="AY42" s="2345">
        <v>11498.675315194614</v>
      </c>
      <c r="AZ42" s="2347">
        <v>18207.892521476686</v>
      </c>
    </row>
    <row r="43" spans="1:52" ht="18" customHeight="1">
      <c r="A43" s="156"/>
      <c r="B43" s="156" t="s">
        <v>2821</v>
      </c>
      <c r="C43" s="156"/>
      <c r="D43" s="165"/>
      <c r="E43" s="652">
        <f t="shared" si="11"/>
        <v>299925.54792887636</v>
      </c>
      <c r="F43" s="652">
        <f t="shared" si="11"/>
        <v>281748.22520439967</v>
      </c>
      <c r="G43" s="652">
        <f t="shared" si="11"/>
        <v>249471.6382776656</v>
      </c>
      <c r="H43" s="652">
        <f t="shared" si="11"/>
        <v>22637.524329677104</v>
      </c>
      <c r="I43" s="652">
        <f t="shared" si="11"/>
        <v>2417.7780555652171</v>
      </c>
      <c r="J43" s="652">
        <f t="shared" si="11"/>
        <v>141541.13774965459</v>
      </c>
      <c r="K43" s="652">
        <f t="shared" si="11"/>
        <v>82875.198142768699</v>
      </c>
      <c r="L43" s="660">
        <f t="shared" si="11"/>
        <v>32276.586926734028</v>
      </c>
      <c r="M43" s="652">
        <f t="shared" si="11"/>
        <v>18849.943977909657</v>
      </c>
      <c r="N43" s="652">
        <f t="shared" si="11"/>
        <v>6021.4035716483395</v>
      </c>
      <c r="O43" s="156"/>
      <c r="P43" s="156" t="s">
        <v>2352</v>
      </c>
      <c r="Q43" s="156"/>
      <c r="R43" s="165"/>
      <c r="S43" s="652">
        <f t="shared" si="12"/>
        <v>2812.0864378737479</v>
      </c>
      <c r="T43" s="652">
        <f t="shared" si="12"/>
        <v>3500.9544071831842</v>
      </c>
      <c r="U43" s="652">
        <f t="shared" si="12"/>
        <v>3955.0812967446568</v>
      </c>
      <c r="V43" s="652">
        <f t="shared" si="12"/>
        <v>1000.2880888615063</v>
      </c>
      <c r="W43" s="652">
        <f t="shared" si="12"/>
        <v>1560.1301755982252</v>
      </c>
      <c r="X43" s="652">
        <f t="shared" si="12"/>
        <v>1720.7709983422574</v>
      </c>
      <c r="Y43" s="652">
        <f t="shared" si="12"/>
        <v>163.63318368749998</v>
      </c>
      <c r="Z43" s="652">
        <f t="shared" si="12"/>
        <v>30.569797000000001</v>
      </c>
      <c r="AA43" s="652">
        <f t="shared" si="12"/>
        <v>12.993654600000719</v>
      </c>
      <c r="AB43" s="652">
        <f t="shared" si="12"/>
        <v>11498.675315194614</v>
      </c>
      <c r="AC43" s="660">
        <f t="shared" si="12"/>
        <v>18207.892521476686</v>
      </c>
      <c r="AD43" s="3324" t="s">
        <v>1007</v>
      </c>
      <c r="AE43" s="3325"/>
      <c r="AF43" s="2344">
        <v>170859.56759240059</v>
      </c>
      <c r="AG43" s="2345">
        <v>154082.74418552974</v>
      </c>
      <c r="AH43" s="2345">
        <v>132891.92595640064</v>
      </c>
      <c r="AI43" s="2345">
        <v>8566.3138098803538</v>
      </c>
      <c r="AJ43" s="2345">
        <v>1321.48983172663</v>
      </c>
      <c r="AK43" s="2345">
        <v>73518.081318891418</v>
      </c>
      <c r="AL43" s="2345">
        <v>49486.040995902251</v>
      </c>
      <c r="AM43" s="2345">
        <v>21190.818229128996</v>
      </c>
      <c r="AN43" s="2345">
        <v>12718.11709421203</v>
      </c>
      <c r="AO43" s="2345">
        <v>2223.0080230792646</v>
      </c>
      <c r="AP43" s="2345">
        <v>1437.5906757930347</v>
      </c>
      <c r="AQ43" s="2345">
        <v>2396.5415771877674</v>
      </c>
      <c r="AR43" s="2345">
        <v>4858.3150776912398</v>
      </c>
      <c r="AS43" s="2345">
        <v>1193.0982451396383</v>
      </c>
      <c r="AT43" s="2345">
        <v>609.56349532108345</v>
      </c>
      <c r="AU43" s="2345">
        <v>2778.8469468053181</v>
      </c>
      <c r="AV43" s="2345">
        <v>26.082420757792555</v>
      </c>
      <c r="AW43" s="2345">
        <v>139.80592538595053</v>
      </c>
      <c r="AX43" s="2345">
        <v>24.20471221000696</v>
      </c>
      <c r="AY43" s="2345">
        <v>5503.7611297578997</v>
      </c>
      <c r="AZ43" s="2347">
        <v>16916.6293322569</v>
      </c>
    </row>
    <row r="44" spans="1:52" ht="18" customHeight="1">
      <c r="A44" s="156"/>
      <c r="B44" s="156" t="s">
        <v>2239</v>
      </c>
      <c r="C44" s="156"/>
      <c r="D44" s="165"/>
      <c r="E44" s="652">
        <f t="shared" si="11"/>
        <v>170859.56759240059</v>
      </c>
      <c r="F44" s="652">
        <f t="shared" si="11"/>
        <v>154082.74418552974</v>
      </c>
      <c r="G44" s="652">
        <f t="shared" si="11"/>
        <v>132891.92595640064</v>
      </c>
      <c r="H44" s="652">
        <f t="shared" si="11"/>
        <v>8566.3138098803538</v>
      </c>
      <c r="I44" s="652">
        <f t="shared" si="11"/>
        <v>1321.48983172663</v>
      </c>
      <c r="J44" s="652">
        <f t="shared" si="11"/>
        <v>73518.081318891418</v>
      </c>
      <c r="K44" s="652">
        <f t="shared" si="11"/>
        <v>49486.040995902251</v>
      </c>
      <c r="L44" s="660">
        <f t="shared" si="11"/>
        <v>21190.818229128996</v>
      </c>
      <c r="M44" s="652">
        <f t="shared" si="11"/>
        <v>12718.11709421203</v>
      </c>
      <c r="N44" s="652">
        <f t="shared" si="11"/>
        <v>2223.0080230792646</v>
      </c>
      <c r="O44" s="156"/>
      <c r="P44" s="156" t="s">
        <v>2560</v>
      </c>
      <c r="Q44" s="156"/>
      <c r="R44" s="165"/>
      <c r="S44" s="652">
        <f t="shared" si="12"/>
        <v>1437.5906757930347</v>
      </c>
      <c r="T44" s="652">
        <f t="shared" si="12"/>
        <v>2396.5415771877674</v>
      </c>
      <c r="U44" s="652">
        <f t="shared" si="12"/>
        <v>4858.3150776912398</v>
      </c>
      <c r="V44" s="652">
        <f t="shared" si="12"/>
        <v>1193.0982451396383</v>
      </c>
      <c r="W44" s="652">
        <f t="shared" si="12"/>
        <v>609.56349532108345</v>
      </c>
      <c r="X44" s="652">
        <f t="shared" si="12"/>
        <v>2778.8469468053181</v>
      </c>
      <c r="Y44" s="652">
        <f t="shared" si="12"/>
        <v>26.082420757792555</v>
      </c>
      <c r="Z44" s="652">
        <f t="shared" si="12"/>
        <v>139.80592538595053</v>
      </c>
      <c r="AA44" s="652">
        <f t="shared" si="12"/>
        <v>24.20471221000696</v>
      </c>
      <c r="AB44" s="652">
        <f t="shared" si="12"/>
        <v>5503.7611297578997</v>
      </c>
      <c r="AC44" s="660">
        <f t="shared" si="12"/>
        <v>16916.6293322569</v>
      </c>
      <c r="AD44" s="3324" t="s">
        <v>1008</v>
      </c>
      <c r="AE44" s="3325"/>
      <c r="AF44" s="2344">
        <v>443992.05558196269</v>
      </c>
      <c r="AG44" s="2345">
        <v>421106.00016876496</v>
      </c>
      <c r="AH44" s="2345">
        <v>353670.5798391187</v>
      </c>
      <c r="AI44" s="2345">
        <v>16913.967230311308</v>
      </c>
      <c r="AJ44" s="2345">
        <v>10193.886540554049</v>
      </c>
      <c r="AK44" s="2345">
        <v>167768.82088821565</v>
      </c>
      <c r="AL44" s="2345">
        <v>158793.90518003746</v>
      </c>
      <c r="AM44" s="2345">
        <v>67435.420329646338</v>
      </c>
      <c r="AN44" s="2345">
        <v>33115.459252232424</v>
      </c>
      <c r="AO44" s="2345">
        <v>8204.5456295241911</v>
      </c>
      <c r="AP44" s="2345">
        <v>5106.730599389598</v>
      </c>
      <c r="AQ44" s="2345">
        <v>5832.20048233948</v>
      </c>
      <c r="AR44" s="2345">
        <v>8124.8764134924277</v>
      </c>
      <c r="AS44" s="2345">
        <v>4800.0718584608958</v>
      </c>
      <c r="AT44" s="2345">
        <v>1047.0342690258303</v>
      </c>
      <c r="AU44" s="2345">
        <v>16659.48267170709</v>
      </c>
      <c r="AV44" s="2345">
        <v>92.644473366458044</v>
      </c>
      <c r="AW44" s="2345">
        <v>5675.302636980251</v>
      </c>
      <c r="AX44" s="2345">
        <v>164.69230948901389</v>
      </c>
      <c r="AY44" s="2345">
        <v>11727.838985871127</v>
      </c>
      <c r="AZ44" s="2347">
        <v>28561.358050177972</v>
      </c>
    </row>
    <row r="45" spans="1:52" ht="18" customHeight="1">
      <c r="A45" s="156"/>
      <c r="B45" s="155" t="s">
        <v>414</v>
      </c>
      <c r="C45" s="156"/>
      <c r="D45" s="165"/>
      <c r="E45" s="652">
        <f t="shared" ref="E45:N45" si="13">AF52</f>
        <v>570400.08991905523</v>
      </c>
      <c r="F45" s="652">
        <f t="shared" si="13"/>
        <v>540847.3289177384</v>
      </c>
      <c r="G45" s="652">
        <f t="shared" si="13"/>
        <v>456503.45359722606</v>
      </c>
      <c r="H45" s="652">
        <f t="shared" si="13"/>
        <v>24448.757855507178</v>
      </c>
      <c r="I45" s="652">
        <f t="shared" si="13"/>
        <v>12716.271525279933</v>
      </c>
      <c r="J45" s="652">
        <f t="shared" si="13"/>
        <v>219227.20495683051</v>
      </c>
      <c r="K45" s="652">
        <f t="shared" si="13"/>
        <v>200111.21925960845</v>
      </c>
      <c r="L45" s="660">
        <f t="shared" si="13"/>
        <v>84343.875320512438</v>
      </c>
      <c r="M45" s="652">
        <f t="shared" si="13"/>
        <v>44335.129704795741</v>
      </c>
      <c r="N45" s="652">
        <f t="shared" si="13"/>
        <v>9296.5072998254236</v>
      </c>
      <c r="O45" s="156"/>
      <c r="P45" s="155" t="s">
        <v>414</v>
      </c>
      <c r="Q45" s="156"/>
      <c r="R45" s="165"/>
      <c r="S45" s="652">
        <f t="shared" ref="S45:AC45" si="14">AP52</f>
        <v>5688.7319832134544</v>
      </c>
      <c r="T45" s="652">
        <f t="shared" si="14"/>
        <v>9846.5037060915911</v>
      </c>
      <c r="U45" s="652">
        <f t="shared" si="14"/>
        <v>12401.847642641909</v>
      </c>
      <c r="V45" s="652">
        <f t="shared" si="14"/>
        <v>6033.5344275892903</v>
      </c>
      <c r="W45" s="652">
        <f t="shared" si="14"/>
        <v>1068.0046454340584</v>
      </c>
      <c r="X45" s="652">
        <f t="shared" si="14"/>
        <v>17033.452086098594</v>
      </c>
      <c r="Y45" s="652">
        <f t="shared" si="14"/>
        <v>92.644473366458044</v>
      </c>
      <c r="Z45" s="652">
        <f t="shared" si="14"/>
        <v>5983.5501003849713</v>
      </c>
      <c r="AA45" s="652">
        <f t="shared" si="14"/>
        <v>165.44119175099365</v>
      </c>
      <c r="AB45" s="652">
        <f t="shared" si="14"/>
        <v>16733.657764115669</v>
      </c>
      <c r="AC45" s="660">
        <f t="shared" si="14"/>
        <v>35536.311101701845</v>
      </c>
      <c r="AD45" s="3324" t="s">
        <v>1009</v>
      </c>
      <c r="AE45" s="3325"/>
      <c r="AF45" s="2344">
        <v>126408.03433709277</v>
      </c>
      <c r="AG45" s="2345">
        <v>119741.32874897358</v>
      </c>
      <c r="AH45" s="2345">
        <v>102832.87375810761</v>
      </c>
      <c r="AI45" s="2345">
        <v>7534.790625195873</v>
      </c>
      <c r="AJ45" s="2345">
        <v>2522.3849847258834</v>
      </c>
      <c r="AK45" s="2345">
        <v>51458.384068614796</v>
      </c>
      <c r="AL45" s="2345">
        <v>41317.314079571057</v>
      </c>
      <c r="AM45" s="2345">
        <v>16908.454990866037</v>
      </c>
      <c r="AN45" s="2345">
        <v>11219.670452563312</v>
      </c>
      <c r="AO45" s="2345">
        <v>1091.9616703012337</v>
      </c>
      <c r="AP45" s="2345">
        <v>582.00138382385796</v>
      </c>
      <c r="AQ45" s="2345">
        <v>4014.3032237521179</v>
      </c>
      <c r="AR45" s="2345">
        <v>4276.9712291494843</v>
      </c>
      <c r="AS45" s="2345">
        <v>1233.4625691283957</v>
      </c>
      <c r="AT45" s="2345">
        <v>20.970376408227864</v>
      </c>
      <c r="AU45" s="2345">
        <v>373.96941439150203</v>
      </c>
      <c r="AV45" s="2345">
        <v>0</v>
      </c>
      <c r="AW45" s="2345">
        <v>308.2474634047212</v>
      </c>
      <c r="AX45" s="2346">
        <v>0.74888226197976837</v>
      </c>
      <c r="AY45" s="2345">
        <v>5005.8187782445311</v>
      </c>
      <c r="AZ45" s="2347">
        <v>6974.9530515238766</v>
      </c>
    </row>
    <row r="46" spans="1:52" ht="18" customHeight="1">
      <c r="A46" s="156"/>
      <c r="B46" s="156" t="s">
        <v>2454</v>
      </c>
      <c r="C46" s="156"/>
      <c r="D46" s="165"/>
      <c r="E46" s="652">
        <f t="shared" ref="E46:N47" si="15">AF44</f>
        <v>443992.05558196269</v>
      </c>
      <c r="F46" s="652">
        <f t="shared" si="15"/>
        <v>421106.00016876496</v>
      </c>
      <c r="G46" s="652">
        <f t="shared" si="15"/>
        <v>353670.5798391187</v>
      </c>
      <c r="H46" s="652">
        <f t="shared" si="15"/>
        <v>16913.967230311308</v>
      </c>
      <c r="I46" s="652">
        <f t="shared" si="15"/>
        <v>10193.886540554049</v>
      </c>
      <c r="J46" s="652">
        <f t="shared" si="15"/>
        <v>167768.82088821565</v>
      </c>
      <c r="K46" s="652">
        <f t="shared" si="15"/>
        <v>158793.90518003746</v>
      </c>
      <c r="L46" s="660">
        <f t="shared" si="15"/>
        <v>67435.420329646338</v>
      </c>
      <c r="M46" s="652">
        <f t="shared" si="15"/>
        <v>33115.459252232424</v>
      </c>
      <c r="N46" s="652">
        <f t="shared" si="15"/>
        <v>8204.5456295241911</v>
      </c>
      <c r="O46" s="156"/>
      <c r="P46" s="156" t="s">
        <v>2257</v>
      </c>
      <c r="Q46" s="156"/>
      <c r="R46" s="165"/>
      <c r="S46" s="652">
        <f t="shared" ref="S46:AC47" si="16">AP44</f>
        <v>5106.730599389598</v>
      </c>
      <c r="T46" s="652">
        <f t="shared" si="16"/>
        <v>5832.20048233948</v>
      </c>
      <c r="U46" s="652">
        <f t="shared" si="16"/>
        <v>8124.8764134924277</v>
      </c>
      <c r="V46" s="652">
        <f t="shared" si="16"/>
        <v>4800.0718584608958</v>
      </c>
      <c r="W46" s="652">
        <f t="shared" si="16"/>
        <v>1047.0342690258303</v>
      </c>
      <c r="X46" s="652">
        <f t="shared" si="16"/>
        <v>16659.48267170709</v>
      </c>
      <c r="Y46" s="652">
        <f t="shared" si="16"/>
        <v>92.644473366458044</v>
      </c>
      <c r="Z46" s="652">
        <f t="shared" si="16"/>
        <v>5675.302636980251</v>
      </c>
      <c r="AA46" s="652">
        <f t="shared" si="16"/>
        <v>164.69230948901389</v>
      </c>
      <c r="AB46" s="652">
        <f t="shared" si="16"/>
        <v>11727.838985871127</v>
      </c>
      <c r="AC46" s="660">
        <f t="shared" si="16"/>
        <v>28561.358050177972</v>
      </c>
      <c r="AD46" s="3324" t="s">
        <v>1010</v>
      </c>
      <c r="AE46" s="3325"/>
      <c r="AF46" s="2344">
        <v>167540.10288124409</v>
      </c>
      <c r="AG46" s="2345">
        <v>158059.61500940169</v>
      </c>
      <c r="AH46" s="2345">
        <v>126314.57917512528</v>
      </c>
      <c r="AI46" s="2345">
        <v>5972.1237574604447</v>
      </c>
      <c r="AJ46" s="2345">
        <v>3707.3612481198747</v>
      </c>
      <c r="AK46" s="2345">
        <v>74718.72312352818</v>
      </c>
      <c r="AL46" s="2345">
        <v>41916.371046016764</v>
      </c>
      <c r="AM46" s="2345">
        <v>31745.035834276394</v>
      </c>
      <c r="AN46" s="2345">
        <v>14563.471808045184</v>
      </c>
      <c r="AO46" s="2345">
        <v>2490.4721764063538</v>
      </c>
      <c r="AP46" s="2345">
        <v>1515.2258406076551</v>
      </c>
      <c r="AQ46" s="2345">
        <v>3149.3345376659531</v>
      </c>
      <c r="AR46" s="2345">
        <v>5684.6144750913172</v>
      </c>
      <c r="AS46" s="2345">
        <v>1138.8919507848689</v>
      </c>
      <c r="AT46" s="2345">
        <v>584.93282748903346</v>
      </c>
      <c r="AU46" s="2345">
        <v>9851.646965470296</v>
      </c>
      <c r="AV46" s="2345">
        <v>0</v>
      </c>
      <c r="AW46" s="2345">
        <v>2550.1653591621707</v>
      </c>
      <c r="AX46" s="2345">
        <v>3.8644999999705503</v>
      </c>
      <c r="AY46" s="2345">
        <v>4775.8872015987754</v>
      </c>
      <c r="AZ46" s="2347">
        <v>12030.653231004664</v>
      </c>
    </row>
    <row r="47" spans="1:52" ht="18" customHeight="1">
      <c r="A47" s="156"/>
      <c r="B47" s="156" t="s">
        <v>2215</v>
      </c>
      <c r="C47" s="156"/>
      <c r="D47" s="165"/>
      <c r="E47" s="652">
        <f t="shared" si="15"/>
        <v>126408.03433709277</v>
      </c>
      <c r="F47" s="652">
        <f t="shared" si="15"/>
        <v>119741.32874897358</v>
      </c>
      <c r="G47" s="652">
        <f t="shared" si="15"/>
        <v>102832.87375810761</v>
      </c>
      <c r="H47" s="652">
        <f t="shared" si="15"/>
        <v>7534.790625195873</v>
      </c>
      <c r="I47" s="652">
        <f t="shared" si="15"/>
        <v>2522.3849847258834</v>
      </c>
      <c r="J47" s="652">
        <f t="shared" si="15"/>
        <v>51458.384068614796</v>
      </c>
      <c r="K47" s="652">
        <f t="shared" si="15"/>
        <v>41317.314079571057</v>
      </c>
      <c r="L47" s="660">
        <f t="shared" si="15"/>
        <v>16908.454990866037</v>
      </c>
      <c r="M47" s="652">
        <f t="shared" si="15"/>
        <v>11219.670452563312</v>
      </c>
      <c r="N47" s="652">
        <f t="shared" si="15"/>
        <v>1091.9616703012337</v>
      </c>
      <c r="O47" s="156"/>
      <c r="P47" s="156" t="s">
        <v>2354</v>
      </c>
      <c r="Q47" s="156"/>
      <c r="R47" s="165"/>
      <c r="S47" s="652">
        <f t="shared" si="16"/>
        <v>582.00138382385796</v>
      </c>
      <c r="T47" s="652">
        <f t="shared" si="16"/>
        <v>4014.3032237521179</v>
      </c>
      <c r="U47" s="652">
        <f t="shared" si="16"/>
        <v>4276.9712291494843</v>
      </c>
      <c r="V47" s="652">
        <f t="shared" si="16"/>
        <v>1233.4625691283957</v>
      </c>
      <c r="W47" s="652">
        <f t="shared" si="16"/>
        <v>20.970376408227864</v>
      </c>
      <c r="X47" s="652">
        <f t="shared" si="16"/>
        <v>373.96941439150203</v>
      </c>
      <c r="Y47" s="652">
        <f t="shared" si="16"/>
        <v>0</v>
      </c>
      <c r="Z47" s="652">
        <f t="shared" si="16"/>
        <v>308.2474634047212</v>
      </c>
      <c r="AA47" s="652">
        <f t="shared" si="16"/>
        <v>0.74888226197976837</v>
      </c>
      <c r="AB47" s="652">
        <f t="shared" si="16"/>
        <v>5005.8187782445311</v>
      </c>
      <c r="AC47" s="660">
        <f t="shared" si="16"/>
        <v>6974.9530515238766</v>
      </c>
      <c r="AD47" s="3324" t="s">
        <v>1011</v>
      </c>
      <c r="AE47" s="3325"/>
      <c r="AF47" s="2344">
        <v>486511.87133094308</v>
      </c>
      <c r="AG47" s="2345">
        <v>440756.45625318278</v>
      </c>
      <c r="AH47" s="2345">
        <v>375778.51890068484</v>
      </c>
      <c r="AI47" s="2345">
        <v>19358.2987176102</v>
      </c>
      <c r="AJ47" s="2345">
        <v>7211.4005233631069</v>
      </c>
      <c r="AK47" s="2345">
        <v>238949.36338504855</v>
      </c>
      <c r="AL47" s="2345">
        <v>110259.45627466305</v>
      </c>
      <c r="AM47" s="2345">
        <v>64977.937352498098</v>
      </c>
      <c r="AN47" s="2345">
        <v>41006.622994349993</v>
      </c>
      <c r="AO47" s="2345">
        <v>10079.097430087631</v>
      </c>
      <c r="AP47" s="2345">
        <v>6466.6752983448214</v>
      </c>
      <c r="AQ47" s="2345">
        <v>4026.0986281398905</v>
      </c>
      <c r="AR47" s="2345">
        <v>14902.903517721075</v>
      </c>
      <c r="AS47" s="2345">
        <v>4967.6670058412938</v>
      </c>
      <c r="AT47" s="2345">
        <v>564.18111421527487</v>
      </c>
      <c r="AU47" s="2345">
        <v>11590.151888906141</v>
      </c>
      <c r="AV47" s="2345">
        <v>841.92233999999996</v>
      </c>
      <c r="AW47" s="2345">
        <v>1844.3282885183344</v>
      </c>
      <c r="AX47" s="2345">
        <v>48.648478921742992</v>
      </c>
      <c r="AY47" s="2345">
        <v>9646.2633618018954</v>
      </c>
      <c r="AZ47" s="2347">
        <v>47599.743366278431</v>
      </c>
    </row>
    <row r="48" spans="1:52" ht="18" customHeight="1">
      <c r="A48" s="156"/>
      <c r="B48" s="155" t="s">
        <v>415</v>
      </c>
      <c r="C48" s="156"/>
      <c r="D48" s="165"/>
      <c r="E48" s="652">
        <f t="shared" ref="E48:N48" si="17">AF53</f>
        <v>765276.72435301659</v>
      </c>
      <c r="F48" s="652">
        <f t="shared" si="17"/>
        <v>701715.08119223721</v>
      </c>
      <c r="G48" s="652">
        <f t="shared" si="17"/>
        <v>581793.0240940986</v>
      </c>
      <c r="H48" s="652">
        <f t="shared" si="17"/>
        <v>28750.554676339405</v>
      </c>
      <c r="I48" s="652">
        <f t="shared" si="17"/>
        <v>11566.156829825177</v>
      </c>
      <c r="J48" s="652">
        <f t="shared" si="17"/>
        <v>347506.37022839475</v>
      </c>
      <c r="K48" s="652">
        <f t="shared" si="17"/>
        <v>193969.94235953919</v>
      </c>
      <c r="L48" s="660">
        <f t="shared" si="17"/>
        <v>119922.05709813793</v>
      </c>
      <c r="M48" s="652">
        <f t="shared" si="17"/>
        <v>68054.02557816256</v>
      </c>
      <c r="N48" s="652">
        <f t="shared" si="17"/>
        <v>14241.053232025379</v>
      </c>
      <c r="O48" s="156"/>
      <c r="P48" s="155" t="s">
        <v>415</v>
      </c>
      <c r="Q48" s="156"/>
      <c r="R48" s="165"/>
      <c r="S48" s="652">
        <f t="shared" ref="S48:AC48" si="18">AP53</f>
        <v>8744.2538845890613</v>
      </c>
      <c r="T48" s="652">
        <f t="shared" si="18"/>
        <v>9999.0809025637172</v>
      </c>
      <c r="U48" s="652">
        <f t="shared" si="18"/>
        <v>26292.774182002668</v>
      </c>
      <c r="V48" s="652">
        <f t="shared" si="18"/>
        <v>7561.1778371205537</v>
      </c>
      <c r="W48" s="652">
        <f t="shared" si="18"/>
        <v>1215.6855398611949</v>
      </c>
      <c r="X48" s="652">
        <f t="shared" si="18"/>
        <v>25844.827083383614</v>
      </c>
      <c r="Y48" s="652">
        <f t="shared" si="18"/>
        <v>856.64732300964067</v>
      </c>
      <c r="Z48" s="652">
        <f t="shared" si="18"/>
        <v>5632.4741065883736</v>
      </c>
      <c r="AA48" s="652">
        <f t="shared" si="18"/>
        <v>53.178249921713537</v>
      </c>
      <c r="AB48" s="652">
        <f t="shared" si="18"/>
        <v>19480.904757072058</v>
      </c>
      <c r="AC48" s="660">
        <f t="shared" si="18"/>
        <v>69194.11726736839</v>
      </c>
      <c r="AD48" s="3324" t="s">
        <v>1012</v>
      </c>
      <c r="AE48" s="3325"/>
      <c r="AF48" s="2344">
        <v>111224.75014082959</v>
      </c>
      <c r="AG48" s="2345">
        <v>102899.00992965215</v>
      </c>
      <c r="AH48" s="2345">
        <v>79699.92601828865</v>
      </c>
      <c r="AI48" s="2345">
        <v>3420.1322012687542</v>
      </c>
      <c r="AJ48" s="2345">
        <v>647.39505834219381</v>
      </c>
      <c r="AK48" s="2345">
        <v>33838.283719818173</v>
      </c>
      <c r="AL48" s="2345">
        <v>41794.115038859512</v>
      </c>
      <c r="AM48" s="2345">
        <v>23199.083911363512</v>
      </c>
      <c r="AN48" s="2345">
        <v>12483.930775767418</v>
      </c>
      <c r="AO48" s="2345">
        <v>1671.4836255313912</v>
      </c>
      <c r="AP48" s="2345">
        <v>762.35274563658766</v>
      </c>
      <c r="AQ48" s="2345">
        <v>2823.6477367578782</v>
      </c>
      <c r="AR48" s="2345">
        <v>5705.2561891902769</v>
      </c>
      <c r="AS48" s="2345">
        <v>1454.6188804943974</v>
      </c>
      <c r="AT48" s="2345">
        <v>66.571598156886523</v>
      </c>
      <c r="AU48" s="2345">
        <v>4403.0282290071837</v>
      </c>
      <c r="AV48" s="2345">
        <v>14.724983009640692</v>
      </c>
      <c r="AW48" s="2345">
        <v>1237.9804589078685</v>
      </c>
      <c r="AX48" s="2346">
        <v>0.66527099999999995</v>
      </c>
      <c r="AY48" s="2345">
        <v>5058.7541936714024</v>
      </c>
      <c r="AZ48" s="2347">
        <v>9563.7206700853239</v>
      </c>
    </row>
    <row r="49" spans="1:52" ht="18" customHeight="1">
      <c r="A49" s="156"/>
      <c r="B49" s="156" t="s">
        <v>2355</v>
      </c>
      <c r="C49" s="166"/>
      <c r="D49" s="162"/>
      <c r="E49" s="652">
        <f t="shared" ref="E49:N51" si="19">AF46</f>
        <v>167540.10288124409</v>
      </c>
      <c r="F49" s="652">
        <f t="shared" si="19"/>
        <v>158059.61500940169</v>
      </c>
      <c r="G49" s="652">
        <f t="shared" si="19"/>
        <v>126314.57917512528</v>
      </c>
      <c r="H49" s="652">
        <f t="shared" si="19"/>
        <v>5972.1237574604447</v>
      </c>
      <c r="I49" s="652">
        <f t="shared" si="19"/>
        <v>3707.3612481198747</v>
      </c>
      <c r="J49" s="652">
        <f t="shared" si="19"/>
        <v>74718.72312352818</v>
      </c>
      <c r="K49" s="652">
        <f t="shared" si="19"/>
        <v>41916.371046016764</v>
      </c>
      <c r="L49" s="660">
        <f t="shared" si="19"/>
        <v>31745.035834276394</v>
      </c>
      <c r="M49" s="652">
        <f t="shared" si="19"/>
        <v>14563.471808045184</v>
      </c>
      <c r="N49" s="652">
        <f t="shared" si="19"/>
        <v>2490.4721764063538</v>
      </c>
      <c r="O49" s="156"/>
      <c r="P49" s="156" t="s">
        <v>2394</v>
      </c>
      <c r="Q49" s="166"/>
      <c r="R49" s="162"/>
      <c r="S49" s="652">
        <f t="shared" ref="S49:AC51" si="20">AP46</f>
        <v>1515.2258406076551</v>
      </c>
      <c r="T49" s="652">
        <f t="shared" si="20"/>
        <v>3149.3345376659531</v>
      </c>
      <c r="U49" s="652">
        <f t="shared" si="20"/>
        <v>5684.6144750913172</v>
      </c>
      <c r="V49" s="652">
        <f t="shared" si="20"/>
        <v>1138.8919507848689</v>
      </c>
      <c r="W49" s="652">
        <f t="shared" si="20"/>
        <v>584.93282748903346</v>
      </c>
      <c r="X49" s="652">
        <f t="shared" si="20"/>
        <v>9851.646965470296</v>
      </c>
      <c r="Y49" s="652">
        <f t="shared" si="20"/>
        <v>0</v>
      </c>
      <c r="Z49" s="652">
        <f t="shared" si="20"/>
        <v>2550.1653591621707</v>
      </c>
      <c r="AA49" s="652">
        <f t="shared" si="20"/>
        <v>3.8644999999705503</v>
      </c>
      <c r="AB49" s="652">
        <f t="shared" si="20"/>
        <v>4775.8872015987754</v>
      </c>
      <c r="AC49" s="660">
        <f t="shared" si="20"/>
        <v>12030.653231004664</v>
      </c>
      <c r="AD49" s="3324" t="s">
        <v>1013</v>
      </c>
      <c r="AE49" s="3325"/>
      <c r="AF49" s="2344">
        <v>35142.196329039347</v>
      </c>
      <c r="AG49" s="2345">
        <v>32185.70983972049</v>
      </c>
      <c r="AH49" s="2345">
        <v>25579.7198061575</v>
      </c>
      <c r="AI49" s="2345">
        <v>793.27975888895833</v>
      </c>
      <c r="AJ49" s="2345">
        <v>79.840916229345382</v>
      </c>
      <c r="AK49" s="2345">
        <v>13181.551425576889</v>
      </c>
      <c r="AL49" s="2345">
        <v>11525.047705462315</v>
      </c>
      <c r="AM49" s="2345">
        <v>6605.9900335629818</v>
      </c>
      <c r="AN49" s="2345">
        <v>4627.2131198612369</v>
      </c>
      <c r="AO49" s="2345">
        <v>628.65814044653098</v>
      </c>
      <c r="AP49" s="2345">
        <v>74.606647893738781</v>
      </c>
      <c r="AQ49" s="2345">
        <v>1334.1435298511039</v>
      </c>
      <c r="AR49" s="2345">
        <v>2083.7762804270487</v>
      </c>
      <c r="AS49" s="2345">
        <v>391.85393382952589</v>
      </c>
      <c r="AT49" s="2345">
        <v>114.17458741328679</v>
      </c>
      <c r="AU49" s="2345">
        <v>111.50385551597336</v>
      </c>
      <c r="AV49" s="2345">
        <v>0</v>
      </c>
      <c r="AW49" s="2345">
        <v>196.71211436832493</v>
      </c>
      <c r="AX49" s="2345">
        <v>1.6259643921238847</v>
      </c>
      <c r="AY49" s="2345">
        <v>1668.9349794253237</v>
      </c>
      <c r="AZ49" s="2347">
        <v>3153.1986036871835</v>
      </c>
    </row>
    <row r="50" spans="1:52" ht="18" customHeight="1">
      <c r="A50" s="156"/>
      <c r="B50" s="156" t="s">
        <v>2423</v>
      </c>
      <c r="C50" s="166"/>
      <c r="D50" s="162"/>
      <c r="E50" s="652">
        <f t="shared" si="19"/>
        <v>486511.87133094308</v>
      </c>
      <c r="F50" s="652">
        <f t="shared" si="19"/>
        <v>440756.45625318278</v>
      </c>
      <c r="G50" s="652">
        <f t="shared" si="19"/>
        <v>375778.51890068484</v>
      </c>
      <c r="H50" s="652">
        <f t="shared" si="19"/>
        <v>19358.2987176102</v>
      </c>
      <c r="I50" s="652">
        <f t="shared" si="19"/>
        <v>7211.4005233631069</v>
      </c>
      <c r="J50" s="652">
        <f t="shared" si="19"/>
        <v>238949.36338504855</v>
      </c>
      <c r="K50" s="652">
        <f t="shared" si="19"/>
        <v>110259.45627466305</v>
      </c>
      <c r="L50" s="660">
        <f t="shared" si="19"/>
        <v>64977.937352498098</v>
      </c>
      <c r="M50" s="652">
        <f t="shared" si="19"/>
        <v>41006.622994349993</v>
      </c>
      <c r="N50" s="652">
        <f t="shared" si="19"/>
        <v>10079.097430087631</v>
      </c>
      <c r="O50" s="156"/>
      <c r="P50" s="156" t="s">
        <v>2259</v>
      </c>
      <c r="Q50" s="166"/>
      <c r="R50" s="162"/>
      <c r="S50" s="652">
        <f t="shared" si="20"/>
        <v>6466.6752983448214</v>
      </c>
      <c r="T50" s="652">
        <f t="shared" si="20"/>
        <v>4026.0986281398905</v>
      </c>
      <c r="U50" s="652">
        <f t="shared" si="20"/>
        <v>14902.903517721075</v>
      </c>
      <c r="V50" s="652">
        <f t="shared" si="20"/>
        <v>4967.6670058412938</v>
      </c>
      <c r="W50" s="652">
        <f t="shared" si="20"/>
        <v>564.18111421527487</v>
      </c>
      <c r="X50" s="652">
        <f t="shared" si="20"/>
        <v>11590.151888906141</v>
      </c>
      <c r="Y50" s="652">
        <f t="shared" si="20"/>
        <v>841.92233999999996</v>
      </c>
      <c r="Z50" s="652">
        <f t="shared" si="20"/>
        <v>1844.3282885183344</v>
      </c>
      <c r="AA50" s="652">
        <f t="shared" si="20"/>
        <v>48.648478921742992</v>
      </c>
      <c r="AB50" s="652">
        <f t="shared" si="20"/>
        <v>9646.2633618018954</v>
      </c>
      <c r="AC50" s="660">
        <f t="shared" si="20"/>
        <v>47599.743366278431</v>
      </c>
      <c r="AD50" s="3324" t="s">
        <v>1014</v>
      </c>
      <c r="AE50" s="3325"/>
      <c r="AF50" s="2344">
        <v>14702.710265949014</v>
      </c>
      <c r="AG50" s="2345">
        <v>13861.126970002982</v>
      </c>
      <c r="AH50" s="2345">
        <v>11399.723650576689</v>
      </c>
      <c r="AI50" s="2345">
        <v>325.8522347177593</v>
      </c>
      <c r="AJ50" s="2345">
        <v>87.452156768723896</v>
      </c>
      <c r="AK50" s="2345">
        <v>6372.6207871374545</v>
      </c>
      <c r="AL50" s="2345">
        <v>4613.7984719527503</v>
      </c>
      <c r="AM50" s="2345">
        <v>2461.4033194262929</v>
      </c>
      <c r="AN50" s="2345">
        <v>1734.2028203449224</v>
      </c>
      <c r="AO50" s="2345">
        <v>41.117031575346395</v>
      </c>
      <c r="AP50" s="2345">
        <v>24.478393503829945</v>
      </c>
      <c r="AQ50" s="2345">
        <v>498.62468780770433</v>
      </c>
      <c r="AR50" s="2345">
        <v>775.62608040628822</v>
      </c>
      <c r="AS50" s="2345">
        <v>394.35662705175321</v>
      </c>
      <c r="AT50" s="2345">
        <v>0</v>
      </c>
      <c r="AU50" s="2345">
        <v>0</v>
      </c>
      <c r="AV50" s="2345">
        <v>0</v>
      </c>
      <c r="AW50" s="2345">
        <v>0</v>
      </c>
      <c r="AX50" s="2345">
        <v>0</v>
      </c>
      <c r="AY50" s="2345">
        <v>727.20049908137025</v>
      </c>
      <c r="AZ50" s="2347">
        <v>841.58329594603663</v>
      </c>
    </row>
    <row r="51" spans="1:52" ht="18" customHeight="1">
      <c r="A51" s="156"/>
      <c r="B51" s="156" t="s">
        <v>2395</v>
      </c>
      <c r="C51" s="166"/>
      <c r="D51" s="162"/>
      <c r="E51" s="652">
        <f t="shared" si="19"/>
        <v>111224.75014082959</v>
      </c>
      <c r="F51" s="652">
        <f t="shared" si="19"/>
        <v>102899.00992965215</v>
      </c>
      <c r="G51" s="652">
        <f t="shared" si="19"/>
        <v>79699.92601828865</v>
      </c>
      <c r="H51" s="652">
        <f t="shared" si="19"/>
        <v>3420.1322012687542</v>
      </c>
      <c r="I51" s="652">
        <f t="shared" si="19"/>
        <v>647.39505834219381</v>
      </c>
      <c r="J51" s="652">
        <f t="shared" si="19"/>
        <v>33838.283719818173</v>
      </c>
      <c r="K51" s="652">
        <f t="shared" si="19"/>
        <v>41794.115038859512</v>
      </c>
      <c r="L51" s="660">
        <f t="shared" si="19"/>
        <v>23199.083911363512</v>
      </c>
      <c r="M51" s="652">
        <f t="shared" si="19"/>
        <v>12483.930775767418</v>
      </c>
      <c r="N51" s="652">
        <f t="shared" si="19"/>
        <v>1671.4836255313912</v>
      </c>
      <c r="O51" s="156"/>
      <c r="P51" s="156" t="s">
        <v>2395</v>
      </c>
      <c r="Q51" s="166"/>
      <c r="R51" s="162"/>
      <c r="S51" s="652">
        <f t="shared" si="20"/>
        <v>762.35274563658766</v>
      </c>
      <c r="T51" s="652">
        <f t="shared" si="20"/>
        <v>2823.6477367578782</v>
      </c>
      <c r="U51" s="652">
        <f t="shared" si="20"/>
        <v>5705.2561891902769</v>
      </c>
      <c r="V51" s="652">
        <f t="shared" si="20"/>
        <v>1454.6188804943974</v>
      </c>
      <c r="W51" s="652">
        <f t="shared" si="20"/>
        <v>66.571598156886523</v>
      </c>
      <c r="X51" s="652">
        <f t="shared" si="20"/>
        <v>4403.0282290071837</v>
      </c>
      <c r="Y51" s="652">
        <f t="shared" si="20"/>
        <v>14.724983009640692</v>
      </c>
      <c r="Z51" s="652">
        <f t="shared" si="20"/>
        <v>1237.9804589078685</v>
      </c>
      <c r="AA51" s="652">
        <f t="shared" si="20"/>
        <v>0.66527099999999995</v>
      </c>
      <c r="AB51" s="652">
        <f t="shared" si="20"/>
        <v>5058.7541936714024</v>
      </c>
      <c r="AC51" s="660">
        <f t="shared" si="20"/>
        <v>9563.7206700853239</v>
      </c>
      <c r="AD51" s="3324" t="s">
        <v>1016</v>
      </c>
      <c r="AE51" s="3325"/>
      <c r="AF51" s="2344">
        <v>2169715.1295785685</v>
      </c>
      <c r="AG51" s="2345">
        <v>2067723.6985033569</v>
      </c>
      <c r="AH51" s="2345">
        <v>1717624.1859086324</v>
      </c>
      <c r="AI51" s="2345">
        <v>86231.9219895969</v>
      </c>
      <c r="AJ51" s="2345">
        <v>19529.913747060611</v>
      </c>
      <c r="AK51" s="2345">
        <v>928040.13542669651</v>
      </c>
      <c r="AL51" s="2345">
        <v>683822.2147452794</v>
      </c>
      <c r="AM51" s="2345">
        <v>350099.51259472437</v>
      </c>
      <c r="AN51" s="2345">
        <v>156477.01294150733</v>
      </c>
      <c r="AO51" s="2345">
        <v>48391.056765889574</v>
      </c>
      <c r="AP51" s="2345">
        <v>21193.749944690459</v>
      </c>
      <c r="AQ51" s="2345">
        <v>19840.670948223469</v>
      </c>
      <c r="AR51" s="2345">
        <v>45767.519768347054</v>
      </c>
      <c r="AS51" s="2345">
        <v>15752.869093727657</v>
      </c>
      <c r="AT51" s="2345">
        <v>5531.1464206290639</v>
      </c>
      <c r="AU51" s="2345">
        <v>53591.6224606912</v>
      </c>
      <c r="AV51" s="2345">
        <v>2840.6645993428119</v>
      </c>
      <c r="AW51" s="2345">
        <v>14224.731505123176</v>
      </c>
      <c r="AX51" s="2345">
        <v>287.07255058299597</v>
      </c>
      <c r="AY51" s="2345">
        <v>122678.4085374768</v>
      </c>
      <c r="AZ51" s="2347">
        <v>116216.1625803363</v>
      </c>
    </row>
    <row r="52" spans="1:52" ht="18" customHeight="1">
      <c r="A52" s="156"/>
      <c r="B52" s="155" t="s">
        <v>416</v>
      </c>
      <c r="C52" s="166"/>
      <c r="D52" s="162"/>
      <c r="E52" s="652">
        <f t="shared" ref="E52:N53" si="21">AF54</f>
        <v>35142.196329039347</v>
      </c>
      <c r="F52" s="652">
        <f t="shared" si="21"/>
        <v>32185.70983972049</v>
      </c>
      <c r="G52" s="652">
        <f t="shared" si="21"/>
        <v>25579.7198061575</v>
      </c>
      <c r="H52" s="652">
        <f t="shared" si="21"/>
        <v>793.27975888895833</v>
      </c>
      <c r="I52" s="652">
        <f t="shared" si="21"/>
        <v>79.840916229345382</v>
      </c>
      <c r="J52" s="653">
        <f t="shared" si="21"/>
        <v>13181.551425576889</v>
      </c>
      <c r="K52" s="652">
        <f t="shared" si="21"/>
        <v>11525.047705462315</v>
      </c>
      <c r="L52" s="660">
        <f t="shared" si="21"/>
        <v>6605.9900335629818</v>
      </c>
      <c r="M52" s="652">
        <f t="shared" si="21"/>
        <v>4627.2131198612369</v>
      </c>
      <c r="N52" s="652">
        <f t="shared" si="21"/>
        <v>628.65814044653098</v>
      </c>
      <c r="O52" s="156"/>
      <c r="P52" s="155" t="s">
        <v>416</v>
      </c>
      <c r="Q52" s="166"/>
      <c r="R52" s="162"/>
      <c r="S52" s="652">
        <f t="shared" ref="S52:AC53" si="22">AP54</f>
        <v>74.606647893738781</v>
      </c>
      <c r="T52" s="652">
        <f t="shared" si="22"/>
        <v>1334.1435298511039</v>
      </c>
      <c r="U52" s="652">
        <f t="shared" si="22"/>
        <v>2083.7762804270487</v>
      </c>
      <c r="V52" s="652">
        <f t="shared" si="22"/>
        <v>391.85393382952589</v>
      </c>
      <c r="W52" s="652">
        <f t="shared" si="22"/>
        <v>114.17458741328679</v>
      </c>
      <c r="X52" s="652">
        <f t="shared" si="22"/>
        <v>111.50385551597336</v>
      </c>
      <c r="Y52" s="652">
        <f t="shared" si="22"/>
        <v>0</v>
      </c>
      <c r="Z52" s="652">
        <f t="shared" si="22"/>
        <v>196.71211436832493</v>
      </c>
      <c r="AA52" s="652">
        <f t="shared" si="22"/>
        <v>1.6259643921238847</v>
      </c>
      <c r="AB52" s="652">
        <f t="shared" si="22"/>
        <v>1668.9349794253237</v>
      </c>
      <c r="AC52" s="660">
        <f t="shared" si="22"/>
        <v>3153.1986036871835</v>
      </c>
      <c r="AD52" s="3324" t="s">
        <v>1017</v>
      </c>
      <c r="AE52" s="3325"/>
      <c r="AF52" s="2344">
        <v>570400.08991905523</v>
      </c>
      <c r="AG52" s="2345">
        <v>540847.3289177384</v>
      </c>
      <c r="AH52" s="2345">
        <v>456503.45359722606</v>
      </c>
      <c r="AI52" s="2345">
        <v>24448.757855507178</v>
      </c>
      <c r="AJ52" s="2345">
        <v>12716.271525279933</v>
      </c>
      <c r="AK52" s="2345">
        <v>219227.20495683051</v>
      </c>
      <c r="AL52" s="2345">
        <v>200111.21925960845</v>
      </c>
      <c r="AM52" s="2345">
        <v>84343.875320512438</v>
      </c>
      <c r="AN52" s="2345">
        <v>44335.129704795741</v>
      </c>
      <c r="AO52" s="2345">
        <v>9296.5072998254236</v>
      </c>
      <c r="AP52" s="2345">
        <v>5688.7319832134544</v>
      </c>
      <c r="AQ52" s="2345">
        <v>9846.5037060915911</v>
      </c>
      <c r="AR52" s="2345">
        <v>12401.847642641909</v>
      </c>
      <c r="AS52" s="2345">
        <v>6033.5344275892903</v>
      </c>
      <c r="AT52" s="2345">
        <v>1068.0046454340584</v>
      </c>
      <c r="AU52" s="2345">
        <v>17033.452086098594</v>
      </c>
      <c r="AV52" s="2345">
        <v>92.644473366458044</v>
      </c>
      <c r="AW52" s="2345">
        <v>5983.5501003849713</v>
      </c>
      <c r="AX52" s="2345">
        <v>165.44119175099365</v>
      </c>
      <c r="AY52" s="2345">
        <v>16733.657764115669</v>
      </c>
      <c r="AZ52" s="2347">
        <v>35536.311101701845</v>
      </c>
    </row>
    <row r="53" spans="1:52" ht="18" customHeight="1">
      <c r="A53" s="3093" t="s">
        <v>417</v>
      </c>
      <c r="B53" s="3093"/>
      <c r="C53" s="166"/>
      <c r="D53" s="162"/>
      <c r="E53" s="652">
        <f t="shared" si="21"/>
        <v>14702.710265949014</v>
      </c>
      <c r="F53" s="652">
        <f t="shared" si="21"/>
        <v>13861.126970002982</v>
      </c>
      <c r="G53" s="652">
        <f t="shared" si="21"/>
        <v>11399.723650576689</v>
      </c>
      <c r="H53" s="652">
        <f t="shared" si="21"/>
        <v>325.8522347177593</v>
      </c>
      <c r="I53" s="652">
        <f t="shared" si="21"/>
        <v>87.452156768723896</v>
      </c>
      <c r="J53" s="652">
        <f t="shared" si="21"/>
        <v>6372.6207871374545</v>
      </c>
      <c r="K53" s="652">
        <f t="shared" si="21"/>
        <v>4613.7984719527503</v>
      </c>
      <c r="L53" s="660">
        <f t="shared" si="21"/>
        <v>2461.4033194262929</v>
      </c>
      <c r="M53" s="652">
        <f t="shared" si="21"/>
        <v>1734.2028203449224</v>
      </c>
      <c r="N53" s="652">
        <f t="shared" si="21"/>
        <v>41.117031575346395</v>
      </c>
      <c r="O53" s="3093" t="s">
        <v>417</v>
      </c>
      <c r="P53" s="3093"/>
      <c r="Q53" s="166"/>
      <c r="R53" s="162"/>
      <c r="S53" s="652">
        <f t="shared" si="22"/>
        <v>24.478393503829945</v>
      </c>
      <c r="T53" s="652">
        <f t="shared" si="22"/>
        <v>498.62468780770433</v>
      </c>
      <c r="U53" s="652">
        <f t="shared" si="22"/>
        <v>775.62608040628822</v>
      </c>
      <c r="V53" s="652">
        <f t="shared" si="22"/>
        <v>394.35662705175321</v>
      </c>
      <c r="W53" s="653">
        <f t="shared" si="22"/>
        <v>0</v>
      </c>
      <c r="X53" s="653">
        <f t="shared" si="22"/>
        <v>0</v>
      </c>
      <c r="Y53" s="653">
        <f t="shared" si="22"/>
        <v>0</v>
      </c>
      <c r="Z53" s="652">
        <f t="shared" si="22"/>
        <v>0</v>
      </c>
      <c r="AA53" s="653">
        <f t="shared" si="22"/>
        <v>0</v>
      </c>
      <c r="AB53" s="652">
        <f t="shared" si="22"/>
        <v>727.20049908137025</v>
      </c>
      <c r="AC53" s="660">
        <f t="shared" si="22"/>
        <v>841.58329594603663</v>
      </c>
      <c r="AD53" s="3324" t="s">
        <v>1018</v>
      </c>
      <c r="AE53" s="3325"/>
      <c r="AF53" s="2344">
        <v>765276.72435301659</v>
      </c>
      <c r="AG53" s="2345">
        <v>701715.08119223721</v>
      </c>
      <c r="AH53" s="2345">
        <v>581793.0240940986</v>
      </c>
      <c r="AI53" s="2345">
        <v>28750.554676339405</v>
      </c>
      <c r="AJ53" s="2345">
        <v>11566.156829825177</v>
      </c>
      <c r="AK53" s="2345">
        <v>347506.37022839475</v>
      </c>
      <c r="AL53" s="2345">
        <v>193969.94235953919</v>
      </c>
      <c r="AM53" s="2345">
        <v>119922.05709813793</v>
      </c>
      <c r="AN53" s="2345">
        <v>68054.02557816256</v>
      </c>
      <c r="AO53" s="2345">
        <v>14241.053232025379</v>
      </c>
      <c r="AP53" s="2345">
        <v>8744.2538845890613</v>
      </c>
      <c r="AQ53" s="2345">
        <v>9999.0809025637172</v>
      </c>
      <c r="AR53" s="2345">
        <v>26292.774182002668</v>
      </c>
      <c r="AS53" s="2345">
        <v>7561.1778371205537</v>
      </c>
      <c r="AT53" s="2345">
        <v>1215.6855398611949</v>
      </c>
      <c r="AU53" s="2345">
        <v>25844.827083383614</v>
      </c>
      <c r="AV53" s="2345">
        <v>856.64732300964067</v>
      </c>
      <c r="AW53" s="2345">
        <v>5632.4741065883736</v>
      </c>
      <c r="AX53" s="2345">
        <v>53.178249921713537</v>
      </c>
      <c r="AY53" s="2345">
        <v>19480.904757072058</v>
      </c>
      <c r="AZ53" s="2347">
        <v>69194.11726736839</v>
      </c>
    </row>
    <row r="54" spans="1:52" ht="18" customHeight="1">
      <c r="A54" s="3094" t="s">
        <v>118</v>
      </c>
      <c r="B54" s="3094"/>
      <c r="C54" s="3094"/>
      <c r="D54" s="162"/>
      <c r="E54" s="660"/>
      <c r="F54" s="660"/>
      <c r="G54" s="660"/>
      <c r="H54" s="660"/>
      <c r="I54" s="660"/>
      <c r="J54" s="660"/>
      <c r="K54" s="660"/>
      <c r="L54" s="660"/>
      <c r="M54" s="660"/>
      <c r="N54" s="660"/>
      <c r="O54" s="3094" t="s">
        <v>118</v>
      </c>
      <c r="P54" s="3094"/>
      <c r="Q54" s="3094"/>
      <c r="R54" s="162"/>
      <c r="S54" s="660"/>
      <c r="T54" s="660"/>
      <c r="U54" s="660"/>
      <c r="V54" s="660"/>
      <c r="W54" s="660"/>
      <c r="X54" s="660"/>
      <c r="Y54" s="660"/>
      <c r="Z54" s="660"/>
      <c r="AA54" s="660"/>
      <c r="AB54" s="660"/>
      <c r="AC54" s="660"/>
      <c r="AD54" s="3324" t="s">
        <v>1019</v>
      </c>
      <c r="AE54" s="3325"/>
      <c r="AF54" s="2344">
        <v>35142.196329039347</v>
      </c>
      <c r="AG54" s="2345">
        <v>32185.70983972049</v>
      </c>
      <c r="AH54" s="2345">
        <v>25579.7198061575</v>
      </c>
      <c r="AI54" s="2345">
        <v>793.27975888895833</v>
      </c>
      <c r="AJ54" s="2345">
        <v>79.840916229345382</v>
      </c>
      <c r="AK54" s="2345">
        <v>13181.551425576889</v>
      </c>
      <c r="AL54" s="2345">
        <v>11525.047705462315</v>
      </c>
      <c r="AM54" s="2345">
        <v>6605.9900335629818</v>
      </c>
      <c r="AN54" s="2345">
        <v>4627.2131198612369</v>
      </c>
      <c r="AO54" s="2345">
        <v>628.65814044653098</v>
      </c>
      <c r="AP54" s="2345">
        <v>74.606647893738781</v>
      </c>
      <c r="AQ54" s="2345">
        <v>1334.1435298511039</v>
      </c>
      <c r="AR54" s="2345">
        <v>2083.7762804270487</v>
      </c>
      <c r="AS54" s="2345">
        <v>391.85393382952589</v>
      </c>
      <c r="AT54" s="2345">
        <v>114.17458741328679</v>
      </c>
      <c r="AU54" s="2345">
        <v>111.50385551597336</v>
      </c>
      <c r="AV54" s="2345">
        <v>0</v>
      </c>
      <c r="AW54" s="2345">
        <v>196.71211436832493</v>
      </c>
      <c r="AX54" s="2345">
        <v>1.6259643921238847</v>
      </c>
      <c r="AY54" s="2345">
        <v>1668.9349794253237</v>
      </c>
      <c r="AZ54" s="2347">
        <v>3153.1986036871835</v>
      </c>
    </row>
    <row r="55" spans="1:52" ht="18" customHeight="1">
      <c r="A55" s="3093" t="s">
        <v>418</v>
      </c>
      <c r="B55" s="3093" t="s">
        <v>418</v>
      </c>
      <c r="C55" s="196"/>
      <c r="D55" s="162"/>
      <c r="E55" s="660">
        <f t="shared" ref="E55:N55" si="23">AF56</f>
        <v>1557169.4279776115</v>
      </c>
      <c r="F55" s="660">
        <f t="shared" si="23"/>
        <v>1449975.0221151623</v>
      </c>
      <c r="G55" s="660">
        <f t="shared" si="23"/>
        <v>1177161.8013691653</v>
      </c>
      <c r="H55" s="652">
        <f t="shared" si="23"/>
        <v>57365.993355935847</v>
      </c>
      <c r="I55" s="660">
        <f t="shared" si="23"/>
        <v>15038.651310407182</v>
      </c>
      <c r="J55" s="660">
        <f t="shared" si="23"/>
        <v>605088.22529250709</v>
      </c>
      <c r="K55" s="660">
        <f t="shared" si="23"/>
        <v>499668.93141031463</v>
      </c>
      <c r="L55" s="660">
        <f t="shared" si="23"/>
        <v>272813.2207459968</v>
      </c>
      <c r="M55" s="660">
        <f t="shared" si="23"/>
        <v>139475.97963572544</v>
      </c>
      <c r="N55" s="660">
        <f t="shared" si="23"/>
        <v>30951.793722990646</v>
      </c>
      <c r="O55" s="3093" t="s">
        <v>418</v>
      </c>
      <c r="P55" s="3093" t="s">
        <v>418</v>
      </c>
      <c r="Q55" s="196"/>
      <c r="R55" s="162"/>
      <c r="S55" s="660">
        <f t="shared" ref="S55:AC55" si="24">AP56</f>
        <v>14597.682989163921</v>
      </c>
      <c r="T55" s="660">
        <f t="shared" si="24"/>
        <v>29686.50022194038</v>
      </c>
      <c r="U55" s="660">
        <f t="shared" si="24"/>
        <v>47774.553230368459</v>
      </c>
      <c r="V55" s="660">
        <f t="shared" si="24"/>
        <v>13455.753191402444</v>
      </c>
      <c r="W55" s="660">
        <f t="shared" si="24"/>
        <v>3009.6962798595869</v>
      </c>
      <c r="X55" s="660">
        <f t="shared" si="24"/>
        <v>37108.437100445604</v>
      </c>
      <c r="Y55" s="660">
        <f t="shared" si="24"/>
        <v>2864.3210477290768</v>
      </c>
      <c r="Z55" s="660">
        <f t="shared" si="24"/>
        <v>14228.985491950061</v>
      </c>
      <c r="AA55" s="660">
        <f t="shared" si="24"/>
        <v>145.72226395493612</v>
      </c>
      <c r="AB55" s="660">
        <f t="shared" si="24"/>
        <v>78989.775206191713</v>
      </c>
      <c r="AC55" s="660">
        <f t="shared" si="24"/>
        <v>121423.39135440001</v>
      </c>
      <c r="AD55" s="3324" t="s">
        <v>1020</v>
      </c>
      <c r="AE55" s="3325"/>
      <c r="AF55" s="2344">
        <v>14702.710265949014</v>
      </c>
      <c r="AG55" s="2345">
        <v>13861.126970002982</v>
      </c>
      <c r="AH55" s="2345">
        <v>11399.723650576689</v>
      </c>
      <c r="AI55" s="2345">
        <v>325.8522347177593</v>
      </c>
      <c r="AJ55" s="2345">
        <v>87.452156768723896</v>
      </c>
      <c r="AK55" s="2345">
        <v>6372.6207871374545</v>
      </c>
      <c r="AL55" s="2345">
        <v>4613.7984719527503</v>
      </c>
      <c r="AM55" s="2345">
        <v>2461.4033194262929</v>
      </c>
      <c r="AN55" s="2345">
        <v>1734.2028203449224</v>
      </c>
      <c r="AO55" s="2345">
        <v>41.117031575346395</v>
      </c>
      <c r="AP55" s="2345">
        <v>24.478393503829945</v>
      </c>
      <c r="AQ55" s="2345">
        <v>498.62468780770433</v>
      </c>
      <c r="AR55" s="2345">
        <v>775.62608040628822</v>
      </c>
      <c r="AS55" s="2345">
        <v>394.35662705175321</v>
      </c>
      <c r="AT55" s="2345">
        <v>0</v>
      </c>
      <c r="AU55" s="2345">
        <v>0</v>
      </c>
      <c r="AV55" s="2345">
        <v>0</v>
      </c>
      <c r="AW55" s="2345">
        <v>0</v>
      </c>
      <c r="AX55" s="2345">
        <v>0</v>
      </c>
      <c r="AY55" s="2345">
        <v>727.20049908137025</v>
      </c>
      <c r="AZ55" s="2347">
        <v>841.58329594603663</v>
      </c>
    </row>
    <row r="56" spans="1:52" ht="18" customHeight="1">
      <c r="A56" s="155"/>
      <c r="B56" s="155" t="s">
        <v>419</v>
      </c>
      <c r="C56" s="155"/>
      <c r="D56" s="165"/>
      <c r="E56" s="660">
        <f t="shared" ref="E56:N59" si="25">AF58</f>
        <v>739852.25674222363</v>
      </c>
      <c r="F56" s="660">
        <f t="shared" si="25"/>
        <v>691528.59118251188</v>
      </c>
      <c r="G56" s="660">
        <f t="shared" si="25"/>
        <v>553142.23647883069</v>
      </c>
      <c r="H56" s="660">
        <f t="shared" si="25"/>
        <v>25997.009340223911</v>
      </c>
      <c r="I56" s="660">
        <f t="shared" si="25"/>
        <v>6373.4940936827343</v>
      </c>
      <c r="J56" s="660">
        <f t="shared" si="25"/>
        <v>277015.42097639816</v>
      </c>
      <c r="K56" s="660">
        <f t="shared" si="25"/>
        <v>243756.31206852634</v>
      </c>
      <c r="L56" s="660">
        <f t="shared" si="25"/>
        <v>138386.35470368125</v>
      </c>
      <c r="M56" s="660">
        <f t="shared" si="25"/>
        <v>76471.652424783504</v>
      </c>
      <c r="N56" s="660">
        <f t="shared" si="25"/>
        <v>14028.713460579225</v>
      </c>
      <c r="O56" s="155"/>
      <c r="P56" s="155" t="s">
        <v>419</v>
      </c>
      <c r="Q56" s="155"/>
      <c r="R56" s="165"/>
      <c r="S56" s="660">
        <f t="shared" ref="S56:AC59" si="26">AP58</f>
        <v>6491.4771081214712</v>
      </c>
      <c r="T56" s="660">
        <f t="shared" si="26"/>
        <v>18430.658360139587</v>
      </c>
      <c r="U56" s="660">
        <f t="shared" si="26"/>
        <v>29523.452189797281</v>
      </c>
      <c r="V56" s="660">
        <f t="shared" si="26"/>
        <v>7071.7742835564195</v>
      </c>
      <c r="W56" s="660">
        <f t="shared" si="26"/>
        <v>925.57702258955464</v>
      </c>
      <c r="X56" s="660">
        <f t="shared" si="26"/>
        <v>16244.707885259424</v>
      </c>
      <c r="Y56" s="660">
        <f t="shared" si="26"/>
        <v>345.44294999999994</v>
      </c>
      <c r="Z56" s="660">
        <f t="shared" si="26"/>
        <v>3480.1623750574781</v>
      </c>
      <c r="AA56" s="660">
        <f t="shared" si="26"/>
        <v>30.072942245730626</v>
      </c>
      <c r="AB56" s="660">
        <f t="shared" si="26"/>
        <v>41814.316126335114</v>
      </c>
      <c r="AC56" s="660">
        <f t="shared" si="26"/>
        <v>51803.827934769361</v>
      </c>
      <c r="AD56" s="3324" t="s">
        <v>1021</v>
      </c>
      <c r="AE56" s="2975" t="s">
        <v>1022</v>
      </c>
      <c r="AF56" s="2344">
        <v>1557169.4279776115</v>
      </c>
      <c r="AG56" s="2345">
        <v>1449975.0221151623</v>
      </c>
      <c r="AH56" s="2345">
        <v>1177161.8013691653</v>
      </c>
      <c r="AI56" s="2345">
        <v>57365.993355935847</v>
      </c>
      <c r="AJ56" s="2345">
        <v>15038.651310407182</v>
      </c>
      <c r="AK56" s="2345">
        <v>605088.22529250709</v>
      </c>
      <c r="AL56" s="2345">
        <v>499668.93141031463</v>
      </c>
      <c r="AM56" s="2345">
        <v>272813.2207459968</v>
      </c>
      <c r="AN56" s="2345">
        <v>139475.97963572544</v>
      </c>
      <c r="AO56" s="2345">
        <v>30951.793722990646</v>
      </c>
      <c r="AP56" s="2345">
        <v>14597.682989163921</v>
      </c>
      <c r="AQ56" s="2345">
        <v>29686.50022194038</v>
      </c>
      <c r="AR56" s="2345">
        <v>47774.553230368459</v>
      </c>
      <c r="AS56" s="2345">
        <v>13455.753191402444</v>
      </c>
      <c r="AT56" s="2345">
        <v>3009.6962798595869</v>
      </c>
      <c r="AU56" s="2345">
        <v>37108.437100445604</v>
      </c>
      <c r="AV56" s="2345">
        <v>2864.3210477290768</v>
      </c>
      <c r="AW56" s="2345">
        <v>14228.985491950061</v>
      </c>
      <c r="AX56" s="2345">
        <v>145.72226395493612</v>
      </c>
      <c r="AY56" s="2345">
        <v>78989.775206191713</v>
      </c>
      <c r="AZ56" s="2347">
        <v>121423.39135440001</v>
      </c>
    </row>
    <row r="57" spans="1:52" ht="18" customHeight="1">
      <c r="A57" s="155"/>
      <c r="B57" s="155" t="s">
        <v>420</v>
      </c>
      <c r="C57" s="155"/>
      <c r="D57" s="165"/>
      <c r="E57" s="660">
        <f t="shared" si="25"/>
        <v>400530.57157067873</v>
      </c>
      <c r="F57" s="660">
        <f t="shared" si="25"/>
        <v>388424.83973744704</v>
      </c>
      <c r="G57" s="660">
        <f t="shared" si="25"/>
        <v>325744.35387207079</v>
      </c>
      <c r="H57" s="660">
        <f t="shared" si="25"/>
        <v>9725.6119259935531</v>
      </c>
      <c r="I57" s="660">
        <f t="shared" si="25"/>
        <v>1911.6019809813195</v>
      </c>
      <c r="J57" s="660">
        <f t="shared" si="25"/>
        <v>169145.6598354312</v>
      </c>
      <c r="K57" s="660">
        <f t="shared" si="25"/>
        <v>144961.48012966468</v>
      </c>
      <c r="L57" s="660">
        <f t="shared" si="25"/>
        <v>62680.48586537622</v>
      </c>
      <c r="M57" s="660">
        <f t="shared" si="25"/>
        <v>34265.272169165095</v>
      </c>
      <c r="N57" s="660">
        <f t="shared" si="25"/>
        <v>7073.3963594737925</v>
      </c>
      <c r="O57" s="155"/>
      <c r="P57" s="155" t="s">
        <v>420</v>
      </c>
      <c r="Q57" s="155"/>
      <c r="R57" s="165"/>
      <c r="S57" s="660">
        <f t="shared" si="26"/>
        <v>2410.6339561777295</v>
      </c>
      <c r="T57" s="660">
        <f t="shared" si="26"/>
        <v>9102.7205645371341</v>
      </c>
      <c r="U57" s="660">
        <f t="shared" si="26"/>
        <v>9371.089146933562</v>
      </c>
      <c r="V57" s="660">
        <f t="shared" si="26"/>
        <v>4547.3722146602695</v>
      </c>
      <c r="W57" s="660">
        <f t="shared" si="26"/>
        <v>1760.0599273826138</v>
      </c>
      <c r="X57" s="660">
        <f t="shared" si="26"/>
        <v>8977.1632609588305</v>
      </c>
      <c r="Y57" s="660">
        <f t="shared" si="26"/>
        <v>514.32007230769227</v>
      </c>
      <c r="Z57" s="660">
        <f t="shared" si="26"/>
        <v>5573.953605263373</v>
      </c>
      <c r="AA57" s="660">
        <f t="shared" si="26"/>
        <v>14.907897543300747</v>
      </c>
      <c r="AB57" s="660">
        <f t="shared" si="26"/>
        <v>13334.86886013792</v>
      </c>
      <c r="AC57" s="660">
        <f t="shared" si="26"/>
        <v>17679.685438495042</v>
      </c>
      <c r="AD57" s="3324"/>
      <c r="AE57" s="2975" t="s">
        <v>1023</v>
      </c>
      <c r="AF57" s="2344">
        <v>1998067.4224680173</v>
      </c>
      <c r="AG57" s="2345">
        <v>1906357.9233078936</v>
      </c>
      <c r="AH57" s="2345">
        <v>1615738.3056875272</v>
      </c>
      <c r="AI57" s="2345">
        <v>83184.373159114359</v>
      </c>
      <c r="AJ57" s="2345">
        <v>28940.983864756607</v>
      </c>
      <c r="AK57" s="2345">
        <v>909239.65753212897</v>
      </c>
      <c r="AL57" s="2345">
        <v>594373.29113152775</v>
      </c>
      <c r="AM57" s="2345">
        <v>290619.61762036727</v>
      </c>
      <c r="AN57" s="2345">
        <v>135751.60452894637</v>
      </c>
      <c r="AO57" s="2345">
        <v>41646.598746771619</v>
      </c>
      <c r="AP57" s="2345">
        <v>21128.137864726625</v>
      </c>
      <c r="AQ57" s="2345">
        <v>11832.523552597238</v>
      </c>
      <c r="AR57" s="2345">
        <v>39546.990723456503</v>
      </c>
      <c r="AS57" s="2345">
        <v>16678.038727916351</v>
      </c>
      <c r="AT57" s="2345">
        <v>4919.314913478016</v>
      </c>
      <c r="AU57" s="2345">
        <v>59472.968385243781</v>
      </c>
      <c r="AV57" s="2345">
        <v>925.63534798983346</v>
      </c>
      <c r="AW57" s="2345">
        <v>11808.482334514783</v>
      </c>
      <c r="AX57" s="2345">
        <v>361.59569269289085</v>
      </c>
      <c r="AY57" s="2345">
        <v>82299.331330979476</v>
      </c>
      <c r="AZ57" s="2347">
        <v>103517.98149463978</v>
      </c>
    </row>
    <row r="58" spans="1:52" ht="18" customHeight="1">
      <c r="A58" s="155"/>
      <c r="B58" s="155" t="s">
        <v>421</v>
      </c>
      <c r="C58" s="155"/>
      <c r="D58" s="165"/>
      <c r="E58" s="660">
        <f t="shared" si="25"/>
        <v>416786.59966470854</v>
      </c>
      <c r="F58" s="660">
        <f t="shared" si="25"/>
        <v>370021.5911952022</v>
      </c>
      <c r="G58" s="660">
        <f t="shared" si="25"/>
        <v>298275.21101826295</v>
      </c>
      <c r="H58" s="660">
        <f t="shared" si="25"/>
        <v>21643.372089718388</v>
      </c>
      <c r="I58" s="660">
        <f t="shared" si="25"/>
        <v>6753.555235743127</v>
      </c>
      <c r="J58" s="660">
        <f t="shared" si="25"/>
        <v>158927.14448067787</v>
      </c>
      <c r="K58" s="660">
        <f t="shared" si="25"/>
        <v>110951.13921212354</v>
      </c>
      <c r="L58" s="660">
        <f t="shared" si="25"/>
        <v>71746.380176939303</v>
      </c>
      <c r="M58" s="660">
        <f t="shared" si="25"/>
        <v>28739.055041776759</v>
      </c>
      <c r="N58" s="660">
        <f t="shared" si="25"/>
        <v>9849.6839029376188</v>
      </c>
      <c r="O58" s="155"/>
      <c r="P58" s="155" t="s">
        <v>421</v>
      </c>
      <c r="Q58" s="155"/>
      <c r="R58" s="165"/>
      <c r="S58" s="660">
        <f t="shared" si="26"/>
        <v>5695.5719248647192</v>
      </c>
      <c r="T58" s="660">
        <f t="shared" si="26"/>
        <v>2153.1212972636313</v>
      </c>
      <c r="U58" s="660">
        <f t="shared" si="26"/>
        <v>8880.0118936376148</v>
      </c>
      <c r="V58" s="660">
        <f t="shared" si="26"/>
        <v>1836.6066931857536</v>
      </c>
      <c r="W58" s="660">
        <f t="shared" si="26"/>
        <v>324.05932988741847</v>
      </c>
      <c r="X58" s="660">
        <f t="shared" si="26"/>
        <v>11886.565954227348</v>
      </c>
      <c r="Y58" s="660">
        <f t="shared" si="26"/>
        <v>2004.5580254213849</v>
      </c>
      <c r="Z58" s="660">
        <f t="shared" si="26"/>
        <v>5174.869511629211</v>
      </c>
      <c r="AA58" s="660">
        <f t="shared" si="26"/>
        <v>100.74142416590476</v>
      </c>
      <c r="AB58" s="660">
        <f t="shared" si="26"/>
        <v>23840.590219718692</v>
      </c>
      <c r="AC58" s="660">
        <f t="shared" si="26"/>
        <v>51939.877981135542</v>
      </c>
      <c r="AD58" s="3324" t="s">
        <v>1024</v>
      </c>
      <c r="AE58" s="2975" t="s">
        <v>3904</v>
      </c>
      <c r="AF58" s="2344">
        <v>739852.25674222363</v>
      </c>
      <c r="AG58" s="2345">
        <v>691528.59118251188</v>
      </c>
      <c r="AH58" s="2345">
        <v>553142.23647883069</v>
      </c>
      <c r="AI58" s="2345">
        <v>25997.009340223911</v>
      </c>
      <c r="AJ58" s="2345">
        <v>6373.4940936827343</v>
      </c>
      <c r="AK58" s="2345">
        <v>277015.42097639816</v>
      </c>
      <c r="AL58" s="2345">
        <v>243756.31206852634</v>
      </c>
      <c r="AM58" s="2345">
        <v>138386.35470368125</v>
      </c>
      <c r="AN58" s="2345">
        <v>76471.652424783504</v>
      </c>
      <c r="AO58" s="2345">
        <v>14028.713460579225</v>
      </c>
      <c r="AP58" s="2345">
        <v>6491.4771081214712</v>
      </c>
      <c r="AQ58" s="2345">
        <v>18430.658360139587</v>
      </c>
      <c r="AR58" s="2345">
        <v>29523.452189797281</v>
      </c>
      <c r="AS58" s="2345">
        <v>7071.7742835564195</v>
      </c>
      <c r="AT58" s="2345">
        <v>925.57702258955464</v>
      </c>
      <c r="AU58" s="2345">
        <v>16244.707885259424</v>
      </c>
      <c r="AV58" s="2345">
        <v>345.44294999999994</v>
      </c>
      <c r="AW58" s="2345">
        <v>3480.1623750574781</v>
      </c>
      <c r="AX58" s="2345">
        <v>30.072942245730626</v>
      </c>
      <c r="AY58" s="2345">
        <v>41814.316126335114</v>
      </c>
      <c r="AZ58" s="2347">
        <v>51803.827934769361</v>
      </c>
    </row>
    <row r="59" spans="1:52" ht="18" customHeight="1" thickBot="1">
      <c r="A59" s="3104" t="s">
        <v>422</v>
      </c>
      <c r="B59" s="3104"/>
      <c r="C59" s="169"/>
      <c r="D59" s="171"/>
      <c r="E59" s="660">
        <f t="shared" si="25"/>
        <v>1998067.4224680173</v>
      </c>
      <c r="F59" s="664">
        <f t="shared" si="25"/>
        <v>1906357.9233078936</v>
      </c>
      <c r="G59" s="664">
        <f t="shared" si="25"/>
        <v>1615738.3056875272</v>
      </c>
      <c r="H59" s="664">
        <f t="shared" si="25"/>
        <v>83184.373159114359</v>
      </c>
      <c r="I59" s="664">
        <f t="shared" si="25"/>
        <v>28940.983864756607</v>
      </c>
      <c r="J59" s="664">
        <f t="shared" si="25"/>
        <v>909239.65753212897</v>
      </c>
      <c r="K59" s="664">
        <f t="shared" si="25"/>
        <v>594373.29113152775</v>
      </c>
      <c r="L59" s="664">
        <f t="shared" si="25"/>
        <v>290619.61762036727</v>
      </c>
      <c r="M59" s="664">
        <f t="shared" si="25"/>
        <v>135751.60452894637</v>
      </c>
      <c r="N59" s="664">
        <f t="shared" si="25"/>
        <v>41646.598746771619</v>
      </c>
      <c r="O59" s="3104" t="s">
        <v>422</v>
      </c>
      <c r="P59" s="3104"/>
      <c r="Q59" s="169"/>
      <c r="R59" s="171"/>
      <c r="S59" s="660">
        <f t="shared" si="26"/>
        <v>21128.137864726625</v>
      </c>
      <c r="T59" s="664">
        <f t="shared" si="26"/>
        <v>11832.523552597238</v>
      </c>
      <c r="U59" s="664">
        <f t="shared" si="26"/>
        <v>39546.990723456503</v>
      </c>
      <c r="V59" s="664">
        <f t="shared" si="26"/>
        <v>16678.038727916351</v>
      </c>
      <c r="W59" s="664">
        <f t="shared" si="26"/>
        <v>4919.314913478016</v>
      </c>
      <c r="X59" s="664">
        <f t="shared" si="26"/>
        <v>59472.968385243781</v>
      </c>
      <c r="Y59" s="664">
        <f t="shared" si="26"/>
        <v>925.63534798983346</v>
      </c>
      <c r="Z59" s="664">
        <f t="shared" si="26"/>
        <v>11808.482334514783</v>
      </c>
      <c r="AA59" s="664">
        <f t="shared" si="26"/>
        <v>361.59569269289085</v>
      </c>
      <c r="AB59" s="664">
        <f t="shared" si="26"/>
        <v>82299.331330979476</v>
      </c>
      <c r="AC59" s="664">
        <f t="shared" si="26"/>
        <v>103517.98149463978</v>
      </c>
      <c r="AD59" s="3324"/>
      <c r="AE59" s="2975" t="s">
        <v>3905</v>
      </c>
      <c r="AF59" s="2344">
        <v>400530.57157067873</v>
      </c>
      <c r="AG59" s="2345">
        <v>388424.83973744704</v>
      </c>
      <c r="AH59" s="2345">
        <v>325744.35387207079</v>
      </c>
      <c r="AI59" s="2345">
        <v>9725.6119259935531</v>
      </c>
      <c r="AJ59" s="2345">
        <v>1911.6019809813195</v>
      </c>
      <c r="AK59" s="2345">
        <v>169145.6598354312</v>
      </c>
      <c r="AL59" s="2345">
        <v>144961.48012966468</v>
      </c>
      <c r="AM59" s="2345">
        <v>62680.48586537622</v>
      </c>
      <c r="AN59" s="2345">
        <v>34265.272169165095</v>
      </c>
      <c r="AO59" s="2345">
        <v>7073.3963594737925</v>
      </c>
      <c r="AP59" s="2345">
        <v>2410.6339561777295</v>
      </c>
      <c r="AQ59" s="2345">
        <v>9102.7205645371341</v>
      </c>
      <c r="AR59" s="2345">
        <v>9371.089146933562</v>
      </c>
      <c r="AS59" s="2345">
        <v>4547.3722146602695</v>
      </c>
      <c r="AT59" s="2345">
        <v>1760.0599273826138</v>
      </c>
      <c r="AU59" s="2345">
        <v>8977.1632609588305</v>
      </c>
      <c r="AV59" s="2345">
        <v>514.32007230769227</v>
      </c>
      <c r="AW59" s="2345">
        <v>5573.953605263373</v>
      </c>
      <c r="AX59" s="2345">
        <v>14.907897543300747</v>
      </c>
      <c r="AY59" s="2345">
        <v>13334.86886013792</v>
      </c>
      <c r="AZ59" s="2347">
        <v>17679.685438495042</v>
      </c>
    </row>
    <row r="60" spans="1:52" s="1033" customFormat="1" ht="11.25" customHeight="1">
      <c r="A60" s="3301"/>
      <c r="B60" s="3301"/>
      <c r="C60" s="3301"/>
      <c r="D60" s="3301"/>
      <c r="E60" s="3301"/>
      <c r="F60" s="3301"/>
      <c r="G60" s="3301"/>
      <c r="H60" s="3301"/>
      <c r="I60" s="1032"/>
      <c r="L60" s="1034"/>
      <c r="M60" s="1034"/>
      <c r="N60" s="1034"/>
      <c r="O60" s="3331"/>
      <c r="P60" s="3331"/>
      <c r="Q60" s="3331"/>
      <c r="R60" s="3331"/>
      <c r="S60" s="3331"/>
      <c r="T60" s="3331"/>
      <c r="U60" s="3331"/>
      <c r="V60" s="3331"/>
      <c r="W60" s="3331"/>
      <c r="X60" s="3331"/>
      <c r="Y60" s="3331"/>
      <c r="Z60" s="3331"/>
      <c r="AA60" s="3331"/>
      <c r="AB60" s="3331"/>
      <c r="AC60" s="3332"/>
      <c r="AD60" s="3324"/>
      <c r="AE60" s="2975" t="s">
        <v>3906</v>
      </c>
      <c r="AF60" s="2344">
        <v>416786.59966470854</v>
      </c>
      <c r="AG60" s="2345">
        <v>370021.5911952022</v>
      </c>
      <c r="AH60" s="2345">
        <v>298275.21101826295</v>
      </c>
      <c r="AI60" s="2345">
        <v>21643.372089718388</v>
      </c>
      <c r="AJ60" s="2345">
        <v>6753.555235743127</v>
      </c>
      <c r="AK60" s="2345">
        <v>158927.14448067787</v>
      </c>
      <c r="AL60" s="2345">
        <v>110951.13921212354</v>
      </c>
      <c r="AM60" s="2345">
        <v>71746.380176939303</v>
      </c>
      <c r="AN60" s="2345">
        <v>28739.055041776759</v>
      </c>
      <c r="AO60" s="2345">
        <v>9849.6839029376188</v>
      </c>
      <c r="AP60" s="2345">
        <v>5695.5719248647192</v>
      </c>
      <c r="AQ60" s="2345">
        <v>2153.1212972636313</v>
      </c>
      <c r="AR60" s="2345">
        <v>8880.0118936376148</v>
      </c>
      <c r="AS60" s="2345">
        <v>1836.6066931857536</v>
      </c>
      <c r="AT60" s="2345">
        <v>324.05932988741847</v>
      </c>
      <c r="AU60" s="2345">
        <v>11886.565954227348</v>
      </c>
      <c r="AV60" s="2345">
        <v>2004.5580254213849</v>
      </c>
      <c r="AW60" s="2345">
        <v>5174.869511629211</v>
      </c>
      <c r="AX60" s="2345">
        <v>100.74142416590476</v>
      </c>
      <c r="AY60" s="2345">
        <v>23840.590219718692</v>
      </c>
      <c r="AZ60" s="2347">
        <v>51939.877981135542</v>
      </c>
    </row>
    <row r="61" spans="1:52" ht="22.5">
      <c r="A61" s="173"/>
      <c r="L61" s="325"/>
      <c r="M61" s="325"/>
      <c r="N61" s="325"/>
      <c r="AD61" s="3324"/>
      <c r="AE61" s="2975" t="s">
        <v>3907</v>
      </c>
      <c r="AF61" s="2344">
        <v>1998067.4224680173</v>
      </c>
      <c r="AG61" s="2345">
        <v>1906357.9233078936</v>
      </c>
      <c r="AH61" s="2345">
        <v>1615738.3056875272</v>
      </c>
      <c r="AI61" s="2345">
        <v>83184.373159114359</v>
      </c>
      <c r="AJ61" s="2345">
        <v>28940.983864756607</v>
      </c>
      <c r="AK61" s="2345">
        <v>909239.65753212897</v>
      </c>
      <c r="AL61" s="2345">
        <v>594373.29113152775</v>
      </c>
      <c r="AM61" s="2345">
        <v>290619.61762036727</v>
      </c>
      <c r="AN61" s="2345">
        <v>135751.60452894637</v>
      </c>
      <c r="AO61" s="2345">
        <v>41646.598746771619</v>
      </c>
      <c r="AP61" s="2345">
        <v>21128.137864726625</v>
      </c>
      <c r="AQ61" s="2345">
        <v>11832.523552597238</v>
      </c>
      <c r="AR61" s="2345">
        <v>39546.990723456503</v>
      </c>
      <c r="AS61" s="2345">
        <v>16678.038727916351</v>
      </c>
      <c r="AT61" s="2345">
        <v>4919.314913478016</v>
      </c>
      <c r="AU61" s="2345">
        <v>59472.968385243781</v>
      </c>
      <c r="AV61" s="2345">
        <v>925.63534798983346</v>
      </c>
      <c r="AW61" s="2345">
        <v>11808.482334514783</v>
      </c>
      <c r="AX61" s="2345">
        <v>361.59569269289085</v>
      </c>
      <c r="AY61" s="2345">
        <v>82299.331330979476</v>
      </c>
      <c r="AZ61" s="2347">
        <v>103517.98149463978</v>
      </c>
    </row>
    <row r="62" spans="1:52" ht="22.5">
      <c r="L62" s="325"/>
      <c r="M62" s="325"/>
      <c r="N62" s="325"/>
      <c r="AD62" s="3324" t="s">
        <v>1029</v>
      </c>
      <c r="AE62" s="2975" t="s">
        <v>1030</v>
      </c>
      <c r="AF62" s="2344">
        <v>531378.70058289752</v>
      </c>
      <c r="AG62" s="2345">
        <v>473011.48031093326</v>
      </c>
      <c r="AH62" s="2345">
        <v>403323.35991352866</v>
      </c>
      <c r="AI62" s="2345">
        <v>20586.804384222669</v>
      </c>
      <c r="AJ62" s="2345">
        <v>7514.7989864355541</v>
      </c>
      <c r="AK62" s="2345">
        <v>198237.29135168344</v>
      </c>
      <c r="AL62" s="2345">
        <v>176984.46519118728</v>
      </c>
      <c r="AM62" s="2345">
        <v>69688.120397404098</v>
      </c>
      <c r="AN62" s="2345">
        <v>48350.470570526115</v>
      </c>
      <c r="AO62" s="2345">
        <v>9419.826988099152</v>
      </c>
      <c r="AP62" s="2345">
        <v>3480.5890598453257</v>
      </c>
      <c r="AQ62" s="2345">
        <v>14577.564531098715</v>
      </c>
      <c r="AR62" s="2345">
        <v>15908.029648807966</v>
      </c>
      <c r="AS62" s="2345">
        <v>4615.5530464612311</v>
      </c>
      <c r="AT62" s="2345">
        <v>348.90729621369798</v>
      </c>
      <c r="AU62" s="2345">
        <v>2876.6312891708708</v>
      </c>
      <c r="AV62" s="2345">
        <v>9.1673336470588236</v>
      </c>
      <c r="AW62" s="2345">
        <v>1136.1846643231318</v>
      </c>
      <c r="AX62" s="2345">
        <v>44.537239798942814</v>
      </c>
      <c r="AY62" s="2345">
        <v>17271.129299937878</v>
      </c>
      <c r="AZ62" s="2347">
        <v>59503.404936287829</v>
      </c>
    </row>
    <row r="63" spans="1:52">
      <c r="L63" s="325"/>
      <c r="M63" s="325"/>
      <c r="N63" s="325"/>
      <c r="AD63" s="3324"/>
      <c r="AE63" s="2975" t="s">
        <v>1031</v>
      </c>
      <c r="AF63" s="2344">
        <v>437017.77834671462</v>
      </c>
      <c r="AG63" s="2345">
        <v>408643.50557294348</v>
      </c>
      <c r="AH63" s="2345">
        <v>348959.89418209851</v>
      </c>
      <c r="AI63" s="2345">
        <v>20864.325157379808</v>
      </c>
      <c r="AJ63" s="2345">
        <v>3845.9354603449237</v>
      </c>
      <c r="AK63" s="2345">
        <v>179086.53967292453</v>
      </c>
      <c r="AL63" s="2345">
        <v>145163.09389144942</v>
      </c>
      <c r="AM63" s="2345">
        <v>59683.611390844635</v>
      </c>
      <c r="AN63" s="2345">
        <v>35502.715449318966</v>
      </c>
      <c r="AO63" s="2345">
        <v>9990.1866926778657</v>
      </c>
      <c r="AP63" s="2345">
        <v>3208.738944261197</v>
      </c>
      <c r="AQ63" s="2345">
        <v>6197.0838075489046</v>
      </c>
      <c r="AR63" s="2345">
        <v>11774.981424352427</v>
      </c>
      <c r="AS63" s="2345">
        <v>3494.773079670872</v>
      </c>
      <c r="AT63" s="2345">
        <v>836.95150080771339</v>
      </c>
      <c r="AU63" s="2345">
        <v>5682.8461926721729</v>
      </c>
      <c r="AV63" s="2345">
        <v>55.107664933413368</v>
      </c>
      <c r="AW63" s="2345">
        <v>724.67095588997836</v>
      </c>
      <c r="AX63" s="2345">
        <v>62.198858510427129</v>
      </c>
      <c r="AY63" s="2345">
        <v>17656.072269519678</v>
      </c>
      <c r="AZ63" s="2347">
        <v>29098.943729660987</v>
      </c>
    </row>
    <row r="64" spans="1:52">
      <c r="L64" s="325"/>
      <c r="M64" s="325"/>
      <c r="N64" s="325"/>
      <c r="AD64" s="3324"/>
      <c r="AE64" s="2975" t="s">
        <v>1032</v>
      </c>
      <c r="AF64" s="2344">
        <v>817684.69841900875</v>
      </c>
      <c r="AG64" s="2345">
        <v>763656.5856227288</v>
      </c>
      <c r="AH64" s="2345">
        <v>669221.75284551678</v>
      </c>
      <c r="AI64" s="2345">
        <v>55427.259023951003</v>
      </c>
      <c r="AJ64" s="2345">
        <v>8005.2936674886196</v>
      </c>
      <c r="AK64" s="2345">
        <v>374032.64654959482</v>
      </c>
      <c r="AL64" s="2345">
        <v>231756.55360448197</v>
      </c>
      <c r="AM64" s="2345">
        <v>94434.832777211952</v>
      </c>
      <c r="AN64" s="2345">
        <v>54323.966308689021</v>
      </c>
      <c r="AO64" s="2345">
        <v>11339.812441232883</v>
      </c>
      <c r="AP64" s="2345">
        <v>4771.1455389150251</v>
      </c>
      <c r="AQ64" s="2345">
        <v>10783.217679849149</v>
      </c>
      <c r="AR64" s="2345">
        <v>20161.01008305548</v>
      </c>
      <c r="AS64" s="2345">
        <v>5940.6781690965881</v>
      </c>
      <c r="AT64" s="2345">
        <v>1328.1023965398995</v>
      </c>
      <c r="AU64" s="2345">
        <v>8605.8889863009572</v>
      </c>
      <c r="AV64" s="2345">
        <v>519.47198663562688</v>
      </c>
      <c r="AW64" s="2345">
        <v>4073.0497034639502</v>
      </c>
      <c r="AX64" s="2345">
        <v>80.758181200434151</v>
      </c>
      <c r="AY64" s="2345">
        <v>26831.697610921987</v>
      </c>
      <c r="AZ64" s="2347">
        <v>58101.162499744038</v>
      </c>
    </row>
    <row r="65" spans="1:52">
      <c r="L65" s="325"/>
      <c r="M65" s="325"/>
      <c r="N65" s="325"/>
      <c r="AD65" s="3324"/>
      <c r="AE65" s="2975" t="s">
        <v>1033</v>
      </c>
      <c r="AF65" s="2344">
        <v>442226.89173855825</v>
      </c>
      <c r="AG65" s="2345">
        <v>423986.38597682345</v>
      </c>
      <c r="AH65" s="2345">
        <v>351375.31328703882</v>
      </c>
      <c r="AI65" s="2345">
        <v>26528.515074223978</v>
      </c>
      <c r="AJ65" s="2345">
        <v>12690.585436261284</v>
      </c>
      <c r="AK65" s="2345">
        <v>184810.20235421954</v>
      </c>
      <c r="AL65" s="2345">
        <v>127346.01042233421</v>
      </c>
      <c r="AM65" s="2345">
        <v>72611.072689784574</v>
      </c>
      <c r="AN65" s="2345">
        <v>40515.621306916575</v>
      </c>
      <c r="AO65" s="2345">
        <v>14258.877406674594</v>
      </c>
      <c r="AP65" s="2345">
        <v>6573.03504878076</v>
      </c>
      <c r="AQ65" s="2345">
        <v>3537.7016312585947</v>
      </c>
      <c r="AR65" s="2345">
        <v>8549.065999286755</v>
      </c>
      <c r="AS65" s="2345">
        <v>6103.5031120329686</v>
      </c>
      <c r="AT65" s="2345">
        <v>1493.438108882885</v>
      </c>
      <c r="AU65" s="2345">
        <v>12640.678666335098</v>
      </c>
      <c r="AV65" s="2345">
        <v>130.96063573358117</v>
      </c>
      <c r="AW65" s="2345">
        <v>4441.8174979834257</v>
      </c>
      <c r="AX65" s="2345">
        <v>44.915354575002006</v>
      </c>
      <c r="AY65" s="2345">
        <v>14837.079228240938</v>
      </c>
      <c r="AZ65" s="2347">
        <v>22682.323259718127</v>
      </c>
    </row>
    <row r="66" spans="1:52" ht="22.5">
      <c r="B66" s="156"/>
      <c r="P66" s="156"/>
      <c r="AD66" s="3324"/>
      <c r="AE66" s="2975" t="s">
        <v>1034</v>
      </c>
      <c r="AF66" s="2344">
        <v>551547.03224646603</v>
      </c>
      <c r="AG66" s="2345">
        <v>538419.28862095112</v>
      </c>
      <c r="AH66" s="2345">
        <v>431885.91056516743</v>
      </c>
      <c r="AI66" s="2345">
        <v>7806.4812202166577</v>
      </c>
      <c r="AJ66" s="2345">
        <v>9084.6610806334102</v>
      </c>
      <c r="AK66" s="2345">
        <v>241630.81940560424</v>
      </c>
      <c r="AL66" s="2345">
        <v>173363.94885871292</v>
      </c>
      <c r="AM66" s="2345">
        <v>106533.37805578398</v>
      </c>
      <c r="AN66" s="2345">
        <v>39314.619128653452</v>
      </c>
      <c r="AO66" s="2345">
        <v>10251.099484249205</v>
      </c>
      <c r="AP66" s="2345">
        <v>6965.513522352333</v>
      </c>
      <c r="AQ66" s="2345">
        <v>1289.6987521798994</v>
      </c>
      <c r="AR66" s="2345">
        <v>15177.707985182535</v>
      </c>
      <c r="AS66" s="2345">
        <v>4772.0426538343054</v>
      </c>
      <c r="AT66" s="2345">
        <v>858.55673085517651</v>
      </c>
      <c r="AU66" s="2345">
        <v>26932.367208414111</v>
      </c>
      <c r="AV66" s="2345">
        <v>360.53973253846146</v>
      </c>
      <c r="AW66" s="2345">
        <v>3741.1571611494815</v>
      </c>
      <c r="AX66" s="2345">
        <v>115.30497650420456</v>
      </c>
      <c r="AY66" s="2345">
        <v>36069.389848524268</v>
      </c>
      <c r="AZ66" s="2347">
        <v>16868.900786664228</v>
      </c>
    </row>
    <row r="67" spans="1:52" ht="22.5">
      <c r="L67" s="325"/>
      <c r="M67" s="325"/>
      <c r="N67" s="325"/>
      <c r="AD67" s="3324"/>
      <c r="AE67" s="2975" t="s">
        <v>1035</v>
      </c>
      <c r="AF67" s="2344">
        <v>775381.74911198625</v>
      </c>
      <c r="AG67" s="2345">
        <v>748615.6993186766</v>
      </c>
      <c r="AH67" s="2345">
        <v>588133.87626334163</v>
      </c>
      <c r="AI67" s="2345">
        <v>9336.9816550560972</v>
      </c>
      <c r="AJ67" s="2345">
        <v>2838.3605439999997</v>
      </c>
      <c r="AK67" s="2345">
        <v>336530.38349060831</v>
      </c>
      <c r="AL67" s="2345">
        <v>239428.15057367709</v>
      </c>
      <c r="AM67" s="2345">
        <v>160481.82305533477</v>
      </c>
      <c r="AN67" s="2345">
        <v>57220.191400567608</v>
      </c>
      <c r="AO67" s="2345">
        <v>17338.589456828529</v>
      </c>
      <c r="AP67" s="2345">
        <v>10726.798739735894</v>
      </c>
      <c r="AQ67" s="2345">
        <v>5133.757372602342</v>
      </c>
      <c r="AR67" s="2345">
        <v>15750.7488131398</v>
      </c>
      <c r="AS67" s="2345">
        <v>5207.2418582228138</v>
      </c>
      <c r="AT67" s="2345">
        <v>3063.0551600382296</v>
      </c>
      <c r="AU67" s="2345">
        <v>39842.993142796171</v>
      </c>
      <c r="AV67" s="2345">
        <v>2714.7090422307688</v>
      </c>
      <c r="AW67" s="2345">
        <v>11920.587843654879</v>
      </c>
      <c r="AX67" s="2345">
        <v>159.60334605881633</v>
      </c>
      <c r="AY67" s="2345">
        <v>48623.73828002654</v>
      </c>
      <c r="AZ67" s="2347">
        <v>38686.637636964595</v>
      </c>
    </row>
    <row r="68" spans="1:52" ht="22.5">
      <c r="L68" s="325"/>
      <c r="M68" s="325"/>
      <c r="N68" s="325"/>
      <c r="AD68" s="3324" t="s">
        <v>770</v>
      </c>
      <c r="AE68" s="2975" t="s">
        <v>1036</v>
      </c>
      <c r="AF68" s="2344">
        <v>123864.3147455939</v>
      </c>
      <c r="AG68" s="2345">
        <v>112513.61863217385</v>
      </c>
      <c r="AH68" s="2345">
        <v>89848.726678776962</v>
      </c>
      <c r="AI68" s="2345">
        <v>2660.9619357422116</v>
      </c>
      <c r="AJ68" s="2345">
        <v>4.3507704880173073</v>
      </c>
      <c r="AK68" s="2345">
        <v>43283.456115865061</v>
      </c>
      <c r="AL68" s="2345">
        <v>43899.957856681649</v>
      </c>
      <c r="AM68" s="2345">
        <v>22664.891953396971</v>
      </c>
      <c r="AN68" s="2345">
        <v>11703.880015268232</v>
      </c>
      <c r="AO68" s="2345">
        <v>2161.4372706435097</v>
      </c>
      <c r="AP68" s="2345">
        <v>1140.6047025813918</v>
      </c>
      <c r="AQ68" s="2345">
        <v>3493.2709433571417</v>
      </c>
      <c r="AR68" s="2345">
        <v>3032.4029307313986</v>
      </c>
      <c r="AS68" s="2345">
        <v>984.86191366344428</v>
      </c>
      <c r="AT68" s="2345">
        <v>891.30225429133691</v>
      </c>
      <c r="AU68" s="2345">
        <v>1722.996587249929</v>
      </c>
      <c r="AV68" s="2345">
        <v>149.3103023345588</v>
      </c>
      <c r="AW68" s="2345">
        <v>233.7718486356317</v>
      </c>
      <c r="AX68" s="2345">
        <v>1.5771883992096605</v>
      </c>
      <c r="AY68" s="2345">
        <v>8853.3560115094315</v>
      </c>
      <c r="AZ68" s="2347">
        <v>11584.467962055542</v>
      </c>
    </row>
    <row r="69" spans="1:52" ht="22.5">
      <c r="L69" s="325"/>
      <c r="M69" s="325"/>
      <c r="N69" s="325"/>
      <c r="AD69" s="3324"/>
      <c r="AE69" s="2975" t="s">
        <v>1037</v>
      </c>
      <c r="AF69" s="2344">
        <v>47599.785893740212</v>
      </c>
      <c r="AG69" s="2345">
        <v>42226.644211822386</v>
      </c>
      <c r="AH69" s="2345">
        <v>33232.617663864461</v>
      </c>
      <c r="AI69" s="2345">
        <v>944.22024181501024</v>
      </c>
      <c r="AJ69" s="2345">
        <v>830.41478990216785</v>
      </c>
      <c r="AK69" s="2345">
        <v>12000.955710360433</v>
      </c>
      <c r="AL69" s="2345">
        <v>19457.026921786844</v>
      </c>
      <c r="AM69" s="2345">
        <v>8994.0265479579448</v>
      </c>
      <c r="AN69" s="2345">
        <v>6480.5722502639373</v>
      </c>
      <c r="AO69" s="2345">
        <v>2232.5327836310316</v>
      </c>
      <c r="AP69" s="2345">
        <v>320.64285174786102</v>
      </c>
      <c r="AQ69" s="2345">
        <v>1691.4266908201573</v>
      </c>
      <c r="AR69" s="2345">
        <v>1928.6909649341469</v>
      </c>
      <c r="AS69" s="2345">
        <v>300.65745833779516</v>
      </c>
      <c r="AT69" s="2345">
        <v>6.6215007929461489</v>
      </c>
      <c r="AU69" s="2345">
        <v>355.16965386767731</v>
      </c>
      <c r="AV69" s="2345">
        <v>0</v>
      </c>
      <c r="AW69" s="2345">
        <v>668.20754716981128</v>
      </c>
      <c r="AX69" s="2345">
        <v>0</v>
      </c>
      <c r="AY69" s="2345">
        <v>1490.0770966565162</v>
      </c>
      <c r="AZ69" s="2347">
        <v>6041.3492290876275</v>
      </c>
    </row>
    <row r="70" spans="1:52" ht="22.5">
      <c r="A70" s="173"/>
      <c r="B70" s="173"/>
      <c r="C70" s="173"/>
      <c r="D70" s="173"/>
      <c r="L70" s="325"/>
      <c r="M70" s="325"/>
      <c r="N70" s="325"/>
      <c r="O70" s="173"/>
      <c r="P70" s="173"/>
      <c r="Q70" s="173"/>
      <c r="R70" s="173"/>
      <c r="AD70" s="3324"/>
      <c r="AE70" s="2975" t="s">
        <v>1038</v>
      </c>
      <c r="AF70" s="2344">
        <v>106239.96583339749</v>
      </c>
      <c r="AG70" s="2345">
        <v>86326.951846494441</v>
      </c>
      <c r="AH70" s="2345">
        <v>70428.379488882478</v>
      </c>
      <c r="AI70" s="2345">
        <v>3770.7405609060424</v>
      </c>
      <c r="AJ70" s="2345">
        <v>965.50135316761839</v>
      </c>
      <c r="AK70" s="2345">
        <v>29914.933239477243</v>
      </c>
      <c r="AL70" s="2345">
        <v>35777.20433533156</v>
      </c>
      <c r="AM70" s="2345">
        <v>15898.572357611954</v>
      </c>
      <c r="AN70" s="2345">
        <v>11551.338873652803</v>
      </c>
      <c r="AO70" s="2345">
        <v>2113.1487466418471</v>
      </c>
      <c r="AP70" s="2345">
        <v>951.41363256611908</v>
      </c>
      <c r="AQ70" s="2345">
        <v>3746.240623357186</v>
      </c>
      <c r="AR70" s="2345">
        <v>3531.3220991615158</v>
      </c>
      <c r="AS70" s="2345">
        <v>1124.3773866977754</v>
      </c>
      <c r="AT70" s="2345">
        <v>84.836385228362516</v>
      </c>
      <c r="AU70" s="2345">
        <v>302.3277346323294</v>
      </c>
      <c r="AV70" s="2345">
        <v>21.859697757792553</v>
      </c>
      <c r="AW70" s="2345">
        <v>147.83308002702702</v>
      </c>
      <c r="AX70" s="2345">
        <v>15.709957625171658</v>
      </c>
      <c r="AY70" s="2345">
        <v>3859.5030139168352</v>
      </c>
      <c r="AZ70" s="2347">
        <v>20060.84706693011</v>
      </c>
    </row>
    <row r="71" spans="1:52" ht="22.5">
      <c r="A71" s="173"/>
      <c r="B71" s="173"/>
      <c r="C71" s="173"/>
      <c r="D71" s="173"/>
      <c r="L71" s="325"/>
      <c r="M71" s="325"/>
      <c r="N71" s="325"/>
      <c r="O71" s="173"/>
      <c r="P71" s="173"/>
      <c r="Q71" s="173"/>
      <c r="R71" s="173"/>
      <c r="AD71" s="3324"/>
      <c r="AE71" s="2975" t="s">
        <v>1039</v>
      </c>
      <c r="AF71" s="2344">
        <v>230665.98103260147</v>
      </c>
      <c r="AG71" s="2345">
        <v>203334.38015807883</v>
      </c>
      <c r="AH71" s="2345">
        <v>168476.8981724451</v>
      </c>
      <c r="AI71" s="2345">
        <v>9503.2649586179286</v>
      </c>
      <c r="AJ71" s="2345">
        <v>2439.858825190393</v>
      </c>
      <c r="AK71" s="2345">
        <v>77039.98092144572</v>
      </c>
      <c r="AL71" s="2345">
        <v>79493.793467191092</v>
      </c>
      <c r="AM71" s="2345">
        <v>34857.481985633771</v>
      </c>
      <c r="AN71" s="2345">
        <v>22690.21166836048</v>
      </c>
      <c r="AO71" s="2345">
        <v>2768.3332220559596</v>
      </c>
      <c r="AP71" s="2345">
        <v>1719.7984433641718</v>
      </c>
      <c r="AQ71" s="2345">
        <v>6908.7880997949605</v>
      </c>
      <c r="AR71" s="2345">
        <v>8701.6822220871018</v>
      </c>
      <c r="AS71" s="2345">
        <v>2100.2801282770647</v>
      </c>
      <c r="AT71" s="2345">
        <v>491.32955278121551</v>
      </c>
      <c r="AU71" s="2345">
        <v>1619.698729894425</v>
      </c>
      <c r="AV71" s="2345">
        <v>4.3621559999999997</v>
      </c>
      <c r="AW71" s="2345">
        <v>90.85301243192221</v>
      </c>
      <c r="AX71" s="2345">
        <v>8.2010830073932262</v>
      </c>
      <c r="AY71" s="2345">
        <v>10444.155335939528</v>
      </c>
      <c r="AZ71" s="2347">
        <v>27422.45388695463</v>
      </c>
    </row>
    <row r="72" spans="1:52" ht="33.75">
      <c r="A72" s="173"/>
      <c r="B72" s="173"/>
      <c r="C72" s="173"/>
      <c r="D72" s="173"/>
      <c r="L72" s="325"/>
      <c r="M72" s="325"/>
      <c r="N72" s="325"/>
      <c r="O72" s="173"/>
      <c r="P72" s="173"/>
      <c r="Q72" s="173"/>
      <c r="R72" s="173"/>
      <c r="AD72" s="3324"/>
      <c r="AE72" s="2975" t="s">
        <v>1040</v>
      </c>
      <c r="AF72" s="2344">
        <v>304253.48384787532</v>
      </c>
      <c r="AG72" s="2345">
        <v>287805.24447018601</v>
      </c>
      <c r="AH72" s="2345">
        <v>241418.78549296534</v>
      </c>
      <c r="AI72" s="2345">
        <v>12339.343248377818</v>
      </c>
      <c r="AJ72" s="2345">
        <v>1332.5635509967417</v>
      </c>
      <c r="AK72" s="2345">
        <v>141340.22478836103</v>
      </c>
      <c r="AL72" s="2345">
        <v>86406.653905229861</v>
      </c>
      <c r="AM72" s="2345">
        <v>46386.458977220558</v>
      </c>
      <c r="AN72" s="2345">
        <v>27932.42708195154</v>
      </c>
      <c r="AO72" s="2345">
        <v>7021.4595948876822</v>
      </c>
      <c r="AP72" s="2345">
        <v>1951.0919009466074</v>
      </c>
      <c r="AQ72" s="2345">
        <v>6683.5220260543601</v>
      </c>
      <c r="AR72" s="2345">
        <v>10020.550293700948</v>
      </c>
      <c r="AS72" s="2345">
        <v>2002.8216534675144</v>
      </c>
      <c r="AT72" s="2345">
        <v>252.98161289441987</v>
      </c>
      <c r="AU72" s="2345">
        <v>6044.2543692834752</v>
      </c>
      <c r="AV72" s="2345">
        <v>65.598622999999989</v>
      </c>
      <c r="AW72" s="2345">
        <v>2233.9469596583976</v>
      </c>
      <c r="AX72" s="2345">
        <v>27.712690008423593</v>
      </c>
      <c r="AY72" s="2345">
        <v>10082.519253318716</v>
      </c>
      <c r="AZ72" s="2347">
        <v>18682.186337347652</v>
      </c>
    </row>
    <row r="73" spans="1:52" ht="33.75">
      <c r="A73" s="173"/>
      <c r="B73" s="173"/>
      <c r="C73" s="173"/>
      <c r="D73" s="173"/>
      <c r="L73" s="325"/>
      <c r="M73" s="325"/>
      <c r="N73" s="325"/>
      <c r="O73" s="173"/>
      <c r="P73" s="173"/>
      <c r="Q73" s="173"/>
      <c r="R73" s="173"/>
      <c r="AD73" s="3324"/>
      <c r="AE73" s="2975" t="s">
        <v>1041</v>
      </c>
      <c r="AF73" s="2344">
        <v>695567.67295125232</v>
      </c>
      <c r="AG73" s="2345">
        <v>653781.75079031696</v>
      </c>
      <c r="AH73" s="2345">
        <v>565075.66650929395</v>
      </c>
      <c r="AI73" s="2345">
        <v>42173.634093808054</v>
      </c>
      <c r="AJ73" s="2345">
        <v>8679.1877245479936</v>
      </c>
      <c r="AK73" s="2345">
        <v>302486.37032681162</v>
      </c>
      <c r="AL73" s="2345">
        <v>211736.4743641259</v>
      </c>
      <c r="AM73" s="2345">
        <v>88706.084281023053</v>
      </c>
      <c r="AN73" s="2345">
        <v>51386.897529297472</v>
      </c>
      <c r="AO73" s="2345">
        <v>12462.801740532312</v>
      </c>
      <c r="AP73" s="2345">
        <v>4769.4910351913613</v>
      </c>
      <c r="AQ73" s="2345">
        <v>8946.7009526394231</v>
      </c>
      <c r="AR73" s="2345">
        <v>19781.889351508973</v>
      </c>
      <c r="AS73" s="2345">
        <v>4653.5722368411834</v>
      </c>
      <c r="AT73" s="2345">
        <v>772.4422125842209</v>
      </c>
      <c r="AU73" s="2345">
        <v>13699.087513240409</v>
      </c>
      <c r="AV73" s="2345">
        <v>71.597575282097651</v>
      </c>
      <c r="AW73" s="2345">
        <v>2245.6483617196345</v>
      </c>
      <c r="AX73" s="2345">
        <v>145.3264700317238</v>
      </c>
      <c r="AY73" s="2345">
        <v>21157.526831451723</v>
      </c>
      <c r="AZ73" s="2347">
        <v>44031.570522654969</v>
      </c>
    </row>
    <row r="74" spans="1:52" ht="33.75">
      <c r="A74" s="173"/>
      <c r="B74" s="173"/>
      <c r="C74" s="173"/>
      <c r="D74" s="173"/>
      <c r="L74" s="325"/>
      <c r="M74" s="325"/>
      <c r="N74" s="325"/>
      <c r="O74" s="173"/>
      <c r="P74" s="173"/>
      <c r="Q74" s="173"/>
      <c r="R74" s="173"/>
      <c r="AD74" s="3324"/>
      <c r="AE74" s="2975" t="s">
        <v>1042</v>
      </c>
      <c r="AF74" s="2344">
        <v>311722.36774371169</v>
      </c>
      <c r="AG74" s="2345">
        <v>286605.89390132454</v>
      </c>
      <c r="AH74" s="2345">
        <v>251618.42586823166</v>
      </c>
      <c r="AI74" s="2345">
        <v>14323.308188989335</v>
      </c>
      <c r="AJ74" s="2345">
        <v>4874.6817967180368</v>
      </c>
      <c r="AK74" s="2345">
        <v>156022.38940974473</v>
      </c>
      <c r="AL74" s="2345">
        <v>76398.046472779664</v>
      </c>
      <c r="AM74" s="2345">
        <v>34987.468033092817</v>
      </c>
      <c r="AN74" s="2345">
        <v>17223.432253906398</v>
      </c>
      <c r="AO74" s="2345">
        <v>5658.7555711454734</v>
      </c>
      <c r="AP74" s="2345">
        <v>2518.5686461814489</v>
      </c>
      <c r="AQ74" s="2345">
        <v>1691.5587563099882</v>
      </c>
      <c r="AR74" s="2345">
        <v>4390.4678299482302</v>
      </c>
      <c r="AS74" s="2345">
        <v>2171.4812094114932</v>
      </c>
      <c r="AT74" s="2345">
        <v>792.60024090977186</v>
      </c>
      <c r="AU74" s="2345">
        <v>6451.0915087658113</v>
      </c>
      <c r="AV74" s="2345">
        <v>38.421262104052062</v>
      </c>
      <c r="AW74" s="2345">
        <v>2581.4761537902223</v>
      </c>
      <c r="AX74" s="2345">
        <v>23.209866246155084</v>
      </c>
      <c r="AY74" s="2345">
        <v>8669.8369882801708</v>
      </c>
      <c r="AZ74" s="2347">
        <v>27697.949996177435</v>
      </c>
    </row>
    <row r="75" spans="1:52" ht="33.75">
      <c r="A75" s="173"/>
      <c r="B75" s="173"/>
      <c r="C75" s="173"/>
      <c r="D75" s="173"/>
      <c r="L75" s="325"/>
      <c r="M75" s="325"/>
      <c r="N75" s="325"/>
      <c r="O75" s="173"/>
      <c r="P75" s="173"/>
      <c r="Q75" s="173"/>
      <c r="R75" s="173"/>
      <c r="AD75" s="3324"/>
      <c r="AE75" s="2975" t="s">
        <v>1043</v>
      </c>
      <c r="AF75" s="2344">
        <v>442063.66608079307</v>
      </c>
      <c r="AG75" s="2345">
        <v>426579.40004155238</v>
      </c>
      <c r="AH75" s="2345">
        <v>350023.27703653765</v>
      </c>
      <c r="AI75" s="2345">
        <v>34918.358966326108</v>
      </c>
      <c r="AJ75" s="2345">
        <v>6355.2379278368098</v>
      </c>
      <c r="AK75" s="2345">
        <v>195777.57282086034</v>
      </c>
      <c r="AL75" s="2345">
        <v>112972.1073215144</v>
      </c>
      <c r="AM75" s="2345">
        <v>76556.123005014655</v>
      </c>
      <c r="AN75" s="2345">
        <v>41276.741405998815</v>
      </c>
      <c r="AO75" s="2345">
        <v>9620.7834894709267</v>
      </c>
      <c r="AP75" s="2345">
        <v>5232.0346642144577</v>
      </c>
      <c r="AQ75" s="2345">
        <v>2353.6941183099334</v>
      </c>
      <c r="AR75" s="2345">
        <v>12955.443411390104</v>
      </c>
      <c r="AS75" s="2345">
        <v>10238.788074282762</v>
      </c>
      <c r="AT75" s="2345">
        <v>875.99764833061249</v>
      </c>
      <c r="AU75" s="2345">
        <v>4791.6785649540698</v>
      </c>
      <c r="AV75" s="2345">
        <v>420.86260947117921</v>
      </c>
      <c r="AW75" s="2345">
        <v>1575.4883878561648</v>
      </c>
      <c r="AX75" s="2345">
        <v>80.663132885279879</v>
      </c>
      <c r="AY75" s="2345">
        <v>28410.688903849161</v>
      </c>
      <c r="AZ75" s="2347">
        <v>17059.754427096959</v>
      </c>
    </row>
    <row r="76" spans="1:52" ht="33.75">
      <c r="A76" s="173"/>
      <c r="B76" s="173"/>
      <c r="C76" s="173"/>
      <c r="D76" s="173"/>
      <c r="L76" s="325"/>
      <c r="M76" s="325"/>
      <c r="N76" s="325"/>
      <c r="O76" s="173"/>
      <c r="P76" s="173"/>
      <c r="Q76" s="173"/>
      <c r="R76" s="173"/>
      <c r="AD76" s="3324"/>
      <c r="AE76" s="2975" t="s">
        <v>1044</v>
      </c>
      <c r="AF76" s="2344">
        <v>736592.24024119473</v>
      </c>
      <c r="AG76" s="2345">
        <v>704430.67802121991</v>
      </c>
      <c r="AH76" s="2345">
        <v>578193.92121875414</v>
      </c>
      <c r="AI76" s="2345">
        <v>11812.057855411627</v>
      </c>
      <c r="AJ76" s="2345">
        <v>9920.5183553160077</v>
      </c>
      <c r="AK76" s="2345">
        <v>328688.93131638982</v>
      </c>
      <c r="AL76" s="2345">
        <v>227772.41369163664</v>
      </c>
      <c r="AM76" s="2345">
        <v>126236.75680246578</v>
      </c>
      <c r="AN76" s="2345">
        <v>40895.337957426287</v>
      </c>
      <c r="AO76" s="2345">
        <v>15797.630233659069</v>
      </c>
      <c r="AP76" s="2345">
        <v>8411.8578665092609</v>
      </c>
      <c r="AQ76" s="2345">
        <v>1410.2558969898655</v>
      </c>
      <c r="AR76" s="2345">
        <v>11652.126111303822</v>
      </c>
      <c r="AS76" s="2345">
        <v>2672.8555969010968</v>
      </c>
      <c r="AT76" s="2345">
        <v>950.61225206317795</v>
      </c>
      <c r="AU76" s="2345">
        <v>36037.943917235854</v>
      </c>
      <c r="AV76" s="2345">
        <v>388.66781353846153</v>
      </c>
      <c r="AW76" s="2345">
        <v>8327.131768837191</v>
      </c>
      <c r="AX76" s="2345">
        <v>92.856136385653784</v>
      </c>
      <c r="AY76" s="2345">
        <v>40494.819209042318</v>
      </c>
      <c r="AZ76" s="2347">
        <v>40488.693988811778</v>
      </c>
    </row>
    <row r="77" spans="1:52" ht="22.5">
      <c r="A77" s="173"/>
      <c r="B77" s="173"/>
      <c r="C77" s="173"/>
      <c r="D77" s="173"/>
      <c r="L77" s="325"/>
      <c r="M77" s="325"/>
      <c r="N77" s="325"/>
      <c r="O77" s="173"/>
      <c r="P77" s="173"/>
      <c r="Q77" s="173"/>
      <c r="R77" s="173"/>
      <c r="AD77" s="3324"/>
      <c r="AE77" s="2975" t="s">
        <v>1045</v>
      </c>
      <c r="AF77" s="2344">
        <v>556667.37207547133</v>
      </c>
      <c r="AG77" s="2345">
        <v>552728.3833498871</v>
      </c>
      <c r="AH77" s="2345">
        <v>444583.40892694052</v>
      </c>
      <c r="AI77" s="2345">
        <v>8104.4764650560965</v>
      </c>
      <c r="AJ77" s="2345">
        <v>8577.3200809999998</v>
      </c>
      <c r="AK77" s="2345">
        <v>227773.06817531926</v>
      </c>
      <c r="AL77" s="2345">
        <v>200128.54420556518</v>
      </c>
      <c r="AM77" s="2345">
        <v>108144.97442294651</v>
      </c>
      <c r="AN77" s="2345">
        <v>44086.745128545757</v>
      </c>
      <c r="AO77" s="2345">
        <v>12761.50981709442</v>
      </c>
      <c r="AP77" s="2345">
        <v>8710.3171105878537</v>
      </c>
      <c r="AQ77" s="2345">
        <v>4593.5656669045793</v>
      </c>
      <c r="AR77" s="2345">
        <v>11326.968739058719</v>
      </c>
      <c r="AS77" s="2345">
        <v>3884.096261438649</v>
      </c>
      <c r="AT77" s="2345">
        <v>2810.2875334615383</v>
      </c>
      <c r="AU77" s="2345">
        <v>25557.156906565408</v>
      </c>
      <c r="AV77" s="2345">
        <v>2629.2763562307687</v>
      </c>
      <c r="AW77" s="2345">
        <v>7933.1107063388454</v>
      </c>
      <c r="AX77" s="2345">
        <v>112.06143205881634</v>
      </c>
      <c r="AY77" s="2345">
        <v>27826.623893206895</v>
      </c>
      <c r="AZ77" s="2347">
        <v>11872.099431923076</v>
      </c>
    </row>
    <row r="78" spans="1:52" ht="22.5">
      <c r="A78" s="173"/>
      <c r="B78" s="173"/>
      <c r="C78" s="173"/>
      <c r="D78" s="173"/>
      <c r="L78" s="325"/>
      <c r="M78" s="325"/>
      <c r="N78" s="325"/>
      <c r="O78" s="173"/>
      <c r="P78" s="173"/>
      <c r="Q78" s="173"/>
      <c r="R78" s="173"/>
      <c r="AD78" s="3324" t="s">
        <v>96</v>
      </c>
      <c r="AE78" s="2975" t="s">
        <v>1036</v>
      </c>
      <c r="AF78" s="2344">
        <v>98502.206659241274</v>
      </c>
      <c r="AG78" s="2345">
        <v>89307.498800730173</v>
      </c>
      <c r="AH78" s="2345">
        <v>66999.949167049141</v>
      </c>
      <c r="AI78" s="2345">
        <v>2070.6569354090002</v>
      </c>
      <c r="AJ78" s="2345">
        <v>4.3507704880173073</v>
      </c>
      <c r="AK78" s="2345">
        <v>27801.635345859788</v>
      </c>
      <c r="AL78" s="2345">
        <v>37123.306115292333</v>
      </c>
      <c r="AM78" s="2345">
        <v>22307.54963368105</v>
      </c>
      <c r="AN78" s="2345">
        <v>11484.938816676886</v>
      </c>
      <c r="AO78" s="2345">
        <v>3207.1408136414934</v>
      </c>
      <c r="AP78" s="2345">
        <v>825.20890462644184</v>
      </c>
      <c r="AQ78" s="2345">
        <v>3388.8404191531417</v>
      </c>
      <c r="AR78" s="2345">
        <v>3027.5047516243176</v>
      </c>
      <c r="AS78" s="2345">
        <v>914.08021315264114</v>
      </c>
      <c r="AT78" s="2345">
        <v>122.16371447883702</v>
      </c>
      <c r="AU78" s="2345">
        <v>1848.3686085821766</v>
      </c>
      <c r="AV78" s="2346">
        <v>6.9680647058823542E-2</v>
      </c>
      <c r="AW78" s="2345">
        <v>901.97939580544289</v>
      </c>
      <c r="AX78" s="2345">
        <v>1.5771883992096605</v>
      </c>
      <c r="AY78" s="2345">
        <v>8070.6159435703048</v>
      </c>
      <c r="AZ78" s="2347">
        <v>10096.687254316454</v>
      </c>
    </row>
    <row r="79" spans="1:52" ht="22.5">
      <c r="A79" s="173"/>
      <c r="B79" s="173"/>
      <c r="C79" s="173"/>
      <c r="D79" s="173"/>
      <c r="L79" s="325"/>
      <c r="M79" s="325"/>
      <c r="N79" s="325"/>
      <c r="O79" s="173"/>
      <c r="P79" s="173"/>
      <c r="Q79" s="173"/>
      <c r="R79" s="173"/>
      <c r="AD79" s="3324"/>
      <c r="AE79" s="2975" t="s">
        <v>1037</v>
      </c>
      <c r="AF79" s="2344">
        <v>42793.246235985927</v>
      </c>
      <c r="AG79" s="2345">
        <v>37458.516936015068</v>
      </c>
      <c r="AH79" s="2345">
        <v>32260.548678987114</v>
      </c>
      <c r="AI79" s="2345">
        <v>946.81427786733468</v>
      </c>
      <c r="AJ79" s="2345">
        <v>830.41478990216785</v>
      </c>
      <c r="AK79" s="2345">
        <v>13032.927814446804</v>
      </c>
      <c r="AL79" s="2345">
        <v>17450.391796770797</v>
      </c>
      <c r="AM79" s="2345">
        <v>5197.9682570279629</v>
      </c>
      <c r="AN79" s="2345">
        <v>3972.012450499828</v>
      </c>
      <c r="AO79" s="2345">
        <v>458.5108711649882</v>
      </c>
      <c r="AP79" s="2345">
        <v>129.46058236358888</v>
      </c>
      <c r="AQ79" s="2345">
        <v>1652.41501556048</v>
      </c>
      <c r="AR79" s="2345">
        <v>1449.5078791407525</v>
      </c>
      <c r="AS79" s="2345">
        <v>281.67524512716551</v>
      </c>
      <c r="AT79" s="2346">
        <v>0.44285714285561845</v>
      </c>
      <c r="AU79" s="2345">
        <v>80.885867829941489</v>
      </c>
      <c r="AV79" s="2345">
        <v>0</v>
      </c>
      <c r="AW79" s="2345">
        <v>147.73798502702704</v>
      </c>
      <c r="AX79" s="2345">
        <v>0</v>
      </c>
      <c r="AY79" s="2345">
        <v>997.33195367116502</v>
      </c>
      <c r="AZ79" s="2347">
        <v>5482.4672849978915</v>
      </c>
    </row>
    <row r="80" spans="1:52" ht="22.5">
      <c r="AD80" s="3324"/>
      <c r="AE80" s="2975" t="s">
        <v>1038</v>
      </c>
      <c r="AF80" s="2344">
        <v>108261.05121508086</v>
      </c>
      <c r="AG80" s="2345">
        <v>87779.434216086869</v>
      </c>
      <c r="AH80" s="2345">
        <v>71318.28582338251</v>
      </c>
      <c r="AI80" s="2345">
        <v>3782.9043074973301</v>
      </c>
      <c r="AJ80" s="2345">
        <v>4432.0029081969951</v>
      </c>
      <c r="AK80" s="2345">
        <v>26262.921509497439</v>
      </c>
      <c r="AL80" s="2345">
        <v>36840.457098190745</v>
      </c>
      <c r="AM80" s="2345">
        <v>16461.14839270437</v>
      </c>
      <c r="AN80" s="2345">
        <v>12019.219984983607</v>
      </c>
      <c r="AO80" s="2345">
        <v>2346.5213749461827</v>
      </c>
      <c r="AP80" s="2345">
        <v>1018.1152572664023</v>
      </c>
      <c r="AQ80" s="2345">
        <v>3610.0836561066853</v>
      </c>
      <c r="AR80" s="2345">
        <v>3816.0758146002199</v>
      </c>
      <c r="AS80" s="2345">
        <v>1146.1488199161893</v>
      </c>
      <c r="AT80" s="2345">
        <v>82.275062147927869</v>
      </c>
      <c r="AU80" s="2345">
        <v>296.45384829749236</v>
      </c>
      <c r="AV80" s="2345">
        <v>21.859697757792553</v>
      </c>
      <c r="AW80" s="2345">
        <v>0</v>
      </c>
      <c r="AX80" s="2345">
        <v>15.709957625171658</v>
      </c>
      <c r="AY80" s="2345">
        <v>4107.9049040403061</v>
      </c>
      <c r="AZ80" s="2347">
        <v>20481.616998993977</v>
      </c>
    </row>
    <row r="81" spans="30:52" ht="22.5">
      <c r="AD81" s="3324"/>
      <c r="AE81" s="2975" t="s">
        <v>1039</v>
      </c>
      <c r="AF81" s="2344">
        <v>232446.77141538021</v>
      </c>
      <c r="AG81" s="2345">
        <v>206102.24956885455</v>
      </c>
      <c r="AH81" s="2345">
        <v>167152.35252428206</v>
      </c>
      <c r="AI81" s="2345">
        <v>9149.5237450608693</v>
      </c>
      <c r="AJ81" s="2345">
        <v>2139.3756714444635</v>
      </c>
      <c r="AK81" s="2345">
        <v>76022.461831741792</v>
      </c>
      <c r="AL81" s="2345">
        <v>79840.991276035027</v>
      </c>
      <c r="AM81" s="2345">
        <v>38949.897044572397</v>
      </c>
      <c r="AN81" s="2345">
        <v>22185.079688988953</v>
      </c>
      <c r="AO81" s="2345">
        <v>2973.977333345214</v>
      </c>
      <c r="AP81" s="2345">
        <v>1371.1808185468249</v>
      </c>
      <c r="AQ81" s="2345">
        <v>6910.4786522789609</v>
      </c>
      <c r="AR81" s="2345">
        <v>8452.797270000181</v>
      </c>
      <c r="AS81" s="2345">
        <v>2050.7587951100068</v>
      </c>
      <c r="AT81" s="2345">
        <v>425.88681970775718</v>
      </c>
      <c r="AU81" s="2345">
        <v>4796.2690344208431</v>
      </c>
      <c r="AV81" s="2345">
        <v>4.3621559999999997</v>
      </c>
      <c r="AW81" s="2345">
        <v>1009.9865345835001</v>
      </c>
      <c r="AX81" s="2345">
        <v>7.2522574939783748</v>
      </c>
      <c r="AY81" s="2345">
        <v>10946.947373085144</v>
      </c>
      <c r="AZ81" s="2347">
        <v>27354.508381109346</v>
      </c>
    </row>
    <row r="82" spans="30:52" ht="33.75">
      <c r="AD82" s="3324"/>
      <c r="AE82" s="2975" t="s">
        <v>1040</v>
      </c>
      <c r="AF82" s="2344">
        <v>300134.61977012188</v>
      </c>
      <c r="AG82" s="2345">
        <v>283385.68529125606</v>
      </c>
      <c r="AH82" s="2345">
        <v>242462.20105049631</v>
      </c>
      <c r="AI82" s="2345">
        <v>12617.854217440767</v>
      </c>
      <c r="AJ82" s="2345">
        <v>1332.3277701271754</v>
      </c>
      <c r="AK82" s="2345">
        <v>144750.553528027</v>
      </c>
      <c r="AL82" s="2345">
        <v>83761.465534901421</v>
      </c>
      <c r="AM82" s="2345">
        <v>40923.484240759564</v>
      </c>
      <c r="AN82" s="2345">
        <v>27936.125913885167</v>
      </c>
      <c r="AO82" s="2345">
        <v>7180.9355339903759</v>
      </c>
      <c r="AP82" s="2345">
        <v>2546.7883646421906</v>
      </c>
      <c r="AQ82" s="2345">
        <v>6952.6505970444268</v>
      </c>
      <c r="AR82" s="2345">
        <v>8945.3704643703823</v>
      </c>
      <c r="AS82" s="2345">
        <v>2032.3503477671827</v>
      </c>
      <c r="AT82" s="2345">
        <v>278.03060607060809</v>
      </c>
      <c r="AU82" s="2345">
        <v>2797.2490524676987</v>
      </c>
      <c r="AV82" s="2345">
        <v>65.598622999999989</v>
      </c>
      <c r="AW82" s="2345">
        <v>1591.9693035072853</v>
      </c>
      <c r="AX82" s="2345">
        <v>27.177763298358002</v>
      </c>
      <c r="AY82" s="2345">
        <v>8505.3635846010529</v>
      </c>
      <c r="AZ82" s="2347">
        <v>18340.903782373054</v>
      </c>
    </row>
    <row r="83" spans="30:52" ht="33.75">
      <c r="AD83" s="3324"/>
      <c r="AE83" s="2975" t="s">
        <v>1041</v>
      </c>
      <c r="AF83" s="2344">
        <v>713283.28192582738</v>
      </c>
      <c r="AG83" s="2345">
        <v>671318.5322494125</v>
      </c>
      <c r="AH83" s="2345">
        <v>574960.22820339887</v>
      </c>
      <c r="AI83" s="2345">
        <v>34667.969113733394</v>
      </c>
      <c r="AJ83" s="2345">
        <v>8824.2758711011193</v>
      </c>
      <c r="AK83" s="2345">
        <v>303160.59964989487</v>
      </c>
      <c r="AL83" s="2345">
        <v>228307.38356866883</v>
      </c>
      <c r="AM83" s="2345">
        <v>96358.304046013975</v>
      </c>
      <c r="AN83" s="2345">
        <v>52545.247959849105</v>
      </c>
      <c r="AO83" s="2345">
        <v>12234.860677549634</v>
      </c>
      <c r="AP83" s="2345">
        <v>4914.8536814721792</v>
      </c>
      <c r="AQ83" s="2345">
        <v>8731.1844421035221</v>
      </c>
      <c r="AR83" s="2345">
        <v>21236.557154272748</v>
      </c>
      <c r="AS83" s="2345">
        <v>4600.4889787525217</v>
      </c>
      <c r="AT83" s="2345">
        <v>827.30302569850244</v>
      </c>
      <c r="AU83" s="2345">
        <v>16100.073137007575</v>
      </c>
      <c r="AV83" s="2345">
        <v>80.913671282097653</v>
      </c>
      <c r="AW83" s="2345">
        <v>2075.6455417191682</v>
      </c>
      <c r="AX83" s="2345">
        <v>146.81022225520422</v>
      </c>
      <c r="AY83" s="2345">
        <v>25409.613513900837</v>
      </c>
      <c r="AZ83" s="2347">
        <v>44040.39521813397</v>
      </c>
    </row>
    <row r="84" spans="30:52" ht="33.75">
      <c r="AD84" s="3324"/>
      <c r="AE84" s="2975" t="s">
        <v>1042</v>
      </c>
      <c r="AF84" s="2344">
        <v>366776.03899451392</v>
      </c>
      <c r="AG84" s="2345">
        <v>339141.88915152021</v>
      </c>
      <c r="AH84" s="2345">
        <v>293963.21550417441</v>
      </c>
      <c r="AI84" s="2345">
        <v>16844.55144391246</v>
      </c>
      <c r="AJ84" s="2345">
        <v>7318.4511257180366</v>
      </c>
      <c r="AK84" s="2345">
        <v>181069.13941741973</v>
      </c>
      <c r="AL84" s="2345">
        <v>88731.0735171243</v>
      </c>
      <c r="AM84" s="2345">
        <v>45178.67364734572</v>
      </c>
      <c r="AN84" s="2345">
        <v>25653.633435918367</v>
      </c>
      <c r="AO84" s="2345">
        <v>6988.7364175932044</v>
      </c>
      <c r="AP84" s="2345">
        <v>5173.9403743126568</v>
      </c>
      <c r="AQ84" s="2345">
        <v>1963.2139264221678</v>
      </c>
      <c r="AR84" s="2345">
        <v>6185.8881210865793</v>
      </c>
      <c r="AS84" s="2345">
        <v>3696.1880587814812</v>
      </c>
      <c r="AT84" s="2345">
        <v>1645.6665377222716</v>
      </c>
      <c r="AU84" s="2345">
        <v>4670.2141334112048</v>
      </c>
      <c r="AV84" s="2345">
        <v>290.26929779155205</v>
      </c>
      <c r="AW84" s="2345">
        <v>3493.6551247902221</v>
      </c>
      <c r="AX84" s="2345">
        <v>38.773722246155081</v>
      </c>
      <c r="AY84" s="2345">
        <v>11032.127933188236</v>
      </c>
      <c r="AZ84" s="2347">
        <v>31127.804967783883</v>
      </c>
    </row>
    <row r="85" spans="30:52" ht="33.75">
      <c r="AD85" s="3324"/>
      <c r="AE85" s="2975" t="s">
        <v>1043</v>
      </c>
      <c r="AF85" s="2344">
        <v>427882.04227382253</v>
      </c>
      <c r="AG85" s="2345">
        <v>412442.87709926348</v>
      </c>
      <c r="AH85" s="2345">
        <v>341090.44952992577</v>
      </c>
      <c r="AI85" s="2345">
        <v>40552.146008661359</v>
      </c>
      <c r="AJ85" s="2345">
        <v>1574.2666561858116</v>
      </c>
      <c r="AK85" s="2345">
        <v>178163.45914203709</v>
      </c>
      <c r="AL85" s="2345">
        <v>120800.57772304154</v>
      </c>
      <c r="AM85" s="2345">
        <v>71352.427569337669</v>
      </c>
      <c r="AN85" s="2345">
        <v>36431.807989994268</v>
      </c>
      <c r="AO85" s="2345">
        <v>9836.764886271696</v>
      </c>
      <c r="AP85" s="2345">
        <v>3849.5008034072721</v>
      </c>
      <c r="AQ85" s="2345">
        <v>2294.2913690033274</v>
      </c>
      <c r="AR85" s="2345">
        <v>10792.372250830816</v>
      </c>
      <c r="AS85" s="2345">
        <v>8892.0923799712509</v>
      </c>
      <c r="AT85" s="2345">
        <v>766.78630050989773</v>
      </c>
      <c r="AU85" s="2345">
        <v>4825.5019242172411</v>
      </c>
      <c r="AV85" s="2345">
        <v>318.25519547117921</v>
      </c>
      <c r="AW85" s="2345">
        <v>570.70757885616479</v>
      </c>
      <c r="AX85" s="2345">
        <v>66.971935047442045</v>
      </c>
      <c r="AY85" s="2345">
        <v>29139.182945751385</v>
      </c>
      <c r="AZ85" s="2347">
        <v>16009.872753415224</v>
      </c>
    </row>
    <row r="86" spans="30:52" ht="33.75">
      <c r="AD86" s="3324"/>
      <c r="AE86" s="2975" t="s">
        <v>1044</v>
      </c>
      <c r="AF86" s="2344">
        <v>752488.08969918615</v>
      </c>
      <c r="AG86" s="2345">
        <v>722130.50899003015</v>
      </c>
      <c r="AH86" s="2345">
        <v>596733.04323105572</v>
      </c>
      <c r="AI86" s="2345">
        <v>11813.470000411628</v>
      </c>
      <c r="AJ86" s="2345">
        <v>14685.809067999999</v>
      </c>
      <c r="AK86" s="2345">
        <v>354595.51356139139</v>
      </c>
      <c r="AL86" s="2345">
        <v>215638.25060125257</v>
      </c>
      <c r="AM86" s="2345">
        <v>125397.46575897469</v>
      </c>
      <c r="AN86" s="2345">
        <v>39102.333578329773</v>
      </c>
      <c r="AO86" s="2345">
        <v>14473.971866165019</v>
      </c>
      <c r="AP86" s="2345">
        <v>7128.8102686651227</v>
      </c>
      <c r="AQ86" s="2345">
        <v>1486.1887669602988</v>
      </c>
      <c r="AR86" s="2345">
        <v>12185.905531840235</v>
      </c>
      <c r="AS86" s="2345">
        <v>2852.2007923016913</v>
      </c>
      <c r="AT86" s="2345">
        <v>975.2563523974062</v>
      </c>
      <c r="AU86" s="2345">
        <v>36157.780333889801</v>
      </c>
      <c r="AV86" s="2345">
        <v>571.85646553846141</v>
      </c>
      <c r="AW86" s="2345">
        <v>9843.3210618371922</v>
      </c>
      <c r="AX86" s="2345">
        <v>105.9908872234916</v>
      </c>
      <c r="AY86" s="2345">
        <v>39616.183432155973</v>
      </c>
      <c r="AZ86" s="2347">
        <v>40200.901770992896</v>
      </c>
    </row>
    <row r="87" spans="30:52" ht="22.5">
      <c r="AD87" s="3324"/>
      <c r="AE87" s="2975" t="s">
        <v>1045</v>
      </c>
      <c r="AF87" s="2344">
        <v>512669.5022564712</v>
      </c>
      <c r="AG87" s="2345">
        <v>507265.75311988703</v>
      </c>
      <c r="AH87" s="2345">
        <v>405959.8333439405</v>
      </c>
      <c r="AI87" s="2345">
        <v>8104.4764650560965</v>
      </c>
      <c r="AJ87" s="2345">
        <v>2838.3605439999997</v>
      </c>
      <c r="AK87" s="2345">
        <v>209468.67102431928</v>
      </c>
      <c r="AL87" s="2345">
        <v>185548.32531056518</v>
      </c>
      <c r="AM87" s="2345">
        <v>101305.9197759465</v>
      </c>
      <c r="AN87" s="2345">
        <v>43897.184345545757</v>
      </c>
      <c r="AO87" s="2345">
        <v>12896.97269509442</v>
      </c>
      <c r="AP87" s="2345">
        <v>8767.961798587854</v>
      </c>
      <c r="AQ87" s="2345">
        <v>4529.6769299045791</v>
      </c>
      <c r="AR87" s="2345">
        <v>11229.56471605872</v>
      </c>
      <c r="AS87" s="2345">
        <v>3667.8082884386495</v>
      </c>
      <c r="AT87" s="2345">
        <v>2805.1999174615385</v>
      </c>
      <c r="AU87" s="2345">
        <v>25008.609545565407</v>
      </c>
      <c r="AV87" s="2345">
        <v>2436.7716082307688</v>
      </c>
      <c r="AW87" s="2345">
        <v>6402.4653003388457</v>
      </c>
      <c r="AX87" s="2345">
        <v>97.054023058816341</v>
      </c>
      <c r="AY87" s="2345">
        <v>23463.834953206897</v>
      </c>
      <c r="AZ87" s="2347">
        <v>11806.214436923075</v>
      </c>
    </row>
    <row r="88" spans="30:52" ht="22.5">
      <c r="AD88" s="3324" t="s">
        <v>307</v>
      </c>
      <c r="AE88" s="2975" t="s">
        <v>1036</v>
      </c>
      <c r="AF88" s="2344">
        <v>18413.895902538676</v>
      </c>
      <c r="AG88" s="2345">
        <v>16283.894168832216</v>
      </c>
      <c r="AH88" s="2345">
        <v>10665.926034984213</v>
      </c>
      <c r="AI88" s="2345">
        <v>785.47470859584632</v>
      </c>
      <c r="AJ88" s="2345">
        <v>1.0378499999977697</v>
      </c>
      <c r="AK88" s="2345">
        <v>662.50636324794198</v>
      </c>
      <c r="AL88" s="2345">
        <v>9216.9071131404326</v>
      </c>
      <c r="AM88" s="2345">
        <v>5617.9681338479941</v>
      </c>
      <c r="AN88" s="2345">
        <v>5383.8417605227905</v>
      </c>
      <c r="AO88" s="2345">
        <v>11.86511649032369</v>
      </c>
      <c r="AP88" s="2345">
        <v>26.530801650781154</v>
      </c>
      <c r="AQ88" s="2345">
        <v>2668.1102795404981</v>
      </c>
      <c r="AR88" s="2345">
        <v>2160.676794969535</v>
      </c>
      <c r="AS88" s="2345">
        <v>513.03864996555558</v>
      </c>
      <c r="AT88" s="2345">
        <v>3.6201179060954902</v>
      </c>
      <c r="AU88" s="2345">
        <v>37.721433005600929</v>
      </c>
      <c r="AV88" s="2345">
        <v>0</v>
      </c>
      <c r="AW88" s="2345">
        <v>0</v>
      </c>
      <c r="AX88" s="2345">
        <v>0</v>
      </c>
      <c r="AY88" s="2345">
        <v>196.4049403196039</v>
      </c>
      <c r="AZ88" s="2347">
        <v>2130.0017337064501</v>
      </c>
    </row>
    <row r="89" spans="30:52" ht="22.5">
      <c r="AD89" s="3324"/>
      <c r="AE89" s="2975" t="s">
        <v>1037</v>
      </c>
      <c r="AF89" s="2344">
        <v>18656.662165420094</v>
      </c>
      <c r="AG89" s="2345">
        <v>16297.971857733568</v>
      </c>
      <c r="AH89" s="2345">
        <v>11323.505972954119</v>
      </c>
      <c r="AI89" s="2345">
        <v>580.66515338526017</v>
      </c>
      <c r="AJ89" s="2345">
        <v>2.2547392407849571</v>
      </c>
      <c r="AK89" s="2345">
        <v>1194.4006792838175</v>
      </c>
      <c r="AL89" s="2345">
        <v>9546.1854010442548</v>
      </c>
      <c r="AM89" s="2345">
        <v>4974.465884779439</v>
      </c>
      <c r="AN89" s="2345">
        <v>4229.3543752280493</v>
      </c>
      <c r="AO89" s="2345">
        <v>91.152752330778767</v>
      </c>
      <c r="AP89" s="2345">
        <v>16.786207846212374</v>
      </c>
      <c r="AQ89" s="2345">
        <v>2118.9291746297968</v>
      </c>
      <c r="AR89" s="2345">
        <v>1732.7094211167318</v>
      </c>
      <c r="AS89" s="2345">
        <v>263.59817565443922</v>
      </c>
      <c r="AT89" s="2345">
        <v>6.1786436500905308</v>
      </c>
      <c r="AU89" s="2345">
        <v>39.64377358495247</v>
      </c>
      <c r="AV89" s="2345">
        <v>0</v>
      </c>
      <c r="AW89" s="2345">
        <v>0</v>
      </c>
      <c r="AX89" s="2346">
        <v>5.7499999999844814E-2</v>
      </c>
      <c r="AY89" s="2345">
        <v>705.4102359664364</v>
      </c>
      <c r="AZ89" s="2347">
        <v>2358.6903076865419</v>
      </c>
    </row>
    <row r="90" spans="30:52" ht="22.5">
      <c r="AD90" s="3324"/>
      <c r="AE90" s="2975" t="s">
        <v>1038</v>
      </c>
      <c r="AF90" s="2344">
        <v>32986.068940649879</v>
      </c>
      <c r="AG90" s="2345">
        <v>27397.180643022693</v>
      </c>
      <c r="AH90" s="2345">
        <v>19535.625090755941</v>
      </c>
      <c r="AI90" s="2345">
        <v>1219.9213487497477</v>
      </c>
      <c r="AJ90" s="2345">
        <v>93.664281911623846</v>
      </c>
      <c r="AK90" s="2345">
        <v>2197.4814218194879</v>
      </c>
      <c r="AL90" s="2345">
        <v>16024.558038275087</v>
      </c>
      <c r="AM90" s="2345">
        <v>7861.5555522667619</v>
      </c>
      <c r="AN90" s="2345">
        <v>6246.0767269616153</v>
      </c>
      <c r="AO90" s="2345">
        <v>256.35310108983492</v>
      </c>
      <c r="AP90" s="2345">
        <v>191.94866409160767</v>
      </c>
      <c r="AQ90" s="2345">
        <v>2642.1833969807963</v>
      </c>
      <c r="AR90" s="2345">
        <v>2698.7765189762927</v>
      </c>
      <c r="AS90" s="2345">
        <v>456.81504582308423</v>
      </c>
      <c r="AT90" s="2345">
        <v>0</v>
      </c>
      <c r="AU90" s="2345">
        <v>7.6261136651629693</v>
      </c>
      <c r="AV90" s="2345">
        <v>0</v>
      </c>
      <c r="AW90" s="2345">
        <v>0</v>
      </c>
      <c r="AX90" s="2345">
        <v>1.7079936000003271</v>
      </c>
      <c r="AY90" s="2345">
        <v>1606.1447180399832</v>
      </c>
      <c r="AZ90" s="2347">
        <v>5588.8882976271716</v>
      </c>
    </row>
    <row r="91" spans="30:52" ht="22.5">
      <c r="AD91" s="3324"/>
      <c r="AE91" s="2975" t="s">
        <v>1039</v>
      </c>
      <c r="AF91" s="2344">
        <v>85623.200886429448</v>
      </c>
      <c r="AG91" s="2345">
        <v>71910.931095761553</v>
      </c>
      <c r="AH91" s="2345">
        <v>55873.292925338945</v>
      </c>
      <c r="AI91" s="2345">
        <v>2924.2451308915633</v>
      </c>
      <c r="AJ91" s="2345">
        <v>482.9622740423668</v>
      </c>
      <c r="AK91" s="2345">
        <v>15259.787145319533</v>
      </c>
      <c r="AL91" s="2345">
        <v>37206.298375085411</v>
      </c>
      <c r="AM91" s="2345">
        <v>16037.638170422673</v>
      </c>
      <c r="AN91" s="2345">
        <v>10820.41093664085</v>
      </c>
      <c r="AO91" s="2345">
        <v>703.29467853367998</v>
      </c>
      <c r="AP91" s="2345">
        <v>527.39584868536883</v>
      </c>
      <c r="AQ91" s="2345">
        <v>3722.1150691232842</v>
      </c>
      <c r="AR91" s="2345">
        <v>4377.8005951238556</v>
      </c>
      <c r="AS91" s="2345">
        <v>1409.0216279849969</v>
      </c>
      <c r="AT91" s="2345">
        <v>80.783117189658654</v>
      </c>
      <c r="AU91" s="2345">
        <v>411.83164129098293</v>
      </c>
      <c r="AV91" s="2346">
        <v>0.75023664705882354</v>
      </c>
      <c r="AW91" s="2345">
        <v>105.25208366897027</v>
      </c>
      <c r="AX91" s="2345">
        <v>14.327033142819381</v>
      </c>
      <c r="AY91" s="2345">
        <v>4685.0662390319949</v>
      </c>
      <c r="AZ91" s="2347">
        <v>13817.52187433685</v>
      </c>
    </row>
    <row r="92" spans="30:52" ht="33.75">
      <c r="AD92" s="3324"/>
      <c r="AE92" s="2975" t="s">
        <v>1040</v>
      </c>
      <c r="AF92" s="2344">
        <v>121140.24007836616</v>
      </c>
      <c r="AG92" s="2345">
        <v>105123.33784724717</v>
      </c>
      <c r="AH92" s="2345">
        <v>81590.953333457015</v>
      </c>
      <c r="AI92" s="2345">
        <v>4156.9854314867971</v>
      </c>
      <c r="AJ92" s="2345">
        <v>357.90340049609131</v>
      </c>
      <c r="AK92" s="2345">
        <v>30607.353373283346</v>
      </c>
      <c r="AL92" s="2345">
        <v>46468.7111281908</v>
      </c>
      <c r="AM92" s="2345">
        <v>23532.384513790224</v>
      </c>
      <c r="AN92" s="2345">
        <v>15710.492042869782</v>
      </c>
      <c r="AO92" s="2345">
        <v>1852.8809960576079</v>
      </c>
      <c r="AP92" s="2345">
        <v>1085.373123078034</v>
      </c>
      <c r="AQ92" s="2345">
        <v>5167.6059042434254</v>
      </c>
      <c r="AR92" s="2345">
        <v>6425.7786948215335</v>
      </c>
      <c r="AS92" s="2345">
        <v>1034.5752463414508</v>
      </c>
      <c r="AT92" s="2345">
        <v>144.27807832773175</v>
      </c>
      <c r="AU92" s="2345">
        <v>707.11720037821158</v>
      </c>
      <c r="AV92" s="2346">
        <v>0.67541600000000002</v>
      </c>
      <c r="AW92" s="2345">
        <v>717.61412098820119</v>
      </c>
      <c r="AX92" s="2346">
        <v>0.73677689921083134</v>
      </c>
      <c r="AY92" s="2345">
        <v>6395.7489566548038</v>
      </c>
      <c r="AZ92" s="2347">
        <v>16734.516352107097</v>
      </c>
    </row>
    <row r="93" spans="30:52" ht="33.75">
      <c r="AD93" s="3324"/>
      <c r="AE93" s="2975" t="s">
        <v>1041</v>
      </c>
      <c r="AF93" s="2344">
        <v>307492.40427759959</v>
      </c>
      <c r="AG93" s="2345">
        <v>273686.05075431033</v>
      </c>
      <c r="AH93" s="2345">
        <v>222828.88565209496</v>
      </c>
      <c r="AI93" s="2345">
        <v>17218.191926416846</v>
      </c>
      <c r="AJ93" s="2345">
        <v>4228.1749391254589</v>
      </c>
      <c r="AK93" s="2345">
        <v>92182.524359134419</v>
      </c>
      <c r="AL93" s="2345">
        <v>109199.99442741845</v>
      </c>
      <c r="AM93" s="2345">
        <v>50857.165102214945</v>
      </c>
      <c r="AN93" s="2345">
        <v>36488.801120944539</v>
      </c>
      <c r="AO93" s="2345">
        <v>8222.233033555478</v>
      </c>
      <c r="AP93" s="2345">
        <v>3059.1663162766863</v>
      </c>
      <c r="AQ93" s="2345">
        <v>8320.4894265554103</v>
      </c>
      <c r="AR93" s="2345">
        <v>13559.406391012315</v>
      </c>
      <c r="AS93" s="2345">
        <v>3020.0095443654436</v>
      </c>
      <c r="AT93" s="2345">
        <v>307.49640917921369</v>
      </c>
      <c r="AU93" s="2345">
        <v>1475.3200750124795</v>
      </c>
      <c r="AV93" s="2345">
        <v>29.001939625717082</v>
      </c>
      <c r="AW93" s="2345">
        <v>389.82439360701272</v>
      </c>
      <c r="AX93" s="2345">
        <v>15.650654377177956</v>
      </c>
      <c r="AY93" s="2345">
        <v>12458.566918648019</v>
      </c>
      <c r="AZ93" s="2347">
        <v>34196.177916896493</v>
      </c>
    </row>
    <row r="94" spans="30:52" ht="33.75">
      <c r="AD94" s="3324"/>
      <c r="AE94" s="2975" t="s">
        <v>1042</v>
      </c>
      <c r="AF94" s="2344">
        <v>208737.21057947181</v>
      </c>
      <c r="AG94" s="2345">
        <v>192350.68381295938</v>
      </c>
      <c r="AH94" s="2345">
        <v>163645.79803311231</v>
      </c>
      <c r="AI94" s="2345">
        <v>12630.228413601424</v>
      </c>
      <c r="AJ94" s="2345">
        <v>6556.9987546300972</v>
      </c>
      <c r="AK94" s="2345">
        <v>78578.48283116032</v>
      </c>
      <c r="AL94" s="2345">
        <v>65880.088033720531</v>
      </c>
      <c r="AM94" s="2345">
        <v>28704.885779846947</v>
      </c>
      <c r="AN94" s="2345">
        <v>21378.878193036664</v>
      </c>
      <c r="AO94" s="2345">
        <v>7376.5921541715479</v>
      </c>
      <c r="AP94" s="2345">
        <v>1736.2258113645205</v>
      </c>
      <c r="AQ94" s="2345">
        <v>2501.0123032302586</v>
      </c>
      <c r="AR94" s="2345">
        <v>7972.5091471933465</v>
      </c>
      <c r="AS94" s="2345">
        <v>1225.9499919789664</v>
      </c>
      <c r="AT94" s="2345">
        <v>566.58878509803139</v>
      </c>
      <c r="AU94" s="2345">
        <v>1040.5123830701737</v>
      </c>
      <c r="AV94" s="2345">
        <v>15.517040999999999</v>
      </c>
      <c r="AW94" s="2345">
        <v>52.613328333333335</v>
      </c>
      <c r="AX94" s="2345">
        <v>71.345263142859693</v>
      </c>
      <c r="AY94" s="2345">
        <v>6146.0195712639088</v>
      </c>
      <c r="AZ94" s="2347">
        <v>16439.140094845658</v>
      </c>
    </row>
    <row r="95" spans="30:52" ht="33.75">
      <c r="AD95" s="3324"/>
      <c r="AE95" s="2975" t="s">
        <v>1043</v>
      </c>
      <c r="AF95" s="2344">
        <v>432933.35903089348</v>
      </c>
      <c r="AG95" s="2345">
        <v>409888.84564046358</v>
      </c>
      <c r="AH95" s="2345">
        <v>353431.16623194719</v>
      </c>
      <c r="AI95" s="2345">
        <v>22452.236764098154</v>
      </c>
      <c r="AJ95" s="2345">
        <v>4174.7627478671993</v>
      </c>
      <c r="AK95" s="2345">
        <v>193795.54575323671</v>
      </c>
      <c r="AL95" s="2345">
        <v>133008.62096674513</v>
      </c>
      <c r="AM95" s="2345">
        <v>56457.67940851624</v>
      </c>
      <c r="AN95" s="2345">
        <v>29315.610535862037</v>
      </c>
      <c r="AO95" s="2345">
        <v>9058.5247041099828</v>
      </c>
      <c r="AP95" s="2345">
        <v>3281.861385206154</v>
      </c>
      <c r="AQ95" s="2345">
        <v>4307.391775990448</v>
      </c>
      <c r="AR95" s="2345">
        <v>8134.6623969026996</v>
      </c>
      <c r="AS95" s="2345">
        <v>3212.7453815620252</v>
      </c>
      <c r="AT95" s="2345">
        <v>1320.4248920907137</v>
      </c>
      <c r="AU95" s="2345">
        <v>8498.8535629285852</v>
      </c>
      <c r="AV95" s="2345">
        <v>340.25040978519786</v>
      </c>
      <c r="AW95" s="2345">
        <v>3400.9572490378778</v>
      </c>
      <c r="AX95" s="2345">
        <v>132.68910459758817</v>
      </c>
      <c r="AY95" s="2345">
        <v>14769.318546304963</v>
      </c>
      <c r="AZ95" s="2347">
        <v>26445.470639468083</v>
      </c>
    </row>
    <row r="96" spans="30:52" ht="33.75">
      <c r="AD96" s="3324"/>
      <c r="AE96" s="2975" t="s">
        <v>1044</v>
      </c>
      <c r="AF96" s="2344">
        <v>717829.96825201483</v>
      </c>
      <c r="AG96" s="2345">
        <v>682550.21384247637</v>
      </c>
      <c r="AH96" s="2345">
        <v>590491.50127172156</v>
      </c>
      <c r="AI96" s="2345">
        <v>36372.170914437382</v>
      </c>
      <c r="AJ96" s="2345">
        <v>5589.7146429036657</v>
      </c>
      <c r="AK96" s="2345">
        <v>348208.47843872354</v>
      </c>
      <c r="AL96" s="2345">
        <v>200321.13727565683</v>
      </c>
      <c r="AM96" s="2345">
        <v>92058.712570754753</v>
      </c>
      <c r="AN96" s="2345">
        <v>46219.695618605256</v>
      </c>
      <c r="AO96" s="2345">
        <v>13934.702297831904</v>
      </c>
      <c r="AP96" s="2345">
        <v>5249.3710980934848</v>
      </c>
      <c r="AQ96" s="2345">
        <v>3996.3151768145062</v>
      </c>
      <c r="AR96" s="2345">
        <v>14329.869470643536</v>
      </c>
      <c r="AS96" s="2345">
        <v>8575.3532479641017</v>
      </c>
      <c r="AT96" s="2345">
        <v>134.08432725773417</v>
      </c>
      <c r="AU96" s="2345">
        <v>21730.865195612867</v>
      </c>
      <c r="AV96" s="2345">
        <v>64.385321117642732</v>
      </c>
      <c r="AW96" s="2345">
        <v>1857.0940114367811</v>
      </c>
      <c r="AX96" s="2345">
        <v>53.536502129144331</v>
      </c>
      <c r="AY96" s="2345">
        <v>22133.135921853042</v>
      </c>
      <c r="AZ96" s="2347">
        <v>37136.848420975715</v>
      </c>
    </row>
    <row r="97" spans="30:52" ht="23.25" thickBot="1">
      <c r="AD97" s="3341"/>
      <c r="AE97" s="2348" t="s">
        <v>1045</v>
      </c>
      <c r="AF97" s="2349">
        <v>1611423.8403322466</v>
      </c>
      <c r="AG97" s="2350">
        <v>1560843.8357602495</v>
      </c>
      <c r="AH97" s="2350">
        <v>1283513.4525103264</v>
      </c>
      <c r="AI97" s="2350">
        <v>42210.246723387172</v>
      </c>
      <c r="AJ97" s="2350">
        <v>22492.161544946503</v>
      </c>
      <c r="AK97" s="2350">
        <v>751641.32245942601</v>
      </c>
      <c r="AL97" s="2350">
        <v>467169.72178256576</v>
      </c>
      <c r="AM97" s="2350">
        <v>277330.38324992405</v>
      </c>
      <c r="AN97" s="2350">
        <v>99434.42285400012</v>
      </c>
      <c r="AO97" s="2350">
        <v>31090.79363559109</v>
      </c>
      <c r="AP97" s="2350">
        <v>20551.161597597697</v>
      </c>
      <c r="AQ97" s="2350">
        <v>6074.8712674291764</v>
      </c>
      <c r="AR97" s="2350">
        <v>25929.354523065111</v>
      </c>
      <c r="AS97" s="2350">
        <v>10422.68500767872</v>
      </c>
      <c r="AT97" s="2350">
        <v>5365.556822638333</v>
      </c>
      <c r="AU97" s="2350">
        <v>62631.914107140372</v>
      </c>
      <c r="AV97" s="2350">
        <v>3339.3760315432946</v>
      </c>
      <c r="AW97" s="2350">
        <v>19514.112639392679</v>
      </c>
      <c r="AX97" s="2350">
        <v>217.26712875902643</v>
      </c>
      <c r="AY97" s="2350">
        <v>92193.290489088526</v>
      </c>
      <c r="AZ97" s="2351">
        <v>70094.117211389806</v>
      </c>
    </row>
    <row r="98" spans="30:52" ht="16.5" thickTop="1"/>
  </sheetData>
  <mergeCells count="122">
    <mergeCell ref="AD46:AE46"/>
    <mergeCell ref="AD47:AE47"/>
    <mergeCell ref="AD48:AE48"/>
    <mergeCell ref="AD49:AE49"/>
    <mergeCell ref="AD50:AE50"/>
    <mergeCell ref="AD51:AE51"/>
    <mergeCell ref="AD52:AE52"/>
    <mergeCell ref="AD53:AE53"/>
    <mergeCell ref="AD54:AE54"/>
    <mergeCell ref="AD28:AE29"/>
    <mergeCell ref="AD30:AD31"/>
    <mergeCell ref="AD32:AE32"/>
    <mergeCell ref="AD33:AE33"/>
    <mergeCell ref="AD34:AE34"/>
    <mergeCell ref="AD35:AE35"/>
    <mergeCell ref="AD36:AE36"/>
    <mergeCell ref="AD37:AE37"/>
    <mergeCell ref="AD38:AE38"/>
    <mergeCell ref="AD55:AE55"/>
    <mergeCell ref="AD56:AD57"/>
    <mergeCell ref="AD58:AD61"/>
    <mergeCell ref="AD62:AD67"/>
    <mergeCell ref="AD68:AD77"/>
    <mergeCell ref="AD78:AD87"/>
    <mergeCell ref="AD88:AD97"/>
    <mergeCell ref="AC3:AC5"/>
    <mergeCell ref="A1:H1"/>
    <mergeCell ref="I1:N1"/>
    <mergeCell ref="P1:W1"/>
    <mergeCell ref="A3:C5"/>
    <mergeCell ref="E3:E5"/>
    <mergeCell ref="F3:F5"/>
    <mergeCell ref="G3:K3"/>
    <mergeCell ref="L3:N3"/>
    <mergeCell ref="O3:Q5"/>
    <mergeCell ref="G4:G5"/>
    <mergeCell ref="H4:H5"/>
    <mergeCell ref="I4:I5"/>
    <mergeCell ref="J4:J5"/>
    <mergeCell ref="A9:C9"/>
    <mergeCell ref="O9:Q9"/>
    <mergeCell ref="A7:C7"/>
    <mergeCell ref="O7:Q7"/>
    <mergeCell ref="A6:C6"/>
    <mergeCell ref="S3:W3"/>
    <mergeCell ref="X3:AB3"/>
    <mergeCell ref="O6:Q6"/>
    <mergeCell ref="A8:C8"/>
    <mergeCell ref="O8:Q8"/>
    <mergeCell ref="Y4:Y5"/>
    <mergeCell ref="M4:N4"/>
    <mergeCell ref="S4:W4"/>
    <mergeCell ref="X4:X5"/>
    <mergeCell ref="K4:K5"/>
    <mergeCell ref="L4:L5"/>
    <mergeCell ref="Z4:Z5"/>
    <mergeCell ref="AA4:AA5"/>
    <mergeCell ref="AB4:AB5"/>
    <mergeCell ref="A13:C13"/>
    <mergeCell ref="O13:Q13"/>
    <mergeCell ref="A14:C14"/>
    <mergeCell ref="O14:Q14"/>
    <mergeCell ref="A15:C15"/>
    <mergeCell ref="O15:Q15"/>
    <mergeCell ref="A10:C10"/>
    <mergeCell ref="O10:Q10"/>
    <mergeCell ref="A11:C11"/>
    <mergeCell ref="O11:Q11"/>
    <mergeCell ref="A12:C12"/>
    <mergeCell ref="O12:Q12"/>
    <mergeCell ref="A19:C19"/>
    <mergeCell ref="O19:Q19"/>
    <mergeCell ref="A20:C20"/>
    <mergeCell ref="O20:Q20"/>
    <mergeCell ref="A21:C21"/>
    <mergeCell ref="O21:Q21"/>
    <mergeCell ref="A16:C16"/>
    <mergeCell ref="O16:Q16"/>
    <mergeCell ref="A17:C17"/>
    <mergeCell ref="O17:Q17"/>
    <mergeCell ref="A18:C18"/>
    <mergeCell ref="O18:Q18"/>
    <mergeCell ref="A32:C32"/>
    <mergeCell ref="O32:Q32"/>
    <mergeCell ref="A38:C38"/>
    <mergeCell ref="O38:Q38"/>
    <mergeCell ref="A22:D22"/>
    <mergeCell ref="A23:D23"/>
    <mergeCell ref="A24:D24"/>
    <mergeCell ref="O22:R22"/>
    <mergeCell ref="O23:R23"/>
    <mergeCell ref="O24:R24"/>
    <mergeCell ref="A29:C29"/>
    <mergeCell ref="O29:Q29"/>
    <mergeCell ref="A25:D25"/>
    <mergeCell ref="A26:D26"/>
    <mergeCell ref="O25:R25"/>
    <mergeCell ref="O26:R26"/>
    <mergeCell ref="A27:D27"/>
    <mergeCell ref="O27:R27"/>
    <mergeCell ref="A28:D28"/>
    <mergeCell ref="O28:R28"/>
    <mergeCell ref="A53:B53"/>
    <mergeCell ref="O53:P53"/>
    <mergeCell ref="O60:W60"/>
    <mergeCell ref="X60:AC60"/>
    <mergeCell ref="A54:C54"/>
    <mergeCell ref="O54:Q54"/>
    <mergeCell ref="A55:B55"/>
    <mergeCell ref="O55:P55"/>
    <mergeCell ref="A59:B59"/>
    <mergeCell ref="O59:P59"/>
    <mergeCell ref="A60:H60"/>
    <mergeCell ref="A39:B39"/>
    <mergeCell ref="O39:P39"/>
    <mergeCell ref="AD39:AE39"/>
    <mergeCell ref="AD40:AE40"/>
    <mergeCell ref="AD41:AE41"/>
    <mergeCell ref="AD42:AE42"/>
    <mergeCell ref="AD43:AE43"/>
    <mergeCell ref="AD44:AE44"/>
    <mergeCell ref="AD45:AE45"/>
  </mergeCells>
  <phoneticPr fontId="6"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3" manualBreakCount="3">
    <brk id="8" max="58" man="1"/>
    <brk id="14" max="42" man="1"/>
    <brk id="23" max="58"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82"/>
  <sheetViews>
    <sheetView view="pageBreakPreview" topLeftCell="N1" zoomScaleNormal="50" zoomScaleSheetLayoutView="100" workbookViewId="0">
      <selection activeCell="U46" sqref="U46"/>
    </sheetView>
  </sheetViews>
  <sheetFormatPr defaultColWidth="9.140625" defaultRowHeight="15.75"/>
  <cols>
    <col min="1" max="1" width="2.28515625" style="452" customWidth="1"/>
    <col min="2" max="2" width="28.7109375" style="452" customWidth="1"/>
    <col min="3" max="3" width="2.28515625" style="452" customWidth="1"/>
    <col min="4" max="4" width="1.7109375" style="453" customWidth="1"/>
    <col min="5" max="8" width="15.7109375" style="173" customWidth="1"/>
    <col min="9" max="13" width="15.5703125" style="173" customWidth="1"/>
    <col min="14" max="14" width="15.5703125" style="325" customWidth="1"/>
    <col min="15" max="15" width="2.28515625" style="452" customWidth="1"/>
    <col min="16" max="16" width="28.7109375" style="452" customWidth="1"/>
    <col min="17" max="17" width="2.28515625" style="452" customWidth="1"/>
    <col min="18" max="18" width="1.7109375" style="453" customWidth="1"/>
    <col min="19" max="23" width="12.5703125" style="173" customWidth="1"/>
    <col min="24" max="28" width="16.28515625" style="173" customWidth="1"/>
    <col min="29" max="29" width="16.28515625" style="325" customWidth="1"/>
    <col min="30" max="31" width="15.5703125" style="173" bestFit="1" customWidth="1"/>
    <col min="32" max="32" width="18.85546875" style="173" bestFit="1" customWidth="1"/>
    <col min="33" max="34" width="20" style="173" bestFit="1" customWidth="1"/>
    <col min="35" max="35" width="18.85546875" style="173" bestFit="1" customWidth="1"/>
    <col min="36" max="36" width="19.42578125" style="173" customWidth="1"/>
    <col min="37" max="37" width="17.140625" style="173" customWidth="1"/>
    <col min="38" max="41" width="7" style="173" customWidth="1"/>
    <col min="42" max="50" width="9.85546875" style="173" customWidth="1"/>
    <col min="51" max="16384" width="9.140625" style="173"/>
  </cols>
  <sheetData>
    <row r="1" spans="1:50" s="849" customFormat="1" ht="35.1" customHeight="1">
      <c r="A1" s="3338" t="s">
        <v>1514</v>
      </c>
      <c r="B1" s="3338"/>
      <c r="C1" s="3338"/>
      <c r="D1" s="3338"/>
      <c r="E1" s="3338"/>
      <c r="F1" s="3338"/>
      <c r="G1" s="3338"/>
      <c r="H1" s="3338"/>
      <c r="I1" s="3339" t="s">
        <v>466</v>
      </c>
      <c r="J1" s="3339"/>
      <c r="K1" s="3339"/>
      <c r="L1" s="3339"/>
      <c r="M1" s="3339"/>
      <c r="N1" s="3339"/>
      <c r="O1" s="1012"/>
      <c r="P1" s="3338" t="s">
        <v>1517</v>
      </c>
      <c r="Q1" s="3338"/>
      <c r="R1" s="3338"/>
      <c r="S1" s="3338"/>
      <c r="T1" s="3338"/>
      <c r="U1" s="3338"/>
      <c r="V1" s="3338"/>
      <c r="W1" s="3338"/>
      <c r="X1" s="848" t="s">
        <v>467</v>
      </c>
      <c r="Y1" s="848"/>
      <c r="Z1" s="848"/>
      <c r="AB1" s="848"/>
      <c r="AC1" s="1013"/>
      <c r="AD1" s="1014"/>
      <c r="AE1" s="1014"/>
    </row>
    <row r="2" spans="1:50" ht="15" customHeight="1" thickBot="1">
      <c r="A2" s="173"/>
      <c r="B2" s="831"/>
      <c r="C2" s="831"/>
      <c r="D2" s="832"/>
      <c r="G2" s="850"/>
      <c r="H2" s="850"/>
      <c r="I2" s="850"/>
      <c r="J2" s="850"/>
      <c r="K2" s="850"/>
      <c r="L2" s="850"/>
      <c r="M2" s="850"/>
      <c r="N2" s="1017" t="s">
        <v>502</v>
      </c>
      <c r="O2" s="173"/>
      <c r="P2" s="1016"/>
      <c r="Q2" s="831"/>
      <c r="R2" s="832"/>
      <c r="Z2" s="1017"/>
      <c r="AC2" s="1017" t="s">
        <v>502</v>
      </c>
      <c r="AD2" s="325"/>
    </row>
    <row r="3" spans="1:50" s="1724" customFormat="1" ht="15" customHeight="1">
      <c r="A3" s="3321" t="s">
        <v>504</v>
      </c>
      <c r="B3" s="3321"/>
      <c r="C3" s="3321"/>
      <c r="D3" s="1721"/>
      <c r="E3" s="3275" t="s">
        <v>2706</v>
      </c>
      <c r="F3" s="3275" t="s">
        <v>2668</v>
      </c>
      <c r="G3" s="3277" t="s">
        <v>3361</v>
      </c>
      <c r="H3" s="3277"/>
      <c r="I3" s="3340"/>
      <c r="J3" s="3277"/>
      <c r="K3" s="3277"/>
      <c r="L3" s="3279" t="s">
        <v>3362</v>
      </c>
      <c r="M3" s="3280"/>
      <c r="N3" s="3280"/>
      <c r="O3" s="3321" t="s">
        <v>504</v>
      </c>
      <c r="P3" s="3297"/>
      <c r="Q3" s="3297"/>
      <c r="R3" s="1722"/>
      <c r="S3" s="3279" t="s">
        <v>2670</v>
      </c>
      <c r="T3" s="3280"/>
      <c r="U3" s="3280"/>
      <c r="V3" s="3280"/>
      <c r="W3" s="3280"/>
      <c r="X3" s="3280"/>
      <c r="Y3" s="3280"/>
      <c r="Z3" s="3280"/>
      <c r="AA3" s="3280"/>
      <c r="AB3" s="3342"/>
      <c r="AC3" s="3307" t="s">
        <v>2710</v>
      </c>
      <c r="AD3" s="1723"/>
    </row>
    <row r="4" spans="1:50" s="1724" customFormat="1" ht="15" customHeight="1">
      <c r="A4" s="3322"/>
      <c r="B4" s="3322"/>
      <c r="C4" s="3322"/>
      <c r="D4" s="1725"/>
      <c r="E4" s="3276"/>
      <c r="F4" s="3276"/>
      <c r="G4" s="3278" t="s">
        <v>3363</v>
      </c>
      <c r="H4" s="3278" t="s">
        <v>3364</v>
      </c>
      <c r="I4" s="3285" t="s">
        <v>2675</v>
      </c>
      <c r="J4" s="3286" t="s">
        <v>523</v>
      </c>
      <c r="K4" s="3287" t="s">
        <v>2676</v>
      </c>
      <c r="L4" s="3278" t="s">
        <v>3365</v>
      </c>
      <c r="M4" s="3281" t="s">
        <v>3366</v>
      </c>
      <c r="N4" s="3282"/>
      <c r="O4" s="3298"/>
      <c r="P4" s="3298"/>
      <c r="Q4" s="3298"/>
      <c r="R4" s="1726"/>
      <c r="S4" s="3294" t="s">
        <v>3367</v>
      </c>
      <c r="T4" s="3295"/>
      <c r="U4" s="3295"/>
      <c r="V4" s="3295"/>
      <c r="W4" s="3296"/>
      <c r="X4" s="3334" t="s">
        <v>3368</v>
      </c>
      <c r="Y4" s="3292" t="s">
        <v>720</v>
      </c>
      <c r="Z4" s="3336" t="s">
        <v>3369</v>
      </c>
      <c r="AA4" s="3278" t="s">
        <v>3370</v>
      </c>
      <c r="AB4" s="3278" t="s">
        <v>3371</v>
      </c>
      <c r="AC4" s="3308"/>
      <c r="AD4" s="1723"/>
    </row>
    <row r="5" spans="1:50" s="1723" customFormat="1" ht="48.75" customHeight="1">
      <c r="A5" s="3323"/>
      <c r="B5" s="3323"/>
      <c r="C5" s="3323"/>
      <c r="D5" s="1727"/>
      <c r="E5" s="3277"/>
      <c r="F5" s="3277"/>
      <c r="G5" s="3277"/>
      <c r="H5" s="3277"/>
      <c r="I5" s="3285"/>
      <c r="J5" s="3287"/>
      <c r="K5" s="3287"/>
      <c r="L5" s="3277"/>
      <c r="M5" s="1728" t="s">
        <v>3372</v>
      </c>
      <c r="N5" s="1729" t="s">
        <v>2718</v>
      </c>
      <c r="O5" s="3299"/>
      <c r="P5" s="3299"/>
      <c r="Q5" s="3299"/>
      <c r="R5" s="1730"/>
      <c r="S5" s="1728" t="s">
        <v>3373</v>
      </c>
      <c r="T5" s="1728" t="s">
        <v>3374</v>
      </c>
      <c r="U5" s="1728" t="s">
        <v>3375</v>
      </c>
      <c r="V5" s="1728" t="s">
        <v>3376</v>
      </c>
      <c r="W5" s="1731" t="s">
        <v>3377</v>
      </c>
      <c r="X5" s="3335"/>
      <c r="Y5" s="3293"/>
      <c r="Z5" s="3337"/>
      <c r="AA5" s="3277"/>
      <c r="AB5" s="3277"/>
      <c r="AC5" s="3309"/>
    </row>
    <row r="6" spans="1:50" s="725" customFormat="1" ht="18" hidden="1" customHeight="1">
      <c r="A6" s="3333" t="s">
        <v>2540</v>
      </c>
      <c r="B6" s="3333"/>
      <c r="C6" s="3333"/>
      <c r="D6" s="162"/>
      <c r="E6" s="858">
        <v>884014361</v>
      </c>
      <c r="F6" s="859"/>
      <c r="G6" s="859">
        <v>816615772</v>
      </c>
      <c r="H6" s="859">
        <v>37601085</v>
      </c>
      <c r="I6" s="859">
        <v>19002633</v>
      </c>
      <c r="J6" s="859">
        <v>217723483</v>
      </c>
      <c r="K6" s="859">
        <v>322802954</v>
      </c>
      <c r="L6" s="859"/>
      <c r="M6" s="859">
        <v>115159176</v>
      </c>
      <c r="N6" s="859">
        <v>38654505</v>
      </c>
      <c r="O6" s="3333" t="s">
        <v>2540</v>
      </c>
      <c r="P6" s="3333"/>
      <c r="Q6" s="3333"/>
      <c r="R6" s="162"/>
      <c r="S6" s="858">
        <v>13161363.5</v>
      </c>
      <c r="T6" s="859">
        <v>9300868.9700000007</v>
      </c>
      <c r="U6" s="859">
        <v>24730148.800000001</v>
      </c>
      <c r="V6" s="859">
        <v>14357118.5</v>
      </c>
      <c r="W6" s="859">
        <v>14955171</v>
      </c>
      <c r="X6" s="1024" t="s">
        <v>3</v>
      </c>
      <c r="Y6" s="1024"/>
      <c r="Z6" s="859">
        <v>9054729</v>
      </c>
      <c r="AA6" s="1024" t="s">
        <v>3</v>
      </c>
      <c r="AB6" s="492">
        <v>104326441</v>
      </c>
      <c r="AC6" s="859">
        <v>76453319</v>
      </c>
      <c r="AD6" s="839"/>
    </row>
    <row r="7" spans="1:50" s="725" customFormat="1" ht="18" hidden="1" customHeight="1">
      <c r="A7" s="3094" t="s">
        <v>2300</v>
      </c>
      <c r="B7" s="3094"/>
      <c r="C7" s="3094"/>
      <c r="D7" s="162"/>
      <c r="E7" s="724">
        <v>1212122873.0867617</v>
      </c>
      <c r="F7" s="492"/>
      <c r="G7" s="492">
        <v>1151826185.799772</v>
      </c>
      <c r="H7" s="492">
        <v>61627792.47016219</v>
      </c>
      <c r="I7" s="492">
        <v>25981233.91723733</v>
      </c>
      <c r="J7" s="492">
        <v>414187546.63982821</v>
      </c>
      <c r="K7" s="492">
        <v>358867629.20500857</v>
      </c>
      <c r="L7" s="492"/>
      <c r="M7" s="492">
        <v>128972230.68458322</v>
      </c>
      <c r="N7" s="492">
        <v>65227930.940402821</v>
      </c>
      <c r="O7" s="3094" t="s">
        <v>2300</v>
      </c>
      <c r="P7" s="3094"/>
      <c r="Q7" s="3094"/>
      <c r="R7" s="162"/>
      <c r="S7" s="724">
        <v>14934836.423175786</v>
      </c>
      <c r="T7" s="492">
        <v>8358378.8585563535</v>
      </c>
      <c r="U7" s="492">
        <v>20710325.182485808</v>
      </c>
      <c r="V7" s="492">
        <v>6131037.8917467138</v>
      </c>
      <c r="W7" s="492">
        <v>13399372.418269351</v>
      </c>
      <c r="X7" s="1024" t="s">
        <v>3</v>
      </c>
      <c r="Y7" s="1024"/>
      <c r="Z7" s="492">
        <v>18379616.300594278</v>
      </c>
      <c r="AA7" s="492">
        <v>210348.96994636179</v>
      </c>
      <c r="AB7" s="492">
        <v>162189752.88295099</v>
      </c>
      <c r="AC7" s="492">
        <v>78676303.587583244</v>
      </c>
      <c r="AD7" s="839"/>
    </row>
    <row r="8" spans="1:50" s="725" customFormat="1" ht="18" hidden="1" customHeight="1">
      <c r="A8" s="3094" t="s">
        <v>3378</v>
      </c>
      <c r="B8" s="3094"/>
      <c r="C8" s="3094"/>
      <c r="D8" s="162"/>
      <c r="E8" s="724" t="e">
        <f>G8+#REF!-#REF!</f>
        <v>#REF!</v>
      </c>
      <c r="F8" s="492"/>
      <c r="G8" s="492" t="e">
        <f>H8+M8+#REF!</f>
        <v>#REF!</v>
      </c>
      <c r="H8" s="492">
        <v>33961983</v>
      </c>
      <c r="I8" s="492">
        <v>12274553</v>
      </c>
      <c r="J8" s="492">
        <v>331576729</v>
      </c>
      <c r="K8" s="492">
        <v>271779495</v>
      </c>
      <c r="L8" s="492"/>
      <c r="M8" s="492">
        <v>281966764</v>
      </c>
      <c r="N8" s="492">
        <v>82824847</v>
      </c>
      <c r="O8" s="3094" t="s">
        <v>2553</v>
      </c>
      <c r="P8" s="3094"/>
      <c r="Q8" s="3094"/>
      <c r="R8" s="162"/>
      <c r="S8" s="724">
        <v>15951384</v>
      </c>
      <c r="T8" s="492">
        <v>12407920</v>
      </c>
      <c r="U8" s="492">
        <v>114995367.11999992</v>
      </c>
      <c r="V8" s="492">
        <v>30836771.879999924</v>
      </c>
      <c r="W8" s="492">
        <v>24950474</v>
      </c>
      <c r="X8" s="1024" t="s">
        <v>48</v>
      </c>
      <c r="Y8" s="1024"/>
      <c r="Z8" s="492">
        <v>1099915</v>
      </c>
      <c r="AA8" s="1024" t="s">
        <v>48</v>
      </c>
      <c r="AB8" s="492">
        <v>6398044</v>
      </c>
      <c r="AC8" s="492">
        <v>11727329</v>
      </c>
      <c r="AD8" s="839"/>
    </row>
    <row r="9" spans="1:50" s="725" customFormat="1" ht="18" hidden="1" customHeight="1">
      <c r="A9" s="3094" t="s">
        <v>2322</v>
      </c>
      <c r="B9" s="3094"/>
      <c r="C9" s="3094"/>
      <c r="D9" s="162"/>
      <c r="E9" s="724">
        <v>887937777.42154884</v>
      </c>
      <c r="F9" s="492"/>
      <c r="G9" s="599">
        <v>868414421.03194356</v>
      </c>
      <c r="H9" s="492">
        <v>52581956.153102256</v>
      </c>
      <c r="I9" s="492">
        <v>10688689.552511062</v>
      </c>
      <c r="J9" s="492">
        <v>276449626.26490414</v>
      </c>
      <c r="K9" s="492">
        <v>307812038.4449591</v>
      </c>
      <c r="L9" s="492"/>
      <c r="M9" s="492">
        <v>121604697.7510175</v>
      </c>
      <c r="N9" s="492">
        <v>54210746.42529235</v>
      </c>
      <c r="O9" s="3094" t="s">
        <v>2302</v>
      </c>
      <c r="P9" s="3094"/>
      <c r="Q9" s="3094"/>
      <c r="R9" s="162"/>
      <c r="S9" s="724">
        <v>9975501.050405724</v>
      </c>
      <c r="T9" s="492">
        <v>7094721.0586746205</v>
      </c>
      <c r="U9" s="492">
        <v>19192127.933018804</v>
      </c>
      <c r="V9" s="492">
        <v>23702336.870805494</v>
      </c>
      <c r="W9" s="492">
        <v>7167053.1466036355</v>
      </c>
      <c r="X9" s="1024" t="s">
        <v>405</v>
      </c>
      <c r="Y9" s="1024"/>
      <c r="Z9" s="492">
        <v>37167437.464967608</v>
      </c>
      <c r="AA9" s="492">
        <v>262211.26621657744</v>
      </c>
      <c r="AB9" s="492">
        <v>99277412.865450189</v>
      </c>
      <c r="AC9" s="492">
        <v>56690793.854573004</v>
      </c>
      <c r="AD9" s="839"/>
    </row>
    <row r="10" spans="1:50" s="725" customFormat="1" ht="18" hidden="1" customHeight="1">
      <c r="A10" s="3094" t="s">
        <v>2692</v>
      </c>
      <c r="B10" s="3094"/>
      <c r="C10" s="3094"/>
      <c r="D10" s="162"/>
      <c r="E10" s="981">
        <v>1094008385.2415526</v>
      </c>
      <c r="F10" s="599"/>
      <c r="G10" s="599">
        <v>1050978800.6989181</v>
      </c>
      <c r="H10" s="492">
        <v>141809653.47389013</v>
      </c>
      <c r="I10" s="492">
        <v>20316280.878726214</v>
      </c>
      <c r="J10" s="492">
        <v>296025460.82286692</v>
      </c>
      <c r="K10" s="492">
        <v>359036850.71176863</v>
      </c>
      <c r="L10" s="492"/>
      <c r="M10" s="492">
        <v>118356200.48719232</v>
      </c>
      <c r="N10" s="492">
        <v>56668654.987001732</v>
      </c>
      <c r="O10" s="3094" t="s">
        <v>2303</v>
      </c>
      <c r="P10" s="3094"/>
      <c r="Q10" s="3094"/>
      <c r="R10" s="162"/>
      <c r="S10" s="724">
        <v>18549099.55864086</v>
      </c>
      <c r="T10" s="492">
        <v>7603529.6621497804</v>
      </c>
      <c r="U10" s="492">
        <v>21131095.142126884</v>
      </c>
      <c r="V10" s="492">
        <v>7135229.0334181515</v>
      </c>
      <c r="W10" s="492">
        <v>7268592.103854835</v>
      </c>
      <c r="X10" s="492">
        <v>57305211.741886877</v>
      </c>
      <c r="Y10" s="492"/>
      <c r="Z10" s="492">
        <v>13287577.505359702</v>
      </c>
      <c r="AA10" s="492">
        <v>200175.56460030255</v>
      </c>
      <c r="AB10" s="492">
        <v>57928967.017986692</v>
      </c>
      <c r="AC10" s="492">
        <v>56317162.047994226</v>
      </c>
      <c r="AD10" s="839"/>
    </row>
    <row r="11" spans="1:50" s="725" customFormat="1" ht="18" hidden="1" customHeight="1">
      <c r="A11" s="3094" t="s">
        <v>2324</v>
      </c>
      <c r="B11" s="3094"/>
      <c r="C11" s="3094"/>
      <c r="D11" s="162"/>
      <c r="E11" s="981">
        <v>1104507474.4175601</v>
      </c>
      <c r="F11" s="599"/>
      <c r="G11" s="583">
        <v>1067995063.900094</v>
      </c>
      <c r="H11" s="154">
        <v>83545723.626557037</v>
      </c>
      <c r="I11" s="154">
        <v>16213505.051686004</v>
      </c>
      <c r="J11" s="154">
        <v>331835129.9245007</v>
      </c>
      <c r="K11" s="154">
        <v>412671969.48914409</v>
      </c>
      <c r="L11" s="154"/>
      <c r="M11" s="154">
        <v>106821589.75731826</v>
      </c>
      <c r="N11" s="492">
        <v>51170554.744952828</v>
      </c>
      <c r="O11" s="3094" t="s">
        <v>3074</v>
      </c>
      <c r="P11" s="3094"/>
      <c r="Q11" s="3094"/>
      <c r="R11" s="162"/>
      <c r="S11" s="154">
        <v>11038304.911934117</v>
      </c>
      <c r="T11" s="154">
        <v>6102262.1218957547</v>
      </c>
      <c r="U11" s="154">
        <v>21675359.431122921</v>
      </c>
      <c r="V11" s="154">
        <v>5090005.8642972233</v>
      </c>
      <c r="W11" s="154">
        <v>11745102.683115313</v>
      </c>
      <c r="X11" s="154">
        <v>60633284.890478961</v>
      </c>
      <c r="Y11" s="154"/>
      <c r="Z11" s="154">
        <v>17578264.539178129</v>
      </c>
      <c r="AA11" s="154">
        <v>260847.84887009184</v>
      </c>
      <c r="AB11" s="154">
        <v>56013013.311539777</v>
      </c>
      <c r="AC11" s="492">
        <v>54090675.056642227</v>
      </c>
      <c r="AD11" s="839"/>
      <c r="AH11" s="725">
        <f t="shared" ref="AH11:AT11" si="0">SUM(K11:K12,K14)</f>
        <v>1225067382.5129673</v>
      </c>
      <c r="AI11" s="725">
        <f t="shared" si="0"/>
        <v>0</v>
      </c>
      <c r="AJ11" s="725">
        <f t="shared" si="0"/>
        <v>324606142.42675149</v>
      </c>
      <c r="AK11" s="725">
        <f t="shared" si="0"/>
        <v>167366375.99631289</v>
      </c>
      <c r="AL11" s="725">
        <f t="shared" si="0"/>
        <v>0</v>
      </c>
      <c r="AM11" s="725">
        <f t="shared" si="0"/>
        <v>0</v>
      </c>
      <c r="AN11" s="725">
        <f t="shared" si="0"/>
        <v>0</v>
      </c>
      <c r="AO11" s="725">
        <f t="shared" si="0"/>
        <v>0</v>
      </c>
      <c r="AP11" s="725">
        <f t="shared" si="0"/>
        <v>40020353.495212846</v>
      </c>
      <c r="AQ11" s="725">
        <f t="shared" si="0"/>
        <v>18457797.397403415</v>
      </c>
      <c r="AR11" s="725">
        <f t="shared" si="0"/>
        <v>58808304.934959255</v>
      </c>
      <c r="AS11" s="725">
        <f t="shared" si="0"/>
        <v>15773032.382760778</v>
      </c>
      <c r="AT11" s="725">
        <f t="shared" si="0"/>
        <v>24180278.220102184</v>
      </c>
      <c r="AU11" s="725" t="e">
        <f>SUM(#REF!,#REF!)</f>
        <v>#REF!</v>
      </c>
      <c r="AV11" s="725">
        <f>SUM(X11:X12,X14)</f>
        <v>203479062.26744944</v>
      </c>
      <c r="AW11" s="725">
        <f>SUM(AA11:AA12,AA14)</f>
        <v>1102409.1871397241</v>
      </c>
      <c r="AX11" s="725">
        <f>SUM(AB11:AB12,AB14)</f>
        <v>159880358.59312946</v>
      </c>
    </row>
    <row r="12" spans="1:50" s="725" customFormat="1" ht="18" hidden="1" customHeight="1">
      <c r="A12" s="3094" t="s">
        <v>2305</v>
      </c>
      <c r="B12" s="3094"/>
      <c r="C12" s="3094"/>
      <c r="D12" s="162"/>
      <c r="E12" s="981">
        <v>1110604457.444062</v>
      </c>
      <c r="F12" s="599"/>
      <c r="G12" s="583">
        <v>1067774924.8796263</v>
      </c>
      <c r="H12" s="154">
        <v>59000259.028558321</v>
      </c>
      <c r="I12" s="154">
        <v>22343556.438847698</v>
      </c>
      <c r="J12" s="154">
        <v>368720316.52669519</v>
      </c>
      <c r="K12" s="154">
        <v>390060743.2673859</v>
      </c>
      <c r="L12" s="154"/>
      <c r="M12" s="154">
        <v>106536985.83278736</v>
      </c>
      <c r="N12" s="492">
        <v>59212231.787924983</v>
      </c>
      <c r="O12" s="3094" t="s">
        <v>2361</v>
      </c>
      <c r="P12" s="3094"/>
      <c r="Q12" s="3094"/>
      <c r="R12" s="162"/>
      <c r="S12" s="154">
        <v>13264109.14223442</v>
      </c>
      <c r="T12" s="154">
        <v>6443666.8464137558</v>
      </c>
      <c r="U12" s="154">
        <v>16799833.136507984</v>
      </c>
      <c r="V12" s="154">
        <v>5424305.6061611259</v>
      </c>
      <c r="W12" s="154">
        <v>5392839.3135451013</v>
      </c>
      <c r="X12" s="154">
        <v>64287966.028651543</v>
      </c>
      <c r="Y12" s="154"/>
      <c r="Z12" s="154">
        <v>22632996.930729311</v>
      </c>
      <c r="AA12" s="154">
        <v>218282.99935192775</v>
      </c>
      <c r="AB12" s="154">
        <v>56606814.757348619</v>
      </c>
      <c r="AC12" s="492">
        <v>65462529.495163396</v>
      </c>
      <c r="AD12" s="839"/>
      <c r="AF12" s="1025"/>
      <c r="AG12" s="1025"/>
      <c r="AH12" s="1025" t="e">
        <f>AH11/$AE$11</f>
        <v>#DIV/0!</v>
      </c>
      <c r="AI12" s="1025" t="e">
        <f>AI11/$AE$11</f>
        <v>#DIV/0!</v>
      </c>
      <c r="AK12" s="725">
        <f>AK11/$AJ$11</f>
        <v>0.51559830243840721</v>
      </c>
      <c r="AP12" s="725">
        <f>AP11/$AJ$11</f>
        <v>0.12328895934014428</v>
      </c>
      <c r="AQ12" s="725">
        <f>AQ11/$AJ$11</f>
        <v>5.6862132242517502E-2</v>
      </c>
      <c r="AR12" s="725">
        <f>AR11/$AJ$11</f>
        <v>0.18116818275621371</v>
      </c>
      <c r="AS12" s="725">
        <f>AS11/$AJ$11</f>
        <v>4.8591293636164073E-2</v>
      </c>
      <c r="AT12" s="725">
        <f>AT11/$AJ$11</f>
        <v>7.4491129586552865E-2</v>
      </c>
      <c r="AV12" s="725" t="e">
        <f>AV11/$AU$11</f>
        <v>#REF!</v>
      </c>
      <c r="AW12" s="725" t="e">
        <f>AW11/$AU$11</f>
        <v>#REF!</v>
      </c>
      <c r="AX12" s="725" t="e">
        <f>AX11/$AU$11</f>
        <v>#REF!</v>
      </c>
    </row>
    <row r="13" spans="1:50" s="725" customFormat="1" ht="18" hidden="1" customHeight="1">
      <c r="A13" s="3094" t="s">
        <v>2386</v>
      </c>
      <c r="B13" s="3094"/>
      <c r="C13" s="3094"/>
      <c r="D13" s="162"/>
      <c r="E13" s="981" t="e">
        <f>G13+#REF!-#REF!</f>
        <v>#REF!</v>
      </c>
      <c r="F13" s="599"/>
      <c r="G13" s="599" t="e">
        <f>H13+M13+#REF!</f>
        <v>#REF!</v>
      </c>
      <c r="H13" s="154">
        <v>100844952.89743455</v>
      </c>
      <c r="I13" s="154">
        <v>25986855.63521735</v>
      </c>
      <c r="J13" s="599">
        <v>914634281.11362004</v>
      </c>
      <c r="K13" s="154">
        <v>486464462.78955406</v>
      </c>
      <c r="L13" s="154"/>
      <c r="M13" s="154">
        <v>116949264.61592844</v>
      </c>
      <c r="N13" s="492">
        <f>$M$13*AK12</f>
        <v>60298842.307392783</v>
      </c>
      <c r="O13" s="3094" t="s">
        <v>3379</v>
      </c>
      <c r="P13" s="3094"/>
      <c r="Q13" s="3094"/>
      <c r="R13" s="162"/>
      <c r="S13" s="154">
        <f>$M$13*AP12</f>
        <v>14418553.130092975</v>
      </c>
      <c r="T13" s="154">
        <f>$M$13*AQ12</f>
        <v>6649984.5502560958</v>
      </c>
      <c r="U13" s="154">
        <f>$M$13*AR12</f>
        <v>21187485.74514332</v>
      </c>
      <c r="V13" s="154">
        <f>$M$13*AS12</f>
        <v>5682716.0574860321</v>
      </c>
      <c r="W13" s="154">
        <f>$M$13*AT12</f>
        <v>8711682.8255571872</v>
      </c>
      <c r="X13" s="154" t="e">
        <f>#REF!*AV12</f>
        <v>#REF!</v>
      </c>
      <c r="Y13" s="154"/>
      <c r="Z13" s="154">
        <v>18015436.703935511</v>
      </c>
      <c r="AA13" s="154" t="e">
        <f>#REF!*AW12</f>
        <v>#REF!</v>
      </c>
      <c r="AB13" s="154" t="e">
        <f>#REF!*AX12</f>
        <v>#REF!</v>
      </c>
      <c r="AC13" s="492">
        <v>66151616.111287139</v>
      </c>
      <c r="AD13" s="839"/>
    </row>
    <row r="14" spans="1:50" s="725" customFormat="1" ht="18" hidden="1" customHeight="1">
      <c r="A14" s="3094" t="s">
        <v>2365</v>
      </c>
      <c r="B14" s="3094"/>
      <c r="C14" s="3094"/>
      <c r="D14" s="162"/>
      <c r="E14" s="981" t="e">
        <f>G14+#REF!-#REF!</f>
        <v>#REF!</v>
      </c>
      <c r="F14" s="599"/>
      <c r="G14" s="599" t="e">
        <f>H14+M14+#REF!</f>
        <v>#REF!</v>
      </c>
      <c r="H14" s="154">
        <v>111412676.0663711</v>
      </c>
      <c r="I14" s="154">
        <v>26885846.774998259</v>
      </c>
      <c r="J14" s="599">
        <v>1010956523.6246958</v>
      </c>
      <c r="K14" s="154">
        <v>422334669.7564373</v>
      </c>
      <c r="L14" s="154"/>
      <c r="M14" s="154">
        <v>111247566.83664586</v>
      </c>
      <c r="N14" s="492">
        <v>56983589.463435084</v>
      </c>
      <c r="O14" s="3094" t="s">
        <v>2365</v>
      </c>
      <c r="P14" s="3094"/>
      <c r="Q14" s="3094"/>
      <c r="R14" s="162"/>
      <c r="S14" s="154">
        <v>15717939.441044308</v>
      </c>
      <c r="T14" s="154">
        <v>5911868.4290939057</v>
      </c>
      <c r="U14" s="154">
        <v>20333112.367328353</v>
      </c>
      <c r="V14" s="154">
        <v>5258720.9123024298</v>
      </c>
      <c r="W14" s="154">
        <v>7042336.2234417666</v>
      </c>
      <c r="X14" s="154">
        <v>78557811.34831892</v>
      </c>
      <c r="Y14" s="154"/>
      <c r="Z14" s="154">
        <v>23694823.365513492</v>
      </c>
      <c r="AA14" s="154">
        <v>623278.33891770453</v>
      </c>
      <c r="AB14" s="154">
        <v>47260530.524241075</v>
      </c>
      <c r="AC14" s="492">
        <v>72698499.859068632</v>
      </c>
      <c r="AD14" s="839"/>
    </row>
    <row r="15" spans="1:50" s="725" customFormat="1" ht="18" hidden="1" customHeight="1">
      <c r="A15" s="3094" t="s">
        <v>2367</v>
      </c>
      <c r="B15" s="3094"/>
      <c r="C15" s="3094"/>
      <c r="D15" s="162"/>
      <c r="E15" s="981" t="e">
        <f>G15+#REF!-#REF!</f>
        <v>#REF!</v>
      </c>
      <c r="F15" s="599"/>
      <c r="G15" s="599" t="e">
        <f>H15+M15+#REF!</f>
        <v>#REF!</v>
      </c>
      <c r="H15" s="492">
        <v>79016195.464908555</v>
      </c>
      <c r="I15" s="492">
        <v>24791256.296694715</v>
      </c>
      <c r="J15" s="599">
        <v>779494678.67999995</v>
      </c>
      <c r="K15" s="492">
        <v>446786704.6134361</v>
      </c>
      <c r="L15" s="492"/>
      <c r="M15" s="492">
        <v>98116735.727064326</v>
      </c>
      <c r="N15" s="492">
        <v>43800542.707088277</v>
      </c>
      <c r="O15" s="3094" t="s">
        <v>2388</v>
      </c>
      <c r="P15" s="3094"/>
      <c r="Q15" s="3094"/>
      <c r="R15" s="162"/>
      <c r="S15" s="724">
        <v>15799152.660084248</v>
      </c>
      <c r="T15" s="492">
        <v>6037330.6721937414</v>
      </c>
      <c r="U15" s="492">
        <v>21121820.533904478</v>
      </c>
      <c r="V15" s="492">
        <v>6447593.0833837194</v>
      </c>
      <c r="W15" s="492">
        <v>4910296.0704094805</v>
      </c>
      <c r="X15" s="154">
        <v>73091234.90766561</v>
      </c>
      <c r="Y15" s="154"/>
      <c r="Z15" s="492">
        <v>20053396.057071295</v>
      </c>
      <c r="AA15" s="492">
        <v>163944.0309401046</v>
      </c>
      <c r="AB15" s="492">
        <v>49902991.837127797</v>
      </c>
      <c r="AC15" s="492">
        <v>85637184.368471995</v>
      </c>
      <c r="AD15" s="839"/>
    </row>
    <row r="16" spans="1:50" s="725" customFormat="1" ht="17.25" hidden="1" customHeight="1">
      <c r="A16" s="3094" t="s">
        <v>2726</v>
      </c>
      <c r="B16" s="3094"/>
      <c r="C16" s="3094"/>
      <c r="D16" s="162"/>
      <c r="E16" s="583">
        <v>1677734614.1587782</v>
      </c>
      <c r="F16" s="583"/>
      <c r="G16" s="599">
        <v>1598848494.3334563</v>
      </c>
      <c r="H16" s="492">
        <v>63098015.97606001</v>
      </c>
      <c r="I16" s="492">
        <v>26089338.459277585</v>
      </c>
      <c r="J16" s="599">
        <v>881921579.78337991</v>
      </c>
      <c r="K16" s="492">
        <v>430666374.68759632</v>
      </c>
      <c r="L16" s="492"/>
      <c r="M16" s="492">
        <v>85089221.744109139</v>
      </c>
      <c r="N16" s="492">
        <v>37835957.86405126</v>
      </c>
      <c r="O16" s="3094" t="s">
        <v>2694</v>
      </c>
      <c r="P16" s="3094"/>
      <c r="Q16" s="3094"/>
      <c r="R16" s="162"/>
      <c r="S16" s="724">
        <v>10949731.279817685</v>
      </c>
      <c r="T16" s="492">
        <v>5866996.5075264461</v>
      </c>
      <c r="U16" s="492">
        <v>15282653.733954567</v>
      </c>
      <c r="V16" s="492">
        <v>9751950.1883288417</v>
      </c>
      <c r="W16" s="492">
        <v>5401932.170430324</v>
      </c>
      <c r="X16" s="154">
        <v>64510374.726414204</v>
      </c>
      <c r="Y16" s="154"/>
      <c r="Z16" s="492">
        <v>21200523.00912872</v>
      </c>
      <c r="AA16" s="492">
        <v>254261.95056054977</v>
      </c>
      <c r="AB16" s="492">
        <v>47219327.006057613</v>
      </c>
      <c r="AC16" s="492">
        <v>100086642.83445083</v>
      </c>
      <c r="AD16" s="839"/>
      <c r="AG16" s="979"/>
      <c r="AH16" s="979" t="s">
        <v>404</v>
      </c>
      <c r="AI16" s="979"/>
      <c r="AJ16" s="979"/>
      <c r="AK16" s="979"/>
    </row>
    <row r="17" spans="1:38" s="725" customFormat="1" ht="18" hidden="1" customHeight="1">
      <c r="A17" s="3094" t="s">
        <v>3380</v>
      </c>
      <c r="B17" s="3094"/>
      <c r="C17" s="3094"/>
      <c r="D17" s="162"/>
      <c r="E17" s="729">
        <v>1905911401.124707</v>
      </c>
      <c r="F17" s="729"/>
      <c r="G17" s="729">
        <v>1806885737.2984271</v>
      </c>
      <c r="H17" s="729">
        <v>56035079.219651394</v>
      </c>
      <c r="I17" s="729">
        <v>20293166.304085318</v>
      </c>
      <c r="J17" s="729">
        <v>1037285061.5019439</v>
      </c>
      <c r="K17" s="729">
        <v>479086108.43360746</v>
      </c>
      <c r="L17" s="729"/>
      <c r="M17" s="729">
        <v>91977373.63521269</v>
      </c>
      <c r="N17" s="729">
        <v>37361463.478440605</v>
      </c>
      <c r="O17" s="3094" t="s">
        <v>2727</v>
      </c>
      <c r="P17" s="3094"/>
      <c r="Q17" s="3094"/>
      <c r="R17" s="162"/>
      <c r="S17" s="729">
        <v>13292613.139906682</v>
      </c>
      <c r="T17" s="729">
        <v>6420277.4258636395</v>
      </c>
      <c r="U17" s="729">
        <v>17419931.859455429</v>
      </c>
      <c r="V17" s="729">
        <v>8291295.1321529215</v>
      </c>
      <c r="W17" s="729">
        <v>9191792.5993934143</v>
      </c>
      <c r="X17" s="640">
        <v>71156047.930085033</v>
      </c>
      <c r="Y17" s="640"/>
      <c r="Z17" s="729">
        <v>19532168.87302703</v>
      </c>
      <c r="AA17" s="729">
        <v>352436.01569032727</v>
      </c>
      <c r="AB17" s="729">
        <v>50700464.258149348</v>
      </c>
      <c r="AC17" s="729">
        <v>118557832.6993084</v>
      </c>
      <c r="AD17" s="839"/>
      <c r="AG17" s="1026"/>
      <c r="AH17" s="1026" t="s">
        <v>406</v>
      </c>
      <c r="AI17" s="980"/>
      <c r="AJ17" s="980"/>
      <c r="AK17" s="980"/>
    </row>
    <row r="18" spans="1:38" s="725" customFormat="1" ht="18" hidden="1" customHeight="1">
      <c r="A18" s="3094" t="s">
        <v>2729</v>
      </c>
      <c r="B18" s="3094"/>
      <c r="C18" s="3094"/>
      <c r="D18" s="162"/>
      <c r="E18" s="729" t="e">
        <f>G18+#REF!-#REF!</f>
        <v>#REF!</v>
      </c>
      <c r="F18" s="729"/>
      <c r="G18" s="729" t="e">
        <f>H18+L18+#REF!</f>
        <v>#REF!</v>
      </c>
      <c r="H18" s="729">
        <v>48134226.697586112</v>
      </c>
      <c r="I18" s="729">
        <v>21622586.778182603</v>
      </c>
      <c r="J18" s="729">
        <v>855876728.34116554</v>
      </c>
      <c r="K18" s="729">
        <v>396411361.1074006</v>
      </c>
      <c r="L18" s="729"/>
      <c r="M18" s="729">
        <v>79659450.429710269</v>
      </c>
      <c r="N18" s="729">
        <v>34041821.947817221</v>
      </c>
      <c r="O18" s="3094" t="s">
        <v>2696</v>
      </c>
      <c r="P18" s="3094"/>
      <c r="Q18" s="3094"/>
      <c r="R18" s="162"/>
      <c r="S18" s="729">
        <v>11347726.647405256</v>
      </c>
      <c r="T18" s="729">
        <v>5790568.5293154269</v>
      </c>
      <c r="U18" s="729">
        <v>14955011.081214637</v>
      </c>
      <c r="V18" s="729">
        <v>7876796.128277164</v>
      </c>
      <c r="W18" s="729">
        <v>5647526.0956805535</v>
      </c>
      <c r="X18" s="729">
        <v>60473264.517373003</v>
      </c>
      <c r="Y18" s="729"/>
      <c r="Z18" s="729">
        <v>11985785.796908749</v>
      </c>
      <c r="AA18" s="729">
        <v>263743.77673027688</v>
      </c>
      <c r="AB18" s="729">
        <v>44405753.044112645</v>
      </c>
      <c r="AC18" s="729">
        <v>80943746.709172249</v>
      </c>
      <c r="AD18" s="839"/>
      <c r="AI18" s="725" t="e">
        <f>AG18*(1+#REF!)</f>
        <v>#REF!</v>
      </c>
      <c r="AJ18" s="1027" t="e">
        <f>(AI18/AG18)-1</f>
        <v>#REF!</v>
      </c>
      <c r="AK18" s="725" t="e">
        <f>AI18-AG18</f>
        <v>#REF!</v>
      </c>
      <c r="AL18" s="173"/>
    </row>
    <row r="19" spans="1:38" s="725" customFormat="1" ht="18" hidden="1" customHeight="1">
      <c r="A19" s="3094" t="s">
        <v>3381</v>
      </c>
      <c r="B19" s="3094"/>
      <c r="C19" s="3094"/>
      <c r="D19" s="162"/>
      <c r="E19" s="729">
        <v>1918058080.3343196</v>
      </c>
      <c r="F19" s="729"/>
      <c r="G19" s="729">
        <v>1829300639.4857309</v>
      </c>
      <c r="H19" s="729">
        <v>49794242.92041114</v>
      </c>
      <c r="I19" s="729">
        <v>29229771.450746041</v>
      </c>
      <c r="J19" s="729">
        <v>1052866166.4356915</v>
      </c>
      <c r="K19" s="729">
        <v>472049041.9864639</v>
      </c>
      <c r="L19" s="729"/>
      <c r="M19" s="729">
        <v>101921170.77994193</v>
      </c>
      <c r="N19" s="729">
        <v>41403783.888343148</v>
      </c>
      <c r="O19" s="3094" t="s">
        <v>2765</v>
      </c>
      <c r="P19" s="3094"/>
      <c r="Q19" s="3094"/>
      <c r="R19" s="162"/>
      <c r="S19" s="729">
        <v>15156975.946723636</v>
      </c>
      <c r="T19" s="729">
        <v>9113366.8013288975</v>
      </c>
      <c r="U19" s="729">
        <v>20670375.434653386</v>
      </c>
      <c r="V19" s="729">
        <v>9365918.2748927232</v>
      </c>
      <c r="W19" s="729">
        <v>6210750.434000113</v>
      </c>
      <c r="X19" s="640">
        <v>65709038.855836667</v>
      </c>
      <c r="Y19" s="640"/>
      <c r="Z19" s="729">
        <v>19616994.062205464</v>
      </c>
      <c r="AA19" s="729">
        <v>316509.0393580143</v>
      </c>
      <c r="AB19" s="729">
        <v>57414698.017272882</v>
      </c>
      <c r="AC19" s="729">
        <v>108374434.91079684</v>
      </c>
      <c r="AD19" s="839"/>
      <c r="AH19" s="725">
        <v>882011101.71667922</v>
      </c>
      <c r="AL19" s="173"/>
    </row>
    <row r="20" spans="1:38" s="725" customFormat="1" ht="18" hidden="1" customHeight="1">
      <c r="A20" s="3094" t="s">
        <v>3064</v>
      </c>
      <c r="B20" s="3094"/>
      <c r="C20" s="3094"/>
      <c r="D20" s="162"/>
      <c r="E20" s="729">
        <v>2003052329.1130536</v>
      </c>
      <c r="F20" s="729"/>
      <c r="G20" s="729">
        <v>1913570358.5609207</v>
      </c>
      <c r="H20" s="729">
        <v>33742597.498634771</v>
      </c>
      <c r="I20" s="729">
        <v>27969698.550922256</v>
      </c>
      <c r="J20" s="729">
        <v>1129104080.6300826</v>
      </c>
      <c r="K20" s="729">
        <v>501921760.24039036</v>
      </c>
      <c r="L20" s="729"/>
      <c r="M20" s="729">
        <v>100932770.33373679</v>
      </c>
      <c r="N20" s="729">
        <v>43865163.324620284</v>
      </c>
      <c r="O20" s="3094" t="s">
        <v>2766</v>
      </c>
      <c r="P20" s="3094"/>
      <c r="Q20" s="3094"/>
      <c r="R20" s="162"/>
      <c r="S20" s="729">
        <v>17703222.867415816</v>
      </c>
      <c r="T20" s="729">
        <v>8641480.5215690173</v>
      </c>
      <c r="U20" s="729">
        <v>18716342.829991616</v>
      </c>
      <c r="V20" s="729">
        <v>6071608.0709286798</v>
      </c>
      <c r="W20" s="729">
        <v>5934952.7192114126</v>
      </c>
      <c r="X20" s="640">
        <v>70314885.609816074</v>
      </c>
      <c r="Y20" s="640"/>
      <c r="Z20" s="729">
        <v>20882258.199627183</v>
      </c>
      <c r="AA20" s="729">
        <v>451146.73938871425</v>
      </c>
      <c r="AB20" s="729">
        <v>49133418.957960568</v>
      </c>
      <c r="AC20" s="729">
        <v>110364228.7517581</v>
      </c>
      <c r="AD20" s="839"/>
      <c r="AH20" s="725">
        <v>1037309031.7699443</v>
      </c>
      <c r="AL20" s="173"/>
    </row>
    <row r="21" spans="1:38" s="725" customFormat="1" ht="18" hidden="1" customHeight="1">
      <c r="A21" s="3094" t="s">
        <v>3382</v>
      </c>
      <c r="B21" s="3094"/>
      <c r="C21" s="3094"/>
      <c r="D21" s="676"/>
      <c r="E21" s="729">
        <v>1698497265.2204101</v>
      </c>
      <c r="F21" s="729"/>
      <c r="G21" s="729">
        <v>1539118673.3509581</v>
      </c>
      <c r="H21" s="729">
        <v>50438539.856719755</v>
      </c>
      <c r="I21" s="729">
        <v>31515796.894087177</v>
      </c>
      <c r="J21" s="729">
        <v>677894624.52373517</v>
      </c>
      <c r="K21" s="729">
        <v>543696562.71023667</v>
      </c>
      <c r="L21" s="729"/>
      <c r="M21" s="729">
        <v>106637414.54177141</v>
      </c>
      <c r="N21" s="729">
        <v>46067162.217533678</v>
      </c>
      <c r="O21" s="3094" t="s">
        <v>2701</v>
      </c>
      <c r="P21" s="3094"/>
      <c r="Q21" s="3094"/>
      <c r="R21" s="676"/>
      <c r="S21" s="729">
        <v>17925174.73564985</v>
      </c>
      <c r="T21" s="729">
        <v>9105301.5176570937</v>
      </c>
      <c r="U21" s="729">
        <v>21594796.49224304</v>
      </c>
      <c r="V21" s="729">
        <v>5915853.4033916295</v>
      </c>
      <c r="W21" s="729">
        <v>6029126.1752961352</v>
      </c>
      <c r="X21" s="640">
        <v>76298958.686348259</v>
      </c>
      <c r="Y21" s="640"/>
      <c r="Z21" s="729">
        <v>20242838.479926176</v>
      </c>
      <c r="AA21" s="729">
        <v>347299.23651442106</v>
      </c>
      <c r="AB21" s="729">
        <v>52289476.901545256</v>
      </c>
      <c r="AC21" s="729">
        <v>179621430.34937757</v>
      </c>
      <c r="AD21" s="839"/>
      <c r="AL21" s="173"/>
    </row>
    <row r="22" spans="1:38" ht="14.45" hidden="1" customHeight="1">
      <c r="A22" s="3095" t="s">
        <v>2292</v>
      </c>
      <c r="B22" s="3096"/>
      <c r="C22" s="3096"/>
      <c r="D22" s="3097"/>
      <c r="E22" s="226">
        <v>1691717.6445246083</v>
      </c>
      <c r="F22" s="226">
        <v>1576730.7966300084</v>
      </c>
      <c r="G22" s="226">
        <v>1277260.346240931</v>
      </c>
      <c r="H22" s="226">
        <v>56174.469685894561</v>
      </c>
      <c r="I22" s="226">
        <v>36285.352065757252</v>
      </c>
      <c r="J22" s="226">
        <v>657092.39443798747</v>
      </c>
      <c r="K22" s="226">
        <v>527708.13005129236</v>
      </c>
      <c r="L22" s="226">
        <f>M22+X22+AA22+AB22</f>
        <v>299470.45038907736</v>
      </c>
      <c r="M22" s="226">
        <v>168195.45321704808</v>
      </c>
      <c r="N22" s="226">
        <v>45917.886902473125</v>
      </c>
      <c r="O22" s="3095" t="s">
        <v>2333</v>
      </c>
      <c r="P22" s="3096"/>
      <c r="Q22" s="3096"/>
      <c r="R22" s="3097"/>
      <c r="S22" s="226">
        <v>26840.620359138054</v>
      </c>
      <c r="T22" s="226">
        <v>20466.839389939632</v>
      </c>
      <c r="U22" s="226">
        <v>56513.397555471733</v>
      </c>
      <c r="V22" s="226">
        <v>13674.242177845366</v>
      </c>
      <c r="W22" s="226">
        <v>4782.4668321800764</v>
      </c>
      <c r="X22" s="226">
        <v>73940.940593983978</v>
      </c>
      <c r="Y22" s="226"/>
      <c r="Z22" s="982" t="s">
        <v>431</v>
      </c>
      <c r="AA22" s="226">
        <v>616.38815218077673</v>
      </c>
      <c r="AB22" s="226">
        <v>56717.668425864525</v>
      </c>
      <c r="AC22" s="226">
        <v>134775.3794253981</v>
      </c>
      <c r="AD22" s="325"/>
    </row>
    <row r="23" spans="1:38" ht="14.45" hidden="1" customHeight="1">
      <c r="A23" s="3095" t="s">
        <v>2334</v>
      </c>
      <c r="B23" s="3096"/>
      <c r="C23" s="3096"/>
      <c r="D23" s="3097"/>
      <c r="E23" s="982" t="s">
        <v>431</v>
      </c>
      <c r="F23" s="982" t="s">
        <v>431</v>
      </c>
      <c r="G23" s="982" t="s">
        <v>431</v>
      </c>
      <c r="H23" s="982" t="s">
        <v>431</v>
      </c>
      <c r="I23" s="982" t="s">
        <v>431</v>
      </c>
      <c r="J23" s="982" t="s">
        <v>431</v>
      </c>
      <c r="K23" s="982" t="s">
        <v>431</v>
      </c>
      <c r="L23" s="982" t="s">
        <v>431</v>
      </c>
      <c r="M23" s="982" t="s">
        <v>431</v>
      </c>
      <c r="N23" s="982" t="s">
        <v>431</v>
      </c>
      <c r="O23" s="3095" t="s">
        <v>2293</v>
      </c>
      <c r="P23" s="3096"/>
      <c r="Q23" s="3096"/>
      <c r="R23" s="3097"/>
      <c r="S23" s="982" t="s">
        <v>431</v>
      </c>
      <c r="T23" s="982" t="s">
        <v>431</v>
      </c>
      <c r="U23" s="982" t="s">
        <v>431</v>
      </c>
      <c r="V23" s="982" t="s">
        <v>431</v>
      </c>
      <c r="W23" s="982" t="s">
        <v>431</v>
      </c>
      <c r="X23" s="982" t="s">
        <v>431</v>
      </c>
      <c r="Y23" s="982" t="s">
        <v>431</v>
      </c>
      <c r="Z23" s="982" t="s">
        <v>431</v>
      </c>
      <c r="AA23" s="982" t="s">
        <v>431</v>
      </c>
      <c r="AB23" s="982" t="s">
        <v>431</v>
      </c>
      <c r="AC23" s="982" t="s">
        <v>431</v>
      </c>
      <c r="AD23" s="325"/>
    </row>
    <row r="24" spans="1:38" ht="14.1" customHeight="1">
      <c r="A24" s="3098" t="s">
        <v>1463</v>
      </c>
      <c r="B24" s="3098"/>
      <c r="C24" s="3098"/>
      <c r="D24" s="3099"/>
      <c r="E24" s="982">
        <v>2307218.7123638289</v>
      </c>
      <c r="F24" s="982">
        <v>2133439.3235730161</v>
      </c>
      <c r="G24" s="982">
        <v>1688518.8717783834</v>
      </c>
      <c r="H24" s="982">
        <v>77489.013319196631</v>
      </c>
      <c r="I24" s="982">
        <v>44322.618645098111</v>
      </c>
      <c r="J24" s="982">
        <v>895154.64668426919</v>
      </c>
      <c r="K24" s="982">
        <v>671552.59312981996</v>
      </c>
      <c r="L24" s="982">
        <v>444920.45179463283</v>
      </c>
      <c r="M24" s="982">
        <v>227200.09365640904</v>
      </c>
      <c r="N24" s="982">
        <v>62039.046383743138</v>
      </c>
      <c r="O24" s="3098" t="s">
        <v>1463</v>
      </c>
      <c r="P24" s="3098"/>
      <c r="Q24" s="3098"/>
      <c r="R24" s="3099"/>
      <c r="S24" s="982">
        <v>33442.630857926415</v>
      </c>
      <c r="T24" s="982">
        <v>29259.815926258438</v>
      </c>
      <c r="U24" s="982">
        <v>74052.213901124269</v>
      </c>
      <c r="V24" s="982">
        <v>20296.218050795203</v>
      </c>
      <c r="W24" s="982">
        <v>8110.1685365618459</v>
      </c>
      <c r="X24" s="982">
        <v>103366.85748082626</v>
      </c>
      <c r="Y24" s="982">
        <v>4514.6279961542814</v>
      </c>
      <c r="Z24" s="982">
        <v>19116.445825020601</v>
      </c>
      <c r="AA24" s="982">
        <v>2608.7153629184681</v>
      </c>
      <c r="AB24" s="982">
        <v>88113.711473303541</v>
      </c>
      <c r="AC24" s="982">
        <v>192895.83461583898</v>
      </c>
      <c r="AD24" s="325"/>
    </row>
    <row r="25" spans="1:38" ht="14.1" customHeight="1">
      <c r="A25" s="3095" t="s">
        <v>2294</v>
      </c>
      <c r="B25" s="3095"/>
      <c r="C25" s="3095"/>
      <c r="D25" s="3100"/>
      <c r="E25" s="982" t="s">
        <v>431</v>
      </c>
      <c r="F25" s="982" t="s">
        <v>431</v>
      </c>
      <c r="G25" s="982" t="s">
        <v>431</v>
      </c>
      <c r="H25" s="982" t="s">
        <v>431</v>
      </c>
      <c r="I25" s="982" t="s">
        <v>431</v>
      </c>
      <c r="J25" s="982" t="s">
        <v>431</v>
      </c>
      <c r="K25" s="982" t="s">
        <v>431</v>
      </c>
      <c r="L25" s="982" t="s">
        <v>431</v>
      </c>
      <c r="M25" s="982" t="s">
        <v>431</v>
      </c>
      <c r="N25" s="982" t="s">
        <v>431</v>
      </c>
      <c r="O25" s="3095" t="s">
        <v>2294</v>
      </c>
      <c r="P25" s="3095"/>
      <c r="Q25" s="3095"/>
      <c r="R25" s="3100"/>
      <c r="S25" s="982" t="s">
        <v>431</v>
      </c>
      <c r="T25" s="982" t="s">
        <v>431</v>
      </c>
      <c r="U25" s="982" t="s">
        <v>431</v>
      </c>
      <c r="V25" s="982" t="s">
        <v>431</v>
      </c>
      <c r="W25" s="982" t="s">
        <v>431</v>
      </c>
      <c r="X25" s="644" t="s">
        <v>431</v>
      </c>
      <c r="Y25" s="982" t="s">
        <v>431</v>
      </c>
      <c r="Z25" s="982" t="s">
        <v>431</v>
      </c>
      <c r="AA25" s="982" t="s">
        <v>431</v>
      </c>
      <c r="AB25" s="982" t="s">
        <v>431</v>
      </c>
      <c r="AC25" s="982" t="s">
        <v>431</v>
      </c>
      <c r="AD25" s="325"/>
    </row>
    <row r="26" spans="1:38" s="1030" customFormat="1" ht="14.1" customHeight="1">
      <c r="A26" s="3095" t="s">
        <v>1464</v>
      </c>
      <c r="B26" s="3095"/>
      <c r="C26" s="3095"/>
      <c r="D26" s="3100"/>
      <c r="E26" s="644">
        <v>3047362.3996643443</v>
      </c>
      <c r="F26" s="644">
        <v>2886665.8302797456</v>
      </c>
      <c r="G26" s="644">
        <v>2318999.4469113881</v>
      </c>
      <c r="H26" s="644">
        <v>142163.00733755156</v>
      </c>
      <c r="I26" s="644">
        <v>76242.36866332998</v>
      </c>
      <c r="J26" s="644">
        <v>1188780.9421211623</v>
      </c>
      <c r="K26" s="644">
        <v>911813.12878934271</v>
      </c>
      <c r="L26" s="644">
        <v>567666.38336836558</v>
      </c>
      <c r="M26" s="644">
        <v>268947.8553823625</v>
      </c>
      <c r="N26" s="644">
        <v>78449.668051111395</v>
      </c>
      <c r="O26" s="3095" t="s">
        <v>1464</v>
      </c>
      <c r="P26" s="3095"/>
      <c r="Q26" s="3095"/>
      <c r="R26" s="3100"/>
      <c r="S26" s="644">
        <v>30188.751454453792</v>
      </c>
      <c r="T26" s="644">
        <v>35175.483958373756</v>
      </c>
      <c r="U26" s="644">
        <v>85432.451148683453</v>
      </c>
      <c r="V26" s="644">
        <v>33442.197967549837</v>
      </c>
      <c r="W26" s="644">
        <v>6259.3028021907248</v>
      </c>
      <c r="X26" s="644">
        <v>144975.55649075654</v>
      </c>
      <c r="Y26" s="644">
        <v>5658.7246853378501</v>
      </c>
      <c r="Z26" s="644">
        <v>23312.810698615354</v>
      </c>
      <c r="AA26" s="644">
        <v>936.31891983184164</v>
      </c>
      <c r="AB26" s="644">
        <v>123835.117191461</v>
      </c>
      <c r="AC26" s="644">
        <v>184009.38008321251</v>
      </c>
    </row>
    <row r="27" spans="1:38" ht="14.1" customHeight="1">
      <c r="A27" s="3095" t="s">
        <v>2276</v>
      </c>
      <c r="B27" s="3096"/>
      <c r="C27" s="3096"/>
      <c r="D27" s="3097"/>
      <c r="E27" s="982">
        <v>3455454.7053781962</v>
      </c>
      <c r="F27" s="982">
        <v>3267180.5503119263</v>
      </c>
      <c r="G27" s="982">
        <v>2657388.6889844872</v>
      </c>
      <c r="H27" s="982">
        <v>209334.36541535848</v>
      </c>
      <c r="I27" s="982">
        <v>40307.535575287249</v>
      </c>
      <c r="J27" s="982">
        <v>1305694.5160062315</v>
      </c>
      <c r="K27" s="982">
        <v>1102052.2719876154</v>
      </c>
      <c r="L27" s="982">
        <v>609791.86132744234</v>
      </c>
      <c r="M27" s="982">
        <v>264721.47980615002</v>
      </c>
      <c r="N27" s="982">
        <v>76266.249317854148</v>
      </c>
      <c r="O27" s="3095" t="s">
        <v>2209</v>
      </c>
      <c r="P27" s="3096"/>
      <c r="Q27" s="3096"/>
      <c r="R27" s="3097"/>
      <c r="S27" s="982">
        <v>34864.003359130555</v>
      </c>
      <c r="T27" s="982">
        <v>35931.14924883304</v>
      </c>
      <c r="U27" s="982">
        <v>89149.941969418054</v>
      </c>
      <c r="V27" s="982">
        <v>21121.232213660565</v>
      </c>
      <c r="W27" s="982">
        <v>7388.9036972527529</v>
      </c>
      <c r="X27" s="644">
        <v>125592.02247551034</v>
      </c>
      <c r="Y27" s="644">
        <v>11665.029198629436</v>
      </c>
      <c r="Z27" s="982">
        <v>30045.957689061885</v>
      </c>
      <c r="AA27" s="982">
        <v>1277.8416512682277</v>
      </c>
      <c r="AB27" s="982">
        <v>176489.53050682298</v>
      </c>
      <c r="AC27" s="982">
        <v>218320.11275533136</v>
      </c>
    </row>
    <row r="28" spans="1:38" ht="14.1" customHeight="1">
      <c r="A28" s="3095" t="s">
        <v>2237</v>
      </c>
      <c r="B28" s="3096"/>
      <c r="C28" s="3096"/>
      <c r="D28" s="3097"/>
      <c r="E28" s="226">
        <f>'15'!E28</f>
        <v>3555236.8504456347</v>
      </c>
      <c r="F28" s="226">
        <f>'15'!F28</f>
        <v>3356332.945423054</v>
      </c>
      <c r="G28" s="226">
        <f>'15'!G28</f>
        <v>2792900.1070566881</v>
      </c>
      <c r="H28" s="226">
        <f>'15'!H28</f>
        <v>140550.36651505026</v>
      </c>
      <c r="I28" s="226">
        <f>'15'!I28</f>
        <v>43979.635175163785</v>
      </c>
      <c r="J28" s="226">
        <f>'15'!J28</f>
        <v>1514327.8828246358</v>
      </c>
      <c r="K28" s="226">
        <f>'15'!K28</f>
        <v>1094042.2225418426</v>
      </c>
      <c r="L28" s="226">
        <f>'15'!L28</f>
        <v>563432.8383663639</v>
      </c>
      <c r="M28" s="226">
        <f>'15'!M28</f>
        <v>275227.58416467183</v>
      </c>
      <c r="N28" s="226">
        <f>'15'!N28</f>
        <v>72598.392469762272</v>
      </c>
      <c r="O28" s="3095" t="s">
        <v>2181</v>
      </c>
      <c r="P28" s="3096"/>
      <c r="Q28" s="3096"/>
      <c r="R28" s="3097"/>
      <c r="S28" s="226">
        <f>'15'!S28</f>
        <v>35725.820853890524</v>
      </c>
      <c r="T28" s="226">
        <f>'15'!T28</f>
        <v>41519.023774537614</v>
      </c>
      <c r="U28" s="226">
        <f>'15'!U28</f>
        <v>87321.543953824905</v>
      </c>
      <c r="V28" s="226">
        <f>'15'!V28</f>
        <v>30133.791919318781</v>
      </c>
      <c r="W28" s="226">
        <f>'15'!W28</f>
        <v>7929.0111933376047</v>
      </c>
      <c r="X28" s="226">
        <f>'15'!X28</f>
        <v>96581.405485689364</v>
      </c>
      <c r="Y28" s="226">
        <f>'15'!Y28</f>
        <v>3789.9563957189107</v>
      </c>
      <c r="Z28" s="226">
        <f>'15'!Z28</f>
        <v>26037.467826464854</v>
      </c>
      <c r="AA28" s="226">
        <f>'15'!AA28</f>
        <v>507.31795664782692</v>
      </c>
      <c r="AB28" s="226">
        <f>'15'!AB28</f>
        <v>161289.10653717138</v>
      </c>
      <c r="AC28" s="226">
        <f>'15'!AC28</f>
        <v>224941.37284904</v>
      </c>
    </row>
    <row r="29" spans="1:38" ht="14.1" customHeight="1">
      <c r="A29" s="3094" t="s">
        <v>354</v>
      </c>
      <c r="B29" s="3094"/>
      <c r="C29" s="3094"/>
      <c r="D29" s="723"/>
      <c r="E29" s="227"/>
      <c r="F29" s="642"/>
      <c r="G29" s="642"/>
      <c r="H29" s="642"/>
      <c r="I29" s="642"/>
      <c r="J29" s="642"/>
      <c r="K29" s="642"/>
      <c r="L29" s="642"/>
      <c r="M29" s="642"/>
      <c r="N29" s="1732"/>
      <c r="O29" s="3094" t="s">
        <v>354</v>
      </c>
      <c r="P29" s="3094"/>
      <c r="Q29" s="3094"/>
      <c r="R29" s="162"/>
      <c r="S29" s="642"/>
      <c r="T29" s="642"/>
      <c r="U29" s="642"/>
      <c r="V29" s="642"/>
      <c r="W29" s="642"/>
      <c r="X29" s="642"/>
      <c r="Y29" s="642"/>
      <c r="Z29" s="642"/>
      <c r="AA29" s="642"/>
      <c r="AB29" s="642"/>
      <c r="AC29" s="642"/>
      <c r="AE29" s="725"/>
      <c r="AF29" s="725"/>
    </row>
    <row r="30" spans="1:38" ht="14.1" customHeight="1">
      <c r="A30" s="155"/>
      <c r="B30" s="156" t="s">
        <v>2220</v>
      </c>
      <c r="C30" s="155"/>
      <c r="D30" s="983"/>
      <c r="E30" s="234">
        <f>'15'!AF62</f>
        <v>531378.70058289752</v>
      </c>
      <c r="F30" s="652">
        <f>'15'!AG62</f>
        <v>473011.48031093326</v>
      </c>
      <c r="G30" s="652">
        <f>'15'!AH62</f>
        <v>403323.35991352866</v>
      </c>
      <c r="H30" s="652">
        <f>'15'!AI62</f>
        <v>20586.804384222669</v>
      </c>
      <c r="I30" s="652">
        <f>'15'!AJ62</f>
        <v>7514.7989864355541</v>
      </c>
      <c r="J30" s="652">
        <f>'15'!AK62</f>
        <v>198237.29135168344</v>
      </c>
      <c r="K30" s="652">
        <f>'15'!AL62</f>
        <v>176984.46519118728</v>
      </c>
      <c r="L30" s="660">
        <f>'15'!AM62</f>
        <v>69688.120397404098</v>
      </c>
      <c r="M30" s="652">
        <f>'15'!AN62</f>
        <v>48350.470570526115</v>
      </c>
      <c r="N30" s="660">
        <f>'15'!AO62</f>
        <v>9419.826988099152</v>
      </c>
      <c r="O30" s="155"/>
      <c r="P30" s="156" t="s">
        <v>2182</v>
      </c>
      <c r="Q30" s="155"/>
      <c r="R30" s="165"/>
      <c r="S30" s="652">
        <f>'15'!AP62</f>
        <v>3480.5890598453257</v>
      </c>
      <c r="T30" s="652">
        <f>'15'!AQ62</f>
        <v>14577.564531098715</v>
      </c>
      <c r="U30" s="652">
        <f>'15'!AR62</f>
        <v>15908.029648807966</v>
      </c>
      <c r="V30" s="652">
        <f>'15'!AS62</f>
        <v>4615.5530464612311</v>
      </c>
      <c r="W30" s="652">
        <f>'15'!AT62</f>
        <v>348.90729621369798</v>
      </c>
      <c r="X30" s="652">
        <f>'15'!AU62</f>
        <v>2876.6312891708708</v>
      </c>
      <c r="Y30" s="652">
        <f>'15'!AV62</f>
        <v>9.1673336470588236</v>
      </c>
      <c r="Z30" s="652">
        <f>'15'!AW62</f>
        <v>1136.1846643231318</v>
      </c>
      <c r="AA30" s="652">
        <f>'15'!AX62</f>
        <v>44.537239798942814</v>
      </c>
      <c r="AB30" s="652">
        <f>'15'!AY62</f>
        <v>17271.129299937878</v>
      </c>
      <c r="AC30" s="652">
        <f>'15'!AZ62</f>
        <v>59503.404936287829</v>
      </c>
      <c r="AE30" s="725"/>
      <c r="AF30" s="725"/>
    </row>
    <row r="31" spans="1:38" ht="14.1" customHeight="1">
      <c r="A31" s="155"/>
      <c r="B31" s="156" t="s">
        <v>2246</v>
      </c>
      <c r="C31" s="155"/>
      <c r="D31" s="983"/>
      <c r="E31" s="234">
        <f>'15'!AF63</f>
        <v>437017.77834671462</v>
      </c>
      <c r="F31" s="652">
        <f>'15'!AG63</f>
        <v>408643.50557294348</v>
      </c>
      <c r="G31" s="652">
        <f>'15'!AH63</f>
        <v>348959.89418209851</v>
      </c>
      <c r="H31" s="652">
        <f>'15'!AI63</f>
        <v>20864.325157379808</v>
      </c>
      <c r="I31" s="652">
        <f>'15'!AJ63</f>
        <v>3845.9354603449237</v>
      </c>
      <c r="J31" s="652">
        <f>'15'!AK63</f>
        <v>179086.53967292453</v>
      </c>
      <c r="K31" s="652">
        <f>'15'!AL63</f>
        <v>145163.09389144942</v>
      </c>
      <c r="L31" s="660">
        <f>'15'!AM63</f>
        <v>59683.611390844635</v>
      </c>
      <c r="M31" s="652">
        <f>'15'!AN63</f>
        <v>35502.715449318966</v>
      </c>
      <c r="N31" s="660">
        <f>'15'!AO63</f>
        <v>9990.1866926778657</v>
      </c>
      <c r="O31" s="155"/>
      <c r="P31" s="156" t="s">
        <v>2246</v>
      </c>
      <c r="Q31" s="155"/>
      <c r="R31" s="165"/>
      <c r="S31" s="652">
        <f>'15'!AP63</f>
        <v>3208.738944261197</v>
      </c>
      <c r="T31" s="652">
        <f>'15'!AQ63</f>
        <v>6197.0838075489046</v>
      </c>
      <c r="U31" s="652">
        <f>'15'!AR63</f>
        <v>11774.981424352427</v>
      </c>
      <c r="V31" s="652">
        <f>'15'!AS63</f>
        <v>3494.773079670872</v>
      </c>
      <c r="W31" s="652">
        <f>'15'!AT63</f>
        <v>836.95150080771339</v>
      </c>
      <c r="X31" s="652">
        <f>'15'!AU63</f>
        <v>5682.8461926721729</v>
      </c>
      <c r="Y31" s="652">
        <f>'15'!AV63</f>
        <v>55.107664933413368</v>
      </c>
      <c r="Z31" s="652">
        <f>'15'!AW63</f>
        <v>724.67095588997836</v>
      </c>
      <c r="AA31" s="652">
        <f>'15'!AX63</f>
        <v>62.198858510427129</v>
      </c>
      <c r="AB31" s="652">
        <f>'15'!AY63</f>
        <v>17656.072269519678</v>
      </c>
      <c r="AC31" s="652">
        <f>'15'!AZ63</f>
        <v>29098.943729660987</v>
      </c>
      <c r="AE31" s="725"/>
      <c r="AF31" s="725"/>
    </row>
    <row r="32" spans="1:38" ht="14.1" customHeight="1">
      <c r="A32" s="155"/>
      <c r="B32" s="156" t="s">
        <v>2380</v>
      </c>
      <c r="C32" s="155"/>
      <c r="D32" s="983"/>
      <c r="E32" s="234">
        <f>'15'!AF64</f>
        <v>817684.69841900875</v>
      </c>
      <c r="F32" s="652">
        <f>'15'!AG64</f>
        <v>763656.5856227288</v>
      </c>
      <c r="G32" s="652">
        <f>'15'!AH64</f>
        <v>669221.75284551678</v>
      </c>
      <c r="H32" s="652">
        <f>'15'!AI64</f>
        <v>55427.259023951003</v>
      </c>
      <c r="I32" s="652">
        <f>'15'!AJ64</f>
        <v>8005.2936674886196</v>
      </c>
      <c r="J32" s="652">
        <f>'15'!AK64</f>
        <v>374032.64654959482</v>
      </c>
      <c r="K32" s="652">
        <f>'15'!AL64</f>
        <v>231756.55360448197</v>
      </c>
      <c r="L32" s="660">
        <f>'15'!AM64</f>
        <v>94434.832777211952</v>
      </c>
      <c r="M32" s="652">
        <f>'15'!AN64</f>
        <v>54323.966308689021</v>
      </c>
      <c r="N32" s="660">
        <f>'15'!AO64</f>
        <v>11339.812441232883</v>
      </c>
      <c r="O32" s="155"/>
      <c r="P32" s="156" t="s">
        <v>2247</v>
      </c>
      <c r="Q32" s="155"/>
      <c r="R32" s="165"/>
      <c r="S32" s="652">
        <f>'15'!AP64</f>
        <v>4771.1455389150251</v>
      </c>
      <c r="T32" s="652">
        <f>'15'!AQ64</f>
        <v>10783.217679849149</v>
      </c>
      <c r="U32" s="652">
        <f>'15'!AR64</f>
        <v>20161.01008305548</v>
      </c>
      <c r="V32" s="652">
        <f>'15'!AS64</f>
        <v>5940.6781690965881</v>
      </c>
      <c r="W32" s="652">
        <f>'15'!AT64</f>
        <v>1328.1023965398995</v>
      </c>
      <c r="X32" s="652">
        <f>'15'!AU64</f>
        <v>8605.8889863009572</v>
      </c>
      <c r="Y32" s="652">
        <f>'15'!AV64</f>
        <v>519.47198663562688</v>
      </c>
      <c r="Z32" s="652">
        <f>'15'!AW64</f>
        <v>4073.0497034639502</v>
      </c>
      <c r="AA32" s="652">
        <f>'15'!AX64</f>
        <v>80.758181200434151</v>
      </c>
      <c r="AB32" s="652">
        <f>'15'!AY64</f>
        <v>26831.697610921987</v>
      </c>
      <c r="AC32" s="652">
        <f>'15'!AZ64</f>
        <v>58101.162499744038</v>
      </c>
      <c r="AE32" s="725"/>
      <c r="AF32" s="725"/>
    </row>
    <row r="33" spans="1:32" ht="14.1" customHeight="1">
      <c r="A33" s="155"/>
      <c r="B33" s="156" t="s">
        <v>2278</v>
      </c>
      <c r="C33" s="155"/>
      <c r="D33" s="983"/>
      <c r="E33" s="234">
        <f>'15'!AF65</f>
        <v>442226.89173855825</v>
      </c>
      <c r="F33" s="652">
        <f>'15'!AG65</f>
        <v>423986.38597682345</v>
      </c>
      <c r="G33" s="652">
        <f>'15'!AH65</f>
        <v>351375.31328703882</v>
      </c>
      <c r="H33" s="652">
        <f>'15'!AI65</f>
        <v>26528.515074223978</v>
      </c>
      <c r="I33" s="652">
        <f>'15'!AJ65</f>
        <v>12690.585436261284</v>
      </c>
      <c r="J33" s="652">
        <f>'15'!AK65</f>
        <v>184810.20235421954</v>
      </c>
      <c r="K33" s="652">
        <f>'15'!AL65</f>
        <v>127346.01042233421</v>
      </c>
      <c r="L33" s="660">
        <f>'15'!AM65</f>
        <v>72611.072689784574</v>
      </c>
      <c r="M33" s="652">
        <f>'15'!AN65</f>
        <v>40515.621306916575</v>
      </c>
      <c r="N33" s="660">
        <f>'15'!AO65</f>
        <v>14258.877406674594</v>
      </c>
      <c r="O33" s="155"/>
      <c r="P33" s="156" t="s">
        <v>2185</v>
      </c>
      <c r="Q33" s="155"/>
      <c r="R33" s="165"/>
      <c r="S33" s="652">
        <f>'15'!AP65</f>
        <v>6573.03504878076</v>
      </c>
      <c r="T33" s="652">
        <f>'15'!AQ65</f>
        <v>3537.7016312585947</v>
      </c>
      <c r="U33" s="652">
        <f>'15'!AR65</f>
        <v>8549.065999286755</v>
      </c>
      <c r="V33" s="652">
        <f>'15'!AS65</f>
        <v>6103.5031120329686</v>
      </c>
      <c r="W33" s="652">
        <f>'15'!AT65</f>
        <v>1493.438108882885</v>
      </c>
      <c r="X33" s="652">
        <f>'15'!AU65</f>
        <v>12640.678666335098</v>
      </c>
      <c r="Y33" s="652">
        <f>'15'!AV65</f>
        <v>130.96063573358117</v>
      </c>
      <c r="Z33" s="652">
        <f>'15'!AW65</f>
        <v>4441.8174979834257</v>
      </c>
      <c r="AA33" s="652">
        <f>'15'!AX65</f>
        <v>44.915354575002006</v>
      </c>
      <c r="AB33" s="652">
        <f>'15'!AY65</f>
        <v>14837.079228240938</v>
      </c>
      <c r="AC33" s="652">
        <f>'15'!AZ65</f>
        <v>22682.323259718127</v>
      </c>
      <c r="AE33" s="725"/>
      <c r="AF33" s="725"/>
    </row>
    <row r="34" spans="1:32" ht="14.1" customHeight="1">
      <c r="A34" s="155"/>
      <c r="B34" s="156" t="s">
        <v>2186</v>
      </c>
      <c r="C34" s="155"/>
      <c r="D34" s="983"/>
      <c r="E34" s="234">
        <f>'15'!AF66</f>
        <v>551547.03224646603</v>
      </c>
      <c r="F34" s="652">
        <f>'15'!AG66</f>
        <v>538419.28862095112</v>
      </c>
      <c r="G34" s="652">
        <f>'15'!AH66</f>
        <v>431885.91056516743</v>
      </c>
      <c r="H34" s="652">
        <f>'15'!AI66</f>
        <v>7806.4812202166577</v>
      </c>
      <c r="I34" s="652">
        <f>'15'!AJ66</f>
        <v>9084.6610806334102</v>
      </c>
      <c r="J34" s="652">
        <f>'15'!AK66</f>
        <v>241630.81940560424</v>
      </c>
      <c r="K34" s="652">
        <f>'15'!AL66</f>
        <v>173363.94885871292</v>
      </c>
      <c r="L34" s="660">
        <f>'15'!AM66</f>
        <v>106533.37805578398</v>
      </c>
      <c r="M34" s="652">
        <f>'15'!AN66</f>
        <v>39314.619128653452</v>
      </c>
      <c r="N34" s="660">
        <f>'15'!AO66</f>
        <v>10251.099484249205</v>
      </c>
      <c r="O34" s="155"/>
      <c r="P34" s="156" t="s">
        <v>2472</v>
      </c>
      <c r="Q34" s="155"/>
      <c r="R34" s="165"/>
      <c r="S34" s="652">
        <f>'15'!AP66</f>
        <v>6965.513522352333</v>
      </c>
      <c r="T34" s="652">
        <f>'15'!AQ66</f>
        <v>1289.6987521798994</v>
      </c>
      <c r="U34" s="652">
        <f>'15'!AR66</f>
        <v>15177.707985182535</v>
      </c>
      <c r="V34" s="652">
        <f>'15'!AS66</f>
        <v>4772.0426538343054</v>
      </c>
      <c r="W34" s="652">
        <f>'15'!AT66</f>
        <v>858.55673085517651</v>
      </c>
      <c r="X34" s="652">
        <f>'15'!AU66</f>
        <v>26932.367208414111</v>
      </c>
      <c r="Y34" s="652">
        <f>'15'!AV66</f>
        <v>360.53973253846146</v>
      </c>
      <c r="Z34" s="652">
        <f>'15'!AW66</f>
        <v>3741.1571611494815</v>
      </c>
      <c r="AA34" s="652">
        <f>'15'!AX66</f>
        <v>115.30497650420456</v>
      </c>
      <c r="AB34" s="652">
        <f>'15'!AY66</f>
        <v>36069.389848524268</v>
      </c>
      <c r="AC34" s="652">
        <f>'15'!AZ66</f>
        <v>16868.900786664228</v>
      </c>
      <c r="AE34" s="725"/>
      <c r="AF34" s="725"/>
    </row>
    <row r="35" spans="1:32" ht="14.1" customHeight="1">
      <c r="A35" s="155"/>
      <c r="B35" s="156" t="s">
        <v>2187</v>
      </c>
      <c r="C35" s="155"/>
      <c r="D35" s="983"/>
      <c r="E35" s="234">
        <f>'15'!AF67</f>
        <v>775381.74911198625</v>
      </c>
      <c r="F35" s="652">
        <f>'15'!AG67</f>
        <v>748615.6993186766</v>
      </c>
      <c r="G35" s="652">
        <f>'15'!AH67</f>
        <v>588133.87626334163</v>
      </c>
      <c r="H35" s="652">
        <f>'15'!AI67</f>
        <v>9336.9816550560972</v>
      </c>
      <c r="I35" s="652">
        <f>'15'!AJ67</f>
        <v>2838.3605439999997</v>
      </c>
      <c r="J35" s="652">
        <f>'15'!AK67</f>
        <v>336530.38349060831</v>
      </c>
      <c r="K35" s="652">
        <f>'15'!AL67</f>
        <v>239428.15057367709</v>
      </c>
      <c r="L35" s="660">
        <f>'15'!AM67</f>
        <v>160481.82305533477</v>
      </c>
      <c r="M35" s="652">
        <f>'15'!AN67</f>
        <v>57220.191400567608</v>
      </c>
      <c r="N35" s="660">
        <f>'15'!AO67</f>
        <v>17338.589456828529</v>
      </c>
      <c r="O35" s="155"/>
      <c r="P35" s="156" t="s">
        <v>2348</v>
      </c>
      <c r="Q35" s="155"/>
      <c r="R35" s="165"/>
      <c r="S35" s="652">
        <f>'15'!AP67</f>
        <v>10726.798739735894</v>
      </c>
      <c r="T35" s="652">
        <f>'15'!AQ67</f>
        <v>5133.757372602342</v>
      </c>
      <c r="U35" s="652">
        <f>'15'!AR67</f>
        <v>15750.7488131398</v>
      </c>
      <c r="V35" s="652">
        <f>'15'!AS67</f>
        <v>5207.2418582228138</v>
      </c>
      <c r="W35" s="652">
        <f>'15'!AT67</f>
        <v>3063.0551600382296</v>
      </c>
      <c r="X35" s="652">
        <f>'15'!AU67</f>
        <v>39842.993142796171</v>
      </c>
      <c r="Y35" s="652">
        <f>'15'!AV67</f>
        <v>2714.7090422307688</v>
      </c>
      <c r="Z35" s="652">
        <f>'15'!AW67</f>
        <v>11920.587843654879</v>
      </c>
      <c r="AA35" s="652">
        <f>'15'!AX67</f>
        <v>159.60334605881633</v>
      </c>
      <c r="AB35" s="652">
        <f>'15'!AY67</f>
        <v>48623.73828002654</v>
      </c>
      <c r="AC35" s="652">
        <f>'15'!AZ67</f>
        <v>38686.637636964595</v>
      </c>
      <c r="AE35" s="725"/>
      <c r="AF35" s="725"/>
    </row>
    <row r="36" spans="1:32" ht="14.1" customHeight="1">
      <c r="A36" s="3094" t="s">
        <v>380</v>
      </c>
      <c r="B36" s="3094"/>
      <c r="C36" s="3094"/>
      <c r="D36" s="723"/>
      <c r="E36" s="234"/>
      <c r="F36" s="652"/>
      <c r="G36" s="652"/>
      <c r="H36" s="652"/>
      <c r="I36" s="652"/>
      <c r="J36" s="652"/>
      <c r="K36" s="652"/>
      <c r="L36" s="652"/>
      <c r="M36" s="652"/>
      <c r="N36" s="660"/>
      <c r="O36" s="3094" t="s">
        <v>380</v>
      </c>
      <c r="P36" s="3094"/>
      <c r="Q36" s="3094"/>
      <c r="R36" s="162"/>
      <c r="S36" s="652"/>
      <c r="T36" s="652"/>
      <c r="U36" s="652"/>
      <c r="V36" s="1030"/>
      <c r="W36" s="652"/>
      <c r="X36" s="652"/>
      <c r="Y36" s="652"/>
      <c r="Z36" s="652"/>
      <c r="AA36" s="652"/>
      <c r="AB36" s="652"/>
      <c r="AC36" s="652"/>
      <c r="AE36" s="725"/>
      <c r="AF36" s="725"/>
    </row>
    <row r="37" spans="1:32" ht="14.1" customHeight="1">
      <c r="A37" s="155"/>
      <c r="B37" s="156" t="s">
        <v>3383</v>
      </c>
      <c r="C37" s="155"/>
      <c r="D37" s="983"/>
      <c r="E37" s="234">
        <f>'15'!AF68</f>
        <v>123864.3147455939</v>
      </c>
      <c r="F37" s="652">
        <f>'15'!AG68</f>
        <v>112513.61863217385</v>
      </c>
      <c r="G37" s="652">
        <f>'15'!AH68</f>
        <v>89848.726678776962</v>
      </c>
      <c r="H37" s="652">
        <f>'15'!AI68</f>
        <v>2660.9619357422116</v>
      </c>
      <c r="I37" s="652">
        <f>'15'!AJ68</f>
        <v>4.3507704880173073</v>
      </c>
      <c r="J37" s="652">
        <f>'15'!AK68</f>
        <v>43283.456115865061</v>
      </c>
      <c r="K37" s="652">
        <f>'15'!AL68</f>
        <v>43899.957856681649</v>
      </c>
      <c r="L37" s="660">
        <f>'15'!AM68</f>
        <v>22664.891953396971</v>
      </c>
      <c r="M37" s="652">
        <f>'15'!AN68</f>
        <v>11703.880015268232</v>
      </c>
      <c r="N37" s="660">
        <f>'15'!AO68</f>
        <v>2161.4372706435097</v>
      </c>
      <c r="O37" s="155"/>
      <c r="P37" s="156" t="s">
        <v>2285</v>
      </c>
      <c r="Q37" s="155"/>
      <c r="R37" s="165"/>
      <c r="S37" s="652">
        <f>'15'!AP68</f>
        <v>1140.6047025813918</v>
      </c>
      <c r="T37" s="652">
        <f>'15'!AQ68</f>
        <v>3493.2709433571417</v>
      </c>
      <c r="U37" s="652">
        <f>'15'!AR68</f>
        <v>3032.4029307313986</v>
      </c>
      <c r="V37" s="652">
        <f>'15'!AS68</f>
        <v>984.86191366344428</v>
      </c>
      <c r="W37" s="652">
        <f>'15'!AT68</f>
        <v>891.30225429133691</v>
      </c>
      <c r="X37" s="652">
        <f>'15'!AU68</f>
        <v>1722.996587249929</v>
      </c>
      <c r="Y37" s="652">
        <f>'15'!AV68</f>
        <v>149.3103023345588</v>
      </c>
      <c r="Z37" s="652">
        <f>'15'!AW68</f>
        <v>233.7718486356317</v>
      </c>
      <c r="AA37" s="652">
        <f>'15'!AX68</f>
        <v>1.5771883992096605</v>
      </c>
      <c r="AB37" s="652">
        <f>'15'!AY68</f>
        <v>8853.3560115094315</v>
      </c>
      <c r="AC37" s="652">
        <f>'15'!AZ68</f>
        <v>11584.467962055542</v>
      </c>
      <c r="AE37" s="725"/>
      <c r="AF37" s="725"/>
    </row>
    <row r="38" spans="1:32" ht="14.1" customHeight="1">
      <c r="A38" s="155"/>
      <c r="B38" s="156" t="s">
        <v>2204</v>
      </c>
      <c r="C38" s="155"/>
      <c r="D38" s="983"/>
      <c r="E38" s="234">
        <f>'15'!AF69</f>
        <v>47599.785893740212</v>
      </c>
      <c r="F38" s="652">
        <f>'15'!AG69</f>
        <v>42226.644211822386</v>
      </c>
      <c r="G38" s="652">
        <f>'15'!AH69</f>
        <v>33232.617663864461</v>
      </c>
      <c r="H38" s="652">
        <f>'15'!AI69</f>
        <v>944.22024181501024</v>
      </c>
      <c r="I38" s="652">
        <f>'15'!AJ69</f>
        <v>830.41478990216785</v>
      </c>
      <c r="J38" s="652">
        <f>'15'!AK69</f>
        <v>12000.955710360433</v>
      </c>
      <c r="K38" s="652">
        <f>'15'!AL69</f>
        <v>19457.026921786844</v>
      </c>
      <c r="L38" s="660">
        <f>'15'!AM69</f>
        <v>8994.0265479579448</v>
      </c>
      <c r="M38" s="652">
        <f>'15'!AN69</f>
        <v>6480.5722502639373</v>
      </c>
      <c r="N38" s="660">
        <f>'15'!AO69</f>
        <v>2232.5327836310316</v>
      </c>
      <c r="O38" s="155"/>
      <c r="P38" s="156" t="s">
        <v>2189</v>
      </c>
      <c r="Q38" s="155"/>
      <c r="R38" s="165"/>
      <c r="S38" s="652">
        <f>'15'!AP69</f>
        <v>320.64285174786102</v>
      </c>
      <c r="T38" s="652">
        <f>'15'!AQ69</f>
        <v>1691.4266908201573</v>
      </c>
      <c r="U38" s="652">
        <f>'15'!AR69</f>
        <v>1928.6909649341469</v>
      </c>
      <c r="V38" s="652">
        <f>'15'!AS69</f>
        <v>300.65745833779516</v>
      </c>
      <c r="W38" s="652">
        <f>'15'!AT69</f>
        <v>6.6215007929461489</v>
      </c>
      <c r="X38" s="652">
        <f>'15'!AU69</f>
        <v>355.16965386767731</v>
      </c>
      <c r="Y38" s="652">
        <f>'15'!AV69</f>
        <v>0</v>
      </c>
      <c r="Z38" s="652">
        <f>'15'!AW69</f>
        <v>668.20754716981128</v>
      </c>
      <c r="AA38" s="652">
        <f>'15'!AX69</f>
        <v>0</v>
      </c>
      <c r="AB38" s="652">
        <f>'15'!AY69</f>
        <v>1490.0770966565162</v>
      </c>
      <c r="AC38" s="652">
        <f>'15'!AZ69</f>
        <v>6041.3492290876275</v>
      </c>
      <c r="AE38" s="725"/>
      <c r="AF38" s="725"/>
    </row>
    <row r="39" spans="1:32" ht="14.1" customHeight="1">
      <c r="A39" s="156"/>
      <c r="B39" s="156" t="s">
        <v>2190</v>
      </c>
      <c r="C39" s="156"/>
      <c r="D39" s="983"/>
      <c r="E39" s="234">
        <f>'15'!AF70</f>
        <v>106239.96583339749</v>
      </c>
      <c r="F39" s="652">
        <f>'15'!AG70</f>
        <v>86326.951846494441</v>
      </c>
      <c r="G39" s="652">
        <f>'15'!AH70</f>
        <v>70428.379488882478</v>
      </c>
      <c r="H39" s="652">
        <f>'15'!AI70</f>
        <v>3770.7405609060424</v>
      </c>
      <c r="I39" s="652">
        <f>'15'!AJ70</f>
        <v>965.50135316761839</v>
      </c>
      <c r="J39" s="652">
        <f>'15'!AK70</f>
        <v>29914.933239477243</v>
      </c>
      <c r="K39" s="652">
        <f>'15'!AL70</f>
        <v>35777.20433533156</v>
      </c>
      <c r="L39" s="660">
        <f>'15'!AM70</f>
        <v>15898.572357611954</v>
      </c>
      <c r="M39" s="652">
        <f>'15'!AN70</f>
        <v>11551.338873652803</v>
      </c>
      <c r="N39" s="660">
        <f>'15'!AO70</f>
        <v>2113.1487466418471</v>
      </c>
      <c r="O39" s="156"/>
      <c r="P39" s="156" t="s">
        <v>2190</v>
      </c>
      <c r="Q39" s="156"/>
      <c r="R39" s="165"/>
      <c r="S39" s="652">
        <f>'15'!AP70</f>
        <v>951.41363256611908</v>
      </c>
      <c r="T39" s="652">
        <f>'15'!AQ70</f>
        <v>3746.240623357186</v>
      </c>
      <c r="U39" s="652">
        <f>'15'!AR70</f>
        <v>3531.3220991615158</v>
      </c>
      <c r="V39" s="652">
        <f>'15'!AS70</f>
        <v>1124.3773866977754</v>
      </c>
      <c r="W39" s="652">
        <f>'15'!AT70</f>
        <v>84.836385228362516</v>
      </c>
      <c r="X39" s="652">
        <f>'15'!AU70</f>
        <v>302.3277346323294</v>
      </c>
      <c r="Y39" s="652">
        <f>'15'!AV70</f>
        <v>21.859697757792553</v>
      </c>
      <c r="Z39" s="652">
        <f>'15'!AW70</f>
        <v>147.83308002702702</v>
      </c>
      <c r="AA39" s="652">
        <f>'15'!AX70</f>
        <v>15.709957625171658</v>
      </c>
      <c r="AB39" s="652">
        <f>'15'!AY70</f>
        <v>3859.5030139168352</v>
      </c>
      <c r="AC39" s="652">
        <f>'15'!AZ70</f>
        <v>20060.84706693011</v>
      </c>
      <c r="AE39" s="725"/>
      <c r="AF39" s="725"/>
    </row>
    <row r="40" spans="1:32" ht="14.1" customHeight="1">
      <c r="A40" s="156"/>
      <c r="B40" s="156" t="s">
        <v>3106</v>
      </c>
      <c r="C40" s="156"/>
      <c r="D40" s="983"/>
      <c r="E40" s="234">
        <f>'15'!AF71</f>
        <v>230665.98103260147</v>
      </c>
      <c r="F40" s="652">
        <f>'15'!AG71</f>
        <v>203334.38015807883</v>
      </c>
      <c r="G40" s="652">
        <f>'15'!AH71</f>
        <v>168476.8981724451</v>
      </c>
      <c r="H40" s="652">
        <f>'15'!AI71</f>
        <v>9503.2649586179286</v>
      </c>
      <c r="I40" s="652">
        <f>'15'!AJ71</f>
        <v>2439.858825190393</v>
      </c>
      <c r="J40" s="652">
        <f>'15'!AK71</f>
        <v>77039.98092144572</v>
      </c>
      <c r="K40" s="652">
        <f>'15'!AL71</f>
        <v>79493.793467191092</v>
      </c>
      <c r="L40" s="660">
        <f>'15'!AM71</f>
        <v>34857.481985633771</v>
      </c>
      <c r="M40" s="652">
        <f>'15'!AN71</f>
        <v>22690.21166836048</v>
      </c>
      <c r="N40" s="660">
        <f>'15'!AO71</f>
        <v>2768.3332220559596</v>
      </c>
      <c r="O40" s="156"/>
      <c r="P40" s="156" t="s">
        <v>2478</v>
      </c>
      <c r="Q40" s="156"/>
      <c r="R40" s="165"/>
      <c r="S40" s="652">
        <f>'15'!AP71</f>
        <v>1719.7984433641718</v>
      </c>
      <c r="T40" s="652">
        <f>'15'!AQ71</f>
        <v>6908.7880997949605</v>
      </c>
      <c r="U40" s="652">
        <f>'15'!AR71</f>
        <v>8701.6822220871018</v>
      </c>
      <c r="V40" s="652">
        <f>'15'!AS71</f>
        <v>2100.2801282770647</v>
      </c>
      <c r="W40" s="652">
        <f>'15'!AT71</f>
        <v>491.32955278121551</v>
      </c>
      <c r="X40" s="652">
        <f>'15'!AU71</f>
        <v>1619.698729894425</v>
      </c>
      <c r="Y40" s="652">
        <f>'15'!AV71</f>
        <v>4.3621559999999997</v>
      </c>
      <c r="Z40" s="652">
        <f>'15'!AW71</f>
        <v>90.85301243192221</v>
      </c>
      <c r="AA40" s="652">
        <f>'15'!AX71</f>
        <v>8.2010830073932262</v>
      </c>
      <c r="AB40" s="652">
        <f>'15'!AY71</f>
        <v>10444.155335939528</v>
      </c>
      <c r="AC40" s="652">
        <f>'15'!AZ71</f>
        <v>27422.45388695463</v>
      </c>
      <c r="AE40" s="725"/>
      <c r="AF40" s="725"/>
    </row>
    <row r="41" spans="1:32" ht="14.1" customHeight="1">
      <c r="A41" s="156"/>
      <c r="B41" s="156" t="s">
        <v>2283</v>
      </c>
      <c r="C41" s="156"/>
      <c r="D41" s="983"/>
      <c r="E41" s="234">
        <f>'15'!AF72</f>
        <v>304253.48384787532</v>
      </c>
      <c r="F41" s="652">
        <f>'15'!AG72</f>
        <v>287805.24447018601</v>
      </c>
      <c r="G41" s="652">
        <f>'15'!AH72</f>
        <v>241418.78549296534</v>
      </c>
      <c r="H41" s="652">
        <f>'15'!AI72</f>
        <v>12339.343248377818</v>
      </c>
      <c r="I41" s="652">
        <f>'15'!AJ72</f>
        <v>1332.5635509967417</v>
      </c>
      <c r="J41" s="652">
        <f>'15'!AK72</f>
        <v>141340.22478836103</v>
      </c>
      <c r="K41" s="652">
        <f>'15'!AL72</f>
        <v>86406.653905229861</v>
      </c>
      <c r="L41" s="660">
        <f>'15'!AM72</f>
        <v>46386.458977220558</v>
      </c>
      <c r="M41" s="652">
        <f>'15'!AN72</f>
        <v>27932.42708195154</v>
      </c>
      <c r="N41" s="660">
        <f>'15'!AO72</f>
        <v>7021.4595948876822</v>
      </c>
      <c r="O41" s="156"/>
      <c r="P41" s="156" t="s">
        <v>2283</v>
      </c>
      <c r="Q41" s="156"/>
      <c r="R41" s="165"/>
      <c r="S41" s="652">
        <f>'15'!AP72</f>
        <v>1951.0919009466074</v>
      </c>
      <c r="T41" s="652">
        <f>'15'!AQ72</f>
        <v>6683.5220260543601</v>
      </c>
      <c r="U41" s="652">
        <f>'15'!AR72</f>
        <v>10020.550293700948</v>
      </c>
      <c r="V41" s="652">
        <f>'15'!AS72</f>
        <v>2002.8216534675144</v>
      </c>
      <c r="W41" s="652">
        <f>'15'!AT72</f>
        <v>252.98161289441987</v>
      </c>
      <c r="X41" s="652">
        <f>'15'!AU72</f>
        <v>6044.2543692834752</v>
      </c>
      <c r="Y41" s="652">
        <f>'15'!AV72</f>
        <v>65.598622999999989</v>
      </c>
      <c r="Z41" s="652">
        <f>'15'!AW72</f>
        <v>2233.9469596583976</v>
      </c>
      <c r="AA41" s="652">
        <f>'15'!AX72</f>
        <v>27.712690008423593</v>
      </c>
      <c r="AB41" s="652">
        <f>'15'!AY72</f>
        <v>10082.519253318716</v>
      </c>
      <c r="AC41" s="652">
        <f>'15'!AZ72</f>
        <v>18682.186337347652</v>
      </c>
      <c r="AE41" s="725"/>
      <c r="AF41" s="725"/>
    </row>
    <row r="42" spans="1:32" ht="14.1" customHeight="1">
      <c r="A42" s="156"/>
      <c r="B42" s="156" t="s">
        <v>2280</v>
      </c>
      <c r="C42" s="156"/>
      <c r="D42" s="983"/>
      <c r="E42" s="234">
        <f>'15'!AF73</f>
        <v>695567.67295125232</v>
      </c>
      <c r="F42" s="652">
        <f>'15'!AG73</f>
        <v>653781.75079031696</v>
      </c>
      <c r="G42" s="652">
        <f>'15'!AH73</f>
        <v>565075.66650929395</v>
      </c>
      <c r="H42" s="652">
        <f>'15'!AI73</f>
        <v>42173.634093808054</v>
      </c>
      <c r="I42" s="652">
        <f>'15'!AJ73</f>
        <v>8679.1877245479936</v>
      </c>
      <c r="J42" s="652">
        <f>'15'!AK73</f>
        <v>302486.37032681162</v>
      </c>
      <c r="K42" s="652">
        <f>'15'!AL73</f>
        <v>211736.4743641259</v>
      </c>
      <c r="L42" s="660">
        <f>'15'!AM73</f>
        <v>88706.084281023053</v>
      </c>
      <c r="M42" s="652">
        <f>'15'!AN73</f>
        <v>51386.897529297472</v>
      </c>
      <c r="N42" s="660">
        <f>'15'!AO73</f>
        <v>12462.801740532312</v>
      </c>
      <c r="O42" s="156"/>
      <c r="P42" s="156" t="s">
        <v>2201</v>
      </c>
      <c r="Q42" s="156"/>
      <c r="R42" s="165"/>
      <c r="S42" s="652">
        <f>'15'!AP73</f>
        <v>4769.4910351913613</v>
      </c>
      <c r="T42" s="652">
        <f>'15'!AQ73</f>
        <v>8946.7009526394231</v>
      </c>
      <c r="U42" s="652">
        <f>'15'!AR73</f>
        <v>19781.889351508973</v>
      </c>
      <c r="V42" s="652">
        <f>'15'!AS73</f>
        <v>4653.5722368411834</v>
      </c>
      <c r="W42" s="652">
        <f>'15'!AT73</f>
        <v>772.4422125842209</v>
      </c>
      <c r="X42" s="652">
        <f>'15'!AU73</f>
        <v>13699.087513240409</v>
      </c>
      <c r="Y42" s="652">
        <f>'15'!AV73</f>
        <v>71.597575282097651</v>
      </c>
      <c r="Z42" s="652">
        <f>'15'!AW73</f>
        <v>2245.6483617196345</v>
      </c>
      <c r="AA42" s="652">
        <f>'15'!AX73</f>
        <v>145.3264700317238</v>
      </c>
      <c r="AB42" s="652">
        <f>'15'!AY73</f>
        <v>21157.526831451723</v>
      </c>
      <c r="AC42" s="652">
        <f>'15'!AZ73</f>
        <v>44031.570522654969</v>
      </c>
      <c r="AE42" s="725"/>
      <c r="AF42" s="725"/>
    </row>
    <row r="43" spans="1:32" ht="14.1" customHeight="1">
      <c r="A43" s="156"/>
      <c r="B43" s="156" t="s">
        <v>2525</v>
      </c>
      <c r="C43" s="156"/>
      <c r="D43" s="983"/>
      <c r="E43" s="234">
        <f>'15'!AF74</f>
        <v>311722.36774371169</v>
      </c>
      <c r="F43" s="652">
        <f>'15'!AG74</f>
        <v>286605.89390132454</v>
      </c>
      <c r="G43" s="652">
        <f>'15'!AH74</f>
        <v>251618.42586823166</v>
      </c>
      <c r="H43" s="652">
        <f>'15'!AI74</f>
        <v>14323.308188989335</v>
      </c>
      <c r="I43" s="652">
        <f>'15'!AJ74</f>
        <v>4874.6817967180368</v>
      </c>
      <c r="J43" s="652">
        <f>'15'!AK74</f>
        <v>156022.38940974473</v>
      </c>
      <c r="K43" s="652">
        <f>'15'!AL74</f>
        <v>76398.046472779664</v>
      </c>
      <c r="L43" s="660">
        <f>'15'!AM74</f>
        <v>34987.468033092817</v>
      </c>
      <c r="M43" s="652">
        <f>'15'!AN74</f>
        <v>17223.432253906398</v>
      </c>
      <c r="N43" s="660">
        <f>'15'!AO74</f>
        <v>5658.7555711454734</v>
      </c>
      <c r="O43" s="156"/>
      <c r="P43" s="156" t="s">
        <v>3284</v>
      </c>
      <c r="Q43" s="156"/>
      <c r="R43" s="165"/>
      <c r="S43" s="652">
        <f>'15'!AP74</f>
        <v>2518.5686461814489</v>
      </c>
      <c r="T43" s="652">
        <f>'15'!AQ74</f>
        <v>1691.5587563099882</v>
      </c>
      <c r="U43" s="652">
        <f>'15'!AR74</f>
        <v>4390.4678299482302</v>
      </c>
      <c r="V43" s="652">
        <f>'15'!AS74</f>
        <v>2171.4812094114932</v>
      </c>
      <c r="W43" s="652">
        <f>'15'!AT74</f>
        <v>792.60024090977186</v>
      </c>
      <c r="X43" s="652">
        <f>'15'!AU74</f>
        <v>6451.0915087658113</v>
      </c>
      <c r="Y43" s="652">
        <f>'15'!AV74</f>
        <v>38.421262104052062</v>
      </c>
      <c r="Z43" s="652">
        <f>'15'!AW74</f>
        <v>2581.4761537902223</v>
      </c>
      <c r="AA43" s="652">
        <f>'15'!AX74</f>
        <v>23.209866246155084</v>
      </c>
      <c r="AB43" s="652">
        <f>'15'!AY74</f>
        <v>8669.8369882801708</v>
      </c>
      <c r="AC43" s="652">
        <f>'15'!AZ74</f>
        <v>27697.949996177435</v>
      </c>
      <c r="AE43" s="725"/>
      <c r="AF43" s="725"/>
    </row>
    <row r="44" spans="1:32" ht="14.1" customHeight="1">
      <c r="A44" s="156"/>
      <c r="B44" s="156" t="s">
        <v>2524</v>
      </c>
      <c r="C44" s="156"/>
      <c r="D44" s="983"/>
      <c r="E44" s="234">
        <f>'15'!AF75</f>
        <v>442063.66608079307</v>
      </c>
      <c r="F44" s="652">
        <f>'15'!AG75</f>
        <v>426579.40004155238</v>
      </c>
      <c r="G44" s="652">
        <f>'15'!AH75</f>
        <v>350023.27703653765</v>
      </c>
      <c r="H44" s="652">
        <f>'15'!AI75</f>
        <v>34918.358966326108</v>
      </c>
      <c r="I44" s="652">
        <f>'15'!AJ75</f>
        <v>6355.2379278368098</v>
      </c>
      <c r="J44" s="652">
        <f>'15'!AK75</f>
        <v>195777.57282086034</v>
      </c>
      <c r="K44" s="652">
        <f>'15'!AL75</f>
        <v>112972.1073215144</v>
      </c>
      <c r="L44" s="660">
        <f>'15'!AM75</f>
        <v>76556.123005014655</v>
      </c>
      <c r="M44" s="652">
        <f>'15'!AN75</f>
        <v>41276.741405998815</v>
      </c>
      <c r="N44" s="660">
        <f>'15'!AO75</f>
        <v>9620.7834894709267</v>
      </c>
      <c r="O44" s="156"/>
      <c r="P44" s="156" t="s">
        <v>2250</v>
      </c>
      <c r="Q44" s="156"/>
      <c r="R44" s="165"/>
      <c r="S44" s="652">
        <f>'15'!AP75</f>
        <v>5232.0346642144577</v>
      </c>
      <c r="T44" s="652">
        <f>'15'!AQ75</f>
        <v>2353.6941183099334</v>
      </c>
      <c r="U44" s="652">
        <f>'15'!AR75</f>
        <v>12955.443411390104</v>
      </c>
      <c r="V44" s="652">
        <f>'15'!AS75</f>
        <v>10238.788074282762</v>
      </c>
      <c r="W44" s="652">
        <f>'15'!AT75</f>
        <v>875.99764833061249</v>
      </c>
      <c r="X44" s="652">
        <f>'15'!AU75</f>
        <v>4791.6785649540698</v>
      </c>
      <c r="Y44" s="652">
        <f>'15'!AV75</f>
        <v>420.86260947117921</v>
      </c>
      <c r="Z44" s="652">
        <f>'15'!AW75</f>
        <v>1575.4883878561648</v>
      </c>
      <c r="AA44" s="652">
        <f>'15'!AX75</f>
        <v>80.663132885279879</v>
      </c>
      <c r="AB44" s="652">
        <f>'15'!AY75</f>
        <v>28410.688903849161</v>
      </c>
      <c r="AC44" s="652">
        <f>'15'!AZ75</f>
        <v>17059.754427096959</v>
      </c>
      <c r="AE44" s="725"/>
      <c r="AF44" s="725"/>
    </row>
    <row r="45" spans="1:32" ht="14.1" customHeight="1">
      <c r="A45" s="156"/>
      <c r="B45" s="156" t="s">
        <v>2318</v>
      </c>
      <c r="C45" s="156"/>
      <c r="D45" s="983"/>
      <c r="E45" s="234">
        <f>'15'!AF76</f>
        <v>736592.24024119473</v>
      </c>
      <c r="F45" s="652">
        <f>'15'!AG76</f>
        <v>704430.67802121991</v>
      </c>
      <c r="G45" s="652">
        <f>'15'!AH76</f>
        <v>578193.92121875414</v>
      </c>
      <c r="H45" s="652">
        <f>'15'!AI76</f>
        <v>11812.057855411627</v>
      </c>
      <c r="I45" s="652">
        <f>'15'!AJ76</f>
        <v>9920.5183553160077</v>
      </c>
      <c r="J45" s="652">
        <f>'15'!AK76</f>
        <v>328688.93131638982</v>
      </c>
      <c r="K45" s="652">
        <f>'15'!AL76</f>
        <v>227772.41369163664</v>
      </c>
      <c r="L45" s="660">
        <f>'15'!AM76</f>
        <v>126236.75680246578</v>
      </c>
      <c r="M45" s="652">
        <f>'15'!AN76</f>
        <v>40895.337957426287</v>
      </c>
      <c r="N45" s="660">
        <f>'15'!AO76</f>
        <v>15797.630233659069</v>
      </c>
      <c r="O45" s="156"/>
      <c r="P45" s="156" t="s">
        <v>3285</v>
      </c>
      <c r="Q45" s="156"/>
      <c r="R45" s="165"/>
      <c r="S45" s="652">
        <f>'15'!AP76</f>
        <v>8411.8578665092609</v>
      </c>
      <c r="T45" s="652">
        <f>'15'!AQ76</f>
        <v>1410.2558969898655</v>
      </c>
      <c r="U45" s="652">
        <f>'15'!AR76</f>
        <v>11652.126111303822</v>
      </c>
      <c r="V45" s="652">
        <f>'15'!AS76</f>
        <v>2672.8555969010968</v>
      </c>
      <c r="W45" s="652">
        <f>'15'!AT76</f>
        <v>950.61225206317795</v>
      </c>
      <c r="X45" s="652">
        <f>'15'!AU76</f>
        <v>36037.943917235854</v>
      </c>
      <c r="Y45" s="652">
        <f>'15'!AV76</f>
        <v>388.66781353846153</v>
      </c>
      <c r="Z45" s="652">
        <f>'15'!AW76</f>
        <v>8327.131768837191</v>
      </c>
      <c r="AA45" s="652">
        <f>'15'!AX76</f>
        <v>92.856136385653784</v>
      </c>
      <c r="AB45" s="652">
        <f>'15'!AY76</f>
        <v>40494.819209042318</v>
      </c>
      <c r="AC45" s="652">
        <f>'15'!AZ76</f>
        <v>40488.693988811778</v>
      </c>
      <c r="AE45" s="725"/>
      <c r="AF45" s="725"/>
    </row>
    <row r="46" spans="1:32" ht="14.1" customHeight="1">
      <c r="A46" s="156"/>
      <c r="B46" s="156" t="s">
        <v>3331</v>
      </c>
      <c r="C46" s="156"/>
      <c r="D46" s="983"/>
      <c r="E46" s="234">
        <f>'15'!AF77</f>
        <v>556667.37207547133</v>
      </c>
      <c r="F46" s="652">
        <f>'15'!AG77</f>
        <v>552728.3833498871</v>
      </c>
      <c r="G46" s="652">
        <f>'15'!AH77</f>
        <v>444583.40892694052</v>
      </c>
      <c r="H46" s="652">
        <f>'15'!AI77</f>
        <v>8104.4764650560965</v>
      </c>
      <c r="I46" s="652">
        <f>'15'!AJ77</f>
        <v>8577.3200809999998</v>
      </c>
      <c r="J46" s="652">
        <f>'15'!AK77</f>
        <v>227773.06817531926</v>
      </c>
      <c r="K46" s="652">
        <f>'15'!AL77</f>
        <v>200128.54420556518</v>
      </c>
      <c r="L46" s="660">
        <f>'15'!AM77</f>
        <v>108144.97442294651</v>
      </c>
      <c r="M46" s="652">
        <f>'15'!AN77</f>
        <v>44086.745128545757</v>
      </c>
      <c r="N46" s="660">
        <f>'15'!AO77</f>
        <v>12761.50981709442</v>
      </c>
      <c r="O46" s="156"/>
      <c r="P46" s="156" t="s">
        <v>2207</v>
      </c>
      <c r="Q46" s="156"/>
      <c r="R46" s="165"/>
      <c r="S46" s="652">
        <f>'15'!AP77</f>
        <v>8710.3171105878537</v>
      </c>
      <c r="T46" s="652">
        <f>'15'!AQ77</f>
        <v>4593.5656669045793</v>
      </c>
      <c r="U46" s="652">
        <f>'15'!AR77</f>
        <v>11326.968739058719</v>
      </c>
      <c r="V46" s="652">
        <f>'15'!AS77</f>
        <v>3884.096261438649</v>
      </c>
      <c r="W46" s="652">
        <f>'15'!AT77</f>
        <v>2810.2875334615383</v>
      </c>
      <c r="X46" s="652">
        <f>'15'!AU77</f>
        <v>25557.156906565408</v>
      </c>
      <c r="Y46" s="652">
        <f>'15'!AV77</f>
        <v>2629.2763562307687</v>
      </c>
      <c r="Z46" s="652">
        <f>'15'!AW77</f>
        <v>7933.1107063388454</v>
      </c>
      <c r="AA46" s="652">
        <f>'15'!AX77</f>
        <v>112.06143205881634</v>
      </c>
      <c r="AB46" s="652">
        <f>'15'!AY77</f>
        <v>27826.623893206895</v>
      </c>
      <c r="AC46" s="652">
        <f>'15'!AZ77</f>
        <v>11872.099431923076</v>
      </c>
      <c r="AE46" s="725"/>
      <c r="AF46" s="725"/>
    </row>
    <row r="47" spans="1:32" ht="14.1" customHeight="1">
      <c r="A47" s="3094" t="s">
        <v>355</v>
      </c>
      <c r="B47" s="3094"/>
      <c r="C47" s="3094"/>
      <c r="D47" s="983"/>
      <c r="E47" s="234"/>
      <c r="F47" s="652"/>
      <c r="G47" s="652"/>
      <c r="H47" s="652"/>
      <c r="I47" s="652"/>
      <c r="J47" s="652"/>
      <c r="K47" s="652"/>
      <c r="L47" s="652"/>
      <c r="M47" s="652"/>
      <c r="N47" s="660"/>
      <c r="O47" s="3094" t="s">
        <v>355</v>
      </c>
      <c r="P47" s="3094"/>
      <c r="Q47" s="3094"/>
      <c r="R47" s="165"/>
      <c r="S47" s="652"/>
      <c r="T47" s="652"/>
      <c r="U47" s="652"/>
      <c r="V47" s="652"/>
      <c r="W47" s="652"/>
      <c r="X47" s="652"/>
      <c r="Y47" s="652"/>
      <c r="Z47" s="652"/>
      <c r="AA47" s="652"/>
      <c r="AB47" s="652"/>
      <c r="AC47" s="652"/>
      <c r="AE47" s="725"/>
      <c r="AF47" s="725"/>
    </row>
    <row r="48" spans="1:32" ht="14.1" customHeight="1">
      <c r="A48" s="156"/>
      <c r="B48" s="156" t="s">
        <v>2233</v>
      </c>
      <c r="C48" s="156"/>
      <c r="D48" s="983"/>
      <c r="E48" s="234">
        <f>'15'!AF78</f>
        <v>98502.206659241274</v>
      </c>
      <c r="F48" s="652">
        <f>'15'!AG78</f>
        <v>89307.498800730173</v>
      </c>
      <c r="G48" s="652">
        <f>'15'!AH78</f>
        <v>66999.949167049141</v>
      </c>
      <c r="H48" s="652">
        <f>'15'!AI78</f>
        <v>2070.6569354090002</v>
      </c>
      <c r="I48" s="652">
        <f>'15'!AJ78</f>
        <v>4.3507704880173073</v>
      </c>
      <c r="J48" s="652">
        <f>'15'!AK78</f>
        <v>27801.635345859788</v>
      </c>
      <c r="K48" s="652">
        <f>'15'!AL78</f>
        <v>37123.306115292333</v>
      </c>
      <c r="L48" s="660">
        <f>'15'!AM78</f>
        <v>22307.54963368105</v>
      </c>
      <c r="M48" s="652">
        <f>'15'!AN78</f>
        <v>11484.938816676886</v>
      </c>
      <c r="N48" s="660">
        <f>'15'!AO78</f>
        <v>3207.1408136414934</v>
      </c>
      <c r="O48" s="156"/>
      <c r="P48" s="156" t="s">
        <v>2188</v>
      </c>
      <c r="Q48" s="156"/>
      <c r="R48" s="165"/>
      <c r="S48" s="652">
        <f>'15'!AP78</f>
        <v>825.20890462644184</v>
      </c>
      <c r="T48" s="652">
        <f>'15'!AQ78</f>
        <v>3388.8404191531417</v>
      </c>
      <c r="U48" s="652">
        <f>'15'!AR78</f>
        <v>3027.5047516243176</v>
      </c>
      <c r="V48" s="652">
        <f>'15'!AS78</f>
        <v>914.08021315264114</v>
      </c>
      <c r="W48" s="652">
        <f>'15'!AT78</f>
        <v>122.16371447883702</v>
      </c>
      <c r="X48" s="652">
        <f>'15'!AU78</f>
        <v>1848.3686085821766</v>
      </c>
      <c r="Y48" s="652">
        <f>'15'!AV78</f>
        <v>6.9680647058823542E-2</v>
      </c>
      <c r="Z48" s="652">
        <f>'15'!AW78</f>
        <v>901.97939580544289</v>
      </c>
      <c r="AA48" s="652">
        <f>'15'!AX78</f>
        <v>1.5771883992096605</v>
      </c>
      <c r="AB48" s="652">
        <f>'15'!AY78</f>
        <v>8070.6159435703048</v>
      </c>
      <c r="AC48" s="652">
        <f>'15'!AZ78</f>
        <v>10096.687254316454</v>
      </c>
      <c r="AE48" s="725"/>
      <c r="AF48" s="725"/>
    </row>
    <row r="49" spans="1:54" ht="14.1" customHeight="1">
      <c r="A49" s="156"/>
      <c r="B49" s="156" t="s">
        <v>2234</v>
      </c>
      <c r="C49" s="156"/>
      <c r="D49" s="983"/>
      <c r="E49" s="234">
        <f>'15'!AF79</f>
        <v>42793.246235985927</v>
      </c>
      <c r="F49" s="652">
        <f>'15'!AG79</f>
        <v>37458.516936015068</v>
      </c>
      <c r="G49" s="652">
        <f>'15'!AH79</f>
        <v>32260.548678987114</v>
      </c>
      <c r="H49" s="652">
        <f>'15'!AI79</f>
        <v>946.81427786733468</v>
      </c>
      <c r="I49" s="653">
        <f>'15'!AJ79</f>
        <v>830.41478990216785</v>
      </c>
      <c r="J49" s="652">
        <f>'15'!AK79</f>
        <v>13032.927814446804</v>
      </c>
      <c r="K49" s="652">
        <f>'15'!AL79</f>
        <v>17450.391796770797</v>
      </c>
      <c r="L49" s="660">
        <f>'15'!AM79</f>
        <v>5197.9682570279629</v>
      </c>
      <c r="M49" s="652">
        <f>'15'!AN79</f>
        <v>3972.012450499828</v>
      </c>
      <c r="N49" s="660">
        <f>'15'!AO79</f>
        <v>458.5108711649882</v>
      </c>
      <c r="O49" s="156"/>
      <c r="P49" s="156" t="s">
        <v>2204</v>
      </c>
      <c r="Q49" s="156"/>
      <c r="R49" s="165"/>
      <c r="S49" s="652">
        <f>'15'!AP79</f>
        <v>129.46058236358888</v>
      </c>
      <c r="T49" s="652">
        <f>'15'!AQ79</f>
        <v>1652.41501556048</v>
      </c>
      <c r="U49" s="652">
        <f>'15'!AR79</f>
        <v>1449.5078791407525</v>
      </c>
      <c r="V49" s="652">
        <f>'15'!AS79</f>
        <v>281.67524512716551</v>
      </c>
      <c r="W49" s="652">
        <f>'15'!AT79</f>
        <v>0.44285714285561845</v>
      </c>
      <c r="X49" s="652">
        <f>'15'!AU79</f>
        <v>80.885867829941489</v>
      </c>
      <c r="Y49" s="652">
        <f>'15'!AV79</f>
        <v>0</v>
      </c>
      <c r="Z49" s="652">
        <f>'15'!AW79</f>
        <v>147.73798502702704</v>
      </c>
      <c r="AA49" s="652">
        <f>'15'!AX79</f>
        <v>0</v>
      </c>
      <c r="AB49" s="652">
        <f>'15'!AY79</f>
        <v>997.33195367116502</v>
      </c>
      <c r="AC49" s="652">
        <f>'15'!AZ79</f>
        <v>5482.4672849978915</v>
      </c>
      <c r="AE49" s="725"/>
      <c r="AF49" s="725"/>
    </row>
    <row r="50" spans="1:54" ht="14.1" customHeight="1">
      <c r="A50" s="156"/>
      <c r="B50" s="156" t="s">
        <v>2249</v>
      </c>
      <c r="C50" s="156"/>
      <c r="D50" s="983"/>
      <c r="E50" s="234">
        <f>'15'!AF80</f>
        <v>108261.05121508086</v>
      </c>
      <c r="F50" s="652">
        <f>'15'!AG80</f>
        <v>87779.434216086869</v>
      </c>
      <c r="G50" s="652">
        <f>'15'!AH80</f>
        <v>71318.28582338251</v>
      </c>
      <c r="H50" s="652">
        <f>'15'!AI80</f>
        <v>3782.9043074973301</v>
      </c>
      <c r="I50" s="652">
        <f>'15'!AJ80</f>
        <v>4432.0029081969951</v>
      </c>
      <c r="J50" s="652">
        <f>'15'!AK80</f>
        <v>26262.921509497439</v>
      </c>
      <c r="K50" s="652">
        <f>'15'!AL80</f>
        <v>36840.457098190745</v>
      </c>
      <c r="L50" s="660">
        <f>'15'!AM80</f>
        <v>16461.14839270437</v>
      </c>
      <c r="M50" s="652">
        <f>'15'!AN80</f>
        <v>12019.219984983607</v>
      </c>
      <c r="N50" s="660">
        <f>'15'!AO80</f>
        <v>2346.5213749461827</v>
      </c>
      <c r="O50" s="156"/>
      <c r="P50" s="156" t="s">
        <v>2249</v>
      </c>
      <c r="Q50" s="156"/>
      <c r="R50" s="165"/>
      <c r="S50" s="652">
        <f>'15'!AP80</f>
        <v>1018.1152572664023</v>
      </c>
      <c r="T50" s="652">
        <f>'15'!AQ80</f>
        <v>3610.0836561066853</v>
      </c>
      <c r="U50" s="652">
        <f>'15'!AR80</f>
        <v>3816.0758146002199</v>
      </c>
      <c r="V50" s="652">
        <f>'15'!AS80</f>
        <v>1146.1488199161893</v>
      </c>
      <c r="W50" s="652">
        <f>'15'!AT80</f>
        <v>82.275062147927869</v>
      </c>
      <c r="X50" s="652">
        <f>'15'!AU80</f>
        <v>296.45384829749236</v>
      </c>
      <c r="Y50" s="652">
        <f>'15'!AV80</f>
        <v>21.859697757792553</v>
      </c>
      <c r="Z50" s="652">
        <f>'15'!AW80</f>
        <v>0</v>
      </c>
      <c r="AA50" s="652">
        <f>'15'!AX80</f>
        <v>15.709957625171658</v>
      </c>
      <c r="AB50" s="652">
        <f>'15'!AY80</f>
        <v>4107.9049040403061</v>
      </c>
      <c r="AC50" s="652">
        <f>'15'!AZ80</f>
        <v>20481.616998993977</v>
      </c>
      <c r="AE50" s="725"/>
      <c r="AF50" s="725"/>
    </row>
    <row r="51" spans="1:54" ht="14.1" customHeight="1">
      <c r="A51" s="155"/>
      <c r="B51" s="156" t="s">
        <v>2230</v>
      </c>
      <c r="C51" s="155"/>
      <c r="D51" s="983"/>
      <c r="E51" s="234">
        <f>'15'!AF81</f>
        <v>232446.77141538021</v>
      </c>
      <c r="F51" s="652">
        <f>'15'!AG81</f>
        <v>206102.24956885455</v>
      </c>
      <c r="G51" s="652">
        <f>'15'!AH81</f>
        <v>167152.35252428206</v>
      </c>
      <c r="H51" s="652">
        <f>'15'!AI81</f>
        <v>9149.5237450608693</v>
      </c>
      <c r="I51" s="652">
        <f>'15'!AJ81</f>
        <v>2139.3756714444635</v>
      </c>
      <c r="J51" s="652">
        <f>'15'!AK81</f>
        <v>76022.461831741792</v>
      </c>
      <c r="K51" s="652">
        <f>'15'!AL81</f>
        <v>79840.991276035027</v>
      </c>
      <c r="L51" s="660">
        <f>'15'!AM81</f>
        <v>38949.897044572397</v>
      </c>
      <c r="M51" s="652">
        <f>'15'!AN81</f>
        <v>22185.079688988953</v>
      </c>
      <c r="N51" s="660">
        <f>'15'!AO81</f>
        <v>2973.977333345214</v>
      </c>
      <c r="O51" s="155"/>
      <c r="P51" s="156" t="s">
        <v>2191</v>
      </c>
      <c r="Q51" s="155"/>
      <c r="R51" s="165"/>
      <c r="S51" s="652">
        <f>'15'!AP81</f>
        <v>1371.1808185468249</v>
      </c>
      <c r="T51" s="652">
        <f>'15'!AQ81</f>
        <v>6910.4786522789609</v>
      </c>
      <c r="U51" s="652">
        <f>'15'!AR81</f>
        <v>8452.797270000181</v>
      </c>
      <c r="V51" s="652">
        <f>'15'!AS81</f>
        <v>2050.7587951100068</v>
      </c>
      <c r="W51" s="652">
        <f>'15'!AT81</f>
        <v>425.88681970775718</v>
      </c>
      <c r="X51" s="652">
        <f>'15'!AU81</f>
        <v>4796.2690344208431</v>
      </c>
      <c r="Y51" s="652">
        <f>'15'!AV81</f>
        <v>4.3621559999999997</v>
      </c>
      <c r="Z51" s="652">
        <f>'15'!AW81</f>
        <v>1009.9865345835001</v>
      </c>
      <c r="AA51" s="652">
        <f>'15'!AX81</f>
        <v>7.2522574939783748</v>
      </c>
      <c r="AB51" s="652">
        <f>'15'!AY81</f>
        <v>10946.947373085144</v>
      </c>
      <c r="AC51" s="652">
        <f>'15'!AZ81</f>
        <v>27354.508381109346</v>
      </c>
      <c r="AE51" s="725"/>
      <c r="AF51" s="725"/>
    </row>
    <row r="52" spans="1:54" ht="14.1" customHeight="1">
      <c r="A52" s="155"/>
      <c r="B52" s="156" t="s">
        <v>2283</v>
      </c>
      <c r="C52" s="155"/>
      <c r="D52" s="983"/>
      <c r="E52" s="234">
        <f>'15'!AF82</f>
        <v>300134.61977012188</v>
      </c>
      <c r="F52" s="652">
        <f>'15'!AG82</f>
        <v>283385.68529125606</v>
      </c>
      <c r="G52" s="652">
        <f>'15'!AH82</f>
        <v>242462.20105049631</v>
      </c>
      <c r="H52" s="652">
        <f>'15'!AI82</f>
        <v>12617.854217440767</v>
      </c>
      <c r="I52" s="652">
        <f>'15'!AJ82</f>
        <v>1332.3277701271754</v>
      </c>
      <c r="J52" s="652">
        <f>'15'!AK82</f>
        <v>144750.553528027</v>
      </c>
      <c r="K52" s="652">
        <f>'15'!AL82</f>
        <v>83761.465534901421</v>
      </c>
      <c r="L52" s="660">
        <f>'15'!AM82</f>
        <v>40923.484240759564</v>
      </c>
      <c r="M52" s="652">
        <f>'15'!AN82</f>
        <v>27936.125913885167</v>
      </c>
      <c r="N52" s="660">
        <f>'15'!AO82</f>
        <v>7180.9355339903759</v>
      </c>
      <c r="O52" s="155"/>
      <c r="P52" s="156" t="s">
        <v>2283</v>
      </c>
      <c r="Q52" s="155"/>
      <c r="R52" s="165"/>
      <c r="S52" s="652">
        <f>'15'!AP82</f>
        <v>2546.7883646421906</v>
      </c>
      <c r="T52" s="652">
        <f>'15'!AQ82</f>
        <v>6952.6505970444268</v>
      </c>
      <c r="U52" s="652">
        <f>'15'!AR82</f>
        <v>8945.3704643703823</v>
      </c>
      <c r="V52" s="652">
        <f>'15'!AS82</f>
        <v>2032.3503477671827</v>
      </c>
      <c r="W52" s="652">
        <f>'15'!AT82</f>
        <v>278.03060607060809</v>
      </c>
      <c r="X52" s="652">
        <f>'15'!AU82</f>
        <v>2797.2490524676987</v>
      </c>
      <c r="Y52" s="652">
        <f>'15'!AV82</f>
        <v>65.598622999999989</v>
      </c>
      <c r="Z52" s="652">
        <f>'15'!AW82</f>
        <v>1591.9693035072853</v>
      </c>
      <c r="AA52" s="652">
        <f>'15'!AX82</f>
        <v>27.177763298358002</v>
      </c>
      <c r="AB52" s="652">
        <f>'15'!AY82</f>
        <v>8505.3635846010529</v>
      </c>
      <c r="AC52" s="652">
        <f>'15'!AZ82</f>
        <v>18340.903782373054</v>
      </c>
      <c r="AE52" s="725"/>
      <c r="AF52" s="725"/>
    </row>
    <row r="53" spans="1:54" ht="14.1" customHeight="1">
      <c r="A53" s="155"/>
      <c r="B53" s="156" t="s">
        <v>2287</v>
      </c>
      <c r="C53" s="155"/>
      <c r="D53" s="983"/>
      <c r="E53" s="234">
        <f>'15'!AF83</f>
        <v>713283.28192582738</v>
      </c>
      <c r="F53" s="652">
        <f>'15'!AG83</f>
        <v>671318.5322494125</v>
      </c>
      <c r="G53" s="652">
        <f>'15'!AH83</f>
        <v>574960.22820339887</v>
      </c>
      <c r="H53" s="652">
        <f>'15'!AI83</f>
        <v>34667.969113733394</v>
      </c>
      <c r="I53" s="652">
        <f>'15'!AJ83</f>
        <v>8824.2758711011193</v>
      </c>
      <c r="J53" s="652">
        <f>'15'!AK83</f>
        <v>303160.59964989487</v>
      </c>
      <c r="K53" s="652">
        <f>'15'!AL83</f>
        <v>228307.38356866883</v>
      </c>
      <c r="L53" s="660">
        <f>'15'!AM83</f>
        <v>96358.304046013975</v>
      </c>
      <c r="M53" s="652">
        <f>'15'!AN83</f>
        <v>52545.247959849105</v>
      </c>
      <c r="N53" s="660">
        <f>'15'!AO83</f>
        <v>12234.860677549634</v>
      </c>
      <c r="O53" s="155"/>
      <c r="P53" s="156" t="s">
        <v>2448</v>
      </c>
      <c r="Q53" s="155"/>
      <c r="R53" s="165"/>
      <c r="S53" s="652">
        <f>'15'!AP83</f>
        <v>4914.8536814721792</v>
      </c>
      <c r="T53" s="652">
        <f>'15'!AQ83</f>
        <v>8731.1844421035221</v>
      </c>
      <c r="U53" s="652">
        <f>'15'!AR83</f>
        <v>21236.557154272748</v>
      </c>
      <c r="V53" s="652">
        <f>'15'!AS83</f>
        <v>4600.4889787525217</v>
      </c>
      <c r="W53" s="652">
        <f>'15'!AT83</f>
        <v>827.30302569850244</v>
      </c>
      <c r="X53" s="652">
        <f>'15'!AU83</f>
        <v>16100.073137007575</v>
      </c>
      <c r="Y53" s="652">
        <f>'15'!AV83</f>
        <v>80.913671282097653</v>
      </c>
      <c r="Z53" s="652">
        <f>'15'!AW83</f>
        <v>2075.6455417191682</v>
      </c>
      <c r="AA53" s="652">
        <f>'15'!AX83</f>
        <v>146.81022225520422</v>
      </c>
      <c r="AB53" s="652">
        <f>'15'!AY83</f>
        <v>25409.613513900837</v>
      </c>
      <c r="AC53" s="652">
        <f>'15'!AZ83</f>
        <v>44040.39521813397</v>
      </c>
      <c r="AE53" s="725"/>
      <c r="AF53" s="725"/>
    </row>
    <row r="54" spans="1:54" ht="14.1" customHeight="1">
      <c r="A54" s="155"/>
      <c r="B54" s="156" t="s">
        <v>2194</v>
      </c>
      <c r="C54" s="155"/>
      <c r="D54" s="983"/>
      <c r="E54" s="234">
        <f>'15'!AF84</f>
        <v>366776.03899451392</v>
      </c>
      <c r="F54" s="652">
        <f>'15'!AG84</f>
        <v>339141.88915152021</v>
      </c>
      <c r="G54" s="652">
        <f>'15'!AH84</f>
        <v>293963.21550417441</v>
      </c>
      <c r="H54" s="652">
        <f>'15'!AI84</f>
        <v>16844.55144391246</v>
      </c>
      <c r="I54" s="652">
        <f>'15'!AJ84</f>
        <v>7318.4511257180366</v>
      </c>
      <c r="J54" s="652">
        <f>'15'!AK84</f>
        <v>181069.13941741973</v>
      </c>
      <c r="K54" s="652">
        <f>'15'!AL84</f>
        <v>88731.0735171243</v>
      </c>
      <c r="L54" s="660">
        <f>'15'!AM84</f>
        <v>45178.67364734572</v>
      </c>
      <c r="M54" s="652">
        <f>'15'!AN84</f>
        <v>25653.633435918367</v>
      </c>
      <c r="N54" s="660">
        <f>'15'!AO84</f>
        <v>6988.7364175932044</v>
      </c>
      <c r="O54" s="155"/>
      <c r="P54" s="156" t="s">
        <v>2206</v>
      </c>
      <c r="Q54" s="155"/>
      <c r="R54" s="165"/>
      <c r="S54" s="652">
        <f>'15'!AP84</f>
        <v>5173.9403743126568</v>
      </c>
      <c r="T54" s="652">
        <f>'15'!AQ84</f>
        <v>1963.2139264221678</v>
      </c>
      <c r="U54" s="652">
        <f>'15'!AR84</f>
        <v>6185.8881210865793</v>
      </c>
      <c r="V54" s="652">
        <f>'15'!AS84</f>
        <v>3696.1880587814812</v>
      </c>
      <c r="W54" s="652">
        <f>'15'!AT84</f>
        <v>1645.6665377222716</v>
      </c>
      <c r="X54" s="652">
        <f>'15'!AU84</f>
        <v>4670.2141334112048</v>
      </c>
      <c r="Y54" s="652">
        <f>'15'!AV84</f>
        <v>290.26929779155205</v>
      </c>
      <c r="Z54" s="652">
        <f>'15'!AW84</f>
        <v>3493.6551247902221</v>
      </c>
      <c r="AA54" s="652">
        <f>'15'!AX84</f>
        <v>38.773722246155081</v>
      </c>
      <c r="AB54" s="652">
        <f>'15'!AY84</f>
        <v>11032.127933188236</v>
      </c>
      <c r="AC54" s="652">
        <f>'15'!AZ84</f>
        <v>31127.804967783883</v>
      </c>
      <c r="AD54" s="325"/>
      <c r="AE54" s="725"/>
      <c r="AF54" s="725"/>
      <c r="AG54" s="325"/>
      <c r="AH54" s="325"/>
      <c r="AI54" s="325"/>
      <c r="AJ54" s="325"/>
      <c r="AK54" s="325"/>
      <c r="AL54" s="325"/>
      <c r="AM54" s="325"/>
      <c r="AN54" s="325"/>
      <c r="AO54" s="325"/>
      <c r="AP54" s="325"/>
      <c r="AQ54" s="325"/>
      <c r="AR54" s="325"/>
      <c r="AS54" s="325"/>
      <c r="AT54" s="325"/>
      <c r="AU54" s="325"/>
      <c r="AV54" s="325"/>
      <c r="AW54" s="325"/>
      <c r="AX54" s="325"/>
      <c r="AY54" s="325"/>
      <c r="AZ54" s="325"/>
      <c r="BA54" s="325"/>
      <c r="BB54" s="325"/>
    </row>
    <row r="55" spans="1:54" ht="14.1" customHeight="1">
      <c r="A55" s="155"/>
      <c r="B55" s="156" t="s">
        <v>2231</v>
      </c>
      <c r="C55" s="155"/>
      <c r="D55" s="983"/>
      <c r="E55" s="234">
        <f>'15'!AF85</f>
        <v>427882.04227382253</v>
      </c>
      <c r="F55" s="652">
        <f>'15'!AG85</f>
        <v>412442.87709926348</v>
      </c>
      <c r="G55" s="652">
        <f>'15'!AH85</f>
        <v>341090.44952992577</v>
      </c>
      <c r="H55" s="652">
        <f>'15'!AI85</f>
        <v>40552.146008661359</v>
      </c>
      <c r="I55" s="652">
        <f>'15'!AJ85</f>
        <v>1574.2666561858116</v>
      </c>
      <c r="J55" s="652">
        <f>'15'!AK85</f>
        <v>178163.45914203709</v>
      </c>
      <c r="K55" s="652">
        <f>'15'!AL85</f>
        <v>120800.57772304154</v>
      </c>
      <c r="L55" s="660">
        <f>'15'!AM85</f>
        <v>71352.427569337669</v>
      </c>
      <c r="M55" s="652">
        <f>'15'!AN85</f>
        <v>36431.807989994268</v>
      </c>
      <c r="N55" s="660">
        <f>'15'!AO85</f>
        <v>9836.764886271696</v>
      </c>
      <c r="O55" s="155"/>
      <c r="P55" s="156" t="s">
        <v>2231</v>
      </c>
      <c r="Q55" s="155"/>
      <c r="R55" s="165"/>
      <c r="S55" s="652">
        <f>'15'!AP85</f>
        <v>3849.5008034072721</v>
      </c>
      <c r="T55" s="652">
        <f>'15'!AQ85</f>
        <v>2294.2913690033274</v>
      </c>
      <c r="U55" s="652">
        <f>'15'!AR85</f>
        <v>10792.372250830816</v>
      </c>
      <c r="V55" s="652">
        <f>'15'!AS85</f>
        <v>8892.0923799712509</v>
      </c>
      <c r="W55" s="652">
        <f>'15'!AT85</f>
        <v>766.78630050989773</v>
      </c>
      <c r="X55" s="652">
        <f>'15'!AU85</f>
        <v>4825.5019242172411</v>
      </c>
      <c r="Y55" s="652">
        <f>'15'!AV85</f>
        <v>318.25519547117921</v>
      </c>
      <c r="Z55" s="652">
        <f>'15'!AW85</f>
        <v>570.70757885616479</v>
      </c>
      <c r="AA55" s="652">
        <f>'15'!AX85</f>
        <v>66.971935047442045</v>
      </c>
      <c r="AB55" s="652">
        <f>'15'!AY85</f>
        <v>29139.182945751385</v>
      </c>
      <c r="AC55" s="652">
        <f>'15'!AZ85</f>
        <v>16009.872753415224</v>
      </c>
      <c r="AD55" s="325"/>
      <c r="AE55" s="725"/>
      <c r="AF55" s="7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row>
    <row r="56" spans="1:54" ht="14.1" customHeight="1">
      <c r="A56" s="155"/>
      <c r="B56" s="156" t="s">
        <v>2254</v>
      </c>
      <c r="C56" s="155"/>
      <c r="D56" s="983"/>
      <c r="E56" s="234">
        <f>'15'!AF86</f>
        <v>752488.08969918615</v>
      </c>
      <c r="F56" s="652">
        <f>'15'!AG86</f>
        <v>722130.50899003015</v>
      </c>
      <c r="G56" s="652">
        <f>'15'!AH86</f>
        <v>596733.04323105572</v>
      </c>
      <c r="H56" s="652">
        <f>'15'!AI86</f>
        <v>11813.470000411628</v>
      </c>
      <c r="I56" s="652">
        <f>'15'!AJ86</f>
        <v>14685.809067999999</v>
      </c>
      <c r="J56" s="652">
        <f>'15'!AK86</f>
        <v>354595.51356139139</v>
      </c>
      <c r="K56" s="652">
        <f>'15'!AL86</f>
        <v>215638.25060125257</v>
      </c>
      <c r="L56" s="660">
        <f>'15'!AM86</f>
        <v>125397.46575897469</v>
      </c>
      <c r="M56" s="652">
        <f>'15'!AN86</f>
        <v>39102.333578329773</v>
      </c>
      <c r="N56" s="660">
        <f>'15'!AO86</f>
        <v>14473.971866165019</v>
      </c>
      <c r="O56" s="155"/>
      <c r="P56" s="156" t="s">
        <v>2232</v>
      </c>
      <c r="Q56" s="155"/>
      <c r="R56" s="165"/>
      <c r="S56" s="652">
        <f>'15'!AP86</f>
        <v>7128.8102686651227</v>
      </c>
      <c r="T56" s="652">
        <f>'15'!AQ86</f>
        <v>1486.1887669602988</v>
      </c>
      <c r="U56" s="652">
        <f>'15'!AR86</f>
        <v>12185.905531840235</v>
      </c>
      <c r="V56" s="652">
        <f>'15'!AS86</f>
        <v>2852.2007923016913</v>
      </c>
      <c r="W56" s="652">
        <f>'15'!AT86</f>
        <v>975.2563523974062</v>
      </c>
      <c r="X56" s="652">
        <f>'15'!AU86</f>
        <v>36157.780333889801</v>
      </c>
      <c r="Y56" s="652">
        <f>'15'!AV86</f>
        <v>571.85646553846141</v>
      </c>
      <c r="Z56" s="652">
        <f>'15'!AW86</f>
        <v>9843.3210618371922</v>
      </c>
      <c r="AA56" s="652">
        <f>'15'!AX86</f>
        <v>105.9908872234916</v>
      </c>
      <c r="AB56" s="652">
        <f>'15'!AY86</f>
        <v>39616.183432155973</v>
      </c>
      <c r="AC56" s="652">
        <f>'15'!AZ86</f>
        <v>40200.901770992896</v>
      </c>
      <c r="AE56" s="725"/>
      <c r="AF56" s="725"/>
    </row>
    <row r="57" spans="1:54" ht="14.1" customHeight="1">
      <c r="A57" s="155"/>
      <c r="B57" s="156" t="s">
        <v>2197</v>
      </c>
      <c r="C57" s="155"/>
      <c r="D57" s="983"/>
      <c r="E57" s="234">
        <f>'15'!AF87</f>
        <v>512669.5022564712</v>
      </c>
      <c r="F57" s="652">
        <f>'15'!AG87</f>
        <v>507265.75311988703</v>
      </c>
      <c r="G57" s="652">
        <f>'15'!AH87</f>
        <v>405959.8333439405</v>
      </c>
      <c r="H57" s="652">
        <f>'15'!AI87</f>
        <v>8104.4764650560965</v>
      </c>
      <c r="I57" s="652">
        <f>'15'!AJ87</f>
        <v>2838.3605439999997</v>
      </c>
      <c r="J57" s="652">
        <f>'15'!AK87</f>
        <v>209468.67102431928</v>
      </c>
      <c r="K57" s="652">
        <f>'15'!AL87</f>
        <v>185548.32531056518</v>
      </c>
      <c r="L57" s="660">
        <f>'15'!AM87</f>
        <v>101305.9197759465</v>
      </c>
      <c r="M57" s="652">
        <f>'15'!AN87</f>
        <v>43897.184345545757</v>
      </c>
      <c r="N57" s="660">
        <f>'15'!AO87</f>
        <v>12896.97269509442</v>
      </c>
      <c r="O57" s="155"/>
      <c r="P57" s="156" t="s">
        <v>2207</v>
      </c>
      <c r="Q57" s="155"/>
      <c r="R57" s="165"/>
      <c r="S57" s="652">
        <f>'15'!AP87</f>
        <v>8767.961798587854</v>
      </c>
      <c r="T57" s="652">
        <f>'15'!AQ87</f>
        <v>4529.6769299045791</v>
      </c>
      <c r="U57" s="652">
        <f>'15'!AR87</f>
        <v>11229.56471605872</v>
      </c>
      <c r="V57" s="652">
        <f>'15'!AS87</f>
        <v>3667.8082884386495</v>
      </c>
      <c r="W57" s="652">
        <f>'15'!AT87</f>
        <v>2805.1999174615385</v>
      </c>
      <c r="X57" s="652">
        <f>'15'!AU87</f>
        <v>25008.609545565407</v>
      </c>
      <c r="Y57" s="652">
        <f>'15'!AV87</f>
        <v>2436.7716082307688</v>
      </c>
      <c r="Z57" s="652">
        <f>'15'!AW87</f>
        <v>6402.4653003388457</v>
      </c>
      <c r="AA57" s="652">
        <f>'15'!AX87</f>
        <v>97.054023058816341</v>
      </c>
      <c r="AB57" s="652">
        <f>'15'!AY87</f>
        <v>23463.834953206897</v>
      </c>
      <c r="AC57" s="652">
        <f>'15'!AZ87</f>
        <v>11806.214436923075</v>
      </c>
      <c r="AE57" s="725"/>
      <c r="AF57" s="725"/>
    </row>
    <row r="58" spans="1:54" ht="14.1" customHeight="1">
      <c r="A58" s="3094" t="s">
        <v>356</v>
      </c>
      <c r="B58" s="3094"/>
      <c r="C58" s="3094"/>
      <c r="D58" s="723"/>
      <c r="E58" s="234"/>
      <c r="F58" s="652"/>
      <c r="G58" s="652"/>
      <c r="H58" s="652"/>
      <c r="I58" s="652"/>
      <c r="J58" s="652"/>
      <c r="K58" s="652"/>
      <c r="L58" s="652"/>
      <c r="M58" s="652"/>
      <c r="N58" s="660"/>
      <c r="O58" s="3094" t="s">
        <v>356</v>
      </c>
      <c r="P58" s="3094"/>
      <c r="Q58" s="3094"/>
      <c r="R58" s="162"/>
      <c r="S58" s="652"/>
      <c r="T58" s="652"/>
      <c r="U58" s="652"/>
      <c r="V58" s="652"/>
      <c r="W58" s="652"/>
      <c r="X58" s="652"/>
      <c r="Y58" s="652"/>
      <c r="Z58" s="652"/>
      <c r="AA58" s="652"/>
      <c r="AB58" s="652"/>
      <c r="AC58" s="652"/>
      <c r="AE58" s="725"/>
      <c r="AF58" s="725"/>
    </row>
    <row r="59" spans="1:54" ht="14.1" customHeight="1">
      <c r="A59" s="166"/>
      <c r="B59" s="156" t="s">
        <v>3383</v>
      </c>
      <c r="C59" s="166"/>
      <c r="D59" s="723"/>
      <c r="E59" s="234">
        <f>'15'!AF88</f>
        <v>18413.895902538676</v>
      </c>
      <c r="F59" s="652">
        <f>'15'!AG88</f>
        <v>16283.894168832216</v>
      </c>
      <c r="G59" s="652">
        <f>'15'!AH88</f>
        <v>10665.926034984213</v>
      </c>
      <c r="H59" s="652">
        <f>'15'!AI88</f>
        <v>785.47470859584632</v>
      </c>
      <c r="I59" s="652">
        <f>'15'!AJ88</f>
        <v>1.0378499999977697</v>
      </c>
      <c r="J59" s="652">
        <f>'15'!AK88</f>
        <v>662.50636324794198</v>
      </c>
      <c r="K59" s="652">
        <f>'15'!AL88</f>
        <v>9216.9071131404326</v>
      </c>
      <c r="L59" s="660">
        <f>'15'!AM88</f>
        <v>5617.9681338479941</v>
      </c>
      <c r="M59" s="652">
        <f>'15'!AN88</f>
        <v>5383.8417605227905</v>
      </c>
      <c r="N59" s="660">
        <f>'15'!AO88</f>
        <v>11.86511649032369</v>
      </c>
      <c r="O59" s="166"/>
      <c r="P59" s="156" t="s">
        <v>2224</v>
      </c>
      <c r="Q59" s="166"/>
      <c r="R59" s="162"/>
      <c r="S59" s="652">
        <f>'15'!AP88</f>
        <v>26.530801650781154</v>
      </c>
      <c r="T59" s="652">
        <f>'15'!AQ88</f>
        <v>2668.1102795404981</v>
      </c>
      <c r="U59" s="652">
        <f>'15'!AR88</f>
        <v>2160.676794969535</v>
      </c>
      <c r="V59" s="652">
        <f>'15'!AS88</f>
        <v>513.03864996555558</v>
      </c>
      <c r="W59" s="652">
        <f>'15'!AT88</f>
        <v>3.6201179060954902</v>
      </c>
      <c r="X59" s="652">
        <f>'15'!AU88</f>
        <v>37.721433005600929</v>
      </c>
      <c r="Y59" s="652">
        <f>'15'!AV88</f>
        <v>0</v>
      </c>
      <c r="Z59" s="653">
        <f>'15'!AW88</f>
        <v>0</v>
      </c>
      <c r="AA59" s="652">
        <f>'15'!AX88</f>
        <v>0</v>
      </c>
      <c r="AB59" s="652">
        <f>'15'!AY88</f>
        <v>196.4049403196039</v>
      </c>
      <c r="AC59" s="652">
        <f>'15'!AZ88</f>
        <v>2130.0017337064501</v>
      </c>
      <c r="AE59" s="725"/>
      <c r="AF59" s="725"/>
    </row>
    <row r="60" spans="1:54" ht="14.1" customHeight="1">
      <c r="A60" s="166"/>
      <c r="B60" s="156" t="s">
        <v>2204</v>
      </c>
      <c r="C60" s="166"/>
      <c r="D60" s="723"/>
      <c r="E60" s="234">
        <f>'15'!AF89</f>
        <v>18656.662165420094</v>
      </c>
      <c r="F60" s="652">
        <f>'15'!AG89</f>
        <v>16297.971857733568</v>
      </c>
      <c r="G60" s="652">
        <f>'15'!AH89</f>
        <v>11323.505972954119</v>
      </c>
      <c r="H60" s="652">
        <f>'15'!AI89</f>
        <v>580.66515338526017</v>
      </c>
      <c r="I60" s="653">
        <f>'15'!AJ89</f>
        <v>2.2547392407849571</v>
      </c>
      <c r="J60" s="652">
        <f>'15'!AK89</f>
        <v>1194.4006792838175</v>
      </c>
      <c r="K60" s="652">
        <f>'15'!AL89</f>
        <v>9546.1854010442548</v>
      </c>
      <c r="L60" s="660">
        <f>'15'!AM89</f>
        <v>4974.465884779439</v>
      </c>
      <c r="M60" s="652">
        <f>'15'!AN89</f>
        <v>4229.3543752280493</v>
      </c>
      <c r="N60" s="660">
        <f>'15'!AO89</f>
        <v>91.152752330778767</v>
      </c>
      <c r="O60" s="166"/>
      <c r="P60" s="156" t="s">
        <v>2204</v>
      </c>
      <c r="Q60" s="166"/>
      <c r="R60" s="162"/>
      <c r="S60" s="652">
        <f>'15'!AP89</f>
        <v>16.786207846212374</v>
      </c>
      <c r="T60" s="652">
        <f>'15'!AQ89</f>
        <v>2118.9291746297968</v>
      </c>
      <c r="U60" s="652">
        <f>'15'!AR89</f>
        <v>1732.7094211167318</v>
      </c>
      <c r="V60" s="652">
        <f>'15'!AS89</f>
        <v>263.59817565443922</v>
      </c>
      <c r="W60" s="652">
        <f>'15'!AT89</f>
        <v>6.1786436500905308</v>
      </c>
      <c r="X60" s="652">
        <f>'15'!AU89</f>
        <v>39.64377358495247</v>
      </c>
      <c r="Y60" s="652">
        <f>'15'!AV89</f>
        <v>0</v>
      </c>
      <c r="Z60" s="652">
        <f>'15'!AW89</f>
        <v>0</v>
      </c>
      <c r="AA60" s="652">
        <f>'15'!AX89</f>
        <v>5.7499999999844814E-2</v>
      </c>
      <c r="AB60" s="652">
        <f>'15'!AY89</f>
        <v>705.4102359664364</v>
      </c>
      <c r="AC60" s="652">
        <f>'15'!AZ89</f>
        <v>2358.6903076865419</v>
      </c>
      <c r="AE60" s="725"/>
      <c r="AF60" s="725"/>
    </row>
    <row r="61" spans="1:54" ht="14.1" customHeight="1">
      <c r="A61" s="155"/>
      <c r="B61" s="156" t="s">
        <v>2249</v>
      </c>
      <c r="C61" s="155"/>
      <c r="D61" s="983"/>
      <c r="E61" s="234">
        <f>'15'!AF90</f>
        <v>32986.068940649879</v>
      </c>
      <c r="F61" s="652">
        <f>'15'!AG90</f>
        <v>27397.180643022693</v>
      </c>
      <c r="G61" s="652">
        <f>'15'!AH90</f>
        <v>19535.625090755941</v>
      </c>
      <c r="H61" s="652">
        <f>'15'!AI90</f>
        <v>1219.9213487497477</v>
      </c>
      <c r="I61" s="652">
        <f>'15'!AJ90</f>
        <v>93.664281911623846</v>
      </c>
      <c r="J61" s="652">
        <f>'15'!AK90</f>
        <v>2197.4814218194879</v>
      </c>
      <c r="K61" s="652">
        <f>'15'!AL90</f>
        <v>16024.558038275087</v>
      </c>
      <c r="L61" s="660">
        <f>'15'!AM90</f>
        <v>7861.5555522667619</v>
      </c>
      <c r="M61" s="652">
        <f>'15'!AN90</f>
        <v>6246.0767269616153</v>
      </c>
      <c r="N61" s="660">
        <f>'15'!AO90</f>
        <v>256.35310108983492</v>
      </c>
      <c r="O61" s="155"/>
      <c r="P61" s="156" t="s">
        <v>3384</v>
      </c>
      <c r="Q61" s="155"/>
      <c r="R61" s="165"/>
      <c r="S61" s="652">
        <f>'15'!AP90</f>
        <v>191.94866409160767</v>
      </c>
      <c r="T61" s="652">
        <f>'15'!AQ90</f>
        <v>2642.1833969807963</v>
      </c>
      <c r="U61" s="652">
        <f>'15'!AR90</f>
        <v>2698.7765189762927</v>
      </c>
      <c r="V61" s="652">
        <f>'15'!AS90</f>
        <v>456.81504582308423</v>
      </c>
      <c r="W61" s="652">
        <f>'15'!AT90</f>
        <v>0</v>
      </c>
      <c r="X61" s="652">
        <f>'15'!AU90</f>
        <v>7.6261136651629693</v>
      </c>
      <c r="Y61" s="652">
        <f>'15'!AV90</f>
        <v>0</v>
      </c>
      <c r="Z61" s="652">
        <f>'15'!AW90</f>
        <v>0</v>
      </c>
      <c r="AA61" s="652">
        <f>'15'!AX90</f>
        <v>1.7079936000003271</v>
      </c>
      <c r="AB61" s="652">
        <f>'15'!AY90</f>
        <v>1606.1447180399832</v>
      </c>
      <c r="AC61" s="652">
        <f>'15'!AZ90</f>
        <v>5588.8882976271716</v>
      </c>
      <c r="AE61" s="725"/>
      <c r="AF61" s="725"/>
    </row>
    <row r="62" spans="1:54" ht="14.1" customHeight="1">
      <c r="A62" s="155"/>
      <c r="B62" s="156" t="s">
        <v>2478</v>
      </c>
      <c r="C62" s="155"/>
      <c r="D62" s="983"/>
      <c r="E62" s="234">
        <f>'15'!AF91</f>
        <v>85623.200886429448</v>
      </c>
      <c r="F62" s="652">
        <f>'15'!AG91</f>
        <v>71910.931095761553</v>
      </c>
      <c r="G62" s="652">
        <f>'15'!AH91</f>
        <v>55873.292925338945</v>
      </c>
      <c r="H62" s="652">
        <f>'15'!AI91</f>
        <v>2924.2451308915633</v>
      </c>
      <c r="I62" s="652">
        <f>'15'!AJ91</f>
        <v>482.9622740423668</v>
      </c>
      <c r="J62" s="652">
        <f>'15'!AK91</f>
        <v>15259.787145319533</v>
      </c>
      <c r="K62" s="652">
        <f>'15'!AL91</f>
        <v>37206.298375085411</v>
      </c>
      <c r="L62" s="660">
        <f>'15'!AM91</f>
        <v>16037.638170422673</v>
      </c>
      <c r="M62" s="652">
        <f>'15'!AN91</f>
        <v>10820.41093664085</v>
      </c>
      <c r="N62" s="660">
        <f>'15'!AO91</f>
        <v>703.29467853367998</v>
      </c>
      <c r="O62" s="155"/>
      <c r="P62" s="156" t="s">
        <v>2226</v>
      </c>
      <c r="Q62" s="155"/>
      <c r="R62" s="165"/>
      <c r="S62" s="652">
        <f>'15'!AP91</f>
        <v>527.39584868536883</v>
      </c>
      <c r="T62" s="652">
        <f>'15'!AQ91</f>
        <v>3722.1150691232842</v>
      </c>
      <c r="U62" s="652">
        <f>'15'!AR91</f>
        <v>4377.8005951238556</v>
      </c>
      <c r="V62" s="652">
        <f>'15'!AS91</f>
        <v>1409.0216279849969</v>
      </c>
      <c r="W62" s="652">
        <f>'15'!AT91</f>
        <v>80.783117189658654</v>
      </c>
      <c r="X62" s="652">
        <f>'15'!AU91</f>
        <v>411.83164129098293</v>
      </c>
      <c r="Y62" s="652">
        <f>'15'!AV91</f>
        <v>0.75023664705882354</v>
      </c>
      <c r="Z62" s="652">
        <f>'15'!AW91</f>
        <v>105.25208366897027</v>
      </c>
      <c r="AA62" s="652">
        <f>'15'!AX91</f>
        <v>14.327033142819381</v>
      </c>
      <c r="AB62" s="652">
        <f>'15'!AY91</f>
        <v>4685.0662390319949</v>
      </c>
      <c r="AC62" s="652">
        <f>'15'!AZ91</f>
        <v>13817.52187433685</v>
      </c>
      <c r="AE62" s="725"/>
      <c r="AF62" s="725"/>
    </row>
    <row r="63" spans="1:54" ht="14.1" customHeight="1">
      <c r="A63" s="155"/>
      <c r="B63" s="156" t="s">
        <v>2192</v>
      </c>
      <c r="C63" s="155"/>
      <c r="D63" s="983"/>
      <c r="E63" s="234">
        <f>'15'!AF92</f>
        <v>121140.24007836616</v>
      </c>
      <c r="F63" s="652">
        <f>'15'!AG92</f>
        <v>105123.33784724717</v>
      </c>
      <c r="G63" s="652">
        <f>'15'!AH92</f>
        <v>81590.953333457015</v>
      </c>
      <c r="H63" s="652">
        <f>'15'!AI92</f>
        <v>4156.9854314867971</v>
      </c>
      <c r="I63" s="652">
        <f>'15'!AJ92</f>
        <v>357.90340049609131</v>
      </c>
      <c r="J63" s="652">
        <f>'15'!AK92</f>
        <v>30607.353373283346</v>
      </c>
      <c r="K63" s="652">
        <f>'15'!AL92</f>
        <v>46468.7111281908</v>
      </c>
      <c r="L63" s="660">
        <f>'15'!AM92</f>
        <v>23532.384513790224</v>
      </c>
      <c r="M63" s="652">
        <f>'15'!AN92</f>
        <v>15710.492042869782</v>
      </c>
      <c r="N63" s="660">
        <f>'15'!AO92</f>
        <v>1852.8809960576079</v>
      </c>
      <c r="O63" s="155"/>
      <c r="P63" s="156" t="s">
        <v>2192</v>
      </c>
      <c r="Q63" s="155"/>
      <c r="R63" s="165"/>
      <c r="S63" s="652">
        <f>'15'!AP92</f>
        <v>1085.373123078034</v>
      </c>
      <c r="T63" s="652">
        <f>'15'!AQ92</f>
        <v>5167.6059042434254</v>
      </c>
      <c r="U63" s="652">
        <f>'15'!AR92</f>
        <v>6425.7786948215335</v>
      </c>
      <c r="V63" s="652">
        <f>'15'!AS92</f>
        <v>1034.5752463414508</v>
      </c>
      <c r="W63" s="652">
        <f>'15'!AT92</f>
        <v>144.27807832773175</v>
      </c>
      <c r="X63" s="652">
        <f>'15'!AU92</f>
        <v>707.11720037821158</v>
      </c>
      <c r="Y63" s="652">
        <f>'15'!AV92</f>
        <v>0.67541600000000002</v>
      </c>
      <c r="Z63" s="652">
        <f>'15'!AW92</f>
        <v>717.61412098820119</v>
      </c>
      <c r="AA63" s="652">
        <f>'15'!AX92</f>
        <v>0.73677689921083134</v>
      </c>
      <c r="AB63" s="652">
        <f>'15'!AY92</f>
        <v>6395.7489566548038</v>
      </c>
      <c r="AC63" s="652">
        <f>'15'!AZ92</f>
        <v>16734.516352107097</v>
      </c>
      <c r="AE63" s="725"/>
      <c r="AF63" s="725"/>
    </row>
    <row r="64" spans="1:54" ht="14.1" customHeight="1">
      <c r="A64" s="155"/>
      <c r="B64" s="156" t="s">
        <v>2280</v>
      </c>
      <c r="C64" s="155"/>
      <c r="D64" s="983"/>
      <c r="E64" s="234">
        <f>'15'!AF93</f>
        <v>307492.40427759959</v>
      </c>
      <c r="F64" s="652">
        <f>'15'!AG93</f>
        <v>273686.05075431033</v>
      </c>
      <c r="G64" s="652">
        <f>'15'!AH93</f>
        <v>222828.88565209496</v>
      </c>
      <c r="H64" s="652">
        <f>'15'!AI93</f>
        <v>17218.191926416846</v>
      </c>
      <c r="I64" s="652">
        <f>'15'!AJ93</f>
        <v>4228.1749391254589</v>
      </c>
      <c r="J64" s="652">
        <f>'15'!AK93</f>
        <v>92182.524359134419</v>
      </c>
      <c r="K64" s="652">
        <f>'15'!AL93</f>
        <v>109199.99442741845</v>
      </c>
      <c r="L64" s="660">
        <f>'15'!AM93</f>
        <v>50857.165102214945</v>
      </c>
      <c r="M64" s="652">
        <f>'15'!AN93</f>
        <v>36488.801120944539</v>
      </c>
      <c r="N64" s="660">
        <f>'15'!AO93</f>
        <v>8222.233033555478</v>
      </c>
      <c r="O64" s="155"/>
      <c r="P64" s="156" t="s">
        <v>2287</v>
      </c>
      <c r="Q64" s="155"/>
      <c r="R64" s="165"/>
      <c r="S64" s="652">
        <f>'15'!AP93</f>
        <v>3059.1663162766863</v>
      </c>
      <c r="T64" s="652">
        <f>'15'!AQ93</f>
        <v>8320.4894265554103</v>
      </c>
      <c r="U64" s="652">
        <f>'15'!AR93</f>
        <v>13559.406391012315</v>
      </c>
      <c r="V64" s="652">
        <f>'15'!AS93</f>
        <v>3020.0095443654436</v>
      </c>
      <c r="W64" s="652">
        <f>'15'!AT93</f>
        <v>307.49640917921369</v>
      </c>
      <c r="X64" s="652">
        <f>'15'!AU93</f>
        <v>1475.3200750124795</v>
      </c>
      <c r="Y64" s="652">
        <f>'15'!AV93</f>
        <v>29.001939625717082</v>
      </c>
      <c r="Z64" s="652">
        <f>'15'!AW93</f>
        <v>389.82439360701272</v>
      </c>
      <c r="AA64" s="652">
        <f>'15'!AX93</f>
        <v>15.650654377177956</v>
      </c>
      <c r="AB64" s="652">
        <f>'15'!AY93</f>
        <v>12458.566918648019</v>
      </c>
      <c r="AC64" s="652">
        <f>'15'!AZ93</f>
        <v>34196.177916896493</v>
      </c>
      <c r="AE64" s="725"/>
      <c r="AF64" s="725"/>
    </row>
    <row r="65" spans="1:32" ht="14.1" customHeight="1">
      <c r="A65" s="155"/>
      <c r="B65" s="156" t="s">
        <v>2235</v>
      </c>
      <c r="C65" s="155"/>
      <c r="D65" s="983"/>
      <c r="E65" s="234">
        <f>'15'!AF94</f>
        <v>208737.21057947181</v>
      </c>
      <c r="F65" s="652">
        <f>'15'!AG94</f>
        <v>192350.68381295938</v>
      </c>
      <c r="G65" s="652">
        <f>'15'!AH94</f>
        <v>163645.79803311231</v>
      </c>
      <c r="H65" s="652">
        <f>'15'!AI94</f>
        <v>12630.228413601424</v>
      </c>
      <c r="I65" s="652">
        <f>'15'!AJ94</f>
        <v>6556.9987546300972</v>
      </c>
      <c r="J65" s="652">
        <f>'15'!AK94</f>
        <v>78578.48283116032</v>
      </c>
      <c r="K65" s="652">
        <f>'15'!AL94</f>
        <v>65880.088033720531</v>
      </c>
      <c r="L65" s="660">
        <f>'15'!AM94</f>
        <v>28704.885779846947</v>
      </c>
      <c r="M65" s="652">
        <f>'15'!AN94</f>
        <v>21378.878193036664</v>
      </c>
      <c r="N65" s="660">
        <f>'15'!AO94</f>
        <v>7376.5921541715479</v>
      </c>
      <c r="O65" s="155"/>
      <c r="P65" s="156" t="s">
        <v>2206</v>
      </c>
      <c r="Q65" s="155"/>
      <c r="R65" s="165"/>
      <c r="S65" s="652">
        <f>'15'!AP94</f>
        <v>1736.2258113645205</v>
      </c>
      <c r="T65" s="652">
        <f>'15'!AQ94</f>
        <v>2501.0123032302586</v>
      </c>
      <c r="U65" s="652">
        <f>'15'!AR94</f>
        <v>7972.5091471933465</v>
      </c>
      <c r="V65" s="652">
        <f>'15'!AS94</f>
        <v>1225.9499919789664</v>
      </c>
      <c r="W65" s="652">
        <f>'15'!AT94</f>
        <v>566.58878509803139</v>
      </c>
      <c r="X65" s="652">
        <f>'15'!AU94</f>
        <v>1040.5123830701737</v>
      </c>
      <c r="Y65" s="652">
        <f>'15'!AV94</f>
        <v>15.517040999999999</v>
      </c>
      <c r="Z65" s="652">
        <f>'15'!AW94</f>
        <v>52.613328333333335</v>
      </c>
      <c r="AA65" s="652">
        <f>'15'!AX94</f>
        <v>71.345263142859693</v>
      </c>
      <c r="AB65" s="652">
        <f>'15'!AY94</f>
        <v>6146.0195712639088</v>
      </c>
      <c r="AC65" s="652">
        <f>'15'!AZ94</f>
        <v>16439.140094845658</v>
      </c>
      <c r="AE65" s="725"/>
      <c r="AF65" s="725"/>
    </row>
    <row r="66" spans="1:32" ht="14.1" customHeight="1">
      <c r="A66" s="155"/>
      <c r="B66" s="156" t="s">
        <v>2250</v>
      </c>
      <c r="C66" s="155"/>
      <c r="D66" s="983"/>
      <c r="E66" s="234">
        <f>'15'!AF95</f>
        <v>432933.35903089348</v>
      </c>
      <c r="F66" s="652">
        <f>'15'!AG95</f>
        <v>409888.84564046358</v>
      </c>
      <c r="G66" s="652">
        <f>'15'!AH95</f>
        <v>353431.16623194719</v>
      </c>
      <c r="H66" s="652">
        <f>'15'!AI95</f>
        <v>22452.236764098154</v>
      </c>
      <c r="I66" s="652">
        <f>'15'!AJ95</f>
        <v>4174.7627478671993</v>
      </c>
      <c r="J66" s="652">
        <f>'15'!AK95</f>
        <v>193795.54575323671</v>
      </c>
      <c r="K66" s="652">
        <f>'15'!AL95</f>
        <v>133008.62096674513</v>
      </c>
      <c r="L66" s="660">
        <f>'15'!AM95</f>
        <v>56457.67940851624</v>
      </c>
      <c r="M66" s="652">
        <f>'15'!AN95</f>
        <v>29315.610535862037</v>
      </c>
      <c r="N66" s="660">
        <f>'15'!AO95</f>
        <v>9058.5247041099828</v>
      </c>
      <c r="O66" s="155"/>
      <c r="P66" s="156" t="s">
        <v>2231</v>
      </c>
      <c r="Q66" s="155"/>
      <c r="R66" s="165"/>
      <c r="S66" s="652">
        <f>'15'!AP95</f>
        <v>3281.861385206154</v>
      </c>
      <c r="T66" s="652">
        <f>'15'!AQ95</f>
        <v>4307.391775990448</v>
      </c>
      <c r="U66" s="652">
        <f>'15'!AR95</f>
        <v>8134.6623969026996</v>
      </c>
      <c r="V66" s="652">
        <f>'15'!AS95</f>
        <v>3212.7453815620252</v>
      </c>
      <c r="W66" s="652">
        <f>'15'!AT95</f>
        <v>1320.4248920907137</v>
      </c>
      <c r="X66" s="652">
        <f>'15'!AU95</f>
        <v>8498.8535629285852</v>
      </c>
      <c r="Y66" s="652">
        <f>'15'!AV95</f>
        <v>340.25040978519786</v>
      </c>
      <c r="Z66" s="652">
        <f>'15'!AW95</f>
        <v>3400.9572490378778</v>
      </c>
      <c r="AA66" s="652">
        <f>'15'!AX95</f>
        <v>132.68910459758817</v>
      </c>
      <c r="AB66" s="652">
        <f>'15'!AY95</f>
        <v>14769.318546304963</v>
      </c>
      <c r="AC66" s="652">
        <f>'15'!AZ95</f>
        <v>26445.470639468083</v>
      </c>
      <c r="AE66" s="725"/>
      <c r="AF66" s="725"/>
    </row>
    <row r="67" spans="1:32" ht="14.1" customHeight="1">
      <c r="A67" s="155"/>
      <c r="B67" s="156" t="s">
        <v>2232</v>
      </c>
      <c r="C67" s="155"/>
      <c r="D67" s="983"/>
      <c r="E67" s="234">
        <f>'15'!AF96</f>
        <v>717829.96825201483</v>
      </c>
      <c r="F67" s="652">
        <f>'15'!AG96</f>
        <v>682550.21384247637</v>
      </c>
      <c r="G67" s="652">
        <f>'15'!AH96</f>
        <v>590491.50127172156</v>
      </c>
      <c r="H67" s="652">
        <f>'15'!AI96</f>
        <v>36372.170914437382</v>
      </c>
      <c r="I67" s="652">
        <f>'15'!AJ96</f>
        <v>5589.7146429036657</v>
      </c>
      <c r="J67" s="652">
        <f>'15'!AK96</f>
        <v>348208.47843872354</v>
      </c>
      <c r="K67" s="652">
        <f>'15'!AL96</f>
        <v>200321.13727565683</v>
      </c>
      <c r="L67" s="660">
        <f>'15'!AM96</f>
        <v>92058.712570754753</v>
      </c>
      <c r="M67" s="652">
        <f>'15'!AN96</f>
        <v>46219.695618605256</v>
      </c>
      <c r="N67" s="660">
        <f>'15'!AO96</f>
        <v>13934.702297831904</v>
      </c>
      <c r="O67" s="155"/>
      <c r="P67" s="156" t="s">
        <v>2232</v>
      </c>
      <c r="Q67" s="155"/>
      <c r="R67" s="165"/>
      <c r="S67" s="652">
        <f>'15'!AP96</f>
        <v>5249.3710980934848</v>
      </c>
      <c r="T67" s="652">
        <f>'15'!AQ96</f>
        <v>3996.3151768145062</v>
      </c>
      <c r="U67" s="652">
        <f>'15'!AR96</f>
        <v>14329.869470643536</v>
      </c>
      <c r="V67" s="652">
        <f>'15'!AS96</f>
        <v>8575.3532479641017</v>
      </c>
      <c r="W67" s="652">
        <f>'15'!AT96</f>
        <v>134.08432725773417</v>
      </c>
      <c r="X67" s="652">
        <f>'15'!AU96</f>
        <v>21730.865195612867</v>
      </c>
      <c r="Y67" s="652">
        <f>'15'!AV96</f>
        <v>64.385321117642732</v>
      </c>
      <c r="Z67" s="652">
        <f>'15'!AW96</f>
        <v>1857.0940114367811</v>
      </c>
      <c r="AA67" s="652">
        <f>'15'!AX96</f>
        <v>53.536502129144331</v>
      </c>
      <c r="AB67" s="652">
        <f>'15'!AY96</f>
        <v>22133.135921853042</v>
      </c>
      <c r="AC67" s="652">
        <f>'15'!AZ96</f>
        <v>37136.848420975715</v>
      </c>
      <c r="AE67" s="725"/>
      <c r="AF67" s="725"/>
    </row>
    <row r="68" spans="1:32" ht="14.1" customHeight="1" thickBot="1">
      <c r="A68" s="169"/>
      <c r="B68" s="156" t="s">
        <v>2197</v>
      </c>
      <c r="C68" s="169"/>
      <c r="D68" s="1031"/>
      <c r="E68" s="666">
        <f>'15'!AF97</f>
        <v>1611423.8403322466</v>
      </c>
      <c r="F68" s="664">
        <f>'15'!AG97</f>
        <v>1560843.8357602495</v>
      </c>
      <c r="G68" s="664">
        <f>'15'!AH97</f>
        <v>1283513.4525103264</v>
      </c>
      <c r="H68" s="664">
        <f>'15'!AI97</f>
        <v>42210.246723387172</v>
      </c>
      <c r="I68" s="664">
        <f>'15'!AJ97</f>
        <v>22492.161544946503</v>
      </c>
      <c r="J68" s="664">
        <f>'15'!AK97</f>
        <v>751641.32245942601</v>
      </c>
      <c r="K68" s="664">
        <f>'15'!AL97</f>
        <v>467169.72178256576</v>
      </c>
      <c r="L68" s="664">
        <f>'15'!AM97</f>
        <v>277330.38324992405</v>
      </c>
      <c r="M68" s="664">
        <f>'15'!AN97</f>
        <v>99434.42285400012</v>
      </c>
      <c r="N68" s="664">
        <f>'15'!AO97</f>
        <v>31090.79363559109</v>
      </c>
      <c r="O68" s="169"/>
      <c r="P68" s="156" t="s">
        <v>2252</v>
      </c>
      <c r="Q68" s="169"/>
      <c r="R68" s="171"/>
      <c r="S68" s="652">
        <f>'15'!AP97</f>
        <v>20551.161597597697</v>
      </c>
      <c r="T68" s="664">
        <f>'15'!AQ97</f>
        <v>6074.8712674291764</v>
      </c>
      <c r="U68" s="664">
        <f>'15'!AR97</f>
        <v>25929.354523065111</v>
      </c>
      <c r="V68" s="664">
        <f>'15'!AS97</f>
        <v>10422.68500767872</v>
      </c>
      <c r="W68" s="664">
        <f>'15'!AT97</f>
        <v>5365.556822638333</v>
      </c>
      <c r="X68" s="664">
        <f>'15'!AU97</f>
        <v>62631.914107140372</v>
      </c>
      <c r="Y68" s="664">
        <f>'15'!AV97</f>
        <v>3339.3760315432946</v>
      </c>
      <c r="Z68" s="664">
        <f>'15'!AW97</f>
        <v>19514.112639392679</v>
      </c>
      <c r="AA68" s="664">
        <f>'15'!AX97</f>
        <v>217.26712875902643</v>
      </c>
      <c r="AB68" s="664">
        <f>'15'!AY97</f>
        <v>92193.290489088526</v>
      </c>
      <c r="AC68" s="664">
        <f>'15'!AZ97</f>
        <v>70094.117211389806</v>
      </c>
      <c r="AE68" s="725"/>
      <c r="AF68" s="725"/>
    </row>
    <row r="69" spans="1:32" s="1033" customFormat="1" ht="14.1" customHeight="1">
      <c r="A69" s="3301"/>
      <c r="B69" s="3301"/>
      <c r="C69" s="3301"/>
      <c r="D69" s="3301"/>
      <c r="E69" s="3301"/>
      <c r="F69" s="3301"/>
      <c r="G69" s="3301"/>
      <c r="H69" s="3301"/>
      <c r="I69" s="1032"/>
      <c r="L69" s="1034"/>
      <c r="M69" s="1034"/>
      <c r="N69" s="1034"/>
      <c r="O69" s="3331"/>
      <c r="P69" s="3331"/>
      <c r="Q69" s="3331"/>
      <c r="R69" s="3331"/>
      <c r="S69" s="3331"/>
      <c r="T69" s="3331"/>
      <c r="U69" s="3331"/>
      <c r="V69" s="3331"/>
      <c r="W69" s="3331"/>
      <c r="X69" s="3331"/>
      <c r="Y69" s="3331"/>
      <c r="Z69" s="3331"/>
      <c r="AA69" s="3331"/>
      <c r="AB69" s="3331"/>
      <c r="AC69" s="3332"/>
    </row>
    <row r="70" spans="1:32" ht="12.75" customHeight="1">
      <c r="K70" s="325"/>
      <c r="L70" s="325"/>
      <c r="M70" s="325"/>
      <c r="N70" s="1035"/>
      <c r="Q70" s="453"/>
      <c r="R70" s="173"/>
      <c r="AC70" s="173"/>
    </row>
    <row r="71" spans="1:32">
      <c r="L71" s="325"/>
      <c r="M71" s="325"/>
    </row>
    <row r="72" spans="1:32">
      <c r="L72" s="325"/>
      <c r="M72" s="325"/>
    </row>
    <row r="73" spans="1:32" ht="15">
      <c r="A73" s="173"/>
      <c r="B73" s="173"/>
      <c r="C73" s="173"/>
      <c r="D73" s="173"/>
      <c r="L73" s="325"/>
      <c r="M73" s="325"/>
      <c r="O73" s="173"/>
      <c r="P73" s="173"/>
      <c r="Q73" s="173"/>
      <c r="R73" s="173"/>
    </row>
    <row r="74" spans="1:32" ht="15">
      <c r="A74" s="173"/>
      <c r="B74" s="173"/>
      <c r="C74" s="173"/>
      <c r="D74" s="173"/>
      <c r="L74" s="325"/>
      <c r="M74" s="325"/>
      <c r="O74" s="173"/>
      <c r="P74" s="173"/>
      <c r="Q74" s="173"/>
      <c r="R74" s="173"/>
    </row>
    <row r="75" spans="1:32" ht="15">
      <c r="A75" s="173"/>
      <c r="B75" s="173"/>
      <c r="C75" s="173"/>
      <c r="D75" s="173"/>
      <c r="L75" s="325"/>
      <c r="M75" s="325"/>
      <c r="O75" s="173"/>
      <c r="P75" s="173"/>
      <c r="Q75" s="173"/>
      <c r="R75" s="173"/>
    </row>
    <row r="76" spans="1:32" ht="15">
      <c r="A76" s="173"/>
      <c r="B76" s="173"/>
      <c r="C76" s="173"/>
      <c r="D76" s="173"/>
      <c r="L76" s="325"/>
      <c r="M76" s="325"/>
      <c r="O76" s="173"/>
      <c r="P76" s="173"/>
      <c r="Q76" s="173"/>
      <c r="R76" s="173"/>
    </row>
    <row r="77" spans="1:32" ht="15">
      <c r="A77" s="173"/>
      <c r="B77" s="173"/>
      <c r="C77" s="173"/>
      <c r="D77" s="173"/>
      <c r="L77" s="325"/>
      <c r="M77" s="325"/>
      <c r="O77" s="173"/>
      <c r="P77" s="173"/>
      <c r="Q77" s="173"/>
      <c r="R77" s="173"/>
    </row>
    <row r="78" spans="1:32" ht="15">
      <c r="A78" s="173"/>
      <c r="B78" s="173"/>
      <c r="C78" s="173"/>
      <c r="D78" s="173"/>
      <c r="L78" s="325"/>
      <c r="M78" s="325"/>
      <c r="O78" s="173"/>
      <c r="P78" s="173"/>
      <c r="Q78" s="173"/>
      <c r="R78" s="173"/>
    </row>
    <row r="79" spans="1:32" ht="15">
      <c r="A79" s="173"/>
      <c r="B79" s="173"/>
      <c r="C79" s="173"/>
      <c r="D79" s="173"/>
      <c r="L79" s="325"/>
      <c r="M79" s="325"/>
      <c r="O79" s="173"/>
      <c r="P79" s="173"/>
      <c r="Q79" s="173"/>
      <c r="R79" s="173"/>
    </row>
    <row r="80" spans="1:32" ht="15">
      <c r="A80" s="173"/>
      <c r="B80" s="173"/>
      <c r="C80" s="173"/>
      <c r="D80" s="173"/>
      <c r="L80" s="325"/>
      <c r="M80" s="325"/>
      <c r="O80" s="173"/>
      <c r="P80" s="173"/>
      <c r="Q80" s="173"/>
      <c r="R80" s="173"/>
    </row>
    <row r="81" spans="1:18" ht="15">
      <c r="A81" s="173"/>
      <c r="B81" s="173"/>
      <c r="C81" s="173"/>
      <c r="D81" s="173"/>
      <c r="L81" s="325"/>
      <c r="M81" s="325"/>
      <c r="O81" s="173"/>
      <c r="P81" s="173"/>
      <c r="Q81" s="173"/>
      <c r="R81" s="173"/>
    </row>
    <row r="82" spans="1:18" ht="15">
      <c r="A82" s="173"/>
      <c r="B82" s="173"/>
      <c r="C82" s="173"/>
      <c r="D82" s="173"/>
      <c r="L82" s="325"/>
      <c r="M82" s="325"/>
      <c r="O82" s="173"/>
      <c r="P82" s="173"/>
      <c r="Q82" s="173"/>
      <c r="R82" s="173"/>
    </row>
  </sheetData>
  <mergeCells count="81">
    <mergeCell ref="X69:AC69"/>
    <mergeCell ref="A1:H1"/>
    <mergeCell ref="I1:N1"/>
    <mergeCell ref="P1:W1"/>
    <mergeCell ref="A3:C5"/>
    <mergeCell ref="E3:E5"/>
    <mergeCell ref="F3:F5"/>
    <mergeCell ref="G3:K3"/>
    <mergeCell ref="L3:N3"/>
    <mergeCell ref="O3:Q5"/>
    <mergeCell ref="S3:AB3"/>
    <mergeCell ref="G4:G5"/>
    <mergeCell ref="H4:H5"/>
    <mergeCell ref="I4:I5"/>
    <mergeCell ref="J4:J5"/>
    <mergeCell ref="K4:K5"/>
    <mergeCell ref="L4:L5"/>
    <mergeCell ref="M4:N4"/>
    <mergeCell ref="S4:W4"/>
    <mergeCell ref="X4:X5"/>
    <mergeCell ref="Z4:Z5"/>
    <mergeCell ref="AA4:AA5"/>
    <mergeCell ref="AB4:AB5"/>
    <mergeCell ref="AC3:AC5"/>
    <mergeCell ref="O6:Q6"/>
    <mergeCell ref="Y4:Y5"/>
    <mergeCell ref="A6:C6"/>
    <mergeCell ref="A10:C10"/>
    <mergeCell ref="O10:Q10"/>
    <mergeCell ref="A11:C11"/>
    <mergeCell ref="O11:Q11"/>
    <mergeCell ref="A8:C8"/>
    <mergeCell ref="O8:Q8"/>
    <mergeCell ref="A9:C9"/>
    <mergeCell ref="O9:Q9"/>
    <mergeCell ref="A7:C7"/>
    <mergeCell ref="O7:Q7"/>
    <mergeCell ref="A12:C12"/>
    <mergeCell ref="O12:Q12"/>
    <mergeCell ref="A13:C13"/>
    <mergeCell ref="O13:Q13"/>
    <mergeCell ref="A14:C14"/>
    <mergeCell ref="O14:Q14"/>
    <mergeCell ref="A15:C15"/>
    <mergeCell ref="O15:Q15"/>
    <mergeCell ref="A16:C16"/>
    <mergeCell ref="O16:Q16"/>
    <mergeCell ref="A17:C17"/>
    <mergeCell ref="O17:Q17"/>
    <mergeCell ref="A18:C18"/>
    <mergeCell ref="O18:Q18"/>
    <mergeCell ref="A19:C19"/>
    <mergeCell ref="O19:Q19"/>
    <mergeCell ref="A20:C20"/>
    <mergeCell ref="O20:Q20"/>
    <mergeCell ref="A21:C21"/>
    <mergeCell ref="O21:Q21"/>
    <mergeCell ref="A22:D22"/>
    <mergeCell ref="A23:D23"/>
    <mergeCell ref="A24:D24"/>
    <mergeCell ref="O22:R22"/>
    <mergeCell ref="O23:R23"/>
    <mergeCell ref="O24:R24"/>
    <mergeCell ref="A29:C29"/>
    <mergeCell ref="O29:Q29"/>
    <mergeCell ref="A25:D25"/>
    <mergeCell ref="A26:D26"/>
    <mergeCell ref="O25:R25"/>
    <mergeCell ref="O26:R26"/>
    <mergeCell ref="A27:D27"/>
    <mergeCell ref="O27:R27"/>
    <mergeCell ref="A28:D28"/>
    <mergeCell ref="O28:R28"/>
    <mergeCell ref="O69:W69"/>
    <mergeCell ref="A36:C36"/>
    <mergeCell ref="O36:Q36"/>
    <mergeCell ref="A47:C47"/>
    <mergeCell ref="O47:Q47"/>
    <mergeCell ref="A58:C58"/>
    <mergeCell ref="O58:Q58"/>
    <mergeCell ref="A69:H69"/>
  </mergeCells>
  <phoneticPr fontId="6"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3" manualBreakCount="3">
    <brk id="8" max="67" man="1"/>
    <brk id="14" max="66" man="1"/>
    <brk id="23" max="67"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W98"/>
  <sheetViews>
    <sheetView view="pageBreakPreview" zoomScaleNormal="50" zoomScaleSheetLayoutView="100" workbookViewId="0">
      <selection activeCell="F27" sqref="F27"/>
    </sheetView>
  </sheetViews>
  <sheetFormatPr defaultColWidth="9.140625" defaultRowHeight="15.75"/>
  <cols>
    <col min="1" max="1" width="2.28515625" style="452" customWidth="1"/>
    <col min="2" max="2" width="18.7109375" style="452" customWidth="1"/>
    <col min="3" max="3" width="2.28515625" style="452" customWidth="1"/>
    <col min="4" max="4" width="1.7109375" style="453" customWidth="1"/>
    <col min="5" max="7" width="24.140625" style="173" customWidth="1"/>
    <col min="8" max="12" width="19.42578125" style="173" customWidth="1"/>
    <col min="13" max="13" width="10.42578125" style="173" bestFit="1" customWidth="1"/>
    <col min="14" max="16384" width="9.140625" style="173"/>
  </cols>
  <sheetData>
    <row r="1" spans="1:22" s="849" customFormat="1" ht="35.1" customHeight="1">
      <c r="A1" s="3338" t="s">
        <v>1518</v>
      </c>
      <c r="B1" s="3338"/>
      <c r="C1" s="3338"/>
      <c r="D1" s="3338"/>
      <c r="E1" s="3338"/>
      <c r="F1" s="3338"/>
      <c r="G1" s="3338"/>
      <c r="H1" s="3339" t="s">
        <v>457</v>
      </c>
      <c r="I1" s="3339"/>
      <c r="J1" s="3339"/>
      <c r="K1" s="3339"/>
      <c r="L1" s="3339"/>
      <c r="M1" s="1713">
        <f>F27/E27</f>
        <v>0.78654157749817522</v>
      </c>
    </row>
    <row r="2" spans="1:22" ht="15" customHeight="1" thickBot="1">
      <c r="A2" s="850"/>
      <c r="B2" s="1016"/>
      <c r="C2" s="1016"/>
      <c r="D2" s="851"/>
      <c r="E2" s="850"/>
      <c r="F2" s="850"/>
      <c r="G2" s="850"/>
      <c r="H2" s="850"/>
      <c r="I2" s="850"/>
      <c r="J2" s="850"/>
      <c r="K2" s="850"/>
      <c r="L2" s="1017" t="s">
        <v>502</v>
      </c>
    </row>
    <row r="3" spans="1:22" s="1117" customFormat="1" ht="20.100000000000001" customHeight="1">
      <c r="A3" s="3081" t="s">
        <v>10</v>
      </c>
      <c r="B3" s="3081"/>
      <c r="C3" s="3081"/>
      <c r="D3" s="1299"/>
      <c r="E3" s="3073" t="s">
        <v>449</v>
      </c>
      <c r="F3" s="3347" t="s">
        <v>1479</v>
      </c>
      <c r="G3" s="3348"/>
      <c r="H3" s="3345" t="s">
        <v>507</v>
      </c>
      <c r="I3" s="3346"/>
      <c r="J3" s="3349" t="s">
        <v>450</v>
      </c>
      <c r="K3" s="3350"/>
      <c r="L3" s="3350"/>
    </row>
    <row r="4" spans="1:22" s="1117" customFormat="1" ht="20.100000000000001" customHeight="1">
      <c r="A4" s="3082"/>
      <c r="B4" s="3082"/>
      <c r="C4" s="3082"/>
      <c r="D4" s="1299"/>
      <c r="E4" s="3074"/>
      <c r="F4" s="3344" t="s">
        <v>47</v>
      </c>
      <c r="G4" s="3344" t="s">
        <v>133</v>
      </c>
      <c r="H4" s="3351" t="s">
        <v>134</v>
      </c>
      <c r="I4" s="3344" t="s">
        <v>135</v>
      </c>
      <c r="J4" s="3344" t="s">
        <v>47</v>
      </c>
      <c r="K4" s="3344" t="s">
        <v>452</v>
      </c>
      <c r="L4" s="3343" t="s">
        <v>451</v>
      </c>
    </row>
    <row r="5" spans="1:22" s="1117" customFormat="1" ht="33" customHeight="1">
      <c r="A5" s="3083"/>
      <c r="B5" s="3083"/>
      <c r="C5" s="3083"/>
      <c r="D5" s="1300"/>
      <c r="E5" s="3075"/>
      <c r="F5" s="3075"/>
      <c r="G5" s="3075"/>
      <c r="H5" s="3089"/>
      <c r="I5" s="3075"/>
      <c r="J5" s="3075"/>
      <c r="K5" s="3075"/>
      <c r="L5" s="3080"/>
      <c r="O5" s="1714" t="str">
        <f t="shared" ref="O5:V5" si="0">O27</f>
        <v>負債及權益總額</v>
      </c>
      <c r="P5" s="1714" t="str">
        <f t="shared" si="0"/>
        <v>負債總額</v>
      </c>
      <c r="Q5" s="1714" t="str">
        <f t="shared" si="0"/>
        <v>流動負債</v>
      </c>
      <c r="R5" s="1714" t="str">
        <f t="shared" si="0"/>
        <v>B803長期負債</v>
      </c>
      <c r="S5" s="1714" t="str">
        <f t="shared" si="0"/>
        <v>B804其他負債</v>
      </c>
      <c r="T5" s="1714" t="str">
        <f t="shared" si="0"/>
        <v>權益總額</v>
      </c>
      <c r="U5" s="1714" t="str">
        <f t="shared" si="0"/>
        <v>B806資本或股本(實收)</v>
      </c>
      <c r="V5" s="1714" t="str">
        <f t="shared" si="0"/>
        <v>B807公積及盈餘</v>
      </c>
    </row>
    <row r="6" spans="1:22" s="725" customFormat="1" ht="15.75" hidden="1" customHeight="1">
      <c r="A6" s="3333" t="s">
        <v>2300</v>
      </c>
      <c r="B6" s="3333"/>
      <c r="C6" s="3333"/>
      <c r="D6" s="162"/>
      <c r="E6" s="858">
        <v>1151826185.799772</v>
      </c>
      <c r="F6" s="859">
        <v>893350322.77902472</v>
      </c>
      <c r="G6" s="859">
        <v>804470584.85440421</v>
      </c>
      <c r="H6" s="859">
        <v>57677724.437222272</v>
      </c>
      <c r="I6" s="859">
        <v>31202013.487398982</v>
      </c>
      <c r="J6" s="859">
        <v>258475863.02074483</v>
      </c>
      <c r="K6" s="859">
        <v>265380930.84711596</v>
      </c>
      <c r="L6" s="859">
        <v>-6905067.8263727287</v>
      </c>
    </row>
    <row r="7" spans="1:22" s="725" customFormat="1" ht="15.75" hidden="1" customHeight="1">
      <c r="A7" s="3094" t="s">
        <v>3340</v>
      </c>
      <c r="B7" s="3094"/>
      <c r="C7" s="3094"/>
      <c r="D7" s="162"/>
      <c r="E7" s="1309" t="s">
        <v>3</v>
      </c>
      <c r="F7" s="1309" t="s">
        <v>3</v>
      </c>
      <c r="G7" s="1309" t="s">
        <v>3</v>
      </c>
      <c r="H7" s="1309" t="s">
        <v>3</v>
      </c>
      <c r="I7" s="1309" t="s">
        <v>3</v>
      </c>
      <c r="J7" s="1309" t="s">
        <v>3</v>
      </c>
      <c r="K7" s="1309" t="s">
        <v>3</v>
      </c>
      <c r="L7" s="1309" t="s">
        <v>3</v>
      </c>
    </row>
    <row r="8" spans="1:22" s="725" customFormat="1" ht="15.75" hidden="1" customHeight="1">
      <c r="A8" s="3094" t="s">
        <v>2322</v>
      </c>
      <c r="B8" s="3094"/>
      <c r="C8" s="3094"/>
      <c r="D8" s="162"/>
      <c r="E8" s="981">
        <v>868414421.03194356</v>
      </c>
      <c r="F8" s="492">
        <v>646892774.75283229</v>
      </c>
      <c r="G8" s="492">
        <v>549642144.51203966</v>
      </c>
      <c r="H8" s="492">
        <v>67344228.417728901</v>
      </c>
      <c r="I8" s="492">
        <v>29906401.823062155</v>
      </c>
      <c r="J8" s="492">
        <v>221484047.46170244</v>
      </c>
      <c r="K8" s="492">
        <v>247400044.96104524</v>
      </c>
      <c r="L8" s="492">
        <v>-25915997.499343891</v>
      </c>
    </row>
    <row r="9" spans="1:22" s="725" customFormat="1" ht="15.75" hidden="1" customHeight="1">
      <c r="A9" s="3094" t="s">
        <v>2303</v>
      </c>
      <c r="B9" s="3094"/>
      <c r="C9" s="3094"/>
      <c r="D9" s="162"/>
      <c r="E9" s="981">
        <v>1050978800.6989181</v>
      </c>
      <c r="F9" s="492">
        <v>797727295.55094707</v>
      </c>
      <c r="G9" s="492">
        <v>683303155.25964534</v>
      </c>
      <c r="H9" s="492">
        <v>68486492.789971858</v>
      </c>
      <c r="I9" s="492">
        <v>45937647.501329675</v>
      </c>
      <c r="J9" s="492">
        <v>253251505.14797112</v>
      </c>
      <c r="K9" s="492">
        <v>282425075.65857679</v>
      </c>
      <c r="L9" s="492">
        <v>-29173570.510605689</v>
      </c>
    </row>
    <row r="10" spans="1:22" s="725" customFormat="1" ht="15.75" hidden="1" customHeight="1">
      <c r="A10" s="3094" t="s">
        <v>2304</v>
      </c>
      <c r="B10" s="3094"/>
      <c r="C10" s="3094"/>
      <c r="D10" s="162"/>
      <c r="E10" s="583">
        <v>1067995063.900098</v>
      </c>
      <c r="F10" s="154">
        <v>831434490.03410792</v>
      </c>
      <c r="G10" s="154">
        <v>722722020.65428984</v>
      </c>
      <c r="H10" s="154">
        <v>72261525.734537184</v>
      </c>
      <c r="I10" s="154">
        <v>36450943.645281695</v>
      </c>
      <c r="J10" s="154">
        <v>236560573.86598521</v>
      </c>
      <c r="K10" s="154">
        <v>259722000.93643349</v>
      </c>
      <c r="L10" s="154">
        <v>-23161427.07044746</v>
      </c>
    </row>
    <row r="11" spans="1:22" s="725" customFormat="1" ht="15.75" hidden="1" customHeight="1">
      <c r="A11" s="3094" t="s">
        <v>2305</v>
      </c>
      <c r="B11" s="3094"/>
      <c r="C11" s="3094"/>
      <c r="D11" s="162"/>
      <c r="E11" s="583">
        <v>1067774924.8796263</v>
      </c>
      <c r="F11" s="154">
        <v>819185648.9277606</v>
      </c>
      <c r="G11" s="154">
        <v>719392843.58047867</v>
      </c>
      <c r="H11" s="154">
        <v>66133630.380050376</v>
      </c>
      <c r="I11" s="154">
        <v>33659174.967231058</v>
      </c>
      <c r="J11" s="154">
        <v>248589275.95186689</v>
      </c>
      <c r="K11" s="154">
        <v>271931798.65626091</v>
      </c>
      <c r="L11" s="154">
        <v>-23342522.704393949</v>
      </c>
    </row>
    <row r="12" spans="1:22" s="725" customFormat="1" ht="15.75" hidden="1" customHeight="1">
      <c r="A12" s="3094" t="s">
        <v>3241</v>
      </c>
      <c r="B12" s="3094"/>
      <c r="C12" s="3094"/>
      <c r="D12" s="162"/>
      <c r="E12" s="493" t="s">
        <v>281</v>
      </c>
      <c r="F12" s="493" t="s">
        <v>281</v>
      </c>
      <c r="G12" s="493" t="s">
        <v>281</v>
      </c>
      <c r="H12" s="493" t="s">
        <v>281</v>
      </c>
      <c r="I12" s="493" t="s">
        <v>281</v>
      </c>
      <c r="J12" s="493" t="s">
        <v>281</v>
      </c>
      <c r="K12" s="493" t="s">
        <v>281</v>
      </c>
      <c r="L12" s="493" t="s">
        <v>281</v>
      </c>
    </row>
    <row r="13" spans="1:22" s="725" customFormat="1" ht="15.75" hidden="1" customHeight="1">
      <c r="A13" s="3094" t="s">
        <v>2387</v>
      </c>
      <c r="B13" s="3094"/>
      <c r="C13" s="3094"/>
      <c r="D13" s="162"/>
      <c r="E13" s="981">
        <f>F13+J13</f>
        <v>1809278903.2706246</v>
      </c>
      <c r="F13" s="599">
        <f>G13+H13+I13</f>
        <v>1506128939.8401039</v>
      </c>
      <c r="G13" s="599">
        <v>1386454876.1232986</v>
      </c>
      <c r="H13" s="492">
        <v>75937739.828953728</v>
      </c>
      <c r="I13" s="154">
        <v>43736323.887851544</v>
      </c>
      <c r="J13" s="154">
        <v>303149963.43052077</v>
      </c>
      <c r="K13" s="154">
        <v>301856174.15928048</v>
      </c>
      <c r="L13" s="154">
        <v>1293789.2712404351</v>
      </c>
    </row>
    <row r="14" spans="1:22" s="725" customFormat="1" ht="15.75" hidden="1" customHeight="1">
      <c r="A14" s="3094" t="s">
        <v>2366</v>
      </c>
      <c r="B14" s="3094"/>
      <c r="C14" s="3094"/>
      <c r="D14" s="162"/>
      <c r="E14" s="981">
        <f>F14+J14</f>
        <v>1551363741.8683434</v>
      </c>
      <c r="F14" s="599">
        <f>G14+H14+I14</f>
        <v>1274736725.3060017</v>
      </c>
      <c r="G14" s="599">
        <v>1151627766</v>
      </c>
      <c r="H14" s="492">
        <v>87250605.80941993</v>
      </c>
      <c r="I14" s="492">
        <v>35858353.4965818</v>
      </c>
      <c r="J14" s="492">
        <v>276627016.56234175</v>
      </c>
      <c r="K14" s="492">
        <v>291833489.91973096</v>
      </c>
      <c r="L14" s="492">
        <v>-15206473.357389038</v>
      </c>
    </row>
    <row r="15" spans="1:22" s="725" customFormat="1" ht="15.75" hidden="1" customHeight="1">
      <c r="A15" s="3094" t="s">
        <v>2693</v>
      </c>
      <c r="B15" s="3094"/>
      <c r="C15" s="3094"/>
      <c r="D15" s="162"/>
      <c r="E15" s="599">
        <v>1598848494.3334563</v>
      </c>
      <c r="F15" s="599">
        <v>1312842590.7319293</v>
      </c>
      <c r="G15" s="599">
        <v>1238450976.7702041</v>
      </c>
      <c r="H15" s="492">
        <v>32845041.98960245</v>
      </c>
      <c r="I15" s="492">
        <v>41546571.972124033</v>
      </c>
      <c r="J15" s="492">
        <v>286005903.60152584</v>
      </c>
      <c r="K15" s="492">
        <v>288555885.87464345</v>
      </c>
      <c r="L15" s="492">
        <v>-2549982.2731193737</v>
      </c>
    </row>
    <row r="16" spans="1:22" s="725" customFormat="1" ht="16.5" hidden="1" customHeight="1">
      <c r="A16" s="3094" t="s">
        <v>2695</v>
      </c>
      <c r="B16" s="3094"/>
      <c r="C16" s="3094"/>
      <c r="D16" s="162"/>
      <c r="E16" s="729">
        <v>1806885737.2984271</v>
      </c>
      <c r="F16" s="729">
        <v>1486225843.0230834</v>
      </c>
      <c r="G16" s="729">
        <v>1401126342.5779359</v>
      </c>
      <c r="H16" s="729">
        <v>34014531.525050156</v>
      </c>
      <c r="I16" s="729">
        <v>51084968.920095801</v>
      </c>
      <c r="J16" s="729">
        <v>320659894.27534473</v>
      </c>
      <c r="K16" s="729">
        <v>310325617.37253189</v>
      </c>
      <c r="L16" s="729">
        <v>10334276.90281258</v>
      </c>
    </row>
    <row r="17" spans="1:23" s="725" customFormat="1" ht="15.75" hidden="1" customHeight="1">
      <c r="A17" s="3094" t="s">
        <v>2696</v>
      </c>
      <c r="B17" s="3094"/>
      <c r="C17" s="3094"/>
      <c r="D17" s="162"/>
      <c r="E17" s="639" t="s">
        <v>425</v>
      </c>
      <c r="F17" s="639" t="s">
        <v>425</v>
      </c>
      <c r="G17" s="639" t="s">
        <v>425</v>
      </c>
      <c r="H17" s="639" t="s">
        <v>425</v>
      </c>
      <c r="I17" s="639" t="s">
        <v>425</v>
      </c>
      <c r="J17" s="639" t="s">
        <v>425</v>
      </c>
      <c r="K17" s="639" t="s">
        <v>425</v>
      </c>
      <c r="L17" s="639" t="s">
        <v>425</v>
      </c>
    </row>
    <row r="18" spans="1:23" s="725" customFormat="1" ht="15.75" hidden="1" customHeight="1">
      <c r="A18" s="3094" t="s">
        <v>2730</v>
      </c>
      <c r="B18" s="3094"/>
      <c r="C18" s="3094"/>
      <c r="D18" s="162"/>
      <c r="E18" s="729">
        <v>1829300639.4857309</v>
      </c>
      <c r="F18" s="729">
        <v>1468974356.7092235</v>
      </c>
      <c r="G18" s="729">
        <v>1400273915.3743753</v>
      </c>
      <c r="H18" s="729">
        <v>39172976.468415625</v>
      </c>
      <c r="I18" s="729">
        <v>29527464.866432294</v>
      </c>
      <c r="J18" s="729">
        <v>360326282.77650476</v>
      </c>
      <c r="K18" s="729">
        <v>339716985.98869389</v>
      </c>
      <c r="L18" s="729">
        <v>20609296.787810676</v>
      </c>
    </row>
    <row r="19" spans="1:23" s="725" customFormat="1" ht="15.75" hidden="1" customHeight="1">
      <c r="A19" s="3094" t="s">
        <v>2699</v>
      </c>
      <c r="B19" s="3094"/>
      <c r="C19" s="3094"/>
      <c r="D19" s="162"/>
      <c r="E19" s="729">
        <v>1913570358.5609207</v>
      </c>
      <c r="F19" s="729">
        <v>1552484302.749403</v>
      </c>
      <c r="G19" s="729">
        <v>1477562456.9443328</v>
      </c>
      <c r="H19" s="729">
        <v>40045147.25936126</v>
      </c>
      <c r="I19" s="729">
        <v>34876698.545709863</v>
      </c>
      <c r="J19" s="729">
        <v>361086055.8115235</v>
      </c>
      <c r="K19" s="729">
        <v>319772959.59404767</v>
      </c>
      <c r="L19" s="729">
        <v>41313096.217477351</v>
      </c>
    </row>
    <row r="20" spans="1:23" s="725" customFormat="1" ht="15.75" hidden="1" customHeight="1">
      <c r="A20" s="3094" t="s">
        <v>2700</v>
      </c>
      <c r="B20" s="3094"/>
      <c r="C20" s="3094"/>
      <c r="D20" s="162"/>
      <c r="E20" s="729">
        <v>1539118673.3509581</v>
      </c>
      <c r="F20" s="729">
        <f>G20+H20+I20</f>
        <v>1166920151.6425643</v>
      </c>
      <c r="G20" s="729">
        <v>1062087252.4524095</v>
      </c>
      <c r="H20" s="729">
        <v>56827116.239590183</v>
      </c>
      <c r="I20" s="729">
        <v>48005782.95056469</v>
      </c>
      <c r="J20" s="729">
        <v>372198521.70839393</v>
      </c>
      <c r="K20" s="729">
        <v>332871018.11529732</v>
      </c>
      <c r="L20" s="729">
        <v>39327503.59309642</v>
      </c>
    </row>
    <row r="21" spans="1:23" s="725" customFormat="1" ht="15.75" hidden="1" customHeight="1">
      <c r="A21" s="3095" t="s">
        <v>2392</v>
      </c>
      <c r="B21" s="3095"/>
      <c r="C21" s="3095"/>
      <c r="D21" s="3100"/>
      <c r="E21" s="144">
        <v>1511689.974765263</v>
      </c>
      <c r="F21" s="144">
        <v>1133574.1099142069</v>
      </c>
      <c r="G21" s="144">
        <v>1031174.4961632238</v>
      </c>
      <c r="H21" s="144">
        <v>52105.190225929604</v>
      </c>
      <c r="I21" s="144">
        <v>50294.423525053833</v>
      </c>
      <c r="J21" s="144">
        <v>378115.86485105444</v>
      </c>
      <c r="K21" s="144">
        <v>336693.17474083923</v>
      </c>
      <c r="L21" s="144">
        <v>41422.690110215888</v>
      </c>
    </row>
    <row r="22" spans="1:23" s="725" customFormat="1" ht="15.75" hidden="1" customHeight="1">
      <c r="A22" s="3095" t="s">
        <v>3353</v>
      </c>
      <c r="B22" s="3095"/>
      <c r="C22" s="3095"/>
      <c r="D22" s="3100"/>
      <c r="E22" s="982" t="s">
        <v>431</v>
      </c>
      <c r="F22" s="982" t="s">
        <v>431</v>
      </c>
      <c r="G22" s="982" t="s">
        <v>431</v>
      </c>
      <c r="H22" s="982" t="s">
        <v>431</v>
      </c>
      <c r="I22" s="982" t="s">
        <v>431</v>
      </c>
      <c r="J22" s="982" t="s">
        <v>431</v>
      </c>
      <c r="K22" s="982" t="s">
        <v>431</v>
      </c>
      <c r="L22" s="982" t="s">
        <v>431</v>
      </c>
    </row>
    <row r="23" spans="1:23" s="725" customFormat="1" ht="17.45" customHeight="1">
      <c r="A23" s="3098" t="s">
        <v>1463</v>
      </c>
      <c r="B23" s="3098"/>
      <c r="C23" s="3098"/>
      <c r="D23" s="3099"/>
      <c r="E23" s="526">
        <v>2048552.9514313745</v>
      </c>
      <c r="F23" s="526">
        <v>1548973.6390909809</v>
      </c>
      <c r="G23" s="526">
        <v>1414915.6693067485</v>
      </c>
      <c r="H23" s="526">
        <v>75107.627915270161</v>
      </c>
      <c r="I23" s="526">
        <v>58950.341868965072</v>
      </c>
      <c r="J23" s="526">
        <v>499579.31234039227</v>
      </c>
      <c r="K23" s="526">
        <v>401502.83310422202</v>
      </c>
      <c r="L23" s="526">
        <v>98076.479236169791</v>
      </c>
      <c r="W23" s="1715"/>
    </row>
    <row r="24" spans="1:23" s="725" customFormat="1" ht="17.45" customHeight="1">
      <c r="A24" s="3095" t="s">
        <v>3354</v>
      </c>
      <c r="B24" s="3095"/>
      <c r="C24" s="3095"/>
      <c r="D24" s="3100"/>
      <c r="E24" s="526" t="s">
        <v>431</v>
      </c>
      <c r="F24" s="526" t="s">
        <v>431</v>
      </c>
      <c r="G24" s="526" t="s">
        <v>431</v>
      </c>
      <c r="H24" s="526" t="s">
        <v>431</v>
      </c>
      <c r="I24" s="526" t="s">
        <v>431</v>
      </c>
      <c r="J24" s="526" t="s">
        <v>431</v>
      </c>
      <c r="K24" s="526" t="s">
        <v>431</v>
      </c>
      <c r="L24" s="526" t="s">
        <v>431</v>
      </c>
      <c r="W24" s="1715"/>
    </row>
    <row r="25" spans="1:23" s="725" customFormat="1" ht="17.45" customHeight="1">
      <c r="A25" s="3095" t="s">
        <v>1464</v>
      </c>
      <c r="B25" s="3095"/>
      <c r="C25" s="3095"/>
      <c r="D25" s="3100"/>
      <c r="E25" s="644">
        <v>2784365.1496964307</v>
      </c>
      <c r="F25" s="644">
        <v>2145075.2819423242</v>
      </c>
      <c r="G25" s="644">
        <v>1933287.734330382</v>
      </c>
      <c r="H25" s="644">
        <v>101759.08418329932</v>
      </c>
      <c r="I25" s="644">
        <v>110028.46342864718</v>
      </c>
      <c r="J25" s="644">
        <v>639289.86775410338</v>
      </c>
      <c r="K25" s="644">
        <v>475211.89547738776</v>
      </c>
      <c r="L25" s="644">
        <v>164077.97227671399</v>
      </c>
      <c r="W25" s="1715"/>
    </row>
    <row r="26" spans="1:23" ht="17.45" customHeight="1" thickBot="1">
      <c r="A26" s="3095" t="s">
        <v>2209</v>
      </c>
      <c r="B26" s="3096"/>
      <c r="C26" s="3096"/>
      <c r="D26" s="3097"/>
      <c r="E26" s="526">
        <v>3167977.3247042443</v>
      </c>
      <c r="F26" s="526">
        <v>2450238.0323089147</v>
      </c>
      <c r="G26" s="526">
        <v>2234670.0302850846</v>
      </c>
      <c r="H26" s="526">
        <v>120174.70430515672</v>
      </c>
      <c r="I26" s="526">
        <v>95393.297718673755</v>
      </c>
      <c r="J26" s="526">
        <v>717739.29239532887</v>
      </c>
      <c r="K26" s="526">
        <v>514570.16088883783</v>
      </c>
      <c r="L26" s="526">
        <v>203169.13150649224</v>
      </c>
      <c r="W26" s="1715"/>
    </row>
    <row r="27" spans="1:23" ht="17.45" customHeight="1" thickTop="1">
      <c r="A27" s="3095" t="s">
        <v>3355</v>
      </c>
      <c r="B27" s="3096"/>
      <c r="C27" s="3096"/>
      <c r="D27" s="3097"/>
      <c r="E27" s="144">
        <f t="shared" ref="E27:L27" si="1">O31</f>
        <v>3243455.7234373717</v>
      </c>
      <c r="F27" s="144">
        <f t="shared" si="1"/>
        <v>2551112.7812579153</v>
      </c>
      <c r="G27" s="144">
        <f t="shared" si="1"/>
        <v>2351788.2192319655</v>
      </c>
      <c r="H27" s="144">
        <f t="shared" si="1"/>
        <v>106349.93997830449</v>
      </c>
      <c r="I27" s="144">
        <f t="shared" si="1"/>
        <v>92974.622047647819</v>
      </c>
      <c r="J27" s="144">
        <f t="shared" si="1"/>
        <v>692342.94217945531</v>
      </c>
      <c r="K27" s="144">
        <f t="shared" si="1"/>
        <v>485117.59177754994</v>
      </c>
      <c r="L27" s="144">
        <f t="shared" si="1"/>
        <v>207225.3504019065</v>
      </c>
      <c r="M27" s="2976"/>
      <c r="N27" s="2977"/>
      <c r="O27" s="2352" t="s">
        <v>1142</v>
      </c>
      <c r="P27" s="2353" t="s">
        <v>1143</v>
      </c>
      <c r="Q27" s="2353" t="s">
        <v>1144</v>
      </c>
      <c r="R27" s="2353" t="s">
        <v>4037</v>
      </c>
      <c r="S27" s="2353" t="s">
        <v>4038</v>
      </c>
      <c r="T27" s="2353" t="s">
        <v>1147</v>
      </c>
      <c r="U27" s="2353" t="s">
        <v>4002</v>
      </c>
      <c r="V27" s="2354" t="s">
        <v>4039</v>
      </c>
      <c r="W27" s="2355"/>
    </row>
    <row r="28" spans="1:23" ht="17.45" customHeight="1" thickBot="1">
      <c r="A28" s="3094" t="s">
        <v>43</v>
      </c>
      <c r="B28" s="3094"/>
      <c r="C28" s="3094"/>
      <c r="D28" s="162"/>
      <c r="E28" s="144"/>
      <c r="F28" s="145"/>
      <c r="G28" s="144"/>
      <c r="H28" s="144"/>
      <c r="I28" s="144"/>
      <c r="J28" s="144"/>
      <c r="K28" s="144"/>
      <c r="L28" s="144"/>
      <c r="M28" s="2978"/>
      <c r="N28" s="2979"/>
      <c r="O28" s="2356" t="s">
        <v>68</v>
      </c>
      <c r="P28" s="2357" t="s">
        <v>68</v>
      </c>
      <c r="Q28" s="2357" t="s">
        <v>68</v>
      </c>
      <c r="R28" s="2357" t="s">
        <v>68</v>
      </c>
      <c r="S28" s="2357" t="s">
        <v>68</v>
      </c>
      <c r="T28" s="2357" t="s">
        <v>68</v>
      </c>
      <c r="U28" s="2357" t="s">
        <v>68</v>
      </c>
      <c r="V28" s="2358" t="s">
        <v>68</v>
      </c>
      <c r="W28" s="2355"/>
    </row>
    <row r="29" spans="1:23" ht="17.45" customHeight="1" thickTop="1">
      <c r="A29" s="155"/>
      <c r="B29" s="155" t="s">
        <v>44</v>
      </c>
      <c r="C29" s="155"/>
      <c r="D29" s="165"/>
      <c r="E29" s="950">
        <f t="shared" ref="E29:L30" si="2">O29</f>
        <v>3227029.9793925332</v>
      </c>
      <c r="F29" s="528">
        <f t="shared" si="2"/>
        <v>2543134.7728901035</v>
      </c>
      <c r="G29" s="950">
        <f t="shared" si="2"/>
        <v>2344376.3536001849</v>
      </c>
      <c r="H29" s="950">
        <f t="shared" si="2"/>
        <v>106034.36735462229</v>
      </c>
      <c r="I29" s="950">
        <f t="shared" si="2"/>
        <v>92724.051935298645</v>
      </c>
      <c r="J29" s="950">
        <f t="shared" si="2"/>
        <v>683895.20650242898</v>
      </c>
      <c r="K29" s="950">
        <f t="shared" si="2"/>
        <v>479470.20247099904</v>
      </c>
      <c r="L29" s="950">
        <f t="shared" si="2"/>
        <v>204425.00403143044</v>
      </c>
      <c r="M29" s="2980" t="s">
        <v>991</v>
      </c>
      <c r="N29" s="2359" t="s">
        <v>992</v>
      </c>
      <c r="O29" s="2360">
        <v>3227029.9793925332</v>
      </c>
      <c r="P29" s="2361">
        <v>2543134.7728901035</v>
      </c>
      <c r="Q29" s="2361">
        <v>2344376.3536001849</v>
      </c>
      <c r="R29" s="2361">
        <v>106034.36735462229</v>
      </c>
      <c r="S29" s="2361">
        <v>92724.051935298645</v>
      </c>
      <c r="T29" s="2361">
        <v>683895.20650242898</v>
      </c>
      <c r="U29" s="2361">
        <v>479470.20247099904</v>
      </c>
      <c r="V29" s="2362">
        <v>204425.00403143044</v>
      </c>
      <c r="W29" s="2355"/>
    </row>
    <row r="30" spans="1:23" ht="17.45" customHeight="1">
      <c r="A30" s="155"/>
      <c r="B30" s="155" t="s">
        <v>357</v>
      </c>
      <c r="C30" s="155"/>
      <c r="D30" s="165"/>
      <c r="E30" s="950">
        <f t="shared" si="2"/>
        <v>16425.744044838077</v>
      </c>
      <c r="F30" s="950">
        <f t="shared" si="2"/>
        <v>7978.0083678116725</v>
      </c>
      <c r="G30" s="950">
        <f t="shared" si="2"/>
        <v>7411.8656317802761</v>
      </c>
      <c r="H30" s="950">
        <f t="shared" si="2"/>
        <v>315.57262368221228</v>
      </c>
      <c r="I30" s="950">
        <f t="shared" si="2"/>
        <v>250.57011234918369</v>
      </c>
      <c r="J30" s="950">
        <f t="shared" si="2"/>
        <v>8447.7356770264014</v>
      </c>
      <c r="K30" s="950">
        <f t="shared" si="2"/>
        <v>5647.3893065503198</v>
      </c>
      <c r="L30" s="950">
        <f t="shared" si="2"/>
        <v>2800.3463704760829</v>
      </c>
      <c r="M30" s="2981"/>
      <c r="N30" s="2982" t="s">
        <v>3714</v>
      </c>
      <c r="O30" s="2363">
        <v>16425.744044838077</v>
      </c>
      <c r="P30" s="2364">
        <v>7978.0083678116725</v>
      </c>
      <c r="Q30" s="2364">
        <v>7411.8656317802761</v>
      </c>
      <c r="R30" s="2364">
        <v>315.57262368221228</v>
      </c>
      <c r="S30" s="2364">
        <v>250.57011234918369</v>
      </c>
      <c r="T30" s="2364">
        <v>8447.7356770264014</v>
      </c>
      <c r="U30" s="2364">
        <v>5647.3893065503198</v>
      </c>
      <c r="V30" s="2365">
        <v>2800.3463704760829</v>
      </c>
      <c r="W30" s="2355"/>
    </row>
    <row r="31" spans="1:23" ht="17.45" customHeight="1">
      <c r="A31" s="3094" t="s">
        <v>13</v>
      </c>
      <c r="B31" s="3094"/>
      <c r="C31" s="3094"/>
      <c r="D31" s="162"/>
      <c r="E31" s="950"/>
      <c r="F31" s="950"/>
      <c r="G31" s="950"/>
      <c r="H31" s="950"/>
      <c r="I31" s="950"/>
      <c r="J31" s="950"/>
      <c r="K31" s="950"/>
      <c r="L31" s="950"/>
      <c r="M31" s="2981" t="s">
        <v>994</v>
      </c>
      <c r="N31" s="2982"/>
      <c r="O31" s="2363">
        <v>3243455.7234373717</v>
      </c>
      <c r="P31" s="2364">
        <v>2551112.7812579153</v>
      </c>
      <c r="Q31" s="2364">
        <v>2351788.2192319655</v>
      </c>
      <c r="R31" s="2364">
        <v>106349.93997830449</v>
      </c>
      <c r="S31" s="2364">
        <v>92974.622047647819</v>
      </c>
      <c r="T31" s="2364">
        <v>692342.94217945531</v>
      </c>
      <c r="U31" s="2364">
        <v>485117.59177754994</v>
      </c>
      <c r="V31" s="2365">
        <v>207225.3504019065</v>
      </c>
      <c r="W31" s="2355"/>
    </row>
    <row r="32" spans="1:23" ht="17.45" customHeight="1">
      <c r="A32" s="155"/>
      <c r="B32" s="155" t="s">
        <v>52</v>
      </c>
      <c r="C32" s="155"/>
      <c r="D32" s="165"/>
      <c r="E32" s="950">
        <f t="shared" ref="E32:L36" si="3">O32</f>
        <v>2563912.48823479</v>
      </c>
      <c r="F32" s="950">
        <f t="shared" si="3"/>
        <v>2049262.9217194712</v>
      </c>
      <c r="G32" s="950">
        <f t="shared" si="3"/>
        <v>1894949.5755104718</v>
      </c>
      <c r="H32" s="950">
        <f t="shared" si="3"/>
        <v>78466.393318845425</v>
      </c>
      <c r="I32" s="950">
        <f t="shared" si="3"/>
        <v>75846.952890154207</v>
      </c>
      <c r="J32" s="950">
        <f t="shared" si="3"/>
        <v>514649.5665153187</v>
      </c>
      <c r="K32" s="950">
        <f t="shared" si="3"/>
        <v>368573.1095706487</v>
      </c>
      <c r="L32" s="950">
        <f t="shared" si="3"/>
        <v>146076.45694466974</v>
      </c>
      <c r="M32" s="2981" t="s">
        <v>995</v>
      </c>
      <c r="N32" s="2982"/>
      <c r="O32" s="2363">
        <v>2563912.48823479</v>
      </c>
      <c r="P32" s="2364">
        <v>2049262.9217194712</v>
      </c>
      <c r="Q32" s="2364">
        <v>1894949.5755104718</v>
      </c>
      <c r="R32" s="2364">
        <v>78466.393318845425</v>
      </c>
      <c r="S32" s="2364">
        <v>75846.952890154207</v>
      </c>
      <c r="T32" s="2364">
        <v>514649.5665153187</v>
      </c>
      <c r="U32" s="2364">
        <v>368573.1095706487</v>
      </c>
      <c r="V32" s="2365">
        <v>146076.45694466974</v>
      </c>
      <c r="W32" s="2355"/>
    </row>
    <row r="33" spans="1:23" ht="17.45" customHeight="1">
      <c r="A33" s="155"/>
      <c r="B33" s="155" t="s">
        <v>53</v>
      </c>
      <c r="C33" s="155"/>
      <c r="D33" s="165"/>
      <c r="E33" s="950">
        <f t="shared" si="3"/>
        <v>122585.04877650575</v>
      </c>
      <c r="F33" s="950">
        <f t="shared" si="3"/>
        <v>99192.897153075261</v>
      </c>
      <c r="G33" s="950">
        <f t="shared" si="3"/>
        <v>91690.251290731074</v>
      </c>
      <c r="H33" s="950">
        <f t="shared" si="3"/>
        <v>4215.7744445352346</v>
      </c>
      <c r="I33" s="950">
        <f t="shared" si="3"/>
        <v>3286.8714178090549</v>
      </c>
      <c r="J33" s="950">
        <f t="shared" si="3"/>
        <v>23392.151623430484</v>
      </c>
      <c r="K33" s="950">
        <f t="shared" si="3"/>
        <v>18995.170781225203</v>
      </c>
      <c r="L33" s="950">
        <f t="shared" si="3"/>
        <v>4396.9808422052865</v>
      </c>
      <c r="M33" s="2981" t="s">
        <v>996</v>
      </c>
      <c r="N33" s="2982"/>
      <c r="O33" s="2363">
        <v>122585.04877650575</v>
      </c>
      <c r="P33" s="2364">
        <v>99192.897153075261</v>
      </c>
      <c r="Q33" s="2364">
        <v>91690.251290731074</v>
      </c>
      <c r="R33" s="2364">
        <v>4215.7744445352346</v>
      </c>
      <c r="S33" s="2364">
        <v>3286.8714178090549</v>
      </c>
      <c r="T33" s="2364">
        <v>23392.151623430484</v>
      </c>
      <c r="U33" s="2364">
        <v>18995.170781225203</v>
      </c>
      <c r="V33" s="2365">
        <v>4396.9808422052865</v>
      </c>
      <c r="W33" s="2355"/>
    </row>
    <row r="34" spans="1:23" ht="17.45" customHeight="1">
      <c r="A34" s="155"/>
      <c r="B34" s="155" t="s">
        <v>54</v>
      </c>
      <c r="C34" s="155"/>
      <c r="D34" s="165"/>
      <c r="E34" s="950">
        <f t="shared" si="3"/>
        <v>211283.74926639028</v>
      </c>
      <c r="F34" s="950">
        <f t="shared" si="3"/>
        <v>150517.95086815266</v>
      </c>
      <c r="G34" s="950">
        <f t="shared" si="3"/>
        <v>135633.94248291975</v>
      </c>
      <c r="H34" s="950">
        <f t="shared" si="3"/>
        <v>8274.9780486464497</v>
      </c>
      <c r="I34" s="950">
        <f t="shared" si="3"/>
        <v>6609.0303365864484</v>
      </c>
      <c r="J34" s="950">
        <f t="shared" si="3"/>
        <v>60765.798398237654</v>
      </c>
      <c r="K34" s="950">
        <f t="shared" si="3"/>
        <v>45518.975157917201</v>
      </c>
      <c r="L34" s="950">
        <f t="shared" si="3"/>
        <v>15246.823240320497</v>
      </c>
      <c r="M34" s="2981" t="s">
        <v>997</v>
      </c>
      <c r="N34" s="2982"/>
      <c r="O34" s="2363">
        <v>211283.74926639028</v>
      </c>
      <c r="P34" s="2364">
        <v>150517.95086815266</v>
      </c>
      <c r="Q34" s="2364">
        <v>135633.94248291975</v>
      </c>
      <c r="R34" s="2364">
        <v>8274.9780486464497</v>
      </c>
      <c r="S34" s="2364">
        <v>6609.0303365864484</v>
      </c>
      <c r="T34" s="2364">
        <v>60765.798398237654</v>
      </c>
      <c r="U34" s="2364">
        <v>45518.975157917201</v>
      </c>
      <c r="V34" s="2365">
        <v>15246.823240320497</v>
      </c>
      <c r="W34" s="2355"/>
    </row>
    <row r="35" spans="1:23" ht="17.45" customHeight="1">
      <c r="A35" s="155"/>
      <c r="B35" s="155" t="s">
        <v>242</v>
      </c>
      <c r="C35" s="155"/>
      <c r="D35" s="165"/>
      <c r="E35" s="950">
        <f t="shared" si="3"/>
        <v>29760.155563685425</v>
      </c>
      <c r="F35" s="950">
        <f t="shared" si="3"/>
        <v>15684.930563216734</v>
      </c>
      <c r="G35" s="950">
        <f t="shared" si="3"/>
        <v>13610.819401841216</v>
      </c>
      <c r="H35" s="950">
        <f t="shared" si="3"/>
        <v>876.59655427733844</v>
      </c>
      <c r="I35" s="950">
        <f t="shared" si="3"/>
        <v>1197.5146070981759</v>
      </c>
      <c r="J35" s="950">
        <f t="shared" si="3"/>
        <v>14075.225000468692</v>
      </c>
      <c r="K35" s="950">
        <f t="shared" si="3"/>
        <v>9593.6322057577527</v>
      </c>
      <c r="L35" s="950">
        <f t="shared" si="3"/>
        <v>4481.5927947109321</v>
      </c>
      <c r="M35" s="2981" t="s">
        <v>998</v>
      </c>
      <c r="N35" s="2982"/>
      <c r="O35" s="2363">
        <v>29760.155563685425</v>
      </c>
      <c r="P35" s="2364">
        <v>15684.930563216734</v>
      </c>
      <c r="Q35" s="2364">
        <v>13610.819401841216</v>
      </c>
      <c r="R35" s="2364">
        <v>876.59655427733844</v>
      </c>
      <c r="S35" s="2364">
        <v>1197.5146070981759</v>
      </c>
      <c r="T35" s="2364">
        <v>14075.225000468692</v>
      </c>
      <c r="U35" s="2364">
        <v>9593.6322057577527</v>
      </c>
      <c r="V35" s="2365">
        <v>4481.5927947109321</v>
      </c>
      <c r="W35" s="2355"/>
    </row>
    <row r="36" spans="1:23" ht="17.45" customHeight="1">
      <c r="A36" s="155"/>
      <c r="B36" s="155" t="s">
        <v>241</v>
      </c>
      <c r="C36" s="155"/>
      <c r="D36" s="165"/>
      <c r="E36" s="950">
        <f t="shared" si="3"/>
        <v>315914.28159599996</v>
      </c>
      <c r="F36" s="950">
        <f t="shared" si="3"/>
        <v>236454.080954</v>
      </c>
      <c r="G36" s="950">
        <f t="shared" si="3"/>
        <v>215903.630546</v>
      </c>
      <c r="H36" s="950">
        <f t="shared" si="3"/>
        <v>14516.197612</v>
      </c>
      <c r="I36" s="950">
        <f t="shared" si="3"/>
        <v>6034.2527959999998</v>
      </c>
      <c r="J36" s="950">
        <f t="shared" si="3"/>
        <v>79460.200641999996</v>
      </c>
      <c r="K36" s="950">
        <f t="shared" si="3"/>
        <v>42436.704062000004</v>
      </c>
      <c r="L36" s="950">
        <f t="shared" si="3"/>
        <v>37023.496579999999</v>
      </c>
      <c r="M36" s="2981" t="s">
        <v>999</v>
      </c>
      <c r="N36" s="2982"/>
      <c r="O36" s="2363">
        <v>315914.28159599996</v>
      </c>
      <c r="P36" s="2364">
        <v>236454.080954</v>
      </c>
      <c r="Q36" s="2364">
        <v>215903.630546</v>
      </c>
      <c r="R36" s="2364">
        <v>14516.197612</v>
      </c>
      <c r="S36" s="2364">
        <v>6034.2527959999998</v>
      </c>
      <c r="T36" s="2364">
        <v>79460.200641999996</v>
      </c>
      <c r="U36" s="2364">
        <v>42436.704062000004</v>
      </c>
      <c r="V36" s="2365">
        <v>37023.496579999999</v>
      </c>
      <c r="W36" s="2355"/>
    </row>
    <row r="37" spans="1:23" ht="17.45" customHeight="1">
      <c r="A37" s="3094" t="s">
        <v>14</v>
      </c>
      <c r="B37" s="3094"/>
      <c r="C37" s="3094"/>
      <c r="D37" s="162"/>
      <c r="E37" s="950"/>
      <c r="F37" s="950"/>
      <c r="G37" s="950"/>
      <c r="H37" s="950"/>
      <c r="I37" s="950"/>
      <c r="J37" s="950"/>
      <c r="K37" s="950"/>
      <c r="L37" s="950"/>
      <c r="M37" s="2981" t="s">
        <v>1001</v>
      </c>
      <c r="N37" s="2982"/>
      <c r="O37" s="2363">
        <v>3230812.3200905211</v>
      </c>
      <c r="P37" s="2364">
        <v>2542602.4071921427</v>
      </c>
      <c r="Q37" s="2364">
        <v>2343808.2911791061</v>
      </c>
      <c r="R37" s="2364">
        <v>105885.71947422205</v>
      </c>
      <c r="S37" s="2364">
        <v>92908.396538816523</v>
      </c>
      <c r="T37" s="2364">
        <v>688209.9128983774</v>
      </c>
      <c r="U37" s="2364">
        <v>481161.94994608121</v>
      </c>
      <c r="V37" s="2365">
        <v>207047.96295229709</v>
      </c>
      <c r="W37" s="2355"/>
    </row>
    <row r="38" spans="1:23" ht="17.45" customHeight="1">
      <c r="A38" s="3093" t="s">
        <v>45</v>
      </c>
      <c r="B38" s="3093"/>
      <c r="C38" s="166"/>
      <c r="D38" s="162"/>
      <c r="E38" s="950">
        <f t="shared" ref="E38:L38" si="4">O37</f>
        <v>3230812.3200905211</v>
      </c>
      <c r="F38" s="950">
        <f t="shared" si="4"/>
        <v>2542602.4071921427</v>
      </c>
      <c r="G38" s="950">
        <f t="shared" si="4"/>
        <v>2343808.2911791061</v>
      </c>
      <c r="H38" s="950">
        <f t="shared" si="4"/>
        <v>105885.71947422205</v>
      </c>
      <c r="I38" s="950">
        <f t="shared" si="4"/>
        <v>92908.396538816523</v>
      </c>
      <c r="J38" s="950">
        <f t="shared" si="4"/>
        <v>688209.9128983774</v>
      </c>
      <c r="K38" s="950">
        <f t="shared" si="4"/>
        <v>481161.94994608121</v>
      </c>
      <c r="L38" s="950">
        <f t="shared" si="4"/>
        <v>207047.96295229709</v>
      </c>
      <c r="M38" s="2981" t="s">
        <v>1002</v>
      </c>
      <c r="N38" s="2982"/>
      <c r="O38" s="2363">
        <v>12643.403346850622</v>
      </c>
      <c r="P38" s="2364">
        <v>8510.3740657727485</v>
      </c>
      <c r="Q38" s="2364">
        <v>7979.9280528589989</v>
      </c>
      <c r="R38" s="2364">
        <v>464.22050408245298</v>
      </c>
      <c r="S38" s="2364">
        <v>66.225508831297773</v>
      </c>
      <c r="T38" s="2364">
        <v>4133.0292810778701</v>
      </c>
      <c r="U38" s="2364">
        <v>3955.6418314684965</v>
      </c>
      <c r="V38" s="2365">
        <v>177.38744960937177</v>
      </c>
      <c r="W38" s="2355"/>
    </row>
    <row r="39" spans="1:23" ht="17.45" customHeight="1">
      <c r="A39" s="189"/>
      <c r="B39" s="155" t="s">
        <v>15</v>
      </c>
      <c r="C39" s="166"/>
      <c r="D39" s="162"/>
      <c r="E39" s="950">
        <f t="shared" ref="E39:L39" si="5">O50</f>
        <v>2008508.7648958378</v>
      </c>
      <c r="F39" s="950">
        <f t="shared" si="5"/>
        <v>1598227.0011082606</v>
      </c>
      <c r="G39" s="950">
        <f t="shared" si="5"/>
        <v>1468104.6074880275</v>
      </c>
      <c r="H39" s="950">
        <f t="shared" si="5"/>
        <v>66643.237224754688</v>
      </c>
      <c r="I39" s="950">
        <f t="shared" si="5"/>
        <v>63479.156395478676</v>
      </c>
      <c r="J39" s="950">
        <f t="shared" si="5"/>
        <v>410281.76378757419</v>
      </c>
      <c r="K39" s="950">
        <f t="shared" si="5"/>
        <v>283485.51958021545</v>
      </c>
      <c r="L39" s="950">
        <f t="shared" si="5"/>
        <v>126796.2442073587</v>
      </c>
      <c r="M39" s="2981" t="s">
        <v>1004</v>
      </c>
      <c r="N39" s="2982"/>
      <c r="O39" s="2363">
        <v>402693.33135211753</v>
      </c>
      <c r="P39" s="2364">
        <v>334816.92765993753</v>
      </c>
      <c r="Q39" s="2364">
        <v>295864.55423708144</v>
      </c>
      <c r="R39" s="2364">
        <v>12367.819630289694</v>
      </c>
      <c r="S39" s="2364">
        <v>26584.55379256641</v>
      </c>
      <c r="T39" s="2364">
        <v>67876.403692180029</v>
      </c>
      <c r="U39" s="2364">
        <v>56137.642985025348</v>
      </c>
      <c r="V39" s="2365">
        <v>11738.760707154624</v>
      </c>
      <c r="W39" s="2355"/>
    </row>
    <row r="40" spans="1:23" ht="17.45" customHeight="1">
      <c r="A40" s="156"/>
      <c r="B40" s="156" t="s">
        <v>2238</v>
      </c>
      <c r="C40" s="156"/>
      <c r="D40" s="165"/>
      <c r="E40" s="950">
        <f t="shared" ref="E40:L43" si="6">O39</f>
        <v>402693.33135211753</v>
      </c>
      <c r="F40" s="950">
        <f t="shared" si="6"/>
        <v>334816.92765993753</v>
      </c>
      <c r="G40" s="950">
        <f t="shared" si="6"/>
        <v>295864.55423708144</v>
      </c>
      <c r="H40" s="950">
        <f t="shared" si="6"/>
        <v>12367.819630289694</v>
      </c>
      <c r="I40" s="950">
        <f t="shared" si="6"/>
        <v>26584.55379256641</v>
      </c>
      <c r="J40" s="950">
        <f t="shared" si="6"/>
        <v>67876.403692180029</v>
      </c>
      <c r="K40" s="950">
        <f t="shared" si="6"/>
        <v>56137.642985025348</v>
      </c>
      <c r="L40" s="950">
        <f t="shared" si="6"/>
        <v>11738.760707154624</v>
      </c>
      <c r="M40" s="2981" t="s">
        <v>1005</v>
      </c>
      <c r="N40" s="2982"/>
      <c r="O40" s="2363">
        <v>1181957.3049824079</v>
      </c>
      <c r="P40" s="2364">
        <v>920209.56794058229</v>
      </c>
      <c r="Q40" s="2364">
        <v>850665.5884526493</v>
      </c>
      <c r="R40" s="2364">
        <v>46710.505582461272</v>
      </c>
      <c r="S40" s="2364">
        <v>22833.473905471725</v>
      </c>
      <c r="T40" s="2364">
        <v>261747.73704182528</v>
      </c>
      <c r="U40" s="2364">
        <v>168673.09161410434</v>
      </c>
      <c r="V40" s="2365">
        <v>93074.645427720796</v>
      </c>
      <c r="W40" s="2355"/>
    </row>
    <row r="41" spans="1:23" ht="17.45" customHeight="1">
      <c r="A41" s="156"/>
      <c r="B41" s="156" t="s">
        <v>2422</v>
      </c>
      <c r="C41" s="156"/>
      <c r="D41" s="165"/>
      <c r="E41" s="950">
        <f t="shared" si="6"/>
        <v>1181957.3049824079</v>
      </c>
      <c r="F41" s="950">
        <f t="shared" si="6"/>
        <v>920209.56794058229</v>
      </c>
      <c r="G41" s="950">
        <f t="shared" si="6"/>
        <v>850665.5884526493</v>
      </c>
      <c r="H41" s="950">
        <f t="shared" si="6"/>
        <v>46710.505582461272</v>
      </c>
      <c r="I41" s="950">
        <f t="shared" si="6"/>
        <v>22833.473905471725</v>
      </c>
      <c r="J41" s="950">
        <f t="shared" si="6"/>
        <v>261747.73704182528</v>
      </c>
      <c r="K41" s="950">
        <f t="shared" si="6"/>
        <v>168673.09161410434</v>
      </c>
      <c r="L41" s="950">
        <f t="shared" si="6"/>
        <v>93074.645427720796</v>
      </c>
      <c r="M41" s="2981" t="s">
        <v>1006</v>
      </c>
      <c r="N41" s="2982"/>
      <c r="O41" s="2363">
        <v>275723.00631843478</v>
      </c>
      <c r="P41" s="2364">
        <v>226326.64280338501</v>
      </c>
      <c r="Q41" s="2364">
        <v>209273.54269238486</v>
      </c>
      <c r="R41" s="2364">
        <v>5391.8017034014429</v>
      </c>
      <c r="S41" s="2364">
        <v>11661.298407598699</v>
      </c>
      <c r="T41" s="2364">
        <v>49396.363515049765</v>
      </c>
      <c r="U41" s="2364">
        <v>33938.756079031562</v>
      </c>
      <c r="V41" s="2365">
        <v>15457.607436018225</v>
      </c>
      <c r="W41" s="2355"/>
    </row>
    <row r="42" spans="1:23" ht="17.45" customHeight="1">
      <c r="A42" s="156"/>
      <c r="B42" s="156" t="s">
        <v>3356</v>
      </c>
      <c r="C42" s="156"/>
      <c r="D42" s="165"/>
      <c r="E42" s="950">
        <f t="shared" si="6"/>
        <v>275723.00631843478</v>
      </c>
      <c r="F42" s="950">
        <f t="shared" si="6"/>
        <v>226326.64280338501</v>
      </c>
      <c r="G42" s="950">
        <f t="shared" si="6"/>
        <v>209273.54269238486</v>
      </c>
      <c r="H42" s="950">
        <f t="shared" si="6"/>
        <v>5391.8017034014429</v>
      </c>
      <c r="I42" s="950">
        <f t="shared" si="6"/>
        <v>11661.298407598699</v>
      </c>
      <c r="J42" s="950">
        <f t="shared" si="6"/>
        <v>49396.363515049765</v>
      </c>
      <c r="K42" s="950">
        <f t="shared" si="6"/>
        <v>33938.756079031562</v>
      </c>
      <c r="L42" s="950">
        <f t="shared" si="6"/>
        <v>15457.607436018225</v>
      </c>
      <c r="M42" s="2981" t="s">
        <v>1007</v>
      </c>
      <c r="N42" s="2982"/>
      <c r="O42" s="2363">
        <v>148135.12224287583</v>
      </c>
      <c r="P42" s="2364">
        <v>116873.86270435677</v>
      </c>
      <c r="Q42" s="2364">
        <v>112300.92210591267</v>
      </c>
      <c r="R42" s="2364">
        <v>2173.1103086022604</v>
      </c>
      <c r="S42" s="2364">
        <v>2399.8302898418247</v>
      </c>
      <c r="T42" s="2364">
        <v>31261.259538519174</v>
      </c>
      <c r="U42" s="2364">
        <v>24736.028902054106</v>
      </c>
      <c r="V42" s="2365">
        <v>6525.2306364650685</v>
      </c>
      <c r="W42" s="2355"/>
    </row>
    <row r="43" spans="1:23" ht="17.45" customHeight="1">
      <c r="A43" s="156"/>
      <c r="B43" s="156" t="s">
        <v>2239</v>
      </c>
      <c r="C43" s="156"/>
      <c r="D43" s="165"/>
      <c r="E43" s="950">
        <f t="shared" si="6"/>
        <v>148135.12224287583</v>
      </c>
      <c r="F43" s="950">
        <f t="shared" si="6"/>
        <v>116873.86270435677</v>
      </c>
      <c r="G43" s="950">
        <f t="shared" si="6"/>
        <v>112300.92210591267</v>
      </c>
      <c r="H43" s="950">
        <f t="shared" si="6"/>
        <v>2173.1103086022604</v>
      </c>
      <c r="I43" s="950">
        <f t="shared" si="6"/>
        <v>2399.8302898418247</v>
      </c>
      <c r="J43" s="950">
        <f t="shared" si="6"/>
        <v>31261.259538519174</v>
      </c>
      <c r="K43" s="950">
        <f t="shared" si="6"/>
        <v>24736.028902054106</v>
      </c>
      <c r="L43" s="950">
        <f t="shared" si="6"/>
        <v>6525.2306364650685</v>
      </c>
      <c r="M43" s="2981" t="s">
        <v>1008</v>
      </c>
      <c r="N43" s="2982"/>
      <c r="O43" s="2363">
        <v>409178.15933344827</v>
      </c>
      <c r="P43" s="2364">
        <v>307229.64472768316</v>
      </c>
      <c r="Q43" s="2364">
        <v>285846.45770987822</v>
      </c>
      <c r="R43" s="2364">
        <v>12020.564886432709</v>
      </c>
      <c r="S43" s="2364">
        <v>9362.6221313722308</v>
      </c>
      <c r="T43" s="2364">
        <v>101948.51460576498</v>
      </c>
      <c r="U43" s="2364">
        <v>69808.130747298463</v>
      </c>
      <c r="V43" s="2365">
        <v>32140.383858466528</v>
      </c>
      <c r="W43" s="2355"/>
    </row>
    <row r="44" spans="1:23" ht="17.45" customHeight="1">
      <c r="A44" s="156"/>
      <c r="B44" s="155" t="s">
        <v>17</v>
      </c>
      <c r="C44" s="156"/>
      <c r="D44" s="165"/>
      <c r="E44" s="950">
        <f t="shared" ref="E44:L44" si="7">O51</f>
        <v>522834.44886699691</v>
      </c>
      <c r="F44" s="950">
        <f t="shared" si="7"/>
        <v>392873.81881757954</v>
      </c>
      <c r="G44" s="950">
        <f t="shared" si="7"/>
        <v>364515.50234323269</v>
      </c>
      <c r="H44" s="950">
        <f t="shared" si="7"/>
        <v>15814.131575364081</v>
      </c>
      <c r="I44" s="950">
        <f t="shared" si="7"/>
        <v>12544.184898983003</v>
      </c>
      <c r="J44" s="950">
        <f t="shared" si="7"/>
        <v>129960.63004941682</v>
      </c>
      <c r="K44" s="950">
        <f t="shared" si="7"/>
        <v>92020.924338503115</v>
      </c>
      <c r="L44" s="950">
        <f t="shared" si="7"/>
        <v>37939.705710913797</v>
      </c>
      <c r="M44" s="2981" t="s">
        <v>1009</v>
      </c>
      <c r="N44" s="2982"/>
      <c r="O44" s="2363">
        <v>113656.28953354833</v>
      </c>
      <c r="P44" s="2364">
        <v>85644.174089896449</v>
      </c>
      <c r="Q44" s="2364">
        <v>78669.044633354293</v>
      </c>
      <c r="R44" s="2364">
        <v>3793.5666889313707</v>
      </c>
      <c r="S44" s="2364">
        <v>3181.5627676107742</v>
      </c>
      <c r="T44" s="2364">
        <v>28012.115443651877</v>
      </c>
      <c r="U44" s="2364">
        <v>22212.793591204587</v>
      </c>
      <c r="V44" s="2365">
        <v>5799.3218524472686</v>
      </c>
      <c r="W44" s="2355"/>
    </row>
    <row r="45" spans="1:23" ht="17.45" customHeight="1">
      <c r="A45" s="156"/>
      <c r="B45" s="156" t="s">
        <v>3250</v>
      </c>
      <c r="C45" s="156"/>
      <c r="D45" s="165"/>
      <c r="E45" s="950">
        <f t="shared" ref="E45:L46" si="8">O43</f>
        <v>409178.15933344827</v>
      </c>
      <c r="F45" s="950">
        <f t="shared" si="8"/>
        <v>307229.64472768316</v>
      </c>
      <c r="G45" s="950">
        <f t="shared" si="8"/>
        <v>285846.45770987822</v>
      </c>
      <c r="H45" s="950">
        <f t="shared" si="8"/>
        <v>12020.564886432709</v>
      </c>
      <c r="I45" s="950">
        <f t="shared" si="8"/>
        <v>9362.6221313722308</v>
      </c>
      <c r="J45" s="950">
        <f t="shared" si="8"/>
        <v>101948.51460576498</v>
      </c>
      <c r="K45" s="950">
        <f t="shared" si="8"/>
        <v>69808.130747298463</v>
      </c>
      <c r="L45" s="950">
        <f t="shared" si="8"/>
        <v>32140.383858466528</v>
      </c>
      <c r="M45" s="2981" t="s">
        <v>1010</v>
      </c>
      <c r="N45" s="2982"/>
      <c r="O45" s="2363">
        <v>151678.55378724329</v>
      </c>
      <c r="P45" s="2364">
        <v>120117.41994713066</v>
      </c>
      <c r="Q45" s="2364">
        <v>107731.80919330112</v>
      </c>
      <c r="R45" s="2364">
        <v>4746.705432216384</v>
      </c>
      <c r="S45" s="2364">
        <v>7638.9053216131488</v>
      </c>
      <c r="T45" s="2364">
        <v>31561.13384011266</v>
      </c>
      <c r="U45" s="2364">
        <v>23593.372137979914</v>
      </c>
      <c r="V45" s="2365">
        <v>7967.7617021327433</v>
      </c>
      <c r="W45" s="2355"/>
    </row>
    <row r="46" spans="1:23" ht="17.45" customHeight="1">
      <c r="A46" s="156"/>
      <c r="B46" s="156" t="s">
        <v>2354</v>
      </c>
      <c r="C46" s="156"/>
      <c r="D46" s="165"/>
      <c r="E46" s="950">
        <f t="shared" si="8"/>
        <v>113656.28953354833</v>
      </c>
      <c r="F46" s="950">
        <f t="shared" si="8"/>
        <v>85644.174089896449</v>
      </c>
      <c r="G46" s="950">
        <f t="shared" si="8"/>
        <v>78669.044633354293</v>
      </c>
      <c r="H46" s="950">
        <f t="shared" si="8"/>
        <v>3793.5666889313707</v>
      </c>
      <c r="I46" s="950">
        <f t="shared" si="8"/>
        <v>3181.5627676107742</v>
      </c>
      <c r="J46" s="950">
        <f t="shared" si="8"/>
        <v>28012.115443651877</v>
      </c>
      <c r="K46" s="950">
        <f t="shared" si="8"/>
        <v>22212.793591204587</v>
      </c>
      <c r="L46" s="950">
        <f t="shared" si="8"/>
        <v>5799.3218524472686</v>
      </c>
      <c r="M46" s="2981" t="s">
        <v>1011</v>
      </c>
      <c r="N46" s="2982"/>
      <c r="O46" s="2363">
        <v>421823.64852486411</v>
      </c>
      <c r="P46" s="2364">
        <v>341781.24605375709</v>
      </c>
      <c r="Q46" s="2364">
        <v>320075.58395948377</v>
      </c>
      <c r="R46" s="2364">
        <v>15470.274482020734</v>
      </c>
      <c r="S46" s="2364">
        <v>6235.3876122526372</v>
      </c>
      <c r="T46" s="2364">
        <v>80042.402471107009</v>
      </c>
      <c r="U46" s="2364">
        <v>56159.087144687874</v>
      </c>
      <c r="V46" s="2365">
        <v>23883.315326419124</v>
      </c>
      <c r="W46" s="2355"/>
    </row>
    <row r="47" spans="1:23" ht="17.45" customHeight="1">
      <c r="A47" s="156"/>
      <c r="B47" s="155" t="s">
        <v>18</v>
      </c>
      <c r="C47" s="156"/>
      <c r="D47" s="165"/>
      <c r="E47" s="950">
        <f t="shared" ref="E47:L47" si="9">O52</f>
        <v>669572.79509911337</v>
      </c>
      <c r="F47" s="950">
        <f t="shared" si="9"/>
        <v>529257.96218621044</v>
      </c>
      <c r="G47" s="950">
        <f t="shared" si="9"/>
        <v>490349.0936540484</v>
      </c>
      <c r="H47" s="950">
        <f t="shared" si="9"/>
        <v>22278.300367942578</v>
      </c>
      <c r="I47" s="950">
        <f t="shared" si="9"/>
        <v>16630.568164219501</v>
      </c>
      <c r="J47" s="950">
        <f t="shared" si="9"/>
        <v>140314.8329129031</v>
      </c>
      <c r="K47" s="950">
        <f t="shared" si="9"/>
        <v>99222.400511211323</v>
      </c>
      <c r="L47" s="950">
        <f t="shared" si="9"/>
        <v>41092.432401691716</v>
      </c>
      <c r="M47" s="2981" t="s">
        <v>1012</v>
      </c>
      <c r="N47" s="2982"/>
      <c r="O47" s="2363">
        <v>96070.592787006026</v>
      </c>
      <c r="P47" s="2364">
        <v>67359.296185322703</v>
      </c>
      <c r="Q47" s="2364">
        <v>62541.700501263513</v>
      </c>
      <c r="R47" s="2364">
        <v>2061.3204537054712</v>
      </c>
      <c r="S47" s="2364">
        <v>2756.2752303537127</v>
      </c>
      <c r="T47" s="2364">
        <v>28711.296601683316</v>
      </c>
      <c r="U47" s="2364">
        <v>19469.941228543466</v>
      </c>
      <c r="V47" s="2365">
        <v>9241.3553731398479</v>
      </c>
      <c r="W47" s="2355"/>
    </row>
    <row r="48" spans="1:23" ht="17.45" customHeight="1">
      <c r="A48" s="156"/>
      <c r="B48" s="156" t="s">
        <v>2394</v>
      </c>
      <c r="C48" s="166"/>
      <c r="D48" s="162"/>
      <c r="E48" s="950">
        <f t="shared" ref="E48:L50" si="10">O45</f>
        <v>151678.55378724329</v>
      </c>
      <c r="F48" s="950">
        <f t="shared" si="10"/>
        <v>120117.41994713066</v>
      </c>
      <c r="G48" s="950">
        <f t="shared" si="10"/>
        <v>107731.80919330112</v>
      </c>
      <c r="H48" s="950">
        <f t="shared" si="10"/>
        <v>4746.705432216384</v>
      </c>
      <c r="I48" s="950">
        <f t="shared" si="10"/>
        <v>7638.9053216131488</v>
      </c>
      <c r="J48" s="950">
        <f t="shared" si="10"/>
        <v>31561.13384011266</v>
      </c>
      <c r="K48" s="950">
        <f t="shared" si="10"/>
        <v>23593.372137979914</v>
      </c>
      <c r="L48" s="950">
        <f t="shared" si="10"/>
        <v>7967.7617021327433</v>
      </c>
      <c r="M48" s="2981" t="s">
        <v>1013</v>
      </c>
      <c r="N48" s="2982"/>
      <c r="O48" s="2363">
        <v>29896.311228576014</v>
      </c>
      <c r="P48" s="2364">
        <v>22243.625080092457</v>
      </c>
      <c r="Q48" s="2364">
        <v>20839.087693796359</v>
      </c>
      <c r="R48" s="2364">
        <v>1150.0503061606546</v>
      </c>
      <c r="S48" s="2364">
        <v>254.48708013544666</v>
      </c>
      <c r="T48" s="2364">
        <v>7652.6861484835536</v>
      </c>
      <c r="U48" s="2364">
        <v>6433.1055161507056</v>
      </c>
      <c r="V48" s="2365">
        <v>1219.5806323328459</v>
      </c>
      <c r="W48" s="2355"/>
    </row>
    <row r="49" spans="1:23" ht="17.45" customHeight="1">
      <c r="A49" s="156"/>
      <c r="B49" s="156" t="s">
        <v>2423</v>
      </c>
      <c r="C49" s="166"/>
      <c r="D49" s="162"/>
      <c r="E49" s="950">
        <f t="shared" si="10"/>
        <v>421823.64852486411</v>
      </c>
      <c r="F49" s="950">
        <f t="shared" si="10"/>
        <v>341781.24605375709</v>
      </c>
      <c r="G49" s="950">
        <f t="shared" si="10"/>
        <v>320075.58395948377</v>
      </c>
      <c r="H49" s="950">
        <f t="shared" si="10"/>
        <v>15470.274482020734</v>
      </c>
      <c r="I49" s="950">
        <f t="shared" si="10"/>
        <v>6235.3876122526372</v>
      </c>
      <c r="J49" s="950">
        <f t="shared" si="10"/>
        <v>80042.402471107009</v>
      </c>
      <c r="K49" s="950">
        <f t="shared" si="10"/>
        <v>56159.087144687874</v>
      </c>
      <c r="L49" s="950">
        <f t="shared" si="10"/>
        <v>23883.315326419124</v>
      </c>
      <c r="M49" s="2981" t="s">
        <v>1014</v>
      </c>
      <c r="N49" s="2982"/>
      <c r="O49" s="2363">
        <v>12643.403346850622</v>
      </c>
      <c r="P49" s="2364">
        <v>8510.3740657727485</v>
      </c>
      <c r="Q49" s="2364">
        <v>7979.9280528589989</v>
      </c>
      <c r="R49" s="2364">
        <v>464.22050408245298</v>
      </c>
      <c r="S49" s="2364">
        <v>66.225508831297773</v>
      </c>
      <c r="T49" s="2364">
        <v>4133.0292810778701</v>
      </c>
      <c r="U49" s="2364">
        <v>3955.6418314684965</v>
      </c>
      <c r="V49" s="2365">
        <v>177.38744960937177</v>
      </c>
      <c r="W49" s="2355"/>
    </row>
    <row r="50" spans="1:23" ht="17.45" customHeight="1">
      <c r="A50" s="156"/>
      <c r="B50" s="156" t="s">
        <v>2297</v>
      </c>
      <c r="C50" s="166"/>
      <c r="D50" s="162"/>
      <c r="E50" s="950">
        <f t="shared" si="10"/>
        <v>96070.592787006026</v>
      </c>
      <c r="F50" s="950">
        <f t="shared" si="10"/>
        <v>67359.296185322703</v>
      </c>
      <c r="G50" s="950">
        <f t="shared" si="10"/>
        <v>62541.700501263513</v>
      </c>
      <c r="H50" s="950">
        <f t="shared" si="10"/>
        <v>2061.3204537054712</v>
      </c>
      <c r="I50" s="950">
        <f t="shared" si="10"/>
        <v>2756.2752303537127</v>
      </c>
      <c r="J50" s="950">
        <f t="shared" si="10"/>
        <v>28711.296601683316</v>
      </c>
      <c r="K50" s="950">
        <f t="shared" si="10"/>
        <v>19469.941228543466</v>
      </c>
      <c r="L50" s="950">
        <f t="shared" si="10"/>
        <v>9241.3553731398479</v>
      </c>
      <c r="M50" s="2981" t="s">
        <v>1016</v>
      </c>
      <c r="N50" s="2982"/>
      <c r="O50" s="2363">
        <v>2008508.7648958378</v>
      </c>
      <c r="P50" s="2364">
        <v>1598227.0011082606</v>
      </c>
      <c r="Q50" s="2364">
        <v>1468104.6074880275</v>
      </c>
      <c r="R50" s="2364">
        <v>66643.237224754688</v>
      </c>
      <c r="S50" s="2364">
        <v>63479.156395478676</v>
      </c>
      <c r="T50" s="2364">
        <v>410281.76378757419</v>
      </c>
      <c r="U50" s="2364">
        <v>283485.51958021545</v>
      </c>
      <c r="V50" s="2365">
        <v>126796.2442073587</v>
      </c>
      <c r="W50" s="2355"/>
    </row>
    <row r="51" spans="1:23" ht="17.45" customHeight="1">
      <c r="A51" s="156"/>
      <c r="B51" s="155" t="s">
        <v>20</v>
      </c>
      <c r="C51" s="166"/>
      <c r="D51" s="162"/>
      <c r="E51" s="950">
        <f t="shared" ref="E51:L52" si="11">O53</f>
        <v>29896.311228576014</v>
      </c>
      <c r="F51" s="950">
        <f t="shared" si="11"/>
        <v>22243.625080092457</v>
      </c>
      <c r="G51" s="950">
        <f t="shared" si="11"/>
        <v>20839.087693796359</v>
      </c>
      <c r="H51" s="950">
        <f t="shared" si="11"/>
        <v>1150.0503061606546</v>
      </c>
      <c r="I51" s="950">
        <f t="shared" si="11"/>
        <v>254.48708013544666</v>
      </c>
      <c r="J51" s="950">
        <f t="shared" si="11"/>
        <v>7652.6861484835536</v>
      </c>
      <c r="K51" s="950">
        <f t="shared" si="11"/>
        <v>6433.1055161507056</v>
      </c>
      <c r="L51" s="950">
        <f t="shared" si="11"/>
        <v>1219.5806323328459</v>
      </c>
      <c r="M51" s="2981" t="s">
        <v>1017</v>
      </c>
      <c r="N51" s="2982"/>
      <c r="O51" s="2363">
        <v>522834.44886699691</v>
      </c>
      <c r="P51" s="2364">
        <v>392873.81881757954</v>
      </c>
      <c r="Q51" s="2364">
        <v>364515.50234323269</v>
      </c>
      <c r="R51" s="2364">
        <v>15814.131575364081</v>
      </c>
      <c r="S51" s="2364">
        <v>12544.184898983003</v>
      </c>
      <c r="T51" s="2364">
        <v>129960.63004941682</v>
      </c>
      <c r="U51" s="2364">
        <v>92020.924338503115</v>
      </c>
      <c r="V51" s="2365">
        <v>37939.705710913797</v>
      </c>
      <c r="W51" s="2355"/>
    </row>
    <row r="52" spans="1:23" ht="17.45" customHeight="1">
      <c r="A52" s="3093" t="s">
        <v>21</v>
      </c>
      <c r="B52" s="3093"/>
      <c r="C52" s="166"/>
      <c r="D52" s="162"/>
      <c r="E52" s="950">
        <f t="shared" si="11"/>
        <v>12643.403346850622</v>
      </c>
      <c r="F52" s="950">
        <f t="shared" si="11"/>
        <v>8510.3740657727485</v>
      </c>
      <c r="G52" s="950">
        <f t="shared" si="11"/>
        <v>7979.9280528589989</v>
      </c>
      <c r="H52" s="950">
        <f t="shared" si="11"/>
        <v>464.22050408245298</v>
      </c>
      <c r="I52" s="950">
        <f t="shared" si="11"/>
        <v>66.225508831297773</v>
      </c>
      <c r="J52" s="950">
        <f t="shared" si="11"/>
        <v>4133.0292810778701</v>
      </c>
      <c r="K52" s="950">
        <f t="shared" si="11"/>
        <v>3955.6418314684965</v>
      </c>
      <c r="L52" s="950">
        <f t="shared" si="11"/>
        <v>177.38744960937177</v>
      </c>
      <c r="M52" s="2981" t="s">
        <v>1018</v>
      </c>
      <c r="N52" s="2982"/>
      <c r="O52" s="2363">
        <v>669572.79509911337</v>
      </c>
      <c r="P52" s="2364">
        <v>529257.96218621044</v>
      </c>
      <c r="Q52" s="2364">
        <v>490349.0936540484</v>
      </c>
      <c r="R52" s="2364">
        <v>22278.300367942578</v>
      </c>
      <c r="S52" s="2364">
        <v>16630.568164219501</v>
      </c>
      <c r="T52" s="2364">
        <v>140314.8329129031</v>
      </c>
      <c r="U52" s="2364">
        <v>99222.400511211323</v>
      </c>
      <c r="V52" s="2365">
        <v>41092.432401691716</v>
      </c>
      <c r="W52" s="2355"/>
    </row>
    <row r="53" spans="1:23" ht="17.45" customHeight="1">
      <c r="A53" s="3094" t="s">
        <v>118</v>
      </c>
      <c r="B53" s="3094"/>
      <c r="C53" s="3094"/>
      <c r="D53" s="165"/>
      <c r="E53" s="950"/>
      <c r="F53" s="950"/>
      <c r="G53" s="950"/>
      <c r="H53" s="950"/>
      <c r="I53" s="950"/>
      <c r="J53" s="950"/>
      <c r="K53" s="950"/>
      <c r="L53" s="950"/>
      <c r="M53" s="2981" t="s">
        <v>1019</v>
      </c>
      <c r="N53" s="2982"/>
      <c r="O53" s="2363">
        <v>29896.311228576014</v>
      </c>
      <c r="P53" s="2364">
        <v>22243.625080092457</v>
      </c>
      <c r="Q53" s="2364">
        <v>20839.087693796359</v>
      </c>
      <c r="R53" s="2364">
        <v>1150.0503061606546</v>
      </c>
      <c r="S53" s="2364">
        <v>254.48708013544666</v>
      </c>
      <c r="T53" s="2364">
        <v>7652.6861484835536</v>
      </c>
      <c r="U53" s="2364">
        <v>6433.1055161507056</v>
      </c>
      <c r="V53" s="2365">
        <v>1219.5806323328459</v>
      </c>
      <c r="W53" s="2355"/>
    </row>
    <row r="54" spans="1:23" ht="17.45" customHeight="1">
      <c r="A54" s="3093" t="s">
        <v>22</v>
      </c>
      <c r="B54" s="3093" t="s">
        <v>22</v>
      </c>
      <c r="C54" s="196"/>
      <c r="D54" s="165"/>
      <c r="E54" s="950">
        <f t="shared" ref="E54:L54" si="12">O55</f>
        <v>1389232.9274373034</v>
      </c>
      <c r="F54" s="950">
        <f t="shared" si="12"/>
        <v>1030821.0272814851</v>
      </c>
      <c r="G54" s="950">
        <f t="shared" si="12"/>
        <v>936834.89051920688</v>
      </c>
      <c r="H54" s="950">
        <f t="shared" si="12"/>
        <v>50951.734984110801</v>
      </c>
      <c r="I54" s="950">
        <f t="shared" si="12"/>
        <v>43034.401778167572</v>
      </c>
      <c r="J54" s="950">
        <f t="shared" si="12"/>
        <v>358411.90015581879</v>
      </c>
      <c r="K54" s="950">
        <f t="shared" si="12"/>
        <v>233384.81137830112</v>
      </c>
      <c r="L54" s="950">
        <f t="shared" si="12"/>
        <v>125027.08877751771</v>
      </c>
      <c r="M54" s="2981" t="s">
        <v>1020</v>
      </c>
      <c r="N54" s="2982"/>
      <c r="O54" s="2363">
        <v>12643.403346850622</v>
      </c>
      <c r="P54" s="2364">
        <v>8510.3740657727485</v>
      </c>
      <c r="Q54" s="2364">
        <v>7979.9280528589989</v>
      </c>
      <c r="R54" s="2364">
        <v>464.22050408245298</v>
      </c>
      <c r="S54" s="2364">
        <v>66.225508831297773</v>
      </c>
      <c r="T54" s="2364">
        <v>4133.0292810778701</v>
      </c>
      <c r="U54" s="2364">
        <v>3955.6418314684965</v>
      </c>
      <c r="V54" s="2365">
        <v>177.38744960937177</v>
      </c>
      <c r="W54" s="2355"/>
    </row>
    <row r="55" spans="1:23" ht="17.45" customHeight="1">
      <c r="A55" s="155"/>
      <c r="B55" s="155" t="s">
        <v>23</v>
      </c>
      <c r="C55" s="155"/>
      <c r="D55" s="165"/>
      <c r="E55" s="181">
        <f t="shared" ref="E55:L58" si="13">O57</f>
        <v>655005.92936451477</v>
      </c>
      <c r="F55" s="950">
        <f t="shared" si="13"/>
        <v>488004.71643582813</v>
      </c>
      <c r="G55" s="950">
        <f t="shared" si="13"/>
        <v>442959.74551673094</v>
      </c>
      <c r="H55" s="950">
        <f t="shared" si="13"/>
        <v>20514.127866566618</v>
      </c>
      <c r="I55" s="950">
        <f t="shared" si="13"/>
        <v>24530.843052530792</v>
      </c>
      <c r="J55" s="950">
        <f t="shared" si="13"/>
        <v>167001.21292868661</v>
      </c>
      <c r="K55" s="950">
        <f t="shared" si="13"/>
        <v>121708.39773120468</v>
      </c>
      <c r="L55" s="950">
        <f t="shared" si="13"/>
        <v>45292.815197481941</v>
      </c>
      <c r="M55" s="2981" t="s">
        <v>1021</v>
      </c>
      <c r="N55" s="2982" t="s">
        <v>1022</v>
      </c>
      <c r="O55" s="2363">
        <v>1389232.9274373034</v>
      </c>
      <c r="P55" s="2364">
        <v>1030821.0272814851</v>
      </c>
      <c r="Q55" s="2364">
        <v>936834.89051920688</v>
      </c>
      <c r="R55" s="2364">
        <v>50951.734984110801</v>
      </c>
      <c r="S55" s="2364">
        <v>43034.401778167572</v>
      </c>
      <c r="T55" s="2364">
        <v>358411.90015581879</v>
      </c>
      <c r="U55" s="2364">
        <v>233384.81137830112</v>
      </c>
      <c r="V55" s="2365">
        <v>125027.08877751771</v>
      </c>
      <c r="W55" s="2355"/>
    </row>
    <row r="56" spans="1:23" ht="17.45" customHeight="1">
      <c r="A56" s="155"/>
      <c r="B56" s="155" t="s">
        <v>24</v>
      </c>
      <c r="C56" s="155"/>
      <c r="D56" s="165"/>
      <c r="E56" s="181">
        <f t="shared" si="13"/>
        <v>375732.21238440665</v>
      </c>
      <c r="F56" s="950">
        <f t="shared" si="13"/>
        <v>277808.31290878786</v>
      </c>
      <c r="G56" s="950">
        <f t="shared" si="13"/>
        <v>250431.59735760442</v>
      </c>
      <c r="H56" s="950">
        <f t="shared" si="13"/>
        <v>16460.002909621595</v>
      </c>
      <c r="I56" s="950">
        <f t="shared" si="13"/>
        <v>10916.712641561971</v>
      </c>
      <c r="J56" s="950">
        <f t="shared" si="13"/>
        <v>97923.899475618746</v>
      </c>
      <c r="K56" s="950">
        <f t="shared" si="13"/>
        <v>66063.629376657656</v>
      </c>
      <c r="L56" s="950">
        <f t="shared" si="13"/>
        <v>31860.270098961053</v>
      </c>
      <c r="M56" s="2981"/>
      <c r="N56" s="2982" t="s">
        <v>1023</v>
      </c>
      <c r="O56" s="2363">
        <v>1854222.7960000702</v>
      </c>
      <c r="P56" s="2364">
        <v>1520291.753976431</v>
      </c>
      <c r="Q56" s="2364">
        <v>1414953.3287127572</v>
      </c>
      <c r="R56" s="2364">
        <v>55398.204994193686</v>
      </c>
      <c r="S56" s="2364">
        <v>49940.220269480291</v>
      </c>
      <c r="T56" s="2364">
        <v>333931.04202363646</v>
      </c>
      <c r="U56" s="2364">
        <v>251732.78039924748</v>
      </c>
      <c r="V56" s="2365">
        <v>82198.261624388746</v>
      </c>
      <c r="W56" s="2355"/>
    </row>
    <row r="57" spans="1:23" ht="17.45" customHeight="1">
      <c r="A57" s="155"/>
      <c r="B57" s="155" t="s">
        <v>25</v>
      </c>
      <c r="C57" s="155"/>
      <c r="D57" s="165"/>
      <c r="E57" s="181">
        <f t="shared" si="13"/>
        <v>358494.78568838217</v>
      </c>
      <c r="F57" s="950">
        <f t="shared" si="13"/>
        <v>265007.99793686887</v>
      </c>
      <c r="G57" s="950">
        <f t="shared" si="13"/>
        <v>243443.54764487146</v>
      </c>
      <c r="H57" s="950">
        <f t="shared" si="13"/>
        <v>13977.604207922566</v>
      </c>
      <c r="I57" s="950">
        <f t="shared" si="13"/>
        <v>7586.8460840748012</v>
      </c>
      <c r="J57" s="950">
        <f t="shared" si="13"/>
        <v>93486.787751513417</v>
      </c>
      <c r="K57" s="950">
        <f t="shared" si="13"/>
        <v>45612.784270438715</v>
      </c>
      <c r="L57" s="950">
        <f t="shared" si="13"/>
        <v>47874.003481074702</v>
      </c>
      <c r="M57" s="2981" t="s">
        <v>1024</v>
      </c>
      <c r="N57" s="2982" t="s">
        <v>3904</v>
      </c>
      <c r="O57" s="2363">
        <v>655005.92936451477</v>
      </c>
      <c r="P57" s="2364">
        <v>488004.71643582813</v>
      </c>
      <c r="Q57" s="2364">
        <v>442959.74551673094</v>
      </c>
      <c r="R57" s="2364">
        <v>20514.127866566618</v>
      </c>
      <c r="S57" s="2364">
        <v>24530.843052530792</v>
      </c>
      <c r="T57" s="2364">
        <v>167001.21292868661</v>
      </c>
      <c r="U57" s="2364">
        <v>121708.39773120468</v>
      </c>
      <c r="V57" s="2365">
        <v>45292.815197481941</v>
      </c>
      <c r="W57" s="2355"/>
    </row>
    <row r="58" spans="1:23" ht="17.45" customHeight="1" thickBot="1">
      <c r="A58" s="3104" t="s">
        <v>26</v>
      </c>
      <c r="B58" s="3104"/>
      <c r="C58" s="169"/>
      <c r="D58" s="1143"/>
      <c r="E58" s="200">
        <f t="shared" si="13"/>
        <v>1854222.7960000702</v>
      </c>
      <c r="F58" s="531">
        <f t="shared" si="13"/>
        <v>1520291.753976431</v>
      </c>
      <c r="G58" s="531">
        <f t="shared" si="13"/>
        <v>1414953.3287127572</v>
      </c>
      <c r="H58" s="531">
        <f t="shared" si="13"/>
        <v>55398.204994193686</v>
      </c>
      <c r="I58" s="531">
        <f t="shared" si="13"/>
        <v>49940.220269480291</v>
      </c>
      <c r="J58" s="531">
        <f t="shared" si="13"/>
        <v>333931.04202363646</v>
      </c>
      <c r="K58" s="531">
        <f t="shared" si="13"/>
        <v>251732.78039924748</v>
      </c>
      <c r="L58" s="531">
        <f t="shared" si="13"/>
        <v>82198.261624388746</v>
      </c>
      <c r="M58" s="2981"/>
      <c r="N58" s="2982" t="s">
        <v>3905</v>
      </c>
      <c r="O58" s="2363">
        <v>375732.21238440665</v>
      </c>
      <c r="P58" s="2364">
        <v>277808.31290878786</v>
      </c>
      <c r="Q58" s="2364">
        <v>250431.59735760442</v>
      </c>
      <c r="R58" s="2364">
        <v>16460.002909621595</v>
      </c>
      <c r="S58" s="2364">
        <v>10916.712641561971</v>
      </c>
      <c r="T58" s="2364">
        <v>97923.899475618746</v>
      </c>
      <c r="U58" s="2364">
        <v>66063.629376657656</v>
      </c>
      <c r="V58" s="2365">
        <v>31860.270098961053</v>
      </c>
      <c r="W58" s="2355"/>
    </row>
    <row r="59" spans="1:23" s="989" customFormat="1" ht="17.45" customHeight="1">
      <c r="A59" s="985" t="s">
        <v>1376</v>
      </c>
      <c r="B59" s="986"/>
      <c r="C59" s="987"/>
      <c r="D59" s="988"/>
      <c r="H59" s="990"/>
      <c r="M59" s="2981"/>
      <c r="N59" s="2982" t="s">
        <v>3906</v>
      </c>
      <c r="O59" s="2363">
        <v>358494.78568838217</v>
      </c>
      <c r="P59" s="2364">
        <v>265007.99793686887</v>
      </c>
      <c r="Q59" s="2364">
        <v>243443.54764487146</v>
      </c>
      <c r="R59" s="2364">
        <v>13977.604207922566</v>
      </c>
      <c r="S59" s="2364">
        <v>7586.8460840748012</v>
      </c>
      <c r="T59" s="2364">
        <v>93486.787751513417</v>
      </c>
      <c r="U59" s="2364">
        <v>45612.784270438715</v>
      </c>
      <c r="V59" s="2365">
        <v>47874.003481074702</v>
      </c>
      <c r="W59" s="2355"/>
    </row>
    <row r="60" spans="1:23" ht="18" customHeight="1" thickBot="1">
      <c r="B60" s="173"/>
      <c r="C60" s="173"/>
      <c r="D60" s="173"/>
      <c r="E60" s="850" t="s">
        <v>3769</v>
      </c>
      <c r="F60" s="850"/>
      <c r="G60" s="850"/>
      <c r="H60" s="850"/>
      <c r="I60" s="850"/>
      <c r="M60" s="2981"/>
      <c r="N60" s="2982" t="s">
        <v>3907</v>
      </c>
      <c r="O60" s="2363">
        <v>1854222.7960000702</v>
      </c>
      <c r="P60" s="2364">
        <v>1520291.753976431</v>
      </c>
      <c r="Q60" s="2364">
        <v>1414953.3287127572</v>
      </c>
      <c r="R60" s="2364">
        <v>55398.204994193686</v>
      </c>
      <c r="S60" s="2364">
        <v>49940.220269480291</v>
      </c>
      <c r="T60" s="2364">
        <v>333931.04202363646</v>
      </c>
      <c r="U60" s="2364">
        <v>251732.78039924748</v>
      </c>
      <c r="V60" s="2365">
        <v>82198.261624388746</v>
      </c>
      <c r="W60" s="2355"/>
    </row>
    <row r="61" spans="1:23" ht="18" customHeight="1" thickBot="1">
      <c r="E61" s="1716" t="s">
        <v>740</v>
      </c>
      <c r="F61" s="3130" t="s">
        <v>741</v>
      </c>
      <c r="G61" s="3352"/>
      <c r="H61" s="3353"/>
      <c r="I61" s="122" t="s">
        <v>1330</v>
      </c>
      <c r="J61" s="1717" t="s">
        <v>1332</v>
      </c>
      <c r="K61" s="1717" t="s">
        <v>1333</v>
      </c>
      <c r="M61" s="2981" t="s">
        <v>1029</v>
      </c>
      <c r="N61" s="2982" t="s">
        <v>1030</v>
      </c>
      <c r="O61" s="2363">
        <v>449928.15283144644</v>
      </c>
      <c r="P61" s="2364">
        <v>328606.95256481977</v>
      </c>
      <c r="Q61" s="2364">
        <v>304312.5117148718</v>
      </c>
      <c r="R61" s="2364">
        <v>12771.864194677153</v>
      </c>
      <c r="S61" s="2364">
        <v>11522.576655270948</v>
      </c>
      <c r="T61" s="2364">
        <v>121321.20026662679</v>
      </c>
      <c r="U61" s="2364">
        <v>114242.56592218994</v>
      </c>
      <c r="V61" s="2365">
        <v>7078.6343444367121</v>
      </c>
      <c r="W61" s="2355"/>
    </row>
    <row r="62" spans="1:23" ht="18" customHeight="1">
      <c r="E62" s="1716"/>
      <c r="F62" s="115" t="s">
        <v>743</v>
      </c>
      <c r="G62" s="124" t="s">
        <v>1331</v>
      </c>
      <c r="H62" s="127" t="s">
        <v>744</v>
      </c>
      <c r="I62" s="1472" t="s">
        <v>3357</v>
      </c>
      <c r="J62" s="563">
        <f>G64/$F$64*100</f>
        <v>78.654157749817529</v>
      </c>
      <c r="K62" s="563">
        <f>H64/$F$64*100</f>
        <v>21.34584225018245</v>
      </c>
      <c r="M62" s="2981"/>
      <c r="N62" s="2982" t="s">
        <v>1031</v>
      </c>
      <c r="O62" s="2363">
        <v>393807.62154590868</v>
      </c>
      <c r="P62" s="2364">
        <v>315005.27611913503</v>
      </c>
      <c r="Q62" s="2364">
        <v>291877.34372015629</v>
      </c>
      <c r="R62" s="2364">
        <v>11156.257873290377</v>
      </c>
      <c r="S62" s="2364">
        <v>11971.674525688419</v>
      </c>
      <c r="T62" s="2364">
        <v>78802.345426773027</v>
      </c>
      <c r="U62" s="2364">
        <v>67386.776168583863</v>
      </c>
      <c r="V62" s="2365">
        <v>11415.569258189102</v>
      </c>
      <c r="W62" s="2355"/>
    </row>
    <row r="63" spans="1:23" ht="18" customHeight="1" thickBot="1">
      <c r="B63" s="156"/>
      <c r="E63" s="1718"/>
      <c r="F63" s="130" t="s">
        <v>3138</v>
      </c>
      <c r="G63" s="105" t="s">
        <v>3138</v>
      </c>
      <c r="H63" s="1502" t="s">
        <v>3138</v>
      </c>
      <c r="I63" s="1460"/>
      <c r="J63" s="860" t="s">
        <v>3770</v>
      </c>
      <c r="M63" s="2981"/>
      <c r="N63" s="2982" t="s">
        <v>1032</v>
      </c>
      <c r="O63" s="2363">
        <v>739411.63412164792</v>
      </c>
      <c r="P63" s="2364">
        <v>613934.72992122592</v>
      </c>
      <c r="Q63" s="2364">
        <v>569933.4819897511</v>
      </c>
      <c r="R63" s="2364">
        <v>21801.956670291063</v>
      </c>
      <c r="S63" s="2364">
        <v>22199.291261183636</v>
      </c>
      <c r="T63" s="2364">
        <v>125476.9042004224</v>
      </c>
      <c r="U63" s="2364">
        <v>99051.239749988817</v>
      </c>
      <c r="V63" s="2365">
        <v>26425.664450433527</v>
      </c>
      <c r="W63" s="2355"/>
    </row>
    <row r="64" spans="1:23" ht="18" customHeight="1">
      <c r="E64" s="458" t="s">
        <v>725</v>
      </c>
      <c r="F64" s="535">
        <f>E27</f>
        <v>3243455.7234373717</v>
      </c>
      <c r="G64" s="535">
        <f>F27</f>
        <v>2551112.7812579153</v>
      </c>
      <c r="H64" s="535">
        <f>J27</f>
        <v>692342.94217945531</v>
      </c>
      <c r="I64" s="535">
        <f>'49..'!E27</f>
        <v>193696.96765824262</v>
      </c>
      <c r="J64" s="1506">
        <v>3167977</v>
      </c>
      <c r="K64" s="2053">
        <f t="shared" ref="K64:K69" si="14">(F64-J64)/J64*100</f>
        <v>2.3825527596119436</v>
      </c>
      <c r="M64" s="2981"/>
      <c r="N64" s="2982" t="s">
        <v>1033</v>
      </c>
      <c r="O64" s="2363">
        <v>410558.19368401851</v>
      </c>
      <c r="P64" s="2364">
        <v>324767.06977313879</v>
      </c>
      <c r="Q64" s="2364">
        <v>292509.0739560246</v>
      </c>
      <c r="R64" s="2364">
        <v>12807.436412453662</v>
      </c>
      <c r="S64" s="2364">
        <v>19450.559404660544</v>
      </c>
      <c r="T64" s="2364">
        <v>85791.123910879789</v>
      </c>
      <c r="U64" s="2364">
        <v>61217.089542233189</v>
      </c>
      <c r="V64" s="2365">
        <v>24574.034368646608</v>
      </c>
      <c r="W64" s="2355"/>
    </row>
    <row r="65" spans="5:23" ht="18" customHeight="1">
      <c r="E65" s="467" t="s">
        <v>52</v>
      </c>
      <c r="F65" s="538">
        <f>E32</f>
        <v>2563912.48823479</v>
      </c>
      <c r="G65" s="538">
        <f>F32</f>
        <v>2049262.9217194712</v>
      </c>
      <c r="H65" s="538">
        <f>J32</f>
        <v>514649.5665153187</v>
      </c>
      <c r="I65" s="538">
        <f>'49..'!E32</f>
        <v>848977.64511124208</v>
      </c>
      <c r="J65" s="539">
        <v>2528344</v>
      </c>
      <c r="K65" s="563">
        <f t="shared" si="14"/>
        <v>1.4067899081291961</v>
      </c>
      <c r="M65" s="2981"/>
      <c r="N65" s="2982" t="s">
        <v>1034</v>
      </c>
      <c r="O65" s="2363">
        <v>523886.10959660087</v>
      </c>
      <c r="P65" s="2364">
        <v>424130.47377420845</v>
      </c>
      <c r="Q65" s="2364">
        <v>396557.62888145854</v>
      </c>
      <c r="R65" s="2364">
        <v>22037.782368783319</v>
      </c>
      <c r="S65" s="2364">
        <v>5535.062523966596</v>
      </c>
      <c r="T65" s="2364">
        <v>99755.63582239236</v>
      </c>
      <c r="U65" s="2364">
        <v>59543.710854341516</v>
      </c>
      <c r="V65" s="2365">
        <v>40211.924968050866</v>
      </c>
      <c r="W65" s="2355"/>
    </row>
    <row r="66" spans="5:23" ht="18" customHeight="1">
      <c r="E66" s="467" t="s">
        <v>53</v>
      </c>
      <c r="F66" s="538">
        <f t="shared" ref="F66:G69" si="15">E33</f>
        <v>122585.04877650575</v>
      </c>
      <c r="G66" s="538">
        <f t="shared" si="15"/>
        <v>99192.897153075261</v>
      </c>
      <c r="H66" s="538">
        <f t="shared" ref="H66:H85" si="16">J33</f>
        <v>23392.151623430484</v>
      </c>
      <c r="I66" s="538">
        <f>'49..'!E33</f>
        <v>112566.6196295281</v>
      </c>
      <c r="J66" s="539">
        <v>96837</v>
      </c>
      <c r="K66" s="563">
        <f t="shared" si="14"/>
        <v>26.589060768617106</v>
      </c>
      <c r="M66" s="2981"/>
      <c r="N66" s="2982" t="s">
        <v>1035</v>
      </c>
      <c r="O66" s="2363">
        <v>725864.01165774988</v>
      </c>
      <c r="P66" s="2364">
        <v>544668.27910538903</v>
      </c>
      <c r="Q66" s="2364">
        <v>496598.17896970228</v>
      </c>
      <c r="R66" s="2364">
        <v>25774.642458808885</v>
      </c>
      <c r="S66" s="2364">
        <v>22295.457676877777</v>
      </c>
      <c r="T66" s="2364">
        <v>181195.73255236101</v>
      </c>
      <c r="U66" s="2364">
        <v>83676.209540211377</v>
      </c>
      <c r="V66" s="2365">
        <v>97519.523012149642</v>
      </c>
      <c r="W66" s="2355"/>
    </row>
    <row r="67" spans="5:23" ht="18" customHeight="1">
      <c r="E67" s="467" t="s">
        <v>54</v>
      </c>
      <c r="F67" s="538">
        <f t="shared" si="15"/>
        <v>211283.74926639028</v>
      </c>
      <c r="G67" s="538">
        <f t="shared" si="15"/>
        <v>150517.95086815266</v>
      </c>
      <c r="H67" s="538">
        <f t="shared" si="16"/>
        <v>60765.798398237654</v>
      </c>
      <c r="I67" s="538">
        <f>'49..'!E34</f>
        <v>33569.073604439567</v>
      </c>
      <c r="J67" s="539">
        <v>204624</v>
      </c>
      <c r="K67" s="563">
        <f t="shared" si="14"/>
        <v>3.254627642109567</v>
      </c>
      <c r="M67" s="2981" t="s">
        <v>770</v>
      </c>
      <c r="N67" s="2982" t="s">
        <v>1036</v>
      </c>
      <c r="O67" s="2363">
        <v>106644.73891928862</v>
      </c>
      <c r="P67" s="2364">
        <v>75412.257909012536</v>
      </c>
      <c r="Q67" s="2364">
        <v>61289.991969251256</v>
      </c>
      <c r="R67" s="2364">
        <v>2471.1117754129468</v>
      </c>
      <c r="S67" s="2364">
        <v>11651.154164348314</v>
      </c>
      <c r="T67" s="2364">
        <v>31232.48101027598</v>
      </c>
      <c r="U67" s="2364">
        <v>37801.510067198309</v>
      </c>
      <c r="V67" s="2365">
        <v>-6569.0290569223107</v>
      </c>
      <c r="W67" s="2355"/>
    </row>
    <row r="68" spans="5:23" ht="18" customHeight="1">
      <c r="E68" s="467" t="s">
        <v>746</v>
      </c>
      <c r="F68" s="538">
        <f t="shared" si="15"/>
        <v>29760.155563685425</v>
      </c>
      <c r="G68" s="538">
        <f t="shared" si="15"/>
        <v>15684.930563216734</v>
      </c>
      <c r="H68" s="538">
        <f t="shared" si="16"/>
        <v>14075.225000468692</v>
      </c>
      <c r="I68" s="538">
        <f>'49..'!E35</f>
        <v>5056.9508179576587</v>
      </c>
      <c r="J68" s="539">
        <v>26395</v>
      </c>
      <c r="K68" s="563">
        <f t="shared" si="14"/>
        <v>12.749216001839079</v>
      </c>
      <c r="M68" s="2981"/>
      <c r="N68" s="2982" t="s">
        <v>1037</v>
      </c>
      <c r="O68" s="2363">
        <v>39677.153789489952</v>
      </c>
      <c r="P68" s="2364">
        <v>26813.649675406661</v>
      </c>
      <c r="Q68" s="2364">
        <v>22761.617378937161</v>
      </c>
      <c r="R68" s="2364">
        <v>1589.9045124115546</v>
      </c>
      <c r="S68" s="2364">
        <v>2462.1277840579473</v>
      </c>
      <c r="T68" s="2364">
        <v>12863.504114083304</v>
      </c>
      <c r="U68" s="2364">
        <v>14541.255921268519</v>
      </c>
      <c r="V68" s="2365">
        <v>-1677.7518071852212</v>
      </c>
      <c r="W68" s="2355"/>
    </row>
    <row r="69" spans="5:23" ht="18" customHeight="1">
      <c r="E69" s="467" t="s">
        <v>747</v>
      </c>
      <c r="F69" s="538">
        <f t="shared" si="15"/>
        <v>315914.28159599996</v>
      </c>
      <c r="G69" s="538">
        <f t="shared" si="15"/>
        <v>236454.080954</v>
      </c>
      <c r="H69" s="538">
        <f t="shared" si="16"/>
        <v>79460.200641999996</v>
      </c>
      <c r="I69" s="538">
        <f>'49..'!E36</f>
        <v>691278.51552735234</v>
      </c>
      <c r="J69" s="539">
        <v>311778</v>
      </c>
      <c r="K69" s="563">
        <f t="shared" si="14"/>
        <v>1.3266752612435633</v>
      </c>
      <c r="M69" s="2981"/>
      <c r="N69" s="2982" t="s">
        <v>1038</v>
      </c>
      <c r="O69" s="2363">
        <v>80708.437134334265</v>
      </c>
      <c r="P69" s="2364">
        <v>53686.080467619351</v>
      </c>
      <c r="Q69" s="2364">
        <v>47874.091903418688</v>
      </c>
      <c r="R69" s="2364">
        <v>3963.1925289384867</v>
      </c>
      <c r="S69" s="2364">
        <v>1848.796035262131</v>
      </c>
      <c r="T69" s="2364">
        <v>27022.356666715008</v>
      </c>
      <c r="U69" s="2364">
        <v>26452.851091321201</v>
      </c>
      <c r="V69" s="2365">
        <v>569.50557539382237</v>
      </c>
      <c r="W69" s="2355"/>
    </row>
    <row r="70" spans="5:23" ht="18" customHeight="1">
      <c r="E70" s="458" t="s">
        <v>748</v>
      </c>
      <c r="F70" s="464"/>
      <c r="G70" s="538"/>
      <c r="H70" s="538"/>
      <c r="I70" s="538"/>
      <c r="J70" s="1719" t="s">
        <v>1334</v>
      </c>
      <c r="K70" s="725">
        <f>F64-J64</f>
        <v>75478.723437371664</v>
      </c>
      <c r="M70" s="2981"/>
      <c r="N70" s="2982" t="s">
        <v>1039</v>
      </c>
      <c r="O70" s="2363">
        <v>192029.13190789553</v>
      </c>
      <c r="P70" s="2364">
        <v>138419.88701431119</v>
      </c>
      <c r="Q70" s="2364">
        <v>124100.7464406238</v>
      </c>
      <c r="R70" s="2364">
        <v>5031.8253277028234</v>
      </c>
      <c r="S70" s="2364">
        <v>9287.3152459846497</v>
      </c>
      <c r="T70" s="2364">
        <v>53609.244893584284</v>
      </c>
      <c r="U70" s="2364">
        <v>43938.883119258186</v>
      </c>
      <c r="V70" s="2365">
        <v>9670.3617743261093</v>
      </c>
      <c r="W70" s="2355"/>
    </row>
    <row r="71" spans="5:23" ht="18" customHeight="1">
      <c r="E71" s="467" t="s">
        <v>45</v>
      </c>
      <c r="F71" s="538">
        <f>E38</f>
        <v>3230812.3200905211</v>
      </c>
      <c r="G71" s="538">
        <f>F38</f>
        <v>2542602.4071921427</v>
      </c>
      <c r="H71" s="538">
        <f t="shared" si="16"/>
        <v>688209.9128983774</v>
      </c>
      <c r="I71" s="538">
        <f>'49..'!E38</f>
        <v>197966.44118201523</v>
      </c>
      <c r="M71" s="2981"/>
      <c r="N71" s="2982" t="s">
        <v>1040</v>
      </c>
      <c r="O71" s="2363">
        <v>275344.26759280096</v>
      </c>
      <c r="P71" s="2364">
        <v>213940.43410026157</v>
      </c>
      <c r="Q71" s="2364">
        <v>197503.1597373265</v>
      </c>
      <c r="R71" s="2364">
        <v>8414.3659239169447</v>
      </c>
      <c r="S71" s="2364">
        <v>8022.9084390181233</v>
      </c>
      <c r="T71" s="2364">
        <v>61403.833492539263</v>
      </c>
      <c r="U71" s="2364">
        <v>55157.51840466119</v>
      </c>
      <c r="V71" s="2365">
        <v>6246.3150878780289</v>
      </c>
      <c r="W71" s="2355"/>
    </row>
    <row r="72" spans="5:23" ht="18" customHeight="1">
      <c r="E72" s="534" t="s">
        <v>749</v>
      </c>
      <c r="F72" s="538">
        <f t="shared" ref="F72:G85" si="17">E39</f>
        <v>2008508.7648958378</v>
      </c>
      <c r="G72" s="538">
        <f t="shared" si="17"/>
        <v>1598227.0011082606</v>
      </c>
      <c r="H72" s="538">
        <f t="shared" si="16"/>
        <v>410281.76378757419</v>
      </c>
      <c r="I72" s="538">
        <f>'49..'!E39</f>
        <v>374372.55636456632</v>
      </c>
      <c r="M72" s="2981"/>
      <c r="N72" s="2982" t="s">
        <v>1041</v>
      </c>
      <c r="O72" s="2363">
        <v>631328.25123389822</v>
      </c>
      <c r="P72" s="2364">
        <v>517044.35136384587</v>
      </c>
      <c r="Q72" s="2364">
        <v>489113.77009664278</v>
      </c>
      <c r="R72" s="2364">
        <v>16049.393614482886</v>
      </c>
      <c r="S72" s="2364">
        <v>11881.187652720384</v>
      </c>
      <c r="T72" s="2364">
        <v>114283.8998700527</v>
      </c>
      <c r="U72" s="2364">
        <v>92779.685979393762</v>
      </c>
      <c r="V72" s="2365">
        <v>21504.213890658866</v>
      </c>
      <c r="W72" s="2355"/>
    </row>
    <row r="73" spans="5:23" ht="18" customHeight="1">
      <c r="E73" s="467" t="s">
        <v>750</v>
      </c>
      <c r="F73" s="538">
        <f t="shared" si="17"/>
        <v>402693.33135211753</v>
      </c>
      <c r="G73" s="538">
        <f t="shared" si="17"/>
        <v>334816.92765993753</v>
      </c>
      <c r="H73" s="538">
        <f t="shared" si="16"/>
        <v>67876.403692180029</v>
      </c>
      <c r="I73" s="538">
        <f>'49..'!E40</f>
        <v>267926.36816507735</v>
      </c>
      <c r="M73" s="2981"/>
      <c r="N73" s="2982" t="s">
        <v>1042</v>
      </c>
      <c r="O73" s="2363">
        <v>281575.30304856115</v>
      </c>
      <c r="P73" s="2364">
        <v>238719.63230657429</v>
      </c>
      <c r="Q73" s="2364">
        <v>219504.0483702296</v>
      </c>
      <c r="R73" s="2364">
        <v>6057.2281374488612</v>
      </c>
      <c r="S73" s="2364">
        <v>13158.355798895765</v>
      </c>
      <c r="T73" s="2364">
        <v>42855.670741986847</v>
      </c>
      <c r="U73" s="2364">
        <v>31504.456871230966</v>
      </c>
      <c r="V73" s="2365">
        <v>11351.213870755879</v>
      </c>
      <c r="W73" s="2355"/>
    </row>
    <row r="74" spans="5:23" ht="18" customHeight="1">
      <c r="E74" s="467" t="s">
        <v>751</v>
      </c>
      <c r="F74" s="538">
        <f t="shared" si="17"/>
        <v>1181957.3049824079</v>
      </c>
      <c r="G74" s="538">
        <f t="shared" si="17"/>
        <v>920209.56794058229</v>
      </c>
      <c r="H74" s="538">
        <f t="shared" si="16"/>
        <v>261747.73704182528</v>
      </c>
      <c r="I74" s="538">
        <f>'49..'!E41</f>
        <v>1064826.4008849093</v>
      </c>
      <c r="M74" s="2981"/>
      <c r="N74" s="2982" t="s">
        <v>1043</v>
      </c>
      <c r="O74" s="2363">
        <v>408764.11655222269</v>
      </c>
      <c r="P74" s="2364">
        <v>340542.59550083743</v>
      </c>
      <c r="Q74" s="2364">
        <v>332875.72974533745</v>
      </c>
      <c r="R74" s="2364">
        <v>4482.3499205125936</v>
      </c>
      <c r="S74" s="2364">
        <v>3184.5158349874555</v>
      </c>
      <c r="T74" s="2364">
        <v>68221.521051385207</v>
      </c>
      <c r="U74" s="2364">
        <v>41131.323330254745</v>
      </c>
      <c r="V74" s="2365">
        <v>27090.197721130477</v>
      </c>
      <c r="W74" s="2355"/>
    </row>
    <row r="75" spans="5:23" ht="18" customHeight="1">
      <c r="E75" s="467" t="s">
        <v>752</v>
      </c>
      <c r="F75" s="538">
        <f t="shared" si="17"/>
        <v>275723.00631843478</v>
      </c>
      <c r="G75" s="538">
        <f t="shared" si="17"/>
        <v>226326.64280338501</v>
      </c>
      <c r="H75" s="538">
        <f t="shared" si="16"/>
        <v>49396.363515049765</v>
      </c>
      <c r="I75" s="538">
        <f>'49..'!E42</f>
        <v>208722.94195182499</v>
      </c>
      <c r="M75" s="2981"/>
      <c r="N75" s="2982" t="s">
        <v>1044</v>
      </c>
      <c r="O75" s="2363">
        <v>691525.93473393482</v>
      </c>
      <c r="P75" s="2364">
        <v>565220.76915374061</v>
      </c>
      <c r="Q75" s="2364">
        <v>508439.00917425938</v>
      </c>
      <c r="R75" s="2364">
        <v>34086.370887560362</v>
      </c>
      <c r="S75" s="2364">
        <v>22695.389091920933</v>
      </c>
      <c r="T75" s="2364">
        <v>126305.16558019407</v>
      </c>
      <c r="U75" s="2364">
        <v>71112.216370787355</v>
      </c>
      <c r="V75" s="2365">
        <v>55192.949209406688</v>
      </c>
      <c r="W75" s="2355"/>
    </row>
    <row r="76" spans="5:23" ht="18" customHeight="1">
      <c r="E76" s="467" t="s">
        <v>753</v>
      </c>
      <c r="F76" s="538">
        <f t="shared" si="17"/>
        <v>148135.12224287583</v>
      </c>
      <c r="G76" s="538">
        <f t="shared" si="17"/>
        <v>116873.86270435677</v>
      </c>
      <c r="H76" s="538">
        <f t="shared" si="16"/>
        <v>31261.259538519174</v>
      </c>
      <c r="I76" s="538">
        <f>'49..'!E43</f>
        <v>103518.60394335995</v>
      </c>
      <c r="M76" s="2981"/>
      <c r="N76" s="2982" t="s">
        <v>1045</v>
      </c>
      <c r="O76" s="2363">
        <v>535858.38852494641</v>
      </c>
      <c r="P76" s="2364">
        <v>381313.12376630754</v>
      </c>
      <c r="Q76" s="2364">
        <v>348326.05441593827</v>
      </c>
      <c r="R76" s="2364">
        <v>24204.197349916991</v>
      </c>
      <c r="S76" s="2364">
        <v>8782.8720004522038</v>
      </c>
      <c r="T76" s="2364">
        <v>154545.26475863886</v>
      </c>
      <c r="U76" s="2364">
        <v>70697.89062217476</v>
      </c>
      <c r="V76" s="2365">
        <v>83847.374136464132</v>
      </c>
      <c r="W76" s="2355"/>
    </row>
    <row r="77" spans="5:23" ht="18" customHeight="1">
      <c r="E77" s="534" t="s">
        <v>754</v>
      </c>
      <c r="F77" s="538">
        <f t="shared" si="17"/>
        <v>522834.44886699691</v>
      </c>
      <c r="G77" s="538">
        <f t="shared" si="17"/>
        <v>392873.81881757954</v>
      </c>
      <c r="H77" s="538">
        <f t="shared" si="16"/>
        <v>129960.63004941682</v>
      </c>
      <c r="I77" s="538">
        <f>'49..'!E44</f>
        <v>106353.6307703182</v>
      </c>
      <c r="M77" s="2981" t="s">
        <v>96</v>
      </c>
      <c r="N77" s="2982" t="s">
        <v>1036</v>
      </c>
      <c r="O77" s="2363">
        <v>83735.01933293241</v>
      </c>
      <c r="P77" s="2364">
        <v>53739.114831638144</v>
      </c>
      <c r="Q77" s="2364">
        <v>46641.788866957177</v>
      </c>
      <c r="R77" s="2364">
        <v>2430.0553314876415</v>
      </c>
      <c r="S77" s="2364">
        <v>4667.2706331932841</v>
      </c>
      <c r="T77" s="2364">
        <v>29995.904501294212</v>
      </c>
      <c r="U77" s="2364">
        <v>37008.5190161379</v>
      </c>
      <c r="V77" s="2365">
        <v>-7012.614514843659</v>
      </c>
      <c r="W77" s="2355"/>
    </row>
    <row r="78" spans="5:23" ht="18" customHeight="1">
      <c r="E78" s="467" t="s">
        <v>755</v>
      </c>
      <c r="F78" s="538">
        <f t="shared" si="17"/>
        <v>409178.15933344827</v>
      </c>
      <c r="G78" s="538">
        <f t="shared" si="17"/>
        <v>307229.64472768316</v>
      </c>
      <c r="H78" s="538">
        <f t="shared" si="16"/>
        <v>101948.51460576498</v>
      </c>
      <c r="I78" s="538">
        <f>'49..'!E45</f>
        <v>166875.26889618195</v>
      </c>
      <c r="M78" s="2981"/>
      <c r="N78" s="2982" t="s">
        <v>1037</v>
      </c>
      <c r="O78" s="2363">
        <v>35198.239564782758</v>
      </c>
      <c r="P78" s="2364">
        <v>24077.176563455869</v>
      </c>
      <c r="Q78" s="2364">
        <v>19825.367932786055</v>
      </c>
      <c r="R78" s="2364">
        <v>1930.7649178720417</v>
      </c>
      <c r="S78" s="2364">
        <v>2321.043712797778</v>
      </c>
      <c r="T78" s="2364">
        <v>11121.063001326889</v>
      </c>
      <c r="U78" s="2364">
        <v>12355.036681308919</v>
      </c>
      <c r="V78" s="2365">
        <v>-1233.9736799820382</v>
      </c>
      <c r="W78" s="2355"/>
    </row>
    <row r="79" spans="5:23" ht="18" customHeight="1">
      <c r="E79" s="467" t="s">
        <v>756</v>
      </c>
      <c r="F79" s="538">
        <f t="shared" si="17"/>
        <v>113656.28953354833</v>
      </c>
      <c r="G79" s="538">
        <f t="shared" si="17"/>
        <v>85644.174089896449</v>
      </c>
      <c r="H79" s="538">
        <f t="shared" si="16"/>
        <v>28012.115443651877</v>
      </c>
      <c r="I79" s="538">
        <f>'49..'!E46</f>
        <v>46126.740882103375</v>
      </c>
      <c r="M79" s="2981"/>
      <c r="N79" s="2982" t="s">
        <v>1038</v>
      </c>
      <c r="O79" s="2363">
        <v>82180.245769683796</v>
      </c>
      <c r="P79" s="2364">
        <v>55186.92885149856</v>
      </c>
      <c r="Q79" s="2364">
        <v>50231.338129714641</v>
      </c>
      <c r="R79" s="2364">
        <v>3375.4750083480963</v>
      </c>
      <c r="S79" s="2364">
        <v>1580.1157134358018</v>
      </c>
      <c r="T79" s="2364">
        <v>26993.316918185323</v>
      </c>
      <c r="U79" s="2364">
        <v>26187.90505061399</v>
      </c>
      <c r="V79" s="2365">
        <v>805.41186757135176</v>
      </c>
      <c r="W79" s="2355"/>
    </row>
    <row r="80" spans="5:23" ht="18" customHeight="1">
      <c r="E80" s="534" t="s">
        <v>757</v>
      </c>
      <c r="F80" s="538">
        <f t="shared" si="17"/>
        <v>669572.79509911337</v>
      </c>
      <c r="G80" s="538">
        <f t="shared" si="17"/>
        <v>529257.96218621044</v>
      </c>
      <c r="H80" s="538">
        <f t="shared" si="16"/>
        <v>140314.8329129031</v>
      </c>
      <c r="I80" s="538">
        <f>'49..'!E47</f>
        <v>126693.05489106127</v>
      </c>
      <c r="M80" s="2981"/>
      <c r="N80" s="2982" t="s">
        <v>1039</v>
      </c>
      <c r="O80" s="2363">
        <v>194911.45313463337</v>
      </c>
      <c r="P80" s="2364">
        <v>137501.12962956223</v>
      </c>
      <c r="Q80" s="2364">
        <v>122597.82306421344</v>
      </c>
      <c r="R80" s="2364">
        <v>5475.329604503444</v>
      </c>
      <c r="S80" s="2364">
        <v>9427.9769608453971</v>
      </c>
      <c r="T80" s="2364">
        <v>57410.323505070854</v>
      </c>
      <c r="U80" s="2364">
        <v>49135.432703377621</v>
      </c>
      <c r="V80" s="2365">
        <v>8274.8908016932364</v>
      </c>
      <c r="W80" s="2355"/>
    </row>
    <row r="81" spans="5:23" ht="18" customHeight="1">
      <c r="E81" s="467" t="s">
        <v>758</v>
      </c>
      <c r="F81" s="538">
        <f t="shared" si="17"/>
        <v>151678.55378724329</v>
      </c>
      <c r="G81" s="538">
        <f t="shared" si="17"/>
        <v>120117.41994713066</v>
      </c>
      <c r="H81" s="538">
        <f t="shared" si="16"/>
        <v>31561.13384011266</v>
      </c>
      <c r="I81" s="538">
        <f>'49..'!E48</f>
        <v>102832.91782188395</v>
      </c>
      <c r="M81" s="2981"/>
      <c r="N81" s="2982" t="s">
        <v>1040</v>
      </c>
      <c r="O81" s="2363">
        <v>271326.41695629654</v>
      </c>
      <c r="P81" s="2364">
        <v>212919.95220492998</v>
      </c>
      <c r="Q81" s="2364">
        <v>197354.02227386105</v>
      </c>
      <c r="R81" s="2364">
        <v>7656.4915669958873</v>
      </c>
      <c r="S81" s="2364">
        <v>7909.4383640729711</v>
      </c>
      <c r="T81" s="2364">
        <v>58406.464751366504</v>
      </c>
      <c r="U81" s="2364">
        <v>50800.708999763723</v>
      </c>
      <c r="V81" s="2365">
        <v>7605.7557516027464</v>
      </c>
      <c r="W81" s="2355"/>
    </row>
    <row r="82" spans="5:23" ht="18" customHeight="1">
      <c r="E82" s="467" t="s">
        <v>759</v>
      </c>
      <c r="F82" s="538">
        <f t="shared" si="17"/>
        <v>421823.64852486411</v>
      </c>
      <c r="G82" s="538">
        <f t="shared" si="17"/>
        <v>341781.24605375709</v>
      </c>
      <c r="H82" s="538">
        <f t="shared" si="16"/>
        <v>80042.402471107009</v>
      </c>
      <c r="I82" s="538">
        <f>'49..'!E49</f>
        <v>203092.75326183636</v>
      </c>
      <c r="M82" s="2981"/>
      <c r="N82" s="2982" t="s">
        <v>1041</v>
      </c>
      <c r="O82" s="2363">
        <v>648186.26305963844</v>
      </c>
      <c r="P82" s="2364">
        <v>530702.7727287875</v>
      </c>
      <c r="Q82" s="2364">
        <v>500042.05192105437</v>
      </c>
      <c r="R82" s="2364">
        <v>17221.015086648331</v>
      </c>
      <c r="S82" s="2364">
        <v>13439.705721084831</v>
      </c>
      <c r="T82" s="2364">
        <v>117483.490330851</v>
      </c>
      <c r="U82" s="2364">
        <v>94514.888727944141</v>
      </c>
      <c r="V82" s="2365">
        <v>22968.601602906758</v>
      </c>
      <c r="W82" s="2355"/>
    </row>
    <row r="83" spans="5:23" ht="18" customHeight="1">
      <c r="E83" s="467" t="s">
        <v>760</v>
      </c>
      <c r="F83" s="538">
        <f t="shared" si="17"/>
        <v>96070.592787006026</v>
      </c>
      <c r="G83" s="538">
        <f t="shared" si="17"/>
        <v>67359.296185322703</v>
      </c>
      <c r="H83" s="538">
        <f t="shared" si="16"/>
        <v>28711.296601683316</v>
      </c>
      <c r="I83" s="538">
        <f>'49..'!E50</f>
        <v>55436.002762295502</v>
      </c>
      <c r="M83" s="2981"/>
      <c r="N83" s="2982" t="s">
        <v>1042</v>
      </c>
      <c r="O83" s="2363">
        <v>330180.58148321282</v>
      </c>
      <c r="P83" s="2364">
        <v>275790.13926412311</v>
      </c>
      <c r="Q83" s="2364">
        <v>249316.76737775648</v>
      </c>
      <c r="R83" s="2364">
        <v>6717.4161392468122</v>
      </c>
      <c r="S83" s="2364">
        <v>19755.955747119835</v>
      </c>
      <c r="T83" s="2364">
        <v>54390.442219089608</v>
      </c>
      <c r="U83" s="2364">
        <v>36511.374801727674</v>
      </c>
      <c r="V83" s="2365">
        <v>17879.067417361955</v>
      </c>
      <c r="W83" s="2355"/>
    </row>
    <row r="84" spans="5:23" ht="18" customHeight="1">
      <c r="E84" s="534" t="s">
        <v>761</v>
      </c>
      <c r="F84" s="538">
        <f t="shared" si="17"/>
        <v>29896.311228576014</v>
      </c>
      <c r="G84" s="538">
        <f t="shared" si="17"/>
        <v>22243.625080092457</v>
      </c>
      <c r="H84" s="538">
        <f t="shared" si="16"/>
        <v>7652.6861484835536</v>
      </c>
      <c r="I84" s="538">
        <f>'49..'!E51</f>
        <v>39650.280143977245</v>
      </c>
      <c r="M84" s="2981"/>
      <c r="N84" s="2982" t="s">
        <v>1043</v>
      </c>
      <c r="O84" s="2363">
        <v>398394.30520643358</v>
      </c>
      <c r="P84" s="2364">
        <v>338424.10482327658</v>
      </c>
      <c r="Q84" s="2364">
        <v>328390.54197007406</v>
      </c>
      <c r="R84" s="2364">
        <v>6278.6425184505124</v>
      </c>
      <c r="S84" s="2364">
        <v>3754.9203347520943</v>
      </c>
      <c r="T84" s="2364">
        <v>59970.200383156975</v>
      </c>
      <c r="U84" s="2364">
        <v>36988.930875463397</v>
      </c>
      <c r="V84" s="2365">
        <v>22981.269507693585</v>
      </c>
      <c r="W84" s="2355"/>
    </row>
    <row r="85" spans="5:23" ht="18" customHeight="1">
      <c r="E85" s="534" t="s">
        <v>762</v>
      </c>
      <c r="F85" s="538">
        <f t="shared" si="17"/>
        <v>12643.403346850622</v>
      </c>
      <c r="G85" s="538">
        <f t="shared" si="17"/>
        <v>8510.3740657727485</v>
      </c>
      <c r="H85" s="538">
        <f t="shared" si="16"/>
        <v>4133.0292810778701</v>
      </c>
      <c r="I85" s="538">
        <f>'49..'!E52</f>
        <v>29749.184345507332</v>
      </c>
      <c r="M85" s="2981"/>
      <c r="N85" s="2982" t="s">
        <v>1044</v>
      </c>
      <c r="O85" s="2363">
        <v>708847.28655781306</v>
      </c>
      <c r="P85" s="2364">
        <v>572403.80283833772</v>
      </c>
      <c r="Q85" s="2364">
        <v>513736.1107816092</v>
      </c>
      <c r="R85" s="2364">
        <v>36642.113955834691</v>
      </c>
      <c r="S85" s="2364">
        <v>22025.578100893723</v>
      </c>
      <c r="T85" s="2364">
        <v>136443.48371947531</v>
      </c>
      <c r="U85" s="2364">
        <v>79047.678489036916</v>
      </c>
      <c r="V85" s="2365">
        <v>57395.805230438411</v>
      </c>
      <c r="W85" s="2355"/>
    </row>
    <row r="86" spans="5:23" ht="18" customHeight="1">
      <c r="E86" s="458" t="s">
        <v>763</v>
      </c>
      <c r="F86" s="460"/>
      <c r="G86" s="1702"/>
      <c r="H86" s="1702"/>
      <c r="I86" s="1702"/>
      <c r="M86" s="2981"/>
      <c r="N86" s="2982" t="s">
        <v>1045</v>
      </c>
      <c r="O86" s="2363">
        <v>490495.91237194638</v>
      </c>
      <c r="P86" s="2364">
        <v>350367.65952230757</v>
      </c>
      <c r="Q86" s="2364">
        <v>323652.40691393829</v>
      </c>
      <c r="R86" s="2364">
        <v>18622.635848916994</v>
      </c>
      <c r="S86" s="2364">
        <v>8092.6167594522021</v>
      </c>
      <c r="T86" s="2364">
        <v>140128.25284963887</v>
      </c>
      <c r="U86" s="2364">
        <v>62567.116432174756</v>
      </c>
      <c r="V86" s="2365">
        <v>77561.136417464149</v>
      </c>
      <c r="W86" s="2355"/>
    </row>
    <row r="87" spans="5:23" ht="18" customHeight="1">
      <c r="E87" s="468" t="s">
        <v>2456</v>
      </c>
      <c r="F87" s="538">
        <f>'18'!E30</f>
        <v>449928.15283144644</v>
      </c>
      <c r="G87" s="538">
        <f>'18'!F30</f>
        <v>328606.95256481977</v>
      </c>
      <c r="H87" s="538">
        <f>'18'!J30</f>
        <v>121321.20026662679</v>
      </c>
      <c r="I87" s="538">
        <f>'50..'!E30</f>
        <v>35971.148728487242</v>
      </c>
      <c r="M87" s="2981" t="s">
        <v>307</v>
      </c>
      <c r="N87" s="2982" t="s">
        <v>1036</v>
      </c>
      <c r="O87" s="2363">
        <v>12531.169758188069</v>
      </c>
      <c r="P87" s="2364">
        <v>4031.7050918760974</v>
      </c>
      <c r="Q87" s="2364">
        <v>3673.4409042329198</v>
      </c>
      <c r="R87" s="2364">
        <v>86.580539320417898</v>
      </c>
      <c r="S87" s="2364">
        <v>271.68364832275978</v>
      </c>
      <c r="T87" s="2364">
        <v>8499.4646663119729</v>
      </c>
      <c r="U87" s="2364">
        <v>9739.0641505684944</v>
      </c>
      <c r="V87" s="2365">
        <v>-1239.5994842565308</v>
      </c>
      <c r="W87" s="2355"/>
    </row>
    <row r="88" spans="5:23" ht="18" customHeight="1">
      <c r="E88" s="468" t="s">
        <v>3358</v>
      </c>
      <c r="F88" s="538">
        <f>'18'!E31</f>
        <v>393807.62154590868</v>
      </c>
      <c r="G88" s="538">
        <f>'18'!F31</f>
        <v>315005.27611913503</v>
      </c>
      <c r="H88" s="538">
        <f>'18'!J31</f>
        <v>78802.345426773027</v>
      </c>
      <c r="I88" s="538">
        <f>'50..'!E31</f>
        <v>166112.71336694041</v>
      </c>
      <c r="M88" s="2981"/>
      <c r="N88" s="2982" t="s">
        <v>1037</v>
      </c>
      <c r="O88" s="2363">
        <v>13649.030631918104</v>
      </c>
      <c r="P88" s="2364">
        <v>5495.0346420095329</v>
      </c>
      <c r="Q88" s="2364">
        <v>4970.9401665783407</v>
      </c>
      <c r="R88" s="2364">
        <v>257.69392677586296</v>
      </c>
      <c r="S88" s="2364">
        <v>266.40054865533074</v>
      </c>
      <c r="T88" s="2364">
        <v>8153.9959899085616</v>
      </c>
      <c r="U88" s="2364">
        <v>7591.2221918766345</v>
      </c>
      <c r="V88" s="2365">
        <v>562.77379803192287</v>
      </c>
      <c r="W88" s="2355"/>
    </row>
    <row r="89" spans="5:23" ht="18" customHeight="1">
      <c r="E89" s="468" t="s">
        <v>3359</v>
      </c>
      <c r="F89" s="538">
        <f>'18'!E32</f>
        <v>739411.63412164792</v>
      </c>
      <c r="G89" s="538">
        <f>'18'!F32</f>
        <v>613934.72992122592</v>
      </c>
      <c r="H89" s="538">
        <f>'18'!J32</f>
        <v>125476.9042004224</v>
      </c>
      <c r="I89" s="538">
        <f>'50..'!E32</f>
        <v>518730.24828406272</v>
      </c>
      <c r="M89" s="2981"/>
      <c r="N89" s="2982" t="s">
        <v>1038</v>
      </c>
      <c r="O89" s="2363">
        <v>23891.845028325883</v>
      </c>
      <c r="P89" s="2364">
        <v>11114.01012012697</v>
      </c>
      <c r="Q89" s="2364">
        <v>9819.7101589962294</v>
      </c>
      <c r="R89" s="2364">
        <v>514.37489502755636</v>
      </c>
      <c r="S89" s="2364">
        <v>779.92506610318765</v>
      </c>
      <c r="T89" s="2364">
        <v>12777.834908198918</v>
      </c>
      <c r="U89" s="2364">
        <v>11983.22732090675</v>
      </c>
      <c r="V89" s="2365">
        <v>794.60758729215877</v>
      </c>
      <c r="W89" s="2355"/>
    </row>
    <row r="90" spans="5:23" ht="18" customHeight="1">
      <c r="E90" s="468" t="s">
        <v>3360</v>
      </c>
      <c r="F90" s="538">
        <f>'18'!E33</f>
        <v>410558.19368401851</v>
      </c>
      <c r="G90" s="538">
        <f>'18'!F33</f>
        <v>324767.06977313879</v>
      </c>
      <c r="H90" s="538">
        <f>'18'!J33</f>
        <v>85791.123910879789</v>
      </c>
      <c r="I90" s="538">
        <f>'50..'!E33</f>
        <v>1498343.669236629</v>
      </c>
      <c r="M90" s="2981"/>
      <c r="N90" s="2982" t="s">
        <v>1039</v>
      </c>
      <c r="O90" s="2363">
        <v>66013.289671319508</v>
      </c>
      <c r="P90" s="2364">
        <v>39064.005146782409</v>
      </c>
      <c r="Q90" s="2364">
        <v>34336.751722647736</v>
      </c>
      <c r="R90" s="2364">
        <v>2764.5541947581828</v>
      </c>
      <c r="S90" s="2364">
        <v>1962.6992293764572</v>
      </c>
      <c r="T90" s="2364">
        <v>26949.284524537092</v>
      </c>
      <c r="U90" s="2364">
        <v>26052.813928904507</v>
      </c>
      <c r="V90" s="2365">
        <v>896.47059563261723</v>
      </c>
      <c r="W90" s="2355"/>
    </row>
    <row r="91" spans="5:23" ht="18" customHeight="1">
      <c r="E91" s="468" t="s">
        <v>2460</v>
      </c>
      <c r="F91" s="538">
        <f>'18'!E34</f>
        <v>523886.10959660087</v>
      </c>
      <c r="G91" s="538">
        <f>'18'!F34</f>
        <v>424130.47377420845</v>
      </c>
      <c r="H91" s="538">
        <f>'18'!J34</f>
        <v>99755.63582239236</v>
      </c>
      <c r="I91" s="538">
        <f>'50..'!E34</f>
        <v>4443101.8647802519</v>
      </c>
      <c r="M91" s="2981"/>
      <c r="N91" s="2982" t="s">
        <v>1040</v>
      </c>
      <c r="O91" s="2363">
        <v>97446.475817570201</v>
      </c>
      <c r="P91" s="2364">
        <v>65686.087480235452</v>
      </c>
      <c r="Q91" s="2364">
        <v>60034.311235247784</v>
      </c>
      <c r="R91" s="2364">
        <v>3625.4584052904111</v>
      </c>
      <c r="S91" s="2364">
        <v>2026.3178396972364</v>
      </c>
      <c r="T91" s="2364">
        <v>31760.388337334785</v>
      </c>
      <c r="U91" s="2364">
        <v>28888.194986687518</v>
      </c>
      <c r="V91" s="2365">
        <v>2872.1933506472737</v>
      </c>
      <c r="W91" s="2355"/>
    </row>
    <row r="92" spans="5:23" ht="18" customHeight="1" thickBot="1">
      <c r="E92" s="1720" t="s">
        <v>2461</v>
      </c>
      <c r="F92" s="1706">
        <f>'18'!E35</f>
        <v>725864.01165774988</v>
      </c>
      <c r="G92" s="106">
        <f>'18'!F35</f>
        <v>544668.27910538903</v>
      </c>
      <c r="H92" s="106">
        <f>'18'!J35</f>
        <v>181195.73255236101</v>
      </c>
      <c r="I92" s="106">
        <f>'50..'!E35</f>
        <v>14843224.890284207</v>
      </c>
      <c r="M92" s="2981"/>
      <c r="N92" s="2982" t="s">
        <v>1041</v>
      </c>
      <c r="O92" s="2363">
        <v>256763.14632111392</v>
      </c>
      <c r="P92" s="2364">
        <v>188252.74281710153</v>
      </c>
      <c r="Q92" s="2364">
        <v>166808.67145213476</v>
      </c>
      <c r="R92" s="2364">
        <v>11774.32742754953</v>
      </c>
      <c r="S92" s="2364">
        <v>9669.74393741733</v>
      </c>
      <c r="T92" s="2364">
        <v>68510.403504012138</v>
      </c>
      <c r="U92" s="2364">
        <v>63389.698349098479</v>
      </c>
      <c r="V92" s="2365">
        <v>5120.7051549136213</v>
      </c>
      <c r="W92" s="2355"/>
    </row>
    <row r="93" spans="5:23" ht="18" customHeight="1" thickTop="1">
      <c r="M93" s="2981"/>
      <c r="N93" s="2982" t="s">
        <v>1042</v>
      </c>
      <c r="O93" s="2363">
        <v>184563.32536174078</v>
      </c>
      <c r="P93" s="2364">
        <v>146849.40093360699</v>
      </c>
      <c r="Q93" s="2364">
        <v>135935.98772916739</v>
      </c>
      <c r="R93" s="2364">
        <v>4053.8516931389231</v>
      </c>
      <c r="S93" s="2364">
        <v>6859.5615113006897</v>
      </c>
      <c r="T93" s="2364">
        <v>37713.924428133847</v>
      </c>
      <c r="U93" s="2364">
        <v>30371.895548156113</v>
      </c>
      <c r="V93" s="2365">
        <v>7342.0288799777536</v>
      </c>
      <c r="W93" s="2355"/>
    </row>
    <row r="94" spans="5:23" ht="18" customHeight="1">
      <c r="M94" s="2981"/>
      <c r="N94" s="2982" t="s">
        <v>1043</v>
      </c>
      <c r="O94" s="2363">
        <v>398571.05253067455</v>
      </c>
      <c r="P94" s="2364">
        <v>314301.41148114915</v>
      </c>
      <c r="Q94" s="2364">
        <v>296398.74279989838</v>
      </c>
      <c r="R94" s="2364">
        <v>8800.0232763708118</v>
      </c>
      <c r="S94" s="2364">
        <v>9102.6454048800952</v>
      </c>
      <c r="T94" s="2364">
        <v>84269.641049525366</v>
      </c>
      <c r="U94" s="2364">
        <v>63964.473202313427</v>
      </c>
      <c r="V94" s="2365">
        <v>20305.167847211924</v>
      </c>
      <c r="W94" s="2355"/>
    </row>
    <row r="95" spans="5:23" ht="33.75">
      <c r="M95" s="2981"/>
      <c r="N95" s="2982" t="s">
        <v>1044</v>
      </c>
      <c r="O95" s="2363">
        <v>665296.37639092398</v>
      </c>
      <c r="P95" s="2364">
        <v>555686.17201474227</v>
      </c>
      <c r="Q95" s="2364">
        <v>518432.66100896883</v>
      </c>
      <c r="R95" s="2364">
        <v>15123.840759194129</v>
      </c>
      <c r="S95" s="2364">
        <v>22129.67024657924</v>
      </c>
      <c r="T95" s="2364">
        <v>109610.20437618191</v>
      </c>
      <c r="U95" s="2364">
        <v>89884.337865650436</v>
      </c>
      <c r="V95" s="2365">
        <v>19725.86651053149</v>
      </c>
      <c r="W95" s="2355"/>
    </row>
    <row r="96" spans="5:23" ht="23.25" thickBot="1">
      <c r="M96" s="2983"/>
      <c r="N96" s="2366" t="s">
        <v>1045</v>
      </c>
      <c r="O96" s="2367">
        <v>1524730.0119255977</v>
      </c>
      <c r="P96" s="2368">
        <v>1220632.2115302866</v>
      </c>
      <c r="Q96" s="2368">
        <v>1121377.0020540929</v>
      </c>
      <c r="R96" s="2368">
        <v>59349.234860878627</v>
      </c>
      <c r="S96" s="2368">
        <v>39905.974615315579</v>
      </c>
      <c r="T96" s="2368">
        <v>304097.8003953108</v>
      </c>
      <c r="U96" s="2368">
        <v>153252.66423338657</v>
      </c>
      <c r="V96" s="2369">
        <v>150845.13616192422</v>
      </c>
      <c r="W96" s="2355"/>
    </row>
    <row r="97" spans="23:23" ht="16.5" thickTop="1"/>
    <row r="98" spans="23:23">
      <c r="W98" s="173" t="s">
        <v>840</v>
      </c>
    </row>
  </sheetData>
  <mergeCells count="45">
    <mergeCell ref="A27:D27"/>
    <mergeCell ref="A52:B52"/>
    <mergeCell ref="A31:C31"/>
    <mergeCell ref="A54:B54"/>
    <mergeCell ref="A37:C37"/>
    <mergeCell ref="A53:C53"/>
    <mergeCell ref="A38:B38"/>
    <mergeCell ref="A15:C15"/>
    <mergeCell ref="A20:C20"/>
    <mergeCell ref="A18:C18"/>
    <mergeCell ref="A16:C16"/>
    <mergeCell ref="A17:C17"/>
    <mergeCell ref="A19:C19"/>
    <mergeCell ref="A21:D21"/>
    <mergeCell ref="A22:D22"/>
    <mergeCell ref="A23:D23"/>
    <mergeCell ref="A24:D24"/>
    <mergeCell ref="A25:D25"/>
    <mergeCell ref="F61:H61"/>
    <mergeCell ref="A28:C28"/>
    <mergeCell ref="A26:D26"/>
    <mergeCell ref="A58:B58"/>
    <mergeCell ref="H1:L1"/>
    <mergeCell ref="A12:C12"/>
    <mergeCell ref="A11:C11"/>
    <mergeCell ref="A10:C10"/>
    <mergeCell ref="A1:G1"/>
    <mergeCell ref="A9:C9"/>
    <mergeCell ref="A7:C7"/>
    <mergeCell ref="F4:F5"/>
    <mergeCell ref="G4:G5"/>
    <mergeCell ref="A3:C5"/>
    <mergeCell ref="A14:C14"/>
    <mergeCell ref="I4:I5"/>
    <mergeCell ref="L4:L5"/>
    <mergeCell ref="K4:K5"/>
    <mergeCell ref="A13:C13"/>
    <mergeCell ref="H3:I3"/>
    <mergeCell ref="F3:G3"/>
    <mergeCell ref="J3:L3"/>
    <mergeCell ref="E3:E5"/>
    <mergeCell ref="H4:H5"/>
    <mergeCell ref="J4:J5"/>
    <mergeCell ref="A6:C6"/>
    <mergeCell ref="A8:C8"/>
  </mergeCells>
  <phoneticPr fontId="4"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1" manualBreakCount="1">
    <brk id="7" max="30"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0"/>
  <sheetViews>
    <sheetView view="pageBreakPreview" zoomScaleNormal="100" zoomScaleSheetLayoutView="100" workbookViewId="0">
      <selection activeCell="B28" sqref="B28:B29"/>
    </sheetView>
  </sheetViews>
  <sheetFormatPr defaultRowHeight="17.100000000000001" customHeight="1"/>
  <cols>
    <col min="1" max="1" width="6.140625" style="99" customWidth="1"/>
    <col min="2" max="2" width="74.28515625" style="99" customWidth="1"/>
    <col min="3" max="3" width="8.85546875" style="100" customWidth="1"/>
    <col min="4" max="16384" width="9.140625" style="99"/>
  </cols>
  <sheetData>
    <row r="1" spans="1:4" ht="25.5" customHeight="1">
      <c r="A1" s="2235" t="s">
        <v>1457</v>
      </c>
      <c r="B1" s="2235" t="s">
        <v>1458</v>
      </c>
      <c r="C1" s="2235" t="s">
        <v>1459</v>
      </c>
    </row>
    <row r="2" spans="1:4" ht="17.100000000000001" customHeight="1">
      <c r="A2" s="2236" t="s">
        <v>1460</v>
      </c>
      <c r="B2" s="2236" t="s">
        <v>910</v>
      </c>
      <c r="C2" s="100">
        <v>2</v>
      </c>
    </row>
    <row r="3" spans="1:4" ht="17.100000000000001" customHeight="1">
      <c r="A3" s="2236" t="s">
        <v>1441</v>
      </c>
      <c r="B3" s="2236" t="s">
        <v>911</v>
      </c>
      <c r="C3" s="100">
        <f>C2+D3</f>
        <v>6</v>
      </c>
      <c r="D3" s="99">
        <v>4</v>
      </c>
    </row>
    <row r="4" spans="1:4" ht="17.100000000000001" customHeight="1">
      <c r="A4" s="2236" t="s">
        <v>1636</v>
      </c>
      <c r="B4" s="2237" t="s">
        <v>1442</v>
      </c>
      <c r="C4" s="100">
        <f t="shared" ref="C4:C45" si="0">C3+D4</f>
        <v>10</v>
      </c>
      <c r="D4" s="99">
        <v>4</v>
      </c>
    </row>
    <row r="5" spans="1:4" ht="17.100000000000001" customHeight="1">
      <c r="A5" s="2236" t="s">
        <v>1637</v>
      </c>
      <c r="B5" s="2237" t="s">
        <v>1443</v>
      </c>
      <c r="C5" s="100">
        <f t="shared" si="0"/>
        <v>12</v>
      </c>
      <c r="D5" s="99">
        <v>2</v>
      </c>
    </row>
    <row r="6" spans="1:4" ht="17.100000000000001" customHeight="1">
      <c r="A6" s="2236" t="s">
        <v>1638</v>
      </c>
      <c r="B6" s="2237" t="s">
        <v>1444</v>
      </c>
      <c r="C6" s="100">
        <f t="shared" si="0"/>
        <v>14</v>
      </c>
      <c r="D6" s="99">
        <v>2</v>
      </c>
    </row>
    <row r="7" spans="1:4" ht="17.100000000000001" customHeight="1">
      <c r="A7" s="2236" t="s">
        <v>1639</v>
      </c>
      <c r="B7" s="2237" t="s">
        <v>1445</v>
      </c>
      <c r="C7" s="100">
        <f t="shared" si="0"/>
        <v>18</v>
      </c>
      <c r="D7" s="99">
        <v>4</v>
      </c>
    </row>
    <row r="8" spans="1:4" ht="17.100000000000001" customHeight="1">
      <c r="A8" s="2236" t="s">
        <v>1592</v>
      </c>
      <c r="B8" s="2237" t="s">
        <v>1590</v>
      </c>
      <c r="C8" s="100">
        <f t="shared" si="0"/>
        <v>22</v>
      </c>
      <c r="D8" s="99">
        <v>4</v>
      </c>
    </row>
    <row r="9" spans="1:4" ht="17.100000000000001" customHeight="1">
      <c r="A9" s="2236" t="s">
        <v>1593</v>
      </c>
      <c r="B9" s="2237" t="s">
        <v>1591</v>
      </c>
      <c r="C9" s="100">
        <f t="shared" si="0"/>
        <v>26</v>
      </c>
      <c r="D9" s="99">
        <v>4</v>
      </c>
    </row>
    <row r="10" spans="1:4" ht="17.100000000000001" customHeight="1">
      <c r="A10" s="2236" t="s">
        <v>1594</v>
      </c>
      <c r="B10" s="2237" t="s">
        <v>912</v>
      </c>
      <c r="C10" s="100">
        <f t="shared" si="0"/>
        <v>30</v>
      </c>
      <c r="D10" s="99">
        <v>4</v>
      </c>
    </row>
    <row r="11" spans="1:4" ht="17.100000000000001" customHeight="1">
      <c r="A11" s="2236" t="s">
        <v>1595</v>
      </c>
      <c r="B11" s="2237" t="s">
        <v>913</v>
      </c>
      <c r="C11" s="100">
        <f t="shared" si="0"/>
        <v>31</v>
      </c>
      <c r="D11" s="99">
        <v>1</v>
      </c>
    </row>
    <row r="12" spans="1:4" ht="17.100000000000001" customHeight="1">
      <c r="A12" s="2236" t="s">
        <v>1596</v>
      </c>
      <c r="B12" s="2237" t="s">
        <v>914</v>
      </c>
      <c r="C12" s="100">
        <f t="shared" si="0"/>
        <v>32</v>
      </c>
      <c r="D12" s="99">
        <v>1</v>
      </c>
    </row>
    <row r="13" spans="1:4" ht="17.100000000000001" customHeight="1">
      <c r="A13" s="2236" t="s">
        <v>1597</v>
      </c>
      <c r="B13" s="2237" t="s">
        <v>915</v>
      </c>
      <c r="C13" s="100">
        <f t="shared" si="0"/>
        <v>33</v>
      </c>
      <c r="D13" s="99">
        <v>1</v>
      </c>
    </row>
    <row r="14" spans="1:4" ht="17.100000000000001" customHeight="1">
      <c r="A14" s="2236" t="s">
        <v>1598</v>
      </c>
      <c r="B14" s="2237" t="s">
        <v>916</v>
      </c>
      <c r="C14" s="100">
        <f t="shared" si="0"/>
        <v>34</v>
      </c>
      <c r="D14" s="99">
        <v>1</v>
      </c>
    </row>
    <row r="15" spans="1:4" ht="17.100000000000001" customHeight="1">
      <c r="A15" s="2236" t="s">
        <v>1599</v>
      </c>
      <c r="B15" s="2237" t="s">
        <v>917</v>
      </c>
      <c r="C15" s="100">
        <f t="shared" si="0"/>
        <v>38</v>
      </c>
      <c r="D15" s="99">
        <v>4</v>
      </c>
    </row>
    <row r="16" spans="1:4" ht="17.100000000000001" customHeight="1">
      <c r="A16" s="2236" t="s">
        <v>1600</v>
      </c>
      <c r="B16" s="2237" t="s">
        <v>918</v>
      </c>
      <c r="C16" s="100">
        <f t="shared" si="0"/>
        <v>42</v>
      </c>
      <c r="D16" s="99">
        <v>4</v>
      </c>
    </row>
    <row r="17" spans="1:4" ht="17.100000000000001" customHeight="1">
      <c r="A17" s="2236" t="s">
        <v>1601</v>
      </c>
      <c r="B17" s="2237" t="s">
        <v>919</v>
      </c>
      <c r="C17" s="100">
        <f t="shared" si="0"/>
        <v>46</v>
      </c>
      <c r="D17" s="99">
        <v>4</v>
      </c>
    </row>
    <row r="18" spans="1:4" ht="17.100000000000001" customHeight="1">
      <c r="A18" s="2236" t="s">
        <v>1602</v>
      </c>
      <c r="B18" s="2237" t="s">
        <v>920</v>
      </c>
      <c r="C18" s="100">
        <f t="shared" si="0"/>
        <v>50</v>
      </c>
      <c r="D18" s="99">
        <v>4</v>
      </c>
    </row>
    <row r="19" spans="1:4" ht="17.100000000000001" customHeight="1">
      <c r="A19" s="2236" t="s">
        <v>1603</v>
      </c>
      <c r="B19" s="2237" t="s">
        <v>921</v>
      </c>
      <c r="C19" s="100">
        <f t="shared" si="0"/>
        <v>52</v>
      </c>
      <c r="D19" s="99">
        <v>2</v>
      </c>
    </row>
    <row r="20" spans="1:4" ht="17.100000000000001" customHeight="1">
      <c r="A20" s="2236" t="s">
        <v>1604</v>
      </c>
      <c r="B20" s="2236" t="s">
        <v>922</v>
      </c>
      <c r="C20" s="100">
        <f t="shared" si="0"/>
        <v>54</v>
      </c>
      <c r="D20" s="99">
        <v>2</v>
      </c>
    </row>
    <row r="21" spans="1:4" ht="17.100000000000001" customHeight="1">
      <c r="A21" s="2236" t="s">
        <v>1605</v>
      </c>
      <c r="B21" s="2236" t="s">
        <v>923</v>
      </c>
      <c r="C21" s="100">
        <f t="shared" si="0"/>
        <v>56</v>
      </c>
      <c r="D21" s="99">
        <v>2</v>
      </c>
    </row>
    <row r="22" spans="1:4" ht="17.100000000000001" customHeight="1">
      <c r="A22" s="2236" t="s">
        <v>1606</v>
      </c>
      <c r="B22" s="2237" t="s">
        <v>924</v>
      </c>
      <c r="C22" s="100">
        <f t="shared" si="0"/>
        <v>58</v>
      </c>
      <c r="D22" s="99">
        <v>2</v>
      </c>
    </row>
    <row r="23" spans="1:4" ht="17.100000000000001" customHeight="1">
      <c r="A23" s="2236" t="s">
        <v>1607</v>
      </c>
      <c r="B23" s="2237" t="s">
        <v>925</v>
      </c>
      <c r="C23" s="100">
        <f t="shared" si="0"/>
        <v>62</v>
      </c>
      <c r="D23" s="99">
        <v>4</v>
      </c>
    </row>
    <row r="24" spans="1:4" ht="17.100000000000001" customHeight="1">
      <c r="A24" s="2236" t="s">
        <v>1608</v>
      </c>
      <c r="B24" s="2237" t="s">
        <v>926</v>
      </c>
      <c r="C24" s="100">
        <f t="shared" si="0"/>
        <v>66</v>
      </c>
      <c r="D24" s="99">
        <v>4</v>
      </c>
    </row>
    <row r="25" spans="1:4" ht="17.100000000000001" customHeight="1">
      <c r="A25" s="2236" t="s">
        <v>1609</v>
      </c>
      <c r="B25" s="2237" t="s">
        <v>927</v>
      </c>
      <c r="C25" s="100">
        <f t="shared" si="0"/>
        <v>70</v>
      </c>
      <c r="D25" s="99">
        <v>4</v>
      </c>
    </row>
    <row r="26" spans="1:4" ht="17.100000000000001" customHeight="1">
      <c r="A26" s="2236" t="s">
        <v>1610</v>
      </c>
      <c r="B26" s="2236" t="s">
        <v>928</v>
      </c>
      <c r="C26" s="100">
        <f t="shared" si="0"/>
        <v>74</v>
      </c>
      <c r="D26" s="99">
        <v>4</v>
      </c>
    </row>
    <row r="27" spans="1:4" ht="17.100000000000001" customHeight="1">
      <c r="A27" s="2236" t="s">
        <v>1611</v>
      </c>
      <c r="B27" s="2236" t="s">
        <v>929</v>
      </c>
      <c r="C27" s="100">
        <f t="shared" si="0"/>
        <v>76</v>
      </c>
      <c r="D27" s="99">
        <v>2</v>
      </c>
    </row>
    <row r="28" spans="1:4" ht="17.100000000000001" customHeight="1">
      <c r="A28" s="2236" t="s">
        <v>1612</v>
      </c>
      <c r="B28" s="2236" t="s">
        <v>930</v>
      </c>
      <c r="C28" s="100">
        <f t="shared" si="0"/>
        <v>78</v>
      </c>
      <c r="D28" s="99">
        <v>2</v>
      </c>
    </row>
    <row r="29" spans="1:4" ht="17.100000000000001" customHeight="1">
      <c r="A29" s="2236" t="s">
        <v>1613</v>
      </c>
      <c r="B29" s="2236" t="s">
        <v>931</v>
      </c>
      <c r="C29" s="100">
        <f t="shared" si="0"/>
        <v>79</v>
      </c>
      <c r="D29" s="99">
        <v>1</v>
      </c>
    </row>
    <row r="30" spans="1:4" ht="17.100000000000001" customHeight="1">
      <c r="A30" s="2236" t="s">
        <v>1614</v>
      </c>
      <c r="B30" s="2236" t="s">
        <v>932</v>
      </c>
      <c r="C30" s="100">
        <f t="shared" si="0"/>
        <v>80</v>
      </c>
      <c r="D30" s="99">
        <v>1</v>
      </c>
    </row>
    <row r="31" spans="1:4" ht="17.100000000000001" customHeight="1">
      <c r="A31" s="2236" t="s">
        <v>1615</v>
      </c>
      <c r="B31" s="2236" t="s">
        <v>933</v>
      </c>
      <c r="C31" s="100">
        <f t="shared" si="0"/>
        <v>82</v>
      </c>
      <c r="D31" s="99">
        <v>2</v>
      </c>
    </row>
    <row r="32" spans="1:4" ht="17.100000000000001" customHeight="1">
      <c r="A32" s="2236" t="s">
        <v>1616</v>
      </c>
      <c r="B32" s="2237" t="s">
        <v>934</v>
      </c>
      <c r="C32" s="100">
        <f t="shared" si="0"/>
        <v>84</v>
      </c>
      <c r="D32" s="99">
        <v>2</v>
      </c>
    </row>
    <row r="33" spans="1:4" ht="17.100000000000001" customHeight="1">
      <c r="A33" s="2236" t="s">
        <v>1617</v>
      </c>
      <c r="B33" s="2237" t="s">
        <v>935</v>
      </c>
      <c r="C33" s="100">
        <f t="shared" si="0"/>
        <v>88</v>
      </c>
      <c r="D33" s="99">
        <v>4</v>
      </c>
    </row>
    <row r="34" spans="1:4" ht="17.100000000000001" customHeight="1">
      <c r="A34" s="2236" t="s">
        <v>1618</v>
      </c>
      <c r="B34" s="2237" t="s">
        <v>936</v>
      </c>
      <c r="C34" s="100">
        <f t="shared" si="0"/>
        <v>92</v>
      </c>
      <c r="D34" s="99">
        <v>4</v>
      </c>
    </row>
    <row r="35" spans="1:4" ht="17.100000000000001" customHeight="1">
      <c r="A35" s="2236" t="s">
        <v>1619</v>
      </c>
      <c r="B35" s="2237" t="s">
        <v>937</v>
      </c>
      <c r="C35" s="100">
        <f t="shared" si="0"/>
        <v>96</v>
      </c>
      <c r="D35" s="99">
        <v>4</v>
      </c>
    </row>
    <row r="36" spans="1:4" ht="17.100000000000001" customHeight="1">
      <c r="A36" s="2236" t="s">
        <v>1620</v>
      </c>
      <c r="B36" s="2237" t="s">
        <v>1446</v>
      </c>
      <c r="C36" s="100">
        <f t="shared" si="0"/>
        <v>100</v>
      </c>
      <c r="D36" s="99">
        <v>4</v>
      </c>
    </row>
    <row r="37" spans="1:4" ht="17.100000000000001" customHeight="1">
      <c r="A37" s="2236" t="s">
        <v>1621</v>
      </c>
      <c r="B37" s="2238" t="s">
        <v>1447</v>
      </c>
      <c r="C37" s="100">
        <f t="shared" si="0"/>
        <v>102</v>
      </c>
      <c r="D37" s="99">
        <v>2</v>
      </c>
    </row>
    <row r="38" spans="1:4" ht="17.100000000000001" customHeight="1">
      <c r="A38" s="2236" t="s">
        <v>1622</v>
      </c>
      <c r="B38" s="2237" t="s">
        <v>1448</v>
      </c>
      <c r="C38" s="100">
        <f t="shared" si="0"/>
        <v>104</v>
      </c>
      <c r="D38" s="99">
        <v>2</v>
      </c>
    </row>
    <row r="39" spans="1:4" ht="17.100000000000001" customHeight="1">
      <c r="A39" s="2236" t="s">
        <v>1623</v>
      </c>
      <c r="B39" s="2238" t="s">
        <v>1461</v>
      </c>
      <c r="C39" s="100">
        <f t="shared" si="0"/>
        <v>108</v>
      </c>
      <c r="D39" s="99">
        <v>4</v>
      </c>
    </row>
    <row r="40" spans="1:4" ht="17.100000000000001" customHeight="1">
      <c r="A40" s="2236" t="s">
        <v>1626</v>
      </c>
      <c r="B40" s="2237" t="s">
        <v>1624</v>
      </c>
      <c r="C40" s="100">
        <f t="shared" si="0"/>
        <v>112</v>
      </c>
      <c r="D40" s="99">
        <v>4</v>
      </c>
    </row>
    <row r="41" spans="1:4" ht="17.100000000000001" customHeight="1">
      <c r="A41" s="2236" t="s">
        <v>1627</v>
      </c>
      <c r="B41" s="2238" t="s">
        <v>1625</v>
      </c>
      <c r="C41" s="100">
        <f t="shared" si="0"/>
        <v>116</v>
      </c>
      <c r="D41" s="99">
        <v>4</v>
      </c>
    </row>
    <row r="42" spans="1:4" ht="17.100000000000001" customHeight="1">
      <c r="A42" s="2236" t="s">
        <v>1628</v>
      </c>
      <c r="B42" s="2237" t="s">
        <v>938</v>
      </c>
      <c r="C42" s="100">
        <f t="shared" si="0"/>
        <v>120</v>
      </c>
      <c r="D42" s="99">
        <v>4</v>
      </c>
    </row>
    <row r="43" spans="1:4" ht="17.100000000000001" customHeight="1">
      <c r="A43" s="2236" t="s">
        <v>1629</v>
      </c>
      <c r="B43" s="2239" t="s">
        <v>1438</v>
      </c>
      <c r="C43" s="100">
        <f t="shared" si="0"/>
        <v>121</v>
      </c>
      <c r="D43" s="99">
        <v>1</v>
      </c>
    </row>
    <row r="44" spans="1:4" ht="17.100000000000001" customHeight="1">
      <c r="A44" s="2236" t="s">
        <v>1630</v>
      </c>
      <c r="B44" s="2237" t="s">
        <v>1449</v>
      </c>
      <c r="C44" s="100">
        <f t="shared" si="0"/>
        <v>122</v>
      </c>
      <c r="D44" s="99">
        <v>1</v>
      </c>
    </row>
    <row r="45" spans="1:4" ht="17.100000000000001" customHeight="1">
      <c r="A45" s="2236" t="s">
        <v>1631</v>
      </c>
      <c r="B45" s="2237" t="s">
        <v>1450</v>
      </c>
      <c r="C45" s="100">
        <f t="shared" si="0"/>
        <v>123</v>
      </c>
      <c r="D45" s="99">
        <v>1</v>
      </c>
    </row>
    <row r="46" spans="1:4" ht="25.5" customHeight="1">
      <c r="A46" s="2235" t="s">
        <v>1364</v>
      </c>
      <c r="B46" s="2235" t="s">
        <v>1365</v>
      </c>
      <c r="C46" s="2235" t="s">
        <v>1451</v>
      </c>
    </row>
    <row r="47" spans="1:4" ht="17.100000000000001" customHeight="1">
      <c r="A47" s="2236" t="s">
        <v>1632</v>
      </c>
      <c r="B47" s="2237" t="s">
        <v>939</v>
      </c>
      <c r="C47" s="100">
        <f>C45+D47</f>
        <v>124</v>
      </c>
      <c r="D47" s="99">
        <v>1</v>
      </c>
    </row>
    <row r="48" spans="1:4" ht="17.100000000000001" customHeight="1">
      <c r="A48" s="2236" t="s">
        <v>1633</v>
      </c>
      <c r="B48" s="2237" t="s">
        <v>940</v>
      </c>
      <c r="C48" s="100">
        <f>C47+D48</f>
        <v>128</v>
      </c>
      <c r="D48" s="99">
        <v>4</v>
      </c>
    </row>
    <row r="49" spans="1:4" ht="17.100000000000001" customHeight="1">
      <c r="A49" s="2236" t="s">
        <v>1634</v>
      </c>
      <c r="B49" s="2237" t="s">
        <v>941</v>
      </c>
      <c r="C49" s="100">
        <f t="shared" ref="C49:C90" si="1">C48+D49</f>
        <v>132</v>
      </c>
      <c r="D49" s="99">
        <v>4</v>
      </c>
    </row>
    <row r="50" spans="1:4" ht="17.100000000000001" customHeight="1">
      <c r="A50" s="2236" t="s">
        <v>1635</v>
      </c>
      <c r="B50" s="2237" t="s">
        <v>942</v>
      </c>
      <c r="C50" s="100">
        <f t="shared" si="1"/>
        <v>136</v>
      </c>
      <c r="D50" s="99">
        <v>4</v>
      </c>
    </row>
    <row r="51" spans="1:4" ht="17.100000000000001" customHeight="1">
      <c r="A51" s="2236" t="s">
        <v>1640</v>
      </c>
      <c r="B51" s="2237" t="s">
        <v>943</v>
      </c>
      <c r="C51" s="100">
        <f t="shared" si="1"/>
        <v>140</v>
      </c>
      <c r="D51" s="99">
        <v>4</v>
      </c>
    </row>
    <row r="52" spans="1:4" ht="17.100000000000001" customHeight="1">
      <c r="A52" s="2236" t="s">
        <v>1641</v>
      </c>
      <c r="B52" s="2237" t="s">
        <v>944</v>
      </c>
      <c r="C52" s="100">
        <f t="shared" si="1"/>
        <v>142</v>
      </c>
      <c r="D52" s="99">
        <v>2</v>
      </c>
    </row>
    <row r="53" spans="1:4" ht="17.100000000000001" customHeight="1">
      <c r="A53" s="2236" t="s">
        <v>1642</v>
      </c>
      <c r="B53" s="2237" t="s">
        <v>945</v>
      </c>
      <c r="C53" s="100">
        <f t="shared" si="1"/>
        <v>144</v>
      </c>
      <c r="D53" s="99">
        <v>2</v>
      </c>
    </row>
    <row r="54" spans="1:4" ht="17.100000000000001" customHeight="1">
      <c r="A54" s="2236" t="s">
        <v>1643</v>
      </c>
      <c r="B54" s="2237" t="s">
        <v>946</v>
      </c>
      <c r="C54" s="100">
        <f t="shared" si="1"/>
        <v>148</v>
      </c>
      <c r="D54" s="99">
        <v>4</v>
      </c>
    </row>
    <row r="55" spans="1:4" ht="17.100000000000001" customHeight="1">
      <c r="A55" s="2236" t="s">
        <v>1644</v>
      </c>
      <c r="B55" s="2237" t="s">
        <v>947</v>
      </c>
      <c r="C55" s="100">
        <f t="shared" si="1"/>
        <v>152</v>
      </c>
      <c r="D55" s="99">
        <v>4</v>
      </c>
    </row>
    <row r="56" spans="1:4" ht="17.100000000000001" customHeight="1">
      <c r="A56" s="2236" t="s">
        <v>1645</v>
      </c>
      <c r="B56" s="2237" t="s">
        <v>948</v>
      </c>
      <c r="C56" s="100">
        <f t="shared" si="1"/>
        <v>156</v>
      </c>
      <c r="D56" s="99">
        <v>4</v>
      </c>
    </row>
    <row r="57" spans="1:4" ht="17.100000000000001" customHeight="1">
      <c r="A57" s="2236" t="s">
        <v>1646</v>
      </c>
      <c r="B57" s="2237" t="s">
        <v>949</v>
      </c>
      <c r="C57" s="100">
        <f t="shared" si="1"/>
        <v>160</v>
      </c>
      <c r="D57" s="99">
        <v>4</v>
      </c>
    </row>
    <row r="58" spans="1:4" ht="17.100000000000001" customHeight="1">
      <c r="A58" s="2236" t="s">
        <v>1647</v>
      </c>
      <c r="B58" s="2237" t="s">
        <v>950</v>
      </c>
      <c r="C58" s="100">
        <f t="shared" si="1"/>
        <v>162</v>
      </c>
      <c r="D58" s="99">
        <v>2</v>
      </c>
    </row>
    <row r="59" spans="1:4" ht="17.100000000000001" customHeight="1">
      <c r="A59" s="2236" t="s">
        <v>1648</v>
      </c>
      <c r="B59" s="2237" t="s">
        <v>951</v>
      </c>
      <c r="C59" s="100">
        <f t="shared" si="1"/>
        <v>164</v>
      </c>
      <c r="D59" s="99">
        <v>2</v>
      </c>
    </row>
    <row r="60" spans="1:4" ht="17.100000000000001" customHeight="1">
      <c r="A60" s="2236" t="s">
        <v>1649</v>
      </c>
      <c r="B60" s="2237" t="s">
        <v>952</v>
      </c>
      <c r="C60" s="100">
        <f t="shared" si="1"/>
        <v>165</v>
      </c>
      <c r="D60" s="99">
        <v>1</v>
      </c>
    </row>
    <row r="61" spans="1:4" ht="17.100000000000001" customHeight="1">
      <c r="A61" s="2236" t="s">
        <v>1650</v>
      </c>
      <c r="B61" s="2237" t="s">
        <v>953</v>
      </c>
      <c r="C61" s="100">
        <f t="shared" si="1"/>
        <v>166</v>
      </c>
      <c r="D61" s="99">
        <v>1</v>
      </c>
    </row>
    <row r="62" spans="1:4" ht="17.100000000000001" customHeight="1">
      <c r="A62" s="2236" t="s">
        <v>1651</v>
      </c>
      <c r="B62" s="2237" t="s">
        <v>954</v>
      </c>
      <c r="C62" s="100">
        <f t="shared" si="1"/>
        <v>168</v>
      </c>
      <c r="D62" s="99">
        <v>2</v>
      </c>
    </row>
    <row r="63" spans="1:4" ht="17.100000000000001" customHeight="1">
      <c r="A63" s="2236" t="s">
        <v>1652</v>
      </c>
      <c r="B63" s="2237" t="s">
        <v>955</v>
      </c>
      <c r="C63" s="100">
        <f t="shared" si="1"/>
        <v>170</v>
      </c>
      <c r="D63" s="99">
        <v>2</v>
      </c>
    </row>
    <row r="64" spans="1:4" ht="17.100000000000001" customHeight="1">
      <c r="A64" s="2236" t="s">
        <v>1653</v>
      </c>
      <c r="B64" s="2237" t="s">
        <v>956</v>
      </c>
      <c r="C64" s="100">
        <f t="shared" si="1"/>
        <v>174</v>
      </c>
      <c r="D64" s="99">
        <v>4</v>
      </c>
    </row>
    <row r="65" spans="1:4" ht="17.100000000000001" customHeight="1">
      <c r="A65" s="2236" t="s">
        <v>1654</v>
      </c>
      <c r="B65" s="2237" t="s">
        <v>957</v>
      </c>
      <c r="C65" s="100">
        <f t="shared" si="1"/>
        <v>178</v>
      </c>
      <c r="D65" s="99">
        <v>4</v>
      </c>
    </row>
    <row r="66" spans="1:4" ht="17.100000000000001" customHeight="1">
      <c r="A66" s="2236" t="s">
        <v>1655</v>
      </c>
      <c r="B66" s="2237" t="s">
        <v>958</v>
      </c>
      <c r="C66" s="100">
        <f t="shared" si="1"/>
        <v>180</v>
      </c>
      <c r="D66" s="99">
        <v>2</v>
      </c>
    </row>
    <row r="67" spans="1:4" ht="17.100000000000001" customHeight="1">
      <c r="A67" s="2236" t="s">
        <v>1656</v>
      </c>
      <c r="B67" s="2237" t="s">
        <v>959</v>
      </c>
      <c r="C67" s="100">
        <f t="shared" si="1"/>
        <v>182</v>
      </c>
      <c r="D67" s="99">
        <v>2</v>
      </c>
    </row>
    <row r="68" spans="1:4" ht="17.100000000000001" customHeight="1">
      <c r="A68" s="2236" t="s">
        <v>1657</v>
      </c>
      <c r="B68" s="2237" t="s">
        <v>960</v>
      </c>
      <c r="C68" s="100">
        <f t="shared" si="1"/>
        <v>183</v>
      </c>
      <c r="D68" s="99">
        <v>1</v>
      </c>
    </row>
    <row r="69" spans="1:4" ht="17.100000000000001" customHeight="1">
      <c r="A69" s="2236" t="s">
        <v>1658</v>
      </c>
      <c r="B69" s="2237" t="s">
        <v>961</v>
      </c>
      <c r="C69" s="100">
        <f t="shared" si="1"/>
        <v>184</v>
      </c>
      <c r="D69" s="99">
        <v>1</v>
      </c>
    </row>
    <row r="70" spans="1:4" ht="17.100000000000001" customHeight="1">
      <c r="A70" s="2236" t="s">
        <v>1659</v>
      </c>
      <c r="B70" s="2237" t="s">
        <v>962</v>
      </c>
      <c r="C70" s="100">
        <f t="shared" si="1"/>
        <v>186</v>
      </c>
      <c r="D70" s="99">
        <v>2</v>
      </c>
    </row>
    <row r="71" spans="1:4" ht="17.100000000000001" customHeight="1">
      <c r="A71" s="2236" t="s">
        <v>1660</v>
      </c>
      <c r="B71" s="2238" t="s">
        <v>963</v>
      </c>
      <c r="C71" s="100">
        <f t="shared" si="1"/>
        <v>188</v>
      </c>
      <c r="D71" s="99">
        <v>2</v>
      </c>
    </row>
    <row r="72" spans="1:4" ht="17.100000000000001" customHeight="1">
      <c r="A72" s="2236" t="s">
        <v>1661</v>
      </c>
      <c r="B72" s="2238" t="s">
        <v>964</v>
      </c>
      <c r="C72" s="100">
        <f t="shared" si="1"/>
        <v>190</v>
      </c>
      <c r="D72" s="99">
        <v>2</v>
      </c>
    </row>
    <row r="73" spans="1:4" ht="17.100000000000001" customHeight="1">
      <c r="A73" s="2236" t="s">
        <v>1662</v>
      </c>
      <c r="B73" s="2238" t="s">
        <v>965</v>
      </c>
      <c r="C73" s="100">
        <f t="shared" si="1"/>
        <v>192</v>
      </c>
      <c r="D73" s="99">
        <v>2</v>
      </c>
    </row>
    <row r="74" spans="1:4" ht="17.100000000000001" customHeight="1">
      <c r="A74" s="2236" t="s">
        <v>1663</v>
      </c>
      <c r="B74" s="2238" t="s">
        <v>966</v>
      </c>
      <c r="C74" s="100">
        <f t="shared" si="1"/>
        <v>196</v>
      </c>
      <c r="D74" s="99">
        <v>4</v>
      </c>
    </row>
    <row r="75" spans="1:4" ht="17.100000000000001" customHeight="1">
      <c r="A75" s="2236" t="s">
        <v>1664</v>
      </c>
      <c r="B75" s="2238" t="s">
        <v>967</v>
      </c>
      <c r="C75" s="100">
        <f t="shared" si="1"/>
        <v>200</v>
      </c>
      <c r="D75" s="99">
        <v>4</v>
      </c>
    </row>
    <row r="76" spans="1:4" ht="17.100000000000001" customHeight="1">
      <c r="A76" s="2236" t="s">
        <v>1665</v>
      </c>
      <c r="B76" s="2238" t="s">
        <v>968</v>
      </c>
      <c r="C76" s="100">
        <f t="shared" si="1"/>
        <v>201</v>
      </c>
      <c r="D76" s="99">
        <v>1</v>
      </c>
    </row>
    <row r="77" spans="1:4" ht="17.100000000000001" customHeight="1">
      <c r="A77" s="2236" t="s">
        <v>1666</v>
      </c>
      <c r="B77" s="2238" t="s">
        <v>969</v>
      </c>
      <c r="C77" s="100">
        <f t="shared" si="1"/>
        <v>202</v>
      </c>
      <c r="D77" s="99">
        <v>1</v>
      </c>
    </row>
    <row r="78" spans="1:4" ht="17.100000000000001" customHeight="1">
      <c r="A78" s="2236" t="s">
        <v>1667</v>
      </c>
      <c r="B78" s="2238" t="s">
        <v>970</v>
      </c>
      <c r="C78" s="100">
        <f t="shared" si="1"/>
        <v>204</v>
      </c>
      <c r="D78" s="99">
        <v>2</v>
      </c>
    </row>
    <row r="79" spans="1:4" ht="17.100000000000001" customHeight="1">
      <c r="A79" s="2236" t="s">
        <v>1668</v>
      </c>
      <c r="B79" s="2238" t="s">
        <v>1480</v>
      </c>
      <c r="C79" s="100">
        <f t="shared" si="1"/>
        <v>206</v>
      </c>
      <c r="D79" s="99">
        <v>2</v>
      </c>
    </row>
    <row r="80" spans="1:4" ht="17.100000000000001" customHeight="1">
      <c r="A80" s="2236" t="s">
        <v>1669</v>
      </c>
      <c r="B80" s="2238" t="s">
        <v>1452</v>
      </c>
      <c r="C80" s="100">
        <f t="shared" si="1"/>
        <v>207</v>
      </c>
      <c r="D80" s="99">
        <v>1</v>
      </c>
    </row>
    <row r="81" spans="1:4" ht="17.100000000000001" customHeight="1">
      <c r="A81" s="2236" t="s">
        <v>1453</v>
      </c>
      <c r="B81" s="2238" t="s">
        <v>971</v>
      </c>
      <c r="C81" s="100">
        <f t="shared" si="1"/>
        <v>208</v>
      </c>
      <c r="D81" s="99">
        <v>1</v>
      </c>
    </row>
    <row r="82" spans="1:4" ht="17.100000000000001" customHeight="1">
      <c r="A82" s="2236" t="s">
        <v>1454</v>
      </c>
      <c r="B82" s="2238" t="s">
        <v>972</v>
      </c>
      <c r="C82" s="100">
        <f t="shared" si="1"/>
        <v>209</v>
      </c>
      <c r="D82" s="99">
        <v>1</v>
      </c>
    </row>
    <row r="83" spans="1:4" ht="17.100000000000001" customHeight="1">
      <c r="A83" s="2236" t="s">
        <v>1455</v>
      </c>
      <c r="B83" s="2240" t="s">
        <v>973</v>
      </c>
      <c r="C83" s="100">
        <f t="shared" si="1"/>
        <v>210</v>
      </c>
      <c r="D83" s="99">
        <v>1</v>
      </c>
    </row>
    <row r="84" spans="1:4" ht="17.100000000000001" customHeight="1">
      <c r="A84" s="2236" t="s">
        <v>1456</v>
      </c>
      <c r="B84" s="2238" t="s">
        <v>974</v>
      </c>
      <c r="C84" s="100">
        <f t="shared" si="1"/>
        <v>212</v>
      </c>
      <c r="D84" s="99">
        <v>2</v>
      </c>
    </row>
    <row r="85" spans="1:4" ht="32.25">
      <c r="A85" s="2236" t="s">
        <v>1670</v>
      </c>
      <c r="B85" s="2240" t="s">
        <v>1481</v>
      </c>
      <c r="C85" s="100">
        <f t="shared" si="1"/>
        <v>214</v>
      </c>
      <c r="D85" s="99">
        <v>2</v>
      </c>
    </row>
    <row r="86" spans="1:4" ht="32.25">
      <c r="A86" s="2236" t="s">
        <v>1671</v>
      </c>
      <c r="B86" s="2240" t="s">
        <v>1439</v>
      </c>
      <c r="C86" s="100">
        <f t="shared" si="1"/>
        <v>215</v>
      </c>
      <c r="D86" s="99">
        <v>1</v>
      </c>
    </row>
    <row r="87" spans="1:4" ht="16.5">
      <c r="A87" s="2236" t="s">
        <v>1672</v>
      </c>
      <c r="B87" s="2240" t="s">
        <v>1482</v>
      </c>
      <c r="C87" s="100">
        <f t="shared" si="1"/>
        <v>216</v>
      </c>
      <c r="D87" s="99">
        <v>1</v>
      </c>
    </row>
    <row r="88" spans="1:4" ht="16.5">
      <c r="A88" s="2236" t="s">
        <v>1673</v>
      </c>
      <c r="B88" s="2240" t="s">
        <v>1440</v>
      </c>
      <c r="C88" s="100">
        <f t="shared" si="1"/>
        <v>217</v>
      </c>
      <c r="D88" s="99">
        <v>1</v>
      </c>
    </row>
    <row r="89" spans="1:4" ht="17.100000000000001" customHeight="1">
      <c r="A89" s="2236" t="s">
        <v>3716</v>
      </c>
      <c r="B89" s="2161" t="s">
        <v>3889</v>
      </c>
      <c r="C89" s="100">
        <f t="shared" si="1"/>
        <v>218</v>
      </c>
      <c r="D89" s="99">
        <v>1</v>
      </c>
    </row>
    <row r="90" spans="1:4" ht="17.100000000000001" customHeight="1">
      <c r="A90" s="2236" t="s">
        <v>3717</v>
      </c>
      <c r="B90" s="2161" t="s">
        <v>3718</v>
      </c>
      <c r="C90" s="100">
        <f t="shared" si="1"/>
        <v>219</v>
      </c>
      <c r="D90" s="99">
        <v>1</v>
      </c>
    </row>
  </sheetData>
  <phoneticPr fontId="22"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K77"/>
  <sheetViews>
    <sheetView view="pageBreakPreview" zoomScaleNormal="50" zoomScaleSheetLayoutView="100" workbookViewId="0">
      <selection activeCell="U46" sqref="U46"/>
    </sheetView>
  </sheetViews>
  <sheetFormatPr defaultColWidth="9.140625" defaultRowHeight="15.75"/>
  <cols>
    <col min="1" max="1" width="2.28515625" style="452" customWidth="1"/>
    <col min="2" max="2" width="28.7109375" style="452" customWidth="1"/>
    <col min="3" max="3" width="2.28515625" style="452" customWidth="1"/>
    <col min="4" max="4" width="1.7109375" style="453" customWidth="1"/>
    <col min="5" max="7" width="20.85546875" style="173" customWidth="1"/>
    <col min="8" max="12" width="19.42578125" style="173" customWidth="1"/>
    <col min="13" max="13" width="20" style="173" bestFit="1" customWidth="1"/>
    <col min="14" max="14" width="14.140625" style="173" bestFit="1" customWidth="1"/>
    <col min="15" max="16384" width="9.140625" style="173"/>
  </cols>
  <sheetData>
    <row r="1" spans="1:12" s="849" customFormat="1" ht="28.5" customHeight="1">
      <c r="A1" s="3338" t="s">
        <v>1519</v>
      </c>
      <c r="B1" s="3338"/>
      <c r="C1" s="3338"/>
      <c r="D1" s="3338"/>
      <c r="E1" s="3338"/>
      <c r="F1" s="3338"/>
      <c r="G1" s="3338"/>
      <c r="H1" s="3339" t="s">
        <v>508</v>
      </c>
      <c r="I1" s="3339"/>
      <c r="J1" s="3339"/>
      <c r="K1" s="3339"/>
      <c r="L1" s="3339"/>
    </row>
    <row r="2" spans="1:12" ht="15" customHeight="1" thickBot="1">
      <c r="A2" s="173"/>
      <c r="B2" s="831"/>
      <c r="C2" s="831"/>
      <c r="D2" s="851"/>
      <c r="F2" s="850"/>
      <c r="G2" s="850"/>
      <c r="H2" s="850"/>
      <c r="I2" s="850"/>
      <c r="J2" s="850"/>
      <c r="K2" s="850"/>
      <c r="L2" s="978" t="s">
        <v>502</v>
      </c>
    </row>
    <row r="3" spans="1:12" s="1117" customFormat="1" ht="20.100000000000001" customHeight="1">
      <c r="A3" s="3081" t="s">
        <v>504</v>
      </c>
      <c r="B3" s="3081"/>
      <c r="C3" s="3081"/>
      <c r="D3" s="1299"/>
      <c r="E3" s="3073" t="s">
        <v>449</v>
      </c>
      <c r="F3" s="3347" t="s">
        <v>509</v>
      </c>
      <c r="G3" s="3348"/>
      <c r="H3" s="3345" t="s">
        <v>510</v>
      </c>
      <c r="I3" s="3346"/>
      <c r="J3" s="3349" t="s">
        <v>450</v>
      </c>
      <c r="K3" s="3350"/>
      <c r="L3" s="3350"/>
    </row>
    <row r="4" spans="1:12" s="1117" customFormat="1" ht="20.100000000000001" customHeight="1">
      <c r="A4" s="3082"/>
      <c r="B4" s="3082"/>
      <c r="C4" s="3082"/>
      <c r="D4" s="1299"/>
      <c r="E4" s="3074"/>
      <c r="F4" s="3344" t="s">
        <v>47</v>
      </c>
      <c r="G4" s="3344" t="s">
        <v>133</v>
      </c>
      <c r="H4" s="3351" t="s">
        <v>134</v>
      </c>
      <c r="I4" s="3344" t="s">
        <v>135</v>
      </c>
      <c r="J4" s="3344" t="s">
        <v>47</v>
      </c>
      <c r="K4" s="3344" t="s">
        <v>452</v>
      </c>
      <c r="L4" s="3343" t="s">
        <v>451</v>
      </c>
    </row>
    <row r="5" spans="1:12" s="1117" customFormat="1" ht="33" customHeight="1">
      <c r="A5" s="3083"/>
      <c r="B5" s="3083"/>
      <c r="C5" s="3083"/>
      <c r="D5" s="1300"/>
      <c r="E5" s="3075"/>
      <c r="F5" s="3075"/>
      <c r="G5" s="3075"/>
      <c r="H5" s="3089"/>
      <c r="I5" s="3075"/>
      <c r="J5" s="3075"/>
      <c r="K5" s="3075"/>
      <c r="L5" s="3080"/>
    </row>
    <row r="6" spans="1:12" s="725" customFormat="1" ht="13.5" hidden="1" customHeight="1">
      <c r="A6" s="3333" t="s">
        <v>2540</v>
      </c>
      <c r="B6" s="3333"/>
      <c r="C6" s="3333"/>
      <c r="D6" s="723"/>
      <c r="E6" s="858">
        <v>884014361</v>
      </c>
      <c r="F6" s="859">
        <v>816615772</v>
      </c>
      <c r="G6" s="859">
        <v>597130155</v>
      </c>
      <c r="H6" s="859">
        <v>37601085</v>
      </c>
      <c r="I6" s="859">
        <v>19002633</v>
      </c>
      <c r="J6" s="859">
        <v>217723483</v>
      </c>
      <c r="K6" s="859">
        <v>322802954</v>
      </c>
      <c r="L6" s="859">
        <v>38654505</v>
      </c>
    </row>
    <row r="7" spans="1:12" s="725" customFormat="1" ht="13.5" hidden="1" customHeight="1">
      <c r="A7" s="3094" t="s">
        <v>2300</v>
      </c>
      <c r="B7" s="3094"/>
      <c r="C7" s="3094"/>
      <c r="D7" s="723"/>
      <c r="E7" s="724">
        <v>1212122873.0867617</v>
      </c>
      <c r="F7" s="492">
        <v>1151826185.799772</v>
      </c>
      <c r="G7" s="492">
        <v>860664202.23223579</v>
      </c>
      <c r="H7" s="492">
        <v>61627792.47016219</v>
      </c>
      <c r="I7" s="492">
        <v>25981233.91723733</v>
      </c>
      <c r="J7" s="492">
        <v>414187546.63982821</v>
      </c>
      <c r="K7" s="492">
        <v>358867629.20500857</v>
      </c>
      <c r="L7" s="492">
        <v>65227930.940402821</v>
      </c>
    </row>
    <row r="8" spans="1:12" s="725" customFormat="1" ht="13.5" hidden="1" customHeight="1">
      <c r="A8" s="3094" t="s">
        <v>2321</v>
      </c>
      <c r="B8" s="3094"/>
      <c r="C8" s="3094"/>
      <c r="D8" s="723"/>
      <c r="E8" s="724">
        <v>948584982</v>
      </c>
      <c r="F8" s="492">
        <v>937957568</v>
      </c>
      <c r="G8" s="492">
        <v>649592760</v>
      </c>
      <c r="H8" s="492">
        <v>33961983</v>
      </c>
      <c r="I8" s="492">
        <v>12274553</v>
      </c>
      <c r="J8" s="492">
        <v>331576729</v>
      </c>
      <c r="K8" s="492">
        <v>271779495</v>
      </c>
      <c r="L8" s="492">
        <v>82824847</v>
      </c>
    </row>
    <row r="9" spans="1:12" s="725" customFormat="1" ht="13.5" hidden="1" customHeight="1">
      <c r="A9" s="3094" t="s">
        <v>2302</v>
      </c>
      <c r="B9" s="3094"/>
      <c r="C9" s="3094"/>
      <c r="D9" s="723"/>
      <c r="E9" s="981">
        <v>887937777.42154884</v>
      </c>
      <c r="F9" s="599">
        <v>868414421.03194356</v>
      </c>
      <c r="G9" s="599">
        <v>647532310.41547668</v>
      </c>
      <c r="H9" s="599">
        <v>52581956.153102256</v>
      </c>
      <c r="I9" s="599">
        <v>10688689.552511062</v>
      </c>
      <c r="J9" s="599">
        <v>276449626.26490414</v>
      </c>
      <c r="K9" s="599">
        <v>307812038.4449591</v>
      </c>
      <c r="L9" s="599">
        <v>54210746.42529235</v>
      </c>
    </row>
    <row r="10" spans="1:12" s="725" customFormat="1" ht="13.5" hidden="1" customHeight="1">
      <c r="A10" s="3094" t="s">
        <v>2359</v>
      </c>
      <c r="B10" s="3094"/>
      <c r="C10" s="3094"/>
      <c r="D10" s="723"/>
      <c r="E10" s="981">
        <v>1094008385.2415526</v>
      </c>
      <c r="F10" s="599">
        <v>1050978800.6989181</v>
      </c>
      <c r="G10" s="599">
        <v>817188245.88725257</v>
      </c>
      <c r="H10" s="599">
        <v>141809653.47389013</v>
      </c>
      <c r="I10" s="599">
        <v>20316280.878726214</v>
      </c>
      <c r="J10" s="599">
        <v>296025460.82286692</v>
      </c>
      <c r="K10" s="599">
        <v>359036850.71176863</v>
      </c>
      <c r="L10" s="599">
        <v>56668654.987001732</v>
      </c>
    </row>
    <row r="11" spans="1:12" s="725" customFormat="1" ht="13.7" hidden="1" customHeight="1">
      <c r="A11" s="3094" t="s">
        <v>2324</v>
      </c>
      <c r="B11" s="3094"/>
      <c r="C11" s="3094"/>
      <c r="D11" s="723"/>
      <c r="E11" s="981">
        <v>1104507474.4175601</v>
      </c>
      <c r="F11" s="583">
        <v>1067995063.900094</v>
      </c>
      <c r="G11" s="583">
        <v>844266328.09188735</v>
      </c>
      <c r="H11" s="583">
        <v>83545723.626557037</v>
      </c>
      <c r="I11" s="583">
        <v>16213505.051686004</v>
      </c>
      <c r="J11" s="583">
        <v>331835129.9245007</v>
      </c>
      <c r="K11" s="583">
        <v>412671969.48914409</v>
      </c>
      <c r="L11" s="583">
        <v>51170554.744952828</v>
      </c>
    </row>
    <row r="12" spans="1:12" s="725" customFormat="1" ht="13.7" hidden="1" customHeight="1">
      <c r="A12" s="3094" t="s">
        <v>2305</v>
      </c>
      <c r="B12" s="3094"/>
      <c r="C12" s="3094"/>
      <c r="D12" s="723"/>
      <c r="E12" s="981">
        <v>1110604457.444062</v>
      </c>
      <c r="F12" s="583">
        <v>1067774924.8796263</v>
      </c>
      <c r="G12" s="583">
        <v>840124875.26148772</v>
      </c>
      <c r="H12" s="583">
        <v>59000259.028558321</v>
      </c>
      <c r="I12" s="583">
        <v>22343556.438847698</v>
      </c>
      <c r="J12" s="583">
        <v>368720316.52669519</v>
      </c>
      <c r="K12" s="583">
        <v>390060743.2673859</v>
      </c>
      <c r="L12" s="583">
        <v>59212231.787924983</v>
      </c>
    </row>
    <row r="13" spans="1:12" s="725" customFormat="1" ht="13.7" hidden="1" customHeight="1">
      <c r="A13" s="3094" t="s">
        <v>3346</v>
      </c>
      <c r="B13" s="3094"/>
      <c r="C13" s="3094"/>
      <c r="D13" s="162"/>
      <c r="E13" s="493" t="s">
        <v>281</v>
      </c>
      <c r="F13" s="493" t="s">
        <v>281</v>
      </c>
      <c r="G13" s="493" t="s">
        <v>281</v>
      </c>
      <c r="H13" s="493" t="s">
        <v>281</v>
      </c>
      <c r="I13" s="493" t="s">
        <v>281</v>
      </c>
      <c r="J13" s="493" t="s">
        <v>281</v>
      </c>
      <c r="K13" s="493" t="s">
        <v>281</v>
      </c>
      <c r="L13" s="493" t="s">
        <v>281</v>
      </c>
    </row>
    <row r="14" spans="1:12" s="725" customFormat="1" ht="13.7" hidden="1" customHeight="1">
      <c r="A14" s="3094" t="s">
        <v>2387</v>
      </c>
      <c r="B14" s="3094"/>
      <c r="C14" s="3094"/>
      <c r="D14" s="723"/>
      <c r="E14" s="981">
        <f>F14+J14</f>
        <v>1809278903.2706246</v>
      </c>
      <c r="F14" s="599">
        <f>G14+H14+I14</f>
        <v>1506128939.8401039</v>
      </c>
      <c r="G14" s="599">
        <v>1386454876.1232986</v>
      </c>
      <c r="H14" s="583">
        <v>75937739.828953728</v>
      </c>
      <c r="I14" s="583">
        <v>43736323.887851544</v>
      </c>
      <c r="J14" s="583">
        <v>303149963.43052077</v>
      </c>
      <c r="K14" s="583">
        <v>301856174.15928048</v>
      </c>
      <c r="L14" s="583">
        <v>1293789.2712404351</v>
      </c>
    </row>
    <row r="15" spans="1:12" s="725" customFormat="1" ht="13.7" hidden="1" customHeight="1">
      <c r="A15" s="3094" t="s">
        <v>2388</v>
      </c>
      <c r="B15" s="3094"/>
      <c r="C15" s="3094"/>
      <c r="D15" s="723"/>
      <c r="E15" s="981">
        <f>F15+J15</f>
        <v>1551363741.8683434</v>
      </c>
      <c r="F15" s="599">
        <f>G15+H15+I15</f>
        <v>1274736725.3060017</v>
      </c>
      <c r="G15" s="599">
        <v>1151627766</v>
      </c>
      <c r="H15" s="599">
        <v>87250605.80941993</v>
      </c>
      <c r="I15" s="599">
        <v>35858353.4965818</v>
      </c>
      <c r="J15" s="599">
        <v>276627016.56234175</v>
      </c>
      <c r="K15" s="599">
        <v>291833489.91973096</v>
      </c>
      <c r="L15" s="599">
        <v>-15206473.357389038</v>
      </c>
    </row>
    <row r="16" spans="1:12" s="725" customFormat="1" ht="15.75" hidden="1" customHeight="1">
      <c r="A16" s="3094" t="s">
        <v>2818</v>
      </c>
      <c r="B16" s="3094"/>
      <c r="C16" s="3094"/>
      <c r="D16" s="162"/>
      <c r="E16" s="599">
        <v>1598848494.3334563</v>
      </c>
      <c r="F16" s="599">
        <v>1312842590.7319293</v>
      </c>
      <c r="G16" s="599">
        <v>1238450976.7702041</v>
      </c>
      <c r="H16" s="492">
        <v>32845041.98960245</v>
      </c>
      <c r="I16" s="492">
        <v>41546571.972124033</v>
      </c>
      <c r="J16" s="492">
        <v>286005903.60152584</v>
      </c>
      <c r="K16" s="492">
        <v>288555885.87464345</v>
      </c>
      <c r="L16" s="492">
        <v>-2549982.2731193737</v>
      </c>
    </row>
    <row r="17" spans="1:15" s="725" customFormat="1" ht="16.5" hidden="1" customHeight="1">
      <c r="A17" s="3094" t="s">
        <v>2695</v>
      </c>
      <c r="B17" s="3094"/>
      <c r="C17" s="3094"/>
      <c r="D17" s="162"/>
      <c r="E17" s="729">
        <v>1806885737.2984271</v>
      </c>
      <c r="F17" s="729">
        <v>1486225843.0230834</v>
      </c>
      <c r="G17" s="729">
        <v>1401126342.5779359</v>
      </c>
      <c r="H17" s="729">
        <v>34014531.525050156</v>
      </c>
      <c r="I17" s="729">
        <v>51084968.920095801</v>
      </c>
      <c r="J17" s="729">
        <v>320659894.27534473</v>
      </c>
      <c r="K17" s="729">
        <v>310325617.37253189</v>
      </c>
      <c r="L17" s="729">
        <v>10334276.90281258</v>
      </c>
    </row>
    <row r="18" spans="1:15" s="725" customFormat="1" ht="15" hidden="1" customHeight="1">
      <c r="A18" s="3094" t="s">
        <v>3347</v>
      </c>
      <c r="B18" s="3094"/>
      <c r="C18" s="3094"/>
      <c r="D18" s="162"/>
      <c r="E18" s="639" t="s">
        <v>425</v>
      </c>
      <c r="F18" s="639" t="s">
        <v>425</v>
      </c>
      <c r="G18" s="639" t="s">
        <v>425</v>
      </c>
      <c r="H18" s="639" t="s">
        <v>425</v>
      </c>
      <c r="I18" s="639" t="s">
        <v>425</v>
      </c>
      <c r="J18" s="639" t="s">
        <v>425</v>
      </c>
      <c r="K18" s="639" t="s">
        <v>425</v>
      </c>
      <c r="L18" s="639" t="s">
        <v>425</v>
      </c>
    </row>
    <row r="19" spans="1:15" s="725" customFormat="1" ht="15" hidden="1" customHeight="1">
      <c r="A19" s="3094" t="s">
        <v>3348</v>
      </c>
      <c r="B19" s="3094"/>
      <c r="C19" s="3094"/>
      <c r="D19" s="162"/>
      <c r="E19" s="729">
        <v>1829300639.4857309</v>
      </c>
      <c r="F19" s="729">
        <v>1468974356.7092235</v>
      </c>
      <c r="G19" s="729">
        <v>1400273915.3743753</v>
      </c>
      <c r="H19" s="729">
        <v>39172976.468415625</v>
      </c>
      <c r="I19" s="729">
        <v>29527464.866432294</v>
      </c>
      <c r="J19" s="729">
        <v>360326282.77650476</v>
      </c>
      <c r="K19" s="729">
        <v>339716985.98869389</v>
      </c>
      <c r="L19" s="729">
        <v>20609296.787810676</v>
      </c>
    </row>
    <row r="20" spans="1:15" s="725" customFormat="1" ht="15" hidden="1" customHeight="1">
      <c r="A20" s="3094" t="s">
        <v>2699</v>
      </c>
      <c r="B20" s="3094"/>
      <c r="C20" s="3094"/>
      <c r="D20" s="162"/>
      <c r="E20" s="729">
        <v>1913570358.5609207</v>
      </c>
      <c r="F20" s="729">
        <v>1552484302.749403</v>
      </c>
      <c r="G20" s="729">
        <v>1477562456.9443328</v>
      </c>
      <c r="H20" s="729">
        <v>40045147.25936126</v>
      </c>
      <c r="I20" s="729">
        <v>34876698.545709863</v>
      </c>
      <c r="J20" s="729">
        <v>361086055.8115235</v>
      </c>
      <c r="K20" s="729">
        <v>319772959.59404767</v>
      </c>
      <c r="L20" s="729">
        <v>41313096.217477351</v>
      </c>
    </row>
    <row r="21" spans="1:15" s="725" customFormat="1" ht="15" hidden="1" customHeight="1">
      <c r="A21" s="3094" t="s">
        <v>3272</v>
      </c>
      <c r="B21" s="3094"/>
      <c r="C21" s="3094"/>
      <c r="D21" s="162"/>
      <c r="E21" s="729">
        <v>1539118673.3509581</v>
      </c>
      <c r="F21" s="729">
        <f>G21+H21+I21</f>
        <v>1166920151.6425643</v>
      </c>
      <c r="G21" s="729">
        <v>1062087252.4524095</v>
      </c>
      <c r="H21" s="729">
        <v>56827116.239590183</v>
      </c>
      <c r="I21" s="729">
        <v>48005782.95056469</v>
      </c>
      <c r="J21" s="729">
        <v>372198521.70839393</v>
      </c>
      <c r="K21" s="729">
        <v>332871018.11529732</v>
      </c>
      <c r="L21" s="729">
        <v>39327503.59309642</v>
      </c>
    </row>
    <row r="22" spans="1:15" s="725" customFormat="1" ht="14.45" hidden="1" customHeight="1">
      <c r="A22" s="3095" t="s">
        <v>3274</v>
      </c>
      <c r="B22" s="3096"/>
      <c r="C22" s="3096"/>
      <c r="D22" s="3097"/>
      <c r="E22" s="144">
        <v>1511689.974765263</v>
      </c>
      <c r="F22" s="144">
        <v>1133574.1099142069</v>
      </c>
      <c r="G22" s="144">
        <v>1031174.4961632238</v>
      </c>
      <c r="H22" s="144">
        <v>52105.190225929604</v>
      </c>
      <c r="I22" s="144">
        <v>50294.423525053833</v>
      </c>
      <c r="J22" s="144">
        <v>378115.86485105444</v>
      </c>
      <c r="K22" s="144">
        <v>336693.17474083923</v>
      </c>
      <c r="L22" s="144">
        <v>41422.690110215888</v>
      </c>
    </row>
    <row r="23" spans="1:15" s="725" customFormat="1" ht="14.45" hidden="1" customHeight="1">
      <c r="A23" s="3095" t="s">
        <v>2315</v>
      </c>
      <c r="B23" s="3096"/>
      <c r="C23" s="3096"/>
      <c r="D23" s="3097"/>
      <c r="E23" s="982" t="s">
        <v>431</v>
      </c>
      <c r="F23" s="982" t="s">
        <v>431</v>
      </c>
      <c r="G23" s="982" t="s">
        <v>431</v>
      </c>
      <c r="H23" s="982" t="s">
        <v>431</v>
      </c>
      <c r="I23" s="982" t="s">
        <v>431</v>
      </c>
      <c r="J23" s="982" t="s">
        <v>431</v>
      </c>
      <c r="K23" s="982" t="s">
        <v>431</v>
      </c>
      <c r="L23" s="982" t="s">
        <v>431</v>
      </c>
    </row>
    <row r="24" spans="1:15" s="725" customFormat="1" ht="14.1" customHeight="1">
      <c r="A24" s="3098" t="s">
        <v>1463</v>
      </c>
      <c r="B24" s="3098"/>
      <c r="C24" s="3098"/>
      <c r="D24" s="3099"/>
      <c r="E24" s="526">
        <v>2048552.9514313745</v>
      </c>
      <c r="F24" s="526">
        <v>1548973.6390909809</v>
      </c>
      <c r="G24" s="526">
        <v>1414915.6693067485</v>
      </c>
      <c r="H24" s="526">
        <v>75107.627915270161</v>
      </c>
      <c r="I24" s="526">
        <v>58950.341868965072</v>
      </c>
      <c r="J24" s="526">
        <v>499579.31234039227</v>
      </c>
      <c r="K24" s="526">
        <v>401502.83310422202</v>
      </c>
      <c r="L24" s="526">
        <v>98076.479236169791</v>
      </c>
    </row>
    <row r="25" spans="1:15" s="725" customFormat="1" ht="14.1" customHeight="1">
      <c r="A25" s="3095" t="s">
        <v>2260</v>
      </c>
      <c r="B25" s="3095"/>
      <c r="C25" s="3095"/>
      <c r="D25" s="3100"/>
      <c r="E25" s="526" t="s">
        <v>431</v>
      </c>
      <c r="F25" s="526" t="s">
        <v>431</v>
      </c>
      <c r="G25" s="526" t="s">
        <v>431</v>
      </c>
      <c r="H25" s="526" t="s">
        <v>431</v>
      </c>
      <c r="I25" s="526" t="s">
        <v>431</v>
      </c>
      <c r="J25" s="526" t="s">
        <v>431</v>
      </c>
      <c r="K25" s="526" t="s">
        <v>431</v>
      </c>
      <c r="L25" s="526" t="s">
        <v>431</v>
      </c>
    </row>
    <row r="26" spans="1:15" s="725" customFormat="1" ht="14.1" customHeight="1">
      <c r="A26" s="3095" t="s">
        <v>1464</v>
      </c>
      <c r="B26" s="3095"/>
      <c r="C26" s="3095"/>
      <c r="D26" s="3100"/>
      <c r="E26" s="644">
        <v>2784365.1496964307</v>
      </c>
      <c r="F26" s="644">
        <v>2145075.2819423242</v>
      </c>
      <c r="G26" s="644">
        <v>1933287.734330382</v>
      </c>
      <c r="H26" s="644">
        <v>101759.08418329932</v>
      </c>
      <c r="I26" s="644">
        <v>110028.46342864718</v>
      </c>
      <c r="J26" s="644">
        <v>639289.86775410338</v>
      </c>
      <c r="K26" s="644">
        <v>475211.89547738776</v>
      </c>
      <c r="L26" s="644">
        <v>164077.97227671399</v>
      </c>
    </row>
    <row r="27" spans="1:15" s="725" customFormat="1" ht="14.1" customHeight="1">
      <c r="A27" s="3095" t="s">
        <v>3349</v>
      </c>
      <c r="B27" s="3096"/>
      <c r="C27" s="3096"/>
      <c r="D27" s="3097"/>
      <c r="E27" s="526">
        <v>3167977.3247042443</v>
      </c>
      <c r="F27" s="526">
        <v>2450238.0323089147</v>
      </c>
      <c r="G27" s="526">
        <v>2234670.0302850846</v>
      </c>
      <c r="H27" s="526">
        <v>120174.70430515672</v>
      </c>
      <c r="I27" s="526">
        <v>95393.297718673755</v>
      </c>
      <c r="J27" s="526">
        <v>717739.29239532887</v>
      </c>
      <c r="K27" s="526">
        <v>514570.16088883783</v>
      </c>
      <c r="L27" s="526">
        <v>203169.13150649224</v>
      </c>
    </row>
    <row r="28" spans="1:15" s="725" customFormat="1" ht="14.1" customHeight="1">
      <c r="A28" s="3095" t="s">
        <v>2237</v>
      </c>
      <c r="B28" s="3096"/>
      <c r="C28" s="3096"/>
      <c r="D28" s="3097"/>
      <c r="E28" s="144">
        <f>'17'!E27</f>
        <v>3243455.7234373717</v>
      </c>
      <c r="F28" s="144">
        <f>'17'!F27</f>
        <v>2551112.7812579153</v>
      </c>
      <c r="G28" s="144">
        <f>'17'!G27</f>
        <v>2351788.2192319655</v>
      </c>
      <c r="H28" s="144">
        <f>'17'!H27</f>
        <v>106349.93997830449</v>
      </c>
      <c r="I28" s="144">
        <f>'17'!I27</f>
        <v>92974.622047647819</v>
      </c>
      <c r="J28" s="144">
        <f>'17'!J27</f>
        <v>692342.94217945531</v>
      </c>
      <c r="K28" s="144">
        <f>'17'!K27</f>
        <v>485117.59177754994</v>
      </c>
      <c r="L28" s="144">
        <f>'17'!L27</f>
        <v>207225.3504019065</v>
      </c>
      <c r="M28" s="1712"/>
    </row>
    <row r="29" spans="1:15" ht="14.1" customHeight="1">
      <c r="A29" s="3094" t="s">
        <v>354</v>
      </c>
      <c r="B29" s="3094"/>
      <c r="C29" s="3094"/>
      <c r="D29" s="723"/>
      <c r="E29" s="178"/>
      <c r="F29" s="1321"/>
      <c r="G29" s="1321"/>
      <c r="H29" s="1321"/>
      <c r="I29" s="1321"/>
      <c r="J29" s="1321"/>
      <c r="K29" s="1321"/>
      <c r="L29" s="1321"/>
      <c r="N29" s="725"/>
      <c r="O29" s="725"/>
    </row>
    <row r="30" spans="1:15" ht="14.1" customHeight="1">
      <c r="A30" s="155"/>
      <c r="B30" s="156" t="s">
        <v>2813</v>
      </c>
      <c r="C30" s="155"/>
      <c r="D30" s="983"/>
      <c r="E30" s="767">
        <f>'17'!O61</f>
        <v>449928.15283144644</v>
      </c>
      <c r="F30" s="737">
        <f>'17'!P61</f>
        <v>328606.95256481977</v>
      </c>
      <c r="G30" s="737">
        <f>'17'!Q61</f>
        <v>304312.5117148718</v>
      </c>
      <c r="H30" s="737">
        <f>'17'!R61</f>
        <v>12771.864194677153</v>
      </c>
      <c r="I30" s="737">
        <f>'17'!S61</f>
        <v>11522.576655270948</v>
      </c>
      <c r="J30" s="737">
        <f>'17'!T61</f>
        <v>121321.20026662679</v>
      </c>
      <c r="K30" s="737">
        <f>'17'!U61</f>
        <v>114242.56592218994</v>
      </c>
      <c r="L30" s="737">
        <f>'17'!V61</f>
        <v>7078.6343444367121</v>
      </c>
      <c r="N30" s="725"/>
      <c r="O30" s="725"/>
    </row>
    <row r="31" spans="1:15" ht="14.1" customHeight="1">
      <c r="A31" s="155"/>
      <c r="B31" s="156" t="s">
        <v>2246</v>
      </c>
      <c r="C31" s="155"/>
      <c r="D31" s="983"/>
      <c r="E31" s="767">
        <f>'17'!O62</f>
        <v>393807.62154590868</v>
      </c>
      <c r="F31" s="737">
        <f>'17'!P62</f>
        <v>315005.27611913503</v>
      </c>
      <c r="G31" s="737">
        <f>'17'!Q62</f>
        <v>291877.34372015629</v>
      </c>
      <c r="H31" s="737">
        <f>'17'!R62</f>
        <v>11156.257873290377</v>
      </c>
      <c r="I31" s="737">
        <f>'17'!S62</f>
        <v>11971.674525688419</v>
      </c>
      <c r="J31" s="737">
        <f>'17'!T62</f>
        <v>78802.345426773027</v>
      </c>
      <c r="K31" s="737">
        <f>'17'!U62</f>
        <v>67386.776168583863</v>
      </c>
      <c r="L31" s="737">
        <f>'17'!V62</f>
        <v>11415.569258189102</v>
      </c>
      <c r="N31" s="725"/>
      <c r="O31" s="725"/>
    </row>
    <row r="32" spans="1:15" ht="14.1" customHeight="1">
      <c r="A32" s="155"/>
      <c r="B32" s="156" t="s">
        <v>2380</v>
      </c>
      <c r="C32" s="155"/>
      <c r="D32" s="983"/>
      <c r="E32" s="767">
        <f>'17'!O63</f>
        <v>739411.63412164792</v>
      </c>
      <c r="F32" s="737">
        <f>'17'!P63</f>
        <v>613934.72992122592</v>
      </c>
      <c r="G32" s="737">
        <f>'17'!Q63</f>
        <v>569933.4819897511</v>
      </c>
      <c r="H32" s="737">
        <f>'17'!R63</f>
        <v>21801.956670291063</v>
      </c>
      <c r="I32" s="737">
        <f>'17'!S63</f>
        <v>22199.291261183636</v>
      </c>
      <c r="J32" s="737">
        <f>'17'!T63</f>
        <v>125476.9042004224</v>
      </c>
      <c r="K32" s="737">
        <f>'17'!U63</f>
        <v>99051.239749988817</v>
      </c>
      <c r="L32" s="737">
        <f>'17'!V63</f>
        <v>26425.664450433527</v>
      </c>
      <c r="N32" s="725"/>
      <c r="O32" s="725"/>
    </row>
    <row r="33" spans="1:15" ht="14.1" customHeight="1">
      <c r="A33" s="155"/>
      <c r="B33" s="156" t="s">
        <v>2185</v>
      </c>
      <c r="C33" s="155"/>
      <c r="D33" s="983"/>
      <c r="E33" s="767">
        <f>'17'!O64</f>
        <v>410558.19368401851</v>
      </c>
      <c r="F33" s="737">
        <f>'17'!P64</f>
        <v>324767.06977313879</v>
      </c>
      <c r="G33" s="737">
        <f>'17'!Q64</f>
        <v>292509.0739560246</v>
      </c>
      <c r="H33" s="737">
        <f>'17'!R64</f>
        <v>12807.436412453662</v>
      </c>
      <c r="I33" s="737">
        <f>'17'!S64</f>
        <v>19450.559404660544</v>
      </c>
      <c r="J33" s="737">
        <f>'17'!T64</f>
        <v>85791.123910879789</v>
      </c>
      <c r="K33" s="737">
        <f>'17'!U64</f>
        <v>61217.089542233189</v>
      </c>
      <c r="L33" s="737">
        <f>'17'!V64</f>
        <v>24574.034368646608</v>
      </c>
      <c r="N33" s="725"/>
      <c r="O33" s="725"/>
    </row>
    <row r="34" spans="1:15" ht="14.1" customHeight="1">
      <c r="A34" s="155"/>
      <c r="B34" s="156" t="s">
        <v>2381</v>
      </c>
      <c r="C34" s="155"/>
      <c r="D34" s="983"/>
      <c r="E34" s="767">
        <f>'17'!O65</f>
        <v>523886.10959660087</v>
      </c>
      <c r="F34" s="737">
        <f>'17'!P65</f>
        <v>424130.47377420845</v>
      </c>
      <c r="G34" s="737">
        <f>'17'!Q65</f>
        <v>396557.62888145854</v>
      </c>
      <c r="H34" s="737">
        <f>'17'!R65</f>
        <v>22037.782368783319</v>
      </c>
      <c r="I34" s="737">
        <f>'17'!S65</f>
        <v>5535.062523966596</v>
      </c>
      <c r="J34" s="737">
        <f>'17'!T65</f>
        <v>99755.63582239236</v>
      </c>
      <c r="K34" s="737">
        <f>'17'!U65</f>
        <v>59543.710854341516</v>
      </c>
      <c r="L34" s="737">
        <f>'17'!V65</f>
        <v>40211.924968050866</v>
      </c>
      <c r="N34" s="725"/>
      <c r="O34" s="725"/>
    </row>
    <row r="35" spans="1:15" ht="14.1" customHeight="1">
      <c r="A35" s="155"/>
      <c r="B35" s="156" t="s">
        <v>2187</v>
      </c>
      <c r="C35" s="155"/>
      <c r="D35" s="983"/>
      <c r="E35" s="767">
        <f>'17'!O66</f>
        <v>725864.01165774988</v>
      </c>
      <c r="F35" s="737">
        <f>'17'!P66</f>
        <v>544668.27910538903</v>
      </c>
      <c r="G35" s="737">
        <f>'17'!Q66</f>
        <v>496598.17896970228</v>
      </c>
      <c r="H35" s="737">
        <f>'17'!R66</f>
        <v>25774.642458808885</v>
      </c>
      <c r="I35" s="737">
        <f>'17'!S66</f>
        <v>22295.457676877777</v>
      </c>
      <c r="J35" s="737">
        <f>'17'!T66</f>
        <v>181195.73255236101</v>
      </c>
      <c r="K35" s="737">
        <f>'17'!U66</f>
        <v>83676.209540211377</v>
      </c>
      <c r="L35" s="737">
        <f>'17'!V66</f>
        <v>97519.523012149642</v>
      </c>
      <c r="N35" s="725"/>
      <c r="O35" s="725"/>
    </row>
    <row r="36" spans="1:15" ht="14.1" customHeight="1">
      <c r="A36" s="3094" t="s">
        <v>380</v>
      </c>
      <c r="B36" s="3094"/>
      <c r="C36" s="3094"/>
      <c r="D36" s="162"/>
      <c r="E36" s="767"/>
      <c r="F36" s="737"/>
      <c r="G36" s="737"/>
      <c r="H36" s="737"/>
      <c r="I36" s="737"/>
      <c r="J36" s="737"/>
      <c r="K36" s="737"/>
      <c r="L36" s="737"/>
      <c r="N36" s="725"/>
      <c r="O36" s="725"/>
    </row>
    <row r="37" spans="1:15" ht="14.1" customHeight="1">
      <c r="A37" s="155"/>
      <c r="B37" s="156" t="s">
        <v>2224</v>
      </c>
      <c r="C37" s="155"/>
      <c r="D37" s="165"/>
      <c r="E37" s="767">
        <f>'17'!O67</f>
        <v>106644.73891928862</v>
      </c>
      <c r="F37" s="737">
        <f>'17'!P67</f>
        <v>75412.257909012536</v>
      </c>
      <c r="G37" s="737">
        <f>'17'!Q67</f>
        <v>61289.991969251256</v>
      </c>
      <c r="H37" s="737">
        <f>'17'!R67</f>
        <v>2471.1117754129468</v>
      </c>
      <c r="I37" s="737">
        <f>'17'!S67</f>
        <v>11651.154164348314</v>
      </c>
      <c r="J37" s="737">
        <f>'17'!T67</f>
        <v>31232.48101027598</v>
      </c>
      <c r="K37" s="737">
        <f>'17'!U67</f>
        <v>37801.510067198309</v>
      </c>
      <c r="L37" s="737">
        <f>'17'!V67</f>
        <v>-6569.0290569223107</v>
      </c>
      <c r="N37" s="725"/>
      <c r="O37" s="725"/>
    </row>
    <row r="38" spans="1:15" ht="14.1" customHeight="1">
      <c r="A38" s="155"/>
      <c r="B38" s="156" t="s">
        <v>2189</v>
      </c>
      <c r="C38" s="155"/>
      <c r="D38" s="165"/>
      <c r="E38" s="767">
        <f>'17'!O68</f>
        <v>39677.153789489952</v>
      </c>
      <c r="F38" s="737">
        <f>'17'!P68</f>
        <v>26813.649675406661</v>
      </c>
      <c r="G38" s="737">
        <f>'17'!Q68</f>
        <v>22761.617378937161</v>
      </c>
      <c r="H38" s="737">
        <f>'17'!R68</f>
        <v>1589.9045124115546</v>
      </c>
      <c r="I38" s="737">
        <f>'17'!S68</f>
        <v>2462.1277840579473</v>
      </c>
      <c r="J38" s="737">
        <f>'17'!T68</f>
        <v>12863.504114083304</v>
      </c>
      <c r="K38" s="737">
        <f>'17'!U68</f>
        <v>14541.255921268519</v>
      </c>
      <c r="L38" s="737">
        <f>'17'!V68</f>
        <v>-1677.7518071852212</v>
      </c>
      <c r="N38" s="725"/>
      <c r="O38" s="725"/>
    </row>
    <row r="39" spans="1:15" ht="14.1" customHeight="1">
      <c r="A39" s="156"/>
      <c r="B39" s="156" t="s">
        <v>2249</v>
      </c>
      <c r="C39" s="156"/>
      <c r="D39" s="165"/>
      <c r="E39" s="767">
        <f>'17'!O69</f>
        <v>80708.437134334265</v>
      </c>
      <c r="F39" s="737">
        <f>'17'!P69</f>
        <v>53686.080467619351</v>
      </c>
      <c r="G39" s="737">
        <f>'17'!Q69</f>
        <v>47874.091903418688</v>
      </c>
      <c r="H39" s="737">
        <f>'17'!R69</f>
        <v>3963.1925289384867</v>
      </c>
      <c r="I39" s="737">
        <f>'17'!S69</f>
        <v>1848.796035262131</v>
      </c>
      <c r="J39" s="737">
        <f>'17'!T69</f>
        <v>27022.356666715008</v>
      </c>
      <c r="K39" s="737">
        <f>'17'!U69</f>
        <v>26452.851091321201</v>
      </c>
      <c r="L39" s="737">
        <f>'17'!V69</f>
        <v>569.50557539382237</v>
      </c>
      <c r="N39" s="725"/>
      <c r="O39" s="725"/>
    </row>
    <row r="40" spans="1:15" ht="14.1" customHeight="1">
      <c r="A40" s="156"/>
      <c r="B40" s="156" t="s">
        <v>3350</v>
      </c>
      <c r="C40" s="156"/>
      <c r="D40" s="165"/>
      <c r="E40" s="767">
        <f>'17'!O70</f>
        <v>192029.13190789553</v>
      </c>
      <c r="F40" s="737">
        <f>'17'!P70</f>
        <v>138419.88701431119</v>
      </c>
      <c r="G40" s="737">
        <f>'17'!Q70</f>
        <v>124100.7464406238</v>
      </c>
      <c r="H40" s="737">
        <f>'17'!R70</f>
        <v>5031.8253277028234</v>
      </c>
      <c r="I40" s="737">
        <f>'17'!S70</f>
        <v>9287.3152459846497</v>
      </c>
      <c r="J40" s="737">
        <f>'17'!T70</f>
        <v>53609.244893584284</v>
      </c>
      <c r="K40" s="737">
        <f>'17'!U70</f>
        <v>43938.883119258186</v>
      </c>
      <c r="L40" s="737">
        <f>'17'!V70</f>
        <v>9670.3617743261093</v>
      </c>
      <c r="N40" s="725"/>
      <c r="O40" s="725"/>
    </row>
    <row r="41" spans="1:15" ht="14.1" customHeight="1">
      <c r="A41" s="156"/>
      <c r="B41" s="156" t="s">
        <v>3351</v>
      </c>
      <c r="C41" s="156"/>
      <c r="D41" s="165"/>
      <c r="E41" s="767">
        <f>'17'!O71</f>
        <v>275344.26759280096</v>
      </c>
      <c r="F41" s="737">
        <f>'17'!P71</f>
        <v>213940.43410026157</v>
      </c>
      <c r="G41" s="737">
        <f>'17'!Q71</f>
        <v>197503.1597373265</v>
      </c>
      <c r="H41" s="737">
        <f>'17'!R71</f>
        <v>8414.3659239169447</v>
      </c>
      <c r="I41" s="737">
        <f>'17'!S71</f>
        <v>8022.9084390181233</v>
      </c>
      <c r="J41" s="737">
        <f>'17'!T71</f>
        <v>61403.833492539263</v>
      </c>
      <c r="K41" s="737">
        <f>'17'!U71</f>
        <v>55157.51840466119</v>
      </c>
      <c r="L41" s="737">
        <f>'17'!V71</f>
        <v>6246.3150878780289</v>
      </c>
      <c r="N41" s="725"/>
      <c r="O41" s="725"/>
    </row>
    <row r="42" spans="1:15" ht="14.1" customHeight="1">
      <c r="A42" s="156"/>
      <c r="B42" s="156" t="s">
        <v>2201</v>
      </c>
      <c r="C42" s="156"/>
      <c r="D42" s="165"/>
      <c r="E42" s="767">
        <f>'17'!O72</f>
        <v>631328.25123389822</v>
      </c>
      <c r="F42" s="737">
        <f>'17'!P72</f>
        <v>517044.35136384587</v>
      </c>
      <c r="G42" s="737">
        <f>'17'!Q72</f>
        <v>489113.77009664278</v>
      </c>
      <c r="H42" s="737">
        <f>'17'!R72</f>
        <v>16049.393614482886</v>
      </c>
      <c r="I42" s="737">
        <f>'17'!S72</f>
        <v>11881.187652720384</v>
      </c>
      <c r="J42" s="737">
        <f>'17'!T72</f>
        <v>114283.8998700527</v>
      </c>
      <c r="K42" s="737">
        <f>'17'!U72</f>
        <v>92779.685979393762</v>
      </c>
      <c r="L42" s="737">
        <f>'17'!V72</f>
        <v>21504.213890658866</v>
      </c>
      <c r="N42" s="725"/>
      <c r="O42" s="725"/>
    </row>
    <row r="43" spans="1:15" ht="14.1" customHeight="1">
      <c r="A43" s="156"/>
      <c r="B43" s="156" t="s">
        <v>3327</v>
      </c>
      <c r="C43" s="156"/>
      <c r="D43" s="165"/>
      <c r="E43" s="767">
        <f>'17'!O73</f>
        <v>281575.30304856115</v>
      </c>
      <c r="F43" s="737">
        <f>'17'!P73</f>
        <v>238719.63230657429</v>
      </c>
      <c r="G43" s="737">
        <f>'17'!Q73</f>
        <v>219504.0483702296</v>
      </c>
      <c r="H43" s="737">
        <f>'17'!R73</f>
        <v>6057.2281374488612</v>
      </c>
      <c r="I43" s="737">
        <f>'17'!S73</f>
        <v>13158.355798895765</v>
      </c>
      <c r="J43" s="737">
        <f>'17'!T73</f>
        <v>42855.670741986847</v>
      </c>
      <c r="K43" s="737">
        <f>'17'!U73</f>
        <v>31504.456871230966</v>
      </c>
      <c r="L43" s="737">
        <f>'17'!V73</f>
        <v>11351.213870755879</v>
      </c>
      <c r="N43" s="725"/>
      <c r="O43" s="725"/>
    </row>
    <row r="44" spans="1:15" ht="14.1" customHeight="1">
      <c r="A44" s="156"/>
      <c r="B44" s="156" t="s">
        <v>2231</v>
      </c>
      <c r="C44" s="156"/>
      <c r="D44" s="165"/>
      <c r="E44" s="767">
        <f>'17'!O74</f>
        <v>408764.11655222269</v>
      </c>
      <c r="F44" s="737">
        <f>'17'!P74</f>
        <v>340542.59550083743</v>
      </c>
      <c r="G44" s="737">
        <f>'17'!Q74</f>
        <v>332875.72974533745</v>
      </c>
      <c r="H44" s="737">
        <f>'17'!R74</f>
        <v>4482.3499205125936</v>
      </c>
      <c r="I44" s="737">
        <f>'17'!S74</f>
        <v>3184.5158349874555</v>
      </c>
      <c r="J44" s="737">
        <f>'17'!T74</f>
        <v>68221.521051385207</v>
      </c>
      <c r="K44" s="737">
        <f>'17'!U74</f>
        <v>41131.323330254745</v>
      </c>
      <c r="L44" s="737">
        <f>'17'!V74</f>
        <v>27090.197721130477</v>
      </c>
      <c r="N44" s="725"/>
      <c r="O44" s="725"/>
    </row>
    <row r="45" spans="1:15" ht="14.1" customHeight="1">
      <c r="A45" s="156"/>
      <c r="B45" s="156" t="s">
        <v>2254</v>
      </c>
      <c r="C45" s="156"/>
      <c r="D45" s="165"/>
      <c r="E45" s="767">
        <f>'17'!O75</f>
        <v>691525.93473393482</v>
      </c>
      <c r="F45" s="737">
        <f>'17'!P75</f>
        <v>565220.76915374061</v>
      </c>
      <c r="G45" s="737">
        <f>'17'!Q75</f>
        <v>508439.00917425938</v>
      </c>
      <c r="H45" s="737">
        <f>'17'!R75</f>
        <v>34086.370887560362</v>
      </c>
      <c r="I45" s="737">
        <f>'17'!S75</f>
        <v>22695.389091920933</v>
      </c>
      <c r="J45" s="737">
        <f>'17'!T75</f>
        <v>126305.16558019407</v>
      </c>
      <c r="K45" s="737">
        <f>'17'!U75</f>
        <v>71112.216370787355</v>
      </c>
      <c r="L45" s="737">
        <f>'17'!V75</f>
        <v>55192.949209406688</v>
      </c>
      <c r="N45" s="725"/>
      <c r="O45" s="725"/>
    </row>
    <row r="46" spans="1:15" ht="14.1" customHeight="1">
      <c r="A46" s="156"/>
      <c r="B46" s="156" t="s">
        <v>3352</v>
      </c>
      <c r="C46" s="156"/>
      <c r="D46" s="165"/>
      <c r="E46" s="767">
        <f>'17'!O76</f>
        <v>535858.38852494641</v>
      </c>
      <c r="F46" s="737">
        <f>'17'!P76</f>
        <v>381313.12376630754</v>
      </c>
      <c r="G46" s="737">
        <f>'17'!Q76</f>
        <v>348326.05441593827</v>
      </c>
      <c r="H46" s="737">
        <f>'17'!R76</f>
        <v>24204.197349916991</v>
      </c>
      <c r="I46" s="737">
        <f>'17'!S76</f>
        <v>8782.8720004522038</v>
      </c>
      <c r="J46" s="737">
        <f>'17'!T76</f>
        <v>154545.26475863886</v>
      </c>
      <c r="K46" s="737">
        <f>'17'!U76</f>
        <v>70697.89062217476</v>
      </c>
      <c r="L46" s="737">
        <f>'17'!V76</f>
        <v>83847.374136464132</v>
      </c>
      <c r="N46" s="725"/>
      <c r="O46" s="725"/>
    </row>
    <row r="47" spans="1:15" ht="14.1" customHeight="1">
      <c r="A47" s="3094" t="s">
        <v>355</v>
      </c>
      <c r="B47" s="3094"/>
      <c r="C47" s="3094"/>
      <c r="D47" s="165"/>
      <c r="E47" s="767"/>
      <c r="F47" s="737"/>
      <c r="G47" s="737"/>
      <c r="H47" s="737"/>
      <c r="I47" s="737"/>
      <c r="J47" s="737"/>
      <c r="K47" s="737"/>
      <c r="L47" s="737"/>
      <c r="N47" s="725"/>
      <c r="O47" s="725"/>
    </row>
    <row r="48" spans="1:15" ht="14.1" customHeight="1">
      <c r="A48" s="156"/>
      <c r="B48" s="156" t="s">
        <v>2188</v>
      </c>
      <c r="C48" s="156"/>
      <c r="D48" s="165"/>
      <c r="E48" s="767">
        <f>'17'!O77</f>
        <v>83735.01933293241</v>
      </c>
      <c r="F48" s="737">
        <f>'17'!P77</f>
        <v>53739.114831638144</v>
      </c>
      <c r="G48" s="737">
        <f>'17'!Q77</f>
        <v>46641.788866957177</v>
      </c>
      <c r="H48" s="737">
        <f>'17'!R77</f>
        <v>2430.0553314876415</v>
      </c>
      <c r="I48" s="737">
        <f>'17'!S77</f>
        <v>4667.2706331932841</v>
      </c>
      <c r="J48" s="737">
        <f>'17'!T77</f>
        <v>29995.904501294212</v>
      </c>
      <c r="K48" s="737">
        <f>'17'!U77</f>
        <v>37008.5190161379</v>
      </c>
      <c r="L48" s="737">
        <f>'17'!V77</f>
        <v>-7012.614514843659</v>
      </c>
      <c r="N48" s="725"/>
      <c r="O48" s="725"/>
    </row>
    <row r="49" spans="1:37" ht="14.1" customHeight="1">
      <c r="A49" s="156"/>
      <c r="B49" s="156" t="s">
        <v>2286</v>
      </c>
      <c r="C49" s="156"/>
      <c r="D49" s="165"/>
      <c r="E49" s="767">
        <f>'17'!O78</f>
        <v>35198.239564782758</v>
      </c>
      <c r="F49" s="737">
        <f>'17'!P78</f>
        <v>24077.176563455869</v>
      </c>
      <c r="G49" s="737">
        <f>'17'!Q78</f>
        <v>19825.367932786055</v>
      </c>
      <c r="H49" s="737">
        <f>'17'!R78</f>
        <v>1930.7649178720417</v>
      </c>
      <c r="I49" s="737">
        <f>'17'!S78</f>
        <v>2321.043712797778</v>
      </c>
      <c r="J49" s="737">
        <f>'17'!T78</f>
        <v>11121.063001326889</v>
      </c>
      <c r="K49" s="737">
        <f>'17'!U78</f>
        <v>12355.036681308919</v>
      </c>
      <c r="L49" s="737">
        <f>'17'!V78</f>
        <v>-1233.9736799820382</v>
      </c>
      <c r="N49" s="725"/>
      <c r="O49" s="725"/>
    </row>
    <row r="50" spans="1:37" ht="14.1" customHeight="1">
      <c r="A50" s="156"/>
      <c r="B50" s="156" t="s">
        <v>2190</v>
      </c>
      <c r="C50" s="156"/>
      <c r="D50" s="165"/>
      <c r="E50" s="767">
        <f>'17'!O79</f>
        <v>82180.245769683796</v>
      </c>
      <c r="F50" s="737">
        <f>'17'!P79</f>
        <v>55186.92885149856</v>
      </c>
      <c r="G50" s="737">
        <f>'17'!Q79</f>
        <v>50231.338129714641</v>
      </c>
      <c r="H50" s="737">
        <f>'17'!R79</f>
        <v>3375.4750083480963</v>
      </c>
      <c r="I50" s="737">
        <f>'17'!S79</f>
        <v>1580.1157134358018</v>
      </c>
      <c r="J50" s="737">
        <f>'17'!T79</f>
        <v>26993.316918185323</v>
      </c>
      <c r="K50" s="737">
        <f>'17'!U79</f>
        <v>26187.90505061399</v>
      </c>
      <c r="L50" s="737">
        <f>'17'!V79</f>
        <v>805.41186757135176</v>
      </c>
      <c r="N50" s="725"/>
      <c r="O50" s="725"/>
    </row>
    <row r="51" spans="1:37" ht="14.1" customHeight="1">
      <c r="A51" s="155"/>
      <c r="B51" s="156" t="s">
        <v>2411</v>
      </c>
      <c r="C51" s="155"/>
      <c r="D51" s="165"/>
      <c r="E51" s="767">
        <f>'17'!O80</f>
        <v>194911.45313463337</v>
      </c>
      <c r="F51" s="737">
        <f>'17'!P80</f>
        <v>137501.12962956223</v>
      </c>
      <c r="G51" s="737">
        <f>'17'!Q80</f>
        <v>122597.82306421344</v>
      </c>
      <c r="H51" s="737">
        <f>'17'!R80</f>
        <v>5475.329604503444</v>
      </c>
      <c r="I51" s="737">
        <f>'17'!S80</f>
        <v>9427.9769608453971</v>
      </c>
      <c r="J51" s="737">
        <f>'17'!T80</f>
        <v>57410.323505070854</v>
      </c>
      <c r="K51" s="737">
        <f>'17'!U80</f>
        <v>49135.432703377621</v>
      </c>
      <c r="L51" s="737">
        <f>'17'!V80</f>
        <v>8274.8908016932364</v>
      </c>
      <c r="N51" s="725"/>
      <c r="O51" s="725"/>
    </row>
    <row r="52" spans="1:37" ht="14.1" customHeight="1">
      <c r="A52" s="155"/>
      <c r="B52" s="156" t="s">
        <v>2192</v>
      </c>
      <c r="C52" s="155"/>
      <c r="D52" s="165"/>
      <c r="E52" s="767">
        <f>'17'!O81</f>
        <v>271326.41695629654</v>
      </c>
      <c r="F52" s="737">
        <f>'17'!P81</f>
        <v>212919.95220492998</v>
      </c>
      <c r="G52" s="737">
        <f>'17'!Q81</f>
        <v>197354.02227386105</v>
      </c>
      <c r="H52" s="737">
        <f>'17'!R81</f>
        <v>7656.4915669958873</v>
      </c>
      <c r="I52" s="737">
        <f>'17'!S81</f>
        <v>7909.4383640729711</v>
      </c>
      <c r="J52" s="737">
        <f>'17'!T81</f>
        <v>58406.464751366504</v>
      </c>
      <c r="K52" s="737">
        <f>'17'!U81</f>
        <v>50800.708999763723</v>
      </c>
      <c r="L52" s="737">
        <f>'17'!V81</f>
        <v>7605.7557516027464</v>
      </c>
      <c r="N52" s="725"/>
      <c r="O52" s="725"/>
    </row>
    <row r="53" spans="1:37" ht="14.1" customHeight="1">
      <c r="A53" s="155"/>
      <c r="B53" s="156" t="s">
        <v>2201</v>
      </c>
      <c r="C53" s="155"/>
      <c r="D53" s="165"/>
      <c r="E53" s="767">
        <f>'17'!O82</f>
        <v>648186.26305963844</v>
      </c>
      <c r="F53" s="737">
        <f>'17'!P82</f>
        <v>530702.7727287875</v>
      </c>
      <c r="G53" s="737">
        <f>'17'!Q82</f>
        <v>500042.05192105437</v>
      </c>
      <c r="H53" s="737">
        <f>'17'!R82</f>
        <v>17221.015086648331</v>
      </c>
      <c r="I53" s="737">
        <f>'17'!S82</f>
        <v>13439.705721084831</v>
      </c>
      <c r="J53" s="737">
        <f>'17'!T82</f>
        <v>117483.490330851</v>
      </c>
      <c r="K53" s="737">
        <f>'17'!U82</f>
        <v>94514.888727944141</v>
      </c>
      <c r="L53" s="737">
        <f>'17'!V82</f>
        <v>22968.601602906758</v>
      </c>
      <c r="N53" s="725"/>
      <c r="O53" s="725"/>
    </row>
    <row r="54" spans="1:37" ht="14.1" customHeight="1">
      <c r="A54" s="155"/>
      <c r="B54" s="156" t="s">
        <v>2235</v>
      </c>
      <c r="C54" s="155"/>
      <c r="D54" s="165"/>
      <c r="E54" s="767">
        <f>'17'!O83</f>
        <v>330180.58148321282</v>
      </c>
      <c r="F54" s="737">
        <f>'17'!P83</f>
        <v>275790.13926412311</v>
      </c>
      <c r="G54" s="737">
        <f>'17'!Q83</f>
        <v>249316.76737775648</v>
      </c>
      <c r="H54" s="737">
        <f>'17'!R83</f>
        <v>6717.4161392468122</v>
      </c>
      <c r="I54" s="737">
        <f>'17'!S83</f>
        <v>19755.955747119835</v>
      </c>
      <c r="J54" s="737">
        <f>'17'!T83</f>
        <v>54390.442219089608</v>
      </c>
      <c r="K54" s="737">
        <f>'17'!U83</f>
        <v>36511.374801727674</v>
      </c>
      <c r="L54" s="737">
        <f>'17'!V83</f>
        <v>17879.067417361955</v>
      </c>
      <c r="M54" s="325"/>
      <c r="N54" s="725"/>
      <c r="O54" s="725"/>
      <c r="P54" s="325"/>
      <c r="Q54" s="325"/>
      <c r="R54" s="325"/>
      <c r="S54" s="325"/>
      <c r="T54" s="325"/>
      <c r="U54" s="325"/>
      <c r="V54" s="325"/>
      <c r="W54" s="325"/>
      <c r="X54" s="325"/>
      <c r="Y54" s="325"/>
      <c r="Z54" s="325"/>
      <c r="AA54" s="325"/>
      <c r="AB54" s="325"/>
      <c r="AC54" s="325"/>
      <c r="AD54" s="325"/>
      <c r="AE54" s="325"/>
      <c r="AF54" s="325"/>
      <c r="AG54" s="325"/>
      <c r="AH54" s="325"/>
      <c r="AI54" s="325"/>
      <c r="AJ54" s="325"/>
      <c r="AK54" s="325"/>
    </row>
    <row r="55" spans="1:37" ht="14.1" customHeight="1">
      <c r="A55" s="155"/>
      <c r="B55" s="156" t="s">
        <v>2231</v>
      </c>
      <c r="C55" s="155"/>
      <c r="D55" s="165"/>
      <c r="E55" s="767">
        <f>'17'!O84</f>
        <v>398394.30520643358</v>
      </c>
      <c r="F55" s="737">
        <f>'17'!P84</f>
        <v>338424.10482327658</v>
      </c>
      <c r="G55" s="737">
        <f>'17'!Q84</f>
        <v>328390.54197007406</v>
      </c>
      <c r="H55" s="737">
        <f>'17'!R84</f>
        <v>6278.6425184505124</v>
      </c>
      <c r="I55" s="737">
        <f>'17'!S84</f>
        <v>3754.9203347520943</v>
      </c>
      <c r="J55" s="737">
        <f>'17'!T84</f>
        <v>59970.200383156975</v>
      </c>
      <c r="K55" s="737">
        <f>'17'!U84</f>
        <v>36988.930875463397</v>
      </c>
      <c r="L55" s="737">
        <f>'17'!V84</f>
        <v>22981.269507693585</v>
      </c>
      <c r="M55" s="325"/>
      <c r="N55" s="725"/>
      <c r="O55" s="725"/>
      <c r="P55" s="325"/>
      <c r="Q55" s="325"/>
      <c r="R55" s="325"/>
      <c r="S55" s="325"/>
      <c r="T55" s="325"/>
      <c r="U55" s="325"/>
      <c r="V55" s="325"/>
      <c r="W55" s="325"/>
      <c r="X55" s="325"/>
      <c r="Y55" s="325"/>
      <c r="Z55" s="325"/>
      <c r="AA55" s="325"/>
      <c r="AB55" s="325"/>
      <c r="AC55" s="325"/>
      <c r="AD55" s="325"/>
      <c r="AE55" s="325"/>
      <c r="AF55" s="325"/>
      <c r="AG55" s="325"/>
      <c r="AH55" s="325"/>
      <c r="AI55" s="325"/>
      <c r="AJ55" s="325"/>
      <c r="AK55" s="325"/>
    </row>
    <row r="56" spans="1:37" ht="14.1" customHeight="1">
      <c r="A56" s="155"/>
      <c r="B56" s="156" t="s">
        <v>2254</v>
      </c>
      <c r="C56" s="155"/>
      <c r="D56" s="165"/>
      <c r="E56" s="767">
        <f>'17'!O85</f>
        <v>708847.28655781306</v>
      </c>
      <c r="F56" s="737">
        <f>'17'!P85</f>
        <v>572403.80283833772</v>
      </c>
      <c r="G56" s="737">
        <f>'17'!Q85</f>
        <v>513736.1107816092</v>
      </c>
      <c r="H56" s="737">
        <f>'17'!R85</f>
        <v>36642.113955834691</v>
      </c>
      <c r="I56" s="737">
        <f>'17'!S85</f>
        <v>22025.578100893723</v>
      </c>
      <c r="J56" s="737">
        <f>'17'!T85</f>
        <v>136443.48371947531</v>
      </c>
      <c r="K56" s="737">
        <f>'17'!U85</f>
        <v>79047.678489036916</v>
      </c>
      <c r="L56" s="737">
        <f>'17'!V85</f>
        <v>57395.805230438411</v>
      </c>
      <c r="N56" s="725"/>
      <c r="O56" s="725"/>
    </row>
    <row r="57" spans="1:37" ht="14.1" customHeight="1">
      <c r="A57" s="155"/>
      <c r="B57" s="156" t="s">
        <v>2197</v>
      </c>
      <c r="C57" s="155"/>
      <c r="D57" s="165"/>
      <c r="E57" s="767">
        <f>'17'!O86</f>
        <v>490495.91237194638</v>
      </c>
      <c r="F57" s="737">
        <f>'17'!P86</f>
        <v>350367.65952230757</v>
      </c>
      <c r="G57" s="737">
        <f>'17'!Q86</f>
        <v>323652.40691393829</v>
      </c>
      <c r="H57" s="737">
        <f>'17'!R86</f>
        <v>18622.635848916994</v>
      </c>
      <c r="I57" s="737">
        <f>'17'!S86</f>
        <v>8092.6167594522021</v>
      </c>
      <c r="J57" s="737">
        <f>'17'!T86</f>
        <v>140128.25284963887</v>
      </c>
      <c r="K57" s="737">
        <f>'17'!U86</f>
        <v>62567.116432174756</v>
      </c>
      <c r="L57" s="737">
        <f>'17'!V86</f>
        <v>77561.136417464149</v>
      </c>
      <c r="N57" s="725"/>
      <c r="O57" s="725"/>
    </row>
    <row r="58" spans="1:37" ht="14.1" customHeight="1">
      <c r="A58" s="3094" t="s">
        <v>356</v>
      </c>
      <c r="B58" s="3094"/>
      <c r="C58" s="3094"/>
      <c r="D58" s="162"/>
      <c r="E58" s="767"/>
      <c r="F58" s="737"/>
      <c r="G58" s="737"/>
      <c r="H58" s="737"/>
      <c r="I58" s="737"/>
      <c r="J58" s="737"/>
      <c r="K58" s="737"/>
      <c r="L58" s="737"/>
      <c r="N58" s="725"/>
      <c r="O58" s="725"/>
    </row>
    <row r="59" spans="1:37" ht="14.1" customHeight="1">
      <c r="A59" s="166"/>
      <c r="B59" s="156" t="s">
        <v>2224</v>
      </c>
      <c r="C59" s="166"/>
      <c r="D59" s="167"/>
      <c r="E59" s="767">
        <f>'17'!O87</f>
        <v>12531.169758188069</v>
      </c>
      <c r="F59" s="737">
        <f>'17'!P87</f>
        <v>4031.7050918760974</v>
      </c>
      <c r="G59" s="737">
        <f>'17'!Q87</f>
        <v>3673.4409042329198</v>
      </c>
      <c r="H59" s="737">
        <f>'17'!R87</f>
        <v>86.580539320417898</v>
      </c>
      <c r="I59" s="737">
        <f>'17'!S87</f>
        <v>271.68364832275978</v>
      </c>
      <c r="J59" s="737">
        <f>'17'!T87</f>
        <v>8499.4646663119729</v>
      </c>
      <c r="K59" s="737">
        <f>'17'!U87</f>
        <v>9739.0641505684944</v>
      </c>
      <c r="L59" s="737">
        <f>'17'!V87</f>
        <v>-1239.5994842565308</v>
      </c>
      <c r="N59" s="725"/>
      <c r="O59" s="725"/>
    </row>
    <row r="60" spans="1:37" ht="14.1" customHeight="1">
      <c r="A60" s="166"/>
      <c r="B60" s="156" t="s">
        <v>2204</v>
      </c>
      <c r="C60" s="166"/>
      <c r="D60" s="162"/>
      <c r="E60" s="767">
        <f>'17'!O88</f>
        <v>13649.030631918104</v>
      </c>
      <c r="F60" s="737">
        <f>'17'!P88</f>
        <v>5495.0346420095329</v>
      </c>
      <c r="G60" s="737">
        <f>'17'!Q88</f>
        <v>4970.9401665783407</v>
      </c>
      <c r="H60" s="737">
        <f>'17'!R88</f>
        <v>257.69392677586296</v>
      </c>
      <c r="I60" s="737">
        <f>'17'!S88</f>
        <v>266.40054865533074</v>
      </c>
      <c r="J60" s="737">
        <f>'17'!T88</f>
        <v>8153.9959899085616</v>
      </c>
      <c r="K60" s="737">
        <f>'17'!U88</f>
        <v>7591.2221918766345</v>
      </c>
      <c r="L60" s="737">
        <f>'17'!V88</f>
        <v>562.77379803192287</v>
      </c>
      <c r="N60" s="725"/>
      <c r="O60" s="725"/>
    </row>
    <row r="61" spans="1:37" ht="14.1" customHeight="1">
      <c r="A61" s="155"/>
      <c r="B61" s="156" t="s">
        <v>2249</v>
      </c>
      <c r="C61" s="155"/>
      <c r="D61" s="165"/>
      <c r="E61" s="767">
        <f>'17'!O89</f>
        <v>23891.845028325883</v>
      </c>
      <c r="F61" s="737">
        <f>'17'!P89</f>
        <v>11114.01012012697</v>
      </c>
      <c r="G61" s="737">
        <f>'17'!Q89</f>
        <v>9819.7101589962294</v>
      </c>
      <c r="H61" s="737">
        <f>'17'!R89</f>
        <v>514.37489502755636</v>
      </c>
      <c r="I61" s="737">
        <f>'17'!S89</f>
        <v>779.92506610318765</v>
      </c>
      <c r="J61" s="737">
        <f>'17'!T89</f>
        <v>12777.834908198918</v>
      </c>
      <c r="K61" s="737">
        <f>'17'!U89</f>
        <v>11983.22732090675</v>
      </c>
      <c r="L61" s="737">
        <f>'17'!V89</f>
        <v>794.60758729215877</v>
      </c>
      <c r="N61" s="725"/>
      <c r="O61" s="725"/>
    </row>
    <row r="62" spans="1:37" ht="14.1" customHeight="1">
      <c r="A62" s="155"/>
      <c r="B62" s="156" t="s">
        <v>2226</v>
      </c>
      <c r="C62" s="155"/>
      <c r="D62" s="165"/>
      <c r="E62" s="767">
        <f>'17'!O90</f>
        <v>66013.289671319508</v>
      </c>
      <c r="F62" s="737">
        <f>'17'!P90</f>
        <v>39064.005146782409</v>
      </c>
      <c r="G62" s="737">
        <f>'17'!Q90</f>
        <v>34336.751722647736</v>
      </c>
      <c r="H62" s="737">
        <f>'17'!R90</f>
        <v>2764.5541947581828</v>
      </c>
      <c r="I62" s="737">
        <f>'17'!S90</f>
        <v>1962.6992293764572</v>
      </c>
      <c r="J62" s="737">
        <f>'17'!T90</f>
        <v>26949.284524537092</v>
      </c>
      <c r="K62" s="737">
        <f>'17'!U90</f>
        <v>26052.813928904507</v>
      </c>
      <c r="L62" s="737">
        <f>'17'!V90</f>
        <v>896.47059563261723</v>
      </c>
      <c r="N62" s="725"/>
      <c r="O62" s="725"/>
    </row>
    <row r="63" spans="1:37" ht="14.1" customHeight="1">
      <c r="A63" s="155"/>
      <c r="B63" s="156" t="s">
        <v>2283</v>
      </c>
      <c r="C63" s="155"/>
      <c r="D63" s="165"/>
      <c r="E63" s="767">
        <f>'17'!O91</f>
        <v>97446.475817570201</v>
      </c>
      <c r="F63" s="737">
        <f>'17'!P91</f>
        <v>65686.087480235452</v>
      </c>
      <c r="G63" s="737">
        <f>'17'!Q91</f>
        <v>60034.311235247784</v>
      </c>
      <c r="H63" s="737">
        <f>'17'!R91</f>
        <v>3625.4584052904111</v>
      </c>
      <c r="I63" s="737">
        <f>'17'!S91</f>
        <v>2026.3178396972364</v>
      </c>
      <c r="J63" s="737">
        <f>'17'!T91</f>
        <v>31760.388337334785</v>
      </c>
      <c r="K63" s="737">
        <f>'17'!U91</f>
        <v>28888.194986687518</v>
      </c>
      <c r="L63" s="737">
        <f>'17'!V91</f>
        <v>2872.1933506472737</v>
      </c>
      <c r="N63" s="725"/>
      <c r="O63" s="725"/>
    </row>
    <row r="64" spans="1:37" ht="14.1" customHeight="1">
      <c r="A64" s="155"/>
      <c r="B64" s="156" t="s">
        <v>2475</v>
      </c>
      <c r="C64" s="155"/>
      <c r="D64" s="165"/>
      <c r="E64" s="767">
        <f>'17'!O92</f>
        <v>256763.14632111392</v>
      </c>
      <c r="F64" s="737">
        <f>'17'!P92</f>
        <v>188252.74281710153</v>
      </c>
      <c r="G64" s="737">
        <f>'17'!Q92</f>
        <v>166808.67145213476</v>
      </c>
      <c r="H64" s="737">
        <f>'17'!R92</f>
        <v>11774.32742754953</v>
      </c>
      <c r="I64" s="737">
        <f>'17'!S92</f>
        <v>9669.74393741733</v>
      </c>
      <c r="J64" s="737">
        <f>'17'!T92</f>
        <v>68510.403504012138</v>
      </c>
      <c r="K64" s="737">
        <f>'17'!U92</f>
        <v>63389.698349098479</v>
      </c>
      <c r="L64" s="737">
        <f>'17'!V92</f>
        <v>5120.7051549136213</v>
      </c>
      <c r="N64" s="725"/>
      <c r="O64" s="725"/>
    </row>
    <row r="65" spans="1:15" ht="14.1" customHeight="1">
      <c r="A65" s="155"/>
      <c r="B65" s="156" t="s">
        <v>2206</v>
      </c>
      <c r="C65" s="155"/>
      <c r="D65" s="165"/>
      <c r="E65" s="767">
        <f>'17'!O93</f>
        <v>184563.32536174078</v>
      </c>
      <c r="F65" s="737">
        <f>'17'!P93</f>
        <v>146849.40093360699</v>
      </c>
      <c r="G65" s="737">
        <f>'17'!Q93</f>
        <v>135935.98772916739</v>
      </c>
      <c r="H65" s="737">
        <f>'17'!R93</f>
        <v>4053.8516931389231</v>
      </c>
      <c r="I65" s="737">
        <f>'17'!S93</f>
        <v>6859.5615113006897</v>
      </c>
      <c r="J65" s="737">
        <f>'17'!T93</f>
        <v>37713.924428133847</v>
      </c>
      <c r="K65" s="737">
        <f>'17'!U93</f>
        <v>30371.895548156113</v>
      </c>
      <c r="L65" s="737">
        <f>'17'!V93</f>
        <v>7342.0288799777536</v>
      </c>
      <c r="N65" s="725"/>
      <c r="O65" s="725"/>
    </row>
    <row r="66" spans="1:15" ht="14.1" customHeight="1">
      <c r="A66" s="155"/>
      <c r="B66" s="156" t="s">
        <v>2449</v>
      </c>
      <c r="C66" s="155"/>
      <c r="D66" s="165"/>
      <c r="E66" s="767">
        <f>'17'!O94</f>
        <v>398571.05253067455</v>
      </c>
      <c r="F66" s="737">
        <f>'17'!P94</f>
        <v>314301.41148114915</v>
      </c>
      <c r="G66" s="737">
        <f>'17'!Q94</f>
        <v>296398.74279989838</v>
      </c>
      <c r="H66" s="737">
        <f>'17'!R94</f>
        <v>8800.0232763708118</v>
      </c>
      <c r="I66" s="737">
        <f>'17'!S94</f>
        <v>9102.6454048800952</v>
      </c>
      <c r="J66" s="737">
        <f>'17'!T94</f>
        <v>84269.641049525366</v>
      </c>
      <c r="K66" s="737">
        <f>'17'!U94</f>
        <v>63964.473202313427</v>
      </c>
      <c r="L66" s="737">
        <f>'17'!V94</f>
        <v>20305.167847211924</v>
      </c>
      <c r="N66" s="725"/>
      <c r="O66" s="725"/>
    </row>
    <row r="67" spans="1:15" ht="14.1" customHeight="1">
      <c r="A67" s="155"/>
      <c r="B67" s="156" t="s">
        <v>2254</v>
      </c>
      <c r="C67" s="155"/>
      <c r="D67" s="165"/>
      <c r="E67" s="767">
        <f>'17'!O95</f>
        <v>665296.37639092398</v>
      </c>
      <c r="F67" s="737">
        <f>'17'!P95</f>
        <v>555686.17201474227</v>
      </c>
      <c r="G67" s="737">
        <f>'17'!Q95</f>
        <v>518432.66100896883</v>
      </c>
      <c r="H67" s="737">
        <f>'17'!R95</f>
        <v>15123.840759194129</v>
      </c>
      <c r="I67" s="737">
        <f>'17'!S95</f>
        <v>22129.67024657924</v>
      </c>
      <c r="J67" s="737">
        <f>'17'!T95</f>
        <v>109610.20437618191</v>
      </c>
      <c r="K67" s="737">
        <f>'17'!U95</f>
        <v>89884.337865650436</v>
      </c>
      <c r="L67" s="737">
        <f>'17'!V95</f>
        <v>19725.86651053149</v>
      </c>
      <c r="N67" s="725"/>
      <c r="O67" s="725"/>
    </row>
    <row r="68" spans="1:15" ht="14.1" customHeight="1" thickBot="1">
      <c r="A68" s="169"/>
      <c r="B68" s="170" t="s">
        <v>2197</v>
      </c>
      <c r="C68" s="169"/>
      <c r="D68" s="171"/>
      <c r="E68" s="984">
        <f>'17'!O96</f>
        <v>1524730.0119255977</v>
      </c>
      <c r="F68" s="743">
        <f>'17'!P96</f>
        <v>1220632.2115302866</v>
      </c>
      <c r="G68" s="743">
        <f>'17'!Q96</f>
        <v>1121377.0020540929</v>
      </c>
      <c r="H68" s="743">
        <f>'17'!R96</f>
        <v>59349.234860878627</v>
      </c>
      <c r="I68" s="743">
        <f>'17'!S96</f>
        <v>39905.974615315579</v>
      </c>
      <c r="J68" s="743">
        <f>'17'!T96</f>
        <v>304097.8003953108</v>
      </c>
      <c r="K68" s="743">
        <f>'17'!U96</f>
        <v>153252.66423338657</v>
      </c>
      <c r="L68" s="743">
        <f>'17'!V96</f>
        <v>150845.13616192422</v>
      </c>
      <c r="N68" s="725"/>
      <c r="O68" s="725"/>
    </row>
    <row r="69" spans="1:15" s="989" customFormat="1" ht="14.1" customHeight="1">
      <c r="A69" s="985" t="s">
        <v>1377</v>
      </c>
      <c r="B69" s="986"/>
      <c r="C69" s="987"/>
      <c r="D69" s="988"/>
      <c r="H69" s="990"/>
    </row>
    <row r="70" spans="1:15" ht="12.75" customHeight="1">
      <c r="K70" s="325"/>
      <c r="L70" s="325"/>
    </row>
    <row r="71" spans="1:15">
      <c r="K71" s="325"/>
      <c r="L71" s="325"/>
    </row>
    <row r="72" spans="1:15">
      <c r="K72" s="325"/>
      <c r="L72" s="325"/>
    </row>
    <row r="73" spans="1:15" ht="15">
      <c r="A73" s="173"/>
      <c r="B73" s="173"/>
      <c r="C73" s="173"/>
      <c r="D73" s="173"/>
      <c r="K73" s="325"/>
      <c r="L73" s="325"/>
    </row>
    <row r="74" spans="1:15" ht="15">
      <c r="A74" s="173"/>
      <c r="B74" s="173"/>
      <c r="C74" s="173"/>
      <c r="D74" s="173"/>
      <c r="K74" s="325"/>
      <c r="L74" s="325"/>
    </row>
    <row r="75" spans="1:15" ht="15">
      <c r="A75" s="173"/>
      <c r="B75" s="173"/>
      <c r="C75" s="173"/>
      <c r="D75" s="173"/>
      <c r="K75" s="325"/>
      <c r="L75" s="325"/>
    </row>
    <row r="76" spans="1:15" ht="15">
      <c r="A76" s="173"/>
      <c r="B76" s="173"/>
      <c r="C76" s="173"/>
      <c r="D76" s="173"/>
      <c r="K76" s="325"/>
      <c r="L76" s="325"/>
    </row>
    <row r="77" spans="1:15" ht="15">
      <c r="A77" s="173"/>
      <c r="B77" s="173"/>
      <c r="C77" s="173"/>
      <c r="D77" s="173"/>
      <c r="K77" s="325"/>
      <c r="L77" s="325"/>
    </row>
  </sheetData>
  <mergeCells count="41">
    <mergeCell ref="H1:L1"/>
    <mergeCell ref="G4:G5"/>
    <mergeCell ref="H4:H5"/>
    <mergeCell ref="I4:I5"/>
    <mergeCell ref="J3:L3"/>
    <mergeCell ref="L4:L5"/>
    <mergeCell ref="K4:K5"/>
    <mergeCell ref="A1:G1"/>
    <mergeCell ref="J4:J5"/>
    <mergeCell ref="E3:E5"/>
    <mergeCell ref="F4:F5"/>
    <mergeCell ref="A3:C5"/>
    <mergeCell ref="F3:G3"/>
    <mergeCell ref="H3:I3"/>
    <mergeCell ref="A58:C58"/>
    <mergeCell ref="A16:C16"/>
    <mergeCell ref="A29:C29"/>
    <mergeCell ref="A36:C36"/>
    <mergeCell ref="A21:C21"/>
    <mergeCell ref="A22:D22"/>
    <mergeCell ref="A23:D23"/>
    <mergeCell ref="A24:D24"/>
    <mergeCell ref="A25:D25"/>
    <mergeCell ref="A27:D27"/>
    <mergeCell ref="A20:C20"/>
    <mergeCell ref="A17:C17"/>
    <mergeCell ref="A19:C19"/>
    <mergeCell ref="A18:C18"/>
    <mergeCell ref="A28:D28"/>
    <mergeCell ref="A26:D26"/>
    <mergeCell ref="A6:C6"/>
    <mergeCell ref="A11:C11"/>
    <mergeCell ref="A47:C47"/>
    <mergeCell ref="A9:C9"/>
    <mergeCell ref="A7:C7"/>
    <mergeCell ref="A10:C10"/>
    <mergeCell ref="A14:C14"/>
    <mergeCell ref="A8:C8"/>
    <mergeCell ref="A15:C15"/>
    <mergeCell ref="A13:C13"/>
    <mergeCell ref="A12:C12"/>
  </mergeCells>
  <phoneticPr fontId="6"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1" manualBreakCount="1">
    <brk id="7"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A98"/>
  <sheetViews>
    <sheetView view="pageBreakPreview" zoomScaleNormal="50" zoomScaleSheetLayoutView="100" workbookViewId="0">
      <selection activeCell="G28" sqref="G28"/>
    </sheetView>
  </sheetViews>
  <sheetFormatPr defaultColWidth="9.140625" defaultRowHeight="15.75"/>
  <cols>
    <col min="1" max="1" width="2.28515625" style="452" customWidth="1"/>
    <col min="2" max="2" width="18.7109375" style="452" customWidth="1"/>
    <col min="3" max="3" width="2.28515625" style="452" customWidth="1"/>
    <col min="4" max="4" width="1.7109375" style="453" customWidth="1"/>
    <col min="5" max="5" width="18.140625" style="453" customWidth="1"/>
    <col min="6" max="8" width="18.140625" style="173" customWidth="1"/>
    <col min="9" max="13" width="19.28515625" style="173" customWidth="1"/>
    <col min="14" max="15" width="9.140625" style="173"/>
    <col min="16" max="24" width="9.7109375" style="173" customWidth="1"/>
    <col min="25" max="25" width="14.140625" style="173" bestFit="1" customWidth="1"/>
    <col min="26" max="26" width="11.5703125" style="173" bestFit="1" customWidth="1"/>
    <col min="27" max="16384" width="9.140625" style="173"/>
  </cols>
  <sheetData>
    <row r="1" spans="1:53" s="849" customFormat="1" ht="34.5" customHeight="1">
      <c r="A1" s="1286"/>
      <c r="B1" s="1286"/>
      <c r="C1" s="1286"/>
      <c r="D1" s="1286"/>
      <c r="E1" s="1286"/>
      <c r="F1" s="1286"/>
      <c r="G1" s="1286"/>
      <c r="H1" s="1286" t="s">
        <v>1520</v>
      </c>
      <c r="I1" s="1012" t="s">
        <v>250</v>
      </c>
      <c r="J1" s="1012"/>
      <c r="K1" s="1012"/>
      <c r="L1" s="1012"/>
      <c r="M1" s="1012"/>
    </row>
    <row r="2" spans="1:53" ht="15" customHeight="1" thickBot="1">
      <c r="A2" s="173"/>
      <c r="B2" s="831"/>
      <c r="C2" s="831"/>
      <c r="D2" s="832"/>
      <c r="E2" s="832"/>
      <c r="M2" s="978" t="s">
        <v>502</v>
      </c>
    </row>
    <row r="3" spans="1:53" s="1298" customFormat="1" ht="15" customHeight="1">
      <c r="A3" s="3081" t="s">
        <v>10</v>
      </c>
      <c r="B3" s="3081"/>
      <c r="C3" s="3081"/>
      <c r="D3" s="1297"/>
      <c r="E3" s="3275" t="s">
        <v>3332</v>
      </c>
      <c r="F3" s="3275" t="s">
        <v>3333</v>
      </c>
      <c r="G3" s="3275" t="s">
        <v>3334</v>
      </c>
      <c r="H3" s="3275" t="s">
        <v>3335</v>
      </c>
      <c r="I3" s="3361" t="s">
        <v>3315</v>
      </c>
      <c r="J3" s="3361" t="s">
        <v>3336</v>
      </c>
      <c r="K3" s="3355" t="s">
        <v>3337</v>
      </c>
      <c r="L3" s="3358" t="s">
        <v>3338</v>
      </c>
      <c r="M3" s="3078" t="s">
        <v>3339</v>
      </c>
    </row>
    <row r="4" spans="1:53" s="1298" customFormat="1" ht="15" customHeight="1">
      <c r="A4" s="3082"/>
      <c r="B4" s="3082"/>
      <c r="C4" s="3082"/>
      <c r="D4" s="1299"/>
      <c r="E4" s="3276"/>
      <c r="F4" s="3276"/>
      <c r="G4" s="3276"/>
      <c r="H4" s="3276"/>
      <c r="I4" s="3362"/>
      <c r="J4" s="3362"/>
      <c r="K4" s="3356"/>
      <c r="L4" s="3359"/>
      <c r="M4" s="3354"/>
    </row>
    <row r="5" spans="1:53" s="1304" customFormat="1" ht="48.75" customHeight="1">
      <c r="A5" s="3083"/>
      <c r="B5" s="3083"/>
      <c r="C5" s="3083"/>
      <c r="D5" s="1300"/>
      <c r="E5" s="3277"/>
      <c r="F5" s="3277"/>
      <c r="G5" s="3277"/>
      <c r="H5" s="3277"/>
      <c r="I5" s="3335"/>
      <c r="J5" s="3335"/>
      <c r="K5" s="3357"/>
      <c r="L5" s="3360"/>
      <c r="M5" s="3337"/>
      <c r="P5" s="1710" t="str">
        <f t="shared" ref="P5:X5" si="0">P28</f>
        <v>廣義生產總額</v>
      </c>
      <c r="Q5" s="1710" t="str">
        <f t="shared" si="0"/>
        <v>生產總額</v>
      </c>
      <c r="R5" s="1710" t="str">
        <f t="shared" si="0"/>
        <v>B604營業收入小計</v>
      </c>
      <c r="S5" s="1710" t="str">
        <f t="shared" si="0"/>
        <v>B503發包工程款</v>
      </c>
      <c r="T5" s="1710" t="str">
        <f t="shared" si="0"/>
        <v>B526發包給調查對象的發包工程款</v>
      </c>
      <c r="U5" s="1710" t="str">
        <f t="shared" si="0"/>
        <v>B325合計工程價值(元)_業主</v>
      </c>
      <c r="V5" s="1710" t="str">
        <f t="shared" si="0"/>
        <v>年底在建承包工程及自地自建合建房屋施工價值</v>
      </c>
      <c r="W5" s="1710" t="str">
        <f t="shared" si="0"/>
        <v>年初在建承包工程及自地自建合建房屋施工價值</v>
      </c>
      <c r="X5" s="1710" t="str">
        <f t="shared" si="0"/>
        <v>B505出售房地產土地成本</v>
      </c>
    </row>
    <row r="6" spans="1:53" s="725" customFormat="1" ht="12.75" hidden="1" customHeight="1">
      <c r="A6" s="3333" t="s">
        <v>2299</v>
      </c>
      <c r="B6" s="3333"/>
      <c r="C6" s="3333"/>
      <c r="D6" s="162"/>
      <c r="E6" s="493">
        <v>0</v>
      </c>
      <c r="F6" s="859">
        <f t="shared" ref="F6:F12" si="1">G6-H6+J6+K6-L6-M6</f>
        <v>126226820</v>
      </c>
      <c r="G6" s="859">
        <v>741559210</v>
      </c>
      <c r="H6" s="859">
        <v>200806813</v>
      </c>
      <c r="I6" s="859"/>
      <c r="J6" s="859">
        <v>134398980</v>
      </c>
      <c r="K6" s="859">
        <v>554575873</v>
      </c>
      <c r="L6" s="859">
        <v>526282949</v>
      </c>
      <c r="M6" s="859">
        <v>577217481</v>
      </c>
      <c r="N6" s="860"/>
      <c r="O6" s="860"/>
      <c r="P6" s="860"/>
      <c r="Q6" s="860"/>
      <c r="R6" s="860"/>
      <c r="S6" s="860"/>
      <c r="T6" s="860"/>
      <c r="U6" s="860"/>
      <c r="V6" s="860"/>
      <c r="W6" s="860"/>
      <c r="X6" s="860"/>
      <c r="Y6" s="860"/>
      <c r="Z6" s="860"/>
      <c r="AA6" s="860"/>
      <c r="AB6" s="860"/>
      <c r="AC6" s="860"/>
      <c r="AD6" s="860"/>
      <c r="AE6" s="860"/>
      <c r="AF6" s="860"/>
      <c r="AG6" s="860"/>
      <c r="AH6" s="860"/>
      <c r="AI6" s="860"/>
      <c r="AJ6" s="860"/>
      <c r="AK6" s="860"/>
      <c r="AL6" s="860"/>
      <c r="AM6" s="860"/>
      <c r="AN6" s="860"/>
      <c r="AO6" s="860"/>
      <c r="AP6" s="860"/>
      <c r="AQ6" s="860"/>
      <c r="AR6" s="860"/>
      <c r="AS6" s="860"/>
      <c r="AT6" s="860"/>
      <c r="AU6" s="860"/>
      <c r="AV6" s="860"/>
      <c r="AW6" s="860"/>
      <c r="AX6" s="860"/>
      <c r="AY6" s="860"/>
      <c r="AZ6" s="860"/>
      <c r="BA6" s="860"/>
    </row>
    <row r="7" spans="1:53" s="725" customFormat="1" ht="12.75" hidden="1" customHeight="1">
      <c r="A7" s="3094" t="s">
        <v>2300</v>
      </c>
      <c r="B7" s="3094"/>
      <c r="C7" s="3094"/>
      <c r="D7" s="162"/>
      <c r="E7" s="493">
        <v>0</v>
      </c>
      <c r="F7" s="492">
        <f t="shared" si="1"/>
        <v>119186128.76965982</v>
      </c>
      <c r="G7" s="492">
        <v>756432558.290663</v>
      </c>
      <c r="H7" s="492">
        <v>271812621.98691934</v>
      </c>
      <c r="I7" s="492"/>
      <c r="J7" s="492">
        <v>123272356.01037998</v>
      </c>
      <c r="K7" s="492">
        <v>501494769.53363603</v>
      </c>
      <c r="L7" s="492">
        <v>500259936.87579286</v>
      </c>
      <c r="M7" s="492">
        <v>489940996.20230705</v>
      </c>
      <c r="N7" s="860"/>
      <c r="O7" s="860"/>
      <c r="P7" s="860"/>
      <c r="Q7" s="860"/>
      <c r="R7" s="860"/>
      <c r="S7" s="860"/>
      <c r="T7" s="860"/>
      <c r="U7" s="860"/>
      <c r="V7" s="860"/>
      <c r="W7" s="860"/>
      <c r="X7" s="860"/>
      <c r="Y7" s="860"/>
      <c r="Z7" s="860"/>
      <c r="AA7" s="860"/>
      <c r="AB7" s="860"/>
      <c r="AC7" s="860"/>
      <c r="AD7" s="860"/>
      <c r="AE7" s="860"/>
      <c r="AF7" s="860"/>
      <c r="AG7" s="860"/>
      <c r="AH7" s="860"/>
      <c r="AI7" s="860"/>
      <c r="AJ7" s="860"/>
      <c r="AK7" s="860"/>
      <c r="AL7" s="860"/>
      <c r="AM7" s="860"/>
      <c r="AN7" s="860"/>
      <c r="AO7" s="860"/>
      <c r="AP7" s="860"/>
      <c r="AQ7" s="860"/>
      <c r="AR7" s="860"/>
      <c r="AS7" s="860"/>
      <c r="AT7" s="860"/>
      <c r="AU7" s="860"/>
      <c r="AV7" s="860"/>
      <c r="AW7" s="860"/>
      <c r="AX7" s="860"/>
      <c r="AY7" s="860"/>
      <c r="AZ7" s="860"/>
      <c r="BA7" s="860"/>
    </row>
    <row r="8" spans="1:53" s="725" customFormat="1" ht="12.75" hidden="1" customHeight="1">
      <c r="A8" s="3094" t="s">
        <v>3340</v>
      </c>
      <c r="B8" s="3094"/>
      <c r="C8" s="3094"/>
      <c r="D8" s="162"/>
      <c r="E8" s="493">
        <v>0</v>
      </c>
      <c r="F8" s="492">
        <f t="shared" si="1"/>
        <v>121896435</v>
      </c>
      <c r="G8" s="492">
        <v>664797824</v>
      </c>
      <c r="H8" s="492">
        <v>171446835</v>
      </c>
      <c r="I8" s="492"/>
      <c r="J8" s="492">
        <v>94437596</v>
      </c>
      <c r="K8" s="492">
        <v>506459891</v>
      </c>
      <c r="L8" s="492">
        <v>489213132</v>
      </c>
      <c r="M8" s="492">
        <v>483138909</v>
      </c>
      <c r="N8" s="860"/>
      <c r="O8" s="860"/>
      <c r="P8" s="860"/>
      <c r="Q8" s="860"/>
      <c r="R8" s="860"/>
      <c r="S8" s="860"/>
      <c r="T8" s="860"/>
      <c r="U8" s="860"/>
      <c r="V8" s="860"/>
      <c r="W8" s="860"/>
      <c r="X8" s="860"/>
      <c r="Y8" s="860"/>
      <c r="Z8" s="860"/>
      <c r="AA8" s="860"/>
      <c r="AB8" s="860"/>
      <c r="AC8" s="860"/>
      <c r="AD8" s="860"/>
      <c r="AE8" s="860"/>
      <c r="AF8" s="860"/>
      <c r="AG8" s="860"/>
      <c r="AH8" s="860"/>
      <c r="AI8" s="860"/>
      <c r="AJ8" s="860"/>
      <c r="AK8" s="860"/>
      <c r="AL8" s="860"/>
      <c r="AM8" s="860"/>
      <c r="AN8" s="860"/>
      <c r="AO8" s="860"/>
      <c r="AP8" s="860"/>
      <c r="AQ8" s="860"/>
      <c r="AR8" s="860"/>
      <c r="AS8" s="860"/>
      <c r="AT8" s="860"/>
      <c r="AU8" s="860"/>
      <c r="AV8" s="860"/>
      <c r="AW8" s="860"/>
      <c r="AX8" s="860"/>
      <c r="AY8" s="860"/>
      <c r="AZ8" s="860"/>
      <c r="BA8" s="860"/>
    </row>
    <row r="9" spans="1:53" s="725" customFormat="1" ht="12.75" hidden="1" customHeight="1">
      <c r="A9" s="3094" t="s">
        <v>3341</v>
      </c>
      <c r="B9" s="3094"/>
      <c r="C9" s="3094"/>
      <c r="D9" s="162"/>
      <c r="E9" s="493">
        <v>0</v>
      </c>
      <c r="F9" s="492">
        <f t="shared" si="1"/>
        <v>54053922.637355268</v>
      </c>
      <c r="G9" s="492">
        <v>618526174.8069942</v>
      </c>
      <c r="H9" s="492">
        <v>229549165.78038287</v>
      </c>
      <c r="I9" s="492"/>
      <c r="J9" s="492">
        <v>91350274.64845255</v>
      </c>
      <c r="K9" s="492">
        <v>401820999.30479008</v>
      </c>
      <c r="L9" s="492">
        <v>419108300.79884535</v>
      </c>
      <c r="M9" s="492">
        <v>408986059.54365325</v>
      </c>
      <c r="N9" s="860"/>
      <c r="O9" s="860"/>
      <c r="P9" s="860"/>
      <c r="Q9" s="860"/>
      <c r="R9" s="860"/>
      <c r="S9" s="860"/>
      <c r="T9" s="860"/>
      <c r="U9" s="860"/>
      <c r="V9" s="860"/>
      <c r="W9" s="860"/>
      <c r="X9" s="860"/>
      <c r="Y9" s="860"/>
      <c r="Z9" s="860"/>
      <c r="AA9" s="860"/>
      <c r="AB9" s="860"/>
      <c r="AC9" s="860"/>
      <c r="AD9" s="860"/>
      <c r="AE9" s="860"/>
      <c r="AF9" s="860"/>
      <c r="AG9" s="860"/>
      <c r="AH9" s="860"/>
      <c r="AI9" s="860"/>
      <c r="AJ9" s="860"/>
      <c r="AK9" s="860"/>
      <c r="AL9" s="860"/>
      <c r="AM9" s="860"/>
      <c r="AN9" s="860"/>
      <c r="AO9" s="860"/>
      <c r="AP9" s="860"/>
      <c r="AQ9" s="860"/>
      <c r="AR9" s="860"/>
      <c r="AS9" s="860"/>
      <c r="AT9" s="860"/>
      <c r="AU9" s="860"/>
      <c r="AV9" s="860"/>
      <c r="AW9" s="860"/>
      <c r="AX9" s="860"/>
      <c r="AY9" s="860"/>
      <c r="AZ9" s="860"/>
      <c r="BA9" s="860"/>
    </row>
    <row r="10" spans="1:53" s="725" customFormat="1" ht="12.75" hidden="1" customHeight="1">
      <c r="A10" s="3094" t="s">
        <v>3342</v>
      </c>
      <c r="B10" s="3094"/>
      <c r="C10" s="3094"/>
      <c r="D10" s="162"/>
      <c r="E10" s="493">
        <v>0</v>
      </c>
      <c r="F10" s="492">
        <f t="shared" si="1"/>
        <v>17516259.56893599</v>
      </c>
      <c r="G10" s="492">
        <v>702432333.95259309</v>
      </c>
      <c r="H10" s="492">
        <v>276989951.66201019</v>
      </c>
      <c r="I10" s="492"/>
      <c r="J10" s="492">
        <v>100773783.08861336</v>
      </c>
      <c r="K10" s="492">
        <v>444122840.59282225</v>
      </c>
      <c r="L10" s="492">
        <v>476703908.25929618</v>
      </c>
      <c r="M10" s="492">
        <v>476118838.14378631</v>
      </c>
      <c r="N10" s="860"/>
      <c r="O10" s="860"/>
      <c r="P10" s="860"/>
      <c r="Q10" s="860"/>
      <c r="R10" s="860"/>
      <c r="S10" s="860"/>
      <c r="T10" s="860"/>
      <c r="U10" s="860"/>
      <c r="V10" s="860"/>
      <c r="W10" s="860"/>
      <c r="X10" s="860"/>
      <c r="Y10" s="860"/>
      <c r="Z10" s="860"/>
      <c r="AA10" s="860"/>
      <c r="AB10" s="860"/>
      <c r="AC10" s="860"/>
      <c r="AD10" s="860"/>
      <c r="AE10" s="860"/>
      <c r="AF10" s="860"/>
      <c r="AG10" s="860"/>
      <c r="AH10" s="860"/>
      <c r="AI10" s="860"/>
      <c r="AJ10" s="860"/>
      <c r="AK10" s="860"/>
      <c r="AL10" s="860"/>
      <c r="AM10" s="860"/>
      <c r="AN10" s="860"/>
      <c r="AO10" s="860"/>
      <c r="AP10" s="860"/>
      <c r="AQ10" s="860"/>
      <c r="AR10" s="860"/>
      <c r="AS10" s="860"/>
      <c r="AT10" s="860"/>
      <c r="AU10" s="860"/>
      <c r="AV10" s="860"/>
      <c r="AW10" s="860"/>
      <c r="AX10" s="860"/>
      <c r="AY10" s="860"/>
      <c r="AZ10" s="860"/>
      <c r="BA10" s="860"/>
    </row>
    <row r="11" spans="1:53" s="725" customFormat="1" ht="12.75" hidden="1" customHeight="1">
      <c r="A11" s="3094" t="s">
        <v>2384</v>
      </c>
      <c r="B11" s="3094"/>
      <c r="C11" s="3094"/>
      <c r="D11" s="162"/>
      <c r="E11" s="493">
        <v>0</v>
      </c>
      <c r="F11" s="492">
        <f t="shared" si="1"/>
        <v>529227099.5126642</v>
      </c>
      <c r="G11" s="154">
        <v>774876938.08685613</v>
      </c>
      <c r="H11" s="493">
        <v>318129140.68098992</v>
      </c>
      <c r="I11" s="493"/>
      <c r="J11" s="154">
        <v>35521358.976925708</v>
      </c>
      <c r="K11" s="154">
        <v>381497471.03714108</v>
      </c>
      <c r="L11" s="154">
        <v>340666948.07070595</v>
      </c>
      <c r="M11" s="154">
        <v>3872579.8365629241</v>
      </c>
      <c r="N11" s="860"/>
      <c r="O11" s="860"/>
      <c r="P11" s="860"/>
      <c r="Q11" s="860"/>
      <c r="R11" s="860"/>
      <c r="S11" s="860"/>
      <c r="T11" s="860"/>
      <c r="U11" s="860"/>
      <c r="V11" s="860"/>
      <c r="W11" s="860"/>
      <c r="X11" s="860"/>
      <c r="Y11" s="860"/>
      <c r="Z11" s="860"/>
      <c r="AA11" s="860"/>
      <c r="AB11" s="860"/>
      <c r="AC11" s="860"/>
      <c r="AD11" s="860"/>
      <c r="AE11" s="860"/>
      <c r="AF11" s="860"/>
      <c r="AG11" s="860"/>
      <c r="AH11" s="860"/>
      <c r="AI11" s="860"/>
      <c r="AJ11" s="860"/>
      <c r="AK11" s="860"/>
      <c r="AL11" s="860"/>
      <c r="AM11" s="860"/>
      <c r="AN11" s="860"/>
      <c r="AO11" s="860"/>
      <c r="AP11" s="860"/>
      <c r="AQ11" s="860"/>
      <c r="AR11" s="860"/>
      <c r="AS11" s="860"/>
      <c r="AT11" s="860"/>
      <c r="AU11" s="860"/>
      <c r="AV11" s="860"/>
      <c r="AW11" s="860"/>
      <c r="AX11" s="860"/>
      <c r="AY11" s="860"/>
      <c r="AZ11" s="860"/>
      <c r="BA11" s="860"/>
    </row>
    <row r="12" spans="1:53" s="725" customFormat="1" ht="19.5" hidden="1" customHeight="1">
      <c r="A12" s="3094" t="s">
        <v>2725</v>
      </c>
      <c r="B12" s="3094"/>
      <c r="C12" s="3094"/>
      <c r="D12" s="162"/>
      <c r="E12" s="493">
        <v>0</v>
      </c>
      <c r="F12" s="492">
        <f t="shared" si="1"/>
        <v>552581020.29235148</v>
      </c>
      <c r="G12" s="154">
        <v>894111596.32216477</v>
      </c>
      <c r="H12" s="493">
        <v>407598370.52959192</v>
      </c>
      <c r="I12" s="493"/>
      <c r="J12" s="154">
        <v>27358185.305937532</v>
      </c>
      <c r="K12" s="154">
        <v>415806488.11875683</v>
      </c>
      <c r="L12" s="154">
        <v>372508410.50904661</v>
      </c>
      <c r="M12" s="154">
        <v>4588468.4158692267</v>
      </c>
      <c r="N12" s="860"/>
      <c r="O12" s="860"/>
      <c r="P12" s="860"/>
      <c r="Q12" s="860"/>
      <c r="R12" s="860"/>
      <c r="S12" s="860"/>
      <c r="T12" s="860"/>
      <c r="U12" s="860"/>
      <c r="V12" s="860"/>
      <c r="W12" s="860"/>
      <c r="X12" s="860"/>
      <c r="Y12" s="860"/>
      <c r="Z12" s="860"/>
      <c r="AA12" s="860"/>
      <c r="AB12" s="860"/>
      <c r="AC12" s="860"/>
      <c r="AD12" s="860"/>
      <c r="AE12" s="860"/>
      <c r="AF12" s="860"/>
      <c r="AG12" s="860"/>
      <c r="AH12" s="860"/>
      <c r="AI12" s="860"/>
      <c r="AJ12" s="860"/>
      <c r="AK12" s="860"/>
      <c r="AL12" s="860"/>
      <c r="AM12" s="860"/>
      <c r="AN12" s="860"/>
      <c r="AO12" s="860"/>
      <c r="AP12" s="860"/>
      <c r="AQ12" s="860"/>
      <c r="AR12" s="860"/>
      <c r="AS12" s="860"/>
      <c r="AT12" s="860"/>
      <c r="AU12" s="860"/>
      <c r="AV12" s="860"/>
      <c r="AW12" s="860"/>
      <c r="AX12" s="860"/>
      <c r="AY12" s="860"/>
      <c r="AZ12" s="860"/>
      <c r="BA12" s="860"/>
    </row>
    <row r="13" spans="1:53" s="725" customFormat="1" ht="18" hidden="1" customHeight="1">
      <c r="A13" s="3094" t="s">
        <v>2363</v>
      </c>
      <c r="B13" s="3094"/>
      <c r="C13" s="3094"/>
      <c r="D13" s="162"/>
      <c r="E13" s="493">
        <v>0</v>
      </c>
      <c r="F13" s="1139">
        <v>601944046.60906851</v>
      </c>
      <c r="G13" s="493">
        <v>964138796.51983845</v>
      </c>
      <c r="H13" s="493">
        <v>420174749.07216549</v>
      </c>
      <c r="I13" s="493">
        <v>0</v>
      </c>
      <c r="J13" s="801">
        <v>35762875.215576738</v>
      </c>
      <c r="K13" s="801">
        <v>0</v>
      </c>
      <c r="L13" s="801">
        <v>0</v>
      </c>
      <c r="M13" s="801">
        <v>4368036.0241957745</v>
      </c>
      <c r="N13" s="422"/>
      <c r="O13" s="422"/>
      <c r="P13" s="422"/>
      <c r="Q13" s="422"/>
      <c r="R13" s="422"/>
      <c r="S13" s="422"/>
      <c r="T13" s="860"/>
      <c r="U13" s="860"/>
      <c r="V13" s="860"/>
      <c r="W13" s="860"/>
      <c r="X13" s="860"/>
      <c r="Y13" s="860"/>
      <c r="Z13" s="860"/>
      <c r="AA13" s="860"/>
      <c r="AB13" s="860"/>
      <c r="AC13" s="860"/>
      <c r="AD13" s="860"/>
      <c r="AE13" s="860"/>
      <c r="AF13" s="860"/>
      <c r="AG13" s="860"/>
      <c r="AH13" s="860"/>
      <c r="AI13" s="860"/>
      <c r="AJ13" s="860"/>
      <c r="AK13" s="860"/>
      <c r="AL13" s="860"/>
      <c r="AM13" s="860"/>
      <c r="AN13" s="860"/>
      <c r="AO13" s="860"/>
      <c r="AP13" s="860"/>
      <c r="AQ13" s="860"/>
      <c r="AR13" s="860"/>
      <c r="AS13" s="860"/>
      <c r="AT13" s="860"/>
      <c r="AU13" s="860"/>
      <c r="AV13" s="860"/>
      <c r="AW13" s="860"/>
      <c r="AX13" s="860"/>
      <c r="AY13" s="860"/>
      <c r="AZ13" s="860"/>
      <c r="BA13" s="860"/>
    </row>
    <row r="14" spans="1:53" s="725" customFormat="1" ht="18" hidden="1" customHeight="1">
      <c r="A14" s="3094" t="s">
        <v>3089</v>
      </c>
      <c r="B14" s="3094"/>
      <c r="C14" s="3094"/>
      <c r="D14" s="162"/>
      <c r="E14" s="493">
        <v>0</v>
      </c>
      <c r="F14" s="492">
        <f>G14-H14+J14+K14-L14-M14</f>
        <v>577199200.16932869</v>
      </c>
      <c r="G14" s="154">
        <v>983599304.593889</v>
      </c>
      <c r="H14" s="493">
        <v>430278692.11617327</v>
      </c>
      <c r="I14" s="493">
        <v>0</v>
      </c>
      <c r="J14" s="154">
        <v>22681192.851184607</v>
      </c>
      <c r="K14" s="154">
        <v>383445661.14301842</v>
      </c>
      <c r="L14" s="154">
        <v>377850606.00065422</v>
      </c>
      <c r="M14" s="154">
        <v>4397660.3019358907</v>
      </c>
      <c r="N14" s="860"/>
      <c r="O14" s="860"/>
      <c r="P14" s="860"/>
      <c r="Q14" s="860"/>
      <c r="R14" s="860"/>
      <c r="S14" s="860"/>
      <c r="T14" s="860"/>
      <c r="U14" s="860"/>
      <c r="V14" s="860"/>
      <c r="W14" s="860"/>
      <c r="X14" s="860"/>
      <c r="Y14" s="860"/>
      <c r="Z14" s="860"/>
      <c r="AA14" s="860"/>
      <c r="AB14" s="860"/>
      <c r="AC14" s="860"/>
      <c r="AD14" s="860"/>
      <c r="AE14" s="860"/>
      <c r="AF14" s="860"/>
      <c r="AG14" s="860"/>
      <c r="AH14" s="860"/>
      <c r="AI14" s="860"/>
      <c r="AJ14" s="860"/>
      <c r="AK14" s="860"/>
      <c r="AL14" s="860"/>
      <c r="AM14" s="860"/>
      <c r="AN14" s="860"/>
      <c r="AO14" s="860"/>
      <c r="AP14" s="860"/>
      <c r="AQ14" s="860"/>
      <c r="AR14" s="860"/>
      <c r="AS14" s="860"/>
      <c r="AT14" s="860"/>
      <c r="AU14" s="860"/>
      <c r="AV14" s="860"/>
      <c r="AW14" s="860"/>
      <c r="AX14" s="860"/>
      <c r="AY14" s="860"/>
      <c r="AZ14" s="860"/>
      <c r="BA14" s="860"/>
    </row>
    <row r="15" spans="1:53" s="725" customFormat="1" ht="18" hidden="1" customHeight="1">
      <c r="A15" s="3094" t="s">
        <v>2388</v>
      </c>
      <c r="B15" s="3094"/>
      <c r="C15" s="3094"/>
      <c r="D15" s="162"/>
      <c r="E15" s="493">
        <v>0</v>
      </c>
      <c r="F15" s="492">
        <f>G15-H15+J15+K15-L15-M15</f>
        <v>591176187.09769225</v>
      </c>
      <c r="G15" s="154">
        <v>968305206.06731093</v>
      </c>
      <c r="H15" s="493">
        <v>425949152.6498071</v>
      </c>
      <c r="I15" s="493">
        <v>0</v>
      </c>
      <c r="J15" s="611">
        <v>37406337.186333112</v>
      </c>
      <c r="K15" s="611">
        <v>426671623.98629969</v>
      </c>
      <c r="L15" s="611">
        <v>408187718.46355063</v>
      </c>
      <c r="M15" s="611">
        <v>7070109.0288936626</v>
      </c>
      <c r="N15" s="860"/>
      <c r="O15" s="860"/>
      <c r="P15" s="860"/>
      <c r="Q15" s="860"/>
      <c r="R15" s="860"/>
      <c r="S15" s="860"/>
      <c r="T15" s="860"/>
      <c r="U15" s="860"/>
      <c r="V15" s="860"/>
      <c r="W15" s="860"/>
      <c r="X15" s="860"/>
      <c r="Y15" s="860"/>
      <c r="Z15" s="860"/>
      <c r="AA15" s="860"/>
      <c r="AB15" s="860"/>
      <c r="AC15" s="860"/>
      <c r="AD15" s="860"/>
      <c r="AE15" s="860"/>
      <c r="AF15" s="860"/>
      <c r="AG15" s="860"/>
      <c r="AH15" s="860"/>
      <c r="AI15" s="860"/>
      <c r="AJ15" s="860"/>
      <c r="AK15" s="860"/>
      <c r="AL15" s="860"/>
      <c r="AM15" s="860"/>
      <c r="AN15" s="860"/>
      <c r="AO15" s="860"/>
      <c r="AP15" s="860"/>
      <c r="AQ15" s="860"/>
      <c r="AR15" s="860"/>
      <c r="AS15" s="860"/>
      <c r="AT15" s="860"/>
      <c r="AU15" s="860"/>
      <c r="AV15" s="860"/>
      <c r="AW15" s="860"/>
      <c r="AX15" s="860"/>
      <c r="AY15" s="860"/>
      <c r="AZ15" s="860"/>
      <c r="BA15" s="860"/>
    </row>
    <row r="16" spans="1:53" s="725" customFormat="1" ht="17.25" hidden="1" customHeight="1">
      <c r="A16" s="3094" t="s">
        <v>2818</v>
      </c>
      <c r="B16" s="3094"/>
      <c r="C16" s="3094"/>
      <c r="D16" s="162"/>
      <c r="E16" s="493">
        <v>579860441.43710458</v>
      </c>
      <c r="F16" s="492">
        <v>521853082.56788772</v>
      </c>
      <c r="G16" s="154">
        <v>868105175.52775121</v>
      </c>
      <c r="H16" s="154">
        <v>357466959.9643718</v>
      </c>
      <c r="I16" s="154">
        <v>299459601.09515411</v>
      </c>
      <c r="J16" s="611">
        <v>21692557.30789056</v>
      </c>
      <c r="K16" s="611">
        <v>502300405.08922678</v>
      </c>
      <c r="L16" s="611">
        <v>505889501.15825289</v>
      </c>
      <c r="M16" s="611">
        <v>6888594.2343562962</v>
      </c>
      <c r="N16" s="422"/>
      <c r="O16" s="422"/>
      <c r="P16" s="422"/>
      <c r="Q16" s="422"/>
      <c r="R16" s="422"/>
      <c r="S16" s="422"/>
      <c r="T16" s="860"/>
      <c r="U16" s="860"/>
      <c r="V16" s="860"/>
      <c r="W16" s="860"/>
      <c r="X16" s="860"/>
      <c r="Y16" s="860"/>
      <c r="Z16" s="860"/>
      <c r="AA16" s="860"/>
      <c r="AB16" s="860"/>
      <c r="AC16" s="860"/>
      <c r="AD16" s="860"/>
      <c r="AE16" s="860"/>
      <c r="AF16" s="860"/>
      <c r="AG16" s="860"/>
      <c r="AH16" s="860"/>
      <c r="AI16" s="860"/>
      <c r="AJ16" s="860"/>
      <c r="AK16" s="860"/>
      <c r="AL16" s="860"/>
      <c r="AM16" s="860"/>
      <c r="AN16" s="860"/>
      <c r="AO16" s="860"/>
      <c r="AP16" s="860"/>
      <c r="AQ16" s="860"/>
      <c r="AR16" s="860"/>
      <c r="AS16" s="860"/>
      <c r="AT16" s="860"/>
      <c r="AU16" s="860"/>
      <c r="AV16" s="860"/>
      <c r="AW16" s="860"/>
      <c r="AX16" s="860"/>
      <c r="AY16" s="860"/>
      <c r="AZ16" s="860"/>
      <c r="BA16" s="860"/>
    </row>
    <row r="17" spans="1:53" s="725" customFormat="1" ht="18" hidden="1" customHeight="1">
      <c r="A17" s="3094" t="s">
        <v>3343</v>
      </c>
      <c r="B17" s="3094"/>
      <c r="C17" s="3094"/>
      <c r="D17" s="162"/>
      <c r="E17" s="1126">
        <v>681935234.71638656</v>
      </c>
      <c r="F17" s="1126">
        <v>590578353.62427771</v>
      </c>
      <c r="G17" s="1126">
        <v>937044383.52443826</v>
      </c>
      <c r="H17" s="1126">
        <v>381261277.62549567</v>
      </c>
      <c r="I17" s="1126">
        <v>289904396.53338641</v>
      </c>
      <c r="J17" s="1147">
        <v>18475678.485761065</v>
      </c>
      <c r="K17" s="1147">
        <v>596990781.119326</v>
      </c>
      <c r="L17" s="1147">
        <v>578160728.5131588</v>
      </c>
      <c r="M17" s="1147">
        <v>2510483.3665946699</v>
      </c>
      <c r="N17" s="422"/>
      <c r="O17" s="422"/>
      <c r="P17" s="422"/>
      <c r="Q17" s="422"/>
      <c r="R17" s="422"/>
      <c r="S17" s="422"/>
      <c r="T17" s="860"/>
      <c r="U17" s="860"/>
      <c r="V17" s="860"/>
      <c r="W17" s="860"/>
      <c r="X17" s="860"/>
      <c r="Y17" s="860"/>
      <c r="Z17" s="860"/>
      <c r="AA17" s="860"/>
      <c r="AB17" s="860"/>
      <c r="AC17" s="860"/>
      <c r="AD17" s="860"/>
      <c r="AE17" s="860"/>
      <c r="AF17" s="860"/>
      <c r="AG17" s="860"/>
      <c r="AH17" s="860"/>
      <c r="AI17" s="860"/>
      <c r="AJ17" s="860"/>
      <c r="AK17" s="860"/>
      <c r="AL17" s="860"/>
      <c r="AM17" s="860"/>
      <c r="AN17" s="860"/>
      <c r="AO17" s="860"/>
      <c r="AP17" s="860"/>
      <c r="AQ17" s="860"/>
      <c r="AR17" s="860"/>
      <c r="AS17" s="860"/>
      <c r="AT17" s="860"/>
      <c r="AU17" s="860"/>
      <c r="AV17" s="860"/>
      <c r="AW17" s="860"/>
      <c r="AX17" s="860"/>
      <c r="AY17" s="860"/>
      <c r="AZ17" s="860"/>
      <c r="BA17" s="860"/>
    </row>
    <row r="18" spans="1:53" s="725" customFormat="1" ht="18" hidden="1" customHeight="1">
      <c r="A18" s="3094" t="s">
        <v>2696</v>
      </c>
      <c r="B18" s="3094"/>
      <c r="C18" s="3094"/>
      <c r="D18" s="162"/>
      <c r="E18" s="862">
        <v>0</v>
      </c>
      <c r="F18" s="1126">
        <v>607232241.20353246</v>
      </c>
      <c r="G18" s="1126">
        <v>1003221608.936448</v>
      </c>
      <c r="H18" s="1126">
        <v>403309013.92628628</v>
      </c>
      <c r="I18" s="862">
        <v>0</v>
      </c>
      <c r="J18" s="1126">
        <v>6972609.8170829285</v>
      </c>
      <c r="K18" s="1126">
        <v>543367712.19140029</v>
      </c>
      <c r="L18" s="1126">
        <v>539216484.37587118</v>
      </c>
      <c r="M18" s="1126">
        <v>3804191.4392418195</v>
      </c>
      <c r="N18" s="422"/>
      <c r="O18" s="422"/>
      <c r="P18" s="422"/>
      <c r="Q18" s="422"/>
      <c r="R18" s="422"/>
      <c r="S18" s="422"/>
      <c r="T18" s="860"/>
      <c r="U18" s="860"/>
      <c r="V18" s="860"/>
      <c r="W18" s="860"/>
      <c r="X18" s="860"/>
      <c r="Y18" s="860"/>
      <c r="Z18" s="860"/>
      <c r="AA18" s="860"/>
      <c r="AB18" s="860"/>
      <c r="AC18" s="860"/>
      <c r="AD18" s="860"/>
      <c r="AE18" s="860"/>
      <c r="AF18" s="860"/>
      <c r="AG18" s="860"/>
      <c r="AH18" s="860"/>
      <c r="AI18" s="860"/>
      <c r="AJ18" s="860"/>
      <c r="AK18" s="860"/>
      <c r="AL18" s="860"/>
      <c r="AM18" s="860"/>
      <c r="AN18" s="860"/>
      <c r="AO18" s="860"/>
      <c r="AP18" s="860"/>
      <c r="AQ18" s="860"/>
      <c r="AR18" s="860"/>
      <c r="AS18" s="860"/>
      <c r="AT18" s="860"/>
      <c r="AU18" s="860"/>
      <c r="AV18" s="860"/>
      <c r="AW18" s="860"/>
      <c r="AX18" s="860"/>
      <c r="AY18" s="860"/>
      <c r="AZ18" s="860"/>
      <c r="BA18" s="860"/>
    </row>
    <row r="19" spans="1:53" s="725" customFormat="1" ht="19.5" hidden="1" customHeight="1">
      <c r="A19" s="3094" t="s">
        <v>3093</v>
      </c>
      <c r="B19" s="3094"/>
      <c r="C19" s="3094"/>
      <c r="D19" s="162"/>
      <c r="E19" s="1126">
        <v>683633555.04922509</v>
      </c>
      <c r="F19" s="1126">
        <v>574744237.52682424</v>
      </c>
      <c r="G19" s="1126">
        <v>970849266.94598389</v>
      </c>
      <c r="H19" s="1126">
        <v>419903502.28074831</v>
      </c>
      <c r="I19" s="1126">
        <v>311014184.75834781</v>
      </c>
      <c r="J19" s="1147">
        <v>26626161.534641959</v>
      </c>
      <c r="K19" s="1147">
        <v>471136516.85751724</v>
      </c>
      <c r="L19" s="1147">
        <v>472749175.82649487</v>
      </c>
      <c r="M19" s="1147">
        <v>1215029.7040749842</v>
      </c>
      <c r="N19" s="422"/>
      <c r="O19" s="422"/>
      <c r="P19" s="422"/>
      <c r="Q19" s="422"/>
      <c r="R19" s="422"/>
      <c r="S19" s="422"/>
      <c r="T19" s="860"/>
      <c r="U19" s="860"/>
      <c r="V19" s="860"/>
      <c r="W19" s="860"/>
      <c r="X19" s="860"/>
      <c r="Y19" s="860"/>
      <c r="Z19" s="860"/>
      <c r="AA19" s="860"/>
      <c r="AB19" s="860"/>
      <c r="AC19" s="860"/>
      <c r="AD19" s="860"/>
      <c r="AE19" s="860"/>
      <c r="AF19" s="860"/>
      <c r="AG19" s="860"/>
      <c r="AH19" s="860"/>
      <c r="AI19" s="860"/>
      <c r="AJ19" s="860"/>
      <c r="AK19" s="860"/>
      <c r="AL19" s="860"/>
      <c r="AM19" s="860"/>
      <c r="AN19" s="860"/>
      <c r="AO19" s="860"/>
      <c r="AP19" s="860"/>
      <c r="AQ19" s="860"/>
      <c r="AR19" s="860"/>
      <c r="AS19" s="860"/>
      <c r="AT19" s="860"/>
      <c r="AU19" s="860"/>
      <c r="AV19" s="860"/>
      <c r="AW19" s="860"/>
      <c r="AX19" s="860"/>
      <c r="AY19" s="860"/>
      <c r="AZ19" s="860"/>
      <c r="BA19" s="860"/>
    </row>
    <row r="20" spans="1:53" s="725" customFormat="1" ht="18" hidden="1" customHeight="1">
      <c r="A20" s="3094" t="s">
        <v>3303</v>
      </c>
      <c r="B20" s="3094"/>
      <c r="C20" s="3094"/>
      <c r="D20" s="162"/>
      <c r="E20" s="154">
        <v>662761579.58153081</v>
      </c>
      <c r="F20" s="154">
        <v>567799791.59006059</v>
      </c>
      <c r="G20" s="154">
        <v>973437226.63850653</v>
      </c>
      <c r="H20" s="154">
        <v>440547245.66964597</v>
      </c>
      <c r="I20" s="154">
        <v>345585457.67817688</v>
      </c>
      <c r="J20" s="611">
        <v>19356673.986337218</v>
      </c>
      <c r="K20" s="611">
        <v>472565988.36896783</v>
      </c>
      <c r="L20" s="611">
        <v>453305260.32758719</v>
      </c>
      <c r="M20" s="611">
        <v>3707591.4065191075</v>
      </c>
      <c r="N20" s="422"/>
      <c r="O20" s="422"/>
      <c r="P20" s="422"/>
      <c r="Q20" s="422"/>
      <c r="R20" s="422"/>
      <c r="S20" s="422"/>
      <c r="T20" s="860"/>
      <c r="U20" s="860"/>
      <c r="V20" s="860"/>
      <c r="W20" s="860"/>
      <c r="X20" s="860"/>
      <c r="Y20" s="860"/>
      <c r="Z20" s="860"/>
      <c r="AA20" s="860"/>
      <c r="AB20" s="860"/>
      <c r="AC20" s="860"/>
      <c r="AD20" s="860"/>
      <c r="AE20" s="860"/>
      <c r="AF20" s="860"/>
      <c r="AG20" s="860"/>
      <c r="AH20" s="860"/>
      <c r="AI20" s="860"/>
      <c r="AJ20" s="860"/>
      <c r="AK20" s="860"/>
      <c r="AL20" s="860"/>
      <c r="AM20" s="860"/>
      <c r="AN20" s="860"/>
      <c r="AO20" s="860"/>
      <c r="AP20" s="860"/>
      <c r="AQ20" s="860"/>
      <c r="AR20" s="860"/>
      <c r="AS20" s="860"/>
      <c r="AT20" s="860"/>
      <c r="AU20" s="860"/>
      <c r="AV20" s="860"/>
      <c r="AW20" s="860"/>
      <c r="AX20" s="860"/>
      <c r="AY20" s="860"/>
      <c r="AZ20" s="860"/>
      <c r="BA20" s="860"/>
    </row>
    <row r="21" spans="1:53" s="725" customFormat="1" ht="18" hidden="1" customHeight="1">
      <c r="A21" s="3094" t="s">
        <v>2794</v>
      </c>
      <c r="B21" s="3094"/>
      <c r="C21" s="3094"/>
      <c r="D21" s="162"/>
      <c r="E21" s="1126">
        <v>716262327.50647795</v>
      </c>
      <c r="F21" s="1126">
        <v>610787773.83475637</v>
      </c>
      <c r="G21" s="640">
        <v>1030147265.4051361</v>
      </c>
      <c r="H21" s="1126">
        <v>454560295.94557261</v>
      </c>
      <c r="I21" s="1126">
        <v>349085742.27385134</v>
      </c>
      <c r="J21" s="1147">
        <v>20125074.550239943</v>
      </c>
      <c r="K21" s="1147">
        <v>467124506.29757822</v>
      </c>
      <c r="L21" s="1147">
        <v>449083899.65039593</v>
      </c>
      <c r="M21" s="1147">
        <v>2964876.8222299484</v>
      </c>
      <c r="N21" s="422"/>
      <c r="O21" s="422"/>
      <c r="P21" s="422"/>
      <c r="Q21" s="422"/>
      <c r="R21" s="422"/>
      <c r="S21" s="422"/>
      <c r="T21" s="860"/>
      <c r="U21" s="860"/>
      <c r="V21" s="860"/>
      <c r="W21" s="860"/>
      <c r="X21" s="860"/>
      <c r="Y21" s="860"/>
      <c r="Z21" s="860"/>
      <c r="AA21" s="860"/>
      <c r="AB21" s="860"/>
      <c r="AC21" s="860"/>
      <c r="AD21" s="860"/>
      <c r="AE21" s="860"/>
      <c r="AF21" s="860"/>
      <c r="AG21" s="860"/>
      <c r="AH21" s="860"/>
      <c r="AI21" s="860"/>
      <c r="AJ21" s="860"/>
      <c r="AK21" s="860"/>
      <c r="AL21" s="860"/>
      <c r="AM21" s="860"/>
      <c r="AN21" s="860"/>
      <c r="AO21" s="860"/>
      <c r="AP21" s="860"/>
      <c r="AQ21" s="860"/>
      <c r="AR21" s="860"/>
      <c r="AS21" s="860"/>
      <c r="AT21" s="860"/>
      <c r="AU21" s="860"/>
      <c r="AV21" s="860"/>
      <c r="AW21" s="860"/>
      <c r="AX21" s="860"/>
      <c r="AY21" s="860"/>
      <c r="AZ21" s="860"/>
      <c r="BA21" s="860"/>
    </row>
    <row r="22" spans="1:53" s="725" customFormat="1" ht="18" hidden="1" customHeight="1">
      <c r="A22" s="3095" t="s">
        <v>3344</v>
      </c>
      <c r="B22" s="3096"/>
      <c r="C22" s="3096"/>
      <c r="D22" s="3097"/>
      <c r="E22" s="642">
        <v>724364.66316857818</v>
      </c>
      <c r="F22" s="642">
        <v>591629.89836522436</v>
      </c>
      <c r="G22" s="642">
        <v>1032399.7752184964</v>
      </c>
      <c r="H22" s="642">
        <v>475031.708663809</v>
      </c>
      <c r="I22" s="642">
        <v>342296.94386045472</v>
      </c>
      <c r="J22" s="672">
        <v>24804.570290867643</v>
      </c>
      <c r="K22" s="672">
        <v>513062.53733096854</v>
      </c>
      <c r="L22" s="672">
        <v>501070.75358251139</v>
      </c>
      <c r="M22" s="672">
        <v>2534.5222287871907</v>
      </c>
      <c r="N22" s="860"/>
      <c r="O22" s="860"/>
      <c r="P22" s="860"/>
      <c r="Q22" s="860"/>
      <c r="R22" s="860"/>
      <c r="S22" s="860"/>
      <c r="T22" s="860"/>
      <c r="U22" s="860"/>
      <c r="V22" s="860"/>
      <c r="W22" s="860"/>
      <c r="X22" s="860"/>
      <c r="Y22" s="860"/>
      <c r="Z22" s="860"/>
      <c r="AA22" s="860"/>
      <c r="AB22" s="860"/>
      <c r="AC22" s="860"/>
      <c r="AD22" s="860"/>
      <c r="AE22" s="860"/>
      <c r="AF22" s="860"/>
      <c r="AG22" s="860"/>
      <c r="AH22" s="860"/>
      <c r="AI22" s="860"/>
      <c r="AJ22" s="860"/>
      <c r="AK22" s="860"/>
      <c r="AL22" s="860"/>
      <c r="AM22" s="860"/>
      <c r="AN22" s="860"/>
      <c r="AO22" s="860"/>
      <c r="AP22" s="860"/>
      <c r="AQ22" s="860"/>
      <c r="AR22" s="860"/>
      <c r="AS22" s="860"/>
      <c r="AT22" s="860"/>
      <c r="AU22" s="860"/>
      <c r="AV22" s="860"/>
      <c r="AW22" s="860"/>
      <c r="AX22" s="860"/>
      <c r="AY22" s="860"/>
      <c r="AZ22" s="860"/>
      <c r="BA22" s="860"/>
    </row>
    <row r="23" spans="1:53" s="725" customFormat="1" ht="18" hidden="1" customHeight="1">
      <c r="A23" s="3095" t="s">
        <v>2315</v>
      </c>
      <c r="B23" s="3096"/>
      <c r="C23" s="3096"/>
      <c r="D23" s="3097"/>
      <c r="E23" s="644" t="s">
        <v>424</v>
      </c>
      <c r="F23" s="642">
        <v>547611.81277995161</v>
      </c>
      <c r="G23" s="642">
        <v>964911.57901463204</v>
      </c>
      <c r="H23" s="642">
        <v>397665.19740919786</v>
      </c>
      <c r="I23" s="644" t="s">
        <v>424</v>
      </c>
      <c r="J23" s="672">
        <v>9682.279325438436</v>
      </c>
      <c r="K23" s="672">
        <v>269631.4900439101</v>
      </c>
      <c r="L23" s="672">
        <v>293813.18471593724</v>
      </c>
      <c r="M23" s="672">
        <v>5135.1534788963636</v>
      </c>
      <c r="N23" s="860"/>
      <c r="O23" s="860"/>
      <c r="P23" s="860"/>
      <c r="Q23" s="860"/>
      <c r="R23" s="860"/>
      <c r="S23" s="860"/>
      <c r="T23" s="860"/>
      <c r="U23" s="860"/>
      <c r="V23" s="860"/>
      <c r="W23" s="860"/>
      <c r="X23" s="860"/>
      <c r="Y23" s="860"/>
      <c r="Z23" s="860"/>
      <c r="AA23" s="860"/>
      <c r="AB23" s="860"/>
      <c r="AC23" s="860"/>
      <c r="AD23" s="860"/>
      <c r="AE23" s="860"/>
      <c r="AF23" s="860"/>
      <c r="AG23" s="860"/>
      <c r="AH23" s="860"/>
      <c r="AI23" s="860"/>
      <c r="AJ23" s="860"/>
      <c r="AK23" s="860"/>
      <c r="AL23" s="860"/>
      <c r="AM23" s="860"/>
      <c r="AN23" s="860"/>
      <c r="AO23" s="860"/>
      <c r="AP23" s="860"/>
      <c r="AQ23" s="860"/>
      <c r="AR23" s="860"/>
      <c r="AS23" s="860"/>
      <c r="AT23" s="860"/>
      <c r="AU23" s="860"/>
      <c r="AV23" s="860"/>
      <c r="AW23" s="860"/>
      <c r="AX23" s="860"/>
      <c r="AY23" s="860"/>
      <c r="AZ23" s="860"/>
      <c r="BA23" s="860"/>
    </row>
    <row r="24" spans="1:53" s="725" customFormat="1" ht="16.7" customHeight="1">
      <c r="A24" s="3098" t="s">
        <v>1463</v>
      </c>
      <c r="B24" s="3098"/>
      <c r="C24" s="3098"/>
      <c r="D24" s="3099"/>
      <c r="E24" s="644">
        <v>855933.99290308438</v>
      </c>
      <c r="F24" s="644">
        <v>688049.72330288822</v>
      </c>
      <c r="G24" s="644">
        <v>1217327.4783639472</v>
      </c>
      <c r="H24" s="644">
        <v>558214.72124357242</v>
      </c>
      <c r="I24" s="644">
        <v>390330.45164337719</v>
      </c>
      <c r="J24" s="1148">
        <v>30701.409825774503</v>
      </c>
      <c r="K24" s="1148">
        <v>754934.17911685596</v>
      </c>
      <c r="L24" s="1148">
        <v>748932.49891146598</v>
      </c>
      <c r="M24" s="1148">
        <v>7766.1238486531884</v>
      </c>
      <c r="Y24" s="860"/>
      <c r="Z24" s="860"/>
      <c r="AA24" s="860"/>
      <c r="AB24" s="860"/>
      <c r="AC24" s="860"/>
      <c r="AD24" s="860"/>
      <c r="AE24" s="860"/>
      <c r="AF24" s="860"/>
      <c r="AG24" s="860"/>
      <c r="AH24" s="860"/>
      <c r="AI24" s="860"/>
      <c r="AJ24" s="860"/>
      <c r="AK24" s="860"/>
      <c r="AL24" s="860"/>
      <c r="AM24" s="860"/>
      <c r="AN24" s="860"/>
      <c r="AO24" s="860"/>
      <c r="AP24" s="860"/>
      <c r="AQ24" s="860"/>
      <c r="AR24" s="860"/>
      <c r="AS24" s="860"/>
      <c r="AT24" s="860"/>
      <c r="AU24" s="860"/>
      <c r="AV24" s="860"/>
      <c r="AW24" s="860"/>
      <c r="AX24" s="860"/>
      <c r="AY24" s="860"/>
      <c r="AZ24" s="860"/>
      <c r="BA24" s="860"/>
    </row>
    <row r="25" spans="1:53" s="725" customFormat="1" ht="16.7" customHeight="1">
      <c r="A25" s="3095" t="s">
        <v>2294</v>
      </c>
      <c r="B25" s="3095"/>
      <c r="C25" s="3095"/>
      <c r="D25" s="3100"/>
      <c r="E25" s="644" t="s">
        <v>431</v>
      </c>
      <c r="F25" s="644">
        <v>867694.20662910212</v>
      </c>
      <c r="G25" s="644">
        <v>1493154.2180797679</v>
      </c>
      <c r="H25" s="644">
        <v>637149.22673582204</v>
      </c>
      <c r="I25" s="644" t="s">
        <v>431</v>
      </c>
      <c r="J25" s="1148">
        <v>10273.103610433769</v>
      </c>
      <c r="K25" s="1148">
        <v>146522.38488351149</v>
      </c>
      <c r="L25" s="1148">
        <v>128402.76073196577</v>
      </c>
      <c r="M25" s="1148">
        <v>16703.512476824337</v>
      </c>
      <c r="Y25" s="860"/>
      <c r="Z25" s="860"/>
      <c r="AA25" s="860"/>
      <c r="AB25" s="860"/>
      <c r="AC25" s="860"/>
      <c r="AD25" s="860"/>
      <c r="AE25" s="860"/>
      <c r="AF25" s="860"/>
      <c r="AG25" s="860"/>
      <c r="AH25" s="860"/>
      <c r="AI25" s="860"/>
      <c r="AJ25" s="860"/>
      <c r="AK25" s="860"/>
      <c r="AL25" s="860"/>
      <c r="AM25" s="860"/>
      <c r="AN25" s="860"/>
      <c r="AO25" s="860"/>
      <c r="AP25" s="860"/>
      <c r="AQ25" s="860"/>
      <c r="AR25" s="860"/>
      <c r="AS25" s="860"/>
      <c r="AT25" s="860"/>
      <c r="AU25" s="860"/>
      <c r="AV25" s="860"/>
      <c r="AW25" s="860"/>
      <c r="AX25" s="860"/>
      <c r="AY25" s="860"/>
      <c r="AZ25" s="860"/>
      <c r="BA25" s="860"/>
    </row>
    <row r="26" spans="1:53" s="725" customFormat="1" ht="16.7" customHeight="1">
      <c r="A26" s="3095" t="s">
        <v>1464</v>
      </c>
      <c r="B26" s="3095"/>
      <c r="C26" s="3095"/>
      <c r="D26" s="3100"/>
      <c r="E26" s="644">
        <v>1047088.4082836743</v>
      </c>
      <c r="F26" s="644">
        <v>938752.46645881783</v>
      </c>
      <c r="G26" s="644">
        <v>1709649.7267456325</v>
      </c>
      <c r="H26" s="644">
        <v>848436.1188092056</v>
      </c>
      <c r="I26" s="644">
        <v>740070.83841102745</v>
      </c>
      <c r="J26" s="1148">
        <v>57959.652833130371</v>
      </c>
      <c r="K26" s="1148">
        <v>781398.4806249456</v>
      </c>
      <c r="L26" s="1148">
        <v>750699.62205673801</v>
      </c>
      <c r="M26" s="1148">
        <v>10904.594323371033</v>
      </c>
      <c r="Y26" s="860"/>
      <c r="Z26" s="860"/>
      <c r="AA26" s="860"/>
      <c r="AB26" s="860"/>
      <c r="AC26" s="860"/>
      <c r="AD26" s="860"/>
      <c r="AE26" s="860"/>
      <c r="AF26" s="860"/>
      <c r="AG26" s="860"/>
      <c r="AH26" s="860"/>
      <c r="AI26" s="860"/>
      <c r="AJ26" s="860"/>
      <c r="AK26" s="860"/>
      <c r="AL26" s="860"/>
      <c r="AM26" s="860"/>
      <c r="AN26" s="860"/>
      <c r="AO26" s="860"/>
      <c r="AP26" s="860"/>
      <c r="AQ26" s="860"/>
      <c r="AR26" s="860"/>
      <c r="AS26" s="860"/>
      <c r="AT26" s="860"/>
      <c r="AU26" s="860"/>
      <c r="AV26" s="860"/>
      <c r="AW26" s="860"/>
      <c r="AX26" s="860"/>
      <c r="AY26" s="860"/>
      <c r="AZ26" s="860"/>
      <c r="BA26" s="860"/>
    </row>
    <row r="27" spans="1:53" s="725" customFormat="1" ht="16.7" customHeight="1" thickBot="1">
      <c r="A27" s="3095" t="s">
        <v>2276</v>
      </c>
      <c r="B27" s="3096"/>
      <c r="C27" s="3096"/>
      <c r="D27" s="3097"/>
      <c r="E27" s="644">
        <v>1325863.3232781037</v>
      </c>
      <c r="F27" s="644">
        <v>1070289.5311691295</v>
      </c>
      <c r="G27" s="644">
        <v>1942599.2220574629</v>
      </c>
      <c r="H27" s="644">
        <v>913827.42195515439</v>
      </c>
      <c r="I27" s="644">
        <v>658253.62984618661</v>
      </c>
      <c r="J27" s="1148">
        <v>32200.422062196842</v>
      </c>
      <c r="K27" s="1148">
        <v>636069.22886716633</v>
      </c>
      <c r="L27" s="1148">
        <v>619807.2758538276</v>
      </c>
      <c r="M27" s="1148">
        <v>6944.6440087137935</v>
      </c>
      <c r="Y27" s="860"/>
      <c r="Z27" s="860"/>
      <c r="AA27" s="860"/>
      <c r="AB27" s="860"/>
      <c r="AC27" s="860"/>
      <c r="AD27" s="860"/>
      <c r="AE27" s="860"/>
      <c r="AF27" s="860"/>
      <c r="AG27" s="860"/>
      <c r="AH27" s="860"/>
      <c r="AI27" s="860"/>
      <c r="AJ27" s="860"/>
      <c r="AK27" s="860"/>
      <c r="AL27" s="860"/>
      <c r="AM27" s="860"/>
      <c r="AN27" s="860"/>
      <c r="AO27" s="860"/>
      <c r="AP27" s="860"/>
      <c r="AQ27" s="860"/>
      <c r="AR27" s="860"/>
      <c r="AS27" s="860"/>
      <c r="AT27" s="860"/>
      <c r="AU27" s="860"/>
      <c r="AV27" s="860"/>
      <c r="AW27" s="860"/>
      <c r="AX27" s="860"/>
      <c r="AY27" s="860"/>
      <c r="AZ27" s="860"/>
      <c r="BA27" s="860"/>
    </row>
    <row r="28" spans="1:53" s="725" customFormat="1" ht="16.7" customHeight="1" thickTop="1">
      <c r="A28" s="3095" t="s">
        <v>3322</v>
      </c>
      <c r="B28" s="3096"/>
      <c r="C28" s="3096"/>
      <c r="D28" s="3097"/>
      <c r="E28" s="642">
        <f t="shared" ref="E28:M28" si="2">P32</f>
        <v>1538165.1156865703</v>
      </c>
      <c r="F28" s="642">
        <f t="shared" si="2"/>
        <v>1103149.998394452</v>
      </c>
      <c r="G28" s="642">
        <f t="shared" si="2"/>
        <v>1923105.5192919055</v>
      </c>
      <c r="H28" s="642">
        <f t="shared" si="2"/>
        <v>884146.08347519999</v>
      </c>
      <c r="I28" s="642">
        <f t="shared" si="2"/>
        <v>449130.96618308261</v>
      </c>
      <c r="J28" s="642">
        <f t="shared" si="2"/>
        <v>54364.999826069936</v>
      </c>
      <c r="K28" s="642">
        <f t="shared" si="2"/>
        <v>405203.52119678661</v>
      </c>
      <c r="L28" s="642">
        <f t="shared" si="2"/>
        <v>390081.37451014871</v>
      </c>
      <c r="M28" s="642">
        <f t="shared" si="2"/>
        <v>5296.5839349608295</v>
      </c>
      <c r="N28" s="3363"/>
      <c r="O28" s="3364"/>
      <c r="P28" s="2370" t="s">
        <v>983</v>
      </c>
      <c r="Q28" s="2371" t="s">
        <v>96</v>
      </c>
      <c r="R28" s="2371" t="s">
        <v>4040</v>
      </c>
      <c r="S28" s="2371" t="s">
        <v>1867</v>
      </c>
      <c r="T28" s="2371" t="s">
        <v>4041</v>
      </c>
      <c r="U28" s="2371" t="s">
        <v>4042</v>
      </c>
      <c r="V28" s="2371" t="s">
        <v>304</v>
      </c>
      <c r="W28" s="2371" t="s">
        <v>305</v>
      </c>
      <c r="X28" s="2372" t="s">
        <v>4043</v>
      </c>
      <c r="Y28" s="860"/>
      <c r="Z28" s="860"/>
      <c r="AA28" s="860"/>
      <c r="AB28" s="860"/>
      <c r="AC28" s="860"/>
      <c r="AD28" s="860"/>
      <c r="AE28" s="860"/>
      <c r="AF28" s="860"/>
      <c r="AG28" s="860"/>
      <c r="AH28" s="860"/>
      <c r="AI28" s="860"/>
      <c r="AJ28" s="860"/>
      <c r="AK28" s="860"/>
      <c r="AL28" s="860"/>
      <c r="AM28" s="860"/>
      <c r="AN28" s="860"/>
      <c r="AO28" s="860"/>
      <c r="AP28" s="860"/>
      <c r="AQ28" s="860"/>
      <c r="AR28" s="860"/>
      <c r="AS28" s="860"/>
      <c r="AT28" s="860"/>
      <c r="AU28" s="860"/>
      <c r="AV28" s="860"/>
      <c r="AW28" s="860"/>
      <c r="AX28" s="860"/>
      <c r="AY28" s="860"/>
      <c r="AZ28" s="860"/>
      <c r="BA28" s="860"/>
    </row>
    <row r="29" spans="1:53" ht="16.7" customHeight="1" thickBot="1">
      <c r="A29" s="3094" t="s">
        <v>43</v>
      </c>
      <c r="B29" s="3094"/>
      <c r="C29" s="3094"/>
      <c r="D29" s="162"/>
      <c r="E29" s="1711"/>
      <c r="F29" s="1711"/>
      <c r="G29" s="1711"/>
      <c r="H29" s="1711"/>
      <c r="I29" s="1711"/>
      <c r="J29" s="1711"/>
      <c r="K29" s="1711"/>
      <c r="L29" s="1711"/>
      <c r="M29" s="1711"/>
      <c r="N29" s="3365"/>
      <c r="O29" s="3366"/>
      <c r="P29" s="2373" t="s">
        <v>1054</v>
      </c>
      <c r="Q29" s="2374" t="s">
        <v>1054</v>
      </c>
      <c r="R29" s="2374" t="s">
        <v>1054</v>
      </c>
      <c r="S29" s="2374" t="s">
        <v>1054</v>
      </c>
      <c r="T29" s="2374" t="s">
        <v>1054</v>
      </c>
      <c r="U29" s="2374" t="s">
        <v>1054</v>
      </c>
      <c r="V29" s="2374" t="s">
        <v>1054</v>
      </c>
      <c r="W29" s="2374" t="s">
        <v>1054</v>
      </c>
      <c r="X29" s="2375" t="s">
        <v>1054</v>
      </c>
      <c r="Y29" s="860"/>
      <c r="Z29" s="860"/>
      <c r="AA29" s="656"/>
      <c r="AB29" s="656"/>
      <c r="AC29" s="656"/>
      <c r="AD29" s="656"/>
      <c r="AE29" s="656"/>
      <c r="AF29" s="656"/>
      <c r="AG29" s="656"/>
      <c r="AH29" s="656"/>
      <c r="AI29" s="656"/>
      <c r="AJ29" s="656"/>
      <c r="AK29" s="656"/>
      <c r="AL29" s="656"/>
      <c r="AM29" s="656"/>
      <c r="AN29" s="656"/>
      <c r="AO29" s="656"/>
      <c r="AP29" s="656"/>
      <c r="AQ29" s="656"/>
      <c r="AR29" s="656"/>
      <c r="AS29" s="656"/>
      <c r="AT29" s="656"/>
      <c r="AU29" s="656"/>
      <c r="AV29" s="656"/>
      <c r="AW29" s="656"/>
      <c r="AX29" s="656"/>
      <c r="AY29" s="656"/>
      <c r="AZ29" s="656"/>
      <c r="BA29" s="656"/>
    </row>
    <row r="30" spans="1:53" ht="16.7" customHeight="1" thickTop="1">
      <c r="A30" s="155"/>
      <c r="B30" s="155" t="s">
        <v>44</v>
      </c>
      <c r="C30" s="155"/>
      <c r="D30" s="165"/>
      <c r="E30" s="652">
        <f t="shared" ref="E30:M31" si="3">P30</f>
        <v>1496498.2667331048</v>
      </c>
      <c r="F30" s="652">
        <f t="shared" si="3"/>
        <v>1066714.8140196272</v>
      </c>
      <c r="G30" s="652">
        <f t="shared" si="3"/>
        <v>1882467.4882914636</v>
      </c>
      <c r="H30" s="652">
        <f t="shared" si="3"/>
        <v>877056.33262102422</v>
      </c>
      <c r="I30" s="652">
        <f t="shared" si="3"/>
        <v>447272.87990754721</v>
      </c>
      <c r="J30" s="652">
        <f t="shared" si="3"/>
        <v>51318.801762579191</v>
      </c>
      <c r="K30" s="652">
        <f t="shared" si="3"/>
        <v>405105.36680233607</v>
      </c>
      <c r="L30" s="652">
        <f t="shared" si="3"/>
        <v>389823.92628076702</v>
      </c>
      <c r="M30" s="652">
        <f t="shared" si="3"/>
        <v>5296.5839349608295</v>
      </c>
      <c r="N30" s="3367" t="s">
        <v>991</v>
      </c>
      <c r="O30" s="2376" t="s">
        <v>992</v>
      </c>
      <c r="P30" s="2377">
        <v>1496498.2667331048</v>
      </c>
      <c r="Q30" s="2378">
        <v>1066714.8140196272</v>
      </c>
      <c r="R30" s="2378">
        <v>1882467.4882914636</v>
      </c>
      <c r="S30" s="2378">
        <v>877056.33262102422</v>
      </c>
      <c r="T30" s="2378">
        <v>447272.87990754721</v>
      </c>
      <c r="U30" s="2378">
        <v>51318.801762579191</v>
      </c>
      <c r="V30" s="2378">
        <v>405105.36680233607</v>
      </c>
      <c r="W30" s="2378">
        <v>389823.92628076702</v>
      </c>
      <c r="X30" s="2379">
        <v>5296.5839349608295</v>
      </c>
      <c r="Y30" s="860"/>
      <c r="Z30" s="860"/>
      <c r="AA30" s="656"/>
      <c r="AB30" s="656"/>
      <c r="AC30" s="656"/>
      <c r="AD30" s="656"/>
      <c r="AE30" s="656"/>
      <c r="AF30" s="656"/>
      <c r="AG30" s="656"/>
      <c r="AH30" s="656"/>
      <c r="AI30" s="656"/>
      <c r="AJ30" s="656"/>
      <c r="AK30" s="656"/>
      <c r="AL30" s="656"/>
      <c r="AM30" s="656"/>
      <c r="AN30" s="656"/>
      <c r="AO30" s="656"/>
      <c r="AP30" s="656"/>
      <c r="AQ30" s="656"/>
      <c r="AR30" s="656"/>
      <c r="AS30" s="656"/>
      <c r="AT30" s="656"/>
      <c r="AU30" s="656"/>
      <c r="AV30" s="656"/>
      <c r="AW30" s="656"/>
      <c r="AX30" s="656"/>
      <c r="AY30" s="656"/>
      <c r="AZ30" s="656"/>
      <c r="BA30" s="656"/>
    </row>
    <row r="31" spans="1:53" ht="16.7" customHeight="1">
      <c r="A31" s="155"/>
      <c r="B31" s="155" t="s">
        <v>12</v>
      </c>
      <c r="C31" s="155"/>
      <c r="D31" s="165"/>
      <c r="E31" s="652">
        <f t="shared" si="3"/>
        <v>41666.848953465953</v>
      </c>
      <c r="F31" s="652">
        <f t="shared" si="3"/>
        <v>36435.184374825367</v>
      </c>
      <c r="G31" s="652">
        <f t="shared" si="3"/>
        <v>40638.031000441675</v>
      </c>
      <c r="H31" s="652">
        <f t="shared" si="3"/>
        <v>7089.7508541759689</v>
      </c>
      <c r="I31" s="652">
        <f t="shared" si="3"/>
        <v>1858.0862755353899</v>
      </c>
      <c r="J31" s="652">
        <f t="shared" si="3"/>
        <v>3046.1980634907504</v>
      </c>
      <c r="K31" s="652">
        <f t="shared" si="3"/>
        <v>98.154394450573335</v>
      </c>
      <c r="L31" s="652">
        <f t="shared" si="3"/>
        <v>257.44822938168073</v>
      </c>
      <c r="M31" s="652">
        <f t="shared" si="3"/>
        <v>0</v>
      </c>
      <c r="N31" s="3368"/>
      <c r="O31" s="2984" t="s">
        <v>3714</v>
      </c>
      <c r="P31" s="2380">
        <v>41666.848953465953</v>
      </c>
      <c r="Q31" s="2381">
        <v>36435.184374825367</v>
      </c>
      <c r="R31" s="2381">
        <v>40638.031000441675</v>
      </c>
      <c r="S31" s="2381">
        <v>7089.7508541759689</v>
      </c>
      <c r="T31" s="2381">
        <v>1858.0862755353899</v>
      </c>
      <c r="U31" s="2381">
        <v>3046.1980634907504</v>
      </c>
      <c r="V31" s="2381">
        <v>98.154394450573335</v>
      </c>
      <c r="W31" s="2381">
        <v>257.44822938168073</v>
      </c>
      <c r="X31" s="2382">
        <v>0</v>
      </c>
      <c r="Y31" s="860"/>
      <c r="Z31" s="860"/>
      <c r="AA31" s="656"/>
      <c r="AB31" s="656"/>
      <c r="AC31" s="656"/>
      <c r="AD31" s="656"/>
      <c r="AE31" s="656"/>
      <c r="AF31" s="656"/>
      <c r="AG31" s="656"/>
      <c r="AH31" s="656"/>
      <c r="AI31" s="656"/>
      <c r="AJ31" s="656"/>
      <c r="AK31" s="656"/>
      <c r="AL31" s="656"/>
      <c r="AM31" s="656"/>
      <c r="AN31" s="656"/>
      <c r="AO31" s="656"/>
      <c r="AP31" s="656"/>
      <c r="AQ31" s="656"/>
      <c r="AR31" s="656"/>
      <c r="AS31" s="656"/>
      <c r="AT31" s="656"/>
      <c r="AU31" s="656"/>
      <c r="AV31" s="656"/>
      <c r="AW31" s="656"/>
      <c r="AX31" s="656"/>
      <c r="AY31" s="656"/>
      <c r="AZ31" s="656"/>
      <c r="BA31" s="656"/>
    </row>
    <row r="32" spans="1:53" ht="16.7" customHeight="1">
      <c r="A32" s="3094" t="s">
        <v>13</v>
      </c>
      <c r="B32" s="3094"/>
      <c r="C32" s="3094"/>
      <c r="D32" s="162"/>
      <c r="E32" s="652"/>
      <c r="F32" s="652"/>
      <c r="G32" s="652"/>
      <c r="H32" s="652"/>
      <c r="I32" s="652"/>
      <c r="J32" s="652"/>
      <c r="K32" s="652"/>
      <c r="L32" s="652"/>
      <c r="M32" s="652"/>
      <c r="N32" s="3368" t="s">
        <v>994</v>
      </c>
      <c r="O32" s="3369"/>
      <c r="P32" s="2380">
        <v>1538165.1156865703</v>
      </c>
      <c r="Q32" s="2381">
        <v>1103149.998394452</v>
      </c>
      <c r="R32" s="2381">
        <v>1923105.5192919055</v>
      </c>
      <c r="S32" s="2381">
        <v>884146.08347519999</v>
      </c>
      <c r="T32" s="2381">
        <v>449130.96618308261</v>
      </c>
      <c r="U32" s="2381">
        <v>54364.999826069936</v>
      </c>
      <c r="V32" s="2381">
        <v>405203.52119678661</v>
      </c>
      <c r="W32" s="2381">
        <v>390081.37451014871</v>
      </c>
      <c r="X32" s="2382">
        <v>5296.5839349608295</v>
      </c>
      <c r="Y32" s="860"/>
      <c r="Z32" s="860"/>
      <c r="AA32" s="656"/>
      <c r="AB32" s="656"/>
      <c r="AC32" s="656"/>
      <c r="AD32" s="656"/>
      <c r="AE32" s="656"/>
      <c r="AF32" s="656"/>
      <c r="AG32" s="656"/>
      <c r="AH32" s="656"/>
      <c r="AI32" s="656"/>
      <c r="AJ32" s="656"/>
      <c r="AK32" s="656"/>
      <c r="AL32" s="656"/>
      <c r="AM32" s="656"/>
      <c r="AN32" s="656"/>
      <c r="AO32" s="656"/>
      <c r="AP32" s="656"/>
      <c r="AQ32" s="656"/>
      <c r="AR32" s="656"/>
      <c r="AS32" s="656"/>
      <c r="AT32" s="656"/>
      <c r="AU32" s="656"/>
      <c r="AV32" s="656"/>
      <c r="AW32" s="656"/>
      <c r="AX32" s="656"/>
      <c r="AY32" s="656"/>
      <c r="AZ32" s="656"/>
      <c r="BA32" s="656"/>
    </row>
    <row r="33" spans="1:53" ht="16.7" customHeight="1">
      <c r="A33" s="155"/>
      <c r="B33" s="155" t="s">
        <v>52</v>
      </c>
      <c r="C33" s="155"/>
      <c r="D33" s="165"/>
      <c r="E33" s="652">
        <f t="shared" ref="E33:M37" si="4">P33</f>
        <v>1039132.2222640802</v>
      </c>
      <c r="F33" s="652">
        <f t="shared" si="4"/>
        <v>718045.68459429347</v>
      </c>
      <c r="G33" s="652">
        <f t="shared" si="4"/>
        <v>1398871.9380164715</v>
      </c>
      <c r="H33" s="652">
        <f t="shared" si="4"/>
        <v>715702.60739652906</v>
      </c>
      <c r="I33" s="652">
        <f t="shared" si="4"/>
        <v>394616.069726741</v>
      </c>
      <c r="J33" s="652">
        <f t="shared" si="4"/>
        <v>30442.124986240873</v>
      </c>
      <c r="K33" s="652">
        <f t="shared" si="4"/>
        <v>321798.29325403273</v>
      </c>
      <c r="L33" s="652">
        <f t="shared" si="4"/>
        <v>312119.73241618852</v>
      </c>
      <c r="M33" s="652">
        <f t="shared" si="4"/>
        <v>5244.3318497347273</v>
      </c>
      <c r="N33" s="3368" t="s">
        <v>995</v>
      </c>
      <c r="O33" s="3369"/>
      <c r="P33" s="2380">
        <v>1039132.2222640802</v>
      </c>
      <c r="Q33" s="2381">
        <v>718045.68459429347</v>
      </c>
      <c r="R33" s="2381">
        <v>1398871.9380164715</v>
      </c>
      <c r="S33" s="2381">
        <v>715702.60739652906</v>
      </c>
      <c r="T33" s="2381">
        <v>394616.069726741</v>
      </c>
      <c r="U33" s="2381">
        <v>30442.124986240873</v>
      </c>
      <c r="V33" s="2381">
        <v>321798.29325403273</v>
      </c>
      <c r="W33" s="2381">
        <v>312119.73241618852</v>
      </c>
      <c r="X33" s="2382">
        <v>5244.3318497347273</v>
      </c>
      <c r="Y33" s="860"/>
      <c r="Z33" s="860"/>
      <c r="AA33" s="656"/>
      <c r="AB33" s="656"/>
      <c r="AC33" s="656"/>
      <c r="AD33" s="656"/>
      <c r="AE33" s="656"/>
      <c r="AF33" s="656"/>
      <c r="AG33" s="656"/>
      <c r="AH33" s="656"/>
      <c r="AI33" s="656"/>
      <c r="AJ33" s="656"/>
      <c r="AK33" s="656"/>
      <c r="AL33" s="656"/>
      <c r="AM33" s="656"/>
      <c r="AN33" s="656"/>
      <c r="AO33" s="656"/>
      <c r="AP33" s="656"/>
      <c r="AQ33" s="656"/>
      <c r="AR33" s="656"/>
      <c r="AS33" s="656"/>
      <c r="AT33" s="656"/>
      <c r="AU33" s="656"/>
      <c r="AV33" s="656"/>
      <c r="AW33" s="656"/>
      <c r="AX33" s="656"/>
      <c r="AY33" s="656"/>
      <c r="AZ33" s="656"/>
      <c r="BA33" s="656"/>
    </row>
    <row r="34" spans="1:53" ht="16.7" customHeight="1">
      <c r="A34" s="155"/>
      <c r="B34" s="155" t="s">
        <v>53</v>
      </c>
      <c r="C34" s="155"/>
      <c r="D34" s="165"/>
      <c r="E34" s="652">
        <f t="shared" si="4"/>
        <v>88137.35419765352</v>
      </c>
      <c r="F34" s="652">
        <f t="shared" si="4"/>
        <v>62581.049585460969</v>
      </c>
      <c r="G34" s="652">
        <f t="shared" si="4"/>
        <v>94805.562641807599</v>
      </c>
      <c r="H34" s="652">
        <f t="shared" si="4"/>
        <v>38051.168228021808</v>
      </c>
      <c r="I34" s="652">
        <f t="shared" si="4"/>
        <v>12494.863615829243</v>
      </c>
      <c r="J34" s="652">
        <f t="shared" si="4"/>
        <v>5000.1207564437163</v>
      </c>
      <c r="K34" s="652">
        <f t="shared" si="4"/>
        <v>7755.071605367275</v>
      </c>
      <c r="L34" s="652">
        <f t="shared" si="4"/>
        <v>6882.6514474683763</v>
      </c>
      <c r="M34" s="653">
        <f t="shared" si="4"/>
        <v>45.885742667451041</v>
      </c>
      <c r="N34" s="3368" t="s">
        <v>996</v>
      </c>
      <c r="O34" s="3369"/>
      <c r="P34" s="2380">
        <v>88137.35419765352</v>
      </c>
      <c r="Q34" s="2381">
        <v>62581.049585460969</v>
      </c>
      <c r="R34" s="2381">
        <v>94805.562641807599</v>
      </c>
      <c r="S34" s="2381">
        <v>38051.168228021808</v>
      </c>
      <c r="T34" s="2381">
        <v>12494.863615829243</v>
      </c>
      <c r="U34" s="2381">
        <v>5000.1207564437163</v>
      </c>
      <c r="V34" s="2381">
        <v>7755.071605367275</v>
      </c>
      <c r="W34" s="2381">
        <v>6882.6514474683763</v>
      </c>
      <c r="X34" s="2382">
        <v>45.885742667451041</v>
      </c>
      <c r="Y34" s="860"/>
      <c r="Z34" s="860"/>
      <c r="AA34" s="656"/>
      <c r="AB34" s="656"/>
      <c r="AC34" s="656"/>
      <c r="AD34" s="656"/>
      <c r="AE34" s="656"/>
      <c r="AF34" s="656"/>
      <c r="AG34" s="656"/>
      <c r="AH34" s="656"/>
      <c r="AI34" s="656"/>
      <c r="AJ34" s="656"/>
      <c r="AK34" s="656"/>
      <c r="AL34" s="656"/>
      <c r="AM34" s="656"/>
      <c r="AN34" s="656"/>
      <c r="AO34" s="656"/>
      <c r="AP34" s="656"/>
      <c r="AQ34" s="656"/>
      <c r="AR34" s="656"/>
      <c r="AS34" s="656"/>
      <c r="AT34" s="656"/>
      <c r="AU34" s="656"/>
      <c r="AV34" s="656"/>
      <c r="AW34" s="656"/>
      <c r="AX34" s="656"/>
      <c r="AY34" s="656"/>
      <c r="AZ34" s="656"/>
      <c r="BA34" s="656"/>
    </row>
    <row r="35" spans="1:53" ht="16.7" customHeight="1">
      <c r="A35" s="155"/>
      <c r="B35" s="155" t="s">
        <v>54</v>
      </c>
      <c r="C35" s="155"/>
      <c r="D35" s="165"/>
      <c r="E35" s="652">
        <f t="shared" si="4"/>
        <v>198841.27614614417</v>
      </c>
      <c r="F35" s="652">
        <f t="shared" si="4"/>
        <v>148685.42865848835</v>
      </c>
      <c r="G35" s="652">
        <f t="shared" si="4"/>
        <v>205587.10489406626</v>
      </c>
      <c r="H35" s="652">
        <f t="shared" si="4"/>
        <v>70583.430633582684</v>
      </c>
      <c r="I35" s="652">
        <f t="shared" si="4"/>
        <v>20427.583145926765</v>
      </c>
      <c r="J35" s="652">
        <f t="shared" si="4"/>
        <v>13555.196054137359</v>
      </c>
      <c r="K35" s="652">
        <f t="shared" si="4"/>
        <v>21978.27041828604</v>
      </c>
      <c r="L35" s="652">
        <f t="shared" si="4"/>
        <v>21845.345731859947</v>
      </c>
      <c r="M35" s="653">
        <f t="shared" si="4"/>
        <v>6.3663425586513407</v>
      </c>
      <c r="N35" s="3368" t="s">
        <v>997</v>
      </c>
      <c r="O35" s="3369"/>
      <c r="P35" s="2380">
        <v>198841.27614614417</v>
      </c>
      <c r="Q35" s="2381">
        <v>148685.42865848835</v>
      </c>
      <c r="R35" s="2381">
        <v>205587.10489406626</v>
      </c>
      <c r="S35" s="2381">
        <v>70583.430633582684</v>
      </c>
      <c r="T35" s="2381">
        <v>20427.583145926765</v>
      </c>
      <c r="U35" s="2381">
        <v>13555.196054137359</v>
      </c>
      <c r="V35" s="2381">
        <v>21978.27041828604</v>
      </c>
      <c r="W35" s="2381">
        <v>21845.345731859947</v>
      </c>
      <c r="X35" s="2382">
        <v>6.3663425586513407</v>
      </c>
      <c r="Y35" s="860"/>
      <c r="Z35" s="860"/>
      <c r="AA35" s="656"/>
      <c r="AB35" s="656"/>
      <c r="AC35" s="656"/>
      <c r="AD35" s="656"/>
      <c r="AE35" s="656"/>
      <c r="AF35" s="656"/>
      <c r="AG35" s="656"/>
      <c r="AH35" s="656"/>
      <c r="AI35" s="656"/>
      <c r="AJ35" s="656"/>
      <c r="AK35" s="656"/>
      <c r="AL35" s="656"/>
      <c r="AM35" s="656"/>
      <c r="AN35" s="656"/>
      <c r="AO35" s="656"/>
      <c r="AP35" s="656"/>
      <c r="AQ35" s="656"/>
      <c r="AR35" s="656"/>
      <c r="AS35" s="656"/>
      <c r="AT35" s="656"/>
      <c r="AU35" s="656"/>
      <c r="AV35" s="656"/>
      <c r="AW35" s="656"/>
      <c r="AX35" s="656"/>
      <c r="AY35" s="656"/>
      <c r="AZ35" s="656"/>
      <c r="BA35" s="656"/>
    </row>
    <row r="36" spans="1:53" ht="16.7" customHeight="1">
      <c r="A36" s="155"/>
      <c r="B36" s="155" t="s">
        <v>242</v>
      </c>
      <c r="C36" s="155"/>
      <c r="D36" s="165"/>
      <c r="E36" s="652">
        <f t="shared" si="4"/>
        <v>64404.518888690618</v>
      </c>
      <c r="F36" s="652">
        <f t="shared" si="4"/>
        <v>55015.171770209679</v>
      </c>
      <c r="G36" s="652">
        <f t="shared" si="4"/>
        <v>63712.59780955904</v>
      </c>
      <c r="H36" s="652">
        <f t="shared" si="4"/>
        <v>12089.932016066259</v>
      </c>
      <c r="I36" s="652">
        <f t="shared" si="4"/>
        <v>2700.5848975853141</v>
      </c>
      <c r="J36" s="652">
        <f t="shared" si="4"/>
        <v>3575.6320132479937</v>
      </c>
      <c r="K36" s="652">
        <f t="shared" si="4"/>
        <v>202.32847310068408</v>
      </c>
      <c r="L36" s="652">
        <f t="shared" si="4"/>
        <v>385.45450963181059</v>
      </c>
      <c r="M36" s="653">
        <f t="shared" si="4"/>
        <v>0</v>
      </c>
      <c r="N36" s="3368" t="s">
        <v>998</v>
      </c>
      <c r="O36" s="3369"/>
      <c r="P36" s="2380">
        <v>64404.518888690618</v>
      </c>
      <c r="Q36" s="2381">
        <v>55015.171770209679</v>
      </c>
      <c r="R36" s="2381">
        <v>63712.59780955904</v>
      </c>
      <c r="S36" s="2381">
        <v>12089.932016066259</v>
      </c>
      <c r="T36" s="2381">
        <v>2700.5848975853141</v>
      </c>
      <c r="U36" s="2381">
        <v>3575.6320132479937</v>
      </c>
      <c r="V36" s="2381">
        <v>202.32847310068408</v>
      </c>
      <c r="W36" s="2381">
        <v>385.45450963181059</v>
      </c>
      <c r="X36" s="2382">
        <v>0</v>
      </c>
      <c r="Y36" s="860"/>
      <c r="Z36" s="860"/>
      <c r="AA36" s="656"/>
      <c r="AB36" s="656"/>
      <c r="AC36" s="656"/>
      <c r="AD36" s="656"/>
      <c r="AE36" s="656"/>
      <c r="AF36" s="656"/>
      <c r="AG36" s="656"/>
      <c r="AH36" s="656"/>
      <c r="AI36" s="656"/>
      <c r="AJ36" s="656"/>
      <c r="AK36" s="656"/>
      <c r="AL36" s="656"/>
      <c r="AM36" s="656"/>
      <c r="AN36" s="656"/>
      <c r="AO36" s="656"/>
      <c r="AP36" s="656"/>
      <c r="AQ36" s="656"/>
      <c r="AR36" s="656"/>
      <c r="AS36" s="656"/>
      <c r="AT36" s="656"/>
      <c r="AU36" s="656"/>
      <c r="AV36" s="656"/>
      <c r="AW36" s="656"/>
      <c r="AX36" s="656"/>
      <c r="AY36" s="656"/>
      <c r="AZ36" s="656"/>
      <c r="BA36" s="656"/>
    </row>
    <row r="37" spans="1:53" ht="16.7" customHeight="1">
      <c r="A37" s="155"/>
      <c r="B37" s="155" t="s">
        <v>241</v>
      </c>
      <c r="C37" s="155"/>
      <c r="D37" s="165"/>
      <c r="E37" s="652">
        <f t="shared" si="4"/>
        <v>147649.74419</v>
      </c>
      <c r="F37" s="652">
        <f t="shared" si="4"/>
        <v>118822.66378599998</v>
      </c>
      <c r="G37" s="652">
        <f t="shared" si="4"/>
        <v>160128.31593000001</v>
      </c>
      <c r="H37" s="652">
        <f t="shared" si="4"/>
        <v>47718.945200999995</v>
      </c>
      <c r="I37" s="652">
        <f t="shared" si="4"/>
        <v>18891.864796999995</v>
      </c>
      <c r="J37" s="652">
        <f t="shared" si="4"/>
        <v>1791.9260159999997</v>
      </c>
      <c r="K37" s="652">
        <f t="shared" si="4"/>
        <v>53469.557445999999</v>
      </c>
      <c r="L37" s="652">
        <f t="shared" si="4"/>
        <v>48848.190405000001</v>
      </c>
      <c r="M37" s="653">
        <f t="shared" si="4"/>
        <v>0</v>
      </c>
      <c r="N37" s="3368" t="s">
        <v>999</v>
      </c>
      <c r="O37" s="3369"/>
      <c r="P37" s="2380">
        <v>147649.74419</v>
      </c>
      <c r="Q37" s="2381">
        <v>118822.66378599998</v>
      </c>
      <c r="R37" s="2381">
        <v>160128.31593000001</v>
      </c>
      <c r="S37" s="2381">
        <v>47718.945200999995</v>
      </c>
      <c r="T37" s="2381">
        <v>18891.864796999995</v>
      </c>
      <c r="U37" s="2381">
        <v>1791.9260159999997</v>
      </c>
      <c r="V37" s="2381">
        <v>53469.557445999999</v>
      </c>
      <c r="W37" s="2381">
        <v>48848.190405000001</v>
      </c>
      <c r="X37" s="2382">
        <v>0</v>
      </c>
      <c r="Y37" s="860"/>
      <c r="Z37" s="860"/>
      <c r="AA37" s="656"/>
      <c r="AB37" s="656"/>
      <c r="AC37" s="656"/>
      <c r="AD37" s="656"/>
      <c r="AE37" s="656"/>
      <c r="AF37" s="656"/>
      <c r="AG37" s="656"/>
      <c r="AH37" s="656"/>
      <c r="AI37" s="656"/>
      <c r="AJ37" s="656"/>
      <c r="AK37" s="656"/>
      <c r="AL37" s="656"/>
      <c r="AM37" s="656"/>
      <c r="AN37" s="656"/>
      <c r="AO37" s="656"/>
      <c r="AP37" s="656"/>
      <c r="AQ37" s="656"/>
      <c r="AR37" s="656"/>
      <c r="AS37" s="656"/>
      <c r="AT37" s="656"/>
      <c r="AU37" s="656"/>
      <c r="AV37" s="656"/>
      <c r="AW37" s="656"/>
      <c r="AX37" s="656"/>
      <c r="AY37" s="656"/>
      <c r="AZ37" s="656"/>
      <c r="BA37" s="656"/>
    </row>
    <row r="38" spans="1:53" ht="16.7" customHeight="1">
      <c r="A38" s="3094" t="s">
        <v>14</v>
      </c>
      <c r="B38" s="3094"/>
      <c r="C38" s="3094"/>
      <c r="D38" s="162"/>
      <c r="E38" s="1176"/>
      <c r="F38" s="652"/>
      <c r="G38" s="652"/>
      <c r="H38" s="652"/>
      <c r="I38" s="652"/>
      <c r="J38" s="652"/>
      <c r="K38" s="652"/>
      <c r="L38" s="652"/>
      <c r="M38" s="652"/>
      <c r="N38" s="3368" t="s">
        <v>1001</v>
      </c>
      <c r="O38" s="3369"/>
      <c r="P38" s="2380">
        <v>1527863.4823973586</v>
      </c>
      <c r="Q38" s="2381">
        <v>1095186.6224949774</v>
      </c>
      <c r="R38" s="2381">
        <v>1912366.7801599072</v>
      </c>
      <c r="S38" s="2381">
        <v>881039.43270716793</v>
      </c>
      <c r="T38" s="2381">
        <v>448362.57280478702</v>
      </c>
      <c r="U38" s="2381">
        <v>54032.655908315573</v>
      </c>
      <c r="V38" s="2381">
        <v>404508.74846439646</v>
      </c>
      <c r="W38" s="2381">
        <v>389385.54539551301</v>
      </c>
      <c r="X38" s="2382">
        <v>5296.5839349608295</v>
      </c>
      <c r="Y38" s="860"/>
      <c r="Z38" s="860"/>
      <c r="AA38" s="656"/>
      <c r="AB38" s="656"/>
      <c r="AC38" s="656"/>
      <c r="AD38" s="656"/>
      <c r="AE38" s="656"/>
      <c r="AF38" s="656"/>
      <c r="AG38" s="656"/>
      <c r="AH38" s="656"/>
      <c r="AI38" s="656"/>
      <c r="AJ38" s="656"/>
      <c r="AK38" s="656"/>
      <c r="AL38" s="656"/>
      <c r="AM38" s="656"/>
      <c r="AN38" s="656"/>
      <c r="AO38" s="656"/>
      <c r="AP38" s="656"/>
      <c r="AQ38" s="656"/>
      <c r="AR38" s="656"/>
      <c r="AS38" s="656"/>
      <c r="AT38" s="656"/>
      <c r="AU38" s="656"/>
      <c r="AV38" s="656"/>
      <c r="AW38" s="656"/>
      <c r="AX38" s="656"/>
      <c r="AY38" s="656"/>
      <c r="AZ38" s="656"/>
      <c r="BA38" s="656"/>
    </row>
    <row r="39" spans="1:53" ht="16.7" customHeight="1">
      <c r="A39" s="3093" t="s">
        <v>45</v>
      </c>
      <c r="B39" s="3093"/>
      <c r="C39" s="166"/>
      <c r="D39" s="162"/>
      <c r="E39" s="652">
        <f t="shared" ref="E39:M39" si="5">P38</f>
        <v>1527863.4823973586</v>
      </c>
      <c r="F39" s="652">
        <f t="shared" si="5"/>
        <v>1095186.6224949774</v>
      </c>
      <c r="G39" s="652">
        <f t="shared" si="5"/>
        <v>1912366.7801599072</v>
      </c>
      <c r="H39" s="652">
        <f t="shared" si="5"/>
        <v>881039.43270716793</v>
      </c>
      <c r="I39" s="652">
        <f t="shared" si="5"/>
        <v>448362.57280478702</v>
      </c>
      <c r="J39" s="652">
        <f t="shared" si="5"/>
        <v>54032.655908315573</v>
      </c>
      <c r="K39" s="652">
        <f t="shared" si="5"/>
        <v>404508.74846439646</v>
      </c>
      <c r="L39" s="652">
        <f t="shared" si="5"/>
        <v>389385.54539551301</v>
      </c>
      <c r="M39" s="652">
        <f t="shared" si="5"/>
        <v>5296.5839349608295</v>
      </c>
      <c r="N39" s="3368" t="s">
        <v>1002</v>
      </c>
      <c r="O39" s="3369"/>
      <c r="P39" s="2380">
        <v>10301.633289211273</v>
      </c>
      <c r="Q39" s="2381">
        <v>7963.3758994746786</v>
      </c>
      <c r="R39" s="2381">
        <v>10738.739131997952</v>
      </c>
      <c r="S39" s="2381">
        <v>3106.6507680321388</v>
      </c>
      <c r="T39" s="2381">
        <v>768.39337829554654</v>
      </c>
      <c r="U39" s="2381">
        <v>332.34391775436075</v>
      </c>
      <c r="V39" s="2381">
        <v>694.77273239017131</v>
      </c>
      <c r="W39" s="2381">
        <v>695.82911463566916</v>
      </c>
      <c r="X39" s="2382">
        <v>0</v>
      </c>
      <c r="Y39" s="860"/>
      <c r="Z39" s="860"/>
      <c r="AA39" s="656"/>
      <c r="AB39" s="656"/>
      <c r="AC39" s="656"/>
      <c r="AD39" s="656"/>
      <c r="AE39" s="656"/>
      <c r="AF39" s="656"/>
      <c r="AG39" s="656"/>
      <c r="AH39" s="656"/>
      <c r="AI39" s="656"/>
      <c r="AJ39" s="656"/>
      <c r="AK39" s="656"/>
      <c r="AL39" s="656"/>
      <c r="AM39" s="656"/>
      <c r="AN39" s="656"/>
      <c r="AO39" s="656"/>
      <c r="AP39" s="656"/>
      <c r="AQ39" s="656"/>
      <c r="AR39" s="656"/>
      <c r="AS39" s="656"/>
      <c r="AT39" s="656"/>
      <c r="AU39" s="656"/>
      <c r="AV39" s="656"/>
      <c r="AW39" s="656"/>
      <c r="AX39" s="656"/>
      <c r="AY39" s="656"/>
      <c r="AZ39" s="656"/>
      <c r="BA39" s="656"/>
    </row>
    <row r="40" spans="1:53" ht="16.7" customHeight="1">
      <c r="A40" s="189"/>
      <c r="B40" s="155" t="s">
        <v>15</v>
      </c>
      <c r="C40" s="189"/>
      <c r="D40" s="162"/>
      <c r="E40" s="652">
        <f t="shared" ref="E40:M40" si="6">P51</f>
        <v>851720.97128629731</v>
      </c>
      <c r="F40" s="652">
        <f t="shared" si="6"/>
        <v>602091.05911990744</v>
      </c>
      <c r="G40" s="652">
        <f t="shared" si="6"/>
        <v>1133904.6946686318</v>
      </c>
      <c r="H40" s="652">
        <f t="shared" si="6"/>
        <v>557819.42361441115</v>
      </c>
      <c r="I40" s="652">
        <f t="shared" si="6"/>
        <v>308189.51144802134</v>
      </c>
      <c r="J40" s="652">
        <f t="shared" si="6"/>
        <v>23867.657498150613</v>
      </c>
      <c r="K40" s="652">
        <f t="shared" si="6"/>
        <v>227776.03456343233</v>
      </c>
      <c r="L40" s="652">
        <f t="shared" si="6"/>
        <v>223750.40532394603</v>
      </c>
      <c r="M40" s="652">
        <f t="shared" si="6"/>
        <v>1887.4986719497472</v>
      </c>
      <c r="N40" s="3368" t="s">
        <v>1004</v>
      </c>
      <c r="O40" s="3369"/>
      <c r="P40" s="2380">
        <v>165841.67989906829</v>
      </c>
      <c r="Q40" s="2381">
        <v>111290.59347350206</v>
      </c>
      <c r="R40" s="2381">
        <v>217434.12129637538</v>
      </c>
      <c r="S40" s="2381">
        <v>99489.963388853997</v>
      </c>
      <c r="T40" s="2381">
        <v>44938.876963287868</v>
      </c>
      <c r="U40" s="2381">
        <v>1750.8741443333056</v>
      </c>
      <c r="V40" s="2381">
        <v>25627.045566552333</v>
      </c>
      <c r="W40" s="2381">
        <v>32279.113100553528</v>
      </c>
      <c r="X40" s="2382">
        <v>1752.3710443513514</v>
      </c>
      <c r="Y40" s="860"/>
      <c r="Z40" s="860"/>
      <c r="AA40" s="656"/>
      <c r="AB40" s="656"/>
      <c r="AC40" s="656"/>
      <c r="AD40" s="656"/>
      <c r="AE40" s="656"/>
      <c r="AF40" s="656"/>
      <c r="AG40" s="656"/>
      <c r="AH40" s="656"/>
      <c r="AI40" s="656"/>
      <c r="AJ40" s="656"/>
      <c r="AK40" s="656"/>
      <c r="AL40" s="656"/>
      <c r="AM40" s="656"/>
      <c r="AN40" s="656"/>
      <c r="AO40" s="656"/>
      <c r="AP40" s="656"/>
      <c r="AQ40" s="656"/>
      <c r="AR40" s="656"/>
      <c r="AS40" s="656"/>
      <c r="AT40" s="656"/>
      <c r="AU40" s="656"/>
      <c r="AV40" s="656"/>
      <c r="AW40" s="656"/>
      <c r="AX40" s="656"/>
      <c r="AY40" s="656"/>
      <c r="AZ40" s="656"/>
      <c r="BA40" s="656"/>
    </row>
    <row r="41" spans="1:53" ht="16.7" customHeight="1">
      <c r="A41" s="156"/>
      <c r="B41" s="156" t="s">
        <v>3345</v>
      </c>
      <c r="C41" s="156"/>
      <c r="D41" s="165"/>
      <c r="E41" s="652">
        <f t="shared" ref="E41:M44" si="7">P40</f>
        <v>165841.67989906829</v>
      </c>
      <c r="F41" s="652">
        <f t="shared" si="7"/>
        <v>111290.59347350206</v>
      </c>
      <c r="G41" s="652">
        <f t="shared" si="7"/>
        <v>217434.12129637538</v>
      </c>
      <c r="H41" s="652">
        <f t="shared" si="7"/>
        <v>99489.963388853997</v>
      </c>
      <c r="I41" s="652">
        <f t="shared" si="7"/>
        <v>44938.876963287868</v>
      </c>
      <c r="J41" s="652">
        <f t="shared" si="7"/>
        <v>1750.8741443333056</v>
      </c>
      <c r="K41" s="652">
        <f t="shared" si="7"/>
        <v>25627.045566552333</v>
      </c>
      <c r="L41" s="652">
        <f t="shared" si="7"/>
        <v>32279.113100553528</v>
      </c>
      <c r="M41" s="652">
        <f t="shared" si="7"/>
        <v>1752.3710443513514</v>
      </c>
      <c r="N41" s="3368" t="s">
        <v>1005</v>
      </c>
      <c r="O41" s="3369"/>
      <c r="P41" s="2380">
        <v>417558.42227267142</v>
      </c>
      <c r="Q41" s="2381">
        <v>311655.73942394223</v>
      </c>
      <c r="R41" s="2381">
        <v>626420.24066824582</v>
      </c>
      <c r="S41" s="2381">
        <v>324277.64788808493</v>
      </c>
      <c r="T41" s="2381">
        <v>218374.96503935568</v>
      </c>
      <c r="U41" s="2381">
        <v>2983.0518361918239</v>
      </c>
      <c r="V41" s="2381">
        <v>134356.05470714153</v>
      </c>
      <c r="W41" s="2381">
        <v>127747.742207401</v>
      </c>
      <c r="X41" s="2382">
        <v>78.217692150943378</v>
      </c>
      <c r="Y41" s="860"/>
      <c r="Z41" s="860"/>
      <c r="AA41" s="656"/>
      <c r="AB41" s="656"/>
      <c r="AC41" s="656"/>
      <c r="AD41" s="656"/>
      <c r="AE41" s="656"/>
      <c r="AF41" s="656"/>
      <c r="AG41" s="656"/>
      <c r="AH41" s="656"/>
      <c r="AI41" s="656"/>
      <c r="AJ41" s="656"/>
      <c r="AK41" s="656"/>
      <c r="AL41" s="656"/>
      <c r="AM41" s="656"/>
      <c r="AN41" s="656"/>
      <c r="AO41" s="656"/>
      <c r="AP41" s="656"/>
      <c r="AQ41" s="656"/>
      <c r="AR41" s="656"/>
      <c r="AS41" s="656"/>
      <c r="AT41" s="656"/>
      <c r="AU41" s="656"/>
      <c r="AV41" s="656"/>
      <c r="AW41" s="656"/>
      <c r="AX41" s="656"/>
      <c r="AY41" s="656"/>
      <c r="AZ41" s="656"/>
      <c r="BA41" s="656"/>
    </row>
    <row r="42" spans="1:53" ht="16.7" customHeight="1">
      <c r="A42" s="156"/>
      <c r="B42" s="156" t="s">
        <v>2255</v>
      </c>
      <c r="C42" s="156"/>
      <c r="D42" s="165"/>
      <c r="E42" s="652">
        <f t="shared" si="7"/>
        <v>417558.42227267142</v>
      </c>
      <c r="F42" s="652">
        <f t="shared" si="7"/>
        <v>311655.73942394223</v>
      </c>
      <c r="G42" s="652">
        <f t="shared" si="7"/>
        <v>626420.24066824582</v>
      </c>
      <c r="H42" s="652">
        <f t="shared" si="7"/>
        <v>324277.64788808493</v>
      </c>
      <c r="I42" s="652">
        <f t="shared" si="7"/>
        <v>218374.96503935568</v>
      </c>
      <c r="J42" s="652">
        <f t="shared" si="7"/>
        <v>2983.0518361918239</v>
      </c>
      <c r="K42" s="652">
        <f t="shared" si="7"/>
        <v>134356.05470714153</v>
      </c>
      <c r="L42" s="652">
        <f t="shared" si="7"/>
        <v>127747.742207401</v>
      </c>
      <c r="M42" s="652">
        <f t="shared" si="7"/>
        <v>78.217692150943378</v>
      </c>
      <c r="N42" s="3368" t="s">
        <v>1006</v>
      </c>
      <c r="O42" s="3369"/>
      <c r="P42" s="2380">
        <v>161273.31819747412</v>
      </c>
      <c r="Q42" s="2381">
        <v>104767.43893798179</v>
      </c>
      <c r="R42" s="2381">
        <v>174314.59534610336</v>
      </c>
      <c r="S42" s="2381">
        <v>86650.882896155192</v>
      </c>
      <c r="T42" s="2381">
        <v>30145.003636662939</v>
      </c>
      <c r="U42" s="2381">
        <v>12659.753496569821</v>
      </c>
      <c r="V42" s="2381">
        <v>33372.015862691755</v>
      </c>
      <c r="W42" s="2381">
        <v>28907.183501227981</v>
      </c>
      <c r="X42" s="2382">
        <v>20.859369999999998</v>
      </c>
      <c r="Y42" s="860"/>
      <c r="Z42" s="860"/>
      <c r="AA42" s="656"/>
      <c r="AB42" s="656"/>
      <c r="AC42" s="656"/>
      <c r="AD42" s="656"/>
      <c r="AE42" s="656"/>
      <c r="AF42" s="656"/>
      <c r="AG42" s="656"/>
      <c r="AH42" s="656"/>
      <c r="AI42" s="656"/>
      <c r="AJ42" s="656"/>
      <c r="AK42" s="656"/>
      <c r="AL42" s="656"/>
      <c r="AM42" s="656"/>
      <c r="AN42" s="656"/>
      <c r="AO42" s="656"/>
      <c r="AP42" s="656"/>
      <c r="AQ42" s="656"/>
      <c r="AR42" s="656"/>
      <c r="AS42" s="656"/>
      <c r="AT42" s="656"/>
      <c r="AU42" s="656"/>
      <c r="AV42" s="656"/>
      <c r="AW42" s="656"/>
      <c r="AX42" s="656"/>
      <c r="AY42" s="656"/>
      <c r="AZ42" s="656"/>
      <c r="BA42" s="656"/>
    </row>
    <row r="43" spans="1:53" ht="16.7" customHeight="1">
      <c r="A43" s="156"/>
      <c r="B43" s="156" t="s">
        <v>2256</v>
      </c>
      <c r="C43" s="156"/>
      <c r="D43" s="165"/>
      <c r="E43" s="652">
        <f t="shared" si="7"/>
        <v>161273.31819747412</v>
      </c>
      <c r="F43" s="652">
        <f t="shared" si="7"/>
        <v>104767.43893798179</v>
      </c>
      <c r="G43" s="652">
        <f t="shared" si="7"/>
        <v>174314.59534610336</v>
      </c>
      <c r="H43" s="652">
        <f t="shared" si="7"/>
        <v>86650.882896155192</v>
      </c>
      <c r="I43" s="652">
        <f t="shared" si="7"/>
        <v>30145.003636662939</v>
      </c>
      <c r="J43" s="652">
        <f t="shared" si="7"/>
        <v>12659.753496569821</v>
      </c>
      <c r="K43" s="652">
        <f t="shared" si="7"/>
        <v>33372.015862691755</v>
      </c>
      <c r="L43" s="652">
        <f t="shared" si="7"/>
        <v>28907.183501227981</v>
      </c>
      <c r="M43" s="652">
        <f t="shared" si="7"/>
        <v>20.859369999999998</v>
      </c>
      <c r="N43" s="3368" t="s">
        <v>1007</v>
      </c>
      <c r="O43" s="3369"/>
      <c r="P43" s="2380">
        <v>107047.55091708341</v>
      </c>
      <c r="Q43" s="2381">
        <v>74377.287284481194</v>
      </c>
      <c r="R43" s="2381">
        <v>115735.73735790698</v>
      </c>
      <c r="S43" s="2381">
        <v>47400.929441317116</v>
      </c>
      <c r="T43" s="2381">
        <v>14730.665808714923</v>
      </c>
      <c r="U43" s="2381">
        <v>6473.9780210556646</v>
      </c>
      <c r="V43" s="2381">
        <v>34420.918427046701</v>
      </c>
      <c r="W43" s="2381">
        <v>34816.366514763526</v>
      </c>
      <c r="X43" s="2382">
        <v>36.050565447452357</v>
      </c>
      <c r="Y43" s="860"/>
      <c r="Z43" s="860"/>
      <c r="AA43" s="656"/>
      <c r="AB43" s="656"/>
      <c r="AC43" s="656"/>
      <c r="AD43" s="656"/>
      <c r="AE43" s="656"/>
      <c r="AF43" s="656"/>
      <c r="AG43" s="656"/>
      <c r="AH43" s="656"/>
      <c r="AI43" s="656"/>
      <c r="AJ43" s="656"/>
      <c r="AK43" s="656"/>
      <c r="AL43" s="656"/>
      <c r="AM43" s="656"/>
      <c r="AN43" s="656"/>
      <c r="AO43" s="656"/>
      <c r="AP43" s="656"/>
      <c r="AQ43" s="656"/>
      <c r="AR43" s="656"/>
      <c r="AS43" s="656"/>
      <c r="AT43" s="656"/>
      <c r="AU43" s="656"/>
      <c r="AV43" s="656"/>
      <c r="AW43" s="656"/>
      <c r="AX43" s="656"/>
      <c r="AY43" s="656"/>
      <c r="AZ43" s="656"/>
      <c r="BA43" s="656"/>
    </row>
    <row r="44" spans="1:53" ht="16.7" customHeight="1">
      <c r="A44" s="156"/>
      <c r="B44" s="156" t="s">
        <v>2353</v>
      </c>
      <c r="C44" s="156"/>
      <c r="D44" s="165"/>
      <c r="E44" s="652">
        <f t="shared" si="7"/>
        <v>107047.55091708341</v>
      </c>
      <c r="F44" s="652">
        <f t="shared" si="7"/>
        <v>74377.287284481194</v>
      </c>
      <c r="G44" s="652">
        <f t="shared" si="7"/>
        <v>115735.73735790698</v>
      </c>
      <c r="H44" s="652">
        <f t="shared" si="7"/>
        <v>47400.929441317116</v>
      </c>
      <c r="I44" s="652">
        <f t="shared" si="7"/>
        <v>14730.665808714923</v>
      </c>
      <c r="J44" s="652">
        <f t="shared" si="7"/>
        <v>6473.9780210556646</v>
      </c>
      <c r="K44" s="652">
        <f t="shared" si="7"/>
        <v>34420.918427046701</v>
      </c>
      <c r="L44" s="652">
        <f t="shared" si="7"/>
        <v>34816.366514763526</v>
      </c>
      <c r="M44" s="652">
        <f t="shared" si="7"/>
        <v>36.050565447452357</v>
      </c>
      <c r="N44" s="3368" t="s">
        <v>1008</v>
      </c>
      <c r="O44" s="3369"/>
      <c r="P44" s="2380">
        <v>236196.09554836628</v>
      </c>
      <c r="Q44" s="2381">
        <v>156632.8653958879</v>
      </c>
      <c r="R44" s="2381">
        <v>269568.10096862732</v>
      </c>
      <c r="S44" s="2381">
        <v>128660.5532749088</v>
      </c>
      <c r="T44" s="2381">
        <v>49097.323122430513</v>
      </c>
      <c r="U44" s="2381">
        <v>7147.8291342198027</v>
      </c>
      <c r="V44" s="2381">
        <v>33550.255430129429</v>
      </c>
      <c r="W44" s="2381">
        <v>24972.766862179673</v>
      </c>
      <c r="X44" s="2382">
        <v>0</v>
      </c>
      <c r="Y44" s="860"/>
      <c r="Z44" s="860"/>
      <c r="AA44" s="656"/>
      <c r="AB44" s="656"/>
      <c r="AC44" s="656"/>
      <c r="AD44" s="656"/>
      <c r="AE44" s="656"/>
      <c r="AF44" s="656"/>
      <c r="AG44" s="656"/>
      <c r="AH44" s="656"/>
      <c r="AI44" s="656"/>
      <c r="AJ44" s="656"/>
      <c r="AK44" s="656"/>
      <c r="AL44" s="656"/>
      <c r="AM44" s="656"/>
      <c r="AN44" s="656"/>
      <c r="AO44" s="656"/>
      <c r="AP44" s="656"/>
      <c r="AQ44" s="656"/>
      <c r="AR44" s="656"/>
      <c r="AS44" s="656"/>
      <c r="AT44" s="656"/>
      <c r="AU44" s="656"/>
      <c r="AV44" s="656"/>
      <c r="AW44" s="656"/>
      <c r="AX44" s="656"/>
      <c r="AY44" s="656"/>
      <c r="AZ44" s="656"/>
      <c r="BA44" s="656"/>
    </row>
    <row r="45" spans="1:53" ht="16.7" customHeight="1">
      <c r="A45" s="156"/>
      <c r="B45" s="155" t="s">
        <v>17</v>
      </c>
      <c r="C45" s="156"/>
      <c r="D45" s="165"/>
      <c r="E45" s="652">
        <f t="shared" ref="E45:M45" si="8">P52</f>
        <v>319487.73508212809</v>
      </c>
      <c r="F45" s="652">
        <f t="shared" si="8"/>
        <v>221230.45693860229</v>
      </c>
      <c r="G45" s="652">
        <f t="shared" si="8"/>
        <v>361442.12375511712</v>
      </c>
      <c r="H45" s="652">
        <f t="shared" si="8"/>
        <v>160836.63710649151</v>
      </c>
      <c r="I45" s="652">
        <f t="shared" si="8"/>
        <v>62579.358962965773</v>
      </c>
      <c r="J45" s="652">
        <f t="shared" si="8"/>
        <v>10616.759904972027</v>
      </c>
      <c r="K45" s="652">
        <f t="shared" si="8"/>
        <v>50033.652113184966</v>
      </c>
      <c r="L45" s="652">
        <f t="shared" si="8"/>
        <v>40025.441728180209</v>
      </c>
      <c r="M45" s="652">
        <f t="shared" si="8"/>
        <v>0</v>
      </c>
      <c r="N45" s="3368" t="s">
        <v>1009</v>
      </c>
      <c r="O45" s="3369"/>
      <c r="P45" s="2380">
        <v>83291.639533761918</v>
      </c>
      <c r="Q45" s="2381">
        <v>64597.591542714479</v>
      </c>
      <c r="R45" s="2381">
        <v>91874.022786489892</v>
      </c>
      <c r="S45" s="2381">
        <v>32176.083831582684</v>
      </c>
      <c r="T45" s="2381">
        <v>13482.035840535285</v>
      </c>
      <c r="U45" s="2381">
        <v>3468.9307707522271</v>
      </c>
      <c r="V45" s="2381">
        <v>16483.396683055547</v>
      </c>
      <c r="W45" s="2381">
        <v>15052.674866000536</v>
      </c>
      <c r="X45" s="2382">
        <v>0</v>
      </c>
      <c r="Y45" s="860"/>
      <c r="Z45" s="860"/>
      <c r="AA45" s="656"/>
      <c r="AB45" s="656"/>
      <c r="AC45" s="656"/>
      <c r="AD45" s="656"/>
      <c r="AE45" s="656"/>
      <c r="AF45" s="656"/>
      <c r="AG45" s="656"/>
      <c r="AH45" s="656"/>
      <c r="AI45" s="656"/>
      <c r="AJ45" s="656"/>
      <c r="AK45" s="656"/>
      <c r="AL45" s="656"/>
      <c r="AM45" s="656"/>
      <c r="AN45" s="656"/>
      <c r="AO45" s="656"/>
      <c r="AP45" s="656"/>
      <c r="AQ45" s="656"/>
      <c r="AR45" s="656"/>
      <c r="AS45" s="656"/>
      <c r="AT45" s="656"/>
      <c r="AU45" s="656"/>
      <c r="AV45" s="656"/>
      <c r="AW45" s="656"/>
      <c r="AX45" s="656"/>
      <c r="AY45" s="656"/>
      <c r="AZ45" s="656"/>
      <c r="BA45" s="656"/>
    </row>
    <row r="46" spans="1:53" ht="16.7" customHeight="1">
      <c r="A46" s="156"/>
      <c r="B46" s="156" t="s">
        <v>2454</v>
      </c>
      <c r="C46" s="156"/>
      <c r="D46" s="165"/>
      <c r="E46" s="652">
        <f t="shared" ref="E46:M47" si="9">P44</f>
        <v>236196.09554836628</v>
      </c>
      <c r="F46" s="652">
        <f t="shared" si="9"/>
        <v>156632.8653958879</v>
      </c>
      <c r="G46" s="652">
        <f t="shared" si="9"/>
        <v>269568.10096862732</v>
      </c>
      <c r="H46" s="652">
        <f t="shared" si="9"/>
        <v>128660.5532749088</v>
      </c>
      <c r="I46" s="652">
        <f t="shared" si="9"/>
        <v>49097.323122430513</v>
      </c>
      <c r="J46" s="652">
        <f t="shared" si="9"/>
        <v>7147.8291342198027</v>
      </c>
      <c r="K46" s="652">
        <f t="shared" si="9"/>
        <v>33550.255430129429</v>
      </c>
      <c r="L46" s="652">
        <f t="shared" si="9"/>
        <v>24972.766862179673</v>
      </c>
      <c r="M46" s="652">
        <f t="shared" si="9"/>
        <v>0</v>
      </c>
      <c r="N46" s="3368" t="s">
        <v>1010</v>
      </c>
      <c r="O46" s="3369"/>
      <c r="P46" s="2380">
        <v>78430.363738373024</v>
      </c>
      <c r="Q46" s="2381">
        <v>62197.307824070864</v>
      </c>
      <c r="R46" s="2381">
        <v>94539.50706742084</v>
      </c>
      <c r="S46" s="2381">
        <v>34805.18186917514</v>
      </c>
      <c r="T46" s="2381">
        <v>18572.125954872979</v>
      </c>
      <c r="U46" s="2381">
        <v>6167.6637843039325</v>
      </c>
      <c r="V46" s="2381">
        <v>15639.840996964382</v>
      </c>
      <c r="W46" s="2381">
        <v>19344.522155443148</v>
      </c>
      <c r="X46" s="2382">
        <v>0</v>
      </c>
      <c r="Y46" s="860"/>
      <c r="Z46" s="860"/>
      <c r="AA46" s="656"/>
      <c r="AB46" s="656"/>
      <c r="AC46" s="656"/>
      <c r="AD46" s="656"/>
      <c r="AE46" s="656"/>
      <c r="AF46" s="656"/>
      <c r="AG46" s="656"/>
      <c r="AH46" s="656"/>
      <c r="AI46" s="656"/>
      <c r="AJ46" s="656"/>
      <c r="AK46" s="656"/>
      <c r="AL46" s="656"/>
      <c r="AM46" s="656"/>
      <c r="AN46" s="656"/>
      <c r="AO46" s="656"/>
      <c r="AP46" s="656"/>
      <c r="AQ46" s="656"/>
      <c r="AR46" s="656"/>
      <c r="AS46" s="656"/>
      <c r="AT46" s="656"/>
      <c r="AU46" s="656"/>
      <c r="AV46" s="656"/>
      <c r="AW46" s="656"/>
      <c r="AX46" s="656"/>
      <c r="AY46" s="656"/>
      <c r="AZ46" s="656"/>
      <c r="BA46" s="656"/>
    </row>
    <row r="47" spans="1:53" ht="16.7" customHeight="1">
      <c r="A47" s="156"/>
      <c r="B47" s="156" t="s">
        <v>2393</v>
      </c>
      <c r="C47" s="156"/>
      <c r="D47" s="165"/>
      <c r="E47" s="652">
        <f t="shared" si="9"/>
        <v>83291.639533761918</v>
      </c>
      <c r="F47" s="652">
        <f t="shared" si="9"/>
        <v>64597.591542714479</v>
      </c>
      <c r="G47" s="652">
        <f t="shared" si="9"/>
        <v>91874.022786489892</v>
      </c>
      <c r="H47" s="652">
        <f t="shared" si="9"/>
        <v>32176.083831582684</v>
      </c>
      <c r="I47" s="652">
        <f t="shared" si="9"/>
        <v>13482.035840535285</v>
      </c>
      <c r="J47" s="652">
        <f t="shared" si="9"/>
        <v>3468.9307707522271</v>
      </c>
      <c r="K47" s="652">
        <f t="shared" si="9"/>
        <v>16483.396683055547</v>
      </c>
      <c r="L47" s="652">
        <f t="shared" si="9"/>
        <v>15052.674866000536</v>
      </c>
      <c r="M47" s="653">
        <f t="shared" si="9"/>
        <v>0</v>
      </c>
      <c r="N47" s="3368" t="s">
        <v>1011</v>
      </c>
      <c r="O47" s="3369"/>
      <c r="P47" s="2380">
        <v>191803.72882272641</v>
      </c>
      <c r="Q47" s="2381">
        <v>142954.98645511045</v>
      </c>
      <c r="R47" s="2381">
        <v>225412.18054490874</v>
      </c>
      <c r="S47" s="2381">
        <v>94052.0145498856</v>
      </c>
      <c r="T47" s="2381">
        <v>45203.272182269626</v>
      </c>
      <c r="U47" s="2381">
        <v>9646.8740303167051</v>
      </c>
      <c r="V47" s="2381">
        <v>91897.445616735844</v>
      </c>
      <c r="W47" s="2381">
        <v>86959.971155598643</v>
      </c>
      <c r="X47" s="2382">
        <v>2989.5280313664689</v>
      </c>
      <c r="Y47" s="860"/>
      <c r="Z47" s="860"/>
      <c r="AA47" s="656"/>
      <c r="AB47" s="656"/>
      <c r="AC47" s="656"/>
      <c r="AD47" s="656"/>
      <c r="AE47" s="656"/>
      <c r="AF47" s="656"/>
      <c r="AG47" s="656"/>
      <c r="AH47" s="656"/>
      <c r="AI47" s="656"/>
      <c r="AJ47" s="656"/>
      <c r="AK47" s="656"/>
      <c r="AL47" s="656"/>
      <c r="AM47" s="656"/>
      <c r="AN47" s="656"/>
      <c r="AO47" s="656"/>
      <c r="AP47" s="656"/>
      <c r="AQ47" s="656"/>
      <c r="AR47" s="656"/>
      <c r="AS47" s="656"/>
      <c r="AT47" s="656"/>
      <c r="AU47" s="656"/>
      <c r="AV47" s="656"/>
      <c r="AW47" s="656"/>
      <c r="AX47" s="656"/>
      <c r="AY47" s="656"/>
      <c r="AZ47" s="656"/>
      <c r="BA47" s="656"/>
    </row>
    <row r="48" spans="1:53" ht="16.7" customHeight="1">
      <c r="A48" s="156"/>
      <c r="B48" s="155" t="s">
        <v>18</v>
      </c>
      <c r="C48" s="156"/>
      <c r="D48" s="165"/>
      <c r="E48" s="652">
        <f t="shared" ref="E48:M48" si="10">P53</f>
        <v>334235.94708739268</v>
      </c>
      <c r="F48" s="652">
        <f t="shared" si="10"/>
        <v>254718.70440481798</v>
      </c>
      <c r="G48" s="652">
        <f t="shared" si="10"/>
        <v>391240.49535669398</v>
      </c>
      <c r="H48" s="652">
        <f t="shared" si="10"/>
        <v>153523.24057295834</v>
      </c>
      <c r="I48" s="652">
        <f t="shared" si="10"/>
        <v>74005.997890383602</v>
      </c>
      <c r="J48" s="652">
        <f t="shared" si="10"/>
        <v>19499.782321322346</v>
      </c>
      <c r="K48" s="652">
        <f t="shared" si="10"/>
        <v>126208.27047631038</v>
      </c>
      <c r="L48" s="652">
        <f t="shared" si="10"/>
        <v>125297.51791353953</v>
      </c>
      <c r="M48" s="652">
        <f t="shared" si="10"/>
        <v>3409.0852630110826</v>
      </c>
      <c r="N48" s="3368" t="s">
        <v>1012</v>
      </c>
      <c r="O48" s="3369"/>
      <c r="P48" s="2380">
        <v>64001.854526293158</v>
      </c>
      <c r="Q48" s="2381">
        <v>49566.410125636561</v>
      </c>
      <c r="R48" s="2381">
        <v>71288.807744364662</v>
      </c>
      <c r="S48" s="2381">
        <v>24666.044153897594</v>
      </c>
      <c r="T48" s="2381">
        <v>10230.599753240997</v>
      </c>
      <c r="U48" s="2381">
        <v>3685.2445067017043</v>
      </c>
      <c r="V48" s="2381">
        <v>18670.983862610145</v>
      </c>
      <c r="W48" s="2381">
        <v>18993.024602497731</v>
      </c>
      <c r="X48" s="2382">
        <v>419.55723164461398</v>
      </c>
      <c r="Y48" s="860"/>
      <c r="Z48" s="860"/>
      <c r="AA48" s="656"/>
      <c r="AB48" s="656"/>
      <c r="AC48" s="656"/>
      <c r="AD48" s="656"/>
      <c r="AE48" s="656"/>
      <c r="AF48" s="656"/>
      <c r="AG48" s="656"/>
      <c r="AH48" s="656"/>
      <c r="AI48" s="656"/>
      <c r="AJ48" s="656"/>
      <c r="AK48" s="656"/>
      <c r="AL48" s="656"/>
      <c r="AM48" s="656"/>
      <c r="AN48" s="656"/>
      <c r="AO48" s="656"/>
      <c r="AP48" s="656"/>
      <c r="AQ48" s="656"/>
      <c r="AR48" s="656"/>
      <c r="AS48" s="656"/>
      <c r="AT48" s="656"/>
      <c r="AU48" s="656"/>
      <c r="AV48" s="656"/>
      <c r="AW48" s="656"/>
      <c r="AX48" s="656"/>
      <c r="AY48" s="656"/>
      <c r="AZ48" s="656"/>
      <c r="BA48" s="656"/>
    </row>
    <row r="49" spans="1:53" ht="16.7" customHeight="1">
      <c r="A49" s="156"/>
      <c r="B49" s="156" t="s">
        <v>2258</v>
      </c>
      <c r="C49" s="166"/>
      <c r="D49" s="162"/>
      <c r="E49" s="652">
        <f t="shared" ref="E49:M51" si="11">P46</f>
        <v>78430.363738373024</v>
      </c>
      <c r="F49" s="652">
        <f t="shared" si="11"/>
        <v>62197.307824070864</v>
      </c>
      <c r="G49" s="652">
        <f t="shared" si="11"/>
        <v>94539.50706742084</v>
      </c>
      <c r="H49" s="652">
        <f t="shared" si="11"/>
        <v>34805.18186917514</v>
      </c>
      <c r="I49" s="652">
        <f t="shared" si="11"/>
        <v>18572.125954872979</v>
      </c>
      <c r="J49" s="652">
        <f t="shared" si="11"/>
        <v>6167.6637843039325</v>
      </c>
      <c r="K49" s="652">
        <f t="shared" si="11"/>
        <v>15639.840996964382</v>
      </c>
      <c r="L49" s="652">
        <f t="shared" si="11"/>
        <v>19344.522155443148</v>
      </c>
      <c r="M49" s="652">
        <f t="shared" si="11"/>
        <v>0</v>
      </c>
      <c r="N49" s="3368" t="s">
        <v>1013</v>
      </c>
      <c r="O49" s="3369"/>
      <c r="P49" s="2380">
        <v>22418.828941539585</v>
      </c>
      <c r="Q49" s="2381">
        <v>17146.402031649865</v>
      </c>
      <c r="R49" s="2381">
        <v>25779.466379463636</v>
      </c>
      <c r="S49" s="2381">
        <v>8860.1314133059841</v>
      </c>
      <c r="T49" s="2381">
        <v>3587.7045034162688</v>
      </c>
      <c r="U49" s="2381">
        <v>48.456183870592696</v>
      </c>
      <c r="V49" s="2381">
        <v>490.7913114687874</v>
      </c>
      <c r="W49" s="2381">
        <v>312.1804298471605</v>
      </c>
      <c r="X49" s="2382">
        <v>0</v>
      </c>
      <c r="Y49" s="860"/>
      <c r="Z49" s="860"/>
      <c r="AA49" s="656"/>
      <c r="AB49" s="656"/>
      <c r="AC49" s="656"/>
      <c r="AD49" s="656"/>
      <c r="AE49" s="656"/>
      <c r="AF49" s="656"/>
      <c r="AG49" s="656"/>
      <c r="AH49" s="656"/>
      <c r="AI49" s="656"/>
      <c r="AJ49" s="656"/>
      <c r="AK49" s="656"/>
      <c r="AL49" s="656"/>
      <c r="AM49" s="656"/>
      <c r="AN49" s="656"/>
      <c r="AO49" s="656"/>
      <c r="AP49" s="656"/>
      <c r="AQ49" s="656"/>
      <c r="AR49" s="656"/>
      <c r="AS49" s="656"/>
      <c r="AT49" s="656"/>
      <c r="AU49" s="656"/>
      <c r="AV49" s="656"/>
      <c r="AW49" s="656"/>
      <c r="AX49" s="656"/>
      <c r="AY49" s="656"/>
      <c r="AZ49" s="656"/>
      <c r="BA49" s="656"/>
    </row>
    <row r="50" spans="1:53" ht="16.7" customHeight="1">
      <c r="A50" s="156"/>
      <c r="B50" s="156" t="s">
        <v>2423</v>
      </c>
      <c r="C50" s="166"/>
      <c r="D50" s="162"/>
      <c r="E50" s="652">
        <f t="shared" si="11"/>
        <v>191803.72882272641</v>
      </c>
      <c r="F50" s="652">
        <f t="shared" si="11"/>
        <v>142954.98645511045</v>
      </c>
      <c r="G50" s="652">
        <f t="shared" si="11"/>
        <v>225412.18054490874</v>
      </c>
      <c r="H50" s="652">
        <f t="shared" si="11"/>
        <v>94052.0145498856</v>
      </c>
      <c r="I50" s="652">
        <f t="shared" si="11"/>
        <v>45203.272182269626</v>
      </c>
      <c r="J50" s="652">
        <f t="shared" si="11"/>
        <v>9646.8740303167051</v>
      </c>
      <c r="K50" s="652">
        <f t="shared" si="11"/>
        <v>91897.445616735844</v>
      </c>
      <c r="L50" s="652">
        <f t="shared" si="11"/>
        <v>86959.971155598643</v>
      </c>
      <c r="M50" s="652">
        <f t="shared" si="11"/>
        <v>2989.5280313664689</v>
      </c>
      <c r="N50" s="3368" t="s">
        <v>1014</v>
      </c>
      <c r="O50" s="3369"/>
      <c r="P50" s="2380">
        <v>10301.633289211273</v>
      </c>
      <c r="Q50" s="2381">
        <v>7963.3758994746786</v>
      </c>
      <c r="R50" s="2381">
        <v>10738.739131997952</v>
      </c>
      <c r="S50" s="2381">
        <v>3106.6507680321388</v>
      </c>
      <c r="T50" s="2381">
        <v>768.39337829554654</v>
      </c>
      <c r="U50" s="2381">
        <v>332.34391775436075</v>
      </c>
      <c r="V50" s="2381">
        <v>694.77273239017131</v>
      </c>
      <c r="W50" s="2381">
        <v>695.82911463566916</v>
      </c>
      <c r="X50" s="2382">
        <v>0</v>
      </c>
      <c r="Y50" s="860"/>
      <c r="Z50" s="860"/>
      <c r="AA50" s="656"/>
      <c r="AB50" s="656"/>
      <c r="AC50" s="656"/>
      <c r="AD50" s="656"/>
      <c r="AE50" s="656"/>
      <c r="AF50" s="656"/>
      <c r="AG50" s="656"/>
      <c r="AH50" s="656"/>
      <c r="AI50" s="656"/>
      <c r="AJ50" s="656"/>
      <c r="AK50" s="656"/>
      <c r="AL50" s="656"/>
      <c r="AM50" s="656"/>
      <c r="AN50" s="656"/>
      <c r="AO50" s="656"/>
      <c r="AP50" s="656"/>
      <c r="AQ50" s="656"/>
      <c r="AR50" s="656"/>
      <c r="AS50" s="656"/>
      <c r="AT50" s="656"/>
      <c r="AU50" s="656"/>
      <c r="AV50" s="656"/>
      <c r="AW50" s="656"/>
      <c r="AX50" s="656"/>
      <c r="AY50" s="656"/>
      <c r="AZ50" s="656"/>
      <c r="BA50" s="656"/>
    </row>
    <row r="51" spans="1:53" ht="16.7" customHeight="1">
      <c r="A51" s="156"/>
      <c r="B51" s="156" t="s">
        <v>2297</v>
      </c>
      <c r="C51" s="166"/>
      <c r="D51" s="162"/>
      <c r="E51" s="652">
        <f t="shared" si="11"/>
        <v>64001.854526293158</v>
      </c>
      <c r="F51" s="652">
        <f t="shared" si="11"/>
        <v>49566.410125636561</v>
      </c>
      <c r="G51" s="652">
        <f t="shared" si="11"/>
        <v>71288.807744364662</v>
      </c>
      <c r="H51" s="652">
        <f t="shared" si="11"/>
        <v>24666.044153897594</v>
      </c>
      <c r="I51" s="652">
        <f t="shared" si="11"/>
        <v>10230.599753240997</v>
      </c>
      <c r="J51" s="652">
        <f t="shared" si="11"/>
        <v>3685.2445067017043</v>
      </c>
      <c r="K51" s="652">
        <f t="shared" si="11"/>
        <v>18670.983862610145</v>
      </c>
      <c r="L51" s="652">
        <f t="shared" si="11"/>
        <v>18993.024602497731</v>
      </c>
      <c r="M51" s="653">
        <f t="shared" si="11"/>
        <v>419.55723164461398</v>
      </c>
      <c r="N51" s="3368" t="s">
        <v>1016</v>
      </c>
      <c r="O51" s="3369"/>
      <c r="P51" s="2380">
        <v>851720.97128629731</v>
      </c>
      <c r="Q51" s="2381">
        <v>602091.05911990744</v>
      </c>
      <c r="R51" s="2381">
        <v>1133904.6946686318</v>
      </c>
      <c r="S51" s="2381">
        <v>557819.42361441115</v>
      </c>
      <c r="T51" s="2381">
        <v>308189.51144802134</v>
      </c>
      <c r="U51" s="2381">
        <v>23867.657498150613</v>
      </c>
      <c r="V51" s="2381">
        <v>227776.03456343233</v>
      </c>
      <c r="W51" s="2381">
        <v>223750.40532394603</v>
      </c>
      <c r="X51" s="2382">
        <v>1887.4986719497472</v>
      </c>
      <c r="Y51" s="860"/>
      <c r="Z51" s="860"/>
      <c r="AA51" s="656"/>
      <c r="AB51" s="656"/>
      <c r="AC51" s="656"/>
      <c r="AD51" s="656"/>
      <c r="AE51" s="656"/>
      <c r="AF51" s="656"/>
      <c r="AG51" s="656"/>
      <c r="AH51" s="656"/>
      <c r="AI51" s="656"/>
      <c r="AJ51" s="656"/>
      <c r="AK51" s="656"/>
      <c r="AL51" s="656"/>
      <c r="AM51" s="656"/>
      <c r="AN51" s="656"/>
      <c r="AO51" s="656"/>
      <c r="AP51" s="656"/>
      <c r="AQ51" s="656"/>
      <c r="AR51" s="656"/>
      <c r="AS51" s="656"/>
      <c r="AT51" s="656"/>
      <c r="AU51" s="656"/>
      <c r="AV51" s="656"/>
      <c r="AW51" s="656"/>
      <c r="AX51" s="656"/>
      <c r="AY51" s="656"/>
      <c r="AZ51" s="656"/>
      <c r="BA51" s="656"/>
    </row>
    <row r="52" spans="1:53" ht="16.7" customHeight="1">
      <c r="A52" s="156"/>
      <c r="B52" s="155" t="s">
        <v>20</v>
      </c>
      <c r="C52" s="166"/>
      <c r="D52" s="162"/>
      <c r="E52" s="652">
        <f t="shared" ref="E52:M53" si="12">P54</f>
        <v>22418.828941539585</v>
      </c>
      <c r="F52" s="652">
        <f t="shared" si="12"/>
        <v>17146.402031649865</v>
      </c>
      <c r="G52" s="652">
        <f t="shared" si="12"/>
        <v>25779.466379463636</v>
      </c>
      <c r="H52" s="652">
        <f t="shared" si="12"/>
        <v>8860.1314133059841</v>
      </c>
      <c r="I52" s="652">
        <f t="shared" si="12"/>
        <v>3587.7045034162688</v>
      </c>
      <c r="J52" s="652">
        <f t="shared" si="12"/>
        <v>48.456183870592696</v>
      </c>
      <c r="K52" s="652">
        <f t="shared" si="12"/>
        <v>490.7913114687874</v>
      </c>
      <c r="L52" s="652">
        <f t="shared" si="12"/>
        <v>312.1804298471605</v>
      </c>
      <c r="M52" s="653">
        <f t="shared" si="12"/>
        <v>0</v>
      </c>
      <c r="N52" s="3368" t="s">
        <v>1017</v>
      </c>
      <c r="O52" s="3369"/>
      <c r="P52" s="2380">
        <v>319487.73508212809</v>
      </c>
      <c r="Q52" s="2381">
        <v>221230.45693860229</v>
      </c>
      <c r="R52" s="2381">
        <v>361442.12375511712</v>
      </c>
      <c r="S52" s="2381">
        <v>160836.63710649151</v>
      </c>
      <c r="T52" s="2381">
        <v>62579.358962965773</v>
      </c>
      <c r="U52" s="2381">
        <v>10616.759904972027</v>
      </c>
      <c r="V52" s="2381">
        <v>50033.652113184966</v>
      </c>
      <c r="W52" s="2381">
        <v>40025.441728180209</v>
      </c>
      <c r="X52" s="2382">
        <v>0</v>
      </c>
      <c r="Y52" s="860"/>
      <c r="Z52" s="860"/>
      <c r="AA52" s="656"/>
      <c r="AB52" s="656"/>
      <c r="AC52" s="656"/>
      <c r="AD52" s="656"/>
      <c r="AE52" s="656"/>
      <c r="AF52" s="656"/>
      <c r="AG52" s="656"/>
      <c r="AH52" s="656"/>
      <c r="AI52" s="656"/>
      <c r="AJ52" s="656"/>
      <c r="AK52" s="656"/>
      <c r="AL52" s="656"/>
      <c r="AM52" s="656"/>
      <c r="AN52" s="656"/>
      <c r="AO52" s="656"/>
      <c r="AP52" s="656"/>
      <c r="AQ52" s="656"/>
      <c r="AR52" s="656"/>
      <c r="AS52" s="656"/>
      <c r="AT52" s="656"/>
      <c r="AU52" s="656"/>
      <c r="AV52" s="656"/>
      <c r="AW52" s="656"/>
      <c r="AX52" s="656"/>
      <c r="AY52" s="656"/>
      <c r="AZ52" s="656"/>
      <c r="BA52" s="656"/>
    </row>
    <row r="53" spans="1:53" ht="16.7" customHeight="1">
      <c r="A53" s="3093" t="s">
        <v>21</v>
      </c>
      <c r="B53" s="3093"/>
      <c r="C53" s="166"/>
      <c r="D53" s="162"/>
      <c r="E53" s="652">
        <f t="shared" si="12"/>
        <v>10301.633289211273</v>
      </c>
      <c r="F53" s="652">
        <f t="shared" si="12"/>
        <v>7963.3758994746786</v>
      </c>
      <c r="G53" s="652">
        <f t="shared" si="12"/>
        <v>10738.739131997952</v>
      </c>
      <c r="H53" s="652">
        <f t="shared" si="12"/>
        <v>3106.6507680321388</v>
      </c>
      <c r="I53" s="652">
        <f t="shared" si="12"/>
        <v>768.39337829554654</v>
      </c>
      <c r="J53" s="653">
        <f t="shared" si="12"/>
        <v>332.34391775436075</v>
      </c>
      <c r="K53" s="652">
        <f t="shared" si="12"/>
        <v>694.77273239017131</v>
      </c>
      <c r="L53" s="652">
        <f t="shared" si="12"/>
        <v>695.82911463566916</v>
      </c>
      <c r="M53" s="653">
        <f t="shared" si="12"/>
        <v>0</v>
      </c>
      <c r="N53" s="3368" t="s">
        <v>1018</v>
      </c>
      <c r="O53" s="3369"/>
      <c r="P53" s="2380">
        <v>334235.94708739268</v>
      </c>
      <c r="Q53" s="2381">
        <v>254718.70440481798</v>
      </c>
      <c r="R53" s="2381">
        <v>391240.49535669398</v>
      </c>
      <c r="S53" s="2381">
        <v>153523.24057295834</v>
      </c>
      <c r="T53" s="2381">
        <v>74005.997890383602</v>
      </c>
      <c r="U53" s="2381">
        <v>19499.782321322346</v>
      </c>
      <c r="V53" s="2381">
        <v>126208.27047631038</v>
      </c>
      <c r="W53" s="2381">
        <v>125297.51791353953</v>
      </c>
      <c r="X53" s="2382">
        <v>3409.0852630110826</v>
      </c>
      <c r="Y53" s="860"/>
      <c r="Z53" s="860"/>
      <c r="AA53" s="656"/>
      <c r="AB53" s="656"/>
      <c r="AC53" s="656"/>
      <c r="AD53" s="656"/>
      <c r="AE53" s="656"/>
      <c r="AF53" s="656"/>
      <c r="AG53" s="656"/>
      <c r="AH53" s="656"/>
      <c r="AI53" s="656"/>
      <c r="AJ53" s="656"/>
      <c r="AK53" s="656"/>
      <c r="AL53" s="656"/>
      <c r="AM53" s="656"/>
      <c r="AN53" s="656"/>
      <c r="AO53" s="656"/>
      <c r="AP53" s="656"/>
      <c r="AQ53" s="656"/>
      <c r="AR53" s="656"/>
      <c r="AS53" s="656"/>
      <c r="AT53" s="656"/>
      <c r="AU53" s="656"/>
      <c r="AV53" s="656"/>
      <c r="AW53" s="656"/>
      <c r="AX53" s="656"/>
      <c r="AY53" s="656"/>
      <c r="AZ53" s="656"/>
      <c r="BA53" s="656"/>
    </row>
    <row r="54" spans="1:53" ht="16.7" customHeight="1">
      <c r="A54" s="3094" t="s">
        <v>118</v>
      </c>
      <c r="B54" s="3094"/>
      <c r="C54" s="3094"/>
      <c r="D54" s="162"/>
      <c r="E54" s="652"/>
      <c r="F54" s="652"/>
      <c r="G54" s="652"/>
      <c r="H54" s="652"/>
      <c r="I54" s="652"/>
      <c r="J54" s="652"/>
      <c r="K54" s="652"/>
      <c r="L54" s="652"/>
      <c r="M54" s="652"/>
      <c r="N54" s="3368" t="s">
        <v>1019</v>
      </c>
      <c r="O54" s="3369"/>
      <c r="P54" s="2380">
        <v>22418.828941539585</v>
      </c>
      <c r="Q54" s="2381">
        <v>17146.402031649865</v>
      </c>
      <c r="R54" s="2381">
        <v>25779.466379463636</v>
      </c>
      <c r="S54" s="2381">
        <v>8860.1314133059841</v>
      </c>
      <c r="T54" s="2381">
        <v>3587.7045034162688</v>
      </c>
      <c r="U54" s="2381">
        <v>48.456183870592696</v>
      </c>
      <c r="V54" s="2381">
        <v>490.7913114687874</v>
      </c>
      <c r="W54" s="2381">
        <v>312.1804298471605</v>
      </c>
      <c r="X54" s="2382">
        <v>0</v>
      </c>
      <c r="Y54" s="860"/>
      <c r="Z54" s="860"/>
      <c r="AA54" s="656"/>
      <c r="AB54" s="656"/>
      <c r="AC54" s="656"/>
      <c r="AD54" s="656"/>
      <c r="AE54" s="656"/>
      <c r="AF54" s="656"/>
      <c r="AG54" s="656"/>
      <c r="AH54" s="656"/>
      <c r="AI54" s="656"/>
      <c r="AJ54" s="656"/>
      <c r="AK54" s="656"/>
      <c r="AL54" s="656"/>
      <c r="AM54" s="656"/>
      <c r="AN54" s="656"/>
      <c r="AO54" s="656"/>
      <c r="AP54" s="656"/>
      <c r="AQ54" s="656"/>
      <c r="AR54" s="656"/>
      <c r="AS54" s="656"/>
      <c r="AT54" s="656"/>
      <c r="AU54" s="656"/>
      <c r="AV54" s="656"/>
      <c r="AW54" s="656"/>
      <c r="AX54" s="656"/>
      <c r="AY54" s="656"/>
      <c r="AZ54" s="656"/>
      <c r="BA54" s="656"/>
    </row>
    <row r="55" spans="1:53" ht="16.7" customHeight="1">
      <c r="A55" s="3093" t="s">
        <v>22</v>
      </c>
      <c r="B55" s="3093" t="s">
        <v>22</v>
      </c>
      <c r="C55" s="196"/>
      <c r="D55" s="162"/>
      <c r="E55" s="652">
        <f t="shared" ref="E55:M55" si="13">P56</f>
        <v>726901.64660075202</v>
      </c>
      <c r="F55" s="652">
        <f t="shared" si="13"/>
        <v>559145.57763340534</v>
      </c>
      <c r="G55" s="652">
        <f t="shared" si="13"/>
        <v>901914.31315541372</v>
      </c>
      <c r="H55" s="652">
        <f t="shared" si="13"/>
        <v>378531.64045639691</v>
      </c>
      <c r="I55" s="652">
        <f t="shared" si="13"/>
        <v>210775.57148904965</v>
      </c>
      <c r="J55" s="652">
        <f t="shared" si="13"/>
        <v>23497.271526963646</v>
      </c>
      <c r="K55" s="652">
        <f t="shared" si="13"/>
        <v>197445.04875566438</v>
      </c>
      <c r="L55" s="652">
        <f t="shared" si="13"/>
        <v>182361.68016059566</v>
      </c>
      <c r="M55" s="652">
        <f t="shared" si="13"/>
        <v>2817.7351876446141</v>
      </c>
      <c r="N55" s="3368" t="s">
        <v>1020</v>
      </c>
      <c r="O55" s="3369"/>
      <c r="P55" s="2380">
        <v>10301.633289211273</v>
      </c>
      <c r="Q55" s="2381">
        <v>7963.3758994746786</v>
      </c>
      <c r="R55" s="2381">
        <v>10738.739131997952</v>
      </c>
      <c r="S55" s="2381">
        <v>3106.6507680321388</v>
      </c>
      <c r="T55" s="2381">
        <v>768.39337829554654</v>
      </c>
      <c r="U55" s="2381">
        <v>332.34391775436075</v>
      </c>
      <c r="V55" s="2381">
        <v>694.77273239017131</v>
      </c>
      <c r="W55" s="2381">
        <v>695.82911463566916</v>
      </c>
      <c r="X55" s="2382">
        <v>0</v>
      </c>
      <c r="Y55" s="860"/>
      <c r="Z55" s="860"/>
      <c r="AA55" s="656"/>
      <c r="AB55" s="656"/>
      <c r="AC55" s="656"/>
      <c r="AD55" s="656"/>
      <c r="AE55" s="656"/>
      <c r="AF55" s="656"/>
      <c r="AG55" s="656"/>
      <c r="AH55" s="656"/>
      <c r="AI55" s="656"/>
      <c r="AJ55" s="656"/>
      <c r="AK55" s="656"/>
      <c r="AL55" s="656"/>
      <c r="AM55" s="656"/>
      <c r="AN55" s="656"/>
      <c r="AO55" s="656"/>
      <c r="AP55" s="656"/>
      <c r="AQ55" s="656"/>
      <c r="AR55" s="656"/>
      <c r="AS55" s="656"/>
      <c r="AT55" s="656"/>
      <c r="AU55" s="656"/>
      <c r="AV55" s="656"/>
      <c r="AW55" s="656"/>
      <c r="AX55" s="656"/>
      <c r="AY55" s="656"/>
      <c r="AZ55" s="656"/>
      <c r="BA55" s="656"/>
    </row>
    <row r="56" spans="1:53" ht="16.7" customHeight="1">
      <c r="A56" s="155"/>
      <c r="B56" s="155" t="s">
        <v>23</v>
      </c>
      <c r="C56" s="155"/>
      <c r="D56" s="165"/>
      <c r="E56" s="652">
        <f t="shared" ref="E56:M59" si="14">P58</f>
        <v>382900.3336638668</v>
      </c>
      <c r="F56" s="652">
        <f t="shared" si="14"/>
        <v>304790.00579839246</v>
      </c>
      <c r="G56" s="652">
        <f t="shared" si="14"/>
        <v>452125.94360073842</v>
      </c>
      <c r="H56" s="652">
        <f t="shared" si="14"/>
        <v>160114.20847041838</v>
      </c>
      <c r="I56" s="652">
        <f t="shared" si="14"/>
        <v>82003.880604944148</v>
      </c>
      <c r="J56" s="652">
        <f t="shared" si="14"/>
        <v>11141.358350714081</v>
      </c>
      <c r="K56" s="652">
        <f t="shared" si="14"/>
        <v>36365.484044704979</v>
      </c>
      <c r="L56" s="652">
        <f t="shared" si="14"/>
        <v>34728.571727346629</v>
      </c>
      <c r="M56" s="652">
        <f t="shared" si="14"/>
        <v>0</v>
      </c>
      <c r="N56" s="3368" t="s">
        <v>1021</v>
      </c>
      <c r="O56" s="2984" t="s">
        <v>1022</v>
      </c>
      <c r="P56" s="2380">
        <v>726901.64660075202</v>
      </c>
      <c r="Q56" s="2381">
        <v>559145.57763340534</v>
      </c>
      <c r="R56" s="2381">
        <v>901914.31315541372</v>
      </c>
      <c r="S56" s="2381">
        <v>378531.64045639691</v>
      </c>
      <c r="T56" s="2381">
        <v>210775.57148904965</v>
      </c>
      <c r="U56" s="2381">
        <v>23497.271526963646</v>
      </c>
      <c r="V56" s="2381">
        <v>197445.04875566438</v>
      </c>
      <c r="W56" s="2381">
        <v>182361.68016059566</v>
      </c>
      <c r="X56" s="2382">
        <v>2817.7351876446141</v>
      </c>
      <c r="Y56" s="860"/>
      <c r="Z56" s="860"/>
      <c r="AA56" s="656"/>
      <c r="AB56" s="656"/>
      <c r="AC56" s="656"/>
      <c r="AD56" s="656"/>
      <c r="AE56" s="656"/>
      <c r="AF56" s="656"/>
      <c r="AG56" s="656"/>
      <c r="AH56" s="656"/>
      <c r="AI56" s="656"/>
      <c r="AJ56" s="656"/>
      <c r="AK56" s="656"/>
      <c r="AL56" s="656"/>
      <c r="AM56" s="656"/>
      <c r="AN56" s="656"/>
      <c r="AO56" s="656"/>
      <c r="AP56" s="656"/>
      <c r="AQ56" s="656"/>
      <c r="AR56" s="656"/>
      <c r="AS56" s="656"/>
      <c r="AT56" s="656"/>
      <c r="AU56" s="656"/>
      <c r="AV56" s="656"/>
      <c r="AW56" s="656"/>
      <c r="AX56" s="656"/>
      <c r="AY56" s="656"/>
      <c r="AZ56" s="656"/>
      <c r="BA56" s="656"/>
    </row>
    <row r="57" spans="1:53" ht="16.7" customHeight="1">
      <c r="A57" s="155"/>
      <c r="B57" s="155" t="s">
        <v>24</v>
      </c>
      <c r="C57" s="155"/>
      <c r="D57" s="165"/>
      <c r="E57" s="652">
        <f t="shared" si="14"/>
        <v>185055.44499342839</v>
      </c>
      <c r="F57" s="660">
        <f t="shared" si="14"/>
        <v>134866.5319869529</v>
      </c>
      <c r="G57" s="652">
        <f t="shared" si="14"/>
        <v>229566.38013924626</v>
      </c>
      <c r="H57" s="652">
        <f t="shared" si="14"/>
        <v>109167.26398046553</v>
      </c>
      <c r="I57" s="652">
        <f t="shared" si="14"/>
        <v>58978.350973989989</v>
      </c>
      <c r="J57" s="652">
        <f t="shared" si="14"/>
        <v>6223.6267623416588</v>
      </c>
      <c r="K57" s="652">
        <f t="shared" si="14"/>
        <v>76704.167995290525</v>
      </c>
      <c r="L57" s="652">
        <f t="shared" si="14"/>
        <v>68040.821697815409</v>
      </c>
      <c r="M57" s="652">
        <f t="shared" si="14"/>
        <v>419.55723164461398</v>
      </c>
      <c r="N57" s="3368"/>
      <c r="O57" s="2984" t="s">
        <v>1023</v>
      </c>
      <c r="P57" s="2380">
        <v>811263.46908581606</v>
      </c>
      <c r="Q57" s="2381">
        <v>544004.42076104693</v>
      </c>
      <c r="R57" s="2381">
        <v>1021191.2061364894</v>
      </c>
      <c r="S57" s="2381">
        <v>505614.44301880244</v>
      </c>
      <c r="T57" s="2381">
        <v>238355.39469403305</v>
      </c>
      <c r="U57" s="2381">
        <v>30867.728299106304</v>
      </c>
      <c r="V57" s="2381">
        <v>207758.47244112229</v>
      </c>
      <c r="W57" s="2381">
        <v>207719.69434955294</v>
      </c>
      <c r="X57" s="2382">
        <v>2478.8487473162163</v>
      </c>
      <c r="Y57" s="860"/>
      <c r="Z57" s="860"/>
      <c r="AA57" s="656"/>
      <c r="AB57" s="656"/>
      <c r="AC57" s="656"/>
      <c r="AD57" s="656"/>
      <c r="AE57" s="656"/>
      <c r="AF57" s="656"/>
      <c r="AG57" s="656"/>
      <c r="AH57" s="656"/>
      <c r="AI57" s="656"/>
      <c r="AJ57" s="656"/>
      <c r="AK57" s="656"/>
      <c r="AL57" s="656"/>
      <c r="AM57" s="656"/>
      <c r="AN57" s="656"/>
      <c r="AO57" s="656"/>
      <c r="AP57" s="656"/>
      <c r="AQ57" s="656"/>
      <c r="AR57" s="656"/>
      <c r="AS57" s="656"/>
      <c r="AT57" s="656"/>
      <c r="AU57" s="656"/>
      <c r="AV57" s="656"/>
      <c r="AW57" s="656"/>
      <c r="AX57" s="656"/>
      <c r="AY57" s="656"/>
      <c r="AZ57" s="656"/>
      <c r="BA57" s="656"/>
    </row>
    <row r="58" spans="1:53" ht="16.7" customHeight="1">
      <c r="A58" s="155"/>
      <c r="B58" s="155" t="s">
        <v>25</v>
      </c>
      <c r="C58" s="155"/>
      <c r="D58" s="165"/>
      <c r="E58" s="652">
        <f t="shared" si="14"/>
        <v>158945.86794345768</v>
      </c>
      <c r="F58" s="660">
        <f t="shared" si="14"/>
        <v>119489.03984805991</v>
      </c>
      <c r="G58" s="652">
        <f t="shared" si="14"/>
        <v>220221.98941543003</v>
      </c>
      <c r="H58" s="652">
        <f t="shared" si="14"/>
        <v>109250.16800551316</v>
      </c>
      <c r="I58" s="652">
        <f t="shared" si="14"/>
        <v>69793.339910115435</v>
      </c>
      <c r="J58" s="652">
        <f t="shared" si="14"/>
        <v>6132.2864139079029</v>
      </c>
      <c r="K58" s="652">
        <f t="shared" si="14"/>
        <v>84375.396715668845</v>
      </c>
      <c r="L58" s="652">
        <f t="shared" si="14"/>
        <v>79592.286735433663</v>
      </c>
      <c r="M58" s="652">
        <f t="shared" si="14"/>
        <v>2398.177956</v>
      </c>
      <c r="N58" s="3368" t="s">
        <v>1024</v>
      </c>
      <c r="O58" s="2984" t="s">
        <v>3904</v>
      </c>
      <c r="P58" s="2380">
        <v>382900.3336638668</v>
      </c>
      <c r="Q58" s="2381">
        <v>304790.00579839246</v>
      </c>
      <c r="R58" s="2381">
        <v>452125.94360073842</v>
      </c>
      <c r="S58" s="2381">
        <v>160114.20847041838</v>
      </c>
      <c r="T58" s="2381">
        <v>82003.880604944148</v>
      </c>
      <c r="U58" s="2381">
        <v>11141.358350714081</v>
      </c>
      <c r="V58" s="2381">
        <v>36365.484044704979</v>
      </c>
      <c r="W58" s="2381">
        <v>34728.571727346629</v>
      </c>
      <c r="X58" s="2382">
        <v>0</v>
      </c>
      <c r="Y58" s="860"/>
      <c r="Z58" s="860"/>
      <c r="AA58" s="656"/>
      <c r="AB58" s="656"/>
      <c r="AC58" s="656"/>
      <c r="AD58" s="656"/>
      <c r="AE58" s="656"/>
      <c r="AF58" s="656"/>
      <c r="AG58" s="656"/>
      <c r="AH58" s="656"/>
      <c r="AI58" s="656"/>
      <c r="AJ58" s="656"/>
      <c r="AK58" s="656"/>
      <c r="AL58" s="656"/>
      <c r="AM58" s="656"/>
      <c r="AN58" s="656"/>
      <c r="AO58" s="656"/>
      <c r="AP58" s="656"/>
      <c r="AQ58" s="656"/>
      <c r="AR58" s="656"/>
      <c r="AS58" s="656"/>
      <c r="AT58" s="656"/>
      <c r="AU58" s="656"/>
      <c r="AV58" s="656"/>
      <c r="AW58" s="656"/>
      <c r="AX58" s="656"/>
      <c r="AY58" s="656"/>
      <c r="AZ58" s="656"/>
      <c r="BA58" s="656"/>
    </row>
    <row r="59" spans="1:53" ht="16.7" customHeight="1" thickBot="1">
      <c r="A59" s="3104" t="s">
        <v>26</v>
      </c>
      <c r="B59" s="3104"/>
      <c r="C59" s="169"/>
      <c r="D59" s="171"/>
      <c r="E59" s="666">
        <f t="shared" si="14"/>
        <v>811263.46908581606</v>
      </c>
      <c r="F59" s="664">
        <f t="shared" si="14"/>
        <v>544004.42076104693</v>
      </c>
      <c r="G59" s="664">
        <f t="shared" si="14"/>
        <v>1021191.2061364894</v>
      </c>
      <c r="H59" s="664">
        <f t="shared" si="14"/>
        <v>505614.44301880244</v>
      </c>
      <c r="I59" s="664">
        <f t="shared" si="14"/>
        <v>238355.39469403305</v>
      </c>
      <c r="J59" s="664">
        <f t="shared" si="14"/>
        <v>30867.728299106304</v>
      </c>
      <c r="K59" s="664">
        <f t="shared" si="14"/>
        <v>207758.47244112229</v>
      </c>
      <c r="L59" s="664">
        <f t="shared" si="14"/>
        <v>207719.69434955294</v>
      </c>
      <c r="M59" s="664">
        <f t="shared" si="14"/>
        <v>2478.8487473162163</v>
      </c>
      <c r="N59" s="3368"/>
      <c r="O59" s="2984" t="s">
        <v>3905</v>
      </c>
      <c r="P59" s="2380">
        <v>185055.44499342839</v>
      </c>
      <c r="Q59" s="2381">
        <v>134866.5319869529</v>
      </c>
      <c r="R59" s="2381">
        <v>229566.38013924626</v>
      </c>
      <c r="S59" s="2381">
        <v>109167.26398046553</v>
      </c>
      <c r="T59" s="2381">
        <v>58978.350973989989</v>
      </c>
      <c r="U59" s="2381">
        <v>6223.6267623416588</v>
      </c>
      <c r="V59" s="2381">
        <v>76704.167995290525</v>
      </c>
      <c r="W59" s="2381">
        <v>68040.821697815409</v>
      </c>
      <c r="X59" s="2382">
        <v>419.55723164461398</v>
      </c>
      <c r="Y59" s="860"/>
      <c r="Z59" s="860"/>
      <c r="AA59" s="656"/>
      <c r="AB59" s="656"/>
      <c r="AC59" s="656"/>
      <c r="AD59" s="656"/>
      <c r="AE59" s="656"/>
      <c r="AF59" s="656"/>
      <c r="AG59" s="656"/>
      <c r="AH59" s="656"/>
      <c r="AI59" s="656"/>
      <c r="AJ59" s="656"/>
      <c r="AK59" s="656"/>
      <c r="AL59" s="656"/>
      <c r="AM59" s="656"/>
      <c r="AN59" s="656"/>
      <c r="AO59" s="656"/>
      <c r="AP59" s="656"/>
      <c r="AQ59" s="656"/>
      <c r="AR59" s="656"/>
      <c r="AS59" s="656"/>
      <c r="AT59" s="656"/>
      <c r="AU59" s="656"/>
      <c r="AV59" s="656"/>
      <c r="AW59" s="656"/>
      <c r="AX59" s="656"/>
      <c r="AY59" s="656"/>
      <c r="AZ59" s="656"/>
      <c r="BA59" s="656"/>
    </row>
    <row r="60" spans="1:53" ht="16.7" customHeight="1">
      <c r="A60" s="1573" t="s">
        <v>347</v>
      </c>
      <c r="I60" s="1573" t="s">
        <v>251</v>
      </c>
      <c r="N60" s="3368"/>
      <c r="O60" s="2984" t="s">
        <v>3906</v>
      </c>
      <c r="P60" s="2380">
        <v>158945.86794345768</v>
      </c>
      <c r="Q60" s="2381">
        <v>119489.03984805991</v>
      </c>
      <c r="R60" s="2381">
        <v>220221.98941543003</v>
      </c>
      <c r="S60" s="2381">
        <v>109250.16800551316</v>
      </c>
      <c r="T60" s="2381">
        <v>69793.339910115435</v>
      </c>
      <c r="U60" s="2381">
        <v>6132.2864139079029</v>
      </c>
      <c r="V60" s="2381">
        <v>84375.396715668845</v>
      </c>
      <c r="W60" s="2381">
        <v>79592.286735433663</v>
      </c>
      <c r="X60" s="2382">
        <v>2398.177956</v>
      </c>
      <c r="Y60" s="656"/>
      <c r="Z60" s="656"/>
      <c r="AA60" s="656"/>
      <c r="AB60" s="656"/>
      <c r="AC60" s="656"/>
      <c r="AD60" s="656"/>
      <c r="AE60" s="656"/>
      <c r="AF60" s="656"/>
      <c r="AG60" s="656"/>
      <c r="AH60" s="656"/>
      <c r="AI60" s="656"/>
      <c r="AJ60" s="656"/>
      <c r="AK60" s="656"/>
      <c r="AL60" s="656"/>
      <c r="AM60" s="656"/>
      <c r="AN60" s="656"/>
      <c r="AO60" s="656"/>
      <c r="AP60" s="656"/>
      <c r="AQ60" s="656"/>
      <c r="AR60" s="656"/>
      <c r="AS60" s="656"/>
      <c r="AT60" s="656"/>
      <c r="AU60" s="656"/>
      <c r="AV60" s="656"/>
      <c r="AW60" s="656"/>
      <c r="AX60" s="656"/>
      <c r="AY60" s="656"/>
      <c r="AZ60" s="656"/>
      <c r="BA60" s="656"/>
    </row>
    <row r="61" spans="1:53" ht="16.7" customHeight="1">
      <c r="A61" s="831" t="s">
        <v>252</v>
      </c>
      <c r="I61" s="1708" t="s">
        <v>1378</v>
      </c>
      <c r="J61" s="1709"/>
      <c r="K61" s="1709"/>
      <c r="L61" s="1709"/>
      <c r="M61" s="1709"/>
      <c r="N61" s="3368"/>
      <c r="O61" s="2984" t="s">
        <v>3907</v>
      </c>
      <c r="P61" s="2380">
        <v>811263.46908581606</v>
      </c>
      <c r="Q61" s="2381">
        <v>544004.42076104693</v>
      </c>
      <c r="R61" s="2381">
        <v>1021191.2061364894</v>
      </c>
      <c r="S61" s="2381">
        <v>505614.44301880244</v>
      </c>
      <c r="T61" s="2381">
        <v>238355.39469403305</v>
      </c>
      <c r="U61" s="2381">
        <v>30867.728299106304</v>
      </c>
      <c r="V61" s="2381">
        <v>207758.47244112229</v>
      </c>
      <c r="W61" s="2381">
        <v>207719.69434955294</v>
      </c>
      <c r="X61" s="2382">
        <v>2478.8487473162163</v>
      </c>
      <c r="Y61" s="656"/>
      <c r="Z61" s="656"/>
      <c r="AA61" s="656"/>
      <c r="AB61" s="656"/>
      <c r="AC61" s="656"/>
      <c r="AD61" s="656"/>
      <c r="AE61" s="656"/>
      <c r="AF61" s="656"/>
      <c r="AG61" s="656"/>
      <c r="AH61" s="656"/>
      <c r="AI61" s="656"/>
      <c r="AJ61" s="656"/>
      <c r="AK61" s="656"/>
      <c r="AL61" s="656"/>
      <c r="AM61" s="656"/>
      <c r="AN61" s="656"/>
      <c r="AO61" s="656"/>
      <c r="AP61" s="656"/>
      <c r="AQ61" s="656"/>
      <c r="AR61" s="656"/>
      <c r="AS61" s="656"/>
      <c r="AT61" s="656"/>
      <c r="AU61" s="656"/>
      <c r="AV61" s="656"/>
      <c r="AW61" s="656"/>
      <c r="AX61" s="656"/>
      <c r="AY61" s="656"/>
      <c r="AZ61" s="656"/>
      <c r="BA61" s="656"/>
    </row>
    <row r="62" spans="1:53" ht="16.7" customHeight="1">
      <c r="I62" s="1709"/>
      <c r="J62" s="1709"/>
      <c r="K62" s="1709"/>
      <c r="L62" s="1709"/>
      <c r="M62" s="1709"/>
      <c r="N62" s="3368" t="s">
        <v>1029</v>
      </c>
      <c r="O62" s="2984" t="s">
        <v>1030</v>
      </c>
      <c r="P62" s="2380">
        <v>339559.69087398489</v>
      </c>
      <c r="Q62" s="2381">
        <v>245844.64943303043</v>
      </c>
      <c r="R62" s="2381">
        <v>366975.65768391307</v>
      </c>
      <c r="S62" s="2381">
        <v>144770.99623488699</v>
      </c>
      <c r="T62" s="2381">
        <v>51055.954793932571</v>
      </c>
      <c r="U62" s="2381">
        <v>25378.580968774691</v>
      </c>
      <c r="V62" s="2381">
        <v>38615.944450746079</v>
      </c>
      <c r="W62" s="2381">
        <v>40119.953053273537</v>
      </c>
      <c r="X62" s="2382">
        <v>234.58438224297961</v>
      </c>
      <c r="Y62" s="656"/>
      <c r="Z62" s="656"/>
      <c r="AA62" s="656"/>
      <c r="AB62" s="656"/>
      <c r="AC62" s="656"/>
      <c r="AD62" s="656"/>
      <c r="AE62" s="656"/>
      <c r="AF62" s="656"/>
      <c r="AG62" s="656"/>
      <c r="AH62" s="656"/>
      <c r="AI62" s="656"/>
      <c r="AJ62" s="656"/>
      <c r="AK62" s="656"/>
      <c r="AL62" s="656"/>
      <c r="AM62" s="656"/>
      <c r="AN62" s="656"/>
      <c r="AO62" s="656"/>
      <c r="AP62" s="656"/>
      <c r="AQ62" s="656"/>
      <c r="AR62" s="656"/>
      <c r="AS62" s="656"/>
      <c r="AT62" s="656"/>
      <c r="AU62" s="656"/>
      <c r="AV62" s="656"/>
      <c r="AW62" s="656"/>
      <c r="AX62" s="656"/>
      <c r="AY62" s="656"/>
      <c r="AZ62" s="656"/>
      <c r="BA62" s="656"/>
    </row>
    <row r="63" spans="1:53" ht="15" customHeight="1">
      <c r="N63" s="3368"/>
      <c r="O63" s="2984" t="s">
        <v>1031</v>
      </c>
      <c r="P63" s="2380">
        <v>189631.61790877892</v>
      </c>
      <c r="Q63" s="2381">
        <v>139057.65756877771</v>
      </c>
      <c r="R63" s="2381">
        <v>231872.53691813978</v>
      </c>
      <c r="S63" s="2381">
        <v>99698.028920879442</v>
      </c>
      <c r="T63" s="2381">
        <v>49124.068580878353</v>
      </c>
      <c r="U63" s="2381">
        <v>5851.8594402096051</v>
      </c>
      <c r="V63" s="2381">
        <v>35055.859012806519</v>
      </c>
      <c r="W63" s="2381">
        <v>33340.710431092557</v>
      </c>
      <c r="X63" s="2382">
        <v>683.85845040621314</v>
      </c>
      <c r="Y63" s="656"/>
      <c r="Z63" s="656"/>
      <c r="AA63" s="656"/>
      <c r="AB63" s="656"/>
      <c r="AC63" s="656"/>
      <c r="AD63" s="656"/>
      <c r="AE63" s="656"/>
      <c r="AF63" s="656"/>
      <c r="AG63" s="656"/>
      <c r="AH63" s="656"/>
      <c r="AI63" s="656"/>
      <c r="AJ63" s="656"/>
      <c r="AK63" s="656"/>
      <c r="AL63" s="656"/>
      <c r="AM63" s="656"/>
      <c r="AN63" s="656"/>
      <c r="AO63" s="656"/>
      <c r="AP63" s="656"/>
      <c r="AQ63" s="656"/>
      <c r="AR63" s="656"/>
      <c r="AS63" s="656"/>
      <c r="AT63" s="656"/>
      <c r="AU63" s="656"/>
      <c r="AV63" s="656"/>
      <c r="AW63" s="656"/>
      <c r="AX63" s="656"/>
      <c r="AY63" s="656"/>
      <c r="AZ63" s="656"/>
      <c r="BA63" s="656"/>
    </row>
    <row r="64" spans="1:53" ht="15" customHeight="1">
      <c r="N64" s="3368"/>
      <c r="O64" s="2984" t="s">
        <v>1032</v>
      </c>
      <c r="P64" s="2380">
        <v>398840.57863915636</v>
      </c>
      <c r="Q64" s="2381">
        <v>281209.87411746965</v>
      </c>
      <c r="R64" s="2381">
        <v>451483.70766214194</v>
      </c>
      <c r="S64" s="2381">
        <v>188476.63225061973</v>
      </c>
      <c r="T64" s="2381">
        <v>70845.927728932802</v>
      </c>
      <c r="U64" s="2381">
        <v>11861.389821559434</v>
      </c>
      <c r="V64" s="2381">
        <v>107215.46768970214</v>
      </c>
      <c r="W64" s="2381">
        <v>100682.71961335393</v>
      </c>
      <c r="X64" s="2382">
        <v>191.33919196028572</v>
      </c>
    </row>
    <row r="65" spans="1:53" ht="15" customHeight="1">
      <c r="N65" s="3368"/>
      <c r="O65" s="2984" t="s">
        <v>1033</v>
      </c>
      <c r="P65" s="2380">
        <v>178861.90146321474</v>
      </c>
      <c r="Q65" s="2381">
        <v>132251.75674897517</v>
      </c>
      <c r="R65" s="2381">
        <v>230082.52720960509</v>
      </c>
      <c r="S65" s="2381">
        <v>107707.04735004361</v>
      </c>
      <c r="T65" s="2381">
        <v>61096.902635804021</v>
      </c>
      <c r="U65" s="2381">
        <v>6679.9030868116479</v>
      </c>
      <c r="V65" s="2381">
        <v>81690.640652917733</v>
      </c>
      <c r="W65" s="2381">
        <v>76125.799056315707</v>
      </c>
      <c r="X65" s="2382">
        <v>2368.4677940000001</v>
      </c>
      <c r="Y65" s="656"/>
      <c r="Z65" s="656"/>
      <c r="AA65" s="656"/>
      <c r="AB65" s="656"/>
      <c r="AC65" s="656"/>
      <c r="AD65" s="656"/>
      <c r="AE65" s="656"/>
      <c r="AF65" s="656"/>
      <c r="AG65" s="656"/>
      <c r="AH65" s="656"/>
      <c r="AI65" s="656"/>
      <c r="AJ65" s="656"/>
      <c r="AK65" s="656"/>
      <c r="AL65" s="656"/>
      <c r="AM65" s="656"/>
      <c r="AN65" s="656"/>
      <c r="AO65" s="656"/>
      <c r="AP65" s="656"/>
      <c r="AQ65" s="656"/>
      <c r="AR65" s="656"/>
      <c r="AS65" s="656"/>
      <c r="AT65" s="656"/>
      <c r="AU65" s="656"/>
      <c r="AV65" s="656"/>
      <c r="AW65" s="656"/>
      <c r="AX65" s="656"/>
      <c r="AY65" s="656"/>
      <c r="AZ65" s="656"/>
      <c r="BA65" s="656"/>
    </row>
    <row r="66" spans="1:53" ht="15" customHeight="1">
      <c r="N66" s="3368"/>
      <c r="O66" s="2984" t="s">
        <v>1034</v>
      </c>
      <c r="P66" s="2380">
        <v>187357.8878072176</v>
      </c>
      <c r="Q66" s="2381">
        <v>108362.22284844363</v>
      </c>
      <c r="R66" s="2381">
        <v>273892.05592495034</v>
      </c>
      <c r="S66" s="2381">
        <v>157898.41517937119</v>
      </c>
      <c r="T66" s="2381">
        <v>78902.750220597241</v>
      </c>
      <c r="U66" s="2381">
        <v>3377.4587797145678</v>
      </c>
      <c r="V66" s="2381">
        <v>24944.88207561419</v>
      </c>
      <c r="W66" s="2381">
        <v>34205.11800111286</v>
      </c>
      <c r="X66" s="2382">
        <v>1748.6407513513514</v>
      </c>
      <c r="Y66" s="656"/>
      <c r="Z66" s="656"/>
      <c r="AA66" s="656"/>
      <c r="AB66" s="656"/>
      <c r="AC66" s="656"/>
      <c r="AD66" s="656"/>
      <c r="AE66" s="656"/>
      <c r="AF66" s="656"/>
      <c r="AG66" s="656"/>
      <c r="AH66" s="656"/>
      <c r="AI66" s="656"/>
      <c r="AJ66" s="656"/>
      <c r="AK66" s="656"/>
      <c r="AL66" s="656"/>
      <c r="AM66" s="656"/>
      <c r="AN66" s="656"/>
      <c r="AO66" s="656"/>
      <c r="AP66" s="656"/>
      <c r="AQ66" s="656"/>
      <c r="AR66" s="656"/>
      <c r="AS66" s="656"/>
      <c r="AT66" s="656"/>
      <c r="AU66" s="656"/>
      <c r="AV66" s="656"/>
      <c r="AW66" s="656"/>
      <c r="AX66" s="656"/>
      <c r="AY66" s="656"/>
      <c r="AZ66" s="656"/>
      <c r="BA66" s="656"/>
    </row>
    <row r="67" spans="1:53" ht="15" customHeight="1">
      <c r="B67" s="156"/>
      <c r="F67" s="453"/>
      <c r="G67" s="453"/>
      <c r="H67" s="453"/>
      <c r="I67" s="453"/>
      <c r="J67" s="453"/>
      <c r="K67" s="453"/>
      <c r="L67" s="453"/>
      <c r="M67" s="453"/>
      <c r="N67" s="3368"/>
      <c r="O67" s="2984" t="s">
        <v>1035</v>
      </c>
      <c r="P67" s="2380">
        <v>243913.4389942163</v>
      </c>
      <c r="Q67" s="2381">
        <v>196423.83767775589</v>
      </c>
      <c r="R67" s="2381">
        <v>368799.03389315389</v>
      </c>
      <c r="S67" s="2381">
        <v>185594.96353939798</v>
      </c>
      <c r="T67" s="2381">
        <v>138105.36222293763</v>
      </c>
      <c r="U67" s="2381">
        <v>1215.8077289999999</v>
      </c>
      <c r="V67" s="2381">
        <v>117680.72731499998</v>
      </c>
      <c r="W67" s="2381">
        <v>105607.07435499999</v>
      </c>
      <c r="X67" s="2382">
        <v>69.693365</v>
      </c>
      <c r="Y67" s="656"/>
      <c r="Z67" s="656"/>
      <c r="AA67" s="656"/>
      <c r="AB67" s="656"/>
      <c r="AC67" s="656"/>
      <c r="AD67" s="656"/>
      <c r="AE67" s="656"/>
      <c r="AF67" s="656"/>
      <c r="AG67" s="656"/>
      <c r="AH67" s="656"/>
      <c r="AI67" s="656"/>
      <c r="AJ67" s="656"/>
      <c r="AK67" s="656"/>
      <c r="AL67" s="656"/>
      <c r="AM67" s="656"/>
      <c r="AN67" s="656"/>
      <c r="AO67" s="656"/>
      <c r="AP67" s="656"/>
      <c r="AQ67" s="656"/>
      <c r="AR67" s="656"/>
      <c r="AS67" s="656"/>
      <c r="AT67" s="656"/>
      <c r="AU67" s="656"/>
      <c r="AV67" s="656"/>
      <c r="AW67" s="656"/>
      <c r="AX67" s="656"/>
      <c r="AY67" s="656"/>
      <c r="AZ67" s="656"/>
      <c r="BA67" s="656"/>
    </row>
    <row r="68" spans="1:53" ht="15" customHeight="1">
      <c r="N68" s="3368" t="s">
        <v>770</v>
      </c>
      <c r="O68" s="2984" t="s">
        <v>1036</v>
      </c>
      <c r="P68" s="2380">
        <v>41451.703869795179</v>
      </c>
      <c r="Q68" s="2381">
        <v>17280.774538303209</v>
      </c>
      <c r="R68" s="2381">
        <v>36059.57993030209</v>
      </c>
      <c r="S68" s="2381">
        <v>29912.296056555413</v>
      </c>
      <c r="T68" s="2381">
        <v>5741.366725063418</v>
      </c>
      <c r="U68" s="2381">
        <v>2685.9538242787839</v>
      </c>
      <c r="V68" s="2381">
        <v>25262.567124971629</v>
      </c>
      <c r="W68" s="2381">
        <v>16811.299991693893</v>
      </c>
      <c r="X68" s="2382">
        <v>3.7302929999999996</v>
      </c>
      <c r="Y68" s="656"/>
      <c r="Z68" s="656"/>
      <c r="AA68" s="656"/>
      <c r="AB68" s="656"/>
      <c r="AC68" s="656"/>
      <c r="AD68" s="656"/>
      <c r="AE68" s="656"/>
      <c r="AF68" s="656"/>
      <c r="AG68" s="656"/>
      <c r="AH68" s="656"/>
      <c r="AI68" s="656"/>
      <c r="AJ68" s="656"/>
      <c r="AK68" s="656"/>
      <c r="AL68" s="656"/>
      <c r="AM68" s="656"/>
      <c r="AN68" s="656"/>
      <c r="AO68" s="656"/>
      <c r="AP68" s="656"/>
      <c r="AQ68" s="656"/>
      <c r="AR68" s="656"/>
      <c r="AS68" s="656"/>
      <c r="AT68" s="656"/>
      <c r="AU68" s="656"/>
      <c r="AV68" s="656"/>
      <c r="AW68" s="656"/>
      <c r="AX68" s="656"/>
      <c r="AY68" s="656"/>
      <c r="AZ68" s="656"/>
      <c r="BA68" s="656"/>
    </row>
    <row r="69" spans="1:53" ht="15" customHeight="1">
      <c r="N69" s="3368"/>
      <c r="O69" s="2984" t="s">
        <v>1037</v>
      </c>
      <c r="P69" s="2380">
        <v>27101.703336594324</v>
      </c>
      <c r="Q69" s="2381">
        <v>17159.596736417483</v>
      </c>
      <c r="R69" s="2381">
        <v>28951.273691846342</v>
      </c>
      <c r="S69" s="2381">
        <v>13866.874040980041</v>
      </c>
      <c r="T69" s="2381">
        <v>3924.767440803208</v>
      </c>
      <c r="U69" s="2381">
        <v>1569.0310478176727</v>
      </c>
      <c r="V69" s="2381">
        <v>8395.421133436661</v>
      </c>
      <c r="W69" s="2381">
        <v>7889.2550957031417</v>
      </c>
      <c r="X69" s="2382">
        <v>0</v>
      </c>
      <c r="Y69" s="656"/>
      <c r="Z69" s="656"/>
      <c r="AA69" s="656"/>
      <c r="AB69" s="656"/>
      <c r="AC69" s="656"/>
      <c r="AD69" s="656"/>
      <c r="AE69" s="656"/>
      <c r="AF69" s="656"/>
      <c r="AG69" s="656"/>
      <c r="AH69" s="656"/>
      <c r="AI69" s="656"/>
      <c r="AJ69" s="656"/>
      <c r="AK69" s="656"/>
      <c r="AL69" s="656"/>
      <c r="AM69" s="656"/>
      <c r="AN69" s="656"/>
      <c r="AO69" s="656"/>
      <c r="AP69" s="656"/>
      <c r="AQ69" s="656"/>
      <c r="AR69" s="656"/>
      <c r="AS69" s="656"/>
      <c r="AT69" s="656"/>
      <c r="AU69" s="656"/>
      <c r="AV69" s="656"/>
      <c r="AW69" s="656"/>
      <c r="AX69" s="656"/>
      <c r="AY69" s="656"/>
      <c r="AZ69" s="656"/>
      <c r="BA69" s="656"/>
    </row>
    <row r="70" spans="1:53" ht="15" customHeight="1">
      <c r="N70" s="3368"/>
      <c r="O70" s="2984" t="s">
        <v>1038</v>
      </c>
      <c r="P70" s="2380">
        <v>67780.191814779042</v>
      </c>
      <c r="Q70" s="2381">
        <v>47584.903268137692</v>
      </c>
      <c r="R70" s="2381">
        <v>74351.909522862174</v>
      </c>
      <c r="S70" s="2381">
        <v>29651.988971404877</v>
      </c>
      <c r="T70" s="2381">
        <v>9456.7004247635632</v>
      </c>
      <c r="U70" s="2381">
        <v>2550.4588702558322</v>
      </c>
      <c r="V70" s="2381">
        <v>5493.4686480434211</v>
      </c>
      <c r="W70" s="2381">
        <v>5156.3087520601584</v>
      </c>
      <c r="X70" s="2382">
        <v>2.6360495586513411</v>
      </c>
      <c r="Y70" s="656"/>
      <c r="Z70" s="656"/>
      <c r="AA70" s="656"/>
      <c r="AB70" s="656"/>
      <c r="AC70" s="656"/>
      <c r="AD70" s="656"/>
      <c r="AE70" s="656"/>
      <c r="AF70" s="656"/>
      <c r="AG70" s="656"/>
      <c r="AH70" s="656"/>
      <c r="AI70" s="656"/>
      <c r="AJ70" s="656"/>
      <c r="AK70" s="656"/>
      <c r="AL70" s="656"/>
      <c r="AM70" s="656"/>
      <c r="AN70" s="656"/>
      <c r="AO70" s="656"/>
      <c r="AP70" s="656"/>
      <c r="AQ70" s="656"/>
      <c r="AR70" s="656"/>
      <c r="AS70" s="656"/>
      <c r="AT70" s="656"/>
      <c r="AU70" s="656"/>
      <c r="AV70" s="656"/>
      <c r="AW70" s="656"/>
      <c r="AX70" s="656"/>
      <c r="AY70" s="656"/>
      <c r="AZ70" s="656"/>
      <c r="BA70" s="656"/>
    </row>
    <row r="71" spans="1:53" ht="15" customHeight="1">
      <c r="N71" s="3368"/>
      <c r="O71" s="2984" t="s">
        <v>1039</v>
      </c>
      <c r="P71" s="2380">
        <v>135608.19179563189</v>
      </c>
      <c r="Q71" s="2381">
        <v>96635.567266513972</v>
      </c>
      <c r="R71" s="2381">
        <v>149992.71110928353</v>
      </c>
      <c r="S71" s="2381">
        <v>62439.619191353668</v>
      </c>
      <c r="T71" s="2381">
        <v>23466.994662235815</v>
      </c>
      <c r="U71" s="2381">
        <v>7190.0987632885763</v>
      </c>
      <c r="V71" s="2381">
        <v>19721.271857121246</v>
      </c>
      <c r="W71" s="2381">
        <v>17828.895271825691</v>
      </c>
      <c r="X71" s="2382">
        <v>0</v>
      </c>
      <c r="Y71" s="656"/>
      <c r="Z71" s="656"/>
      <c r="AA71" s="656"/>
      <c r="AB71" s="656"/>
      <c r="AC71" s="656"/>
      <c r="AD71" s="656"/>
      <c r="AE71" s="656"/>
      <c r="AF71" s="656"/>
      <c r="AG71" s="656"/>
      <c r="AH71" s="656"/>
      <c r="AI71" s="656"/>
      <c r="AJ71" s="656"/>
      <c r="AK71" s="656"/>
      <c r="AL71" s="656"/>
      <c r="AM71" s="656"/>
      <c r="AN71" s="656"/>
      <c r="AO71" s="656"/>
      <c r="AP71" s="656"/>
      <c r="AQ71" s="656"/>
      <c r="AR71" s="656"/>
      <c r="AS71" s="656"/>
      <c r="AT71" s="656"/>
      <c r="AU71" s="656"/>
      <c r="AV71" s="656"/>
      <c r="AW71" s="656"/>
      <c r="AX71" s="656"/>
      <c r="AY71" s="656"/>
      <c r="AZ71" s="656"/>
      <c r="BA71" s="656"/>
    </row>
    <row r="72" spans="1:53" s="325" customFormat="1" ht="15" customHeight="1">
      <c r="A72" s="452"/>
      <c r="B72" s="452"/>
      <c r="C72" s="452"/>
      <c r="D72" s="453"/>
      <c r="E72" s="453"/>
      <c r="F72" s="173"/>
      <c r="G72" s="173"/>
      <c r="H72" s="173"/>
      <c r="I72" s="173"/>
      <c r="J72" s="173"/>
      <c r="K72" s="173"/>
      <c r="L72" s="173"/>
      <c r="M72" s="173"/>
      <c r="N72" s="3368"/>
      <c r="O72" s="2984" t="s">
        <v>1040</v>
      </c>
      <c r="P72" s="2380">
        <v>153085.11621873369</v>
      </c>
      <c r="Q72" s="2381">
        <v>102453.82214281177</v>
      </c>
      <c r="R72" s="2381">
        <v>178587.83574862743</v>
      </c>
      <c r="S72" s="2381">
        <v>86042.138080487246</v>
      </c>
      <c r="T72" s="2381">
        <v>35410.844004565348</v>
      </c>
      <c r="U72" s="2381">
        <v>9383.411890882835</v>
      </c>
      <c r="V72" s="2381">
        <v>15106.886723733174</v>
      </c>
      <c r="W72" s="2381">
        <v>14526.028533125851</v>
      </c>
      <c r="X72" s="2382">
        <v>56.145606818394434</v>
      </c>
      <c r="Y72" s="668"/>
      <c r="Z72" s="668"/>
      <c r="AA72" s="668"/>
      <c r="AB72" s="668"/>
      <c r="AC72" s="668"/>
      <c r="AD72" s="668"/>
      <c r="AE72" s="668"/>
      <c r="AF72" s="668"/>
      <c r="AG72" s="668"/>
      <c r="AH72" s="668"/>
      <c r="AI72" s="668"/>
      <c r="AJ72" s="668"/>
      <c r="AK72" s="668"/>
      <c r="AL72" s="668"/>
      <c r="AM72" s="668"/>
      <c r="AN72" s="668"/>
      <c r="AO72" s="668"/>
      <c r="AP72" s="668"/>
      <c r="AQ72" s="668"/>
      <c r="AR72" s="668"/>
      <c r="AS72" s="668"/>
      <c r="AT72" s="668"/>
      <c r="AU72" s="668"/>
      <c r="AV72" s="668"/>
      <c r="AW72" s="668"/>
      <c r="AX72" s="668"/>
      <c r="AY72" s="668"/>
      <c r="AZ72" s="668"/>
      <c r="BA72" s="668"/>
    </row>
    <row r="73" spans="1:53" ht="15" customHeight="1">
      <c r="N73" s="3368"/>
      <c r="O73" s="2984" t="s">
        <v>1041</v>
      </c>
      <c r="P73" s="2380">
        <v>325987.24889140675</v>
      </c>
      <c r="Q73" s="2381">
        <v>233101.46652359673</v>
      </c>
      <c r="R73" s="2381">
        <v>379572.73203332</v>
      </c>
      <c r="S73" s="2381">
        <v>169234.75047211832</v>
      </c>
      <c r="T73" s="2381">
        <v>76348.968104308107</v>
      </c>
      <c r="U73" s="2381">
        <v>20285.866778655858</v>
      </c>
      <c r="V73" s="2381">
        <v>45742.554111480211</v>
      </c>
      <c r="W73" s="2381">
        <v>43003.303372167902</v>
      </c>
      <c r="X73" s="2382">
        <v>261.63255557312925</v>
      </c>
      <c r="Y73" s="656"/>
      <c r="Z73" s="656"/>
      <c r="AA73" s="656"/>
      <c r="AB73" s="656"/>
      <c r="AC73" s="656"/>
      <c r="AD73" s="656"/>
      <c r="AE73" s="656"/>
      <c r="AF73" s="656"/>
      <c r="AG73" s="656"/>
      <c r="AH73" s="656"/>
      <c r="AI73" s="656"/>
      <c r="AJ73" s="656"/>
      <c r="AK73" s="656"/>
      <c r="AL73" s="656"/>
      <c r="AM73" s="656"/>
      <c r="AN73" s="656"/>
      <c r="AO73" s="656"/>
      <c r="AP73" s="656"/>
      <c r="AQ73" s="656"/>
      <c r="AR73" s="656"/>
      <c r="AS73" s="656"/>
      <c r="AT73" s="656"/>
      <c r="AU73" s="656"/>
      <c r="AV73" s="656"/>
      <c r="AW73" s="656"/>
      <c r="AX73" s="656"/>
      <c r="AY73" s="656"/>
      <c r="AZ73" s="656"/>
      <c r="BA73" s="656"/>
    </row>
    <row r="74" spans="1:53" ht="15" customHeight="1">
      <c r="A74" s="173"/>
      <c r="B74" s="173"/>
      <c r="C74" s="173"/>
      <c r="D74" s="173"/>
      <c r="E74" s="173"/>
      <c r="N74" s="3368"/>
      <c r="O74" s="2984" t="s">
        <v>1042</v>
      </c>
      <c r="P74" s="2380">
        <v>125323.34567604985</v>
      </c>
      <c r="Q74" s="2381">
        <v>85701.250451363623</v>
      </c>
      <c r="R74" s="2381">
        <v>146930.85406943993</v>
      </c>
      <c r="S74" s="2381">
        <v>64334.220922878842</v>
      </c>
      <c r="T74" s="2381">
        <v>24712.125698192634</v>
      </c>
      <c r="U74" s="2381">
        <v>1334.3540982872121</v>
      </c>
      <c r="V74" s="2381">
        <v>52872.934040686552</v>
      </c>
      <c r="W74" s="2381">
        <v>50911.331642210898</v>
      </c>
      <c r="X74" s="2382">
        <v>191.33919196028572</v>
      </c>
    </row>
    <row r="75" spans="1:53" ht="15" customHeight="1">
      <c r="A75" s="173"/>
      <c r="B75" s="173"/>
      <c r="C75" s="173"/>
      <c r="D75" s="173"/>
      <c r="E75" s="173"/>
      <c r="N75" s="3368"/>
      <c r="O75" s="2984" t="s">
        <v>1043</v>
      </c>
      <c r="P75" s="2380">
        <v>159950.99313393686</v>
      </c>
      <c r="Q75" s="2381">
        <v>122728.81471298839</v>
      </c>
      <c r="R75" s="2381">
        <v>205390.92166874834</v>
      </c>
      <c r="S75" s="2381">
        <v>83154.25250405629</v>
      </c>
      <c r="T75" s="2381">
        <v>45932.074083107851</v>
      </c>
      <c r="U75" s="2381">
        <v>2280.7704296306497</v>
      </c>
      <c r="V75" s="2381">
        <v>57248.060800824642</v>
      </c>
      <c r="W75" s="2381">
        <v>58423.263521459907</v>
      </c>
      <c r="X75" s="2382">
        <v>613.4221606990177</v>
      </c>
    </row>
    <row r="76" spans="1:53" ht="15" customHeight="1">
      <c r="N76" s="3368"/>
      <c r="O76" s="2984" t="s">
        <v>1044</v>
      </c>
      <c r="P76" s="2380">
        <v>305220.86680136126</v>
      </c>
      <c r="Q76" s="2381">
        <v>214852.64274035709</v>
      </c>
      <c r="R76" s="2381">
        <v>419948.06956965622</v>
      </c>
      <c r="S76" s="2381">
        <v>201260.08890050816</v>
      </c>
      <c r="T76" s="2381">
        <v>110891.86483950423</v>
      </c>
      <c r="U76" s="2381">
        <v>5931.5380939725292</v>
      </c>
      <c r="V76" s="2381">
        <v>80332.113771489123</v>
      </c>
      <c r="W76" s="2381">
        <v>88350.349042901144</v>
      </c>
      <c r="X76" s="2382">
        <v>1748.6407513513514</v>
      </c>
    </row>
    <row r="77" spans="1:53" ht="15" customHeight="1">
      <c r="N77" s="3368"/>
      <c r="O77" s="2984" t="s">
        <v>1045</v>
      </c>
      <c r="P77" s="2380">
        <v>196655.75414827987</v>
      </c>
      <c r="Q77" s="2381">
        <v>165651.1600139621</v>
      </c>
      <c r="R77" s="2381">
        <v>303319.63194781833</v>
      </c>
      <c r="S77" s="2381">
        <v>144249.85433485621</v>
      </c>
      <c r="T77" s="2381">
        <v>113245.26020053845</v>
      </c>
      <c r="U77" s="2381">
        <v>1153.5160289999999</v>
      </c>
      <c r="V77" s="2381">
        <v>95028.24298499999</v>
      </c>
      <c r="W77" s="2381">
        <v>87181.339286999981</v>
      </c>
      <c r="X77" s="2382">
        <v>2419.0373260000001</v>
      </c>
    </row>
    <row r="78" spans="1:53" ht="15" customHeight="1">
      <c r="N78" s="3368" t="s">
        <v>96</v>
      </c>
      <c r="O78" s="2984" t="s">
        <v>1036</v>
      </c>
      <c r="P78" s="2380">
        <v>26843.7807536808</v>
      </c>
      <c r="Q78" s="2381">
        <v>11599.369290320257</v>
      </c>
      <c r="R78" s="2381">
        <v>32558.705835601242</v>
      </c>
      <c r="S78" s="2381">
        <v>21071.236755046575</v>
      </c>
      <c r="T78" s="2381">
        <v>5826.825291686042</v>
      </c>
      <c r="U78" s="2381">
        <v>435.46961505405568</v>
      </c>
      <c r="V78" s="2381">
        <v>10442.632838783693</v>
      </c>
      <c r="W78" s="2381">
        <v>10762.471951072142</v>
      </c>
      <c r="X78" s="2382">
        <v>3.7302929999999996</v>
      </c>
    </row>
    <row r="79" spans="1:53" ht="15" customHeight="1">
      <c r="N79" s="3368"/>
      <c r="O79" s="2984" t="s">
        <v>1037</v>
      </c>
      <c r="P79" s="2380">
        <v>24049.259047305619</v>
      </c>
      <c r="Q79" s="2381">
        <v>14810.457707660607</v>
      </c>
      <c r="R79" s="2381">
        <v>27173.48648227836</v>
      </c>
      <c r="S79" s="2381">
        <v>11763.523178595289</v>
      </c>
      <c r="T79" s="2381">
        <v>2524.7218389502855</v>
      </c>
      <c r="U79" s="2381">
        <v>541.22288752802717</v>
      </c>
      <c r="V79" s="2381">
        <v>2503.4856299060834</v>
      </c>
      <c r="W79" s="2381">
        <v>3644.2141134565609</v>
      </c>
      <c r="X79" s="2382">
        <v>0</v>
      </c>
    </row>
    <row r="80" spans="1:53" ht="15" customHeight="1">
      <c r="N80" s="3368"/>
      <c r="O80" s="2984" t="s">
        <v>1038</v>
      </c>
      <c r="P80" s="2380">
        <v>64549.525010517427</v>
      </c>
      <c r="Q80" s="2381">
        <v>44137.352155712833</v>
      </c>
      <c r="R80" s="2381">
        <v>76714.893444997157</v>
      </c>
      <c r="S80" s="2381">
        <v>28830.362926320144</v>
      </c>
      <c r="T80" s="2381">
        <v>8418.1900715155843</v>
      </c>
      <c r="U80" s="2381">
        <v>1050.6079440672565</v>
      </c>
      <c r="V80" s="2381">
        <v>2976.0377871014662</v>
      </c>
      <c r="W80" s="2381">
        <v>7771.1880445742509</v>
      </c>
      <c r="X80" s="2382">
        <v>2.6360495586513411</v>
      </c>
    </row>
    <row r="81" spans="14:24" ht="15" customHeight="1">
      <c r="N81" s="3368"/>
      <c r="O81" s="2984" t="s">
        <v>1039</v>
      </c>
      <c r="P81" s="2380">
        <v>128467.18262723257</v>
      </c>
      <c r="Q81" s="2381">
        <v>89698.364394523916</v>
      </c>
      <c r="R81" s="2381">
        <v>144997.10365797754</v>
      </c>
      <c r="S81" s="2381">
        <v>59905.449016219274</v>
      </c>
      <c r="T81" s="2381">
        <v>21136.630783510511</v>
      </c>
      <c r="U81" s="2381">
        <v>4171.6492537116656</v>
      </c>
      <c r="V81" s="2381">
        <v>14891.658449075301</v>
      </c>
      <c r="W81" s="2381">
        <v>14410.712207353856</v>
      </c>
      <c r="X81" s="2382">
        <v>45.885742667451041</v>
      </c>
    </row>
    <row r="82" spans="14:24" ht="15" customHeight="1">
      <c r="N82" s="3368"/>
      <c r="O82" s="2984" t="s">
        <v>1040</v>
      </c>
      <c r="P82" s="2380">
        <v>144060.07510227006</v>
      </c>
      <c r="Q82" s="2381">
        <v>97457.438932657868</v>
      </c>
      <c r="R82" s="2381">
        <v>174839.94176514985</v>
      </c>
      <c r="S82" s="2381">
        <v>83632.883880917754</v>
      </c>
      <c r="T82" s="2381">
        <v>37030.247711305674</v>
      </c>
      <c r="U82" s="2381">
        <v>4846.4792603245169</v>
      </c>
      <c r="V82" s="2381">
        <v>25019.73661156237</v>
      </c>
      <c r="W82" s="2381">
        <v>23605.574959309921</v>
      </c>
      <c r="X82" s="2382">
        <v>10.259864150943395</v>
      </c>
    </row>
    <row r="83" spans="14:24" ht="15" customHeight="1">
      <c r="N83" s="3368"/>
      <c r="O83" s="2984" t="s">
        <v>1041</v>
      </c>
      <c r="P83" s="2380">
        <v>311333.2821340544</v>
      </c>
      <c r="Q83" s="2381">
        <v>222184.09969079972</v>
      </c>
      <c r="R83" s="2381">
        <v>385626.47469021927</v>
      </c>
      <c r="S83" s="2381">
        <v>166708.7500750396</v>
      </c>
      <c r="T83" s="2381">
        <v>77559.567631784725</v>
      </c>
      <c r="U83" s="2381">
        <v>12161.796072525509</v>
      </c>
      <c r="V83" s="2381">
        <v>46920.664164116817</v>
      </c>
      <c r="W83" s="2381">
        <v>55554.452605449216</v>
      </c>
      <c r="X83" s="2382">
        <v>261.63255557312925</v>
      </c>
    </row>
    <row r="84" spans="14:24" ht="15" customHeight="1">
      <c r="N84" s="3368"/>
      <c r="O84" s="2984" t="s">
        <v>1042</v>
      </c>
      <c r="P84" s="2380">
        <v>156847.74891278741</v>
      </c>
      <c r="Q84" s="2381">
        <v>107107.66739320016</v>
      </c>
      <c r="R84" s="2381">
        <v>166701.52653852294</v>
      </c>
      <c r="S84" s="2381">
        <v>75293.169170750771</v>
      </c>
      <c r="T84" s="2381">
        <v>25553.087651163543</v>
      </c>
      <c r="U84" s="2381">
        <v>12073.548531230332</v>
      </c>
      <c r="V84" s="2381">
        <v>61031.83434826212</v>
      </c>
      <c r="W84" s="2381">
        <v>56601.311501405144</v>
      </c>
      <c r="X84" s="2382">
        <v>804.76135265930338</v>
      </c>
    </row>
    <row r="85" spans="14:24" ht="15" customHeight="1">
      <c r="N85" s="3368"/>
      <c r="O85" s="2984" t="s">
        <v>1043</v>
      </c>
      <c r="P85" s="2380">
        <v>153515.48320473969</v>
      </c>
      <c r="Q85" s="2381">
        <v>116456.39014441686</v>
      </c>
      <c r="R85" s="2381">
        <v>195851.01245964947</v>
      </c>
      <c r="S85" s="2381">
        <v>86680.952811416806</v>
      </c>
      <c r="T85" s="2381">
        <v>49621.859751093951</v>
      </c>
      <c r="U85" s="2381">
        <v>5568.8024857628079</v>
      </c>
      <c r="V85" s="2381">
        <v>48649.100027165237</v>
      </c>
      <c r="W85" s="2381">
        <v>45182.931265392435</v>
      </c>
      <c r="X85" s="2382">
        <v>1748.6407513513514</v>
      </c>
    </row>
    <row r="86" spans="14:24" ht="15" customHeight="1">
      <c r="N86" s="3368"/>
      <c r="O86" s="2984" t="s">
        <v>1044</v>
      </c>
      <c r="P86" s="2380">
        <v>334798.73246870062</v>
      </c>
      <c r="Q86" s="2381">
        <v>237784.05102319768</v>
      </c>
      <c r="R86" s="2381">
        <v>431145.59542869014</v>
      </c>
      <c r="S86" s="2381">
        <v>212952.15265203669</v>
      </c>
      <c r="T86" s="2381">
        <v>115937.47120653384</v>
      </c>
      <c r="U86" s="2381">
        <v>12361.907746865778</v>
      </c>
      <c r="V86" s="2381">
        <v>95494.269810813581</v>
      </c>
      <c r="W86" s="2381">
        <v>85916.22535013505</v>
      </c>
      <c r="X86" s="2382">
        <v>2349.343961</v>
      </c>
    </row>
    <row r="87" spans="14:24" ht="15" customHeight="1">
      <c r="N87" s="3368"/>
      <c r="O87" s="2984" t="s">
        <v>1045</v>
      </c>
      <c r="P87" s="2380">
        <v>193700.04642527987</v>
      </c>
      <c r="Q87" s="2381">
        <v>161914.80766196211</v>
      </c>
      <c r="R87" s="2381">
        <v>287496.77898881835</v>
      </c>
      <c r="S87" s="2381">
        <v>137307.60300885624</v>
      </c>
      <c r="T87" s="2381">
        <v>105522.36424553845</v>
      </c>
      <c r="U87" s="2381">
        <v>1153.5160289999999</v>
      </c>
      <c r="V87" s="2381">
        <v>97274.10153</v>
      </c>
      <c r="W87" s="2381">
        <v>86632.292511999985</v>
      </c>
      <c r="X87" s="2382">
        <v>69.693365</v>
      </c>
    </row>
    <row r="88" spans="14:24" ht="15" customHeight="1">
      <c r="N88" s="3368" t="s">
        <v>307</v>
      </c>
      <c r="O88" s="2984" t="s">
        <v>1036</v>
      </c>
      <c r="P88" s="2380">
        <v>33896.708002160289</v>
      </c>
      <c r="Q88" s="2381">
        <v>29111.047619834299</v>
      </c>
      <c r="R88" s="2381">
        <v>34148.231836060462</v>
      </c>
      <c r="S88" s="2381">
        <v>6472.2287403625751</v>
      </c>
      <c r="T88" s="2381">
        <v>1686.5683580365978</v>
      </c>
      <c r="U88" s="2381">
        <v>1554.42736192235</v>
      </c>
      <c r="V88" s="2381">
        <v>86.269314907940739</v>
      </c>
      <c r="W88" s="2381">
        <v>205.65215269386516</v>
      </c>
      <c r="X88" s="2382">
        <v>0</v>
      </c>
    </row>
    <row r="89" spans="14:24" ht="15" customHeight="1">
      <c r="N89" s="3368"/>
      <c r="O89" s="2984" t="s">
        <v>1037</v>
      </c>
      <c r="P89" s="2380">
        <v>27873.651164094608</v>
      </c>
      <c r="Q89" s="2381">
        <v>22555.165428053577</v>
      </c>
      <c r="R89" s="2381">
        <v>28411.450119020228</v>
      </c>
      <c r="S89" s="2381">
        <v>7269.109663847029</v>
      </c>
      <c r="T89" s="2381">
        <v>1950.6239278060079</v>
      </c>
      <c r="U89" s="2381">
        <v>1515.3601559360852</v>
      </c>
      <c r="V89" s="2381">
        <v>145.47479455906355</v>
      </c>
      <c r="W89" s="2381">
        <v>248.00997761476532</v>
      </c>
      <c r="X89" s="2382">
        <v>0</v>
      </c>
    </row>
    <row r="90" spans="14:24" ht="15" customHeight="1">
      <c r="N90" s="3368"/>
      <c r="O90" s="2984" t="s">
        <v>1038</v>
      </c>
      <c r="P90" s="2380">
        <v>39967.341407788728</v>
      </c>
      <c r="Q90" s="2381">
        <v>33006.251438304986</v>
      </c>
      <c r="R90" s="2381">
        <v>41578.504051398377</v>
      </c>
      <c r="S90" s="2381">
        <v>10826.304392996755</v>
      </c>
      <c r="T90" s="2381">
        <v>3865.2144235130186</v>
      </c>
      <c r="U90" s="2381">
        <v>2272.1958852116782</v>
      </c>
      <c r="V90" s="2381">
        <v>779.63553399482669</v>
      </c>
      <c r="W90" s="2381">
        <v>794.04934630312255</v>
      </c>
      <c r="X90" s="2382">
        <v>3.7302929999999996</v>
      </c>
    </row>
    <row r="91" spans="14:24" ht="15" customHeight="1">
      <c r="N91" s="3368"/>
      <c r="O91" s="2984" t="s">
        <v>1039</v>
      </c>
      <c r="P91" s="2380">
        <v>85679.228649379613</v>
      </c>
      <c r="Q91" s="2381">
        <v>64143.477284213521</v>
      </c>
      <c r="R91" s="2381">
        <v>90128.026483844646</v>
      </c>
      <c r="S91" s="2381">
        <v>31107.915225048033</v>
      </c>
      <c r="T91" s="2381">
        <v>9572.1638598819172</v>
      </c>
      <c r="U91" s="2381">
        <v>6450.5926096280273</v>
      </c>
      <c r="V91" s="2381">
        <v>2219.6573288365207</v>
      </c>
      <c r="W91" s="2381">
        <v>3544.2478634889449</v>
      </c>
      <c r="X91" s="2382">
        <v>2.6360495586513411</v>
      </c>
    </row>
    <row r="92" spans="14:24" ht="15" customHeight="1">
      <c r="N92" s="3368"/>
      <c r="O92" s="2984" t="s">
        <v>1040</v>
      </c>
      <c r="P92" s="2380">
        <v>88611.852043062841</v>
      </c>
      <c r="Q92" s="2381">
        <v>65736.061243166259</v>
      </c>
      <c r="R92" s="2381">
        <v>96813.814679878313</v>
      </c>
      <c r="S92" s="2381">
        <v>35099.851814002592</v>
      </c>
      <c r="T92" s="2381">
        <v>12224.061014105961</v>
      </c>
      <c r="U92" s="2381">
        <v>3735.9447742605325</v>
      </c>
      <c r="V92" s="2381">
        <v>4684.0556315387566</v>
      </c>
      <c r="W92" s="2381">
        <v>4123.7982461571</v>
      </c>
      <c r="X92" s="2382">
        <v>274.10378235177927</v>
      </c>
    </row>
    <row r="93" spans="14:24" ht="15" customHeight="1">
      <c r="N93" s="3368"/>
      <c r="O93" s="2984" t="s">
        <v>1041</v>
      </c>
      <c r="P93" s="2380">
        <v>193122.66293042264</v>
      </c>
      <c r="Q93" s="2381">
        <v>136963.37613592323</v>
      </c>
      <c r="R93" s="2381">
        <v>212975.07934466854</v>
      </c>
      <c r="S93" s="2381">
        <v>90977.501098200781</v>
      </c>
      <c r="T93" s="2381">
        <v>34818.214303701359</v>
      </c>
      <c r="U93" s="2381">
        <v>13549.669885639836</v>
      </c>
      <c r="V93" s="2381">
        <v>20119.462931739388</v>
      </c>
      <c r="W93" s="2381">
        <v>18703.334927923719</v>
      </c>
      <c r="X93" s="2382">
        <v>0</v>
      </c>
    </row>
    <row r="94" spans="14:24" ht="15" customHeight="1">
      <c r="N94" s="3368"/>
      <c r="O94" s="2984" t="s">
        <v>1042</v>
      </c>
      <c r="P94" s="2380">
        <v>102193.40442984579</v>
      </c>
      <c r="Q94" s="2381">
        <v>73540.06310932315</v>
      </c>
      <c r="R94" s="2381">
        <v>118061.42960075669</v>
      </c>
      <c r="S94" s="2381">
        <v>48772.453770985339</v>
      </c>
      <c r="T94" s="2381">
        <v>20119.112450462766</v>
      </c>
      <c r="U94" s="2381">
        <v>5793.0216156596189</v>
      </c>
      <c r="V94" s="2381">
        <v>9244.7048205997216</v>
      </c>
      <c r="W94" s="2381">
        <v>10148.666448968765</v>
      </c>
      <c r="X94" s="2382">
        <v>637.9727077387621</v>
      </c>
    </row>
    <row r="95" spans="14:24" ht="15" customHeight="1">
      <c r="N95" s="3368"/>
      <c r="O95" s="2984" t="s">
        <v>1043</v>
      </c>
      <c r="P95" s="2380">
        <v>206849.36458045861</v>
      </c>
      <c r="Q95" s="2381">
        <v>143825.2343975986</v>
      </c>
      <c r="R95" s="2381">
        <v>259603.97418856985</v>
      </c>
      <c r="S95" s="2381">
        <v>125569.21262826097</v>
      </c>
      <c r="T95" s="2381">
        <v>62545.082445401007</v>
      </c>
      <c r="U95" s="2381">
        <v>8435.4826057196078</v>
      </c>
      <c r="V95" s="2381">
        <v>47239.832119707848</v>
      </c>
      <c r="W95" s="2381">
        <v>45884.841888137715</v>
      </c>
      <c r="X95" s="2382">
        <v>0</v>
      </c>
    </row>
    <row r="96" spans="14:24" ht="15" customHeight="1">
      <c r="N96" s="3368"/>
      <c r="O96" s="2984" t="s">
        <v>1044</v>
      </c>
      <c r="P96" s="2380">
        <v>282294.17481362639</v>
      </c>
      <c r="Q96" s="2381">
        <v>198573.40971499885</v>
      </c>
      <c r="R96" s="2381">
        <v>326239.69577581069</v>
      </c>
      <c r="S96" s="2381">
        <v>140624.30135436682</v>
      </c>
      <c r="T96" s="2381">
        <v>56903.536255739258</v>
      </c>
      <c r="U96" s="2381">
        <v>6637.3232053776428</v>
      </c>
      <c r="V96" s="2381">
        <v>100458.3498034941</v>
      </c>
      <c r="W96" s="2381">
        <v>93946.318523356385</v>
      </c>
      <c r="X96" s="2382">
        <v>191.33919196028572</v>
      </c>
    </row>
    <row r="97" spans="14:24" ht="15" customHeight="1" thickBot="1">
      <c r="N97" s="3370"/>
      <c r="O97" s="2383" t="s">
        <v>1045</v>
      </c>
      <c r="P97" s="2384">
        <v>477676.72766572912</v>
      </c>
      <c r="Q97" s="2385">
        <v>335695.91202303546</v>
      </c>
      <c r="R97" s="2385">
        <v>715145.31321189657</v>
      </c>
      <c r="S97" s="2385">
        <v>387427.2047871282</v>
      </c>
      <c r="T97" s="2385">
        <v>245446.38914443477</v>
      </c>
      <c r="U97" s="2385">
        <v>4420.9817267145681</v>
      </c>
      <c r="V97" s="2385">
        <v>220226.07891740848</v>
      </c>
      <c r="W97" s="2385">
        <v>212482.45513550419</v>
      </c>
      <c r="X97" s="2386">
        <v>4186.8019103513507</v>
      </c>
    </row>
    <row r="98" spans="14:24" ht="16.5" thickTop="1"/>
  </sheetData>
  <mergeCells count="73">
    <mergeCell ref="N58:N61"/>
    <mergeCell ref="N62:N67"/>
    <mergeCell ref="N68:N77"/>
    <mergeCell ref="N78:N87"/>
    <mergeCell ref="N88:N97"/>
    <mergeCell ref="N55:O55"/>
    <mergeCell ref="N56:N57"/>
    <mergeCell ref="N50:O50"/>
    <mergeCell ref="N51:O51"/>
    <mergeCell ref="N52:O52"/>
    <mergeCell ref="N53:O53"/>
    <mergeCell ref="N54:O54"/>
    <mergeCell ref="N45:O45"/>
    <mergeCell ref="N46:O46"/>
    <mergeCell ref="N47:O47"/>
    <mergeCell ref="N48:O48"/>
    <mergeCell ref="N49:O49"/>
    <mergeCell ref="N40:O40"/>
    <mergeCell ref="N41:O41"/>
    <mergeCell ref="N42:O42"/>
    <mergeCell ref="N43:O43"/>
    <mergeCell ref="N44:O44"/>
    <mergeCell ref="N35:O35"/>
    <mergeCell ref="N36:O36"/>
    <mergeCell ref="N37:O37"/>
    <mergeCell ref="N38:O38"/>
    <mergeCell ref="N39:O39"/>
    <mergeCell ref="N28:O29"/>
    <mergeCell ref="N30:N31"/>
    <mergeCell ref="N32:O32"/>
    <mergeCell ref="N33:O33"/>
    <mergeCell ref="N34:O34"/>
    <mergeCell ref="A59:B59"/>
    <mergeCell ref="A53:B53"/>
    <mergeCell ref="A16:C16"/>
    <mergeCell ref="A54:C54"/>
    <mergeCell ref="A38:C38"/>
    <mergeCell ref="A39:B39"/>
    <mergeCell ref="A29:C29"/>
    <mergeCell ref="A18:C18"/>
    <mergeCell ref="A17:C17"/>
    <mergeCell ref="A27:D27"/>
    <mergeCell ref="A32:C32"/>
    <mergeCell ref="A22:D22"/>
    <mergeCell ref="A23:D23"/>
    <mergeCell ref="A24:D24"/>
    <mergeCell ref="A12:C12"/>
    <mergeCell ref="A8:C8"/>
    <mergeCell ref="A55:B55"/>
    <mergeCell ref="A19:C19"/>
    <mergeCell ref="A25:D25"/>
    <mergeCell ref="A26:D26"/>
    <mergeCell ref="A28:D28"/>
    <mergeCell ref="A20:C20"/>
    <mergeCell ref="A10:C10"/>
    <mergeCell ref="A11:C11"/>
    <mergeCell ref="A9:C9"/>
    <mergeCell ref="A14:C14"/>
    <mergeCell ref="A21:C21"/>
    <mergeCell ref="A15:C15"/>
    <mergeCell ref="A13:C13"/>
    <mergeCell ref="A7:C7"/>
    <mergeCell ref="A6:C6"/>
    <mergeCell ref="A3:C5"/>
    <mergeCell ref="M3:M5"/>
    <mergeCell ref="K3:K5"/>
    <mergeCell ref="L3:L5"/>
    <mergeCell ref="F3:F5"/>
    <mergeCell ref="H3:H5"/>
    <mergeCell ref="G3:G5"/>
    <mergeCell ref="J3:J5"/>
    <mergeCell ref="I3:I5"/>
    <mergeCell ref="E3:E5"/>
  </mergeCells>
  <phoneticPr fontId="4"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1" manualBreakCount="1">
    <brk id="8" max="44"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A73"/>
  <sheetViews>
    <sheetView view="pageBreakPreview" zoomScaleNormal="50" zoomScaleSheetLayoutView="100" workbookViewId="0">
      <selection activeCell="U46" sqref="U46"/>
    </sheetView>
  </sheetViews>
  <sheetFormatPr defaultColWidth="9.140625" defaultRowHeight="15.75"/>
  <cols>
    <col min="1" max="1" width="2.28515625" style="452" customWidth="1"/>
    <col min="2" max="2" width="28.7109375" style="452" customWidth="1"/>
    <col min="3" max="3" width="2.28515625" style="452" customWidth="1"/>
    <col min="4" max="4" width="1.7109375" style="453" customWidth="1"/>
    <col min="5" max="8" width="15.7109375" style="173" customWidth="1"/>
    <col min="9" max="13" width="19.140625" style="173" customWidth="1"/>
    <col min="14" max="16384" width="9.140625" style="173"/>
  </cols>
  <sheetData>
    <row r="1" spans="1:53" s="849" customFormat="1" ht="34.5" customHeight="1">
      <c r="A1" s="3338" t="s">
        <v>1521</v>
      </c>
      <c r="B1" s="3338"/>
      <c r="C1" s="3338"/>
      <c r="D1" s="3338"/>
      <c r="E1" s="3338"/>
      <c r="F1" s="3338"/>
      <c r="G1" s="3338"/>
      <c r="H1" s="3338"/>
      <c r="I1" s="3339" t="s">
        <v>225</v>
      </c>
      <c r="J1" s="3339"/>
      <c r="K1" s="3339"/>
      <c r="L1" s="3339"/>
      <c r="M1" s="3339"/>
    </row>
    <row r="2" spans="1:53" ht="15" customHeight="1" thickBot="1">
      <c r="A2" s="850"/>
      <c r="B2" s="831"/>
      <c r="C2" s="831"/>
      <c r="D2" s="832"/>
      <c r="M2" s="978" t="s">
        <v>502</v>
      </c>
    </row>
    <row r="3" spans="1:53" s="1298" customFormat="1" ht="15" customHeight="1">
      <c r="A3" s="3081" t="s">
        <v>1</v>
      </c>
      <c r="B3" s="3081"/>
      <c r="C3" s="3081"/>
      <c r="D3" s="1297"/>
      <c r="E3" s="3275" t="s">
        <v>3311</v>
      </c>
      <c r="F3" s="3275" t="s">
        <v>3312</v>
      </c>
      <c r="G3" s="3275" t="s">
        <v>3313</v>
      </c>
      <c r="H3" s="3275" t="s">
        <v>3314</v>
      </c>
      <c r="I3" s="3361" t="s">
        <v>3315</v>
      </c>
      <c r="J3" s="3361" t="s">
        <v>3316</v>
      </c>
      <c r="K3" s="3355" t="s">
        <v>3317</v>
      </c>
      <c r="L3" s="3358" t="s">
        <v>3318</v>
      </c>
      <c r="M3" s="3078" t="s">
        <v>3319</v>
      </c>
    </row>
    <row r="4" spans="1:53" s="1298" customFormat="1" ht="15" customHeight="1">
      <c r="A4" s="3082"/>
      <c r="B4" s="3082"/>
      <c r="C4" s="3082"/>
      <c r="D4" s="1299"/>
      <c r="E4" s="3276"/>
      <c r="F4" s="3276"/>
      <c r="G4" s="3276"/>
      <c r="H4" s="3276"/>
      <c r="I4" s="3362"/>
      <c r="J4" s="3362"/>
      <c r="K4" s="3356"/>
      <c r="L4" s="3359"/>
      <c r="M4" s="3354"/>
    </row>
    <row r="5" spans="1:53" s="1304" customFormat="1" ht="48.75" customHeight="1">
      <c r="A5" s="3083"/>
      <c r="B5" s="3083"/>
      <c r="C5" s="3083"/>
      <c r="D5" s="1300"/>
      <c r="E5" s="3277"/>
      <c r="F5" s="3277"/>
      <c r="G5" s="3277"/>
      <c r="H5" s="3277"/>
      <c r="I5" s="3335"/>
      <c r="J5" s="3335"/>
      <c r="K5" s="3357"/>
      <c r="L5" s="3360"/>
      <c r="M5" s="3337"/>
    </row>
    <row r="6" spans="1:53" s="725" customFormat="1" ht="12.75" hidden="1" customHeight="1">
      <c r="A6" s="3333" t="s">
        <v>2540</v>
      </c>
      <c r="B6" s="3333"/>
      <c r="C6" s="3333"/>
      <c r="D6" s="162"/>
      <c r="E6" s="858">
        <f t="shared" ref="E6:E11" si="0">F6-G6+H6+I6-J6-K6</f>
        <v>-1360985419</v>
      </c>
      <c r="F6" s="858">
        <f t="shared" ref="F6:F11" si="1">G6-H6+I6+J6-K6-M6</f>
        <v>126226820</v>
      </c>
      <c r="G6" s="859">
        <v>741559210</v>
      </c>
      <c r="H6" s="859">
        <v>200806813</v>
      </c>
      <c r="I6" s="859">
        <v>134398980</v>
      </c>
      <c r="J6" s="859">
        <v>554575873</v>
      </c>
      <c r="K6" s="859">
        <v>526282949</v>
      </c>
      <c r="L6" s="859"/>
      <c r="M6" s="859">
        <v>577217481</v>
      </c>
      <c r="N6" s="860"/>
      <c r="O6" s="860"/>
      <c r="P6" s="860"/>
      <c r="Q6" s="860"/>
      <c r="R6" s="860"/>
      <c r="S6" s="860"/>
      <c r="T6" s="860"/>
      <c r="U6" s="860"/>
      <c r="V6" s="860"/>
      <c r="W6" s="860"/>
      <c r="X6" s="860"/>
      <c r="Y6" s="860"/>
      <c r="Z6" s="860"/>
      <c r="AA6" s="860"/>
      <c r="AB6" s="860"/>
      <c r="AC6" s="860"/>
      <c r="AD6" s="860"/>
      <c r="AE6" s="860"/>
      <c r="AF6" s="860"/>
      <c r="AG6" s="860"/>
      <c r="AH6" s="860"/>
      <c r="AI6" s="860"/>
      <c r="AJ6" s="860"/>
      <c r="AK6" s="860"/>
      <c r="AL6" s="860"/>
      <c r="AM6" s="860"/>
      <c r="AN6" s="860"/>
      <c r="AO6" s="860"/>
      <c r="AP6" s="860"/>
      <c r="AQ6" s="860"/>
      <c r="AR6" s="860"/>
      <c r="AS6" s="860"/>
      <c r="AT6" s="860"/>
      <c r="AU6" s="860"/>
      <c r="AV6" s="860"/>
      <c r="AW6" s="860"/>
      <c r="AX6" s="860"/>
      <c r="AY6" s="860"/>
      <c r="AZ6" s="860"/>
      <c r="BA6" s="860"/>
    </row>
    <row r="7" spans="1:53" s="725" customFormat="1" ht="12.75" hidden="1" customHeight="1">
      <c r="A7" s="3094" t="s">
        <v>2300</v>
      </c>
      <c r="B7" s="3094"/>
      <c r="C7" s="3094"/>
      <c r="D7" s="162"/>
      <c r="E7" s="724">
        <f t="shared" si="0"/>
        <v>-1243916157.9331326</v>
      </c>
      <c r="F7" s="724">
        <f t="shared" si="1"/>
        <v>119186128.76965982</v>
      </c>
      <c r="G7" s="492">
        <v>756432558.290663</v>
      </c>
      <c r="H7" s="492">
        <v>271812621.98691934</v>
      </c>
      <c r="I7" s="492">
        <v>123272356.01037998</v>
      </c>
      <c r="J7" s="492">
        <v>501494769.53363603</v>
      </c>
      <c r="K7" s="492">
        <v>500259936.87579286</v>
      </c>
      <c r="L7" s="492"/>
      <c r="M7" s="492">
        <v>489940996.20230705</v>
      </c>
      <c r="N7" s="860"/>
      <c r="O7" s="860"/>
      <c r="P7" s="860"/>
      <c r="Q7" s="860"/>
      <c r="R7" s="860"/>
      <c r="S7" s="860"/>
      <c r="T7" s="860"/>
      <c r="U7" s="860"/>
      <c r="V7" s="860"/>
      <c r="W7" s="860"/>
      <c r="X7" s="860"/>
      <c r="Y7" s="860"/>
      <c r="Z7" s="860"/>
      <c r="AA7" s="860"/>
      <c r="AB7" s="860"/>
      <c r="AC7" s="860"/>
      <c r="AD7" s="860"/>
      <c r="AE7" s="860"/>
      <c r="AF7" s="860"/>
      <c r="AG7" s="860"/>
      <c r="AH7" s="860"/>
      <c r="AI7" s="860"/>
      <c r="AJ7" s="860"/>
      <c r="AK7" s="860"/>
      <c r="AL7" s="860"/>
      <c r="AM7" s="860"/>
      <c r="AN7" s="860"/>
      <c r="AO7" s="860"/>
      <c r="AP7" s="860"/>
      <c r="AQ7" s="860"/>
      <c r="AR7" s="860"/>
      <c r="AS7" s="860"/>
      <c r="AT7" s="860"/>
      <c r="AU7" s="860"/>
      <c r="AV7" s="860"/>
      <c r="AW7" s="860"/>
      <c r="AX7" s="860"/>
      <c r="AY7" s="860"/>
      <c r="AZ7" s="860"/>
      <c r="BA7" s="860"/>
    </row>
    <row r="8" spans="1:53" s="725" customFormat="1" ht="12.75" hidden="1" customHeight="1">
      <c r="A8" s="3094" t="s">
        <v>2321</v>
      </c>
      <c r="B8" s="3094"/>
      <c r="C8" s="3094"/>
      <c r="D8" s="162"/>
      <c r="E8" s="724">
        <f t="shared" si="0"/>
        <v>-1272689981</v>
      </c>
      <c r="F8" s="724">
        <f t="shared" si="1"/>
        <v>121896435</v>
      </c>
      <c r="G8" s="492">
        <v>664797824</v>
      </c>
      <c r="H8" s="492">
        <v>171446835</v>
      </c>
      <c r="I8" s="492">
        <v>94437596</v>
      </c>
      <c r="J8" s="492">
        <v>506459891</v>
      </c>
      <c r="K8" s="492">
        <v>489213132</v>
      </c>
      <c r="L8" s="492"/>
      <c r="M8" s="492">
        <v>483138909</v>
      </c>
      <c r="N8" s="860"/>
      <c r="O8" s="860"/>
      <c r="P8" s="860"/>
      <c r="Q8" s="860"/>
      <c r="R8" s="860"/>
      <c r="S8" s="860"/>
      <c r="T8" s="860"/>
      <c r="U8" s="860"/>
      <c r="V8" s="860"/>
      <c r="W8" s="860"/>
      <c r="X8" s="860"/>
      <c r="Y8" s="860"/>
      <c r="Z8" s="860"/>
      <c r="AA8" s="860"/>
      <c r="AB8" s="860"/>
      <c r="AC8" s="860"/>
      <c r="AD8" s="860"/>
      <c r="AE8" s="860"/>
      <c r="AF8" s="860"/>
      <c r="AG8" s="860"/>
      <c r="AH8" s="860"/>
      <c r="AI8" s="860"/>
      <c r="AJ8" s="860"/>
      <c r="AK8" s="860"/>
      <c r="AL8" s="860"/>
      <c r="AM8" s="860"/>
      <c r="AN8" s="860"/>
      <c r="AO8" s="860"/>
      <c r="AP8" s="860"/>
      <c r="AQ8" s="860"/>
      <c r="AR8" s="860"/>
      <c r="AS8" s="860"/>
      <c r="AT8" s="860"/>
      <c r="AU8" s="860"/>
      <c r="AV8" s="860"/>
      <c r="AW8" s="860"/>
      <c r="AX8" s="860"/>
      <c r="AY8" s="860"/>
      <c r="AZ8" s="860"/>
      <c r="BA8" s="860"/>
    </row>
    <row r="9" spans="1:53" s="725" customFormat="1" ht="12.75" hidden="1" customHeight="1">
      <c r="A9" s="3094" t="s">
        <v>3060</v>
      </c>
      <c r="B9" s="3094"/>
      <c r="C9" s="3094"/>
      <c r="D9" s="162"/>
      <c r="E9" s="724">
        <f t="shared" si="0"/>
        <v>-1064502111.8444388</v>
      </c>
      <c r="F9" s="724">
        <f t="shared" si="1"/>
        <v>54053922.637355268</v>
      </c>
      <c r="G9" s="492">
        <v>618526174.8069942</v>
      </c>
      <c r="H9" s="492">
        <v>229549165.78038287</v>
      </c>
      <c r="I9" s="492">
        <v>91350274.64845255</v>
      </c>
      <c r="J9" s="492">
        <v>401820999.30479008</v>
      </c>
      <c r="K9" s="492">
        <v>419108300.79884535</v>
      </c>
      <c r="L9" s="492"/>
      <c r="M9" s="492">
        <v>408986059.54365325</v>
      </c>
      <c r="N9" s="860"/>
      <c r="O9" s="860"/>
      <c r="P9" s="860"/>
      <c r="Q9" s="860"/>
      <c r="R9" s="860"/>
      <c r="S9" s="860"/>
      <c r="T9" s="860"/>
      <c r="U9" s="860"/>
      <c r="V9" s="860"/>
      <c r="W9" s="860"/>
      <c r="X9" s="860"/>
      <c r="Y9" s="860"/>
      <c r="Z9" s="860"/>
      <c r="AA9" s="860"/>
      <c r="AB9" s="860"/>
      <c r="AC9" s="860"/>
      <c r="AD9" s="860"/>
      <c r="AE9" s="860"/>
      <c r="AF9" s="860"/>
      <c r="AG9" s="860"/>
      <c r="AH9" s="860"/>
      <c r="AI9" s="860"/>
      <c r="AJ9" s="860"/>
      <c r="AK9" s="860"/>
      <c r="AL9" s="860"/>
      <c r="AM9" s="860"/>
      <c r="AN9" s="860"/>
      <c r="AO9" s="860"/>
      <c r="AP9" s="860"/>
      <c r="AQ9" s="860"/>
      <c r="AR9" s="860"/>
      <c r="AS9" s="860"/>
      <c r="AT9" s="860"/>
      <c r="AU9" s="860"/>
      <c r="AV9" s="860"/>
      <c r="AW9" s="860"/>
      <c r="AX9" s="860"/>
      <c r="AY9" s="860"/>
      <c r="AZ9" s="860"/>
      <c r="BA9" s="860"/>
    </row>
    <row r="10" spans="1:53" s="725" customFormat="1" ht="12.75" hidden="1" customHeight="1">
      <c r="A10" s="3094" t="s">
        <v>2359</v>
      </c>
      <c r="B10" s="3094"/>
      <c r="C10" s="3094"/>
      <c r="D10" s="162"/>
      <c r="E10" s="724">
        <f t="shared" si="0"/>
        <v>-1227979088.485152</v>
      </c>
      <c r="F10" s="724">
        <f t="shared" si="1"/>
        <v>17516259.56893599</v>
      </c>
      <c r="G10" s="492">
        <v>702432333.95259309</v>
      </c>
      <c r="H10" s="492">
        <v>276989951.66201019</v>
      </c>
      <c r="I10" s="492">
        <v>100773783.08861336</v>
      </c>
      <c r="J10" s="492">
        <v>444122840.59282225</v>
      </c>
      <c r="K10" s="492">
        <v>476703908.25929618</v>
      </c>
      <c r="L10" s="492"/>
      <c r="M10" s="492">
        <v>476118838.14378631</v>
      </c>
      <c r="N10" s="860"/>
      <c r="O10" s="860"/>
      <c r="P10" s="860"/>
      <c r="Q10" s="860"/>
      <c r="R10" s="860"/>
      <c r="S10" s="860"/>
      <c r="T10" s="860"/>
      <c r="U10" s="860"/>
      <c r="V10" s="860"/>
      <c r="W10" s="860"/>
      <c r="X10" s="860"/>
      <c r="Y10" s="860"/>
      <c r="Z10" s="860"/>
      <c r="AA10" s="860"/>
      <c r="AB10" s="860"/>
      <c r="AC10" s="860"/>
      <c r="AD10" s="860"/>
      <c r="AE10" s="860"/>
      <c r="AF10" s="860"/>
      <c r="AG10" s="860"/>
      <c r="AH10" s="860"/>
      <c r="AI10" s="860"/>
      <c r="AJ10" s="860"/>
      <c r="AK10" s="860"/>
      <c r="AL10" s="860"/>
      <c r="AM10" s="860"/>
      <c r="AN10" s="860"/>
      <c r="AO10" s="860"/>
      <c r="AP10" s="860"/>
      <c r="AQ10" s="860"/>
      <c r="AR10" s="860"/>
      <c r="AS10" s="860"/>
      <c r="AT10" s="860"/>
      <c r="AU10" s="860"/>
      <c r="AV10" s="860"/>
      <c r="AW10" s="860"/>
      <c r="AX10" s="860"/>
      <c r="AY10" s="860"/>
      <c r="AZ10" s="860"/>
      <c r="BA10" s="860"/>
    </row>
    <row r="11" spans="1:53" s="725" customFormat="1" ht="13.35" hidden="1" customHeight="1">
      <c r="A11" s="3094" t="s">
        <v>3320</v>
      </c>
      <c r="B11" s="3094"/>
      <c r="C11" s="3094"/>
      <c r="D11" s="162"/>
      <c r="E11" s="724">
        <f t="shared" si="0"/>
        <v>-614163758.02412343</v>
      </c>
      <c r="F11" s="724">
        <f t="shared" si="1"/>
        <v>529227099.5126642</v>
      </c>
      <c r="G11" s="154">
        <v>774876938.08685613</v>
      </c>
      <c r="H11" s="493">
        <v>318129140.68098992</v>
      </c>
      <c r="I11" s="154">
        <v>35521358.976925708</v>
      </c>
      <c r="J11" s="154">
        <v>381497471.03714108</v>
      </c>
      <c r="K11" s="154">
        <v>340666948.07070595</v>
      </c>
      <c r="L11" s="154"/>
      <c r="M11" s="154">
        <v>3872579.8365629241</v>
      </c>
      <c r="N11" s="860"/>
      <c r="O11" s="860"/>
      <c r="P11" s="860"/>
      <c r="Q11" s="860"/>
      <c r="R11" s="860"/>
      <c r="S11" s="860"/>
      <c r="T11" s="860"/>
      <c r="U11" s="860"/>
      <c r="V11" s="860"/>
      <c r="W11" s="860"/>
      <c r="X11" s="860"/>
      <c r="Y11" s="860"/>
      <c r="Z11" s="860"/>
      <c r="AA11" s="860"/>
      <c r="AB11" s="860"/>
      <c r="AC11" s="860"/>
      <c r="AD11" s="860"/>
      <c r="AE11" s="860"/>
      <c r="AF11" s="860"/>
      <c r="AG11" s="860"/>
      <c r="AH11" s="860"/>
      <c r="AI11" s="860"/>
      <c r="AJ11" s="860"/>
      <c r="AK11" s="860"/>
      <c r="AL11" s="860"/>
      <c r="AM11" s="860"/>
      <c r="AN11" s="860"/>
      <c r="AO11" s="860"/>
      <c r="AP11" s="860"/>
      <c r="AQ11" s="860"/>
      <c r="AR11" s="860"/>
      <c r="AS11" s="860"/>
      <c r="AT11" s="860"/>
      <c r="AU11" s="860"/>
      <c r="AV11" s="860"/>
      <c r="AW11" s="860"/>
      <c r="AX11" s="860"/>
      <c r="AY11" s="860"/>
      <c r="AZ11" s="860"/>
      <c r="BA11" s="860"/>
    </row>
    <row r="12" spans="1:53" s="725" customFormat="1" ht="13.35" hidden="1" customHeight="1">
      <c r="A12" s="3094" t="s">
        <v>2305</v>
      </c>
      <c r="B12" s="3094"/>
      <c r="C12" s="3094"/>
      <c r="D12" s="162"/>
      <c r="E12" s="154">
        <v>552581020.29235148</v>
      </c>
      <c r="F12" s="154">
        <v>552581020.29235148</v>
      </c>
      <c r="G12" s="154">
        <v>894111596.32216477</v>
      </c>
      <c r="H12" s="493">
        <v>407598370.52959192</v>
      </c>
      <c r="I12" s="154">
        <v>27358185.305937532</v>
      </c>
      <c r="J12" s="154">
        <v>415806488.11875683</v>
      </c>
      <c r="K12" s="154">
        <v>372508410.50904661</v>
      </c>
      <c r="L12" s="154"/>
      <c r="M12" s="154">
        <v>4588468.4158692267</v>
      </c>
      <c r="N12" s="860"/>
      <c r="O12" s="860"/>
      <c r="P12" s="860"/>
      <c r="Q12" s="860"/>
      <c r="R12" s="860"/>
      <c r="S12" s="860"/>
      <c r="T12" s="860"/>
      <c r="U12" s="860"/>
      <c r="V12" s="860"/>
      <c r="W12" s="860"/>
      <c r="X12" s="860"/>
      <c r="Y12" s="860"/>
      <c r="Z12" s="860"/>
      <c r="AA12" s="860"/>
      <c r="AB12" s="860"/>
      <c r="AC12" s="860"/>
      <c r="AD12" s="860"/>
      <c r="AE12" s="860"/>
      <c r="AF12" s="860"/>
      <c r="AG12" s="860"/>
      <c r="AH12" s="860"/>
      <c r="AI12" s="860"/>
      <c r="AJ12" s="860"/>
      <c r="AK12" s="860"/>
      <c r="AL12" s="860"/>
      <c r="AM12" s="860"/>
      <c r="AN12" s="860"/>
      <c r="AO12" s="860"/>
      <c r="AP12" s="860"/>
      <c r="AQ12" s="860"/>
      <c r="AR12" s="860"/>
      <c r="AS12" s="860"/>
      <c r="AT12" s="860"/>
      <c r="AU12" s="860"/>
      <c r="AV12" s="860"/>
      <c r="AW12" s="860"/>
      <c r="AX12" s="860"/>
      <c r="AY12" s="860"/>
      <c r="AZ12" s="860"/>
      <c r="BA12" s="860"/>
    </row>
    <row r="13" spans="1:53" s="725" customFormat="1" ht="17.25" hidden="1" customHeight="1">
      <c r="A13" s="3094" t="s">
        <v>2363</v>
      </c>
      <c r="B13" s="3094"/>
      <c r="C13" s="3094"/>
      <c r="D13" s="162"/>
      <c r="E13" s="493">
        <v>0</v>
      </c>
      <c r="F13" s="1139">
        <v>601944046.60906851</v>
      </c>
      <c r="G13" s="493">
        <v>964138796.51983845</v>
      </c>
      <c r="H13" s="493">
        <v>420174749.07216549</v>
      </c>
      <c r="I13" s="493">
        <v>0</v>
      </c>
      <c r="J13" s="801">
        <v>35762875.215576738</v>
      </c>
      <c r="K13" s="801">
        <v>0</v>
      </c>
      <c r="L13" s="801">
        <v>0</v>
      </c>
      <c r="M13" s="801">
        <v>4368036.0241957745</v>
      </c>
      <c r="N13" s="860"/>
      <c r="O13" s="860"/>
      <c r="P13" s="860"/>
      <c r="Q13" s="860"/>
      <c r="R13" s="860"/>
      <c r="S13" s="860"/>
      <c r="T13" s="860"/>
      <c r="U13" s="860"/>
      <c r="V13" s="860"/>
      <c r="W13" s="860"/>
      <c r="X13" s="860"/>
      <c r="Y13" s="860"/>
      <c r="Z13" s="860"/>
      <c r="AA13" s="860"/>
      <c r="AB13" s="860"/>
      <c r="AC13" s="860"/>
      <c r="AD13" s="860"/>
      <c r="AE13" s="860"/>
      <c r="AF13" s="860"/>
      <c r="AG13" s="860"/>
      <c r="AH13" s="860"/>
      <c r="AI13" s="860"/>
      <c r="AJ13" s="860"/>
      <c r="AK13" s="860"/>
      <c r="AL13" s="860"/>
      <c r="AM13" s="860"/>
      <c r="AN13" s="860"/>
      <c r="AO13" s="860"/>
      <c r="AP13" s="860"/>
      <c r="AQ13" s="860"/>
      <c r="AR13" s="860"/>
      <c r="AS13" s="860"/>
      <c r="AT13" s="860"/>
      <c r="AU13" s="860"/>
      <c r="AV13" s="860"/>
      <c r="AW13" s="860"/>
      <c r="AX13" s="860"/>
      <c r="AY13" s="860"/>
      <c r="AZ13" s="860"/>
      <c r="BA13" s="860"/>
    </row>
    <row r="14" spans="1:53" s="725" customFormat="1" ht="17.25" hidden="1" customHeight="1">
      <c r="A14" s="3094" t="s">
        <v>2817</v>
      </c>
      <c r="B14" s="3094"/>
      <c r="C14" s="3094"/>
      <c r="D14" s="162"/>
      <c r="E14" s="493">
        <v>0</v>
      </c>
      <c r="F14" s="492">
        <v>577199200.16932869</v>
      </c>
      <c r="G14" s="154">
        <v>983599304.593889</v>
      </c>
      <c r="H14" s="493">
        <v>430278692.11617327</v>
      </c>
      <c r="I14" s="493">
        <v>0</v>
      </c>
      <c r="J14" s="154">
        <v>22681192.851184607</v>
      </c>
      <c r="K14" s="154">
        <v>383445661.14301842</v>
      </c>
      <c r="L14" s="154">
        <v>377850606.00065422</v>
      </c>
      <c r="M14" s="154">
        <v>4397660.3019358907</v>
      </c>
      <c r="N14" s="860"/>
      <c r="O14" s="860"/>
      <c r="P14" s="860"/>
      <c r="Q14" s="860"/>
      <c r="R14" s="860"/>
      <c r="S14" s="860"/>
      <c r="T14" s="860"/>
      <c r="U14" s="860"/>
      <c r="V14" s="860"/>
      <c r="W14" s="860"/>
      <c r="X14" s="860"/>
      <c r="Y14" s="860"/>
      <c r="Z14" s="860"/>
      <c r="AA14" s="860"/>
      <c r="AB14" s="860"/>
      <c r="AC14" s="860"/>
      <c r="AD14" s="860"/>
      <c r="AE14" s="860"/>
      <c r="AF14" s="860"/>
      <c r="AG14" s="860"/>
      <c r="AH14" s="860"/>
      <c r="AI14" s="860"/>
      <c r="AJ14" s="860"/>
      <c r="AK14" s="860"/>
      <c r="AL14" s="860"/>
      <c r="AM14" s="860"/>
      <c r="AN14" s="860"/>
      <c r="AO14" s="860"/>
      <c r="AP14" s="860"/>
      <c r="AQ14" s="860"/>
      <c r="AR14" s="860"/>
      <c r="AS14" s="860"/>
      <c r="AT14" s="860"/>
      <c r="AU14" s="860"/>
      <c r="AV14" s="860"/>
      <c r="AW14" s="860"/>
      <c r="AX14" s="860"/>
      <c r="AY14" s="860"/>
      <c r="AZ14" s="860"/>
      <c r="BA14" s="860"/>
    </row>
    <row r="15" spans="1:53" s="725" customFormat="1" ht="17.25" hidden="1" customHeight="1">
      <c r="A15" s="3094" t="s">
        <v>2366</v>
      </c>
      <c r="B15" s="3094"/>
      <c r="C15" s="3094"/>
      <c r="D15" s="162"/>
      <c r="E15" s="493">
        <v>0</v>
      </c>
      <c r="F15" s="492">
        <v>591176187.09769225</v>
      </c>
      <c r="G15" s="154">
        <v>968305206.06731093</v>
      </c>
      <c r="H15" s="493">
        <v>425949152.6498071</v>
      </c>
      <c r="I15" s="493">
        <v>0</v>
      </c>
      <c r="J15" s="611">
        <v>37406337.186333112</v>
      </c>
      <c r="K15" s="611">
        <v>426671623.98629969</v>
      </c>
      <c r="L15" s="611">
        <v>408187718.46355063</v>
      </c>
      <c r="M15" s="611">
        <v>7070109.0288936626</v>
      </c>
      <c r="N15" s="860"/>
      <c r="O15" s="860"/>
      <c r="P15" s="860"/>
      <c r="Q15" s="860"/>
      <c r="R15" s="860"/>
      <c r="S15" s="860"/>
      <c r="T15" s="860"/>
      <c r="U15" s="860"/>
      <c r="V15" s="860"/>
      <c r="W15" s="860"/>
      <c r="X15" s="860"/>
      <c r="Y15" s="860"/>
      <c r="Z15" s="860"/>
      <c r="AA15" s="860"/>
      <c r="AB15" s="860"/>
      <c r="AC15" s="860"/>
      <c r="AD15" s="860"/>
      <c r="AE15" s="860"/>
      <c r="AF15" s="860"/>
      <c r="AG15" s="860"/>
      <c r="AH15" s="860"/>
      <c r="AI15" s="860"/>
      <c r="AJ15" s="860"/>
      <c r="AK15" s="860"/>
      <c r="AL15" s="860"/>
      <c r="AM15" s="860"/>
      <c r="AN15" s="860"/>
      <c r="AO15" s="860"/>
      <c r="AP15" s="860"/>
      <c r="AQ15" s="860"/>
      <c r="AR15" s="860"/>
      <c r="AS15" s="860"/>
      <c r="AT15" s="860"/>
      <c r="AU15" s="860"/>
      <c r="AV15" s="860"/>
      <c r="AW15" s="860"/>
      <c r="AX15" s="860"/>
      <c r="AY15" s="860"/>
      <c r="AZ15" s="860"/>
      <c r="BA15" s="860"/>
    </row>
    <row r="16" spans="1:53" s="725" customFormat="1" ht="17.25" hidden="1" customHeight="1">
      <c r="A16" s="3094" t="s">
        <v>2818</v>
      </c>
      <c r="B16" s="3094"/>
      <c r="C16" s="3094"/>
      <c r="D16" s="162"/>
      <c r="E16" s="493">
        <v>579860441.43710458</v>
      </c>
      <c r="F16" s="492">
        <v>521853082.56788772</v>
      </c>
      <c r="G16" s="154">
        <v>868105175.52775121</v>
      </c>
      <c r="H16" s="154">
        <v>357466959.9643718</v>
      </c>
      <c r="I16" s="154">
        <v>299459601.09515411</v>
      </c>
      <c r="J16" s="611">
        <v>21692557.30789056</v>
      </c>
      <c r="K16" s="611">
        <v>502300405.08922678</v>
      </c>
      <c r="L16" s="611">
        <v>505889501.15825289</v>
      </c>
      <c r="M16" s="611">
        <v>6888594.2343562962</v>
      </c>
      <c r="N16" s="422"/>
      <c r="O16" s="422"/>
      <c r="P16" s="422"/>
      <c r="Q16" s="422"/>
      <c r="R16" s="422"/>
      <c r="S16" s="422"/>
      <c r="T16" s="860"/>
      <c r="U16" s="860"/>
      <c r="V16" s="860"/>
      <c r="W16" s="860"/>
      <c r="X16" s="860"/>
      <c r="Y16" s="860"/>
      <c r="Z16" s="860"/>
      <c r="AA16" s="860"/>
      <c r="AB16" s="860"/>
      <c r="AC16" s="860"/>
      <c r="AD16" s="860"/>
      <c r="AE16" s="860"/>
      <c r="AF16" s="860"/>
      <c r="AG16" s="860"/>
      <c r="AH16" s="860"/>
      <c r="AI16" s="860"/>
      <c r="AJ16" s="860"/>
      <c r="AK16" s="860"/>
      <c r="AL16" s="860"/>
      <c r="AM16" s="860"/>
      <c r="AN16" s="860"/>
      <c r="AO16" s="860"/>
      <c r="AP16" s="860"/>
      <c r="AQ16" s="860"/>
      <c r="AR16" s="860"/>
      <c r="AS16" s="860"/>
      <c r="AT16" s="860"/>
      <c r="AU16" s="860"/>
      <c r="AV16" s="860"/>
      <c r="AW16" s="860"/>
      <c r="AX16" s="860"/>
      <c r="AY16" s="860"/>
      <c r="AZ16" s="860"/>
      <c r="BA16" s="860"/>
    </row>
    <row r="17" spans="1:53" s="725" customFormat="1" ht="18" hidden="1" customHeight="1">
      <c r="A17" s="3094" t="s">
        <v>2695</v>
      </c>
      <c r="B17" s="3094"/>
      <c r="C17" s="3094"/>
      <c r="D17" s="162"/>
      <c r="E17" s="640">
        <v>681935234.71638656</v>
      </c>
      <c r="F17" s="640">
        <v>590578353.62427771</v>
      </c>
      <c r="G17" s="640">
        <v>937044383.52443826</v>
      </c>
      <c r="H17" s="640">
        <v>381261277.62549567</v>
      </c>
      <c r="I17" s="640">
        <v>289904396.53338641</v>
      </c>
      <c r="J17" s="730">
        <v>18475678.485761065</v>
      </c>
      <c r="K17" s="730">
        <v>596990781.119326</v>
      </c>
      <c r="L17" s="730">
        <v>578160728.5131588</v>
      </c>
      <c r="M17" s="730">
        <v>2510483.3665946699</v>
      </c>
      <c r="N17" s="422"/>
      <c r="O17" s="422"/>
      <c r="P17" s="422"/>
      <c r="Q17" s="422"/>
      <c r="R17" s="422"/>
      <c r="S17" s="422"/>
      <c r="T17" s="860"/>
      <c r="U17" s="860"/>
      <c r="V17" s="860"/>
      <c r="W17" s="860"/>
      <c r="X17" s="860"/>
      <c r="Y17" s="860"/>
      <c r="Z17" s="860"/>
      <c r="AA17" s="860"/>
      <c r="AB17" s="860"/>
      <c r="AC17" s="860"/>
      <c r="AD17" s="860"/>
      <c r="AE17" s="860"/>
      <c r="AF17" s="860"/>
      <c r="AG17" s="860"/>
      <c r="AH17" s="860"/>
      <c r="AI17" s="860"/>
      <c r="AJ17" s="860"/>
      <c r="AK17" s="860"/>
      <c r="AL17" s="860"/>
      <c r="AM17" s="860"/>
      <c r="AN17" s="860"/>
      <c r="AO17" s="860"/>
      <c r="AP17" s="860"/>
      <c r="AQ17" s="860"/>
      <c r="AR17" s="860"/>
      <c r="AS17" s="860"/>
      <c r="AT17" s="860"/>
      <c r="AU17" s="860"/>
      <c r="AV17" s="860"/>
      <c r="AW17" s="860"/>
      <c r="AX17" s="860"/>
      <c r="AY17" s="860"/>
      <c r="AZ17" s="860"/>
      <c r="BA17" s="860"/>
    </row>
    <row r="18" spans="1:53" s="725" customFormat="1" ht="14.25" hidden="1" customHeight="1">
      <c r="A18" s="3094" t="s">
        <v>2826</v>
      </c>
      <c r="B18" s="3094"/>
      <c r="C18" s="3094"/>
      <c r="D18" s="162"/>
      <c r="E18" s="862">
        <v>0</v>
      </c>
      <c r="F18" s="1126">
        <v>607232241.20353246</v>
      </c>
      <c r="G18" s="1126">
        <v>1003221608.936448</v>
      </c>
      <c r="H18" s="1126">
        <v>403309013.92628628</v>
      </c>
      <c r="I18" s="862">
        <v>0</v>
      </c>
      <c r="J18" s="1126">
        <v>6972609.8170829285</v>
      </c>
      <c r="K18" s="1126">
        <v>543367712.19140029</v>
      </c>
      <c r="L18" s="1126">
        <v>539216484.37587118</v>
      </c>
      <c r="M18" s="1126">
        <v>3804191.4392418195</v>
      </c>
      <c r="N18" s="422"/>
      <c r="O18" s="422"/>
      <c r="P18" s="422"/>
      <c r="Q18" s="422"/>
      <c r="R18" s="422"/>
      <c r="S18" s="422"/>
      <c r="T18" s="860"/>
      <c r="U18" s="860"/>
      <c r="V18" s="860"/>
      <c r="W18" s="860"/>
      <c r="X18" s="860"/>
      <c r="Y18" s="860"/>
      <c r="Z18" s="860"/>
      <c r="AA18" s="860"/>
      <c r="AB18" s="860"/>
      <c r="AC18" s="860"/>
      <c r="AD18" s="860"/>
      <c r="AE18" s="860"/>
      <c r="AF18" s="860"/>
      <c r="AG18" s="860"/>
      <c r="AH18" s="860"/>
      <c r="AI18" s="860"/>
      <c r="AJ18" s="860"/>
      <c r="AK18" s="860"/>
      <c r="AL18" s="860"/>
      <c r="AM18" s="860"/>
      <c r="AN18" s="860"/>
      <c r="AO18" s="860"/>
      <c r="AP18" s="860"/>
      <c r="AQ18" s="860"/>
      <c r="AR18" s="860"/>
      <c r="AS18" s="860"/>
      <c r="AT18" s="860"/>
      <c r="AU18" s="860"/>
      <c r="AV18" s="860"/>
      <c r="AW18" s="860"/>
      <c r="AX18" s="860"/>
      <c r="AY18" s="860"/>
      <c r="AZ18" s="860"/>
      <c r="BA18" s="860"/>
    </row>
    <row r="19" spans="1:53" s="725" customFormat="1" ht="15" hidden="1" customHeight="1">
      <c r="A19" s="3094" t="s">
        <v>2698</v>
      </c>
      <c r="B19" s="3094"/>
      <c r="C19" s="3094"/>
      <c r="D19" s="162"/>
      <c r="E19" s="1126">
        <v>683633555.04922509</v>
      </c>
      <c r="F19" s="1126">
        <v>574744237.52682424</v>
      </c>
      <c r="G19" s="1126">
        <v>970849266.94598389</v>
      </c>
      <c r="H19" s="1126">
        <v>419903502.28074831</v>
      </c>
      <c r="I19" s="1126">
        <v>311014184.75834781</v>
      </c>
      <c r="J19" s="1147">
        <v>26626161.534641959</v>
      </c>
      <c r="K19" s="1147">
        <v>471136516.85751724</v>
      </c>
      <c r="L19" s="1147">
        <v>472749175.82649487</v>
      </c>
      <c r="M19" s="1147">
        <v>1215029.7040749842</v>
      </c>
      <c r="N19" s="422"/>
      <c r="O19" s="422"/>
      <c r="P19" s="422"/>
      <c r="Q19" s="422"/>
      <c r="R19" s="422"/>
      <c r="S19" s="422"/>
      <c r="T19" s="860"/>
      <c r="U19" s="860"/>
      <c r="V19" s="860"/>
      <c r="W19" s="860"/>
      <c r="X19" s="860"/>
      <c r="Y19" s="860"/>
      <c r="Z19" s="860"/>
      <c r="AA19" s="860"/>
      <c r="AB19" s="860"/>
      <c r="AC19" s="860"/>
      <c r="AD19" s="860"/>
      <c r="AE19" s="860"/>
      <c r="AF19" s="860"/>
      <c r="AG19" s="860"/>
      <c r="AH19" s="860"/>
      <c r="AI19" s="860"/>
      <c r="AJ19" s="860"/>
      <c r="AK19" s="860"/>
      <c r="AL19" s="860"/>
      <c r="AM19" s="860"/>
      <c r="AN19" s="860"/>
      <c r="AO19" s="860"/>
      <c r="AP19" s="860"/>
      <c r="AQ19" s="860"/>
      <c r="AR19" s="860"/>
      <c r="AS19" s="860"/>
      <c r="AT19" s="860"/>
      <c r="AU19" s="860"/>
      <c r="AV19" s="860"/>
      <c r="AW19" s="860"/>
      <c r="AX19" s="860"/>
      <c r="AY19" s="860"/>
      <c r="AZ19" s="860"/>
      <c r="BA19" s="860"/>
    </row>
    <row r="20" spans="1:53" s="725" customFormat="1" ht="15" hidden="1" customHeight="1">
      <c r="A20" s="3094" t="s">
        <v>2731</v>
      </c>
      <c r="B20" s="3094"/>
      <c r="C20" s="3094"/>
      <c r="D20" s="162"/>
      <c r="E20" s="154">
        <v>662761579.58153081</v>
      </c>
      <c r="F20" s="154">
        <v>567799791.59006059</v>
      </c>
      <c r="G20" s="154">
        <v>973437226.63850653</v>
      </c>
      <c r="H20" s="154">
        <v>440547245.66964597</v>
      </c>
      <c r="I20" s="154">
        <v>345585457.67817688</v>
      </c>
      <c r="J20" s="611">
        <v>19356673.986337218</v>
      </c>
      <c r="K20" s="611">
        <v>472565988.36896783</v>
      </c>
      <c r="L20" s="611">
        <v>453305260.32758719</v>
      </c>
      <c r="M20" s="611">
        <v>3707591.4065191075</v>
      </c>
      <c r="N20" s="422"/>
      <c r="O20" s="422"/>
      <c r="P20" s="422"/>
      <c r="Q20" s="422"/>
      <c r="R20" s="422"/>
      <c r="S20" s="422"/>
      <c r="T20" s="860"/>
      <c r="U20" s="860"/>
      <c r="V20" s="860"/>
      <c r="W20" s="860"/>
      <c r="X20" s="860"/>
      <c r="Y20" s="860"/>
      <c r="Z20" s="860"/>
      <c r="AA20" s="860"/>
      <c r="AB20" s="860"/>
      <c r="AC20" s="860"/>
      <c r="AD20" s="860"/>
      <c r="AE20" s="860"/>
      <c r="AF20" s="860"/>
      <c r="AG20" s="860"/>
      <c r="AH20" s="860"/>
      <c r="AI20" s="860"/>
      <c r="AJ20" s="860"/>
      <c r="AK20" s="860"/>
      <c r="AL20" s="860"/>
      <c r="AM20" s="860"/>
      <c r="AN20" s="860"/>
      <c r="AO20" s="860"/>
      <c r="AP20" s="860"/>
      <c r="AQ20" s="860"/>
      <c r="AR20" s="860"/>
      <c r="AS20" s="860"/>
      <c r="AT20" s="860"/>
      <c r="AU20" s="860"/>
      <c r="AV20" s="860"/>
      <c r="AW20" s="860"/>
      <c r="AX20" s="860"/>
      <c r="AY20" s="860"/>
      <c r="AZ20" s="860"/>
      <c r="BA20" s="860"/>
    </row>
    <row r="21" spans="1:53" s="725" customFormat="1" ht="15" hidden="1" customHeight="1">
      <c r="A21" s="3094" t="s">
        <v>3272</v>
      </c>
      <c r="B21" s="3094"/>
      <c r="C21" s="3094"/>
      <c r="D21" s="162"/>
      <c r="E21" s="1126">
        <v>716262327.50647795</v>
      </c>
      <c r="F21" s="1126">
        <v>610787773.83475637</v>
      </c>
      <c r="G21" s="640">
        <v>1030147265.4051361</v>
      </c>
      <c r="H21" s="1126">
        <v>454560295.94557261</v>
      </c>
      <c r="I21" s="1126">
        <v>349085742.27385134</v>
      </c>
      <c r="J21" s="1147">
        <v>20125074.550239943</v>
      </c>
      <c r="K21" s="1147">
        <v>467124506.29757822</v>
      </c>
      <c r="L21" s="1147">
        <v>449083899.65039593</v>
      </c>
      <c r="M21" s="1147">
        <v>2964876.8222299484</v>
      </c>
      <c r="N21" s="422"/>
      <c r="O21" s="422"/>
      <c r="P21" s="422"/>
      <c r="Q21" s="422"/>
      <c r="R21" s="422"/>
      <c r="S21" s="422"/>
      <c r="T21" s="860"/>
      <c r="U21" s="860"/>
      <c r="V21" s="860"/>
      <c r="W21" s="860"/>
      <c r="X21" s="860"/>
      <c r="Y21" s="860"/>
      <c r="Z21" s="860"/>
      <c r="AA21" s="860"/>
      <c r="AB21" s="860"/>
      <c r="AC21" s="860"/>
      <c r="AD21" s="860"/>
      <c r="AE21" s="860"/>
      <c r="AF21" s="860"/>
      <c r="AG21" s="860"/>
      <c r="AH21" s="860"/>
      <c r="AI21" s="860"/>
      <c r="AJ21" s="860"/>
      <c r="AK21" s="860"/>
      <c r="AL21" s="860"/>
      <c r="AM21" s="860"/>
      <c r="AN21" s="860"/>
      <c r="AO21" s="860"/>
      <c r="AP21" s="860"/>
      <c r="AQ21" s="860"/>
      <c r="AR21" s="860"/>
      <c r="AS21" s="860"/>
      <c r="AT21" s="860"/>
      <c r="AU21" s="860"/>
      <c r="AV21" s="860"/>
      <c r="AW21" s="860"/>
      <c r="AX21" s="860"/>
      <c r="AY21" s="860"/>
      <c r="AZ21" s="860"/>
      <c r="BA21" s="860"/>
    </row>
    <row r="22" spans="1:53" s="725" customFormat="1" ht="14.45" hidden="1" customHeight="1">
      <c r="A22" s="3095" t="s">
        <v>3321</v>
      </c>
      <c r="B22" s="3096"/>
      <c r="C22" s="3096"/>
      <c r="D22" s="3097"/>
      <c r="E22" s="642">
        <v>724364.66316857818</v>
      </c>
      <c r="F22" s="642">
        <v>591629.89836522436</v>
      </c>
      <c r="G22" s="642">
        <v>1032399.7752184964</v>
      </c>
      <c r="H22" s="642">
        <v>475031.708663809</v>
      </c>
      <c r="I22" s="642">
        <v>342296.94386045472</v>
      </c>
      <c r="J22" s="672">
        <v>24804.570290867643</v>
      </c>
      <c r="K22" s="672">
        <v>513062.53733096854</v>
      </c>
      <c r="L22" s="672">
        <v>501070.75358251139</v>
      </c>
      <c r="M22" s="672">
        <v>2534.5222287871907</v>
      </c>
      <c r="N22" s="860"/>
      <c r="O22" s="860"/>
      <c r="P22" s="860"/>
      <c r="Q22" s="860"/>
      <c r="R22" s="860"/>
      <c r="S22" s="860"/>
      <c r="T22" s="860"/>
      <c r="U22" s="860"/>
      <c r="V22" s="860"/>
      <c r="W22" s="860"/>
      <c r="X22" s="860"/>
      <c r="Y22" s="860"/>
      <c r="Z22" s="860"/>
      <c r="AA22" s="860"/>
      <c r="AB22" s="860"/>
      <c r="AC22" s="860"/>
      <c r="AD22" s="860"/>
      <c r="AE22" s="860"/>
      <c r="AF22" s="860"/>
      <c r="AG22" s="860"/>
      <c r="AH22" s="860"/>
      <c r="AI22" s="860"/>
      <c r="AJ22" s="860"/>
      <c r="AK22" s="860"/>
      <c r="AL22" s="860"/>
      <c r="AM22" s="860"/>
      <c r="AN22" s="860"/>
      <c r="AO22" s="860"/>
      <c r="AP22" s="860"/>
      <c r="AQ22" s="860"/>
      <c r="AR22" s="860"/>
      <c r="AS22" s="860"/>
      <c r="AT22" s="860"/>
      <c r="AU22" s="860"/>
      <c r="AV22" s="860"/>
      <c r="AW22" s="860"/>
      <c r="AX22" s="860"/>
      <c r="AY22" s="860"/>
      <c r="AZ22" s="860"/>
      <c r="BA22" s="860"/>
    </row>
    <row r="23" spans="1:53" s="725" customFormat="1" ht="14.45" hidden="1" customHeight="1">
      <c r="A23" s="3095" t="s">
        <v>3304</v>
      </c>
      <c r="B23" s="3096"/>
      <c r="C23" s="3096"/>
      <c r="D23" s="3097"/>
      <c r="E23" s="644" t="s">
        <v>424</v>
      </c>
      <c r="F23" s="642">
        <v>547611.81277995161</v>
      </c>
      <c r="G23" s="642">
        <v>964911.57901463204</v>
      </c>
      <c r="H23" s="642">
        <v>397665.19740919786</v>
      </c>
      <c r="I23" s="644" t="s">
        <v>424</v>
      </c>
      <c r="J23" s="672">
        <v>9682.279325438436</v>
      </c>
      <c r="K23" s="672">
        <v>269631.4900439101</v>
      </c>
      <c r="L23" s="672">
        <v>293813.18471593724</v>
      </c>
      <c r="M23" s="672">
        <v>5135.1534788963636</v>
      </c>
      <c r="N23" s="860"/>
      <c r="O23" s="860"/>
      <c r="P23" s="860"/>
      <c r="Q23" s="860"/>
      <c r="R23" s="860"/>
      <c r="S23" s="860"/>
      <c r="T23" s="860"/>
      <c r="U23" s="860"/>
      <c r="V23" s="860"/>
      <c r="W23" s="860"/>
      <c r="X23" s="860"/>
      <c r="Y23" s="860"/>
      <c r="Z23" s="860"/>
      <c r="AA23" s="860"/>
      <c r="AB23" s="860"/>
      <c r="AC23" s="860"/>
      <c r="AD23" s="860"/>
      <c r="AE23" s="860"/>
      <c r="AF23" s="860"/>
      <c r="AG23" s="860"/>
      <c r="AH23" s="860"/>
      <c r="AI23" s="860"/>
      <c r="AJ23" s="860"/>
      <c r="AK23" s="860"/>
      <c r="AL23" s="860"/>
      <c r="AM23" s="860"/>
      <c r="AN23" s="860"/>
      <c r="AO23" s="860"/>
      <c r="AP23" s="860"/>
      <c r="AQ23" s="860"/>
      <c r="AR23" s="860"/>
      <c r="AS23" s="860"/>
      <c r="AT23" s="860"/>
      <c r="AU23" s="860"/>
      <c r="AV23" s="860"/>
      <c r="AW23" s="860"/>
      <c r="AX23" s="860"/>
      <c r="AY23" s="860"/>
      <c r="AZ23" s="860"/>
      <c r="BA23" s="860"/>
    </row>
    <row r="24" spans="1:53" s="725" customFormat="1" ht="13.7" customHeight="1">
      <c r="A24" s="3098" t="s">
        <v>1463</v>
      </c>
      <c r="B24" s="3098"/>
      <c r="C24" s="3098"/>
      <c r="D24" s="3099"/>
      <c r="E24" s="644">
        <v>855933.99290308438</v>
      </c>
      <c r="F24" s="644">
        <v>688049.72330288822</v>
      </c>
      <c r="G24" s="644">
        <v>1217327.4783639472</v>
      </c>
      <c r="H24" s="644">
        <v>558214.72124357242</v>
      </c>
      <c r="I24" s="644">
        <v>390330.45164337719</v>
      </c>
      <c r="J24" s="1148">
        <v>30701.409825774503</v>
      </c>
      <c r="K24" s="1148">
        <v>754934.17911685596</v>
      </c>
      <c r="L24" s="1148">
        <v>748932.49891146598</v>
      </c>
      <c r="M24" s="1148">
        <v>7766.1238486531884</v>
      </c>
      <c r="N24" s="860"/>
      <c r="O24" s="860"/>
      <c r="P24" s="860"/>
      <c r="Q24" s="860"/>
      <c r="R24" s="860"/>
      <c r="S24" s="860"/>
      <c r="T24" s="860"/>
      <c r="U24" s="860"/>
      <c r="V24" s="860"/>
      <c r="W24" s="860"/>
      <c r="X24" s="860"/>
      <c r="Y24" s="860"/>
      <c r="Z24" s="860"/>
      <c r="AA24" s="860"/>
      <c r="AB24" s="860"/>
      <c r="AC24" s="860"/>
      <c r="AD24" s="860"/>
      <c r="AE24" s="860"/>
      <c r="AF24" s="860"/>
      <c r="AG24" s="860"/>
      <c r="AH24" s="860"/>
      <c r="AI24" s="860"/>
      <c r="AJ24" s="860"/>
      <c r="AK24" s="860"/>
      <c r="AL24" s="860"/>
      <c r="AM24" s="860"/>
      <c r="AN24" s="860"/>
      <c r="AO24" s="860"/>
      <c r="AP24" s="860"/>
      <c r="AQ24" s="860"/>
      <c r="AR24" s="860"/>
      <c r="AS24" s="860"/>
      <c r="AT24" s="860"/>
      <c r="AU24" s="860"/>
      <c r="AV24" s="860"/>
      <c r="AW24" s="860"/>
      <c r="AX24" s="860"/>
      <c r="AY24" s="860"/>
      <c r="AZ24" s="860"/>
      <c r="BA24" s="860"/>
    </row>
    <row r="25" spans="1:53" s="725" customFormat="1" ht="13.7" customHeight="1">
      <c r="A25" s="3095" t="s">
        <v>2294</v>
      </c>
      <c r="B25" s="3095"/>
      <c r="C25" s="3095"/>
      <c r="D25" s="3100"/>
      <c r="E25" s="644" t="s">
        <v>431</v>
      </c>
      <c r="F25" s="644">
        <v>867694.20662910212</v>
      </c>
      <c r="G25" s="644">
        <v>1493154.2180797679</v>
      </c>
      <c r="H25" s="644">
        <v>637149.22673582204</v>
      </c>
      <c r="I25" s="644" t="s">
        <v>431</v>
      </c>
      <c r="J25" s="1148">
        <v>10273.103610433769</v>
      </c>
      <c r="K25" s="1148">
        <v>146522.38488351149</v>
      </c>
      <c r="L25" s="1148">
        <v>128402.76073196577</v>
      </c>
      <c r="M25" s="1148">
        <v>16703.512476824337</v>
      </c>
      <c r="N25" s="860"/>
      <c r="O25" s="860"/>
      <c r="P25" s="860"/>
      <c r="Q25" s="860"/>
      <c r="R25" s="860"/>
      <c r="S25" s="860"/>
      <c r="T25" s="860"/>
      <c r="U25" s="860"/>
      <c r="V25" s="860"/>
      <c r="W25" s="860"/>
      <c r="X25" s="860"/>
      <c r="Y25" s="860"/>
      <c r="Z25" s="860"/>
      <c r="AA25" s="860"/>
      <c r="AB25" s="860"/>
      <c r="AC25" s="860"/>
      <c r="AD25" s="860"/>
      <c r="AE25" s="860"/>
      <c r="AF25" s="860"/>
      <c r="AG25" s="860"/>
      <c r="AH25" s="860"/>
      <c r="AI25" s="860"/>
      <c r="AJ25" s="860"/>
      <c r="AK25" s="860"/>
      <c r="AL25" s="860"/>
      <c r="AM25" s="860"/>
      <c r="AN25" s="860"/>
      <c r="AO25" s="860"/>
      <c r="AP25" s="860"/>
      <c r="AQ25" s="860"/>
      <c r="AR25" s="860"/>
      <c r="AS25" s="860"/>
      <c r="AT25" s="860"/>
      <c r="AU25" s="860"/>
      <c r="AV25" s="860"/>
      <c r="AW25" s="860"/>
      <c r="AX25" s="860"/>
      <c r="AY25" s="860"/>
      <c r="AZ25" s="860"/>
      <c r="BA25" s="860"/>
    </row>
    <row r="26" spans="1:53" s="725" customFormat="1" ht="13.7" customHeight="1">
      <c r="A26" s="3095" t="s">
        <v>1464</v>
      </c>
      <c r="B26" s="3095"/>
      <c r="C26" s="3095"/>
      <c r="D26" s="3100"/>
      <c r="E26" s="644">
        <v>1047088.4082836743</v>
      </c>
      <c r="F26" s="644">
        <v>938752.46645881783</v>
      </c>
      <c r="G26" s="644">
        <v>1709649.7267456325</v>
      </c>
      <c r="H26" s="644">
        <v>848436.1188092056</v>
      </c>
      <c r="I26" s="644">
        <v>740070.83841102745</v>
      </c>
      <c r="J26" s="1148">
        <v>57959.652833130371</v>
      </c>
      <c r="K26" s="1148">
        <v>781398.4806249456</v>
      </c>
      <c r="L26" s="1148">
        <v>750699.62205673801</v>
      </c>
      <c r="M26" s="1148">
        <v>10904.594323371033</v>
      </c>
      <c r="N26" s="860"/>
      <c r="O26" s="860"/>
      <c r="P26" s="860"/>
      <c r="Q26" s="860"/>
      <c r="R26" s="860"/>
      <c r="S26" s="860"/>
      <c r="T26" s="860"/>
      <c r="U26" s="860"/>
      <c r="V26" s="860"/>
      <c r="W26" s="860"/>
      <c r="X26" s="860"/>
      <c r="Y26" s="860"/>
      <c r="Z26" s="860"/>
      <c r="AA26" s="860"/>
      <c r="AB26" s="860"/>
      <c r="AC26" s="860"/>
      <c r="AD26" s="860"/>
      <c r="AE26" s="860"/>
      <c r="AF26" s="860"/>
      <c r="AG26" s="860"/>
      <c r="AH26" s="860"/>
      <c r="AI26" s="860"/>
      <c r="AJ26" s="860"/>
      <c r="AK26" s="860"/>
      <c r="AL26" s="860"/>
      <c r="AM26" s="860"/>
      <c r="AN26" s="860"/>
      <c r="AO26" s="860"/>
      <c r="AP26" s="860"/>
      <c r="AQ26" s="860"/>
      <c r="AR26" s="860"/>
      <c r="AS26" s="860"/>
      <c r="AT26" s="860"/>
      <c r="AU26" s="860"/>
      <c r="AV26" s="860"/>
      <c r="AW26" s="860"/>
      <c r="AX26" s="860"/>
      <c r="AY26" s="860"/>
      <c r="AZ26" s="860"/>
      <c r="BA26" s="860"/>
    </row>
    <row r="27" spans="1:53" s="725" customFormat="1" ht="13.7" customHeight="1">
      <c r="A27" s="3095" t="s">
        <v>2276</v>
      </c>
      <c r="B27" s="3096"/>
      <c r="C27" s="3096"/>
      <c r="D27" s="3097"/>
      <c r="E27" s="644">
        <v>1325863.3232781037</v>
      </c>
      <c r="F27" s="644">
        <v>1070289.5311691295</v>
      </c>
      <c r="G27" s="644">
        <v>1942599.2220574629</v>
      </c>
      <c r="H27" s="644">
        <v>913827.42195515439</v>
      </c>
      <c r="I27" s="644">
        <v>658253.62984618661</v>
      </c>
      <c r="J27" s="1148">
        <v>32200.422062196842</v>
      </c>
      <c r="K27" s="1148">
        <v>636069.22886716633</v>
      </c>
      <c r="L27" s="1148">
        <v>619807.2758538276</v>
      </c>
      <c r="M27" s="1148">
        <v>6944.6440087137935</v>
      </c>
      <c r="N27" s="860"/>
      <c r="O27" s="860"/>
      <c r="P27" s="860"/>
      <c r="Q27" s="860"/>
      <c r="R27" s="860"/>
      <c r="S27" s="860"/>
      <c r="T27" s="860"/>
      <c r="U27" s="860"/>
      <c r="V27" s="860"/>
      <c r="W27" s="860"/>
      <c r="X27" s="860"/>
      <c r="Y27" s="860"/>
      <c r="Z27" s="860"/>
      <c r="AA27" s="860"/>
      <c r="AB27" s="860"/>
      <c r="AC27" s="860"/>
      <c r="AD27" s="860"/>
      <c r="AE27" s="860"/>
      <c r="AF27" s="860"/>
      <c r="AG27" s="860"/>
      <c r="AH27" s="860"/>
      <c r="AI27" s="860"/>
      <c r="AJ27" s="860"/>
      <c r="AK27" s="860"/>
      <c r="AL27" s="860"/>
      <c r="AM27" s="860"/>
      <c r="AN27" s="860"/>
      <c r="AO27" s="860"/>
      <c r="AP27" s="860"/>
      <c r="AQ27" s="860"/>
      <c r="AR27" s="860"/>
      <c r="AS27" s="860"/>
      <c r="AT27" s="860"/>
      <c r="AU27" s="860"/>
      <c r="AV27" s="860"/>
      <c r="AW27" s="860"/>
      <c r="AX27" s="860"/>
      <c r="AY27" s="860"/>
      <c r="AZ27" s="860"/>
      <c r="BA27" s="860"/>
    </row>
    <row r="28" spans="1:53" s="725" customFormat="1" ht="13.7" customHeight="1">
      <c r="A28" s="3095" t="s">
        <v>3322</v>
      </c>
      <c r="B28" s="3096"/>
      <c r="C28" s="3096"/>
      <c r="D28" s="3097"/>
      <c r="E28" s="642">
        <f>'19'!E28</f>
        <v>1538165.1156865703</v>
      </c>
      <c r="F28" s="642">
        <f>'19'!F28</f>
        <v>1103149.998394452</v>
      </c>
      <c r="G28" s="642">
        <f>'19'!G28</f>
        <v>1923105.5192919055</v>
      </c>
      <c r="H28" s="642">
        <f>'19'!H28</f>
        <v>884146.08347519999</v>
      </c>
      <c r="I28" s="642">
        <f>'19'!I28</f>
        <v>449130.96618308261</v>
      </c>
      <c r="J28" s="672">
        <f>'19'!J28</f>
        <v>54364.999826069936</v>
      </c>
      <c r="K28" s="672">
        <f>'19'!K28</f>
        <v>405203.52119678661</v>
      </c>
      <c r="L28" s="672">
        <f>'19'!L28</f>
        <v>390081.37451014871</v>
      </c>
      <c r="M28" s="672">
        <f>'19'!M28</f>
        <v>5296.5839349608295</v>
      </c>
      <c r="N28" s="860"/>
      <c r="O28" s="860"/>
      <c r="P28" s="860"/>
      <c r="Q28" s="860"/>
      <c r="R28" s="860"/>
      <c r="S28" s="860"/>
      <c r="T28" s="860"/>
      <c r="U28" s="860"/>
      <c r="V28" s="860"/>
      <c r="W28" s="860"/>
      <c r="X28" s="860"/>
      <c r="Y28" s="860"/>
      <c r="Z28" s="860"/>
      <c r="AA28" s="860"/>
      <c r="AB28" s="860"/>
      <c r="AC28" s="860"/>
      <c r="AD28" s="860"/>
      <c r="AE28" s="860"/>
      <c r="AF28" s="860"/>
      <c r="AG28" s="860"/>
      <c r="AH28" s="860"/>
      <c r="AI28" s="860"/>
      <c r="AJ28" s="860"/>
      <c r="AK28" s="860"/>
      <c r="AL28" s="860"/>
      <c r="AM28" s="860"/>
      <c r="AN28" s="860"/>
      <c r="AO28" s="860"/>
      <c r="AP28" s="860"/>
      <c r="AQ28" s="860"/>
      <c r="AR28" s="860"/>
      <c r="AS28" s="860"/>
      <c r="AT28" s="860"/>
      <c r="AU28" s="860"/>
      <c r="AV28" s="860"/>
      <c r="AW28" s="860"/>
      <c r="AX28" s="860"/>
      <c r="AY28" s="860"/>
      <c r="AZ28" s="860"/>
      <c r="BA28" s="860"/>
    </row>
    <row r="29" spans="1:53" ht="13.7" customHeight="1">
      <c r="A29" s="3094" t="s">
        <v>354</v>
      </c>
      <c r="B29" s="3094"/>
      <c r="C29" s="3094"/>
      <c r="D29" s="162"/>
      <c r="E29" s="642"/>
      <c r="F29" s="642"/>
      <c r="G29" s="642"/>
      <c r="H29" s="642"/>
      <c r="I29" s="642"/>
      <c r="J29" s="642"/>
      <c r="K29" s="642"/>
      <c r="L29" s="642"/>
      <c r="M29" s="642"/>
      <c r="N29" s="656"/>
      <c r="O29" s="656"/>
      <c r="P29" s="656"/>
      <c r="Q29" s="656"/>
      <c r="R29" s="656"/>
      <c r="S29" s="656"/>
      <c r="T29" s="656"/>
      <c r="U29" s="656"/>
      <c r="V29" s="656"/>
      <c r="W29" s="656"/>
      <c r="X29" s="656"/>
      <c r="Y29" s="656"/>
      <c r="Z29" s="656"/>
      <c r="AA29" s="656"/>
      <c r="AB29" s="656"/>
      <c r="AC29" s="656"/>
      <c r="AD29" s="656"/>
      <c r="AE29" s="656"/>
      <c r="AF29" s="656"/>
      <c r="AG29" s="656"/>
      <c r="AH29" s="656"/>
      <c r="AI29" s="656"/>
      <c r="AJ29" s="656"/>
      <c r="AK29" s="656"/>
      <c r="AL29" s="656"/>
      <c r="AM29" s="656"/>
      <c r="AN29" s="656"/>
      <c r="AO29" s="656"/>
      <c r="AP29" s="656"/>
      <c r="AQ29" s="656"/>
      <c r="AR29" s="656"/>
      <c r="AS29" s="656"/>
      <c r="AT29" s="656"/>
      <c r="AU29" s="656"/>
      <c r="AV29" s="656"/>
      <c r="AW29" s="656"/>
      <c r="AX29" s="656"/>
      <c r="AY29" s="656"/>
      <c r="AZ29" s="656"/>
      <c r="BA29" s="656"/>
    </row>
    <row r="30" spans="1:53" ht="13.7" customHeight="1">
      <c r="A30" s="155"/>
      <c r="B30" s="156" t="s">
        <v>2379</v>
      </c>
      <c r="C30" s="155"/>
      <c r="D30" s="165"/>
      <c r="E30" s="950">
        <f>'19'!P62</f>
        <v>339559.69087398489</v>
      </c>
      <c r="F30" s="950">
        <f>'19'!Q62</f>
        <v>245844.64943303043</v>
      </c>
      <c r="G30" s="950">
        <f>'19'!R62</f>
        <v>366975.65768391307</v>
      </c>
      <c r="H30" s="950">
        <f>'19'!S62</f>
        <v>144770.99623488699</v>
      </c>
      <c r="I30" s="950">
        <f>'19'!T62</f>
        <v>51055.954793932571</v>
      </c>
      <c r="J30" s="950">
        <f>'19'!U62</f>
        <v>25378.580968774691</v>
      </c>
      <c r="K30" s="950">
        <f>'19'!V62</f>
        <v>38615.944450746079</v>
      </c>
      <c r="L30" s="950">
        <f>'19'!W62</f>
        <v>40119.953053273537</v>
      </c>
      <c r="M30" s="950">
        <f>'19'!X62</f>
        <v>234.58438224297961</v>
      </c>
      <c r="N30" s="422"/>
      <c r="O30" s="422"/>
      <c r="P30" s="422"/>
      <c r="Q30" s="422"/>
      <c r="R30" s="422"/>
      <c r="S30" s="656"/>
      <c r="T30" s="656"/>
      <c r="U30" s="656"/>
      <c r="V30" s="656"/>
      <c r="W30" s="656"/>
      <c r="X30" s="656"/>
      <c r="Y30" s="656"/>
      <c r="Z30" s="656"/>
      <c r="AA30" s="656"/>
      <c r="AB30" s="656"/>
      <c r="AC30" s="656"/>
      <c r="AD30" s="656"/>
      <c r="AE30" s="656"/>
      <c r="AF30" s="656"/>
      <c r="AG30" s="656"/>
      <c r="AH30" s="656"/>
      <c r="AI30" s="656"/>
      <c r="AJ30" s="656"/>
      <c r="AK30" s="656"/>
      <c r="AL30" s="656"/>
      <c r="AM30" s="656"/>
      <c r="AN30" s="656"/>
      <c r="AO30" s="656"/>
      <c r="AP30" s="656"/>
      <c r="AQ30" s="656"/>
      <c r="AR30" s="656"/>
      <c r="AS30" s="656"/>
      <c r="AT30" s="656"/>
      <c r="AU30" s="656"/>
      <c r="AV30" s="656"/>
      <c r="AW30" s="656"/>
      <c r="AX30" s="656"/>
      <c r="AY30" s="656"/>
      <c r="AZ30" s="656"/>
      <c r="BA30" s="656"/>
    </row>
    <row r="31" spans="1:53" ht="13.7" customHeight="1">
      <c r="A31" s="155"/>
      <c r="B31" s="156" t="s">
        <v>3323</v>
      </c>
      <c r="C31" s="155"/>
      <c r="D31" s="165"/>
      <c r="E31" s="950">
        <f>'19'!P63</f>
        <v>189631.61790877892</v>
      </c>
      <c r="F31" s="950">
        <f>'19'!Q63</f>
        <v>139057.65756877771</v>
      </c>
      <c r="G31" s="950">
        <f>'19'!R63</f>
        <v>231872.53691813978</v>
      </c>
      <c r="H31" s="950">
        <f>'19'!S63</f>
        <v>99698.028920879442</v>
      </c>
      <c r="I31" s="950">
        <f>'19'!T63</f>
        <v>49124.068580878353</v>
      </c>
      <c r="J31" s="950">
        <f>'19'!U63</f>
        <v>5851.8594402096051</v>
      </c>
      <c r="K31" s="950">
        <f>'19'!V63</f>
        <v>35055.859012806519</v>
      </c>
      <c r="L31" s="950">
        <f>'19'!W63</f>
        <v>33340.710431092557</v>
      </c>
      <c r="M31" s="950">
        <f>'19'!X63</f>
        <v>683.85845040621314</v>
      </c>
      <c r="N31" s="422"/>
      <c r="O31" s="422"/>
      <c r="P31" s="422"/>
      <c r="Q31" s="422"/>
      <c r="R31" s="422"/>
      <c r="S31" s="656"/>
      <c r="T31" s="656"/>
      <c r="U31" s="656"/>
      <c r="V31" s="656"/>
      <c r="W31" s="656"/>
      <c r="X31" s="656"/>
      <c r="Y31" s="656"/>
      <c r="Z31" s="656"/>
      <c r="AA31" s="656"/>
      <c r="AB31" s="656"/>
      <c r="AC31" s="656"/>
      <c r="AD31" s="656"/>
      <c r="AE31" s="656"/>
      <c r="AF31" s="656"/>
      <c r="AG31" s="656"/>
      <c r="AH31" s="656"/>
      <c r="AI31" s="656"/>
      <c r="AJ31" s="656"/>
      <c r="AK31" s="656"/>
      <c r="AL31" s="656"/>
      <c r="AM31" s="656"/>
      <c r="AN31" s="656"/>
      <c r="AO31" s="656"/>
      <c r="AP31" s="656"/>
      <c r="AQ31" s="656"/>
      <c r="AR31" s="656"/>
      <c r="AS31" s="656"/>
      <c r="AT31" s="656"/>
      <c r="AU31" s="656"/>
      <c r="AV31" s="656"/>
      <c r="AW31" s="656"/>
      <c r="AX31" s="656"/>
      <c r="AY31" s="656"/>
      <c r="AZ31" s="656"/>
      <c r="BA31" s="656"/>
    </row>
    <row r="32" spans="1:53" ht="13.7" customHeight="1">
      <c r="A32" s="155"/>
      <c r="B32" s="156" t="s">
        <v>2247</v>
      </c>
      <c r="C32" s="155"/>
      <c r="D32" s="165"/>
      <c r="E32" s="950">
        <f>'19'!P64</f>
        <v>398840.57863915636</v>
      </c>
      <c r="F32" s="950">
        <f>'19'!Q64</f>
        <v>281209.87411746965</v>
      </c>
      <c r="G32" s="950">
        <f>'19'!R64</f>
        <v>451483.70766214194</v>
      </c>
      <c r="H32" s="950">
        <f>'19'!S64</f>
        <v>188476.63225061973</v>
      </c>
      <c r="I32" s="950">
        <f>'19'!T64</f>
        <v>70845.927728932802</v>
      </c>
      <c r="J32" s="950">
        <f>'19'!U64</f>
        <v>11861.389821559434</v>
      </c>
      <c r="K32" s="950">
        <f>'19'!V64</f>
        <v>107215.46768970214</v>
      </c>
      <c r="L32" s="950">
        <f>'19'!W64</f>
        <v>100682.71961335393</v>
      </c>
      <c r="M32" s="950">
        <f>'19'!X64</f>
        <v>191.33919196028572</v>
      </c>
      <c r="N32" s="422"/>
      <c r="O32" s="422"/>
      <c r="P32" s="422"/>
      <c r="Q32" s="422"/>
      <c r="R32" s="422"/>
      <c r="S32" s="656"/>
      <c r="T32" s="656"/>
      <c r="U32" s="656"/>
      <c r="V32" s="656"/>
      <c r="W32" s="656"/>
      <c r="X32" s="656"/>
      <c r="Y32" s="656"/>
      <c r="Z32" s="656"/>
      <c r="AA32" s="656"/>
      <c r="AB32" s="656"/>
      <c r="AC32" s="656"/>
      <c r="AD32" s="656"/>
      <c r="AE32" s="656"/>
      <c r="AF32" s="656"/>
      <c r="AG32" s="656"/>
      <c r="AH32" s="656"/>
      <c r="AI32" s="656"/>
      <c r="AJ32" s="656"/>
      <c r="AK32" s="656"/>
      <c r="AL32" s="656"/>
      <c r="AM32" s="656"/>
      <c r="AN32" s="656"/>
      <c r="AO32" s="656"/>
      <c r="AP32" s="656"/>
      <c r="AQ32" s="656"/>
      <c r="AR32" s="656"/>
      <c r="AS32" s="656"/>
      <c r="AT32" s="656"/>
      <c r="AU32" s="656"/>
      <c r="AV32" s="656"/>
      <c r="AW32" s="656"/>
      <c r="AX32" s="656"/>
      <c r="AY32" s="656"/>
      <c r="AZ32" s="656"/>
      <c r="BA32" s="656"/>
    </row>
    <row r="33" spans="1:53" ht="13.7" customHeight="1">
      <c r="A33" s="155"/>
      <c r="B33" s="156" t="s">
        <v>2248</v>
      </c>
      <c r="C33" s="155"/>
      <c r="D33" s="165"/>
      <c r="E33" s="950">
        <f>'19'!P65</f>
        <v>178861.90146321474</v>
      </c>
      <c r="F33" s="950">
        <f>'19'!Q65</f>
        <v>132251.75674897517</v>
      </c>
      <c r="G33" s="950">
        <f>'19'!R65</f>
        <v>230082.52720960509</v>
      </c>
      <c r="H33" s="950">
        <f>'19'!S65</f>
        <v>107707.04735004361</v>
      </c>
      <c r="I33" s="950">
        <f>'19'!T65</f>
        <v>61096.902635804021</v>
      </c>
      <c r="J33" s="950">
        <f>'19'!U65</f>
        <v>6679.9030868116479</v>
      </c>
      <c r="K33" s="950">
        <f>'19'!V65</f>
        <v>81690.640652917733</v>
      </c>
      <c r="L33" s="950">
        <f>'19'!W65</f>
        <v>76125.799056315707</v>
      </c>
      <c r="M33" s="969">
        <f>'19'!X65</f>
        <v>2368.4677940000001</v>
      </c>
      <c r="N33" s="422"/>
      <c r="O33" s="422"/>
      <c r="P33" s="422"/>
      <c r="Q33" s="422"/>
      <c r="R33" s="422"/>
      <c r="S33" s="656"/>
      <c r="T33" s="656"/>
      <c r="U33" s="656"/>
      <c r="V33" s="656"/>
      <c r="W33" s="656"/>
      <c r="X33" s="656"/>
      <c r="Y33" s="656"/>
      <c r="Z33" s="656"/>
      <c r="AA33" s="656"/>
      <c r="AB33" s="656"/>
      <c r="AC33" s="656"/>
      <c r="AD33" s="656"/>
      <c r="AE33" s="656"/>
      <c r="AF33" s="656"/>
      <c r="AG33" s="656"/>
      <c r="AH33" s="656"/>
      <c r="AI33" s="656"/>
      <c r="AJ33" s="656"/>
      <c r="AK33" s="656"/>
      <c r="AL33" s="656"/>
      <c r="AM33" s="656"/>
      <c r="AN33" s="656"/>
      <c r="AO33" s="656"/>
      <c r="AP33" s="656"/>
      <c r="AQ33" s="656"/>
      <c r="AR33" s="656"/>
      <c r="AS33" s="656"/>
      <c r="AT33" s="656"/>
      <c r="AU33" s="656"/>
      <c r="AV33" s="656"/>
      <c r="AW33" s="656"/>
      <c r="AX33" s="656"/>
      <c r="AY33" s="656"/>
      <c r="AZ33" s="656"/>
      <c r="BA33" s="656"/>
    </row>
    <row r="34" spans="1:53" ht="13.7" customHeight="1">
      <c r="A34" s="155"/>
      <c r="B34" s="156" t="s">
        <v>2381</v>
      </c>
      <c r="C34" s="155"/>
      <c r="D34" s="165"/>
      <c r="E34" s="950">
        <f>'19'!P66</f>
        <v>187357.8878072176</v>
      </c>
      <c r="F34" s="950">
        <f>'19'!Q66</f>
        <v>108362.22284844363</v>
      </c>
      <c r="G34" s="950">
        <f>'19'!R66</f>
        <v>273892.05592495034</v>
      </c>
      <c r="H34" s="950">
        <f>'19'!S66</f>
        <v>157898.41517937119</v>
      </c>
      <c r="I34" s="950">
        <f>'19'!T66</f>
        <v>78902.750220597241</v>
      </c>
      <c r="J34" s="950">
        <f>'19'!U66</f>
        <v>3377.4587797145678</v>
      </c>
      <c r="K34" s="950">
        <f>'19'!V66</f>
        <v>24944.88207561419</v>
      </c>
      <c r="L34" s="950">
        <f>'19'!W66</f>
        <v>34205.11800111286</v>
      </c>
      <c r="M34" s="950">
        <f>'19'!X66</f>
        <v>1748.6407513513514</v>
      </c>
      <c r="N34" s="422"/>
      <c r="O34" s="422"/>
      <c r="P34" s="422"/>
      <c r="Q34" s="422"/>
      <c r="R34" s="422"/>
      <c r="S34" s="656"/>
      <c r="T34" s="656"/>
      <c r="U34" s="656"/>
      <c r="V34" s="656"/>
      <c r="W34" s="656"/>
      <c r="X34" s="656"/>
      <c r="Y34" s="656"/>
      <c r="Z34" s="656"/>
      <c r="AA34" s="656"/>
      <c r="AB34" s="656"/>
      <c r="AC34" s="656"/>
      <c r="AD34" s="656"/>
      <c r="AE34" s="656"/>
      <c r="AF34" s="656"/>
      <c r="AG34" s="656"/>
      <c r="AH34" s="656"/>
      <c r="AI34" s="656"/>
      <c r="AJ34" s="656"/>
      <c r="AK34" s="656"/>
      <c r="AL34" s="656"/>
      <c r="AM34" s="656"/>
      <c r="AN34" s="656"/>
      <c r="AO34" s="656"/>
      <c r="AP34" s="656"/>
      <c r="AQ34" s="656"/>
      <c r="AR34" s="656"/>
      <c r="AS34" s="656"/>
      <c r="AT34" s="656"/>
      <c r="AU34" s="656"/>
      <c r="AV34" s="656"/>
      <c r="AW34" s="656"/>
      <c r="AX34" s="656"/>
      <c r="AY34" s="656"/>
      <c r="AZ34" s="656"/>
      <c r="BA34" s="656"/>
    </row>
    <row r="35" spans="1:53" ht="13.7" customHeight="1">
      <c r="A35" s="155"/>
      <c r="B35" s="156" t="s">
        <v>2409</v>
      </c>
      <c r="C35" s="155"/>
      <c r="D35" s="165"/>
      <c r="E35" s="950">
        <f>'19'!P67</f>
        <v>243913.4389942163</v>
      </c>
      <c r="F35" s="950">
        <f>'19'!Q67</f>
        <v>196423.83767775589</v>
      </c>
      <c r="G35" s="950">
        <f>'19'!R67</f>
        <v>368799.03389315389</v>
      </c>
      <c r="H35" s="950">
        <f>'19'!S67</f>
        <v>185594.96353939798</v>
      </c>
      <c r="I35" s="950">
        <f>'19'!T67</f>
        <v>138105.36222293763</v>
      </c>
      <c r="J35" s="969">
        <f>'19'!U67</f>
        <v>1215.8077289999999</v>
      </c>
      <c r="K35" s="950">
        <f>'19'!V67</f>
        <v>117680.72731499998</v>
      </c>
      <c r="L35" s="950">
        <f>'19'!W67</f>
        <v>105607.07435499999</v>
      </c>
      <c r="M35" s="950">
        <f>'19'!X67</f>
        <v>69.693365</v>
      </c>
      <c r="N35" s="422"/>
      <c r="O35" s="422"/>
      <c r="P35" s="422"/>
      <c r="Q35" s="422"/>
      <c r="R35" s="422"/>
      <c r="S35" s="656"/>
      <c r="T35" s="656"/>
      <c r="U35" s="656"/>
      <c r="V35" s="656"/>
      <c r="W35" s="656"/>
      <c r="X35" s="656"/>
      <c r="Y35" s="656"/>
      <c r="Z35" s="656"/>
      <c r="AA35" s="656"/>
      <c r="AB35" s="656"/>
      <c r="AC35" s="656"/>
      <c r="AD35" s="656"/>
      <c r="AE35" s="656"/>
      <c r="AF35" s="656"/>
      <c r="AG35" s="656"/>
      <c r="AH35" s="656"/>
      <c r="AI35" s="656"/>
      <c r="AJ35" s="656"/>
      <c r="AK35" s="656"/>
      <c r="AL35" s="656"/>
      <c r="AM35" s="656"/>
      <c r="AN35" s="656"/>
      <c r="AO35" s="656"/>
      <c r="AP35" s="656"/>
      <c r="AQ35" s="656"/>
      <c r="AR35" s="656"/>
      <c r="AS35" s="656"/>
      <c r="AT35" s="656"/>
      <c r="AU35" s="656"/>
      <c r="AV35" s="656"/>
      <c r="AW35" s="656"/>
      <c r="AX35" s="656"/>
      <c r="AY35" s="656"/>
      <c r="AZ35" s="656"/>
      <c r="BA35" s="656"/>
    </row>
    <row r="36" spans="1:53" ht="13.7" customHeight="1">
      <c r="A36" s="3094" t="s">
        <v>380</v>
      </c>
      <c r="B36" s="3094"/>
      <c r="C36" s="3094"/>
      <c r="D36" s="162"/>
      <c r="E36" s="950"/>
      <c r="F36" s="950"/>
      <c r="G36" s="950"/>
      <c r="H36" s="950"/>
      <c r="I36" s="950"/>
      <c r="J36" s="950"/>
      <c r="K36" s="950"/>
      <c r="L36" s="950"/>
      <c r="M36" s="950"/>
      <c r="N36" s="422"/>
      <c r="O36" s="422"/>
      <c r="P36" s="422"/>
      <c r="Q36" s="422"/>
      <c r="R36" s="422"/>
      <c r="S36" s="656"/>
      <c r="T36" s="656"/>
      <c r="U36" s="656"/>
      <c r="V36" s="656"/>
      <c r="W36" s="656"/>
      <c r="X36" s="656"/>
      <c r="Y36" s="656"/>
      <c r="Z36" s="656"/>
      <c r="AA36" s="656"/>
      <c r="AB36" s="656"/>
      <c r="AC36" s="656"/>
      <c r="AD36" s="656"/>
      <c r="AE36" s="656"/>
      <c r="AF36" s="656"/>
      <c r="AG36" s="656"/>
      <c r="AH36" s="656"/>
      <c r="AI36" s="656"/>
      <c r="AJ36" s="656"/>
      <c r="AK36" s="656"/>
      <c r="AL36" s="656"/>
      <c r="AM36" s="656"/>
      <c r="AN36" s="656"/>
      <c r="AO36" s="656"/>
      <c r="AP36" s="656"/>
      <c r="AQ36" s="656"/>
      <c r="AR36" s="656"/>
      <c r="AS36" s="656"/>
      <c r="AT36" s="656"/>
      <c r="AU36" s="656"/>
      <c r="AV36" s="656"/>
      <c r="AW36" s="656"/>
      <c r="AX36" s="656"/>
      <c r="AY36" s="656"/>
      <c r="AZ36" s="656"/>
      <c r="BA36" s="656"/>
    </row>
    <row r="37" spans="1:53" ht="13.7" customHeight="1">
      <c r="A37" s="155"/>
      <c r="B37" s="156" t="s">
        <v>2188</v>
      </c>
      <c r="C37" s="155"/>
      <c r="D37" s="165"/>
      <c r="E37" s="950">
        <f>'19'!P68</f>
        <v>41451.703869795179</v>
      </c>
      <c r="F37" s="950">
        <f>'19'!Q68</f>
        <v>17280.774538303209</v>
      </c>
      <c r="G37" s="950">
        <f>'19'!R68</f>
        <v>36059.57993030209</v>
      </c>
      <c r="H37" s="950">
        <f>'19'!S68</f>
        <v>29912.296056555413</v>
      </c>
      <c r="I37" s="950">
        <f>'19'!T68</f>
        <v>5741.366725063418</v>
      </c>
      <c r="J37" s="950">
        <f>'19'!U68</f>
        <v>2685.9538242787839</v>
      </c>
      <c r="K37" s="950">
        <f>'19'!V68</f>
        <v>25262.567124971629</v>
      </c>
      <c r="L37" s="950">
        <f>'19'!W68</f>
        <v>16811.299991693893</v>
      </c>
      <c r="M37" s="969">
        <f>'19'!X68</f>
        <v>3.7302929999999996</v>
      </c>
      <c r="N37" s="422"/>
      <c r="O37" s="422"/>
      <c r="P37" s="422"/>
      <c r="Q37" s="422"/>
      <c r="R37" s="422"/>
      <c r="S37" s="656"/>
      <c r="T37" s="656"/>
      <c r="U37" s="656"/>
      <c r="V37" s="656"/>
      <c r="W37" s="656"/>
      <c r="X37" s="656"/>
      <c r="Y37" s="656"/>
      <c r="Z37" s="656"/>
      <c r="AA37" s="656"/>
      <c r="AB37" s="656"/>
      <c r="AC37" s="656"/>
      <c r="AD37" s="656"/>
      <c r="AE37" s="656"/>
      <c r="AF37" s="656"/>
      <c r="AG37" s="656"/>
      <c r="AH37" s="656"/>
      <c r="AI37" s="656"/>
      <c r="AJ37" s="656"/>
      <c r="AK37" s="656"/>
      <c r="AL37" s="656"/>
      <c r="AM37" s="656"/>
      <c r="AN37" s="656"/>
      <c r="AO37" s="656"/>
      <c r="AP37" s="656"/>
      <c r="AQ37" s="656"/>
      <c r="AR37" s="656"/>
      <c r="AS37" s="656"/>
      <c r="AT37" s="656"/>
      <c r="AU37" s="656"/>
      <c r="AV37" s="656"/>
      <c r="AW37" s="656"/>
      <c r="AX37" s="656"/>
      <c r="AY37" s="656"/>
      <c r="AZ37" s="656"/>
      <c r="BA37" s="656"/>
    </row>
    <row r="38" spans="1:53" ht="13.7" customHeight="1">
      <c r="A38" s="155"/>
      <c r="B38" s="156" t="s">
        <v>2473</v>
      </c>
      <c r="C38" s="155"/>
      <c r="D38" s="165"/>
      <c r="E38" s="950">
        <f>'19'!P69</f>
        <v>27101.703336594324</v>
      </c>
      <c r="F38" s="950">
        <f>'19'!Q69</f>
        <v>17159.596736417483</v>
      </c>
      <c r="G38" s="950">
        <f>'19'!R69</f>
        <v>28951.273691846342</v>
      </c>
      <c r="H38" s="950">
        <f>'19'!S69</f>
        <v>13866.874040980041</v>
      </c>
      <c r="I38" s="950">
        <f>'19'!T69</f>
        <v>3924.767440803208</v>
      </c>
      <c r="J38" s="950">
        <f>'19'!U69</f>
        <v>1569.0310478176727</v>
      </c>
      <c r="K38" s="950">
        <f>'19'!V69</f>
        <v>8395.421133436661</v>
      </c>
      <c r="L38" s="950">
        <f>'19'!W69</f>
        <v>7889.2550957031417</v>
      </c>
      <c r="M38" s="969">
        <f>'19'!X69</f>
        <v>0</v>
      </c>
      <c r="N38" s="422"/>
      <c r="O38" s="422"/>
      <c r="P38" s="422"/>
      <c r="Q38" s="422"/>
      <c r="R38" s="422"/>
      <c r="S38" s="656"/>
      <c r="T38" s="656"/>
      <c r="U38" s="656"/>
      <c r="V38" s="656"/>
      <c r="W38" s="656"/>
      <c r="X38" s="656"/>
      <c r="Y38" s="656"/>
      <c r="Z38" s="656"/>
      <c r="AA38" s="656"/>
      <c r="AB38" s="656"/>
      <c r="AC38" s="656"/>
      <c r="AD38" s="656"/>
      <c r="AE38" s="656"/>
      <c r="AF38" s="656"/>
      <c r="AG38" s="656"/>
      <c r="AH38" s="656"/>
      <c r="AI38" s="656"/>
      <c r="AJ38" s="656"/>
      <c r="AK38" s="656"/>
      <c r="AL38" s="656"/>
      <c r="AM38" s="656"/>
      <c r="AN38" s="656"/>
      <c r="AO38" s="656"/>
      <c r="AP38" s="656"/>
      <c r="AQ38" s="656"/>
      <c r="AR38" s="656"/>
      <c r="AS38" s="656"/>
      <c r="AT38" s="656"/>
      <c r="AU38" s="656"/>
      <c r="AV38" s="656"/>
      <c r="AW38" s="656"/>
      <c r="AX38" s="656"/>
      <c r="AY38" s="656"/>
      <c r="AZ38" s="656"/>
      <c r="BA38" s="656"/>
    </row>
    <row r="39" spans="1:53" ht="13.7" customHeight="1">
      <c r="A39" s="156"/>
      <c r="B39" s="156" t="s">
        <v>2410</v>
      </c>
      <c r="C39" s="156"/>
      <c r="D39" s="165"/>
      <c r="E39" s="950">
        <f>'19'!P70</f>
        <v>67780.191814779042</v>
      </c>
      <c r="F39" s="950">
        <f>'19'!Q70</f>
        <v>47584.903268137692</v>
      </c>
      <c r="G39" s="950">
        <f>'19'!R70</f>
        <v>74351.909522862174</v>
      </c>
      <c r="H39" s="950">
        <f>'19'!S70</f>
        <v>29651.988971404877</v>
      </c>
      <c r="I39" s="950">
        <f>'19'!T70</f>
        <v>9456.7004247635632</v>
      </c>
      <c r="J39" s="950">
        <f>'19'!U70</f>
        <v>2550.4588702558322</v>
      </c>
      <c r="K39" s="950">
        <f>'19'!V70</f>
        <v>5493.4686480434211</v>
      </c>
      <c r="L39" s="950">
        <f>'19'!W70</f>
        <v>5156.3087520601584</v>
      </c>
      <c r="M39" s="969">
        <f>'19'!X70</f>
        <v>2.6360495586513411</v>
      </c>
      <c r="N39" s="422"/>
      <c r="O39" s="422"/>
      <c r="P39" s="422"/>
      <c r="Q39" s="422"/>
      <c r="R39" s="422"/>
      <c r="S39" s="656"/>
      <c r="T39" s="656"/>
      <c r="U39" s="656"/>
      <c r="V39" s="656"/>
      <c r="W39" s="656"/>
      <c r="X39" s="656"/>
      <c r="Y39" s="656"/>
      <c r="Z39" s="656"/>
      <c r="AA39" s="656"/>
      <c r="AB39" s="656"/>
      <c r="AC39" s="656"/>
      <c r="AD39" s="656"/>
      <c r="AE39" s="656"/>
      <c r="AF39" s="656"/>
      <c r="AG39" s="656"/>
      <c r="AH39" s="656"/>
      <c r="AI39" s="656"/>
      <c r="AJ39" s="656"/>
      <c r="AK39" s="656"/>
      <c r="AL39" s="656"/>
      <c r="AM39" s="656"/>
      <c r="AN39" s="656"/>
      <c r="AO39" s="656"/>
      <c r="AP39" s="656"/>
      <c r="AQ39" s="656"/>
      <c r="AR39" s="656"/>
      <c r="AS39" s="656"/>
      <c r="AT39" s="656"/>
      <c r="AU39" s="656"/>
      <c r="AV39" s="656"/>
      <c r="AW39" s="656"/>
      <c r="AX39" s="656"/>
      <c r="AY39" s="656"/>
      <c r="AZ39" s="656"/>
      <c r="BA39" s="656"/>
    </row>
    <row r="40" spans="1:53" ht="13.7" customHeight="1">
      <c r="A40" s="156"/>
      <c r="B40" s="156" t="s">
        <v>2226</v>
      </c>
      <c r="C40" s="156"/>
      <c r="D40" s="165"/>
      <c r="E40" s="950">
        <f>'19'!P71</f>
        <v>135608.19179563189</v>
      </c>
      <c r="F40" s="950">
        <f>'19'!Q71</f>
        <v>96635.567266513972</v>
      </c>
      <c r="G40" s="950">
        <f>'19'!R71</f>
        <v>149992.71110928353</v>
      </c>
      <c r="H40" s="950">
        <f>'19'!S71</f>
        <v>62439.619191353668</v>
      </c>
      <c r="I40" s="950">
        <f>'19'!T71</f>
        <v>23466.994662235815</v>
      </c>
      <c r="J40" s="950">
        <f>'19'!U71</f>
        <v>7190.0987632885763</v>
      </c>
      <c r="K40" s="950">
        <f>'19'!V71</f>
        <v>19721.271857121246</v>
      </c>
      <c r="L40" s="950">
        <f>'19'!W71</f>
        <v>17828.895271825691</v>
      </c>
      <c r="M40" s="950">
        <f>'19'!X71</f>
        <v>0</v>
      </c>
      <c r="N40" s="422"/>
      <c r="O40" s="422"/>
      <c r="P40" s="422"/>
      <c r="Q40" s="422"/>
      <c r="R40" s="422"/>
      <c r="S40" s="656"/>
      <c r="T40" s="656"/>
      <c r="U40" s="656"/>
      <c r="V40" s="656"/>
      <c r="W40" s="656"/>
      <c r="X40" s="656"/>
      <c r="Y40" s="656"/>
      <c r="Z40" s="656"/>
      <c r="AA40" s="656"/>
      <c r="AB40" s="656"/>
      <c r="AC40" s="656"/>
      <c r="AD40" s="656"/>
      <c r="AE40" s="656"/>
      <c r="AF40" s="656"/>
      <c r="AG40" s="656"/>
      <c r="AH40" s="656"/>
      <c r="AI40" s="656"/>
      <c r="AJ40" s="656"/>
      <c r="AK40" s="656"/>
      <c r="AL40" s="656"/>
      <c r="AM40" s="656"/>
      <c r="AN40" s="656"/>
      <c r="AO40" s="656"/>
      <c r="AP40" s="656"/>
      <c r="AQ40" s="656"/>
      <c r="AR40" s="656"/>
      <c r="AS40" s="656"/>
      <c r="AT40" s="656"/>
      <c r="AU40" s="656"/>
      <c r="AV40" s="656"/>
      <c r="AW40" s="656"/>
      <c r="AX40" s="656"/>
      <c r="AY40" s="656"/>
      <c r="AZ40" s="656"/>
      <c r="BA40" s="656"/>
    </row>
    <row r="41" spans="1:53" ht="13.7" customHeight="1">
      <c r="A41" s="156"/>
      <c r="B41" s="156" t="s">
        <v>3324</v>
      </c>
      <c r="C41" s="156"/>
      <c r="D41" s="165"/>
      <c r="E41" s="950">
        <f>'19'!P72</f>
        <v>153085.11621873369</v>
      </c>
      <c r="F41" s="950">
        <f>'19'!Q72</f>
        <v>102453.82214281177</v>
      </c>
      <c r="G41" s="950">
        <f>'19'!R72</f>
        <v>178587.83574862743</v>
      </c>
      <c r="H41" s="950">
        <f>'19'!S72</f>
        <v>86042.138080487246</v>
      </c>
      <c r="I41" s="950">
        <f>'19'!T72</f>
        <v>35410.844004565348</v>
      </c>
      <c r="J41" s="950">
        <f>'19'!U72</f>
        <v>9383.411890882835</v>
      </c>
      <c r="K41" s="950">
        <f>'19'!V72</f>
        <v>15106.886723733174</v>
      </c>
      <c r="L41" s="950">
        <f>'19'!W72</f>
        <v>14526.028533125851</v>
      </c>
      <c r="M41" s="950">
        <f>'19'!X72</f>
        <v>56.145606818394434</v>
      </c>
      <c r="N41" s="422"/>
      <c r="O41" s="422"/>
      <c r="P41" s="422"/>
      <c r="Q41" s="422"/>
      <c r="R41" s="422"/>
      <c r="S41" s="656"/>
      <c r="T41" s="656"/>
      <c r="U41" s="656"/>
      <c r="V41" s="656"/>
      <c r="W41" s="656"/>
      <c r="X41" s="656"/>
      <c r="Y41" s="656"/>
      <c r="Z41" s="656"/>
      <c r="AA41" s="656"/>
      <c r="AB41" s="656"/>
      <c r="AC41" s="656"/>
      <c r="AD41" s="656"/>
      <c r="AE41" s="656"/>
      <c r="AF41" s="656"/>
      <c r="AG41" s="656"/>
      <c r="AH41" s="656"/>
      <c r="AI41" s="656"/>
      <c r="AJ41" s="656"/>
      <c r="AK41" s="656"/>
      <c r="AL41" s="656"/>
      <c r="AM41" s="656"/>
      <c r="AN41" s="656"/>
      <c r="AO41" s="656"/>
      <c r="AP41" s="656"/>
      <c r="AQ41" s="656"/>
      <c r="AR41" s="656"/>
      <c r="AS41" s="656"/>
      <c r="AT41" s="656"/>
      <c r="AU41" s="656"/>
      <c r="AV41" s="656"/>
      <c r="AW41" s="656"/>
      <c r="AX41" s="656"/>
      <c r="AY41" s="656"/>
      <c r="AZ41" s="656"/>
      <c r="BA41" s="656"/>
    </row>
    <row r="42" spans="1:53" ht="13.7" customHeight="1">
      <c r="A42" s="156"/>
      <c r="B42" s="156" t="s">
        <v>2201</v>
      </c>
      <c r="C42" s="156"/>
      <c r="D42" s="165"/>
      <c r="E42" s="950">
        <f>'19'!P73</f>
        <v>325987.24889140675</v>
      </c>
      <c r="F42" s="950">
        <f>'19'!Q73</f>
        <v>233101.46652359673</v>
      </c>
      <c r="G42" s="950">
        <f>'19'!R73</f>
        <v>379572.73203332</v>
      </c>
      <c r="H42" s="950">
        <f>'19'!S73</f>
        <v>169234.75047211832</v>
      </c>
      <c r="I42" s="950">
        <f>'19'!T73</f>
        <v>76348.968104308107</v>
      </c>
      <c r="J42" s="950">
        <f>'19'!U73</f>
        <v>20285.866778655858</v>
      </c>
      <c r="K42" s="950">
        <f>'19'!V73</f>
        <v>45742.554111480211</v>
      </c>
      <c r="L42" s="950">
        <f>'19'!W73</f>
        <v>43003.303372167902</v>
      </c>
      <c r="M42" s="950">
        <f>'19'!X73</f>
        <v>261.63255557312925</v>
      </c>
      <c r="N42" s="422"/>
      <c r="O42" s="422"/>
      <c r="P42" s="422"/>
      <c r="Q42" s="422"/>
      <c r="R42" s="422"/>
      <c r="S42" s="656"/>
      <c r="T42" s="656"/>
      <c r="U42" s="656"/>
      <c r="V42" s="656"/>
      <c r="W42" s="656"/>
      <c r="X42" s="656"/>
      <c r="Y42" s="656"/>
      <c r="Z42" s="656"/>
      <c r="AA42" s="656"/>
      <c r="AB42" s="656"/>
      <c r="AC42" s="656"/>
      <c r="AD42" s="656"/>
      <c r="AE42" s="656"/>
      <c r="AF42" s="656"/>
      <c r="AG42" s="656"/>
      <c r="AH42" s="656"/>
      <c r="AI42" s="656"/>
      <c r="AJ42" s="656"/>
      <c r="AK42" s="656"/>
      <c r="AL42" s="656"/>
      <c r="AM42" s="656"/>
      <c r="AN42" s="656"/>
      <c r="AO42" s="656"/>
      <c r="AP42" s="656"/>
      <c r="AQ42" s="656"/>
      <c r="AR42" s="656"/>
      <c r="AS42" s="656"/>
      <c r="AT42" s="656"/>
      <c r="AU42" s="656"/>
      <c r="AV42" s="656"/>
      <c r="AW42" s="656"/>
      <c r="AX42" s="656"/>
      <c r="AY42" s="656"/>
      <c r="AZ42" s="656"/>
      <c r="BA42" s="656"/>
    </row>
    <row r="43" spans="1:53" ht="13.7" customHeight="1">
      <c r="A43" s="156"/>
      <c r="B43" s="156" t="s">
        <v>3325</v>
      </c>
      <c r="C43" s="156"/>
      <c r="D43" s="165"/>
      <c r="E43" s="950">
        <f>'19'!P74</f>
        <v>125323.34567604985</v>
      </c>
      <c r="F43" s="950">
        <f>'19'!Q74</f>
        <v>85701.250451363623</v>
      </c>
      <c r="G43" s="950">
        <f>'19'!R74</f>
        <v>146930.85406943993</v>
      </c>
      <c r="H43" s="950">
        <f>'19'!S74</f>
        <v>64334.220922878842</v>
      </c>
      <c r="I43" s="950">
        <f>'19'!T74</f>
        <v>24712.125698192634</v>
      </c>
      <c r="J43" s="950">
        <f>'19'!U74</f>
        <v>1334.3540982872121</v>
      </c>
      <c r="K43" s="950">
        <f>'19'!V74</f>
        <v>52872.934040686552</v>
      </c>
      <c r="L43" s="950">
        <f>'19'!W74</f>
        <v>50911.331642210898</v>
      </c>
      <c r="M43" s="950">
        <f>'19'!X74</f>
        <v>191.33919196028572</v>
      </c>
      <c r="N43" s="422"/>
      <c r="O43" s="422"/>
      <c r="P43" s="422"/>
      <c r="Q43" s="422"/>
      <c r="R43" s="422"/>
      <c r="S43" s="656"/>
      <c r="T43" s="656"/>
      <c r="U43" s="656"/>
      <c r="V43" s="656"/>
      <c r="W43" s="656"/>
      <c r="X43" s="656"/>
      <c r="Y43" s="656"/>
      <c r="Z43" s="656"/>
      <c r="AA43" s="656"/>
      <c r="AB43" s="656"/>
      <c r="AC43" s="656"/>
      <c r="AD43" s="656"/>
      <c r="AE43" s="656"/>
      <c r="AF43" s="656"/>
      <c r="AG43" s="656"/>
      <c r="AH43" s="656"/>
      <c r="AI43" s="656"/>
      <c r="AJ43" s="656"/>
      <c r="AK43" s="656"/>
      <c r="AL43" s="656"/>
      <c r="AM43" s="656"/>
      <c r="AN43" s="656"/>
      <c r="AO43" s="656"/>
      <c r="AP43" s="656"/>
      <c r="AQ43" s="656"/>
      <c r="AR43" s="656"/>
      <c r="AS43" s="656"/>
      <c r="AT43" s="656"/>
      <c r="AU43" s="656"/>
      <c r="AV43" s="656"/>
      <c r="AW43" s="656"/>
      <c r="AX43" s="656"/>
      <c r="AY43" s="656"/>
      <c r="AZ43" s="656"/>
      <c r="BA43" s="656"/>
    </row>
    <row r="44" spans="1:53" ht="13.7" customHeight="1">
      <c r="A44" s="156"/>
      <c r="B44" s="156" t="s">
        <v>3326</v>
      </c>
      <c r="C44" s="156"/>
      <c r="D44" s="165"/>
      <c r="E44" s="950">
        <f>'19'!P75</f>
        <v>159950.99313393686</v>
      </c>
      <c r="F44" s="950">
        <f>'19'!Q75</f>
        <v>122728.81471298839</v>
      </c>
      <c r="G44" s="950">
        <f>'19'!R75</f>
        <v>205390.92166874834</v>
      </c>
      <c r="H44" s="950">
        <f>'19'!S75</f>
        <v>83154.25250405629</v>
      </c>
      <c r="I44" s="950">
        <f>'19'!T75</f>
        <v>45932.074083107851</v>
      </c>
      <c r="J44" s="950">
        <f>'19'!U75</f>
        <v>2280.7704296306497</v>
      </c>
      <c r="K44" s="950">
        <f>'19'!V75</f>
        <v>57248.060800824642</v>
      </c>
      <c r="L44" s="950">
        <f>'19'!W75</f>
        <v>58423.263521459907</v>
      </c>
      <c r="M44" s="950">
        <f>'19'!X75</f>
        <v>613.4221606990177</v>
      </c>
      <c r="N44" s="422"/>
      <c r="O44" s="422"/>
      <c r="P44" s="422"/>
      <c r="Q44" s="422"/>
      <c r="R44" s="422"/>
      <c r="S44" s="656"/>
      <c r="T44" s="656"/>
      <c r="U44" s="656"/>
      <c r="V44" s="656"/>
      <c r="W44" s="656"/>
      <c r="X44" s="656"/>
      <c r="Y44" s="656"/>
      <c r="Z44" s="656"/>
      <c r="AA44" s="656"/>
      <c r="AB44" s="656"/>
      <c r="AC44" s="656"/>
      <c r="AD44" s="656"/>
      <c r="AE44" s="656"/>
      <c r="AF44" s="656"/>
      <c r="AG44" s="656"/>
      <c r="AH44" s="656"/>
      <c r="AI44" s="656"/>
      <c r="AJ44" s="656"/>
      <c r="AK44" s="656"/>
      <c r="AL44" s="656"/>
      <c r="AM44" s="656"/>
      <c r="AN44" s="656"/>
      <c r="AO44" s="656"/>
      <c r="AP44" s="656"/>
      <c r="AQ44" s="656"/>
      <c r="AR44" s="656"/>
      <c r="AS44" s="656"/>
      <c r="AT44" s="656"/>
      <c r="AU44" s="656"/>
      <c r="AV44" s="656"/>
      <c r="AW44" s="656"/>
      <c r="AX44" s="656"/>
      <c r="AY44" s="656"/>
      <c r="AZ44" s="656"/>
      <c r="BA44" s="656"/>
    </row>
    <row r="45" spans="1:53" ht="13.7" customHeight="1">
      <c r="A45" s="156"/>
      <c r="B45" s="156" t="s">
        <v>2196</v>
      </c>
      <c r="C45" s="156"/>
      <c r="D45" s="165"/>
      <c r="E45" s="950">
        <f>'19'!P76</f>
        <v>305220.86680136126</v>
      </c>
      <c r="F45" s="950">
        <f>'19'!Q76</f>
        <v>214852.64274035709</v>
      </c>
      <c r="G45" s="950">
        <f>'19'!R76</f>
        <v>419948.06956965622</v>
      </c>
      <c r="H45" s="950">
        <f>'19'!S76</f>
        <v>201260.08890050816</v>
      </c>
      <c r="I45" s="950">
        <f>'19'!T76</f>
        <v>110891.86483950423</v>
      </c>
      <c r="J45" s="950">
        <f>'19'!U76</f>
        <v>5931.5380939725292</v>
      </c>
      <c r="K45" s="950">
        <f>'19'!V76</f>
        <v>80332.113771489123</v>
      </c>
      <c r="L45" s="950">
        <f>'19'!W76</f>
        <v>88350.349042901144</v>
      </c>
      <c r="M45" s="950">
        <f>'19'!X76</f>
        <v>1748.6407513513514</v>
      </c>
      <c r="N45" s="422"/>
      <c r="O45" s="422"/>
      <c r="P45" s="422"/>
      <c r="Q45" s="422"/>
      <c r="R45" s="422"/>
      <c r="S45" s="656"/>
      <c r="T45" s="656"/>
      <c r="U45" s="656"/>
      <c r="V45" s="656"/>
      <c r="W45" s="656"/>
      <c r="X45" s="656"/>
      <c r="Y45" s="656"/>
      <c r="Z45" s="656"/>
      <c r="AA45" s="656"/>
      <c r="AB45" s="656"/>
      <c r="AC45" s="656"/>
      <c r="AD45" s="656"/>
      <c r="AE45" s="656"/>
      <c r="AF45" s="656"/>
      <c r="AG45" s="656"/>
      <c r="AH45" s="656"/>
      <c r="AI45" s="656"/>
      <c r="AJ45" s="656"/>
      <c r="AK45" s="656"/>
      <c r="AL45" s="656"/>
      <c r="AM45" s="656"/>
      <c r="AN45" s="656"/>
      <c r="AO45" s="656"/>
      <c r="AP45" s="656"/>
      <c r="AQ45" s="656"/>
      <c r="AR45" s="656"/>
      <c r="AS45" s="656"/>
      <c r="AT45" s="656"/>
      <c r="AU45" s="656"/>
      <c r="AV45" s="656"/>
      <c r="AW45" s="656"/>
      <c r="AX45" s="656"/>
      <c r="AY45" s="656"/>
      <c r="AZ45" s="656"/>
      <c r="BA45" s="656"/>
    </row>
    <row r="46" spans="1:53" ht="13.7" customHeight="1">
      <c r="A46" s="156"/>
      <c r="B46" s="156" t="s">
        <v>2197</v>
      </c>
      <c r="C46" s="156"/>
      <c r="D46" s="165"/>
      <c r="E46" s="950">
        <f>'19'!P77</f>
        <v>196655.75414827987</v>
      </c>
      <c r="F46" s="950">
        <f>'19'!Q77</f>
        <v>165651.1600139621</v>
      </c>
      <c r="G46" s="950">
        <f>'19'!R77</f>
        <v>303319.63194781833</v>
      </c>
      <c r="H46" s="950">
        <f>'19'!S77</f>
        <v>144249.85433485621</v>
      </c>
      <c r="I46" s="950">
        <f>'19'!T77</f>
        <v>113245.26020053845</v>
      </c>
      <c r="J46" s="950">
        <f>'19'!U77</f>
        <v>1153.5160289999999</v>
      </c>
      <c r="K46" s="950">
        <f>'19'!V77</f>
        <v>95028.24298499999</v>
      </c>
      <c r="L46" s="950">
        <f>'19'!W77</f>
        <v>87181.339286999981</v>
      </c>
      <c r="M46" s="950">
        <f>'19'!X77</f>
        <v>2419.0373260000001</v>
      </c>
      <c r="N46" s="422"/>
      <c r="O46" s="422"/>
      <c r="P46" s="422"/>
      <c r="Q46" s="422"/>
      <c r="R46" s="422"/>
      <c r="S46" s="656"/>
      <c r="T46" s="656"/>
      <c r="U46" s="656"/>
      <c r="V46" s="656"/>
      <c r="W46" s="656"/>
      <c r="X46" s="656"/>
      <c r="Y46" s="656"/>
      <c r="Z46" s="656"/>
      <c r="AA46" s="656"/>
      <c r="AB46" s="656"/>
      <c r="AC46" s="656"/>
      <c r="AD46" s="656"/>
      <c r="AE46" s="656"/>
      <c r="AF46" s="656"/>
      <c r="AG46" s="656"/>
      <c r="AH46" s="656"/>
      <c r="AI46" s="656"/>
      <c r="AJ46" s="656"/>
      <c r="AK46" s="656"/>
      <c r="AL46" s="656"/>
      <c r="AM46" s="656"/>
      <c r="AN46" s="656"/>
      <c r="AO46" s="656"/>
      <c r="AP46" s="656"/>
      <c r="AQ46" s="656"/>
      <c r="AR46" s="656"/>
      <c r="AS46" s="656"/>
      <c r="AT46" s="656"/>
      <c r="AU46" s="656"/>
      <c r="AV46" s="656"/>
      <c r="AW46" s="656"/>
      <c r="AX46" s="656"/>
      <c r="AY46" s="656"/>
      <c r="AZ46" s="656"/>
      <c r="BA46" s="656"/>
    </row>
    <row r="47" spans="1:53" ht="13.7" customHeight="1">
      <c r="A47" s="3094" t="s">
        <v>355</v>
      </c>
      <c r="B47" s="3094"/>
      <c r="C47" s="3094"/>
      <c r="D47" s="165"/>
      <c r="E47" s="950"/>
      <c r="F47" s="950"/>
      <c r="G47" s="950"/>
      <c r="H47" s="950"/>
      <c r="I47" s="950"/>
      <c r="J47" s="950"/>
      <c r="K47" s="950"/>
      <c r="L47" s="950"/>
      <c r="M47" s="950"/>
      <c r="N47" s="422"/>
      <c r="O47" s="422"/>
      <c r="P47" s="422"/>
      <c r="Q47" s="422"/>
      <c r="R47" s="422"/>
      <c r="S47" s="656"/>
      <c r="T47" s="656"/>
      <c r="U47" s="656"/>
      <c r="V47" s="656"/>
      <c r="W47" s="656"/>
      <c r="X47" s="656"/>
      <c r="Y47" s="656"/>
      <c r="Z47" s="656"/>
      <c r="AA47" s="656"/>
      <c r="AB47" s="656"/>
      <c r="AC47" s="656"/>
      <c r="AD47" s="656"/>
      <c r="AE47" s="656"/>
      <c r="AF47" s="656"/>
      <c r="AG47" s="656"/>
      <c r="AH47" s="656"/>
      <c r="AI47" s="656"/>
      <c r="AJ47" s="656"/>
      <c r="AK47" s="656"/>
      <c r="AL47" s="656"/>
      <c r="AM47" s="656"/>
      <c r="AN47" s="656"/>
      <c r="AO47" s="656"/>
      <c r="AP47" s="656"/>
      <c r="AQ47" s="656"/>
      <c r="AR47" s="656"/>
      <c r="AS47" s="656"/>
      <c r="AT47" s="656"/>
      <c r="AU47" s="656"/>
      <c r="AV47" s="656"/>
      <c r="AW47" s="656"/>
      <c r="AX47" s="656"/>
      <c r="AY47" s="656"/>
      <c r="AZ47" s="656"/>
      <c r="BA47" s="656"/>
    </row>
    <row r="48" spans="1:53" ht="13.7" customHeight="1">
      <c r="A48" s="156"/>
      <c r="B48" s="156" t="s">
        <v>2188</v>
      </c>
      <c r="C48" s="156"/>
      <c r="D48" s="165"/>
      <c r="E48" s="950">
        <f>'19'!P78</f>
        <v>26843.7807536808</v>
      </c>
      <c r="F48" s="950">
        <f>'19'!Q78</f>
        <v>11599.369290320257</v>
      </c>
      <c r="G48" s="950">
        <f>'19'!R78</f>
        <v>32558.705835601242</v>
      </c>
      <c r="H48" s="950">
        <f>'19'!S78</f>
        <v>21071.236755046575</v>
      </c>
      <c r="I48" s="950">
        <f>'19'!T78</f>
        <v>5826.825291686042</v>
      </c>
      <c r="J48" s="950">
        <f>'19'!U78</f>
        <v>435.46961505405568</v>
      </c>
      <c r="K48" s="950">
        <f>'19'!V78</f>
        <v>10442.632838783693</v>
      </c>
      <c r="L48" s="950">
        <f>'19'!W78</f>
        <v>10762.471951072142</v>
      </c>
      <c r="M48" s="969">
        <f>'19'!X78</f>
        <v>3.7302929999999996</v>
      </c>
      <c r="N48" s="422"/>
      <c r="O48" s="422"/>
      <c r="P48" s="422"/>
      <c r="Q48" s="422"/>
      <c r="R48" s="422"/>
      <c r="S48" s="656"/>
      <c r="T48" s="656"/>
      <c r="U48" s="656"/>
      <c r="V48" s="656"/>
      <c r="W48" s="656"/>
      <c r="X48" s="656"/>
      <c r="Y48" s="656"/>
      <c r="Z48" s="656"/>
      <c r="AA48" s="656"/>
      <c r="AB48" s="656"/>
      <c r="AC48" s="656"/>
      <c r="AD48" s="656"/>
      <c r="AE48" s="656"/>
      <c r="AF48" s="656"/>
      <c r="AG48" s="656"/>
      <c r="AH48" s="656"/>
      <c r="AI48" s="656"/>
      <c r="AJ48" s="656"/>
      <c r="AK48" s="656"/>
      <c r="AL48" s="656"/>
      <c r="AM48" s="656"/>
      <c r="AN48" s="656"/>
      <c r="AO48" s="656"/>
      <c r="AP48" s="656"/>
      <c r="AQ48" s="656"/>
      <c r="AR48" s="656"/>
      <c r="AS48" s="656"/>
      <c r="AT48" s="656"/>
      <c r="AU48" s="656"/>
      <c r="AV48" s="656"/>
      <c r="AW48" s="656"/>
      <c r="AX48" s="656"/>
      <c r="AY48" s="656"/>
      <c r="AZ48" s="656"/>
      <c r="BA48" s="656"/>
    </row>
    <row r="49" spans="1:53" ht="13.7" customHeight="1">
      <c r="A49" s="156"/>
      <c r="B49" s="156" t="s">
        <v>2204</v>
      </c>
      <c r="C49" s="156"/>
      <c r="D49" s="165"/>
      <c r="E49" s="950">
        <f>'19'!P79</f>
        <v>24049.259047305619</v>
      </c>
      <c r="F49" s="950">
        <f>'19'!Q79</f>
        <v>14810.457707660607</v>
      </c>
      <c r="G49" s="950">
        <f>'19'!R79</f>
        <v>27173.48648227836</v>
      </c>
      <c r="H49" s="950">
        <f>'19'!S79</f>
        <v>11763.523178595289</v>
      </c>
      <c r="I49" s="950">
        <f>'19'!T79</f>
        <v>2524.7218389502855</v>
      </c>
      <c r="J49" s="950">
        <f>'19'!U79</f>
        <v>541.22288752802717</v>
      </c>
      <c r="K49" s="950">
        <f>'19'!V79</f>
        <v>2503.4856299060834</v>
      </c>
      <c r="L49" s="950">
        <f>'19'!W79</f>
        <v>3644.2141134565609</v>
      </c>
      <c r="M49" s="969">
        <f>'19'!X79</f>
        <v>0</v>
      </c>
      <c r="N49" s="422"/>
      <c r="O49" s="422"/>
      <c r="P49" s="422"/>
      <c r="Q49" s="422"/>
      <c r="R49" s="422"/>
      <c r="S49" s="656"/>
      <c r="T49" s="656"/>
      <c r="U49" s="656"/>
      <c r="V49" s="656"/>
      <c r="W49" s="656"/>
      <c r="X49" s="656"/>
      <c r="Y49" s="656"/>
      <c r="Z49" s="656"/>
      <c r="AA49" s="656"/>
      <c r="AB49" s="656"/>
      <c r="AC49" s="656"/>
      <c r="AD49" s="656"/>
      <c r="AE49" s="656"/>
      <c r="AF49" s="656"/>
      <c r="AG49" s="656"/>
      <c r="AH49" s="656"/>
      <c r="AI49" s="656"/>
      <c r="AJ49" s="656"/>
      <c r="AK49" s="656"/>
      <c r="AL49" s="656"/>
      <c r="AM49" s="656"/>
      <c r="AN49" s="656"/>
      <c r="AO49" s="656"/>
      <c r="AP49" s="656"/>
      <c r="AQ49" s="656"/>
      <c r="AR49" s="656"/>
      <c r="AS49" s="656"/>
      <c r="AT49" s="656"/>
      <c r="AU49" s="656"/>
      <c r="AV49" s="656"/>
      <c r="AW49" s="656"/>
      <c r="AX49" s="656"/>
      <c r="AY49" s="656"/>
      <c r="AZ49" s="656"/>
      <c r="BA49" s="656"/>
    </row>
    <row r="50" spans="1:53" ht="13.7" customHeight="1">
      <c r="A50" s="156"/>
      <c r="B50" s="156" t="s">
        <v>2190</v>
      </c>
      <c r="C50" s="156"/>
      <c r="D50" s="165"/>
      <c r="E50" s="950">
        <f>'19'!P80</f>
        <v>64549.525010517427</v>
      </c>
      <c r="F50" s="950">
        <f>'19'!Q80</f>
        <v>44137.352155712833</v>
      </c>
      <c r="G50" s="950">
        <f>'19'!R80</f>
        <v>76714.893444997157</v>
      </c>
      <c r="H50" s="950">
        <f>'19'!S80</f>
        <v>28830.362926320144</v>
      </c>
      <c r="I50" s="950">
        <f>'19'!T80</f>
        <v>8418.1900715155843</v>
      </c>
      <c r="J50" s="950">
        <f>'19'!U80</f>
        <v>1050.6079440672565</v>
      </c>
      <c r="K50" s="950">
        <f>'19'!V80</f>
        <v>2976.0377871014662</v>
      </c>
      <c r="L50" s="950">
        <f>'19'!W80</f>
        <v>7771.1880445742509</v>
      </c>
      <c r="M50" s="950">
        <f>'19'!X80</f>
        <v>2.6360495586513411</v>
      </c>
      <c r="N50" s="422"/>
      <c r="O50" s="422"/>
      <c r="P50" s="422"/>
      <c r="Q50" s="422"/>
      <c r="R50" s="422"/>
      <c r="S50" s="656"/>
      <c r="T50" s="656"/>
      <c r="U50" s="656"/>
      <c r="V50" s="656"/>
      <c r="W50" s="656"/>
      <c r="X50" s="656"/>
      <c r="Y50" s="656"/>
      <c r="Z50" s="656"/>
      <c r="AA50" s="656"/>
      <c r="AB50" s="656"/>
      <c r="AC50" s="656"/>
      <c r="AD50" s="656"/>
      <c r="AE50" s="656"/>
      <c r="AF50" s="656"/>
      <c r="AG50" s="656"/>
      <c r="AH50" s="656"/>
      <c r="AI50" s="656"/>
      <c r="AJ50" s="656"/>
      <c r="AK50" s="656"/>
      <c r="AL50" s="656"/>
      <c r="AM50" s="656"/>
      <c r="AN50" s="656"/>
      <c r="AO50" s="656"/>
      <c r="AP50" s="656"/>
      <c r="AQ50" s="656"/>
      <c r="AR50" s="656"/>
      <c r="AS50" s="656"/>
      <c r="AT50" s="656"/>
      <c r="AU50" s="656"/>
      <c r="AV50" s="656"/>
      <c r="AW50" s="656"/>
      <c r="AX50" s="656"/>
      <c r="AY50" s="656"/>
      <c r="AZ50" s="656"/>
      <c r="BA50" s="656"/>
    </row>
    <row r="51" spans="1:53" ht="13.7" customHeight="1">
      <c r="A51" s="155"/>
      <c r="B51" s="156" t="s">
        <v>3106</v>
      </c>
      <c r="C51" s="155"/>
      <c r="D51" s="165"/>
      <c r="E51" s="950">
        <f>'19'!P81</f>
        <v>128467.18262723257</v>
      </c>
      <c r="F51" s="950">
        <f>'19'!Q81</f>
        <v>89698.364394523916</v>
      </c>
      <c r="G51" s="950">
        <f>'19'!R81</f>
        <v>144997.10365797754</v>
      </c>
      <c r="H51" s="950">
        <f>'19'!S81</f>
        <v>59905.449016219274</v>
      </c>
      <c r="I51" s="950">
        <f>'19'!T81</f>
        <v>21136.630783510511</v>
      </c>
      <c r="J51" s="950">
        <f>'19'!U81</f>
        <v>4171.6492537116656</v>
      </c>
      <c r="K51" s="950">
        <f>'19'!V81</f>
        <v>14891.658449075301</v>
      </c>
      <c r="L51" s="950">
        <f>'19'!W81</f>
        <v>14410.712207353856</v>
      </c>
      <c r="M51" s="969">
        <f>'19'!X81</f>
        <v>45.885742667451041</v>
      </c>
      <c r="N51" s="422"/>
      <c r="O51" s="422"/>
      <c r="P51" s="422"/>
      <c r="Q51" s="422"/>
      <c r="R51" s="422"/>
      <c r="S51" s="656"/>
      <c r="T51" s="656"/>
      <c r="U51" s="656"/>
      <c r="V51" s="656"/>
      <c r="W51" s="656"/>
      <c r="X51" s="656"/>
      <c r="Y51" s="656"/>
      <c r="Z51" s="656"/>
      <c r="AA51" s="656"/>
      <c r="AB51" s="656"/>
      <c r="AC51" s="656"/>
      <c r="AD51" s="656"/>
      <c r="AE51" s="656"/>
      <c r="AF51" s="656"/>
      <c r="AG51" s="656"/>
      <c r="AH51" s="656"/>
      <c r="AI51" s="656"/>
      <c r="AJ51" s="656"/>
      <c r="AK51" s="656"/>
      <c r="AL51" s="656"/>
      <c r="AM51" s="656"/>
      <c r="AN51" s="656"/>
      <c r="AO51" s="656"/>
      <c r="AP51" s="656"/>
      <c r="AQ51" s="656"/>
      <c r="AR51" s="656"/>
      <c r="AS51" s="656"/>
      <c r="AT51" s="656"/>
      <c r="AU51" s="656"/>
      <c r="AV51" s="656"/>
      <c r="AW51" s="656"/>
      <c r="AX51" s="656"/>
      <c r="AY51" s="656"/>
      <c r="AZ51" s="656"/>
      <c r="BA51" s="656"/>
    </row>
    <row r="52" spans="1:53" ht="13.7" customHeight="1">
      <c r="A52" s="155"/>
      <c r="B52" s="156" t="s">
        <v>2283</v>
      </c>
      <c r="C52" s="155"/>
      <c r="D52" s="165"/>
      <c r="E52" s="950">
        <f>'19'!P82</f>
        <v>144060.07510227006</v>
      </c>
      <c r="F52" s="950">
        <f>'19'!Q82</f>
        <v>97457.438932657868</v>
      </c>
      <c r="G52" s="950">
        <f>'19'!R82</f>
        <v>174839.94176514985</v>
      </c>
      <c r="H52" s="950">
        <f>'19'!S82</f>
        <v>83632.883880917754</v>
      </c>
      <c r="I52" s="950">
        <f>'19'!T82</f>
        <v>37030.247711305674</v>
      </c>
      <c r="J52" s="950">
        <f>'19'!U82</f>
        <v>4846.4792603245169</v>
      </c>
      <c r="K52" s="950">
        <f>'19'!V82</f>
        <v>25019.73661156237</v>
      </c>
      <c r="L52" s="950">
        <f>'19'!W82</f>
        <v>23605.574959309921</v>
      </c>
      <c r="M52" s="950">
        <f>'19'!X82</f>
        <v>10.259864150943395</v>
      </c>
      <c r="N52" s="422"/>
      <c r="O52" s="422"/>
      <c r="P52" s="422"/>
      <c r="Q52" s="422"/>
      <c r="R52" s="422"/>
      <c r="S52" s="656"/>
      <c r="T52" s="656"/>
      <c r="U52" s="656"/>
      <c r="V52" s="656"/>
      <c r="W52" s="656"/>
      <c r="X52" s="656"/>
      <c r="Y52" s="656"/>
      <c r="Z52" s="656"/>
      <c r="AA52" s="656"/>
      <c r="AB52" s="656"/>
      <c r="AC52" s="656"/>
      <c r="AD52" s="656"/>
      <c r="AE52" s="656"/>
      <c r="AF52" s="656"/>
      <c r="AG52" s="656"/>
      <c r="AH52" s="656"/>
      <c r="AI52" s="656"/>
      <c r="AJ52" s="656"/>
      <c r="AK52" s="656"/>
      <c r="AL52" s="656"/>
      <c r="AM52" s="656"/>
      <c r="AN52" s="656"/>
      <c r="AO52" s="656"/>
      <c r="AP52" s="656"/>
      <c r="AQ52" s="656"/>
      <c r="AR52" s="656"/>
      <c r="AS52" s="656"/>
      <c r="AT52" s="656"/>
      <c r="AU52" s="656"/>
      <c r="AV52" s="656"/>
      <c r="AW52" s="656"/>
      <c r="AX52" s="656"/>
      <c r="AY52" s="656"/>
      <c r="AZ52" s="656"/>
      <c r="BA52" s="656"/>
    </row>
    <row r="53" spans="1:53" ht="13.7" customHeight="1">
      <c r="A53" s="155"/>
      <c r="B53" s="156" t="s">
        <v>2287</v>
      </c>
      <c r="C53" s="155"/>
      <c r="D53" s="165"/>
      <c r="E53" s="950">
        <f>'19'!P83</f>
        <v>311333.2821340544</v>
      </c>
      <c r="F53" s="950">
        <f>'19'!Q83</f>
        <v>222184.09969079972</v>
      </c>
      <c r="G53" s="950">
        <f>'19'!R83</f>
        <v>385626.47469021927</v>
      </c>
      <c r="H53" s="950">
        <f>'19'!S83</f>
        <v>166708.7500750396</v>
      </c>
      <c r="I53" s="950">
        <f>'19'!T83</f>
        <v>77559.567631784725</v>
      </c>
      <c r="J53" s="950">
        <f>'19'!U83</f>
        <v>12161.796072525509</v>
      </c>
      <c r="K53" s="950">
        <f>'19'!V83</f>
        <v>46920.664164116817</v>
      </c>
      <c r="L53" s="950">
        <f>'19'!W83</f>
        <v>55554.452605449216</v>
      </c>
      <c r="M53" s="950">
        <f>'19'!X83</f>
        <v>261.63255557312925</v>
      </c>
      <c r="N53" s="422"/>
      <c r="O53" s="422"/>
      <c r="P53" s="422"/>
      <c r="Q53" s="422"/>
      <c r="R53" s="422"/>
      <c r="S53" s="656"/>
      <c r="T53" s="656"/>
      <c r="U53" s="656"/>
      <c r="V53" s="656"/>
      <c r="W53" s="656"/>
      <c r="X53" s="656"/>
      <c r="Y53" s="656"/>
      <c r="Z53" s="656"/>
      <c r="AA53" s="656"/>
      <c r="AB53" s="656"/>
      <c r="AC53" s="656"/>
      <c r="AD53" s="656"/>
      <c r="AE53" s="656"/>
      <c r="AF53" s="656"/>
      <c r="AG53" s="656"/>
      <c r="AH53" s="656"/>
      <c r="AI53" s="656"/>
      <c r="AJ53" s="656"/>
      <c r="AK53" s="656"/>
      <c r="AL53" s="656"/>
      <c r="AM53" s="656"/>
      <c r="AN53" s="656"/>
      <c r="AO53" s="656"/>
      <c r="AP53" s="656"/>
      <c r="AQ53" s="656"/>
      <c r="AR53" s="656"/>
      <c r="AS53" s="656"/>
      <c r="AT53" s="656"/>
      <c r="AU53" s="656"/>
      <c r="AV53" s="656"/>
      <c r="AW53" s="656"/>
      <c r="AX53" s="656"/>
      <c r="AY53" s="656"/>
      <c r="AZ53" s="656"/>
      <c r="BA53" s="656"/>
    </row>
    <row r="54" spans="1:53" ht="13.7" customHeight="1">
      <c r="A54" s="155"/>
      <c r="B54" s="156" t="s">
        <v>3327</v>
      </c>
      <c r="C54" s="155"/>
      <c r="D54" s="165"/>
      <c r="E54" s="950">
        <f>'19'!P84</f>
        <v>156847.74891278741</v>
      </c>
      <c r="F54" s="950">
        <f>'19'!Q84</f>
        <v>107107.66739320016</v>
      </c>
      <c r="G54" s="950">
        <f>'19'!R84</f>
        <v>166701.52653852294</v>
      </c>
      <c r="H54" s="950">
        <f>'19'!S84</f>
        <v>75293.169170750771</v>
      </c>
      <c r="I54" s="950">
        <f>'19'!T84</f>
        <v>25553.087651163543</v>
      </c>
      <c r="J54" s="950">
        <f>'19'!U84</f>
        <v>12073.548531230332</v>
      </c>
      <c r="K54" s="950">
        <f>'19'!V84</f>
        <v>61031.83434826212</v>
      </c>
      <c r="L54" s="950">
        <f>'19'!W84</f>
        <v>56601.311501405144</v>
      </c>
      <c r="M54" s="950">
        <f>'19'!X84</f>
        <v>804.76135265930338</v>
      </c>
      <c r="N54" s="422"/>
      <c r="O54" s="422"/>
      <c r="P54" s="422"/>
      <c r="Q54" s="422"/>
      <c r="R54" s="422"/>
      <c r="S54" s="656"/>
      <c r="T54" s="656"/>
      <c r="U54" s="656"/>
      <c r="V54" s="656"/>
      <c r="W54" s="656"/>
      <c r="X54" s="656"/>
      <c r="Y54" s="656"/>
      <c r="Z54" s="656"/>
      <c r="AA54" s="656"/>
      <c r="AB54" s="656"/>
      <c r="AC54" s="656"/>
      <c r="AD54" s="656"/>
      <c r="AE54" s="656"/>
      <c r="AF54" s="656"/>
      <c r="AG54" s="656"/>
      <c r="AH54" s="656"/>
      <c r="AI54" s="656"/>
      <c r="AJ54" s="656"/>
      <c r="AK54" s="656"/>
      <c r="AL54" s="656"/>
      <c r="AM54" s="656"/>
      <c r="AN54" s="656"/>
      <c r="AO54" s="656"/>
      <c r="AP54" s="656"/>
      <c r="AQ54" s="656"/>
      <c r="AR54" s="656"/>
      <c r="AS54" s="656"/>
      <c r="AT54" s="656"/>
      <c r="AU54" s="656"/>
      <c r="AV54" s="656"/>
      <c r="AW54" s="656"/>
      <c r="AX54" s="656"/>
      <c r="AY54" s="656"/>
      <c r="AZ54" s="656"/>
      <c r="BA54" s="656"/>
    </row>
    <row r="55" spans="1:53" ht="13.7" customHeight="1">
      <c r="A55" s="155"/>
      <c r="B55" s="156" t="s">
        <v>2231</v>
      </c>
      <c r="C55" s="155"/>
      <c r="D55" s="165"/>
      <c r="E55" s="950">
        <f>'19'!P85</f>
        <v>153515.48320473969</v>
      </c>
      <c r="F55" s="950">
        <f>'19'!Q85</f>
        <v>116456.39014441686</v>
      </c>
      <c r="G55" s="950">
        <f>'19'!R85</f>
        <v>195851.01245964947</v>
      </c>
      <c r="H55" s="950">
        <f>'19'!S85</f>
        <v>86680.952811416806</v>
      </c>
      <c r="I55" s="950">
        <f>'19'!T85</f>
        <v>49621.859751093951</v>
      </c>
      <c r="J55" s="950">
        <f>'19'!U85</f>
        <v>5568.8024857628079</v>
      </c>
      <c r="K55" s="950">
        <f>'19'!V85</f>
        <v>48649.100027165237</v>
      </c>
      <c r="L55" s="950">
        <f>'19'!W85</f>
        <v>45182.931265392435</v>
      </c>
      <c r="M55" s="950">
        <f>'19'!X85</f>
        <v>1748.6407513513514</v>
      </c>
      <c r="N55" s="422"/>
      <c r="O55" s="422"/>
      <c r="P55" s="422"/>
      <c r="Q55" s="422"/>
      <c r="R55" s="422"/>
      <c r="S55" s="656"/>
      <c r="T55" s="656"/>
      <c r="U55" s="656"/>
      <c r="V55" s="656"/>
      <c r="W55" s="656"/>
      <c r="X55" s="656"/>
      <c r="Y55" s="656"/>
      <c r="Z55" s="656"/>
      <c r="AA55" s="656"/>
      <c r="AB55" s="656"/>
      <c r="AC55" s="656"/>
      <c r="AD55" s="656"/>
      <c r="AE55" s="656"/>
      <c r="AF55" s="656"/>
      <c r="AG55" s="656"/>
      <c r="AH55" s="656"/>
      <c r="AI55" s="656"/>
      <c r="AJ55" s="656"/>
      <c r="AK55" s="656"/>
      <c r="AL55" s="656"/>
      <c r="AM55" s="656"/>
      <c r="AN55" s="656"/>
      <c r="AO55" s="656"/>
      <c r="AP55" s="656"/>
      <c r="AQ55" s="656"/>
      <c r="AR55" s="656"/>
      <c r="AS55" s="656"/>
      <c r="AT55" s="656"/>
      <c r="AU55" s="656"/>
      <c r="AV55" s="656"/>
      <c r="AW55" s="656"/>
      <c r="AX55" s="656"/>
      <c r="AY55" s="656"/>
      <c r="AZ55" s="656"/>
      <c r="BA55" s="656"/>
    </row>
    <row r="56" spans="1:53" ht="13.7" customHeight="1">
      <c r="A56" s="155"/>
      <c r="B56" s="156" t="s">
        <v>3328</v>
      </c>
      <c r="C56" s="155"/>
      <c r="D56" s="165"/>
      <c r="E56" s="950">
        <f>'19'!P86</f>
        <v>334798.73246870062</v>
      </c>
      <c r="F56" s="950">
        <f>'19'!Q86</f>
        <v>237784.05102319768</v>
      </c>
      <c r="G56" s="950">
        <f>'19'!R86</f>
        <v>431145.59542869014</v>
      </c>
      <c r="H56" s="950">
        <f>'19'!S86</f>
        <v>212952.15265203669</v>
      </c>
      <c r="I56" s="950">
        <f>'19'!T86</f>
        <v>115937.47120653384</v>
      </c>
      <c r="J56" s="950">
        <f>'19'!U86</f>
        <v>12361.907746865778</v>
      </c>
      <c r="K56" s="950">
        <f>'19'!V86</f>
        <v>95494.269810813581</v>
      </c>
      <c r="L56" s="950">
        <f>'19'!W86</f>
        <v>85916.22535013505</v>
      </c>
      <c r="M56" s="950">
        <f>'19'!X86</f>
        <v>2349.343961</v>
      </c>
      <c r="N56" s="422"/>
      <c r="O56" s="422"/>
      <c r="P56" s="422"/>
      <c r="Q56" s="422"/>
      <c r="R56" s="422"/>
      <c r="S56" s="656"/>
      <c r="T56" s="656"/>
      <c r="U56" s="656"/>
      <c r="V56" s="656"/>
      <c r="W56" s="656"/>
      <c r="X56" s="656"/>
      <c r="Y56" s="656"/>
      <c r="Z56" s="656"/>
      <c r="AA56" s="656"/>
      <c r="AB56" s="656"/>
      <c r="AC56" s="656"/>
      <c r="AD56" s="656"/>
      <c r="AE56" s="656"/>
      <c r="AF56" s="656"/>
      <c r="AG56" s="656"/>
      <c r="AH56" s="656"/>
      <c r="AI56" s="656"/>
      <c r="AJ56" s="656"/>
      <c r="AK56" s="656"/>
      <c r="AL56" s="656"/>
      <c r="AM56" s="656"/>
      <c r="AN56" s="656"/>
      <c r="AO56" s="656"/>
      <c r="AP56" s="656"/>
      <c r="AQ56" s="656"/>
      <c r="AR56" s="656"/>
      <c r="AS56" s="656"/>
      <c r="AT56" s="656"/>
      <c r="AU56" s="656"/>
      <c r="AV56" s="656"/>
      <c r="AW56" s="656"/>
      <c r="AX56" s="656"/>
      <c r="AY56" s="656"/>
      <c r="AZ56" s="656"/>
      <c r="BA56" s="656"/>
    </row>
    <row r="57" spans="1:53" ht="13.7" customHeight="1">
      <c r="A57" s="155"/>
      <c r="B57" s="156" t="s">
        <v>2197</v>
      </c>
      <c r="C57" s="155"/>
      <c r="D57" s="165"/>
      <c r="E57" s="950">
        <f>'19'!P87</f>
        <v>193700.04642527987</v>
      </c>
      <c r="F57" s="950">
        <f>'19'!Q87</f>
        <v>161914.80766196211</v>
      </c>
      <c r="G57" s="950">
        <f>'19'!R87</f>
        <v>287496.77898881835</v>
      </c>
      <c r="H57" s="950">
        <f>'19'!S87</f>
        <v>137307.60300885624</v>
      </c>
      <c r="I57" s="950">
        <f>'19'!T87</f>
        <v>105522.36424553845</v>
      </c>
      <c r="J57" s="950">
        <f>'19'!U87</f>
        <v>1153.5160289999999</v>
      </c>
      <c r="K57" s="950">
        <f>'19'!V87</f>
        <v>97274.10153</v>
      </c>
      <c r="L57" s="950">
        <f>'19'!W87</f>
        <v>86632.292511999985</v>
      </c>
      <c r="M57" s="950">
        <f>'19'!X87</f>
        <v>69.693365</v>
      </c>
      <c r="N57" s="422"/>
      <c r="O57" s="422"/>
      <c r="P57" s="422"/>
      <c r="Q57" s="422"/>
      <c r="R57" s="422"/>
      <c r="S57" s="656"/>
      <c r="T57" s="656"/>
      <c r="U57" s="656"/>
      <c r="V57" s="656"/>
      <c r="W57" s="656"/>
      <c r="X57" s="656"/>
      <c r="Y57" s="656"/>
      <c r="Z57" s="656"/>
      <c r="AA57" s="656"/>
      <c r="AB57" s="656"/>
      <c r="AC57" s="656"/>
      <c r="AD57" s="656"/>
      <c r="AE57" s="656"/>
      <c r="AF57" s="656"/>
      <c r="AG57" s="656"/>
      <c r="AH57" s="656"/>
      <c r="AI57" s="656"/>
      <c r="AJ57" s="656"/>
      <c r="AK57" s="656"/>
      <c r="AL57" s="656"/>
      <c r="AM57" s="656"/>
      <c r="AN57" s="656"/>
      <c r="AO57" s="656"/>
      <c r="AP57" s="656"/>
      <c r="AQ57" s="656"/>
      <c r="AR57" s="656"/>
      <c r="AS57" s="656"/>
      <c r="AT57" s="656"/>
      <c r="AU57" s="656"/>
      <c r="AV57" s="656"/>
      <c r="AW57" s="656"/>
      <c r="AX57" s="656"/>
      <c r="AY57" s="656"/>
      <c r="AZ57" s="656"/>
      <c r="BA57" s="656"/>
    </row>
    <row r="58" spans="1:53" ht="13.7" customHeight="1">
      <c r="A58" s="3094" t="s">
        <v>356</v>
      </c>
      <c r="B58" s="3094"/>
      <c r="C58" s="3094"/>
      <c r="D58" s="162"/>
      <c r="E58" s="950"/>
      <c r="F58" s="950"/>
      <c r="G58" s="950"/>
      <c r="H58" s="950"/>
      <c r="I58" s="950"/>
      <c r="J58" s="950"/>
      <c r="K58" s="950"/>
      <c r="L58" s="950"/>
      <c r="M58" s="950"/>
      <c r="N58" s="422"/>
      <c r="O58" s="422"/>
      <c r="P58" s="422"/>
      <c r="Q58" s="422"/>
      <c r="R58" s="422"/>
      <c r="S58" s="656"/>
      <c r="T58" s="656"/>
      <c r="U58" s="656"/>
      <c r="V58" s="656"/>
      <c r="W58" s="656"/>
      <c r="X58" s="656"/>
      <c r="Y58" s="656"/>
      <c r="Z58" s="656"/>
      <c r="AA58" s="656"/>
      <c r="AB58" s="656"/>
      <c r="AC58" s="656"/>
      <c r="AD58" s="656"/>
      <c r="AE58" s="656"/>
      <c r="AF58" s="656"/>
      <c r="AG58" s="656"/>
      <c r="AH58" s="656"/>
      <c r="AI58" s="656"/>
      <c r="AJ58" s="656"/>
      <c r="AK58" s="656"/>
      <c r="AL58" s="656"/>
      <c r="AM58" s="656"/>
      <c r="AN58" s="656"/>
      <c r="AO58" s="656"/>
      <c r="AP58" s="656"/>
      <c r="AQ58" s="656"/>
      <c r="AR58" s="656"/>
      <c r="AS58" s="656"/>
      <c r="AT58" s="656"/>
      <c r="AU58" s="656"/>
      <c r="AV58" s="656"/>
      <c r="AW58" s="656"/>
      <c r="AX58" s="656"/>
      <c r="AY58" s="656"/>
      <c r="AZ58" s="656"/>
      <c r="BA58" s="656"/>
    </row>
    <row r="59" spans="1:53" ht="13.7" customHeight="1">
      <c r="A59" s="166"/>
      <c r="B59" s="156" t="s">
        <v>2188</v>
      </c>
      <c r="C59" s="166"/>
      <c r="D59" s="167"/>
      <c r="E59" s="181">
        <f>'19'!P88</f>
        <v>33896.708002160289</v>
      </c>
      <c r="F59" s="950">
        <f>'19'!Q88</f>
        <v>29111.047619834299</v>
      </c>
      <c r="G59" s="950">
        <f>'19'!R88</f>
        <v>34148.231836060462</v>
      </c>
      <c r="H59" s="950">
        <f>'19'!S88</f>
        <v>6472.2287403625751</v>
      </c>
      <c r="I59" s="950">
        <f>'19'!T88</f>
        <v>1686.5683580365978</v>
      </c>
      <c r="J59" s="950">
        <f>'19'!U88</f>
        <v>1554.42736192235</v>
      </c>
      <c r="K59" s="950">
        <f>'19'!V88</f>
        <v>86.269314907940739</v>
      </c>
      <c r="L59" s="950">
        <f>'19'!W88</f>
        <v>205.65215269386516</v>
      </c>
      <c r="M59" s="969">
        <f>'19'!X88</f>
        <v>0</v>
      </c>
      <c r="N59" s="422"/>
      <c r="O59" s="422"/>
      <c r="P59" s="422"/>
      <c r="Q59" s="422"/>
      <c r="R59" s="422"/>
    </row>
    <row r="60" spans="1:53" ht="13.7" customHeight="1">
      <c r="A60" s="166"/>
      <c r="B60" s="156" t="s">
        <v>3281</v>
      </c>
      <c r="C60" s="166"/>
      <c r="D60" s="162"/>
      <c r="E60" s="181">
        <f>'19'!P89</f>
        <v>27873.651164094608</v>
      </c>
      <c r="F60" s="950">
        <f>'19'!Q89</f>
        <v>22555.165428053577</v>
      </c>
      <c r="G60" s="950">
        <f>'19'!R89</f>
        <v>28411.450119020228</v>
      </c>
      <c r="H60" s="950">
        <f>'19'!S89</f>
        <v>7269.109663847029</v>
      </c>
      <c r="I60" s="950">
        <f>'19'!T89</f>
        <v>1950.6239278060079</v>
      </c>
      <c r="J60" s="950">
        <f>'19'!U89</f>
        <v>1515.3601559360852</v>
      </c>
      <c r="K60" s="950">
        <f>'19'!V89</f>
        <v>145.47479455906355</v>
      </c>
      <c r="L60" s="950">
        <f>'19'!W89</f>
        <v>248.00997761476532</v>
      </c>
      <c r="M60" s="969">
        <f>'19'!X89</f>
        <v>0</v>
      </c>
      <c r="N60" s="422"/>
      <c r="O60" s="422"/>
      <c r="P60" s="422"/>
      <c r="Q60" s="422"/>
      <c r="R60" s="422"/>
      <c r="S60" s="656"/>
      <c r="T60" s="656"/>
      <c r="U60" s="656"/>
      <c r="V60" s="656"/>
      <c r="W60" s="656"/>
      <c r="X60" s="656"/>
      <c r="Y60" s="656"/>
      <c r="Z60" s="656"/>
      <c r="AA60" s="656"/>
      <c r="AB60" s="656"/>
      <c r="AC60" s="656"/>
      <c r="AD60" s="656"/>
      <c r="AE60" s="656"/>
      <c r="AF60" s="656"/>
      <c r="AG60" s="656"/>
      <c r="AH60" s="656"/>
      <c r="AI60" s="656"/>
      <c r="AJ60" s="656"/>
      <c r="AK60" s="656"/>
      <c r="AL60" s="656"/>
      <c r="AM60" s="656"/>
      <c r="AN60" s="656"/>
      <c r="AO60" s="656"/>
      <c r="AP60" s="656"/>
      <c r="AQ60" s="656"/>
      <c r="AR60" s="656"/>
      <c r="AS60" s="656"/>
      <c r="AT60" s="656"/>
      <c r="AU60" s="656"/>
      <c r="AV60" s="656"/>
      <c r="AW60" s="656"/>
      <c r="AX60" s="656"/>
      <c r="AY60" s="656"/>
      <c r="AZ60" s="656"/>
      <c r="BA60" s="656"/>
    </row>
    <row r="61" spans="1:53" ht="13.7" customHeight="1">
      <c r="A61" s="155"/>
      <c r="B61" s="156" t="s">
        <v>3329</v>
      </c>
      <c r="C61" s="155"/>
      <c r="D61" s="165"/>
      <c r="E61" s="181">
        <f>'19'!P90</f>
        <v>39967.341407788728</v>
      </c>
      <c r="F61" s="950">
        <f>'19'!Q90</f>
        <v>33006.251438304986</v>
      </c>
      <c r="G61" s="950">
        <f>'19'!R90</f>
        <v>41578.504051398377</v>
      </c>
      <c r="H61" s="950">
        <f>'19'!S90</f>
        <v>10826.304392996755</v>
      </c>
      <c r="I61" s="950">
        <f>'19'!T90</f>
        <v>3865.2144235130186</v>
      </c>
      <c r="J61" s="950">
        <f>'19'!U90</f>
        <v>2272.1958852116782</v>
      </c>
      <c r="K61" s="950">
        <f>'19'!V90</f>
        <v>779.63553399482669</v>
      </c>
      <c r="L61" s="950">
        <f>'19'!W90</f>
        <v>794.04934630312255</v>
      </c>
      <c r="M61" s="969">
        <f>'19'!X90</f>
        <v>3.7302929999999996</v>
      </c>
      <c r="N61" s="422"/>
      <c r="O61" s="422"/>
      <c r="P61" s="422"/>
      <c r="Q61" s="422"/>
      <c r="R61" s="422"/>
      <c r="S61" s="656"/>
      <c r="T61" s="656"/>
      <c r="U61" s="656"/>
      <c r="V61" s="656"/>
      <c r="W61" s="656"/>
      <c r="X61" s="656"/>
      <c r="Y61" s="656"/>
      <c r="Z61" s="656"/>
      <c r="AA61" s="656"/>
      <c r="AB61" s="656"/>
      <c r="AC61" s="656"/>
      <c r="AD61" s="656"/>
      <c r="AE61" s="656"/>
      <c r="AF61" s="656"/>
      <c r="AG61" s="656"/>
      <c r="AH61" s="656"/>
      <c r="AI61" s="656"/>
      <c r="AJ61" s="656"/>
      <c r="AK61" s="656"/>
      <c r="AL61" s="656"/>
      <c r="AM61" s="656"/>
      <c r="AN61" s="656"/>
      <c r="AO61" s="656"/>
      <c r="AP61" s="656"/>
      <c r="AQ61" s="656"/>
      <c r="AR61" s="656"/>
      <c r="AS61" s="656"/>
      <c r="AT61" s="656"/>
      <c r="AU61" s="656"/>
      <c r="AV61" s="656"/>
      <c r="AW61" s="656"/>
      <c r="AX61" s="656"/>
      <c r="AY61" s="656"/>
      <c r="AZ61" s="656"/>
      <c r="BA61" s="656"/>
    </row>
    <row r="62" spans="1:53" ht="13.7" customHeight="1">
      <c r="A62" s="155"/>
      <c r="B62" s="156" t="s">
        <v>3330</v>
      </c>
      <c r="C62" s="155"/>
      <c r="D62" s="165"/>
      <c r="E62" s="181">
        <f>'19'!P91</f>
        <v>85679.228649379613</v>
      </c>
      <c r="F62" s="950">
        <f>'19'!Q91</f>
        <v>64143.477284213521</v>
      </c>
      <c r="G62" s="950">
        <f>'19'!R91</f>
        <v>90128.026483844646</v>
      </c>
      <c r="H62" s="950">
        <f>'19'!S91</f>
        <v>31107.915225048033</v>
      </c>
      <c r="I62" s="950">
        <f>'19'!T91</f>
        <v>9572.1638598819172</v>
      </c>
      <c r="J62" s="950">
        <f>'19'!U91</f>
        <v>6450.5926096280273</v>
      </c>
      <c r="K62" s="950">
        <f>'19'!V91</f>
        <v>2219.6573288365207</v>
      </c>
      <c r="L62" s="950">
        <f>'19'!W91</f>
        <v>3544.2478634889449</v>
      </c>
      <c r="M62" s="969">
        <f>'19'!X91</f>
        <v>2.6360495586513411</v>
      </c>
      <c r="N62" s="422"/>
      <c r="O62" s="422"/>
      <c r="P62" s="422"/>
      <c r="Q62" s="422"/>
      <c r="R62" s="422"/>
      <c r="S62" s="656"/>
      <c r="T62" s="656"/>
      <c r="U62" s="656"/>
      <c r="V62" s="656"/>
      <c r="W62" s="656"/>
      <c r="X62" s="656"/>
      <c r="Y62" s="656"/>
      <c r="Z62" s="656"/>
      <c r="AA62" s="656"/>
      <c r="AB62" s="656"/>
      <c r="AC62" s="656"/>
      <c r="AD62" s="656"/>
      <c r="AE62" s="656"/>
      <c r="AF62" s="656"/>
      <c r="AG62" s="656"/>
      <c r="AH62" s="656"/>
      <c r="AI62" s="656"/>
      <c r="AJ62" s="656"/>
      <c r="AK62" s="656"/>
      <c r="AL62" s="656"/>
      <c r="AM62" s="656"/>
      <c r="AN62" s="656"/>
      <c r="AO62" s="656"/>
      <c r="AP62" s="656"/>
      <c r="AQ62" s="656"/>
      <c r="AR62" s="656"/>
      <c r="AS62" s="656"/>
      <c r="AT62" s="656"/>
      <c r="AU62" s="656"/>
      <c r="AV62" s="656"/>
      <c r="AW62" s="656"/>
      <c r="AX62" s="656"/>
      <c r="AY62" s="656"/>
      <c r="AZ62" s="656"/>
      <c r="BA62" s="656"/>
    </row>
    <row r="63" spans="1:53" ht="13.7" customHeight="1">
      <c r="A63" s="155"/>
      <c r="B63" s="156" t="s">
        <v>2283</v>
      </c>
      <c r="C63" s="155"/>
      <c r="D63" s="165"/>
      <c r="E63" s="181">
        <f>'19'!P92</f>
        <v>88611.852043062841</v>
      </c>
      <c r="F63" s="950">
        <f>'19'!Q92</f>
        <v>65736.061243166259</v>
      </c>
      <c r="G63" s="950">
        <f>'19'!R92</f>
        <v>96813.814679878313</v>
      </c>
      <c r="H63" s="950">
        <f>'19'!S92</f>
        <v>35099.851814002592</v>
      </c>
      <c r="I63" s="950">
        <f>'19'!T92</f>
        <v>12224.061014105961</v>
      </c>
      <c r="J63" s="950">
        <f>'19'!U92</f>
        <v>3735.9447742605325</v>
      </c>
      <c r="K63" s="950">
        <f>'19'!V92</f>
        <v>4684.0556315387566</v>
      </c>
      <c r="L63" s="950">
        <f>'19'!W92</f>
        <v>4123.7982461571</v>
      </c>
      <c r="M63" s="950">
        <f>'19'!X92</f>
        <v>274.10378235177927</v>
      </c>
      <c r="N63" s="422"/>
      <c r="O63" s="422"/>
      <c r="P63" s="422"/>
      <c r="Q63" s="422"/>
      <c r="R63" s="422"/>
      <c r="S63" s="656"/>
      <c r="T63" s="656"/>
      <c r="U63" s="656"/>
      <c r="V63" s="656"/>
      <c r="W63" s="656"/>
      <c r="X63" s="656"/>
      <c r="Y63" s="656"/>
      <c r="Z63" s="656"/>
      <c r="AA63" s="656"/>
      <c r="AB63" s="656"/>
      <c r="AC63" s="656"/>
      <c r="AD63" s="656"/>
      <c r="AE63" s="656"/>
      <c r="AF63" s="656"/>
      <c r="AG63" s="656"/>
      <c r="AH63" s="656"/>
      <c r="AI63" s="656"/>
      <c r="AJ63" s="656"/>
      <c r="AK63" s="656"/>
      <c r="AL63" s="656"/>
      <c r="AM63" s="656"/>
      <c r="AN63" s="656"/>
      <c r="AO63" s="656"/>
      <c r="AP63" s="656"/>
      <c r="AQ63" s="656"/>
      <c r="AR63" s="656"/>
      <c r="AS63" s="656"/>
      <c r="AT63" s="656"/>
      <c r="AU63" s="656"/>
      <c r="AV63" s="656"/>
      <c r="AW63" s="656"/>
      <c r="AX63" s="656"/>
      <c r="AY63" s="656"/>
      <c r="AZ63" s="656"/>
      <c r="BA63" s="656"/>
    </row>
    <row r="64" spans="1:53" ht="13.7" customHeight="1">
      <c r="A64" s="155"/>
      <c r="B64" s="156" t="s">
        <v>2475</v>
      </c>
      <c r="C64" s="155"/>
      <c r="D64" s="165"/>
      <c r="E64" s="181">
        <f>'19'!P93</f>
        <v>193122.66293042264</v>
      </c>
      <c r="F64" s="950">
        <f>'19'!Q93</f>
        <v>136963.37613592323</v>
      </c>
      <c r="G64" s="950">
        <f>'19'!R93</f>
        <v>212975.07934466854</v>
      </c>
      <c r="H64" s="950">
        <f>'19'!S93</f>
        <v>90977.501098200781</v>
      </c>
      <c r="I64" s="950">
        <f>'19'!T93</f>
        <v>34818.214303701359</v>
      </c>
      <c r="J64" s="950">
        <f>'19'!U93</f>
        <v>13549.669885639836</v>
      </c>
      <c r="K64" s="950">
        <f>'19'!V93</f>
        <v>20119.462931739388</v>
      </c>
      <c r="L64" s="950">
        <f>'19'!W93</f>
        <v>18703.334927923719</v>
      </c>
      <c r="M64" s="950">
        <f>'19'!X93</f>
        <v>0</v>
      </c>
      <c r="N64" s="422"/>
      <c r="O64" s="422"/>
      <c r="P64" s="422"/>
      <c r="Q64" s="422"/>
      <c r="R64" s="422"/>
      <c r="S64" s="656"/>
      <c r="T64" s="656"/>
      <c r="U64" s="656"/>
      <c r="V64" s="656"/>
      <c r="W64" s="656"/>
      <c r="X64" s="656"/>
      <c r="Y64" s="656"/>
      <c r="Z64" s="656"/>
      <c r="AA64" s="656"/>
      <c r="AB64" s="656"/>
      <c r="AC64" s="656"/>
      <c r="AD64" s="656"/>
      <c r="AE64" s="656"/>
      <c r="AF64" s="656"/>
      <c r="AG64" s="656"/>
      <c r="AH64" s="656"/>
      <c r="AI64" s="656"/>
      <c r="AJ64" s="656"/>
      <c r="AK64" s="656"/>
      <c r="AL64" s="656"/>
      <c r="AM64" s="656"/>
      <c r="AN64" s="656"/>
      <c r="AO64" s="656"/>
      <c r="AP64" s="656"/>
      <c r="AQ64" s="656"/>
      <c r="AR64" s="656"/>
      <c r="AS64" s="656"/>
      <c r="AT64" s="656"/>
      <c r="AU64" s="656"/>
      <c r="AV64" s="656"/>
      <c r="AW64" s="656"/>
      <c r="AX64" s="656"/>
      <c r="AY64" s="656"/>
      <c r="AZ64" s="656"/>
      <c r="BA64" s="656"/>
    </row>
    <row r="65" spans="1:53" ht="13.7" customHeight="1">
      <c r="A65" s="155"/>
      <c r="B65" s="156" t="s">
        <v>2235</v>
      </c>
      <c r="C65" s="155"/>
      <c r="D65" s="165"/>
      <c r="E65" s="181">
        <f>'19'!P94</f>
        <v>102193.40442984579</v>
      </c>
      <c r="F65" s="950">
        <f>'19'!Q94</f>
        <v>73540.06310932315</v>
      </c>
      <c r="G65" s="950">
        <f>'19'!R94</f>
        <v>118061.42960075669</v>
      </c>
      <c r="H65" s="950">
        <f>'19'!S94</f>
        <v>48772.453770985339</v>
      </c>
      <c r="I65" s="950">
        <f>'19'!T94</f>
        <v>20119.112450462766</v>
      </c>
      <c r="J65" s="950">
        <f>'19'!U94</f>
        <v>5793.0216156596189</v>
      </c>
      <c r="K65" s="950">
        <f>'19'!V94</f>
        <v>9244.7048205997216</v>
      </c>
      <c r="L65" s="950">
        <f>'19'!W94</f>
        <v>10148.666448968765</v>
      </c>
      <c r="M65" s="969">
        <f>'19'!X94</f>
        <v>637.9727077387621</v>
      </c>
      <c r="N65" s="422"/>
      <c r="O65" s="422"/>
      <c r="P65" s="422"/>
      <c r="Q65" s="422"/>
      <c r="R65" s="422"/>
      <c r="S65" s="656"/>
      <c r="T65" s="656"/>
      <c r="U65" s="656"/>
      <c r="V65" s="656"/>
      <c r="W65" s="656"/>
      <c r="X65" s="656"/>
      <c r="Y65" s="656"/>
      <c r="Z65" s="656"/>
      <c r="AA65" s="656"/>
      <c r="AB65" s="656"/>
      <c r="AC65" s="656"/>
      <c r="AD65" s="656"/>
      <c r="AE65" s="656"/>
      <c r="AF65" s="656"/>
      <c r="AG65" s="656"/>
      <c r="AH65" s="656"/>
      <c r="AI65" s="656"/>
      <c r="AJ65" s="656"/>
      <c r="AK65" s="656"/>
      <c r="AL65" s="656"/>
      <c r="AM65" s="656"/>
      <c r="AN65" s="656"/>
      <c r="AO65" s="656"/>
      <c r="AP65" s="656"/>
      <c r="AQ65" s="656"/>
      <c r="AR65" s="656"/>
      <c r="AS65" s="656"/>
      <c r="AT65" s="656"/>
      <c r="AU65" s="656"/>
      <c r="AV65" s="656"/>
      <c r="AW65" s="656"/>
      <c r="AX65" s="656"/>
      <c r="AY65" s="656"/>
      <c r="AZ65" s="656"/>
      <c r="BA65" s="656"/>
    </row>
    <row r="66" spans="1:53" ht="13.7" customHeight="1">
      <c r="A66" s="155"/>
      <c r="B66" s="156" t="s">
        <v>2231</v>
      </c>
      <c r="C66" s="155"/>
      <c r="D66" s="165"/>
      <c r="E66" s="181">
        <f>'19'!P95</f>
        <v>206849.36458045861</v>
      </c>
      <c r="F66" s="950">
        <f>'19'!Q95</f>
        <v>143825.2343975986</v>
      </c>
      <c r="G66" s="950">
        <f>'19'!R95</f>
        <v>259603.97418856985</v>
      </c>
      <c r="H66" s="950">
        <f>'19'!S95</f>
        <v>125569.21262826097</v>
      </c>
      <c r="I66" s="950">
        <f>'19'!T95</f>
        <v>62545.082445401007</v>
      </c>
      <c r="J66" s="950">
        <f>'19'!U95</f>
        <v>8435.4826057196078</v>
      </c>
      <c r="K66" s="950">
        <f>'19'!V95</f>
        <v>47239.832119707848</v>
      </c>
      <c r="L66" s="950">
        <f>'19'!W95</f>
        <v>45884.841888137715</v>
      </c>
      <c r="M66" s="950">
        <f>'19'!X95</f>
        <v>0</v>
      </c>
      <c r="N66" s="422"/>
      <c r="O66" s="422"/>
      <c r="P66" s="422"/>
      <c r="Q66" s="422"/>
      <c r="R66" s="422"/>
      <c r="S66" s="656"/>
      <c r="T66" s="656"/>
      <c r="U66" s="656"/>
      <c r="V66" s="656"/>
      <c r="W66" s="656"/>
      <c r="X66" s="656"/>
      <c r="Y66" s="656"/>
      <c r="Z66" s="656"/>
      <c r="AA66" s="656"/>
      <c r="AB66" s="656"/>
      <c r="AC66" s="656"/>
      <c r="AD66" s="656"/>
      <c r="AE66" s="656"/>
      <c r="AF66" s="656"/>
      <c r="AG66" s="656"/>
      <c r="AH66" s="656"/>
      <c r="AI66" s="656"/>
      <c r="AJ66" s="656"/>
      <c r="AK66" s="656"/>
      <c r="AL66" s="656"/>
      <c r="AM66" s="656"/>
      <c r="AN66" s="656"/>
      <c r="AO66" s="656"/>
      <c r="AP66" s="656"/>
      <c r="AQ66" s="656"/>
      <c r="AR66" s="656"/>
      <c r="AS66" s="656"/>
      <c r="AT66" s="656"/>
      <c r="AU66" s="656"/>
      <c r="AV66" s="656"/>
      <c r="AW66" s="656"/>
      <c r="AX66" s="656"/>
      <c r="AY66" s="656"/>
      <c r="AZ66" s="656"/>
      <c r="BA66" s="656"/>
    </row>
    <row r="67" spans="1:53" s="325" customFormat="1" ht="13.7" customHeight="1">
      <c r="A67" s="155"/>
      <c r="B67" s="156" t="s">
        <v>2254</v>
      </c>
      <c r="C67" s="155"/>
      <c r="D67" s="165"/>
      <c r="E67" s="181">
        <f>'19'!P96</f>
        <v>282294.17481362639</v>
      </c>
      <c r="F67" s="950">
        <f>'19'!Q96</f>
        <v>198573.40971499885</v>
      </c>
      <c r="G67" s="950">
        <f>'19'!R96</f>
        <v>326239.69577581069</v>
      </c>
      <c r="H67" s="950">
        <f>'19'!S96</f>
        <v>140624.30135436682</v>
      </c>
      <c r="I67" s="950">
        <f>'19'!T96</f>
        <v>56903.536255739258</v>
      </c>
      <c r="J67" s="950">
        <f>'19'!U96</f>
        <v>6637.3232053776428</v>
      </c>
      <c r="K67" s="950">
        <f>'19'!V96</f>
        <v>100458.3498034941</v>
      </c>
      <c r="L67" s="950">
        <f>'19'!W96</f>
        <v>93946.318523356385</v>
      </c>
      <c r="M67" s="950">
        <f>'19'!X96</f>
        <v>191.33919196028572</v>
      </c>
      <c r="N67" s="422"/>
      <c r="O67" s="422"/>
      <c r="P67" s="422"/>
      <c r="Q67" s="422"/>
      <c r="R67" s="422"/>
      <c r="S67" s="668"/>
      <c r="T67" s="668"/>
      <c r="U67" s="668"/>
      <c r="V67" s="668"/>
      <c r="W67" s="668"/>
      <c r="X67" s="668"/>
      <c r="Y67" s="668"/>
      <c r="Z67" s="668"/>
      <c r="AA67" s="668"/>
      <c r="AB67" s="668"/>
      <c r="AC67" s="668"/>
      <c r="AD67" s="668"/>
      <c r="AE67" s="668"/>
      <c r="AF67" s="668"/>
      <c r="AG67" s="668"/>
      <c r="AH67" s="668"/>
      <c r="AI67" s="668"/>
      <c r="AJ67" s="668"/>
      <c r="AK67" s="668"/>
      <c r="AL67" s="668"/>
      <c r="AM67" s="668"/>
      <c r="AN67" s="668"/>
      <c r="AO67" s="668"/>
      <c r="AP67" s="668"/>
      <c r="AQ67" s="668"/>
      <c r="AR67" s="668"/>
      <c r="AS67" s="668"/>
      <c r="AT67" s="668"/>
      <c r="AU67" s="668"/>
      <c r="AV67" s="668"/>
      <c r="AW67" s="668"/>
      <c r="AX67" s="668"/>
      <c r="AY67" s="668"/>
      <c r="AZ67" s="668"/>
      <c r="BA67" s="668"/>
    </row>
    <row r="68" spans="1:53" ht="13.7" customHeight="1" thickBot="1">
      <c r="A68" s="169"/>
      <c r="B68" s="170" t="s">
        <v>3331</v>
      </c>
      <c r="C68" s="169"/>
      <c r="D68" s="171"/>
      <c r="E68" s="200">
        <f>'19'!P97</f>
        <v>477676.72766572912</v>
      </c>
      <c r="F68" s="531">
        <f>'19'!Q97</f>
        <v>335695.91202303546</v>
      </c>
      <c r="G68" s="531">
        <f>'19'!R97</f>
        <v>715145.31321189657</v>
      </c>
      <c r="H68" s="531">
        <f>'19'!S97</f>
        <v>387427.2047871282</v>
      </c>
      <c r="I68" s="531">
        <f>'19'!T97</f>
        <v>245446.38914443477</v>
      </c>
      <c r="J68" s="531">
        <f>'19'!U97</f>
        <v>4420.9817267145681</v>
      </c>
      <c r="K68" s="531">
        <f>'19'!V97</f>
        <v>220226.07891740848</v>
      </c>
      <c r="L68" s="531">
        <f>'19'!W97</f>
        <v>212482.45513550419</v>
      </c>
      <c r="M68" s="531">
        <f>'19'!X97</f>
        <v>4186.8019103513507</v>
      </c>
      <c r="N68" s="422"/>
      <c r="O68" s="422"/>
      <c r="P68" s="422"/>
      <c r="Q68" s="422"/>
      <c r="R68" s="422"/>
      <c r="S68" s="656"/>
      <c r="T68" s="656"/>
      <c r="U68" s="656"/>
      <c r="V68" s="656"/>
      <c r="W68" s="656"/>
      <c r="X68" s="656"/>
      <c r="Y68" s="656"/>
      <c r="Z68" s="656"/>
      <c r="AA68" s="656"/>
      <c r="AB68" s="656"/>
      <c r="AC68" s="656"/>
      <c r="AD68" s="656"/>
      <c r="AE68" s="656"/>
      <c r="AF68" s="656"/>
      <c r="AG68" s="656"/>
      <c r="AH68" s="656"/>
      <c r="AI68" s="656"/>
      <c r="AJ68" s="656"/>
      <c r="AK68" s="656"/>
      <c r="AL68" s="656"/>
      <c r="AM68" s="656"/>
      <c r="AN68" s="656"/>
      <c r="AO68" s="656"/>
      <c r="AP68" s="656"/>
      <c r="AQ68" s="656"/>
      <c r="AR68" s="656"/>
      <c r="AS68" s="656"/>
      <c r="AT68" s="656"/>
      <c r="AU68" s="656"/>
      <c r="AV68" s="656"/>
      <c r="AW68" s="656"/>
      <c r="AX68" s="656"/>
      <c r="AY68" s="656"/>
      <c r="AZ68" s="656"/>
      <c r="BA68" s="656"/>
    </row>
    <row r="69" spans="1:53" ht="13.7" customHeight="1">
      <c r="A69" s="1573" t="s">
        <v>347</v>
      </c>
      <c r="E69" s="453"/>
      <c r="I69" s="1573" t="s">
        <v>251</v>
      </c>
      <c r="N69" s="656"/>
      <c r="O69" s="656"/>
      <c r="P69" s="656"/>
      <c r="Q69" s="656"/>
      <c r="R69" s="656"/>
      <c r="S69" s="656"/>
      <c r="T69" s="656"/>
      <c r="U69" s="656"/>
      <c r="V69" s="656"/>
      <c r="W69" s="656"/>
      <c r="X69" s="656"/>
      <c r="Y69" s="656"/>
      <c r="Z69" s="656"/>
      <c r="AA69" s="656"/>
      <c r="AB69" s="656"/>
      <c r="AC69" s="656"/>
      <c r="AD69" s="656"/>
      <c r="AE69" s="656"/>
      <c r="AF69" s="656"/>
      <c r="AG69" s="656"/>
      <c r="AH69" s="656"/>
      <c r="AI69" s="656"/>
      <c r="AJ69" s="656"/>
      <c r="AK69" s="656"/>
      <c r="AL69" s="656"/>
      <c r="AM69" s="656"/>
      <c r="AN69" s="656"/>
      <c r="AO69" s="656"/>
      <c r="AP69" s="656"/>
      <c r="AQ69" s="656"/>
      <c r="AR69" s="656"/>
      <c r="AS69" s="656"/>
      <c r="AT69" s="656"/>
      <c r="AU69" s="656"/>
      <c r="AV69" s="656"/>
      <c r="AW69" s="656"/>
      <c r="AX69" s="656"/>
      <c r="AY69" s="656"/>
      <c r="AZ69" s="656"/>
      <c r="BA69" s="656"/>
    </row>
    <row r="70" spans="1:53" ht="13.7" customHeight="1">
      <c r="A70" s="831" t="s">
        <v>252</v>
      </c>
      <c r="E70" s="453"/>
      <c r="I70" s="1708" t="s">
        <v>1378</v>
      </c>
      <c r="J70" s="1709"/>
      <c r="K70" s="1709"/>
      <c r="L70" s="1709"/>
      <c r="M70" s="1709"/>
      <c r="N70" s="656"/>
      <c r="O70" s="656"/>
      <c r="P70" s="656"/>
      <c r="Q70" s="656"/>
      <c r="R70" s="656"/>
      <c r="S70" s="656"/>
      <c r="T70" s="656"/>
      <c r="U70" s="656"/>
      <c r="V70" s="656"/>
      <c r="W70" s="656"/>
      <c r="X70" s="656"/>
      <c r="Y70" s="656"/>
      <c r="Z70" s="656"/>
      <c r="AA70" s="656"/>
      <c r="AB70" s="656"/>
      <c r="AC70" s="656"/>
      <c r="AD70" s="656"/>
      <c r="AE70" s="656"/>
      <c r="AF70" s="656"/>
      <c r="AG70" s="656"/>
      <c r="AH70" s="656"/>
      <c r="AI70" s="656"/>
      <c r="AJ70" s="656"/>
      <c r="AK70" s="656"/>
      <c r="AL70" s="656"/>
      <c r="AM70" s="656"/>
      <c r="AN70" s="656"/>
      <c r="AO70" s="656"/>
      <c r="AP70" s="656"/>
      <c r="AQ70" s="656"/>
      <c r="AR70" s="656"/>
      <c r="AS70" s="656"/>
      <c r="AT70" s="656"/>
      <c r="AU70" s="656"/>
      <c r="AV70" s="656"/>
      <c r="AW70" s="656"/>
      <c r="AX70" s="656"/>
      <c r="AY70" s="656"/>
      <c r="AZ70" s="656"/>
      <c r="BA70" s="656"/>
    </row>
    <row r="71" spans="1:53" ht="13.7" customHeight="1">
      <c r="E71" s="453"/>
      <c r="I71" s="1709"/>
      <c r="J71" s="1709"/>
      <c r="K71" s="1709"/>
      <c r="L71" s="1709"/>
      <c r="M71" s="1709"/>
      <c r="N71" s="656"/>
      <c r="O71" s="656"/>
      <c r="P71" s="656"/>
      <c r="Q71" s="656"/>
      <c r="R71" s="656"/>
      <c r="S71" s="656"/>
      <c r="T71" s="656"/>
      <c r="U71" s="656"/>
      <c r="V71" s="656"/>
      <c r="W71" s="656"/>
      <c r="X71" s="656"/>
      <c r="Y71" s="656"/>
      <c r="Z71" s="656"/>
      <c r="AA71" s="656"/>
      <c r="AB71" s="656"/>
      <c r="AC71" s="656"/>
      <c r="AD71" s="656"/>
      <c r="AE71" s="656"/>
      <c r="AF71" s="656"/>
      <c r="AG71" s="656"/>
      <c r="AH71" s="656"/>
      <c r="AI71" s="656"/>
      <c r="AJ71" s="656"/>
      <c r="AK71" s="656"/>
      <c r="AL71" s="656"/>
      <c r="AM71" s="656"/>
      <c r="AN71" s="656"/>
      <c r="AO71" s="656"/>
      <c r="AP71" s="656"/>
      <c r="AQ71" s="656"/>
      <c r="AR71" s="656"/>
      <c r="AS71" s="656"/>
      <c r="AT71" s="656"/>
      <c r="AU71" s="656"/>
      <c r="AV71" s="656"/>
      <c r="AW71" s="656"/>
      <c r="AX71" s="656"/>
      <c r="AY71" s="656"/>
      <c r="AZ71" s="656"/>
      <c r="BA71" s="656"/>
    </row>
    <row r="72" spans="1:53" ht="15.75" customHeight="1">
      <c r="A72" s="831" t="s">
        <v>252</v>
      </c>
      <c r="E72" s="453"/>
      <c r="I72" s="3371"/>
      <c r="J72" s="3371"/>
      <c r="K72" s="3371"/>
      <c r="L72" s="3371"/>
      <c r="M72" s="3371"/>
      <c r="N72" s="656"/>
      <c r="O72" s="656"/>
      <c r="P72" s="656"/>
      <c r="Q72" s="656"/>
      <c r="R72" s="656"/>
      <c r="S72" s="656"/>
      <c r="T72" s="656"/>
      <c r="U72" s="656"/>
      <c r="V72" s="656"/>
      <c r="W72" s="656"/>
      <c r="X72" s="656"/>
      <c r="Y72" s="656"/>
      <c r="Z72" s="656"/>
      <c r="AA72" s="656"/>
      <c r="AB72" s="656"/>
      <c r="AC72" s="656"/>
      <c r="AD72" s="656"/>
      <c r="AE72" s="656"/>
      <c r="AF72" s="656"/>
      <c r="AG72" s="656"/>
      <c r="AH72" s="656"/>
      <c r="AI72" s="656"/>
      <c r="AJ72" s="656"/>
      <c r="AK72" s="656"/>
      <c r="AL72" s="656"/>
      <c r="AM72" s="656"/>
      <c r="AN72" s="656"/>
      <c r="AO72" s="656"/>
      <c r="AP72" s="656"/>
      <c r="AQ72" s="656"/>
      <c r="AR72" s="656"/>
      <c r="AS72" s="656"/>
      <c r="AT72" s="656"/>
      <c r="AU72" s="656"/>
      <c r="AV72" s="656"/>
      <c r="AW72" s="656"/>
      <c r="AX72" s="656"/>
      <c r="AY72" s="656"/>
      <c r="AZ72" s="656"/>
      <c r="BA72" s="656"/>
    </row>
    <row r="73" spans="1:53" ht="12.75" customHeight="1">
      <c r="E73" s="453"/>
      <c r="I73" s="3371"/>
      <c r="J73" s="3371"/>
      <c r="K73" s="3371"/>
      <c r="L73" s="3371"/>
      <c r="M73" s="3371"/>
      <c r="N73" s="656"/>
      <c r="O73" s="656"/>
      <c r="P73" s="656"/>
      <c r="Q73" s="656"/>
      <c r="R73" s="656"/>
      <c r="S73" s="656"/>
      <c r="T73" s="656"/>
      <c r="U73" s="656"/>
      <c r="V73" s="656"/>
      <c r="W73" s="656"/>
      <c r="X73" s="656"/>
      <c r="Y73" s="656"/>
      <c r="Z73" s="656"/>
      <c r="AA73" s="656"/>
      <c r="AB73" s="656"/>
      <c r="AC73" s="656"/>
      <c r="AD73" s="656"/>
      <c r="AE73" s="656"/>
      <c r="AF73" s="656"/>
      <c r="AG73" s="656"/>
      <c r="AH73" s="656"/>
      <c r="AI73" s="656"/>
      <c r="AJ73" s="656"/>
      <c r="AK73" s="656"/>
      <c r="AL73" s="656"/>
      <c r="AM73" s="656"/>
      <c r="AN73" s="656"/>
      <c r="AO73" s="656"/>
      <c r="AP73" s="656"/>
      <c r="AQ73" s="656"/>
      <c r="AR73" s="656"/>
      <c r="AS73" s="656"/>
      <c r="AT73" s="656"/>
      <c r="AU73" s="656"/>
      <c r="AV73" s="656"/>
      <c r="AW73" s="656"/>
      <c r="AX73" s="656"/>
      <c r="AY73" s="656"/>
      <c r="AZ73" s="656"/>
      <c r="BA73" s="656"/>
    </row>
  </sheetData>
  <mergeCells count="40">
    <mergeCell ref="I72:M73"/>
    <mergeCell ref="A7:C7"/>
    <mergeCell ref="G3:G5"/>
    <mergeCell ref="H3:H5"/>
    <mergeCell ref="K3:K5"/>
    <mergeCell ref="A6:C6"/>
    <mergeCell ref="A11:C11"/>
    <mergeCell ref="A19:C19"/>
    <mergeCell ref="A10:C10"/>
    <mergeCell ref="A18:C18"/>
    <mergeCell ref="A8:C8"/>
    <mergeCell ref="A16:C16"/>
    <mergeCell ref="A13:C13"/>
    <mergeCell ref="A15:C15"/>
    <mergeCell ref="A12:C12"/>
    <mergeCell ref="A14:C14"/>
    <mergeCell ref="I1:M1"/>
    <mergeCell ref="A1:H1"/>
    <mergeCell ref="A3:C5"/>
    <mergeCell ref="J3:J5"/>
    <mergeCell ref="I3:I5"/>
    <mergeCell ref="E3:E5"/>
    <mergeCell ref="M3:M5"/>
    <mergeCell ref="L3:L5"/>
    <mergeCell ref="F3:F5"/>
    <mergeCell ref="A9:C9"/>
    <mergeCell ref="A17:C17"/>
    <mergeCell ref="A26:D26"/>
    <mergeCell ref="A20:C20"/>
    <mergeCell ref="A21:C21"/>
    <mergeCell ref="A36:C36"/>
    <mergeCell ref="A47:C47"/>
    <mergeCell ref="A29:C29"/>
    <mergeCell ref="A58:C58"/>
    <mergeCell ref="A22:D22"/>
    <mergeCell ref="A23:D23"/>
    <mergeCell ref="A24:D24"/>
    <mergeCell ref="A25:D25"/>
    <mergeCell ref="A27:D27"/>
    <mergeCell ref="A28:D28"/>
  </mergeCells>
  <phoneticPr fontId="4"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1" manualBreakCount="1">
    <brk id="8" max="66"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V106"/>
  <sheetViews>
    <sheetView view="pageBreakPreview" topLeftCell="T1" zoomScaleNormal="100" zoomScaleSheetLayoutView="100" workbookViewId="0">
      <selection activeCell="AA24" sqref="AA24"/>
    </sheetView>
  </sheetViews>
  <sheetFormatPr defaultColWidth="9.140625" defaultRowHeight="15.75"/>
  <cols>
    <col min="1" max="1" width="2.28515625" style="1678" customWidth="1"/>
    <col min="2" max="2" width="18.7109375" style="1678" customWidth="1"/>
    <col min="3" max="3" width="2.28515625" style="1678" customWidth="1"/>
    <col min="4" max="4" width="1.7109375" style="1679" customWidth="1"/>
    <col min="5" max="7" width="24.140625" style="1664" customWidth="1"/>
    <col min="8" max="11" width="19.5703125" style="1664" customWidth="1"/>
    <col min="12" max="12" width="19.5703125" style="1680" customWidth="1"/>
    <col min="13" max="13" width="2.140625" style="1678" customWidth="1"/>
    <col min="14" max="14" width="18.7109375" style="1678" customWidth="1"/>
    <col min="15" max="15" width="2.28515625" style="1678" customWidth="1"/>
    <col min="16" max="16" width="1.7109375" style="1679" customWidth="1"/>
    <col min="17" max="20" width="18.140625" style="1664" customWidth="1"/>
    <col min="21" max="26" width="12.85546875" style="1664" customWidth="1"/>
    <col min="27" max="27" width="17.42578125" style="1680" customWidth="1"/>
    <col min="28" max="28" width="10.42578125" style="1664" customWidth="1"/>
    <col min="29" max="30" width="9.140625" style="1664"/>
    <col min="31" max="37" width="9.140625" style="1664" customWidth="1"/>
    <col min="38" max="38" width="9.140625" style="1664"/>
    <col min="39" max="49" width="9.140625" style="1664" customWidth="1"/>
    <col min="50" max="16384" width="9.140625" style="1664"/>
  </cols>
  <sheetData>
    <row r="1" spans="1:48" s="1669" customFormat="1" ht="34.5" customHeight="1">
      <c r="A1" s="1665"/>
      <c r="B1" s="1665"/>
      <c r="C1" s="1665"/>
      <c r="D1" s="1665"/>
      <c r="E1" s="1665"/>
      <c r="F1" s="1665"/>
      <c r="G1" s="1666" t="s">
        <v>1522</v>
      </c>
      <c r="H1" s="3380" t="s">
        <v>228</v>
      </c>
      <c r="I1" s="3380"/>
      <c r="J1" s="3380"/>
      <c r="K1" s="1665"/>
      <c r="L1" s="1667"/>
      <c r="M1" s="1668"/>
      <c r="N1" s="1668"/>
      <c r="O1" s="1668"/>
      <c r="P1" s="1668"/>
      <c r="Q1" s="3379" t="s">
        <v>1523</v>
      </c>
      <c r="R1" s="3379"/>
      <c r="S1" s="3379"/>
      <c r="T1" s="3379"/>
      <c r="U1" s="3380" t="s">
        <v>229</v>
      </c>
      <c r="V1" s="3380"/>
      <c r="W1" s="3380"/>
      <c r="X1" s="3380"/>
      <c r="Y1" s="3380"/>
      <c r="Z1" s="3380"/>
      <c r="AA1" s="3380"/>
    </row>
    <row r="2" spans="1:48" ht="15" customHeight="1" thickBot="1">
      <c r="A2" s="1670"/>
      <c r="B2" s="1671"/>
      <c r="C2" s="1671"/>
      <c r="D2" s="1672"/>
      <c r="E2" s="1670"/>
      <c r="F2" s="1670"/>
      <c r="G2" s="1670"/>
      <c r="H2" s="1670"/>
      <c r="I2" s="1670"/>
      <c r="J2" s="1670"/>
      <c r="L2" s="1673" t="s">
        <v>502</v>
      </c>
      <c r="M2" s="1670"/>
      <c r="N2" s="1671"/>
      <c r="O2" s="1671"/>
      <c r="P2" s="1672"/>
      <c r="Q2" s="1670"/>
      <c r="R2" s="1670"/>
      <c r="S2" s="1670"/>
      <c r="T2" s="1670"/>
      <c r="U2" s="1670"/>
      <c r="V2" s="1670"/>
      <c r="W2" s="1670"/>
      <c r="X2" s="1670"/>
      <c r="Y2" s="1670"/>
      <c r="Z2" s="1670"/>
      <c r="AA2" s="1673" t="s">
        <v>502</v>
      </c>
    </row>
    <row r="3" spans="1:48" s="1674" customFormat="1" ht="18" customHeight="1">
      <c r="A3" s="3386" t="s">
        <v>10</v>
      </c>
      <c r="B3" s="3386"/>
      <c r="C3" s="3386"/>
      <c r="D3" s="1648"/>
      <c r="E3" s="3382" t="s">
        <v>3254</v>
      </c>
      <c r="F3" s="3396" t="s">
        <v>338</v>
      </c>
      <c r="G3" s="3397"/>
      <c r="H3" s="3397" t="s">
        <v>337</v>
      </c>
      <c r="I3" s="3399"/>
      <c r="J3" s="3400"/>
      <c r="K3" s="3382" t="s">
        <v>3292</v>
      </c>
      <c r="L3" s="3390" t="s">
        <v>3293</v>
      </c>
      <c r="M3" s="3386" t="s">
        <v>10</v>
      </c>
      <c r="N3" s="3386"/>
      <c r="O3" s="3386"/>
      <c r="P3" s="1648"/>
      <c r="Q3" s="3382" t="s">
        <v>3294</v>
      </c>
      <c r="R3" s="1649" t="s">
        <v>123</v>
      </c>
      <c r="S3" s="1650"/>
      <c r="T3" s="3393" t="s">
        <v>3295</v>
      </c>
      <c r="U3" s="3393" t="s">
        <v>50</v>
      </c>
      <c r="V3" s="3382" t="s">
        <v>3296</v>
      </c>
      <c r="W3" s="1651" t="s">
        <v>124</v>
      </c>
      <c r="X3" s="1651"/>
      <c r="Y3" s="1651"/>
      <c r="Z3" s="3393" t="s">
        <v>3297</v>
      </c>
      <c r="AA3" s="3390" t="s">
        <v>3298</v>
      </c>
    </row>
    <row r="4" spans="1:48" s="1674" customFormat="1" ht="18" customHeight="1">
      <c r="A4" s="3387"/>
      <c r="B4" s="3387"/>
      <c r="C4" s="3387"/>
      <c r="D4" s="1648"/>
      <c r="E4" s="3383"/>
      <c r="F4" s="3385" t="s">
        <v>3299</v>
      </c>
      <c r="G4" s="3383" t="s">
        <v>125</v>
      </c>
      <c r="H4" s="3398" t="s">
        <v>126</v>
      </c>
      <c r="I4" s="3385" t="s">
        <v>127</v>
      </c>
      <c r="J4" s="3385" t="s">
        <v>55</v>
      </c>
      <c r="K4" s="3383"/>
      <c r="L4" s="3391"/>
      <c r="M4" s="3387"/>
      <c r="N4" s="3387"/>
      <c r="O4" s="3387"/>
      <c r="P4" s="1648"/>
      <c r="Q4" s="3383"/>
      <c r="R4" s="3385" t="s">
        <v>3300</v>
      </c>
      <c r="S4" s="3383" t="s">
        <v>3301</v>
      </c>
      <c r="T4" s="3394"/>
      <c r="U4" s="3394"/>
      <c r="V4" s="3383"/>
      <c r="W4" s="3385" t="s">
        <v>3302</v>
      </c>
      <c r="X4" s="3385" t="s">
        <v>128</v>
      </c>
      <c r="Y4" s="3385" t="s">
        <v>129</v>
      </c>
      <c r="Z4" s="3394"/>
      <c r="AA4" s="3391"/>
    </row>
    <row r="5" spans="1:48" s="1674" customFormat="1" ht="39.950000000000003" customHeight="1">
      <c r="A5" s="3388"/>
      <c r="B5" s="3388"/>
      <c r="C5" s="3388"/>
      <c r="D5" s="1653"/>
      <c r="E5" s="3384"/>
      <c r="F5" s="3384"/>
      <c r="G5" s="3384"/>
      <c r="H5" s="3395"/>
      <c r="I5" s="3384"/>
      <c r="J5" s="3384"/>
      <c r="K5" s="3384"/>
      <c r="L5" s="3392"/>
      <c r="M5" s="3388"/>
      <c r="N5" s="3388"/>
      <c r="O5" s="3388"/>
      <c r="P5" s="1653"/>
      <c r="Q5" s="3384"/>
      <c r="R5" s="3384"/>
      <c r="S5" s="3384"/>
      <c r="T5" s="3395"/>
      <c r="U5" s="3395"/>
      <c r="V5" s="3384"/>
      <c r="W5" s="3384"/>
      <c r="X5" s="3384"/>
      <c r="Y5" s="3384"/>
      <c r="Z5" s="3395"/>
      <c r="AA5" s="3392"/>
      <c r="AD5" s="1674" t="str">
        <f t="shared" ref="AD5:AV5" si="0">AD28</f>
        <v>生產總額</v>
      </c>
      <c r="AE5" s="1674" t="str">
        <f t="shared" si="0"/>
        <v>中間消費</v>
      </c>
      <c r="AF5" s="1674" t="str">
        <f t="shared" si="0"/>
        <v>B502營建材料耗用價值</v>
      </c>
      <c r="AG5" s="1674" t="str">
        <f t="shared" si="0"/>
        <v>B325合計工程價值(元)_業主</v>
      </c>
      <c r="AH5" s="1674" t="str">
        <f t="shared" si="0"/>
        <v>B506工程費用-租金支出</v>
      </c>
      <c r="AI5" s="1674" t="str">
        <f t="shared" si="0"/>
        <v>中間消費其它費用</v>
      </c>
      <c r="AJ5" s="1674" t="str">
        <f t="shared" si="0"/>
        <v>生產毛額</v>
      </c>
      <c r="AK5" s="1674" t="str">
        <f t="shared" si="0"/>
        <v>折舊</v>
      </c>
      <c r="AL5" s="1674" t="str">
        <f t="shared" si="0"/>
        <v>間接稅</v>
      </c>
      <c r="AM5" s="1674" t="str">
        <f t="shared" si="0"/>
        <v>生產淨額(按市價)</v>
      </c>
      <c r="AN5" s="1674" t="str">
        <f t="shared" si="0"/>
        <v>生產淨額(按要素成本)</v>
      </c>
      <c r="AO5" s="1674" t="str">
        <f t="shared" si="0"/>
        <v>薪資福利(s9a)</v>
      </c>
      <c r="AP5" s="1674" t="str">
        <f t="shared" si="0"/>
        <v>移轉支出及其他支出</v>
      </c>
      <c r="AQ5" s="1674" t="str">
        <f t="shared" si="0"/>
        <v>B519研究發展費用性支出</v>
      </c>
      <c r="AR5" s="1674" t="str">
        <f t="shared" si="0"/>
        <v>財產報酬</v>
      </c>
      <c r="AS5" s="1674" t="str">
        <f t="shared" si="0"/>
        <v>租金淨額</v>
      </c>
      <c r="AT5" s="1674" t="str">
        <f t="shared" si="0"/>
        <v>利息淨額</v>
      </c>
      <c r="AU5" s="1674" t="str">
        <f t="shared" si="0"/>
        <v>B607其他非營業收益</v>
      </c>
      <c r="AV5" s="1674" t="str">
        <f t="shared" si="0"/>
        <v>利潤</v>
      </c>
    </row>
    <row r="6" spans="1:48" s="1657" customFormat="1" ht="24.6" hidden="1" customHeight="1">
      <c r="A6" s="3389" t="s">
        <v>2540</v>
      </c>
      <c r="B6" s="3389"/>
      <c r="C6" s="3389"/>
      <c r="D6" s="944"/>
      <c r="E6" s="1675">
        <v>603026494</v>
      </c>
      <c r="F6" s="1676">
        <v>366887005</v>
      </c>
      <c r="G6" s="1676">
        <v>297312785</v>
      </c>
      <c r="H6" s="1676">
        <v>21222252</v>
      </c>
      <c r="I6" s="1676">
        <v>4500331</v>
      </c>
      <c r="J6" s="1676">
        <v>43851636.899999999</v>
      </c>
      <c r="K6" s="1676">
        <v>236139489</v>
      </c>
      <c r="L6" s="1676">
        <v>7397119.3099999996</v>
      </c>
      <c r="M6" s="3389" t="s">
        <v>2540</v>
      </c>
      <c r="N6" s="3389"/>
      <c r="O6" s="3389"/>
      <c r="P6" s="944"/>
      <c r="Q6" s="1675">
        <v>2299001.11</v>
      </c>
      <c r="R6" s="1676">
        <v>228742370</v>
      </c>
      <c r="S6" s="1676">
        <v>226443369</v>
      </c>
      <c r="T6" s="1676">
        <v>134398980</v>
      </c>
      <c r="U6" s="1676">
        <v>11891464.9</v>
      </c>
      <c r="V6" s="1676"/>
      <c r="W6" s="1676">
        <v>6997825.3099999996</v>
      </c>
      <c r="X6" s="1676">
        <v>251483.7</v>
      </c>
      <c r="Y6" s="1676">
        <v>6746341.6100000003</v>
      </c>
      <c r="Z6" s="1676"/>
      <c r="AA6" s="1676">
        <v>73155098.799999997</v>
      </c>
    </row>
    <row r="7" spans="1:48" s="1657" customFormat="1" ht="24.6" hidden="1" customHeight="1">
      <c r="A7" s="3381" t="s">
        <v>2300</v>
      </c>
      <c r="B7" s="3381"/>
      <c r="C7" s="3381"/>
      <c r="D7" s="944"/>
      <c r="E7" s="1655">
        <v>494994273.78068972</v>
      </c>
      <c r="F7" s="1656">
        <v>340046639.55476731</v>
      </c>
      <c r="G7" s="1656">
        <v>255463872.03214708</v>
      </c>
      <c r="H7" s="1656">
        <v>17975320.034642551</v>
      </c>
      <c r="I7" s="1656">
        <v>3606197.8578925608</v>
      </c>
      <c r="J7" s="1656">
        <v>63001249.630084716</v>
      </c>
      <c r="K7" s="1656">
        <v>154947634.2259225</v>
      </c>
      <c r="L7" s="1656">
        <v>7066145.0511511564</v>
      </c>
      <c r="M7" s="3381" t="s">
        <v>2300</v>
      </c>
      <c r="N7" s="3381"/>
      <c r="O7" s="3381"/>
      <c r="P7" s="944"/>
      <c r="Q7" s="1655">
        <v>2206854.2624374982</v>
      </c>
      <c r="R7" s="1656">
        <v>147881489.17477137</v>
      </c>
      <c r="S7" s="1656">
        <v>145674634.91233367</v>
      </c>
      <c r="T7" s="1656">
        <v>123272356.01038015</v>
      </c>
      <c r="U7" s="1656">
        <v>17973285.063236322</v>
      </c>
      <c r="V7" s="1656"/>
      <c r="W7" s="1656">
        <v>9251633.6598871574</v>
      </c>
      <c r="X7" s="1656">
        <v>440490.24402083107</v>
      </c>
      <c r="Y7" s="1656">
        <v>8811143.4158663396</v>
      </c>
      <c r="Z7" s="1656"/>
      <c r="AA7" s="1656">
        <v>-4822639.8211698933</v>
      </c>
    </row>
    <row r="8" spans="1:48" s="1657" customFormat="1" ht="24.6" hidden="1" customHeight="1">
      <c r="A8" s="3381" t="s">
        <v>2555</v>
      </c>
      <c r="B8" s="3381"/>
      <c r="C8" s="3381"/>
      <c r="D8" s="944"/>
      <c r="E8" s="1655">
        <v>487002541</v>
      </c>
      <c r="F8" s="1656">
        <v>362667797</v>
      </c>
      <c r="G8" s="1656">
        <v>314489922</v>
      </c>
      <c r="H8" s="1656">
        <v>2894189</v>
      </c>
      <c r="I8" s="1656">
        <v>2739490</v>
      </c>
      <c r="J8" s="1656">
        <v>42544196</v>
      </c>
      <c r="K8" s="1656">
        <v>124334744</v>
      </c>
      <c r="L8" s="1656">
        <v>5071285</v>
      </c>
      <c r="M8" s="3381" t="s">
        <v>2555</v>
      </c>
      <c r="N8" s="3381"/>
      <c r="O8" s="3381"/>
      <c r="P8" s="944"/>
      <c r="Q8" s="1655">
        <v>2190135</v>
      </c>
      <c r="R8" s="1656">
        <v>119263459</v>
      </c>
      <c r="S8" s="1656">
        <v>117073324</v>
      </c>
      <c r="T8" s="1656">
        <v>94437596</v>
      </c>
      <c r="U8" s="1656">
        <v>7045032</v>
      </c>
      <c r="V8" s="1656"/>
      <c r="W8" s="1656">
        <v>5578869</v>
      </c>
      <c r="X8" s="1656">
        <v>999894</v>
      </c>
      <c r="Y8" s="1656">
        <v>4578975</v>
      </c>
      <c r="Z8" s="1656"/>
      <c r="AA8" s="1656">
        <v>10011827</v>
      </c>
    </row>
    <row r="9" spans="1:48" s="1657" customFormat="1" ht="19.5" hidden="1" customHeight="1">
      <c r="A9" s="3381" t="s">
        <v>2322</v>
      </c>
      <c r="B9" s="3381"/>
      <c r="C9" s="3381"/>
      <c r="D9" s="944"/>
      <c r="E9" s="1655">
        <v>414737390.60567856</v>
      </c>
      <c r="F9" s="1656">
        <v>298174788.75008768</v>
      </c>
      <c r="G9" s="1656">
        <v>215267322.94458595</v>
      </c>
      <c r="H9" s="1656">
        <v>18800040.324662432</v>
      </c>
      <c r="I9" s="1656">
        <v>3184074.4645790099</v>
      </c>
      <c r="J9" s="1656">
        <v>60923351.016261026</v>
      </c>
      <c r="K9" s="1656">
        <v>116562601.85559039</v>
      </c>
      <c r="L9" s="1656">
        <v>7133287.4122284977</v>
      </c>
      <c r="M9" s="3381" t="s">
        <v>2302</v>
      </c>
      <c r="N9" s="3381"/>
      <c r="O9" s="3381"/>
      <c r="P9" s="944"/>
      <c r="Q9" s="1655">
        <v>2190720.9189123251</v>
      </c>
      <c r="R9" s="1656">
        <v>109429314.44336204</v>
      </c>
      <c r="S9" s="1656">
        <v>107238593.5244499</v>
      </c>
      <c r="T9" s="1656">
        <v>91350274.64845255</v>
      </c>
      <c r="U9" s="1656">
        <v>17278152.097639285</v>
      </c>
      <c r="V9" s="1656"/>
      <c r="W9" s="1656">
        <v>5079463.7253063237</v>
      </c>
      <c r="X9" s="1656">
        <v>268994.7634112332</v>
      </c>
      <c r="Y9" s="1656">
        <v>4810468.9618951008</v>
      </c>
      <c r="Z9" s="1656"/>
      <c r="AA9" s="1656">
        <v>-6469296.9469482601</v>
      </c>
    </row>
    <row r="10" spans="1:48" s="1657" customFormat="1" ht="19.5" hidden="1" customHeight="1">
      <c r="A10" s="3381" t="s">
        <v>2359</v>
      </c>
      <c r="B10" s="3381"/>
      <c r="C10" s="3381"/>
      <c r="D10" s="944"/>
      <c r="E10" s="1655">
        <v>481177186.66022843</v>
      </c>
      <c r="F10" s="1656">
        <v>344519633.20460838</v>
      </c>
      <c r="G10" s="1656">
        <v>262428581.17396924</v>
      </c>
      <c r="H10" s="1656">
        <v>17465915.373472951</v>
      </c>
      <c r="I10" s="1656">
        <v>4139916.9677333706</v>
      </c>
      <c r="J10" s="1656">
        <v>60485219.689432181</v>
      </c>
      <c r="K10" s="1656">
        <v>136657553.45562047</v>
      </c>
      <c r="L10" s="1656">
        <v>6726104.7811619956</v>
      </c>
      <c r="M10" s="3381" t="s">
        <v>2359</v>
      </c>
      <c r="N10" s="3381"/>
      <c r="O10" s="3381"/>
      <c r="P10" s="944"/>
      <c r="Q10" s="1655">
        <v>2412580.8772824416</v>
      </c>
      <c r="R10" s="1656">
        <v>129931448.67445837</v>
      </c>
      <c r="S10" s="1656">
        <v>127518867.79717611</v>
      </c>
      <c r="T10" s="1656">
        <v>100773783.08861336</v>
      </c>
      <c r="U10" s="1656">
        <v>14515562.790648066</v>
      </c>
      <c r="V10" s="1656"/>
      <c r="W10" s="1656">
        <v>4324777.0713866036</v>
      </c>
      <c r="X10" s="1656">
        <v>341243.97610496852</v>
      </c>
      <c r="Y10" s="1656">
        <v>3983533.0952816335</v>
      </c>
      <c r="Z10" s="1656"/>
      <c r="AA10" s="1656">
        <v>7904744.8465280021</v>
      </c>
    </row>
    <row r="11" spans="1:48" s="725" customFormat="1" ht="19.5" hidden="1" customHeight="1">
      <c r="A11" s="3094" t="s">
        <v>2304</v>
      </c>
      <c r="B11" s="3094"/>
      <c r="C11" s="3094"/>
      <c r="D11" s="162"/>
      <c r="E11" s="154">
        <v>529227099.51266408</v>
      </c>
      <c r="F11" s="154">
        <v>388797121.99533254</v>
      </c>
      <c r="G11" s="154">
        <v>284329598.69309759</v>
      </c>
      <c r="H11" s="154">
        <v>35521358.976925708</v>
      </c>
      <c r="I11" s="154">
        <v>3969552.0641623829</v>
      </c>
      <c r="J11" s="154">
        <v>64976612.261145815</v>
      </c>
      <c r="K11" s="154">
        <v>140429977.5173316</v>
      </c>
      <c r="L11" s="492">
        <v>6229428.4141353955</v>
      </c>
      <c r="M11" s="3094" t="s">
        <v>2304</v>
      </c>
      <c r="N11" s="3094"/>
      <c r="O11" s="3094"/>
      <c r="P11" s="162"/>
      <c r="Q11" s="154">
        <v>2032004.4951906384</v>
      </c>
      <c r="R11" s="154">
        <v>134200549.10319635</v>
      </c>
      <c r="S11" s="154">
        <v>132168544.60800523</v>
      </c>
      <c r="T11" s="154">
        <v>104616357.15462527</v>
      </c>
      <c r="U11" s="154">
        <v>10681944.382408254</v>
      </c>
      <c r="V11" s="154"/>
      <c r="W11" s="154">
        <v>3617128.8277202039</v>
      </c>
      <c r="X11" s="154">
        <v>184123.5609474736</v>
      </c>
      <c r="Y11" s="154">
        <v>3433005.2667727368</v>
      </c>
      <c r="Z11" s="154"/>
      <c r="AA11" s="492">
        <v>13253114.24325172</v>
      </c>
    </row>
    <row r="12" spans="1:48" s="1657" customFormat="1" ht="19.5" hidden="1" customHeight="1">
      <c r="A12" s="3381" t="s">
        <v>3143</v>
      </c>
      <c r="B12" s="3381"/>
      <c r="C12" s="3381"/>
      <c r="D12" s="944"/>
      <c r="E12" s="154">
        <v>552581020.29235148</v>
      </c>
      <c r="F12" s="154">
        <v>411474214.86541682</v>
      </c>
      <c r="G12" s="154">
        <v>304432118.85760933</v>
      </c>
      <c r="H12" s="154">
        <v>27358185.305937532</v>
      </c>
      <c r="I12" s="154">
        <v>4471659.3119518673</v>
      </c>
      <c r="J12" s="154">
        <v>75212251.389918372</v>
      </c>
      <c r="K12" s="154">
        <v>141106805.42693427</v>
      </c>
      <c r="L12" s="492">
        <v>6660595.1476459401</v>
      </c>
      <c r="M12" s="3381" t="s">
        <v>2385</v>
      </c>
      <c r="N12" s="3381"/>
      <c r="O12" s="3381"/>
      <c r="P12" s="944"/>
      <c r="Q12" s="154">
        <v>2373634.4754269212</v>
      </c>
      <c r="R12" s="154">
        <v>134446210.27928859</v>
      </c>
      <c r="S12" s="154">
        <v>132072575.80386156</v>
      </c>
      <c r="T12" s="154">
        <v>100988053.15670443</v>
      </c>
      <c r="U12" s="154">
        <v>13015819.003503092</v>
      </c>
      <c r="V12" s="154"/>
      <c r="W12" s="154">
        <v>3613859.1509808414</v>
      </c>
      <c r="X12" s="154">
        <v>3738.4910913611157</v>
      </c>
      <c r="Y12" s="154">
        <v>3610120.6598894736</v>
      </c>
      <c r="Z12" s="154"/>
      <c r="AA12" s="492">
        <v>14454844.492673216</v>
      </c>
    </row>
    <row r="13" spans="1:48" s="1657" customFormat="1" ht="18" hidden="1" customHeight="1">
      <c r="A13" s="3094" t="s">
        <v>2363</v>
      </c>
      <c r="B13" s="3094"/>
      <c r="C13" s="3094"/>
      <c r="D13" s="944"/>
      <c r="E13" s="154">
        <v>601944046.60906851</v>
      </c>
      <c r="F13" s="154" t="e">
        <f>SUM(G13:J13)</f>
        <v>#REF!</v>
      </c>
      <c r="G13" s="154">
        <v>311857891.91174448</v>
      </c>
      <c r="H13" s="154" t="e">
        <f>#REF!*#REF!</f>
        <v>#REF!</v>
      </c>
      <c r="I13" s="154">
        <v>4459962.5911052665</v>
      </c>
      <c r="J13" s="154">
        <v>76960743.545778826</v>
      </c>
      <c r="K13" s="154" t="e">
        <f>#REF!*#REF!</f>
        <v>#REF!</v>
      </c>
      <c r="L13" s="492">
        <v>6526395.5008934364</v>
      </c>
      <c r="M13" s="3094" t="s">
        <v>2363</v>
      </c>
      <c r="N13" s="3094"/>
      <c r="O13" s="3094"/>
      <c r="P13" s="944"/>
      <c r="Q13" s="154">
        <v>2429347.0872547394</v>
      </c>
      <c r="R13" s="154">
        <v>166376177.84396973</v>
      </c>
      <c r="S13" s="154">
        <v>163946830.756715</v>
      </c>
      <c r="T13" s="154">
        <v>100995805.8924465</v>
      </c>
      <c r="U13" s="154">
        <v>12157497.213550674</v>
      </c>
      <c r="V13" s="154"/>
      <c r="W13" s="154">
        <f>SUM(X13:Y13)</f>
        <v>2781203.6860277914</v>
      </c>
      <c r="X13" s="154">
        <v>218907.70144856349</v>
      </c>
      <c r="Y13" s="154">
        <v>2562295.9845792279</v>
      </c>
      <c r="Z13" s="154"/>
      <c r="AA13" s="492">
        <f>S13-T13-U13-W13</f>
        <v>48012323.96469003</v>
      </c>
    </row>
    <row r="14" spans="1:48" s="1657" customFormat="1" ht="18" hidden="1" customHeight="1">
      <c r="A14" s="3094" t="s">
        <v>2387</v>
      </c>
      <c r="B14" s="3094"/>
      <c r="C14" s="3094"/>
      <c r="D14" s="944"/>
      <c r="E14" s="154">
        <v>577199200.16933012</v>
      </c>
      <c r="F14" s="154">
        <v>445075964.48856378</v>
      </c>
      <c r="G14" s="154">
        <v>329291549.46900713</v>
      </c>
      <c r="H14" s="154">
        <v>22681192.851184607</v>
      </c>
      <c r="I14" s="154">
        <v>4688112.3759639384</v>
      </c>
      <c r="J14" s="154">
        <v>88415109.792406365</v>
      </c>
      <c r="K14" s="154">
        <v>132123235.68076572</v>
      </c>
      <c r="L14" s="492">
        <v>6322505.1792055937</v>
      </c>
      <c r="M14" s="3094" t="s">
        <v>2364</v>
      </c>
      <c r="N14" s="3094"/>
      <c r="O14" s="3094"/>
      <c r="P14" s="944"/>
      <c r="Q14" s="154">
        <v>2745919.7618137039</v>
      </c>
      <c r="R14" s="154">
        <v>125800730.5015604</v>
      </c>
      <c r="S14" s="154">
        <v>123054810.73974608</v>
      </c>
      <c r="T14" s="154">
        <v>91708987.744631499</v>
      </c>
      <c r="U14" s="154">
        <v>7458801.0644879332</v>
      </c>
      <c r="V14" s="154"/>
      <c r="W14" s="154">
        <v>3917895.3656559391</v>
      </c>
      <c r="X14" s="154">
        <v>751192.17275623837</v>
      </c>
      <c r="Y14" s="154">
        <v>3166703.1928997003</v>
      </c>
      <c r="Z14" s="154"/>
      <c r="AA14" s="492">
        <v>19969126.564971056</v>
      </c>
    </row>
    <row r="15" spans="1:48" s="1657" customFormat="1" ht="18" hidden="1" customHeight="1">
      <c r="A15" s="3381" t="s">
        <v>2366</v>
      </c>
      <c r="B15" s="3381"/>
      <c r="C15" s="3381"/>
      <c r="D15" s="944"/>
      <c r="E15" s="1655">
        <v>591176187.09769368</v>
      </c>
      <c r="F15" s="1656">
        <v>470619473.01357669</v>
      </c>
      <c r="G15" s="1656">
        <v>337667914.69405138</v>
      </c>
      <c r="H15" s="1656">
        <v>37406337.186333112</v>
      </c>
      <c r="I15" s="1656">
        <v>4105297.0410181759</v>
      </c>
      <c r="J15" s="1656">
        <v>91439924.09217374</v>
      </c>
      <c r="K15" s="1656">
        <v>120556714.0841175</v>
      </c>
      <c r="L15" s="1656">
        <v>5577819.1718214024</v>
      </c>
      <c r="M15" s="3381" t="s">
        <v>2388</v>
      </c>
      <c r="N15" s="3381"/>
      <c r="O15" s="3381"/>
      <c r="P15" s="944"/>
      <c r="Q15" s="1656">
        <v>2143368.5255977879</v>
      </c>
      <c r="R15" s="1656">
        <v>114978894.91229565</v>
      </c>
      <c r="S15" s="1656">
        <v>112835526.38669783</v>
      </c>
      <c r="T15" s="1656">
        <v>83099466.536731362</v>
      </c>
      <c r="U15" s="1656">
        <v>11792195.947260058</v>
      </c>
      <c r="V15" s="1656"/>
      <c r="W15" s="1656">
        <v>4721425.5465343324</v>
      </c>
      <c r="X15" s="1656">
        <v>676194.72615283914</v>
      </c>
      <c r="Y15" s="1656">
        <v>4045230.8203815054</v>
      </c>
      <c r="Z15" s="1656"/>
      <c r="AA15" s="1656">
        <v>13222438.35617237</v>
      </c>
    </row>
    <row r="16" spans="1:48" s="1657" customFormat="1" ht="14.25" hidden="1" customHeight="1">
      <c r="A16" s="3381" t="s">
        <v>2818</v>
      </c>
      <c r="B16" s="3381"/>
      <c r="C16" s="3381"/>
      <c r="D16" s="944"/>
      <c r="E16" s="1655">
        <v>521853082.56788772</v>
      </c>
      <c r="F16" s="1656">
        <v>407644010.84529263</v>
      </c>
      <c r="G16" s="1656">
        <v>299226461.79350102</v>
      </c>
      <c r="H16" s="1656">
        <v>21692557.30789056</v>
      </c>
      <c r="I16" s="1656">
        <v>5348490.7705685459</v>
      </c>
      <c r="J16" s="1656">
        <v>81376500.973332286</v>
      </c>
      <c r="K16" s="1656">
        <v>114209071.72259532</v>
      </c>
      <c r="L16" s="1656">
        <v>5276636.7782563744</v>
      </c>
      <c r="M16" s="3381" t="s">
        <v>2693</v>
      </c>
      <c r="N16" s="3381"/>
      <c r="O16" s="3381"/>
      <c r="P16" s="944"/>
      <c r="Q16" s="1656">
        <v>2101254.1149063325</v>
      </c>
      <c r="R16" s="1656">
        <v>108932434.94433889</v>
      </c>
      <c r="S16" s="1656">
        <v>106831180.82943276</v>
      </c>
      <c r="T16" s="1656">
        <v>85250071.846333385</v>
      </c>
      <c r="U16" s="1656">
        <v>6409534.931871159</v>
      </c>
      <c r="V16" s="1656"/>
      <c r="W16" s="1656">
        <v>2430315.5046075759</v>
      </c>
      <c r="X16" s="1656">
        <v>511312.13926854421</v>
      </c>
      <c r="Y16" s="1656">
        <v>1919003.3653390375</v>
      </c>
      <c r="Z16" s="1656">
        <v>9546456.3712069374</v>
      </c>
      <c r="AA16" s="1656">
        <v>22287714.91782742</v>
      </c>
    </row>
    <row r="17" spans="1:48" s="1657" customFormat="1" ht="15" hidden="1" customHeight="1">
      <c r="A17" s="3094" t="s">
        <v>2695</v>
      </c>
      <c r="B17" s="3094"/>
      <c r="C17" s="3094"/>
      <c r="D17" s="944"/>
      <c r="E17" s="1658">
        <v>590578353.62427771</v>
      </c>
      <c r="F17" s="1658">
        <v>457961855.33364534</v>
      </c>
      <c r="G17" s="1658">
        <v>331103305.22873092</v>
      </c>
      <c r="H17" s="1658">
        <v>18475678.485761065</v>
      </c>
      <c r="I17" s="1658">
        <v>5115612.9545477172</v>
      </c>
      <c r="J17" s="1658">
        <v>103267258.66460524</v>
      </c>
      <c r="K17" s="1658">
        <v>132616498.29063189</v>
      </c>
      <c r="L17" s="1658">
        <v>5458396.4707140252</v>
      </c>
      <c r="M17" s="3094" t="s">
        <v>2695</v>
      </c>
      <c r="N17" s="3094"/>
      <c r="O17" s="3094"/>
      <c r="P17" s="944"/>
      <c r="Q17" s="1658">
        <v>2232603.3446320342</v>
      </c>
      <c r="R17" s="1658">
        <v>127158101.81991786</v>
      </c>
      <c r="S17" s="1658">
        <v>124925498.47528592</v>
      </c>
      <c r="T17" s="1658">
        <v>92997450.038911462</v>
      </c>
      <c r="U17" s="1658">
        <v>5545617.4451532839</v>
      </c>
      <c r="V17" s="1658"/>
      <c r="W17" s="1658">
        <v>2316937.6433555027</v>
      </c>
      <c r="X17" s="1658">
        <v>566527.64370222262</v>
      </c>
      <c r="Y17" s="1658">
        <v>1750409.9996532768</v>
      </c>
      <c r="Z17" s="1658">
        <v>10659324.772899391</v>
      </c>
      <c r="AA17" s="1658">
        <v>34724818.120765261</v>
      </c>
    </row>
    <row r="18" spans="1:48" s="1657" customFormat="1" ht="16.5" hidden="1" customHeight="1">
      <c r="A18" s="3094" t="s">
        <v>3270</v>
      </c>
      <c r="B18" s="3094"/>
      <c r="C18" s="3094"/>
      <c r="D18" s="944"/>
      <c r="E18" s="1658">
        <v>607232241.20353246</v>
      </c>
      <c r="F18" s="1658">
        <v>436998616.67714673</v>
      </c>
      <c r="G18" s="1658">
        <v>327954187.36831635</v>
      </c>
      <c r="H18" s="1658">
        <v>6972609.8170829285</v>
      </c>
      <c r="I18" s="1658">
        <v>5378453.5339665376</v>
      </c>
      <c r="J18" s="1658">
        <v>96693365.957780898</v>
      </c>
      <c r="K18" s="1658">
        <v>170233624.52638614</v>
      </c>
      <c r="L18" s="1658">
        <v>5988400.2981819771</v>
      </c>
      <c r="M18" s="3094" t="s">
        <v>2696</v>
      </c>
      <c r="N18" s="3094"/>
      <c r="O18" s="3094"/>
      <c r="P18" s="944"/>
      <c r="Q18" s="1658">
        <v>2325290.6556735104</v>
      </c>
      <c r="R18" s="1658">
        <v>164245224.22820398</v>
      </c>
      <c r="S18" s="1658">
        <v>161919933.57253072</v>
      </c>
      <c r="T18" s="1658">
        <v>92730519.819716066</v>
      </c>
      <c r="U18" s="1658">
        <v>7741752.2492025886</v>
      </c>
      <c r="V18" s="1658"/>
      <c r="W18" s="1658">
        <v>4153137.1955090282</v>
      </c>
      <c r="X18" s="1658">
        <v>836269.2822764006</v>
      </c>
      <c r="Y18" s="1658">
        <v>3316867.9132326297</v>
      </c>
      <c r="Z18" s="1658">
        <v>12803198.065713501</v>
      </c>
      <c r="AA18" s="1658">
        <v>70097722.373816505</v>
      </c>
    </row>
    <row r="19" spans="1:48" s="1657" customFormat="1" ht="16.5" hidden="1" customHeight="1">
      <c r="A19" s="3094" t="s">
        <v>2730</v>
      </c>
      <c r="B19" s="3094"/>
      <c r="C19" s="3094"/>
      <c r="D19" s="944"/>
      <c r="E19" s="1658">
        <v>574744237.52682424</v>
      </c>
      <c r="F19" s="1658">
        <v>443369602.84599942</v>
      </c>
      <c r="G19" s="1658">
        <v>316269790.26960284</v>
      </c>
      <c r="H19" s="1658">
        <v>26626161.534641959</v>
      </c>
      <c r="I19" s="1658">
        <v>5036702.576808474</v>
      </c>
      <c r="J19" s="1658">
        <v>95436948.464945808</v>
      </c>
      <c r="K19" s="1658">
        <v>131374634.68082477</v>
      </c>
      <c r="L19" s="1658">
        <v>6560039.9393991157</v>
      </c>
      <c r="M19" s="3094" t="s">
        <v>2698</v>
      </c>
      <c r="N19" s="3094"/>
      <c r="O19" s="3094"/>
      <c r="P19" s="944"/>
      <c r="Q19" s="1658">
        <v>2402043.3896387131</v>
      </c>
      <c r="R19" s="1658">
        <v>124814594.74142577</v>
      </c>
      <c r="S19" s="1658">
        <v>122412551.35178688</v>
      </c>
      <c r="T19" s="1658">
        <v>90218457.466426358</v>
      </c>
      <c r="U19" s="1658">
        <v>6362851.75731357</v>
      </c>
      <c r="V19" s="1658"/>
      <c r="W19" s="1658">
        <v>3247841.8903733031</v>
      </c>
      <c r="X19" s="1658">
        <v>1030790.2639466583</v>
      </c>
      <c r="Y19" s="1658">
        <v>2217051.6264266521</v>
      </c>
      <c r="Z19" s="1658">
        <v>10236480.323096251</v>
      </c>
      <c r="AA19" s="1658">
        <v>32819880.560770057</v>
      </c>
    </row>
    <row r="20" spans="1:48" s="1657" customFormat="1" ht="16.5" hidden="1" customHeight="1">
      <c r="A20" s="3094" t="s">
        <v>3303</v>
      </c>
      <c r="B20" s="3094"/>
      <c r="C20" s="3094"/>
      <c r="D20" s="944"/>
      <c r="E20" s="1656">
        <v>567799791.59006059</v>
      </c>
      <c r="F20" s="1656">
        <v>437617592.44697481</v>
      </c>
      <c r="G20" s="1656">
        <v>312098420.98798788</v>
      </c>
      <c r="H20" s="1656">
        <v>19356673.986337218</v>
      </c>
      <c r="I20" s="1656">
        <v>8039978.1807946023</v>
      </c>
      <c r="J20" s="1656">
        <v>98122519.291855603</v>
      </c>
      <c r="K20" s="1656">
        <v>130182199.14308508</v>
      </c>
      <c r="L20" s="1656">
        <v>8999484.9532289132</v>
      </c>
      <c r="M20" s="3094" t="s">
        <v>2699</v>
      </c>
      <c r="N20" s="3094"/>
      <c r="O20" s="3094"/>
      <c r="P20" s="944"/>
      <c r="Q20" s="1656">
        <v>2923667.2998072491</v>
      </c>
      <c r="R20" s="1656">
        <v>121182714.18985589</v>
      </c>
      <c r="S20" s="1656">
        <v>118259046.89004888</v>
      </c>
      <c r="T20" s="1656">
        <v>83777665.684641898</v>
      </c>
      <c r="U20" s="1656">
        <v>6385983.9145228807</v>
      </c>
      <c r="V20" s="1656"/>
      <c r="W20" s="1656">
        <v>3345396.2640479025</v>
      </c>
      <c r="X20" s="1656">
        <v>923589.85687608412</v>
      </c>
      <c r="Y20" s="1656">
        <v>2421806.4071718222</v>
      </c>
      <c r="Z20" s="1656">
        <v>11513920.129646907</v>
      </c>
      <c r="AA20" s="1656">
        <v>36263921.156482987</v>
      </c>
    </row>
    <row r="21" spans="1:48" s="1657" customFormat="1" ht="16.5" hidden="1" customHeight="1">
      <c r="A21" s="3094" t="s">
        <v>2794</v>
      </c>
      <c r="B21" s="3094"/>
      <c r="C21" s="3094"/>
      <c r="D21" s="162"/>
      <c r="E21" s="1658">
        <v>610787773.83475637</v>
      </c>
      <c r="F21" s="1658">
        <v>469329663.38880724</v>
      </c>
      <c r="G21" s="1658">
        <v>346190748.97137898</v>
      </c>
      <c r="H21" s="1658">
        <v>20125074.550239943</v>
      </c>
      <c r="I21" s="1658">
        <v>5517621.6103633652</v>
      </c>
      <c r="J21" s="1658">
        <v>97496218.256824777</v>
      </c>
      <c r="K21" s="1658">
        <v>141458110.44594923</v>
      </c>
      <c r="L21" s="1658">
        <v>7705964.4610685222</v>
      </c>
      <c r="M21" s="3094" t="s">
        <v>2794</v>
      </c>
      <c r="N21" s="3094"/>
      <c r="O21" s="3094"/>
      <c r="P21" s="162"/>
      <c r="Q21" s="1658">
        <v>2918628.0263300929</v>
      </c>
      <c r="R21" s="1658">
        <v>133752145.98488064</v>
      </c>
      <c r="S21" s="1658">
        <v>130833517.95855026</v>
      </c>
      <c r="T21" s="1658">
        <v>90608212.810112476</v>
      </c>
      <c r="U21" s="1658">
        <v>6342650.7051331485</v>
      </c>
      <c r="V21" s="1658"/>
      <c r="W21" s="1658">
        <v>3549418.1507599801</v>
      </c>
      <c r="X21" s="1658">
        <v>956446.40794854437</v>
      </c>
      <c r="Y21" s="1658">
        <v>2592971.7428114302</v>
      </c>
      <c r="Z21" s="1658">
        <v>9791857.1153638083</v>
      </c>
      <c r="AA21" s="1658">
        <v>40125093.407908604</v>
      </c>
    </row>
    <row r="22" spans="1:48" s="1657" customFormat="1" ht="18" hidden="1" customHeight="1">
      <c r="A22" s="3095" t="s">
        <v>2292</v>
      </c>
      <c r="B22" s="3096"/>
      <c r="C22" s="3096"/>
      <c r="D22" s="3097"/>
      <c r="E22" s="108">
        <v>591629.89836522436</v>
      </c>
      <c r="F22" s="108">
        <v>459254.6924801892</v>
      </c>
      <c r="G22" s="108">
        <v>322378.70024124277</v>
      </c>
      <c r="H22" s="108">
        <v>24804.570290867643</v>
      </c>
      <c r="I22" s="108">
        <v>9371.2095568055756</v>
      </c>
      <c r="J22" s="108">
        <v>102700.21239127227</v>
      </c>
      <c r="K22" s="108">
        <v>132375.20588503618</v>
      </c>
      <c r="L22" s="108">
        <v>6817.0614620548176</v>
      </c>
      <c r="M22" s="3095" t="s">
        <v>2292</v>
      </c>
      <c r="N22" s="3096"/>
      <c r="O22" s="3096"/>
      <c r="P22" s="3097"/>
      <c r="Q22" s="108">
        <v>3627.4640444814945</v>
      </c>
      <c r="R22" s="108">
        <v>125558.14442298125</v>
      </c>
      <c r="S22" s="108">
        <v>121930.6803784998</v>
      </c>
      <c r="T22" s="108">
        <v>91613.054039876632</v>
      </c>
      <c r="U22" s="108">
        <v>8906.1531946856921</v>
      </c>
      <c r="V22" s="982" t="s">
        <v>431</v>
      </c>
      <c r="W22" s="108">
        <v>3638.2412235431029</v>
      </c>
      <c r="X22" s="108">
        <v>1259.0133363936684</v>
      </c>
      <c r="Y22" s="108">
        <v>2379.2278871494418</v>
      </c>
      <c r="Z22" s="108">
        <v>11830.928424319851</v>
      </c>
      <c r="AA22" s="108">
        <v>29604.160344714175</v>
      </c>
    </row>
    <row r="23" spans="1:48" s="1657" customFormat="1" ht="18" hidden="1" customHeight="1">
      <c r="A23" s="3095" t="s">
        <v>3304</v>
      </c>
      <c r="B23" s="3096"/>
      <c r="C23" s="3096"/>
      <c r="D23" s="3097"/>
      <c r="E23" s="108">
        <v>547611.81277995161</v>
      </c>
      <c r="F23" s="108">
        <v>410485.27673501655</v>
      </c>
      <c r="G23" s="108">
        <v>327024.72355735139</v>
      </c>
      <c r="H23" s="108">
        <v>9682.279325438436</v>
      </c>
      <c r="I23" s="108">
        <v>2502.6683181675935</v>
      </c>
      <c r="J23" s="108">
        <v>71275.605534058792</v>
      </c>
      <c r="K23" s="108">
        <v>137126.53604493456</v>
      </c>
      <c r="L23" s="108">
        <v>7734.74988961485</v>
      </c>
      <c r="M23" s="3095" t="s">
        <v>2293</v>
      </c>
      <c r="N23" s="3096"/>
      <c r="O23" s="3096"/>
      <c r="P23" s="3097"/>
      <c r="Q23" s="108">
        <v>3391.8706392106169</v>
      </c>
      <c r="R23" s="108">
        <v>129391.78615531979</v>
      </c>
      <c r="S23" s="108">
        <v>125999.91551610923</v>
      </c>
      <c r="T23" s="108">
        <v>80238.35893588778</v>
      </c>
      <c r="U23" s="108">
        <v>4875.6427647899891</v>
      </c>
      <c r="V23" s="982" t="s">
        <v>431</v>
      </c>
      <c r="W23" s="108">
        <v>5492.0391740232744</v>
      </c>
      <c r="X23" s="108">
        <v>2380.294983339315</v>
      </c>
      <c r="Y23" s="108">
        <v>3111.7441906839617</v>
      </c>
      <c r="Z23" s="108">
        <v>7362.663502662831</v>
      </c>
      <c r="AA23" s="108">
        <v>35393.874641408074</v>
      </c>
    </row>
    <row r="24" spans="1:48" s="1657" customFormat="1" ht="17.45" customHeight="1">
      <c r="A24" s="3098" t="s">
        <v>1463</v>
      </c>
      <c r="B24" s="3098"/>
      <c r="C24" s="3098"/>
      <c r="D24" s="3099"/>
      <c r="E24" s="108">
        <v>688049.72330288822</v>
      </c>
      <c r="F24" s="108">
        <v>526074.27506521763</v>
      </c>
      <c r="G24" s="108">
        <v>339534.07365654182</v>
      </c>
      <c r="H24" s="108">
        <v>30701.409825774503</v>
      </c>
      <c r="I24" s="108">
        <v>5792.6064126902311</v>
      </c>
      <c r="J24" s="108">
        <v>150046.18517021197</v>
      </c>
      <c r="K24" s="108">
        <v>161975.44823766986</v>
      </c>
      <c r="L24" s="108">
        <v>10362.862079113285</v>
      </c>
      <c r="M24" s="3098" t="s">
        <v>1463</v>
      </c>
      <c r="N24" s="3098"/>
      <c r="O24" s="3098"/>
      <c r="P24" s="3099"/>
      <c r="Q24" s="108">
        <v>3199.2785104494296</v>
      </c>
      <c r="R24" s="108">
        <v>151612.58615855646</v>
      </c>
      <c r="S24" s="108">
        <v>148413.30764810694</v>
      </c>
      <c r="T24" s="108">
        <v>118362.38015424981</v>
      </c>
      <c r="U24" s="108">
        <v>6220.7687925354139</v>
      </c>
      <c r="V24" s="982">
        <v>420.66987144070964</v>
      </c>
      <c r="W24" s="108">
        <v>3627.33977354341</v>
      </c>
      <c r="X24" s="108">
        <v>1162.3282682214706</v>
      </c>
      <c r="Y24" s="108">
        <v>2465.0115053219374</v>
      </c>
      <c r="Z24" s="108">
        <v>14554.125735811642</v>
      </c>
      <c r="AA24" s="108">
        <v>34336.274792149394</v>
      </c>
    </row>
    <row r="25" spans="1:48" s="1657" customFormat="1" ht="17.45" customHeight="1">
      <c r="A25" s="3095" t="s">
        <v>3067</v>
      </c>
      <c r="B25" s="3095"/>
      <c r="C25" s="3095"/>
      <c r="D25" s="3100"/>
      <c r="E25" s="108">
        <v>867694.20662910212</v>
      </c>
      <c r="F25" s="108">
        <v>656358.61655638763</v>
      </c>
      <c r="G25" s="108">
        <v>469707.32467935188</v>
      </c>
      <c r="H25" s="108">
        <v>10273.103610433769</v>
      </c>
      <c r="I25" s="108">
        <v>3087.5653691520274</v>
      </c>
      <c r="J25" s="108">
        <v>173290.62289744997</v>
      </c>
      <c r="K25" s="108">
        <v>211335.59007271493</v>
      </c>
      <c r="L25" s="108">
        <v>15814.702441533931</v>
      </c>
      <c r="M25" s="3095" t="s">
        <v>2294</v>
      </c>
      <c r="N25" s="3095"/>
      <c r="O25" s="3095"/>
      <c r="P25" s="3100"/>
      <c r="Q25" s="108">
        <v>4171.2870603572946</v>
      </c>
      <c r="R25" s="108">
        <v>195520.88763118073</v>
      </c>
      <c r="S25" s="108">
        <v>191349.60057082336</v>
      </c>
      <c r="T25" s="108">
        <v>107163.44220858721</v>
      </c>
      <c r="U25" s="108">
        <v>6808.240376596279</v>
      </c>
      <c r="V25" s="929" t="s">
        <v>431</v>
      </c>
      <c r="W25" s="108">
        <v>6934.0004829283262</v>
      </c>
      <c r="X25" s="108">
        <v>2157.5454021927867</v>
      </c>
      <c r="Y25" s="108">
        <v>4776.4550807355363</v>
      </c>
      <c r="Z25" s="108">
        <v>17359.253885002956</v>
      </c>
      <c r="AA25" s="108">
        <v>87803.171387714799</v>
      </c>
    </row>
    <row r="26" spans="1:48" s="1657" customFormat="1" ht="17.45" customHeight="1">
      <c r="A26" s="3095" t="s">
        <v>1464</v>
      </c>
      <c r="B26" s="3095"/>
      <c r="C26" s="3095"/>
      <c r="D26" s="3100"/>
      <c r="E26" s="108">
        <v>938752.46645881783</v>
      </c>
      <c r="F26" s="108">
        <v>710594.93089559162</v>
      </c>
      <c r="G26" s="108">
        <v>446604.23430055892</v>
      </c>
      <c r="H26" s="108">
        <v>57959.652833130371</v>
      </c>
      <c r="I26" s="1659">
        <v>6529.7640954809995</v>
      </c>
      <c r="J26" s="108">
        <v>199501.27966642301</v>
      </c>
      <c r="K26" s="108">
        <v>228286.22711083398</v>
      </c>
      <c r="L26" s="108">
        <v>14364.917294544806</v>
      </c>
      <c r="M26" s="3095" t="s">
        <v>1464</v>
      </c>
      <c r="N26" s="3095"/>
      <c r="O26" s="3095"/>
      <c r="P26" s="3100"/>
      <c r="Q26" s="108">
        <v>3618.0427123163026</v>
      </c>
      <c r="R26" s="108">
        <v>213926.92340975307</v>
      </c>
      <c r="S26" s="108">
        <v>210309.18825947845</v>
      </c>
      <c r="T26" s="108">
        <v>159372.80971452114</v>
      </c>
      <c r="U26" s="108">
        <v>7275.9563349045466</v>
      </c>
      <c r="V26" s="108">
        <v>199.73760769896063</v>
      </c>
      <c r="W26" s="108">
        <v>4723.7624296955164</v>
      </c>
      <c r="X26" s="108">
        <v>1418.2815635622349</v>
      </c>
      <c r="Y26" s="108">
        <v>3305.4808661332654</v>
      </c>
      <c r="Z26" s="108">
        <v>17117.976590657396</v>
      </c>
      <c r="AA26" s="108">
        <f>E26-F26-L26-Q26-T26-U26-V26-W26+Z26</f>
        <v>55720.286060202336</v>
      </c>
    </row>
    <row r="27" spans="1:48" s="1657" customFormat="1" ht="17.45" customHeight="1" thickBot="1">
      <c r="A27" s="3095" t="s">
        <v>2209</v>
      </c>
      <c r="B27" s="3096"/>
      <c r="C27" s="3096"/>
      <c r="D27" s="3097"/>
      <c r="E27" s="108">
        <v>1070289.5311691295</v>
      </c>
      <c r="F27" s="108">
        <v>802609.65094287333</v>
      </c>
      <c r="G27" s="108">
        <v>529628.18538753921</v>
      </c>
      <c r="H27" s="108">
        <v>32200.422062196842</v>
      </c>
      <c r="I27" s="108">
        <v>6562.9790330616888</v>
      </c>
      <c r="J27" s="108">
        <v>234218.06446007776</v>
      </c>
      <c r="K27" s="108">
        <v>267679.8802262583</v>
      </c>
      <c r="L27" s="108">
        <v>12438.929682525426</v>
      </c>
      <c r="M27" s="3095" t="s">
        <v>2276</v>
      </c>
      <c r="N27" s="3096"/>
      <c r="O27" s="3096"/>
      <c r="P27" s="3097"/>
      <c r="Q27" s="108">
        <v>3714.0140869657907</v>
      </c>
      <c r="R27" s="108">
        <v>255240.95054373317</v>
      </c>
      <c r="S27" s="108">
        <v>251526.93645676688</v>
      </c>
      <c r="T27" s="108">
        <v>174569.38052034253</v>
      </c>
      <c r="U27" s="108">
        <v>5209.4141193169344</v>
      </c>
      <c r="V27" s="108">
        <v>325.07008336992436</v>
      </c>
      <c r="W27" s="108">
        <v>5081.070747448106</v>
      </c>
      <c r="X27" s="108">
        <v>2280.2704017737897</v>
      </c>
      <c r="Y27" s="108">
        <v>2800.8003456743036</v>
      </c>
      <c r="Z27" s="108">
        <v>13701.121359564881</v>
      </c>
      <c r="AA27" s="108">
        <v>80043.122345853481</v>
      </c>
    </row>
    <row r="28" spans="1:48" s="1657" customFormat="1" ht="17.45" customHeight="1" thickTop="1">
      <c r="A28" s="3095" t="s">
        <v>2650</v>
      </c>
      <c r="B28" s="3096"/>
      <c r="C28" s="3096"/>
      <c r="D28" s="3097"/>
      <c r="E28" s="108">
        <f t="shared" ref="E28:L28" si="1">AD32</f>
        <v>1103149.998394452</v>
      </c>
      <c r="F28" s="108">
        <f t="shared" si="1"/>
        <v>775612.20544331358</v>
      </c>
      <c r="G28" s="108">
        <f t="shared" si="1"/>
        <v>489651.54008272476</v>
      </c>
      <c r="H28" s="108">
        <f t="shared" si="1"/>
        <v>54364.999826069936</v>
      </c>
      <c r="I28" s="108">
        <f t="shared" si="1"/>
        <v>6990.7999795416299</v>
      </c>
      <c r="J28" s="108">
        <f t="shared" si="1"/>
        <v>224604.86555497698</v>
      </c>
      <c r="K28" s="108">
        <f t="shared" si="1"/>
        <v>327537.79295113956</v>
      </c>
      <c r="L28" s="108">
        <f t="shared" si="1"/>
        <v>12845.010256233792</v>
      </c>
      <c r="M28" s="3095" t="s">
        <v>3139</v>
      </c>
      <c r="N28" s="3096"/>
      <c r="O28" s="3096"/>
      <c r="P28" s="3097"/>
      <c r="Q28" s="108">
        <f t="shared" ref="Q28:AA28" si="2">AL32</f>
        <v>3337.9164148869768</v>
      </c>
      <c r="R28" s="108">
        <f t="shared" si="2"/>
        <v>314692.78269490565</v>
      </c>
      <c r="S28" s="108">
        <f t="shared" si="2"/>
        <v>311354.8662800187</v>
      </c>
      <c r="T28" s="108">
        <f t="shared" si="2"/>
        <v>218096.89839304055</v>
      </c>
      <c r="U28" s="108">
        <f t="shared" si="2"/>
        <v>6770.2148760233886</v>
      </c>
      <c r="V28" s="108">
        <f t="shared" si="2"/>
        <v>313.35292230644353</v>
      </c>
      <c r="W28" s="108">
        <f t="shared" si="2"/>
        <v>4043.9198224369434</v>
      </c>
      <c r="X28" s="108">
        <f t="shared" si="2"/>
        <v>2507.0040823283521</v>
      </c>
      <c r="Y28" s="108">
        <f t="shared" si="2"/>
        <v>1536.9157401085822</v>
      </c>
      <c r="Z28" s="108">
        <f t="shared" si="2"/>
        <v>16052.241067322149</v>
      </c>
      <c r="AA28" s="108">
        <f t="shared" si="2"/>
        <v>98182.721333533409</v>
      </c>
      <c r="AB28" s="3374"/>
      <c r="AC28" s="3375"/>
      <c r="AD28" s="2387" t="s">
        <v>96</v>
      </c>
      <c r="AE28" s="2388" t="s">
        <v>777</v>
      </c>
      <c r="AF28" s="2388" t="s">
        <v>4044</v>
      </c>
      <c r="AG28" s="2388" t="s">
        <v>4042</v>
      </c>
      <c r="AH28" s="2388" t="s">
        <v>4045</v>
      </c>
      <c r="AI28" s="2388" t="s">
        <v>1153</v>
      </c>
      <c r="AJ28" s="2388" t="s">
        <v>296</v>
      </c>
      <c r="AK28" s="2388" t="s">
        <v>1154</v>
      </c>
      <c r="AL28" s="2388" t="s">
        <v>779</v>
      </c>
      <c r="AM28" s="2388" t="s">
        <v>984</v>
      </c>
      <c r="AN28" s="2388" t="s">
        <v>297</v>
      </c>
      <c r="AO28" s="2388" t="s">
        <v>986</v>
      </c>
      <c r="AP28" s="2388" t="s">
        <v>784</v>
      </c>
      <c r="AQ28" s="2388" t="s">
        <v>4046</v>
      </c>
      <c r="AR28" s="2388" t="s">
        <v>1156</v>
      </c>
      <c r="AS28" s="2388" t="s">
        <v>1157</v>
      </c>
      <c r="AT28" s="2388" t="s">
        <v>1158</v>
      </c>
      <c r="AU28" s="2388" t="s">
        <v>1871</v>
      </c>
      <c r="AV28" s="2389" t="s">
        <v>99</v>
      </c>
    </row>
    <row r="29" spans="1:48" ht="17.45" customHeight="1" thickBot="1">
      <c r="A29" s="3381" t="s">
        <v>43</v>
      </c>
      <c r="B29" s="3381"/>
      <c r="C29" s="3381"/>
      <c r="D29" s="944"/>
      <c r="E29" s="108"/>
      <c r="F29" s="108"/>
      <c r="G29" s="108"/>
      <c r="H29" s="108"/>
      <c r="I29" s="108"/>
      <c r="J29" s="108"/>
      <c r="K29" s="108"/>
      <c r="L29" s="108"/>
      <c r="M29" s="3381" t="s">
        <v>43</v>
      </c>
      <c r="N29" s="3381"/>
      <c r="O29" s="3381"/>
      <c r="P29" s="944"/>
      <c r="Q29" s="108"/>
      <c r="R29" s="108"/>
      <c r="S29" s="108"/>
      <c r="T29" s="108"/>
      <c r="U29" s="108"/>
      <c r="V29" s="108"/>
      <c r="W29" s="108"/>
      <c r="X29" s="108"/>
      <c r="Y29" s="108"/>
      <c r="Z29" s="108"/>
      <c r="AA29" s="108"/>
      <c r="AB29" s="3376"/>
      <c r="AC29" s="3377"/>
      <c r="AD29" s="2390" t="s">
        <v>68</v>
      </c>
      <c r="AE29" s="2391" t="s">
        <v>68</v>
      </c>
      <c r="AF29" s="2391" t="s">
        <v>68</v>
      </c>
      <c r="AG29" s="2391" t="s">
        <v>68</v>
      </c>
      <c r="AH29" s="2391" t="s">
        <v>68</v>
      </c>
      <c r="AI29" s="2391" t="s">
        <v>68</v>
      </c>
      <c r="AJ29" s="2391" t="s">
        <v>68</v>
      </c>
      <c r="AK29" s="2391" t="s">
        <v>68</v>
      </c>
      <c r="AL29" s="2391" t="s">
        <v>68</v>
      </c>
      <c r="AM29" s="2391" t="s">
        <v>68</v>
      </c>
      <c r="AN29" s="2391" t="s">
        <v>68</v>
      </c>
      <c r="AO29" s="2391" t="s">
        <v>68</v>
      </c>
      <c r="AP29" s="2391" t="s">
        <v>68</v>
      </c>
      <c r="AQ29" s="2391" t="s">
        <v>68</v>
      </c>
      <c r="AR29" s="2391" t="s">
        <v>68</v>
      </c>
      <c r="AS29" s="2391" t="s">
        <v>68</v>
      </c>
      <c r="AT29" s="2391" t="s">
        <v>68</v>
      </c>
      <c r="AU29" s="2391" t="s">
        <v>68</v>
      </c>
      <c r="AV29" s="2392" t="s">
        <v>68</v>
      </c>
    </row>
    <row r="30" spans="1:48" ht="17.45" customHeight="1" thickTop="1">
      <c r="A30" s="951"/>
      <c r="B30" s="951" t="s">
        <v>44</v>
      </c>
      <c r="C30" s="951"/>
      <c r="D30" s="952"/>
      <c r="E30" s="950">
        <f t="shared" ref="E30:L31" si="3">AD30</f>
        <v>1066714.8140196272</v>
      </c>
      <c r="F30" s="950">
        <f t="shared" si="3"/>
        <v>753850.7369930573</v>
      </c>
      <c r="G30" s="950">
        <f t="shared" si="3"/>
        <v>475590.16228593996</v>
      </c>
      <c r="H30" s="950">
        <f t="shared" si="3"/>
        <v>51318.801762579191</v>
      </c>
      <c r="I30" s="950">
        <f t="shared" si="3"/>
        <v>6842.9915758870857</v>
      </c>
      <c r="J30" s="950">
        <f t="shared" si="3"/>
        <v>220098.78136865122</v>
      </c>
      <c r="K30" s="950">
        <f t="shared" si="3"/>
        <v>312864.07702657016</v>
      </c>
      <c r="L30" s="528">
        <f t="shared" si="3"/>
        <v>12224.520885169663</v>
      </c>
      <c r="M30" s="951"/>
      <c r="N30" s="951" t="s">
        <v>34</v>
      </c>
      <c r="O30" s="951"/>
      <c r="P30" s="952"/>
      <c r="Q30" s="950">
        <f t="shared" ref="Q30:AA31" si="4">AL30</f>
        <v>3225.1589693809142</v>
      </c>
      <c r="R30" s="950">
        <f t="shared" si="4"/>
        <v>300639.55614140036</v>
      </c>
      <c r="S30" s="950">
        <f t="shared" si="4"/>
        <v>297414.39717201953</v>
      </c>
      <c r="T30" s="950">
        <f t="shared" si="4"/>
        <v>206949.83330417358</v>
      </c>
      <c r="U30" s="950">
        <f t="shared" si="4"/>
        <v>6724.1224526594269</v>
      </c>
      <c r="V30" s="950">
        <f t="shared" si="4"/>
        <v>309.88462357576248</v>
      </c>
      <c r="W30" s="950">
        <f t="shared" si="4"/>
        <v>3896.6525466308258</v>
      </c>
      <c r="X30" s="950">
        <f t="shared" si="4"/>
        <v>2445.8944835984548</v>
      </c>
      <c r="Y30" s="950">
        <f t="shared" si="4"/>
        <v>1450.7580630323655</v>
      </c>
      <c r="Z30" s="950">
        <f t="shared" si="4"/>
        <v>16012.796135827739</v>
      </c>
      <c r="AA30" s="528">
        <f t="shared" si="4"/>
        <v>95546.700380807655</v>
      </c>
      <c r="AB30" s="3378" t="s">
        <v>991</v>
      </c>
      <c r="AC30" s="2393" t="s">
        <v>992</v>
      </c>
      <c r="AD30" s="2394">
        <v>1066714.8140196272</v>
      </c>
      <c r="AE30" s="2395">
        <v>753850.7369930573</v>
      </c>
      <c r="AF30" s="2395">
        <v>475590.16228593996</v>
      </c>
      <c r="AG30" s="2395">
        <v>51318.801762579191</v>
      </c>
      <c r="AH30" s="2395">
        <v>6842.9915758870857</v>
      </c>
      <c r="AI30" s="2395">
        <v>220098.78136865122</v>
      </c>
      <c r="AJ30" s="2395">
        <v>312864.07702657016</v>
      </c>
      <c r="AK30" s="2395">
        <v>12224.520885169663</v>
      </c>
      <c r="AL30" s="2395">
        <v>3225.1589693809142</v>
      </c>
      <c r="AM30" s="2395">
        <v>300639.55614140036</v>
      </c>
      <c r="AN30" s="2395">
        <v>297414.39717201953</v>
      </c>
      <c r="AO30" s="2395">
        <v>206949.83330417358</v>
      </c>
      <c r="AP30" s="2395">
        <v>6724.1224526594269</v>
      </c>
      <c r="AQ30" s="2395">
        <v>309.88462357576248</v>
      </c>
      <c r="AR30" s="2395">
        <v>3896.6525466308258</v>
      </c>
      <c r="AS30" s="2395">
        <v>2445.8944835984548</v>
      </c>
      <c r="AT30" s="2395">
        <v>1450.7580630323655</v>
      </c>
      <c r="AU30" s="2395">
        <v>16012.796135827739</v>
      </c>
      <c r="AV30" s="2396">
        <v>95546.700380807655</v>
      </c>
    </row>
    <row r="31" spans="1:48" ht="17.45" customHeight="1">
      <c r="A31" s="951"/>
      <c r="B31" s="951" t="s">
        <v>12</v>
      </c>
      <c r="C31" s="951"/>
      <c r="D31" s="952"/>
      <c r="E31" s="950">
        <f t="shared" si="3"/>
        <v>36435.184374825367</v>
      </c>
      <c r="F31" s="950">
        <f t="shared" si="3"/>
        <v>21761.468450256034</v>
      </c>
      <c r="G31" s="950">
        <f t="shared" si="3"/>
        <v>14061.377796784889</v>
      </c>
      <c r="H31" s="950">
        <f t="shared" si="3"/>
        <v>3046.1980634907504</v>
      </c>
      <c r="I31" s="950">
        <f t="shared" si="3"/>
        <v>147.80840365454327</v>
      </c>
      <c r="J31" s="950">
        <f t="shared" si="3"/>
        <v>4506.0841863258483</v>
      </c>
      <c r="K31" s="950">
        <f t="shared" si="3"/>
        <v>14673.715924569338</v>
      </c>
      <c r="L31" s="528">
        <f t="shared" si="3"/>
        <v>620.48937106412279</v>
      </c>
      <c r="M31" s="951"/>
      <c r="N31" s="951" t="s">
        <v>12</v>
      </c>
      <c r="O31" s="951"/>
      <c r="P31" s="952"/>
      <c r="Q31" s="950">
        <f t="shared" si="4"/>
        <v>112.75744550606385</v>
      </c>
      <c r="R31" s="950">
        <f t="shared" si="4"/>
        <v>14053.226553505207</v>
      </c>
      <c r="S31" s="950">
        <f t="shared" si="4"/>
        <v>13940.469107999143</v>
      </c>
      <c r="T31" s="950">
        <f t="shared" si="4"/>
        <v>11147.06508886701</v>
      </c>
      <c r="U31" s="950">
        <f t="shared" si="4"/>
        <v>46.092423363962723</v>
      </c>
      <c r="V31" s="950">
        <f t="shared" si="4"/>
        <v>3.4682987306810693</v>
      </c>
      <c r="W31" s="950">
        <f t="shared" si="4"/>
        <v>147.26727580611703</v>
      </c>
      <c r="X31" s="950">
        <f t="shared" si="4"/>
        <v>61.10959872989946</v>
      </c>
      <c r="Y31" s="950">
        <f t="shared" si="4"/>
        <v>86.157677076217581</v>
      </c>
      <c r="Z31" s="950">
        <f t="shared" si="4"/>
        <v>39.444931494410405</v>
      </c>
      <c r="AA31" s="528">
        <f t="shared" si="4"/>
        <v>2636.0209527257766</v>
      </c>
      <c r="AB31" s="3372"/>
      <c r="AC31" s="2985" t="s">
        <v>3714</v>
      </c>
      <c r="AD31" s="2397">
        <v>36435.184374825367</v>
      </c>
      <c r="AE31" s="2398">
        <v>21761.468450256034</v>
      </c>
      <c r="AF31" s="2398">
        <v>14061.377796784889</v>
      </c>
      <c r="AG31" s="2398">
        <v>3046.1980634907504</v>
      </c>
      <c r="AH31" s="2398">
        <v>147.80840365454327</v>
      </c>
      <c r="AI31" s="2398">
        <v>4506.0841863258483</v>
      </c>
      <c r="AJ31" s="2398">
        <v>14673.715924569338</v>
      </c>
      <c r="AK31" s="2398">
        <v>620.48937106412279</v>
      </c>
      <c r="AL31" s="2398">
        <v>112.75744550606385</v>
      </c>
      <c r="AM31" s="2398">
        <v>14053.226553505207</v>
      </c>
      <c r="AN31" s="2398">
        <v>13940.469107999143</v>
      </c>
      <c r="AO31" s="2398">
        <v>11147.06508886701</v>
      </c>
      <c r="AP31" s="2398">
        <v>46.092423363962723</v>
      </c>
      <c r="AQ31" s="2398">
        <v>3.4682987306810693</v>
      </c>
      <c r="AR31" s="2398">
        <v>147.26727580611703</v>
      </c>
      <c r="AS31" s="2398">
        <v>61.10959872989946</v>
      </c>
      <c r="AT31" s="2398">
        <v>86.157677076217581</v>
      </c>
      <c r="AU31" s="2398">
        <v>39.444931494410405</v>
      </c>
      <c r="AV31" s="2399">
        <v>2636.0209527257766</v>
      </c>
    </row>
    <row r="32" spans="1:48" ht="17.45" customHeight="1">
      <c r="A32" s="3381" t="s">
        <v>13</v>
      </c>
      <c r="B32" s="3381"/>
      <c r="C32" s="3381"/>
      <c r="D32" s="944"/>
      <c r="E32" s="950"/>
      <c r="F32" s="950"/>
      <c r="G32" s="950"/>
      <c r="H32" s="950"/>
      <c r="I32" s="950"/>
      <c r="J32" s="950"/>
      <c r="K32" s="950"/>
      <c r="L32" s="528"/>
      <c r="M32" s="3381" t="s">
        <v>13</v>
      </c>
      <c r="N32" s="3381"/>
      <c r="O32" s="3381"/>
      <c r="P32" s="944"/>
      <c r="Q32" s="950"/>
      <c r="R32" s="950"/>
      <c r="S32" s="950"/>
      <c r="T32" s="950"/>
      <c r="U32" s="950"/>
      <c r="V32" s="950"/>
      <c r="W32" s="950"/>
      <c r="X32" s="950"/>
      <c r="Y32" s="950"/>
      <c r="Z32" s="950"/>
      <c r="AA32" s="528"/>
      <c r="AB32" s="3372" t="s">
        <v>994</v>
      </c>
      <c r="AC32" s="3373"/>
      <c r="AD32" s="2397">
        <v>1103149.998394452</v>
      </c>
      <c r="AE32" s="2398">
        <v>775612.20544331358</v>
      </c>
      <c r="AF32" s="2398">
        <v>489651.54008272476</v>
      </c>
      <c r="AG32" s="2398">
        <v>54364.999826069936</v>
      </c>
      <c r="AH32" s="2398">
        <v>6990.7999795416299</v>
      </c>
      <c r="AI32" s="2398">
        <v>224604.86555497698</v>
      </c>
      <c r="AJ32" s="2398">
        <v>327537.79295113956</v>
      </c>
      <c r="AK32" s="2398">
        <v>12845.010256233792</v>
      </c>
      <c r="AL32" s="2398">
        <v>3337.9164148869768</v>
      </c>
      <c r="AM32" s="2398">
        <v>314692.78269490565</v>
      </c>
      <c r="AN32" s="2398">
        <v>311354.8662800187</v>
      </c>
      <c r="AO32" s="2398">
        <v>218096.89839304055</v>
      </c>
      <c r="AP32" s="2398">
        <v>6770.2148760233886</v>
      </c>
      <c r="AQ32" s="2398">
        <v>313.35292230644353</v>
      </c>
      <c r="AR32" s="2398">
        <v>4043.9198224369434</v>
      </c>
      <c r="AS32" s="2398">
        <v>2507.0040823283521</v>
      </c>
      <c r="AT32" s="2398">
        <v>1536.9157401085822</v>
      </c>
      <c r="AU32" s="2398">
        <v>16052.241067322149</v>
      </c>
      <c r="AV32" s="2399">
        <v>98182.721333533409</v>
      </c>
    </row>
    <row r="33" spans="1:48" ht="17.45" customHeight="1">
      <c r="A33" s="951"/>
      <c r="B33" s="155" t="s">
        <v>52</v>
      </c>
      <c r="C33" s="951"/>
      <c r="D33" s="952"/>
      <c r="E33" s="950">
        <f t="shared" ref="E33:L37" si="5">AD33</f>
        <v>718045.68459429347</v>
      </c>
      <c r="F33" s="950">
        <f t="shared" si="5"/>
        <v>498586.75599684846</v>
      </c>
      <c r="G33" s="950">
        <f t="shared" si="5"/>
        <v>328471.10592782294</v>
      </c>
      <c r="H33" s="950">
        <f t="shared" si="5"/>
        <v>30442.124986240873</v>
      </c>
      <c r="I33" s="950">
        <f t="shared" si="5"/>
        <v>4464.4916171206787</v>
      </c>
      <c r="J33" s="950">
        <f t="shared" si="5"/>
        <v>135209.03346566431</v>
      </c>
      <c r="K33" s="950">
        <f t="shared" si="5"/>
        <v>219458.92859744432</v>
      </c>
      <c r="L33" s="528">
        <f t="shared" si="5"/>
        <v>6511.2293052042169</v>
      </c>
      <c r="M33" s="951"/>
      <c r="N33" s="951" t="s">
        <v>52</v>
      </c>
      <c r="O33" s="951"/>
      <c r="P33" s="952"/>
      <c r="Q33" s="950">
        <f t="shared" ref="Q33:AA37" si="6">AL33</f>
        <v>2260.0510147180598</v>
      </c>
      <c r="R33" s="950">
        <f t="shared" si="6"/>
        <v>212947.69929224032</v>
      </c>
      <c r="S33" s="950">
        <f t="shared" si="6"/>
        <v>210687.64827752224</v>
      </c>
      <c r="T33" s="950">
        <f t="shared" si="6"/>
        <v>149965.94159333518</v>
      </c>
      <c r="U33" s="950">
        <f t="shared" si="6"/>
        <v>5344.207862141333</v>
      </c>
      <c r="V33" s="950">
        <f t="shared" si="6"/>
        <v>63.850650224572114</v>
      </c>
      <c r="W33" s="950">
        <f t="shared" si="6"/>
        <v>1356.3050352052694</v>
      </c>
      <c r="X33" s="950">
        <f t="shared" si="6"/>
        <v>1254.1106600457313</v>
      </c>
      <c r="Y33" s="950">
        <f t="shared" si="6"/>
        <v>102.19437515953962</v>
      </c>
      <c r="Z33" s="950">
        <f t="shared" si="6"/>
        <v>10870.343117617796</v>
      </c>
      <c r="AA33" s="528">
        <f t="shared" si="6"/>
        <v>64827.686254233471</v>
      </c>
      <c r="AB33" s="3372" t="s">
        <v>995</v>
      </c>
      <c r="AC33" s="3373"/>
      <c r="AD33" s="2397">
        <v>718045.68459429347</v>
      </c>
      <c r="AE33" s="2398">
        <v>498586.75599684846</v>
      </c>
      <c r="AF33" s="2398">
        <v>328471.10592782294</v>
      </c>
      <c r="AG33" s="2398">
        <v>30442.124986240873</v>
      </c>
      <c r="AH33" s="2398">
        <v>4464.4916171206787</v>
      </c>
      <c r="AI33" s="2398">
        <v>135209.03346566431</v>
      </c>
      <c r="AJ33" s="2398">
        <v>219458.92859744432</v>
      </c>
      <c r="AK33" s="2398">
        <v>6511.2293052042169</v>
      </c>
      <c r="AL33" s="2398">
        <v>2260.0510147180598</v>
      </c>
      <c r="AM33" s="2398">
        <v>212947.69929224032</v>
      </c>
      <c r="AN33" s="2398">
        <v>210687.64827752224</v>
      </c>
      <c r="AO33" s="2398">
        <v>149965.94159333518</v>
      </c>
      <c r="AP33" s="2398">
        <v>5344.207862141333</v>
      </c>
      <c r="AQ33" s="2398">
        <v>63.850650224572114</v>
      </c>
      <c r="AR33" s="2398">
        <v>1356.3050352052694</v>
      </c>
      <c r="AS33" s="2398">
        <v>1254.1106600457313</v>
      </c>
      <c r="AT33" s="2398">
        <v>102.19437515953962</v>
      </c>
      <c r="AU33" s="2398">
        <v>10870.343117617796</v>
      </c>
      <c r="AV33" s="2399">
        <v>64827.686254233471</v>
      </c>
    </row>
    <row r="34" spans="1:48" ht="17.45" customHeight="1">
      <c r="A34" s="951"/>
      <c r="B34" s="155" t="s">
        <v>53</v>
      </c>
      <c r="C34" s="951"/>
      <c r="D34" s="952"/>
      <c r="E34" s="950">
        <f t="shared" si="5"/>
        <v>62581.049585460969</v>
      </c>
      <c r="F34" s="950">
        <f t="shared" si="5"/>
        <v>48754.474431201525</v>
      </c>
      <c r="G34" s="950">
        <f t="shared" si="5"/>
        <v>27102.218534791988</v>
      </c>
      <c r="H34" s="950">
        <f t="shared" si="5"/>
        <v>5000.1207564437163</v>
      </c>
      <c r="I34" s="950">
        <f t="shared" si="5"/>
        <v>254.53549127910662</v>
      </c>
      <c r="J34" s="950">
        <f t="shared" si="5"/>
        <v>16397.599648686715</v>
      </c>
      <c r="K34" s="950">
        <f t="shared" si="5"/>
        <v>13826.575154259392</v>
      </c>
      <c r="L34" s="528">
        <f t="shared" si="5"/>
        <v>1052.7773888212828</v>
      </c>
      <c r="M34" s="951"/>
      <c r="N34" s="951" t="s">
        <v>53</v>
      </c>
      <c r="O34" s="951"/>
      <c r="P34" s="952"/>
      <c r="Q34" s="950">
        <f t="shared" si="6"/>
        <v>135.36355111178742</v>
      </c>
      <c r="R34" s="950">
        <f t="shared" si="6"/>
        <v>12773.797765438096</v>
      </c>
      <c r="S34" s="950">
        <f t="shared" si="6"/>
        <v>12638.434214326315</v>
      </c>
      <c r="T34" s="950">
        <f t="shared" si="6"/>
        <v>9004.3131433017243</v>
      </c>
      <c r="U34" s="950">
        <f t="shared" si="6"/>
        <v>193.46638422139841</v>
      </c>
      <c r="V34" s="950">
        <f t="shared" si="6"/>
        <v>8.1796165714556484</v>
      </c>
      <c r="W34" s="950">
        <f t="shared" si="6"/>
        <v>451.74701446779534</v>
      </c>
      <c r="X34" s="950">
        <f t="shared" si="6"/>
        <v>246.22469558274329</v>
      </c>
      <c r="Y34" s="950">
        <f t="shared" si="6"/>
        <v>205.52231888505216</v>
      </c>
      <c r="Z34" s="950">
        <f t="shared" si="6"/>
        <v>181.06916820053928</v>
      </c>
      <c r="AA34" s="528">
        <f t="shared" si="6"/>
        <v>3161.7972239644728</v>
      </c>
      <c r="AB34" s="3372" t="s">
        <v>996</v>
      </c>
      <c r="AC34" s="3373"/>
      <c r="AD34" s="2397">
        <v>62581.049585460969</v>
      </c>
      <c r="AE34" s="2398">
        <v>48754.474431201525</v>
      </c>
      <c r="AF34" s="2398">
        <v>27102.218534791988</v>
      </c>
      <c r="AG34" s="2398">
        <v>5000.1207564437163</v>
      </c>
      <c r="AH34" s="2398">
        <v>254.53549127910662</v>
      </c>
      <c r="AI34" s="2398">
        <v>16397.599648686715</v>
      </c>
      <c r="AJ34" s="2398">
        <v>13826.575154259392</v>
      </c>
      <c r="AK34" s="2398">
        <v>1052.7773888212828</v>
      </c>
      <c r="AL34" s="2398">
        <v>135.36355111178742</v>
      </c>
      <c r="AM34" s="2398">
        <v>12773.797765438096</v>
      </c>
      <c r="AN34" s="2398">
        <v>12638.434214326315</v>
      </c>
      <c r="AO34" s="2398">
        <v>9004.3131433017243</v>
      </c>
      <c r="AP34" s="2398">
        <v>193.46638422139841</v>
      </c>
      <c r="AQ34" s="2398">
        <v>8.1796165714556484</v>
      </c>
      <c r="AR34" s="2398">
        <v>451.74701446779534</v>
      </c>
      <c r="AS34" s="2398">
        <v>246.22469558274329</v>
      </c>
      <c r="AT34" s="2398">
        <v>205.52231888505216</v>
      </c>
      <c r="AU34" s="2398">
        <v>181.06916820053928</v>
      </c>
      <c r="AV34" s="2399">
        <v>3161.7972239644728</v>
      </c>
    </row>
    <row r="35" spans="1:48" ht="17.45" customHeight="1">
      <c r="A35" s="951"/>
      <c r="B35" s="155" t="s">
        <v>54</v>
      </c>
      <c r="C35" s="951"/>
      <c r="D35" s="952"/>
      <c r="E35" s="950">
        <f t="shared" si="5"/>
        <v>148685.42865848835</v>
      </c>
      <c r="F35" s="950">
        <f t="shared" si="5"/>
        <v>109298.47054474722</v>
      </c>
      <c r="G35" s="950">
        <f t="shared" si="5"/>
        <v>62826.795771641104</v>
      </c>
      <c r="H35" s="950">
        <f t="shared" si="5"/>
        <v>13555.196054137359</v>
      </c>
      <c r="I35" s="950">
        <f t="shared" si="5"/>
        <v>1296.9208203362091</v>
      </c>
      <c r="J35" s="950">
        <f t="shared" si="5"/>
        <v>31619.557898632524</v>
      </c>
      <c r="K35" s="950">
        <f t="shared" si="5"/>
        <v>39386.958113741115</v>
      </c>
      <c r="L35" s="528">
        <f t="shared" si="5"/>
        <v>2082.1914288333369</v>
      </c>
      <c r="M35" s="951"/>
      <c r="N35" s="951" t="s">
        <v>54</v>
      </c>
      <c r="O35" s="951"/>
      <c r="P35" s="952"/>
      <c r="Q35" s="950">
        <f t="shared" si="6"/>
        <v>422.43151206335665</v>
      </c>
      <c r="R35" s="950">
        <f t="shared" si="6"/>
        <v>37304.76668490778</v>
      </c>
      <c r="S35" s="950">
        <f t="shared" si="6"/>
        <v>36882.335172844425</v>
      </c>
      <c r="T35" s="950">
        <f t="shared" si="6"/>
        <v>25971.938456030904</v>
      </c>
      <c r="U35" s="950">
        <f t="shared" si="6"/>
        <v>375.90336895078048</v>
      </c>
      <c r="V35" s="950">
        <f t="shared" si="6"/>
        <v>51.633069290242396</v>
      </c>
      <c r="W35" s="950">
        <f t="shared" si="6"/>
        <v>1046.253047017078</v>
      </c>
      <c r="X35" s="950">
        <f t="shared" si="6"/>
        <v>644.6032149311842</v>
      </c>
      <c r="Y35" s="950">
        <f t="shared" si="6"/>
        <v>401.64983208589342</v>
      </c>
      <c r="Z35" s="950">
        <f t="shared" si="6"/>
        <v>158.26057638026987</v>
      </c>
      <c r="AA35" s="528">
        <f t="shared" si="6"/>
        <v>9594.8678079356887</v>
      </c>
      <c r="AB35" s="3372" t="s">
        <v>997</v>
      </c>
      <c r="AC35" s="3373"/>
      <c r="AD35" s="2397">
        <v>148685.42865848835</v>
      </c>
      <c r="AE35" s="2398">
        <v>109298.47054474722</v>
      </c>
      <c r="AF35" s="2398">
        <v>62826.795771641104</v>
      </c>
      <c r="AG35" s="2398">
        <v>13555.196054137359</v>
      </c>
      <c r="AH35" s="2398">
        <v>1296.9208203362091</v>
      </c>
      <c r="AI35" s="2398">
        <v>31619.557898632524</v>
      </c>
      <c r="AJ35" s="2398">
        <v>39386.958113741115</v>
      </c>
      <c r="AK35" s="2398">
        <v>2082.1914288333369</v>
      </c>
      <c r="AL35" s="2398">
        <v>422.43151206335665</v>
      </c>
      <c r="AM35" s="2398">
        <v>37304.76668490778</v>
      </c>
      <c r="AN35" s="2398">
        <v>36882.335172844425</v>
      </c>
      <c r="AO35" s="2398">
        <v>25971.938456030904</v>
      </c>
      <c r="AP35" s="2398">
        <v>375.90336895078048</v>
      </c>
      <c r="AQ35" s="2398">
        <v>51.633069290242396</v>
      </c>
      <c r="AR35" s="2398">
        <v>1046.253047017078</v>
      </c>
      <c r="AS35" s="2398">
        <v>644.6032149311842</v>
      </c>
      <c r="AT35" s="2398">
        <v>401.64983208589342</v>
      </c>
      <c r="AU35" s="2398">
        <v>158.26057638026987</v>
      </c>
      <c r="AV35" s="2399">
        <v>9594.8678079356887</v>
      </c>
    </row>
    <row r="36" spans="1:48" ht="17.45" customHeight="1">
      <c r="A36" s="951"/>
      <c r="B36" s="155" t="s">
        <v>242</v>
      </c>
      <c r="C36" s="951"/>
      <c r="D36" s="952"/>
      <c r="E36" s="950">
        <f t="shared" si="5"/>
        <v>55015.171770209679</v>
      </c>
      <c r="F36" s="950">
        <f t="shared" si="5"/>
        <v>33916.962299515159</v>
      </c>
      <c r="G36" s="950">
        <f t="shared" si="5"/>
        <v>22826.131510468254</v>
      </c>
      <c r="H36" s="950">
        <f t="shared" si="5"/>
        <v>3575.6320132479937</v>
      </c>
      <c r="I36" s="950">
        <f t="shared" si="5"/>
        <v>222.97031480563246</v>
      </c>
      <c r="J36" s="950">
        <f t="shared" si="5"/>
        <v>7292.2284609932667</v>
      </c>
      <c r="K36" s="950">
        <f t="shared" si="5"/>
        <v>21098.209470694543</v>
      </c>
      <c r="L36" s="528">
        <f t="shared" si="5"/>
        <v>891.98798637494849</v>
      </c>
      <c r="M36" s="951"/>
      <c r="N36" s="155" t="s">
        <v>242</v>
      </c>
      <c r="O36" s="951"/>
      <c r="P36" s="952"/>
      <c r="Q36" s="950">
        <f t="shared" si="6"/>
        <v>149.2229639937749</v>
      </c>
      <c r="R36" s="950">
        <f t="shared" si="6"/>
        <v>20206.221484319587</v>
      </c>
      <c r="S36" s="950">
        <f t="shared" si="6"/>
        <v>20056.998520325811</v>
      </c>
      <c r="T36" s="950">
        <f t="shared" si="6"/>
        <v>16006.083472372717</v>
      </c>
      <c r="U36" s="950">
        <f t="shared" si="6"/>
        <v>63.659976709881938</v>
      </c>
      <c r="V36" s="950">
        <f t="shared" si="6"/>
        <v>5.8245552201733641</v>
      </c>
      <c r="W36" s="950">
        <f t="shared" si="6"/>
        <v>273.40510574679968</v>
      </c>
      <c r="X36" s="950">
        <f t="shared" si="6"/>
        <v>159.80694176870048</v>
      </c>
      <c r="Y36" s="950">
        <f t="shared" si="6"/>
        <v>113.59816397809924</v>
      </c>
      <c r="Z36" s="950">
        <f t="shared" si="6"/>
        <v>56.509664123549939</v>
      </c>
      <c r="AA36" s="528">
        <f t="shared" si="6"/>
        <v>3764.5350743997951</v>
      </c>
      <c r="AB36" s="3372" t="s">
        <v>998</v>
      </c>
      <c r="AC36" s="3373"/>
      <c r="AD36" s="2397">
        <v>55015.171770209679</v>
      </c>
      <c r="AE36" s="2398">
        <v>33916.962299515159</v>
      </c>
      <c r="AF36" s="2398">
        <v>22826.131510468254</v>
      </c>
      <c r="AG36" s="2398">
        <v>3575.6320132479937</v>
      </c>
      <c r="AH36" s="2398">
        <v>222.97031480563246</v>
      </c>
      <c r="AI36" s="2398">
        <v>7292.2284609932667</v>
      </c>
      <c r="AJ36" s="2398">
        <v>21098.209470694543</v>
      </c>
      <c r="AK36" s="2398">
        <v>891.98798637494849</v>
      </c>
      <c r="AL36" s="2398">
        <v>149.2229639937749</v>
      </c>
      <c r="AM36" s="2398">
        <v>20206.221484319587</v>
      </c>
      <c r="AN36" s="2398">
        <v>20056.998520325811</v>
      </c>
      <c r="AO36" s="2398">
        <v>16006.083472372717</v>
      </c>
      <c r="AP36" s="2398">
        <v>63.659976709881938</v>
      </c>
      <c r="AQ36" s="2398">
        <v>5.8245552201733641</v>
      </c>
      <c r="AR36" s="2398">
        <v>273.40510574679968</v>
      </c>
      <c r="AS36" s="2398">
        <v>159.80694176870048</v>
      </c>
      <c r="AT36" s="2398">
        <v>113.59816397809924</v>
      </c>
      <c r="AU36" s="2398">
        <v>56.509664123549939</v>
      </c>
      <c r="AV36" s="2399">
        <v>3764.5350743997951</v>
      </c>
    </row>
    <row r="37" spans="1:48" ht="17.45" customHeight="1">
      <c r="A37" s="951"/>
      <c r="B37" s="155" t="s">
        <v>241</v>
      </c>
      <c r="C37" s="951"/>
      <c r="D37" s="952"/>
      <c r="E37" s="950">
        <f t="shared" si="5"/>
        <v>118822.66378599998</v>
      </c>
      <c r="F37" s="950">
        <f t="shared" si="5"/>
        <v>85055.542170999994</v>
      </c>
      <c r="G37" s="950">
        <f t="shared" si="5"/>
        <v>48425.288337999998</v>
      </c>
      <c r="H37" s="950">
        <f t="shared" si="5"/>
        <v>1791.9260159999997</v>
      </c>
      <c r="I37" s="950">
        <f t="shared" si="5"/>
        <v>751.88173600000039</v>
      </c>
      <c r="J37" s="950">
        <f t="shared" si="5"/>
        <v>34086.446080999995</v>
      </c>
      <c r="K37" s="950">
        <f t="shared" si="5"/>
        <v>33767.121615000004</v>
      </c>
      <c r="L37" s="528">
        <f t="shared" si="5"/>
        <v>2306.8241469999998</v>
      </c>
      <c r="M37" s="951"/>
      <c r="N37" s="155" t="s">
        <v>241</v>
      </c>
      <c r="O37" s="951"/>
      <c r="P37" s="952"/>
      <c r="Q37" s="950">
        <f t="shared" si="6"/>
        <v>370.84737299999995</v>
      </c>
      <c r="R37" s="950">
        <f t="shared" si="6"/>
        <v>31460.297468000001</v>
      </c>
      <c r="S37" s="950">
        <f t="shared" si="6"/>
        <v>31089.450094999997</v>
      </c>
      <c r="T37" s="950">
        <f t="shared" si="6"/>
        <v>17148.621728000002</v>
      </c>
      <c r="U37" s="950">
        <f t="shared" si="6"/>
        <v>792.97728399999994</v>
      </c>
      <c r="V37" s="950">
        <f t="shared" si="6"/>
        <v>183.86503100000002</v>
      </c>
      <c r="W37" s="950">
        <f t="shared" si="6"/>
        <v>916.20961999999963</v>
      </c>
      <c r="X37" s="950">
        <f t="shared" si="6"/>
        <v>202.25857000000019</v>
      </c>
      <c r="Y37" s="950">
        <f t="shared" si="6"/>
        <v>713.95105000000001</v>
      </c>
      <c r="Z37" s="950">
        <f t="shared" si="6"/>
        <v>4786.0585410000012</v>
      </c>
      <c r="AA37" s="528">
        <f t="shared" si="6"/>
        <v>16833.834973000001</v>
      </c>
      <c r="AB37" s="3372" t="s">
        <v>999</v>
      </c>
      <c r="AC37" s="3373"/>
      <c r="AD37" s="2397">
        <v>118822.66378599998</v>
      </c>
      <c r="AE37" s="2398">
        <v>85055.542170999994</v>
      </c>
      <c r="AF37" s="2398">
        <v>48425.288337999998</v>
      </c>
      <c r="AG37" s="2398">
        <v>1791.9260159999997</v>
      </c>
      <c r="AH37" s="2398">
        <v>751.88173600000039</v>
      </c>
      <c r="AI37" s="2398">
        <v>34086.446080999995</v>
      </c>
      <c r="AJ37" s="2398">
        <v>33767.121615000004</v>
      </c>
      <c r="AK37" s="2398">
        <v>2306.8241469999998</v>
      </c>
      <c r="AL37" s="2398">
        <v>370.84737299999995</v>
      </c>
      <c r="AM37" s="2398">
        <v>31460.297468000001</v>
      </c>
      <c r="AN37" s="2398">
        <v>31089.450094999997</v>
      </c>
      <c r="AO37" s="2398">
        <v>17148.621728000002</v>
      </c>
      <c r="AP37" s="2398">
        <v>792.97728399999994</v>
      </c>
      <c r="AQ37" s="2398">
        <v>183.86503100000002</v>
      </c>
      <c r="AR37" s="2398">
        <v>916.20961999999963</v>
      </c>
      <c r="AS37" s="2398">
        <v>202.25857000000019</v>
      </c>
      <c r="AT37" s="2398">
        <v>713.95105000000001</v>
      </c>
      <c r="AU37" s="2398">
        <v>4786.0585410000012</v>
      </c>
      <c r="AV37" s="2399">
        <v>16833.834973000001</v>
      </c>
    </row>
    <row r="38" spans="1:48" ht="17.45" customHeight="1">
      <c r="A38" s="3381" t="s">
        <v>14</v>
      </c>
      <c r="B38" s="3381"/>
      <c r="C38" s="3381"/>
      <c r="D38" s="944"/>
      <c r="E38" s="950"/>
      <c r="F38" s="950"/>
      <c r="G38" s="950"/>
      <c r="H38" s="950"/>
      <c r="I38" s="950"/>
      <c r="J38" s="950"/>
      <c r="K38" s="950"/>
      <c r="L38" s="528"/>
      <c r="M38" s="3381" t="s">
        <v>14</v>
      </c>
      <c r="N38" s="3381"/>
      <c r="O38" s="3381"/>
      <c r="P38" s="944"/>
      <c r="Q38" s="950"/>
      <c r="R38" s="950"/>
      <c r="S38" s="950"/>
      <c r="T38" s="950"/>
      <c r="U38" s="950"/>
      <c r="V38" s="950"/>
      <c r="W38" s="950"/>
      <c r="X38" s="950"/>
      <c r="Y38" s="950"/>
      <c r="Z38" s="950"/>
      <c r="AA38" s="528"/>
      <c r="AB38" s="3372" t="s">
        <v>1001</v>
      </c>
      <c r="AC38" s="3373"/>
      <c r="AD38" s="2397">
        <v>1095186.6224949774</v>
      </c>
      <c r="AE38" s="2398">
        <v>769855.3693281993</v>
      </c>
      <c r="AF38" s="2398">
        <v>485865.01828235085</v>
      </c>
      <c r="AG38" s="2398">
        <v>54032.655908315573</v>
      </c>
      <c r="AH38" s="2398">
        <v>6972.0817081662926</v>
      </c>
      <c r="AI38" s="2398">
        <v>222985.61342936647</v>
      </c>
      <c r="AJ38" s="2398">
        <v>325331.25316677894</v>
      </c>
      <c r="AK38" s="2398">
        <v>12764.504260367141</v>
      </c>
      <c r="AL38" s="2398">
        <v>3297.3135085060567</v>
      </c>
      <c r="AM38" s="2398">
        <v>312566.74890641164</v>
      </c>
      <c r="AN38" s="2398">
        <v>309269.43539790553</v>
      </c>
      <c r="AO38" s="2398">
        <v>216417.85867394804</v>
      </c>
      <c r="AP38" s="2398">
        <v>6767.1597491913017</v>
      </c>
      <c r="AQ38" s="2398">
        <v>313.35292230644353</v>
      </c>
      <c r="AR38" s="2398">
        <v>4006.9633487894994</v>
      </c>
      <c r="AS38" s="2398">
        <v>2495.382224521833</v>
      </c>
      <c r="AT38" s="2398">
        <v>1511.5811242676564</v>
      </c>
      <c r="AU38" s="2398">
        <v>16050.039481784996</v>
      </c>
      <c r="AV38" s="2399">
        <v>97814.14018545521</v>
      </c>
    </row>
    <row r="39" spans="1:48" ht="17.45" customHeight="1">
      <c r="A39" s="3093" t="s">
        <v>45</v>
      </c>
      <c r="B39" s="3093"/>
      <c r="C39" s="966"/>
      <c r="D39" s="944"/>
      <c r="E39" s="950">
        <f t="shared" ref="E39:L39" si="7">AD38</f>
        <v>1095186.6224949774</v>
      </c>
      <c r="F39" s="950">
        <f t="shared" si="7"/>
        <v>769855.3693281993</v>
      </c>
      <c r="G39" s="950">
        <f t="shared" si="7"/>
        <v>485865.01828235085</v>
      </c>
      <c r="H39" s="950">
        <f t="shared" si="7"/>
        <v>54032.655908315573</v>
      </c>
      <c r="I39" s="950">
        <f t="shared" si="7"/>
        <v>6972.0817081662926</v>
      </c>
      <c r="J39" s="950">
        <f t="shared" si="7"/>
        <v>222985.61342936647</v>
      </c>
      <c r="K39" s="950">
        <f t="shared" si="7"/>
        <v>325331.25316677894</v>
      </c>
      <c r="L39" s="528">
        <f t="shared" si="7"/>
        <v>12764.504260367141</v>
      </c>
      <c r="M39" s="3093" t="s">
        <v>45</v>
      </c>
      <c r="N39" s="3093"/>
      <c r="O39" s="966"/>
      <c r="P39" s="944"/>
      <c r="Q39" s="950">
        <f t="shared" ref="Q39:AA39" si="8">AL38</f>
        <v>3297.3135085060567</v>
      </c>
      <c r="R39" s="950">
        <f t="shared" si="8"/>
        <v>312566.74890641164</v>
      </c>
      <c r="S39" s="950">
        <f t="shared" si="8"/>
        <v>309269.43539790553</v>
      </c>
      <c r="T39" s="950">
        <f t="shared" si="8"/>
        <v>216417.85867394804</v>
      </c>
      <c r="U39" s="950">
        <f t="shared" si="8"/>
        <v>6767.1597491913017</v>
      </c>
      <c r="V39" s="950">
        <f t="shared" si="8"/>
        <v>313.35292230644353</v>
      </c>
      <c r="W39" s="950">
        <f t="shared" si="8"/>
        <v>4006.9633487894994</v>
      </c>
      <c r="X39" s="950">
        <f t="shared" si="8"/>
        <v>2495.382224521833</v>
      </c>
      <c r="Y39" s="950">
        <f t="shared" si="8"/>
        <v>1511.5811242676564</v>
      </c>
      <c r="Z39" s="950">
        <f t="shared" si="8"/>
        <v>16050.039481784996</v>
      </c>
      <c r="AA39" s="528">
        <f t="shared" si="8"/>
        <v>97814.14018545521</v>
      </c>
      <c r="AB39" s="3372" t="s">
        <v>1002</v>
      </c>
      <c r="AC39" s="3373"/>
      <c r="AD39" s="2397">
        <v>7963.3758994746786</v>
      </c>
      <c r="AE39" s="2398">
        <v>5756.8361151140562</v>
      </c>
      <c r="AF39" s="2398">
        <v>3786.521800373831</v>
      </c>
      <c r="AG39" s="2398">
        <v>332.34391775436075</v>
      </c>
      <c r="AH39" s="2398">
        <v>18.718271375337945</v>
      </c>
      <c r="AI39" s="2398">
        <v>1619.2521256105267</v>
      </c>
      <c r="AJ39" s="2398">
        <v>2206.5397843606202</v>
      </c>
      <c r="AK39" s="2398">
        <v>80.505995866648576</v>
      </c>
      <c r="AL39" s="2398">
        <v>40.602906380918725</v>
      </c>
      <c r="AM39" s="2398">
        <v>2126.0337884939718</v>
      </c>
      <c r="AN39" s="2398">
        <v>2085.430882113053</v>
      </c>
      <c r="AO39" s="2398">
        <v>1679.0397190924773</v>
      </c>
      <c r="AP39" s="2398">
        <v>3.0551268320872706</v>
      </c>
      <c r="AQ39" s="2398">
        <v>0</v>
      </c>
      <c r="AR39" s="2398">
        <v>36.956473647446778</v>
      </c>
      <c r="AS39" s="2398">
        <v>11.621857806519438</v>
      </c>
      <c r="AT39" s="2398">
        <v>25.334615840927331</v>
      </c>
      <c r="AU39" s="2398">
        <v>2.2015855371534601</v>
      </c>
      <c r="AV39" s="2399">
        <v>368.58114807819516</v>
      </c>
    </row>
    <row r="40" spans="1:48" ht="17.45" customHeight="1">
      <c r="A40" s="189"/>
      <c r="B40" s="155" t="s">
        <v>15</v>
      </c>
      <c r="C40" s="967"/>
      <c r="D40" s="944"/>
      <c r="E40" s="950">
        <f t="shared" ref="E40:L40" si="9">AD51</f>
        <v>602091.05911990744</v>
      </c>
      <c r="F40" s="950">
        <f t="shared" si="9"/>
        <v>420114.29937684367</v>
      </c>
      <c r="G40" s="950">
        <f t="shared" si="9"/>
        <v>273190.7823318381</v>
      </c>
      <c r="H40" s="950">
        <f t="shared" si="9"/>
        <v>23867.657498150613</v>
      </c>
      <c r="I40" s="950">
        <f t="shared" si="9"/>
        <v>4518.5643541226636</v>
      </c>
      <c r="J40" s="950">
        <f t="shared" si="9"/>
        <v>118537.29519273242</v>
      </c>
      <c r="K40" s="950">
        <f t="shared" si="9"/>
        <v>181976.75974306319</v>
      </c>
      <c r="L40" s="528">
        <f t="shared" si="9"/>
        <v>6651.3986042460965</v>
      </c>
      <c r="M40" s="189"/>
      <c r="N40" s="155" t="s">
        <v>15</v>
      </c>
      <c r="O40" s="967"/>
      <c r="P40" s="944"/>
      <c r="Q40" s="950">
        <f t="shared" ref="Q40:AA40" si="10">AL51</f>
        <v>2031.1431464126815</v>
      </c>
      <c r="R40" s="950">
        <f t="shared" si="10"/>
        <v>175325.36113881724</v>
      </c>
      <c r="S40" s="950">
        <f t="shared" si="10"/>
        <v>173294.21799240453</v>
      </c>
      <c r="T40" s="950">
        <f t="shared" si="10"/>
        <v>119507.71871401693</v>
      </c>
      <c r="U40" s="950">
        <f t="shared" si="10"/>
        <v>3731.9579295457684</v>
      </c>
      <c r="V40" s="950">
        <f t="shared" si="10"/>
        <v>113.1246464178617</v>
      </c>
      <c r="W40" s="950">
        <f t="shared" si="10"/>
        <v>2108.8449867990398</v>
      </c>
      <c r="X40" s="950">
        <f t="shared" si="10"/>
        <v>1198.3785920633818</v>
      </c>
      <c r="Y40" s="950">
        <f t="shared" si="10"/>
        <v>910.46639473565926</v>
      </c>
      <c r="Z40" s="950">
        <f t="shared" si="10"/>
        <v>9014.7195145782098</v>
      </c>
      <c r="AA40" s="528">
        <f t="shared" si="10"/>
        <v>56847.291230203031</v>
      </c>
      <c r="AB40" s="3372" t="s">
        <v>1004</v>
      </c>
      <c r="AC40" s="3373"/>
      <c r="AD40" s="2397">
        <v>111290.59347350206</v>
      </c>
      <c r="AE40" s="2398">
        <v>78145.660325130098</v>
      </c>
      <c r="AF40" s="2398">
        <v>53735.849670486059</v>
      </c>
      <c r="AG40" s="2398">
        <v>1750.8741443333056</v>
      </c>
      <c r="AH40" s="2398">
        <v>731.65080848908849</v>
      </c>
      <c r="AI40" s="2398">
        <v>21927.285701821584</v>
      </c>
      <c r="AJ40" s="2398">
        <v>33144.933148372023</v>
      </c>
      <c r="AK40" s="2398">
        <v>1502.5310630673475</v>
      </c>
      <c r="AL40" s="2398">
        <v>302.20052241309077</v>
      </c>
      <c r="AM40" s="2398">
        <v>31642.402085304686</v>
      </c>
      <c r="AN40" s="2398">
        <v>31340.201562891609</v>
      </c>
      <c r="AO40" s="2398">
        <v>21957.182429098128</v>
      </c>
      <c r="AP40" s="2398">
        <v>517.05198697352887</v>
      </c>
      <c r="AQ40" s="2398">
        <v>2.3338000000000001</v>
      </c>
      <c r="AR40" s="2398">
        <v>1061.1509366603173</v>
      </c>
      <c r="AS40" s="2398">
        <v>393.83884019060656</v>
      </c>
      <c r="AT40" s="2398">
        <v>667.31209646971035</v>
      </c>
      <c r="AU40" s="2398">
        <v>748.89659104551026</v>
      </c>
      <c r="AV40" s="2399">
        <v>8551.3790012051541</v>
      </c>
    </row>
    <row r="41" spans="1:48" ht="17.45" customHeight="1">
      <c r="A41" s="156"/>
      <c r="B41" s="156" t="s">
        <v>2295</v>
      </c>
      <c r="C41" s="968"/>
      <c r="D41" s="952"/>
      <c r="E41" s="950">
        <f t="shared" ref="E41:L44" si="11">AD40</f>
        <v>111290.59347350206</v>
      </c>
      <c r="F41" s="950">
        <f t="shared" si="11"/>
        <v>78145.660325130098</v>
      </c>
      <c r="G41" s="950">
        <f t="shared" si="11"/>
        <v>53735.849670486059</v>
      </c>
      <c r="H41" s="950">
        <f t="shared" si="11"/>
        <v>1750.8741443333056</v>
      </c>
      <c r="I41" s="950">
        <f t="shared" si="11"/>
        <v>731.65080848908849</v>
      </c>
      <c r="J41" s="950">
        <f t="shared" si="11"/>
        <v>21927.285701821584</v>
      </c>
      <c r="K41" s="950">
        <f t="shared" si="11"/>
        <v>33144.933148372023</v>
      </c>
      <c r="L41" s="528">
        <f t="shared" si="11"/>
        <v>1502.5310630673475</v>
      </c>
      <c r="M41" s="156"/>
      <c r="N41" s="156" t="s">
        <v>2238</v>
      </c>
      <c r="O41" s="968"/>
      <c r="P41" s="952"/>
      <c r="Q41" s="950">
        <f t="shared" ref="Q41:AA44" si="12">AL40</f>
        <v>302.20052241309077</v>
      </c>
      <c r="R41" s="950">
        <f t="shared" si="12"/>
        <v>31642.402085304686</v>
      </c>
      <c r="S41" s="950">
        <f t="shared" si="12"/>
        <v>31340.201562891609</v>
      </c>
      <c r="T41" s="950">
        <f t="shared" si="12"/>
        <v>21957.182429098128</v>
      </c>
      <c r="U41" s="950">
        <f t="shared" si="12"/>
        <v>517.05198697352887</v>
      </c>
      <c r="V41" s="950">
        <f t="shared" si="12"/>
        <v>2.3338000000000001</v>
      </c>
      <c r="W41" s="950">
        <f t="shared" si="12"/>
        <v>1061.1509366603173</v>
      </c>
      <c r="X41" s="950">
        <f t="shared" si="12"/>
        <v>393.83884019060656</v>
      </c>
      <c r="Y41" s="950">
        <f t="shared" si="12"/>
        <v>667.31209646971035</v>
      </c>
      <c r="Z41" s="950">
        <f t="shared" si="12"/>
        <v>748.89659104551026</v>
      </c>
      <c r="AA41" s="528">
        <f t="shared" si="12"/>
        <v>8551.3790012051541</v>
      </c>
      <c r="AB41" s="3372" t="s">
        <v>1005</v>
      </c>
      <c r="AC41" s="3373"/>
      <c r="AD41" s="2397">
        <v>311655.73942394223</v>
      </c>
      <c r="AE41" s="2398">
        <v>210553.05004470723</v>
      </c>
      <c r="AF41" s="2398">
        <v>141756.76534939339</v>
      </c>
      <c r="AG41" s="2398">
        <v>2983.0518361918239</v>
      </c>
      <c r="AH41" s="2398">
        <v>2860.5579687789373</v>
      </c>
      <c r="AI41" s="2398">
        <v>62952.674890343122</v>
      </c>
      <c r="AJ41" s="2398">
        <v>101102.68937923486</v>
      </c>
      <c r="AK41" s="2398">
        <v>3765.1058137146688</v>
      </c>
      <c r="AL41" s="2398">
        <v>1212.753286234067</v>
      </c>
      <c r="AM41" s="2398">
        <v>97337.583565520239</v>
      </c>
      <c r="AN41" s="2398">
        <v>96124.830279286136</v>
      </c>
      <c r="AO41" s="2398">
        <v>63419.957050530596</v>
      </c>
      <c r="AP41" s="2398">
        <v>2482.104632136623</v>
      </c>
      <c r="AQ41" s="2398">
        <v>85.056125269232552</v>
      </c>
      <c r="AR41" s="2398">
        <v>293.62662279216585</v>
      </c>
      <c r="AS41" s="2398">
        <v>301.16105570112063</v>
      </c>
      <c r="AT41" s="2398">
        <v>-7.5344329089545852</v>
      </c>
      <c r="AU41" s="2398">
        <v>5847.1740793720819</v>
      </c>
      <c r="AV41" s="2399">
        <v>35691.259927929597</v>
      </c>
    </row>
    <row r="42" spans="1:48" ht="17.45" customHeight="1">
      <c r="A42" s="156"/>
      <c r="B42" s="156" t="s">
        <v>2422</v>
      </c>
      <c r="C42" s="968"/>
      <c r="D42" s="952"/>
      <c r="E42" s="950">
        <f t="shared" si="11"/>
        <v>311655.73942394223</v>
      </c>
      <c r="F42" s="950">
        <f t="shared" si="11"/>
        <v>210553.05004470723</v>
      </c>
      <c r="G42" s="950">
        <f t="shared" si="11"/>
        <v>141756.76534939339</v>
      </c>
      <c r="H42" s="950">
        <f t="shared" si="11"/>
        <v>2983.0518361918239</v>
      </c>
      <c r="I42" s="950">
        <f t="shared" si="11"/>
        <v>2860.5579687789373</v>
      </c>
      <c r="J42" s="950">
        <f t="shared" si="11"/>
        <v>62952.674890343122</v>
      </c>
      <c r="K42" s="950">
        <f t="shared" si="11"/>
        <v>101102.68937923486</v>
      </c>
      <c r="L42" s="528">
        <f t="shared" si="11"/>
        <v>3765.1058137146688</v>
      </c>
      <c r="M42" s="156"/>
      <c r="N42" s="156" t="s">
        <v>2255</v>
      </c>
      <c r="O42" s="968"/>
      <c r="P42" s="952"/>
      <c r="Q42" s="950">
        <f t="shared" si="12"/>
        <v>1212.753286234067</v>
      </c>
      <c r="R42" s="950">
        <f t="shared" si="12"/>
        <v>97337.583565520239</v>
      </c>
      <c r="S42" s="950">
        <f t="shared" si="12"/>
        <v>96124.830279286136</v>
      </c>
      <c r="T42" s="950">
        <f t="shared" si="12"/>
        <v>63419.957050530596</v>
      </c>
      <c r="U42" s="950">
        <f t="shared" si="12"/>
        <v>2482.104632136623</v>
      </c>
      <c r="V42" s="950">
        <f t="shared" si="12"/>
        <v>85.056125269232552</v>
      </c>
      <c r="W42" s="950">
        <f t="shared" si="12"/>
        <v>293.62662279216585</v>
      </c>
      <c r="X42" s="950">
        <f t="shared" si="12"/>
        <v>301.16105570112063</v>
      </c>
      <c r="Y42" s="950">
        <f t="shared" si="12"/>
        <v>-7.5344329089545852</v>
      </c>
      <c r="Z42" s="950">
        <f t="shared" si="12"/>
        <v>5847.1740793720819</v>
      </c>
      <c r="AA42" s="528">
        <f t="shared" si="12"/>
        <v>35691.259927929597</v>
      </c>
      <c r="AB42" s="3372" t="s">
        <v>1006</v>
      </c>
      <c r="AC42" s="3373"/>
      <c r="AD42" s="2397">
        <v>104767.43893798179</v>
      </c>
      <c r="AE42" s="2398">
        <v>82864.413605629175</v>
      </c>
      <c r="AF42" s="2398">
        <v>51202.051686096413</v>
      </c>
      <c r="AG42" s="2398">
        <v>12659.753496569821</v>
      </c>
      <c r="AH42" s="2398">
        <v>430.24987443146108</v>
      </c>
      <c r="AI42" s="2398">
        <v>18572.358548531462</v>
      </c>
      <c r="AJ42" s="2398">
        <v>21903.02533235263</v>
      </c>
      <c r="AK42" s="2398">
        <v>830.01767591773432</v>
      </c>
      <c r="AL42" s="2398">
        <v>260.9827998746739</v>
      </c>
      <c r="AM42" s="2398">
        <v>21073.007656434893</v>
      </c>
      <c r="AN42" s="2398">
        <v>20812.02485656022</v>
      </c>
      <c r="AO42" s="2398">
        <v>14274.962809577564</v>
      </c>
      <c r="AP42" s="2398">
        <v>418.24060413397808</v>
      </c>
      <c r="AQ42" s="2398">
        <v>8.9792533125000009</v>
      </c>
      <c r="AR42" s="2398">
        <v>399.11257824063415</v>
      </c>
      <c r="AS42" s="2398">
        <v>307.50981233500391</v>
      </c>
      <c r="AT42" s="2398">
        <v>91.602765905630378</v>
      </c>
      <c r="AU42" s="2398">
        <v>1153.425161191311</v>
      </c>
      <c r="AV42" s="2399">
        <v>6864.1547724868524</v>
      </c>
    </row>
    <row r="43" spans="1:48" ht="17.45" customHeight="1">
      <c r="A43" s="156"/>
      <c r="B43" s="156" t="s">
        <v>2266</v>
      </c>
      <c r="C43" s="968"/>
      <c r="D43" s="952"/>
      <c r="E43" s="950">
        <f t="shared" si="11"/>
        <v>104767.43893798179</v>
      </c>
      <c r="F43" s="950">
        <f t="shared" si="11"/>
        <v>82864.413605629175</v>
      </c>
      <c r="G43" s="950">
        <f t="shared" si="11"/>
        <v>51202.051686096413</v>
      </c>
      <c r="H43" s="950">
        <f t="shared" si="11"/>
        <v>12659.753496569821</v>
      </c>
      <c r="I43" s="950">
        <f t="shared" si="11"/>
        <v>430.24987443146108</v>
      </c>
      <c r="J43" s="950">
        <f t="shared" si="11"/>
        <v>18572.358548531462</v>
      </c>
      <c r="K43" s="950">
        <f t="shared" si="11"/>
        <v>21903.02533235263</v>
      </c>
      <c r="L43" s="528">
        <f t="shared" si="11"/>
        <v>830.01767591773432</v>
      </c>
      <c r="M43" s="156"/>
      <c r="N43" s="156" t="s">
        <v>2266</v>
      </c>
      <c r="O43" s="968"/>
      <c r="P43" s="952"/>
      <c r="Q43" s="950">
        <f t="shared" si="12"/>
        <v>260.9827998746739</v>
      </c>
      <c r="R43" s="950">
        <f t="shared" si="12"/>
        <v>21073.007656434893</v>
      </c>
      <c r="S43" s="950">
        <f t="shared" si="12"/>
        <v>20812.02485656022</v>
      </c>
      <c r="T43" s="950">
        <f t="shared" si="12"/>
        <v>14274.962809577564</v>
      </c>
      <c r="U43" s="950">
        <f t="shared" si="12"/>
        <v>418.24060413397808</v>
      </c>
      <c r="V43" s="950">
        <f t="shared" si="12"/>
        <v>8.9792533125000009</v>
      </c>
      <c r="W43" s="950">
        <f t="shared" si="12"/>
        <v>399.11257824063415</v>
      </c>
      <c r="X43" s="950">
        <f t="shared" si="12"/>
        <v>307.50981233500391</v>
      </c>
      <c r="Y43" s="950">
        <f t="shared" si="12"/>
        <v>91.602765905630378</v>
      </c>
      <c r="Z43" s="950">
        <f t="shared" si="12"/>
        <v>1153.425161191311</v>
      </c>
      <c r="AA43" s="528">
        <f t="shared" si="12"/>
        <v>6864.1547724868524</v>
      </c>
      <c r="AB43" s="3372" t="s">
        <v>1007</v>
      </c>
      <c r="AC43" s="3373"/>
      <c r="AD43" s="2397">
        <v>74377.287284481194</v>
      </c>
      <c r="AE43" s="2398">
        <v>48551.175401377543</v>
      </c>
      <c r="AF43" s="2398">
        <v>26496.115625862465</v>
      </c>
      <c r="AG43" s="2398">
        <v>6473.9780210556646</v>
      </c>
      <c r="AH43" s="2398">
        <v>496.10570242317738</v>
      </c>
      <c r="AI43" s="2398">
        <v>15084.976052036225</v>
      </c>
      <c r="AJ43" s="2398">
        <v>25826.111883103695</v>
      </c>
      <c r="AK43" s="2398">
        <v>553.74405154634235</v>
      </c>
      <c r="AL43" s="2398">
        <v>255.20653789084957</v>
      </c>
      <c r="AM43" s="2398">
        <v>25272.367831557342</v>
      </c>
      <c r="AN43" s="2398">
        <v>25017.161293666479</v>
      </c>
      <c r="AO43" s="2398">
        <v>19855.616424810654</v>
      </c>
      <c r="AP43" s="2398">
        <v>314.56070630163981</v>
      </c>
      <c r="AQ43" s="2398">
        <v>16.755467836129171</v>
      </c>
      <c r="AR43" s="2398">
        <v>354.9548491059245</v>
      </c>
      <c r="AS43" s="2398">
        <v>195.86888383665124</v>
      </c>
      <c r="AT43" s="2398">
        <v>159.08596526927343</v>
      </c>
      <c r="AU43" s="2398">
        <v>1265.2236829693047</v>
      </c>
      <c r="AV43" s="2399">
        <v>5740.4975285814226</v>
      </c>
    </row>
    <row r="44" spans="1:48" ht="17.45" customHeight="1">
      <c r="A44" s="156"/>
      <c r="B44" s="156" t="s">
        <v>2267</v>
      </c>
      <c r="C44" s="968"/>
      <c r="D44" s="952"/>
      <c r="E44" s="950">
        <f t="shared" si="11"/>
        <v>74377.287284481194</v>
      </c>
      <c r="F44" s="950">
        <f t="shared" si="11"/>
        <v>48551.175401377543</v>
      </c>
      <c r="G44" s="950">
        <f t="shared" si="11"/>
        <v>26496.115625862465</v>
      </c>
      <c r="H44" s="950">
        <f t="shared" si="11"/>
        <v>6473.9780210556646</v>
      </c>
      <c r="I44" s="950">
        <f t="shared" si="11"/>
        <v>496.10570242317738</v>
      </c>
      <c r="J44" s="950">
        <f t="shared" si="11"/>
        <v>15084.976052036225</v>
      </c>
      <c r="K44" s="950">
        <f t="shared" si="11"/>
        <v>25826.111883103695</v>
      </c>
      <c r="L44" s="528">
        <f t="shared" si="11"/>
        <v>553.74405154634235</v>
      </c>
      <c r="M44" s="156"/>
      <c r="N44" s="156" t="s">
        <v>2353</v>
      </c>
      <c r="O44" s="968"/>
      <c r="P44" s="952"/>
      <c r="Q44" s="950">
        <f t="shared" si="12"/>
        <v>255.20653789084957</v>
      </c>
      <c r="R44" s="950">
        <f t="shared" si="12"/>
        <v>25272.367831557342</v>
      </c>
      <c r="S44" s="950">
        <f t="shared" si="12"/>
        <v>25017.161293666479</v>
      </c>
      <c r="T44" s="950">
        <f t="shared" si="12"/>
        <v>19855.616424810654</v>
      </c>
      <c r="U44" s="950">
        <f t="shared" si="12"/>
        <v>314.56070630163981</v>
      </c>
      <c r="V44" s="950">
        <f t="shared" si="12"/>
        <v>16.755467836129171</v>
      </c>
      <c r="W44" s="950">
        <f t="shared" si="12"/>
        <v>354.9548491059245</v>
      </c>
      <c r="X44" s="950">
        <f t="shared" si="12"/>
        <v>195.86888383665124</v>
      </c>
      <c r="Y44" s="950">
        <f t="shared" si="12"/>
        <v>159.08596526927343</v>
      </c>
      <c r="Z44" s="950">
        <f t="shared" si="12"/>
        <v>1265.2236829693047</v>
      </c>
      <c r="AA44" s="528">
        <f t="shared" si="12"/>
        <v>5740.4975285814226</v>
      </c>
      <c r="AB44" s="3372" t="s">
        <v>1008</v>
      </c>
      <c r="AC44" s="3373"/>
      <c r="AD44" s="2397">
        <v>156632.8653958879</v>
      </c>
      <c r="AE44" s="2398">
        <v>111831.23728702802</v>
      </c>
      <c r="AF44" s="2398">
        <v>72747.573094342617</v>
      </c>
      <c r="AG44" s="2398">
        <v>7147.8291342198027</v>
      </c>
      <c r="AH44" s="2398">
        <v>582.42083287632045</v>
      </c>
      <c r="AI44" s="2398">
        <v>31353.414225589258</v>
      </c>
      <c r="AJ44" s="2398">
        <v>44801.628108859884</v>
      </c>
      <c r="AK44" s="2398">
        <v>1594.3169377467755</v>
      </c>
      <c r="AL44" s="2398">
        <v>338.92423550145901</v>
      </c>
      <c r="AM44" s="2398">
        <v>43207.311171113106</v>
      </c>
      <c r="AN44" s="2398">
        <v>42868.386935611648</v>
      </c>
      <c r="AO44" s="2398">
        <v>29551.242661112174</v>
      </c>
      <c r="AP44" s="2398">
        <v>1377.5939565040235</v>
      </c>
      <c r="AQ44" s="2398">
        <v>25.633801142875189</v>
      </c>
      <c r="AR44" s="2398">
        <v>439.78787199664839</v>
      </c>
      <c r="AS44" s="2398">
        <v>511.23540962304605</v>
      </c>
      <c r="AT44" s="2398">
        <v>-71.44753762639715</v>
      </c>
      <c r="AU44" s="2398">
        <v>1851.83893924721</v>
      </c>
      <c r="AV44" s="2399">
        <v>13325.96758410312</v>
      </c>
    </row>
    <row r="45" spans="1:48" ht="17.45" customHeight="1">
      <c r="A45" s="156"/>
      <c r="B45" s="155" t="s">
        <v>17</v>
      </c>
      <c r="C45" s="968"/>
      <c r="D45" s="952"/>
      <c r="E45" s="950">
        <f t="shared" ref="E45:L45" si="13">AD52</f>
        <v>221230.45693860229</v>
      </c>
      <c r="F45" s="950">
        <f t="shared" si="13"/>
        <v>158168.80443489118</v>
      </c>
      <c r="G45" s="950">
        <f t="shared" si="13"/>
        <v>104429.25155088511</v>
      </c>
      <c r="H45" s="950">
        <f t="shared" si="13"/>
        <v>10616.759904972027</v>
      </c>
      <c r="I45" s="950">
        <f t="shared" si="13"/>
        <v>778.50587176740942</v>
      </c>
      <c r="J45" s="950">
        <f t="shared" si="13"/>
        <v>42344.287107266544</v>
      </c>
      <c r="K45" s="950">
        <f t="shared" si="13"/>
        <v>63061.652503711251</v>
      </c>
      <c r="L45" s="528">
        <f t="shared" si="13"/>
        <v>2325.5968706210742</v>
      </c>
      <c r="M45" s="156"/>
      <c r="N45" s="155" t="s">
        <v>17</v>
      </c>
      <c r="O45" s="968"/>
      <c r="P45" s="952"/>
      <c r="Q45" s="950">
        <f t="shared" ref="Q45:AA45" si="14">AL52</f>
        <v>503.71918662536126</v>
      </c>
      <c r="R45" s="950">
        <f t="shared" si="14"/>
        <v>60736.055633090196</v>
      </c>
      <c r="S45" s="950">
        <f t="shared" si="14"/>
        <v>60232.336446464833</v>
      </c>
      <c r="T45" s="950">
        <f t="shared" si="14"/>
        <v>41949.985608244475</v>
      </c>
      <c r="U45" s="950">
        <f t="shared" si="14"/>
        <v>1563.424298718661</v>
      </c>
      <c r="V45" s="950">
        <f t="shared" si="14"/>
        <v>25.889644142875188</v>
      </c>
      <c r="W45" s="950">
        <f t="shared" si="14"/>
        <v>721.68855315456494</v>
      </c>
      <c r="X45" s="950">
        <f t="shared" si="14"/>
        <v>638.57361255188448</v>
      </c>
      <c r="Y45" s="950">
        <f t="shared" si="14"/>
        <v>83.11494060268106</v>
      </c>
      <c r="Z45" s="950">
        <f t="shared" si="14"/>
        <v>2005.9243670630844</v>
      </c>
      <c r="AA45" s="528">
        <f t="shared" si="14"/>
        <v>17977.272709267316</v>
      </c>
      <c r="AB45" s="3372" t="s">
        <v>1009</v>
      </c>
      <c r="AC45" s="3373"/>
      <c r="AD45" s="2397">
        <v>64597.591542714479</v>
      </c>
      <c r="AE45" s="2398">
        <v>46337.567147863076</v>
      </c>
      <c r="AF45" s="2398">
        <v>31681.678456542464</v>
      </c>
      <c r="AG45" s="2398">
        <v>3468.9307707522271</v>
      </c>
      <c r="AH45" s="2398">
        <v>196.08503889108911</v>
      </c>
      <c r="AI45" s="2398">
        <v>10990.872881677293</v>
      </c>
      <c r="AJ45" s="2398">
        <v>18260.024394851393</v>
      </c>
      <c r="AK45" s="2398">
        <v>731.27993287429933</v>
      </c>
      <c r="AL45" s="2398">
        <v>164.79495112390231</v>
      </c>
      <c r="AM45" s="2398">
        <v>17528.744461977094</v>
      </c>
      <c r="AN45" s="2398">
        <v>17363.949510853188</v>
      </c>
      <c r="AO45" s="2398">
        <v>12398.742947132314</v>
      </c>
      <c r="AP45" s="2398">
        <v>185.83034221463848</v>
      </c>
      <c r="AQ45" s="2400">
        <v>0.25584299999999999</v>
      </c>
      <c r="AR45" s="2398">
        <v>281.90068115791667</v>
      </c>
      <c r="AS45" s="2398">
        <v>127.33820292883857</v>
      </c>
      <c r="AT45" s="2398">
        <v>154.56247822907812</v>
      </c>
      <c r="AU45" s="2398">
        <v>154.08542781587403</v>
      </c>
      <c r="AV45" s="2399">
        <v>4651.3051251641955</v>
      </c>
    </row>
    <row r="46" spans="1:48" ht="17.45" customHeight="1">
      <c r="A46" s="156"/>
      <c r="B46" s="156" t="s">
        <v>2257</v>
      </c>
      <c r="C46" s="968"/>
      <c r="D46" s="952"/>
      <c r="E46" s="950">
        <f t="shared" ref="E46:L47" si="15">AD44</f>
        <v>156632.8653958879</v>
      </c>
      <c r="F46" s="950">
        <f t="shared" si="15"/>
        <v>111831.23728702802</v>
      </c>
      <c r="G46" s="950">
        <f t="shared" si="15"/>
        <v>72747.573094342617</v>
      </c>
      <c r="H46" s="950">
        <f t="shared" si="15"/>
        <v>7147.8291342198027</v>
      </c>
      <c r="I46" s="950">
        <f t="shared" si="15"/>
        <v>582.42083287632045</v>
      </c>
      <c r="J46" s="950">
        <f t="shared" si="15"/>
        <v>31353.414225589258</v>
      </c>
      <c r="K46" s="950">
        <f t="shared" si="15"/>
        <v>44801.628108859884</v>
      </c>
      <c r="L46" s="528">
        <f t="shared" si="15"/>
        <v>1594.3169377467755</v>
      </c>
      <c r="M46" s="156"/>
      <c r="N46" s="156" t="s">
        <v>2214</v>
      </c>
      <c r="O46" s="968"/>
      <c r="P46" s="952"/>
      <c r="Q46" s="950">
        <f t="shared" ref="Q46:AA47" si="16">AL44</f>
        <v>338.92423550145901</v>
      </c>
      <c r="R46" s="950">
        <f t="shared" si="16"/>
        <v>43207.311171113106</v>
      </c>
      <c r="S46" s="950">
        <f t="shared" si="16"/>
        <v>42868.386935611648</v>
      </c>
      <c r="T46" s="950">
        <f t="shared" si="16"/>
        <v>29551.242661112174</v>
      </c>
      <c r="U46" s="950">
        <f t="shared" si="16"/>
        <v>1377.5939565040235</v>
      </c>
      <c r="V46" s="950">
        <f t="shared" si="16"/>
        <v>25.633801142875189</v>
      </c>
      <c r="W46" s="950">
        <f t="shared" si="16"/>
        <v>439.78787199664839</v>
      </c>
      <c r="X46" s="950">
        <f t="shared" si="16"/>
        <v>511.23540962304605</v>
      </c>
      <c r="Y46" s="950">
        <f t="shared" si="16"/>
        <v>-71.44753762639715</v>
      </c>
      <c r="Z46" s="950">
        <f t="shared" si="16"/>
        <v>1851.83893924721</v>
      </c>
      <c r="AA46" s="528">
        <f t="shared" si="16"/>
        <v>13325.96758410312</v>
      </c>
      <c r="AB46" s="3372" t="s">
        <v>1010</v>
      </c>
      <c r="AC46" s="3373"/>
      <c r="AD46" s="2397">
        <v>62197.307824070864</v>
      </c>
      <c r="AE46" s="2398">
        <v>41686.932500413001</v>
      </c>
      <c r="AF46" s="2398">
        <v>21768.413015048878</v>
      </c>
      <c r="AG46" s="2398">
        <v>6167.6637843039325</v>
      </c>
      <c r="AH46" s="2398">
        <v>328.4032183260295</v>
      </c>
      <c r="AI46" s="2398">
        <v>13422.452482734176</v>
      </c>
      <c r="AJ46" s="2398">
        <v>20510.375323657852</v>
      </c>
      <c r="AK46" s="2398">
        <v>733.17471564308255</v>
      </c>
      <c r="AL46" s="2398">
        <v>136.9355619851523</v>
      </c>
      <c r="AM46" s="2398">
        <v>19777.200608014766</v>
      </c>
      <c r="AN46" s="2398">
        <v>19640.265046029621</v>
      </c>
      <c r="AO46" s="2398">
        <v>15464.846481352639</v>
      </c>
      <c r="AP46" s="2398">
        <v>152.85669766875267</v>
      </c>
      <c r="AQ46" s="2398">
        <v>1.4840282142768446</v>
      </c>
      <c r="AR46" s="2398">
        <v>179.42002954495425</v>
      </c>
      <c r="AS46" s="2398">
        <v>155.87427718257265</v>
      </c>
      <c r="AT46" s="2398">
        <v>23.545752362381606</v>
      </c>
      <c r="AU46" s="2398">
        <v>2832.5492784746175</v>
      </c>
      <c r="AV46" s="2399">
        <v>6674.2070877236056</v>
      </c>
    </row>
    <row r="47" spans="1:48" ht="17.45" customHeight="1">
      <c r="A47" s="156"/>
      <c r="B47" s="156" t="s">
        <v>3305</v>
      </c>
      <c r="C47" s="968"/>
      <c r="D47" s="952"/>
      <c r="E47" s="950">
        <f t="shared" si="15"/>
        <v>64597.591542714479</v>
      </c>
      <c r="F47" s="950">
        <f t="shared" si="15"/>
        <v>46337.567147863076</v>
      </c>
      <c r="G47" s="950">
        <f t="shared" si="15"/>
        <v>31681.678456542464</v>
      </c>
      <c r="H47" s="950">
        <f t="shared" si="15"/>
        <v>3468.9307707522271</v>
      </c>
      <c r="I47" s="950">
        <f t="shared" si="15"/>
        <v>196.08503889108911</v>
      </c>
      <c r="J47" s="950">
        <f t="shared" si="15"/>
        <v>10990.872881677293</v>
      </c>
      <c r="K47" s="950">
        <f t="shared" si="15"/>
        <v>18260.024394851393</v>
      </c>
      <c r="L47" s="528">
        <f t="shared" si="15"/>
        <v>731.27993287429933</v>
      </c>
      <c r="M47" s="156"/>
      <c r="N47" s="156" t="s">
        <v>2393</v>
      </c>
      <c r="O47" s="968"/>
      <c r="P47" s="952"/>
      <c r="Q47" s="950">
        <f t="shared" si="16"/>
        <v>164.79495112390231</v>
      </c>
      <c r="R47" s="950">
        <f t="shared" si="16"/>
        <v>17528.744461977094</v>
      </c>
      <c r="S47" s="950">
        <f t="shared" si="16"/>
        <v>17363.949510853188</v>
      </c>
      <c r="T47" s="950">
        <f t="shared" si="16"/>
        <v>12398.742947132314</v>
      </c>
      <c r="U47" s="950">
        <f t="shared" si="16"/>
        <v>185.83034221463848</v>
      </c>
      <c r="V47" s="950">
        <f t="shared" si="16"/>
        <v>0.25584299999999999</v>
      </c>
      <c r="W47" s="950">
        <f t="shared" si="16"/>
        <v>281.90068115791667</v>
      </c>
      <c r="X47" s="950">
        <f t="shared" si="16"/>
        <v>127.33820292883857</v>
      </c>
      <c r="Y47" s="950">
        <f t="shared" si="16"/>
        <v>154.56247822907812</v>
      </c>
      <c r="Z47" s="950">
        <f t="shared" si="16"/>
        <v>154.08542781587403</v>
      </c>
      <c r="AA47" s="528">
        <f t="shared" si="16"/>
        <v>4651.3051251641955</v>
      </c>
      <c r="AB47" s="3372" t="s">
        <v>1011</v>
      </c>
      <c r="AC47" s="3373"/>
      <c r="AD47" s="2397">
        <v>142954.98645511045</v>
      </c>
      <c r="AE47" s="2398">
        <v>103042.23953698942</v>
      </c>
      <c r="AF47" s="2398">
        <v>56419.957818782401</v>
      </c>
      <c r="AG47" s="2398">
        <v>9646.8740303167051</v>
      </c>
      <c r="AH47" s="2398">
        <v>889.01263486410812</v>
      </c>
      <c r="AI47" s="2398">
        <v>36086.39505302631</v>
      </c>
      <c r="AJ47" s="2398">
        <v>39912.746918120989</v>
      </c>
      <c r="AK47" s="2398">
        <v>2122.122583795272</v>
      </c>
      <c r="AL47" s="2398">
        <v>407.88398000491577</v>
      </c>
      <c r="AM47" s="2398">
        <v>37790.624334325737</v>
      </c>
      <c r="AN47" s="2398">
        <v>37382.740354320806</v>
      </c>
      <c r="AO47" s="2398">
        <v>26535.690033652856</v>
      </c>
      <c r="AP47" s="2398">
        <v>1112.0231499207396</v>
      </c>
      <c r="AQ47" s="2398">
        <v>167.92707999999999</v>
      </c>
      <c r="AR47" s="2398">
        <v>608.46596737929008</v>
      </c>
      <c r="AS47" s="2398">
        <v>275.86048428266656</v>
      </c>
      <c r="AT47" s="2398">
        <v>332.60548309662306</v>
      </c>
      <c r="AU47" s="2398">
        <v>2011.357421591222</v>
      </c>
      <c r="AV47" s="2399">
        <v>10969.991544959124</v>
      </c>
    </row>
    <row r="48" spans="1:48" ht="17.45" customHeight="1">
      <c r="A48" s="156"/>
      <c r="B48" s="155" t="s">
        <v>18</v>
      </c>
      <c r="C48" s="968"/>
      <c r="D48" s="952"/>
      <c r="E48" s="950">
        <f t="shared" ref="E48:L48" si="17">AD53</f>
        <v>254718.70440481798</v>
      </c>
      <c r="F48" s="950">
        <f t="shared" si="17"/>
        <v>179410.33601344217</v>
      </c>
      <c r="G48" s="950">
        <f t="shared" si="17"/>
        <v>100570.66964613559</v>
      </c>
      <c r="H48" s="950">
        <f t="shared" si="17"/>
        <v>19499.782321322346</v>
      </c>
      <c r="I48" s="950">
        <f t="shared" si="17"/>
        <v>1604.1692614117726</v>
      </c>
      <c r="J48" s="950">
        <f t="shared" si="17"/>
        <v>57735.714784572367</v>
      </c>
      <c r="K48" s="950">
        <f t="shared" si="17"/>
        <v>75308.368391375843</v>
      </c>
      <c r="L48" s="528">
        <f t="shared" si="17"/>
        <v>3510.0094408972595</v>
      </c>
      <c r="M48" s="156"/>
      <c r="N48" s="155" t="s">
        <v>18</v>
      </c>
      <c r="O48" s="968"/>
      <c r="P48" s="952"/>
      <c r="Q48" s="950">
        <f t="shared" ref="Q48:AA48" si="18">AL53</f>
        <v>694.56393141845797</v>
      </c>
      <c r="R48" s="950">
        <f t="shared" si="18"/>
        <v>71798.358950478476</v>
      </c>
      <c r="S48" s="950">
        <f t="shared" si="18"/>
        <v>71103.795019060068</v>
      </c>
      <c r="T48" s="950">
        <f t="shared" si="18"/>
        <v>51318.329134442756</v>
      </c>
      <c r="U48" s="950">
        <f t="shared" si="18"/>
        <v>1419.3429151186344</v>
      </c>
      <c r="V48" s="950">
        <f t="shared" si="18"/>
        <v>174.33863174570661</v>
      </c>
      <c r="W48" s="950">
        <f t="shared" si="18"/>
        <v>1063.2528022746189</v>
      </c>
      <c r="X48" s="950">
        <f t="shared" si="18"/>
        <v>591.57017719272665</v>
      </c>
      <c r="Y48" s="950">
        <f t="shared" si="18"/>
        <v>471.68262508189156</v>
      </c>
      <c r="Z48" s="950">
        <f t="shared" si="18"/>
        <v>4945.5412323588462</v>
      </c>
      <c r="AA48" s="528">
        <f t="shared" si="18"/>
        <v>22074.072767837195</v>
      </c>
      <c r="AB48" s="3372" t="s">
        <v>1012</v>
      </c>
      <c r="AC48" s="3373"/>
      <c r="AD48" s="2397">
        <v>49566.410125636561</v>
      </c>
      <c r="AE48" s="2398">
        <v>34681.163976039628</v>
      </c>
      <c r="AF48" s="2398">
        <v>22382.298812304369</v>
      </c>
      <c r="AG48" s="2398">
        <v>3685.2445067017043</v>
      </c>
      <c r="AH48" s="2398">
        <v>386.75340822163554</v>
      </c>
      <c r="AI48" s="2398">
        <v>8226.8672488119228</v>
      </c>
      <c r="AJ48" s="2398">
        <v>14885.246149596947</v>
      </c>
      <c r="AK48" s="2398">
        <v>654.71214145890508</v>
      </c>
      <c r="AL48" s="2398">
        <v>149.74438942838998</v>
      </c>
      <c r="AM48" s="2398">
        <v>14230.534008138038</v>
      </c>
      <c r="AN48" s="2398">
        <v>14080.789618709652</v>
      </c>
      <c r="AO48" s="2398">
        <v>9317.7926194372521</v>
      </c>
      <c r="AP48" s="2398">
        <v>154.46306752914202</v>
      </c>
      <c r="AQ48" s="2398">
        <v>4.9275235314297889</v>
      </c>
      <c r="AR48" s="2398">
        <v>275.36680535037448</v>
      </c>
      <c r="AS48" s="2398">
        <v>159.83541572748749</v>
      </c>
      <c r="AT48" s="2398">
        <v>115.53138962288693</v>
      </c>
      <c r="AU48" s="2398">
        <v>101.63453229300661</v>
      </c>
      <c r="AV48" s="2399">
        <v>4429.8741351544586</v>
      </c>
    </row>
    <row r="49" spans="1:48" ht="17.45" customHeight="1">
      <c r="A49" s="156"/>
      <c r="B49" s="156" t="s">
        <v>2258</v>
      </c>
      <c r="C49" s="966"/>
      <c r="D49" s="944"/>
      <c r="E49" s="950">
        <f t="shared" ref="E49:L51" si="19">AD46</f>
        <v>62197.307824070864</v>
      </c>
      <c r="F49" s="950">
        <f t="shared" si="19"/>
        <v>41686.932500413001</v>
      </c>
      <c r="G49" s="950">
        <f t="shared" si="19"/>
        <v>21768.413015048878</v>
      </c>
      <c r="H49" s="950">
        <f t="shared" si="19"/>
        <v>6167.6637843039325</v>
      </c>
      <c r="I49" s="950">
        <f t="shared" si="19"/>
        <v>328.4032183260295</v>
      </c>
      <c r="J49" s="950">
        <f t="shared" si="19"/>
        <v>13422.452482734176</v>
      </c>
      <c r="K49" s="950">
        <f t="shared" si="19"/>
        <v>20510.375323657852</v>
      </c>
      <c r="L49" s="528">
        <f t="shared" si="19"/>
        <v>733.17471564308255</v>
      </c>
      <c r="M49" s="156"/>
      <c r="N49" s="156" t="s">
        <v>2258</v>
      </c>
      <c r="O49" s="966"/>
      <c r="P49" s="944"/>
      <c r="Q49" s="950">
        <f t="shared" ref="Q49:AA51" si="20">AL46</f>
        <v>136.9355619851523</v>
      </c>
      <c r="R49" s="950">
        <f t="shared" si="20"/>
        <v>19777.200608014766</v>
      </c>
      <c r="S49" s="950">
        <f t="shared" si="20"/>
        <v>19640.265046029621</v>
      </c>
      <c r="T49" s="950">
        <f t="shared" si="20"/>
        <v>15464.846481352639</v>
      </c>
      <c r="U49" s="950">
        <f t="shared" si="20"/>
        <v>152.85669766875267</v>
      </c>
      <c r="V49" s="950">
        <f t="shared" si="20"/>
        <v>1.4840282142768446</v>
      </c>
      <c r="W49" s="950">
        <f t="shared" si="20"/>
        <v>179.42002954495425</v>
      </c>
      <c r="X49" s="950">
        <f t="shared" si="20"/>
        <v>155.87427718257265</v>
      </c>
      <c r="Y49" s="950">
        <f t="shared" si="20"/>
        <v>23.545752362381606</v>
      </c>
      <c r="Z49" s="950">
        <f t="shared" si="20"/>
        <v>2832.5492784746175</v>
      </c>
      <c r="AA49" s="528">
        <f t="shared" si="20"/>
        <v>6674.2070877236056</v>
      </c>
      <c r="AB49" s="3372" t="s">
        <v>1013</v>
      </c>
      <c r="AC49" s="3373"/>
      <c r="AD49" s="2397">
        <v>17146.402031649865</v>
      </c>
      <c r="AE49" s="2398">
        <v>12161.929503021358</v>
      </c>
      <c r="AF49" s="2398">
        <v>7674.3147534913414</v>
      </c>
      <c r="AG49" s="2398">
        <v>48.456183870592696</v>
      </c>
      <c r="AH49" s="2398">
        <v>70.842220864444243</v>
      </c>
      <c r="AI49" s="2398">
        <v>4368.3163447949837</v>
      </c>
      <c r="AJ49" s="2398">
        <v>4984.4725286285066</v>
      </c>
      <c r="AK49" s="2398">
        <v>277.49934460271419</v>
      </c>
      <c r="AL49" s="2398">
        <v>67.88724404955974</v>
      </c>
      <c r="AM49" s="2398">
        <v>4706.9731840257909</v>
      </c>
      <c r="AN49" s="2398">
        <v>4639.0859399762294</v>
      </c>
      <c r="AO49" s="2398">
        <v>3641.8252172438697</v>
      </c>
      <c r="AP49" s="2398">
        <v>52.434605808241166</v>
      </c>
      <c r="AQ49" s="2398">
        <v>0</v>
      </c>
      <c r="AR49" s="2398">
        <v>113.17700656127015</v>
      </c>
      <c r="AS49" s="2398">
        <v>66.859842713845012</v>
      </c>
      <c r="AT49" s="2398">
        <v>46.317163847425114</v>
      </c>
      <c r="AU49" s="2398">
        <v>83.854367784864905</v>
      </c>
      <c r="AV49" s="2399">
        <v>915.5034781477143</v>
      </c>
    </row>
    <row r="50" spans="1:48" ht="17.45" customHeight="1">
      <c r="A50" s="156"/>
      <c r="B50" s="156" t="s">
        <v>2296</v>
      </c>
      <c r="C50" s="966"/>
      <c r="D50" s="944"/>
      <c r="E50" s="950">
        <f t="shared" si="19"/>
        <v>142954.98645511045</v>
      </c>
      <c r="F50" s="950">
        <f t="shared" si="19"/>
        <v>103042.23953698942</v>
      </c>
      <c r="G50" s="950">
        <f t="shared" si="19"/>
        <v>56419.957818782401</v>
      </c>
      <c r="H50" s="950">
        <f t="shared" si="19"/>
        <v>9646.8740303167051</v>
      </c>
      <c r="I50" s="950">
        <f t="shared" si="19"/>
        <v>889.01263486410812</v>
      </c>
      <c r="J50" s="950">
        <f t="shared" si="19"/>
        <v>36086.39505302631</v>
      </c>
      <c r="K50" s="950">
        <f t="shared" si="19"/>
        <v>39912.746918120989</v>
      </c>
      <c r="L50" s="528">
        <f t="shared" si="19"/>
        <v>2122.122583795272</v>
      </c>
      <c r="M50" s="156"/>
      <c r="N50" s="156" t="s">
        <v>2423</v>
      </c>
      <c r="O50" s="966"/>
      <c r="P50" s="944"/>
      <c r="Q50" s="950">
        <f t="shared" si="20"/>
        <v>407.88398000491577</v>
      </c>
      <c r="R50" s="950">
        <f t="shared" si="20"/>
        <v>37790.624334325737</v>
      </c>
      <c r="S50" s="950">
        <f t="shared" si="20"/>
        <v>37382.740354320806</v>
      </c>
      <c r="T50" s="950">
        <f t="shared" si="20"/>
        <v>26535.690033652856</v>
      </c>
      <c r="U50" s="950">
        <f t="shared" si="20"/>
        <v>1112.0231499207396</v>
      </c>
      <c r="V50" s="950">
        <f t="shared" si="20"/>
        <v>167.92707999999999</v>
      </c>
      <c r="W50" s="950">
        <f t="shared" si="20"/>
        <v>608.46596737929008</v>
      </c>
      <c r="X50" s="950">
        <f t="shared" si="20"/>
        <v>275.86048428266656</v>
      </c>
      <c r="Y50" s="950">
        <f t="shared" si="20"/>
        <v>332.60548309662306</v>
      </c>
      <c r="Z50" s="950">
        <f t="shared" si="20"/>
        <v>2011.357421591222</v>
      </c>
      <c r="AA50" s="528">
        <f t="shared" si="20"/>
        <v>10969.991544959124</v>
      </c>
      <c r="AB50" s="3372" t="s">
        <v>1014</v>
      </c>
      <c r="AC50" s="3373"/>
      <c r="AD50" s="2397">
        <v>7963.3758994746786</v>
      </c>
      <c r="AE50" s="2398">
        <v>5756.8361151140562</v>
      </c>
      <c r="AF50" s="2398">
        <v>3786.521800373831</v>
      </c>
      <c r="AG50" s="2398">
        <v>332.34391775436075</v>
      </c>
      <c r="AH50" s="2398">
        <v>18.718271375337945</v>
      </c>
      <c r="AI50" s="2398">
        <v>1619.2521256105267</v>
      </c>
      <c r="AJ50" s="2398">
        <v>2206.5397843606202</v>
      </c>
      <c r="AK50" s="2398">
        <v>80.505995866648576</v>
      </c>
      <c r="AL50" s="2398">
        <v>40.602906380918725</v>
      </c>
      <c r="AM50" s="2398">
        <v>2126.0337884939718</v>
      </c>
      <c r="AN50" s="2398">
        <v>2085.430882113053</v>
      </c>
      <c r="AO50" s="2398">
        <v>1679.0397190924773</v>
      </c>
      <c r="AP50" s="2398">
        <v>3.0551268320872706</v>
      </c>
      <c r="AQ50" s="2398">
        <v>0</v>
      </c>
      <c r="AR50" s="2398">
        <v>36.956473647446778</v>
      </c>
      <c r="AS50" s="2398">
        <v>11.621857806519438</v>
      </c>
      <c r="AT50" s="2398">
        <v>25.334615840927331</v>
      </c>
      <c r="AU50" s="2398">
        <v>2.2015855371534601</v>
      </c>
      <c r="AV50" s="2399">
        <v>368.58114807819516</v>
      </c>
    </row>
    <row r="51" spans="1:48" ht="17.45" customHeight="1">
      <c r="A51" s="156"/>
      <c r="B51" s="156" t="s">
        <v>2242</v>
      </c>
      <c r="C51" s="966"/>
      <c r="D51" s="944"/>
      <c r="E51" s="950">
        <f t="shared" si="19"/>
        <v>49566.410125636561</v>
      </c>
      <c r="F51" s="950">
        <f t="shared" si="19"/>
        <v>34681.163976039628</v>
      </c>
      <c r="G51" s="950">
        <f t="shared" si="19"/>
        <v>22382.298812304369</v>
      </c>
      <c r="H51" s="950">
        <f t="shared" si="19"/>
        <v>3685.2445067017043</v>
      </c>
      <c r="I51" s="950">
        <f t="shared" si="19"/>
        <v>386.75340822163554</v>
      </c>
      <c r="J51" s="950">
        <f t="shared" si="19"/>
        <v>8226.8672488119228</v>
      </c>
      <c r="K51" s="950">
        <f t="shared" si="19"/>
        <v>14885.246149596947</v>
      </c>
      <c r="L51" s="528">
        <f t="shared" si="19"/>
        <v>654.71214145890508</v>
      </c>
      <c r="M51" s="156"/>
      <c r="N51" s="156" t="s">
        <v>2297</v>
      </c>
      <c r="O51" s="966"/>
      <c r="P51" s="944"/>
      <c r="Q51" s="950">
        <f t="shared" si="20"/>
        <v>149.74438942838998</v>
      </c>
      <c r="R51" s="950">
        <f t="shared" si="20"/>
        <v>14230.534008138038</v>
      </c>
      <c r="S51" s="950">
        <f t="shared" si="20"/>
        <v>14080.789618709652</v>
      </c>
      <c r="T51" s="950">
        <f t="shared" si="20"/>
        <v>9317.7926194372521</v>
      </c>
      <c r="U51" s="950">
        <f t="shared" si="20"/>
        <v>154.46306752914202</v>
      </c>
      <c r="V51" s="950">
        <f t="shared" si="20"/>
        <v>4.9275235314297889</v>
      </c>
      <c r="W51" s="950">
        <f t="shared" si="20"/>
        <v>275.36680535037448</v>
      </c>
      <c r="X51" s="950">
        <f t="shared" si="20"/>
        <v>159.83541572748749</v>
      </c>
      <c r="Y51" s="950">
        <f t="shared" si="20"/>
        <v>115.53138962288693</v>
      </c>
      <c r="Z51" s="950">
        <f t="shared" si="20"/>
        <v>101.63453229300661</v>
      </c>
      <c r="AA51" s="528">
        <f t="shared" si="20"/>
        <v>4429.8741351544586</v>
      </c>
      <c r="AB51" s="3372" t="s">
        <v>1016</v>
      </c>
      <c r="AC51" s="3373"/>
      <c r="AD51" s="2397">
        <v>602091.05911990744</v>
      </c>
      <c r="AE51" s="2398">
        <v>420114.29937684367</v>
      </c>
      <c r="AF51" s="2398">
        <v>273190.7823318381</v>
      </c>
      <c r="AG51" s="2398">
        <v>23867.657498150613</v>
      </c>
      <c r="AH51" s="2398">
        <v>4518.5643541226636</v>
      </c>
      <c r="AI51" s="2398">
        <v>118537.29519273242</v>
      </c>
      <c r="AJ51" s="2398">
        <v>181976.75974306319</v>
      </c>
      <c r="AK51" s="2398">
        <v>6651.3986042460965</v>
      </c>
      <c r="AL51" s="2398">
        <v>2031.1431464126815</v>
      </c>
      <c r="AM51" s="2398">
        <v>175325.36113881724</v>
      </c>
      <c r="AN51" s="2398">
        <v>173294.21799240453</v>
      </c>
      <c r="AO51" s="2398">
        <v>119507.71871401693</v>
      </c>
      <c r="AP51" s="2398">
        <v>3731.9579295457684</v>
      </c>
      <c r="AQ51" s="2398">
        <v>113.1246464178617</v>
      </c>
      <c r="AR51" s="2398">
        <v>2108.8449867990398</v>
      </c>
      <c r="AS51" s="2398">
        <v>1198.3785920633818</v>
      </c>
      <c r="AT51" s="2398">
        <v>910.46639473565926</v>
      </c>
      <c r="AU51" s="2398">
        <v>9014.7195145782098</v>
      </c>
      <c r="AV51" s="2399">
        <v>56847.291230203031</v>
      </c>
    </row>
    <row r="52" spans="1:48" ht="17.45" customHeight="1">
      <c r="A52" s="156"/>
      <c r="B52" s="155" t="s">
        <v>20</v>
      </c>
      <c r="C52" s="966"/>
      <c r="D52" s="944"/>
      <c r="E52" s="950">
        <f t="shared" ref="E52:L53" si="21">AD54</f>
        <v>17146.402031649865</v>
      </c>
      <c r="F52" s="950">
        <f t="shared" si="21"/>
        <v>12161.929503021358</v>
      </c>
      <c r="G52" s="950">
        <f t="shared" si="21"/>
        <v>7674.3147534913414</v>
      </c>
      <c r="H52" s="950">
        <f t="shared" si="21"/>
        <v>48.456183870592696</v>
      </c>
      <c r="I52" s="950">
        <f t="shared" si="21"/>
        <v>70.842220864444243</v>
      </c>
      <c r="J52" s="950">
        <f t="shared" si="21"/>
        <v>4368.3163447949837</v>
      </c>
      <c r="K52" s="950">
        <f t="shared" si="21"/>
        <v>4984.4725286285066</v>
      </c>
      <c r="L52" s="528">
        <f t="shared" si="21"/>
        <v>277.49934460271419</v>
      </c>
      <c r="M52" s="156"/>
      <c r="N52" s="155" t="s">
        <v>20</v>
      </c>
      <c r="O52" s="966"/>
      <c r="P52" s="944"/>
      <c r="Q52" s="950">
        <f t="shared" ref="Q52:AA53" si="22">AL54</f>
        <v>67.88724404955974</v>
      </c>
      <c r="R52" s="950">
        <f t="shared" si="22"/>
        <v>4706.9731840257909</v>
      </c>
      <c r="S52" s="950">
        <f t="shared" si="22"/>
        <v>4639.0859399762294</v>
      </c>
      <c r="T52" s="950">
        <f t="shared" si="22"/>
        <v>3641.8252172438697</v>
      </c>
      <c r="U52" s="950">
        <f t="shared" si="22"/>
        <v>52.434605808241166</v>
      </c>
      <c r="V52" s="950">
        <f t="shared" si="22"/>
        <v>0</v>
      </c>
      <c r="W52" s="950">
        <f t="shared" si="22"/>
        <v>113.17700656127015</v>
      </c>
      <c r="X52" s="950">
        <f t="shared" si="22"/>
        <v>66.859842713845012</v>
      </c>
      <c r="Y52" s="950">
        <f t="shared" si="22"/>
        <v>46.317163847425114</v>
      </c>
      <c r="Z52" s="950">
        <f t="shared" si="22"/>
        <v>83.854367784864905</v>
      </c>
      <c r="AA52" s="528">
        <f t="shared" si="22"/>
        <v>915.5034781477143</v>
      </c>
      <c r="AB52" s="3372" t="s">
        <v>1017</v>
      </c>
      <c r="AC52" s="3373"/>
      <c r="AD52" s="2397">
        <v>221230.45693860229</v>
      </c>
      <c r="AE52" s="2398">
        <v>158168.80443489118</v>
      </c>
      <c r="AF52" s="2398">
        <v>104429.25155088511</v>
      </c>
      <c r="AG52" s="2398">
        <v>10616.759904972027</v>
      </c>
      <c r="AH52" s="2398">
        <v>778.50587176740942</v>
      </c>
      <c r="AI52" s="2398">
        <v>42344.287107266544</v>
      </c>
      <c r="AJ52" s="2398">
        <v>63061.652503711251</v>
      </c>
      <c r="AK52" s="2398">
        <v>2325.5968706210742</v>
      </c>
      <c r="AL52" s="2398">
        <v>503.71918662536126</v>
      </c>
      <c r="AM52" s="2398">
        <v>60736.055633090196</v>
      </c>
      <c r="AN52" s="2398">
        <v>60232.336446464833</v>
      </c>
      <c r="AO52" s="2398">
        <v>41949.985608244475</v>
      </c>
      <c r="AP52" s="2398">
        <v>1563.424298718661</v>
      </c>
      <c r="AQ52" s="2398">
        <v>25.889644142875188</v>
      </c>
      <c r="AR52" s="2398">
        <v>721.68855315456494</v>
      </c>
      <c r="AS52" s="2398">
        <v>638.57361255188448</v>
      </c>
      <c r="AT52" s="2398">
        <v>83.11494060268106</v>
      </c>
      <c r="AU52" s="2398">
        <v>2005.9243670630844</v>
      </c>
      <c r="AV52" s="2399">
        <v>17977.272709267316</v>
      </c>
    </row>
    <row r="53" spans="1:48" ht="17.45" customHeight="1">
      <c r="A53" s="3093" t="s">
        <v>21</v>
      </c>
      <c r="B53" s="3093"/>
      <c r="C53" s="966"/>
      <c r="D53" s="944"/>
      <c r="E53" s="950">
        <f t="shared" si="21"/>
        <v>7963.3758994746786</v>
      </c>
      <c r="F53" s="950">
        <f t="shared" si="21"/>
        <v>5756.8361151140562</v>
      </c>
      <c r="G53" s="950">
        <f t="shared" si="21"/>
        <v>3786.521800373831</v>
      </c>
      <c r="H53" s="969">
        <f t="shared" si="21"/>
        <v>332.34391775436075</v>
      </c>
      <c r="I53" s="950">
        <f t="shared" si="21"/>
        <v>18.718271375337945</v>
      </c>
      <c r="J53" s="950">
        <f t="shared" si="21"/>
        <v>1619.2521256105267</v>
      </c>
      <c r="K53" s="950">
        <f t="shared" si="21"/>
        <v>2206.5397843606202</v>
      </c>
      <c r="L53" s="528">
        <f t="shared" si="21"/>
        <v>80.505995866648576</v>
      </c>
      <c r="M53" s="3093" t="s">
        <v>21</v>
      </c>
      <c r="N53" s="3093"/>
      <c r="O53" s="966"/>
      <c r="P53" s="944"/>
      <c r="Q53" s="950">
        <f t="shared" si="22"/>
        <v>40.602906380918725</v>
      </c>
      <c r="R53" s="950">
        <f t="shared" si="22"/>
        <v>2126.0337884939718</v>
      </c>
      <c r="S53" s="950">
        <f t="shared" si="22"/>
        <v>2085.430882113053</v>
      </c>
      <c r="T53" s="950">
        <f t="shared" si="22"/>
        <v>1679.0397190924773</v>
      </c>
      <c r="U53" s="950">
        <f t="shared" si="22"/>
        <v>3.0551268320872706</v>
      </c>
      <c r="V53" s="950">
        <f t="shared" si="22"/>
        <v>0</v>
      </c>
      <c r="W53" s="950">
        <f t="shared" si="22"/>
        <v>36.956473647446778</v>
      </c>
      <c r="X53" s="950">
        <f t="shared" si="22"/>
        <v>11.621857806519438</v>
      </c>
      <c r="Y53" s="950">
        <f t="shared" si="22"/>
        <v>25.334615840927331</v>
      </c>
      <c r="Z53" s="950">
        <f t="shared" si="22"/>
        <v>2.2015855371534601</v>
      </c>
      <c r="AA53" s="528">
        <f t="shared" si="22"/>
        <v>368.58114807819516</v>
      </c>
      <c r="AB53" s="3372" t="s">
        <v>1018</v>
      </c>
      <c r="AC53" s="3373"/>
      <c r="AD53" s="2397">
        <v>254718.70440481798</v>
      </c>
      <c r="AE53" s="2398">
        <v>179410.33601344217</v>
      </c>
      <c r="AF53" s="2398">
        <v>100570.66964613559</v>
      </c>
      <c r="AG53" s="2398">
        <v>19499.782321322346</v>
      </c>
      <c r="AH53" s="2398">
        <v>1604.1692614117726</v>
      </c>
      <c r="AI53" s="2398">
        <v>57735.714784572367</v>
      </c>
      <c r="AJ53" s="2398">
        <v>75308.368391375843</v>
      </c>
      <c r="AK53" s="2398">
        <v>3510.0094408972595</v>
      </c>
      <c r="AL53" s="2398">
        <v>694.56393141845797</v>
      </c>
      <c r="AM53" s="2398">
        <v>71798.358950478476</v>
      </c>
      <c r="AN53" s="2398">
        <v>71103.795019060068</v>
      </c>
      <c r="AO53" s="2398">
        <v>51318.329134442756</v>
      </c>
      <c r="AP53" s="2398">
        <v>1419.3429151186344</v>
      </c>
      <c r="AQ53" s="2398">
        <v>174.33863174570661</v>
      </c>
      <c r="AR53" s="2398">
        <v>1063.2528022746189</v>
      </c>
      <c r="AS53" s="2398">
        <v>591.57017719272665</v>
      </c>
      <c r="AT53" s="2398">
        <v>471.68262508189156</v>
      </c>
      <c r="AU53" s="2398">
        <v>4945.5412323588462</v>
      </c>
      <c r="AV53" s="2399">
        <v>22074.072767837195</v>
      </c>
    </row>
    <row r="54" spans="1:48" ht="17.45" customHeight="1">
      <c r="A54" s="3094" t="s">
        <v>118</v>
      </c>
      <c r="B54" s="3094"/>
      <c r="C54" s="3094"/>
      <c r="D54" s="952"/>
      <c r="E54" s="950"/>
      <c r="F54" s="950"/>
      <c r="G54" s="950"/>
      <c r="H54" s="950"/>
      <c r="I54" s="950"/>
      <c r="J54" s="950"/>
      <c r="K54" s="950"/>
      <c r="L54" s="528"/>
      <c r="M54" s="3094" t="s">
        <v>118</v>
      </c>
      <c r="N54" s="3094"/>
      <c r="O54" s="3094"/>
      <c r="P54" s="952"/>
      <c r="Q54" s="950"/>
      <c r="R54" s="950"/>
      <c r="S54" s="950"/>
      <c r="T54" s="950"/>
      <c r="U54" s="950"/>
      <c r="V54" s="950"/>
      <c r="W54" s="950"/>
      <c r="X54" s="950"/>
      <c r="Y54" s="950"/>
      <c r="Z54" s="950"/>
      <c r="AA54" s="528"/>
      <c r="AB54" s="3372" t="s">
        <v>1019</v>
      </c>
      <c r="AC54" s="3373"/>
      <c r="AD54" s="2397">
        <v>17146.402031649865</v>
      </c>
      <c r="AE54" s="2398">
        <v>12161.929503021358</v>
      </c>
      <c r="AF54" s="2398">
        <v>7674.3147534913414</v>
      </c>
      <c r="AG54" s="2398">
        <v>48.456183870592696</v>
      </c>
      <c r="AH54" s="2398">
        <v>70.842220864444243</v>
      </c>
      <c r="AI54" s="2398">
        <v>4368.3163447949837</v>
      </c>
      <c r="AJ54" s="2398">
        <v>4984.4725286285066</v>
      </c>
      <c r="AK54" s="2398">
        <v>277.49934460271419</v>
      </c>
      <c r="AL54" s="2398">
        <v>67.88724404955974</v>
      </c>
      <c r="AM54" s="2398">
        <v>4706.9731840257909</v>
      </c>
      <c r="AN54" s="2398">
        <v>4639.0859399762294</v>
      </c>
      <c r="AO54" s="2398">
        <v>3641.8252172438697</v>
      </c>
      <c r="AP54" s="2398">
        <v>52.434605808241166</v>
      </c>
      <c r="AQ54" s="2398">
        <v>0</v>
      </c>
      <c r="AR54" s="2398">
        <v>113.17700656127015</v>
      </c>
      <c r="AS54" s="2398">
        <v>66.859842713845012</v>
      </c>
      <c r="AT54" s="2398">
        <v>46.317163847425114</v>
      </c>
      <c r="AU54" s="2398">
        <v>83.854367784864905</v>
      </c>
      <c r="AV54" s="2399">
        <v>915.5034781477143</v>
      </c>
    </row>
    <row r="55" spans="1:48" ht="17.45" customHeight="1">
      <c r="A55" s="3093" t="s">
        <v>22</v>
      </c>
      <c r="B55" s="3093" t="s">
        <v>22</v>
      </c>
      <c r="C55" s="196"/>
      <c r="D55" s="952"/>
      <c r="E55" s="950">
        <f t="shared" ref="E55:L55" si="23">AD56</f>
        <v>559145.57763340534</v>
      </c>
      <c r="F55" s="950">
        <f t="shared" si="23"/>
        <v>390211.43911627197</v>
      </c>
      <c r="G55" s="950">
        <f t="shared" si="23"/>
        <v>245603.73824184792</v>
      </c>
      <c r="H55" s="950">
        <f t="shared" si="23"/>
        <v>23497.271526963646</v>
      </c>
      <c r="I55" s="950">
        <f t="shared" si="23"/>
        <v>3732.9714655359699</v>
      </c>
      <c r="J55" s="950">
        <f t="shared" si="23"/>
        <v>117377.45788192445</v>
      </c>
      <c r="K55" s="950">
        <f t="shared" si="23"/>
        <v>168934.13851713316</v>
      </c>
      <c r="L55" s="528">
        <f t="shared" si="23"/>
        <v>7658.7220377378335</v>
      </c>
      <c r="M55" s="3093" t="s">
        <v>22</v>
      </c>
      <c r="N55" s="3093" t="s">
        <v>22</v>
      </c>
      <c r="O55" s="196"/>
      <c r="P55" s="952"/>
      <c r="Q55" s="950">
        <f t="shared" ref="Q55:AA55" si="24">AL56</f>
        <v>1755.3379292962736</v>
      </c>
      <c r="R55" s="950">
        <f t="shared" si="24"/>
        <v>161275.41647939532</v>
      </c>
      <c r="S55" s="950">
        <f t="shared" si="24"/>
        <v>159520.07855009922</v>
      </c>
      <c r="T55" s="950">
        <f t="shared" si="24"/>
        <v>106107.79250102899</v>
      </c>
      <c r="U55" s="950">
        <f t="shared" si="24"/>
        <v>3839.289070532966</v>
      </c>
      <c r="V55" s="950">
        <f t="shared" si="24"/>
        <v>182.87418922468555</v>
      </c>
      <c r="W55" s="950">
        <f t="shared" si="24"/>
        <v>1387.7181009456199</v>
      </c>
      <c r="X55" s="950">
        <f t="shared" si="24"/>
        <v>1022.5315287592025</v>
      </c>
      <c r="Y55" s="950">
        <f t="shared" si="24"/>
        <v>365.18657218641897</v>
      </c>
      <c r="Z55" s="950">
        <f t="shared" si="24"/>
        <v>7194.484850589186</v>
      </c>
      <c r="AA55" s="528">
        <f t="shared" si="24"/>
        <v>55196.889538955977</v>
      </c>
      <c r="AB55" s="3372" t="s">
        <v>1020</v>
      </c>
      <c r="AC55" s="3373"/>
      <c r="AD55" s="2397">
        <v>7963.3758994746786</v>
      </c>
      <c r="AE55" s="2398">
        <v>5756.8361151140562</v>
      </c>
      <c r="AF55" s="2398">
        <v>3786.521800373831</v>
      </c>
      <c r="AG55" s="2398">
        <v>332.34391775436075</v>
      </c>
      <c r="AH55" s="2398">
        <v>18.718271375337945</v>
      </c>
      <c r="AI55" s="2398">
        <v>1619.2521256105267</v>
      </c>
      <c r="AJ55" s="2398">
        <v>2206.5397843606202</v>
      </c>
      <c r="AK55" s="2398">
        <v>80.505995866648576</v>
      </c>
      <c r="AL55" s="2398">
        <v>40.602906380918725</v>
      </c>
      <c r="AM55" s="2398">
        <v>2126.0337884939718</v>
      </c>
      <c r="AN55" s="2398">
        <v>2085.430882113053</v>
      </c>
      <c r="AO55" s="2398">
        <v>1679.0397190924773</v>
      </c>
      <c r="AP55" s="2398">
        <v>3.0551268320872706</v>
      </c>
      <c r="AQ55" s="2398">
        <v>0</v>
      </c>
      <c r="AR55" s="2398">
        <v>36.956473647446778</v>
      </c>
      <c r="AS55" s="2398">
        <v>11.621857806519438</v>
      </c>
      <c r="AT55" s="2398">
        <v>25.334615840927331</v>
      </c>
      <c r="AU55" s="2398">
        <v>2.2015855371534601</v>
      </c>
      <c r="AV55" s="2399">
        <v>368.58114807819516</v>
      </c>
    </row>
    <row r="56" spans="1:48" ht="17.45" customHeight="1">
      <c r="A56" s="155"/>
      <c r="B56" s="155" t="s">
        <v>23</v>
      </c>
      <c r="C56" s="155"/>
      <c r="D56" s="952"/>
      <c r="E56" s="950">
        <f t="shared" ref="E56:L59" si="25">AD58</f>
        <v>304790.00579839246</v>
      </c>
      <c r="F56" s="950">
        <f t="shared" si="25"/>
        <v>215709.21128558886</v>
      </c>
      <c r="G56" s="950">
        <f t="shared" si="25"/>
        <v>138717.73987811335</v>
      </c>
      <c r="H56" s="950">
        <f t="shared" si="25"/>
        <v>11141.358350714081</v>
      </c>
      <c r="I56" s="950">
        <f t="shared" si="25"/>
        <v>1549.3208393020604</v>
      </c>
      <c r="J56" s="950">
        <f t="shared" si="25"/>
        <v>64300.792217459217</v>
      </c>
      <c r="K56" s="950">
        <f t="shared" si="25"/>
        <v>89080.794512803754</v>
      </c>
      <c r="L56" s="528">
        <f t="shared" si="25"/>
        <v>3998.7036004797983</v>
      </c>
      <c r="M56" s="155"/>
      <c r="N56" s="155" t="s">
        <v>23</v>
      </c>
      <c r="O56" s="155"/>
      <c r="P56" s="952"/>
      <c r="Q56" s="950">
        <f t="shared" ref="Q56:AA59" si="26">AL58</f>
        <v>883.43003585981944</v>
      </c>
      <c r="R56" s="950">
        <f t="shared" si="26"/>
        <v>85082.090912323969</v>
      </c>
      <c r="S56" s="950">
        <f t="shared" si="26"/>
        <v>84198.660876464113</v>
      </c>
      <c r="T56" s="950">
        <f t="shared" si="26"/>
        <v>59676.439662769742</v>
      </c>
      <c r="U56" s="950">
        <f t="shared" si="26"/>
        <v>1294.1459151243864</v>
      </c>
      <c r="V56" s="950">
        <f t="shared" si="26"/>
        <v>49.785555965881372</v>
      </c>
      <c r="W56" s="950">
        <f t="shared" si="26"/>
        <v>1330.7263253717219</v>
      </c>
      <c r="X56" s="950">
        <f t="shared" si="26"/>
        <v>884.17096859383753</v>
      </c>
      <c r="Y56" s="950">
        <f t="shared" si="26"/>
        <v>446.55535677788509</v>
      </c>
      <c r="Z56" s="950">
        <f t="shared" si="26"/>
        <v>3261.9033796622475</v>
      </c>
      <c r="AA56" s="528">
        <f t="shared" si="26"/>
        <v>25109.46679689466</v>
      </c>
      <c r="AB56" s="3372" t="s">
        <v>1021</v>
      </c>
      <c r="AC56" s="2985" t="s">
        <v>1022</v>
      </c>
      <c r="AD56" s="2397">
        <v>559145.57763340534</v>
      </c>
      <c r="AE56" s="2398">
        <v>390211.43911627197</v>
      </c>
      <c r="AF56" s="2398">
        <v>245603.73824184792</v>
      </c>
      <c r="AG56" s="2398">
        <v>23497.271526963646</v>
      </c>
      <c r="AH56" s="2398">
        <v>3732.9714655359699</v>
      </c>
      <c r="AI56" s="2398">
        <v>117377.45788192445</v>
      </c>
      <c r="AJ56" s="2398">
        <v>168934.13851713316</v>
      </c>
      <c r="AK56" s="2398">
        <v>7658.7220377378335</v>
      </c>
      <c r="AL56" s="2398">
        <v>1755.3379292962736</v>
      </c>
      <c r="AM56" s="2398">
        <v>161275.41647939532</v>
      </c>
      <c r="AN56" s="2398">
        <v>159520.07855009922</v>
      </c>
      <c r="AO56" s="2398">
        <v>106107.79250102899</v>
      </c>
      <c r="AP56" s="2398">
        <v>3839.289070532966</v>
      </c>
      <c r="AQ56" s="2398">
        <v>182.87418922468555</v>
      </c>
      <c r="AR56" s="2398">
        <v>1387.7181009456199</v>
      </c>
      <c r="AS56" s="2398">
        <v>1022.5315287592025</v>
      </c>
      <c r="AT56" s="2398">
        <v>365.18657218641897</v>
      </c>
      <c r="AU56" s="2398">
        <v>7194.484850589186</v>
      </c>
      <c r="AV56" s="2399">
        <v>55196.889538955977</v>
      </c>
    </row>
    <row r="57" spans="1:48" ht="17.45" customHeight="1">
      <c r="A57" s="155"/>
      <c r="B57" s="155" t="s">
        <v>24</v>
      </c>
      <c r="C57" s="155"/>
      <c r="D57" s="952"/>
      <c r="E57" s="950">
        <f t="shared" si="25"/>
        <v>134866.5319869529</v>
      </c>
      <c r="F57" s="950">
        <f t="shared" si="25"/>
        <v>94926.453270501908</v>
      </c>
      <c r="G57" s="950">
        <f t="shared" si="25"/>
        <v>58741.681761375679</v>
      </c>
      <c r="H57" s="950">
        <f t="shared" si="25"/>
        <v>6223.6267623416588</v>
      </c>
      <c r="I57" s="950">
        <f t="shared" si="25"/>
        <v>1186.9184056721967</v>
      </c>
      <c r="J57" s="950">
        <f t="shared" si="25"/>
        <v>28774.226341112364</v>
      </c>
      <c r="K57" s="950">
        <f t="shared" si="25"/>
        <v>39940.078716451004</v>
      </c>
      <c r="L57" s="528">
        <f t="shared" si="25"/>
        <v>2117.6977641999297</v>
      </c>
      <c r="M57" s="155"/>
      <c r="N57" s="155" t="s">
        <v>24</v>
      </c>
      <c r="O57" s="155"/>
      <c r="P57" s="952"/>
      <c r="Q57" s="950">
        <f t="shared" si="26"/>
        <v>392.1182615377781</v>
      </c>
      <c r="R57" s="950">
        <f t="shared" si="26"/>
        <v>37822.380952251071</v>
      </c>
      <c r="S57" s="950">
        <f t="shared" si="26"/>
        <v>37430.262690713302</v>
      </c>
      <c r="T57" s="950">
        <f t="shared" si="26"/>
        <v>24034.512895792413</v>
      </c>
      <c r="U57" s="950">
        <f t="shared" si="26"/>
        <v>1783.2311633940058</v>
      </c>
      <c r="V57" s="950">
        <f t="shared" si="26"/>
        <v>37.844736258804197</v>
      </c>
      <c r="W57" s="950">
        <f t="shared" si="26"/>
        <v>-15.418628949006859</v>
      </c>
      <c r="X57" s="950">
        <f t="shared" si="26"/>
        <v>69.986109455965206</v>
      </c>
      <c r="Y57" s="950">
        <f t="shared" si="26"/>
        <v>-85.404738404972193</v>
      </c>
      <c r="Z57" s="950">
        <f t="shared" si="26"/>
        <v>1040.7151853374719</v>
      </c>
      <c r="AA57" s="528">
        <f t="shared" si="26"/>
        <v>12630.807709554556</v>
      </c>
      <c r="AB57" s="3372"/>
      <c r="AC57" s="2985" t="s">
        <v>1023</v>
      </c>
      <c r="AD57" s="2397">
        <v>544004.42076104693</v>
      </c>
      <c r="AE57" s="2398">
        <v>385400.7663270405</v>
      </c>
      <c r="AF57" s="2398">
        <v>244047.8018408762</v>
      </c>
      <c r="AG57" s="2398">
        <v>30867.728299106304</v>
      </c>
      <c r="AH57" s="2398">
        <v>3257.828514005656</v>
      </c>
      <c r="AI57" s="2398">
        <v>107227.40767305235</v>
      </c>
      <c r="AJ57" s="2398">
        <v>158603.65443400608</v>
      </c>
      <c r="AK57" s="2398">
        <v>5186.2882184959562</v>
      </c>
      <c r="AL57" s="2398">
        <v>1582.5784855907045</v>
      </c>
      <c r="AM57" s="2398">
        <v>153417.36621551044</v>
      </c>
      <c r="AN57" s="2398">
        <v>151834.78772991951</v>
      </c>
      <c r="AO57" s="2398">
        <v>111989.10589201152</v>
      </c>
      <c r="AP57" s="2398">
        <v>2930.9258054904276</v>
      </c>
      <c r="AQ57" s="2398">
        <v>130.47873308175795</v>
      </c>
      <c r="AR57" s="2398">
        <v>2656.2017214913226</v>
      </c>
      <c r="AS57" s="2398">
        <v>1484.4725535691548</v>
      </c>
      <c r="AT57" s="2398">
        <v>1171.7291679221676</v>
      </c>
      <c r="AU57" s="2398">
        <v>8857.7562167329688</v>
      </c>
      <c r="AV57" s="2399">
        <v>42985.831794577469</v>
      </c>
    </row>
    <row r="58" spans="1:48" ht="17.45" customHeight="1">
      <c r="A58" s="155"/>
      <c r="B58" s="155" t="s">
        <v>25</v>
      </c>
      <c r="C58" s="155"/>
      <c r="D58" s="952"/>
      <c r="E58" s="950">
        <f t="shared" si="25"/>
        <v>119489.03984805991</v>
      </c>
      <c r="F58" s="950">
        <f t="shared" si="25"/>
        <v>79575.774560181468</v>
      </c>
      <c r="G58" s="950">
        <f t="shared" si="25"/>
        <v>48144.316602359017</v>
      </c>
      <c r="H58" s="950">
        <f t="shared" si="25"/>
        <v>6132.2864139079029</v>
      </c>
      <c r="I58" s="950">
        <f t="shared" si="25"/>
        <v>996.73222056171517</v>
      </c>
      <c r="J58" s="950">
        <f t="shared" si="25"/>
        <v>24302.439323352817</v>
      </c>
      <c r="K58" s="950">
        <f t="shared" si="25"/>
        <v>39913.265287878479</v>
      </c>
      <c r="L58" s="528">
        <f t="shared" si="25"/>
        <v>1542.3206730581078</v>
      </c>
      <c r="M58" s="155"/>
      <c r="N58" s="155" t="s">
        <v>25</v>
      </c>
      <c r="O58" s="155"/>
      <c r="P58" s="952"/>
      <c r="Q58" s="950">
        <f t="shared" si="26"/>
        <v>479.78963189867721</v>
      </c>
      <c r="R58" s="950">
        <f t="shared" si="26"/>
        <v>38370.944614820379</v>
      </c>
      <c r="S58" s="950">
        <f t="shared" si="26"/>
        <v>37891.154982921697</v>
      </c>
      <c r="T58" s="950">
        <f t="shared" si="26"/>
        <v>22396.839942466926</v>
      </c>
      <c r="U58" s="950">
        <f t="shared" si="26"/>
        <v>761.91199201457312</v>
      </c>
      <c r="V58" s="950">
        <f t="shared" si="26"/>
        <v>95.24389699999999</v>
      </c>
      <c r="W58" s="950">
        <f t="shared" si="26"/>
        <v>72.410404522904798</v>
      </c>
      <c r="X58" s="950">
        <f t="shared" si="26"/>
        <v>68.374450709399426</v>
      </c>
      <c r="Y58" s="950">
        <f t="shared" si="26"/>
        <v>4.0359538135054009</v>
      </c>
      <c r="Z58" s="950">
        <f t="shared" si="26"/>
        <v>2891.8662855894663</v>
      </c>
      <c r="AA58" s="528">
        <f t="shared" si="26"/>
        <v>17456.615032506765</v>
      </c>
      <c r="AB58" s="3372" t="s">
        <v>1024</v>
      </c>
      <c r="AC58" s="2985" t="s">
        <v>3904</v>
      </c>
      <c r="AD58" s="2397">
        <v>304790.00579839246</v>
      </c>
      <c r="AE58" s="2398">
        <v>215709.21128558886</v>
      </c>
      <c r="AF58" s="2398">
        <v>138717.73987811335</v>
      </c>
      <c r="AG58" s="2398">
        <v>11141.358350714081</v>
      </c>
      <c r="AH58" s="2398">
        <v>1549.3208393020604</v>
      </c>
      <c r="AI58" s="2398">
        <v>64300.792217459217</v>
      </c>
      <c r="AJ58" s="2398">
        <v>89080.794512803754</v>
      </c>
      <c r="AK58" s="2398">
        <v>3998.7036004797983</v>
      </c>
      <c r="AL58" s="2398">
        <v>883.43003585981944</v>
      </c>
      <c r="AM58" s="2398">
        <v>85082.090912323969</v>
      </c>
      <c r="AN58" s="2398">
        <v>84198.660876464113</v>
      </c>
      <c r="AO58" s="2398">
        <v>59676.439662769742</v>
      </c>
      <c r="AP58" s="2398">
        <v>1294.1459151243864</v>
      </c>
      <c r="AQ58" s="2398">
        <v>49.785555965881372</v>
      </c>
      <c r="AR58" s="2398">
        <v>1330.7263253717219</v>
      </c>
      <c r="AS58" s="2398">
        <v>884.17096859383753</v>
      </c>
      <c r="AT58" s="2398">
        <v>446.55535677788509</v>
      </c>
      <c r="AU58" s="2398">
        <v>3261.9033796622475</v>
      </c>
      <c r="AV58" s="2399">
        <v>25109.46679689466</v>
      </c>
    </row>
    <row r="59" spans="1:48" ht="17.45" customHeight="1" thickBot="1">
      <c r="A59" s="3104" t="s">
        <v>26</v>
      </c>
      <c r="B59" s="3104"/>
      <c r="C59" s="169"/>
      <c r="D59" s="970"/>
      <c r="E59" s="200">
        <f t="shared" si="25"/>
        <v>544004.42076104693</v>
      </c>
      <c r="F59" s="531">
        <f t="shared" si="25"/>
        <v>385400.7663270405</v>
      </c>
      <c r="G59" s="531">
        <f t="shared" si="25"/>
        <v>244047.8018408762</v>
      </c>
      <c r="H59" s="531">
        <f t="shared" si="25"/>
        <v>30867.728299106304</v>
      </c>
      <c r="I59" s="531">
        <f t="shared" si="25"/>
        <v>3257.828514005656</v>
      </c>
      <c r="J59" s="531">
        <f t="shared" si="25"/>
        <v>107227.40767305235</v>
      </c>
      <c r="K59" s="531">
        <f t="shared" si="25"/>
        <v>158603.65443400608</v>
      </c>
      <c r="L59" s="531">
        <f t="shared" si="25"/>
        <v>5186.2882184959562</v>
      </c>
      <c r="M59" s="3104" t="s">
        <v>26</v>
      </c>
      <c r="N59" s="3104"/>
      <c r="O59" s="169"/>
      <c r="P59" s="970"/>
      <c r="Q59" s="531">
        <f t="shared" si="26"/>
        <v>1582.5784855907045</v>
      </c>
      <c r="R59" s="531">
        <f t="shared" si="26"/>
        <v>153417.36621551044</v>
      </c>
      <c r="S59" s="531">
        <f t="shared" si="26"/>
        <v>151834.78772991951</v>
      </c>
      <c r="T59" s="531">
        <f t="shared" si="26"/>
        <v>111989.10589201152</v>
      </c>
      <c r="U59" s="531">
        <f t="shared" si="26"/>
        <v>2930.9258054904276</v>
      </c>
      <c r="V59" s="531">
        <f t="shared" si="26"/>
        <v>130.47873308175795</v>
      </c>
      <c r="W59" s="531">
        <f t="shared" si="26"/>
        <v>2656.2017214913226</v>
      </c>
      <c r="X59" s="531">
        <f t="shared" si="26"/>
        <v>1484.4725535691548</v>
      </c>
      <c r="Y59" s="531">
        <f t="shared" si="26"/>
        <v>1171.7291679221676</v>
      </c>
      <c r="Z59" s="531">
        <f t="shared" si="26"/>
        <v>8857.7562167329688</v>
      </c>
      <c r="AA59" s="531">
        <f t="shared" si="26"/>
        <v>42985.831794577469</v>
      </c>
      <c r="AB59" s="3372"/>
      <c r="AC59" s="2985" t="s">
        <v>3905</v>
      </c>
      <c r="AD59" s="2397">
        <v>134866.5319869529</v>
      </c>
      <c r="AE59" s="2398">
        <v>94926.453270501908</v>
      </c>
      <c r="AF59" s="2398">
        <v>58741.681761375679</v>
      </c>
      <c r="AG59" s="2398">
        <v>6223.6267623416588</v>
      </c>
      <c r="AH59" s="2398">
        <v>1186.9184056721967</v>
      </c>
      <c r="AI59" s="2398">
        <v>28774.226341112364</v>
      </c>
      <c r="AJ59" s="2398">
        <v>39940.078716451004</v>
      </c>
      <c r="AK59" s="2398">
        <v>2117.6977641999297</v>
      </c>
      <c r="AL59" s="2398">
        <v>392.1182615377781</v>
      </c>
      <c r="AM59" s="2398">
        <v>37822.380952251071</v>
      </c>
      <c r="AN59" s="2398">
        <v>37430.262690713302</v>
      </c>
      <c r="AO59" s="2398">
        <v>24034.512895792413</v>
      </c>
      <c r="AP59" s="2398">
        <v>1783.2311633940058</v>
      </c>
      <c r="AQ59" s="2398">
        <v>37.844736258804197</v>
      </c>
      <c r="AR59" s="2398">
        <v>-15.418628949006859</v>
      </c>
      <c r="AS59" s="2398">
        <v>69.986109455965206</v>
      </c>
      <c r="AT59" s="2398">
        <v>-85.404738404972193</v>
      </c>
      <c r="AU59" s="2398">
        <v>1040.7151853374719</v>
      </c>
      <c r="AV59" s="2399">
        <v>12630.807709554556</v>
      </c>
    </row>
    <row r="60" spans="1:48" s="173" customFormat="1" ht="17.45" customHeight="1">
      <c r="A60" s="831"/>
      <c r="B60" s="831"/>
      <c r="C60" s="831"/>
      <c r="D60" s="831"/>
      <c r="E60" s="831"/>
      <c r="F60" s="831"/>
      <c r="G60" s="831"/>
      <c r="H60" s="1677"/>
      <c r="L60" s="325"/>
      <c r="AA60" s="325"/>
      <c r="AB60" s="3372"/>
      <c r="AC60" s="2985" t="s">
        <v>3906</v>
      </c>
      <c r="AD60" s="2397">
        <v>119489.03984805991</v>
      </c>
      <c r="AE60" s="2398">
        <v>79575.774560181468</v>
      </c>
      <c r="AF60" s="2398">
        <v>48144.316602359017</v>
      </c>
      <c r="AG60" s="2398">
        <v>6132.2864139079029</v>
      </c>
      <c r="AH60" s="2398">
        <v>996.73222056171517</v>
      </c>
      <c r="AI60" s="2398">
        <v>24302.439323352817</v>
      </c>
      <c r="AJ60" s="2398">
        <v>39913.265287878479</v>
      </c>
      <c r="AK60" s="2398">
        <v>1542.3206730581078</v>
      </c>
      <c r="AL60" s="2398">
        <v>479.78963189867721</v>
      </c>
      <c r="AM60" s="2398">
        <v>38370.944614820379</v>
      </c>
      <c r="AN60" s="2398">
        <v>37891.154982921697</v>
      </c>
      <c r="AO60" s="2398">
        <v>22396.839942466926</v>
      </c>
      <c r="AP60" s="2398">
        <v>761.91199201457312</v>
      </c>
      <c r="AQ60" s="2398">
        <v>95.24389699999999</v>
      </c>
      <c r="AR60" s="2398">
        <v>72.410404522904798</v>
      </c>
      <c r="AS60" s="2398">
        <v>68.374450709399426</v>
      </c>
      <c r="AT60" s="2398">
        <v>4.0359538135054009</v>
      </c>
      <c r="AU60" s="2398">
        <v>2891.8662855894663</v>
      </c>
      <c r="AV60" s="2399">
        <v>17456.615032506765</v>
      </c>
    </row>
    <row r="61" spans="1:48" ht="18.75" customHeight="1" thickBot="1">
      <c r="E61" s="831" t="s">
        <v>4090</v>
      </c>
      <c r="F61" s="831"/>
      <c r="G61" s="831" t="s">
        <v>3976</v>
      </c>
      <c r="H61" s="1677"/>
      <c r="I61" s="173"/>
      <c r="J61" s="173"/>
      <c r="Q61" s="173" t="s">
        <v>3778</v>
      </c>
      <c r="R61" s="173"/>
      <c r="S61" s="173"/>
      <c r="T61" s="173"/>
      <c r="U61" s="173"/>
      <c r="V61" s="173"/>
      <c r="W61" s="173"/>
      <c r="X61" s="173"/>
      <c r="Y61" s="173"/>
      <c r="AB61" s="3372"/>
      <c r="AC61" s="2985" t="s">
        <v>3907</v>
      </c>
      <c r="AD61" s="2397">
        <v>544004.42076104693</v>
      </c>
      <c r="AE61" s="2398">
        <v>385400.7663270405</v>
      </c>
      <c r="AF61" s="2398">
        <v>244047.8018408762</v>
      </c>
      <c r="AG61" s="2398">
        <v>30867.728299106304</v>
      </c>
      <c r="AH61" s="2398">
        <v>3257.828514005656</v>
      </c>
      <c r="AI61" s="2398">
        <v>107227.40767305235</v>
      </c>
      <c r="AJ61" s="2398">
        <v>158603.65443400608</v>
      </c>
      <c r="AK61" s="2398">
        <v>5186.2882184959562</v>
      </c>
      <c r="AL61" s="2398">
        <v>1582.5784855907045</v>
      </c>
      <c r="AM61" s="2398">
        <v>153417.36621551044</v>
      </c>
      <c r="AN61" s="2398">
        <v>151834.78772991951</v>
      </c>
      <c r="AO61" s="2398">
        <v>111989.10589201152</v>
      </c>
      <c r="AP61" s="2398">
        <v>2930.9258054904276</v>
      </c>
      <c r="AQ61" s="2398">
        <v>130.47873308175795</v>
      </c>
      <c r="AR61" s="2398">
        <v>2656.2017214913226</v>
      </c>
      <c r="AS61" s="2398">
        <v>1484.4725535691548</v>
      </c>
      <c r="AT61" s="2398">
        <v>1171.7291679221676</v>
      </c>
      <c r="AU61" s="2398">
        <v>8857.7562167329688</v>
      </c>
      <c r="AV61" s="2399">
        <v>42985.831794577469</v>
      </c>
    </row>
    <row r="62" spans="1:48" ht="18.75" customHeight="1" thickTop="1">
      <c r="E62" s="3058" t="s">
        <v>745</v>
      </c>
      <c r="F62" s="3048" t="s">
        <v>96</v>
      </c>
      <c r="G62" s="3048" t="s">
        <v>777</v>
      </c>
      <c r="H62" s="3048" t="s">
        <v>778</v>
      </c>
      <c r="I62" s="3048" t="s">
        <v>779</v>
      </c>
      <c r="J62" s="112" t="s">
        <v>780</v>
      </c>
      <c r="Q62" s="3067" t="s">
        <v>745</v>
      </c>
      <c r="R62" s="113" t="s">
        <v>780</v>
      </c>
      <c r="S62" s="1681" t="s">
        <v>782</v>
      </c>
      <c r="T62" s="1681" t="s">
        <v>784</v>
      </c>
      <c r="U62" s="1681" t="s">
        <v>785</v>
      </c>
      <c r="V62" s="1681" t="s">
        <v>788</v>
      </c>
      <c r="W62" s="1681" t="s">
        <v>99</v>
      </c>
      <c r="X62" s="1682" t="s">
        <v>789</v>
      </c>
      <c r="AB62" s="3372" t="s">
        <v>1029</v>
      </c>
      <c r="AC62" s="2985" t="s">
        <v>1030</v>
      </c>
      <c r="AD62" s="2397">
        <v>245844.64943303043</v>
      </c>
      <c r="AE62" s="2398">
        <v>181741.78643915494</v>
      </c>
      <c r="AF62" s="2398">
        <v>104070.11684636783</v>
      </c>
      <c r="AG62" s="2398">
        <v>25378.580968774691</v>
      </c>
      <c r="AH62" s="2398">
        <v>1176.0640111781656</v>
      </c>
      <c r="AI62" s="2398">
        <v>51117.024612833855</v>
      </c>
      <c r="AJ62" s="2398">
        <v>64102.862993875475</v>
      </c>
      <c r="AK62" s="2398">
        <v>2812.2637946215282</v>
      </c>
      <c r="AL62" s="2398">
        <v>681.22774181455554</v>
      </c>
      <c r="AM62" s="2398">
        <v>61290.599199254022</v>
      </c>
      <c r="AN62" s="2398">
        <v>60609.371457439396</v>
      </c>
      <c r="AO62" s="2398">
        <v>46191.827844329207</v>
      </c>
      <c r="AP62" s="2398">
        <v>682.00208378225341</v>
      </c>
      <c r="AQ62" s="2398">
        <v>9.6821709658901725</v>
      </c>
      <c r="AR62" s="2398">
        <v>1439.6634440321798</v>
      </c>
      <c r="AS62" s="2398">
        <v>847.76394237339184</v>
      </c>
      <c r="AT62" s="2398">
        <v>591.89950165878736</v>
      </c>
      <c r="AU62" s="2398">
        <v>419.32458437285402</v>
      </c>
      <c r="AV62" s="2399">
        <v>12705.520498702685</v>
      </c>
    </row>
    <row r="63" spans="1:48" ht="18.75" customHeight="1" thickBot="1">
      <c r="E63" s="3059"/>
      <c r="F63" s="3050"/>
      <c r="G63" s="3050"/>
      <c r="H63" s="3050"/>
      <c r="I63" s="3050"/>
      <c r="J63" s="1544" t="s">
        <v>3306</v>
      </c>
      <c r="Q63" s="3401"/>
      <c r="R63" s="1398" t="s">
        <v>3307</v>
      </c>
      <c r="S63" s="1683" t="s">
        <v>783</v>
      </c>
      <c r="T63" s="1684">
        <v>-2</v>
      </c>
      <c r="U63" s="1683" t="s">
        <v>786</v>
      </c>
      <c r="V63" s="1683" t="s">
        <v>783</v>
      </c>
      <c r="W63" s="1684">
        <v>-5</v>
      </c>
      <c r="X63" s="1685" t="s">
        <v>790</v>
      </c>
      <c r="AB63" s="3372"/>
      <c r="AC63" s="2985" t="s">
        <v>1031</v>
      </c>
      <c r="AD63" s="2397">
        <v>139057.65756877771</v>
      </c>
      <c r="AE63" s="2398">
        <v>101101.8076062831</v>
      </c>
      <c r="AF63" s="2398">
        <v>67573.425864742385</v>
      </c>
      <c r="AG63" s="2398">
        <v>5851.8594402096051</v>
      </c>
      <c r="AH63" s="2398">
        <v>584.8806797391087</v>
      </c>
      <c r="AI63" s="2398">
        <v>27091.641621592004</v>
      </c>
      <c r="AJ63" s="2398">
        <v>37955.849962494562</v>
      </c>
      <c r="AK63" s="2398">
        <v>1428.2033714693405</v>
      </c>
      <c r="AL63" s="2398">
        <v>477.54710121424841</v>
      </c>
      <c r="AM63" s="2398">
        <v>36527.646591025172</v>
      </c>
      <c r="AN63" s="2398">
        <v>36050.099489810978</v>
      </c>
      <c r="AO63" s="2398">
        <v>26142.45786513072</v>
      </c>
      <c r="AP63" s="2398">
        <v>1109.3447520498148</v>
      </c>
      <c r="AQ63" s="2398">
        <v>27.778528615981223</v>
      </c>
      <c r="AR63" s="2398">
        <v>938.97678199516406</v>
      </c>
      <c r="AS63" s="2398">
        <v>510.71311284638477</v>
      </c>
      <c r="AT63" s="2398">
        <v>428.26366914878042</v>
      </c>
      <c r="AU63" s="2398">
        <v>1769.4871966045698</v>
      </c>
      <c r="AV63" s="2399">
        <v>9601.0287586238574</v>
      </c>
    </row>
    <row r="64" spans="1:48" ht="18.75" customHeight="1">
      <c r="E64" s="1522" t="s">
        <v>3977</v>
      </c>
      <c r="F64" s="1477">
        <f>E28</f>
        <v>1103149.998394452</v>
      </c>
      <c r="G64" s="1686">
        <f>F28</f>
        <v>775612.20544331358</v>
      </c>
      <c r="H64" s="1686">
        <f>L28</f>
        <v>12845.010256233792</v>
      </c>
      <c r="I64" s="1686">
        <f>Q28</f>
        <v>3337.9164148869768</v>
      </c>
      <c r="J64" s="1686">
        <f>S28</f>
        <v>311354.8662800187</v>
      </c>
      <c r="Q64" s="3401"/>
      <c r="R64" s="1398" t="s">
        <v>781</v>
      </c>
      <c r="S64" s="1684">
        <v>-1</v>
      </c>
      <c r="T64" s="1687"/>
      <c r="U64" s="1683" t="s">
        <v>787</v>
      </c>
      <c r="V64" s="1684">
        <v>-4</v>
      </c>
      <c r="W64" s="1687"/>
      <c r="X64" s="1688">
        <v>-6</v>
      </c>
      <c r="AB64" s="3372"/>
      <c r="AC64" s="2985" t="s">
        <v>1032</v>
      </c>
      <c r="AD64" s="2397">
        <v>281209.87411746965</v>
      </c>
      <c r="AE64" s="2398">
        <v>195282.86667342397</v>
      </c>
      <c r="AF64" s="2398">
        <v>122499.64158958693</v>
      </c>
      <c r="AG64" s="2398">
        <v>11861.389821559434</v>
      </c>
      <c r="AH64" s="2398">
        <v>1685.0920919412647</v>
      </c>
      <c r="AI64" s="2398">
        <v>59236.743170336442</v>
      </c>
      <c r="AJ64" s="2398">
        <v>85927.007444045506</v>
      </c>
      <c r="AK64" s="2398">
        <v>2964.2416684894456</v>
      </c>
      <c r="AL64" s="2398">
        <v>667.55430115774595</v>
      </c>
      <c r="AM64" s="2398">
        <v>82962.765775556123</v>
      </c>
      <c r="AN64" s="2398">
        <v>82295.211474398369</v>
      </c>
      <c r="AO64" s="2398">
        <v>63801.716971936665</v>
      </c>
      <c r="AP64" s="2398">
        <v>1592.4254908006797</v>
      </c>
      <c r="AQ64" s="2398">
        <v>15.662685955348396</v>
      </c>
      <c r="AR64" s="2398">
        <v>1118.1012849504998</v>
      </c>
      <c r="AS64" s="2398">
        <v>784.54120069956821</v>
      </c>
      <c r="AT64" s="2398">
        <v>333.56008425093125</v>
      </c>
      <c r="AU64" s="2398">
        <v>1382.8365688166748</v>
      </c>
      <c r="AV64" s="2399">
        <v>17150.141609571849</v>
      </c>
    </row>
    <row r="65" spans="2:48" ht="18.75" customHeight="1" thickBot="1">
      <c r="E65" s="466" t="s">
        <v>52</v>
      </c>
      <c r="F65" s="1523">
        <f t="shared" ref="F65:G69" si="27">E33</f>
        <v>718045.68459429347</v>
      </c>
      <c r="G65" s="1689">
        <f t="shared" si="27"/>
        <v>498586.75599684846</v>
      </c>
      <c r="H65" s="1689">
        <f>L33</f>
        <v>6511.2293052042169</v>
      </c>
      <c r="I65" s="1689">
        <f>Q33</f>
        <v>2260.0510147180598</v>
      </c>
      <c r="J65" s="1689">
        <f>S33</f>
        <v>210687.64827752224</v>
      </c>
      <c r="Q65" s="3068"/>
      <c r="R65" s="119"/>
      <c r="S65" s="1690"/>
      <c r="T65" s="1690"/>
      <c r="U65" s="1691">
        <v>-3</v>
      </c>
      <c r="V65" s="1690"/>
      <c r="W65" s="1690"/>
      <c r="X65" s="1692"/>
      <c r="AB65" s="3372"/>
      <c r="AC65" s="2985" t="s">
        <v>1033</v>
      </c>
      <c r="AD65" s="2397">
        <v>132251.75674897517</v>
      </c>
      <c r="AE65" s="2398">
        <v>102199.98922055525</v>
      </c>
      <c r="AF65" s="2398">
        <v>62073.789505533125</v>
      </c>
      <c r="AG65" s="2398">
        <v>6679.9030868116479</v>
      </c>
      <c r="AH65" s="2398">
        <v>521.82255847043473</v>
      </c>
      <c r="AI65" s="2398">
        <v>32924.474069740078</v>
      </c>
      <c r="AJ65" s="2398">
        <v>30051.767528419878</v>
      </c>
      <c r="AK65" s="2398">
        <v>1387.7048746406326</v>
      </c>
      <c r="AL65" s="2398">
        <v>363.33727366910057</v>
      </c>
      <c r="AM65" s="2398">
        <v>28664.062653779245</v>
      </c>
      <c r="AN65" s="2398">
        <v>28300.725380110147</v>
      </c>
      <c r="AO65" s="2398">
        <v>18728.444315179215</v>
      </c>
      <c r="AP65" s="2398">
        <v>690.25970510115769</v>
      </c>
      <c r="AQ65" s="2398">
        <v>29.365895000000002</v>
      </c>
      <c r="AR65" s="2398">
        <v>550.86043616246286</v>
      </c>
      <c r="AS65" s="2398">
        <v>332.51268486945969</v>
      </c>
      <c r="AT65" s="2398">
        <v>218.34775129300326</v>
      </c>
      <c r="AU65" s="2398">
        <v>2050.1118235358745</v>
      </c>
      <c r="AV65" s="2399">
        <v>10351.906852203192</v>
      </c>
    </row>
    <row r="66" spans="2:48" ht="18.75" customHeight="1">
      <c r="E66" s="466" t="s">
        <v>53</v>
      </c>
      <c r="F66" s="1523">
        <f t="shared" si="27"/>
        <v>62581.049585460969</v>
      </c>
      <c r="G66" s="1689">
        <f t="shared" si="27"/>
        <v>48754.474431201525</v>
      </c>
      <c r="H66" s="1689">
        <f>L34</f>
        <v>1052.7773888212828</v>
      </c>
      <c r="I66" s="1689">
        <f>Q34</f>
        <v>135.36355111178742</v>
      </c>
      <c r="J66" s="1689">
        <f>S34</f>
        <v>12638.434214326315</v>
      </c>
      <c r="Q66" s="1522" t="s">
        <v>3779</v>
      </c>
      <c r="R66" s="536">
        <f>S28</f>
        <v>311354.8662800187</v>
      </c>
      <c r="S66" s="536">
        <f>T28</f>
        <v>218096.89839304055</v>
      </c>
      <c r="T66" s="536">
        <f>U28</f>
        <v>6770.2148760233886</v>
      </c>
      <c r="U66" s="1693">
        <f>V28</f>
        <v>313.35292230644353</v>
      </c>
      <c r="V66" s="536">
        <f>W28</f>
        <v>4043.9198224369434</v>
      </c>
      <c r="W66" s="536">
        <f>AA28</f>
        <v>98182.721333533409</v>
      </c>
      <c r="X66" s="536">
        <f>Z28</f>
        <v>16052.241067322149</v>
      </c>
      <c r="AB66" s="3372"/>
      <c r="AC66" s="2985" t="s">
        <v>1034</v>
      </c>
      <c r="AD66" s="2397">
        <v>108362.22284844363</v>
      </c>
      <c r="AE66" s="2398">
        <v>72103.473500749606</v>
      </c>
      <c r="AF66" s="2398">
        <v>43373.625335776</v>
      </c>
      <c r="AG66" s="2398">
        <v>3377.4587797145678</v>
      </c>
      <c r="AH66" s="2398">
        <v>1208.6431731233477</v>
      </c>
      <c r="AI66" s="2398">
        <v>24143.746212135673</v>
      </c>
      <c r="AJ66" s="2398">
        <v>36258.749347694065</v>
      </c>
      <c r="AK66" s="2398">
        <v>1640.3332953846937</v>
      </c>
      <c r="AL66" s="2398">
        <v>438.26179243202631</v>
      </c>
      <c r="AM66" s="2398">
        <v>34618.416052309374</v>
      </c>
      <c r="AN66" s="2398">
        <v>34180.154259877352</v>
      </c>
      <c r="AO66" s="2398">
        <v>20934.523755242699</v>
      </c>
      <c r="AP66" s="2398">
        <v>463.34936116840498</v>
      </c>
      <c r="AQ66" s="2398">
        <v>22.442680769230769</v>
      </c>
      <c r="AR66" s="2398">
        <v>538.67578336975646</v>
      </c>
      <c r="AS66" s="2398">
        <v>206.75008583785697</v>
      </c>
      <c r="AT66" s="2398">
        <v>331.92569753189946</v>
      </c>
      <c r="AU66" s="2398">
        <v>5016.0143440840966</v>
      </c>
      <c r="AV66" s="2399">
        <v>17237.177023411354</v>
      </c>
    </row>
    <row r="67" spans="2:48" ht="18.75" customHeight="1">
      <c r="B67" s="156"/>
      <c r="E67" s="466" t="s">
        <v>54</v>
      </c>
      <c r="F67" s="1523">
        <f t="shared" si="27"/>
        <v>148685.42865848835</v>
      </c>
      <c r="G67" s="1689">
        <f t="shared" si="27"/>
        <v>109298.47054474722</v>
      </c>
      <c r="H67" s="1689">
        <f>L35</f>
        <v>2082.1914288333369</v>
      </c>
      <c r="I67" s="1689">
        <f>Q35</f>
        <v>422.43151206335665</v>
      </c>
      <c r="J67" s="1689">
        <f>S35</f>
        <v>36882.335172844425</v>
      </c>
      <c r="M67" s="1664"/>
      <c r="N67" s="156"/>
      <c r="O67" s="1664"/>
      <c r="P67" s="1664"/>
      <c r="Q67" s="466" t="s">
        <v>52</v>
      </c>
      <c r="R67" s="1510">
        <f t="shared" ref="R67:V71" si="28">S33</f>
        <v>210687.64827752224</v>
      </c>
      <c r="S67" s="1510">
        <f t="shared" si="28"/>
        <v>149965.94159333518</v>
      </c>
      <c r="T67" s="1510">
        <f t="shared" si="28"/>
        <v>5344.207862141333</v>
      </c>
      <c r="U67" s="1694">
        <f t="shared" si="28"/>
        <v>63.850650224572114</v>
      </c>
      <c r="V67" s="1510">
        <f t="shared" si="28"/>
        <v>1356.3050352052694</v>
      </c>
      <c r="W67" s="1510">
        <f>AA33</f>
        <v>64827.686254233471</v>
      </c>
      <c r="X67" s="1510">
        <f>Z33</f>
        <v>10870.343117617796</v>
      </c>
      <c r="AB67" s="3372"/>
      <c r="AC67" s="2985" t="s">
        <v>1035</v>
      </c>
      <c r="AD67" s="2397">
        <v>196423.83767775589</v>
      </c>
      <c r="AE67" s="2398">
        <v>123182.28200314599</v>
      </c>
      <c r="AF67" s="2398">
        <v>90060.940940717992</v>
      </c>
      <c r="AG67" s="2398">
        <v>1215.8077289999999</v>
      </c>
      <c r="AH67" s="2398">
        <v>1814.2974650893084</v>
      </c>
      <c r="AI67" s="2398">
        <v>30091.235868338696</v>
      </c>
      <c r="AJ67" s="2398">
        <v>73241.555674609903</v>
      </c>
      <c r="AK67" s="2398">
        <v>2612.2632516281487</v>
      </c>
      <c r="AL67" s="2398">
        <v>709.98820459930266</v>
      </c>
      <c r="AM67" s="2398">
        <v>70629.292422981758</v>
      </c>
      <c r="AN67" s="2398">
        <v>69919.304218382458</v>
      </c>
      <c r="AO67" s="2398">
        <v>42297.927641222064</v>
      </c>
      <c r="AP67" s="2398">
        <v>2232.8334831210818</v>
      </c>
      <c r="AQ67" s="2398">
        <v>208.42096099999299</v>
      </c>
      <c r="AR67" s="2398">
        <v>-542.35790807312219</v>
      </c>
      <c r="AS67" s="2398">
        <v>-175.27694429830572</v>
      </c>
      <c r="AT67" s="2398">
        <v>-367.08096377481638</v>
      </c>
      <c r="AU67" s="2398">
        <v>5414.4665499080838</v>
      </c>
      <c r="AV67" s="2399">
        <v>31136.946591020518</v>
      </c>
    </row>
    <row r="68" spans="2:48" ht="18.75" customHeight="1">
      <c r="E68" s="466" t="s">
        <v>746</v>
      </c>
      <c r="F68" s="1523">
        <f t="shared" si="27"/>
        <v>55015.171770209679</v>
      </c>
      <c r="G68" s="1689">
        <f t="shared" si="27"/>
        <v>33916.962299515159</v>
      </c>
      <c r="H68" s="1689">
        <f>L36</f>
        <v>891.98798637494849</v>
      </c>
      <c r="I68" s="1689">
        <f>Q36</f>
        <v>149.2229639937749</v>
      </c>
      <c r="J68" s="1689">
        <f>S36</f>
        <v>20056.998520325811</v>
      </c>
      <c r="Q68" s="466" t="s">
        <v>53</v>
      </c>
      <c r="R68" s="1510">
        <f t="shared" si="28"/>
        <v>12638.434214326315</v>
      </c>
      <c r="S68" s="1510">
        <f t="shared" si="28"/>
        <v>9004.3131433017243</v>
      </c>
      <c r="T68" s="1510">
        <f t="shared" si="28"/>
        <v>193.46638422139841</v>
      </c>
      <c r="U68" s="1694">
        <f t="shared" si="28"/>
        <v>8.1796165714556484</v>
      </c>
      <c r="V68" s="1510">
        <f t="shared" si="28"/>
        <v>451.74701446779534</v>
      </c>
      <c r="W68" s="1510">
        <f>AA34</f>
        <v>3161.7972239644728</v>
      </c>
      <c r="X68" s="1510">
        <f>Z34</f>
        <v>181.06916820053928</v>
      </c>
      <c r="AB68" s="3372" t="s">
        <v>770</v>
      </c>
      <c r="AC68" s="2985" t="s">
        <v>1036</v>
      </c>
      <c r="AD68" s="2397">
        <v>17280.774538303209</v>
      </c>
      <c r="AE68" s="2398">
        <v>11654.558101397988</v>
      </c>
      <c r="AF68" s="2398">
        <v>5596.0970399642474</v>
      </c>
      <c r="AG68" s="2398">
        <v>2685.9538242787839</v>
      </c>
      <c r="AH68" s="2398">
        <v>50.569704591220116</v>
      </c>
      <c r="AI68" s="2398">
        <v>3321.9375325637411</v>
      </c>
      <c r="AJ68" s="2398">
        <v>5626.2164369052143</v>
      </c>
      <c r="AK68" s="2398">
        <v>436.25400871590023</v>
      </c>
      <c r="AL68" s="2398">
        <v>92.71246275092561</v>
      </c>
      <c r="AM68" s="2398">
        <v>5189.9624281893148</v>
      </c>
      <c r="AN68" s="2398">
        <v>5097.2499654383882</v>
      </c>
      <c r="AO68" s="2398">
        <v>6299.9799139416609</v>
      </c>
      <c r="AP68" s="2398">
        <v>109.57446862970119</v>
      </c>
      <c r="AQ68" s="2398">
        <v>6.0962303234341926</v>
      </c>
      <c r="AR68" s="2398">
        <v>258.14434915720312</v>
      </c>
      <c r="AS68" s="2398">
        <v>169.16449766816058</v>
      </c>
      <c r="AT68" s="2398">
        <v>88.979851489042517</v>
      </c>
      <c r="AU68" s="2398">
        <v>92.769637019814112</v>
      </c>
      <c r="AV68" s="2399">
        <v>-1483.7753595938007</v>
      </c>
    </row>
    <row r="69" spans="2:48" ht="18.75" customHeight="1" thickBot="1">
      <c r="E69" s="1526" t="s">
        <v>747</v>
      </c>
      <c r="F69" s="1523">
        <f t="shared" si="27"/>
        <v>118822.66378599998</v>
      </c>
      <c r="G69" s="1689">
        <f t="shared" si="27"/>
        <v>85055.542170999994</v>
      </c>
      <c r="H69" s="1689">
        <f>L37</f>
        <v>2306.8241469999998</v>
      </c>
      <c r="I69" s="1689">
        <f>Q37</f>
        <v>370.84737299999995</v>
      </c>
      <c r="J69" s="1689">
        <f>S37</f>
        <v>31089.450094999997</v>
      </c>
      <c r="Q69" s="466" t="s">
        <v>54</v>
      </c>
      <c r="R69" s="1510">
        <f t="shared" si="28"/>
        <v>36882.335172844425</v>
      </c>
      <c r="S69" s="1510">
        <f t="shared" si="28"/>
        <v>25971.938456030904</v>
      </c>
      <c r="T69" s="1510">
        <f t="shared" si="28"/>
        <v>375.90336895078048</v>
      </c>
      <c r="U69" s="1694">
        <f t="shared" si="28"/>
        <v>51.633069290242396</v>
      </c>
      <c r="V69" s="1510">
        <f t="shared" si="28"/>
        <v>1046.253047017078</v>
      </c>
      <c r="W69" s="1510">
        <f>AA35</f>
        <v>9594.8678079356887</v>
      </c>
      <c r="X69" s="1510">
        <f>Z35</f>
        <v>158.26057638026987</v>
      </c>
      <c r="AB69" s="3372"/>
      <c r="AC69" s="2985" t="s">
        <v>1037</v>
      </c>
      <c r="AD69" s="2397">
        <v>17159.596736417483</v>
      </c>
      <c r="AE69" s="2398">
        <v>10196.584291552701</v>
      </c>
      <c r="AF69" s="2398">
        <v>5762.3885918721508</v>
      </c>
      <c r="AG69" s="2398">
        <v>1569.0310478176727</v>
      </c>
      <c r="AH69" s="2398">
        <v>49.311872657981446</v>
      </c>
      <c r="AI69" s="2398">
        <v>2815.8527792048935</v>
      </c>
      <c r="AJ69" s="2398">
        <v>6963.012444864783</v>
      </c>
      <c r="AK69" s="2398">
        <v>263.99397584228899</v>
      </c>
      <c r="AL69" s="2398">
        <v>78.331908771689328</v>
      </c>
      <c r="AM69" s="2398">
        <v>6699.018469022496</v>
      </c>
      <c r="AN69" s="2398">
        <v>6620.6865602508042</v>
      </c>
      <c r="AO69" s="2398">
        <v>5450.1188370669079</v>
      </c>
      <c r="AP69" s="2398">
        <v>16.633743163309994</v>
      </c>
      <c r="AQ69" s="2400">
        <v>1.1415740668960048E-2</v>
      </c>
      <c r="AR69" s="2398">
        <v>189.74715847130815</v>
      </c>
      <c r="AS69" s="2398">
        <v>64.165069797750533</v>
      </c>
      <c r="AT69" s="2398">
        <v>125.58208867355756</v>
      </c>
      <c r="AU69" s="2398">
        <v>83.562543519360347</v>
      </c>
      <c r="AV69" s="2399">
        <v>1047.7379493279718</v>
      </c>
    </row>
    <row r="70" spans="2:48" ht="18.75" customHeight="1" thickTop="1">
      <c r="E70" s="3058" t="s">
        <v>745</v>
      </c>
      <c r="F70" s="3048" t="s">
        <v>96</v>
      </c>
      <c r="G70" s="3048" t="s">
        <v>777</v>
      </c>
      <c r="H70" s="3048" t="s">
        <v>778</v>
      </c>
      <c r="I70" s="3048" t="s">
        <v>779</v>
      </c>
      <c r="J70" s="112" t="s">
        <v>780</v>
      </c>
      <c r="Q70" s="466" t="s">
        <v>746</v>
      </c>
      <c r="R70" s="539">
        <f t="shared" si="28"/>
        <v>20056.998520325811</v>
      </c>
      <c r="S70" s="539">
        <f t="shared" si="28"/>
        <v>16006.083472372717</v>
      </c>
      <c r="T70" s="539">
        <f t="shared" si="28"/>
        <v>63.659976709881938</v>
      </c>
      <c r="U70" s="1695">
        <f t="shared" si="28"/>
        <v>5.8245552201733641</v>
      </c>
      <c r="V70" s="539">
        <f t="shared" si="28"/>
        <v>273.40510574679968</v>
      </c>
      <c r="W70" s="539">
        <f>AA36</f>
        <v>3764.5350743997951</v>
      </c>
      <c r="X70" s="539">
        <f>Z36</f>
        <v>56.509664123549939</v>
      </c>
      <c r="AB70" s="3372"/>
      <c r="AC70" s="2985" t="s">
        <v>1038</v>
      </c>
      <c r="AD70" s="2397">
        <v>47584.903268137692</v>
      </c>
      <c r="AE70" s="2398">
        <v>31300.44763481928</v>
      </c>
      <c r="AF70" s="2398">
        <v>19386.527215959894</v>
      </c>
      <c r="AG70" s="2398">
        <v>2550.4588702558322</v>
      </c>
      <c r="AH70" s="2398">
        <v>304.03346415560998</v>
      </c>
      <c r="AI70" s="2398">
        <v>9059.4280844479181</v>
      </c>
      <c r="AJ70" s="2398">
        <v>16284.455633318434</v>
      </c>
      <c r="AK70" s="2398">
        <v>674.32172463939344</v>
      </c>
      <c r="AL70" s="2398">
        <v>188.12631203754844</v>
      </c>
      <c r="AM70" s="2398">
        <v>15610.133908679036</v>
      </c>
      <c r="AN70" s="2398">
        <v>15422.007596641486</v>
      </c>
      <c r="AO70" s="2398">
        <v>11541.164614485915</v>
      </c>
      <c r="AP70" s="2398">
        <v>73.503101396147684</v>
      </c>
      <c r="AQ70" s="2400">
        <v>0.14000000000177781</v>
      </c>
      <c r="AR70" s="2398">
        <v>450.79422486488681</v>
      </c>
      <c r="AS70" s="2398">
        <v>262.03328781044138</v>
      </c>
      <c r="AT70" s="2398">
        <v>188.76093705444509</v>
      </c>
      <c r="AU70" s="2398">
        <v>130.1530960953225</v>
      </c>
      <c r="AV70" s="2399">
        <v>3486.5587519898663</v>
      </c>
    </row>
    <row r="71" spans="2:48" ht="18.75" customHeight="1" thickBot="1">
      <c r="E71" s="3059"/>
      <c r="F71" s="3050"/>
      <c r="G71" s="3050"/>
      <c r="H71" s="3050"/>
      <c r="I71" s="3050"/>
      <c r="J71" s="1544" t="s">
        <v>3306</v>
      </c>
      <c r="Q71" s="1475" t="s">
        <v>747</v>
      </c>
      <c r="R71" s="541">
        <f t="shared" si="28"/>
        <v>31089.450094999997</v>
      </c>
      <c r="S71" s="541">
        <f t="shared" si="28"/>
        <v>17148.621728000002</v>
      </c>
      <c r="T71" s="541">
        <f t="shared" si="28"/>
        <v>792.97728399999994</v>
      </c>
      <c r="U71" s="1696">
        <f t="shared" si="28"/>
        <v>183.86503100000002</v>
      </c>
      <c r="V71" s="541">
        <f t="shared" si="28"/>
        <v>916.20961999999963</v>
      </c>
      <c r="W71" s="541">
        <f>AA37</f>
        <v>16833.834973000001</v>
      </c>
      <c r="X71" s="541">
        <f>Z37</f>
        <v>4786.0585410000012</v>
      </c>
      <c r="AB71" s="3372"/>
      <c r="AC71" s="2985" t="s">
        <v>1039</v>
      </c>
      <c r="AD71" s="2397">
        <v>96635.567266513972</v>
      </c>
      <c r="AE71" s="2398">
        <v>70152.812194461279</v>
      </c>
      <c r="AF71" s="2398">
        <v>41836.554394690516</v>
      </c>
      <c r="AG71" s="2398">
        <v>7190.0987632885763</v>
      </c>
      <c r="AH71" s="2398">
        <v>593.81150289961658</v>
      </c>
      <c r="AI71" s="2398">
        <v>20532.347533582622</v>
      </c>
      <c r="AJ71" s="2398">
        <v>26482.755072052729</v>
      </c>
      <c r="AK71" s="2398">
        <v>1238.5821501099144</v>
      </c>
      <c r="AL71" s="2398">
        <v>346.86706374651379</v>
      </c>
      <c r="AM71" s="2398">
        <v>25244.172921942783</v>
      </c>
      <c r="AN71" s="2398">
        <v>24897.305858196301</v>
      </c>
      <c r="AO71" s="2398">
        <v>18552.521557528475</v>
      </c>
      <c r="AP71" s="2398">
        <v>410.62350652705004</v>
      </c>
      <c r="AQ71" s="2400">
        <v>0.15830064285679296</v>
      </c>
      <c r="AR71" s="2398">
        <v>808.14048532549361</v>
      </c>
      <c r="AS71" s="2398">
        <v>451.08643029053042</v>
      </c>
      <c r="AT71" s="2398">
        <v>357.05405503496337</v>
      </c>
      <c r="AU71" s="2398">
        <v>280.10219680906084</v>
      </c>
      <c r="AV71" s="2399">
        <v>5405.9642049814474</v>
      </c>
    </row>
    <row r="72" spans="2:48" ht="18.75" customHeight="1" thickTop="1">
      <c r="E72" s="1522" t="s">
        <v>3978</v>
      </c>
      <c r="F72" s="1468">
        <f>F64/$F64*100</f>
        <v>100</v>
      </c>
      <c r="G72" s="1468">
        <f>G64/$F64*100</f>
        <v>70.308861584748769</v>
      </c>
      <c r="H72" s="1468">
        <f>H64/$F64*100</f>
        <v>1.1643938063661963</v>
      </c>
      <c r="I72" s="1468">
        <f>I64/$F64*100</f>
        <v>0.30258046682183304</v>
      </c>
      <c r="J72" s="1468">
        <f>J64/$F64*100</f>
        <v>28.224164142063291</v>
      </c>
      <c r="Q72" s="3067" t="s">
        <v>745</v>
      </c>
      <c r="R72" s="113" t="s">
        <v>780</v>
      </c>
      <c r="S72" s="1681" t="s">
        <v>782</v>
      </c>
      <c r="T72" s="1681" t="s">
        <v>784</v>
      </c>
      <c r="U72" s="1681" t="s">
        <v>785</v>
      </c>
      <c r="V72" s="1681" t="s">
        <v>788</v>
      </c>
      <c r="W72" s="1681" t="s">
        <v>99</v>
      </c>
      <c r="X72" s="1682" t="s">
        <v>789</v>
      </c>
      <c r="AB72" s="3372"/>
      <c r="AC72" s="2985" t="s">
        <v>1040</v>
      </c>
      <c r="AD72" s="2397">
        <v>102453.82214281177</v>
      </c>
      <c r="AE72" s="2398">
        <v>76007.482832592272</v>
      </c>
      <c r="AF72" s="2398">
        <v>47369.208354713795</v>
      </c>
      <c r="AG72" s="2398">
        <v>9383.411890882835</v>
      </c>
      <c r="AH72" s="2398">
        <v>472.23747236811738</v>
      </c>
      <c r="AI72" s="2398">
        <v>18782.625114627506</v>
      </c>
      <c r="AJ72" s="2398">
        <v>26446.339310219471</v>
      </c>
      <c r="AK72" s="2398">
        <v>1243.6380807297257</v>
      </c>
      <c r="AL72" s="2398">
        <v>341.84207544873334</v>
      </c>
      <c r="AM72" s="2398">
        <v>25202.701229489758</v>
      </c>
      <c r="AN72" s="2398">
        <v>24860.859154041027</v>
      </c>
      <c r="AO72" s="2398">
        <v>16572.351220086293</v>
      </c>
      <c r="AP72" s="2398">
        <v>973.96949723226476</v>
      </c>
      <c r="AQ72" s="2400">
        <v>0.74766818738425433</v>
      </c>
      <c r="AR72" s="2398">
        <v>563.24377756506192</v>
      </c>
      <c r="AS72" s="2398">
        <v>428.45329377755388</v>
      </c>
      <c r="AT72" s="2398">
        <v>134.7904837875075</v>
      </c>
      <c r="AU72" s="2398">
        <v>382.16177276311589</v>
      </c>
      <c r="AV72" s="2399">
        <v>7132.7087637331324</v>
      </c>
    </row>
    <row r="73" spans="2:48" ht="18.75" customHeight="1">
      <c r="E73" s="466" t="s">
        <v>52</v>
      </c>
      <c r="F73" s="1529">
        <f t="shared" ref="F73:J77" si="29">F65/$F65*100</f>
        <v>100</v>
      </c>
      <c r="G73" s="1471">
        <f t="shared" si="29"/>
        <v>69.436634283034152</v>
      </c>
      <c r="H73" s="1471">
        <f t="shared" si="29"/>
        <v>0.90679875179295288</v>
      </c>
      <c r="I73" s="1471">
        <f t="shared" si="29"/>
        <v>0.31475030951478</v>
      </c>
      <c r="J73" s="1471">
        <f t="shared" si="29"/>
        <v>29.341816655658043</v>
      </c>
      <c r="Q73" s="3401"/>
      <c r="R73" s="1398" t="s">
        <v>3307</v>
      </c>
      <c r="S73" s="1683" t="s">
        <v>783</v>
      </c>
      <c r="T73" s="1684">
        <v>-2</v>
      </c>
      <c r="U73" s="1683" t="s">
        <v>786</v>
      </c>
      <c r="V73" s="1683" t="s">
        <v>783</v>
      </c>
      <c r="W73" s="1684">
        <v>-5</v>
      </c>
      <c r="X73" s="1685" t="s">
        <v>790</v>
      </c>
      <c r="AB73" s="3372"/>
      <c r="AC73" s="2985" t="s">
        <v>1041</v>
      </c>
      <c r="AD73" s="2397">
        <v>233101.46652359673</v>
      </c>
      <c r="AE73" s="2398">
        <v>179598.36400566174</v>
      </c>
      <c r="AF73" s="2398">
        <v>108327.56674956436</v>
      </c>
      <c r="AG73" s="2398">
        <v>20285.866778655858</v>
      </c>
      <c r="AH73" s="2398">
        <v>1316.8968800541522</v>
      </c>
      <c r="AI73" s="2398">
        <v>49668.033597387235</v>
      </c>
      <c r="AJ73" s="2398">
        <v>53503.10251793512</v>
      </c>
      <c r="AK73" s="2398">
        <v>2631.1579959462747</v>
      </c>
      <c r="AL73" s="2398">
        <v>577.1092609334338</v>
      </c>
      <c r="AM73" s="2398">
        <v>50871.944521988786</v>
      </c>
      <c r="AN73" s="2398">
        <v>50294.835261055392</v>
      </c>
      <c r="AO73" s="2398">
        <v>35480.994708626517</v>
      </c>
      <c r="AP73" s="2398">
        <v>1294.74228840726</v>
      </c>
      <c r="AQ73" s="2398">
        <v>23.592218642873817</v>
      </c>
      <c r="AR73" s="2398">
        <v>1110.7268083909846</v>
      </c>
      <c r="AS73" s="2398">
        <v>726.84078840378902</v>
      </c>
      <c r="AT73" s="2398">
        <v>383.88601998719497</v>
      </c>
      <c r="AU73" s="2398">
        <v>1372.0623766916135</v>
      </c>
      <c r="AV73" s="2399">
        <v>13756.841613679364</v>
      </c>
    </row>
    <row r="74" spans="2:48" ht="18.75" customHeight="1">
      <c r="E74" s="466" t="s">
        <v>53</v>
      </c>
      <c r="F74" s="1529">
        <f t="shared" si="29"/>
        <v>100</v>
      </c>
      <c r="G74" s="1471">
        <f t="shared" si="29"/>
        <v>77.906130936046694</v>
      </c>
      <c r="H74" s="1471">
        <f t="shared" si="29"/>
        <v>1.6822622755529295</v>
      </c>
      <c r="I74" s="1471">
        <f t="shared" si="29"/>
        <v>0.21630118383830285</v>
      </c>
      <c r="J74" s="1471">
        <f t="shared" si="29"/>
        <v>20.195305604561987</v>
      </c>
      <c r="Q74" s="3401"/>
      <c r="R74" s="1398" t="s">
        <v>781</v>
      </c>
      <c r="S74" s="1684">
        <v>-1</v>
      </c>
      <c r="T74" s="1687"/>
      <c r="U74" s="1683" t="s">
        <v>787</v>
      </c>
      <c r="V74" s="1684">
        <v>-4</v>
      </c>
      <c r="W74" s="1687"/>
      <c r="X74" s="1688">
        <v>-6</v>
      </c>
      <c r="AB74" s="3372"/>
      <c r="AC74" s="2985" t="s">
        <v>1042</v>
      </c>
      <c r="AD74" s="2397">
        <v>85701.250451363623</v>
      </c>
      <c r="AE74" s="2398">
        <v>57064.894108125314</v>
      </c>
      <c r="AF74" s="2398">
        <v>38156.100478196378</v>
      </c>
      <c r="AG74" s="2398">
        <v>1334.3540982872121</v>
      </c>
      <c r="AH74" s="2398">
        <v>640.7249225388598</v>
      </c>
      <c r="AI74" s="2398">
        <v>16933.714609102855</v>
      </c>
      <c r="AJ74" s="2398">
        <v>28636.356343238316</v>
      </c>
      <c r="AK74" s="2398">
        <v>789.10631350866265</v>
      </c>
      <c r="AL74" s="2398">
        <v>208.96798391629443</v>
      </c>
      <c r="AM74" s="2398">
        <v>27847.250029729657</v>
      </c>
      <c r="AN74" s="2398">
        <v>27638.282045813365</v>
      </c>
      <c r="AO74" s="2398">
        <v>21167.326715835297</v>
      </c>
      <c r="AP74" s="2398">
        <v>489.26983104886239</v>
      </c>
      <c r="AQ74" s="2398">
        <v>4.6241750000000001</v>
      </c>
      <c r="AR74" s="2398">
        <v>270.26565424989417</v>
      </c>
      <c r="AS74" s="2398">
        <v>210.06446209210475</v>
      </c>
      <c r="AT74" s="2398">
        <v>60.201192157789521</v>
      </c>
      <c r="AU74" s="2398">
        <v>471.35615363439575</v>
      </c>
      <c r="AV74" s="2399">
        <v>6178.1518233137058</v>
      </c>
    </row>
    <row r="75" spans="2:48" ht="18.75" customHeight="1" thickBot="1">
      <c r="E75" s="466" t="s">
        <v>54</v>
      </c>
      <c r="F75" s="1529">
        <f t="shared" si="29"/>
        <v>100</v>
      </c>
      <c r="G75" s="1471">
        <f>G67/$F67*100</f>
        <v>73.509873516786911</v>
      </c>
      <c r="H75" s="1471">
        <f t="shared" si="29"/>
        <v>1.4004004613094048</v>
      </c>
      <c r="I75" s="1471">
        <f t="shared" si="29"/>
        <v>0.2841109017035075</v>
      </c>
      <c r="J75" s="1471">
        <f t="shared" si="29"/>
        <v>24.805615120200173</v>
      </c>
      <c r="Q75" s="3068"/>
      <c r="R75" s="119"/>
      <c r="S75" s="1690"/>
      <c r="T75" s="1690"/>
      <c r="U75" s="1691">
        <v>-3</v>
      </c>
      <c r="V75" s="1690"/>
      <c r="W75" s="1690"/>
      <c r="X75" s="1692"/>
      <c r="AB75" s="3372"/>
      <c r="AC75" s="2985" t="s">
        <v>1043</v>
      </c>
      <c r="AD75" s="2397">
        <v>122728.81471298839</v>
      </c>
      <c r="AE75" s="2398">
        <v>86866.864861091439</v>
      </c>
      <c r="AF75" s="2398">
        <v>46803.468947460358</v>
      </c>
      <c r="AG75" s="2398">
        <v>2280.7704296306497</v>
      </c>
      <c r="AH75" s="2398">
        <v>809.16216154716858</v>
      </c>
      <c r="AI75" s="2398">
        <v>36973.463322453266</v>
      </c>
      <c r="AJ75" s="2398">
        <v>35861.94985189697</v>
      </c>
      <c r="AK75" s="2398">
        <v>1875.9488986476806</v>
      </c>
      <c r="AL75" s="2398">
        <v>289.33796982825339</v>
      </c>
      <c r="AM75" s="2398">
        <v>33986.000953249299</v>
      </c>
      <c r="AN75" s="2398">
        <v>33696.66298342104</v>
      </c>
      <c r="AO75" s="2398">
        <v>23383.529874451237</v>
      </c>
      <c r="AP75" s="2398">
        <v>404.13606269057215</v>
      </c>
      <c r="AQ75" s="2398">
        <v>50.916921999999992</v>
      </c>
      <c r="AR75" s="2398">
        <v>127.99571218934965</v>
      </c>
      <c r="AS75" s="2398">
        <v>205.92618584604236</v>
      </c>
      <c r="AT75" s="2398">
        <v>-77.930473656692797</v>
      </c>
      <c r="AU75" s="2398">
        <v>1426.8039247922156</v>
      </c>
      <c r="AV75" s="2399">
        <v>11156.888336882097</v>
      </c>
    </row>
    <row r="76" spans="2:48" ht="18.75" customHeight="1">
      <c r="E76" s="466" t="s">
        <v>746</v>
      </c>
      <c r="F76" s="1529">
        <f t="shared" si="29"/>
        <v>100</v>
      </c>
      <c r="G76" s="1471">
        <f t="shared" si="29"/>
        <v>61.650197951178534</v>
      </c>
      <c r="H76" s="1471">
        <f t="shared" si="29"/>
        <v>1.6213490891215461</v>
      </c>
      <c r="I76" s="1471">
        <f t="shared" si="29"/>
        <v>0.27123965842923725</v>
      </c>
      <c r="J76" s="1471">
        <f t="shared" si="29"/>
        <v>36.457213301270706</v>
      </c>
      <c r="Q76" s="1522" t="s">
        <v>3779</v>
      </c>
      <c r="R76" s="1697">
        <f t="shared" ref="R76:X76" si="30">R66/$R66*100</f>
        <v>100</v>
      </c>
      <c r="S76" s="1646">
        <f t="shared" si="30"/>
        <v>70.047692203690787</v>
      </c>
      <c r="T76" s="1646">
        <f t="shared" si="30"/>
        <v>2.1744368273128445</v>
      </c>
      <c r="U76" s="1646">
        <f>U66/$R66*100</f>
        <v>0.10064172949994232</v>
      </c>
      <c r="V76" s="1646">
        <f t="shared" si="30"/>
        <v>1.2988137525366383</v>
      </c>
      <c r="W76" s="1646">
        <f t="shared" si="30"/>
        <v>31.534024987819603</v>
      </c>
      <c r="X76" s="1646">
        <f t="shared" si="30"/>
        <v>5.1556095008598577</v>
      </c>
      <c r="AB76" s="3372"/>
      <c r="AC76" s="2985" t="s">
        <v>1044</v>
      </c>
      <c r="AD76" s="2397">
        <v>214852.64274035709</v>
      </c>
      <c r="AE76" s="2398">
        <v>149631.12526139326</v>
      </c>
      <c r="AF76" s="2398">
        <v>104074.51085540539</v>
      </c>
      <c r="AG76" s="2398">
        <v>5931.5380939725292</v>
      </c>
      <c r="AH76" s="2398">
        <v>1284.7580838058268</v>
      </c>
      <c r="AI76" s="2398">
        <v>38340.318228209471</v>
      </c>
      <c r="AJ76" s="2398">
        <v>65221.517478963804</v>
      </c>
      <c r="AK76" s="2398">
        <v>1561.5490208813339</v>
      </c>
      <c r="AL76" s="2398">
        <v>638.18390376583443</v>
      </c>
      <c r="AM76" s="2398">
        <v>63659.968458082469</v>
      </c>
      <c r="AN76" s="2398">
        <v>63021.784554316626</v>
      </c>
      <c r="AO76" s="2398">
        <v>44520.670797401595</v>
      </c>
      <c r="AP76" s="2398">
        <v>1085.6998201958625</v>
      </c>
      <c r="AQ76" s="2398">
        <v>79.606490769230774</v>
      </c>
      <c r="AR76" s="2398">
        <v>600.8681874213986</v>
      </c>
      <c r="AS76" s="2398">
        <v>160.81599913520458</v>
      </c>
      <c r="AT76" s="2398">
        <v>440.05218828619451</v>
      </c>
      <c r="AU76" s="2398">
        <v>7430.9821236152893</v>
      </c>
      <c r="AV76" s="2399">
        <v>24165.921382143842</v>
      </c>
    </row>
    <row r="77" spans="2:48" ht="18.75" customHeight="1" thickBot="1">
      <c r="E77" s="1526" t="s">
        <v>747</v>
      </c>
      <c r="F77" s="1533">
        <f t="shared" si="29"/>
        <v>100</v>
      </c>
      <c r="G77" s="126">
        <f t="shared" si="29"/>
        <v>71.581918348662271</v>
      </c>
      <c r="H77" s="126">
        <f t="shared" si="29"/>
        <v>1.9414008014115876</v>
      </c>
      <c r="I77" s="126">
        <f t="shared" si="29"/>
        <v>0.31210154795712824</v>
      </c>
      <c r="J77" s="126">
        <f t="shared" si="29"/>
        <v>26.164579301969027</v>
      </c>
      <c r="Q77" s="466" t="s">
        <v>52</v>
      </c>
      <c r="R77" s="1529">
        <f t="shared" ref="R77:W81" si="31">R67/$R67*100</f>
        <v>100</v>
      </c>
      <c r="S77" s="1471">
        <f t="shared" si="31"/>
        <v>71.179275491174906</v>
      </c>
      <c r="T77" s="1471">
        <f t="shared" si="31"/>
        <v>2.5365548981313935</v>
      </c>
      <c r="U77" s="1471">
        <f t="shared" si="31"/>
        <v>3.0305834607098885E-2</v>
      </c>
      <c r="V77" s="1471">
        <f t="shared" si="31"/>
        <v>0.64375156602380201</v>
      </c>
      <c r="W77" s="1471">
        <f t="shared" si="31"/>
        <v>30.76957134612897</v>
      </c>
      <c r="X77" s="1471">
        <f>X67/$R67*100</f>
        <v>5.1594591360662729</v>
      </c>
      <c r="AB77" s="3372"/>
      <c r="AC77" s="2985" t="s">
        <v>1045</v>
      </c>
      <c r="AD77" s="2397">
        <v>165651.1600139621</v>
      </c>
      <c r="AE77" s="2398">
        <v>103139.0721522175</v>
      </c>
      <c r="AF77" s="2398">
        <v>72339.117454897132</v>
      </c>
      <c r="AG77" s="2398">
        <v>1153.5160289999999</v>
      </c>
      <c r="AH77" s="2398">
        <v>1469.2939149230767</v>
      </c>
      <c r="AI77" s="2398">
        <v>28177.14475339729</v>
      </c>
      <c r="AJ77" s="2398">
        <v>62512.087861744592</v>
      </c>
      <c r="AK77" s="2398">
        <v>2130.4580872126157</v>
      </c>
      <c r="AL77" s="2398">
        <v>576.43747368775325</v>
      </c>
      <c r="AM77" s="2398">
        <v>60381.629774531997</v>
      </c>
      <c r="AN77" s="2398">
        <v>59805.192300844232</v>
      </c>
      <c r="AO77" s="2398">
        <v>35128.240153616658</v>
      </c>
      <c r="AP77" s="2398">
        <v>1912.062556732363</v>
      </c>
      <c r="AQ77" s="2398">
        <v>147.45950099999297</v>
      </c>
      <c r="AR77" s="2398">
        <v>-336.00653519863721</v>
      </c>
      <c r="AS77" s="2398">
        <v>-171.54593249321968</v>
      </c>
      <c r="AT77" s="2398">
        <v>-164.46060270541753</v>
      </c>
      <c r="AU77" s="2398">
        <v>4382.2872423819681</v>
      </c>
      <c r="AV77" s="2399">
        <v>27335.723867075823</v>
      </c>
    </row>
    <row r="78" spans="2:48" ht="18.75" customHeight="1" thickTop="1" thickBot="1">
      <c r="E78" s="1664" t="s">
        <v>3774</v>
      </c>
      <c r="Q78" s="466" t="s">
        <v>53</v>
      </c>
      <c r="R78" s="1529">
        <f t="shared" si="31"/>
        <v>100</v>
      </c>
      <c r="S78" s="1471">
        <f>S68/$R68*100</f>
        <v>71.245480180565977</v>
      </c>
      <c r="T78" s="1471">
        <f t="shared" si="31"/>
        <v>1.530778108589546</v>
      </c>
      <c r="U78" s="1471">
        <f t="shared" si="31"/>
        <v>6.4720173660306995E-2</v>
      </c>
      <c r="V78" s="1471">
        <f t="shared" si="31"/>
        <v>3.5743906785202624</v>
      </c>
      <c r="W78" s="1471">
        <f t="shared" si="31"/>
        <v>25.017317575466851</v>
      </c>
      <c r="X78" s="1471">
        <f>X68/$R68*100</f>
        <v>1.4326867168030044</v>
      </c>
      <c r="AB78" s="3372" t="s">
        <v>96</v>
      </c>
      <c r="AC78" s="2985" t="s">
        <v>1036</v>
      </c>
      <c r="AD78" s="2397">
        <v>11599.369290320257</v>
      </c>
      <c r="AE78" s="2398">
        <v>6299.6092372863341</v>
      </c>
      <c r="AF78" s="2398">
        <v>3804.5070129236419</v>
      </c>
      <c r="AG78" s="2398">
        <v>435.46961505405568</v>
      </c>
      <c r="AH78" s="2398">
        <v>47.575061561970607</v>
      </c>
      <c r="AI78" s="2398">
        <v>2012.057547746675</v>
      </c>
      <c r="AJ78" s="2398">
        <v>5299.7600530339205</v>
      </c>
      <c r="AK78" s="2398">
        <v>422.14967318492489</v>
      </c>
      <c r="AL78" s="2398">
        <v>92.672998655799731</v>
      </c>
      <c r="AM78" s="2398">
        <v>4877.6103798489949</v>
      </c>
      <c r="AN78" s="2398">
        <v>4784.9373811931946</v>
      </c>
      <c r="AO78" s="2398">
        <v>5680.3743428715234</v>
      </c>
      <c r="AP78" s="2398">
        <v>107.81416805252871</v>
      </c>
      <c r="AQ78" s="2398">
        <v>5.9723930109341925</v>
      </c>
      <c r="AR78" s="2398">
        <v>269.06604564852739</v>
      </c>
      <c r="AS78" s="2398">
        <v>118.83962235336227</v>
      </c>
      <c r="AT78" s="2398">
        <v>150.22642329516523</v>
      </c>
      <c r="AU78" s="2398">
        <v>114.80280783326812</v>
      </c>
      <c r="AV78" s="2399">
        <v>-1163.4867605570537</v>
      </c>
    </row>
    <row r="79" spans="2:48" ht="18.75" customHeight="1" thickTop="1" thickBot="1">
      <c r="E79" s="3058" t="s">
        <v>740</v>
      </c>
      <c r="F79" s="3062" t="s">
        <v>3775</v>
      </c>
      <c r="G79" s="3063"/>
      <c r="H79" s="3402" t="s">
        <v>3766</v>
      </c>
      <c r="I79" s="3403"/>
      <c r="J79" s="1698" t="s">
        <v>3308</v>
      </c>
      <c r="K79" s="1699" t="s">
        <v>1484</v>
      </c>
      <c r="Q79" s="466" t="s">
        <v>54</v>
      </c>
      <c r="R79" s="1529">
        <f t="shared" si="31"/>
        <v>100</v>
      </c>
      <c r="S79" s="1471">
        <f t="shared" si="31"/>
        <v>70.418367856364512</v>
      </c>
      <c r="T79" s="1471">
        <f t="shared" si="31"/>
        <v>1.0191962281920508</v>
      </c>
      <c r="U79" s="1471">
        <f t="shared" si="31"/>
        <v>0.13999403521569476</v>
      </c>
      <c r="V79" s="1471">
        <f t="shared" si="31"/>
        <v>2.8367321161036703</v>
      </c>
      <c r="W79" s="1471">
        <f t="shared" si="31"/>
        <v>26.014805632481096</v>
      </c>
      <c r="X79" s="1471">
        <f>X69/$R69*100</f>
        <v>0.42909586835703756</v>
      </c>
      <c r="AB79" s="3372"/>
      <c r="AC79" s="2985" t="s">
        <v>1037</v>
      </c>
      <c r="AD79" s="2397">
        <v>14810.457707660607</v>
      </c>
      <c r="AE79" s="2398">
        <v>8442.9898883838869</v>
      </c>
      <c r="AF79" s="2398">
        <v>5412.5129675466387</v>
      </c>
      <c r="AG79" s="2398">
        <v>541.22288752802717</v>
      </c>
      <c r="AH79" s="2398">
        <v>41.121563112209969</v>
      </c>
      <c r="AI79" s="2398">
        <v>2448.1324701970066</v>
      </c>
      <c r="AJ79" s="2398">
        <v>6367.4678192767315</v>
      </c>
      <c r="AK79" s="2398">
        <v>209.01747256646016</v>
      </c>
      <c r="AL79" s="2398">
        <v>81.980505431838466</v>
      </c>
      <c r="AM79" s="2398">
        <v>6158.4503467102741</v>
      </c>
      <c r="AN79" s="2398">
        <v>6076.469841278431</v>
      </c>
      <c r="AO79" s="2398">
        <v>5017.1253370808963</v>
      </c>
      <c r="AP79" s="2398">
        <v>18.041472484433221</v>
      </c>
      <c r="AQ79" s="2400">
        <v>1.1415740668960048E-2</v>
      </c>
      <c r="AR79" s="2398">
        <v>152.98318623831238</v>
      </c>
      <c r="AS79" s="2398">
        <v>82.080855523616279</v>
      </c>
      <c r="AT79" s="2398">
        <v>70.902330714696163</v>
      </c>
      <c r="AU79" s="2398">
        <v>31.428934115561397</v>
      </c>
      <c r="AV79" s="2399">
        <v>919.7373638496822</v>
      </c>
    </row>
    <row r="80" spans="2:48" ht="18.75" customHeight="1">
      <c r="E80" s="3066"/>
      <c r="F80" s="1394" t="s">
        <v>296</v>
      </c>
      <c r="G80" s="3130" t="s">
        <v>3309</v>
      </c>
      <c r="H80" s="2033" t="s">
        <v>296</v>
      </c>
      <c r="I80" s="3404" t="s">
        <v>3776</v>
      </c>
      <c r="J80" s="535">
        <v>25592854</v>
      </c>
      <c r="Q80" s="466" t="s">
        <v>746</v>
      </c>
      <c r="R80" s="1529">
        <f t="shared" si="31"/>
        <v>100</v>
      </c>
      <c r="S80" s="1471">
        <f t="shared" si="31"/>
        <v>79.80298475942007</v>
      </c>
      <c r="T80" s="1471">
        <f t="shared" si="31"/>
        <v>0.31739533034002454</v>
      </c>
      <c r="U80" s="1471">
        <f t="shared" si="31"/>
        <v>2.9040014208859547E-2</v>
      </c>
      <c r="V80" s="1471">
        <f t="shared" si="31"/>
        <v>1.3631406786500497</v>
      </c>
      <c r="W80" s="1471">
        <f t="shared" si="31"/>
        <v>18.769184584546917</v>
      </c>
      <c r="X80" s="1471">
        <f>X70/$R70*100</f>
        <v>0.28174536716589427</v>
      </c>
      <c r="AB80" s="3372"/>
      <c r="AC80" s="2985" t="s">
        <v>1038</v>
      </c>
      <c r="AD80" s="2397">
        <v>44137.352155712833</v>
      </c>
      <c r="AE80" s="2398">
        <v>27827.798703812885</v>
      </c>
      <c r="AF80" s="2398">
        <v>18034.209110970907</v>
      </c>
      <c r="AG80" s="2398">
        <v>1050.6079440672565</v>
      </c>
      <c r="AH80" s="2398">
        <v>287.55992542233452</v>
      </c>
      <c r="AI80" s="2398">
        <v>8455.4217233523723</v>
      </c>
      <c r="AJ80" s="2398">
        <v>16309.553451899958</v>
      </c>
      <c r="AK80" s="2398">
        <v>684.07922415006419</v>
      </c>
      <c r="AL80" s="2398">
        <v>182.915608482561</v>
      </c>
      <c r="AM80" s="2398">
        <v>15625.474227749884</v>
      </c>
      <c r="AN80" s="2398">
        <v>15442.558619267325</v>
      </c>
      <c r="AO80" s="2398">
        <v>11635.176086308391</v>
      </c>
      <c r="AP80" s="2398">
        <v>63.924306269867159</v>
      </c>
      <c r="AQ80" s="2400">
        <v>0.14000000000177781</v>
      </c>
      <c r="AR80" s="2398">
        <v>430.06619927739598</v>
      </c>
      <c r="AS80" s="2398">
        <v>273.01564592800935</v>
      </c>
      <c r="AT80" s="2398">
        <v>157.05055334938632</v>
      </c>
      <c r="AU80" s="2398">
        <v>132.19606441784907</v>
      </c>
      <c r="AV80" s="2399">
        <v>3445.448091829523</v>
      </c>
    </row>
    <row r="81" spans="5:48" ht="18.75" customHeight="1" thickBot="1">
      <c r="E81" s="3059"/>
      <c r="F81" s="1502" t="s">
        <v>3310</v>
      </c>
      <c r="G81" s="3131"/>
      <c r="H81" s="2034" t="s">
        <v>3777</v>
      </c>
      <c r="I81" s="3405"/>
      <c r="J81" s="1700">
        <f>F82/J80</f>
        <v>1.2798017483753065E-2</v>
      </c>
      <c r="Q81" s="1475" t="s">
        <v>747</v>
      </c>
      <c r="R81" s="1533">
        <f t="shared" si="31"/>
        <v>100</v>
      </c>
      <c r="S81" s="126">
        <f t="shared" si="31"/>
        <v>55.158974107290348</v>
      </c>
      <c r="T81" s="126">
        <f t="shared" si="31"/>
        <v>2.5506314250554456</v>
      </c>
      <c r="U81" s="126">
        <f t="shared" si="31"/>
        <v>0.59140650747492751</v>
      </c>
      <c r="V81" s="126">
        <f t="shared" si="31"/>
        <v>2.9470113405040586</v>
      </c>
      <c r="W81" s="126">
        <f t="shared" si="31"/>
        <v>54.14645457401425</v>
      </c>
      <c r="X81" s="126">
        <f>X71/$R71*100</f>
        <v>15.394477954339006</v>
      </c>
      <c r="AB81" s="3372"/>
      <c r="AC81" s="2985" t="s">
        <v>1039</v>
      </c>
      <c r="AD81" s="2397">
        <v>89698.364394523916</v>
      </c>
      <c r="AE81" s="2398">
        <v>64642.613038301257</v>
      </c>
      <c r="AF81" s="2398">
        <v>40979.45916444336</v>
      </c>
      <c r="AG81" s="2398">
        <v>4171.6492537116656</v>
      </c>
      <c r="AH81" s="2398">
        <v>593.21286921854744</v>
      </c>
      <c r="AI81" s="2398">
        <v>18898.291750927743</v>
      </c>
      <c r="AJ81" s="2398">
        <v>25055.751356222678</v>
      </c>
      <c r="AK81" s="2398">
        <v>1235.936777527397</v>
      </c>
      <c r="AL81" s="2398">
        <v>323.32321859053263</v>
      </c>
      <c r="AM81" s="2398">
        <v>23819.814578695255</v>
      </c>
      <c r="AN81" s="2398">
        <v>23496.491360104763</v>
      </c>
      <c r="AO81" s="2398">
        <v>17586.875181486776</v>
      </c>
      <c r="AP81" s="2398">
        <v>919.11208983455197</v>
      </c>
      <c r="AQ81" s="2400">
        <v>0.38368414285680585</v>
      </c>
      <c r="AR81" s="2398">
        <v>740.77780000207713</v>
      </c>
      <c r="AS81" s="2398">
        <v>442.16714477909369</v>
      </c>
      <c r="AT81" s="2398">
        <v>298.61065522298355</v>
      </c>
      <c r="AU81" s="2398">
        <v>355.12473774525012</v>
      </c>
      <c r="AV81" s="2399">
        <v>4604.4673423837166</v>
      </c>
    </row>
    <row r="82" spans="5:48" ht="18.75" customHeight="1">
      <c r="E82" s="458" t="s">
        <v>725</v>
      </c>
      <c r="F82" s="535">
        <f>K28</f>
        <v>327537.79295113956</v>
      </c>
      <c r="G82" s="1468">
        <v>100</v>
      </c>
      <c r="H82" s="535">
        <v>267680</v>
      </c>
      <c r="I82" s="2058">
        <v>100</v>
      </c>
      <c r="Q82" s="1522" t="s">
        <v>3780</v>
      </c>
      <c r="R82" s="1697">
        <v>100</v>
      </c>
      <c r="S82" s="1701">
        <v>69.400000000000006</v>
      </c>
      <c r="T82" s="1701">
        <v>2.1</v>
      </c>
      <c r="U82" s="1701">
        <v>0.1</v>
      </c>
      <c r="V82" s="1701">
        <v>2</v>
      </c>
      <c r="W82" s="1701">
        <v>31.8</v>
      </c>
      <c r="X82" s="1701">
        <v>5.4</v>
      </c>
      <c r="AB82" s="3372"/>
      <c r="AC82" s="2985" t="s">
        <v>1040</v>
      </c>
      <c r="AD82" s="2397">
        <v>97457.438932657868</v>
      </c>
      <c r="AE82" s="2398">
        <v>70543.760290824939</v>
      </c>
      <c r="AF82" s="2398">
        <v>46250.870684921669</v>
      </c>
      <c r="AG82" s="2398">
        <v>4846.4792603245169</v>
      </c>
      <c r="AH82" s="2398">
        <v>503.54207341288577</v>
      </c>
      <c r="AI82" s="2398">
        <v>18942.868272165852</v>
      </c>
      <c r="AJ82" s="2398">
        <v>26913.678641832943</v>
      </c>
      <c r="AK82" s="2398">
        <v>1175.3820997700914</v>
      </c>
      <c r="AL82" s="2398">
        <v>337.49556973441997</v>
      </c>
      <c r="AM82" s="2398">
        <v>25738.296542062861</v>
      </c>
      <c r="AN82" s="2398">
        <v>25400.800972328445</v>
      </c>
      <c r="AO82" s="2398">
        <v>17016.904858492013</v>
      </c>
      <c r="AP82" s="2398">
        <v>369.43166734764736</v>
      </c>
      <c r="AQ82" s="2400">
        <v>0.51444468738425442</v>
      </c>
      <c r="AR82" s="2398">
        <v>561.14701675398589</v>
      </c>
      <c r="AS82" s="2398">
        <v>387.39926188946845</v>
      </c>
      <c r="AT82" s="2398">
        <v>173.74775486451725</v>
      </c>
      <c r="AU82" s="2398">
        <v>455.82499937538</v>
      </c>
      <c r="AV82" s="2399">
        <v>7908.627984422792</v>
      </c>
    </row>
    <row r="83" spans="5:48" ht="18.75" customHeight="1">
      <c r="E83" s="458" t="s">
        <v>745</v>
      </c>
      <c r="F83" s="460"/>
      <c r="G83" s="1702"/>
      <c r="H83" s="535"/>
      <c r="I83" s="535"/>
      <c r="Q83" s="466" t="s">
        <v>52</v>
      </c>
      <c r="R83" s="1529">
        <v>100</v>
      </c>
      <c r="S83" s="1508">
        <v>71.3</v>
      </c>
      <c r="T83" s="1508">
        <v>2.5</v>
      </c>
      <c r="U83" s="1508">
        <v>0.1</v>
      </c>
      <c r="V83" s="1508">
        <v>1.5</v>
      </c>
      <c r="W83" s="1508">
        <v>31.1</v>
      </c>
      <c r="X83" s="1508">
        <v>6.4</v>
      </c>
      <c r="AB83" s="3372"/>
      <c r="AC83" s="2985" t="s">
        <v>1041</v>
      </c>
      <c r="AD83" s="2397">
        <v>222184.09969079972</v>
      </c>
      <c r="AE83" s="2398">
        <v>169019.27274773864</v>
      </c>
      <c r="AF83" s="2398">
        <v>107343.06039671304</v>
      </c>
      <c r="AG83" s="2398">
        <v>12161.796072525509</v>
      </c>
      <c r="AH83" s="2398">
        <v>1281.045949195644</v>
      </c>
      <c r="AI83" s="2398">
        <v>48233.370329304249</v>
      </c>
      <c r="AJ83" s="2398">
        <v>53164.826943061264</v>
      </c>
      <c r="AK83" s="2398">
        <v>2686.9977109861798</v>
      </c>
      <c r="AL83" s="2398">
        <v>585.5672750382264</v>
      </c>
      <c r="AM83" s="2398">
        <v>50477.829232075055</v>
      </c>
      <c r="AN83" s="2398">
        <v>49892.261957036841</v>
      </c>
      <c r="AO83" s="2398">
        <v>35567.08273175628</v>
      </c>
      <c r="AP83" s="2398">
        <v>1460.5316207330841</v>
      </c>
      <c r="AQ83" s="2398">
        <v>42.8452986428738</v>
      </c>
      <c r="AR83" s="2398">
        <v>1382.3891967140278</v>
      </c>
      <c r="AS83" s="2398">
        <v>700.52240582310299</v>
      </c>
      <c r="AT83" s="2398">
        <v>681.86679089092422</v>
      </c>
      <c r="AU83" s="2398">
        <v>2573.9594219641244</v>
      </c>
      <c r="AV83" s="2399">
        <v>14013.3725311547</v>
      </c>
    </row>
    <row r="84" spans="5:48" ht="18.75" customHeight="1">
      <c r="E84" s="466" t="s">
        <v>52</v>
      </c>
      <c r="F84" s="1703">
        <f>K33</f>
        <v>219458.92859744432</v>
      </c>
      <c r="G84" s="1471">
        <f>F84/$F$82*100</f>
        <v>67.002627886114524</v>
      </c>
      <c r="H84" s="1997">
        <v>168941</v>
      </c>
      <c r="I84" s="1998">
        <v>63.1</v>
      </c>
      <c r="Q84" s="466" t="s">
        <v>53</v>
      </c>
      <c r="R84" s="1529">
        <v>100</v>
      </c>
      <c r="S84" s="1508">
        <v>58.5</v>
      </c>
      <c r="T84" s="1508">
        <v>1.4</v>
      </c>
      <c r="U84" s="1508">
        <v>0</v>
      </c>
      <c r="V84" s="1508">
        <v>3.1</v>
      </c>
      <c r="W84" s="1508">
        <v>38.4</v>
      </c>
      <c r="X84" s="1508">
        <v>1.4</v>
      </c>
      <c r="AB84" s="3372"/>
      <c r="AC84" s="2985" t="s">
        <v>1042</v>
      </c>
      <c r="AD84" s="2397">
        <v>107107.66739320016</v>
      </c>
      <c r="AE84" s="2398">
        <v>75550.138290120274</v>
      </c>
      <c r="AF84" s="2398">
        <v>42440.400704118882</v>
      </c>
      <c r="AG84" s="2398">
        <v>12073.548531230332</v>
      </c>
      <c r="AH84" s="2398">
        <v>675.02003093470353</v>
      </c>
      <c r="AI84" s="2398">
        <v>20361.169023836395</v>
      </c>
      <c r="AJ84" s="2398">
        <v>31557.52910307984</v>
      </c>
      <c r="AK84" s="2398">
        <v>1020.8176307711162</v>
      </c>
      <c r="AL84" s="2398">
        <v>274.20653951715281</v>
      </c>
      <c r="AM84" s="2398">
        <v>30536.711472308736</v>
      </c>
      <c r="AN84" s="2398">
        <v>30262.504932791577</v>
      </c>
      <c r="AO84" s="2398">
        <v>22259.189410091447</v>
      </c>
      <c r="AP84" s="2398">
        <v>472.88445769276353</v>
      </c>
      <c r="AQ84" s="2398">
        <v>19.273940312499999</v>
      </c>
      <c r="AR84" s="2398">
        <v>292.37763367846065</v>
      </c>
      <c r="AS84" s="2398">
        <v>274.67100236855259</v>
      </c>
      <c r="AT84" s="2398">
        <v>17.7066313099082</v>
      </c>
      <c r="AU84" s="2398">
        <v>547.96153286659114</v>
      </c>
      <c r="AV84" s="2399">
        <v>7766.7410238829925</v>
      </c>
    </row>
    <row r="85" spans="5:48" ht="18.75" customHeight="1">
      <c r="E85" s="466" t="s">
        <v>53</v>
      </c>
      <c r="F85" s="1703">
        <f>K34</f>
        <v>13826.575154259392</v>
      </c>
      <c r="G85" s="1471">
        <f>F85/$F$82*100</f>
        <v>4.2213678701565813</v>
      </c>
      <c r="H85" s="1997">
        <v>12178</v>
      </c>
      <c r="I85" s="1998">
        <v>4.5</v>
      </c>
      <c r="Q85" s="466" t="s">
        <v>54</v>
      </c>
      <c r="R85" s="1529">
        <v>100</v>
      </c>
      <c r="S85" s="1508">
        <v>69.7</v>
      </c>
      <c r="T85" s="1508">
        <v>0.9</v>
      </c>
      <c r="U85" s="1508">
        <v>0.2</v>
      </c>
      <c r="V85" s="1508">
        <v>3.3</v>
      </c>
      <c r="W85" s="1508">
        <v>26.1</v>
      </c>
      <c r="X85" s="1508">
        <v>0.3</v>
      </c>
      <c r="AB85" s="3372"/>
      <c r="AC85" s="2985" t="s">
        <v>1043</v>
      </c>
      <c r="AD85" s="2397">
        <v>116456.39014441686</v>
      </c>
      <c r="AE85" s="2398">
        <v>81707.792292664672</v>
      </c>
      <c r="AF85" s="2398">
        <v>45608.255213740784</v>
      </c>
      <c r="AG85" s="2398">
        <v>5568.8024857628079</v>
      </c>
      <c r="AH85" s="2398">
        <v>801.96143701606547</v>
      </c>
      <c r="AI85" s="2398">
        <v>29728.773156144991</v>
      </c>
      <c r="AJ85" s="2398">
        <v>34748.597851752245</v>
      </c>
      <c r="AK85" s="2398">
        <v>1747.56134950452</v>
      </c>
      <c r="AL85" s="2398">
        <v>245.59853143267338</v>
      </c>
      <c r="AM85" s="2398">
        <v>33001.036502247742</v>
      </c>
      <c r="AN85" s="2398">
        <v>32755.437970815059</v>
      </c>
      <c r="AO85" s="2398">
        <v>23117.035231099802</v>
      </c>
      <c r="AP85" s="2398">
        <v>353.80169544324167</v>
      </c>
      <c r="AQ85" s="2398">
        <v>36.390993999999999</v>
      </c>
      <c r="AR85" s="2398">
        <v>194.7776315044797</v>
      </c>
      <c r="AS85" s="2398">
        <v>211.43908380045733</v>
      </c>
      <c r="AT85" s="2398">
        <v>-16.661452295977636</v>
      </c>
      <c r="AU85" s="2398">
        <v>507.46447165472154</v>
      </c>
      <c r="AV85" s="2399">
        <v>9560.8968904222584</v>
      </c>
    </row>
    <row r="86" spans="5:48" ht="18.75" customHeight="1">
      <c r="E86" s="466" t="s">
        <v>54</v>
      </c>
      <c r="F86" s="1703">
        <f>K35</f>
        <v>39386.958113741115</v>
      </c>
      <c r="G86" s="1471">
        <f>F86/$F$82*100</f>
        <v>12.025164411978761</v>
      </c>
      <c r="H86" s="1997">
        <v>37692</v>
      </c>
      <c r="I86" s="1998">
        <v>14.1</v>
      </c>
      <c r="Q86" s="466" t="s">
        <v>746</v>
      </c>
      <c r="R86" s="1529">
        <v>100</v>
      </c>
      <c r="S86" s="1508">
        <v>77.099999999999994</v>
      </c>
      <c r="T86" s="1508">
        <v>0.2</v>
      </c>
      <c r="U86" s="1508">
        <v>0</v>
      </c>
      <c r="V86" s="1508">
        <v>0.8</v>
      </c>
      <c r="W86" s="1508">
        <v>22.1</v>
      </c>
      <c r="X86" s="1508">
        <v>0.2</v>
      </c>
      <c r="AB86" s="3372"/>
      <c r="AC86" s="2985" t="s">
        <v>1044</v>
      </c>
      <c r="AD86" s="2397">
        <v>237784.05102319768</v>
      </c>
      <c r="AE86" s="2398">
        <v>170389.7137509624</v>
      </c>
      <c r="AF86" s="2398">
        <v>111190.11542444814</v>
      </c>
      <c r="AG86" s="2398">
        <v>12361.907746865778</v>
      </c>
      <c r="AH86" s="2398">
        <v>1306.8070997441907</v>
      </c>
      <c r="AI86" s="2398">
        <v>45530.883479904223</v>
      </c>
      <c r="AJ86" s="2398">
        <v>67394.337272235251</v>
      </c>
      <c r="AK86" s="2398">
        <v>1700.363448560423</v>
      </c>
      <c r="AL86" s="2398">
        <v>724.82418931602172</v>
      </c>
      <c r="AM86" s="2398">
        <v>65693.973823674824</v>
      </c>
      <c r="AN86" s="2398">
        <v>64969.149634358808</v>
      </c>
      <c r="AO86" s="2398">
        <v>45490.723640236785</v>
      </c>
      <c r="AP86" s="2398">
        <v>1126.1831064329124</v>
      </c>
      <c r="AQ86" s="2398">
        <v>69.103477769230764</v>
      </c>
      <c r="AR86" s="2398">
        <v>332.70103981831414</v>
      </c>
      <c r="AS86" s="2398">
        <v>171.80830235591469</v>
      </c>
      <c r="AT86" s="2398">
        <v>160.89273746239957</v>
      </c>
      <c r="AU86" s="2398">
        <v>7351.208350967443</v>
      </c>
      <c r="AV86" s="2399">
        <v>25301.646721069017</v>
      </c>
    </row>
    <row r="87" spans="5:48" ht="18.75" customHeight="1" thickBot="1">
      <c r="E87" s="466" t="s">
        <v>746</v>
      </c>
      <c r="F87" s="1703">
        <f>K36</f>
        <v>21098.209470694543</v>
      </c>
      <c r="G87" s="1471">
        <f>F87/$F$82*100</f>
        <v>6.4414580316360217</v>
      </c>
      <c r="H87" s="1997">
        <v>20029</v>
      </c>
      <c r="I87" s="1998">
        <v>7.5</v>
      </c>
      <c r="Q87" s="1526" t="s">
        <v>747</v>
      </c>
      <c r="R87" s="1704">
        <v>100</v>
      </c>
      <c r="S87" s="1705">
        <v>56.5</v>
      </c>
      <c r="T87" s="1705">
        <v>2.7</v>
      </c>
      <c r="U87" s="1705">
        <v>0.5</v>
      </c>
      <c r="V87" s="1705">
        <v>4</v>
      </c>
      <c r="W87" s="1705">
        <v>48.3</v>
      </c>
      <c r="X87" s="1705">
        <v>11.9</v>
      </c>
      <c r="AB87" s="3372"/>
      <c r="AC87" s="2985" t="s">
        <v>1045</v>
      </c>
      <c r="AD87" s="2397">
        <v>161914.80766196211</v>
      </c>
      <c r="AE87" s="2398">
        <v>101188.51720321749</v>
      </c>
      <c r="AF87" s="2398">
        <v>68588.149402897136</v>
      </c>
      <c r="AG87" s="2398">
        <v>1153.5160289999999</v>
      </c>
      <c r="AH87" s="2398">
        <v>1452.9539699230768</v>
      </c>
      <c r="AI87" s="2398">
        <v>29993.897801397288</v>
      </c>
      <c r="AJ87" s="2398">
        <v>60726.290458744596</v>
      </c>
      <c r="AK87" s="2398">
        <v>1962.7048692126154</v>
      </c>
      <c r="AL87" s="2398">
        <v>489.33197868775318</v>
      </c>
      <c r="AM87" s="2398">
        <v>58763.585589531991</v>
      </c>
      <c r="AN87" s="2398">
        <v>58274.253610844236</v>
      </c>
      <c r="AO87" s="2398">
        <v>34726.411573616657</v>
      </c>
      <c r="AP87" s="2398">
        <v>1878.4902917323632</v>
      </c>
      <c r="AQ87" s="2398">
        <v>138.71727399999295</v>
      </c>
      <c r="AR87" s="2398">
        <v>-312.36592719863722</v>
      </c>
      <c r="AS87" s="2398">
        <v>-154.93924249321967</v>
      </c>
      <c r="AT87" s="2398">
        <v>-157.42668470541756</v>
      </c>
      <c r="AU87" s="2398">
        <v>3982.2697463819677</v>
      </c>
      <c r="AV87" s="2399">
        <v>25825.270145075825</v>
      </c>
    </row>
    <row r="88" spans="5:48" ht="18.75" customHeight="1" thickTop="1">
      <c r="E88" s="466" t="s">
        <v>747</v>
      </c>
      <c r="F88" s="1703">
        <f>K37</f>
        <v>33767.121615000004</v>
      </c>
      <c r="G88" s="1471">
        <f>F88/$F$82*100</f>
        <v>10.309381800114044</v>
      </c>
      <c r="H88" s="1997">
        <v>28839</v>
      </c>
      <c r="I88" s="1998">
        <v>10.8</v>
      </c>
      <c r="S88" s="1640">
        <f>S76-S82</f>
        <v>0.64769220369078084</v>
      </c>
      <c r="T88" s="1640">
        <f t="shared" ref="T88:X88" si="32">T76-T82</f>
        <v>7.44368273128444E-2</v>
      </c>
      <c r="U88" s="1640">
        <f t="shared" si="32"/>
        <v>6.4172949994231732E-4</v>
      </c>
      <c r="V88" s="1640">
        <f t="shared" si="32"/>
        <v>-0.70118624746336167</v>
      </c>
      <c r="W88" s="1640">
        <f t="shared" si="32"/>
        <v>-0.2659750121803981</v>
      </c>
      <c r="X88" s="1640">
        <f t="shared" si="32"/>
        <v>-0.24439049914014266</v>
      </c>
      <c r="AB88" s="3372" t="s">
        <v>307</v>
      </c>
      <c r="AC88" s="2985" t="s">
        <v>1036</v>
      </c>
      <c r="AD88" s="2397">
        <v>29111.047619834299</v>
      </c>
      <c r="AE88" s="2398">
        <v>16815.626101666647</v>
      </c>
      <c r="AF88" s="2398">
        <v>11507.250452062002</v>
      </c>
      <c r="AG88" s="2398">
        <v>1554.42736192235</v>
      </c>
      <c r="AH88" s="2398">
        <v>63.478180098150347</v>
      </c>
      <c r="AI88" s="2398">
        <v>3690.4701075841499</v>
      </c>
      <c r="AJ88" s="2398">
        <v>12295.421518167668</v>
      </c>
      <c r="AK88" s="2398">
        <v>477.56718077687054</v>
      </c>
      <c r="AL88" s="2398">
        <v>73.272398684258718</v>
      </c>
      <c r="AM88" s="2398">
        <v>11817.854337390787</v>
      </c>
      <c r="AN88" s="2398">
        <v>11744.581938706529</v>
      </c>
      <c r="AO88" s="2398">
        <v>9841.6189020681777</v>
      </c>
      <c r="AP88" s="2398">
        <v>29.820468500112554</v>
      </c>
      <c r="AQ88" s="2398">
        <v>2.3562564894922944</v>
      </c>
      <c r="AR88" s="2398">
        <v>66.961280291823769</v>
      </c>
      <c r="AS88" s="2398">
        <v>53.599495015818086</v>
      </c>
      <c r="AT88" s="2398">
        <v>13.361785276005683</v>
      </c>
      <c r="AU88" s="2398">
        <v>57.498390876017169</v>
      </c>
      <c r="AV88" s="2399">
        <v>1861.3234222329338</v>
      </c>
    </row>
    <row r="89" spans="5:48" ht="18.75" customHeight="1">
      <c r="E89" s="458" t="s">
        <v>3052</v>
      </c>
      <c r="F89" s="1703"/>
      <c r="G89" s="1471"/>
      <c r="H89" s="2055"/>
      <c r="I89" s="1998"/>
      <c r="Q89" s="466" t="s">
        <v>52</v>
      </c>
      <c r="S89" s="1640"/>
      <c r="T89" s="1640"/>
      <c r="U89" s="1640"/>
      <c r="V89" s="1640"/>
      <c r="W89" s="1640">
        <f>W77-W83</f>
        <v>-0.33042865387103149</v>
      </c>
      <c r="X89" s="1640"/>
      <c r="AB89" s="3372"/>
      <c r="AC89" s="2985" t="s">
        <v>1037</v>
      </c>
      <c r="AD89" s="2397">
        <v>22555.165428053577</v>
      </c>
      <c r="AE89" s="2398">
        <v>15735.817782194421</v>
      </c>
      <c r="AF89" s="2398">
        <v>10075.381615588516</v>
      </c>
      <c r="AG89" s="2398">
        <v>1515.3601559360852</v>
      </c>
      <c r="AH89" s="2398">
        <v>42.118439824225824</v>
      </c>
      <c r="AI89" s="2398">
        <v>4102.9575708455905</v>
      </c>
      <c r="AJ89" s="2398">
        <v>6819.3476458591576</v>
      </c>
      <c r="AK89" s="2398">
        <v>264.95462500476572</v>
      </c>
      <c r="AL89" s="2398">
        <v>63.848873768683852</v>
      </c>
      <c r="AM89" s="2398">
        <v>6554.3930208543952</v>
      </c>
      <c r="AN89" s="2398">
        <v>6490.5441470857104</v>
      </c>
      <c r="AO89" s="2398">
        <v>4841.9844100207756</v>
      </c>
      <c r="AP89" s="2398">
        <v>27.554462403786406</v>
      </c>
      <c r="AQ89" s="2398">
        <v>3.4568829900121094</v>
      </c>
      <c r="AR89" s="2398">
        <v>65.634706560330912</v>
      </c>
      <c r="AS89" s="2398">
        <v>43.880348808102795</v>
      </c>
      <c r="AT89" s="2398">
        <v>21.754357752228099</v>
      </c>
      <c r="AU89" s="2398">
        <v>13.335819848826652</v>
      </c>
      <c r="AV89" s="2399">
        <v>1565.2495049596291</v>
      </c>
    </row>
    <row r="90" spans="5:48" ht="18.75" customHeight="1">
      <c r="E90" s="467" t="s">
        <v>45</v>
      </c>
      <c r="F90" s="1703">
        <f t="shared" ref="F90:F104" si="33">K39</f>
        <v>325331.25316677894</v>
      </c>
      <c r="G90" s="1471">
        <f t="shared" ref="G90:G104" si="34">F90/$F$82*100</f>
        <v>99.326325135038758</v>
      </c>
      <c r="H90" s="1997">
        <v>265845</v>
      </c>
      <c r="I90" s="1998">
        <v>99.3</v>
      </c>
      <c r="Q90" s="466" t="s">
        <v>53</v>
      </c>
      <c r="S90" s="1640"/>
      <c r="T90" s="1640"/>
      <c r="U90" s="1640"/>
      <c r="V90" s="1640"/>
      <c r="W90" s="1640">
        <f>W78-W84</f>
        <v>-13.382682424533147</v>
      </c>
      <c r="X90" s="1640"/>
      <c r="AB90" s="3372"/>
      <c r="AC90" s="2985" t="s">
        <v>1038</v>
      </c>
      <c r="AD90" s="2397">
        <v>33006.251438304986</v>
      </c>
      <c r="AE90" s="2398">
        <v>23631.817540605858</v>
      </c>
      <c r="AF90" s="2398">
        <v>14670.946486417391</v>
      </c>
      <c r="AG90" s="2398">
        <v>2272.1958852116782</v>
      </c>
      <c r="AH90" s="2398">
        <v>101.50860708030805</v>
      </c>
      <c r="AI90" s="2398">
        <v>6587.1665618964817</v>
      </c>
      <c r="AJ90" s="2398">
        <v>9374.4338976991367</v>
      </c>
      <c r="AK90" s="2398">
        <v>378.39249647667424</v>
      </c>
      <c r="AL90" s="2398">
        <v>82.233466110883825</v>
      </c>
      <c r="AM90" s="2398">
        <v>8996.0414012224646</v>
      </c>
      <c r="AN90" s="2398">
        <v>8913.8079351115775</v>
      </c>
      <c r="AO90" s="2398">
        <v>7048.0338715875641</v>
      </c>
      <c r="AP90" s="2398">
        <v>24.565396257488775</v>
      </c>
      <c r="AQ90" s="2400">
        <v>0.30716927210052658</v>
      </c>
      <c r="AR90" s="2398">
        <v>102.2901921918056</v>
      </c>
      <c r="AS90" s="2398">
        <v>90.110484803128656</v>
      </c>
      <c r="AT90" s="2398">
        <v>12.179707388676945</v>
      </c>
      <c r="AU90" s="2398">
        <v>22.68657218697453</v>
      </c>
      <c r="AV90" s="2399">
        <v>1761.2978779895914</v>
      </c>
    </row>
    <row r="91" spans="5:48" ht="18.75" customHeight="1">
      <c r="E91" s="534" t="s">
        <v>749</v>
      </c>
      <c r="F91" s="1703">
        <f t="shared" si="33"/>
        <v>181976.75974306319</v>
      </c>
      <c r="G91" s="1471">
        <f t="shared" si="34"/>
        <v>55.559011405505068</v>
      </c>
      <c r="H91" s="1995">
        <v>135006</v>
      </c>
      <c r="I91" s="2038">
        <v>50.4</v>
      </c>
      <c r="Q91" s="466" t="s">
        <v>54</v>
      </c>
      <c r="S91" s="1640"/>
      <c r="T91" s="1640"/>
      <c r="U91" s="1640"/>
      <c r="V91" s="1640"/>
      <c r="W91" s="1640">
        <f>W79-W85</f>
        <v>-8.5194367518905523E-2</v>
      </c>
      <c r="X91" s="1640"/>
      <c r="AB91" s="3372"/>
      <c r="AC91" s="2985" t="s">
        <v>1039</v>
      </c>
      <c r="AD91" s="2397">
        <v>64143.477284213521</v>
      </c>
      <c r="AE91" s="2398">
        <v>47911.2870702113</v>
      </c>
      <c r="AF91" s="2398">
        <v>29922.249206923898</v>
      </c>
      <c r="AG91" s="2398">
        <v>6450.5926096280273</v>
      </c>
      <c r="AH91" s="2398">
        <v>262.45393749764463</v>
      </c>
      <c r="AI91" s="2398">
        <v>11275.991316161724</v>
      </c>
      <c r="AJ91" s="2398">
        <v>16232.19021400225</v>
      </c>
      <c r="AK91" s="2398">
        <v>795.34805168720902</v>
      </c>
      <c r="AL91" s="2398">
        <v>205.61695573157306</v>
      </c>
      <c r="AM91" s="2398">
        <v>15436.842162315043</v>
      </c>
      <c r="AN91" s="2398">
        <v>15231.225206583453</v>
      </c>
      <c r="AO91" s="2398">
        <v>10742.630842505141</v>
      </c>
      <c r="AP91" s="2398">
        <v>141.01450019783366</v>
      </c>
      <c r="AQ91" s="2400">
        <v>0.24860775881261085</v>
      </c>
      <c r="AR91" s="2398">
        <v>434.35111275890534</v>
      </c>
      <c r="AS91" s="2398">
        <v>188.87248213158335</v>
      </c>
      <c r="AT91" s="2398">
        <v>245.47863062732205</v>
      </c>
      <c r="AU91" s="2398">
        <v>138.26850966506859</v>
      </c>
      <c r="AV91" s="2399">
        <v>4051.2486530278302</v>
      </c>
    </row>
    <row r="92" spans="5:48" ht="18.75" customHeight="1">
      <c r="E92" s="467" t="s">
        <v>750</v>
      </c>
      <c r="F92" s="1703">
        <f t="shared" si="33"/>
        <v>33144.933148372023</v>
      </c>
      <c r="G92" s="1471">
        <f t="shared" si="34"/>
        <v>10.119422509913663</v>
      </c>
      <c r="H92" s="1997">
        <v>27388</v>
      </c>
      <c r="I92" s="1998">
        <v>10.199999999999999</v>
      </c>
      <c r="Q92" s="466" t="s">
        <v>746</v>
      </c>
      <c r="S92" s="1640"/>
      <c r="T92" s="1640"/>
      <c r="U92" s="1640"/>
      <c r="V92" s="1640"/>
      <c r="W92" s="1640">
        <f>W80-W86</f>
        <v>-3.3308154154530847</v>
      </c>
      <c r="X92" s="1640"/>
      <c r="AB92" s="3372"/>
      <c r="AC92" s="2985" t="s">
        <v>1040</v>
      </c>
      <c r="AD92" s="2397">
        <v>65736.061243166259</v>
      </c>
      <c r="AE92" s="2398">
        <v>48450.873047341971</v>
      </c>
      <c r="AF92" s="2398">
        <v>29338.638259161849</v>
      </c>
      <c r="AG92" s="2398">
        <v>3735.9447742605325</v>
      </c>
      <c r="AH92" s="2398">
        <v>388.42678062006075</v>
      </c>
      <c r="AI92" s="2398">
        <v>14987.863233299486</v>
      </c>
      <c r="AJ92" s="2398">
        <v>17285.188195824328</v>
      </c>
      <c r="AK92" s="2398">
        <v>891.89516753180862</v>
      </c>
      <c r="AL92" s="2398">
        <v>234.49399502691747</v>
      </c>
      <c r="AM92" s="2398">
        <v>16393.293028292519</v>
      </c>
      <c r="AN92" s="2398">
        <v>16158.799033265603</v>
      </c>
      <c r="AO92" s="2398">
        <v>11466.603872802065</v>
      </c>
      <c r="AP92" s="2398">
        <v>143.98547254271844</v>
      </c>
      <c r="AQ92" s="2398">
        <v>8.227790071453871</v>
      </c>
      <c r="AR92" s="2398">
        <v>561.02866683638422</v>
      </c>
      <c r="AS92" s="2398">
        <v>307.36092730632254</v>
      </c>
      <c r="AT92" s="2398">
        <v>253.66773953006168</v>
      </c>
      <c r="AU92" s="2398">
        <v>123.76941704978609</v>
      </c>
      <c r="AV92" s="2399">
        <v>4102.7226480627705</v>
      </c>
    </row>
    <row r="93" spans="5:48" ht="18.75" customHeight="1" thickBot="1">
      <c r="E93" s="467" t="s">
        <v>751</v>
      </c>
      <c r="F93" s="1703">
        <f t="shared" si="33"/>
        <v>101102.68937923486</v>
      </c>
      <c r="G93" s="1471">
        <f t="shared" si="34"/>
        <v>30.867488135733041</v>
      </c>
      <c r="H93" s="1997">
        <v>84521</v>
      </c>
      <c r="I93" s="1998">
        <v>31.6</v>
      </c>
      <c r="Q93" s="1526" t="s">
        <v>747</v>
      </c>
      <c r="S93" s="1640"/>
      <c r="T93" s="1640"/>
      <c r="U93" s="1640"/>
      <c r="V93" s="1640"/>
      <c r="W93" s="1640">
        <f>W81-W87</f>
        <v>5.8464545740142526</v>
      </c>
      <c r="X93" s="1640"/>
      <c r="AB93" s="3372"/>
      <c r="AC93" s="2985" t="s">
        <v>1041</v>
      </c>
      <c r="AD93" s="2397">
        <v>136963.37613592323</v>
      </c>
      <c r="AE93" s="2398">
        <v>103744.135925753</v>
      </c>
      <c r="AF93" s="2398">
        <v>60546.407372877773</v>
      </c>
      <c r="AG93" s="2398">
        <v>13549.669885639836</v>
      </c>
      <c r="AH93" s="2398">
        <v>941.09334418702383</v>
      </c>
      <c r="AI93" s="2398">
        <v>28706.965323048327</v>
      </c>
      <c r="AJ93" s="2398">
        <v>33219.240210170246</v>
      </c>
      <c r="AK93" s="2398">
        <v>1761.6808760832221</v>
      </c>
      <c r="AL93" s="2398">
        <v>392.34697788342464</v>
      </c>
      <c r="AM93" s="2398">
        <v>31457.559334087033</v>
      </c>
      <c r="AN93" s="2398">
        <v>31065.212356203636</v>
      </c>
      <c r="AO93" s="2398">
        <v>23099.694623769465</v>
      </c>
      <c r="AP93" s="2398">
        <v>643.2951912948771</v>
      </c>
      <c r="AQ93" s="2398">
        <v>6.2072799999999866</v>
      </c>
      <c r="AR93" s="2398">
        <v>845.62232002905955</v>
      </c>
      <c r="AS93" s="2398">
        <v>589.76024783001935</v>
      </c>
      <c r="AT93" s="2398">
        <v>255.86207219904017</v>
      </c>
      <c r="AU93" s="2398">
        <v>1544.7913376472304</v>
      </c>
      <c r="AV93" s="2399">
        <v>8015.1842787574542</v>
      </c>
    </row>
    <row r="94" spans="5:48" ht="18.75" customHeight="1" thickTop="1">
      <c r="E94" s="467" t="s">
        <v>752</v>
      </c>
      <c r="F94" s="1703">
        <f t="shared" si="33"/>
        <v>21903.02533235263</v>
      </c>
      <c r="G94" s="1471">
        <f t="shared" si="34"/>
        <v>6.687174977581904</v>
      </c>
      <c r="H94" s="1997">
        <v>8001</v>
      </c>
      <c r="I94" s="1998">
        <v>3</v>
      </c>
      <c r="AB94" s="3372"/>
      <c r="AC94" s="2985" t="s">
        <v>1042</v>
      </c>
      <c r="AD94" s="2397">
        <v>73540.06310932315</v>
      </c>
      <c r="AE94" s="2398">
        <v>55633.975897720135</v>
      </c>
      <c r="AF94" s="2398">
        <v>35175.597057954546</v>
      </c>
      <c r="AG94" s="2398">
        <v>5793.0216156596189</v>
      </c>
      <c r="AH94" s="2398">
        <v>341.07850071223942</v>
      </c>
      <c r="AI94" s="2398">
        <v>14324.278723393729</v>
      </c>
      <c r="AJ94" s="2398">
        <v>17906.087211603015</v>
      </c>
      <c r="AK94" s="2398">
        <v>886.62005257484793</v>
      </c>
      <c r="AL94" s="2398">
        <v>183.44290990222487</v>
      </c>
      <c r="AM94" s="2398">
        <v>17019.467159028172</v>
      </c>
      <c r="AN94" s="2398">
        <v>16836.024249125941</v>
      </c>
      <c r="AO94" s="2398">
        <v>11054.712171089659</v>
      </c>
      <c r="AP94" s="2398">
        <v>324.4283811257805</v>
      </c>
      <c r="AQ94" s="2400">
        <v>4.1978999999999995E-2</v>
      </c>
      <c r="AR94" s="2398">
        <v>461.35266811628748</v>
      </c>
      <c r="AS94" s="2398">
        <v>280.65703255858892</v>
      </c>
      <c r="AT94" s="2398">
        <v>180.69563555769872</v>
      </c>
      <c r="AU94" s="2398">
        <v>348.85975502909952</v>
      </c>
      <c r="AV94" s="2399">
        <v>5344.3488048233176</v>
      </c>
    </row>
    <row r="95" spans="5:48" ht="18.75" customHeight="1">
      <c r="E95" s="467" t="s">
        <v>753</v>
      </c>
      <c r="F95" s="1703">
        <f t="shared" si="33"/>
        <v>25826.111883103695</v>
      </c>
      <c r="G95" s="1471">
        <f t="shared" si="34"/>
        <v>7.8849257822764596</v>
      </c>
      <c r="H95" s="1997">
        <v>15096</v>
      </c>
      <c r="I95" s="1998">
        <v>5.6</v>
      </c>
      <c r="AB95" s="3372"/>
      <c r="AC95" s="2985" t="s">
        <v>1043</v>
      </c>
      <c r="AD95" s="2397">
        <v>143825.2343975986</v>
      </c>
      <c r="AE95" s="2398">
        <v>102374.74604056108</v>
      </c>
      <c r="AF95" s="2398">
        <v>61299.723969219849</v>
      </c>
      <c r="AG95" s="2398">
        <v>8435.4826057196078</v>
      </c>
      <c r="AH95" s="2398">
        <v>844.19357953038298</v>
      </c>
      <c r="AI95" s="2398">
        <v>31795.345886091316</v>
      </c>
      <c r="AJ95" s="2398">
        <v>41450.488357037459</v>
      </c>
      <c r="AK95" s="2398">
        <v>1377.3326701362428</v>
      </c>
      <c r="AL95" s="2398">
        <v>435.50576616193126</v>
      </c>
      <c r="AM95" s="2398">
        <v>40073.155686901227</v>
      </c>
      <c r="AN95" s="2398">
        <v>39637.649920739292</v>
      </c>
      <c r="AO95" s="2398">
        <v>30184.066257676634</v>
      </c>
      <c r="AP95" s="2398">
        <v>922.36121042012735</v>
      </c>
      <c r="AQ95" s="2398">
        <v>33.933214</v>
      </c>
      <c r="AR95" s="2398">
        <v>539.67619396382565</v>
      </c>
      <c r="AS95" s="2398">
        <v>402.19029200552092</v>
      </c>
      <c r="AT95" s="2398">
        <v>137.48590195830459</v>
      </c>
      <c r="AU95" s="2398">
        <v>2331.0406023641572</v>
      </c>
      <c r="AV95" s="2399">
        <v>10288.653647042876</v>
      </c>
    </row>
    <row r="96" spans="5:48" ht="18.75" customHeight="1">
      <c r="E96" s="534" t="s">
        <v>754</v>
      </c>
      <c r="F96" s="1703">
        <f t="shared" si="33"/>
        <v>63061.652503711251</v>
      </c>
      <c r="G96" s="1471">
        <f t="shared" si="34"/>
        <v>19.253244621184361</v>
      </c>
      <c r="H96" s="1995">
        <v>70793</v>
      </c>
      <c r="I96" s="2038">
        <v>26.4</v>
      </c>
      <c r="AB96" s="3372"/>
      <c r="AC96" s="2985" t="s">
        <v>1044</v>
      </c>
      <c r="AD96" s="2397">
        <v>198573.40971499885</v>
      </c>
      <c r="AE96" s="2398">
        <v>135559.68476632782</v>
      </c>
      <c r="AF96" s="2398">
        <v>85347.885384602268</v>
      </c>
      <c r="AG96" s="2398">
        <v>6637.3232053776428</v>
      </c>
      <c r="AH96" s="2398">
        <v>1090.9760909452045</v>
      </c>
      <c r="AI96" s="2398">
        <v>42483.500085402709</v>
      </c>
      <c r="AJ96" s="2398">
        <v>63013.724948670984</v>
      </c>
      <c r="AK96" s="2398">
        <v>2030.6609673271032</v>
      </c>
      <c r="AL96" s="2398">
        <v>443.11907195601998</v>
      </c>
      <c r="AM96" s="2398">
        <v>60983.063981343868</v>
      </c>
      <c r="AN96" s="2398">
        <v>60539.944909387879</v>
      </c>
      <c r="AO96" s="2398">
        <v>46793.524564238527</v>
      </c>
      <c r="AP96" s="2398">
        <v>1889.6452859600388</v>
      </c>
      <c r="AQ96" s="2398">
        <v>45.936050642848393</v>
      </c>
      <c r="AR96" s="2398">
        <v>686.7213985286279</v>
      </c>
      <c r="AS96" s="2398">
        <v>464.13055999826264</v>
      </c>
      <c r="AT96" s="2398">
        <v>222.5908385303658</v>
      </c>
      <c r="AU96" s="2398">
        <v>1898.0567953790664</v>
      </c>
      <c r="AV96" s="2399">
        <v>13022.174405396887</v>
      </c>
    </row>
    <row r="97" spans="5:48" ht="18.75" customHeight="1" thickBot="1">
      <c r="E97" s="467" t="s">
        <v>755</v>
      </c>
      <c r="F97" s="1703">
        <f t="shared" si="33"/>
        <v>44801.628108859884</v>
      </c>
      <c r="G97" s="1471">
        <f t="shared" si="34"/>
        <v>13.678307991634775</v>
      </c>
      <c r="H97" s="1997">
        <v>48918</v>
      </c>
      <c r="I97" s="1998">
        <v>18.3</v>
      </c>
      <c r="AB97" s="3406"/>
      <c r="AC97" s="2401" t="s">
        <v>1045</v>
      </c>
      <c r="AD97" s="2402">
        <v>335695.91202303546</v>
      </c>
      <c r="AE97" s="2403">
        <v>225754.24127093048</v>
      </c>
      <c r="AF97" s="2403">
        <v>151767.46027791614</v>
      </c>
      <c r="AG97" s="2403">
        <v>4420.9817267145681</v>
      </c>
      <c r="AH97" s="2403">
        <v>2915.4725190463878</v>
      </c>
      <c r="AI97" s="2403">
        <v>66650.326747253333</v>
      </c>
      <c r="AJ97" s="2403">
        <v>109941.67075210508</v>
      </c>
      <c r="AK97" s="2403">
        <v>3980.5581686350447</v>
      </c>
      <c r="AL97" s="2403">
        <v>1224.0359996610612</v>
      </c>
      <c r="AM97" s="2403">
        <v>105961.11258347009</v>
      </c>
      <c r="AN97" s="2403">
        <v>104737.076583809</v>
      </c>
      <c r="AO97" s="2403">
        <v>63024.028877282559</v>
      </c>
      <c r="AP97" s="2403">
        <v>2623.5445073206292</v>
      </c>
      <c r="AQ97" s="2403">
        <v>212.63769208172374</v>
      </c>
      <c r="AR97" s="2403">
        <v>280.28128315989159</v>
      </c>
      <c r="AS97" s="2403">
        <v>86.442211871010585</v>
      </c>
      <c r="AT97" s="2403">
        <v>193.83907128888094</v>
      </c>
      <c r="AU97" s="2403">
        <v>9573.9338672759295</v>
      </c>
      <c r="AV97" s="2404">
        <v>48170.518091240156</v>
      </c>
    </row>
    <row r="98" spans="5:48" ht="18.75" customHeight="1" thickTop="1">
      <c r="E98" s="467" t="s">
        <v>756</v>
      </c>
      <c r="F98" s="1703">
        <f t="shared" si="33"/>
        <v>18260.024394851393</v>
      </c>
      <c r="G98" s="1471">
        <f t="shared" si="34"/>
        <v>5.5749366295495957</v>
      </c>
      <c r="H98" s="1997">
        <v>21875</v>
      </c>
      <c r="I98" s="1998">
        <v>8.1999999999999993</v>
      </c>
    </row>
    <row r="99" spans="5:48" ht="18.75" customHeight="1">
      <c r="E99" s="534" t="s">
        <v>757</v>
      </c>
      <c r="F99" s="1703">
        <f t="shared" si="33"/>
        <v>75308.368391375843</v>
      </c>
      <c r="G99" s="1471">
        <f t="shared" si="34"/>
        <v>22.992268376983894</v>
      </c>
      <c r="H99" s="1995">
        <v>57079</v>
      </c>
      <c r="I99" s="2038">
        <v>21.3</v>
      </c>
    </row>
    <row r="100" spans="5:48" ht="18.75" customHeight="1">
      <c r="E100" s="467" t="s">
        <v>758</v>
      </c>
      <c r="F100" s="1703">
        <f t="shared" si="33"/>
        <v>20510.375323657852</v>
      </c>
      <c r="G100" s="1471">
        <f t="shared" si="34"/>
        <v>6.2619873996395539</v>
      </c>
      <c r="H100" s="1997">
        <v>12375</v>
      </c>
      <c r="I100" s="1998">
        <v>4.5999999999999996</v>
      </c>
    </row>
    <row r="101" spans="5:48" ht="18.75" customHeight="1">
      <c r="E101" s="467" t="s">
        <v>759</v>
      </c>
      <c r="F101" s="1703">
        <f t="shared" si="33"/>
        <v>39912.746918120989</v>
      </c>
      <c r="G101" s="1471">
        <f t="shared" si="34"/>
        <v>12.185692087164723</v>
      </c>
      <c r="H101" s="1997">
        <v>33518</v>
      </c>
      <c r="I101" s="1998">
        <v>12.5</v>
      </c>
    </row>
    <row r="102" spans="5:48" ht="18.75" customHeight="1">
      <c r="E102" s="467" t="s">
        <v>760</v>
      </c>
      <c r="F102" s="1703">
        <f t="shared" si="33"/>
        <v>14885.246149596947</v>
      </c>
      <c r="G102" s="1471">
        <f t="shared" si="34"/>
        <v>4.5445888901795994</v>
      </c>
      <c r="H102" s="1997">
        <v>11186</v>
      </c>
      <c r="I102" s="1998">
        <v>4.2</v>
      </c>
    </row>
    <row r="103" spans="5:48" ht="18.75" customHeight="1">
      <c r="E103" s="534" t="s">
        <v>761</v>
      </c>
      <c r="F103" s="1703">
        <f t="shared" si="33"/>
        <v>4984.4725286285066</v>
      </c>
      <c r="G103" s="1471">
        <f t="shared" si="34"/>
        <v>1.5218007313653925</v>
      </c>
      <c r="H103" s="1995">
        <v>2967</v>
      </c>
      <c r="I103" s="2038">
        <v>1.1000000000000001</v>
      </c>
    </row>
    <row r="104" spans="5:48" ht="18.75" customHeight="1" thickBot="1">
      <c r="E104" s="540" t="s">
        <v>762</v>
      </c>
      <c r="F104" s="1706">
        <f t="shared" si="33"/>
        <v>2206.5397843606202</v>
      </c>
      <c r="G104" s="1963">
        <f t="shared" si="34"/>
        <v>0.67367486496124152</v>
      </c>
      <c r="H104" s="2056">
        <v>1834</v>
      </c>
      <c r="I104" s="2057">
        <v>0.7</v>
      </c>
    </row>
    <row r="105" spans="5:48" ht="18.75" customHeight="1"/>
    <row r="106" spans="5:48" ht="18.75" customHeight="1"/>
  </sheetData>
  <mergeCells count="137">
    <mergeCell ref="AB56:AB57"/>
    <mergeCell ref="AB58:AB61"/>
    <mergeCell ref="AB62:AB67"/>
    <mergeCell ref="AB68:AB77"/>
    <mergeCell ref="AB78:AB87"/>
    <mergeCell ref="AB88:AB97"/>
    <mergeCell ref="AB47:AC47"/>
    <mergeCell ref="AB48:AC48"/>
    <mergeCell ref="AB49:AC49"/>
    <mergeCell ref="AB50:AC50"/>
    <mergeCell ref="AB51:AC51"/>
    <mergeCell ref="AB52:AC52"/>
    <mergeCell ref="AB53:AC53"/>
    <mergeCell ref="AB54:AC54"/>
    <mergeCell ref="AB55:AC55"/>
    <mergeCell ref="AB32:AC32"/>
    <mergeCell ref="AB33:AC33"/>
    <mergeCell ref="AB34:AC34"/>
    <mergeCell ref="AB35:AC35"/>
    <mergeCell ref="AB36:AC36"/>
    <mergeCell ref="AB37:AC37"/>
    <mergeCell ref="AB38:AC38"/>
    <mergeCell ref="AB39:AC39"/>
    <mergeCell ref="AB40:AC40"/>
    <mergeCell ref="AB41:AC41"/>
    <mergeCell ref="AB42:AC42"/>
    <mergeCell ref="AB43:AC43"/>
    <mergeCell ref="AB44:AC44"/>
    <mergeCell ref="AB45:AC45"/>
    <mergeCell ref="AB46:AC46"/>
    <mergeCell ref="E79:E81"/>
    <mergeCell ref="F79:G79"/>
    <mergeCell ref="G80:G81"/>
    <mergeCell ref="Q62:Q65"/>
    <mergeCell ref="Q72:Q75"/>
    <mergeCell ref="E70:E71"/>
    <mergeCell ref="F70:F71"/>
    <mergeCell ref="G70:G71"/>
    <mergeCell ref="H70:H71"/>
    <mergeCell ref="I70:I71"/>
    <mergeCell ref="E62:E63"/>
    <mergeCell ref="F62:F63"/>
    <mergeCell ref="G62:G63"/>
    <mergeCell ref="H62:H63"/>
    <mergeCell ref="I62:I63"/>
    <mergeCell ref="H79:I79"/>
    <mergeCell ref="I80:I81"/>
    <mergeCell ref="A27:D27"/>
    <mergeCell ref="M27:P27"/>
    <mergeCell ref="M59:N59"/>
    <mergeCell ref="A55:B55"/>
    <mergeCell ref="A59:B59"/>
    <mergeCell ref="M55:N55"/>
    <mergeCell ref="A29:C29"/>
    <mergeCell ref="A38:C38"/>
    <mergeCell ref="A39:B39"/>
    <mergeCell ref="M39:N39"/>
    <mergeCell ref="A53:B53"/>
    <mergeCell ref="M53:N53"/>
    <mergeCell ref="A54:C54"/>
    <mergeCell ref="M54:O54"/>
    <mergeCell ref="A32:C32"/>
    <mergeCell ref="M29:O29"/>
    <mergeCell ref="A28:D28"/>
    <mergeCell ref="A20:C20"/>
    <mergeCell ref="A21:C21"/>
    <mergeCell ref="M21:O21"/>
    <mergeCell ref="M20:O20"/>
    <mergeCell ref="A22:D22"/>
    <mergeCell ref="A23:D23"/>
    <mergeCell ref="A24:D24"/>
    <mergeCell ref="A25:D25"/>
    <mergeCell ref="A26:D26"/>
    <mergeCell ref="M23:P23"/>
    <mergeCell ref="M24:P24"/>
    <mergeCell ref="M25:P25"/>
    <mergeCell ref="M26:P26"/>
    <mergeCell ref="A11:C11"/>
    <mergeCell ref="M13:O13"/>
    <mergeCell ref="M9:O9"/>
    <mergeCell ref="M16:O16"/>
    <mergeCell ref="A12:C12"/>
    <mergeCell ref="A9:C9"/>
    <mergeCell ref="A13:C13"/>
    <mergeCell ref="A16:C16"/>
    <mergeCell ref="A15:C15"/>
    <mergeCell ref="M12:O12"/>
    <mergeCell ref="A10:C10"/>
    <mergeCell ref="A18:C18"/>
    <mergeCell ref="M18:O18"/>
    <mergeCell ref="M14:O14"/>
    <mergeCell ref="M17:O17"/>
    <mergeCell ref="M19:O19"/>
    <mergeCell ref="A14:C14"/>
    <mergeCell ref="M15:O15"/>
    <mergeCell ref="A17:C17"/>
    <mergeCell ref="A19:C19"/>
    <mergeCell ref="F3:G3"/>
    <mergeCell ref="E3:E5"/>
    <mergeCell ref="A3:C5"/>
    <mergeCell ref="M7:O7"/>
    <mergeCell ref="M10:O10"/>
    <mergeCell ref="L3:L5"/>
    <mergeCell ref="F4:F5"/>
    <mergeCell ref="A8:C8"/>
    <mergeCell ref="A7:C7"/>
    <mergeCell ref="A6:C6"/>
    <mergeCell ref="K3:K5"/>
    <mergeCell ref="G4:G5"/>
    <mergeCell ref="H4:H5"/>
    <mergeCell ref="I4:I5"/>
    <mergeCell ref="J4:J5"/>
    <mergeCell ref="H3:J3"/>
    <mergeCell ref="Q1:T1"/>
    <mergeCell ref="U1:AA1"/>
    <mergeCell ref="H1:J1"/>
    <mergeCell ref="M38:O38"/>
    <mergeCell ref="M32:O32"/>
    <mergeCell ref="Q3:Q5"/>
    <mergeCell ref="R4:R5"/>
    <mergeCell ref="M3:O5"/>
    <mergeCell ref="M8:O8"/>
    <mergeCell ref="W4:W5"/>
    <mergeCell ref="M6:O6"/>
    <mergeCell ref="M11:O11"/>
    <mergeCell ref="V3:V5"/>
    <mergeCell ref="M22:P22"/>
    <mergeCell ref="AA3:AA5"/>
    <mergeCell ref="X4:X5"/>
    <mergeCell ref="M28:P28"/>
    <mergeCell ref="S4:S5"/>
    <mergeCell ref="T3:T5"/>
    <mergeCell ref="U3:U5"/>
    <mergeCell ref="Y4:Y5"/>
    <mergeCell ref="Z3:Z5"/>
    <mergeCell ref="AB28:AC29"/>
    <mergeCell ref="AB30:AB31"/>
  </mergeCells>
  <phoneticPr fontId="4" type="noConversion"/>
  <hyperlinks>
    <hyperlink ref="K79" r:id="rId1"/>
  </hyperlinks>
  <printOptions horizontalCentered="1"/>
  <pageMargins left="0.35433070866141736" right="0.39370078740157483" top="0.78740157480314965" bottom="0.78740157480314965" header="0.82677165354330717" footer="0.82677165354330717"/>
  <pageSetup paperSize="9" firstPageNumber="100" pageOrder="overThenDown" orientation="portrait" r:id="rId2"/>
  <headerFooter alignWithMargins="0">
    <oddFooter>&amp;C&amp;12&amp;P</oddFooter>
  </headerFooter>
  <colBreaks count="3" manualBreakCount="3">
    <brk id="7" max="1048575" man="1"/>
    <brk id="12" max="1048575" man="1"/>
    <brk id="20" max="57"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130"/>
  <sheetViews>
    <sheetView view="pageBreakPreview" topLeftCell="M1" zoomScaleNormal="75" zoomScaleSheetLayoutView="100" workbookViewId="0">
      <selection activeCell="U46" sqref="U46"/>
    </sheetView>
  </sheetViews>
  <sheetFormatPr defaultColWidth="9.140625" defaultRowHeight="15.75"/>
  <cols>
    <col min="1" max="1" width="2.28515625" style="746" customWidth="1"/>
    <col min="2" max="2" width="28.7109375" style="746" customWidth="1"/>
    <col min="3" max="3" width="2.28515625" style="746" customWidth="1"/>
    <col min="4" max="4" width="1.7109375" style="747" customWidth="1"/>
    <col min="5" max="7" width="19.85546875" style="715" customWidth="1"/>
    <col min="8" max="11" width="19.140625" style="715" customWidth="1"/>
    <col min="12" max="12" width="19.140625" style="735" customWidth="1"/>
    <col min="13" max="13" width="2.28515625" style="746" customWidth="1"/>
    <col min="14" max="14" width="28.7109375" style="746" customWidth="1"/>
    <col min="15" max="15" width="2.28515625" style="746" customWidth="1"/>
    <col min="16" max="16" width="1.7109375" style="747" customWidth="1"/>
    <col min="17" max="20" width="15.7109375" style="715" customWidth="1"/>
    <col min="21" max="26" width="13" style="715" customWidth="1"/>
    <col min="27" max="27" width="19" style="735" customWidth="1"/>
    <col min="28" max="28" width="15.85546875" style="715" customWidth="1"/>
    <col min="29" max="16384" width="9.140625" style="715"/>
  </cols>
  <sheetData>
    <row r="1" spans="1:27" s="710" customFormat="1" ht="35.1" customHeight="1">
      <c r="A1" s="3410" t="s">
        <v>1524</v>
      </c>
      <c r="B1" s="3410"/>
      <c r="C1" s="3410"/>
      <c r="D1" s="3410"/>
      <c r="E1" s="3410"/>
      <c r="F1" s="3410"/>
      <c r="G1" s="3410"/>
      <c r="H1" s="3409" t="s">
        <v>178</v>
      </c>
      <c r="I1" s="3409"/>
      <c r="J1" s="3409"/>
      <c r="K1" s="3409"/>
      <c r="L1" s="827"/>
      <c r="N1" s="1647"/>
      <c r="O1" s="1647"/>
      <c r="P1" s="1647"/>
      <c r="Q1" s="1647"/>
      <c r="R1" s="1647"/>
      <c r="T1" s="1431" t="s">
        <v>1525</v>
      </c>
      <c r="U1" s="1494" t="s">
        <v>179</v>
      </c>
      <c r="W1" s="826"/>
      <c r="X1" s="826"/>
      <c r="Y1" s="826"/>
      <c r="AA1" s="827"/>
    </row>
    <row r="2" spans="1:27" ht="15" customHeight="1" thickBot="1">
      <c r="A2" s="711"/>
      <c r="B2" s="712"/>
      <c r="C2" s="712"/>
      <c r="D2" s="713"/>
      <c r="E2" s="711"/>
      <c r="F2" s="711"/>
      <c r="G2" s="711"/>
      <c r="H2" s="711"/>
      <c r="I2" s="711"/>
      <c r="J2" s="711"/>
      <c r="L2" s="714" t="s">
        <v>502</v>
      </c>
      <c r="M2" s="711"/>
      <c r="N2" s="712"/>
      <c r="O2" s="712"/>
      <c r="P2" s="713"/>
      <c r="Q2" s="711"/>
      <c r="R2" s="711"/>
      <c r="S2" s="711"/>
      <c r="T2" s="711"/>
      <c r="U2" s="711"/>
      <c r="V2" s="711"/>
      <c r="W2" s="711"/>
      <c r="X2" s="711"/>
      <c r="Y2" s="711"/>
      <c r="AA2" s="714" t="s">
        <v>517</v>
      </c>
    </row>
    <row r="3" spans="1:27" s="1652" customFormat="1" ht="18" customHeight="1">
      <c r="A3" s="3237" t="s">
        <v>1</v>
      </c>
      <c r="B3" s="3237"/>
      <c r="C3" s="3237"/>
      <c r="D3" s="1437"/>
      <c r="E3" s="3382" t="s">
        <v>3254</v>
      </c>
      <c r="F3" s="3396" t="s">
        <v>339</v>
      </c>
      <c r="G3" s="3397"/>
      <c r="H3" s="3397" t="s">
        <v>337</v>
      </c>
      <c r="I3" s="3399"/>
      <c r="J3" s="3400"/>
      <c r="K3" s="3382" t="s">
        <v>3255</v>
      </c>
      <c r="L3" s="3390" t="s">
        <v>3256</v>
      </c>
      <c r="M3" s="3386" t="s">
        <v>10</v>
      </c>
      <c r="N3" s="3386"/>
      <c r="O3" s="3386"/>
      <c r="P3" s="1648"/>
      <c r="Q3" s="3382" t="s">
        <v>3257</v>
      </c>
      <c r="R3" s="1649" t="s">
        <v>123</v>
      </c>
      <c r="S3" s="1650"/>
      <c r="T3" s="3393" t="s">
        <v>3258</v>
      </c>
      <c r="U3" s="3393" t="s">
        <v>50</v>
      </c>
      <c r="V3" s="3382" t="s">
        <v>3259</v>
      </c>
      <c r="W3" s="1651" t="s">
        <v>124</v>
      </c>
      <c r="X3" s="1651"/>
      <c r="Y3" s="1651"/>
      <c r="Z3" s="3393" t="s">
        <v>3260</v>
      </c>
      <c r="AA3" s="3390" t="s">
        <v>3261</v>
      </c>
    </row>
    <row r="4" spans="1:27" s="1652" customFormat="1" ht="18" customHeight="1">
      <c r="A4" s="3238"/>
      <c r="B4" s="3238"/>
      <c r="C4" s="3238"/>
      <c r="D4" s="1437"/>
      <c r="E4" s="3383"/>
      <c r="F4" s="3385" t="s">
        <v>3262</v>
      </c>
      <c r="G4" s="3385" t="s">
        <v>125</v>
      </c>
      <c r="H4" s="3398" t="s">
        <v>126</v>
      </c>
      <c r="I4" s="3385" t="s">
        <v>127</v>
      </c>
      <c r="J4" s="3385" t="s">
        <v>1483</v>
      </c>
      <c r="K4" s="3383"/>
      <c r="L4" s="3391"/>
      <c r="M4" s="3387"/>
      <c r="N4" s="3387"/>
      <c r="O4" s="3387"/>
      <c r="P4" s="1648"/>
      <c r="Q4" s="3383"/>
      <c r="R4" s="3385" t="s">
        <v>3263</v>
      </c>
      <c r="S4" s="3383" t="s">
        <v>3264</v>
      </c>
      <c r="T4" s="3394"/>
      <c r="U4" s="3394"/>
      <c r="V4" s="3383"/>
      <c r="W4" s="3385" t="s">
        <v>3265</v>
      </c>
      <c r="X4" s="3385" t="s">
        <v>128</v>
      </c>
      <c r="Y4" s="3385" t="s">
        <v>129</v>
      </c>
      <c r="Z4" s="3394"/>
      <c r="AA4" s="3391"/>
    </row>
    <row r="5" spans="1:27" s="1652" customFormat="1" ht="39.950000000000003" customHeight="1">
      <c r="A5" s="3239"/>
      <c r="B5" s="3239"/>
      <c r="C5" s="3239"/>
      <c r="D5" s="1438"/>
      <c r="E5" s="3384"/>
      <c r="F5" s="3384"/>
      <c r="G5" s="3384"/>
      <c r="H5" s="3395"/>
      <c r="I5" s="3384"/>
      <c r="J5" s="3384"/>
      <c r="K5" s="3384"/>
      <c r="L5" s="3392"/>
      <c r="M5" s="3388"/>
      <c r="N5" s="3388"/>
      <c r="O5" s="3388"/>
      <c r="P5" s="1653"/>
      <c r="Q5" s="3384"/>
      <c r="R5" s="3384"/>
      <c r="S5" s="3384"/>
      <c r="T5" s="3395"/>
      <c r="U5" s="3395"/>
      <c r="V5" s="3384"/>
      <c r="W5" s="3384"/>
      <c r="X5" s="3384"/>
      <c r="Y5" s="3384"/>
      <c r="Z5" s="3395"/>
      <c r="AA5" s="3392"/>
    </row>
    <row r="6" spans="1:27" s="721" customFormat="1" ht="12.75" hidden="1" customHeight="1">
      <c r="A6" s="3408" t="s">
        <v>2540</v>
      </c>
      <c r="B6" s="3408"/>
      <c r="C6" s="3408"/>
      <c r="D6" s="676"/>
      <c r="E6" s="1654">
        <v>603026494</v>
      </c>
      <c r="F6" s="1654">
        <v>366887005</v>
      </c>
      <c r="G6" s="1654">
        <v>297312785</v>
      </c>
      <c r="H6" s="1654">
        <v>21222252</v>
      </c>
      <c r="I6" s="1654">
        <v>4500331</v>
      </c>
      <c r="J6" s="1654">
        <v>43851636.899999999</v>
      </c>
      <c r="K6" s="1654">
        <v>7397119.3099999996</v>
      </c>
      <c r="L6" s="611">
        <v>236139489</v>
      </c>
      <c r="M6" s="3408" t="s">
        <v>2540</v>
      </c>
      <c r="N6" s="3408"/>
      <c r="O6" s="3408"/>
      <c r="P6" s="676"/>
      <c r="Q6" s="720">
        <v>2299001.11</v>
      </c>
      <c r="R6" s="781">
        <v>228742370</v>
      </c>
      <c r="S6" s="781">
        <v>226443369</v>
      </c>
      <c r="T6" s="781">
        <v>134398980</v>
      </c>
      <c r="U6" s="781">
        <v>11891464.9</v>
      </c>
      <c r="V6" s="781">
        <v>11891464.9</v>
      </c>
      <c r="W6" s="781">
        <v>6997825.3099999996</v>
      </c>
      <c r="X6" s="781">
        <v>251483.7</v>
      </c>
      <c r="Y6" s="781">
        <v>6746341.6100000003</v>
      </c>
      <c r="AA6" s="781">
        <v>73155098.799999997</v>
      </c>
    </row>
    <row r="7" spans="1:27" s="721" customFormat="1" ht="12.75" hidden="1" customHeight="1">
      <c r="A7" s="3407" t="s">
        <v>2300</v>
      </c>
      <c r="B7" s="3407"/>
      <c r="C7" s="3407"/>
      <c r="D7" s="676"/>
      <c r="E7" s="1654">
        <v>494994273.78068972</v>
      </c>
      <c r="F7" s="1654">
        <v>340046639.55476731</v>
      </c>
      <c r="G7" s="1654">
        <v>255463872.03214708</v>
      </c>
      <c r="H7" s="1654">
        <v>17975320.034642551</v>
      </c>
      <c r="I7" s="1654">
        <v>3606197.8578925608</v>
      </c>
      <c r="J7" s="1654">
        <v>63001249.630084716</v>
      </c>
      <c r="K7" s="1654">
        <v>7066145.0511511564</v>
      </c>
      <c r="L7" s="611">
        <v>154947634.2259225</v>
      </c>
      <c r="M7" s="3407" t="s">
        <v>2300</v>
      </c>
      <c r="N7" s="3407"/>
      <c r="O7" s="3407"/>
      <c r="P7" s="676"/>
      <c r="Q7" s="722">
        <v>2206854.2624374982</v>
      </c>
      <c r="R7" s="611">
        <v>147881489.17477137</v>
      </c>
      <c r="S7" s="611">
        <v>145674634.91233367</v>
      </c>
      <c r="T7" s="611">
        <v>123272356.01038015</v>
      </c>
      <c r="U7" s="611">
        <v>17973285.063236322</v>
      </c>
      <c r="V7" s="611">
        <v>17973285.063236322</v>
      </c>
      <c r="W7" s="611">
        <v>9251633.6598871574</v>
      </c>
      <c r="X7" s="611">
        <v>440490.24402083107</v>
      </c>
      <c r="Y7" s="611">
        <v>8811143.4158663396</v>
      </c>
      <c r="AA7" s="611">
        <v>-4822639.8211698933</v>
      </c>
    </row>
    <row r="8" spans="1:27" s="721" customFormat="1" ht="12.75" hidden="1" customHeight="1">
      <c r="A8" s="3407" t="s">
        <v>3142</v>
      </c>
      <c r="B8" s="3407"/>
      <c r="C8" s="3407"/>
      <c r="D8" s="676"/>
      <c r="E8" s="1654">
        <v>487002541</v>
      </c>
      <c r="F8" s="1654">
        <v>362667797</v>
      </c>
      <c r="G8" s="1654">
        <v>314489922</v>
      </c>
      <c r="H8" s="1654">
        <v>2894189</v>
      </c>
      <c r="I8" s="1654">
        <v>2739490</v>
      </c>
      <c r="J8" s="1654">
        <v>42544196</v>
      </c>
      <c r="K8" s="1654">
        <v>5071285</v>
      </c>
      <c r="L8" s="611">
        <v>124334744</v>
      </c>
      <c r="M8" s="3407" t="s">
        <v>2321</v>
      </c>
      <c r="N8" s="3407"/>
      <c r="O8" s="3407"/>
      <c r="P8" s="676"/>
      <c r="Q8" s="722">
        <v>2190135</v>
      </c>
      <c r="R8" s="611">
        <v>119263459</v>
      </c>
      <c r="S8" s="611">
        <v>117073324</v>
      </c>
      <c r="T8" s="611">
        <v>94437596</v>
      </c>
      <c r="U8" s="611">
        <v>7045032</v>
      </c>
      <c r="V8" s="611">
        <v>7045032</v>
      </c>
      <c r="W8" s="611">
        <v>5578869</v>
      </c>
      <c r="X8" s="611">
        <v>999894</v>
      </c>
      <c r="Y8" s="611">
        <v>4578975</v>
      </c>
      <c r="AA8" s="611">
        <v>10011827</v>
      </c>
    </row>
    <row r="9" spans="1:27" s="721" customFormat="1" ht="12.75" hidden="1" customHeight="1">
      <c r="A9" s="3407" t="s">
        <v>2964</v>
      </c>
      <c r="B9" s="3407"/>
      <c r="C9" s="3407"/>
      <c r="D9" s="676"/>
      <c r="E9" s="1654">
        <v>414737390.60567856</v>
      </c>
      <c r="F9" s="1654">
        <v>298174788.75008768</v>
      </c>
      <c r="G9" s="1654">
        <v>215267322.94458595</v>
      </c>
      <c r="H9" s="1654">
        <v>18800040.324662432</v>
      </c>
      <c r="I9" s="1654">
        <v>3184074.4645790099</v>
      </c>
      <c r="J9" s="1654">
        <v>60923351.016261026</v>
      </c>
      <c r="K9" s="1654">
        <v>7133287.4122284977</v>
      </c>
      <c r="L9" s="611">
        <v>116562601.85559039</v>
      </c>
      <c r="M9" s="3407" t="s">
        <v>2322</v>
      </c>
      <c r="N9" s="3407"/>
      <c r="O9" s="3407"/>
      <c r="P9" s="676"/>
      <c r="Q9" s="722">
        <v>2190720.9189123251</v>
      </c>
      <c r="R9" s="611">
        <v>109429314.44336204</v>
      </c>
      <c r="S9" s="611">
        <v>107238593.5244499</v>
      </c>
      <c r="T9" s="611">
        <v>91350274.64845255</v>
      </c>
      <c r="U9" s="611">
        <v>17278152.097639285</v>
      </c>
      <c r="V9" s="611">
        <v>17278152.097639285</v>
      </c>
      <c r="W9" s="611">
        <v>5079463.7253063237</v>
      </c>
      <c r="X9" s="611">
        <v>268994.7634112332</v>
      </c>
      <c r="Y9" s="611">
        <v>4810468.9618951008</v>
      </c>
      <c r="AA9" s="611">
        <v>-6469296.9469482601</v>
      </c>
    </row>
    <row r="10" spans="1:27" s="721" customFormat="1" ht="12.75" hidden="1" customHeight="1">
      <c r="A10" s="3407" t="s">
        <v>2303</v>
      </c>
      <c r="B10" s="3407"/>
      <c r="C10" s="3407"/>
      <c r="D10" s="676"/>
      <c r="E10" s="1654">
        <v>481177186.66022843</v>
      </c>
      <c r="F10" s="1654">
        <v>344519633.20460838</v>
      </c>
      <c r="G10" s="1654">
        <v>262428581.17396924</v>
      </c>
      <c r="H10" s="1654">
        <v>17465915.373472951</v>
      </c>
      <c r="I10" s="1654">
        <v>4139916.9677333706</v>
      </c>
      <c r="J10" s="1654">
        <v>60485219.689432181</v>
      </c>
      <c r="K10" s="1654">
        <v>6726104.7811619956</v>
      </c>
      <c r="L10" s="611">
        <v>136657553.45562047</v>
      </c>
      <c r="M10" s="3407" t="s">
        <v>3266</v>
      </c>
      <c r="N10" s="3407"/>
      <c r="O10" s="3407"/>
      <c r="P10" s="676"/>
      <c r="Q10" s="722">
        <v>2412580.8772824416</v>
      </c>
      <c r="R10" s="611">
        <v>129931448.67445837</v>
      </c>
      <c r="S10" s="611">
        <v>127518867.79717611</v>
      </c>
      <c r="T10" s="611">
        <v>100773783.08861336</v>
      </c>
      <c r="U10" s="611">
        <v>14515562.790648066</v>
      </c>
      <c r="V10" s="611">
        <v>14515562.790648066</v>
      </c>
      <c r="W10" s="611">
        <v>4324777.0713866036</v>
      </c>
      <c r="X10" s="611">
        <v>341243.97610496852</v>
      </c>
      <c r="Y10" s="611">
        <v>3983533.0952816335</v>
      </c>
      <c r="AA10" s="611">
        <v>7904744.8465280021</v>
      </c>
    </row>
    <row r="11" spans="1:27" s="725" customFormat="1" ht="13.7" hidden="1" customHeight="1">
      <c r="A11" s="3094" t="s">
        <v>3240</v>
      </c>
      <c r="B11" s="3094"/>
      <c r="C11" s="3094"/>
      <c r="D11" s="162"/>
      <c r="E11" s="154">
        <v>529227099.51266408</v>
      </c>
      <c r="F11" s="154">
        <v>388797121.99533254</v>
      </c>
      <c r="G11" s="154">
        <v>284329598.69309759</v>
      </c>
      <c r="H11" s="154">
        <v>35521358.976925708</v>
      </c>
      <c r="I11" s="154">
        <v>3969552.0641623829</v>
      </c>
      <c r="J11" s="154">
        <v>64976612.261145815</v>
      </c>
      <c r="K11" s="154">
        <v>6229428.4141353955</v>
      </c>
      <c r="L11" s="492">
        <v>140429977.5173316</v>
      </c>
      <c r="M11" s="3094" t="s">
        <v>3239</v>
      </c>
      <c r="N11" s="3094"/>
      <c r="O11" s="3094"/>
      <c r="P11" s="162"/>
      <c r="Q11" s="154">
        <v>2032004.4951906384</v>
      </c>
      <c r="R11" s="154">
        <v>134200549.10319635</v>
      </c>
      <c r="S11" s="154">
        <v>132168544.60800523</v>
      </c>
      <c r="T11" s="154">
        <v>104616357.15462527</v>
      </c>
      <c r="U11" s="154">
        <v>10681944.382408254</v>
      </c>
      <c r="V11" s="154">
        <v>10681944.382408254</v>
      </c>
      <c r="W11" s="154">
        <v>3617128.8277202039</v>
      </c>
      <c r="X11" s="154">
        <v>184123.5609474736</v>
      </c>
      <c r="Y11" s="154">
        <v>3433005.2667727368</v>
      </c>
      <c r="AA11" s="492">
        <v>13253114.24325172</v>
      </c>
    </row>
    <row r="12" spans="1:27" s="721" customFormat="1" ht="13.7" hidden="1" customHeight="1">
      <c r="A12" s="3407" t="s">
        <v>2305</v>
      </c>
      <c r="B12" s="3407"/>
      <c r="C12" s="3407"/>
      <c r="D12" s="676"/>
      <c r="E12" s="154">
        <v>552581020.29235148</v>
      </c>
      <c r="F12" s="154">
        <v>411474214.86541682</v>
      </c>
      <c r="G12" s="154">
        <v>304432118.85760933</v>
      </c>
      <c r="H12" s="154">
        <v>27358185.305937532</v>
      </c>
      <c r="I12" s="154">
        <v>4471659.3119518673</v>
      </c>
      <c r="J12" s="154">
        <v>75212251.389918372</v>
      </c>
      <c r="K12" s="154">
        <v>6660595.1476459401</v>
      </c>
      <c r="L12" s="492">
        <v>141106805.42693427</v>
      </c>
      <c r="M12" s="3407" t="s">
        <v>2305</v>
      </c>
      <c r="N12" s="3407"/>
      <c r="O12" s="3407"/>
      <c r="P12" s="676"/>
      <c r="Q12" s="154">
        <v>2373634.4754269212</v>
      </c>
      <c r="R12" s="154">
        <v>134446210.27928859</v>
      </c>
      <c r="S12" s="154">
        <v>132072575.80386156</v>
      </c>
      <c r="T12" s="154">
        <v>100988053.15670443</v>
      </c>
      <c r="U12" s="154">
        <v>13015819.003503092</v>
      </c>
      <c r="V12" s="154">
        <v>13015819.003503092</v>
      </c>
      <c r="W12" s="154">
        <v>3613859.1509808414</v>
      </c>
      <c r="X12" s="154">
        <v>3738.4910913611157</v>
      </c>
      <c r="Y12" s="154">
        <v>3610120.6598894736</v>
      </c>
      <c r="AA12" s="492">
        <v>14454844.492673216</v>
      </c>
    </row>
    <row r="13" spans="1:27" s="721" customFormat="1" ht="13.7" hidden="1" customHeight="1">
      <c r="A13" s="3094" t="s">
        <v>2965</v>
      </c>
      <c r="B13" s="3094"/>
      <c r="C13" s="3094"/>
      <c r="D13" s="676"/>
      <c r="E13" s="154">
        <v>601944046.60906851</v>
      </c>
      <c r="F13" s="154">
        <v>429041473.26420534</v>
      </c>
      <c r="G13" s="154">
        <v>311857891.91174448</v>
      </c>
      <c r="H13" s="154">
        <v>35762875.215576738</v>
      </c>
      <c r="I13" s="154">
        <v>4459962.5911052665</v>
      </c>
      <c r="J13" s="154">
        <v>76960743.545778826</v>
      </c>
      <c r="K13" s="154">
        <v>172902573.34486184</v>
      </c>
      <c r="L13" s="492">
        <v>6526395.5008934364</v>
      </c>
      <c r="M13" s="3094" t="s">
        <v>2362</v>
      </c>
      <c r="N13" s="3094"/>
      <c r="O13" s="3094"/>
      <c r="P13" s="676"/>
      <c r="Q13" s="154">
        <v>2429347.0872547394</v>
      </c>
      <c r="R13" s="154">
        <v>166376177.84396973</v>
      </c>
      <c r="S13" s="154">
        <v>163946830.756715</v>
      </c>
      <c r="T13" s="154">
        <v>100995805.8924465</v>
      </c>
      <c r="U13" s="154">
        <v>12157497.213550674</v>
      </c>
      <c r="V13" s="154">
        <v>12157497.213550674</v>
      </c>
      <c r="W13" s="154">
        <v>2781203.6860277914</v>
      </c>
      <c r="X13" s="154">
        <v>218907.70144856349</v>
      </c>
      <c r="Y13" s="154">
        <v>2562295.9845792279</v>
      </c>
      <c r="AA13" s="492">
        <v>48012323.96469003</v>
      </c>
    </row>
    <row r="14" spans="1:27" s="721" customFormat="1" ht="13.7" hidden="1" customHeight="1">
      <c r="A14" s="3094" t="s">
        <v>3267</v>
      </c>
      <c r="B14" s="3094"/>
      <c r="C14" s="3094"/>
      <c r="D14" s="676"/>
      <c r="E14" s="154">
        <v>577199200.16933012</v>
      </c>
      <c r="F14" s="154">
        <v>445075964.48856378</v>
      </c>
      <c r="G14" s="154">
        <v>329291549.46900713</v>
      </c>
      <c r="H14" s="154">
        <v>22681192.851184607</v>
      </c>
      <c r="I14" s="154">
        <v>4688112.3759639384</v>
      </c>
      <c r="J14" s="154">
        <v>88415109.792406365</v>
      </c>
      <c r="K14" s="154">
        <v>132123235.68076572</v>
      </c>
      <c r="L14" s="492">
        <v>6322505.1792055937</v>
      </c>
      <c r="M14" s="3094" t="s">
        <v>3268</v>
      </c>
      <c r="N14" s="3094"/>
      <c r="O14" s="3094"/>
      <c r="P14" s="676"/>
      <c r="Q14" s="154">
        <v>2745919.7618137039</v>
      </c>
      <c r="R14" s="154">
        <v>125800730.5015604</v>
      </c>
      <c r="S14" s="154">
        <v>123054810.73974608</v>
      </c>
      <c r="T14" s="154">
        <v>91708987.744631499</v>
      </c>
      <c r="U14" s="154">
        <v>7458801.0644879332</v>
      </c>
      <c r="V14" s="154">
        <v>7458801.0644879332</v>
      </c>
      <c r="W14" s="154">
        <v>3917895.3656559391</v>
      </c>
      <c r="X14" s="154">
        <v>751192.17275623837</v>
      </c>
      <c r="Y14" s="154">
        <v>3166703.1928997003</v>
      </c>
      <c r="AA14" s="492">
        <v>19969126.564971056</v>
      </c>
    </row>
    <row r="15" spans="1:27" s="721" customFormat="1" ht="13.7" hidden="1" customHeight="1">
      <c r="A15" s="3407" t="s">
        <v>2388</v>
      </c>
      <c r="B15" s="3407"/>
      <c r="C15" s="3407"/>
      <c r="D15" s="676"/>
      <c r="E15" s="1654">
        <v>591176187.09769368</v>
      </c>
      <c r="F15" s="1654">
        <v>470619473.01357669</v>
      </c>
      <c r="G15" s="1654">
        <v>337667914.69405138</v>
      </c>
      <c r="H15" s="1654">
        <v>37406337.186333112</v>
      </c>
      <c r="I15" s="1654">
        <v>4105297.0410181759</v>
      </c>
      <c r="J15" s="1654">
        <v>91439924.09217374</v>
      </c>
      <c r="K15" s="1654">
        <v>120556714.0841175</v>
      </c>
      <c r="L15" s="611">
        <v>5577819.1718214024</v>
      </c>
      <c r="M15" s="3407" t="s">
        <v>2388</v>
      </c>
      <c r="N15" s="3407"/>
      <c r="O15" s="3407"/>
      <c r="P15" s="676"/>
      <c r="Q15" s="611">
        <v>2143368.5255977879</v>
      </c>
      <c r="R15" s="611">
        <v>114978894.91229565</v>
      </c>
      <c r="S15" s="611">
        <v>112835526.38669783</v>
      </c>
      <c r="T15" s="611">
        <v>83099466.536731362</v>
      </c>
      <c r="U15" s="611">
        <v>11792195.947260058</v>
      </c>
      <c r="V15" s="611">
        <v>11792195.947260058</v>
      </c>
      <c r="W15" s="611">
        <v>4721425.5465343324</v>
      </c>
      <c r="X15" s="611">
        <v>676194.72615283914</v>
      </c>
      <c r="Y15" s="611">
        <v>4045230.8203815054</v>
      </c>
      <c r="AA15" s="611">
        <v>13222438.35617237</v>
      </c>
    </row>
    <row r="16" spans="1:27" s="1657" customFormat="1" ht="14.25" hidden="1" customHeight="1">
      <c r="A16" s="3381" t="s">
        <v>3269</v>
      </c>
      <c r="B16" s="3381"/>
      <c r="C16" s="3381"/>
      <c r="D16" s="944"/>
      <c r="E16" s="1655">
        <v>521853082.56788772</v>
      </c>
      <c r="F16" s="1656">
        <v>407644010.84529263</v>
      </c>
      <c r="G16" s="1656">
        <v>299226461.79350102</v>
      </c>
      <c r="H16" s="1656">
        <v>21692557.30789056</v>
      </c>
      <c r="I16" s="1656">
        <v>5348490.7705685459</v>
      </c>
      <c r="J16" s="1656">
        <v>81376500.973332286</v>
      </c>
      <c r="K16" s="1656">
        <v>114209071.72259532</v>
      </c>
      <c r="L16" s="1656">
        <v>5276636.7782563744</v>
      </c>
      <c r="M16" s="3381" t="s">
        <v>3117</v>
      </c>
      <c r="N16" s="3381"/>
      <c r="O16" s="3381"/>
      <c r="P16" s="944"/>
      <c r="Q16" s="1656">
        <v>2101254.1149063325</v>
      </c>
      <c r="R16" s="1656">
        <v>108932434.94433889</v>
      </c>
      <c r="S16" s="1656">
        <v>106831180.82943276</v>
      </c>
      <c r="T16" s="1656">
        <v>85250071.846333385</v>
      </c>
      <c r="U16" s="1656">
        <v>6409534.931871159</v>
      </c>
      <c r="V16" s="1656">
        <v>6409534.931871159</v>
      </c>
      <c r="W16" s="1656">
        <v>2430315.5046075759</v>
      </c>
      <c r="X16" s="1656">
        <v>511312.13926854421</v>
      </c>
      <c r="Y16" s="1656">
        <v>1919003.3653390375</v>
      </c>
      <c r="Z16" s="1656">
        <v>9546456.3712069374</v>
      </c>
      <c r="AA16" s="1656">
        <v>22287714.91782742</v>
      </c>
    </row>
    <row r="17" spans="1:28" s="1657" customFormat="1" ht="15" hidden="1" customHeight="1">
      <c r="A17" s="3094" t="s">
        <v>2695</v>
      </c>
      <c r="B17" s="3094"/>
      <c r="C17" s="3094"/>
      <c r="D17" s="944"/>
      <c r="E17" s="1658">
        <v>590578353.62427771</v>
      </c>
      <c r="F17" s="1658">
        <v>457961855.33364534</v>
      </c>
      <c r="G17" s="1658">
        <v>331103305.22873092</v>
      </c>
      <c r="H17" s="1658">
        <v>18475678.485761065</v>
      </c>
      <c r="I17" s="1658">
        <v>5115612.9545477172</v>
      </c>
      <c r="J17" s="1658">
        <v>103267258.66460524</v>
      </c>
      <c r="K17" s="1658">
        <v>132616498.29063189</v>
      </c>
      <c r="L17" s="1658">
        <v>5458396.4707140252</v>
      </c>
      <c r="M17" s="3094" t="s">
        <v>2898</v>
      </c>
      <c r="N17" s="3094"/>
      <c r="O17" s="3094"/>
      <c r="P17" s="944"/>
      <c r="Q17" s="1658">
        <v>2232603.3446320342</v>
      </c>
      <c r="R17" s="1658">
        <v>127158101.81991786</v>
      </c>
      <c r="S17" s="1658">
        <v>124925498.47528592</v>
      </c>
      <c r="T17" s="1658">
        <v>92997450.038911462</v>
      </c>
      <c r="U17" s="1658">
        <v>5545617.4451532839</v>
      </c>
      <c r="V17" s="1658">
        <v>5545617.4451532839</v>
      </c>
      <c r="W17" s="1658">
        <v>2316937.6433555027</v>
      </c>
      <c r="X17" s="1658">
        <v>566527.64370222262</v>
      </c>
      <c r="Y17" s="1658">
        <v>1750409.9996532768</v>
      </c>
      <c r="Z17" s="1658">
        <v>10659324.772899391</v>
      </c>
      <c r="AA17" s="1658">
        <v>34724818.120765261</v>
      </c>
    </row>
    <row r="18" spans="1:28" s="1657" customFormat="1" ht="13.5" hidden="1" customHeight="1">
      <c r="A18" s="3094" t="s">
        <v>3092</v>
      </c>
      <c r="B18" s="3094"/>
      <c r="C18" s="3094"/>
      <c r="D18" s="944"/>
      <c r="E18" s="1658">
        <v>607232241.20353246</v>
      </c>
      <c r="F18" s="1658">
        <v>436998616.67714673</v>
      </c>
      <c r="G18" s="1658">
        <v>327954187.36831635</v>
      </c>
      <c r="H18" s="1658">
        <v>6972609.8170829285</v>
      </c>
      <c r="I18" s="1658">
        <v>5378453.5339665376</v>
      </c>
      <c r="J18" s="1658">
        <v>96693365.957780898</v>
      </c>
      <c r="K18" s="1658">
        <v>170233624.52638614</v>
      </c>
      <c r="L18" s="1658">
        <v>5988400.2981819771</v>
      </c>
      <c r="M18" s="3094" t="s">
        <v>3270</v>
      </c>
      <c r="N18" s="3094"/>
      <c r="O18" s="3094"/>
      <c r="P18" s="944"/>
      <c r="Q18" s="1658">
        <v>2325290.6556735104</v>
      </c>
      <c r="R18" s="1658">
        <v>164245224.22820398</v>
      </c>
      <c r="S18" s="1658">
        <v>161919933.57253072</v>
      </c>
      <c r="T18" s="1658">
        <v>92730519.819716066</v>
      </c>
      <c r="U18" s="1658">
        <v>7741752.2492025886</v>
      </c>
      <c r="V18" s="1658">
        <v>7741752.2492025886</v>
      </c>
      <c r="W18" s="1658">
        <v>4153137.1955090282</v>
      </c>
      <c r="X18" s="1658">
        <v>836269.2822764006</v>
      </c>
      <c r="Y18" s="1658">
        <v>3316867.9132326297</v>
      </c>
      <c r="Z18" s="1658">
        <v>12803198.065713501</v>
      </c>
      <c r="AA18" s="1658">
        <v>70097722.373816505</v>
      </c>
    </row>
    <row r="19" spans="1:28" s="1657" customFormat="1" ht="13.5" hidden="1" customHeight="1">
      <c r="A19" s="3094" t="s">
        <v>2698</v>
      </c>
      <c r="B19" s="3094"/>
      <c r="C19" s="3094"/>
      <c r="D19" s="944"/>
      <c r="E19" s="1658">
        <v>574744237.52682424</v>
      </c>
      <c r="F19" s="1658">
        <v>443369602.84599942</v>
      </c>
      <c r="G19" s="1658">
        <v>316269790.26960284</v>
      </c>
      <c r="H19" s="1658">
        <v>26626161.534641959</v>
      </c>
      <c r="I19" s="1658">
        <v>5036702.576808474</v>
      </c>
      <c r="J19" s="1658">
        <v>95436948.464945808</v>
      </c>
      <c r="K19" s="1658">
        <v>131374634.68082477</v>
      </c>
      <c r="L19" s="1658">
        <v>6560039.9393991157</v>
      </c>
      <c r="M19" s="3094" t="s">
        <v>3271</v>
      </c>
      <c r="N19" s="3094"/>
      <c r="O19" s="3094"/>
      <c r="P19" s="944"/>
      <c r="Q19" s="1658">
        <v>2402043.3896387131</v>
      </c>
      <c r="R19" s="1658">
        <v>124814594.74142577</v>
      </c>
      <c r="S19" s="1658">
        <v>122412551.35178688</v>
      </c>
      <c r="T19" s="1658">
        <v>90218457.466426358</v>
      </c>
      <c r="U19" s="1658">
        <v>6362851.75731357</v>
      </c>
      <c r="V19" s="1658">
        <v>6362851.75731357</v>
      </c>
      <c r="W19" s="1658">
        <v>3247841.8903733031</v>
      </c>
      <c r="X19" s="1658">
        <v>1030790.2639466583</v>
      </c>
      <c r="Y19" s="1658">
        <v>2217051.6264266521</v>
      </c>
      <c r="Z19" s="1658">
        <v>10236480.323096251</v>
      </c>
      <c r="AA19" s="1658">
        <v>32819880.560770057</v>
      </c>
    </row>
    <row r="20" spans="1:28" s="1657" customFormat="1" ht="13.5" hidden="1" customHeight="1">
      <c r="A20" s="3094" t="s">
        <v>2699</v>
      </c>
      <c r="B20" s="3094"/>
      <c r="C20" s="3094"/>
      <c r="D20" s="944"/>
      <c r="E20" s="1656">
        <v>567799791.59006059</v>
      </c>
      <c r="F20" s="1656">
        <v>437617592.44697481</v>
      </c>
      <c r="G20" s="1656">
        <v>312098420.98798788</v>
      </c>
      <c r="H20" s="1656">
        <v>19356673.986337218</v>
      </c>
      <c r="I20" s="1656">
        <v>8039978.1807946023</v>
      </c>
      <c r="J20" s="1656">
        <v>98122519.291855603</v>
      </c>
      <c r="K20" s="1656">
        <v>130182199.14308508</v>
      </c>
      <c r="L20" s="1656">
        <v>8999484.9532289132</v>
      </c>
      <c r="M20" s="3094" t="s">
        <v>2900</v>
      </c>
      <c r="N20" s="3094"/>
      <c r="O20" s="3094"/>
      <c r="P20" s="944"/>
      <c r="Q20" s="1656">
        <v>2923667.2998072491</v>
      </c>
      <c r="R20" s="1656">
        <v>121182714.18985589</v>
      </c>
      <c r="S20" s="1656">
        <v>118259046.89004888</v>
      </c>
      <c r="T20" s="1656">
        <v>83777665.684641898</v>
      </c>
      <c r="U20" s="1656">
        <v>6385983.9145228807</v>
      </c>
      <c r="V20" s="1656">
        <v>6385983.9145228807</v>
      </c>
      <c r="W20" s="1656">
        <v>3345396.2640479025</v>
      </c>
      <c r="X20" s="1656">
        <v>923589.85687608412</v>
      </c>
      <c r="Y20" s="1656">
        <v>2421806.4071718222</v>
      </c>
      <c r="Z20" s="1656">
        <v>11513920.129646907</v>
      </c>
      <c r="AA20" s="1656">
        <v>36263921.156482987</v>
      </c>
    </row>
    <row r="21" spans="1:28" s="1657" customFormat="1" ht="15.6" hidden="1" customHeight="1">
      <c r="A21" s="3094" t="s">
        <v>3272</v>
      </c>
      <c r="B21" s="3094"/>
      <c r="C21" s="3094"/>
      <c r="D21" s="162"/>
      <c r="E21" s="1658">
        <v>610787773.83475637</v>
      </c>
      <c r="F21" s="1658">
        <v>469329663.38880724</v>
      </c>
      <c r="G21" s="1658">
        <v>346190748.97137898</v>
      </c>
      <c r="H21" s="1658">
        <v>20125074.550239943</v>
      </c>
      <c r="I21" s="1658">
        <v>5517621.6103633652</v>
      </c>
      <c r="J21" s="1658">
        <v>97496218.256824777</v>
      </c>
      <c r="K21" s="1658">
        <v>141458110.44594923</v>
      </c>
      <c r="L21" s="1658">
        <v>7705964.4610685222</v>
      </c>
      <c r="M21" s="3094" t="s">
        <v>3273</v>
      </c>
      <c r="N21" s="3094"/>
      <c r="O21" s="3094"/>
      <c r="P21" s="162"/>
      <c r="Q21" s="1658">
        <v>2918628.0263300929</v>
      </c>
      <c r="R21" s="1658">
        <v>133752145.98488064</v>
      </c>
      <c r="S21" s="1658">
        <v>130833517.95855026</v>
      </c>
      <c r="T21" s="1658">
        <v>90608212.810112476</v>
      </c>
      <c r="U21" s="1658">
        <v>6342650.7051331485</v>
      </c>
      <c r="V21" s="1658">
        <v>6342650.7051331485</v>
      </c>
      <c r="W21" s="1658">
        <v>3549418.1507599801</v>
      </c>
      <c r="X21" s="1658">
        <v>956446.40794854437</v>
      </c>
      <c r="Y21" s="1658">
        <v>2592971.7428114302</v>
      </c>
      <c r="Z21" s="1658">
        <v>9791857.1153638083</v>
      </c>
      <c r="AA21" s="1658">
        <v>40125093.407908604</v>
      </c>
    </row>
    <row r="22" spans="1:28" s="1657" customFormat="1" ht="14.45" hidden="1" customHeight="1">
      <c r="A22" s="3095" t="s">
        <v>3274</v>
      </c>
      <c r="B22" s="3096"/>
      <c r="C22" s="3096"/>
      <c r="D22" s="3097"/>
      <c r="E22" s="1659">
        <v>591629.89836522436</v>
      </c>
      <c r="F22" s="1659">
        <v>459254.6924801892</v>
      </c>
      <c r="G22" s="1659">
        <v>322378.70024124277</v>
      </c>
      <c r="H22" s="1659">
        <v>24804.570290867643</v>
      </c>
      <c r="I22" s="1659">
        <v>9371.2095568055756</v>
      </c>
      <c r="J22" s="1659">
        <v>102700.21239127227</v>
      </c>
      <c r="K22" s="1659">
        <v>132375.20588503618</v>
      </c>
      <c r="L22" s="1659">
        <v>6817.0614620548176</v>
      </c>
      <c r="M22" s="3095" t="s">
        <v>2392</v>
      </c>
      <c r="N22" s="3096"/>
      <c r="O22" s="3096"/>
      <c r="P22" s="3097"/>
      <c r="Q22" s="108">
        <v>3627.4640444814945</v>
      </c>
      <c r="R22" s="108">
        <v>125558.14442298125</v>
      </c>
      <c r="S22" s="108">
        <v>121930.6803784998</v>
      </c>
      <c r="T22" s="108">
        <v>91613.054039876632</v>
      </c>
      <c r="U22" s="108">
        <v>8906.1531946856921</v>
      </c>
      <c r="V22" s="982" t="s">
        <v>431</v>
      </c>
      <c r="W22" s="108">
        <v>3638.2412235431029</v>
      </c>
      <c r="X22" s="108">
        <v>1259.0133363936684</v>
      </c>
      <c r="Y22" s="108">
        <v>2379.2278871494418</v>
      </c>
      <c r="Z22" s="108">
        <v>11830.928424319851</v>
      </c>
      <c r="AA22" s="108">
        <v>29604.160344714175</v>
      </c>
    </row>
    <row r="23" spans="1:28" s="1657" customFormat="1" ht="14.45" hidden="1" customHeight="1">
      <c r="A23" s="3095" t="s">
        <v>2469</v>
      </c>
      <c r="B23" s="3096"/>
      <c r="C23" s="3096"/>
      <c r="D23" s="3097"/>
      <c r="E23" s="1659">
        <v>547611.81277995161</v>
      </c>
      <c r="F23" s="1659">
        <v>410485.27673501655</v>
      </c>
      <c r="G23" s="1659">
        <v>327024.72355735139</v>
      </c>
      <c r="H23" s="1659">
        <v>9682.279325438436</v>
      </c>
      <c r="I23" s="1659">
        <v>2502.6683181675935</v>
      </c>
      <c r="J23" s="1659">
        <v>71275.605534058792</v>
      </c>
      <c r="K23" s="1659">
        <v>137126.53604493456</v>
      </c>
      <c r="L23" s="1659">
        <v>7734.74988961485</v>
      </c>
      <c r="M23" s="3095" t="s">
        <v>2469</v>
      </c>
      <c r="N23" s="3096"/>
      <c r="O23" s="3096"/>
      <c r="P23" s="3097"/>
      <c r="Q23" s="108">
        <v>3391.8706392106169</v>
      </c>
      <c r="R23" s="108">
        <v>129391.78615531979</v>
      </c>
      <c r="S23" s="108">
        <v>125999.91551610923</v>
      </c>
      <c r="T23" s="108">
        <v>80238.35893588778</v>
      </c>
      <c r="U23" s="108">
        <v>4875.6427647899891</v>
      </c>
      <c r="V23" s="982" t="s">
        <v>431</v>
      </c>
      <c r="W23" s="108">
        <v>5492.0391740232744</v>
      </c>
      <c r="X23" s="108">
        <v>2380.294983339315</v>
      </c>
      <c r="Y23" s="108">
        <v>3111.7441906839617</v>
      </c>
      <c r="Z23" s="108">
        <v>7362.663502662831</v>
      </c>
      <c r="AA23" s="108">
        <v>35393.874641408074</v>
      </c>
    </row>
    <row r="24" spans="1:28" s="1657" customFormat="1" ht="14.1" customHeight="1">
      <c r="A24" s="3098" t="s">
        <v>1463</v>
      </c>
      <c r="B24" s="3098"/>
      <c r="C24" s="3098"/>
      <c r="D24" s="3099"/>
      <c r="E24" s="1659">
        <v>688049.72330288822</v>
      </c>
      <c r="F24" s="1659">
        <v>526074.27506521763</v>
      </c>
      <c r="G24" s="1659">
        <v>339534.07365654182</v>
      </c>
      <c r="H24" s="1659">
        <v>30701.409825774503</v>
      </c>
      <c r="I24" s="1659">
        <v>5792.6064126902311</v>
      </c>
      <c r="J24" s="1659">
        <v>150046.18517021197</v>
      </c>
      <c r="K24" s="1659">
        <v>161975.44823766986</v>
      </c>
      <c r="L24" s="1659">
        <v>10362.862079113285</v>
      </c>
      <c r="M24" s="3098" t="s">
        <v>1463</v>
      </c>
      <c r="N24" s="3098"/>
      <c r="O24" s="3098"/>
      <c r="P24" s="3099"/>
      <c r="Q24" s="108">
        <v>3199.2785104494296</v>
      </c>
      <c r="R24" s="108">
        <v>151612.58615855646</v>
      </c>
      <c r="S24" s="108">
        <v>148413.30764810694</v>
      </c>
      <c r="T24" s="108">
        <v>118362.38015424981</v>
      </c>
      <c r="U24" s="108">
        <v>6220.7687925354139</v>
      </c>
      <c r="V24" s="982">
        <v>420.66987144070964</v>
      </c>
      <c r="W24" s="108">
        <v>3627.33977354341</v>
      </c>
      <c r="X24" s="108">
        <v>1162.3282682214706</v>
      </c>
      <c r="Y24" s="108">
        <v>2465.0115053219374</v>
      </c>
      <c r="Z24" s="108">
        <v>14554.125735811642</v>
      </c>
      <c r="AA24" s="108">
        <v>34336.274792149394</v>
      </c>
    </row>
    <row r="25" spans="1:28" s="1657" customFormat="1" ht="14.1" customHeight="1">
      <c r="A25" s="3095" t="s">
        <v>3247</v>
      </c>
      <c r="B25" s="3095"/>
      <c r="C25" s="3095"/>
      <c r="D25" s="3100"/>
      <c r="E25" s="1659">
        <v>867694.20662910212</v>
      </c>
      <c r="F25" s="1659">
        <v>656358.61655638763</v>
      </c>
      <c r="G25" s="1659">
        <v>469707.32467935188</v>
      </c>
      <c r="H25" s="1659">
        <v>10273.103610433769</v>
      </c>
      <c r="I25" s="1659">
        <v>3087.5653691520274</v>
      </c>
      <c r="J25" s="1659">
        <v>173290.62289744997</v>
      </c>
      <c r="K25" s="1659">
        <v>211335.59007271493</v>
      </c>
      <c r="L25" s="1659">
        <v>15814.702441533931</v>
      </c>
      <c r="M25" s="3095" t="s">
        <v>2294</v>
      </c>
      <c r="N25" s="3095"/>
      <c r="O25" s="3095"/>
      <c r="P25" s="3100"/>
      <c r="Q25" s="108">
        <v>4171.2870603572946</v>
      </c>
      <c r="R25" s="108">
        <v>195520.88763118073</v>
      </c>
      <c r="S25" s="108">
        <v>191349.60057082336</v>
      </c>
      <c r="T25" s="108">
        <v>107163.44220858721</v>
      </c>
      <c r="U25" s="108">
        <v>6808.240376596279</v>
      </c>
      <c r="V25" s="929" t="s">
        <v>431</v>
      </c>
      <c r="W25" s="108">
        <v>6934.0004829283262</v>
      </c>
      <c r="X25" s="108">
        <v>2157.5454021927867</v>
      </c>
      <c r="Y25" s="108">
        <v>4776.4550807355363</v>
      </c>
      <c r="Z25" s="108">
        <v>17359.253885002956</v>
      </c>
      <c r="AA25" s="108">
        <v>87803.171387714799</v>
      </c>
    </row>
    <row r="26" spans="1:28" s="1657" customFormat="1" ht="14.1" customHeight="1">
      <c r="A26" s="3095" t="s">
        <v>1464</v>
      </c>
      <c r="B26" s="3095"/>
      <c r="C26" s="3095"/>
      <c r="D26" s="3100"/>
      <c r="E26" s="108">
        <v>938752.46645881783</v>
      </c>
      <c r="F26" s="108">
        <v>710594.93089559162</v>
      </c>
      <c r="G26" s="108">
        <v>446604.23430055892</v>
      </c>
      <c r="H26" s="108">
        <v>57959.652833130371</v>
      </c>
      <c r="I26" s="1659">
        <v>6529.7640954809995</v>
      </c>
      <c r="J26" s="108">
        <v>199501.27966642301</v>
      </c>
      <c r="K26" s="108">
        <v>228286.22711083398</v>
      </c>
      <c r="L26" s="108">
        <v>14364.917294544806</v>
      </c>
      <c r="M26" s="3095" t="s">
        <v>1464</v>
      </c>
      <c r="N26" s="3095"/>
      <c r="O26" s="3095"/>
      <c r="P26" s="3100"/>
      <c r="Q26" s="108">
        <v>3618.0427123163026</v>
      </c>
      <c r="R26" s="108">
        <v>213926.92340975307</v>
      </c>
      <c r="S26" s="108">
        <v>210309.18825947845</v>
      </c>
      <c r="T26" s="108">
        <v>159372.80971452114</v>
      </c>
      <c r="U26" s="108">
        <v>7275.9563349045466</v>
      </c>
      <c r="V26" s="108">
        <v>199.73760769896063</v>
      </c>
      <c r="W26" s="108">
        <v>4723.7624296955164</v>
      </c>
      <c r="X26" s="108">
        <v>1418.2815635622349</v>
      </c>
      <c r="Y26" s="108">
        <v>3305.4808661332654</v>
      </c>
      <c r="Z26" s="108">
        <v>17117.976590657396</v>
      </c>
      <c r="AA26" s="108">
        <f>E26-F26-L26-Q26-T26-U26-V26-W26+Z26</f>
        <v>55720.286060202336</v>
      </c>
    </row>
    <row r="27" spans="1:28" s="1657" customFormat="1" ht="14.1" customHeight="1">
      <c r="A27" s="3095" t="s">
        <v>3275</v>
      </c>
      <c r="B27" s="3096"/>
      <c r="C27" s="3096"/>
      <c r="D27" s="3097"/>
      <c r="E27" s="1659">
        <v>1070289.5311691295</v>
      </c>
      <c r="F27" s="1659">
        <v>802609.65094287333</v>
      </c>
      <c r="G27" s="1659">
        <v>529628.18538753921</v>
      </c>
      <c r="H27" s="1659">
        <v>32200.422062196842</v>
      </c>
      <c r="I27" s="1659">
        <v>6562.9790330616888</v>
      </c>
      <c r="J27" s="1659">
        <v>234218.06446007776</v>
      </c>
      <c r="K27" s="1659">
        <v>267679.8802262583</v>
      </c>
      <c r="L27" s="1659">
        <v>12438.929682525426</v>
      </c>
      <c r="M27" s="3095" t="s">
        <v>2490</v>
      </c>
      <c r="N27" s="3096"/>
      <c r="O27" s="3096"/>
      <c r="P27" s="3097"/>
      <c r="Q27" s="108">
        <v>3714.0140869657907</v>
      </c>
      <c r="R27" s="108">
        <v>255240.95054373317</v>
      </c>
      <c r="S27" s="108">
        <v>251526.93645676688</v>
      </c>
      <c r="T27" s="108">
        <v>174569.38052034253</v>
      </c>
      <c r="U27" s="108">
        <v>5209.4141193169344</v>
      </c>
      <c r="V27" s="108">
        <v>325.07008336992436</v>
      </c>
      <c r="W27" s="108">
        <v>5081.070747448106</v>
      </c>
      <c r="X27" s="108">
        <v>2280.2704017737897</v>
      </c>
      <c r="Y27" s="108">
        <v>2800.8003456743036</v>
      </c>
      <c r="Z27" s="108">
        <v>13701.121359564881</v>
      </c>
      <c r="AA27" s="108">
        <f>E27-F27-L27-Q27-T27-U27-V27-W27+Z27</f>
        <v>80043.122345852375</v>
      </c>
    </row>
    <row r="28" spans="1:28" s="1657" customFormat="1" ht="14.1" customHeight="1">
      <c r="A28" s="3095" t="s">
        <v>2237</v>
      </c>
      <c r="B28" s="3096"/>
      <c r="C28" s="3096"/>
      <c r="D28" s="3097"/>
      <c r="E28" s="1659">
        <f>'21'!E28</f>
        <v>1103149.998394452</v>
      </c>
      <c r="F28" s="1659">
        <f>'21'!F28</f>
        <v>775612.20544331358</v>
      </c>
      <c r="G28" s="1659">
        <f>'21'!G28</f>
        <v>489651.54008272476</v>
      </c>
      <c r="H28" s="1659">
        <f>'21'!H28</f>
        <v>54364.999826069936</v>
      </c>
      <c r="I28" s="1659">
        <f>'21'!I28</f>
        <v>6990.7999795416299</v>
      </c>
      <c r="J28" s="1659">
        <f>'21'!J28</f>
        <v>224604.86555497698</v>
      </c>
      <c r="K28" s="1659">
        <f>'21'!K28</f>
        <v>327537.79295113956</v>
      </c>
      <c r="L28" s="1659">
        <f>'21'!L28</f>
        <v>12845.010256233792</v>
      </c>
      <c r="M28" s="3095" t="s">
        <v>2453</v>
      </c>
      <c r="N28" s="3096"/>
      <c r="O28" s="3096"/>
      <c r="P28" s="3097"/>
      <c r="Q28" s="108">
        <f>'21'!Q28</f>
        <v>3337.9164148869768</v>
      </c>
      <c r="R28" s="108">
        <f>'21'!R28</f>
        <v>314692.78269490565</v>
      </c>
      <c r="S28" s="108">
        <f>'21'!S28</f>
        <v>311354.8662800187</v>
      </c>
      <c r="T28" s="108">
        <f>'21'!T28</f>
        <v>218096.89839304055</v>
      </c>
      <c r="U28" s="108">
        <f>'21'!U28</f>
        <v>6770.2148760233886</v>
      </c>
      <c r="V28" s="108">
        <f>'21'!V28</f>
        <v>313.35292230644353</v>
      </c>
      <c r="W28" s="108">
        <f>'21'!W28</f>
        <v>4043.9198224369434</v>
      </c>
      <c r="X28" s="108">
        <f>'21'!X28</f>
        <v>2507.0040823283521</v>
      </c>
      <c r="Y28" s="108">
        <f>'21'!Y28</f>
        <v>1536.9157401085822</v>
      </c>
      <c r="Z28" s="108">
        <f>'21'!Z28</f>
        <v>16052.241067322149</v>
      </c>
      <c r="AA28" s="108">
        <f>'21'!AA28</f>
        <v>98182.721333533409</v>
      </c>
    </row>
    <row r="29" spans="1:28" ht="14.1" customHeight="1">
      <c r="A29" s="3094" t="s">
        <v>354</v>
      </c>
      <c r="B29" s="3094"/>
      <c r="C29" s="3094"/>
      <c r="D29" s="676"/>
      <c r="E29" s="932"/>
      <c r="F29" s="932"/>
      <c r="G29" s="932"/>
      <c r="H29" s="932"/>
      <c r="I29" s="932"/>
      <c r="J29" s="932"/>
      <c r="K29" s="932"/>
      <c r="L29" s="1028"/>
      <c r="M29" s="3094" t="s">
        <v>354</v>
      </c>
      <c r="N29" s="3094"/>
      <c r="O29" s="3094"/>
      <c r="P29" s="676"/>
      <c r="Q29" s="1321"/>
      <c r="R29" s="1321"/>
      <c r="S29" s="1321"/>
      <c r="T29" s="1321"/>
      <c r="U29" s="1321"/>
      <c r="V29" s="1321"/>
      <c r="W29" s="1321"/>
      <c r="X29" s="1321"/>
      <c r="Y29" s="1321"/>
      <c r="Z29" s="1660"/>
      <c r="AA29" s="144"/>
      <c r="AB29" s="1661"/>
    </row>
    <row r="30" spans="1:28" ht="14.1" customHeight="1">
      <c r="A30" s="155"/>
      <c r="B30" s="156" t="s">
        <v>2182</v>
      </c>
      <c r="C30" s="155"/>
      <c r="D30" s="685"/>
      <c r="E30" s="738">
        <f>'21'!AD62</f>
        <v>245844.64943303043</v>
      </c>
      <c r="F30" s="738">
        <f>'21'!AE62</f>
        <v>181741.78643915494</v>
      </c>
      <c r="G30" s="738">
        <f>'21'!AF62</f>
        <v>104070.11684636783</v>
      </c>
      <c r="H30" s="738">
        <f>'21'!AG62</f>
        <v>25378.580968774691</v>
      </c>
      <c r="I30" s="738">
        <f>'21'!AH62</f>
        <v>1176.0640111781656</v>
      </c>
      <c r="J30" s="738">
        <f>'21'!AI62</f>
        <v>51117.024612833855</v>
      </c>
      <c r="K30" s="738">
        <f>'21'!AJ62</f>
        <v>64102.862993875475</v>
      </c>
      <c r="L30" s="737">
        <f>'21'!AK62</f>
        <v>2812.2637946215282</v>
      </c>
      <c r="M30" s="155"/>
      <c r="N30" s="156" t="s">
        <v>2379</v>
      </c>
      <c r="O30" s="155"/>
      <c r="P30" s="685"/>
      <c r="Q30" s="738">
        <f>'21'!AL62</f>
        <v>681.22774181455554</v>
      </c>
      <c r="R30" s="738">
        <f>'21'!AM62</f>
        <v>61290.599199254022</v>
      </c>
      <c r="S30" s="738">
        <f>'21'!AN62</f>
        <v>60609.371457439396</v>
      </c>
      <c r="T30" s="738">
        <f>'21'!AO62</f>
        <v>46191.827844329207</v>
      </c>
      <c r="U30" s="738">
        <f>'21'!AP62</f>
        <v>682.00208378225341</v>
      </c>
      <c r="V30" s="738">
        <f>'21'!AQ62</f>
        <v>9.6821709658901725</v>
      </c>
      <c r="W30" s="738">
        <f>'21'!AR62</f>
        <v>1439.6634440321798</v>
      </c>
      <c r="X30" s="738">
        <f>'21'!AS62</f>
        <v>847.76394237339184</v>
      </c>
      <c r="Y30" s="738">
        <f>'21'!AT62</f>
        <v>591.89950165878736</v>
      </c>
      <c r="Z30" s="1662">
        <f>'21'!AU62</f>
        <v>419.32458437285402</v>
      </c>
      <c r="AA30" s="737">
        <f>'21'!AV62</f>
        <v>12705.520498702685</v>
      </c>
    </row>
    <row r="31" spans="1:28" ht="14.1" customHeight="1">
      <c r="A31" s="155"/>
      <c r="B31" s="156" t="s">
        <v>2183</v>
      </c>
      <c r="C31" s="155"/>
      <c r="D31" s="685"/>
      <c r="E31" s="738">
        <f>'21'!AD63</f>
        <v>139057.65756877771</v>
      </c>
      <c r="F31" s="738">
        <f>'21'!AE63</f>
        <v>101101.8076062831</v>
      </c>
      <c r="G31" s="738">
        <f>'21'!AF63</f>
        <v>67573.425864742385</v>
      </c>
      <c r="H31" s="738">
        <f>'21'!AG63</f>
        <v>5851.8594402096051</v>
      </c>
      <c r="I31" s="738">
        <f>'21'!AH63</f>
        <v>584.8806797391087</v>
      </c>
      <c r="J31" s="738">
        <f>'21'!AI63</f>
        <v>27091.641621592004</v>
      </c>
      <c r="K31" s="738">
        <f>'21'!AJ63</f>
        <v>37955.849962494562</v>
      </c>
      <c r="L31" s="737">
        <f>'21'!AK63</f>
        <v>1428.2033714693405</v>
      </c>
      <c r="M31" s="155"/>
      <c r="N31" s="156" t="s">
        <v>2519</v>
      </c>
      <c r="O31" s="155"/>
      <c r="P31" s="685"/>
      <c r="Q31" s="738">
        <f>'21'!AL63</f>
        <v>477.54710121424841</v>
      </c>
      <c r="R31" s="738">
        <f>'21'!AM63</f>
        <v>36527.646591025172</v>
      </c>
      <c r="S31" s="738">
        <f>'21'!AN63</f>
        <v>36050.099489810978</v>
      </c>
      <c r="T31" s="738">
        <f>'21'!AO63</f>
        <v>26142.45786513072</v>
      </c>
      <c r="U31" s="738">
        <f>'21'!AP63</f>
        <v>1109.3447520498148</v>
      </c>
      <c r="V31" s="738">
        <f>'21'!AQ63</f>
        <v>27.778528615981223</v>
      </c>
      <c r="W31" s="738">
        <f>'21'!AR63</f>
        <v>938.97678199516406</v>
      </c>
      <c r="X31" s="738">
        <f>'21'!AS63</f>
        <v>510.71311284638477</v>
      </c>
      <c r="Y31" s="738">
        <f>'21'!AT63</f>
        <v>428.26366914878042</v>
      </c>
      <c r="Z31" s="1662">
        <f>'21'!AU63</f>
        <v>1769.4871966045698</v>
      </c>
      <c r="AA31" s="737">
        <f>'21'!AV63</f>
        <v>9601.0287586238574</v>
      </c>
    </row>
    <row r="32" spans="1:28" ht="14.1" customHeight="1">
      <c r="A32" s="155"/>
      <c r="B32" s="156" t="s">
        <v>3276</v>
      </c>
      <c r="C32" s="155"/>
      <c r="D32" s="685"/>
      <c r="E32" s="738">
        <f>'21'!AD64</f>
        <v>281209.87411746965</v>
      </c>
      <c r="F32" s="738">
        <f>'21'!AE64</f>
        <v>195282.86667342397</v>
      </c>
      <c r="G32" s="738">
        <f>'21'!AF64</f>
        <v>122499.64158958693</v>
      </c>
      <c r="H32" s="738">
        <f>'21'!AG64</f>
        <v>11861.389821559434</v>
      </c>
      <c r="I32" s="738">
        <f>'21'!AH64</f>
        <v>1685.0920919412647</v>
      </c>
      <c r="J32" s="738">
        <f>'21'!AI64</f>
        <v>59236.743170336442</v>
      </c>
      <c r="K32" s="738">
        <f>'21'!AJ64</f>
        <v>85927.007444045506</v>
      </c>
      <c r="L32" s="737">
        <f>'21'!AK64</f>
        <v>2964.2416684894456</v>
      </c>
      <c r="M32" s="155"/>
      <c r="N32" s="156" t="s">
        <v>2380</v>
      </c>
      <c r="O32" s="155"/>
      <c r="P32" s="685"/>
      <c r="Q32" s="738">
        <f>'21'!AL64</f>
        <v>667.55430115774595</v>
      </c>
      <c r="R32" s="738">
        <f>'21'!AM64</f>
        <v>82962.765775556123</v>
      </c>
      <c r="S32" s="738">
        <f>'21'!AN64</f>
        <v>82295.211474398369</v>
      </c>
      <c r="T32" s="738">
        <f>'21'!AO64</f>
        <v>63801.716971936665</v>
      </c>
      <c r="U32" s="738">
        <f>'21'!AP64</f>
        <v>1592.4254908006797</v>
      </c>
      <c r="V32" s="738">
        <f>'21'!AQ64</f>
        <v>15.662685955348396</v>
      </c>
      <c r="W32" s="738">
        <f>'21'!AR64</f>
        <v>1118.1012849504998</v>
      </c>
      <c r="X32" s="738">
        <f>'21'!AS64</f>
        <v>784.54120069956821</v>
      </c>
      <c r="Y32" s="738">
        <f>'21'!AT64</f>
        <v>333.56008425093125</v>
      </c>
      <c r="Z32" s="1662">
        <f>'21'!AU64</f>
        <v>1382.8365688166748</v>
      </c>
      <c r="AA32" s="737">
        <f>'21'!AV64</f>
        <v>17150.141609571849</v>
      </c>
    </row>
    <row r="33" spans="1:27" ht="14.1" customHeight="1">
      <c r="A33" s="155"/>
      <c r="B33" s="156" t="s">
        <v>3277</v>
      </c>
      <c r="C33" s="155"/>
      <c r="D33" s="685"/>
      <c r="E33" s="738">
        <f>'21'!AD65</f>
        <v>132251.75674897517</v>
      </c>
      <c r="F33" s="738">
        <f>'21'!AE65</f>
        <v>102199.98922055525</v>
      </c>
      <c r="G33" s="738">
        <f>'21'!AF65</f>
        <v>62073.789505533125</v>
      </c>
      <c r="H33" s="738">
        <f>'21'!AG65</f>
        <v>6679.9030868116479</v>
      </c>
      <c r="I33" s="738">
        <f>'21'!AH65</f>
        <v>521.82255847043473</v>
      </c>
      <c r="J33" s="738">
        <f>'21'!AI65</f>
        <v>32924.474069740078</v>
      </c>
      <c r="K33" s="738">
        <f>'21'!AJ65</f>
        <v>30051.767528419878</v>
      </c>
      <c r="L33" s="737">
        <f>'21'!AK65</f>
        <v>1387.7048746406326</v>
      </c>
      <c r="M33" s="155"/>
      <c r="N33" s="156" t="s">
        <v>3277</v>
      </c>
      <c r="O33" s="155"/>
      <c r="P33" s="685"/>
      <c r="Q33" s="738">
        <f>'21'!AL65</f>
        <v>363.33727366910057</v>
      </c>
      <c r="R33" s="738">
        <f>'21'!AM65</f>
        <v>28664.062653779245</v>
      </c>
      <c r="S33" s="738">
        <f>'21'!AN65</f>
        <v>28300.725380110147</v>
      </c>
      <c r="T33" s="738">
        <f>'21'!AO65</f>
        <v>18728.444315179215</v>
      </c>
      <c r="U33" s="738">
        <f>'21'!AP65</f>
        <v>690.25970510115769</v>
      </c>
      <c r="V33" s="738">
        <f>'21'!AQ65</f>
        <v>29.365895000000002</v>
      </c>
      <c r="W33" s="738">
        <f>'21'!AR65</f>
        <v>550.86043616246286</v>
      </c>
      <c r="X33" s="738">
        <f>'21'!AS65</f>
        <v>332.51268486945969</v>
      </c>
      <c r="Y33" s="738">
        <f>'21'!AT65</f>
        <v>218.34775129300326</v>
      </c>
      <c r="Z33" s="1662">
        <f>'21'!AU65</f>
        <v>2050.1118235358745</v>
      </c>
      <c r="AA33" s="737">
        <f>'21'!AV65</f>
        <v>10351.906852203192</v>
      </c>
    </row>
    <row r="34" spans="1:27" ht="14.1" customHeight="1">
      <c r="A34" s="155"/>
      <c r="B34" s="156" t="s">
        <v>3278</v>
      </c>
      <c r="C34" s="155"/>
      <c r="D34" s="685"/>
      <c r="E34" s="738">
        <f>'21'!AD66</f>
        <v>108362.22284844363</v>
      </c>
      <c r="F34" s="738">
        <f>'21'!AE66</f>
        <v>72103.473500749606</v>
      </c>
      <c r="G34" s="738">
        <f>'21'!AF66</f>
        <v>43373.625335776</v>
      </c>
      <c r="H34" s="738">
        <f>'21'!AG66</f>
        <v>3377.4587797145678</v>
      </c>
      <c r="I34" s="738">
        <f>'21'!AH66</f>
        <v>1208.6431731233477</v>
      </c>
      <c r="J34" s="738">
        <f>'21'!AI66</f>
        <v>24143.746212135673</v>
      </c>
      <c r="K34" s="738">
        <f>'21'!AJ66</f>
        <v>36258.749347694065</v>
      </c>
      <c r="L34" s="737">
        <f>'21'!AK66</f>
        <v>1640.3332953846937</v>
      </c>
      <c r="M34" s="155"/>
      <c r="N34" s="156" t="s">
        <v>3279</v>
      </c>
      <c r="O34" s="155"/>
      <c r="P34" s="685"/>
      <c r="Q34" s="738">
        <f>'21'!AL66</f>
        <v>438.26179243202631</v>
      </c>
      <c r="R34" s="738">
        <f>'21'!AM66</f>
        <v>34618.416052309374</v>
      </c>
      <c r="S34" s="738">
        <f>'21'!AN66</f>
        <v>34180.154259877352</v>
      </c>
      <c r="T34" s="738">
        <f>'21'!AO66</f>
        <v>20934.523755242699</v>
      </c>
      <c r="U34" s="738">
        <f>'21'!AP66</f>
        <v>463.34936116840498</v>
      </c>
      <c r="V34" s="738">
        <f>'21'!AQ66</f>
        <v>22.442680769230769</v>
      </c>
      <c r="W34" s="738">
        <f>'21'!AR66</f>
        <v>538.67578336975646</v>
      </c>
      <c r="X34" s="738">
        <f>'21'!AS66</f>
        <v>206.75008583785697</v>
      </c>
      <c r="Y34" s="738">
        <f>'21'!AT66</f>
        <v>331.92569753189946</v>
      </c>
      <c r="Z34" s="1662">
        <f>'21'!AU66</f>
        <v>5016.0143440840966</v>
      </c>
      <c r="AA34" s="737">
        <f>'21'!AV66</f>
        <v>17237.177023411354</v>
      </c>
    </row>
    <row r="35" spans="1:27" ht="14.1" customHeight="1">
      <c r="A35" s="155"/>
      <c r="B35" s="156" t="s">
        <v>2409</v>
      </c>
      <c r="C35" s="155"/>
      <c r="D35" s="685"/>
      <c r="E35" s="738">
        <f>'21'!AD67</f>
        <v>196423.83767775589</v>
      </c>
      <c r="F35" s="738">
        <f>'21'!AE67</f>
        <v>123182.28200314599</v>
      </c>
      <c r="G35" s="738">
        <f>'21'!AF67</f>
        <v>90060.940940717992</v>
      </c>
      <c r="H35" s="933">
        <f>'21'!AG67</f>
        <v>1215.8077289999999</v>
      </c>
      <c r="I35" s="738">
        <f>'21'!AH67</f>
        <v>1814.2974650893084</v>
      </c>
      <c r="J35" s="738">
        <f>'21'!AI67</f>
        <v>30091.235868338696</v>
      </c>
      <c r="K35" s="738">
        <f>'21'!AJ67</f>
        <v>73241.555674609903</v>
      </c>
      <c r="L35" s="737">
        <f>'21'!AK67</f>
        <v>2612.2632516281487</v>
      </c>
      <c r="M35" s="155"/>
      <c r="N35" s="156" t="s">
        <v>3280</v>
      </c>
      <c r="O35" s="155"/>
      <c r="P35" s="685"/>
      <c r="Q35" s="738">
        <f>'21'!AL67</f>
        <v>709.98820459930266</v>
      </c>
      <c r="R35" s="738">
        <f>'21'!AM67</f>
        <v>70629.292422981758</v>
      </c>
      <c r="S35" s="738">
        <f>'21'!AN67</f>
        <v>69919.304218382458</v>
      </c>
      <c r="T35" s="738">
        <f>'21'!AO67</f>
        <v>42297.927641222064</v>
      </c>
      <c r="U35" s="738">
        <f>'21'!AP67</f>
        <v>2232.8334831210818</v>
      </c>
      <c r="V35" s="738">
        <f>'21'!AQ67</f>
        <v>208.42096099999299</v>
      </c>
      <c r="W35" s="738">
        <f>'21'!AR67</f>
        <v>-542.35790807312219</v>
      </c>
      <c r="X35" s="738">
        <f>'21'!AS67</f>
        <v>-175.27694429830572</v>
      </c>
      <c r="Y35" s="738">
        <f>'21'!AT67</f>
        <v>-367.08096377481638</v>
      </c>
      <c r="Z35" s="1662">
        <f>'21'!AU67</f>
        <v>5414.4665499080838</v>
      </c>
      <c r="AA35" s="737">
        <f>'21'!AV67</f>
        <v>31136.946591020518</v>
      </c>
    </row>
    <row r="36" spans="1:27" ht="14.1" customHeight="1">
      <c r="A36" s="3094" t="s">
        <v>380</v>
      </c>
      <c r="B36" s="3094"/>
      <c r="C36" s="3094"/>
      <c r="D36" s="162"/>
      <c r="E36" s="738"/>
      <c r="F36" s="738"/>
      <c r="G36" s="738"/>
      <c r="H36" s="738"/>
      <c r="I36" s="738"/>
      <c r="J36" s="738"/>
      <c r="K36" s="738"/>
      <c r="L36" s="737"/>
      <c r="M36" s="3094" t="s">
        <v>380</v>
      </c>
      <c r="N36" s="3094"/>
      <c r="O36" s="3094"/>
      <c r="P36" s="162"/>
      <c r="Q36" s="738"/>
      <c r="R36" s="738"/>
      <c r="S36" s="738"/>
      <c r="T36" s="738"/>
      <c r="U36" s="738"/>
      <c r="V36" s="738"/>
      <c r="W36" s="738"/>
      <c r="X36" s="738"/>
      <c r="Y36" s="738"/>
      <c r="Z36" s="1662"/>
      <c r="AA36" s="737"/>
    </row>
    <row r="37" spans="1:27" ht="14.1" customHeight="1">
      <c r="A37" s="155"/>
      <c r="B37" s="156" t="s">
        <v>2224</v>
      </c>
      <c r="C37" s="155"/>
      <c r="D37" s="165"/>
      <c r="E37" s="738">
        <f>'21'!AD68</f>
        <v>17280.774538303209</v>
      </c>
      <c r="F37" s="738">
        <f>'21'!AE68</f>
        <v>11654.558101397988</v>
      </c>
      <c r="G37" s="738">
        <f>'21'!AF68</f>
        <v>5596.0970399642474</v>
      </c>
      <c r="H37" s="738">
        <f>'21'!AG68</f>
        <v>2685.9538242787839</v>
      </c>
      <c r="I37" s="738">
        <f>'21'!AH68</f>
        <v>50.569704591220116</v>
      </c>
      <c r="J37" s="738">
        <f>'21'!AI68</f>
        <v>3321.9375325637411</v>
      </c>
      <c r="K37" s="738">
        <f>'21'!AJ68</f>
        <v>5626.2164369052143</v>
      </c>
      <c r="L37" s="737">
        <f>'21'!AK68</f>
        <v>436.25400871590023</v>
      </c>
      <c r="M37" s="155"/>
      <c r="N37" s="156" t="s">
        <v>2188</v>
      </c>
      <c r="O37" s="155"/>
      <c r="P37" s="165"/>
      <c r="Q37" s="738">
        <f>'21'!AL68</f>
        <v>92.71246275092561</v>
      </c>
      <c r="R37" s="738">
        <f>'21'!AM68</f>
        <v>5189.9624281893148</v>
      </c>
      <c r="S37" s="738">
        <f>'21'!AN68</f>
        <v>5097.2499654383882</v>
      </c>
      <c r="T37" s="738">
        <f>'21'!AO68</f>
        <v>6299.9799139416609</v>
      </c>
      <c r="U37" s="738">
        <f>'21'!AP68</f>
        <v>109.57446862970119</v>
      </c>
      <c r="V37" s="738">
        <f>'21'!AQ68</f>
        <v>6.0962303234341926</v>
      </c>
      <c r="W37" s="738">
        <f>'21'!AR68</f>
        <v>258.14434915720312</v>
      </c>
      <c r="X37" s="738">
        <f>'21'!AS68</f>
        <v>169.16449766816058</v>
      </c>
      <c r="Y37" s="738">
        <f>'21'!AT68</f>
        <v>88.979851489042517</v>
      </c>
      <c r="Z37" s="1662">
        <f>'21'!AU68</f>
        <v>92.769637019814112</v>
      </c>
      <c r="AA37" s="737">
        <f>'21'!AV68</f>
        <v>-1483.7753595938007</v>
      </c>
    </row>
    <row r="38" spans="1:27" ht="14.1" customHeight="1">
      <c r="A38" s="155"/>
      <c r="B38" s="156" t="s">
        <v>2204</v>
      </c>
      <c r="C38" s="155"/>
      <c r="D38" s="165"/>
      <c r="E38" s="738">
        <f>'21'!AD69</f>
        <v>17159.596736417483</v>
      </c>
      <c r="F38" s="738">
        <f>'21'!AE69</f>
        <v>10196.584291552701</v>
      </c>
      <c r="G38" s="738">
        <f>'21'!AF69</f>
        <v>5762.3885918721508</v>
      </c>
      <c r="H38" s="738">
        <f>'21'!AG69</f>
        <v>1569.0310478176727</v>
      </c>
      <c r="I38" s="738">
        <f>'21'!AH69</f>
        <v>49.311872657981446</v>
      </c>
      <c r="J38" s="738">
        <f>'21'!AI69</f>
        <v>2815.8527792048935</v>
      </c>
      <c r="K38" s="738">
        <f>'21'!AJ69</f>
        <v>6963.012444864783</v>
      </c>
      <c r="L38" s="737">
        <f>'21'!AK69</f>
        <v>263.99397584228899</v>
      </c>
      <c r="M38" s="155"/>
      <c r="N38" s="156" t="s">
        <v>3281</v>
      </c>
      <c r="O38" s="155"/>
      <c r="P38" s="165"/>
      <c r="Q38" s="738">
        <f>'21'!AL69</f>
        <v>78.331908771689328</v>
      </c>
      <c r="R38" s="738">
        <f>'21'!AM69</f>
        <v>6699.018469022496</v>
      </c>
      <c r="S38" s="738">
        <f>'21'!AN69</f>
        <v>6620.6865602508042</v>
      </c>
      <c r="T38" s="738">
        <f>'21'!AO69</f>
        <v>5450.1188370669079</v>
      </c>
      <c r="U38" s="738">
        <f>'21'!AP69</f>
        <v>16.633743163309994</v>
      </c>
      <c r="V38" s="738">
        <f>'21'!AQ69</f>
        <v>1.1415740668960048E-2</v>
      </c>
      <c r="W38" s="738">
        <f>'21'!AR69</f>
        <v>189.74715847130815</v>
      </c>
      <c r="X38" s="738">
        <f>'21'!AS69</f>
        <v>64.165069797750533</v>
      </c>
      <c r="Y38" s="738">
        <f>'21'!AT69</f>
        <v>125.58208867355756</v>
      </c>
      <c r="Z38" s="1662">
        <f>'21'!AU69</f>
        <v>83.562543519360347</v>
      </c>
      <c r="AA38" s="737">
        <f>'21'!AV69</f>
        <v>1047.7379493279718</v>
      </c>
    </row>
    <row r="39" spans="1:27" ht="14.1" customHeight="1">
      <c r="A39" s="156"/>
      <c r="B39" s="156" t="s">
        <v>2190</v>
      </c>
      <c r="C39" s="156"/>
      <c r="D39" s="165"/>
      <c r="E39" s="738">
        <f>'21'!AD70</f>
        <v>47584.903268137692</v>
      </c>
      <c r="F39" s="738">
        <f>'21'!AE70</f>
        <v>31300.44763481928</v>
      </c>
      <c r="G39" s="738">
        <f>'21'!AF70</f>
        <v>19386.527215959894</v>
      </c>
      <c r="H39" s="738">
        <f>'21'!AG70</f>
        <v>2550.4588702558322</v>
      </c>
      <c r="I39" s="738">
        <f>'21'!AH70</f>
        <v>304.03346415560998</v>
      </c>
      <c r="J39" s="738">
        <f>'21'!AI70</f>
        <v>9059.4280844479181</v>
      </c>
      <c r="K39" s="738">
        <f>'21'!AJ70</f>
        <v>16284.455633318434</v>
      </c>
      <c r="L39" s="737">
        <f>'21'!AK70</f>
        <v>674.32172463939344</v>
      </c>
      <c r="M39" s="156"/>
      <c r="N39" s="156" t="s">
        <v>2190</v>
      </c>
      <c r="O39" s="156"/>
      <c r="P39" s="165"/>
      <c r="Q39" s="738">
        <f>'21'!AL70</f>
        <v>188.12631203754844</v>
      </c>
      <c r="R39" s="738">
        <f>'21'!AM70</f>
        <v>15610.133908679036</v>
      </c>
      <c r="S39" s="738">
        <f>'21'!AN70</f>
        <v>15422.007596641486</v>
      </c>
      <c r="T39" s="738">
        <f>'21'!AO70</f>
        <v>11541.164614485915</v>
      </c>
      <c r="U39" s="738">
        <f>'21'!AP70</f>
        <v>73.503101396147684</v>
      </c>
      <c r="V39" s="738">
        <f>'21'!AQ70</f>
        <v>0.14000000000177781</v>
      </c>
      <c r="W39" s="738">
        <f>'21'!AR70</f>
        <v>450.79422486488681</v>
      </c>
      <c r="X39" s="738">
        <f>'21'!AS70</f>
        <v>262.03328781044138</v>
      </c>
      <c r="Y39" s="738">
        <f>'21'!AT70</f>
        <v>188.76093705444509</v>
      </c>
      <c r="Z39" s="1662">
        <f>'21'!AU70</f>
        <v>130.1530960953225</v>
      </c>
      <c r="AA39" s="737">
        <f>'21'!AV70</f>
        <v>3486.5587519898663</v>
      </c>
    </row>
    <row r="40" spans="1:27" ht="14.1" customHeight="1">
      <c r="A40" s="156"/>
      <c r="B40" s="156" t="s">
        <v>3282</v>
      </c>
      <c r="C40" s="156"/>
      <c r="D40" s="165"/>
      <c r="E40" s="738">
        <f>'21'!AD71</f>
        <v>96635.567266513972</v>
      </c>
      <c r="F40" s="738">
        <f>'21'!AE71</f>
        <v>70152.812194461279</v>
      </c>
      <c r="G40" s="738">
        <f>'21'!AF71</f>
        <v>41836.554394690516</v>
      </c>
      <c r="H40" s="738">
        <f>'21'!AG71</f>
        <v>7190.0987632885763</v>
      </c>
      <c r="I40" s="738">
        <f>'21'!AH71</f>
        <v>593.81150289961658</v>
      </c>
      <c r="J40" s="738">
        <f>'21'!AI71</f>
        <v>20532.347533582622</v>
      </c>
      <c r="K40" s="738">
        <f>'21'!AJ71</f>
        <v>26482.755072052729</v>
      </c>
      <c r="L40" s="737">
        <f>'21'!AK71</f>
        <v>1238.5821501099144</v>
      </c>
      <c r="M40" s="156"/>
      <c r="N40" s="156" t="s">
        <v>2230</v>
      </c>
      <c r="O40" s="156"/>
      <c r="P40" s="165"/>
      <c r="Q40" s="738">
        <f>'21'!AL71</f>
        <v>346.86706374651379</v>
      </c>
      <c r="R40" s="738">
        <f>'21'!AM71</f>
        <v>25244.172921942783</v>
      </c>
      <c r="S40" s="738">
        <f>'21'!AN71</f>
        <v>24897.305858196301</v>
      </c>
      <c r="T40" s="738">
        <f>'21'!AO71</f>
        <v>18552.521557528475</v>
      </c>
      <c r="U40" s="738">
        <f>'21'!AP71</f>
        <v>410.62350652705004</v>
      </c>
      <c r="V40" s="738">
        <f>'21'!AQ71</f>
        <v>0.15830064285679296</v>
      </c>
      <c r="W40" s="738">
        <f>'21'!AR71</f>
        <v>808.14048532549361</v>
      </c>
      <c r="X40" s="738">
        <f>'21'!AS71</f>
        <v>451.08643029053042</v>
      </c>
      <c r="Y40" s="738">
        <f>'21'!AT71</f>
        <v>357.05405503496337</v>
      </c>
      <c r="Z40" s="1662">
        <f>'21'!AU71</f>
        <v>280.10219680906084</v>
      </c>
      <c r="AA40" s="737">
        <f>'21'!AV71</f>
        <v>5405.9642049814474</v>
      </c>
    </row>
    <row r="41" spans="1:27" ht="14.1" customHeight="1">
      <c r="A41" s="156"/>
      <c r="B41" s="156" t="s">
        <v>2283</v>
      </c>
      <c r="C41" s="156"/>
      <c r="D41" s="165"/>
      <c r="E41" s="738">
        <f>'21'!AD72</f>
        <v>102453.82214281177</v>
      </c>
      <c r="F41" s="738">
        <f>'21'!AE72</f>
        <v>76007.482832592272</v>
      </c>
      <c r="G41" s="738">
        <f>'21'!AF72</f>
        <v>47369.208354713795</v>
      </c>
      <c r="H41" s="738">
        <f>'21'!AG72</f>
        <v>9383.411890882835</v>
      </c>
      <c r="I41" s="738">
        <f>'21'!AH72</f>
        <v>472.23747236811738</v>
      </c>
      <c r="J41" s="738">
        <f>'21'!AI72</f>
        <v>18782.625114627506</v>
      </c>
      <c r="K41" s="738">
        <f>'21'!AJ72</f>
        <v>26446.339310219471</v>
      </c>
      <c r="L41" s="737">
        <f>'21'!AK72</f>
        <v>1243.6380807297257</v>
      </c>
      <c r="M41" s="156"/>
      <c r="N41" s="156" t="s">
        <v>3283</v>
      </c>
      <c r="O41" s="156"/>
      <c r="P41" s="165"/>
      <c r="Q41" s="738">
        <f>'21'!AL72</f>
        <v>341.84207544873334</v>
      </c>
      <c r="R41" s="738">
        <f>'21'!AM72</f>
        <v>25202.701229489758</v>
      </c>
      <c r="S41" s="738">
        <f>'21'!AN72</f>
        <v>24860.859154041027</v>
      </c>
      <c r="T41" s="738">
        <f>'21'!AO72</f>
        <v>16572.351220086293</v>
      </c>
      <c r="U41" s="738">
        <f>'21'!AP72</f>
        <v>973.96949723226476</v>
      </c>
      <c r="V41" s="738">
        <f>'21'!AQ72</f>
        <v>0.74766818738425433</v>
      </c>
      <c r="W41" s="738">
        <f>'21'!AR72</f>
        <v>563.24377756506192</v>
      </c>
      <c r="X41" s="738">
        <f>'21'!AS72</f>
        <v>428.45329377755388</v>
      </c>
      <c r="Y41" s="738">
        <f>'21'!AT72</f>
        <v>134.7904837875075</v>
      </c>
      <c r="Z41" s="1662">
        <f>'21'!AU72</f>
        <v>382.16177276311589</v>
      </c>
      <c r="AA41" s="737">
        <f>'21'!AV72</f>
        <v>7132.7087637331324</v>
      </c>
    </row>
    <row r="42" spans="1:27" ht="14.1" customHeight="1">
      <c r="A42" s="156"/>
      <c r="B42" s="156" t="s">
        <v>2201</v>
      </c>
      <c r="C42" s="156"/>
      <c r="D42" s="165"/>
      <c r="E42" s="738">
        <f>'21'!AD73</f>
        <v>233101.46652359673</v>
      </c>
      <c r="F42" s="738">
        <f>'21'!AE73</f>
        <v>179598.36400566174</v>
      </c>
      <c r="G42" s="738">
        <f>'21'!AF73</f>
        <v>108327.56674956436</v>
      </c>
      <c r="H42" s="738">
        <f>'21'!AG73</f>
        <v>20285.866778655858</v>
      </c>
      <c r="I42" s="738">
        <f>'21'!AH73</f>
        <v>1316.8968800541522</v>
      </c>
      <c r="J42" s="738">
        <f>'21'!AI73</f>
        <v>49668.033597387235</v>
      </c>
      <c r="K42" s="738">
        <f>'21'!AJ73</f>
        <v>53503.10251793512</v>
      </c>
      <c r="L42" s="737">
        <f>'21'!AK73</f>
        <v>2631.1579959462747</v>
      </c>
      <c r="M42" s="156"/>
      <c r="N42" s="156" t="s">
        <v>2448</v>
      </c>
      <c r="O42" s="156"/>
      <c r="P42" s="165"/>
      <c r="Q42" s="738">
        <f>'21'!AL73</f>
        <v>577.1092609334338</v>
      </c>
      <c r="R42" s="738">
        <f>'21'!AM73</f>
        <v>50871.944521988786</v>
      </c>
      <c r="S42" s="738">
        <f>'21'!AN73</f>
        <v>50294.835261055392</v>
      </c>
      <c r="T42" s="738">
        <f>'21'!AO73</f>
        <v>35480.994708626517</v>
      </c>
      <c r="U42" s="738">
        <f>'21'!AP73</f>
        <v>1294.74228840726</v>
      </c>
      <c r="V42" s="738">
        <f>'21'!AQ73</f>
        <v>23.592218642873817</v>
      </c>
      <c r="W42" s="738">
        <f>'21'!AR73</f>
        <v>1110.7268083909846</v>
      </c>
      <c r="X42" s="738">
        <f>'21'!AS73</f>
        <v>726.84078840378902</v>
      </c>
      <c r="Y42" s="738">
        <f>'21'!AT73</f>
        <v>383.88601998719497</v>
      </c>
      <c r="Z42" s="1662">
        <f>'21'!AU73</f>
        <v>1372.0623766916135</v>
      </c>
      <c r="AA42" s="737">
        <f>'21'!AV73</f>
        <v>13756.841613679364</v>
      </c>
    </row>
    <row r="43" spans="1:27" ht="14.1" customHeight="1">
      <c r="A43" s="156"/>
      <c r="B43" s="156" t="s">
        <v>2206</v>
      </c>
      <c r="C43" s="156"/>
      <c r="D43" s="165"/>
      <c r="E43" s="738">
        <f>'21'!AD74</f>
        <v>85701.250451363623</v>
      </c>
      <c r="F43" s="738">
        <f>'21'!AE74</f>
        <v>57064.894108125314</v>
      </c>
      <c r="G43" s="738">
        <f>'21'!AF74</f>
        <v>38156.100478196378</v>
      </c>
      <c r="H43" s="738">
        <f>'21'!AG74</f>
        <v>1334.3540982872121</v>
      </c>
      <c r="I43" s="738">
        <f>'21'!AH74</f>
        <v>640.7249225388598</v>
      </c>
      <c r="J43" s="738">
        <f>'21'!AI74</f>
        <v>16933.714609102855</v>
      </c>
      <c r="K43" s="738">
        <f>'21'!AJ74</f>
        <v>28636.356343238316</v>
      </c>
      <c r="L43" s="737">
        <f>'21'!AK74</f>
        <v>789.10631350866265</v>
      </c>
      <c r="M43" s="156"/>
      <c r="N43" s="156" t="s">
        <v>3284</v>
      </c>
      <c r="O43" s="156"/>
      <c r="P43" s="165"/>
      <c r="Q43" s="738">
        <f>'21'!AL74</f>
        <v>208.96798391629443</v>
      </c>
      <c r="R43" s="738">
        <f>'21'!AM74</f>
        <v>27847.250029729657</v>
      </c>
      <c r="S43" s="738">
        <f>'21'!AN74</f>
        <v>27638.282045813365</v>
      </c>
      <c r="T43" s="738">
        <f>'21'!AO74</f>
        <v>21167.326715835297</v>
      </c>
      <c r="U43" s="738">
        <f>'21'!AP74</f>
        <v>489.26983104886239</v>
      </c>
      <c r="V43" s="738">
        <f>'21'!AQ74</f>
        <v>4.6241750000000001</v>
      </c>
      <c r="W43" s="738">
        <f>'21'!AR74</f>
        <v>270.26565424989417</v>
      </c>
      <c r="X43" s="738">
        <f>'21'!AS74</f>
        <v>210.06446209210475</v>
      </c>
      <c r="Y43" s="738">
        <f>'21'!AT74</f>
        <v>60.201192157789521</v>
      </c>
      <c r="Z43" s="1662">
        <f>'21'!AU74</f>
        <v>471.35615363439575</v>
      </c>
      <c r="AA43" s="737">
        <f>'21'!AV74</f>
        <v>6178.1518233137058</v>
      </c>
    </row>
    <row r="44" spans="1:27" ht="14.1" customHeight="1">
      <c r="A44" s="156"/>
      <c r="B44" s="156" t="s">
        <v>2231</v>
      </c>
      <c r="C44" s="156"/>
      <c r="D44" s="165"/>
      <c r="E44" s="738">
        <f>'21'!AD75</f>
        <v>122728.81471298839</v>
      </c>
      <c r="F44" s="738">
        <f>'21'!AE75</f>
        <v>86866.864861091439</v>
      </c>
      <c r="G44" s="738">
        <f>'21'!AF75</f>
        <v>46803.468947460358</v>
      </c>
      <c r="H44" s="738">
        <f>'21'!AG75</f>
        <v>2280.7704296306497</v>
      </c>
      <c r="I44" s="738">
        <f>'21'!AH75</f>
        <v>809.16216154716858</v>
      </c>
      <c r="J44" s="738">
        <f>'21'!AI75</f>
        <v>36973.463322453266</v>
      </c>
      <c r="K44" s="738">
        <f>'21'!AJ75</f>
        <v>35861.94985189697</v>
      </c>
      <c r="L44" s="737">
        <f>'21'!AK75</f>
        <v>1875.9488986476806</v>
      </c>
      <c r="M44" s="156"/>
      <c r="N44" s="156" t="s">
        <v>2522</v>
      </c>
      <c r="O44" s="156"/>
      <c r="P44" s="165"/>
      <c r="Q44" s="738">
        <f>'21'!AL75</f>
        <v>289.33796982825339</v>
      </c>
      <c r="R44" s="738">
        <f>'21'!AM75</f>
        <v>33986.000953249299</v>
      </c>
      <c r="S44" s="738">
        <f>'21'!AN75</f>
        <v>33696.66298342104</v>
      </c>
      <c r="T44" s="738">
        <f>'21'!AO75</f>
        <v>23383.529874451237</v>
      </c>
      <c r="U44" s="738">
        <f>'21'!AP75</f>
        <v>404.13606269057215</v>
      </c>
      <c r="V44" s="738">
        <f>'21'!AQ75</f>
        <v>50.916921999999992</v>
      </c>
      <c r="W44" s="738">
        <f>'21'!AR75</f>
        <v>127.99571218934965</v>
      </c>
      <c r="X44" s="738">
        <f>'21'!AS75</f>
        <v>205.92618584604236</v>
      </c>
      <c r="Y44" s="738">
        <f>'21'!AT75</f>
        <v>-77.930473656692797</v>
      </c>
      <c r="Z44" s="1662">
        <f>'21'!AU75</f>
        <v>1426.8039247922156</v>
      </c>
      <c r="AA44" s="737">
        <f>'21'!AV75</f>
        <v>11156.888336882097</v>
      </c>
    </row>
    <row r="45" spans="1:27" ht="14.1" customHeight="1">
      <c r="A45" s="156"/>
      <c r="B45" s="156" t="s">
        <v>3285</v>
      </c>
      <c r="C45" s="156"/>
      <c r="D45" s="165"/>
      <c r="E45" s="738">
        <f>'21'!AD76</f>
        <v>214852.64274035709</v>
      </c>
      <c r="F45" s="738">
        <f>'21'!AE76</f>
        <v>149631.12526139326</v>
      </c>
      <c r="G45" s="738">
        <f>'21'!AF76</f>
        <v>104074.51085540539</v>
      </c>
      <c r="H45" s="933">
        <f>'21'!AG76</f>
        <v>5931.5380939725292</v>
      </c>
      <c r="I45" s="738">
        <f>'21'!AH76</f>
        <v>1284.7580838058268</v>
      </c>
      <c r="J45" s="738">
        <f>'21'!AI76</f>
        <v>38340.318228209471</v>
      </c>
      <c r="K45" s="738">
        <f>'21'!AJ76</f>
        <v>65221.517478963804</v>
      </c>
      <c r="L45" s="737">
        <f>'21'!AK76</f>
        <v>1561.5490208813339</v>
      </c>
      <c r="M45" s="156"/>
      <c r="N45" s="156" t="s">
        <v>2196</v>
      </c>
      <c r="O45" s="156"/>
      <c r="P45" s="165"/>
      <c r="Q45" s="738">
        <f>'21'!AL76</f>
        <v>638.18390376583443</v>
      </c>
      <c r="R45" s="738">
        <f>'21'!AM76</f>
        <v>63659.968458082469</v>
      </c>
      <c r="S45" s="738">
        <f>'21'!AN76</f>
        <v>63021.784554316626</v>
      </c>
      <c r="T45" s="738">
        <f>'21'!AO76</f>
        <v>44520.670797401595</v>
      </c>
      <c r="U45" s="738">
        <f>'21'!AP76</f>
        <v>1085.6998201958625</v>
      </c>
      <c r="V45" s="738">
        <f>'21'!AQ76</f>
        <v>79.606490769230774</v>
      </c>
      <c r="W45" s="738">
        <f>'21'!AR76</f>
        <v>600.8681874213986</v>
      </c>
      <c r="X45" s="738">
        <f>'21'!AS76</f>
        <v>160.81599913520458</v>
      </c>
      <c r="Y45" s="738">
        <f>'21'!AT76</f>
        <v>440.05218828619451</v>
      </c>
      <c r="Z45" s="1662">
        <f>'21'!AU76</f>
        <v>7430.9821236152893</v>
      </c>
      <c r="AA45" s="737">
        <f>'21'!AV76</f>
        <v>24165.921382143842</v>
      </c>
    </row>
    <row r="46" spans="1:27" ht="14.1" customHeight="1">
      <c r="A46" s="156"/>
      <c r="B46" s="156" t="s">
        <v>2207</v>
      </c>
      <c r="C46" s="156"/>
      <c r="D46" s="165"/>
      <c r="E46" s="738">
        <f>'21'!AD77</f>
        <v>165651.1600139621</v>
      </c>
      <c r="F46" s="738">
        <f>'21'!AE77</f>
        <v>103139.0721522175</v>
      </c>
      <c r="G46" s="738">
        <f>'21'!AF77</f>
        <v>72339.117454897132</v>
      </c>
      <c r="H46" s="738">
        <f>'21'!AG77</f>
        <v>1153.5160289999999</v>
      </c>
      <c r="I46" s="738">
        <f>'21'!AH77</f>
        <v>1469.2939149230767</v>
      </c>
      <c r="J46" s="738">
        <f>'21'!AI77</f>
        <v>28177.14475339729</v>
      </c>
      <c r="K46" s="738">
        <f>'21'!AJ77</f>
        <v>62512.087861744592</v>
      </c>
      <c r="L46" s="737">
        <f>'21'!AK77</f>
        <v>2130.4580872126157</v>
      </c>
      <c r="M46" s="156"/>
      <c r="N46" s="156" t="s">
        <v>2197</v>
      </c>
      <c r="O46" s="156"/>
      <c r="P46" s="165"/>
      <c r="Q46" s="738">
        <f>'21'!AL77</f>
        <v>576.43747368775325</v>
      </c>
      <c r="R46" s="738">
        <f>'21'!AM77</f>
        <v>60381.629774531997</v>
      </c>
      <c r="S46" s="738">
        <f>'21'!AN77</f>
        <v>59805.192300844232</v>
      </c>
      <c r="T46" s="738">
        <f>'21'!AO77</f>
        <v>35128.240153616658</v>
      </c>
      <c r="U46" s="738">
        <f>'21'!AP77</f>
        <v>1912.062556732363</v>
      </c>
      <c r="V46" s="738">
        <f>'21'!AQ77</f>
        <v>147.45950099999297</v>
      </c>
      <c r="W46" s="738">
        <f>'21'!AR77</f>
        <v>-336.00653519863721</v>
      </c>
      <c r="X46" s="738">
        <f>'21'!AS77</f>
        <v>-171.54593249321968</v>
      </c>
      <c r="Y46" s="738">
        <f>'21'!AT77</f>
        <v>-164.46060270541753</v>
      </c>
      <c r="Z46" s="1662">
        <f>'21'!AU77</f>
        <v>4382.2872423819681</v>
      </c>
      <c r="AA46" s="737">
        <f>'21'!AV77</f>
        <v>27335.723867075823</v>
      </c>
    </row>
    <row r="47" spans="1:27" ht="14.1" customHeight="1">
      <c r="A47" s="3094" t="s">
        <v>355</v>
      </c>
      <c r="B47" s="3094"/>
      <c r="C47" s="3094"/>
      <c r="D47" s="165"/>
      <c r="E47" s="738"/>
      <c r="F47" s="738"/>
      <c r="G47" s="738"/>
      <c r="H47" s="738"/>
      <c r="I47" s="738"/>
      <c r="J47" s="738"/>
      <c r="K47" s="738"/>
      <c r="L47" s="737"/>
      <c r="M47" s="3094" t="s">
        <v>355</v>
      </c>
      <c r="N47" s="3094"/>
      <c r="O47" s="3094"/>
      <c r="P47" s="165"/>
      <c r="Q47" s="738"/>
      <c r="R47" s="738"/>
      <c r="S47" s="738"/>
      <c r="T47" s="738"/>
      <c r="U47" s="738"/>
      <c r="V47" s="738"/>
      <c r="W47" s="738"/>
      <c r="X47" s="738"/>
      <c r="Y47" s="738"/>
      <c r="Z47" s="1662"/>
      <c r="AA47" s="737"/>
    </row>
    <row r="48" spans="1:27" ht="14.1" customHeight="1">
      <c r="A48" s="156"/>
      <c r="B48" s="156" t="s">
        <v>2285</v>
      </c>
      <c r="C48" s="156"/>
      <c r="D48" s="165"/>
      <c r="E48" s="738">
        <f>'21'!AD78</f>
        <v>11599.369290320257</v>
      </c>
      <c r="F48" s="738">
        <f>'21'!AE78</f>
        <v>6299.6092372863341</v>
      </c>
      <c r="G48" s="738">
        <f>'21'!AF78</f>
        <v>3804.5070129236419</v>
      </c>
      <c r="H48" s="738">
        <f>'21'!AG78</f>
        <v>435.46961505405568</v>
      </c>
      <c r="I48" s="738">
        <f>'21'!AH78</f>
        <v>47.575061561970607</v>
      </c>
      <c r="J48" s="738">
        <f>'21'!AI78</f>
        <v>2012.057547746675</v>
      </c>
      <c r="K48" s="738">
        <f>'21'!AJ78</f>
        <v>5299.7600530339205</v>
      </c>
      <c r="L48" s="737">
        <f>'21'!AK78</f>
        <v>422.14967318492489</v>
      </c>
      <c r="M48" s="156"/>
      <c r="N48" s="156" t="s">
        <v>2224</v>
      </c>
      <c r="O48" s="156"/>
      <c r="P48" s="165"/>
      <c r="Q48" s="738">
        <f>'21'!AL78</f>
        <v>92.672998655799731</v>
      </c>
      <c r="R48" s="738">
        <f>'21'!AM78</f>
        <v>4877.6103798489949</v>
      </c>
      <c r="S48" s="738">
        <f>'21'!AN78</f>
        <v>4784.9373811931946</v>
      </c>
      <c r="T48" s="738">
        <f>'21'!AO78</f>
        <v>5680.3743428715234</v>
      </c>
      <c r="U48" s="738">
        <f>'21'!AP78</f>
        <v>107.81416805252871</v>
      </c>
      <c r="V48" s="738">
        <f>'21'!AQ78</f>
        <v>5.9723930109341925</v>
      </c>
      <c r="W48" s="738">
        <f>'21'!AR78</f>
        <v>269.06604564852739</v>
      </c>
      <c r="X48" s="738">
        <f>'21'!AS78</f>
        <v>118.83962235336227</v>
      </c>
      <c r="Y48" s="738">
        <f>'21'!AT78</f>
        <v>150.22642329516523</v>
      </c>
      <c r="Z48" s="1662">
        <f>'21'!AU78</f>
        <v>114.80280783326812</v>
      </c>
      <c r="AA48" s="737">
        <f>'21'!AV78</f>
        <v>-1163.4867605570537</v>
      </c>
    </row>
    <row r="49" spans="1:27" ht="14.1" customHeight="1">
      <c r="A49" s="156"/>
      <c r="B49" s="156" t="s">
        <v>2189</v>
      </c>
      <c r="C49" s="156"/>
      <c r="D49" s="165"/>
      <c r="E49" s="738">
        <f>'21'!AD79</f>
        <v>14810.457707660607</v>
      </c>
      <c r="F49" s="738">
        <f>'21'!AE79</f>
        <v>8442.9898883838869</v>
      </c>
      <c r="G49" s="738">
        <f>'21'!AF79</f>
        <v>5412.5129675466387</v>
      </c>
      <c r="H49" s="738">
        <f>'21'!AG79</f>
        <v>541.22288752802717</v>
      </c>
      <c r="I49" s="738">
        <f>'21'!AH79</f>
        <v>41.121563112209969</v>
      </c>
      <c r="J49" s="738">
        <f>'21'!AI79</f>
        <v>2448.1324701970066</v>
      </c>
      <c r="K49" s="738">
        <f>'21'!AJ79</f>
        <v>6367.4678192767315</v>
      </c>
      <c r="L49" s="737">
        <f>'21'!AK79</f>
        <v>209.01747256646016</v>
      </c>
      <c r="M49" s="156"/>
      <c r="N49" s="156" t="s">
        <v>2286</v>
      </c>
      <c r="O49" s="156"/>
      <c r="P49" s="165"/>
      <c r="Q49" s="738">
        <f>'21'!AL79</f>
        <v>81.980505431838466</v>
      </c>
      <c r="R49" s="738">
        <f>'21'!AM79</f>
        <v>6158.4503467102741</v>
      </c>
      <c r="S49" s="738">
        <f>'21'!AN79</f>
        <v>6076.469841278431</v>
      </c>
      <c r="T49" s="738">
        <f>'21'!AO79</f>
        <v>5017.1253370808963</v>
      </c>
      <c r="U49" s="738">
        <f>'21'!AP79</f>
        <v>18.041472484433221</v>
      </c>
      <c r="V49" s="738">
        <f>'21'!AQ79</f>
        <v>1.1415740668960048E-2</v>
      </c>
      <c r="W49" s="738">
        <f>'21'!AR79</f>
        <v>152.98318623831238</v>
      </c>
      <c r="X49" s="738">
        <f>'21'!AS79</f>
        <v>82.080855523616279</v>
      </c>
      <c r="Y49" s="738">
        <f>'21'!AT79</f>
        <v>70.902330714696163</v>
      </c>
      <c r="Z49" s="1662">
        <f>'21'!AU79</f>
        <v>31.428934115561397</v>
      </c>
      <c r="AA49" s="737">
        <f>'21'!AV79</f>
        <v>919.7373638496822</v>
      </c>
    </row>
    <row r="50" spans="1:27" ht="14.1" customHeight="1">
      <c r="A50" s="156"/>
      <c r="B50" s="156" t="s">
        <v>2523</v>
      </c>
      <c r="C50" s="156"/>
      <c r="D50" s="165"/>
      <c r="E50" s="738">
        <f>'21'!AD80</f>
        <v>44137.352155712833</v>
      </c>
      <c r="F50" s="738">
        <f>'21'!AE80</f>
        <v>27827.798703812885</v>
      </c>
      <c r="G50" s="738">
        <f>'21'!AF80</f>
        <v>18034.209110970907</v>
      </c>
      <c r="H50" s="738">
        <f>'21'!AG80</f>
        <v>1050.6079440672565</v>
      </c>
      <c r="I50" s="738">
        <f>'21'!AH80</f>
        <v>287.55992542233452</v>
      </c>
      <c r="J50" s="738">
        <f>'21'!AI80</f>
        <v>8455.4217233523723</v>
      </c>
      <c r="K50" s="738">
        <f>'21'!AJ80</f>
        <v>16309.553451899958</v>
      </c>
      <c r="L50" s="737">
        <f>'21'!AK80</f>
        <v>684.07922415006419</v>
      </c>
      <c r="M50" s="156"/>
      <c r="N50" s="156" t="s">
        <v>2190</v>
      </c>
      <c r="O50" s="156"/>
      <c r="P50" s="165"/>
      <c r="Q50" s="738">
        <f>'21'!AL80</f>
        <v>182.915608482561</v>
      </c>
      <c r="R50" s="738">
        <f>'21'!AM80</f>
        <v>15625.474227749884</v>
      </c>
      <c r="S50" s="738">
        <f>'21'!AN80</f>
        <v>15442.558619267325</v>
      </c>
      <c r="T50" s="738">
        <f>'21'!AO80</f>
        <v>11635.176086308391</v>
      </c>
      <c r="U50" s="738">
        <f>'21'!AP80</f>
        <v>63.924306269867159</v>
      </c>
      <c r="V50" s="738">
        <f>'21'!AQ80</f>
        <v>0.14000000000177781</v>
      </c>
      <c r="W50" s="738">
        <f>'21'!AR80</f>
        <v>430.06619927739598</v>
      </c>
      <c r="X50" s="738">
        <f>'21'!AS80</f>
        <v>273.01564592800935</v>
      </c>
      <c r="Y50" s="738">
        <f>'21'!AT80</f>
        <v>157.05055334938632</v>
      </c>
      <c r="Z50" s="1662">
        <f>'21'!AU80</f>
        <v>132.19606441784907</v>
      </c>
      <c r="AA50" s="737">
        <f>'21'!AV80</f>
        <v>3445.448091829523</v>
      </c>
    </row>
    <row r="51" spans="1:27" ht="14.1" customHeight="1">
      <c r="A51" s="155"/>
      <c r="B51" s="156" t="s">
        <v>2478</v>
      </c>
      <c r="C51" s="155"/>
      <c r="D51" s="165"/>
      <c r="E51" s="738">
        <f>'21'!AD81</f>
        <v>89698.364394523916</v>
      </c>
      <c r="F51" s="738">
        <f>'21'!AE81</f>
        <v>64642.613038301257</v>
      </c>
      <c r="G51" s="738">
        <f>'21'!AF81</f>
        <v>40979.45916444336</v>
      </c>
      <c r="H51" s="738">
        <f>'21'!AG81</f>
        <v>4171.6492537116656</v>
      </c>
      <c r="I51" s="738">
        <f>'21'!AH81</f>
        <v>593.21286921854744</v>
      </c>
      <c r="J51" s="738">
        <f>'21'!AI81</f>
        <v>18898.291750927743</v>
      </c>
      <c r="K51" s="738">
        <f>'21'!AJ81</f>
        <v>25055.751356222678</v>
      </c>
      <c r="L51" s="737">
        <f>'21'!AK81</f>
        <v>1235.936777527397</v>
      </c>
      <c r="M51" s="155"/>
      <c r="N51" s="156" t="s">
        <v>2230</v>
      </c>
      <c r="O51" s="155"/>
      <c r="P51" s="165"/>
      <c r="Q51" s="738">
        <f>'21'!AL81</f>
        <v>323.32321859053263</v>
      </c>
      <c r="R51" s="738">
        <f>'21'!AM81</f>
        <v>23819.814578695255</v>
      </c>
      <c r="S51" s="738">
        <f>'21'!AN81</f>
        <v>23496.491360104763</v>
      </c>
      <c r="T51" s="738">
        <f>'21'!AO81</f>
        <v>17586.875181486776</v>
      </c>
      <c r="U51" s="738">
        <f>'21'!AP81</f>
        <v>919.11208983455197</v>
      </c>
      <c r="V51" s="738">
        <f>'21'!AQ81</f>
        <v>0.38368414285680585</v>
      </c>
      <c r="W51" s="738">
        <f>'21'!AR81</f>
        <v>740.77780000207713</v>
      </c>
      <c r="X51" s="738">
        <f>'21'!AS81</f>
        <v>442.16714477909369</v>
      </c>
      <c r="Y51" s="738">
        <f>'21'!AT81</f>
        <v>298.61065522298355</v>
      </c>
      <c r="Z51" s="1662">
        <f>'21'!AU81</f>
        <v>355.12473774525012</v>
      </c>
      <c r="AA51" s="737">
        <f>'21'!AV81</f>
        <v>4604.4673423837166</v>
      </c>
    </row>
    <row r="52" spans="1:27" ht="14.1" customHeight="1">
      <c r="A52" s="155"/>
      <c r="B52" s="156" t="s">
        <v>2192</v>
      </c>
      <c r="C52" s="155"/>
      <c r="D52" s="165"/>
      <c r="E52" s="738">
        <f>'21'!AD82</f>
        <v>97457.438932657868</v>
      </c>
      <c r="F52" s="738">
        <f>'21'!AE82</f>
        <v>70543.760290824939</v>
      </c>
      <c r="G52" s="738">
        <f>'21'!AF82</f>
        <v>46250.870684921669</v>
      </c>
      <c r="H52" s="738">
        <f>'21'!AG82</f>
        <v>4846.4792603245169</v>
      </c>
      <c r="I52" s="738">
        <f>'21'!AH82</f>
        <v>503.54207341288577</v>
      </c>
      <c r="J52" s="738">
        <f>'21'!AI82</f>
        <v>18942.868272165852</v>
      </c>
      <c r="K52" s="738">
        <f>'21'!AJ82</f>
        <v>26913.678641832943</v>
      </c>
      <c r="L52" s="737">
        <f>'21'!AK82</f>
        <v>1175.3820997700914</v>
      </c>
      <c r="M52" s="155"/>
      <c r="N52" s="156" t="s">
        <v>2192</v>
      </c>
      <c r="O52" s="155"/>
      <c r="P52" s="165"/>
      <c r="Q52" s="738">
        <f>'21'!AL82</f>
        <v>337.49556973441997</v>
      </c>
      <c r="R52" s="738">
        <f>'21'!AM82</f>
        <v>25738.296542062861</v>
      </c>
      <c r="S52" s="738">
        <f>'21'!AN82</f>
        <v>25400.800972328445</v>
      </c>
      <c r="T52" s="738">
        <f>'21'!AO82</f>
        <v>17016.904858492013</v>
      </c>
      <c r="U52" s="738">
        <f>'21'!AP82</f>
        <v>369.43166734764736</v>
      </c>
      <c r="V52" s="738">
        <f>'21'!AQ82</f>
        <v>0.51444468738425442</v>
      </c>
      <c r="W52" s="738">
        <f>'21'!AR82</f>
        <v>561.14701675398589</v>
      </c>
      <c r="X52" s="738">
        <f>'21'!AS82</f>
        <v>387.39926188946845</v>
      </c>
      <c r="Y52" s="738">
        <f>'21'!AT82</f>
        <v>173.74775486451725</v>
      </c>
      <c r="Z52" s="1662">
        <f>'21'!AU82</f>
        <v>455.82499937538</v>
      </c>
      <c r="AA52" s="737">
        <f>'21'!AV82</f>
        <v>7908.627984422792</v>
      </c>
    </row>
    <row r="53" spans="1:27" ht="14.1" customHeight="1">
      <c r="A53" s="155"/>
      <c r="B53" s="156" t="s">
        <v>2287</v>
      </c>
      <c r="C53" s="155"/>
      <c r="D53" s="165"/>
      <c r="E53" s="738">
        <f>'21'!AD83</f>
        <v>222184.09969079972</v>
      </c>
      <c r="F53" s="738">
        <f>'21'!AE83</f>
        <v>169019.27274773864</v>
      </c>
      <c r="G53" s="738">
        <f>'21'!AF83</f>
        <v>107343.06039671304</v>
      </c>
      <c r="H53" s="738">
        <f>'21'!AG83</f>
        <v>12161.796072525509</v>
      </c>
      <c r="I53" s="738">
        <f>'21'!AH83</f>
        <v>1281.045949195644</v>
      </c>
      <c r="J53" s="738">
        <f>'21'!AI83</f>
        <v>48233.370329304249</v>
      </c>
      <c r="K53" s="738">
        <f>'21'!AJ83</f>
        <v>53164.826943061264</v>
      </c>
      <c r="L53" s="737">
        <f>'21'!AK83</f>
        <v>2686.9977109861798</v>
      </c>
      <c r="M53" s="155"/>
      <c r="N53" s="156" t="s">
        <v>2287</v>
      </c>
      <c r="O53" s="155"/>
      <c r="P53" s="165"/>
      <c r="Q53" s="738">
        <f>'21'!AL83</f>
        <v>585.5672750382264</v>
      </c>
      <c r="R53" s="738">
        <f>'21'!AM83</f>
        <v>50477.829232075055</v>
      </c>
      <c r="S53" s="738">
        <f>'21'!AN83</f>
        <v>49892.261957036841</v>
      </c>
      <c r="T53" s="738">
        <f>'21'!AO83</f>
        <v>35567.08273175628</v>
      </c>
      <c r="U53" s="738">
        <f>'21'!AP83</f>
        <v>1460.5316207330841</v>
      </c>
      <c r="V53" s="738">
        <f>'21'!AQ83</f>
        <v>42.8452986428738</v>
      </c>
      <c r="W53" s="738">
        <f>'21'!AR83</f>
        <v>1382.3891967140278</v>
      </c>
      <c r="X53" s="738">
        <f>'21'!AS83</f>
        <v>700.52240582310299</v>
      </c>
      <c r="Y53" s="738">
        <f>'21'!AT83</f>
        <v>681.86679089092422</v>
      </c>
      <c r="Z53" s="1662">
        <f>'21'!AU83</f>
        <v>2573.9594219641244</v>
      </c>
      <c r="AA53" s="737">
        <f>'21'!AV83</f>
        <v>14013.3725311547</v>
      </c>
    </row>
    <row r="54" spans="1:27" ht="14.1" customHeight="1">
      <c r="A54" s="155"/>
      <c r="B54" s="156" t="s">
        <v>2281</v>
      </c>
      <c r="C54" s="155"/>
      <c r="D54" s="165"/>
      <c r="E54" s="738">
        <f>'21'!AD84</f>
        <v>107107.66739320016</v>
      </c>
      <c r="F54" s="738">
        <f>'21'!AE84</f>
        <v>75550.138290120274</v>
      </c>
      <c r="G54" s="738">
        <f>'21'!AF84</f>
        <v>42440.400704118882</v>
      </c>
      <c r="H54" s="738">
        <f>'21'!AG84</f>
        <v>12073.548531230332</v>
      </c>
      <c r="I54" s="738">
        <f>'21'!AH84</f>
        <v>675.02003093470353</v>
      </c>
      <c r="J54" s="738">
        <f>'21'!AI84</f>
        <v>20361.169023836395</v>
      </c>
      <c r="K54" s="738">
        <f>'21'!AJ84</f>
        <v>31557.52910307984</v>
      </c>
      <c r="L54" s="737">
        <f>'21'!AK84</f>
        <v>1020.8176307711162</v>
      </c>
      <c r="M54" s="155"/>
      <c r="N54" s="156" t="s">
        <v>2281</v>
      </c>
      <c r="O54" s="155"/>
      <c r="P54" s="165"/>
      <c r="Q54" s="738">
        <f>'21'!AL84</f>
        <v>274.20653951715281</v>
      </c>
      <c r="R54" s="738">
        <f>'21'!AM84</f>
        <v>30536.711472308736</v>
      </c>
      <c r="S54" s="738">
        <f>'21'!AN84</f>
        <v>30262.504932791577</v>
      </c>
      <c r="T54" s="738">
        <f>'21'!AO84</f>
        <v>22259.189410091447</v>
      </c>
      <c r="U54" s="738">
        <f>'21'!AP84</f>
        <v>472.88445769276353</v>
      </c>
      <c r="V54" s="738">
        <f>'21'!AQ84</f>
        <v>19.273940312499999</v>
      </c>
      <c r="W54" s="738">
        <f>'21'!AR84</f>
        <v>292.37763367846065</v>
      </c>
      <c r="X54" s="738">
        <f>'21'!AS84</f>
        <v>274.67100236855259</v>
      </c>
      <c r="Y54" s="738">
        <f>'21'!AT84</f>
        <v>17.7066313099082</v>
      </c>
      <c r="Z54" s="1662">
        <f>'21'!AU84</f>
        <v>547.96153286659114</v>
      </c>
      <c r="AA54" s="737">
        <f>'21'!AV84</f>
        <v>7766.7410238829925</v>
      </c>
    </row>
    <row r="55" spans="1:27" ht="14.1" customHeight="1">
      <c r="A55" s="155"/>
      <c r="B55" s="156" t="s">
        <v>2203</v>
      </c>
      <c r="C55" s="155"/>
      <c r="D55" s="165"/>
      <c r="E55" s="738">
        <f>'21'!AD85</f>
        <v>116456.39014441686</v>
      </c>
      <c r="F55" s="738">
        <f>'21'!AE85</f>
        <v>81707.792292664672</v>
      </c>
      <c r="G55" s="738">
        <f>'21'!AF85</f>
        <v>45608.255213740784</v>
      </c>
      <c r="H55" s="738">
        <f>'21'!AG85</f>
        <v>5568.8024857628079</v>
      </c>
      <c r="I55" s="738">
        <f>'21'!AH85</f>
        <v>801.96143701606547</v>
      </c>
      <c r="J55" s="738">
        <f>'21'!AI85</f>
        <v>29728.773156144991</v>
      </c>
      <c r="K55" s="738">
        <f>'21'!AJ85</f>
        <v>34748.597851752245</v>
      </c>
      <c r="L55" s="737">
        <f>'21'!AK85</f>
        <v>1747.56134950452</v>
      </c>
      <c r="M55" s="155"/>
      <c r="N55" s="156" t="s">
        <v>3286</v>
      </c>
      <c r="O55" s="155"/>
      <c r="P55" s="165"/>
      <c r="Q55" s="738">
        <f>'21'!AL85</f>
        <v>245.59853143267338</v>
      </c>
      <c r="R55" s="738">
        <f>'21'!AM85</f>
        <v>33001.036502247742</v>
      </c>
      <c r="S55" s="738">
        <f>'21'!AN85</f>
        <v>32755.437970815059</v>
      </c>
      <c r="T55" s="738">
        <f>'21'!AO85</f>
        <v>23117.035231099802</v>
      </c>
      <c r="U55" s="738">
        <f>'21'!AP85</f>
        <v>353.80169544324167</v>
      </c>
      <c r="V55" s="738">
        <f>'21'!AQ85</f>
        <v>36.390993999999999</v>
      </c>
      <c r="W55" s="738">
        <f>'21'!AR85</f>
        <v>194.7776315044797</v>
      </c>
      <c r="X55" s="738">
        <f>'21'!AS85</f>
        <v>211.43908380045733</v>
      </c>
      <c r="Y55" s="738">
        <f>'21'!AT85</f>
        <v>-16.661452295977636</v>
      </c>
      <c r="Z55" s="1662">
        <f>'21'!AU85</f>
        <v>507.46447165472154</v>
      </c>
      <c r="AA55" s="737">
        <f>'21'!AV85</f>
        <v>9560.8968904222584</v>
      </c>
    </row>
    <row r="56" spans="1:27" ht="14.1" customHeight="1">
      <c r="A56" s="155"/>
      <c r="B56" s="156" t="s">
        <v>3287</v>
      </c>
      <c r="C56" s="155"/>
      <c r="D56" s="165"/>
      <c r="E56" s="738">
        <f>'21'!AD86</f>
        <v>237784.05102319768</v>
      </c>
      <c r="F56" s="738">
        <f>'21'!AE86</f>
        <v>170389.7137509624</v>
      </c>
      <c r="G56" s="738">
        <f>'21'!AF86</f>
        <v>111190.11542444814</v>
      </c>
      <c r="H56" s="738">
        <f>'21'!AG86</f>
        <v>12361.907746865778</v>
      </c>
      <c r="I56" s="738">
        <f>'21'!AH86</f>
        <v>1306.8070997441907</v>
      </c>
      <c r="J56" s="738">
        <f>'21'!AI86</f>
        <v>45530.883479904223</v>
      </c>
      <c r="K56" s="738">
        <f>'21'!AJ86</f>
        <v>67394.337272235251</v>
      </c>
      <c r="L56" s="737">
        <f>'21'!AK86</f>
        <v>1700.363448560423</v>
      </c>
      <c r="M56" s="155"/>
      <c r="N56" s="156" t="s">
        <v>3285</v>
      </c>
      <c r="O56" s="155"/>
      <c r="P56" s="165"/>
      <c r="Q56" s="738">
        <f>'21'!AL86</f>
        <v>724.82418931602172</v>
      </c>
      <c r="R56" s="738">
        <f>'21'!AM86</f>
        <v>65693.973823674824</v>
      </c>
      <c r="S56" s="738">
        <f>'21'!AN86</f>
        <v>64969.149634358808</v>
      </c>
      <c r="T56" s="738">
        <f>'21'!AO86</f>
        <v>45490.723640236785</v>
      </c>
      <c r="U56" s="738">
        <f>'21'!AP86</f>
        <v>1126.1831064329124</v>
      </c>
      <c r="V56" s="738">
        <f>'21'!AQ86</f>
        <v>69.103477769230764</v>
      </c>
      <c r="W56" s="738">
        <f>'21'!AR86</f>
        <v>332.70103981831414</v>
      </c>
      <c r="X56" s="738">
        <f>'21'!AS86</f>
        <v>171.80830235591469</v>
      </c>
      <c r="Y56" s="738">
        <f>'21'!AT86</f>
        <v>160.89273746239957</v>
      </c>
      <c r="Z56" s="1662">
        <f>'21'!AU86</f>
        <v>7351.208350967443</v>
      </c>
      <c r="AA56" s="737">
        <f>'21'!AV86</f>
        <v>25301.646721069017</v>
      </c>
    </row>
    <row r="57" spans="1:27" ht="14.1" customHeight="1">
      <c r="A57" s="155"/>
      <c r="B57" s="156" t="s">
        <v>2207</v>
      </c>
      <c r="C57" s="155"/>
      <c r="D57" s="165"/>
      <c r="E57" s="738">
        <f>'21'!AD87</f>
        <v>161914.80766196211</v>
      </c>
      <c r="F57" s="738">
        <f>'21'!AE87</f>
        <v>101188.51720321749</v>
      </c>
      <c r="G57" s="738">
        <f>'21'!AF87</f>
        <v>68588.149402897136</v>
      </c>
      <c r="H57" s="738">
        <f>'21'!AG87</f>
        <v>1153.5160289999999</v>
      </c>
      <c r="I57" s="738">
        <f>'21'!AH87</f>
        <v>1452.9539699230768</v>
      </c>
      <c r="J57" s="738">
        <f>'21'!AI87</f>
        <v>29993.897801397288</v>
      </c>
      <c r="K57" s="738">
        <f>'21'!AJ87</f>
        <v>60726.290458744596</v>
      </c>
      <c r="L57" s="737">
        <f>'21'!AK87</f>
        <v>1962.7048692126154</v>
      </c>
      <c r="M57" s="155"/>
      <c r="N57" s="156" t="s">
        <v>3288</v>
      </c>
      <c r="O57" s="155"/>
      <c r="P57" s="165"/>
      <c r="Q57" s="738">
        <f>'21'!AL87</f>
        <v>489.33197868775318</v>
      </c>
      <c r="R57" s="738">
        <f>'21'!AM87</f>
        <v>58763.585589531991</v>
      </c>
      <c r="S57" s="738">
        <f>'21'!AN87</f>
        <v>58274.253610844236</v>
      </c>
      <c r="T57" s="738">
        <f>'21'!AO87</f>
        <v>34726.411573616657</v>
      </c>
      <c r="U57" s="738">
        <f>'21'!AP87</f>
        <v>1878.4902917323632</v>
      </c>
      <c r="V57" s="738">
        <f>'21'!AQ87</f>
        <v>138.71727399999295</v>
      </c>
      <c r="W57" s="738">
        <f>'21'!AR87</f>
        <v>-312.36592719863722</v>
      </c>
      <c r="X57" s="738">
        <f>'21'!AS87</f>
        <v>-154.93924249321967</v>
      </c>
      <c r="Y57" s="738">
        <f>'21'!AT87</f>
        <v>-157.42668470541756</v>
      </c>
      <c r="Z57" s="1662">
        <f>'21'!AU87</f>
        <v>3982.2697463819677</v>
      </c>
      <c r="AA57" s="737">
        <f>'21'!AV87</f>
        <v>25825.270145075825</v>
      </c>
    </row>
    <row r="58" spans="1:27" ht="14.1" customHeight="1">
      <c r="A58" s="3094" t="s">
        <v>356</v>
      </c>
      <c r="B58" s="3094"/>
      <c r="C58" s="3094"/>
      <c r="D58" s="162"/>
      <c r="E58" s="738"/>
      <c r="F58" s="738"/>
      <c r="G58" s="738"/>
      <c r="H58" s="738"/>
      <c r="I58" s="738"/>
      <c r="J58" s="738"/>
      <c r="K58" s="738"/>
      <c r="L58" s="737"/>
      <c r="M58" s="3094" t="s">
        <v>356</v>
      </c>
      <c r="N58" s="3094"/>
      <c r="O58" s="3094"/>
      <c r="P58" s="162"/>
      <c r="Q58" s="738"/>
      <c r="R58" s="738"/>
      <c r="S58" s="738"/>
      <c r="T58" s="738"/>
      <c r="U58" s="738"/>
      <c r="V58" s="738"/>
      <c r="W58" s="738"/>
      <c r="X58" s="738"/>
      <c r="Y58" s="738"/>
      <c r="Z58" s="1662"/>
      <c r="AA58" s="737"/>
    </row>
    <row r="59" spans="1:27" ht="14.1" customHeight="1">
      <c r="A59" s="166"/>
      <c r="B59" s="156" t="s">
        <v>2224</v>
      </c>
      <c r="C59" s="166"/>
      <c r="D59" s="167"/>
      <c r="E59" s="767">
        <f>'21'!AD88</f>
        <v>29111.047619834299</v>
      </c>
      <c r="F59" s="738">
        <f>'21'!AE88</f>
        <v>16815.626101666647</v>
      </c>
      <c r="G59" s="738">
        <f>'21'!AF88</f>
        <v>11507.250452062002</v>
      </c>
      <c r="H59" s="738">
        <f>'21'!AG88</f>
        <v>1554.42736192235</v>
      </c>
      <c r="I59" s="738">
        <f>'21'!AH88</f>
        <v>63.478180098150347</v>
      </c>
      <c r="J59" s="738">
        <f>'21'!AI88</f>
        <v>3690.4701075841499</v>
      </c>
      <c r="K59" s="738">
        <f>'21'!AJ88</f>
        <v>12295.421518167668</v>
      </c>
      <c r="L59" s="737">
        <f>'21'!AK88</f>
        <v>477.56718077687054</v>
      </c>
      <c r="M59" s="166"/>
      <c r="N59" s="156" t="s">
        <v>3289</v>
      </c>
      <c r="O59" s="166"/>
      <c r="P59" s="167"/>
      <c r="Q59" s="738">
        <f>'21'!AL88</f>
        <v>73.272398684258718</v>
      </c>
      <c r="R59" s="738">
        <f>'21'!AM88</f>
        <v>11817.854337390787</v>
      </c>
      <c r="S59" s="738">
        <f>'21'!AN88</f>
        <v>11744.581938706529</v>
      </c>
      <c r="T59" s="738">
        <f>'21'!AO88</f>
        <v>9841.6189020681777</v>
      </c>
      <c r="U59" s="738">
        <f>'21'!AP88</f>
        <v>29.820468500112554</v>
      </c>
      <c r="V59" s="933">
        <f>'21'!AQ88</f>
        <v>2.3562564894922944</v>
      </c>
      <c r="W59" s="738">
        <f>'21'!AR88</f>
        <v>66.961280291823769</v>
      </c>
      <c r="X59" s="738">
        <f>'21'!AS88</f>
        <v>53.599495015818086</v>
      </c>
      <c r="Y59" s="738">
        <f>'21'!AT88</f>
        <v>13.361785276005683</v>
      </c>
      <c r="Z59" s="1662">
        <f>'21'!AU88</f>
        <v>57.498390876017169</v>
      </c>
      <c r="AA59" s="737">
        <f>'21'!AV88</f>
        <v>1861.3234222329338</v>
      </c>
    </row>
    <row r="60" spans="1:27" ht="14.1" customHeight="1">
      <c r="A60" s="166"/>
      <c r="B60" s="156" t="s">
        <v>2204</v>
      </c>
      <c r="C60" s="166"/>
      <c r="D60" s="162"/>
      <c r="E60" s="767">
        <f>'21'!AD89</f>
        <v>22555.165428053577</v>
      </c>
      <c r="F60" s="738">
        <f>'21'!AE89</f>
        <v>15735.817782194421</v>
      </c>
      <c r="G60" s="738">
        <f>'21'!AF89</f>
        <v>10075.381615588516</v>
      </c>
      <c r="H60" s="738">
        <f>'21'!AG89</f>
        <v>1515.3601559360852</v>
      </c>
      <c r="I60" s="738">
        <f>'21'!AH89</f>
        <v>42.118439824225824</v>
      </c>
      <c r="J60" s="738">
        <f>'21'!AI89</f>
        <v>4102.9575708455905</v>
      </c>
      <c r="K60" s="738">
        <f>'21'!AJ89</f>
        <v>6819.3476458591576</v>
      </c>
      <c r="L60" s="737">
        <f>'21'!AK89</f>
        <v>264.95462500476572</v>
      </c>
      <c r="M60" s="166"/>
      <c r="N60" s="156" t="s">
        <v>2189</v>
      </c>
      <c r="O60" s="166"/>
      <c r="P60" s="162"/>
      <c r="Q60" s="738">
        <f>'21'!AL89</f>
        <v>63.848873768683852</v>
      </c>
      <c r="R60" s="738">
        <f>'21'!AM89</f>
        <v>6554.3930208543952</v>
      </c>
      <c r="S60" s="738">
        <f>'21'!AN89</f>
        <v>6490.5441470857104</v>
      </c>
      <c r="T60" s="738">
        <f>'21'!AO89</f>
        <v>4841.9844100207756</v>
      </c>
      <c r="U60" s="738">
        <f>'21'!AP89</f>
        <v>27.554462403786406</v>
      </c>
      <c r="V60" s="738">
        <f>'21'!AQ89</f>
        <v>3.4568829900121094</v>
      </c>
      <c r="W60" s="738">
        <f>'21'!AR89</f>
        <v>65.634706560330912</v>
      </c>
      <c r="X60" s="738">
        <f>'21'!AS89</f>
        <v>43.880348808102795</v>
      </c>
      <c r="Y60" s="738">
        <f>'21'!AT89</f>
        <v>21.754357752228099</v>
      </c>
      <c r="Z60" s="1662">
        <f>'21'!AU89</f>
        <v>13.335819848826652</v>
      </c>
      <c r="AA60" s="737">
        <f>'21'!AV89</f>
        <v>1565.2495049596291</v>
      </c>
    </row>
    <row r="61" spans="1:27" ht="14.1" customHeight="1">
      <c r="A61" s="155"/>
      <c r="B61" s="156" t="s">
        <v>2249</v>
      </c>
      <c r="C61" s="155"/>
      <c r="D61" s="165"/>
      <c r="E61" s="767">
        <f>'21'!AD90</f>
        <v>33006.251438304986</v>
      </c>
      <c r="F61" s="738">
        <f>'21'!AE90</f>
        <v>23631.817540605858</v>
      </c>
      <c r="G61" s="738">
        <f>'21'!AF90</f>
        <v>14670.946486417391</v>
      </c>
      <c r="H61" s="738">
        <f>'21'!AG90</f>
        <v>2272.1958852116782</v>
      </c>
      <c r="I61" s="738">
        <f>'21'!AH90</f>
        <v>101.50860708030805</v>
      </c>
      <c r="J61" s="738">
        <f>'21'!AI90</f>
        <v>6587.1665618964817</v>
      </c>
      <c r="K61" s="738">
        <f>'21'!AJ90</f>
        <v>9374.4338976991367</v>
      </c>
      <c r="L61" s="737">
        <f>'21'!AK90</f>
        <v>378.39249647667424</v>
      </c>
      <c r="M61" s="155"/>
      <c r="N61" s="156" t="s">
        <v>3290</v>
      </c>
      <c r="O61" s="155"/>
      <c r="P61" s="165"/>
      <c r="Q61" s="738">
        <f>'21'!AL90</f>
        <v>82.233466110883825</v>
      </c>
      <c r="R61" s="738">
        <f>'21'!AM90</f>
        <v>8996.0414012224646</v>
      </c>
      <c r="S61" s="738">
        <f>'21'!AN90</f>
        <v>8913.8079351115775</v>
      </c>
      <c r="T61" s="738">
        <f>'21'!AO90</f>
        <v>7048.0338715875641</v>
      </c>
      <c r="U61" s="738">
        <f>'21'!AP90</f>
        <v>24.565396257488775</v>
      </c>
      <c r="V61" s="738">
        <f>'21'!AQ90</f>
        <v>0.30716927210052658</v>
      </c>
      <c r="W61" s="738">
        <f>'21'!AR90</f>
        <v>102.2901921918056</v>
      </c>
      <c r="X61" s="738">
        <f>'21'!AS90</f>
        <v>90.110484803128656</v>
      </c>
      <c r="Y61" s="738">
        <f>'21'!AT90</f>
        <v>12.179707388676945</v>
      </c>
      <c r="Z61" s="1662">
        <f>'21'!AU90</f>
        <v>22.68657218697453</v>
      </c>
      <c r="AA61" s="737">
        <f>'21'!AV90</f>
        <v>1761.2978779895914</v>
      </c>
    </row>
    <row r="62" spans="1:27" ht="14.1" customHeight="1">
      <c r="A62" s="155"/>
      <c r="B62" s="156" t="s">
        <v>2226</v>
      </c>
      <c r="C62" s="155"/>
      <c r="D62" s="165"/>
      <c r="E62" s="767">
        <f>'21'!AD91</f>
        <v>64143.477284213521</v>
      </c>
      <c r="F62" s="738">
        <f>'21'!AE91</f>
        <v>47911.2870702113</v>
      </c>
      <c r="G62" s="738">
        <f>'21'!AF91</f>
        <v>29922.249206923898</v>
      </c>
      <c r="H62" s="738">
        <f>'21'!AG91</f>
        <v>6450.5926096280273</v>
      </c>
      <c r="I62" s="738">
        <f>'21'!AH91</f>
        <v>262.45393749764463</v>
      </c>
      <c r="J62" s="738">
        <f>'21'!AI91</f>
        <v>11275.991316161724</v>
      </c>
      <c r="K62" s="738">
        <f>'21'!AJ91</f>
        <v>16232.19021400225</v>
      </c>
      <c r="L62" s="737">
        <f>'21'!AK91</f>
        <v>795.34805168720902</v>
      </c>
      <c r="M62" s="155"/>
      <c r="N62" s="156" t="s">
        <v>2226</v>
      </c>
      <c r="O62" s="155"/>
      <c r="P62" s="165"/>
      <c r="Q62" s="738">
        <f>'21'!AL91</f>
        <v>205.61695573157306</v>
      </c>
      <c r="R62" s="738">
        <f>'21'!AM91</f>
        <v>15436.842162315043</v>
      </c>
      <c r="S62" s="738">
        <f>'21'!AN91</f>
        <v>15231.225206583453</v>
      </c>
      <c r="T62" s="738">
        <f>'21'!AO91</f>
        <v>10742.630842505141</v>
      </c>
      <c r="U62" s="738">
        <f>'21'!AP91</f>
        <v>141.01450019783366</v>
      </c>
      <c r="V62" s="738">
        <f>'21'!AQ91</f>
        <v>0.24860775881261085</v>
      </c>
      <c r="W62" s="738">
        <f>'21'!AR91</f>
        <v>434.35111275890534</v>
      </c>
      <c r="X62" s="738">
        <f>'21'!AS91</f>
        <v>188.87248213158335</v>
      </c>
      <c r="Y62" s="738">
        <f>'21'!AT91</f>
        <v>245.47863062732205</v>
      </c>
      <c r="Z62" s="1662">
        <f>'21'!AU91</f>
        <v>138.26850966506859</v>
      </c>
      <c r="AA62" s="737">
        <f>'21'!AV91</f>
        <v>4051.2486530278302</v>
      </c>
    </row>
    <row r="63" spans="1:27" ht="14.1" customHeight="1">
      <c r="A63" s="155"/>
      <c r="B63" s="156" t="s">
        <v>2283</v>
      </c>
      <c r="C63" s="155"/>
      <c r="D63" s="165"/>
      <c r="E63" s="767">
        <f>'21'!AD92</f>
        <v>65736.061243166259</v>
      </c>
      <c r="F63" s="738">
        <f>'21'!AE92</f>
        <v>48450.873047341971</v>
      </c>
      <c r="G63" s="738">
        <f>'21'!AF92</f>
        <v>29338.638259161849</v>
      </c>
      <c r="H63" s="738">
        <f>'21'!AG92</f>
        <v>3735.9447742605325</v>
      </c>
      <c r="I63" s="738">
        <f>'21'!AH92</f>
        <v>388.42678062006075</v>
      </c>
      <c r="J63" s="738">
        <f>'21'!AI92</f>
        <v>14987.863233299486</v>
      </c>
      <c r="K63" s="738">
        <f>'21'!AJ92</f>
        <v>17285.188195824328</v>
      </c>
      <c r="L63" s="737">
        <f>'21'!AK92</f>
        <v>891.89516753180862</v>
      </c>
      <c r="M63" s="155"/>
      <c r="N63" s="156" t="s">
        <v>2192</v>
      </c>
      <c r="O63" s="155"/>
      <c r="P63" s="165"/>
      <c r="Q63" s="738">
        <f>'21'!AL92</f>
        <v>234.49399502691747</v>
      </c>
      <c r="R63" s="738">
        <f>'21'!AM92</f>
        <v>16393.293028292519</v>
      </c>
      <c r="S63" s="738">
        <f>'21'!AN92</f>
        <v>16158.799033265603</v>
      </c>
      <c r="T63" s="738">
        <f>'21'!AO92</f>
        <v>11466.603872802065</v>
      </c>
      <c r="U63" s="738">
        <f>'21'!AP92</f>
        <v>143.98547254271844</v>
      </c>
      <c r="V63" s="738">
        <f>'21'!AQ92</f>
        <v>8.227790071453871</v>
      </c>
      <c r="W63" s="738">
        <f>'21'!AR92</f>
        <v>561.02866683638422</v>
      </c>
      <c r="X63" s="738">
        <f>'21'!AS92</f>
        <v>307.36092730632254</v>
      </c>
      <c r="Y63" s="738">
        <f>'21'!AT92</f>
        <v>253.66773953006168</v>
      </c>
      <c r="Z63" s="1662">
        <f>'21'!AU92</f>
        <v>123.76941704978609</v>
      </c>
      <c r="AA63" s="737">
        <f>'21'!AV92</f>
        <v>4102.7226480627705</v>
      </c>
    </row>
    <row r="64" spans="1:27" ht="14.1" customHeight="1">
      <c r="A64" s="155"/>
      <c r="B64" s="156" t="s">
        <v>2287</v>
      </c>
      <c r="C64" s="155"/>
      <c r="D64" s="165"/>
      <c r="E64" s="767">
        <f>'21'!AD93</f>
        <v>136963.37613592323</v>
      </c>
      <c r="F64" s="738">
        <f>'21'!AE93</f>
        <v>103744.135925753</v>
      </c>
      <c r="G64" s="738">
        <f>'21'!AF93</f>
        <v>60546.407372877773</v>
      </c>
      <c r="H64" s="738">
        <f>'21'!AG93</f>
        <v>13549.669885639836</v>
      </c>
      <c r="I64" s="738">
        <f>'21'!AH93</f>
        <v>941.09334418702383</v>
      </c>
      <c r="J64" s="738">
        <f>'21'!AI93</f>
        <v>28706.965323048327</v>
      </c>
      <c r="K64" s="738">
        <f>'21'!AJ93</f>
        <v>33219.240210170246</v>
      </c>
      <c r="L64" s="737">
        <f>'21'!AK93</f>
        <v>1761.6808760832221</v>
      </c>
      <c r="M64" s="155"/>
      <c r="N64" s="156" t="s">
        <v>3291</v>
      </c>
      <c r="O64" s="155"/>
      <c r="P64" s="165"/>
      <c r="Q64" s="738">
        <f>'21'!AL93</f>
        <v>392.34697788342464</v>
      </c>
      <c r="R64" s="738">
        <f>'21'!AM93</f>
        <v>31457.559334087033</v>
      </c>
      <c r="S64" s="738">
        <f>'21'!AN93</f>
        <v>31065.212356203636</v>
      </c>
      <c r="T64" s="738">
        <f>'21'!AO93</f>
        <v>23099.694623769465</v>
      </c>
      <c r="U64" s="738">
        <f>'21'!AP93</f>
        <v>643.2951912948771</v>
      </c>
      <c r="V64" s="738">
        <f>'21'!AQ93</f>
        <v>6.2072799999999866</v>
      </c>
      <c r="W64" s="738">
        <f>'21'!AR93</f>
        <v>845.62232002905955</v>
      </c>
      <c r="X64" s="738">
        <f>'21'!AS93</f>
        <v>589.76024783001935</v>
      </c>
      <c r="Y64" s="738">
        <f>'21'!AT93</f>
        <v>255.86207219904017</v>
      </c>
      <c r="Z64" s="1662">
        <f>'21'!AU93</f>
        <v>1544.7913376472304</v>
      </c>
      <c r="AA64" s="737">
        <f>'21'!AV93</f>
        <v>8015.1842787574542</v>
      </c>
    </row>
    <row r="65" spans="1:27" ht="14.1" customHeight="1">
      <c r="A65" s="155"/>
      <c r="B65" s="156" t="s">
        <v>2235</v>
      </c>
      <c r="C65" s="155"/>
      <c r="D65" s="165"/>
      <c r="E65" s="767">
        <f>'21'!AD94</f>
        <v>73540.06310932315</v>
      </c>
      <c r="F65" s="738">
        <f>'21'!AE94</f>
        <v>55633.975897720135</v>
      </c>
      <c r="G65" s="738">
        <f>'21'!AF94</f>
        <v>35175.597057954546</v>
      </c>
      <c r="H65" s="738">
        <f>'21'!AG94</f>
        <v>5793.0216156596189</v>
      </c>
      <c r="I65" s="738">
        <f>'21'!AH94</f>
        <v>341.07850071223942</v>
      </c>
      <c r="J65" s="738">
        <f>'21'!AI94</f>
        <v>14324.278723393729</v>
      </c>
      <c r="K65" s="738">
        <f>'21'!AJ94</f>
        <v>17906.087211603015</v>
      </c>
      <c r="L65" s="737">
        <f>'21'!AK94</f>
        <v>886.62005257484793</v>
      </c>
      <c r="M65" s="155"/>
      <c r="N65" s="156" t="s">
        <v>2235</v>
      </c>
      <c r="O65" s="155"/>
      <c r="P65" s="165"/>
      <c r="Q65" s="738">
        <f>'21'!AL94</f>
        <v>183.44290990222487</v>
      </c>
      <c r="R65" s="738">
        <f>'21'!AM94</f>
        <v>17019.467159028172</v>
      </c>
      <c r="S65" s="738">
        <f>'21'!AN94</f>
        <v>16836.024249125941</v>
      </c>
      <c r="T65" s="738">
        <f>'21'!AO94</f>
        <v>11054.712171089659</v>
      </c>
      <c r="U65" s="738">
        <f>'21'!AP94</f>
        <v>324.4283811257805</v>
      </c>
      <c r="V65" s="738">
        <f>'21'!AQ94</f>
        <v>4.1978999999999995E-2</v>
      </c>
      <c r="W65" s="738">
        <f>'21'!AR94</f>
        <v>461.35266811628748</v>
      </c>
      <c r="X65" s="738">
        <f>'21'!AS94</f>
        <v>280.65703255858892</v>
      </c>
      <c r="Y65" s="738">
        <f>'21'!AT94</f>
        <v>180.69563555769872</v>
      </c>
      <c r="Z65" s="1662">
        <f>'21'!AU94</f>
        <v>348.85975502909952</v>
      </c>
      <c r="AA65" s="737">
        <f>'21'!AV94</f>
        <v>5344.3488048233176</v>
      </c>
    </row>
    <row r="66" spans="1:27" ht="14.1" customHeight="1">
      <c r="A66" s="155"/>
      <c r="B66" s="156" t="s">
        <v>2231</v>
      </c>
      <c r="C66" s="155"/>
      <c r="D66" s="165"/>
      <c r="E66" s="767">
        <f>'21'!AD95</f>
        <v>143825.2343975986</v>
      </c>
      <c r="F66" s="738">
        <f>'21'!AE95</f>
        <v>102374.74604056108</v>
      </c>
      <c r="G66" s="738">
        <f>'21'!AF95</f>
        <v>61299.723969219849</v>
      </c>
      <c r="H66" s="738">
        <f>'21'!AG95</f>
        <v>8435.4826057196078</v>
      </c>
      <c r="I66" s="738">
        <f>'21'!AH95</f>
        <v>844.19357953038298</v>
      </c>
      <c r="J66" s="738">
        <f>'21'!AI95</f>
        <v>31795.345886091316</v>
      </c>
      <c r="K66" s="738">
        <f>'21'!AJ95</f>
        <v>41450.488357037459</v>
      </c>
      <c r="L66" s="737">
        <f>'21'!AK95</f>
        <v>1377.3326701362428</v>
      </c>
      <c r="M66" s="155"/>
      <c r="N66" s="156" t="s">
        <v>2203</v>
      </c>
      <c r="O66" s="155"/>
      <c r="P66" s="165"/>
      <c r="Q66" s="738">
        <f>'21'!AL95</f>
        <v>435.50576616193126</v>
      </c>
      <c r="R66" s="738">
        <f>'21'!AM95</f>
        <v>40073.155686901227</v>
      </c>
      <c r="S66" s="738">
        <f>'21'!AN95</f>
        <v>39637.649920739292</v>
      </c>
      <c r="T66" s="738">
        <f>'21'!AO95</f>
        <v>30184.066257676634</v>
      </c>
      <c r="U66" s="738">
        <f>'21'!AP95</f>
        <v>922.36121042012735</v>
      </c>
      <c r="V66" s="738">
        <f>'21'!AQ95</f>
        <v>33.933214</v>
      </c>
      <c r="W66" s="738">
        <f>'21'!AR95</f>
        <v>539.67619396382565</v>
      </c>
      <c r="X66" s="738">
        <f>'21'!AS95</f>
        <v>402.19029200552092</v>
      </c>
      <c r="Y66" s="738">
        <f>'21'!AT95</f>
        <v>137.48590195830459</v>
      </c>
      <c r="Z66" s="1662">
        <f>'21'!AU95</f>
        <v>2331.0406023641572</v>
      </c>
      <c r="AA66" s="737">
        <f>'21'!AV95</f>
        <v>10288.653647042876</v>
      </c>
    </row>
    <row r="67" spans="1:27" ht="14.1" customHeight="1">
      <c r="A67" s="155"/>
      <c r="B67" s="156" t="s">
        <v>2196</v>
      </c>
      <c r="C67" s="155"/>
      <c r="D67" s="165"/>
      <c r="E67" s="767">
        <f>'21'!AD96</f>
        <v>198573.40971499885</v>
      </c>
      <c r="F67" s="738">
        <f>'21'!AE96</f>
        <v>135559.68476632782</v>
      </c>
      <c r="G67" s="738">
        <f>'21'!AF96</f>
        <v>85347.885384602268</v>
      </c>
      <c r="H67" s="738">
        <f>'21'!AG96</f>
        <v>6637.3232053776428</v>
      </c>
      <c r="I67" s="738">
        <f>'21'!AH96</f>
        <v>1090.9760909452045</v>
      </c>
      <c r="J67" s="738">
        <f>'21'!AI96</f>
        <v>42483.500085402709</v>
      </c>
      <c r="K67" s="738">
        <f>'21'!AJ96</f>
        <v>63013.724948670984</v>
      </c>
      <c r="L67" s="737">
        <f>'21'!AK96</f>
        <v>2030.6609673271032</v>
      </c>
      <c r="M67" s="155"/>
      <c r="N67" s="156" t="s">
        <v>2254</v>
      </c>
      <c r="O67" s="155"/>
      <c r="P67" s="165"/>
      <c r="Q67" s="738">
        <f>'21'!AL96</f>
        <v>443.11907195601998</v>
      </c>
      <c r="R67" s="738">
        <f>'21'!AM96</f>
        <v>60983.063981343868</v>
      </c>
      <c r="S67" s="738">
        <f>'21'!AN96</f>
        <v>60539.944909387879</v>
      </c>
      <c r="T67" s="738">
        <f>'21'!AO96</f>
        <v>46793.524564238527</v>
      </c>
      <c r="U67" s="738">
        <f>'21'!AP96</f>
        <v>1889.6452859600388</v>
      </c>
      <c r="V67" s="738">
        <f>'21'!AQ96</f>
        <v>45.936050642848393</v>
      </c>
      <c r="W67" s="738">
        <f>'21'!AR96</f>
        <v>686.7213985286279</v>
      </c>
      <c r="X67" s="738">
        <f>'21'!AS96</f>
        <v>464.13055999826264</v>
      </c>
      <c r="Y67" s="738">
        <f>'21'!AT96</f>
        <v>222.5908385303658</v>
      </c>
      <c r="Z67" s="1662">
        <f>'21'!AU96</f>
        <v>1898.0567953790664</v>
      </c>
      <c r="AA67" s="737">
        <f>'21'!AV96</f>
        <v>13022.174405396887</v>
      </c>
    </row>
    <row r="68" spans="1:27" ht="14.1" customHeight="1" thickBot="1">
      <c r="A68" s="169"/>
      <c r="B68" s="170" t="s">
        <v>2207</v>
      </c>
      <c r="C68" s="169"/>
      <c r="D68" s="171"/>
      <c r="E68" s="984">
        <f>'21'!AD97</f>
        <v>335695.91202303546</v>
      </c>
      <c r="F68" s="743">
        <f>'21'!AE97</f>
        <v>225754.24127093048</v>
      </c>
      <c r="G68" s="743">
        <f>'21'!AF97</f>
        <v>151767.46027791614</v>
      </c>
      <c r="H68" s="743">
        <f>'21'!AG97</f>
        <v>4420.9817267145681</v>
      </c>
      <c r="I68" s="743">
        <f>'21'!AH97</f>
        <v>2915.4725190463878</v>
      </c>
      <c r="J68" s="743">
        <f>'21'!AI97</f>
        <v>66650.326747253333</v>
      </c>
      <c r="K68" s="743">
        <f>'21'!AJ97</f>
        <v>109941.67075210508</v>
      </c>
      <c r="L68" s="743">
        <f>'21'!AK97</f>
        <v>3980.5581686350447</v>
      </c>
      <c r="M68" s="169"/>
      <c r="N68" s="170" t="s">
        <v>2207</v>
      </c>
      <c r="O68" s="169"/>
      <c r="P68" s="171"/>
      <c r="Q68" s="984">
        <f>'21'!AL97</f>
        <v>1224.0359996610612</v>
      </c>
      <c r="R68" s="743">
        <f>'21'!AM97</f>
        <v>105961.11258347009</v>
      </c>
      <c r="S68" s="743">
        <f>'21'!AN97</f>
        <v>104737.076583809</v>
      </c>
      <c r="T68" s="743">
        <f>'21'!AO97</f>
        <v>63024.028877282559</v>
      </c>
      <c r="U68" s="743">
        <f>'21'!AP97</f>
        <v>2623.5445073206292</v>
      </c>
      <c r="V68" s="743">
        <f>'21'!AQ97</f>
        <v>212.63769208172374</v>
      </c>
      <c r="W68" s="743">
        <f>'21'!AR97</f>
        <v>280.28128315989159</v>
      </c>
      <c r="X68" s="743">
        <f>'21'!AS97</f>
        <v>86.442211871010585</v>
      </c>
      <c r="Y68" s="743">
        <f>'21'!AT97</f>
        <v>193.83907128888094</v>
      </c>
      <c r="Z68" s="1663">
        <f>'21'!AU97</f>
        <v>9573.9338672759295</v>
      </c>
      <c r="AA68" s="743">
        <f>'21'!AV97</f>
        <v>48170.518091240156</v>
      </c>
    </row>
    <row r="69" spans="1:27" ht="14.1" customHeight="1"/>
    <row r="70" spans="1:27" ht="12.75" customHeight="1"/>
    <row r="71" spans="1:27">
      <c r="H71" s="1664"/>
    </row>
    <row r="72" spans="1:27">
      <c r="H72" s="1664"/>
    </row>
    <row r="73" spans="1:27" ht="15">
      <c r="A73" s="715"/>
      <c r="B73" s="715"/>
      <c r="C73" s="715"/>
      <c r="D73" s="715"/>
      <c r="H73" s="1664"/>
      <c r="M73" s="715"/>
      <c r="N73" s="715"/>
      <c r="O73" s="715"/>
      <c r="P73" s="715"/>
    </row>
    <row r="74" spans="1:27" ht="15">
      <c r="A74" s="715"/>
      <c r="B74" s="715"/>
      <c r="C74" s="715"/>
      <c r="D74" s="715"/>
      <c r="H74" s="1664"/>
      <c r="M74" s="715"/>
      <c r="N74" s="715"/>
      <c r="O74" s="715"/>
      <c r="P74" s="715"/>
    </row>
    <row r="75" spans="1:27" ht="15">
      <c r="A75" s="715"/>
      <c r="B75" s="715"/>
      <c r="C75" s="715"/>
      <c r="D75" s="715"/>
      <c r="H75" s="1664"/>
      <c r="M75" s="715"/>
      <c r="N75" s="715"/>
      <c r="O75" s="715"/>
      <c r="P75" s="715"/>
    </row>
    <row r="76" spans="1:27" ht="15">
      <c r="A76" s="715"/>
      <c r="B76" s="715"/>
      <c r="C76" s="715"/>
      <c r="D76" s="715"/>
      <c r="H76" s="1664"/>
      <c r="M76" s="715"/>
      <c r="N76" s="715"/>
      <c r="O76" s="715"/>
      <c r="P76" s="715"/>
    </row>
    <row r="77" spans="1:27" ht="15">
      <c r="A77" s="715"/>
      <c r="B77" s="715"/>
      <c r="C77" s="715"/>
      <c r="D77" s="715"/>
      <c r="H77" s="1664"/>
      <c r="M77" s="715"/>
      <c r="N77" s="715"/>
      <c r="O77" s="715"/>
      <c r="P77" s="715"/>
    </row>
    <row r="78" spans="1:27" ht="15">
      <c r="A78" s="715"/>
      <c r="B78" s="715"/>
      <c r="C78" s="715"/>
      <c r="D78" s="715"/>
      <c r="H78" s="1664"/>
      <c r="M78" s="715"/>
      <c r="N78" s="715"/>
      <c r="O78" s="715"/>
      <c r="P78" s="715"/>
    </row>
    <row r="79" spans="1:27" ht="15">
      <c r="A79" s="715"/>
      <c r="B79" s="715"/>
      <c r="C79" s="715"/>
      <c r="D79" s="715"/>
      <c r="H79" s="1664"/>
      <c r="M79" s="715"/>
      <c r="N79" s="715"/>
      <c r="O79" s="715"/>
      <c r="P79" s="715"/>
    </row>
    <row r="80" spans="1:27" ht="15">
      <c r="A80" s="715"/>
      <c r="B80" s="715"/>
      <c r="C80" s="715"/>
      <c r="D80" s="715"/>
      <c r="H80" s="1664"/>
      <c r="M80" s="715"/>
      <c r="N80" s="715"/>
      <c r="O80" s="715"/>
      <c r="P80" s="715"/>
    </row>
    <row r="81" spans="1:16" ht="15">
      <c r="A81" s="715"/>
      <c r="B81" s="715"/>
      <c r="C81" s="715"/>
      <c r="D81" s="715"/>
      <c r="H81" s="1664"/>
      <c r="M81" s="715"/>
      <c r="N81" s="715"/>
      <c r="O81" s="715"/>
      <c r="P81" s="715"/>
    </row>
    <row r="82" spans="1:16" ht="15">
      <c r="A82" s="715"/>
      <c r="B82" s="715"/>
      <c r="C82" s="715"/>
      <c r="D82" s="715"/>
      <c r="H82" s="1664"/>
      <c r="M82" s="715"/>
      <c r="N82" s="715"/>
      <c r="O82" s="715"/>
      <c r="P82" s="715"/>
    </row>
    <row r="83" spans="1:16" ht="15">
      <c r="A83" s="715"/>
      <c r="B83" s="715"/>
      <c r="C83" s="715"/>
      <c r="D83" s="715"/>
      <c r="H83" s="1664"/>
      <c r="M83" s="715"/>
      <c r="N83" s="715"/>
      <c r="O83" s="715"/>
      <c r="P83" s="715"/>
    </row>
    <row r="84" spans="1:16" ht="15">
      <c r="A84" s="715"/>
      <c r="B84" s="715"/>
      <c r="C84" s="715"/>
      <c r="D84" s="715"/>
      <c r="H84" s="1664"/>
      <c r="M84" s="715"/>
      <c r="N84" s="715"/>
      <c r="O84" s="715"/>
      <c r="P84" s="715"/>
    </row>
    <row r="85" spans="1:16" ht="15">
      <c r="A85" s="715"/>
      <c r="B85" s="715"/>
      <c r="C85" s="715"/>
      <c r="D85" s="715"/>
      <c r="H85" s="1664"/>
      <c r="M85" s="715"/>
      <c r="N85" s="715"/>
      <c r="O85" s="715"/>
      <c r="P85" s="715"/>
    </row>
    <row r="86" spans="1:16" ht="15">
      <c r="A86" s="715"/>
      <c r="B86" s="715"/>
      <c r="C86" s="715"/>
      <c r="D86" s="715"/>
      <c r="H86" s="1664"/>
      <c r="M86" s="715"/>
      <c r="N86" s="715"/>
      <c r="O86" s="715"/>
      <c r="P86" s="715"/>
    </row>
    <row r="87" spans="1:16" ht="15">
      <c r="A87" s="715"/>
      <c r="B87" s="715"/>
      <c r="C87" s="715"/>
      <c r="D87" s="715"/>
      <c r="H87" s="1664"/>
      <c r="M87" s="715"/>
      <c r="N87" s="715"/>
      <c r="O87" s="715"/>
      <c r="P87" s="715"/>
    </row>
    <row r="88" spans="1:16" ht="15">
      <c r="A88" s="715"/>
      <c r="B88" s="715"/>
      <c r="C88" s="715"/>
      <c r="D88" s="715"/>
      <c r="H88" s="1664"/>
      <c r="M88" s="715"/>
      <c r="N88" s="715"/>
      <c r="O88" s="715"/>
      <c r="P88" s="715"/>
    </row>
    <row r="89" spans="1:16" ht="15">
      <c r="A89" s="715"/>
      <c r="B89" s="715"/>
      <c r="C89" s="715"/>
      <c r="D89" s="715"/>
      <c r="H89" s="1664"/>
      <c r="M89" s="715"/>
      <c r="N89" s="715"/>
      <c r="O89" s="715"/>
      <c r="P89" s="715"/>
    </row>
    <row r="90" spans="1:16" ht="15">
      <c r="A90" s="715"/>
      <c r="B90" s="715"/>
      <c r="C90" s="715"/>
      <c r="D90" s="715"/>
      <c r="H90" s="1664"/>
      <c r="M90" s="715"/>
      <c r="N90" s="715"/>
      <c r="O90" s="715"/>
      <c r="P90" s="715"/>
    </row>
    <row r="91" spans="1:16" ht="15">
      <c r="A91" s="715"/>
      <c r="B91" s="715"/>
      <c r="C91" s="715"/>
      <c r="D91" s="715"/>
      <c r="H91" s="1664"/>
      <c r="M91" s="715"/>
      <c r="N91" s="715"/>
      <c r="O91" s="715"/>
      <c r="P91" s="715"/>
    </row>
    <row r="92" spans="1:16" ht="15">
      <c r="A92" s="715"/>
      <c r="B92" s="715"/>
      <c r="C92" s="715"/>
      <c r="D92" s="715"/>
      <c r="H92" s="1664"/>
      <c r="M92" s="715"/>
      <c r="N92" s="715"/>
      <c r="O92" s="715"/>
      <c r="P92" s="715"/>
    </row>
    <row r="93" spans="1:16" ht="15">
      <c r="A93" s="715"/>
      <c r="B93" s="715"/>
      <c r="C93" s="715"/>
      <c r="D93" s="715"/>
      <c r="H93" s="1664"/>
      <c r="M93" s="715"/>
      <c r="N93" s="715"/>
      <c r="O93" s="715"/>
      <c r="P93" s="715"/>
    </row>
    <row r="94" spans="1:16" ht="15">
      <c r="A94" s="715"/>
      <c r="B94" s="715"/>
      <c r="C94" s="715"/>
      <c r="D94" s="715"/>
      <c r="H94" s="1664"/>
      <c r="M94" s="715"/>
      <c r="N94" s="715"/>
      <c r="O94" s="715"/>
      <c r="P94" s="715"/>
    </row>
    <row r="95" spans="1:16" ht="15">
      <c r="A95" s="715"/>
      <c r="B95" s="715"/>
      <c r="C95" s="715"/>
      <c r="D95" s="715"/>
      <c r="H95" s="1664"/>
      <c r="M95" s="715"/>
      <c r="N95" s="715"/>
      <c r="O95" s="715"/>
      <c r="P95" s="715"/>
    </row>
    <row r="96" spans="1:16" ht="15">
      <c r="A96" s="715"/>
      <c r="B96" s="715"/>
      <c r="C96" s="715"/>
      <c r="D96" s="715"/>
      <c r="H96" s="1664"/>
      <c r="M96" s="715"/>
      <c r="N96" s="715"/>
      <c r="O96" s="715"/>
      <c r="P96" s="715"/>
    </row>
    <row r="97" spans="1:16" ht="15">
      <c r="A97" s="715"/>
      <c r="B97" s="715"/>
      <c r="C97" s="715"/>
      <c r="D97" s="715"/>
      <c r="H97" s="1664"/>
      <c r="M97" s="715"/>
      <c r="N97" s="715"/>
      <c r="O97" s="715"/>
      <c r="P97" s="715"/>
    </row>
    <row r="98" spans="1:16" ht="15">
      <c r="A98" s="715"/>
      <c r="B98" s="715"/>
      <c r="C98" s="715"/>
      <c r="D98" s="715"/>
      <c r="H98" s="1664"/>
      <c r="M98" s="715"/>
      <c r="N98" s="715"/>
      <c r="O98" s="715"/>
      <c r="P98" s="715"/>
    </row>
    <row r="99" spans="1:16" ht="15">
      <c r="A99" s="715"/>
      <c r="B99" s="715"/>
      <c r="C99" s="715"/>
      <c r="D99" s="715"/>
      <c r="H99" s="1664"/>
      <c r="M99" s="715"/>
      <c r="N99" s="715"/>
      <c r="O99" s="715"/>
      <c r="P99" s="715"/>
    </row>
    <row r="100" spans="1:16" ht="15">
      <c r="A100" s="715"/>
      <c r="B100" s="715"/>
      <c r="C100" s="715"/>
      <c r="D100" s="715"/>
      <c r="H100" s="1664"/>
      <c r="M100" s="715"/>
      <c r="N100" s="715"/>
      <c r="O100" s="715"/>
      <c r="P100" s="715"/>
    </row>
    <row r="101" spans="1:16" ht="15">
      <c r="A101" s="715"/>
      <c r="B101" s="715"/>
      <c r="C101" s="715"/>
      <c r="D101" s="715"/>
      <c r="H101" s="1664"/>
      <c r="M101" s="715"/>
      <c r="N101" s="715"/>
      <c r="O101" s="715"/>
      <c r="P101" s="715"/>
    </row>
    <row r="102" spans="1:16" ht="15">
      <c r="A102" s="715"/>
      <c r="B102" s="715"/>
      <c r="C102" s="715"/>
      <c r="D102" s="715"/>
      <c r="H102" s="1664"/>
      <c r="M102" s="715"/>
      <c r="N102" s="715"/>
      <c r="O102" s="715"/>
      <c r="P102" s="715"/>
    </row>
    <row r="103" spans="1:16" ht="15">
      <c r="A103" s="715"/>
      <c r="B103" s="715"/>
      <c r="C103" s="715"/>
      <c r="D103" s="715"/>
      <c r="H103" s="1664"/>
      <c r="M103" s="715"/>
      <c r="N103" s="715"/>
      <c r="O103" s="715"/>
      <c r="P103" s="715"/>
    </row>
    <row r="104" spans="1:16" ht="15">
      <c r="A104" s="715"/>
      <c r="B104" s="715"/>
      <c r="C104" s="715"/>
      <c r="D104" s="715"/>
      <c r="H104" s="1664"/>
      <c r="M104" s="715"/>
      <c r="N104" s="715"/>
      <c r="O104" s="715"/>
      <c r="P104" s="715"/>
    </row>
    <row r="105" spans="1:16" ht="15">
      <c r="A105" s="715"/>
      <c r="B105" s="715"/>
      <c r="C105" s="715"/>
      <c r="D105" s="715"/>
      <c r="H105" s="1664"/>
      <c r="M105" s="715"/>
      <c r="N105" s="715"/>
      <c r="O105" s="715"/>
      <c r="P105" s="715"/>
    </row>
    <row r="106" spans="1:16" ht="15">
      <c r="A106" s="715"/>
      <c r="B106" s="715"/>
      <c r="C106" s="715"/>
      <c r="D106" s="715"/>
      <c r="H106" s="1664"/>
      <c r="M106" s="715"/>
      <c r="N106" s="715"/>
      <c r="O106" s="715"/>
      <c r="P106" s="715"/>
    </row>
    <row r="107" spans="1:16" ht="15">
      <c r="A107" s="715"/>
      <c r="B107" s="715"/>
      <c r="C107" s="715"/>
      <c r="D107" s="715"/>
      <c r="H107" s="1664"/>
      <c r="M107" s="715"/>
      <c r="N107" s="715"/>
      <c r="O107" s="715"/>
      <c r="P107" s="715"/>
    </row>
    <row r="108" spans="1:16" ht="15">
      <c r="A108" s="715"/>
      <c r="B108" s="715"/>
      <c r="C108" s="715"/>
      <c r="D108" s="715"/>
      <c r="H108" s="1664"/>
      <c r="M108" s="715"/>
      <c r="N108" s="715"/>
      <c r="O108" s="715"/>
      <c r="P108" s="715"/>
    </row>
    <row r="109" spans="1:16" ht="15">
      <c r="A109" s="715"/>
      <c r="B109" s="715"/>
      <c r="C109" s="715"/>
      <c r="D109" s="715"/>
      <c r="H109" s="1664"/>
      <c r="M109" s="715"/>
      <c r="N109" s="715"/>
      <c r="O109" s="715"/>
      <c r="P109" s="715"/>
    </row>
    <row r="110" spans="1:16" ht="15">
      <c r="A110" s="715"/>
      <c r="B110" s="715"/>
      <c r="C110" s="715"/>
      <c r="D110" s="715"/>
      <c r="H110" s="1664"/>
      <c r="M110" s="715"/>
      <c r="N110" s="715"/>
      <c r="O110" s="715"/>
      <c r="P110" s="715"/>
    </row>
    <row r="111" spans="1:16" ht="15">
      <c r="A111" s="715"/>
      <c r="B111" s="715"/>
      <c r="C111" s="715"/>
      <c r="D111" s="715"/>
      <c r="H111" s="1664"/>
      <c r="M111" s="715"/>
      <c r="N111" s="715"/>
      <c r="O111" s="715"/>
      <c r="P111" s="715"/>
    </row>
    <row r="112" spans="1:16" ht="15">
      <c r="A112" s="715"/>
      <c r="B112" s="715"/>
      <c r="C112" s="715"/>
      <c r="D112" s="715"/>
      <c r="H112" s="1664"/>
      <c r="M112" s="715"/>
      <c r="N112" s="715"/>
      <c r="O112" s="715"/>
      <c r="P112" s="715"/>
    </row>
    <row r="113" spans="1:16" ht="15">
      <c r="A113" s="715"/>
      <c r="B113" s="715"/>
      <c r="C113" s="715"/>
      <c r="D113" s="715"/>
      <c r="H113" s="1664"/>
      <c r="M113" s="715"/>
      <c r="N113" s="715"/>
      <c r="O113" s="715"/>
      <c r="P113" s="715"/>
    </row>
    <row r="114" spans="1:16" ht="15">
      <c r="A114" s="715"/>
      <c r="B114" s="715"/>
      <c r="C114" s="715"/>
      <c r="D114" s="715"/>
      <c r="H114" s="1664"/>
      <c r="M114" s="715"/>
      <c r="N114" s="715"/>
      <c r="O114" s="715"/>
      <c r="P114" s="715"/>
    </row>
    <row r="115" spans="1:16" ht="15">
      <c r="A115" s="715"/>
      <c r="B115" s="715"/>
      <c r="C115" s="715"/>
      <c r="D115" s="715"/>
      <c r="H115" s="1664"/>
      <c r="M115" s="715"/>
      <c r="N115" s="715"/>
      <c r="O115" s="715"/>
      <c r="P115" s="715"/>
    </row>
    <row r="116" spans="1:16" ht="15">
      <c r="A116" s="715"/>
      <c r="B116" s="715"/>
      <c r="C116" s="715"/>
      <c r="D116" s="715"/>
      <c r="H116" s="1664"/>
      <c r="M116" s="715"/>
      <c r="N116" s="715"/>
      <c r="O116" s="715"/>
      <c r="P116" s="715"/>
    </row>
    <row r="117" spans="1:16" ht="15">
      <c r="A117" s="715"/>
      <c r="B117" s="715"/>
      <c r="C117" s="715"/>
      <c r="D117" s="715"/>
      <c r="H117" s="1664"/>
      <c r="M117" s="715"/>
      <c r="N117" s="715"/>
      <c r="O117" s="715"/>
      <c r="P117" s="715"/>
    </row>
    <row r="118" spans="1:16" ht="15">
      <c r="A118" s="715"/>
      <c r="B118" s="715"/>
      <c r="C118" s="715"/>
      <c r="D118" s="715"/>
      <c r="H118" s="1664"/>
      <c r="M118" s="715"/>
      <c r="N118" s="715"/>
      <c r="O118" s="715"/>
      <c r="P118" s="715"/>
    </row>
    <row r="119" spans="1:16" ht="15">
      <c r="A119" s="715"/>
      <c r="B119" s="715"/>
      <c r="C119" s="715"/>
      <c r="D119" s="715"/>
      <c r="H119" s="1664"/>
      <c r="M119" s="715"/>
      <c r="N119" s="715"/>
      <c r="O119" s="715"/>
      <c r="P119" s="715"/>
    </row>
    <row r="120" spans="1:16" ht="15">
      <c r="A120" s="715"/>
      <c r="B120" s="715"/>
      <c r="C120" s="715"/>
      <c r="D120" s="715"/>
      <c r="H120" s="1664"/>
      <c r="M120" s="715"/>
      <c r="N120" s="715"/>
      <c r="O120" s="715"/>
      <c r="P120" s="715"/>
    </row>
    <row r="121" spans="1:16" ht="15">
      <c r="A121" s="715"/>
      <c r="B121" s="715"/>
      <c r="C121" s="715"/>
      <c r="D121" s="715"/>
      <c r="H121" s="1664"/>
      <c r="M121" s="715"/>
      <c r="N121" s="715"/>
      <c r="O121" s="715"/>
      <c r="P121" s="715"/>
    </row>
    <row r="122" spans="1:16" ht="15">
      <c r="A122" s="715"/>
      <c r="B122" s="715"/>
      <c r="C122" s="715"/>
      <c r="D122" s="715"/>
      <c r="H122" s="1664"/>
      <c r="M122" s="715"/>
      <c r="N122" s="715"/>
      <c r="O122" s="715"/>
      <c r="P122" s="715"/>
    </row>
    <row r="123" spans="1:16" ht="15">
      <c r="A123" s="715"/>
      <c r="B123" s="715"/>
      <c r="C123" s="715"/>
      <c r="D123" s="715"/>
      <c r="H123" s="1664"/>
      <c r="M123" s="715"/>
      <c r="N123" s="715"/>
      <c r="O123" s="715"/>
      <c r="P123" s="715"/>
    </row>
    <row r="124" spans="1:16" ht="15">
      <c r="A124" s="715"/>
      <c r="B124" s="715"/>
      <c r="C124" s="715"/>
      <c r="D124" s="715"/>
      <c r="H124" s="1664"/>
      <c r="M124" s="715"/>
      <c r="N124" s="715"/>
      <c r="O124" s="715"/>
      <c r="P124" s="715"/>
    </row>
    <row r="125" spans="1:16" ht="15">
      <c r="A125" s="715"/>
      <c r="B125" s="715"/>
      <c r="C125" s="715"/>
      <c r="D125" s="715"/>
      <c r="H125" s="1664"/>
      <c r="M125" s="715"/>
      <c r="N125" s="715"/>
      <c r="O125" s="715"/>
      <c r="P125" s="715"/>
    </row>
    <row r="126" spans="1:16" ht="15">
      <c r="A126" s="715"/>
      <c r="B126" s="715"/>
      <c r="C126" s="715"/>
      <c r="D126" s="715"/>
      <c r="H126" s="1664"/>
      <c r="M126" s="715"/>
      <c r="N126" s="715"/>
      <c r="O126" s="715"/>
      <c r="P126" s="715"/>
    </row>
    <row r="127" spans="1:16" ht="15">
      <c r="A127" s="715"/>
      <c r="B127" s="715"/>
      <c r="C127" s="715"/>
      <c r="D127" s="715"/>
      <c r="H127" s="1664"/>
      <c r="M127" s="715"/>
      <c r="N127" s="715"/>
      <c r="O127" s="715"/>
      <c r="P127" s="715"/>
    </row>
    <row r="128" spans="1:16" ht="15">
      <c r="A128" s="715"/>
      <c r="B128" s="715"/>
      <c r="C128" s="715"/>
      <c r="D128" s="715"/>
      <c r="H128" s="1664"/>
      <c r="M128" s="715"/>
      <c r="N128" s="715"/>
      <c r="O128" s="715"/>
      <c r="P128" s="715"/>
    </row>
    <row r="129" spans="1:16" ht="15">
      <c r="A129" s="715"/>
      <c r="B129" s="715"/>
      <c r="C129" s="715"/>
      <c r="D129" s="715"/>
      <c r="H129" s="1664"/>
      <c r="M129" s="715"/>
      <c r="N129" s="715"/>
      <c r="O129" s="715"/>
      <c r="P129" s="715"/>
    </row>
    <row r="130" spans="1:16" ht="15">
      <c r="A130" s="715"/>
      <c r="B130" s="715"/>
      <c r="C130" s="715"/>
      <c r="D130" s="715"/>
      <c r="H130" s="1664"/>
      <c r="M130" s="715"/>
      <c r="N130" s="715"/>
      <c r="O130" s="715"/>
      <c r="P130" s="715"/>
    </row>
  </sheetData>
  <mergeCells count="79">
    <mergeCell ref="Q3:Q5"/>
    <mergeCell ref="M7:O7"/>
    <mergeCell ref="R4:R5"/>
    <mergeCell ref="M16:O16"/>
    <mergeCell ref="M14:O14"/>
    <mergeCell ref="M15:O15"/>
    <mergeCell ref="M8:O8"/>
    <mergeCell ref="M3:O5"/>
    <mergeCell ref="AA3:AA5"/>
    <mergeCell ref="X4:X5"/>
    <mergeCell ref="Y4:Y5"/>
    <mergeCell ref="S4:S5"/>
    <mergeCell ref="Z3:Z5"/>
    <mergeCell ref="T3:T5"/>
    <mergeCell ref="U3:U5"/>
    <mergeCell ref="W4:W5"/>
    <mergeCell ref="V3:V5"/>
    <mergeCell ref="M58:O58"/>
    <mergeCell ref="M9:O9"/>
    <mergeCell ref="M17:O17"/>
    <mergeCell ref="M20:O20"/>
    <mergeCell ref="A21:C21"/>
    <mergeCell ref="M21:O21"/>
    <mergeCell ref="M29:O29"/>
    <mergeCell ref="A15:C15"/>
    <mergeCell ref="M13:O13"/>
    <mergeCell ref="M12:O12"/>
    <mergeCell ref="A16:C16"/>
    <mergeCell ref="A25:D25"/>
    <mergeCell ref="A12:C12"/>
    <mergeCell ref="A26:D26"/>
    <mergeCell ref="A18:C18"/>
    <mergeCell ref="M47:O47"/>
    <mergeCell ref="H1:K1"/>
    <mergeCell ref="A6:C6"/>
    <mergeCell ref="F4:F5"/>
    <mergeCell ref="A3:C5"/>
    <mergeCell ref="A58:C58"/>
    <mergeCell ref="J4:J5"/>
    <mergeCell ref="A7:C7"/>
    <mergeCell ref="H4:H5"/>
    <mergeCell ref="F3:G3"/>
    <mergeCell ref="H3:J3"/>
    <mergeCell ref="A13:C13"/>
    <mergeCell ref="A23:D23"/>
    <mergeCell ref="A1:G1"/>
    <mergeCell ref="A11:C11"/>
    <mergeCell ref="A14:C14"/>
    <mergeCell ref="A17:C17"/>
    <mergeCell ref="I4:I5"/>
    <mergeCell ref="E3:E5"/>
    <mergeCell ref="M6:O6"/>
    <mergeCell ref="A8:C8"/>
    <mergeCell ref="G4:G5"/>
    <mergeCell ref="K3:K5"/>
    <mergeCell ref="L3:L5"/>
    <mergeCell ref="A27:D27"/>
    <mergeCell ref="M27:P27"/>
    <mergeCell ref="A9:C9"/>
    <mergeCell ref="M10:O10"/>
    <mergeCell ref="M11:O11"/>
    <mergeCell ref="A10:C10"/>
    <mergeCell ref="M18:O18"/>
    <mergeCell ref="A28:D28"/>
    <mergeCell ref="M28:P28"/>
    <mergeCell ref="A47:C47"/>
    <mergeCell ref="A29:C29"/>
    <mergeCell ref="M19:O19"/>
    <mergeCell ref="A19:C19"/>
    <mergeCell ref="A36:C36"/>
    <mergeCell ref="M36:O36"/>
    <mergeCell ref="M22:P22"/>
    <mergeCell ref="M23:P23"/>
    <mergeCell ref="M24:P24"/>
    <mergeCell ref="M25:P25"/>
    <mergeCell ref="M26:P26"/>
    <mergeCell ref="A22:D22"/>
    <mergeCell ref="A24:D24"/>
    <mergeCell ref="A20:C20"/>
  </mergeCells>
  <phoneticPr fontId="4"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2" manualBreakCount="2">
    <brk id="7" max="1048575" man="1"/>
    <brk id="12"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12"/>
  <sheetViews>
    <sheetView view="pageBreakPreview" zoomScaleNormal="75" zoomScaleSheetLayoutView="100" workbookViewId="0">
      <selection activeCell="F31" sqref="F31"/>
    </sheetView>
  </sheetViews>
  <sheetFormatPr defaultColWidth="9.140625" defaultRowHeight="15.75"/>
  <cols>
    <col min="1" max="1" width="2.28515625" style="1525" customWidth="1"/>
    <col min="2" max="2" width="18.7109375" style="1525" customWidth="1"/>
    <col min="3" max="3" width="2.28515625" style="1525" customWidth="1"/>
    <col min="4" max="4" width="1.7109375" style="1634" customWidth="1"/>
    <col min="5" max="5" width="10.140625" style="1589" customWidth="1"/>
    <col min="6" max="6" width="7.85546875" style="1588" customWidth="1"/>
    <col min="7" max="7" width="10.140625" style="1589" customWidth="1"/>
    <col min="8" max="8" width="7.85546875" style="1588" customWidth="1"/>
    <col min="9" max="9" width="10.140625" style="1589" customWidth="1"/>
    <col min="10" max="10" width="7.85546875" style="1588" customWidth="1"/>
    <col min="11" max="11" width="10.140625" style="1589" customWidth="1"/>
    <col min="12" max="12" width="7.85546875" style="1588" customWidth="1"/>
    <col min="13" max="13" width="10.5703125" style="1589" customWidth="1"/>
    <col min="14" max="14" width="9" style="1588" customWidth="1"/>
    <col min="15" max="15" width="10.5703125" style="1588" customWidth="1"/>
    <col min="16" max="16" width="9" style="1588" customWidth="1"/>
    <col min="17" max="17" width="10.5703125" style="1588" customWidth="1"/>
    <col min="18" max="18" width="9" style="1588" customWidth="1"/>
    <col min="19" max="19" width="10.5703125" style="1588" customWidth="1"/>
    <col min="20" max="20" width="9" style="1588" customWidth="1"/>
    <col min="21" max="21" width="10.5703125" style="1588" customWidth="1"/>
    <col min="22" max="22" width="9" style="1588" customWidth="1"/>
    <col min="23" max="23" width="2.28515625" style="1525" customWidth="1"/>
    <col min="24" max="24" width="18.7109375" style="1525" customWidth="1"/>
    <col min="25" max="25" width="2.28515625" style="1525" customWidth="1"/>
    <col min="26" max="26" width="1.7109375" style="1634" customWidth="1"/>
    <col min="27" max="27" width="13.42578125" style="1588" customWidth="1"/>
    <col min="28" max="28" width="10.7109375" style="1588" customWidth="1"/>
    <col min="29" max="29" width="13.42578125" style="1588" customWidth="1"/>
    <col min="30" max="30" width="10.7109375" style="1588" customWidth="1"/>
    <col min="31" max="31" width="13.42578125" style="1588" customWidth="1"/>
    <col min="32" max="32" width="10.7109375" style="1588" customWidth="1"/>
    <col min="33" max="33" width="12.85546875" style="1588" customWidth="1"/>
    <col min="34" max="34" width="11.5703125" style="1588" customWidth="1"/>
    <col min="35" max="35" width="12.85546875" style="1588" customWidth="1"/>
    <col min="36" max="36" width="11.5703125" style="1588" customWidth="1"/>
    <col min="37" max="37" width="12.85546875" style="1588" customWidth="1"/>
    <col min="38" max="38" width="11.5703125" style="1588" customWidth="1"/>
    <col min="39" max="39" width="12.85546875" style="1589" customWidth="1"/>
    <col min="40" max="40" width="11.5703125" style="1588" customWidth="1"/>
    <col min="41" max="41" width="13.85546875" style="1591" customWidth="1"/>
    <col min="42" max="42" width="10.7109375" style="1592" customWidth="1"/>
    <col min="43" max="56" width="9.7109375" style="1589" customWidth="1"/>
    <col min="57" max="57" width="10" style="1589" customWidth="1"/>
    <col min="58" max="58" width="9" style="1589" customWidth="1"/>
    <col min="59" max="68" width="10" style="1589" customWidth="1"/>
    <col min="69" max="16384" width="9.140625" style="1589"/>
  </cols>
  <sheetData>
    <row r="1" spans="1:67" s="1578" customFormat="1" ht="35.1" customHeight="1">
      <c r="A1" s="1576"/>
      <c r="B1" s="1576"/>
      <c r="C1" s="1576"/>
      <c r="D1" s="1576"/>
      <c r="E1" s="1576"/>
      <c r="F1" s="1577"/>
      <c r="G1" s="1576"/>
      <c r="H1" s="1577"/>
      <c r="L1" s="1579" t="s">
        <v>1831</v>
      </c>
      <c r="M1" s="1580" t="s">
        <v>1832</v>
      </c>
      <c r="N1" s="1580"/>
      <c r="O1" s="1580"/>
      <c r="P1" s="1581"/>
      <c r="Q1" s="1581"/>
      <c r="R1" s="1577"/>
      <c r="S1" s="1577"/>
      <c r="T1" s="1577"/>
      <c r="U1" s="1577"/>
      <c r="V1" s="1576"/>
      <c r="X1" s="1576"/>
      <c r="Y1" s="1576"/>
      <c r="Z1" s="1576"/>
      <c r="AA1" s="1577"/>
      <c r="AB1" s="1577"/>
      <c r="AC1" s="1577"/>
      <c r="AD1" s="1577"/>
      <c r="AE1" s="1577"/>
      <c r="AF1" s="1579" t="s">
        <v>1831</v>
      </c>
      <c r="AG1" s="1580" t="s">
        <v>1833</v>
      </c>
      <c r="AH1" s="1577"/>
      <c r="AI1" s="1577"/>
      <c r="AJ1" s="1577"/>
      <c r="AK1" s="1577"/>
      <c r="AL1" s="1577"/>
      <c r="AM1" s="1576"/>
      <c r="AN1" s="1577"/>
      <c r="AO1" s="1582"/>
      <c r="AP1" s="1583"/>
    </row>
    <row r="2" spans="1:67" ht="15" customHeight="1" thickBot="1">
      <c r="A2" s="1584"/>
      <c r="B2" s="1585"/>
      <c r="C2" s="1585"/>
      <c r="D2" s="1586"/>
      <c r="E2" s="1584"/>
      <c r="F2" s="1587"/>
      <c r="G2" s="1584"/>
      <c r="H2" s="1587"/>
      <c r="I2" s="1584"/>
      <c r="J2" s="1587"/>
      <c r="K2" s="1584"/>
      <c r="N2" s="1545"/>
      <c r="O2" s="1590"/>
      <c r="P2" s="1590"/>
      <c r="Q2" s="1590"/>
      <c r="R2" s="1590"/>
      <c r="S2" s="1590"/>
      <c r="T2" s="1590"/>
      <c r="U2" s="1590"/>
      <c r="V2" s="1545" t="s">
        <v>1834</v>
      </c>
      <c r="W2" s="1584"/>
      <c r="X2" s="1585"/>
      <c r="Y2" s="1585"/>
      <c r="Z2" s="1586"/>
      <c r="AA2" s="1590"/>
      <c r="AB2" s="1590"/>
      <c r="AC2" s="1590"/>
      <c r="AD2" s="1590"/>
      <c r="AE2" s="1590"/>
      <c r="AF2" s="1590"/>
      <c r="AG2" s="1590"/>
      <c r="AH2" s="1590"/>
      <c r="AI2" s="1590"/>
      <c r="AJ2" s="1590"/>
      <c r="AK2" s="1590"/>
      <c r="AL2" s="1590"/>
      <c r="AN2" s="1545" t="s">
        <v>1834</v>
      </c>
    </row>
    <row r="3" spans="1:67" s="1597" customFormat="1" ht="20.100000000000001" customHeight="1">
      <c r="A3" s="3424" t="s">
        <v>1835</v>
      </c>
      <c r="B3" s="3424"/>
      <c r="C3" s="3424"/>
      <c r="D3" s="1593"/>
      <c r="E3" s="3413" t="s">
        <v>1836</v>
      </c>
      <c r="F3" s="3414"/>
      <c r="G3" s="3413" t="s">
        <v>1837</v>
      </c>
      <c r="H3" s="3414"/>
      <c r="I3" s="3427" t="s">
        <v>1838</v>
      </c>
      <c r="J3" s="3414"/>
      <c r="K3" s="3413" t="s">
        <v>1839</v>
      </c>
      <c r="L3" s="3414"/>
      <c r="M3" s="3417" t="s">
        <v>3793</v>
      </c>
      <c r="N3" s="3414"/>
      <c r="O3" s="3413" t="s">
        <v>3794</v>
      </c>
      <c r="P3" s="3414"/>
      <c r="Q3" s="3413" t="s">
        <v>3796</v>
      </c>
      <c r="R3" s="3414"/>
      <c r="S3" s="3413" t="s">
        <v>3797</v>
      </c>
      <c r="T3" s="3414"/>
      <c r="U3" s="3413" t="s">
        <v>3799</v>
      </c>
      <c r="V3" s="3414"/>
      <c r="W3" s="3429" t="s">
        <v>1835</v>
      </c>
      <c r="X3" s="3429"/>
      <c r="Y3" s="3429"/>
      <c r="Z3" s="1594"/>
      <c r="AA3" s="3413" t="s">
        <v>3801</v>
      </c>
      <c r="AB3" s="3414"/>
      <c r="AC3" s="3413" t="s">
        <v>3803</v>
      </c>
      <c r="AD3" s="3414"/>
      <c r="AE3" s="3413" t="s">
        <v>3805</v>
      </c>
      <c r="AF3" s="3414"/>
      <c r="AG3" s="3417" t="s">
        <v>3807</v>
      </c>
      <c r="AH3" s="3414"/>
      <c r="AI3" s="3413" t="s">
        <v>3809</v>
      </c>
      <c r="AJ3" s="3414"/>
      <c r="AK3" s="3413" t="s">
        <v>3811</v>
      </c>
      <c r="AL3" s="3414"/>
      <c r="AM3" s="3413" t="s">
        <v>1840</v>
      </c>
      <c r="AN3" s="3417"/>
      <c r="AO3" s="1595"/>
      <c r="AP3" s="1596"/>
    </row>
    <row r="4" spans="1:67" s="1597" customFormat="1" ht="20.100000000000001" customHeight="1">
      <c r="A4" s="3425"/>
      <c r="B4" s="3425"/>
      <c r="C4" s="3425"/>
      <c r="D4" s="1593"/>
      <c r="E4" s="3415"/>
      <c r="F4" s="3416"/>
      <c r="G4" s="3415"/>
      <c r="H4" s="3416"/>
      <c r="I4" s="3428"/>
      <c r="J4" s="3416"/>
      <c r="K4" s="3415"/>
      <c r="L4" s="3416"/>
      <c r="M4" s="3418"/>
      <c r="N4" s="3416"/>
      <c r="O4" s="3415"/>
      <c r="P4" s="3416"/>
      <c r="Q4" s="3415"/>
      <c r="R4" s="3416"/>
      <c r="S4" s="3415"/>
      <c r="T4" s="3416"/>
      <c r="U4" s="3415"/>
      <c r="V4" s="3416"/>
      <c r="W4" s="3430"/>
      <c r="X4" s="3430"/>
      <c r="Y4" s="3430"/>
      <c r="Z4" s="1598"/>
      <c r="AA4" s="3415"/>
      <c r="AB4" s="3416"/>
      <c r="AC4" s="3415"/>
      <c r="AD4" s="3416"/>
      <c r="AE4" s="3415"/>
      <c r="AF4" s="3416"/>
      <c r="AG4" s="3418"/>
      <c r="AH4" s="3416"/>
      <c r="AI4" s="3415"/>
      <c r="AJ4" s="3416"/>
      <c r="AK4" s="3415"/>
      <c r="AL4" s="3416"/>
      <c r="AM4" s="3415"/>
      <c r="AN4" s="3418"/>
      <c r="AO4" s="1595"/>
      <c r="AP4" s="1596"/>
    </row>
    <row r="5" spans="1:67" s="1597" customFormat="1" ht="24.95" customHeight="1">
      <c r="A5" s="3426"/>
      <c r="B5" s="3426"/>
      <c r="C5" s="3426"/>
      <c r="D5" s="1599"/>
      <c r="E5" s="853"/>
      <c r="F5" s="854" t="s">
        <v>1842</v>
      </c>
      <c r="G5" s="853"/>
      <c r="H5" s="854" t="s">
        <v>1842</v>
      </c>
      <c r="I5" s="855"/>
      <c r="J5" s="854" t="s">
        <v>1842</v>
      </c>
      <c r="K5" s="853"/>
      <c r="L5" s="854" t="s">
        <v>1842</v>
      </c>
      <c r="M5" s="856"/>
      <c r="N5" s="857" t="s">
        <v>1842</v>
      </c>
      <c r="O5" s="853"/>
      <c r="P5" s="857" t="s">
        <v>1841</v>
      </c>
      <c r="Q5" s="853"/>
      <c r="R5" s="857" t="s">
        <v>1842</v>
      </c>
      <c r="S5" s="853"/>
      <c r="T5" s="857" t="s">
        <v>1842</v>
      </c>
      <c r="U5" s="853"/>
      <c r="V5" s="854" t="s">
        <v>1842</v>
      </c>
      <c r="W5" s="3431"/>
      <c r="X5" s="3431"/>
      <c r="Y5" s="3431"/>
      <c r="Z5" s="1600"/>
      <c r="AA5" s="853"/>
      <c r="AB5" s="857" t="s">
        <v>1842</v>
      </c>
      <c r="AC5" s="853"/>
      <c r="AD5" s="857" t="s">
        <v>1842</v>
      </c>
      <c r="AE5" s="853"/>
      <c r="AF5" s="854" t="s">
        <v>1842</v>
      </c>
      <c r="AG5" s="856"/>
      <c r="AH5" s="854" t="s">
        <v>1842</v>
      </c>
      <c r="AI5" s="853"/>
      <c r="AJ5" s="857" t="s">
        <v>1842</v>
      </c>
      <c r="AK5" s="853"/>
      <c r="AL5" s="857" t="s">
        <v>1842</v>
      </c>
      <c r="AM5" s="853"/>
      <c r="AN5" s="857" t="s">
        <v>1842</v>
      </c>
      <c r="AO5" s="1595"/>
      <c r="AP5" s="1596"/>
      <c r="AQ5" s="1601"/>
      <c r="AR5" s="1601"/>
      <c r="AS5" s="1601"/>
      <c r="AT5" s="1601"/>
      <c r="AU5" s="1601"/>
      <c r="AV5" s="1601"/>
      <c r="AW5" s="1601"/>
      <c r="AX5" s="1601"/>
      <c r="AY5" s="1601"/>
      <c r="AZ5" s="1601"/>
      <c r="BA5" s="1601"/>
      <c r="BB5" s="1601"/>
      <c r="BC5" s="1601"/>
      <c r="BD5" s="1601"/>
      <c r="BE5" s="1601"/>
      <c r="BF5" s="1601"/>
      <c r="BG5" s="1602"/>
      <c r="BH5" s="1602"/>
      <c r="BI5" s="1602"/>
      <c r="BJ5" s="1602"/>
      <c r="BK5" s="1602"/>
      <c r="BL5" s="1602"/>
      <c r="BM5" s="1602"/>
      <c r="BN5" s="1602"/>
      <c r="BO5" s="1602"/>
    </row>
    <row r="6" spans="1:67" s="1552" customFormat="1" ht="9.6" hidden="1" customHeight="1">
      <c r="A6" s="3433" t="s">
        <v>2540</v>
      </c>
      <c r="B6" s="3433"/>
      <c r="C6" s="3433"/>
      <c r="D6" s="1514"/>
      <c r="E6" s="1603">
        <v>510960965</v>
      </c>
      <c r="F6" s="1604">
        <v>100</v>
      </c>
      <c r="G6" s="1605">
        <v>131668083</v>
      </c>
      <c r="H6" s="1604">
        <f t="shared" ref="H6:H23" si="0">G6/$E6*100</f>
        <v>25.768716598537033</v>
      </c>
      <c r="I6" s="1605">
        <v>93931842</v>
      </c>
      <c r="J6" s="1604">
        <f t="shared" ref="J6:J23" si="1">I6/$E6*100</f>
        <v>18.383369461500841</v>
      </c>
      <c r="K6" s="1605">
        <v>197208913</v>
      </c>
      <c r="L6" s="1549">
        <f t="shared" ref="L6:L23" si="2">K6/$E6*100</f>
        <v>38.595690572957956</v>
      </c>
      <c r="M6" s="1606" t="s">
        <v>1843</v>
      </c>
      <c r="N6" s="1607" t="s">
        <v>1843</v>
      </c>
      <c r="O6" s="1607"/>
      <c r="P6" s="1607"/>
      <c r="Q6" s="1607"/>
      <c r="R6" s="1607"/>
      <c r="S6" s="1607"/>
      <c r="T6" s="1607"/>
      <c r="U6" s="1607"/>
      <c r="V6" s="1607"/>
      <c r="W6" s="3433" t="s">
        <v>2540</v>
      </c>
      <c r="X6" s="3433"/>
      <c r="Y6" s="3433"/>
      <c r="Z6" s="1514"/>
      <c r="AA6" s="1607"/>
      <c r="AB6" s="1607"/>
      <c r="AC6" s="1607"/>
      <c r="AD6" s="1607"/>
      <c r="AE6" s="1607"/>
      <c r="AF6" s="1607"/>
      <c r="AG6" s="1607"/>
      <c r="AH6" s="1607"/>
      <c r="AI6" s="1607"/>
      <c r="AJ6" s="1607"/>
      <c r="AK6" s="1607"/>
      <c r="AL6" s="1607"/>
      <c r="AM6" s="1605">
        <v>88152126</v>
      </c>
      <c r="AN6" s="1549">
        <f t="shared" ref="AN6:AN23" si="3">AM6/$E6*100</f>
        <v>17.252223171294503</v>
      </c>
      <c r="AO6" s="1608"/>
      <c r="AP6" s="1609"/>
    </row>
    <row r="7" spans="1:67" s="1552" customFormat="1" ht="9.6" hidden="1" customHeight="1">
      <c r="A7" s="3432" t="s">
        <v>2300</v>
      </c>
      <c r="B7" s="3432"/>
      <c r="C7" s="3432"/>
      <c r="D7" s="1514"/>
      <c r="E7" s="1548">
        <v>431619868.19088924</v>
      </c>
      <c r="F7" s="1549">
        <v>100</v>
      </c>
      <c r="G7" s="1550">
        <v>81881906.04838948</v>
      </c>
      <c r="H7" s="1549">
        <f t="shared" si="0"/>
        <v>18.970838018090536</v>
      </c>
      <c r="I7" s="1550">
        <v>91945196.957343102</v>
      </c>
      <c r="J7" s="1549">
        <f t="shared" si="1"/>
        <v>21.302355089149696</v>
      </c>
      <c r="K7" s="1550">
        <v>175649717.81794384</v>
      </c>
      <c r="L7" s="1549">
        <f t="shared" si="2"/>
        <v>40.695466256956593</v>
      </c>
      <c r="M7" s="1610" t="s">
        <v>1843</v>
      </c>
      <c r="N7" s="1611" t="s">
        <v>1843</v>
      </c>
      <c r="O7" s="1611"/>
      <c r="P7" s="1611"/>
      <c r="Q7" s="1611"/>
      <c r="R7" s="1611"/>
      <c r="S7" s="1611"/>
      <c r="T7" s="1611"/>
      <c r="U7" s="1611"/>
      <c r="V7" s="1611"/>
      <c r="W7" s="3432" t="s">
        <v>2300</v>
      </c>
      <c r="X7" s="3432"/>
      <c r="Y7" s="3432"/>
      <c r="Z7" s="1514"/>
      <c r="AA7" s="1611"/>
      <c r="AB7" s="1611"/>
      <c r="AC7" s="1611"/>
      <c r="AD7" s="1611"/>
      <c r="AE7" s="1611"/>
      <c r="AF7" s="1611"/>
      <c r="AG7" s="1611"/>
      <c r="AH7" s="1611"/>
      <c r="AI7" s="1611"/>
      <c r="AJ7" s="1611"/>
      <c r="AK7" s="1611"/>
      <c r="AL7" s="1611"/>
      <c r="AM7" s="1550">
        <v>82143047.367212743</v>
      </c>
      <c r="AN7" s="1549">
        <f t="shared" si="3"/>
        <v>19.031340635803158</v>
      </c>
      <c r="AO7" s="1608"/>
      <c r="AP7" s="1609"/>
    </row>
    <row r="8" spans="1:67" s="1552" customFormat="1" ht="9.6" hidden="1" customHeight="1">
      <c r="A8" s="3432" t="s">
        <v>3236</v>
      </c>
      <c r="B8" s="3432"/>
      <c r="C8" s="3432"/>
      <c r="D8" s="1514"/>
      <c r="E8" s="1548">
        <v>587812459</v>
      </c>
      <c r="F8" s="1549">
        <v>100</v>
      </c>
      <c r="G8" s="1550">
        <v>129121707</v>
      </c>
      <c r="H8" s="1549">
        <f t="shared" si="0"/>
        <v>21.966480128656137</v>
      </c>
      <c r="I8" s="1550">
        <v>136881041</v>
      </c>
      <c r="J8" s="1549">
        <f t="shared" si="1"/>
        <v>23.286515776284354</v>
      </c>
      <c r="K8" s="1550">
        <v>282021764</v>
      </c>
      <c r="L8" s="1549">
        <f t="shared" si="2"/>
        <v>47.978187546378628</v>
      </c>
      <c r="M8" s="1610" t="s">
        <v>1843</v>
      </c>
      <c r="N8" s="1611" t="s">
        <v>1843</v>
      </c>
      <c r="O8" s="1611"/>
      <c r="P8" s="1611"/>
      <c r="Q8" s="1611"/>
      <c r="R8" s="1611"/>
      <c r="S8" s="1611"/>
      <c r="T8" s="1611"/>
      <c r="U8" s="1611"/>
      <c r="V8" s="1611"/>
      <c r="W8" s="3432" t="s">
        <v>2891</v>
      </c>
      <c r="X8" s="3432"/>
      <c r="Y8" s="3432"/>
      <c r="Z8" s="1514"/>
      <c r="AA8" s="1611"/>
      <c r="AB8" s="1611"/>
      <c r="AC8" s="1611"/>
      <c r="AD8" s="1611"/>
      <c r="AE8" s="1611"/>
      <c r="AF8" s="1611"/>
      <c r="AG8" s="1611"/>
      <c r="AH8" s="1611"/>
      <c r="AI8" s="1611"/>
      <c r="AJ8" s="1611"/>
      <c r="AK8" s="1611"/>
      <c r="AL8" s="1611"/>
      <c r="AM8" s="1550">
        <v>39787947</v>
      </c>
      <c r="AN8" s="1549">
        <f t="shared" si="3"/>
        <v>6.7688165486808778</v>
      </c>
      <c r="AO8" s="1608"/>
      <c r="AP8" s="1609"/>
    </row>
    <row r="9" spans="1:67" s="1552" customFormat="1" ht="9.6" hidden="1" customHeight="1">
      <c r="A9" s="3432" t="s">
        <v>2964</v>
      </c>
      <c r="B9" s="3432"/>
      <c r="C9" s="3432"/>
      <c r="D9" s="1514"/>
      <c r="E9" s="1548">
        <v>362027261.73339909</v>
      </c>
      <c r="F9" s="1549">
        <v>100</v>
      </c>
      <c r="G9" s="1550">
        <v>53790201.357100278</v>
      </c>
      <c r="H9" s="1549">
        <f t="shared" si="0"/>
        <v>14.858052705630767</v>
      </c>
      <c r="I9" s="1550">
        <v>51865368.784828432</v>
      </c>
      <c r="J9" s="1549">
        <f t="shared" si="1"/>
        <v>14.326371040814784</v>
      </c>
      <c r="K9" s="1550">
        <v>180076881.69639239</v>
      </c>
      <c r="L9" s="1549">
        <f t="shared" si="2"/>
        <v>49.741248997155083</v>
      </c>
      <c r="M9" s="493" t="s">
        <v>1844</v>
      </c>
      <c r="N9" s="493" t="s">
        <v>1844</v>
      </c>
      <c r="O9" s="493"/>
      <c r="P9" s="493"/>
      <c r="Q9" s="493"/>
      <c r="R9" s="493"/>
      <c r="S9" s="493"/>
      <c r="T9" s="493"/>
      <c r="U9" s="493"/>
      <c r="V9" s="493"/>
      <c r="W9" s="3432" t="s">
        <v>3237</v>
      </c>
      <c r="X9" s="3432"/>
      <c r="Y9" s="3432"/>
      <c r="Z9" s="1514"/>
      <c r="AA9" s="493"/>
      <c r="AB9" s="493"/>
      <c r="AC9" s="493"/>
      <c r="AD9" s="493"/>
      <c r="AE9" s="493"/>
      <c r="AF9" s="493"/>
      <c r="AG9" s="493"/>
      <c r="AH9" s="493"/>
      <c r="AI9" s="493"/>
      <c r="AJ9" s="493"/>
      <c r="AK9" s="493"/>
      <c r="AL9" s="493"/>
      <c r="AM9" s="1550">
        <v>76294809.895078495</v>
      </c>
      <c r="AN9" s="1549">
        <f t="shared" si="3"/>
        <v>21.074327256399503</v>
      </c>
      <c r="AO9" s="1608"/>
      <c r="AP9" s="1609"/>
    </row>
    <row r="10" spans="1:67" s="1552" customFormat="1" ht="9.6" hidden="1" customHeight="1">
      <c r="A10" s="3432" t="s">
        <v>3238</v>
      </c>
      <c r="B10" s="3432"/>
      <c r="C10" s="3432"/>
      <c r="D10" s="1514"/>
      <c r="E10" s="1548">
        <v>386289229.16867709</v>
      </c>
      <c r="F10" s="1549">
        <f>H10+J10+L10+N10+AN10</f>
        <v>100.00000000000006</v>
      </c>
      <c r="G10" s="1550">
        <v>64855220.707513526</v>
      </c>
      <c r="H10" s="1549">
        <f t="shared" si="0"/>
        <v>16.789290461731678</v>
      </c>
      <c r="I10" s="1550">
        <v>64314680.595084012</v>
      </c>
      <c r="J10" s="1549">
        <f t="shared" si="1"/>
        <v>16.649359013580046</v>
      </c>
      <c r="K10" s="1550">
        <v>173775068.55461529</v>
      </c>
      <c r="L10" s="1549">
        <f t="shared" si="2"/>
        <v>44.985740070618085</v>
      </c>
      <c r="M10" s="1550">
        <v>11239819.508780915</v>
      </c>
      <c r="N10" s="1549">
        <f>M10/$E10*100</f>
        <v>2.9096901130196757</v>
      </c>
      <c r="O10" s="1549"/>
      <c r="P10" s="1549"/>
      <c r="Q10" s="1549"/>
      <c r="R10" s="1549"/>
      <c r="S10" s="1549"/>
      <c r="T10" s="1549"/>
      <c r="U10" s="1549"/>
      <c r="V10" s="1549"/>
      <c r="W10" s="3432" t="s">
        <v>2893</v>
      </c>
      <c r="X10" s="3432"/>
      <c r="Y10" s="3432"/>
      <c r="Z10" s="1514"/>
      <c r="AA10" s="1549"/>
      <c r="AB10" s="1549"/>
      <c r="AC10" s="1549"/>
      <c r="AD10" s="1549"/>
      <c r="AE10" s="1549"/>
      <c r="AF10" s="1549"/>
      <c r="AG10" s="1549"/>
      <c r="AH10" s="1549"/>
      <c r="AI10" s="1549"/>
      <c r="AJ10" s="1549"/>
      <c r="AK10" s="1549"/>
      <c r="AL10" s="1549"/>
      <c r="AM10" s="1550">
        <v>72104439.802683547</v>
      </c>
      <c r="AN10" s="1549">
        <f t="shared" si="3"/>
        <v>18.665920341050573</v>
      </c>
      <c r="AO10" s="1608"/>
      <c r="AP10" s="1609"/>
    </row>
    <row r="11" spans="1:67" s="1613" customFormat="1" ht="19.5" hidden="1" customHeight="1">
      <c r="A11" s="3094" t="s">
        <v>3239</v>
      </c>
      <c r="B11" s="3094"/>
      <c r="C11" s="3094"/>
      <c r="D11" s="162"/>
      <c r="E11" s="154">
        <v>435973742.12070048</v>
      </c>
      <c r="F11" s="1313">
        <f>H11+J11+L11+N11+AN11</f>
        <v>99.999999999999986</v>
      </c>
      <c r="G11" s="154">
        <v>101153345.61088361</v>
      </c>
      <c r="H11" s="1313">
        <f t="shared" si="0"/>
        <v>23.201705937344968</v>
      </c>
      <c r="I11" s="154">
        <v>63863709.05862572</v>
      </c>
      <c r="J11" s="1313">
        <f t="shared" si="1"/>
        <v>14.648521892161314</v>
      </c>
      <c r="K11" s="154">
        <v>178362334.57606959</v>
      </c>
      <c r="L11" s="1313">
        <f t="shared" si="2"/>
        <v>40.911256193656151</v>
      </c>
      <c r="M11" s="154">
        <v>12789929.620203122</v>
      </c>
      <c r="N11" s="1313">
        <f>M11/$E11*100</f>
        <v>2.9336467737688192</v>
      </c>
      <c r="O11" s="1313"/>
      <c r="P11" s="1313"/>
      <c r="Q11" s="1313"/>
      <c r="R11" s="1313"/>
      <c r="S11" s="1313"/>
      <c r="T11" s="1313"/>
      <c r="U11" s="1313"/>
      <c r="V11" s="1313"/>
      <c r="W11" s="3094" t="s">
        <v>3240</v>
      </c>
      <c r="X11" s="3094"/>
      <c r="Y11" s="3094"/>
      <c r="Z11" s="162"/>
      <c r="AA11" s="1313"/>
      <c r="AB11" s="1313"/>
      <c r="AC11" s="1313"/>
      <c r="AD11" s="1313"/>
      <c r="AE11" s="1313"/>
      <c r="AF11" s="1313"/>
      <c r="AG11" s="1313"/>
      <c r="AH11" s="1313"/>
      <c r="AI11" s="1313"/>
      <c r="AJ11" s="1313"/>
      <c r="AK11" s="1313"/>
      <c r="AL11" s="1313"/>
      <c r="AM11" s="154">
        <v>79804423.254918411</v>
      </c>
      <c r="AN11" s="1313">
        <f t="shared" si="3"/>
        <v>18.304869203068737</v>
      </c>
      <c r="AO11" s="1612"/>
    </row>
    <row r="12" spans="1:67" s="1552" customFormat="1" ht="19.5" hidden="1" customHeight="1">
      <c r="A12" s="3432" t="s">
        <v>2894</v>
      </c>
      <c r="B12" s="3432"/>
      <c r="C12" s="3432"/>
      <c r="D12" s="1514"/>
      <c r="E12" s="154">
        <v>528185352.96086514</v>
      </c>
      <c r="F12" s="1549">
        <f>H12+J12+L12+N12+AN12</f>
        <v>99.999999999999872</v>
      </c>
      <c r="G12" s="154">
        <v>148200867.24948132</v>
      </c>
      <c r="H12" s="1549">
        <f t="shared" si="0"/>
        <v>28.058496211359724</v>
      </c>
      <c r="I12" s="154">
        <v>113733751.25709018</v>
      </c>
      <c r="J12" s="1549">
        <f t="shared" si="1"/>
        <v>21.532924118309857</v>
      </c>
      <c r="K12" s="154">
        <v>160055994.80843538</v>
      </c>
      <c r="L12" s="1549">
        <f t="shared" si="2"/>
        <v>30.302997595674412</v>
      </c>
      <c r="M12" s="154">
        <v>22300196.445517406</v>
      </c>
      <c r="N12" s="1549">
        <f>M12/$E12*100</f>
        <v>4.2220399184696236</v>
      </c>
      <c r="O12" s="1549"/>
      <c r="P12" s="1549"/>
      <c r="Q12" s="1549"/>
      <c r="R12" s="1549"/>
      <c r="S12" s="1549"/>
      <c r="T12" s="1549"/>
      <c r="U12" s="1549"/>
      <c r="V12" s="1549"/>
      <c r="W12" s="3432" t="s">
        <v>2725</v>
      </c>
      <c r="X12" s="3432"/>
      <c r="Y12" s="3432"/>
      <c r="Z12" s="1514"/>
      <c r="AA12" s="1549"/>
      <c r="AB12" s="1549"/>
      <c r="AC12" s="1549"/>
      <c r="AD12" s="1549"/>
      <c r="AE12" s="1549"/>
      <c r="AF12" s="1549"/>
      <c r="AG12" s="1549"/>
      <c r="AH12" s="1549"/>
      <c r="AI12" s="1549"/>
      <c r="AJ12" s="1549"/>
      <c r="AK12" s="1549"/>
      <c r="AL12" s="1549"/>
      <c r="AM12" s="154">
        <v>83894543.200340241</v>
      </c>
      <c r="AN12" s="1549">
        <f t="shared" si="3"/>
        <v>15.883542156186268</v>
      </c>
      <c r="AO12" s="1608"/>
      <c r="AP12" s="1609"/>
    </row>
    <row r="13" spans="1:67" s="1552" customFormat="1" ht="18.600000000000001" hidden="1" customHeight="1">
      <c r="A13" s="3094" t="s">
        <v>3241</v>
      </c>
      <c r="B13" s="3094"/>
      <c r="C13" s="3094"/>
      <c r="D13" s="1514"/>
      <c r="E13" s="493" t="s">
        <v>1845</v>
      </c>
      <c r="F13" s="493" t="s">
        <v>1844</v>
      </c>
      <c r="G13" s="493" t="s">
        <v>1844</v>
      </c>
      <c r="H13" s="493" t="s">
        <v>1844</v>
      </c>
      <c r="I13" s="493" t="s">
        <v>1844</v>
      </c>
      <c r="J13" s="493" t="s">
        <v>1844</v>
      </c>
      <c r="K13" s="493" t="s">
        <v>1844</v>
      </c>
      <c r="L13" s="493" t="s">
        <v>1844</v>
      </c>
      <c r="M13" s="493" t="s">
        <v>1844</v>
      </c>
      <c r="N13" s="493" t="s">
        <v>1844</v>
      </c>
      <c r="O13" s="493"/>
      <c r="P13" s="493"/>
      <c r="Q13" s="493"/>
      <c r="R13" s="493"/>
      <c r="S13" s="493"/>
      <c r="T13" s="493"/>
      <c r="U13" s="493"/>
      <c r="V13" s="493"/>
      <c r="W13" s="3094" t="s">
        <v>2895</v>
      </c>
      <c r="X13" s="3094"/>
      <c r="Y13" s="3094"/>
      <c r="Z13" s="1514"/>
      <c r="AA13" s="493"/>
      <c r="AB13" s="493"/>
      <c r="AC13" s="493"/>
      <c r="AD13" s="493"/>
      <c r="AE13" s="493"/>
      <c r="AF13" s="493"/>
      <c r="AG13" s="493"/>
      <c r="AH13" s="493"/>
      <c r="AI13" s="493"/>
      <c r="AJ13" s="493"/>
      <c r="AK13" s="493"/>
      <c r="AL13" s="493"/>
      <c r="AM13" s="493" t="s">
        <v>1844</v>
      </c>
      <c r="AN13" s="493" t="s">
        <v>1844</v>
      </c>
      <c r="AO13" s="1608"/>
      <c r="AP13" s="1609"/>
    </row>
    <row r="14" spans="1:67" s="1552" customFormat="1" ht="18.600000000000001" hidden="1" customHeight="1">
      <c r="A14" s="3094" t="s">
        <v>2966</v>
      </c>
      <c r="B14" s="3094"/>
      <c r="C14" s="3094"/>
      <c r="D14" s="1514"/>
      <c r="E14" s="154">
        <v>546030780.76779866</v>
      </c>
      <c r="F14" s="1549">
        <f>H14+J14+L14+N14+AN14</f>
        <v>100.00000000000001</v>
      </c>
      <c r="G14" s="154">
        <v>158680137.2429598</v>
      </c>
      <c r="H14" s="1549">
        <f t="shared" si="0"/>
        <v>29.060657902807684</v>
      </c>
      <c r="I14" s="154">
        <v>94232338.354300484</v>
      </c>
      <c r="J14" s="1549">
        <f t="shared" si="1"/>
        <v>17.257697125022169</v>
      </c>
      <c r="K14" s="154">
        <v>194774447.18591845</v>
      </c>
      <c r="L14" s="1549">
        <f t="shared" si="2"/>
        <v>35.670964723277557</v>
      </c>
      <c r="M14" s="154">
        <v>18751979.074169029</v>
      </c>
      <c r="N14" s="1549">
        <f>M14/$E14*100</f>
        <v>3.4342347967638416</v>
      </c>
      <c r="O14" s="1549"/>
      <c r="P14" s="1549"/>
      <c r="Q14" s="1549"/>
      <c r="R14" s="1549"/>
      <c r="S14" s="1549"/>
      <c r="T14" s="1549"/>
      <c r="U14" s="1549"/>
      <c r="V14" s="1549"/>
      <c r="W14" s="3094" t="s">
        <v>2966</v>
      </c>
      <c r="X14" s="3094"/>
      <c r="Y14" s="3094"/>
      <c r="Z14" s="1514"/>
      <c r="AA14" s="1549"/>
      <c r="AB14" s="1549"/>
      <c r="AC14" s="1549"/>
      <c r="AD14" s="1549"/>
      <c r="AE14" s="1549"/>
      <c r="AF14" s="1549"/>
      <c r="AG14" s="1549"/>
      <c r="AH14" s="1549"/>
      <c r="AI14" s="1549"/>
      <c r="AJ14" s="1549"/>
      <c r="AK14" s="1549"/>
      <c r="AL14" s="1549"/>
      <c r="AM14" s="154">
        <v>79591878.910450876</v>
      </c>
      <c r="AN14" s="1549">
        <f t="shared" si="3"/>
        <v>14.576445452128747</v>
      </c>
      <c r="AO14" s="1608"/>
      <c r="AP14" s="1609"/>
    </row>
    <row r="15" spans="1:67" s="1552" customFormat="1" ht="18.600000000000001" hidden="1" customHeight="1">
      <c r="A15" s="3432" t="s">
        <v>2967</v>
      </c>
      <c r="B15" s="3432"/>
      <c r="C15" s="3432"/>
      <c r="D15" s="1514"/>
      <c r="E15" s="1548">
        <v>618770939.2565527</v>
      </c>
      <c r="F15" s="1549">
        <v>100</v>
      </c>
      <c r="G15" s="1550">
        <v>221158180.15083662</v>
      </c>
      <c r="H15" s="1549">
        <f t="shared" si="0"/>
        <v>35.741526649030419</v>
      </c>
      <c r="I15" s="1550">
        <v>109069787.56317669</v>
      </c>
      <c r="J15" s="1549">
        <f t="shared" si="1"/>
        <v>17.626843900300649</v>
      </c>
      <c r="K15" s="1550">
        <v>200177896.32168448</v>
      </c>
      <c r="L15" s="1549">
        <f t="shared" si="2"/>
        <v>32.350888450287648</v>
      </c>
      <c r="M15" s="493">
        <v>28461321.809771124</v>
      </c>
      <c r="N15" s="1549">
        <f>M15/$E15*100</f>
        <v>4.5996539275045993</v>
      </c>
      <c r="O15" s="1549"/>
      <c r="P15" s="1549"/>
      <c r="Q15" s="1549"/>
      <c r="R15" s="1549"/>
      <c r="S15" s="1549"/>
      <c r="T15" s="1549"/>
      <c r="U15" s="1549"/>
      <c r="V15" s="1549"/>
      <c r="W15" s="3432" t="s">
        <v>3242</v>
      </c>
      <c r="X15" s="3432"/>
      <c r="Y15" s="3432"/>
      <c r="Z15" s="1514"/>
      <c r="AA15" s="1549"/>
      <c r="AB15" s="1549"/>
      <c r="AC15" s="1549"/>
      <c r="AD15" s="1549"/>
      <c r="AE15" s="1549"/>
      <c r="AF15" s="1549"/>
      <c r="AG15" s="1549"/>
      <c r="AH15" s="1549"/>
      <c r="AI15" s="1549"/>
      <c r="AJ15" s="1549"/>
      <c r="AK15" s="1549"/>
      <c r="AL15" s="1549"/>
      <c r="AM15" s="1550">
        <v>59903753.41108387</v>
      </c>
      <c r="AN15" s="1549">
        <f t="shared" si="3"/>
        <v>9.6810870728767018</v>
      </c>
      <c r="AO15" s="1608"/>
      <c r="AP15" s="1609"/>
    </row>
    <row r="16" spans="1:67" s="1552" customFormat="1" ht="18" hidden="1" customHeight="1">
      <c r="A16" s="3432" t="s">
        <v>2968</v>
      </c>
      <c r="B16" s="3432"/>
      <c r="C16" s="3432"/>
      <c r="D16" s="1514"/>
      <c r="E16" s="1548">
        <v>567575228.39689231</v>
      </c>
      <c r="F16" s="1549">
        <v>100</v>
      </c>
      <c r="G16" s="1550">
        <v>128421091.81250381</v>
      </c>
      <c r="H16" s="1549">
        <f t="shared" si="0"/>
        <v>22.626267917863021</v>
      </c>
      <c r="I16" s="1550">
        <v>120124578.30331248</v>
      </c>
      <c r="J16" s="1549">
        <f t="shared" si="1"/>
        <v>21.164520982108847</v>
      </c>
      <c r="K16" s="1550">
        <v>215493008.96000895</v>
      </c>
      <c r="L16" s="1549">
        <f t="shared" si="2"/>
        <v>37.967303394946555</v>
      </c>
      <c r="M16" s="493">
        <v>19034584.561595131</v>
      </c>
      <c r="N16" s="1549">
        <f>M16/$E16*100</f>
        <v>3.3536672513629657</v>
      </c>
      <c r="O16" s="1549"/>
      <c r="P16" s="1549"/>
      <c r="Q16" s="1549"/>
      <c r="R16" s="1549"/>
      <c r="S16" s="1549"/>
      <c r="T16" s="1549"/>
      <c r="U16" s="1549"/>
      <c r="V16" s="1549"/>
      <c r="W16" s="3432" t="s">
        <v>3243</v>
      </c>
      <c r="X16" s="3432"/>
      <c r="Y16" s="3432"/>
      <c r="Z16" s="1514"/>
      <c r="AA16" s="1549"/>
      <c r="AB16" s="1549"/>
      <c r="AC16" s="1549"/>
      <c r="AD16" s="1549"/>
      <c r="AE16" s="1549"/>
      <c r="AF16" s="1549"/>
      <c r="AG16" s="1549"/>
      <c r="AH16" s="1549"/>
      <c r="AI16" s="1549"/>
      <c r="AJ16" s="1549"/>
      <c r="AK16" s="1549"/>
      <c r="AL16" s="1549"/>
      <c r="AM16" s="1550">
        <v>84501964.759472683</v>
      </c>
      <c r="AN16" s="1549">
        <f t="shared" si="3"/>
        <v>14.888240453718746</v>
      </c>
      <c r="AO16" s="1608"/>
      <c r="AP16" s="1609"/>
    </row>
    <row r="17" spans="1:81" s="1552" customFormat="1" ht="17.25" hidden="1" customHeight="1">
      <c r="A17" s="3094" t="s">
        <v>2897</v>
      </c>
      <c r="B17" s="3094"/>
      <c r="C17" s="3094"/>
      <c r="D17" s="1514"/>
      <c r="E17" s="1614">
        <v>653215005.41356063</v>
      </c>
      <c r="F17" s="1560">
        <v>100</v>
      </c>
      <c r="G17" s="1614">
        <v>154860301.40150899</v>
      </c>
      <c r="H17" s="1560">
        <f t="shared" si="0"/>
        <v>23.707401103479629</v>
      </c>
      <c r="I17" s="1614">
        <v>132878534.53754336</v>
      </c>
      <c r="J17" s="1560">
        <f t="shared" si="1"/>
        <v>20.342235471675345</v>
      </c>
      <c r="K17" s="1614">
        <v>254720760.09774068</v>
      </c>
      <c r="L17" s="1560">
        <f t="shared" si="2"/>
        <v>38.994933978357253</v>
      </c>
      <c r="M17" s="1614">
        <v>32985182.407392096</v>
      </c>
      <c r="N17" s="1560">
        <f>M17/$E17*100</f>
        <v>5.0496669755019878</v>
      </c>
      <c r="O17" s="1560"/>
      <c r="P17" s="1560"/>
      <c r="Q17" s="1560"/>
      <c r="R17" s="1560"/>
      <c r="S17" s="1560"/>
      <c r="T17" s="1560"/>
      <c r="U17" s="1560"/>
      <c r="V17" s="1560"/>
      <c r="W17" s="3094" t="s">
        <v>2897</v>
      </c>
      <c r="X17" s="3094"/>
      <c r="Y17" s="3094"/>
      <c r="Z17" s="1514"/>
      <c r="AA17" s="1560"/>
      <c r="AB17" s="1560"/>
      <c r="AC17" s="1560"/>
      <c r="AD17" s="1560"/>
      <c r="AE17" s="1560"/>
      <c r="AF17" s="1560"/>
      <c r="AG17" s="1560"/>
      <c r="AH17" s="1560"/>
      <c r="AI17" s="1560"/>
      <c r="AJ17" s="1560"/>
      <c r="AK17" s="1560"/>
      <c r="AL17" s="1560"/>
      <c r="AM17" s="1614">
        <v>77770226.96937491</v>
      </c>
      <c r="AN17" s="1560">
        <f t="shared" si="3"/>
        <v>11.9057624709857</v>
      </c>
      <c r="AO17" s="1556"/>
      <c r="AP17" s="1557"/>
      <c r="AQ17" s="1550"/>
      <c r="AR17" s="1549"/>
      <c r="AS17" s="1549"/>
      <c r="AT17" s="1550"/>
      <c r="AU17" s="1549"/>
      <c r="AV17" s="1549"/>
      <c r="AW17" s="1549"/>
      <c r="AX17" s="1549"/>
      <c r="AY17" s="1549"/>
      <c r="AZ17" s="1549"/>
      <c r="BA17" s="1549"/>
      <c r="BB17" s="1549"/>
      <c r="BC17" s="1549"/>
      <c r="BD17" s="1549"/>
      <c r="BE17" s="1549"/>
      <c r="BF17" s="1550"/>
      <c r="BG17" s="1549"/>
      <c r="BH17" s="1549"/>
      <c r="BI17" s="1550"/>
      <c r="BJ17" s="1549"/>
      <c r="BK17" s="1550"/>
      <c r="BL17" s="1549"/>
      <c r="BM17" s="1549"/>
      <c r="BN17" s="493"/>
      <c r="BO17" s="1549"/>
      <c r="BP17" s="1549"/>
      <c r="BQ17" s="1551"/>
    </row>
    <row r="18" spans="1:81" s="1552" customFormat="1" ht="18.75" hidden="1" customHeight="1">
      <c r="A18" s="3432" t="s">
        <v>2696</v>
      </c>
      <c r="B18" s="3432"/>
      <c r="C18" s="3432"/>
      <c r="D18" s="1514"/>
      <c r="E18" s="1615">
        <v>816525844.9970392</v>
      </c>
      <c r="F18" s="1560">
        <v>100</v>
      </c>
      <c r="G18" s="1615">
        <v>274137398.44582748</v>
      </c>
      <c r="H18" s="1560">
        <f t="shared" si="0"/>
        <v>33.573633967069533</v>
      </c>
      <c r="I18" s="1615">
        <v>142771654.55648893</v>
      </c>
      <c r="J18" s="1560">
        <f t="shared" si="1"/>
        <v>17.485258480337095</v>
      </c>
      <c r="K18" s="1615">
        <v>320170803.63798779</v>
      </c>
      <c r="L18" s="1560">
        <f t="shared" si="2"/>
        <v>39.211349597776511</v>
      </c>
      <c r="M18" s="1616" t="s">
        <v>1846</v>
      </c>
      <c r="N18" s="1617" t="s">
        <v>1844</v>
      </c>
      <c r="O18" s="1617"/>
      <c r="P18" s="1617"/>
      <c r="Q18" s="1617"/>
      <c r="R18" s="1617"/>
      <c r="S18" s="1617"/>
      <c r="T18" s="1617"/>
      <c r="U18" s="1617"/>
      <c r="V18" s="1617"/>
      <c r="W18" s="3432" t="s">
        <v>2826</v>
      </c>
      <c r="X18" s="3432"/>
      <c r="Y18" s="3432"/>
      <c r="Z18" s="1514"/>
      <c r="AA18" s="1617"/>
      <c r="AB18" s="1617"/>
      <c r="AC18" s="1617"/>
      <c r="AD18" s="1617"/>
      <c r="AE18" s="1617"/>
      <c r="AF18" s="1617"/>
      <c r="AG18" s="1617"/>
      <c r="AH18" s="1617"/>
      <c r="AI18" s="1617"/>
      <c r="AJ18" s="1617"/>
      <c r="AK18" s="1617"/>
      <c r="AL18" s="1617"/>
      <c r="AM18" s="1615">
        <v>79445988.356734678</v>
      </c>
      <c r="AN18" s="1560">
        <f t="shared" si="3"/>
        <v>9.7297579548168205</v>
      </c>
      <c r="AO18" s="1556"/>
      <c r="AP18" s="1557"/>
      <c r="AQ18" s="1550"/>
      <c r="AR18" s="1549"/>
      <c r="AS18" s="1549"/>
      <c r="AT18" s="1550"/>
      <c r="AU18" s="1549"/>
      <c r="AV18" s="1549"/>
      <c r="AW18" s="1549"/>
      <c r="AX18" s="1549"/>
      <c r="AY18" s="1549"/>
      <c r="AZ18" s="1549"/>
      <c r="BA18" s="1549"/>
      <c r="BB18" s="1549"/>
      <c r="BC18" s="1549"/>
      <c r="BD18" s="1549"/>
      <c r="BE18" s="1549"/>
      <c r="BF18" s="1550"/>
      <c r="BG18" s="1549"/>
      <c r="BH18" s="1549"/>
      <c r="BI18" s="1550"/>
      <c r="BJ18" s="1549"/>
      <c r="BK18" s="1550"/>
      <c r="BL18" s="1549"/>
      <c r="BM18" s="1549"/>
      <c r="BN18" s="493"/>
      <c r="BO18" s="1549"/>
      <c r="BP18" s="1549"/>
      <c r="BQ18" s="1551"/>
    </row>
    <row r="19" spans="1:81" s="1552" customFormat="1" ht="18.75" hidden="1" customHeight="1">
      <c r="A19" s="3094" t="s">
        <v>2698</v>
      </c>
      <c r="B19" s="3094"/>
      <c r="C19" s="3094"/>
      <c r="D19" s="1514"/>
      <c r="E19" s="1614">
        <v>660786536.15015137</v>
      </c>
      <c r="F19" s="1560">
        <v>100</v>
      </c>
      <c r="G19" s="1614">
        <v>211034029.39139131</v>
      </c>
      <c r="H19" s="1560">
        <f t="shared" si="0"/>
        <v>31.936793176947809</v>
      </c>
      <c r="I19" s="1614">
        <v>138120230.60374892</v>
      </c>
      <c r="J19" s="1560">
        <f t="shared" si="1"/>
        <v>20.902397831599231</v>
      </c>
      <c r="K19" s="1614">
        <v>217456862.94157001</v>
      </c>
      <c r="L19" s="1560">
        <f t="shared" si="2"/>
        <v>32.908791424309072</v>
      </c>
      <c r="M19" s="1614">
        <v>24766734.77182867</v>
      </c>
      <c r="N19" s="1560">
        <f>M19/$E19*100</f>
        <v>3.7480689174031379</v>
      </c>
      <c r="O19" s="1560"/>
      <c r="P19" s="1560"/>
      <c r="Q19" s="1560"/>
      <c r="R19" s="1560"/>
      <c r="S19" s="1560"/>
      <c r="T19" s="1560"/>
      <c r="U19" s="1560"/>
      <c r="V19" s="1560"/>
      <c r="W19" s="3094" t="s">
        <v>3244</v>
      </c>
      <c r="X19" s="3094"/>
      <c r="Y19" s="3094"/>
      <c r="Z19" s="1514"/>
      <c r="AA19" s="1560"/>
      <c r="AB19" s="1560"/>
      <c r="AC19" s="1560"/>
      <c r="AD19" s="1560"/>
      <c r="AE19" s="1560"/>
      <c r="AF19" s="1560"/>
      <c r="AG19" s="1560"/>
      <c r="AH19" s="1560"/>
      <c r="AI19" s="1560"/>
      <c r="AJ19" s="1560"/>
      <c r="AK19" s="1560"/>
      <c r="AL19" s="1560"/>
      <c r="AM19" s="1614">
        <v>69408678.441612154</v>
      </c>
      <c r="AN19" s="1560">
        <f t="shared" si="3"/>
        <v>10.503948649740698</v>
      </c>
      <c r="AO19" s="1556"/>
      <c r="AP19" s="1557"/>
      <c r="AQ19" s="1550"/>
      <c r="AR19" s="1549"/>
      <c r="AS19" s="1549"/>
      <c r="AT19" s="1550"/>
      <c r="AU19" s="1549"/>
      <c r="AV19" s="1549"/>
      <c r="AW19" s="1549"/>
      <c r="AX19" s="1549"/>
      <c r="AY19" s="1549"/>
      <c r="AZ19" s="1549"/>
      <c r="BA19" s="1549"/>
      <c r="BB19" s="1549"/>
      <c r="BC19" s="1549"/>
      <c r="BD19" s="1549"/>
      <c r="BE19" s="1549"/>
      <c r="BF19" s="1550"/>
      <c r="BG19" s="1549"/>
      <c r="BH19" s="1549"/>
      <c r="BI19" s="1550"/>
      <c r="BJ19" s="1549"/>
      <c r="BK19" s="1550"/>
      <c r="BL19" s="1549"/>
      <c r="BM19" s="1549"/>
      <c r="BN19" s="493"/>
      <c r="BO19" s="1549"/>
      <c r="BP19" s="1549"/>
      <c r="BQ19" s="1551"/>
    </row>
    <row r="20" spans="1:81" s="1552" customFormat="1" ht="18.600000000000001" hidden="1" customHeight="1">
      <c r="A20" s="3432" t="s">
        <v>2699</v>
      </c>
      <c r="B20" s="3432"/>
      <c r="C20" s="3432"/>
      <c r="D20" s="1514"/>
      <c r="E20" s="1614">
        <v>641280619.27300835</v>
      </c>
      <c r="F20" s="1560">
        <v>100</v>
      </c>
      <c r="G20" s="1614">
        <v>199831470.53719062</v>
      </c>
      <c r="H20" s="1560">
        <f t="shared" si="0"/>
        <v>31.161314490328863</v>
      </c>
      <c r="I20" s="1614">
        <v>136902260.37860548</v>
      </c>
      <c r="J20" s="1560">
        <f t="shared" si="1"/>
        <v>21.348261005268732</v>
      </c>
      <c r="K20" s="1614">
        <v>216387706.75045177</v>
      </c>
      <c r="L20" s="1560">
        <f t="shared" si="2"/>
        <v>33.743060408680527</v>
      </c>
      <c r="M20" s="1614">
        <v>17955091.373014469</v>
      </c>
      <c r="N20" s="1560">
        <f>M20/$E20*100</f>
        <v>2.7998805567162415</v>
      </c>
      <c r="O20" s="1560"/>
      <c r="P20" s="1560"/>
      <c r="Q20" s="1560"/>
      <c r="R20" s="1560"/>
      <c r="S20" s="1560"/>
      <c r="T20" s="1560"/>
      <c r="U20" s="1560"/>
      <c r="V20" s="1560"/>
      <c r="W20" s="3432" t="s">
        <v>2900</v>
      </c>
      <c r="X20" s="3432"/>
      <c r="Y20" s="3432"/>
      <c r="Z20" s="1514"/>
      <c r="AA20" s="1560"/>
      <c r="AB20" s="1560"/>
      <c r="AC20" s="1560"/>
      <c r="AD20" s="1560"/>
      <c r="AE20" s="1560"/>
      <c r="AF20" s="1560"/>
      <c r="AG20" s="1560"/>
      <c r="AH20" s="1560"/>
      <c r="AI20" s="1560"/>
      <c r="AJ20" s="1560"/>
      <c r="AK20" s="1560"/>
      <c r="AL20" s="1560"/>
      <c r="AM20" s="1614">
        <v>70204090.233745754</v>
      </c>
      <c r="AN20" s="1560">
        <f t="shared" si="3"/>
        <v>10.947483539005599</v>
      </c>
      <c r="AO20" s="1556"/>
      <c r="AP20" s="1557"/>
      <c r="AQ20" s="1550"/>
      <c r="AR20" s="1549"/>
      <c r="AS20" s="1549"/>
      <c r="AT20" s="1550"/>
      <c r="AU20" s="1549"/>
      <c r="AV20" s="1549"/>
      <c r="AW20" s="1549"/>
      <c r="AX20" s="1549"/>
      <c r="AY20" s="1549"/>
      <c r="AZ20" s="1549"/>
      <c r="BA20" s="1549"/>
      <c r="BB20" s="1549"/>
      <c r="BC20" s="1549"/>
      <c r="BD20" s="1549"/>
      <c r="BE20" s="1549"/>
      <c r="BF20" s="1550"/>
      <c r="BG20" s="1549"/>
      <c r="BH20" s="1549"/>
      <c r="BI20" s="1550"/>
      <c r="BJ20" s="1549"/>
      <c r="BK20" s="1550"/>
      <c r="BL20" s="1549"/>
      <c r="BM20" s="1549"/>
      <c r="BN20" s="493"/>
      <c r="BO20" s="1549"/>
      <c r="BP20" s="1549"/>
      <c r="BQ20" s="1551"/>
    </row>
    <row r="21" spans="1:81" s="1552" customFormat="1" ht="18.600000000000001" hidden="1" customHeight="1">
      <c r="A21" s="3432" t="s">
        <v>2902</v>
      </c>
      <c r="B21" s="3432"/>
      <c r="C21" s="3432"/>
      <c r="D21" s="1514"/>
      <c r="E21" s="1614">
        <v>691497654.67302084</v>
      </c>
      <c r="F21" s="1560">
        <v>100</v>
      </c>
      <c r="G21" s="1614">
        <v>236867415.34364241</v>
      </c>
      <c r="H21" s="1560">
        <f t="shared" si="0"/>
        <v>34.254261564436788</v>
      </c>
      <c r="I21" s="1614">
        <v>131035357.08832623</v>
      </c>
      <c r="J21" s="1560">
        <f t="shared" si="1"/>
        <v>18.949501303845658</v>
      </c>
      <c r="K21" s="1614">
        <v>219603523.48414138</v>
      </c>
      <c r="L21" s="1560">
        <f t="shared" si="2"/>
        <v>31.757667144653201</v>
      </c>
      <c r="M21" s="1614">
        <v>21796649.106778391</v>
      </c>
      <c r="N21" s="1560">
        <f>M21/$E21*100</f>
        <v>3.1520929911302558</v>
      </c>
      <c r="O21" s="1560"/>
      <c r="P21" s="1560"/>
      <c r="Q21" s="1560"/>
      <c r="R21" s="1560"/>
      <c r="S21" s="1560"/>
      <c r="T21" s="1560"/>
      <c r="U21" s="1560"/>
      <c r="V21" s="1560"/>
      <c r="W21" s="3432" t="s">
        <v>3066</v>
      </c>
      <c r="X21" s="3432"/>
      <c r="Y21" s="3432"/>
      <c r="Z21" s="1514"/>
      <c r="AA21" s="1560"/>
      <c r="AB21" s="1560"/>
      <c r="AC21" s="1560"/>
      <c r="AD21" s="1560"/>
      <c r="AE21" s="1560"/>
      <c r="AF21" s="1560"/>
      <c r="AG21" s="1560"/>
      <c r="AH21" s="1560"/>
      <c r="AI21" s="1560"/>
      <c r="AJ21" s="1560"/>
      <c r="AK21" s="1560"/>
      <c r="AL21" s="1560"/>
      <c r="AM21" s="1614">
        <v>82194709.650132388</v>
      </c>
      <c r="AN21" s="1560">
        <f t="shared" si="3"/>
        <v>11.886476995934093</v>
      </c>
      <c r="AO21" s="1556"/>
      <c r="AP21" s="1557"/>
      <c r="AQ21" s="1550"/>
      <c r="AR21" s="1549"/>
      <c r="AS21" s="1549"/>
      <c r="AT21" s="1550"/>
      <c r="AU21" s="1549"/>
      <c r="AV21" s="1549"/>
      <c r="AW21" s="1549"/>
      <c r="AX21" s="1549"/>
      <c r="AY21" s="1549"/>
      <c r="AZ21" s="1549"/>
      <c r="BA21" s="1549"/>
      <c r="BB21" s="1549"/>
      <c r="BC21" s="1549"/>
      <c r="BD21" s="1549"/>
      <c r="BE21" s="1549"/>
      <c r="BF21" s="1550"/>
      <c r="BG21" s="1549"/>
      <c r="BH21" s="1549"/>
      <c r="BI21" s="1550"/>
      <c r="BJ21" s="1549"/>
      <c r="BK21" s="1550"/>
      <c r="BL21" s="1549"/>
      <c r="BM21" s="1549"/>
      <c r="BN21" s="493"/>
      <c r="BO21" s="1549"/>
      <c r="BP21" s="1549"/>
      <c r="BQ21" s="1551"/>
    </row>
    <row r="22" spans="1:81" s="1552" customFormat="1" ht="18" hidden="1" customHeight="1">
      <c r="A22" s="3095" t="s">
        <v>3245</v>
      </c>
      <c r="B22" s="3096"/>
      <c r="C22" s="3096"/>
      <c r="D22" s="3097"/>
      <c r="E22" s="1559">
        <v>706460.88593791437</v>
      </c>
      <c r="F22" s="1560">
        <v>100</v>
      </c>
      <c r="G22" s="1559">
        <v>272398.98342712037</v>
      </c>
      <c r="H22" s="1560">
        <f t="shared" si="0"/>
        <v>38.558254087270093</v>
      </c>
      <c r="I22" s="1559">
        <v>139273.60049058628</v>
      </c>
      <c r="J22" s="1560">
        <f t="shared" si="1"/>
        <v>19.714269149619419</v>
      </c>
      <c r="K22" s="1559">
        <v>189069.55783406022</v>
      </c>
      <c r="L22" s="1560">
        <f t="shared" si="2"/>
        <v>26.762919447839913</v>
      </c>
      <c r="M22" s="1559">
        <v>21380.139060784411</v>
      </c>
      <c r="N22" s="1560">
        <f>M22/$E22*100</f>
        <v>3.0263726536536595</v>
      </c>
      <c r="O22" s="1560"/>
      <c r="P22" s="1560"/>
      <c r="Q22" s="1560"/>
      <c r="R22" s="1560"/>
      <c r="S22" s="1560"/>
      <c r="T22" s="1560"/>
      <c r="U22" s="1560"/>
      <c r="V22" s="1560"/>
      <c r="W22" s="3095" t="s">
        <v>3246</v>
      </c>
      <c r="X22" s="3096"/>
      <c r="Y22" s="3096"/>
      <c r="Z22" s="3097"/>
      <c r="AA22" s="1560"/>
      <c r="AB22" s="1560"/>
      <c r="AC22" s="1560"/>
      <c r="AD22" s="1560"/>
      <c r="AE22" s="1560"/>
      <c r="AF22" s="1560"/>
      <c r="AG22" s="1560"/>
      <c r="AH22" s="1560"/>
      <c r="AI22" s="1560"/>
      <c r="AJ22" s="1560"/>
      <c r="AK22" s="1560"/>
      <c r="AL22" s="1560"/>
      <c r="AM22" s="1559">
        <v>84338.605125363567</v>
      </c>
      <c r="AN22" s="1560">
        <f t="shared" si="3"/>
        <v>11.938184661616987</v>
      </c>
      <c r="AO22" s="1556"/>
      <c r="AP22" s="1556"/>
      <c r="AQ22" s="1556"/>
      <c r="AR22" s="1556"/>
      <c r="AS22" s="1556"/>
      <c r="AT22" s="1556"/>
      <c r="AU22" s="1556"/>
      <c r="AV22" s="1556"/>
      <c r="AW22" s="1556"/>
      <c r="AX22" s="1556"/>
      <c r="AY22" s="1556"/>
      <c r="AZ22" s="1556"/>
      <c r="BA22" s="1556"/>
      <c r="BB22" s="1556"/>
      <c r="BC22" s="1556"/>
      <c r="BD22" s="1556"/>
      <c r="BE22" s="1556"/>
      <c r="BF22" s="1556"/>
      <c r="BG22" s="1556"/>
      <c r="BH22" s="1556"/>
      <c r="BI22" s="1550"/>
      <c r="BJ22" s="1549"/>
      <c r="BK22" s="1550"/>
      <c r="BL22" s="1549"/>
      <c r="BM22" s="1549"/>
      <c r="BN22" s="493"/>
      <c r="BO22" s="1549"/>
      <c r="BP22" s="1549"/>
      <c r="BQ22" s="1551"/>
    </row>
    <row r="23" spans="1:81" s="1552" customFormat="1" ht="18" hidden="1" customHeight="1">
      <c r="A23" s="3095" t="s">
        <v>2469</v>
      </c>
      <c r="B23" s="3096"/>
      <c r="C23" s="3096"/>
      <c r="D23" s="3097"/>
      <c r="E23" s="1559">
        <v>654328.84365911281</v>
      </c>
      <c r="F23" s="1560">
        <v>100</v>
      </c>
      <c r="G23" s="1559">
        <v>257031.04076734686</v>
      </c>
      <c r="H23" s="1560">
        <f t="shared" si="0"/>
        <v>39.281630828008076</v>
      </c>
      <c r="I23" s="1559">
        <v>110219.90997548625</v>
      </c>
      <c r="J23" s="1560">
        <f t="shared" si="1"/>
        <v>16.844727394121691</v>
      </c>
      <c r="K23" s="1559">
        <v>232511.1179467265</v>
      </c>
      <c r="L23" s="1560">
        <f t="shared" si="2"/>
        <v>35.534291388789576</v>
      </c>
      <c r="M23" s="982" t="s">
        <v>431</v>
      </c>
      <c r="N23" s="982" t="s">
        <v>431</v>
      </c>
      <c r="O23" s="982"/>
      <c r="P23" s="982"/>
      <c r="Q23" s="982"/>
      <c r="R23" s="982"/>
      <c r="S23" s="982"/>
      <c r="T23" s="982"/>
      <c r="U23" s="982"/>
      <c r="V23" s="982"/>
      <c r="W23" s="3095" t="s">
        <v>2293</v>
      </c>
      <c r="X23" s="3096"/>
      <c r="Y23" s="3096"/>
      <c r="Z23" s="3097"/>
      <c r="AA23" s="982"/>
      <c r="AB23" s="982"/>
      <c r="AC23" s="982"/>
      <c r="AD23" s="982"/>
      <c r="AE23" s="982"/>
      <c r="AF23" s="982"/>
      <c r="AG23" s="982"/>
      <c r="AH23" s="982"/>
      <c r="AI23" s="982"/>
      <c r="AJ23" s="982"/>
      <c r="AK23" s="982"/>
      <c r="AL23" s="982"/>
      <c r="AM23" s="1559">
        <v>54566.774969553575</v>
      </c>
      <c r="AN23" s="1560">
        <f t="shared" si="3"/>
        <v>8.3393503890807157</v>
      </c>
      <c r="AO23" s="1556"/>
      <c r="AP23" s="1556"/>
      <c r="AQ23" s="1556"/>
      <c r="AR23" s="1556"/>
      <c r="AS23" s="1556"/>
      <c r="AT23" s="1556"/>
      <c r="AU23" s="1556"/>
      <c r="AV23" s="1556"/>
      <c r="AW23" s="1556"/>
      <c r="AX23" s="1556"/>
      <c r="AY23" s="1556"/>
      <c r="AZ23" s="1556"/>
      <c r="BA23" s="1556"/>
      <c r="BB23" s="1556"/>
      <c r="BC23" s="1556"/>
      <c r="BD23" s="1556"/>
      <c r="BE23" s="1556"/>
      <c r="BF23" s="1556"/>
      <c r="BG23" s="1556"/>
      <c r="BH23" s="1556"/>
      <c r="BI23" s="1550"/>
      <c r="BJ23" s="1549"/>
      <c r="BK23" s="1550"/>
      <c r="BL23" s="1549"/>
      <c r="BM23" s="1549"/>
      <c r="BN23" s="493"/>
      <c r="BO23" s="1549"/>
      <c r="BP23" s="1549"/>
      <c r="BQ23" s="1551"/>
    </row>
    <row r="24" spans="1:81" s="1552" customFormat="1" ht="16.5" customHeight="1">
      <c r="A24" s="3098" t="s">
        <v>1463</v>
      </c>
      <c r="B24" s="3098"/>
      <c r="C24" s="3098"/>
      <c r="D24" s="3099"/>
      <c r="E24" s="1561">
        <v>764779.92055412603</v>
      </c>
      <c r="F24" s="1562">
        <v>100</v>
      </c>
      <c r="G24" s="1561">
        <v>251107.98429052305</v>
      </c>
      <c r="H24" s="1562">
        <v>32.834018982687354</v>
      </c>
      <c r="I24" s="1561">
        <v>164091.96708067643</v>
      </c>
      <c r="J24" s="1562">
        <v>21.45610294812429</v>
      </c>
      <c r="K24" s="1561">
        <v>220600.6677747037</v>
      </c>
      <c r="L24" s="1562">
        <v>28.844986883921603</v>
      </c>
      <c r="M24" s="863" t="s">
        <v>431</v>
      </c>
      <c r="N24" s="1563" t="s">
        <v>431</v>
      </c>
      <c r="O24" s="863" t="s">
        <v>431</v>
      </c>
      <c r="P24" s="863" t="s">
        <v>431</v>
      </c>
      <c r="Q24" s="863" t="s">
        <v>431</v>
      </c>
      <c r="R24" s="863" t="s">
        <v>431</v>
      </c>
      <c r="S24" s="863" t="s">
        <v>431</v>
      </c>
      <c r="T24" s="863" t="s">
        <v>431</v>
      </c>
      <c r="U24" s="863" t="s">
        <v>431</v>
      </c>
      <c r="V24" s="863" t="s">
        <v>431</v>
      </c>
      <c r="W24" s="3098" t="s">
        <v>1463</v>
      </c>
      <c r="X24" s="3098"/>
      <c r="Y24" s="3098"/>
      <c r="Z24" s="3099"/>
      <c r="AA24" s="863" t="s">
        <v>431</v>
      </c>
      <c r="AB24" s="863" t="s">
        <v>431</v>
      </c>
      <c r="AC24" s="863" t="s">
        <v>431</v>
      </c>
      <c r="AD24" s="863" t="s">
        <v>431</v>
      </c>
      <c r="AE24" s="863" t="s">
        <v>431</v>
      </c>
      <c r="AF24" s="863" t="s">
        <v>431</v>
      </c>
      <c r="AG24" s="863" t="s">
        <v>431</v>
      </c>
      <c r="AH24" s="863" t="s">
        <v>431</v>
      </c>
      <c r="AI24" s="863" t="s">
        <v>431</v>
      </c>
      <c r="AJ24" s="863" t="s">
        <v>431</v>
      </c>
      <c r="AK24" s="863" t="s">
        <v>431</v>
      </c>
      <c r="AL24" s="863" t="s">
        <v>431</v>
      </c>
      <c r="AM24" s="1561">
        <v>106271.91491129233</v>
      </c>
      <c r="AN24" s="1562">
        <v>13.895751190001478</v>
      </c>
      <c r="AO24" s="1609"/>
      <c r="AP24" s="1609"/>
      <c r="BP24" s="1618"/>
      <c r="BQ24" s="1551"/>
    </row>
    <row r="25" spans="1:81" s="1552" customFormat="1" ht="16.5" customHeight="1">
      <c r="A25" s="3095" t="s">
        <v>3247</v>
      </c>
      <c r="B25" s="3095"/>
      <c r="C25" s="3095"/>
      <c r="D25" s="3100"/>
      <c r="E25" s="1561">
        <v>839654.88570203667</v>
      </c>
      <c r="F25" s="1562">
        <v>100</v>
      </c>
      <c r="G25" s="1561">
        <v>305772.4210238739</v>
      </c>
      <c r="H25" s="1562">
        <v>36.416440400774555</v>
      </c>
      <c r="I25" s="1561">
        <v>205105.69162323017</v>
      </c>
      <c r="J25" s="1562">
        <v>24.427380238696642</v>
      </c>
      <c r="K25" s="1561">
        <v>270736.33731048019</v>
      </c>
      <c r="L25" s="1562">
        <v>32.243763708242717</v>
      </c>
      <c r="M25" s="863" t="s">
        <v>431</v>
      </c>
      <c r="N25" s="1563" t="s">
        <v>431</v>
      </c>
      <c r="O25" s="863" t="s">
        <v>431</v>
      </c>
      <c r="P25" s="863" t="s">
        <v>431</v>
      </c>
      <c r="Q25" s="863" t="s">
        <v>431</v>
      </c>
      <c r="R25" s="863" t="s">
        <v>431</v>
      </c>
      <c r="S25" s="863" t="s">
        <v>431</v>
      </c>
      <c r="T25" s="863" t="s">
        <v>431</v>
      </c>
      <c r="U25" s="863" t="s">
        <v>431</v>
      </c>
      <c r="V25" s="863" t="s">
        <v>431</v>
      </c>
      <c r="W25" s="3095" t="s">
        <v>3247</v>
      </c>
      <c r="X25" s="3095"/>
      <c r="Y25" s="3095"/>
      <c r="Z25" s="3100"/>
      <c r="AA25" s="863" t="s">
        <v>431</v>
      </c>
      <c r="AB25" s="863" t="s">
        <v>431</v>
      </c>
      <c r="AC25" s="863" t="s">
        <v>431</v>
      </c>
      <c r="AD25" s="863" t="s">
        <v>431</v>
      </c>
      <c r="AE25" s="863" t="s">
        <v>431</v>
      </c>
      <c r="AF25" s="863" t="s">
        <v>431</v>
      </c>
      <c r="AG25" s="863" t="s">
        <v>431</v>
      </c>
      <c r="AH25" s="863" t="s">
        <v>431</v>
      </c>
      <c r="AI25" s="863" t="s">
        <v>431</v>
      </c>
      <c r="AJ25" s="863" t="s">
        <v>431</v>
      </c>
      <c r="AK25" s="863" t="s">
        <v>431</v>
      </c>
      <c r="AL25" s="863" t="s">
        <v>431</v>
      </c>
      <c r="AM25" s="1561">
        <v>58040.435744461836</v>
      </c>
      <c r="AN25" s="1562">
        <v>6.9124156522872067</v>
      </c>
      <c r="AO25" s="1609"/>
      <c r="AP25" s="1609"/>
      <c r="BP25" s="1618"/>
      <c r="BQ25" s="1551"/>
    </row>
    <row r="26" spans="1:81" s="1552" customFormat="1" ht="16.5" customHeight="1">
      <c r="A26" s="3095" t="s">
        <v>1464</v>
      </c>
      <c r="B26" s="3095"/>
      <c r="C26" s="3095"/>
      <c r="D26" s="3100"/>
      <c r="E26" s="1561">
        <v>927357.32727555907</v>
      </c>
      <c r="F26" s="1562">
        <v>100</v>
      </c>
      <c r="G26" s="1561">
        <v>329865.51408147672</v>
      </c>
      <c r="H26" s="1562">
        <v>35.570486626829556</v>
      </c>
      <c r="I26" s="1561">
        <v>196968.43625559818</v>
      </c>
      <c r="J26" s="1562">
        <v>21.239756290518866</v>
      </c>
      <c r="K26" s="1561">
        <v>235699.02779600475</v>
      </c>
      <c r="L26" s="1562">
        <v>25.416203750549336</v>
      </c>
      <c r="M26" s="863" t="s">
        <v>431</v>
      </c>
      <c r="N26" s="1563" t="s">
        <v>431</v>
      </c>
      <c r="O26" s="863" t="s">
        <v>431</v>
      </c>
      <c r="P26" s="863" t="s">
        <v>431</v>
      </c>
      <c r="Q26" s="863" t="s">
        <v>431</v>
      </c>
      <c r="R26" s="863" t="s">
        <v>431</v>
      </c>
      <c r="S26" s="863" t="s">
        <v>431</v>
      </c>
      <c r="T26" s="863" t="s">
        <v>431</v>
      </c>
      <c r="U26" s="863" t="s">
        <v>431</v>
      </c>
      <c r="V26" s="863" t="s">
        <v>431</v>
      </c>
      <c r="W26" s="3095" t="s">
        <v>1464</v>
      </c>
      <c r="X26" s="3095"/>
      <c r="Y26" s="3095"/>
      <c r="Z26" s="3100"/>
      <c r="AA26" s="863" t="s">
        <v>431</v>
      </c>
      <c r="AB26" s="863" t="s">
        <v>431</v>
      </c>
      <c r="AC26" s="863" t="s">
        <v>431</v>
      </c>
      <c r="AD26" s="863" t="s">
        <v>431</v>
      </c>
      <c r="AE26" s="863" t="s">
        <v>431</v>
      </c>
      <c r="AF26" s="863" t="s">
        <v>431</v>
      </c>
      <c r="AG26" s="863" t="s">
        <v>431</v>
      </c>
      <c r="AH26" s="863" t="s">
        <v>431</v>
      </c>
      <c r="AI26" s="863" t="s">
        <v>431</v>
      </c>
      <c r="AJ26" s="863" t="s">
        <v>431</v>
      </c>
      <c r="AK26" s="863" t="s">
        <v>431</v>
      </c>
      <c r="AL26" s="863" t="s">
        <v>431</v>
      </c>
      <c r="AM26" s="1561">
        <v>131113.92021198219</v>
      </c>
      <c r="AN26" s="1562">
        <v>14.138446568074878</v>
      </c>
      <c r="AO26" s="1609"/>
      <c r="AP26" s="1609"/>
      <c r="BP26" s="1618"/>
      <c r="BQ26" s="1551"/>
    </row>
    <row r="27" spans="1:81" s="1552" customFormat="1" ht="16.5" customHeight="1" thickBot="1">
      <c r="A27" s="3095" t="s">
        <v>2276</v>
      </c>
      <c r="B27" s="3096"/>
      <c r="C27" s="3096"/>
      <c r="D27" s="3097"/>
      <c r="E27" s="1561">
        <v>1287241.2394554082</v>
      </c>
      <c r="F27" s="1562">
        <v>100</v>
      </c>
      <c r="G27" s="1561">
        <v>562579.05771585437</v>
      </c>
      <c r="H27" s="1562">
        <v>43.704244431592642</v>
      </c>
      <c r="I27" s="1561">
        <v>249003.64475402946</v>
      </c>
      <c r="J27" s="1562">
        <v>19.343976647250301</v>
      </c>
      <c r="K27" s="1561">
        <v>290284.70116776065</v>
      </c>
      <c r="L27" s="1562">
        <v>22.550916818868476</v>
      </c>
      <c r="M27" s="863" t="s">
        <v>431</v>
      </c>
      <c r="N27" s="1563" t="s">
        <v>431</v>
      </c>
      <c r="O27" s="863" t="s">
        <v>431</v>
      </c>
      <c r="P27" s="863" t="s">
        <v>431</v>
      </c>
      <c r="Q27" s="863" t="s">
        <v>431</v>
      </c>
      <c r="R27" s="863" t="s">
        <v>431</v>
      </c>
      <c r="S27" s="863" t="s">
        <v>431</v>
      </c>
      <c r="T27" s="863" t="s">
        <v>431</v>
      </c>
      <c r="U27" s="863" t="s">
        <v>431</v>
      </c>
      <c r="V27" s="863" t="s">
        <v>431</v>
      </c>
      <c r="W27" s="3095" t="s">
        <v>3031</v>
      </c>
      <c r="X27" s="3096"/>
      <c r="Y27" s="3096"/>
      <c r="Z27" s="3097"/>
      <c r="AA27" s="863" t="s">
        <v>431</v>
      </c>
      <c r="AB27" s="863" t="s">
        <v>431</v>
      </c>
      <c r="AC27" s="863" t="s">
        <v>431</v>
      </c>
      <c r="AD27" s="863" t="s">
        <v>431</v>
      </c>
      <c r="AE27" s="863" t="s">
        <v>431</v>
      </c>
      <c r="AF27" s="863" t="s">
        <v>431</v>
      </c>
      <c r="AG27" s="863" t="s">
        <v>431</v>
      </c>
      <c r="AH27" s="863" t="s">
        <v>431</v>
      </c>
      <c r="AI27" s="863" t="s">
        <v>431</v>
      </c>
      <c r="AJ27" s="863" t="s">
        <v>431</v>
      </c>
      <c r="AK27" s="863" t="s">
        <v>431</v>
      </c>
      <c r="AL27" s="863" t="s">
        <v>431</v>
      </c>
      <c r="AM27" s="1561">
        <v>155386.9912841382</v>
      </c>
      <c r="AN27" s="1562">
        <v>12.071318609235796</v>
      </c>
      <c r="AO27" s="1609"/>
      <c r="AP27" s="1609"/>
      <c r="AQ27" s="1551"/>
      <c r="AR27" s="1551"/>
      <c r="AS27" s="1551"/>
      <c r="AT27" s="1551"/>
      <c r="AU27" s="1551"/>
      <c r="AV27" s="1551"/>
      <c r="AW27" s="1551"/>
      <c r="AX27" s="1551"/>
      <c r="AY27" s="1551"/>
      <c r="AZ27" s="1551"/>
      <c r="BA27" s="1551"/>
      <c r="BB27" s="1551"/>
      <c r="BC27" s="1551"/>
      <c r="BD27" s="1551"/>
      <c r="BE27" s="1551"/>
      <c r="BF27" s="1551"/>
      <c r="BG27" s="1551"/>
      <c r="BH27" s="1551"/>
      <c r="BI27" s="1551"/>
      <c r="BJ27" s="1551"/>
      <c r="BK27" s="1551"/>
      <c r="BL27" s="1551"/>
      <c r="BM27" s="1551"/>
      <c r="BN27" s="1551"/>
      <c r="BO27" s="1551"/>
      <c r="BP27" s="1551"/>
      <c r="BQ27" s="1551"/>
    </row>
    <row r="28" spans="1:81" s="1552" customFormat="1" ht="16.5" customHeight="1" thickTop="1">
      <c r="A28" s="3095" t="s">
        <v>3248</v>
      </c>
      <c r="B28" s="3096"/>
      <c r="C28" s="3096"/>
      <c r="D28" s="3097"/>
      <c r="E28" s="1561">
        <f>AQ32</f>
        <v>1506603.002706157</v>
      </c>
      <c r="F28" s="1562">
        <v>100</v>
      </c>
      <c r="G28" s="1561">
        <f>AR32</f>
        <v>569064.12105610815</v>
      </c>
      <c r="H28" s="1562">
        <f>G28/$E28*100</f>
        <v>37.771338569879156</v>
      </c>
      <c r="I28" s="1561">
        <f>AS32</f>
        <v>295511.72066145879</v>
      </c>
      <c r="J28" s="1562">
        <f>I28/$E28*100</f>
        <v>19.614438583399959</v>
      </c>
      <c r="K28" s="1561">
        <f>AT32</f>
        <v>330888.98624898668</v>
      </c>
      <c r="L28" s="1562">
        <f>K28/$E28*100</f>
        <v>21.962586404955029</v>
      </c>
      <c r="M28" s="1561">
        <f>AU32</f>
        <v>55157.703970767951</v>
      </c>
      <c r="N28" s="1562">
        <f>M28/$E28*100</f>
        <v>3.6610642532700259</v>
      </c>
      <c r="O28" s="1561">
        <f>AV32</f>
        <v>18617.684479116528</v>
      </c>
      <c r="P28" s="1562">
        <f>O28/$E28*100</f>
        <v>1.2357392389153268</v>
      </c>
      <c r="Q28" s="1561">
        <f>AW32</f>
        <v>37877.913592211677</v>
      </c>
      <c r="R28" s="1562">
        <f>Q28/$E28*100</f>
        <v>2.5141270476811375</v>
      </c>
      <c r="S28" s="1561">
        <f>AX32</f>
        <v>11883.997204219015</v>
      </c>
      <c r="T28" s="1562">
        <f>S28/$E28*100</f>
        <v>0.78879420676004253</v>
      </c>
      <c r="U28" s="1561">
        <f>AY32</f>
        <v>4546.3359058253245</v>
      </c>
      <c r="V28" s="1562">
        <f>U28/$E28*100</f>
        <v>0.30176070920203968</v>
      </c>
      <c r="W28" s="3095" t="s">
        <v>2237</v>
      </c>
      <c r="X28" s="3096"/>
      <c r="Y28" s="3096"/>
      <c r="Z28" s="3097"/>
      <c r="AA28" s="1561">
        <f>AZ32</f>
        <v>878.62933194035804</v>
      </c>
      <c r="AB28" s="1562">
        <f>AA28/$E28*100</f>
        <v>5.8318570344156093E-2</v>
      </c>
      <c r="AC28" s="1561">
        <f>BA32</f>
        <v>30672.70519674939</v>
      </c>
      <c r="AD28" s="1562">
        <f>AC28/$E28*100</f>
        <v>2.0358850434822671</v>
      </c>
      <c r="AE28" s="1561">
        <f>BB32</f>
        <v>12789.583296359464</v>
      </c>
      <c r="AF28" s="1562">
        <f>AE28/$E28*100</f>
        <v>0.84890201820830324</v>
      </c>
      <c r="AG28" s="1561">
        <f>BC32</f>
        <v>5927.1622019079432</v>
      </c>
      <c r="AH28" s="1562">
        <f>AG28/$E28*100</f>
        <v>0.39341234494167254</v>
      </c>
      <c r="AI28" s="1561">
        <f>BD32</f>
        <v>34117.01069316073</v>
      </c>
      <c r="AJ28" s="1562">
        <f>AI28/$E28*100</f>
        <v>2.264499050637748</v>
      </c>
      <c r="AK28" s="1561">
        <f>BE32</f>
        <v>2716.4495883176783</v>
      </c>
      <c r="AL28" s="1562">
        <f>AK28/$E28*100</f>
        <v>0.18030294533054808</v>
      </c>
      <c r="AM28" s="1561">
        <f>BF32</f>
        <v>95952.999279025345</v>
      </c>
      <c r="AN28" s="1562">
        <f>AM28/$E28*100</f>
        <v>6.3688310129924579</v>
      </c>
      <c r="AO28" s="3419"/>
      <c r="AP28" s="3420"/>
      <c r="AQ28" s="2405" t="s">
        <v>1848</v>
      </c>
      <c r="AR28" s="2406" t="s">
        <v>1849</v>
      </c>
      <c r="AS28" s="2406" t="s">
        <v>1850</v>
      </c>
      <c r="AT28" s="2406" t="s">
        <v>1851</v>
      </c>
      <c r="AU28" s="2406" t="s">
        <v>1852</v>
      </c>
      <c r="AV28" s="2406" t="s">
        <v>1853</v>
      </c>
      <c r="AW28" s="2406" t="s">
        <v>1854</v>
      </c>
      <c r="AX28" s="2406" t="s">
        <v>1855</v>
      </c>
      <c r="AY28" s="2406" t="s">
        <v>1856</v>
      </c>
      <c r="AZ28" s="2406" t="s">
        <v>1857</v>
      </c>
      <c r="BA28" s="2406" t="s">
        <v>1858</v>
      </c>
      <c r="BB28" s="2406" t="s">
        <v>1859</v>
      </c>
      <c r="BC28" s="2406" t="s">
        <v>1860</v>
      </c>
      <c r="BD28" s="2406" t="s">
        <v>1861</v>
      </c>
      <c r="BE28" s="2406" t="s">
        <v>1862</v>
      </c>
      <c r="BF28" s="2406" t="s">
        <v>1863</v>
      </c>
      <c r="BG28" s="2406" t="s">
        <v>303</v>
      </c>
      <c r="BH28" s="2406" t="s">
        <v>298</v>
      </c>
      <c r="BI28" s="2406" t="s">
        <v>1864</v>
      </c>
      <c r="BJ28" s="2406" t="s">
        <v>1865</v>
      </c>
      <c r="BK28" s="2406" t="s">
        <v>1866</v>
      </c>
      <c r="BL28" s="2406" t="s">
        <v>1867</v>
      </c>
      <c r="BM28" s="2406" t="s">
        <v>1868</v>
      </c>
      <c r="BN28" s="2406" t="s">
        <v>1869</v>
      </c>
      <c r="BO28" s="2406" t="s">
        <v>1870</v>
      </c>
      <c r="BP28" s="2407" t="s">
        <v>1871</v>
      </c>
      <c r="BQ28" s="2088"/>
    </row>
    <row r="29" spans="1:81" ht="16.5" customHeight="1" thickBot="1">
      <c r="A29" s="3432" t="s">
        <v>43</v>
      </c>
      <c r="B29" s="3432"/>
      <c r="C29" s="3432"/>
      <c r="D29" s="1514"/>
      <c r="E29" s="1566"/>
      <c r="F29" s="1620"/>
      <c r="G29" s="1566"/>
      <c r="H29" s="1620"/>
      <c r="I29" s="1566"/>
      <c r="J29" s="1620"/>
      <c r="K29" s="1566"/>
      <c r="L29" s="1620"/>
      <c r="M29" s="1566"/>
      <c r="N29" s="1620"/>
      <c r="O29" s="1566"/>
      <c r="P29" s="1620"/>
      <c r="Q29" s="1566"/>
      <c r="R29" s="1620"/>
      <c r="S29" s="1566"/>
      <c r="T29" s="1620"/>
      <c r="U29" s="1566"/>
      <c r="V29" s="1620"/>
      <c r="W29" s="3432" t="s">
        <v>43</v>
      </c>
      <c r="X29" s="3432"/>
      <c r="Y29" s="3432"/>
      <c r="Z29" s="1514"/>
      <c r="AA29" s="1566"/>
      <c r="AB29" s="1620"/>
      <c r="AC29" s="1566"/>
      <c r="AD29" s="1620"/>
      <c r="AE29" s="1566"/>
      <c r="AF29" s="1620"/>
      <c r="AG29" s="1566"/>
      <c r="AH29" s="1620"/>
      <c r="AI29" s="1566"/>
      <c r="AJ29" s="1620"/>
      <c r="AK29" s="1566"/>
      <c r="AL29" s="1620"/>
      <c r="AM29" s="1566"/>
      <c r="AN29" s="1620"/>
      <c r="AO29" s="3421"/>
      <c r="AP29" s="3422"/>
      <c r="AQ29" s="2408" t="s">
        <v>68</v>
      </c>
      <c r="AR29" s="2409" t="s">
        <v>68</v>
      </c>
      <c r="AS29" s="2409" t="s">
        <v>68</v>
      </c>
      <c r="AT29" s="2409" t="s">
        <v>68</v>
      </c>
      <c r="AU29" s="2409" t="s">
        <v>68</v>
      </c>
      <c r="AV29" s="2409" t="s">
        <v>68</v>
      </c>
      <c r="AW29" s="2409" t="s">
        <v>68</v>
      </c>
      <c r="AX29" s="2409" t="s">
        <v>68</v>
      </c>
      <c r="AY29" s="2409" t="s">
        <v>68</v>
      </c>
      <c r="AZ29" s="2409" t="s">
        <v>68</v>
      </c>
      <c r="BA29" s="2409" t="s">
        <v>68</v>
      </c>
      <c r="BB29" s="2409" t="s">
        <v>68</v>
      </c>
      <c r="BC29" s="2409" t="s">
        <v>68</v>
      </c>
      <c r="BD29" s="2409" t="s">
        <v>68</v>
      </c>
      <c r="BE29" s="2409" t="s">
        <v>68</v>
      </c>
      <c r="BF29" s="2409" t="s">
        <v>68</v>
      </c>
      <c r="BG29" s="2409" t="s">
        <v>68</v>
      </c>
      <c r="BH29" s="2409" t="s">
        <v>68</v>
      </c>
      <c r="BI29" s="2409" t="s">
        <v>68</v>
      </c>
      <c r="BJ29" s="2409" t="s">
        <v>68</v>
      </c>
      <c r="BK29" s="2409" t="s">
        <v>68</v>
      </c>
      <c r="BL29" s="2409" t="s">
        <v>68</v>
      </c>
      <c r="BM29" s="2409" t="s">
        <v>68</v>
      </c>
      <c r="BN29" s="2409" t="s">
        <v>68</v>
      </c>
      <c r="BO29" s="2409" t="s">
        <v>68</v>
      </c>
      <c r="BP29" s="2410" t="s">
        <v>68</v>
      </c>
      <c r="BQ29" s="2088"/>
      <c r="BX29" s="1552"/>
      <c r="BY29" s="1552"/>
      <c r="BZ29" s="1552"/>
      <c r="CA29" s="1552"/>
      <c r="CB29" s="1552"/>
      <c r="CC29" s="1552"/>
    </row>
    <row r="30" spans="1:81" ht="16.5" customHeight="1" thickTop="1">
      <c r="A30" s="1621"/>
      <c r="B30" s="1621" t="s">
        <v>44</v>
      </c>
      <c r="C30" s="1621"/>
      <c r="D30" s="1622"/>
      <c r="E30" s="1566">
        <f>AQ30</f>
        <v>1467883.142434153</v>
      </c>
      <c r="F30" s="1567">
        <v>100</v>
      </c>
      <c r="G30" s="1566">
        <f>AR30</f>
        <v>561253.68942833564</v>
      </c>
      <c r="H30" s="1567">
        <f>G30/$E30*100</f>
        <v>38.235583828398148</v>
      </c>
      <c r="I30" s="1566">
        <f>AS30</f>
        <v>291253.88781976042</v>
      </c>
      <c r="J30" s="1567">
        <f>I30/$E30*100</f>
        <v>19.841762562705199</v>
      </c>
      <c r="K30" s="1566">
        <f>AT30</f>
        <v>315329.64935566444</v>
      </c>
      <c r="L30" s="1567">
        <f>K30/$E30*100</f>
        <v>21.481931377232208</v>
      </c>
      <c r="M30" s="1566">
        <f>AU30</f>
        <v>55063.2348390888</v>
      </c>
      <c r="N30" s="1567">
        <f>M30/$E30*100</f>
        <v>3.7512001635074879</v>
      </c>
      <c r="O30" s="1566">
        <f>AV30</f>
        <v>17224.423455129079</v>
      </c>
      <c r="P30" s="1567">
        <f>O30/$E30*100</f>
        <v>1.1734192564243402</v>
      </c>
      <c r="Q30" s="1566">
        <f>AW30</f>
        <v>35874.509114983026</v>
      </c>
      <c r="R30" s="1567">
        <f>Q30/$E30*100</f>
        <v>2.443962198209678</v>
      </c>
      <c r="S30" s="1566">
        <f>AX30</f>
        <v>11190.774355727441</v>
      </c>
      <c r="T30" s="1567">
        <f>S30/$E30*100</f>
        <v>0.76237501693561704</v>
      </c>
      <c r="U30" s="1566">
        <f>AY30</f>
        <v>4494.1380645684621</v>
      </c>
      <c r="V30" s="1567">
        <f>U30/$E30*100</f>
        <v>0.30616456682757104</v>
      </c>
      <c r="W30" s="1621"/>
      <c r="X30" s="1621" t="s">
        <v>44</v>
      </c>
      <c r="Y30" s="1621"/>
      <c r="Z30" s="1622"/>
      <c r="AA30" s="1566">
        <f>AZ30</f>
        <v>878.62933194035804</v>
      </c>
      <c r="AB30" s="1567">
        <f>AA30/$E30*100</f>
        <v>5.9856899131857967E-2</v>
      </c>
      <c r="AC30" s="1566">
        <f>BA30</f>
        <v>30607.333261163585</v>
      </c>
      <c r="AD30" s="1567">
        <f>AC30/$E30*100</f>
        <v>2.0851341892521651</v>
      </c>
      <c r="AE30" s="1566">
        <f>BB30</f>
        <v>12789.583296359464</v>
      </c>
      <c r="AF30" s="1567">
        <f>AE30/$E30*100</f>
        <v>0.87129437804911536</v>
      </c>
      <c r="AG30" s="1566">
        <f>BC30</f>
        <v>5470.1719775504125</v>
      </c>
      <c r="AH30" s="1567">
        <f>AG30/$E30*100</f>
        <v>0.37265718362834838</v>
      </c>
      <c r="AI30" s="1566">
        <f>BD30</f>
        <v>33604.418302646183</v>
      </c>
      <c r="AJ30" s="1567">
        <f>AI30/$E30*100</f>
        <v>2.2893115488008693</v>
      </c>
      <c r="AK30" s="1566">
        <f>BE30</f>
        <v>2306.5199120328912</v>
      </c>
      <c r="AL30" s="1567">
        <f>AK30/$E30*100</f>
        <v>0.1571323932644971</v>
      </c>
      <c r="AM30" s="1566">
        <f>BF30</f>
        <v>90542.179919201662</v>
      </c>
      <c r="AN30" s="1567">
        <f>AM30/$E30*100</f>
        <v>6.1682144376328134</v>
      </c>
      <c r="AO30" s="3423" t="s">
        <v>991</v>
      </c>
      <c r="AP30" s="2411" t="s">
        <v>992</v>
      </c>
      <c r="AQ30" s="2412">
        <v>1467883.142434153</v>
      </c>
      <c r="AR30" s="2413">
        <v>561253.68942833564</v>
      </c>
      <c r="AS30" s="2413">
        <v>291253.88781976042</v>
      </c>
      <c r="AT30" s="2413">
        <v>315329.64935566444</v>
      </c>
      <c r="AU30" s="2413">
        <v>55063.2348390888</v>
      </c>
      <c r="AV30" s="2413">
        <v>17224.423455129079</v>
      </c>
      <c r="AW30" s="2413">
        <v>35874.509114983026</v>
      </c>
      <c r="AX30" s="2413">
        <v>11190.774355727441</v>
      </c>
      <c r="AY30" s="2413">
        <v>4494.1380645684621</v>
      </c>
      <c r="AZ30" s="2413">
        <v>878.62933194035804</v>
      </c>
      <c r="BA30" s="2413">
        <v>30607.333261163585</v>
      </c>
      <c r="BB30" s="2413">
        <v>12789.583296359464</v>
      </c>
      <c r="BC30" s="2413">
        <v>5470.1719775504125</v>
      </c>
      <c r="BD30" s="2413">
        <v>33604.418302646183</v>
      </c>
      <c r="BE30" s="2413">
        <v>2306.5199120328912</v>
      </c>
      <c r="BF30" s="2413">
        <v>90542.179919201662</v>
      </c>
      <c r="BG30" s="2413">
        <v>1026959.2007557957</v>
      </c>
      <c r="BH30" s="2413">
        <v>1005411.1556704392</v>
      </c>
      <c r="BI30" s="2413">
        <v>1866742.4182599008</v>
      </c>
      <c r="BJ30" s="2413">
        <v>1549.780633851198</v>
      </c>
      <c r="BK30" s="2413">
        <v>14175.289397712178</v>
      </c>
      <c r="BL30" s="2413">
        <v>877056.33262102422</v>
      </c>
      <c r="BM30" s="2413">
        <v>21548.045085355541</v>
      </c>
      <c r="BN30" s="2413">
        <v>1023.0161899300015</v>
      </c>
      <c r="BO30" s="2413">
        <v>4512.2327595977831</v>
      </c>
      <c r="BP30" s="2414">
        <v>16012.796135827739</v>
      </c>
      <c r="BQ30" s="2088"/>
      <c r="BX30" s="1552"/>
      <c r="BY30" s="1552"/>
      <c r="BZ30" s="1552"/>
      <c r="CA30" s="1552"/>
      <c r="CB30" s="1552"/>
      <c r="CC30" s="1552"/>
    </row>
    <row r="31" spans="1:81" ht="16.5" customHeight="1">
      <c r="A31" s="1621"/>
      <c r="B31" s="1621" t="s">
        <v>1872</v>
      </c>
      <c r="C31" s="1621"/>
      <c r="D31" s="1622"/>
      <c r="E31" s="1566">
        <f>AQ31</f>
        <v>38719.860272003149</v>
      </c>
      <c r="F31" s="1567">
        <v>100</v>
      </c>
      <c r="G31" s="1566">
        <f>AR31</f>
        <v>7810.4316277724702</v>
      </c>
      <c r="H31" s="1567">
        <f>G31/$E31*100</f>
        <v>20.171642079555475</v>
      </c>
      <c r="I31" s="1566">
        <f>AS31</f>
        <v>4257.8328416984295</v>
      </c>
      <c r="J31" s="1567">
        <f>I31/$E31*100</f>
        <v>10.996508798811719</v>
      </c>
      <c r="K31" s="1566">
        <f>AT31</f>
        <v>15559.336893322181</v>
      </c>
      <c r="L31" s="1567">
        <f>K31/$E31*100</f>
        <v>40.18438285680628</v>
      </c>
      <c r="M31" s="1566">
        <f>AU31</f>
        <v>94.469131679143601</v>
      </c>
      <c r="N31" s="2838">
        <f>M31/$E31*100</f>
        <v>0.24398107590137824</v>
      </c>
      <c r="O31" s="1566">
        <f>AV31</f>
        <v>1393.2610239874548</v>
      </c>
      <c r="P31" s="2838">
        <f>O31/$E31*100</f>
        <v>3.5983110842857782</v>
      </c>
      <c r="Q31" s="1566">
        <f>AW31</f>
        <v>2003.4044772286559</v>
      </c>
      <c r="R31" s="2838">
        <f>Q31/$E31*100</f>
        <v>5.1741004826849579</v>
      </c>
      <c r="S31" s="1566">
        <f>AX31</f>
        <v>693.22284849157541</v>
      </c>
      <c r="T31" s="2838">
        <f>S31/$E31*100</f>
        <v>1.7903547265453803</v>
      </c>
      <c r="U31" s="1566">
        <f>AY31</f>
        <v>52.197841256861935</v>
      </c>
      <c r="V31" s="2838">
        <f>U31/$E31*100</f>
        <v>0.13480896080248564</v>
      </c>
      <c r="W31" s="1621"/>
      <c r="X31" s="1621" t="s">
        <v>1872</v>
      </c>
      <c r="Y31" s="1621"/>
      <c r="Z31" s="1622"/>
      <c r="AA31" s="1566">
        <f>AZ31</f>
        <v>0</v>
      </c>
      <c r="AB31" s="1623">
        <f>AA31/$E31*100</f>
        <v>0</v>
      </c>
      <c r="AC31" s="1566">
        <f>BA31</f>
        <v>65.371935585804195</v>
      </c>
      <c r="AD31" s="2838">
        <f>AC31/$E31*100</f>
        <v>0.16883308753330431</v>
      </c>
      <c r="AE31" s="1566">
        <f>BB31</f>
        <v>0</v>
      </c>
      <c r="AF31" s="1623">
        <f>AE31/$E31*100</f>
        <v>0</v>
      </c>
      <c r="AG31" s="1566">
        <f>BC31</f>
        <v>456.99022435753062</v>
      </c>
      <c r="AH31" s="2838">
        <f>AG31/$E31*100</f>
        <v>1.1802476071639205</v>
      </c>
      <c r="AI31" s="1566">
        <f>BD31</f>
        <v>512.59239051454858</v>
      </c>
      <c r="AJ31" s="2838">
        <f>AI31/$E31*100</f>
        <v>1.3238487611102887</v>
      </c>
      <c r="AK31" s="1566">
        <f>BE31</f>
        <v>409.92967628478641</v>
      </c>
      <c r="AL31" s="2838">
        <f>AK31/$E31*100</f>
        <v>1.058706496885762</v>
      </c>
      <c r="AM31" s="1566">
        <f>BF31</f>
        <v>5410.819359823683</v>
      </c>
      <c r="AN31" s="1567">
        <f>AM31/$E31*100</f>
        <v>13.974273981913205</v>
      </c>
      <c r="AO31" s="3411"/>
      <c r="AP31" s="2986" t="s">
        <v>3714</v>
      </c>
      <c r="AQ31" s="2415">
        <v>38719.860272003149</v>
      </c>
      <c r="AR31" s="2416">
        <v>7810.4316277724702</v>
      </c>
      <c r="AS31" s="2416">
        <v>4257.8328416984295</v>
      </c>
      <c r="AT31" s="2416">
        <v>15559.336893322181</v>
      </c>
      <c r="AU31" s="2416">
        <v>94.469131679143601</v>
      </c>
      <c r="AV31" s="2416">
        <v>1393.2610239874548</v>
      </c>
      <c r="AW31" s="2416">
        <v>2003.4044772286559</v>
      </c>
      <c r="AX31" s="2416">
        <v>693.22284849157541</v>
      </c>
      <c r="AY31" s="2416">
        <v>52.197841256861935</v>
      </c>
      <c r="AZ31" s="2416">
        <v>0</v>
      </c>
      <c r="BA31" s="2416">
        <v>65.371935585804195</v>
      </c>
      <c r="BB31" s="2416">
        <v>0</v>
      </c>
      <c r="BC31" s="2416">
        <v>456.99022435753062</v>
      </c>
      <c r="BD31" s="2416">
        <v>512.59239051454858</v>
      </c>
      <c r="BE31" s="2416">
        <v>409.92967628478641</v>
      </c>
      <c r="BF31" s="2416">
        <v>5410.819359823683</v>
      </c>
      <c r="BG31" s="2416">
        <v>33638.01267751494</v>
      </c>
      <c r="BH31" s="2416">
        <v>33548.280146265708</v>
      </c>
      <c r="BI31" s="2416">
        <v>40577.946547538515</v>
      </c>
      <c r="BJ31" s="2416">
        <v>0</v>
      </c>
      <c r="BK31" s="2416">
        <v>60.084452903164511</v>
      </c>
      <c r="BL31" s="2416">
        <v>7089.7508541759689</v>
      </c>
      <c r="BM31" s="2416">
        <v>89.732531249233531</v>
      </c>
      <c r="BN31" s="2417">
        <v>1.1713796945585577E-2</v>
      </c>
      <c r="BO31" s="2416">
        <v>50.275885957877534</v>
      </c>
      <c r="BP31" s="2418">
        <v>39.444931494410405</v>
      </c>
      <c r="BQ31" s="2088"/>
      <c r="BX31" s="1552"/>
      <c r="BY31" s="1552"/>
      <c r="BZ31" s="1552"/>
      <c r="CA31" s="1552"/>
      <c r="CB31" s="1552"/>
      <c r="CC31" s="1552"/>
    </row>
    <row r="32" spans="1:81" ht="16.5" customHeight="1">
      <c r="A32" s="3432" t="s">
        <v>1873</v>
      </c>
      <c r="B32" s="3432"/>
      <c r="C32" s="3432"/>
      <c r="D32" s="1514"/>
      <c r="E32" s="1566"/>
      <c r="F32" s="1620"/>
      <c r="G32" s="1566"/>
      <c r="H32" s="1620"/>
      <c r="I32" s="1566"/>
      <c r="J32" s="1620"/>
      <c r="K32" s="1566"/>
      <c r="L32" s="1620"/>
      <c r="M32" s="1566"/>
      <c r="N32" s="1620"/>
      <c r="O32" s="1566"/>
      <c r="P32" s="1620"/>
      <c r="Q32" s="1566"/>
      <c r="R32" s="1620"/>
      <c r="S32" s="1566"/>
      <c r="T32" s="1620"/>
      <c r="U32" s="1566"/>
      <c r="V32" s="1620"/>
      <c r="W32" s="3432" t="s">
        <v>1873</v>
      </c>
      <c r="X32" s="3432"/>
      <c r="Y32" s="3432"/>
      <c r="Z32" s="1514"/>
      <c r="AA32" s="1566"/>
      <c r="AB32" s="1620"/>
      <c r="AC32" s="1566"/>
      <c r="AD32" s="1620"/>
      <c r="AE32" s="1566"/>
      <c r="AF32" s="1620"/>
      <c r="AG32" s="1566"/>
      <c r="AH32" s="1620"/>
      <c r="AI32" s="1566"/>
      <c r="AJ32" s="1620"/>
      <c r="AK32" s="1566"/>
      <c r="AL32" s="1620"/>
      <c r="AM32" s="1566"/>
      <c r="AN32" s="1620"/>
      <c r="AO32" s="3411" t="s">
        <v>994</v>
      </c>
      <c r="AP32" s="3412"/>
      <c r="AQ32" s="2415">
        <v>1506603.002706157</v>
      </c>
      <c r="AR32" s="2416">
        <v>569064.12105610815</v>
      </c>
      <c r="AS32" s="2416">
        <v>295511.72066145879</v>
      </c>
      <c r="AT32" s="2416">
        <v>330888.98624898668</v>
      </c>
      <c r="AU32" s="2416">
        <v>55157.703970767951</v>
      </c>
      <c r="AV32" s="2416">
        <v>18617.684479116528</v>
      </c>
      <c r="AW32" s="2416">
        <v>37877.913592211677</v>
      </c>
      <c r="AX32" s="2416">
        <v>11883.997204219015</v>
      </c>
      <c r="AY32" s="2416">
        <v>4546.3359058253245</v>
      </c>
      <c r="AZ32" s="2416">
        <v>878.62933194035804</v>
      </c>
      <c r="BA32" s="2416">
        <v>30672.70519674939</v>
      </c>
      <c r="BB32" s="2416">
        <v>12789.583296359464</v>
      </c>
      <c r="BC32" s="2416">
        <v>5927.1622019079432</v>
      </c>
      <c r="BD32" s="2416">
        <v>34117.01069316073</v>
      </c>
      <c r="BE32" s="2416">
        <v>2716.4495883176783</v>
      </c>
      <c r="BF32" s="2416">
        <v>95952.999279025345</v>
      </c>
      <c r="BG32" s="2416">
        <v>1060597.2134333102</v>
      </c>
      <c r="BH32" s="2416">
        <v>1038959.4358167049</v>
      </c>
      <c r="BI32" s="2416">
        <v>1907320.3648074388</v>
      </c>
      <c r="BJ32" s="2416">
        <v>1549.780633851198</v>
      </c>
      <c r="BK32" s="2416">
        <v>14235.373850615344</v>
      </c>
      <c r="BL32" s="2416">
        <v>884146.08347519999</v>
      </c>
      <c r="BM32" s="2416">
        <v>21637.777616604777</v>
      </c>
      <c r="BN32" s="2416">
        <v>1023.027903726947</v>
      </c>
      <c r="BO32" s="2416">
        <v>4562.5086455556602</v>
      </c>
      <c r="BP32" s="2418">
        <v>16052.241067322149</v>
      </c>
      <c r="BQ32" s="2088"/>
      <c r="BX32" s="1552"/>
      <c r="BY32" s="1552"/>
      <c r="BZ32" s="1552"/>
      <c r="CA32" s="1552"/>
      <c r="CB32" s="1552"/>
      <c r="CC32" s="1552"/>
    </row>
    <row r="33" spans="1:81" ht="16.5" customHeight="1">
      <c r="A33" s="1621"/>
      <c r="B33" s="155" t="s">
        <v>52</v>
      </c>
      <c r="C33" s="1621"/>
      <c r="D33" s="1622"/>
      <c r="E33" s="1566">
        <f>AQ33</f>
        <v>1041281.0937307413</v>
      </c>
      <c r="F33" s="1567">
        <v>100</v>
      </c>
      <c r="G33" s="1566">
        <f>AR33</f>
        <v>453124.37293017947</v>
      </c>
      <c r="H33" s="1567">
        <f>G33/$E33*100</f>
        <v>43.516047266997646</v>
      </c>
      <c r="I33" s="1566">
        <f>AS33</f>
        <v>254779.15843034221</v>
      </c>
      <c r="J33" s="1567">
        <f>I33/$E33*100</f>
        <v>24.467855986658684</v>
      </c>
      <c r="K33" s="1566">
        <f>AT33</f>
        <v>246546.79825903094</v>
      </c>
      <c r="L33" s="1567">
        <f>K33/$E33*100</f>
        <v>23.677256769898104</v>
      </c>
      <c r="M33" s="1566">
        <f>AU33</f>
        <v>7264.3192563062075</v>
      </c>
      <c r="N33" s="1567">
        <f>M33/$E33*100</f>
        <v>0.69763287742787394</v>
      </c>
      <c r="O33" s="1566">
        <f>AV33</f>
        <v>4169.3601706139962</v>
      </c>
      <c r="P33" s="1567">
        <f>O33/$E33*100</f>
        <v>0.40040678695853915</v>
      </c>
      <c r="Q33" s="1566">
        <f>AW33</f>
        <v>5408.4650040064807</v>
      </c>
      <c r="R33" s="1567">
        <f>Q33/$E33*100</f>
        <v>0.5194048981172632</v>
      </c>
      <c r="S33" s="1566">
        <f>AX33</f>
        <v>1608.4458068698041</v>
      </c>
      <c r="T33" s="1567">
        <f>S33/$E33*100</f>
        <v>0.15446797378285276</v>
      </c>
      <c r="U33" s="1566">
        <f>AY33</f>
        <v>1526.4798828429023</v>
      </c>
      <c r="V33" s="1567">
        <f>U33/$E33*100</f>
        <v>0.1465963313876921</v>
      </c>
      <c r="W33" s="1621"/>
      <c r="X33" s="155" t="s">
        <v>52</v>
      </c>
      <c r="Y33" s="1621"/>
      <c r="Z33" s="1622"/>
      <c r="AA33" s="1566">
        <f>AZ33</f>
        <v>254.87261309396681</v>
      </c>
      <c r="AB33" s="1567">
        <f>AA33/$E33*100</f>
        <v>2.4476830956451881E-2</v>
      </c>
      <c r="AC33" s="1566">
        <f>BA33</f>
        <v>16074.503542838242</v>
      </c>
      <c r="AD33" s="1567">
        <f>AC33/$E33*100</f>
        <v>1.5437237494868847</v>
      </c>
      <c r="AE33" s="1566">
        <f>BB33</f>
        <v>120.43548239098698</v>
      </c>
      <c r="AF33" s="1567">
        <f>AE33/$E33*100</f>
        <v>1.1566087497035615E-2</v>
      </c>
      <c r="AG33" s="1566">
        <f>BC33</f>
        <v>1860.8084711344666</v>
      </c>
      <c r="AH33" s="1567">
        <f>AG33/$E33*100</f>
        <v>0.17870376042913558</v>
      </c>
      <c r="AI33" s="1566">
        <f>BD33</f>
        <v>5127.0284396002098</v>
      </c>
      <c r="AJ33" s="1567">
        <f>AI33/$E33*100</f>
        <v>0.49237698355118487</v>
      </c>
      <c r="AK33" s="1566">
        <f>BE33</f>
        <v>116.40619449265809</v>
      </c>
      <c r="AL33" s="1567">
        <f>AK33/$E33*100</f>
        <v>1.1179132627443907E-2</v>
      </c>
      <c r="AM33" s="1566">
        <f>BF33</f>
        <v>43299.6392469989</v>
      </c>
      <c r="AN33" s="1567">
        <f>AM33/$E33*100</f>
        <v>4.1583045642232221</v>
      </c>
      <c r="AO33" s="3411" t="s">
        <v>995</v>
      </c>
      <c r="AP33" s="3412"/>
      <c r="AQ33" s="2415">
        <v>1041281.0937307413</v>
      </c>
      <c r="AR33" s="2416">
        <v>453124.37293017947</v>
      </c>
      <c r="AS33" s="2416">
        <v>254779.15843034221</v>
      </c>
      <c r="AT33" s="2416">
        <v>246546.79825903094</v>
      </c>
      <c r="AU33" s="2416">
        <v>7264.3192563062075</v>
      </c>
      <c r="AV33" s="2416">
        <v>4169.3601706139962</v>
      </c>
      <c r="AW33" s="2416">
        <v>5408.4650040064807</v>
      </c>
      <c r="AX33" s="2416">
        <v>1608.4458068698041</v>
      </c>
      <c r="AY33" s="2416">
        <v>1526.4798828429023</v>
      </c>
      <c r="AZ33" s="2416">
        <v>254.87261309396681</v>
      </c>
      <c r="BA33" s="2416">
        <v>16074.503542838242</v>
      </c>
      <c r="BB33" s="2416">
        <v>120.43548239098698</v>
      </c>
      <c r="BC33" s="2416">
        <v>1860.8084711344666</v>
      </c>
      <c r="BD33" s="2416">
        <v>5127.0284396002098</v>
      </c>
      <c r="BE33" s="2416">
        <v>116.40619449265809</v>
      </c>
      <c r="BF33" s="2416">
        <v>43299.6392469989</v>
      </c>
      <c r="BG33" s="2416">
        <v>698540.79902002623</v>
      </c>
      <c r="BH33" s="2416">
        <v>683169.33061994298</v>
      </c>
      <c r="BI33" s="2416">
        <v>1392238.7465364831</v>
      </c>
      <c r="BJ33" s="2416">
        <v>1381.5524620867609</v>
      </c>
      <c r="BK33" s="2416">
        <v>5251.6390179019154</v>
      </c>
      <c r="BL33" s="2416">
        <v>715702.60739652906</v>
      </c>
      <c r="BM33" s="2416">
        <v>15371.468400083171</v>
      </c>
      <c r="BN33" s="2416">
        <v>817.16264775945865</v>
      </c>
      <c r="BO33" s="2416">
        <v>3683.9626347059161</v>
      </c>
      <c r="BP33" s="2418">
        <v>10870.343117617796</v>
      </c>
      <c r="BQ33" s="2088"/>
      <c r="BX33" s="1552"/>
      <c r="BY33" s="1552"/>
      <c r="BZ33" s="1552"/>
      <c r="CA33" s="1552"/>
      <c r="CB33" s="1552"/>
      <c r="CC33" s="1552"/>
    </row>
    <row r="34" spans="1:81" ht="16.5" customHeight="1">
      <c r="A34" s="1621"/>
      <c r="B34" s="155" t="s">
        <v>53</v>
      </c>
      <c r="C34" s="1621"/>
      <c r="D34" s="1622"/>
      <c r="E34" s="1566">
        <f>AQ34</f>
        <v>82391.038510417275</v>
      </c>
      <c r="F34" s="1567">
        <v>100</v>
      </c>
      <c r="G34" s="1566">
        <f>AR34</f>
        <v>30413.02713094544</v>
      </c>
      <c r="H34" s="1567">
        <f>G34/$E34*100</f>
        <v>36.913028019546211</v>
      </c>
      <c r="I34" s="1566">
        <f>AS34</f>
        <v>8078.3864579855981</v>
      </c>
      <c r="J34" s="1567">
        <f>I34/$E34*100</f>
        <v>9.8049334054263575</v>
      </c>
      <c r="K34" s="1566">
        <f>AT34</f>
        <v>22138.286529212681</v>
      </c>
      <c r="L34" s="1567">
        <f>K34/$E34*100</f>
        <v>26.869774831656702</v>
      </c>
      <c r="M34" s="1566">
        <f>AU34</f>
        <v>783.30869989956511</v>
      </c>
      <c r="N34" s="1567">
        <f>M34/$E34*100</f>
        <v>0.95072075077743556</v>
      </c>
      <c r="O34" s="1566">
        <f t="shared" ref="O34:O37" si="4">AV34</f>
        <v>2478.2266351197009</v>
      </c>
      <c r="P34" s="1567">
        <f>O34/$E34*100</f>
        <v>3.0078837212451948</v>
      </c>
      <c r="Q34" s="1566">
        <f t="shared" ref="Q34:Q37" si="5">AW34</f>
        <v>4905.525337510493</v>
      </c>
      <c r="R34" s="1567">
        <f>Q34/$E34*100</f>
        <v>5.9539549764143986</v>
      </c>
      <c r="S34" s="1566">
        <f t="shared" ref="S34:S37" si="6">AX34</f>
        <v>0.66700633334473514</v>
      </c>
      <c r="T34" s="1567">
        <f>S34/$E34*100</f>
        <v>8.0956175016582755E-4</v>
      </c>
      <c r="U34" s="1566">
        <f t="shared" ref="U34:U37" si="7">AY34</f>
        <v>224.00662800050199</v>
      </c>
      <c r="V34" s="1567">
        <f>U34/$E34*100</f>
        <v>0.27188227269665893</v>
      </c>
      <c r="W34" s="1621"/>
      <c r="X34" s="155" t="s">
        <v>53</v>
      </c>
      <c r="Y34" s="1621"/>
      <c r="Z34" s="1622"/>
      <c r="AA34" s="1566">
        <f t="shared" ref="AA34:AA37" si="8">AZ34</f>
        <v>14.529826081527842</v>
      </c>
      <c r="AB34" s="1567">
        <f>AA34/$E34*100</f>
        <v>1.7635202012523166E-2</v>
      </c>
      <c r="AC34" s="1566">
        <f t="shared" ref="AC34:AC37" si="9">BA34</f>
        <v>3566.6398248325322</v>
      </c>
      <c r="AD34" s="1567">
        <f>AC34/$E34*100</f>
        <v>4.3289171848241441</v>
      </c>
      <c r="AE34" s="1566">
        <f t="shared" ref="AE34:AE37" si="10">BB34</f>
        <v>0</v>
      </c>
      <c r="AF34" s="1567">
        <f>AE34/$E34*100</f>
        <v>0</v>
      </c>
      <c r="AG34" s="1566">
        <f t="shared" ref="AG34:AG37" si="11">BC34</f>
        <v>322.28870135785746</v>
      </c>
      <c r="AH34" s="1567">
        <f>AG34/$E34*100</f>
        <v>0.39116960677356705</v>
      </c>
      <c r="AI34" s="1566">
        <f t="shared" ref="AI34:AI37" si="12">BD34</f>
        <v>337.82788619048739</v>
      </c>
      <c r="AJ34" s="1567">
        <f>AI34/$E34*100</f>
        <v>0.41002989196182232</v>
      </c>
      <c r="AK34" s="1566">
        <f t="shared" ref="AK34:AK37" si="13">BE34</f>
        <v>71.657451000653111</v>
      </c>
      <c r="AL34" s="1567">
        <f>AK34/$E34*100</f>
        <v>8.6972384735256078E-2</v>
      </c>
      <c r="AM34" s="1566">
        <f>BF34</f>
        <v>9056.6603959468575</v>
      </c>
      <c r="AN34" s="1567">
        <f>AM34/$E34*100</f>
        <v>10.992288190179519</v>
      </c>
      <c r="AO34" s="3411" t="s">
        <v>996</v>
      </c>
      <c r="AP34" s="3412"/>
      <c r="AQ34" s="2415">
        <v>82391.038510417275</v>
      </c>
      <c r="AR34" s="2416">
        <v>30413.02713094544</v>
      </c>
      <c r="AS34" s="2416">
        <v>8078.3864579855981</v>
      </c>
      <c r="AT34" s="2416">
        <v>22138.286529212681</v>
      </c>
      <c r="AU34" s="2416">
        <v>783.30869989956511</v>
      </c>
      <c r="AV34" s="2416">
        <v>2478.2266351197009</v>
      </c>
      <c r="AW34" s="2416">
        <v>4905.525337510493</v>
      </c>
      <c r="AX34" s="2417">
        <v>0.66700633334473514</v>
      </c>
      <c r="AY34" s="2416">
        <v>224.00662800050199</v>
      </c>
      <c r="AZ34" s="2416">
        <v>14.529826081527842</v>
      </c>
      <c r="BA34" s="2416">
        <v>3566.6398248325322</v>
      </c>
      <c r="BB34" s="2416">
        <v>0</v>
      </c>
      <c r="BC34" s="2416">
        <v>322.28870135785746</v>
      </c>
      <c r="BD34" s="2416">
        <v>337.82788619048739</v>
      </c>
      <c r="BE34" s="2416">
        <v>71.657451000653111</v>
      </c>
      <c r="BF34" s="2416">
        <v>9056.6603959468575</v>
      </c>
      <c r="BG34" s="2416">
        <v>57091.019258967455</v>
      </c>
      <c r="BH34" s="2416">
        <v>56754.394413785805</v>
      </c>
      <c r="BI34" s="2416">
        <v>94637.702992246515</v>
      </c>
      <c r="BJ34" s="2416">
        <v>148.1428563358657</v>
      </c>
      <c r="BK34" s="2416">
        <v>19.716793225227427</v>
      </c>
      <c r="BL34" s="2416">
        <v>38051.168228021808</v>
      </c>
      <c r="BM34" s="2416">
        <v>336.62484518173903</v>
      </c>
      <c r="BN34" s="2416">
        <v>19.974186392191474</v>
      </c>
      <c r="BO34" s="2416">
        <v>135.58149058900841</v>
      </c>
      <c r="BP34" s="2418">
        <v>181.06916820053928</v>
      </c>
      <c r="BQ34" s="2088"/>
      <c r="BX34" s="1552"/>
      <c r="BY34" s="1552"/>
      <c r="BZ34" s="1552"/>
      <c r="CA34" s="1552"/>
      <c r="CB34" s="1552"/>
      <c r="CC34" s="1552"/>
    </row>
    <row r="35" spans="1:81" ht="16.5" customHeight="1">
      <c r="A35" s="1621"/>
      <c r="B35" s="155" t="s">
        <v>54</v>
      </c>
      <c r="C35" s="1621"/>
      <c r="D35" s="1622"/>
      <c r="E35" s="1566">
        <f>AQ35</f>
        <v>184234.01971512576</v>
      </c>
      <c r="F35" s="1567">
        <v>100</v>
      </c>
      <c r="G35" s="1566">
        <f>AR35</f>
        <v>66554.310519091916</v>
      </c>
      <c r="H35" s="1567">
        <f>G35/$E35*100</f>
        <v>36.124875645661092</v>
      </c>
      <c r="I35" s="1566">
        <f>AS35</f>
        <v>21127.078984299264</v>
      </c>
      <c r="J35" s="1567">
        <f>I35/$E35*100</f>
        <v>11.46752321692122</v>
      </c>
      <c r="K35" s="1566">
        <f>AT35</f>
        <v>40121.021870667522</v>
      </c>
      <c r="L35" s="1567">
        <f>K35/$E35*100</f>
        <v>21.77720593227308</v>
      </c>
      <c r="M35" s="1566">
        <f>AU35</f>
        <v>5406.6715268457747</v>
      </c>
      <c r="N35" s="1567">
        <f>M35/$E35*100</f>
        <v>2.9346759817789954</v>
      </c>
      <c r="O35" s="1566">
        <f t="shared" si="4"/>
        <v>1278.5942674725641</v>
      </c>
      <c r="P35" s="1567">
        <f>O35/$E35*100</f>
        <v>0.69400552050571718</v>
      </c>
      <c r="Q35" s="1566">
        <f t="shared" si="5"/>
        <v>15541.123280589683</v>
      </c>
      <c r="R35" s="1567">
        <f>Q35/$E35*100</f>
        <v>8.4355339500382964</v>
      </c>
      <c r="S35" s="1566">
        <f t="shared" si="6"/>
        <v>6040.9469603257867</v>
      </c>
      <c r="T35" s="1567">
        <f>S35/$E35*100</f>
        <v>3.2789530238045499</v>
      </c>
      <c r="U35" s="1566">
        <f t="shared" si="7"/>
        <v>2699.0987997250536</v>
      </c>
      <c r="V35" s="1567">
        <f>U35/$E35*100</f>
        <v>1.4650382181849857</v>
      </c>
      <c r="W35" s="1621"/>
      <c r="X35" s="155" t="s">
        <v>54</v>
      </c>
      <c r="Y35" s="1621"/>
      <c r="Z35" s="1622"/>
      <c r="AA35" s="1566">
        <f t="shared" si="8"/>
        <v>461.44306976486337</v>
      </c>
      <c r="AB35" s="1567">
        <f>AA35/$E35*100</f>
        <v>0.25046572314840426</v>
      </c>
      <c r="AC35" s="1566">
        <f t="shared" si="9"/>
        <v>2078.3409099577266</v>
      </c>
      <c r="AD35" s="1567">
        <f>AC35/$E35*100</f>
        <v>1.1280983355687446</v>
      </c>
      <c r="AE35" s="1566">
        <f t="shared" si="10"/>
        <v>1300.7641693013084</v>
      </c>
      <c r="AF35" s="1567">
        <f>AE35/$E35*100</f>
        <v>0.70603907536329713</v>
      </c>
      <c r="AG35" s="1566">
        <f t="shared" si="11"/>
        <v>1255.7920677241145</v>
      </c>
      <c r="AH35" s="1567">
        <f>AG35/$E35*100</f>
        <v>0.68162876197669642</v>
      </c>
      <c r="AI35" s="1566">
        <f t="shared" si="12"/>
        <v>1096.077137855483</v>
      </c>
      <c r="AJ35" s="1567">
        <f>AI35/$E35*100</f>
        <v>0.59493742770760061</v>
      </c>
      <c r="AK35" s="1566">
        <f t="shared" si="13"/>
        <v>115.70666751770642</v>
      </c>
      <c r="AL35" s="1567">
        <f>AK35/$E35*100</f>
        <v>6.2804181169481804E-2</v>
      </c>
      <c r="AM35" s="1566">
        <f>BF35</f>
        <v>19157.04948398707</v>
      </c>
      <c r="AN35" s="1567">
        <f>AM35/$E35*100</f>
        <v>10.398215005897882</v>
      </c>
      <c r="AO35" s="3411" t="s">
        <v>997</v>
      </c>
      <c r="AP35" s="3412"/>
      <c r="AQ35" s="2415">
        <v>184234.01971512576</v>
      </c>
      <c r="AR35" s="2416">
        <v>66554.310519091916</v>
      </c>
      <c r="AS35" s="2416">
        <v>21127.078984299264</v>
      </c>
      <c r="AT35" s="2416">
        <v>40121.021870667522</v>
      </c>
      <c r="AU35" s="2416">
        <v>5406.6715268457747</v>
      </c>
      <c r="AV35" s="2416">
        <v>1278.5942674725641</v>
      </c>
      <c r="AW35" s="2416">
        <v>15541.123280589683</v>
      </c>
      <c r="AX35" s="2416">
        <v>6040.9469603257867</v>
      </c>
      <c r="AY35" s="2416">
        <v>2699.0987997250536</v>
      </c>
      <c r="AZ35" s="2416">
        <v>461.44306976486337</v>
      </c>
      <c r="BA35" s="2416">
        <v>2078.3409099577266</v>
      </c>
      <c r="BB35" s="2416">
        <v>1300.7641693013084</v>
      </c>
      <c r="BC35" s="2416">
        <v>1255.7920677241145</v>
      </c>
      <c r="BD35" s="2416">
        <v>1096.077137855483</v>
      </c>
      <c r="BE35" s="2416">
        <v>115.70666751770642</v>
      </c>
      <c r="BF35" s="2416">
        <v>19157.04948398707</v>
      </c>
      <c r="BG35" s="2416">
        <v>135439.91504733451</v>
      </c>
      <c r="BH35" s="2416">
        <v>135003.67426048353</v>
      </c>
      <c r="BI35" s="2416">
        <v>205431.71384705263</v>
      </c>
      <c r="BJ35" s="2416">
        <v>20.085315428571427</v>
      </c>
      <c r="BK35" s="2416">
        <v>135.30573158503202</v>
      </c>
      <c r="BL35" s="2416">
        <v>70583.430633582684</v>
      </c>
      <c r="BM35" s="2416">
        <v>436.2407868510395</v>
      </c>
      <c r="BN35" s="2416">
        <v>17.227907389342356</v>
      </c>
      <c r="BO35" s="2416">
        <v>260.75230308142704</v>
      </c>
      <c r="BP35" s="2418">
        <v>158.26057638026987</v>
      </c>
      <c r="BQ35" s="2088"/>
      <c r="BX35" s="1552"/>
      <c r="BY35" s="1552"/>
      <c r="BZ35" s="1552"/>
      <c r="CA35" s="1552"/>
      <c r="CB35" s="1552"/>
      <c r="CC35" s="1552"/>
    </row>
    <row r="36" spans="1:81" ht="16.5" customHeight="1">
      <c r="A36" s="1621"/>
      <c r="B36" s="155" t="s">
        <v>1874</v>
      </c>
      <c r="C36" s="1621"/>
      <c r="D36" s="1622"/>
      <c r="E36" s="1566">
        <f>AQ36</f>
        <v>61022.56853887059</v>
      </c>
      <c r="F36" s="1567">
        <v>100</v>
      </c>
      <c r="G36" s="1566">
        <f>AR36</f>
        <v>13075.031096891427</v>
      </c>
      <c r="H36" s="1567">
        <f>G36/$E36*100</f>
        <v>21.426549897785442</v>
      </c>
      <c r="I36" s="1566">
        <f>AS36</f>
        <v>8410.0168128316709</v>
      </c>
      <c r="J36" s="1567">
        <f>I36/$E36*100</f>
        <v>13.781813866904994</v>
      </c>
      <c r="K36" s="1566">
        <f>AT36</f>
        <v>19079.126271075562</v>
      </c>
      <c r="L36" s="1567">
        <f>K36/$E36*100</f>
        <v>31.265688626204589</v>
      </c>
      <c r="M36" s="1566">
        <f>AU36</f>
        <v>675.04781871640307</v>
      </c>
      <c r="N36" s="1567">
        <f>M36/$E36*100</f>
        <v>1.1062264910832234</v>
      </c>
      <c r="O36" s="1566">
        <f t="shared" si="4"/>
        <v>1499.3814609102724</v>
      </c>
      <c r="P36" s="1567">
        <f>O36/$E36*100</f>
        <v>2.4570933292576593</v>
      </c>
      <c r="Q36" s="1566">
        <f t="shared" si="5"/>
        <v>2652.4759111050207</v>
      </c>
      <c r="R36" s="1567">
        <f>Q36/$E36*100</f>
        <v>4.3467129860576552</v>
      </c>
      <c r="S36" s="1566">
        <f t="shared" si="6"/>
        <v>1820.6263976900789</v>
      </c>
      <c r="T36" s="1567">
        <f>S36/$E36*100</f>
        <v>2.9835296043468955</v>
      </c>
      <c r="U36" s="1566">
        <f t="shared" si="7"/>
        <v>56.68284125686602</v>
      </c>
      <c r="V36" s="1567">
        <f>U36/$E36*100</f>
        <v>9.2888324130046704E-2</v>
      </c>
      <c r="W36" s="1621"/>
      <c r="X36" s="155" t="s">
        <v>1874</v>
      </c>
      <c r="Y36" s="1621"/>
      <c r="Z36" s="1622"/>
      <c r="AA36" s="1566">
        <f t="shared" si="8"/>
        <v>0</v>
      </c>
      <c r="AB36" s="1567">
        <f>AA36/$E36*100</f>
        <v>0</v>
      </c>
      <c r="AC36" s="1566">
        <f t="shared" si="9"/>
        <v>846.1096381208946</v>
      </c>
      <c r="AD36" s="1567">
        <f>AC36/$E36*100</f>
        <v>1.3865519895019391</v>
      </c>
      <c r="AE36" s="1566">
        <f t="shared" si="10"/>
        <v>94.666666667167547</v>
      </c>
      <c r="AF36" s="1567">
        <f>AE36/$E36*100</f>
        <v>0.15513386101875751</v>
      </c>
      <c r="AG36" s="1566">
        <f t="shared" si="11"/>
        <v>650.7619876915038</v>
      </c>
      <c r="AH36" s="1567">
        <f>AG36/$E36*100</f>
        <v>1.0664283776861618</v>
      </c>
      <c r="AI36" s="1566">
        <f t="shared" si="12"/>
        <v>519.39239051455741</v>
      </c>
      <c r="AJ36" s="1567">
        <f>AI36/$E36*100</f>
        <v>0.85114803088583713</v>
      </c>
      <c r="AK36" s="1566">
        <f t="shared" si="13"/>
        <v>849.72569030666</v>
      </c>
      <c r="AL36" s="1567">
        <f>AK36/$E36*100</f>
        <v>1.3924777515148279</v>
      </c>
      <c r="AM36" s="1566">
        <f>BF36</f>
        <v>10793.523555092503</v>
      </c>
      <c r="AN36" s="1567">
        <f>AM36/$E36*100</f>
        <v>17.687756863621967</v>
      </c>
      <c r="AO36" s="3411" t="s">
        <v>998</v>
      </c>
      <c r="AP36" s="3412"/>
      <c r="AQ36" s="2415">
        <v>61022.56853887059</v>
      </c>
      <c r="AR36" s="2416">
        <v>13075.031096891427</v>
      </c>
      <c r="AS36" s="2416">
        <v>8410.0168128316709</v>
      </c>
      <c r="AT36" s="2416">
        <v>19079.126271075562</v>
      </c>
      <c r="AU36" s="2416">
        <v>675.04781871640307</v>
      </c>
      <c r="AV36" s="2416">
        <v>1499.3814609102724</v>
      </c>
      <c r="AW36" s="2416">
        <v>2652.4759111050207</v>
      </c>
      <c r="AX36" s="2416">
        <v>1820.6263976900789</v>
      </c>
      <c r="AY36" s="2416">
        <v>56.68284125686602</v>
      </c>
      <c r="AZ36" s="2416">
        <v>0</v>
      </c>
      <c r="BA36" s="2416">
        <v>846.1096381208946</v>
      </c>
      <c r="BB36" s="2416">
        <v>94.666666667167547</v>
      </c>
      <c r="BC36" s="2416">
        <v>650.7619876915038</v>
      </c>
      <c r="BD36" s="2416">
        <v>519.39239051455741</v>
      </c>
      <c r="BE36" s="2416">
        <v>849.72569030666</v>
      </c>
      <c r="BF36" s="2416">
        <v>10793.523555092503</v>
      </c>
      <c r="BG36" s="2416">
        <v>51759.783873981643</v>
      </c>
      <c r="BH36" s="2416">
        <v>51622.665793492815</v>
      </c>
      <c r="BI36" s="2416">
        <v>63639.221642655873</v>
      </c>
      <c r="BJ36" s="2416">
        <v>0</v>
      </c>
      <c r="BK36" s="2416">
        <v>73.376166903167302</v>
      </c>
      <c r="BL36" s="2416">
        <v>12089.932016066259</v>
      </c>
      <c r="BM36" s="2416">
        <v>137.11808048881358</v>
      </c>
      <c r="BN36" s="2416">
        <v>2.6870361859548137</v>
      </c>
      <c r="BO36" s="2416">
        <v>77.921380179308855</v>
      </c>
      <c r="BP36" s="2418">
        <v>56.509664123549939</v>
      </c>
      <c r="BQ36" s="2088"/>
      <c r="BX36" s="1552"/>
      <c r="BY36" s="1552"/>
      <c r="BZ36" s="1552"/>
      <c r="CA36" s="1552"/>
      <c r="CB36" s="1552"/>
      <c r="CC36" s="1552"/>
    </row>
    <row r="37" spans="1:81" ht="16.5" customHeight="1">
      <c r="A37" s="1621"/>
      <c r="B37" s="155" t="s">
        <v>1875</v>
      </c>
      <c r="C37" s="1621"/>
      <c r="D37" s="1622"/>
      <c r="E37" s="1566">
        <f>AQ37</f>
        <v>137674.28221099998</v>
      </c>
      <c r="F37" s="1567">
        <v>100</v>
      </c>
      <c r="G37" s="1566">
        <f>AR37</f>
        <v>5897.379379</v>
      </c>
      <c r="H37" s="1567">
        <f>G37/$E37*100</f>
        <v>4.2835737250924319</v>
      </c>
      <c r="I37" s="1566">
        <f>AS37</f>
        <v>3117.0799759999995</v>
      </c>
      <c r="J37" s="1567">
        <f>I37/$E37*100</f>
        <v>2.2640974958727251</v>
      </c>
      <c r="K37" s="1566">
        <f>AT37</f>
        <v>3003.7533189999995</v>
      </c>
      <c r="L37" s="1567">
        <f>K37/$E37*100</f>
        <v>2.1817824438673585</v>
      </c>
      <c r="M37" s="1566">
        <f>AU37</f>
        <v>41028.356669000001</v>
      </c>
      <c r="N37" s="1567">
        <f>M37/$E37*100</f>
        <v>29.801031834050047</v>
      </c>
      <c r="O37" s="1566">
        <f t="shared" si="4"/>
        <v>9192.121944999999</v>
      </c>
      <c r="P37" s="1567">
        <f>O37/$E37*100</f>
        <v>6.6767168111413335</v>
      </c>
      <c r="Q37" s="1566">
        <f t="shared" si="5"/>
        <v>9370.3240590000005</v>
      </c>
      <c r="R37" s="1567">
        <f>Q37/$E37*100</f>
        <v>6.8061542856922372</v>
      </c>
      <c r="S37" s="1566">
        <f t="shared" si="6"/>
        <v>2413.311033</v>
      </c>
      <c r="T37" s="1567">
        <f>S37/$E37*100</f>
        <v>1.7529134666570134</v>
      </c>
      <c r="U37" s="1566">
        <f t="shared" si="7"/>
        <v>40.067754000000001</v>
      </c>
      <c r="V37" s="1567">
        <f>U37/$E37*100</f>
        <v>2.9103296096065386E-2</v>
      </c>
      <c r="W37" s="1621"/>
      <c r="X37" s="155" t="s">
        <v>1875</v>
      </c>
      <c r="Y37" s="1621"/>
      <c r="Z37" s="1622"/>
      <c r="AA37" s="1566">
        <f t="shared" si="8"/>
        <v>147.78382299999998</v>
      </c>
      <c r="AB37" s="1567">
        <f>AA37/$E37*100</f>
        <v>0.10734308588840587</v>
      </c>
      <c r="AC37" s="1566">
        <f t="shared" si="9"/>
        <v>8107.1112810000004</v>
      </c>
      <c r="AD37" s="1567">
        <f>AC37/$E37*100</f>
        <v>5.8886170683461563</v>
      </c>
      <c r="AE37" s="1566">
        <f t="shared" si="10"/>
        <v>11273.716978</v>
      </c>
      <c r="AF37" s="1567">
        <f>AE37/$E37*100</f>
        <v>8.1886876742323373</v>
      </c>
      <c r="AG37" s="1566">
        <f t="shared" si="11"/>
        <v>1837.5109739999998</v>
      </c>
      <c r="AH37" s="1567">
        <f>AG37/$E37*100</f>
        <v>1.3346799013513833</v>
      </c>
      <c r="AI37" s="1566">
        <f t="shared" si="12"/>
        <v>27036.684838999994</v>
      </c>
      <c r="AJ37" s="1567">
        <f>AI37/$E37*100</f>
        <v>19.638152024329059</v>
      </c>
      <c r="AK37" s="1566">
        <f t="shared" si="13"/>
        <v>1562.953585</v>
      </c>
      <c r="AL37" s="1567">
        <f>AK37/$E37*100</f>
        <v>1.1352545732576351</v>
      </c>
      <c r="AM37" s="1566">
        <f>BF37</f>
        <v>13646.126596999999</v>
      </c>
      <c r="AN37" s="1567">
        <f>AM37/$E37*100</f>
        <v>9.9118923141258204</v>
      </c>
      <c r="AO37" s="3411" t="s">
        <v>999</v>
      </c>
      <c r="AP37" s="3412"/>
      <c r="AQ37" s="2415">
        <v>137674.28221099998</v>
      </c>
      <c r="AR37" s="2416">
        <v>5897.379379</v>
      </c>
      <c r="AS37" s="2416">
        <v>3117.0799759999995</v>
      </c>
      <c r="AT37" s="2416">
        <v>3003.7533189999995</v>
      </c>
      <c r="AU37" s="2416">
        <v>41028.356669000001</v>
      </c>
      <c r="AV37" s="2416">
        <v>9192.121944999999</v>
      </c>
      <c r="AW37" s="2416">
        <v>9370.3240590000005</v>
      </c>
      <c r="AX37" s="2416">
        <v>2413.311033</v>
      </c>
      <c r="AY37" s="2416">
        <v>40.067754000000001</v>
      </c>
      <c r="AZ37" s="2416">
        <v>147.78382299999998</v>
      </c>
      <c r="BA37" s="2416">
        <v>8107.1112810000004</v>
      </c>
      <c r="BB37" s="2416">
        <v>11273.716978</v>
      </c>
      <c r="BC37" s="2416">
        <v>1837.5109739999998</v>
      </c>
      <c r="BD37" s="2416">
        <v>27036.684838999994</v>
      </c>
      <c r="BE37" s="2416">
        <v>1562.953585</v>
      </c>
      <c r="BF37" s="2416">
        <v>13646.126596999999</v>
      </c>
      <c r="BG37" s="2416">
        <v>117765.696233</v>
      </c>
      <c r="BH37" s="2416">
        <v>112409.370729</v>
      </c>
      <c r="BI37" s="2416">
        <v>151372.97978899998</v>
      </c>
      <c r="BJ37" s="2416">
        <v>0</v>
      </c>
      <c r="BK37" s="2416">
        <v>8755.3361409999998</v>
      </c>
      <c r="BL37" s="2416">
        <v>47718.945200999995</v>
      </c>
      <c r="BM37" s="2416">
        <v>5356.3255040000013</v>
      </c>
      <c r="BN37" s="2416">
        <v>165.97612599999999</v>
      </c>
      <c r="BO37" s="2416">
        <v>404.29083699999995</v>
      </c>
      <c r="BP37" s="2418">
        <v>4786.0585410000012</v>
      </c>
      <c r="BQ37" s="2088"/>
      <c r="BX37" s="1552"/>
      <c r="BY37" s="1552"/>
      <c r="BZ37" s="1552"/>
      <c r="CA37" s="1552"/>
      <c r="CB37" s="1552"/>
      <c r="CC37" s="1552"/>
    </row>
    <row r="38" spans="1:81" ht="16.5" customHeight="1">
      <c r="A38" s="3432" t="s">
        <v>14</v>
      </c>
      <c r="B38" s="3432"/>
      <c r="C38" s="3432"/>
      <c r="D38" s="1514"/>
      <c r="E38" s="1566"/>
      <c r="F38" s="1620"/>
      <c r="G38" s="1566"/>
      <c r="H38" s="1620"/>
      <c r="I38" s="1566"/>
      <c r="J38" s="1620"/>
      <c r="K38" s="1566"/>
      <c r="L38" s="1620"/>
      <c r="M38" s="1566"/>
      <c r="N38" s="1620"/>
      <c r="O38" s="1566"/>
      <c r="P38" s="1620"/>
      <c r="Q38" s="1566"/>
      <c r="R38" s="1620"/>
      <c r="S38" s="1566"/>
      <c r="T38" s="1620"/>
      <c r="U38" s="1566"/>
      <c r="V38" s="1620"/>
      <c r="W38" s="3432" t="s">
        <v>1876</v>
      </c>
      <c r="X38" s="3432"/>
      <c r="Y38" s="3432"/>
      <c r="Z38" s="1514"/>
      <c r="AA38" s="1566"/>
      <c r="AB38" s="1620"/>
      <c r="AC38" s="1566"/>
      <c r="AD38" s="1620"/>
      <c r="AE38" s="1566"/>
      <c r="AF38" s="1620"/>
      <c r="AG38" s="1566"/>
      <c r="AH38" s="1620"/>
      <c r="AI38" s="1566"/>
      <c r="AJ38" s="1620"/>
      <c r="AK38" s="1566"/>
      <c r="AL38" s="1620"/>
      <c r="AM38" s="1566"/>
      <c r="AN38" s="1620"/>
      <c r="AO38" s="3411" t="s">
        <v>1001</v>
      </c>
      <c r="AP38" s="3412"/>
      <c r="AQ38" s="2415">
        <v>1496636.7576817027</v>
      </c>
      <c r="AR38" s="2416">
        <v>563859.88106645504</v>
      </c>
      <c r="AS38" s="2416">
        <v>294082.68575580482</v>
      </c>
      <c r="AT38" s="2416">
        <v>328241.86932621174</v>
      </c>
      <c r="AU38" s="2416">
        <v>55142.151934465997</v>
      </c>
      <c r="AV38" s="2416">
        <v>18617.684479116528</v>
      </c>
      <c r="AW38" s="2416">
        <v>37877.913592211677</v>
      </c>
      <c r="AX38" s="2416">
        <v>11883.997204219015</v>
      </c>
      <c r="AY38" s="2416">
        <v>4546.3359058253245</v>
      </c>
      <c r="AZ38" s="2416">
        <v>878.62933194035804</v>
      </c>
      <c r="BA38" s="2416">
        <v>30601.464947749388</v>
      </c>
      <c r="BB38" s="2416">
        <v>12789.583296359464</v>
      </c>
      <c r="BC38" s="2416">
        <v>5927.1622019079432</v>
      </c>
      <c r="BD38" s="2416">
        <v>34117.01069316073</v>
      </c>
      <c r="BE38" s="2416">
        <v>2716.4495883176783</v>
      </c>
      <c r="BF38" s="2416">
        <v>95353.938357954758</v>
      </c>
      <c r="BG38" s="2416">
        <v>1052944.7606027268</v>
      </c>
      <c r="BH38" s="2416">
        <v>1031327.3474527391</v>
      </c>
      <c r="BI38" s="2416">
        <v>1896585.726404689</v>
      </c>
      <c r="BJ38" s="2416">
        <v>1549.780633851198</v>
      </c>
      <c r="BK38" s="2416">
        <v>14231.273121367452</v>
      </c>
      <c r="BL38" s="2416">
        <v>881039.43270716793</v>
      </c>
      <c r="BM38" s="2416">
        <v>21617.413149987162</v>
      </c>
      <c r="BN38" s="2416">
        <v>1022.7078987388954</v>
      </c>
      <c r="BO38" s="2416">
        <v>4544.6657694632531</v>
      </c>
      <c r="BP38" s="2418">
        <v>16050.039481784996</v>
      </c>
      <c r="BQ38" s="2088"/>
      <c r="BX38" s="1552"/>
      <c r="BY38" s="1552"/>
      <c r="BZ38" s="1552"/>
      <c r="CA38" s="1552"/>
      <c r="CB38" s="1552"/>
      <c r="CC38" s="1552"/>
    </row>
    <row r="39" spans="1:81" ht="16.5" customHeight="1">
      <c r="A39" s="3093" t="s">
        <v>45</v>
      </c>
      <c r="B39" s="3093"/>
      <c r="C39" s="1624"/>
      <c r="D39" s="1514"/>
      <c r="E39" s="1566">
        <f>AQ38</f>
        <v>1496636.7576817027</v>
      </c>
      <c r="F39" s="1567">
        <v>100</v>
      </c>
      <c r="G39" s="1566">
        <f>AR38</f>
        <v>563859.88106645504</v>
      </c>
      <c r="H39" s="1567">
        <f t="shared" ref="H39:H53" si="14">G39/$E39*100</f>
        <v>37.675132471012979</v>
      </c>
      <c r="I39" s="1566">
        <f>AS38</f>
        <v>294082.68575580482</v>
      </c>
      <c r="J39" s="1567">
        <f t="shared" ref="J39:J53" si="15">I39/$E39*100</f>
        <v>19.649569893722258</v>
      </c>
      <c r="K39" s="1566">
        <f>AT38</f>
        <v>328241.86932621174</v>
      </c>
      <c r="L39" s="1567">
        <f t="shared" ref="L39:L53" si="16">K39/$E39*100</f>
        <v>21.931966299869575</v>
      </c>
      <c r="M39" s="1566">
        <f>AU38</f>
        <v>55142.151934465997</v>
      </c>
      <c r="N39" s="1567">
        <f t="shared" ref="N39:V53" si="17">M39/$E39*100</f>
        <v>3.6844044923687056</v>
      </c>
      <c r="O39" s="1566">
        <f>AV38</f>
        <v>18617.684479116528</v>
      </c>
      <c r="P39" s="1567">
        <f t="shared" si="17"/>
        <v>1.2439681428081057</v>
      </c>
      <c r="Q39" s="1566">
        <f>AW38</f>
        <v>37877.913592211677</v>
      </c>
      <c r="R39" s="1567">
        <f t="shared" si="17"/>
        <v>2.530868856307174</v>
      </c>
      <c r="S39" s="1566">
        <f>AX38</f>
        <v>11883.997204219015</v>
      </c>
      <c r="T39" s="1567">
        <f t="shared" si="17"/>
        <v>0.79404686161974136</v>
      </c>
      <c r="U39" s="1566">
        <f>AY38</f>
        <v>4546.3359058253245</v>
      </c>
      <c r="V39" s="1567">
        <f t="shared" si="17"/>
        <v>0.30377016216464037</v>
      </c>
      <c r="W39" s="3093" t="s">
        <v>45</v>
      </c>
      <c r="X39" s="3093"/>
      <c r="Y39" s="1624"/>
      <c r="Z39" s="1514"/>
      <c r="AA39" s="1566">
        <f>AZ38</f>
        <v>878.62933194035804</v>
      </c>
      <c r="AB39" s="1567">
        <f t="shared" ref="AB39:AL53" si="18">AA39/$E39*100</f>
        <v>5.8706919192694357E-2</v>
      </c>
      <c r="AC39" s="1566">
        <f>BA38</f>
        <v>30601.464947749388</v>
      </c>
      <c r="AD39" s="1567">
        <f t="shared" si="18"/>
        <v>2.0446821709197627</v>
      </c>
      <c r="AE39" s="1566">
        <f>BB38</f>
        <v>12789.583296359464</v>
      </c>
      <c r="AF39" s="1567">
        <f t="shared" si="18"/>
        <v>0.85455493664144588</v>
      </c>
      <c r="AG39" s="1566">
        <f>BC38</f>
        <v>5927.1622019079432</v>
      </c>
      <c r="AH39" s="1567">
        <f t="shared" si="18"/>
        <v>0.39603211477240113</v>
      </c>
      <c r="AI39" s="1566">
        <f>BD38</f>
        <v>34117.01069316073</v>
      </c>
      <c r="AJ39" s="1567">
        <f t="shared" si="18"/>
        <v>2.279578562937886</v>
      </c>
      <c r="AK39" s="1566">
        <f>BE38</f>
        <v>2716.4495883176783</v>
      </c>
      <c r="AL39" s="1567">
        <f t="shared" si="18"/>
        <v>0.18150359961260548</v>
      </c>
      <c r="AM39" s="1566">
        <f>BF38</f>
        <v>95353.938357954758</v>
      </c>
      <c r="AN39" s="1567">
        <f t="shared" ref="AN39:AN53" si="19">AM39/$E39*100</f>
        <v>6.3712145160498697</v>
      </c>
      <c r="AO39" s="3411" t="s">
        <v>1002</v>
      </c>
      <c r="AP39" s="3412"/>
      <c r="AQ39" s="2415">
        <v>9966.245024454518</v>
      </c>
      <c r="AR39" s="2416">
        <v>5204.2399896530314</v>
      </c>
      <c r="AS39" s="2416">
        <v>1429.0349056540545</v>
      </c>
      <c r="AT39" s="2416">
        <v>2647.1169227748896</v>
      </c>
      <c r="AU39" s="2416">
        <v>15.552036301952045</v>
      </c>
      <c r="AV39" s="2416">
        <v>0</v>
      </c>
      <c r="AW39" s="2416">
        <v>0</v>
      </c>
      <c r="AX39" s="2416">
        <v>0</v>
      </c>
      <c r="AY39" s="2416">
        <v>0</v>
      </c>
      <c r="AZ39" s="2416">
        <v>0</v>
      </c>
      <c r="BA39" s="2416">
        <v>71.240248999999991</v>
      </c>
      <c r="BB39" s="2416">
        <v>0</v>
      </c>
      <c r="BC39" s="2416">
        <v>0</v>
      </c>
      <c r="BD39" s="2416">
        <v>0</v>
      </c>
      <c r="BE39" s="2416">
        <v>0</v>
      </c>
      <c r="BF39" s="2416">
        <v>599.06092107058782</v>
      </c>
      <c r="BG39" s="2416">
        <v>7652.4528305834274</v>
      </c>
      <c r="BH39" s="2416">
        <v>7632.088363965815</v>
      </c>
      <c r="BI39" s="2416">
        <v>10734.638402750061</v>
      </c>
      <c r="BJ39" s="2416">
        <v>0</v>
      </c>
      <c r="BK39" s="2416">
        <v>4.1007292478914836</v>
      </c>
      <c r="BL39" s="2416">
        <v>3106.6507680321388</v>
      </c>
      <c r="BM39" s="2416">
        <v>20.364466617612383</v>
      </c>
      <c r="BN39" s="2417">
        <v>0.32000498805172756</v>
      </c>
      <c r="BO39" s="2416">
        <v>17.842876092407199</v>
      </c>
      <c r="BP39" s="2418">
        <v>2.2015855371534601</v>
      </c>
      <c r="BQ39" s="2088"/>
      <c r="BX39" s="1552"/>
      <c r="BY39" s="1552"/>
      <c r="BZ39" s="1552"/>
      <c r="CA39" s="1552"/>
      <c r="CB39" s="1552"/>
      <c r="CC39" s="1552"/>
    </row>
    <row r="40" spans="1:81" ht="16.5" customHeight="1">
      <c r="A40" s="189"/>
      <c r="B40" s="155" t="s">
        <v>15</v>
      </c>
      <c r="C40" s="1625"/>
      <c r="D40" s="1514"/>
      <c r="E40" s="1566">
        <f>AQ51</f>
        <v>855106.83174817951</v>
      </c>
      <c r="F40" s="1567">
        <v>100</v>
      </c>
      <c r="G40" s="1566">
        <f>AR51</f>
        <v>357732.65483946248</v>
      </c>
      <c r="H40" s="1567">
        <f t="shared" si="14"/>
        <v>41.834849349538494</v>
      </c>
      <c r="I40" s="1566">
        <f>AS51</f>
        <v>191209.54151369032</v>
      </c>
      <c r="J40" s="1567">
        <f t="shared" si="15"/>
        <v>22.360895085211954</v>
      </c>
      <c r="K40" s="1566">
        <f>AT51</f>
        <v>144079.90873330642</v>
      </c>
      <c r="L40" s="1567">
        <f t="shared" si="16"/>
        <v>16.84934599794386</v>
      </c>
      <c r="M40" s="1566">
        <f>AU51</f>
        <v>27739.644582487224</v>
      </c>
      <c r="N40" s="1567">
        <f t="shared" si="17"/>
        <v>3.2439975395561191</v>
      </c>
      <c r="O40" s="1566">
        <f>AV51</f>
        <v>12223.460316154777</v>
      </c>
      <c r="P40" s="1567">
        <f t="shared" si="17"/>
        <v>1.4294658705000809</v>
      </c>
      <c r="Q40" s="1566">
        <f>AW51</f>
        <v>20665.616104857374</v>
      </c>
      <c r="R40" s="1567">
        <f t="shared" si="17"/>
        <v>2.4167291544857159</v>
      </c>
      <c r="S40" s="1566">
        <f>AX51</f>
        <v>2361.25168112044</v>
      </c>
      <c r="T40" s="1567">
        <f t="shared" si="17"/>
        <v>0.27613528432384288</v>
      </c>
      <c r="U40" s="1566">
        <f>AY51</f>
        <v>567.38964730703481</v>
      </c>
      <c r="V40" s="1567">
        <f t="shared" si="17"/>
        <v>6.6353071480795445E-2</v>
      </c>
      <c r="W40" s="189"/>
      <c r="X40" s="155" t="s">
        <v>1877</v>
      </c>
      <c r="Y40" s="1625"/>
      <c r="Z40" s="1514"/>
      <c r="AA40" s="1566">
        <f>AZ51</f>
        <v>845.50760861562196</v>
      </c>
      <c r="AB40" s="1567">
        <f t="shared" si="18"/>
        <v>9.8877424109343998E-2</v>
      </c>
      <c r="AC40" s="1566">
        <f>BA51</f>
        <v>11338.283915686377</v>
      </c>
      <c r="AD40" s="1567">
        <f t="shared" si="18"/>
        <v>1.3259494012586008</v>
      </c>
      <c r="AE40" s="1566">
        <f>BB51</f>
        <v>8315.282016167168</v>
      </c>
      <c r="AF40" s="1567">
        <f t="shared" si="18"/>
        <v>0.97242610015960385</v>
      </c>
      <c r="AG40" s="1566">
        <f>BC51</f>
        <v>2427.7421965884569</v>
      </c>
      <c r="AH40" s="1567">
        <f t="shared" si="18"/>
        <v>0.2839109812308695</v>
      </c>
      <c r="AI40" s="1566">
        <f>BD51</f>
        <v>18911.345237499725</v>
      </c>
      <c r="AJ40" s="1567">
        <f t="shared" si="18"/>
        <v>2.2115769089152746</v>
      </c>
      <c r="AK40" s="1566">
        <f>BE51</f>
        <v>1618.7713693142223</v>
      </c>
      <c r="AL40" s="1567">
        <f t="shared" si="18"/>
        <v>0.18930633100016378</v>
      </c>
      <c r="AM40" s="1566">
        <f>BF51</f>
        <v>55070.431985921867</v>
      </c>
      <c r="AN40" s="1567">
        <f t="shared" si="19"/>
        <v>6.4401815002852842</v>
      </c>
      <c r="AO40" s="3411" t="s">
        <v>1004</v>
      </c>
      <c r="AP40" s="3412"/>
      <c r="AQ40" s="2415">
        <v>172467.50903466763</v>
      </c>
      <c r="AR40" s="2416">
        <v>90071.330676177487</v>
      </c>
      <c r="AS40" s="2416">
        <v>15650.486400528565</v>
      </c>
      <c r="AT40" s="2416">
        <v>35757.35878278812</v>
      </c>
      <c r="AU40" s="2416">
        <v>832.4322022782402</v>
      </c>
      <c r="AV40" s="2416">
        <v>4954.6900291549555</v>
      </c>
      <c r="AW40" s="2416">
        <v>4157.4510243060158</v>
      </c>
      <c r="AX40" s="2416">
        <v>1849.1786837222221</v>
      </c>
      <c r="AY40" s="2416">
        <v>21.81943861111111</v>
      </c>
      <c r="AZ40" s="2416">
        <v>60.912767000000002</v>
      </c>
      <c r="BA40" s="2416">
        <v>6978.9239121031515</v>
      </c>
      <c r="BB40" s="2416">
        <v>1884.898036</v>
      </c>
      <c r="BC40" s="2416">
        <v>302.75599238767938</v>
      </c>
      <c r="BD40" s="2416">
        <v>1039.2122185090091</v>
      </c>
      <c r="BE40" s="2416">
        <v>83.329233659588155</v>
      </c>
      <c r="BF40" s="2416">
        <v>8822.72963744154</v>
      </c>
      <c r="BG40" s="2416">
        <v>119194.36726843708</v>
      </c>
      <c r="BH40" s="2416">
        <v>117944.15790752134</v>
      </c>
      <c r="BI40" s="2416">
        <v>216869.45141895561</v>
      </c>
      <c r="BJ40" s="2416">
        <v>20.085315428571427</v>
      </c>
      <c r="BK40" s="2416">
        <v>544.58456199121611</v>
      </c>
      <c r="BL40" s="2416">
        <v>99489.963388853997</v>
      </c>
      <c r="BM40" s="2416">
        <v>1250.2093609156891</v>
      </c>
      <c r="BN40" s="2416">
        <v>103.22955136385974</v>
      </c>
      <c r="BO40" s="2416">
        <v>398.08321850631899</v>
      </c>
      <c r="BP40" s="2418">
        <v>748.89659104551026</v>
      </c>
      <c r="BQ40" s="2088"/>
      <c r="BX40" s="1552"/>
      <c r="BY40" s="1552"/>
      <c r="BZ40" s="1552"/>
      <c r="CA40" s="1552"/>
      <c r="CB40" s="1552"/>
      <c r="CC40" s="1552"/>
    </row>
    <row r="41" spans="1:81" ht="16.5" customHeight="1">
      <c r="A41" s="156"/>
      <c r="B41" s="156" t="s">
        <v>2295</v>
      </c>
      <c r="C41" s="1625"/>
      <c r="D41" s="1514"/>
      <c r="E41" s="1566">
        <f>AQ40</f>
        <v>172467.50903466763</v>
      </c>
      <c r="F41" s="1567">
        <v>100</v>
      </c>
      <c r="G41" s="1566">
        <f>AR40</f>
        <v>90071.330676177487</v>
      </c>
      <c r="H41" s="1567">
        <f t="shared" si="14"/>
        <v>52.225100936589911</v>
      </c>
      <c r="I41" s="1566">
        <f>AS40</f>
        <v>15650.486400528565</v>
      </c>
      <c r="J41" s="1567">
        <f t="shared" si="15"/>
        <v>9.0744549440803173</v>
      </c>
      <c r="K41" s="1566">
        <f>AT40</f>
        <v>35757.35878278812</v>
      </c>
      <c r="L41" s="1567">
        <f t="shared" si="16"/>
        <v>20.732808737673917</v>
      </c>
      <c r="M41" s="1566">
        <f>AU40</f>
        <v>832.4322022782402</v>
      </c>
      <c r="N41" s="1567">
        <f t="shared" si="17"/>
        <v>0.4826603033449699</v>
      </c>
      <c r="O41" s="1566">
        <f>AV40</f>
        <v>4954.6900291549555</v>
      </c>
      <c r="P41" s="1567">
        <f t="shared" si="17"/>
        <v>2.8728251813267711</v>
      </c>
      <c r="Q41" s="1566">
        <f>AW40</f>
        <v>4157.4510243060158</v>
      </c>
      <c r="R41" s="1567">
        <f t="shared" si="17"/>
        <v>2.4105705750468793</v>
      </c>
      <c r="S41" s="1566">
        <f>AX40</f>
        <v>1849.1786837222221</v>
      </c>
      <c r="T41" s="1567">
        <f t="shared" si="17"/>
        <v>1.0721895933166863</v>
      </c>
      <c r="U41" s="1566">
        <f>AY40</f>
        <v>21.81943861111111</v>
      </c>
      <c r="V41" s="1567">
        <f t="shared" si="17"/>
        <v>1.2651332841320966E-2</v>
      </c>
      <c r="W41" s="156"/>
      <c r="X41" s="156" t="s">
        <v>2295</v>
      </c>
      <c r="Y41" s="1625"/>
      <c r="Z41" s="1514"/>
      <c r="AA41" s="1566">
        <f>AZ40</f>
        <v>60.912767000000002</v>
      </c>
      <c r="AB41" s="1567">
        <f>AA41/$E41*100</f>
        <v>3.5318401327264458E-2</v>
      </c>
      <c r="AC41" s="1566">
        <f>BA40</f>
        <v>6978.9239121031515</v>
      </c>
      <c r="AD41" s="1567">
        <f>AC41/$E41*100</f>
        <v>4.0465151675034168</v>
      </c>
      <c r="AE41" s="1566">
        <f>BB40</f>
        <v>1884.898036</v>
      </c>
      <c r="AF41" s="1567">
        <f>AE41/$E41*100</f>
        <v>1.0929003651471056</v>
      </c>
      <c r="AG41" s="1566">
        <f>BC40</f>
        <v>302.75599238767938</v>
      </c>
      <c r="AH41" s="1567">
        <f>AG41/$E41*100</f>
        <v>0.1755437844973006</v>
      </c>
      <c r="AI41" s="1566">
        <f>BD40</f>
        <v>1039.2122185090091</v>
      </c>
      <c r="AJ41" s="1567">
        <f>AI41/$E41*100</f>
        <v>0.60255535916629799</v>
      </c>
      <c r="AK41" s="1566">
        <f>BE40</f>
        <v>83.329233659588155</v>
      </c>
      <c r="AL41" s="1567">
        <f>AK41/$E41*100</f>
        <v>4.8315902587100147E-2</v>
      </c>
      <c r="AM41" s="1566">
        <f>BF40</f>
        <v>8822.72963744154</v>
      </c>
      <c r="AN41" s="1567">
        <f t="shared" si="19"/>
        <v>5.1155894155507786</v>
      </c>
      <c r="AO41" s="3411" t="s">
        <v>1005</v>
      </c>
      <c r="AP41" s="3412"/>
      <c r="AQ41" s="2415">
        <v>435144.22365095443</v>
      </c>
      <c r="AR41" s="2416">
        <v>145476.34514997335</v>
      </c>
      <c r="AS41" s="2416">
        <v>143176.53368769033</v>
      </c>
      <c r="AT41" s="2416">
        <v>66856.235677470744</v>
      </c>
      <c r="AU41" s="2416">
        <v>19863.038872264151</v>
      </c>
      <c r="AV41" s="2416">
        <v>4129.1679834467832</v>
      </c>
      <c r="AW41" s="2416">
        <v>11733.077885257086</v>
      </c>
      <c r="AX41" s="2416">
        <v>210.45229811320752</v>
      </c>
      <c r="AY41" s="2416">
        <v>349.08313064005802</v>
      </c>
      <c r="AZ41" s="2416">
        <v>297.86311376923078</v>
      </c>
      <c r="BA41" s="2416">
        <v>1493.8645213992163</v>
      </c>
      <c r="BB41" s="2416">
        <v>4582.7851594999993</v>
      </c>
      <c r="BC41" s="2416">
        <v>1130.1332521582001</v>
      </c>
      <c r="BD41" s="2416">
        <v>13911.398202000002</v>
      </c>
      <c r="BE41" s="2416">
        <v>1242.8889620593491</v>
      </c>
      <c r="BF41" s="2416">
        <v>20691.355755212757</v>
      </c>
      <c r="BG41" s="2416">
        <v>310347.57425901626</v>
      </c>
      <c r="BH41" s="2416">
        <v>302142.59278016083</v>
      </c>
      <c r="BI41" s="2416">
        <v>622406.7767193102</v>
      </c>
      <c r="BJ41" s="2416">
        <v>171.81929701886793</v>
      </c>
      <c r="BK41" s="2416">
        <v>3841.6446519166739</v>
      </c>
      <c r="BL41" s="2416">
        <v>324277.64788808493</v>
      </c>
      <c r="BM41" s="2416">
        <v>8204.9814788554577</v>
      </c>
      <c r="BN41" s="2416">
        <v>532.39792401562363</v>
      </c>
      <c r="BO41" s="2416">
        <v>1825.4094754677512</v>
      </c>
      <c r="BP41" s="2418">
        <v>5847.1740793720819</v>
      </c>
      <c r="BQ41" s="2088"/>
      <c r="BX41" s="1552"/>
      <c r="BY41" s="1552"/>
      <c r="BZ41" s="1552"/>
      <c r="CA41" s="1552"/>
      <c r="CB41" s="1552"/>
      <c r="CC41" s="1552"/>
    </row>
    <row r="42" spans="1:81" ht="16.5" customHeight="1">
      <c r="A42" s="156"/>
      <c r="B42" s="156" t="s">
        <v>2255</v>
      </c>
      <c r="C42" s="1626"/>
      <c r="D42" s="1622"/>
      <c r="E42" s="1566">
        <f>AQ41</f>
        <v>435144.22365095443</v>
      </c>
      <c r="F42" s="1567">
        <v>100</v>
      </c>
      <c r="G42" s="1566">
        <f>AR41</f>
        <v>145476.34514997335</v>
      </c>
      <c r="H42" s="1567">
        <f t="shared" si="14"/>
        <v>33.431753713606781</v>
      </c>
      <c r="I42" s="1566">
        <f>AS41</f>
        <v>143176.53368769033</v>
      </c>
      <c r="J42" s="1567">
        <f t="shared" si="15"/>
        <v>32.903236652530552</v>
      </c>
      <c r="K42" s="1566">
        <f>AT41</f>
        <v>66856.235677470744</v>
      </c>
      <c r="L42" s="1567">
        <f t="shared" si="16"/>
        <v>15.36415561639137</v>
      </c>
      <c r="M42" s="1566">
        <f>AU41</f>
        <v>19863.038872264151</v>
      </c>
      <c r="N42" s="1567">
        <f t="shared" si="17"/>
        <v>4.564702411905861</v>
      </c>
      <c r="O42" s="1566">
        <f t="shared" ref="O42:O44" si="20">AV41</f>
        <v>4129.1679834467832</v>
      </c>
      <c r="P42" s="1567">
        <f t="shared" si="17"/>
        <v>0.94891940626079507</v>
      </c>
      <c r="Q42" s="1566">
        <f t="shared" ref="Q42:Q44" si="21">AW41</f>
        <v>11733.077885257086</v>
      </c>
      <c r="R42" s="1567">
        <f t="shared" si="17"/>
        <v>2.6963653077625658</v>
      </c>
      <c r="S42" s="1566">
        <f t="shared" ref="S42:S44" si="22">AX41</f>
        <v>210.45229811320752</v>
      </c>
      <c r="T42" s="1567">
        <f t="shared" si="17"/>
        <v>4.8363803694202137E-2</v>
      </c>
      <c r="U42" s="1566">
        <f t="shared" ref="U42:U44" si="23">AY41</f>
        <v>349.08313064005802</v>
      </c>
      <c r="V42" s="1567">
        <f t="shared" si="17"/>
        <v>8.0222397923882527E-2</v>
      </c>
      <c r="W42" s="156"/>
      <c r="X42" s="156" t="s">
        <v>2820</v>
      </c>
      <c r="Y42" s="1626"/>
      <c r="Z42" s="1622"/>
      <c r="AA42" s="1566">
        <f t="shared" ref="AA42:AA44" si="24">AZ41</f>
        <v>297.86311376923078</v>
      </c>
      <c r="AB42" s="1567">
        <f t="shared" si="18"/>
        <v>6.8451583999000296E-2</v>
      </c>
      <c r="AC42" s="1566">
        <f t="shared" ref="AC42:AC44" si="25">BA41</f>
        <v>1493.8645213992163</v>
      </c>
      <c r="AD42" s="1567">
        <f t="shared" si="18"/>
        <v>0.34330330961660682</v>
      </c>
      <c r="AE42" s="1566">
        <f t="shared" ref="AE42:AE44" si="26">BB41</f>
        <v>4582.7851594999993</v>
      </c>
      <c r="AF42" s="1567">
        <f t="shared" si="18"/>
        <v>1.0531646544792523</v>
      </c>
      <c r="AG42" s="1566">
        <f t="shared" ref="AG42:AG44" si="27">BC41</f>
        <v>1130.1332521582001</v>
      </c>
      <c r="AH42" s="1567">
        <f t="shared" si="18"/>
        <v>0.25971463959147545</v>
      </c>
      <c r="AI42" s="1566">
        <f t="shared" ref="AI42:AI44" si="28">BD41</f>
        <v>13911.398202000002</v>
      </c>
      <c r="AJ42" s="1567">
        <f t="shared" si="18"/>
        <v>3.1969626266161488</v>
      </c>
      <c r="AK42" s="1566">
        <f t="shared" ref="AK42:AK44" si="29">BE41</f>
        <v>1242.8889620593491</v>
      </c>
      <c r="AL42" s="1567">
        <f t="shared" si="18"/>
        <v>0.28562690126763973</v>
      </c>
      <c r="AM42" s="1566">
        <f>BF41</f>
        <v>20691.355755212757</v>
      </c>
      <c r="AN42" s="1567">
        <f t="shared" si="19"/>
        <v>4.7550569743538809</v>
      </c>
      <c r="AO42" s="3411" t="s">
        <v>1006</v>
      </c>
      <c r="AP42" s="3412"/>
      <c r="AQ42" s="2415">
        <v>146576.21770559117</v>
      </c>
      <c r="AR42" s="2416">
        <v>63831.886349722939</v>
      </c>
      <c r="AS42" s="2416">
        <v>25867.57263936874</v>
      </c>
      <c r="AT42" s="2416">
        <v>23643.618719916027</v>
      </c>
      <c r="AU42" s="2416">
        <v>6245.7644931560662</v>
      </c>
      <c r="AV42" s="2416">
        <v>1132.3210496379481</v>
      </c>
      <c r="AW42" s="2416">
        <v>3386.0363422410533</v>
      </c>
      <c r="AX42" s="2416">
        <v>0</v>
      </c>
      <c r="AY42" s="2416">
        <v>0</v>
      </c>
      <c r="AZ42" s="2416">
        <v>10.758832</v>
      </c>
      <c r="BA42" s="2416">
        <v>638.43062400000008</v>
      </c>
      <c r="BB42" s="2416">
        <v>823.15621466716743</v>
      </c>
      <c r="BC42" s="2416">
        <v>589.66153635276714</v>
      </c>
      <c r="BD42" s="2416">
        <v>841.6584039999999</v>
      </c>
      <c r="BE42" s="2416">
        <v>265.21540938198649</v>
      </c>
      <c r="BF42" s="2416">
        <v>19300.137091146386</v>
      </c>
      <c r="BG42" s="2416">
        <v>89232.449376518241</v>
      </c>
      <c r="BH42" s="2416">
        <v>87663.712449948202</v>
      </c>
      <c r="BI42" s="2416">
        <v>171266.99987625401</v>
      </c>
      <c r="BJ42" s="2416">
        <v>174.09247768749998</v>
      </c>
      <c r="BK42" s="2416">
        <v>2873.5029921618566</v>
      </c>
      <c r="BL42" s="2416">
        <v>86650.882896155192</v>
      </c>
      <c r="BM42" s="2416">
        <v>1568.7369265700345</v>
      </c>
      <c r="BN42" s="2416">
        <v>60.430551256179939</v>
      </c>
      <c r="BO42" s="2416">
        <v>354.88121412254361</v>
      </c>
      <c r="BP42" s="2418">
        <v>1153.425161191311</v>
      </c>
      <c r="BQ42" s="2088"/>
      <c r="BX42" s="1552"/>
      <c r="BY42" s="1552"/>
      <c r="BZ42" s="1552"/>
      <c r="CA42" s="1552"/>
      <c r="CB42" s="1552"/>
      <c r="CC42" s="1552"/>
    </row>
    <row r="43" spans="1:81" ht="16.5" customHeight="1">
      <c r="A43" s="156"/>
      <c r="B43" s="156" t="s">
        <v>3249</v>
      </c>
      <c r="C43" s="1626"/>
      <c r="D43" s="1622"/>
      <c r="E43" s="1566">
        <f>AQ42</f>
        <v>146576.21770559117</v>
      </c>
      <c r="F43" s="1567">
        <v>100</v>
      </c>
      <c r="G43" s="1566">
        <f>AR42</f>
        <v>63831.886349722939</v>
      </c>
      <c r="H43" s="1567">
        <f t="shared" si="14"/>
        <v>43.548597002232555</v>
      </c>
      <c r="I43" s="1566">
        <f>AS42</f>
        <v>25867.57263936874</v>
      </c>
      <c r="J43" s="1567">
        <f t="shared" si="15"/>
        <v>17.647864738415894</v>
      </c>
      <c r="K43" s="1566">
        <f>AT42</f>
        <v>23643.618719916027</v>
      </c>
      <c r="L43" s="1567">
        <f t="shared" si="16"/>
        <v>16.130596825336241</v>
      </c>
      <c r="M43" s="1566">
        <f>AU42</f>
        <v>6245.7644931560662</v>
      </c>
      <c r="N43" s="1567">
        <f t="shared" si="17"/>
        <v>4.2611036025647291</v>
      </c>
      <c r="O43" s="1566">
        <f t="shared" si="20"/>
        <v>1132.3210496379481</v>
      </c>
      <c r="P43" s="1567">
        <f t="shared" si="17"/>
        <v>0.77251348640493367</v>
      </c>
      <c r="Q43" s="1566">
        <f t="shared" si="21"/>
        <v>3386.0363422410533</v>
      </c>
      <c r="R43" s="1567">
        <f t="shared" si="17"/>
        <v>2.3100857664659826</v>
      </c>
      <c r="S43" s="1566">
        <f t="shared" si="22"/>
        <v>0</v>
      </c>
      <c r="T43" s="1567">
        <f t="shared" si="17"/>
        <v>0</v>
      </c>
      <c r="U43" s="1566">
        <f t="shared" si="23"/>
        <v>0</v>
      </c>
      <c r="V43" s="1567">
        <f t="shared" si="17"/>
        <v>0</v>
      </c>
      <c r="W43" s="156"/>
      <c r="X43" s="156" t="s">
        <v>2256</v>
      </c>
      <c r="Y43" s="1626"/>
      <c r="Z43" s="1622"/>
      <c r="AA43" s="1566">
        <f t="shared" si="24"/>
        <v>10.758832</v>
      </c>
      <c r="AB43" s="1567">
        <f t="shared" si="18"/>
        <v>7.3400938899991835E-3</v>
      </c>
      <c r="AC43" s="1566">
        <f t="shared" si="25"/>
        <v>638.43062400000008</v>
      </c>
      <c r="AD43" s="1567">
        <f t="shared" si="18"/>
        <v>0.43556221738667977</v>
      </c>
      <c r="AE43" s="1566">
        <f t="shared" si="26"/>
        <v>823.15621466716743</v>
      </c>
      <c r="AF43" s="1567">
        <f t="shared" si="18"/>
        <v>0.56158920427359893</v>
      </c>
      <c r="AG43" s="1566">
        <f t="shared" si="27"/>
        <v>589.66153635276714</v>
      </c>
      <c r="AH43" s="1567">
        <f t="shared" si="18"/>
        <v>0.4022900478556109</v>
      </c>
      <c r="AI43" s="1566">
        <f t="shared" si="28"/>
        <v>841.6584039999999</v>
      </c>
      <c r="AJ43" s="1567">
        <f t="shared" si="18"/>
        <v>0.5742121178829509</v>
      </c>
      <c r="AK43" s="1566">
        <f t="shared" si="29"/>
        <v>265.21540938198649</v>
      </c>
      <c r="AL43" s="1567">
        <f t="shared" si="18"/>
        <v>0.18094027362248535</v>
      </c>
      <c r="AM43" s="1566">
        <f>BF42</f>
        <v>19300.137091146386</v>
      </c>
      <c r="AN43" s="1567">
        <f t="shared" si="19"/>
        <v>13.167304623668278</v>
      </c>
      <c r="AO43" s="3411" t="s">
        <v>1007</v>
      </c>
      <c r="AP43" s="3412"/>
      <c r="AQ43" s="2415">
        <v>100918.88135696629</v>
      </c>
      <c r="AR43" s="2416">
        <v>58353.092663588686</v>
      </c>
      <c r="AS43" s="2416">
        <v>6514.9487861026701</v>
      </c>
      <c r="AT43" s="2416">
        <v>17822.695553131518</v>
      </c>
      <c r="AU43" s="2416">
        <v>798.40901478876958</v>
      </c>
      <c r="AV43" s="2416">
        <v>2007.2812539150918</v>
      </c>
      <c r="AW43" s="2416">
        <v>1389.0508530532172</v>
      </c>
      <c r="AX43" s="2416">
        <v>301.62069928501052</v>
      </c>
      <c r="AY43" s="2416">
        <v>196.48707805586579</v>
      </c>
      <c r="AZ43" s="2416">
        <v>475.97289584639122</v>
      </c>
      <c r="BA43" s="2416">
        <v>2227.0648581840096</v>
      </c>
      <c r="BB43" s="2416">
        <v>1024.4426059999998</v>
      </c>
      <c r="BC43" s="2416">
        <v>405.19141568980973</v>
      </c>
      <c r="BD43" s="2416">
        <v>3119.0764129907147</v>
      </c>
      <c r="BE43" s="2416">
        <v>27.337764213298456</v>
      </c>
      <c r="BF43" s="2416">
        <v>6256.209502121199</v>
      </c>
      <c r="BG43" s="2416">
        <v>69801.554687844779</v>
      </c>
      <c r="BH43" s="2416">
        <v>68334.807916589823</v>
      </c>
      <c r="BI43" s="2416">
        <v>115658.54713968122</v>
      </c>
      <c r="BJ43" s="2416">
        <v>33.414515888801013</v>
      </c>
      <c r="BK43" s="2416">
        <v>43.775702336941777</v>
      </c>
      <c r="BL43" s="2416">
        <v>47400.929441317116</v>
      </c>
      <c r="BM43" s="2416">
        <v>1466.7467712549521</v>
      </c>
      <c r="BN43" s="2416">
        <v>45.807311768849203</v>
      </c>
      <c r="BO43" s="2416">
        <v>155.71577651679848</v>
      </c>
      <c r="BP43" s="2418">
        <v>1265.2236829693047</v>
      </c>
      <c r="BQ43" s="2088"/>
      <c r="BX43" s="1552"/>
      <c r="BY43" s="1552"/>
      <c r="BZ43" s="1552"/>
      <c r="CA43" s="1552"/>
      <c r="CB43" s="1552"/>
      <c r="CC43" s="1552"/>
    </row>
    <row r="44" spans="1:81" ht="16.5" customHeight="1">
      <c r="A44" s="156"/>
      <c r="B44" s="156" t="s">
        <v>2353</v>
      </c>
      <c r="C44" s="1626"/>
      <c r="D44" s="1622"/>
      <c r="E44" s="1566">
        <f>AQ43</f>
        <v>100918.88135696629</v>
      </c>
      <c r="F44" s="1567">
        <v>100</v>
      </c>
      <c r="G44" s="1566">
        <f>AR43</f>
        <v>58353.092663588686</v>
      </c>
      <c r="H44" s="1567">
        <f t="shared" si="14"/>
        <v>57.82177911503441</v>
      </c>
      <c r="I44" s="1566">
        <f>AS43</f>
        <v>6514.9487861026701</v>
      </c>
      <c r="J44" s="1567">
        <f t="shared" si="15"/>
        <v>6.4556292127914601</v>
      </c>
      <c r="K44" s="1566">
        <f>AT43</f>
        <v>17822.695553131518</v>
      </c>
      <c r="L44" s="1567">
        <f t="shared" si="16"/>
        <v>17.660417271263423</v>
      </c>
      <c r="M44" s="1566">
        <f>AU43</f>
        <v>798.40901478876958</v>
      </c>
      <c r="N44" s="1567">
        <f t="shared" si="17"/>
        <v>0.79113938249540106</v>
      </c>
      <c r="O44" s="1566">
        <f t="shared" si="20"/>
        <v>2007.2812539150918</v>
      </c>
      <c r="P44" s="1567">
        <f t="shared" si="17"/>
        <v>1.9890046608969196</v>
      </c>
      <c r="Q44" s="1566">
        <f t="shared" si="21"/>
        <v>1389.0508530532172</v>
      </c>
      <c r="R44" s="1567">
        <f t="shared" si="17"/>
        <v>1.3764033393710751</v>
      </c>
      <c r="S44" s="1566">
        <f t="shared" si="22"/>
        <v>301.62069928501052</v>
      </c>
      <c r="T44" s="1567">
        <f t="shared" si="17"/>
        <v>0.298874398159577</v>
      </c>
      <c r="U44" s="1566">
        <f t="shared" si="23"/>
        <v>196.48707805586579</v>
      </c>
      <c r="V44" s="1567">
        <f t="shared" si="17"/>
        <v>0.19469803411797584</v>
      </c>
      <c r="W44" s="156"/>
      <c r="X44" s="156" t="s">
        <v>2353</v>
      </c>
      <c r="Y44" s="1626"/>
      <c r="Z44" s="1622"/>
      <c r="AA44" s="1566">
        <f t="shared" si="24"/>
        <v>475.97289584639122</v>
      </c>
      <c r="AB44" s="1567">
        <f t="shared" si="18"/>
        <v>0.47163909215640099</v>
      </c>
      <c r="AC44" s="1566">
        <f t="shared" si="25"/>
        <v>2227.0648581840096</v>
      </c>
      <c r="AD44" s="1567">
        <f t="shared" si="18"/>
        <v>2.2067871029074566</v>
      </c>
      <c r="AE44" s="1566">
        <f t="shared" si="26"/>
        <v>1024.4426059999998</v>
      </c>
      <c r="AF44" s="1567">
        <f t="shared" si="18"/>
        <v>1.0151149043917578</v>
      </c>
      <c r="AG44" s="1566">
        <f t="shared" si="27"/>
        <v>405.19141568980973</v>
      </c>
      <c r="AH44" s="1567">
        <f t="shared" si="18"/>
        <v>0.40150208785666441</v>
      </c>
      <c r="AI44" s="1566">
        <f t="shared" si="28"/>
        <v>3119.0764129907147</v>
      </c>
      <c r="AJ44" s="1567">
        <f t="shared" si="18"/>
        <v>3.0906767604349881</v>
      </c>
      <c r="AK44" s="1566">
        <f t="shared" si="29"/>
        <v>27.337764213298456</v>
      </c>
      <c r="AL44" s="1567">
        <f t="shared" si="18"/>
        <v>2.7088849822463245E-2</v>
      </c>
      <c r="AM44" s="1566">
        <f>BF43</f>
        <v>6256.209502121199</v>
      </c>
      <c r="AN44" s="1567">
        <f t="shared" si="19"/>
        <v>6.1992457882999927</v>
      </c>
      <c r="AO44" s="3411" t="s">
        <v>1008</v>
      </c>
      <c r="AP44" s="3412"/>
      <c r="AQ44" s="2415">
        <v>220002.42145419054</v>
      </c>
      <c r="AR44" s="2416">
        <v>73494.921044205083</v>
      </c>
      <c r="AS44" s="2416">
        <v>46961.548758505072</v>
      </c>
      <c r="AT44" s="2416">
        <v>65342.754244986325</v>
      </c>
      <c r="AU44" s="2416">
        <v>4471.6974493507787</v>
      </c>
      <c r="AV44" s="2416">
        <v>2830.0829023980091</v>
      </c>
      <c r="AW44" s="2416">
        <v>2294.5476883355755</v>
      </c>
      <c r="AX44" s="2416">
        <v>1493.4208991985035</v>
      </c>
      <c r="AY44" s="2416">
        <v>4.4850000000040842</v>
      </c>
      <c r="AZ44" s="2416">
        <v>27.601238324736023</v>
      </c>
      <c r="BA44" s="2416">
        <v>9033.7375572999572</v>
      </c>
      <c r="BB44" s="2416">
        <v>457.55597899999998</v>
      </c>
      <c r="BC44" s="2416">
        <v>1289.4568750872629</v>
      </c>
      <c r="BD44" s="2416">
        <v>2049.4076036277684</v>
      </c>
      <c r="BE44" s="2416">
        <v>38.761815692311409</v>
      </c>
      <c r="BF44" s="2416">
        <v>10212.442398179148</v>
      </c>
      <c r="BG44" s="2416">
        <v>143562.23854738389</v>
      </c>
      <c r="BH44" s="2416">
        <v>140907.54769371834</v>
      </c>
      <c r="BI44" s="2416">
        <v>268741.68032982113</v>
      </c>
      <c r="BJ44" s="2416">
        <v>0</v>
      </c>
      <c r="BK44" s="2416">
        <v>826.4206388061416</v>
      </c>
      <c r="BL44" s="2416">
        <v>128660.5532749088</v>
      </c>
      <c r="BM44" s="2416">
        <v>2654.6908536655592</v>
      </c>
      <c r="BN44" s="2416">
        <v>89.830685666019122</v>
      </c>
      <c r="BO44" s="2416">
        <v>713.02122875233044</v>
      </c>
      <c r="BP44" s="2418">
        <v>1851.83893924721</v>
      </c>
      <c r="BQ44" s="2088"/>
      <c r="BX44" s="1552"/>
      <c r="BY44" s="1552"/>
      <c r="BZ44" s="1552"/>
      <c r="CA44" s="1552"/>
      <c r="CB44" s="1552"/>
      <c r="CC44" s="1552"/>
    </row>
    <row r="45" spans="1:81" ht="16.5" customHeight="1">
      <c r="A45" s="156"/>
      <c r="B45" s="155" t="s">
        <v>17</v>
      </c>
      <c r="C45" s="1626"/>
      <c r="D45" s="1622"/>
      <c r="E45" s="1566">
        <f>AQ52</f>
        <v>298531.92256578791</v>
      </c>
      <c r="F45" s="1567">
        <v>100</v>
      </c>
      <c r="G45" s="1566">
        <f>AR52</f>
        <v>98113.438999314865</v>
      </c>
      <c r="H45" s="1567">
        <f t="shared" si="14"/>
        <v>32.865309061778298</v>
      </c>
      <c r="I45" s="1566">
        <f>AS52</f>
        <v>55949.833919422104</v>
      </c>
      <c r="J45" s="1567">
        <f t="shared" si="15"/>
        <v>18.74165866033719</v>
      </c>
      <c r="K45" s="1566">
        <f>AT52</f>
        <v>96564.658555534494</v>
      </c>
      <c r="L45" s="1567">
        <f t="shared" si="16"/>
        <v>32.346510123805736</v>
      </c>
      <c r="M45" s="1566">
        <f>AU52</f>
        <v>4735.3197585198168</v>
      </c>
      <c r="N45" s="1567">
        <f t="shared" si="17"/>
        <v>1.5862021447559893</v>
      </c>
      <c r="O45" s="1566">
        <f>AV52</f>
        <v>3386.9830610724498</v>
      </c>
      <c r="P45" s="1567">
        <f t="shared" si="17"/>
        <v>1.1345463600550307</v>
      </c>
      <c r="Q45" s="1566">
        <f>AW52</f>
        <v>3249.0343121337496</v>
      </c>
      <c r="R45" s="1567">
        <f t="shared" si="17"/>
        <v>1.0883373155571847</v>
      </c>
      <c r="S45" s="1566">
        <f>AX52</f>
        <v>1825.06121039922</v>
      </c>
      <c r="T45" s="1567">
        <f t="shared" si="17"/>
        <v>0.61134541147673371</v>
      </c>
      <c r="U45" s="1566">
        <f>AY52</f>
        <v>682.38975998125454</v>
      </c>
      <c r="V45" s="1567">
        <f t="shared" si="17"/>
        <v>0.22858183946169955</v>
      </c>
      <c r="W45" s="156"/>
      <c r="X45" s="155" t="s">
        <v>1878</v>
      </c>
      <c r="Y45" s="1626"/>
      <c r="Z45" s="1622"/>
      <c r="AA45" s="1566">
        <f>AZ52</f>
        <v>27.601238324736023</v>
      </c>
      <c r="AB45" s="1567">
        <f t="shared" si="18"/>
        <v>9.2456572441272176E-3</v>
      </c>
      <c r="AC45" s="1566">
        <f>BA52</f>
        <v>9830.7411463082044</v>
      </c>
      <c r="AD45" s="1567">
        <f t="shared" si="18"/>
        <v>3.2930284513013142</v>
      </c>
      <c r="AE45" s="1566">
        <f>BB52</f>
        <v>457.55597899999998</v>
      </c>
      <c r="AF45" s="1567">
        <f t="shared" si="18"/>
        <v>0.15326869403695603</v>
      </c>
      <c r="AG45" s="1566">
        <f>BC52</f>
        <v>2308.6940258925388</v>
      </c>
      <c r="AH45" s="1567">
        <f t="shared" si="18"/>
        <v>0.77334912998584548</v>
      </c>
      <c r="AI45" s="1566">
        <f>BD52</f>
        <v>3011.3184857143442</v>
      </c>
      <c r="AJ45" s="1567">
        <f t="shared" si="18"/>
        <v>1.0087090384951163</v>
      </c>
      <c r="AK45" s="1566">
        <f>BE52</f>
        <v>507.71221849687396</v>
      </c>
      <c r="AL45" s="1567">
        <f t="shared" si="18"/>
        <v>0.17006965758745238</v>
      </c>
      <c r="AM45" s="1566">
        <f>BF52</f>
        <v>17881.579895673127</v>
      </c>
      <c r="AN45" s="1567">
        <f t="shared" si="19"/>
        <v>5.9898384541212799</v>
      </c>
      <c r="AO45" s="3411" t="s">
        <v>1009</v>
      </c>
      <c r="AP45" s="3412"/>
      <c r="AQ45" s="2415">
        <v>78529.501111597318</v>
      </c>
      <c r="AR45" s="2416">
        <v>24618.517955109786</v>
      </c>
      <c r="AS45" s="2416">
        <v>8988.2851609170557</v>
      </c>
      <c r="AT45" s="2416">
        <v>31221.904310548165</v>
      </c>
      <c r="AU45" s="2416">
        <v>263.62230916903741</v>
      </c>
      <c r="AV45" s="2416">
        <v>556.90015867444072</v>
      </c>
      <c r="AW45" s="2416">
        <v>954.48662379817438</v>
      </c>
      <c r="AX45" s="2416">
        <v>331.64031120071667</v>
      </c>
      <c r="AY45" s="2416">
        <v>677.90475998125044</v>
      </c>
      <c r="AZ45" s="2416">
        <v>0</v>
      </c>
      <c r="BA45" s="2416">
        <v>797.00358900824745</v>
      </c>
      <c r="BB45" s="2416">
        <v>0</v>
      </c>
      <c r="BC45" s="2416">
        <v>1019.2371508052759</v>
      </c>
      <c r="BD45" s="2416">
        <v>961.91088208657629</v>
      </c>
      <c r="BE45" s="2416">
        <v>468.9504028045626</v>
      </c>
      <c r="BF45" s="2416">
        <v>7669.1374974939818</v>
      </c>
      <c r="BG45" s="2416">
        <v>59987.590765348912</v>
      </c>
      <c r="BH45" s="2416">
        <v>59697.938954907251</v>
      </c>
      <c r="BI45" s="2416">
        <v>91755.597989132555</v>
      </c>
      <c r="BJ45" s="2416">
        <v>0</v>
      </c>
      <c r="BK45" s="2416">
        <v>118.42479735734874</v>
      </c>
      <c r="BL45" s="2416">
        <v>32176.083831582684</v>
      </c>
      <c r="BM45" s="2416">
        <v>289.65181044166513</v>
      </c>
      <c r="BN45" s="2416">
        <v>12.250071631955459</v>
      </c>
      <c r="BO45" s="2416">
        <v>123.31631099383554</v>
      </c>
      <c r="BP45" s="2418">
        <v>154.08542781587403</v>
      </c>
      <c r="BQ45" s="2088"/>
      <c r="BX45" s="1552"/>
      <c r="BY45" s="1552"/>
      <c r="BZ45" s="1552"/>
      <c r="CA45" s="1552"/>
      <c r="CB45" s="1552"/>
      <c r="CC45" s="1552"/>
    </row>
    <row r="46" spans="1:81" ht="16.5" customHeight="1">
      <c r="A46" s="156"/>
      <c r="B46" s="156" t="s">
        <v>2214</v>
      </c>
      <c r="C46" s="1626"/>
      <c r="D46" s="1622"/>
      <c r="E46" s="1566">
        <f>AQ44</f>
        <v>220002.42145419054</v>
      </c>
      <c r="F46" s="1567">
        <v>100</v>
      </c>
      <c r="G46" s="1566">
        <f>AR44</f>
        <v>73494.921044205083</v>
      </c>
      <c r="H46" s="1567">
        <f t="shared" si="14"/>
        <v>33.406414601444908</v>
      </c>
      <c r="I46" s="1566">
        <f>AS44</f>
        <v>46961.548758505072</v>
      </c>
      <c r="J46" s="1567">
        <f t="shared" si="15"/>
        <v>21.345923580338194</v>
      </c>
      <c r="K46" s="1566">
        <f>AT44</f>
        <v>65342.754244986325</v>
      </c>
      <c r="L46" s="1567">
        <f t="shared" si="16"/>
        <v>29.700925023042146</v>
      </c>
      <c r="M46" s="1566">
        <f>AU44</f>
        <v>4471.6974493507787</v>
      </c>
      <c r="N46" s="1567">
        <f t="shared" si="17"/>
        <v>2.032567378028558</v>
      </c>
      <c r="O46" s="1566">
        <f>AV44</f>
        <v>2830.0829023980091</v>
      </c>
      <c r="P46" s="1567">
        <f t="shared" si="17"/>
        <v>1.2863871605100929</v>
      </c>
      <c r="Q46" s="1566">
        <f>AW44</f>
        <v>2294.5476883355755</v>
      </c>
      <c r="R46" s="1567">
        <f t="shared" si="17"/>
        <v>1.0429647424645969</v>
      </c>
      <c r="S46" s="1566">
        <f>AX44</f>
        <v>1493.4208991985035</v>
      </c>
      <c r="T46" s="1567">
        <f t="shared" si="17"/>
        <v>0.67882020994458347</v>
      </c>
      <c r="U46" s="1566">
        <f>AY44</f>
        <v>4.4850000000040842</v>
      </c>
      <c r="V46" s="1567">
        <f t="shared" si="17"/>
        <v>2.0386139254098901E-3</v>
      </c>
      <c r="W46" s="156"/>
      <c r="X46" s="156" t="s">
        <v>3250</v>
      </c>
      <c r="Y46" s="1626"/>
      <c r="Z46" s="1622"/>
      <c r="AA46" s="1566">
        <f>AZ44</f>
        <v>27.601238324736023</v>
      </c>
      <c r="AB46" s="1567">
        <f t="shared" si="18"/>
        <v>1.2545879332734173E-2</v>
      </c>
      <c r="AC46" s="1566">
        <f>BA44</f>
        <v>9033.7375572999572</v>
      </c>
      <c r="AD46" s="1567">
        <f t="shared" si="18"/>
        <v>4.1061991488948157</v>
      </c>
      <c r="AE46" s="1566">
        <f>BB44</f>
        <v>457.55597899999998</v>
      </c>
      <c r="AF46" s="1567">
        <f t="shared" si="18"/>
        <v>0.20797770132510723</v>
      </c>
      <c r="AG46" s="1566">
        <f>BC44</f>
        <v>1289.4568750872629</v>
      </c>
      <c r="AH46" s="1567">
        <f t="shared" si="18"/>
        <v>0.58611031031572391</v>
      </c>
      <c r="AI46" s="1566">
        <f>BD44</f>
        <v>2049.4076036277684</v>
      </c>
      <c r="AJ46" s="1567">
        <f t="shared" si="18"/>
        <v>0.9315386576572301</v>
      </c>
      <c r="AK46" s="1566">
        <f>BE44</f>
        <v>38.761815692311409</v>
      </c>
      <c r="AL46" s="1567">
        <f t="shared" si="18"/>
        <v>1.7618813209463922E-2</v>
      </c>
      <c r="AM46" s="1566">
        <f>BF44</f>
        <v>10212.442398179148</v>
      </c>
      <c r="AN46" s="1567">
        <f t="shared" si="19"/>
        <v>4.6419681795664278</v>
      </c>
      <c r="AO46" s="3411" t="s">
        <v>1010</v>
      </c>
      <c r="AP46" s="3412"/>
      <c r="AQ46" s="2415">
        <v>75737.310361522832</v>
      </c>
      <c r="AR46" s="2416">
        <v>21140.877987102151</v>
      </c>
      <c r="AS46" s="2416">
        <v>16331.88437092672</v>
      </c>
      <c r="AT46" s="2416">
        <v>15177.753830156298</v>
      </c>
      <c r="AU46" s="2416">
        <v>3928.7573610316936</v>
      </c>
      <c r="AV46" s="2416">
        <v>411.67445346891458</v>
      </c>
      <c r="AW46" s="2416">
        <v>1918.5612604182747</v>
      </c>
      <c r="AX46" s="2416">
        <v>5977.6874193558169</v>
      </c>
      <c r="AY46" s="2416">
        <v>656.80137414074966</v>
      </c>
      <c r="AZ46" s="2416">
        <v>5.5204849999999999</v>
      </c>
      <c r="BA46" s="2416">
        <v>2718.144676472732</v>
      </c>
      <c r="BB46" s="2416">
        <v>1077.3242328013084</v>
      </c>
      <c r="BC46" s="2416">
        <v>111.76118005455403</v>
      </c>
      <c r="BD46" s="2416">
        <v>358.15341650002898</v>
      </c>
      <c r="BE46" s="2416">
        <v>332.46257640306169</v>
      </c>
      <c r="BF46" s="2416">
        <v>5589.9457376905302</v>
      </c>
      <c r="BG46" s="2416">
        <v>62782.233607626862</v>
      </c>
      <c r="BH46" s="2416">
        <v>59734.3251982457</v>
      </c>
      <c r="BI46" s="2416">
        <v>94365.036843395806</v>
      </c>
      <c r="BJ46" s="2416">
        <v>139.04523600117832</v>
      </c>
      <c r="BK46" s="2416">
        <v>35.424988023846396</v>
      </c>
      <c r="BL46" s="2416">
        <v>34805.18186917514</v>
      </c>
      <c r="BM46" s="2416">
        <v>3047.9084093811725</v>
      </c>
      <c r="BN46" s="2416">
        <v>34.379103762211386</v>
      </c>
      <c r="BO46" s="2416">
        <v>180.98002714434395</v>
      </c>
      <c r="BP46" s="2418">
        <v>2832.5492784746175</v>
      </c>
      <c r="BQ46" s="2088"/>
      <c r="BX46" s="1552"/>
      <c r="BY46" s="1552"/>
      <c r="BZ46" s="1552"/>
      <c r="CA46" s="1552"/>
      <c r="CB46" s="1552"/>
      <c r="CC46" s="1552"/>
    </row>
    <row r="47" spans="1:81" ht="16.5" customHeight="1">
      <c r="A47" s="156"/>
      <c r="B47" s="156" t="s">
        <v>2393</v>
      </c>
      <c r="C47" s="1626"/>
      <c r="D47" s="1622"/>
      <c r="E47" s="1566">
        <f>AQ45</f>
        <v>78529.501111597318</v>
      </c>
      <c r="F47" s="1567">
        <v>100</v>
      </c>
      <c r="G47" s="1566">
        <f>AR45</f>
        <v>24618.517955109786</v>
      </c>
      <c r="H47" s="1567">
        <f t="shared" si="14"/>
        <v>31.349387945461043</v>
      </c>
      <c r="I47" s="1566">
        <f>AS45</f>
        <v>8988.2851609170557</v>
      </c>
      <c r="J47" s="1567">
        <f t="shared" si="15"/>
        <v>11.445743362286121</v>
      </c>
      <c r="K47" s="1566">
        <f>AT45</f>
        <v>31221.904310548165</v>
      </c>
      <c r="L47" s="1567">
        <f t="shared" si="16"/>
        <v>39.758184973286788</v>
      </c>
      <c r="M47" s="1566">
        <f>AU45</f>
        <v>263.62230916903741</v>
      </c>
      <c r="N47" s="1567">
        <f t="shared" si="17"/>
        <v>0.33569843872356575</v>
      </c>
      <c r="O47" s="1566">
        <f>AV45</f>
        <v>556.90015867444072</v>
      </c>
      <c r="P47" s="1567">
        <f t="shared" si="17"/>
        <v>0.70916044389870336</v>
      </c>
      <c r="Q47" s="1566">
        <f>AW45</f>
        <v>954.48662379817438</v>
      </c>
      <c r="R47" s="1567">
        <f t="shared" si="17"/>
        <v>1.2154497485496121</v>
      </c>
      <c r="S47" s="1566">
        <f>AX45</f>
        <v>331.64031120071667</v>
      </c>
      <c r="T47" s="1567">
        <f t="shared" si="17"/>
        <v>0.42231302441285934</v>
      </c>
      <c r="U47" s="1566">
        <f>AY45</f>
        <v>677.90475998125044</v>
      </c>
      <c r="V47" s="1567">
        <f t="shared" si="17"/>
        <v>0.86324852493063509</v>
      </c>
      <c r="W47" s="156"/>
      <c r="X47" s="156" t="s">
        <v>2914</v>
      </c>
      <c r="Y47" s="1626"/>
      <c r="Z47" s="1622"/>
      <c r="AA47" s="1566">
        <f>AZ45</f>
        <v>0</v>
      </c>
      <c r="AB47" s="1567">
        <f t="shared" si="18"/>
        <v>0</v>
      </c>
      <c r="AC47" s="1566">
        <f>BA45</f>
        <v>797.00358900824745</v>
      </c>
      <c r="AD47" s="1567">
        <f t="shared" si="18"/>
        <v>1.0149097825995803</v>
      </c>
      <c r="AE47" s="1566">
        <f>BB45</f>
        <v>0</v>
      </c>
      <c r="AF47" s="1567">
        <f t="shared" si="18"/>
        <v>0</v>
      </c>
      <c r="AG47" s="1566">
        <f>BC45</f>
        <v>1019.2371508052759</v>
      </c>
      <c r="AH47" s="1567">
        <f t="shared" si="18"/>
        <v>1.2979035093535745</v>
      </c>
      <c r="AI47" s="1566">
        <f>BD45</f>
        <v>961.91088208657629</v>
      </c>
      <c r="AJ47" s="1567">
        <f t="shared" si="18"/>
        <v>1.2249038494713171</v>
      </c>
      <c r="AK47" s="1566">
        <f>BE45</f>
        <v>468.9504028045626</v>
      </c>
      <c r="AL47" s="1567">
        <f t="shared" si="18"/>
        <v>0.59716462751768007</v>
      </c>
      <c r="AM47" s="1566">
        <f>BF45</f>
        <v>7669.1374974939818</v>
      </c>
      <c r="AN47" s="1567">
        <f t="shared" si="19"/>
        <v>9.7659317695084589</v>
      </c>
      <c r="AO47" s="3411" t="s">
        <v>1011</v>
      </c>
      <c r="AP47" s="3412"/>
      <c r="AQ47" s="2415">
        <v>184385.84561456455</v>
      </c>
      <c r="AR47" s="2416">
        <v>63566.455427699359</v>
      </c>
      <c r="AS47" s="2416">
        <v>20802.123493914329</v>
      </c>
      <c r="AT47" s="2416">
        <v>38688.788032166267</v>
      </c>
      <c r="AU47" s="2416">
        <v>18060.127109514498</v>
      </c>
      <c r="AV47" s="2416">
        <v>2286.492699836675</v>
      </c>
      <c r="AW47" s="2416">
        <v>10441.471718313745</v>
      </c>
      <c r="AX47" s="2416">
        <v>859.50744973352528</v>
      </c>
      <c r="AY47" s="2416">
        <v>2069.5507148606357</v>
      </c>
      <c r="AZ47" s="2416">
        <v>0</v>
      </c>
      <c r="BA47" s="2416">
        <v>3994.4058168643091</v>
      </c>
      <c r="BB47" s="2416">
        <v>2570.3842243909867</v>
      </c>
      <c r="BC47" s="2416">
        <v>523.24123311841333</v>
      </c>
      <c r="BD47" s="2416">
        <v>9813.2676482928091</v>
      </c>
      <c r="BE47" s="2416">
        <v>240.85942205947174</v>
      </c>
      <c r="BF47" s="2416">
        <v>10469.170623799464</v>
      </c>
      <c r="BG47" s="2416">
        <v>134066.76532739631</v>
      </c>
      <c r="BH47" s="2416">
        <v>131360.16599502307</v>
      </c>
      <c r="BI47" s="2416">
        <v>220475.91573783426</v>
      </c>
      <c r="BJ47" s="2416">
        <v>415.36180343542406</v>
      </c>
      <c r="BK47" s="2416">
        <v>4520.9030036390686</v>
      </c>
      <c r="BL47" s="2416">
        <v>94052.0145498856</v>
      </c>
      <c r="BM47" s="2416">
        <v>2706.5993323732851</v>
      </c>
      <c r="BN47" s="2416">
        <v>112.7715548832615</v>
      </c>
      <c r="BO47" s="2416">
        <v>582.47035589880284</v>
      </c>
      <c r="BP47" s="2418">
        <v>2011.357421591222</v>
      </c>
      <c r="BQ47" s="2088"/>
      <c r="BX47" s="1552"/>
      <c r="BY47" s="1552"/>
      <c r="BZ47" s="1552"/>
      <c r="CA47" s="1552"/>
      <c r="CB47" s="1552"/>
      <c r="CC47" s="1552"/>
    </row>
    <row r="48" spans="1:81" ht="16.5" customHeight="1">
      <c r="A48" s="156"/>
      <c r="B48" s="155" t="s">
        <v>1879</v>
      </c>
      <c r="C48" s="1626"/>
      <c r="D48" s="1622"/>
      <c r="E48" s="1566">
        <f>AQ53</f>
        <v>320806.39544862602</v>
      </c>
      <c r="F48" s="1567">
        <v>100</v>
      </c>
      <c r="G48" s="1566">
        <f>AR53</f>
        <v>101757.1199094355</v>
      </c>
      <c r="H48" s="1567">
        <f t="shared" si="14"/>
        <v>31.719168119181369</v>
      </c>
      <c r="I48" s="1566">
        <f>AS53</f>
        <v>44136.831142951567</v>
      </c>
      <c r="J48" s="1567">
        <f t="shared" si="15"/>
        <v>13.758089542207911</v>
      </c>
      <c r="K48" s="1566">
        <f>AT53</f>
        <v>79075.683737447092</v>
      </c>
      <c r="L48" s="1567">
        <f t="shared" si="16"/>
        <v>24.649035947947702</v>
      </c>
      <c r="M48" s="1566">
        <f>AU53</f>
        <v>22667.187593458955</v>
      </c>
      <c r="N48" s="1567">
        <f t="shared" si="17"/>
        <v>7.0656906829305655</v>
      </c>
      <c r="O48" s="1566">
        <f>AV53</f>
        <v>2798.7558628154125</v>
      </c>
      <c r="P48" s="1567">
        <f t="shared" si="17"/>
        <v>0.87241273943480524</v>
      </c>
      <c r="Q48" s="1566">
        <f>AW53</f>
        <v>13540.601594417527</v>
      </c>
      <c r="R48" s="1567">
        <f t="shared" si="17"/>
        <v>4.2208016381599602</v>
      </c>
      <c r="S48" s="1566">
        <f>AX53</f>
        <v>7606.3184127731529</v>
      </c>
      <c r="T48" s="1567">
        <f t="shared" si="17"/>
        <v>2.3709996186753792</v>
      </c>
      <c r="U48" s="1566">
        <f>AY53</f>
        <v>3224.8653297885667</v>
      </c>
      <c r="V48" s="1567">
        <f t="shared" si="17"/>
        <v>1.0052372320317402</v>
      </c>
      <c r="W48" s="156"/>
      <c r="X48" s="155" t="s">
        <v>1879</v>
      </c>
      <c r="Y48" s="1626"/>
      <c r="Z48" s="1622"/>
      <c r="AA48" s="1566">
        <f>AZ53</f>
        <v>5.5204849999999999</v>
      </c>
      <c r="AB48" s="1567">
        <f t="shared" si="18"/>
        <v>1.7208151328404707E-3</v>
      </c>
      <c r="AC48" s="1566">
        <f>BA53</f>
        <v>9432.4398857548149</v>
      </c>
      <c r="AD48" s="1567">
        <f t="shared" si="18"/>
        <v>2.9402281312266814</v>
      </c>
      <c r="AE48" s="1566">
        <f>BB53</f>
        <v>4016.7453011922948</v>
      </c>
      <c r="AF48" s="1567">
        <f t="shared" si="18"/>
        <v>1.2520776886555358</v>
      </c>
      <c r="AG48" s="1566">
        <f>BC53</f>
        <v>670.00575188948119</v>
      </c>
      <c r="AH48" s="1567">
        <f t="shared" si="18"/>
        <v>0.20885049718305132</v>
      </c>
      <c r="AI48" s="1566">
        <f>BD53</f>
        <v>11714.852175268563</v>
      </c>
      <c r="AJ48" s="1567">
        <f t="shared" si="18"/>
        <v>3.6516891001771135</v>
      </c>
      <c r="AK48" s="1566">
        <f>BE53</f>
        <v>589.96600050658117</v>
      </c>
      <c r="AL48" s="1567">
        <f t="shared" si="18"/>
        <v>0.18390094738652379</v>
      </c>
      <c r="AM48" s="1566">
        <f>BF53</f>
        <v>19569.50226592656</v>
      </c>
      <c r="AN48" s="1567">
        <f t="shared" si="19"/>
        <v>6.1000972996688354</v>
      </c>
      <c r="AO48" s="3411" t="s">
        <v>1012</v>
      </c>
      <c r="AP48" s="3412"/>
      <c r="AQ48" s="2415">
        <v>60683.239472538677</v>
      </c>
      <c r="AR48" s="2416">
        <v>17049.786494633969</v>
      </c>
      <c r="AS48" s="2416">
        <v>7002.8232781104971</v>
      </c>
      <c r="AT48" s="2416">
        <v>25209.141875124518</v>
      </c>
      <c r="AU48" s="2416">
        <v>678.30312291276437</v>
      </c>
      <c r="AV48" s="2416">
        <v>100.58870950982293</v>
      </c>
      <c r="AW48" s="2416">
        <v>1180.5686156855065</v>
      </c>
      <c r="AX48" s="2416">
        <v>769.12354368381102</v>
      </c>
      <c r="AY48" s="2416">
        <v>498.51324078718119</v>
      </c>
      <c r="AZ48" s="2416">
        <v>0</v>
      </c>
      <c r="BA48" s="2416">
        <v>2719.8893924177733</v>
      </c>
      <c r="BB48" s="2416">
        <v>369.03684399999997</v>
      </c>
      <c r="BC48" s="2416">
        <v>35.003338716513952</v>
      </c>
      <c r="BD48" s="2416">
        <v>1543.4311104757264</v>
      </c>
      <c r="BE48" s="2416">
        <v>16.644002044047763</v>
      </c>
      <c r="BF48" s="2416">
        <v>3510.3859044365627</v>
      </c>
      <c r="BG48" s="2416">
        <v>46928.265405310252</v>
      </c>
      <c r="BH48" s="2416">
        <v>46622.763590467068</v>
      </c>
      <c r="BI48" s="2416">
        <v>69266.40792777967</v>
      </c>
      <c r="BJ48" s="2416">
        <v>595.96198839085525</v>
      </c>
      <c r="BK48" s="2416">
        <v>1426.4378281941226</v>
      </c>
      <c r="BL48" s="2416">
        <v>24666.044153897594</v>
      </c>
      <c r="BM48" s="2416">
        <v>305.50181484318921</v>
      </c>
      <c r="BN48" s="2416">
        <v>25.008833069305531</v>
      </c>
      <c r="BO48" s="2416">
        <v>178.85844948087706</v>
      </c>
      <c r="BP48" s="2418">
        <v>101.63453229300661</v>
      </c>
      <c r="BQ48" s="2088"/>
      <c r="BX48" s="1552"/>
      <c r="BY48" s="1552"/>
      <c r="BZ48" s="1552"/>
      <c r="CA48" s="1552"/>
      <c r="CB48" s="1552"/>
      <c r="CC48" s="1552"/>
    </row>
    <row r="49" spans="1:81" ht="16.5" customHeight="1">
      <c r="A49" s="156"/>
      <c r="B49" s="156" t="s">
        <v>2394</v>
      </c>
      <c r="C49" s="1624"/>
      <c r="D49" s="1514"/>
      <c r="E49" s="1566">
        <f>AQ46</f>
        <v>75737.310361522832</v>
      </c>
      <c r="F49" s="1567">
        <v>100</v>
      </c>
      <c r="G49" s="1566">
        <f>AR46</f>
        <v>21140.877987102151</v>
      </c>
      <c r="H49" s="1567">
        <f t="shared" si="14"/>
        <v>27.913425874497978</v>
      </c>
      <c r="I49" s="1566">
        <f>AS46</f>
        <v>16331.88437092672</v>
      </c>
      <c r="J49" s="1567">
        <f t="shared" si="15"/>
        <v>21.563855770647862</v>
      </c>
      <c r="K49" s="1566">
        <f>AT46</f>
        <v>15177.753830156298</v>
      </c>
      <c r="L49" s="1567">
        <f t="shared" si="16"/>
        <v>20.039995819375068</v>
      </c>
      <c r="M49" s="1566">
        <f>AU46</f>
        <v>3928.7573610316936</v>
      </c>
      <c r="N49" s="1567">
        <f t="shared" si="17"/>
        <v>5.1873473487218495</v>
      </c>
      <c r="O49" s="1566">
        <f>AV46</f>
        <v>411.67445346891458</v>
      </c>
      <c r="P49" s="1567">
        <f t="shared" si="17"/>
        <v>0.54355568147830524</v>
      </c>
      <c r="Q49" s="1566">
        <f>AW46</f>
        <v>1918.5612604182747</v>
      </c>
      <c r="R49" s="1567">
        <f t="shared" si="17"/>
        <v>2.5331784971769609</v>
      </c>
      <c r="S49" s="1566">
        <f>AX46</f>
        <v>5977.6874193558169</v>
      </c>
      <c r="T49" s="1567">
        <f t="shared" si="17"/>
        <v>7.8926587052300299</v>
      </c>
      <c r="U49" s="1566">
        <f>AY46</f>
        <v>656.80137414074966</v>
      </c>
      <c r="V49" s="1567">
        <f t="shared" si="17"/>
        <v>0.86720979528529374</v>
      </c>
      <c r="W49" s="156"/>
      <c r="X49" s="156" t="s">
        <v>2492</v>
      </c>
      <c r="Y49" s="1624"/>
      <c r="Z49" s="1514"/>
      <c r="AA49" s="1566">
        <f>AZ46</f>
        <v>5.5204849999999999</v>
      </c>
      <c r="AB49" s="1567">
        <f t="shared" si="18"/>
        <v>7.2889900283607074E-3</v>
      </c>
      <c r="AC49" s="1566">
        <f>BA46</f>
        <v>2718.144676472732</v>
      </c>
      <c r="AD49" s="1567">
        <f t="shared" si="18"/>
        <v>3.5889110182260229</v>
      </c>
      <c r="AE49" s="1566">
        <f>BB46</f>
        <v>1077.3242328013084</v>
      </c>
      <c r="AF49" s="1567">
        <f t="shared" si="18"/>
        <v>1.4224484968621574</v>
      </c>
      <c r="AG49" s="1566">
        <f>BC46</f>
        <v>111.76118005455403</v>
      </c>
      <c r="AH49" s="1567">
        <f t="shared" si="18"/>
        <v>0.14756423158028142</v>
      </c>
      <c r="AI49" s="1566">
        <f>BD46</f>
        <v>358.15341650002898</v>
      </c>
      <c r="AJ49" s="1567">
        <f t="shared" si="18"/>
        <v>0.47288900911641468</v>
      </c>
      <c r="AK49" s="1566">
        <f>BE46</f>
        <v>332.46257640306169</v>
      </c>
      <c r="AL49" s="1567">
        <f t="shared" si="18"/>
        <v>0.43896802621599845</v>
      </c>
      <c r="AM49" s="1566">
        <f>BF46</f>
        <v>5589.9457376905302</v>
      </c>
      <c r="AN49" s="1567">
        <f t="shared" si="19"/>
        <v>7.3807027355574224</v>
      </c>
      <c r="AO49" s="3411" t="s">
        <v>1013</v>
      </c>
      <c r="AP49" s="3412"/>
      <c r="AQ49" s="2415">
        <v>22191.607919107133</v>
      </c>
      <c r="AR49" s="2416">
        <v>6256.6673182422501</v>
      </c>
      <c r="AS49" s="2416">
        <v>2786.4791797407079</v>
      </c>
      <c r="AT49" s="2416">
        <v>8521.6182999238335</v>
      </c>
      <c r="AU49" s="2416">
        <v>0</v>
      </c>
      <c r="AV49" s="2416">
        <v>208.48523907389492</v>
      </c>
      <c r="AW49" s="2416">
        <v>422.66158080302716</v>
      </c>
      <c r="AX49" s="2416">
        <v>91.365899926201266</v>
      </c>
      <c r="AY49" s="2416">
        <v>71.691168748467817</v>
      </c>
      <c r="AZ49" s="2416">
        <v>0</v>
      </c>
      <c r="BA49" s="2416">
        <v>0</v>
      </c>
      <c r="BB49" s="2416">
        <v>0</v>
      </c>
      <c r="BC49" s="2416">
        <v>520.72022753746558</v>
      </c>
      <c r="BD49" s="2416">
        <v>479.49479467810437</v>
      </c>
      <c r="BE49" s="2416">
        <v>0</v>
      </c>
      <c r="BF49" s="2416">
        <v>2832.4242104331761</v>
      </c>
      <c r="BG49" s="2416">
        <v>17041.721357843791</v>
      </c>
      <c r="BH49" s="2416">
        <v>16919.334966157647</v>
      </c>
      <c r="BI49" s="2416">
        <v>25779.312422523402</v>
      </c>
      <c r="BJ49" s="2416">
        <v>0</v>
      </c>
      <c r="BK49" s="2417">
        <v>0.15395694023323578</v>
      </c>
      <c r="BL49" s="2416">
        <v>8860.1314133059841</v>
      </c>
      <c r="BM49" s="2416">
        <v>122.38639168614588</v>
      </c>
      <c r="BN49" s="2416">
        <v>6.6023113216299789</v>
      </c>
      <c r="BO49" s="2416">
        <v>31.929712579651039</v>
      </c>
      <c r="BP49" s="2418">
        <v>83.854367784864905</v>
      </c>
      <c r="BQ49" s="2088"/>
      <c r="BX49" s="1552"/>
      <c r="BY49" s="1552"/>
      <c r="BZ49" s="1552"/>
      <c r="CA49" s="1552"/>
      <c r="CB49" s="1552"/>
      <c r="CC49" s="1552"/>
    </row>
    <row r="50" spans="1:81" ht="16.5" customHeight="1">
      <c r="A50" s="156"/>
      <c r="B50" s="156" t="s">
        <v>3251</v>
      </c>
      <c r="C50" s="1624"/>
      <c r="D50" s="1514"/>
      <c r="E50" s="1566">
        <f>AQ47</f>
        <v>184385.84561456455</v>
      </c>
      <c r="F50" s="1567">
        <v>100</v>
      </c>
      <c r="G50" s="1566">
        <f>AR47</f>
        <v>63566.455427699359</v>
      </c>
      <c r="H50" s="1567">
        <f t="shared" si="14"/>
        <v>34.474693659825192</v>
      </c>
      <c r="I50" s="1566">
        <f>AS47</f>
        <v>20802.123493914329</v>
      </c>
      <c r="J50" s="1567">
        <f t="shared" si="15"/>
        <v>11.281844018221744</v>
      </c>
      <c r="K50" s="1566">
        <f>AT47</f>
        <v>38688.788032166267</v>
      </c>
      <c r="L50" s="1567">
        <f t="shared" si="16"/>
        <v>20.982515172580175</v>
      </c>
      <c r="M50" s="1566">
        <f>AU47</f>
        <v>18060.127109514498</v>
      </c>
      <c r="N50" s="1567">
        <f t="shared" si="17"/>
        <v>9.7947470150539235</v>
      </c>
      <c r="O50" s="1566">
        <f t="shared" ref="O50:O51" si="30">AV47</f>
        <v>2286.492699836675</v>
      </c>
      <c r="P50" s="1567">
        <f t="shared" si="17"/>
        <v>1.2400586890038734</v>
      </c>
      <c r="Q50" s="1566">
        <f t="shared" ref="Q50:Q51" si="31">AW47</f>
        <v>10441.471718313745</v>
      </c>
      <c r="R50" s="1567">
        <f t="shared" si="17"/>
        <v>5.6628379925324257</v>
      </c>
      <c r="S50" s="1566">
        <f t="shared" ref="S50:S51" si="32">AX47</f>
        <v>859.50744973352528</v>
      </c>
      <c r="T50" s="1567">
        <f t="shared" si="17"/>
        <v>0.46614611163278646</v>
      </c>
      <c r="U50" s="1566">
        <f t="shared" ref="U50:U51" si="33">AY47</f>
        <v>2069.5507148606357</v>
      </c>
      <c r="V50" s="1567">
        <f t="shared" si="17"/>
        <v>1.1224021605144094</v>
      </c>
      <c r="W50" s="156"/>
      <c r="X50" s="156" t="s">
        <v>2423</v>
      </c>
      <c r="Y50" s="1624"/>
      <c r="Z50" s="1514"/>
      <c r="AA50" s="1566">
        <f t="shared" ref="AA50:AA51" si="34">AZ47</f>
        <v>0</v>
      </c>
      <c r="AB50" s="1567">
        <f t="shared" si="18"/>
        <v>0</v>
      </c>
      <c r="AC50" s="1566">
        <f t="shared" ref="AC50:AC51" si="35">BA47</f>
        <v>3994.4058168643091</v>
      </c>
      <c r="AD50" s="1567">
        <f t="shared" si="18"/>
        <v>2.1663299607140742</v>
      </c>
      <c r="AE50" s="1566">
        <f t="shared" ref="AE50:AE51" si="36">BB47</f>
        <v>2570.3842243909867</v>
      </c>
      <c r="AF50" s="1567">
        <f t="shared" si="18"/>
        <v>1.394024696322977</v>
      </c>
      <c r="AG50" s="1566">
        <f t="shared" ref="AG50:AG51" si="37">BC47</f>
        <v>523.24123311841333</v>
      </c>
      <c r="AH50" s="1567">
        <f t="shared" si="18"/>
        <v>0.2837751625535202</v>
      </c>
      <c r="AI50" s="1566">
        <f t="shared" ref="AI50:AI51" si="38">BD47</f>
        <v>9813.2676482928091</v>
      </c>
      <c r="AJ50" s="1567">
        <f t="shared" si="18"/>
        <v>5.3221371822684338</v>
      </c>
      <c r="AK50" s="1566">
        <f t="shared" ref="AK50:AK51" si="39">BE47</f>
        <v>240.85942205947174</v>
      </c>
      <c r="AL50" s="1567">
        <f t="shared" si="18"/>
        <v>0.1306279347293057</v>
      </c>
      <c r="AM50" s="1566">
        <f>BF47</f>
        <v>10469.170623799464</v>
      </c>
      <c r="AN50" s="1567">
        <f t="shared" si="19"/>
        <v>5.677860244047122</v>
      </c>
      <c r="AO50" s="3411" t="s">
        <v>1014</v>
      </c>
      <c r="AP50" s="3412"/>
      <c r="AQ50" s="2415">
        <v>9966.245024454518</v>
      </c>
      <c r="AR50" s="2416">
        <v>5204.2399896530314</v>
      </c>
      <c r="AS50" s="2416">
        <v>1429.0349056540545</v>
      </c>
      <c r="AT50" s="2416">
        <v>2647.1169227748896</v>
      </c>
      <c r="AU50" s="2416">
        <v>15.552036301952045</v>
      </c>
      <c r="AV50" s="2416">
        <v>0</v>
      </c>
      <c r="AW50" s="2416">
        <v>0</v>
      </c>
      <c r="AX50" s="2416">
        <v>0</v>
      </c>
      <c r="AY50" s="2416">
        <v>0</v>
      </c>
      <c r="AZ50" s="2416">
        <v>0</v>
      </c>
      <c r="BA50" s="2416">
        <v>71.240248999999991</v>
      </c>
      <c r="BB50" s="2416">
        <v>0</v>
      </c>
      <c r="BC50" s="2416">
        <v>0</v>
      </c>
      <c r="BD50" s="2416">
        <v>0</v>
      </c>
      <c r="BE50" s="2416">
        <v>0</v>
      </c>
      <c r="BF50" s="2416">
        <v>599.06092107058782</v>
      </c>
      <c r="BG50" s="2416">
        <v>7652.4528305834274</v>
      </c>
      <c r="BH50" s="2416">
        <v>7632.088363965815</v>
      </c>
      <c r="BI50" s="2416">
        <v>10734.638402750061</v>
      </c>
      <c r="BJ50" s="2416">
        <v>0</v>
      </c>
      <c r="BK50" s="2416">
        <v>4.1007292478914836</v>
      </c>
      <c r="BL50" s="2416">
        <v>3106.6507680321388</v>
      </c>
      <c r="BM50" s="2416">
        <v>20.364466617612383</v>
      </c>
      <c r="BN50" s="2417">
        <v>0.32000498805172756</v>
      </c>
      <c r="BO50" s="2416">
        <v>17.842876092407199</v>
      </c>
      <c r="BP50" s="2418">
        <v>2.2015855371534601</v>
      </c>
      <c r="BQ50" s="2088"/>
      <c r="BX50" s="1552"/>
      <c r="BY50" s="1552"/>
      <c r="BZ50" s="1552"/>
      <c r="CA50" s="1552"/>
      <c r="CB50" s="1552"/>
      <c r="CC50" s="1552"/>
    </row>
    <row r="51" spans="1:81" ht="16.5" customHeight="1">
      <c r="A51" s="156"/>
      <c r="B51" s="156" t="s">
        <v>3252</v>
      </c>
      <c r="C51" s="1624"/>
      <c r="D51" s="1514"/>
      <c r="E51" s="1566">
        <f>AQ48</f>
        <v>60683.239472538677</v>
      </c>
      <c r="F51" s="1567">
        <v>100</v>
      </c>
      <c r="G51" s="1566">
        <f>AR48</f>
        <v>17049.786494633969</v>
      </c>
      <c r="H51" s="1567">
        <f t="shared" si="14"/>
        <v>28.096368359420897</v>
      </c>
      <c r="I51" s="1566">
        <f>AS48</f>
        <v>7002.8232781104971</v>
      </c>
      <c r="J51" s="1567">
        <f t="shared" si="15"/>
        <v>11.539962828252641</v>
      </c>
      <c r="K51" s="1566">
        <f>AT48</f>
        <v>25209.141875124518</v>
      </c>
      <c r="L51" s="1567">
        <f t="shared" si="16"/>
        <v>41.542182148223233</v>
      </c>
      <c r="M51" s="1566">
        <f>AU48</f>
        <v>678.30312291276437</v>
      </c>
      <c r="N51" s="1567">
        <f t="shared" si="17"/>
        <v>1.1177767185941361</v>
      </c>
      <c r="O51" s="1566">
        <f t="shared" si="30"/>
        <v>100.58870950982293</v>
      </c>
      <c r="P51" s="1567">
        <f t="shared" si="17"/>
        <v>0.16576028304379317</v>
      </c>
      <c r="Q51" s="1566">
        <f t="shared" si="31"/>
        <v>1180.5686156855065</v>
      </c>
      <c r="R51" s="1567">
        <f t="shared" si="17"/>
        <v>1.9454607663451386</v>
      </c>
      <c r="S51" s="1566">
        <f t="shared" si="32"/>
        <v>769.12354368381102</v>
      </c>
      <c r="T51" s="1567">
        <f t="shared" si="17"/>
        <v>1.2674398241904452</v>
      </c>
      <c r="U51" s="1566">
        <f t="shared" si="33"/>
        <v>498.51324078718119</v>
      </c>
      <c r="V51" s="1567">
        <f t="shared" si="17"/>
        <v>0.82150070615919601</v>
      </c>
      <c r="W51" s="156"/>
      <c r="X51" s="156" t="s">
        <v>3253</v>
      </c>
      <c r="Y51" s="1624"/>
      <c r="Z51" s="1514"/>
      <c r="AA51" s="1566">
        <f t="shared" si="34"/>
        <v>0</v>
      </c>
      <c r="AB51" s="1567">
        <f t="shared" si="18"/>
        <v>0</v>
      </c>
      <c r="AC51" s="1566">
        <f t="shared" si="35"/>
        <v>2719.8893924177733</v>
      </c>
      <c r="AD51" s="1567">
        <f t="shared" si="18"/>
        <v>4.4821097490166455</v>
      </c>
      <c r="AE51" s="1566">
        <f t="shared" si="36"/>
        <v>369.03684399999997</v>
      </c>
      <c r="AF51" s="1567">
        <f t="shared" si="18"/>
        <v>0.60813636056295628</v>
      </c>
      <c r="AG51" s="1566">
        <f t="shared" si="37"/>
        <v>35.003338716513952</v>
      </c>
      <c r="AH51" s="1567">
        <f t="shared" si="18"/>
        <v>5.7682053596288654E-2</v>
      </c>
      <c r="AI51" s="1566">
        <f t="shared" si="38"/>
        <v>1543.4311104757264</v>
      </c>
      <c r="AJ51" s="1567">
        <f t="shared" si="18"/>
        <v>2.5434224077213017</v>
      </c>
      <c r="AK51" s="1566">
        <f t="shared" si="39"/>
        <v>16.644002044047763</v>
      </c>
      <c r="AL51" s="1567">
        <f t="shared" si="18"/>
        <v>2.7427675563661637E-2</v>
      </c>
      <c r="AM51" s="1566">
        <f>BF48</f>
        <v>3510.3859044365627</v>
      </c>
      <c r="AN51" s="1567">
        <f t="shared" si="19"/>
        <v>5.7847701193096936</v>
      </c>
      <c r="AO51" s="3411" t="s">
        <v>1016</v>
      </c>
      <c r="AP51" s="3412"/>
      <c r="AQ51" s="2415">
        <v>855106.83174817951</v>
      </c>
      <c r="AR51" s="2416">
        <v>357732.65483946248</v>
      </c>
      <c r="AS51" s="2416">
        <v>191209.54151369032</v>
      </c>
      <c r="AT51" s="2416">
        <v>144079.90873330642</v>
      </c>
      <c r="AU51" s="2416">
        <v>27739.644582487224</v>
      </c>
      <c r="AV51" s="2416">
        <v>12223.460316154777</v>
      </c>
      <c r="AW51" s="2416">
        <v>20665.616104857374</v>
      </c>
      <c r="AX51" s="2416">
        <v>2361.25168112044</v>
      </c>
      <c r="AY51" s="2416">
        <v>567.38964730703481</v>
      </c>
      <c r="AZ51" s="2416">
        <v>845.50760861562196</v>
      </c>
      <c r="BA51" s="2416">
        <v>11338.283915686377</v>
      </c>
      <c r="BB51" s="2416">
        <v>8315.282016167168</v>
      </c>
      <c r="BC51" s="2416">
        <v>2427.7421965884569</v>
      </c>
      <c r="BD51" s="2416">
        <v>18911.345237499725</v>
      </c>
      <c r="BE51" s="2416">
        <v>1618.7713693142223</v>
      </c>
      <c r="BF51" s="2416">
        <v>55070.431985921867</v>
      </c>
      <c r="BG51" s="2416">
        <v>588575.94559181621</v>
      </c>
      <c r="BH51" s="2416">
        <v>576085.27105422004</v>
      </c>
      <c r="BI51" s="2416">
        <v>1126201.7751542011</v>
      </c>
      <c r="BJ51" s="2416">
        <v>399.41160602374038</v>
      </c>
      <c r="BK51" s="2416">
        <v>7303.5079084066883</v>
      </c>
      <c r="BL51" s="2416">
        <v>557819.42361441115</v>
      </c>
      <c r="BM51" s="2416">
        <v>12490.674537596131</v>
      </c>
      <c r="BN51" s="2416">
        <v>741.86533840451284</v>
      </c>
      <c r="BO51" s="2416">
        <v>2734.0896846134115</v>
      </c>
      <c r="BP51" s="2418">
        <v>9014.7195145782098</v>
      </c>
      <c r="BQ51" s="2088"/>
      <c r="BX51" s="1552"/>
      <c r="BY51" s="1552"/>
      <c r="BZ51" s="1552"/>
      <c r="CA51" s="1552"/>
      <c r="CB51" s="1552"/>
      <c r="CC51" s="1552"/>
    </row>
    <row r="52" spans="1:81" ht="16.5" customHeight="1">
      <c r="A52" s="156"/>
      <c r="B52" s="155" t="s">
        <v>1880</v>
      </c>
      <c r="C52" s="1624"/>
      <c r="D52" s="1514"/>
      <c r="E52" s="1566">
        <f>AQ54</f>
        <v>22191.607919107133</v>
      </c>
      <c r="F52" s="1567">
        <v>100</v>
      </c>
      <c r="G52" s="1566">
        <f>AR54</f>
        <v>6256.6673182422501</v>
      </c>
      <c r="H52" s="1567">
        <f t="shared" si="14"/>
        <v>28.193844001971641</v>
      </c>
      <c r="I52" s="1566">
        <f>AS54</f>
        <v>2786.4791797407079</v>
      </c>
      <c r="J52" s="1567">
        <f t="shared" si="15"/>
        <v>12.556454628695604</v>
      </c>
      <c r="K52" s="1566">
        <f>AT54</f>
        <v>8521.6182999238335</v>
      </c>
      <c r="L52" s="1567">
        <f t="shared" si="16"/>
        <v>38.400184119090618</v>
      </c>
      <c r="M52" s="1566">
        <f>AU54</f>
        <v>0</v>
      </c>
      <c r="N52" s="1567">
        <f t="shared" si="17"/>
        <v>0</v>
      </c>
      <c r="O52" s="1566">
        <f>AV49</f>
        <v>208.48523907389492</v>
      </c>
      <c r="P52" s="1567">
        <f t="shared" si="17"/>
        <v>0.93947784150596703</v>
      </c>
      <c r="Q52" s="1566">
        <f>AW54</f>
        <v>422.66158080302716</v>
      </c>
      <c r="R52" s="1567">
        <f t="shared" si="17"/>
        <v>1.9046009750339563</v>
      </c>
      <c r="S52" s="1566">
        <f>AX54</f>
        <v>91.365899926201266</v>
      </c>
      <c r="T52" s="1567">
        <f t="shared" si="17"/>
        <v>0.41171374448957609</v>
      </c>
      <c r="U52" s="1566">
        <f>AY54</f>
        <v>71.691168748467817</v>
      </c>
      <c r="V52" s="1567">
        <f t="shared" si="17"/>
        <v>0.32305531446750735</v>
      </c>
      <c r="W52" s="156"/>
      <c r="X52" s="155" t="s">
        <v>1880</v>
      </c>
      <c r="Y52" s="1624"/>
      <c r="Z52" s="1514"/>
      <c r="AA52" s="1566">
        <f>AZ54</f>
        <v>0</v>
      </c>
      <c r="AB52" s="1567">
        <f t="shared" si="18"/>
        <v>0</v>
      </c>
      <c r="AC52" s="1566">
        <f>BA54</f>
        <v>0</v>
      </c>
      <c r="AD52" s="1567">
        <f t="shared" si="18"/>
        <v>0</v>
      </c>
      <c r="AE52" s="1566">
        <f>BB54</f>
        <v>0</v>
      </c>
      <c r="AF52" s="1567">
        <f t="shared" si="18"/>
        <v>0</v>
      </c>
      <c r="AG52" s="1566">
        <f>BC54</f>
        <v>520.72022753746558</v>
      </c>
      <c r="AH52" s="1567">
        <f t="shared" si="18"/>
        <v>2.3464736283895937</v>
      </c>
      <c r="AI52" s="1566">
        <f>BD54</f>
        <v>479.49479467810437</v>
      </c>
      <c r="AJ52" s="1567">
        <f t="shared" si="18"/>
        <v>2.1607032551492402</v>
      </c>
      <c r="AK52" s="1566">
        <f>BE54</f>
        <v>0</v>
      </c>
      <c r="AL52" s="1567">
        <f t="shared" si="18"/>
        <v>0</v>
      </c>
      <c r="AM52" s="1566">
        <f>BF54</f>
        <v>2832.4242104331761</v>
      </c>
      <c r="AN52" s="1567">
        <f t="shared" si="19"/>
        <v>12.763492491206275</v>
      </c>
      <c r="AO52" s="3411" t="s">
        <v>1017</v>
      </c>
      <c r="AP52" s="3412"/>
      <c r="AQ52" s="2415">
        <v>298531.92256578791</v>
      </c>
      <c r="AR52" s="2416">
        <v>98113.438999314865</v>
      </c>
      <c r="AS52" s="2416">
        <v>55949.833919422104</v>
      </c>
      <c r="AT52" s="2416">
        <v>96564.658555534494</v>
      </c>
      <c r="AU52" s="2416">
        <v>4735.3197585198168</v>
      </c>
      <c r="AV52" s="2416">
        <v>3386.9830610724498</v>
      </c>
      <c r="AW52" s="2416">
        <v>3249.0343121337496</v>
      </c>
      <c r="AX52" s="2416">
        <v>1825.06121039922</v>
      </c>
      <c r="AY52" s="2416">
        <v>682.38975998125454</v>
      </c>
      <c r="AZ52" s="2416">
        <v>27.601238324736023</v>
      </c>
      <c r="BA52" s="2416">
        <v>9830.7411463082044</v>
      </c>
      <c r="BB52" s="2416">
        <v>457.55597899999998</v>
      </c>
      <c r="BC52" s="2416">
        <v>2308.6940258925388</v>
      </c>
      <c r="BD52" s="2416">
        <v>3011.3184857143442</v>
      </c>
      <c r="BE52" s="2416">
        <v>507.71221849687396</v>
      </c>
      <c r="BF52" s="2416">
        <v>17881.579895673127</v>
      </c>
      <c r="BG52" s="2416">
        <v>203549.82931273273</v>
      </c>
      <c r="BH52" s="2416">
        <v>200605.48664862549</v>
      </c>
      <c r="BI52" s="2416">
        <v>360497.27831895353</v>
      </c>
      <c r="BJ52" s="2416">
        <v>0</v>
      </c>
      <c r="BK52" s="2416">
        <v>944.84543616349038</v>
      </c>
      <c r="BL52" s="2416">
        <v>160836.63710649151</v>
      </c>
      <c r="BM52" s="2416">
        <v>2944.3426641072247</v>
      </c>
      <c r="BN52" s="2416">
        <v>102.08075729797457</v>
      </c>
      <c r="BO52" s="2416">
        <v>836.33753974616627</v>
      </c>
      <c r="BP52" s="2418">
        <v>2005.9243670630844</v>
      </c>
      <c r="BQ52" s="2088"/>
      <c r="BX52" s="1552"/>
      <c r="BY52" s="1552"/>
      <c r="BZ52" s="1552"/>
      <c r="CA52" s="1552"/>
      <c r="CB52" s="1552"/>
      <c r="CC52" s="1552"/>
    </row>
    <row r="53" spans="1:81" ht="16.5" customHeight="1">
      <c r="A53" s="3093" t="s">
        <v>1881</v>
      </c>
      <c r="B53" s="3093"/>
      <c r="C53" s="1624"/>
      <c r="D53" s="1514"/>
      <c r="E53" s="1566">
        <f>AQ55</f>
        <v>9966.245024454518</v>
      </c>
      <c r="F53" s="1567">
        <v>100</v>
      </c>
      <c r="G53" s="1566">
        <f>AR55</f>
        <v>5204.2399896530314</v>
      </c>
      <c r="H53" s="1567">
        <f t="shared" si="14"/>
        <v>52.218663868720959</v>
      </c>
      <c r="I53" s="1566">
        <f>AS55</f>
        <v>1429.0349056540545</v>
      </c>
      <c r="J53" s="1567">
        <f t="shared" si="15"/>
        <v>14.338749470312864</v>
      </c>
      <c r="K53" s="1566">
        <f>AT55</f>
        <v>2647.1169227748896</v>
      </c>
      <c r="L53" s="1567">
        <f t="shared" si="16"/>
        <v>26.560825228353984</v>
      </c>
      <c r="M53" s="1566">
        <f>AU55</f>
        <v>15.552036301952045</v>
      </c>
      <c r="N53" s="1567">
        <f t="shared" si="17"/>
        <v>0.15604709962269117</v>
      </c>
      <c r="O53" s="1566">
        <f>AV39</f>
        <v>0</v>
      </c>
      <c r="P53" s="1567">
        <f t="shared" si="17"/>
        <v>0</v>
      </c>
      <c r="Q53" s="1566">
        <f>AW55</f>
        <v>0</v>
      </c>
      <c r="R53" s="1567">
        <f t="shared" si="17"/>
        <v>0</v>
      </c>
      <c r="S53" s="1566">
        <f>AX55</f>
        <v>0</v>
      </c>
      <c r="T53" s="1567">
        <f t="shared" si="17"/>
        <v>0</v>
      </c>
      <c r="U53" s="1566">
        <f>AY55</f>
        <v>0</v>
      </c>
      <c r="V53" s="1567">
        <f t="shared" si="17"/>
        <v>0</v>
      </c>
      <c r="W53" s="3093" t="s">
        <v>1881</v>
      </c>
      <c r="X53" s="3093"/>
      <c r="Y53" s="1624"/>
      <c r="Z53" s="1514"/>
      <c r="AA53" s="1566">
        <f>AZ55</f>
        <v>0</v>
      </c>
      <c r="AB53" s="1567">
        <f t="shared" si="18"/>
        <v>0</v>
      </c>
      <c r="AC53" s="1566">
        <f>BA55</f>
        <v>71.240248999999991</v>
      </c>
      <c r="AD53" s="1567">
        <f t="shared" si="18"/>
        <v>0.71481534745729558</v>
      </c>
      <c r="AE53" s="1566">
        <f>BB55</f>
        <v>0</v>
      </c>
      <c r="AF53" s="1567">
        <f t="shared" si="18"/>
        <v>0</v>
      </c>
      <c r="AG53" s="1566">
        <f>BC55</f>
        <v>0</v>
      </c>
      <c r="AH53" s="1567">
        <f t="shared" si="18"/>
        <v>0</v>
      </c>
      <c r="AI53" s="1566">
        <f>BD55</f>
        <v>0</v>
      </c>
      <c r="AJ53" s="1567">
        <f t="shared" si="18"/>
        <v>0</v>
      </c>
      <c r="AK53" s="1566">
        <f>BE55</f>
        <v>0</v>
      </c>
      <c r="AL53" s="1567">
        <f t="shared" si="18"/>
        <v>0</v>
      </c>
      <c r="AM53" s="1566">
        <f>BF55</f>
        <v>599.06092107058782</v>
      </c>
      <c r="AN53" s="1567">
        <f t="shared" si="19"/>
        <v>6.0108989855321786</v>
      </c>
      <c r="AO53" s="3411" t="s">
        <v>1018</v>
      </c>
      <c r="AP53" s="3412"/>
      <c r="AQ53" s="2415">
        <v>320806.39544862602</v>
      </c>
      <c r="AR53" s="2416">
        <v>101757.1199094355</v>
      </c>
      <c r="AS53" s="2416">
        <v>44136.831142951567</v>
      </c>
      <c r="AT53" s="2416">
        <v>79075.683737447092</v>
      </c>
      <c r="AU53" s="2416">
        <v>22667.187593458955</v>
      </c>
      <c r="AV53" s="2416">
        <v>2798.7558628154125</v>
      </c>
      <c r="AW53" s="2416">
        <v>13540.601594417527</v>
      </c>
      <c r="AX53" s="2416">
        <v>7606.3184127731529</v>
      </c>
      <c r="AY53" s="2416">
        <v>3224.8653297885667</v>
      </c>
      <c r="AZ53" s="2416">
        <v>5.5204849999999999</v>
      </c>
      <c r="BA53" s="2416">
        <v>9432.4398857548149</v>
      </c>
      <c r="BB53" s="2416">
        <v>4016.7453011922948</v>
      </c>
      <c r="BC53" s="2416">
        <v>670.00575188948119</v>
      </c>
      <c r="BD53" s="2416">
        <v>11714.852175268563</v>
      </c>
      <c r="BE53" s="2416">
        <v>589.96600050658117</v>
      </c>
      <c r="BF53" s="2416">
        <v>19569.50226592656</v>
      </c>
      <c r="BG53" s="2416">
        <v>243777.26434033355</v>
      </c>
      <c r="BH53" s="2416">
        <v>237717.25478373584</v>
      </c>
      <c r="BI53" s="2416">
        <v>384107.36050900951</v>
      </c>
      <c r="BJ53" s="2416">
        <v>1150.3690278274576</v>
      </c>
      <c r="BK53" s="2416">
        <v>5982.765819857038</v>
      </c>
      <c r="BL53" s="2416">
        <v>153523.24057295834</v>
      </c>
      <c r="BM53" s="2416">
        <v>6060.0095565976471</v>
      </c>
      <c r="BN53" s="2416">
        <v>172.1594917147784</v>
      </c>
      <c r="BO53" s="2416">
        <v>942.30883252402373</v>
      </c>
      <c r="BP53" s="2418">
        <v>4945.5412323588462</v>
      </c>
      <c r="BQ53" s="2088"/>
      <c r="BX53" s="1552"/>
      <c r="BY53" s="1552"/>
      <c r="BZ53" s="1552"/>
      <c r="CA53" s="1552"/>
      <c r="CB53" s="1552"/>
      <c r="CC53" s="1552"/>
    </row>
    <row r="54" spans="1:81" ht="16.5" customHeight="1">
      <c r="A54" s="3094" t="s">
        <v>118</v>
      </c>
      <c r="B54" s="3094"/>
      <c r="C54" s="3094"/>
      <c r="D54" s="1622"/>
      <c r="E54" s="1627"/>
      <c r="F54" s="1620"/>
      <c r="G54" s="1566"/>
      <c r="H54" s="1620"/>
      <c r="I54" s="1566"/>
      <c r="J54" s="1620"/>
      <c r="K54" s="1566"/>
      <c r="L54" s="1620"/>
      <c r="M54" s="1566"/>
      <c r="N54" s="1620"/>
      <c r="O54" s="1566"/>
      <c r="P54" s="1620"/>
      <c r="Q54" s="1566"/>
      <c r="R54" s="1620"/>
      <c r="S54" s="1566"/>
      <c r="T54" s="1620"/>
      <c r="U54" s="1566"/>
      <c r="V54" s="1620"/>
      <c r="W54" s="3094" t="s">
        <v>118</v>
      </c>
      <c r="X54" s="3094"/>
      <c r="Y54" s="3094"/>
      <c r="Z54" s="1622"/>
      <c r="AA54" s="1566"/>
      <c r="AB54" s="1620"/>
      <c r="AC54" s="1566"/>
      <c r="AD54" s="1620"/>
      <c r="AE54" s="1566"/>
      <c r="AF54" s="1620"/>
      <c r="AG54" s="1566"/>
      <c r="AH54" s="1620"/>
      <c r="AI54" s="1566"/>
      <c r="AJ54" s="1620"/>
      <c r="AK54" s="1566"/>
      <c r="AL54" s="1620"/>
      <c r="AM54" s="1566"/>
      <c r="AN54" s="1620"/>
      <c r="AO54" s="3411" t="s">
        <v>1019</v>
      </c>
      <c r="AP54" s="3412"/>
      <c r="AQ54" s="2415">
        <v>22191.607919107133</v>
      </c>
      <c r="AR54" s="2416">
        <v>6256.6673182422501</v>
      </c>
      <c r="AS54" s="2416">
        <v>2786.4791797407079</v>
      </c>
      <c r="AT54" s="2416">
        <v>8521.6182999238335</v>
      </c>
      <c r="AU54" s="2416">
        <v>0</v>
      </c>
      <c r="AV54" s="2416">
        <v>208.48523907389492</v>
      </c>
      <c r="AW54" s="2416">
        <v>422.66158080302716</v>
      </c>
      <c r="AX54" s="2416">
        <v>91.365899926201266</v>
      </c>
      <c r="AY54" s="2416">
        <v>71.691168748467817</v>
      </c>
      <c r="AZ54" s="2416">
        <v>0</v>
      </c>
      <c r="BA54" s="2416">
        <v>0</v>
      </c>
      <c r="BB54" s="2416">
        <v>0</v>
      </c>
      <c r="BC54" s="2416">
        <v>520.72022753746558</v>
      </c>
      <c r="BD54" s="2416">
        <v>479.49479467810437</v>
      </c>
      <c r="BE54" s="2416">
        <v>0</v>
      </c>
      <c r="BF54" s="2416">
        <v>2832.4242104331761</v>
      </c>
      <c r="BG54" s="2416">
        <v>17041.721357843791</v>
      </c>
      <c r="BH54" s="2416">
        <v>16919.334966157647</v>
      </c>
      <c r="BI54" s="2416">
        <v>25779.312422523402</v>
      </c>
      <c r="BJ54" s="2416">
        <v>0</v>
      </c>
      <c r="BK54" s="2417">
        <v>0.15395694023323578</v>
      </c>
      <c r="BL54" s="2416">
        <v>8860.1314133059841</v>
      </c>
      <c r="BM54" s="2416">
        <v>122.38639168614588</v>
      </c>
      <c r="BN54" s="2416">
        <v>6.6023113216299789</v>
      </c>
      <c r="BO54" s="2416">
        <v>31.929712579651039</v>
      </c>
      <c r="BP54" s="2418">
        <v>83.854367784864905</v>
      </c>
      <c r="BQ54" s="2088"/>
      <c r="BX54" s="1552"/>
      <c r="BY54" s="1552"/>
      <c r="BZ54" s="1552"/>
      <c r="CA54" s="1552"/>
      <c r="CB54" s="1552"/>
      <c r="CC54" s="1552"/>
    </row>
    <row r="55" spans="1:81" ht="16.5" customHeight="1">
      <c r="A55" s="3093" t="s">
        <v>1882</v>
      </c>
      <c r="B55" s="3093" t="s">
        <v>1882</v>
      </c>
      <c r="C55" s="196"/>
      <c r="D55" s="1622"/>
      <c r="E55" s="1566">
        <f>AQ56</f>
        <v>723321.47246661293</v>
      </c>
      <c r="F55" s="1567">
        <v>100</v>
      </c>
      <c r="G55" s="1566">
        <f>AR56</f>
        <v>90932.372085734678</v>
      </c>
      <c r="H55" s="1567">
        <f>G55/$E55*100</f>
        <v>12.57150182140237</v>
      </c>
      <c r="I55" s="1566">
        <f>AS56</f>
        <v>152664.59039109718</v>
      </c>
      <c r="J55" s="1567">
        <f>I55/$E55*100</f>
        <v>21.106049827401449</v>
      </c>
      <c r="K55" s="1566">
        <f>AT56</f>
        <v>330888.98624898668</v>
      </c>
      <c r="L55" s="1567">
        <f>K55/$E55*100</f>
        <v>45.745771257227517</v>
      </c>
      <c r="M55" s="1566">
        <f>AU56</f>
        <v>21852.40200143039</v>
      </c>
      <c r="N55" s="1567">
        <f>M55/$E55*100</f>
        <v>3.0211189399522564</v>
      </c>
      <c r="O55" s="1566">
        <f>AV56</f>
        <v>6989.8580750935344</v>
      </c>
      <c r="P55" s="1567">
        <f>O55/$E55*100</f>
        <v>0.96635567187813198</v>
      </c>
      <c r="Q55" s="1566">
        <f>AW56</f>
        <v>16242.429645861079</v>
      </c>
      <c r="R55" s="1567">
        <f>Q55/$E55*100</f>
        <v>2.245534007233664</v>
      </c>
      <c r="S55" s="1566">
        <f>AX56</f>
        <v>1335.2756728078675</v>
      </c>
      <c r="T55" s="1567">
        <f>S55/$E55*100</f>
        <v>0.18460335046523885</v>
      </c>
      <c r="U55" s="1566">
        <f>AY56</f>
        <v>3711.6553389554119</v>
      </c>
      <c r="V55" s="1567">
        <f>U55/$E55*100</f>
        <v>0.51314048873707874</v>
      </c>
      <c r="W55" s="3093" t="s">
        <v>1882</v>
      </c>
      <c r="X55" s="3093" t="s">
        <v>1882</v>
      </c>
      <c r="Y55" s="196"/>
      <c r="Z55" s="1622"/>
      <c r="AA55" s="1566">
        <f>AZ56</f>
        <v>14.529826081527842</v>
      </c>
      <c r="AB55" s="1567">
        <f>AA55/$E55*100</f>
        <v>2.0087646550819779E-3</v>
      </c>
      <c r="AC55" s="1566">
        <f>BA56</f>
        <v>26336.798897282679</v>
      </c>
      <c r="AD55" s="1567">
        <f>AC55/$E55*100</f>
        <v>3.6410918104602974</v>
      </c>
      <c r="AE55" s="1566">
        <f>BB56</f>
        <v>2199.1462634999998</v>
      </c>
      <c r="AF55" s="1567">
        <f>AE55/$E55*100</f>
        <v>0.30403442275820286</v>
      </c>
      <c r="AG55" s="1566">
        <f>BC56</f>
        <v>4898.3621920040941</v>
      </c>
      <c r="AH55" s="1567">
        <f>AG55/$E55*100</f>
        <v>0.67720403423115483</v>
      </c>
      <c r="AI55" s="1566">
        <f>BD56</f>
        <v>18941.404266214784</v>
      </c>
      <c r="AJ55" s="1567">
        <f>AI55/$E55*100</f>
        <v>2.6186702575857903</v>
      </c>
      <c r="AK55" s="1566">
        <f>BE56</f>
        <v>1959.0342788935095</v>
      </c>
      <c r="AL55" s="1567">
        <f>AK55/$E55*100</f>
        <v>0.27083867318537741</v>
      </c>
      <c r="AM55" s="1566">
        <f>BF56</f>
        <v>44354.627282669971</v>
      </c>
      <c r="AN55" s="1567">
        <f>AM55/$E55*100</f>
        <v>6.1320766728264511</v>
      </c>
      <c r="AO55" s="3411" t="s">
        <v>1020</v>
      </c>
      <c r="AP55" s="3412"/>
      <c r="AQ55" s="2415">
        <v>9966.245024454518</v>
      </c>
      <c r="AR55" s="2416">
        <v>5204.2399896530314</v>
      </c>
      <c r="AS55" s="2416">
        <v>1429.0349056540545</v>
      </c>
      <c r="AT55" s="2416">
        <v>2647.1169227748896</v>
      </c>
      <c r="AU55" s="2416">
        <v>15.552036301952045</v>
      </c>
      <c r="AV55" s="2416">
        <v>0</v>
      </c>
      <c r="AW55" s="2416">
        <v>0</v>
      </c>
      <c r="AX55" s="2416">
        <v>0</v>
      </c>
      <c r="AY55" s="2416">
        <v>0</v>
      </c>
      <c r="AZ55" s="2416">
        <v>0</v>
      </c>
      <c r="BA55" s="2416">
        <v>71.240248999999991</v>
      </c>
      <c r="BB55" s="2416">
        <v>0</v>
      </c>
      <c r="BC55" s="2416">
        <v>0</v>
      </c>
      <c r="BD55" s="2416">
        <v>0</v>
      </c>
      <c r="BE55" s="2416">
        <v>0</v>
      </c>
      <c r="BF55" s="2416">
        <v>599.06092107058782</v>
      </c>
      <c r="BG55" s="2416">
        <v>7652.4528305834274</v>
      </c>
      <c r="BH55" s="2416">
        <v>7632.088363965815</v>
      </c>
      <c r="BI55" s="2416">
        <v>10734.638402750061</v>
      </c>
      <c r="BJ55" s="2416">
        <v>0</v>
      </c>
      <c r="BK55" s="2416">
        <v>4.1007292478914836</v>
      </c>
      <c r="BL55" s="2416">
        <v>3106.6507680321388</v>
      </c>
      <c r="BM55" s="2416">
        <v>20.364466617612383</v>
      </c>
      <c r="BN55" s="2417">
        <v>0.32000498805172756</v>
      </c>
      <c r="BO55" s="2416">
        <v>17.842876092407199</v>
      </c>
      <c r="BP55" s="2418">
        <v>2.2015855371534601</v>
      </c>
      <c r="BQ55" s="2088"/>
      <c r="BX55" s="1552"/>
      <c r="BY55" s="1552"/>
      <c r="BZ55" s="1552"/>
      <c r="CA55" s="1552"/>
      <c r="CB55" s="1552"/>
      <c r="CC55" s="1552"/>
    </row>
    <row r="56" spans="1:81" ht="16.5" customHeight="1">
      <c r="A56" s="155"/>
      <c r="B56" s="155" t="s">
        <v>1883</v>
      </c>
      <c r="C56" s="155"/>
      <c r="D56" s="1622"/>
      <c r="E56" s="289">
        <f>AQ58</f>
        <v>372032.7334398363</v>
      </c>
      <c r="F56" s="1567">
        <v>100</v>
      </c>
      <c r="G56" s="291">
        <f>AR58</f>
        <v>12830.078370711144</v>
      </c>
      <c r="H56" s="1567">
        <f>G56/$E56*100</f>
        <v>3.4486423417862975</v>
      </c>
      <c r="I56" s="291">
        <f>AS58</f>
        <v>40642.548856927169</v>
      </c>
      <c r="J56" s="1567">
        <f>I56/$E56*100</f>
        <v>10.924455082525615</v>
      </c>
      <c r="K56" s="291">
        <f>AT58</f>
        <v>245523.05355241761</v>
      </c>
      <c r="L56" s="1567">
        <f>K56/$E56*100</f>
        <v>65.995013740403209</v>
      </c>
      <c r="M56" s="291">
        <f>AU58</f>
        <v>7605.5337230349032</v>
      </c>
      <c r="N56" s="1567">
        <f>M56/$E56*100</f>
        <v>2.0443184266915697</v>
      </c>
      <c r="O56" s="291">
        <f>AV58</f>
        <v>3142.9490112566191</v>
      </c>
      <c r="P56" s="1567">
        <f>O56/$E56*100</f>
        <v>0.84480442949111756</v>
      </c>
      <c r="Q56" s="291">
        <f>AW58</f>
        <v>5479.1301605054578</v>
      </c>
      <c r="R56" s="1567">
        <f>Q56/$E56*100</f>
        <v>1.4727548594568822</v>
      </c>
      <c r="S56" s="291">
        <f>AX58</f>
        <v>1275.8524368078674</v>
      </c>
      <c r="T56" s="1567">
        <f>S56/$E56*100</f>
        <v>0.34294090872361188</v>
      </c>
      <c r="U56" s="291">
        <f>AY58</f>
        <v>3605.120268955352</v>
      </c>
      <c r="V56" s="1567">
        <f>U56/$E56*100</f>
        <v>0.96903308362740015</v>
      </c>
      <c r="W56" s="155"/>
      <c r="X56" s="155" t="s">
        <v>1883</v>
      </c>
      <c r="Y56" s="155"/>
      <c r="Z56" s="1622"/>
      <c r="AA56" s="291">
        <f>AZ58</f>
        <v>0</v>
      </c>
      <c r="AB56" s="1567">
        <f>AA56/$E56*100</f>
        <v>0</v>
      </c>
      <c r="AC56" s="291">
        <f>BA58</f>
        <v>15755.471146122505</v>
      </c>
      <c r="AD56" s="1567">
        <f>AC56/$E56*100</f>
        <v>4.234969057815559</v>
      </c>
      <c r="AE56" s="291">
        <f>BB58</f>
        <v>223.43993649999999</v>
      </c>
      <c r="AF56" s="1567">
        <f>AE56/$E56*100</f>
        <v>6.0059214261621911E-2</v>
      </c>
      <c r="AG56" s="291">
        <f>BC58</f>
        <v>1687.070061435636</v>
      </c>
      <c r="AH56" s="1567">
        <f>AG56/$E56*100</f>
        <v>0.45347355482322432</v>
      </c>
      <c r="AI56" s="291">
        <f>BD58</f>
        <v>8712.0373927570854</v>
      </c>
      <c r="AJ56" s="1567">
        <f>AI56/$E56*100</f>
        <v>2.3417394787294872</v>
      </c>
      <c r="AK56" s="291">
        <f>BE58</f>
        <v>699.87021493693089</v>
      </c>
      <c r="AL56" s="1567">
        <f>AK56/$E56*100</f>
        <v>0.18812060123470592</v>
      </c>
      <c r="AM56" s="291">
        <f>BF58</f>
        <v>24850.578307467706</v>
      </c>
      <c r="AN56" s="1567">
        <f>AM56/$E56*100</f>
        <v>6.6796752204296155</v>
      </c>
      <c r="AO56" s="3411" t="s">
        <v>1021</v>
      </c>
      <c r="AP56" s="2986" t="s">
        <v>1022</v>
      </c>
      <c r="AQ56" s="2415">
        <v>723321.47246661293</v>
      </c>
      <c r="AR56" s="2416">
        <v>90932.372085734678</v>
      </c>
      <c r="AS56" s="2416">
        <v>152664.59039109718</v>
      </c>
      <c r="AT56" s="2416">
        <v>330888.98624898668</v>
      </c>
      <c r="AU56" s="2416">
        <v>21852.40200143039</v>
      </c>
      <c r="AV56" s="2416">
        <v>6989.8580750935344</v>
      </c>
      <c r="AW56" s="2416">
        <v>16242.429645861079</v>
      </c>
      <c r="AX56" s="2416">
        <v>1335.2756728078675</v>
      </c>
      <c r="AY56" s="2416">
        <v>3711.6553389554119</v>
      </c>
      <c r="AZ56" s="2416">
        <v>14.529826081527842</v>
      </c>
      <c r="BA56" s="2416">
        <v>26336.798897282679</v>
      </c>
      <c r="BB56" s="2416">
        <v>2199.1462634999998</v>
      </c>
      <c r="BC56" s="2416">
        <v>4898.3621920040941</v>
      </c>
      <c r="BD56" s="2416">
        <v>18941.404266214784</v>
      </c>
      <c r="BE56" s="2416">
        <v>1959.0342788935095</v>
      </c>
      <c r="BF56" s="2416">
        <v>44354.627282669971</v>
      </c>
      <c r="BG56" s="2416">
        <v>533506.2282179204</v>
      </c>
      <c r="BH56" s="2416">
        <v>523382.67269901774</v>
      </c>
      <c r="BI56" s="2416">
        <v>893041.9636178622</v>
      </c>
      <c r="BJ56" s="2416">
        <v>706.14786239085527</v>
      </c>
      <c r="BK56" s="2416">
        <v>8166.2016751607816</v>
      </c>
      <c r="BL56" s="2416">
        <v>378531.64045639691</v>
      </c>
      <c r="BM56" s="2416">
        <v>10123.555518902964</v>
      </c>
      <c r="BN56" s="2416">
        <v>450.39450885077679</v>
      </c>
      <c r="BO56" s="2416">
        <v>2478.6761594629984</v>
      </c>
      <c r="BP56" s="2418">
        <v>7194.484850589186</v>
      </c>
      <c r="BQ56" s="2088"/>
      <c r="BX56" s="1552"/>
      <c r="BY56" s="1552"/>
      <c r="BZ56" s="1552"/>
      <c r="CA56" s="1552"/>
      <c r="CB56" s="1552"/>
      <c r="CC56" s="1552"/>
    </row>
    <row r="57" spans="1:81" ht="16.5" customHeight="1">
      <c r="A57" s="155"/>
      <c r="B57" s="155" t="s">
        <v>1884</v>
      </c>
      <c r="C57" s="155"/>
      <c r="D57" s="1622"/>
      <c r="E57" s="289">
        <f>AQ59</f>
        <v>170508.97217301195</v>
      </c>
      <c r="F57" s="1567">
        <v>100</v>
      </c>
      <c r="G57" s="291">
        <f>AR59</f>
        <v>26461.247916658907</v>
      </c>
      <c r="H57" s="1567">
        <f>G57/$E57*100</f>
        <v>15.518976848801378</v>
      </c>
      <c r="I57" s="291">
        <f>AS59</f>
        <v>55608.560047887288</v>
      </c>
      <c r="J57" s="1567">
        <f>I57/$E57*100</f>
        <v>32.613275031335256</v>
      </c>
      <c r="K57" s="291">
        <f>AT59</f>
        <v>66484.102743329364</v>
      </c>
      <c r="L57" s="1567">
        <f>K57/$E57*100</f>
        <v>38.991556805508928</v>
      </c>
      <c r="M57" s="291">
        <f>AU59</f>
        <v>670.85891744184255</v>
      </c>
      <c r="N57" s="1567">
        <f>M57/$E57*100</f>
        <v>0.39344493658734614</v>
      </c>
      <c r="O57" s="291">
        <f t="shared" ref="O57:O59" si="40">AV59</f>
        <v>1331.1947912534124</v>
      </c>
      <c r="P57" s="1567">
        <f>O57/$E57*100</f>
        <v>0.78071832484139092</v>
      </c>
      <c r="Q57" s="291">
        <f t="shared" ref="Q57:Q59" si="41">AW59</f>
        <v>1936.1529669875904</v>
      </c>
      <c r="R57" s="1567">
        <f>Q57/$E57*100</f>
        <v>1.135513833854453</v>
      </c>
      <c r="S57" s="291">
        <f t="shared" ref="S57:S59" si="42">AX59</f>
        <v>0</v>
      </c>
      <c r="T57" s="1567">
        <f>S57/$E57*100</f>
        <v>0</v>
      </c>
      <c r="U57" s="291">
        <f t="shared" ref="U57:U59" si="43">AY59</f>
        <v>57.335069999999995</v>
      </c>
      <c r="V57" s="1567">
        <f>U57/$E57*100</f>
        <v>3.3625837555236258E-2</v>
      </c>
      <c r="W57" s="155"/>
      <c r="X57" s="155" t="s">
        <v>1884</v>
      </c>
      <c r="Y57" s="155"/>
      <c r="Z57" s="1622"/>
      <c r="AA57" s="291">
        <f t="shared" ref="AA57:AA59" si="44">AZ59</f>
        <v>14.529826081527842</v>
      </c>
      <c r="AB57" s="1567">
        <f>AA57/$E57*100</f>
        <v>8.5214437084194759E-3</v>
      </c>
      <c r="AC57" s="291">
        <f t="shared" ref="AC57:AC59" si="45">BA59</f>
        <v>5941.6737514060269</v>
      </c>
      <c r="AD57" s="1567">
        <f>AC57/$E57*100</f>
        <v>3.4846692673609763</v>
      </c>
      <c r="AE57" s="291">
        <f t="shared" ref="AE57:AE59" si="46">BB59</f>
        <v>666.26281099999994</v>
      </c>
      <c r="AF57" s="1567">
        <f>AE57/$E57*100</f>
        <v>0.39074941483076725</v>
      </c>
      <c r="AG57" s="291">
        <f t="shared" ref="AG57:AG59" si="47">BC59</f>
        <v>1620.1930450387674</v>
      </c>
      <c r="AH57" s="1567">
        <f>AG57/$E57*100</f>
        <v>0.95020984784002505</v>
      </c>
      <c r="AI57" s="291">
        <f t="shared" ref="AI57:AI59" si="48">BD59</f>
        <v>3457.4022219177104</v>
      </c>
      <c r="AJ57" s="1567">
        <f>AI57/$E57*100</f>
        <v>2.0276951868606394</v>
      </c>
      <c r="AK57" s="291">
        <f t="shared" ref="AK57:AK59" si="49">BE59</f>
        <v>198.36869646436537</v>
      </c>
      <c r="AL57" s="1567">
        <f>AK57/$E57*100</f>
        <v>0.11633915443645085</v>
      </c>
      <c r="AM57" s="291">
        <f>BF59</f>
        <v>6061.0893675452107</v>
      </c>
      <c r="AN57" s="1567">
        <f>AM57/$E57*100</f>
        <v>3.5547040664787706</v>
      </c>
      <c r="AO57" s="3411"/>
      <c r="AP57" s="2986" t="s">
        <v>1023</v>
      </c>
      <c r="AQ57" s="2415">
        <v>783281.5302395419</v>
      </c>
      <c r="AR57" s="2416">
        <v>478131.74897037342</v>
      </c>
      <c r="AS57" s="2416">
        <v>142847.13027036158</v>
      </c>
      <c r="AT57" s="2416">
        <v>0</v>
      </c>
      <c r="AU57" s="2416">
        <v>33305.301969337554</v>
      </c>
      <c r="AV57" s="2416">
        <v>11627.826404022999</v>
      </c>
      <c r="AW57" s="2416">
        <v>21635.483946350596</v>
      </c>
      <c r="AX57" s="2416">
        <v>10548.721531411147</v>
      </c>
      <c r="AY57" s="2416">
        <v>834.68056686991224</v>
      </c>
      <c r="AZ57" s="2416">
        <v>864.09950585883018</v>
      </c>
      <c r="BA57" s="2416">
        <v>4335.9062994667147</v>
      </c>
      <c r="BB57" s="2416">
        <v>10590.437032859463</v>
      </c>
      <c r="BC57" s="2416">
        <v>1028.8000099038475</v>
      </c>
      <c r="BD57" s="2416">
        <v>15175.606426945957</v>
      </c>
      <c r="BE57" s="2416">
        <v>757.41530942416807</v>
      </c>
      <c r="BF57" s="2416">
        <v>51598.371996355352</v>
      </c>
      <c r="BG57" s="2416">
        <v>527090.9852153894</v>
      </c>
      <c r="BH57" s="2416">
        <v>515576.76311768725</v>
      </c>
      <c r="BI57" s="2416">
        <v>1014278.4011895749</v>
      </c>
      <c r="BJ57" s="2416">
        <v>843.63277146034284</v>
      </c>
      <c r="BK57" s="2416">
        <v>6069.1721754545597</v>
      </c>
      <c r="BL57" s="2416">
        <v>505614.44301880244</v>
      </c>
      <c r="BM57" s="2416">
        <v>11514.222097701799</v>
      </c>
      <c r="BN57" s="2416">
        <v>572.63339487617054</v>
      </c>
      <c r="BO57" s="2416">
        <v>2083.8324860926614</v>
      </c>
      <c r="BP57" s="2418">
        <v>8857.7562167329688</v>
      </c>
      <c r="BQ57" s="2088"/>
      <c r="BX57" s="1552"/>
      <c r="BY57" s="1552"/>
      <c r="BZ57" s="1552"/>
      <c r="CA57" s="1552"/>
      <c r="CB57" s="1552"/>
      <c r="CC57" s="1552"/>
    </row>
    <row r="58" spans="1:81" ht="16.5" customHeight="1">
      <c r="A58" s="155"/>
      <c r="B58" s="155" t="s">
        <v>1885</v>
      </c>
      <c r="C58" s="155"/>
      <c r="D58" s="1622"/>
      <c r="E58" s="289">
        <f>AQ60</f>
        <v>180779.76685376532</v>
      </c>
      <c r="F58" s="1567">
        <v>100</v>
      </c>
      <c r="G58" s="291">
        <f>AR60</f>
        <v>51641.045798364641</v>
      </c>
      <c r="H58" s="1567">
        <f>G58/$E58*100</f>
        <v>28.565722092194996</v>
      </c>
      <c r="I58" s="291">
        <f>AS60</f>
        <v>56413.481486282748</v>
      </c>
      <c r="J58" s="1567">
        <f>I58/$E58*100</f>
        <v>31.205639031449916</v>
      </c>
      <c r="K58" s="291">
        <f>AT60</f>
        <v>18881.829953239598</v>
      </c>
      <c r="L58" s="1567">
        <f>K58/$E58*100</f>
        <v>10.444658869658412</v>
      </c>
      <c r="M58" s="291">
        <f>AU60</f>
        <v>13576.009360953649</v>
      </c>
      <c r="N58" s="1567">
        <f>M58/$E58*100</f>
        <v>7.5096951374737788</v>
      </c>
      <c r="O58" s="291">
        <f t="shared" si="40"/>
        <v>2515.7142725835038</v>
      </c>
      <c r="P58" s="1567">
        <f>O58/$E58*100</f>
        <v>1.3915906167853904</v>
      </c>
      <c r="Q58" s="291">
        <f t="shared" si="41"/>
        <v>8827.146518368032</v>
      </c>
      <c r="R58" s="1567">
        <f>Q58/$E58*100</f>
        <v>4.8828177356310034</v>
      </c>
      <c r="S58" s="291">
        <f t="shared" si="42"/>
        <v>59.423235999999996</v>
      </c>
      <c r="T58" s="1567">
        <f>S58/$E58*100</f>
        <v>3.2870512576812914E-2</v>
      </c>
      <c r="U58" s="291">
        <f t="shared" si="43"/>
        <v>49.200000000059752</v>
      </c>
      <c r="V58" s="1567">
        <f>U58/$E58*100</f>
        <v>2.7215435032537767E-2</v>
      </c>
      <c r="W58" s="155"/>
      <c r="X58" s="155" t="s">
        <v>1885</v>
      </c>
      <c r="Y58" s="155"/>
      <c r="Z58" s="1622"/>
      <c r="AA58" s="291">
        <f t="shared" si="44"/>
        <v>0</v>
      </c>
      <c r="AB58" s="1567">
        <f>AA58/$E58*100</f>
        <v>0</v>
      </c>
      <c r="AC58" s="291">
        <f t="shared" si="45"/>
        <v>4639.6539997541495</v>
      </c>
      <c r="AD58" s="1567">
        <f>AC58/$E58*100</f>
        <v>2.5664675203985716</v>
      </c>
      <c r="AE58" s="291">
        <f t="shared" si="46"/>
        <v>1309.443516</v>
      </c>
      <c r="AF58" s="1567">
        <f>AE58/$E58*100</f>
        <v>0.72433079143155599</v>
      </c>
      <c r="AG58" s="291">
        <f t="shared" si="47"/>
        <v>1591.0990855296914</v>
      </c>
      <c r="AH58" s="1567">
        <f>AG58/$E58*100</f>
        <v>0.88013117464453217</v>
      </c>
      <c r="AI58" s="291">
        <f t="shared" si="48"/>
        <v>6771.9646515399854</v>
      </c>
      <c r="AJ58" s="1567">
        <f>AI58/$E58*100</f>
        <v>3.745974878382214</v>
      </c>
      <c r="AK58" s="291">
        <f t="shared" si="49"/>
        <v>1060.7953674922132</v>
      </c>
      <c r="AL58" s="1567">
        <f>AK58/$E58*100</f>
        <v>0.58678876843020933</v>
      </c>
      <c r="AM58" s="291">
        <f>BF60</f>
        <v>13442.959607657054</v>
      </c>
      <c r="AN58" s="1567">
        <f>AM58/$E58*100</f>
        <v>7.4360974359100744</v>
      </c>
      <c r="AO58" s="3411" t="s">
        <v>1024</v>
      </c>
      <c r="AP58" s="2986" t="s">
        <v>3904</v>
      </c>
      <c r="AQ58" s="2415">
        <v>372032.7334398363</v>
      </c>
      <c r="AR58" s="2416">
        <v>12830.078370711144</v>
      </c>
      <c r="AS58" s="2416">
        <v>40642.548856927169</v>
      </c>
      <c r="AT58" s="2416">
        <v>245523.05355241761</v>
      </c>
      <c r="AU58" s="2416">
        <v>7605.5337230349032</v>
      </c>
      <c r="AV58" s="2416">
        <v>3142.9490112566191</v>
      </c>
      <c r="AW58" s="2416">
        <v>5479.1301605054578</v>
      </c>
      <c r="AX58" s="2416">
        <v>1275.8524368078674</v>
      </c>
      <c r="AY58" s="2416">
        <v>3605.120268955352</v>
      </c>
      <c r="AZ58" s="2416">
        <v>0</v>
      </c>
      <c r="BA58" s="2416">
        <v>15755.471146122505</v>
      </c>
      <c r="BB58" s="2416">
        <v>223.43993649999999</v>
      </c>
      <c r="BC58" s="2416">
        <v>1687.070061435636</v>
      </c>
      <c r="BD58" s="2416">
        <v>8712.0373927570854</v>
      </c>
      <c r="BE58" s="2416">
        <v>699.87021493693089</v>
      </c>
      <c r="BF58" s="2416">
        <v>24850.578307467706</v>
      </c>
      <c r="BG58" s="2416">
        <v>296502.27573687281</v>
      </c>
      <c r="BH58" s="2416">
        <v>292011.7351303199</v>
      </c>
      <c r="BI58" s="2416">
        <v>450218.03452198015</v>
      </c>
      <c r="BJ58" s="2416">
        <v>0</v>
      </c>
      <c r="BK58" s="2416">
        <v>1907.9090787581365</v>
      </c>
      <c r="BL58" s="2416">
        <v>160114.20847041838</v>
      </c>
      <c r="BM58" s="2416">
        <v>4490.5406065527504</v>
      </c>
      <c r="BN58" s="2416">
        <v>141.19549802845046</v>
      </c>
      <c r="BO58" s="2416">
        <v>1087.4417288620527</v>
      </c>
      <c r="BP58" s="2418">
        <v>3261.9033796622475</v>
      </c>
      <c r="BQ58" s="2088"/>
      <c r="BX58" s="1552"/>
      <c r="BY58" s="1552"/>
      <c r="BZ58" s="1552"/>
      <c r="CA58" s="1552"/>
      <c r="CB58" s="1552"/>
      <c r="CC58" s="1552"/>
    </row>
    <row r="59" spans="1:81" ht="16.5" customHeight="1" thickBot="1">
      <c r="A59" s="3104" t="s">
        <v>1886</v>
      </c>
      <c r="B59" s="3104"/>
      <c r="C59" s="169"/>
      <c r="D59" s="1628"/>
      <c r="E59" s="303">
        <f>AQ61</f>
        <v>783281.5302395419</v>
      </c>
      <c r="F59" s="1569">
        <v>100</v>
      </c>
      <c r="G59" s="1570">
        <f>AR61</f>
        <v>478131.74897037342</v>
      </c>
      <c r="H59" s="1569">
        <f>G59/$E59*100</f>
        <v>61.042132427679221</v>
      </c>
      <c r="I59" s="1570">
        <f>AS61</f>
        <v>142847.13027036158</v>
      </c>
      <c r="J59" s="1569">
        <f>I59/$E59*100</f>
        <v>18.237009907111727</v>
      </c>
      <c r="K59" s="1570">
        <f>AT61</f>
        <v>0</v>
      </c>
      <c r="L59" s="1569">
        <f>K59/$E59*100</f>
        <v>0</v>
      </c>
      <c r="M59" s="1570">
        <f>AU61</f>
        <v>33305.301969337554</v>
      </c>
      <c r="N59" s="1569">
        <f>M59/$E59*100</f>
        <v>4.2520218699848806</v>
      </c>
      <c r="O59" s="1570">
        <f t="shared" si="40"/>
        <v>11627.826404022999</v>
      </c>
      <c r="P59" s="1569">
        <f>O59/$E59*100</f>
        <v>1.4845015432020969</v>
      </c>
      <c r="Q59" s="1570">
        <f t="shared" si="41"/>
        <v>21635.483946350596</v>
      </c>
      <c r="R59" s="1569">
        <f>Q59/$E59*100</f>
        <v>2.7621593400439388</v>
      </c>
      <c r="S59" s="1570">
        <f t="shared" si="42"/>
        <v>10548.721531411147</v>
      </c>
      <c r="T59" s="1569">
        <f>S59/$E59*100</f>
        <v>1.3467343635927627</v>
      </c>
      <c r="U59" s="1570">
        <f t="shared" si="43"/>
        <v>834.68056686991224</v>
      </c>
      <c r="V59" s="1569">
        <f>U59/$E59*100</f>
        <v>0.10656201310078786</v>
      </c>
      <c r="W59" s="3104" t="s">
        <v>1887</v>
      </c>
      <c r="X59" s="3104"/>
      <c r="Y59" s="169"/>
      <c r="Z59" s="1628"/>
      <c r="AA59" s="1570">
        <f t="shared" si="44"/>
        <v>864.09950585883018</v>
      </c>
      <c r="AB59" s="1569">
        <f>AA59/$E59*100</f>
        <v>0.1103178707143232</v>
      </c>
      <c r="AC59" s="1570">
        <f t="shared" si="45"/>
        <v>4335.9062994667147</v>
      </c>
      <c r="AD59" s="1569">
        <f>AC59/$E59*100</f>
        <v>0.55355656070949544</v>
      </c>
      <c r="AE59" s="1570">
        <f t="shared" si="46"/>
        <v>10590.437032859463</v>
      </c>
      <c r="AF59" s="1569">
        <f>AE59/$E59*100</f>
        <v>1.3520600989558267</v>
      </c>
      <c r="AG59" s="1570">
        <f t="shared" si="47"/>
        <v>1028.8000099038475</v>
      </c>
      <c r="AH59" s="1569">
        <f>AG59/$E59*100</f>
        <v>0.13134485752386138</v>
      </c>
      <c r="AI59" s="1570">
        <f t="shared" si="48"/>
        <v>15175.606426945957</v>
      </c>
      <c r="AJ59" s="1569">
        <f>AI59/$E59*100</f>
        <v>1.9374395847563235</v>
      </c>
      <c r="AK59" s="1570">
        <f t="shared" si="49"/>
        <v>757.41530942416807</v>
      </c>
      <c r="AL59" s="1569">
        <f>AK59/$E59*100</f>
        <v>9.6697710871918113E-2</v>
      </c>
      <c r="AM59" s="1570">
        <f>BF61</f>
        <v>51598.371996355352</v>
      </c>
      <c r="AN59" s="1569">
        <f>AM59/$E59*100</f>
        <v>6.5874618517527948</v>
      </c>
      <c r="AO59" s="3411"/>
      <c r="AP59" s="2986" t="s">
        <v>3905</v>
      </c>
      <c r="AQ59" s="2415">
        <v>170508.97217301195</v>
      </c>
      <c r="AR59" s="2416">
        <v>26461.247916658907</v>
      </c>
      <c r="AS59" s="2416">
        <v>55608.560047887288</v>
      </c>
      <c r="AT59" s="2416">
        <v>66484.102743329364</v>
      </c>
      <c r="AU59" s="2416">
        <v>670.85891744184255</v>
      </c>
      <c r="AV59" s="2416">
        <v>1331.1947912534124</v>
      </c>
      <c r="AW59" s="2416">
        <v>1936.1529669875904</v>
      </c>
      <c r="AX59" s="2416">
        <v>0</v>
      </c>
      <c r="AY59" s="2416">
        <v>57.335069999999995</v>
      </c>
      <c r="AZ59" s="2416">
        <v>14.529826081527842</v>
      </c>
      <c r="BA59" s="2416">
        <v>5941.6737514060269</v>
      </c>
      <c r="BB59" s="2416">
        <v>666.26281099999994</v>
      </c>
      <c r="BC59" s="2416">
        <v>1620.1930450387674</v>
      </c>
      <c r="BD59" s="2416">
        <v>3457.4022219177104</v>
      </c>
      <c r="BE59" s="2416">
        <v>198.36869646436537</v>
      </c>
      <c r="BF59" s="2416">
        <v>6061.0893675452107</v>
      </c>
      <c r="BG59" s="2416">
        <v>122448.587079132</v>
      </c>
      <c r="BH59" s="2416">
        <v>120399.11615878073</v>
      </c>
      <c r="BI59" s="2416">
        <v>227301.48084900196</v>
      </c>
      <c r="BJ59" s="2416">
        <v>595.96198839085525</v>
      </c>
      <c r="BK59" s="2416">
        <v>1668.9373018534063</v>
      </c>
      <c r="BL59" s="2416">
        <v>109167.26398046553</v>
      </c>
      <c r="BM59" s="2416">
        <v>2049.4709203512552</v>
      </c>
      <c r="BN59" s="2416">
        <v>151.58246674004124</v>
      </c>
      <c r="BO59" s="2416">
        <v>857.17326827374211</v>
      </c>
      <c r="BP59" s="2418">
        <v>1040.7151853374719</v>
      </c>
      <c r="BQ59" s="2088"/>
      <c r="BX59" s="1552"/>
      <c r="BY59" s="1552"/>
      <c r="BZ59" s="1552"/>
      <c r="CA59" s="1552"/>
      <c r="CB59" s="1552"/>
      <c r="CC59" s="1552"/>
    </row>
    <row r="60" spans="1:81" s="1574" customFormat="1" ht="16.5" customHeight="1">
      <c r="A60" s="1572" t="s">
        <v>1888</v>
      </c>
      <c r="D60" s="1629"/>
      <c r="F60" s="1630"/>
      <c r="H60" s="873"/>
      <c r="J60" s="873"/>
      <c r="L60" s="873"/>
      <c r="N60" s="873"/>
      <c r="O60" s="873"/>
      <c r="P60" s="873"/>
      <c r="Q60" s="873"/>
      <c r="R60" s="873"/>
      <c r="S60" s="873"/>
      <c r="T60" s="873"/>
      <c r="U60" s="873"/>
      <c r="V60" s="873"/>
      <c r="W60" s="1572" t="s">
        <v>1889</v>
      </c>
      <c r="Z60" s="1629"/>
      <c r="AA60" s="873"/>
      <c r="AB60" s="873"/>
      <c r="AC60" s="873"/>
      <c r="AD60" s="873"/>
      <c r="AE60" s="873"/>
      <c r="AF60" s="873"/>
      <c r="AG60" s="873"/>
      <c r="AH60" s="873"/>
      <c r="AI60" s="873"/>
      <c r="AJ60" s="873"/>
      <c r="AK60" s="873"/>
      <c r="AL60" s="873"/>
      <c r="AN60" s="873"/>
      <c r="AO60" s="3411"/>
      <c r="AP60" s="2986" t="s">
        <v>3906</v>
      </c>
      <c r="AQ60" s="2415">
        <v>180779.76685376532</v>
      </c>
      <c r="AR60" s="2416">
        <v>51641.045798364641</v>
      </c>
      <c r="AS60" s="2416">
        <v>56413.481486282748</v>
      </c>
      <c r="AT60" s="2416">
        <v>18881.829953239598</v>
      </c>
      <c r="AU60" s="2416">
        <v>13576.009360953649</v>
      </c>
      <c r="AV60" s="2416">
        <v>2515.7142725835038</v>
      </c>
      <c r="AW60" s="2416">
        <v>8827.146518368032</v>
      </c>
      <c r="AX60" s="2416">
        <v>59.423235999999996</v>
      </c>
      <c r="AY60" s="2416">
        <v>49.200000000059752</v>
      </c>
      <c r="AZ60" s="2416">
        <v>0</v>
      </c>
      <c r="BA60" s="2416">
        <v>4639.6539997541495</v>
      </c>
      <c r="BB60" s="2416">
        <v>1309.443516</v>
      </c>
      <c r="BC60" s="2416">
        <v>1591.0990855296914</v>
      </c>
      <c r="BD60" s="2416">
        <v>6771.9646515399854</v>
      </c>
      <c r="BE60" s="2416">
        <v>1060.7953674922132</v>
      </c>
      <c r="BF60" s="2416">
        <v>13442.959607657054</v>
      </c>
      <c r="BG60" s="2416">
        <v>114555.3654019158</v>
      </c>
      <c r="BH60" s="2416">
        <v>110971.82140991685</v>
      </c>
      <c r="BI60" s="2416">
        <v>215522.44824688078</v>
      </c>
      <c r="BJ60" s="2416">
        <v>110.185874</v>
      </c>
      <c r="BK60" s="2416">
        <v>4589.3552945492393</v>
      </c>
      <c r="BL60" s="2416">
        <v>109250.16800551316</v>
      </c>
      <c r="BM60" s="2416">
        <v>3583.5439919989549</v>
      </c>
      <c r="BN60" s="2416">
        <v>157.61654408228503</v>
      </c>
      <c r="BO60" s="2416">
        <v>534.0611623272041</v>
      </c>
      <c r="BP60" s="2418">
        <v>2891.8662855894663</v>
      </c>
      <c r="BQ60" s="2088"/>
    </row>
    <row r="61" spans="1:81" s="1631" customFormat="1" ht="16.5" customHeight="1">
      <c r="A61" s="1573" t="s">
        <v>1890</v>
      </c>
      <c r="D61" s="1632"/>
      <c r="H61" s="1633"/>
      <c r="W61" s="1573" t="s">
        <v>1891</v>
      </c>
      <c r="Z61" s="1632"/>
      <c r="AO61" s="3411"/>
      <c r="AP61" s="2986" t="s">
        <v>3907</v>
      </c>
      <c r="AQ61" s="2415">
        <v>783281.5302395419</v>
      </c>
      <c r="AR61" s="2416">
        <v>478131.74897037342</v>
      </c>
      <c r="AS61" s="2416">
        <v>142847.13027036158</v>
      </c>
      <c r="AT61" s="2416">
        <v>0</v>
      </c>
      <c r="AU61" s="2416">
        <v>33305.301969337554</v>
      </c>
      <c r="AV61" s="2416">
        <v>11627.826404022999</v>
      </c>
      <c r="AW61" s="2416">
        <v>21635.483946350596</v>
      </c>
      <c r="AX61" s="2416">
        <v>10548.721531411147</v>
      </c>
      <c r="AY61" s="2416">
        <v>834.68056686991224</v>
      </c>
      <c r="AZ61" s="2416">
        <v>864.09950585883018</v>
      </c>
      <c r="BA61" s="2416">
        <v>4335.9062994667147</v>
      </c>
      <c r="BB61" s="2416">
        <v>10590.437032859463</v>
      </c>
      <c r="BC61" s="2416">
        <v>1028.8000099038475</v>
      </c>
      <c r="BD61" s="2416">
        <v>15175.606426945957</v>
      </c>
      <c r="BE61" s="2416">
        <v>757.41530942416807</v>
      </c>
      <c r="BF61" s="2416">
        <v>51598.371996355352</v>
      </c>
      <c r="BG61" s="2416">
        <v>527090.9852153894</v>
      </c>
      <c r="BH61" s="2416">
        <v>515576.76311768725</v>
      </c>
      <c r="BI61" s="2416">
        <v>1014278.4011895749</v>
      </c>
      <c r="BJ61" s="2416">
        <v>843.63277146034284</v>
      </c>
      <c r="BK61" s="2416">
        <v>6069.1721754545597</v>
      </c>
      <c r="BL61" s="2416">
        <v>505614.44301880244</v>
      </c>
      <c r="BM61" s="2416">
        <v>11514.222097701799</v>
      </c>
      <c r="BN61" s="2416">
        <v>572.63339487617054</v>
      </c>
      <c r="BO61" s="2416">
        <v>2083.8324860926614</v>
      </c>
      <c r="BP61" s="2418">
        <v>8857.7562167329688</v>
      </c>
      <c r="BQ61" s="2088"/>
    </row>
    <row r="62" spans="1:81" s="1574" customFormat="1" ht="16.5" customHeight="1">
      <c r="A62" s="1574" t="s">
        <v>3234</v>
      </c>
      <c r="L62" s="1630"/>
      <c r="N62" s="1630"/>
      <c r="O62" s="1630"/>
      <c r="P62" s="1630"/>
      <c r="Q62" s="1630"/>
      <c r="R62" s="1630"/>
      <c r="S62" s="1630"/>
      <c r="T62" s="1630"/>
      <c r="U62" s="1630"/>
      <c r="V62" s="1630"/>
      <c r="W62" s="1574" t="s">
        <v>3234</v>
      </c>
      <c r="AA62" s="1630"/>
      <c r="AB62" s="1630"/>
      <c r="AC62" s="1630"/>
      <c r="AD62" s="1630"/>
      <c r="AE62" s="1630"/>
      <c r="AF62" s="1630"/>
      <c r="AG62" s="1630"/>
      <c r="AH62" s="1630"/>
      <c r="AI62" s="1630"/>
      <c r="AJ62" s="1630"/>
      <c r="AK62" s="1630"/>
      <c r="AL62" s="1630"/>
      <c r="AN62" s="1630"/>
      <c r="AO62" s="3411" t="s">
        <v>1029</v>
      </c>
      <c r="AP62" s="2986" t="s">
        <v>1030</v>
      </c>
      <c r="AQ62" s="2415">
        <v>315137.21833035164</v>
      </c>
      <c r="AR62" s="2416">
        <v>140833.0334387921</v>
      </c>
      <c r="AS62" s="2416">
        <v>34838.746018515696</v>
      </c>
      <c r="AT62" s="2416">
        <v>64184.188706825087</v>
      </c>
      <c r="AU62" s="2416">
        <v>10112.139344672541</v>
      </c>
      <c r="AV62" s="2416">
        <v>4965.801406124182</v>
      </c>
      <c r="AW62" s="2416">
        <v>12159.835253119698</v>
      </c>
      <c r="AX62" s="2416">
        <v>1288.6721520091339</v>
      </c>
      <c r="AY62" s="2416">
        <v>3431.130528839507</v>
      </c>
      <c r="AZ62" s="2416">
        <v>540.99811076486333</v>
      </c>
      <c r="BA62" s="2416">
        <v>6111.9646542559303</v>
      </c>
      <c r="BB62" s="2416">
        <v>596.95654555815452</v>
      </c>
      <c r="BC62" s="2416">
        <v>2060.3515130518585</v>
      </c>
      <c r="BD62" s="2416">
        <v>2217.4444500423492</v>
      </c>
      <c r="BE62" s="2416">
        <v>1080.3705168190984</v>
      </c>
      <c r="BF62" s="2416">
        <v>30715.585690961256</v>
      </c>
      <c r="BG62" s="2416">
        <v>223299.05297004164</v>
      </c>
      <c r="BH62" s="2416">
        <v>222204.66144902605</v>
      </c>
      <c r="BI62" s="2416">
        <v>366046.45017028402</v>
      </c>
      <c r="BJ62" s="2416">
        <v>510.23522786717785</v>
      </c>
      <c r="BK62" s="2416">
        <v>418.97228576193777</v>
      </c>
      <c r="BL62" s="2416">
        <v>144770.99623488699</v>
      </c>
      <c r="BM62" s="2416">
        <v>1094.3915210158762</v>
      </c>
      <c r="BN62" s="2416">
        <v>104.92295400062696</v>
      </c>
      <c r="BO62" s="2416">
        <v>570.14398264239492</v>
      </c>
      <c r="BP62" s="2418">
        <v>419.32458437285402</v>
      </c>
      <c r="BQ62" s="2088"/>
    </row>
    <row r="63" spans="1:81" ht="18" customHeight="1" thickBot="1">
      <c r="E63" s="1635" t="s">
        <v>3789</v>
      </c>
      <c r="F63" s="1635"/>
      <c r="G63" s="1635"/>
      <c r="H63" s="1635"/>
      <c r="I63" s="1635"/>
      <c r="J63" s="1635"/>
      <c r="K63" s="1636" t="s">
        <v>3845</v>
      </c>
      <c r="O63" s="101" t="s">
        <v>3816</v>
      </c>
      <c r="P63" s="1589"/>
      <c r="R63" s="1589"/>
      <c r="T63" s="1589"/>
      <c r="U63" s="1589"/>
      <c r="AO63" s="3411"/>
      <c r="AP63" s="2986" t="s">
        <v>1031</v>
      </c>
      <c r="AQ63" s="2415">
        <v>181973.03592139806</v>
      </c>
      <c r="AR63" s="2416">
        <v>80615.171579066213</v>
      </c>
      <c r="AS63" s="2416">
        <v>28211.66272920647</v>
      </c>
      <c r="AT63" s="2416">
        <v>38889.881440588884</v>
      </c>
      <c r="AU63" s="2416">
        <v>752.89356028690554</v>
      </c>
      <c r="AV63" s="2416">
        <v>495.57656518986755</v>
      </c>
      <c r="AW63" s="2416">
        <v>4923.6369112049615</v>
      </c>
      <c r="AX63" s="2416">
        <v>1105.3084979337118</v>
      </c>
      <c r="AY63" s="2416">
        <v>549.16875081173271</v>
      </c>
      <c r="AZ63" s="2416">
        <v>83.234107158450925</v>
      </c>
      <c r="BA63" s="2416">
        <v>3713.449635065132</v>
      </c>
      <c r="BB63" s="2416">
        <v>848.84795400000007</v>
      </c>
      <c r="BC63" s="2416">
        <v>1367.0012084930786</v>
      </c>
      <c r="BD63" s="2416">
        <v>2436.1391728236995</v>
      </c>
      <c r="BE63" s="2416">
        <v>299.3547795584854</v>
      </c>
      <c r="BF63" s="2416">
        <v>17681.709030010319</v>
      </c>
      <c r="BG63" s="2416">
        <v>134503.31319682734</v>
      </c>
      <c r="BH63" s="2416">
        <v>132174.50799726037</v>
      </c>
      <c r="BI63" s="2416">
        <v>230742.13783647632</v>
      </c>
      <c r="BJ63" s="2416">
        <v>510.409742343093</v>
      </c>
      <c r="BK63" s="2416">
        <v>619.98933932037926</v>
      </c>
      <c r="BL63" s="2416">
        <v>99698.028920879442</v>
      </c>
      <c r="BM63" s="2416">
        <v>2328.8051995670271</v>
      </c>
      <c r="BN63" s="2416">
        <v>113.93394801412734</v>
      </c>
      <c r="BO63" s="2416">
        <v>445.38405494833023</v>
      </c>
      <c r="BP63" s="2418">
        <v>1769.4871966045698</v>
      </c>
      <c r="BQ63" s="2088"/>
    </row>
    <row r="64" spans="1:81" ht="18" customHeight="1" thickTop="1" thickBot="1">
      <c r="E64" s="3045" t="s">
        <v>830</v>
      </c>
      <c r="F64" s="3122" t="s">
        <v>3791</v>
      </c>
      <c r="G64" s="3441"/>
      <c r="H64" s="3122" t="s">
        <v>3790</v>
      </c>
      <c r="I64" s="3123"/>
      <c r="K64" s="3452"/>
      <c r="L64" s="2087" t="s">
        <v>1054</v>
      </c>
      <c r="M64" s="2088"/>
      <c r="O64" s="2083" t="s">
        <v>830</v>
      </c>
      <c r="P64" s="2012" t="s">
        <v>3784</v>
      </c>
      <c r="Q64" s="2013"/>
      <c r="R64" s="2016"/>
      <c r="S64" s="2012" t="s">
        <v>3820</v>
      </c>
      <c r="T64" s="2013"/>
      <c r="U64" s="2013"/>
      <c r="AO64" s="3411"/>
      <c r="AP64" s="2986" t="s">
        <v>1032</v>
      </c>
      <c r="AQ64" s="2415">
        <v>380829.10234324867</v>
      </c>
      <c r="AR64" s="2416">
        <v>158124.53795646923</v>
      </c>
      <c r="AS64" s="2416">
        <v>55799.248951062546</v>
      </c>
      <c r="AT64" s="2416">
        <v>79504.092084852397</v>
      </c>
      <c r="AU64" s="2416">
        <v>2238.1043338839772</v>
      </c>
      <c r="AV64" s="2416">
        <v>8008.0034345450676</v>
      </c>
      <c r="AW64" s="2416">
        <v>11337.145856194707</v>
      </c>
      <c r="AX64" s="2416">
        <v>8713.2448362761697</v>
      </c>
      <c r="AY64" s="2416">
        <v>508.70155617408443</v>
      </c>
      <c r="AZ64" s="2416">
        <v>254.39711401704372</v>
      </c>
      <c r="BA64" s="2416">
        <v>13511.171755971189</v>
      </c>
      <c r="BB64" s="2416">
        <v>4413.4638688013083</v>
      </c>
      <c r="BC64" s="2416">
        <v>1219.5169186271567</v>
      </c>
      <c r="BD64" s="2416">
        <v>11769.146176294689</v>
      </c>
      <c r="BE64" s="2416">
        <v>750.17951994009627</v>
      </c>
      <c r="BF64" s="2416">
        <v>24678.147980139038</v>
      </c>
      <c r="BG64" s="2416">
        <v>265433.12771066063</v>
      </c>
      <c r="BH64" s="2416">
        <v>263007.07541152218</v>
      </c>
      <c r="BI64" s="2416">
        <v>449947.34275418142</v>
      </c>
      <c r="BJ64" s="2416">
        <v>401.06683664092714</v>
      </c>
      <c r="BK64" s="2416">
        <v>1135.298071319681</v>
      </c>
      <c r="BL64" s="2416">
        <v>188476.63225061973</v>
      </c>
      <c r="BM64" s="2416">
        <v>2426.0522991384278</v>
      </c>
      <c r="BN64" s="2416">
        <v>156.97757623161198</v>
      </c>
      <c r="BO64" s="2416">
        <v>886.23815409013923</v>
      </c>
      <c r="BP64" s="2418">
        <v>1382.8365688166748</v>
      </c>
      <c r="BQ64" s="2088"/>
    </row>
    <row r="65" spans="5:69" ht="18" customHeight="1" thickTop="1">
      <c r="E65" s="3046"/>
      <c r="F65" s="3448" t="s">
        <v>3814</v>
      </c>
      <c r="G65" s="3442" t="s">
        <v>3815</v>
      </c>
      <c r="H65" s="3448" t="s">
        <v>3814</v>
      </c>
      <c r="I65" s="3445" t="s">
        <v>3815</v>
      </c>
      <c r="K65" s="2089" t="s">
        <v>1337</v>
      </c>
      <c r="L65" s="2090">
        <v>597133.31622659008</v>
      </c>
      <c r="M65" s="2088"/>
      <c r="O65" s="2009"/>
      <c r="P65" s="3306" t="s">
        <v>3818</v>
      </c>
      <c r="Q65" s="3051" t="s">
        <v>3819</v>
      </c>
      <c r="R65" s="3451"/>
      <c r="S65" s="2011" t="s">
        <v>1343</v>
      </c>
      <c r="T65" s="3051" t="s">
        <v>3819</v>
      </c>
      <c r="U65" s="3451"/>
      <c r="AO65" s="3411"/>
      <c r="AP65" s="2986" t="s">
        <v>1033</v>
      </c>
      <c r="AQ65" s="2415">
        <v>169420.04537787565</v>
      </c>
      <c r="AR65" s="2416">
        <v>78873.080564691292</v>
      </c>
      <c r="AS65" s="2416">
        <v>32936.653318797675</v>
      </c>
      <c r="AT65" s="2416">
        <v>36954.694070546022</v>
      </c>
      <c r="AU65" s="2416">
        <v>1505.3389569245282</v>
      </c>
      <c r="AV65" s="2416">
        <v>4345.6470229999904</v>
      </c>
      <c r="AW65" s="2416">
        <v>2215.0756659999997</v>
      </c>
      <c r="AX65" s="2416">
        <v>614.93378999999993</v>
      </c>
      <c r="AY65" s="2416">
        <v>57.335069999999995</v>
      </c>
      <c r="AZ65" s="2416">
        <v>0</v>
      </c>
      <c r="BA65" s="2416">
        <v>1924.9825709166037</v>
      </c>
      <c r="BB65" s="2416">
        <v>2456.9794649999994</v>
      </c>
      <c r="BC65" s="2416">
        <v>1280.2925617358489</v>
      </c>
      <c r="BD65" s="2416">
        <v>3836.635781</v>
      </c>
      <c r="BE65" s="2417">
        <v>0.33333299999743188</v>
      </c>
      <c r="BF65" s="2416">
        <v>2418.0632062636614</v>
      </c>
      <c r="BG65" s="2416">
        <v>125090.55076769664</v>
      </c>
      <c r="BH65" s="2416">
        <v>122375.47985956148</v>
      </c>
      <c r="BI65" s="2416">
        <v>229738.75361467959</v>
      </c>
      <c r="BJ65" s="2416">
        <v>0</v>
      </c>
      <c r="BK65" s="2416">
        <v>343.77359492543832</v>
      </c>
      <c r="BL65" s="2416">
        <v>107707.04735004361</v>
      </c>
      <c r="BM65" s="2416">
        <v>2715.0709081351524</v>
      </c>
      <c r="BN65" s="2416">
        <v>125.00809367886576</v>
      </c>
      <c r="BO65" s="2416">
        <v>539.95099092041153</v>
      </c>
      <c r="BP65" s="2418">
        <v>2050.1118235358745</v>
      </c>
      <c r="BQ65" s="2088"/>
    </row>
    <row r="66" spans="5:69" ht="18" customHeight="1">
      <c r="E66" s="3046"/>
      <c r="F66" s="3449"/>
      <c r="G66" s="3443"/>
      <c r="H66" s="3449"/>
      <c r="I66" s="3446"/>
      <c r="K66" s="2091" t="s">
        <v>1338</v>
      </c>
      <c r="L66" s="2092">
        <v>302678.57791044889</v>
      </c>
      <c r="M66" s="2088"/>
      <c r="O66" s="2009"/>
      <c r="P66" s="3434"/>
      <c r="Q66" s="3052"/>
      <c r="R66" s="3046"/>
      <c r="S66" s="2011" t="s">
        <v>1344</v>
      </c>
      <c r="T66" s="3052"/>
      <c r="U66" s="3046"/>
      <c r="AO66" s="3411"/>
      <c r="AP66" s="2986" t="s">
        <v>1034</v>
      </c>
      <c r="AQ66" s="2415">
        <v>200264.88837715305</v>
      </c>
      <c r="AR66" s="2416">
        <v>66802.405293320087</v>
      </c>
      <c r="AS66" s="2416">
        <v>69135.093211291343</v>
      </c>
      <c r="AT66" s="2416">
        <v>24876.630699103043</v>
      </c>
      <c r="AU66" s="2416">
        <v>19203.522928999999</v>
      </c>
      <c r="AV66" s="2416">
        <v>802.65605025742855</v>
      </c>
      <c r="AW66" s="2416">
        <v>2906.0398346923075</v>
      </c>
      <c r="AX66" s="2416">
        <v>0</v>
      </c>
      <c r="AY66" s="2416">
        <v>0</v>
      </c>
      <c r="AZ66" s="2416">
        <v>0</v>
      </c>
      <c r="BA66" s="2416">
        <v>2797.4639185405408</v>
      </c>
      <c r="BB66" s="2416">
        <v>1618.1538150000001</v>
      </c>
      <c r="BC66" s="2416">
        <v>0</v>
      </c>
      <c r="BD66" s="2416">
        <v>6881.5411799999993</v>
      </c>
      <c r="BE66" s="2416">
        <v>586.21143899999993</v>
      </c>
      <c r="BF66" s="2416">
        <v>4655.1700069483559</v>
      </c>
      <c r="BG66" s="2416">
        <v>121913.71377802506</v>
      </c>
      <c r="BH66" s="2416">
        <v>115993.64074557912</v>
      </c>
      <c r="BI66" s="2416">
        <v>272530.69150075043</v>
      </c>
      <c r="BJ66" s="2416">
        <v>0</v>
      </c>
      <c r="BK66" s="2416">
        <v>1361.3644241999482</v>
      </c>
      <c r="BL66" s="2416">
        <v>157898.41517937119</v>
      </c>
      <c r="BM66" s="2416">
        <v>5920.0730324459701</v>
      </c>
      <c r="BN66" s="2416">
        <v>156.77998385736143</v>
      </c>
      <c r="BO66" s="2416">
        <v>747.27870450451155</v>
      </c>
      <c r="BP66" s="2418">
        <v>5016.0143440840966</v>
      </c>
      <c r="BQ66" s="2088"/>
    </row>
    <row r="67" spans="5:69" ht="18" customHeight="1" thickBot="1">
      <c r="E67" s="3047"/>
      <c r="F67" s="3450"/>
      <c r="G67" s="3444"/>
      <c r="H67" s="3450"/>
      <c r="I67" s="3447"/>
      <c r="K67" s="2091" t="s">
        <v>3821</v>
      </c>
      <c r="L67" s="2092">
        <v>339606.19437758491</v>
      </c>
      <c r="M67" s="2088"/>
      <c r="O67" s="2009"/>
      <c r="P67" s="3434"/>
      <c r="Q67" s="3053"/>
      <c r="R67" s="3047"/>
      <c r="S67" s="2011" t="s">
        <v>827</v>
      </c>
      <c r="T67" s="3053"/>
      <c r="U67" s="3047"/>
      <c r="AO67" s="3411"/>
      <c r="AP67" s="2986" t="s">
        <v>1035</v>
      </c>
      <c r="AQ67" s="2415">
        <v>258978.71235612832</v>
      </c>
      <c r="AR67" s="2416">
        <v>43815.892223769224</v>
      </c>
      <c r="AS67" s="2416">
        <v>74590.316432585052</v>
      </c>
      <c r="AT67" s="2416">
        <v>86479.499247071333</v>
      </c>
      <c r="AU67" s="2416">
        <v>21345.704845999997</v>
      </c>
      <c r="AV67" s="2416">
        <v>0</v>
      </c>
      <c r="AW67" s="2416">
        <v>4336.1800709999998</v>
      </c>
      <c r="AX67" s="2416">
        <v>161.83792800000001</v>
      </c>
      <c r="AY67" s="2416">
        <v>0</v>
      </c>
      <c r="AZ67" s="2416">
        <v>0</v>
      </c>
      <c r="BA67" s="2416">
        <v>2613.6726619999999</v>
      </c>
      <c r="BB67" s="2416">
        <v>2855.1816479999998</v>
      </c>
      <c r="BC67" s="2416">
        <v>0</v>
      </c>
      <c r="BD67" s="2416">
        <v>6976.1039329999994</v>
      </c>
      <c r="BE67" s="2416">
        <v>0</v>
      </c>
      <c r="BF67" s="2416">
        <v>15804.323364702701</v>
      </c>
      <c r="BG67" s="2416">
        <v>190357.45501005818</v>
      </c>
      <c r="BH67" s="2416">
        <v>183204.0703537559</v>
      </c>
      <c r="BI67" s="2416">
        <v>358314.98893106589</v>
      </c>
      <c r="BJ67" s="2416">
        <v>128.068827</v>
      </c>
      <c r="BK67" s="2416">
        <v>10355.976135087956</v>
      </c>
      <c r="BL67" s="2416">
        <v>185594.96353939798</v>
      </c>
      <c r="BM67" s="2416">
        <v>7153.3846563023108</v>
      </c>
      <c r="BN67" s="2416">
        <v>365.40534794435388</v>
      </c>
      <c r="BO67" s="2416">
        <v>1373.5127584498723</v>
      </c>
      <c r="BP67" s="2418">
        <v>5414.4665499080838</v>
      </c>
      <c r="BQ67" s="2088"/>
    </row>
    <row r="68" spans="5:69" ht="18" customHeight="1">
      <c r="E68" s="534" t="s">
        <v>725</v>
      </c>
      <c r="F68" s="2071">
        <f>E28</f>
        <v>1506603.002706157</v>
      </c>
      <c r="G68" s="2072">
        <v>100</v>
      </c>
      <c r="H68" s="2073">
        <v>1287241</v>
      </c>
      <c r="I68" s="2082">
        <v>100</v>
      </c>
      <c r="K68" s="2091" t="s">
        <v>3822</v>
      </c>
      <c r="L68" s="2092">
        <v>55205.123065646054</v>
      </c>
      <c r="M68" s="2088"/>
      <c r="O68" s="2009"/>
      <c r="P68" s="3434"/>
      <c r="Q68" s="2010" t="s">
        <v>827</v>
      </c>
      <c r="R68" s="2017" t="s">
        <v>1345</v>
      </c>
      <c r="S68" s="1642" t="s">
        <v>3076</v>
      </c>
      <c r="T68" s="2011" t="s">
        <v>827</v>
      </c>
      <c r="U68" s="2017" t="s">
        <v>1345</v>
      </c>
      <c r="AO68" s="3411" t="s">
        <v>770</v>
      </c>
      <c r="AP68" s="2986" t="s">
        <v>1036</v>
      </c>
      <c r="AQ68" s="2415">
        <v>30039.091812156636</v>
      </c>
      <c r="AR68" s="2416">
        <v>19465.709337373079</v>
      </c>
      <c r="AS68" s="2416">
        <v>3585.6182361189249</v>
      </c>
      <c r="AT68" s="2416">
        <v>2888.3391562336174</v>
      </c>
      <c r="AU68" s="2416">
        <v>181.42647591909596</v>
      </c>
      <c r="AV68" s="2416">
        <v>397.58288491120425</v>
      </c>
      <c r="AW68" s="2416">
        <v>605.76876506801943</v>
      </c>
      <c r="AX68" s="2416">
        <v>92.032906259545996</v>
      </c>
      <c r="AY68" s="2416">
        <v>29.4138315006469</v>
      </c>
      <c r="AZ68" s="2416">
        <v>5.5204849999999999</v>
      </c>
      <c r="BA68" s="2416">
        <v>85.591746819054535</v>
      </c>
      <c r="BB68" s="2416">
        <v>0</v>
      </c>
      <c r="BC68" s="2416">
        <v>317.00901810532804</v>
      </c>
      <c r="BD68" s="2416">
        <v>22.300247308009844</v>
      </c>
      <c r="BE68" s="2416">
        <v>65.907199569753629</v>
      </c>
      <c r="BF68" s="2416">
        <v>2296.8715219703554</v>
      </c>
      <c r="BG68" s="2416">
        <v>6401.6474769426641</v>
      </c>
      <c r="BH68" s="2416">
        <v>6147.2838737466918</v>
      </c>
      <c r="BI68" s="2416">
        <v>35787.001976220046</v>
      </c>
      <c r="BJ68" s="2416">
        <v>176.29484011607141</v>
      </c>
      <c r="BK68" s="2416">
        <v>96.283113965980789</v>
      </c>
      <c r="BL68" s="2416">
        <v>29912.296056555413</v>
      </c>
      <c r="BM68" s="2416">
        <v>254.3636031959681</v>
      </c>
      <c r="BN68" s="2416">
        <v>26.467330080542617</v>
      </c>
      <c r="BO68" s="2416">
        <v>135.12663609561125</v>
      </c>
      <c r="BP68" s="2418">
        <v>92.769637019814112</v>
      </c>
      <c r="BQ68" s="2088"/>
    </row>
    <row r="69" spans="5:69" ht="18" customHeight="1" thickBot="1">
      <c r="E69" s="2080" t="s">
        <v>831</v>
      </c>
      <c r="F69" s="2074">
        <f>G28</f>
        <v>569064.12105610815</v>
      </c>
      <c r="G69" s="2075">
        <f>F69/$F$68*100</f>
        <v>37.771338569879156</v>
      </c>
      <c r="H69" s="2076">
        <v>562579</v>
      </c>
      <c r="I69" s="2077">
        <v>43.7</v>
      </c>
      <c r="J69" s="1641">
        <f>G69-I69</f>
        <v>-5.9286614301208473</v>
      </c>
      <c r="K69" s="2091" t="s">
        <v>3823</v>
      </c>
      <c r="L69" s="2092">
        <v>19562.795938709096</v>
      </c>
      <c r="M69" s="2088"/>
      <c r="O69" s="2008"/>
      <c r="P69" s="3070"/>
      <c r="Q69" s="1402" t="s">
        <v>3076</v>
      </c>
      <c r="R69" s="1402" t="s">
        <v>764</v>
      </c>
      <c r="S69" s="2014"/>
      <c r="T69" s="1643" t="s">
        <v>3076</v>
      </c>
      <c r="U69" s="1402" t="s">
        <v>764</v>
      </c>
      <c r="AO69" s="3411"/>
      <c r="AP69" s="2986" t="s">
        <v>1037</v>
      </c>
      <c r="AQ69" s="2415">
        <v>25116.33278955202</v>
      </c>
      <c r="AR69" s="2416">
        <v>11643.932911411795</v>
      </c>
      <c r="AS69" s="2416">
        <v>2294.9710159614669</v>
      </c>
      <c r="AT69" s="2416">
        <v>4241.1382339761622</v>
      </c>
      <c r="AU69" s="2416">
        <v>713.63898354808464</v>
      </c>
      <c r="AV69" s="2416">
        <v>482.96235209862846</v>
      </c>
      <c r="AW69" s="2416">
        <v>2246.8396189940049</v>
      </c>
      <c r="AX69" s="2416">
        <v>248.33312631547341</v>
      </c>
      <c r="AY69" s="2416">
        <v>278.25098231712457</v>
      </c>
      <c r="AZ69" s="2416">
        <v>10.758832</v>
      </c>
      <c r="BA69" s="2416">
        <v>31.706603999999999</v>
      </c>
      <c r="BB69" s="2416">
        <v>0</v>
      </c>
      <c r="BC69" s="2416">
        <v>114.29453319999999</v>
      </c>
      <c r="BD69" s="2416">
        <v>54.367051999999994</v>
      </c>
      <c r="BE69" s="2416">
        <v>49.900237706294497</v>
      </c>
      <c r="BF69" s="2416">
        <v>2705.2383060229877</v>
      </c>
      <c r="BG69" s="2416">
        <v>15254.117430663224</v>
      </c>
      <c r="BH69" s="2416">
        <v>15084.399650866282</v>
      </c>
      <c r="BI69" s="2416">
        <v>28931.947993355236</v>
      </c>
      <c r="BJ69" s="2416">
        <v>0</v>
      </c>
      <c r="BK69" s="2416">
        <v>19.325698491104628</v>
      </c>
      <c r="BL69" s="2416">
        <v>13866.874040980041</v>
      </c>
      <c r="BM69" s="2416">
        <v>169.71777979693383</v>
      </c>
      <c r="BN69" s="2416">
        <v>34.328262360303306</v>
      </c>
      <c r="BO69" s="2416">
        <v>51.826973917270244</v>
      </c>
      <c r="BP69" s="2418">
        <v>83.562543519360347</v>
      </c>
      <c r="BQ69" s="2088"/>
    </row>
    <row r="70" spans="5:69" ht="18" customHeight="1">
      <c r="E70" s="2080" t="s">
        <v>832</v>
      </c>
      <c r="F70" s="2074">
        <f>I28</f>
        <v>295511.72066145879</v>
      </c>
      <c r="G70" s="2075">
        <f>F70/$F$68*100</f>
        <v>19.614438583399959</v>
      </c>
      <c r="H70" s="2076">
        <v>249004</v>
      </c>
      <c r="I70" s="2077">
        <v>19.3</v>
      </c>
      <c r="J70" s="1641">
        <f t="shared" ref="J70:J83" si="50">G70-I70</f>
        <v>0.31443858339995856</v>
      </c>
      <c r="K70" s="2091" t="s">
        <v>3824</v>
      </c>
      <c r="L70" s="2092">
        <v>42476.623266443588</v>
      </c>
      <c r="M70" s="2088"/>
      <c r="O70" s="1503" t="s">
        <v>725</v>
      </c>
      <c r="P70" s="2084">
        <f>SUM(P71:P85)</f>
        <v>1560968.0025322184</v>
      </c>
      <c r="Q70" s="2084">
        <f>SUM(Q71:Q85)</f>
        <v>563941.4969164884</v>
      </c>
      <c r="R70" s="2085">
        <f>Q70/P70*100</f>
        <v>36.127678210037409</v>
      </c>
      <c r="S70" s="2066">
        <v>1319442</v>
      </c>
      <c r="T70" s="2066">
        <v>491905</v>
      </c>
      <c r="U70" s="2067">
        <v>37.299999999999997</v>
      </c>
      <c r="V70" s="2066">
        <f>Q70-T70</f>
        <v>72036.496916488395</v>
      </c>
      <c r="AO70" s="3411"/>
      <c r="AP70" s="2986" t="s">
        <v>1038</v>
      </c>
      <c r="AQ70" s="2415">
        <v>65150.171002210758</v>
      </c>
      <c r="AR70" s="2416">
        <v>26179.979707107759</v>
      </c>
      <c r="AS70" s="2416">
        <v>10220.634421974701</v>
      </c>
      <c r="AT70" s="2416">
        <v>14268.321379744038</v>
      </c>
      <c r="AU70" s="2416">
        <v>899.74392263229504</v>
      </c>
      <c r="AV70" s="2416">
        <v>983.67575682695519</v>
      </c>
      <c r="AW70" s="2416">
        <v>1315.3221368013956</v>
      </c>
      <c r="AX70" s="2416">
        <v>707.76299319828831</v>
      </c>
      <c r="AY70" s="2416">
        <v>166.67155800050199</v>
      </c>
      <c r="AZ70" s="2416">
        <v>518.79780276486338</v>
      </c>
      <c r="BA70" s="2416">
        <v>743.11255994256658</v>
      </c>
      <c r="BB70" s="2416">
        <v>215.10214905815451</v>
      </c>
      <c r="BC70" s="2416">
        <v>393.85482841413091</v>
      </c>
      <c r="BD70" s="2416">
        <v>689.32413525376819</v>
      </c>
      <c r="BE70" s="2416">
        <v>521.36076248683855</v>
      </c>
      <c r="BF70" s="2416">
        <v>7326.5068880044673</v>
      </c>
      <c r="BG70" s="2416">
        <v>44958.570483197873</v>
      </c>
      <c r="BH70" s="2416">
        <v>44699.92055145726</v>
      </c>
      <c r="BI70" s="2416">
        <v>74299.08674697431</v>
      </c>
      <c r="BJ70" s="2416">
        <v>0</v>
      </c>
      <c r="BK70" s="2416">
        <v>52.822775887855826</v>
      </c>
      <c r="BL70" s="2416">
        <v>29651.988971404877</v>
      </c>
      <c r="BM70" s="2416">
        <v>258.64993174062272</v>
      </c>
      <c r="BN70" s="2416">
        <v>18.258054553867595</v>
      </c>
      <c r="BO70" s="2416">
        <v>110.2387810914325</v>
      </c>
      <c r="BP70" s="2418">
        <v>130.1530960953225</v>
      </c>
      <c r="BQ70" s="2088"/>
    </row>
    <row r="71" spans="5:69" ht="18" customHeight="1">
      <c r="E71" s="2080" t="s">
        <v>833</v>
      </c>
      <c r="F71" s="2074">
        <f>K28</f>
        <v>330888.98624898668</v>
      </c>
      <c r="G71" s="2075">
        <f t="shared" ref="G71:G83" si="51">F71/$F$68*100</f>
        <v>21.962586404955029</v>
      </c>
      <c r="H71" s="2076">
        <v>290285</v>
      </c>
      <c r="I71" s="2077">
        <v>22.6</v>
      </c>
      <c r="J71" s="1641">
        <f t="shared" si="50"/>
        <v>-0.63741359504497197</v>
      </c>
      <c r="K71" s="2091" t="s">
        <v>3825</v>
      </c>
      <c r="L71" s="2092">
        <v>11943.739334218901</v>
      </c>
      <c r="M71" s="2088"/>
      <c r="O71" s="2080" t="s">
        <v>831</v>
      </c>
      <c r="P71" s="2068">
        <f>L65</f>
        <v>597133.31622659008</v>
      </c>
      <c r="Q71" s="2068">
        <f>L80</f>
        <v>34797.372156230478</v>
      </c>
      <c r="R71" s="2086">
        <f>Q71/P71*100</f>
        <v>5.8274042346393138</v>
      </c>
      <c r="S71" s="2068">
        <v>576764</v>
      </c>
      <c r="T71" s="2068">
        <v>43799</v>
      </c>
      <c r="U71" s="2086">
        <v>7.6</v>
      </c>
      <c r="AO71" s="3411"/>
      <c r="AP71" s="2986" t="s">
        <v>1039</v>
      </c>
      <c r="AQ71" s="2415">
        <v>126595.42806027347</v>
      </c>
      <c r="AR71" s="2416">
        <v>44480.938104641522</v>
      </c>
      <c r="AS71" s="2416">
        <v>24228.910711088203</v>
      </c>
      <c r="AT71" s="2416">
        <v>36124.545624512764</v>
      </c>
      <c r="AU71" s="2416">
        <v>656.84213643799421</v>
      </c>
      <c r="AV71" s="2416">
        <v>927.82369471563254</v>
      </c>
      <c r="AW71" s="2416">
        <v>3041.4926127065105</v>
      </c>
      <c r="AX71" s="2416">
        <v>1150.8808574863756</v>
      </c>
      <c r="AY71" s="2416">
        <v>506.88244969456179</v>
      </c>
      <c r="AZ71" s="2416">
        <v>88.67959908152784</v>
      </c>
      <c r="BA71" s="2416">
        <v>1208.5243690684522</v>
      </c>
      <c r="BB71" s="2416">
        <v>281.88881049999998</v>
      </c>
      <c r="BC71" s="2416">
        <v>1847.7573542387067</v>
      </c>
      <c r="BD71" s="2416">
        <v>2010.3729776195923</v>
      </c>
      <c r="BE71" s="2416">
        <v>659.33670311599712</v>
      </c>
      <c r="BF71" s="2416">
        <v>9380.5520553655952</v>
      </c>
      <c r="BG71" s="2416">
        <v>88068.542174084942</v>
      </c>
      <c r="BH71" s="2416">
        <v>87553.091917929836</v>
      </c>
      <c r="BI71" s="2416">
        <v>149831.95216470934</v>
      </c>
      <c r="BJ71" s="2416">
        <v>0</v>
      </c>
      <c r="BK71" s="2416">
        <v>160.75894457419918</v>
      </c>
      <c r="BL71" s="2416">
        <v>62439.619191353668</v>
      </c>
      <c r="BM71" s="2416">
        <v>515.45025615499992</v>
      </c>
      <c r="BN71" s="2416">
        <v>35.971188183012949</v>
      </c>
      <c r="BO71" s="2416">
        <v>199.37687116292591</v>
      </c>
      <c r="BP71" s="2418">
        <v>280.10219680906084</v>
      </c>
      <c r="BQ71" s="2088"/>
    </row>
    <row r="72" spans="5:69" ht="18" customHeight="1">
      <c r="E72" s="2080" t="s">
        <v>3792</v>
      </c>
      <c r="F72" s="2074">
        <f>M28</f>
        <v>55157.703970767951</v>
      </c>
      <c r="G72" s="2075">
        <f t="shared" si="51"/>
        <v>3.6610642532700259</v>
      </c>
      <c r="H72" s="2076"/>
      <c r="I72" s="2077"/>
      <c r="J72" s="1641">
        <f t="shared" si="50"/>
        <v>3.6610642532700259</v>
      </c>
      <c r="K72" s="2091" t="s">
        <v>3826</v>
      </c>
      <c r="L72" s="2092">
        <v>4746.8849384249779</v>
      </c>
      <c r="M72" s="2088"/>
      <c r="O72" s="2080" t="s">
        <v>832</v>
      </c>
      <c r="P72" s="2068">
        <f>L66</f>
        <v>302678.57791044889</v>
      </c>
      <c r="Q72" s="2068">
        <f t="shared" ref="Q72:Q85" si="52">L81</f>
        <v>83683.218792468717</v>
      </c>
      <c r="R72" s="2086">
        <f t="shared" ref="R72:R85" si="53">Q72/P72*100</f>
        <v>27.647552519302309</v>
      </c>
      <c r="S72" s="2068">
        <v>253054</v>
      </c>
      <c r="T72" s="2068">
        <v>78288</v>
      </c>
      <c r="U72" s="2086">
        <v>30.9</v>
      </c>
      <c r="AO72" s="3411"/>
      <c r="AP72" s="2986" t="s">
        <v>1040</v>
      </c>
      <c r="AQ72" s="2415">
        <v>142208.11063686956</v>
      </c>
      <c r="AR72" s="2416">
        <v>56495.134070251923</v>
      </c>
      <c r="AS72" s="2416">
        <v>16448.709521863268</v>
      </c>
      <c r="AT72" s="2416">
        <v>35409.297364536731</v>
      </c>
      <c r="AU72" s="2416">
        <v>212.24744564559387</v>
      </c>
      <c r="AV72" s="2416">
        <v>1441.832672231114</v>
      </c>
      <c r="AW72" s="2416">
        <v>3309.6144835063678</v>
      </c>
      <c r="AX72" s="2416">
        <v>216.69143499999998</v>
      </c>
      <c r="AY72" s="2416">
        <v>2133.5666887636135</v>
      </c>
      <c r="AZ72" s="2416">
        <v>253.16940510400264</v>
      </c>
      <c r="BA72" s="2416">
        <v>3716.1949935502835</v>
      </c>
      <c r="BB72" s="2416">
        <v>1147.9009528013084</v>
      </c>
      <c r="BC72" s="2416">
        <v>1384.2885674634413</v>
      </c>
      <c r="BD72" s="2416">
        <v>2727.6758034631539</v>
      </c>
      <c r="BE72" s="2416">
        <v>196.98628730672073</v>
      </c>
      <c r="BF72" s="2416">
        <v>17114.800945382016</v>
      </c>
      <c r="BG72" s="2416">
        <v>93354.589987561441</v>
      </c>
      <c r="BH72" s="2416">
        <v>92545.697668139939</v>
      </c>
      <c r="BI72" s="2416">
        <v>177733.1868544351</v>
      </c>
      <c r="BJ72" s="2416">
        <v>209.77627935473362</v>
      </c>
      <c r="BK72" s="2416">
        <v>644.87261483761438</v>
      </c>
      <c r="BL72" s="2416">
        <v>86042.138080487246</v>
      </c>
      <c r="BM72" s="2416">
        <v>808.89231942143567</v>
      </c>
      <c r="BN72" s="2416">
        <v>40.188757557141578</v>
      </c>
      <c r="BO72" s="2416">
        <v>386.54178910117844</v>
      </c>
      <c r="BP72" s="2418">
        <v>382.16177276311589</v>
      </c>
      <c r="BQ72" s="2088"/>
    </row>
    <row r="73" spans="5:69" ht="18" customHeight="1">
      <c r="E73" s="2080" t="s">
        <v>3812</v>
      </c>
      <c r="F73" s="2074">
        <f>O28</f>
        <v>18617.684479116528</v>
      </c>
      <c r="G73" s="2075">
        <f t="shared" si="51"/>
        <v>1.2357392389153268</v>
      </c>
      <c r="H73" s="2076"/>
      <c r="I73" s="2077"/>
      <c r="J73" s="1641">
        <f t="shared" si="50"/>
        <v>1.2357392389153268</v>
      </c>
      <c r="K73" s="2091" t="s">
        <v>3827</v>
      </c>
      <c r="L73" s="2092">
        <v>881.32593094035178</v>
      </c>
      <c r="M73" s="2088"/>
      <c r="O73" s="2080" t="s">
        <v>833</v>
      </c>
      <c r="P73" s="2068">
        <f>L67</f>
        <v>339606.19437758491</v>
      </c>
      <c r="Q73" s="2068">
        <f t="shared" si="52"/>
        <v>339606.19437758491</v>
      </c>
      <c r="R73" s="2086">
        <f t="shared" si="53"/>
        <v>100</v>
      </c>
      <c r="S73" s="2068">
        <v>297600</v>
      </c>
      <c r="T73" s="2068">
        <v>297498</v>
      </c>
      <c r="U73" s="2086">
        <v>100</v>
      </c>
      <c r="AO73" s="3411"/>
      <c r="AP73" s="2986" t="s">
        <v>1041</v>
      </c>
      <c r="AQ73" s="2415">
        <v>303131.31969267031</v>
      </c>
      <c r="AR73" s="2416">
        <v>116363.39403587599</v>
      </c>
      <c r="AS73" s="2416">
        <v>34732.484577911397</v>
      </c>
      <c r="AT73" s="2416">
        <v>80508.822989841603</v>
      </c>
      <c r="AU73" s="2416">
        <v>5263.3724032013115</v>
      </c>
      <c r="AV73" s="2416">
        <v>2908.63801760052</v>
      </c>
      <c r="AW73" s="2416">
        <v>12646.762456718245</v>
      </c>
      <c r="AX73" s="2416">
        <v>2865.3883049189881</v>
      </c>
      <c r="AY73" s="2416">
        <v>1431.5503955488753</v>
      </c>
      <c r="AZ73" s="2417">
        <v>0.47549907692307697</v>
      </c>
      <c r="BA73" s="2416">
        <v>11806.498459771217</v>
      </c>
      <c r="BB73" s="2416">
        <v>3675.1509899999996</v>
      </c>
      <c r="BC73" s="2416">
        <v>654.56409917901499</v>
      </c>
      <c r="BD73" s="2416">
        <v>5570.4989158334238</v>
      </c>
      <c r="BE73" s="2416">
        <v>636.41362613207536</v>
      </c>
      <c r="BF73" s="2416">
        <v>24067.304921060924</v>
      </c>
      <c r="BG73" s="2416">
        <v>212714.00266818207</v>
      </c>
      <c r="BH73" s="2416">
        <v>210337.98156120168</v>
      </c>
      <c r="BI73" s="2416">
        <v>378194.92685097846</v>
      </c>
      <c r="BJ73" s="2416">
        <v>384.51919232622913</v>
      </c>
      <c r="BK73" s="2416">
        <v>993.28599001527846</v>
      </c>
      <c r="BL73" s="2416">
        <v>169234.75047211832</v>
      </c>
      <c r="BM73" s="2416">
        <v>2376.0211069804445</v>
      </c>
      <c r="BN73" s="2416">
        <v>203.00474108193256</v>
      </c>
      <c r="BO73" s="2416">
        <v>800.95398920689706</v>
      </c>
      <c r="BP73" s="2418">
        <v>1372.0623766916135</v>
      </c>
      <c r="BQ73" s="2088"/>
    </row>
    <row r="74" spans="5:69" ht="18" customHeight="1">
      <c r="E74" s="2080" t="s">
        <v>3795</v>
      </c>
      <c r="F74" s="2074">
        <f>Q28</f>
        <v>37877.913592211677</v>
      </c>
      <c r="G74" s="2075">
        <f t="shared" si="51"/>
        <v>2.5141270476811375</v>
      </c>
      <c r="H74" s="2076"/>
      <c r="I74" s="2077"/>
      <c r="J74" s="1641">
        <f t="shared" si="50"/>
        <v>2.5141270476811375</v>
      </c>
      <c r="K74" s="2091" t="s">
        <v>3828</v>
      </c>
      <c r="L74" s="2092">
        <v>31036.334195326843</v>
      </c>
      <c r="M74" s="2088"/>
      <c r="O74" s="2080" t="s">
        <v>3792</v>
      </c>
      <c r="P74" s="2068">
        <f>L68</f>
        <v>55205.123065646054</v>
      </c>
      <c r="Q74" s="2068">
        <f t="shared" si="52"/>
        <v>10671.987099772776</v>
      </c>
      <c r="R74" s="2086">
        <f t="shared" si="53"/>
        <v>19.331515821606626</v>
      </c>
      <c r="S74" s="2068"/>
      <c r="T74" s="2068"/>
      <c r="U74" s="2086"/>
      <c r="AO74" s="3411"/>
      <c r="AP74" s="2986" t="s">
        <v>1042</v>
      </c>
      <c r="AQ74" s="2415">
        <v>123468.28246248436</v>
      </c>
      <c r="AR74" s="2416">
        <v>61620.350207602198</v>
      </c>
      <c r="AS74" s="2416">
        <v>24880.688545150155</v>
      </c>
      <c r="AT74" s="2416">
        <v>15303.021901349352</v>
      </c>
      <c r="AU74" s="2416">
        <v>1289.9407564276405</v>
      </c>
      <c r="AV74" s="2416">
        <v>1098.0792309999904</v>
      </c>
      <c r="AW74" s="2416">
        <v>1609.1542750000001</v>
      </c>
      <c r="AX74" s="2416">
        <v>5694.2388960403432</v>
      </c>
      <c r="AY74" s="2416">
        <v>0</v>
      </c>
      <c r="AZ74" s="2416">
        <v>1.2277089130410783</v>
      </c>
      <c r="BA74" s="2416">
        <v>3028.3194493972842</v>
      </c>
      <c r="BB74" s="2416">
        <v>1971.7623249999999</v>
      </c>
      <c r="BC74" s="2416">
        <v>707.57774357147105</v>
      </c>
      <c r="BD74" s="2416">
        <v>2542.9421806756754</v>
      </c>
      <c r="BE74" s="2416">
        <v>586.54477199999735</v>
      </c>
      <c r="BF74" s="2416">
        <v>3134.4344703571801</v>
      </c>
      <c r="BG74" s="2416">
        <v>83479.05916043969</v>
      </c>
      <c r="BH74" s="2416">
        <v>82596.633146561056</v>
      </c>
      <c r="BI74" s="2416">
        <v>146371.99799067702</v>
      </c>
      <c r="BJ74" s="2416">
        <v>383.90254795460544</v>
      </c>
      <c r="BK74" s="2416">
        <v>174.95353080829693</v>
      </c>
      <c r="BL74" s="2416">
        <v>64334.220922878842</v>
      </c>
      <c r="BM74" s="2416">
        <v>882.42601387865409</v>
      </c>
      <c r="BN74" s="2416">
        <v>52.291204926124948</v>
      </c>
      <c r="BO74" s="2416">
        <v>358.77865531813353</v>
      </c>
      <c r="BP74" s="2418">
        <v>471.35615363439575</v>
      </c>
      <c r="BQ74" s="2088"/>
    </row>
    <row r="75" spans="5:69" ht="18" customHeight="1">
      <c r="E75" s="2080" t="s">
        <v>3813</v>
      </c>
      <c r="F75" s="2074">
        <f>S28</f>
        <v>11883.997204219015</v>
      </c>
      <c r="G75" s="2075">
        <f t="shared" si="51"/>
        <v>0.78879420676004253</v>
      </c>
      <c r="H75" s="2076"/>
      <c r="I75" s="2077"/>
      <c r="J75" s="1641">
        <f t="shared" si="50"/>
        <v>0.78879420676004253</v>
      </c>
      <c r="K75" s="2091" t="s">
        <v>3829</v>
      </c>
      <c r="L75" s="2092">
        <v>13196.762912359363</v>
      </c>
      <c r="M75" s="2088"/>
      <c r="O75" s="2080" t="s">
        <v>3812</v>
      </c>
      <c r="P75" s="2068">
        <f t="shared" ref="P75:P84" si="54">L69</f>
        <v>19562.795938709096</v>
      </c>
      <c r="Q75" s="2068">
        <f t="shared" si="52"/>
        <v>4733.0860749603462</v>
      </c>
      <c r="R75" s="2086">
        <f t="shared" si="53"/>
        <v>24.194323192805701</v>
      </c>
      <c r="U75" s="1641"/>
      <c r="AO75" s="3411"/>
      <c r="AP75" s="2986" t="s">
        <v>1043</v>
      </c>
      <c r="AQ75" s="2415">
        <v>159911.25709525199</v>
      </c>
      <c r="AR75" s="2416">
        <v>61162.066523573274</v>
      </c>
      <c r="AS75" s="2416">
        <v>27306.353235618437</v>
      </c>
      <c r="AT75" s="2416">
        <v>31732.029240548545</v>
      </c>
      <c r="AU75" s="2416">
        <v>6172.7357159559369</v>
      </c>
      <c r="AV75" s="2416">
        <v>10377.08986973249</v>
      </c>
      <c r="AW75" s="2416">
        <v>6469.1889014171347</v>
      </c>
      <c r="AX75" s="2416">
        <v>908.66868499999998</v>
      </c>
      <c r="AY75" s="2416">
        <v>0</v>
      </c>
      <c r="AZ75" s="2416">
        <v>0</v>
      </c>
      <c r="BA75" s="2416">
        <v>1.1982171428590291</v>
      </c>
      <c r="BB75" s="2416">
        <v>2642.5964210000002</v>
      </c>
      <c r="BC75" s="2416">
        <v>507.81605773584897</v>
      </c>
      <c r="BD75" s="2416">
        <v>8351.5814300071124</v>
      </c>
      <c r="BE75" s="2416">
        <v>0</v>
      </c>
      <c r="BF75" s="2416">
        <v>4279.9327975203405</v>
      </c>
      <c r="BG75" s="2416">
        <v>124342.00199132512</v>
      </c>
      <c r="BH75" s="2416">
        <v>122236.66916469204</v>
      </c>
      <c r="BI75" s="2416">
        <v>204381.30198335988</v>
      </c>
      <c r="BJ75" s="2416">
        <v>267.21894709955836</v>
      </c>
      <c r="BK75" s="2416">
        <v>742.40073828894594</v>
      </c>
      <c r="BL75" s="2416">
        <v>83154.25250405629</v>
      </c>
      <c r="BM75" s="2416">
        <v>2105.3328266330809</v>
      </c>
      <c r="BN75" s="2416">
        <v>117.22941572086249</v>
      </c>
      <c r="BO75" s="2416">
        <v>561.2994861200026</v>
      </c>
      <c r="BP75" s="2418">
        <v>1426.8039247922156</v>
      </c>
      <c r="BQ75" s="2088"/>
    </row>
    <row r="76" spans="5:69" ht="18" customHeight="1">
      <c r="E76" s="2080" t="s">
        <v>3798</v>
      </c>
      <c r="F76" s="2074">
        <f>U28</f>
        <v>4546.3359058253245</v>
      </c>
      <c r="G76" s="2075">
        <f t="shared" si="51"/>
        <v>0.30176070920203968</v>
      </c>
      <c r="H76" s="2076"/>
      <c r="I76" s="2077"/>
      <c r="J76" s="1641">
        <f t="shared" si="50"/>
        <v>0.30176070920203968</v>
      </c>
      <c r="K76" s="2091" t="s">
        <v>3830</v>
      </c>
      <c r="L76" s="2092">
        <v>5972.2880424704163</v>
      </c>
      <c r="M76" s="2088"/>
      <c r="O76" s="2080" t="s">
        <v>3795</v>
      </c>
      <c r="P76" s="2068">
        <f t="shared" si="54"/>
        <v>42476.623266443588</v>
      </c>
      <c r="Q76" s="2068">
        <f t="shared" si="52"/>
        <v>10418.641876776293</v>
      </c>
      <c r="R76" s="2086">
        <f t="shared" si="53"/>
        <v>24.527942843815907</v>
      </c>
      <c r="U76" s="1641"/>
      <c r="AO76" s="3411"/>
      <c r="AP76" s="2986" t="s">
        <v>1044</v>
      </c>
      <c r="AQ76" s="2415">
        <v>310299.71205516957</v>
      </c>
      <c r="AR76" s="2416">
        <v>125967.46573750129</v>
      </c>
      <c r="AS76" s="2416">
        <v>108787.06123877218</v>
      </c>
      <c r="AT76" s="2416">
        <v>24876.334286496865</v>
      </c>
      <c r="AU76" s="2416">
        <v>5745.9506979999996</v>
      </c>
      <c r="AV76" s="2416">
        <v>0</v>
      </c>
      <c r="AW76" s="2416">
        <v>6485.1277239999999</v>
      </c>
      <c r="AX76" s="2416">
        <v>0</v>
      </c>
      <c r="AY76" s="2416">
        <v>0</v>
      </c>
      <c r="AZ76" s="2416">
        <v>0</v>
      </c>
      <c r="BA76" s="2416">
        <v>10051.558797057678</v>
      </c>
      <c r="BB76" s="2416">
        <v>2855.1816479999998</v>
      </c>
      <c r="BC76" s="2416">
        <v>0</v>
      </c>
      <c r="BD76" s="2416">
        <v>12147.947951</v>
      </c>
      <c r="BE76" s="2416">
        <v>0</v>
      </c>
      <c r="BF76" s="2416">
        <v>13383.08397434146</v>
      </c>
      <c r="BG76" s="2416">
        <v>227529.03457256456</v>
      </c>
      <c r="BH76" s="2416">
        <v>218687.98066914798</v>
      </c>
      <c r="BI76" s="2416">
        <v>417219.09756767377</v>
      </c>
      <c r="BJ76" s="2416">
        <v>0</v>
      </c>
      <c r="BK76" s="2416">
        <v>2728.9720019824322</v>
      </c>
      <c r="BL76" s="2416">
        <v>201260.08890050816</v>
      </c>
      <c r="BM76" s="2416">
        <v>8841.0539034166068</v>
      </c>
      <c r="BN76" s="2416">
        <v>231.29139067492585</v>
      </c>
      <c r="BO76" s="2416">
        <v>1178.7803891263911</v>
      </c>
      <c r="BP76" s="2418">
        <v>7430.9821236152893</v>
      </c>
      <c r="BQ76" s="2088"/>
    </row>
    <row r="77" spans="5:69" ht="18" customHeight="1">
      <c r="E77" s="2080" t="s">
        <v>3800</v>
      </c>
      <c r="F77" s="2074">
        <f>AA28</f>
        <v>878.62933194035804</v>
      </c>
      <c r="G77" s="2075">
        <f t="shared" si="51"/>
        <v>5.8318570344156093E-2</v>
      </c>
      <c r="H77" s="2076">
        <v>29987</v>
      </c>
      <c r="I77" s="2077">
        <v>2.2999999999999998</v>
      </c>
      <c r="J77" s="1641">
        <f t="shared" si="50"/>
        <v>-2.2416814296558436</v>
      </c>
      <c r="K77" s="2091" t="s">
        <v>3831</v>
      </c>
      <c r="L77" s="2092">
        <v>34383.504352127013</v>
      </c>
      <c r="M77" s="2088"/>
      <c r="O77" s="2080" t="s">
        <v>3813</v>
      </c>
      <c r="P77" s="2068">
        <f t="shared" si="54"/>
        <v>11943.739334218901</v>
      </c>
      <c r="Q77" s="2068">
        <f t="shared" si="52"/>
        <v>1293.6794076078627</v>
      </c>
      <c r="R77" s="2086">
        <f t="shared" si="53"/>
        <v>10.831443749793348</v>
      </c>
      <c r="U77" s="1641"/>
      <c r="AO77" s="3411"/>
      <c r="AP77" s="2986" t="s">
        <v>1045</v>
      </c>
      <c r="AQ77" s="2415">
        <v>220683.29709951626</v>
      </c>
      <c r="AR77" s="2416">
        <v>45685.150420769227</v>
      </c>
      <c r="AS77" s="2416">
        <v>43026.289156999992</v>
      </c>
      <c r="AT77" s="2416">
        <v>85537.136071747009</v>
      </c>
      <c r="AU77" s="2416">
        <v>34021.805433000001</v>
      </c>
      <c r="AV77" s="2416">
        <v>0</v>
      </c>
      <c r="AW77" s="2416">
        <v>148.642618</v>
      </c>
      <c r="AX77" s="2416">
        <v>0</v>
      </c>
      <c r="AY77" s="2416">
        <v>0</v>
      </c>
      <c r="AZ77" s="2416">
        <v>0</v>
      </c>
      <c r="BA77" s="2416">
        <v>0</v>
      </c>
      <c r="BB77" s="2416">
        <v>0</v>
      </c>
      <c r="BC77" s="2416">
        <v>0</v>
      </c>
      <c r="BD77" s="2416">
        <v>0</v>
      </c>
      <c r="BE77" s="2416">
        <v>0</v>
      </c>
      <c r="BF77" s="2416">
        <v>12264.273399</v>
      </c>
      <c r="BG77" s="2416">
        <v>164495.6474883481</v>
      </c>
      <c r="BH77" s="2416">
        <v>159069.77761296212</v>
      </c>
      <c r="BI77" s="2416">
        <v>294569.86467905471</v>
      </c>
      <c r="BJ77" s="2416">
        <v>128.068827</v>
      </c>
      <c r="BK77" s="2416">
        <v>8621.6984417636322</v>
      </c>
      <c r="BL77" s="2416">
        <v>144249.85433485621</v>
      </c>
      <c r="BM77" s="2416">
        <v>5425.8698753860181</v>
      </c>
      <c r="BN77" s="2416">
        <v>263.9975585882334</v>
      </c>
      <c r="BO77" s="2416">
        <v>779.58507441581628</v>
      </c>
      <c r="BP77" s="2418">
        <v>4382.2872423819681</v>
      </c>
      <c r="BQ77" s="2088"/>
    </row>
    <row r="78" spans="5:69" ht="18" customHeight="1">
      <c r="E78" s="2080" t="s">
        <v>3802</v>
      </c>
      <c r="F78" s="2074">
        <f>AC28</f>
        <v>30672.70519674939</v>
      </c>
      <c r="G78" s="2075">
        <f t="shared" si="51"/>
        <v>2.0358850434822671</v>
      </c>
      <c r="H78" s="2076"/>
      <c r="I78" s="2077"/>
      <c r="J78" s="1641">
        <f t="shared" si="50"/>
        <v>2.0358850434822671</v>
      </c>
      <c r="K78" s="2091" t="s">
        <v>3832</v>
      </c>
      <c r="L78" s="2092">
        <v>2955.6058578890934</v>
      </c>
      <c r="M78" s="2088"/>
      <c r="O78" s="2080" t="s">
        <v>3798</v>
      </c>
      <c r="P78" s="2068">
        <f t="shared" si="54"/>
        <v>4746.8849384249779</v>
      </c>
      <c r="Q78" s="2068">
        <f t="shared" si="52"/>
        <v>3662.4553389553289</v>
      </c>
      <c r="R78" s="2086">
        <f t="shared" si="53"/>
        <v>77.154921310785667</v>
      </c>
      <c r="U78" s="1641"/>
      <c r="AO78" s="3411" t="s">
        <v>96</v>
      </c>
      <c r="AP78" s="2986" t="s">
        <v>1036</v>
      </c>
      <c r="AQ78" s="2415">
        <v>26614.651589341604</v>
      </c>
      <c r="AR78" s="2416">
        <v>16404.070265729235</v>
      </c>
      <c r="AS78" s="2416">
        <v>3472.1254703050877</v>
      </c>
      <c r="AT78" s="2416">
        <v>2546.6658261317521</v>
      </c>
      <c r="AU78" s="2416">
        <v>181.42647591909596</v>
      </c>
      <c r="AV78" s="2416">
        <v>350.33945616927275</v>
      </c>
      <c r="AW78" s="2416">
        <v>656.70207299400238</v>
      </c>
      <c r="AX78" s="2416">
        <v>92.032906259545996</v>
      </c>
      <c r="AY78" s="2416">
        <v>29.4138315006469</v>
      </c>
      <c r="AZ78" s="2416">
        <v>0</v>
      </c>
      <c r="BA78" s="2416">
        <v>85.591746819054535</v>
      </c>
      <c r="BB78" s="2416">
        <v>0</v>
      </c>
      <c r="BC78" s="2416">
        <v>317.00901810532804</v>
      </c>
      <c r="BD78" s="2416">
        <v>22.300247308009844</v>
      </c>
      <c r="BE78" s="2416">
        <v>56.263005769743323</v>
      </c>
      <c r="BF78" s="2416">
        <v>2400.7112663308226</v>
      </c>
      <c r="BG78" s="2416">
        <v>11781.985424853698</v>
      </c>
      <c r="BH78" s="2416">
        <v>11487.46908055466</v>
      </c>
      <c r="BI78" s="2416">
        <v>32448.020320027652</v>
      </c>
      <c r="BJ78" s="2416">
        <v>20.085315428571427</v>
      </c>
      <c r="BK78" s="2416">
        <v>90.600200145024445</v>
      </c>
      <c r="BL78" s="2416">
        <v>21071.236755046575</v>
      </c>
      <c r="BM78" s="2416">
        <v>294.51634429904004</v>
      </c>
      <c r="BN78" s="2416">
        <v>46.597435840497042</v>
      </c>
      <c r="BO78" s="2416">
        <v>133.11610062527498</v>
      </c>
      <c r="BP78" s="2418">
        <v>114.80280783326812</v>
      </c>
      <c r="BQ78" s="2088"/>
    </row>
    <row r="79" spans="5:69" ht="18" customHeight="1">
      <c r="E79" s="2080" t="s">
        <v>3804</v>
      </c>
      <c r="F79" s="2074">
        <f>AE28</f>
        <v>12789.583296359464</v>
      </c>
      <c r="G79" s="2075">
        <f t="shared" si="51"/>
        <v>0.84890201820830324</v>
      </c>
      <c r="H79" s="2076"/>
      <c r="I79" s="2077"/>
      <c r="J79" s="1641">
        <f t="shared" si="50"/>
        <v>0.84890201820830324</v>
      </c>
      <c r="K79" s="2091" t="s">
        <v>1339</v>
      </c>
      <c r="L79" s="2092">
        <v>99188.926183038915</v>
      </c>
      <c r="M79" s="2088"/>
      <c r="O79" s="2080" t="s">
        <v>3800</v>
      </c>
      <c r="P79" s="2068">
        <f t="shared" si="54"/>
        <v>881.32593094035178</v>
      </c>
      <c r="Q79" s="2068">
        <f>L88</f>
        <v>0</v>
      </c>
      <c r="R79" s="2086">
        <f t="shared" si="53"/>
        <v>0</v>
      </c>
      <c r="S79" s="2068">
        <v>30922</v>
      </c>
      <c r="T79" s="2068">
        <v>18219</v>
      </c>
      <c r="U79" s="2086">
        <v>58.9</v>
      </c>
      <c r="AO79" s="3411"/>
      <c r="AP79" s="2986" t="s">
        <v>1037</v>
      </c>
      <c r="AQ79" s="2415">
        <v>24715.085134879264</v>
      </c>
      <c r="AR79" s="2416">
        <v>12617.066543405419</v>
      </c>
      <c r="AS79" s="2416">
        <v>2024.4444431879938</v>
      </c>
      <c r="AT79" s="2416">
        <v>4029.8203975481451</v>
      </c>
      <c r="AU79" s="2416">
        <v>713.63898354808464</v>
      </c>
      <c r="AV79" s="2416">
        <v>530.20578084056001</v>
      </c>
      <c r="AW79" s="2416">
        <v>1397.3721272686953</v>
      </c>
      <c r="AX79" s="2416">
        <v>248.33312631547341</v>
      </c>
      <c r="AY79" s="2416">
        <v>278.25098231712457</v>
      </c>
      <c r="AZ79" s="2416">
        <v>16.279316999999999</v>
      </c>
      <c r="BA79" s="2416">
        <v>22.951673</v>
      </c>
      <c r="BB79" s="2416">
        <v>0</v>
      </c>
      <c r="BC79" s="2416">
        <v>114.29453319999999</v>
      </c>
      <c r="BD79" s="2416">
        <v>54.367051999999994</v>
      </c>
      <c r="BE79" s="2416">
        <v>59.544431506304818</v>
      </c>
      <c r="BF79" s="2416">
        <v>2608.5157437414668</v>
      </c>
      <c r="BG79" s="2416">
        <v>15504.354710434705</v>
      </c>
      <c r="BH79" s="2416">
        <v>15409.963303683056</v>
      </c>
      <c r="BI79" s="2416">
        <v>27130.654736829554</v>
      </c>
      <c r="BJ79" s="2416">
        <v>0</v>
      </c>
      <c r="BK79" s="2416">
        <v>42.831745448802842</v>
      </c>
      <c r="BL79" s="2416">
        <v>11763.523178595289</v>
      </c>
      <c r="BM79" s="2416">
        <v>94.391406751645889</v>
      </c>
      <c r="BN79" s="2416">
        <v>13.141811094577417</v>
      </c>
      <c r="BO79" s="2416">
        <v>49.820661541507121</v>
      </c>
      <c r="BP79" s="2418">
        <v>31.428934115561397</v>
      </c>
      <c r="BQ79" s="2088"/>
    </row>
    <row r="80" spans="5:69" ht="18" customHeight="1">
      <c r="E80" s="2080" t="s">
        <v>3806</v>
      </c>
      <c r="F80" s="2074">
        <f>AG28</f>
        <v>5927.1622019079432</v>
      </c>
      <c r="G80" s="2075">
        <f t="shared" si="51"/>
        <v>0.39341234494167254</v>
      </c>
      <c r="H80" s="2076"/>
      <c r="I80" s="2077"/>
      <c r="J80" s="1641">
        <f t="shared" si="50"/>
        <v>0.39341234494167254</v>
      </c>
      <c r="K80" s="2091" t="s">
        <v>1340</v>
      </c>
      <c r="L80" s="2092">
        <v>34797.372156230478</v>
      </c>
      <c r="M80" s="2088"/>
      <c r="O80" s="2080" t="s">
        <v>3802</v>
      </c>
      <c r="P80" s="2068">
        <f t="shared" si="54"/>
        <v>31036.334195326843</v>
      </c>
      <c r="Q80" s="2068">
        <f t="shared" si="52"/>
        <v>23560.027961001109</v>
      </c>
      <c r="R80" s="2086">
        <f t="shared" si="53"/>
        <v>75.911116991866123</v>
      </c>
      <c r="AO80" s="3411"/>
      <c r="AP80" s="2986" t="s">
        <v>1038</v>
      </c>
      <c r="AQ80" s="2415">
        <v>68445.891842377547</v>
      </c>
      <c r="AR80" s="2416">
        <v>24566.294691355888</v>
      </c>
      <c r="AS80" s="2416">
        <v>10317.036867755081</v>
      </c>
      <c r="AT80" s="2416">
        <v>14551.964404849436</v>
      </c>
      <c r="AU80" s="2416">
        <v>4677.2628058611144</v>
      </c>
      <c r="AV80" s="2416">
        <v>753.43956874873129</v>
      </c>
      <c r="AW80" s="2416">
        <v>1710.8529536193976</v>
      </c>
      <c r="AX80" s="2416">
        <v>707.76299319828831</v>
      </c>
      <c r="AY80" s="2416">
        <v>166.67155800050199</v>
      </c>
      <c r="AZ80" s="2416">
        <v>518.79780276486338</v>
      </c>
      <c r="BA80" s="2416">
        <v>751.86749094256675</v>
      </c>
      <c r="BB80" s="2416">
        <v>215.10214905815451</v>
      </c>
      <c r="BC80" s="2416">
        <v>411.86690141413089</v>
      </c>
      <c r="BD80" s="2416">
        <v>563.71571325376817</v>
      </c>
      <c r="BE80" s="2416">
        <v>521.36076248683855</v>
      </c>
      <c r="BF80" s="2416">
        <v>8011.8951790687479</v>
      </c>
      <c r="BG80" s="2416">
        <v>48142.925543878562</v>
      </c>
      <c r="BH80" s="2416">
        <v>47884.53051867702</v>
      </c>
      <c r="BI80" s="2416">
        <v>76686.286892893084</v>
      </c>
      <c r="BJ80" s="2416">
        <v>0</v>
      </c>
      <c r="BK80" s="2416">
        <v>28.606552104072055</v>
      </c>
      <c r="BL80" s="2416">
        <v>28830.362926320144</v>
      </c>
      <c r="BM80" s="2416">
        <v>258.3950252015299</v>
      </c>
      <c r="BN80" s="2416">
        <v>20.81102246307681</v>
      </c>
      <c r="BO80" s="2416">
        <v>105.38793832060391</v>
      </c>
      <c r="BP80" s="2418">
        <v>132.19606441784907</v>
      </c>
      <c r="BQ80" s="2088"/>
    </row>
    <row r="81" spans="5:69" ht="18" customHeight="1">
      <c r="E81" s="2080" t="s">
        <v>3808</v>
      </c>
      <c r="F81" s="2074">
        <f>AI28</f>
        <v>34117.01069316073</v>
      </c>
      <c r="G81" s="2075">
        <f t="shared" si="51"/>
        <v>2.264499050637748</v>
      </c>
      <c r="H81" s="2076"/>
      <c r="I81" s="2077"/>
      <c r="J81" s="1641">
        <f t="shared" si="50"/>
        <v>2.264499050637748</v>
      </c>
      <c r="K81" s="2091" t="s">
        <v>1341</v>
      </c>
      <c r="L81" s="2092">
        <v>83683.218792468717</v>
      </c>
      <c r="M81" s="2088"/>
      <c r="O81" s="2080" t="s">
        <v>3804</v>
      </c>
      <c r="P81" s="2068">
        <f>L75</f>
        <v>13196.762912359363</v>
      </c>
      <c r="Q81" s="2068">
        <f t="shared" si="52"/>
        <v>1135.8268928999919</v>
      </c>
      <c r="R81" s="2086">
        <f t="shared" si="53"/>
        <v>8.6068598825567957</v>
      </c>
      <c r="U81" s="1641"/>
      <c r="AO81" s="3411"/>
      <c r="AP81" s="2986" t="s">
        <v>1039</v>
      </c>
      <c r="AQ81" s="2415">
        <v>123814.8447415187</v>
      </c>
      <c r="AR81" s="2416">
        <v>44850.369422394491</v>
      </c>
      <c r="AS81" s="2416">
        <v>21637.546866845529</v>
      </c>
      <c r="AT81" s="2416">
        <v>35512.320862425397</v>
      </c>
      <c r="AU81" s="2416">
        <v>585.61737224058243</v>
      </c>
      <c r="AV81" s="2416">
        <v>945.28652645615239</v>
      </c>
      <c r="AW81" s="2416">
        <v>3262.6538773627262</v>
      </c>
      <c r="AX81" s="2416">
        <v>1150.8808574863756</v>
      </c>
      <c r="AY81" s="2416">
        <v>506.88244969456179</v>
      </c>
      <c r="AZ81" s="2416">
        <v>115.05312849322277</v>
      </c>
      <c r="BA81" s="2416">
        <v>1242.8730510684522</v>
      </c>
      <c r="BB81" s="2416">
        <v>281.88881049999998</v>
      </c>
      <c r="BC81" s="2416">
        <v>1775.294815521791</v>
      </c>
      <c r="BD81" s="2416">
        <v>2125.5516736195918</v>
      </c>
      <c r="BE81" s="2416">
        <v>572.61216683007081</v>
      </c>
      <c r="BF81" s="2416">
        <v>9250.012860579729</v>
      </c>
      <c r="BG81" s="2416">
        <v>85764.447548846336</v>
      </c>
      <c r="BH81" s="2416">
        <v>85091.654641758229</v>
      </c>
      <c r="BI81" s="2416">
        <v>144698.10842922927</v>
      </c>
      <c r="BJ81" s="2416">
        <v>148.1428563358657</v>
      </c>
      <c r="BK81" s="2416">
        <v>150.85237241241848</v>
      </c>
      <c r="BL81" s="2416">
        <v>59905.449016219274</v>
      </c>
      <c r="BM81" s="2416">
        <v>672.79290708796987</v>
      </c>
      <c r="BN81" s="2416">
        <v>32.467904942403528</v>
      </c>
      <c r="BO81" s="2416">
        <v>285.20026440031643</v>
      </c>
      <c r="BP81" s="2418">
        <v>355.12473774525012</v>
      </c>
      <c r="BQ81" s="2088"/>
    </row>
    <row r="82" spans="5:69" ht="18" customHeight="1">
      <c r="E82" s="2080" t="s">
        <v>3810</v>
      </c>
      <c r="F82" s="2074">
        <f>AK28</f>
        <v>2716.4495883176783</v>
      </c>
      <c r="G82" s="2075">
        <f t="shared" si="51"/>
        <v>0.18030294533054808</v>
      </c>
      <c r="H82" s="2076"/>
      <c r="I82" s="2077"/>
      <c r="J82" s="1641">
        <f t="shared" si="50"/>
        <v>0.18030294533054808</v>
      </c>
      <c r="K82" s="2091" t="s">
        <v>3833</v>
      </c>
      <c r="L82" s="2092">
        <v>339606.19437758491</v>
      </c>
      <c r="M82" s="2088"/>
      <c r="O82" s="2080" t="s">
        <v>3806</v>
      </c>
      <c r="P82" s="2068">
        <f t="shared" si="54"/>
        <v>5972.2880424704163</v>
      </c>
      <c r="Q82" s="2068">
        <f t="shared" si="52"/>
        <v>2962.4005629918065</v>
      </c>
      <c r="R82" s="2086">
        <f t="shared" si="53"/>
        <v>49.602439499324944</v>
      </c>
      <c r="U82" s="1641"/>
      <c r="AO82" s="3411"/>
      <c r="AP82" s="2986" t="s">
        <v>1040</v>
      </c>
      <c r="AQ82" s="2415">
        <v>137545.48084563864</v>
      </c>
      <c r="AR82" s="2416">
        <v>53544.917670055147</v>
      </c>
      <c r="AS82" s="2416">
        <v>18982.464019087365</v>
      </c>
      <c r="AT82" s="2416">
        <v>32461.337335284414</v>
      </c>
      <c r="AU82" s="2416">
        <v>804.95730051906821</v>
      </c>
      <c r="AV82" s="2416">
        <v>1651.0034556539176</v>
      </c>
      <c r="AW82" s="2416">
        <v>2413.6030195141566</v>
      </c>
      <c r="AX82" s="2416">
        <v>216.69143499999998</v>
      </c>
      <c r="AY82" s="2416">
        <v>2133.5666887636135</v>
      </c>
      <c r="AZ82" s="2416">
        <v>226.7958756923077</v>
      </c>
      <c r="BA82" s="2416">
        <v>4192.155591550284</v>
      </c>
      <c r="BB82" s="2416">
        <v>1147.9009528013084</v>
      </c>
      <c r="BC82" s="2416">
        <v>1438.7390331803567</v>
      </c>
      <c r="BD82" s="2416">
        <v>3125.2960543354557</v>
      </c>
      <c r="BE82" s="2416">
        <v>283.71082359264722</v>
      </c>
      <c r="BF82" s="2416">
        <v>14922.34159060857</v>
      </c>
      <c r="BG82" s="2416">
        <v>92014.745237671959</v>
      </c>
      <c r="BH82" s="2416">
        <v>91207.05788423185</v>
      </c>
      <c r="BI82" s="2416">
        <v>174179.25553194451</v>
      </c>
      <c r="BJ82" s="2416">
        <v>61.633423018867916</v>
      </c>
      <c r="BK82" s="2416">
        <v>599.05281018649157</v>
      </c>
      <c r="BL82" s="2416">
        <v>83632.883880917754</v>
      </c>
      <c r="BM82" s="2416">
        <v>807.68735344006359</v>
      </c>
      <c r="BN82" s="2416">
        <v>51.878246369005666</v>
      </c>
      <c r="BO82" s="2416">
        <v>299.98410769567823</v>
      </c>
      <c r="BP82" s="2418">
        <v>455.82499937538</v>
      </c>
      <c r="BQ82" s="2088"/>
    </row>
    <row r="83" spans="5:69" ht="18" customHeight="1" thickBot="1">
      <c r="E83" s="2081" t="s">
        <v>834</v>
      </c>
      <c r="F83" s="2078">
        <f>AM28</f>
        <v>95952.999279025345</v>
      </c>
      <c r="G83" s="2079">
        <f t="shared" si="51"/>
        <v>6.3688310129924579</v>
      </c>
      <c r="H83" s="2078">
        <v>155387</v>
      </c>
      <c r="I83" s="2095">
        <v>12.1</v>
      </c>
      <c r="J83" s="1641">
        <f t="shared" si="50"/>
        <v>-5.7311689870075417</v>
      </c>
      <c r="K83" s="2091" t="s">
        <v>3834</v>
      </c>
      <c r="L83" s="2092">
        <v>10671.987099772776</v>
      </c>
      <c r="M83" s="2088"/>
      <c r="O83" s="2080" t="s">
        <v>3808</v>
      </c>
      <c r="P83" s="2068">
        <f t="shared" si="54"/>
        <v>34383.504352127013</v>
      </c>
      <c r="Q83" s="2068">
        <f t="shared" si="52"/>
        <v>15206.506947332335</v>
      </c>
      <c r="R83" s="2086">
        <f t="shared" si="53"/>
        <v>44.226169594582466</v>
      </c>
      <c r="U83" s="1641"/>
      <c r="AO83" s="3411"/>
      <c r="AP83" s="2986" t="s">
        <v>1041</v>
      </c>
      <c r="AQ83" s="2415">
        <v>307483.48659284023</v>
      </c>
      <c r="AR83" s="2416">
        <v>124007.29640114396</v>
      </c>
      <c r="AS83" s="2416">
        <v>34099.955181599587</v>
      </c>
      <c r="AT83" s="2416">
        <v>81540.206079021853</v>
      </c>
      <c r="AU83" s="2416">
        <v>4670.6625483278367</v>
      </c>
      <c r="AV83" s="2416">
        <v>2803.1617649694963</v>
      </c>
      <c r="AW83" s="2416">
        <v>10422.096801969845</v>
      </c>
      <c r="AX83" s="2416">
        <v>2865.3883049189881</v>
      </c>
      <c r="AY83" s="2416">
        <v>1431.5503955488753</v>
      </c>
      <c r="AZ83" s="2417">
        <v>0.47549907692307697</v>
      </c>
      <c r="BA83" s="2416">
        <v>11078.031566309843</v>
      </c>
      <c r="BB83" s="2416">
        <v>3330.263074</v>
      </c>
      <c r="BC83" s="2416">
        <v>654.56409917901499</v>
      </c>
      <c r="BD83" s="2416">
        <v>5155.7046359611222</v>
      </c>
      <c r="BE83" s="2416">
        <v>365.03715513207544</v>
      </c>
      <c r="BF83" s="2416">
        <v>25059.093085681052</v>
      </c>
      <c r="BG83" s="2416">
        <v>222521.31917906721</v>
      </c>
      <c r="BH83" s="2416">
        <v>218917.72461517973</v>
      </c>
      <c r="BI83" s="2416">
        <v>384221.37709662499</v>
      </c>
      <c r="BJ83" s="2416">
        <v>384.51919232622913</v>
      </c>
      <c r="BK83" s="2416">
        <v>1020.5784012680674</v>
      </c>
      <c r="BL83" s="2416">
        <v>166708.7500750396</v>
      </c>
      <c r="BM83" s="2416">
        <v>3603.5945638873914</v>
      </c>
      <c r="BN83" s="2416">
        <v>212.72282033780218</v>
      </c>
      <c r="BO83" s="2416">
        <v>816.91232158546325</v>
      </c>
      <c r="BP83" s="2418">
        <v>2573.9594219641244</v>
      </c>
      <c r="BQ83" s="2088"/>
    </row>
    <row r="84" spans="5:69" ht="18" customHeight="1">
      <c r="K84" s="2091" t="s">
        <v>3835</v>
      </c>
      <c r="L84" s="2092">
        <v>4733.0860749603462</v>
      </c>
      <c r="M84" s="2088"/>
      <c r="O84" s="2080" t="s">
        <v>3810</v>
      </c>
      <c r="P84" s="2068">
        <f t="shared" si="54"/>
        <v>2955.6058578890934</v>
      </c>
      <c r="Q84" s="2068">
        <f>L93</f>
        <v>1025.1176089834178</v>
      </c>
      <c r="R84" s="2086">
        <f t="shared" si="53"/>
        <v>34.683840074520667</v>
      </c>
      <c r="U84" s="1641"/>
      <c r="AO84" s="3411"/>
      <c r="AP84" s="2986" t="s">
        <v>1042</v>
      </c>
      <c r="AQ84" s="2415">
        <v>141993.93789844014</v>
      </c>
      <c r="AR84" s="2416">
        <v>72756.258195036527</v>
      </c>
      <c r="AS84" s="2416">
        <v>24481.698450638432</v>
      </c>
      <c r="AT84" s="2416">
        <v>17597.008993103631</v>
      </c>
      <c r="AU84" s="2416">
        <v>1215.3808604276405</v>
      </c>
      <c r="AV84" s="2416">
        <v>1913.5171725459145</v>
      </c>
      <c r="AW84" s="2416">
        <v>4911.6734960657195</v>
      </c>
      <c r="AX84" s="2416">
        <v>5694.2388960403432</v>
      </c>
      <c r="AY84" s="2416">
        <v>0</v>
      </c>
      <c r="AZ84" s="2416">
        <v>1.2277089130410783</v>
      </c>
      <c r="BA84" s="2416">
        <v>3246.477062858658</v>
      </c>
      <c r="BB84" s="2416">
        <v>1971.7623249999999</v>
      </c>
      <c r="BC84" s="2416">
        <v>707.57774357147105</v>
      </c>
      <c r="BD84" s="2416">
        <v>3168.4124936756753</v>
      </c>
      <c r="BE84" s="2416">
        <v>586.54477199999735</v>
      </c>
      <c r="BF84" s="2416">
        <v>3742.1597285630405</v>
      </c>
      <c r="BG84" s="2416">
        <v>92471.412989283737</v>
      </c>
      <c r="BH84" s="2416">
        <v>91408.357367772143</v>
      </c>
      <c r="BI84" s="2416">
        <v>165678.54367760365</v>
      </c>
      <c r="BJ84" s="2416">
        <v>807.33101974166379</v>
      </c>
      <c r="BK84" s="2416">
        <v>215.65184117761558</v>
      </c>
      <c r="BL84" s="2416">
        <v>75293.169170750771</v>
      </c>
      <c r="BM84" s="2416">
        <v>1063.0556215115867</v>
      </c>
      <c r="BN84" s="2416">
        <v>53.85306471339802</v>
      </c>
      <c r="BO84" s="2416">
        <v>461.24102393159762</v>
      </c>
      <c r="BP84" s="2418">
        <v>547.96153286659114</v>
      </c>
      <c r="BQ84" s="2088"/>
    </row>
    <row r="85" spans="5:69" ht="18" customHeight="1" thickBot="1">
      <c r="E85" s="101" t="s">
        <v>3979</v>
      </c>
      <c r="K85" s="2091" t="s">
        <v>3836</v>
      </c>
      <c r="L85" s="2092">
        <v>10418.641876776293</v>
      </c>
      <c r="M85" s="2088"/>
      <c r="O85" s="2081" t="s">
        <v>834</v>
      </c>
      <c r="P85" s="2069">
        <f>L79</f>
        <v>99188.926183038915</v>
      </c>
      <c r="Q85" s="2069">
        <f t="shared" si="52"/>
        <v>31184.981818923061</v>
      </c>
      <c r="R85" s="2070">
        <f t="shared" si="53"/>
        <v>31.439983291457008</v>
      </c>
      <c r="S85" s="2069">
        <v>161102</v>
      </c>
      <c r="T85" s="2069">
        <v>54101</v>
      </c>
      <c r="U85" s="2070">
        <v>33.6</v>
      </c>
      <c r="AO85" s="3411"/>
      <c r="AP85" s="2986" t="s">
        <v>1043</v>
      </c>
      <c r="AQ85" s="2415">
        <v>147257.17484318145</v>
      </c>
      <c r="AR85" s="2416">
        <v>58001.516090160134</v>
      </c>
      <c r="AS85" s="2416">
        <v>24682.420893881339</v>
      </c>
      <c r="AT85" s="2416">
        <v>32087.240183165144</v>
      </c>
      <c r="AU85" s="2416">
        <v>1962.0775979245282</v>
      </c>
      <c r="AV85" s="2416">
        <v>7193.3906526639203</v>
      </c>
      <c r="AW85" s="2416">
        <v>6469.1889014171347</v>
      </c>
      <c r="AX85" s="2416">
        <v>908.66868499999998</v>
      </c>
      <c r="AY85" s="2416">
        <v>0</v>
      </c>
      <c r="AZ85" s="2416">
        <v>0</v>
      </c>
      <c r="BA85" s="2416">
        <v>1.1982171428590291</v>
      </c>
      <c r="BB85" s="2416">
        <v>2987.4843369999999</v>
      </c>
      <c r="BC85" s="2416">
        <v>507.81605773584897</v>
      </c>
      <c r="BD85" s="2416">
        <v>7868.0176780071124</v>
      </c>
      <c r="BE85" s="2416">
        <v>271.37647099999998</v>
      </c>
      <c r="BF85" s="2416">
        <v>4316.7790780834184</v>
      </c>
      <c r="BG85" s="2416">
        <v>110250.90729103904</v>
      </c>
      <c r="BH85" s="2416">
        <v>109170.05964823265</v>
      </c>
      <c r="BI85" s="2416">
        <v>195457.16478127544</v>
      </c>
      <c r="BJ85" s="2416">
        <v>0</v>
      </c>
      <c r="BK85" s="2416">
        <v>393.84767837401313</v>
      </c>
      <c r="BL85" s="2416">
        <v>86680.952811416806</v>
      </c>
      <c r="BM85" s="2416">
        <v>1080.8476428064184</v>
      </c>
      <c r="BN85" s="2416">
        <v>120.02279631902339</v>
      </c>
      <c r="BO85" s="2416">
        <v>453.3603748326733</v>
      </c>
      <c r="BP85" s="2418">
        <v>507.46447165472154</v>
      </c>
      <c r="BQ85" s="2088"/>
    </row>
    <row r="86" spans="5:69" ht="18" customHeight="1" thickTop="1">
      <c r="E86" s="3067" t="s">
        <v>1436</v>
      </c>
      <c r="F86" s="2096" t="s">
        <v>3817</v>
      </c>
      <c r="G86" s="2097"/>
      <c r="H86" s="2098"/>
      <c r="I86" s="3069" t="s">
        <v>3848</v>
      </c>
      <c r="J86" s="3438" t="s">
        <v>3849</v>
      </c>
      <c r="K86" s="2091" t="s">
        <v>3837</v>
      </c>
      <c r="L86" s="2092">
        <v>1293.6794076078627</v>
      </c>
      <c r="M86" s="2088"/>
      <c r="W86" s="1588"/>
      <c r="X86" s="1588"/>
      <c r="Y86" s="1588"/>
      <c r="Z86" s="1588"/>
      <c r="AM86" s="1588"/>
      <c r="AO86" s="3411"/>
      <c r="AP86" s="2986" t="s">
        <v>1044</v>
      </c>
      <c r="AQ86" s="2415">
        <v>318874.47326242109</v>
      </c>
      <c r="AR86" s="2416">
        <v>122573.49875105804</v>
      </c>
      <c r="AS86" s="2416">
        <v>113817.01049915832</v>
      </c>
      <c r="AT86" s="2416">
        <v>32006.252602709923</v>
      </c>
      <c r="AU86" s="2416">
        <v>6324.8745929999995</v>
      </c>
      <c r="AV86" s="2416">
        <v>2477.3401010685693</v>
      </c>
      <c r="AW86" s="2416">
        <v>6485.1277239999999</v>
      </c>
      <c r="AX86" s="2416">
        <v>0</v>
      </c>
      <c r="AY86" s="2416">
        <v>0</v>
      </c>
      <c r="AZ86" s="2416">
        <v>0</v>
      </c>
      <c r="BA86" s="2416">
        <v>10051.558797057678</v>
      </c>
      <c r="BB86" s="2416">
        <v>2855.1816479999998</v>
      </c>
      <c r="BC86" s="2416">
        <v>0</v>
      </c>
      <c r="BD86" s="2416">
        <v>12033.645145</v>
      </c>
      <c r="BE86" s="2416">
        <v>0</v>
      </c>
      <c r="BF86" s="2416">
        <v>10249.983401368487</v>
      </c>
      <c r="BG86" s="2416">
        <v>226981.11705288649</v>
      </c>
      <c r="BH86" s="2416">
        <v>218193.44277665339</v>
      </c>
      <c r="BI86" s="2416">
        <v>428014.61870295485</v>
      </c>
      <c r="BJ86" s="2416">
        <v>0</v>
      </c>
      <c r="BK86" s="2416">
        <v>3130.9767257352032</v>
      </c>
      <c r="BL86" s="2416">
        <v>212952.15265203669</v>
      </c>
      <c r="BM86" s="2416">
        <v>8787.6742762330996</v>
      </c>
      <c r="BN86" s="2416">
        <v>218.7727940589298</v>
      </c>
      <c r="BO86" s="2416">
        <v>1217.6931312067281</v>
      </c>
      <c r="BP86" s="2418">
        <v>7351.208350967443</v>
      </c>
      <c r="BQ86" s="2088"/>
    </row>
    <row r="87" spans="5:69" ht="18" customHeight="1" thickBot="1">
      <c r="E87" s="3401"/>
      <c r="F87" s="1264"/>
      <c r="G87" s="1460"/>
      <c r="H87" s="2015"/>
      <c r="I87" s="3434"/>
      <c r="J87" s="3439"/>
      <c r="K87" s="2091" t="s">
        <v>3838</v>
      </c>
      <c r="L87" s="2092">
        <v>3662.4553389553289</v>
      </c>
      <c r="M87" s="2088"/>
      <c r="W87" s="1588"/>
      <c r="X87" s="1588"/>
      <c r="Y87" s="1588"/>
      <c r="Z87" s="1588"/>
      <c r="AM87" s="1588"/>
      <c r="AO87" s="3411"/>
      <c r="AP87" s="2986" t="s">
        <v>1045</v>
      </c>
      <c r="AQ87" s="2415">
        <v>209857.97595551627</v>
      </c>
      <c r="AR87" s="2416">
        <v>39742.833025769229</v>
      </c>
      <c r="AS87" s="2416">
        <v>41997.017968999993</v>
      </c>
      <c r="AT87" s="2416">
        <v>78556.169564747004</v>
      </c>
      <c r="AU87" s="2416">
        <v>34021.805433000001</v>
      </c>
      <c r="AV87" s="2416">
        <v>0</v>
      </c>
      <c r="AW87" s="2416">
        <v>148.642618</v>
      </c>
      <c r="AX87" s="2416">
        <v>0</v>
      </c>
      <c r="AY87" s="2416">
        <v>0</v>
      </c>
      <c r="AZ87" s="2416">
        <v>0</v>
      </c>
      <c r="BA87" s="2416">
        <v>0</v>
      </c>
      <c r="BB87" s="2416">
        <v>0</v>
      </c>
      <c r="BC87" s="2416">
        <v>0</v>
      </c>
      <c r="BD87" s="2416">
        <v>0</v>
      </c>
      <c r="BE87" s="2416">
        <v>0</v>
      </c>
      <c r="BF87" s="2416">
        <v>15391.507344999998</v>
      </c>
      <c r="BG87" s="2416">
        <v>155163.9984553481</v>
      </c>
      <c r="BH87" s="2416">
        <v>150189.17597996211</v>
      </c>
      <c r="BI87" s="2416">
        <v>278806.33463805472</v>
      </c>
      <c r="BJ87" s="2416">
        <v>128.068827</v>
      </c>
      <c r="BK87" s="2416">
        <v>8562.3755237636324</v>
      </c>
      <c r="BL87" s="2416">
        <v>137307.60300885624</v>
      </c>
      <c r="BM87" s="2416">
        <v>4974.8224753860177</v>
      </c>
      <c r="BN87" s="2416">
        <v>252.76000758823335</v>
      </c>
      <c r="BO87" s="2416">
        <v>739.79272141581635</v>
      </c>
      <c r="BP87" s="2418">
        <v>3982.2697463819677</v>
      </c>
      <c r="BQ87" s="2088"/>
    </row>
    <row r="88" spans="5:69" ht="18" customHeight="1">
      <c r="E88" s="3401"/>
      <c r="F88" s="1458" t="s">
        <v>1423</v>
      </c>
      <c r="G88" s="3306" t="s">
        <v>3846</v>
      </c>
      <c r="H88" s="3435" t="s">
        <v>3847</v>
      </c>
      <c r="I88" s="3434"/>
      <c r="J88" s="3439"/>
      <c r="K88" s="2091" t="s">
        <v>3839</v>
      </c>
      <c r="L88" s="2092">
        <v>0</v>
      </c>
      <c r="M88" s="2088"/>
      <c r="W88" s="1588"/>
      <c r="X88" s="1588"/>
      <c r="Y88" s="1588"/>
      <c r="Z88" s="1588"/>
      <c r="AM88" s="1588"/>
      <c r="AO88" s="3411" t="s">
        <v>307</v>
      </c>
      <c r="AP88" s="2986" t="s">
        <v>1036</v>
      </c>
      <c r="AQ88" s="2415">
        <v>32382.690878797817</v>
      </c>
      <c r="AR88" s="2416">
        <v>7839.7716985444395</v>
      </c>
      <c r="AS88" s="2416">
        <v>5040.2238332438346</v>
      </c>
      <c r="AT88" s="2416">
        <v>7711.5577816496188</v>
      </c>
      <c r="AU88" s="2416">
        <v>106.28419449350791</v>
      </c>
      <c r="AV88" s="2416">
        <v>1322.6263460458058</v>
      </c>
      <c r="AW88" s="2416">
        <v>1514.0436893079589</v>
      </c>
      <c r="AX88" s="2416">
        <v>91.365899926201266</v>
      </c>
      <c r="AY88" s="2416">
        <v>1.6905129550835123</v>
      </c>
      <c r="AZ88" s="2416">
        <v>0</v>
      </c>
      <c r="BA88" s="2416">
        <v>65.371935585804195</v>
      </c>
      <c r="BB88" s="2416">
        <v>0</v>
      </c>
      <c r="BC88" s="2416">
        <v>479.40265435763354</v>
      </c>
      <c r="BD88" s="2416">
        <v>526.29591951454859</v>
      </c>
      <c r="BE88" s="2416">
        <v>720.9506218393866</v>
      </c>
      <c r="BF88" s="2416">
        <v>6963.1057913339928</v>
      </c>
      <c r="BG88" s="2416">
        <v>27781.291646094891</v>
      </c>
      <c r="BH88" s="2416">
        <v>27676.003095697881</v>
      </c>
      <c r="BI88" s="2416">
        <v>34068.876202834406</v>
      </c>
      <c r="BJ88" s="2416">
        <v>0</v>
      </c>
      <c r="BK88" s="2416">
        <v>79.355633226047132</v>
      </c>
      <c r="BL88" s="2416">
        <v>6472.2287403625751</v>
      </c>
      <c r="BM88" s="2416">
        <v>105.28855039700177</v>
      </c>
      <c r="BN88" s="2416">
        <v>4.9363171192908437</v>
      </c>
      <c r="BO88" s="2416">
        <v>42.85384240169379</v>
      </c>
      <c r="BP88" s="2418">
        <v>57.498390876017169</v>
      </c>
      <c r="BQ88" s="2088"/>
    </row>
    <row r="89" spans="5:69" ht="18" customHeight="1">
      <c r="E89" s="3401"/>
      <c r="F89" s="1521"/>
      <c r="G89" s="3434"/>
      <c r="H89" s="3436"/>
      <c r="I89" s="3434"/>
      <c r="J89" s="3439"/>
      <c r="K89" s="2091" t="s">
        <v>3840</v>
      </c>
      <c r="L89" s="2092">
        <v>23560.027961001109</v>
      </c>
      <c r="M89" s="2088"/>
      <c r="W89" s="1588"/>
      <c r="X89" s="1588"/>
      <c r="Y89" s="1588"/>
      <c r="Z89" s="1588"/>
      <c r="AM89" s="1588"/>
      <c r="AO89" s="3411"/>
      <c r="AP89" s="2986" t="s">
        <v>1037</v>
      </c>
      <c r="AQ89" s="2415">
        <v>26462.793155668081</v>
      </c>
      <c r="AR89" s="2416">
        <v>7246.0491930702301</v>
      </c>
      <c r="AS89" s="2416">
        <v>6128.2369180834476</v>
      </c>
      <c r="AT89" s="2416">
        <v>8460.7022706592579</v>
      </c>
      <c r="AU89" s="2416">
        <v>30.193624222660247</v>
      </c>
      <c r="AV89" s="2416">
        <v>198.11616149678269</v>
      </c>
      <c r="AW89" s="2416">
        <v>433.08548101224335</v>
      </c>
      <c r="AX89" s="2416">
        <v>548.96502256537406</v>
      </c>
      <c r="AY89" s="2416">
        <v>109.5342250627361</v>
      </c>
      <c r="AZ89" s="2416">
        <v>16.279316999999999</v>
      </c>
      <c r="BA89" s="2416">
        <v>2.8282048154771853</v>
      </c>
      <c r="BB89" s="2416">
        <v>1300.7641693013084</v>
      </c>
      <c r="BC89" s="2416">
        <v>87.480781056985805</v>
      </c>
      <c r="BD89" s="2416">
        <v>285.020613428508</v>
      </c>
      <c r="BE89" s="2416">
        <v>48.716965706298083</v>
      </c>
      <c r="BF89" s="2416">
        <v>1566.8202081867628</v>
      </c>
      <c r="BG89" s="2416">
        <v>21186.908341981682</v>
      </c>
      <c r="BH89" s="2416">
        <v>21142.340455173191</v>
      </c>
      <c r="BI89" s="2416">
        <v>28411.188326474086</v>
      </c>
      <c r="BJ89" s="2416">
        <v>0</v>
      </c>
      <c r="BK89" s="2417">
        <v>0.26179254614279457</v>
      </c>
      <c r="BL89" s="2416">
        <v>7269.109663847029</v>
      </c>
      <c r="BM89" s="2416">
        <v>44.567886808487415</v>
      </c>
      <c r="BN89" s="2416">
        <v>2.0192733983174143</v>
      </c>
      <c r="BO89" s="2416">
        <v>29.212793561343332</v>
      </c>
      <c r="BP89" s="2418">
        <v>13.335819848826652</v>
      </c>
      <c r="BQ89" s="2088"/>
    </row>
    <row r="90" spans="5:69" ht="16.5" customHeight="1">
      <c r="E90" s="3401"/>
      <c r="F90" s="1521"/>
      <c r="G90" s="3434"/>
      <c r="H90" s="3436"/>
      <c r="I90" s="3434"/>
      <c r="J90" s="3439"/>
      <c r="K90" s="2091" t="s">
        <v>3841</v>
      </c>
      <c r="L90" s="2092">
        <v>1135.8268928999919</v>
      </c>
      <c r="M90" s="2088"/>
      <c r="W90" s="1588"/>
      <c r="X90" s="1588"/>
      <c r="Y90" s="1588"/>
      <c r="Z90" s="1588"/>
      <c r="AM90" s="1588"/>
      <c r="AO90" s="3411"/>
      <c r="AP90" s="2986" t="s">
        <v>1038</v>
      </c>
      <c r="AQ90" s="2415">
        <v>37608.21532047756</v>
      </c>
      <c r="AR90" s="2416">
        <v>14452.775739450981</v>
      </c>
      <c r="AS90" s="2416">
        <v>5320.2534506139837</v>
      </c>
      <c r="AT90" s="2416">
        <v>8523.4453322291829</v>
      </c>
      <c r="AU90" s="2416">
        <v>93.734783594125062</v>
      </c>
      <c r="AV90" s="2416">
        <v>63.658121548353336</v>
      </c>
      <c r="AW90" s="2416">
        <v>705.50396897600353</v>
      </c>
      <c r="AX90" s="2416">
        <v>1022.2170850010816</v>
      </c>
      <c r="AY90" s="2416">
        <v>574.20996208895963</v>
      </c>
      <c r="AZ90" s="2416">
        <v>461.44306976486337</v>
      </c>
      <c r="BA90" s="2416">
        <v>428.51773595297294</v>
      </c>
      <c r="BB90" s="2416">
        <v>94.666666667167547</v>
      </c>
      <c r="BC90" s="2416">
        <v>233.8347647212716</v>
      </c>
      <c r="BD90" s="2416">
        <v>80.571912999999995</v>
      </c>
      <c r="BE90" s="2416">
        <v>136.38640209445975</v>
      </c>
      <c r="BF90" s="2416">
        <v>5416.9963247741662</v>
      </c>
      <c r="BG90" s="2416">
        <v>30839.452443421349</v>
      </c>
      <c r="BH90" s="2416">
        <v>30752.199658401612</v>
      </c>
      <c r="BI90" s="2416">
        <v>41469.218070990602</v>
      </c>
      <c r="BJ90" s="2416">
        <v>20.085315428571427</v>
      </c>
      <c r="BK90" s="2416">
        <v>89.200664979207261</v>
      </c>
      <c r="BL90" s="2416">
        <v>10826.304392996755</v>
      </c>
      <c r="BM90" s="2416">
        <v>87.252785019734787</v>
      </c>
      <c r="BN90" s="2416">
        <v>6.8893762306326254</v>
      </c>
      <c r="BO90" s="2416">
        <v>57.676836602127622</v>
      </c>
      <c r="BP90" s="2418">
        <v>22.68657218697453</v>
      </c>
      <c r="BQ90" s="2088"/>
    </row>
    <row r="91" spans="5:69" ht="16.5" customHeight="1" thickBot="1">
      <c r="E91" s="3068"/>
      <c r="F91" s="1460"/>
      <c r="G91" s="1638"/>
      <c r="H91" s="3437"/>
      <c r="I91" s="3070"/>
      <c r="J91" s="3440"/>
      <c r="K91" s="2091" t="s">
        <v>3842</v>
      </c>
      <c r="L91" s="2092">
        <v>2962.4005629918065</v>
      </c>
      <c r="M91" s="2088"/>
      <c r="W91" s="1588"/>
      <c r="X91" s="1588"/>
      <c r="Y91" s="1588"/>
      <c r="Z91" s="1588"/>
      <c r="AM91" s="1588"/>
      <c r="AO91" s="3411"/>
      <c r="AP91" s="2986" t="s">
        <v>1039</v>
      </c>
      <c r="AQ91" s="2415">
        <v>80822.907614136144</v>
      </c>
      <c r="AR91" s="2416">
        <v>27477.903327556731</v>
      </c>
      <c r="AS91" s="2416">
        <v>8399.5310297886772</v>
      </c>
      <c r="AT91" s="2416">
        <v>26403.049133500404</v>
      </c>
      <c r="AU91" s="2416">
        <v>1567.4651003965412</v>
      </c>
      <c r="AV91" s="2416">
        <v>697.3311575980963</v>
      </c>
      <c r="AW91" s="2416">
        <v>1892.6228078111646</v>
      </c>
      <c r="AX91" s="2416">
        <v>896.11761319785512</v>
      </c>
      <c r="AY91" s="2416">
        <v>2239.7753690157115</v>
      </c>
      <c r="AZ91" s="2416">
        <v>75.442593081527832</v>
      </c>
      <c r="BA91" s="2416">
        <v>248.85188699999998</v>
      </c>
      <c r="BB91" s="2416">
        <v>24.343522</v>
      </c>
      <c r="BC91" s="2416">
        <v>1664.6302854541466</v>
      </c>
      <c r="BD91" s="2416">
        <v>1716.7733100168716</v>
      </c>
      <c r="BE91" s="2416">
        <v>132.89320383767361</v>
      </c>
      <c r="BF91" s="2416">
        <v>7386.1772738807485</v>
      </c>
      <c r="BG91" s="2416">
        <v>59286.286713903093</v>
      </c>
      <c r="BH91" s="2416">
        <v>59020.111258796569</v>
      </c>
      <c r="BI91" s="2416">
        <v>90121.378893018089</v>
      </c>
      <c r="BJ91" s="2416">
        <v>0</v>
      </c>
      <c r="BK91" s="2416">
        <v>6.6475908265505526</v>
      </c>
      <c r="BL91" s="2416">
        <v>31107.915225048033</v>
      </c>
      <c r="BM91" s="2416">
        <v>266.17545510652371</v>
      </c>
      <c r="BN91" s="2416">
        <v>14.998647011949624</v>
      </c>
      <c r="BO91" s="2416">
        <v>112.90829842950559</v>
      </c>
      <c r="BP91" s="2418">
        <v>138.26850966506859</v>
      </c>
      <c r="BQ91" s="2088"/>
    </row>
    <row r="92" spans="5:69" ht="16.5" customHeight="1">
      <c r="E92" s="1476" t="s">
        <v>3850</v>
      </c>
      <c r="F92" s="2073">
        <f>P70</f>
        <v>1560968.0025322184</v>
      </c>
      <c r="G92" s="2066">
        <f>F68</f>
        <v>1506603.002706157</v>
      </c>
      <c r="H92" s="2066">
        <f>'27'!I28</f>
        <v>54364.999826069936</v>
      </c>
      <c r="I92" s="2066">
        <f>Q70</f>
        <v>563941.4969164884</v>
      </c>
      <c r="J92" s="2099">
        <f>I92/F92*100</f>
        <v>36.127678210037409</v>
      </c>
      <c r="K92" s="2091" t="s">
        <v>3843</v>
      </c>
      <c r="L92" s="2092">
        <v>15206.506947332335</v>
      </c>
      <c r="M92" s="2088"/>
      <c r="W92" s="1588"/>
      <c r="X92" s="1588"/>
      <c r="Y92" s="1588"/>
      <c r="Z92" s="1588"/>
      <c r="AM92" s="1588"/>
      <c r="AO92" s="3411"/>
      <c r="AP92" s="2986" t="s">
        <v>1040</v>
      </c>
      <c r="AQ92" s="2415">
        <v>84194.657195185602</v>
      </c>
      <c r="AR92" s="2416">
        <v>27263.646487005139</v>
      </c>
      <c r="AS92" s="2416">
        <v>11642.995688989975</v>
      </c>
      <c r="AT92" s="2416">
        <v>25291.691701248048</v>
      </c>
      <c r="AU92" s="2416">
        <v>845.34943279779884</v>
      </c>
      <c r="AV92" s="2416">
        <v>2511.5000326880781</v>
      </c>
      <c r="AW92" s="2416">
        <v>4570.0833222687379</v>
      </c>
      <c r="AX92" s="2416">
        <v>198.83984461835524</v>
      </c>
      <c r="AY92" s="2416">
        <v>489.59907292319582</v>
      </c>
      <c r="AZ92" s="2416">
        <v>71.067238076923076</v>
      </c>
      <c r="BA92" s="2416">
        <v>1024.7611768410954</v>
      </c>
      <c r="BB92" s="2416">
        <v>579.44899739098696</v>
      </c>
      <c r="BC92" s="2416">
        <v>701.23409423241344</v>
      </c>
      <c r="BD92" s="2416">
        <v>2071.7819281997813</v>
      </c>
      <c r="BE92" s="2416">
        <v>448.56415051008702</v>
      </c>
      <c r="BF92" s="2416">
        <v>6484.0940273950346</v>
      </c>
      <c r="BG92" s="2416">
        <v>62026.427017209237</v>
      </c>
      <c r="BH92" s="2416">
        <v>61713.962865875837</v>
      </c>
      <c r="BI92" s="2416">
        <v>96206.154160491555</v>
      </c>
      <c r="BJ92" s="2416">
        <v>499.24753277329381</v>
      </c>
      <c r="BK92" s="2416">
        <v>108.41298661348554</v>
      </c>
      <c r="BL92" s="2416">
        <v>35099.851814002592</v>
      </c>
      <c r="BM92" s="2416">
        <v>312.46415133340804</v>
      </c>
      <c r="BN92" s="2416">
        <v>31.479561397242993</v>
      </c>
      <c r="BO92" s="2416">
        <v>157.21517288637912</v>
      </c>
      <c r="BP92" s="2418">
        <v>123.76941704978609</v>
      </c>
      <c r="BQ92" s="2088"/>
    </row>
    <row r="93" spans="5:69" ht="16.5" customHeight="1">
      <c r="E93" s="466" t="s">
        <v>831</v>
      </c>
      <c r="F93" s="2068">
        <f>P71</f>
        <v>597133.31622659008</v>
      </c>
      <c r="G93" s="2068">
        <f>F69</f>
        <v>569064.12105610815</v>
      </c>
      <c r="H93" s="2068">
        <f>L95</f>
        <v>28069.195170483075</v>
      </c>
      <c r="I93" s="2068">
        <f>Q71</f>
        <v>34797.372156230478</v>
      </c>
      <c r="J93" s="2086">
        <f>I93/F93*100</f>
        <v>5.8274042346393138</v>
      </c>
      <c r="K93" s="2091" t="s">
        <v>3844</v>
      </c>
      <c r="L93" s="2092">
        <v>1025.1176089834178</v>
      </c>
      <c r="M93" s="2100"/>
      <c r="W93" s="1588"/>
      <c r="X93" s="1588"/>
      <c r="Y93" s="1588"/>
      <c r="Z93" s="1588"/>
      <c r="AM93" s="1588"/>
      <c r="AO93" s="3411"/>
      <c r="AP93" s="2986" t="s">
        <v>1041</v>
      </c>
      <c r="AQ93" s="2415">
        <v>176900.73398595696</v>
      </c>
      <c r="AR93" s="2416">
        <v>66128.635489097433</v>
      </c>
      <c r="AS93" s="2416">
        <v>15284.888679974667</v>
      </c>
      <c r="AT93" s="2416">
        <v>46859.818800370675</v>
      </c>
      <c r="AU93" s="2416">
        <v>783.41931139762892</v>
      </c>
      <c r="AV93" s="2416">
        <v>1720.9257158427788</v>
      </c>
      <c r="AW93" s="2416">
        <v>9806.023604615224</v>
      </c>
      <c r="AX93" s="2416">
        <v>1048.0755256838111</v>
      </c>
      <c r="AY93" s="2416">
        <v>732.1616956060551</v>
      </c>
      <c r="AZ93" s="2416">
        <v>226.7958756923077</v>
      </c>
      <c r="BA93" s="2416">
        <v>9104.2198344897151</v>
      </c>
      <c r="BB93" s="2416">
        <v>1664.5739759999999</v>
      </c>
      <c r="BC93" s="2416">
        <v>750.81512686603628</v>
      </c>
      <c r="BD93" s="2416">
        <v>5094.4814975000199</v>
      </c>
      <c r="BE93" s="2416">
        <v>332.72796076060729</v>
      </c>
      <c r="BF93" s="2416">
        <v>17363.170892059847</v>
      </c>
      <c r="BG93" s="2416">
        <v>124099.418211639</v>
      </c>
      <c r="BH93" s="2416">
        <v>121997.57824646772</v>
      </c>
      <c r="BI93" s="2416">
        <v>212200.03023365812</v>
      </c>
      <c r="BJ93" s="2416">
        <v>0</v>
      </c>
      <c r="BK93" s="2416">
        <v>775.04911101039829</v>
      </c>
      <c r="BL93" s="2416">
        <v>90977.501098200781</v>
      </c>
      <c r="BM93" s="2416">
        <v>2101.8399651713312</v>
      </c>
      <c r="BN93" s="2416">
        <v>84.737493877752883</v>
      </c>
      <c r="BO93" s="2416">
        <v>472.31113364634956</v>
      </c>
      <c r="BP93" s="2418">
        <v>1544.7913376472304</v>
      </c>
      <c r="BQ93" s="2088"/>
    </row>
    <row r="94" spans="5:69" ht="16.5" customHeight="1">
      <c r="E94" s="466" t="s">
        <v>832</v>
      </c>
      <c r="F94" s="2068">
        <f>P72</f>
        <v>302678.57791044889</v>
      </c>
      <c r="G94" s="2068">
        <f>F70</f>
        <v>295511.72066145879</v>
      </c>
      <c r="H94" s="2068">
        <f t="shared" ref="H94:H107" si="55">L96</f>
        <v>7166.8572489922417</v>
      </c>
      <c r="I94" s="2068">
        <f>Q72</f>
        <v>83683.218792468717</v>
      </c>
      <c r="J94" s="2086">
        <f t="shared" ref="J94:J107" si="56">I94/F94*100</f>
        <v>27.647552519302309</v>
      </c>
      <c r="K94" s="2091" t="s">
        <v>1342</v>
      </c>
      <c r="L94" s="2092">
        <v>31184.981818923061</v>
      </c>
      <c r="M94" s="2100"/>
      <c r="W94" s="1588"/>
      <c r="X94" s="1588"/>
      <c r="Y94" s="1588"/>
      <c r="Z94" s="1588"/>
      <c r="AM94" s="1588"/>
      <c r="AO94" s="3411"/>
      <c r="AP94" s="2986" t="s">
        <v>1042</v>
      </c>
      <c r="AQ94" s="2415">
        <v>97970.017628116198</v>
      </c>
      <c r="AR94" s="2416">
        <v>44044.228160183295</v>
      </c>
      <c r="AS94" s="2416">
        <v>10402.829667313239</v>
      </c>
      <c r="AT94" s="2416">
        <v>26495.761262363456</v>
      </c>
      <c r="AU94" s="2416">
        <v>244.75720038876656</v>
      </c>
      <c r="AV94" s="2416">
        <v>1552.4504819070792</v>
      </c>
      <c r="AW94" s="2416">
        <v>3162.3225121017631</v>
      </c>
      <c r="AX94" s="2416">
        <v>260.54452095081598</v>
      </c>
      <c r="AY94" s="2416">
        <v>57.335069999999995</v>
      </c>
      <c r="AZ94" s="2416">
        <v>0</v>
      </c>
      <c r="BA94" s="2416">
        <v>1365.1353902160909</v>
      </c>
      <c r="BB94" s="2416">
        <v>1179.54952</v>
      </c>
      <c r="BC94" s="2416">
        <v>776.30162964715066</v>
      </c>
      <c r="BD94" s="2416">
        <v>4094.8734678571873</v>
      </c>
      <c r="BE94" s="2416">
        <v>20.440359437092269</v>
      </c>
      <c r="BF94" s="2416">
        <v>4313.4883857502573</v>
      </c>
      <c r="BG94" s="2416">
        <v>69973.703914527228</v>
      </c>
      <c r="BH94" s="2416">
        <v>69288.975829771342</v>
      </c>
      <c r="BI94" s="2416">
        <v>117259.37053657891</v>
      </c>
      <c r="BJ94" s="2416">
        <v>362.2668860072273</v>
      </c>
      <c r="BK94" s="2416">
        <v>439.79217817052023</v>
      </c>
      <c r="BL94" s="2416">
        <v>48772.453770985339</v>
      </c>
      <c r="BM94" s="2416">
        <v>684.72808475588749</v>
      </c>
      <c r="BN94" s="2416">
        <v>70.791366384013344</v>
      </c>
      <c r="BO94" s="2416">
        <v>265.07696334277529</v>
      </c>
      <c r="BP94" s="2418">
        <v>348.85975502909952</v>
      </c>
      <c r="BQ94" s="2088"/>
    </row>
    <row r="95" spans="5:69" ht="16.5" customHeight="1">
      <c r="E95" s="466" t="s">
        <v>833</v>
      </c>
      <c r="F95" s="2068">
        <f>P73</f>
        <v>339606.19437758491</v>
      </c>
      <c r="G95" s="2068">
        <f>F71</f>
        <v>330888.98624898668</v>
      </c>
      <c r="H95" s="2068">
        <f t="shared" si="55"/>
        <v>8717.2081285996155</v>
      </c>
      <c r="I95" s="2068">
        <f>Q73</f>
        <v>339606.19437758491</v>
      </c>
      <c r="J95" s="2086">
        <f t="shared" si="56"/>
        <v>100</v>
      </c>
      <c r="K95" s="2091" t="s">
        <v>3851</v>
      </c>
      <c r="L95" s="2092">
        <v>28069.195170483075</v>
      </c>
      <c r="M95" s="2100"/>
      <c r="W95" s="1588"/>
      <c r="X95" s="1588"/>
      <c r="Y95" s="1588"/>
      <c r="Z95" s="1588"/>
      <c r="AM95" s="1588"/>
      <c r="AO95" s="3411"/>
      <c r="AP95" s="2986" t="s">
        <v>1043</v>
      </c>
      <c r="AQ95" s="2415">
        <v>196431.21091659451</v>
      </c>
      <c r="AR95" s="2416">
        <v>62090.584137091959</v>
      </c>
      <c r="AS95" s="2416">
        <v>38329.437453525337</v>
      </c>
      <c r="AT95" s="2416">
        <v>30135.177064604475</v>
      </c>
      <c r="AU95" s="2416">
        <v>10211.884861123641</v>
      </c>
      <c r="AV95" s="2416">
        <v>2718.1469049274424</v>
      </c>
      <c r="AW95" s="2416">
        <v>3029.9115775066925</v>
      </c>
      <c r="AX95" s="2416">
        <v>7817.8716922755202</v>
      </c>
      <c r="AY95" s="2416">
        <v>342.0299981735825</v>
      </c>
      <c r="AZ95" s="2416">
        <v>0</v>
      </c>
      <c r="BA95" s="2416">
        <v>10875.465222437908</v>
      </c>
      <c r="BB95" s="2416">
        <v>530.86230399999999</v>
      </c>
      <c r="BC95" s="2416">
        <v>697.18748679439955</v>
      </c>
      <c r="BD95" s="2416">
        <v>7672.5858696438199</v>
      </c>
      <c r="BE95" s="2416">
        <v>289.22515213207544</v>
      </c>
      <c r="BF95" s="2416">
        <v>21690.841192357722</v>
      </c>
      <c r="BG95" s="2416">
        <v>136977.80657503859</v>
      </c>
      <c r="BH95" s="2416">
        <v>134034.76156030883</v>
      </c>
      <c r="BI95" s="2416">
        <v>258899.72995499551</v>
      </c>
      <c r="BJ95" s="2416">
        <v>139.04523600117832</v>
      </c>
      <c r="BK95" s="2416">
        <v>565.19899757314784</v>
      </c>
      <c r="BL95" s="2416">
        <v>125569.21262826097</v>
      </c>
      <c r="BM95" s="2416">
        <v>2943.0450147297538</v>
      </c>
      <c r="BN95" s="2416">
        <v>99.464400436726763</v>
      </c>
      <c r="BO95" s="2416">
        <v>512.5400119288696</v>
      </c>
      <c r="BP95" s="2418">
        <v>2331.0406023641572</v>
      </c>
      <c r="BQ95" s="2088"/>
    </row>
    <row r="96" spans="5:69" ht="16.5" customHeight="1">
      <c r="E96" s="2080" t="s">
        <v>3792</v>
      </c>
      <c r="F96" s="2068">
        <f>P74</f>
        <v>55205.123065646054</v>
      </c>
      <c r="G96" s="2068">
        <f t="shared" ref="G96:G106" si="57">F72</f>
        <v>55157.703970767951</v>
      </c>
      <c r="H96" s="2068">
        <f t="shared" si="55"/>
        <v>47.419094878310595</v>
      </c>
      <c r="I96" s="2068">
        <f t="shared" ref="I96:I106" si="58">Q74</f>
        <v>10671.987099772776</v>
      </c>
      <c r="J96" s="2086">
        <f t="shared" ref="J96:J106" si="59">I96/F96*100</f>
        <v>19.331515821606626</v>
      </c>
      <c r="K96" s="2091" t="s">
        <v>3852</v>
      </c>
      <c r="L96" s="2092">
        <v>7166.8572489922417</v>
      </c>
      <c r="M96" s="2100"/>
      <c r="W96" s="1588"/>
      <c r="X96" s="1588"/>
      <c r="Y96" s="1588"/>
      <c r="Z96" s="1588"/>
      <c r="AM96" s="1588"/>
      <c r="AO96" s="3411"/>
      <c r="AP96" s="2986" t="s">
        <v>1044</v>
      </c>
      <c r="AQ96" s="2415">
        <v>268993.76137904328</v>
      </c>
      <c r="AR96" s="2416">
        <v>148559.48772170642</v>
      </c>
      <c r="AS96" s="2416">
        <v>47214.745408161871</v>
      </c>
      <c r="AT96" s="2416">
        <v>34630.365661562071</v>
      </c>
      <c r="AU96" s="2416">
        <v>2203.5370223532818</v>
      </c>
      <c r="AV96" s="2416">
        <v>7816.894312062117</v>
      </c>
      <c r="AW96" s="2416">
        <v>7310.1155426118912</v>
      </c>
      <c r="AX96" s="2416">
        <v>0</v>
      </c>
      <c r="AY96" s="2416">
        <v>0</v>
      </c>
      <c r="AZ96" s="2416">
        <v>27.601238324736023</v>
      </c>
      <c r="BA96" s="2416">
        <v>4943.8811474103341</v>
      </c>
      <c r="BB96" s="2416">
        <v>4560.1924929999996</v>
      </c>
      <c r="BC96" s="2416">
        <v>536.27537877790451</v>
      </c>
      <c r="BD96" s="2416">
        <v>5591.8774389999999</v>
      </c>
      <c r="BE96" s="2416">
        <v>586.54477199999735</v>
      </c>
      <c r="BF96" s="2416">
        <v>5012.24324207266</v>
      </c>
      <c r="BG96" s="2416">
        <v>188629.26559114363</v>
      </c>
      <c r="BH96" s="2416">
        <v>185615.39442144387</v>
      </c>
      <c r="BI96" s="2416">
        <v>324632.20125478267</v>
      </c>
      <c r="BJ96" s="2416">
        <v>244.85731195342711</v>
      </c>
      <c r="BK96" s="2416">
        <v>1362.6372090746083</v>
      </c>
      <c r="BL96" s="2416">
        <v>140624.30135436682</v>
      </c>
      <c r="BM96" s="2416">
        <v>3013.8711696999148</v>
      </c>
      <c r="BN96" s="2416">
        <v>190.92665315011251</v>
      </c>
      <c r="BO96" s="2416">
        <v>924.8877211707354</v>
      </c>
      <c r="BP96" s="2418">
        <v>1898.0567953790664</v>
      </c>
      <c r="BQ96" s="2088"/>
    </row>
    <row r="97" spans="5:69" ht="16.5" customHeight="1" thickBot="1">
      <c r="E97" s="2080" t="s">
        <v>3812</v>
      </c>
      <c r="F97" s="2068">
        <f t="shared" ref="F97:F106" si="60">P75</f>
        <v>19562.795938709096</v>
      </c>
      <c r="G97" s="2068">
        <f>F73</f>
        <v>18617.684479116528</v>
      </c>
      <c r="H97" s="2068">
        <f>L99</f>
        <v>945.11145959270345</v>
      </c>
      <c r="I97" s="2068">
        <f t="shared" si="58"/>
        <v>4733.0860749603462</v>
      </c>
      <c r="J97" s="2086">
        <f t="shared" si="59"/>
        <v>24.194323192805701</v>
      </c>
      <c r="K97" s="2091" t="s">
        <v>3853</v>
      </c>
      <c r="L97" s="2092">
        <v>8717.2081285996155</v>
      </c>
      <c r="M97" s="2100"/>
      <c r="W97" s="1588"/>
      <c r="X97" s="1588"/>
      <c r="Y97" s="1588"/>
      <c r="Z97" s="1588"/>
      <c r="AM97" s="1588"/>
      <c r="AO97" s="3453"/>
      <c r="AP97" s="2419" t="s">
        <v>1045</v>
      </c>
      <c r="AQ97" s="2420">
        <v>504836.01463217894</v>
      </c>
      <c r="AR97" s="2421">
        <v>163961.03910240156</v>
      </c>
      <c r="AS97" s="2421">
        <v>147748.57853176369</v>
      </c>
      <c r="AT97" s="2421">
        <v>116377.41724079952</v>
      </c>
      <c r="AU97" s="2421">
        <v>39071.078439999997</v>
      </c>
      <c r="AV97" s="2421">
        <v>16.035245</v>
      </c>
      <c r="AW97" s="2421">
        <v>5454.201086</v>
      </c>
      <c r="AX97" s="2421">
        <v>0</v>
      </c>
      <c r="AY97" s="2421">
        <v>0</v>
      </c>
      <c r="AZ97" s="2421">
        <v>0</v>
      </c>
      <c r="BA97" s="2421">
        <v>2613.6726619999999</v>
      </c>
      <c r="BB97" s="2421">
        <v>2855.1816479999998</v>
      </c>
      <c r="BC97" s="2421">
        <v>0</v>
      </c>
      <c r="BD97" s="2421">
        <v>6982.7487349999992</v>
      </c>
      <c r="BE97" s="2421">
        <v>0</v>
      </c>
      <c r="BF97" s="2421">
        <v>19756.061941214131</v>
      </c>
      <c r="BG97" s="2421">
        <v>339796.65297835087</v>
      </c>
      <c r="BH97" s="2421">
        <v>327718.10842476803</v>
      </c>
      <c r="BI97" s="2421">
        <v>704052.21717361384</v>
      </c>
      <c r="BJ97" s="2421">
        <v>284.27835168749999</v>
      </c>
      <c r="BK97" s="2421">
        <v>10808.817686595232</v>
      </c>
      <c r="BL97" s="2421">
        <v>387427.2047871282</v>
      </c>
      <c r="BM97" s="2421">
        <v>12078.54455358272</v>
      </c>
      <c r="BN97" s="2421">
        <v>516.78481472090823</v>
      </c>
      <c r="BO97" s="2421">
        <v>1987.8258715858806</v>
      </c>
      <c r="BP97" s="2422">
        <v>9573.9338672759295</v>
      </c>
      <c r="BQ97" s="2088"/>
    </row>
    <row r="98" spans="5:69" ht="16.5" customHeight="1" thickTop="1">
      <c r="E98" s="2080" t="s">
        <v>3795</v>
      </c>
      <c r="F98" s="2068">
        <f t="shared" si="60"/>
        <v>42476.623266443588</v>
      </c>
      <c r="G98" s="2068">
        <f t="shared" si="57"/>
        <v>37877.913592211677</v>
      </c>
      <c r="H98" s="2068">
        <f t="shared" si="55"/>
        <v>4598.7096742322901</v>
      </c>
      <c r="I98" s="2068">
        <f t="shared" si="58"/>
        <v>10418.641876776293</v>
      </c>
      <c r="J98" s="2086">
        <f t="shared" si="59"/>
        <v>24.527942843815907</v>
      </c>
      <c r="K98" s="2091" t="s">
        <v>3854</v>
      </c>
      <c r="L98" s="2092">
        <v>47.419094878310595</v>
      </c>
      <c r="M98" s="2100"/>
      <c r="W98" s="1588"/>
      <c r="X98" s="1588"/>
      <c r="Y98" s="1588"/>
      <c r="Z98" s="1588"/>
      <c r="AM98" s="1588"/>
      <c r="BQ98" s="1619"/>
    </row>
    <row r="99" spans="5:69" ht="16.5" customHeight="1">
      <c r="E99" s="2080" t="s">
        <v>3813</v>
      </c>
      <c r="F99" s="2068">
        <f t="shared" si="60"/>
        <v>11943.739334218901</v>
      </c>
      <c r="G99" s="2068">
        <f t="shared" si="57"/>
        <v>11883.997204219015</v>
      </c>
      <c r="H99" s="2068">
        <f t="shared" si="55"/>
        <v>59.742129999999314</v>
      </c>
      <c r="I99" s="2068">
        <f t="shared" si="58"/>
        <v>1293.6794076078627</v>
      </c>
      <c r="J99" s="2086">
        <f t="shared" si="59"/>
        <v>10.831443749793348</v>
      </c>
      <c r="K99" s="2091" t="s">
        <v>3855</v>
      </c>
      <c r="L99" s="2092">
        <v>945.11145959270345</v>
      </c>
      <c r="M99" s="2100"/>
      <c r="W99" s="1588"/>
      <c r="X99" s="1588"/>
      <c r="Y99" s="1588"/>
      <c r="Z99" s="1588"/>
      <c r="AM99" s="1588"/>
      <c r="BQ99" s="1619"/>
    </row>
    <row r="100" spans="5:69" ht="16.5" customHeight="1">
      <c r="E100" s="2080" t="s">
        <v>3798</v>
      </c>
      <c r="F100" s="2068">
        <f t="shared" si="60"/>
        <v>4746.8849384249779</v>
      </c>
      <c r="G100" s="2068">
        <f t="shared" si="57"/>
        <v>4546.3359058253245</v>
      </c>
      <c r="H100" s="2068">
        <f t="shared" si="55"/>
        <v>200.54903259966821</v>
      </c>
      <c r="I100" s="2068">
        <f t="shared" si="58"/>
        <v>3662.4553389553289</v>
      </c>
      <c r="J100" s="2086">
        <f t="shared" si="59"/>
        <v>77.154921310785667</v>
      </c>
      <c r="K100" s="2091" t="s">
        <v>3856</v>
      </c>
      <c r="L100" s="2092">
        <v>4598.7096742322901</v>
      </c>
      <c r="M100" s="2100"/>
      <c r="W100" s="1588"/>
      <c r="X100" s="1588"/>
      <c r="Y100" s="1588"/>
      <c r="Z100" s="1588"/>
      <c r="AM100" s="1588"/>
      <c r="BQ100" s="1619"/>
    </row>
    <row r="101" spans="5:69" ht="16.5" customHeight="1">
      <c r="E101" s="2080" t="s">
        <v>3800</v>
      </c>
      <c r="F101" s="2068">
        <f t="shared" si="60"/>
        <v>881.32593094035178</v>
      </c>
      <c r="G101" s="2068">
        <f t="shared" si="57"/>
        <v>878.62933194035804</v>
      </c>
      <c r="H101" s="2068">
        <f t="shared" si="55"/>
        <v>2.6965989999999618</v>
      </c>
      <c r="I101" s="2068">
        <f>Q79</f>
        <v>0</v>
      </c>
      <c r="J101" s="2086">
        <f t="shared" si="59"/>
        <v>0</v>
      </c>
      <c r="K101" s="2091" t="s">
        <v>3857</v>
      </c>
      <c r="L101" s="2092">
        <v>59.742129999999314</v>
      </c>
      <c r="M101" s="2100"/>
      <c r="W101" s="1588"/>
      <c r="X101" s="1588"/>
      <c r="Y101" s="1588"/>
      <c r="Z101" s="1588"/>
      <c r="AM101" s="1588"/>
      <c r="BQ101" s="1619"/>
    </row>
    <row r="102" spans="5:69" ht="16.5" customHeight="1">
      <c r="E102" s="2080" t="s">
        <v>3802</v>
      </c>
      <c r="F102" s="2068">
        <f t="shared" si="60"/>
        <v>31036.334195326843</v>
      </c>
      <c r="G102" s="2068">
        <f t="shared" si="57"/>
        <v>30672.70519674939</v>
      </c>
      <c r="H102" s="2068">
        <f t="shared" si="55"/>
        <v>363.62899857756253</v>
      </c>
      <c r="I102" s="2068">
        <f t="shared" si="58"/>
        <v>23560.027961001109</v>
      </c>
      <c r="J102" s="2086">
        <f t="shared" si="59"/>
        <v>75.911116991866123</v>
      </c>
      <c r="K102" s="2091" t="s">
        <v>3858</v>
      </c>
      <c r="L102" s="2092">
        <v>200.54903259966821</v>
      </c>
      <c r="M102" s="2100"/>
      <c r="W102" s="1588"/>
      <c r="X102" s="1588"/>
      <c r="Y102" s="1588"/>
      <c r="Z102" s="1588"/>
      <c r="AM102" s="1588"/>
      <c r="BQ102" s="1619"/>
    </row>
    <row r="103" spans="5:69" ht="16.5" customHeight="1">
      <c r="E103" s="2080" t="s">
        <v>3804</v>
      </c>
      <c r="F103" s="2068">
        <f t="shared" si="60"/>
        <v>13196.762912359363</v>
      </c>
      <c r="G103" s="2068">
        <f t="shared" si="57"/>
        <v>12789.583296359464</v>
      </c>
      <c r="H103" s="2068">
        <f t="shared" si="55"/>
        <v>407.17961599999717</v>
      </c>
      <c r="I103" s="2068">
        <f t="shared" si="58"/>
        <v>1135.8268928999919</v>
      </c>
      <c r="J103" s="2086">
        <f t="shared" si="59"/>
        <v>8.6068598825567957</v>
      </c>
      <c r="K103" s="2091" t="s">
        <v>3859</v>
      </c>
      <c r="L103" s="2092">
        <v>2.6965989999999618</v>
      </c>
      <c r="M103" s="2100"/>
      <c r="W103" s="1588"/>
      <c r="X103" s="1588"/>
      <c r="Y103" s="1588"/>
      <c r="Z103" s="1588"/>
      <c r="AM103" s="1588"/>
      <c r="BQ103" s="1619"/>
    </row>
    <row r="104" spans="5:69" ht="16.5" customHeight="1">
      <c r="E104" s="2080" t="s">
        <v>3806</v>
      </c>
      <c r="F104" s="2068">
        <f>P82</f>
        <v>5972.2880424704163</v>
      </c>
      <c r="G104" s="2068">
        <f t="shared" si="57"/>
        <v>5927.1622019079432</v>
      </c>
      <c r="H104" s="2068">
        <f t="shared" si="55"/>
        <v>45.125840562499647</v>
      </c>
      <c r="I104" s="2068">
        <f t="shared" si="58"/>
        <v>2962.4005629918065</v>
      </c>
      <c r="J104" s="2086">
        <f t="shared" si="59"/>
        <v>49.602439499324944</v>
      </c>
      <c r="K104" s="2091" t="s">
        <v>3860</v>
      </c>
      <c r="L104" s="2092">
        <v>363.62899857756253</v>
      </c>
      <c r="M104" s="2100"/>
      <c r="W104" s="1588"/>
      <c r="X104" s="1588"/>
      <c r="Y104" s="1588"/>
      <c r="Z104" s="1588"/>
      <c r="AM104" s="1588"/>
      <c r="BQ104" s="1619"/>
    </row>
    <row r="105" spans="5:69" ht="16.5" customHeight="1">
      <c r="E105" s="2080" t="s">
        <v>3808</v>
      </c>
      <c r="F105" s="2068">
        <f t="shared" si="60"/>
        <v>34383.504352127013</v>
      </c>
      <c r="G105" s="2068">
        <f t="shared" si="57"/>
        <v>34117.01069316073</v>
      </c>
      <c r="H105" s="2068">
        <f t="shared" si="55"/>
        <v>266.49365896647248</v>
      </c>
      <c r="I105" s="2068">
        <f t="shared" si="58"/>
        <v>15206.506947332335</v>
      </c>
      <c r="J105" s="2086">
        <f t="shared" si="59"/>
        <v>44.226169594582466</v>
      </c>
      <c r="K105" s="2091" t="s">
        <v>3861</v>
      </c>
      <c r="L105" s="2092">
        <v>407.17961599999717</v>
      </c>
      <c r="M105" s="2100"/>
      <c r="W105" s="1588"/>
      <c r="X105" s="1588"/>
      <c r="Y105" s="1588"/>
      <c r="Z105" s="1588"/>
      <c r="AM105" s="1588"/>
      <c r="BQ105" s="1619"/>
    </row>
    <row r="106" spans="5:69" ht="16.5" customHeight="1">
      <c r="E106" s="2080" t="s">
        <v>3810</v>
      </c>
      <c r="F106" s="2068">
        <f t="shared" si="60"/>
        <v>2955.6058578890934</v>
      </c>
      <c r="G106" s="2068">
        <f t="shared" si="57"/>
        <v>2716.4495883176783</v>
      </c>
      <c r="H106" s="2068">
        <f t="shared" si="55"/>
        <v>239.15626957143502</v>
      </c>
      <c r="I106" s="2068">
        <f t="shared" si="58"/>
        <v>1025.1176089834178</v>
      </c>
      <c r="J106" s="2086">
        <f t="shared" si="59"/>
        <v>34.683840074520667</v>
      </c>
      <c r="K106" s="2091" t="s">
        <v>3862</v>
      </c>
      <c r="L106" s="2092">
        <v>45.125840562499647</v>
      </c>
      <c r="M106" s="2100"/>
      <c r="W106" s="1588"/>
      <c r="X106" s="1588"/>
      <c r="Y106" s="1588"/>
      <c r="Z106" s="1588"/>
      <c r="AM106" s="1588"/>
      <c r="BQ106" s="1619"/>
    </row>
    <row r="107" spans="5:69" ht="16.5" customHeight="1" thickBot="1">
      <c r="E107" s="2081" t="s">
        <v>834</v>
      </c>
      <c r="F107" s="2069">
        <f>P85</f>
        <v>99188.926183038915</v>
      </c>
      <c r="G107" s="2069">
        <f>F83</f>
        <v>95952.999279025345</v>
      </c>
      <c r="H107" s="2069">
        <f t="shared" si="55"/>
        <v>3235.9269040138943</v>
      </c>
      <c r="I107" s="2069">
        <f>Q85</f>
        <v>31184.981818923061</v>
      </c>
      <c r="J107" s="2070">
        <f t="shared" si="56"/>
        <v>31.439983291457008</v>
      </c>
      <c r="K107" s="2091" t="s">
        <v>3863</v>
      </c>
      <c r="L107" s="2092">
        <v>266.49365896647248</v>
      </c>
      <c r="M107" s="2100"/>
      <c r="W107" s="1588"/>
      <c r="X107" s="1588"/>
      <c r="Y107" s="1588"/>
      <c r="Z107" s="1588"/>
      <c r="AM107" s="1588"/>
      <c r="BQ107" s="1619"/>
    </row>
    <row r="108" spans="5:69" ht="16.5" customHeight="1">
      <c r="K108" s="2091" t="s">
        <v>3864</v>
      </c>
      <c r="L108" s="2092">
        <v>239.15626957143502</v>
      </c>
      <c r="M108" s="2100"/>
      <c r="W108" s="1588"/>
      <c r="X108" s="1588"/>
      <c r="Y108" s="1588"/>
      <c r="Z108" s="1588"/>
      <c r="AM108" s="1588"/>
    </row>
    <row r="109" spans="5:69" ht="16.5" customHeight="1">
      <c r="K109" s="2091" t="s">
        <v>3865</v>
      </c>
      <c r="L109" s="2092">
        <v>3235.9269040138943</v>
      </c>
      <c r="M109" s="2088"/>
      <c r="W109" s="1588"/>
      <c r="X109" s="1588"/>
      <c r="Y109" s="1588"/>
      <c r="Z109" s="1588"/>
      <c r="AM109" s="1588"/>
    </row>
    <row r="110" spans="5:69" ht="16.5" customHeight="1" thickBot="1">
      <c r="K110" s="2093" t="s">
        <v>3866</v>
      </c>
      <c r="L110" s="2094">
        <v>54364.999826069667</v>
      </c>
      <c r="M110" s="2088"/>
      <c r="W110" s="1588"/>
      <c r="X110" s="1588"/>
      <c r="Y110" s="1588"/>
      <c r="Z110" s="1588"/>
    </row>
    <row r="111" spans="5:69" ht="16.5" thickTop="1">
      <c r="W111" s="1588"/>
      <c r="X111" s="1588"/>
      <c r="Y111" s="1588"/>
      <c r="Z111" s="1588"/>
    </row>
    <row r="112" spans="5:69">
      <c r="W112" s="1588"/>
      <c r="X112" s="1588"/>
      <c r="Y112" s="1588"/>
      <c r="Z112" s="1588"/>
    </row>
  </sheetData>
  <mergeCells count="128">
    <mergeCell ref="AO56:AO57"/>
    <mergeCell ref="AO58:AO61"/>
    <mergeCell ref="AO62:AO67"/>
    <mergeCell ref="AO68:AO77"/>
    <mergeCell ref="AO78:AO87"/>
    <mergeCell ref="AO88:AO97"/>
    <mergeCell ref="AO28:AP29"/>
    <mergeCell ref="AO30:AO31"/>
    <mergeCell ref="AO32:AP32"/>
    <mergeCell ref="AO33:AP33"/>
    <mergeCell ref="AO34:AP34"/>
    <mergeCell ref="AO35:AP35"/>
    <mergeCell ref="AO36:AP36"/>
    <mergeCell ref="AO37:AP37"/>
    <mergeCell ref="AO38:AP38"/>
    <mergeCell ref="AO39:AP39"/>
    <mergeCell ref="AO40:AP40"/>
    <mergeCell ref="AO41:AP41"/>
    <mergeCell ref="AO42:AP42"/>
    <mergeCell ref="AO43:AP43"/>
    <mergeCell ref="AO44:AP44"/>
    <mergeCell ref="AO45:AP45"/>
    <mergeCell ref="AO46:AP46"/>
    <mergeCell ref="AO52:AP52"/>
    <mergeCell ref="AO53:AP53"/>
    <mergeCell ref="AO54:AP54"/>
    <mergeCell ref="AO55:AP55"/>
    <mergeCell ref="AO47:AP47"/>
    <mergeCell ref="AO48:AP48"/>
    <mergeCell ref="AO49:AP49"/>
    <mergeCell ref="AO50:AP50"/>
    <mergeCell ref="AO51:AP51"/>
    <mergeCell ref="E86:E91"/>
    <mergeCell ref="G88:G90"/>
    <mergeCell ref="H88:H91"/>
    <mergeCell ref="J86:J91"/>
    <mergeCell ref="I86:I91"/>
    <mergeCell ref="A59:B59"/>
    <mergeCell ref="W59:X59"/>
    <mergeCell ref="E64:E67"/>
    <mergeCell ref="F64:G64"/>
    <mergeCell ref="H64:I64"/>
    <mergeCell ref="G65:G67"/>
    <mergeCell ref="I65:I67"/>
    <mergeCell ref="F65:F67"/>
    <mergeCell ref="H65:H67"/>
    <mergeCell ref="P65:P69"/>
    <mergeCell ref="Q65:R67"/>
    <mergeCell ref="T65:U67"/>
    <mergeCell ref="K64"/>
    <mergeCell ref="A54:C54"/>
    <mergeCell ref="W54:Y54"/>
    <mergeCell ref="A55:B55"/>
    <mergeCell ref="W55:X55"/>
    <mergeCell ref="A38:C38"/>
    <mergeCell ref="W38:Y38"/>
    <mergeCell ref="A39:B39"/>
    <mergeCell ref="W39:X39"/>
    <mergeCell ref="A24:D24"/>
    <mergeCell ref="W24:Z24"/>
    <mergeCell ref="A25:D25"/>
    <mergeCell ref="W25:Z25"/>
    <mergeCell ref="A26:D26"/>
    <mergeCell ref="W26:Z26"/>
    <mergeCell ref="A32:C32"/>
    <mergeCell ref="W32:Y32"/>
    <mergeCell ref="A27:D27"/>
    <mergeCell ref="W27:Z27"/>
    <mergeCell ref="A28:D28"/>
    <mergeCell ref="W28:Z28"/>
    <mergeCell ref="A29:C29"/>
    <mergeCell ref="W29:Y29"/>
    <mergeCell ref="A53:B53"/>
    <mergeCell ref="W53:X53"/>
    <mergeCell ref="A21:C21"/>
    <mergeCell ref="W21:Y21"/>
    <mergeCell ref="A22:D22"/>
    <mergeCell ref="W22:Z22"/>
    <mergeCell ref="A23:D23"/>
    <mergeCell ref="W23:Z23"/>
    <mergeCell ref="A18:C18"/>
    <mergeCell ref="W18:Y18"/>
    <mergeCell ref="A19:C19"/>
    <mergeCell ref="W19:Y19"/>
    <mergeCell ref="A20:C20"/>
    <mergeCell ref="W20:Y20"/>
    <mergeCell ref="A15:C15"/>
    <mergeCell ref="W15:Y15"/>
    <mergeCell ref="A16:C16"/>
    <mergeCell ref="W16:Y16"/>
    <mergeCell ref="A17:C17"/>
    <mergeCell ref="W17:Y17"/>
    <mergeCell ref="A12:C12"/>
    <mergeCell ref="W12:Y12"/>
    <mergeCell ref="A13:C13"/>
    <mergeCell ref="W13:Y13"/>
    <mergeCell ref="A14:C14"/>
    <mergeCell ref="W14:Y14"/>
    <mergeCell ref="A9:C9"/>
    <mergeCell ref="W9:Y9"/>
    <mergeCell ref="A10:C10"/>
    <mergeCell ref="W10:Y10"/>
    <mergeCell ref="A11:C11"/>
    <mergeCell ref="W11:Y11"/>
    <mergeCell ref="A8:C8"/>
    <mergeCell ref="W8:Y8"/>
    <mergeCell ref="AC3:AD4"/>
    <mergeCell ref="A6:C6"/>
    <mergeCell ref="W6:Y6"/>
    <mergeCell ref="A7:C7"/>
    <mergeCell ref="W7:Y7"/>
    <mergeCell ref="AE3:AF4"/>
    <mergeCell ref="AG3:AH4"/>
    <mergeCell ref="A3:C5"/>
    <mergeCell ref="E3:F4"/>
    <mergeCell ref="G3:H4"/>
    <mergeCell ref="I3:J4"/>
    <mergeCell ref="K3:L4"/>
    <mergeCell ref="M3:N4"/>
    <mergeCell ref="O3:P4"/>
    <mergeCell ref="Q3:R4"/>
    <mergeCell ref="S3:T4"/>
    <mergeCell ref="U3:V4"/>
    <mergeCell ref="W3:Y5"/>
    <mergeCell ref="AA3:AB4"/>
    <mergeCell ref="AI3:AJ4"/>
    <mergeCell ref="AK3:AL4"/>
    <mergeCell ref="AM3:AN4"/>
  </mergeCells>
  <phoneticPr fontId="6"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3" manualBreakCount="3">
    <brk id="12" max="61" man="1"/>
    <brk id="22" max="61" man="1"/>
    <brk id="32" max="6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71"/>
  <sheetViews>
    <sheetView view="pageBreakPreview" zoomScaleNormal="50" zoomScaleSheetLayoutView="100" workbookViewId="0">
      <selection activeCell="U46" sqref="U46"/>
    </sheetView>
  </sheetViews>
  <sheetFormatPr defaultColWidth="9.140625" defaultRowHeight="15.75"/>
  <cols>
    <col min="1" max="1" width="2.28515625" style="452" customWidth="1"/>
    <col min="2" max="2" width="26" style="452" customWidth="1"/>
    <col min="3" max="3" width="2.28515625" style="452" customWidth="1"/>
    <col min="4" max="4" width="0.7109375" style="453" customWidth="1"/>
    <col min="5" max="5" width="9.85546875" style="173" customWidth="1"/>
    <col min="6" max="6" width="6.7109375" style="173" customWidth="1"/>
    <col min="7" max="7" width="9.85546875" style="173" customWidth="1"/>
    <col min="8" max="8" width="6.7109375" style="173" customWidth="1"/>
    <col min="9" max="9" width="9.85546875" style="173" customWidth="1"/>
    <col min="10" max="10" width="6.7109375" style="173" customWidth="1"/>
    <col min="11" max="11" width="9.85546875" style="173" customWidth="1"/>
    <col min="12" max="12" width="6.7109375" style="173" customWidth="1"/>
    <col min="13" max="13" width="10.5703125" style="173" customWidth="1"/>
    <col min="14" max="14" width="8.85546875" style="173" customWidth="1"/>
    <col min="15" max="15" width="10.5703125" style="173" customWidth="1"/>
    <col min="16" max="16" width="8.85546875" style="173" customWidth="1"/>
    <col min="17" max="17" width="10.5703125" style="173" customWidth="1"/>
    <col min="18" max="18" width="8.85546875" style="173" customWidth="1"/>
    <col min="19" max="19" width="10.5703125" style="173" customWidth="1"/>
    <col min="20" max="20" width="8.85546875" style="173" customWidth="1"/>
    <col min="21" max="21" width="10.5703125" style="173" customWidth="1"/>
    <col min="22" max="22" width="8.85546875" style="173" customWidth="1"/>
    <col min="23" max="23" width="1.140625" style="452" customWidth="1"/>
    <col min="24" max="24" width="26" style="452" customWidth="1"/>
    <col min="25" max="25" width="2.28515625" style="452" customWidth="1"/>
    <col min="26" max="26" width="0.7109375" style="453" customWidth="1"/>
    <col min="27" max="27" width="11.28515625" style="173" customWidth="1"/>
    <col min="28" max="28" width="11.140625" style="173" customWidth="1"/>
    <col min="29" max="29" width="11.28515625" style="173" customWidth="1"/>
    <col min="30" max="30" width="11.140625" style="173" customWidth="1"/>
    <col min="31" max="31" width="11.28515625" style="173" customWidth="1"/>
    <col min="32" max="32" width="11.140625" style="173" customWidth="1"/>
    <col min="33" max="33" width="13.7109375" style="173" customWidth="1"/>
    <col min="34" max="34" width="10.7109375" style="173" customWidth="1"/>
    <col min="35" max="35" width="13.7109375" style="173" customWidth="1"/>
    <col min="36" max="36" width="10.7109375" style="173" customWidth="1"/>
    <col min="37" max="37" width="13.7109375" style="173" customWidth="1"/>
    <col min="38" max="38" width="10.7109375" style="173" customWidth="1"/>
    <col min="39" max="39" width="13.7109375" style="173" customWidth="1"/>
    <col min="40" max="40" width="10.7109375" style="173" customWidth="1"/>
    <col min="41" max="41" width="14.140625" style="173" bestFit="1" customWidth="1"/>
    <col min="42" max="16384" width="9.140625" style="173"/>
  </cols>
  <sheetData>
    <row r="1" spans="1:81" s="849" customFormat="1" ht="34.5" customHeight="1">
      <c r="A1" s="3338" t="s">
        <v>1892</v>
      </c>
      <c r="B1" s="3338"/>
      <c r="C1" s="3338"/>
      <c r="D1" s="3338"/>
      <c r="E1" s="3338"/>
      <c r="F1" s="3338"/>
      <c r="G1" s="3338"/>
      <c r="H1" s="3338"/>
      <c r="I1" s="3338"/>
      <c r="J1" s="3338"/>
      <c r="K1" s="3338"/>
      <c r="L1" s="3338"/>
      <c r="M1" s="848" t="s">
        <v>1893</v>
      </c>
      <c r="N1" s="848"/>
      <c r="O1" s="848"/>
      <c r="P1" s="848"/>
      <c r="Q1" s="848"/>
      <c r="R1" s="848"/>
      <c r="S1" s="848"/>
      <c r="T1" s="848"/>
      <c r="U1" s="848"/>
      <c r="V1" s="848"/>
      <c r="W1" s="3338" t="s">
        <v>1894</v>
      </c>
      <c r="X1" s="3338"/>
      <c r="Y1" s="3338"/>
      <c r="Z1" s="3338"/>
      <c r="AA1" s="3338"/>
      <c r="AB1" s="3338"/>
      <c r="AC1" s="3338"/>
      <c r="AD1" s="3338"/>
      <c r="AE1" s="3338"/>
      <c r="AF1" s="3338"/>
      <c r="AG1" s="848" t="s">
        <v>1895</v>
      </c>
      <c r="AH1" s="848"/>
      <c r="AI1" s="848"/>
      <c r="AJ1" s="848"/>
      <c r="AK1" s="848"/>
      <c r="AL1" s="848"/>
      <c r="AM1" s="848"/>
      <c r="AN1" s="848"/>
    </row>
    <row r="2" spans="1:81" ht="15" customHeight="1" thickBot="1">
      <c r="A2" s="850"/>
      <c r="B2" s="831"/>
      <c r="C2" s="831"/>
      <c r="D2" s="832"/>
      <c r="V2" s="1545" t="s">
        <v>1896</v>
      </c>
      <c r="W2" s="1546"/>
      <c r="X2" s="1546"/>
      <c r="Y2" s="1546"/>
      <c r="Z2" s="1546"/>
      <c r="AA2" s="1546"/>
      <c r="AB2" s="1546"/>
      <c r="AC2" s="1546"/>
      <c r="AD2" s="1546"/>
      <c r="AE2" s="1546"/>
      <c r="AF2" s="1546"/>
      <c r="AN2" s="1545" t="s">
        <v>1896</v>
      </c>
    </row>
    <row r="3" spans="1:81" s="1298" customFormat="1" ht="20.100000000000001" customHeight="1">
      <c r="A3" s="3454" t="s">
        <v>1824</v>
      </c>
      <c r="B3" s="3454"/>
      <c r="C3" s="3454"/>
      <c r="D3" s="1162"/>
      <c r="E3" s="3413" t="s">
        <v>1836</v>
      </c>
      <c r="F3" s="3414"/>
      <c r="G3" s="3413" t="s">
        <v>1837</v>
      </c>
      <c r="H3" s="3414"/>
      <c r="I3" s="3427" t="s">
        <v>1838</v>
      </c>
      <c r="J3" s="3414"/>
      <c r="K3" s="3413" t="s">
        <v>1839</v>
      </c>
      <c r="L3" s="3414"/>
      <c r="M3" s="3417" t="s">
        <v>3793</v>
      </c>
      <c r="N3" s="3414"/>
      <c r="O3" s="3413" t="s">
        <v>3794</v>
      </c>
      <c r="P3" s="3414"/>
      <c r="Q3" s="3413" t="s">
        <v>3796</v>
      </c>
      <c r="R3" s="3414"/>
      <c r="S3" s="3413" t="s">
        <v>3797</v>
      </c>
      <c r="T3" s="3414"/>
      <c r="U3" s="3413" t="s">
        <v>3799</v>
      </c>
      <c r="V3" s="3414"/>
      <c r="W3" s="3454" t="s">
        <v>1824</v>
      </c>
      <c r="X3" s="3454"/>
      <c r="Y3" s="3454"/>
      <c r="Z3" s="1162"/>
      <c r="AA3" s="3413" t="s">
        <v>3801</v>
      </c>
      <c r="AB3" s="3414"/>
      <c r="AC3" s="3413" t="s">
        <v>3803</v>
      </c>
      <c r="AD3" s="3414"/>
      <c r="AE3" s="3413" t="s">
        <v>3805</v>
      </c>
      <c r="AF3" s="3414"/>
      <c r="AG3" s="3417" t="s">
        <v>3807</v>
      </c>
      <c r="AH3" s="3414"/>
      <c r="AI3" s="3413" t="s">
        <v>3809</v>
      </c>
      <c r="AJ3" s="3414"/>
      <c r="AK3" s="3413" t="s">
        <v>3811</v>
      </c>
      <c r="AL3" s="3414"/>
      <c r="AM3" s="3413" t="s">
        <v>1840</v>
      </c>
      <c r="AN3" s="3417"/>
    </row>
    <row r="4" spans="1:81" s="1298" customFormat="1" ht="20.100000000000001" customHeight="1">
      <c r="A4" s="3455"/>
      <c r="B4" s="3455"/>
      <c r="C4" s="3455"/>
      <c r="D4" s="1171"/>
      <c r="E4" s="3415"/>
      <c r="F4" s="3416"/>
      <c r="G4" s="3415"/>
      <c r="H4" s="3416"/>
      <c r="I4" s="3428"/>
      <c r="J4" s="3416"/>
      <c r="K4" s="3415"/>
      <c r="L4" s="3416"/>
      <c r="M4" s="3418"/>
      <c r="N4" s="3416"/>
      <c r="O4" s="3415"/>
      <c r="P4" s="3416"/>
      <c r="Q4" s="3415"/>
      <c r="R4" s="3416"/>
      <c r="S4" s="3415"/>
      <c r="T4" s="3416"/>
      <c r="U4" s="3415"/>
      <c r="V4" s="3416"/>
      <c r="W4" s="3455"/>
      <c r="X4" s="3455"/>
      <c r="Y4" s="3455"/>
      <c r="Z4" s="1171"/>
      <c r="AA4" s="3415"/>
      <c r="AB4" s="3416"/>
      <c r="AC4" s="3415"/>
      <c r="AD4" s="3416"/>
      <c r="AE4" s="3415"/>
      <c r="AF4" s="3416"/>
      <c r="AG4" s="3418"/>
      <c r="AH4" s="3416"/>
      <c r="AI4" s="3415"/>
      <c r="AJ4" s="3416"/>
      <c r="AK4" s="3415"/>
      <c r="AL4" s="3416"/>
      <c r="AM4" s="3415"/>
      <c r="AN4" s="3418"/>
    </row>
    <row r="5" spans="1:81" s="1304" customFormat="1" ht="24.95" customHeight="1">
      <c r="A5" s="3456"/>
      <c r="B5" s="3456"/>
      <c r="C5" s="3456"/>
      <c r="D5" s="1174"/>
      <c r="E5" s="853"/>
      <c r="F5" s="854" t="s">
        <v>1842</v>
      </c>
      <c r="G5" s="853"/>
      <c r="H5" s="854" t="s">
        <v>1842</v>
      </c>
      <c r="I5" s="855"/>
      <c r="J5" s="854" t="s">
        <v>1842</v>
      </c>
      <c r="K5" s="853"/>
      <c r="L5" s="854" t="s">
        <v>1842</v>
      </c>
      <c r="M5" s="856"/>
      <c r="N5" s="857" t="s">
        <v>1842</v>
      </c>
      <c r="O5" s="853"/>
      <c r="P5" s="857" t="s">
        <v>1841</v>
      </c>
      <c r="Q5" s="853"/>
      <c r="R5" s="857" t="s">
        <v>1842</v>
      </c>
      <c r="S5" s="853"/>
      <c r="T5" s="857" t="s">
        <v>1842</v>
      </c>
      <c r="U5" s="853"/>
      <c r="V5" s="854" t="s">
        <v>1842</v>
      </c>
      <c r="W5" s="3456"/>
      <c r="X5" s="3456"/>
      <c r="Y5" s="3456"/>
      <c r="Z5" s="1174"/>
      <c r="AA5" s="853"/>
      <c r="AB5" s="857" t="s">
        <v>1842</v>
      </c>
      <c r="AC5" s="853"/>
      <c r="AD5" s="857" t="s">
        <v>1842</v>
      </c>
      <c r="AE5" s="853"/>
      <c r="AF5" s="854" t="s">
        <v>1842</v>
      </c>
      <c r="AG5" s="856"/>
      <c r="AH5" s="854" t="s">
        <v>1842</v>
      </c>
      <c r="AI5" s="853"/>
      <c r="AJ5" s="857" t="s">
        <v>1842</v>
      </c>
      <c r="AK5" s="853"/>
      <c r="AL5" s="857" t="s">
        <v>1842</v>
      </c>
      <c r="AM5" s="853"/>
      <c r="AN5" s="857" t="s">
        <v>1842</v>
      </c>
    </row>
    <row r="6" spans="1:81" s="725" customFormat="1" ht="12.75" hidden="1" customHeight="1">
      <c r="A6" s="3457" t="s">
        <v>3163</v>
      </c>
      <c r="B6" s="3457"/>
      <c r="C6" s="3457"/>
      <c r="D6" s="297"/>
      <c r="E6" s="858">
        <f t="shared" ref="E6:E11" si="0">F6-G6+H6+I6-J6-M6</f>
        <v>-1360985419</v>
      </c>
      <c r="F6" s="858">
        <f t="shared" ref="F6:F11" si="1">G6-H6+I6+J6-M6-AN6</f>
        <v>126226820</v>
      </c>
      <c r="G6" s="859">
        <v>741559210</v>
      </c>
      <c r="H6" s="859">
        <v>200806813</v>
      </c>
      <c r="I6" s="859">
        <v>134398980</v>
      </c>
      <c r="J6" s="859">
        <v>554575873</v>
      </c>
      <c r="K6" s="859">
        <v>526282949</v>
      </c>
      <c r="L6" s="859"/>
      <c r="M6" s="859">
        <v>526282949</v>
      </c>
      <c r="N6" s="859"/>
      <c r="O6" s="859"/>
      <c r="P6" s="859"/>
      <c r="Q6" s="859"/>
      <c r="R6" s="859"/>
      <c r="S6" s="859"/>
      <c r="T6" s="859"/>
      <c r="U6" s="859"/>
      <c r="V6" s="859"/>
      <c r="W6" s="3457" t="s">
        <v>3163</v>
      </c>
      <c r="X6" s="3457"/>
      <c r="Y6" s="3457"/>
      <c r="Z6" s="297"/>
      <c r="AA6" s="859"/>
      <c r="AB6" s="859"/>
      <c r="AC6" s="859"/>
      <c r="AD6" s="859"/>
      <c r="AE6" s="859"/>
      <c r="AF6" s="859"/>
      <c r="AG6" s="859"/>
      <c r="AH6" s="859"/>
      <c r="AI6" s="859"/>
      <c r="AJ6" s="859"/>
      <c r="AK6" s="859"/>
      <c r="AL6" s="859"/>
      <c r="AM6" s="859"/>
      <c r="AN6" s="859">
        <v>577217481</v>
      </c>
      <c r="AO6" s="860">
        <f t="shared" ref="AO6:AO12" si="2">G6-H6</f>
        <v>540752397</v>
      </c>
      <c r="AP6" s="860"/>
      <c r="AQ6" s="860"/>
      <c r="AR6" s="860"/>
      <c r="AS6" s="860"/>
      <c r="AT6" s="860"/>
      <c r="AU6" s="860"/>
      <c r="AV6" s="860"/>
      <c r="AW6" s="860"/>
      <c r="AX6" s="860"/>
      <c r="AY6" s="860"/>
      <c r="AZ6" s="860"/>
      <c r="BA6" s="860"/>
      <c r="BB6" s="860"/>
      <c r="BC6" s="860"/>
      <c r="BD6" s="860"/>
      <c r="BE6" s="860"/>
      <c r="BF6" s="860"/>
      <c r="BG6" s="860"/>
      <c r="BH6" s="860"/>
      <c r="BI6" s="860"/>
      <c r="BJ6" s="860"/>
      <c r="BK6" s="860"/>
      <c r="BL6" s="860"/>
      <c r="BM6" s="860"/>
      <c r="BN6" s="860"/>
      <c r="BO6" s="860"/>
      <c r="BP6" s="860"/>
      <c r="BQ6" s="860"/>
      <c r="BR6" s="860"/>
      <c r="BS6" s="860"/>
      <c r="BT6" s="860"/>
      <c r="BU6" s="860"/>
      <c r="BV6" s="860"/>
      <c r="BW6" s="860"/>
      <c r="BX6" s="860"/>
      <c r="BY6" s="860"/>
      <c r="BZ6" s="860"/>
      <c r="CA6" s="860"/>
      <c r="CB6" s="860"/>
      <c r="CC6" s="860"/>
    </row>
    <row r="7" spans="1:81" s="725" customFormat="1" ht="12.75" hidden="1" customHeight="1">
      <c r="A7" s="3228" t="s">
        <v>3164</v>
      </c>
      <c r="B7" s="3228"/>
      <c r="C7" s="3228"/>
      <c r="D7" s="297"/>
      <c r="E7" s="724">
        <f t="shared" si="0"/>
        <v>-1243916157.9331326</v>
      </c>
      <c r="F7" s="724">
        <f t="shared" si="1"/>
        <v>119186128.76965982</v>
      </c>
      <c r="G7" s="492">
        <v>756432558.290663</v>
      </c>
      <c r="H7" s="492">
        <v>271812621.98691934</v>
      </c>
      <c r="I7" s="492">
        <v>123272356.01037998</v>
      </c>
      <c r="J7" s="492">
        <v>501494769.53363603</v>
      </c>
      <c r="K7" s="492">
        <v>500259936.87579286</v>
      </c>
      <c r="L7" s="492"/>
      <c r="M7" s="492">
        <v>500259936.87579286</v>
      </c>
      <c r="N7" s="492"/>
      <c r="O7" s="492"/>
      <c r="P7" s="492"/>
      <c r="Q7" s="492"/>
      <c r="R7" s="492"/>
      <c r="S7" s="492"/>
      <c r="T7" s="492"/>
      <c r="U7" s="492"/>
      <c r="V7" s="492"/>
      <c r="W7" s="3228" t="s">
        <v>3164</v>
      </c>
      <c r="X7" s="3228"/>
      <c r="Y7" s="3228"/>
      <c r="Z7" s="297"/>
      <c r="AA7" s="492"/>
      <c r="AB7" s="492"/>
      <c r="AC7" s="492"/>
      <c r="AD7" s="492"/>
      <c r="AE7" s="492"/>
      <c r="AF7" s="492"/>
      <c r="AG7" s="492"/>
      <c r="AH7" s="492"/>
      <c r="AI7" s="492"/>
      <c r="AJ7" s="492"/>
      <c r="AK7" s="492"/>
      <c r="AL7" s="492"/>
      <c r="AM7" s="492"/>
      <c r="AN7" s="492">
        <v>489940996.20230705</v>
      </c>
      <c r="AO7" s="860">
        <f t="shared" si="2"/>
        <v>484619936.30374366</v>
      </c>
      <c r="AP7" s="860"/>
      <c r="AQ7" s="860"/>
      <c r="AR7" s="860"/>
      <c r="AS7" s="860"/>
      <c r="AT7" s="860"/>
      <c r="AU7" s="860"/>
      <c r="AV7" s="860"/>
      <c r="AW7" s="860"/>
      <c r="AX7" s="860"/>
      <c r="AY7" s="860"/>
      <c r="AZ7" s="860"/>
      <c r="BA7" s="860"/>
      <c r="BB7" s="860"/>
      <c r="BC7" s="860"/>
      <c r="BD7" s="860"/>
      <c r="BE7" s="860"/>
      <c r="BF7" s="860"/>
      <c r="BG7" s="860"/>
      <c r="BH7" s="860"/>
      <c r="BI7" s="860"/>
      <c r="BJ7" s="860"/>
      <c r="BK7" s="860"/>
      <c r="BL7" s="860"/>
      <c r="BM7" s="860"/>
      <c r="BN7" s="860"/>
      <c r="BO7" s="860"/>
      <c r="BP7" s="860"/>
      <c r="BQ7" s="860"/>
      <c r="BR7" s="860"/>
      <c r="BS7" s="860"/>
      <c r="BT7" s="860"/>
      <c r="BU7" s="860"/>
      <c r="BV7" s="860"/>
      <c r="BW7" s="860"/>
      <c r="BX7" s="860"/>
      <c r="BY7" s="860"/>
      <c r="BZ7" s="860"/>
      <c r="CA7" s="860"/>
      <c r="CB7" s="860"/>
      <c r="CC7" s="860"/>
    </row>
    <row r="8" spans="1:81" s="725" customFormat="1" ht="12.75" hidden="1" customHeight="1">
      <c r="A8" s="3228" t="s">
        <v>3165</v>
      </c>
      <c r="B8" s="3228"/>
      <c r="C8" s="3228"/>
      <c r="D8" s="297"/>
      <c r="E8" s="724">
        <f t="shared" si="0"/>
        <v>-1272689981</v>
      </c>
      <c r="F8" s="724">
        <f t="shared" si="1"/>
        <v>121896435</v>
      </c>
      <c r="G8" s="492">
        <v>664797824</v>
      </c>
      <c r="H8" s="492">
        <v>171446835</v>
      </c>
      <c r="I8" s="492">
        <v>94437596</v>
      </c>
      <c r="J8" s="492">
        <v>506459891</v>
      </c>
      <c r="K8" s="492">
        <v>489213132</v>
      </c>
      <c r="L8" s="492"/>
      <c r="M8" s="492">
        <v>489213132</v>
      </c>
      <c r="N8" s="492"/>
      <c r="O8" s="492"/>
      <c r="P8" s="492"/>
      <c r="Q8" s="492"/>
      <c r="R8" s="492"/>
      <c r="S8" s="492"/>
      <c r="T8" s="492"/>
      <c r="U8" s="492"/>
      <c r="V8" s="492"/>
      <c r="W8" s="3228" t="s">
        <v>3165</v>
      </c>
      <c r="X8" s="3228"/>
      <c r="Y8" s="3228"/>
      <c r="Z8" s="297"/>
      <c r="AA8" s="492"/>
      <c r="AB8" s="492"/>
      <c r="AC8" s="492"/>
      <c r="AD8" s="492"/>
      <c r="AE8" s="492"/>
      <c r="AF8" s="492"/>
      <c r="AG8" s="492"/>
      <c r="AH8" s="492"/>
      <c r="AI8" s="492"/>
      <c r="AJ8" s="492"/>
      <c r="AK8" s="492"/>
      <c r="AL8" s="492"/>
      <c r="AM8" s="492"/>
      <c r="AN8" s="492">
        <v>483138909</v>
      </c>
      <c r="AO8" s="860">
        <f t="shared" si="2"/>
        <v>493350989</v>
      </c>
      <c r="AP8" s="860"/>
      <c r="AQ8" s="860"/>
      <c r="AR8" s="860"/>
      <c r="AS8" s="860"/>
      <c r="AT8" s="860"/>
      <c r="AU8" s="860"/>
      <c r="AV8" s="860"/>
      <c r="AW8" s="860"/>
      <c r="AX8" s="860"/>
      <c r="AY8" s="860"/>
      <c r="AZ8" s="860"/>
      <c r="BA8" s="860"/>
      <c r="BB8" s="860"/>
      <c r="BC8" s="860"/>
      <c r="BD8" s="860"/>
      <c r="BE8" s="860"/>
      <c r="BF8" s="860"/>
      <c r="BG8" s="860"/>
      <c r="BH8" s="860"/>
      <c r="BI8" s="860"/>
      <c r="BJ8" s="860"/>
      <c r="BK8" s="860"/>
      <c r="BL8" s="860"/>
      <c r="BM8" s="860"/>
      <c r="BN8" s="860"/>
      <c r="BO8" s="860"/>
      <c r="BP8" s="860"/>
      <c r="BQ8" s="860"/>
      <c r="BR8" s="860"/>
      <c r="BS8" s="860"/>
      <c r="BT8" s="860"/>
      <c r="BU8" s="860"/>
      <c r="BV8" s="860"/>
      <c r="BW8" s="860"/>
      <c r="BX8" s="860"/>
      <c r="BY8" s="860"/>
      <c r="BZ8" s="860"/>
      <c r="CA8" s="860"/>
      <c r="CB8" s="860"/>
      <c r="CC8" s="860"/>
    </row>
    <row r="9" spans="1:81" s="725" customFormat="1" ht="12.75" hidden="1" customHeight="1">
      <c r="A9" s="3228" t="s">
        <v>3166</v>
      </c>
      <c r="B9" s="3228"/>
      <c r="C9" s="3228"/>
      <c r="D9" s="297"/>
      <c r="E9" s="724">
        <f t="shared" si="0"/>
        <v>-1064502111.8444388</v>
      </c>
      <c r="F9" s="724">
        <f t="shared" si="1"/>
        <v>54053922.637355268</v>
      </c>
      <c r="G9" s="492">
        <v>618526174.8069942</v>
      </c>
      <c r="H9" s="492">
        <v>229549165.78038287</v>
      </c>
      <c r="I9" s="492">
        <v>91350274.64845255</v>
      </c>
      <c r="J9" s="492">
        <v>401820999.30479008</v>
      </c>
      <c r="K9" s="492">
        <v>419108300.79884535</v>
      </c>
      <c r="L9" s="492"/>
      <c r="M9" s="492">
        <v>419108300.79884535</v>
      </c>
      <c r="N9" s="492"/>
      <c r="O9" s="492"/>
      <c r="P9" s="492"/>
      <c r="Q9" s="492"/>
      <c r="R9" s="492"/>
      <c r="S9" s="492"/>
      <c r="T9" s="492"/>
      <c r="U9" s="492"/>
      <c r="V9" s="492"/>
      <c r="W9" s="3228" t="s">
        <v>3167</v>
      </c>
      <c r="X9" s="3228"/>
      <c r="Y9" s="3228"/>
      <c r="Z9" s="297"/>
      <c r="AA9" s="492"/>
      <c r="AB9" s="492"/>
      <c r="AC9" s="492"/>
      <c r="AD9" s="492"/>
      <c r="AE9" s="492"/>
      <c r="AF9" s="492"/>
      <c r="AG9" s="492"/>
      <c r="AH9" s="492"/>
      <c r="AI9" s="492"/>
      <c r="AJ9" s="492"/>
      <c r="AK9" s="492"/>
      <c r="AL9" s="492"/>
      <c r="AM9" s="492"/>
      <c r="AN9" s="492">
        <v>408986059.54365325</v>
      </c>
      <c r="AO9" s="860">
        <f t="shared" si="2"/>
        <v>388977009.02661133</v>
      </c>
      <c r="AP9" s="860"/>
      <c r="AQ9" s="860"/>
      <c r="AR9" s="860"/>
      <c r="AS9" s="860"/>
      <c r="AT9" s="860"/>
      <c r="AU9" s="860"/>
      <c r="AV9" s="860"/>
      <c r="AW9" s="860"/>
      <c r="AX9" s="860"/>
      <c r="AY9" s="860"/>
      <c r="AZ9" s="860"/>
      <c r="BA9" s="860"/>
      <c r="BB9" s="860"/>
      <c r="BC9" s="860"/>
      <c r="BD9" s="860"/>
      <c r="BE9" s="860"/>
      <c r="BF9" s="860"/>
      <c r="BG9" s="860"/>
      <c r="BH9" s="860"/>
      <c r="BI9" s="860"/>
      <c r="BJ9" s="860"/>
      <c r="BK9" s="860"/>
      <c r="BL9" s="860"/>
      <c r="BM9" s="860"/>
      <c r="BN9" s="860"/>
      <c r="BO9" s="860"/>
      <c r="BP9" s="860"/>
      <c r="BQ9" s="860"/>
      <c r="BR9" s="860"/>
      <c r="BS9" s="860"/>
      <c r="BT9" s="860"/>
      <c r="BU9" s="860"/>
      <c r="BV9" s="860"/>
      <c r="BW9" s="860"/>
      <c r="BX9" s="860"/>
      <c r="BY9" s="860"/>
      <c r="BZ9" s="860"/>
      <c r="CA9" s="860"/>
      <c r="CB9" s="860"/>
      <c r="CC9" s="860"/>
    </row>
    <row r="10" spans="1:81" s="725" customFormat="1" ht="12.75" hidden="1" customHeight="1">
      <c r="A10" s="3228" t="s">
        <v>3168</v>
      </c>
      <c r="B10" s="3228"/>
      <c r="C10" s="3228"/>
      <c r="D10" s="297"/>
      <c r="E10" s="724">
        <f t="shared" si="0"/>
        <v>-1227979088.485152</v>
      </c>
      <c r="F10" s="724">
        <f t="shared" si="1"/>
        <v>17516259.56893599</v>
      </c>
      <c r="G10" s="492">
        <v>702432333.95259309</v>
      </c>
      <c r="H10" s="492">
        <v>276989951.66201019</v>
      </c>
      <c r="I10" s="492">
        <v>100773783.08861336</v>
      </c>
      <c r="J10" s="492">
        <v>444122840.59282225</v>
      </c>
      <c r="K10" s="492">
        <v>476703908.25929618</v>
      </c>
      <c r="L10" s="492"/>
      <c r="M10" s="492">
        <v>476703908.25929618</v>
      </c>
      <c r="N10" s="492"/>
      <c r="O10" s="492"/>
      <c r="P10" s="492"/>
      <c r="Q10" s="492"/>
      <c r="R10" s="492"/>
      <c r="S10" s="492"/>
      <c r="T10" s="492"/>
      <c r="U10" s="492"/>
      <c r="V10" s="492"/>
      <c r="W10" s="3228" t="s">
        <v>3169</v>
      </c>
      <c r="X10" s="3228"/>
      <c r="Y10" s="3228"/>
      <c r="Z10" s="297"/>
      <c r="AA10" s="492"/>
      <c r="AB10" s="492"/>
      <c r="AC10" s="492"/>
      <c r="AD10" s="492"/>
      <c r="AE10" s="492"/>
      <c r="AF10" s="492"/>
      <c r="AG10" s="492"/>
      <c r="AH10" s="492"/>
      <c r="AI10" s="492"/>
      <c r="AJ10" s="492"/>
      <c r="AK10" s="492"/>
      <c r="AL10" s="492"/>
      <c r="AM10" s="492"/>
      <c r="AN10" s="492">
        <v>476118838.14378631</v>
      </c>
      <c r="AO10" s="860">
        <f t="shared" si="2"/>
        <v>425442382.2905829</v>
      </c>
      <c r="AP10" s="860"/>
      <c r="AQ10" s="860"/>
      <c r="AR10" s="860"/>
      <c r="AS10" s="860"/>
      <c r="AT10" s="860"/>
      <c r="AU10" s="860"/>
      <c r="AV10" s="860"/>
      <c r="AW10" s="860"/>
      <c r="AX10" s="860"/>
      <c r="AY10" s="860"/>
      <c r="AZ10" s="860"/>
      <c r="BA10" s="860"/>
      <c r="BB10" s="860"/>
      <c r="BC10" s="860"/>
      <c r="BD10" s="860"/>
      <c r="BE10" s="860"/>
      <c r="BF10" s="860"/>
      <c r="BG10" s="860"/>
      <c r="BH10" s="860"/>
      <c r="BI10" s="860"/>
      <c r="BJ10" s="860"/>
      <c r="BK10" s="860"/>
      <c r="BL10" s="860"/>
      <c r="BM10" s="860"/>
      <c r="BN10" s="860"/>
      <c r="BO10" s="860"/>
      <c r="BP10" s="860"/>
      <c r="BQ10" s="860"/>
      <c r="BR10" s="860"/>
      <c r="BS10" s="860"/>
      <c r="BT10" s="860"/>
      <c r="BU10" s="860"/>
      <c r="BV10" s="860"/>
      <c r="BW10" s="860"/>
      <c r="BX10" s="860"/>
      <c r="BY10" s="860"/>
      <c r="BZ10" s="860"/>
      <c r="CA10" s="860"/>
      <c r="CB10" s="860"/>
      <c r="CC10" s="860"/>
    </row>
    <row r="11" spans="1:81" s="725" customFormat="1" ht="13.35" hidden="1" customHeight="1">
      <c r="A11" s="3228" t="s">
        <v>3170</v>
      </c>
      <c r="B11" s="3228"/>
      <c r="C11" s="3228"/>
      <c r="D11" s="297"/>
      <c r="E11" s="724">
        <f t="shared" si="0"/>
        <v>-614163758.02412343</v>
      </c>
      <c r="F11" s="724">
        <f t="shared" si="1"/>
        <v>529227099.5126642</v>
      </c>
      <c r="G11" s="154">
        <v>774876938.08685613</v>
      </c>
      <c r="H11" s="493">
        <v>318129140.68098992</v>
      </c>
      <c r="I11" s="154">
        <v>35521358.976925708</v>
      </c>
      <c r="J11" s="154">
        <v>381497471.03714108</v>
      </c>
      <c r="K11" s="154">
        <v>340666948.07070595</v>
      </c>
      <c r="L11" s="154"/>
      <c r="M11" s="154">
        <v>340666948.07070595</v>
      </c>
      <c r="N11" s="154"/>
      <c r="O11" s="154"/>
      <c r="P11" s="154"/>
      <c r="Q11" s="154"/>
      <c r="R11" s="154"/>
      <c r="S11" s="154"/>
      <c r="T11" s="154"/>
      <c r="U11" s="154"/>
      <c r="V11" s="154"/>
      <c r="W11" s="3228" t="s">
        <v>3171</v>
      </c>
      <c r="X11" s="3228"/>
      <c r="Y11" s="3228"/>
      <c r="Z11" s="297"/>
      <c r="AA11" s="154"/>
      <c r="AB11" s="154"/>
      <c r="AC11" s="154"/>
      <c r="AD11" s="154"/>
      <c r="AE11" s="154"/>
      <c r="AF11" s="154"/>
      <c r="AG11" s="154"/>
      <c r="AH11" s="154"/>
      <c r="AI11" s="154"/>
      <c r="AJ11" s="154"/>
      <c r="AK11" s="154"/>
      <c r="AL11" s="154"/>
      <c r="AM11" s="154"/>
      <c r="AN11" s="154">
        <v>3872579.8365629241</v>
      </c>
      <c r="AO11" s="860">
        <f t="shared" si="2"/>
        <v>456747797.40586621</v>
      </c>
      <c r="AP11" s="860"/>
      <c r="AQ11" s="860"/>
      <c r="AR11" s="860"/>
      <c r="AS11" s="860"/>
      <c r="AT11" s="860"/>
      <c r="AU11" s="860"/>
      <c r="AV11" s="860"/>
      <c r="AW11" s="860"/>
      <c r="AX11" s="860"/>
      <c r="AY11" s="860"/>
      <c r="AZ11" s="860"/>
      <c r="BA11" s="860"/>
      <c r="BB11" s="860"/>
      <c r="BC11" s="860"/>
      <c r="BD11" s="860"/>
      <c r="BE11" s="860"/>
      <c r="BF11" s="860"/>
      <c r="BG11" s="860"/>
      <c r="BH11" s="860"/>
      <c r="BI11" s="860"/>
      <c r="BJ11" s="860"/>
      <c r="BK11" s="860"/>
      <c r="BL11" s="860"/>
      <c r="BM11" s="860"/>
      <c r="BN11" s="860"/>
      <c r="BO11" s="860"/>
      <c r="BP11" s="860"/>
      <c r="BQ11" s="860"/>
      <c r="BR11" s="860"/>
      <c r="BS11" s="860"/>
      <c r="BT11" s="860"/>
      <c r="BU11" s="860"/>
      <c r="BV11" s="860"/>
      <c r="BW11" s="860"/>
      <c r="BX11" s="860"/>
      <c r="BY11" s="860"/>
      <c r="BZ11" s="860"/>
      <c r="CA11" s="860"/>
      <c r="CB11" s="860"/>
      <c r="CC11" s="860"/>
    </row>
    <row r="12" spans="1:81" s="725" customFormat="1" ht="13.35" hidden="1" customHeight="1">
      <c r="A12" s="3228" t="s">
        <v>3172</v>
      </c>
      <c r="B12" s="3228"/>
      <c r="C12" s="3228"/>
      <c r="D12" s="297"/>
      <c r="E12" s="154">
        <v>552581020.29235148</v>
      </c>
      <c r="F12" s="154">
        <v>552581020.29235148</v>
      </c>
      <c r="G12" s="154">
        <v>894111596.32216477</v>
      </c>
      <c r="H12" s="493">
        <v>407598370.52959192</v>
      </c>
      <c r="I12" s="154">
        <v>27358185.305937532</v>
      </c>
      <c r="J12" s="154">
        <v>415806488.11875683</v>
      </c>
      <c r="K12" s="154">
        <v>372508410.50904661</v>
      </c>
      <c r="L12" s="154"/>
      <c r="M12" s="154">
        <v>372508410.50904661</v>
      </c>
      <c r="N12" s="154"/>
      <c r="O12" s="154"/>
      <c r="P12" s="154"/>
      <c r="Q12" s="154"/>
      <c r="R12" s="154"/>
      <c r="S12" s="154"/>
      <c r="T12" s="154"/>
      <c r="U12" s="154"/>
      <c r="V12" s="154"/>
      <c r="W12" s="3228" t="s">
        <v>3173</v>
      </c>
      <c r="X12" s="3228"/>
      <c r="Y12" s="3228"/>
      <c r="Z12" s="297"/>
      <c r="AA12" s="154"/>
      <c r="AB12" s="154"/>
      <c r="AC12" s="154"/>
      <c r="AD12" s="154"/>
      <c r="AE12" s="154"/>
      <c r="AF12" s="154"/>
      <c r="AG12" s="154"/>
      <c r="AH12" s="154"/>
      <c r="AI12" s="154"/>
      <c r="AJ12" s="154"/>
      <c r="AK12" s="154"/>
      <c r="AL12" s="154"/>
      <c r="AM12" s="154"/>
      <c r="AN12" s="154">
        <v>4588468.4158692267</v>
      </c>
      <c r="AO12" s="860">
        <f t="shared" si="2"/>
        <v>486513225.79257286</v>
      </c>
      <c r="AP12" s="860"/>
      <c r="AQ12" s="860"/>
      <c r="AR12" s="860"/>
      <c r="AS12" s="860"/>
      <c r="AT12" s="860"/>
      <c r="AU12" s="860"/>
      <c r="AV12" s="860"/>
      <c r="AW12" s="860"/>
      <c r="AX12" s="860"/>
      <c r="AY12" s="860"/>
      <c r="AZ12" s="860"/>
      <c r="BA12" s="860"/>
      <c r="BB12" s="860"/>
      <c r="BC12" s="860"/>
      <c r="BD12" s="860"/>
      <c r="BE12" s="860"/>
      <c r="BF12" s="860"/>
      <c r="BG12" s="860"/>
      <c r="BH12" s="860"/>
      <c r="BI12" s="860"/>
      <c r="BJ12" s="860"/>
      <c r="BK12" s="860"/>
      <c r="BL12" s="860"/>
      <c r="BM12" s="860"/>
      <c r="BN12" s="860"/>
      <c r="BO12" s="860"/>
      <c r="BP12" s="860"/>
      <c r="BQ12" s="860"/>
      <c r="BR12" s="860"/>
      <c r="BS12" s="860"/>
      <c r="BT12" s="860"/>
      <c r="BU12" s="860"/>
      <c r="BV12" s="860"/>
      <c r="BW12" s="860"/>
      <c r="BX12" s="860"/>
      <c r="BY12" s="860"/>
      <c r="BZ12" s="860"/>
      <c r="CA12" s="860"/>
      <c r="CB12" s="860"/>
      <c r="CC12" s="860"/>
    </row>
    <row r="13" spans="1:81" s="725" customFormat="1" ht="14.25" hidden="1" customHeight="1">
      <c r="A13" s="3228" t="s">
        <v>3174</v>
      </c>
      <c r="B13" s="3228"/>
      <c r="C13" s="3228"/>
      <c r="D13" s="297"/>
      <c r="E13" s="493" t="s">
        <v>112</v>
      </c>
      <c r="F13" s="493" t="s">
        <v>112</v>
      </c>
      <c r="G13" s="493" t="s">
        <v>112</v>
      </c>
      <c r="H13" s="493" t="s">
        <v>112</v>
      </c>
      <c r="I13" s="493" t="s">
        <v>112</v>
      </c>
      <c r="J13" s="493" t="s">
        <v>112</v>
      </c>
      <c r="K13" s="493" t="s">
        <v>112</v>
      </c>
      <c r="L13" s="493" t="s">
        <v>112</v>
      </c>
      <c r="M13" s="493" t="s">
        <v>112</v>
      </c>
      <c r="N13" s="493" t="s">
        <v>112</v>
      </c>
      <c r="O13" s="493"/>
      <c r="P13" s="493"/>
      <c r="Q13" s="493"/>
      <c r="R13" s="493"/>
      <c r="S13" s="493"/>
      <c r="T13" s="493"/>
      <c r="U13" s="493"/>
      <c r="V13" s="493"/>
      <c r="W13" s="3228" t="s">
        <v>3175</v>
      </c>
      <c r="X13" s="3228"/>
      <c r="Y13" s="3228"/>
      <c r="Z13" s="297"/>
      <c r="AA13" s="493"/>
      <c r="AB13" s="493"/>
      <c r="AC13" s="493"/>
      <c r="AD13" s="493"/>
      <c r="AE13" s="493"/>
      <c r="AF13" s="493"/>
      <c r="AG13" s="493"/>
      <c r="AH13" s="493"/>
      <c r="AI13" s="493"/>
      <c r="AJ13" s="493"/>
      <c r="AK13" s="493"/>
      <c r="AL13" s="493"/>
      <c r="AM13" s="493" t="s">
        <v>112</v>
      </c>
      <c r="AN13" s="493" t="s">
        <v>112</v>
      </c>
      <c r="AO13" s="860"/>
      <c r="AP13" s="860"/>
      <c r="AQ13" s="860"/>
      <c r="AR13" s="860"/>
      <c r="AS13" s="860"/>
      <c r="AT13" s="860"/>
      <c r="AU13" s="860"/>
      <c r="AV13" s="860"/>
      <c r="AW13" s="860"/>
      <c r="AX13" s="860"/>
      <c r="AY13" s="860"/>
      <c r="AZ13" s="860"/>
      <c r="BA13" s="860"/>
      <c r="BB13" s="860"/>
      <c r="BC13" s="860"/>
      <c r="BD13" s="860"/>
      <c r="BE13" s="860"/>
      <c r="BF13" s="860"/>
      <c r="BG13" s="860"/>
      <c r="BH13" s="860"/>
      <c r="BI13" s="860"/>
      <c r="BJ13" s="860"/>
      <c r="BK13" s="860"/>
      <c r="BL13" s="860"/>
      <c r="BM13" s="860"/>
      <c r="BN13" s="860"/>
      <c r="BO13" s="860"/>
      <c r="BP13" s="860"/>
      <c r="BQ13" s="860"/>
      <c r="BR13" s="860"/>
      <c r="BS13" s="860"/>
      <c r="BT13" s="860"/>
      <c r="BU13" s="860"/>
      <c r="BV13" s="860"/>
      <c r="BW13" s="860"/>
      <c r="BX13" s="860"/>
      <c r="BY13" s="860"/>
      <c r="BZ13" s="860"/>
      <c r="CA13" s="860"/>
      <c r="CB13" s="860"/>
      <c r="CC13" s="860"/>
    </row>
    <row r="14" spans="1:81" s="725" customFormat="1" ht="14.25" hidden="1" customHeight="1">
      <c r="A14" s="3228" t="s">
        <v>2307</v>
      </c>
      <c r="B14" s="3228"/>
      <c r="C14" s="3228"/>
      <c r="D14" s="297"/>
      <c r="E14" s="154">
        <v>546030780.76779866</v>
      </c>
      <c r="F14" s="861">
        <v>100</v>
      </c>
      <c r="G14" s="154">
        <v>158680137.2429598</v>
      </c>
      <c r="H14" s="861">
        <v>29.060657902807684</v>
      </c>
      <c r="I14" s="154">
        <v>94232338.354300484</v>
      </c>
      <c r="J14" s="861">
        <v>17.257697125022169</v>
      </c>
      <c r="K14" s="154">
        <v>194774447.18591845</v>
      </c>
      <c r="L14" s="861">
        <v>35.670964723277557</v>
      </c>
      <c r="M14" s="154">
        <v>18751979.074169029</v>
      </c>
      <c r="N14" s="861">
        <v>3.4342347967638416</v>
      </c>
      <c r="O14" s="861"/>
      <c r="P14" s="861"/>
      <c r="Q14" s="861"/>
      <c r="R14" s="861"/>
      <c r="S14" s="861"/>
      <c r="T14" s="861"/>
      <c r="U14" s="861"/>
      <c r="V14" s="861"/>
      <c r="W14" s="3228" t="s">
        <v>3176</v>
      </c>
      <c r="X14" s="3228"/>
      <c r="Y14" s="3228"/>
      <c r="Z14" s="297"/>
      <c r="AA14" s="861"/>
      <c r="AB14" s="861"/>
      <c r="AC14" s="861"/>
      <c r="AD14" s="861"/>
      <c r="AE14" s="861"/>
      <c r="AF14" s="861"/>
      <c r="AG14" s="861"/>
      <c r="AH14" s="861"/>
      <c r="AI14" s="861"/>
      <c r="AJ14" s="861"/>
      <c r="AK14" s="861"/>
      <c r="AL14" s="861"/>
      <c r="AM14" s="154">
        <v>79591878.910450876</v>
      </c>
      <c r="AN14" s="861">
        <v>14.576445452128747</v>
      </c>
      <c r="AO14" s="860"/>
      <c r="AP14" s="860"/>
      <c r="AQ14" s="860"/>
      <c r="AR14" s="860"/>
      <c r="AS14" s="860"/>
      <c r="AT14" s="860"/>
      <c r="AU14" s="860"/>
      <c r="AV14" s="860"/>
      <c r="AW14" s="860"/>
      <c r="AX14" s="860"/>
      <c r="AY14" s="860"/>
      <c r="AZ14" s="860"/>
      <c r="BA14" s="860"/>
      <c r="BB14" s="860"/>
      <c r="BC14" s="860"/>
      <c r="BD14" s="860"/>
      <c r="BE14" s="860"/>
      <c r="BF14" s="860"/>
      <c r="BG14" s="860"/>
      <c r="BH14" s="860"/>
      <c r="BI14" s="860"/>
      <c r="BJ14" s="860"/>
      <c r="BK14" s="860"/>
      <c r="BL14" s="860"/>
      <c r="BM14" s="860"/>
      <c r="BN14" s="860"/>
      <c r="BO14" s="860"/>
      <c r="BP14" s="860"/>
      <c r="BQ14" s="860"/>
      <c r="BR14" s="860"/>
      <c r="BS14" s="860"/>
      <c r="BT14" s="860"/>
      <c r="BU14" s="860"/>
      <c r="BV14" s="860"/>
      <c r="BW14" s="860"/>
      <c r="BX14" s="860"/>
      <c r="BY14" s="860"/>
      <c r="BZ14" s="860"/>
      <c r="CA14" s="860"/>
      <c r="CB14" s="860"/>
      <c r="CC14" s="860"/>
    </row>
    <row r="15" spans="1:81" s="725" customFormat="1" ht="14.25" hidden="1" customHeight="1">
      <c r="A15" s="3228" t="s">
        <v>3177</v>
      </c>
      <c r="B15" s="3228"/>
      <c r="C15" s="3228"/>
      <c r="D15" s="297"/>
      <c r="E15" s="722">
        <v>618770939.2565527</v>
      </c>
      <c r="F15" s="861">
        <v>100</v>
      </c>
      <c r="G15" s="611">
        <v>221158180.15083662</v>
      </c>
      <c r="H15" s="861">
        <v>35.741526649030419</v>
      </c>
      <c r="I15" s="611">
        <v>109069787.56317669</v>
      </c>
      <c r="J15" s="861">
        <v>17.626843900300649</v>
      </c>
      <c r="K15" s="611">
        <v>200177896.32168448</v>
      </c>
      <c r="L15" s="861">
        <v>32.350888450287648</v>
      </c>
      <c r="M15" s="493">
        <v>28461321.809771124</v>
      </c>
      <c r="N15" s="861">
        <v>4.5996539275045993</v>
      </c>
      <c r="O15" s="861"/>
      <c r="P15" s="861"/>
      <c r="Q15" s="861"/>
      <c r="R15" s="861"/>
      <c r="S15" s="861"/>
      <c r="T15" s="861"/>
      <c r="U15" s="861"/>
      <c r="V15" s="861"/>
      <c r="W15" s="3228" t="s">
        <v>3178</v>
      </c>
      <c r="X15" s="3228"/>
      <c r="Y15" s="3228"/>
      <c r="Z15" s="297"/>
      <c r="AA15" s="861"/>
      <c r="AB15" s="861"/>
      <c r="AC15" s="861"/>
      <c r="AD15" s="861"/>
      <c r="AE15" s="861"/>
      <c r="AF15" s="861"/>
      <c r="AG15" s="861"/>
      <c r="AH15" s="861"/>
      <c r="AI15" s="861"/>
      <c r="AJ15" s="861"/>
      <c r="AK15" s="861"/>
      <c r="AL15" s="861"/>
      <c r="AM15" s="611">
        <v>59903753.41108387</v>
      </c>
      <c r="AN15" s="861">
        <v>9.6810870728767018</v>
      </c>
      <c r="AO15" s="860"/>
      <c r="AP15" s="860"/>
      <c r="AQ15" s="860"/>
      <c r="AR15" s="860"/>
      <c r="AS15" s="860"/>
      <c r="AT15" s="860"/>
      <c r="AU15" s="860"/>
      <c r="AV15" s="860"/>
      <c r="AW15" s="860"/>
      <c r="AX15" s="860"/>
      <c r="AY15" s="860"/>
      <c r="AZ15" s="860"/>
      <c r="BA15" s="860"/>
      <c r="BB15" s="860"/>
      <c r="BC15" s="860"/>
      <c r="BD15" s="860"/>
      <c r="BE15" s="860"/>
      <c r="BF15" s="860"/>
      <c r="BG15" s="860"/>
      <c r="BH15" s="860"/>
      <c r="BI15" s="860"/>
      <c r="BJ15" s="860"/>
      <c r="BK15" s="860"/>
      <c r="BL15" s="860"/>
      <c r="BM15" s="860"/>
      <c r="BN15" s="860"/>
      <c r="BO15" s="860"/>
      <c r="BP15" s="860"/>
      <c r="BQ15" s="860"/>
      <c r="BR15" s="860"/>
      <c r="BS15" s="860"/>
      <c r="BT15" s="860"/>
      <c r="BU15" s="860"/>
      <c r="BV15" s="860"/>
      <c r="BW15" s="860"/>
      <c r="BX15" s="860"/>
      <c r="BY15" s="860"/>
      <c r="BZ15" s="860"/>
      <c r="CA15" s="860"/>
      <c r="CB15" s="860"/>
      <c r="CC15" s="860"/>
    </row>
    <row r="16" spans="1:81" s="1552" customFormat="1" ht="18" hidden="1" customHeight="1">
      <c r="A16" s="3458" t="s">
        <v>3179</v>
      </c>
      <c r="B16" s="3458"/>
      <c r="C16" s="3458"/>
      <c r="D16" s="1547"/>
      <c r="E16" s="1548">
        <v>567575228.39689231</v>
      </c>
      <c r="F16" s="1549">
        <v>100</v>
      </c>
      <c r="G16" s="1550">
        <v>128421091.81250381</v>
      </c>
      <c r="H16" s="1549">
        <f t="shared" ref="H16:H23" si="3">G16/$E16*100</f>
        <v>22.626267917863021</v>
      </c>
      <c r="I16" s="1550">
        <v>120124578.30331248</v>
      </c>
      <c r="J16" s="1549">
        <f t="shared" ref="J16:J23" si="4">I16/$E16*100</f>
        <v>21.164520982108847</v>
      </c>
      <c r="K16" s="1550">
        <v>215493008.96000895</v>
      </c>
      <c r="L16" s="1549">
        <f t="shared" ref="L16:L23" si="5">K16/$E16*100</f>
        <v>37.967303394946555</v>
      </c>
      <c r="M16" s="493">
        <v>19034584.561595131</v>
      </c>
      <c r="N16" s="1549">
        <f>M16/$E16*100</f>
        <v>3.3536672513629657</v>
      </c>
      <c r="O16" s="1549"/>
      <c r="P16" s="1549"/>
      <c r="Q16" s="1549"/>
      <c r="R16" s="1549"/>
      <c r="S16" s="1549"/>
      <c r="T16" s="1549"/>
      <c r="U16" s="1549"/>
      <c r="V16" s="1549"/>
      <c r="W16" s="3458" t="s">
        <v>3179</v>
      </c>
      <c r="X16" s="3458"/>
      <c r="Y16" s="3458"/>
      <c r="Z16" s="1547"/>
      <c r="AA16" s="1549"/>
      <c r="AB16" s="1549"/>
      <c r="AC16" s="1549"/>
      <c r="AD16" s="1549"/>
      <c r="AE16" s="1549"/>
      <c r="AF16" s="1549"/>
      <c r="AG16" s="1549"/>
      <c r="AH16" s="1549"/>
      <c r="AI16" s="1549"/>
      <c r="AJ16" s="1549"/>
      <c r="AK16" s="1549"/>
      <c r="AL16" s="1549"/>
      <c r="AM16" s="1550">
        <v>84501964.759472683</v>
      </c>
      <c r="AN16" s="1549">
        <f t="shared" ref="AN16:AN23" si="6">AM16/$E16*100</f>
        <v>14.888240453718746</v>
      </c>
      <c r="AO16" s="1551"/>
    </row>
    <row r="17" spans="1:100" s="725" customFormat="1" ht="15" hidden="1" customHeight="1">
      <c r="A17" s="3228" t="s">
        <v>3180</v>
      </c>
      <c r="B17" s="3228"/>
      <c r="C17" s="3228"/>
      <c r="D17" s="297"/>
      <c r="E17" s="1553">
        <v>653215005.41356063</v>
      </c>
      <c r="F17" s="1554">
        <v>100</v>
      </c>
      <c r="G17" s="1553">
        <v>154860301.40150899</v>
      </c>
      <c r="H17" s="1554">
        <f t="shared" si="3"/>
        <v>23.707401103479629</v>
      </c>
      <c r="I17" s="1553">
        <v>132878534.53754336</v>
      </c>
      <c r="J17" s="1554">
        <f t="shared" si="4"/>
        <v>20.342235471675345</v>
      </c>
      <c r="K17" s="1553">
        <v>254720760.09774068</v>
      </c>
      <c r="L17" s="1554">
        <f t="shared" si="5"/>
        <v>38.994933978357253</v>
      </c>
      <c r="M17" s="1553">
        <v>32985182.407392096</v>
      </c>
      <c r="N17" s="1554">
        <f>M17/$E17*100</f>
        <v>5.0496669755019878</v>
      </c>
      <c r="O17" s="1554"/>
      <c r="P17" s="1554"/>
      <c r="Q17" s="1554"/>
      <c r="R17" s="1554"/>
      <c r="S17" s="1554"/>
      <c r="T17" s="1554"/>
      <c r="U17" s="1554"/>
      <c r="V17" s="1554"/>
      <c r="W17" s="3228" t="s">
        <v>3181</v>
      </c>
      <c r="X17" s="3228"/>
      <c r="Y17" s="3228"/>
      <c r="Z17" s="297"/>
      <c r="AA17" s="1554"/>
      <c r="AB17" s="1554"/>
      <c r="AC17" s="1554"/>
      <c r="AD17" s="1554"/>
      <c r="AE17" s="1554"/>
      <c r="AF17" s="1554"/>
      <c r="AG17" s="1554"/>
      <c r="AH17" s="1554"/>
      <c r="AI17" s="1554"/>
      <c r="AJ17" s="1554"/>
      <c r="AK17" s="1554"/>
      <c r="AL17" s="1554"/>
      <c r="AM17" s="1553">
        <v>77770226.96937491</v>
      </c>
      <c r="AN17" s="1554">
        <f t="shared" si="6"/>
        <v>11.9057624709857</v>
      </c>
      <c r="AO17" s="860"/>
      <c r="AP17" s="860"/>
      <c r="AQ17" s="860"/>
      <c r="AR17" s="860"/>
      <c r="AS17" s="860"/>
      <c r="AT17" s="860"/>
      <c r="AU17" s="860"/>
      <c r="AV17" s="860"/>
      <c r="AW17" s="860"/>
      <c r="AX17" s="860"/>
      <c r="AY17" s="860"/>
      <c r="AZ17" s="860"/>
      <c r="BA17" s="860"/>
      <c r="BB17" s="860"/>
      <c r="BC17" s="860"/>
      <c r="BD17" s="860"/>
      <c r="BE17" s="860"/>
      <c r="BF17" s="860"/>
      <c r="BG17" s="860"/>
      <c r="BH17" s="860"/>
      <c r="BI17" s="860"/>
      <c r="BJ17" s="860"/>
      <c r="BK17" s="860"/>
      <c r="BL17" s="860"/>
      <c r="BM17" s="860"/>
      <c r="BN17" s="860"/>
      <c r="BO17" s="860"/>
      <c r="BP17" s="860"/>
      <c r="BQ17" s="860"/>
      <c r="BR17" s="860"/>
      <c r="BS17" s="860"/>
      <c r="BT17" s="860"/>
      <c r="BU17" s="860"/>
      <c r="BV17" s="860"/>
      <c r="BW17" s="860"/>
      <c r="BX17" s="860"/>
      <c r="BY17" s="860"/>
      <c r="BZ17" s="860"/>
      <c r="CA17" s="860"/>
      <c r="CB17" s="860"/>
      <c r="CC17" s="860"/>
    </row>
    <row r="18" spans="1:100" s="1552" customFormat="1" ht="14.25" hidden="1" customHeight="1">
      <c r="A18" s="3458" t="s">
        <v>3182</v>
      </c>
      <c r="B18" s="3458"/>
      <c r="C18" s="3458"/>
      <c r="D18" s="1547"/>
      <c r="E18" s="640">
        <v>816525844.9970392</v>
      </c>
      <c r="F18" s="1555">
        <v>100</v>
      </c>
      <c r="G18" s="640">
        <v>274137398.44582748</v>
      </c>
      <c r="H18" s="1555">
        <f t="shared" si="3"/>
        <v>33.573633967069533</v>
      </c>
      <c r="I18" s="640">
        <v>142771654.55648893</v>
      </c>
      <c r="J18" s="1555">
        <f t="shared" si="4"/>
        <v>17.485258480337095</v>
      </c>
      <c r="K18" s="640">
        <v>320170803.63798779</v>
      </c>
      <c r="L18" s="1555">
        <f t="shared" si="5"/>
        <v>39.211349597776511</v>
      </c>
      <c r="M18" s="640" t="s">
        <v>1826</v>
      </c>
      <c r="N18" s="1555" t="s">
        <v>1897</v>
      </c>
      <c r="O18" s="1555"/>
      <c r="P18" s="1555"/>
      <c r="Q18" s="1555"/>
      <c r="R18" s="1555"/>
      <c r="S18" s="1555"/>
      <c r="T18" s="1555"/>
      <c r="U18" s="1555"/>
      <c r="V18" s="1555"/>
      <c r="W18" s="3458" t="s">
        <v>3183</v>
      </c>
      <c r="X18" s="3458"/>
      <c r="Y18" s="3458"/>
      <c r="Z18" s="1547"/>
      <c r="AA18" s="1555"/>
      <c r="AB18" s="1555"/>
      <c r="AC18" s="1555"/>
      <c r="AD18" s="1555"/>
      <c r="AE18" s="1555"/>
      <c r="AF18" s="1555"/>
      <c r="AG18" s="1555"/>
      <c r="AH18" s="1555"/>
      <c r="AI18" s="1555"/>
      <c r="AJ18" s="1555"/>
      <c r="AK18" s="1555"/>
      <c r="AL18" s="1555"/>
      <c r="AM18" s="640">
        <v>79445988.356734678</v>
      </c>
      <c r="AN18" s="1555">
        <f t="shared" si="6"/>
        <v>9.7297579548168205</v>
      </c>
      <c r="AO18" s="1556"/>
      <c r="AP18" s="1557"/>
      <c r="AQ18" s="1550"/>
      <c r="AR18" s="1549"/>
      <c r="AS18" s="1549"/>
      <c r="AT18" s="1550"/>
      <c r="AU18" s="1549"/>
      <c r="AV18" s="1550"/>
      <c r="AW18" s="1549"/>
      <c r="AX18" s="1549"/>
      <c r="AY18" s="1550"/>
      <c r="AZ18" s="1549"/>
      <c r="BA18" s="1550"/>
      <c r="BB18" s="1549"/>
      <c r="BC18" s="1549"/>
      <c r="BD18" s="493"/>
      <c r="BE18" s="1549"/>
      <c r="BF18" s="1550"/>
      <c r="BG18" s="1549"/>
      <c r="BH18" s="1551"/>
    </row>
    <row r="19" spans="1:100" s="1552" customFormat="1" ht="14.25" hidden="1" customHeight="1">
      <c r="A19" s="3228" t="s">
        <v>3184</v>
      </c>
      <c r="B19" s="3228"/>
      <c r="C19" s="3228"/>
      <c r="D19" s="1547"/>
      <c r="E19" s="640">
        <v>660786536.15015137</v>
      </c>
      <c r="F19" s="1555">
        <v>100</v>
      </c>
      <c r="G19" s="640">
        <v>211034029.39139131</v>
      </c>
      <c r="H19" s="1555">
        <f t="shared" si="3"/>
        <v>31.936793176947809</v>
      </c>
      <c r="I19" s="640">
        <v>138120230.60374892</v>
      </c>
      <c r="J19" s="1555">
        <f t="shared" si="4"/>
        <v>20.902397831599231</v>
      </c>
      <c r="K19" s="640">
        <v>217456862.94157001</v>
      </c>
      <c r="L19" s="1555">
        <f t="shared" si="5"/>
        <v>32.908791424309072</v>
      </c>
      <c r="M19" s="640">
        <v>24766734.77182867</v>
      </c>
      <c r="N19" s="1555">
        <f>M19/$E19*100</f>
        <v>3.7480689174031379</v>
      </c>
      <c r="O19" s="1555"/>
      <c r="P19" s="1555"/>
      <c r="Q19" s="1555"/>
      <c r="R19" s="1555"/>
      <c r="S19" s="1555"/>
      <c r="T19" s="1555"/>
      <c r="U19" s="1555"/>
      <c r="V19" s="1555"/>
      <c r="W19" s="3228" t="s">
        <v>3185</v>
      </c>
      <c r="X19" s="3228"/>
      <c r="Y19" s="3228"/>
      <c r="Z19" s="1547"/>
      <c r="AA19" s="1555"/>
      <c r="AB19" s="1555"/>
      <c r="AC19" s="1555"/>
      <c r="AD19" s="1555"/>
      <c r="AE19" s="1555"/>
      <c r="AF19" s="1555"/>
      <c r="AG19" s="1555"/>
      <c r="AH19" s="1555"/>
      <c r="AI19" s="1555"/>
      <c r="AJ19" s="1555"/>
      <c r="AK19" s="1555"/>
      <c r="AL19" s="1555"/>
      <c r="AM19" s="640">
        <v>69408678.441612154</v>
      </c>
      <c r="AN19" s="1555">
        <f t="shared" si="6"/>
        <v>10.503948649740698</v>
      </c>
      <c r="AO19" s="1556"/>
      <c r="AP19" s="1557"/>
      <c r="AQ19" s="1550"/>
      <c r="AR19" s="1549"/>
      <c r="AS19" s="1549"/>
      <c r="AT19" s="1550"/>
      <c r="AU19" s="1549"/>
      <c r="AV19" s="1550"/>
      <c r="AW19" s="1549"/>
      <c r="AX19" s="1549"/>
      <c r="AY19" s="1550"/>
      <c r="AZ19" s="1549"/>
      <c r="BA19" s="1550"/>
      <c r="BB19" s="1549"/>
      <c r="BC19" s="1549"/>
      <c r="BD19" s="493"/>
      <c r="BE19" s="1549"/>
      <c r="BF19" s="1550"/>
      <c r="BG19" s="1549"/>
      <c r="BH19" s="1551"/>
    </row>
    <row r="20" spans="1:100" s="1552" customFormat="1" ht="14.25" hidden="1" customHeight="1">
      <c r="A20" s="3458" t="s">
        <v>3186</v>
      </c>
      <c r="B20" s="3458"/>
      <c r="C20" s="3458"/>
      <c r="D20" s="1547"/>
      <c r="E20" s="640">
        <v>641280619.27300835</v>
      </c>
      <c r="F20" s="1555">
        <v>100</v>
      </c>
      <c r="G20" s="640">
        <v>199831470.53719062</v>
      </c>
      <c r="H20" s="1555">
        <f t="shared" si="3"/>
        <v>31.161314490328863</v>
      </c>
      <c r="I20" s="640">
        <v>136902260.37860548</v>
      </c>
      <c r="J20" s="1555">
        <f t="shared" si="4"/>
        <v>21.348261005268732</v>
      </c>
      <c r="K20" s="640">
        <v>216387706.75045177</v>
      </c>
      <c r="L20" s="1555">
        <f t="shared" si="5"/>
        <v>33.743060408680527</v>
      </c>
      <c r="M20" s="640">
        <v>17955091.373014469</v>
      </c>
      <c r="N20" s="1555">
        <f>M20/$E20*100</f>
        <v>2.7998805567162415</v>
      </c>
      <c r="O20" s="1555"/>
      <c r="P20" s="1555"/>
      <c r="Q20" s="1555"/>
      <c r="R20" s="1555"/>
      <c r="S20" s="1555"/>
      <c r="T20" s="1555"/>
      <c r="U20" s="1555"/>
      <c r="V20" s="1555"/>
      <c r="W20" s="3458" t="s">
        <v>3187</v>
      </c>
      <c r="X20" s="3458"/>
      <c r="Y20" s="3458"/>
      <c r="Z20" s="1547"/>
      <c r="AA20" s="1555"/>
      <c r="AB20" s="1555"/>
      <c r="AC20" s="1555"/>
      <c r="AD20" s="1555"/>
      <c r="AE20" s="1555"/>
      <c r="AF20" s="1555"/>
      <c r="AG20" s="1555"/>
      <c r="AH20" s="1555"/>
      <c r="AI20" s="1555"/>
      <c r="AJ20" s="1555"/>
      <c r="AK20" s="1555"/>
      <c r="AL20" s="1555"/>
      <c r="AM20" s="640">
        <v>70204090.233745754</v>
      </c>
      <c r="AN20" s="1555">
        <f t="shared" si="6"/>
        <v>10.947483539005599</v>
      </c>
      <c r="AO20" s="1556"/>
      <c r="AP20" s="1557"/>
      <c r="AQ20" s="1550"/>
      <c r="AR20" s="1549"/>
      <c r="AS20" s="1549"/>
      <c r="AT20" s="1550"/>
      <c r="AU20" s="1549"/>
      <c r="AV20" s="1550"/>
      <c r="AW20" s="1549"/>
      <c r="AX20" s="1549"/>
      <c r="AY20" s="1550"/>
      <c r="AZ20" s="1549"/>
      <c r="BA20" s="1550"/>
      <c r="BB20" s="1549"/>
      <c r="BC20" s="1549"/>
      <c r="BD20" s="493"/>
      <c r="BE20" s="1549"/>
      <c r="BF20" s="1550"/>
      <c r="BG20" s="1549"/>
      <c r="BH20" s="1551"/>
    </row>
    <row r="21" spans="1:100" s="1552" customFormat="1" ht="14.25" hidden="1" customHeight="1">
      <c r="A21" s="3458" t="s">
        <v>3188</v>
      </c>
      <c r="B21" s="3458"/>
      <c r="C21" s="3458"/>
      <c r="D21" s="1547"/>
      <c r="E21" s="640">
        <v>691497654.67302084</v>
      </c>
      <c r="F21" s="1555">
        <v>100</v>
      </c>
      <c r="G21" s="640">
        <v>236867415.34364241</v>
      </c>
      <c r="H21" s="1555">
        <f t="shared" si="3"/>
        <v>34.254261564436788</v>
      </c>
      <c r="I21" s="640">
        <v>131035357.08832623</v>
      </c>
      <c r="J21" s="1555">
        <f t="shared" si="4"/>
        <v>18.949501303845658</v>
      </c>
      <c r="K21" s="640">
        <v>219603523.48414138</v>
      </c>
      <c r="L21" s="1555">
        <f t="shared" si="5"/>
        <v>31.757667144653201</v>
      </c>
      <c r="M21" s="640">
        <v>21796649.106778391</v>
      </c>
      <c r="N21" s="1558">
        <f>M21/$E21*100</f>
        <v>3.1520929911302558</v>
      </c>
      <c r="O21" s="1558"/>
      <c r="P21" s="1558"/>
      <c r="Q21" s="1558"/>
      <c r="R21" s="1558"/>
      <c r="S21" s="1558"/>
      <c r="T21" s="1558"/>
      <c r="U21" s="1558"/>
      <c r="V21" s="1558"/>
      <c r="W21" s="3458" t="s">
        <v>3188</v>
      </c>
      <c r="X21" s="3458"/>
      <c r="Y21" s="3458"/>
      <c r="Z21" s="1547"/>
      <c r="AA21" s="1558"/>
      <c r="AB21" s="1558"/>
      <c r="AC21" s="1558"/>
      <c r="AD21" s="1558"/>
      <c r="AE21" s="1558"/>
      <c r="AF21" s="1558"/>
      <c r="AG21" s="1558"/>
      <c r="AH21" s="1558"/>
      <c r="AI21" s="1558"/>
      <c r="AJ21" s="1558"/>
      <c r="AK21" s="1558"/>
      <c r="AL21" s="1558"/>
      <c r="AM21" s="640">
        <v>82194709.650132388</v>
      </c>
      <c r="AN21" s="1558">
        <f t="shared" si="6"/>
        <v>11.886476995934093</v>
      </c>
      <c r="AO21" s="1556"/>
      <c r="AP21" s="1557"/>
      <c r="AQ21" s="1550"/>
      <c r="AR21" s="1549"/>
      <c r="AS21" s="1549"/>
      <c r="AT21" s="1550"/>
      <c r="AU21" s="1549"/>
      <c r="AV21" s="1550"/>
      <c r="AW21" s="1549"/>
      <c r="AX21" s="1549"/>
      <c r="AY21" s="1550"/>
      <c r="AZ21" s="1549"/>
      <c r="BA21" s="1550"/>
      <c r="BB21" s="1549"/>
      <c r="BC21" s="1549"/>
      <c r="BD21" s="493"/>
      <c r="BE21" s="1549"/>
      <c r="BF21" s="1550"/>
      <c r="BG21" s="1549"/>
      <c r="BH21" s="1551"/>
    </row>
    <row r="22" spans="1:100" s="1552" customFormat="1" ht="14.45" hidden="1" customHeight="1">
      <c r="A22" s="3459" t="s">
        <v>3189</v>
      </c>
      <c r="B22" s="3460"/>
      <c r="C22" s="3460"/>
      <c r="D22" s="3461"/>
      <c r="E22" s="1559">
        <v>706460.88593791437</v>
      </c>
      <c r="F22" s="1560">
        <v>100</v>
      </c>
      <c r="G22" s="1559">
        <v>272398.98342712037</v>
      </c>
      <c r="H22" s="1560">
        <f t="shared" si="3"/>
        <v>38.558254087270093</v>
      </c>
      <c r="I22" s="1559">
        <v>139273.60049058628</v>
      </c>
      <c r="J22" s="1560">
        <f t="shared" si="4"/>
        <v>19.714269149619419</v>
      </c>
      <c r="K22" s="1559">
        <v>189069.55783406022</v>
      </c>
      <c r="L22" s="1560">
        <f t="shared" si="5"/>
        <v>26.762919447839913</v>
      </c>
      <c r="M22" s="1559">
        <v>21380.139060784411</v>
      </c>
      <c r="N22" s="1560">
        <f>M22/$E22*100</f>
        <v>3.0263726536536595</v>
      </c>
      <c r="O22" s="1560"/>
      <c r="P22" s="1560"/>
      <c r="Q22" s="1560"/>
      <c r="R22" s="1560"/>
      <c r="S22" s="1560"/>
      <c r="T22" s="1560"/>
      <c r="U22" s="1560"/>
      <c r="V22" s="1560"/>
      <c r="W22" s="3459" t="s">
        <v>3190</v>
      </c>
      <c r="X22" s="3460"/>
      <c r="Y22" s="3460"/>
      <c r="Z22" s="3461"/>
      <c r="AA22" s="1560"/>
      <c r="AB22" s="1560"/>
      <c r="AC22" s="1560"/>
      <c r="AD22" s="1560"/>
      <c r="AE22" s="1560"/>
      <c r="AF22" s="1560"/>
      <c r="AG22" s="1560"/>
      <c r="AH22" s="1560"/>
      <c r="AI22" s="1560"/>
      <c r="AJ22" s="1560"/>
      <c r="AK22" s="1560"/>
      <c r="AL22" s="1560"/>
      <c r="AM22" s="1559">
        <v>84338.605125363567</v>
      </c>
      <c r="AN22" s="1560">
        <f t="shared" si="6"/>
        <v>11.938184661616987</v>
      </c>
      <c r="AO22" s="1556"/>
      <c r="AP22" s="1557"/>
      <c r="AQ22" s="1550"/>
      <c r="AR22" s="1549"/>
      <c r="AS22" s="1549"/>
      <c r="AT22" s="1550"/>
      <c r="AU22" s="1549"/>
      <c r="AV22" s="1550"/>
      <c r="AW22" s="1549"/>
      <c r="AX22" s="1549"/>
      <c r="AY22" s="1550"/>
      <c r="AZ22" s="1549"/>
      <c r="BA22" s="1550"/>
      <c r="BB22" s="1549"/>
      <c r="BC22" s="1549"/>
      <c r="BD22" s="493"/>
      <c r="BE22" s="1549"/>
      <c r="BF22" s="1550"/>
      <c r="BG22" s="1549"/>
      <c r="BH22" s="1551"/>
    </row>
    <row r="23" spans="1:100" s="1552" customFormat="1" ht="14.45" hidden="1" customHeight="1">
      <c r="A23" s="3459" t="s">
        <v>3191</v>
      </c>
      <c r="B23" s="3460"/>
      <c r="C23" s="3460"/>
      <c r="D23" s="3461"/>
      <c r="E23" s="1559">
        <v>654328.84365911281</v>
      </c>
      <c r="F23" s="1560">
        <v>100</v>
      </c>
      <c r="G23" s="1559">
        <v>257031.04076734686</v>
      </c>
      <c r="H23" s="1560">
        <f t="shared" si="3"/>
        <v>39.281630828008076</v>
      </c>
      <c r="I23" s="1559">
        <v>110219.90997548625</v>
      </c>
      <c r="J23" s="1560">
        <f t="shared" si="4"/>
        <v>16.844727394121691</v>
      </c>
      <c r="K23" s="1559">
        <v>232511.1179467265</v>
      </c>
      <c r="L23" s="1560">
        <f t="shared" si="5"/>
        <v>35.534291388789576</v>
      </c>
      <c r="M23" s="1189" t="s">
        <v>431</v>
      </c>
      <c r="N23" s="1189" t="s">
        <v>431</v>
      </c>
      <c r="O23" s="1189"/>
      <c r="P23" s="1189"/>
      <c r="Q23" s="1189"/>
      <c r="R23" s="1189"/>
      <c r="S23" s="1189"/>
      <c r="T23" s="1189"/>
      <c r="U23" s="1189"/>
      <c r="V23" s="1189"/>
      <c r="W23" s="3459" t="s">
        <v>3192</v>
      </c>
      <c r="X23" s="3460"/>
      <c r="Y23" s="3460"/>
      <c r="Z23" s="3461"/>
      <c r="AA23" s="1189"/>
      <c r="AB23" s="1189"/>
      <c r="AC23" s="1189"/>
      <c r="AD23" s="1189"/>
      <c r="AE23" s="1189"/>
      <c r="AF23" s="1189"/>
      <c r="AG23" s="1189"/>
      <c r="AH23" s="1189"/>
      <c r="AI23" s="1189"/>
      <c r="AJ23" s="1189"/>
      <c r="AK23" s="1189"/>
      <c r="AL23" s="1189"/>
      <c r="AM23" s="1559">
        <v>54566.774969553575</v>
      </c>
      <c r="AN23" s="1560">
        <f t="shared" si="6"/>
        <v>8.3393503890807157</v>
      </c>
      <c r="AO23" s="1556"/>
      <c r="AP23" s="1557"/>
      <c r="AQ23" s="1550"/>
      <c r="AR23" s="1549"/>
      <c r="AS23" s="1549"/>
      <c r="AT23" s="1550"/>
      <c r="AU23" s="1549"/>
      <c r="AV23" s="1550"/>
      <c r="AW23" s="1549"/>
      <c r="AX23" s="1549"/>
      <c r="AY23" s="1550"/>
      <c r="AZ23" s="1549"/>
      <c r="BA23" s="1550"/>
      <c r="BB23" s="1549"/>
      <c r="BC23" s="1549"/>
      <c r="BD23" s="493"/>
      <c r="BE23" s="1549"/>
      <c r="BF23" s="1550"/>
      <c r="BG23" s="1549"/>
      <c r="BH23" s="1551"/>
    </row>
    <row r="24" spans="1:100" s="1552" customFormat="1" ht="13.5" customHeight="1">
      <c r="A24" s="3229" t="s">
        <v>1463</v>
      </c>
      <c r="B24" s="3229"/>
      <c r="C24" s="3229"/>
      <c r="D24" s="3230"/>
      <c r="E24" s="1561">
        <v>764779.92055412615</v>
      </c>
      <c r="F24" s="1562">
        <v>100</v>
      </c>
      <c r="G24" s="1561">
        <v>251107.98429052305</v>
      </c>
      <c r="H24" s="1562">
        <v>32.834018982687354</v>
      </c>
      <c r="I24" s="1561">
        <v>164091.96708067643</v>
      </c>
      <c r="J24" s="1562">
        <v>21.456102948124286</v>
      </c>
      <c r="K24" s="1561">
        <v>220600.6677747037</v>
      </c>
      <c r="L24" s="1562">
        <v>28.844986883921596</v>
      </c>
      <c r="M24" s="1563" t="s">
        <v>431</v>
      </c>
      <c r="N24" s="1563" t="s">
        <v>431</v>
      </c>
      <c r="O24" s="1563" t="s">
        <v>431</v>
      </c>
      <c r="P24" s="1563" t="s">
        <v>431</v>
      </c>
      <c r="Q24" s="1563" t="s">
        <v>431</v>
      </c>
      <c r="R24" s="1563" t="s">
        <v>431</v>
      </c>
      <c r="S24" s="1563" t="s">
        <v>431</v>
      </c>
      <c r="T24" s="1563" t="s">
        <v>431</v>
      </c>
      <c r="U24" s="1563" t="s">
        <v>431</v>
      </c>
      <c r="V24" s="1563" t="s">
        <v>431</v>
      </c>
      <c r="W24" s="3229" t="s">
        <v>1463</v>
      </c>
      <c r="X24" s="3229"/>
      <c r="Y24" s="3229"/>
      <c r="Z24" s="3230"/>
      <c r="AA24" s="1563" t="s">
        <v>431</v>
      </c>
      <c r="AB24" s="1563" t="s">
        <v>431</v>
      </c>
      <c r="AC24" s="1563" t="s">
        <v>431</v>
      </c>
      <c r="AD24" s="1563" t="s">
        <v>431</v>
      </c>
      <c r="AE24" s="1563" t="s">
        <v>431</v>
      </c>
      <c r="AF24" s="1563" t="s">
        <v>431</v>
      </c>
      <c r="AG24" s="1563" t="s">
        <v>431</v>
      </c>
      <c r="AH24" s="1563" t="s">
        <v>431</v>
      </c>
      <c r="AI24" s="1563" t="s">
        <v>431</v>
      </c>
      <c r="AJ24" s="1563" t="s">
        <v>431</v>
      </c>
      <c r="AK24" s="1563" t="s">
        <v>431</v>
      </c>
      <c r="AL24" s="1563" t="s">
        <v>431</v>
      </c>
      <c r="AM24" s="1561">
        <v>106271.91491129233</v>
      </c>
      <c r="AN24" s="1562">
        <v>13.895751190001477</v>
      </c>
      <c r="AO24" s="1556"/>
      <c r="AP24" s="1557"/>
      <c r="AQ24" s="1550"/>
      <c r="AR24" s="1549"/>
      <c r="AS24" s="1549"/>
      <c r="AT24" s="1550"/>
      <c r="AU24" s="1549"/>
      <c r="AV24" s="1550"/>
      <c r="AW24" s="1549"/>
      <c r="AX24" s="1549"/>
      <c r="AY24" s="1550"/>
      <c r="AZ24" s="1549"/>
      <c r="BA24" s="1550"/>
      <c r="BB24" s="1549"/>
      <c r="BC24" s="1549"/>
      <c r="BD24" s="493"/>
      <c r="BE24" s="1549"/>
      <c r="BF24" s="1550"/>
      <c r="BG24" s="1549"/>
      <c r="BH24" s="1551"/>
    </row>
    <row r="25" spans="1:100" s="1552" customFormat="1" ht="13.5" customHeight="1">
      <c r="A25" s="3459" t="s">
        <v>3193</v>
      </c>
      <c r="B25" s="3459"/>
      <c r="C25" s="3459"/>
      <c r="D25" s="3462"/>
      <c r="E25" s="1561">
        <v>839654.88570203667</v>
      </c>
      <c r="F25" s="1562">
        <v>100</v>
      </c>
      <c r="G25" s="1561">
        <v>305772.4210238739</v>
      </c>
      <c r="H25" s="1562">
        <v>36.416440400774555</v>
      </c>
      <c r="I25" s="1561">
        <v>205105.69162323017</v>
      </c>
      <c r="J25" s="1562">
        <v>24.427380238696642</v>
      </c>
      <c r="K25" s="1561">
        <v>270736.33731048019</v>
      </c>
      <c r="L25" s="1562">
        <v>32.243763708242717</v>
      </c>
      <c r="M25" s="1563" t="s">
        <v>431</v>
      </c>
      <c r="N25" s="1563" t="s">
        <v>431</v>
      </c>
      <c r="O25" s="1563" t="s">
        <v>431</v>
      </c>
      <c r="P25" s="1563" t="s">
        <v>431</v>
      </c>
      <c r="Q25" s="1563" t="s">
        <v>431</v>
      </c>
      <c r="R25" s="1563" t="s">
        <v>431</v>
      </c>
      <c r="S25" s="1563" t="s">
        <v>431</v>
      </c>
      <c r="T25" s="1563" t="s">
        <v>431</v>
      </c>
      <c r="U25" s="1563" t="s">
        <v>431</v>
      </c>
      <c r="V25" s="1563" t="s">
        <v>431</v>
      </c>
      <c r="W25" s="3459" t="s">
        <v>3193</v>
      </c>
      <c r="X25" s="3459"/>
      <c r="Y25" s="3459"/>
      <c r="Z25" s="3462"/>
      <c r="AA25" s="1563" t="s">
        <v>431</v>
      </c>
      <c r="AB25" s="1563" t="s">
        <v>431</v>
      </c>
      <c r="AC25" s="1563" t="s">
        <v>431</v>
      </c>
      <c r="AD25" s="1563" t="s">
        <v>431</v>
      </c>
      <c r="AE25" s="1563" t="s">
        <v>431</v>
      </c>
      <c r="AF25" s="1563" t="s">
        <v>431</v>
      </c>
      <c r="AG25" s="1563" t="s">
        <v>431</v>
      </c>
      <c r="AH25" s="1563" t="s">
        <v>431</v>
      </c>
      <c r="AI25" s="1563" t="s">
        <v>431</v>
      </c>
      <c r="AJ25" s="1563" t="s">
        <v>431</v>
      </c>
      <c r="AK25" s="1563" t="s">
        <v>431</v>
      </c>
      <c r="AL25" s="1563" t="s">
        <v>431</v>
      </c>
      <c r="AM25" s="1561">
        <v>58040.435744461836</v>
      </c>
      <c r="AN25" s="1562">
        <v>6.9124156522872067</v>
      </c>
      <c r="AO25" s="1556"/>
      <c r="AP25" s="1557"/>
      <c r="AQ25" s="1550"/>
      <c r="AR25" s="1549"/>
      <c r="AS25" s="1549"/>
      <c r="AT25" s="1550"/>
      <c r="AU25" s="1549"/>
      <c r="AV25" s="1550"/>
      <c r="AW25" s="1549"/>
      <c r="AX25" s="1549"/>
      <c r="AY25" s="1550"/>
      <c r="AZ25" s="1549"/>
      <c r="BA25" s="1550"/>
      <c r="BB25" s="1549"/>
      <c r="BC25" s="1549"/>
      <c r="BD25" s="493"/>
      <c r="BE25" s="1549"/>
      <c r="BF25" s="1550"/>
      <c r="BG25" s="1549"/>
      <c r="BH25" s="1551"/>
    </row>
    <row r="26" spans="1:100" s="1552" customFormat="1" ht="13.5" customHeight="1">
      <c r="A26" s="3459" t="s">
        <v>1464</v>
      </c>
      <c r="B26" s="3459"/>
      <c r="C26" s="3459"/>
      <c r="D26" s="3462"/>
      <c r="E26" s="1561">
        <v>927357.32727555907</v>
      </c>
      <c r="F26" s="1562">
        <v>100</v>
      </c>
      <c r="G26" s="1561">
        <v>329865.51408147672</v>
      </c>
      <c r="H26" s="1562">
        <v>35.570486626829556</v>
      </c>
      <c r="I26" s="1561">
        <v>196968.43625559818</v>
      </c>
      <c r="J26" s="1562">
        <v>21.239756290518866</v>
      </c>
      <c r="K26" s="1561">
        <v>235699.02779600475</v>
      </c>
      <c r="L26" s="1562">
        <v>25.416203750549336</v>
      </c>
      <c r="M26" s="1563" t="s">
        <v>431</v>
      </c>
      <c r="N26" s="1563" t="s">
        <v>431</v>
      </c>
      <c r="O26" s="1563" t="s">
        <v>431</v>
      </c>
      <c r="P26" s="1563" t="s">
        <v>431</v>
      </c>
      <c r="Q26" s="1563" t="s">
        <v>431</v>
      </c>
      <c r="R26" s="1563" t="s">
        <v>431</v>
      </c>
      <c r="S26" s="1563" t="s">
        <v>431</v>
      </c>
      <c r="T26" s="1563" t="s">
        <v>431</v>
      </c>
      <c r="U26" s="1563" t="s">
        <v>431</v>
      </c>
      <c r="V26" s="1563" t="s">
        <v>431</v>
      </c>
      <c r="W26" s="3459" t="s">
        <v>1464</v>
      </c>
      <c r="X26" s="3459"/>
      <c r="Y26" s="3459"/>
      <c r="Z26" s="3462"/>
      <c r="AA26" s="1563" t="s">
        <v>431</v>
      </c>
      <c r="AB26" s="1563" t="s">
        <v>431</v>
      </c>
      <c r="AC26" s="1563" t="s">
        <v>431</v>
      </c>
      <c r="AD26" s="1563" t="s">
        <v>431</v>
      </c>
      <c r="AE26" s="1563" t="s">
        <v>431</v>
      </c>
      <c r="AF26" s="1563" t="s">
        <v>431</v>
      </c>
      <c r="AG26" s="1563" t="s">
        <v>431</v>
      </c>
      <c r="AH26" s="1563" t="s">
        <v>431</v>
      </c>
      <c r="AI26" s="1563" t="s">
        <v>431</v>
      </c>
      <c r="AJ26" s="1563" t="s">
        <v>431</v>
      </c>
      <c r="AK26" s="1563" t="s">
        <v>431</v>
      </c>
      <c r="AL26" s="1563" t="s">
        <v>431</v>
      </c>
      <c r="AM26" s="1561">
        <v>131113.92021198219</v>
      </c>
      <c r="AN26" s="1562">
        <v>14.138446568074878</v>
      </c>
      <c r="AO26" s="1556"/>
      <c r="AP26" s="1557"/>
      <c r="AQ26" s="1550"/>
      <c r="AR26" s="1549"/>
      <c r="AS26" s="1549"/>
      <c r="AT26" s="1550"/>
      <c r="AU26" s="1549"/>
      <c r="AV26" s="1550"/>
      <c r="AW26" s="1549"/>
      <c r="AX26" s="1549"/>
      <c r="AY26" s="1550"/>
      <c r="AZ26" s="1549"/>
      <c r="BA26" s="1550"/>
      <c r="BB26" s="1549"/>
      <c r="BC26" s="1549"/>
      <c r="BD26" s="493"/>
      <c r="BE26" s="1549"/>
      <c r="BF26" s="1550"/>
      <c r="BG26" s="1549"/>
      <c r="BH26" s="1551"/>
    </row>
    <row r="27" spans="1:100" s="1552" customFormat="1" ht="13.5" customHeight="1">
      <c r="A27" s="3459" t="s">
        <v>3194</v>
      </c>
      <c r="B27" s="3460"/>
      <c r="C27" s="3460"/>
      <c r="D27" s="3461"/>
      <c r="E27" s="1561">
        <v>1287241.2394554082</v>
      </c>
      <c r="F27" s="1562">
        <v>100</v>
      </c>
      <c r="G27" s="1561">
        <v>562579.05771585437</v>
      </c>
      <c r="H27" s="1562">
        <v>43.704244431592642</v>
      </c>
      <c r="I27" s="1561">
        <v>249003.64475402946</v>
      </c>
      <c r="J27" s="1562">
        <v>19.343976647250301</v>
      </c>
      <c r="K27" s="1561">
        <v>290284.70116776065</v>
      </c>
      <c r="L27" s="1562">
        <v>22.550916818868476</v>
      </c>
      <c r="M27" s="1563" t="s">
        <v>431</v>
      </c>
      <c r="N27" s="1563" t="s">
        <v>431</v>
      </c>
      <c r="O27" s="1563" t="s">
        <v>431</v>
      </c>
      <c r="P27" s="1563" t="s">
        <v>431</v>
      </c>
      <c r="Q27" s="1563" t="s">
        <v>431</v>
      </c>
      <c r="R27" s="1563" t="s">
        <v>431</v>
      </c>
      <c r="S27" s="1563" t="s">
        <v>431</v>
      </c>
      <c r="T27" s="1563" t="s">
        <v>431</v>
      </c>
      <c r="U27" s="1563" t="s">
        <v>431</v>
      </c>
      <c r="V27" s="1563" t="s">
        <v>431</v>
      </c>
      <c r="W27" s="3459" t="s">
        <v>3195</v>
      </c>
      <c r="X27" s="3460"/>
      <c r="Y27" s="3460"/>
      <c r="Z27" s="3461"/>
      <c r="AA27" s="1563" t="s">
        <v>431</v>
      </c>
      <c r="AB27" s="1563" t="s">
        <v>431</v>
      </c>
      <c r="AC27" s="1563" t="s">
        <v>431</v>
      </c>
      <c r="AD27" s="1563" t="s">
        <v>431</v>
      </c>
      <c r="AE27" s="1563" t="s">
        <v>431</v>
      </c>
      <c r="AF27" s="1563" t="s">
        <v>431</v>
      </c>
      <c r="AG27" s="1563" t="s">
        <v>431</v>
      </c>
      <c r="AH27" s="1563" t="s">
        <v>431</v>
      </c>
      <c r="AI27" s="1563" t="s">
        <v>431</v>
      </c>
      <c r="AJ27" s="1563" t="s">
        <v>431</v>
      </c>
      <c r="AK27" s="1563" t="s">
        <v>431</v>
      </c>
      <c r="AL27" s="1563" t="s">
        <v>431</v>
      </c>
      <c r="AM27" s="1561">
        <v>155386.9912841382</v>
      </c>
      <c r="AN27" s="1562">
        <v>12.071318609235796</v>
      </c>
      <c r="AO27" s="1556"/>
      <c r="AP27" s="1557"/>
      <c r="AQ27" s="1550"/>
      <c r="AR27" s="1549"/>
      <c r="AS27" s="1549"/>
      <c r="AT27" s="1550"/>
      <c r="AU27" s="1549"/>
      <c r="AV27" s="1550"/>
      <c r="AW27" s="1549"/>
      <c r="AX27" s="1549"/>
      <c r="AY27" s="1550"/>
      <c r="AZ27" s="1549"/>
      <c r="BA27" s="1550"/>
      <c r="BB27" s="1549"/>
      <c r="BC27" s="1549"/>
      <c r="BD27" s="493"/>
      <c r="BE27" s="1549"/>
      <c r="BF27" s="1550"/>
      <c r="BG27" s="1549"/>
      <c r="BH27" s="1551"/>
    </row>
    <row r="28" spans="1:100" s="1552" customFormat="1" ht="13.5" customHeight="1">
      <c r="A28" s="3459" t="s">
        <v>2838</v>
      </c>
      <c r="B28" s="3460"/>
      <c r="C28" s="3460"/>
      <c r="D28" s="3461"/>
      <c r="E28" s="1561">
        <f>'23'!E28</f>
        <v>1506603.002706157</v>
      </c>
      <c r="F28" s="1562">
        <f>'23'!F28</f>
        <v>100</v>
      </c>
      <c r="G28" s="1561">
        <f>'23'!G28</f>
        <v>569064.12105610815</v>
      </c>
      <c r="H28" s="1562">
        <f>'23'!H28</f>
        <v>37.771338569879156</v>
      </c>
      <c r="I28" s="1561">
        <f>'23'!I28</f>
        <v>295511.72066145879</v>
      </c>
      <c r="J28" s="1562">
        <f>'23'!J28</f>
        <v>19.614438583399959</v>
      </c>
      <c r="K28" s="1561">
        <f>'23'!K28</f>
        <v>330888.98624898668</v>
      </c>
      <c r="L28" s="1562">
        <f>'23'!L28</f>
        <v>21.962586404955029</v>
      </c>
      <c r="M28" s="1561">
        <f>'23'!M28</f>
        <v>55157.703970767951</v>
      </c>
      <c r="N28" s="1562">
        <f>'23'!N28</f>
        <v>3.6610642532700259</v>
      </c>
      <c r="O28" s="1561">
        <f>'23'!O28</f>
        <v>18617.684479116528</v>
      </c>
      <c r="P28" s="1562">
        <f>'23'!P28</f>
        <v>1.2357392389153268</v>
      </c>
      <c r="Q28" s="1561">
        <f>'23'!Q28</f>
        <v>37877.913592211677</v>
      </c>
      <c r="R28" s="1562">
        <f>'23'!R28</f>
        <v>2.5141270476811375</v>
      </c>
      <c r="S28" s="1561">
        <f>'23'!S28</f>
        <v>11883.997204219015</v>
      </c>
      <c r="T28" s="1562">
        <f>'23'!T28</f>
        <v>0.78879420676004253</v>
      </c>
      <c r="U28" s="1561">
        <f>'23'!U28</f>
        <v>4546.3359058253245</v>
      </c>
      <c r="V28" s="1562">
        <f>'23'!V28</f>
        <v>0.30176070920203968</v>
      </c>
      <c r="W28" s="3459" t="s">
        <v>3196</v>
      </c>
      <c r="X28" s="3460"/>
      <c r="Y28" s="3460"/>
      <c r="Z28" s="3461"/>
      <c r="AA28" s="1561">
        <f>'23'!AA28</f>
        <v>878.62933194035804</v>
      </c>
      <c r="AB28" s="1562">
        <f>'23'!AB28</f>
        <v>5.8318570344156093E-2</v>
      </c>
      <c r="AC28" s="1561">
        <f>'23'!AC28</f>
        <v>30672.70519674939</v>
      </c>
      <c r="AD28" s="1562">
        <f>'23'!AD28</f>
        <v>2.0358850434822671</v>
      </c>
      <c r="AE28" s="1561">
        <f>'23'!AE28</f>
        <v>12789.583296359464</v>
      </c>
      <c r="AF28" s="1562">
        <f>'23'!AF28</f>
        <v>0.84890201820830324</v>
      </c>
      <c r="AG28" s="1561">
        <f>'23'!AG28</f>
        <v>5927.1622019079432</v>
      </c>
      <c r="AH28" s="1562">
        <f>'23'!AH28</f>
        <v>0.39341234494167254</v>
      </c>
      <c r="AI28" s="1561">
        <f>'23'!AI28</f>
        <v>34117.01069316073</v>
      </c>
      <c r="AJ28" s="1562">
        <f>'23'!AJ28</f>
        <v>2.264499050637748</v>
      </c>
      <c r="AK28" s="1561">
        <f>'23'!AK28</f>
        <v>2716.4495883176783</v>
      </c>
      <c r="AL28" s="1562">
        <f>'23'!AL28</f>
        <v>0.18030294533054808</v>
      </c>
      <c r="AM28" s="1561">
        <f>'23'!AM28</f>
        <v>95952.999279025345</v>
      </c>
      <c r="AN28" s="1562">
        <f>'23'!AN28</f>
        <v>6.3688310129924579</v>
      </c>
      <c r="AO28" s="1556"/>
      <c r="AP28" s="1557"/>
      <c r="AQ28" s="1550"/>
      <c r="AR28" s="1549"/>
      <c r="AS28" s="1549"/>
      <c r="AT28" s="1550"/>
      <c r="AU28" s="1549"/>
      <c r="AV28" s="1550"/>
      <c r="AW28" s="1549"/>
      <c r="AX28" s="1549"/>
      <c r="AY28" s="1550"/>
      <c r="AZ28" s="1549"/>
      <c r="BA28" s="1550"/>
      <c r="BB28" s="1549"/>
      <c r="BC28" s="1549"/>
      <c r="BD28" s="493"/>
      <c r="BE28" s="1549"/>
      <c r="BF28" s="1550"/>
      <c r="BG28" s="1549"/>
      <c r="BH28" s="1551"/>
    </row>
    <row r="29" spans="1:100" ht="13.5" customHeight="1">
      <c r="A29" s="3228" t="s">
        <v>1899</v>
      </c>
      <c r="B29" s="3228"/>
      <c r="C29" s="3228"/>
      <c r="D29" s="297"/>
      <c r="E29" s="1564"/>
      <c r="F29" s="1565"/>
      <c r="G29" s="1564"/>
      <c r="H29" s="1565"/>
      <c r="I29" s="1564"/>
      <c r="J29" s="1565"/>
      <c r="K29" s="1564"/>
      <c r="L29" s="1565"/>
      <c r="M29" s="1564"/>
      <c r="N29" s="1565"/>
      <c r="O29" s="1564"/>
      <c r="P29" s="1565"/>
      <c r="Q29" s="1564"/>
      <c r="R29" s="1565"/>
      <c r="S29" s="1564"/>
      <c r="T29" s="1565"/>
      <c r="U29" s="1564"/>
      <c r="V29" s="1565"/>
      <c r="W29" s="3228" t="s">
        <v>1900</v>
      </c>
      <c r="X29" s="3228"/>
      <c r="Y29" s="3228"/>
      <c r="Z29" s="297"/>
      <c r="AA29" s="1564"/>
      <c r="AB29" s="1565"/>
      <c r="AC29" s="1564"/>
      <c r="AD29" s="1565"/>
      <c r="AE29" s="1564"/>
      <c r="AF29" s="1565"/>
      <c r="AG29" s="1564"/>
      <c r="AH29" s="1565"/>
      <c r="AI29" s="1564"/>
      <c r="AJ29" s="1565"/>
      <c r="AK29" s="1564"/>
      <c r="AL29" s="1565"/>
      <c r="AM29" s="1564"/>
      <c r="AN29" s="1565"/>
      <c r="AO29" s="656"/>
      <c r="AP29" s="656"/>
      <c r="AQ29" s="656"/>
      <c r="AR29" s="656"/>
      <c r="AS29" s="656"/>
      <c r="AT29" s="656"/>
      <c r="AU29" s="656"/>
      <c r="AV29" s="656"/>
      <c r="AW29" s="656"/>
      <c r="AX29" s="656"/>
      <c r="AY29" s="656"/>
      <c r="AZ29" s="656"/>
      <c r="BA29" s="656"/>
      <c r="BB29" s="656"/>
      <c r="BC29" s="656"/>
      <c r="BD29" s="656"/>
      <c r="BE29" s="656"/>
      <c r="BF29" s="656"/>
      <c r="BG29" s="656"/>
      <c r="BH29" s="656"/>
      <c r="BI29" s="656"/>
      <c r="BJ29" s="656"/>
      <c r="BK29" s="656"/>
      <c r="BL29" s="656"/>
      <c r="BM29" s="656"/>
      <c r="BN29" s="656"/>
      <c r="BO29" s="656"/>
      <c r="BP29" s="656"/>
      <c r="BQ29" s="656"/>
      <c r="BR29" s="656"/>
      <c r="BS29" s="656"/>
      <c r="BT29" s="656"/>
      <c r="BU29" s="656"/>
      <c r="BV29" s="656"/>
      <c r="BW29" s="656"/>
      <c r="BX29" s="656"/>
      <c r="BY29" s="656"/>
      <c r="BZ29" s="656"/>
      <c r="CA29" s="656"/>
      <c r="CB29" s="656"/>
      <c r="CC29" s="656"/>
    </row>
    <row r="30" spans="1:100" ht="13.5" customHeight="1">
      <c r="A30" s="312"/>
      <c r="B30" s="315" t="s">
        <v>3197</v>
      </c>
      <c r="C30" s="312"/>
      <c r="D30" s="298"/>
      <c r="E30" s="1566">
        <f>'23'!AQ62</f>
        <v>315137.21833035164</v>
      </c>
      <c r="F30" s="1567">
        <v>100</v>
      </c>
      <c r="G30" s="1566">
        <f>'23'!AR62</f>
        <v>140833.0334387921</v>
      </c>
      <c r="H30" s="1567">
        <f t="shared" ref="H30:J68" si="7">G30/$E30*100</f>
        <v>44.689432173371486</v>
      </c>
      <c r="I30" s="1566">
        <f>'23'!AS62</f>
        <v>34838.746018515696</v>
      </c>
      <c r="J30" s="1567">
        <f t="shared" si="7"/>
        <v>11.055103615846155</v>
      </c>
      <c r="K30" s="1566">
        <f>'23'!AT62</f>
        <v>64184.188706825087</v>
      </c>
      <c r="L30" s="1567">
        <f t="shared" ref="L30:L35" si="8">K30/$E30*100</f>
        <v>20.367060751149417</v>
      </c>
      <c r="M30" s="1566">
        <f>'23'!AU62</f>
        <v>10112.139344672541</v>
      </c>
      <c r="N30" s="1567">
        <f t="shared" ref="N30:V35" si="9">M30/$E30*100</f>
        <v>3.2088051669200812</v>
      </c>
      <c r="O30" s="1566">
        <f>'23'!AV62</f>
        <v>4965.801406124182</v>
      </c>
      <c r="P30" s="1567">
        <f t="shared" si="9"/>
        <v>1.5757584687818873</v>
      </c>
      <c r="Q30" s="1566">
        <f>'23'!AW62</f>
        <v>12159.835253119698</v>
      </c>
      <c r="R30" s="1567">
        <f t="shared" si="9"/>
        <v>3.8585843073517272</v>
      </c>
      <c r="S30" s="1566">
        <f>'23'!AX62</f>
        <v>1288.6721520091339</v>
      </c>
      <c r="T30" s="1567">
        <f t="shared" si="9"/>
        <v>0.40892413750325307</v>
      </c>
      <c r="U30" s="1566">
        <f>'23'!AY62</f>
        <v>3431.130528839507</v>
      </c>
      <c r="V30" s="1567">
        <f t="shared" si="9"/>
        <v>1.0887735022280758</v>
      </c>
      <c r="W30" s="312"/>
      <c r="X30" s="315" t="s">
        <v>3198</v>
      </c>
      <c r="Y30" s="312"/>
      <c r="Z30" s="298"/>
      <c r="AA30" s="1566">
        <f>'23'!AZ59</f>
        <v>14.529826081527842</v>
      </c>
      <c r="AB30" s="1567">
        <f t="shared" ref="AB30:AB35" si="10">AA30/$E30*100</f>
        <v>4.6106347446071994E-3</v>
      </c>
      <c r="AC30" s="1566">
        <f>'23'!BA62</f>
        <v>6111.9646542559303</v>
      </c>
      <c r="AD30" s="1567">
        <f t="shared" ref="AD30:AD35" si="11">AC30/$E30*100</f>
        <v>1.9394613834056527</v>
      </c>
      <c r="AE30" s="1566">
        <f>'23'!BB62</f>
        <v>596.95654555815452</v>
      </c>
      <c r="AF30" s="1567">
        <f t="shared" ref="AF30:AF35" si="12">AE30/$E30*100</f>
        <v>0.18942749724102018</v>
      </c>
      <c r="AG30" s="1566">
        <f>'23'!BC62</f>
        <v>2060.3515130518585</v>
      </c>
      <c r="AH30" s="1567">
        <f t="shared" ref="AH30:AH35" si="13">AG30/$E30*100</f>
        <v>0.65379504330460769</v>
      </c>
      <c r="AI30" s="1566">
        <f>'23'!BD62</f>
        <v>2217.4444500423492</v>
      </c>
      <c r="AJ30" s="1567">
        <f t="shared" ref="AJ30:AJ35" si="14">AI30/$E30*100</f>
        <v>0.70364410201712491</v>
      </c>
      <c r="AK30" s="1566">
        <f>'23'!BE62</f>
        <v>1080.3705168190984</v>
      </c>
      <c r="AL30" s="1567">
        <f t="shared" ref="AL30:AL35" si="15">AK30/$E30*100</f>
        <v>0.34282542777494751</v>
      </c>
      <c r="AM30" s="1566">
        <f>'23'!BF62</f>
        <v>30715.585690961256</v>
      </c>
      <c r="AN30" s="1567">
        <f t="shared" ref="AN30:AN35" si="16">AM30/$E30*100</f>
        <v>9.7467337732107424</v>
      </c>
      <c r="AO30" s="445"/>
      <c r="AP30" s="865"/>
      <c r="AQ30" s="161"/>
      <c r="AR30" s="865"/>
      <c r="AS30" s="865"/>
      <c r="AT30" s="445"/>
      <c r="AU30" s="865"/>
      <c r="AV30" s="445"/>
      <c r="AW30" s="865"/>
      <c r="AX30" s="865"/>
      <c r="AY30" s="445"/>
      <c r="AZ30" s="865"/>
      <c r="BA30" s="445"/>
      <c r="BB30" s="865"/>
      <c r="BC30" s="445"/>
      <c r="BD30" s="445"/>
      <c r="BE30" s="445"/>
      <c r="BF30" s="445"/>
      <c r="BG30" s="445"/>
      <c r="BH30" s="866"/>
      <c r="BI30" s="422"/>
      <c r="BJ30" s="422"/>
      <c r="BK30" s="422"/>
      <c r="BL30" s="422"/>
      <c r="BM30" s="422"/>
      <c r="BN30" s="656"/>
      <c r="BO30" s="656"/>
      <c r="BP30" s="656"/>
      <c r="BQ30" s="656"/>
      <c r="BR30" s="656"/>
      <c r="BS30" s="656"/>
      <c r="BT30" s="656"/>
      <c r="BU30" s="656"/>
      <c r="BV30" s="656"/>
      <c r="BW30" s="656"/>
      <c r="BX30" s="656"/>
      <c r="BY30" s="656"/>
      <c r="BZ30" s="656"/>
      <c r="CA30" s="656"/>
      <c r="CB30" s="656"/>
      <c r="CC30" s="656"/>
      <c r="CD30" s="656"/>
      <c r="CE30" s="656"/>
      <c r="CF30" s="656"/>
      <c r="CG30" s="656"/>
      <c r="CH30" s="656"/>
      <c r="CI30" s="656"/>
      <c r="CJ30" s="656"/>
      <c r="CK30" s="656"/>
      <c r="CL30" s="656"/>
      <c r="CM30" s="656"/>
      <c r="CN30" s="656"/>
      <c r="CO30" s="656"/>
      <c r="CP30" s="656"/>
      <c r="CQ30" s="656"/>
      <c r="CR30" s="656"/>
      <c r="CS30" s="656"/>
      <c r="CT30" s="656"/>
      <c r="CU30" s="656"/>
      <c r="CV30" s="656"/>
    </row>
    <row r="31" spans="1:100" ht="13.5" customHeight="1">
      <c r="A31" s="312"/>
      <c r="B31" s="315" t="s">
        <v>3199</v>
      </c>
      <c r="C31" s="312"/>
      <c r="D31" s="298"/>
      <c r="E31" s="1566">
        <f>'23'!AQ63</f>
        <v>181973.03592139806</v>
      </c>
      <c r="F31" s="1567">
        <v>100</v>
      </c>
      <c r="G31" s="1566">
        <f>'23'!AR63</f>
        <v>80615.171579066213</v>
      </c>
      <c r="H31" s="1567">
        <f t="shared" si="7"/>
        <v>44.300613643599021</v>
      </c>
      <c r="I31" s="1566">
        <f>'23'!AS63</f>
        <v>28211.66272920647</v>
      </c>
      <c r="J31" s="1567">
        <f t="shared" si="7"/>
        <v>15.503210454428146</v>
      </c>
      <c r="K31" s="1566">
        <f>'23'!AT63</f>
        <v>38889.881440588884</v>
      </c>
      <c r="L31" s="1567">
        <f t="shared" si="8"/>
        <v>21.371232965188913</v>
      </c>
      <c r="M31" s="1566">
        <f>'23'!AU63</f>
        <v>752.89356028690554</v>
      </c>
      <c r="N31" s="1567">
        <f t="shared" si="9"/>
        <v>0.4137390775917551</v>
      </c>
      <c r="O31" s="1566">
        <f>'23'!AV63</f>
        <v>495.57656518986755</v>
      </c>
      <c r="P31" s="1567">
        <f t="shared" si="9"/>
        <v>0.27233516365794341</v>
      </c>
      <c r="Q31" s="1566">
        <f>'23'!AW63</f>
        <v>4923.6369112049615</v>
      </c>
      <c r="R31" s="1567">
        <f t="shared" si="9"/>
        <v>2.7056958665742608</v>
      </c>
      <c r="S31" s="1566">
        <f>'23'!AX63</f>
        <v>1105.3084979337118</v>
      </c>
      <c r="T31" s="1567">
        <f t="shared" si="9"/>
        <v>0.60740235075879145</v>
      </c>
      <c r="U31" s="1566">
        <f>'23'!AY63</f>
        <v>549.16875081173271</v>
      </c>
      <c r="V31" s="1567">
        <f t="shared" si="9"/>
        <v>0.3017857827293392</v>
      </c>
      <c r="W31" s="312"/>
      <c r="X31" s="315" t="s">
        <v>3200</v>
      </c>
      <c r="Y31" s="312"/>
      <c r="Z31" s="298"/>
      <c r="AA31" s="1566">
        <f>'23'!AZ60</f>
        <v>0</v>
      </c>
      <c r="AB31" s="1567">
        <f t="shared" si="10"/>
        <v>0</v>
      </c>
      <c r="AC31" s="1566">
        <f>'23'!BA63</f>
        <v>3713.449635065132</v>
      </c>
      <c r="AD31" s="1567">
        <f t="shared" si="11"/>
        <v>2.0406592747450398</v>
      </c>
      <c r="AE31" s="1566">
        <f>'23'!BB63</f>
        <v>848.84795400000007</v>
      </c>
      <c r="AF31" s="1567">
        <f t="shared" si="12"/>
        <v>0.46646908411565646</v>
      </c>
      <c r="AG31" s="1566">
        <f>'23'!BC63</f>
        <v>1367.0012084930786</v>
      </c>
      <c r="AH31" s="1567">
        <f t="shared" si="13"/>
        <v>0.75121086020873162</v>
      </c>
      <c r="AI31" s="1566">
        <f>'23'!BD63</f>
        <v>2436.1391728236995</v>
      </c>
      <c r="AJ31" s="1567">
        <f t="shared" si="14"/>
        <v>1.3387363465628899</v>
      </c>
      <c r="AK31" s="1566">
        <f>'23'!BE63</f>
        <v>299.3547795584854</v>
      </c>
      <c r="AL31" s="1567">
        <f t="shared" si="15"/>
        <v>0.16450502023156308</v>
      </c>
      <c r="AM31" s="1566">
        <f>'23'!BF63</f>
        <v>17681.709030010319</v>
      </c>
      <c r="AN31" s="1567">
        <f t="shared" si="16"/>
        <v>9.7166643071492231</v>
      </c>
      <c r="AO31" s="445"/>
      <c r="AP31" s="865"/>
      <c r="AQ31" s="161"/>
      <c r="AR31" s="865"/>
      <c r="AS31" s="865"/>
      <c r="AT31" s="445"/>
      <c r="AU31" s="865"/>
      <c r="AV31" s="445"/>
      <c r="AW31" s="865"/>
      <c r="AX31" s="865"/>
      <c r="AY31" s="445"/>
      <c r="AZ31" s="865"/>
      <c r="BA31" s="445"/>
      <c r="BB31" s="865"/>
      <c r="BC31" s="445"/>
      <c r="BD31" s="445"/>
      <c r="BE31" s="445"/>
      <c r="BF31" s="445"/>
      <c r="BG31" s="445"/>
      <c r="BH31" s="866"/>
      <c r="BI31" s="422"/>
      <c r="BJ31" s="422"/>
      <c r="BK31" s="422"/>
      <c r="BL31" s="422"/>
      <c r="BM31" s="422"/>
      <c r="BN31" s="656"/>
      <c r="BO31" s="656"/>
      <c r="BP31" s="656"/>
      <c r="BQ31" s="656"/>
      <c r="BR31" s="656"/>
      <c r="BS31" s="656"/>
      <c r="BT31" s="656"/>
      <c r="BU31" s="656"/>
      <c r="BV31" s="656"/>
      <c r="BW31" s="656"/>
      <c r="BX31" s="656"/>
      <c r="BY31" s="656"/>
      <c r="BZ31" s="656"/>
      <c r="CA31" s="656"/>
      <c r="CB31" s="656"/>
      <c r="CC31" s="656"/>
      <c r="CD31" s="656"/>
      <c r="CE31" s="656"/>
      <c r="CF31" s="656"/>
      <c r="CG31" s="656"/>
      <c r="CH31" s="656"/>
      <c r="CI31" s="656"/>
      <c r="CJ31" s="656"/>
      <c r="CK31" s="656"/>
      <c r="CL31" s="656"/>
      <c r="CM31" s="656"/>
      <c r="CN31" s="656"/>
      <c r="CO31" s="656"/>
      <c r="CP31" s="656"/>
      <c r="CQ31" s="656"/>
      <c r="CR31" s="656"/>
      <c r="CS31" s="656"/>
      <c r="CT31" s="656"/>
      <c r="CU31" s="656"/>
      <c r="CV31" s="656"/>
    </row>
    <row r="32" spans="1:100" ht="13.5" customHeight="1">
      <c r="A32" s="312"/>
      <c r="B32" s="315" t="s">
        <v>3201</v>
      </c>
      <c r="C32" s="312"/>
      <c r="D32" s="298"/>
      <c r="E32" s="1566">
        <f>'23'!AQ64</f>
        <v>380829.10234324867</v>
      </c>
      <c r="F32" s="1567">
        <v>100</v>
      </c>
      <c r="G32" s="1566">
        <f>'23'!AR64</f>
        <v>158124.53795646923</v>
      </c>
      <c r="H32" s="1567">
        <f t="shared" si="7"/>
        <v>41.521127714117952</v>
      </c>
      <c r="I32" s="1566">
        <f>'23'!AS64</f>
        <v>55799.248951062546</v>
      </c>
      <c r="J32" s="1567">
        <f t="shared" si="7"/>
        <v>14.652044344229134</v>
      </c>
      <c r="K32" s="1566">
        <f>'23'!AT64</f>
        <v>79504.092084852397</v>
      </c>
      <c r="L32" s="1567">
        <f t="shared" si="8"/>
        <v>20.876579966095608</v>
      </c>
      <c r="M32" s="1566">
        <f>'23'!AU64</f>
        <v>2238.1043338839772</v>
      </c>
      <c r="N32" s="1567">
        <f t="shared" si="9"/>
        <v>0.58769256869101627</v>
      </c>
      <c r="O32" s="1566">
        <f>'23'!AV64</f>
        <v>8008.0034345450676</v>
      </c>
      <c r="P32" s="1567">
        <f t="shared" si="9"/>
        <v>2.1027813749715216</v>
      </c>
      <c r="Q32" s="1566">
        <f>'23'!AW64</f>
        <v>11337.145856194707</v>
      </c>
      <c r="R32" s="1567">
        <f t="shared" si="9"/>
        <v>2.9769641517512802</v>
      </c>
      <c r="S32" s="1566">
        <f>'23'!AX64</f>
        <v>8713.2448362761697</v>
      </c>
      <c r="T32" s="1567">
        <f t="shared" si="9"/>
        <v>2.2879671702250191</v>
      </c>
      <c r="U32" s="1566">
        <f>'23'!AY64</f>
        <v>508.70155617408443</v>
      </c>
      <c r="V32" s="1567">
        <f t="shared" si="9"/>
        <v>0.1335773849855576</v>
      </c>
      <c r="W32" s="312"/>
      <c r="X32" s="315" t="s">
        <v>3202</v>
      </c>
      <c r="Y32" s="312"/>
      <c r="Z32" s="298"/>
      <c r="AA32" s="1566">
        <f>'23'!AZ61</f>
        <v>864.09950585883018</v>
      </c>
      <c r="AB32" s="1567">
        <f t="shared" si="10"/>
        <v>0.2268995464217439</v>
      </c>
      <c r="AC32" s="1566">
        <f>'23'!BA64</f>
        <v>13511.171755971189</v>
      </c>
      <c r="AD32" s="1567">
        <f t="shared" si="11"/>
        <v>3.5478306864776599</v>
      </c>
      <c r="AE32" s="1566">
        <f>'23'!BB64</f>
        <v>4413.4638688013083</v>
      </c>
      <c r="AF32" s="1567">
        <f t="shared" si="12"/>
        <v>1.1589092959664011</v>
      </c>
      <c r="AG32" s="1566">
        <f>'23'!BC64</f>
        <v>1219.5169186271567</v>
      </c>
      <c r="AH32" s="1567">
        <f t="shared" si="13"/>
        <v>0.32022681857122942</v>
      </c>
      <c r="AI32" s="1566">
        <f>'23'!BD64</f>
        <v>11769.146176294689</v>
      </c>
      <c r="AJ32" s="1567">
        <f t="shared" si="14"/>
        <v>3.0904009446439127</v>
      </c>
      <c r="AK32" s="1566">
        <f>'23'!BE64</f>
        <v>750.17951994009627</v>
      </c>
      <c r="AL32" s="1567">
        <f t="shared" si="15"/>
        <v>0.19698586986242059</v>
      </c>
      <c r="AM32" s="1566">
        <f>'23'!BF64</f>
        <v>24678.147980139038</v>
      </c>
      <c r="AN32" s="1567">
        <f t="shared" si="16"/>
        <v>6.4801108497995363</v>
      </c>
      <c r="AO32" s="445"/>
      <c r="AP32" s="865"/>
      <c r="AQ32" s="161"/>
      <c r="AR32" s="865"/>
      <c r="AS32" s="865"/>
      <c r="AT32" s="445"/>
      <c r="AU32" s="865"/>
      <c r="AV32" s="445"/>
      <c r="AW32" s="865"/>
      <c r="AX32" s="865"/>
      <c r="AY32" s="445"/>
      <c r="AZ32" s="865"/>
      <c r="BA32" s="445"/>
      <c r="BB32" s="865"/>
      <c r="BC32" s="445"/>
      <c r="BD32" s="445"/>
      <c r="BE32" s="445"/>
      <c r="BF32" s="445"/>
      <c r="BG32" s="445"/>
      <c r="BH32" s="866"/>
      <c r="BI32" s="422"/>
      <c r="BJ32" s="422"/>
      <c r="BK32" s="422"/>
      <c r="BL32" s="422"/>
      <c r="BM32" s="422"/>
      <c r="BN32" s="656"/>
      <c r="BO32" s="656"/>
      <c r="BP32" s="656"/>
      <c r="BQ32" s="656"/>
      <c r="BR32" s="656"/>
      <c r="BS32" s="656"/>
      <c r="BT32" s="656"/>
      <c r="BU32" s="656"/>
      <c r="BV32" s="656"/>
      <c r="BW32" s="656"/>
      <c r="BX32" s="656"/>
      <c r="BY32" s="656"/>
      <c r="BZ32" s="656"/>
      <c r="CA32" s="656"/>
      <c r="CB32" s="656"/>
      <c r="CC32" s="656"/>
      <c r="CD32" s="656"/>
      <c r="CE32" s="656"/>
      <c r="CF32" s="656"/>
      <c r="CG32" s="656"/>
      <c r="CH32" s="656"/>
      <c r="CI32" s="656"/>
      <c r="CJ32" s="656"/>
      <c r="CK32" s="656"/>
      <c r="CL32" s="656"/>
      <c r="CM32" s="656"/>
      <c r="CN32" s="656"/>
      <c r="CO32" s="656"/>
      <c r="CP32" s="656"/>
      <c r="CQ32" s="656"/>
      <c r="CR32" s="656"/>
      <c r="CS32" s="656"/>
      <c r="CT32" s="656"/>
      <c r="CU32" s="656"/>
      <c r="CV32" s="656"/>
    </row>
    <row r="33" spans="1:100" ht="13.5" customHeight="1">
      <c r="A33" s="312"/>
      <c r="B33" s="315" t="s">
        <v>3203</v>
      </c>
      <c r="C33" s="312"/>
      <c r="D33" s="298"/>
      <c r="E33" s="1566">
        <f>'23'!AQ65</f>
        <v>169420.04537787565</v>
      </c>
      <c r="F33" s="1567">
        <v>100</v>
      </c>
      <c r="G33" s="1566">
        <f>'23'!AR65</f>
        <v>78873.080564691292</v>
      </c>
      <c r="H33" s="1567">
        <f t="shared" si="7"/>
        <v>46.554751174084643</v>
      </c>
      <c r="I33" s="1566">
        <f>'23'!AS65</f>
        <v>32936.653318797675</v>
      </c>
      <c r="J33" s="1567">
        <f t="shared" si="7"/>
        <v>19.440824281055725</v>
      </c>
      <c r="K33" s="1566">
        <f>'23'!AT65</f>
        <v>36954.694070546022</v>
      </c>
      <c r="L33" s="1567">
        <f t="shared" si="8"/>
        <v>21.812468523498513</v>
      </c>
      <c r="M33" s="1566">
        <f>'23'!AU65</f>
        <v>1505.3389569245282</v>
      </c>
      <c r="N33" s="1567">
        <f t="shared" si="9"/>
        <v>0.88852470412636808</v>
      </c>
      <c r="O33" s="1566">
        <f>'23'!AV65</f>
        <v>4345.6470229999904</v>
      </c>
      <c r="P33" s="1567">
        <f t="shared" si="9"/>
        <v>2.5650134925341503</v>
      </c>
      <c r="Q33" s="1566">
        <f>'23'!AW65</f>
        <v>2215.0756659999997</v>
      </c>
      <c r="R33" s="1567">
        <f t="shared" si="9"/>
        <v>1.3074460351249932</v>
      </c>
      <c r="S33" s="1566">
        <f>'23'!AX65</f>
        <v>614.93378999999993</v>
      </c>
      <c r="T33" s="1567">
        <f t="shared" si="9"/>
        <v>0.36296400973594789</v>
      </c>
      <c r="U33" s="1566">
        <f>'23'!AY65</f>
        <v>57.335069999999995</v>
      </c>
      <c r="V33" s="1567">
        <f t="shared" si="9"/>
        <v>3.3841963548126471E-2</v>
      </c>
      <c r="W33" s="312"/>
      <c r="X33" s="315" t="s">
        <v>3203</v>
      </c>
      <c r="Y33" s="312"/>
      <c r="Z33" s="298"/>
      <c r="AA33" s="1566">
        <f>'23'!AZ62</f>
        <v>540.99811076486333</v>
      </c>
      <c r="AB33" s="1567">
        <f t="shared" si="10"/>
        <v>0.31932355439890087</v>
      </c>
      <c r="AC33" s="1566">
        <f>'23'!BA65</f>
        <v>1924.9825709166037</v>
      </c>
      <c r="AD33" s="1567">
        <f t="shared" si="11"/>
        <v>1.136218897016058</v>
      </c>
      <c r="AE33" s="1566">
        <f>'23'!BB65</f>
        <v>2456.9794649999994</v>
      </c>
      <c r="AF33" s="1567">
        <f t="shared" si="12"/>
        <v>1.4502294929268467</v>
      </c>
      <c r="AG33" s="1566">
        <f>'23'!BC65</f>
        <v>1280.2925617358489</v>
      </c>
      <c r="AH33" s="1567">
        <f t="shared" si="13"/>
        <v>0.75569131083649244</v>
      </c>
      <c r="AI33" s="1566">
        <f>'23'!BD65</f>
        <v>3836.635781</v>
      </c>
      <c r="AJ33" s="1567">
        <f t="shared" si="14"/>
        <v>2.2645701531024507</v>
      </c>
      <c r="AK33" s="1566">
        <f>'23'!BE65</f>
        <v>0.33333299999743188</v>
      </c>
      <c r="AL33" s="1567">
        <f t="shared" si="15"/>
        <v>1.9674944558889924E-4</v>
      </c>
      <c r="AM33" s="1566">
        <f>'23'!BF65</f>
        <v>2418.0632062636614</v>
      </c>
      <c r="AN33" s="1567">
        <f t="shared" si="16"/>
        <v>1.4272592129640838</v>
      </c>
      <c r="AO33" s="445"/>
      <c r="AP33" s="865"/>
      <c r="AQ33" s="161"/>
      <c r="AR33" s="865"/>
      <c r="AS33" s="865"/>
      <c r="AT33" s="445"/>
      <c r="AU33" s="865"/>
      <c r="AV33" s="445"/>
      <c r="AW33" s="865"/>
      <c r="AX33" s="865"/>
      <c r="AY33" s="445"/>
      <c r="AZ33" s="865"/>
      <c r="BA33" s="445"/>
      <c r="BB33" s="865"/>
      <c r="BC33" s="445"/>
      <c r="BD33" s="445"/>
      <c r="BE33" s="445"/>
      <c r="BF33" s="445"/>
      <c r="BG33" s="445"/>
      <c r="BH33" s="866"/>
      <c r="BI33" s="422"/>
      <c r="BJ33" s="422"/>
      <c r="BK33" s="422"/>
      <c r="BL33" s="422"/>
      <c r="BM33" s="422"/>
      <c r="BN33" s="656"/>
      <c r="BO33" s="656"/>
      <c r="BP33" s="656"/>
      <c r="BQ33" s="656"/>
      <c r="BR33" s="656"/>
      <c r="BS33" s="656"/>
      <c r="BT33" s="656"/>
      <c r="BU33" s="656"/>
      <c r="BV33" s="656"/>
      <c r="BW33" s="656"/>
      <c r="BX33" s="656"/>
      <c r="BY33" s="656"/>
      <c r="BZ33" s="656"/>
      <c r="CA33" s="656"/>
      <c r="CB33" s="656"/>
      <c r="CC33" s="656"/>
      <c r="CD33" s="656"/>
      <c r="CE33" s="656"/>
      <c r="CF33" s="656"/>
      <c r="CG33" s="656"/>
      <c r="CH33" s="656"/>
      <c r="CI33" s="656"/>
      <c r="CJ33" s="656"/>
      <c r="CK33" s="656"/>
      <c r="CL33" s="656"/>
      <c r="CM33" s="656"/>
      <c r="CN33" s="656"/>
      <c r="CO33" s="656"/>
      <c r="CP33" s="656"/>
      <c r="CQ33" s="656"/>
      <c r="CR33" s="656"/>
      <c r="CS33" s="656"/>
      <c r="CT33" s="656"/>
      <c r="CU33" s="656"/>
      <c r="CV33" s="656"/>
    </row>
    <row r="34" spans="1:100" ht="13.5" customHeight="1">
      <c r="A34" s="312"/>
      <c r="B34" s="315" t="s">
        <v>2848</v>
      </c>
      <c r="C34" s="312"/>
      <c r="D34" s="298"/>
      <c r="E34" s="1566">
        <f>'23'!AQ66</f>
        <v>200264.88837715305</v>
      </c>
      <c r="F34" s="1567">
        <v>100</v>
      </c>
      <c r="G34" s="1566">
        <f>'23'!AR66</f>
        <v>66802.405293320087</v>
      </c>
      <c r="H34" s="1567">
        <f t="shared" si="7"/>
        <v>33.357023207939008</v>
      </c>
      <c r="I34" s="1566">
        <f>'23'!AS66</f>
        <v>69135.093211291343</v>
      </c>
      <c r="J34" s="1567">
        <f t="shared" si="7"/>
        <v>34.521824455363955</v>
      </c>
      <c r="K34" s="1566">
        <f>'23'!AT66</f>
        <v>24876.630699103043</v>
      </c>
      <c r="L34" s="1567">
        <f t="shared" si="8"/>
        <v>12.421863313479898</v>
      </c>
      <c r="M34" s="1566">
        <f>'23'!AU66</f>
        <v>19203.522928999999</v>
      </c>
      <c r="N34" s="1567">
        <f t="shared" si="9"/>
        <v>9.58906131005579</v>
      </c>
      <c r="O34" s="1566">
        <f>'23'!AV66</f>
        <v>802.65605025742855</v>
      </c>
      <c r="P34" s="1567">
        <f t="shared" si="9"/>
        <v>0.40079719253921819</v>
      </c>
      <c r="Q34" s="1566">
        <f>'23'!AW66</f>
        <v>2906.0398346923075</v>
      </c>
      <c r="R34" s="1567">
        <f t="shared" si="9"/>
        <v>1.451098022345009</v>
      </c>
      <c r="S34" s="1566">
        <f>'23'!AX66</f>
        <v>0</v>
      </c>
      <c r="T34" s="1567">
        <f t="shared" si="9"/>
        <v>0</v>
      </c>
      <c r="U34" s="1566">
        <f>'23'!AY66</f>
        <v>0</v>
      </c>
      <c r="V34" s="1567">
        <f t="shared" si="9"/>
        <v>0</v>
      </c>
      <c r="W34" s="312"/>
      <c r="X34" s="315" t="s">
        <v>3204</v>
      </c>
      <c r="Y34" s="312"/>
      <c r="Z34" s="298"/>
      <c r="AA34" s="1566">
        <f>'23'!AZ63</f>
        <v>83.234107158450925</v>
      </c>
      <c r="AB34" s="1567">
        <f t="shared" si="10"/>
        <v>4.1562007116144363E-2</v>
      </c>
      <c r="AC34" s="1566">
        <f>'23'!BA66</f>
        <v>2797.4639185405408</v>
      </c>
      <c r="AD34" s="1567">
        <f t="shared" si="11"/>
        <v>1.396881870411631</v>
      </c>
      <c r="AE34" s="1566">
        <f>'23'!BB66</f>
        <v>1618.1538150000001</v>
      </c>
      <c r="AF34" s="1567">
        <f t="shared" si="12"/>
        <v>0.80800674951695872</v>
      </c>
      <c r="AG34" s="1566">
        <f>'23'!BC66</f>
        <v>0</v>
      </c>
      <c r="AH34" s="1567">
        <f t="shared" si="13"/>
        <v>0</v>
      </c>
      <c r="AI34" s="1566">
        <f>'23'!BD66</f>
        <v>6881.5411799999993</v>
      </c>
      <c r="AJ34" s="1567">
        <f t="shared" si="14"/>
        <v>3.4362195169430758</v>
      </c>
      <c r="AK34" s="1566">
        <f>'23'!BE66</f>
        <v>586.21143899999993</v>
      </c>
      <c r="AL34" s="1567">
        <f t="shared" si="15"/>
        <v>0.29271803147839121</v>
      </c>
      <c r="AM34" s="1566">
        <f>'23'!BF66</f>
        <v>4655.1700069483559</v>
      </c>
      <c r="AN34" s="1567">
        <f t="shared" si="16"/>
        <v>2.3245063299270958</v>
      </c>
      <c r="AO34" s="445"/>
      <c r="AP34" s="865"/>
      <c r="AQ34" s="161"/>
      <c r="AR34" s="865"/>
      <c r="AS34" s="865"/>
      <c r="AT34" s="445"/>
      <c r="AU34" s="865"/>
      <c r="AV34" s="445"/>
      <c r="AW34" s="865"/>
      <c r="AX34" s="865"/>
      <c r="AY34" s="445"/>
      <c r="AZ34" s="865"/>
      <c r="BA34" s="445"/>
      <c r="BB34" s="865"/>
      <c r="BC34" s="445"/>
      <c r="BD34" s="445"/>
      <c r="BE34" s="445"/>
      <c r="BF34" s="445"/>
      <c r="BG34" s="445"/>
      <c r="BH34" s="866"/>
      <c r="BI34" s="422"/>
      <c r="BJ34" s="422"/>
      <c r="BK34" s="422"/>
      <c r="BL34" s="422"/>
      <c r="BM34" s="422"/>
      <c r="BN34" s="656"/>
      <c r="BO34" s="656"/>
      <c r="BP34" s="656"/>
      <c r="BQ34" s="656"/>
      <c r="BR34" s="656"/>
      <c r="BS34" s="656"/>
      <c r="BT34" s="656"/>
      <c r="BU34" s="656"/>
      <c r="BV34" s="656"/>
      <c r="BW34" s="656"/>
      <c r="BX34" s="656"/>
      <c r="BY34" s="656"/>
      <c r="BZ34" s="656"/>
      <c r="CA34" s="656"/>
      <c r="CB34" s="656"/>
      <c r="CC34" s="656"/>
      <c r="CD34" s="656"/>
      <c r="CE34" s="656"/>
      <c r="CF34" s="656"/>
      <c r="CG34" s="656"/>
      <c r="CH34" s="656"/>
      <c r="CI34" s="656"/>
      <c r="CJ34" s="656"/>
      <c r="CK34" s="656"/>
      <c r="CL34" s="656"/>
      <c r="CM34" s="656"/>
      <c r="CN34" s="656"/>
      <c r="CO34" s="656"/>
      <c r="CP34" s="656"/>
      <c r="CQ34" s="656"/>
      <c r="CR34" s="656"/>
      <c r="CS34" s="656"/>
      <c r="CT34" s="656"/>
      <c r="CU34" s="656"/>
      <c r="CV34" s="656"/>
    </row>
    <row r="35" spans="1:100" ht="13.5" customHeight="1">
      <c r="A35" s="312"/>
      <c r="B35" s="315" t="s">
        <v>3205</v>
      </c>
      <c r="C35" s="312"/>
      <c r="D35" s="298"/>
      <c r="E35" s="1566">
        <f>'23'!AQ67</f>
        <v>258978.71235612832</v>
      </c>
      <c r="F35" s="1567">
        <v>100</v>
      </c>
      <c r="G35" s="1566">
        <f>'23'!AR67</f>
        <v>43815.892223769224</v>
      </c>
      <c r="H35" s="1567">
        <f t="shared" si="7"/>
        <v>16.918723483155194</v>
      </c>
      <c r="I35" s="1566">
        <f>'23'!AS67</f>
        <v>74590.316432585052</v>
      </c>
      <c r="J35" s="1567">
        <f t="shared" si="7"/>
        <v>28.801717235358705</v>
      </c>
      <c r="K35" s="1566">
        <f>'23'!AT67</f>
        <v>86479.499247071333</v>
      </c>
      <c r="L35" s="1567">
        <f t="shared" si="8"/>
        <v>33.392512635614288</v>
      </c>
      <c r="M35" s="1566">
        <f>'23'!AU67</f>
        <v>21345.704845999997</v>
      </c>
      <c r="N35" s="1567">
        <f t="shared" si="9"/>
        <v>8.2422623279734921</v>
      </c>
      <c r="O35" s="1566">
        <f>'23'!AV67</f>
        <v>0</v>
      </c>
      <c r="P35" s="1567">
        <f t="shared" si="9"/>
        <v>0</v>
      </c>
      <c r="Q35" s="1566">
        <f>'23'!AW67</f>
        <v>4336.1800709999998</v>
      </c>
      <c r="R35" s="1567">
        <f t="shared" si="9"/>
        <v>1.6743384162931534</v>
      </c>
      <c r="S35" s="1566">
        <f>'23'!AX67</f>
        <v>161.83792800000001</v>
      </c>
      <c r="T35" s="1567">
        <f t="shared" si="9"/>
        <v>6.2490822711888577E-2</v>
      </c>
      <c r="U35" s="1566">
        <f>'23'!AY67</f>
        <v>0</v>
      </c>
      <c r="V35" s="1567">
        <f t="shared" si="9"/>
        <v>0</v>
      </c>
      <c r="W35" s="312"/>
      <c r="X35" s="315" t="s">
        <v>3206</v>
      </c>
      <c r="Y35" s="312"/>
      <c r="Z35" s="298"/>
      <c r="AA35" s="1566">
        <f>'23'!AZ64</f>
        <v>254.39711401704372</v>
      </c>
      <c r="AB35" s="1567">
        <f t="shared" si="10"/>
        <v>9.82308977068415E-2</v>
      </c>
      <c r="AC35" s="1566">
        <f>'23'!BA67</f>
        <v>2613.6726619999999</v>
      </c>
      <c r="AD35" s="1567">
        <f t="shared" si="11"/>
        <v>1.0092229736650598</v>
      </c>
      <c r="AE35" s="1566">
        <f>'23'!BB67</f>
        <v>2855.1816479999998</v>
      </c>
      <c r="AF35" s="1567">
        <f t="shared" si="12"/>
        <v>1.1024773511398749</v>
      </c>
      <c r="AG35" s="1566">
        <f>'23'!BC67</f>
        <v>0</v>
      </c>
      <c r="AH35" s="1567">
        <f t="shared" si="13"/>
        <v>0</v>
      </c>
      <c r="AI35" s="1566">
        <f>'23'!BD67</f>
        <v>6976.1039329999994</v>
      </c>
      <c r="AJ35" s="1567">
        <f t="shared" si="14"/>
        <v>2.6936978215441036</v>
      </c>
      <c r="AK35" s="1566">
        <f>'23'!BE67</f>
        <v>0</v>
      </c>
      <c r="AL35" s="1567">
        <f t="shared" si="15"/>
        <v>0</v>
      </c>
      <c r="AM35" s="1566">
        <f>'23'!BF67</f>
        <v>15804.323364702701</v>
      </c>
      <c r="AN35" s="1567">
        <f t="shared" si="16"/>
        <v>6.1025569325442337</v>
      </c>
      <c r="AO35" s="445"/>
      <c r="AP35" s="865"/>
      <c r="AQ35" s="161"/>
      <c r="AR35" s="865"/>
      <c r="AS35" s="865"/>
      <c r="AT35" s="445"/>
      <c r="AU35" s="865"/>
      <c r="AV35" s="445"/>
      <c r="AW35" s="865"/>
      <c r="AX35" s="865"/>
      <c r="AY35" s="445"/>
      <c r="AZ35" s="865"/>
      <c r="BA35" s="445"/>
      <c r="BB35" s="865"/>
      <c r="BC35" s="445"/>
      <c r="BD35" s="445"/>
      <c r="BE35" s="445"/>
      <c r="BF35" s="445"/>
      <c r="BG35" s="445"/>
      <c r="BH35" s="866"/>
      <c r="BI35" s="422"/>
      <c r="BJ35" s="422"/>
      <c r="BK35" s="422"/>
      <c r="BL35" s="422"/>
      <c r="BM35" s="422"/>
      <c r="BN35" s="656"/>
      <c r="BO35" s="656"/>
      <c r="BP35" s="656"/>
      <c r="BQ35" s="656"/>
      <c r="BR35" s="656"/>
      <c r="BS35" s="656"/>
      <c r="BT35" s="656"/>
      <c r="BU35" s="656"/>
      <c r="BV35" s="656"/>
      <c r="BW35" s="656"/>
      <c r="BX35" s="656"/>
      <c r="BY35" s="656"/>
      <c r="BZ35" s="656"/>
      <c r="CA35" s="656"/>
      <c r="CB35" s="656"/>
      <c r="CC35" s="656"/>
      <c r="CD35" s="656"/>
      <c r="CE35" s="656"/>
      <c r="CF35" s="656"/>
      <c r="CG35" s="656"/>
      <c r="CH35" s="656"/>
      <c r="CI35" s="656"/>
      <c r="CJ35" s="656"/>
      <c r="CK35" s="656"/>
      <c r="CL35" s="656"/>
      <c r="CM35" s="656"/>
      <c r="CN35" s="656"/>
      <c r="CO35" s="656"/>
      <c r="CP35" s="656"/>
      <c r="CQ35" s="656"/>
      <c r="CR35" s="656"/>
      <c r="CS35" s="656"/>
      <c r="CT35" s="656"/>
      <c r="CU35" s="656"/>
      <c r="CV35" s="656"/>
    </row>
    <row r="36" spans="1:100" ht="13.5" customHeight="1">
      <c r="A36" s="3228" t="s">
        <v>1901</v>
      </c>
      <c r="B36" s="3228"/>
      <c r="C36" s="3228"/>
      <c r="D36" s="297"/>
      <c r="E36" s="1566"/>
      <c r="F36" s="1567"/>
      <c r="G36" s="1566"/>
      <c r="H36" s="1567"/>
      <c r="I36" s="1566"/>
      <c r="J36" s="1567"/>
      <c r="K36" s="1566"/>
      <c r="L36" s="1567"/>
      <c r="M36" s="1566"/>
      <c r="N36" s="1567"/>
      <c r="O36" s="1566"/>
      <c r="P36" s="1567"/>
      <c r="Q36" s="1566"/>
      <c r="R36" s="1567"/>
      <c r="S36" s="1566"/>
      <c r="T36" s="1567"/>
      <c r="U36" s="1566"/>
      <c r="V36" s="1567"/>
      <c r="W36" s="3228" t="s">
        <v>1901</v>
      </c>
      <c r="X36" s="3228"/>
      <c r="Y36" s="3228"/>
      <c r="Z36" s="297"/>
      <c r="AA36" s="1566"/>
      <c r="AB36" s="1567"/>
      <c r="AC36" s="1566"/>
      <c r="AD36" s="1567"/>
      <c r="AE36" s="1566"/>
      <c r="AF36" s="1567"/>
      <c r="AG36" s="1566"/>
      <c r="AH36" s="1567"/>
      <c r="AI36" s="1566"/>
      <c r="AJ36" s="1567"/>
      <c r="AK36" s="1566"/>
      <c r="AL36" s="1567"/>
      <c r="AM36" s="1566"/>
      <c r="AN36" s="1567"/>
      <c r="AO36" s="445"/>
      <c r="AP36" s="445"/>
      <c r="AQ36" s="161"/>
      <c r="AR36" s="445"/>
      <c r="AS36" s="445"/>
      <c r="AT36" s="445"/>
      <c r="AU36" s="445"/>
      <c r="AV36" s="445"/>
      <c r="AW36" s="445"/>
      <c r="AX36" s="445"/>
      <c r="AY36" s="445"/>
      <c r="AZ36" s="445"/>
      <c r="BA36" s="445"/>
      <c r="BB36" s="445"/>
      <c r="BC36" s="445"/>
      <c r="BD36" s="445"/>
      <c r="BE36" s="445"/>
      <c r="BF36" s="445"/>
      <c r="BG36" s="445"/>
      <c r="BH36" s="866"/>
      <c r="BI36" s="422"/>
      <c r="BJ36" s="422"/>
      <c r="BK36" s="422"/>
      <c r="BL36" s="422"/>
      <c r="BM36" s="422"/>
      <c r="BN36" s="656"/>
      <c r="BO36" s="656"/>
      <c r="BP36" s="656"/>
      <c r="BQ36" s="656"/>
      <c r="BR36" s="656"/>
      <c r="BS36" s="656"/>
      <c r="BT36" s="656"/>
      <c r="BU36" s="656"/>
      <c r="BV36" s="656"/>
      <c r="BW36" s="656"/>
      <c r="BX36" s="656"/>
      <c r="BY36" s="656"/>
      <c r="BZ36" s="656"/>
      <c r="CA36" s="656"/>
      <c r="CB36" s="656"/>
      <c r="CC36" s="656"/>
      <c r="CD36" s="656"/>
      <c r="CE36" s="656"/>
      <c r="CF36" s="656"/>
      <c r="CG36" s="656"/>
      <c r="CH36" s="656"/>
      <c r="CI36" s="656"/>
      <c r="CJ36" s="656"/>
      <c r="CK36" s="656"/>
      <c r="CL36" s="656"/>
      <c r="CM36" s="656"/>
      <c r="CN36" s="656"/>
      <c r="CO36" s="656"/>
      <c r="CP36" s="656"/>
      <c r="CQ36" s="656"/>
      <c r="CR36" s="656"/>
      <c r="CS36" s="656"/>
      <c r="CT36" s="656"/>
      <c r="CU36" s="656"/>
      <c r="CV36" s="656"/>
    </row>
    <row r="37" spans="1:100" ht="13.5" customHeight="1">
      <c r="A37" s="312"/>
      <c r="B37" s="315" t="s">
        <v>3207</v>
      </c>
      <c r="C37" s="312"/>
      <c r="D37" s="298"/>
      <c r="E37" s="1566">
        <f>'23'!AQ68</f>
        <v>30039.091812156636</v>
      </c>
      <c r="F37" s="1567">
        <v>100</v>
      </c>
      <c r="G37" s="1566">
        <f>'23'!AR68</f>
        <v>19465.709337373079</v>
      </c>
      <c r="H37" s="1567">
        <f t="shared" si="7"/>
        <v>64.801257837946437</v>
      </c>
      <c r="I37" s="1566">
        <f>'23'!AS68</f>
        <v>3585.6182361189249</v>
      </c>
      <c r="J37" s="1567">
        <f t="shared" si="7"/>
        <v>11.936506797678375</v>
      </c>
      <c r="K37" s="1566">
        <f>'23'!AT68</f>
        <v>2888.3391562336174</v>
      </c>
      <c r="L37" s="1567">
        <f t="shared" ref="L37:L46" si="17">K37/$E37*100</f>
        <v>9.6152679125429632</v>
      </c>
      <c r="M37" s="1566">
        <f>'23'!AU68</f>
        <v>181.42647591909596</v>
      </c>
      <c r="N37" s="1567">
        <f t="shared" ref="N37:V46" si="18">M37/$E37*100</f>
        <v>0.60396791305679154</v>
      </c>
      <c r="O37" s="1566">
        <f>'23'!AV68</f>
        <v>397.58288491120425</v>
      </c>
      <c r="P37" s="1567">
        <f t="shared" si="18"/>
        <v>1.3235516153331404</v>
      </c>
      <c r="Q37" s="1566">
        <f>'23'!AW68</f>
        <v>605.76876506801943</v>
      </c>
      <c r="R37" s="1567">
        <f t="shared" si="18"/>
        <v>2.0166014633733651</v>
      </c>
      <c r="S37" s="1566">
        <f>'23'!AX68</f>
        <v>92.032906259545996</v>
      </c>
      <c r="T37" s="1567">
        <f t="shared" si="18"/>
        <v>0.30637712629614472</v>
      </c>
      <c r="U37" s="1566">
        <f>'23'!AY68</f>
        <v>29.4138315006469</v>
      </c>
      <c r="V37" s="1567">
        <f t="shared" si="18"/>
        <v>9.791851126718587E-2</v>
      </c>
      <c r="W37" s="312"/>
      <c r="X37" s="315" t="s">
        <v>2879</v>
      </c>
      <c r="Y37" s="312"/>
      <c r="Z37" s="298"/>
      <c r="AA37" s="1566">
        <f>'23'!AZ68</f>
        <v>5.5204849999999999</v>
      </c>
      <c r="AB37" s="1567">
        <f t="shared" ref="AB37:AB46" si="19">AA37/$E37*100</f>
        <v>1.8377669453261879E-2</v>
      </c>
      <c r="AC37" s="1566">
        <f>'23'!BA68</f>
        <v>85.591746819054535</v>
      </c>
      <c r="AD37" s="1567">
        <f t="shared" ref="AD37:AD46" si="20">AC37/$E37*100</f>
        <v>0.28493453581847666</v>
      </c>
      <c r="AE37" s="1566">
        <f>'23'!BB68</f>
        <v>0</v>
      </c>
      <c r="AF37" s="1567">
        <f t="shared" ref="AF37:AF46" si="21">AE37/$E37*100</f>
        <v>0</v>
      </c>
      <c r="AG37" s="1566">
        <f>'23'!BC68</f>
        <v>317.00901810532804</v>
      </c>
      <c r="AH37" s="1567">
        <f t="shared" ref="AH37:AH46" si="22">AG37/$E37*100</f>
        <v>1.0553215792530599</v>
      </c>
      <c r="AI37" s="1566">
        <f>'23'!BD68</f>
        <v>22.300247308009844</v>
      </c>
      <c r="AJ37" s="1567">
        <f t="shared" ref="AJ37:AJ46" si="23">AI37/$E37*100</f>
        <v>7.4237421848369831E-2</v>
      </c>
      <c r="AK37" s="1566">
        <f>'23'!BE68</f>
        <v>65.907199569753629</v>
      </c>
      <c r="AL37" s="1567">
        <f t="shared" ref="AL37:AL46" si="24">AK37/$E37*100</f>
        <v>0.21940476756717855</v>
      </c>
      <c r="AM37" s="1566">
        <f>'23'!BF68</f>
        <v>2296.8715219703554</v>
      </c>
      <c r="AN37" s="1567">
        <f t="shared" ref="AN37:AN46" si="25">AM37/$E37*100</f>
        <v>7.6462748485652474</v>
      </c>
      <c r="AO37" s="445"/>
      <c r="AP37" s="865"/>
      <c r="AQ37" s="161"/>
      <c r="AR37" s="865"/>
      <c r="AS37" s="865"/>
      <c r="AT37" s="445"/>
      <c r="AU37" s="865"/>
      <c r="AV37" s="445"/>
      <c r="AW37" s="865"/>
      <c r="AX37" s="865"/>
      <c r="AY37" s="445"/>
      <c r="AZ37" s="865"/>
      <c r="BA37" s="445"/>
      <c r="BB37" s="865"/>
      <c r="BC37" s="445"/>
      <c r="BD37" s="445"/>
      <c r="BE37" s="445"/>
      <c r="BF37" s="445"/>
      <c r="BG37" s="445"/>
      <c r="BH37" s="866"/>
      <c r="BI37" s="422"/>
      <c r="BJ37" s="422"/>
      <c r="BK37" s="422"/>
      <c r="BL37" s="422"/>
      <c r="BM37" s="422"/>
      <c r="BN37" s="656"/>
      <c r="BO37" s="656"/>
      <c r="BP37" s="656"/>
      <c r="BQ37" s="656"/>
      <c r="BR37" s="656"/>
      <c r="BS37" s="656"/>
      <c r="BT37" s="656"/>
      <c r="BU37" s="656"/>
      <c r="BV37" s="656"/>
      <c r="BW37" s="656"/>
      <c r="BX37" s="656"/>
      <c r="BY37" s="656"/>
      <c r="BZ37" s="656"/>
      <c r="CA37" s="656"/>
      <c r="CB37" s="656"/>
      <c r="CC37" s="656"/>
      <c r="CD37" s="656"/>
      <c r="CE37" s="656"/>
      <c r="CF37" s="656"/>
      <c r="CG37" s="656"/>
      <c r="CH37" s="656"/>
      <c r="CI37" s="656"/>
      <c r="CJ37" s="656"/>
      <c r="CK37" s="656"/>
      <c r="CL37" s="656"/>
      <c r="CM37" s="656"/>
      <c r="CN37" s="656"/>
      <c r="CO37" s="656"/>
      <c r="CP37" s="656"/>
      <c r="CQ37" s="656"/>
      <c r="CR37" s="656"/>
      <c r="CS37" s="656"/>
      <c r="CT37" s="656"/>
      <c r="CU37" s="656"/>
      <c r="CV37" s="656"/>
    </row>
    <row r="38" spans="1:100" ht="13.5" customHeight="1">
      <c r="A38" s="312"/>
      <c r="B38" s="315" t="s">
        <v>2870</v>
      </c>
      <c r="C38" s="312"/>
      <c r="D38" s="298"/>
      <c r="E38" s="1566">
        <f>'23'!AQ69</f>
        <v>25116.33278955202</v>
      </c>
      <c r="F38" s="1567">
        <v>100</v>
      </c>
      <c r="G38" s="1566">
        <f>'23'!AR69</f>
        <v>11643.932911411795</v>
      </c>
      <c r="H38" s="1567">
        <f t="shared" si="7"/>
        <v>46.360004101615822</v>
      </c>
      <c r="I38" s="1566">
        <f>'23'!AS69</f>
        <v>2294.9710159614669</v>
      </c>
      <c r="J38" s="1567">
        <f t="shared" si="7"/>
        <v>9.1373650571955185</v>
      </c>
      <c r="K38" s="1566">
        <f>'23'!AT69</f>
        <v>4241.1382339761622</v>
      </c>
      <c r="L38" s="1567">
        <f t="shared" si="17"/>
        <v>16.885977222520342</v>
      </c>
      <c r="M38" s="1566">
        <f>'23'!AU69</f>
        <v>713.63898354808464</v>
      </c>
      <c r="N38" s="1567">
        <f t="shared" si="18"/>
        <v>2.8413343202911641</v>
      </c>
      <c r="O38" s="1566">
        <f>'23'!AV69</f>
        <v>482.96235209862846</v>
      </c>
      <c r="P38" s="1567">
        <f t="shared" si="18"/>
        <v>1.9229015483483831</v>
      </c>
      <c r="Q38" s="1566">
        <f>'23'!AW69</f>
        <v>2246.8396189940049</v>
      </c>
      <c r="R38" s="1567">
        <f t="shared" si="18"/>
        <v>8.9457312013665184</v>
      </c>
      <c r="S38" s="1566">
        <f>'23'!AX69</f>
        <v>248.33312631547341</v>
      </c>
      <c r="T38" s="1567">
        <f t="shared" si="18"/>
        <v>0.98873162892146382</v>
      </c>
      <c r="U38" s="1566">
        <f>'23'!AY69</f>
        <v>278.25098231712457</v>
      </c>
      <c r="V38" s="1567">
        <f t="shared" si="18"/>
        <v>1.1078487637847847</v>
      </c>
      <c r="W38" s="312"/>
      <c r="X38" s="315" t="s">
        <v>3208</v>
      </c>
      <c r="Y38" s="312"/>
      <c r="Z38" s="298"/>
      <c r="AA38" s="1566">
        <f>'23'!AZ69</f>
        <v>10.758832</v>
      </c>
      <c r="AB38" s="1567">
        <f t="shared" si="19"/>
        <v>4.2835998750882523E-2</v>
      </c>
      <c r="AC38" s="1566">
        <f>'23'!BA69</f>
        <v>31.706603999999999</v>
      </c>
      <c r="AD38" s="1567">
        <f t="shared" si="20"/>
        <v>0.12623898666125902</v>
      </c>
      <c r="AE38" s="1566">
        <f>'23'!BB69</f>
        <v>0</v>
      </c>
      <c r="AF38" s="1567">
        <f t="shared" si="21"/>
        <v>0</v>
      </c>
      <c r="AG38" s="1566">
        <f>'23'!BC69</f>
        <v>114.29453319999999</v>
      </c>
      <c r="AH38" s="1567">
        <f t="shared" si="22"/>
        <v>0.45506059406707905</v>
      </c>
      <c r="AI38" s="1566">
        <f>'23'!BD69</f>
        <v>54.367051999999994</v>
      </c>
      <c r="AJ38" s="1567">
        <f t="shared" si="23"/>
        <v>0.21646094776469832</v>
      </c>
      <c r="AK38" s="1566">
        <f>'23'!BE69</f>
        <v>49.900237706294497</v>
      </c>
      <c r="AL38" s="1567">
        <f t="shared" si="24"/>
        <v>0.19867644741135207</v>
      </c>
      <c r="AM38" s="1566">
        <f>'23'!BF69</f>
        <v>2705.2383060229877</v>
      </c>
      <c r="AN38" s="1567">
        <f t="shared" si="25"/>
        <v>10.770833181300745</v>
      </c>
      <c r="AO38" s="445"/>
      <c r="AP38" s="865"/>
      <c r="AQ38" s="161"/>
      <c r="AR38" s="865"/>
      <c r="AS38" s="865"/>
      <c r="AT38" s="445"/>
      <c r="AU38" s="865"/>
      <c r="AV38" s="445"/>
      <c r="AW38" s="865"/>
      <c r="AX38" s="865"/>
      <c r="AY38" s="445"/>
      <c r="AZ38" s="865"/>
      <c r="BA38" s="445"/>
      <c r="BB38" s="865"/>
      <c r="BC38" s="445"/>
      <c r="BD38" s="445"/>
      <c r="BE38" s="445"/>
      <c r="BF38" s="445"/>
      <c r="BG38" s="445"/>
      <c r="BH38" s="866"/>
      <c r="BI38" s="422"/>
      <c r="BJ38" s="422"/>
      <c r="BK38" s="422"/>
      <c r="BL38" s="422"/>
      <c r="BM38" s="422"/>
      <c r="BN38" s="656"/>
      <c r="BO38" s="656"/>
      <c r="BP38" s="656"/>
      <c r="BQ38" s="656"/>
      <c r="BR38" s="656"/>
      <c r="BS38" s="656"/>
      <c r="BT38" s="656"/>
      <c r="BU38" s="656"/>
      <c r="BV38" s="656"/>
      <c r="BW38" s="656"/>
      <c r="BX38" s="656"/>
      <c r="BY38" s="656"/>
      <c r="BZ38" s="656"/>
      <c r="CA38" s="656"/>
      <c r="CB38" s="656"/>
      <c r="CC38" s="656"/>
      <c r="CD38" s="656"/>
      <c r="CE38" s="656"/>
      <c r="CF38" s="656"/>
      <c r="CG38" s="656"/>
      <c r="CH38" s="656"/>
      <c r="CI38" s="656"/>
      <c r="CJ38" s="656"/>
      <c r="CK38" s="656"/>
      <c r="CL38" s="656"/>
      <c r="CM38" s="656"/>
      <c r="CN38" s="656"/>
      <c r="CO38" s="656"/>
      <c r="CP38" s="656"/>
      <c r="CQ38" s="656"/>
      <c r="CR38" s="656"/>
      <c r="CS38" s="656"/>
      <c r="CT38" s="656"/>
      <c r="CU38" s="656"/>
      <c r="CV38" s="656"/>
    </row>
    <row r="39" spans="1:100" ht="13.5" customHeight="1">
      <c r="A39" s="315"/>
      <c r="B39" s="315" t="s">
        <v>2854</v>
      </c>
      <c r="C39" s="315"/>
      <c r="D39" s="298"/>
      <c r="E39" s="1566">
        <f>'23'!AQ70</f>
        <v>65150.171002210758</v>
      </c>
      <c r="F39" s="1567">
        <v>100</v>
      </c>
      <c r="G39" s="1566">
        <f>'23'!AR70</f>
        <v>26179.979707107759</v>
      </c>
      <c r="H39" s="1567">
        <f t="shared" si="7"/>
        <v>40.184053709113655</v>
      </c>
      <c r="I39" s="1566">
        <f>'23'!AS70</f>
        <v>10220.634421974701</v>
      </c>
      <c r="J39" s="1567">
        <f t="shared" si="7"/>
        <v>15.687809049078139</v>
      </c>
      <c r="K39" s="1566">
        <f>'23'!AT70</f>
        <v>14268.321379744038</v>
      </c>
      <c r="L39" s="1567">
        <f t="shared" si="17"/>
        <v>21.900666046233198</v>
      </c>
      <c r="M39" s="1566">
        <f>'23'!AU70</f>
        <v>899.74392263229504</v>
      </c>
      <c r="N39" s="1567">
        <f t="shared" si="18"/>
        <v>1.3810307920784488</v>
      </c>
      <c r="O39" s="1566">
        <f>'23'!AV70</f>
        <v>983.67575682695519</v>
      </c>
      <c r="P39" s="1567">
        <f t="shared" si="18"/>
        <v>1.50985905592416</v>
      </c>
      <c r="Q39" s="1566">
        <f>'23'!AW70</f>
        <v>1315.3221368013956</v>
      </c>
      <c r="R39" s="1567">
        <f t="shared" si="18"/>
        <v>2.0189081879106081</v>
      </c>
      <c r="S39" s="1566">
        <f>'23'!AX70</f>
        <v>707.76299319828831</v>
      </c>
      <c r="T39" s="1567">
        <f t="shared" si="18"/>
        <v>1.0863563092939106</v>
      </c>
      <c r="U39" s="1566">
        <f>'23'!AY70</f>
        <v>166.67155800050199</v>
      </c>
      <c r="V39" s="1567">
        <f t="shared" si="18"/>
        <v>0.25582673911146953</v>
      </c>
      <c r="W39" s="315"/>
      <c r="X39" s="315" t="s">
        <v>3209</v>
      </c>
      <c r="Y39" s="315"/>
      <c r="Z39" s="298"/>
      <c r="AA39" s="1566">
        <f>'23'!AZ70</f>
        <v>518.79780276486338</v>
      </c>
      <c r="AB39" s="1567">
        <f t="shared" si="19"/>
        <v>0.79631073070745872</v>
      </c>
      <c r="AC39" s="1566">
        <f>'23'!BA70</f>
        <v>743.11255994256658</v>
      </c>
      <c r="AD39" s="1567">
        <f t="shared" si="20"/>
        <v>1.1406149032476836</v>
      </c>
      <c r="AE39" s="1566">
        <f>'23'!BB70</f>
        <v>215.10214905815451</v>
      </c>
      <c r="AF39" s="1567">
        <f t="shared" si="21"/>
        <v>0.33016359857421618</v>
      </c>
      <c r="AG39" s="1566">
        <f>'23'!BC70</f>
        <v>393.85482841413091</v>
      </c>
      <c r="AH39" s="1567">
        <f t="shared" si="22"/>
        <v>0.60453383675810479</v>
      </c>
      <c r="AI39" s="1566">
        <f>'23'!BD70</f>
        <v>689.32413525376819</v>
      </c>
      <c r="AJ39" s="1567">
        <f t="shared" si="23"/>
        <v>1.0580542224983218</v>
      </c>
      <c r="AK39" s="1566">
        <f>'23'!BE70</f>
        <v>521.36076248683855</v>
      </c>
      <c r="AL39" s="1567">
        <f t="shared" si="24"/>
        <v>0.80024465702345904</v>
      </c>
      <c r="AM39" s="1566">
        <f>'23'!BF70</f>
        <v>7326.5068880044673</v>
      </c>
      <c r="AN39" s="1567">
        <f t="shared" si="25"/>
        <v>11.245568162447118</v>
      </c>
      <c r="AO39" s="445"/>
      <c r="AP39" s="865"/>
      <c r="AQ39" s="161"/>
      <c r="AR39" s="865"/>
      <c r="AS39" s="865"/>
      <c r="AT39" s="445"/>
      <c r="AU39" s="865"/>
      <c r="AV39" s="445"/>
      <c r="AW39" s="865"/>
      <c r="AX39" s="865"/>
      <c r="AY39" s="445"/>
      <c r="AZ39" s="865"/>
      <c r="BA39" s="445"/>
      <c r="BB39" s="865"/>
      <c r="BC39" s="445"/>
      <c r="BD39" s="445"/>
      <c r="BE39" s="445"/>
      <c r="BF39" s="445"/>
      <c r="BG39" s="445"/>
      <c r="BH39" s="866"/>
      <c r="BI39" s="422"/>
      <c r="BJ39" s="422"/>
      <c r="BK39" s="422"/>
      <c r="BL39" s="422"/>
      <c r="BM39" s="422"/>
      <c r="BN39" s="656"/>
      <c r="BO39" s="656"/>
      <c r="BP39" s="656"/>
      <c r="BQ39" s="656"/>
      <c r="BR39" s="656"/>
      <c r="BS39" s="656"/>
      <c r="BT39" s="656"/>
      <c r="BU39" s="656"/>
      <c r="BV39" s="656"/>
      <c r="BW39" s="656"/>
      <c r="BX39" s="656"/>
      <c r="BY39" s="656"/>
      <c r="BZ39" s="656"/>
      <c r="CA39" s="656"/>
      <c r="CB39" s="656"/>
      <c r="CC39" s="656"/>
      <c r="CD39" s="656"/>
      <c r="CE39" s="656"/>
      <c r="CF39" s="656"/>
      <c r="CG39" s="656"/>
      <c r="CH39" s="656"/>
      <c r="CI39" s="656"/>
      <c r="CJ39" s="656"/>
      <c r="CK39" s="656"/>
      <c r="CL39" s="656"/>
      <c r="CM39" s="656"/>
      <c r="CN39" s="656"/>
      <c r="CO39" s="656"/>
      <c r="CP39" s="656"/>
      <c r="CQ39" s="656"/>
      <c r="CR39" s="656"/>
      <c r="CS39" s="656"/>
      <c r="CT39" s="656"/>
      <c r="CU39" s="656"/>
      <c r="CV39" s="656"/>
    </row>
    <row r="40" spans="1:100" ht="13.5" customHeight="1">
      <c r="A40" s="315"/>
      <c r="B40" s="315" t="s">
        <v>3210</v>
      </c>
      <c r="C40" s="315"/>
      <c r="D40" s="298"/>
      <c r="E40" s="1566">
        <f>'23'!AQ71</f>
        <v>126595.42806027347</v>
      </c>
      <c r="F40" s="1567">
        <v>100</v>
      </c>
      <c r="G40" s="1566">
        <f>'23'!AR71</f>
        <v>44480.938104641522</v>
      </c>
      <c r="H40" s="1567">
        <f t="shared" si="7"/>
        <v>35.136291085854744</v>
      </c>
      <c r="I40" s="1566">
        <f>'23'!AS71</f>
        <v>24228.910711088203</v>
      </c>
      <c r="J40" s="1567">
        <f t="shared" si="7"/>
        <v>19.138851285808325</v>
      </c>
      <c r="K40" s="1566">
        <f>'23'!AT71</f>
        <v>36124.545624512764</v>
      </c>
      <c r="L40" s="1567">
        <f t="shared" si="17"/>
        <v>28.535426735405856</v>
      </c>
      <c r="M40" s="1566">
        <f>'23'!AU71</f>
        <v>656.84213643799421</v>
      </c>
      <c r="N40" s="1567">
        <f t="shared" si="18"/>
        <v>0.51885138863408597</v>
      </c>
      <c r="O40" s="1566">
        <f>'23'!AV71</f>
        <v>927.82369471563254</v>
      </c>
      <c r="P40" s="1567">
        <f t="shared" si="18"/>
        <v>0.73290458346875331</v>
      </c>
      <c r="Q40" s="1566">
        <f>'23'!AW71</f>
        <v>3041.4926127065105</v>
      </c>
      <c r="R40" s="1567">
        <f t="shared" si="18"/>
        <v>2.4025295852378039</v>
      </c>
      <c r="S40" s="1566">
        <f>'23'!AX71</f>
        <v>1150.8808574863756</v>
      </c>
      <c r="T40" s="1567">
        <f t="shared" si="18"/>
        <v>0.9091014384330125</v>
      </c>
      <c r="U40" s="1566">
        <f>'23'!AY71</f>
        <v>506.88244969456179</v>
      </c>
      <c r="V40" s="1567">
        <f t="shared" si="18"/>
        <v>0.4003955414987258</v>
      </c>
      <c r="W40" s="315"/>
      <c r="X40" s="315" t="s">
        <v>3211</v>
      </c>
      <c r="Y40" s="315"/>
      <c r="Z40" s="298"/>
      <c r="AA40" s="1566">
        <f>'23'!AZ71</f>
        <v>88.67959908152784</v>
      </c>
      <c r="AB40" s="1567">
        <f t="shared" si="19"/>
        <v>7.0049606403879375E-2</v>
      </c>
      <c r="AC40" s="1566">
        <f>'23'!BA71</f>
        <v>1208.5243690684522</v>
      </c>
      <c r="AD40" s="1567">
        <f t="shared" si="20"/>
        <v>0.95463508247158857</v>
      </c>
      <c r="AE40" s="1566">
        <f>'23'!BB71</f>
        <v>281.88881049999998</v>
      </c>
      <c r="AF40" s="1567">
        <f t="shared" si="21"/>
        <v>0.22266902906303193</v>
      </c>
      <c r="AG40" s="1566">
        <f>'23'!BC71</f>
        <v>1847.7573542387067</v>
      </c>
      <c r="AH40" s="1567">
        <f t="shared" si="22"/>
        <v>1.4595766865758923</v>
      </c>
      <c r="AI40" s="1566">
        <f>'23'!BD71</f>
        <v>2010.3729776195923</v>
      </c>
      <c r="AJ40" s="1567">
        <f t="shared" si="23"/>
        <v>1.5880296851339939</v>
      </c>
      <c r="AK40" s="1566">
        <f>'23'!BE71</f>
        <v>659.33670311599712</v>
      </c>
      <c r="AL40" s="1567">
        <f t="shared" si="24"/>
        <v>0.52082189161055614</v>
      </c>
      <c r="AM40" s="1566">
        <f>'23'!BF71</f>
        <v>9380.5520553655952</v>
      </c>
      <c r="AN40" s="1567">
        <f t="shared" si="25"/>
        <v>7.4098663743997237</v>
      </c>
      <c r="AO40" s="445"/>
      <c r="AP40" s="865"/>
      <c r="AQ40" s="161"/>
      <c r="AR40" s="865"/>
      <c r="AS40" s="865"/>
      <c r="AT40" s="445"/>
      <c r="AU40" s="865"/>
      <c r="AV40" s="445"/>
      <c r="AW40" s="865"/>
      <c r="AX40" s="865"/>
      <c r="AY40" s="445"/>
      <c r="AZ40" s="865"/>
      <c r="BA40" s="445"/>
      <c r="BB40" s="865"/>
      <c r="BC40" s="445"/>
      <c r="BD40" s="445"/>
      <c r="BE40" s="445"/>
      <c r="BF40" s="445"/>
      <c r="BG40" s="445"/>
      <c r="BH40" s="866"/>
      <c r="BI40" s="422"/>
      <c r="BJ40" s="422"/>
      <c r="BK40" s="422"/>
      <c r="BL40" s="422"/>
      <c r="BM40" s="422"/>
      <c r="BN40" s="656"/>
      <c r="BO40" s="656"/>
      <c r="BP40" s="656"/>
      <c r="BQ40" s="656"/>
      <c r="BR40" s="656"/>
      <c r="BS40" s="656"/>
      <c r="BT40" s="656"/>
      <c r="BU40" s="656"/>
      <c r="BV40" s="656"/>
      <c r="BW40" s="656"/>
      <c r="BX40" s="656"/>
      <c r="BY40" s="656"/>
      <c r="BZ40" s="656"/>
      <c r="CA40" s="656"/>
      <c r="CB40" s="656"/>
      <c r="CC40" s="656"/>
      <c r="CD40" s="656"/>
      <c r="CE40" s="656"/>
      <c r="CF40" s="656"/>
      <c r="CG40" s="656"/>
      <c r="CH40" s="656"/>
      <c r="CI40" s="656"/>
      <c r="CJ40" s="656"/>
      <c r="CK40" s="656"/>
      <c r="CL40" s="656"/>
      <c r="CM40" s="656"/>
      <c r="CN40" s="656"/>
      <c r="CO40" s="656"/>
      <c r="CP40" s="656"/>
      <c r="CQ40" s="656"/>
      <c r="CR40" s="656"/>
      <c r="CS40" s="656"/>
      <c r="CT40" s="656"/>
      <c r="CU40" s="656"/>
      <c r="CV40" s="656"/>
    </row>
    <row r="41" spans="1:100" ht="13.5" customHeight="1">
      <c r="A41" s="315"/>
      <c r="B41" s="315" t="s">
        <v>3212</v>
      </c>
      <c r="C41" s="315"/>
      <c r="D41" s="298"/>
      <c r="E41" s="1566">
        <f>'23'!AQ72</f>
        <v>142208.11063686956</v>
      </c>
      <c r="F41" s="1567">
        <v>100</v>
      </c>
      <c r="G41" s="1566">
        <f>'23'!AR72</f>
        <v>56495.134070251923</v>
      </c>
      <c r="H41" s="1567">
        <f t="shared" si="7"/>
        <v>39.727082947127435</v>
      </c>
      <c r="I41" s="1566">
        <f>'23'!AS72</f>
        <v>16448.709521863268</v>
      </c>
      <c r="J41" s="1567">
        <f t="shared" si="7"/>
        <v>11.566646549341536</v>
      </c>
      <c r="K41" s="1566">
        <f>'23'!AT72</f>
        <v>35409.297364536731</v>
      </c>
      <c r="L41" s="1567">
        <f t="shared" si="17"/>
        <v>24.899632802910148</v>
      </c>
      <c r="M41" s="1566">
        <f>'23'!AU72</f>
        <v>212.24744564559387</v>
      </c>
      <c r="N41" s="1567">
        <f t="shared" si="18"/>
        <v>0.14925129424408903</v>
      </c>
      <c r="O41" s="1566">
        <f>'23'!AV72</f>
        <v>1441.832672231114</v>
      </c>
      <c r="P41" s="1567">
        <f t="shared" si="18"/>
        <v>1.0138891978621769</v>
      </c>
      <c r="Q41" s="1566">
        <f>'23'!AW72</f>
        <v>3309.6144835063678</v>
      </c>
      <c r="R41" s="1567">
        <f t="shared" si="18"/>
        <v>2.327303603630257</v>
      </c>
      <c r="S41" s="1566">
        <f>'23'!AX72</f>
        <v>216.69143499999998</v>
      </c>
      <c r="T41" s="1567">
        <f t="shared" si="18"/>
        <v>0.15237628432693595</v>
      </c>
      <c r="U41" s="1566">
        <f>'23'!AY72</f>
        <v>2133.5666887636135</v>
      </c>
      <c r="V41" s="1567">
        <f t="shared" si="18"/>
        <v>1.500312942214461</v>
      </c>
      <c r="W41" s="315"/>
      <c r="X41" s="315" t="s">
        <v>2884</v>
      </c>
      <c r="Y41" s="315"/>
      <c r="Z41" s="298"/>
      <c r="AA41" s="1566">
        <f>'23'!AZ72</f>
        <v>253.16940510400264</v>
      </c>
      <c r="AB41" s="1567">
        <f t="shared" si="19"/>
        <v>0.17802740221369956</v>
      </c>
      <c r="AC41" s="1566">
        <f>'23'!BA72</f>
        <v>3716.1949935502835</v>
      </c>
      <c r="AD41" s="1567">
        <f t="shared" si="20"/>
        <v>2.6132088928736565</v>
      </c>
      <c r="AE41" s="1566">
        <f>'23'!BB72</f>
        <v>1147.9009528013084</v>
      </c>
      <c r="AF41" s="1567">
        <f t="shared" si="21"/>
        <v>0.80719794930156263</v>
      </c>
      <c r="AG41" s="1566">
        <f>'23'!BC72</f>
        <v>1384.2885674634413</v>
      </c>
      <c r="AH41" s="1567">
        <f t="shared" si="22"/>
        <v>0.97342448420416872</v>
      </c>
      <c r="AI41" s="1566">
        <f>'23'!BD72</f>
        <v>2727.6758034631539</v>
      </c>
      <c r="AJ41" s="1567">
        <f t="shared" si="23"/>
        <v>1.9180873659367523</v>
      </c>
      <c r="AK41" s="1566">
        <f>'23'!BE72</f>
        <v>196.98628730672073</v>
      </c>
      <c r="AL41" s="1567">
        <f t="shared" si="24"/>
        <v>0.13851972747864433</v>
      </c>
      <c r="AM41" s="1566">
        <f>'23'!BF72</f>
        <v>17114.800945382016</v>
      </c>
      <c r="AN41" s="1567">
        <f t="shared" si="25"/>
        <v>12.035038556334458</v>
      </c>
      <c r="AO41" s="445"/>
      <c r="AP41" s="865"/>
      <c r="AQ41" s="161"/>
      <c r="AR41" s="865"/>
      <c r="AS41" s="865"/>
      <c r="AT41" s="445"/>
      <c r="AU41" s="865"/>
      <c r="AV41" s="445"/>
      <c r="AW41" s="865"/>
      <c r="AX41" s="865"/>
      <c r="AY41" s="445"/>
      <c r="AZ41" s="865"/>
      <c r="BA41" s="445"/>
      <c r="BB41" s="865"/>
      <c r="BC41" s="445"/>
      <c r="BD41" s="445"/>
      <c r="BE41" s="445"/>
      <c r="BF41" s="445"/>
      <c r="BG41" s="445"/>
      <c r="BH41" s="866"/>
      <c r="BI41" s="422"/>
      <c r="BJ41" s="422"/>
      <c r="BK41" s="422"/>
      <c r="BL41" s="422"/>
      <c r="BM41" s="422"/>
      <c r="BN41" s="656"/>
      <c r="BO41" s="656"/>
      <c r="BP41" s="656"/>
      <c r="BQ41" s="656"/>
      <c r="BR41" s="656"/>
      <c r="BS41" s="656"/>
      <c r="BT41" s="656"/>
      <c r="BU41" s="656"/>
      <c r="BV41" s="656"/>
      <c r="BW41" s="656"/>
      <c r="BX41" s="656"/>
      <c r="BY41" s="656"/>
      <c r="BZ41" s="656"/>
      <c r="CA41" s="656"/>
      <c r="CB41" s="656"/>
      <c r="CC41" s="656"/>
      <c r="CD41" s="656"/>
      <c r="CE41" s="656"/>
      <c r="CF41" s="656"/>
      <c r="CG41" s="656"/>
      <c r="CH41" s="656"/>
      <c r="CI41" s="656"/>
      <c r="CJ41" s="656"/>
      <c r="CK41" s="656"/>
      <c r="CL41" s="656"/>
      <c r="CM41" s="656"/>
      <c r="CN41" s="656"/>
      <c r="CO41" s="656"/>
      <c r="CP41" s="656"/>
      <c r="CQ41" s="656"/>
      <c r="CR41" s="656"/>
      <c r="CS41" s="656"/>
      <c r="CT41" s="656"/>
      <c r="CU41" s="656"/>
      <c r="CV41" s="656"/>
    </row>
    <row r="42" spans="1:100" ht="13.5" customHeight="1">
      <c r="A42" s="315"/>
      <c r="B42" s="315" t="s">
        <v>2887</v>
      </c>
      <c r="C42" s="315"/>
      <c r="D42" s="298"/>
      <c r="E42" s="1566">
        <f>'23'!AQ73</f>
        <v>303131.31969267031</v>
      </c>
      <c r="F42" s="1567">
        <v>100</v>
      </c>
      <c r="G42" s="1566">
        <f>'23'!AR73</f>
        <v>116363.39403587599</v>
      </c>
      <c r="H42" s="1567">
        <f t="shared" si="7"/>
        <v>38.387123492831762</v>
      </c>
      <c r="I42" s="1566">
        <f>'23'!AS73</f>
        <v>34732.484577911397</v>
      </c>
      <c r="J42" s="1567">
        <f t="shared" si="7"/>
        <v>11.457900362497984</v>
      </c>
      <c r="K42" s="1566">
        <f>'23'!AT73</f>
        <v>80508.822989841603</v>
      </c>
      <c r="L42" s="1567">
        <f t="shared" si="17"/>
        <v>26.559057992247542</v>
      </c>
      <c r="M42" s="1566">
        <f>'23'!AU73</f>
        <v>5263.3724032013115</v>
      </c>
      <c r="N42" s="1567">
        <f t="shared" si="18"/>
        <v>1.7363340774346845</v>
      </c>
      <c r="O42" s="1566">
        <f>'23'!AV73</f>
        <v>2908.63801760052</v>
      </c>
      <c r="P42" s="1567">
        <f t="shared" si="18"/>
        <v>0.95953068147146359</v>
      </c>
      <c r="Q42" s="1566">
        <f>'23'!AW73</f>
        <v>12646.762456718245</v>
      </c>
      <c r="R42" s="1567">
        <f t="shared" si="18"/>
        <v>4.1720408401019613</v>
      </c>
      <c r="S42" s="1566">
        <f>'23'!AX73</f>
        <v>2865.3883049189881</v>
      </c>
      <c r="T42" s="1567">
        <f t="shared" si="18"/>
        <v>0.94526303247848553</v>
      </c>
      <c r="U42" s="1566">
        <f>'23'!AY73</f>
        <v>1431.5503955488753</v>
      </c>
      <c r="V42" s="1567">
        <f t="shared" si="18"/>
        <v>0.47225420223824205</v>
      </c>
      <c r="W42" s="315"/>
      <c r="X42" s="315" t="s">
        <v>2874</v>
      </c>
      <c r="Y42" s="315"/>
      <c r="Z42" s="298"/>
      <c r="AA42" s="1566">
        <f>'23'!AZ73</f>
        <v>0.47549907692307697</v>
      </c>
      <c r="AB42" s="1567">
        <f t="shared" si="19"/>
        <v>1.568624045199822E-4</v>
      </c>
      <c r="AC42" s="1566">
        <f>'23'!BA73</f>
        <v>11806.498459771217</v>
      </c>
      <c r="AD42" s="1567">
        <f t="shared" si="20"/>
        <v>3.8948461253496456</v>
      </c>
      <c r="AE42" s="1566">
        <f>'23'!BB73</f>
        <v>3675.1509899999996</v>
      </c>
      <c r="AF42" s="1567">
        <f t="shared" si="21"/>
        <v>1.2123956685591086</v>
      </c>
      <c r="AG42" s="1566">
        <f>'23'!BC73</f>
        <v>654.56409917901499</v>
      </c>
      <c r="AH42" s="1567">
        <f t="shared" si="22"/>
        <v>0.21593416999689929</v>
      </c>
      <c r="AI42" s="1566">
        <f>'23'!BD73</f>
        <v>5570.4989158334238</v>
      </c>
      <c r="AJ42" s="1567">
        <f t="shared" si="23"/>
        <v>1.8376520517513908</v>
      </c>
      <c r="AK42" s="1566">
        <f>'23'!BE73</f>
        <v>636.41362613207536</v>
      </c>
      <c r="AL42" s="1567">
        <f t="shared" si="24"/>
        <v>0.20994650990775332</v>
      </c>
      <c r="AM42" s="1566">
        <f>'23'!BF73</f>
        <v>24067.304921060924</v>
      </c>
      <c r="AN42" s="1567">
        <f t="shared" si="25"/>
        <v>7.9395639307286228</v>
      </c>
      <c r="AO42" s="445"/>
      <c r="AP42" s="865"/>
      <c r="AQ42" s="161"/>
      <c r="AR42" s="865"/>
      <c r="AS42" s="865"/>
      <c r="AT42" s="445"/>
      <c r="AU42" s="865"/>
      <c r="AV42" s="445"/>
      <c r="AW42" s="865"/>
      <c r="AX42" s="865"/>
      <c r="AY42" s="445"/>
      <c r="AZ42" s="865"/>
      <c r="BA42" s="445"/>
      <c r="BB42" s="865"/>
      <c r="BC42" s="445"/>
      <c r="BD42" s="445"/>
      <c r="BE42" s="445"/>
      <c r="BF42" s="445"/>
      <c r="BG42" s="445"/>
      <c r="BH42" s="866"/>
      <c r="BI42" s="422"/>
      <c r="BJ42" s="422"/>
      <c r="BK42" s="422"/>
      <c r="BL42" s="422"/>
      <c r="BM42" s="422"/>
      <c r="BN42" s="656"/>
      <c r="BO42" s="656"/>
      <c r="BP42" s="656"/>
      <c r="BQ42" s="656"/>
      <c r="BR42" s="656"/>
      <c r="BS42" s="656"/>
      <c r="BT42" s="656"/>
      <c r="BU42" s="656"/>
      <c r="BV42" s="656"/>
      <c r="BW42" s="656"/>
      <c r="BX42" s="656"/>
      <c r="BY42" s="656"/>
      <c r="BZ42" s="656"/>
      <c r="CA42" s="656"/>
      <c r="CB42" s="656"/>
      <c r="CC42" s="656"/>
      <c r="CD42" s="656"/>
      <c r="CE42" s="656"/>
      <c r="CF42" s="656"/>
      <c r="CG42" s="656"/>
      <c r="CH42" s="656"/>
      <c r="CI42" s="656"/>
      <c r="CJ42" s="656"/>
      <c r="CK42" s="656"/>
      <c r="CL42" s="656"/>
      <c r="CM42" s="656"/>
      <c r="CN42" s="656"/>
      <c r="CO42" s="656"/>
      <c r="CP42" s="656"/>
      <c r="CQ42" s="656"/>
      <c r="CR42" s="656"/>
      <c r="CS42" s="656"/>
      <c r="CT42" s="656"/>
      <c r="CU42" s="656"/>
      <c r="CV42" s="656"/>
    </row>
    <row r="43" spans="1:100" ht="13.5" customHeight="1">
      <c r="A43" s="315"/>
      <c r="B43" s="315" t="s">
        <v>3213</v>
      </c>
      <c r="C43" s="315"/>
      <c r="D43" s="298"/>
      <c r="E43" s="1566">
        <f>'23'!AQ74</f>
        <v>123468.28246248436</v>
      </c>
      <c r="F43" s="1567">
        <v>100</v>
      </c>
      <c r="G43" s="1566">
        <f>'23'!AR74</f>
        <v>61620.350207602198</v>
      </c>
      <c r="H43" s="1567">
        <f t="shared" si="7"/>
        <v>49.907837850036863</v>
      </c>
      <c r="I43" s="1566">
        <f>'23'!AS74</f>
        <v>24880.688545150155</v>
      </c>
      <c r="J43" s="1567">
        <f t="shared" si="7"/>
        <v>20.151481861513794</v>
      </c>
      <c r="K43" s="1566">
        <f>'23'!AT74</f>
        <v>15303.021901349352</v>
      </c>
      <c r="L43" s="1567">
        <f t="shared" si="17"/>
        <v>12.394293980722662</v>
      </c>
      <c r="M43" s="1566">
        <f>'23'!AU74</f>
        <v>1289.9407564276405</v>
      </c>
      <c r="N43" s="1567">
        <f t="shared" si="18"/>
        <v>1.0447547586317052</v>
      </c>
      <c r="O43" s="1566">
        <f>'23'!AV74</f>
        <v>1098.0792309999904</v>
      </c>
      <c r="P43" s="1567">
        <f t="shared" si="18"/>
        <v>0.88936138828499522</v>
      </c>
      <c r="Q43" s="1566">
        <f>'23'!AW74</f>
        <v>1609.1542750000001</v>
      </c>
      <c r="R43" s="1567">
        <f t="shared" si="18"/>
        <v>1.3032936418216874</v>
      </c>
      <c r="S43" s="1566">
        <f>'23'!AX74</f>
        <v>5694.2388960403432</v>
      </c>
      <c r="T43" s="1567">
        <f t="shared" si="18"/>
        <v>4.6119041931036238</v>
      </c>
      <c r="U43" s="1566">
        <f>'23'!AY74</f>
        <v>0</v>
      </c>
      <c r="V43" s="1567">
        <f t="shared" si="18"/>
        <v>0</v>
      </c>
      <c r="W43" s="315"/>
      <c r="X43" s="315" t="s">
        <v>3214</v>
      </c>
      <c r="Y43" s="315"/>
      <c r="Z43" s="298"/>
      <c r="AA43" s="1566">
        <f>'23'!AZ74</f>
        <v>1.2277089130410783</v>
      </c>
      <c r="AB43" s="1567">
        <f t="shared" si="19"/>
        <v>9.9435165740976083E-4</v>
      </c>
      <c r="AC43" s="1566">
        <f>'23'!BA74</f>
        <v>3028.3194493972842</v>
      </c>
      <c r="AD43" s="1567">
        <f t="shared" si="20"/>
        <v>2.452710436234856</v>
      </c>
      <c r="AE43" s="1566">
        <f>'23'!BB74</f>
        <v>1971.7623249999999</v>
      </c>
      <c r="AF43" s="1567">
        <f t="shared" si="21"/>
        <v>1.5969788237712925</v>
      </c>
      <c r="AG43" s="1566">
        <f>'23'!BC74</f>
        <v>707.57774357147105</v>
      </c>
      <c r="AH43" s="1567">
        <f t="shared" si="22"/>
        <v>0.57308462502219337</v>
      </c>
      <c r="AI43" s="1566">
        <f>'23'!BD74</f>
        <v>2542.9421806756754</v>
      </c>
      <c r="AJ43" s="1567">
        <f t="shared" si="23"/>
        <v>2.0595914432099955</v>
      </c>
      <c r="AK43" s="1566">
        <f>'23'!BE74</f>
        <v>586.54477199999735</v>
      </c>
      <c r="AL43" s="1567">
        <f t="shared" si="24"/>
        <v>0.47505704323555159</v>
      </c>
      <c r="AM43" s="1566">
        <f>'23'!BF74</f>
        <v>3134.4344703571801</v>
      </c>
      <c r="AN43" s="1567">
        <f t="shared" si="25"/>
        <v>2.5386556027533409</v>
      </c>
      <c r="AO43" s="445"/>
      <c r="AP43" s="865"/>
      <c r="AQ43" s="161"/>
      <c r="AR43" s="865"/>
      <c r="AS43" s="865"/>
      <c r="AT43" s="445"/>
      <c r="AU43" s="865"/>
      <c r="AV43" s="445"/>
      <c r="AW43" s="865"/>
      <c r="AX43" s="865"/>
      <c r="AY43" s="445"/>
      <c r="AZ43" s="865"/>
      <c r="BA43" s="445"/>
      <c r="BB43" s="865"/>
      <c r="BC43" s="445"/>
      <c r="BD43" s="445"/>
      <c r="BE43" s="445"/>
      <c r="BF43" s="445"/>
      <c r="BG43" s="445"/>
      <c r="BH43" s="866"/>
      <c r="BI43" s="422"/>
      <c r="BJ43" s="422"/>
      <c r="BK43" s="422"/>
      <c r="BL43" s="422"/>
      <c r="BM43" s="422"/>
      <c r="BN43" s="656"/>
      <c r="BO43" s="656"/>
      <c r="BP43" s="656"/>
      <c r="BQ43" s="656"/>
      <c r="BR43" s="656"/>
      <c r="BS43" s="656"/>
      <c r="BT43" s="656"/>
      <c r="BU43" s="656"/>
      <c r="BV43" s="656"/>
      <c r="BW43" s="656"/>
      <c r="BX43" s="656"/>
      <c r="BY43" s="656"/>
      <c r="BZ43" s="656"/>
      <c r="CA43" s="656"/>
      <c r="CB43" s="656"/>
      <c r="CC43" s="656"/>
      <c r="CD43" s="656"/>
      <c r="CE43" s="656"/>
      <c r="CF43" s="656"/>
      <c r="CG43" s="656"/>
      <c r="CH43" s="656"/>
      <c r="CI43" s="656"/>
      <c r="CJ43" s="656"/>
      <c r="CK43" s="656"/>
      <c r="CL43" s="656"/>
      <c r="CM43" s="656"/>
      <c r="CN43" s="656"/>
      <c r="CO43" s="656"/>
      <c r="CP43" s="656"/>
      <c r="CQ43" s="656"/>
      <c r="CR43" s="656"/>
      <c r="CS43" s="656"/>
      <c r="CT43" s="656"/>
      <c r="CU43" s="656"/>
      <c r="CV43" s="656"/>
    </row>
    <row r="44" spans="1:100" ht="13.5" customHeight="1">
      <c r="A44" s="315"/>
      <c r="B44" s="315" t="s">
        <v>2876</v>
      </c>
      <c r="C44" s="315"/>
      <c r="D44" s="298"/>
      <c r="E44" s="1566">
        <f>'23'!AQ75</f>
        <v>159911.25709525199</v>
      </c>
      <c r="F44" s="1567">
        <v>100</v>
      </c>
      <c r="G44" s="1566">
        <f>'23'!AR75</f>
        <v>61162.066523573274</v>
      </c>
      <c r="H44" s="1567">
        <f t="shared" si="7"/>
        <v>38.247505294228141</v>
      </c>
      <c r="I44" s="1566">
        <f>'23'!AS75</f>
        <v>27306.353235618437</v>
      </c>
      <c r="J44" s="1567">
        <f t="shared" si="7"/>
        <v>17.075941826505222</v>
      </c>
      <c r="K44" s="1566">
        <f>'23'!AT75</f>
        <v>31732.029240548545</v>
      </c>
      <c r="L44" s="1567">
        <f t="shared" si="17"/>
        <v>19.843524350288355</v>
      </c>
      <c r="M44" s="1566">
        <f>'23'!AU75</f>
        <v>6172.7357159559369</v>
      </c>
      <c r="N44" s="1567">
        <f t="shared" si="18"/>
        <v>3.8601008009580675</v>
      </c>
      <c r="O44" s="1566">
        <f>'23'!AV75</f>
        <v>10377.08986973249</v>
      </c>
      <c r="P44" s="1567">
        <f t="shared" si="18"/>
        <v>6.4892804035373954</v>
      </c>
      <c r="Q44" s="1566">
        <f>'23'!AW75</f>
        <v>6469.1889014171347</v>
      </c>
      <c r="R44" s="1567">
        <f t="shared" si="18"/>
        <v>4.0454868649826992</v>
      </c>
      <c r="S44" s="1566">
        <f>'23'!AX75</f>
        <v>908.66868499999998</v>
      </c>
      <c r="T44" s="1567">
        <f t="shared" si="18"/>
        <v>0.56823309472124695</v>
      </c>
      <c r="U44" s="1566">
        <f>'23'!AY75</f>
        <v>0</v>
      </c>
      <c r="V44" s="1567">
        <f t="shared" si="18"/>
        <v>0</v>
      </c>
      <c r="W44" s="315"/>
      <c r="X44" s="315" t="s">
        <v>2889</v>
      </c>
      <c r="Y44" s="315"/>
      <c r="Z44" s="298"/>
      <c r="AA44" s="1566">
        <f>'23'!AZ75</f>
        <v>0</v>
      </c>
      <c r="AB44" s="1567">
        <f t="shared" si="19"/>
        <v>0</v>
      </c>
      <c r="AC44" s="1566">
        <f>'23'!BA75</f>
        <v>1.1982171428590291</v>
      </c>
      <c r="AD44" s="1567">
        <f t="shared" si="20"/>
        <v>7.4930130912879056E-4</v>
      </c>
      <c r="AE44" s="1566">
        <f>'23'!BB75</f>
        <v>2642.5964210000002</v>
      </c>
      <c r="AF44" s="1567">
        <f t="shared" si="21"/>
        <v>1.6525393327537434</v>
      </c>
      <c r="AG44" s="1566">
        <f>'23'!BC75</f>
        <v>507.81605773584897</v>
      </c>
      <c r="AH44" s="1567">
        <f t="shared" si="22"/>
        <v>0.3175611692136005</v>
      </c>
      <c r="AI44" s="1566">
        <f>'23'!BD75</f>
        <v>8351.5814300071124</v>
      </c>
      <c r="AJ44" s="1567">
        <f t="shared" si="23"/>
        <v>5.2226350925578986</v>
      </c>
      <c r="AK44" s="1566">
        <f>'23'!BE75</f>
        <v>0</v>
      </c>
      <c r="AL44" s="1567">
        <f t="shared" si="24"/>
        <v>0</v>
      </c>
      <c r="AM44" s="1566">
        <f>'23'!BF75</f>
        <v>4279.9327975203405</v>
      </c>
      <c r="AN44" s="1567">
        <f t="shared" si="25"/>
        <v>2.6764424689444946</v>
      </c>
      <c r="AO44" s="445"/>
      <c r="AP44" s="865"/>
      <c r="AQ44" s="161"/>
      <c r="AR44" s="865"/>
      <c r="AS44" s="865"/>
      <c r="AT44" s="445"/>
      <c r="AU44" s="865"/>
      <c r="AV44" s="445"/>
      <c r="AW44" s="865"/>
      <c r="AX44" s="865"/>
      <c r="AY44" s="445"/>
      <c r="AZ44" s="865"/>
      <c r="BA44" s="445"/>
      <c r="BB44" s="865"/>
      <c r="BC44" s="445"/>
      <c r="BD44" s="445"/>
      <c r="BE44" s="445"/>
      <c r="BF44" s="445"/>
      <c r="BG44" s="445"/>
      <c r="BH44" s="866"/>
      <c r="BI44" s="422"/>
      <c r="BJ44" s="422"/>
      <c r="BK44" s="422"/>
      <c r="BL44" s="422"/>
      <c r="BM44" s="422"/>
      <c r="BN44" s="656"/>
      <c r="BO44" s="656"/>
      <c r="BP44" s="656"/>
      <c r="BQ44" s="656"/>
      <c r="BR44" s="656"/>
      <c r="BS44" s="656"/>
      <c r="BT44" s="656"/>
      <c r="BU44" s="656"/>
      <c r="BV44" s="656"/>
      <c r="BW44" s="656"/>
      <c r="BX44" s="656"/>
      <c r="BY44" s="656"/>
      <c r="BZ44" s="656"/>
      <c r="CA44" s="656"/>
      <c r="CB44" s="656"/>
      <c r="CC44" s="656"/>
      <c r="CD44" s="656"/>
      <c r="CE44" s="656"/>
      <c r="CF44" s="656"/>
      <c r="CG44" s="656"/>
      <c r="CH44" s="656"/>
      <c r="CI44" s="656"/>
      <c r="CJ44" s="656"/>
      <c r="CK44" s="656"/>
      <c r="CL44" s="656"/>
      <c r="CM44" s="656"/>
      <c r="CN44" s="656"/>
      <c r="CO44" s="656"/>
      <c r="CP44" s="656"/>
      <c r="CQ44" s="656"/>
      <c r="CR44" s="656"/>
      <c r="CS44" s="656"/>
      <c r="CT44" s="656"/>
      <c r="CU44" s="656"/>
      <c r="CV44" s="656"/>
    </row>
    <row r="45" spans="1:100" ht="13.5" customHeight="1">
      <c r="A45" s="315"/>
      <c r="B45" s="315" t="s">
        <v>2866</v>
      </c>
      <c r="C45" s="315"/>
      <c r="D45" s="298"/>
      <c r="E45" s="1566">
        <f>'23'!AQ76</f>
        <v>310299.71205516957</v>
      </c>
      <c r="F45" s="1567">
        <v>100</v>
      </c>
      <c r="G45" s="1566">
        <f>'23'!AR76</f>
        <v>125967.46573750129</v>
      </c>
      <c r="H45" s="1567">
        <f t="shared" si="7"/>
        <v>40.595418185597595</v>
      </c>
      <c r="I45" s="1566">
        <f>'23'!AS76</f>
        <v>108787.06123877218</v>
      </c>
      <c r="J45" s="1567">
        <f t="shared" si="7"/>
        <v>35.058705184821584</v>
      </c>
      <c r="K45" s="1566">
        <f>'23'!AT76</f>
        <v>24876.334286496865</v>
      </c>
      <c r="L45" s="1567">
        <f t="shared" si="17"/>
        <v>8.0168731455587015</v>
      </c>
      <c r="M45" s="1566">
        <f>'23'!AU76</f>
        <v>5745.9506979999996</v>
      </c>
      <c r="N45" s="1567">
        <f t="shared" si="18"/>
        <v>1.8517421946490242</v>
      </c>
      <c r="O45" s="1566">
        <f>'23'!AV76</f>
        <v>0</v>
      </c>
      <c r="P45" s="1567">
        <f t="shared" si="18"/>
        <v>0</v>
      </c>
      <c r="Q45" s="1566">
        <f>'23'!AW76</f>
        <v>6485.1277239999999</v>
      </c>
      <c r="R45" s="1567">
        <f t="shared" si="18"/>
        <v>2.0899560882760277</v>
      </c>
      <c r="S45" s="1566">
        <f>'23'!AX76</f>
        <v>0</v>
      </c>
      <c r="T45" s="1567">
        <f t="shared" si="18"/>
        <v>0</v>
      </c>
      <c r="U45" s="1566">
        <f>'23'!AY76</f>
        <v>0</v>
      </c>
      <c r="V45" s="1567">
        <f t="shared" si="18"/>
        <v>0</v>
      </c>
      <c r="W45" s="315"/>
      <c r="X45" s="315" t="s">
        <v>2866</v>
      </c>
      <c r="Y45" s="315"/>
      <c r="Z45" s="298"/>
      <c r="AA45" s="1566">
        <f>'23'!AZ76</f>
        <v>0</v>
      </c>
      <c r="AB45" s="1567">
        <f t="shared" si="19"/>
        <v>0</v>
      </c>
      <c r="AC45" s="1566">
        <f>'23'!BA76</f>
        <v>10051.558797057678</v>
      </c>
      <c r="AD45" s="1567">
        <f t="shared" si="20"/>
        <v>3.2393065177161904</v>
      </c>
      <c r="AE45" s="1566">
        <f>'23'!BB76</f>
        <v>2855.1816479999998</v>
      </c>
      <c r="AF45" s="1567">
        <f t="shared" si="21"/>
        <v>0.92013673782989669</v>
      </c>
      <c r="AG45" s="1566">
        <f>'23'!BC76</f>
        <v>0</v>
      </c>
      <c r="AH45" s="1567">
        <f t="shared" si="22"/>
        <v>0</v>
      </c>
      <c r="AI45" s="1566">
        <f>'23'!BD76</f>
        <v>12147.947951</v>
      </c>
      <c r="AJ45" s="1567">
        <f t="shared" si="23"/>
        <v>3.9149079032468328</v>
      </c>
      <c r="AK45" s="1566">
        <f>'23'!BE76</f>
        <v>0</v>
      </c>
      <c r="AL45" s="1567">
        <f t="shared" si="24"/>
        <v>0</v>
      </c>
      <c r="AM45" s="1566">
        <f>'23'!BF76</f>
        <v>13383.08397434146</v>
      </c>
      <c r="AN45" s="1567">
        <f t="shared" si="25"/>
        <v>4.3129540423041135</v>
      </c>
      <c r="AO45" s="445"/>
      <c r="AP45" s="865"/>
      <c r="AQ45" s="161"/>
      <c r="AR45" s="865"/>
      <c r="AS45" s="865"/>
      <c r="AT45" s="445"/>
      <c r="AU45" s="865"/>
      <c r="AV45" s="445"/>
      <c r="AW45" s="865"/>
      <c r="AX45" s="865"/>
      <c r="AY45" s="445"/>
      <c r="AZ45" s="865"/>
      <c r="BA45" s="445"/>
      <c r="BB45" s="865"/>
      <c r="BC45" s="445"/>
      <c r="BD45" s="445"/>
      <c r="BE45" s="445"/>
      <c r="BF45" s="445"/>
      <c r="BG45" s="445"/>
      <c r="BH45" s="866"/>
      <c r="BI45" s="422"/>
      <c r="BJ45" s="422"/>
      <c r="BK45" s="422"/>
      <c r="BL45" s="422"/>
      <c r="BM45" s="422"/>
      <c r="BN45" s="656"/>
      <c r="BO45" s="656"/>
      <c r="BP45" s="656"/>
      <c r="BQ45" s="656"/>
      <c r="BR45" s="656"/>
      <c r="BS45" s="656"/>
      <c r="BT45" s="656"/>
      <c r="BU45" s="656"/>
      <c r="BV45" s="656"/>
      <c r="BW45" s="656"/>
      <c r="BX45" s="656"/>
      <c r="BY45" s="656"/>
      <c r="BZ45" s="656"/>
      <c r="CA45" s="656"/>
      <c r="CB45" s="656"/>
      <c r="CC45" s="656"/>
      <c r="CD45" s="656"/>
      <c r="CE45" s="656"/>
      <c r="CF45" s="656"/>
      <c r="CG45" s="656"/>
      <c r="CH45" s="656"/>
      <c r="CI45" s="656"/>
      <c r="CJ45" s="656"/>
      <c r="CK45" s="656"/>
      <c r="CL45" s="656"/>
      <c r="CM45" s="656"/>
      <c r="CN45" s="656"/>
      <c r="CO45" s="656"/>
      <c r="CP45" s="656"/>
      <c r="CQ45" s="656"/>
      <c r="CR45" s="656"/>
      <c r="CS45" s="656"/>
      <c r="CT45" s="656"/>
      <c r="CU45" s="656"/>
      <c r="CV45" s="656"/>
    </row>
    <row r="46" spans="1:100" ht="13.5" customHeight="1">
      <c r="A46" s="315"/>
      <c r="B46" s="315" t="s">
        <v>2868</v>
      </c>
      <c r="C46" s="315"/>
      <c r="D46" s="298"/>
      <c r="E46" s="1566">
        <f>'23'!AQ77</f>
        <v>220683.29709951626</v>
      </c>
      <c r="F46" s="1567">
        <v>100</v>
      </c>
      <c r="G46" s="1566">
        <f>'23'!AR77</f>
        <v>45685.150420769227</v>
      </c>
      <c r="H46" s="1567">
        <f t="shared" si="7"/>
        <v>20.701680200186466</v>
      </c>
      <c r="I46" s="1566">
        <f>'23'!AS77</f>
        <v>43026.289156999992</v>
      </c>
      <c r="J46" s="1567">
        <f t="shared" si="7"/>
        <v>19.496848978832077</v>
      </c>
      <c r="K46" s="1566">
        <f>'23'!AT77</f>
        <v>85537.136071747009</v>
      </c>
      <c r="L46" s="1567">
        <f t="shared" si="17"/>
        <v>38.76013146258839</v>
      </c>
      <c r="M46" s="1566">
        <f>'23'!AU77</f>
        <v>34021.805433000001</v>
      </c>
      <c r="N46" s="1567">
        <f t="shared" si="18"/>
        <v>15.416574738621023</v>
      </c>
      <c r="O46" s="1566">
        <f>'23'!AV77</f>
        <v>0</v>
      </c>
      <c r="P46" s="1567">
        <f t="shared" si="18"/>
        <v>0</v>
      </c>
      <c r="Q46" s="1566">
        <f>'23'!AW77</f>
        <v>148.642618</v>
      </c>
      <c r="R46" s="1567">
        <f t="shared" si="18"/>
        <v>6.7355626798058121E-2</v>
      </c>
      <c r="S46" s="1566">
        <f>'23'!AX77</f>
        <v>0</v>
      </c>
      <c r="T46" s="1567">
        <f t="shared" si="18"/>
        <v>0</v>
      </c>
      <c r="U46" s="1566">
        <f>'23'!AY77</f>
        <v>0</v>
      </c>
      <c r="V46" s="1567">
        <f t="shared" si="18"/>
        <v>0</v>
      </c>
      <c r="W46" s="315"/>
      <c r="X46" s="315" t="s">
        <v>3215</v>
      </c>
      <c r="Y46" s="315"/>
      <c r="Z46" s="298"/>
      <c r="AA46" s="1566">
        <f>'23'!AZ77</f>
        <v>0</v>
      </c>
      <c r="AB46" s="1567">
        <f t="shared" si="19"/>
        <v>0</v>
      </c>
      <c r="AC46" s="1566">
        <f>'23'!BA77</f>
        <v>0</v>
      </c>
      <c r="AD46" s="1567">
        <f t="shared" si="20"/>
        <v>0</v>
      </c>
      <c r="AE46" s="1566">
        <f>'23'!BB77</f>
        <v>0</v>
      </c>
      <c r="AF46" s="1567">
        <f t="shared" si="21"/>
        <v>0</v>
      </c>
      <c r="AG46" s="1566">
        <f>'23'!BC77</f>
        <v>0</v>
      </c>
      <c r="AH46" s="1567">
        <f t="shared" si="22"/>
        <v>0</v>
      </c>
      <c r="AI46" s="1566">
        <f>'23'!BD77</f>
        <v>0</v>
      </c>
      <c r="AJ46" s="1567">
        <f t="shared" si="23"/>
        <v>0</v>
      </c>
      <c r="AK46" s="1566">
        <f>'23'!BE77</f>
        <v>0</v>
      </c>
      <c r="AL46" s="1567">
        <f t="shared" si="24"/>
        <v>0</v>
      </c>
      <c r="AM46" s="1566">
        <f>'23'!BF77</f>
        <v>12264.273399</v>
      </c>
      <c r="AN46" s="1567">
        <f t="shared" si="25"/>
        <v>5.5574089929739783</v>
      </c>
      <c r="AO46" s="445"/>
      <c r="AP46" s="865"/>
      <c r="AQ46" s="161"/>
      <c r="AR46" s="865"/>
      <c r="AS46" s="865"/>
      <c r="AT46" s="445"/>
      <c r="AU46" s="865"/>
      <c r="AV46" s="445"/>
      <c r="AW46" s="865"/>
      <c r="AX46" s="865"/>
      <c r="AY46" s="445"/>
      <c r="AZ46" s="865"/>
      <c r="BA46" s="445"/>
      <c r="BB46" s="865"/>
      <c r="BC46" s="445"/>
      <c r="BD46" s="445"/>
      <c r="BE46" s="445"/>
      <c r="BF46" s="445"/>
      <c r="BG46" s="445"/>
      <c r="BH46" s="866"/>
      <c r="BI46" s="422"/>
      <c r="BJ46" s="422"/>
      <c r="BK46" s="422"/>
      <c r="BL46" s="422"/>
      <c r="BM46" s="422"/>
      <c r="BN46" s="656"/>
      <c r="BO46" s="656"/>
      <c r="BP46" s="656"/>
      <c r="BQ46" s="656"/>
      <c r="BR46" s="656"/>
      <c r="BS46" s="656"/>
      <c r="BT46" s="656"/>
      <c r="BU46" s="656"/>
      <c r="BV46" s="656"/>
      <c r="BW46" s="656"/>
      <c r="BX46" s="656"/>
      <c r="BY46" s="656"/>
      <c r="BZ46" s="656"/>
      <c r="CA46" s="656"/>
      <c r="CB46" s="656"/>
      <c r="CC46" s="656"/>
      <c r="CD46" s="656"/>
      <c r="CE46" s="656"/>
      <c r="CF46" s="656"/>
      <c r="CG46" s="656"/>
      <c r="CH46" s="656"/>
      <c r="CI46" s="656"/>
      <c r="CJ46" s="656"/>
      <c r="CK46" s="656"/>
      <c r="CL46" s="656"/>
      <c r="CM46" s="656"/>
      <c r="CN46" s="656"/>
      <c r="CO46" s="656"/>
      <c r="CP46" s="656"/>
      <c r="CQ46" s="656"/>
      <c r="CR46" s="656"/>
      <c r="CS46" s="656"/>
      <c r="CT46" s="656"/>
      <c r="CU46" s="656"/>
      <c r="CV46" s="656"/>
    </row>
    <row r="47" spans="1:100" ht="13.5" customHeight="1">
      <c r="A47" s="3228" t="s">
        <v>1902</v>
      </c>
      <c r="B47" s="3228"/>
      <c r="C47" s="3228"/>
      <c r="D47" s="298"/>
      <c r="E47" s="1566"/>
      <c r="F47" s="1567"/>
      <c r="G47" s="1566"/>
      <c r="H47" s="1567"/>
      <c r="I47" s="1566"/>
      <c r="J47" s="1567"/>
      <c r="K47" s="1566"/>
      <c r="L47" s="1567"/>
      <c r="M47" s="1566"/>
      <c r="N47" s="1567"/>
      <c r="O47" s="1566"/>
      <c r="P47" s="1567"/>
      <c r="Q47" s="1566"/>
      <c r="R47" s="1567"/>
      <c r="S47" s="1566"/>
      <c r="T47" s="1567"/>
      <c r="U47" s="1566"/>
      <c r="V47" s="1567"/>
      <c r="W47" s="3228" t="s">
        <v>1902</v>
      </c>
      <c r="X47" s="3228"/>
      <c r="Y47" s="3228"/>
      <c r="Z47" s="298"/>
      <c r="AA47" s="1566"/>
      <c r="AB47" s="1567"/>
      <c r="AC47" s="1566"/>
      <c r="AD47" s="1567"/>
      <c r="AE47" s="1566"/>
      <c r="AF47" s="1567"/>
      <c r="AG47" s="1566"/>
      <c r="AH47" s="1567"/>
      <c r="AI47" s="1566"/>
      <c r="AJ47" s="1567"/>
      <c r="AK47" s="1566"/>
      <c r="AL47" s="1567"/>
      <c r="AM47" s="1566"/>
      <c r="AN47" s="1567"/>
      <c r="AO47" s="445"/>
      <c r="AP47" s="445"/>
      <c r="AQ47" s="161"/>
      <c r="AR47" s="445"/>
      <c r="AS47" s="445"/>
      <c r="AT47" s="445"/>
      <c r="AU47" s="445"/>
      <c r="AV47" s="445"/>
      <c r="AW47" s="445"/>
      <c r="AX47" s="445"/>
      <c r="AY47" s="445"/>
      <c r="AZ47" s="445"/>
      <c r="BA47" s="445"/>
      <c r="BB47" s="445"/>
      <c r="BC47" s="445"/>
      <c r="BD47" s="445"/>
      <c r="BE47" s="445"/>
      <c r="BF47" s="445"/>
      <c r="BG47" s="445"/>
      <c r="BH47" s="866"/>
      <c r="BI47" s="422"/>
      <c r="BJ47" s="422"/>
      <c r="BK47" s="422"/>
      <c r="BL47" s="422"/>
      <c r="BM47" s="422"/>
      <c r="BN47" s="656"/>
      <c r="BO47" s="656"/>
      <c r="BP47" s="656"/>
      <c r="BQ47" s="656"/>
      <c r="BR47" s="656"/>
      <c r="BS47" s="656"/>
      <c r="BT47" s="656"/>
      <c r="BU47" s="656"/>
      <c r="BV47" s="656"/>
      <c r="BW47" s="656"/>
      <c r="BX47" s="656"/>
      <c r="BY47" s="656"/>
      <c r="BZ47" s="656"/>
      <c r="CA47" s="656"/>
      <c r="CB47" s="656"/>
      <c r="CC47" s="656"/>
      <c r="CD47" s="656"/>
      <c r="CE47" s="656"/>
      <c r="CF47" s="656"/>
      <c r="CG47" s="656"/>
      <c r="CH47" s="656"/>
      <c r="CI47" s="656"/>
      <c r="CJ47" s="656"/>
      <c r="CK47" s="656"/>
      <c r="CL47" s="656"/>
      <c r="CM47" s="656"/>
      <c r="CN47" s="656"/>
      <c r="CO47" s="656"/>
      <c r="CP47" s="656"/>
      <c r="CQ47" s="656"/>
      <c r="CR47" s="656"/>
      <c r="CS47" s="656"/>
      <c r="CT47" s="656"/>
      <c r="CU47" s="656"/>
      <c r="CV47" s="656"/>
    </row>
    <row r="48" spans="1:100" ht="13.5" customHeight="1">
      <c r="A48" s="315"/>
      <c r="B48" s="315" t="s">
        <v>3207</v>
      </c>
      <c r="C48" s="315"/>
      <c r="D48" s="298"/>
      <c r="E48" s="1566">
        <f>'23'!AQ78</f>
        <v>26614.651589341604</v>
      </c>
      <c r="F48" s="1567">
        <v>100</v>
      </c>
      <c r="G48" s="1566">
        <f>'23'!AR78</f>
        <v>16404.070265729235</v>
      </c>
      <c r="H48" s="1567">
        <f t="shared" si="7"/>
        <v>61.635487545884651</v>
      </c>
      <c r="I48" s="1566">
        <f>'23'!AS78</f>
        <v>3472.1254703050877</v>
      </c>
      <c r="J48" s="1567">
        <f t="shared" si="7"/>
        <v>13.045917428787885</v>
      </c>
      <c r="K48" s="1566">
        <f>'23'!AT78</f>
        <v>2546.6658261317521</v>
      </c>
      <c r="L48" s="1567">
        <f t="shared" ref="L48:L57" si="26">K48/$E48*100</f>
        <v>9.5686611473494469</v>
      </c>
      <c r="M48" s="1566">
        <f>'23'!AU78</f>
        <v>181.42647591909596</v>
      </c>
      <c r="N48" s="1567">
        <f t="shared" ref="N48:V57" si="27">M48/$E48*100</f>
        <v>0.68167894405858775</v>
      </c>
      <c r="O48" s="1566">
        <f>'23'!AV78</f>
        <v>350.33945616927275</v>
      </c>
      <c r="P48" s="1567">
        <f t="shared" si="27"/>
        <v>1.3163405690028778</v>
      </c>
      <c r="Q48" s="1566">
        <f>'23'!AW78</f>
        <v>656.70207299400238</v>
      </c>
      <c r="R48" s="1567">
        <f t="shared" si="27"/>
        <v>2.4674456879119639</v>
      </c>
      <c r="S48" s="1566">
        <f>'23'!AX78</f>
        <v>92.032906259545996</v>
      </c>
      <c r="T48" s="1567">
        <f t="shared" si="27"/>
        <v>0.34579789989211246</v>
      </c>
      <c r="U48" s="1566">
        <f>'23'!AY78</f>
        <v>29.4138315006469</v>
      </c>
      <c r="V48" s="1567">
        <f t="shared" si="27"/>
        <v>0.11051743962121333</v>
      </c>
      <c r="W48" s="315"/>
      <c r="X48" s="315" t="s">
        <v>2981</v>
      </c>
      <c r="Y48" s="315"/>
      <c r="Z48" s="298"/>
      <c r="AA48" s="1566">
        <f>'23'!AZ78</f>
        <v>0</v>
      </c>
      <c r="AB48" s="1567">
        <f t="shared" ref="AB48:AB57" si="28">AA48/$E48*100</f>
        <v>0</v>
      </c>
      <c r="AC48" s="1566">
        <f>'23'!BA78</f>
        <v>85.591746819054535</v>
      </c>
      <c r="AD48" s="1567">
        <f t="shared" ref="AD48:AD57" si="29">AC48/$E48*100</f>
        <v>0.32159634527521508</v>
      </c>
      <c r="AE48" s="1566">
        <f>'23'!BB78</f>
        <v>0</v>
      </c>
      <c r="AF48" s="1567">
        <f t="shared" ref="AF48:AF57" si="30">AE48/$E48*100</f>
        <v>0</v>
      </c>
      <c r="AG48" s="1566">
        <f>'23'!BC78</f>
        <v>317.00901810532804</v>
      </c>
      <c r="AH48" s="1567">
        <f t="shared" ref="AH48:AH57" si="31">AG48/$E48*100</f>
        <v>1.1911071502896584</v>
      </c>
      <c r="AI48" s="1566">
        <f>'23'!BD78</f>
        <v>22.300247308009844</v>
      </c>
      <c r="AJ48" s="1567">
        <f t="shared" ref="AJ48:AJ57" si="32">AI48/$E48*100</f>
        <v>8.3789364039394174E-2</v>
      </c>
      <c r="AK48" s="1566">
        <f>'23'!BE78</f>
        <v>56.263005769743323</v>
      </c>
      <c r="AL48" s="1567">
        <f t="shared" ref="AL48:AL57" si="33">AK48/$E48*100</f>
        <v>0.21139861846726196</v>
      </c>
      <c r="AM48" s="1566">
        <f>'23'!BF78</f>
        <v>2400.7112663308226</v>
      </c>
      <c r="AN48" s="1567">
        <f t="shared" ref="AN48:AN57" si="34">AM48/$E48*100</f>
        <v>9.0202618594197101</v>
      </c>
      <c r="AO48" s="445"/>
      <c r="AP48" s="865"/>
      <c r="AQ48" s="161"/>
      <c r="AR48" s="865"/>
      <c r="AS48" s="865"/>
      <c r="AT48" s="445"/>
      <c r="AU48" s="865"/>
      <c r="AV48" s="445"/>
      <c r="AW48" s="865"/>
      <c r="AX48" s="865"/>
      <c r="AY48" s="445"/>
      <c r="AZ48" s="865"/>
      <c r="BA48" s="445"/>
      <c r="BB48" s="865"/>
      <c r="BC48" s="445"/>
      <c r="BD48" s="445"/>
      <c r="BE48" s="445"/>
      <c r="BF48" s="445"/>
      <c r="BG48" s="445"/>
      <c r="BH48" s="866"/>
      <c r="BI48" s="422"/>
      <c r="BJ48" s="422"/>
      <c r="BK48" s="422"/>
      <c r="BL48" s="422"/>
      <c r="BM48" s="422"/>
      <c r="BN48" s="656"/>
      <c r="BO48" s="656"/>
      <c r="BP48" s="656"/>
      <c r="BQ48" s="656"/>
      <c r="BR48" s="656"/>
      <c r="BS48" s="656"/>
      <c r="BT48" s="656"/>
      <c r="BU48" s="656"/>
      <c r="BV48" s="656"/>
      <c r="BW48" s="656"/>
      <c r="BX48" s="656"/>
      <c r="BY48" s="656"/>
      <c r="BZ48" s="656"/>
      <c r="CA48" s="656"/>
      <c r="CB48" s="656"/>
      <c r="CC48" s="656"/>
      <c r="CD48" s="656"/>
      <c r="CE48" s="656"/>
      <c r="CF48" s="656"/>
      <c r="CG48" s="656"/>
      <c r="CH48" s="656"/>
      <c r="CI48" s="656"/>
      <c r="CJ48" s="656"/>
      <c r="CK48" s="656"/>
      <c r="CL48" s="656"/>
      <c r="CM48" s="656"/>
      <c r="CN48" s="656"/>
      <c r="CO48" s="656"/>
      <c r="CP48" s="656"/>
      <c r="CQ48" s="656"/>
      <c r="CR48" s="656"/>
      <c r="CS48" s="656"/>
      <c r="CT48" s="656"/>
      <c r="CU48" s="656"/>
      <c r="CV48" s="656"/>
    </row>
    <row r="49" spans="1:100" ht="13.5" customHeight="1">
      <c r="A49" s="315"/>
      <c r="B49" s="315" t="s">
        <v>3216</v>
      </c>
      <c r="C49" s="315"/>
      <c r="D49" s="298"/>
      <c r="E49" s="1566">
        <f>'23'!AQ79</f>
        <v>24715.085134879264</v>
      </c>
      <c r="F49" s="1567">
        <v>100</v>
      </c>
      <c r="G49" s="1566">
        <f>'23'!AR79</f>
        <v>12617.066543405419</v>
      </c>
      <c r="H49" s="1567">
        <f t="shared" si="7"/>
        <v>51.05006304671609</v>
      </c>
      <c r="I49" s="1566">
        <f>'23'!AS79</f>
        <v>2024.4444431879938</v>
      </c>
      <c r="J49" s="1567">
        <f t="shared" si="7"/>
        <v>8.1911287464310139</v>
      </c>
      <c r="K49" s="1566">
        <f>'23'!AT79</f>
        <v>4029.8203975481451</v>
      </c>
      <c r="L49" s="1567">
        <f t="shared" si="26"/>
        <v>16.305104253357577</v>
      </c>
      <c r="M49" s="1566">
        <f>'23'!AU79</f>
        <v>713.63898354808464</v>
      </c>
      <c r="N49" s="1567">
        <f t="shared" si="27"/>
        <v>2.8874631815083602</v>
      </c>
      <c r="O49" s="1566">
        <f>'23'!AV79</f>
        <v>530.20578084056001</v>
      </c>
      <c r="P49" s="1567">
        <f t="shared" si="27"/>
        <v>2.1452719177256845</v>
      </c>
      <c r="Q49" s="1566">
        <f>'23'!AW79</f>
        <v>1397.3721272686953</v>
      </c>
      <c r="R49" s="1567">
        <f t="shared" si="27"/>
        <v>5.6539239887005213</v>
      </c>
      <c r="S49" s="1566">
        <f>'23'!AX79</f>
        <v>248.33312631547341</v>
      </c>
      <c r="T49" s="1567">
        <f t="shared" si="27"/>
        <v>1.0047836168082314</v>
      </c>
      <c r="U49" s="1566">
        <f>'23'!AY79</f>
        <v>278.25098231712457</v>
      </c>
      <c r="V49" s="1567">
        <f t="shared" si="27"/>
        <v>1.1258346099097256</v>
      </c>
      <c r="W49" s="315"/>
      <c r="X49" s="315" t="s">
        <v>3216</v>
      </c>
      <c r="Y49" s="315"/>
      <c r="Z49" s="298"/>
      <c r="AA49" s="1566">
        <f>'23'!AZ79</f>
        <v>16.279316999999999</v>
      </c>
      <c r="AB49" s="1567">
        <f t="shared" si="28"/>
        <v>6.5867938188995945E-2</v>
      </c>
      <c r="AC49" s="1566">
        <f>'23'!BA79</f>
        <v>22.951673</v>
      </c>
      <c r="AD49" s="1567">
        <f t="shared" si="29"/>
        <v>9.286503718172251E-2</v>
      </c>
      <c r="AE49" s="1566">
        <f>'23'!BB79</f>
        <v>0</v>
      </c>
      <c r="AF49" s="1567">
        <f t="shared" si="30"/>
        <v>0</v>
      </c>
      <c r="AG49" s="1566">
        <f>'23'!BC79</f>
        <v>114.29453319999999</v>
      </c>
      <c r="AH49" s="1567">
        <f t="shared" si="31"/>
        <v>0.46244847054441812</v>
      </c>
      <c r="AI49" s="1566">
        <f>'23'!BD79</f>
        <v>54.367051999999994</v>
      </c>
      <c r="AJ49" s="1567">
        <f t="shared" si="32"/>
        <v>0.21997517590289128</v>
      </c>
      <c r="AK49" s="1566">
        <f>'23'!BE79</f>
        <v>59.544431506304818</v>
      </c>
      <c r="AL49" s="1567">
        <f t="shared" si="33"/>
        <v>0.24092343271871841</v>
      </c>
      <c r="AM49" s="1566">
        <f>'23'!BF79</f>
        <v>2608.5157437414668</v>
      </c>
      <c r="AN49" s="1567">
        <f t="shared" si="34"/>
        <v>10.554346584306069</v>
      </c>
      <c r="AO49" s="445"/>
      <c r="AP49" s="865"/>
      <c r="AQ49" s="161"/>
      <c r="AR49" s="865"/>
      <c r="AS49" s="865"/>
      <c r="AT49" s="445"/>
      <c r="AU49" s="865"/>
      <c r="AV49" s="445"/>
      <c r="AW49" s="865"/>
      <c r="AX49" s="865"/>
      <c r="AY49" s="445"/>
      <c r="AZ49" s="865"/>
      <c r="BA49" s="445"/>
      <c r="BB49" s="865"/>
      <c r="BC49" s="445"/>
      <c r="BD49" s="445"/>
      <c r="BE49" s="445"/>
      <c r="BF49" s="445"/>
      <c r="BG49" s="445"/>
      <c r="BH49" s="868"/>
      <c r="BI49" s="422"/>
      <c r="BJ49" s="422"/>
      <c r="BK49" s="422"/>
      <c r="BL49" s="422"/>
      <c r="BM49" s="422"/>
      <c r="BN49" s="656"/>
      <c r="BO49" s="656"/>
      <c r="BP49" s="656"/>
      <c r="BQ49" s="656"/>
      <c r="BR49" s="656"/>
      <c r="BS49" s="656"/>
      <c r="BT49" s="656"/>
      <c r="BU49" s="656"/>
      <c r="BV49" s="656"/>
      <c r="BW49" s="656"/>
      <c r="BX49" s="656"/>
      <c r="BY49" s="656"/>
      <c r="BZ49" s="656"/>
      <c r="CA49" s="656"/>
      <c r="CB49" s="656"/>
      <c r="CC49" s="656"/>
      <c r="CD49" s="656"/>
      <c r="CE49" s="656"/>
      <c r="CF49" s="656"/>
      <c r="CG49" s="656"/>
      <c r="CH49" s="656"/>
      <c r="CI49" s="656"/>
      <c r="CJ49" s="656"/>
      <c r="CK49" s="656"/>
      <c r="CL49" s="656"/>
      <c r="CM49" s="656"/>
      <c r="CN49" s="656"/>
      <c r="CO49" s="656"/>
      <c r="CP49" s="656"/>
      <c r="CQ49" s="656"/>
      <c r="CR49" s="656"/>
      <c r="CS49" s="656"/>
      <c r="CT49" s="656"/>
      <c r="CU49" s="656"/>
      <c r="CV49" s="656"/>
    </row>
    <row r="50" spans="1:100" ht="13.5" customHeight="1">
      <c r="A50" s="315"/>
      <c r="B50" s="315" t="s">
        <v>2871</v>
      </c>
      <c r="C50" s="315"/>
      <c r="D50" s="298"/>
      <c r="E50" s="1566">
        <f>'23'!AQ80</f>
        <v>68445.891842377547</v>
      </c>
      <c r="F50" s="1567">
        <v>100</v>
      </c>
      <c r="G50" s="1566">
        <f>'23'!AR80</f>
        <v>24566.294691355888</v>
      </c>
      <c r="H50" s="1567">
        <f t="shared" si="7"/>
        <v>35.891554672016021</v>
      </c>
      <c r="I50" s="1566">
        <f>'23'!AS80</f>
        <v>10317.036867755081</v>
      </c>
      <c r="J50" s="1567">
        <f t="shared" si="7"/>
        <v>15.073274071019405</v>
      </c>
      <c r="K50" s="1566">
        <f>'23'!AT80</f>
        <v>14551.964404849436</v>
      </c>
      <c r="L50" s="1567">
        <f t="shared" si="26"/>
        <v>21.260537357539029</v>
      </c>
      <c r="M50" s="1566">
        <f>'23'!AU80</f>
        <v>4677.2628058611144</v>
      </c>
      <c r="N50" s="1567">
        <f t="shared" si="27"/>
        <v>6.8335186816358151</v>
      </c>
      <c r="O50" s="1566">
        <f>'23'!AV80</f>
        <v>753.43956874873129</v>
      </c>
      <c r="P50" s="1567">
        <f t="shared" si="27"/>
        <v>1.100781286455891</v>
      </c>
      <c r="Q50" s="1566">
        <f>'23'!AW80</f>
        <v>1710.8529536193976</v>
      </c>
      <c r="R50" s="1567">
        <f t="shared" si="27"/>
        <v>2.4995699633212185</v>
      </c>
      <c r="S50" s="1566">
        <f>'23'!AX80</f>
        <v>707.76299319828831</v>
      </c>
      <c r="T50" s="1567">
        <f t="shared" si="27"/>
        <v>1.0340474411936647</v>
      </c>
      <c r="U50" s="1566">
        <f>'23'!AY80</f>
        <v>166.67155800050199</v>
      </c>
      <c r="V50" s="1567">
        <f t="shared" si="27"/>
        <v>0.24350849045012965</v>
      </c>
      <c r="W50" s="315"/>
      <c r="X50" s="315" t="s">
        <v>2854</v>
      </c>
      <c r="Y50" s="315"/>
      <c r="Z50" s="298"/>
      <c r="AA50" s="1566">
        <f>'23'!AZ80</f>
        <v>518.79780276486338</v>
      </c>
      <c r="AB50" s="1567">
        <f t="shared" si="28"/>
        <v>0.75796777396018267</v>
      </c>
      <c r="AC50" s="1566">
        <f>'23'!BA80</f>
        <v>751.86749094256675</v>
      </c>
      <c r="AD50" s="1567">
        <f t="shared" si="29"/>
        <v>1.0984844681022272</v>
      </c>
      <c r="AE50" s="1566">
        <f>'23'!BB80</f>
        <v>215.10214905815451</v>
      </c>
      <c r="AF50" s="1567">
        <f t="shared" si="30"/>
        <v>0.31426597457961136</v>
      </c>
      <c r="AG50" s="1566">
        <f>'23'!BC80</f>
        <v>411.86690141413089</v>
      </c>
      <c r="AH50" s="1567">
        <f t="shared" si="31"/>
        <v>0.60174086468565513</v>
      </c>
      <c r="AI50" s="1566">
        <f>'23'!BD80</f>
        <v>563.71571325376817</v>
      </c>
      <c r="AJ50" s="1567">
        <f t="shared" si="32"/>
        <v>0.8235932034488439</v>
      </c>
      <c r="AK50" s="1566">
        <f>'23'!BE80</f>
        <v>521.36076248683855</v>
      </c>
      <c r="AL50" s="1567">
        <f t="shared" si="33"/>
        <v>0.76171227878433978</v>
      </c>
      <c r="AM50" s="1566">
        <f>'23'!BF80</f>
        <v>8011.8951790687479</v>
      </c>
      <c r="AN50" s="1567">
        <f t="shared" si="34"/>
        <v>11.705443472807914</v>
      </c>
      <c r="AO50" s="445"/>
      <c r="AP50" s="865"/>
      <c r="AQ50" s="161"/>
      <c r="AR50" s="865"/>
      <c r="AS50" s="865"/>
      <c r="AT50" s="445"/>
      <c r="AU50" s="865"/>
      <c r="AV50" s="445"/>
      <c r="AW50" s="865"/>
      <c r="AX50" s="865"/>
      <c r="AY50" s="445"/>
      <c r="AZ50" s="865"/>
      <c r="BA50" s="445"/>
      <c r="BB50" s="865"/>
      <c r="BC50" s="445"/>
      <c r="BD50" s="445"/>
      <c r="BE50" s="445"/>
      <c r="BF50" s="445"/>
      <c r="BG50" s="445"/>
      <c r="BH50" s="866"/>
      <c r="BI50" s="422"/>
      <c r="BJ50" s="422"/>
      <c r="BK50" s="422"/>
      <c r="BL50" s="422"/>
      <c r="BM50" s="422"/>
      <c r="BN50" s="656"/>
      <c r="BO50" s="656"/>
      <c r="BP50" s="656"/>
      <c r="BQ50" s="656"/>
      <c r="BR50" s="656"/>
      <c r="BS50" s="656"/>
      <c r="BT50" s="656"/>
      <c r="BU50" s="656"/>
      <c r="BV50" s="656"/>
      <c r="BW50" s="656"/>
      <c r="BX50" s="656"/>
      <c r="BY50" s="656"/>
      <c r="BZ50" s="656"/>
      <c r="CA50" s="656"/>
      <c r="CB50" s="656"/>
      <c r="CC50" s="656"/>
      <c r="CD50" s="656"/>
      <c r="CE50" s="656"/>
      <c r="CF50" s="656"/>
      <c r="CG50" s="656"/>
      <c r="CH50" s="656"/>
      <c r="CI50" s="656"/>
      <c r="CJ50" s="656"/>
      <c r="CK50" s="656"/>
      <c r="CL50" s="656"/>
      <c r="CM50" s="656"/>
      <c r="CN50" s="656"/>
      <c r="CO50" s="656"/>
      <c r="CP50" s="656"/>
      <c r="CQ50" s="656"/>
      <c r="CR50" s="656"/>
      <c r="CS50" s="656"/>
      <c r="CT50" s="656"/>
      <c r="CU50" s="656"/>
      <c r="CV50" s="656"/>
    </row>
    <row r="51" spans="1:100" ht="13.5" customHeight="1">
      <c r="A51" s="312"/>
      <c r="B51" s="315" t="s">
        <v>2856</v>
      </c>
      <c r="C51" s="312"/>
      <c r="D51" s="298"/>
      <c r="E51" s="1566">
        <f>'23'!AQ81</f>
        <v>123814.8447415187</v>
      </c>
      <c r="F51" s="1567">
        <v>100</v>
      </c>
      <c r="G51" s="1566">
        <f>'23'!AR81</f>
        <v>44850.369422394491</v>
      </c>
      <c r="H51" s="1567">
        <f t="shared" si="7"/>
        <v>36.223741600634476</v>
      </c>
      <c r="I51" s="1566">
        <f>'23'!AS81</f>
        <v>21637.546866845529</v>
      </c>
      <c r="J51" s="1567">
        <f t="shared" si="7"/>
        <v>17.475729111494683</v>
      </c>
      <c r="K51" s="1566">
        <f>'23'!AT81</f>
        <v>35512.320862425397</v>
      </c>
      <c r="L51" s="1567">
        <f t="shared" si="26"/>
        <v>28.68179573827555</v>
      </c>
      <c r="M51" s="1566">
        <f>'23'!AU81</f>
        <v>585.61737224058243</v>
      </c>
      <c r="N51" s="1567">
        <f t="shared" si="27"/>
        <v>0.47297831973471588</v>
      </c>
      <c r="O51" s="1566">
        <f>'23'!AV81</f>
        <v>945.28652645615239</v>
      </c>
      <c r="P51" s="1567">
        <f t="shared" si="27"/>
        <v>0.76346784461069594</v>
      </c>
      <c r="Q51" s="1566">
        <f>'23'!AW81</f>
        <v>3262.6538773627262</v>
      </c>
      <c r="R51" s="1567">
        <f t="shared" si="27"/>
        <v>2.6351071910431947</v>
      </c>
      <c r="S51" s="1566">
        <f>'23'!AX81</f>
        <v>1150.8808574863756</v>
      </c>
      <c r="T51" s="1567">
        <f t="shared" si="27"/>
        <v>0.92951766800580726</v>
      </c>
      <c r="U51" s="1566">
        <f>'23'!AY81</f>
        <v>506.88244969456179</v>
      </c>
      <c r="V51" s="1567">
        <f t="shared" si="27"/>
        <v>0.40938746137650284</v>
      </c>
      <c r="W51" s="312"/>
      <c r="X51" s="315" t="s">
        <v>3217</v>
      </c>
      <c r="Y51" s="312"/>
      <c r="Z51" s="298"/>
      <c r="AA51" s="1566">
        <f>'23'!AZ81</f>
        <v>115.05312849322277</v>
      </c>
      <c r="AB51" s="1567">
        <f t="shared" si="28"/>
        <v>9.2923533307668185E-2</v>
      </c>
      <c r="AC51" s="1566">
        <f>'23'!BA81</f>
        <v>1242.8730510684522</v>
      </c>
      <c r="AD51" s="1567">
        <f t="shared" si="29"/>
        <v>1.0038158620342565</v>
      </c>
      <c r="AE51" s="1566">
        <f>'23'!BB81</f>
        <v>281.88881049999998</v>
      </c>
      <c r="AF51" s="1567">
        <f t="shared" si="30"/>
        <v>0.22766963936229409</v>
      </c>
      <c r="AG51" s="1566">
        <f>'23'!BC81</f>
        <v>1775.294815521791</v>
      </c>
      <c r="AH51" s="1567">
        <f t="shared" si="31"/>
        <v>1.4338303450026322</v>
      </c>
      <c r="AI51" s="1566">
        <f>'23'!BD81</f>
        <v>2125.5516736195918</v>
      </c>
      <c r="AJ51" s="1567">
        <f t="shared" si="32"/>
        <v>1.7167179574121234</v>
      </c>
      <c r="AK51" s="1566">
        <f>'23'!BE81</f>
        <v>572.61216683007081</v>
      </c>
      <c r="AL51" s="1567">
        <f t="shared" si="33"/>
        <v>0.46247456678194054</v>
      </c>
      <c r="AM51" s="1566">
        <f>'23'!BF81</f>
        <v>9250.012860579729</v>
      </c>
      <c r="AN51" s="1567">
        <f t="shared" si="34"/>
        <v>7.4708431609234429</v>
      </c>
      <c r="AO51" s="445"/>
      <c r="AP51" s="865"/>
      <c r="AQ51" s="161"/>
      <c r="AR51" s="865"/>
      <c r="AS51" s="865"/>
      <c r="AT51" s="445"/>
      <c r="AU51" s="865"/>
      <c r="AV51" s="445"/>
      <c r="AW51" s="865"/>
      <c r="AX51" s="865"/>
      <c r="AY51" s="445"/>
      <c r="AZ51" s="865"/>
      <c r="BA51" s="445"/>
      <c r="BB51" s="865"/>
      <c r="BC51" s="445"/>
      <c r="BD51" s="445"/>
      <c r="BE51" s="445"/>
      <c r="BF51" s="445"/>
      <c r="BG51" s="445"/>
      <c r="BH51" s="866"/>
      <c r="BI51" s="422"/>
      <c r="BJ51" s="422"/>
      <c r="BK51" s="422"/>
      <c r="BL51" s="422"/>
      <c r="BM51" s="422"/>
      <c r="BN51" s="656"/>
      <c r="BO51" s="656"/>
      <c r="BP51" s="656"/>
      <c r="BQ51" s="656"/>
      <c r="BR51" s="656"/>
      <c r="BS51" s="656"/>
      <c r="BT51" s="656"/>
      <c r="BU51" s="656"/>
      <c r="BV51" s="656"/>
      <c r="BW51" s="656"/>
      <c r="BX51" s="656"/>
      <c r="BY51" s="656"/>
      <c r="BZ51" s="656"/>
      <c r="CA51" s="656"/>
      <c r="CB51" s="656"/>
      <c r="CC51" s="656"/>
      <c r="CD51" s="656"/>
      <c r="CE51" s="656"/>
      <c r="CF51" s="656"/>
      <c r="CG51" s="656"/>
      <c r="CH51" s="656"/>
      <c r="CI51" s="656"/>
      <c r="CJ51" s="656"/>
      <c r="CK51" s="656"/>
      <c r="CL51" s="656"/>
      <c r="CM51" s="656"/>
      <c r="CN51" s="656"/>
      <c r="CO51" s="656"/>
      <c r="CP51" s="656"/>
      <c r="CQ51" s="656"/>
      <c r="CR51" s="656"/>
      <c r="CS51" s="656"/>
      <c r="CT51" s="656"/>
      <c r="CU51" s="656"/>
      <c r="CV51" s="656"/>
    </row>
    <row r="52" spans="1:100" ht="13.5" customHeight="1">
      <c r="A52" s="312"/>
      <c r="B52" s="315" t="s">
        <v>2885</v>
      </c>
      <c r="C52" s="312"/>
      <c r="D52" s="298"/>
      <c r="E52" s="1566">
        <f>'23'!AQ82</f>
        <v>137545.48084563864</v>
      </c>
      <c r="F52" s="1567">
        <v>100</v>
      </c>
      <c r="G52" s="1566">
        <f>'23'!AR82</f>
        <v>53544.917670055147</v>
      </c>
      <c r="H52" s="1567">
        <f t="shared" si="7"/>
        <v>38.928881807571926</v>
      </c>
      <c r="I52" s="1566">
        <f>'23'!AS82</f>
        <v>18982.464019087365</v>
      </c>
      <c r="J52" s="1567">
        <f t="shared" si="7"/>
        <v>13.800863468855487</v>
      </c>
      <c r="K52" s="1566">
        <f>'23'!AT82</f>
        <v>32461.337335284414</v>
      </c>
      <c r="L52" s="1567">
        <f t="shared" si="26"/>
        <v>23.600439022576374</v>
      </c>
      <c r="M52" s="1566">
        <f>'23'!AU82</f>
        <v>804.95730051906821</v>
      </c>
      <c r="N52" s="1567">
        <f t="shared" si="27"/>
        <v>0.58522991491260778</v>
      </c>
      <c r="O52" s="1566">
        <f>'23'!AV82</f>
        <v>1651.0034556539176</v>
      </c>
      <c r="P52" s="1567">
        <f t="shared" si="27"/>
        <v>1.2003327521220182</v>
      </c>
      <c r="Q52" s="1566">
        <f>'23'!AW82</f>
        <v>2413.6030195141566</v>
      </c>
      <c r="R52" s="1567">
        <f t="shared" si="27"/>
        <v>1.7547672265749243</v>
      </c>
      <c r="S52" s="1566">
        <f>'23'!AX82</f>
        <v>216.69143499999998</v>
      </c>
      <c r="T52" s="1567">
        <f t="shared" si="27"/>
        <v>0.15754166088756014</v>
      </c>
      <c r="U52" s="1566">
        <f>'23'!AY82</f>
        <v>2133.5666887636135</v>
      </c>
      <c r="V52" s="1567">
        <f t="shared" si="27"/>
        <v>1.551171783795662</v>
      </c>
      <c r="W52" s="312"/>
      <c r="X52" s="315" t="s">
        <v>3218</v>
      </c>
      <c r="Y52" s="312"/>
      <c r="Z52" s="298"/>
      <c r="AA52" s="1566">
        <f>'23'!AZ82</f>
        <v>226.7958756923077</v>
      </c>
      <c r="AB52" s="1567">
        <f t="shared" si="28"/>
        <v>0.16488791510848033</v>
      </c>
      <c r="AC52" s="1566">
        <f>'23'!BA82</f>
        <v>4192.155591550284</v>
      </c>
      <c r="AD52" s="1567">
        <f t="shared" si="29"/>
        <v>3.0478322993795484</v>
      </c>
      <c r="AE52" s="1566">
        <f>'23'!BB82</f>
        <v>1147.9009528013084</v>
      </c>
      <c r="AF52" s="1567">
        <f t="shared" si="30"/>
        <v>0.83456100901602737</v>
      </c>
      <c r="AG52" s="1566">
        <f>'23'!BC82</f>
        <v>1438.7390331803567</v>
      </c>
      <c r="AH52" s="1567">
        <f t="shared" si="31"/>
        <v>1.0460096720989267</v>
      </c>
      <c r="AI52" s="1566">
        <f>'23'!BD82</f>
        <v>3125.2960543354557</v>
      </c>
      <c r="AJ52" s="1567">
        <f t="shared" si="32"/>
        <v>2.2721910128351221</v>
      </c>
      <c r="AK52" s="1566">
        <f>'23'!BE82</f>
        <v>283.71082359264722</v>
      </c>
      <c r="AL52" s="1567">
        <f t="shared" si="33"/>
        <v>0.20626691756673826</v>
      </c>
      <c r="AM52" s="1566">
        <f>'23'!BF82</f>
        <v>14922.34159060857</v>
      </c>
      <c r="AN52" s="1567">
        <f t="shared" si="34"/>
        <v>10.849023536698578</v>
      </c>
      <c r="AO52" s="445"/>
      <c r="AP52" s="865"/>
      <c r="AQ52" s="161"/>
      <c r="AR52" s="865"/>
      <c r="AS52" s="865"/>
      <c r="AT52" s="445"/>
      <c r="AU52" s="865"/>
      <c r="AV52" s="445"/>
      <c r="AW52" s="865"/>
      <c r="AX52" s="865"/>
      <c r="AY52" s="445"/>
      <c r="AZ52" s="865"/>
      <c r="BA52" s="445"/>
      <c r="BB52" s="865"/>
      <c r="BC52" s="445"/>
      <c r="BD52" s="445"/>
      <c r="BE52" s="445"/>
      <c r="BF52" s="445"/>
      <c r="BG52" s="445"/>
      <c r="BH52" s="866"/>
      <c r="BI52" s="422"/>
      <c r="BJ52" s="422"/>
      <c r="BK52" s="422"/>
      <c r="BL52" s="422"/>
      <c r="BM52" s="422"/>
      <c r="BN52" s="656"/>
      <c r="BO52" s="656"/>
      <c r="BP52" s="656"/>
      <c r="BQ52" s="656"/>
      <c r="BR52" s="656"/>
      <c r="BS52" s="656"/>
      <c r="BT52" s="656"/>
      <c r="BU52" s="656"/>
      <c r="BV52" s="656"/>
      <c r="BW52" s="656"/>
      <c r="BX52" s="656"/>
      <c r="BY52" s="656"/>
      <c r="BZ52" s="656"/>
      <c r="CA52" s="656"/>
      <c r="CB52" s="656"/>
      <c r="CC52" s="656"/>
      <c r="CD52" s="656"/>
      <c r="CE52" s="656"/>
      <c r="CF52" s="656"/>
      <c r="CG52" s="656"/>
      <c r="CH52" s="656"/>
      <c r="CI52" s="656"/>
      <c r="CJ52" s="656"/>
      <c r="CK52" s="656"/>
      <c r="CL52" s="656"/>
      <c r="CM52" s="656"/>
      <c r="CN52" s="656"/>
      <c r="CO52" s="656"/>
      <c r="CP52" s="656"/>
      <c r="CQ52" s="656"/>
      <c r="CR52" s="656"/>
      <c r="CS52" s="656"/>
      <c r="CT52" s="656"/>
      <c r="CU52" s="656"/>
      <c r="CV52" s="656"/>
    </row>
    <row r="53" spans="1:100" ht="13.5" customHeight="1">
      <c r="A53" s="312"/>
      <c r="B53" s="315" t="s">
        <v>2887</v>
      </c>
      <c r="C53" s="312"/>
      <c r="D53" s="298"/>
      <c r="E53" s="1566">
        <f>'23'!AQ83</f>
        <v>307483.48659284023</v>
      </c>
      <c r="F53" s="1567">
        <v>100</v>
      </c>
      <c r="G53" s="1566">
        <f>'23'!AR83</f>
        <v>124007.29640114396</v>
      </c>
      <c r="H53" s="1567">
        <f t="shared" si="7"/>
        <v>40.329741858739375</v>
      </c>
      <c r="I53" s="1566">
        <f>'23'!AS83</f>
        <v>34099.955181599587</v>
      </c>
      <c r="J53" s="1567">
        <f t="shared" si="7"/>
        <v>11.090011876557668</v>
      </c>
      <c r="K53" s="1566">
        <f>'23'!AT83</f>
        <v>81540.206079021853</v>
      </c>
      <c r="L53" s="1567">
        <f t="shared" si="26"/>
        <v>26.518564291875219</v>
      </c>
      <c r="M53" s="1566">
        <f>'23'!AU83</f>
        <v>4670.6625483278367</v>
      </c>
      <c r="N53" s="1567">
        <f t="shared" si="27"/>
        <v>1.5189962232061518</v>
      </c>
      <c r="O53" s="1566">
        <f>'23'!AV83</f>
        <v>2803.1617649694963</v>
      </c>
      <c r="P53" s="1567">
        <f t="shared" si="27"/>
        <v>0.91164627929478159</v>
      </c>
      <c r="Q53" s="1566">
        <f>'23'!AW83</f>
        <v>10422.096801969845</v>
      </c>
      <c r="R53" s="1567">
        <f t="shared" si="27"/>
        <v>3.3894817954144152</v>
      </c>
      <c r="S53" s="1566">
        <f>'23'!AX83</f>
        <v>2865.3883049189881</v>
      </c>
      <c r="T53" s="1567">
        <f t="shared" si="27"/>
        <v>0.9318836392385661</v>
      </c>
      <c r="U53" s="1566">
        <f>'23'!AY83</f>
        <v>1431.5503955488753</v>
      </c>
      <c r="V53" s="1567">
        <f t="shared" si="27"/>
        <v>0.46556984617664632</v>
      </c>
      <c r="W53" s="312"/>
      <c r="X53" s="315" t="s">
        <v>3219</v>
      </c>
      <c r="Y53" s="312"/>
      <c r="Z53" s="298"/>
      <c r="AA53" s="1566">
        <f>'23'!AZ83</f>
        <v>0.47549907692307697</v>
      </c>
      <c r="AB53" s="1567">
        <f t="shared" si="28"/>
        <v>1.5464215076782891E-4</v>
      </c>
      <c r="AC53" s="1566">
        <f>'23'!BA83</f>
        <v>11078.031566309843</v>
      </c>
      <c r="AD53" s="1567">
        <f t="shared" si="29"/>
        <v>3.6028053698308091</v>
      </c>
      <c r="AE53" s="1566">
        <f>'23'!BB83</f>
        <v>3330.263074</v>
      </c>
      <c r="AF53" s="1567">
        <f t="shared" si="30"/>
        <v>1.0830705449915192</v>
      </c>
      <c r="AG53" s="1566">
        <f>'23'!BC83</f>
        <v>654.56409917901499</v>
      </c>
      <c r="AH53" s="1567">
        <f t="shared" si="31"/>
        <v>0.21287780570986167</v>
      </c>
      <c r="AI53" s="1566">
        <f>'23'!BD83</f>
        <v>5155.7046359611222</v>
      </c>
      <c r="AJ53" s="1567">
        <f t="shared" si="32"/>
        <v>1.6767419587602572</v>
      </c>
      <c r="AK53" s="1566">
        <f>'23'!BE83</f>
        <v>365.03715513207544</v>
      </c>
      <c r="AL53" s="1567">
        <f t="shared" si="33"/>
        <v>0.11871764535291807</v>
      </c>
      <c r="AM53" s="1566">
        <f>'23'!BF83</f>
        <v>25059.093085681052</v>
      </c>
      <c r="AN53" s="1567">
        <f t="shared" si="34"/>
        <v>8.1497362227011241</v>
      </c>
      <c r="AO53" s="445"/>
      <c r="AP53" s="865"/>
      <c r="AQ53" s="161"/>
      <c r="AR53" s="865"/>
      <c r="AS53" s="865"/>
      <c r="AT53" s="445"/>
      <c r="AU53" s="865"/>
      <c r="AV53" s="445"/>
      <c r="AW53" s="865"/>
      <c r="AX53" s="865"/>
      <c r="AY53" s="445"/>
      <c r="AZ53" s="865"/>
      <c r="BA53" s="445"/>
      <c r="BB53" s="865"/>
      <c r="BC53" s="445"/>
      <c r="BD53" s="445"/>
      <c r="BE53" s="445"/>
      <c r="BF53" s="445"/>
      <c r="BG53" s="445"/>
      <c r="BH53" s="866"/>
      <c r="BI53" s="422"/>
      <c r="BJ53" s="422"/>
      <c r="BK53" s="422"/>
      <c r="BL53" s="422"/>
      <c r="BM53" s="422"/>
      <c r="BN53" s="656"/>
      <c r="BO53" s="656"/>
      <c r="BP53" s="656"/>
      <c r="BQ53" s="656"/>
      <c r="BR53" s="656"/>
      <c r="BS53" s="656"/>
      <c r="BT53" s="656"/>
      <c r="BU53" s="656"/>
      <c r="BV53" s="656"/>
      <c r="BW53" s="656"/>
      <c r="BX53" s="656"/>
      <c r="BY53" s="656"/>
      <c r="BZ53" s="656"/>
      <c r="CA53" s="656"/>
      <c r="CB53" s="656"/>
      <c r="CC53" s="656"/>
      <c r="CD53" s="656"/>
      <c r="CE53" s="656"/>
      <c r="CF53" s="656"/>
      <c r="CG53" s="656"/>
      <c r="CH53" s="656"/>
      <c r="CI53" s="656"/>
      <c r="CJ53" s="656"/>
      <c r="CK53" s="656"/>
      <c r="CL53" s="656"/>
      <c r="CM53" s="656"/>
      <c r="CN53" s="656"/>
      <c r="CO53" s="656"/>
      <c r="CP53" s="656"/>
      <c r="CQ53" s="656"/>
      <c r="CR53" s="656"/>
      <c r="CS53" s="656"/>
      <c r="CT53" s="656"/>
      <c r="CU53" s="656"/>
      <c r="CV53" s="656"/>
    </row>
    <row r="54" spans="1:100" ht="13.5" customHeight="1">
      <c r="A54" s="312"/>
      <c r="B54" s="315" t="s">
        <v>3220</v>
      </c>
      <c r="C54" s="312"/>
      <c r="D54" s="298"/>
      <c r="E54" s="1566">
        <f>'23'!AQ84</f>
        <v>141993.93789844014</v>
      </c>
      <c r="F54" s="1567">
        <v>100</v>
      </c>
      <c r="G54" s="1566">
        <f>'23'!AR84</f>
        <v>72756.258195036527</v>
      </c>
      <c r="H54" s="1567">
        <f t="shared" si="7"/>
        <v>51.238988982103429</v>
      </c>
      <c r="I54" s="1566">
        <f>'23'!AS84</f>
        <v>24481.698450638432</v>
      </c>
      <c r="J54" s="1567">
        <f t="shared" si="7"/>
        <v>17.241368760509157</v>
      </c>
      <c r="K54" s="1566">
        <f>'23'!AT84</f>
        <v>17597.008993103631</v>
      </c>
      <c r="L54" s="1567">
        <f t="shared" si="26"/>
        <v>12.392788913065944</v>
      </c>
      <c r="M54" s="1566">
        <f>'23'!AU84</f>
        <v>1215.3808604276405</v>
      </c>
      <c r="N54" s="1567">
        <f t="shared" si="27"/>
        <v>0.85593855513531181</v>
      </c>
      <c r="O54" s="1566">
        <f>'23'!AV84</f>
        <v>1913.5171725459145</v>
      </c>
      <c r="P54" s="1567">
        <f t="shared" si="27"/>
        <v>1.3476048350138299</v>
      </c>
      <c r="Q54" s="1566">
        <f>'23'!AW84</f>
        <v>4911.6734960657195</v>
      </c>
      <c r="R54" s="1567">
        <f t="shared" si="27"/>
        <v>3.4590726680027348</v>
      </c>
      <c r="S54" s="1566">
        <f>'23'!AX84</f>
        <v>5694.2388960403432</v>
      </c>
      <c r="T54" s="1567">
        <f t="shared" si="27"/>
        <v>4.010198590388482</v>
      </c>
      <c r="U54" s="1566">
        <f>'23'!AY84</f>
        <v>0</v>
      </c>
      <c r="V54" s="1567">
        <f t="shared" si="27"/>
        <v>0</v>
      </c>
      <c r="W54" s="312"/>
      <c r="X54" s="315" t="s">
        <v>2862</v>
      </c>
      <c r="Y54" s="312"/>
      <c r="Z54" s="298"/>
      <c r="AA54" s="1566">
        <f>'23'!AZ84</f>
        <v>1.2277089130410783</v>
      </c>
      <c r="AB54" s="1567">
        <f t="shared" si="28"/>
        <v>8.6462065297406281E-4</v>
      </c>
      <c r="AC54" s="1566">
        <f>'23'!BA84</f>
        <v>3246.477062858658</v>
      </c>
      <c r="AD54" s="1567">
        <f t="shared" si="29"/>
        <v>2.2863490589159312</v>
      </c>
      <c r="AE54" s="1566">
        <f>'23'!BB84</f>
        <v>1971.7623249999999</v>
      </c>
      <c r="AF54" s="1567">
        <f t="shared" si="30"/>
        <v>1.3886242991657043</v>
      </c>
      <c r="AG54" s="1566">
        <f>'23'!BC84</f>
        <v>707.57774357147105</v>
      </c>
      <c r="AH54" s="1567">
        <f t="shared" si="31"/>
        <v>0.49831545912724773</v>
      </c>
      <c r="AI54" s="1566">
        <f>'23'!BD84</f>
        <v>3168.4124936756753</v>
      </c>
      <c r="AJ54" s="1567">
        <f t="shared" si="32"/>
        <v>2.2313716631634324</v>
      </c>
      <c r="AK54" s="1566">
        <f>'23'!BE84</f>
        <v>586.54477199999735</v>
      </c>
      <c r="AL54" s="1567">
        <f t="shared" si="33"/>
        <v>0.41307733321651952</v>
      </c>
      <c r="AM54" s="1566">
        <f>'23'!BF84</f>
        <v>3742.1597285630405</v>
      </c>
      <c r="AN54" s="1567">
        <f t="shared" si="34"/>
        <v>2.6354362615392679</v>
      </c>
      <c r="AO54" s="445"/>
      <c r="AP54" s="865"/>
      <c r="AQ54" s="161"/>
      <c r="AR54" s="865"/>
      <c r="AS54" s="865"/>
      <c r="AT54" s="445"/>
      <c r="AU54" s="865"/>
      <c r="AV54" s="445"/>
      <c r="AW54" s="865"/>
      <c r="AX54" s="865"/>
      <c r="AY54" s="445"/>
      <c r="AZ54" s="865"/>
      <c r="BA54" s="445"/>
      <c r="BB54" s="865"/>
      <c r="BC54" s="445"/>
      <c r="BD54" s="445"/>
      <c r="BE54" s="445"/>
      <c r="BF54" s="445"/>
      <c r="BG54" s="445"/>
      <c r="BH54" s="422"/>
      <c r="BI54" s="422"/>
      <c r="BJ54" s="422"/>
      <c r="BK54" s="422"/>
      <c r="BL54" s="422"/>
      <c r="BM54" s="422"/>
      <c r="BN54" s="656"/>
      <c r="BO54" s="656"/>
      <c r="BP54" s="656"/>
      <c r="BQ54" s="656"/>
      <c r="BR54" s="656"/>
      <c r="BS54" s="656"/>
      <c r="BT54" s="656"/>
      <c r="BU54" s="656"/>
      <c r="BV54" s="656"/>
      <c r="BW54" s="656"/>
      <c r="BX54" s="656"/>
      <c r="BY54" s="656"/>
      <c r="BZ54" s="656"/>
      <c r="CA54" s="656"/>
      <c r="CB54" s="656"/>
      <c r="CC54" s="656"/>
      <c r="CD54" s="656"/>
      <c r="CE54" s="656"/>
      <c r="CF54" s="656"/>
      <c r="CG54" s="656"/>
      <c r="CH54" s="656"/>
      <c r="CI54" s="656"/>
      <c r="CJ54" s="656"/>
      <c r="CK54" s="656"/>
      <c r="CL54" s="656"/>
      <c r="CM54" s="656"/>
      <c r="CN54" s="656"/>
      <c r="CO54" s="656"/>
      <c r="CP54" s="656"/>
      <c r="CQ54" s="656"/>
      <c r="CR54" s="656"/>
      <c r="CS54" s="656"/>
      <c r="CT54" s="656"/>
      <c r="CU54" s="656"/>
      <c r="CV54" s="656"/>
    </row>
    <row r="55" spans="1:100" ht="13.5" customHeight="1">
      <c r="A55" s="312"/>
      <c r="B55" s="315" t="s">
        <v>2876</v>
      </c>
      <c r="C55" s="312"/>
      <c r="D55" s="298"/>
      <c r="E55" s="1566">
        <f>'23'!AQ85</f>
        <v>147257.17484318145</v>
      </c>
      <c r="F55" s="1567">
        <v>100</v>
      </c>
      <c r="G55" s="1566">
        <f>'23'!AR85</f>
        <v>58001.516090160134</v>
      </c>
      <c r="H55" s="1567">
        <f t="shared" si="7"/>
        <v>39.387904970965032</v>
      </c>
      <c r="I55" s="1566">
        <f>'23'!AS85</f>
        <v>24682.420893881339</v>
      </c>
      <c r="J55" s="1567">
        <f t="shared" si="7"/>
        <v>16.761438564991067</v>
      </c>
      <c r="K55" s="1566">
        <f>'23'!AT85</f>
        <v>32087.240183165144</v>
      </c>
      <c r="L55" s="1567">
        <f t="shared" si="26"/>
        <v>21.789933303647718</v>
      </c>
      <c r="M55" s="1566">
        <f>'23'!AU85</f>
        <v>1962.0775979245282</v>
      </c>
      <c r="N55" s="1567">
        <f t="shared" si="27"/>
        <v>1.3324156191465735</v>
      </c>
      <c r="O55" s="1566">
        <f>'23'!AV85</f>
        <v>7193.3906526639203</v>
      </c>
      <c r="P55" s="1567">
        <f t="shared" si="27"/>
        <v>4.884916921925452</v>
      </c>
      <c r="Q55" s="1566">
        <f>'23'!AW85</f>
        <v>6469.1889014171347</v>
      </c>
      <c r="R55" s="1567">
        <f t="shared" si="27"/>
        <v>4.3931230572000084</v>
      </c>
      <c r="S55" s="1566">
        <f>'23'!AX85</f>
        <v>908.66868499999998</v>
      </c>
      <c r="T55" s="1567">
        <f t="shared" si="27"/>
        <v>0.61706241883810986</v>
      </c>
      <c r="U55" s="1566">
        <f>'23'!AY85</f>
        <v>0</v>
      </c>
      <c r="V55" s="1567">
        <f t="shared" si="27"/>
        <v>0</v>
      </c>
      <c r="W55" s="312"/>
      <c r="X55" s="315" t="s">
        <v>2876</v>
      </c>
      <c r="Y55" s="312"/>
      <c r="Z55" s="298"/>
      <c r="AA55" s="1566">
        <f>'23'!AZ85</f>
        <v>0</v>
      </c>
      <c r="AB55" s="1567">
        <f t="shared" si="28"/>
        <v>0</v>
      </c>
      <c r="AC55" s="1566">
        <f>'23'!BA85</f>
        <v>1.1982171428590291</v>
      </c>
      <c r="AD55" s="1567">
        <f t="shared" si="29"/>
        <v>8.1369016085976545E-4</v>
      </c>
      <c r="AE55" s="1566">
        <f>'23'!BB85</f>
        <v>2987.4843369999999</v>
      </c>
      <c r="AF55" s="1567">
        <f t="shared" si="30"/>
        <v>2.0287529895785799</v>
      </c>
      <c r="AG55" s="1566">
        <f>'23'!BC85</f>
        <v>507.81605773584897</v>
      </c>
      <c r="AH55" s="1567">
        <f t="shared" si="31"/>
        <v>0.34484978968029056</v>
      </c>
      <c r="AI55" s="1566">
        <f>'23'!BD85</f>
        <v>7868.0176780071124</v>
      </c>
      <c r="AJ55" s="1567">
        <f t="shared" si="32"/>
        <v>5.3430453805636287</v>
      </c>
      <c r="AK55" s="1566">
        <f>'23'!BE85</f>
        <v>271.37647099999998</v>
      </c>
      <c r="AL55" s="1567">
        <f t="shared" si="33"/>
        <v>0.18428743542648898</v>
      </c>
      <c r="AM55" s="1566">
        <f>'23'!BF85</f>
        <v>4316.7790780834184</v>
      </c>
      <c r="AN55" s="1567">
        <f t="shared" si="34"/>
        <v>2.9314558578761849</v>
      </c>
      <c r="AO55" s="445"/>
      <c r="AP55" s="865"/>
      <c r="AQ55" s="161"/>
      <c r="AR55" s="865"/>
      <c r="AS55" s="865"/>
      <c r="AT55" s="445"/>
      <c r="AU55" s="865"/>
      <c r="AV55" s="445"/>
      <c r="AW55" s="865"/>
      <c r="AX55" s="865"/>
      <c r="AY55" s="445"/>
      <c r="AZ55" s="865"/>
      <c r="BA55" s="445"/>
      <c r="BB55" s="865"/>
      <c r="BC55" s="445"/>
      <c r="BD55" s="445"/>
      <c r="BE55" s="445"/>
      <c r="BF55" s="445"/>
      <c r="BG55" s="445"/>
      <c r="BH55" s="422"/>
      <c r="BI55" s="422"/>
      <c r="BJ55" s="422"/>
      <c r="BK55" s="422"/>
      <c r="BL55" s="422"/>
      <c r="BM55" s="422"/>
      <c r="BN55" s="656"/>
      <c r="BO55" s="656"/>
      <c r="BP55" s="656"/>
      <c r="BQ55" s="656"/>
      <c r="BR55" s="656"/>
      <c r="BS55" s="656"/>
      <c r="BT55" s="656"/>
      <c r="BU55" s="656"/>
      <c r="BV55" s="656"/>
      <c r="BW55" s="656"/>
      <c r="BX55" s="656"/>
      <c r="BY55" s="656"/>
      <c r="BZ55" s="656"/>
      <c r="CA55" s="656"/>
      <c r="CB55" s="656"/>
      <c r="CC55" s="656"/>
      <c r="CD55" s="656"/>
      <c r="CE55" s="656"/>
      <c r="CF55" s="656"/>
      <c r="CG55" s="656"/>
      <c r="CH55" s="656"/>
      <c r="CI55" s="656"/>
      <c r="CJ55" s="656"/>
      <c r="CK55" s="656"/>
      <c r="CL55" s="656"/>
      <c r="CM55" s="656"/>
      <c r="CN55" s="656"/>
      <c r="CO55" s="656"/>
      <c r="CP55" s="656"/>
      <c r="CQ55" s="656"/>
      <c r="CR55" s="656"/>
      <c r="CS55" s="656"/>
      <c r="CT55" s="656"/>
      <c r="CU55" s="656"/>
      <c r="CV55" s="656"/>
    </row>
    <row r="56" spans="1:100" ht="13.5" customHeight="1">
      <c r="A56" s="312"/>
      <c r="B56" s="315" t="s">
        <v>3221</v>
      </c>
      <c r="C56" s="312"/>
      <c r="D56" s="298"/>
      <c r="E56" s="1566">
        <f>'23'!AQ86</f>
        <v>318874.47326242109</v>
      </c>
      <c r="F56" s="1567">
        <v>100</v>
      </c>
      <c r="G56" s="1566">
        <f>'23'!AR86</f>
        <v>122573.49875105804</v>
      </c>
      <c r="H56" s="1567">
        <f t="shared" si="7"/>
        <v>38.439420219813236</v>
      </c>
      <c r="I56" s="1566">
        <f>'23'!AS86</f>
        <v>113817.01049915832</v>
      </c>
      <c r="J56" s="1567">
        <f t="shared" si="7"/>
        <v>35.69335899944911</v>
      </c>
      <c r="K56" s="1566">
        <f>'23'!AT86</f>
        <v>32006.252602709923</v>
      </c>
      <c r="L56" s="1567">
        <f t="shared" si="26"/>
        <v>10.037257694305948</v>
      </c>
      <c r="M56" s="1566">
        <f>'23'!AU86</f>
        <v>6324.8745929999995</v>
      </c>
      <c r="N56" s="1567">
        <f t="shared" si="27"/>
        <v>1.9834998168056173</v>
      </c>
      <c r="O56" s="1566">
        <f>'23'!AV86</f>
        <v>2477.3401010685693</v>
      </c>
      <c r="P56" s="1567">
        <f t="shared" si="27"/>
        <v>0.77690135422969908</v>
      </c>
      <c r="Q56" s="1566">
        <f>'23'!AW86</f>
        <v>6485.1277239999999</v>
      </c>
      <c r="R56" s="1567">
        <f t="shared" si="27"/>
        <v>2.0337556837492587</v>
      </c>
      <c r="S56" s="1566">
        <f>'23'!AX86</f>
        <v>0</v>
      </c>
      <c r="T56" s="1567">
        <f t="shared" si="27"/>
        <v>0</v>
      </c>
      <c r="U56" s="1566">
        <f>'23'!AY86</f>
        <v>0</v>
      </c>
      <c r="V56" s="1567">
        <f t="shared" si="27"/>
        <v>0</v>
      </c>
      <c r="W56" s="312"/>
      <c r="X56" s="315" t="s">
        <v>3222</v>
      </c>
      <c r="Y56" s="312"/>
      <c r="Z56" s="298"/>
      <c r="AA56" s="1566">
        <f>'23'!AZ86</f>
        <v>0</v>
      </c>
      <c r="AB56" s="1567">
        <f t="shared" si="28"/>
        <v>0</v>
      </c>
      <c r="AC56" s="1566">
        <f>'23'!BA86</f>
        <v>10051.558797057678</v>
      </c>
      <c r="AD56" s="1567">
        <f t="shared" si="29"/>
        <v>3.152199263308745</v>
      </c>
      <c r="AE56" s="1566">
        <f>'23'!BB86</f>
        <v>2855.1816479999998</v>
      </c>
      <c r="AF56" s="1567">
        <f t="shared" si="30"/>
        <v>0.89539360701673298</v>
      </c>
      <c r="AG56" s="1566">
        <f>'23'!BC86</f>
        <v>0</v>
      </c>
      <c r="AH56" s="1567">
        <f t="shared" si="31"/>
        <v>0</v>
      </c>
      <c r="AI56" s="1566">
        <f>'23'!BD86</f>
        <v>12033.645145</v>
      </c>
      <c r="AJ56" s="1567">
        <f t="shared" si="32"/>
        <v>3.7737875414996882</v>
      </c>
      <c r="AK56" s="1566">
        <f>'23'!BE86</f>
        <v>0</v>
      </c>
      <c r="AL56" s="1567">
        <f t="shared" si="33"/>
        <v>0</v>
      </c>
      <c r="AM56" s="1566">
        <f>'23'!BF86</f>
        <v>10249.983401368487</v>
      </c>
      <c r="AN56" s="1567">
        <f t="shared" si="34"/>
        <v>3.2144258198219449</v>
      </c>
      <c r="AO56" s="445"/>
      <c r="AP56" s="865"/>
      <c r="AQ56" s="161"/>
      <c r="AR56" s="865"/>
      <c r="AS56" s="865"/>
      <c r="AT56" s="445"/>
      <c r="AU56" s="865"/>
      <c r="AV56" s="445"/>
      <c r="AW56" s="865"/>
      <c r="AX56" s="865"/>
      <c r="AY56" s="445"/>
      <c r="AZ56" s="865"/>
      <c r="BA56" s="445"/>
      <c r="BB56" s="865"/>
      <c r="BC56" s="445"/>
      <c r="BD56" s="445"/>
      <c r="BE56" s="445"/>
      <c r="BF56" s="445"/>
      <c r="BG56" s="445"/>
      <c r="BH56" s="422"/>
      <c r="BI56" s="422"/>
      <c r="BJ56" s="422"/>
      <c r="BK56" s="422"/>
      <c r="BL56" s="422"/>
      <c r="BM56" s="422"/>
      <c r="BN56" s="656"/>
      <c r="BO56" s="656"/>
      <c r="BP56" s="656"/>
      <c r="BQ56" s="656"/>
      <c r="BR56" s="656"/>
      <c r="BS56" s="656"/>
      <c r="BT56" s="656"/>
      <c r="BU56" s="656"/>
      <c r="BV56" s="656"/>
      <c r="BW56" s="656"/>
      <c r="BX56" s="656"/>
      <c r="BY56" s="656"/>
      <c r="BZ56" s="656"/>
      <c r="CA56" s="656"/>
      <c r="CB56" s="656"/>
      <c r="CC56" s="656"/>
      <c r="CD56" s="656"/>
      <c r="CE56" s="656"/>
      <c r="CF56" s="656"/>
      <c r="CG56" s="656"/>
      <c r="CH56" s="656"/>
      <c r="CI56" s="656"/>
      <c r="CJ56" s="656"/>
      <c r="CK56" s="656"/>
      <c r="CL56" s="656"/>
      <c r="CM56" s="656"/>
      <c r="CN56" s="656"/>
      <c r="CO56" s="656"/>
      <c r="CP56" s="656"/>
      <c r="CQ56" s="656"/>
      <c r="CR56" s="656"/>
      <c r="CS56" s="656"/>
      <c r="CT56" s="656"/>
      <c r="CU56" s="656"/>
      <c r="CV56" s="656"/>
    </row>
    <row r="57" spans="1:100" ht="13.5" customHeight="1">
      <c r="A57" s="312"/>
      <c r="B57" s="315" t="s">
        <v>3223</v>
      </c>
      <c r="C57" s="312"/>
      <c r="D57" s="298"/>
      <c r="E57" s="1566">
        <f>'23'!AQ87</f>
        <v>209857.97595551627</v>
      </c>
      <c r="F57" s="1567">
        <v>100</v>
      </c>
      <c r="G57" s="1566">
        <f>'23'!AR87</f>
        <v>39742.833025769229</v>
      </c>
      <c r="H57" s="1567">
        <f t="shared" si="7"/>
        <v>18.93796642458495</v>
      </c>
      <c r="I57" s="1566">
        <f>'23'!AS87</f>
        <v>41997.017968999993</v>
      </c>
      <c r="J57" s="1567">
        <f t="shared" si="7"/>
        <v>20.012114277658966</v>
      </c>
      <c r="K57" s="1566">
        <f>'23'!AT87</f>
        <v>78556.169564747004</v>
      </c>
      <c r="L57" s="1567">
        <f t="shared" si="26"/>
        <v>37.43301592759029</v>
      </c>
      <c r="M57" s="1566">
        <f>'23'!AU87</f>
        <v>34021.805433000001</v>
      </c>
      <c r="N57" s="1567">
        <f t="shared" si="27"/>
        <v>16.211823867114596</v>
      </c>
      <c r="O57" s="1566">
        <f>'23'!AV87</f>
        <v>0</v>
      </c>
      <c r="P57" s="1567">
        <f t="shared" si="27"/>
        <v>0</v>
      </c>
      <c r="Q57" s="1566">
        <f>'23'!AW87</f>
        <v>148.642618</v>
      </c>
      <c r="R57" s="1567">
        <f t="shared" si="27"/>
        <v>7.0830101797754813E-2</v>
      </c>
      <c r="S57" s="1566">
        <f>'23'!AX87</f>
        <v>0</v>
      </c>
      <c r="T57" s="1567">
        <f t="shared" si="27"/>
        <v>0</v>
      </c>
      <c r="U57" s="1566">
        <f>'23'!AY87</f>
        <v>0</v>
      </c>
      <c r="V57" s="1567">
        <f t="shared" si="27"/>
        <v>0</v>
      </c>
      <c r="W57" s="312"/>
      <c r="X57" s="315" t="s">
        <v>3224</v>
      </c>
      <c r="Y57" s="312"/>
      <c r="Z57" s="298"/>
      <c r="AA57" s="1566">
        <f>'23'!AZ87</f>
        <v>0</v>
      </c>
      <c r="AB57" s="1567">
        <f t="shared" si="28"/>
        <v>0</v>
      </c>
      <c r="AC57" s="1566">
        <f>'23'!BA87</f>
        <v>0</v>
      </c>
      <c r="AD57" s="1567">
        <f t="shared" si="29"/>
        <v>0</v>
      </c>
      <c r="AE57" s="1566">
        <f>'23'!BB87</f>
        <v>0</v>
      </c>
      <c r="AF57" s="1567">
        <f t="shared" si="30"/>
        <v>0</v>
      </c>
      <c r="AG57" s="1566">
        <f>'23'!BC87</f>
        <v>0</v>
      </c>
      <c r="AH57" s="1567">
        <f t="shared" si="31"/>
        <v>0</v>
      </c>
      <c r="AI57" s="1566">
        <f>'23'!BD87</f>
        <v>0</v>
      </c>
      <c r="AJ57" s="1567">
        <f t="shared" si="32"/>
        <v>0</v>
      </c>
      <c r="AK57" s="1566">
        <f>'23'!BE87</f>
        <v>0</v>
      </c>
      <c r="AL57" s="1567">
        <f t="shared" si="33"/>
        <v>0</v>
      </c>
      <c r="AM57" s="1566">
        <f>'23'!BF87</f>
        <v>15391.507344999998</v>
      </c>
      <c r="AN57" s="1567">
        <f t="shared" si="34"/>
        <v>7.3342494012534205</v>
      </c>
      <c r="AO57" s="445"/>
      <c r="AP57" s="865"/>
      <c r="AQ57" s="161"/>
      <c r="AR57" s="865"/>
      <c r="AS57" s="865"/>
      <c r="AT57" s="445"/>
      <c r="AU57" s="865"/>
      <c r="AV57" s="445"/>
      <c r="AW57" s="865"/>
      <c r="AX57" s="865"/>
      <c r="AY57" s="445"/>
      <c r="AZ57" s="865"/>
      <c r="BA57" s="445"/>
      <c r="BB57" s="865"/>
      <c r="BC57" s="445"/>
      <c r="BD57" s="445"/>
      <c r="BE57" s="445"/>
      <c r="BF57" s="445"/>
      <c r="BG57" s="445"/>
      <c r="BH57" s="422"/>
      <c r="BI57" s="422"/>
      <c r="BJ57" s="422"/>
      <c r="BK57" s="422"/>
      <c r="BL57" s="422"/>
      <c r="BM57" s="422"/>
      <c r="BN57" s="656"/>
      <c r="BO57" s="656"/>
      <c r="BP57" s="656"/>
      <c r="BQ57" s="656"/>
      <c r="BR57" s="656"/>
      <c r="BS57" s="656"/>
      <c r="BT57" s="656"/>
      <c r="BU57" s="656"/>
      <c r="BV57" s="656"/>
      <c r="BW57" s="656"/>
      <c r="BX57" s="656"/>
      <c r="BY57" s="656"/>
      <c r="BZ57" s="656"/>
      <c r="CA57" s="656"/>
      <c r="CB57" s="656"/>
      <c r="CC57" s="656"/>
      <c r="CD57" s="656"/>
      <c r="CE57" s="656"/>
      <c r="CF57" s="656"/>
      <c r="CG57" s="656"/>
      <c r="CH57" s="656"/>
      <c r="CI57" s="656"/>
      <c r="CJ57" s="656"/>
      <c r="CK57" s="656"/>
      <c r="CL57" s="656"/>
      <c r="CM57" s="656"/>
      <c r="CN57" s="656"/>
      <c r="CO57" s="656"/>
      <c r="CP57" s="656"/>
      <c r="CQ57" s="656"/>
      <c r="CR57" s="656"/>
      <c r="CS57" s="656"/>
      <c r="CT57" s="656"/>
      <c r="CU57" s="656"/>
      <c r="CV57" s="656"/>
    </row>
    <row r="58" spans="1:100" ht="13.5" customHeight="1">
      <c r="A58" s="3228" t="s">
        <v>1903</v>
      </c>
      <c r="B58" s="3228"/>
      <c r="C58" s="3228"/>
      <c r="D58" s="297"/>
      <c r="E58" s="1566"/>
      <c r="F58" s="1567"/>
      <c r="G58" s="1566"/>
      <c r="H58" s="1567"/>
      <c r="I58" s="1566"/>
      <c r="J58" s="1567"/>
      <c r="K58" s="1566"/>
      <c r="L58" s="1567"/>
      <c r="M58" s="1566"/>
      <c r="N58" s="1567"/>
      <c r="O58" s="1566"/>
      <c r="P58" s="1567"/>
      <c r="Q58" s="1566"/>
      <c r="R58" s="1567"/>
      <c r="S58" s="1566"/>
      <c r="T58" s="1567"/>
      <c r="U58" s="1566"/>
      <c r="V58" s="1567"/>
      <c r="W58" s="3228" t="s">
        <v>1903</v>
      </c>
      <c r="X58" s="3228"/>
      <c r="Y58" s="3228"/>
      <c r="Z58" s="297"/>
      <c r="AA58" s="1566"/>
      <c r="AB58" s="1567"/>
      <c r="AC58" s="1566"/>
      <c r="AD58" s="1567"/>
      <c r="AE58" s="1566"/>
      <c r="AF58" s="1567"/>
      <c r="AG58" s="1566"/>
      <c r="AH58" s="1567"/>
      <c r="AI58" s="1566"/>
      <c r="AJ58" s="1567"/>
      <c r="AK58" s="1566"/>
      <c r="AL58" s="1567"/>
      <c r="AM58" s="1566"/>
      <c r="AN58" s="1567"/>
      <c r="AO58" s="445"/>
      <c r="AP58" s="445"/>
      <c r="AQ58" s="161"/>
      <c r="AR58" s="445"/>
      <c r="AS58" s="445"/>
      <c r="AT58" s="445"/>
      <c r="AU58" s="445"/>
      <c r="AV58" s="445"/>
      <c r="AW58" s="445"/>
      <c r="AX58" s="445"/>
      <c r="AY58" s="445"/>
      <c r="AZ58" s="445"/>
      <c r="BA58" s="445"/>
      <c r="BB58" s="445"/>
      <c r="BC58" s="445"/>
      <c r="BD58" s="445"/>
      <c r="BE58" s="445"/>
      <c r="BF58" s="445"/>
      <c r="BG58" s="445"/>
      <c r="BH58" s="422"/>
      <c r="BI58" s="422"/>
      <c r="BJ58" s="422"/>
      <c r="BK58" s="422"/>
      <c r="BL58" s="422"/>
      <c r="BM58" s="422"/>
      <c r="BN58" s="656"/>
      <c r="BO58" s="656"/>
      <c r="BP58" s="656"/>
      <c r="BQ58" s="656"/>
      <c r="BR58" s="656"/>
      <c r="BS58" s="656"/>
      <c r="BT58" s="656"/>
      <c r="BU58" s="656"/>
      <c r="BV58" s="656"/>
      <c r="BW58" s="656"/>
      <c r="BX58" s="656"/>
      <c r="BY58" s="656"/>
      <c r="BZ58" s="656"/>
      <c r="CA58" s="656"/>
      <c r="CB58" s="656"/>
      <c r="CC58" s="656"/>
      <c r="CD58" s="656"/>
      <c r="CE58" s="656"/>
      <c r="CF58" s="656"/>
      <c r="CG58" s="656"/>
      <c r="CH58" s="656"/>
      <c r="CI58" s="656"/>
      <c r="CJ58" s="656"/>
      <c r="CK58" s="656"/>
      <c r="CL58" s="656"/>
      <c r="CM58" s="656"/>
      <c r="CN58" s="656"/>
      <c r="CO58" s="656"/>
      <c r="CP58" s="656"/>
      <c r="CQ58" s="656"/>
      <c r="CR58" s="656"/>
      <c r="CS58" s="656"/>
      <c r="CT58" s="656"/>
      <c r="CU58" s="656"/>
      <c r="CV58" s="656"/>
    </row>
    <row r="59" spans="1:100" ht="13.5" customHeight="1">
      <c r="A59" s="1568"/>
      <c r="B59" s="315" t="s">
        <v>3225</v>
      </c>
      <c r="C59" s="1568"/>
      <c r="D59" s="299"/>
      <c r="E59" s="289">
        <f>'23'!AQ88</f>
        <v>32382.690878797817</v>
      </c>
      <c r="F59" s="1567">
        <v>100</v>
      </c>
      <c r="G59" s="291">
        <f>'23'!AR88</f>
        <v>7839.7716985444395</v>
      </c>
      <c r="H59" s="1567">
        <f t="shared" si="7"/>
        <v>24.209759861795295</v>
      </c>
      <c r="I59" s="291">
        <f>'23'!AS88</f>
        <v>5040.2238332438346</v>
      </c>
      <c r="J59" s="1567">
        <f t="shared" si="7"/>
        <v>15.564561487828243</v>
      </c>
      <c r="K59" s="291">
        <f>'23'!AT88</f>
        <v>7711.5577816496188</v>
      </c>
      <c r="L59" s="1567">
        <f t="shared" ref="L59:L68" si="35">K59/$E59*100</f>
        <v>23.813826375678588</v>
      </c>
      <c r="M59" s="291">
        <f>'23'!AU88</f>
        <v>106.28419449350791</v>
      </c>
      <c r="N59" s="1567">
        <f t="shared" ref="N59:V68" si="36">M59/$E59*100</f>
        <v>0.32821297924656484</v>
      </c>
      <c r="O59" s="291">
        <f>'23'!AV88</f>
        <v>1322.6263460458058</v>
      </c>
      <c r="P59" s="1567">
        <f t="shared" si="36"/>
        <v>4.0843620778648129</v>
      </c>
      <c r="Q59" s="291">
        <f>'23'!AW88</f>
        <v>1514.0436893079589</v>
      </c>
      <c r="R59" s="1567">
        <f t="shared" si="36"/>
        <v>4.675472137181969</v>
      </c>
      <c r="S59" s="291">
        <f>'23'!AX88</f>
        <v>91.365899926201266</v>
      </c>
      <c r="T59" s="1567">
        <f t="shared" si="36"/>
        <v>0.28214424881541267</v>
      </c>
      <c r="U59" s="291">
        <f>'23'!AY88</f>
        <v>1.6905129550835123</v>
      </c>
      <c r="V59" s="1567">
        <f t="shared" si="36"/>
        <v>5.2204214943433122E-3</v>
      </c>
      <c r="W59" s="1568"/>
      <c r="X59" s="315" t="s">
        <v>3207</v>
      </c>
      <c r="Y59" s="1568"/>
      <c r="Z59" s="299"/>
      <c r="AA59" s="291">
        <f>'23'!AZ88</f>
        <v>0</v>
      </c>
      <c r="AB59" s="1567">
        <f t="shared" ref="AB59:AB68" si="37">AA59/$E59*100</f>
        <v>0</v>
      </c>
      <c r="AC59" s="291">
        <f>'23'!BA88</f>
        <v>65.371935585804195</v>
      </c>
      <c r="AD59" s="1567">
        <f t="shared" ref="AD59:AD68" si="38">AC59/$E59*100</f>
        <v>0.20187308037642326</v>
      </c>
      <c r="AE59" s="291">
        <f>'23'!BB88</f>
        <v>0</v>
      </c>
      <c r="AF59" s="1567">
        <f t="shared" ref="AF59:AF68" si="39">AE59/$E59*100</f>
        <v>0</v>
      </c>
      <c r="AG59" s="291">
        <f>'23'!BC88</f>
        <v>479.40265435763354</v>
      </c>
      <c r="AH59" s="1567">
        <f t="shared" ref="AH59:AH68" si="40">AG59/$E59*100</f>
        <v>1.4804287146857111</v>
      </c>
      <c r="AI59" s="291">
        <f>'23'!BD88</f>
        <v>526.29591951454859</v>
      </c>
      <c r="AJ59" s="1567">
        <f t="shared" ref="AJ59:AJ68" si="41">AI59/$E59*100</f>
        <v>1.6252383765276732</v>
      </c>
      <c r="AK59" s="291">
        <f>'23'!BE88</f>
        <v>720.9506218393866</v>
      </c>
      <c r="AL59" s="1567">
        <f t="shared" ref="AL59:AL68" si="42">AK59/$E59*100</f>
        <v>2.2263456256237815</v>
      </c>
      <c r="AM59" s="291">
        <f>'23'!BF88</f>
        <v>6963.1057913339928</v>
      </c>
      <c r="AN59" s="1567">
        <f t="shared" ref="AN59:AN68" si="43">AM59/$E59*100</f>
        <v>21.502554612881177</v>
      </c>
      <c r="AO59" s="445"/>
      <c r="AP59" s="865"/>
      <c r="AQ59" s="161"/>
      <c r="AR59" s="865"/>
      <c r="AS59" s="865"/>
      <c r="AT59" s="445"/>
      <c r="AU59" s="865"/>
      <c r="AV59" s="445"/>
      <c r="AW59" s="865"/>
      <c r="AX59" s="865"/>
      <c r="AY59" s="445"/>
      <c r="AZ59" s="865"/>
      <c r="BA59" s="445"/>
      <c r="BB59" s="865"/>
      <c r="BC59" s="445"/>
      <c r="BD59" s="445"/>
      <c r="BE59" s="445"/>
      <c r="BF59" s="445"/>
      <c r="BG59" s="445"/>
      <c r="BH59" s="422"/>
      <c r="BI59" s="422"/>
      <c r="BJ59" s="422"/>
      <c r="BK59" s="422"/>
      <c r="BL59" s="422"/>
      <c r="BM59" s="422"/>
    </row>
    <row r="60" spans="1:100" ht="13.5" customHeight="1">
      <c r="A60" s="1568"/>
      <c r="B60" s="315" t="s">
        <v>3226</v>
      </c>
      <c r="C60" s="1568"/>
      <c r="D60" s="297"/>
      <c r="E60" s="289">
        <f>'23'!AQ89</f>
        <v>26462.793155668081</v>
      </c>
      <c r="F60" s="1567">
        <v>100</v>
      </c>
      <c r="G60" s="291">
        <f>'23'!AR89</f>
        <v>7246.0491930702301</v>
      </c>
      <c r="H60" s="1567">
        <f t="shared" si="7"/>
        <v>27.382027099124244</v>
      </c>
      <c r="I60" s="291">
        <f>'23'!AS89</f>
        <v>6128.2369180834476</v>
      </c>
      <c r="J60" s="1567">
        <f t="shared" si="7"/>
        <v>23.157936813525058</v>
      </c>
      <c r="K60" s="291">
        <f>'23'!AT89</f>
        <v>8460.7022706592579</v>
      </c>
      <c r="L60" s="1567">
        <f t="shared" si="35"/>
        <v>31.972068182254809</v>
      </c>
      <c r="M60" s="291">
        <f>'23'!AU89</f>
        <v>30.193624222660247</v>
      </c>
      <c r="N60" s="1567">
        <f t="shared" si="36"/>
        <v>0.11409840240614608</v>
      </c>
      <c r="O60" s="291">
        <f>'23'!AV89</f>
        <v>198.11616149678269</v>
      </c>
      <c r="P60" s="1567">
        <f t="shared" si="36"/>
        <v>0.74865929809963416</v>
      </c>
      <c r="Q60" s="291">
        <f>'23'!AW89</f>
        <v>433.08548101224335</v>
      </c>
      <c r="R60" s="1567">
        <f t="shared" si="36"/>
        <v>1.6365826481906371</v>
      </c>
      <c r="S60" s="291">
        <f>'23'!AX89</f>
        <v>548.96502256537406</v>
      </c>
      <c r="T60" s="1567">
        <f t="shared" si="36"/>
        <v>2.0744787571594303</v>
      </c>
      <c r="U60" s="291">
        <f>'23'!AY89</f>
        <v>109.5342250627361</v>
      </c>
      <c r="V60" s="1567">
        <f t="shared" si="36"/>
        <v>0.41391785220251742</v>
      </c>
      <c r="W60" s="1568"/>
      <c r="X60" s="315" t="s">
        <v>3216</v>
      </c>
      <c r="Y60" s="1568"/>
      <c r="Z60" s="297"/>
      <c r="AA60" s="291">
        <f>'23'!AZ89</f>
        <v>16.279316999999999</v>
      </c>
      <c r="AB60" s="1567">
        <f t="shared" si="37"/>
        <v>6.1517757797661367E-2</v>
      </c>
      <c r="AC60" s="291">
        <f>'23'!BA89</f>
        <v>2.8282048154771853</v>
      </c>
      <c r="AD60" s="1567">
        <f t="shared" si="38"/>
        <v>1.068747655941002E-2</v>
      </c>
      <c r="AE60" s="291">
        <f>'23'!BB89</f>
        <v>1300.7641693013084</v>
      </c>
      <c r="AF60" s="1567">
        <f t="shared" si="39"/>
        <v>4.9154454771630824</v>
      </c>
      <c r="AG60" s="291">
        <f>'23'!BC89</f>
        <v>87.480781056985805</v>
      </c>
      <c r="AH60" s="1567">
        <f t="shared" si="40"/>
        <v>0.3305803002063229</v>
      </c>
      <c r="AI60" s="291">
        <f>'23'!BD89</f>
        <v>285.020613428508</v>
      </c>
      <c r="AJ60" s="1567">
        <f t="shared" si="41"/>
        <v>1.0770617135986618</v>
      </c>
      <c r="AK60" s="291">
        <f>'23'!BE89</f>
        <v>48.716965706298083</v>
      </c>
      <c r="AL60" s="1567">
        <f t="shared" si="42"/>
        <v>0.18409608320527332</v>
      </c>
      <c r="AM60" s="291">
        <f>'23'!BF89</f>
        <v>1566.8202081867628</v>
      </c>
      <c r="AN60" s="1567">
        <f t="shared" si="43"/>
        <v>5.9208421385070782</v>
      </c>
      <c r="AO60" s="445"/>
      <c r="AP60" s="865"/>
      <c r="AQ60" s="161"/>
      <c r="AR60" s="865"/>
      <c r="AS60" s="865"/>
      <c r="AT60" s="445"/>
      <c r="AU60" s="865"/>
      <c r="AV60" s="445"/>
      <c r="AW60" s="865"/>
      <c r="AX60" s="865"/>
      <c r="AY60" s="445"/>
      <c r="AZ60" s="865"/>
      <c r="BA60" s="445"/>
      <c r="BB60" s="865"/>
      <c r="BC60" s="445"/>
      <c r="BD60" s="445"/>
      <c r="BE60" s="445"/>
      <c r="BF60" s="445"/>
      <c r="BG60" s="445"/>
      <c r="BH60" s="422"/>
      <c r="BI60" s="422"/>
      <c r="BJ60" s="422"/>
      <c r="BK60" s="422"/>
      <c r="BL60" s="422"/>
      <c r="BM60" s="422"/>
      <c r="BN60" s="656"/>
      <c r="BO60" s="656"/>
      <c r="BP60" s="656"/>
      <c r="BQ60" s="656"/>
      <c r="BR60" s="656"/>
      <c r="BS60" s="656"/>
      <c r="BT60" s="656"/>
      <c r="BU60" s="656"/>
      <c r="BV60" s="656"/>
      <c r="BW60" s="656"/>
      <c r="BX60" s="656"/>
      <c r="BY60" s="656"/>
      <c r="BZ60" s="656"/>
      <c r="CA60" s="656"/>
      <c r="CB60" s="656"/>
      <c r="CC60" s="656"/>
      <c r="CD60" s="656"/>
      <c r="CE60" s="656"/>
      <c r="CF60" s="656"/>
      <c r="CG60" s="656"/>
      <c r="CH60" s="656"/>
      <c r="CI60" s="656"/>
      <c r="CJ60" s="656"/>
      <c r="CK60" s="656"/>
      <c r="CL60" s="656"/>
      <c r="CM60" s="656"/>
      <c r="CN60" s="656"/>
      <c r="CO60" s="656"/>
      <c r="CP60" s="656"/>
      <c r="CQ60" s="656"/>
      <c r="CR60" s="656"/>
      <c r="CS60" s="656"/>
      <c r="CT60" s="656"/>
      <c r="CU60" s="656"/>
      <c r="CV60" s="656"/>
    </row>
    <row r="61" spans="1:100" ht="13.5" customHeight="1">
      <c r="A61" s="312"/>
      <c r="B61" s="315" t="s">
        <v>2854</v>
      </c>
      <c r="C61" s="312"/>
      <c r="D61" s="298"/>
      <c r="E61" s="289">
        <f>'23'!AQ90</f>
        <v>37608.21532047756</v>
      </c>
      <c r="F61" s="1567">
        <v>100</v>
      </c>
      <c r="G61" s="291">
        <f>'23'!AR90</f>
        <v>14452.775739450981</v>
      </c>
      <c r="H61" s="1567">
        <f t="shared" si="7"/>
        <v>38.429836715972762</v>
      </c>
      <c r="I61" s="291">
        <f>'23'!AS90</f>
        <v>5320.2534506139837</v>
      </c>
      <c r="J61" s="1567">
        <f t="shared" si="7"/>
        <v>14.146519331687408</v>
      </c>
      <c r="K61" s="291">
        <f>'23'!AT90</f>
        <v>8523.4453322291829</v>
      </c>
      <c r="L61" s="1567">
        <f t="shared" si="35"/>
        <v>22.66378571702176</v>
      </c>
      <c r="M61" s="291">
        <f>'23'!AU90</f>
        <v>93.734783594125062</v>
      </c>
      <c r="N61" s="1567">
        <f t="shared" si="36"/>
        <v>0.24924018009194593</v>
      </c>
      <c r="O61" s="291">
        <f>'23'!AV90</f>
        <v>63.658121548353336</v>
      </c>
      <c r="P61" s="1567">
        <f t="shared" si="36"/>
        <v>0.16926653127752031</v>
      </c>
      <c r="Q61" s="291">
        <f>'23'!AW90</f>
        <v>705.50396897600353</v>
      </c>
      <c r="R61" s="1567">
        <f t="shared" si="36"/>
        <v>1.8759304661602985</v>
      </c>
      <c r="S61" s="291">
        <f>'23'!AX90</f>
        <v>1022.2170850010816</v>
      </c>
      <c r="T61" s="1567">
        <f t="shared" si="36"/>
        <v>2.7180685823304342</v>
      </c>
      <c r="U61" s="291">
        <f>'23'!AY90</f>
        <v>574.20996208895963</v>
      </c>
      <c r="V61" s="1567">
        <f t="shared" si="36"/>
        <v>1.5268205555510739</v>
      </c>
      <c r="W61" s="312"/>
      <c r="X61" s="315" t="s">
        <v>3209</v>
      </c>
      <c r="Y61" s="312"/>
      <c r="Z61" s="298"/>
      <c r="AA61" s="291">
        <f>'23'!AZ90</f>
        <v>461.44306976486337</v>
      </c>
      <c r="AB61" s="1567">
        <f t="shared" si="37"/>
        <v>1.2269741220972243</v>
      </c>
      <c r="AC61" s="291">
        <f>'23'!BA90</f>
        <v>428.51773595297294</v>
      </c>
      <c r="AD61" s="1567">
        <f t="shared" si="38"/>
        <v>1.1394258735793992</v>
      </c>
      <c r="AE61" s="291">
        <f>'23'!BB90</f>
        <v>94.666666667167547</v>
      </c>
      <c r="AF61" s="1567">
        <f t="shared" si="39"/>
        <v>0.25171805112385065</v>
      </c>
      <c r="AG61" s="291">
        <f>'23'!BC90</f>
        <v>233.8347647212716</v>
      </c>
      <c r="AH61" s="1567">
        <f t="shared" si="40"/>
        <v>0.62176511894716058</v>
      </c>
      <c r="AI61" s="291">
        <f>'23'!BD90</f>
        <v>80.571912999999995</v>
      </c>
      <c r="AJ61" s="1567">
        <f t="shared" si="41"/>
        <v>0.21424019277013878</v>
      </c>
      <c r="AK61" s="291">
        <f>'23'!BE90</f>
        <v>136.38640209445975</v>
      </c>
      <c r="AL61" s="1567">
        <f t="shared" si="42"/>
        <v>0.36265055635383414</v>
      </c>
      <c r="AM61" s="291">
        <f>'23'!BF90</f>
        <v>5416.9963247741662</v>
      </c>
      <c r="AN61" s="1567">
        <f t="shared" si="43"/>
        <v>14.403758005035213</v>
      </c>
      <c r="AO61" s="445"/>
      <c r="AP61" s="865"/>
      <c r="AQ61" s="161"/>
      <c r="AR61" s="865"/>
      <c r="AS61" s="865"/>
      <c r="AT61" s="445"/>
      <c r="AU61" s="865"/>
      <c r="AV61" s="445"/>
      <c r="AW61" s="865"/>
      <c r="AX61" s="865"/>
      <c r="AY61" s="445"/>
      <c r="AZ61" s="865"/>
      <c r="BA61" s="445"/>
      <c r="BB61" s="865"/>
      <c r="BC61" s="445"/>
      <c r="BD61" s="445"/>
      <c r="BE61" s="445"/>
      <c r="BF61" s="445"/>
      <c r="BG61" s="445"/>
      <c r="BH61" s="422"/>
      <c r="BI61" s="422"/>
      <c r="BJ61" s="422"/>
      <c r="BK61" s="422"/>
      <c r="BL61" s="422"/>
      <c r="BM61" s="422"/>
      <c r="BN61" s="656"/>
      <c r="BO61" s="656"/>
      <c r="BP61" s="656"/>
      <c r="BQ61" s="656"/>
      <c r="BR61" s="656"/>
      <c r="BS61" s="656"/>
      <c r="BT61" s="656"/>
      <c r="BU61" s="656"/>
      <c r="BV61" s="656"/>
      <c r="BW61" s="656"/>
      <c r="BX61" s="656"/>
      <c r="BY61" s="656"/>
      <c r="BZ61" s="656"/>
      <c r="CA61" s="656"/>
      <c r="CB61" s="656"/>
      <c r="CC61" s="656"/>
      <c r="CD61" s="656"/>
      <c r="CE61" s="656"/>
      <c r="CF61" s="656"/>
      <c r="CG61" s="656"/>
      <c r="CH61" s="656"/>
      <c r="CI61" s="656"/>
      <c r="CJ61" s="656"/>
      <c r="CK61" s="656"/>
      <c r="CL61" s="656"/>
      <c r="CM61" s="656"/>
      <c r="CN61" s="656"/>
      <c r="CO61" s="656"/>
      <c r="CP61" s="656"/>
      <c r="CQ61" s="656"/>
      <c r="CR61" s="656"/>
      <c r="CS61" s="656"/>
      <c r="CT61" s="656"/>
      <c r="CU61" s="656"/>
      <c r="CV61" s="656"/>
    </row>
    <row r="62" spans="1:100" ht="13.5" customHeight="1">
      <c r="A62" s="312"/>
      <c r="B62" s="315" t="s">
        <v>2855</v>
      </c>
      <c r="C62" s="312"/>
      <c r="D62" s="298"/>
      <c r="E62" s="289">
        <f>'23'!AQ91</f>
        <v>80822.907614136144</v>
      </c>
      <c r="F62" s="1567">
        <v>100</v>
      </c>
      <c r="G62" s="291">
        <f>'23'!AR91</f>
        <v>27477.903327556731</v>
      </c>
      <c r="H62" s="1567">
        <f t="shared" si="7"/>
        <v>33.997667417189994</v>
      </c>
      <c r="I62" s="291">
        <f>'23'!AS91</f>
        <v>8399.5310297886772</v>
      </c>
      <c r="J62" s="1567">
        <f t="shared" si="7"/>
        <v>10.392512813186118</v>
      </c>
      <c r="K62" s="291">
        <f>'23'!AT91</f>
        <v>26403.049133500404</v>
      </c>
      <c r="L62" s="1567">
        <f t="shared" si="35"/>
        <v>32.667779362199582</v>
      </c>
      <c r="M62" s="291">
        <f>'23'!AU91</f>
        <v>1567.4651003965412</v>
      </c>
      <c r="N62" s="1567">
        <f t="shared" si="36"/>
        <v>1.9393822205455862</v>
      </c>
      <c r="O62" s="291">
        <f>'23'!AV91</f>
        <v>697.3311575980963</v>
      </c>
      <c r="P62" s="1567">
        <f t="shared" si="36"/>
        <v>0.86278900151339177</v>
      </c>
      <c r="Q62" s="291">
        <f>'23'!AW91</f>
        <v>1892.6228078111646</v>
      </c>
      <c r="R62" s="1567">
        <f t="shared" si="36"/>
        <v>2.3416910671500513</v>
      </c>
      <c r="S62" s="291">
        <f>'23'!AX91</f>
        <v>896.11761319785512</v>
      </c>
      <c r="T62" s="1567">
        <f t="shared" si="36"/>
        <v>1.1087421124170516</v>
      </c>
      <c r="U62" s="291">
        <f>'23'!AY91</f>
        <v>2239.7753690157115</v>
      </c>
      <c r="V62" s="1567">
        <f t="shared" si="36"/>
        <v>2.7712135521142387</v>
      </c>
      <c r="W62" s="312"/>
      <c r="X62" s="315" t="s">
        <v>3227</v>
      </c>
      <c r="Y62" s="312"/>
      <c r="Z62" s="298"/>
      <c r="AA62" s="291">
        <f>'23'!AZ91</f>
        <v>75.442593081527832</v>
      </c>
      <c r="AB62" s="1567">
        <f t="shared" si="37"/>
        <v>9.3343082188659984E-2</v>
      </c>
      <c r="AC62" s="291">
        <f>'23'!BA91</f>
        <v>248.85188699999998</v>
      </c>
      <c r="AD62" s="1567">
        <f t="shared" si="38"/>
        <v>0.3078977165583624</v>
      </c>
      <c r="AE62" s="291">
        <f>'23'!BB91</f>
        <v>24.343522</v>
      </c>
      <c r="AF62" s="1567">
        <f t="shared" si="39"/>
        <v>3.0119582082125257E-2</v>
      </c>
      <c r="AG62" s="291">
        <f>'23'!BC91</f>
        <v>1664.6302854541466</v>
      </c>
      <c r="AH62" s="1567">
        <f t="shared" si="40"/>
        <v>2.0596020789073894</v>
      </c>
      <c r="AI62" s="291">
        <f>'23'!BD91</f>
        <v>1716.7733100168716</v>
      </c>
      <c r="AJ62" s="1567">
        <f t="shared" si="41"/>
        <v>2.1241172344517376</v>
      </c>
      <c r="AK62" s="291">
        <f>'23'!BE91</f>
        <v>132.89320383767361</v>
      </c>
      <c r="AL62" s="1567">
        <f t="shared" si="42"/>
        <v>0.1644251707351719</v>
      </c>
      <c r="AM62" s="291">
        <f>'23'!BF91</f>
        <v>7386.1772738807485</v>
      </c>
      <c r="AN62" s="1567">
        <f t="shared" si="43"/>
        <v>9.1387175887605494</v>
      </c>
      <c r="AO62" s="445"/>
      <c r="AP62" s="865"/>
      <c r="AQ62" s="161"/>
      <c r="AR62" s="865"/>
      <c r="AS62" s="865"/>
      <c r="AT62" s="445"/>
      <c r="AU62" s="865"/>
      <c r="AV62" s="445"/>
      <c r="AW62" s="865"/>
      <c r="AX62" s="865"/>
      <c r="AY62" s="445"/>
      <c r="AZ62" s="865"/>
      <c r="BA62" s="445"/>
      <c r="BB62" s="865"/>
      <c r="BC62" s="445"/>
      <c r="BD62" s="445"/>
      <c r="BE62" s="445"/>
      <c r="BF62" s="445"/>
      <c r="BG62" s="445"/>
      <c r="BH62" s="422"/>
      <c r="BI62" s="422"/>
      <c r="BJ62" s="422"/>
      <c r="BK62" s="422"/>
      <c r="BL62" s="422"/>
      <c r="BM62" s="422"/>
      <c r="BN62" s="656"/>
      <c r="BO62" s="656"/>
      <c r="BP62" s="656"/>
      <c r="BQ62" s="656"/>
      <c r="BR62" s="656"/>
      <c r="BS62" s="656"/>
      <c r="BT62" s="656"/>
      <c r="BU62" s="656"/>
      <c r="BV62" s="656"/>
      <c r="BW62" s="656"/>
      <c r="BX62" s="656"/>
      <c r="BY62" s="656"/>
      <c r="BZ62" s="656"/>
      <c r="CA62" s="656"/>
      <c r="CB62" s="656"/>
      <c r="CC62" s="656"/>
      <c r="CD62" s="656"/>
      <c r="CE62" s="656"/>
      <c r="CF62" s="656"/>
      <c r="CG62" s="656"/>
      <c r="CH62" s="656"/>
      <c r="CI62" s="656"/>
      <c r="CJ62" s="656"/>
      <c r="CK62" s="656"/>
      <c r="CL62" s="656"/>
      <c r="CM62" s="656"/>
      <c r="CN62" s="656"/>
      <c r="CO62" s="656"/>
      <c r="CP62" s="656"/>
      <c r="CQ62" s="656"/>
      <c r="CR62" s="656"/>
      <c r="CS62" s="656"/>
      <c r="CT62" s="656"/>
      <c r="CU62" s="656"/>
      <c r="CV62" s="656"/>
    </row>
    <row r="63" spans="1:100" ht="13.5" customHeight="1">
      <c r="A63" s="312"/>
      <c r="B63" s="315" t="s">
        <v>3228</v>
      </c>
      <c r="C63" s="312"/>
      <c r="D63" s="298"/>
      <c r="E63" s="289">
        <f>'23'!AQ92</f>
        <v>84194.657195185602</v>
      </c>
      <c r="F63" s="1567">
        <v>100</v>
      </c>
      <c r="G63" s="291">
        <f>'23'!AR92</f>
        <v>27263.646487005139</v>
      </c>
      <c r="H63" s="1567">
        <f t="shared" si="7"/>
        <v>32.381682395595199</v>
      </c>
      <c r="I63" s="291">
        <f>'23'!AS92</f>
        <v>11642.995688989975</v>
      </c>
      <c r="J63" s="1567">
        <f t="shared" si="7"/>
        <v>13.828663334299723</v>
      </c>
      <c r="K63" s="291">
        <f>'23'!AT92</f>
        <v>25291.691701248048</v>
      </c>
      <c r="L63" s="1567">
        <f t="shared" si="35"/>
        <v>30.039544721484145</v>
      </c>
      <c r="M63" s="291">
        <f>'23'!AU92</f>
        <v>845.34943279779884</v>
      </c>
      <c r="N63" s="1567">
        <f t="shared" si="36"/>
        <v>1.0040416588882286</v>
      </c>
      <c r="O63" s="291">
        <f>'23'!AV92</f>
        <v>2511.5000326880781</v>
      </c>
      <c r="P63" s="1567">
        <f t="shared" si="36"/>
        <v>2.9829684167081449</v>
      </c>
      <c r="Q63" s="291">
        <f>'23'!AW92</f>
        <v>4570.0833222687379</v>
      </c>
      <c r="R63" s="1567">
        <f t="shared" si="36"/>
        <v>5.4279968284377826</v>
      </c>
      <c r="S63" s="291">
        <f>'23'!AX92</f>
        <v>198.83984461835524</v>
      </c>
      <c r="T63" s="1567">
        <f t="shared" si="36"/>
        <v>0.23616682013134349</v>
      </c>
      <c r="U63" s="291">
        <f>'23'!AY92</f>
        <v>489.59907292319582</v>
      </c>
      <c r="V63" s="1567">
        <f t="shared" si="36"/>
        <v>0.58150848193154936</v>
      </c>
      <c r="W63" s="312"/>
      <c r="X63" s="315" t="s">
        <v>3228</v>
      </c>
      <c r="Y63" s="312"/>
      <c r="Z63" s="298"/>
      <c r="AA63" s="291">
        <f>'23'!AZ92</f>
        <v>71.067238076923076</v>
      </c>
      <c r="AB63" s="1567">
        <f t="shared" si="37"/>
        <v>8.4408251597450329E-2</v>
      </c>
      <c r="AC63" s="291">
        <f>'23'!BA92</f>
        <v>1024.7611768410954</v>
      </c>
      <c r="AD63" s="1567">
        <f t="shared" si="38"/>
        <v>1.2171332611586345</v>
      </c>
      <c r="AE63" s="291">
        <f>'23'!BB92</f>
        <v>579.44899739098696</v>
      </c>
      <c r="AF63" s="1567">
        <f t="shared" si="39"/>
        <v>0.68822537758859226</v>
      </c>
      <c r="AG63" s="291">
        <f>'23'!BC92</f>
        <v>701.23409423241344</v>
      </c>
      <c r="AH63" s="1567">
        <f t="shared" si="40"/>
        <v>0.83287243821988166</v>
      </c>
      <c r="AI63" s="291">
        <f>'23'!BD92</f>
        <v>2071.7819281997813</v>
      </c>
      <c r="AJ63" s="1567">
        <f t="shared" si="41"/>
        <v>2.4607047492299183</v>
      </c>
      <c r="AK63" s="291">
        <f>'23'!BE92</f>
        <v>448.56415051008702</v>
      </c>
      <c r="AL63" s="1567">
        <f t="shared" si="42"/>
        <v>0.5327703270650489</v>
      </c>
      <c r="AM63" s="291">
        <f>'23'!BF92</f>
        <v>6484.0940273950346</v>
      </c>
      <c r="AN63" s="1567">
        <f t="shared" si="43"/>
        <v>7.7013129376644169</v>
      </c>
      <c r="AO63" s="445"/>
      <c r="AP63" s="865"/>
      <c r="AQ63" s="161"/>
      <c r="AR63" s="865"/>
      <c r="AS63" s="865"/>
      <c r="AT63" s="445"/>
      <c r="AU63" s="865"/>
      <c r="AV63" s="445"/>
      <c r="AW63" s="865"/>
      <c r="AX63" s="865"/>
      <c r="AY63" s="445"/>
      <c r="AZ63" s="865"/>
      <c r="BA63" s="445"/>
      <c r="BB63" s="865"/>
      <c r="BC63" s="445"/>
      <c r="BD63" s="445"/>
      <c r="BE63" s="445"/>
      <c r="BF63" s="445"/>
      <c r="BG63" s="445"/>
      <c r="BH63" s="422"/>
      <c r="BI63" s="422"/>
      <c r="BJ63" s="422"/>
      <c r="BK63" s="422"/>
      <c r="BL63" s="422"/>
      <c r="BM63" s="422"/>
      <c r="BN63" s="656"/>
      <c r="BO63" s="656"/>
      <c r="BP63" s="656"/>
      <c r="BQ63" s="656"/>
      <c r="BR63" s="656"/>
      <c r="BS63" s="656"/>
      <c r="BT63" s="656"/>
      <c r="BU63" s="656"/>
      <c r="BV63" s="656"/>
      <c r="BW63" s="656"/>
      <c r="BX63" s="656"/>
      <c r="BY63" s="656"/>
      <c r="BZ63" s="656"/>
      <c r="CA63" s="656"/>
      <c r="CB63" s="656"/>
      <c r="CC63" s="656"/>
      <c r="CD63" s="656"/>
      <c r="CE63" s="656"/>
      <c r="CF63" s="656"/>
      <c r="CG63" s="656"/>
      <c r="CH63" s="656"/>
      <c r="CI63" s="656"/>
      <c r="CJ63" s="656"/>
      <c r="CK63" s="656"/>
      <c r="CL63" s="656"/>
      <c r="CM63" s="656"/>
      <c r="CN63" s="656"/>
      <c r="CO63" s="656"/>
      <c r="CP63" s="656"/>
      <c r="CQ63" s="656"/>
      <c r="CR63" s="656"/>
      <c r="CS63" s="656"/>
      <c r="CT63" s="656"/>
      <c r="CU63" s="656"/>
      <c r="CV63" s="656"/>
    </row>
    <row r="64" spans="1:100" ht="13.5" customHeight="1">
      <c r="A64" s="312"/>
      <c r="B64" s="315" t="s">
        <v>2860</v>
      </c>
      <c r="C64" s="312"/>
      <c r="D64" s="298"/>
      <c r="E64" s="289">
        <f>'23'!AQ93</f>
        <v>176900.73398595696</v>
      </c>
      <c r="F64" s="1567">
        <v>100</v>
      </c>
      <c r="G64" s="291">
        <f>'23'!AR93</f>
        <v>66128.635489097433</v>
      </c>
      <c r="H64" s="1567">
        <f t="shared" si="7"/>
        <v>37.381775642800314</v>
      </c>
      <c r="I64" s="291">
        <f>'23'!AS93</f>
        <v>15284.888679974667</v>
      </c>
      <c r="J64" s="1567">
        <f t="shared" si="7"/>
        <v>8.6403760660416697</v>
      </c>
      <c r="K64" s="291">
        <f>'23'!AT93</f>
        <v>46859.818800370675</v>
      </c>
      <c r="L64" s="1567">
        <f t="shared" si="35"/>
        <v>26.489329775245917</v>
      </c>
      <c r="M64" s="291">
        <f>'23'!AU93</f>
        <v>783.41931139762892</v>
      </c>
      <c r="N64" s="1567">
        <f t="shared" si="36"/>
        <v>0.44285814634314619</v>
      </c>
      <c r="O64" s="291">
        <f>'23'!AV93</f>
        <v>1720.9257158427788</v>
      </c>
      <c r="P64" s="1567">
        <f t="shared" si="36"/>
        <v>0.97281999744522951</v>
      </c>
      <c r="Q64" s="291">
        <f>'23'!AW93</f>
        <v>9806.023604615224</v>
      </c>
      <c r="R64" s="1567">
        <f t="shared" si="36"/>
        <v>5.5432351147811874</v>
      </c>
      <c r="S64" s="291">
        <f>'23'!AX93</f>
        <v>1048.0755256838111</v>
      </c>
      <c r="T64" s="1567">
        <f t="shared" si="36"/>
        <v>0.59246533469273854</v>
      </c>
      <c r="U64" s="291">
        <f>'23'!AY93</f>
        <v>732.1616956060551</v>
      </c>
      <c r="V64" s="1567">
        <f t="shared" si="36"/>
        <v>0.41388279127444255</v>
      </c>
      <c r="W64" s="312"/>
      <c r="X64" s="315" t="s">
        <v>3229</v>
      </c>
      <c r="Y64" s="312"/>
      <c r="Z64" s="298"/>
      <c r="AA64" s="291">
        <f>'23'!AZ93</f>
        <v>226.7958756923077</v>
      </c>
      <c r="AB64" s="1567">
        <f t="shared" si="37"/>
        <v>0.12820516375602581</v>
      </c>
      <c r="AC64" s="291">
        <f>'23'!BA93</f>
        <v>9104.2198344897151</v>
      </c>
      <c r="AD64" s="1567">
        <f t="shared" si="38"/>
        <v>5.1465133181484948</v>
      </c>
      <c r="AE64" s="291">
        <f>'23'!BB93</f>
        <v>1664.5739759999999</v>
      </c>
      <c r="AF64" s="1567">
        <f t="shared" si="39"/>
        <v>0.94096499120921684</v>
      </c>
      <c r="AG64" s="291">
        <f>'23'!BC93</f>
        <v>750.81512686603628</v>
      </c>
      <c r="AH64" s="1567">
        <f t="shared" si="40"/>
        <v>0.42442736666408559</v>
      </c>
      <c r="AI64" s="291">
        <f>'23'!BD93</f>
        <v>5094.4814975000199</v>
      </c>
      <c r="AJ64" s="1567">
        <f t="shared" si="41"/>
        <v>2.879853227688947</v>
      </c>
      <c r="AK64" s="291">
        <f>'23'!BE93</f>
        <v>332.72796076060729</v>
      </c>
      <c r="AL64" s="1567">
        <f t="shared" si="42"/>
        <v>0.18808738282963849</v>
      </c>
      <c r="AM64" s="291">
        <f>'23'!BF93</f>
        <v>17363.170892059847</v>
      </c>
      <c r="AN64" s="1567">
        <f t="shared" si="43"/>
        <v>9.8152056810788597</v>
      </c>
      <c r="AO64" s="445"/>
      <c r="AP64" s="865"/>
      <c r="AQ64" s="161"/>
      <c r="AR64" s="865"/>
      <c r="AS64" s="865"/>
      <c r="AT64" s="445"/>
      <c r="AU64" s="865"/>
      <c r="AV64" s="445"/>
      <c r="AW64" s="865"/>
      <c r="AX64" s="865"/>
      <c r="AY64" s="445"/>
      <c r="AZ64" s="865"/>
      <c r="BA64" s="445"/>
      <c r="BB64" s="865"/>
      <c r="BC64" s="445"/>
      <c r="BD64" s="445"/>
      <c r="BE64" s="445"/>
      <c r="BF64" s="445"/>
      <c r="BG64" s="445"/>
      <c r="BH64" s="422"/>
      <c r="BI64" s="422"/>
      <c r="BJ64" s="422"/>
      <c r="BK64" s="422"/>
      <c r="BL64" s="422"/>
      <c r="BM64" s="422"/>
      <c r="BN64" s="656"/>
      <c r="BO64" s="656"/>
      <c r="BP64" s="656"/>
      <c r="BQ64" s="656"/>
      <c r="BR64" s="656"/>
      <c r="BS64" s="656"/>
      <c r="BT64" s="656"/>
      <c r="BU64" s="656"/>
      <c r="BV64" s="656"/>
      <c r="BW64" s="656"/>
      <c r="BX64" s="656"/>
      <c r="BY64" s="656"/>
      <c r="BZ64" s="656"/>
      <c r="CA64" s="656"/>
      <c r="CB64" s="656"/>
      <c r="CC64" s="656"/>
      <c r="CD64" s="656"/>
      <c r="CE64" s="656"/>
      <c r="CF64" s="656"/>
      <c r="CG64" s="656"/>
      <c r="CH64" s="656"/>
      <c r="CI64" s="656"/>
      <c r="CJ64" s="656"/>
      <c r="CK64" s="656"/>
      <c r="CL64" s="656"/>
      <c r="CM64" s="656"/>
      <c r="CN64" s="656"/>
      <c r="CO64" s="656"/>
      <c r="CP64" s="656"/>
      <c r="CQ64" s="656"/>
      <c r="CR64" s="656"/>
      <c r="CS64" s="656"/>
      <c r="CT64" s="656"/>
      <c r="CU64" s="656"/>
      <c r="CV64" s="656"/>
    </row>
    <row r="65" spans="1:100" ht="13.5" customHeight="1">
      <c r="A65" s="312"/>
      <c r="B65" s="315" t="s">
        <v>3230</v>
      </c>
      <c r="C65" s="312"/>
      <c r="D65" s="298"/>
      <c r="E65" s="289">
        <f>'23'!AQ94</f>
        <v>97970.017628116198</v>
      </c>
      <c r="F65" s="1567">
        <v>100</v>
      </c>
      <c r="G65" s="291">
        <f>'23'!AR94</f>
        <v>44044.228160183295</v>
      </c>
      <c r="H65" s="1567">
        <f t="shared" si="7"/>
        <v>44.956844171826646</v>
      </c>
      <c r="I65" s="291">
        <f>'23'!AS94</f>
        <v>10402.829667313239</v>
      </c>
      <c r="J65" s="1567">
        <f t="shared" si="7"/>
        <v>10.618380928337972</v>
      </c>
      <c r="K65" s="291">
        <f>'23'!AT94</f>
        <v>26495.761262363456</v>
      </c>
      <c r="L65" s="1567">
        <f t="shared" si="35"/>
        <v>27.044765229030126</v>
      </c>
      <c r="M65" s="291">
        <f>'23'!AU94</f>
        <v>244.75720038876656</v>
      </c>
      <c r="N65" s="1567">
        <f t="shared" si="36"/>
        <v>0.24982867852268736</v>
      </c>
      <c r="O65" s="291">
        <f>'23'!AV94</f>
        <v>1552.4504819070792</v>
      </c>
      <c r="P65" s="1567">
        <f t="shared" si="36"/>
        <v>1.5846179468906669</v>
      </c>
      <c r="Q65" s="291">
        <f>'23'!AW94</f>
        <v>3162.3225121017631</v>
      </c>
      <c r="R65" s="1567">
        <f t="shared" si="36"/>
        <v>3.2278472421078912</v>
      </c>
      <c r="S65" s="291">
        <f>'23'!AX94</f>
        <v>260.54452095081598</v>
      </c>
      <c r="T65" s="1567">
        <f t="shared" si="36"/>
        <v>0.26594311939374693</v>
      </c>
      <c r="U65" s="291">
        <f>'23'!AY94</f>
        <v>57.335069999999995</v>
      </c>
      <c r="V65" s="1567">
        <f t="shared" si="36"/>
        <v>5.8523078170341712E-2</v>
      </c>
      <c r="W65" s="312"/>
      <c r="X65" s="315" t="s">
        <v>3220</v>
      </c>
      <c r="Y65" s="312"/>
      <c r="Z65" s="298"/>
      <c r="AA65" s="291">
        <f>'23'!AZ94</f>
        <v>0</v>
      </c>
      <c r="AB65" s="1567">
        <f t="shared" si="37"/>
        <v>0</v>
      </c>
      <c r="AC65" s="291">
        <f>'23'!BA94</f>
        <v>1365.1353902160909</v>
      </c>
      <c r="AD65" s="1567">
        <f t="shared" si="38"/>
        <v>1.3934216031255604</v>
      </c>
      <c r="AE65" s="291">
        <f>'23'!BB94</f>
        <v>1179.54952</v>
      </c>
      <c r="AF65" s="1567">
        <f t="shared" si="39"/>
        <v>1.2039903110739909</v>
      </c>
      <c r="AG65" s="291">
        <f>'23'!BC94</f>
        <v>776.30162964715066</v>
      </c>
      <c r="AH65" s="1567">
        <f t="shared" si="40"/>
        <v>0.79238694494667672</v>
      </c>
      <c r="AI65" s="291">
        <f>'23'!BD94</f>
        <v>4094.8734678571873</v>
      </c>
      <c r="AJ65" s="1567">
        <f t="shared" si="41"/>
        <v>4.1797210687466579</v>
      </c>
      <c r="AK65" s="291">
        <f>'23'!BE94</f>
        <v>20.440359437092269</v>
      </c>
      <c r="AL65" s="1567">
        <f t="shared" si="42"/>
        <v>2.0863892782669188E-2</v>
      </c>
      <c r="AM65" s="291">
        <f>'23'!BF94</f>
        <v>4313.4883857502573</v>
      </c>
      <c r="AN65" s="1567">
        <f t="shared" si="43"/>
        <v>4.4028657850443613</v>
      </c>
      <c r="AO65" s="445"/>
      <c r="AP65" s="865"/>
      <c r="AQ65" s="161"/>
      <c r="AR65" s="865"/>
      <c r="AS65" s="865"/>
      <c r="AT65" s="445"/>
      <c r="AU65" s="865"/>
      <c r="AV65" s="445"/>
      <c r="AW65" s="865"/>
      <c r="AX65" s="865"/>
      <c r="AY65" s="445"/>
      <c r="AZ65" s="865"/>
      <c r="BA65" s="445"/>
      <c r="BB65" s="865"/>
      <c r="BC65" s="445"/>
      <c r="BD65" s="445"/>
      <c r="BE65" s="445"/>
      <c r="BF65" s="445"/>
      <c r="BG65" s="445"/>
      <c r="BH65" s="422"/>
      <c r="BI65" s="422"/>
      <c r="BJ65" s="422"/>
      <c r="BK65" s="422"/>
      <c r="BL65" s="422"/>
      <c r="BM65" s="422"/>
      <c r="BN65" s="656"/>
      <c r="BO65" s="656"/>
      <c r="BP65" s="656"/>
      <c r="BQ65" s="656"/>
      <c r="BR65" s="656"/>
      <c r="BS65" s="656"/>
      <c r="BT65" s="656"/>
      <c r="BU65" s="656"/>
      <c r="BV65" s="656"/>
      <c r="BW65" s="656"/>
      <c r="BX65" s="656"/>
      <c r="BY65" s="656"/>
      <c r="BZ65" s="656"/>
      <c r="CA65" s="656"/>
      <c r="CB65" s="656"/>
      <c r="CC65" s="656"/>
      <c r="CD65" s="656"/>
      <c r="CE65" s="656"/>
      <c r="CF65" s="656"/>
      <c r="CG65" s="656"/>
      <c r="CH65" s="656"/>
      <c r="CI65" s="656"/>
      <c r="CJ65" s="656"/>
      <c r="CK65" s="656"/>
      <c r="CL65" s="656"/>
      <c r="CM65" s="656"/>
      <c r="CN65" s="656"/>
      <c r="CO65" s="656"/>
      <c r="CP65" s="656"/>
      <c r="CQ65" s="656"/>
      <c r="CR65" s="656"/>
      <c r="CS65" s="656"/>
      <c r="CT65" s="656"/>
      <c r="CU65" s="656"/>
      <c r="CV65" s="656"/>
    </row>
    <row r="66" spans="1:100" ht="13.5" customHeight="1">
      <c r="A66" s="312"/>
      <c r="B66" s="315" t="s">
        <v>3231</v>
      </c>
      <c r="C66" s="312"/>
      <c r="D66" s="298"/>
      <c r="E66" s="289">
        <f>'23'!AQ95</f>
        <v>196431.21091659451</v>
      </c>
      <c r="F66" s="1567">
        <v>100</v>
      </c>
      <c r="G66" s="291">
        <f>'23'!AR95</f>
        <v>62090.584137091959</v>
      </c>
      <c r="H66" s="1567">
        <f t="shared" si="7"/>
        <v>31.609327177367895</v>
      </c>
      <c r="I66" s="291">
        <f>'23'!AS95</f>
        <v>38329.437453525337</v>
      </c>
      <c r="J66" s="1567">
        <f t="shared" si="7"/>
        <v>19.512905955561294</v>
      </c>
      <c r="K66" s="291">
        <f>'23'!AT95</f>
        <v>30135.177064604475</v>
      </c>
      <c r="L66" s="1567">
        <f t="shared" si="35"/>
        <v>15.341338539831122</v>
      </c>
      <c r="M66" s="291">
        <f>'23'!AU95</f>
        <v>10211.884861123641</v>
      </c>
      <c r="N66" s="1567">
        <f t="shared" si="36"/>
        <v>5.1987078903971371</v>
      </c>
      <c r="O66" s="291">
        <f>'23'!AV95</f>
        <v>2718.1469049274424</v>
      </c>
      <c r="P66" s="1567">
        <f t="shared" si="36"/>
        <v>1.383765284673411</v>
      </c>
      <c r="Q66" s="291">
        <f>'23'!AW95</f>
        <v>3029.9115775066925</v>
      </c>
      <c r="R66" s="1567">
        <f t="shared" si="36"/>
        <v>1.5424797125509779</v>
      </c>
      <c r="S66" s="291">
        <f>'23'!AX95</f>
        <v>7817.8716922755202</v>
      </c>
      <c r="T66" s="1567">
        <f t="shared" si="36"/>
        <v>3.9799539267693156</v>
      </c>
      <c r="U66" s="291">
        <f>'23'!AY95</f>
        <v>342.0299981735825</v>
      </c>
      <c r="V66" s="1567">
        <f t="shared" si="36"/>
        <v>0.174122022960399</v>
      </c>
      <c r="W66" s="312"/>
      <c r="X66" s="315" t="s">
        <v>3232</v>
      </c>
      <c r="Y66" s="312"/>
      <c r="Z66" s="298"/>
      <c r="AA66" s="291">
        <f>'23'!AZ95</f>
        <v>0</v>
      </c>
      <c r="AB66" s="1567">
        <f t="shared" si="37"/>
        <v>0</v>
      </c>
      <c r="AC66" s="291">
        <f>'23'!BA95</f>
        <v>10875.465222437908</v>
      </c>
      <c r="AD66" s="1567">
        <f t="shared" si="38"/>
        <v>5.5365260803975156</v>
      </c>
      <c r="AE66" s="291">
        <f>'23'!BB95</f>
        <v>530.86230399999999</v>
      </c>
      <c r="AF66" s="1567">
        <f t="shared" si="39"/>
        <v>0.27025354144225394</v>
      </c>
      <c r="AG66" s="291">
        <f>'23'!BC95</f>
        <v>697.18748679439955</v>
      </c>
      <c r="AH66" s="1567">
        <f t="shared" si="40"/>
        <v>0.35492704216461213</v>
      </c>
      <c r="AI66" s="291">
        <f>'23'!BD95</f>
        <v>7672.5858696438199</v>
      </c>
      <c r="AJ66" s="1567">
        <f t="shared" si="41"/>
        <v>3.9059912291136007</v>
      </c>
      <c r="AK66" s="291">
        <f>'23'!BE95</f>
        <v>289.22515213207544</v>
      </c>
      <c r="AL66" s="1567">
        <f t="shared" si="42"/>
        <v>0.14723991711015905</v>
      </c>
      <c r="AM66" s="291">
        <f>'23'!BF95</f>
        <v>21690.841192357722</v>
      </c>
      <c r="AN66" s="1567">
        <f t="shared" si="43"/>
        <v>11.042461679660336</v>
      </c>
      <c r="AO66" s="445"/>
      <c r="AP66" s="865"/>
      <c r="AQ66" s="161"/>
      <c r="AR66" s="865"/>
      <c r="AS66" s="865"/>
      <c r="AT66" s="445"/>
      <c r="AU66" s="865"/>
      <c r="AV66" s="445"/>
      <c r="AW66" s="865"/>
      <c r="AX66" s="865"/>
      <c r="AY66" s="445"/>
      <c r="AZ66" s="865"/>
      <c r="BA66" s="445"/>
      <c r="BB66" s="865"/>
      <c r="BC66" s="445"/>
      <c r="BD66" s="445"/>
      <c r="BE66" s="445"/>
      <c r="BF66" s="445"/>
      <c r="BG66" s="445"/>
      <c r="BH66" s="422"/>
      <c r="BI66" s="422"/>
      <c r="BJ66" s="422"/>
      <c r="BK66" s="422"/>
      <c r="BL66" s="422"/>
      <c r="BM66" s="422"/>
      <c r="BN66" s="656"/>
      <c r="BO66" s="656"/>
      <c r="BP66" s="656"/>
      <c r="BQ66" s="656"/>
      <c r="BR66" s="656"/>
      <c r="BS66" s="656"/>
      <c r="BT66" s="656"/>
      <c r="BU66" s="656"/>
      <c r="BV66" s="656"/>
      <c r="BW66" s="656"/>
      <c r="BX66" s="656"/>
      <c r="BY66" s="656"/>
      <c r="BZ66" s="656"/>
      <c r="CA66" s="656"/>
      <c r="CB66" s="656"/>
      <c r="CC66" s="656"/>
      <c r="CD66" s="656"/>
      <c r="CE66" s="656"/>
      <c r="CF66" s="656"/>
      <c r="CG66" s="656"/>
      <c r="CH66" s="656"/>
      <c r="CI66" s="656"/>
      <c r="CJ66" s="656"/>
      <c r="CK66" s="656"/>
      <c r="CL66" s="656"/>
      <c r="CM66" s="656"/>
      <c r="CN66" s="656"/>
      <c r="CO66" s="656"/>
      <c r="CP66" s="656"/>
      <c r="CQ66" s="656"/>
      <c r="CR66" s="656"/>
      <c r="CS66" s="656"/>
      <c r="CT66" s="656"/>
      <c r="CU66" s="656"/>
      <c r="CV66" s="656"/>
    </row>
    <row r="67" spans="1:100" s="325" customFormat="1" ht="13.5" customHeight="1">
      <c r="A67" s="312"/>
      <c r="B67" s="315" t="s">
        <v>2866</v>
      </c>
      <c r="C67" s="312"/>
      <c r="D67" s="298"/>
      <c r="E67" s="289">
        <f>'23'!AQ96</f>
        <v>268993.76137904328</v>
      </c>
      <c r="F67" s="1567">
        <v>100</v>
      </c>
      <c r="G67" s="291">
        <f>'23'!AR96</f>
        <v>148559.48772170642</v>
      </c>
      <c r="H67" s="1567">
        <f t="shared" si="7"/>
        <v>55.227856200117941</v>
      </c>
      <c r="I67" s="291">
        <f>'23'!AS96</f>
        <v>47214.745408161871</v>
      </c>
      <c r="J67" s="1567">
        <f t="shared" si="7"/>
        <v>17.552357038359283</v>
      </c>
      <c r="K67" s="291">
        <f>'23'!AT96</f>
        <v>34630.365661562071</v>
      </c>
      <c r="L67" s="1567">
        <f t="shared" si="35"/>
        <v>12.87404045507356</v>
      </c>
      <c r="M67" s="291">
        <f>'23'!AU96</f>
        <v>2203.5370223532818</v>
      </c>
      <c r="N67" s="1567">
        <f t="shared" si="36"/>
        <v>0.8191777426571033</v>
      </c>
      <c r="O67" s="291">
        <f>'23'!AV96</f>
        <v>7816.894312062117</v>
      </c>
      <c r="P67" s="1567">
        <f t="shared" si="36"/>
        <v>2.9059760612987637</v>
      </c>
      <c r="Q67" s="291">
        <f>'23'!AW96</f>
        <v>7310.1155426118912</v>
      </c>
      <c r="R67" s="1567">
        <f t="shared" si="36"/>
        <v>2.7175780974009629</v>
      </c>
      <c r="S67" s="291">
        <f>'23'!AX96</f>
        <v>0</v>
      </c>
      <c r="T67" s="1567">
        <f t="shared" si="36"/>
        <v>0</v>
      </c>
      <c r="U67" s="291">
        <f>'23'!AY96</f>
        <v>0</v>
      </c>
      <c r="V67" s="1567">
        <f t="shared" si="36"/>
        <v>0</v>
      </c>
      <c r="W67" s="312"/>
      <c r="X67" s="315" t="s">
        <v>2866</v>
      </c>
      <c r="Y67" s="312"/>
      <c r="Z67" s="298"/>
      <c r="AA67" s="291">
        <f>'23'!AZ96</f>
        <v>27.601238324736023</v>
      </c>
      <c r="AB67" s="1567">
        <f t="shared" si="37"/>
        <v>1.0260921362351854E-2</v>
      </c>
      <c r="AC67" s="291">
        <f>'23'!BA96</f>
        <v>4943.8811474103341</v>
      </c>
      <c r="AD67" s="1567">
        <f t="shared" si="38"/>
        <v>1.8379166572728929</v>
      </c>
      <c r="AE67" s="291">
        <f>'23'!BB96</f>
        <v>4560.1924929999996</v>
      </c>
      <c r="AF67" s="1567">
        <f t="shared" si="39"/>
        <v>1.695278161702108</v>
      </c>
      <c r="AG67" s="291">
        <f>'23'!BC96</f>
        <v>536.27537877790451</v>
      </c>
      <c r="AH67" s="1567">
        <f t="shared" si="40"/>
        <v>0.19936350048737023</v>
      </c>
      <c r="AI67" s="291">
        <f>'23'!BD96</f>
        <v>5591.8774389999999</v>
      </c>
      <c r="AJ67" s="1567">
        <f t="shared" si="41"/>
        <v>2.0788130588353675</v>
      </c>
      <c r="AK67" s="291">
        <f>'23'!BE96</f>
        <v>586.54477199999735</v>
      </c>
      <c r="AL67" s="1567">
        <f t="shared" si="42"/>
        <v>0.21805144067021243</v>
      </c>
      <c r="AM67" s="291">
        <f>'23'!BF96</f>
        <v>5012.24324207266</v>
      </c>
      <c r="AN67" s="1567">
        <f t="shared" si="43"/>
        <v>1.8633306647620835</v>
      </c>
      <c r="AO67" s="445"/>
      <c r="AP67" s="865"/>
      <c r="AQ67" s="161"/>
      <c r="AR67" s="865"/>
      <c r="AS67" s="865"/>
      <c r="AT67" s="445"/>
      <c r="AU67" s="865"/>
      <c r="AV67" s="445"/>
      <c r="AW67" s="865"/>
      <c r="AX67" s="865"/>
      <c r="AY67" s="445"/>
      <c r="AZ67" s="865"/>
      <c r="BA67" s="445"/>
      <c r="BB67" s="865"/>
      <c r="BC67" s="445"/>
      <c r="BD67" s="445"/>
      <c r="BE67" s="445"/>
      <c r="BF67" s="445"/>
      <c r="BG67" s="445"/>
      <c r="BH67" s="422"/>
      <c r="BI67" s="422"/>
      <c r="BJ67" s="422"/>
      <c r="BK67" s="422"/>
      <c r="BL67" s="422"/>
      <c r="BM67" s="422"/>
      <c r="BN67" s="668"/>
      <c r="BO67" s="668"/>
      <c r="BP67" s="668"/>
      <c r="BQ67" s="668"/>
      <c r="BR67" s="668"/>
      <c r="BS67" s="668"/>
      <c r="BT67" s="668"/>
      <c r="BU67" s="668"/>
      <c r="BV67" s="668"/>
      <c r="BW67" s="668"/>
      <c r="BX67" s="668"/>
      <c r="BY67" s="668"/>
      <c r="BZ67" s="668"/>
      <c r="CA67" s="668"/>
      <c r="CB67" s="668"/>
      <c r="CC67" s="668"/>
      <c r="CD67" s="668"/>
      <c r="CE67" s="668"/>
      <c r="CF67" s="668"/>
      <c r="CG67" s="668"/>
      <c r="CH67" s="668"/>
      <c r="CI67" s="668"/>
      <c r="CJ67" s="668"/>
      <c r="CK67" s="668"/>
      <c r="CL67" s="668"/>
      <c r="CM67" s="668"/>
      <c r="CN67" s="668"/>
      <c r="CO67" s="668"/>
      <c r="CP67" s="668"/>
      <c r="CQ67" s="668"/>
      <c r="CR67" s="668"/>
      <c r="CS67" s="668"/>
      <c r="CT67" s="668"/>
      <c r="CU67" s="668"/>
      <c r="CV67" s="668"/>
    </row>
    <row r="68" spans="1:100" ht="13.5" customHeight="1" thickBot="1">
      <c r="A68" s="319"/>
      <c r="B68" s="1251" t="s">
        <v>3233</v>
      </c>
      <c r="C68" s="319"/>
      <c r="D68" s="301"/>
      <c r="E68" s="303">
        <f>'23'!AQ97</f>
        <v>504836.01463217894</v>
      </c>
      <c r="F68" s="1569">
        <v>100</v>
      </c>
      <c r="G68" s="1570">
        <f>'23'!AR97</f>
        <v>163961.03910240156</v>
      </c>
      <c r="H68" s="1569">
        <f t="shared" si="7"/>
        <v>32.478078890996471</v>
      </c>
      <c r="I68" s="1570">
        <f>'23'!AS97</f>
        <v>147748.57853176369</v>
      </c>
      <c r="J68" s="1569">
        <f t="shared" si="7"/>
        <v>29.266647832051479</v>
      </c>
      <c r="K68" s="1570">
        <f>'23'!AT97</f>
        <v>116377.41724079952</v>
      </c>
      <c r="L68" s="1569">
        <f t="shared" si="35"/>
        <v>23.052518811596979</v>
      </c>
      <c r="M68" s="1570">
        <f>'23'!AU97</f>
        <v>39071.078439999997</v>
      </c>
      <c r="N68" s="1569">
        <f t="shared" si="36"/>
        <v>7.7393603680329726</v>
      </c>
      <c r="O68" s="1570">
        <f>'23'!AV97</f>
        <v>16.035245</v>
      </c>
      <c r="P68" s="1569">
        <f t="shared" si="36"/>
        <v>3.1763274677784627E-3</v>
      </c>
      <c r="Q68" s="1570">
        <f>'23'!AW97</f>
        <v>5454.201086</v>
      </c>
      <c r="R68" s="1569">
        <f t="shared" si="36"/>
        <v>1.0803906472429279</v>
      </c>
      <c r="S68" s="1570">
        <f>'23'!AX97</f>
        <v>0</v>
      </c>
      <c r="T68" s="1569">
        <f t="shared" si="36"/>
        <v>0</v>
      </c>
      <c r="U68" s="1570">
        <f>'23'!AY97</f>
        <v>0</v>
      </c>
      <c r="V68" s="1569">
        <f t="shared" si="36"/>
        <v>0</v>
      </c>
      <c r="W68" s="319"/>
      <c r="X68" s="1251" t="s">
        <v>3215</v>
      </c>
      <c r="Y68" s="319"/>
      <c r="Z68" s="301"/>
      <c r="AA68" s="1570">
        <f>'23'!AZ97</f>
        <v>0</v>
      </c>
      <c r="AB68" s="1569">
        <f t="shared" si="37"/>
        <v>0</v>
      </c>
      <c r="AC68" s="1570">
        <f>'23'!BA97</f>
        <v>2613.6726619999999</v>
      </c>
      <c r="AD68" s="1569">
        <f t="shared" si="38"/>
        <v>0.51772706111395583</v>
      </c>
      <c r="AE68" s="1570">
        <f>'23'!BB97</f>
        <v>2855.1816479999998</v>
      </c>
      <c r="AF68" s="1569">
        <f t="shared" si="39"/>
        <v>0.56556615717685499</v>
      </c>
      <c r="AG68" s="1570">
        <f>'23'!BC97</f>
        <v>0</v>
      </c>
      <c r="AH68" s="1569">
        <f t="shared" si="40"/>
        <v>0</v>
      </c>
      <c r="AI68" s="1570">
        <f>'23'!BD97</f>
        <v>6982.7487349999992</v>
      </c>
      <c r="AJ68" s="1569">
        <f t="shared" si="41"/>
        <v>1.3831716701288825</v>
      </c>
      <c r="AK68" s="1570">
        <f>'23'!BE97</f>
        <v>0</v>
      </c>
      <c r="AL68" s="1569">
        <f t="shared" si="42"/>
        <v>0</v>
      </c>
      <c r="AM68" s="1570">
        <f>'23'!BF97</f>
        <v>19756.061941214131</v>
      </c>
      <c r="AN68" s="1569">
        <f t="shared" si="43"/>
        <v>3.9133622341916912</v>
      </c>
      <c r="AO68" s="516"/>
      <c r="AP68" s="1571"/>
      <c r="AQ68" s="516"/>
      <c r="AR68" s="1571"/>
      <c r="AS68" s="1571"/>
      <c r="AT68" s="516"/>
      <c r="AU68" s="1571"/>
      <c r="AV68" s="516"/>
      <c r="AW68" s="1571"/>
      <c r="AX68" s="1571"/>
      <c r="AY68" s="516"/>
      <c r="AZ68" s="1571"/>
      <c r="BA68" s="516"/>
      <c r="BB68" s="1571"/>
      <c r="BC68" s="516"/>
      <c r="BD68" s="516"/>
      <c r="BE68" s="516"/>
      <c r="BF68" s="516"/>
      <c r="BG68" s="516"/>
      <c r="BH68" s="422"/>
      <c r="BI68" s="422"/>
      <c r="BJ68" s="422"/>
      <c r="BK68" s="422"/>
      <c r="BL68" s="422"/>
      <c r="BM68" s="422"/>
      <c r="BN68" s="656"/>
      <c r="BO68" s="656"/>
      <c r="BP68" s="656"/>
      <c r="BQ68" s="656"/>
      <c r="BR68" s="656"/>
      <c r="BS68" s="656"/>
      <c r="BT68" s="656"/>
      <c r="BU68" s="656"/>
      <c r="BV68" s="656"/>
      <c r="BW68" s="656"/>
      <c r="BX68" s="656"/>
      <c r="BY68" s="656"/>
      <c r="BZ68" s="656"/>
      <c r="CA68" s="656"/>
      <c r="CB68" s="656"/>
      <c r="CC68" s="656"/>
      <c r="CD68" s="656"/>
      <c r="CE68" s="656"/>
      <c r="CF68" s="656"/>
      <c r="CG68" s="656"/>
      <c r="CH68" s="656"/>
      <c r="CI68" s="656"/>
      <c r="CJ68" s="656"/>
      <c r="CK68" s="656"/>
      <c r="CL68" s="656"/>
      <c r="CM68" s="656"/>
      <c r="CN68" s="656"/>
      <c r="CO68" s="656"/>
      <c r="CP68" s="656"/>
      <c r="CQ68" s="656"/>
      <c r="CR68" s="656"/>
      <c r="CS68" s="656"/>
      <c r="CT68" s="656"/>
      <c r="CU68" s="656"/>
      <c r="CV68" s="656"/>
    </row>
    <row r="69" spans="1:100" s="870" customFormat="1" ht="13.5" customHeight="1">
      <c r="A69" s="1572" t="s">
        <v>1904</v>
      </c>
      <c r="D69" s="871"/>
      <c r="F69" s="872"/>
      <c r="H69" s="873"/>
      <c r="J69" s="873"/>
      <c r="L69" s="873"/>
      <c r="N69" s="873"/>
      <c r="O69" s="873"/>
      <c r="P69" s="873"/>
      <c r="Q69" s="873"/>
      <c r="R69" s="873"/>
      <c r="S69" s="873"/>
      <c r="T69" s="873"/>
      <c r="U69" s="873"/>
      <c r="V69" s="873"/>
      <c r="W69" s="1572" t="s">
        <v>1904</v>
      </c>
      <c r="Z69" s="871"/>
      <c r="AA69" s="873"/>
      <c r="AB69" s="873"/>
      <c r="AC69" s="873"/>
      <c r="AD69" s="873"/>
      <c r="AE69" s="873"/>
      <c r="AF69" s="873"/>
      <c r="AG69" s="873"/>
      <c r="AH69" s="873"/>
      <c r="AI69" s="873"/>
      <c r="AJ69" s="873"/>
      <c r="AK69" s="873"/>
      <c r="AL69" s="873"/>
      <c r="AN69" s="873"/>
      <c r="AO69" s="874"/>
    </row>
    <row r="70" spans="1:100" s="876" customFormat="1" ht="13.5" customHeight="1">
      <c r="A70" s="1573" t="s">
        <v>1905</v>
      </c>
      <c r="D70" s="877"/>
      <c r="H70" s="878"/>
      <c r="W70" s="1573" t="s">
        <v>1905</v>
      </c>
      <c r="Z70" s="877"/>
      <c r="AO70" s="874"/>
      <c r="AP70" s="870"/>
      <c r="AQ70" s="870"/>
      <c r="AR70" s="870"/>
      <c r="AS70" s="870"/>
      <c r="AT70" s="870"/>
    </row>
    <row r="71" spans="1:100" s="870" customFormat="1" ht="13.5" customHeight="1">
      <c r="A71" s="1574" t="s">
        <v>3234</v>
      </c>
      <c r="B71" s="1575"/>
      <c r="C71" s="1575"/>
      <c r="D71" s="1575"/>
      <c r="E71" s="1575"/>
      <c r="F71" s="1575"/>
      <c r="G71" s="1575"/>
      <c r="H71" s="1575"/>
      <c r="I71" s="1575"/>
      <c r="J71" s="1575"/>
      <c r="L71" s="872"/>
      <c r="N71" s="872"/>
      <c r="O71" s="872"/>
      <c r="P71" s="872"/>
      <c r="Q71" s="872"/>
      <c r="R71" s="872"/>
      <c r="S71" s="872"/>
      <c r="T71" s="872"/>
      <c r="U71" s="872"/>
      <c r="V71" s="872"/>
      <c r="W71" s="1574" t="s">
        <v>3235</v>
      </c>
      <c r="X71" s="1575"/>
      <c r="Y71" s="1575"/>
      <c r="Z71" s="1575"/>
      <c r="AA71" s="872"/>
      <c r="AB71" s="872"/>
      <c r="AC71" s="872"/>
      <c r="AD71" s="872"/>
      <c r="AE71" s="872"/>
      <c r="AF71" s="872"/>
      <c r="AG71" s="872"/>
      <c r="AH71" s="872"/>
      <c r="AI71" s="872"/>
      <c r="AJ71" s="872"/>
      <c r="AK71" s="872"/>
      <c r="AL71" s="872"/>
      <c r="AN71" s="872"/>
      <c r="AO71" s="876"/>
      <c r="AP71" s="876"/>
      <c r="AQ71" s="876"/>
      <c r="AR71" s="876"/>
      <c r="AS71" s="876"/>
      <c r="AT71" s="876"/>
    </row>
  </sheetData>
  <mergeCells count="74">
    <mergeCell ref="A47:C47"/>
    <mergeCell ref="W47:Y47"/>
    <mergeCell ref="A58:C58"/>
    <mergeCell ref="W58:Y58"/>
    <mergeCell ref="A28:D28"/>
    <mergeCell ref="W28:Z28"/>
    <mergeCell ref="A29:C29"/>
    <mergeCell ref="W29:Y29"/>
    <mergeCell ref="A36:C36"/>
    <mergeCell ref="W36:Y36"/>
    <mergeCell ref="A25:D25"/>
    <mergeCell ref="W25:Z25"/>
    <mergeCell ref="A26:D26"/>
    <mergeCell ref="W26:Z26"/>
    <mergeCell ref="A27:D27"/>
    <mergeCell ref="W27:Z27"/>
    <mergeCell ref="A22:D22"/>
    <mergeCell ref="W22:Z22"/>
    <mergeCell ref="A23:D23"/>
    <mergeCell ref="W23:Z23"/>
    <mergeCell ref="A24:D24"/>
    <mergeCell ref="W24:Z24"/>
    <mergeCell ref="A19:C19"/>
    <mergeCell ref="W19:Y19"/>
    <mergeCell ref="A20:C20"/>
    <mergeCell ref="W20:Y20"/>
    <mergeCell ref="A21:C21"/>
    <mergeCell ref="W21:Y21"/>
    <mergeCell ref="A16:C16"/>
    <mergeCell ref="W16:Y16"/>
    <mergeCell ref="A17:C17"/>
    <mergeCell ref="W17:Y17"/>
    <mergeCell ref="A18:C18"/>
    <mergeCell ref="W18:Y18"/>
    <mergeCell ref="A13:C13"/>
    <mergeCell ref="W13:Y13"/>
    <mergeCell ref="A14:C14"/>
    <mergeCell ref="W14:Y14"/>
    <mergeCell ref="A15:C15"/>
    <mergeCell ref="W15:Y15"/>
    <mergeCell ref="A10:C10"/>
    <mergeCell ref="W10:Y10"/>
    <mergeCell ref="A11:C11"/>
    <mergeCell ref="W11:Y11"/>
    <mergeCell ref="A12:C12"/>
    <mergeCell ref="W12:Y12"/>
    <mergeCell ref="A7:C7"/>
    <mergeCell ref="W7:Y7"/>
    <mergeCell ref="A8:C8"/>
    <mergeCell ref="W8:Y8"/>
    <mergeCell ref="A9:C9"/>
    <mergeCell ref="W9:Y9"/>
    <mergeCell ref="AG3:AH4"/>
    <mergeCell ref="AI3:AJ4"/>
    <mergeCell ref="AK3:AL4"/>
    <mergeCell ref="AM3:AN4"/>
    <mergeCell ref="A6:C6"/>
    <mergeCell ref="W6:Y6"/>
    <mergeCell ref="S3:T4"/>
    <mergeCell ref="U3:V4"/>
    <mergeCell ref="W3:Y5"/>
    <mergeCell ref="AA3:AB4"/>
    <mergeCell ref="AC3:AD4"/>
    <mergeCell ref="AE3:AF4"/>
    <mergeCell ref="A1:L1"/>
    <mergeCell ref="W1:AF1"/>
    <mergeCell ref="A3:C5"/>
    <mergeCell ref="E3:F4"/>
    <mergeCell ref="G3:H4"/>
    <mergeCell ref="I3:J4"/>
    <mergeCell ref="K3:L4"/>
    <mergeCell ref="M3:N4"/>
    <mergeCell ref="O3:P4"/>
    <mergeCell ref="Q3:R4"/>
  </mergeCells>
  <phoneticPr fontId="6"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3" manualBreakCount="3">
    <brk id="12" max="70" man="1"/>
    <brk id="22" max="70" man="1"/>
    <brk id="3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8"/>
  <sheetViews>
    <sheetView view="pageBreakPreview" zoomScaleNormal="75" zoomScaleSheetLayoutView="100" workbookViewId="0">
      <selection activeCell="F49" sqref="F49"/>
    </sheetView>
  </sheetViews>
  <sheetFormatPr defaultColWidth="9.140625" defaultRowHeight="15.75"/>
  <cols>
    <col min="1" max="1" width="2.28515625" style="746" customWidth="1"/>
    <col min="2" max="2" width="18.7109375" style="746" customWidth="1"/>
    <col min="3" max="3" width="2.28515625" style="746" customWidth="1"/>
    <col min="4" max="4" width="1.7109375" style="747" customWidth="1"/>
    <col min="5" max="6" width="17.7109375" style="715" customWidth="1"/>
    <col min="7" max="7" width="18.5703125" style="715" customWidth="1"/>
    <col min="8" max="8" width="17.7109375" style="715" customWidth="1"/>
    <col min="9" max="14" width="15.85546875" style="715" customWidth="1"/>
    <col min="15" max="15" width="14.140625" style="715" bestFit="1" customWidth="1"/>
    <col min="16" max="16" width="16.140625" style="715" bestFit="1" customWidth="1"/>
    <col min="17" max="17" width="15.42578125" style="715" bestFit="1" customWidth="1"/>
    <col min="18" max="18" width="14.140625" style="715" bestFit="1" customWidth="1"/>
    <col min="19" max="19" width="12.85546875" style="715" bestFit="1" customWidth="1"/>
    <col min="20" max="20" width="15.42578125" style="715" bestFit="1" customWidth="1"/>
    <col min="21" max="16384" width="9.140625" style="715"/>
  </cols>
  <sheetData>
    <row r="1" spans="1:15" s="710" customFormat="1" ht="35.1" customHeight="1">
      <c r="A1" s="826"/>
      <c r="B1" s="826"/>
      <c r="C1" s="826"/>
      <c r="D1" s="826"/>
      <c r="E1" s="827"/>
      <c r="F1" s="827"/>
      <c r="G1" s="827"/>
      <c r="H1" s="828" t="s">
        <v>1906</v>
      </c>
      <c r="I1" s="829" t="s">
        <v>1907</v>
      </c>
      <c r="J1" s="827"/>
      <c r="K1" s="827"/>
      <c r="L1" s="827"/>
      <c r="M1" s="827"/>
      <c r="N1" s="830"/>
    </row>
    <row r="2" spans="1:15" ht="15" customHeight="1" thickBot="1">
      <c r="A2" s="715"/>
      <c r="B2" s="779"/>
      <c r="C2" s="779"/>
      <c r="D2" s="1432"/>
      <c r="E2" s="711"/>
      <c r="F2" s="711"/>
      <c r="G2" s="711"/>
      <c r="H2" s="711"/>
      <c r="I2" s="711"/>
      <c r="J2" s="711"/>
      <c r="K2" s="711"/>
      <c r="L2" s="711"/>
      <c r="M2" s="711"/>
      <c r="N2" s="714" t="s">
        <v>502</v>
      </c>
    </row>
    <row r="3" spans="1:15" ht="18" customHeight="1">
      <c r="A3" s="3463" t="s">
        <v>1908</v>
      </c>
      <c r="B3" s="3463"/>
      <c r="C3" s="3463"/>
      <c r="D3" s="1515"/>
      <c r="E3" s="3466" t="s">
        <v>1909</v>
      </c>
      <c r="F3" s="3469" t="s">
        <v>1910</v>
      </c>
      <c r="G3" s="3470"/>
      <c r="H3" s="3470"/>
      <c r="I3" s="3471" t="s">
        <v>1912</v>
      </c>
      <c r="J3" s="3472"/>
      <c r="K3" s="834" t="s">
        <v>1913</v>
      </c>
      <c r="L3" s="834"/>
      <c r="M3" s="834"/>
      <c r="N3" s="835"/>
    </row>
    <row r="4" spans="1:15" ht="18" customHeight="1">
      <c r="A4" s="3464"/>
      <c r="B4" s="3464"/>
      <c r="C4" s="3464"/>
      <c r="D4" s="716"/>
      <c r="E4" s="3467"/>
      <c r="F4" s="3473" t="s">
        <v>1914</v>
      </c>
      <c r="G4" s="3473" t="s">
        <v>1915</v>
      </c>
      <c r="H4" s="3473" t="s">
        <v>1916</v>
      </c>
      <c r="I4" s="3474" t="s">
        <v>1917</v>
      </c>
      <c r="J4" s="3476" t="s">
        <v>2554</v>
      </c>
      <c r="K4" s="3473" t="s">
        <v>1918</v>
      </c>
      <c r="L4" s="3473" t="s">
        <v>1919</v>
      </c>
      <c r="M4" s="3473" t="s">
        <v>1920</v>
      </c>
      <c r="N4" s="3477" t="s">
        <v>1921</v>
      </c>
    </row>
    <row r="5" spans="1:15" ht="39.950000000000003" customHeight="1">
      <c r="A5" s="3465"/>
      <c r="B5" s="3465"/>
      <c r="C5" s="3465"/>
      <c r="D5" s="718"/>
      <c r="E5" s="3468"/>
      <c r="F5" s="3468"/>
      <c r="G5" s="3468"/>
      <c r="H5" s="3468"/>
      <c r="I5" s="3475"/>
      <c r="J5" s="3357"/>
      <c r="K5" s="3468"/>
      <c r="L5" s="3468"/>
      <c r="M5" s="3468"/>
      <c r="N5" s="3478"/>
    </row>
    <row r="6" spans="1:15" s="838" customFormat="1" ht="24.6" hidden="1" customHeight="1">
      <c r="A6" s="3408" t="s">
        <v>2540</v>
      </c>
      <c r="B6" s="3408"/>
      <c r="C6" s="3408"/>
      <c r="D6" s="676"/>
      <c r="E6" s="720">
        <v>554575873</v>
      </c>
      <c r="F6" s="781">
        <v>540752397</v>
      </c>
      <c r="G6" s="781">
        <v>729981893</v>
      </c>
      <c r="H6" s="781">
        <v>6990556</v>
      </c>
      <c r="I6" s="781">
        <v>4586761</v>
      </c>
      <c r="J6" s="781">
        <v>200806813</v>
      </c>
      <c r="K6" s="781">
        <v>13823476</v>
      </c>
      <c r="L6" s="781">
        <v>1101684</v>
      </c>
      <c r="M6" s="781">
        <v>4505404</v>
      </c>
      <c r="N6" s="781">
        <v>8216388</v>
      </c>
    </row>
    <row r="7" spans="1:15" s="838" customFormat="1" ht="24.6" hidden="1" customHeight="1">
      <c r="A7" s="3407" t="s">
        <v>2300</v>
      </c>
      <c r="B7" s="3407"/>
      <c r="C7" s="3407"/>
      <c r="D7" s="676"/>
      <c r="E7" s="722">
        <v>501494769.53363603</v>
      </c>
      <c r="F7" s="611">
        <v>484619936.3037436</v>
      </c>
      <c r="G7" s="611">
        <v>746136357.95677531</v>
      </c>
      <c r="H7" s="611">
        <v>5242922.7555052396</v>
      </c>
      <c r="I7" s="611">
        <v>5053277.5783827025</v>
      </c>
      <c r="J7" s="611">
        <v>271812621.98691934</v>
      </c>
      <c r="K7" s="611">
        <v>16874833.229892705</v>
      </c>
      <c r="L7" s="611">
        <v>778317.23394817708</v>
      </c>
      <c r="M7" s="611">
        <v>7471380.3663401697</v>
      </c>
      <c r="N7" s="611">
        <v>8625135.6296043489</v>
      </c>
    </row>
    <row r="8" spans="1:15" s="838" customFormat="1" ht="24.6" hidden="1" customHeight="1">
      <c r="A8" s="3407" t="s">
        <v>2321</v>
      </c>
      <c r="B8" s="3407"/>
      <c r="C8" s="3407"/>
      <c r="D8" s="676"/>
      <c r="E8" s="722">
        <v>506459891</v>
      </c>
      <c r="F8" s="611">
        <v>493350989</v>
      </c>
      <c r="G8" s="611">
        <v>658415693</v>
      </c>
      <c r="H8" s="611">
        <v>2518499</v>
      </c>
      <c r="I8" s="611">
        <v>3863632</v>
      </c>
      <c r="J8" s="611">
        <v>171446835</v>
      </c>
      <c r="K8" s="611">
        <v>13108902</v>
      </c>
      <c r="L8" s="611">
        <v>482828</v>
      </c>
      <c r="M8" s="611">
        <v>4926538</v>
      </c>
      <c r="N8" s="611">
        <v>7699536</v>
      </c>
    </row>
    <row r="9" spans="1:15" s="838" customFormat="1" ht="19.5" hidden="1" customHeight="1">
      <c r="A9" s="3407" t="s">
        <v>2322</v>
      </c>
      <c r="B9" s="3407"/>
      <c r="C9" s="3407"/>
      <c r="D9" s="676"/>
      <c r="E9" s="722">
        <v>401820999.30479008</v>
      </c>
      <c r="F9" s="611">
        <v>388977009.02661127</v>
      </c>
      <c r="G9" s="611">
        <v>607714365.3273989</v>
      </c>
      <c r="H9" s="611">
        <v>5060478.4175694436</v>
      </c>
      <c r="I9" s="611">
        <v>5751331.0620254446</v>
      </c>
      <c r="J9" s="611">
        <v>229549165.78038287</v>
      </c>
      <c r="K9" s="611">
        <v>12843990.278179696</v>
      </c>
      <c r="L9" s="611">
        <v>753345.44892115809</v>
      </c>
      <c r="M9" s="611">
        <v>3818255.274009746</v>
      </c>
      <c r="N9" s="611">
        <v>8272389.5552487876</v>
      </c>
    </row>
    <row r="10" spans="1:15" s="838" customFormat="1" ht="19.5" hidden="1" customHeight="1">
      <c r="A10" s="3407" t="s">
        <v>2303</v>
      </c>
      <c r="B10" s="3407"/>
      <c r="C10" s="3407"/>
      <c r="D10" s="676"/>
      <c r="E10" s="722">
        <v>444122840.59282225</v>
      </c>
      <c r="F10" s="611">
        <v>425442382.2905829</v>
      </c>
      <c r="G10" s="611">
        <v>691726401.66095531</v>
      </c>
      <c r="H10" s="611">
        <v>5647583.7751952149</v>
      </c>
      <c r="I10" s="611">
        <v>5058348.5164422225</v>
      </c>
      <c r="J10" s="611">
        <v>276989951.66201019</v>
      </c>
      <c r="K10" s="611">
        <v>18680458.302239582</v>
      </c>
      <c r="L10" s="611">
        <v>728477.31160229456</v>
      </c>
      <c r="M10" s="611">
        <v>3620440.7351476639</v>
      </c>
      <c r="N10" s="611">
        <v>14331540.255489614</v>
      </c>
    </row>
    <row r="11" spans="1:15" s="839" customFormat="1" ht="19.5" hidden="1" customHeight="1">
      <c r="A11" s="3094" t="s">
        <v>3151</v>
      </c>
      <c r="B11" s="3094"/>
      <c r="C11" s="3094"/>
      <c r="D11" s="162"/>
      <c r="E11" s="154">
        <v>468911586.1162464</v>
      </c>
      <c r="F11" s="154">
        <v>456747797.40586615</v>
      </c>
      <c r="G11" s="154">
        <v>765866834.99777889</v>
      </c>
      <c r="H11" s="154">
        <v>5707650.2417943953</v>
      </c>
      <c r="I11" s="154">
        <v>3302452.8472825726</v>
      </c>
      <c r="J11" s="154">
        <v>318129140.68098992</v>
      </c>
      <c r="K11" s="154">
        <v>12163788.710381474</v>
      </c>
      <c r="L11" s="154">
        <v>793825.80181238824</v>
      </c>
      <c r="M11" s="154">
        <v>2422049.8027106239</v>
      </c>
      <c r="N11" s="154">
        <v>8947913.1058584563</v>
      </c>
      <c r="O11" s="838"/>
    </row>
    <row r="12" spans="1:15" s="838" customFormat="1" ht="19.5" hidden="1" customHeight="1">
      <c r="A12" s="3407" t="s">
        <v>2725</v>
      </c>
      <c r="B12" s="3407"/>
      <c r="C12" s="3407"/>
      <c r="D12" s="676"/>
      <c r="E12" s="154">
        <v>500920199.75254083</v>
      </c>
      <c r="F12" s="154">
        <v>486513225.79257286</v>
      </c>
      <c r="G12" s="154">
        <v>879216100.78744769</v>
      </c>
      <c r="H12" s="154">
        <v>6591221.829683709</v>
      </c>
      <c r="I12" s="154">
        <v>8304273.7050331235</v>
      </c>
      <c r="J12" s="154">
        <v>407598370.52959192</v>
      </c>
      <c r="K12" s="154">
        <v>14406973.959968215</v>
      </c>
      <c r="L12" s="154">
        <v>1304419.7094336364</v>
      </c>
      <c r="M12" s="154">
        <v>1888012.0791411852</v>
      </c>
      <c r="N12" s="154">
        <v>11214542.171393394</v>
      </c>
    </row>
    <row r="13" spans="1:15" s="838" customFormat="1" ht="18.600000000000001" hidden="1" customHeight="1">
      <c r="A13" s="3407" t="s">
        <v>2362</v>
      </c>
      <c r="B13" s="3407"/>
      <c r="C13" s="3407"/>
      <c r="D13" s="676"/>
      <c r="E13" s="154">
        <v>558221856.29158294</v>
      </c>
      <c r="F13" s="154">
        <v>543964047.44767296</v>
      </c>
      <c r="G13" s="154">
        <f>$F$13*Q12</f>
        <v>0</v>
      </c>
      <c r="H13" s="154">
        <f>$F$13*R12</f>
        <v>0</v>
      </c>
      <c r="I13" s="154">
        <f>$F$13*S12</f>
        <v>0</v>
      </c>
      <c r="J13" s="154">
        <f>$F$13*T12</f>
        <v>0</v>
      </c>
      <c r="K13" s="154">
        <v>14257808.843909979</v>
      </c>
      <c r="L13" s="154">
        <v>1150508.7272926527</v>
      </c>
      <c r="M13" s="154">
        <v>1586531.885520776</v>
      </c>
      <c r="N13" s="154">
        <v>11520768.231096549</v>
      </c>
    </row>
    <row r="14" spans="1:15" s="838" customFormat="1" ht="18.600000000000001" hidden="1" customHeight="1">
      <c r="A14" s="3094" t="s">
        <v>2387</v>
      </c>
      <c r="B14" s="3094"/>
      <c r="C14" s="3094"/>
      <c r="D14" s="676"/>
      <c r="E14" s="154">
        <v>568348194.85530281</v>
      </c>
      <c r="F14" s="154">
        <v>553320612.47771573</v>
      </c>
      <c r="G14" s="154">
        <v>964005796.54545105</v>
      </c>
      <c r="H14" s="154">
        <v>8836159.9423692785</v>
      </c>
      <c r="I14" s="154">
        <v>10757348.106069395</v>
      </c>
      <c r="J14" s="154">
        <v>430278692.11617327</v>
      </c>
      <c r="K14" s="154">
        <v>15027582.377587046</v>
      </c>
      <c r="L14" s="154">
        <v>994014.71494008903</v>
      </c>
      <c r="M14" s="154">
        <v>2326418.3070064131</v>
      </c>
      <c r="N14" s="154">
        <v>11707149.355640531</v>
      </c>
    </row>
    <row r="15" spans="1:15" s="838" customFormat="1" ht="18.600000000000001" hidden="1" customHeight="1">
      <c r="A15" s="3407" t="s">
        <v>2366</v>
      </c>
      <c r="B15" s="3407"/>
      <c r="C15" s="3407"/>
      <c r="D15" s="676"/>
      <c r="E15" s="722">
        <v>554808898.00771308</v>
      </c>
      <c r="F15" s="611">
        <v>542356053.41750383</v>
      </c>
      <c r="G15" s="611">
        <v>945344365.36655545</v>
      </c>
      <c r="H15" s="611">
        <v>12011390.147881227</v>
      </c>
      <c r="I15" s="611">
        <v>10949450.55287536</v>
      </c>
      <c r="J15" s="611">
        <v>425949152.6498071</v>
      </c>
      <c r="K15" s="611">
        <v>12452844.590209989</v>
      </c>
      <c r="L15" s="611">
        <v>1057374.4400974202</v>
      </c>
      <c r="M15" s="611">
        <v>1739702.2008293911</v>
      </c>
      <c r="N15" s="611">
        <v>9655767.9492832161</v>
      </c>
    </row>
    <row r="16" spans="1:15" s="838" customFormat="1" ht="16.5" hidden="1" customHeight="1">
      <c r="A16" s="3407" t="s">
        <v>2693</v>
      </c>
      <c r="B16" s="3407"/>
      <c r="C16" s="3407"/>
      <c r="D16" s="676"/>
      <c r="E16" s="722">
        <v>522478788.68525565</v>
      </c>
      <c r="F16" s="611">
        <v>510638215.56337988</v>
      </c>
      <c r="G16" s="611">
        <v>846643297.47723484</v>
      </c>
      <c r="H16" s="611">
        <v>12813606.03034973</v>
      </c>
      <c r="I16" s="611">
        <v>8648272.0201656166</v>
      </c>
      <c r="J16" s="611">
        <v>357466959.9643718</v>
      </c>
      <c r="K16" s="611">
        <v>11840573.12187577</v>
      </c>
      <c r="L16" s="611">
        <v>1158657.5215599479</v>
      </c>
      <c r="M16" s="611">
        <v>1135459.2291088901</v>
      </c>
      <c r="N16" s="611">
        <v>9546456.3712069374</v>
      </c>
    </row>
    <row r="17" spans="1:16" s="838" customFormat="1" ht="17.25" hidden="1" customHeight="1">
      <c r="A17" s="3094" t="s">
        <v>2695</v>
      </c>
      <c r="B17" s="3094"/>
      <c r="C17" s="3094"/>
      <c r="D17" s="676"/>
      <c r="E17" s="1147">
        <v>568764615.59845173</v>
      </c>
      <c r="F17" s="1147">
        <v>555783105.89894223</v>
      </c>
      <c r="G17" s="1147">
        <v>915237059.07808614</v>
      </c>
      <c r="H17" s="1147">
        <v>6227572.9816564741</v>
      </c>
      <c r="I17" s="1147">
        <v>15579751.464696459</v>
      </c>
      <c r="J17" s="1147">
        <v>381261277.62549567</v>
      </c>
      <c r="K17" s="1147">
        <v>12981509.699508956</v>
      </c>
      <c r="L17" s="1147">
        <v>1252502.4364850342</v>
      </c>
      <c r="M17" s="1147">
        <v>1069682.4901245509</v>
      </c>
      <c r="N17" s="1147">
        <v>10659324.772899391</v>
      </c>
    </row>
    <row r="18" spans="1:16" s="838" customFormat="1" ht="16.5" hidden="1" customHeight="1">
      <c r="A18" s="3094" t="s">
        <v>2696</v>
      </c>
      <c r="B18" s="3094"/>
      <c r="C18" s="3094"/>
      <c r="D18" s="676"/>
      <c r="E18" s="730">
        <v>615069412.16025329</v>
      </c>
      <c r="F18" s="730">
        <v>599912595.01016188</v>
      </c>
      <c r="G18" s="730">
        <v>982802980.06288028</v>
      </c>
      <c r="H18" s="730">
        <v>8684430.5320327654</v>
      </c>
      <c r="I18" s="730">
        <v>11734198.341534965</v>
      </c>
      <c r="J18" s="730">
        <v>403309013.92628628</v>
      </c>
      <c r="K18" s="730">
        <v>15156817.150090747</v>
      </c>
      <c r="L18" s="730">
        <v>1106151.8833462596</v>
      </c>
      <c r="M18" s="730">
        <v>1247467.2010309817</v>
      </c>
      <c r="N18" s="730">
        <v>12803198.065713501</v>
      </c>
    </row>
    <row r="19" spans="1:16" s="838" customFormat="1" ht="18" hidden="1" customHeight="1">
      <c r="A19" s="3094" t="s">
        <v>3152</v>
      </c>
      <c r="B19" s="3094"/>
      <c r="C19" s="3094"/>
      <c r="D19" s="676"/>
      <c r="E19" s="730">
        <v>563465019.88337076</v>
      </c>
      <c r="F19" s="730">
        <v>550945764.66523361</v>
      </c>
      <c r="G19" s="730">
        <v>954942551.83735347</v>
      </c>
      <c r="H19" s="730">
        <v>4706192.1472659921</v>
      </c>
      <c r="I19" s="730">
        <v>11200522.961364307</v>
      </c>
      <c r="J19" s="730">
        <v>419903502.28074831</v>
      </c>
      <c r="K19" s="730">
        <v>12519255.218136379</v>
      </c>
      <c r="L19" s="730">
        <v>1114483.1895020944</v>
      </c>
      <c r="M19" s="730">
        <v>1168291.7055380037</v>
      </c>
      <c r="N19" s="730">
        <v>10236480.323096251</v>
      </c>
    </row>
    <row r="20" spans="1:16" s="838" customFormat="1" ht="18.600000000000001" hidden="1" customHeight="1">
      <c r="A20" s="3094" t="s">
        <v>3146</v>
      </c>
      <c r="B20" s="3094"/>
      <c r="C20" s="3094"/>
      <c r="D20" s="676"/>
      <c r="E20" s="730">
        <v>546872863.31227148</v>
      </c>
      <c r="F20" s="730">
        <v>532889980.9688617</v>
      </c>
      <c r="G20" s="730">
        <v>957085608.591313</v>
      </c>
      <c r="H20" s="730">
        <v>7553876.4411226111</v>
      </c>
      <c r="I20" s="730">
        <v>8797741.6060710419</v>
      </c>
      <c r="J20" s="730">
        <v>440547245.66964525</v>
      </c>
      <c r="K20" s="730">
        <v>13982882.343409719</v>
      </c>
      <c r="L20" s="730">
        <v>1155799.7056551233</v>
      </c>
      <c r="M20" s="730">
        <v>1313162.5081076869</v>
      </c>
      <c r="N20" s="730">
        <v>11513920.129646897</v>
      </c>
    </row>
    <row r="21" spans="1:16" s="838" customFormat="1" ht="18.600000000000001" hidden="1" customHeight="1">
      <c r="A21" s="3432" t="s">
        <v>2700</v>
      </c>
      <c r="B21" s="3432"/>
      <c r="C21" s="3432"/>
      <c r="D21" s="1514"/>
      <c r="E21" s="730">
        <v>587953906.54716015</v>
      </c>
      <c r="F21" s="730">
        <v>575586969.45956361</v>
      </c>
      <c r="G21" s="730">
        <v>1005947469.1541808</v>
      </c>
      <c r="H21" s="730">
        <v>10070969.987243086</v>
      </c>
      <c r="I21" s="730">
        <v>14128826.263712343</v>
      </c>
      <c r="J21" s="730">
        <v>454560295.94557261</v>
      </c>
      <c r="K21" s="730">
        <v>12366937.087596122</v>
      </c>
      <c r="L21" s="730">
        <v>1266016.9747381064</v>
      </c>
      <c r="M21" s="730">
        <v>1309062.9974942142</v>
      </c>
      <c r="N21" s="730">
        <v>9791857.1153638083</v>
      </c>
    </row>
    <row r="22" spans="1:16" s="838" customFormat="1" ht="18.600000000000001" hidden="1" customHeight="1">
      <c r="A22" s="3095" t="s">
        <v>2333</v>
      </c>
      <c r="B22" s="3096"/>
      <c r="C22" s="3096"/>
      <c r="D22" s="3097"/>
      <c r="E22" s="672">
        <v>571689.30708830652</v>
      </c>
      <c r="F22" s="672">
        <v>557368.06655468885</v>
      </c>
      <c r="G22" s="672">
        <v>1015320.6087328143</v>
      </c>
      <c r="H22" s="672">
        <v>6901.8338402543532</v>
      </c>
      <c r="I22" s="672">
        <v>10177.332645427547</v>
      </c>
      <c r="J22" s="672">
        <v>475031.708663809</v>
      </c>
      <c r="K22" s="672">
        <v>14321.240533618904</v>
      </c>
      <c r="L22" s="672">
        <v>1229.631519854338</v>
      </c>
      <c r="M22" s="672">
        <v>1260.6805894447095</v>
      </c>
      <c r="N22" s="672">
        <v>11830.928424319851</v>
      </c>
    </row>
    <row r="23" spans="1:16" s="838" customFormat="1" ht="18.600000000000001" hidden="1" customHeight="1">
      <c r="A23" s="3095" t="s">
        <v>2315</v>
      </c>
      <c r="B23" s="3096"/>
      <c r="C23" s="3096"/>
      <c r="D23" s="3097"/>
      <c r="E23" s="672">
        <v>576688.74743929529</v>
      </c>
      <c r="F23" s="672">
        <v>567246.38160543551</v>
      </c>
      <c r="G23" s="672">
        <v>949314.70422208868</v>
      </c>
      <c r="H23" s="672">
        <v>8878.8386517003783</v>
      </c>
      <c r="I23" s="672">
        <v>6718.0361408439194</v>
      </c>
      <c r="J23" s="672">
        <v>397665.19740919786</v>
      </c>
      <c r="K23" s="672">
        <v>9442.3658338597088</v>
      </c>
      <c r="L23" s="672">
        <v>929.88684946728301</v>
      </c>
      <c r="M23" s="672">
        <v>1149.8154817295926</v>
      </c>
      <c r="N23" s="672">
        <v>7362.663502662831</v>
      </c>
    </row>
    <row r="24" spans="1:16" s="838" customFormat="1" ht="17.45" customHeight="1">
      <c r="A24" s="3098" t="s">
        <v>1463</v>
      </c>
      <c r="B24" s="3098"/>
      <c r="C24" s="3098"/>
      <c r="D24" s="3099"/>
      <c r="E24" s="672">
        <v>676268.09435204742</v>
      </c>
      <c r="F24" s="672">
        <v>659112.75712037622</v>
      </c>
      <c r="G24" s="672">
        <v>1184705.9319601809</v>
      </c>
      <c r="H24" s="672">
        <v>13564.690395195734</v>
      </c>
      <c r="I24" s="672">
        <v>19056.856008570387</v>
      </c>
      <c r="J24" s="672">
        <v>558214.72124357242</v>
      </c>
      <c r="K24" s="672">
        <v>17155.337231671292</v>
      </c>
      <c r="L24" s="672">
        <v>1523.1724228042979</v>
      </c>
      <c r="M24" s="672">
        <v>1078.0390730552936</v>
      </c>
      <c r="N24" s="672">
        <v>14554.125735811642</v>
      </c>
    </row>
    <row r="25" spans="1:16" s="838" customFormat="1" ht="17.45" customHeight="1">
      <c r="A25" s="3095" t="s">
        <v>2260</v>
      </c>
      <c r="B25" s="3095"/>
      <c r="C25" s="3095"/>
      <c r="D25" s="3100"/>
      <c r="E25" s="672">
        <v>875493.8288721235</v>
      </c>
      <c r="F25" s="672">
        <v>856004.99134394631</v>
      </c>
      <c r="G25" s="672">
        <v>1442972.3404646725</v>
      </c>
      <c r="H25" s="672">
        <v>8415.5053712569243</v>
      </c>
      <c r="I25" s="672">
        <v>41766.372248020845</v>
      </c>
      <c r="J25" s="672">
        <v>637149.22673582204</v>
      </c>
      <c r="K25" s="672">
        <v>19488.837529675431</v>
      </c>
      <c r="L25" s="672">
        <v>1203.1604159759202</v>
      </c>
      <c r="M25" s="672">
        <v>926.42322863372749</v>
      </c>
      <c r="N25" s="672">
        <v>17359.253885002956</v>
      </c>
    </row>
    <row r="26" spans="1:16" s="838" customFormat="1" ht="17.45" customHeight="1">
      <c r="A26" s="3095" t="s">
        <v>1464</v>
      </c>
      <c r="B26" s="3095"/>
      <c r="C26" s="3095"/>
      <c r="D26" s="3100"/>
      <c r="E26" s="672">
        <v>881694.27988900337</v>
      </c>
      <c r="F26" s="672">
        <v>861213.60793642828</v>
      </c>
      <c r="G26" s="672">
        <v>1667422.5139997199</v>
      </c>
      <c r="H26" s="672">
        <v>19879.851602460792</v>
      </c>
      <c r="I26" s="672">
        <v>22307.986143450216</v>
      </c>
      <c r="J26" s="672">
        <v>848436.1188092056</v>
      </c>
      <c r="K26" s="672">
        <v>20520.046952577541</v>
      </c>
      <c r="L26" s="672">
        <v>1684.2995245601994</v>
      </c>
      <c r="M26" s="672">
        <v>1717.77083735988</v>
      </c>
      <c r="N26" s="672">
        <v>17117.976590657396</v>
      </c>
    </row>
    <row r="27" spans="1:16" s="838" customFormat="1" ht="17.45" customHeight="1">
      <c r="A27" s="3095" t="s">
        <v>2490</v>
      </c>
      <c r="B27" s="3096"/>
      <c r="C27" s="3096"/>
      <c r="D27" s="3097"/>
      <c r="E27" s="672">
        <v>1047371.3732752228</v>
      </c>
      <c r="F27" s="672">
        <v>1028771.8001023101</v>
      </c>
      <c r="G27" s="672">
        <v>1912727.7193830286</v>
      </c>
      <c r="H27" s="672">
        <v>11435.064080006583</v>
      </c>
      <c r="I27" s="672">
        <v>18436.438594428044</v>
      </c>
      <c r="J27" s="672">
        <v>913827.42195515439</v>
      </c>
      <c r="K27" s="672">
        <v>18599.573172912169</v>
      </c>
      <c r="L27" s="672">
        <v>1375.8332339305377</v>
      </c>
      <c r="M27" s="672">
        <v>3522.6185794167409</v>
      </c>
      <c r="N27" s="672">
        <v>13701.121359564881</v>
      </c>
    </row>
    <row r="28" spans="1:16" s="838" customFormat="1" ht="17.45" customHeight="1">
      <c r="A28" s="3095" t="s">
        <v>2237</v>
      </c>
      <c r="B28" s="3096"/>
      <c r="C28" s="3096"/>
      <c r="D28" s="3097"/>
      <c r="E28" s="672">
        <f>'23'!BG32</f>
        <v>1060597.2134333102</v>
      </c>
      <c r="F28" s="672">
        <f>'23'!BH32</f>
        <v>1038959.4358167049</v>
      </c>
      <c r="G28" s="672">
        <f>'23'!BI32</f>
        <v>1907320.3648074388</v>
      </c>
      <c r="H28" s="672">
        <f>'23'!BJ32</f>
        <v>1549.780633851198</v>
      </c>
      <c r="I28" s="672">
        <f>'23'!BK32</f>
        <v>14235.373850615344</v>
      </c>
      <c r="J28" s="672">
        <f>'23'!BL32</f>
        <v>884146.08347519999</v>
      </c>
      <c r="K28" s="672">
        <f>'23'!BM32</f>
        <v>21637.777616604777</v>
      </c>
      <c r="L28" s="672">
        <f>'23'!BN32</f>
        <v>1023.027903726947</v>
      </c>
      <c r="M28" s="672">
        <f>'23'!BO32</f>
        <v>4562.5086455556602</v>
      </c>
      <c r="N28" s="672">
        <f>'23'!BP32</f>
        <v>16052.241067322149</v>
      </c>
    </row>
    <row r="29" spans="1:16" s="735" customFormat="1" ht="17.45" customHeight="1">
      <c r="A29" s="3407" t="s">
        <v>43</v>
      </c>
      <c r="B29" s="3407"/>
      <c r="C29" s="3407"/>
      <c r="D29" s="676"/>
      <c r="E29" s="652"/>
      <c r="F29" s="652"/>
      <c r="G29" s="652"/>
      <c r="H29" s="652"/>
      <c r="I29" s="652"/>
      <c r="J29" s="652"/>
      <c r="K29" s="652"/>
      <c r="L29" s="652"/>
      <c r="M29" s="652"/>
      <c r="N29" s="652"/>
      <c r="P29" s="838"/>
    </row>
    <row r="30" spans="1:16" ht="17.45" customHeight="1">
      <c r="A30" s="684"/>
      <c r="B30" s="684" t="s">
        <v>44</v>
      </c>
      <c r="C30" s="684"/>
      <c r="D30" s="685"/>
      <c r="E30" s="652">
        <f>'23'!BG30</f>
        <v>1026959.2007557957</v>
      </c>
      <c r="F30" s="652">
        <f>'23'!BH30</f>
        <v>1005411.1556704392</v>
      </c>
      <c r="G30" s="652">
        <f>'23'!BI30</f>
        <v>1866742.4182599008</v>
      </c>
      <c r="H30" s="652">
        <f>'23'!BJ30</f>
        <v>1549.780633851198</v>
      </c>
      <c r="I30" s="652">
        <f>'23'!BK30</f>
        <v>14175.289397712178</v>
      </c>
      <c r="J30" s="652">
        <f>'23'!BL30</f>
        <v>877056.33262102422</v>
      </c>
      <c r="K30" s="652">
        <f>'23'!BM30</f>
        <v>21548.045085355541</v>
      </c>
      <c r="L30" s="652">
        <f>'23'!BN30</f>
        <v>1023.0161899300015</v>
      </c>
      <c r="M30" s="652">
        <f>'23'!BO30</f>
        <v>4512.2327595977831</v>
      </c>
      <c r="N30" s="652">
        <f>'23'!BP30</f>
        <v>16012.796135827739</v>
      </c>
      <c r="P30" s="838"/>
    </row>
    <row r="31" spans="1:16" ht="17.45" customHeight="1">
      <c r="A31" s="684"/>
      <c r="B31" s="684" t="s">
        <v>408</v>
      </c>
      <c r="C31" s="684"/>
      <c r="D31" s="685"/>
      <c r="E31" s="652">
        <f>'23'!BG31</f>
        <v>33638.01267751494</v>
      </c>
      <c r="F31" s="652">
        <f>'23'!BH31</f>
        <v>33548.280146265708</v>
      </c>
      <c r="G31" s="652">
        <f>'23'!BI31</f>
        <v>40577.946547538515</v>
      </c>
      <c r="H31" s="652">
        <f>'23'!BJ31</f>
        <v>0</v>
      </c>
      <c r="I31" s="652">
        <f>'23'!BK31</f>
        <v>60.084452903164511</v>
      </c>
      <c r="J31" s="652">
        <f>'23'!BL31</f>
        <v>7089.7508541759689</v>
      </c>
      <c r="K31" s="652">
        <f>'23'!BM31</f>
        <v>89.732531249233531</v>
      </c>
      <c r="L31" s="652">
        <f>'23'!BN31</f>
        <v>1.1713796945585577E-2</v>
      </c>
      <c r="M31" s="652">
        <f>'23'!BO31</f>
        <v>50.275885957877534</v>
      </c>
      <c r="N31" s="652">
        <f>'23'!BP31</f>
        <v>39.444931494410405</v>
      </c>
      <c r="P31" s="838"/>
    </row>
    <row r="32" spans="1:16" ht="17.45" customHeight="1">
      <c r="A32" s="3407" t="s">
        <v>1922</v>
      </c>
      <c r="B32" s="3407"/>
      <c r="C32" s="3407"/>
      <c r="D32" s="676"/>
      <c r="E32" s="652"/>
      <c r="F32" s="652"/>
      <c r="G32" s="652"/>
      <c r="H32" s="652"/>
      <c r="I32" s="652"/>
      <c r="J32" s="652"/>
      <c r="K32" s="652"/>
      <c r="L32" s="652"/>
      <c r="M32" s="652"/>
      <c r="N32" s="652"/>
    </row>
    <row r="33" spans="1:17" ht="17.45" customHeight="1">
      <c r="A33" s="684"/>
      <c r="B33" s="155" t="s">
        <v>52</v>
      </c>
      <c r="C33" s="684"/>
      <c r="D33" s="685"/>
      <c r="E33" s="652">
        <f>'23'!BG33</f>
        <v>698540.79902002623</v>
      </c>
      <c r="F33" s="652">
        <f>'23'!BH33</f>
        <v>683169.33061994298</v>
      </c>
      <c r="G33" s="652">
        <f>'23'!BI33</f>
        <v>1392238.7465364831</v>
      </c>
      <c r="H33" s="652">
        <f>'23'!BJ33</f>
        <v>1381.5524620867609</v>
      </c>
      <c r="I33" s="652">
        <f>'23'!BK33</f>
        <v>5251.6390179019154</v>
      </c>
      <c r="J33" s="652">
        <f>'23'!BL33</f>
        <v>715702.60739652906</v>
      </c>
      <c r="K33" s="652">
        <f>'23'!BM33</f>
        <v>15371.468400083171</v>
      </c>
      <c r="L33" s="652">
        <f>'23'!BN33</f>
        <v>817.16264775945865</v>
      </c>
      <c r="M33" s="652">
        <f>'23'!BO33</f>
        <v>3683.9626347059161</v>
      </c>
      <c r="N33" s="652">
        <f>'23'!BP33</f>
        <v>10870.343117617796</v>
      </c>
    </row>
    <row r="34" spans="1:17" ht="17.45" customHeight="1">
      <c r="A34" s="684"/>
      <c r="B34" s="155" t="s">
        <v>53</v>
      </c>
      <c r="C34" s="684"/>
      <c r="D34" s="685"/>
      <c r="E34" s="652">
        <f>'23'!BG34</f>
        <v>57091.019258967455</v>
      </c>
      <c r="F34" s="652">
        <f>'23'!BH34</f>
        <v>56754.394413785805</v>
      </c>
      <c r="G34" s="652">
        <f>'23'!BI34</f>
        <v>94637.702992246515</v>
      </c>
      <c r="H34" s="653">
        <f>'23'!BJ34</f>
        <v>148.1428563358657</v>
      </c>
      <c r="I34" s="652">
        <f>'23'!BK34</f>
        <v>19.716793225227427</v>
      </c>
      <c r="J34" s="652">
        <f>'23'!BL34</f>
        <v>38051.168228021808</v>
      </c>
      <c r="K34" s="652">
        <f>'23'!BM34</f>
        <v>336.62484518173903</v>
      </c>
      <c r="L34" s="652">
        <f>'23'!BN34</f>
        <v>19.974186392191474</v>
      </c>
      <c r="M34" s="652">
        <f>'23'!BO34</f>
        <v>135.58149058900841</v>
      </c>
      <c r="N34" s="652">
        <f>'23'!BP34</f>
        <v>181.06916820053928</v>
      </c>
    </row>
    <row r="35" spans="1:17" ht="17.45" customHeight="1">
      <c r="A35" s="684"/>
      <c r="B35" s="155" t="s">
        <v>54</v>
      </c>
      <c r="C35" s="684"/>
      <c r="D35" s="685"/>
      <c r="E35" s="652">
        <f>'23'!BG35</f>
        <v>135439.91504733451</v>
      </c>
      <c r="F35" s="652">
        <f>'23'!BH35</f>
        <v>135003.67426048353</v>
      </c>
      <c r="G35" s="652">
        <f>'23'!BI35</f>
        <v>205431.71384705263</v>
      </c>
      <c r="H35" s="653">
        <f>'23'!BJ35</f>
        <v>20.085315428571427</v>
      </c>
      <c r="I35" s="652">
        <f>'23'!BK35</f>
        <v>135.30573158503202</v>
      </c>
      <c r="J35" s="652">
        <f>'23'!BL35</f>
        <v>70583.430633582684</v>
      </c>
      <c r="K35" s="652">
        <f>'23'!BM35</f>
        <v>436.2407868510395</v>
      </c>
      <c r="L35" s="652">
        <f>'23'!BN35</f>
        <v>17.227907389342356</v>
      </c>
      <c r="M35" s="652">
        <f>'23'!BO35</f>
        <v>260.75230308142704</v>
      </c>
      <c r="N35" s="652">
        <f>'23'!BP35</f>
        <v>158.26057638026987</v>
      </c>
    </row>
    <row r="36" spans="1:17" ht="17.45" customHeight="1">
      <c r="A36" s="684"/>
      <c r="B36" s="155" t="s">
        <v>1923</v>
      </c>
      <c r="C36" s="684"/>
      <c r="D36" s="685"/>
      <c r="E36" s="652">
        <f>'23'!BG36</f>
        <v>51759.783873981643</v>
      </c>
      <c r="F36" s="652">
        <f>'23'!BH36</f>
        <v>51622.665793492815</v>
      </c>
      <c r="G36" s="652">
        <f>'23'!BI36</f>
        <v>63639.221642655873</v>
      </c>
      <c r="H36" s="653">
        <f>'23'!BJ36</f>
        <v>0</v>
      </c>
      <c r="I36" s="652">
        <f>'23'!BK36</f>
        <v>73.376166903167302</v>
      </c>
      <c r="J36" s="652">
        <f>'23'!BL36</f>
        <v>12089.932016066259</v>
      </c>
      <c r="K36" s="652">
        <f>'23'!BM36</f>
        <v>137.11808048881358</v>
      </c>
      <c r="L36" s="653">
        <f>'23'!BN36</f>
        <v>2.6870361859548137</v>
      </c>
      <c r="M36" s="652">
        <f>'23'!BO36</f>
        <v>77.921380179308855</v>
      </c>
      <c r="N36" s="652">
        <f>'23'!BP36</f>
        <v>56.509664123549939</v>
      </c>
    </row>
    <row r="37" spans="1:17" ht="17.45" customHeight="1">
      <c r="A37" s="684"/>
      <c r="B37" s="155" t="s">
        <v>1924</v>
      </c>
      <c r="C37" s="684"/>
      <c r="D37" s="685"/>
      <c r="E37" s="652">
        <f>'23'!BG37</f>
        <v>117765.696233</v>
      </c>
      <c r="F37" s="652">
        <f>'23'!BH37</f>
        <v>112409.370729</v>
      </c>
      <c r="G37" s="652">
        <f>'23'!BI37</f>
        <v>151372.97978899998</v>
      </c>
      <c r="H37" s="653">
        <f>'23'!BJ37</f>
        <v>0</v>
      </c>
      <c r="I37" s="652">
        <f>'23'!BK37</f>
        <v>8755.3361409999998</v>
      </c>
      <c r="J37" s="652">
        <f>'23'!BL37</f>
        <v>47718.945200999995</v>
      </c>
      <c r="K37" s="652">
        <f>'23'!BM37</f>
        <v>5356.3255040000013</v>
      </c>
      <c r="L37" s="652">
        <f>'23'!BN37</f>
        <v>165.97612599999999</v>
      </c>
      <c r="M37" s="652">
        <f>'23'!BO37</f>
        <v>404.29083699999995</v>
      </c>
      <c r="N37" s="652">
        <f>'23'!BP37</f>
        <v>4786.0585410000012</v>
      </c>
    </row>
    <row r="38" spans="1:17" ht="17.45" customHeight="1">
      <c r="A38" s="3407" t="s">
        <v>1925</v>
      </c>
      <c r="B38" s="3407"/>
      <c r="C38" s="3407"/>
      <c r="D38" s="676"/>
      <c r="E38" s="652"/>
      <c r="F38" s="652"/>
      <c r="G38" s="652"/>
      <c r="H38" s="652"/>
      <c r="I38" s="652"/>
      <c r="J38" s="652"/>
      <c r="K38" s="652"/>
      <c r="L38" s="652"/>
      <c r="M38" s="652"/>
      <c r="N38" s="652"/>
      <c r="Q38" s="1516"/>
    </row>
    <row r="39" spans="1:17" ht="17.45" customHeight="1">
      <c r="A39" s="3093" t="s">
        <v>45</v>
      </c>
      <c r="B39" s="3093"/>
      <c r="C39" s="696"/>
      <c r="D39" s="676"/>
      <c r="E39" s="652">
        <f>'23'!BG38</f>
        <v>1052944.7606027268</v>
      </c>
      <c r="F39" s="652">
        <f>'23'!BH38</f>
        <v>1031327.3474527391</v>
      </c>
      <c r="G39" s="652">
        <f>'23'!BI38</f>
        <v>1896585.726404689</v>
      </c>
      <c r="H39" s="652">
        <f>'23'!BJ38</f>
        <v>1549.780633851198</v>
      </c>
      <c r="I39" s="652">
        <f>'23'!BK38</f>
        <v>14231.273121367452</v>
      </c>
      <c r="J39" s="652">
        <f>'23'!BL38</f>
        <v>881039.43270716793</v>
      </c>
      <c r="K39" s="652">
        <f>'23'!BM38</f>
        <v>21617.413149987162</v>
      </c>
      <c r="L39" s="652">
        <f>'23'!BN38</f>
        <v>1022.7078987388954</v>
      </c>
      <c r="M39" s="652">
        <f>'23'!BO38</f>
        <v>4544.6657694632531</v>
      </c>
      <c r="N39" s="652">
        <f>'23'!BP38</f>
        <v>16050.039481784996</v>
      </c>
    </row>
    <row r="40" spans="1:17" ht="17.45" customHeight="1">
      <c r="A40" s="189"/>
      <c r="B40" s="155" t="s">
        <v>1926</v>
      </c>
      <c r="C40" s="698"/>
      <c r="D40" s="676"/>
      <c r="E40" s="652">
        <f>'23'!BG51</f>
        <v>588575.94559181621</v>
      </c>
      <c r="F40" s="652">
        <f>'23'!BH51</f>
        <v>576085.27105422004</v>
      </c>
      <c r="G40" s="652">
        <f>'23'!BI51</f>
        <v>1126201.7751542011</v>
      </c>
      <c r="H40" s="652">
        <f>'23'!BJ51</f>
        <v>399.41160602374038</v>
      </c>
      <c r="I40" s="652">
        <f>'23'!BK51</f>
        <v>7303.5079084066883</v>
      </c>
      <c r="J40" s="652">
        <f>'23'!BL51</f>
        <v>557819.42361441115</v>
      </c>
      <c r="K40" s="652">
        <f>'23'!BM51</f>
        <v>12490.674537596131</v>
      </c>
      <c r="L40" s="652">
        <f>'23'!BN51</f>
        <v>741.86533840451284</v>
      </c>
      <c r="M40" s="652">
        <f>'23'!BO51</f>
        <v>2734.0896846134115</v>
      </c>
      <c r="N40" s="652">
        <f>'23'!BP51</f>
        <v>9014.7195145782098</v>
      </c>
    </row>
    <row r="41" spans="1:17" ht="17.45" customHeight="1">
      <c r="A41" s="156"/>
      <c r="B41" s="156" t="s">
        <v>2295</v>
      </c>
      <c r="C41" s="700"/>
      <c r="D41" s="685"/>
      <c r="E41" s="652">
        <f>'23'!BG40</f>
        <v>119194.36726843708</v>
      </c>
      <c r="F41" s="652">
        <f>'23'!BH40</f>
        <v>117944.15790752134</v>
      </c>
      <c r="G41" s="652">
        <f>'23'!BI40</f>
        <v>216869.45141895561</v>
      </c>
      <c r="H41" s="652">
        <f>'23'!BJ40</f>
        <v>20.085315428571427</v>
      </c>
      <c r="I41" s="652">
        <f>'23'!BK40</f>
        <v>544.58456199121611</v>
      </c>
      <c r="J41" s="652">
        <f>'23'!BL40</f>
        <v>99489.963388853997</v>
      </c>
      <c r="K41" s="652">
        <f>'23'!BM40</f>
        <v>1250.2093609156891</v>
      </c>
      <c r="L41" s="652">
        <f>'23'!BN40</f>
        <v>103.22955136385974</v>
      </c>
      <c r="M41" s="652">
        <f>'23'!BO40</f>
        <v>398.08321850631899</v>
      </c>
      <c r="N41" s="652">
        <f>'23'!BP40</f>
        <v>748.89659104551026</v>
      </c>
    </row>
    <row r="42" spans="1:17" ht="17.45" customHeight="1">
      <c r="A42" s="156"/>
      <c r="B42" s="156" t="s">
        <v>2422</v>
      </c>
      <c r="C42" s="700"/>
      <c r="D42" s="685"/>
      <c r="E42" s="652">
        <f>'23'!BG41</f>
        <v>310347.57425901626</v>
      </c>
      <c r="F42" s="652">
        <f>'23'!BH41</f>
        <v>302142.59278016083</v>
      </c>
      <c r="G42" s="652">
        <f>'23'!BI41</f>
        <v>622406.7767193102</v>
      </c>
      <c r="H42" s="652">
        <f>'23'!BJ41</f>
        <v>171.81929701886793</v>
      </c>
      <c r="I42" s="652">
        <f>'23'!BK41</f>
        <v>3841.6446519166739</v>
      </c>
      <c r="J42" s="652">
        <f>'23'!BL41</f>
        <v>324277.64788808493</v>
      </c>
      <c r="K42" s="652">
        <f>'23'!BM41</f>
        <v>8204.9814788554577</v>
      </c>
      <c r="L42" s="652">
        <f>'23'!BN41</f>
        <v>532.39792401562363</v>
      </c>
      <c r="M42" s="652">
        <f>'23'!BO41</f>
        <v>1825.4094754677512</v>
      </c>
      <c r="N42" s="652">
        <f>'23'!BP41</f>
        <v>5847.1740793720819</v>
      </c>
    </row>
    <row r="43" spans="1:17" ht="17.45" customHeight="1">
      <c r="A43" s="156"/>
      <c r="B43" s="156" t="s">
        <v>2256</v>
      </c>
      <c r="C43" s="700"/>
      <c r="D43" s="685"/>
      <c r="E43" s="652">
        <f>'23'!BG42</f>
        <v>89232.449376518241</v>
      </c>
      <c r="F43" s="652">
        <f>'23'!BH42</f>
        <v>87663.712449948202</v>
      </c>
      <c r="G43" s="652">
        <f>'23'!BI42</f>
        <v>171266.99987625401</v>
      </c>
      <c r="H43" s="652">
        <f>'23'!BJ42</f>
        <v>174.09247768749998</v>
      </c>
      <c r="I43" s="652">
        <f>'23'!BK42</f>
        <v>2873.5029921618566</v>
      </c>
      <c r="J43" s="652">
        <f>'23'!BL42</f>
        <v>86650.882896155192</v>
      </c>
      <c r="K43" s="652">
        <f>'23'!BM42</f>
        <v>1568.7369265700345</v>
      </c>
      <c r="L43" s="652">
        <f>'23'!BN42</f>
        <v>60.430551256179939</v>
      </c>
      <c r="M43" s="652">
        <f>'23'!BO42</f>
        <v>354.88121412254361</v>
      </c>
      <c r="N43" s="652">
        <f>'23'!BP42</f>
        <v>1153.425161191311</v>
      </c>
    </row>
    <row r="44" spans="1:17" ht="17.45" customHeight="1">
      <c r="A44" s="156"/>
      <c r="B44" s="156" t="s">
        <v>3153</v>
      </c>
      <c r="C44" s="700"/>
      <c r="D44" s="685"/>
      <c r="E44" s="652">
        <f>'23'!BG43</f>
        <v>69801.554687844779</v>
      </c>
      <c r="F44" s="652">
        <f>'23'!BH43</f>
        <v>68334.807916589823</v>
      </c>
      <c r="G44" s="652">
        <f>'23'!BI43</f>
        <v>115658.54713968122</v>
      </c>
      <c r="H44" s="652">
        <f>'23'!BJ43</f>
        <v>33.414515888801013</v>
      </c>
      <c r="I44" s="652">
        <f>'23'!BK43</f>
        <v>43.775702336941777</v>
      </c>
      <c r="J44" s="652">
        <f>'23'!BL43</f>
        <v>47400.929441317116</v>
      </c>
      <c r="K44" s="652">
        <f>'23'!BM43</f>
        <v>1466.7467712549521</v>
      </c>
      <c r="L44" s="652">
        <f>'23'!BN43</f>
        <v>45.807311768849203</v>
      </c>
      <c r="M44" s="652">
        <f>'23'!BO43</f>
        <v>155.71577651679848</v>
      </c>
      <c r="N44" s="652">
        <f>'23'!BP43</f>
        <v>1265.2236829693047</v>
      </c>
    </row>
    <row r="45" spans="1:17" ht="17.45" customHeight="1">
      <c r="A45" s="156"/>
      <c r="B45" s="155" t="s">
        <v>17</v>
      </c>
      <c r="C45" s="700"/>
      <c r="D45" s="685"/>
      <c r="E45" s="652">
        <f>'23'!BG52</f>
        <v>203549.82931273273</v>
      </c>
      <c r="F45" s="652">
        <f>'23'!BH52</f>
        <v>200605.48664862549</v>
      </c>
      <c r="G45" s="652">
        <f>'23'!BI52</f>
        <v>360497.27831895353</v>
      </c>
      <c r="H45" s="652">
        <f>'23'!BJ52</f>
        <v>0</v>
      </c>
      <c r="I45" s="652">
        <f>'23'!BK52</f>
        <v>944.84543616349038</v>
      </c>
      <c r="J45" s="652">
        <f>'23'!BL52</f>
        <v>160836.63710649151</v>
      </c>
      <c r="K45" s="652">
        <f>'23'!BM52</f>
        <v>2944.3426641072247</v>
      </c>
      <c r="L45" s="652">
        <f>'23'!BN52</f>
        <v>102.08075729797457</v>
      </c>
      <c r="M45" s="652">
        <f>'23'!BO52</f>
        <v>836.33753974616627</v>
      </c>
      <c r="N45" s="652">
        <f>'23'!BP52</f>
        <v>2005.9243670630844</v>
      </c>
    </row>
    <row r="46" spans="1:17" ht="17.45" customHeight="1">
      <c r="A46" s="156"/>
      <c r="B46" s="156" t="s">
        <v>2257</v>
      </c>
      <c r="C46" s="700"/>
      <c r="D46" s="685"/>
      <c r="E46" s="652">
        <f>'23'!BG44</f>
        <v>143562.23854738389</v>
      </c>
      <c r="F46" s="652">
        <f>'23'!BH44</f>
        <v>140907.54769371834</v>
      </c>
      <c r="G46" s="652">
        <f>'23'!BI44</f>
        <v>268741.68032982113</v>
      </c>
      <c r="H46" s="652">
        <f>'23'!BJ44</f>
        <v>0</v>
      </c>
      <c r="I46" s="652">
        <f>'23'!BK44</f>
        <v>826.4206388061416</v>
      </c>
      <c r="J46" s="652">
        <f>'23'!BL44</f>
        <v>128660.5532749088</v>
      </c>
      <c r="K46" s="652">
        <f>'23'!BM44</f>
        <v>2654.6908536655592</v>
      </c>
      <c r="L46" s="652">
        <f>'23'!BN44</f>
        <v>89.830685666019122</v>
      </c>
      <c r="M46" s="652">
        <f>'23'!BO44</f>
        <v>713.02122875233044</v>
      </c>
      <c r="N46" s="652">
        <f>'23'!BP44</f>
        <v>1851.83893924721</v>
      </c>
    </row>
    <row r="47" spans="1:17" ht="17.45" customHeight="1">
      <c r="A47" s="156"/>
      <c r="B47" s="156" t="s">
        <v>2531</v>
      </c>
      <c r="C47" s="700"/>
      <c r="D47" s="685"/>
      <c r="E47" s="652">
        <f>'23'!BG45</f>
        <v>59987.590765348912</v>
      </c>
      <c r="F47" s="652">
        <f>'23'!BH45</f>
        <v>59697.938954907251</v>
      </c>
      <c r="G47" s="652">
        <f>'23'!BI45</f>
        <v>91755.597989132555</v>
      </c>
      <c r="H47" s="653">
        <f>'23'!BJ45</f>
        <v>0</v>
      </c>
      <c r="I47" s="652">
        <f>'23'!BK45</f>
        <v>118.42479735734874</v>
      </c>
      <c r="J47" s="652">
        <f>'23'!BL45</f>
        <v>32176.083831582684</v>
      </c>
      <c r="K47" s="652">
        <f>'23'!BM45</f>
        <v>289.65181044166513</v>
      </c>
      <c r="L47" s="652">
        <f>'23'!BN45</f>
        <v>12.250071631955459</v>
      </c>
      <c r="M47" s="652">
        <f>'23'!BO45</f>
        <v>123.31631099383554</v>
      </c>
      <c r="N47" s="652">
        <f>'23'!BP45</f>
        <v>154.08542781587403</v>
      </c>
    </row>
    <row r="48" spans="1:17" ht="17.45" customHeight="1">
      <c r="A48" s="156"/>
      <c r="B48" s="155" t="s">
        <v>1927</v>
      </c>
      <c r="C48" s="700"/>
      <c r="D48" s="685"/>
      <c r="E48" s="652">
        <f>'23'!BG53</f>
        <v>243777.26434033355</v>
      </c>
      <c r="F48" s="652">
        <f>'23'!BH53</f>
        <v>237717.25478373584</v>
      </c>
      <c r="G48" s="652">
        <f>'23'!BI53</f>
        <v>384107.36050900951</v>
      </c>
      <c r="H48" s="652">
        <f>'23'!BJ53</f>
        <v>1150.3690278274576</v>
      </c>
      <c r="I48" s="652">
        <f>'23'!BK53</f>
        <v>5982.765819857038</v>
      </c>
      <c r="J48" s="652">
        <f>'23'!BL53</f>
        <v>153523.24057295834</v>
      </c>
      <c r="K48" s="652">
        <f>'23'!BM53</f>
        <v>6060.0095565976471</v>
      </c>
      <c r="L48" s="652">
        <f>'23'!BN53</f>
        <v>172.1594917147784</v>
      </c>
      <c r="M48" s="652">
        <f>'23'!BO53</f>
        <v>942.30883252402373</v>
      </c>
      <c r="N48" s="652">
        <f>'23'!BP53</f>
        <v>4945.5412323588462</v>
      </c>
    </row>
    <row r="49" spans="1:18" ht="17.45" customHeight="1">
      <c r="A49" s="156"/>
      <c r="B49" s="156" t="s">
        <v>2394</v>
      </c>
      <c r="C49" s="696"/>
      <c r="D49" s="676"/>
      <c r="E49" s="652">
        <f>'23'!BG46</f>
        <v>62782.233607626862</v>
      </c>
      <c r="F49" s="652">
        <f>'23'!BH46</f>
        <v>59734.3251982457</v>
      </c>
      <c r="G49" s="652">
        <f>'23'!BI46</f>
        <v>94365.036843395806</v>
      </c>
      <c r="H49" s="652">
        <f>'23'!BJ46</f>
        <v>139.04523600117832</v>
      </c>
      <c r="I49" s="652">
        <f>'23'!BK46</f>
        <v>35.424988023846396</v>
      </c>
      <c r="J49" s="652">
        <f>'23'!BL46</f>
        <v>34805.18186917514</v>
      </c>
      <c r="K49" s="652">
        <f>'23'!BM46</f>
        <v>3047.9084093811725</v>
      </c>
      <c r="L49" s="652">
        <f>'23'!BN46</f>
        <v>34.379103762211386</v>
      </c>
      <c r="M49" s="652">
        <f>'23'!BO46</f>
        <v>180.98002714434395</v>
      </c>
      <c r="N49" s="652">
        <f>'23'!BP46</f>
        <v>2832.5492784746175</v>
      </c>
    </row>
    <row r="50" spans="1:18" ht="17.45" customHeight="1">
      <c r="A50" s="156"/>
      <c r="B50" s="156" t="s">
        <v>2423</v>
      </c>
      <c r="C50" s="696"/>
      <c r="D50" s="676"/>
      <c r="E50" s="652">
        <f>'23'!BG47</f>
        <v>134066.76532739631</v>
      </c>
      <c r="F50" s="652">
        <f>'23'!BH47</f>
        <v>131360.16599502307</v>
      </c>
      <c r="G50" s="652">
        <f>'23'!BI47</f>
        <v>220475.91573783426</v>
      </c>
      <c r="H50" s="652">
        <f>'23'!BJ47</f>
        <v>415.36180343542406</v>
      </c>
      <c r="I50" s="652">
        <f>'23'!BK47</f>
        <v>4520.9030036390686</v>
      </c>
      <c r="J50" s="652">
        <f>'23'!BL47</f>
        <v>94052.0145498856</v>
      </c>
      <c r="K50" s="652">
        <f>'23'!BM47</f>
        <v>2706.5993323732851</v>
      </c>
      <c r="L50" s="652">
        <f>'23'!BN47</f>
        <v>112.7715548832615</v>
      </c>
      <c r="M50" s="652">
        <f>'23'!BO47</f>
        <v>582.47035589880284</v>
      </c>
      <c r="N50" s="652">
        <f>'23'!BP47</f>
        <v>2011.357421591222</v>
      </c>
    </row>
    <row r="51" spans="1:18" ht="17.45" customHeight="1">
      <c r="A51" s="156"/>
      <c r="B51" s="156" t="s">
        <v>2297</v>
      </c>
      <c r="C51" s="696"/>
      <c r="D51" s="676"/>
      <c r="E51" s="652">
        <f>'23'!BG48</f>
        <v>46928.265405310252</v>
      </c>
      <c r="F51" s="652">
        <f>'23'!BH48</f>
        <v>46622.763590467068</v>
      </c>
      <c r="G51" s="652">
        <f>'23'!BI48</f>
        <v>69266.40792777967</v>
      </c>
      <c r="H51" s="653">
        <f>'23'!BJ48</f>
        <v>595.96198839085525</v>
      </c>
      <c r="I51" s="652">
        <f>'23'!BK48</f>
        <v>1426.4378281941226</v>
      </c>
      <c r="J51" s="652">
        <f>'23'!BL48</f>
        <v>24666.044153897594</v>
      </c>
      <c r="K51" s="652">
        <f>'23'!BM48</f>
        <v>305.50181484318921</v>
      </c>
      <c r="L51" s="652">
        <f>'23'!BN48</f>
        <v>25.008833069305531</v>
      </c>
      <c r="M51" s="652">
        <f>'23'!BO48</f>
        <v>178.85844948087706</v>
      </c>
      <c r="N51" s="652">
        <f>'23'!BP48</f>
        <v>101.63453229300661</v>
      </c>
    </row>
    <row r="52" spans="1:18" ht="17.45" customHeight="1">
      <c r="A52" s="156"/>
      <c r="B52" s="155" t="s">
        <v>1928</v>
      </c>
      <c r="C52" s="696"/>
      <c r="D52" s="676"/>
      <c r="E52" s="652">
        <f>'23'!BG54</f>
        <v>17041.721357843791</v>
      </c>
      <c r="F52" s="652">
        <f>'23'!BH54</f>
        <v>16919.334966157647</v>
      </c>
      <c r="G52" s="652">
        <f>'23'!BI54</f>
        <v>25779.312422523402</v>
      </c>
      <c r="H52" s="653">
        <f>'23'!BJ54</f>
        <v>0</v>
      </c>
      <c r="I52" s="652">
        <f>'23'!BK54</f>
        <v>0.15395694023323578</v>
      </c>
      <c r="J52" s="652">
        <f>'23'!BL54</f>
        <v>8860.1314133059841</v>
      </c>
      <c r="K52" s="652">
        <f>'23'!BM54</f>
        <v>122.38639168614588</v>
      </c>
      <c r="L52" s="652">
        <f>'23'!BN54</f>
        <v>6.6023113216299789</v>
      </c>
      <c r="M52" s="652">
        <f>'23'!BO54</f>
        <v>31.929712579651039</v>
      </c>
      <c r="N52" s="652">
        <f>'23'!BP54</f>
        <v>83.854367784864905</v>
      </c>
    </row>
    <row r="53" spans="1:18" ht="17.45" customHeight="1">
      <c r="A53" s="3093" t="s">
        <v>21</v>
      </c>
      <c r="B53" s="3093"/>
      <c r="C53" s="696"/>
      <c r="D53" s="676"/>
      <c r="E53" s="652">
        <f>'23'!BG55</f>
        <v>7652.4528305834274</v>
      </c>
      <c r="F53" s="652">
        <f>'23'!BH55</f>
        <v>7632.088363965815</v>
      </c>
      <c r="G53" s="652">
        <f>'23'!BI55</f>
        <v>10734.638402750061</v>
      </c>
      <c r="H53" s="653">
        <f>'23'!BJ55</f>
        <v>0</v>
      </c>
      <c r="I53" s="653">
        <f>'23'!BK55</f>
        <v>4.1007292478914836</v>
      </c>
      <c r="J53" s="652">
        <f>'23'!BL55</f>
        <v>3106.6507680321388</v>
      </c>
      <c r="K53" s="652">
        <f>'23'!BM55</f>
        <v>20.364466617612383</v>
      </c>
      <c r="L53" s="652">
        <f>'23'!BN55</f>
        <v>0.32000498805172756</v>
      </c>
      <c r="M53" s="652">
        <f>'23'!BO55</f>
        <v>17.842876092407199</v>
      </c>
      <c r="N53" s="652">
        <f>'23'!BP55</f>
        <v>2.2015855371534601</v>
      </c>
    </row>
    <row r="54" spans="1:18" ht="17.45" customHeight="1">
      <c r="A54" s="3094" t="s">
        <v>118</v>
      </c>
      <c r="B54" s="3094"/>
      <c r="C54" s="3094"/>
      <c r="D54" s="685"/>
      <c r="E54" s="652"/>
      <c r="F54" s="652"/>
      <c r="G54" s="652"/>
      <c r="H54" s="652"/>
      <c r="I54" s="652"/>
      <c r="J54" s="652"/>
      <c r="K54" s="652"/>
      <c r="L54" s="652"/>
      <c r="M54" s="652"/>
      <c r="N54" s="652"/>
    </row>
    <row r="55" spans="1:18" ht="17.45" customHeight="1">
      <c r="A55" s="3093" t="s">
        <v>1929</v>
      </c>
      <c r="B55" s="3093" t="s">
        <v>22</v>
      </c>
      <c r="C55" s="196"/>
      <c r="D55" s="685"/>
      <c r="E55" s="652">
        <f>'23'!BG56</f>
        <v>533506.2282179204</v>
      </c>
      <c r="F55" s="652">
        <f>'23'!BH56</f>
        <v>523382.67269901774</v>
      </c>
      <c r="G55" s="652">
        <f>'23'!BI56</f>
        <v>893041.9636178622</v>
      </c>
      <c r="H55" s="652">
        <f>'23'!BJ56</f>
        <v>706.14786239085527</v>
      </c>
      <c r="I55" s="652">
        <f>'23'!BK56</f>
        <v>8166.2016751607816</v>
      </c>
      <c r="J55" s="652">
        <f>'23'!BL56</f>
        <v>378531.64045639691</v>
      </c>
      <c r="K55" s="652">
        <f>'23'!BM56</f>
        <v>10123.555518902964</v>
      </c>
      <c r="L55" s="652">
        <f>'23'!BN56</f>
        <v>450.39450885077679</v>
      </c>
      <c r="M55" s="652">
        <f>'23'!BO56</f>
        <v>2478.6761594629984</v>
      </c>
      <c r="N55" s="652">
        <f>'23'!BP56</f>
        <v>7194.484850589186</v>
      </c>
    </row>
    <row r="56" spans="1:18" ht="17.45" customHeight="1">
      <c r="A56" s="155"/>
      <c r="B56" s="155" t="s">
        <v>23</v>
      </c>
      <c r="C56" s="155"/>
      <c r="D56" s="685"/>
      <c r="E56" s="234">
        <f>'23'!BG58</f>
        <v>296502.27573687281</v>
      </c>
      <c r="F56" s="652">
        <f>'23'!BH58</f>
        <v>292011.7351303199</v>
      </c>
      <c r="G56" s="652">
        <f>'23'!BI58</f>
        <v>450218.03452198015</v>
      </c>
      <c r="H56" s="652">
        <f>'23'!BJ58</f>
        <v>0</v>
      </c>
      <c r="I56" s="652">
        <f>'23'!BK58</f>
        <v>1907.9090787581365</v>
      </c>
      <c r="J56" s="652">
        <f>'23'!BL58</f>
        <v>160114.20847041838</v>
      </c>
      <c r="K56" s="652">
        <f>'23'!BM58</f>
        <v>4490.5406065527504</v>
      </c>
      <c r="L56" s="652">
        <f>'23'!BN58</f>
        <v>141.19549802845046</v>
      </c>
      <c r="M56" s="652">
        <f>'23'!BO58</f>
        <v>1087.4417288620527</v>
      </c>
      <c r="N56" s="652">
        <f>'23'!BP58</f>
        <v>3261.9033796622475</v>
      </c>
    </row>
    <row r="57" spans="1:18" ht="17.45" customHeight="1">
      <c r="A57" s="155"/>
      <c r="B57" s="155" t="s">
        <v>24</v>
      </c>
      <c r="C57" s="155"/>
      <c r="D57" s="685"/>
      <c r="E57" s="234">
        <f>'23'!BG59</f>
        <v>122448.587079132</v>
      </c>
      <c r="F57" s="652">
        <f>'23'!BH59</f>
        <v>120399.11615878073</v>
      </c>
      <c r="G57" s="652">
        <f>'23'!BI59</f>
        <v>227301.48084900196</v>
      </c>
      <c r="H57" s="652">
        <f>'23'!BJ59</f>
        <v>595.96198839085525</v>
      </c>
      <c r="I57" s="652">
        <f>'23'!BK59</f>
        <v>1668.9373018534063</v>
      </c>
      <c r="J57" s="652">
        <f>'23'!BL59</f>
        <v>109167.26398046553</v>
      </c>
      <c r="K57" s="652">
        <f>'23'!BM59</f>
        <v>2049.4709203512552</v>
      </c>
      <c r="L57" s="652">
        <f>'23'!BN59</f>
        <v>151.58246674004124</v>
      </c>
      <c r="M57" s="652">
        <f>'23'!BO59</f>
        <v>857.17326827374211</v>
      </c>
      <c r="N57" s="652">
        <f>'23'!BP59</f>
        <v>1040.7151853374719</v>
      </c>
    </row>
    <row r="58" spans="1:18" ht="17.45" customHeight="1">
      <c r="A58" s="155"/>
      <c r="B58" s="155" t="s">
        <v>25</v>
      </c>
      <c r="C58" s="155"/>
      <c r="D58" s="685"/>
      <c r="E58" s="234">
        <f>'23'!BG60</f>
        <v>114555.3654019158</v>
      </c>
      <c r="F58" s="652">
        <f>'23'!BH60</f>
        <v>110971.82140991685</v>
      </c>
      <c r="G58" s="652">
        <f>'23'!BI60</f>
        <v>215522.44824688078</v>
      </c>
      <c r="H58" s="652">
        <f>'23'!BJ60</f>
        <v>110.185874</v>
      </c>
      <c r="I58" s="652">
        <f>'23'!BK60</f>
        <v>4589.3552945492393</v>
      </c>
      <c r="J58" s="652">
        <f>'23'!BL60</f>
        <v>109250.16800551316</v>
      </c>
      <c r="K58" s="652">
        <f>'23'!BM60</f>
        <v>3583.5439919989549</v>
      </c>
      <c r="L58" s="652">
        <f>'23'!BN60</f>
        <v>157.61654408228503</v>
      </c>
      <c r="M58" s="652">
        <f>'23'!BO60</f>
        <v>534.0611623272041</v>
      </c>
      <c r="N58" s="652">
        <f>'23'!BP60</f>
        <v>2891.8662855894663</v>
      </c>
    </row>
    <row r="59" spans="1:18" ht="17.45" customHeight="1" thickBot="1">
      <c r="A59" s="3104" t="s">
        <v>26</v>
      </c>
      <c r="B59" s="3104"/>
      <c r="C59" s="169"/>
      <c r="D59" s="704"/>
      <c r="E59" s="666">
        <f>'23'!BG61</f>
        <v>527090.9852153894</v>
      </c>
      <c r="F59" s="664">
        <f>'23'!BH61</f>
        <v>515576.76311768725</v>
      </c>
      <c r="G59" s="664">
        <f>'23'!BI61</f>
        <v>1014278.4011895749</v>
      </c>
      <c r="H59" s="664">
        <f>'23'!BJ61</f>
        <v>843.63277146034284</v>
      </c>
      <c r="I59" s="664">
        <f>'23'!BK61</f>
        <v>6069.1721754545597</v>
      </c>
      <c r="J59" s="664">
        <f>'23'!BL61</f>
        <v>505614.44301880244</v>
      </c>
      <c r="K59" s="664">
        <f>'23'!BM61</f>
        <v>11514.222097701799</v>
      </c>
      <c r="L59" s="664">
        <f>'23'!BN61</f>
        <v>572.63339487617054</v>
      </c>
      <c r="M59" s="664">
        <f>'23'!BO61</f>
        <v>2083.8324860926614</v>
      </c>
      <c r="N59" s="664">
        <f>'23'!BP61</f>
        <v>8857.7562167329688</v>
      </c>
    </row>
    <row r="60" spans="1:18" ht="17.45" customHeight="1">
      <c r="A60" s="1517"/>
      <c r="B60" s="1518"/>
      <c r="C60" s="1518"/>
      <c r="D60" s="1518"/>
      <c r="E60" s="1518"/>
      <c r="F60" s="1518"/>
      <c r="G60" s="1518"/>
      <c r="H60" s="1518"/>
    </row>
    <row r="61" spans="1:18" ht="16.5" customHeight="1" thickBot="1">
      <c r="A61" s="1517"/>
      <c r="B61" s="1519"/>
      <c r="C61" s="1519"/>
      <c r="D61" s="1519"/>
      <c r="E61" s="101" t="s">
        <v>4087</v>
      </c>
      <c r="F61" s="1519"/>
      <c r="G61" s="1519"/>
      <c r="H61" s="1519"/>
      <c r="K61" s="101" t="s">
        <v>4077</v>
      </c>
    </row>
    <row r="62" spans="1:18" ht="15.75" customHeight="1" thickTop="1" thickBot="1">
      <c r="A62" s="831"/>
      <c r="B62" s="1519"/>
      <c r="C62" s="1519"/>
      <c r="D62" s="1519"/>
      <c r="E62" s="3058" t="s">
        <v>745</v>
      </c>
      <c r="F62" s="3048" t="s">
        <v>96</v>
      </c>
      <c r="G62" s="113" t="s">
        <v>771</v>
      </c>
      <c r="H62" s="113" t="s">
        <v>772</v>
      </c>
      <c r="I62" s="113" t="s">
        <v>774</v>
      </c>
      <c r="J62" s="572" t="s">
        <v>110</v>
      </c>
      <c r="K62" s="3067" t="s">
        <v>745</v>
      </c>
      <c r="L62" s="3122" t="s">
        <v>3726</v>
      </c>
      <c r="M62" s="3123"/>
      <c r="N62" s="3124"/>
      <c r="O62" s="3125" t="s">
        <v>3756</v>
      </c>
      <c r="P62" s="3123"/>
      <c r="Q62" s="3124"/>
      <c r="R62" s="1520" t="s">
        <v>3757</v>
      </c>
    </row>
    <row r="63" spans="1:18" s="173" customFormat="1" ht="47.25">
      <c r="B63" s="452"/>
      <c r="C63" s="452"/>
      <c r="D63" s="453"/>
      <c r="E63" s="3066"/>
      <c r="F63" s="3049"/>
      <c r="G63" s="103" t="s">
        <v>3154</v>
      </c>
      <c r="H63" s="115" t="s">
        <v>773</v>
      </c>
      <c r="I63" s="115" t="s">
        <v>775</v>
      </c>
      <c r="J63" s="1472" t="s">
        <v>776</v>
      </c>
      <c r="K63" s="3401"/>
      <c r="L63" s="110" t="s">
        <v>799</v>
      </c>
      <c r="M63" s="110" t="s">
        <v>1841</v>
      </c>
      <c r="N63" s="110" t="s">
        <v>800</v>
      </c>
      <c r="O63" s="110" t="s">
        <v>799</v>
      </c>
      <c r="P63" s="110" t="s">
        <v>766</v>
      </c>
      <c r="Q63" s="110" t="s">
        <v>800</v>
      </c>
      <c r="R63" s="1458" t="s">
        <v>3758</v>
      </c>
    </row>
    <row r="64" spans="1:18" ht="17.25" thickBot="1">
      <c r="E64" s="3059"/>
      <c r="F64" s="3050"/>
      <c r="G64" s="123" t="s">
        <v>3155</v>
      </c>
      <c r="H64" s="119"/>
      <c r="I64" s="119"/>
      <c r="J64" s="1460"/>
      <c r="K64" s="3401"/>
      <c r="L64" s="110" t="s">
        <v>743</v>
      </c>
      <c r="M64" s="1398" t="s">
        <v>764</v>
      </c>
      <c r="N64" s="1398" t="s">
        <v>3049</v>
      </c>
      <c r="O64" s="110" t="s">
        <v>743</v>
      </c>
      <c r="P64" s="1398" t="s">
        <v>764</v>
      </c>
      <c r="Q64" s="1398" t="s">
        <v>3049</v>
      </c>
      <c r="R64" s="1521"/>
    </row>
    <row r="65" spans="2:19" ht="15" customHeight="1" thickBot="1">
      <c r="E65" s="1522" t="s">
        <v>4088</v>
      </c>
      <c r="F65" s="1477">
        <f>'1'!G29</f>
        <v>1103149.998394452</v>
      </c>
      <c r="G65" s="1477">
        <f>G28-J28</f>
        <v>1023174.2813322388</v>
      </c>
      <c r="H65" s="1477">
        <f>H28</f>
        <v>1549.780633851198</v>
      </c>
      <c r="I65" s="1477">
        <f>'27'!I28</f>
        <v>54364.999826069936</v>
      </c>
      <c r="J65" s="1477">
        <f>I28+'29'!J28-'29'!I28-'31'!J29</f>
        <v>24060.936602292408</v>
      </c>
      <c r="K65" s="3068"/>
      <c r="L65" s="1402" t="s">
        <v>3076</v>
      </c>
      <c r="M65" s="119"/>
      <c r="N65" s="119"/>
      <c r="O65" s="1402" t="s">
        <v>3076</v>
      </c>
      <c r="P65" s="119"/>
      <c r="Q65" s="119"/>
      <c r="R65" s="1460"/>
    </row>
    <row r="66" spans="2:19" ht="15" customHeight="1">
      <c r="E66" s="466" t="s">
        <v>52</v>
      </c>
      <c r="F66" s="1523">
        <f>'1'!G34</f>
        <v>718045.68459429347</v>
      </c>
      <c r="G66" s="1480">
        <f>G33-J33</f>
        <v>676536.139139954</v>
      </c>
      <c r="H66" s="1480">
        <f>H33</f>
        <v>1381.5524620867609</v>
      </c>
      <c r="I66" s="1480">
        <f>'27'!I33</f>
        <v>30442.124986240873</v>
      </c>
      <c r="J66" s="1480">
        <f>I33+'29'!J33-'29'!I33-'31'!J34</f>
        <v>9685.8680060113911</v>
      </c>
      <c r="K66" s="1524" t="s">
        <v>725</v>
      </c>
      <c r="L66" s="535">
        <f>E28</f>
        <v>1060597.2134333102</v>
      </c>
      <c r="M66" s="1468">
        <v>100</v>
      </c>
      <c r="N66" s="535">
        <f>'55'!E28</f>
        <v>63338.143531398964</v>
      </c>
      <c r="O66" s="1409">
        <v>1047371</v>
      </c>
      <c r="P66" s="1469">
        <v>100</v>
      </c>
      <c r="Q66" s="1409">
        <v>63381</v>
      </c>
      <c r="R66" s="1468">
        <f>(N66-Q66)/Q66*100</f>
        <v>-6.7617217464280913E-2</v>
      </c>
      <c r="S66" s="715">
        <f>L66-O66</f>
        <v>13226.213433310157</v>
      </c>
    </row>
    <row r="67" spans="2:19" ht="15" customHeight="1">
      <c r="E67" s="466" t="s">
        <v>53</v>
      </c>
      <c r="F67" s="1523">
        <f>'1'!G35</f>
        <v>62581.049585460969</v>
      </c>
      <c r="G67" s="1480">
        <f>G34-J34</f>
        <v>56586.534764224707</v>
      </c>
      <c r="H67" s="1480">
        <f>H34</f>
        <v>148.1428563358657</v>
      </c>
      <c r="I67" s="1480">
        <f>'27'!I34</f>
        <v>5000.1207564437163</v>
      </c>
      <c r="J67" s="1480">
        <f>I34+'29'!J34-'29'!I34-'31'!J35</f>
        <v>846.25120845667539</v>
      </c>
      <c r="K67" s="466" t="s">
        <v>52</v>
      </c>
      <c r="L67" s="542">
        <f>E33</f>
        <v>698540.79902002623</v>
      </c>
      <c r="M67" s="1471">
        <f>L67/$L$66*100</f>
        <v>65.862967597165962</v>
      </c>
      <c r="N67" s="542">
        <f>'55'!E33</f>
        <v>231304.90033786159</v>
      </c>
      <c r="O67" s="538">
        <v>717759</v>
      </c>
      <c r="P67" s="464">
        <v>68.5</v>
      </c>
      <c r="Q67" s="538">
        <v>245724</v>
      </c>
      <c r="R67" s="1471">
        <f>(N67-Q67)/Q67*100</f>
        <v>-5.8680062436466978</v>
      </c>
    </row>
    <row r="68" spans="2:19" ht="15" customHeight="1">
      <c r="B68" s="1525"/>
      <c r="E68" s="466" t="s">
        <v>54</v>
      </c>
      <c r="F68" s="1523">
        <f>'1'!G36</f>
        <v>148685.42865848835</v>
      </c>
      <c r="G68" s="1480">
        <f>G35-J35</f>
        <v>134848.28321346996</v>
      </c>
      <c r="H68" s="1480">
        <f>H35</f>
        <v>20.085315428571427</v>
      </c>
      <c r="I68" s="1480">
        <f>'27'!I35</f>
        <v>13555.196054137359</v>
      </c>
      <c r="J68" s="1480">
        <f>I35+'29'!J35-'29'!I35-'31'!J36</f>
        <v>261.86407545247278</v>
      </c>
      <c r="K68" s="466" t="s">
        <v>53</v>
      </c>
      <c r="L68" s="542">
        <f>E34</f>
        <v>57091.019258967455</v>
      </c>
      <c r="M68" s="1471">
        <f>L68/$L$66*100</f>
        <v>5.3829124323413389</v>
      </c>
      <c r="N68" s="542">
        <f>'55'!E34</f>
        <v>52425.178382911734</v>
      </c>
      <c r="O68" s="538">
        <v>47095</v>
      </c>
      <c r="P68" s="464">
        <v>4.5</v>
      </c>
      <c r="Q68" s="538">
        <v>43326</v>
      </c>
      <c r="R68" s="1471">
        <f t="shared" ref="R68:R71" si="0">(N68-Q68)/Q68*100</f>
        <v>21.001658087318777</v>
      </c>
    </row>
    <row r="69" spans="2:19" ht="15" customHeight="1">
      <c r="E69" s="466" t="s">
        <v>746</v>
      </c>
      <c r="F69" s="1523">
        <f>'1'!G37</f>
        <v>55015.171770209679</v>
      </c>
      <c r="G69" s="1480">
        <f>G36-J36</f>
        <v>51549.289626589612</v>
      </c>
      <c r="H69" s="1480">
        <f>H36</f>
        <v>0</v>
      </c>
      <c r="I69" s="1480">
        <f>'27'!I36</f>
        <v>3575.6320132479937</v>
      </c>
      <c r="J69" s="1480">
        <f>I36+'29'!J36-'29'!I36-'31'!J37</f>
        <v>-109.74986962795919</v>
      </c>
      <c r="K69" s="466" t="s">
        <v>54</v>
      </c>
      <c r="L69" s="542">
        <f>E35</f>
        <v>135439.91504733451</v>
      </c>
      <c r="M69" s="1471">
        <f>L69/$L$66*100</f>
        <v>12.770155656820506</v>
      </c>
      <c r="N69" s="542">
        <f>'55'!E35</f>
        <v>21518.893398046399</v>
      </c>
      <c r="O69" s="538">
        <v>129065</v>
      </c>
      <c r="P69" s="464">
        <v>12.3</v>
      </c>
      <c r="Q69" s="538">
        <v>20847</v>
      </c>
      <c r="R69" s="1471">
        <f t="shared" si="0"/>
        <v>3.2229740396527027</v>
      </c>
    </row>
    <row r="70" spans="2:19" ht="15" customHeight="1" thickBot="1">
      <c r="E70" s="1526" t="s">
        <v>747</v>
      </c>
      <c r="F70" s="1523">
        <f>'1'!G38</f>
        <v>118822.66378599998</v>
      </c>
      <c r="G70" s="1480">
        <f>G37-J37</f>
        <v>103654.03458799998</v>
      </c>
      <c r="H70" s="1480">
        <f>H37</f>
        <v>0</v>
      </c>
      <c r="I70" s="1480">
        <f>'27'!I37</f>
        <v>1791.9260159999997</v>
      </c>
      <c r="J70" s="1480">
        <f>I37+'29'!J37-'29'!I37-'31'!J38</f>
        <v>13376.703181999997</v>
      </c>
      <c r="K70" s="466" t="s">
        <v>746</v>
      </c>
      <c r="L70" s="542">
        <f>E36</f>
        <v>51759.783873981643</v>
      </c>
      <c r="M70" s="1471">
        <f>L70/$L$66*100</f>
        <v>4.8802489030145164</v>
      </c>
      <c r="N70" s="542">
        <f>'55'!E36</f>
        <v>8795.2054161382548</v>
      </c>
      <c r="O70" s="538">
        <v>54749</v>
      </c>
      <c r="P70" s="464">
        <v>5.2</v>
      </c>
      <c r="Q70" s="538">
        <v>9333</v>
      </c>
      <c r="R70" s="1471">
        <f t="shared" si="0"/>
        <v>-5.7622906231838122</v>
      </c>
    </row>
    <row r="71" spans="2:19" ht="34.5" thickTop="1" thickBot="1">
      <c r="E71" s="3058" t="s">
        <v>745</v>
      </c>
      <c r="F71" s="3048" t="s">
        <v>96</v>
      </c>
      <c r="G71" s="113" t="s">
        <v>771</v>
      </c>
      <c r="H71" s="113" t="s">
        <v>772</v>
      </c>
      <c r="I71" s="113" t="s">
        <v>774</v>
      </c>
      <c r="J71" s="572" t="s">
        <v>110</v>
      </c>
      <c r="K71" s="1475" t="s">
        <v>747</v>
      </c>
      <c r="L71" s="106">
        <f>E37</f>
        <v>117765.696233</v>
      </c>
      <c r="M71" s="126">
        <f>L71/$L$66*100</f>
        <v>11.103715410657642</v>
      </c>
      <c r="N71" s="106">
        <f>'55'!E37</f>
        <v>257692.98956892779</v>
      </c>
      <c r="O71" s="1428">
        <v>98704</v>
      </c>
      <c r="P71" s="472">
        <v>9.4</v>
      </c>
      <c r="Q71" s="1428">
        <v>214573</v>
      </c>
      <c r="R71" s="126">
        <f t="shared" si="0"/>
        <v>20.095720136703029</v>
      </c>
    </row>
    <row r="72" spans="2:19" ht="16.5">
      <c r="E72" s="3066"/>
      <c r="F72" s="3049"/>
      <c r="G72" s="103" t="s">
        <v>3154</v>
      </c>
      <c r="H72" s="115" t="s">
        <v>773</v>
      </c>
      <c r="I72" s="115" t="s">
        <v>775</v>
      </c>
      <c r="J72" s="1472" t="s">
        <v>776</v>
      </c>
      <c r="M72" s="1471"/>
      <c r="N72" s="542"/>
      <c r="O72" s="542"/>
      <c r="P72" s="1527"/>
      <c r="Q72" s="542"/>
      <c r="R72" s="1471"/>
    </row>
    <row r="73" spans="2:19" ht="17.25" thickBot="1">
      <c r="E73" s="3059"/>
      <c r="F73" s="3050"/>
      <c r="G73" s="123" t="s">
        <v>3155</v>
      </c>
      <c r="H73" s="119"/>
      <c r="I73" s="119"/>
      <c r="J73" s="1460"/>
      <c r="K73" s="721" t="s">
        <v>4078</v>
      </c>
      <c r="M73" s="1471"/>
      <c r="N73" s="542"/>
      <c r="O73" s="542"/>
      <c r="P73" s="1527"/>
      <c r="Q73" s="542"/>
      <c r="R73" s="1471"/>
    </row>
    <row r="74" spans="2:19" ht="15" customHeight="1" thickTop="1">
      <c r="E74" s="1522" t="s">
        <v>4089</v>
      </c>
      <c r="F74" s="1468">
        <f t="shared" ref="F74:J79" si="1">F65/$F65*100</f>
        <v>100</v>
      </c>
      <c r="G74" s="1468">
        <f>G65/$F65*100</f>
        <v>92.750240930189761</v>
      </c>
      <c r="H74" s="1468">
        <f t="shared" si="1"/>
        <v>0.14048684549760065</v>
      </c>
      <c r="I74" s="1468">
        <f t="shared" si="1"/>
        <v>4.928160259728406</v>
      </c>
      <c r="J74" s="1468">
        <f t="shared" si="1"/>
        <v>2.1811119645842547</v>
      </c>
      <c r="K74" s="3067" t="s">
        <v>733</v>
      </c>
      <c r="L74" s="3069" t="s">
        <v>725</v>
      </c>
      <c r="M74" s="109" t="s">
        <v>726</v>
      </c>
      <c r="N74" s="109" t="s">
        <v>728</v>
      </c>
      <c r="O74" s="109" t="s">
        <v>729</v>
      </c>
      <c r="P74" s="109" t="s">
        <v>730</v>
      </c>
      <c r="Q74" s="1528" t="s">
        <v>732</v>
      </c>
    </row>
    <row r="75" spans="2:19" ht="15" customHeight="1" thickBot="1">
      <c r="E75" s="466" t="s">
        <v>52</v>
      </c>
      <c r="F75" s="1529">
        <f t="shared" si="1"/>
        <v>100</v>
      </c>
      <c r="G75" s="1471">
        <f t="shared" si="1"/>
        <v>94.219094084829308</v>
      </c>
      <c r="H75" s="1471">
        <f t="shared" si="1"/>
        <v>0.19240453521663578</v>
      </c>
      <c r="I75" s="1471">
        <f t="shared" si="1"/>
        <v>4.2395805224344638</v>
      </c>
      <c r="J75" s="1471">
        <f t="shared" si="1"/>
        <v>1.3489208575195395</v>
      </c>
      <c r="K75" s="3068"/>
      <c r="L75" s="3070"/>
      <c r="M75" s="111" t="s">
        <v>727</v>
      </c>
      <c r="N75" s="111" t="s">
        <v>727</v>
      </c>
      <c r="O75" s="111" t="s">
        <v>727</v>
      </c>
      <c r="P75" s="111" t="s">
        <v>731</v>
      </c>
      <c r="Q75" s="1404" t="s">
        <v>727</v>
      </c>
    </row>
    <row r="76" spans="2:19" ht="15" customHeight="1">
      <c r="E76" s="466" t="s">
        <v>53</v>
      </c>
      <c r="F76" s="1529">
        <f t="shared" si="1"/>
        <v>100</v>
      </c>
      <c r="G76" s="1471">
        <f>G67/$F67*100</f>
        <v>90.421198012906245</v>
      </c>
      <c r="H76" s="1471">
        <f t="shared" si="1"/>
        <v>0.2367215911480697</v>
      </c>
      <c r="I76" s="1471">
        <f t="shared" si="1"/>
        <v>7.9898320491022261</v>
      </c>
      <c r="J76" s="1471">
        <f t="shared" si="1"/>
        <v>1.3522483468434496</v>
      </c>
      <c r="K76" s="1530" t="s">
        <v>3759</v>
      </c>
      <c r="L76" s="721">
        <f>E28</f>
        <v>1060597.2134333102</v>
      </c>
      <c r="M76" s="721">
        <f>E33</f>
        <v>698540.79902002623</v>
      </c>
      <c r="N76" s="721">
        <f>E34</f>
        <v>57091.019258967455</v>
      </c>
      <c r="O76" s="721">
        <f>E35</f>
        <v>135439.91504733451</v>
      </c>
      <c r="P76" s="721">
        <f>E36</f>
        <v>51759.783873981643</v>
      </c>
      <c r="Q76" s="721">
        <f>E37</f>
        <v>117765.696233</v>
      </c>
    </row>
    <row r="77" spans="2:19" ht="15" customHeight="1">
      <c r="E77" s="466" t="s">
        <v>54</v>
      </c>
      <c r="F77" s="1529">
        <f t="shared" si="1"/>
        <v>100</v>
      </c>
      <c r="G77" s="1471">
        <f t="shared" si="1"/>
        <v>90.693677537964689</v>
      </c>
      <c r="H77" s="1471">
        <f t="shared" si="1"/>
        <v>1.3508597049348299E-2</v>
      </c>
      <c r="I77" s="1471">
        <f>I68/$F68*100</f>
        <v>9.1166943367879938</v>
      </c>
      <c r="J77" s="1471">
        <f t="shared" si="1"/>
        <v>0.1761195281979793</v>
      </c>
      <c r="K77" s="1531" t="s">
        <v>815</v>
      </c>
      <c r="L77" s="721">
        <f>F28</f>
        <v>1038959.4358167049</v>
      </c>
      <c r="M77" s="721">
        <f>F33</f>
        <v>683169.33061994298</v>
      </c>
      <c r="N77" s="721">
        <f>F34</f>
        <v>56754.394413785805</v>
      </c>
      <c r="O77" s="721">
        <f>F35</f>
        <v>135003.67426048353</v>
      </c>
      <c r="P77" s="721">
        <f>F36</f>
        <v>51622.665793492815</v>
      </c>
      <c r="Q77" s="721">
        <f>F37</f>
        <v>112409.370729</v>
      </c>
    </row>
    <row r="78" spans="2:19" ht="15" customHeight="1">
      <c r="E78" s="466" t="s">
        <v>746</v>
      </c>
      <c r="F78" s="1529">
        <f t="shared" si="1"/>
        <v>100</v>
      </c>
      <c r="G78" s="1471">
        <f t="shared" si="1"/>
        <v>93.700133922881221</v>
      </c>
      <c r="H78" s="1471">
        <f t="shared" si="1"/>
        <v>0</v>
      </c>
      <c r="I78" s="1471">
        <f t="shared" si="1"/>
        <v>6.4993562651824206</v>
      </c>
      <c r="J78" s="1471">
        <f t="shared" si="1"/>
        <v>-0.19949018806370056</v>
      </c>
      <c r="K78" s="1532" t="s">
        <v>816</v>
      </c>
      <c r="L78" s="1480">
        <f>G28</f>
        <v>1907320.3648074388</v>
      </c>
      <c r="M78" s="1480">
        <f>G33</f>
        <v>1392238.7465364831</v>
      </c>
      <c r="N78" s="1480">
        <f>G34</f>
        <v>94637.702992246515</v>
      </c>
      <c r="O78" s="1480">
        <f>G35</f>
        <v>205431.71384705263</v>
      </c>
      <c r="P78" s="1480">
        <f>G36</f>
        <v>63639.221642655873</v>
      </c>
      <c r="Q78" s="1480">
        <f>G37</f>
        <v>151372.97978899998</v>
      </c>
    </row>
    <row r="79" spans="2:19" ht="15" customHeight="1" thickBot="1">
      <c r="E79" s="1526" t="s">
        <v>747</v>
      </c>
      <c r="F79" s="1533">
        <f t="shared" si="1"/>
        <v>100</v>
      </c>
      <c r="G79" s="126">
        <f t="shared" si="1"/>
        <v>87.234228963829025</v>
      </c>
      <c r="H79" s="126">
        <f t="shared" si="1"/>
        <v>0</v>
      </c>
      <c r="I79" s="126">
        <f t="shared" si="1"/>
        <v>1.5080675343445122</v>
      </c>
      <c r="J79" s="126">
        <f t="shared" si="1"/>
        <v>11.257703501826457</v>
      </c>
      <c r="K79" s="1534" t="s">
        <v>3156</v>
      </c>
      <c r="L79" s="1480">
        <f>J28</f>
        <v>884146.08347519999</v>
      </c>
      <c r="M79" s="1480">
        <f>J33</f>
        <v>715702.60739652906</v>
      </c>
      <c r="N79" s="1480">
        <f>J34</f>
        <v>38051.168228021808</v>
      </c>
      <c r="O79" s="1480">
        <f>J35</f>
        <v>70583.430633582684</v>
      </c>
      <c r="P79" s="1480">
        <f>J36</f>
        <v>12089.932016066259</v>
      </c>
      <c r="Q79" s="1480">
        <f>J37</f>
        <v>47718.945200999995</v>
      </c>
    </row>
    <row r="80" spans="2:19" ht="15" customHeight="1" thickTop="1">
      <c r="K80" s="1535" t="s">
        <v>817</v>
      </c>
      <c r="L80" s="1480">
        <f>H28</f>
        <v>1549.780633851198</v>
      </c>
      <c r="M80" s="1480">
        <f>H33</f>
        <v>1381.5524620867609</v>
      </c>
      <c r="N80" s="1480">
        <f>H34</f>
        <v>148.1428563358657</v>
      </c>
      <c r="O80" s="1480">
        <f>H35</f>
        <v>20.085315428571427</v>
      </c>
      <c r="P80" s="1480">
        <f>H36</f>
        <v>0</v>
      </c>
      <c r="Q80" s="1480">
        <f>H37</f>
        <v>0</v>
      </c>
    </row>
    <row r="81" spans="11:17" ht="15" customHeight="1">
      <c r="K81" s="1532" t="s">
        <v>818</v>
      </c>
      <c r="L81" s="1480">
        <f>I28</f>
        <v>14235.373850615344</v>
      </c>
      <c r="M81" s="1480">
        <f>I33</f>
        <v>5251.6390179019154</v>
      </c>
      <c r="N81" s="1480">
        <f>I34</f>
        <v>19.716793225227427</v>
      </c>
      <c r="O81" s="1480">
        <f>I35</f>
        <v>135.30573158503202</v>
      </c>
      <c r="P81" s="1480">
        <f>I36</f>
        <v>73.376166903167302</v>
      </c>
      <c r="Q81" s="1480">
        <f>I37</f>
        <v>8755.3361409999998</v>
      </c>
    </row>
    <row r="82" spans="11:17" ht="15" customHeight="1">
      <c r="K82" s="1531" t="s">
        <v>819</v>
      </c>
      <c r="L82" s="1477">
        <f>K28</f>
        <v>21637.777616604777</v>
      </c>
      <c r="M82" s="1477">
        <f>K33</f>
        <v>15371.468400083171</v>
      </c>
      <c r="N82" s="1477">
        <f>K34</f>
        <v>336.62484518173903</v>
      </c>
      <c r="O82" s="1477">
        <f>K35</f>
        <v>436.2407868510395</v>
      </c>
      <c r="P82" s="1477">
        <f>K36</f>
        <v>137.11808048881358</v>
      </c>
      <c r="Q82" s="1477">
        <f>K37</f>
        <v>5356.3255040000013</v>
      </c>
    </row>
    <row r="83" spans="11:17" ht="15" customHeight="1">
      <c r="K83" s="1532" t="s">
        <v>820</v>
      </c>
      <c r="L83" s="1480">
        <f>L28</f>
        <v>1023.027903726947</v>
      </c>
      <c r="M83" s="1480">
        <f>L33</f>
        <v>817.16264775945865</v>
      </c>
      <c r="N83" s="1480">
        <f>L34</f>
        <v>19.974186392191474</v>
      </c>
      <c r="O83" s="1480">
        <f>L35</f>
        <v>17.227907389342356</v>
      </c>
      <c r="P83" s="1480">
        <f>L36</f>
        <v>2.6870361859548137</v>
      </c>
      <c r="Q83" s="1480">
        <f>L37</f>
        <v>165.97612599999999</v>
      </c>
    </row>
    <row r="84" spans="11:17" ht="16.5">
      <c r="K84" s="1532" t="s">
        <v>821</v>
      </c>
      <c r="L84" s="1480">
        <f>M28</f>
        <v>4562.5086455556602</v>
      </c>
      <c r="M84" s="1480">
        <f>M33</f>
        <v>3683.9626347059161</v>
      </c>
      <c r="N84" s="1480">
        <f>M34</f>
        <v>135.58149058900841</v>
      </c>
      <c r="O84" s="1480">
        <f>M35</f>
        <v>260.75230308142704</v>
      </c>
      <c r="P84" s="1480">
        <f>M36</f>
        <v>77.921380179308855</v>
      </c>
      <c r="Q84" s="1480">
        <f>M37</f>
        <v>404.29083699999995</v>
      </c>
    </row>
    <row r="85" spans="11:17" ht="33.75" thickBot="1">
      <c r="K85" s="1536" t="s">
        <v>822</v>
      </c>
      <c r="L85" s="1490">
        <f>N28</f>
        <v>16052.241067322149</v>
      </c>
      <c r="M85" s="1490">
        <f>N33</f>
        <v>10870.343117617796</v>
      </c>
      <c r="N85" s="1490">
        <f>N34</f>
        <v>181.06916820053928</v>
      </c>
      <c r="O85" s="1490">
        <f>N35</f>
        <v>158.26057638026987</v>
      </c>
      <c r="P85" s="1490">
        <f>N36</f>
        <v>56.509664123549939</v>
      </c>
      <c r="Q85" s="1490">
        <f>N37</f>
        <v>4786.0585410000012</v>
      </c>
    </row>
    <row r="86" spans="11:17" ht="15" customHeight="1" thickTop="1">
      <c r="K86" s="3067" t="s">
        <v>733</v>
      </c>
      <c r="L86" s="3069" t="s">
        <v>725</v>
      </c>
      <c r="M86" s="109" t="s">
        <v>726</v>
      </c>
      <c r="N86" s="109" t="s">
        <v>728</v>
      </c>
      <c r="O86" s="109" t="s">
        <v>729</v>
      </c>
      <c r="P86" s="109" t="s">
        <v>730</v>
      </c>
      <c r="Q86" s="1528" t="s">
        <v>732</v>
      </c>
    </row>
    <row r="87" spans="11:17" ht="15" customHeight="1" thickBot="1">
      <c r="K87" s="3068"/>
      <c r="L87" s="3070"/>
      <c r="M87" s="111" t="s">
        <v>727</v>
      </c>
      <c r="N87" s="111" t="s">
        <v>727</v>
      </c>
      <c r="O87" s="111" t="s">
        <v>727</v>
      </c>
      <c r="P87" s="111" t="s">
        <v>731</v>
      </c>
      <c r="Q87" s="1404" t="s">
        <v>727</v>
      </c>
    </row>
    <row r="88" spans="11:17" ht="15" customHeight="1">
      <c r="K88" s="1530" t="s">
        <v>3755</v>
      </c>
      <c r="L88" s="1468">
        <f>L76/L$76*100</f>
        <v>100</v>
      </c>
      <c r="M88" s="1468">
        <f t="shared" ref="M88:Q97" si="2">M76/M$76*100</f>
        <v>100</v>
      </c>
      <c r="N88" s="1468">
        <f t="shared" si="2"/>
        <v>100</v>
      </c>
      <c r="O88" s="1468">
        <f t="shared" si="2"/>
        <v>100</v>
      </c>
      <c r="P88" s="1468">
        <f t="shared" si="2"/>
        <v>100</v>
      </c>
      <c r="Q88" s="1468">
        <f t="shared" si="2"/>
        <v>100</v>
      </c>
    </row>
    <row r="89" spans="11:17" ht="15" customHeight="1">
      <c r="K89" s="1531" t="s">
        <v>3760</v>
      </c>
      <c r="L89" s="1468">
        <f>L77/L$76*100</f>
        <v>97.959849663704034</v>
      </c>
      <c r="M89" s="1468">
        <f t="shared" si="2"/>
        <v>97.79948881702434</v>
      </c>
      <c r="N89" s="1468">
        <f t="shared" si="2"/>
        <v>99.410371631911659</v>
      </c>
      <c r="O89" s="1468">
        <f t="shared" si="2"/>
        <v>99.677908254225855</v>
      </c>
      <c r="P89" s="1468">
        <f t="shared" si="2"/>
        <v>99.735087610059054</v>
      </c>
      <c r="Q89" s="1468">
        <f t="shared" si="2"/>
        <v>95.451709899118271</v>
      </c>
    </row>
    <row r="90" spans="11:17" ht="15" customHeight="1">
      <c r="K90" s="1532" t="s">
        <v>816</v>
      </c>
      <c r="L90" s="1537">
        <f>L78/L$76*100</f>
        <v>179.83456307915051</v>
      </c>
      <c r="M90" s="1537">
        <f>M78/M$76*100</f>
        <v>199.30671887592487</v>
      </c>
      <c r="N90" s="1537">
        <f t="shared" si="2"/>
        <v>165.76635733715946</v>
      </c>
      <c r="O90" s="1537">
        <f t="shared" si="2"/>
        <v>151.67737943076597</v>
      </c>
      <c r="P90" s="1537">
        <f t="shared" si="2"/>
        <v>122.95109615912776</v>
      </c>
      <c r="Q90" s="1537">
        <f t="shared" si="2"/>
        <v>128.53741338182877</v>
      </c>
    </row>
    <row r="91" spans="11:17" ht="15" customHeight="1">
      <c r="K91" s="1534" t="s">
        <v>3156</v>
      </c>
      <c r="L91" s="1537">
        <f>L79/L$76*100</f>
        <v>83.363040396182853</v>
      </c>
      <c r="M91" s="1537">
        <f t="shared" si="2"/>
        <v>102.45680830677017</v>
      </c>
      <c r="N91" s="1537">
        <f t="shared" si="2"/>
        <v>66.650006817044172</v>
      </c>
      <c r="O91" s="1537">
        <f t="shared" si="2"/>
        <v>52.114201791188876</v>
      </c>
      <c r="P91" s="1537">
        <f t="shared" si="2"/>
        <v>23.357771441823132</v>
      </c>
      <c r="Q91" s="1537">
        <f t="shared" si="2"/>
        <v>40.520242080162149</v>
      </c>
    </row>
    <row r="92" spans="11:17" ht="15" customHeight="1">
      <c r="K92" s="1535" t="s">
        <v>817</v>
      </c>
      <c r="L92" s="1537">
        <f t="shared" ref="L92:M97" si="3">L80/L$76*100</f>
        <v>0.14612339295464757</v>
      </c>
      <c r="M92" s="1537">
        <f t="shared" si="3"/>
        <v>0.19777691782998544</v>
      </c>
      <c r="N92" s="1537">
        <f t="shared" si="2"/>
        <v>0.25948539412807292</v>
      </c>
      <c r="O92" s="1537">
        <f t="shared" si="2"/>
        <v>1.4829686966026127E-2</v>
      </c>
      <c r="P92" s="1537">
        <f t="shared" si="2"/>
        <v>0</v>
      </c>
      <c r="Q92" s="1537">
        <f t="shared" si="2"/>
        <v>0</v>
      </c>
    </row>
    <row r="93" spans="11:17" ht="15" customHeight="1">
      <c r="K93" s="1532" t="s">
        <v>818</v>
      </c>
      <c r="L93" s="1537">
        <f t="shared" si="3"/>
        <v>1.342203587781768</v>
      </c>
      <c r="M93" s="1537">
        <f t="shared" si="3"/>
        <v>0.75180133003961558</v>
      </c>
      <c r="N93" s="1537">
        <f t="shared" si="2"/>
        <v>3.453571766829238E-2</v>
      </c>
      <c r="O93" s="1537">
        <f t="shared" si="2"/>
        <v>9.990092768276207E-2</v>
      </c>
      <c r="P93" s="1537">
        <f t="shared" si="2"/>
        <v>0.14176289275437196</v>
      </c>
      <c r="Q93" s="1537">
        <f t="shared" si="2"/>
        <v>7.4345385974516089</v>
      </c>
    </row>
    <row r="94" spans="11:17" ht="15" customHeight="1">
      <c r="K94" s="1531" t="s">
        <v>819</v>
      </c>
      <c r="L94" s="1468">
        <f t="shared" si="3"/>
        <v>2.0401503362959148</v>
      </c>
      <c r="M94" s="1468">
        <f t="shared" si="3"/>
        <v>2.2005111829756547</v>
      </c>
      <c r="N94" s="1468">
        <f>N82/N$76*100</f>
        <v>0.58962836808849639</v>
      </c>
      <c r="O94" s="1468">
        <f t="shared" si="2"/>
        <v>0.32209174577418992</v>
      </c>
      <c r="P94" s="1468">
        <f t="shared" si="2"/>
        <v>0.26491238994090821</v>
      </c>
      <c r="Q94" s="1468">
        <f t="shared" si="2"/>
        <v>4.5482901008817418</v>
      </c>
    </row>
    <row r="95" spans="11:17" ht="15" customHeight="1">
      <c r="K95" s="1532" t="s">
        <v>820</v>
      </c>
      <c r="L95" s="1537">
        <f t="shared" si="3"/>
        <v>9.6457721250770984E-2</v>
      </c>
      <c r="M95" s="1537">
        <f t="shared" si="3"/>
        <v>0.11698137730907707</v>
      </c>
      <c r="N95" s="1537">
        <f t="shared" si="2"/>
        <v>3.4986564702212897E-2</v>
      </c>
      <c r="O95" s="1537">
        <f t="shared" si="2"/>
        <v>1.2719963227473543E-2</v>
      </c>
      <c r="P95" s="1537">
        <f t="shared" si="2"/>
        <v>5.1913589757192164E-3</v>
      </c>
      <c r="Q95" s="1537">
        <f t="shared" si="2"/>
        <v>0.14093758310706664</v>
      </c>
    </row>
    <row r="96" spans="11:17" ht="16.5">
      <c r="K96" s="1532" t="s">
        <v>821</v>
      </c>
      <c r="L96" s="1537">
        <f t="shared" si="3"/>
        <v>0.43018297500387959</v>
      </c>
      <c r="M96" s="1537">
        <f t="shared" si="3"/>
        <v>0.52737973785841852</v>
      </c>
      <c r="N96" s="1537">
        <f t="shared" si="2"/>
        <v>0.23748304435414724</v>
      </c>
      <c r="O96" s="1537">
        <f t="shared" si="2"/>
        <v>0.19252249456173792</v>
      </c>
      <c r="P96" s="1537">
        <f t="shared" si="2"/>
        <v>0.15054425337057484</v>
      </c>
      <c r="Q96" s="1537">
        <f t="shared" si="2"/>
        <v>0.34330102052817535</v>
      </c>
    </row>
    <row r="97" spans="11:18" ht="33.75" thickBot="1">
      <c r="K97" s="1538" t="s">
        <v>822</v>
      </c>
      <c r="L97" s="126">
        <f t="shared" si="3"/>
        <v>1.5135096400412622</v>
      </c>
      <c r="M97" s="126">
        <f t="shared" si="3"/>
        <v>1.5561500678081592</v>
      </c>
      <c r="N97" s="126">
        <f t="shared" si="2"/>
        <v>0.31715875903213658</v>
      </c>
      <c r="O97" s="126">
        <f t="shared" si="2"/>
        <v>0.1168492879849783</v>
      </c>
      <c r="P97" s="126">
        <f t="shared" si="2"/>
        <v>0.10917677759461422</v>
      </c>
      <c r="Q97" s="126">
        <f t="shared" si="2"/>
        <v>4.0640514972465001</v>
      </c>
    </row>
    <row r="98" spans="11:18" ht="16.5" thickBot="1">
      <c r="K98" s="721" t="s">
        <v>3967</v>
      </c>
    </row>
    <row r="99" spans="11:18" ht="18" thickTop="1" thickBot="1">
      <c r="K99" s="3045" t="s">
        <v>3075</v>
      </c>
      <c r="L99" s="3480" t="s">
        <v>725</v>
      </c>
      <c r="M99" s="3481"/>
      <c r="N99" s="3042" t="s">
        <v>100</v>
      </c>
      <c r="O99" s="3482"/>
      <c r="P99" s="3482"/>
      <c r="Q99" s="3482"/>
      <c r="R99" s="3482"/>
    </row>
    <row r="100" spans="11:18" ht="42.75">
      <c r="K100" s="3046"/>
      <c r="L100" s="3483" t="s">
        <v>769</v>
      </c>
      <c r="M100" s="1539" t="s">
        <v>1399</v>
      </c>
      <c r="N100" s="3442" t="s">
        <v>977</v>
      </c>
      <c r="O100" s="3442" t="s">
        <v>3157</v>
      </c>
      <c r="P100" s="1539" t="s">
        <v>3158</v>
      </c>
      <c r="Q100" s="1539" t="s">
        <v>110</v>
      </c>
      <c r="R100" s="1540" t="s">
        <v>3159</v>
      </c>
    </row>
    <row r="101" spans="11:18" ht="15.75" customHeight="1">
      <c r="K101" s="3046"/>
      <c r="L101" s="3484"/>
      <c r="M101" s="1539" t="s">
        <v>1400</v>
      </c>
      <c r="N101" s="3443"/>
      <c r="O101" s="3443"/>
      <c r="P101" s="1539" t="s">
        <v>3160</v>
      </c>
      <c r="Q101" s="1539" t="s">
        <v>100</v>
      </c>
      <c r="R101" s="1539" t="s">
        <v>1402</v>
      </c>
    </row>
    <row r="102" spans="11:18" ht="16.5" thickBot="1">
      <c r="K102" s="3479"/>
      <c r="L102" s="3485"/>
      <c r="M102" s="1459" t="s">
        <v>1401</v>
      </c>
      <c r="N102" s="3444"/>
      <c r="O102" s="3444"/>
      <c r="P102" s="119"/>
      <c r="Q102" s="119"/>
      <c r="R102" s="119"/>
    </row>
    <row r="103" spans="11:18" ht="16.5" thickBot="1">
      <c r="K103" s="103" t="s">
        <v>1404</v>
      </c>
      <c r="L103" s="2108">
        <v>676268</v>
      </c>
      <c r="M103" s="1464">
        <v>6.3</v>
      </c>
      <c r="N103" s="2108">
        <v>659113</v>
      </c>
      <c r="O103" s="1465">
        <v>1184706</v>
      </c>
      <c r="P103" s="1465">
        <v>13565</v>
      </c>
      <c r="Q103" s="1465">
        <v>19057</v>
      </c>
      <c r="R103" s="1465">
        <v>558215</v>
      </c>
    </row>
    <row r="104" spans="11:18" ht="17.25" thickTop="1" thickBot="1">
      <c r="K104" s="103" t="s">
        <v>3965</v>
      </c>
      <c r="L104" s="2108">
        <v>875494</v>
      </c>
      <c r="M104" s="1464">
        <v>29.5</v>
      </c>
      <c r="N104" s="2108">
        <v>856005</v>
      </c>
      <c r="O104" s="1465">
        <v>1442972</v>
      </c>
      <c r="P104" s="1465">
        <v>8416</v>
      </c>
      <c r="Q104" s="1465">
        <v>41766</v>
      </c>
      <c r="R104" s="1465">
        <v>637149</v>
      </c>
    </row>
    <row r="105" spans="11:18" ht="17.25" thickTop="1" thickBot="1">
      <c r="K105" s="103" t="s">
        <v>1419</v>
      </c>
      <c r="L105" s="2108">
        <v>881694</v>
      </c>
      <c r="M105" s="1464">
        <v>30.4</v>
      </c>
      <c r="N105" s="2108">
        <v>861174</v>
      </c>
      <c r="O105" s="1465">
        <v>1667423</v>
      </c>
      <c r="P105" s="1465">
        <v>19880</v>
      </c>
      <c r="Q105" s="1465">
        <v>22308</v>
      </c>
      <c r="R105" s="1465">
        <v>848436</v>
      </c>
    </row>
    <row r="106" spans="11:18" ht="17.25" thickTop="1" thickBot="1">
      <c r="K106" s="103" t="s">
        <v>3727</v>
      </c>
      <c r="L106" s="2108">
        <v>1047371</v>
      </c>
      <c r="M106" s="1464">
        <v>18.8</v>
      </c>
      <c r="N106" s="2108">
        <v>1028772</v>
      </c>
      <c r="O106" s="1465">
        <v>1912728</v>
      </c>
      <c r="P106" s="1465">
        <v>11435</v>
      </c>
      <c r="Q106" s="1465">
        <v>18436</v>
      </c>
      <c r="R106" s="1465">
        <v>913827</v>
      </c>
    </row>
    <row r="107" spans="11:18" ht="18" thickTop="1" thickBot="1">
      <c r="K107" s="1470" t="s">
        <v>3968</v>
      </c>
      <c r="L107" s="1463">
        <f>E28</f>
        <v>1060597.2134333102</v>
      </c>
      <c r="M107" s="1464">
        <f>(L107-L106)/L106*100</f>
        <v>1.2628011882427677</v>
      </c>
      <c r="N107" s="1463">
        <f>O107+P107+Q107-R107</f>
        <v>1038959.4358167052</v>
      </c>
      <c r="O107" s="1465">
        <f>G28</f>
        <v>1907320.3648074388</v>
      </c>
      <c r="P107" s="1465">
        <f>H28</f>
        <v>1549.780633851198</v>
      </c>
      <c r="Q107" s="1465">
        <f>I28</f>
        <v>14235.373850615344</v>
      </c>
      <c r="R107" s="1465">
        <f>J28</f>
        <v>884146.08347519999</v>
      </c>
    </row>
    <row r="108" spans="11:18" ht="9.75" customHeight="1" thickTop="1">
      <c r="K108" s="3067" t="s">
        <v>1384</v>
      </c>
      <c r="L108" s="3486" t="s">
        <v>819</v>
      </c>
      <c r="M108" s="3487"/>
      <c r="N108" s="3487"/>
      <c r="O108" s="3488"/>
      <c r="P108" s="3048" t="s">
        <v>1930</v>
      </c>
      <c r="Q108" s="1541" t="s">
        <v>771</v>
      </c>
    </row>
    <row r="109" spans="11:18" ht="9.75" customHeight="1">
      <c r="K109" s="3401"/>
      <c r="L109" s="3489"/>
      <c r="M109" s="3490"/>
      <c r="N109" s="3490"/>
      <c r="O109" s="3491"/>
      <c r="P109" s="3049"/>
      <c r="Q109" s="1542" t="s">
        <v>3161</v>
      </c>
    </row>
    <row r="110" spans="11:18" ht="9.75" customHeight="1">
      <c r="K110" s="3401"/>
      <c r="L110" s="3489"/>
      <c r="M110" s="3490"/>
      <c r="N110" s="3490"/>
      <c r="O110" s="3491"/>
      <c r="P110" s="3494" t="s">
        <v>1931</v>
      </c>
      <c r="Q110" s="1543" t="s">
        <v>3162</v>
      </c>
    </row>
    <row r="111" spans="11:18" ht="9.75" customHeight="1" thickBot="1">
      <c r="K111" s="3401"/>
      <c r="L111" s="3131"/>
      <c r="M111" s="3492"/>
      <c r="N111" s="3492"/>
      <c r="O111" s="3493"/>
      <c r="P111" s="3494"/>
      <c r="Q111" s="1543" t="s">
        <v>1405</v>
      </c>
    </row>
    <row r="112" spans="11:18" ht="31.5" customHeight="1" thickBot="1">
      <c r="K112" s="3068"/>
      <c r="L112" s="123" t="s">
        <v>977</v>
      </c>
      <c r="M112" s="123" t="s">
        <v>820</v>
      </c>
      <c r="N112" s="111" t="s">
        <v>821</v>
      </c>
      <c r="O112" s="111" t="s">
        <v>822</v>
      </c>
      <c r="P112" s="1502" t="s">
        <v>764</v>
      </c>
      <c r="Q112" s="1544" t="s">
        <v>764</v>
      </c>
    </row>
    <row r="113" spans="11:17" ht="16.5" thickBot="1">
      <c r="K113" s="103" t="s">
        <v>1404</v>
      </c>
      <c r="L113" s="2108">
        <v>17155</v>
      </c>
      <c r="M113" s="1465">
        <v>1523</v>
      </c>
      <c r="N113" s="1465">
        <v>1078</v>
      </c>
      <c r="O113" s="1465">
        <v>14554</v>
      </c>
      <c r="P113" s="1464">
        <v>97.5</v>
      </c>
      <c r="Q113" s="1464">
        <v>95.1</v>
      </c>
    </row>
    <row r="114" spans="11:17" ht="17.25" thickTop="1" thickBot="1">
      <c r="K114" s="103" t="s">
        <v>3965</v>
      </c>
      <c r="L114" s="2108">
        <v>19489</v>
      </c>
      <c r="M114" s="1465">
        <v>1203</v>
      </c>
      <c r="N114" s="1465">
        <v>926</v>
      </c>
      <c r="O114" s="1465">
        <v>17359</v>
      </c>
      <c r="P114" s="1464">
        <v>97.8</v>
      </c>
      <c r="Q114" s="1464">
        <v>94.1</v>
      </c>
    </row>
    <row r="115" spans="11:17" ht="17.25" thickTop="1" thickBot="1">
      <c r="K115" s="103" t="s">
        <v>1419</v>
      </c>
      <c r="L115" s="2108">
        <v>20520</v>
      </c>
      <c r="M115" s="1465">
        <v>1684</v>
      </c>
      <c r="N115" s="1465">
        <v>1718</v>
      </c>
      <c r="O115" s="1465">
        <v>17118</v>
      </c>
      <c r="P115" s="1464">
        <v>97.7</v>
      </c>
      <c r="Q115" s="1464">
        <v>95.1</v>
      </c>
    </row>
    <row r="116" spans="11:17" ht="17.25" thickTop="1" thickBot="1">
      <c r="K116" s="103" t="s">
        <v>3727</v>
      </c>
      <c r="L116" s="2108">
        <v>18600</v>
      </c>
      <c r="M116" s="1465">
        <v>1376</v>
      </c>
      <c r="N116" s="1465">
        <v>3523</v>
      </c>
      <c r="O116" s="1465">
        <v>13701</v>
      </c>
      <c r="P116" s="1464">
        <v>98.2</v>
      </c>
      <c r="Q116" s="1464">
        <v>97.1</v>
      </c>
    </row>
    <row r="117" spans="11:17" ht="18" thickTop="1" thickBot="1">
      <c r="K117" s="1470" t="s">
        <v>3969</v>
      </c>
      <c r="L117" s="1463">
        <f>SUM(M117:O117)</f>
        <v>21637.777616604755</v>
      </c>
      <c r="M117" s="1465">
        <f>L28</f>
        <v>1023.027903726947</v>
      </c>
      <c r="N117" s="1465">
        <f t="shared" ref="N117:O117" si="4">M28</f>
        <v>4562.5086455556602</v>
      </c>
      <c r="O117" s="1465">
        <f t="shared" si="4"/>
        <v>16052.241067322149</v>
      </c>
      <c r="P117" s="1464">
        <f>N107/L107*100</f>
        <v>97.959849663704063</v>
      </c>
      <c r="Q117" s="1464">
        <f>(O107-R107)/N107*100</f>
        <v>98.480676536513855</v>
      </c>
    </row>
    <row r="118" spans="11:17" ht="16.5" thickTop="1"/>
  </sheetData>
  <mergeCells count="65">
    <mergeCell ref="N99:R99"/>
    <mergeCell ref="L100:L102"/>
    <mergeCell ref="N100:N102"/>
    <mergeCell ref="O100:O102"/>
    <mergeCell ref="K108:K112"/>
    <mergeCell ref="L108:O111"/>
    <mergeCell ref="P108:P109"/>
    <mergeCell ref="P110:P111"/>
    <mergeCell ref="K74:K75"/>
    <mergeCell ref="L74:L75"/>
    <mergeCell ref="K86:K87"/>
    <mergeCell ref="L86:L87"/>
    <mergeCell ref="K99:K102"/>
    <mergeCell ref="L99:M99"/>
    <mergeCell ref="F62:F64"/>
    <mergeCell ref="K62:K65"/>
    <mergeCell ref="L62:N62"/>
    <mergeCell ref="O62:Q62"/>
    <mergeCell ref="E71:E73"/>
    <mergeCell ref="F71:F73"/>
    <mergeCell ref="E62:E64"/>
    <mergeCell ref="A39:B39"/>
    <mergeCell ref="A53:B53"/>
    <mergeCell ref="A54:C54"/>
    <mergeCell ref="A55:B55"/>
    <mergeCell ref="A59:B59"/>
    <mergeCell ref="A38:C38"/>
    <mergeCell ref="A20:C20"/>
    <mergeCell ref="A21:C21"/>
    <mergeCell ref="A22:D22"/>
    <mergeCell ref="A23:D23"/>
    <mergeCell ref="A24:D24"/>
    <mergeCell ref="A25:D25"/>
    <mergeCell ref="A26:D26"/>
    <mergeCell ref="A27:D27"/>
    <mergeCell ref="A28:D28"/>
    <mergeCell ref="A29:C29"/>
    <mergeCell ref="A32:C32"/>
    <mergeCell ref="A19:C19"/>
    <mergeCell ref="A8:C8"/>
    <mergeCell ref="A9:C9"/>
    <mergeCell ref="A10:C10"/>
    <mergeCell ref="A11:C11"/>
    <mergeCell ref="A12:C12"/>
    <mergeCell ref="A13:C13"/>
    <mergeCell ref="A14:C14"/>
    <mergeCell ref="A15:C15"/>
    <mergeCell ref="A16:C16"/>
    <mergeCell ref="A17:C17"/>
    <mergeCell ref="A18:C18"/>
    <mergeCell ref="K4:K5"/>
    <mergeCell ref="L4:L5"/>
    <mergeCell ref="M4:M5"/>
    <mergeCell ref="N4:N5"/>
    <mergeCell ref="A6:C6"/>
    <mergeCell ref="A7:C7"/>
    <mergeCell ref="A3:C5"/>
    <mergeCell ref="E3:E5"/>
    <mergeCell ref="F3:H3"/>
    <mergeCell ref="I3:J3"/>
    <mergeCell ref="F4:F5"/>
    <mergeCell ref="G4:G5"/>
    <mergeCell ref="H4:H5"/>
    <mergeCell ref="I4:I5"/>
    <mergeCell ref="J4:J5"/>
  </mergeCells>
  <phoneticPr fontId="6"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1" manualBreakCount="1">
    <brk id="8" max="5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69"/>
  <sheetViews>
    <sheetView view="pageBreakPreview" zoomScaleNormal="100" zoomScaleSheetLayoutView="100" workbookViewId="0">
      <selection activeCell="U46" sqref="U46"/>
    </sheetView>
  </sheetViews>
  <sheetFormatPr defaultColWidth="9.140625" defaultRowHeight="15.75"/>
  <cols>
    <col min="1" max="1" width="2.28515625" style="452" customWidth="1"/>
    <col min="2" max="2" width="28.7109375" style="452" customWidth="1"/>
    <col min="3" max="3" width="2.28515625" style="452" customWidth="1"/>
    <col min="4" max="4" width="1.7109375" style="453" customWidth="1"/>
    <col min="5" max="8" width="15.42578125" style="715" customWidth="1"/>
    <col min="9" max="14" width="16.140625" style="715" customWidth="1"/>
    <col min="15" max="15" width="14.140625" style="715" bestFit="1" customWidth="1"/>
    <col min="16" max="16384" width="9.140625" style="715"/>
  </cols>
  <sheetData>
    <row r="1" spans="1:14" s="710" customFormat="1" ht="35.1" customHeight="1">
      <c r="A1" s="826"/>
      <c r="B1" s="826"/>
      <c r="C1" s="826"/>
      <c r="D1" s="826"/>
      <c r="E1" s="827"/>
      <c r="F1" s="827"/>
      <c r="G1" s="827"/>
      <c r="H1" s="828" t="s">
        <v>1932</v>
      </c>
      <c r="I1" s="829" t="s">
        <v>1933</v>
      </c>
      <c r="J1" s="827"/>
      <c r="K1" s="827"/>
      <c r="L1" s="827"/>
      <c r="M1" s="827"/>
      <c r="N1" s="830"/>
    </row>
    <row r="2" spans="1:14" ht="15" customHeight="1" thickBot="1">
      <c r="A2" s="173"/>
      <c r="B2" s="831"/>
      <c r="C2" s="831"/>
      <c r="D2" s="832"/>
      <c r="E2" s="711"/>
      <c r="F2" s="711"/>
      <c r="G2" s="711"/>
      <c r="H2" s="711"/>
      <c r="I2" s="711"/>
      <c r="J2" s="711"/>
      <c r="K2" s="711"/>
      <c r="L2" s="711"/>
      <c r="M2" s="711"/>
      <c r="N2" s="714" t="s">
        <v>502</v>
      </c>
    </row>
    <row r="3" spans="1:14" ht="15" customHeight="1">
      <c r="A3" s="3495" t="s">
        <v>1505</v>
      </c>
      <c r="B3" s="3495"/>
      <c r="C3" s="3495"/>
      <c r="D3" s="833"/>
      <c r="E3" s="3466" t="s">
        <v>1934</v>
      </c>
      <c r="F3" s="3469" t="s">
        <v>1935</v>
      </c>
      <c r="G3" s="3470"/>
      <c r="H3" s="3470"/>
      <c r="I3" s="3471" t="s">
        <v>1911</v>
      </c>
      <c r="J3" s="3472"/>
      <c r="K3" s="834" t="s">
        <v>1936</v>
      </c>
      <c r="L3" s="834"/>
      <c r="M3" s="834"/>
      <c r="N3" s="835"/>
    </row>
    <row r="4" spans="1:14" ht="15" customHeight="1">
      <c r="A4" s="3496"/>
      <c r="B4" s="3496"/>
      <c r="C4" s="3496"/>
      <c r="D4" s="836"/>
      <c r="E4" s="3467"/>
      <c r="F4" s="3473" t="s">
        <v>1937</v>
      </c>
      <c r="G4" s="3473" t="s">
        <v>1938</v>
      </c>
      <c r="H4" s="3473" t="s">
        <v>1939</v>
      </c>
      <c r="I4" s="3474" t="s">
        <v>1940</v>
      </c>
      <c r="J4" s="3476" t="s">
        <v>2554</v>
      </c>
      <c r="K4" s="3473" t="s">
        <v>1937</v>
      </c>
      <c r="L4" s="3473" t="s">
        <v>1941</v>
      </c>
      <c r="M4" s="3473" t="s">
        <v>1942</v>
      </c>
      <c r="N4" s="3477" t="s">
        <v>1943</v>
      </c>
    </row>
    <row r="5" spans="1:14" ht="48.75" customHeight="1">
      <c r="A5" s="3497"/>
      <c r="B5" s="3497"/>
      <c r="C5" s="3497"/>
      <c r="D5" s="837"/>
      <c r="E5" s="3468"/>
      <c r="F5" s="3468"/>
      <c r="G5" s="3468"/>
      <c r="H5" s="3468"/>
      <c r="I5" s="3475"/>
      <c r="J5" s="3357"/>
      <c r="K5" s="3468"/>
      <c r="L5" s="3468"/>
      <c r="M5" s="3468"/>
      <c r="N5" s="3478"/>
    </row>
    <row r="6" spans="1:14" s="838" customFormat="1" ht="24.6" hidden="1" customHeight="1">
      <c r="A6" s="3333" t="s">
        <v>2540</v>
      </c>
      <c r="B6" s="3333"/>
      <c r="C6" s="3333"/>
      <c r="D6" s="162"/>
      <c r="E6" s="781">
        <v>554575873</v>
      </c>
      <c r="F6" s="781">
        <v>540752397</v>
      </c>
      <c r="G6" s="781">
        <v>729981893</v>
      </c>
      <c r="H6" s="781">
        <v>6990556</v>
      </c>
      <c r="I6" s="781">
        <v>4586761</v>
      </c>
      <c r="J6" s="781">
        <v>200806813</v>
      </c>
      <c r="K6" s="781">
        <v>13823476</v>
      </c>
      <c r="L6" s="781">
        <v>1101684</v>
      </c>
      <c r="M6" s="781">
        <v>4505404</v>
      </c>
      <c r="N6" s="781">
        <v>8216388</v>
      </c>
    </row>
    <row r="7" spans="1:14" s="838" customFormat="1" ht="24.6" hidden="1" customHeight="1">
      <c r="A7" s="3094" t="s">
        <v>2300</v>
      </c>
      <c r="B7" s="3094"/>
      <c r="C7" s="3094"/>
      <c r="D7" s="162"/>
      <c r="E7" s="611">
        <v>501494769.53363603</v>
      </c>
      <c r="F7" s="611">
        <v>484619936.3037436</v>
      </c>
      <c r="G7" s="611">
        <v>746136357.95677531</v>
      </c>
      <c r="H7" s="611">
        <v>5242922.7555052396</v>
      </c>
      <c r="I7" s="611">
        <v>5053277.5783827025</v>
      </c>
      <c r="J7" s="611">
        <v>271812621.98691934</v>
      </c>
      <c r="K7" s="611">
        <v>16874833.229892705</v>
      </c>
      <c r="L7" s="611">
        <v>778317.23394817708</v>
      </c>
      <c r="M7" s="611">
        <v>7471380.3663401697</v>
      </c>
      <c r="N7" s="611">
        <v>8625135.6296043489</v>
      </c>
    </row>
    <row r="8" spans="1:14" s="838" customFormat="1" ht="24.6" hidden="1" customHeight="1">
      <c r="A8" s="3094" t="s">
        <v>3142</v>
      </c>
      <c r="B8" s="3094"/>
      <c r="C8" s="3094"/>
      <c r="D8" s="162"/>
      <c r="E8" s="611">
        <v>506459891</v>
      </c>
      <c r="F8" s="611">
        <v>493350989</v>
      </c>
      <c r="G8" s="611">
        <v>658415693</v>
      </c>
      <c r="H8" s="611">
        <v>2518499</v>
      </c>
      <c r="I8" s="611">
        <v>3863632</v>
      </c>
      <c r="J8" s="611">
        <v>171446835</v>
      </c>
      <c r="K8" s="611">
        <v>13108902</v>
      </c>
      <c r="L8" s="611">
        <v>482828</v>
      </c>
      <c r="M8" s="611">
        <v>4926538</v>
      </c>
      <c r="N8" s="611">
        <v>7699536</v>
      </c>
    </row>
    <row r="9" spans="1:14" s="838" customFormat="1" ht="19.5" hidden="1" customHeight="1">
      <c r="A9" s="3094" t="s">
        <v>2302</v>
      </c>
      <c r="B9" s="3094"/>
      <c r="C9" s="3094"/>
      <c r="D9" s="162"/>
      <c r="E9" s="611">
        <v>401820999.30479008</v>
      </c>
      <c r="F9" s="611">
        <v>388977009.02661127</v>
      </c>
      <c r="G9" s="611">
        <v>607714365.3273989</v>
      </c>
      <c r="H9" s="611">
        <v>5060478.4175694436</v>
      </c>
      <c r="I9" s="611">
        <v>5751331.0620254446</v>
      </c>
      <c r="J9" s="611">
        <v>229549165.78038287</v>
      </c>
      <c r="K9" s="611">
        <v>12843990.278179696</v>
      </c>
      <c r="L9" s="611">
        <v>753345.44892115809</v>
      </c>
      <c r="M9" s="611">
        <v>3818255.274009746</v>
      </c>
      <c r="N9" s="611">
        <v>8272389.5552487876</v>
      </c>
    </row>
    <row r="10" spans="1:14" s="838" customFormat="1" ht="19.5" hidden="1" customHeight="1">
      <c r="A10" s="3094" t="s">
        <v>2359</v>
      </c>
      <c r="B10" s="3094"/>
      <c r="C10" s="3094"/>
      <c r="D10" s="162"/>
      <c r="E10" s="611">
        <v>444122840.59282225</v>
      </c>
      <c r="F10" s="611">
        <v>425442382.2905829</v>
      </c>
      <c r="G10" s="611">
        <v>691726401.66095531</v>
      </c>
      <c r="H10" s="611">
        <v>5647583.7751952149</v>
      </c>
      <c r="I10" s="611">
        <v>5058348.5164422225</v>
      </c>
      <c r="J10" s="611">
        <v>276989951.66201019</v>
      </c>
      <c r="K10" s="611">
        <v>18680458.302239582</v>
      </c>
      <c r="L10" s="611">
        <v>728477.31160229456</v>
      </c>
      <c r="M10" s="611">
        <v>3620440.7351476639</v>
      </c>
      <c r="N10" s="611">
        <v>14331540.255489614</v>
      </c>
    </row>
    <row r="11" spans="1:14" s="839" customFormat="1" ht="13.7" hidden="1" customHeight="1">
      <c r="A11" s="3094" t="s">
        <v>2384</v>
      </c>
      <c r="B11" s="3094"/>
      <c r="C11" s="3094"/>
      <c r="D11" s="162"/>
      <c r="E11" s="154">
        <v>468911586.1162464</v>
      </c>
      <c r="F11" s="154">
        <v>456747797.40586615</v>
      </c>
      <c r="G11" s="154">
        <v>765866834.99777889</v>
      </c>
      <c r="H11" s="154">
        <v>5707650.2417943953</v>
      </c>
      <c r="I11" s="154">
        <v>3302452.8472825726</v>
      </c>
      <c r="J11" s="154">
        <v>318129140.68098992</v>
      </c>
      <c r="K11" s="154">
        <v>12163788.710381474</v>
      </c>
      <c r="L11" s="154">
        <v>793825.80181238824</v>
      </c>
      <c r="M11" s="154">
        <v>2422049.8027106239</v>
      </c>
      <c r="N11" s="154">
        <v>8947913.1058584563</v>
      </c>
    </row>
    <row r="12" spans="1:14" s="838" customFormat="1" ht="13.7" hidden="1" customHeight="1">
      <c r="A12" s="3094" t="s">
        <v>3143</v>
      </c>
      <c r="B12" s="3094"/>
      <c r="C12" s="3094"/>
      <c r="D12" s="162"/>
      <c r="E12" s="154">
        <v>500920199.75254083</v>
      </c>
      <c r="F12" s="154">
        <v>486513225.79257286</v>
      </c>
      <c r="G12" s="154">
        <v>879216100.78744769</v>
      </c>
      <c r="H12" s="154">
        <v>6591221.829683709</v>
      </c>
      <c r="I12" s="154">
        <v>8304273.7050331235</v>
      </c>
      <c r="J12" s="154">
        <v>407598370.52959192</v>
      </c>
      <c r="K12" s="154">
        <v>14406973.959968215</v>
      </c>
      <c r="L12" s="154">
        <v>1304419.7094336364</v>
      </c>
      <c r="M12" s="154">
        <v>1888012.0791411852</v>
      </c>
      <c r="N12" s="154">
        <v>11214542.171393394</v>
      </c>
    </row>
    <row r="13" spans="1:14" s="838" customFormat="1" ht="13.7" hidden="1" customHeight="1">
      <c r="A13" s="3094" t="s">
        <v>2363</v>
      </c>
      <c r="B13" s="3094"/>
      <c r="C13" s="3094"/>
      <c r="D13" s="162"/>
      <c r="E13" s="154">
        <v>558221856.29158294</v>
      </c>
      <c r="F13" s="154">
        <v>543964047.44767296</v>
      </c>
      <c r="G13" s="154" t="e">
        <f>$F$13*#REF!</f>
        <v>#REF!</v>
      </c>
      <c r="H13" s="154" t="e">
        <f>$F$13*#REF!</f>
        <v>#REF!</v>
      </c>
      <c r="I13" s="154" t="e">
        <f>$F$13*#REF!</f>
        <v>#REF!</v>
      </c>
      <c r="J13" s="154" t="e">
        <f>$F$13*#REF!</f>
        <v>#REF!</v>
      </c>
      <c r="K13" s="154">
        <v>14257808.843909979</v>
      </c>
      <c r="L13" s="154">
        <v>1150508.7272926527</v>
      </c>
      <c r="M13" s="154">
        <v>1586531.885520776</v>
      </c>
      <c r="N13" s="154">
        <v>11520768.231096549</v>
      </c>
    </row>
    <row r="14" spans="1:14" s="838" customFormat="1" ht="13.7" hidden="1" customHeight="1">
      <c r="A14" s="3094" t="s">
        <v>2364</v>
      </c>
      <c r="B14" s="3094"/>
      <c r="C14" s="3094"/>
      <c r="D14" s="162"/>
      <c r="E14" s="154">
        <v>568348194.85530281</v>
      </c>
      <c r="F14" s="154">
        <v>553320612.47771573</v>
      </c>
      <c r="G14" s="154">
        <v>964005796.54545105</v>
      </c>
      <c r="H14" s="154">
        <v>8836159.9423692785</v>
      </c>
      <c r="I14" s="154">
        <v>10757348.106069395</v>
      </c>
      <c r="J14" s="154">
        <v>430278692.11617327</v>
      </c>
      <c r="K14" s="154">
        <v>15027582.377587046</v>
      </c>
      <c r="L14" s="154">
        <v>994014.71494008903</v>
      </c>
      <c r="M14" s="154">
        <v>2326418.3070064131</v>
      </c>
      <c r="N14" s="154">
        <v>11707149.355640531</v>
      </c>
    </row>
    <row r="15" spans="1:14" s="838" customFormat="1" ht="13.7" hidden="1" customHeight="1">
      <c r="A15" s="3094" t="s">
        <v>2366</v>
      </c>
      <c r="B15" s="3094"/>
      <c r="C15" s="3094"/>
      <c r="D15" s="162"/>
      <c r="E15" s="611">
        <v>554808898.00771308</v>
      </c>
      <c r="F15" s="611">
        <v>542356053.41750383</v>
      </c>
      <c r="G15" s="611">
        <v>945344365.36655545</v>
      </c>
      <c r="H15" s="611">
        <v>12011390.147881227</v>
      </c>
      <c r="I15" s="611">
        <v>10949450.55287536</v>
      </c>
      <c r="J15" s="611">
        <v>425949152.6498071</v>
      </c>
      <c r="K15" s="611">
        <v>12452844.590209989</v>
      </c>
      <c r="L15" s="611">
        <v>1057374.4400974202</v>
      </c>
      <c r="M15" s="611">
        <v>1739702.2008293911</v>
      </c>
      <c r="N15" s="611">
        <v>9655767.9492832161</v>
      </c>
    </row>
    <row r="16" spans="1:14" s="838" customFormat="1" ht="16.5" hidden="1" customHeight="1">
      <c r="A16" s="3407" t="s">
        <v>3144</v>
      </c>
      <c r="B16" s="3407"/>
      <c r="C16" s="3407"/>
      <c r="D16" s="676"/>
      <c r="E16" s="722">
        <v>522478788.68525565</v>
      </c>
      <c r="F16" s="611">
        <v>510638215.56337988</v>
      </c>
      <c r="G16" s="611">
        <v>846643297.47723484</v>
      </c>
      <c r="H16" s="611">
        <v>12813606.03034973</v>
      </c>
      <c r="I16" s="611">
        <v>8648272.0201656166</v>
      </c>
      <c r="J16" s="611">
        <v>357466959.9643718</v>
      </c>
      <c r="K16" s="611">
        <v>11840573.12187577</v>
      </c>
      <c r="L16" s="611">
        <v>1158657.5215599479</v>
      </c>
      <c r="M16" s="611">
        <v>1135459.2291088901</v>
      </c>
      <c r="N16" s="611">
        <v>9546456.3712069374</v>
      </c>
    </row>
    <row r="17" spans="1:59" s="838" customFormat="1" ht="15" hidden="1" customHeight="1">
      <c r="A17" s="3094" t="s">
        <v>2898</v>
      </c>
      <c r="B17" s="3094"/>
      <c r="C17" s="3094"/>
      <c r="D17" s="676"/>
      <c r="E17" s="1147">
        <v>568764615.59845173</v>
      </c>
      <c r="F17" s="1147">
        <v>555783105.89894223</v>
      </c>
      <c r="G17" s="1147">
        <v>915237059.07808614</v>
      </c>
      <c r="H17" s="1147">
        <v>6227572.9816564741</v>
      </c>
      <c r="I17" s="1147">
        <v>15579751.464696459</v>
      </c>
      <c r="J17" s="1147">
        <v>381261277.62549567</v>
      </c>
      <c r="K17" s="1147">
        <v>12981509.699508956</v>
      </c>
      <c r="L17" s="1147">
        <v>1252502.4364850342</v>
      </c>
      <c r="M17" s="1147">
        <v>1069682.4901245509</v>
      </c>
      <c r="N17" s="1147">
        <v>10659324.772899391</v>
      </c>
    </row>
    <row r="18" spans="1:59" s="838" customFormat="1" ht="15.75" hidden="1" customHeight="1">
      <c r="A18" s="3094" t="s">
        <v>2696</v>
      </c>
      <c r="B18" s="3094"/>
      <c r="C18" s="3094"/>
      <c r="D18" s="676"/>
      <c r="E18" s="730">
        <v>615069412.16025329</v>
      </c>
      <c r="F18" s="730">
        <v>599912595.01016188</v>
      </c>
      <c r="G18" s="730">
        <v>982802980.06288028</v>
      </c>
      <c r="H18" s="730">
        <v>8684430.5320327654</v>
      </c>
      <c r="I18" s="730">
        <v>11734198.341534965</v>
      </c>
      <c r="J18" s="730">
        <v>403309013.92628628</v>
      </c>
      <c r="K18" s="730">
        <v>15156817.150090747</v>
      </c>
      <c r="L18" s="730">
        <v>1106151.8833462596</v>
      </c>
      <c r="M18" s="730">
        <v>1247467.2010309817</v>
      </c>
      <c r="N18" s="730">
        <v>12803198.065713501</v>
      </c>
    </row>
    <row r="19" spans="1:59" s="838" customFormat="1" ht="15.75" hidden="1" customHeight="1">
      <c r="A19" s="3094" t="s">
        <v>3145</v>
      </c>
      <c r="B19" s="3094"/>
      <c r="C19" s="3094"/>
      <c r="D19" s="676"/>
      <c r="E19" s="730">
        <v>563465019.88337076</v>
      </c>
      <c r="F19" s="730">
        <v>550945764.66523361</v>
      </c>
      <c r="G19" s="730">
        <v>954942551.83735347</v>
      </c>
      <c r="H19" s="730">
        <v>4706192.1472659921</v>
      </c>
      <c r="I19" s="730">
        <v>11200522.961364307</v>
      </c>
      <c r="J19" s="730">
        <v>419903502.28074831</v>
      </c>
      <c r="K19" s="730">
        <v>12519255.218136379</v>
      </c>
      <c r="L19" s="730">
        <v>1114483.1895020944</v>
      </c>
      <c r="M19" s="730">
        <v>1168291.7055380037</v>
      </c>
      <c r="N19" s="730">
        <v>10236480.323096251</v>
      </c>
    </row>
    <row r="20" spans="1:59" s="838" customFormat="1" ht="15.75" hidden="1" customHeight="1">
      <c r="A20" s="3094" t="s">
        <v>3146</v>
      </c>
      <c r="B20" s="3094"/>
      <c r="C20" s="3094"/>
      <c r="D20" s="676"/>
      <c r="E20" s="730">
        <v>546872863.31227148</v>
      </c>
      <c r="F20" s="730">
        <v>532889980.9688617</v>
      </c>
      <c r="G20" s="730">
        <v>957085608.591313</v>
      </c>
      <c r="H20" s="730">
        <v>7553876.4411226111</v>
      </c>
      <c r="I20" s="730">
        <v>8797741.6060710419</v>
      </c>
      <c r="J20" s="730">
        <v>440547245.66964525</v>
      </c>
      <c r="K20" s="730">
        <v>13982882.343409719</v>
      </c>
      <c r="L20" s="730">
        <v>1155799.7056551233</v>
      </c>
      <c r="M20" s="730">
        <v>1313162.5081076869</v>
      </c>
      <c r="N20" s="730">
        <v>11513920.129646897</v>
      </c>
    </row>
    <row r="21" spans="1:59" s="838" customFormat="1" ht="15.75" hidden="1" customHeight="1">
      <c r="A21" s="3432" t="s">
        <v>3147</v>
      </c>
      <c r="B21" s="3432"/>
      <c r="C21" s="3432"/>
      <c r="D21" s="1514"/>
      <c r="E21" s="730">
        <v>587953906.54716015</v>
      </c>
      <c r="F21" s="730">
        <v>575586969.45956361</v>
      </c>
      <c r="G21" s="730">
        <v>1005947469.1541808</v>
      </c>
      <c r="H21" s="730">
        <v>10070969.987243086</v>
      </c>
      <c r="I21" s="730">
        <v>14128826.263712343</v>
      </c>
      <c r="J21" s="730">
        <v>454560295.94557261</v>
      </c>
      <c r="K21" s="730">
        <v>12366937.087596122</v>
      </c>
      <c r="L21" s="730">
        <v>1266016.9747381064</v>
      </c>
      <c r="M21" s="730">
        <v>1309062.9974942142</v>
      </c>
      <c r="N21" s="730">
        <v>9791857.1153638083</v>
      </c>
    </row>
    <row r="22" spans="1:59" s="838" customFormat="1" ht="14.45" hidden="1" customHeight="1">
      <c r="A22" s="3095" t="s">
        <v>2649</v>
      </c>
      <c r="B22" s="3096"/>
      <c r="C22" s="3096"/>
      <c r="D22" s="3097"/>
      <c r="E22" s="672">
        <v>571689.30708830652</v>
      </c>
      <c r="F22" s="672">
        <v>557368.06655468885</v>
      </c>
      <c r="G22" s="672">
        <v>1015320.6087328143</v>
      </c>
      <c r="H22" s="672">
        <v>6901.8338402543532</v>
      </c>
      <c r="I22" s="672">
        <v>10177.332645427547</v>
      </c>
      <c r="J22" s="672">
        <v>475031.708663809</v>
      </c>
      <c r="K22" s="672">
        <v>14321.240533618904</v>
      </c>
      <c r="L22" s="672">
        <v>1229.631519854338</v>
      </c>
      <c r="M22" s="672">
        <v>1260.6805894447095</v>
      </c>
      <c r="N22" s="672">
        <v>11830.928424319851</v>
      </c>
    </row>
    <row r="23" spans="1:59" s="838" customFormat="1" ht="14.45" hidden="1" customHeight="1">
      <c r="A23" s="3095" t="s">
        <v>2315</v>
      </c>
      <c r="B23" s="3096"/>
      <c r="C23" s="3096"/>
      <c r="D23" s="3097"/>
      <c r="E23" s="672">
        <v>576688.74743929529</v>
      </c>
      <c r="F23" s="672">
        <v>567246.38160543551</v>
      </c>
      <c r="G23" s="672">
        <v>949314.70422208868</v>
      </c>
      <c r="H23" s="672">
        <v>8878.8386517003783</v>
      </c>
      <c r="I23" s="672">
        <v>6718.0361408439194</v>
      </c>
      <c r="J23" s="672">
        <v>397665.19740919786</v>
      </c>
      <c r="K23" s="672">
        <v>9442.3658338597088</v>
      </c>
      <c r="L23" s="672">
        <v>929.88684946728301</v>
      </c>
      <c r="M23" s="672">
        <v>1149.8154817295926</v>
      </c>
      <c r="N23" s="672">
        <v>7362.663502662831</v>
      </c>
    </row>
    <row r="24" spans="1:59" s="838" customFormat="1" ht="14.1" customHeight="1">
      <c r="A24" s="3098" t="s">
        <v>1463</v>
      </c>
      <c r="B24" s="3098"/>
      <c r="C24" s="3098"/>
      <c r="D24" s="3099"/>
      <c r="E24" s="672">
        <v>676268.09435204731</v>
      </c>
      <c r="F24" s="672">
        <v>659112.75712037622</v>
      </c>
      <c r="G24" s="672">
        <v>1184705.9319601809</v>
      </c>
      <c r="H24" s="672">
        <v>13564.690395195734</v>
      </c>
      <c r="I24" s="672">
        <v>19056.85600857039</v>
      </c>
      <c r="J24" s="672">
        <v>558214.72124357242</v>
      </c>
      <c r="K24" s="672">
        <v>17155.337231671292</v>
      </c>
      <c r="L24" s="672">
        <v>1523.1724228042974</v>
      </c>
      <c r="M24" s="672">
        <v>1078.0390730552933</v>
      </c>
      <c r="N24" s="672">
        <v>14554.125735811642</v>
      </c>
    </row>
    <row r="25" spans="1:59" s="838" customFormat="1" ht="14.1" customHeight="1">
      <c r="A25" s="3095" t="s">
        <v>2260</v>
      </c>
      <c r="B25" s="3095"/>
      <c r="C25" s="3095"/>
      <c r="D25" s="3100"/>
      <c r="E25" s="672">
        <v>875493.8288721235</v>
      </c>
      <c r="F25" s="672">
        <v>856004.99134394631</v>
      </c>
      <c r="G25" s="672">
        <v>1442972.3404646725</v>
      </c>
      <c r="H25" s="672">
        <v>8415.5053712569243</v>
      </c>
      <c r="I25" s="672">
        <v>41766.372248020845</v>
      </c>
      <c r="J25" s="672">
        <v>637149.22673582204</v>
      </c>
      <c r="K25" s="672">
        <v>19488.837529675431</v>
      </c>
      <c r="L25" s="672">
        <v>1203.1604159759202</v>
      </c>
      <c r="M25" s="672">
        <v>926.42322863372749</v>
      </c>
      <c r="N25" s="672">
        <v>17359.253885002956</v>
      </c>
    </row>
    <row r="26" spans="1:59" s="838" customFormat="1" ht="14.1" customHeight="1">
      <c r="A26" s="3095" t="s">
        <v>1464</v>
      </c>
      <c r="B26" s="3095"/>
      <c r="C26" s="3095"/>
      <c r="D26" s="3100"/>
      <c r="E26" s="672">
        <v>881694.27988900337</v>
      </c>
      <c r="F26" s="672">
        <v>861213.60793642828</v>
      </c>
      <c r="G26" s="672">
        <v>1667422.5139997199</v>
      </c>
      <c r="H26" s="672">
        <v>19879.851602460792</v>
      </c>
      <c r="I26" s="672">
        <v>22307.986143450216</v>
      </c>
      <c r="J26" s="672">
        <v>848436.1188092056</v>
      </c>
      <c r="K26" s="672">
        <v>20520.046952577541</v>
      </c>
      <c r="L26" s="672">
        <v>1684.2995245601994</v>
      </c>
      <c r="M26" s="672">
        <v>1717.77083735988</v>
      </c>
      <c r="N26" s="672">
        <v>17117.976590657396</v>
      </c>
    </row>
    <row r="27" spans="1:59" s="838" customFormat="1" ht="14.1" customHeight="1">
      <c r="A27" s="3095" t="s">
        <v>2276</v>
      </c>
      <c r="B27" s="3096"/>
      <c r="C27" s="3096"/>
      <c r="D27" s="3097"/>
      <c r="E27" s="672">
        <v>1047371.3732752228</v>
      </c>
      <c r="F27" s="672">
        <v>1028771.8001023101</v>
      </c>
      <c r="G27" s="672">
        <v>1912727.7193830286</v>
      </c>
      <c r="H27" s="672">
        <v>11435.064080006583</v>
      </c>
      <c r="I27" s="672">
        <v>18436.438594428044</v>
      </c>
      <c r="J27" s="672">
        <v>913827.42195515439</v>
      </c>
      <c r="K27" s="672">
        <v>18599.573172912169</v>
      </c>
      <c r="L27" s="672">
        <v>1375.8332339305377</v>
      </c>
      <c r="M27" s="672">
        <v>3522.6185794167409</v>
      </c>
      <c r="N27" s="672">
        <v>13701.121359564881</v>
      </c>
    </row>
    <row r="28" spans="1:59" s="838" customFormat="1" ht="14.1" customHeight="1">
      <c r="A28" s="3095" t="s">
        <v>2237</v>
      </c>
      <c r="B28" s="3096"/>
      <c r="C28" s="3096"/>
      <c r="D28" s="3097"/>
      <c r="E28" s="672">
        <f>'25'!E28</f>
        <v>1060597.2134333102</v>
      </c>
      <c r="F28" s="672">
        <f>'25'!F28</f>
        <v>1038959.4358167049</v>
      </c>
      <c r="G28" s="672">
        <f>'25'!G28</f>
        <v>1907320.3648074388</v>
      </c>
      <c r="H28" s="672">
        <f>'25'!H28</f>
        <v>1549.780633851198</v>
      </c>
      <c r="I28" s="672">
        <f>'25'!I28</f>
        <v>14235.373850615344</v>
      </c>
      <c r="J28" s="672">
        <f>'25'!J28</f>
        <v>884146.08347519999</v>
      </c>
      <c r="K28" s="672">
        <f>'25'!K28</f>
        <v>21637.777616604777</v>
      </c>
      <c r="L28" s="672">
        <f>'25'!L28</f>
        <v>1023.027903726947</v>
      </c>
      <c r="M28" s="672">
        <f>'25'!M28</f>
        <v>4562.5086455556602</v>
      </c>
      <c r="N28" s="672">
        <f>'25'!N28</f>
        <v>16052.241067322149</v>
      </c>
    </row>
    <row r="29" spans="1:59" s="735" customFormat="1" ht="14.1" customHeight="1">
      <c r="A29" s="3094" t="s">
        <v>1898</v>
      </c>
      <c r="B29" s="3094"/>
      <c r="C29" s="3094"/>
      <c r="D29" s="162"/>
      <c r="E29" s="652"/>
      <c r="F29" s="652"/>
      <c r="G29" s="652"/>
      <c r="H29" s="652"/>
      <c r="I29" s="652"/>
      <c r="J29" s="652"/>
      <c r="K29" s="652"/>
      <c r="L29" s="652"/>
      <c r="M29" s="652"/>
      <c r="N29" s="652"/>
    </row>
    <row r="30" spans="1:59" s="173" customFormat="1" ht="14.1" customHeight="1">
      <c r="A30" s="155"/>
      <c r="B30" s="156" t="s">
        <v>3148</v>
      </c>
      <c r="C30" s="155"/>
      <c r="D30" s="165"/>
      <c r="E30" s="652">
        <f>'23'!BG62</f>
        <v>223299.05297004164</v>
      </c>
      <c r="F30" s="652">
        <f>'23'!BH62</f>
        <v>222204.66144902605</v>
      </c>
      <c r="G30" s="652">
        <f>'23'!BI62</f>
        <v>366046.45017028402</v>
      </c>
      <c r="H30" s="652">
        <f>'23'!BJ62</f>
        <v>510.23522786717785</v>
      </c>
      <c r="I30" s="652">
        <f>'23'!BK62</f>
        <v>418.97228576193777</v>
      </c>
      <c r="J30" s="652">
        <f>'23'!BL62</f>
        <v>144770.99623488699</v>
      </c>
      <c r="K30" s="652">
        <f>'23'!BM62</f>
        <v>1094.3915210158762</v>
      </c>
      <c r="L30" s="652">
        <f>'23'!BN62</f>
        <v>104.92295400062696</v>
      </c>
      <c r="M30" s="652">
        <f>'23'!BO62</f>
        <v>570.14398264239492</v>
      </c>
      <c r="N30" s="652">
        <f>'23'!BP62</f>
        <v>419.32458437285402</v>
      </c>
      <c r="O30" s="196"/>
      <c r="P30" s="154"/>
      <c r="Q30" s="154"/>
      <c r="R30" s="154"/>
      <c r="S30" s="656"/>
      <c r="T30" s="656"/>
      <c r="U30" s="656"/>
      <c r="V30" s="656"/>
      <c r="W30" s="656"/>
      <c r="X30" s="656"/>
      <c r="Y30" s="656"/>
      <c r="Z30" s="656"/>
      <c r="AA30" s="656"/>
      <c r="AB30" s="656"/>
      <c r="AC30" s="656"/>
      <c r="AD30" s="656"/>
      <c r="AE30" s="656"/>
      <c r="AF30" s="656"/>
      <c r="AG30" s="656"/>
      <c r="AH30" s="656"/>
      <c r="AI30" s="656"/>
      <c r="AJ30" s="656"/>
      <c r="AK30" s="656"/>
      <c r="AL30" s="656"/>
      <c r="AM30" s="656"/>
      <c r="AN30" s="656"/>
      <c r="AO30" s="656"/>
      <c r="AP30" s="656"/>
      <c r="AQ30" s="656"/>
      <c r="AR30" s="656"/>
      <c r="AS30" s="656"/>
      <c r="AT30" s="656"/>
      <c r="AU30" s="656"/>
      <c r="AV30" s="656"/>
      <c r="AW30" s="656"/>
      <c r="AX30" s="656"/>
      <c r="AY30" s="656"/>
      <c r="AZ30" s="656"/>
      <c r="BA30" s="656"/>
      <c r="BB30" s="656"/>
      <c r="BC30" s="656"/>
      <c r="BD30" s="656"/>
      <c r="BE30" s="656"/>
      <c r="BF30" s="656"/>
      <c r="BG30" s="656"/>
    </row>
    <row r="31" spans="1:59" s="173" customFormat="1" ht="14.1" customHeight="1">
      <c r="A31" s="155"/>
      <c r="B31" s="156" t="s">
        <v>2277</v>
      </c>
      <c r="C31" s="155"/>
      <c r="D31" s="165"/>
      <c r="E31" s="652">
        <f>'23'!BG63</f>
        <v>134503.31319682734</v>
      </c>
      <c r="F31" s="652">
        <f>'23'!BH63</f>
        <v>132174.50799726037</v>
      </c>
      <c r="G31" s="652">
        <f>'23'!BI63</f>
        <v>230742.13783647632</v>
      </c>
      <c r="H31" s="652">
        <f>'23'!BJ63</f>
        <v>510.409742343093</v>
      </c>
      <c r="I31" s="652">
        <f>'23'!BK63</f>
        <v>619.98933932037926</v>
      </c>
      <c r="J31" s="652">
        <f>'23'!BL63</f>
        <v>99698.028920879442</v>
      </c>
      <c r="K31" s="652">
        <f>'23'!BM63</f>
        <v>2328.8051995670271</v>
      </c>
      <c r="L31" s="652">
        <f>'23'!BN63</f>
        <v>113.93394801412734</v>
      </c>
      <c r="M31" s="652">
        <f>'23'!BO63</f>
        <v>445.38405494833023</v>
      </c>
      <c r="N31" s="652">
        <f>'23'!BP63</f>
        <v>1769.4871966045698</v>
      </c>
      <c r="O31" s="155"/>
      <c r="P31" s="445"/>
      <c r="Q31" s="445"/>
      <c r="R31" s="445"/>
      <c r="S31" s="656"/>
      <c r="T31" s="656"/>
      <c r="U31" s="656"/>
      <c r="V31" s="656"/>
      <c r="W31" s="656"/>
      <c r="X31" s="656"/>
      <c r="Y31" s="656"/>
      <c r="Z31" s="656"/>
      <c r="AA31" s="656"/>
      <c r="AB31" s="656"/>
      <c r="AC31" s="656"/>
      <c r="AD31" s="656"/>
      <c r="AE31" s="656"/>
      <c r="AF31" s="656"/>
      <c r="AG31" s="656"/>
      <c r="AH31" s="656"/>
      <c r="AI31" s="656"/>
      <c r="AJ31" s="656"/>
      <c r="AK31" s="656"/>
      <c r="AL31" s="656"/>
      <c r="AM31" s="656"/>
      <c r="AN31" s="656"/>
      <c r="AO31" s="656"/>
      <c r="AP31" s="656"/>
      <c r="AQ31" s="656"/>
      <c r="AR31" s="656"/>
      <c r="AS31" s="656"/>
      <c r="AT31" s="656"/>
      <c r="AU31" s="656"/>
      <c r="AV31" s="656"/>
      <c r="AW31" s="656"/>
      <c r="AX31" s="656"/>
      <c r="AY31" s="656"/>
      <c r="AZ31" s="656"/>
      <c r="BA31" s="656"/>
      <c r="BB31" s="656"/>
      <c r="BC31" s="656"/>
      <c r="BD31" s="656"/>
      <c r="BE31" s="656"/>
      <c r="BF31" s="656"/>
      <c r="BG31" s="656"/>
    </row>
    <row r="32" spans="1:59" s="173" customFormat="1" ht="14.1" customHeight="1">
      <c r="A32" s="155"/>
      <c r="B32" s="156" t="s">
        <v>3130</v>
      </c>
      <c r="C32" s="155"/>
      <c r="D32" s="165"/>
      <c r="E32" s="652">
        <f>'23'!BG64</f>
        <v>265433.12771066063</v>
      </c>
      <c r="F32" s="652">
        <f>'23'!BH64</f>
        <v>263007.07541152218</v>
      </c>
      <c r="G32" s="652">
        <f>'23'!BI64</f>
        <v>449947.34275418142</v>
      </c>
      <c r="H32" s="652">
        <f>'23'!BJ64</f>
        <v>401.06683664092714</v>
      </c>
      <c r="I32" s="652">
        <f>'23'!BK64</f>
        <v>1135.298071319681</v>
      </c>
      <c r="J32" s="652">
        <f>'23'!BL64</f>
        <v>188476.63225061973</v>
      </c>
      <c r="K32" s="652">
        <f>'23'!BM64</f>
        <v>2426.0522991384278</v>
      </c>
      <c r="L32" s="652">
        <f>'23'!BN64</f>
        <v>156.97757623161198</v>
      </c>
      <c r="M32" s="652">
        <f>'23'!BO64</f>
        <v>886.23815409013923</v>
      </c>
      <c r="N32" s="652">
        <f>'23'!BP64</f>
        <v>1382.8365688166748</v>
      </c>
      <c r="O32" s="155"/>
      <c r="P32" s="445"/>
      <c r="Q32" s="445"/>
      <c r="R32" s="445"/>
      <c r="S32" s="656"/>
      <c r="T32" s="656"/>
      <c r="U32" s="656"/>
      <c r="V32" s="656"/>
      <c r="W32" s="656"/>
      <c r="X32" s="656"/>
      <c r="Y32" s="656"/>
      <c r="Z32" s="656"/>
      <c r="AA32" s="656"/>
      <c r="AB32" s="656"/>
      <c r="AC32" s="656"/>
      <c r="AD32" s="656"/>
      <c r="AE32" s="656"/>
      <c r="AF32" s="656"/>
      <c r="AG32" s="656"/>
      <c r="AH32" s="656"/>
      <c r="AI32" s="656"/>
      <c r="AJ32" s="656"/>
      <c r="AK32" s="656"/>
      <c r="AL32" s="656"/>
      <c r="AM32" s="656"/>
      <c r="AN32" s="656"/>
      <c r="AO32" s="656"/>
      <c r="AP32" s="656"/>
      <c r="AQ32" s="656"/>
      <c r="AR32" s="656"/>
      <c r="AS32" s="656"/>
      <c r="AT32" s="656"/>
      <c r="AU32" s="656"/>
      <c r="AV32" s="656"/>
      <c r="AW32" s="656"/>
      <c r="AX32" s="656"/>
      <c r="AY32" s="656"/>
      <c r="AZ32" s="656"/>
      <c r="BA32" s="656"/>
      <c r="BB32" s="656"/>
      <c r="BC32" s="656"/>
      <c r="BD32" s="656"/>
      <c r="BE32" s="656"/>
      <c r="BF32" s="656"/>
      <c r="BG32" s="656"/>
    </row>
    <row r="33" spans="1:59" s="173" customFormat="1" ht="14.1" customHeight="1">
      <c r="A33" s="155"/>
      <c r="B33" s="156" t="s">
        <v>2185</v>
      </c>
      <c r="C33" s="155"/>
      <c r="D33" s="165"/>
      <c r="E33" s="652">
        <f>'23'!BG65</f>
        <v>125090.55076769664</v>
      </c>
      <c r="F33" s="652">
        <f>'23'!BH65</f>
        <v>122375.47985956148</v>
      </c>
      <c r="G33" s="652">
        <f>'23'!BI65</f>
        <v>229738.75361467959</v>
      </c>
      <c r="H33" s="653">
        <f>'23'!BJ65</f>
        <v>0</v>
      </c>
      <c r="I33" s="652">
        <f>'23'!BK65</f>
        <v>343.77359492543832</v>
      </c>
      <c r="J33" s="652">
        <f>'23'!BL65</f>
        <v>107707.04735004361</v>
      </c>
      <c r="K33" s="652">
        <f>'23'!BM65</f>
        <v>2715.0709081351524</v>
      </c>
      <c r="L33" s="652">
        <f>'23'!BN65</f>
        <v>125.00809367886576</v>
      </c>
      <c r="M33" s="652">
        <f>'23'!BO65</f>
        <v>539.95099092041153</v>
      </c>
      <c r="N33" s="652">
        <f>'23'!BP65</f>
        <v>2050.1118235358745</v>
      </c>
      <c r="O33" s="155"/>
      <c r="P33" s="445"/>
      <c r="Q33" s="445"/>
      <c r="R33" s="445"/>
      <c r="S33" s="656"/>
      <c r="T33" s="656"/>
      <c r="U33" s="656"/>
      <c r="V33" s="656"/>
      <c r="W33" s="656"/>
      <c r="X33" s="656"/>
      <c r="Y33" s="656"/>
      <c r="Z33" s="656"/>
      <c r="AA33" s="656"/>
      <c r="AB33" s="656"/>
      <c r="AC33" s="656"/>
      <c r="AD33" s="656"/>
      <c r="AE33" s="656"/>
      <c r="AF33" s="656"/>
      <c r="AG33" s="656"/>
      <c r="AH33" s="656"/>
      <c r="AI33" s="656"/>
      <c r="AJ33" s="656"/>
      <c r="AK33" s="656"/>
      <c r="AL33" s="656"/>
      <c r="AM33" s="656"/>
      <c r="AN33" s="656"/>
      <c r="AO33" s="656"/>
      <c r="AP33" s="656"/>
      <c r="AQ33" s="656"/>
      <c r="AR33" s="656"/>
      <c r="AS33" s="656"/>
      <c r="AT33" s="656"/>
      <c r="AU33" s="656"/>
      <c r="AV33" s="656"/>
      <c r="AW33" s="656"/>
      <c r="AX33" s="656"/>
      <c r="AY33" s="656"/>
      <c r="AZ33" s="656"/>
      <c r="BA33" s="656"/>
      <c r="BB33" s="656"/>
      <c r="BC33" s="656"/>
      <c r="BD33" s="656"/>
      <c r="BE33" s="656"/>
      <c r="BF33" s="656"/>
      <c r="BG33" s="656"/>
    </row>
    <row r="34" spans="1:59" s="173" customFormat="1" ht="14.1" customHeight="1">
      <c r="A34" s="155"/>
      <c r="B34" s="156" t="s">
        <v>2381</v>
      </c>
      <c r="C34" s="155"/>
      <c r="D34" s="165"/>
      <c r="E34" s="652">
        <f>'23'!BG66</f>
        <v>121913.71377802506</v>
      </c>
      <c r="F34" s="652">
        <f>'23'!BH66</f>
        <v>115993.64074557912</v>
      </c>
      <c r="G34" s="652">
        <f>'23'!BI66</f>
        <v>272530.69150075043</v>
      </c>
      <c r="H34" s="652">
        <f>'23'!BJ66</f>
        <v>0</v>
      </c>
      <c r="I34" s="652">
        <f>'23'!BK66</f>
        <v>1361.3644241999482</v>
      </c>
      <c r="J34" s="652">
        <f>'23'!BL66</f>
        <v>157898.41517937119</v>
      </c>
      <c r="K34" s="652">
        <f>'23'!BM66</f>
        <v>5920.0730324459701</v>
      </c>
      <c r="L34" s="652">
        <f>'23'!BN66</f>
        <v>156.77998385736143</v>
      </c>
      <c r="M34" s="652">
        <f>'23'!BO66</f>
        <v>747.27870450451155</v>
      </c>
      <c r="N34" s="652">
        <f>'23'!BP66</f>
        <v>5016.0143440840966</v>
      </c>
      <c r="O34" s="155"/>
      <c r="P34" s="445"/>
      <c r="Q34" s="445"/>
      <c r="R34" s="445"/>
      <c r="S34" s="656"/>
      <c r="T34" s="656"/>
      <c r="U34" s="656"/>
      <c r="V34" s="656"/>
      <c r="W34" s="656"/>
      <c r="X34" s="656"/>
      <c r="Y34" s="656"/>
      <c r="Z34" s="656"/>
      <c r="AA34" s="656"/>
      <c r="AB34" s="656"/>
      <c r="AC34" s="656"/>
      <c r="AD34" s="656"/>
      <c r="AE34" s="656"/>
      <c r="AF34" s="656"/>
      <c r="AG34" s="656"/>
      <c r="AH34" s="656"/>
      <c r="AI34" s="656"/>
      <c r="AJ34" s="656"/>
      <c r="AK34" s="656"/>
      <c r="AL34" s="656"/>
      <c r="AM34" s="656"/>
      <c r="AN34" s="656"/>
      <c r="AO34" s="656"/>
      <c r="AP34" s="656"/>
      <c r="AQ34" s="656"/>
      <c r="AR34" s="656"/>
      <c r="AS34" s="656"/>
      <c r="AT34" s="656"/>
      <c r="AU34" s="656"/>
      <c r="AV34" s="656"/>
      <c r="AW34" s="656"/>
      <c r="AX34" s="656"/>
      <c r="AY34" s="656"/>
      <c r="AZ34" s="656"/>
      <c r="BA34" s="656"/>
      <c r="BB34" s="656"/>
      <c r="BC34" s="656"/>
      <c r="BD34" s="656"/>
      <c r="BE34" s="656"/>
      <c r="BF34" s="656"/>
      <c r="BG34" s="656"/>
    </row>
    <row r="35" spans="1:59" s="173" customFormat="1" ht="14.1" customHeight="1">
      <c r="A35" s="155"/>
      <c r="B35" s="156" t="s">
        <v>2187</v>
      </c>
      <c r="C35" s="155"/>
      <c r="D35" s="165"/>
      <c r="E35" s="652">
        <f>'23'!BG67</f>
        <v>190357.45501005818</v>
      </c>
      <c r="F35" s="652">
        <f>'23'!BH67</f>
        <v>183204.0703537559</v>
      </c>
      <c r="G35" s="652">
        <f>'23'!BI67</f>
        <v>358314.98893106589</v>
      </c>
      <c r="H35" s="652">
        <f>'23'!BJ67</f>
        <v>128.068827</v>
      </c>
      <c r="I35" s="652">
        <f>'23'!BK67</f>
        <v>10355.976135087956</v>
      </c>
      <c r="J35" s="652">
        <f>'23'!BL67</f>
        <v>185594.96353939798</v>
      </c>
      <c r="K35" s="652">
        <f>'23'!BM67</f>
        <v>7153.3846563023108</v>
      </c>
      <c r="L35" s="652">
        <f>'23'!BN67</f>
        <v>365.40534794435388</v>
      </c>
      <c r="M35" s="652">
        <f>'23'!BO67</f>
        <v>1373.5127584498723</v>
      </c>
      <c r="N35" s="652">
        <f>'23'!BP67</f>
        <v>5414.4665499080838</v>
      </c>
      <c r="O35" s="155"/>
      <c r="P35" s="445"/>
      <c r="Q35" s="445"/>
      <c r="R35" s="445"/>
      <c r="S35" s="656"/>
      <c r="T35" s="656"/>
      <c r="U35" s="656"/>
      <c r="V35" s="656"/>
      <c r="W35" s="656"/>
      <c r="X35" s="656"/>
      <c r="Y35" s="656"/>
      <c r="Z35" s="656"/>
      <c r="AA35" s="656"/>
      <c r="AB35" s="656"/>
      <c r="AC35" s="656"/>
      <c r="AD35" s="656"/>
      <c r="AE35" s="656"/>
      <c r="AF35" s="656"/>
      <c r="AG35" s="656"/>
      <c r="AH35" s="656"/>
      <c r="AI35" s="656"/>
      <c r="AJ35" s="656"/>
      <c r="AK35" s="656"/>
      <c r="AL35" s="656"/>
      <c r="AM35" s="656"/>
      <c r="AN35" s="656"/>
      <c r="AO35" s="656"/>
      <c r="AP35" s="656"/>
      <c r="AQ35" s="656"/>
      <c r="AR35" s="656"/>
      <c r="AS35" s="656"/>
      <c r="AT35" s="656"/>
      <c r="AU35" s="656"/>
      <c r="AV35" s="656"/>
      <c r="AW35" s="656"/>
      <c r="AX35" s="656"/>
      <c r="AY35" s="656"/>
      <c r="AZ35" s="656"/>
      <c r="BA35" s="656"/>
      <c r="BB35" s="656"/>
      <c r="BC35" s="656"/>
      <c r="BD35" s="656"/>
      <c r="BE35" s="656"/>
      <c r="BF35" s="656"/>
      <c r="BG35" s="656"/>
    </row>
    <row r="36" spans="1:59" s="173" customFormat="1" ht="14.1" customHeight="1">
      <c r="A36" s="3094" t="s">
        <v>6</v>
      </c>
      <c r="B36" s="3094"/>
      <c r="C36" s="3094"/>
      <c r="D36" s="162"/>
      <c r="E36" s="652"/>
      <c r="F36" s="652"/>
      <c r="G36" s="652"/>
      <c r="H36" s="652"/>
      <c r="I36" s="652"/>
      <c r="J36" s="652"/>
      <c r="K36" s="652"/>
      <c r="L36" s="652"/>
      <c r="M36" s="652"/>
      <c r="N36" s="652"/>
      <c r="O36" s="155"/>
      <c r="P36" s="445"/>
      <c r="Q36" s="445"/>
      <c r="R36" s="445"/>
      <c r="S36" s="656"/>
      <c r="T36" s="656"/>
      <c r="U36" s="656"/>
      <c r="V36" s="656"/>
      <c r="W36" s="656"/>
      <c r="X36" s="656"/>
      <c r="Y36" s="656"/>
      <c r="Z36" s="656"/>
      <c r="AA36" s="656"/>
      <c r="AB36" s="656"/>
      <c r="AC36" s="656"/>
      <c r="AD36" s="656"/>
      <c r="AE36" s="656"/>
      <c r="AF36" s="656"/>
      <c r="AG36" s="656"/>
      <c r="AH36" s="656"/>
      <c r="AI36" s="656"/>
      <c r="AJ36" s="656"/>
      <c r="AK36" s="656"/>
      <c r="AL36" s="656"/>
      <c r="AM36" s="656"/>
      <c r="AN36" s="656"/>
      <c r="AO36" s="656"/>
      <c r="AP36" s="656"/>
      <c r="AQ36" s="656"/>
      <c r="AR36" s="656"/>
      <c r="AS36" s="656"/>
      <c r="AT36" s="656"/>
      <c r="AU36" s="656"/>
      <c r="AV36" s="656"/>
      <c r="AW36" s="656"/>
      <c r="AX36" s="656"/>
      <c r="AY36" s="656"/>
      <c r="AZ36" s="656"/>
      <c r="BA36" s="656"/>
      <c r="BB36" s="656"/>
      <c r="BC36" s="656"/>
      <c r="BD36" s="656"/>
      <c r="BE36" s="656"/>
      <c r="BF36" s="656"/>
      <c r="BG36" s="656"/>
    </row>
    <row r="37" spans="1:59" s="173" customFormat="1" ht="14.1" customHeight="1">
      <c r="A37" s="155"/>
      <c r="B37" s="156" t="s">
        <v>2188</v>
      </c>
      <c r="C37" s="155"/>
      <c r="D37" s="165"/>
      <c r="E37" s="652">
        <f>'23'!BG68</f>
        <v>6401.6474769426641</v>
      </c>
      <c r="F37" s="652">
        <f>'23'!BH68</f>
        <v>6147.2838737466918</v>
      </c>
      <c r="G37" s="652">
        <f>'23'!BI68</f>
        <v>35787.001976220046</v>
      </c>
      <c r="H37" s="652">
        <f>'23'!BJ68</f>
        <v>176.29484011607141</v>
      </c>
      <c r="I37" s="652">
        <f>'23'!BK68</f>
        <v>96.283113965980789</v>
      </c>
      <c r="J37" s="652">
        <f>'23'!BL68</f>
        <v>29912.296056555413</v>
      </c>
      <c r="K37" s="652">
        <f>'23'!BM68</f>
        <v>254.3636031959681</v>
      </c>
      <c r="L37" s="652">
        <f>'23'!BN68</f>
        <v>26.467330080542617</v>
      </c>
      <c r="M37" s="652">
        <f>'23'!BO68</f>
        <v>135.12663609561125</v>
      </c>
      <c r="N37" s="652">
        <f>'23'!BP68</f>
        <v>92.769637019814112</v>
      </c>
      <c r="O37" s="196"/>
      <c r="P37" s="445"/>
      <c r="Q37" s="445"/>
      <c r="R37" s="445"/>
      <c r="S37" s="656"/>
      <c r="T37" s="656"/>
      <c r="U37" s="656"/>
      <c r="V37" s="656"/>
      <c r="W37" s="656"/>
      <c r="X37" s="656"/>
      <c r="Y37" s="656"/>
      <c r="Z37" s="656"/>
      <c r="AA37" s="656"/>
      <c r="AB37" s="656"/>
      <c r="AC37" s="656"/>
      <c r="AD37" s="656"/>
      <c r="AE37" s="656"/>
      <c r="AF37" s="656"/>
      <c r="AG37" s="656"/>
      <c r="AH37" s="656"/>
      <c r="AI37" s="656"/>
      <c r="AJ37" s="656"/>
      <c r="AK37" s="656"/>
      <c r="AL37" s="656"/>
      <c r="AM37" s="656"/>
      <c r="AN37" s="656"/>
      <c r="AO37" s="656"/>
      <c r="AP37" s="656"/>
      <c r="AQ37" s="656"/>
      <c r="AR37" s="656"/>
      <c r="AS37" s="656"/>
      <c r="AT37" s="656"/>
      <c r="AU37" s="656"/>
      <c r="AV37" s="656"/>
      <c r="AW37" s="656"/>
      <c r="AX37" s="656"/>
      <c r="AY37" s="656"/>
      <c r="AZ37" s="656"/>
      <c r="BA37" s="656"/>
      <c r="BB37" s="656"/>
      <c r="BC37" s="656"/>
      <c r="BD37" s="656"/>
      <c r="BE37" s="656"/>
      <c r="BF37" s="656"/>
      <c r="BG37" s="656"/>
    </row>
    <row r="38" spans="1:59" s="173" customFormat="1" ht="14.1" customHeight="1">
      <c r="A38" s="155"/>
      <c r="B38" s="156" t="s">
        <v>2204</v>
      </c>
      <c r="C38" s="155"/>
      <c r="D38" s="165"/>
      <c r="E38" s="652">
        <f>'23'!BG69</f>
        <v>15254.117430663224</v>
      </c>
      <c r="F38" s="652">
        <f>'23'!BH69</f>
        <v>15084.399650866282</v>
      </c>
      <c r="G38" s="652">
        <f>'23'!BI69</f>
        <v>28931.947993355236</v>
      </c>
      <c r="H38" s="653">
        <f>'23'!BJ69</f>
        <v>0</v>
      </c>
      <c r="I38" s="652">
        <f>'23'!BK69</f>
        <v>19.325698491104628</v>
      </c>
      <c r="J38" s="652">
        <f>'23'!BL69</f>
        <v>13866.874040980041</v>
      </c>
      <c r="K38" s="652">
        <f>'23'!BM69</f>
        <v>169.71777979693383</v>
      </c>
      <c r="L38" s="652">
        <f>'23'!BN69</f>
        <v>34.328262360303306</v>
      </c>
      <c r="M38" s="652">
        <f>'23'!BO69</f>
        <v>51.826973917270244</v>
      </c>
      <c r="N38" s="652">
        <f>'23'!BP69</f>
        <v>83.562543519360347</v>
      </c>
      <c r="O38" s="155"/>
      <c r="P38" s="445"/>
      <c r="Q38" s="445"/>
      <c r="R38" s="445"/>
      <c r="S38" s="656"/>
      <c r="T38" s="656"/>
      <c r="U38" s="656"/>
      <c r="V38" s="656"/>
      <c r="W38" s="656"/>
      <c r="X38" s="656"/>
      <c r="Y38" s="656"/>
      <c r="Z38" s="656"/>
      <c r="AA38" s="656"/>
      <c r="AB38" s="656"/>
      <c r="AC38" s="656"/>
      <c r="AD38" s="656"/>
      <c r="AE38" s="656"/>
      <c r="AF38" s="656"/>
      <c r="AG38" s="656"/>
      <c r="AH38" s="656"/>
      <c r="AI38" s="656"/>
      <c r="AJ38" s="656"/>
      <c r="AK38" s="656"/>
      <c r="AL38" s="656"/>
      <c r="AM38" s="656"/>
      <c r="AN38" s="656"/>
      <c r="AO38" s="656"/>
      <c r="AP38" s="656"/>
      <c r="AQ38" s="656"/>
      <c r="AR38" s="656"/>
      <c r="AS38" s="656"/>
      <c r="AT38" s="656"/>
      <c r="AU38" s="656"/>
      <c r="AV38" s="656"/>
      <c r="AW38" s="656"/>
      <c r="AX38" s="656"/>
      <c r="AY38" s="656"/>
      <c r="AZ38" s="656"/>
      <c r="BA38" s="656"/>
      <c r="BB38" s="656"/>
      <c r="BC38" s="656"/>
      <c r="BD38" s="656"/>
      <c r="BE38" s="656"/>
      <c r="BF38" s="656"/>
      <c r="BG38" s="656"/>
    </row>
    <row r="39" spans="1:59" s="173" customFormat="1" ht="14.1" customHeight="1">
      <c r="A39" s="156"/>
      <c r="B39" s="156" t="s">
        <v>2249</v>
      </c>
      <c r="C39" s="156"/>
      <c r="D39" s="165"/>
      <c r="E39" s="652">
        <f>'23'!BG70</f>
        <v>44958.570483197873</v>
      </c>
      <c r="F39" s="652">
        <f>'23'!BH70</f>
        <v>44699.92055145726</v>
      </c>
      <c r="G39" s="652">
        <f>'23'!BI70</f>
        <v>74299.08674697431</v>
      </c>
      <c r="H39" s="653">
        <f>'23'!BJ70</f>
        <v>0</v>
      </c>
      <c r="I39" s="652">
        <f>'23'!BK70</f>
        <v>52.822775887855826</v>
      </c>
      <c r="J39" s="652">
        <f>'23'!BL70</f>
        <v>29651.988971404877</v>
      </c>
      <c r="K39" s="652">
        <f>'23'!BM70</f>
        <v>258.64993174062272</v>
      </c>
      <c r="L39" s="652">
        <f>'23'!BN70</f>
        <v>18.258054553867595</v>
      </c>
      <c r="M39" s="652">
        <f>'23'!BO70</f>
        <v>110.2387810914325</v>
      </c>
      <c r="N39" s="652">
        <f>'23'!BP70</f>
        <v>130.1530960953225</v>
      </c>
      <c r="O39" s="155"/>
      <c r="P39" s="445"/>
      <c r="Q39" s="445"/>
      <c r="R39" s="445"/>
      <c r="S39" s="656"/>
      <c r="T39" s="656"/>
      <c r="U39" s="656"/>
      <c r="V39" s="656"/>
      <c r="W39" s="656"/>
      <c r="X39" s="656"/>
      <c r="Y39" s="656"/>
      <c r="Z39" s="656"/>
      <c r="AA39" s="656"/>
      <c r="AB39" s="656"/>
      <c r="AC39" s="656"/>
      <c r="AD39" s="656"/>
      <c r="AE39" s="656"/>
      <c r="AF39" s="656"/>
      <c r="AG39" s="656"/>
      <c r="AH39" s="656"/>
      <c r="AI39" s="656"/>
      <c r="AJ39" s="656"/>
      <c r="AK39" s="656"/>
      <c r="AL39" s="656"/>
      <c r="AM39" s="656"/>
      <c r="AN39" s="656"/>
      <c r="AO39" s="656"/>
      <c r="AP39" s="656"/>
      <c r="AQ39" s="656"/>
      <c r="AR39" s="656"/>
      <c r="AS39" s="656"/>
      <c r="AT39" s="656"/>
      <c r="AU39" s="656"/>
      <c r="AV39" s="656"/>
      <c r="AW39" s="656"/>
      <c r="AX39" s="656"/>
      <c r="AY39" s="656"/>
      <c r="AZ39" s="656"/>
      <c r="BA39" s="656"/>
      <c r="BB39" s="656"/>
      <c r="BC39" s="656"/>
      <c r="BD39" s="656"/>
      <c r="BE39" s="656"/>
      <c r="BF39" s="656"/>
      <c r="BG39" s="656"/>
    </row>
    <row r="40" spans="1:59" s="173" customFormat="1" ht="14.1" customHeight="1">
      <c r="A40" s="156"/>
      <c r="B40" s="156" t="s">
        <v>2226</v>
      </c>
      <c r="C40" s="156"/>
      <c r="D40" s="165"/>
      <c r="E40" s="652">
        <f>'23'!BG71</f>
        <v>88068.542174084942</v>
      </c>
      <c r="F40" s="652">
        <f>'23'!BH71</f>
        <v>87553.091917929836</v>
      </c>
      <c r="G40" s="652">
        <f>'23'!BI71</f>
        <v>149831.95216470934</v>
      </c>
      <c r="H40" s="652">
        <f>'23'!BJ71</f>
        <v>0</v>
      </c>
      <c r="I40" s="652">
        <f>'23'!BK71</f>
        <v>160.75894457419918</v>
      </c>
      <c r="J40" s="652">
        <f>'23'!BL71</f>
        <v>62439.619191353668</v>
      </c>
      <c r="K40" s="652">
        <f>'23'!BM71</f>
        <v>515.45025615499992</v>
      </c>
      <c r="L40" s="652">
        <f>'23'!BN71</f>
        <v>35.971188183012949</v>
      </c>
      <c r="M40" s="652">
        <f>'23'!BO71</f>
        <v>199.37687116292591</v>
      </c>
      <c r="N40" s="652">
        <f>'23'!BP71</f>
        <v>280.10219680906084</v>
      </c>
      <c r="O40" s="156"/>
      <c r="P40" s="445"/>
      <c r="Q40" s="445"/>
      <c r="R40" s="445"/>
      <c r="S40" s="656"/>
      <c r="T40" s="656"/>
      <c r="U40" s="656"/>
      <c r="V40" s="656"/>
      <c r="W40" s="656"/>
      <c r="X40" s="656"/>
      <c r="Y40" s="656"/>
      <c r="Z40" s="656"/>
      <c r="AA40" s="656"/>
      <c r="AB40" s="656"/>
      <c r="AC40" s="656"/>
      <c r="AD40" s="656"/>
      <c r="AE40" s="656"/>
      <c r="AF40" s="656"/>
      <c r="AG40" s="656"/>
      <c r="AH40" s="656"/>
      <c r="AI40" s="656"/>
      <c r="AJ40" s="656"/>
      <c r="AK40" s="656"/>
      <c r="AL40" s="656"/>
      <c r="AM40" s="656"/>
      <c r="AN40" s="656"/>
      <c r="AO40" s="656"/>
      <c r="AP40" s="656"/>
      <c r="AQ40" s="656"/>
      <c r="AR40" s="656"/>
      <c r="AS40" s="656"/>
      <c r="AT40" s="656"/>
      <c r="AU40" s="656"/>
      <c r="AV40" s="656"/>
      <c r="AW40" s="656"/>
      <c r="AX40" s="656"/>
      <c r="AY40" s="656"/>
      <c r="AZ40" s="656"/>
      <c r="BA40" s="656"/>
      <c r="BB40" s="656"/>
      <c r="BC40" s="656"/>
      <c r="BD40" s="656"/>
      <c r="BE40" s="656"/>
      <c r="BF40" s="656"/>
      <c r="BG40" s="656"/>
    </row>
    <row r="41" spans="1:59" s="173" customFormat="1" ht="14.1" customHeight="1">
      <c r="A41" s="156"/>
      <c r="B41" s="156" t="s">
        <v>2263</v>
      </c>
      <c r="C41" s="156"/>
      <c r="D41" s="165"/>
      <c r="E41" s="652">
        <f>'23'!BG72</f>
        <v>93354.589987561441</v>
      </c>
      <c r="F41" s="652">
        <f>'23'!BH72</f>
        <v>92545.697668139939</v>
      </c>
      <c r="G41" s="652">
        <f>'23'!BI72</f>
        <v>177733.1868544351</v>
      </c>
      <c r="H41" s="652">
        <f>'23'!BJ72</f>
        <v>209.77627935473362</v>
      </c>
      <c r="I41" s="652">
        <f>'23'!BK72</f>
        <v>644.87261483761438</v>
      </c>
      <c r="J41" s="652">
        <f>'23'!BL72</f>
        <v>86042.138080487246</v>
      </c>
      <c r="K41" s="652">
        <f>'23'!BM72</f>
        <v>808.89231942143567</v>
      </c>
      <c r="L41" s="652">
        <f>'23'!BN72</f>
        <v>40.188757557141578</v>
      </c>
      <c r="M41" s="652">
        <f>'23'!BO72</f>
        <v>386.54178910117844</v>
      </c>
      <c r="N41" s="652">
        <f>'23'!BP72</f>
        <v>382.16177276311589</v>
      </c>
      <c r="O41" s="156"/>
      <c r="P41" s="445"/>
      <c r="Q41" s="445"/>
      <c r="R41" s="445"/>
      <c r="S41" s="656"/>
      <c r="T41" s="656"/>
      <c r="U41" s="656"/>
      <c r="V41" s="656"/>
      <c r="W41" s="656"/>
      <c r="X41" s="656"/>
      <c r="Y41" s="656"/>
      <c r="Z41" s="656"/>
      <c r="AA41" s="656"/>
      <c r="AB41" s="656"/>
      <c r="AC41" s="656"/>
      <c r="AD41" s="656"/>
      <c r="AE41" s="656"/>
      <c r="AF41" s="656"/>
      <c r="AG41" s="656"/>
      <c r="AH41" s="656"/>
      <c r="AI41" s="656"/>
      <c r="AJ41" s="656"/>
      <c r="AK41" s="656"/>
      <c r="AL41" s="656"/>
      <c r="AM41" s="656"/>
      <c r="AN41" s="656"/>
      <c r="AO41" s="656"/>
      <c r="AP41" s="656"/>
      <c r="AQ41" s="656"/>
      <c r="AR41" s="656"/>
      <c r="AS41" s="656"/>
      <c r="AT41" s="656"/>
      <c r="AU41" s="656"/>
      <c r="AV41" s="656"/>
      <c r="AW41" s="656"/>
      <c r="AX41" s="656"/>
      <c r="AY41" s="656"/>
      <c r="AZ41" s="656"/>
      <c r="BA41" s="656"/>
      <c r="BB41" s="656"/>
      <c r="BC41" s="656"/>
      <c r="BD41" s="656"/>
      <c r="BE41" s="656"/>
      <c r="BF41" s="656"/>
      <c r="BG41" s="656"/>
    </row>
    <row r="42" spans="1:59" s="173" customFormat="1" ht="14.1" customHeight="1">
      <c r="A42" s="156"/>
      <c r="B42" s="156" t="s">
        <v>2201</v>
      </c>
      <c r="C42" s="156"/>
      <c r="D42" s="165"/>
      <c r="E42" s="652">
        <f>'23'!BG73</f>
        <v>212714.00266818207</v>
      </c>
      <c r="F42" s="652">
        <f>'23'!BH73</f>
        <v>210337.98156120168</v>
      </c>
      <c r="G42" s="652">
        <f>'23'!BI73</f>
        <v>378194.92685097846</v>
      </c>
      <c r="H42" s="652">
        <f>'23'!BJ73</f>
        <v>384.51919232622913</v>
      </c>
      <c r="I42" s="652">
        <f>'23'!BK73</f>
        <v>993.28599001527846</v>
      </c>
      <c r="J42" s="652">
        <f>'23'!BL73</f>
        <v>169234.75047211832</v>
      </c>
      <c r="K42" s="652">
        <f>'23'!BM73</f>
        <v>2376.0211069804445</v>
      </c>
      <c r="L42" s="652">
        <f>'23'!BN73</f>
        <v>203.00474108193256</v>
      </c>
      <c r="M42" s="652">
        <f>'23'!BO73</f>
        <v>800.95398920689706</v>
      </c>
      <c r="N42" s="652">
        <f>'23'!BP73</f>
        <v>1372.0623766916135</v>
      </c>
      <c r="O42" s="156"/>
      <c r="P42" s="445"/>
      <c r="Q42" s="445"/>
      <c r="R42" s="445"/>
      <c r="S42" s="656"/>
      <c r="T42" s="656"/>
      <c r="U42" s="656"/>
      <c r="V42" s="656"/>
      <c r="W42" s="656"/>
      <c r="X42" s="656"/>
      <c r="Y42" s="656"/>
      <c r="Z42" s="656"/>
      <c r="AA42" s="656"/>
      <c r="AB42" s="656"/>
      <c r="AC42" s="656"/>
      <c r="AD42" s="656"/>
      <c r="AE42" s="656"/>
      <c r="AF42" s="656"/>
      <c r="AG42" s="656"/>
      <c r="AH42" s="656"/>
      <c r="AI42" s="656"/>
      <c r="AJ42" s="656"/>
      <c r="AK42" s="656"/>
      <c r="AL42" s="656"/>
      <c r="AM42" s="656"/>
      <c r="AN42" s="656"/>
      <c r="AO42" s="656"/>
      <c r="AP42" s="656"/>
      <c r="AQ42" s="656"/>
      <c r="AR42" s="656"/>
      <c r="AS42" s="656"/>
      <c r="AT42" s="656"/>
      <c r="AU42" s="656"/>
      <c r="AV42" s="656"/>
      <c r="AW42" s="656"/>
      <c r="AX42" s="656"/>
      <c r="AY42" s="656"/>
      <c r="AZ42" s="656"/>
      <c r="BA42" s="656"/>
      <c r="BB42" s="656"/>
      <c r="BC42" s="656"/>
      <c r="BD42" s="656"/>
      <c r="BE42" s="656"/>
      <c r="BF42" s="656"/>
      <c r="BG42" s="656"/>
    </row>
    <row r="43" spans="1:59" s="173" customFormat="1" ht="14.1" customHeight="1">
      <c r="A43" s="156"/>
      <c r="B43" s="156" t="s">
        <v>2206</v>
      </c>
      <c r="C43" s="156"/>
      <c r="D43" s="165"/>
      <c r="E43" s="652">
        <f>'23'!BG74</f>
        <v>83479.05916043969</v>
      </c>
      <c r="F43" s="652">
        <f>'23'!BH74</f>
        <v>82596.633146561056</v>
      </c>
      <c r="G43" s="652">
        <f>'23'!BI74</f>
        <v>146371.99799067702</v>
      </c>
      <c r="H43" s="652">
        <f>'23'!BJ74</f>
        <v>383.90254795460544</v>
      </c>
      <c r="I43" s="652">
        <f>'23'!BK74</f>
        <v>174.95353080829693</v>
      </c>
      <c r="J43" s="652">
        <f>'23'!BL74</f>
        <v>64334.220922878842</v>
      </c>
      <c r="K43" s="652">
        <f>'23'!BM74</f>
        <v>882.42601387865409</v>
      </c>
      <c r="L43" s="652">
        <f>'23'!BN74</f>
        <v>52.291204926124948</v>
      </c>
      <c r="M43" s="652">
        <f>'23'!BO74</f>
        <v>358.77865531813353</v>
      </c>
      <c r="N43" s="652">
        <f>'23'!BP74</f>
        <v>471.35615363439575</v>
      </c>
      <c r="O43" s="156"/>
      <c r="P43" s="445"/>
      <c r="Q43" s="445"/>
      <c r="R43" s="445"/>
      <c r="S43" s="656"/>
      <c r="T43" s="656"/>
      <c r="U43" s="656"/>
      <c r="V43" s="656"/>
      <c r="W43" s="656"/>
      <c r="X43" s="656"/>
      <c r="Y43" s="656"/>
      <c r="Z43" s="656"/>
      <c r="AA43" s="656"/>
      <c r="AB43" s="656"/>
      <c r="AC43" s="656"/>
      <c r="AD43" s="656"/>
      <c r="AE43" s="656"/>
      <c r="AF43" s="656"/>
      <c r="AG43" s="656"/>
      <c r="AH43" s="656"/>
      <c r="AI43" s="656"/>
      <c r="AJ43" s="656"/>
      <c r="AK43" s="656"/>
      <c r="AL43" s="656"/>
      <c r="AM43" s="656"/>
      <c r="AN43" s="656"/>
      <c r="AO43" s="656"/>
      <c r="AP43" s="656"/>
      <c r="AQ43" s="656"/>
      <c r="AR43" s="656"/>
      <c r="AS43" s="656"/>
      <c r="AT43" s="656"/>
      <c r="AU43" s="656"/>
      <c r="AV43" s="656"/>
      <c r="AW43" s="656"/>
      <c r="AX43" s="656"/>
      <c r="AY43" s="656"/>
      <c r="AZ43" s="656"/>
      <c r="BA43" s="656"/>
      <c r="BB43" s="656"/>
      <c r="BC43" s="656"/>
      <c r="BD43" s="656"/>
      <c r="BE43" s="656"/>
      <c r="BF43" s="656"/>
      <c r="BG43" s="656"/>
    </row>
    <row r="44" spans="1:59" s="173" customFormat="1" ht="14.1" customHeight="1">
      <c r="A44" s="156"/>
      <c r="B44" s="156" t="s">
        <v>2231</v>
      </c>
      <c r="C44" s="156"/>
      <c r="D44" s="165"/>
      <c r="E44" s="652">
        <f>'23'!BG75</f>
        <v>124342.00199132512</v>
      </c>
      <c r="F44" s="652">
        <f>'23'!BH75</f>
        <v>122236.66916469204</v>
      </c>
      <c r="G44" s="652">
        <f>'23'!BI75</f>
        <v>204381.30198335988</v>
      </c>
      <c r="H44" s="652">
        <f>'23'!BJ75</f>
        <v>267.21894709955836</v>
      </c>
      <c r="I44" s="652">
        <f>'23'!BK75</f>
        <v>742.40073828894594</v>
      </c>
      <c r="J44" s="652">
        <f>'23'!BL75</f>
        <v>83154.25250405629</v>
      </c>
      <c r="K44" s="652">
        <f>'23'!BM75</f>
        <v>2105.3328266330809</v>
      </c>
      <c r="L44" s="652">
        <f>'23'!BN75</f>
        <v>117.22941572086249</v>
      </c>
      <c r="M44" s="652">
        <f>'23'!BO75</f>
        <v>561.2994861200026</v>
      </c>
      <c r="N44" s="652">
        <f>'23'!BP75</f>
        <v>1426.8039247922156</v>
      </c>
      <c r="O44" s="156"/>
      <c r="P44" s="445"/>
      <c r="Q44" s="445"/>
      <c r="R44" s="445"/>
      <c r="S44" s="656"/>
      <c r="T44" s="656"/>
      <c r="U44" s="656"/>
      <c r="V44" s="656"/>
      <c r="W44" s="656"/>
      <c r="X44" s="656"/>
      <c r="Y44" s="656"/>
      <c r="Z44" s="656"/>
      <c r="AA44" s="656"/>
      <c r="AB44" s="656"/>
      <c r="AC44" s="656"/>
      <c r="AD44" s="656"/>
      <c r="AE44" s="656"/>
      <c r="AF44" s="656"/>
      <c r="AG44" s="656"/>
      <c r="AH44" s="656"/>
      <c r="AI44" s="656"/>
      <c r="AJ44" s="656"/>
      <c r="AK44" s="656"/>
      <c r="AL44" s="656"/>
      <c r="AM44" s="656"/>
      <c r="AN44" s="656"/>
      <c r="AO44" s="656"/>
      <c r="AP44" s="656"/>
      <c r="AQ44" s="656"/>
      <c r="AR44" s="656"/>
      <c r="AS44" s="656"/>
      <c r="AT44" s="656"/>
      <c r="AU44" s="656"/>
      <c r="AV44" s="656"/>
      <c r="AW44" s="656"/>
      <c r="AX44" s="656"/>
      <c r="AY44" s="656"/>
      <c r="AZ44" s="656"/>
      <c r="BA44" s="656"/>
      <c r="BB44" s="656"/>
      <c r="BC44" s="656"/>
      <c r="BD44" s="656"/>
      <c r="BE44" s="656"/>
      <c r="BF44" s="656"/>
      <c r="BG44" s="656"/>
    </row>
    <row r="45" spans="1:59" s="173" customFormat="1" ht="14.1" customHeight="1">
      <c r="A45" s="156"/>
      <c r="B45" s="156" t="s">
        <v>3149</v>
      </c>
      <c r="C45" s="156"/>
      <c r="D45" s="165"/>
      <c r="E45" s="652">
        <f>'23'!BG76</f>
        <v>227529.03457256456</v>
      </c>
      <c r="F45" s="652">
        <f>'23'!BH76</f>
        <v>218687.98066914798</v>
      </c>
      <c r="G45" s="652">
        <f>'23'!BI76</f>
        <v>417219.09756767377</v>
      </c>
      <c r="H45" s="652">
        <f>'23'!BJ76</f>
        <v>0</v>
      </c>
      <c r="I45" s="652">
        <f>'23'!BK76</f>
        <v>2728.9720019824322</v>
      </c>
      <c r="J45" s="652">
        <f>'23'!BL76</f>
        <v>201260.08890050816</v>
      </c>
      <c r="K45" s="652">
        <f>'23'!BM76</f>
        <v>8841.0539034166068</v>
      </c>
      <c r="L45" s="652">
        <f>'23'!BN76</f>
        <v>231.29139067492585</v>
      </c>
      <c r="M45" s="652">
        <f>'23'!BO76</f>
        <v>1178.7803891263911</v>
      </c>
      <c r="N45" s="652">
        <f>'23'!BP76</f>
        <v>7430.9821236152893</v>
      </c>
      <c r="O45" s="156"/>
      <c r="P45" s="445"/>
      <c r="Q45" s="445"/>
      <c r="R45" s="445"/>
      <c r="S45" s="656"/>
      <c r="T45" s="656"/>
      <c r="U45" s="656"/>
      <c r="V45" s="656"/>
      <c r="W45" s="656"/>
      <c r="X45" s="656"/>
      <c r="Y45" s="656"/>
      <c r="Z45" s="656"/>
      <c r="AA45" s="656"/>
      <c r="AB45" s="656"/>
      <c r="AC45" s="656"/>
      <c r="AD45" s="656"/>
      <c r="AE45" s="656"/>
      <c r="AF45" s="656"/>
      <c r="AG45" s="656"/>
      <c r="AH45" s="656"/>
      <c r="AI45" s="656"/>
      <c r="AJ45" s="656"/>
      <c r="AK45" s="656"/>
      <c r="AL45" s="656"/>
      <c r="AM45" s="656"/>
      <c r="AN45" s="656"/>
      <c r="AO45" s="656"/>
      <c r="AP45" s="656"/>
      <c r="AQ45" s="656"/>
      <c r="AR45" s="656"/>
      <c r="AS45" s="656"/>
      <c r="AT45" s="656"/>
      <c r="AU45" s="656"/>
      <c r="AV45" s="656"/>
      <c r="AW45" s="656"/>
      <c r="AX45" s="656"/>
      <c r="AY45" s="656"/>
      <c r="AZ45" s="656"/>
      <c r="BA45" s="656"/>
      <c r="BB45" s="656"/>
      <c r="BC45" s="656"/>
      <c r="BD45" s="656"/>
      <c r="BE45" s="656"/>
      <c r="BF45" s="656"/>
      <c r="BG45" s="656"/>
    </row>
    <row r="46" spans="1:59" s="173" customFormat="1" ht="14.1" customHeight="1">
      <c r="A46" s="156"/>
      <c r="B46" s="156" t="s">
        <v>2197</v>
      </c>
      <c r="C46" s="156"/>
      <c r="D46" s="165"/>
      <c r="E46" s="652">
        <f>'23'!BG77</f>
        <v>164495.6474883481</v>
      </c>
      <c r="F46" s="652">
        <f>'23'!BH77</f>
        <v>159069.77761296212</v>
      </c>
      <c r="G46" s="652">
        <f>'23'!BI77</f>
        <v>294569.86467905471</v>
      </c>
      <c r="H46" s="652">
        <f>'23'!BJ77</f>
        <v>128.068827</v>
      </c>
      <c r="I46" s="652">
        <f>'23'!BK77</f>
        <v>8621.6984417636322</v>
      </c>
      <c r="J46" s="652">
        <f>'23'!BL77</f>
        <v>144249.85433485621</v>
      </c>
      <c r="K46" s="652">
        <f>'23'!BM77</f>
        <v>5425.8698753860181</v>
      </c>
      <c r="L46" s="652">
        <f>'23'!BN77</f>
        <v>263.9975585882334</v>
      </c>
      <c r="M46" s="652">
        <f>'23'!BO77</f>
        <v>779.58507441581628</v>
      </c>
      <c r="N46" s="652">
        <f>'23'!BP77</f>
        <v>4382.2872423819681</v>
      </c>
      <c r="O46" s="156"/>
      <c r="P46" s="445"/>
      <c r="Q46" s="445"/>
      <c r="R46" s="445"/>
      <c r="S46" s="656"/>
      <c r="T46" s="656"/>
      <c r="U46" s="656"/>
      <c r="V46" s="656"/>
      <c r="W46" s="656"/>
      <c r="X46" s="656"/>
      <c r="Y46" s="656"/>
      <c r="Z46" s="656"/>
      <c r="AA46" s="656"/>
      <c r="AB46" s="656"/>
      <c r="AC46" s="656"/>
      <c r="AD46" s="656"/>
      <c r="AE46" s="656"/>
      <c r="AF46" s="656"/>
      <c r="AG46" s="656"/>
      <c r="AH46" s="656"/>
      <c r="AI46" s="656"/>
      <c r="AJ46" s="656"/>
      <c r="AK46" s="656"/>
      <c r="AL46" s="656"/>
      <c r="AM46" s="656"/>
      <c r="AN46" s="656"/>
      <c r="AO46" s="656"/>
      <c r="AP46" s="656"/>
      <c r="AQ46" s="656"/>
      <c r="AR46" s="656"/>
      <c r="AS46" s="656"/>
      <c r="AT46" s="656"/>
      <c r="AU46" s="656"/>
      <c r="AV46" s="656"/>
      <c r="AW46" s="656"/>
      <c r="AX46" s="656"/>
      <c r="AY46" s="656"/>
      <c r="AZ46" s="656"/>
      <c r="BA46" s="656"/>
      <c r="BB46" s="656"/>
      <c r="BC46" s="656"/>
      <c r="BD46" s="656"/>
      <c r="BE46" s="656"/>
      <c r="BF46" s="656"/>
      <c r="BG46" s="656"/>
    </row>
    <row r="47" spans="1:59" s="173" customFormat="1" ht="14.1" customHeight="1">
      <c r="A47" s="3094" t="s">
        <v>1944</v>
      </c>
      <c r="B47" s="3094"/>
      <c r="C47" s="3094"/>
      <c r="D47" s="165"/>
      <c r="E47" s="652"/>
      <c r="F47" s="652"/>
      <c r="G47" s="652"/>
      <c r="H47" s="652"/>
      <c r="I47" s="652"/>
      <c r="J47" s="652"/>
      <c r="K47" s="652"/>
      <c r="L47" s="652"/>
      <c r="M47" s="652"/>
      <c r="N47" s="652"/>
      <c r="O47" s="156"/>
      <c r="P47" s="445"/>
      <c r="Q47" s="445"/>
      <c r="R47" s="445"/>
      <c r="S47" s="656"/>
      <c r="T47" s="656"/>
      <c r="U47" s="656"/>
      <c r="V47" s="656"/>
      <c r="W47" s="656"/>
      <c r="X47" s="656"/>
      <c r="Y47" s="656"/>
      <c r="Z47" s="656"/>
      <c r="AA47" s="656"/>
      <c r="AB47" s="656"/>
      <c r="AC47" s="656"/>
      <c r="AD47" s="656"/>
      <c r="AE47" s="656"/>
      <c r="AF47" s="656"/>
      <c r="AG47" s="656"/>
      <c r="AH47" s="656"/>
      <c r="AI47" s="656"/>
      <c r="AJ47" s="656"/>
      <c r="AK47" s="656"/>
      <c r="AL47" s="656"/>
      <c r="AM47" s="656"/>
      <c r="AN47" s="656"/>
      <c r="AO47" s="656"/>
      <c r="AP47" s="656"/>
      <c r="AQ47" s="656"/>
      <c r="AR47" s="656"/>
      <c r="AS47" s="656"/>
      <c r="AT47" s="656"/>
      <c r="AU47" s="656"/>
      <c r="AV47" s="656"/>
      <c r="AW47" s="656"/>
      <c r="AX47" s="656"/>
      <c r="AY47" s="656"/>
      <c r="AZ47" s="656"/>
      <c r="BA47" s="656"/>
      <c r="BB47" s="656"/>
      <c r="BC47" s="656"/>
      <c r="BD47" s="656"/>
      <c r="BE47" s="656"/>
      <c r="BF47" s="656"/>
      <c r="BG47" s="656"/>
    </row>
    <row r="48" spans="1:59" s="173" customFormat="1" ht="14.1" customHeight="1">
      <c r="A48" s="156"/>
      <c r="B48" s="156" t="s">
        <v>2188</v>
      </c>
      <c r="C48" s="156"/>
      <c r="D48" s="165"/>
      <c r="E48" s="652">
        <f>'23'!BG78</f>
        <v>11781.985424853698</v>
      </c>
      <c r="F48" s="652">
        <f>'23'!BH78</f>
        <v>11487.46908055466</v>
      </c>
      <c r="G48" s="652">
        <f>'23'!BI78</f>
        <v>32448.020320027652</v>
      </c>
      <c r="H48" s="652">
        <f>'23'!BJ78</f>
        <v>20.085315428571427</v>
      </c>
      <c r="I48" s="652">
        <f>'23'!BK78</f>
        <v>90.600200145024445</v>
      </c>
      <c r="J48" s="652">
        <f>'23'!BL78</f>
        <v>21071.236755046575</v>
      </c>
      <c r="K48" s="652">
        <f>'23'!BM78</f>
        <v>294.51634429904004</v>
      </c>
      <c r="L48" s="652">
        <f>'23'!BN78</f>
        <v>46.597435840497042</v>
      </c>
      <c r="M48" s="652">
        <f>'23'!BO78</f>
        <v>133.11610062527498</v>
      </c>
      <c r="N48" s="652">
        <f>'23'!BP78</f>
        <v>114.80280783326812</v>
      </c>
      <c r="O48" s="196"/>
      <c r="P48" s="445"/>
      <c r="Q48" s="445"/>
      <c r="R48" s="445"/>
      <c r="S48" s="656"/>
      <c r="T48" s="656"/>
      <c r="U48" s="656"/>
      <c r="V48" s="656"/>
      <c r="W48" s="656"/>
      <c r="X48" s="656"/>
      <c r="Y48" s="656"/>
      <c r="Z48" s="656"/>
      <c r="AA48" s="656"/>
      <c r="AB48" s="656"/>
      <c r="AC48" s="656"/>
      <c r="AD48" s="656"/>
      <c r="AE48" s="656"/>
      <c r="AF48" s="656"/>
      <c r="AG48" s="656"/>
      <c r="AH48" s="656"/>
      <c r="AI48" s="656"/>
      <c r="AJ48" s="656"/>
      <c r="AK48" s="656"/>
      <c r="AL48" s="656"/>
      <c r="AM48" s="656"/>
      <c r="AN48" s="656"/>
      <c r="AO48" s="656"/>
      <c r="AP48" s="656"/>
      <c r="AQ48" s="656"/>
      <c r="AR48" s="656"/>
      <c r="AS48" s="656"/>
      <c r="AT48" s="656"/>
      <c r="AU48" s="656"/>
      <c r="AV48" s="656"/>
      <c r="AW48" s="656"/>
      <c r="AX48" s="656"/>
      <c r="AY48" s="656"/>
      <c r="AZ48" s="656"/>
      <c r="BA48" s="656"/>
      <c r="BB48" s="656"/>
      <c r="BC48" s="656"/>
      <c r="BD48" s="656"/>
      <c r="BE48" s="656"/>
      <c r="BF48" s="656"/>
      <c r="BG48" s="656"/>
    </row>
    <row r="49" spans="1:59" s="173" customFormat="1" ht="14.1" customHeight="1">
      <c r="A49" s="156"/>
      <c r="B49" s="156" t="s">
        <v>2204</v>
      </c>
      <c r="C49" s="156"/>
      <c r="D49" s="165"/>
      <c r="E49" s="652">
        <f>'23'!BG79</f>
        <v>15504.354710434705</v>
      </c>
      <c r="F49" s="652">
        <f>'23'!BH79</f>
        <v>15409.963303683056</v>
      </c>
      <c r="G49" s="652">
        <f>'23'!BI79</f>
        <v>27130.654736829554</v>
      </c>
      <c r="H49" s="653">
        <f>'23'!BJ79</f>
        <v>0</v>
      </c>
      <c r="I49" s="652">
        <f>'23'!BK79</f>
        <v>42.831745448802842</v>
      </c>
      <c r="J49" s="652">
        <f>'23'!BL79</f>
        <v>11763.523178595289</v>
      </c>
      <c r="K49" s="652">
        <f>'23'!BM79</f>
        <v>94.391406751645889</v>
      </c>
      <c r="L49" s="652">
        <f>'23'!BN79</f>
        <v>13.141811094577417</v>
      </c>
      <c r="M49" s="652">
        <f>'23'!BO79</f>
        <v>49.820661541507121</v>
      </c>
      <c r="N49" s="652">
        <f>'23'!BP79</f>
        <v>31.428934115561397</v>
      </c>
      <c r="O49" s="156"/>
      <c r="P49" s="445"/>
      <c r="Q49" s="445"/>
      <c r="R49" s="445"/>
      <c r="S49" s="656"/>
      <c r="T49" s="656"/>
      <c r="U49" s="656"/>
      <c r="V49" s="656"/>
      <c r="W49" s="656"/>
      <c r="X49" s="656"/>
      <c r="Y49" s="656"/>
      <c r="Z49" s="656"/>
      <c r="AA49" s="656"/>
      <c r="AB49" s="656"/>
      <c r="AC49" s="656"/>
      <c r="AD49" s="656"/>
      <c r="AE49" s="656"/>
      <c r="AF49" s="656"/>
      <c r="AG49" s="656"/>
      <c r="AH49" s="656"/>
      <c r="AI49" s="656"/>
      <c r="AJ49" s="656"/>
      <c r="AK49" s="656"/>
      <c r="AL49" s="656"/>
      <c r="AM49" s="656"/>
      <c r="AN49" s="656"/>
      <c r="AO49" s="656"/>
      <c r="AP49" s="656"/>
      <c r="AQ49" s="656"/>
      <c r="AR49" s="656"/>
      <c r="AS49" s="656"/>
      <c r="AT49" s="656"/>
      <c r="AU49" s="656"/>
      <c r="AV49" s="656"/>
      <c r="AW49" s="656"/>
      <c r="AX49" s="656"/>
      <c r="AY49" s="656"/>
      <c r="AZ49" s="656"/>
      <c r="BA49" s="656"/>
      <c r="BB49" s="656"/>
      <c r="BC49" s="656"/>
      <c r="BD49" s="656"/>
      <c r="BE49" s="656"/>
      <c r="BF49" s="656"/>
      <c r="BG49" s="656"/>
    </row>
    <row r="50" spans="1:59" s="173" customFormat="1" ht="14.1" customHeight="1">
      <c r="A50" s="156"/>
      <c r="B50" s="156" t="s">
        <v>2190</v>
      </c>
      <c r="C50" s="156"/>
      <c r="D50" s="165"/>
      <c r="E50" s="652">
        <f>'23'!BG80</f>
        <v>48142.925543878562</v>
      </c>
      <c r="F50" s="652">
        <f>'23'!BH80</f>
        <v>47884.53051867702</v>
      </c>
      <c r="G50" s="652">
        <f>'23'!BI80</f>
        <v>76686.286892893084</v>
      </c>
      <c r="H50" s="652">
        <f>'23'!BJ80</f>
        <v>0</v>
      </c>
      <c r="I50" s="652">
        <f>'23'!BK80</f>
        <v>28.606552104072055</v>
      </c>
      <c r="J50" s="652">
        <f>'23'!BL80</f>
        <v>28830.362926320144</v>
      </c>
      <c r="K50" s="652">
        <f>'23'!BM80</f>
        <v>258.3950252015299</v>
      </c>
      <c r="L50" s="652">
        <f>'23'!BN80</f>
        <v>20.81102246307681</v>
      </c>
      <c r="M50" s="652">
        <f>'23'!BO80</f>
        <v>105.38793832060391</v>
      </c>
      <c r="N50" s="652">
        <f>'23'!BP80</f>
        <v>132.19606441784907</v>
      </c>
      <c r="O50" s="156"/>
      <c r="P50" s="445"/>
      <c r="Q50" s="445"/>
      <c r="R50" s="445"/>
      <c r="S50" s="656"/>
      <c r="T50" s="656"/>
      <c r="U50" s="656"/>
      <c r="V50" s="656"/>
      <c r="W50" s="656"/>
      <c r="X50" s="656"/>
      <c r="Y50" s="656"/>
      <c r="Z50" s="656"/>
      <c r="AA50" s="656"/>
      <c r="AB50" s="656"/>
      <c r="AC50" s="656"/>
      <c r="AD50" s="656"/>
      <c r="AE50" s="656"/>
      <c r="AF50" s="656"/>
      <c r="AG50" s="656"/>
      <c r="AH50" s="656"/>
      <c r="AI50" s="656"/>
      <c r="AJ50" s="656"/>
      <c r="AK50" s="656"/>
      <c r="AL50" s="656"/>
      <c r="AM50" s="656"/>
      <c r="AN50" s="656"/>
      <c r="AO50" s="656"/>
      <c r="AP50" s="656"/>
      <c r="AQ50" s="656"/>
      <c r="AR50" s="656"/>
      <c r="AS50" s="656"/>
      <c r="AT50" s="656"/>
      <c r="AU50" s="656"/>
      <c r="AV50" s="656"/>
      <c r="AW50" s="656"/>
      <c r="AX50" s="656"/>
      <c r="AY50" s="656"/>
      <c r="AZ50" s="656"/>
      <c r="BA50" s="656"/>
      <c r="BB50" s="656"/>
      <c r="BC50" s="656"/>
      <c r="BD50" s="656"/>
      <c r="BE50" s="656"/>
      <c r="BF50" s="656"/>
      <c r="BG50" s="656"/>
    </row>
    <row r="51" spans="1:59" s="173" customFormat="1" ht="14.1" customHeight="1">
      <c r="A51" s="155"/>
      <c r="B51" s="156" t="s">
        <v>2226</v>
      </c>
      <c r="C51" s="155"/>
      <c r="D51" s="165"/>
      <c r="E51" s="652">
        <f>'23'!BG81</f>
        <v>85764.447548846336</v>
      </c>
      <c r="F51" s="652">
        <f>'23'!BH81</f>
        <v>85091.654641758229</v>
      </c>
      <c r="G51" s="652">
        <f>'23'!BI81</f>
        <v>144698.10842922927</v>
      </c>
      <c r="H51" s="653">
        <f>'23'!BJ81</f>
        <v>148.1428563358657</v>
      </c>
      <c r="I51" s="652">
        <f>'23'!BK81</f>
        <v>150.85237241241848</v>
      </c>
      <c r="J51" s="652">
        <f>'23'!BL81</f>
        <v>59905.449016219274</v>
      </c>
      <c r="K51" s="652">
        <f>'23'!BM81</f>
        <v>672.79290708796987</v>
      </c>
      <c r="L51" s="652">
        <f>'23'!BN81</f>
        <v>32.467904942403528</v>
      </c>
      <c r="M51" s="652">
        <f>'23'!BO81</f>
        <v>285.20026440031643</v>
      </c>
      <c r="N51" s="652">
        <f>'23'!BP81</f>
        <v>355.12473774525012</v>
      </c>
      <c r="O51" s="156"/>
      <c r="P51" s="445"/>
      <c r="Q51" s="445"/>
      <c r="R51" s="445"/>
      <c r="S51" s="656"/>
      <c r="T51" s="656"/>
      <c r="U51" s="656"/>
      <c r="V51" s="656"/>
      <c r="W51" s="656"/>
      <c r="X51" s="656"/>
      <c r="Y51" s="656"/>
      <c r="Z51" s="656"/>
      <c r="AA51" s="656"/>
      <c r="AB51" s="656"/>
      <c r="AC51" s="656"/>
      <c r="AD51" s="656"/>
      <c r="AE51" s="656"/>
      <c r="AF51" s="656"/>
      <c r="AG51" s="656"/>
      <c r="AH51" s="656"/>
      <c r="AI51" s="656"/>
      <c r="AJ51" s="656"/>
      <c r="AK51" s="656"/>
      <c r="AL51" s="656"/>
      <c r="AM51" s="656"/>
      <c r="AN51" s="656"/>
      <c r="AO51" s="656"/>
      <c r="AP51" s="656"/>
      <c r="AQ51" s="656"/>
      <c r="AR51" s="656"/>
      <c r="AS51" s="656"/>
      <c r="AT51" s="656"/>
      <c r="AU51" s="656"/>
      <c r="AV51" s="656"/>
      <c r="AW51" s="656"/>
      <c r="AX51" s="656"/>
      <c r="AY51" s="656"/>
      <c r="AZ51" s="656"/>
      <c r="BA51" s="656"/>
      <c r="BB51" s="656"/>
      <c r="BC51" s="656"/>
      <c r="BD51" s="656"/>
      <c r="BE51" s="656"/>
      <c r="BF51" s="656"/>
      <c r="BG51" s="656"/>
    </row>
    <row r="52" spans="1:59" s="173" customFormat="1" ht="14.1" customHeight="1">
      <c r="A52" s="155"/>
      <c r="B52" s="156" t="s">
        <v>2263</v>
      </c>
      <c r="C52" s="155"/>
      <c r="D52" s="165"/>
      <c r="E52" s="652">
        <f>'23'!BG82</f>
        <v>92014.745237671959</v>
      </c>
      <c r="F52" s="652">
        <f>'23'!BH82</f>
        <v>91207.05788423185</v>
      </c>
      <c r="G52" s="652">
        <f>'23'!BI82</f>
        <v>174179.25553194451</v>
      </c>
      <c r="H52" s="652">
        <f>'23'!BJ82</f>
        <v>61.633423018867916</v>
      </c>
      <c r="I52" s="652">
        <f>'23'!BK82</f>
        <v>599.05281018649157</v>
      </c>
      <c r="J52" s="652">
        <f>'23'!BL82</f>
        <v>83632.883880917754</v>
      </c>
      <c r="K52" s="652">
        <f>'23'!BM82</f>
        <v>807.68735344006359</v>
      </c>
      <c r="L52" s="652">
        <f>'23'!BN82</f>
        <v>51.878246369005666</v>
      </c>
      <c r="M52" s="652">
        <f>'23'!BO82</f>
        <v>299.98410769567823</v>
      </c>
      <c r="N52" s="652">
        <f>'23'!BP82</f>
        <v>455.82499937538</v>
      </c>
      <c r="O52" s="155"/>
      <c r="P52" s="445"/>
      <c r="Q52" s="445"/>
      <c r="R52" s="445"/>
      <c r="S52" s="656"/>
      <c r="T52" s="656"/>
      <c r="U52" s="656"/>
      <c r="V52" s="656"/>
      <c r="W52" s="656"/>
      <c r="X52" s="656"/>
      <c r="Y52" s="656"/>
      <c r="Z52" s="656"/>
      <c r="AA52" s="656"/>
      <c r="AB52" s="656"/>
      <c r="AC52" s="656"/>
      <c r="AD52" s="656"/>
      <c r="AE52" s="656"/>
      <c r="AF52" s="656"/>
      <c r="AG52" s="656"/>
      <c r="AH52" s="656"/>
      <c r="AI52" s="656"/>
      <c r="AJ52" s="656"/>
      <c r="AK52" s="656"/>
      <c r="AL52" s="656"/>
      <c r="AM52" s="656"/>
      <c r="AN52" s="656"/>
      <c r="AO52" s="656"/>
      <c r="AP52" s="656"/>
      <c r="AQ52" s="656"/>
      <c r="AR52" s="656"/>
      <c r="AS52" s="656"/>
      <c r="AT52" s="656"/>
      <c r="AU52" s="656"/>
      <c r="AV52" s="656"/>
      <c r="AW52" s="656"/>
      <c r="AX52" s="656"/>
      <c r="AY52" s="656"/>
      <c r="AZ52" s="656"/>
      <c r="BA52" s="656"/>
      <c r="BB52" s="656"/>
      <c r="BC52" s="656"/>
      <c r="BD52" s="656"/>
      <c r="BE52" s="656"/>
      <c r="BF52" s="656"/>
      <c r="BG52" s="656"/>
    </row>
    <row r="53" spans="1:59" s="173" customFormat="1" ht="14.1" customHeight="1">
      <c r="A53" s="155"/>
      <c r="B53" s="156" t="s">
        <v>2201</v>
      </c>
      <c r="C53" s="155"/>
      <c r="D53" s="165"/>
      <c r="E53" s="652">
        <f>'23'!BG83</f>
        <v>222521.31917906721</v>
      </c>
      <c r="F53" s="652">
        <f>'23'!BH83</f>
        <v>218917.72461517973</v>
      </c>
      <c r="G53" s="652">
        <f>'23'!BI83</f>
        <v>384221.37709662499</v>
      </c>
      <c r="H53" s="652">
        <f>'23'!BJ83</f>
        <v>384.51919232622913</v>
      </c>
      <c r="I53" s="652">
        <f>'23'!BK83</f>
        <v>1020.5784012680674</v>
      </c>
      <c r="J53" s="652">
        <f>'23'!BL83</f>
        <v>166708.7500750396</v>
      </c>
      <c r="K53" s="652">
        <f>'23'!BM83</f>
        <v>3603.5945638873914</v>
      </c>
      <c r="L53" s="652">
        <f>'23'!BN83</f>
        <v>212.72282033780218</v>
      </c>
      <c r="M53" s="652">
        <f>'23'!BO83</f>
        <v>816.91232158546325</v>
      </c>
      <c r="N53" s="652">
        <f>'23'!BP83</f>
        <v>2573.9594219641244</v>
      </c>
      <c r="O53" s="155"/>
      <c r="P53" s="445"/>
      <c r="Q53" s="445"/>
      <c r="R53" s="445"/>
      <c r="S53" s="656"/>
      <c r="T53" s="656"/>
      <c r="U53" s="656"/>
      <c r="V53" s="656"/>
      <c r="W53" s="656"/>
      <c r="X53" s="656"/>
      <c r="Y53" s="656"/>
      <c r="Z53" s="656"/>
      <c r="AA53" s="656"/>
      <c r="AB53" s="656"/>
      <c r="AC53" s="656"/>
      <c r="AD53" s="656"/>
      <c r="AE53" s="656"/>
      <c r="AF53" s="656"/>
      <c r="AG53" s="656"/>
      <c r="AH53" s="656"/>
      <c r="AI53" s="656"/>
      <c r="AJ53" s="656"/>
      <c r="AK53" s="656"/>
      <c r="AL53" s="656"/>
      <c r="AM53" s="656"/>
      <c r="AN53" s="656"/>
      <c r="AO53" s="656"/>
      <c r="AP53" s="656"/>
      <c r="AQ53" s="656"/>
      <c r="AR53" s="656"/>
      <c r="AS53" s="656"/>
      <c r="AT53" s="656"/>
      <c r="AU53" s="656"/>
      <c r="AV53" s="656"/>
      <c r="AW53" s="656"/>
      <c r="AX53" s="656"/>
      <c r="AY53" s="656"/>
      <c r="AZ53" s="656"/>
      <c r="BA53" s="656"/>
      <c r="BB53" s="656"/>
      <c r="BC53" s="656"/>
      <c r="BD53" s="656"/>
      <c r="BE53" s="656"/>
      <c r="BF53" s="656"/>
      <c r="BG53" s="656"/>
    </row>
    <row r="54" spans="1:59" s="173" customFormat="1" ht="14.1" customHeight="1">
      <c r="A54" s="155"/>
      <c r="B54" s="156" t="s">
        <v>2194</v>
      </c>
      <c r="C54" s="155"/>
      <c r="D54" s="165"/>
      <c r="E54" s="652">
        <f>'23'!BG84</f>
        <v>92471.412989283737</v>
      </c>
      <c r="F54" s="652">
        <f>'23'!BH84</f>
        <v>91408.357367772143</v>
      </c>
      <c r="G54" s="652">
        <f>'23'!BI84</f>
        <v>165678.54367760365</v>
      </c>
      <c r="H54" s="652">
        <f>'23'!BJ84</f>
        <v>807.33101974166379</v>
      </c>
      <c r="I54" s="652">
        <f>'23'!BK84</f>
        <v>215.65184117761558</v>
      </c>
      <c r="J54" s="652">
        <f>'23'!BL84</f>
        <v>75293.169170750771</v>
      </c>
      <c r="K54" s="652">
        <f>'23'!BM84</f>
        <v>1063.0556215115867</v>
      </c>
      <c r="L54" s="652">
        <f>'23'!BN84</f>
        <v>53.85306471339802</v>
      </c>
      <c r="M54" s="652">
        <f>'23'!BO84</f>
        <v>461.24102393159762</v>
      </c>
      <c r="N54" s="652">
        <f>'23'!BP84</f>
        <v>547.96153286659114</v>
      </c>
      <c r="O54" s="155"/>
      <c r="P54" s="445"/>
      <c r="Q54" s="445"/>
      <c r="R54" s="445"/>
      <c r="S54" s="656"/>
      <c r="T54" s="656"/>
      <c r="U54" s="656"/>
      <c r="V54" s="656"/>
      <c r="W54" s="656"/>
      <c r="X54" s="656"/>
      <c r="Y54" s="656"/>
      <c r="Z54" s="656"/>
      <c r="AA54" s="656"/>
      <c r="AB54" s="656"/>
      <c r="AC54" s="656"/>
      <c r="AD54" s="656"/>
      <c r="AE54" s="656"/>
      <c r="AF54" s="656"/>
      <c r="AG54" s="656"/>
      <c r="AH54" s="656"/>
      <c r="AI54" s="656"/>
      <c r="AJ54" s="656"/>
      <c r="AK54" s="656"/>
      <c r="AL54" s="656"/>
      <c r="AM54" s="656"/>
      <c r="AN54" s="656"/>
      <c r="AO54" s="656"/>
      <c r="AP54" s="656"/>
      <c r="AQ54" s="656"/>
      <c r="AR54" s="656"/>
      <c r="AS54" s="656"/>
      <c r="AT54" s="656"/>
      <c r="AU54" s="656"/>
      <c r="AV54" s="656"/>
      <c r="AW54" s="656"/>
      <c r="AX54" s="656"/>
      <c r="AY54" s="656"/>
      <c r="AZ54" s="656"/>
      <c r="BA54" s="656"/>
      <c r="BB54" s="656"/>
      <c r="BC54" s="656"/>
      <c r="BD54" s="656"/>
      <c r="BE54" s="656"/>
      <c r="BF54" s="656"/>
      <c r="BG54" s="656"/>
    </row>
    <row r="55" spans="1:59" s="173" customFormat="1" ht="14.1" customHeight="1">
      <c r="A55" s="155"/>
      <c r="B55" s="156" t="s">
        <v>2203</v>
      </c>
      <c r="C55" s="155"/>
      <c r="D55" s="165"/>
      <c r="E55" s="652">
        <f>'23'!BG85</f>
        <v>110250.90729103904</v>
      </c>
      <c r="F55" s="652">
        <f>'23'!BH85</f>
        <v>109170.05964823265</v>
      </c>
      <c r="G55" s="652">
        <f>'23'!BI85</f>
        <v>195457.16478127544</v>
      </c>
      <c r="H55" s="652">
        <f>'23'!BJ85</f>
        <v>0</v>
      </c>
      <c r="I55" s="652">
        <f>'23'!BK85</f>
        <v>393.84767837401313</v>
      </c>
      <c r="J55" s="652">
        <f>'23'!BL85</f>
        <v>86680.952811416806</v>
      </c>
      <c r="K55" s="652">
        <f>'23'!BM85</f>
        <v>1080.8476428064184</v>
      </c>
      <c r="L55" s="652">
        <f>'23'!BN85</f>
        <v>120.02279631902339</v>
      </c>
      <c r="M55" s="652">
        <f>'23'!BO85</f>
        <v>453.3603748326733</v>
      </c>
      <c r="N55" s="652">
        <f>'23'!BP85</f>
        <v>507.46447165472154</v>
      </c>
      <c r="O55" s="155"/>
      <c r="P55" s="445"/>
      <c r="Q55" s="445"/>
      <c r="R55" s="445"/>
      <c r="S55" s="656"/>
      <c r="T55" s="656"/>
      <c r="U55" s="656"/>
      <c r="V55" s="656"/>
      <c r="W55" s="656"/>
      <c r="X55" s="656"/>
      <c r="Y55" s="656"/>
      <c r="Z55" s="656"/>
      <c r="AA55" s="656"/>
      <c r="AB55" s="656"/>
      <c r="AC55" s="656"/>
      <c r="AD55" s="656"/>
      <c r="AE55" s="656"/>
      <c r="AF55" s="656"/>
      <c r="AG55" s="656"/>
      <c r="AH55" s="656"/>
      <c r="AI55" s="656"/>
      <c r="AJ55" s="656"/>
      <c r="AK55" s="656"/>
      <c r="AL55" s="656"/>
      <c r="AM55" s="656"/>
      <c r="AN55" s="656"/>
      <c r="AO55" s="656"/>
      <c r="AP55" s="656"/>
      <c r="AQ55" s="656"/>
      <c r="AR55" s="656"/>
      <c r="AS55" s="656"/>
      <c r="AT55" s="656"/>
      <c r="AU55" s="656"/>
      <c r="AV55" s="656"/>
      <c r="AW55" s="656"/>
      <c r="AX55" s="656"/>
      <c r="AY55" s="656"/>
      <c r="AZ55" s="656"/>
      <c r="BA55" s="656"/>
      <c r="BB55" s="656"/>
      <c r="BC55" s="656"/>
      <c r="BD55" s="656"/>
      <c r="BE55" s="656"/>
      <c r="BF55" s="656"/>
      <c r="BG55" s="656"/>
    </row>
    <row r="56" spans="1:59" s="173" customFormat="1" ht="14.1" customHeight="1">
      <c r="A56" s="155"/>
      <c r="B56" s="156" t="s">
        <v>2254</v>
      </c>
      <c r="C56" s="155"/>
      <c r="D56" s="165"/>
      <c r="E56" s="652">
        <f>'23'!BG86</f>
        <v>226981.11705288649</v>
      </c>
      <c r="F56" s="652">
        <f>'23'!BH86</f>
        <v>218193.44277665339</v>
      </c>
      <c r="G56" s="652">
        <f>'23'!BI86</f>
        <v>428014.61870295485</v>
      </c>
      <c r="H56" s="652">
        <f>'23'!BJ86</f>
        <v>0</v>
      </c>
      <c r="I56" s="652">
        <f>'23'!BK86</f>
        <v>3130.9767257352032</v>
      </c>
      <c r="J56" s="652">
        <f>'23'!BL86</f>
        <v>212952.15265203669</v>
      </c>
      <c r="K56" s="652">
        <f>'23'!BM86</f>
        <v>8787.6742762330996</v>
      </c>
      <c r="L56" s="652">
        <f>'23'!BN86</f>
        <v>218.7727940589298</v>
      </c>
      <c r="M56" s="652">
        <f>'23'!BO86</f>
        <v>1217.6931312067281</v>
      </c>
      <c r="N56" s="652">
        <f>'23'!BP86</f>
        <v>7351.208350967443</v>
      </c>
      <c r="O56" s="155"/>
      <c r="P56" s="445"/>
      <c r="Q56" s="445"/>
      <c r="R56" s="445"/>
      <c r="S56" s="656"/>
      <c r="T56" s="656"/>
      <c r="U56" s="656"/>
      <c r="V56" s="656"/>
      <c r="W56" s="656"/>
      <c r="X56" s="656"/>
      <c r="Y56" s="656"/>
      <c r="Z56" s="656"/>
      <c r="AA56" s="656"/>
      <c r="AB56" s="656"/>
      <c r="AC56" s="656"/>
      <c r="AD56" s="656"/>
      <c r="AE56" s="656"/>
      <c r="AF56" s="656"/>
      <c r="AG56" s="656"/>
      <c r="AH56" s="656"/>
      <c r="AI56" s="656"/>
      <c r="AJ56" s="656"/>
      <c r="AK56" s="656"/>
      <c r="AL56" s="656"/>
      <c r="AM56" s="656"/>
      <c r="AN56" s="656"/>
      <c r="AO56" s="656"/>
      <c r="AP56" s="656"/>
      <c r="AQ56" s="656"/>
      <c r="AR56" s="656"/>
      <c r="AS56" s="656"/>
      <c r="AT56" s="656"/>
      <c r="AU56" s="656"/>
      <c r="AV56" s="656"/>
      <c r="AW56" s="656"/>
      <c r="AX56" s="656"/>
      <c r="AY56" s="656"/>
      <c r="AZ56" s="656"/>
      <c r="BA56" s="656"/>
      <c r="BB56" s="656"/>
      <c r="BC56" s="656"/>
      <c r="BD56" s="656"/>
      <c r="BE56" s="656"/>
      <c r="BF56" s="656"/>
      <c r="BG56" s="656"/>
    </row>
    <row r="57" spans="1:59" s="173" customFormat="1" ht="14.1" customHeight="1">
      <c r="A57" s="155"/>
      <c r="B57" s="156" t="s">
        <v>2207</v>
      </c>
      <c r="C57" s="155"/>
      <c r="D57" s="165"/>
      <c r="E57" s="652">
        <f>'23'!BG87</f>
        <v>155163.9984553481</v>
      </c>
      <c r="F57" s="652">
        <f>'23'!BH87</f>
        <v>150189.17597996211</v>
      </c>
      <c r="G57" s="652">
        <f>'23'!BI87</f>
        <v>278806.33463805472</v>
      </c>
      <c r="H57" s="652">
        <f>'23'!BJ87</f>
        <v>128.068827</v>
      </c>
      <c r="I57" s="652">
        <f>'23'!BK87</f>
        <v>8562.3755237636324</v>
      </c>
      <c r="J57" s="652">
        <f>'23'!BL87</f>
        <v>137307.60300885624</v>
      </c>
      <c r="K57" s="652">
        <f>'23'!BM87</f>
        <v>4974.8224753860177</v>
      </c>
      <c r="L57" s="652">
        <f>'23'!BN87</f>
        <v>252.76000758823335</v>
      </c>
      <c r="M57" s="652">
        <f>'23'!BO87</f>
        <v>739.79272141581635</v>
      </c>
      <c r="N57" s="652">
        <f>'23'!BP87</f>
        <v>3982.2697463819677</v>
      </c>
      <c r="O57" s="155"/>
      <c r="P57" s="445"/>
      <c r="Q57" s="445"/>
      <c r="R57" s="445"/>
      <c r="S57" s="656"/>
      <c r="T57" s="656"/>
      <c r="U57" s="656"/>
      <c r="V57" s="656"/>
      <c r="W57" s="656"/>
      <c r="X57" s="656"/>
      <c r="Y57" s="656"/>
      <c r="Z57" s="656"/>
      <c r="AA57" s="656"/>
      <c r="AB57" s="656"/>
      <c r="AC57" s="656"/>
      <c r="AD57" s="656"/>
      <c r="AE57" s="656"/>
      <c r="AF57" s="656"/>
      <c r="AG57" s="656"/>
      <c r="AH57" s="656"/>
      <c r="AI57" s="656"/>
      <c r="AJ57" s="656"/>
      <c r="AK57" s="656"/>
      <c r="AL57" s="656"/>
      <c r="AM57" s="656"/>
      <c r="AN57" s="656"/>
      <c r="AO57" s="656"/>
      <c r="AP57" s="656"/>
      <c r="AQ57" s="656"/>
      <c r="AR57" s="656"/>
      <c r="AS57" s="656"/>
      <c r="AT57" s="656"/>
      <c r="AU57" s="656"/>
      <c r="AV57" s="656"/>
      <c r="AW57" s="656"/>
      <c r="AX57" s="656"/>
      <c r="AY57" s="656"/>
      <c r="AZ57" s="656"/>
      <c r="BA57" s="656"/>
      <c r="BB57" s="656"/>
      <c r="BC57" s="656"/>
      <c r="BD57" s="656"/>
      <c r="BE57" s="656"/>
      <c r="BF57" s="656"/>
      <c r="BG57" s="656"/>
    </row>
    <row r="58" spans="1:59" s="173" customFormat="1" ht="14.1" customHeight="1">
      <c r="A58" s="3094" t="s">
        <v>8</v>
      </c>
      <c r="B58" s="3094"/>
      <c r="C58" s="3094"/>
      <c r="D58" s="162"/>
      <c r="E58" s="652"/>
      <c r="F58" s="652"/>
      <c r="G58" s="652"/>
      <c r="H58" s="652"/>
      <c r="I58" s="652"/>
      <c r="J58" s="652"/>
      <c r="K58" s="652"/>
      <c r="L58" s="652"/>
      <c r="M58" s="652"/>
      <c r="N58" s="652"/>
      <c r="O58" s="155"/>
      <c r="P58" s="445"/>
      <c r="Q58" s="445"/>
      <c r="R58" s="445"/>
      <c r="S58" s="656"/>
      <c r="T58" s="656"/>
      <c r="U58" s="656"/>
      <c r="V58" s="656"/>
      <c r="W58" s="656"/>
      <c r="X58" s="656"/>
      <c r="Y58" s="656"/>
      <c r="Z58" s="656"/>
      <c r="AA58" s="656"/>
      <c r="AB58" s="656"/>
      <c r="AC58" s="656"/>
      <c r="AD58" s="656"/>
      <c r="AE58" s="656"/>
      <c r="AF58" s="656"/>
      <c r="AG58" s="656"/>
      <c r="AH58" s="656"/>
      <c r="AI58" s="656"/>
      <c r="AJ58" s="656"/>
      <c r="AK58" s="656"/>
      <c r="AL58" s="656"/>
      <c r="AM58" s="656"/>
      <c r="AN58" s="656"/>
      <c r="AO58" s="656"/>
      <c r="AP58" s="656"/>
      <c r="AQ58" s="656"/>
      <c r="AR58" s="656"/>
      <c r="AS58" s="656"/>
      <c r="AT58" s="656"/>
      <c r="AU58" s="656"/>
      <c r="AV58" s="656"/>
      <c r="AW58" s="656"/>
      <c r="AX58" s="656"/>
      <c r="AY58" s="656"/>
      <c r="AZ58" s="656"/>
      <c r="BA58" s="656"/>
      <c r="BB58" s="656"/>
      <c r="BC58" s="656"/>
      <c r="BD58" s="656"/>
      <c r="BE58" s="656"/>
      <c r="BF58" s="656"/>
      <c r="BG58" s="656"/>
    </row>
    <row r="59" spans="1:59" s="173" customFormat="1" ht="14.1" customHeight="1">
      <c r="A59" s="166"/>
      <c r="B59" s="156" t="s">
        <v>2224</v>
      </c>
      <c r="C59" s="166"/>
      <c r="D59" s="167"/>
      <c r="E59" s="652">
        <f>'23'!BG88</f>
        <v>27781.291646094891</v>
      </c>
      <c r="F59" s="652">
        <f>'23'!BH88</f>
        <v>27676.003095697881</v>
      </c>
      <c r="G59" s="652">
        <f>'23'!BI88</f>
        <v>34068.876202834406</v>
      </c>
      <c r="H59" s="653">
        <f>'23'!BJ88</f>
        <v>0</v>
      </c>
      <c r="I59" s="652">
        <f>'23'!BK88</f>
        <v>79.355633226047132</v>
      </c>
      <c r="J59" s="652">
        <f>'23'!BL88</f>
        <v>6472.2287403625751</v>
      </c>
      <c r="K59" s="652">
        <f>'23'!BM88</f>
        <v>105.28855039700177</v>
      </c>
      <c r="L59" s="652">
        <f>'23'!BN88</f>
        <v>4.9363171192908437</v>
      </c>
      <c r="M59" s="652">
        <f>'23'!BO88</f>
        <v>42.85384240169379</v>
      </c>
      <c r="N59" s="652">
        <f>'23'!BP88</f>
        <v>57.498390876017169</v>
      </c>
      <c r="O59" s="196"/>
      <c r="P59" s="445"/>
      <c r="Q59" s="445"/>
      <c r="R59" s="445"/>
      <c r="S59" s="656"/>
      <c r="T59" s="656"/>
      <c r="U59" s="656"/>
      <c r="V59" s="656"/>
      <c r="W59" s="656"/>
      <c r="X59" s="656"/>
      <c r="Y59" s="656"/>
      <c r="Z59" s="656"/>
      <c r="AA59" s="656"/>
      <c r="AB59" s="656"/>
      <c r="AC59" s="656"/>
      <c r="AD59" s="656"/>
      <c r="AE59" s="656"/>
      <c r="AF59" s="656"/>
      <c r="AG59" s="656"/>
      <c r="AH59" s="656"/>
      <c r="AI59" s="656"/>
      <c r="AJ59" s="656"/>
      <c r="AK59" s="656"/>
      <c r="AL59" s="656"/>
      <c r="AM59" s="656"/>
      <c r="AN59" s="656"/>
      <c r="AO59" s="656"/>
      <c r="AP59" s="656"/>
      <c r="AQ59" s="656"/>
      <c r="AR59" s="656"/>
      <c r="AS59" s="656"/>
      <c r="AT59" s="656"/>
      <c r="AU59" s="656"/>
      <c r="AV59" s="656"/>
      <c r="AW59" s="656"/>
      <c r="AX59" s="656"/>
      <c r="AY59" s="656"/>
      <c r="AZ59" s="656"/>
      <c r="BA59" s="656"/>
      <c r="BB59" s="656"/>
      <c r="BC59" s="656"/>
      <c r="BD59" s="656"/>
      <c r="BE59" s="656"/>
      <c r="BF59" s="656"/>
      <c r="BG59" s="656"/>
    </row>
    <row r="60" spans="1:59" s="173" customFormat="1" ht="14.1" customHeight="1">
      <c r="A60" s="166"/>
      <c r="B60" s="156" t="s">
        <v>2189</v>
      </c>
      <c r="C60" s="166"/>
      <c r="D60" s="162"/>
      <c r="E60" s="652">
        <f>'23'!BG89</f>
        <v>21186.908341981682</v>
      </c>
      <c r="F60" s="652">
        <f>'23'!BH89</f>
        <v>21142.340455173191</v>
      </c>
      <c r="G60" s="652">
        <f>'23'!BI89</f>
        <v>28411.188326474086</v>
      </c>
      <c r="H60" s="653">
        <f>'23'!BJ89</f>
        <v>0</v>
      </c>
      <c r="I60" s="652">
        <f>'23'!BK89</f>
        <v>0.26179254614279457</v>
      </c>
      <c r="J60" s="652">
        <f>'23'!BL89</f>
        <v>7269.109663847029</v>
      </c>
      <c r="K60" s="652">
        <f>'23'!BM89</f>
        <v>44.567886808487415</v>
      </c>
      <c r="L60" s="652">
        <f>'23'!BN89</f>
        <v>2.0192733983174143</v>
      </c>
      <c r="M60" s="652">
        <f>'23'!BO89</f>
        <v>29.212793561343332</v>
      </c>
      <c r="N60" s="652">
        <f>'23'!BP89</f>
        <v>13.335819848826652</v>
      </c>
      <c r="P60" s="445"/>
      <c r="Q60" s="445"/>
      <c r="R60" s="445"/>
    </row>
    <row r="61" spans="1:59" s="173" customFormat="1" ht="14.1" customHeight="1">
      <c r="A61" s="155"/>
      <c r="B61" s="156" t="s">
        <v>2190</v>
      </c>
      <c r="C61" s="155"/>
      <c r="D61" s="165"/>
      <c r="E61" s="652">
        <f>'23'!BG90</f>
        <v>30839.452443421349</v>
      </c>
      <c r="F61" s="652">
        <f>'23'!BH90</f>
        <v>30752.199658401612</v>
      </c>
      <c r="G61" s="652">
        <f>'23'!BI90</f>
        <v>41469.218070990602</v>
      </c>
      <c r="H61" s="653">
        <f>'23'!BJ90</f>
        <v>20.085315428571427</v>
      </c>
      <c r="I61" s="652">
        <f>'23'!BK90</f>
        <v>89.200664979207261</v>
      </c>
      <c r="J61" s="652">
        <f>'23'!BL90</f>
        <v>10826.304392996755</v>
      </c>
      <c r="K61" s="652">
        <f>'23'!BM90</f>
        <v>87.252785019734787</v>
      </c>
      <c r="L61" s="652">
        <f>'23'!BN90</f>
        <v>6.8893762306326254</v>
      </c>
      <c r="M61" s="652">
        <f>'23'!BO90</f>
        <v>57.676836602127622</v>
      </c>
      <c r="N61" s="652">
        <f>'23'!BP90</f>
        <v>22.68657218697453</v>
      </c>
      <c r="O61" s="166"/>
      <c r="P61" s="445"/>
      <c r="Q61" s="445"/>
      <c r="R61" s="445"/>
      <c r="S61" s="656"/>
      <c r="T61" s="656"/>
      <c r="U61" s="656"/>
      <c r="V61" s="656"/>
      <c r="W61" s="656"/>
      <c r="X61" s="656"/>
      <c r="Y61" s="656"/>
      <c r="Z61" s="656"/>
      <c r="AA61" s="656"/>
      <c r="AB61" s="656"/>
      <c r="AC61" s="656"/>
      <c r="AD61" s="656"/>
      <c r="AE61" s="656"/>
      <c r="AF61" s="656"/>
      <c r="AG61" s="656"/>
      <c r="AH61" s="656"/>
      <c r="AI61" s="656"/>
      <c r="AJ61" s="656"/>
      <c r="AK61" s="656"/>
      <c r="AL61" s="656"/>
      <c r="AM61" s="656"/>
      <c r="AN61" s="656"/>
      <c r="AO61" s="656"/>
      <c r="AP61" s="656"/>
      <c r="AQ61" s="656"/>
      <c r="AR61" s="656"/>
      <c r="AS61" s="656"/>
      <c r="AT61" s="656"/>
      <c r="AU61" s="656"/>
      <c r="AV61" s="656"/>
      <c r="AW61" s="656"/>
      <c r="AX61" s="656"/>
      <c r="AY61" s="656"/>
      <c r="AZ61" s="656"/>
      <c r="BA61" s="656"/>
      <c r="BB61" s="656"/>
      <c r="BC61" s="656"/>
      <c r="BD61" s="656"/>
      <c r="BE61" s="656"/>
      <c r="BF61" s="656"/>
      <c r="BG61" s="656"/>
    </row>
    <row r="62" spans="1:59" s="173" customFormat="1" ht="14.1" customHeight="1">
      <c r="A62" s="155"/>
      <c r="B62" s="156" t="s">
        <v>2226</v>
      </c>
      <c r="C62" s="155"/>
      <c r="D62" s="165"/>
      <c r="E62" s="652">
        <f>'23'!BG91</f>
        <v>59286.286713903093</v>
      </c>
      <c r="F62" s="652">
        <f>'23'!BH91</f>
        <v>59020.111258796569</v>
      </c>
      <c r="G62" s="652">
        <f>'23'!BI91</f>
        <v>90121.378893018089</v>
      </c>
      <c r="H62" s="653">
        <f>'23'!BJ91</f>
        <v>0</v>
      </c>
      <c r="I62" s="652">
        <f>'23'!BK91</f>
        <v>6.6475908265505526</v>
      </c>
      <c r="J62" s="652">
        <f>'23'!BL91</f>
        <v>31107.915225048033</v>
      </c>
      <c r="K62" s="652">
        <f>'23'!BM91</f>
        <v>266.17545510652371</v>
      </c>
      <c r="L62" s="652">
        <f>'23'!BN91</f>
        <v>14.998647011949624</v>
      </c>
      <c r="M62" s="652">
        <f>'23'!BO91</f>
        <v>112.90829842950559</v>
      </c>
      <c r="N62" s="652">
        <f>'23'!BP91</f>
        <v>138.26850966506859</v>
      </c>
      <c r="O62" s="155"/>
      <c r="P62" s="445"/>
      <c r="Q62" s="445"/>
      <c r="R62" s="445"/>
      <c r="S62" s="656"/>
      <c r="T62" s="656"/>
      <c r="U62" s="656"/>
      <c r="V62" s="656"/>
      <c r="W62" s="656"/>
      <c r="X62" s="656"/>
      <c r="Y62" s="656"/>
      <c r="Z62" s="656"/>
      <c r="AA62" s="656"/>
      <c r="AB62" s="656"/>
      <c r="AC62" s="656"/>
      <c r="AD62" s="656"/>
      <c r="AE62" s="656"/>
      <c r="AF62" s="656"/>
      <c r="AG62" s="656"/>
      <c r="AH62" s="656"/>
      <c r="AI62" s="656"/>
      <c r="AJ62" s="656"/>
      <c r="AK62" s="656"/>
      <c r="AL62" s="656"/>
      <c r="AM62" s="656"/>
      <c r="AN62" s="656"/>
      <c r="AO62" s="656"/>
      <c r="AP62" s="656"/>
      <c r="AQ62" s="656"/>
      <c r="AR62" s="656"/>
      <c r="AS62" s="656"/>
      <c r="AT62" s="656"/>
      <c r="AU62" s="656"/>
      <c r="AV62" s="656"/>
      <c r="AW62" s="656"/>
      <c r="AX62" s="656"/>
      <c r="AY62" s="656"/>
      <c r="AZ62" s="656"/>
      <c r="BA62" s="656"/>
      <c r="BB62" s="656"/>
      <c r="BC62" s="656"/>
      <c r="BD62" s="656"/>
      <c r="BE62" s="656"/>
      <c r="BF62" s="656"/>
      <c r="BG62" s="656"/>
    </row>
    <row r="63" spans="1:59" s="173" customFormat="1" ht="14.1" customHeight="1">
      <c r="A63" s="155"/>
      <c r="B63" s="156" t="s">
        <v>2253</v>
      </c>
      <c r="C63" s="155"/>
      <c r="D63" s="165"/>
      <c r="E63" s="652">
        <f>'23'!BG92</f>
        <v>62026.427017209237</v>
      </c>
      <c r="F63" s="652">
        <f>'23'!BH92</f>
        <v>61713.962865875837</v>
      </c>
      <c r="G63" s="652">
        <f>'23'!BI92</f>
        <v>96206.154160491555</v>
      </c>
      <c r="H63" s="652">
        <f>'23'!BJ92</f>
        <v>499.24753277329381</v>
      </c>
      <c r="I63" s="652">
        <f>'23'!BK92</f>
        <v>108.41298661348554</v>
      </c>
      <c r="J63" s="652">
        <f>'23'!BL92</f>
        <v>35099.851814002592</v>
      </c>
      <c r="K63" s="652">
        <f>'23'!BM92</f>
        <v>312.46415133340804</v>
      </c>
      <c r="L63" s="652">
        <f>'23'!BN92</f>
        <v>31.479561397242993</v>
      </c>
      <c r="M63" s="652">
        <f>'23'!BO92</f>
        <v>157.21517288637912</v>
      </c>
      <c r="N63" s="652">
        <f>'23'!BP92</f>
        <v>123.76941704978609</v>
      </c>
      <c r="O63" s="155"/>
      <c r="P63" s="445"/>
      <c r="Q63" s="445"/>
      <c r="R63" s="445"/>
      <c r="S63" s="656"/>
      <c r="T63" s="656"/>
      <c r="U63" s="656"/>
      <c r="V63" s="656"/>
      <c r="W63" s="656"/>
      <c r="X63" s="656"/>
      <c r="Y63" s="656"/>
      <c r="Z63" s="656"/>
      <c r="AA63" s="656"/>
      <c r="AB63" s="656"/>
      <c r="AC63" s="656"/>
      <c r="AD63" s="656"/>
      <c r="AE63" s="656"/>
      <c r="AF63" s="656"/>
      <c r="AG63" s="656"/>
      <c r="AH63" s="656"/>
      <c r="AI63" s="656"/>
      <c r="AJ63" s="656"/>
      <c r="AK63" s="656"/>
      <c r="AL63" s="656"/>
      <c r="AM63" s="656"/>
      <c r="AN63" s="656"/>
      <c r="AO63" s="656"/>
      <c r="AP63" s="656"/>
      <c r="AQ63" s="656"/>
      <c r="AR63" s="656"/>
      <c r="AS63" s="656"/>
      <c r="AT63" s="656"/>
      <c r="AU63" s="656"/>
      <c r="AV63" s="656"/>
      <c r="AW63" s="656"/>
      <c r="AX63" s="656"/>
      <c r="AY63" s="656"/>
      <c r="AZ63" s="656"/>
      <c r="BA63" s="656"/>
      <c r="BB63" s="656"/>
      <c r="BC63" s="656"/>
      <c r="BD63" s="656"/>
      <c r="BE63" s="656"/>
      <c r="BF63" s="656"/>
      <c r="BG63" s="656"/>
    </row>
    <row r="64" spans="1:59" s="173" customFormat="1" ht="14.1" customHeight="1">
      <c r="A64" s="155"/>
      <c r="B64" s="156" t="s">
        <v>2201</v>
      </c>
      <c r="C64" s="155"/>
      <c r="D64" s="165"/>
      <c r="E64" s="652">
        <f>'23'!BG93</f>
        <v>124099.418211639</v>
      </c>
      <c r="F64" s="652">
        <f>'23'!BH93</f>
        <v>121997.57824646772</v>
      </c>
      <c r="G64" s="652">
        <f>'23'!BI93</f>
        <v>212200.03023365812</v>
      </c>
      <c r="H64" s="652">
        <f>'23'!BJ93</f>
        <v>0</v>
      </c>
      <c r="I64" s="652">
        <f>'23'!BK93</f>
        <v>775.04911101039829</v>
      </c>
      <c r="J64" s="652">
        <f>'23'!BL93</f>
        <v>90977.501098200781</v>
      </c>
      <c r="K64" s="652">
        <f>'23'!BM93</f>
        <v>2101.8399651713312</v>
      </c>
      <c r="L64" s="652">
        <f>'23'!BN93</f>
        <v>84.737493877752883</v>
      </c>
      <c r="M64" s="652">
        <f>'23'!BO93</f>
        <v>472.31113364634956</v>
      </c>
      <c r="N64" s="652">
        <f>'23'!BP93</f>
        <v>1544.7913376472304</v>
      </c>
      <c r="O64" s="155"/>
      <c r="P64" s="445"/>
      <c r="Q64" s="445"/>
      <c r="R64" s="445"/>
      <c r="S64" s="656"/>
      <c r="T64" s="656"/>
      <c r="U64" s="656"/>
      <c r="V64" s="656"/>
      <c r="W64" s="656"/>
      <c r="X64" s="656"/>
      <c r="Y64" s="656"/>
      <c r="Z64" s="656"/>
      <c r="AA64" s="656"/>
      <c r="AB64" s="656"/>
      <c r="AC64" s="656"/>
      <c r="AD64" s="656"/>
      <c r="AE64" s="656"/>
      <c r="AF64" s="656"/>
      <c r="AG64" s="656"/>
      <c r="AH64" s="656"/>
      <c r="AI64" s="656"/>
      <c r="AJ64" s="656"/>
      <c r="AK64" s="656"/>
      <c r="AL64" s="656"/>
      <c r="AM64" s="656"/>
      <c r="AN64" s="656"/>
      <c r="AO64" s="656"/>
      <c r="AP64" s="656"/>
      <c r="AQ64" s="656"/>
      <c r="AR64" s="656"/>
      <c r="AS64" s="656"/>
      <c r="AT64" s="656"/>
      <c r="AU64" s="656"/>
      <c r="AV64" s="656"/>
      <c r="AW64" s="656"/>
      <c r="AX64" s="656"/>
      <c r="AY64" s="656"/>
      <c r="AZ64" s="656"/>
      <c r="BA64" s="656"/>
      <c r="BB64" s="656"/>
      <c r="BC64" s="656"/>
      <c r="BD64" s="656"/>
      <c r="BE64" s="656"/>
      <c r="BF64" s="656"/>
      <c r="BG64" s="656"/>
    </row>
    <row r="65" spans="1:59" s="173" customFormat="1" ht="14.1" customHeight="1">
      <c r="A65" s="155"/>
      <c r="B65" s="156" t="s">
        <v>3150</v>
      </c>
      <c r="C65" s="155"/>
      <c r="D65" s="165"/>
      <c r="E65" s="652">
        <f>'23'!BG94</f>
        <v>69973.703914527228</v>
      </c>
      <c r="F65" s="652">
        <f>'23'!BH94</f>
        <v>69288.975829771342</v>
      </c>
      <c r="G65" s="652">
        <f>'23'!BI94</f>
        <v>117259.37053657891</v>
      </c>
      <c r="H65" s="653">
        <f>'23'!BJ94</f>
        <v>362.2668860072273</v>
      </c>
      <c r="I65" s="652">
        <f>'23'!BK94</f>
        <v>439.79217817052023</v>
      </c>
      <c r="J65" s="652">
        <f>'23'!BL94</f>
        <v>48772.453770985339</v>
      </c>
      <c r="K65" s="652">
        <f>'23'!BM94</f>
        <v>684.72808475588749</v>
      </c>
      <c r="L65" s="652">
        <f>'23'!BN94</f>
        <v>70.791366384013344</v>
      </c>
      <c r="M65" s="652">
        <f>'23'!BO94</f>
        <v>265.07696334277529</v>
      </c>
      <c r="N65" s="652">
        <f>'23'!BP94</f>
        <v>348.85975502909952</v>
      </c>
      <c r="O65" s="155"/>
      <c r="P65" s="445"/>
      <c r="Q65" s="445"/>
      <c r="R65" s="445"/>
      <c r="S65" s="656"/>
      <c r="T65" s="656"/>
      <c r="U65" s="656"/>
      <c r="V65" s="656"/>
      <c r="W65" s="656"/>
      <c r="X65" s="656"/>
      <c r="Y65" s="656"/>
      <c r="Z65" s="656"/>
      <c r="AA65" s="656"/>
      <c r="AB65" s="656"/>
      <c r="AC65" s="656"/>
      <c r="AD65" s="656"/>
      <c r="AE65" s="656"/>
      <c r="AF65" s="656"/>
      <c r="AG65" s="656"/>
      <c r="AH65" s="656"/>
      <c r="AI65" s="656"/>
      <c r="AJ65" s="656"/>
      <c r="AK65" s="656"/>
      <c r="AL65" s="656"/>
      <c r="AM65" s="656"/>
      <c r="AN65" s="656"/>
      <c r="AO65" s="656"/>
      <c r="AP65" s="656"/>
      <c r="AQ65" s="656"/>
      <c r="AR65" s="656"/>
      <c r="AS65" s="656"/>
      <c r="AT65" s="656"/>
      <c r="AU65" s="656"/>
      <c r="AV65" s="656"/>
      <c r="AW65" s="656"/>
      <c r="AX65" s="656"/>
      <c r="AY65" s="656"/>
      <c r="AZ65" s="656"/>
      <c r="BA65" s="656"/>
      <c r="BB65" s="656"/>
      <c r="BC65" s="656"/>
      <c r="BD65" s="656"/>
      <c r="BE65" s="656"/>
      <c r="BF65" s="656"/>
      <c r="BG65" s="656"/>
    </row>
    <row r="66" spans="1:59" s="173" customFormat="1" ht="14.1" customHeight="1">
      <c r="A66" s="155"/>
      <c r="B66" s="156" t="s">
        <v>2203</v>
      </c>
      <c r="C66" s="155"/>
      <c r="D66" s="165"/>
      <c r="E66" s="652">
        <f>'23'!BG95</f>
        <v>136977.80657503859</v>
      </c>
      <c r="F66" s="652">
        <f>'23'!BH95</f>
        <v>134034.76156030883</v>
      </c>
      <c r="G66" s="652">
        <f>'23'!BI95</f>
        <v>258899.72995499551</v>
      </c>
      <c r="H66" s="652">
        <f>'23'!BJ95</f>
        <v>139.04523600117832</v>
      </c>
      <c r="I66" s="652">
        <f>'23'!BK95</f>
        <v>565.19899757314784</v>
      </c>
      <c r="J66" s="652">
        <f>'23'!BL95</f>
        <v>125569.21262826097</v>
      </c>
      <c r="K66" s="652">
        <f>'23'!BM95</f>
        <v>2943.0450147297538</v>
      </c>
      <c r="L66" s="652">
        <f>'23'!BN95</f>
        <v>99.464400436726763</v>
      </c>
      <c r="M66" s="652">
        <f>'23'!BO95</f>
        <v>512.5400119288696</v>
      </c>
      <c r="N66" s="652">
        <f>'23'!BP95</f>
        <v>2331.0406023641572</v>
      </c>
      <c r="O66" s="155"/>
      <c r="P66" s="445"/>
      <c r="Q66" s="445"/>
      <c r="R66" s="445"/>
      <c r="S66" s="656"/>
      <c r="T66" s="656"/>
      <c r="U66" s="656"/>
      <c r="V66" s="656"/>
      <c r="W66" s="656"/>
      <c r="X66" s="656"/>
      <c r="Y66" s="656"/>
      <c r="Z66" s="656"/>
      <c r="AA66" s="656"/>
      <c r="AB66" s="656"/>
      <c r="AC66" s="656"/>
      <c r="AD66" s="656"/>
      <c r="AE66" s="656"/>
      <c r="AF66" s="656"/>
      <c r="AG66" s="656"/>
      <c r="AH66" s="656"/>
      <c r="AI66" s="656"/>
      <c r="AJ66" s="656"/>
      <c r="AK66" s="656"/>
      <c r="AL66" s="656"/>
      <c r="AM66" s="656"/>
      <c r="AN66" s="656"/>
      <c r="AO66" s="656"/>
      <c r="AP66" s="656"/>
      <c r="AQ66" s="656"/>
      <c r="AR66" s="656"/>
      <c r="AS66" s="656"/>
      <c r="AT66" s="656"/>
      <c r="AU66" s="656"/>
      <c r="AV66" s="656"/>
      <c r="AW66" s="656"/>
      <c r="AX66" s="656"/>
      <c r="AY66" s="656"/>
      <c r="AZ66" s="656"/>
      <c r="BA66" s="656"/>
      <c r="BB66" s="656"/>
      <c r="BC66" s="656"/>
      <c r="BD66" s="656"/>
      <c r="BE66" s="656"/>
      <c r="BF66" s="656"/>
      <c r="BG66" s="656"/>
    </row>
    <row r="67" spans="1:59" s="173" customFormat="1" ht="14.1" customHeight="1">
      <c r="A67" s="155"/>
      <c r="B67" s="156" t="s">
        <v>2254</v>
      </c>
      <c r="C67" s="155"/>
      <c r="D67" s="165"/>
      <c r="E67" s="652">
        <f>'23'!BG96</f>
        <v>188629.26559114363</v>
      </c>
      <c r="F67" s="652">
        <f>'23'!BH96</f>
        <v>185615.39442144387</v>
      </c>
      <c r="G67" s="652">
        <f>'23'!BI96</f>
        <v>324632.20125478267</v>
      </c>
      <c r="H67" s="652">
        <f>'23'!BJ96</f>
        <v>244.85731195342711</v>
      </c>
      <c r="I67" s="652">
        <f>'23'!BK96</f>
        <v>1362.6372090746083</v>
      </c>
      <c r="J67" s="652">
        <f>'23'!BL96</f>
        <v>140624.30135436682</v>
      </c>
      <c r="K67" s="652">
        <f>'23'!BM96</f>
        <v>3013.8711696999148</v>
      </c>
      <c r="L67" s="652">
        <f>'23'!BN96</f>
        <v>190.92665315011251</v>
      </c>
      <c r="M67" s="652">
        <f>'23'!BO96</f>
        <v>924.8877211707354</v>
      </c>
      <c r="N67" s="652">
        <f>'23'!BP96</f>
        <v>1898.0567953790664</v>
      </c>
      <c r="O67" s="155"/>
      <c r="P67" s="445"/>
      <c r="Q67" s="445"/>
      <c r="R67" s="445"/>
      <c r="S67" s="656"/>
      <c r="T67" s="656"/>
      <c r="U67" s="656"/>
      <c r="V67" s="656"/>
      <c r="W67" s="656"/>
      <c r="X67" s="656"/>
      <c r="Y67" s="656"/>
      <c r="Z67" s="656"/>
      <c r="AA67" s="656"/>
      <c r="AB67" s="656"/>
      <c r="AC67" s="656"/>
      <c r="AD67" s="656"/>
      <c r="AE67" s="656"/>
      <c r="AF67" s="656"/>
      <c r="AG67" s="656"/>
      <c r="AH67" s="656"/>
      <c r="AI67" s="656"/>
      <c r="AJ67" s="656"/>
      <c r="AK67" s="656"/>
      <c r="AL67" s="656"/>
      <c r="AM67" s="656"/>
      <c r="AN67" s="656"/>
      <c r="AO67" s="656"/>
      <c r="AP67" s="656"/>
      <c r="AQ67" s="656"/>
      <c r="AR67" s="656"/>
      <c r="AS67" s="656"/>
      <c r="AT67" s="656"/>
      <c r="AU67" s="656"/>
      <c r="AV67" s="656"/>
      <c r="AW67" s="656"/>
      <c r="AX67" s="656"/>
      <c r="AY67" s="656"/>
      <c r="AZ67" s="656"/>
      <c r="BA67" s="656"/>
      <c r="BB67" s="656"/>
      <c r="BC67" s="656"/>
      <c r="BD67" s="656"/>
      <c r="BE67" s="656"/>
      <c r="BF67" s="656"/>
      <c r="BG67" s="656"/>
    </row>
    <row r="68" spans="1:59" s="325" customFormat="1" ht="14.1" customHeight="1" thickBot="1">
      <c r="A68" s="169"/>
      <c r="B68" s="170" t="s">
        <v>2264</v>
      </c>
      <c r="C68" s="169"/>
      <c r="D68" s="171"/>
      <c r="E68" s="666">
        <f>'23'!BG97</f>
        <v>339796.65297835087</v>
      </c>
      <c r="F68" s="664">
        <f>'23'!BH97</f>
        <v>327718.10842476803</v>
      </c>
      <c r="G68" s="664">
        <f>'23'!BI97</f>
        <v>704052.21717361384</v>
      </c>
      <c r="H68" s="664">
        <f>'23'!BJ97</f>
        <v>284.27835168749999</v>
      </c>
      <c r="I68" s="664">
        <f>'23'!BK97</f>
        <v>10808.817686595232</v>
      </c>
      <c r="J68" s="664">
        <f>'23'!BL97</f>
        <v>387427.2047871282</v>
      </c>
      <c r="K68" s="664">
        <f>'23'!BM97</f>
        <v>12078.54455358272</v>
      </c>
      <c r="L68" s="664">
        <f>'23'!BN97</f>
        <v>516.78481472090823</v>
      </c>
      <c r="M68" s="664">
        <f>'23'!BO97</f>
        <v>1987.8258715858806</v>
      </c>
      <c r="N68" s="664">
        <f>'23'!BP97</f>
        <v>9573.9338672759295</v>
      </c>
      <c r="O68" s="155"/>
      <c r="P68" s="445"/>
      <c r="Q68" s="445"/>
      <c r="R68" s="445"/>
      <c r="S68" s="668"/>
      <c r="T68" s="668"/>
      <c r="U68" s="668"/>
      <c r="V68" s="668"/>
      <c r="W68" s="668"/>
      <c r="X68" s="668"/>
      <c r="Y68" s="668"/>
      <c r="Z68" s="668"/>
      <c r="AA68" s="668"/>
      <c r="AB68" s="668"/>
      <c r="AC68" s="668"/>
      <c r="AD68" s="668"/>
      <c r="AE68" s="668"/>
      <c r="AF68" s="668"/>
      <c r="AG68" s="668"/>
      <c r="AH68" s="668"/>
      <c r="AI68" s="668"/>
      <c r="AJ68" s="668"/>
      <c r="AK68" s="668"/>
      <c r="AL68" s="668"/>
      <c r="AM68" s="668"/>
      <c r="AN68" s="668"/>
      <c r="AO68" s="668"/>
      <c r="AP68" s="668"/>
      <c r="AQ68" s="668"/>
      <c r="AR68" s="668"/>
      <c r="AS68" s="668"/>
      <c r="AT68" s="668"/>
      <c r="AU68" s="668"/>
      <c r="AV68" s="668"/>
      <c r="AW68" s="668"/>
      <c r="AX68" s="668"/>
      <c r="AY68" s="668"/>
      <c r="AZ68" s="668"/>
      <c r="BA68" s="668"/>
      <c r="BB68" s="668"/>
      <c r="BC68" s="668"/>
      <c r="BD68" s="668"/>
      <c r="BE68" s="668"/>
      <c r="BF68" s="668"/>
      <c r="BG68" s="668"/>
    </row>
    <row r="69" spans="1:59" ht="14.1" customHeight="1"/>
  </sheetData>
  <mergeCells count="40">
    <mergeCell ref="A58:C58"/>
    <mergeCell ref="A26:D26"/>
    <mergeCell ref="A27:D27"/>
    <mergeCell ref="A28:D28"/>
    <mergeCell ref="A29:C29"/>
    <mergeCell ref="A36:C36"/>
    <mergeCell ref="A47:C47"/>
    <mergeCell ref="A25:D25"/>
    <mergeCell ref="A14:C14"/>
    <mergeCell ref="A15:C15"/>
    <mergeCell ref="A16:C16"/>
    <mergeCell ref="A17:C17"/>
    <mergeCell ref="A18:C18"/>
    <mergeCell ref="A19:C19"/>
    <mergeCell ref="A20:C20"/>
    <mergeCell ref="A21:C21"/>
    <mergeCell ref="A22:D22"/>
    <mergeCell ref="A23:D23"/>
    <mergeCell ref="A24:D24"/>
    <mergeCell ref="A8:C8"/>
    <mergeCell ref="A9:C9"/>
    <mergeCell ref="A10:C10"/>
    <mergeCell ref="A11:C11"/>
    <mergeCell ref="A12:C12"/>
    <mergeCell ref="A13:C13"/>
    <mergeCell ref="K4:K5"/>
    <mergeCell ref="L4:L5"/>
    <mergeCell ref="M4:M5"/>
    <mergeCell ref="N4:N5"/>
    <mergeCell ref="A6:C6"/>
    <mergeCell ref="A7:C7"/>
    <mergeCell ref="A3:C5"/>
    <mergeCell ref="E3:E5"/>
    <mergeCell ref="F3:H3"/>
    <mergeCell ref="I3:J3"/>
    <mergeCell ref="F4:F5"/>
    <mergeCell ref="G4:G5"/>
    <mergeCell ref="H4:H5"/>
    <mergeCell ref="I4:I5"/>
    <mergeCell ref="J4:J5"/>
  </mergeCells>
  <phoneticPr fontId="6" type="noConversion"/>
  <printOptions horizontalCentered="1"/>
  <pageMargins left="0.35433070866141736" right="0.39370078740157483" top="0.78740157480314965" bottom="0.78740157480314965" header="0.82677165354330717" footer="0.82677165354330717"/>
  <pageSetup paperSize="9" firstPageNumber="100" fitToWidth="2" fitToHeight="2" pageOrder="overThenDown" orientation="portrait" r:id="rId1"/>
  <headerFooter alignWithMargins="0">
    <oddFooter>&amp;C&amp;12&amp;P</oddFooter>
  </headerFooter>
  <colBreaks count="1" manualBreakCount="1">
    <brk id="8" max="6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C114"/>
  <sheetViews>
    <sheetView view="pageBreakPreview" zoomScaleNormal="50" zoomScaleSheetLayoutView="100" workbookViewId="0">
      <selection activeCell="H30" sqref="H30"/>
    </sheetView>
  </sheetViews>
  <sheetFormatPr defaultColWidth="9.140625" defaultRowHeight="15.75"/>
  <cols>
    <col min="1" max="1" width="2.28515625" style="746" customWidth="1"/>
    <col min="2" max="2" width="18.7109375" style="746" customWidth="1"/>
    <col min="3" max="3" width="2.28515625" style="746" customWidth="1"/>
    <col min="4" max="4" width="1.7109375" style="747" customWidth="1"/>
    <col min="5" max="5" width="19.28515625" style="715" customWidth="1"/>
    <col min="6" max="6" width="4.28515625" style="715" customWidth="1"/>
    <col min="7" max="7" width="19.28515625" style="715" customWidth="1"/>
    <col min="8" max="8" width="4.28515625" style="715" customWidth="1"/>
    <col min="9" max="9" width="19.28515625" style="715" customWidth="1"/>
    <col min="10" max="10" width="4.28515625" style="715" customWidth="1"/>
    <col min="11" max="11" width="17.42578125" style="715" hidden="1" customWidth="1"/>
    <col min="12" max="15" width="14.7109375" style="715" hidden="1" customWidth="1"/>
    <col min="16" max="17" width="9.140625" style="715"/>
    <col min="18" max="18" width="9.140625" style="715" customWidth="1"/>
    <col min="19" max="20" width="9.140625" style="715"/>
    <col min="21" max="21" width="17.140625" style="715" customWidth="1"/>
    <col min="22" max="22" width="11" style="715" customWidth="1"/>
    <col min="23" max="23" width="2.5703125" style="715" customWidth="1"/>
    <col min="24" max="24" width="11" style="715" customWidth="1"/>
    <col min="25" max="25" width="2.5703125" style="715" customWidth="1"/>
    <col min="26" max="26" width="11" style="715" customWidth="1"/>
    <col min="27" max="27" width="15" style="715" customWidth="1"/>
    <col min="28" max="28" width="2.5703125" style="715" customWidth="1"/>
    <col min="29" max="16384" width="9.140625" style="715"/>
  </cols>
  <sheetData>
    <row r="1" spans="1:29" s="710" customFormat="1" ht="35.1" customHeight="1">
      <c r="A1" s="1144" t="s">
        <v>1526</v>
      </c>
      <c r="B1" s="826"/>
      <c r="C1" s="826"/>
      <c r="D1" s="826"/>
      <c r="E1" s="826"/>
      <c r="F1" s="826"/>
      <c r="G1" s="826"/>
      <c r="H1" s="826"/>
      <c r="I1" s="826"/>
      <c r="J1" s="826"/>
    </row>
    <row r="2" spans="1:29" ht="15" customHeight="1" thickBot="1">
      <c r="A2" s="715"/>
      <c r="B2" s="779"/>
      <c r="C2" s="712"/>
      <c r="D2" s="713"/>
      <c r="E2" s="711"/>
      <c r="F2" s="711"/>
      <c r="G2" s="711"/>
      <c r="H2" s="711"/>
      <c r="I2" s="711"/>
      <c r="J2" s="780" t="s">
        <v>502</v>
      </c>
    </row>
    <row r="3" spans="1:29" s="1436" customFormat="1" ht="20.100000000000001" customHeight="1">
      <c r="A3" s="3237" t="s">
        <v>10</v>
      </c>
      <c r="B3" s="3237"/>
      <c r="C3" s="3237"/>
      <c r="D3" s="1437"/>
      <c r="E3" s="3240" t="s">
        <v>49</v>
      </c>
      <c r="F3" s="3241"/>
      <c r="G3" s="3240" t="s">
        <v>3122</v>
      </c>
      <c r="H3" s="3241"/>
      <c r="I3" s="3240" t="s">
        <v>458</v>
      </c>
      <c r="J3" s="3246"/>
    </row>
    <row r="4" spans="1:29" s="1436" customFormat="1" ht="20.100000000000001" customHeight="1">
      <c r="A4" s="3238"/>
      <c r="B4" s="3238"/>
      <c r="C4" s="3238"/>
      <c r="D4" s="1437"/>
      <c r="E4" s="3242"/>
      <c r="F4" s="3243"/>
      <c r="G4" s="3242"/>
      <c r="H4" s="3243"/>
      <c r="I4" s="3242"/>
      <c r="J4" s="3247"/>
    </row>
    <row r="5" spans="1:29" s="1436" customFormat="1" ht="20.100000000000001" customHeight="1" thickBot="1">
      <c r="A5" s="3239"/>
      <c r="B5" s="3239"/>
      <c r="C5" s="3239"/>
      <c r="D5" s="1438"/>
      <c r="E5" s="3244"/>
      <c r="F5" s="3245"/>
      <c r="G5" s="3244"/>
      <c r="H5" s="3245"/>
      <c r="I5" s="3244"/>
      <c r="J5" s="3248"/>
      <c r="U5" s="2109" t="s">
        <v>3867</v>
      </c>
    </row>
    <row r="6" spans="1:29" s="721" customFormat="1" ht="24.6" hidden="1" customHeight="1">
      <c r="A6" s="3408" t="s">
        <v>2540</v>
      </c>
      <c r="B6" s="3408"/>
      <c r="C6" s="3408"/>
      <c r="D6" s="676"/>
      <c r="E6" s="720">
        <f t="shared" ref="E6:E12" si="0">G6+I6</f>
        <v>318535037</v>
      </c>
      <c r="F6" s="781"/>
      <c r="G6" s="781">
        <v>297312785</v>
      </c>
      <c r="H6" s="781"/>
      <c r="I6" s="781">
        <v>21222252</v>
      </c>
      <c r="AB6" s="1436"/>
      <c r="AC6" s="1436"/>
    </row>
    <row r="7" spans="1:29" s="721" customFormat="1" ht="24.6" hidden="1" customHeight="1">
      <c r="A7" s="3407" t="s">
        <v>2300</v>
      </c>
      <c r="B7" s="3407"/>
      <c r="C7" s="3407"/>
      <c r="D7" s="676"/>
      <c r="E7" s="722">
        <f t="shared" si="0"/>
        <v>273439192.06678963</v>
      </c>
      <c r="F7" s="611"/>
      <c r="G7" s="611">
        <v>255463872.03214708</v>
      </c>
      <c r="H7" s="611"/>
      <c r="I7" s="611">
        <v>17975320.034642551</v>
      </c>
      <c r="AB7" s="1436"/>
      <c r="AC7" s="1436"/>
    </row>
    <row r="8" spans="1:29" s="721" customFormat="1" ht="24.6" hidden="1" customHeight="1">
      <c r="A8" s="3407" t="s">
        <v>2553</v>
      </c>
      <c r="B8" s="3407"/>
      <c r="C8" s="3407"/>
      <c r="D8" s="676"/>
      <c r="E8" s="722">
        <f t="shared" si="0"/>
        <v>317384111</v>
      </c>
      <c r="F8" s="611"/>
      <c r="G8" s="611">
        <v>314489922</v>
      </c>
      <c r="H8" s="611"/>
      <c r="I8" s="611">
        <v>2894189</v>
      </c>
      <c r="AB8" s="1436"/>
      <c r="AC8" s="1436"/>
    </row>
    <row r="9" spans="1:29" s="721" customFormat="1" ht="19.5" hidden="1" customHeight="1">
      <c r="A9" s="3407" t="s">
        <v>2691</v>
      </c>
      <c r="B9" s="3407"/>
      <c r="C9" s="3407"/>
      <c r="D9" s="676"/>
      <c r="E9" s="722">
        <f t="shared" si="0"/>
        <v>234067363.26924813</v>
      </c>
      <c r="F9" s="611"/>
      <c r="G9" s="611">
        <v>215267322.94458571</v>
      </c>
      <c r="H9" s="611"/>
      <c r="I9" s="611">
        <v>18800040.324662428</v>
      </c>
      <c r="AB9" s="1436"/>
      <c r="AC9" s="1436"/>
    </row>
    <row r="10" spans="1:29" s="721" customFormat="1" ht="19.5" hidden="1" customHeight="1">
      <c r="A10" s="3407" t="s">
        <v>2692</v>
      </c>
      <c r="B10" s="3407"/>
      <c r="C10" s="3407"/>
      <c r="D10" s="676"/>
      <c r="E10" s="722">
        <f t="shared" si="0"/>
        <v>279894496.5474422</v>
      </c>
      <c r="F10" s="611"/>
      <c r="G10" s="611">
        <v>262428581.17396924</v>
      </c>
      <c r="H10" s="611"/>
      <c r="I10" s="611">
        <v>17465915.373472951</v>
      </c>
      <c r="AB10" s="1436"/>
      <c r="AC10" s="1436"/>
    </row>
    <row r="11" spans="1:29" s="725" customFormat="1" ht="19.5" hidden="1" customHeight="1">
      <c r="A11" s="3094" t="s">
        <v>2304</v>
      </c>
      <c r="B11" s="3094"/>
      <c r="C11" s="3094"/>
      <c r="D11" s="162"/>
      <c r="E11" s="724">
        <f t="shared" si="0"/>
        <v>319850957.67002332</v>
      </c>
      <c r="F11" s="492"/>
      <c r="G11" s="154">
        <v>284329598.69309759</v>
      </c>
      <c r="H11" s="154"/>
      <c r="I11" s="154">
        <v>35521358.976925708</v>
      </c>
      <c r="AB11" s="1436"/>
      <c r="AC11" s="1436"/>
    </row>
    <row r="12" spans="1:29" s="721" customFormat="1" ht="19.5" hidden="1" customHeight="1">
      <c r="A12" s="3407" t="s">
        <v>2385</v>
      </c>
      <c r="B12" s="3407"/>
      <c r="C12" s="3407"/>
      <c r="D12" s="676"/>
      <c r="E12" s="722">
        <f t="shared" si="0"/>
        <v>331790304.16354686</v>
      </c>
      <c r="F12" s="611"/>
      <c r="G12" s="154">
        <v>304432118.85760933</v>
      </c>
      <c r="H12" s="611"/>
      <c r="I12" s="154">
        <v>27358185.305937532</v>
      </c>
      <c r="AB12" s="1436"/>
      <c r="AC12" s="1436"/>
    </row>
    <row r="13" spans="1:29" s="721" customFormat="1" ht="18" hidden="1" customHeight="1">
      <c r="A13" s="3407" t="s">
        <v>3124</v>
      </c>
      <c r="B13" s="3407"/>
      <c r="C13" s="3407"/>
      <c r="D13" s="676"/>
      <c r="E13" s="722">
        <f>SUM(G13:I13)</f>
        <v>347620767.12732124</v>
      </c>
      <c r="F13" s="801"/>
      <c r="G13" s="154">
        <v>311857891.91174448</v>
      </c>
      <c r="H13" s="801"/>
      <c r="I13" s="154">
        <v>35762875.215576738</v>
      </c>
      <c r="AB13" s="1436"/>
      <c r="AC13" s="1436"/>
    </row>
    <row r="14" spans="1:29" s="721" customFormat="1" ht="18" hidden="1" customHeight="1">
      <c r="A14" s="3094" t="s">
        <v>2387</v>
      </c>
      <c r="B14" s="3094"/>
      <c r="C14" s="3094"/>
      <c r="D14" s="676"/>
      <c r="E14" s="722">
        <f t="shared" ref="E14:E19" si="1">G14+I14</f>
        <v>351972742.32019174</v>
      </c>
      <c r="F14" s="611"/>
      <c r="G14" s="154">
        <v>329291549.46900713</v>
      </c>
      <c r="H14" s="611"/>
      <c r="I14" s="154">
        <v>22681192.851184607</v>
      </c>
      <c r="AB14" s="1436"/>
      <c r="AC14" s="1436"/>
    </row>
    <row r="15" spans="1:29" s="721" customFormat="1" ht="18" hidden="1" customHeight="1">
      <c r="A15" s="3407" t="s">
        <v>2388</v>
      </c>
      <c r="B15" s="3407"/>
      <c r="C15" s="3407"/>
      <c r="D15" s="676"/>
      <c r="E15" s="722">
        <f t="shared" si="1"/>
        <v>375074251.8803845</v>
      </c>
      <c r="F15" s="611"/>
      <c r="G15" s="611">
        <v>337667914.69405138</v>
      </c>
      <c r="H15" s="611"/>
      <c r="I15" s="611">
        <v>37406337.186333112</v>
      </c>
      <c r="AB15" s="1436"/>
      <c r="AC15" s="1436"/>
    </row>
    <row r="16" spans="1:29" s="721" customFormat="1" ht="15" hidden="1" customHeight="1">
      <c r="A16" s="3094" t="s">
        <v>3126</v>
      </c>
      <c r="B16" s="3094"/>
      <c r="C16" s="3094"/>
      <c r="D16" s="676"/>
      <c r="E16" s="722">
        <f t="shared" si="1"/>
        <v>320919019.10139155</v>
      </c>
      <c r="F16" s="611"/>
      <c r="G16" s="611">
        <v>299226461.79350102</v>
      </c>
      <c r="H16" s="611"/>
      <c r="I16" s="611">
        <v>21692557.30789056</v>
      </c>
      <c r="AB16" s="1436"/>
      <c r="AC16" s="1436"/>
    </row>
    <row r="17" spans="1:29" s="721" customFormat="1" ht="16.5" hidden="1" customHeight="1">
      <c r="A17" s="3094" t="s">
        <v>2898</v>
      </c>
      <c r="B17" s="3094"/>
      <c r="C17" s="3094"/>
      <c r="D17" s="676"/>
      <c r="E17" s="1145">
        <f t="shared" si="1"/>
        <v>349578983.71449196</v>
      </c>
      <c r="F17" s="1147"/>
      <c r="G17" s="1147">
        <v>331103305.22873092</v>
      </c>
      <c r="H17" s="1147"/>
      <c r="I17" s="1147">
        <v>18475678.485761065</v>
      </c>
      <c r="J17" s="611"/>
      <c r="AB17" s="1436"/>
      <c r="AC17" s="1436"/>
    </row>
    <row r="18" spans="1:29" s="721" customFormat="1" ht="18.75" hidden="1" customHeight="1">
      <c r="A18" s="3094" t="s">
        <v>3135</v>
      </c>
      <c r="B18" s="3094"/>
      <c r="C18" s="3094"/>
      <c r="D18" s="676"/>
      <c r="E18" s="1145">
        <f t="shared" si="1"/>
        <v>334926797.18539929</v>
      </c>
      <c r="F18" s="1147"/>
      <c r="G18" s="1147">
        <v>327954187.36831635</v>
      </c>
      <c r="H18" s="1147"/>
      <c r="I18" s="1147">
        <v>6972609.8170829285</v>
      </c>
      <c r="J18" s="611"/>
      <c r="AB18" s="1436"/>
      <c r="AC18" s="1436"/>
    </row>
    <row r="19" spans="1:29" s="721" customFormat="1" ht="18.75" hidden="1" customHeight="1">
      <c r="A19" s="3094" t="s">
        <v>2765</v>
      </c>
      <c r="B19" s="3094"/>
      <c r="C19" s="3094"/>
      <c r="D19" s="676"/>
      <c r="E19" s="1145">
        <f t="shared" si="1"/>
        <v>342895951.80424482</v>
      </c>
      <c r="F19" s="1147"/>
      <c r="G19" s="1147">
        <v>316269790.26960284</v>
      </c>
      <c r="H19" s="1147"/>
      <c r="I19" s="1147">
        <v>26626161.534641959</v>
      </c>
      <c r="J19" s="611"/>
      <c r="AB19" s="1436"/>
      <c r="AC19" s="1436"/>
    </row>
    <row r="20" spans="1:29" s="721" customFormat="1" ht="18" hidden="1" customHeight="1">
      <c r="A20" s="3094" t="s">
        <v>2699</v>
      </c>
      <c r="B20" s="3094"/>
      <c r="C20" s="3094"/>
      <c r="D20" s="676"/>
      <c r="E20" s="1145">
        <f>G20+I20</f>
        <v>331455094.97432512</v>
      </c>
      <c r="F20" s="1147"/>
      <c r="G20" s="1147">
        <v>312098420.98798788</v>
      </c>
      <c r="H20" s="1147"/>
      <c r="I20" s="1147">
        <v>19356673.986337218</v>
      </c>
      <c r="J20" s="611"/>
      <c r="AB20" s="1436"/>
      <c r="AC20" s="1436"/>
    </row>
    <row r="21" spans="1:29" s="721" customFormat="1" ht="18" hidden="1" customHeight="1">
      <c r="A21" s="3499" t="s">
        <v>2701</v>
      </c>
      <c r="B21" s="3499"/>
      <c r="C21" s="3499"/>
      <c r="D21" s="637"/>
      <c r="E21" s="1145">
        <f>G21+I21</f>
        <v>366315823.5216189</v>
      </c>
      <c r="F21" s="1147"/>
      <c r="G21" s="1147">
        <v>346190748.97137898</v>
      </c>
      <c r="H21" s="1147"/>
      <c r="I21" s="1147">
        <v>20125074.550239943</v>
      </c>
      <c r="J21" s="611"/>
      <c r="AB21" s="1436"/>
      <c r="AC21" s="1436"/>
    </row>
    <row r="22" spans="1:29" s="721" customFormat="1" ht="18" hidden="1" customHeight="1" thickBot="1">
      <c r="A22" s="3095" t="s">
        <v>2292</v>
      </c>
      <c r="B22" s="3096"/>
      <c r="C22" s="3096"/>
      <c r="D22" s="3097"/>
      <c r="E22" s="731">
        <v>347183.27053211041</v>
      </c>
      <c r="F22" s="672"/>
      <c r="G22" s="672">
        <v>322378.70024124277</v>
      </c>
      <c r="H22" s="672"/>
      <c r="I22" s="672">
        <v>24804.570290867643</v>
      </c>
      <c r="J22" s="611"/>
      <c r="AB22" s="1436"/>
      <c r="AC22" s="1436"/>
    </row>
    <row r="23" spans="1:29" s="721" customFormat="1" ht="18" hidden="1" customHeight="1" thickTop="1" thickBot="1">
      <c r="A23" s="3095" t="s">
        <v>2334</v>
      </c>
      <c r="B23" s="3096"/>
      <c r="C23" s="3096"/>
      <c r="D23" s="3097"/>
      <c r="E23" s="731">
        <v>336707.00288278988</v>
      </c>
      <c r="F23" s="672"/>
      <c r="G23" s="672">
        <v>327024.72355735139</v>
      </c>
      <c r="H23" s="672"/>
      <c r="I23" s="672">
        <v>9682.279325438436</v>
      </c>
      <c r="J23" s="611"/>
      <c r="K23" s="3040" t="s">
        <v>791</v>
      </c>
      <c r="L23" s="3062" t="s">
        <v>1476</v>
      </c>
      <c r="M23" s="3063"/>
      <c r="N23" s="3062" t="s">
        <v>3136</v>
      </c>
      <c r="O23" s="3063"/>
      <c r="AB23" s="1436"/>
      <c r="AC23" s="1436"/>
    </row>
    <row r="24" spans="1:29" s="721" customFormat="1" ht="17.45" customHeight="1" thickTop="1" thickBot="1">
      <c r="A24" s="3098" t="s">
        <v>1463</v>
      </c>
      <c r="B24" s="3098"/>
      <c r="C24" s="3098"/>
      <c r="D24" s="3099"/>
      <c r="E24" s="731">
        <v>370235.48348231631</v>
      </c>
      <c r="F24" s="672"/>
      <c r="G24" s="672">
        <v>339534.07365654182</v>
      </c>
      <c r="H24" s="672"/>
      <c r="I24" s="672">
        <v>30701.409825774503</v>
      </c>
      <c r="J24" s="611"/>
      <c r="K24" s="3498"/>
      <c r="L24" s="120" t="s">
        <v>835</v>
      </c>
      <c r="M24" s="127" t="s">
        <v>837</v>
      </c>
      <c r="N24" s="115" t="s">
        <v>835</v>
      </c>
      <c r="O24" s="120" t="s">
        <v>837</v>
      </c>
      <c r="T24" s="1501"/>
      <c r="U24" s="3506" t="s">
        <v>791</v>
      </c>
      <c r="V24" s="3062" t="s">
        <v>3869</v>
      </c>
      <c r="W24" s="3063"/>
      <c r="X24" s="3063"/>
      <c r="Y24" s="3061"/>
      <c r="Z24" s="3062" t="s">
        <v>3868</v>
      </c>
      <c r="AA24" s="3063"/>
      <c r="AB24" s="1436"/>
      <c r="AC24" s="1436"/>
    </row>
    <row r="25" spans="1:29" s="721" customFormat="1" ht="17.45" customHeight="1">
      <c r="A25" s="3095" t="s">
        <v>3137</v>
      </c>
      <c r="B25" s="3095"/>
      <c r="C25" s="3095"/>
      <c r="D25" s="3100"/>
      <c r="E25" s="731">
        <v>479980.42828978563</v>
      </c>
      <c r="F25" s="672"/>
      <c r="G25" s="672">
        <v>469707.32467935188</v>
      </c>
      <c r="H25" s="672"/>
      <c r="I25" s="672">
        <v>10273.103610433769</v>
      </c>
      <c r="J25" s="611"/>
      <c r="K25" s="3498"/>
      <c r="L25" s="114" t="s">
        <v>836</v>
      </c>
      <c r="M25" s="1394" t="s">
        <v>838</v>
      </c>
      <c r="N25" s="115" t="s">
        <v>836</v>
      </c>
      <c r="O25" s="114" t="s">
        <v>838</v>
      </c>
      <c r="T25" s="1501"/>
      <c r="U25" s="3507"/>
      <c r="V25" s="3130" t="s">
        <v>835</v>
      </c>
      <c r="W25" s="3353"/>
      <c r="X25" s="3130" t="s">
        <v>837</v>
      </c>
      <c r="Y25" s="3353"/>
      <c r="Z25" s="115" t="s">
        <v>835</v>
      </c>
      <c r="AA25" s="120" t="s">
        <v>837</v>
      </c>
      <c r="AB25" s="1436"/>
      <c r="AC25" s="1436"/>
    </row>
    <row r="26" spans="1:29" s="721" customFormat="1" ht="17.45" customHeight="1" thickBot="1">
      <c r="A26" s="3095" t="s">
        <v>1464</v>
      </c>
      <c r="B26" s="3095"/>
      <c r="C26" s="3095"/>
      <c r="D26" s="3100"/>
      <c r="E26" s="731">
        <v>504563.88713368931</v>
      </c>
      <c r="F26" s="672"/>
      <c r="G26" s="672">
        <v>446604.23430055892</v>
      </c>
      <c r="H26" s="672"/>
      <c r="I26" s="672">
        <v>57959.652833130371</v>
      </c>
      <c r="J26" s="611"/>
      <c r="K26" s="3041"/>
      <c r="L26" s="129" t="s">
        <v>3138</v>
      </c>
      <c r="M26" s="1502" t="s">
        <v>3051</v>
      </c>
      <c r="N26" s="130" t="s">
        <v>3138</v>
      </c>
      <c r="O26" s="129" t="s">
        <v>3051</v>
      </c>
      <c r="T26" s="1501"/>
      <c r="U26" s="3507"/>
      <c r="V26" s="3489" t="s">
        <v>836</v>
      </c>
      <c r="W26" s="3491"/>
      <c r="X26" s="3489" t="s">
        <v>838</v>
      </c>
      <c r="Y26" s="3491"/>
      <c r="Z26" s="115" t="s">
        <v>836</v>
      </c>
      <c r="AA26" s="114" t="s">
        <v>838</v>
      </c>
      <c r="AB26" s="1436"/>
      <c r="AC26" s="1436"/>
    </row>
    <row r="27" spans="1:29" s="721" customFormat="1" ht="17.45" customHeight="1" thickBot="1">
      <c r="A27" s="3095" t="s">
        <v>3095</v>
      </c>
      <c r="B27" s="3096"/>
      <c r="C27" s="3096"/>
      <c r="D27" s="3097"/>
      <c r="E27" s="731">
        <v>561828.6074497361</v>
      </c>
      <c r="F27" s="672"/>
      <c r="G27" s="672">
        <v>529628.18538753921</v>
      </c>
      <c r="H27" s="672"/>
      <c r="I27" s="672">
        <v>32200.422062196842</v>
      </c>
      <c r="J27" s="611"/>
      <c r="K27" s="1503" t="s">
        <v>725</v>
      </c>
      <c r="L27" s="1504">
        <f>E27</f>
        <v>561828.6074497361</v>
      </c>
      <c r="M27" s="1505">
        <f>'57'!E27</f>
        <v>33998.70544325513</v>
      </c>
      <c r="N27" s="1505">
        <v>341191</v>
      </c>
      <c r="O27" s="1504">
        <v>21803</v>
      </c>
      <c r="T27" s="1501"/>
      <c r="U27" s="3508"/>
      <c r="V27" s="3054" t="s">
        <v>3138</v>
      </c>
      <c r="W27" s="3509"/>
      <c r="X27" s="3054" t="s">
        <v>3051</v>
      </c>
      <c r="Y27" s="3509"/>
      <c r="Z27" s="130" t="s">
        <v>3138</v>
      </c>
      <c r="AA27" s="129" t="s">
        <v>3051</v>
      </c>
      <c r="AB27" s="1436"/>
      <c r="AC27" s="1436"/>
    </row>
    <row r="28" spans="1:29" s="721" customFormat="1" ht="17.45" customHeight="1" thickTop="1">
      <c r="A28" s="3095" t="s">
        <v>3139</v>
      </c>
      <c r="B28" s="3096"/>
      <c r="C28" s="3096"/>
      <c r="D28" s="3097"/>
      <c r="E28" s="731">
        <f>G28+I28</f>
        <v>544016.53990879469</v>
      </c>
      <c r="F28" s="672"/>
      <c r="G28" s="672">
        <f>R32</f>
        <v>489651.54008272476</v>
      </c>
      <c r="H28" s="672"/>
      <c r="I28" s="672">
        <f>S32</f>
        <v>54364.999826069936</v>
      </c>
      <c r="J28" s="611"/>
      <c r="K28" s="458"/>
      <c r="L28" s="1506"/>
      <c r="M28" s="1507"/>
      <c r="N28" s="1507"/>
      <c r="O28" s="1506"/>
      <c r="P28" s="4145"/>
      <c r="Q28" s="4146"/>
      <c r="R28" s="2423" t="s">
        <v>4044</v>
      </c>
      <c r="S28" s="2424" t="s">
        <v>4042</v>
      </c>
      <c r="T28" s="2425"/>
      <c r="U28" s="458" t="s">
        <v>725</v>
      </c>
      <c r="V28" s="536">
        <f>E28</f>
        <v>544016.53990879469</v>
      </c>
      <c r="W28" s="3500">
        <f>'57'!E28</f>
        <v>32488.297396761845</v>
      </c>
      <c r="X28" s="3500"/>
      <c r="Y28" s="1504"/>
      <c r="Z28" s="2060">
        <v>561829</v>
      </c>
      <c r="AA28" s="2062">
        <v>33999</v>
      </c>
      <c r="AB28" s="1436"/>
      <c r="AC28" s="1436"/>
    </row>
    <row r="29" spans="1:29" ht="17.45" customHeight="1" thickBot="1">
      <c r="A29" s="3407" t="s">
        <v>43</v>
      </c>
      <c r="B29" s="3407"/>
      <c r="C29" s="3407"/>
      <c r="D29" s="676"/>
      <c r="E29" s="1149"/>
      <c r="F29" s="683"/>
      <c r="G29" s="652"/>
      <c r="H29" s="652"/>
      <c r="I29" s="652"/>
      <c r="J29" s="445"/>
      <c r="K29" s="458" t="s">
        <v>745</v>
      </c>
      <c r="L29" s="1508"/>
      <c r="M29" s="1455"/>
      <c r="N29" s="1455"/>
      <c r="O29" s="1508"/>
      <c r="P29" s="4147"/>
      <c r="Q29" s="4148"/>
      <c r="R29" s="2426" t="s">
        <v>68</v>
      </c>
      <c r="S29" s="2427" t="s">
        <v>68</v>
      </c>
      <c r="T29" s="2425"/>
      <c r="U29" s="458" t="s">
        <v>745</v>
      </c>
      <c r="V29" s="537"/>
      <c r="W29" s="3502"/>
      <c r="X29" s="3502"/>
      <c r="Y29" s="537"/>
      <c r="Z29" s="2064"/>
      <c r="AA29" s="2064"/>
      <c r="AB29" s="1436"/>
      <c r="AC29" s="1436"/>
    </row>
    <row r="30" spans="1:29" ht="17.45" customHeight="1" thickTop="1">
      <c r="A30" s="684"/>
      <c r="B30" s="684" t="s">
        <v>44</v>
      </c>
      <c r="C30" s="684"/>
      <c r="D30" s="685"/>
      <c r="E30" s="1149">
        <f t="shared" ref="E30:E59" si="2">G30+I30</f>
        <v>526908.96404851915</v>
      </c>
      <c r="F30" s="683"/>
      <c r="G30" s="652">
        <f>R30</f>
        <v>475590.16228593996</v>
      </c>
      <c r="H30" s="652"/>
      <c r="I30" s="652">
        <f>S30</f>
        <v>51318.801762579191</v>
      </c>
      <c r="J30" s="445"/>
      <c r="K30" s="466" t="s">
        <v>52</v>
      </c>
      <c r="L30" s="539">
        <f>E33</f>
        <v>358913.23091406381</v>
      </c>
      <c r="M30" s="1509">
        <f>'57'!E33</f>
        <v>118845.44070007489</v>
      </c>
      <c r="N30" s="1509">
        <v>210775</v>
      </c>
      <c r="O30" s="539">
        <v>84921</v>
      </c>
      <c r="P30" s="4149" t="s">
        <v>991</v>
      </c>
      <c r="Q30" s="2428" t="s">
        <v>992</v>
      </c>
      <c r="R30" s="2429">
        <v>475590.16228593996</v>
      </c>
      <c r="S30" s="2430">
        <v>51318.801762579191</v>
      </c>
      <c r="T30" s="2425"/>
      <c r="U30" s="2704" t="s">
        <v>52</v>
      </c>
      <c r="V30" s="1510">
        <f>E33</f>
        <v>358913.23091406381</v>
      </c>
      <c r="W30" s="3501">
        <f>'57'!G33</f>
        <v>108765.26686356674</v>
      </c>
      <c r="X30" s="3501"/>
      <c r="Y30" s="1510"/>
      <c r="Z30" s="2061">
        <v>395667</v>
      </c>
      <c r="AA30" s="2061">
        <v>131632</v>
      </c>
      <c r="AB30" s="1484"/>
    </row>
    <row r="31" spans="1:29" ht="17.45" customHeight="1">
      <c r="A31" s="684"/>
      <c r="B31" s="684" t="s">
        <v>12</v>
      </c>
      <c r="C31" s="684"/>
      <c r="D31" s="685"/>
      <c r="E31" s="1149">
        <f t="shared" si="2"/>
        <v>17107.57586027564</v>
      </c>
      <c r="F31" s="683"/>
      <c r="G31" s="652">
        <f>R31</f>
        <v>14061.377796784889</v>
      </c>
      <c r="H31" s="652"/>
      <c r="I31" s="652">
        <f>S31</f>
        <v>3046.1980634907504</v>
      </c>
      <c r="J31" s="445"/>
      <c r="K31" s="466" t="s">
        <v>53</v>
      </c>
      <c r="L31" s="539">
        <f t="shared" ref="L31:L50" si="3">E34</f>
        <v>32102.339291235705</v>
      </c>
      <c r="M31" s="1509">
        <f>'57'!E34</f>
        <v>29478.732131541659</v>
      </c>
      <c r="N31" s="1509">
        <v>28083</v>
      </c>
      <c r="O31" s="539">
        <v>26518</v>
      </c>
      <c r="P31" s="4150"/>
      <c r="Q31" s="2897" t="s">
        <v>3714</v>
      </c>
      <c r="R31" s="2431">
        <v>14061.377796784889</v>
      </c>
      <c r="S31" s="2432">
        <v>3046.1980634907504</v>
      </c>
      <c r="T31" s="2425"/>
      <c r="U31" s="2704" t="s">
        <v>53</v>
      </c>
      <c r="V31" s="1510">
        <f t="shared" ref="V31:V34" si="4">E34</f>
        <v>32102.339291235705</v>
      </c>
      <c r="W31" s="3501">
        <f>'57'!G34</f>
        <v>24887.253016348117</v>
      </c>
      <c r="X31" s="3501"/>
      <c r="Y31" s="1510"/>
      <c r="Z31" s="2061">
        <v>30142</v>
      </c>
      <c r="AA31" s="2061">
        <v>22345</v>
      </c>
      <c r="AB31" s="1484"/>
    </row>
    <row r="32" spans="1:29" ht="17.45" customHeight="1">
      <c r="A32" s="3407" t="s">
        <v>13</v>
      </c>
      <c r="B32" s="3407"/>
      <c r="C32" s="3407"/>
      <c r="D32" s="676"/>
      <c r="E32" s="1149"/>
      <c r="F32" s="683"/>
      <c r="G32" s="652"/>
      <c r="H32" s="652"/>
      <c r="I32" s="652"/>
      <c r="J32" s="445"/>
      <c r="K32" s="466" t="s">
        <v>54</v>
      </c>
      <c r="L32" s="539">
        <f t="shared" si="3"/>
        <v>76381.991825778459</v>
      </c>
      <c r="M32" s="1509">
        <f>'57'!E35</f>
        <v>12135.68348041965</v>
      </c>
      <c r="N32" s="1509">
        <v>54920</v>
      </c>
      <c r="O32" s="539">
        <v>9535</v>
      </c>
      <c r="P32" s="4150" t="s">
        <v>994</v>
      </c>
      <c r="Q32" s="4151"/>
      <c r="R32" s="2431">
        <v>489651.54008272476</v>
      </c>
      <c r="S32" s="2432">
        <v>54364.999826069936</v>
      </c>
      <c r="T32" s="2425"/>
      <c r="U32" s="2704" t="s">
        <v>54</v>
      </c>
      <c r="V32" s="1510">
        <f t="shared" si="4"/>
        <v>76381.991825778459</v>
      </c>
      <c r="W32" s="3501">
        <f>'57'!G35</f>
        <v>9982.0139452855055</v>
      </c>
      <c r="X32" s="3501"/>
      <c r="Y32" s="1510"/>
      <c r="Z32" s="2061">
        <v>75365</v>
      </c>
      <c r="AA32" s="2061">
        <v>10462</v>
      </c>
      <c r="AB32" s="1484"/>
    </row>
    <row r="33" spans="1:28" ht="17.45" customHeight="1">
      <c r="A33" s="684"/>
      <c r="B33" s="155" t="s">
        <v>52</v>
      </c>
      <c r="C33" s="684"/>
      <c r="D33" s="685"/>
      <c r="E33" s="1149">
        <f t="shared" si="2"/>
        <v>358913.23091406381</v>
      </c>
      <c r="F33" s="683"/>
      <c r="G33" s="652">
        <f>R33</f>
        <v>328471.10592782294</v>
      </c>
      <c r="H33" s="652"/>
      <c r="I33" s="652">
        <f>S33</f>
        <v>30442.124986240873</v>
      </c>
      <c r="J33" s="445"/>
      <c r="K33" s="466" t="s">
        <v>746</v>
      </c>
      <c r="L33" s="539">
        <f t="shared" si="3"/>
        <v>26401.763523716247</v>
      </c>
      <c r="M33" s="1509">
        <f>'57'!E36</f>
        <v>4486.280972593403</v>
      </c>
      <c r="N33" s="1509">
        <v>21838</v>
      </c>
      <c r="O33" s="539">
        <v>3697</v>
      </c>
      <c r="P33" s="4150" t="s">
        <v>995</v>
      </c>
      <c r="Q33" s="4151"/>
      <c r="R33" s="2431">
        <v>328471.10592782294</v>
      </c>
      <c r="S33" s="2432">
        <v>30442.124986240873</v>
      </c>
      <c r="T33" s="2425"/>
      <c r="U33" s="2704" t="s">
        <v>746</v>
      </c>
      <c r="V33" s="1510">
        <f t="shared" si="4"/>
        <v>26401.763523716247</v>
      </c>
      <c r="W33" s="3501">
        <f>'57'!G36</f>
        <v>3878.6969431545854</v>
      </c>
      <c r="X33" s="3501"/>
      <c r="Y33" s="1510"/>
      <c r="Z33" s="2061">
        <v>19930</v>
      </c>
      <c r="AA33" s="2061">
        <v>2955</v>
      </c>
      <c r="AB33" s="1484"/>
    </row>
    <row r="34" spans="1:28" ht="17.45" customHeight="1">
      <c r="A34" s="684"/>
      <c r="B34" s="155" t="s">
        <v>53</v>
      </c>
      <c r="C34" s="684"/>
      <c r="D34" s="685"/>
      <c r="E34" s="1149">
        <f t="shared" si="2"/>
        <v>32102.339291235705</v>
      </c>
      <c r="F34" s="683"/>
      <c r="G34" s="652">
        <f>R34</f>
        <v>27102.218534791988</v>
      </c>
      <c r="H34" s="652"/>
      <c r="I34" s="652">
        <f>S34</f>
        <v>5000.1207564437163</v>
      </c>
      <c r="J34" s="445"/>
      <c r="K34" s="466" t="s">
        <v>747</v>
      </c>
      <c r="L34" s="539">
        <f t="shared" si="3"/>
        <v>50217.214353999996</v>
      </c>
      <c r="M34" s="1509">
        <f>'57'!E37</f>
        <v>109884.49530415755</v>
      </c>
      <c r="N34" s="1509">
        <v>25575</v>
      </c>
      <c r="O34" s="539">
        <v>57993</v>
      </c>
      <c r="P34" s="4150" t="s">
        <v>996</v>
      </c>
      <c r="Q34" s="4151"/>
      <c r="R34" s="2431">
        <v>27102.218534791988</v>
      </c>
      <c r="S34" s="2432">
        <v>5000.1207564437163</v>
      </c>
      <c r="T34" s="2425"/>
      <c r="U34" s="2704" t="s">
        <v>747</v>
      </c>
      <c r="V34" s="1510">
        <f t="shared" si="4"/>
        <v>50217.214353999996</v>
      </c>
      <c r="W34" s="3501">
        <f>'57'!G37</f>
        <v>105963.43181181619</v>
      </c>
      <c r="X34" s="3501"/>
      <c r="Y34" s="1510"/>
      <c r="Z34" s="2061">
        <v>40724</v>
      </c>
      <c r="AA34" s="2061">
        <v>84224</v>
      </c>
      <c r="AB34" s="1484"/>
    </row>
    <row r="35" spans="1:28" ht="17.45" customHeight="1">
      <c r="A35" s="684"/>
      <c r="B35" s="155" t="s">
        <v>54</v>
      </c>
      <c r="C35" s="684"/>
      <c r="D35" s="685"/>
      <c r="E35" s="1149">
        <f t="shared" si="2"/>
        <v>76381.991825778459</v>
      </c>
      <c r="F35" s="683"/>
      <c r="G35" s="652">
        <f>R35</f>
        <v>62826.795771641104</v>
      </c>
      <c r="H35" s="652"/>
      <c r="I35" s="652">
        <f>S35</f>
        <v>13555.196054137359</v>
      </c>
      <c r="J35" s="445"/>
      <c r="K35" s="458" t="s">
        <v>3052</v>
      </c>
      <c r="L35" s="539"/>
      <c r="M35" s="1509"/>
      <c r="N35" s="1455"/>
      <c r="O35" s="1508"/>
      <c r="P35" s="4150" t="s">
        <v>997</v>
      </c>
      <c r="Q35" s="4151"/>
      <c r="R35" s="2431">
        <v>62826.795771641104</v>
      </c>
      <c r="S35" s="2432">
        <v>13555.196054137359</v>
      </c>
      <c r="T35" s="2425"/>
      <c r="U35" s="458" t="s">
        <v>3052</v>
      </c>
      <c r="V35" s="1511"/>
      <c r="W35" s="3503"/>
      <c r="X35" s="3503"/>
      <c r="Y35" s="537"/>
      <c r="Z35" s="2064"/>
      <c r="AA35" s="2063"/>
      <c r="AB35" s="1484"/>
    </row>
    <row r="36" spans="1:28" ht="17.45" customHeight="1">
      <c r="A36" s="684"/>
      <c r="B36" s="155" t="s">
        <v>242</v>
      </c>
      <c r="C36" s="684"/>
      <c r="D36" s="685"/>
      <c r="E36" s="1149">
        <f t="shared" si="2"/>
        <v>26401.763523716247</v>
      </c>
      <c r="F36" s="683"/>
      <c r="G36" s="652">
        <f>R36</f>
        <v>22826.131510468254</v>
      </c>
      <c r="H36" s="652"/>
      <c r="I36" s="652">
        <f>S36</f>
        <v>3575.6320132479937</v>
      </c>
      <c r="J36" s="445"/>
      <c r="K36" s="467" t="s">
        <v>45</v>
      </c>
      <c r="L36" s="539">
        <f t="shared" si="3"/>
        <v>539897.67419066641</v>
      </c>
      <c r="M36" s="1509">
        <f>'57'!E39</f>
        <v>33081.965330310071</v>
      </c>
      <c r="N36" s="1509">
        <v>337518</v>
      </c>
      <c r="O36" s="539">
        <v>22138</v>
      </c>
      <c r="P36" s="4150" t="s">
        <v>998</v>
      </c>
      <c r="Q36" s="4151"/>
      <c r="R36" s="2431">
        <v>22826.131510468254</v>
      </c>
      <c r="S36" s="2432">
        <v>3575.6320132479937</v>
      </c>
      <c r="T36" s="2425"/>
      <c r="U36" s="2707" t="s">
        <v>45</v>
      </c>
      <c r="V36" s="1510">
        <f>E39</f>
        <v>539897.67419066641</v>
      </c>
      <c r="W36" s="3501">
        <f>'57'!G39</f>
        <v>29771.140826124101</v>
      </c>
      <c r="X36" s="3501"/>
      <c r="Y36" s="1510"/>
      <c r="Z36" s="2061">
        <v>554676</v>
      </c>
      <c r="AA36" s="2061">
        <v>32476</v>
      </c>
      <c r="AB36" s="1484"/>
    </row>
    <row r="37" spans="1:28" ht="17.45" customHeight="1">
      <c r="A37" s="684"/>
      <c r="B37" s="155" t="s">
        <v>241</v>
      </c>
      <c r="C37" s="684"/>
      <c r="D37" s="685"/>
      <c r="E37" s="1149">
        <f t="shared" si="2"/>
        <v>50217.214353999996</v>
      </c>
      <c r="F37" s="683"/>
      <c r="G37" s="652">
        <f>R37</f>
        <v>48425.288337999998</v>
      </c>
      <c r="H37" s="652"/>
      <c r="I37" s="652">
        <f>S37</f>
        <v>1791.9260159999997</v>
      </c>
      <c r="J37" s="445"/>
      <c r="K37" s="534" t="s">
        <v>749</v>
      </c>
      <c r="L37" s="1506">
        <f t="shared" si="3"/>
        <v>297058.4398299887</v>
      </c>
      <c r="M37" s="1507">
        <f>'57'!E40</f>
        <v>55369.699875116145</v>
      </c>
      <c r="N37" s="1507">
        <v>155784</v>
      </c>
      <c r="O37" s="1506">
        <v>31370</v>
      </c>
      <c r="P37" s="4150" t="s">
        <v>999</v>
      </c>
      <c r="Q37" s="4151"/>
      <c r="R37" s="2431">
        <v>48425.288337999998</v>
      </c>
      <c r="S37" s="2432">
        <v>1791.9260159999997</v>
      </c>
      <c r="T37" s="2425"/>
      <c r="U37" s="534" t="s">
        <v>749</v>
      </c>
      <c r="V37" s="536">
        <f t="shared" ref="V37:V50" si="5">E40</f>
        <v>297058.4398299887</v>
      </c>
      <c r="W37" s="3505">
        <f>'57'!G40</f>
        <v>50920.928673224</v>
      </c>
      <c r="X37" s="3505"/>
      <c r="Y37" s="536"/>
      <c r="Z37" s="2062">
        <v>270660</v>
      </c>
      <c r="AA37" s="2062">
        <v>49916</v>
      </c>
      <c r="AB37" s="1484"/>
    </row>
    <row r="38" spans="1:28" ht="17.45" customHeight="1">
      <c r="A38" s="3407" t="s">
        <v>14</v>
      </c>
      <c r="B38" s="3407"/>
      <c r="C38" s="3407"/>
      <c r="D38" s="676"/>
      <c r="E38" s="1149"/>
      <c r="F38" s="683"/>
      <c r="G38" s="652"/>
      <c r="H38" s="652"/>
      <c r="I38" s="652"/>
      <c r="J38" s="445"/>
      <c r="K38" s="467" t="s">
        <v>750</v>
      </c>
      <c r="L38" s="539">
        <f t="shared" si="3"/>
        <v>55486.723814819365</v>
      </c>
      <c r="M38" s="1509">
        <f>'57'!E41</f>
        <v>36917.314580717561</v>
      </c>
      <c r="N38" s="1509">
        <v>30935</v>
      </c>
      <c r="O38" s="539">
        <v>21276</v>
      </c>
      <c r="P38" s="4150" t="s">
        <v>1001</v>
      </c>
      <c r="Q38" s="4151"/>
      <c r="R38" s="2431">
        <v>485865.01828235085</v>
      </c>
      <c r="S38" s="2432">
        <v>54032.655908315573</v>
      </c>
      <c r="T38" s="2425"/>
      <c r="U38" s="2707" t="s">
        <v>750</v>
      </c>
      <c r="V38" s="1510">
        <f t="shared" si="5"/>
        <v>55486.723814819365</v>
      </c>
      <c r="W38" s="3501">
        <f>'57'!G41</f>
        <v>35752.394990342793</v>
      </c>
      <c r="X38" s="3501"/>
      <c r="Y38" s="1510"/>
      <c r="Z38" s="2061">
        <v>52590</v>
      </c>
      <c r="AA38" s="2061">
        <v>33226</v>
      </c>
      <c r="AB38" s="1484"/>
    </row>
    <row r="39" spans="1:28" ht="17.45" customHeight="1">
      <c r="A39" s="3093" t="s">
        <v>45</v>
      </c>
      <c r="B39" s="3093"/>
      <c r="C39" s="696"/>
      <c r="D39" s="676"/>
      <c r="E39" s="1149">
        <f t="shared" si="2"/>
        <v>539897.67419066641</v>
      </c>
      <c r="F39" s="683"/>
      <c r="G39" s="652">
        <f>R38</f>
        <v>485865.01828235085</v>
      </c>
      <c r="H39" s="652"/>
      <c r="I39" s="652">
        <f>S38</f>
        <v>54032.655908315573</v>
      </c>
      <c r="J39" s="445"/>
      <c r="K39" s="467" t="s">
        <v>751</v>
      </c>
      <c r="L39" s="539">
        <f t="shared" si="3"/>
        <v>144739.81718558521</v>
      </c>
      <c r="M39" s="1509">
        <f>'57'!E42</f>
        <v>130396.23169870798</v>
      </c>
      <c r="N39" s="1509">
        <v>73997</v>
      </c>
      <c r="O39" s="539">
        <v>70608</v>
      </c>
      <c r="P39" s="4150" t="s">
        <v>1002</v>
      </c>
      <c r="Q39" s="4151"/>
      <c r="R39" s="2431">
        <v>3786.521800373831</v>
      </c>
      <c r="S39" s="2432">
        <v>332.34391775436075</v>
      </c>
      <c r="T39" s="2425"/>
      <c r="U39" s="2707" t="s">
        <v>751</v>
      </c>
      <c r="V39" s="1510">
        <f t="shared" si="5"/>
        <v>144739.81718558521</v>
      </c>
      <c r="W39" s="3501">
        <f>'57'!G42</f>
        <v>127708.79761204905</v>
      </c>
      <c r="X39" s="3501"/>
      <c r="Y39" s="1510"/>
      <c r="Z39" s="2061">
        <v>145990</v>
      </c>
      <c r="AA39" s="2061">
        <v>131203</v>
      </c>
      <c r="AB39" s="1484"/>
    </row>
    <row r="40" spans="1:28" ht="17.45" customHeight="1">
      <c r="A40" s="189"/>
      <c r="B40" s="155" t="s">
        <v>15</v>
      </c>
      <c r="C40" s="698"/>
      <c r="D40" s="676"/>
      <c r="E40" s="1149">
        <f t="shared" si="2"/>
        <v>297058.4398299887</v>
      </c>
      <c r="F40" s="683"/>
      <c r="G40" s="652">
        <f>R51</f>
        <v>273190.7823318381</v>
      </c>
      <c r="H40" s="652"/>
      <c r="I40" s="652">
        <f>S51</f>
        <v>23867.657498150613</v>
      </c>
      <c r="J40" s="445"/>
      <c r="K40" s="467" t="s">
        <v>752</v>
      </c>
      <c r="L40" s="539">
        <f t="shared" si="3"/>
        <v>63861.805182666234</v>
      </c>
      <c r="M40" s="1509">
        <f>'57'!E43</f>
        <v>48343.531553860041</v>
      </c>
      <c r="N40" s="1509">
        <v>30615</v>
      </c>
      <c r="O40" s="539">
        <v>25301</v>
      </c>
      <c r="P40" s="4150" t="s">
        <v>1004</v>
      </c>
      <c r="Q40" s="4151"/>
      <c r="R40" s="2431">
        <v>53735.849670486059</v>
      </c>
      <c r="S40" s="2432">
        <v>1750.8741443333056</v>
      </c>
      <c r="T40" s="2425"/>
      <c r="U40" s="2707" t="s">
        <v>752</v>
      </c>
      <c r="V40" s="1510">
        <f t="shared" si="5"/>
        <v>63861.805182666234</v>
      </c>
      <c r="W40" s="3501">
        <f>'57'!G43</f>
        <v>38760.069406572809</v>
      </c>
      <c r="X40" s="3501"/>
      <c r="Y40" s="1510"/>
      <c r="Z40" s="2061">
        <v>44949</v>
      </c>
      <c r="AA40" s="2061">
        <v>33126</v>
      </c>
      <c r="AB40" s="1484"/>
    </row>
    <row r="41" spans="1:28" ht="17.45" customHeight="1">
      <c r="A41" s="156"/>
      <c r="B41" s="156" t="s">
        <v>3140</v>
      </c>
      <c r="C41" s="700"/>
      <c r="D41" s="685"/>
      <c r="E41" s="1149">
        <f t="shared" si="2"/>
        <v>55486.723814819365</v>
      </c>
      <c r="F41" s="683"/>
      <c r="G41" s="652">
        <f>R40</f>
        <v>53735.849670486059</v>
      </c>
      <c r="H41" s="652"/>
      <c r="I41" s="652">
        <f>S40</f>
        <v>1750.8741443333056</v>
      </c>
      <c r="J41" s="445"/>
      <c r="K41" s="467" t="s">
        <v>753</v>
      </c>
      <c r="L41" s="539">
        <f t="shared" si="3"/>
        <v>32970.093646918132</v>
      </c>
      <c r="M41" s="1509">
        <f>'57'!E44</f>
        <v>23039.897726718518</v>
      </c>
      <c r="N41" s="1509">
        <v>20237</v>
      </c>
      <c r="O41" s="539">
        <v>16138</v>
      </c>
      <c r="P41" s="4150" t="s">
        <v>1005</v>
      </c>
      <c r="Q41" s="4151"/>
      <c r="R41" s="2431">
        <v>141756.76534939339</v>
      </c>
      <c r="S41" s="2432">
        <v>2983.0518361918239</v>
      </c>
      <c r="T41" s="2425"/>
      <c r="U41" s="2707" t="s">
        <v>753</v>
      </c>
      <c r="V41" s="1510">
        <f t="shared" si="5"/>
        <v>32970.093646918132</v>
      </c>
      <c r="W41" s="3501">
        <f>'57'!G44</f>
        <v>18515.804071191738</v>
      </c>
      <c r="X41" s="3501"/>
      <c r="Y41" s="1510"/>
      <c r="Z41" s="2061">
        <v>27132</v>
      </c>
      <c r="AA41" s="2061">
        <v>18532</v>
      </c>
      <c r="AB41" s="1484"/>
    </row>
    <row r="42" spans="1:28" ht="17.45" customHeight="1">
      <c r="A42" s="156"/>
      <c r="B42" s="156" t="s">
        <v>2795</v>
      </c>
      <c r="C42" s="700"/>
      <c r="D42" s="685"/>
      <c r="E42" s="1149">
        <f t="shared" si="2"/>
        <v>144739.81718558521</v>
      </c>
      <c r="F42" s="683"/>
      <c r="G42" s="652">
        <f>R41</f>
        <v>141756.76534939339</v>
      </c>
      <c r="H42" s="652"/>
      <c r="I42" s="652">
        <f>S41</f>
        <v>2983.0518361918239</v>
      </c>
      <c r="J42" s="445"/>
      <c r="K42" s="534" t="s">
        <v>754</v>
      </c>
      <c r="L42" s="1506">
        <f t="shared" si="3"/>
        <v>115046.01145585714</v>
      </c>
      <c r="M42" s="1507">
        <f>'57'!E45</f>
        <v>23402.36197230114</v>
      </c>
      <c r="N42" s="1507">
        <v>88899</v>
      </c>
      <c r="O42" s="1506">
        <v>19271</v>
      </c>
      <c r="P42" s="4150" t="s">
        <v>1006</v>
      </c>
      <c r="Q42" s="4151"/>
      <c r="R42" s="2431">
        <v>51202.051686096413</v>
      </c>
      <c r="S42" s="2432">
        <v>12659.753496569821</v>
      </c>
      <c r="T42" s="2425"/>
      <c r="U42" s="534" t="s">
        <v>754</v>
      </c>
      <c r="V42" s="536">
        <f t="shared" si="5"/>
        <v>115046.01145585714</v>
      </c>
      <c r="W42" s="3505">
        <f>'57'!G45</f>
        <v>21242.728142974502</v>
      </c>
      <c r="X42" s="3505"/>
      <c r="Y42" s="536"/>
      <c r="Z42" s="2062">
        <v>161475</v>
      </c>
      <c r="AA42" s="2062">
        <v>31376</v>
      </c>
      <c r="AB42" s="1484"/>
    </row>
    <row r="43" spans="1:28" ht="17.45" customHeight="1">
      <c r="A43" s="156"/>
      <c r="B43" s="156" t="s">
        <v>2256</v>
      </c>
      <c r="C43" s="700"/>
      <c r="D43" s="685"/>
      <c r="E43" s="1149">
        <f t="shared" si="2"/>
        <v>63861.805182666234</v>
      </c>
      <c r="F43" s="683"/>
      <c r="G43" s="652">
        <f>R42</f>
        <v>51202.051686096413</v>
      </c>
      <c r="H43" s="652"/>
      <c r="I43" s="652">
        <f>S42</f>
        <v>12659.753496569821</v>
      </c>
      <c r="J43" s="445"/>
      <c r="K43" s="467" t="s">
        <v>755</v>
      </c>
      <c r="L43" s="539">
        <f t="shared" si="3"/>
        <v>79895.402228562423</v>
      </c>
      <c r="M43" s="1509">
        <f>'57'!E46</f>
        <v>32583.769261239991</v>
      </c>
      <c r="N43" s="1509">
        <v>60513</v>
      </c>
      <c r="O43" s="539">
        <v>26506</v>
      </c>
      <c r="P43" s="4150" t="s">
        <v>1007</v>
      </c>
      <c r="Q43" s="4151"/>
      <c r="R43" s="2431">
        <v>26496.115625862465</v>
      </c>
      <c r="S43" s="2432">
        <v>6473.9780210556646</v>
      </c>
      <c r="T43" s="2425"/>
      <c r="U43" s="2707" t="s">
        <v>755</v>
      </c>
      <c r="V43" s="1510">
        <f t="shared" si="5"/>
        <v>79895.402228562423</v>
      </c>
      <c r="W43" s="3501">
        <f>'57'!G46</f>
        <v>29668.667656745853</v>
      </c>
      <c r="X43" s="3501"/>
      <c r="Y43" s="1510"/>
      <c r="Z43" s="2061">
        <v>127050</v>
      </c>
      <c r="AA43" s="2061">
        <v>50091</v>
      </c>
      <c r="AB43" s="1484"/>
    </row>
    <row r="44" spans="1:28" ht="17.45" customHeight="1">
      <c r="A44" s="156"/>
      <c r="B44" s="156" t="s">
        <v>2353</v>
      </c>
      <c r="C44" s="700"/>
      <c r="D44" s="685"/>
      <c r="E44" s="1149">
        <f t="shared" si="2"/>
        <v>32970.093646918132</v>
      </c>
      <c r="F44" s="683"/>
      <c r="G44" s="652">
        <f>R43</f>
        <v>26496.115625862465</v>
      </c>
      <c r="H44" s="652"/>
      <c r="I44" s="652">
        <f>S43</f>
        <v>6473.9780210556646</v>
      </c>
      <c r="J44" s="445"/>
      <c r="K44" s="467" t="s">
        <v>756</v>
      </c>
      <c r="L44" s="539">
        <f t="shared" si="3"/>
        <v>35150.609227294692</v>
      </c>
      <c r="M44" s="1509">
        <f>'57'!E47</f>
        <v>14265.66932925348</v>
      </c>
      <c r="N44" s="1509">
        <v>28385</v>
      </c>
      <c r="O44" s="539">
        <v>12183</v>
      </c>
      <c r="P44" s="4150" t="s">
        <v>1008</v>
      </c>
      <c r="Q44" s="4151"/>
      <c r="R44" s="2431">
        <v>72747.573094342617</v>
      </c>
      <c r="S44" s="2432">
        <v>7147.8291342198027</v>
      </c>
      <c r="T44" s="2425"/>
      <c r="U44" s="2707" t="s">
        <v>756</v>
      </c>
      <c r="V44" s="1510">
        <f t="shared" si="5"/>
        <v>35150.609227294692</v>
      </c>
      <c r="W44" s="3501">
        <f>'57'!G47</f>
        <v>12857.824048916291</v>
      </c>
      <c r="X44" s="3501"/>
      <c r="Y44" s="1510"/>
      <c r="Z44" s="2061">
        <v>34425</v>
      </c>
      <c r="AA44" s="2061">
        <v>12783</v>
      </c>
      <c r="AB44" s="1484"/>
    </row>
    <row r="45" spans="1:28" ht="17.45" customHeight="1">
      <c r="A45" s="156"/>
      <c r="B45" s="155" t="s">
        <v>17</v>
      </c>
      <c r="C45" s="700"/>
      <c r="D45" s="685"/>
      <c r="E45" s="1149">
        <f t="shared" si="2"/>
        <v>115046.01145585714</v>
      </c>
      <c r="F45" s="683"/>
      <c r="G45" s="652">
        <f>R52</f>
        <v>104429.25155088511</v>
      </c>
      <c r="H45" s="652"/>
      <c r="I45" s="652">
        <f>S52</f>
        <v>10616.759904972027</v>
      </c>
      <c r="J45" s="445"/>
      <c r="K45" s="534" t="s">
        <v>757</v>
      </c>
      <c r="L45" s="1506">
        <f t="shared" si="3"/>
        <v>120070.45196745794</v>
      </c>
      <c r="M45" s="1507">
        <f>'57'!E48</f>
        <v>22719.101602172941</v>
      </c>
      <c r="N45" s="1507">
        <v>85391</v>
      </c>
      <c r="O45" s="1506">
        <v>17370</v>
      </c>
      <c r="P45" s="4150" t="s">
        <v>1009</v>
      </c>
      <c r="Q45" s="4151"/>
      <c r="R45" s="2431">
        <v>31681.678456542464</v>
      </c>
      <c r="S45" s="2432">
        <v>3468.9307707522271</v>
      </c>
      <c r="T45" s="2425"/>
      <c r="U45" s="534" t="s">
        <v>757</v>
      </c>
      <c r="V45" s="536">
        <f t="shared" si="5"/>
        <v>120070.45196745794</v>
      </c>
      <c r="W45" s="3505">
        <f>'57'!G48</f>
        <v>19029.454994542557</v>
      </c>
      <c r="X45" s="3505"/>
      <c r="Y45" s="536"/>
      <c r="Z45" s="2062">
        <v>116601</v>
      </c>
      <c r="AA45" s="2062">
        <v>19700</v>
      </c>
      <c r="AB45" s="1484"/>
    </row>
    <row r="46" spans="1:28" ht="17.45" customHeight="1">
      <c r="A46" s="156"/>
      <c r="B46" s="156" t="s">
        <v>3141</v>
      </c>
      <c r="C46" s="700"/>
      <c r="D46" s="685"/>
      <c r="E46" s="1149">
        <f t="shared" si="2"/>
        <v>79895.402228562423</v>
      </c>
      <c r="F46" s="683"/>
      <c r="G46" s="652">
        <f>R44</f>
        <v>72747.573094342617</v>
      </c>
      <c r="H46" s="652"/>
      <c r="I46" s="652">
        <f>S44</f>
        <v>7147.8291342198027</v>
      </c>
      <c r="J46" s="445"/>
      <c r="K46" s="467" t="s">
        <v>758</v>
      </c>
      <c r="L46" s="539">
        <f t="shared" si="3"/>
        <v>27936.07679935281</v>
      </c>
      <c r="M46" s="1509">
        <f>'57'!E49</f>
        <v>18939.713084311428</v>
      </c>
      <c r="N46" s="1509">
        <v>21844</v>
      </c>
      <c r="O46" s="539">
        <v>15784</v>
      </c>
      <c r="P46" s="4150" t="s">
        <v>1010</v>
      </c>
      <c r="Q46" s="4151"/>
      <c r="R46" s="2431">
        <v>21768.413015048878</v>
      </c>
      <c r="S46" s="2432">
        <v>6167.6637843039325</v>
      </c>
      <c r="T46" s="2425"/>
      <c r="U46" s="2707" t="s">
        <v>758</v>
      </c>
      <c r="V46" s="1510">
        <f t="shared" si="5"/>
        <v>27936.07679935281</v>
      </c>
      <c r="W46" s="3501">
        <f>'57'!G49</f>
        <v>14758.246111901004</v>
      </c>
      <c r="X46" s="3501"/>
      <c r="Y46" s="1510"/>
      <c r="Z46" s="2061">
        <v>24601</v>
      </c>
      <c r="AA46" s="2061">
        <v>13900</v>
      </c>
      <c r="AB46" s="1484"/>
    </row>
    <row r="47" spans="1:28" ht="17.45" customHeight="1">
      <c r="A47" s="156"/>
      <c r="B47" s="156" t="s">
        <v>2393</v>
      </c>
      <c r="C47" s="700"/>
      <c r="D47" s="685"/>
      <c r="E47" s="1149">
        <f t="shared" si="2"/>
        <v>35150.609227294692</v>
      </c>
      <c r="F47" s="683"/>
      <c r="G47" s="652">
        <f>R45</f>
        <v>31681.678456542464</v>
      </c>
      <c r="H47" s="652"/>
      <c r="I47" s="652">
        <f>S45</f>
        <v>3468.9307707522271</v>
      </c>
      <c r="J47" s="445"/>
      <c r="K47" s="467" t="s">
        <v>759</v>
      </c>
      <c r="L47" s="539">
        <f t="shared" si="3"/>
        <v>66066.831849099108</v>
      </c>
      <c r="M47" s="1509">
        <f>'57'!E50</f>
        <v>31808.777972602009</v>
      </c>
      <c r="N47" s="1509">
        <v>43228</v>
      </c>
      <c r="O47" s="539">
        <v>22573</v>
      </c>
      <c r="P47" s="4150" t="s">
        <v>1011</v>
      </c>
      <c r="Q47" s="4151"/>
      <c r="R47" s="2431">
        <v>56419.957818782401</v>
      </c>
      <c r="S47" s="2432">
        <v>9646.8740303167051</v>
      </c>
      <c r="T47" s="2425"/>
      <c r="U47" s="2707" t="s">
        <v>759</v>
      </c>
      <c r="V47" s="1510">
        <f t="shared" si="5"/>
        <v>66066.831849099108</v>
      </c>
      <c r="W47" s="3501">
        <f>'57'!G50</f>
        <v>27164.158795752697</v>
      </c>
      <c r="X47" s="3501"/>
      <c r="Y47" s="1510"/>
      <c r="Z47" s="2061">
        <v>65112</v>
      </c>
      <c r="AA47" s="2061">
        <v>29188</v>
      </c>
      <c r="AB47" s="1484"/>
    </row>
    <row r="48" spans="1:28" ht="17.45" customHeight="1">
      <c r="A48" s="156"/>
      <c r="B48" s="155" t="s">
        <v>18</v>
      </c>
      <c r="C48" s="700"/>
      <c r="D48" s="685"/>
      <c r="E48" s="1149">
        <f t="shared" si="2"/>
        <v>120070.45196745794</v>
      </c>
      <c r="F48" s="683"/>
      <c r="G48" s="652">
        <f>R53</f>
        <v>100570.66964613559</v>
      </c>
      <c r="H48" s="652"/>
      <c r="I48" s="652">
        <f>S53</f>
        <v>19499.782321322346</v>
      </c>
      <c r="J48" s="445"/>
      <c r="K48" s="467" t="s">
        <v>760</v>
      </c>
      <c r="L48" s="539">
        <f t="shared" si="3"/>
        <v>26067.543319006072</v>
      </c>
      <c r="M48" s="1509">
        <f>'57'!E51</f>
        <v>15041.859964812582</v>
      </c>
      <c r="N48" s="1509">
        <v>20318</v>
      </c>
      <c r="O48" s="539">
        <v>12566</v>
      </c>
      <c r="P48" s="4150" t="s">
        <v>1012</v>
      </c>
      <c r="Q48" s="4151"/>
      <c r="R48" s="2431">
        <v>22382.298812304369</v>
      </c>
      <c r="S48" s="2432">
        <v>3685.2445067017043</v>
      </c>
      <c r="T48" s="2425"/>
      <c r="U48" s="2707" t="s">
        <v>760</v>
      </c>
      <c r="V48" s="1510">
        <f t="shared" si="5"/>
        <v>26067.543319006072</v>
      </c>
      <c r="W48" s="3501">
        <f>'57'!G51</f>
        <v>12915.348420263417</v>
      </c>
      <c r="X48" s="3501"/>
      <c r="Y48" s="1510"/>
      <c r="Z48" s="2061">
        <v>26888</v>
      </c>
      <c r="AA48" s="2061">
        <v>13628</v>
      </c>
      <c r="AB48" s="1484"/>
    </row>
    <row r="49" spans="1:28" ht="17.45" customHeight="1">
      <c r="A49" s="156"/>
      <c r="B49" s="156" t="s">
        <v>2355</v>
      </c>
      <c r="C49" s="696"/>
      <c r="D49" s="676"/>
      <c r="E49" s="1149">
        <f t="shared" si="2"/>
        <v>27936.07679935281</v>
      </c>
      <c r="F49" s="683"/>
      <c r="G49" s="652">
        <f>R46</f>
        <v>21768.413015048878</v>
      </c>
      <c r="H49" s="652"/>
      <c r="I49" s="652">
        <f>S46</f>
        <v>6167.6637843039325</v>
      </c>
      <c r="J49" s="445"/>
      <c r="K49" s="534" t="s">
        <v>761</v>
      </c>
      <c r="L49" s="1506">
        <f t="shared" si="3"/>
        <v>7722.7709373619346</v>
      </c>
      <c r="M49" s="1507">
        <f>'57'!E52</f>
        <v>10242.401773683685</v>
      </c>
      <c r="N49" s="1507">
        <v>7445</v>
      </c>
      <c r="O49" s="1506">
        <v>9914</v>
      </c>
      <c r="P49" s="4150" t="s">
        <v>1013</v>
      </c>
      <c r="Q49" s="4151"/>
      <c r="R49" s="2431">
        <v>7674.3147534913414</v>
      </c>
      <c r="S49" s="2432">
        <v>48.456183870592696</v>
      </c>
      <c r="T49" s="2425"/>
      <c r="U49" s="534" t="s">
        <v>761</v>
      </c>
      <c r="V49" s="536">
        <f t="shared" si="5"/>
        <v>7722.7709373619346</v>
      </c>
      <c r="W49" s="3505">
        <f>'57'!G52</f>
        <v>10178.13627783413</v>
      </c>
      <c r="X49" s="3505"/>
      <c r="Y49" s="536"/>
      <c r="Z49" s="2062">
        <v>5941</v>
      </c>
      <c r="AA49" s="2062">
        <v>6546</v>
      </c>
      <c r="AB49" s="1484"/>
    </row>
    <row r="50" spans="1:28" ht="17.45" customHeight="1" thickBot="1">
      <c r="A50" s="156"/>
      <c r="B50" s="156" t="s">
        <v>2296</v>
      </c>
      <c r="C50" s="696"/>
      <c r="D50" s="676"/>
      <c r="E50" s="1149">
        <f t="shared" si="2"/>
        <v>66066.831849099108</v>
      </c>
      <c r="F50" s="683"/>
      <c r="G50" s="652">
        <f>R47</f>
        <v>56419.957818782401</v>
      </c>
      <c r="H50" s="652"/>
      <c r="I50" s="652">
        <f>S47</f>
        <v>9646.8740303167051</v>
      </c>
      <c r="J50" s="445"/>
      <c r="K50" s="540" t="s">
        <v>762</v>
      </c>
      <c r="L50" s="1512">
        <f t="shared" si="3"/>
        <v>4118.8657181281915</v>
      </c>
      <c r="M50" s="1513">
        <f>'57'!E53</f>
        <v>9691.4487485292557</v>
      </c>
      <c r="N50" s="1513">
        <v>3673</v>
      </c>
      <c r="O50" s="1512">
        <v>9115</v>
      </c>
      <c r="P50" s="4150" t="s">
        <v>1014</v>
      </c>
      <c r="Q50" s="4151"/>
      <c r="R50" s="2431">
        <v>3786.521800373831</v>
      </c>
      <c r="S50" s="2432">
        <v>332.34391775436075</v>
      </c>
      <c r="T50" s="2425"/>
      <c r="U50" s="612" t="s">
        <v>762</v>
      </c>
      <c r="V50" s="1463">
        <f t="shared" si="5"/>
        <v>4118.8657181281915</v>
      </c>
      <c r="W50" s="3504">
        <f>'57'!G53</f>
        <v>8909.4630596960851</v>
      </c>
      <c r="X50" s="3504"/>
      <c r="Y50" s="1463"/>
      <c r="Z50" s="2059">
        <v>7152</v>
      </c>
      <c r="AA50" s="2059">
        <v>16364</v>
      </c>
      <c r="AB50" s="1484"/>
    </row>
    <row r="51" spans="1:28" ht="17.45" customHeight="1">
      <c r="A51" s="156"/>
      <c r="B51" s="156" t="s">
        <v>2297</v>
      </c>
      <c r="C51" s="696"/>
      <c r="D51" s="676"/>
      <c r="E51" s="1149">
        <f t="shared" si="2"/>
        <v>26067.543319006072</v>
      </c>
      <c r="F51" s="683"/>
      <c r="G51" s="652">
        <f>R48</f>
        <v>22382.298812304369</v>
      </c>
      <c r="H51" s="652"/>
      <c r="I51" s="652">
        <f>S48</f>
        <v>3685.2445067017043</v>
      </c>
      <c r="J51" s="445"/>
      <c r="K51" s="721"/>
      <c r="L51" s="721"/>
      <c r="M51" s="721"/>
      <c r="N51" s="721"/>
      <c r="P51" s="4150" t="s">
        <v>1016</v>
      </c>
      <c r="Q51" s="4151"/>
      <c r="R51" s="2431">
        <v>273190.7823318381</v>
      </c>
      <c r="S51" s="2432">
        <v>23867.657498150613</v>
      </c>
      <c r="T51" s="2425"/>
      <c r="U51" s="1501"/>
    </row>
    <row r="52" spans="1:28" ht="17.45" customHeight="1">
      <c r="A52" s="156"/>
      <c r="B52" s="155" t="s">
        <v>20</v>
      </c>
      <c r="C52" s="696"/>
      <c r="D52" s="676"/>
      <c r="E52" s="1149">
        <f t="shared" si="2"/>
        <v>7722.7709373619346</v>
      </c>
      <c r="F52" s="683"/>
      <c r="G52" s="652">
        <f>R54</f>
        <v>7674.3147534913414</v>
      </c>
      <c r="H52" s="652"/>
      <c r="I52" s="652">
        <f>S54</f>
        <v>48.456183870592696</v>
      </c>
      <c r="J52" s="445"/>
      <c r="K52" s="721"/>
      <c r="L52" s="721"/>
      <c r="M52" s="721"/>
      <c r="N52" s="721"/>
      <c r="P52" s="4150" t="s">
        <v>1017</v>
      </c>
      <c r="Q52" s="4151"/>
      <c r="R52" s="2431">
        <v>104429.25155088511</v>
      </c>
      <c r="S52" s="2432">
        <v>10616.759904972027</v>
      </c>
      <c r="T52" s="2425"/>
      <c r="U52" s="1501"/>
    </row>
    <row r="53" spans="1:28" ht="17.45" customHeight="1">
      <c r="A53" s="3093" t="s">
        <v>21</v>
      </c>
      <c r="B53" s="3093"/>
      <c r="C53" s="696"/>
      <c r="D53" s="676"/>
      <c r="E53" s="1149">
        <f t="shared" si="2"/>
        <v>4118.8657181281915</v>
      </c>
      <c r="F53" s="683"/>
      <c r="G53" s="652">
        <f>R55</f>
        <v>3786.521800373831</v>
      </c>
      <c r="H53" s="652"/>
      <c r="I53" s="653">
        <f>S55</f>
        <v>332.34391775436075</v>
      </c>
      <c r="J53" s="445"/>
      <c r="K53" s="721"/>
      <c r="L53" s="721"/>
      <c r="M53" s="721"/>
      <c r="N53" s="721"/>
      <c r="P53" s="4150" t="s">
        <v>1018</v>
      </c>
      <c r="Q53" s="4151"/>
      <c r="R53" s="2431">
        <v>100570.66964613559</v>
      </c>
      <c r="S53" s="2432">
        <v>19499.782321322346</v>
      </c>
      <c r="T53" s="2425"/>
      <c r="U53" s="1501"/>
    </row>
    <row r="54" spans="1:28" ht="17.45" customHeight="1">
      <c r="A54" s="3094" t="s">
        <v>118</v>
      </c>
      <c r="B54" s="3094"/>
      <c r="C54" s="3094"/>
      <c r="D54" s="685"/>
      <c r="E54" s="1149"/>
      <c r="F54" s="683"/>
      <c r="G54" s="652"/>
      <c r="H54" s="652"/>
      <c r="I54" s="652"/>
      <c r="J54" s="445"/>
      <c r="K54" s="721"/>
      <c r="M54" s="721"/>
      <c r="N54" s="721"/>
      <c r="P54" s="4150" t="s">
        <v>1019</v>
      </c>
      <c r="Q54" s="4151"/>
      <c r="R54" s="2431">
        <v>7674.3147534913414</v>
      </c>
      <c r="S54" s="2432">
        <v>48.456183870592696</v>
      </c>
      <c r="T54" s="2425"/>
      <c r="U54" s="1501"/>
    </row>
    <row r="55" spans="1:28" ht="17.45" customHeight="1">
      <c r="A55" s="3093" t="s">
        <v>22</v>
      </c>
      <c r="B55" s="3093" t="s">
        <v>22</v>
      </c>
      <c r="C55" s="196"/>
      <c r="D55" s="685"/>
      <c r="E55" s="1149">
        <f t="shared" si="2"/>
        <v>269101.00976881158</v>
      </c>
      <c r="F55" s="683"/>
      <c r="G55" s="652">
        <f>R56</f>
        <v>245603.73824184792</v>
      </c>
      <c r="H55" s="652"/>
      <c r="I55" s="652">
        <f>S56</f>
        <v>23497.271526963646</v>
      </c>
      <c r="J55" s="445"/>
      <c r="K55" s="721"/>
      <c r="L55" s="721"/>
      <c r="M55" s="721"/>
      <c r="N55" s="721"/>
      <c r="P55" s="4150" t="s">
        <v>1020</v>
      </c>
      <c r="Q55" s="4151"/>
      <c r="R55" s="2431">
        <v>3786.521800373831</v>
      </c>
      <c r="S55" s="2432">
        <v>332.34391775436075</v>
      </c>
      <c r="T55" s="2425"/>
      <c r="U55" s="1501"/>
    </row>
    <row r="56" spans="1:28" ht="17.45" customHeight="1">
      <c r="A56" s="155"/>
      <c r="B56" s="155" t="s">
        <v>23</v>
      </c>
      <c r="C56" s="155"/>
      <c r="D56" s="685"/>
      <c r="E56" s="1149">
        <f t="shared" si="2"/>
        <v>149859.09822882744</v>
      </c>
      <c r="F56" s="683"/>
      <c r="G56" s="660">
        <f>R58</f>
        <v>138717.73987811335</v>
      </c>
      <c r="H56" s="652"/>
      <c r="I56" s="660">
        <f>S58</f>
        <v>11141.358350714081</v>
      </c>
      <c r="J56" s="445"/>
      <c r="K56" s="721"/>
      <c r="L56" s="721"/>
      <c r="M56" s="721"/>
      <c r="N56" s="721"/>
      <c r="P56" s="4150" t="s">
        <v>1021</v>
      </c>
      <c r="Q56" s="2897" t="s">
        <v>1022</v>
      </c>
      <c r="R56" s="2431">
        <v>245603.73824184792</v>
      </c>
      <c r="S56" s="2432">
        <v>23497.271526963646</v>
      </c>
      <c r="T56" s="2425"/>
      <c r="U56" s="1501"/>
    </row>
    <row r="57" spans="1:28" ht="17.45" customHeight="1">
      <c r="A57" s="155"/>
      <c r="B57" s="155" t="s">
        <v>24</v>
      </c>
      <c r="C57" s="155"/>
      <c r="D57" s="685"/>
      <c r="E57" s="1149">
        <f t="shared" si="2"/>
        <v>64965.308523717336</v>
      </c>
      <c r="F57" s="683"/>
      <c r="G57" s="660">
        <f>R59</f>
        <v>58741.681761375679</v>
      </c>
      <c r="H57" s="652"/>
      <c r="I57" s="660">
        <f>S59</f>
        <v>6223.6267623416588</v>
      </c>
      <c r="J57" s="445"/>
      <c r="K57" s="721"/>
      <c r="L57" s="721"/>
      <c r="M57" s="721"/>
      <c r="N57" s="721"/>
      <c r="P57" s="4150"/>
      <c r="Q57" s="2897" t="s">
        <v>1023</v>
      </c>
      <c r="R57" s="2431">
        <v>244047.8018408762</v>
      </c>
      <c r="S57" s="2432">
        <v>30867.728299106304</v>
      </c>
      <c r="T57" s="2425"/>
      <c r="U57" s="1501"/>
    </row>
    <row r="58" spans="1:28" ht="17.45" customHeight="1">
      <c r="A58" s="155"/>
      <c r="B58" s="155" t="s">
        <v>25</v>
      </c>
      <c r="C58" s="155"/>
      <c r="D58" s="685"/>
      <c r="E58" s="1149">
        <f t="shared" si="2"/>
        <v>54276.603016266919</v>
      </c>
      <c r="F58" s="683"/>
      <c r="G58" s="660">
        <f>R60</f>
        <v>48144.316602359017</v>
      </c>
      <c r="H58" s="652"/>
      <c r="I58" s="660">
        <f>S60</f>
        <v>6132.2864139079029</v>
      </c>
      <c r="J58" s="445"/>
      <c r="K58" s="721"/>
      <c r="L58" s="721"/>
      <c r="M58" s="721"/>
      <c r="N58" s="721"/>
      <c r="P58" s="4150" t="s">
        <v>1024</v>
      </c>
      <c r="Q58" s="2897" t="s">
        <v>3904</v>
      </c>
      <c r="R58" s="2431">
        <v>138717.73987811335</v>
      </c>
      <c r="S58" s="2432">
        <v>11141.358350714081</v>
      </c>
      <c r="T58" s="2425"/>
      <c r="U58" s="1501"/>
    </row>
    <row r="59" spans="1:28" ht="17.45" customHeight="1" thickBot="1">
      <c r="A59" s="3104" t="s">
        <v>26</v>
      </c>
      <c r="B59" s="3104"/>
      <c r="C59" s="169"/>
      <c r="D59" s="704"/>
      <c r="E59" s="1150">
        <f t="shared" si="2"/>
        <v>274915.53013998253</v>
      </c>
      <c r="F59" s="703"/>
      <c r="G59" s="664">
        <f>R61</f>
        <v>244047.8018408762</v>
      </c>
      <c r="H59" s="664"/>
      <c r="I59" s="664">
        <f>S61</f>
        <v>30867.728299106304</v>
      </c>
      <c r="J59" s="516"/>
      <c r="K59" s="721"/>
      <c r="L59" s="721"/>
      <c r="M59" s="721"/>
      <c r="N59" s="721"/>
      <c r="P59" s="4150"/>
      <c r="Q59" s="2897" t="s">
        <v>3905</v>
      </c>
      <c r="R59" s="2431">
        <v>58741.681761375679</v>
      </c>
      <c r="S59" s="2432">
        <v>6223.6267623416588</v>
      </c>
      <c r="T59" s="2425"/>
      <c r="U59" s="1501"/>
    </row>
    <row r="60" spans="1:28" s="173" customFormat="1" ht="17.45" customHeight="1">
      <c r="B60" s="452"/>
      <c r="C60" s="452"/>
      <c r="D60" s="453"/>
      <c r="H60" s="325"/>
      <c r="P60" s="4150"/>
      <c r="Q60" s="2897" t="s">
        <v>3906</v>
      </c>
      <c r="R60" s="2431">
        <v>48144.316602359017</v>
      </c>
      <c r="S60" s="2432">
        <v>6132.2864139079029</v>
      </c>
      <c r="T60" s="2425"/>
      <c r="U60" s="1501"/>
    </row>
    <row r="61" spans="1:28" ht="16.5" customHeight="1">
      <c r="A61" s="715"/>
      <c r="B61" s="715"/>
      <c r="C61" s="715"/>
      <c r="D61" s="796"/>
      <c r="P61" s="4150"/>
      <c r="Q61" s="2897" t="s">
        <v>3907</v>
      </c>
      <c r="R61" s="2431">
        <v>244047.8018408762</v>
      </c>
      <c r="S61" s="2432">
        <v>30867.728299106304</v>
      </c>
      <c r="T61" s="2425"/>
      <c r="U61" s="1501"/>
    </row>
    <row r="62" spans="1:28" ht="16.5" customHeight="1">
      <c r="A62" s="715"/>
      <c r="B62" s="715"/>
      <c r="C62" s="715"/>
      <c r="D62" s="796"/>
      <c r="P62" s="4150" t="s">
        <v>1029</v>
      </c>
      <c r="Q62" s="2897" t="s">
        <v>1030</v>
      </c>
      <c r="R62" s="2431">
        <v>104070.11684636783</v>
      </c>
      <c r="S62" s="2432">
        <v>25378.580968774691</v>
      </c>
      <c r="T62" s="2425"/>
      <c r="U62" s="1501"/>
    </row>
    <row r="63" spans="1:28" ht="16.5" customHeight="1">
      <c r="A63" s="715"/>
      <c r="B63" s="715"/>
      <c r="C63" s="715"/>
      <c r="D63" s="796"/>
      <c r="P63" s="4150"/>
      <c r="Q63" s="2897" t="s">
        <v>1031</v>
      </c>
      <c r="R63" s="2431">
        <v>67573.425864742385</v>
      </c>
      <c r="S63" s="2432">
        <v>5851.8594402096051</v>
      </c>
      <c r="T63" s="2425"/>
      <c r="U63" s="1501"/>
    </row>
    <row r="64" spans="1:28" ht="16.5" customHeight="1">
      <c r="A64" s="715"/>
      <c r="B64" s="715"/>
      <c r="C64" s="715"/>
      <c r="D64" s="796"/>
      <c r="P64" s="4150"/>
      <c r="Q64" s="2897" t="s">
        <v>1032</v>
      </c>
      <c r="R64" s="2431">
        <v>122499.64158958693</v>
      </c>
      <c r="S64" s="2432">
        <v>11861.389821559434</v>
      </c>
      <c r="T64" s="2425"/>
      <c r="U64" s="1501"/>
    </row>
    <row r="65" spans="1:21" ht="16.5" customHeight="1">
      <c r="A65" s="715"/>
      <c r="B65" s="715"/>
      <c r="C65" s="715"/>
      <c r="D65" s="796"/>
      <c r="P65" s="4150"/>
      <c r="Q65" s="2897" t="s">
        <v>1033</v>
      </c>
      <c r="R65" s="2431">
        <v>62073.789505533125</v>
      </c>
      <c r="S65" s="2432">
        <v>6679.9030868116479</v>
      </c>
      <c r="T65" s="2425"/>
      <c r="U65" s="1501"/>
    </row>
    <row r="66" spans="1:21" ht="16.5" customHeight="1">
      <c r="A66" s="715"/>
      <c r="B66" s="715"/>
      <c r="C66" s="715"/>
      <c r="D66" s="796"/>
      <c r="P66" s="4150"/>
      <c r="Q66" s="2897" t="s">
        <v>1034</v>
      </c>
      <c r="R66" s="2431">
        <v>43373.625335776</v>
      </c>
      <c r="S66" s="2432">
        <v>3377.4587797145678</v>
      </c>
      <c r="T66" s="2425"/>
      <c r="U66" s="1501"/>
    </row>
    <row r="67" spans="1:21" ht="16.5" customHeight="1">
      <c r="A67" s="715"/>
      <c r="B67" s="1397"/>
      <c r="C67" s="715"/>
      <c r="D67" s="796"/>
      <c r="P67" s="4150"/>
      <c r="Q67" s="2897" t="s">
        <v>1035</v>
      </c>
      <c r="R67" s="2431">
        <v>90060.940940717992</v>
      </c>
      <c r="S67" s="2432">
        <v>1215.8077289999999</v>
      </c>
      <c r="T67" s="2425"/>
      <c r="U67" s="1501"/>
    </row>
    <row r="68" spans="1:21" ht="16.5" customHeight="1">
      <c r="A68" s="715"/>
      <c r="B68" s="715"/>
      <c r="C68" s="715"/>
      <c r="D68" s="796"/>
      <c r="P68" s="4150" t="s">
        <v>770</v>
      </c>
      <c r="Q68" s="2897" t="s">
        <v>1036</v>
      </c>
      <c r="R68" s="2431">
        <v>5596.0970399642474</v>
      </c>
      <c r="S68" s="2432">
        <v>2685.9538242787839</v>
      </c>
      <c r="T68" s="2425"/>
      <c r="U68" s="1501"/>
    </row>
    <row r="69" spans="1:21" ht="16.5" customHeight="1">
      <c r="A69" s="715"/>
      <c r="B69" s="715"/>
      <c r="C69" s="715"/>
      <c r="D69" s="796"/>
      <c r="P69" s="4150"/>
      <c r="Q69" s="2897" t="s">
        <v>1037</v>
      </c>
      <c r="R69" s="2431">
        <v>5762.3885918721508</v>
      </c>
      <c r="S69" s="2432">
        <v>1569.0310478176727</v>
      </c>
      <c r="T69" s="2425"/>
      <c r="U69" s="1501"/>
    </row>
    <row r="70" spans="1:21" ht="16.5" customHeight="1">
      <c r="A70" s="715"/>
      <c r="B70" s="715"/>
      <c r="C70" s="715"/>
      <c r="D70" s="796"/>
      <c r="P70" s="4150"/>
      <c r="Q70" s="2897" t="s">
        <v>1038</v>
      </c>
      <c r="R70" s="2431">
        <v>19386.527215959894</v>
      </c>
      <c r="S70" s="2432">
        <v>2550.4588702558322</v>
      </c>
      <c r="T70" s="2425"/>
      <c r="U70" s="1501"/>
    </row>
    <row r="71" spans="1:21" ht="16.5" customHeight="1">
      <c r="A71" s="715"/>
      <c r="B71" s="715"/>
      <c r="C71" s="715"/>
      <c r="D71" s="796"/>
      <c r="P71" s="4150"/>
      <c r="Q71" s="2897" t="s">
        <v>1039</v>
      </c>
      <c r="R71" s="2431">
        <v>41836.554394690516</v>
      </c>
      <c r="S71" s="2432">
        <v>7190.0987632885763</v>
      </c>
      <c r="T71" s="2425"/>
      <c r="U71" s="1501"/>
    </row>
    <row r="72" spans="1:21" ht="16.5" customHeight="1">
      <c r="A72" s="715"/>
      <c r="B72" s="715"/>
      <c r="C72" s="715"/>
      <c r="D72" s="796"/>
      <c r="P72" s="4150"/>
      <c r="Q72" s="2897" t="s">
        <v>1040</v>
      </c>
      <c r="R72" s="2431">
        <v>47369.208354713795</v>
      </c>
      <c r="S72" s="2432">
        <v>9383.411890882835</v>
      </c>
      <c r="T72" s="2425"/>
      <c r="U72" s="1501"/>
    </row>
    <row r="73" spans="1:21" ht="16.5" customHeight="1">
      <c r="A73" s="715"/>
      <c r="B73" s="715"/>
      <c r="C73" s="715"/>
      <c r="D73" s="796"/>
      <c r="P73" s="4150"/>
      <c r="Q73" s="2897" t="s">
        <v>1041</v>
      </c>
      <c r="R73" s="2431">
        <v>108327.56674956436</v>
      </c>
      <c r="S73" s="2432">
        <v>20285.866778655858</v>
      </c>
      <c r="T73" s="2425"/>
      <c r="U73" s="1501"/>
    </row>
    <row r="74" spans="1:21" ht="16.5" customHeight="1">
      <c r="A74" s="715"/>
      <c r="B74" s="715"/>
      <c r="C74" s="715"/>
      <c r="D74" s="796"/>
      <c r="P74" s="4150"/>
      <c r="Q74" s="2897" t="s">
        <v>1042</v>
      </c>
      <c r="R74" s="2431">
        <v>38156.100478196378</v>
      </c>
      <c r="S74" s="2432">
        <v>1334.3540982872121</v>
      </c>
      <c r="T74" s="2425"/>
      <c r="U74" s="1501"/>
    </row>
    <row r="75" spans="1:21" ht="16.5" customHeight="1">
      <c r="A75" s="715"/>
      <c r="B75" s="715"/>
      <c r="C75" s="715"/>
      <c r="D75" s="796"/>
      <c r="P75" s="4150"/>
      <c r="Q75" s="2897" t="s">
        <v>1043</v>
      </c>
      <c r="R75" s="2431">
        <v>46803.468947460358</v>
      </c>
      <c r="S75" s="2432">
        <v>2280.7704296306497</v>
      </c>
      <c r="T75" s="2425"/>
      <c r="U75" s="1501"/>
    </row>
    <row r="76" spans="1:21" ht="16.5" customHeight="1">
      <c r="A76" s="715"/>
      <c r="B76" s="715"/>
      <c r="C76" s="715"/>
      <c r="D76" s="796"/>
      <c r="P76" s="4150"/>
      <c r="Q76" s="2897" t="s">
        <v>1044</v>
      </c>
      <c r="R76" s="2431">
        <v>104074.51085540539</v>
      </c>
      <c r="S76" s="2432">
        <v>5931.5380939725292</v>
      </c>
      <c r="T76" s="2425"/>
      <c r="U76" s="1501"/>
    </row>
    <row r="77" spans="1:21" ht="16.5" customHeight="1">
      <c r="A77" s="715"/>
      <c r="B77" s="715"/>
      <c r="C77" s="715"/>
      <c r="D77" s="796"/>
      <c r="P77" s="4150"/>
      <c r="Q77" s="2897" t="s">
        <v>1045</v>
      </c>
      <c r="R77" s="2431">
        <v>72339.117454897132</v>
      </c>
      <c r="S77" s="2432">
        <v>1153.5160289999999</v>
      </c>
      <c r="T77" s="2425"/>
      <c r="U77" s="1501"/>
    </row>
    <row r="78" spans="1:21" ht="16.5" customHeight="1">
      <c r="A78" s="715"/>
      <c r="B78" s="715"/>
      <c r="C78" s="715"/>
      <c r="D78" s="796"/>
      <c r="P78" s="4150" t="s">
        <v>96</v>
      </c>
      <c r="Q78" s="2897" t="s">
        <v>1036</v>
      </c>
      <c r="R78" s="2431">
        <v>3804.5070129236419</v>
      </c>
      <c r="S78" s="2432">
        <v>435.46961505405568</v>
      </c>
      <c r="T78" s="2425"/>
      <c r="U78" s="1501"/>
    </row>
    <row r="79" spans="1:21" ht="16.5" customHeight="1">
      <c r="A79" s="715"/>
      <c r="B79" s="715"/>
      <c r="C79" s="715"/>
      <c r="D79" s="796"/>
      <c r="P79" s="4150"/>
      <c r="Q79" s="2897" t="s">
        <v>1037</v>
      </c>
      <c r="R79" s="2431">
        <v>5412.5129675466387</v>
      </c>
      <c r="S79" s="2432">
        <v>541.22288752802717</v>
      </c>
      <c r="T79" s="2425"/>
      <c r="U79" s="1501"/>
    </row>
    <row r="80" spans="1:21" ht="16.5" customHeight="1">
      <c r="P80" s="4150"/>
      <c r="Q80" s="2897" t="s">
        <v>1038</v>
      </c>
      <c r="R80" s="2431">
        <v>18034.209110970907</v>
      </c>
      <c r="S80" s="2432">
        <v>1050.6079440672565</v>
      </c>
      <c r="T80" s="2425"/>
      <c r="U80" s="1501"/>
    </row>
    <row r="81" spans="16:21" ht="16.5" customHeight="1">
      <c r="P81" s="4150"/>
      <c r="Q81" s="2897" t="s">
        <v>1039</v>
      </c>
      <c r="R81" s="2431">
        <v>40979.45916444336</v>
      </c>
      <c r="S81" s="2432">
        <v>4171.6492537116656</v>
      </c>
      <c r="T81" s="2425"/>
      <c r="U81" s="1501"/>
    </row>
    <row r="82" spans="16:21" ht="16.5" customHeight="1">
      <c r="P82" s="4150"/>
      <c r="Q82" s="2897" t="s">
        <v>1040</v>
      </c>
      <c r="R82" s="2431">
        <v>46250.870684921669</v>
      </c>
      <c r="S82" s="2432">
        <v>4846.4792603245169</v>
      </c>
      <c r="T82" s="2425"/>
      <c r="U82" s="1501"/>
    </row>
    <row r="83" spans="16:21" ht="16.5" customHeight="1">
      <c r="P83" s="4150"/>
      <c r="Q83" s="2897" t="s">
        <v>1041</v>
      </c>
      <c r="R83" s="2431">
        <v>107343.06039671304</v>
      </c>
      <c r="S83" s="2432">
        <v>12161.796072525509</v>
      </c>
      <c r="T83" s="2425"/>
      <c r="U83" s="1501"/>
    </row>
    <row r="84" spans="16:21" ht="16.5" customHeight="1">
      <c r="P84" s="4150"/>
      <c r="Q84" s="2897" t="s">
        <v>1042</v>
      </c>
      <c r="R84" s="2431">
        <v>42440.400704118882</v>
      </c>
      <c r="S84" s="2432">
        <v>12073.548531230332</v>
      </c>
      <c r="T84" s="2425"/>
      <c r="U84" s="1501"/>
    </row>
    <row r="85" spans="16:21" ht="16.5" customHeight="1">
      <c r="P85" s="4150"/>
      <c r="Q85" s="2897" t="s">
        <v>1043</v>
      </c>
      <c r="R85" s="2431">
        <v>45608.255213740784</v>
      </c>
      <c r="S85" s="2432">
        <v>5568.8024857628079</v>
      </c>
      <c r="T85" s="2425"/>
      <c r="U85" s="1501"/>
    </row>
    <row r="86" spans="16:21" ht="16.5" customHeight="1">
      <c r="P86" s="4150"/>
      <c r="Q86" s="2897" t="s">
        <v>1044</v>
      </c>
      <c r="R86" s="2431">
        <v>111190.11542444814</v>
      </c>
      <c r="S86" s="2432">
        <v>12361.907746865778</v>
      </c>
      <c r="T86" s="2425"/>
      <c r="U86" s="1501"/>
    </row>
    <row r="87" spans="16:21" ht="16.5" customHeight="1">
      <c r="P87" s="4150"/>
      <c r="Q87" s="2897" t="s">
        <v>1045</v>
      </c>
      <c r="R87" s="2431">
        <v>68588.149402897136</v>
      </c>
      <c r="S87" s="2432">
        <v>1153.5160289999999</v>
      </c>
      <c r="T87" s="2425"/>
      <c r="U87" s="1501"/>
    </row>
    <row r="88" spans="16:21" ht="16.5" customHeight="1">
      <c r="P88" s="4150" t="s">
        <v>307</v>
      </c>
      <c r="Q88" s="2897" t="s">
        <v>1036</v>
      </c>
      <c r="R88" s="2431">
        <v>11507.250452062002</v>
      </c>
      <c r="S88" s="2432">
        <v>1554.42736192235</v>
      </c>
      <c r="T88" s="2425"/>
      <c r="U88" s="1501"/>
    </row>
    <row r="89" spans="16:21" ht="16.5" customHeight="1">
      <c r="P89" s="4150"/>
      <c r="Q89" s="2897" t="s">
        <v>1037</v>
      </c>
      <c r="R89" s="2431">
        <v>10075.381615588516</v>
      </c>
      <c r="S89" s="2432">
        <v>1515.3601559360852</v>
      </c>
      <c r="T89" s="2425"/>
      <c r="U89" s="1501"/>
    </row>
    <row r="90" spans="16:21" ht="16.5" customHeight="1">
      <c r="P90" s="4150"/>
      <c r="Q90" s="2897" t="s">
        <v>1038</v>
      </c>
      <c r="R90" s="2431">
        <v>14670.946486417391</v>
      </c>
      <c r="S90" s="2432">
        <v>2272.1958852116782</v>
      </c>
      <c r="T90" s="2425"/>
      <c r="U90" s="1501"/>
    </row>
    <row r="91" spans="16:21" ht="16.5" customHeight="1">
      <c r="P91" s="4150"/>
      <c r="Q91" s="2897" t="s">
        <v>1039</v>
      </c>
      <c r="R91" s="2431">
        <v>29922.249206923898</v>
      </c>
      <c r="S91" s="2432">
        <v>6450.5926096280273</v>
      </c>
      <c r="T91" s="2425"/>
      <c r="U91" s="1501"/>
    </row>
    <row r="92" spans="16:21" ht="16.5" customHeight="1">
      <c r="P92" s="4150"/>
      <c r="Q92" s="2897" t="s">
        <v>1040</v>
      </c>
      <c r="R92" s="2431">
        <v>29338.638259161849</v>
      </c>
      <c r="S92" s="2432">
        <v>3735.9447742605325</v>
      </c>
      <c r="T92" s="2425"/>
      <c r="U92" s="1501"/>
    </row>
    <row r="93" spans="16:21" ht="16.5" customHeight="1">
      <c r="P93" s="4150"/>
      <c r="Q93" s="2897" t="s">
        <v>1041</v>
      </c>
      <c r="R93" s="2431">
        <v>60546.407372877773</v>
      </c>
      <c r="S93" s="2432">
        <v>13549.669885639836</v>
      </c>
      <c r="T93" s="2425"/>
      <c r="U93" s="1501"/>
    </row>
    <row r="94" spans="16:21" ht="16.5" customHeight="1">
      <c r="P94" s="4150"/>
      <c r="Q94" s="2897" t="s">
        <v>1042</v>
      </c>
      <c r="R94" s="2431">
        <v>35175.597057954546</v>
      </c>
      <c r="S94" s="2432">
        <v>5793.0216156596189</v>
      </c>
      <c r="T94" s="2425"/>
    </row>
    <row r="95" spans="16:21" ht="16.5" customHeight="1">
      <c r="P95" s="4150"/>
      <c r="Q95" s="2897" t="s">
        <v>1043</v>
      </c>
      <c r="R95" s="2431">
        <v>61299.723969219849</v>
      </c>
      <c r="S95" s="2432">
        <v>8435.4826057196078</v>
      </c>
      <c r="T95" s="2425"/>
    </row>
    <row r="96" spans="16:21" ht="16.5" customHeight="1">
      <c r="P96" s="4150"/>
      <c r="Q96" s="2897" t="s">
        <v>1044</v>
      </c>
      <c r="R96" s="2431">
        <v>85347.885384602268</v>
      </c>
      <c r="S96" s="2432">
        <v>6637.3232053776428</v>
      </c>
      <c r="T96" s="2425"/>
    </row>
    <row r="97" spans="16:20" ht="16.5" customHeight="1" thickBot="1">
      <c r="P97" s="4152"/>
      <c r="Q97" s="2433" t="s">
        <v>1045</v>
      </c>
      <c r="R97" s="2434">
        <v>151767.46027791614</v>
      </c>
      <c r="S97" s="2435">
        <v>4420.9817267145681</v>
      </c>
      <c r="T97" s="2425"/>
    </row>
    <row r="98" spans="16:20" ht="16.5" customHeight="1" thickTop="1"/>
    <row r="99" spans="16:20" ht="16.5" customHeight="1"/>
    <row r="100" spans="16:20" ht="16.5" customHeight="1"/>
    <row r="101" spans="16:20" ht="16.5" customHeight="1"/>
    <row r="102" spans="16:20" ht="16.5" customHeight="1"/>
    <row r="103" spans="16:20" ht="16.5" customHeight="1"/>
    <row r="104" spans="16:20" ht="16.5" customHeight="1"/>
    <row r="105" spans="16:20" ht="16.5" customHeight="1"/>
    <row r="106" spans="16:20" ht="16.5" customHeight="1"/>
    <row r="107" spans="16:20" ht="16.5" customHeight="1"/>
    <row r="108" spans="16:20" ht="16.5" customHeight="1"/>
    <row r="109" spans="16:20" ht="16.5" customHeight="1"/>
    <row r="110" spans="16:20" ht="16.5" customHeight="1"/>
    <row r="111" spans="16:20" ht="16.5" customHeight="1"/>
    <row r="112" spans="16:20" ht="16.5" customHeight="1"/>
    <row r="113" ht="16.5" customHeight="1"/>
    <row r="114" ht="16.5" customHeight="1"/>
  </sheetData>
  <mergeCells count="102">
    <mergeCell ref="P78:P87"/>
    <mergeCell ref="P88:P97"/>
    <mergeCell ref="P28:Q29"/>
    <mergeCell ref="P30:P31"/>
    <mergeCell ref="P32:Q32"/>
    <mergeCell ref="P33:Q33"/>
    <mergeCell ref="P34:Q34"/>
    <mergeCell ref="P35:Q35"/>
    <mergeCell ref="P36:Q36"/>
    <mergeCell ref="P37:Q37"/>
    <mergeCell ref="P38:Q38"/>
    <mergeCell ref="P39:Q39"/>
    <mergeCell ref="P40:Q40"/>
    <mergeCell ref="P41:Q41"/>
    <mergeCell ref="P42:Q42"/>
    <mergeCell ref="P43:Q43"/>
    <mergeCell ref="P55:Q55"/>
    <mergeCell ref="P56:P57"/>
    <mergeCell ref="P58:P61"/>
    <mergeCell ref="P62:P67"/>
    <mergeCell ref="P68:P77"/>
    <mergeCell ref="P50:Q50"/>
    <mergeCell ref="P51:Q51"/>
    <mergeCell ref="P52:Q52"/>
    <mergeCell ref="P53:Q53"/>
    <mergeCell ref="P54:Q54"/>
    <mergeCell ref="P45:Q45"/>
    <mergeCell ref="P46:Q46"/>
    <mergeCell ref="P47:Q47"/>
    <mergeCell ref="P48:Q48"/>
    <mergeCell ref="P49:Q49"/>
    <mergeCell ref="P44:Q44"/>
    <mergeCell ref="Z24:AA24"/>
    <mergeCell ref="U24:U27"/>
    <mergeCell ref="V24:Y24"/>
    <mergeCell ref="V25:W25"/>
    <mergeCell ref="V26:W26"/>
    <mergeCell ref="V27:W27"/>
    <mergeCell ref="X25:Y25"/>
    <mergeCell ref="X26:Y26"/>
    <mergeCell ref="X27:Y27"/>
    <mergeCell ref="W45:X45"/>
    <mergeCell ref="W42:X42"/>
    <mergeCell ref="W37:X37"/>
    <mergeCell ref="W43:X43"/>
    <mergeCell ref="W40:X40"/>
    <mergeCell ref="W41:X41"/>
    <mergeCell ref="W38:X38"/>
    <mergeCell ref="W39:X39"/>
    <mergeCell ref="W44:X44"/>
    <mergeCell ref="W50:X50"/>
    <mergeCell ref="W48:X48"/>
    <mergeCell ref="W49:X49"/>
    <mergeCell ref="W46:X46"/>
    <mergeCell ref="W47:X47"/>
    <mergeCell ref="W30:X30"/>
    <mergeCell ref="W31:X31"/>
    <mergeCell ref="W29:X29"/>
    <mergeCell ref="W36:X36"/>
    <mergeCell ref="W34:X34"/>
    <mergeCell ref="W35:X35"/>
    <mergeCell ref="W32:X32"/>
    <mergeCell ref="W33:X33"/>
    <mergeCell ref="W28:X28"/>
    <mergeCell ref="I3:J5"/>
    <mergeCell ref="A18:C18"/>
    <mergeCell ref="A20:C20"/>
    <mergeCell ref="G3:H5"/>
    <mergeCell ref="A7:C7"/>
    <mergeCell ref="E3:F5"/>
    <mergeCell ref="A3:C5"/>
    <mergeCell ref="A9:C9"/>
    <mergeCell ref="A6:C6"/>
    <mergeCell ref="A13:C13"/>
    <mergeCell ref="A16:C16"/>
    <mergeCell ref="A11:C11"/>
    <mergeCell ref="A8:C8"/>
    <mergeCell ref="A12:C12"/>
    <mergeCell ref="A15:C15"/>
    <mergeCell ref="A17:C17"/>
    <mergeCell ref="A10:C10"/>
    <mergeCell ref="A19:C19"/>
    <mergeCell ref="A14:C14"/>
    <mergeCell ref="A21:C21"/>
    <mergeCell ref="A55:B55"/>
    <mergeCell ref="A59:B59"/>
    <mergeCell ref="A26:D26"/>
    <mergeCell ref="A54:C54"/>
    <mergeCell ref="A32:C32"/>
    <mergeCell ref="A53:B53"/>
    <mergeCell ref="A38:C38"/>
    <mergeCell ref="A39:B39"/>
    <mergeCell ref="A28:D28"/>
    <mergeCell ref="A29:C29"/>
    <mergeCell ref="A27:D27"/>
    <mergeCell ref="A22:D22"/>
    <mergeCell ref="A23:D23"/>
    <mergeCell ref="K23:K26"/>
    <mergeCell ref="L23:M23"/>
    <mergeCell ref="N23:O23"/>
    <mergeCell ref="A24:D24"/>
    <mergeCell ref="A25:D25"/>
  </mergeCells>
  <phoneticPr fontId="4"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L167"/>
  <sheetViews>
    <sheetView view="pageBreakPreview" zoomScale="85" zoomScaleNormal="75" zoomScaleSheetLayoutView="85" workbookViewId="0">
      <selection activeCell="G25" sqref="G25"/>
    </sheetView>
  </sheetViews>
  <sheetFormatPr defaultColWidth="9.140625" defaultRowHeight="15.75"/>
  <cols>
    <col min="1" max="1" width="2.28515625" style="1208" customWidth="1"/>
    <col min="2" max="2" width="18.7109375" style="1208" customWidth="1"/>
    <col min="3" max="3" width="2.28515625" style="1208" customWidth="1"/>
    <col min="4" max="4" width="1.7109375" style="1209" customWidth="1"/>
    <col min="5" max="9" width="14.28515625" style="1030" customWidth="1"/>
    <col min="10" max="12" width="23.7109375" style="1030" customWidth="1"/>
    <col min="13" max="13" width="23.7109375" style="790" customWidth="1"/>
    <col min="14" max="14" width="2.28515625" style="1208" customWidth="1"/>
    <col min="15" max="15" width="18.7109375" style="1208" customWidth="1"/>
    <col min="16" max="16" width="2.28515625" style="1208" customWidth="1"/>
    <col min="17" max="17" width="1.7109375" style="1209" customWidth="1"/>
    <col min="18" max="22" width="14.5703125" style="1030" customWidth="1"/>
    <col min="23" max="25" width="24" style="1030" customWidth="1"/>
    <col min="26" max="26" width="24" style="790" customWidth="1"/>
    <col min="27" max="27" width="11.28515625" style="1030" customWidth="1"/>
    <col min="28" max="28" width="10.7109375" style="1030" customWidth="1"/>
    <col min="29" max="31" width="10.5703125" style="1030" customWidth="1"/>
    <col min="32" max="32" width="11.140625" style="1030" customWidth="1"/>
    <col min="33" max="33" width="12.7109375" style="1030" customWidth="1"/>
    <col min="34" max="35" width="11.28515625" style="1030" customWidth="1"/>
    <col min="36" max="37" width="9.5703125" style="1030" customWidth="1"/>
    <col min="38" max="38" width="9.28515625" style="1030" customWidth="1"/>
    <col min="39" max="39" width="10.42578125" style="1030" customWidth="1"/>
    <col min="40" max="41" width="9.5703125" style="1030" customWidth="1"/>
    <col min="42" max="42" width="10.42578125" style="1030" customWidth="1"/>
    <col min="43" max="43" width="9.5703125" style="1030" customWidth="1"/>
    <col min="44" max="44" width="10.42578125" style="1030" customWidth="1"/>
    <col min="45" max="46" width="9.28515625" style="1030" customWidth="1"/>
    <col min="47" max="47" width="9.140625" style="1030" customWidth="1"/>
    <col min="48" max="16384" width="9.140625" style="1030"/>
  </cols>
  <sheetData>
    <row r="1" spans="1:46" s="1154" customFormat="1" ht="35.1" customHeight="1">
      <c r="A1" s="1888"/>
      <c r="B1" s="1888"/>
      <c r="C1" s="1888"/>
      <c r="D1" s="1888"/>
      <c r="E1" s="1888"/>
      <c r="F1" s="1888"/>
      <c r="G1" s="1888"/>
      <c r="I1" s="1889" t="s">
        <v>719</v>
      </c>
      <c r="J1" s="3076" t="s">
        <v>718</v>
      </c>
      <c r="K1" s="3076"/>
      <c r="L1" s="1734"/>
      <c r="M1" s="1890"/>
      <c r="N1" s="1891"/>
      <c r="O1" s="1891"/>
      <c r="P1" s="1891"/>
      <c r="Q1" s="1891"/>
      <c r="R1" s="1891"/>
      <c r="S1" s="1891"/>
      <c r="T1" s="1891"/>
      <c r="U1" s="3071" t="s">
        <v>719</v>
      </c>
      <c r="V1" s="3071"/>
      <c r="W1" s="1892" t="s">
        <v>1366</v>
      </c>
      <c r="X1" s="1893"/>
      <c r="Y1" s="1893"/>
      <c r="Z1" s="1894"/>
      <c r="AA1" s="1154" t="s">
        <v>1055</v>
      </c>
    </row>
    <row r="2" spans="1:46" ht="15" customHeight="1" thickBot="1">
      <c r="A2" s="1030"/>
      <c r="B2" s="1158"/>
      <c r="C2" s="1158"/>
      <c r="D2" s="1159"/>
      <c r="M2" s="1824" t="s">
        <v>502</v>
      </c>
      <c r="N2" s="1160"/>
      <c r="O2" s="1158"/>
      <c r="P2" s="1158"/>
      <c r="Q2" s="1159"/>
      <c r="Z2" s="1824" t="s">
        <v>502</v>
      </c>
    </row>
    <row r="3" spans="1:46" s="1298" customFormat="1" ht="13.5" customHeight="1">
      <c r="A3" s="3081" t="s">
        <v>10</v>
      </c>
      <c r="B3" s="3081"/>
      <c r="C3" s="3081"/>
      <c r="D3" s="1297"/>
      <c r="E3" s="3073" t="s">
        <v>119</v>
      </c>
      <c r="F3" s="3073" t="s">
        <v>249</v>
      </c>
      <c r="G3" s="3073" t="s">
        <v>7</v>
      </c>
      <c r="H3" s="3073" t="s">
        <v>51</v>
      </c>
      <c r="I3" s="3101" t="s">
        <v>716</v>
      </c>
      <c r="J3" s="3084" t="s">
        <v>717</v>
      </c>
      <c r="K3" s="3073" t="s">
        <v>121</v>
      </c>
      <c r="L3" s="3073" t="s">
        <v>1469</v>
      </c>
      <c r="M3" s="3078" t="s">
        <v>460</v>
      </c>
      <c r="N3" s="3081" t="s">
        <v>10</v>
      </c>
      <c r="O3" s="3081"/>
      <c r="P3" s="3081"/>
      <c r="Q3" s="1297"/>
      <c r="R3" s="3078" t="s">
        <v>4095</v>
      </c>
      <c r="S3" s="3090"/>
      <c r="T3" s="3087"/>
      <c r="U3" s="3073" t="s">
        <v>131</v>
      </c>
      <c r="V3" s="3073" t="s">
        <v>1373</v>
      </c>
      <c r="W3" s="3087" t="s">
        <v>30</v>
      </c>
      <c r="X3" s="3073" t="s">
        <v>31</v>
      </c>
      <c r="Y3" s="3073" t="s">
        <v>32</v>
      </c>
      <c r="Z3" s="3078" t="s">
        <v>292</v>
      </c>
    </row>
    <row r="4" spans="1:46" s="1298" customFormat="1" ht="13.5" customHeight="1">
      <c r="A4" s="3082"/>
      <c r="B4" s="3082"/>
      <c r="C4" s="3082"/>
      <c r="D4" s="1299"/>
      <c r="E4" s="3074"/>
      <c r="F4" s="3074"/>
      <c r="G4" s="3074"/>
      <c r="H4" s="3074"/>
      <c r="I4" s="3102"/>
      <c r="J4" s="3085"/>
      <c r="K4" s="3074"/>
      <c r="L4" s="3074"/>
      <c r="M4" s="3079"/>
      <c r="N4" s="3082"/>
      <c r="O4" s="3082"/>
      <c r="P4" s="3082"/>
      <c r="Q4" s="1299"/>
      <c r="R4" s="3079"/>
      <c r="S4" s="3091"/>
      <c r="T4" s="3088"/>
      <c r="U4" s="3074"/>
      <c r="V4" s="3074"/>
      <c r="W4" s="3088"/>
      <c r="X4" s="3074"/>
      <c r="Y4" s="3074"/>
      <c r="Z4" s="3079"/>
      <c r="AG4" s="1030"/>
      <c r="AH4" s="1030"/>
      <c r="AI4" s="1030"/>
      <c r="AJ4" s="1030"/>
      <c r="AK4" s="1030"/>
      <c r="AL4" s="1030"/>
      <c r="AM4" s="1030"/>
      <c r="AN4" s="1030"/>
      <c r="AO4" s="1030"/>
      <c r="AP4" s="1030"/>
      <c r="AQ4" s="1030"/>
      <c r="AR4" s="1030"/>
      <c r="AS4" s="1030"/>
      <c r="AT4" s="1030"/>
    </row>
    <row r="5" spans="1:46" s="1298" customFormat="1" ht="13.5" customHeight="1">
      <c r="A5" s="3082"/>
      <c r="B5" s="3082"/>
      <c r="C5" s="3082"/>
      <c r="D5" s="1299"/>
      <c r="E5" s="3074"/>
      <c r="F5" s="3074"/>
      <c r="G5" s="3074"/>
      <c r="H5" s="3074"/>
      <c r="I5" s="3103"/>
      <c r="J5" s="3086"/>
      <c r="K5" s="3074"/>
      <c r="L5" s="3074"/>
      <c r="M5" s="3079"/>
      <c r="N5" s="3082"/>
      <c r="O5" s="3082"/>
      <c r="P5" s="3082"/>
      <c r="Q5" s="1299"/>
      <c r="R5" s="3080"/>
      <c r="S5" s="3092"/>
      <c r="T5" s="3089"/>
      <c r="U5" s="3074"/>
      <c r="V5" s="3074"/>
      <c r="W5" s="3088"/>
      <c r="X5" s="3074"/>
      <c r="Y5" s="3074"/>
      <c r="Z5" s="3079"/>
      <c r="AG5" s="1030"/>
      <c r="AH5" s="1030"/>
      <c r="AI5" s="1030"/>
      <c r="AJ5" s="1030"/>
      <c r="AK5" s="1030"/>
      <c r="AL5" s="1030"/>
      <c r="AM5" s="1030"/>
      <c r="AN5" s="1030"/>
      <c r="AO5" s="1030"/>
      <c r="AP5" s="1030"/>
      <c r="AQ5" s="1030"/>
      <c r="AR5" s="1030"/>
      <c r="AS5" s="1030"/>
      <c r="AT5" s="1030"/>
    </row>
    <row r="6" spans="1:46" s="1304" customFormat="1" ht="30" customHeight="1">
      <c r="A6" s="3083"/>
      <c r="B6" s="3083"/>
      <c r="C6" s="3083"/>
      <c r="D6" s="1300"/>
      <c r="E6" s="3075"/>
      <c r="F6" s="3075"/>
      <c r="G6" s="3075"/>
      <c r="H6" s="3075"/>
      <c r="I6" s="1301" t="s">
        <v>35</v>
      </c>
      <c r="J6" s="1302" t="s">
        <v>33</v>
      </c>
      <c r="K6" s="3075"/>
      <c r="L6" s="3075"/>
      <c r="M6" s="3080"/>
      <c r="N6" s="3083"/>
      <c r="O6" s="3083"/>
      <c r="P6" s="3083"/>
      <c r="Q6" s="1300"/>
      <c r="R6" s="1303" t="s">
        <v>47</v>
      </c>
      <c r="S6" s="1303" t="s">
        <v>308</v>
      </c>
      <c r="T6" s="1303" t="s">
        <v>309</v>
      </c>
      <c r="U6" s="3075"/>
      <c r="V6" s="3075"/>
      <c r="W6" s="3089"/>
      <c r="X6" s="3075"/>
      <c r="Y6" s="3075"/>
      <c r="Z6" s="3080"/>
      <c r="AA6" s="1154" t="s">
        <v>1056</v>
      </c>
      <c r="AG6" s="1030"/>
      <c r="AH6" s="1030"/>
      <c r="AI6" s="1030"/>
      <c r="AJ6" s="1030"/>
      <c r="AK6" s="1030"/>
      <c r="AL6" s="1030"/>
      <c r="AM6" s="1030"/>
      <c r="AN6" s="1030"/>
      <c r="AO6" s="1030"/>
      <c r="AP6" s="1030"/>
      <c r="AQ6" s="1030"/>
      <c r="AR6" s="1030"/>
      <c r="AS6" s="1030"/>
      <c r="AT6" s="1030"/>
    </row>
    <row r="7" spans="1:46" s="1182" customFormat="1" ht="24.95" hidden="1" customHeight="1">
      <c r="A7" s="3077" t="s">
        <v>3659</v>
      </c>
      <c r="B7" s="3077"/>
      <c r="C7" s="3077"/>
      <c r="D7" s="1083"/>
      <c r="E7" s="642">
        <v>15868</v>
      </c>
      <c r="F7" s="642"/>
      <c r="G7" s="642">
        <v>603026494</v>
      </c>
      <c r="H7" s="642">
        <v>236139489</v>
      </c>
      <c r="I7" s="642">
        <v>228742370</v>
      </c>
      <c r="J7" s="642">
        <v>226443369</v>
      </c>
      <c r="K7" s="642">
        <v>267919195</v>
      </c>
      <c r="L7" s="642">
        <v>884014361</v>
      </c>
      <c r="M7" s="226">
        <v>182557765</v>
      </c>
      <c r="N7" s="3077" t="s">
        <v>3660</v>
      </c>
      <c r="O7" s="3077"/>
      <c r="P7" s="3077"/>
      <c r="Q7" s="1083"/>
      <c r="R7" s="1177">
        <v>299953</v>
      </c>
      <c r="S7" s="1177">
        <v>299953</v>
      </c>
      <c r="T7" s="1177">
        <v>299953</v>
      </c>
      <c r="U7" s="1178">
        <v>665306</v>
      </c>
      <c r="V7" s="1178">
        <v>1500561</v>
      </c>
      <c r="W7" s="1178">
        <v>134398980</v>
      </c>
      <c r="X7" s="1178">
        <v>554575873</v>
      </c>
      <c r="Y7" s="1178">
        <v>526282949</v>
      </c>
      <c r="Z7" s="1178">
        <v>577217481</v>
      </c>
      <c r="AG7" s="1895"/>
      <c r="AH7" s="1895"/>
      <c r="AI7" s="1895"/>
      <c r="AJ7" s="1895"/>
      <c r="AK7" s="1895"/>
      <c r="AL7" s="1895"/>
      <c r="AM7" s="1895"/>
      <c r="AN7" s="1895"/>
      <c r="AO7" s="1895"/>
      <c r="AP7" s="1895"/>
      <c r="AQ7" s="1895"/>
      <c r="AR7" s="1895"/>
      <c r="AS7" s="1895"/>
      <c r="AT7" s="1895"/>
    </row>
    <row r="8" spans="1:46" s="1182" customFormat="1" ht="24.95" hidden="1" customHeight="1">
      <c r="A8" s="3072" t="s">
        <v>2300</v>
      </c>
      <c r="B8" s="3072"/>
      <c r="C8" s="3072"/>
      <c r="D8" s="1083"/>
      <c r="E8" s="642">
        <v>15359.729863485445</v>
      </c>
      <c r="F8" s="642"/>
      <c r="G8" s="642">
        <v>494994273.78069001</v>
      </c>
      <c r="H8" s="642">
        <v>154947634.2259225</v>
      </c>
      <c r="I8" s="642">
        <v>147881489.17477137</v>
      </c>
      <c r="J8" s="642">
        <v>145674634.91233367</v>
      </c>
      <c r="K8" s="642">
        <v>265380930.84711596</v>
      </c>
      <c r="L8" s="642">
        <v>1212122873.0867617</v>
      </c>
      <c r="M8" s="226">
        <f>189268917.971572-210349</f>
        <v>189058568.97157201</v>
      </c>
      <c r="N8" s="3072" t="s">
        <v>2300</v>
      </c>
      <c r="O8" s="3072"/>
      <c r="P8" s="3072"/>
      <c r="Q8" s="1083"/>
      <c r="R8" s="227">
        <v>245028.31251835014</v>
      </c>
      <c r="S8" s="227">
        <v>245028.31251835014</v>
      </c>
      <c r="T8" s="227">
        <v>245028.31251835014</v>
      </c>
      <c r="U8" s="226">
        <v>917907.97199039278</v>
      </c>
      <c r="V8" s="226">
        <v>1397307.4488225766</v>
      </c>
      <c r="W8" s="226">
        <v>123272356.01037998</v>
      </c>
      <c r="X8" s="226">
        <v>501494769.53363603</v>
      </c>
      <c r="Y8" s="226">
        <v>500259936.87579286</v>
      </c>
      <c r="Z8" s="226">
        <v>489940996.20230705</v>
      </c>
      <c r="AA8" s="644"/>
      <c r="AN8" s="1896"/>
    </row>
    <row r="9" spans="1:46" s="1182" customFormat="1" ht="24.95" hidden="1" customHeight="1">
      <c r="A9" s="3072" t="s">
        <v>2891</v>
      </c>
      <c r="B9" s="3072"/>
      <c r="C9" s="3072"/>
      <c r="D9" s="1083"/>
      <c r="E9" s="642">
        <v>16753</v>
      </c>
      <c r="F9" s="642"/>
      <c r="G9" s="642">
        <v>487002541</v>
      </c>
      <c r="H9" s="642">
        <v>124334744</v>
      </c>
      <c r="I9" s="642">
        <v>119263459</v>
      </c>
      <c r="J9" s="642">
        <v>117073324</v>
      </c>
      <c r="K9" s="1862" t="s">
        <v>3</v>
      </c>
      <c r="L9" s="642">
        <v>948584982</v>
      </c>
      <c r="M9" s="226">
        <v>292594178</v>
      </c>
      <c r="N9" s="3072" t="s">
        <v>2321</v>
      </c>
      <c r="O9" s="3072"/>
      <c r="P9" s="3072"/>
      <c r="Q9" s="1083"/>
      <c r="R9" s="227">
        <v>227442</v>
      </c>
      <c r="S9" s="227">
        <v>227442</v>
      </c>
      <c r="T9" s="227">
        <v>227442</v>
      </c>
      <c r="U9" s="226">
        <v>2748724</v>
      </c>
      <c r="V9" s="226">
        <v>2277419</v>
      </c>
      <c r="W9" s="226">
        <v>94437596</v>
      </c>
      <c r="X9" s="226">
        <v>506459891</v>
      </c>
      <c r="Y9" s="226">
        <v>489213132</v>
      </c>
      <c r="Z9" s="226">
        <v>483138909</v>
      </c>
      <c r="AA9" s="644"/>
      <c r="AN9" s="1896"/>
    </row>
    <row r="10" spans="1:46" s="1182" customFormat="1" ht="20.25" hidden="1" customHeight="1">
      <c r="A10" s="3072" t="s">
        <v>3661</v>
      </c>
      <c r="B10" s="3072"/>
      <c r="C10" s="3072"/>
      <c r="D10" s="1083"/>
      <c r="E10" s="642">
        <v>16709.810728069348</v>
      </c>
      <c r="F10" s="642"/>
      <c r="G10" s="642">
        <v>414737390.60567856</v>
      </c>
      <c r="H10" s="642">
        <v>116562601.85559039</v>
      </c>
      <c r="I10" s="642">
        <v>109429314.44336228</v>
      </c>
      <c r="J10" s="642">
        <v>107238593.52444988</v>
      </c>
      <c r="K10" s="642">
        <v>247400044.96104524</v>
      </c>
      <c r="L10" s="642">
        <v>887937777.42154884</v>
      </c>
      <c r="M10" s="226">
        <f>141128054.140623-262211</f>
        <v>140865843.140623</v>
      </c>
      <c r="N10" s="3072" t="s">
        <v>2322</v>
      </c>
      <c r="O10" s="3072"/>
      <c r="P10" s="3072"/>
      <c r="Q10" s="1083"/>
      <c r="R10" s="227">
        <v>228813.06455282203</v>
      </c>
      <c r="S10" s="227">
        <v>228813.06455282203</v>
      </c>
      <c r="T10" s="227">
        <v>228813.06455282203</v>
      </c>
      <c r="U10" s="226">
        <v>1021801.3551703647</v>
      </c>
      <c r="V10" s="226">
        <v>1309253.9037219542</v>
      </c>
      <c r="W10" s="226">
        <v>91350274.64845255</v>
      </c>
      <c r="X10" s="226">
        <v>401820999.30479008</v>
      </c>
      <c r="Y10" s="226">
        <v>419108300.79884535</v>
      </c>
      <c r="Z10" s="226">
        <v>408986059.54365325</v>
      </c>
      <c r="AA10" s="644"/>
      <c r="AN10" s="1896"/>
    </row>
    <row r="11" spans="1:46" s="1182" customFormat="1" ht="20.25" hidden="1" customHeight="1">
      <c r="A11" s="3072" t="s">
        <v>2303</v>
      </c>
      <c r="B11" s="3072"/>
      <c r="C11" s="3072"/>
      <c r="D11" s="1083"/>
      <c r="E11" s="642">
        <v>16533.995190724807</v>
      </c>
      <c r="F11" s="642"/>
      <c r="G11" s="642">
        <v>481177186.66022843</v>
      </c>
      <c r="H11" s="642">
        <v>136657553.45562047</v>
      </c>
      <c r="I11" s="642">
        <v>129931448.67445837</v>
      </c>
      <c r="J11" s="642">
        <v>127518867.79717611</v>
      </c>
      <c r="K11" s="642">
        <v>282425075.65857679</v>
      </c>
      <c r="L11" s="642">
        <v>1094008385.2415526</v>
      </c>
      <c r="M11" s="226">
        <v>161385785.02982691</v>
      </c>
      <c r="N11" s="3072" t="s">
        <v>2359</v>
      </c>
      <c r="O11" s="3072"/>
      <c r="P11" s="3072"/>
      <c r="Q11" s="1083"/>
      <c r="R11" s="227">
        <v>228948.67022142731</v>
      </c>
      <c r="S11" s="227">
        <v>228948.67022142731</v>
      </c>
      <c r="T11" s="227">
        <v>228948.67022142731</v>
      </c>
      <c r="U11" s="226">
        <v>1130274.6968304445</v>
      </c>
      <c r="V11" s="226">
        <v>1398324.8235549179</v>
      </c>
      <c r="W11" s="226">
        <v>100773783.08861336</v>
      </c>
      <c r="X11" s="226">
        <v>444122840.59282225</v>
      </c>
      <c r="Y11" s="226">
        <v>476703908.25929618</v>
      </c>
      <c r="Z11" s="226">
        <v>476118838.14378631</v>
      </c>
      <c r="AA11" s="644"/>
      <c r="AN11" s="1896"/>
    </row>
    <row r="12" spans="1:46" s="1182" customFormat="1" ht="20.25" hidden="1" customHeight="1">
      <c r="A12" s="3072" t="s">
        <v>2304</v>
      </c>
      <c r="B12" s="3072"/>
      <c r="C12" s="3072"/>
      <c r="D12" s="1083"/>
      <c r="E12" s="642">
        <v>13011.990598236272</v>
      </c>
      <c r="F12" s="642"/>
      <c r="G12" s="642">
        <v>529227099.51266408</v>
      </c>
      <c r="H12" s="642">
        <v>140429977.5173316</v>
      </c>
      <c r="I12" s="642">
        <v>134200549.10319635</v>
      </c>
      <c r="J12" s="642">
        <v>132168544.60800523</v>
      </c>
      <c r="K12" s="642">
        <v>259722000.93643233</v>
      </c>
      <c r="L12" s="642">
        <v>1104507474.4175601</v>
      </c>
      <c r="M12" s="226">
        <v>143334000.27478242</v>
      </c>
      <c r="N12" s="3072" t="s">
        <v>2304</v>
      </c>
      <c r="O12" s="3072"/>
      <c r="P12" s="3072"/>
      <c r="Q12" s="1083"/>
      <c r="R12" s="642">
        <v>193925.71732453088</v>
      </c>
      <c r="S12" s="642">
        <v>193925.71732453088</v>
      </c>
      <c r="T12" s="642">
        <v>193925.71732453088</v>
      </c>
      <c r="U12" s="642">
        <v>760423.0129820758</v>
      </c>
      <c r="V12" s="642">
        <v>1198687.9497604966</v>
      </c>
      <c r="W12" s="642">
        <v>104616357.15462527</v>
      </c>
      <c r="X12" s="642">
        <v>468911586.1162464</v>
      </c>
      <c r="Y12" s="642">
        <v>496488994.83943087</v>
      </c>
      <c r="Z12" s="226">
        <v>525924646.66538167</v>
      </c>
      <c r="AA12" s="644"/>
      <c r="AN12" s="1896"/>
    </row>
    <row r="13" spans="1:46" s="1182" customFormat="1" ht="20.25" hidden="1" customHeight="1">
      <c r="A13" s="3072" t="s">
        <v>2305</v>
      </c>
      <c r="B13" s="3072"/>
      <c r="C13" s="3072"/>
      <c r="D13" s="1083"/>
      <c r="E13" s="642">
        <v>12681.999974313834</v>
      </c>
      <c r="F13" s="642"/>
      <c r="G13" s="642">
        <v>552581020.29235148</v>
      </c>
      <c r="H13" s="642">
        <v>141106805.42693427</v>
      </c>
      <c r="I13" s="642">
        <v>134446210.27928859</v>
      </c>
      <c r="J13" s="642">
        <v>132072575.80386156</v>
      </c>
      <c r="K13" s="642">
        <v>271931798.65626091</v>
      </c>
      <c r="L13" s="642">
        <v>1110604457.444062</v>
      </c>
      <c r="M13" s="226">
        <v>149366518.39722168</v>
      </c>
      <c r="N13" s="3072" t="s">
        <v>3662</v>
      </c>
      <c r="O13" s="3072"/>
      <c r="P13" s="3072"/>
      <c r="Q13" s="1083"/>
      <c r="R13" s="642">
        <v>166140.25630622066</v>
      </c>
      <c r="S13" s="642">
        <v>166140.25630622066</v>
      </c>
      <c r="T13" s="642">
        <v>166140.25630622066</v>
      </c>
      <c r="U13" s="642">
        <v>1144522.0611239518</v>
      </c>
      <c r="V13" s="642">
        <v>1230727.2783956565</v>
      </c>
      <c r="W13" s="642">
        <v>100988053.15670443</v>
      </c>
      <c r="X13" s="642">
        <v>500920199.75254083</v>
      </c>
      <c r="Y13" s="642">
        <v>529763432.86957943</v>
      </c>
      <c r="Z13" s="226">
        <v>544276746.5873183</v>
      </c>
      <c r="AA13" s="644"/>
      <c r="AN13" s="1896"/>
    </row>
    <row r="14" spans="1:46" s="1182" customFormat="1" ht="17.100000000000001" hidden="1" customHeight="1">
      <c r="A14" s="3072" t="s">
        <v>3663</v>
      </c>
      <c r="B14" s="3072"/>
      <c r="C14" s="3072"/>
      <c r="D14" s="1083"/>
      <c r="E14" s="642">
        <v>12737</v>
      </c>
      <c r="F14" s="644" t="s">
        <v>281</v>
      </c>
      <c r="G14" s="642">
        <v>601944046.60906851</v>
      </c>
      <c r="H14" s="642">
        <v>172902573.34486184</v>
      </c>
      <c r="I14" s="642">
        <v>166376177.84396973</v>
      </c>
      <c r="J14" s="642">
        <v>163946830.756715</v>
      </c>
      <c r="K14" s="644" t="s">
        <v>434</v>
      </c>
      <c r="L14" s="642">
        <v>1814153456.0773289</v>
      </c>
      <c r="M14" s="226">
        <v>165085444.02328008</v>
      </c>
      <c r="N14" s="3072" t="s">
        <v>2362</v>
      </c>
      <c r="O14" s="3072"/>
      <c r="P14" s="3072"/>
      <c r="Q14" s="1083"/>
      <c r="R14" s="642">
        <v>155909.24169496537</v>
      </c>
      <c r="S14" s="642">
        <v>155909.24169496537</v>
      </c>
      <c r="T14" s="642">
        <v>155909.24169496537</v>
      </c>
      <c r="U14" s="642">
        <v>1675244.8222376767</v>
      </c>
      <c r="V14" s="642">
        <v>1627805.9595102945</v>
      </c>
      <c r="W14" s="642">
        <v>100995805.8924465</v>
      </c>
      <c r="X14" s="642">
        <v>558221856.29158294</v>
      </c>
      <c r="Y14" s="642">
        <v>536794692.29690802</v>
      </c>
      <c r="Z14" s="226">
        <v>593815353.6740514</v>
      </c>
      <c r="AA14" s="644"/>
      <c r="AN14" s="1896"/>
    </row>
    <row r="15" spans="1:46" s="1182" customFormat="1" ht="17.100000000000001" hidden="1" customHeight="1">
      <c r="A15" s="3072" t="s">
        <v>2387</v>
      </c>
      <c r="B15" s="3072"/>
      <c r="C15" s="3072"/>
      <c r="D15" s="1083"/>
      <c r="E15" s="642">
        <v>13442</v>
      </c>
      <c r="F15" s="644" t="s">
        <v>281</v>
      </c>
      <c r="G15" s="642">
        <v>577199200.16932678</v>
      </c>
      <c r="H15" s="642">
        <v>132123235.68076555</v>
      </c>
      <c r="I15" s="642">
        <v>125800730.50156009</v>
      </c>
      <c r="J15" s="642">
        <v>123054810.73974641</v>
      </c>
      <c r="K15" s="642">
        <v>301856174.15928191</v>
      </c>
      <c r="L15" s="642">
        <v>1858282579.7641816</v>
      </c>
      <c r="M15" s="226">
        <v>160251243.33020073</v>
      </c>
      <c r="N15" s="3072" t="s">
        <v>2387</v>
      </c>
      <c r="O15" s="3072"/>
      <c r="P15" s="3072"/>
      <c r="Q15" s="1083"/>
      <c r="R15" s="642">
        <v>145594.46687390516</v>
      </c>
      <c r="S15" s="644" t="s">
        <v>340</v>
      </c>
      <c r="T15" s="644" t="s">
        <v>340</v>
      </c>
      <c r="U15" s="642">
        <v>1522551.5788164332</v>
      </c>
      <c r="V15" s="642">
        <v>1744777.1177986255</v>
      </c>
      <c r="W15" s="642">
        <v>91708987.744631439</v>
      </c>
      <c r="X15" s="642">
        <v>568348194.85530388</v>
      </c>
      <c r="Y15" s="642">
        <v>553974123.4326942</v>
      </c>
      <c r="Z15" s="226">
        <v>566441852.06325817</v>
      </c>
      <c r="AA15" s="644"/>
      <c r="AN15" s="1896"/>
    </row>
    <row r="16" spans="1:46" s="1182" customFormat="1" ht="17.100000000000001" hidden="1" customHeight="1">
      <c r="A16" s="3072" t="s">
        <v>2388</v>
      </c>
      <c r="B16" s="3072"/>
      <c r="C16" s="3072"/>
      <c r="D16" s="1083"/>
      <c r="E16" s="642">
        <v>13388.599999999908</v>
      </c>
      <c r="F16" s="644" t="s">
        <v>281</v>
      </c>
      <c r="G16" s="642">
        <v>591176187.09769368</v>
      </c>
      <c r="H16" s="642">
        <v>120556714.0841175</v>
      </c>
      <c r="I16" s="642">
        <v>114978894.91229565</v>
      </c>
      <c r="J16" s="642">
        <v>112835526.38669783</v>
      </c>
      <c r="K16" s="642">
        <v>291833489.91973096</v>
      </c>
      <c r="L16" s="642">
        <v>1616947529.8692384</v>
      </c>
      <c r="M16" s="226">
        <v>163700524.03846496</v>
      </c>
      <c r="N16" s="3072" t="s">
        <v>3664</v>
      </c>
      <c r="O16" s="3072"/>
      <c r="P16" s="3072"/>
      <c r="Q16" s="1083"/>
      <c r="R16" s="642">
        <v>138340.60233372761</v>
      </c>
      <c r="S16" s="644" t="s">
        <v>340</v>
      </c>
      <c r="T16" s="644" t="s">
        <v>340</v>
      </c>
      <c r="U16" s="642">
        <v>1505639.2912882366</v>
      </c>
      <c r="V16" s="642">
        <v>1647108.8644710421</v>
      </c>
      <c r="W16" s="642">
        <v>83099466.536731362</v>
      </c>
      <c r="X16" s="642">
        <v>554808898.00771308</v>
      </c>
      <c r="Y16" s="642">
        <v>560070365.17429125</v>
      </c>
      <c r="Z16" s="226">
        <v>656177276.44288492</v>
      </c>
      <c r="AA16" s="644"/>
      <c r="AN16" s="1896"/>
    </row>
    <row r="17" spans="1:64" s="1182" customFormat="1" ht="21" hidden="1" customHeight="1">
      <c r="A17" s="3072" t="s">
        <v>2693</v>
      </c>
      <c r="B17" s="3072"/>
      <c r="C17" s="3072"/>
      <c r="D17" s="1083"/>
      <c r="E17" s="642">
        <v>13660.999999999831</v>
      </c>
      <c r="F17" s="644">
        <v>579860441.43710458</v>
      </c>
      <c r="G17" s="642">
        <v>521853082.56788772</v>
      </c>
      <c r="H17" s="642">
        <v>114209071.72259532</v>
      </c>
      <c r="I17" s="642">
        <v>108932434.94433889</v>
      </c>
      <c r="J17" s="642">
        <v>106831180.82943276</v>
      </c>
      <c r="K17" s="642">
        <v>288555885.87464345</v>
      </c>
      <c r="L17" s="642">
        <v>1677734614.1587782</v>
      </c>
      <c r="M17" s="226">
        <v>163975341.56943136</v>
      </c>
      <c r="N17" s="3072" t="s">
        <v>3665</v>
      </c>
      <c r="O17" s="3072"/>
      <c r="P17" s="3072"/>
      <c r="Q17" s="1083"/>
      <c r="R17" s="642">
        <v>138234.84637123178</v>
      </c>
      <c r="S17" s="644" t="s">
        <v>340</v>
      </c>
      <c r="T17" s="644" t="s">
        <v>340</v>
      </c>
      <c r="U17" s="642">
        <v>1340545.7013436405</v>
      </c>
      <c r="V17" s="642">
        <v>1481877.0060730912</v>
      </c>
      <c r="W17" s="642">
        <v>85250071.846333385</v>
      </c>
      <c r="X17" s="642">
        <v>522478788.68525565</v>
      </c>
      <c r="Y17" s="642">
        <v>496601977.69840121</v>
      </c>
      <c r="Z17" s="226">
        <v>589267785.70478284</v>
      </c>
      <c r="AA17" s="644"/>
      <c r="AN17" s="1896"/>
    </row>
    <row r="18" spans="1:64" s="1182" customFormat="1" ht="17.25" hidden="1" customHeight="1">
      <c r="A18" s="3072" t="s">
        <v>3666</v>
      </c>
      <c r="B18" s="3072"/>
      <c r="C18" s="3072"/>
      <c r="D18" s="1083"/>
      <c r="E18" s="642">
        <v>13884.215801226181</v>
      </c>
      <c r="F18" s="642">
        <v>681935234.71638656</v>
      </c>
      <c r="G18" s="642">
        <v>590578353.62427771</v>
      </c>
      <c r="H18" s="642">
        <v>132616498.29063189</v>
      </c>
      <c r="I18" s="642">
        <v>127158101.81991786</v>
      </c>
      <c r="J18" s="642">
        <v>124925498.47528592</v>
      </c>
      <c r="K18" s="642">
        <v>310325617.37253189</v>
      </c>
      <c r="L18" s="642">
        <v>1905911401.124707</v>
      </c>
      <c r="M18" s="226">
        <v>191003037.46149382</v>
      </c>
      <c r="N18" s="3072" t="s">
        <v>2695</v>
      </c>
      <c r="O18" s="3072"/>
      <c r="P18" s="3072"/>
      <c r="Q18" s="1083"/>
      <c r="R18" s="642">
        <v>148534.99487466394</v>
      </c>
      <c r="S18" s="644" t="s">
        <v>340</v>
      </c>
      <c r="T18" s="644" t="s">
        <v>340</v>
      </c>
      <c r="U18" s="642">
        <v>1841108.1828474416</v>
      </c>
      <c r="V18" s="642">
        <v>2000575.7073713548</v>
      </c>
      <c r="W18" s="642">
        <v>92997450.038911462</v>
      </c>
      <c r="X18" s="642">
        <v>568764615.59845173</v>
      </c>
      <c r="Y18" s="642">
        <v>552869850.08385503</v>
      </c>
      <c r="Z18" s="226">
        <v>671690683.89932191</v>
      </c>
      <c r="AA18" s="644"/>
      <c r="AN18" s="1896"/>
    </row>
    <row r="19" spans="1:64" s="1182" customFormat="1" ht="17.25" hidden="1" customHeight="1">
      <c r="A19" s="3072" t="s">
        <v>3270</v>
      </c>
      <c r="B19" s="3072"/>
      <c r="C19" s="3072"/>
      <c r="D19" s="1083"/>
      <c r="E19" s="642">
        <v>14177.803997248742</v>
      </c>
      <c r="F19" s="644" t="s">
        <v>281</v>
      </c>
      <c r="G19" s="642">
        <v>607232241.20353246</v>
      </c>
      <c r="H19" s="642">
        <v>170233624.52638614</v>
      </c>
      <c r="I19" s="642">
        <v>164245224.22820398</v>
      </c>
      <c r="J19" s="642">
        <v>161919933.57253072</v>
      </c>
      <c r="K19" s="644" t="s">
        <v>433</v>
      </c>
      <c r="L19" s="642">
        <v>1892556986.2822149</v>
      </c>
      <c r="M19" s="226">
        <v>148617411.34197381</v>
      </c>
      <c r="N19" s="3072" t="s">
        <v>3270</v>
      </c>
      <c r="O19" s="3072"/>
      <c r="P19" s="3072"/>
      <c r="Q19" s="1083"/>
      <c r="R19" s="642">
        <v>159165.50983377962</v>
      </c>
      <c r="S19" s="644" t="s">
        <v>281</v>
      </c>
      <c r="T19" s="644" t="s">
        <v>281</v>
      </c>
      <c r="U19" s="644" t="s">
        <v>281</v>
      </c>
      <c r="V19" s="644" t="s">
        <v>281</v>
      </c>
      <c r="W19" s="642">
        <v>92730519.819716066</v>
      </c>
      <c r="X19" s="642">
        <v>615069412.16025329</v>
      </c>
      <c r="Y19" s="642">
        <v>549122917.60196519</v>
      </c>
      <c r="Z19" s="226">
        <v>823498454.81412208</v>
      </c>
      <c r="AA19" s="644"/>
      <c r="AN19" s="1896"/>
    </row>
    <row r="20" spans="1:64" s="1182" customFormat="1" ht="17.25" hidden="1" customHeight="1">
      <c r="A20" s="3072" t="s">
        <v>3244</v>
      </c>
      <c r="B20" s="3072"/>
      <c r="C20" s="3072"/>
      <c r="D20" s="1083"/>
      <c r="E20" s="642">
        <v>14412.000000000007</v>
      </c>
      <c r="F20" s="642">
        <v>683633555.04922509</v>
      </c>
      <c r="G20" s="642">
        <v>574744237.52682424</v>
      </c>
      <c r="H20" s="642">
        <v>131374634.68082477</v>
      </c>
      <c r="I20" s="642">
        <v>124814594.74142577</v>
      </c>
      <c r="J20" s="642">
        <v>122412551.35178688</v>
      </c>
      <c r="K20" s="642">
        <v>339716985.98869389</v>
      </c>
      <c r="L20" s="642">
        <v>1918058080.3343196</v>
      </c>
      <c r="M20" s="226">
        <v>190678611.62853298</v>
      </c>
      <c r="N20" s="3072" t="s">
        <v>3023</v>
      </c>
      <c r="O20" s="3072"/>
      <c r="P20" s="3072"/>
      <c r="Q20" s="1083"/>
      <c r="R20" s="642">
        <v>140111.07516775819</v>
      </c>
      <c r="S20" s="226">
        <v>108761.0742814828</v>
      </c>
      <c r="T20" s="226">
        <v>31350.000886275262</v>
      </c>
      <c r="U20" s="642">
        <v>1660390.3623854367</v>
      </c>
      <c r="V20" s="642">
        <v>1756119.1635437559</v>
      </c>
      <c r="W20" s="642">
        <v>86813527.393054515</v>
      </c>
      <c r="X20" s="642">
        <v>534135758.89420092</v>
      </c>
      <c r="Y20" s="642">
        <v>520308124.59398508</v>
      </c>
      <c r="Z20" s="226">
        <v>632667814.62181973</v>
      </c>
      <c r="AA20" s="644"/>
      <c r="AN20" s="1896"/>
    </row>
    <row r="21" spans="1:64" s="1182" customFormat="1" ht="17.25" hidden="1" customHeight="1">
      <c r="A21" s="3072" t="s">
        <v>2699</v>
      </c>
      <c r="B21" s="3072"/>
      <c r="C21" s="3072"/>
      <c r="D21" s="1083"/>
      <c r="E21" s="642">
        <v>14563.000000000739</v>
      </c>
      <c r="F21" s="642">
        <v>662761579.58153081</v>
      </c>
      <c r="G21" s="642">
        <v>567799791.59006059</v>
      </c>
      <c r="H21" s="642">
        <v>130182199.14308508</v>
      </c>
      <c r="I21" s="642">
        <v>121182714.18985589</v>
      </c>
      <c r="J21" s="642">
        <v>118259046.89004888</v>
      </c>
      <c r="K21" s="642">
        <v>319772959.59404802</v>
      </c>
      <c r="L21" s="642">
        <v>2003052329.1130562</v>
      </c>
      <c r="M21" s="226">
        <v>190414740.88586792</v>
      </c>
      <c r="N21" s="3072" t="s">
        <v>2699</v>
      </c>
      <c r="O21" s="3072"/>
      <c r="P21" s="3072"/>
      <c r="Q21" s="1083"/>
      <c r="R21" s="642">
        <v>123945.6041718116</v>
      </c>
      <c r="S21" s="226">
        <v>96355.270638620423</v>
      </c>
      <c r="T21" s="226">
        <v>27590.333533190998</v>
      </c>
      <c r="U21" s="642">
        <v>1915678.4862596062</v>
      </c>
      <c r="V21" s="642">
        <v>2040716.3029215096</v>
      </c>
      <c r="W21" s="642">
        <v>83777665.684641898</v>
      </c>
      <c r="X21" s="642">
        <v>546872863.31227016</v>
      </c>
      <c r="Y21" s="642">
        <v>529869670.19716895</v>
      </c>
      <c r="Z21" s="226">
        <v>660637293.25934732</v>
      </c>
      <c r="AA21" s="644"/>
      <c r="AN21" s="1896"/>
    </row>
    <row r="22" spans="1:64" s="1182" customFormat="1" ht="17.25" hidden="1" customHeight="1">
      <c r="A22" s="3072" t="s">
        <v>2794</v>
      </c>
      <c r="B22" s="3072"/>
      <c r="C22" s="3072"/>
      <c r="D22" s="1083"/>
      <c r="E22" s="642">
        <v>14821.000000244734</v>
      </c>
      <c r="F22" s="642">
        <v>716262327.50647795</v>
      </c>
      <c r="G22" s="642">
        <v>610787773.83475637</v>
      </c>
      <c r="H22" s="642">
        <v>141458110.44594923</v>
      </c>
      <c r="I22" s="642">
        <v>133752145.98488064</v>
      </c>
      <c r="J22" s="642">
        <v>130833517.95855026</v>
      </c>
      <c r="K22" s="642">
        <v>332871018.1152972</v>
      </c>
      <c r="L22" s="642">
        <v>1698497265.2204094</v>
      </c>
      <c r="M22" s="226">
        <v>207419774.22403622</v>
      </c>
      <c r="N22" s="3072" t="s">
        <v>2794</v>
      </c>
      <c r="O22" s="3072"/>
      <c r="P22" s="3072"/>
      <c r="Q22" s="1083"/>
      <c r="R22" s="642">
        <v>129748.91678256127</v>
      </c>
      <c r="S22" s="226">
        <v>100458.06187200011</v>
      </c>
      <c r="T22" s="226">
        <v>29290.854910561215</v>
      </c>
      <c r="U22" s="642">
        <v>1955725.3214343444</v>
      </c>
      <c r="V22" s="642">
        <v>2098289.8951048465</v>
      </c>
      <c r="W22" s="642">
        <v>90608212.810112476</v>
      </c>
      <c r="X22" s="642">
        <v>587953906.54716015</v>
      </c>
      <c r="Y22" s="642">
        <v>565869419.78643441</v>
      </c>
      <c r="Z22" s="226">
        <v>711622729.22326112</v>
      </c>
      <c r="AA22" s="644"/>
      <c r="AN22" s="1896"/>
    </row>
    <row r="23" spans="1:64" s="1182" customFormat="1" ht="17.25" hidden="1" customHeight="1">
      <c r="A23" s="3095" t="s">
        <v>2392</v>
      </c>
      <c r="B23" s="3096"/>
      <c r="C23" s="3096"/>
      <c r="D23" s="3097"/>
      <c r="E23" s="1321">
        <v>14935.000010349095</v>
      </c>
      <c r="F23" s="1321">
        <v>724364.66316857818</v>
      </c>
      <c r="G23" s="1321">
        <v>591629.89836522436</v>
      </c>
      <c r="H23" s="1321">
        <v>132375.20588503618</v>
      </c>
      <c r="I23" s="1321">
        <v>125558.14442298125</v>
      </c>
      <c r="J23" s="1321">
        <v>121930.6803784998</v>
      </c>
      <c r="K23" s="1321">
        <v>336693.17474084091</v>
      </c>
      <c r="L23" s="1321">
        <v>1626676.8226598606</v>
      </c>
      <c r="M23" s="144">
        <v>218141.47924689919</v>
      </c>
      <c r="N23" s="3095" t="s">
        <v>3274</v>
      </c>
      <c r="O23" s="3096"/>
      <c r="P23" s="3096"/>
      <c r="Q23" s="3097"/>
      <c r="R23" s="1321">
        <v>130399.44559872786</v>
      </c>
      <c r="S23" s="144">
        <v>101399.88593268413</v>
      </c>
      <c r="T23" s="144">
        <v>28999.559666043951</v>
      </c>
      <c r="U23" s="1321">
        <v>1783166.907480692</v>
      </c>
      <c r="V23" s="1321">
        <v>1933983.3385276946</v>
      </c>
      <c r="W23" s="1321">
        <v>91613.054039876632</v>
      </c>
      <c r="X23" s="1321">
        <v>571689.30708830652</v>
      </c>
      <c r="Y23" s="1321">
        <v>554076.93049204897</v>
      </c>
      <c r="Z23" s="144">
        <v>731265.45622878207</v>
      </c>
      <c r="AA23" s="644"/>
      <c r="AB23" s="644"/>
      <c r="AC23" s="644"/>
      <c r="AN23" s="1896"/>
    </row>
    <row r="24" spans="1:64" s="1182" customFormat="1" ht="17.100000000000001" hidden="1" customHeight="1">
      <c r="A24" s="3095" t="s">
        <v>3304</v>
      </c>
      <c r="B24" s="3096"/>
      <c r="C24" s="3096"/>
      <c r="D24" s="3097"/>
      <c r="E24" s="1321">
        <v>15207.000000172809</v>
      </c>
      <c r="F24" s="1322" t="s">
        <v>281</v>
      </c>
      <c r="G24" s="1321">
        <v>547611.81277995161</v>
      </c>
      <c r="H24" s="1321">
        <v>137126.53604493456</v>
      </c>
      <c r="I24" s="1321">
        <v>129391.78615531979</v>
      </c>
      <c r="J24" s="1321">
        <v>125999.91551610923</v>
      </c>
      <c r="K24" s="1322" t="s">
        <v>433</v>
      </c>
      <c r="L24" s="1322" t="s">
        <v>431</v>
      </c>
      <c r="M24" s="526" t="s">
        <v>431</v>
      </c>
      <c r="N24" s="3095" t="s">
        <v>3304</v>
      </c>
      <c r="O24" s="3096"/>
      <c r="P24" s="3096"/>
      <c r="Q24" s="3097"/>
      <c r="R24" s="1321">
        <v>134428</v>
      </c>
      <c r="S24" s="144">
        <v>103546.87</v>
      </c>
      <c r="T24" s="144">
        <v>30881.29</v>
      </c>
      <c r="U24" s="1322" t="s">
        <v>281</v>
      </c>
      <c r="V24" s="1322" t="s">
        <v>281</v>
      </c>
      <c r="W24" s="1321">
        <v>80238.35893588778</v>
      </c>
      <c r="X24" s="1321">
        <v>576688.74743929529</v>
      </c>
      <c r="Y24" s="1321">
        <v>517113.17812585999</v>
      </c>
      <c r="Z24" s="144">
        <v>664011.12298455054</v>
      </c>
      <c r="AA24" s="644"/>
      <c r="AB24" s="644"/>
      <c r="AC24" s="644"/>
      <c r="AN24" s="1896"/>
    </row>
    <row r="25" spans="1:64" s="1182" customFormat="1" ht="16.5" customHeight="1">
      <c r="A25" s="3098" t="s">
        <v>1463</v>
      </c>
      <c r="B25" s="3098"/>
      <c r="C25" s="3098"/>
      <c r="D25" s="3099"/>
      <c r="E25" s="1322">
        <v>15686.999999796744</v>
      </c>
      <c r="F25" s="1322">
        <v>855933.99290308438</v>
      </c>
      <c r="G25" s="1322">
        <v>688049.72330288822</v>
      </c>
      <c r="H25" s="1322">
        <v>161975.44823766986</v>
      </c>
      <c r="I25" s="1322">
        <v>151612.58615855646</v>
      </c>
      <c r="J25" s="1322">
        <v>148413.30764810694</v>
      </c>
      <c r="K25" s="1322">
        <v>401502.83310422197</v>
      </c>
      <c r="L25" s="1322">
        <v>2222332.340222192</v>
      </c>
      <c r="M25" s="526">
        <v>335209.5561306093</v>
      </c>
      <c r="N25" s="3098" t="s">
        <v>1463</v>
      </c>
      <c r="O25" s="3098"/>
      <c r="P25" s="3098"/>
      <c r="Q25" s="3099"/>
      <c r="R25" s="1321">
        <v>138847.41528557913</v>
      </c>
      <c r="S25" s="144">
        <v>108691.57973497582</v>
      </c>
      <c r="T25" s="144">
        <v>30155.835550603053</v>
      </c>
      <c r="U25" s="1321">
        <v>1679267.8038081746</v>
      </c>
      <c r="V25" s="1321">
        <v>1976920.2432618206</v>
      </c>
      <c r="W25" s="1321">
        <v>118362.38015424981</v>
      </c>
      <c r="X25" s="1321">
        <v>676268.09435204742</v>
      </c>
      <c r="Y25" s="1321">
        <v>647933.49976528832</v>
      </c>
      <c r="Z25" s="144">
        <v>795481.33037990064</v>
      </c>
      <c r="AA25" s="644"/>
      <c r="AB25" s="644"/>
      <c r="AC25" s="644"/>
    </row>
    <row r="26" spans="1:64" s="1182" customFormat="1" ht="16.5" customHeight="1">
      <c r="A26" s="3095" t="s">
        <v>3667</v>
      </c>
      <c r="B26" s="3095"/>
      <c r="C26" s="3095"/>
      <c r="D26" s="3100"/>
      <c r="E26" s="1322">
        <v>15500</v>
      </c>
      <c r="F26" s="644" t="s">
        <v>431</v>
      </c>
      <c r="G26" s="1322">
        <v>867694.20662910212</v>
      </c>
      <c r="H26" s="1322">
        <v>211335.59007271493</v>
      </c>
      <c r="I26" s="1322">
        <v>195520.88763118073</v>
      </c>
      <c r="J26" s="1322">
        <v>191349.60057082336</v>
      </c>
      <c r="K26" s="644" t="s">
        <v>431</v>
      </c>
      <c r="L26" s="1322">
        <v>1893661.8431519759</v>
      </c>
      <c r="M26" s="526">
        <v>328041.51525339897</v>
      </c>
      <c r="N26" s="3095" t="s">
        <v>2294</v>
      </c>
      <c r="O26" s="3095"/>
      <c r="P26" s="3095"/>
      <c r="Q26" s="3100"/>
      <c r="R26" s="1321">
        <v>152607.15691142002</v>
      </c>
      <c r="S26" s="144">
        <v>114496.84120393</v>
      </c>
      <c r="T26" s="144">
        <v>38110.315708127506</v>
      </c>
      <c r="U26" s="1322" t="s">
        <v>431</v>
      </c>
      <c r="V26" s="1322" t="s">
        <v>431</v>
      </c>
      <c r="W26" s="1321">
        <v>107163.44220858721</v>
      </c>
      <c r="X26" s="1321">
        <v>875493.8288721235</v>
      </c>
      <c r="Y26" s="1321">
        <v>805810.2816373778</v>
      </c>
      <c r="Z26" s="144">
        <v>849927.98931247042</v>
      </c>
      <c r="AA26" s="644"/>
      <c r="AB26" s="644"/>
      <c r="AC26" s="644"/>
    </row>
    <row r="27" spans="1:64" s="1182" customFormat="1" ht="16.5" customHeight="1">
      <c r="A27" s="3095" t="s">
        <v>1464</v>
      </c>
      <c r="B27" s="3095"/>
      <c r="C27" s="3095"/>
      <c r="D27" s="3100"/>
      <c r="E27" s="1322">
        <v>16502.022257559558</v>
      </c>
      <c r="F27" s="644">
        <v>1047088.4082836743</v>
      </c>
      <c r="G27" s="1322">
        <v>938752.46645881783</v>
      </c>
      <c r="H27" s="1322">
        <v>228286.22711083398</v>
      </c>
      <c r="I27" s="1322">
        <v>213929.80340212124</v>
      </c>
      <c r="J27" s="1322">
        <v>210312.06825184732</v>
      </c>
      <c r="K27" s="644">
        <v>475211.89547738776</v>
      </c>
      <c r="L27" s="644">
        <v>2945061.7190810177</v>
      </c>
      <c r="M27" s="644">
        <v>350656.55488225503</v>
      </c>
      <c r="N27" s="3095" t="s">
        <v>1464</v>
      </c>
      <c r="O27" s="3095"/>
      <c r="P27" s="3095"/>
      <c r="Q27" s="3100"/>
      <c r="R27" s="1321">
        <v>146209.3526603998</v>
      </c>
      <c r="S27" s="144">
        <v>112998.37695169564</v>
      </c>
      <c r="T27" s="144">
        <v>33210.975708704318</v>
      </c>
      <c r="U27" s="644">
        <v>1793905.2145544011</v>
      </c>
      <c r="V27" s="644">
        <v>2088605.1174194941</v>
      </c>
      <c r="W27" s="1321">
        <v>159372.80971452114</v>
      </c>
      <c r="X27" s="1321">
        <v>881694.27988900337</v>
      </c>
      <c r="Y27" s="1321">
        <v>856261.46809020382</v>
      </c>
      <c r="Z27" s="144">
        <v>985316.98010869022</v>
      </c>
      <c r="AA27" s="644"/>
    </row>
    <row r="28" spans="1:64" s="1182" customFormat="1" ht="16.5" customHeight="1" thickBot="1">
      <c r="A28" s="3095" t="s">
        <v>2209</v>
      </c>
      <c r="B28" s="3096"/>
      <c r="C28" s="3096"/>
      <c r="D28" s="3097"/>
      <c r="E28" s="1322">
        <v>16524.999999998374</v>
      </c>
      <c r="F28" s="1322">
        <v>1325863.3232781037</v>
      </c>
      <c r="G28" s="1322">
        <v>1070289.5311691295</v>
      </c>
      <c r="H28" s="1322">
        <v>267679.8802262583</v>
      </c>
      <c r="I28" s="1322">
        <v>255240.95054373317</v>
      </c>
      <c r="J28" s="1322">
        <v>251526.93645676688</v>
      </c>
      <c r="K28" s="1322">
        <v>514570.16088883783</v>
      </c>
      <c r="L28" s="1322">
        <v>3356251.4797700536</v>
      </c>
      <c r="M28" s="526">
        <v>383838.36695334088</v>
      </c>
      <c r="N28" s="3095" t="s">
        <v>2209</v>
      </c>
      <c r="O28" s="3096"/>
      <c r="P28" s="3096"/>
      <c r="Q28" s="3097"/>
      <c r="R28" s="1321">
        <v>164682.01772124253</v>
      </c>
      <c r="S28" s="144">
        <v>126005.51286889023</v>
      </c>
      <c r="T28" s="144">
        <v>38676.50485235246</v>
      </c>
      <c r="U28" s="1321">
        <v>1806762.1645632901</v>
      </c>
      <c r="V28" s="1321">
        <v>2103806.8183626598</v>
      </c>
      <c r="W28" s="1321">
        <v>174569.38052034253</v>
      </c>
      <c r="X28" s="1321">
        <v>1047371.3732752228</v>
      </c>
      <c r="Y28" s="1321">
        <v>983590.20394270751</v>
      </c>
      <c r="Z28" s="144">
        <v>1319441.6615176033</v>
      </c>
      <c r="AA28" s="644"/>
      <c r="AV28" s="2711" t="s">
        <v>4064</v>
      </c>
    </row>
    <row r="29" spans="1:64" s="1182" customFormat="1" ht="16.5" customHeight="1" thickTop="1">
      <c r="A29" s="3095" t="s">
        <v>3668</v>
      </c>
      <c r="B29" s="3096"/>
      <c r="C29" s="3096"/>
      <c r="D29" s="3097"/>
      <c r="E29" s="1321">
        <f>AX33</f>
        <v>16745.000000000517</v>
      </c>
      <c r="F29" s="1321">
        <f t="shared" ref="F29:M29" si="0">AG33</f>
        <v>1538165.1156865703</v>
      </c>
      <c r="G29" s="1321">
        <f t="shared" si="0"/>
        <v>1103149.998394452</v>
      </c>
      <c r="H29" s="1321">
        <f t="shared" si="0"/>
        <v>327537.79295113956</v>
      </c>
      <c r="I29" s="1321">
        <f t="shared" si="0"/>
        <v>314692.78269490565</v>
      </c>
      <c r="J29" s="1321">
        <f t="shared" si="0"/>
        <v>311354.8662800187</v>
      </c>
      <c r="K29" s="1321">
        <f t="shared" si="0"/>
        <v>485117.59177754994</v>
      </c>
      <c r="L29" s="1321">
        <f t="shared" si="0"/>
        <v>3442359.6284599439</v>
      </c>
      <c r="M29" s="144">
        <f t="shared" si="0"/>
        <v>387291.73502802814</v>
      </c>
      <c r="N29" s="3095" t="s">
        <v>2245</v>
      </c>
      <c r="O29" s="3096"/>
      <c r="P29" s="3096"/>
      <c r="Q29" s="3097"/>
      <c r="R29" s="1321">
        <f>'3.'!E33</f>
        <v>178170.53779473432</v>
      </c>
      <c r="S29" s="144">
        <f>'3.'!F33</f>
        <v>136776.1310634095</v>
      </c>
      <c r="T29" s="144">
        <f>'3.'!G33</f>
        <v>41394.406731324823</v>
      </c>
      <c r="U29" s="1321">
        <f>'3.'!BX37</f>
        <v>1813496.0962070569</v>
      </c>
      <c r="V29" s="1321">
        <f>'3.'!BY37</f>
        <v>2224073.8089300944</v>
      </c>
      <c r="W29" s="1321">
        <f>AO33</f>
        <v>218096.89839304055</v>
      </c>
      <c r="X29" s="1321">
        <f>AP33</f>
        <v>1060597.2134333102</v>
      </c>
      <c r="Y29" s="1321">
        <f>AQ33</f>
        <v>977536.63878641557</v>
      </c>
      <c r="Z29" s="144">
        <f>AR33</f>
        <v>1560968.0025322272</v>
      </c>
      <c r="AA29" s="644"/>
      <c r="AD29" s="3033"/>
      <c r="AE29" s="3034"/>
      <c r="AF29" s="3037" t="s">
        <v>982</v>
      </c>
      <c r="AG29" s="2250" t="s">
        <v>983</v>
      </c>
      <c r="AH29" s="2250" t="s">
        <v>96</v>
      </c>
      <c r="AI29" s="2250" t="s">
        <v>296</v>
      </c>
      <c r="AJ29" s="2250" t="s">
        <v>984</v>
      </c>
      <c r="AK29" s="2250" t="s">
        <v>297</v>
      </c>
      <c r="AL29" s="2250" t="s">
        <v>4002</v>
      </c>
      <c r="AM29" s="2250" t="s">
        <v>307</v>
      </c>
      <c r="AN29" s="2250" t="s">
        <v>301</v>
      </c>
      <c r="AO29" s="2250" t="s">
        <v>986</v>
      </c>
      <c r="AP29" s="2250" t="s">
        <v>303</v>
      </c>
      <c r="AQ29" s="2250" t="s">
        <v>987</v>
      </c>
      <c r="AR29" s="2250" t="s">
        <v>988</v>
      </c>
      <c r="AS29" s="2250" t="s">
        <v>4003</v>
      </c>
      <c r="AT29" s="2251" t="s">
        <v>4004</v>
      </c>
      <c r="AV29" s="3033"/>
      <c r="AW29" s="3034"/>
      <c r="AX29" s="3037" t="s">
        <v>982</v>
      </c>
      <c r="AY29" s="2250" t="s">
        <v>983</v>
      </c>
      <c r="AZ29" s="2250" t="s">
        <v>96</v>
      </c>
      <c r="BA29" s="2250" t="s">
        <v>296</v>
      </c>
      <c r="BB29" s="2250" t="s">
        <v>984</v>
      </c>
      <c r="BC29" s="2250" t="s">
        <v>297</v>
      </c>
      <c r="BD29" s="2250" t="s">
        <v>4002</v>
      </c>
      <c r="BE29" s="2250" t="s">
        <v>307</v>
      </c>
      <c r="BF29" s="2250" t="s">
        <v>301</v>
      </c>
      <c r="BG29" s="2250" t="s">
        <v>986</v>
      </c>
      <c r="BH29" s="2250" t="s">
        <v>303</v>
      </c>
      <c r="BI29" s="2250" t="s">
        <v>987</v>
      </c>
      <c r="BJ29" s="2250" t="s">
        <v>988</v>
      </c>
      <c r="BK29" s="2250" t="s">
        <v>4003</v>
      </c>
      <c r="BL29" s="2251" t="s">
        <v>4004</v>
      </c>
    </row>
    <row r="30" spans="1:64" s="1182" customFormat="1" ht="16.5" customHeight="1" thickBot="1">
      <c r="A30" s="3094" t="s">
        <v>43</v>
      </c>
      <c r="B30" s="3094"/>
      <c r="C30" s="3094"/>
      <c r="D30" s="1083"/>
      <c r="E30" s="950"/>
      <c r="F30" s="950"/>
      <c r="G30" s="1357"/>
      <c r="H30" s="600"/>
      <c r="I30" s="950"/>
      <c r="J30" s="1357"/>
      <c r="K30" s="950"/>
      <c r="L30" s="1357"/>
      <c r="M30" s="528"/>
      <c r="N30" s="3094" t="s">
        <v>43</v>
      </c>
      <c r="O30" s="3094"/>
      <c r="P30" s="3094"/>
      <c r="Q30" s="1083"/>
      <c r="R30" s="950"/>
      <c r="S30" s="2065"/>
      <c r="T30" s="528"/>
      <c r="U30" s="1321"/>
      <c r="V30" s="1321"/>
      <c r="W30" s="1321"/>
      <c r="X30" s="1357"/>
      <c r="Y30" s="600"/>
      <c r="Z30" s="600"/>
      <c r="AA30" s="644"/>
      <c r="AD30" s="3035"/>
      <c r="AE30" s="3036"/>
      <c r="AF30" s="3038"/>
      <c r="AG30" s="2252" t="s">
        <v>68</v>
      </c>
      <c r="AH30" s="2252" t="s">
        <v>68</v>
      </c>
      <c r="AI30" s="2252" t="s">
        <v>68</v>
      </c>
      <c r="AJ30" s="2252" t="s">
        <v>68</v>
      </c>
      <c r="AK30" s="2252" t="s">
        <v>68</v>
      </c>
      <c r="AL30" s="2252" t="s">
        <v>68</v>
      </c>
      <c r="AM30" s="2252" t="s">
        <v>68</v>
      </c>
      <c r="AN30" s="2252" t="s">
        <v>68</v>
      </c>
      <c r="AO30" s="2252" t="s">
        <v>68</v>
      </c>
      <c r="AP30" s="2252" t="s">
        <v>68</v>
      </c>
      <c r="AQ30" s="2252" t="s">
        <v>68</v>
      </c>
      <c r="AR30" s="2252" t="s">
        <v>68</v>
      </c>
      <c r="AS30" s="2252" t="s">
        <v>68</v>
      </c>
      <c r="AT30" s="2253" t="s">
        <v>68</v>
      </c>
      <c r="AV30" s="3035"/>
      <c r="AW30" s="3036"/>
      <c r="AX30" s="3038"/>
      <c r="AY30" s="2252" t="s">
        <v>68</v>
      </c>
      <c r="AZ30" s="2252" t="s">
        <v>68</v>
      </c>
      <c r="BA30" s="2252" t="s">
        <v>68</v>
      </c>
      <c r="BB30" s="2252" t="s">
        <v>68</v>
      </c>
      <c r="BC30" s="2252" t="s">
        <v>68</v>
      </c>
      <c r="BD30" s="2252" t="s">
        <v>68</v>
      </c>
      <c r="BE30" s="2252" t="s">
        <v>68</v>
      </c>
      <c r="BF30" s="2252" t="s">
        <v>68</v>
      </c>
      <c r="BG30" s="2252" t="s">
        <v>68</v>
      </c>
      <c r="BH30" s="2252" t="s">
        <v>68</v>
      </c>
      <c r="BI30" s="2252" t="s">
        <v>68</v>
      </c>
      <c r="BJ30" s="2252" t="s">
        <v>68</v>
      </c>
      <c r="BK30" s="2252" t="s">
        <v>68</v>
      </c>
      <c r="BL30" s="2253" t="s">
        <v>68</v>
      </c>
    </row>
    <row r="31" spans="1:64" ht="16.5" customHeight="1" thickTop="1">
      <c r="A31" s="155"/>
      <c r="B31" s="155" t="s">
        <v>44</v>
      </c>
      <c r="C31" s="155"/>
      <c r="D31" s="1089"/>
      <c r="E31" s="950">
        <f>AX31</f>
        <v>12620.544450192037</v>
      </c>
      <c r="F31" s="950">
        <f t="shared" ref="F31:M32" si="1">AG31</f>
        <v>1496498.2667331048</v>
      </c>
      <c r="G31" s="950">
        <f t="shared" si="1"/>
        <v>1066714.8140196272</v>
      </c>
      <c r="H31" s="950">
        <f t="shared" si="1"/>
        <v>312864.07702657016</v>
      </c>
      <c r="I31" s="950">
        <f t="shared" si="1"/>
        <v>300639.55614140036</v>
      </c>
      <c r="J31" s="950">
        <f t="shared" si="1"/>
        <v>297414.39717201953</v>
      </c>
      <c r="K31" s="950">
        <f t="shared" si="1"/>
        <v>479470.20247099904</v>
      </c>
      <c r="L31" s="950">
        <f t="shared" si="1"/>
        <v>3421263.8689070758</v>
      </c>
      <c r="M31" s="528">
        <f t="shared" si="1"/>
        <v>380225.77603860438</v>
      </c>
      <c r="N31" s="155"/>
      <c r="O31" s="155" t="s">
        <v>44</v>
      </c>
      <c r="P31" s="155"/>
      <c r="Q31" s="1089"/>
      <c r="R31" s="950">
        <f>'3.'!E35</f>
        <v>164191.64732989337</v>
      </c>
      <c r="S31" s="969">
        <f>'3.'!F35</f>
        <v>125128.33794687908</v>
      </c>
      <c r="T31" s="969">
        <f>'3.'!G35</f>
        <v>39063.309383014246</v>
      </c>
      <c r="U31" s="950">
        <f>'3.'!BX35</f>
        <v>1612741.8809569939</v>
      </c>
      <c r="V31" s="950">
        <f>'3.'!BY35</f>
        <v>1984218.1824294231</v>
      </c>
      <c r="W31" s="950">
        <f t="shared" ref="W31:Z32" si="2">AO31</f>
        <v>206949.83330417358</v>
      </c>
      <c r="X31" s="950">
        <f t="shared" si="2"/>
        <v>1026959.2007557957</v>
      </c>
      <c r="Y31" s="950">
        <f t="shared" si="2"/>
        <v>946693.94089655753</v>
      </c>
      <c r="Z31" s="528">
        <f t="shared" si="2"/>
        <v>1519201.9441967329</v>
      </c>
      <c r="AA31" s="644"/>
      <c r="AD31" s="3039" t="s">
        <v>991</v>
      </c>
      <c r="AE31" s="2254" t="s">
        <v>992</v>
      </c>
      <c r="AF31" s="2255">
        <v>1.2620544450191777E-2</v>
      </c>
      <c r="AG31" s="2256">
        <v>1496498.2667331048</v>
      </c>
      <c r="AH31" s="2256">
        <v>1066714.8140196272</v>
      </c>
      <c r="AI31" s="2256">
        <v>312864.07702657016</v>
      </c>
      <c r="AJ31" s="2256">
        <v>300639.55614140036</v>
      </c>
      <c r="AK31" s="2256">
        <v>297414.39717201953</v>
      </c>
      <c r="AL31" s="2256">
        <v>479470.20247099904</v>
      </c>
      <c r="AM31" s="2256">
        <v>3421263.8689070758</v>
      </c>
      <c r="AN31" s="2256">
        <v>380225.77603860438</v>
      </c>
      <c r="AO31" s="2256">
        <v>206949.83330417358</v>
      </c>
      <c r="AP31" s="2256">
        <v>1026959.2007557957</v>
      </c>
      <c r="AQ31" s="2256">
        <v>946693.94089655753</v>
      </c>
      <c r="AR31" s="2256">
        <v>1519201.9441967329</v>
      </c>
      <c r="AS31" s="2256">
        <v>161447.93910558222</v>
      </c>
      <c r="AT31" s="2257">
        <v>45501.89419859121</v>
      </c>
      <c r="AV31" s="3039" t="s">
        <v>991</v>
      </c>
      <c r="AW31" s="2254" t="s">
        <v>992</v>
      </c>
      <c r="AX31" s="2708">
        <v>12620.544450192037</v>
      </c>
      <c r="AY31" s="2256">
        <v>1496498266733.104</v>
      </c>
      <c r="AZ31" s="2256">
        <v>1066714814019.6268</v>
      </c>
      <c r="BA31" s="2256">
        <v>312864077026.57013</v>
      </c>
      <c r="BB31" s="2256">
        <v>300639556141.40057</v>
      </c>
      <c r="BC31" s="2256">
        <v>297414397172.01935</v>
      </c>
      <c r="BD31" s="2256">
        <v>479470202470.99854</v>
      </c>
      <c r="BE31" s="2256">
        <v>3421263868907.0776</v>
      </c>
      <c r="BF31" s="2256">
        <v>380225776038.60492</v>
      </c>
      <c r="BG31" s="2256">
        <v>206949833304.17374</v>
      </c>
      <c r="BH31" s="2256">
        <v>1026959200755.7938</v>
      </c>
      <c r="BI31" s="2256">
        <v>946693940896.55688</v>
      </c>
      <c r="BJ31" s="2256">
        <v>1519201944196.7327</v>
      </c>
      <c r="BK31" s="2256">
        <v>161447939105.58246</v>
      </c>
      <c r="BL31" s="2257">
        <v>45501894198.591217</v>
      </c>
    </row>
    <row r="32" spans="1:64" ht="16.5" customHeight="1">
      <c r="A32" s="155"/>
      <c r="B32" s="155" t="s">
        <v>357</v>
      </c>
      <c r="C32" s="155"/>
      <c r="D32" s="1089"/>
      <c r="E32" s="950">
        <f>AX32</f>
        <v>4124.4555498084637</v>
      </c>
      <c r="F32" s="950">
        <f t="shared" si="1"/>
        <v>41666.848953465953</v>
      </c>
      <c r="G32" s="950">
        <f t="shared" si="1"/>
        <v>36435.184374825367</v>
      </c>
      <c r="H32" s="950">
        <f t="shared" si="1"/>
        <v>14673.715924569338</v>
      </c>
      <c r="I32" s="950">
        <f t="shared" si="1"/>
        <v>14053.226553505207</v>
      </c>
      <c r="J32" s="950">
        <f t="shared" si="1"/>
        <v>13940.469107999143</v>
      </c>
      <c r="K32" s="950">
        <f t="shared" si="1"/>
        <v>5647.3893065503198</v>
      </c>
      <c r="L32" s="950">
        <f t="shared" si="1"/>
        <v>21095.759552867203</v>
      </c>
      <c r="M32" s="528">
        <f t="shared" si="1"/>
        <v>7065.9589894235605</v>
      </c>
      <c r="N32" s="155"/>
      <c r="O32" s="155" t="s">
        <v>357</v>
      </c>
      <c r="P32" s="155"/>
      <c r="Q32" s="1089"/>
      <c r="R32" s="950">
        <f>'3.'!E36</f>
        <v>13978.890464841004</v>
      </c>
      <c r="S32" s="969">
        <f>'3.'!F36</f>
        <v>11647.793116530398</v>
      </c>
      <c r="T32" s="969">
        <f>'3.'!G36</f>
        <v>2331.0973483106031</v>
      </c>
      <c r="U32" s="950">
        <f>'3.'!BX36</f>
        <v>200754.21525006482</v>
      </c>
      <c r="V32" s="950">
        <f>'3.'!BY36</f>
        <v>239855.62650067234</v>
      </c>
      <c r="W32" s="950">
        <f t="shared" si="2"/>
        <v>11147.06508886701</v>
      </c>
      <c r="X32" s="950">
        <f t="shared" si="2"/>
        <v>33638.01267751494</v>
      </c>
      <c r="Y32" s="950">
        <f t="shared" si="2"/>
        <v>30842.697889858042</v>
      </c>
      <c r="Z32" s="528">
        <f t="shared" si="2"/>
        <v>41766.058335493894</v>
      </c>
      <c r="AA32" s="644"/>
      <c r="AD32" s="3030"/>
      <c r="AE32" s="2969" t="s">
        <v>3714</v>
      </c>
      <c r="AF32" s="2258">
        <v>4.1244555498084643E-3</v>
      </c>
      <c r="AG32" s="2259">
        <v>41666.848953465953</v>
      </c>
      <c r="AH32" s="2259">
        <v>36435.184374825367</v>
      </c>
      <c r="AI32" s="2259">
        <v>14673.715924569338</v>
      </c>
      <c r="AJ32" s="2259">
        <v>14053.226553505207</v>
      </c>
      <c r="AK32" s="2259">
        <v>13940.469107999143</v>
      </c>
      <c r="AL32" s="2259">
        <v>5647.3893065503198</v>
      </c>
      <c r="AM32" s="2259">
        <v>21095.759552867203</v>
      </c>
      <c r="AN32" s="2259">
        <v>7065.9589894235605</v>
      </c>
      <c r="AO32" s="2259">
        <v>11147.06508886701</v>
      </c>
      <c r="AP32" s="2259">
        <v>33638.01267751494</v>
      </c>
      <c r="AQ32" s="2259">
        <v>30842.697889858042</v>
      </c>
      <c r="AR32" s="2259">
        <v>41766.058335493894</v>
      </c>
      <c r="AS32" s="2259">
        <v>8947.3805492992706</v>
      </c>
      <c r="AT32" s="2260">
        <v>2199.6845395677437</v>
      </c>
      <c r="AV32" s="3030"/>
      <c r="AW32" s="2969" t="s">
        <v>3714</v>
      </c>
      <c r="AX32" s="2709">
        <v>4124.4555498084637</v>
      </c>
      <c r="AY32" s="2259">
        <v>41666848953.465935</v>
      </c>
      <c r="AZ32" s="2259">
        <v>36435184374.825356</v>
      </c>
      <c r="BA32" s="2259">
        <v>14673715924.56933</v>
      </c>
      <c r="BB32" s="2259">
        <v>14053226553.505211</v>
      </c>
      <c r="BC32" s="2259">
        <v>13940469107.999147</v>
      </c>
      <c r="BD32" s="2259">
        <v>5647389306.5503178</v>
      </c>
      <c r="BE32" s="2259">
        <v>21095759552.867199</v>
      </c>
      <c r="BF32" s="2259">
        <v>7065958989.423562</v>
      </c>
      <c r="BG32" s="2259">
        <v>11147065088.867014</v>
      </c>
      <c r="BH32" s="2259">
        <v>33638012677.514938</v>
      </c>
      <c r="BI32" s="2259">
        <v>30842697889.858055</v>
      </c>
      <c r="BJ32" s="2259">
        <v>41766058335.493889</v>
      </c>
      <c r="BK32" s="2259">
        <v>8947380549.2992706</v>
      </c>
      <c r="BL32" s="2260">
        <v>2199684539.5677428</v>
      </c>
    </row>
    <row r="33" spans="1:64" ht="16.5" customHeight="1">
      <c r="A33" s="3094" t="s">
        <v>13</v>
      </c>
      <c r="B33" s="3094"/>
      <c r="C33" s="3094"/>
      <c r="D33" s="1083"/>
      <c r="E33" s="950"/>
      <c r="F33" s="950"/>
      <c r="G33" s="950"/>
      <c r="H33" s="950"/>
      <c r="I33" s="950"/>
      <c r="J33" s="950"/>
      <c r="K33" s="950"/>
      <c r="L33" s="950"/>
      <c r="M33" s="528"/>
      <c r="N33" s="3094" t="s">
        <v>13</v>
      </c>
      <c r="O33" s="3094"/>
      <c r="P33" s="3094"/>
      <c r="Q33" s="1083"/>
      <c r="R33" s="950"/>
      <c r="S33" s="950"/>
      <c r="T33" s="950"/>
      <c r="U33" s="950"/>
      <c r="V33" s="950"/>
      <c r="W33" s="950"/>
      <c r="X33" s="950"/>
      <c r="Y33" s="950"/>
      <c r="Z33" s="528"/>
      <c r="AA33" s="644"/>
      <c r="AB33" s="1762"/>
      <c r="AC33" s="1762"/>
      <c r="AD33" s="3030" t="s">
        <v>994</v>
      </c>
      <c r="AE33" s="3032"/>
      <c r="AF33" s="2258">
        <v>1.6745000000000478E-2</v>
      </c>
      <c r="AG33" s="2259">
        <v>1538165.1156865703</v>
      </c>
      <c r="AH33" s="2259">
        <v>1103149.998394452</v>
      </c>
      <c r="AI33" s="2259">
        <v>327537.79295113956</v>
      </c>
      <c r="AJ33" s="2259">
        <v>314692.78269490565</v>
      </c>
      <c r="AK33" s="2259">
        <v>311354.8662800187</v>
      </c>
      <c r="AL33" s="2259">
        <v>485117.59177754994</v>
      </c>
      <c r="AM33" s="2259">
        <v>3442359.6284599439</v>
      </c>
      <c r="AN33" s="2259">
        <v>387291.73502802814</v>
      </c>
      <c r="AO33" s="2259">
        <v>218096.89839304055</v>
      </c>
      <c r="AP33" s="2259">
        <v>1060597.2134333102</v>
      </c>
      <c r="AQ33" s="2259">
        <v>977536.63878641557</v>
      </c>
      <c r="AR33" s="2259">
        <v>1560968.0025322272</v>
      </c>
      <c r="AS33" s="2259">
        <v>170395.3196548816</v>
      </c>
      <c r="AT33" s="2260">
        <v>47701.578738158976</v>
      </c>
      <c r="AV33" s="3030" t="s">
        <v>994</v>
      </c>
      <c r="AW33" s="3032"/>
      <c r="AX33" s="2709">
        <v>16745.000000000517</v>
      </c>
      <c r="AY33" s="2259">
        <v>1538165115686.5698</v>
      </c>
      <c r="AZ33" s="2259">
        <v>1103149998394.4521</v>
      </c>
      <c r="BA33" s="2259">
        <v>327537792951.13934</v>
      </c>
      <c r="BB33" s="2259">
        <v>314692782694.9057</v>
      </c>
      <c r="BC33" s="2259">
        <v>311354866280.01862</v>
      </c>
      <c r="BD33" s="2259">
        <v>485117591777.54907</v>
      </c>
      <c r="BE33" s="2259">
        <v>3442359628459.9438</v>
      </c>
      <c r="BF33" s="2259">
        <v>387291735028.02856</v>
      </c>
      <c r="BG33" s="2259">
        <v>218096898393.04062</v>
      </c>
      <c r="BH33" s="2259">
        <v>1060597213433.3085</v>
      </c>
      <c r="BI33" s="2259">
        <v>977536638786.41565</v>
      </c>
      <c r="BJ33" s="2259">
        <v>1560968002532.2263</v>
      </c>
      <c r="BK33" s="2259">
        <v>170395319654.88174</v>
      </c>
      <c r="BL33" s="2260">
        <v>47701578738.158981</v>
      </c>
    </row>
    <row r="34" spans="1:64" ht="16.5" customHeight="1">
      <c r="A34" s="155"/>
      <c r="B34" s="155" t="s">
        <v>52</v>
      </c>
      <c r="C34" s="155"/>
      <c r="D34" s="1089"/>
      <c r="E34" s="950">
        <f>AX34</f>
        <v>3019.999999998633</v>
      </c>
      <c r="F34" s="950">
        <f t="shared" ref="F34:M38" si="3">AG34</f>
        <v>1039132.2222640802</v>
      </c>
      <c r="G34" s="950">
        <f t="shared" si="3"/>
        <v>718045.68459429347</v>
      </c>
      <c r="H34" s="950">
        <f t="shared" si="3"/>
        <v>219458.92859744432</v>
      </c>
      <c r="I34" s="950">
        <f t="shared" si="3"/>
        <v>212947.69929224032</v>
      </c>
      <c r="J34" s="950">
        <f t="shared" si="3"/>
        <v>210687.64827752224</v>
      </c>
      <c r="K34" s="950">
        <f t="shared" si="3"/>
        <v>368573.1095706487</v>
      </c>
      <c r="L34" s="950">
        <f t="shared" si="3"/>
        <v>2647802.8977233721</v>
      </c>
      <c r="M34" s="528">
        <f t="shared" si="3"/>
        <v>206782.7026009156</v>
      </c>
      <c r="N34" s="155"/>
      <c r="O34" s="155" t="s">
        <v>52</v>
      </c>
      <c r="P34" s="155"/>
      <c r="Q34" s="1089"/>
      <c r="R34" s="950">
        <f>'3.'!E38</f>
        <v>88829.554926692217</v>
      </c>
      <c r="S34" s="969">
        <f>'3.'!F38</f>
        <v>67471.347396070356</v>
      </c>
      <c r="T34" s="969">
        <f>'3.'!G38</f>
        <v>21358.207530621858</v>
      </c>
      <c r="U34" s="950">
        <f>'3.'!BX38</f>
        <v>573315.99262652488</v>
      </c>
      <c r="V34" s="950">
        <f>'3.'!BY38</f>
        <v>807786.51195846801</v>
      </c>
      <c r="W34" s="950">
        <f t="shared" ref="W34:Z38" si="4">AO34</f>
        <v>149965.94159333518</v>
      </c>
      <c r="X34" s="950">
        <f t="shared" si="4"/>
        <v>698540.79902002623</v>
      </c>
      <c r="Y34" s="950">
        <f t="shared" si="4"/>
        <v>643391.67360363621</v>
      </c>
      <c r="Z34" s="528">
        <f t="shared" si="4"/>
        <v>1071723.2187169821</v>
      </c>
      <c r="AA34" s="644"/>
      <c r="AD34" s="3030" t="s">
        <v>995</v>
      </c>
      <c r="AE34" s="3032"/>
      <c r="AF34" s="2258">
        <v>3.0199999999986436E-3</v>
      </c>
      <c r="AG34" s="2259">
        <v>1039132.2222640802</v>
      </c>
      <c r="AH34" s="2259">
        <v>718045.68459429347</v>
      </c>
      <c r="AI34" s="2259">
        <v>219458.92859744432</v>
      </c>
      <c r="AJ34" s="2259">
        <v>212947.69929224032</v>
      </c>
      <c r="AK34" s="2259">
        <v>210687.64827752224</v>
      </c>
      <c r="AL34" s="2259">
        <v>368573.1095706487</v>
      </c>
      <c r="AM34" s="2259">
        <v>2647802.8977233721</v>
      </c>
      <c r="AN34" s="2259">
        <v>206782.7026009156</v>
      </c>
      <c r="AO34" s="2259">
        <v>149965.94159333518</v>
      </c>
      <c r="AP34" s="2259">
        <v>698540.79902002623</v>
      </c>
      <c r="AQ34" s="2259">
        <v>643391.67360363621</v>
      </c>
      <c r="AR34" s="2259">
        <v>1071723.2187169821</v>
      </c>
      <c r="AS34" s="2259">
        <v>121911.73520366935</v>
      </c>
      <c r="AT34" s="2260">
        <v>28054.206389665851</v>
      </c>
      <c r="AV34" s="3030" t="s">
        <v>995</v>
      </c>
      <c r="AW34" s="3032"/>
      <c r="AX34" s="2709">
        <v>3019.999999998633</v>
      </c>
      <c r="AY34" s="2259">
        <v>1039132222264.0803</v>
      </c>
      <c r="AZ34" s="2259">
        <v>718045684594.29333</v>
      </c>
      <c r="BA34" s="2259">
        <v>219458928597.44431</v>
      </c>
      <c r="BB34" s="2259">
        <v>212947699292.23999</v>
      </c>
      <c r="BC34" s="2259">
        <v>210687648277.52209</v>
      </c>
      <c r="BD34" s="2259">
        <v>368573109570.64899</v>
      </c>
      <c r="BE34" s="2259">
        <v>2647802897723.375</v>
      </c>
      <c r="BF34" s="2259">
        <v>206782702600.91544</v>
      </c>
      <c r="BG34" s="2259">
        <v>149965941593.33514</v>
      </c>
      <c r="BH34" s="2259">
        <v>698540799020.02588</v>
      </c>
      <c r="BI34" s="2259">
        <v>643391673603.6366</v>
      </c>
      <c r="BJ34" s="2259">
        <v>1071723218716.9821</v>
      </c>
      <c r="BK34" s="2259">
        <v>121911735203.66939</v>
      </c>
      <c r="BL34" s="2260">
        <v>28054206389.665848</v>
      </c>
    </row>
    <row r="35" spans="1:64" ht="16.5" customHeight="1">
      <c r="A35" s="155"/>
      <c r="B35" s="155" t="s">
        <v>53</v>
      </c>
      <c r="C35" s="155"/>
      <c r="D35" s="1089"/>
      <c r="E35" s="950">
        <f t="shared" ref="E35:E38" si="5">AX35</f>
        <v>1088.9999999995537</v>
      </c>
      <c r="F35" s="950">
        <f t="shared" si="3"/>
        <v>88137.35419765352</v>
      </c>
      <c r="G35" s="950">
        <f t="shared" si="3"/>
        <v>62581.049585460969</v>
      </c>
      <c r="H35" s="950">
        <f t="shared" si="3"/>
        <v>13826.575154259392</v>
      </c>
      <c r="I35" s="950">
        <f t="shared" si="3"/>
        <v>12773.797765438096</v>
      </c>
      <c r="J35" s="950">
        <f t="shared" si="3"/>
        <v>12638.434214326315</v>
      </c>
      <c r="K35" s="950">
        <f t="shared" si="3"/>
        <v>18995.170781225203</v>
      </c>
      <c r="L35" s="950">
        <f t="shared" si="3"/>
        <v>133743.75717387456</v>
      </c>
      <c r="M35" s="528">
        <f t="shared" si="3"/>
        <v>18385.327372915599</v>
      </c>
      <c r="N35" s="155"/>
      <c r="O35" s="155" t="s">
        <v>53</v>
      </c>
      <c r="P35" s="155"/>
      <c r="Q35" s="1089"/>
      <c r="R35" s="950">
        <f>'3.'!E39</f>
        <v>11491.076234988037</v>
      </c>
      <c r="S35" s="969">
        <f>'3.'!F39</f>
        <v>8667.3285040623541</v>
      </c>
      <c r="T35" s="969">
        <f>'3.'!G39</f>
        <v>2823.7477309256715</v>
      </c>
      <c r="U35" s="950">
        <f>'3.'!BX39</f>
        <v>94236.113926406979</v>
      </c>
      <c r="V35" s="950">
        <f>'3.'!BY39</f>
        <v>139510.28373512186</v>
      </c>
      <c r="W35" s="950">
        <f t="shared" si="4"/>
        <v>9004.3131433017243</v>
      </c>
      <c r="X35" s="950">
        <f t="shared" si="4"/>
        <v>57091.019258967455</v>
      </c>
      <c r="Y35" s="950">
        <f t="shared" si="4"/>
        <v>54801.642192901934</v>
      </c>
      <c r="Z35" s="528">
        <f t="shared" si="4"/>
        <v>87391.159266860996</v>
      </c>
      <c r="AA35" s="644"/>
      <c r="AD35" s="3030" t="s">
        <v>996</v>
      </c>
      <c r="AE35" s="3032"/>
      <c r="AF35" s="2258">
        <v>1.0889999999995547E-3</v>
      </c>
      <c r="AG35" s="2259">
        <v>88137.35419765352</v>
      </c>
      <c r="AH35" s="2259">
        <v>62581.049585460969</v>
      </c>
      <c r="AI35" s="2259">
        <v>13826.575154259392</v>
      </c>
      <c r="AJ35" s="2259">
        <v>12773.797765438096</v>
      </c>
      <c r="AK35" s="2259">
        <v>12638.434214326315</v>
      </c>
      <c r="AL35" s="2259">
        <v>18995.170781225203</v>
      </c>
      <c r="AM35" s="2259">
        <v>133743.75717387456</v>
      </c>
      <c r="AN35" s="2259">
        <v>18385.327372915599</v>
      </c>
      <c r="AO35" s="2259">
        <v>9004.3131433017243</v>
      </c>
      <c r="AP35" s="2259">
        <v>57091.019258967455</v>
      </c>
      <c r="AQ35" s="2259">
        <v>54801.642192901934</v>
      </c>
      <c r="AR35" s="2259">
        <v>87391.159266860996</v>
      </c>
      <c r="AS35" s="2259">
        <v>6310.6089842071024</v>
      </c>
      <c r="AT35" s="2260">
        <v>2693.7041590946251</v>
      </c>
      <c r="AV35" s="3030" t="s">
        <v>996</v>
      </c>
      <c r="AW35" s="3032"/>
      <c r="AX35" s="2709">
        <v>1088.9999999995537</v>
      </c>
      <c r="AY35" s="2259">
        <v>88137354197.653488</v>
      </c>
      <c r="AZ35" s="2259">
        <v>62581049585.460922</v>
      </c>
      <c r="BA35" s="2259">
        <v>13826575154.259382</v>
      </c>
      <c r="BB35" s="2259">
        <v>12773797765.438105</v>
      </c>
      <c r="BC35" s="2259">
        <v>12638434214.326313</v>
      </c>
      <c r="BD35" s="2259">
        <v>18995170781.225212</v>
      </c>
      <c r="BE35" s="2259">
        <v>133743757173.87457</v>
      </c>
      <c r="BF35" s="2259">
        <v>18385327372.915607</v>
      </c>
      <c r="BG35" s="2259">
        <v>9004313143.3017292</v>
      </c>
      <c r="BH35" s="2259">
        <v>57091019258.967476</v>
      </c>
      <c r="BI35" s="2259">
        <v>54801642192.901932</v>
      </c>
      <c r="BJ35" s="2259">
        <v>87391159266.860947</v>
      </c>
      <c r="BK35" s="2259">
        <v>6310608984.2070999</v>
      </c>
      <c r="BL35" s="2260">
        <v>2693704159.0946269</v>
      </c>
    </row>
    <row r="36" spans="1:64" ht="16.5" customHeight="1">
      <c r="A36" s="155"/>
      <c r="B36" s="155" t="s">
        <v>54</v>
      </c>
      <c r="C36" s="155"/>
      <c r="D36" s="1089"/>
      <c r="E36" s="950">
        <f t="shared" si="5"/>
        <v>6294.0000000014179</v>
      </c>
      <c r="F36" s="950">
        <f t="shared" si="3"/>
        <v>198841.27614614417</v>
      </c>
      <c r="G36" s="950">
        <f t="shared" si="3"/>
        <v>148685.42865848835</v>
      </c>
      <c r="H36" s="950">
        <f t="shared" si="3"/>
        <v>39386.958113741115</v>
      </c>
      <c r="I36" s="950">
        <f t="shared" si="3"/>
        <v>37304.76668490778</v>
      </c>
      <c r="J36" s="950">
        <f t="shared" si="3"/>
        <v>36882.335172844425</v>
      </c>
      <c r="K36" s="950">
        <f t="shared" si="3"/>
        <v>45518.975157917201</v>
      </c>
      <c r="L36" s="950">
        <f t="shared" si="3"/>
        <v>272865.53067578177</v>
      </c>
      <c r="M36" s="528">
        <f t="shared" si="3"/>
        <v>76324.964344299762</v>
      </c>
      <c r="N36" s="155"/>
      <c r="O36" s="155" t="s">
        <v>54</v>
      </c>
      <c r="P36" s="155"/>
      <c r="Q36" s="1089"/>
      <c r="R36" s="950">
        <f>'3.'!E40</f>
        <v>38157.218103412262</v>
      </c>
      <c r="S36" s="969">
        <f>'3.'!F40</f>
        <v>29405.638211988229</v>
      </c>
      <c r="T36" s="969">
        <f>'3.'!G40</f>
        <v>8751.5798914240549</v>
      </c>
      <c r="U36" s="950">
        <f>'3.'!BX40</f>
        <v>471185.85769811796</v>
      </c>
      <c r="V36" s="950">
        <f>'3.'!BY40</f>
        <v>575397.43631465838</v>
      </c>
      <c r="W36" s="950">
        <f t="shared" si="4"/>
        <v>25971.938456030904</v>
      </c>
      <c r="X36" s="950">
        <f t="shared" si="4"/>
        <v>135439.91504733451</v>
      </c>
      <c r="Y36" s="950">
        <f t="shared" si="4"/>
        <v>125977.97192582497</v>
      </c>
      <c r="Z36" s="528">
        <f t="shared" si="4"/>
        <v>197789.21576926319</v>
      </c>
      <c r="AA36" s="644"/>
      <c r="AD36" s="3030" t="s">
        <v>997</v>
      </c>
      <c r="AE36" s="3032"/>
      <c r="AF36" s="2258">
        <v>6.29400000000142E-3</v>
      </c>
      <c r="AG36" s="2259">
        <v>198841.27614614417</v>
      </c>
      <c r="AH36" s="2259">
        <v>148685.42865848835</v>
      </c>
      <c r="AI36" s="2259">
        <v>39386.958113741115</v>
      </c>
      <c r="AJ36" s="2259">
        <v>37304.76668490778</v>
      </c>
      <c r="AK36" s="2259">
        <v>36882.335172844425</v>
      </c>
      <c r="AL36" s="2259">
        <v>45518.975157917201</v>
      </c>
      <c r="AM36" s="2259">
        <v>272865.53067578177</v>
      </c>
      <c r="AN36" s="2259">
        <v>76324.964344299762</v>
      </c>
      <c r="AO36" s="2259">
        <v>25971.938456030904</v>
      </c>
      <c r="AP36" s="2259">
        <v>135439.91504733451</v>
      </c>
      <c r="AQ36" s="2259">
        <v>125977.97192582497</v>
      </c>
      <c r="AR36" s="2259">
        <v>197789.21576926319</v>
      </c>
      <c r="AS36" s="2259">
        <v>18038.079023954288</v>
      </c>
      <c r="AT36" s="2260">
        <v>7933.8594320766215</v>
      </c>
      <c r="AV36" s="3030" t="s">
        <v>997</v>
      </c>
      <c r="AW36" s="3032"/>
      <c r="AX36" s="2709">
        <v>6294.0000000014179</v>
      </c>
      <c r="AY36" s="2259">
        <v>198841276146.14413</v>
      </c>
      <c r="AZ36" s="2259">
        <v>148685428658.48837</v>
      </c>
      <c r="BA36" s="2259">
        <v>39386958113.741127</v>
      </c>
      <c r="BB36" s="2259">
        <v>37304766684.907784</v>
      </c>
      <c r="BC36" s="2259">
        <v>36882335172.844429</v>
      </c>
      <c r="BD36" s="2259">
        <v>45518975157.917114</v>
      </c>
      <c r="BE36" s="2259">
        <v>272865530675.78171</v>
      </c>
      <c r="BF36" s="2259">
        <v>76324964344.299774</v>
      </c>
      <c r="BG36" s="2259">
        <v>25971938456.030903</v>
      </c>
      <c r="BH36" s="2259">
        <v>135439915047.33456</v>
      </c>
      <c r="BI36" s="2259">
        <v>125977971925.82495</v>
      </c>
      <c r="BJ36" s="2259">
        <v>197789215769.26315</v>
      </c>
      <c r="BK36" s="2259">
        <v>18038079023.954281</v>
      </c>
      <c r="BL36" s="2260">
        <v>7933859432.0766191</v>
      </c>
    </row>
    <row r="37" spans="1:64" ht="16.5" customHeight="1">
      <c r="A37" s="155"/>
      <c r="B37" s="155" t="s">
        <v>242</v>
      </c>
      <c r="C37" s="155"/>
      <c r="D37" s="1089"/>
      <c r="E37" s="950">
        <f t="shared" si="5"/>
        <v>5885.0000000009113</v>
      </c>
      <c r="F37" s="950">
        <f t="shared" si="3"/>
        <v>64404.518888690618</v>
      </c>
      <c r="G37" s="950">
        <f t="shared" si="3"/>
        <v>55015.171770209679</v>
      </c>
      <c r="H37" s="950">
        <f t="shared" si="3"/>
        <v>21098.209470694543</v>
      </c>
      <c r="I37" s="950">
        <f t="shared" si="3"/>
        <v>20206.221484319587</v>
      </c>
      <c r="J37" s="950">
        <f t="shared" si="3"/>
        <v>20056.998520325811</v>
      </c>
      <c r="K37" s="950">
        <f t="shared" si="3"/>
        <v>9593.6322057577527</v>
      </c>
      <c r="L37" s="950">
        <f t="shared" si="3"/>
        <v>41573.557352917029</v>
      </c>
      <c r="M37" s="528">
        <f t="shared" si="3"/>
        <v>16237.236594897244</v>
      </c>
      <c r="N37" s="155"/>
      <c r="O37" s="155" t="s">
        <v>242</v>
      </c>
      <c r="P37" s="155"/>
      <c r="Q37" s="1089"/>
      <c r="R37" s="950">
        <f>'3.'!E41</f>
        <v>20202.688529641964</v>
      </c>
      <c r="S37" s="969">
        <f>'3.'!F41</f>
        <v>16406.816951288631</v>
      </c>
      <c r="T37" s="969">
        <f>'3.'!G41</f>
        <v>3795.8715783533312</v>
      </c>
      <c r="U37" s="950">
        <f>'3.'!BX41</f>
        <v>282342.21195600543</v>
      </c>
      <c r="V37" s="950">
        <f>'3.'!BY41</f>
        <v>344865.57692185062</v>
      </c>
      <c r="W37" s="950">
        <f t="shared" si="4"/>
        <v>16006.083472372717</v>
      </c>
      <c r="X37" s="950">
        <f>AP37</f>
        <v>51759.783873981643</v>
      </c>
      <c r="Y37" s="950">
        <f t="shared" si="4"/>
        <v>47812.122763050684</v>
      </c>
      <c r="Z37" s="528">
        <f t="shared" si="4"/>
        <v>64598.200552118586</v>
      </c>
      <c r="AA37" s="644"/>
      <c r="AD37" s="3030" t="s">
        <v>998</v>
      </c>
      <c r="AE37" s="3032"/>
      <c r="AF37" s="2258">
        <v>5.8850000000009277E-3</v>
      </c>
      <c r="AG37" s="2259">
        <v>64404.518888690618</v>
      </c>
      <c r="AH37" s="2259">
        <v>55015.171770209679</v>
      </c>
      <c r="AI37" s="2259">
        <v>21098.209470694543</v>
      </c>
      <c r="AJ37" s="2259">
        <v>20206.221484319587</v>
      </c>
      <c r="AK37" s="2259">
        <v>20056.998520325811</v>
      </c>
      <c r="AL37" s="2259">
        <v>9593.6322057577527</v>
      </c>
      <c r="AM37" s="2259">
        <v>41573.557352917029</v>
      </c>
      <c r="AN37" s="2259">
        <v>16237.236594897244</v>
      </c>
      <c r="AO37" s="2259">
        <v>16006.083472372717</v>
      </c>
      <c r="AP37" s="2259">
        <v>51759.783873981643</v>
      </c>
      <c r="AQ37" s="2259">
        <v>47812.122763050684</v>
      </c>
      <c r="AR37" s="2259">
        <v>64598.200552118586</v>
      </c>
      <c r="AS37" s="2259">
        <v>12352.810248050837</v>
      </c>
      <c r="AT37" s="2260">
        <v>3653.2732243218743</v>
      </c>
      <c r="AV37" s="3030" t="s">
        <v>998</v>
      </c>
      <c r="AW37" s="3032"/>
      <c r="AX37" s="2709">
        <v>5885.0000000009113</v>
      </c>
      <c r="AY37" s="2259">
        <v>64404518888.690636</v>
      </c>
      <c r="AZ37" s="2259">
        <v>55015171770.209671</v>
      </c>
      <c r="BA37" s="2259">
        <v>21098209470.69453</v>
      </c>
      <c r="BB37" s="2259">
        <v>20206221484.319592</v>
      </c>
      <c r="BC37" s="2259">
        <v>20056998520.325809</v>
      </c>
      <c r="BD37" s="2259">
        <v>9593632205.757761</v>
      </c>
      <c r="BE37" s="2259">
        <v>41573557352.917</v>
      </c>
      <c r="BF37" s="2259">
        <v>16237236594.897226</v>
      </c>
      <c r="BG37" s="2259">
        <v>16006083472.372719</v>
      </c>
      <c r="BH37" s="2259">
        <v>51759783873.981636</v>
      </c>
      <c r="BI37" s="2259">
        <v>47812122763.050713</v>
      </c>
      <c r="BJ37" s="2259">
        <v>64598200552.118599</v>
      </c>
      <c r="BK37" s="2259">
        <v>12352810248.050842</v>
      </c>
      <c r="BL37" s="2260">
        <v>3653273224.3218718</v>
      </c>
    </row>
    <row r="38" spans="1:64" ht="16.5" customHeight="1">
      <c r="A38" s="155"/>
      <c r="B38" s="155" t="s">
        <v>241</v>
      </c>
      <c r="C38" s="155"/>
      <c r="D38" s="1089"/>
      <c r="E38" s="950">
        <f t="shared" si="5"/>
        <v>457</v>
      </c>
      <c r="F38" s="950">
        <f t="shared" si="3"/>
        <v>147649.74419</v>
      </c>
      <c r="G38" s="950">
        <f t="shared" si="3"/>
        <v>118822.66378599998</v>
      </c>
      <c r="H38" s="950">
        <f t="shared" si="3"/>
        <v>33767.121615000004</v>
      </c>
      <c r="I38" s="950">
        <f t="shared" si="3"/>
        <v>31460.297468000001</v>
      </c>
      <c r="J38" s="950">
        <f t="shared" si="3"/>
        <v>31089.450094999997</v>
      </c>
      <c r="K38" s="950">
        <f t="shared" si="3"/>
        <v>42436.704062000004</v>
      </c>
      <c r="L38" s="950">
        <f t="shared" si="3"/>
        <v>346373.88553399988</v>
      </c>
      <c r="M38" s="528">
        <f t="shared" si="3"/>
        <v>69561.50411499996</v>
      </c>
      <c r="N38" s="155"/>
      <c r="O38" s="155" t="s">
        <v>241</v>
      </c>
      <c r="P38" s="155"/>
      <c r="Q38" s="1089"/>
      <c r="R38" s="950">
        <f>'3.'!E42</f>
        <v>19490</v>
      </c>
      <c r="S38" s="969">
        <f>'3.'!F42</f>
        <v>14825</v>
      </c>
      <c r="T38" s="969">
        <f>'3.'!G42</f>
        <v>4665</v>
      </c>
      <c r="U38" s="950">
        <f>'3.'!BX42</f>
        <v>392415.92</v>
      </c>
      <c r="V38" s="950">
        <f>'3.'!BY42</f>
        <v>356514</v>
      </c>
      <c r="W38" s="950">
        <f t="shared" si="4"/>
        <v>17148.621728000002</v>
      </c>
      <c r="X38" s="950">
        <f t="shared" si="4"/>
        <v>117765.696233</v>
      </c>
      <c r="Y38" s="950">
        <f t="shared" si="4"/>
        <v>105553.22830099998</v>
      </c>
      <c r="Z38" s="528">
        <f t="shared" si="4"/>
        <v>139466.20822699997</v>
      </c>
      <c r="AA38" s="644"/>
      <c r="AD38" s="3030" t="s">
        <v>999</v>
      </c>
      <c r="AE38" s="3032"/>
      <c r="AF38" s="2258">
        <v>4.570000000000046E-4</v>
      </c>
      <c r="AG38" s="2259">
        <v>147649.74419</v>
      </c>
      <c r="AH38" s="2259">
        <v>118822.66378599998</v>
      </c>
      <c r="AI38" s="2259">
        <v>33767.121615000004</v>
      </c>
      <c r="AJ38" s="2259">
        <v>31460.297468000001</v>
      </c>
      <c r="AK38" s="2259">
        <v>31089.450094999997</v>
      </c>
      <c r="AL38" s="2259">
        <v>42436.704062000004</v>
      </c>
      <c r="AM38" s="2259">
        <v>346373.88553399988</v>
      </c>
      <c r="AN38" s="2259">
        <v>69561.50411499996</v>
      </c>
      <c r="AO38" s="2259">
        <v>17148.621728000002</v>
      </c>
      <c r="AP38" s="2259">
        <v>117765.696233</v>
      </c>
      <c r="AQ38" s="2259">
        <v>105553.22830099998</v>
      </c>
      <c r="AR38" s="2259">
        <v>139466.20822699997</v>
      </c>
      <c r="AS38" s="2259">
        <v>11782.086194999996</v>
      </c>
      <c r="AT38" s="2260">
        <v>5366.5355330000011</v>
      </c>
      <c r="AV38" s="3030" t="s">
        <v>999</v>
      </c>
      <c r="AW38" s="3032"/>
      <c r="AX38" s="2709">
        <v>457</v>
      </c>
      <c r="AY38" s="2259">
        <v>147649744190</v>
      </c>
      <c r="AZ38" s="2259">
        <v>118822663786</v>
      </c>
      <c r="BA38" s="2259">
        <v>33767121615</v>
      </c>
      <c r="BB38" s="2259">
        <v>31460297468</v>
      </c>
      <c r="BC38" s="2259">
        <v>31089450095</v>
      </c>
      <c r="BD38" s="2259">
        <v>42436704062</v>
      </c>
      <c r="BE38" s="2259">
        <v>346373885534</v>
      </c>
      <c r="BF38" s="2259">
        <v>69561504115</v>
      </c>
      <c r="BG38" s="2259">
        <v>17148621728</v>
      </c>
      <c r="BH38" s="2259">
        <v>117765696233</v>
      </c>
      <c r="BI38" s="2259">
        <v>105553228301</v>
      </c>
      <c r="BJ38" s="2259">
        <v>139466208227</v>
      </c>
      <c r="BK38" s="2259">
        <v>11782086195</v>
      </c>
      <c r="BL38" s="2260">
        <v>5366535533</v>
      </c>
    </row>
    <row r="39" spans="1:64" ht="16.5" customHeight="1">
      <c r="A39" s="3094" t="s">
        <v>393</v>
      </c>
      <c r="B39" s="3094"/>
      <c r="C39" s="3094"/>
      <c r="D39" s="1083"/>
      <c r="E39" s="950"/>
      <c r="F39" s="950"/>
      <c r="G39" s="950"/>
      <c r="H39" s="950"/>
      <c r="I39" s="950"/>
      <c r="J39" s="950"/>
      <c r="K39" s="950"/>
      <c r="L39" s="950"/>
      <c r="M39" s="528"/>
      <c r="N39" s="3094" t="s">
        <v>393</v>
      </c>
      <c r="O39" s="3094"/>
      <c r="P39" s="3094"/>
      <c r="Q39" s="1083"/>
      <c r="R39" s="950"/>
      <c r="S39" s="528"/>
      <c r="T39" s="528"/>
      <c r="U39" s="950"/>
      <c r="V39" s="950"/>
      <c r="W39" s="950"/>
      <c r="X39" s="950"/>
      <c r="Y39" s="950"/>
      <c r="Z39" s="528"/>
      <c r="AA39" s="644"/>
      <c r="AD39" s="3030" t="s">
        <v>1001</v>
      </c>
      <c r="AE39" s="3032"/>
      <c r="AF39" s="2258">
        <v>1.6320000000000095E-2</v>
      </c>
      <c r="AG39" s="2259">
        <v>1527863.4823973586</v>
      </c>
      <c r="AH39" s="2259">
        <v>1095186.6224949774</v>
      </c>
      <c r="AI39" s="2259">
        <v>325331.25316677894</v>
      </c>
      <c r="AJ39" s="2259">
        <v>312566.74890641164</v>
      </c>
      <c r="AK39" s="2259">
        <v>309269.43539790553</v>
      </c>
      <c r="AL39" s="2259">
        <v>481161.94994608121</v>
      </c>
      <c r="AM39" s="2259">
        <v>3428874.6418171469</v>
      </c>
      <c r="AN39" s="2259">
        <v>385933.67253488948</v>
      </c>
      <c r="AO39" s="2259">
        <v>216417.85867394804</v>
      </c>
      <c r="AP39" s="2259">
        <v>1052944.7606027268</v>
      </c>
      <c r="AQ39" s="2259">
        <v>970253.82348615583</v>
      </c>
      <c r="AR39" s="2259">
        <v>1550669.4135900182</v>
      </c>
      <c r="AS39" s="2259">
        <v>169186.43401465935</v>
      </c>
      <c r="AT39" s="2260">
        <v>47231.424659288736</v>
      </c>
      <c r="AV39" s="3030" t="s">
        <v>1001</v>
      </c>
      <c r="AW39" s="3032"/>
      <c r="AX39" s="2709">
        <v>16320.000000000166</v>
      </c>
      <c r="AY39" s="2259">
        <v>1527863482397.3586</v>
      </c>
      <c r="AZ39" s="2259">
        <v>1095186622494.9775</v>
      </c>
      <c r="BA39" s="2259">
        <v>325331253166.77869</v>
      </c>
      <c r="BB39" s="2259">
        <v>312566748906.4118</v>
      </c>
      <c r="BC39" s="2259">
        <v>309269435397.90552</v>
      </c>
      <c r="BD39" s="2259">
        <v>481161949946.08051</v>
      </c>
      <c r="BE39" s="2259">
        <v>3428874641817.1479</v>
      </c>
      <c r="BF39" s="2259">
        <v>385933672534.88995</v>
      </c>
      <c r="BG39" s="2259">
        <v>216417858673.94815</v>
      </c>
      <c r="BH39" s="2259">
        <v>1052944760602.7251</v>
      </c>
      <c r="BI39" s="2259">
        <v>970253823486.15588</v>
      </c>
      <c r="BJ39" s="2259">
        <v>1550669413590.0173</v>
      </c>
      <c r="BK39" s="2259">
        <v>169186434014.65955</v>
      </c>
      <c r="BL39" s="2260">
        <v>47231424659.288727</v>
      </c>
    </row>
    <row r="40" spans="1:64" ht="16.5" customHeight="1">
      <c r="A40" s="3093" t="s">
        <v>45</v>
      </c>
      <c r="B40" s="3093"/>
      <c r="C40" s="166"/>
      <c r="D40" s="1083"/>
      <c r="E40" s="950">
        <f>AX39</f>
        <v>16320.000000000166</v>
      </c>
      <c r="F40" s="950">
        <f t="shared" ref="F40:M40" si="6">AG39</f>
        <v>1527863.4823973586</v>
      </c>
      <c r="G40" s="950">
        <f t="shared" si="6"/>
        <v>1095186.6224949774</v>
      </c>
      <c r="H40" s="950">
        <f t="shared" si="6"/>
        <v>325331.25316677894</v>
      </c>
      <c r="I40" s="950">
        <f t="shared" si="6"/>
        <v>312566.74890641164</v>
      </c>
      <c r="J40" s="950">
        <f t="shared" si="6"/>
        <v>309269.43539790553</v>
      </c>
      <c r="K40" s="950">
        <f t="shared" si="6"/>
        <v>481161.94994608121</v>
      </c>
      <c r="L40" s="950">
        <f t="shared" si="6"/>
        <v>3428874.6418171469</v>
      </c>
      <c r="M40" s="528">
        <f t="shared" si="6"/>
        <v>385933.67253488948</v>
      </c>
      <c r="N40" s="3093" t="s">
        <v>45</v>
      </c>
      <c r="O40" s="3093"/>
      <c r="P40" s="166"/>
      <c r="Q40" s="1083"/>
      <c r="R40" s="950">
        <f>'3.'!E44</f>
        <v>175117.78190931916</v>
      </c>
      <c r="S40" s="969">
        <f>'3.'!F44</f>
        <v>134277.83940804034</v>
      </c>
      <c r="T40" s="969">
        <f>'3.'!G44</f>
        <v>40839.942501278965</v>
      </c>
      <c r="U40" s="950">
        <f>'3.'!BX43</f>
        <v>1754199.3477837611</v>
      </c>
      <c r="V40" s="950">
        <f>'3.'!BY43</f>
        <v>2150521.645161429</v>
      </c>
      <c r="W40" s="950">
        <f>AO39</f>
        <v>216417.85867394804</v>
      </c>
      <c r="X40" s="950">
        <f>AP39</f>
        <v>1052944.7606027268</v>
      </c>
      <c r="Y40" s="950">
        <f>AQ39</f>
        <v>970253.82348615583</v>
      </c>
      <c r="Z40" s="528">
        <f>AR39</f>
        <v>1550669.4135900182</v>
      </c>
      <c r="AA40" s="644"/>
      <c r="AD40" s="3030" t="s">
        <v>1002</v>
      </c>
      <c r="AE40" s="3032"/>
      <c r="AF40" s="2258">
        <v>4.2500000000033624E-4</v>
      </c>
      <c r="AG40" s="2259">
        <v>10301.633289211273</v>
      </c>
      <c r="AH40" s="2259">
        <v>7963.3758994746786</v>
      </c>
      <c r="AI40" s="2259">
        <v>2206.5397843606202</v>
      </c>
      <c r="AJ40" s="2259">
        <v>2126.0337884939718</v>
      </c>
      <c r="AK40" s="2259">
        <v>2085.430882113053</v>
      </c>
      <c r="AL40" s="2259">
        <v>3955.6418314684965</v>
      </c>
      <c r="AM40" s="2259">
        <v>13484.986642796659</v>
      </c>
      <c r="AN40" s="2259">
        <v>1358.0624931385987</v>
      </c>
      <c r="AO40" s="2259">
        <v>1679.0397190924773</v>
      </c>
      <c r="AP40" s="2259">
        <v>7652.4528305834274</v>
      </c>
      <c r="AQ40" s="2259">
        <v>7282.8153002597364</v>
      </c>
      <c r="AR40" s="2259">
        <v>10298.588942208879</v>
      </c>
      <c r="AS40" s="2259">
        <v>1208.8856402222284</v>
      </c>
      <c r="AT40" s="2260">
        <v>470.15407887024912</v>
      </c>
      <c r="AV40" s="3030" t="s">
        <v>1002</v>
      </c>
      <c r="AW40" s="3032"/>
      <c r="AX40" s="2709">
        <v>425.00000000033623</v>
      </c>
      <c r="AY40" s="2259">
        <v>10301633289.211269</v>
      </c>
      <c r="AZ40" s="2259">
        <v>7963375899.474679</v>
      </c>
      <c r="BA40" s="2259">
        <v>2206539784.36062</v>
      </c>
      <c r="BB40" s="2259">
        <v>2126033788.4939718</v>
      </c>
      <c r="BC40" s="2259">
        <v>2085430882.1130528</v>
      </c>
      <c r="BD40" s="2259">
        <v>3955641831.4684997</v>
      </c>
      <c r="BE40" s="2259">
        <v>13484986642.796658</v>
      </c>
      <c r="BF40" s="2259">
        <v>1358062493.1385982</v>
      </c>
      <c r="BG40" s="2259">
        <v>1679039719.0924778</v>
      </c>
      <c r="BH40" s="2259">
        <v>7652452830.5834265</v>
      </c>
      <c r="BI40" s="2259">
        <v>7282815300.2597342</v>
      </c>
      <c r="BJ40" s="2259">
        <v>10298588942.208876</v>
      </c>
      <c r="BK40" s="2259">
        <v>1208885640.2222285</v>
      </c>
      <c r="BL40" s="2260">
        <v>470154078.87024915</v>
      </c>
    </row>
    <row r="41" spans="1:64" ht="16.5" customHeight="1">
      <c r="A41" s="189"/>
      <c r="B41" s="155" t="s">
        <v>362</v>
      </c>
      <c r="C41" s="189"/>
      <c r="D41" s="1083"/>
      <c r="E41" s="950">
        <f>AX52</f>
        <v>5364.9999999998317</v>
      </c>
      <c r="F41" s="950">
        <f t="shared" ref="F41:M41" si="7">AG52</f>
        <v>851720.97128629731</v>
      </c>
      <c r="G41" s="950">
        <f t="shared" si="7"/>
        <v>602091.05911990744</v>
      </c>
      <c r="H41" s="950">
        <f t="shared" si="7"/>
        <v>181976.75974306319</v>
      </c>
      <c r="I41" s="950">
        <f t="shared" si="7"/>
        <v>175325.36113881724</v>
      </c>
      <c r="J41" s="950">
        <f t="shared" si="7"/>
        <v>173294.21799240453</v>
      </c>
      <c r="K41" s="950">
        <f t="shared" si="7"/>
        <v>283485.51958021545</v>
      </c>
      <c r="L41" s="950">
        <f t="shared" si="7"/>
        <v>2110500.1959710494</v>
      </c>
      <c r="M41" s="528">
        <f t="shared" si="7"/>
        <v>213478.24191432228</v>
      </c>
      <c r="N41" s="189"/>
      <c r="O41" s="155" t="s">
        <v>362</v>
      </c>
      <c r="P41" s="189"/>
      <c r="Q41" s="1083"/>
      <c r="R41" s="950">
        <f>'3.'!E45</f>
        <v>89496.982297579758</v>
      </c>
      <c r="S41" s="969">
        <f>'3.'!F45</f>
        <v>69470.346235200021</v>
      </c>
      <c r="T41" s="969">
        <f>'3.'!G45</f>
        <v>20026.636062379701</v>
      </c>
      <c r="U41" s="950">
        <f>'3.'!BX56</f>
        <v>833486.51547986304</v>
      </c>
      <c r="V41" s="950">
        <f>'3.'!BY56</f>
        <v>909850.40279736964</v>
      </c>
      <c r="W41" s="950">
        <f>AO52</f>
        <v>119507.71871401693</v>
      </c>
      <c r="X41" s="950">
        <f>AP52</f>
        <v>588575.94559181621</v>
      </c>
      <c r="Y41" s="950">
        <f>AQ52</f>
        <v>535754.28360109928</v>
      </c>
      <c r="Z41" s="528">
        <f>AR52</f>
        <v>878974.48924632999</v>
      </c>
      <c r="AA41" s="644"/>
      <c r="AD41" s="3030" t="s">
        <v>1004</v>
      </c>
      <c r="AE41" s="3032"/>
      <c r="AF41" s="2258">
        <v>1.5030000000000184E-3</v>
      </c>
      <c r="AG41" s="2259">
        <v>165841.67989906829</v>
      </c>
      <c r="AH41" s="2259">
        <v>111290.59347350206</v>
      </c>
      <c r="AI41" s="2259">
        <v>33144.933148372023</v>
      </c>
      <c r="AJ41" s="2259">
        <v>31642.402085304686</v>
      </c>
      <c r="AK41" s="2259">
        <v>31340.201562891609</v>
      </c>
      <c r="AL41" s="2259">
        <v>56137.642985025348</v>
      </c>
      <c r="AM41" s="2259">
        <v>427099.91929088929</v>
      </c>
      <c r="AN41" s="2259">
        <v>47972.465555489325</v>
      </c>
      <c r="AO41" s="2259">
        <v>21957.182429098128</v>
      </c>
      <c r="AP41" s="2259">
        <v>119194.36726843708</v>
      </c>
      <c r="AQ41" s="2259">
        <v>103990.9207332307</v>
      </c>
      <c r="AR41" s="2259">
        <v>174218.38317900096</v>
      </c>
      <c r="AS41" s="2259">
        <v>15913.004575840994</v>
      </c>
      <c r="AT41" s="2260">
        <v>6044.1778532571134</v>
      </c>
      <c r="AV41" s="3030" t="s">
        <v>1004</v>
      </c>
      <c r="AW41" s="3032"/>
      <c r="AX41" s="2709">
        <v>1503.0000000000234</v>
      </c>
      <c r="AY41" s="2259">
        <v>165841679899.06821</v>
      </c>
      <c r="AZ41" s="2259">
        <v>111290593473.50209</v>
      </c>
      <c r="BA41" s="2259">
        <v>33144933148.372036</v>
      </c>
      <c r="BB41" s="2259">
        <v>31642402085.304691</v>
      </c>
      <c r="BC41" s="2259">
        <v>31340201562.891598</v>
      </c>
      <c r="BD41" s="2259">
        <v>56137642985.025391</v>
      </c>
      <c r="BE41" s="2259">
        <v>427099919290.8894</v>
      </c>
      <c r="BF41" s="2259">
        <v>47972465555.489349</v>
      </c>
      <c r="BG41" s="2259">
        <v>21957182429.098114</v>
      </c>
      <c r="BH41" s="2259">
        <v>119194367268.43703</v>
      </c>
      <c r="BI41" s="2259">
        <v>103990920733.23067</v>
      </c>
      <c r="BJ41" s="2259">
        <v>174218383179.00101</v>
      </c>
      <c r="BK41" s="2259">
        <v>15913004575.841002</v>
      </c>
      <c r="BL41" s="2260">
        <v>6044177853.2571125</v>
      </c>
    </row>
    <row r="42" spans="1:64" ht="16.5" customHeight="1">
      <c r="A42" s="156"/>
      <c r="B42" s="156" t="s">
        <v>2238</v>
      </c>
      <c r="C42" s="156"/>
      <c r="D42" s="1089"/>
      <c r="E42" s="950">
        <f>AX41</f>
        <v>1503.0000000000234</v>
      </c>
      <c r="F42" s="950">
        <f t="shared" ref="F42:M45" si="8">AG41</f>
        <v>165841.67989906829</v>
      </c>
      <c r="G42" s="950">
        <f t="shared" si="8"/>
        <v>111290.59347350206</v>
      </c>
      <c r="H42" s="950">
        <f t="shared" si="8"/>
        <v>33144.933148372023</v>
      </c>
      <c r="I42" s="950">
        <f t="shared" si="8"/>
        <v>31642.402085304686</v>
      </c>
      <c r="J42" s="950">
        <f t="shared" si="8"/>
        <v>31340.201562891609</v>
      </c>
      <c r="K42" s="950">
        <f t="shared" si="8"/>
        <v>56137.642985025348</v>
      </c>
      <c r="L42" s="950">
        <f t="shared" si="8"/>
        <v>427099.91929088929</v>
      </c>
      <c r="M42" s="528">
        <f t="shared" si="8"/>
        <v>47972.465555489325</v>
      </c>
      <c r="N42" s="156"/>
      <c r="O42" s="156" t="s">
        <v>2295</v>
      </c>
      <c r="P42" s="156"/>
      <c r="Q42" s="1089"/>
      <c r="R42" s="950">
        <f>'3.'!E46</f>
        <v>23242.064741524584</v>
      </c>
      <c r="S42" s="969">
        <f>'3.'!F46</f>
        <v>17735.687746672309</v>
      </c>
      <c r="T42" s="969">
        <f>'3.'!G46</f>
        <v>5506.3769948522631</v>
      </c>
      <c r="U42" s="950">
        <f>'3.'!BX45</f>
        <v>161370.22176641994</v>
      </c>
      <c r="V42" s="950">
        <f>'3.'!BY45</f>
        <v>205116.43575181422</v>
      </c>
      <c r="W42" s="950">
        <f t="shared" ref="W42:Z45" si="9">AO41</f>
        <v>21957.182429098128</v>
      </c>
      <c r="X42" s="950">
        <f t="shared" si="9"/>
        <v>119194.36726843708</v>
      </c>
      <c r="Y42" s="950">
        <f t="shared" si="9"/>
        <v>103990.9207332307</v>
      </c>
      <c r="Z42" s="528">
        <f t="shared" si="9"/>
        <v>174218.38317900096</v>
      </c>
      <c r="AA42" s="644"/>
      <c r="AD42" s="3030" t="s">
        <v>1005</v>
      </c>
      <c r="AE42" s="3032"/>
      <c r="AF42" s="2258">
        <v>1.1100000000001473E-3</v>
      </c>
      <c r="AG42" s="2259">
        <v>417558.42227267142</v>
      </c>
      <c r="AH42" s="2259">
        <v>311655.73942394223</v>
      </c>
      <c r="AI42" s="2259">
        <v>101102.68937923486</v>
      </c>
      <c r="AJ42" s="2259">
        <v>97337.583565520239</v>
      </c>
      <c r="AK42" s="2259">
        <v>96124.830279286136</v>
      </c>
      <c r="AL42" s="2259">
        <v>168673.09161410434</v>
      </c>
      <c r="AM42" s="2259">
        <v>1224588.0019875015</v>
      </c>
      <c r="AN42" s="2259">
        <v>110786.03426159613</v>
      </c>
      <c r="AO42" s="2259">
        <v>63419.957050530596</v>
      </c>
      <c r="AP42" s="2259">
        <v>310347.57425901626</v>
      </c>
      <c r="AQ42" s="2259">
        <v>281264.62683082704</v>
      </c>
      <c r="AR42" s="2259">
        <v>438127.27548714628</v>
      </c>
      <c r="AS42" s="2259">
        <v>49311.306252108574</v>
      </c>
      <c r="AT42" s="2260">
        <v>14108.650798422042</v>
      </c>
      <c r="AV42" s="3030" t="s">
        <v>1005</v>
      </c>
      <c r="AW42" s="3032"/>
      <c r="AX42" s="2709">
        <v>1110.0000000001487</v>
      </c>
      <c r="AY42" s="2259">
        <v>417558422272.67151</v>
      </c>
      <c r="AZ42" s="2259">
        <v>311655739423.94226</v>
      </c>
      <c r="BA42" s="2259">
        <v>101102689379.23488</v>
      </c>
      <c r="BB42" s="2259">
        <v>97337583565.520218</v>
      </c>
      <c r="BC42" s="2259">
        <v>96124830279.286148</v>
      </c>
      <c r="BD42" s="2259">
        <v>168673091614.10443</v>
      </c>
      <c r="BE42" s="2259">
        <v>1224588001987.5015</v>
      </c>
      <c r="BF42" s="2259">
        <v>110786034261.59615</v>
      </c>
      <c r="BG42" s="2259">
        <v>63419957050.530586</v>
      </c>
      <c r="BH42" s="2259">
        <v>310347574259.01617</v>
      </c>
      <c r="BI42" s="2259">
        <v>281264626830.82721</v>
      </c>
      <c r="BJ42" s="2259">
        <v>438127275487.1463</v>
      </c>
      <c r="BK42" s="2259">
        <v>49311306252.108566</v>
      </c>
      <c r="BL42" s="2260">
        <v>14108650798.422035</v>
      </c>
    </row>
    <row r="43" spans="1:64" ht="16.5" customHeight="1">
      <c r="A43" s="156"/>
      <c r="B43" s="156" t="s">
        <v>2255</v>
      </c>
      <c r="C43" s="156"/>
      <c r="D43" s="1089"/>
      <c r="E43" s="950">
        <f t="shared" ref="E43:E45" si="10">AX42</f>
        <v>1110.0000000001487</v>
      </c>
      <c r="F43" s="950">
        <f t="shared" si="8"/>
        <v>417558.42227267142</v>
      </c>
      <c r="G43" s="950">
        <f t="shared" si="8"/>
        <v>311655.73942394223</v>
      </c>
      <c r="H43" s="950">
        <f t="shared" si="8"/>
        <v>101102.68937923486</v>
      </c>
      <c r="I43" s="950">
        <f t="shared" si="8"/>
        <v>97337.583565520239</v>
      </c>
      <c r="J43" s="950">
        <f t="shared" si="8"/>
        <v>96124.830279286136</v>
      </c>
      <c r="K43" s="950">
        <f t="shared" si="8"/>
        <v>168673.09161410434</v>
      </c>
      <c r="L43" s="950">
        <f t="shared" si="8"/>
        <v>1224588.0019875015</v>
      </c>
      <c r="M43" s="528">
        <f t="shared" si="8"/>
        <v>110786.03426159613</v>
      </c>
      <c r="N43" s="156"/>
      <c r="O43" s="156" t="s">
        <v>2422</v>
      </c>
      <c r="P43" s="156"/>
      <c r="Q43" s="1089"/>
      <c r="R43" s="950">
        <f>'3.'!E47</f>
        <v>41708.767712514033</v>
      </c>
      <c r="S43" s="969">
        <f>'3.'!F47</f>
        <v>32574.340823587212</v>
      </c>
      <c r="T43" s="969">
        <f>'3.'!G47</f>
        <v>9134.4268889268042</v>
      </c>
      <c r="U43" s="950">
        <f>'3.'!BX46</f>
        <v>278717.0982512451</v>
      </c>
      <c r="V43" s="950">
        <f>'3.'!BY46</f>
        <v>323665.88156750286</v>
      </c>
      <c r="W43" s="950">
        <f t="shared" si="9"/>
        <v>63419.957050530596</v>
      </c>
      <c r="X43" s="950">
        <f t="shared" si="9"/>
        <v>310347.57425901626</v>
      </c>
      <c r="Y43" s="950">
        <f t="shared" si="9"/>
        <v>281264.62683082704</v>
      </c>
      <c r="Z43" s="528">
        <f t="shared" si="9"/>
        <v>438127.27548714628</v>
      </c>
      <c r="AA43" s="644"/>
      <c r="AD43" s="3030" t="s">
        <v>1006</v>
      </c>
      <c r="AE43" s="3032"/>
      <c r="AF43" s="2258">
        <v>1.3210000000003538E-3</v>
      </c>
      <c r="AG43" s="2259">
        <v>161273.31819747412</v>
      </c>
      <c r="AH43" s="2259">
        <v>104767.43893798179</v>
      </c>
      <c r="AI43" s="2259">
        <v>21903.02533235263</v>
      </c>
      <c r="AJ43" s="2259">
        <v>21073.007656434893</v>
      </c>
      <c r="AK43" s="2259">
        <v>20812.02485656022</v>
      </c>
      <c r="AL43" s="2259">
        <v>33938.756079031562</v>
      </c>
      <c r="AM43" s="2259">
        <v>293900.32904291153</v>
      </c>
      <c r="AN43" s="2259">
        <v>31032.617613421484</v>
      </c>
      <c r="AO43" s="2259">
        <v>14274.962809577564</v>
      </c>
      <c r="AP43" s="2259">
        <v>89232.449376518241</v>
      </c>
      <c r="AQ43" s="2259">
        <v>86833.126965495147</v>
      </c>
      <c r="AR43" s="2259">
        <v>159235.97120216099</v>
      </c>
      <c r="AS43" s="2259">
        <v>10324.655392786723</v>
      </c>
      <c r="AT43" s="2260">
        <v>3950.3074167908458</v>
      </c>
      <c r="AV43" s="3030" t="s">
        <v>1006</v>
      </c>
      <c r="AW43" s="3032"/>
      <c r="AX43" s="2709">
        <v>1321.0000000003545</v>
      </c>
      <c r="AY43" s="2259">
        <v>161273318197.47397</v>
      </c>
      <c r="AZ43" s="2259">
        <v>104767438937.9818</v>
      </c>
      <c r="BA43" s="2259">
        <v>21903025332.352631</v>
      </c>
      <c r="BB43" s="2259">
        <v>21073007656.434898</v>
      </c>
      <c r="BC43" s="2259">
        <v>20812024856.560219</v>
      </c>
      <c r="BD43" s="2259">
        <v>33938756079.031567</v>
      </c>
      <c r="BE43" s="2259">
        <v>293900329042.9115</v>
      </c>
      <c r="BF43" s="2259">
        <v>31032617613.421482</v>
      </c>
      <c r="BG43" s="2259">
        <v>14274962809.577568</v>
      </c>
      <c r="BH43" s="2259">
        <v>89232449376.518219</v>
      </c>
      <c r="BI43" s="2259">
        <v>86833126965.495193</v>
      </c>
      <c r="BJ43" s="2259">
        <v>159235971202.16089</v>
      </c>
      <c r="BK43" s="2259">
        <v>10324655392.786724</v>
      </c>
      <c r="BL43" s="2260">
        <v>3950307416.7908473</v>
      </c>
    </row>
    <row r="44" spans="1:64" ht="16.5" customHeight="1">
      <c r="A44" s="156"/>
      <c r="B44" s="156" t="s">
        <v>3669</v>
      </c>
      <c r="C44" s="156"/>
      <c r="D44" s="1089"/>
      <c r="E44" s="950">
        <f t="shared" si="10"/>
        <v>1321.0000000003545</v>
      </c>
      <c r="F44" s="950">
        <f t="shared" si="8"/>
        <v>161273.31819747412</v>
      </c>
      <c r="G44" s="950">
        <f t="shared" si="8"/>
        <v>104767.43893798179</v>
      </c>
      <c r="H44" s="950">
        <f t="shared" si="8"/>
        <v>21903.02533235263</v>
      </c>
      <c r="I44" s="950">
        <f t="shared" si="8"/>
        <v>21073.007656434893</v>
      </c>
      <c r="J44" s="950">
        <f t="shared" si="8"/>
        <v>20812.02485656022</v>
      </c>
      <c r="K44" s="950">
        <f t="shared" si="8"/>
        <v>33938.756079031562</v>
      </c>
      <c r="L44" s="950">
        <f t="shared" si="8"/>
        <v>293900.32904291153</v>
      </c>
      <c r="M44" s="528">
        <f t="shared" si="8"/>
        <v>31032.617613421484</v>
      </c>
      <c r="N44" s="156"/>
      <c r="O44" s="156" t="s">
        <v>2256</v>
      </c>
      <c r="P44" s="156"/>
      <c r="Q44" s="1089"/>
      <c r="R44" s="950">
        <f>'3.'!E48</f>
        <v>12273.25951191344</v>
      </c>
      <c r="S44" s="969">
        <f>'3.'!F48</f>
        <v>9524.7383296743828</v>
      </c>
      <c r="T44" s="969">
        <f>'3.'!G48</f>
        <v>2748.5211822390565</v>
      </c>
      <c r="U44" s="950">
        <f>'3.'!BX47</f>
        <v>275277.42185983935</v>
      </c>
      <c r="V44" s="950">
        <f>'3.'!BY47</f>
        <v>212533.27869307564</v>
      </c>
      <c r="W44" s="950">
        <f t="shared" si="9"/>
        <v>14274.962809577564</v>
      </c>
      <c r="X44" s="950">
        <f t="shared" si="9"/>
        <v>89232.449376518241</v>
      </c>
      <c r="Y44" s="950">
        <f t="shared" si="9"/>
        <v>86833.126965495147</v>
      </c>
      <c r="Z44" s="528">
        <f t="shared" si="9"/>
        <v>159235.97120216099</v>
      </c>
      <c r="AA44" s="644"/>
      <c r="AD44" s="3030" t="s">
        <v>1007</v>
      </c>
      <c r="AE44" s="3032"/>
      <c r="AF44" s="2258">
        <v>1.4309999999993007E-3</v>
      </c>
      <c r="AG44" s="2259">
        <v>107047.55091708341</v>
      </c>
      <c r="AH44" s="2259">
        <v>74377.287284481194</v>
      </c>
      <c r="AI44" s="2259">
        <v>25826.111883103695</v>
      </c>
      <c r="AJ44" s="2259">
        <v>25272.367831557342</v>
      </c>
      <c r="AK44" s="2259">
        <v>25017.161293666479</v>
      </c>
      <c r="AL44" s="2259">
        <v>24736.028902054106</v>
      </c>
      <c r="AM44" s="2259">
        <v>164911.94564974678</v>
      </c>
      <c r="AN44" s="2259">
        <v>23687.124483815143</v>
      </c>
      <c r="AO44" s="2259">
        <v>19855.616424810654</v>
      </c>
      <c r="AP44" s="2259">
        <v>69801.554687844779</v>
      </c>
      <c r="AQ44" s="2259">
        <v>63665.609071546503</v>
      </c>
      <c r="AR44" s="2259">
        <v>107392.85937802194</v>
      </c>
      <c r="AS44" s="2259">
        <v>16775.990754907187</v>
      </c>
      <c r="AT44" s="2260">
        <v>3079.6256699034839</v>
      </c>
      <c r="AV44" s="3030" t="s">
        <v>1007</v>
      </c>
      <c r="AW44" s="3032"/>
      <c r="AX44" s="2709">
        <v>1430.9999999993026</v>
      </c>
      <c r="AY44" s="2259">
        <v>107047550917.0834</v>
      </c>
      <c r="AZ44" s="2259">
        <v>74377287284.481186</v>
      </c>
      <c r="BA44" s="2259">
        <v>25826111883.10368</v>
      </c>
      <c r="BB44" s="2259">
        <v>25272367831.557335</v>
      </c>
      <c r="BC44" s="2259">
        <v>25017161293.666466</v>
      </c>
      <c r="BD44" s="2259">
        <v>24736028902.054111</v>
      </c>
      <c r="BE44" s="2259">
        <v>164911945649.74677</v>
      </c>
      <c r="BF44" s="2259">
        <v>23687124483.815136</v>
      </c>
      <c r="BG44" s="2259">
        <v>19855616424.810661</v>
      </c>
      <c r="BH44" s="2259">
        <v>69801554687.844757</v>
      </c>
      <c r="BI44" s="2259">
        <v>63665609071.546509</v>
      </c>
      <c r="BJ44" s="2259">
        <v>107392859378.02193</v>
      </c>
      <c r="BK44" s="2259">
        <v>16775990754.907188</v>
      </c>
      <c r="BL44" s="2260">
        <v>3079625669.9034863</v>
      </c>
    </row>
    <row r="45" spans="1:64" ht="16.5" customHeight="1">
      <c r="A45" s="156"/>
      <c r="B45" s="156" t="s">
        <v>2353</v>
      </c>
      <c r="C45" s="156"/>
      <c r="D45" s="1089"/>
      <c r="E45" s="950">
        <f t="shared" si="10"/>
        <v>1430.9999999993026</v>
      </c>
      <c r="F45" s="950">
        <f t="shared" si="8"/>
        <v>107047.55091708341</v>
      </c>
      <c r="G45" s="950">
        <f t="shared" si="8"/>
        <v>74377.287284481194</v>
      </c>
      <c r="H45" s="950">
        <f t="shared" si="8"/>
        <v>25826.111883103695</v>
      </c>
      <c r="I45" s="950">
        <f t="shared" si="8"/>
        <v>25272.367831557342</v>
      </c>
      <c r="J45" s="950">
        <f t="shared" si="8"/>
        <v>25017.161293666479</v>
      </c>
      <c r="K45" s="950">
        <f t="shared" si="8"/>
        <v>24736.028902054106</v>
      </c>
      <c r="L45" s="950">
        <f t="shared" si="8"/>
        <v>164911.94564974678</v>
      </c>
      <c r="M45" s="528">
        <f t="shared" si="8"/>
        <v>23687.124483815143</v>
      </c>
      <c r="N45" s="156"/>
      <c r="O45" s="156" t="s">
        <v>3670</v>
      </c>
      <c r="P45" s="156"/>
      <c r="Q45" s="1089"/>
      <c r="R45" s="950">
        <f>'3.'!E49</f>
        <v>12272.890331627685</v>
      </c>
      <c r="S45" s="969">
        <f>'3.'!F49</f>
        <v>9635.579335266104</v>
      </c>
      <c r="T45" s="969">
        <f>'3.'!G49</f>
        <v>2637.3109963615834</v>
      </c>
      <c r="U45" s="950">
        <f>'3.'!BX48</f>
        <v>118121.77360235894</v>
      </c>
      <c r="V45" s="950">
        <f>'3.'!BY48</f>
        <v>168534.80678497709</v>
      </c>
      <c r="W45" s="950">
        <f t="shared" si="9"/>
        <v>19855.616424810654</v>
      </c>
      <c r="X45" s="950">
        <f t="shared" si="9"/>
        <v>69801.554687844779</v>
      </c>
      <c r="Y45" s="950">
        <f t="shared" si="9"/>
        <v>63665.609071546503</v>
      </c>
      <c r="Z45" s="528">
        <f t="shared" si="9"/>
        <v>107392.85937802194</v>
      </c>
      <c r="AA45" s="644"/>
      <c r="AD45" s="3030" t="s">
        <v>1008</v>
      </c>
      <c r="AE45" s="3032"/>
      <c r="AF45" s="2258">
        <v>2.452000000000067E-3</v>
      </c>
      <c r="AG45" s="2259">
        <v>236196.09554836628</v>
      </c>
      <c r="AH45" s="2259">
        <v>156632.8653958879</v>
      </c>
      <c r="AI45" s="2259">
        <v>44801.628108859884</v>
      </c>
      <c r="AJ45" s="2259">
        <v>43207.311171113106</v>
      </c>
      <c r="AK45" s="2259">
        <v>42868.386935611648</v>
      </c>
      <c r="AL45" s="2259">
        <v>69808.130747298463</v>
      </c>
      <c r="AM45" s="2259">
        <v>432064.214746646</v>
      </c>
      <c r="AN45" s="2259">
        <v>49748.976467093744</v>
      </c>
      <c r="AO45" s="2259">
        <v>29551.242661112174</v>
      </c>
      <c r="AP45" s="2259">
        <v>143562.23854738389</v>
      </c>
      <c r="AQ45" s="2259">
        <v>138813.75953123055</v>
      </c>
      <c r="AR45" s="2259">
        <v>227150.25058841036</v>
      </c>
      <c r="AS45" s="2259">
        <v>23049.121876055251</v>
      </c>
      <c r="AT45" s="2260">
        <v>6502.1207850569263</v>
      </c>
      <c r="AV45" s="3030" t="s">
        <v>1008</v>
      </c>
      <c r="AW45" s="3032"/>
      <c r="AX45" s="2709">
        <v>2452.0000000000605</v>
      </c>
      <c r="AY45" s="2259">
        <v>236196095548.36621</v>
      </c>
      <c r="AZ45" s="2259">
        <v>156632865395.88791</v>
      </c>
      <c r="BA45" s="2259">
        <v>44801628108.859886</v>
      </c>
      <c r="BB45" s="2259">
        <v>43207311171.113098</v>
      </c>
      <c r="BC45" s="2259">
        <v>42868386935.611641</v>
      </c>
      <c r="BD45" s="2259">
        <v>69808130747.298553</v>
      </c>
      <c r="BE45" s="2259">
        <v>432064214746.64612</v>
      </c>
      <c r="BF45" s="2259">
        <v>49748976467.093735</v>
      </c>
      <c r="BG45" s="2259">
        <v>29551242661.112175</v>
      </c>
      <c r="BH45" s="2259">
        <v>143562238547.38382</v>
      </c>
      <c r="BI45" s="2259">
        <v>138813759531.23053</v>
      </c>
      <c r="BJ45" s="2259">
        <v>227150250588.41031</v>
      </c>
      <c r="BK45" s="2259">
        <v>23049121876.05526</v>
      </c>
      <c r="BL45" s="2260">
        <v>6502120785.0569267</v>
      </c>
    </row>
    <row r="46" spans="1:64" ht="16.5" customHeight="1">
      <c r="A46" s="156"/>
      <c r="B46" s="155" t="s">
        <v>363</v>
      </c>
      <c r="C46" s="156"/>
      <c r="D46" s="1089"/>
      <c r="E46" s="950">
        <f>AX53</f>
        <v>4916.0000000010541</v>
      </c>
      <c r="F46" s="950">
        <f t="shared" ref="F46:M46" si="11">AG53</f>
        <v>319487.73508212809</v>
      </c>
      <c r="G46" s="950">
        <f t="shared" si="11"/>
        <v>221230.45693860229</v>
      </c>
      <c r="H46" s="950">
        <f t="shared" si="11"/>
        <v>63061.652503711251</v>
      </c>
      <c r="I46" s="950">
        <f t="shared" si="11"/>
        <v>60736.055633090196</v>
      </c>
      <c r="J46" s="950">
        <f t="shared" si="11"/>
        <v>60232.336446464833</v>
      </c>
      <c r="K46" s="950">
        <f t="shared" si="11"/>
        <v>92020.924338503115</v>
      </c>
      <c r="L46" s="950">
        <f t="shared" si="11"/>
        <v>552387.20986831316</v>
      </c>
      <c r="M46" s="528">
        <f t="shared" si="11"/>
        <v>61858.560755755585</v>
      </c>
      <c r="N46" s="156"/>
      <c r="O46" s="155" t="s">
        <v>363</v>
      </c>
      <c r="P46" s="156"/>
      <c r="Q46" s="1089"/>
      <c r="R46" s="950">
        <f>'3.'!E50</f>
        <v>38447.259206543669</v>
      </c>
      <c r="S46" s="969">
        <f>'3.'!F50</f>
        <v>29437.159200986858</v>
      </c>
      <c r="T46" s="969">
        <f>'3.'!G50</f>
        <v>9010.1000055568202</v>
      </c>
      <c r="U46" s="950">
        <f>'3.'!BX57</f>
        <v>455251.4601216478</v>
      </c>
      <c r="V46" s="950">
        <f>'3.'!BY57</f>
        <v>623705.35878248746</v>
      </c>
      <c r="W46" s="950">
        <f>AO53</f>
        <v>41949.985608244475</v>
      </c>
      <c r="X46" s="950">
        <f>AP53</f>
        <v>203549.82931273273</v>
      </c>
      <c r="Y46" s="950">
        <f>AQ53</f>
        <v>195580.76698847022</v>
      </c>
      <c r="Z46" s="528">
        <f>AR53</f>
        <v>309148.6824707599</v>
      </c>
      <c r="AA46" s="644"/>
      <c r="AD46" s="3030" t="s">
        <v>1009</v>
      </c>
      <c r="AE46" s="3032"/>
      <c r="AF46" s="2258">
        <v>2.4640000000009945E-3</v>
      </c>
      <c r="AG46" s="2259">
        <v>83291.639533761918</v>
      </c>
      <c r="AH46" s="2259">
        <v>64597.591542714479</v>
      </c>
      <c r="AI46" s="2259">
        <v>18260.024394851393</v>
      </c>
      <c r="AJ46" s="2259">
        <v>17528.744461977094</v>
      </c>
      <c r="AK46" s="2259">
        <v>17363.949510853188</v>
      </c>
      <c r="AL46" s="2259">
        <v>22212.793591204587</v>
      </c>
      <c r="AM46" s="2259">
        <v>120322.99512166744</v>
      </c>
      <c r="AN46" s="2259">
        <v>12109.584288661852</v>
      </c>
      <c r="AO46" s="2259">
        <v>12398.742947132314</v>
      </c>
      <c r="AP46" s="2259">
        <v>59987.590765348912</v>
      </c>
      <c r="AQ46" s="2259">
        <v>56767.007457239735</v>
      </c>
      <c r="AR46" s="2259">
        <v>81998.431882349512</v>
      </c>
      <c r="AS46" s="2259">
        <v>10024.605447838921</v>
      </c>
      <c r="AT46" s="2260">
        <v>2374.137499293392</v>
      </c>
      <c r="AV46" s="3030" t="s">
        <v>1009</v>
      </c>
      <c r="AW46" s="3032"/>
      <c r="AX46" s="2709">
        <v>2464.0000000009895</v>
      </c>
      <c r="AY46" s="2259">
        <v>83291639533.761887</v>
      </c>
      <c r="AZ46" s="2259">
        <v>64597591542.71447</v>
      </c>
      <c r="BA46" s="2259">
        <v>18260024394.851391</v>
      </c>
      <c r="BB46" s="2259">
        <v>17528744461.977093</v>
      </c>
      <c r="BC46" s="2259">
        <v>17363949510.85318</v>
      </c>
      <c r="BD46" s="2259">
        <v>22212793591.204597</v>
      </c>
      <c r="BE46" s="2259">
        <v>120322995121.66751</v>
      </c>
      <c r="BF46" s="2259">
        <v>12109584288.661856</v>
      </c>
      <c r="BG46" s="2259">
        <v>12398742947.132309</v>
      </c>
      <c r="BH46" s="2259">
        <v>59987590765.348877</v>
      </c>
      <c r="BI46" s="2259">
        <v>56767007457.239723</v>
      </c>
      <c r="BJ46" s="2259">
        <v>81998431882.349548</v>
      </c>
      <c r="BK46" s="2259">
        <v>10024605447.838921</v>
      </c>
      <c r="BL46" s="2260">
        <v>2374137499.2933927</v>
      </c>
    </row>
    <row r="47" spans="1:64" ht="16.5" customHeight="1">
      <c r="A47" s="156"/>
      <c r="B47" s="156" t="s">
        <v>3141</v>
      </c>
      <c r="C47" s="156"/>
      <c r="D47" s="1089"/>
      <c r="E47" s="950">
        <f>AX45</f>
        <v>2452.0000000000605</v>
      </c>
      <c r="F47" s="950">
        <f t="shared" ref="F47:M48" si="12">AG45</f>
        <v>236196.09554836628</v>
      </c>
      <c r="G47" s="950">
        <f t="shared" si="12"/>
        <v>156632.8653958879</v>
      </c>
      <c r="H47" s="950">
        <f t="shared" si="12"/>
        <v>44801.628108859884</v>
      </c>
      <c r="I47" s="950">
        <f t="shared" si="12"/>
        <v>43207.311171113106</v>
      </c>
      <c r="J47" s="950">
        <f t="shared" si="12"/>
        <v>42868.386935611648</v>
      </c>
      <c r="K47" s="950">
        <f t="shared" si="12"/>
        <v>69808.130747298463</v>
      </c>
      <c r="L47" s="950">
        <f t="shared" si="12"/>
        <v>432064.214746646</v>
      </c>
      <c r="M47" s="528">
        <f t="shared" si="12"/>
        <v>49748.976467093744</v>
      </c>
      <c r="N47" s="156"/>
      <c r="O47" s="156" t="s">
        <v>3671</v>
      </c>
      <c r="P47" s="156"/>
      <c r="Q47" s="1089"/>
      <c r="R47" s="950">
        <f>'3.'!E51</f>
        <v>25288.198463057106</v>
      </c>
      <c r="S47" s="969">
        <f>'3.'!F51</f>
        <v>18959.209423219738</v>
      </c>
      <c r="T47" s="969">
        <f>'3.'!G51</f>
        <v>6328.9890398373736</v>
      </c>
      <c r="U47" s="950">
        <f>'3.'!BX49</f>
        <v>277513.53440762084</v>
      </c>
      <c r="V47" s="950">
        <f>'3.'!BY49</f>
        <v>394565.35232189443</v>
      </c>
      <c r="W47" s="950">
        <f t="shared" ref="W47:Z48" si="13">AO45</f>
        <v>29551.242661112174</v>
      </c>
      <c r="X47" s="950">
        <f t="shared" si="13"/>
        <v>143562.23854738389</v>
      </c>
      <c r="Y47" s="950">
        <f t="shared" si="13"/>
        <v>138813.75953123055</v>
      </c>
      <c r="Z47" s="528">
        <f t="shared" si="13"/>
        <v>227150.25058841036</v>
      </c>
      <c r="AA47" s="644"/>
      <c r="AD47" s="3030" t="s">
        <v>1010</v>
      </c>
      <c r="AE47" s="3032"/>
      <c r="AF47" s="2258">
        <v>1.4749999999996548E-3</v>
      </c>
      <c r="AG47" s="2259">
        <v>78430.363738373024</v>
      </c>
      <c r="AH47" s="2259">
        <v>62197.307824070864</v>
      </c>
      <c r="AI47" s="2259">
        <v>20510.375323657852</v>
      </c>
      <c r="AJ47" s="2259">
        <v>19777.200608014766</v>
      </c>
      <c r="AK47" s="2259">
        <v>19640.265046029621</v>
      </c>
      <c r="AL47" s="2259">
        <v>23593.372137979914</v>
      </c>
      <c r="AM47" s="2259">
        <v>161159.04165908578</v>
      </c>
      <c r="AN47" s="2259">
        <v>20213.06381689147</v>
      </c>
      <c r="AO47" s="2259">
        <v>15464.846481352639</v>
      </c>
      <c r="AP47" s="2259">
        <v>62782.233607626862</v>
      </c>
      <c r="AQ47" s="2259">
        <v>52403.345361424501</v>
      </c>
      <c r="AR47" s="2259">
        <v>81904.974145826753</v>
      </c>
      <c r="AS47" s="2259">
        <v>12809.653201391942</v>
      </c>
      <c r="AT47" s="2260">
        <v>2655.1932799606993</v>
      </c>
      <c r="AV47" s="3030" t="s">
        <v>1010</v>
      </c>
      <c r="AW47" s="3032"/>
      <c r="AX47" s="2709">
        <v>1474.9999999996542</v>
      </c>
      <c r="AY47" s="2259">
        <v>78430363738.373016</v>
      </c>
      <c r="AZ47" s="2259">
        <v>62197307824.070854</v>
      </c>
      <c r="BA47" s="2259">
        <v>20510375323.657852</v>
      </c>
      <c r="BB47" s="2259">
        <v>19777200608.014763</v>
      </c>
      <c r="BC47" s="2259">
        <v>19640265046.029617</v>
      </c>
      <c r="BD47" s="2259">
        <v>23593372137.979916</v>
      </c>
      <c r="BE47" s="2259">
        <v>161159041659.08575</v>
      </c>
      <c r="BF47" s="2259">
        <v>20213063816.891468</v>
      </c>
      <c r="BG47" s="2259">
        <v>15464846481.35264</v>
      </c>
      <c r="BH47" s="2259">
        <v>62782233607.626846</v>
      </c>
      <c r="BI47" s="2259">
        <v>52403345361.4245</v>
      </c>
      <c r="BJ47" s="2259">
        <v>81904974145.826767</v>
      </c>
      <c r="BK47" s="2259">
        <v>12809653201.391945</v>
      </c>
      <c r="BL47" s="2260">
        <v>2655193279.9607</v>
      </c>
    </row>
    <row r="48" spans="1:64" ht="16.5" customHeight="1">
      <c r="A48" s="156"/>
      <c r="B48" s="156" t="s">
        <v>2354</v>
      </c>
      <c r="C48" s="156"/>
      <c r="D48" s="1089"/>
      <c r="E48" s="950">
        <f>AX46</f>
        <v>2464.0000000009895</v>
      </c>
      <c r="F48" s="950">
        <f t="shared" si="12"/>
        <v>83291.639533761918</v>
      </c>
      <c r="G48" s="950">
        <f t="shared" si="12"/>
        <v>64597.591542714479</v>
      </c>
      <c r="H48" s="950">
        <f t="shared" si="12"/>
        <v>18260.024394851393</v>
      </c>
      <c r="I48" s="950">
        <f t="shared" si="12"/>
        <v>17528.744461977094</v>
      </c>
      <c r="J48" s="950">
        <f t="shared" si="12"/>
        <v>17363.949510853188</v>
      </c>
      <c r="K48" s="950">
        <f t="shared" si="12"/>
        <v>22212.793591204587</v>
      </c>
      <c r="L48" s="950">
        <f t="shared" si="12"/>
        <v>120322.99512166744</v>
      </c>
      <c r="M48" s="528">
        <f t="shared" si="12"/>
        <v>12109.584288661852</v>
      </c>
      <c r="N48" s="156"/>
      <c r="O48" s="156" t="s">
        <v>3305</v>
      </c>
      <c r="P48" s="156"/>
      <c r="Q48" s="1089"/>
      <c r="R48" s="950">
        <f>'3.'!E52</f>
        <v>13159.060743486592</v>
      </c>
      <c r="S48" s="969">
        <f>'3.'!F52</f>
        <v>10477.949777767149</v>
      </c>
      <c r="T48" s="969">
        <f>'3.'!G52</f>
        <v>2681.110965719442</v>
      </c>
      <c r="U48" s="950">
        <f>'3.'!BX50</f>
        <v>177737.92571402682</v>
      </c>
      <c r="V48" s="950">
        <f>'3.'!BY50</f>
        <v>229140.00646059358</v>
      </c>
      <c r="W48" s="950">
        <f t="shared" si="13"/>
        <v>12398.742947132314</v>
      </c>
      <c r="X48" s="950">
        <f t="shared" si="13"/>
        <v>59987.590765348912</v>
      </c>
      <c r="Y48" s="950">
        <f t="shared" si="13"/>
        <v>56767.007457239735</v>
      </c>
      <c r="Z48" s="528">
        <f t="shared" si="13"/>
        <v>81998.431882349512</v>
      </c>
      <c r="AA48" s="644"/>
      <c r="AD48" s="3030" t="s">
        <v>1011</v>
      </c>
      <c r="AE48" s="3032"/>
      <c r="AF48" s="2258">
        <v>2.0770000000001469E-3</v>
      </c>
      <c r="AG48" s="2259">
        <v>191803.72882272641</v>
      </c>
      <c r="AH48" s="2259">
        <v>142954.98645511045</v>
      </c>
      <c r="AI48" s="2259">
        <v>39912.746918120989</v>
      </c>
      <c r="AJ48" s="2259">
        <v>37790.624334325737</v>
      </c>
      <c r="AK48" s="2259">
        <v>37382.740354320806</v>
      </c>
      <c r="AL48" s="2259">
        <v>56159.087144687874</v>
      </c>
      <c r="AM48" s="2259">
        <v>467579.06360262434</v>
      </c>
      <c r="AN48" s="2259">
        <v>69673.558632309621</v>
      </c>
      <c r="AO48" s="2259">
        <v>26535.690033652856</v>
      </c>
      <c r="AP48" s="2259">
        <v>134066.76532739631</v>
      </c>
      <c r="AQ48" s="2259">
        <v>128034.24824357445</v>
      </c>
      <c r="AR48" s="2259">
        <v>194032.71964488123</v>
      </c>
      <c r="AS48" s="2259">
        <v>21331.951232223244</v>
      </c>
      <c r="AT48" s="2260">
        <v>5203.7388014296284</v>
      </c>
      <c r="AV48" s="3030" t="s">
        <v>1011</v>
      </c>
      <c r="AW48" s="3032"/>
      <c r="AX48" s="2709">
        <v>2077.0000000001482</v>
      </c>
      <c r="AY48" s="2259">
        <v>191803728822.72644</v>
      </c>
      <c r="AZ48" s="2259">
        <v>142954986455.11047</v>
      </c>
      <c r="BA48" s="2259">
        <v>39912746918.120987</v>
      </c>
      <c r="BB48" s="2259">
        <v>37790624334.325722</v>
      </c>
      <c r="BC48" s="2259">
        <v>37382740354.320808</v>
      </c>
      <c r="BD48" s="2259">
        <v>56159087144.687912</v>
      </c>
      <c r="BE48" s="2259">
        <v>467579063602.62433</v>
      </c>
      <c r="BF48" s="2259">
        <v>69673558632.309631</v>
      </c>
      <c r="BG48" s="2259">
        <v>26535690033.652866</v>
      </c>
      <c r="BH48" s="2259">
        <v>134066765327.39635</v>
      </c>
      <c r="BI48" s="2259">
        <v>128034248243.5744</v>
      </c>
      <c r="BJ48" s="2259">
        <v>194032719644.88126</v>
      </c>
      <c r="BK48" s="2259">
        <v>21331951232.22324</v>
      </c>
      <c r="BL48" s="2260">
        <v>5203738801.4296274</v>
      </c>
    </row>
    <row r="49" spans="1:64" s="790" customFormat="1" ht="16.5" customHeight="1">
      <c r="A49" s="156"/>
      <c r="B49" s="155" t="s">
        <v>364</v>
      </c>
      <c r="C49" s="156"/>
      <c r="D49" s="1089"/>
      <c r="E49" s="950">
        <f>AX54</f>
        <v>5284.9999999988531</v>
      </c>
      <c r="F49" s="950">
        <f t="shared" ref="F49:M49" si="14">AG54</f>
        <v>334235.94708739268</v>
      </c>
      <c r="G49" s="950">
        <f t="shared" si="14"/>
        <v>254718.70440481798</v>
      </c>
      <c r="H49" s="950">
        <f t="shared" si="14"/>
        <v>75308.368391375843</v>
      </c>
      <c r="I49" s="950">
        <f t="shared" si="14"/>
        <v>71798.358950478476</v>
      </c>
      <c r="J49" s="950">
        <f t="shared" si="14"/>
        <v>71103.795019060068</v>
      </c>
      <c r="K49" s="950">
        <f t="shared" si="14"/>
        <v>99222.400511211323</v>
      </c>
      <c r="L49" s="950">
        <f t="shared" si="14"/>
        <v>733134.43825989345</v>
      </c>
      <c r="M49" s="528">
        <f t="shared" si="14"/>
        <v>105105.85675240771</v>
      </c>
      <c r="N49" s="156"/>
      <c r="O49" s="155" t="s">
        <v>364</v>
      </c>
      <c r="P49" s="156"/>
      <c r="Q49" s="1089"/>
      <c r="R49" s="950">
        <f>'3.'!E53</f>
        <v>42500.206708341393</v>
      </c>
      <c r="S49" s="969">
        <f>'3.'!F53</f>
        <v>31712.958176109125</v>
      </c>
      <c r="T49" s="969">
        <f>'3.'!G53</f>
        <v>10787.248532232259</v>
      </c>
      <c r="U49" s="950">
        <f>'3.'!BX58</f>
        <v>421608.15457501204</v>
      </c>
      <c r="V49" s="950">
        <f>'3.'!BY58</f>
        <v>560158.36480098241</v>
      </c>
      <c r="W49" s="950">
        <f>AO54</f>
        <v>51318.329134442756</v>
      </c>
      <c r="X49" s="950">
        <f>AP54</f>
        <v>243777.26434033355</v>
      </c>
      <c r="Y49" s="950">
        <f>AQ54</f>
        <v>222613.9441352672</v>
      </c>
      <c r="Z49" s="528">
        <f>AR54</f>
        <v>340306.17776994832</v>
      </c>
      <c r="AA49" s="644"/>
      <c r="AB49" s="1030"/>
      <c r="AD49" s="3030" t="s">
        <v>1012</v>
      </c>
      <c r="AE49" s="3032"/>
      <c r="AF49" s="2258">
        <v>1.7329999999990599E-3</v>
      </c>
      <c r="AG49" s="2259">
        <v>64001.854526293158</v>
      </c>
      <c r="AH49" s="2259">
        <v>49566.410125636561</v>
      </c>
      <c r="AI49" s="2259">
        <v>14885.246149596947</v>
      </c>
      <c r="AJ49" s="2259">
        <v>14230.534008138038</v>
      </c>
      <c r="AK49" s="2259">
        <v>14080.789618709652</v>
      </c>
      <c r="AL49" s="2259">
        <v>19469.941228543466</v>
      </c>
      <c r="AM49" s="2259">
        <v>104396.33299818347</v>
      </c>
      <c r="AN49" s="2259">
        <v>15219.234303206618</v>
      </c>
      <c r="AO49" s="2259">
        <v>9317.7926194372521</v>
      </c>
      <c r="AP49" s="2259">
        <v>46928.265405310252</v>
      </c>
      <c r="AQ49" s="2259">
        <v>42176.350530268202</v>
      </c>
      <c r="AR49" s="2259">
        <v>64368.48397924038</v>
      </c>
      <c r="AS49" s="2259">
        <v>6938.4358940500324</v>
      </c>
      <c r="AT49" s="2260">
        <v>2379.3567253872193</v>
      </c>
      <c r="AV49" s="3030" t="s">
        <v>1012</v>
      </c>
      <c r="AW49" s="3032"/>
      <c r="AX49" s="2709">
        <v>1732.9999999990605</v>
      </c>
      <c r="AY49" s="2259">
        <v>64001854526.293152</v>
      </c>
      <c r="AZ49" s="2259">
        <v>49566410125.636559</v>
      </c>
      <c r="BA49" s="2259">
        <v>14885246149.596945</v>
      </c>
      <c r="BB49" s="2259">
        <v>14230534008.138042</v>
      </c>
      <c r="BC49" s="2259">
        <v>14080789618.709652</v>
      </c>
      <c r="BD49" s="2259">
        <v>19469941228.543465</v>
      </c>
      <c r="BE49" s="2259">
        <v>104396332998.18347</v>
      </c>
      <c r="BF49" s="2259">
        <v>15219234303.206621</v>
      </c>
      <c r="BG49" s="2259">
        <v>9317792619.437252</v>
      </c>
      <c r="BH49" s="2259">
        <v>46928265405.310249</v>
      </c>
      <c r="BI49" s="2259">
        <v>42176350530.268204</v>
      </c>
      <c r="BJ49" s="2259">
        <v>64368483979.240372</v>
      </c>
      <c r="BK49" s="2259">
        <v>6938435894.0500336</v>
      </c>
      <c r="BL49" s="2260">
        <v>2379356725.387217</v>
      </c>
    </row>
    <row r="50" spans="1:64" ht="16.5" customHeight="1">
      <c r="A50" s="156"/>
      <c r="B50" s="156" t="s">
        <v>2394</v>
      </c>
      <c r="C50" s="166"/>
      <c r="D50" s="1089"/>
      <c r="E50" s="950">
        <f>AX47</f>
        <v>1474.9999999996542</v>
      </c>
      <c r="F50" s="950">
        <f t="shared" ref="F50:M54" si="15">AG47</f>
        <v>78430.363738373024</v>
      </c>
      <c r="G50" s="950">
        <f t="shared" si="15"/>
        <v>62197.307824070864</v>
      </c>
      <c r="H50" s="950">
        <f t="shared" si="15"/>
        <v>20510.375323657852</v>
      </c>
      <c r="I50" s="950">
        <f t="shared" si="15"/>
        <v>19777.200608014766</v>
      </c>
      <c r="J50" s="950">
        <f t="shared" si="15"/>
        <v>19640.265046029621</v>
      </c>
      <c r="K50" s="950">
        <f t="shared" si="15"/>
        <v>23593.372137979914</v>
      </c>
      <c r="L50" s="950">
        <f t="shared" si="15"/>
        <v>161159.04165908578</v>
      </c>
      <c r="M50" s="528">
        <f t="shared" si="15"/>
        <v>20213.06381689147</v>
      </c>
      <c r="N50" s="156"/>
      <c r="O50" s="156" t="s">
        <v>2258</v>
      </c>
      <c r="P50" s="166"/>
      <c r="Q50" s="1089"/>
      <c r="R50" s="950">
        <f>'3.'!E54</f>
        <v>10804.406732725442</v>
      </c>
      <c r="S50" s="969">
        <f>'3.'!F54</f>
        <v>8068.3628389037758</v>
      </c>
      <c r="T50" s="969">
        <f>'3.'!G54</f>
        <v>2736.0438938216666</v>
      </c>
      <c r="U50" s="950">
        <f>'3.'!BX51</f>
        <v>86044.795238074919</v>
      </c>
      <c r="V50" s="950">
        <f>'3.'!BY51</f>
        <v>108947.02903848616</v>
      </c>
      <c r="W50" s="950">
        <f t="shared" ref="W50:Z54" si="16">AO47</f>
        <v>15464.846481352639</v>
      </c>
      <c r="X50" s="950">
        <f t="shared" si="16"/>
        <v>62782.233607626862</v>
      </c>
      <c r="Y50" s="950">
        <f t="shared" si="16"/>
        <v>52403.345361424501</v>
      </c>
      <c r="Z50" s="528">
        <f t="shared" si="16"/>
        <v>81904.974145826753</v>
      </c>
      <c r="AA50" s="644"/>
      <c r="AD50" s="3030" t="s">
        <v>1013</v>
      </c>
      <c r="AE50" s="3032"/>
      <c r="AF50" s="2258">
        <v>7.5400000000043347E-4</v>
      </c>
      <c r="AG50" s="2259">
        <v>22418.828941539585</v>
      </c>
      <c r="AH50" s="2259">
        <v>17146.402031649865</v>
      </c>
      <c r="AI50" s="2259">
        <v>4984.4725286285066</v>
      </c>
      <c r="AJ50" s="2259">
        <v>4706.9731840257909</v>
      </c>
      <c r="AK50" s="2259">
        <v>4639.0859399762294</v>
      </c>
      <c r="AL50" s="2259">
        <v>6433.1055161507056</v>
      </c>
      <c r="AM50" s="2259">
        <v>32852.797717894879</v>
      </c>
      <c r="AN50" s="2259">
        <v>5491.0131124039453</v>
      </c>
      <c r="AO50" s="2259">
        <v>3641.8252172438697</v>
      </c>
      <c r="AP50" s="2259">
        <v>17041.721357843791</v>
      </c>
      <c r="AQ50" s="2259">
        <v>16304.828761317702</v>
      </c>
      <c r="AR50" s="2259">
        <v>22240.064102977725</v>
      </c>
      <c r="AS50" s="2259">
        <v>2707.7093874564935</v>
      </c>
      <c r="AT50" s="2260">
        <v>934.11582978737658</v>
      </c>
      <c r="AV50" s="3030" t="s">
        <v>1013</v>
      </c>
      <c r="AW50" s="3032"/>
      <c r="AX50" s="2709">
        <v>754.00000000043303</v>
      </c>
      <c r="AY50" s="2259">
        <v>22418828941.539585</v>
      </c>
      <c r="AZ50" s="2259">
        <v>17146402031.64986</v>
      </c>
      <c r="BA50" s="2259">
        <v>4984472528.6285057</v>
      </c>
      <c r="BB50" s="2259">
        <v>4706973184.0257912</v>
      </c>
      <c r="BC50" s="2259">
        <v>4639085939.9762287</v>
      </c>
      <c r="BD50" s="2259">
        <v>6433105516.1507072</v>
      </c>
      <c r="BE50" s="2259">
        <v>32852797717.894863</v>
      </c>
      <c r="BF50" s="2259">
        <v>5491013112.4039412</v>
      </c>
      <c r="BG50" s="2259">
        <v>3641825217.2438688</v>
      </c>
      <c r="BH50" s="2259">
        <v>17041721357.843792</v>
      </c>
      <c r="BI50" s="2259">
        <v>16304828761.317705</v>
      </c>
      <c r="BJ50" s="2259">
        <v>22240064102.977726</v>
      </c>
      <c r="BK50" s="2259">
        <v>2707709387.4564934</v>
      </c>
      <c r="BL50" s="2260">
        <v>934115829.78737617</v>
      </c>
    </row>
    <row r="51" spans="1:64" ht="16.5" customHeight="1">
      <c r="A51" s="156"/>
      <c r="B51" s="156" t="s">
        <v>2423</v>
      </c>
      <c r="C51" s="166"/>
      <c r="D51" s="1089"/>
      <c r="E51" s="950">
        <f>AX48</f>
        <v>2077.0000000001482</v>
      </c>
      <c r="F51" s="950">
        <f t="shared" si="15"/>
        <v>191803.72882272641</v>
      </c>
      <c r="G51" s="950">
        <f t="shared" si="15"/>
        <v>142954.98645511045</v>
      </c>
      <c r="H51" s="950">
        <f t="shared" si="15"/>
        <v>39912.746918120989</v>
      </c>
      <c r="I51" s="950">
        <f t="shared" si="15"/>
        <v>37790.624334325737</v>
      </c>
      <c r="J51" s="950">
        <f t="shared" si="15"/>
        <v>37382.740354320806</v>
      </c>
      <c r="K51" s="950">
        <f t="shared" si="15"/>
        <v>56159.087144687874</v>
      </c>
      <c r="L51" s="950">
        <f t="shared" si="15"/>
        <v>467579.06360262434</v>
      </c>
      <c r="M51" s="528">
        <f t="shared" si="15"/>
        <v>69673.558632309621</v>
      </c>
      <c r="N51" s="156"/>
      <c r="O51" s="156" t="s">
        <v>2423</v>
      </c>
      <c r="P51" s="166"/>
      <c r="Q51" s="1089"/>
      <c r="R51" s="950">
        <f>'3.'!E55</f>
        <v>22481.080324985807</v>
      </c>
      <c r="S51" s="969">
        <f>'3.'!F55</f>
        <v>16802.661939262718</v>
      </c>
      <c r="T51" s="969">
        <f>'3.'!G55</f>
        <v>5678.4183857230964</v>
      </c>
      <c r="U51" s="950">
        <f>'3.'!BX52</f>
        <v>215629.97718464676</v>
      </c>
      <c r="V51" s="950">
        <f>'3.'!BY52</f>
        <v>275177.58572368312</v>
      </c>
      <c r="W51" s="950">
        <f t="shared" si="16"/>
        <v>26535.690033652856</v>
      </c>
      <c r="X51" s="950">
        <f t="shared" si="16"/>
        <v>134066.76532739631</v>
      </c>
      <c r="Y51" s="950">
        <f t="shared" si="16"/>
        <v>128034.24824357445</v>
      </c>
      <c r="Z51" s="528">
        <f t="shared" si="16"/>
        <v>194032.71964488123</v>
      </c>
      <c r="AA51" s="644"/>
      <c r="AD51" s="3030" t="s">
        <v>1014</v>
      </c>
      <c r="AE51" s="3032"/>
      <c r="AF51" s="2258">
        <v>4.2500000000033624E-4</v>
      </c>
      <c r="AG51" s="2259">
        <v>10301.633289211273</v>
      </c>
      <c r="AH51" s="2259">
        <v>7963.3758994746786</v>
      </c>
      <c r="AI51" s="2259">
        <v>2206.5397843606202</v>
      </c>
      <c r="AJ51" s="2259">
        <v>2126.0337884939718</v>
      </c>
      <c r="AK51" s="2259">
        <v>2085.430882113053</v>
      </c>
      <c r="AL51" s="2259">
        <v>3955.6418314684965</v>
      </c>
      <c r="AM51" s="2259">
        <v>13484.986642796659</v>
      </c>
      <c r="AN51" s="2259">
        <v>1358.0624931385987</v>
      </c>
      <c r="AO51" s="2259">
        <v>1679.0397190924773</v>
      </c>
      <c r="AP51" s="2259">
        <v>7652.4528305834274</v>
      </c>
      <c r="AQ51" s="2259">
        <v>7282.8153002597364</v>
      </c>
      <c r="AR51" s="2259">
        <v>10298.588942208879</v>
      </c>
      <c r="AS51" s="2259">
        <v>1208.8856402222284</v>
      </c>
      <c r="AT51" s="2260">
        <v>470.15407887024912</v>
      </c>
      <c r="AV51" s="3030" t="s">
        <v>1014</v>
      </c>
      <c r="AW51" s="3032"/>
      <c r="AX51" s="2709">
        <v>425.00000000033623</v>
      </c>
      <c r="AY51" s="2259">
        <v>10301633289.211269</v>
      </c>
      <c r="AZ51" s="2259">
        <v>7963375899.474679</v>
      </c>
      <c r="BA51" s="2259">
        <v>2206539784.36062</v>
      </c>
      <c r="BB51" s="2259">
        <v>2126033788.4939718</v>
      </c>
      <c r="BC51" s="2259">
        <v>2085430882.1130528</v>
      </c>
      <c r="BD51" s="2259">
        <v>3955641831.4684997</v>
      </c>
      <c r="BE51" s="2259">
        <v>13484986642.796658</v>
      </c>
      <c r="BF51" s="2259">
        <v>1358062493.1385982</v>
      </c>
      <c r="BG51" s="2259">
        <v>1679039719.0924778</v>
      </c>
      <c r="BH51" s="2259">
        <v>7652452830.5834265</v>
      </c>
      <c r="BI51" s="2259">
        <v>7282815300.2597342</v>
      </c>
      <c r="BJ51" s="2259">
        <v>10298588942.208876</v>
      </c>
      <c r="BK51" s="2259">
        <v>1208885640.2222285</v>
      </c>
      <c r="BL51" s="2260">
        <v>470154078.87024915</v>
      </c>
    </row>
    <row r="52" spans="1:64" ht="16.5" customHeight="1">
      <c r="A52" s="156"/>
      <c r="B52" s="156" t="s">
        <v>2242</v>
      </c>
      <c r="C52" s="166"/>
      <c r="D52" s="1089"/>
      <c r="E52" s="950">
        <f>AX49</f>
        <v>1732.9999999990605</v>
      </c>
      <c r="F52" s="950">
        <f t="shared" si="15"/>
        <v>64001.854526293158</v>
      </c>
      <c r="G52" s="950">
        <f t="shared" si="15"/>
        <v>49566.410125636561</v>
      </c>
      <c r="H52" s="950">
        <f t="shared" si="15"/>
        <v>14885.246149596947</v>
      </c>
      <c r="I52" s="950">
        <f t="shared" si="15"/>
        <v>14230.534008138038</v>
      </c>
      <c r="J52" s="950">
        <f t="shared" si="15"/>
        <v>14080.789618709652</v>
      </c>
      <c r="K52" s="950">
        <f t="shared" si="15"/>
        <v>19469.941228543466</v>
      </c>
      <c r="L52" s="950">
        <f t="shared" si="15"/>
        <v>104396.33299818347</v>
      </c>
      <c r="M52" s="528">
        <f t="shared" si="15"/>
        <v>15219.234303206618</v>
      </c>
      <c r="N52" s="156"/>
      <c r="O52" s="156" t="s">
        <v>3672</v>
      </c>
      <c r="P52" s="166"/>
      <c r="Q52" s="1089"/>
      <c r="R52" s="950">
        <f>'3.'!E56</f>
        <v>9214.7196506301316</v>
      </c>
      <c r="S52" s="969">
        <f>'3.'!F56</f>
        <v>6841.9333979426292</v>
      </c>
      <c r="T52" s="969">
        <f>'3.'!G56</f>
        <v>2372.7862526875015</v>
      </c>
      <c r="U52" s="950">
        <f>'3.'!BX53</f>
        <v>119933.38215229033</v>
      </c>
      <c r="V52" s="950">
        <f>'3.'!BY53</f>
        <v>176033.75003881304</v>
      </c>
      <c r="W52" s="950">
        <f t="shared" si="16"/>
        <v>9317.7926194372521</v>
      </c>
      <c r="X52" s="950">
        <f t="shared" si="16"/>
        <v>46928.265405310252</v>
      </c>
      <c r="Y52" s="950">
        <f t="shared" si="16"/>
        <v>42176.350530268202</v>
      </c>
      <c r="Z52" s="528">
        <f t="shared" si="16"/>
        <v>64368.48397924038</v>
      </c>
      <c r="AA52" s="644"/>
      <c r="AD52" s="3030" t="s">
        <v>1016</v>
      </c>
      <c r="AE52" s="3032"/>
      <c r="AF52" s="2258">
        <v>5.3649999999998647E-3</v>
      </c>
      <c r="AG52" s="2259">
        <v>851720.97128629731</v>
      </c>
      <c r="AH52" s="2259">
        <v>602091.05911990744</v>
      </c>
      <c r="AI52" s="2259">
        <v>181976.75974306319</v>
      </c>
      <c r="AJ52" s="2259">
        <v>175325.36113881724</v>
      </c>
      <c r="AK52" s="2259">
        <v>173294.21799240453</v>
      </c>
      <c r="AL52" s="2259">
        <v>283485.51958021545</v>
      </c>
      <c r="AM52" s="2259">
        <v>2110500.1959710494</v>
      </c>
      <c r="AN52" s="2259">
        <v>213478.24191432228</v>
      </c>
      <c r="AO52" s="2259">
        <v>119507.71871401693</v>
      </c>
      <c r="AP52" s="2259">
        <v>588575.94559181621</v>
      </c>
      <c r="AQ52" s="2259">
        <v>535754.28360109928</v>
      </c>
      <c r="AR52" s="2259">
        <v>878974.48924632999</v>
      </c>
      <c r="AS52" s="2259">
        <v>92324.956975643552</v>
      </c>
      <c r="AT52" s="2260">
        <v>27182.761738373498</v>
      </c>
      <c r="AV52" s="3030" t="s">
        <v>1016</v>
      </c>
      <c r="AW52" s="3032"/>
      <c r="AX52" s="2709">
        <v>5364.9999999998317</v>
      </c>
      <c r="AY52" s="2259">
        <v>851720971286.297</v>
      </c>
      <c r="AZ52" s="2259">
        <v>602091059119.90723</v>
      </c>
      <c r="BA52" s="2259">
        <v>181976759743.06323</v>
      </c>
      <c r="BB52" s="2259">
        <v>175325361138.81711</v>
      </c>
      <c r="BC52" s="2259">
        <v>173294217992.40445</v>
      </c>
      <c r="BD52" s="2259">
        <v>283485519580.21545</v>
      </c>
      <c r="BE52" s="2259">
        <v>2110500195971.0493</v>
      </c>
      <c r="BF52" s="2259">
        <v>213478241914.32214</v>
      </c>
      <c r="BG52" s="2259">
        <v>119507718714.01697</v>
      </c>
      <c r="BH52" s="2259">
        <v>588575945591.81641</v>
      </c>
      <c r="BI52" s="2259">
        <v>535754283601.09937</v>
      </c>
      <c r="BJ52" s="2259">
        <v>878974489246.3302</v>
      </c>
      <c r="BK52" s="2259">
        <v>92324956975.643478</v>
      </c>
      <c r="BL52" s="2260">
        <v>27182761738.373482</v>
      </c>
    </row>
    <row r="53" spans="1:64" ht="16.5" customHeight="1">
      <c r="A53" s="156"/>
      <c r="B53" s="155" t="s">
        <v>416</v>
      </c>
      <c r="C53" s="166"/>
      <c r="D53" s="1089"/>
      <c r="E53" s="950">
        <f>AX55</f>
        <v>754.00000000043303</v>
      </c>
      <c r="F53" s="950">
        <f t="shared" si="15"/>
        <v>22418.828941539585</v>
      </c>
      <c r="G53" s="950">
        <f t="shared" si="15"/>
        <v>17146.402031649865</v>
      </c>
      <c r="H53" s="950">
        <f t="shared" si="15"/>
        <v>4984.4725286285066</v>
      </c>
      <c r="I53" s="950">
        <f t="shared" si="15"/>
        <v>4706.9731840257909</v>
      </c>
      <c r="J53" s="950">
        <f t="shared" si="15"/>
        <v>4639.0859399762294</v>
      </c>
      <c r="K53" s="950">
        <f t="shared" si="15"/>
        <v>6433.1055161507056</v>
      </c>
      <c r="L53" s="950">
        <f t="shared" si="15"/>
        <v>32852.797717894879</v>
      </c>
      <c r="M53" s="528">
        <f t="shared" si="15"/>
        <v>5491.0131124039453</v>
      </c>
      <c r="N53" s="156"/>
      <c r="O53" s="155" t="s">
        <v>416</v>
      </c>
      <c r="P53" s="166"/>
      <c r="Q53" s="1089"/>
      <c r="R53" s="950">
        <f>'3.'!E57</f>
        <v>4673.3336968545609</v>
      </c>
      <c r="S53" s="969">
        <f>'3.'!F57</f>
        <v>3657.3757957443131</v>
      </c>
      <c r="T53" s="969">
        <f>'3.'!G57</f>
        <v>1015.9579011102468</v>
      </c>
      <c r="U53" s="950">
        <f>'3.'!BX59</f>
        <v>43853.217607234561</v>
      </c>
      <c r="V53" s="950">
        <f>'3.'!BY59</f>
        <v>56807.518780594095</v>
      </c>
      <c r="W53" s="950">
        <f t="shared" si="16"/>
        <v>3641.8252172438697</v>
      </c>
      <c r="X53" s="950">
        <f t="shared" si="16"/>
        <v>17041.721357843791</v>
      </c>
      <c r="Y53" s="950">
        <f t="shared" si="16"/>
        <v>16304.828761317702</v>
      </c>
      <c r="Z53" s="528">
        <f t="shared" si="16"/>
        <v>22240.064102977725</v>
      </c>
      <c r="AA53" s="644"/>
      <c r="AD53" s="3030" t="s">
        <v>1017</v>
      </c>
      <c r="AE53" s="3032"/>
      <c r="AF53" s="2258">
        <v>4.9160000000010714E-3</v>
      </c>
      <c r="AG53" s="2259">
        <v>319487.73508212809</v>
      </c>
      <c r="AH53" s="2259">
        <v>221230.45693860229</v>
      </c>
      <c r="AI53" s="2259">
        <v>63061.652503711251</v>
      </c>
      <c r="AJ53" s="2259">
        <v>60736.055633090196</v>
      </c>
      <c r="AK53" s="2259">
        <v>60232.336446464833</v>
      </c>
      <c r="AL53" s="2259">
        <v>92020.924338503115</v>
      </c>
      <c r="AM53" s="2259">
        <v>552387.20986831316</v>
      </c>
      <c r="AN53" s="2259">
        <v>61858.560755755585</v>
      </c>
      <c r="AO53" s="2259">
        <v>41949.985608244475</v>
      </c>
      <c r="AP53" s="2259">
        <v>203549.82931273273</v>
      </c>
      <c r="AQ53" s="2259">
        <v>195580.76698847022</v>
      </c>
      <c r="AR53" s="2259">
        <v>309148.6824707599</v>
      </c>
      <c r="AS53" s="2259">
        <v>33073.727323894178</v>
      </c>
      <c r="AT53" s="2260">
        <v>8876.2582843503169</v>
      </c>
      <c r="AV53" s="3030" t="s">
        <v>1017</v>
      </c>
      <c r="AW53" s="3032"/>
      <c r="AX53" s="2709">
        <v>4916.0000000010541</v>
      </c>
      <c r="AY53" s="2259">
        <v>319487735082.12805</v>
      </c>
      <c r="AZ53" s="2259">
        <v>221230456938.60226</v>
      </c>
      <c r="BA53" s="2259">
        <v>63061652503.711304</v>
      </c>
      <c r="BB53" s="2259">
        <v>60736055633.090225</v>
      </c>
      <c r="BC53" s="2259">
        <v>60232336446.464836</v>
      </c>
      <c r="BD53" s="2259">
        <v>92020924338.503174</v>
      </c>
      <c r="BE53" s="2259">
        <v>552387209868.31348</v>
      </c>
      <c r="BF53" s="2259">
        <v>61858560755.755569</v>
      </c>
      <c r="BG53" s="2259">
        <v>41949985608.244499</v>
      </c>
      <c r="BH53" s="2259">
        <v>203549829312.73276</v>
      </c>
      <c r="BI53" s="2259">
        <v>195580766988.47025</v>
      </c>
      <c r="BJ53" s="2259">
        <v>309148682470.75983</v>
      </c>
      <c r="BK53" s="2259">
        <v>33073727323.894173</v>
      </c>
      <c r="BL53" s="2260">
        <v>8876258284.3503189</v>
      </c>
    </row>
    <row r="54" spans="1:64" ht="16.5" customHeight="1">
      <c r="A54" s="3093" t="s">
        <v>417</v>
      </c>
      <c r="B54" s="3093"/>
      <c r="C54" s="166"/>
      <c r="D54" s="1083"/>
      <c r="E54" s="950">
        <f>AX56</f>
        <v>425.00000000033623</v>
      </c>
      <c r="F54" s="950">
        <f t="shared" si="15"/>
        <v>10301.633289211273</v>
      </c>
      <c r="G54" s="950">
        <f t="shared" si="15"/>
        <v>7963.3758994746786</v>
      </c>
      <c r="H54" s="950">
        <f t="shared" si="15"/>
        <v>2206.5397843606202</v>
      </c>
      <c r="I54" s="950">
        <f t="shared" si="15"/>
        <v>2126.0337884939718</v>
      </c>
      <c r="J54" s="950">
        <f t="shared" si="15"/>
        <v>2085.430882113053</v>
      </c>
      <c r="K54" s="950">
        <f t="shared" si="15"/>
        <v>3955.6418314684965</v>
      </c>
      <c r="L54" s="950">
        <f t="shared" si="15"/>
        <v>13484.986642796659</v>
      </c>
      <c r="M54" s="528">
        <f t="shared" si="15"/>
        <v>1358.0624931385987</v>
      </c>
      <c r="N54" s="3093" t="s">
        <v>417</v>
      </c>
      <c r="O54" s="3093"/>
      <c r="P54" s="166"/>
      <c r="Q54" s="1083"/>
      <c r="R54" s="950">
        <f>'3.'!E58</f>
        <v>3052.755885415088</v>
      </c>
      <c r="S54" s="969">
        <f>'3.'!F58</f>
        <v>2498.2916553692075</v>
      </c>
      <c r="T54" s="969">
        <f>'3.'!G58</f>
        <v>554.46423004588178</v>
      </c>
      <c r="U54" s="950">
        <f>'3.'!BX60</f>
        <v>59296.7484232977</v>
      </c>
      <c r="V54" s="950">
        <f>'3.'!BY60</f>
        <v>73552.163768664948</v>
      </c>
      <c r="W54" s="950">
        <f t="shared" si="16"/>
        <v>1679.0397190924773</v>
      </c>
      <c r="X54" s="950">
        <f t="shared" si="16"/>
        <v>7652.4528305834274</v>
      </c>
      <c r="Y54" s="950">
        <f t="shared" si="16"/>
        <v>7282.8153002597364</v>
      </c>
      <c r="Z54" s="528">
        <f t="shared" si="16"/>
        <v>10298.588942208879</v>
      </c>
      <c r="AA54" s="644"/>
      <c r="AD54" s="3030" t="s">
        <v>1018</v>
      </c>
      <c r="AE54" s="3032"/>
      <c r="AF54" s="2258">
        <v>5.2849999999988635E-3</v>
      </c>
      <c r="AG54" s="2259">
        <v>334235.94708739268</v>
      </c>
      <c r="AH54" s="2259">
        <v>254718.70440481798</v>
      </c>
      <c r="AI54" s="2259">
        <v>75308.368391375843</v>
      </c>
      <c r="AJ54" s="2259">
        <v>71798.358950478476</v>
      </c>
      <c r="AK54" s="2259">
        <v>71103.795019060068</v>
      </c>
      <c r="AL54" s="2259">
        <v>99222.400511211323</v>
      </c>
      <c r="AM54" s="2259">
        <v>733134.43825989345</v>
      </c>
      <c r="AN54" s="2259">
        <v>105105.85675240771</v>
      </c>
      <c r="AO54" s="2259">
        <v>51318.329134442756</v>
      </c>
      <c r="AP54" s="2259">
        <v>243777.26434033355</v>
      </c>
      <c r="AQ54" s="2259">
        <v>222613.9441352672</v>
      </c>
      <c r="AR54" s="2259">
        <v>340306.17776994832</v>
      </c>
      <c r="AS54" s="2259">
        <v>41080.040327665251</v>
      </c>
      <c r="AT54" s="2260">
        <v>10238.288806777553</v>
      </c>
      <c r="AV54" s="3030" t="s">
        <v>1018</v>
      </c>
      <c r="AW54" s="3032"/>
      <c r="AX54" s="2709">
        <v>5284.9999999988531</v>
      </c>
      <c r="AY54" s="2259">
        <v>334235947087.3927</v>
      </c>
      <c r="AZ54" s="2259">
        <v>254718704404.81781</v>
      </c>
      <c r="BA54" s="2259">
        <v>75308368391.375778</v>
      </c>
      <c r="BB54" s="2259">
        <v>71798358950.478531</v>
      </c>
      <c r="BC54" s="2259">
        <v>71103795019.060089</v>
      </c>
      <c r="BD54" s="2259">
        <v>99222400511.211365</v>
      </c>
      <c r="BE54" s="2259">
        <v>733134438259.89355</v>
      </c>
      <c r="BF54" s="2259">
        <v>105105856752.40771</v>
      </c>
      <c r="BG54" s="2259">
        <v>51318329134.442772</v>
      </c>
      <c r="BH54" s="2259">
        <v>243777264340.33337</v>
      </c>
      <c r="BI54" s="2259">
        <v>222613944135.26706</v>
      </c>
      <c r="BJ54" s="2259">
        <v>340306177769.94843</v>
      </c>
      <c r="BK54" s="2259">
        <v>41080040327.665237</v>
      </c>
      <c r="BL54" s="2260">
        <v>10238288806.777546</v>
      </c>
    </row>
    <row r="55" spans="1:64" ht="16.5" customHeight="1">
      <c r="A55" s="3094" t="s">
        <v>118</v>
      </c>
      <c r="B55" s="3094"/>
      <c r="C55" s="3094"/>
      <c r="D55" s="1083"/>
      <c r="E55" s="950"/>
      <c r="F55" s="950"/>
      <c r="G55" s="950"/>
      <c r="H55" s="950"/>
      <c r="I55" s="950"/>
      <c r="J55" s="950"/>
      <c r="K55" s="950"/>
      <c r="L55" s="950"/>
      <c r="M55" s="528"/>
      <c r="N55" s="3094" t="s">
        <v>118</v>
      </c>
      <c r="O55" s="3094"/>
      <c r="P55" s="3094"/>
      <c r="Q55" s="1083"/>
      <c r="R55" s="950"/>
      <c r="S55" s="528"/>
      <c r="T55" s="528"/>
      <c r="U55" s="950"/>
      <c r="V55" s="950"/>
      <c r="W55" s="950"/>
      <c r="X55" s="950"/>
      <c r="Y55" s="950"/>
      <c r="Z55" s="528"/>
      <c r="AA55" s="644"/>
      <c r="AD55" s="3030" t="s">
        <v>1019</v>
      </c>
      <c r="AE55" s="3032"/>
      <c r="AF55" s="2258">
        <v>7.5400000000043347E-4</v>
      </c>
      <c r="AG55" s="2259">
        <v>22418.828941539585</v>
      </c>
      <c r="AH55" s="2259">
        <v>17146.402031649865</v>
      </c>
      <c r="AI55" s="2259">
        <v>4984.4725286285066</v>
      </c>
      <c r="AJ55" s="2259">
        <v>4706.9731840257909</v>
      </c>
      <c r="AK55" s="2259">
        <v>4639.0859399762294</v>
      </c>
      <c r="AL55" s="2259">
        <v>6433.1055161507056</v>
      </c>
      <c r="AM55" s="2259">
        <v>32852.797717894879</v>
      </c>
      <c r="AN55" s="2259">
        <v>5491.0131124039453</v>
      </c>
      <c r="AO55" s="2259">
        <v>3641.8252172438697</v>
      </c>
      <c r="AP55" s="2259">
        <v>17041.721357843791</v>
      </c>
      <c r="AQ55" s="2259">
        <v>16304.828761317702</v>
      </c>
      <c r="AR55" s="2259">
        <v>22240.064102977725</v>
      </c>
      <c r="AS55" s="2259">
        <v>2707.7093874564935</v>
      </c>
      <c r="AT55" s="2260">
        <v>934.11582978737658</v>
      </c>
      <c r="AV55" s="3030" t="s">
        <v>1019</v>
      </c>
      <c r="AW55" s="3032"/>
      <c r="AX55" s="2709">
        <v>754.00000000043303</v>
      </c>
      <c r="AY55" s="2259">
        <v>22418828941.539585</v>
      </c>
      <c r="AZ55" s="2259">
        <v>17146402031.64986</v>
      </c>
      <c r="BA55" s="2259">
        <v>4984472528.6285057</v>
      </c>
      <c r="BB55" s="2259">
        <v>4706973184.0257912</v>
      </c>
      <c r="BC55" s="2259">
        <v>4639085939.9762287</v>
      </c>
      <c r="BD55" s="2259">
        <v>6433105516.1507072</v>
      </c>
      <c r="BE55" s="2259">
        <v>32852797717.894863</v>
      </c>
      <c r="BF55" s="2259">
        <v>5491013112.4039412</v>
      </c>
      <c r="BG55" s="2259">
        <v>3641825217.2438688</v>
      </c>
      <c r="BH55" s="2259">
        <v>17041721357.843792</v>
      </c>
      <c r="BI55" s="2259">
        <v>16304828761.317705</v>
      </c>
      <c r="BJ55" s="2259">
        <v>22240064102.977726</v>
      </c>
      <c r="BK55" s="2259">
        <v>2707709387.4564934</v>
      </c>
      <c r="BL55" s="2260">
        <v>934115829.78737617</v>
      </c>
    </row>
    <row r="56" spans="1:64" ht="16.5" customHeight="1">
      <c r="A56" s="3093" t="s">
        <v>418</v>
      </c>
      <c r="B56" s="3093" t="s">
        <v>418</v>
      </c>
      <c r="C56" s="196"/>
      <c r="D56" s="1083"/>
      <c r="E56" s="950">
        <f>AX57</f>
        <v>7340.076017069091</v>
      </c>
      <c r="F56" s="950">
        <f t="shared" ref="F56:M56" si="17">AG57</f>
        <v>726901.64660075202</v>
      </c>
      <c r="G56" s="950">
        <f t="shared" si="17"/>
        <v>559145.57763340534</v>
      </c>
      <c r="H56" s="950">
        <f t="shared" si="17"/>
        <v>168934.13851713316</v>
      </c>
      <c r="I56" s="950">
        <f t="shared" si="17"/>
        <v>161275.41647939532</v>
      </c>
      <c r="J56" s="950">
        <f t="shared" si="17"/>
        <v>159520.07855009922</v>
      </c>
      <c r="K56" s="950">
        <f t="shared" si="17"/>
        <v>233384.81137830112</v>
      </c>
      <c r="L56" s="950">
        <f t="shared" si="17"/>
        <v>1496427.3332997533</v>
      </c>
      <c r="M56" s="528">
        <f t="shared" si="17"/>
        <v>200157.27631226752</v>
      </c>
      <c r="N56" s="3093" t="s">
        <v>418</v>
      </c>
      <c r="O56" s="3093" t="s">
        <v>418</v>
      </c>
      <c r="P56" s="196"/>
      <c r="Q56" s="1083"/>
      <c r="R56" s="181">
        <f>'3.'!E60</f>
        <v>99445.479761268361</v>
      </c>
      <c r="S56" s="1897">
        <f>'3.'!F60</f>
        <v>75929.028853597832</v>
      </c>
      <c r="T56" s="1897">
        <f>'3.'!G60</f>
        <v>23516.450907670405</v>
      </c>
      <c r="U56" s="950">
        <f>'3.'!BX61</f>
        <v>717714.01440444367</v>
      </c>
      <c r="V56" s="950">
        <f>'3.'!BY61</f>
        <v>1016443.9205770448</v>
      </c>
      <c r="W56" s="950">
        <f>AO57</f>
        <v>106107.79250102899</v>
      </c>
      <c r="X56" s="950">
        <f>AP57</f>
        <v>533506.2282179204</v>
      </c>
      <c r="Y56" s="950">
        <f>AQ57</f>
        <v>493392.70727403305</v>
      </c>
      <c r="Z56" s="528">
        <f>AR57</f>
        <v>746818.74399357662</v>
      </c>
      <c r="AA56" s="644"/>
      <c r="AD56" s="3030" t="s">
        <v>1020</v>
      </c>
      <c r="AE56" s="3032"/>
      <c r="AF56" s="2258">
        <v>4.2500000000033624E-4</v>
      </c>
      <c r="AG56" s="2259">
        <v>10301.633289211273</v>
      </c>
      <c r="AH56" s="2259">
        <v>7963.3758994746786</v>
      </c>
      <c r="AI56" s="2259">
        <v>2206.5397843606202</v>
      </c>
      <c r="AJ56" s="2259">
        <v>2126.0337884939718</v>
      </c>
      <c r="AK56" s="2259">
        <v>2085.430882113053</v>
      </c>
      <c r="AL56" s="2259">
        <v>3955.6418314684965</v>
      </c>
      <c r="AM56" s="2259">
        <v>13484.986642796659</v>
      </c>
      <c r="AN56" s="2259">
        <v>1358.0624931385987</v>
      </c>
      <c r="AO56" s="2259">
        <v>1679.0397190924773</v>
      </c>
      <c r="AP56" s="2259">
        <v>7652.4528305834274</v>
      </c>
      <c r="AQ56" s="2259">
        <v>7282.8153002597364</v>
      </c>
      <c r="AR56" s="2259">
        <v>10298.588942208879</v>
      </c>
      <c r="AS56" s="2259">
        <v>1208.8856402222284</v>
      </c>
      <c r="AT56" s="2260">
        <v>470.15407887024912</v>
      </c>
      <c r="AV56" s="3030" t="s">
        <v>1020</v>
      </c>
      <c r="AW56" s="3032"/>
      <c r="AX56" s="2709">
        <v>425.00000000033623</v>
      </c>
      <c r="AY56" s="2259">
        <v>10301633289.211269</v>
      </c>
      <c r="AZ56" s="2259">
        <v>7963375899.474679</v>
      </c>
      <c r="BA56" s="2259">
        <v>2206539784.36062</v>
      </c>
      <c r="BB56" s="2259">
        <v>2126033788.4939718</v>
      </c>
      <c r="BC56" s="2259">
        <v>2085430882.1130528</v>
      </c>
      <c r="BD56" s="2259">
        <v>3955641831.4684997</v>
      </c>
      <c r="BE56" s="2259">
        <v>13484986642.796658</v>
      </c>
      <c r="BF56" s="2259">
        <v>1358062493.1385982</v>
      </c>
      <c r="BG56" s="2259">
        <v>1679039719.0924778</v>
      </c>
      <c r="BH56" s="2259">
        <v>7652452830.5834265</v>
      </c>
      <c r="BI56" s="2259">
        <v>7282815300.2597342</v>
      </c>
      <c r="BJ56" s="2259">
        <v>10298588942.208876</v>
      </c>
      <c r="BK56" s="2259">
        <v>1208885640.2222285</v>
      </c>
      <c r="BL56" s="2260">
        <v>470154078.87024915</v>
      </c>
    </row>
    <row r="57" spans="1:64" ht="16.5" customHeight="1">
      <c r="A57" s="155"/>
      <c r="B57" s="155" t="s">
        <v>368</v>
      </c>
      <c r="C57" s="155"/>
      <c r="D57" s="1089"/>
      <c r="E57" s="950">
        <f>AX59</f>
        <v>5639.987809155069</v>
      </c>
      <c r="F57" s="950">
        <f t="shared" ref="F57:M60" si="18">AG59</f>
        <v>382900.3336638668</v>
      </c>
      <c r="G57" s="950">
        <f t="shared" si="18"/>
        <v>304790.00579839246</v>
      </c>
      <c r="H57" s="950">
        <f t="shared" si="18"/>
        <v>89080.794512803754</v>
      </c>
      <c r="I57" s="950">
        <f t="shared" si="18"/>
        <v>85082.090912323969</v>
      </c>
      <c r="J57" s="950">
        <f t="shared" si="18"/>
        <v>84198.660876464113</v>
      </c>
      <c r="K57" s="950">
        <f t="shared" si="18"/>
        <v>121708.39773120468</v>
      </c>
      <c r="L57" s="950">
        <f t="shared" si="18"/>
        <v>703329.59492422664</v>
      </c>
      <c r="M57" s="528">
        <f t="shared" si="18"/>
        <v>91752.818541555447</v>
      </c>
      <c r="N57" s="155"/>
      <c r="O57" s="155" t="s">
        <v>368</v>
      </c>
      <c r="P57" s="155"/>
      <c r="Q57" s="1089"/>
      <c r="R57" s="181">
        <f>'3.'!E61</f>
        <v>61755.475832706274</v>
      </c>
      <c r="S57" s="1897">
        <f>'3.'!F61</f>
        <v>47638.178334881646</v>
      </c>
      <c r="T57" s="1897">
        <f>'3.'!G61</f>
        <v>14117.297497824633</v>
      </c>
      <c r="U57" s="528">
        <f>'3.'!BX63</f>
        <v>414703.11167620932</v>
      </c>
      <c r="V57" s="528">
        <f>'3.'!BY63</f>
        <v>643647.34562612849</v>
      </c>
      <c r="W57" s="950">
        <f t="shared" ref="W57:Z60" si="19">AO59</f>
        <v>59676.439662769742</v>
      </c>
      <c r="X57" s="950">
        <f t="shared" si="19"/>
        <v>296502.27573687281</v>
      </c>
      <c r="Y57" s="950">
        <f t="shared" si="19"/>
        <v>273029.7212573365</v>
      </c>
      <c r="Z57" s="528">
        <f t="shared" si="19"/>
        <v>383174.09179055033</v>
      </c>
      <c r="AA57" s="644"/>
      <c r="AD57" s="3030" t="s">
        <v>1021</v>
      </c>
      <c r="AE57" s="2969" t="s">
        <v>1022</v>
      </c>
      <c r="AF57" s="2258">
        <v>7.3400760170691214E-3</v>
      </c>
      <c r="AG57" s="2259">
        <v>726901.64660075202</v>
      </c>
      <c r="AH57" s="2259">
        <v>559145.57763340534</v>
      </c>
      <c r="AI57" s="2259">
        <v>168934.13851713316</v>
      </c>
      <c r="AJ57" s="2259">
        <v>161275.41647939532</v>
      </c>
      <c r="AK57" s="2259">
        <v>159520.07855009922</v>
      </c>
      <c r="AL57" s="2259">
        <v>233384.81137830112</v>
      </c>
      <c r="AM57" s="2259">
        <v>1496427.3332997533</v>
      </c>
      <c r="AN57" s="2259">
        <v>200157.27631226752</v>
      </c>
      <c r="AO57" s="2259">
        <v>106107.79250102899</v>
      </c>
      <c r="AP57" s="2259">
        <v>533506.2282179204</v>
      </c>
      <c r="AQ57" s="2259">
        <v>493392.70727403305</v>
      </c>
      <c r="AR57" s="2259">
        <v>746818.74399357662</v>
      </c>
      <c r="AS57" s="2259">
        <v>82470.585412846747</v>
      </c>
      <c r="AT57" s="2260">
        <v>23637.207088182298</v>
      </c>
      <c r="AV57" s="3030" t="s">
        <v>1021</v>
      </c>
      <c r="AW57" s="2969" t="s">
        <v>1022</v>
      </c>
      <c r="AX57" s="2709">
        <v>7340.076017069091</v>
      </c>
      <c r="AY57" s="2259">
        <v>726901646600.75281</v>
      </c>
      <c r="AZ57" s="2259">
        <v>559145577633.40527</v>
      </c>
      <c r="BA57" s="2259">
        <v>168934138517.13324</v>
      </c>
      <c r="BB57" s="2259">
        <v>161275416479.39532</v>
      </c>
      <c r="BC57" s="2259">
        <v>159520078550.09915</v>
      </c>
      <c r="BD57" s="2259">
        <v>233384811378.30099</v>
      </c>
      <c r="BE57" s="2259">
        <v>1496427333299.7537</v>
      </c>
      <c r="BF57" s="2259">
        <v>200157276312.26764</v>
      </c>
      <c r="BG57" s="2259">
        <v>106107792501.0289</v>
      </c>
      <c r="BH57" s="2259">
        <v>533506228217.92047</v>
      </c>
      <c r="BI57" s="2259">
        <v>493392707274.03296</v>
      </c>
      <c r="BJ57" s="2259">
        <v>746818743993.5769</v>
      </c>
      <c r="BK57" s="2259">
        <v>82470585412.846786</v>
      </c>
      <c r="BL57" s="2260">
        <v>23637207088.182297</v>
      </c>
    </row>
    <row r="58" spans="1:64" ht="16.5" customHeight="1">
      <c r="A58" s="155"/>
      <c r="B58" s="155" t="s">
        <v>369</v>
      </c>
      <c r="C58" s="155"/>
      <c r="D58" s="1089"/>
      <c r="E58" s="950">
        <f t="shared" ref="E58:E59" si="20">AX60</f>
        <v>1001.0600911474231</v>
      </c>
      <c r="F58" s="950">
        <f t="shared" si="18"/>
        <v>185055.44499342839</v>
      </c>
      <c r="G58" s="950">
        <f t="shared" si="18"/>
        <v>134866.5319869529</v>
      </c>
      <c r="H58" s="950">
        <f t="shared" si="18"/>
        <v>39940.078716451004</v>
      </c>
      <c r="I58" s="950">
        <f t="shared" si="18"/>
        <v>37822.380952251071</v>
      </c>
      <c r="J58" s="950">
        <f t="shared" si="18"/>
        <v>37430.262690713302</v>
      </c>
      <c r="K58" s="950">
        <f t="shared" si="18"/>
        <v>66063.629376657656</v>
      </c>
      <c r="L58" s="950">
        <f t="shared" si="18"/>
        <v>387837.94421763829</v>
      </c>
      <c r="M58" s="528">
        <f t="shared" si="18"/>
        <v>39252.330254619766</v>
      </c>
      <c r="N58" s="155"/>
      <c r="O58" s="155" t="s">
        <v>369</v>
      </c>
      <c r="P58" s="155"/>
      <c r="Q58" s="1089"/>
      <c r="R58" s="181">
        <f>'3.'!E62</f>
        <v>20842.488848343051</v>
      </c>
      <c r="S58" s="1897">
        <f>'3.'!F62</f>
        <v>15488.359130812107</v>
      </c>
      <c r="T58" s="1897">
        <f>'3.'!G62</f>
        <v>5354.1297175309428</v>
      </c>
      <c r="U58" s="528">
        <f>'3.'!BX64</f>
        <v>124336.25716359988</v>
      </c>
      <c r="V58" s="528">
        <f>'3.'!BY64</f>
        <v>168759.04408672531</v>
      </c>
      <c r="W58" s="950">
        <f t="shared" si="19"/>
        <v>24034.512895792413</v>
      </c>
      <c r="X58" s="950">
        <f t="shared" si="19"/>
        <v>122448.587079132</v>
      </c>
      <c r="Y58" s="950">
        <f t="shared" si="19"/>
        <v>118481.12566705258</v>
      </c>
      <c r="Z58" s="528">
        <f t="shared" si="19"/>
        <v>176732.59893535366</v>
      </c>
      <c r="AA58" s="644"/>
      <c r="AD58" s="3030"/>
      <c r="AE58" s="2969" t="s">
        <v>1023</v>
      </c>
      <c r="AF58" s="2258">
        <v>9.4049239829313153E-3</v>
      </c>
      <c r="AG58" s="2259">
        <v>811263.46908581606</v>
      </c>
      <c r="AH58" s="2259">
        <v>544004.42076104693</v>
      </c>
      <c r="AI58" s="2259">
        <v>158603.65443400608</v>
      </c>
      <c r="AJ58" s="2259">
        <v>153417.36621551044</v>
      </c>
      <c r="AK58" s="2259">
        <v>151834.78772991951</v>
      </c>
      <c r="AL58" s="2259">
        <v>251732.78039924748</v>
      </c>
      <c r="AM58" s="2259">
        <v>1945932.2951601921</v>
      </c>
      <c r="AN58" s="2259">
        <v>187134.45871576059</v>
      </c>
      <c r="AO58" s="2259">
        <v>111989.10589201152</v>
      </c>
      <c r="AP58" s="2259">
        <v>527090.9852153894</v>
      </c>
      <c r="AQ58" s="2259">
        <v>484143.9315123813</v>
      </c>
      <c r="AR58" s="2259">
        <v>814149.25853864825</v>
      </c>
      <c r="AS58" s="2259">
        <v>87924.734242034858</v>
      </c>
      <c r="AT58" s="2260">
        <v>24064.371649976656</v>
      </c>
      <c r="AV58" s="3030"/>
      <c r="AW58" s="2969" t="s">
        <v>1023</v>
      </c>
      <c r="AX58" s="2709">
        <v>9404.9239829314083</v>
      </c>
      <c r="AY58" s="2259">
        <v>811263469085.81555</v>
      </c>
      <c r="AZ58" s="2259">
        <v>544004420761.04657</v>
      </c>
      <c r="BA58" s="2259">
        <v>158603654434.00604</v>
      </c>
      <c r="BB58" s="2259">
        <v>153417366215.51013</v>
      </c>
      <c r="BC58" s="2259">
        <v>151834787729.91946</v>
      </c>
      <c r="BD58" s="2259">
        <v>251732780399.24771</v>
      </c>
      <c r="BE58" s="2259">
        <v>1945932295160.1948</v>
      </c>
      <c r="BF58" s="2259">
        <v>187134458715.76035</v>
      </c>
      <c r="BG58" s="2259">
        <v>111989105892.01163</v>
      </c>
      <c r="BH58" s="2259">
        <v>527090985215.38947</v>
      </c>
      <c r="BI58" s="2259">
        <v>484143931512.38092</v>
      </c>
      <c r="BJ58" s="2259">
        <v>814149258538.64771</v>
      </c>
      <c r="BK58" s="2259">
        <v>87924734242.034912</v>
      </c>
      <c r="BL58" s="2260">
        <v>24064371649.976673</v>
      </c>
    </row>
    <row r="59" spans="1:64" ht="16.5" customHeight="1">
      <c r="A59" s="155"/>
      <c r="B59" s="155" t="s">
        <v>370</v>
      </c>
      <c r="C59" s="155"/>
      <c r="D59" s="1089"/>
      <c r="E59" s="950">
        <f t="shared" si="20"/>
        <v>699.02811676659383</v>
      </c>
      <c r="F59" s="950">
        <f t="shared" si="18"/>
        <v>158945.86794345768</v>
      </c>
      <c r="G59" s="950">
        <f t="shared" si="18"/>
        <v>119489.03984805991</v>
      </c>
      <c r="H59" s="950">
        <f t="shared" si="18"/>
        <v>39913.265287878479</v>
      </c>
      <c r="I59" s="950">
        <f t="shared" si="18"/>
        <v>38370.944614820379</v>
      </c>
      <c r="J59" s="950">
        <f t="shared" si="18"/>
        <v>37891.154982921697</v>
      </c>
      <c r="K59" s="950">
        <f t="shared" si="18"/>
        <v>45612.784270438715</v>
      </c>
      <c r="L59" s="950">
        <f t="shared" si="18"/>
        <v>405259.79415788862</v>
      </c>
      <c r="M59" s="528">
        <f t="shared" si="18"/>
        <v>69152.127516092311</v>
      </c>
      <c r="N59" s="155"/>
      <c r="O59" s="155" t="s">
        <v>370</v>
      </c>
      <c r="P59" s="155"/>
      <c r="Q59" s="1089"/>
      <c r="R59" s="181">
        <f>'3.'!E63</f>
        <v>16847.515080218953</v>
      </c>
      <c r="S59" s="1897">
        <f>'3.'!F63</f>
        <v>12802.491387904109</v>
      </c>
      <c r="T59" s="1897">
        <f>'3.'!G63</f>
        <v>4045.0236923148454</v>
      </c>
      <c r="U59" s="528">
        <f>'3.'!BX65</f>
        <v>178674.64556463412</v>
      </c>
      <c r="V59" s="528">
        <f>'3.'!BY65</f>
        <v>204037.53086419066</v>
      </c>
      <c r="W59" s="950">
        <f t="shared" si="19"/>
        <v>22396.839942466926</v>
      </c>
      <c r="X59" s="950">
        <f t="shared" si="19"/>
        <v>114555.3654019158</v>
      </c>
      <c r="Y59" s="950">
        <f t="shared" si="19"/>
        <v>101881.86034964422</v>
      </c>
      <c r="Z59" s="528">
        <f t="shared" si="19"/>
        <v>186912.05326767321</v>
      </c>
      <c r="AA59" s="644"/>
      <c r="AD59" s="3030" t="s">
        <v>1024</v>
      </c>
      <c r="AE59" s="2969" t="s">
        <v>3904</v>
      </c>
      <c r="AF59" s="2258">
        <v>5.6399878091550866E-3</v>
      </c>
      <c r="AG59" s="2259">
        <v>382900.3336638668</v>
      </c>
      <c r="AH59" s="2259">
        <v>304790.00579839246</v>
      </c>
      <c r="AI59" s="2259">
        <v>89080.794512803754</v>
      </c>
      <c r="AJ59" s="2259">
        <v>85082.090912323969</v>
      </c>
      <c r="AK59" s="2259">
        <v>84198.660876464113</v>
      </c>
      <c r="AL59" s="2259">
        <v>121708.39773120468</v>
      </c>
      <c r="AM59" s="2259">
        <v>703329.59492422664</v>
      </c>
      <c r="AN59" s="2259">
        <v>91752.818541555447</v>
      </c>
      <c r="AO59" s="2259">
        <v>59676.439662769742</v>
      </c>
      <c r="AP59" s="2259">
        <v>296502.27573687281</v>
      </c>
      <c r="AQ59" s="2259">
        <v>273029.7212573365</v>
      </c>
      <c r="AR59" s="2259">
        <v>383174.09179055033</v>
      </c>
      <c r="AS59" s="2259">
        <v>47022.681236643686</v>
      </c>
      <c r="AT59" s="2260">
        <v>12653.758426126022</v>
      </c>
      <c r="AV59" s="3030" t="s">
        <v>1024</v>
      </c>
      <c r="AW59" s="2969" t="s">
        <v>3904</v>
      </c>
      <c r="AX59" s="2709">
        <v>5639.987809155069</v>
      </c>
      <c r="AY59" s="2259">
        <v>382900333663.86658</v>
      </c>
      <c r="AZ59" s="2259">
        <v>304790005798.39221</v>
      </c>
      <c r="BA59" s="2259">
        <v>89080794512.803696</v>
      </c>
      <c r="BB59" s="2259">
        <v>85082090912.323883</v>
      </c>
      <c r="BC59" s="2259">
        <v>84198660876.464066</v>
      </c>
      <c r="BD59" s="2259">
        <v>121708397731.20467</v>
      </c>
      <c r="BE59" s="2259">
        <v>703329594924.22668</v>
      </c>
      <c r="BF59" s="2259">
        <v>91752818541.555466</v>
      </c>
      <c r="BG59" s="2259">
        <v>59676439662.769691</v>
      </c>
      <c r="BH59" s="2259">
        <v>296502275736.87274</v>
      </c>
      <c r="BI59" s="2259">
        <v>273029721257.33643</v>
      </c>
      <c r="BJ59" s="2259">
        <v>383174091790.55023</v>
      </c>
      <c r="BK59" s="2259">
        <v>47022681236.643707</v>
      </c>
      <c r="BL59" s="2260">
        <v>12653758426.126013</v>
      </c>
    </row>
    <row r="60" spans="1:64" ht="16.5" customHeight="1" thickBot="1">
      <c r="A60" s="3104" t="s">
        <v>422</v>
      </c>
      <c r="B60" s="3104"/>
      <c r="C60" s="169"/>
      <c r="D60" s="1104"/>
      <c r="E60" s="531">
        <f>AX62</f>
        <v>9404.9239829314083</v>
      </c>
      <c r="F60" s="531">
        <f t="shared" si="18"/>
        <v>811263.46908581606</v>
      </c>
      <c r="G60" s="531">
        <f t="shared" si="18"/>
        <v>544004.42076104693</v>
      </c>
      <c r="H60" s="531">
        <f t="shared" si="18"/>
        <v>158603.65443400608</v>
      </c>
      <c r="I60" s="531">
        <f t="shared" si="18"/>
        <v>153417.36621551044</v>
      </c>
      <c r="J60" s="531">
        <f t="shared" si="18"/>
        <v>151834.78772991951</v>
      </c>
      <c r="K60" s="531">
        <f t="shared" si="18"/>
        <v>251732.78039924748</v>
      </c>
      <c r="L60" s="531">
        <f t="shared" si="18"/>
        <v>1945932.2951601921</v>
      </c>
      <c r="M60" s="531">
        <f t="shared" si="18"/>
        <v>187134.45871576059</v>
      </c>
      <c r="N60" s="3104" t="s">
        <v>422</v>
      </c>
      <c r="O60" s="3104"/>
      <c r="P60" s="169"/>
      <c r="Q60" s="1104"/>
      <c r="R60" s="200">
        <f>'3.'!E64</f>
        <v>78725.058033466179</v>
      </c>
      <c r="S60" s="1898">
        <f>'3.'!F64</f>
        <v>60847.102209811732</v>
      </c>
      <c r="T60" s="1898">
        <f>'3.'!G64</f>
        <v>17877.955823654484</v>
      </c>
      <c r="U60" s="531">
        <f>'3.'!BX66</f>
        <v>1095782.0818026122</v>
      </c>
      <c r="V60" s="531">
        <f>'3.'!BY66</f>
        <v>1207629.8883530556</v>
      </c>
      <c r="W60" s="531">
        <f t="shared" si="19"/>
        <v>111989.10589201152</v>
      </c>
      <c r="X60" s="531">
        <f t="shared" si="19"/>
        <v>527090.9852153894</v>
      </c>
      <c r="Y60" s="531">
        <f t="shared" si="19"/>
        <v>484143.9315123813</v>
      </c>
      <c r="Z60" s="531">
        <f t="shared" si="19"/>
        <v>814149.25853864825</v>
      </c>
      <c r="AA60" s="644"/>
      <c r="AD60" s="3030"/>
      <c r="AE60" s="2969" t="s">
        <v>3905</v>
      </c>
      <c r="AF60" s="2258">
        <v>1.0010600911474234E-3</v>
      </c>
      <c r="AG60" s="2259">
        <v>185055.44499342839</v>
      </c>
      <c r="AH60" s="2259">
        <v>134866.5319869529</v>
      </c>
      <c r="AI60" s="2259">
        <v>39940.078716451004</v>
      </c>
      <c r="AJ60" s="2259">
        <v>37822.380952251071</v>
      </c>
      <c r="AK60" s="2259">
        <v>37430.262690713302</v>
      </c>
      <c r="AL60" s="2259">
        <v>66063.629376657656</v>
      </c>
      <c r="AM60" s="2259">
        <v>387837.94421763829</v>
      </c>
      <c r="AN60" s="2259">
        <v>39252.330254619766</v>
      </c>
      <c r="AO60" s="2259">
        <v>24034.512895792413</v>
      </c>
      <c r="AP60" s="2259">
        <v>122448.587079132</v>
      </c>
      <c r="AQ60" s="2259">
        <v>118481.12566705258</v>
      </c>
      <c r="AR60" s="2259">
        <v>176732.59893535366</v>
      </c>
      <c r="AS60" s="2259">
        <v>18770.172842309075</v>
      </c>
      <c r="AT60" s="2260">
        <v>5264.3400534833345</v>
      </c>
      <c r="AV60" s="3030"/>
      <c r="AW60" s="2969" t="s">
        <v>3905</v>
      </c>
      <c r="AX60" s="2709">
        <v>1001.0600911474231</v>
      </c>
      <c r="AY60" s="2259">
        <v>185055444993.42844</v>
      </c>
      <c r="AZ60" s="2259">
        <v>134866531986.95285</v>
      </c>
      <c r="BA60" s="2259">
        <v>39940078716.451012</v>
      </c>
      <c r="BB60" s="2259">
        <v>37822380952.251083</v>
      </c>
      <c r="BC60" s="2259">
        <v>37430262690.713295</v>
      </c>
      <c r="BD60" s="2259">
        <v>66063629376.657692</v>
      </c>
      <c r="BE60" s="2259">
        <v>387837944217.63824</v>
      </c>
      <c r="BF60" s="2259">
        <v>39252330254.619766</v>
      </c>
      <c r="BG60" s="2259">
        <v>24034512895.792412</v>
      </c>
      <c r="BH60" s="2259">
        <v>122448587079.13199</v>
      </c>
      <c r="BI60" s="2259">
        <v>118481125667.05255</v>
      </c>
      <c r="BJ60" s="2259">
        <v>176732598935.35364</v>
      </c>
      <c r="BK60" s="2259">
        <v>18770172842.309074</v>
      </c>
      <c r="BL60" s="2260">
        <v>5264340053.4833326</v>
      </c>
    </row>
    <row r="61" spans="1:64" s="1229" customFormat="1" ht="16.5" customHeight="1">
      <c r="A61" s="1229" t="s">
        <v>3691</v>
      </c>
      <c r="D61" s="1334"/>
      <c r="M61" s="1335"/>
      <c r="N61" s="1336" t="s">
        <v>1374</v>
      </c>
      <c r="O61" s="1337"/>
      <c r="P61" s="1338"/>
      <c r="Q61" s="1338"/>
      <c r="R61" s="1338"/>
      <c r="S61" s="1338"/>
      <c r="T61" s="1338"/>
      <c r="W61" s="3056"/>
      <c r="X61" s="3056"/>
      <c r="Y61" s="3056"/>
      <c r="Z61" s="3056"/>
      <c r="AD61" s="3030"/>
      <c r="AE61" s="2969" t="s">
        <v>3906</v>
      </c>
      <c r="AF61" s="2258">
        <v>6.9902811676659518E-4</v>
      </c>
      <c r="AG61" s="2259">
        <v>158945.86794345768</v>
      </c>
      <c r="AH61" s="2259">
        <v>119489.03984805991</v>
      </c>
      <c r="AI61" s="2259">
        <v>39913.265287878479</v>
      </c>
      <c r="AJ61" s="2259">
        <v>38370.944614820379</v>
      </c>
      <c r="AK61" s="2259">
        <v>37891.154982921697</v>
      </c>
      <c r="AL61" s="2259">
        <v>45612.784270438715</v>
      </c>
      <c r="AM61" s="2259">
        <v>405259.79415788862</v>
      </c>
      <c r="AN61" s="2259">
        <v>69152.127516092311</v>
      </c>
      <c r="AO61" s="2259">
        <v>22396.839942466926</v>
      </c>
      <c r="AP61" s="2259">
        <v>114555.3654019158</v>
      </c>
      <c r="AQ61" s="2259">
        <v>101881.86034964422</v>
      </c>
      <c r="AR61" s="2259">
        <v>186912.05326767321</v>
      </c>
      <c r="AS61" s="2259">
        <v>16677.731333893971</v>
      </c>
      <c r="AT61" s="2260">
        <v>5719.1086085729467</v>
      </c>
      <c r="AV61" s="3030"/>
      <c r="AW61" s="2969" t="s">
        <v>3906</v>
      </c>
      <c r="AX61" s="2709">
        <v>699.02811676659383</v>
      </c>
      <c r="AY61" s="2259">
        <v>158945867943.45767</v>
      </c>
      <c r="AZ61" s="2259">
        <v>119489039848.05994</v>
      </c>
      <c r="BA61" s="2259">
        <v>39913265287.878479</v>
      </c>
      <c r="BB61" s="2259">
        <v>38370944614.820374</v>
      </c>
      <c r="BC61" s="2259">
        <v>37891154982.921692</v>
      </c>
      <c r="BD61" s="2259">
        <v>45612784270.438721</v>
      </c>
      <c r="BE61" s="2259">
        <v>405259794157.88855</v>
      </c>
      <c r="BF61" s="2259">
        <v>69152127516.092316</v>
      </c>
      <c r="BG61" s="2259">
        <v>22396839942.466919</v>
      </c>
      <c r="BH61" s="2259">
        <v>114555365401.9158</v>
      </c>
      <c r="BI61" s="2259">
        <v>101881860349.64423</v>
      </c>
      <c r="BJ61" s="2259">
        <v>186912053267.67325</v>
      </c>
      <c r="BK61" s="2259">
        <v>16677731333.893974</v>
      </c>
      <c r="BL61" s="2260">
        <v>5719108608.5729485</v>
      </c>
    </row>
    <row r="62" spans="1:64" s="1229" customFormat="1" ht="16.5" customHeight="1">
      <c r="A62" s="1229" t="s">
        <v>1367</v>
      </c>
      <c r="D62" s="1334"/>
      <c r="M62" s="1335"/>
      <c r="N62" s="1229" t="s">
        <v>1372</v>
      </c>
      <c r="W62" s="3057"/>
      <c r="X62" s="3057"/>
      <c r="Y62" s="3057"/>
      <c r="Z62" s="3057"/>
      <c r="AD62" s="3030"/>
      <c r="AE62" s="2969" t="s">
        <v>3907</v>
      </c>
      <c r="AF62" s="2258">
        <v>9.4049239829313153E-3</v>
      </c>
      <c r="AG62" s="2259">
        <v>811263.46908581606</v>
      </c>
      <c r="AH62" s="2259">
        <v>544004.42076104693</v>
      </c>
      <c r="AI62" s="2259">
        <v>158603.65443400608</v>
      </c>
      <c r="AJ62" s="2259">
        <v>153417.36621551044</v>
      </c>
      <c r="AK62" s="2259">
        <v>151834.78772991951</v>
      </c>
      <c r="AL62" s="2259">
        <v>251732.78039924748</v>
      </c>
      <c r="AM62" s="2259">
        <v>1945932.2951601921</v>
      </c>
      <c r="AN62" s="2259">
        <v>187134.45871576059</v>
      </c>
      <c r="AO62" s="2259">
        <v>111989.10589201152</v>
      </c>
      <c r="AP62" s="2259">
        <v>527090.9852153894</v>
      </c>
      <c r="AQ62" s="2259">
        <v>484143.9315123813</v>
      </c>
      <c r="AR62" s="2259">
        <v>814149.25853864825</v>
      </c>
      <c r="AS62" s="2259">
        <v>87924.734242034858</v>
      </c>
      <c r="AT62" s="2260">
        <v>24064.371649976656</v>
      </c>
      <c r="AV62" s="3030"/>
      <c r="AW62" s="2969" t="s">
        <v>3907</v>
      </c>
      <c r="AX62" s="2709">
        <v>9404.9239829314083</v>
      </c>
      <c r="AY62" s="2259">
        <v>811263469085.81555</v>
      </c>
      <c r="AZ62" s="2259">
        <v>544004420761.04657</v>
      </c>
      <c r="BA62" s="2259">
        <v>158603654434.00604</v>
      </c>
      <c r="BB62" s="2259">
        <v>153417366215.51013</v>
      </c>
      <c r="BC62" s="2259">
        <v>151834787729.91946</v>
      </c>
      <c r="BD62" s="2259">
        <v>251732780399.24771</v>
      </c>
      <c r="BE62" s="2259">
        <v>1945932295160.1948</v>
      </c>
      <c r="BF62" s="2259">
        <v>187134458715.76035</v>
      </c>
      <c r="BG62" s="2259">
        <v>111989105892.01163</v>
      </c>
      <c r="BH62" s="2259">
        <v>527090985215.38947</v>
      </c>
      <c r="BI62" s="2259">
        <v>484143931512.38092</v>
      </c>
      <c r="BJ62" s="2259">
        <v>814149258538.64771</v>
      </c>
      <c r="BK62" s="2259">
        <v>87924734242.034912</v>
      </c>
      <c r="BL62" s="2260">
        <v>24064371649.976673</v>
      </c>
    </row>
    <row r="63" spans="1:64" s="1229" customFormat="1" ht="16.5" customHeight="1">
      <c r="A63" s="1229" t="s">
        <v>1369</v>
      </c>
      <c r="D63" s="1334"/>
      <c r="M63" s="1335"/>
      <c r="W63" s="3057"/>
      <c r="X63" s="3057"/>
      <c r="Y63" s="3057"/>
      <c r="Z63" s="3057"/>
      <c r="AD63" s="3030" t="s">
        <v>1029</v>
      </c>
      <c r="AE63" s="2969" t="s">
        <v>1030</v>
      </c>
      <c r="AF63" s="2258">
        <v>1.2508028482146459E-2</v>
      </c>
      <c r="AG63" s="2259">
        <v>339559.69087398489</v>
      </c>
      <c r="AH63" s="2259">
        <v>245844.64943303043</v>
      </c>
      <c r="AI63" s="2259">
        <v>64102.862993875475</v>
      </c>
      <c r="AJ63" s="2259">
        <v>61290.599199254022</v>
      </c>
      <c r="AK63" s="2259">
        <v>60609.371457439396</v>
      </c>
      <c r="AL63" s="2259">
        <v>114242.56592218994</v>
      </c>
      <c r="AM63" s="2259">
        <v>508295.37310341158</v>
      </c>
      <c r="AN63" s="2259">
        <v>84770.54802732775</v>
      </c>
      <c r="AO63" s="2259">
        <v>46191.827844329207</v>
      </c>
      <c r="AP63" s="2259">
        <v>223299.05297004164</v>
      </c>
      <c r="AQ63" s="2259">
        <v>209089.52386881143</v>
      </c>
      <c r="AR63" s="2259">
        <v>340515.79929912608</v>
      </c>
      <c r="AS63" s="2259">
        <v>33556.50692986315</v>
      </c>
      <c r="AT63" s="2260">
        <v>12635.320914466061</v>
      </c>
      <c r="AV63" s="3030" t="s">
        <v>1029</v>
      </c>
      <c r="AW63" s="2969" t="s">
        <v>1030</v>
      </c>
      <c r="AX63" s="2709">
        <v>12508.028482146516</v>
      </c>
      <c r="AY63" s="2259">
        <v>339559690873.98444</v>
      </c>
      <c r="AZ63" s="2259">
        <v>245844649433.03012</v>
      </c>
      <c r="BA63" s="2259">
        <v>64102862993.875465</v>
      </c>
      <c r="BB63" s="2259">
        <v>61290599199.253891</v>
      </c>
      <c r="BC63" s="2259">
        <v>60609371457.439354</v>
      </c>
      <c r="BD63" s="2259">
        <v>114242565922.1902</v>
      </c>
      <c r="BE63" s="2259">
        <v>508295373103.41156</v>
      </c>
      <c r="BF63" s="2259">
        <v>84770548027.327728</v>
      </c>
      <c r="BG63" s="2259">
        <v>46191827844.329216</v>
      </c>
      <c r="BH63" s="2259">
        <v>223299052970.04175</v>
      </c>
      <c r="BI63" s="2259">
        <v>209089523868.81165</v>
      </c>
      <c r="BJ63" s="2259">
        <v>340515799299.12585</v>
      </c>
      <c r="BK63" s="2259">
        <v>33556506929.863155</v>
      </c>
      <c r="BL63" s="2260">
        <v>12635320914.46608</v>
      </c>
    </row>
    <row r="64" spans="1:64" s="1229" customFormat="1" ht="12.6" customHeight="1">
      <c r="A64" s="1229" t="s">
        <v>1368</v>
      </c>
      <c r="D64" s="1334"/>
      <c r="M64" s="1335"/>
      <c r="W64" s="3057"/>
      <c r="X64" s="3057"/>
      <c r="Y64" s="3057"/>
      <c r="Z64" s="3057"/>
      <c r="AD64" s="3030"/>
      <c r="AE64" s="2969" t="s">
        <v>1031</v>
      </c>
      <c r="AF64" s="2258">
        <v>2.3707253560779169E-3</v>
      </c>
      <c r="AG64" s="2259">
        <v>189631.61790877892</v>
      </c>
      <c r="AH64" s="2259">
        <v>139057.65756877771</v>
      </c>
      <c r="AI64" s="2259">
        <v>37955.849962494562</v>
      </c>
      <c r="AJ64" s="2259">
        <v>36527.646591025172</v>
      </c>
      <c r="AK64" s="2259">
        <v>36050.099489810978</v>
      </c>
      <c r="AL64" s="2259">
        <v>67386.776168583863</v>
      </c>
      <c r="AM64" s="2259">
        <v>422181.89431967918</v>
      </c>
      <c r="AN64" s="2259">
        <v>49765.775151944821</v>
      </c>
      <c r="AO64" s="2259">
        <v>26142.45786513072</v>
      </c>
      <c r="AP64" s="2259">
        <v>134503.31319682734</v>
      </c>
      <c r="AQ64" s="2259">
        <v>126617.43301991743</v>
      </c>
      <c r="AR64" s="2259">
        <v>187824.89536160775</v>
      </c>
      <c r="AS64" s="2259">
        <v>19078.665521363182</v>
      </c>
      <c r="AT64" s="2260">
        <v>7063.7923437675272</v>
      </c>
      <c r="AV64" s="3030"/>
      <c r="AW64" s="2969" t="s">
        <v>1031</v>
      </c>
      <c r="AX64" s="2709">
        <v>2370.7253560779141</v>
      </c>
      <c r="AY64" s="2259">
        <v>189631617908.77866</v>
      </c>
      <c r="AZ64" s="2259">
        <v>139057657568.77759</v>
      </c>
      <c r="BA64" s="2259">
        <v>37955849962.494522</v>
      </c>
      <c r="BB64" s="2259">
        <v>36527646591.025208</v>
      </c>
      <c r="BC64" s="2259">
        <v>36050099489.810959</v>
      </c>
      <c r="BD64" s="2259">
        <v>67386776168.583946</v>
      </c>
      <c r="BE64" s="2259">
        <v>422181894319.6792</v>
      </c>
      <c r="BF64" s="2259">
        <v>49765775151.944832</v>
      </c>
      <c r="BG64" s="2259">
        <v>26142457865.130692</v>
      </c>
      <c r="BH64" s="2259">
        <v>134503313196.82726</v>
      </c>
      <c r="BI64" s="2259">
        <v>126617433019.91737</v>
      </c>
      <c r="BJ64" s="2259">
        <v>187824895361.60745</v>
      </c>
      <c r="BK64" s="2259">
        <v>19078665521.363186</v>
      </c>
      <c r="BL64" s="2260">
        <v>7063792343.7675285</v>
      </c>
    </row>
    <row r="65" spans="5:64" ht="17.25" thickBot="1">
      <c r="E65" s="1899" t="s">
        <v>4085</v>
      </c>
      <c r="F65" s="1899"/>
      <c r="G65" s="1899"/>
      <c r="H65" s="1899"/>
      <c r="I65" s="1899"/>
      <c r="J65" s="1160"/>
      <c r="O65" s="1208" t="s">
        <v>352</v>
      </c>
      <c r="R65" s="1899" t="s">
        <v>4076</v>
      </c>
      <c r="S65" s="1899"/>
      <c r="T65" s="1899"/>
      <c r="U65" s="1899"/>
      <c r="V65" s="1900" t="s">
        <v>3782</v>
      </c>
      <c r="W65" s="1901"/>
      <c r="X65" s="1901"/>
      <c r="Y65" s="1901"/>
      <c r="Z65" s="1901"/>
      <c r="AA65" s="1901"/>
      <c r="AD65" s="3030"/>
      <c r="AE65" s="2969" t="s">
        <v>1032</v>
      </c>
      <c r="AF65" s="2258">
        <v>1.4254260987624854E-3</v>
      </c>
      <c r="AG65" s="2259">
        <v>398840.57863915636</v>
      </c>
      <c r="AH65" s="2259">
        <v>281209.87411746965</v>
      </c>
      <c r="AI65" s="2259">
        <v>85927.007444045506</v>
      </c>
      <c r="AJ65" s="2259">
        <v>82962.765775556123</v>
      </c>
      <c r="AK65" s="2259">
        <v>82295.211474398369</v>
      </c>
      <c r="AL65" s="2259">
        <v>99051.239749988817</v>
      </c>
      <c r="AM65" s="2259">
        <v>793439.74691792834</v>
      </c>
      <c r="AN65" s="2259">
        <v>88180.17730735238</v>
      </c>
      <c r="AO65" s="2259">
        <v>63801.716971936665</v>
      </c>
      <c r="AP65" s="2259">
        <v>265433.12771066063</v>
      </c>
      <c r="AQ65" s="2259">
        <v>254815.73417743709</v>
      </c>
      <c r="AR65" s="2259">
        <v>392690.49216480815</v>
      </c>
      <c r="AS65" s="2259">
        <v>53694.872811156245</v>
      </c>
      <c r="AT65" s="2260">
        <v>10106.844160780363</v>
      </c>
      <c r="AV65" s="3030"/>
      <c r="AW65" s="2969" t="s">
        <v>1032</v>
      </c>
      <c r="AX65" s="2709">
        <v>1425.4260987624873</v>
      </c>
      <c r="AY65" s="2259">
        <v>398840578639.15656</v>
      </c>
      <c r="AZ65" s="2259">
        <v>281209874117.46942</v>
      </c>
      <c r="BA65" s="2259">
        <v>85927007444.045532</v>
      </c>
      <c r="BB65" s="2259">
        <v>82962765775.556046</v>
      </c>
      <c r="BC65" s="2259">
        <v>82295211474.398315</v>
      </c>
      <c r="BD65" s="2259">
        <v>99051239749.9888</v>
      </c>
      <c r="BE65" s="2259">
        <v>793439746917.9281</v>
      </c>
      <c r="BF65" s="2259">
        <v>88180177307.352402</v>
      </c>
      <c r="BG65" s="2259">
        <v>63801716971.936615</v>
      </c>
      <c r="BH65" s="2259">
        <v>265433127710.66068</v>
      </c>
      <c r="BI65" s="2259">
        <v>254815734177.4371</v>
      </c>
      <c r="BJ65" s="2259">
        <v>392690492164.80823</v>
      </c>
      <c r="BK65" s="2259">
        <v>53694872811.156311</v>
      </c>
      <c r="BL65" s="2260">
        <v>10106844160.780352</v>
      </c>
    </row>
    <row r="66" spans="5:64" ht="33.75" customHeight="1" thickBot="1">
      <c r="E66" s="1902" t="s">
        <v>740</v>
      </c>
      <c r="F66" s="3064" t="s">
        <v>3726</v>
      </c>
      <c r="G66" s="3065"/>
      <c r="H66" s="3064" t="s">
        <v>3771</v>
      </c>
      <c r="I66" s="3065"/>
      <c r="J66" s="1458" t="s">
        <v>3754</v>
      </c>
      <c r="R66" s="1903" t="s">
        <v>745</v>
      </c>
      <c r="S66" s="1502" t="s">
        <v>3673</v>
      </c>
      <c r="T66" s="1904" t="s">
        <v>3674</v>
      </c>
      <c r="U66" s="125" t="s">
        <v>3675</v>
      </c>
      <c r="V66" s="1454" t="s">
        <v>1437</v>
      </c>
      <c r="W66" s="118" t="s">
        <v>3784</v>
      </c>
      <c r="X66" s="110"/>
      <c r="Y66" s="118" t="s">
        <v>3783</v>
      </c>
      <c r="Z66" s="1257"/>
      <c r="AA66" s="1258" t="s">
        <v>3785</v>
      </c>
      <c r="AD66" s="3030"/>
      <c r="AE66" s="2969" t="s">
        <v>1033</v>
      </c>
      <c r="AF66" s="2258">
        <v>2.7400802773984998E-4</v>
      </c>
      <c r="AG66" s="2259">
        <v>178861.90146321474</v>
      </c>
      <c r="AH66" s="2259">
        <v>132251.75674897517</v>
      </c>
      <c r="AI66" s="2259">
        <v>30051.767528419878</v>
      </c>
      <c r="AJ66" s="2259">
        <v>28664.062653779245</v>
      </c>
      <c r="AK66" s="2259">
        <v>28300.725380110147</v>
      </c>
      <c r="AL66" s="2259">
        <v>61217.089542233189</v>
      </c>
      <c r="AM66" s="2259">
        <v>428798.6994457533</v>
      </c>
      <c r="AN66" s="2259">
        <v>49769.752273829785</v>
      </c>
      <c r="AO66" s="2259">
        <v>18728.444315179215</v>
      </c>
      <c r="AP66" s="2259">
        <v>125090.55076769664</v>
      </c>
      <c r="AQ66" s="2259">
        <v>120303.48551209546</v>
      </c>
      <c r="AR66" s="2259">
        <v>176099.94846468727</v>
      </c>
      <c r="AS66" s="2259">
        <v>13436.2155816552</v>
      </c>
      <c r="AT66" s="2260">
        <v>5292.2287335240017</v>
      </c>
      <c r="AV66" s="3030"/>
      <c r="AW66" s="2969" t="s">
        <v>1033</v>
      </c>
      <c r="AX66" s="2709">
        <v>274.00802773984981</v>
      </c>
      <c r="AY66" s="2259">
        <v>178861901463.21475</v>
      </c>
      <c r="AZ66" s="2259">
        <v>132251756748.97514</v>
      </c>
      <c r="BA66" s="2259">
        <v>30051767528.419868</v>
      </c>
      <c r="BB66" s="2259">
        <v>28664062653.779247</v>
      </c>
      <c r="BC66" s="2259">
        <v>28300725380.110134</v>
      </c>
      <c r="BD66" s="2259">
        <v>61217089542.233185</v>
      </c>
      <c r="BE66" s="2259">
        <v>428798699445.75342</v>
      </c>
      <c r="BF66" s="2259">
        <v>49769752273.829796</v>
      </c>
      <c r="BG66" s="2259">
        <v>18728444315.179207</v>
      </c>
      <c r="BH66" s="2259">
        <v>125090550767.69667</v>
      </c>
      <c r="BI66" s="2259">
        <v>120303485512.09549</v>
      </c>
      <c r="BJ66" s="2259">
        <v>176099948464.68729</v>
      </c>
      <c r="BK66" s="2259">
        <v>13436215581.655205</v>
      </c>
      <c r="BL66" s="2260">
        <v>5292228733.524004</v>
      </c>
    </row>
    <row r="67" spans="5:64" ht="22.5">
      <c r="E67" s="1902"/>
      <c r="F67" s="110" t="s">
        <v>96</v>
      </c>
      <c r="G67" s="1905" t="s">
        <v>766</v>
      </c>
      <c r="H67" s="110" t="s">
        <v>96</v>
      </c>
      <c r="I67" s="1905" t="s">
        <v>766</v>
      </c>
      <c r="J67" s="1458" t="s">
        <v>764</v>
      </c>
      <c r="O67" s="809"/>
      <c r="R67" s="1476" t="s">
        <v>3755</v>
      </c>
      <c r="S67" s="535">
        <f>W29</f>
        <v>218096.89839304055</v>
      </c>
      <c r="T67" s="535">
        <f>Y29</f>
        <v>977536.63878641557</v>
      </c>
      <c r="U67" s="1468">
        <f t="shared" ref="U67:U72" si="21">S67/T67*100</f>
        <v>22.31086690150067</v>
      </c>
      <c r="V67" s="1454"/>
      <c r="W67" s="110" t="s">
        <v>1335</v>
      </c>
      <c r="X67" s="1398" t="s">
        <v>3676</v>
      </c>
      <c r="Y67" s="110" t="s">
        <v>1335</v>
      </c>
      <c r="Z67" s="1258" t="s">
        <v>3677</v>
      </c>
      <c r="AA67" s="1458" t="s">
        <v>764</v>
      </c>
      <c r="AD67" s="3030"/>
      <c r="AE67" s="2969" t="s">
        <v>1034</v>
      </c>
      <c r="AF67" s="2258">
        <v>1.1790999295995456E-4</v>
      </c>
      <c r="AG67" s="2259">
        <v>187357.8878072176</v>
      </c>
      <c r="AH67" s="2259">
        <v>108362.22284844363</v>
      </c>
      <c r="AI67" s="2259">
        <v>36258.749347694065</v>
      </c>
      <c r="AJ67" s="2259">
        <v>34618.416052309374</v>
      </c>
      <c r="AK67" s="2259">
        <v>34180.154259877352</v>
      </c>
      <c r="AL67" s="2259">
        <v>59543.710854341516</v>
      </c>
      <c r="AM67" s="2259">
        <v>537013.85322211566</v>
      </c>
      <c r="AN67" s="2259">
        <v>41650.340890967338</v>
      </c>
      <c r="AO67" s="2259">
        <v>20934.523755242699</v>
      </c>
      <c r="AP67" s="2259">
        <v>121913.71377802506</v>
      </c>
      <c r="AQ67" s="2259">
        <v>95416.300829115076</v>
      </c>
      <c r="AR67" s="2259">
        <v>203642.34715686765</v>
      </c>
      <c r="AS67" s="2259">
        <v>15872.558101875151</v>
      </c>
      <c r="AT67" s="2260">
        <v>5061.9656533675543</v>
      </c>
      <c r="AV67" s="3030"/>
      <c r="AW67" s="2969" t="s">
        <v>1034</v>
      </c>
      <c r="AX67" s="2709">
        <v>117.90999295995468</v>
      </c>
      <c r="AY67" s="2259">
        <v>187357887807.21762</v>
      </c>
      <c r="AZ67" s="2259">
        <v>108362222848.44365</v>
      </c>
      <c r="BA67" s="2259">
        <v>36258749347.694069</v>
      </c>
      <c r="BB67" s="2259">
        <v>34618416052.309372</v>
      </c>
      <c r="BC67" s="2259">
        <v>34180154259.87735</v>
      </c>
      <c r="BD67" s="2259">
        <v>59543710854.341522</v>
      </c>
      <c r="BE67" s="2259">
        <v>537013853222.11572</v>
      </c>
      <c r="BF67" s="2259">
        <v>41650340890.967331</v>
      </c>
      <c r="BG67" s="2259">
        <v>20934523755.242702</v>
      </c>
      <c r="BH67" s="2259">
        <v>121913713778.0251</v>
      </c>
      <c r="BI67" s="2259">
        <v>95416300829.115067</v>
      </c>
      <c r="BJ67" s="2259">
        <v>203642347156.86768</v>
      </c>
      <c r="BK67" s="2259">
        <v>15872558101.875147</v>
      </c>
      <c r="BL67" s="2260">
        <v>5061965653.3675547</v>
      </c>
    </row>
    <row r="68" spans="5:64" ht="15" customHeight="1" thickBot="1">
      <c r="E68" s="1906"/>
      <c r="F68" s="111" t="s">
        <v>765</v>
      </c>
      <c r="G68" s="1907" t="s">
        <v>764</v>
      </c>
      <c r="H68" s="111" t="s">
        <v>765</v>
      </c>
      <c r="I68" s="1907" t="s">
        <v>764</v>
      </c>
      <c r="J68" s="1460"/>
      <c r="R68" s="466" t="s">
        <v>52</v>
      </c>
      <c r="S68" s="538">
        <f>W34</f>
        <v>149965.94159333518</v>
      </c>
      <c r="T68" s="538">
        <f>Y34</f>
        <v>643391.67360363621</v>
      </c>
      <c r="U68" s="1537">
        <f t="shared" si="21"/>
        <v>23.308654392957258</v>
      </c>
      <c r="V68" s="1467"/>
      <c r="W68" s="1402" t="s">
        <v>3076</v>
      </c>
      <c r="X68" s="119"/>
      <c r="Y68" s="1402" t="s">
        <v>3076</v>
      </c>
      <c r="Z68" s="1460"/>
      <c r="AA68" s="1460"/>
      <c r="AD68" s="3030"/>
      <c r="AE68" s="2969" t="s">
        <v>1035</v>
      </c>
      <c r="AF68" s="2258">
        <v>4.8902042313788013E-5</v>
      </c>
      <c r="AG68" s="2259">
        <v>243913.4389942163</v>
      </c>
      <c r="AH68" s="2259">
        <v>196423.83767775589</v>
      </c>
      <c r="AI68" s="2259">
        <v>73241.555674609903</v>
      </c>
      <c r="AJ68" s="2259">
        <v>70629.292422981758</v>
      </c>
      <c r="AK68" s="2259">
        <v>69919.304218382458</v>
      </c>
      <c r="AL68" s="2259">
        <v>83676.209540211377</v>
      </c>
      <c r="AM68" s="2259">
        <v>752630.06145105953</v>
      </c>
      <c r="AN68" s="2259">
        <v>73155.14137660581</v>
      </c>
      <c r="AO68" s="2259">
        <v>42297.927641222064</v>
      </c>
      <c r="AP68" s="2259">
        <v>190357.45501005818</v>
      </c>
      <c r="AQ68" s="2259">
        <v>171294.16137903769</v>
      </c>
      <c r="AR68" s="2259">
        <v>260194.52008512832</v>
      </c>
      <c r="AS68" s="2259">
        <v>34756.500708968626</v>
      </c>
      <c r="AT68" s="2260">
        <v>7541.4269322534428</v>
      </c>
      <c r="AV68" s="3030"/>
      <c r="AW68" s="2969" t="s">
        <v>1035</v>
      </c>
      <c r="AX68" s="2709">
        <v>48.902042313788044</v>
      </c>
      <c r="AY68" s="2259">
        <v>243913438994.21631</v>
      </c>
      <c r="AZ68" s="2259">
        <v>196423837677.75592</v>
      </c>
      <c r="BA68" s="2259">
        <v>73241555674.609909</v>
      </c>
      <c r="BB68" s="2259">
        <v>70629292422.98175</v>
      </c>
      <c r="BC68" s="2259">
        <v>69919304218.382462</v>
      </c>
      <c r="BD68" s="2259">
        <v>83676209540.211365</v>
      </c>
      <c r="BE68" s="2259">
        <v>752630061451.05969</v>
      </c>
      <c r="BF68" s="2259">
        <v>73155141376.605804</v>
      </c>
      <c r="BG68" s="2259">
        <v>42297927641.222076</v>
      </c>
      <c r="BH68" s="2259">
        <v>190357455010.05823</v>
      </c>
      <c r="BI68" s="2259">
        <v>171294161379.03772</v>
      </c>
      <c r="BJ68" s="2259">
        <v>260194520085.12833</v>
      </c>
      <c r="BK68" s="2259">
        <v>34756500708.968628</v>
      </c>
      <c r="BL68" s="2260">
        <v>7541426932.2534428</v>
      </c>
    </row>
    <row r="69" spans="5:64" ht="15" customHeight="1">
      <c r="E69" s="458" t="s">
        <v>725</v>
      </c>
      <c r="F69" s="1884">
        <f>G29</f>
        <v>1103149.998394452</v>
      </c>
      <c r="G69" s="1646">
        <v>100</v>
      </c>
      <c r="H69" s="535">
        <v>1070290</v>
      </c>
      <c r="I69" s="460">
        <v>100</v>
      </c>
      <c r="J69" s="1408">
        <f>(F69-H69)/H69*100</f>
        <v>3.0701957781958193</v>
      </c>
      <c r="K69" s="1030">
        <f>F69-H69</f>
        <v>32859.998394452035</v>
      </c>
      <c r="R69" s="466" t="s">
        <v>53</v>
      </c>
      <c r="S69" s="538">
        <f>W35</f>
        <v>9004.3131433017243</v>
      </c>
      <c r="T69" s="538">
        <f>Y35</f>
        <v>54801.642192901934</v>
      </c>
      <c r="U69" s="1537">
        <f t="shared" si="21"/>
        <v>16.430735983433703</v>
      </c>
      <c r="V69" s="1503" t="s">
        <v>725</v>
      </c>
      <c r="W69" s="1908">
        <f>Z29</f>
        <v>1560968.0025322272</v>
      </c>
      <c r="X69" s="1909">
        <v>100</v>
      </c>
      <c r="Y69" s="2022">
        <v>1319442</v>
      </c>
      <c r="Z69" s="1910">
        <v>100</v>
      </c>
      <c r="AA69" s="1408">
        <f t="shared" ref="AA69:AA74" si="22">(W69-Y69)/Y69*100</f>
        <v>18.305162525690953</v>
      </c>
      <c r="AB69" s="1030">
        <f>W69-Y69</f>
        <v>241526.0025322272</v>
      </c>
      <c r="AD69" s="3030" t="s">
        <v>770</v>
      </c>
      <c r="AE69" s="2969" t="s">
        <v>1036</v>
      </c>
      <c r="AF69" s="2258">
        <v>5.7527874677003078E-3</v>
      </c>
      <c r="AG69" s="2259">
        <v>41451.703869795179</v>
      </c>
      <c r="AH69" s="2259">
        <v>17280.774538303209</v>
      </c>
      <c r="AI69" s="2259">
        <v>5626.2164369052143</v>
      </c>
      <c r="AJ69" s="2259">
        <v>5189.9624281893148</v>
      </c>
      <c r="AK69" s="2259">
        <v>5097.2499654383882</v>
      </c>
      <c r="AL69" s="2259">
        <v>37801.510067198309</v>
      </c>
      <c r="AM69" s="2259">
        <v>117995.43503270834</v>
      </c>
      <c r="AN69" s="2259">
        <v>17419.468264438314</v>
      </c>
      <c r="AO69" s="2259">
        <v>6299.9799139416609</v>
      </c>
      <c r="AP69" s="2259">
        <v>6401.6474769426641</v>
      </c>
      <c r="AQ69" s="2259">
        <v>16336.689969814173</v>
      </c>
      <c r="AR69" s="2259">
        <v>32725.045636435425</v>
      </c>
      <c r="AS69" s="2259">
        <v>3596.6479928884232</v>
      </c>
      <c r="AT69" s="2260">
        <v>2703.3319210532427</v>
      </c>
      <c r="AV69" s="3030" t="s">
        <v>770</v>
      </c>
      <c r="AW69" s="2969" t="s">
        <v>1036</v>
      </c>
      <c r="AX69" s="2709">
        <v>5752.7874677002819</v>
      </c>
      <c r="AY69" s="2259">
        <v>41451703869.795197</v>
      </c>
      <c r="AZ69" s="2259">
        <v>17280774538.303207</v>
      </c>
      <c r="BA69" s="2259">
        <v>5626216436.9052143</v>
      </c>
      <c r="BB69" s="2259">
        <v>5189962428.1893167</v>
      </c>
      <c r="BC69" s="2259">
        <v>5097249965.4383898</v>
      </c>
      <c r="BD69" s="2259">
        <v>37801510067.198296</v>
      </c>
      <c r="BE69" s="2259">
        <v>117995435032.70839</v>
      </c>
      <c r="BF69" s="2259">
        <v>17419468264.438297</v>
      </c>
      <c r="BG69" s="2259">
        <v>6299979913.941658</v>
      </c>
      <c r="BH69" s="2259">
        <v>6401647476.9426632</v>
      </c>
      <c r="BI69" s="2259">
        <v>16336689969.814188</v>
      </c>
      <c r="BJ69" s="2259">
        <v>32725045636.435421</v>
      </c>
      <c r="BK69" s="2259">
        <v>3596647992.8884254</v>
      </c>
      <c r="BL69" s="2260">
        <v>2703331921.0532417</v>
      </c>
    </row>
    <row r="70" spans="5:64" ht="15" customHeight="1">
      <c r="E70" s="458" t="s">
        <v>745</v>
      </c>
      <c r="F70" s="1911"/>
      <c r="G70" s="1912"/>
      <c r="H70" s="464"/>
      <c r="I70" s="464"/>
      <c r="J70" s="1913"/>
      <c r="R70" s="466" t="s">
        <v>54</v>
      </c>
      <c r="S70" s="538">
        <f>W36</f>
        <v>25971.938456030904</v>
      </c>
      <c r="T70" s="538">
        <f>Y36</f>
        <v>125977.97192582497</v>
      </c>
      <c r="U70" s="1537">
        <f>S70/T70*100</f>
        <v>20.616253825171132</v>
      </c>
      <c r="V70" s="466" t="s">
        <v>52</v>
      </c>
      <c r="W70" s="1914">
        <f>Z34</f>
        <v>1071723.2187169821</v>
      </c>
      <c r="X70" s="1915">
        <f>W70/$W$69*100</f>
        <v>68.657603293495811</v>
      </c>
      <c r="Y70" s="2018">
        <v>907448</v>
      </c>
      <c r="Z70" s="2019">
        <v>68.8</v>
      </c>
      <c r="AA70" s="1408">
        <f t="shared" si="22"/>
        <v>18.102989782002059</v>
      </c>
      <c r="AD70" s="3030"/>
      <c r="AE70" s="2969" t="s">
        <v>1037</v>
      </c>
      <c r="AF70" s="2258">
        <v>1.91371189971731E-3</v>
      </c>
      <c r="AG70" s="2259">
        <v>27101.703336594324</v>
      </c>
      <c r="AH70" s="2259">
        <v>17159.596736417483</v>
      </c>
      <c r="AI70" s="2259">
        <v>6963.012444864783</v>
      </c>
      <c r="AJ70" s="2259">
        <v>6699.018469022496</v>
      </c>
      <c r="AK70" s="2259">
        <v>6620.6865602508042</v>
      </c>
      <c r="AL70" s="2259">
        <v>14541.255921268519</v>
      </c>
      <c r="AM70" s="2259">
        <v>45050.295471407786</v>
      </c>
      <c r="AN70" s="2259">
        <v>9972.431057019141</v>
      </c>
      <c r="AO70" s="2259">
        <v>5450.1188370669079</v>
      </c>
      <c r="AP70" s="2259">
        <v>15254.117430663224</v>
      </c>
      <c r="AQ70" s="2259">
        <v>14712.545519068777</v>
      </c>
      <c r="AR70" s="2259">
        <v>26685.363837369696</v>
      </c>
      <c r="AS70" s="2259">
        <v>3325.1834557860443</v>
      </c>
      <c r="AT70" s="2260">
        <v>2124.9353812808658</v>
      </c>
      <c r="AV70" s="3030"/>
      <c r="AW70" s="2969" t="s">
        <v>1037</v>
      </c>
      <c r="AX70" s="2709">
        <v>1913.7118997173102</v>
      </c>
      <c r="AY70" s="2259">
        <v>27101703336.59433</v>
      </c>
      <c r="AZ70" s="2259">
        <v>17159596736.417492</v>
      </c>
      <c r="BA70" s="2259">
        <v>6963012444.8647871</v>
      </c>
      <c r="BB70" s="2259">
        <v>6699018469.0224953</v>
      </c>
      <c r="BC70" s="2259">
        <v>6620686560.2508059</v>
      </c>
      <c r="BD70" s="2259">
        <v>14541255921.268538</v>
      </c>
      <c r="BE70" s="2259">
        <v>45050295471.407784</v>
      </c>
      <c r="BF70" s="2259">
        <v>9972431057.0191345</v>
      </c>
      <c r="BG70" s="2259">
        <v>5450118837.0669117</v>
      </c>
      <c r="BH70" s="2259">
        <v>15254117430.663223</v>
      </c>
      <c r="BI70" s="2259">
        <v>14712545519.068771</v>
      </c>
      <c r="BJ70" s="2259">
        <v>26685363837.369705</v>
      </c>
      <c r="BK70" s="2259">
        <v>3325183455.7860436</v>
      </c>
      <c r="BL70" s="2260">
        <v>2124935381.2808671</v>
      </c>
    </row>
    <row r="71" spans="5:64" ht="15" customHeight="1">
      <c r="E71" s="466" t="s">
        <v>52</v>
      </c>
      <c r="F71" s="1703">
        <f>G34</f>
        <v>718045.68459429347</v>
      </c>
      <c r="G71" s="1471">
        <f>F71/F$69*100</f>
        <v>65.090485032801752</v>
      </c>
      <c r="H71" s="538">
        <v>719357</v>
      </c>
      <c r="I71" s="464">
        <v>67.2</v>
      </c>
      <c r="J71" s="1408">
        <f t="shared" ref="J71:J91" si="23">(F71-H71)/H71*100</f>
        <v>-0.18228993472038582</v>
      </c>
      <c r="R71" s="466" t="s">
        <v>746</v>
      </c>
      <c r="S71" s="538">
        <f>W37</f>
        <v>16006.083472372717</v>
      </c>
      <c r="T71" s="538">
        <f>Y37</f>
        <v>47812.122763050684</v>
      </c>
      <c r="U71" s="1537">
        <f t="shared" si="21"/>
        <v>33.477040021202015</v>
      </c>
      <c r="V71" s="466" t="s">
        <v>53</v>
      </c>
      <c r="W71" s="1914">
        <f>Z35</f>
        <v>87391.159266860996</v>
      </c>
      <c r="X71" s="1915">
        <f>W71/$W$69*100</f>
        <v>5.5985234242530062</v>
      </c>
      <c r="Y71" s="2018">
        <v>74437</v>
      </c>
      <c r="Z71" s="2019">
        <v>5.6</v>
      </c>
      <c r="AA71" s="1408">
        <f t="shared" si="22"/>
        <v>17.402849747922396</v>
      </c>
      <c r="AD71" s="3030"/>
      <c r="AE71" s="2969" t="s">
        <v>1038</v>
      </c>
      <c r="AF71" s="2258">
        <v>3.089454043539463E-3</v>
      </c>
      <c r="AG71" s="2259">
        <v>67780.191814779042</v>
      </c>
      <c r="AH71" s="2259">
        <v>47584.903268137692</v>
      </c>
      <c r="AI71" s="2259">
        <v>16284.455633318434</v>
      </c>
      <c r="AJ71" s="2259">
        <v>15610.133908679036</v>
      </c>
      <c r="AK71" s="2259">
        <v>15422.007596641486</v>
      </c>
      <c r="AL71" s="2259">
        <v>26452.851091321201</v>
      </c>
      <c r="AM71" s="2259">
        <v>100621.45112123741</v>
      </c>
      <c r="AN71" s="2259">
        <v>25993.67122842278</v>
      </c>
      <c r="AO71" s="2259">
        <v>11541.164614485915</v>
      </c>
      <c r="AP71" s="2259">
        <v>44958.570483197873</v>
      </c>
      <c r="AQ71" s="2259">
        <v>41809.171627191237</v>
      </c>
      <c r="AR71" s="2259">
        <v>67700.629872466583</v>
      </c>
      <c r="AS71" s="2259">
        <v>7908.0253223732579</v>
      </c>
      <c r="AT71" s="2260">
        <v>3633.1392921126558</v>
      </c>
      <c r="AV71" s="3030"/>
      <c r="AW71" s="2969" t="s">
        <v>1038</v>
      </c>
      <c r="AX71" s="2709">
        <v>3089.4540435394611</v>
      </c>
      <c r="AY71" s="2259">
        <v>67780191814.779015</v>
      </c>
      <c r="AZ71" s="2259">
        <v>47584903268.137711</v>
      </c>
      <c r="BA71" s="2259">
        <v>16284455633.318445</v>
      </c>
      <c r="BB71" s="2259">
        <v>15610133908.679043</v>
      </c>
      <c r="BC71" s="2259">
        <v>15422007596.641495</v>
      </c>
      <c r="BD71" s="2259">
        <v>26452851091.321171</v>
      </c>
      <c r="BE71" s="2259">
        <v>100621451121.23744</v>
      </c>
      <c r="BF71" s="2259">
        <v>25993671228.422791</v>
      </c>
      <c r="BG71" s="2259">
        <v>11541164614.485907</v>
      </c>
      <c r="BH71" s="2259">
        <v>44958570483.197884</v>
      </c>
      <c r="BI71" s="2259">
        <v>41809171627.191284</v>
      </c>
      <c r="BJ71" s="2259">
        <v>67700629872.466568</v>
      </c>
      <c r="BK71" s="2259">
        <v>7908025322.3732567</v>
      </c>
      <c r="BL71" s="2260">
        <v>3633139292.1126533</v>
      </c>
    </row>
    <row r="72" spans="5:64" ht="15" customHeight="1" thickBot="1">
      <c r="E72" s="466" t="s">
        <v>53</v>
      </c>
      <c r="F72" s="1703">
        <f t="shared" ref="F72:F91" si="24">G35</f>
        <v>62581.049585460969</v>
      </c>
      <c r="G72" s="1471">
        <f>F72/F$69*100</f>
        <v>5.672941093826112</v>
      </c>
      <c r="H72" s="538">
        <v>53204</v>
      </c>
      <c r="I72" s="464">
        <v>5</v>
      </c>
      <c r="J72" s="1408">
        <f t="shared" si="23"/>
        <v>17.624707889371042</v>
      </c>
      <c r="R72" s="1475" t="s">
        <v>747</v>
      </c>
      <c r="S72" s="106">
        <f>W38</f>
        <v>17148.621728000002</v>
      </c>
      <c r="T72" s="106">
        <f>Y38</f>
        <v>105553.22830099998</v>
      </c>
      <c r="U72" s="126">
        <f t="shared" si="21"/>
        <v>16.246420885487538</v>
      </c>
      <c r="V72" s="466" t="s">
        <v>54</v>
      </c>
      <c r="W72" s="1914">
        <f>Z36</f>
        <v>197789.21576926319</v>
      </c>
      <c r="X72" s="1915">
        <f>W72/$W$69*100</f>
        <v>12.670933385463787</v>
      </c>
      <c r="Y72" s="2018">
        <v>176546</v>
      </c>
      <c r="Z72" s="2019">
        <v>13.4</v>
      </c>
      <c r="AA72" s="1408">
        <f t="shared" si="22"/>
        <v>12.032680303865954</v>
      </c>
      <c r="AD72" s="3030"/>
      <c r="AE72" s="2969" t="s">
        <v>1039</v>
      </c>
      <c r="AF72" s="2258">
        <v>2.7860752949221018E-3</v>
      </c>
      <c r="AG72" s="2259">
        <v>135608.19179563189</v>
      </c>
      <c r="AH72" s="2259">
        <v>96635.567266513972</v>
      </c>
      <c r="AI72" s="2259">
        <v>26482.755072052729</v>
      </c>
      <c r="AJ72" s="2259">
        <v>25244.172921942783</v>
      </c>
      <c r="AK72" s="2259">
        <v>24897.305858196301</v>
      </c>
      <c r="AL72" s="2259">
        <v>43938.883119258186</v>
      </c>
      <c r="AM72" s="2259">
        <v>219360.73278241814</v>
      </c>
      <c r="AN72" s="2259">
        <v>38807.417305131785</v>
      </c>
      <c r="AO72" s="2259">
        <v>18552.521557528475</v>
      </c>
      <c r="AP72" s="2259">
        <v>88068.542174084942</v>
      </c>
      <c r="AQ72" s="2259">
        <v>84554.954554398995</v>
      </c>
      <c r="AR72" s="2259">
        <v>133785.52682356216</v>
      </c>
      <c r="AS72" s="2259">
        <v>12829.215791103237</v>
      </c>
      <c r="AT72" s="2260">
        <v>5723.3057664252319</v>
      </c>
      <c r="AV72" s="3030"/>
      <c r="AW72" s="2969" t="s">
        <v>1039</v>
      </c>
      <c r="AX72" s="2709">
        <v>2786.0752949220982</v>
      </c>
      <c r="AY72" s="2259">
        <v>135608191795.63171</v>
      </c>
      <c r="AZ72" s="2259">
        <v>96635567266.513947</v>
      </c>
      <c r="BA72" s="2259">
        <v>26482755072.052681</v>
      </c>
      <c r="BB72" s="2259">
        <v>25244172921.94276</v>
      </c>
      <c r="BC72" s="2259">
        <v>24897305858.196243</v>
      </c>
      <c r="BD72" s="2259">
        <v>43938883119.258202</v>
      </c>
      <c r="BE72" s="2259">
        <v>219360732782.41837</v>
      </c>
      <c r="BF72" s="2259">
        <v>38807417305.131798</v>
      </c>
      <c r="BG72" s="2259">
        <v>18552521557.528473</v>
      </c>
      <c r="BH72" s="2259">
        <v>88068542174.0849</v>
      </c>
      <c r="BI72" s="2259">
        <v>84554954554.399017</v>
      </c>
      <c r="BJ72" s="2259">
        <v>133785526823.56198</v>
      </c>
      <c r="BK72" s="2259">
        <v>12829215791.103239</v>
      </c>
      <c r="BL72" s="2260">
        <v>5723305766.4252348</v>
      </c>
    </row>
    <row r="73" spans="5:64" ht="15" customHeight="1">
      <c r="E73" s="466" t="s">
        <v>54</v>
      </c>
      <c r="F73" s="1703">
        <f t="shared" si="24"/>
        <v>148685.42865848835</v>
      </c>
      <c r="G73" s="1471">
        <f>F73/F$69*100</f>
        <v>13.478260334033296</v>
      </c>
      <c r="H73" s="538">
        <v>139802</v>
      </c>
      <c r="I73" s="464">
        <v>13.1</v>
      </c>
      <c r="J73" s="1408">
        <f t="shared" si="23"/>
        <v>6.3542929704069699</v>
      </c>
      <c r="V73" s="466" t="s">
        <v>746</v>
      </c>
      <c r="W73" s="1914">
        <f>Z37</f>
        <v>64598.200552118586</v>
      </c>
      <c r="X73" s="1915">
        <f>W73/$W$69*100</f>
        <v>4.138342390575998</v>
      </c>
      <c r="Y73" s="2018">
        <v>61892</v>
      </c>
      <c r="Z73" s="2019">
        <v>4.7</v>
      </c>
      <c r="AA73" s="1916">
        <f t="shared" si="22"/>
        <v>4.3724561366874326</v>
      </c>
      <c r="AD73" s="3030"/>
      <c r="AE73" s="2969" t="s">
        <v>1040</v>
      </c>
      <c r="AF73" s="2258">
        <v>1.3592223491916168E-3</v>
      </c>
      <c r="AG73" s="2259">
        <v>153085.11621873369</v>
      </c>
      <c r="AH73" s="2259">
        <v>102453.82214281177</v>
      </c>
      <c r="AI73" s="2259">
        <v>26446.339310219471</v>
      </c>
      <c r="AJ73" s="2259">
        <v>25202.701229489758</v>
      </c>
      <c r="AK73" s="2259">
        <v>24860.859154041027</v>
      </c>
      <c r="AL73" s="2259">
        <v>55157.51840466119</v>
      </c>
      <c r="AM73" s="2259">
        <v>291792.5069704901</v>
      </c>
      <c r="AN73" s="2259">
        <v>34153.636541914137</v>
      </c>
      <c r="AO73" s="2259">
        <v>16572.351220086293</v>
      </c>
      <c r="AP73" s="2259">
        <v>93354.589987561441</v>
      </c>
      <c r="AQ73" s="2259">
        <v>86802.739414435637</v>
      </c>
      <c r="AR73" s="2259">
        <v>151591.52252775247</v>
      </c>
      <c r="AS73" s="2259">
        <v>11663.894016949944</v>
      </c>
      <c r="AT73" s="2260">
        <v>4908.457203136365</v>
      </c>
      <c r="AV73" s="3030"/>
      <c r="AW73" s="2969" t="s">
        <v>1040</v>
      </c>
      <c r="AX73" s="2709">
        <v>1359.2223491916177</v>
      </c>
      <c r="AY73" s="2259">
        <v>153085116218.73364</v>
      </c>
      <c r="AZ73" s="2259">
        <v>102453822142.81171</v>
      </c>
      <c r="BA73" s="2259">
        <v>26446339310.219482</v>
      </c>
      <c r="BB73" s="2259">
        <v>25202701229.489773</v>
      </c>
      <c r="BC73" s="2259">
        <v>24860859154.041027</v>
      </c>
      <c r="BD73" s="2259">
        <v>55157518404.66124</v>
      </c>
      <c r="BE73" s="2259">
        <v>291792506970.49005</v>
      </c>
      <c r="BF73" s="2259">
        <v>34153636541.914135</v>
      </c>
      <c r="BG73" s="2259">
        <v>16572351220.086296</v>
      </c>
      <c r="BH73" s="2259">
        <v>93354589987.561386</v>
      </c>
      <c r="BI73" s="2259">
        <v>86802739414.435638</v>
      </c>
      <c r="BJ73" s="2259">
        <v>151591522527.75241</v>
      </c>
      <c r="BK73" s="2259">
        <v>11663894016.949932</v>
      </c>
      <c r="BL73" s="2260">
        <v>4908457203.136364</v>
      </c>
    </row>
    <row r="74" spans="5:64" ht="15" customHeight="1" thickBot="1">
      <c r="E74" s="466" t="s">
        <v>746</v>
      </c>
      <c r="F74" s="1703">
        <f t="shared" si="24"/>
        <v>55015.171770209679</v>
      </c>
      <c r="G74" s="1471">
        <f>F74/F$69*100</f>
        <v>4.9870980238661948</v>
      </c>
      <c r="H74" s="538">
        <v>56836</v>
      </c>
      <c r="I74" s="464">
        <v>5.3</v>
      </c>
      <c r="J74" s="1408">
        <f t="shared" si="23"/>
        <v>-3.2036530188442547</v>
      </c>
      <c r="V74" s="1475" t="s">
        <v>747</v>
      </c>
      <c r="W74" s="1917">
        <f>Z38</f>
        <v>139466.20822699997</v>
      </c>
      <c r="X74" s="1918">
        <f>W74/$W$69*100</f>
        <v>8.9345975062112526</v>
      </c>
      <c r="Y74" s="1465">
        <v>99118</v>
      </c>
      <c r="Z74" s="1864">
        <v>7.5</v>
      </c>
      <c r="AA74" s="1919">
        <f t="shared" si="22"/>
        <v>40.707246137936565</v>
      </c>
      <c r="AD74" s="3030"/>
      <c r="AE74" s="2969" t="s">
        <v>1041</v>
      </c>
      <c r="AF74" s="2258">
        <v>1.2889369588457023E-3</v>
      </c>
      <c r="AG74" s="2259">
        <v>325987.24889140675</v>
      </c>
      <c r="AH74" s="2259">
        <v>233101.46652359673</v>
      </c>
      <c r="AI74" s="2259">
        <v>53503.10251793512</v>
      </c>
      <c r="AJ74" s="2259">
        <v>50871.944521988786</v>
      </c>
      <c r="AK74" s="2259">
        <v>50294.835261055392</v>
      </c>
      <c r="AL74" s="2259">
        <v>92779.685979393762</v>
      </c>
      <c r="AM74" s="2259">
        <v>673114.17339483404</v>
      </c>
      <c r="AN74" s="2259">
        <v>72964.968495534078</v>
      </c>
      <c r="AO74" s="2259">
        <v>35480.994708626517</v>
      </c>
      <c r="AP74" s="2259">
        <v>212714.00266818207</v>
      </c>
      <c r="AQ74" s="2259">
        <v>201696.41179381509</v>
      </c>
      <c r="AR74" s="2259">
        <v>323417.18647132628</v>
      </c>
      <c r="AS74" s="2259">
        <v>26370.374293689383</v>
      </c>
      <c r="AT74" s="2260">
        <v>9110.6204149371461</v>
      </c>
      <c r="AV74" s="3030"/>
      <c r="AW74" s="2969" t="s">
        <v>1041</v>
      </c>
      <c r="AX74" s="2709">
        <v>1288.9369588457009</v>
      </c>
      <c r="AY74" s="2259">
        <v>325987248891.40698</v>
      </c>
      <c r="AZ74" s="2259">
        <v>233101466523.59656</v>
      </c>
      <c r="BA74" s="2259">
        <v>53503102517.935074</v>
      </c>
      <c r="BB74" s="2259">
        <v>50871944521.988838</v>
      </c>
      <c r="BC74" s="2259">
        <v>50294835261.055397</v>
      </c>
      <c r="BD74" s="2259">
        <v>92779685979.393753</v>
      </c>
      <c r="BE74" s="2259">
        <v>673114173394.83374</v>
      </c>
      <c r="BF74" s="2259">
        <v>72964968495.534103</v>
      </c>
      <c r="BG74" s="2259">
        <v>35480994708.626534</v>
      </c>
      <c r="BH74" s="2259">
        <v>212714002668.18204</v>
      </c>
      <c r="BI74" s="2259">
        <v>201696411793.81528</v>
      </c>
      <c r="BJ74" s="2259">
        <v>323417186471.32629</v>
      </c>
      <c r="BK74" s="2259">
        <v>26370374293.689381</v>
      </c>
      <c r="BL74" s="2260">
        <v>9110620414.9371414</v>
      </c>
    </row>
    <row r="75" spans="5:64" ht="16.5" customHeight="1" thickBot="1">
      <c r="E75" s="466" t="s">
        <v>747</v>
      </c>
      <c r="F75" s="1703">
        <f t="shared" si="24"/>
        <v>118822.66378599998</v>
      </c>
      <c r="G75" s="1471">
        <f>F75/F$69*100</f>
        <v>10.771215515472694</v>
      </c>
      <c r="H75" s="538">
        <v>101091</v>
      </c>
      <c r="I75" s="464">
        <v>9.4</v>
      </c>
      <c r="J75" s="1408">
        <f t="shared" si="23"/>
        <v>17.540299122572709</v>
      </c>
      <c r="O75" s="1209"/>
      <c r="R75" s="101" t="s">
        <v>4061</v>
      </c>
      <c r="V75" s="3066" t="s">
        <v>3788</v>
      </c>
      <c r="W75" s="3054" t="s">
        <v>3787</v>
      </c>
      <c r="X75" s="3055"/>
      <c r="Y75" s="3054" t="s">
        <v>3786</v>
      </c>
      <c r="Z75" s="3055"/>
      <c r="AD75" s="3030"/>
      <c r="AE75" s="2969" t="s">
        <v>1042</v>
      </c>
      <c r="AF75" s="2258">
        <v>2.1842870451087247E-4</v>
      </c>
      <c r="AG75" s="2259">
        <v>125323.34567604985</v>
      </c>
      <c r="AH75" s="2259">
        <v>85701.250451363623</v>
      </c>
      <c r="AI75" s="2259">
        <v>28636.356343238316</v>
      </c>
      <c r="AJ75" s="2259">
        <v>27847.250029729657</v>
      </c>
      <c r="AK75" s="2259">
        <v>27638.282045813365</v>
      </c>
      <c r="AL75" s="2259">
        <v>31504.456871230966</v>
      </c>
      <c r="AM75" s="2259">
        <v>306691.77689094836</v>
      </c>
      <c r="AN75" s="2259">
        <v>39890.791397320412</v>
      </c>
      <c r="AO75" s="2259">
        <v>21167.326715835297</v>
      </c>
      <c r="AP75" s="2259">
        <v>83479.05916043969</v>
      </c>
      <c r="AQ75" s="2259">
        <v>79262.509735601634</v>
      </c>
      <c r="AR75" s="2259">
        <v>124802.63656077159</v>
      </c>
      <c r="AS75" s="2259">
        <v>17864.328649339568</v>
      </c>
      <c r="AT75" s="2260">
        <v>3302.998066495732</v>
      </c>
      <c r="AV75" s="3030"/>
      <c r="AW75" s="2969" t="s">
        <v>1042</v>
      </c>
      <c r="AX75" s="2709">
        <v>218.42870451087242</v>
      </c>
      <c r="AY75" s="2259">
        <v>125323345676.0498</v>
      </c>
      <c r="AZ75" s="2259">
        <v>85701250451.363586</v>
      </c>
      <c r="BA75" s="2259">
        <v>28636356343.238319</v>
      </c>
      <c r="BB75" s="2259">
        <v>27847250029.729656</v>
      </c>
      <c r="BC75" s="2259">
        <v>27638282045.813366</v>
      </c>
      <c r="BD75" s="2259">
        <v>31504456871.230976</v>
      </c>
      <c r="BE75" s="2259">
        <v>306691776890.94824</v>
      </c>
      <c r="BF75" s="2259">
        <v>39890791397.320427</v>
      </c>
      <c r="BG75" s="2259">
        <v>21167326715.835293</v>
      </c>
      <c r="BH75" s="2259">
        <v>83479059160.439728</v>
      </c>
      <c r="BI75" s="2259">
        <v>79262509735.601669</v>
      </c>
      <c r="BJ75" s="2259">
        <v>124802636560.77155</v>
      </c>
      <c r="BK75" s="2259">
        <v>17864328649.339565</v>
      </c>
      <c r="BL75" s="2260">
        <v>3302998066.4957342</v>
      </c>
    </row>
    <row r="76" spans="5:64" ht="16.5" customHeight="1" thickTop="1" thickBot="1">
      <c r="E76" s="458" t="s">
        <v>748</v>
      </c>
      <c r="F76" s="1703"/>
      <c r="G76" s="1471"/>
      <c r="H76" s="464"/>
      <c r="I76" s="464"/>
      <c r="J76" s="1408"/>
      <c r="R76" s="3058" t="s">
        <v>740</v>
      </c>
      <c r="S76" s="3062" t="s">
        <v>4080</v>
      </c>
      <c r="T76" s="3061"/>
      <c r="V76" s="3066"/>
      <c r="W76" s="3051" t="s">
        <v>829</v>
      </c>
      <c r="X76" s="114" t="s">
        <v>742</v>
      </c>
      <c r="Y76" s="3051" t="s">
        <v>829</v>
      </c>
      <c r="Z76" s="114" t="s">
        <v>742</v>
      </c>
      <c r="AD76" s="3030"/>
      <c r="AE76" s="2969" t="s">
        <v>1043</v>
      </c>
      <c r="AF76" s="2258">
        <v>1.7005068642865213E-4</v>
      </c>
      <c r="AG76" s="2259">
        <v>159950.99313393686</v>
      </c>
      <c r="AH76" s="2259">
        <v>122728.81471298839</v>
      </c>
      <c r="AI76" s="2259">
        <v>35861.94985189697</v>
      </c>
      <c r="AJ76" s="2259">
        <v>33986.000953249299</v>
      </c>
      <c r="AK76" s="2259">
        <v>33696.66298342104</v>
      </c>
      <c r="AL76" s="2259">
        <v>41131.323330254745</v>
      </c>
      <c r="AM76" s="2259">
        <v>424248.38259146357</v>
      </c>
      <c r="AN76" s="2259">
        <v>40521.212343766143</v>
      </c>
      <c r="AO76" s="2259">
        <v>23383.529874451237</v>
      </c>
      <c r="AP76" s="2259">
        <v>124342.00199132512</v>
      </c>
      <c r="AQ76" s="2259">
        <v>112009.91093380775</v>
      </c>
      <c r="AR76" s="2259">
        <v>162192.02752488264</v>
      </c>
      <c r="AS76" s="2259">
        <v>19517.841101908783</v>
      </c>
      <c r="AT76" s="2260">
        <v>3865.6887725424576</v>
      </c>
      <c r="AV76" s="3030"/>
      <c r="AW76" s="2969" t="s">
        <v>1043</v>
      </c>
      <c r="AX76" s="2709">
        <v>170.0506864286522</v>
      </c>
      <c r="AY76" s="2259">
        <v>159950993133.93689</v>
      </c>
      <c r="AZ76" s="2259">
        <v>122728814712.98842</v>
      </c>
      <c r="BA76" s="2259">
        <v>35861949851.896973</v>
      </c>
      <c r="BB76" s="2259">
        <v>33986000953.249294</v>
      </c>
      <c r="BC76" s="2259">
        <v>33696662983.421036</v>
      </c>
      <c r="BD76" s="2259">
        <v>41131323330.254745</v>
      </c>
      <c r="BE76" s="2259">
        <v>424248382591.4635</v>
      </c>
      <c r="BF76" s="2259">
        <v>40521212343.766151</v>
      </c>
      <c r="BG76" s="2259">
        <v>23383529874.451225</v>
      </c>
      <c r="BH76" s="2259">
        <v>124342001991.32512</v>
      </c>
      <c r="BI76" s="2259">
        <v>112009910933.80775</v>
      </c>
      <c r="BJ76" s="2259">
        <v>162192027524.88263</v>
      </c>
      <c r="BK76" s="2259">
        <v>19517841101.908783</v>
      </c>
      <c r="BL76" s="2260">
        <v>3865688772.5424576</v>
      </c>
    </row>
    <row r="77" spans="5:64" ht="15.75" customHeight="1">
      <c r="E77" s="466" t="s">
        <v>45</v>
      </c>
      <c r="F77" s="1703">
        <f t="shared" si="24"/>
        <v>1095186.6224949774</v>
      </c>
      <c r="G77" s="1471">
        <f t="shared" ref="G77:G91" si="25">F77/F$69*100</f>
        <v>99.2781239259335</v>
      </c>
      <c r="H77" s="538">
        <v>1059908</v>
      </c>
      <c r="I77" s="464">
        <v>99</v>
      </c>
      <c r="J77" s="1408">
        <f t="shared" si="23"/>
        <v>3.3284608187670468</v>
      </c>
      <c r="R77" s="3066"/>
      <c r="S77" s="1637" t="s">
        <v>768</v>
      </c>
      <c r="T77" s="1395" t="s">
        <v>793</v>
      </c>
      <c r="V77" s="3066"/>
      <c r="W77" s="3052"/>
      <c r="X77" s="114" t="s">
        <v>828</v>
      </c>
      <c r="Y77" s="3052"/>
      <c r="Z77" s="114" t="s">
        <v>828</v>
      </c>
      <c r="AD77" s="3030"/>
      <c r="AE77" s="2969" t="s">
        <v>1044</v>
      </c>
      <c r="AF77" s="2258">
        <v>1.3905205215809991E-4</v>
      </c>
      <c r="AG77" s="2259">
        <v>305220.86680136126</v>
      </c>
      <c r="AH77" s="2259">
        <v>214852.64274035709</v>
      </c>
      <c r="AI77" s="2259">
        <v>65221.517478963804</v>
      </c>
      <c r="AJ77" s="2259">
        <v>63659.968458082469</v>
      </c>
      <c r="AK77" s="2259">
        <v>63021.784554316626</v>
      </c>
      <c r="AL77" s="2259">
        <v>71112.216370787355</v>
      </c>
      <c r="AM77" s="2259">
        <v>723687.49695390963</v>
      </c>
      <c r="AN77" s="2259">
        <v>68479.288658952981</v>
      </c>
      <c r="AO77" s="2259">
        <v>44520.670797401595</v>
      </c>
      <c r="AP77" s="2259">
        <v>227529.03457256456</v>
      </c>
      <c r="AQ77" s="2259">
        <v>195344.87791900861</v>
      </c>
      <c r="AR77" s="2259">
        <v>316231.25014914211</v>
      </c>
      <c r="AS77" s="2259">
        <v>37954.17172347322</v>
      </c>
      <c r="AT77" s="2260">
        <v>6566.4990739283712</v>
      </c>
      <c r="AV77" s="3030"/>
      <c r="AW77" s="2969" t="s">
        <v>1044</v>
      </c>
      <c r="AX77" s="2709">
        <v>139.05205215809997</v>
      </c>
      <c r="AY77" s="2259">
        <v>305220866801.36108</v>
      </c>
      <c r="AZ77" s="2259">
        <v>214852642740.35706</v>
      </c>
      <c r="BA77" s="2259">
        <v>65221517478.963799</v>
      </c>
      <c r="BB77" s="2259">
        <v>63659968458.082489</v>
      </c>
      <c r="BC77" s="2259">
        <v>63021784554.31665</v>
      </c>
      <c r="BD77" s="2259">
        <v>71112216370.787384</v>
      </c>
      <c r="BE77" s="2259">
        <v>723687496953.9093</v>
      </c>
      <c r="BF77" s="2259">
        <v>68479288658.952988</v>
      </c>
      <c r="BG77" s="2259">
        <v>44520670797.401596</v>
      </c>
      <c r="BH77" s="2259">
        <v>227529034572.56445</v>
      </c>
      <c r="BI77" s="2259">
        <v>195344877919.00864</v>
      </c>
      <c r="BJ77" s="2259">
        <v>316231250149.14203</v>
      </c>
      <c r="BK77" s="2259">
        <v>37954171723.473221</v>
      </c>
      <c r="BL77" s="2260">
        <v>6566499073.9283714</v>
      </c>
    </row>
    <row r="78" spans="5:64" ht="15.75" customHeight="1" thickBot="1">
      <c r="E78" s="458" t="s">
        <v>749</v>
      </c>
      <c r="F78" s="1703">
        <f t="shared" si="24"/>
        <v>602091.05911990744</v>
      </c>
      <c r="G78" s="1471">
        <f t="shared" si="25"/>
        <v>54.579255767230528</v>
      </c>
      <c r="H78" s="535">
        <v>521598</v>
      </c>
      <c r="I78" s="460">
        <v>48.7</v>
      </c>
      <c r="J78" s="1408">
        <f t="shared" si="23"/>
        <v>15.432010690207292</v>
      </c>
      <c r="R78" s="3066"/>
      <c r="S78" s="1920" t="s">
        <v>3678</v>
      </c>
      <c r="T78" s="110" t="s">
        <v>770</v>
      </c>
      <c r="V78" s="3059"/>
      <c r="W78" s="3053"/>
      <c r="X78" s="129" t="s">
        <v>3051</v>
      </c>
      <c r="Y78" s="3053"/>
      <c r="Z78" s="129" t="s">
        <v>3051</v>
      </c>
      <c r="AB78" s="1840" t="s">
        <v>1336</v>
      </c>
      <c r="AD78" s="3030"/>
      <c r="AE78" s="2969" t="s">
        <v>1045</v>
      </c>
      <c r="AF78" s="2258">
        <v>2.7280542986415853E-5</v>
      </c>
      <c r="AG78" s="2259">
        <v>196655.75414827987</v>
      </c>
      <c r="AH78" s="2259">
        <v>165651.1600139621</v>
      </c>
      <c r="AI78" s="2259">
        <v>62512.087861744592</v>
      </c>
      <c r="AJ78" s="2259">
        <v>60381.629774531997</v>
      </c>
      <c r="AK78" s="2259">
        <v>59805.192300844232</v>
      </c>
      <c r="AL78" s="2259">
        <v>70697.89062217476</v>
      </c>
      <c r="AM78" s="2259">
        <v>539797.37725053076</v>
      </c>
      <c r="AN78" s="2259">
        <v>39088.849735528223</v>
      </c>
      <c r="AO78" s="2259">
        <v>35128.240153616658</v>
      </c>
      <c r="AP78" s="2259">
        <v>164495.6474883481</v>
      </c>
      <c r="AQ78" s="2259">
        <v>145006.82731927227</v>
      </c>
      <c r="AR78" s="2259">
        <v>221836.81312851625</v>
      </c>
      <c r="AS78" s="2259">
        <v>29365.637307369743</v>
      </c>
      <c r="AT78" s="2260">
        <v>5762.6028462469121</v>
      </c>
      <c r="AV78" s="3030"/>
      <c r="AW78" s="2969" t="s">
        <v>1045</v>
      </c>
      <c r="AX78" s="2709">
        <v>27.280542986415849</v>
      </c>
      <c r="AY78" s="2259">
        <v>196655754148.27988</v>
      </c>
      <c r="AZ78" s="2259">
        <v>165651160013.9621</v>
      </c>
      <c r="BA78" s="2259">
        <v>62512087861.744606</v>
      </c>
      <c r="BB78" s="2259">
        <v>60381629774.53199</v>
      </c>
      <c r="BC78" s="2259">
        <v>59805192300.844238</v>
      </c>
      <c r="BD78" s="2259">
        <v>70697890622.174744</v>
      </c>
      <c r="BE78" s="2259">
        <v>539797377250.53064</v>
      </c>
      <c r="BF78" s="2259">
        <v>39088849735.528214</v>
      </c>
      <c r="BG78" s="2259">
        <v>35128240153.616661</v>
      </c>
      <c r="BH78" s="2259">
        <v>164495647488.34814</v>
      </c>
      <c r="BI78" s="2259">
        <v>145006827319.27231</v>
      </c>
      <c r="BJ78" s="2259">
        <v>221836813128.51624</v>
      </c>
      <c r="BK78" s="2259">
        <v>29365637307.369747</v>
      </c>
      <c r="BL78" s="2260">
        <v>5762602846.2469139</v>
      </c>
    </row>
    <row r="79" spans="5:64" ht="16.5" customHeight="1" thickBot="1">
      <c r="E79" s="466" t="s">
        <v>750</v>
      </c>
      <c r="F79" s="1703">
        <f t="shared" si="24"/>
        <v>111290.59347350206</v>
      </c>
      <c r="G79" s="1471">
        <f t="shared" si="25"/>
        <v>10.088437078862961</v>
      </c>
      <c r="H79" s="538">
        <v>100513</v>
      </c>
      <c r="I79" s="464">
        <v>9.4</v>
      </c>
      <c r="J79" s="1408">
        <f t="shared" si="23"/>
        <v>10.722586604222395</v>
      </c>
      <c r="R79" s="3059"/>
      <c r="S79" s="1405"/>
      <c r="T79" s="1402" t="s">
        <v>3049</v>
      </c>
      <c r="V79" s="534" t="s">
        <v>725</v>
      </c>
      <c r="W79" s="1921">
        <f>Z29</f>
        <v>1560968.0025322272</v>
      </c>
      <c r="X79" s="1922">
        <f>'33'!Z28</f>
        <v>93219.94640383267</v>
      </c>
      <c r="Y79" s="2020">
        <v>1319442</v>
      </c>
      <c r="Z79" s="2020">
        <v>79845</v>
      </c>
      <c r="AA79" s="1923">
        <f>W79-Y79</f>
        <v>241526.0025322272</v>
      </c>
      <c r="AB79" s="1924">
        <f>AA79/Y79*100</f>
        <v>18.305162525690953</v>
      </c>
      <c r="AD79" s="3030" t="s">
        <v>96</v>
      </c>
      <c r="AE79" s="2969" t="s">
        <v>1036</v>
      </c>
      <c r="AF79" s="2258">
        <v>5.6563620919160788E-3</v>
      </c>
      <c r="AG79" s="2259">
        <v>26843.7807536808</v>
      </c>
      <c r="AH79" s="2259">
        <v>11599.369290320257</v>
      </c>
      <c r="AI79" s="2259">
        <v>5299.7600530339205</v>
      </c>
      <c r="AJ79" s="2259">
        <v>4877.6103798489949</v>
      </c>
      <c r="AK79" s="2259">
        <v>4784.9373811931946</v>
      </c>
      <c r="AL79" s="2259">
        <v>37008.5190161379</v>
      </c>
      <c r="AM79" s="2259">
        <v>92929.727191443322</v>
      </c>
      <c r="AN79" s="2259">
        <v>16009.146603195435</v>
      </c>
      <c r="AO79" s="2259">
        <v>5680.3743428715234</v>
      </c>
      <c r="AP79" s="2259">
        <v>11781.985424853698</v>
      </c>
      <c r="AQ79" s="2259">
        <v>12625.633073122281</v>
      </c>
      <c r="AR79" s="2259">
        <v>27050.121204395658</v>
      </c>
      <c r="AS79" s="2259">
        <v>3092.4834982404295</v>
      </c>
      <c r="AT79" s="2260">
        <v>2587.8908446310988</v>
      </c>
      <c r="AV79" s="3030" t="s">
        <v>96</v>
      </c>
      <c r="AW79" s="2969" t="s">
        <v>1036</v>
      </c>
      <c r="AX79" s="2709">
        <v>5656.3620919160521</v>
      </c>
      <c r="AY79" s="2259">
        <v>26843780753.680786</v>
      </c>
      <c r="AZ79" s="2259">
        <v>11599369290.320257</v>
      </c>
      <c r="BA79" s="2259">
        <v>5299760053.0339174</v>
      </c>
      <c r="BB79" s="2259">
        <v>4877610379.8489981</v>
      </c>
      <c r="BC79" s="2259">
        <v>4784937381.1931973</v>
      </c>
      <c r="BD79" s="2259">
        <v>37008519016.137886</v>
      </c>
      <c r="BE79" s="2259">
        <v>92929727191.443298</v>
      </c>
      <c r="BF79" s="2259">
        <v>16009146603.195436</v>
      </c>
      <c r="BG79" s="2259">
        <v>5680374342.8715181</v>
      </c>
      <c r="BH79" s="2259">
        <v>11781985424.853703</v>
      </c>
      <c r="BI79" s="2259">
        <v>12625633073.122295</v>
      </c>
      <c r="BJ79" s="2259">
        <v>27050121204.395645</v>
      </c>
      <c r="BK79" s="2259">
        <v>3092483498.2404313</v>
      </c>
      <c r="BL79" s="2260">
        <v>2587890844.6310973</v>
      </c>
    </row>
    <row r="80" spans="5:64" ht="16.5" customHeight="1">
      <c r="E80" s="466" t="s">
        <v>751</v>
      </c>
      <c r="F80" s="1703">
        <f t="shared" si="24"/>
        <v>311655.73942394223</v>
      </c>
      <c r="G80" s="1471">
        <f t="shared" si="25"/>
        <v>28.251438143274498</v>
      </c>
      <c r="H80" s="538">
        <v>292160</v>
      </c>
      <c r="I80" s="464">
        <v>27.3</v>
      </c>
      <c r="J80" s="1408">
        <f t="shared" si="23"/>
        <v>6.6729666702978596</v>
      </c>
      <c r="R80" s="458" t="s">
        <v>725</v>
      </c>
      <c r="S80" s="535">
        <f>SUM(E31:E32)</f>
        <v>16745.000000000502</v>
      </c>
      <c r="T80" s="535">
        <f>'33'!X28</f>
        <v>63338.143531398964</v>
      </c>
      <c r="V80" s="467" t="s">
        <v>45</v>
      </c>
      <c r="W80" s="1914">
        <f>Z40</f>
        <v>1550669.4135900182</v>
      </c>
      <c r="X80" s="1925">
        <f>'33'!Z39</f>
        <v>95016.508185661864</v>
      </c>
      <c r="Y80" s="2018">
        <v>1306972</v>
      </c>
      <c r="Z80" s="2018">
        <v>81239</v>
      </c>
      <c r="AA80" s="1926">
        <f t="shared" ref="AA80:AA94" si="26">W80-Y80</f>
        <v>243697.41359001817</v>
      </c>
      <c r="AB80" s="1927">
        <f>AA80/Y80*100</f>
        <v>18.64595519950069</v>
      </c>
      <c r="AD80" s="3030"/>
      <c r="AE80" s="2969" t="s">
        <v>1037</v>
      </c>
      <c r="AF80" s="2258">
        <v>1.8652393106138683E-3</v>
      </c>
      <c r="AG80" s="2259">
        <v>24049.259047305619</v>
      </c>
      <c r="AH80" s="2259">
        <v>14810.457707660607</v>
      </c>
      <c r="AI80" s="2259">
        <v>6367.4678192767315</v>
      </c>
      <c r="AJ80" s="2259">
        <v>6158.4503467102741</v>
      </c>
      <c r="AK80" s="2259">
        <v>6076.469841278431</v>
      </c>
      <c r="AL80" s="2259">
        <v>12355.036681308919</v>
      </c>
      <c r="AM80" s="2259">
        <v>40532.968864753639</v>
      </c>
      <c r="AN80" s="2259">
        <v>7194.2023642654194</v>
      </c>
      <c r="AO80" s="2259">
        <v>5017.1253370808963</v>
      </c>
      <c r="AP80" s="2259">
        <v>15504.354710434705</v>
      </c>
      <c r="AQ80" s="2259">
        <v>13443.888863034546</v>
      </c>
      <c r="AR80" s="2259">
        <v>25256.308022407291</v>
      </c>
      <c r="AS80" s="2259">
        <v>2985.2296801911812</v>
      </c>
      <c r="AT80" s="2260">
        <v>2031.8956568897204</v>
      </c>
      <c r="AV80" s="3030"/>
      <c r="AW80" s="2969" t="s">
        <v>1037</v>
      </c>
      <c r="AX80" s="2709">
        <v>1865.2393106138684</v>
      </c>
      <c r="AY80" s="2259">
        <v>24049259047.305622</v>
      </c>
      <c r="AZ80" s="2259">
        <v>14810457707.660616</v>
      </c>
      <c r="BA80" s="2259">
        <v>6367467819.2767315</v>
      </c>
      <c r="BB80" s="2259">
        <v>6158450346.7102699</v>
      </c>
      <c r="BC80" s="2259">
        <v>6076469841.2784338</v>
      </c>
      <c r="BD80" s="2259">
        <v>12355036681.308929</v>
      </c>
      <c r="BE80" s="2259">
        <v>40532968864.753624</v>
      </c>
      <c r="BF80" s="2259">
        <v>7194202364.2654171</v>
      </c>
      <c r="BG80" s="2259">
        <v>5017125337.0809002</v>
      </c>
      <c r="BH80" s="2259">
        <v>15504354710.434711</v>
      </c>
      <c r="BI80" s="2259">
        <v>13443888863.034552</v>
      </c>
      <c r="BJ80" s="2259">
        <v>25256308022.407299</v>
      </c>
      <c r="BK80" s="2259">
        <v>2985229680.1911783</v>
      </c>
      <c r="BL80" s="2260">
        <v>2031895656.8897207</v>
      </c>
    </row>
    <row r="81" spans="5:64" ht="16.5" customHeight="1">
      <c r="E81" s="466" t="s">
        <v>752</v>
      </c>
      <c r="F81" s="1703">
        <f t="shared" si="24"/>
        <v>104767.43893798179</v>
      </c>
      <c r="G81" s="1471">
        <f t="shared" si="25"/>
        <v>9.4971163568383776</v>
      </c>
      <c r="H81" s="538">
        <v>75309</v>
      </c>
      <c r="I81" s="464">
        <v>7</v>
      </c>
      <c r="J81" s="1408">
        <f t="shared" si="23"/>
        <v>39.116757542898974</v>
      </c>
      <c r="R81" s="458" t="s">
        <v>745</v>
      </c>
      <c r="S81" s="464"/>
      <c r="T81" s="460"/>
      <c r="V81" s="534" t="s">
        <v>749</v>
      </c>
      <c r="W81" s="1928">
        <f t="shared" ref="W81:W94" si="27">Z41</f>
        <v>878974.48924632999</v>
      </c>
      <c r="X81" s="1929">
        <f>'33'!Z40</f>
        <v>163834.94673743853</v>
      </c>
      <c r="Y81" s="2020">
        <v>660660</v>
      </c>
      <c r="Z81" s="2020">
        <v>126056</v>
      </c>
      <c r="AA81" s="1930">
        <f t="shared" si="26"/>
        <v>218314.48924632999</v>
      </c>
      <c r="AB81" s="1931">
        <f t="shared" ref="AB81:AB93" si="28">AA81/Y81*100</f>
        <v>33.044908008102503</v>
      </c>
      <c r="AD81" s="3030"/>
      <c r="AE81" s="2969" t="s">
        <v>1038</v>
      </c>
      <c r="AF81" s="2258">
        <v>3.0217690457832931E-3</v>
      </c>
      <c r="AG81" s="2259">
        <v>64549.525010517427</v>
      </c>
      <c r="AH81" s="2259">
        <v>44137.352155712833</v>
      </c>
      <c r="AI81" s="2259">
        <v>16309.553451899958</v>
      </c>
      <c r="AJ81" s="2259">
        <v>15625.474227749884</v>
      </c>
      <c r="AK81" s="2259">
        <v>15442.558619267325</v>
      </c>
      <c r="AL81" s="2259">
        <v>26187.90505061399</v>
      </c>
      <c r="AM81" s="2259">
        <v>102661.86276867781</v>
      </c>
      <c r="AN81" s="2259">
        <v>26901.648537574511</v>
      </c>
      <c r="AO81" s="2259">
        <v>11635.176086308391</v>
      </c>
      <c r="AP81" s="2259">
        <v>48142.925543878562</v>
      </c>
      <c r="AQ81" s="2259">
        <v>39902.327194576224</v>
      </c>
      <c r="AR81" s="2259">
        <v>69496.499786444809</v>
      </c>
      <c r="AS81" s="2259">
        <v>7924.0079377859111</v>
      </c>
      <c r="AT81" s="2260">
        <v>3711.1681485224835</v>
      </c>
      <c r="AV81" s="3030"/>
      <c r="AW81" s="2969" t="s">
        <v>1038</v>
      </c>
      <c r="AX81" s="2709">
        <v>3021.7690457832905</v>
      </c>
      <c r="AY81" s="2259">
        <v>64549525010.517403</v>
      </c>
      <c r="AZ81" s="2259">
        <v>44137352155.712852</v>
      </c>
      <c r="BA81" s="2259">
        <v>16309553451.899967</v>
      </c>
      <c r="BB81" s="2259">
        <v>15625474227.749893</v>
      </c>
      <c r="BC81" s="2259">
        <v>15442558619.267332</v>
      </c>
      <c r="BD81" s="2259">
        <v>26187905050.613949</v>
      </c>
      <c r="BE81" s="2259">
        <v>102661862768.67781</v>
      </c>
      <c r="BF81" s="2259">
        <v>26901648537.574524</v>
      </c>
      <c r="BG81" s="2259">
        <v>11635176086.30838</v>
      </c>
      <c r="BH81" s="2259">
        <v>48142925543.878563</v>
      </c>
      <c r="BI81" s="2259">
        <v>39902327194.576256</v>
      </c>
      <c r="BJ81" s="2259">
        <v>69496499786.444778</v>
      </c>
      <c r="BK81" s="2259">
        <v>7924007937.7859116</v>
      </c>
      <c r="BL81" s="2260">
        <v>3711168148.5224814</v>
      </c>
    </row>
    <row r="82" spans="5:64" ht="16.5" customHeight="1">
      <c r="E82" s="466" t="s">
        <v>753</v>
      </c>
      <c r="F82" s="1703">
        <f t="shared" si="24"/>
        <v>74377.287284481194</v>
      </c>
      <c r="G82" s="1471">
        <f t="shared" si="25"/>
        <v>6.7422641882546781</v>
      </c>
      <c r="H82" s="538">
        <v>53616</v>
      </c>
      <c r="I82" s="464">
        <v>5</v>
      </c>
      <c r="J82" s="1408">
        <f t="shared" si="23"/>
        <v>38.722186072219472</v>
      </c>
      <c r="R82" s="466" t="s">
        <v>52</v>
      </c>
      <c r="S82" s="538">
        <f>E34</f>
        <v>3019.999999998633</v>
      </c>
      <c r="T82" s="538">
        <f>'33'!X33</f>
        <v>231304.90033786159</v>
      </c>
      <c r="V82" s="467" t="s">
        <v>750</v>
      </c>
      <c r="W82" s="1914">
        <f t="shared" si="27"/>
        <v>174218.38317900096</v>
      </c>
      <c r="X82" s="1925">
        <f>'33'!Z41</f>
        <v>115913.76126347191</v>
      </c>
      <c r="Y82" s="2018">
        <v>126420</v>
      </c>
      <c r="Z82" s="2018">
        <v>85419</v>
      </c>
      <c r="AA82" s="1926">
        <f t="shared" si="26"/>
        <v>47798.383179000957</v>
      </c>
      <c r="AB82" s="1927">
        <f t="shared" si="28"/>
        <v>37.80919409824471</v>
      </c>
      <c r="AD82" s="3030"/>
      <c r="AE82" s="2969" t="s">
        <v>1039</v>
      </c>
      <c r="AF82" s="2258">
        <v>2.8456625974049928E-3</v>
      </c>
      <c r="AG82" s="2259">
        <v>128467.18262723257</v>
      </c>
      <c r="AH82" s="2259">
        <v>89698.364394523916</v>
      </c>
      <c r="AI82" s="2259">
        <v>25055.751356222678</v>
      </c>
      <c r="AJ82" s="2259">
        <v>23819.814578695255</v>
      </c>
      <c r="AK82" s="2259">
        <v>23496.491360104763</v>
      </c>
      <c r="AL82" s="2259">
        <v>49135.432703377621</v>
      </c>
      <c r="AM82" s="2259">
        <v>221255.974981159</v>
      </c>
      <c r="AN82" s="2259">
        <v>38348.791635876973</v>
      </c>
      <c r="AO82" s="2259">
        <v>17586.875181486776</v>
      </c>
      <c r="AP82" s="2259">
        <v>85764.447548846336</v>
      </c>
      <c r="AQ82" s="2259">
        <v>81640.926448183978</v>
      </c>
      <c r="AR82" s="2259">
        <v>127986.49399523035</v>
      </c>
      <c r="AS82" s="2259">
        <v>11906.853092185424</v>
      </c>
      <c r="AT82" s="2260">
        <v>5680.0220893013311</v>
      </c>
      <c r="AV82" s="3030"/>
      <c r="AW82" s="2969" t="s">
        <v>1039</v>
      </c>
      <c r="AX82" s="2709">
        <v>2845.6625974049871</v>
      </c>
      <c r="AY82" s="2259">
        <v>128467182627.23257</v>
      </c>
      <c r="AZ82" s="2259">
        <v>89698364394.52388</v>
      </c>
      <c r="BA82" s="2259">
        <v>25055751356.222637</v>
      </c>
      <c r="BB82" s="2259">
        <v>23819814578.69524</v>
      </c>
      <c r="BC82" s="2259">
        <v>23496491360.104691</v>
      </c>
      <c r="BD82" s="2259">
        <v>49135432703.377678</v>
      </c>
      <c r="BE82" s="2259">
        <v>221255974981.15915</v>
      </c>
      <c r="BF82" s="2259">
        <v>38348791635.876984</v>
      </c>
      <c r="BG82" s="2259">
        <v>17586875181.486767</v>
      </c>
      <c r="BH82" s="2259">
        <v>85764447548.846252</v>
      </c>
      <c r="BI82" s="2259">
        <v>81640926448.183975</v>
      </c>
      <c r="BJ82" s="2259">
        <v>127986493995.23033</v>
      </c>
      <c r="BK82" s="2259">
        <v>11906853092.185431</v>
      </c>
      <c r="BL82" s="2260">
        <v>5680022089.3013344</v>
      </c>
    </row>
    <row r="83" spans="5:64" ht="16.5" customHeight="1">
      <c r="E83" s="458" t="s">
        <v>754</v>
      </c>
      <c r="F83" s="1703">
        <f t="shared" si="24"/>
        <v>221230.45693860229</v>
      </c>
      <c r="G83" s="1471">
        <f t="shared" si="25"/>
        <v>20.054431152661543</v>
      </c>
      <c r="H83" s="535">
        <v>287103</v>
      </c>
      <c r="I83" s="460">
        <v>26.8</v>
      </c>
      <c r="J83" s="1408">
        <f t="shared" si="23"/>
        <v>-22.943871384624231</v>
      </c>
      <c r="R83" s="466" t="s">
        <v>53</v>
      </c>
      <c r="S83" s="538">
        <f t="shared" ref="S83:S86" si="29">E35</f>
        <v>1088.9999999995537</v>
      </c>
      <c r="T83" s="538">
        <f>'33'!X34</f>
        <v>52425.178382911734</v>
      </c>
      <c r="V83" s="467" t="s">
        <v>751</v>
      </c>
      <c r="W83" s="1914">
        <f t="shared" si="27"/>
        <v>438127.27548714628</v>
      </c>
      <c r="X83" s="1925">
        <f>'33'!Z42</f>
        <v>394709.25719557441</v>
      </c>
      <c r="Y83" s="2018">
        <v>347521</v>
      </c>
      <c r="Z83" s="2018">
        <v>315928</v>
      </c>
      <c r="AA83" s="1926">
        <f t="shared" si="26"/>
        <v>90606.275487146282</v>
      </c>
      <c r="AB83" s="1927">
        <f t="shared" si="28"/>
        <v>26.072172757084111</v>
      </c>
      <c r="AD83" s="3030"/>
      <c r="AE83" s="2969" t="s">
        <v>1040</v>
      </c>
      <c r="AF83" s="2258">
        <v>1.4267920558758006E-3</v>
      </c>
      <c r="AG83" s="2259">
        <v>144060.07510227006</v>
      </c>
      <c r="AH83" s="2259">
        <v>97457.438932657868</v>
      </c>
      <c r="AI83" s="2259">
        <v>26913.678641832943</v>
      </c>
      <c r="AJ83" s="2259">
        <v>25738.296542062861</v>
      </c>
      <c r="AK83" s="2259">
        <v>25400.800972328445</v>
      </c>
      <c r="AL83" s="2259">
        <v>50800.708999763723</v>
      </c>
      <c r="AM83" s="2259">
        <v>288075.35143516219</v>
      </c>
      <c r="AN83" s="2259">
        <v>34217.761361298741</v>
      </c>
      <c r="AO83" s="2259">
        <v>17016.904858492013</v>
      </c>
      <c r="AP83" s="2259">
        <v>92014.745237671959</v>
      </c>
      <c r="AQ83" s="2259">
        <v>85520.278905501618</v>
      </c>
      <c r="AR83" s="2259">
        <v>142391.9601059632</v>
      </c>
      <c r="AS83" s="2259">
        <v>12105.359446546228</v>
      </c>
      <c r="AT83" s="2260">
        <v>4911.5454119457818</v>
      </c>
      <c r="AV83" s="3030"/>
      <c r="AW83" s="2969" t="s">
        <v>1040</v>
      </c>
      <c r="AX83" s="2709">
        <v>1426.7920558758028</v>
      </c>
      <c r="AY83" s="2259">
        <v>144060075102.26996</v>
      </c>
      <c r="AZ83" s="2259">
        <v>97457438932.657852</v>
      </c>
      <c r="BA83" s="2259">
        <v>26913678641.832935</v>
      </c>
      <c r="BB83" s="2259">
        <v>25738296542.062866</v>
      </c>
      <c r="BC83" s="2259">
        <v>25400800972.328434</v>
      </c>
      <c r="BD83" s="2259">
        <v>50800708999.763748</v>
      </c>
      <c r="BE83" s="2259">
        <v>288075351435.16223</v>
      </c>
      <c r="BF83" s="2259">
        <v>34217761361.298748</v>
      </c>
      <c r="BG83" s="2259">
        <v>17016904858.492006</v>
      </c>
      <c r="BH83" s="2259">
        <v>92014745237.671921</v>
      </c>
      <c r="BI83" s="2259">
        <v>85520278905.501572</v>
      </c>
      <c r="BJ83" s="2259">
        <v>142391960105.96313</v>
      </c>
      <c r="BK83" s="2259">
        <v>12105359446.546232</v>
      </c>
      <c r="BL83" s="2260">
        <v>4911545411.9457788</v>
      </c>
    </row>
    <row r="84" spans="5:64" ht="16.5" customHeight="1">
      <c r="E84" s="466" t="s">
        <v>755</v>
      </c>
      <c r="F84" s="1703">
        <f t="shared" si="24"/>
        <v>156632.8653958879</v>
      </c>
      <c r="G84" s="1471">
        <f t="shared" si="25"/>
        <v>14.198691530966299</v>
      </c>
      <c r="H84" s="538">
        <v>215727</v>
      </c>
      <c r="I84" s="464">
        <v>20.2</v>
      </c>
      <c r="J84" s="1408">
        <f t="shared" si="23"/>
        <v>-27.393017380352063</v>
      </c>
      <c r="R84" s="466" t="s">
        <v>54</v>
      </c>
      <c r="S84" s="538">
        <f t="shared" si="29"/>
        <v>6294.0000000014179</v>
      </c>
      <c r="T84" s="538">
        <f>'33'!X35</f>
        <v>21518.893398046399</v>
      </c>
      <c r="V84" s="467" t="s">
        <v>752</v>
      </c>
      <c r="W84" s="1914">
        <f t="shared" si="27"/>
        <v>159235.97120216099</v>
      </c>
      <c r="X84" s="1925">
        <f>'33'!Z43</f>
        <v>120541.99182597893</v>
      </c>
      <c r="Y84" s="2018">
        <v>109542</v>
      </c>
      <c r="Z84" s="2018">
        <v>85048</v>
      </c>
      <c r="AA84" s="1926">
        <f t="shared" si="26"/>
        <v>49693.971202160988</v>
      </c>
      <c r="AB84" s="1927">
        <f>AA84/Y84*100</f>
        <v>45.365221743405257</v>
      </c>
      <c r="AD84" s="3030"/>
      <c r="AE84" s="2969" t="s">
        <v>1041</v>
      </c>
      <c r="AF84" s="2258">
        <v>1.3132048448229259E-3</v>
      </c>
      <c r="AG84" s="2259">
        <v>311333.2821340544</v>
      </c>
      <c r="AH84" s="2259">
        <v>222184.09969079972</v>
      </c>
      <c r="AI84" s="2259">
        <v>53164.826943061264</v>
      </c>
      <c r="AJ84" s="2259">
        <v>50477.829232075055</v>
      </c>
      <c r="AK84" s="2259">
        <v>49892.261957036841</v>
      </c>
      <c r="AL84" s="2259">
        <v>94514.888727944141</v>
      </c>
      <c r="AM84" s="2259">
        <v>690151.01273605356</v>
      </c>
      <c r="AN84" s="2259">
        <v>73453.373988208885</v>
      </c>
      <c r="AO84" s="2259">
        <v>35567.08273175628</v>
      </c>
      <c r="AP84" s="2259">
        <v>222521.31917906721</v>
      </c>
      <c r="AQ84" s="2259">
        <v>199874.15820658</v>
      </c>
      <c r="AR84" s="2259">
        <v>319645.28266536584</v>
      </c>
      <c r="AS84" s="2259">
        <v>26712.102528963605</v>
      </c>
      <c r="AT84" s="2260">
        <v>8854.9802027926999</v>
      </c>
      <c r="AV84" s="3030"/>
      <c r="AW84" s="2969" t="s">
        <v>1041</v>
      </c>
      <c r="AX84" s="2709">
        <v>1313.2048448229257</v>
      </c>
      <c r="AY84" s="2259">
        <v>311333282134.05469</v>
      </c>
      <c r="AZ84" s="2259">
        <v>222184099690.79956</v>
      </c>
      <c r="BA84" s="2259">
        <v>53164826943.061241</v>
      </c>
      <c r="BB84" s="2259">
        <v>50477829232.075089</v>
      </c>
      <c r="BC84" s="2259">
        <v>49892261957.036858</v>
      </c>
      <c r="BD84" s="2259">
        <v>94514888727.944138</v>
      </c>
      <c r="BE84" s="2259">
        <v>690151012736.0531</v>
      </c>
      <c r="BF84" s="2259">
        <v>73453373988.208908</v>
      </c>
      <c r="BG84" s="2259">
        <v>35567082731.756294</v>
      </c>
      <c r="BH84" s="2259">
        <v>222521319179.06708</v>
      </c>
      <c r="BI84" s="2259">
        <v>199874158206.58026</v>
      </c>
      <c r="BJ84" s="2259">
        <v>319645282665.36591</v>
      </c>
      <c r="BK84" s="2259">
        <v>26712102528.963593</v>
      </c>
      <c r="BL84" s="2260">
        <v>8854980202.7926998</v>
      </c>
    </row>
    <row r="85" spans="5:64" ht="16.5" customHeight="1">
      <c r="E85" s="466" t="s">
        <v>756</v>
      </c>
      <c r="F85" s="1703">
        <f t="shared" si="24"/>
        <v>64597.591542714479</v>
      </c>
      <c r="G85" s="1471">
        <f t="shared" si="25"/>
        <v>5.8557396216952533</v>
      </c>
      <c r="H85" s="538">
        <v>71375</v>
      </c>
      <c r="I85" s="464">
        <v>6.7</v>
      </c>
      <c r="J85" s="1408">
        <f t="shared" si="23"/>
        <v>-9.4954934602949503</v>
      </c>
      <c r="R85" s="466" t="s">
        <v>746</v>
      </c>
      <c r="S85" s="538">
        <f t="shared" si="29"/>
        <v>5885.0000000009113</v>
      </c>
      <c r="T85" s="538">
        <f>'33'!X36</f>
        <v>8795.2054161382548</v>
      </c>
      <c r="V85" s="467" t="s">
        <v>753</v>
      </c>
      <c r="W85" s="1914">
        <f t="shared" si="27"/>
        <v>107392.85937802194</v>
      </c>
      <c r="X85" s="1925">
        <f>'33'!Z44</f>
        <v>75047.420949038627</v>
      </c>
      <c r="Y85" s="2018">
        <v>77177</v>
      </c>
      <c r="Z85" s="2018">
        <v>56211</v>
      </c>
      <c r="AA85" s="1926">
        <f t="shared" si="26"/>
        <v>30215.859378021938</v>
      </c>
      <c r="AB85" s="1927">
        <f t="shared" si="28"/>
        <v>39.151378491029632</v>
      </c>
      <c r="AD85" s="3030"/>
      <c r="AE85" s="2969" t="s">
        <v>1042</v>
      </c>
      <c r="AF85" s="2258">
        <v>2.7735390239443352E-4</v>
      </c>
      <c r="AG85" s="2259">
        <v>156847.74891278741</v>
      </c>
      <c r="AH85" s="2259">
        <v>107107.66739320016</v>
      </c>
      <c r="AI85" s="2259">
        <v>31557.52910307984</v>
      </c>
      <c r="AJ85" s="2259">
        <v>30536.711472308736</v>
      </c>
      <c r="AK85" s="2259">
        <v>30262.504932791577</v>
      </c>
      <c r="AL85" s="2259">
        <v>36511.374801727674</v>
      </c>
      <c r="AM85" s="2259">
        <v>357814.73132620659</v>
      </c>
      <c r="AN85" s="2259">
        <v>47820.130735394763</v>
      </c>
      <c r="AO85" s="2259">
        <v>22259.189410091447</v>
      </c>
      <c r="AP85" s="2259">
        <v>92471.412989283737</v>
      </c>
      <c r="AQ85" s="2259">
        <v>89135.194812257701</v>
      </c>
      <c r="AR85" s="2259">
        <v>154067.48642967048</v>
      </c>
      <c r="AS85" s="2259">
        <v>18547.066532962963</v>
      </c>
      <c r="AT85" s="2260">
        <v>3712.1228771284877</v>
      </c>
      <c r="AV85" s="3030"/>
      <c r="AW85" s="2969" t="s">
        <v>1042</v>
      </c>
      <c r="AX85" s="2709">
        <v>277.35390239443331</v>
      </c>
      <c r="AY85" s="2259">
        <v>156847748912.78735</v>
      </c>
      <c r="AZ85" s="2259">
        <v>107107667393.20015</v>
      </c>
      <c r="BA85" s="2259">
        <v>31557529103.079838</v>
      </c>
      <c r="BB85" s="2259">
        <v>30536711472.308727</v>
      </c>
      <c r="BC85" s="2259">
        <v>30262504932.79158</v>
      </c>
      <c r="BD85" s="2259">
        <v>36511374801.727676</v>
      </c>
      <c r="BE85" s="2259">
        <v>357814731326.20648</v>
      </c>
      <c r="BF85" s="2259">
        <v>47820130735.394783</v>
      </c>
      <c r="BG85" s="2259">
        <v>22259189410.091446</v>
      </c>
      <c r="BH85" s="2259">
        <v>92471412989.283768</v>
      </c>
      <c r="BI85" s="2259">
        <v>89135194812.257736</v>
      </c>
      <c r="BJ85" s="2259">
        <v>154067486429.67047</v>
      </c>
      <c r="BK85" s="2259">
        <v>18547066532.962959</v>
      </c>
      <c r="BL85" s="2260">
        <v>3712122877.1284895</v>
      </c>
    </row>
    <row r="86" spans="5:64" ht="16.5" customHeight="1">
      <c r="E86" s="458" t="s">
        <v>757</v>
      </c>
      <c r="F86" s="1703">
        <f t="shared" si="24"/>
        <v>254718.70440481798</v>
      </c>
      <c r="G86" s="1471">
        <f t="shared" si="25"/>
        <v>23.090124169472965</v>
      </c>
      <c r="H86" s="535">
        <v>238592</v>
      </c>
      <c r="I86" s="460">
        <v>22.3</v>
      </c>
      <c r="J86" s="1408">
        <f t="shared" si="23"/>
        <v>6.7591136353347903</v>
      </c>
      <c r="R86" s="466" t="s">
        <v>747</v>
      </c>
      <c r="S86" s="538">
        <f t="shared" si="29"/>
        <v>457</v>
      </c>
      <c r="T86" s="538">
        <f>'33'!X37</f>
        <v>257692.98956892779</v>
      </c>
      <c r="V86" s="534" t="s">
        <v>754</v>
      </c>
      <c r="W86" s="1928">
        <f t="shared" si="27"/>
        <v>309148.6824707599</v>
      </c>
      <c r="X86" s="1929">
        <f>'33'!Z45</f>
        <v>62886.22507540552</v>
      </c>
      <c r="Y86" s="2020">
        <v>342473</v>
      </c>
      <c r="Z86" s="2020">
        <v>70064</v>
      </c>
      <c r="AA86" s="1930">
        <f t="shared" si="26"/>
        <v>-33324.317529240099</v>
      </c>
      <c r="AB86" s="1931">
        <f t="shared" si="28"/>
        <v>-9.7304948212676905</v>
      </c>
      <c r="AD86" s="3030"/>
      <c r="AE86" s="2969" t="s">
        <v>1043</v>
      </c>
      <c r="AF86" s="2258">
        <v>1.66097374238509E-4</v>
      </c>
      <c r="AG86" s="2259">
        <v>153515.48320473969</v>
      </c>
      <c r="AH86" s="2259">
        <v>116456.39014441686</v>
      </c>
      <c r="AI86" s="2259">
        <v>34748.597851752245</v>
      </c>
      <c r="AJ86" s="2259">
        <v>33001.036502247742</v>
      </c>
      <c r="AK86" s="2259">
        <v>32755.437970815059</v>
      </c>
      <c r="AL86" s="2259">
        <v>36988.930875463397</v>
      </c>
      <c r="AM86" s="2259">
        <v>413833.47038099275</v>
      </c>
      <c r="AN86" s="2259">
        <v>38393.1088505796</v>
      </c>
      <c r="AO86" s="2259">
        <v>23117.035231099802</v>
      </c>
      <c r="AP86" s="2259">
        <v>110250.90729103904</v>
      </c>
      <c r="AQ86" s="2259">
        <v>104156.1791623896</v>
      </c>
      <c r="AR86" s="2259">
        <v>152825.97732894425</v>
      </c>
      <c r="AS86" s="2259">
        <v>19298.885885330645</v>
      </c>
      <c r="AT86" s="2260">
        <v>3818.1493457691636</v>
      </c>
      <c r="AV86" s="3030"/>
      <c r="AW86" s="2969" t="s">
        <v>1043</v>
      </c>
      <c r="AX86" s="2709">
        <v>166.09737423850902</v>
      </c>
      <c r="AY86" s="2259">
        <v>153515483204.73975</v>
      </c>
      <c r="AZ86" s="2259">
        <v>116456390144.41689</v>
      </c>
      <c r="BA86" s="2259">
        <v>34748597851.752251</v>
      </c>
      <c r="BB86" s="2259">
        <v>33001036502.247734</v>
      </c>
      <c r="BC86" s="2259">
        <v>32755437970.815056</v>
      </c>
      <c r="BD86" s="2259">
        <v>36988930875.463394</v>
      </c>
      <c r="BE86" s="2259">
        <v>413833470380.99268</v>
      </c>
      <c r="BF86" s="2259">
        <v>38393108850.579605</v>
      </c>
      <c r="BG86" s="2259">
        <v>23117035231.0998</v>
      </c>
      <c r="BH86" s="2259">
        <v>110250907291.03903</v>
      </c>
      <c r="BI86" s="2259">
        <v>104156179162.38959</v>
      </c>
      <c r="BJ86" s="2259">
        <v>152825977328.94427</v>
      </c>
      <c r="BK86" s="2259">
        <v>19298885885.330639</v>
      </c>
      <c r="BL86" s="2260">
        <v>3818149345.7691641</v>
      </c>
    </row>
    <row r="87" spans="5:64" ht="16.5" customHeight="1">
      <c r="E87" s="466" t="s">
        <v>758</v>
      </c>
      <c r="F87" s="1703">
        <f t="shared" si="24"/>
        <v>62197.307824070864</v>
      </c>
      <c r="G87" s="1471">
        <f t="shared" si="25"/>
        <v>5.6381550935588223</v>
      </c>
      <c r="H87" s="538">
        <v>46345</v>
      </c>
      <c r="I87" s="464">
        <v>4.3</v>
      </c>
      <c r="J87" s="1408">
        <f t="shared" si="23"/>
        <v>34.205001238689967</v>
      </c>
      <c r="R87" s="458" t="s">
        <v>3052</v>
      </c>
      <c r="S87" s="464"/>
      <c r="T87" s="1887"/>
      <c r="V87" s="467" t="s">
        <v>755</v>
      </c>
      <c r="W87" s="1914">
        <f t="shared" si="27"/>
        <v>227150.25058841036</v>
      </c>
      <c r="X87" s="1925">
        <f>'33'!Z46</f>
        <v>92638.764514031282</v>
      </c>
      <c r="Y87" s="2018">
        <v>253733</v>
      </c>
      <c r="Z87" s="2018">
        <v>104160</v>
      </c>
      <c r="AA87" s="1926">
        <f t="shared" si="26"/>
        <v>-26582.749411589641</v>
      </c>
      <c r="AB87" s="1927">
        <f t="shared" si="28"/>
        <v>-10.476662244008324</v>
      </c>
      <c r="AD87" s="3030"/>
      <c r="AE87" s="2969" t="s">
        <v>1044</v>
      </c>
      <c r="AF87" s="2258">
        <v>1.4723823396422354E-4</v>
      </c>
      <c r="AG87" s="2259">
        <v>334798.73246870062</v>
      </c>
      <c r="AH87" s="2259">
        <v>237784.05102319768</v>
      </c>
      <c r="AI87" s="2259">
        <v>67394.337272235251</v>
      </c>
      <c r="AJ87" s="2259">
        <v>65693.973823674824</v>
      </c>
      <c r="AK87" s="2259">
        <v>64969.149634358808</v>
      </c>
      <c r="AL87" s="2259">
        <v>79047.678489036916</v>
      </c>
      <c r="AM87" s="2259">
        <v>739204.86726696882</v>
      </c>
      <c r="AN87" s="2259">
        <v>66020.0129171054</v>
      </c>
      <c r="AO87" s="2259">
        <v>45490.723640236785</v>
      </c>
      <c r="AP87" s="2259">
        <v>226981.11705288649</v>
      </c>
      <c r="AQ87" s="2259">
        <v>211257.51479249587</v>
      </c>
      <c r="AR87" s="2259">
        <v>331236.38100928691</v>
      </c>
      <c r="AS87" s="2259">
        <v>38486.563356305473</v>
      </c>
      <c r="AT87" s="2260">
        <v>7004.1602839313009</v>
      </c>
      <c r="AV87" s="3030"/>
      <c r="AW87" s="2969" t="s">
        <v>1044</v>
      </c>
      <c r="AX87" s="2709">
        <v>147.23823396422361</v>
      </c>
      <c r="AY87" s="2259">
        <v>334798732468.70062</v>
      </c>
      <c r="AZ87" s="2259">
        <v>237784051023.19763</v>
      </c>
      <c r="BA87" s="2259">
        <v>67394337272.235245</v>
      </c>
      <c r="BB87" s="2259">
        <v>65693973823.674843</v>
      </c>
      <c r="BC87" s="2259">
        <v>64969149634.35881</v>
      </c>
      <c r="BD87" s="2259">
        <v>79047678489.036911</v>
      </c>
      <c r="BE87" s="2259">
        <v>739204867266.96875</v>
      </c>
      <c r="BF87" s="2259">
        <v>66020012917.1054</v>
      </c>
      <c r="BG87" s="2259">
        <v>45490723640.236778</v>
      </c>
      <c r="BH87" s="2259">
        <v>226981117052.88641</v>
      </c>
      <c r="BI87" s="2259">
        <v>211257514792.49594</v>
      </c>
      <c r="BJ87" s="2259">
        <v>331236381009.28687</v>
      </c>
      <c r="BK87" s="2259">
        <v>38486563356.305473</v>
      </c>
      <c r="BL87" s="2260">
        <v>7004160283.931303</v>
      </c>
    </row>
    <row r="88" spans="5:64" ht="16.5" customHeight="1">
      <c r="E88" s="466" t="s">
        <v>759</v>
      </c>
      <c r="F88" s="1703">
        <f t="shared" si="24"/>
        <v>142954.98645511045</v>
      </c>
      <c r="G88" s="1471">
        <f t="shared" si="25"/>
        <v>12.958798591594087</v>
      </c>
      <c r="H88" s="538">
        <v>146663</v>
      </c>
      <c r="I88" s="464">
        <v>13.7</v>
      </c>
      <c r="J88" s="1408">
        <f t="shared" si="23"/>
        <v>-2.5282542596902728</v>
      </c>
      <c r="R88" s="466" t="s">
        <v>45</v>
      </c>
      <c r="S88" s="538">
        <f>E40</f>
        <v>16320.000000000166</v>
      </c>
      <c r="T88" s="538">
        <f>'33'!X39</f>
        <v>64518.674056538875</v>
      </c>
      <c r="V88" s="467" t="s">
        <v>756</v>
      </c>
      <c r="W88" s="1914">
        <f t="shared" si="27"/>
        <v>81998.431882349512</v>
      </c>
      <c r="X88" s="1925">
        <f>'33'!Z47</f>
        <v>33278.5843678233</v>
      </c>
      <c r="Y88" s="2018">
        <v>88740</v>
      </c>
      <c r="Z88" s="2018">
        <v>36191</v>
      </c>
      <c r="AA88" s="1926">
        <f t="shared" si="26"/>
        <v>-6741.5681176504877</v>
      </c>
      <c r="AB88" s="1927">
        <f t="shared" si="28"/>
        <v>-7.596989089081009</v>
      </c>
      <c r="AD88" s="3030"/>
      <c r="AE88" s="2969" t="s">
        <v>1045</v>
      </c>
      <c r="AF88" s="2258">
        <v>2.5280542986415852E-5</v>
      </c>
      <c r="AG88" s="2259">
        <v>193700.04642527987</v>
      </c>
      <c r="AH88" s="2259">
        <v>161914.80766196211</v>
      </c>
      <c r="AI88" s="2259">
        <v>60726.290458744596</v>
      </c>
      <c r="AJ88" s="2259">
        <v>58763.585589531991</v>
      </c>
      <c r="AK88" s="2259">
        <v>58274.253610844236</v>
      </c>
      <c r="AL88" s="2259">
        <v>62567.116432174756</v>
      </c>
      <c r="AM88" s="2259">
        <v>495899.66150853067</v>
      </c>
      <c r="AN88" s="2259">
        <v>38933.558034528221</v>
      </c>
      <c r="AO88" s="2259">
        <v>34726.411573616657</v>
      </c>
      <c r="AP88" s="2259">
        <v>155163.9984553481</v>
      </c>
      <c r="AQ88" s="2259">
        <v>139980.53732827227</v>
      </c>
      <c r="AR88" s="2259">
        <v>211011.49198451627</v>
      </c>
      <c r="AS88" s="2259">
        <v>29336.767696369741</v>
      </c>
      <c r="AT88" s="2260">
        <v>5389.6438772469128</v>
      </c>
      <c r="AV88" s="3030"/>
      <c r="AW88" s="2969" t="s">
        <v>1045</v>
      </c>
      <c r="AX88" s="2709">
        <v>25.280542986415849</v>
      </c>
      <c r="AY88" s="2259">
        <v>193700046425.27988</v>
      </c>
      <c r="AZ88" s="2259">
        <v>161914807661.9621</v>
      </c>
      <c r="BA88" s="2259">
        <v>60726290458.744606</v>
      </c>
      <c r="BB88" s="2259">
        <v>58763585589.53199</v>
      </c>
      <c r="BC88" s="2259">
        <v>58274253610.844238</v>
      </c>
      <c r="BD88" s="2259">
        <v>62567116432.174751</v>
      </c>
      <c r="BE88" s="2259">
        <v>495899661508.53064</v>
      </c>
      <c r="BF88" s="2259">
        <v>38933558034.528214</v>
      </c>
      <c r="BG88" s="2259">
        <v>34726411573.616661</v>
      </c>
      <c r="BH88" s="2259">
        <v>155163998455.34814</v>
      </c>
      <c r="BI88" s="2259">
        <v>139980537328.27231</v>
      </c>
      <c r="BJ88" s="2259">
        <v>211011491984.51624</v>
      </c>
      <c r="BK88" s="2259">
        <v>29336767696.369747</v>
      </c>
      <c r="BL88" s="2260">
        <v>5389643877.2469139</v>
      </c>
    </row>
    <row r="89" spans="5:64" ht="16.5" customHeight="1">
      <c r="E89" s="466" t="s">
        <v>760</v>
      </c>
      <c r="F89" s="1703">
        <f t="shared" si="24"/>
        <v>49566.410125636561</v>
      </c>
      <c r="G89" s="1471">
        <f t="shared" si="25"/>
        <v>4.4931704843200446</v>
      </c>
      <c r="H89" s="538">
        <v>45584</v>
      </c>
      <c r="I89" s="464">
        <v>4.3</v>
      </c>
      <c r="J89" s="1408">
        <f t="shared" si="23"/>
        <v>8.7364209495361553</v>
      </c>
      <c r="R89" s="458" t="s">
        <v>749</v>
      </c>
      <c r="S89" s="535">
        <f t="shared" ref="S89:S102" si="30">E41</f>
        <v>5364.9999999998317</v>
      </c>
      <c r="T89" s="535">
        <f>'33'!X40</f>
        <v>109706.60682047247</v>
      </c>
      <c r="V89" s="534" t="s">
        <v>757</v>
      </c>
      <c r="W89" s="1928">
        <f t="shared" si="27"/>
        <v>340306.17776994832</v>
      </c>
      <c r="X89" s="1929">
        <f>'33'!Z48</f>
        <v>64390.95132829182</v>
      </c>
      <c r="Y89" s="2020">
        <v>289201</v>
      </c>
      <c r="Z89" s="2020">
        <v>55541</v>
      </c>
      <c r="AA89" s="1930">
        <f t="shared" si="26"/>
        <v>51105.177769948321</v>
      </c>
      <c r="AB89" s="1931">
        <f t="shared" si="28"/>
        <v>17.671162191675798</v>
      </c>
      <c r="AD89" s="3030" t="s">
        <v>307</v>
      </c>
      <c r="AE89" s="2969" t="s">
        <v>1036</v>
      </c>
      <c r="AF89" s="2258">
        <v>5.2026267469068143E-3</v>
      </c>
      <c r="AG89" s="2259">
        <v>33896.708002160289</v>
      </c>
      <c r="AH89" s="2259">
        <v>29111.047619834299</v>
      </c>
      <c r="AI89" s="2259">
        <v>12295.421518167668</v>
      </c>
      <c r="AJ89" s="2259">
        <v>11817.854337390787</v>
      </c>
      <c r="AK89" s="2259">
        <v>11744.581938706529</v>
      </c>
      <c r="AL89" s="2259">
        <v>9739.0641505684944</v>
      </c>
      <c r="AM89" s="2259">
        <v>14661.17149189452</v>
      </c>
      <c r="AN89" s="2259">
        <v>3761.119083585088</v>
      </c>
      <c r="AO89" s="2259">
        <v>9841.6189020681777</v>
      </c>
      <c r="AP89" s="2259">
        <v>27781.291646094891</v>
      </c>
      <c r="AQ89" s="2259">
        <v>25800.585386076022</v>
      </c>
      <c r="AR89" s="2259">
        <v>33937.11824072017</v>
      </c>
      <c r="AS89" s="2259">
        <v>7383.0023381281389</v>
      </c>
      <c r="AT89" s="2260">
        <v>2458.6165639400406</v>
      </c>
      <c r="AV89" s="3030" t="s">
        <v>307</v>
      </c>
      <c r="AW89" s="2969" t="s">
        <v>1036</v>
      </c>
      <c r="AX89" s="2709">
        <v>5202.6267469068152</v>
      </c>
      <c r="AY89" s="2259">
        <v>33896708002.160294</v>
      </c>
      <c r="AZ89" s="2259">
        <v>29111047619.834297</v>
      </c>
      <c r="BA89" s="2259">
        <v>12295421518.167667</v>
      </c>
      <c r="BB89" s="2259">
        <v>11817854337.390797</v>
      </c>
      <c r="BC89" s="2259">
        <v>11744581938.706533</v>
      </c>
      <c r="BD89" s="2259">
        <v>9739064150.5684891</v>
      </c>
      <c r="BE89" s="2259">
        <v>14661171491.894524</v>
      </c>
      <c r="BF89" s="2259">
        <v>3761119083.5850949</v>
      </c>
      <c r="BG89" s="2259">
        <v>9841618902.0681782</v>
      </c>
      <c r="BH89" s="2259">
        <v>27781291646.094887</v>
      </c>
      <c r="BI89" s="2259">
        <v>25800585386.076027</v>
      </c>
      <c r="BJ89" s="2259">
        <v>33937118240.720177</v>
      </c>
      <c r="BK89" s="2259">
        <v>7383002338.1281443</v>
      </c>
      <c r="BL89" s="2260">
        <v>2458616563.9400401</v>
      </c>
    </row>
    <row r="90" spans="5:64" ht="16.5" customHeight="1">
      <c r="E90" s="458" t="s">
        <v>761</v>
      </c>
      <c r="F90" s="1703">
        <f t="shared" si="24"/>
        <v>17146.402031649865</v>
      </c>
      <c r="G90" s="1471">
        <f t="shared" si="25"/>
        <v>1.5543128365684724</v>
      </c>
      <c r="H90" s="535">
        <v>12615</v>
      </c>
      <c r="I90" s="460">
        <v>1.2</v>
      </c>
      <c r="J90" s="1408">
        <f t="shared" si="23"/>
        <v>35.92074539555977</v>
      </c>
      <c r="R90" s="466" t="s">
        <v>750</v>
      </c>
      <c r="S90" s="538">
        <f t="shared" si="30"/>
        <v>1503.0000000000234</v>
      </c>
      <c r="T90" s="538">
        <f>'33'!X41</f>
        <v>79304.302906477154</v>
      </c>
      <c r="V90" s="467" t="s">
        <v>758</v>
      </c>
      <c r="W90" s="1914">
        <f t="shared" si="27"/>
        <v>81904.974145826753</v>
      </c>
      <c r="X90" s="1925">
        <f>'33'!Z49</f>
        <v>55528.796031082013</v>
      </c>
      <c r="Y90" s="2018">
        <v>60507</v>
      </c>
      <c r="Z90" s="2018">
        <v>40581</v>
      </c>
      <c r="AA90" s="1926">
        <f t="shared" si="26"/>
        <v>21397.974145826753</v>
      </c>
      <c r="AB90" s="1927">
        <f t="shared" si="28"/>
        <v>35.364460551385378</v>
      </c>
      <c r="AD90" s="3030"/>
      <c r="AE90" s="2969" t="s">
        <v>1037</v>
      </c>
      <c r="AF90" s="2258">
        <v>2.0226009846255749E-3</v>
      </c>
      <c r="AG90" s="2259">
        <v>27873.651164094608</v>
      </c>
      <c r="AH90" s="2259">
        <v>22555.165428053577</v>
      </c>
      <c r="AI90" s="2259">
        <v>6819.3476458591576</v>
      </c>
      <c r="AJ90" s="2259">
        <v>6554.3930208543952</v>
      </c>
      <c r="AK90" s="2259">
        <v>6490.5441470857104</v>
      </c>
      <c r="AL90" s="2259">
        <v>7591.2221918766345</v>
      </c>
      <c r="AM90" s="2259">
        <v>16007.72093960464</v>
      </c>
      <c r="AN90" s="2259">
        <v>3939.1034570991355</v>
      </c>
      <c r="AO90" s="2259">
        <v>4841.9844100207756</v>
      </c>
      <c r="AP90" s="2259">
        <v>21186.908341981682</v>
      </c>
      <c r="AQ90" s="2259">
        <v>19519.123653966344</v>
      </c>
      <c r="AR90" s="2259">
        <v>27978.153311604165</v>
      </c>
      <c r="AS90" s="2259">
        <v>3468.0884177230619</v>
      </c>
      <c r="AT90" s="2260">
        <v>1373.8959922977144</v>
      </c>
      <c r="AV90" s="3030"/>
      <c r="AW90" s="2969" t="s">
        <v>1037</v>
      </c>
      <c r="AX90" s="2709">
        <v>2022.6009846255738</v>
      </c>
      <c r="AY90" s="2259">
        <v>27873651164.094593</v>
      </c>
      <c r="AZ90" s="2259">
        <v>22555165428.05357</v>
      </c>
      <c r="BA90" s="2259">
        <v>6819347645.8591595</v>
      </c>
      <c r="BB90" s="2259">
        <v>6554393020.854394</v>
      </c>
      <c r="BC90" s="2259">
        <v>6490544147.0857096</v>
      </c>
      <c r="BD90" s="2259">
        <v>7591222191.8766336</v>
      </c>
      <c r="BE90" s="2259">
        <v>16007720939.604639</v>
      </c>
      <c r="BF90" s="2259">
        <v>3939103457.099134</v>
      </c>
      <c r="BG90" s="2259">
        <v>4841984410.0207767</v>
      </c>
      <c r="BH90" s="2259">
        <v>21186908341.981678</v>
      </c>
      <c r="BI90" s="2259">
        <v>19519123653.966343</v>
      </c>
      <c r="BJ90" s="2259">
        <v>27978153311.604156</v>
      </c>
      <c r="BK90" s="2259">
        <v>3468088417.723063</v>
      </c>
      <c r="BL90" s="2260">
        <v>1373895992.2977138</v>
      </c>
    </row>
    <row r="91" spans="5:64" ht="16.5" customHeight="1" thickBot="1">
      <c r="E91" s="1415" t="s">
        <v>762</v>
      </c>
      <c r="F91" s="1706">
        <f t="shared" si="24"/>
        <v>7963.3758994746786</v>
      </c>
      <c r="G91" s="1963">
        <f t="shared" si="25"/>
        <v>0.72187607406651366</v>
      </c>
      <c r="H91" s="1964">
        <v>10381</v>
      </c>
      <c r="I91" s="1417">
        <v>1</v>
      </c>
      <c r="J91" s="1919">
        <f t="shared" si="23"/>
        <v>-23.288932670506902</v>
      </c>
      <c r="R91" s="466" t="s">
        <v>751</v>
      </c>
      <c r="S91" s="538">
        <f t="shared" si="30"/>
        <v>1110.0000000001487</v>
      </c>
      <c r="T91" s="538">
        <f>'33'!X42</f>
        <v>279592.40924231947</v>
      </c>
      <c r="V91" s="467" t="s">
        <v>759</v>
      </c>
      <c r="W91" s="1914">
        <f t="shared" si="27"/>
        <v>194032.71964488123</v>
      </c>
      <c r="X91" s="1925">
        <f>'33'!Z50</f>
        <v>93419.70132155389</v>
      </c>
      <c r="Y91" s="2018">
        <v>170136</v>
      </c>
      <c r="Z91" s="2018">
        <v>84813</v>
      </c>
      <c r="AA91" s="1926">
        <f t="shared" si="26"/>
        <v>23896.719644881232</v>
      </c>
      <c r="AB91" s="1927">
        <f t="shared" si="28"/>
        <v>14.045657382847388</v>
      </c>
      <c r="AD91" s="3030"/>
      <c r="AE91" s="2969" t="s">
        <v>1038</v>
      </c>
      <c r="AF91" s="2258">
        <v>2.0761296739719025E-3</v>
      </c>
      <c r="AG91" s="2259">
        <v>39967.341407788728</v>
      </c>
      <c r="AH91" s="2259">
        <v>33006.251438304986</v>
      </c>
      <c r="AI91" s="2259">
        <v>9374.4338976991367</v>
      </c>
      <c r="AJ91" s="2259">
        <v>8996.0414012224646</v>
      </c>
      <c r="AK91" s="2259">
        <v>8913.8079351115775</v>
      </c>
      <c r="AL91" s="2259">
        <v>11983.22732090675</v>
      </c>
      <c r="AM91" s="2259">
        <v>29480.733325953064</v>
      </c>
      <c r="AN91" s="2259">
        <v>8329.6294098919825</v>
      </c>
      <c r="AO91" s="2259">
        <v>7048.0338715875641</v>
      </c>
      <c r="AP91" s="2259">
        <v>30839.452443421349</v>
      </c>
      <c r="AQ91" s="2259">
        <v>29063.74075312346</v>
      </c>
      <c r="AR91" s="2259">
        <v>39880.411205689248</v>
      </c>
      <c r="AS91" s="2259">
        <v>4983.0025402177671</v>
      </c>
      <c r="AT91" s="2260">
        <v>2065.0313313698039</v>
      </c>
      <c r="AV91" s="3030"/>
      <c r="AW91" s="2969" t="s">
        <v>1038</v>
      </c>
      <c r="AX91" s="2709">
        <v>2076.1296739719023</v>
      </c>
      <c r="AY91" s="2259">
        <v>39967341407.788727</v>
      </c>
      <c r="AZ91" s="2259">
        <v>33006251438.304996</v>
      </c>
      <c r="BA91" s="2259">
        <v>9374433897.6991329</v>
      </c>
      <c r="BB91" s="2259">
        <v>8996041401.2224617</v>
      </c>
      <c r="BC91" s="2259">
        <v>8913807935.111578</v>
      </c>
      <c r="BD91" s="2259">
        <v>11983227320.906761</v>
      </c>
      <c r="BE91" s="2259">
        <v>29480733325.953072</v>
      </c>
      <c r="BF91" s="2259">
        <v>8329629409.8919821</v>
      </c>
      <c r="BG91" s="2259">
        <v>7048033871.5875664</v>
      </c>
      <c r="BH91" s="2259">
        <v>30839452443.421352</v>
      </c>
      <c r="BI91" s="2259">
        <v>29063740753.123466</v>
      </c>
      <c r="BJ91" s="2259">
        <v>39880411205.689255</v>
      </c>
      <c r="BK91" s="2259">
        <v>4983002540.2177639</v>
      </c>
      <c r="BL91" s="2260">
        <v>2065031331.369803</v>
      </c>
    </row>
    <row r="92" spans="5:64" ht="34.5" thickBot="1">
      <c r="E92" s="1840" t="s">
        <v>3781</v>
      </c>
      <c r="R92" s="466" t="s">
        <v>752</v>
      </c>
      <c r="S92" s="538">
        <f t="shared" si="30"/>
        <v>1321.0000000003545</v>
      </c>
      <c r="T92" s="538">
        <f>'33'!X43</f>
        <v>67549.166825506647</v>
      </c>
      <c r="V92" s="467" t="s">
        <v>760</v>
      </c>
      <c r="W92" s="1914">
        <f t="shared" si="27"/>
        <v>64368.48397924038</v>
      </c>
      <c r="X92" s="1925">
        <f>'33'!Z51</f>
        <v>37142.806681636044</v>
      </c>
      <c r="Y92" s="2018">
        <v>58559</v>
      </c>
      <c r="Z92" s="2018">
        <v>34245</v>
      </c>
      <c r="AA92" s="1926">
        <f t="shared" si="26"/>
        <v>5809.48397924038</v>
      </c>
      <c r="AB92" s="1927">
        <f t="shared" si="28"/>
        <v>9.920736315921344</v>
      </c>
      <c r="AD92" s="3030"/>
      <c r="AE92" s="2969" t="s">
        <v>1039</v>
      </c>
      <c r="AF92" s="2258">
        <v>2.5121377965626659E-3</v>
      </c>
      <c r="AG92" s="2259">
        <v>85679.228649379613</v>
      </c>
      <c r="AH92" s="2259">
        <v>64143.477284213521</v>
      </c>
      <c r="AI92" s="2259">
        <v>16232.19021400225</v>
      </c>
      <c r="AJ92" s="2259">
        <v>15436.842162315043</v>
      </c>
      <c r="AK92" s="2259">
        <v>15231.225206583453</v>
      </c>
      <c r="AL92" s="2259">
        <v>26052.813928904507</v>
      </c>
      <c r="AM92" s="2259">
        <v>79725.559461987286</v>
      </c>
      <c r="AN92" s="2259">
        <v>18740.291386535639</v>
      </c>
      <c r="AO92" s="2259">
        <v>10742.630842505141</v>
      </c>
      <c r="AP92" s="2259">
        <v>59286.286713903093</v>
      </c>
      <c r="AQ92" s="2259">
        <v>53910.447526222881</v>
      </c>
      <c r="AR92" s="2259">
        <v>87273.500223764175</v>
      </c>
      <c r="AS92" s="2259">
        <v>7162.7973205654853</v>
      </c>
      <c r="AT92" s="2260">
        <v>3579.8335219396649</v>
      </c>
      <c r="AV92" s="3030"/>
      <c r="AW92" s="2969" t="s">
        <v>1039</v>
      </c>
      <c r="AX92" s="2709">
        <v>2512.1377965626648</v>
      </c>
      <c r="AY92" s="2259">
        <v>85679228649.379669</v>
      </c>
      <c r="AZ92" s="2259">
        <v>64143477284.213531</v>
      </c>
      <c r="BA92" s="2259">
        <v>16232190214.002249</v>
      </c>
      <c r="BB92" s="2259">
        <v>15436842162.315041</v>
      </c>
      <c r="BC92" s="2259">
        <v>15231225206.583471</v>
      </c>
      <c r="BD92" s="2259">
        <v>26052813928.90451</v>
      </c>
      <c r="BE92" s="2259">
        <v>79725559461.987381</v>
      </c>
      <c r="BF92" s="2259">
        <v>18740291386.535645</v>
      </c>
      <c r="BG92" s="2259">
        <v>10742630842.50515</v>
      </c>
      <c r="BH92" s="2259">
        <v>59286286713.903114</v>
      </c>
      <c r="BI92" s="2259">
        <v>53910447526.222816</v>
      </c>
      <c r="BJ92" s="2259">
        <v>87273500223.764191</v>
      </c>
      <c r="BK92" s="2259">
        <v>7162797320.5654879</v>
      </c>
      <c r="BL92" s="2260">
        <v>3579833521.9396663</v>
      </c>
    </row>
    <row r="93" spans="5:64" ht="34.5" thickTop="1">
      <c r="E93" s="3067" t="s">
        <v>791</v>
      </c>
      <c r="F93" s="109" t="s">
        <v>768</v>
      </c>
      <c r="G93" s="109" t="s">
        <v>763</v>
      </c>
      <c r="H93" s="3069" t="s">
        <v>792</v>
      </c>
      <c r="I93" s="109" t="s">
        <v>793</v>
      </c>
      <c r="J93" s="1932" t="s">
        <v>794</v>
      </c>
      <c r="K93" s="109" t="s">
        <v>795</v>
      </c>
      <c r="L93" s="109" t="s">
        <v>793</v>
      </c>
      <c r="M93" s="1528" t="s">
        <v>794</v>
      </c>
      <c r="R93" s="466" t="s">
        <v>753</v>
      </c>
      <c r="S93" s="538">
        <f t="shared" si="30"/>
        <v>1430.9999999993026</v>
      </c>
      <c r="T93" s="538">
        <f>'33'!X44</f>
        <v>48778.165400334576</v>
      </c>
      <c r="V93" s="534" t="s">
        <v>761</v>
      </c>
      <c r="W93" s="1928">
        <f t="shared" si="27"/>
        <v>22240.064102977725</v>
      </c>
      <c r="X93" s="1929">
        <f>'33'!Z52</f>
        <v>29496.106237354048</v>
      </c>
      <c r="Y93" s="2020">
        <v>14638</v>
      </c>
      <c r="Z93" s="2020">
        <v>19465</v>
      </c>
      <c r="AA93" s="1930">
        <f t="shared" si="26"/>
        <v>7602.0641029777253</v>
      </c>
      <c r="AB93" s="1931">
        <f t="shared" si="28"/>
        <v>51.933762146315928</v>
      </c>
      <c r="AD93" s="3030"/>
      <c r="AE93" s="2969" t="s">
        <v>1040</v>
      </c>
      <c r="AF93" s="2258">
        <v>1.5748370907923417E-3</v>
      </c>
      <c r="AG93" s="2259">
        <v>88611.852043062841</v>
      </c>
      <c r="AH93" s="2259">
        <v>65736.061243166259</v>
      </c>
      <c r="AI93" s="2259">
        <v>17285.188195824328</v>
      </c>
      <c r="AJ93" s="2259">
        <v>16393.293028292519</v>
      </c>
      <c r="AK93" s="2259">
        <v>16158.799033265603</v>
      </c>
      <c r="AL93" s="2259">
        <v>28888.194986687518</v>
      </c>
      <c r="AM93" s="2259">
        <v>113463.37804868916</v>
      </c>
      <c r="AN93" s="2259">
        <v>24768.146365299883</v>
      </c>
      <c r="AO93" s="2259">
        <v>11466.603872802065</v>
      </c>
      <c r="AP93" s="2259">
        <v>62026.427017209237</v>
      </c>
      <c r="AQ93" s="2259">
        <v>58483.961754528187</v>
      </c>
      <c r="AR93" s="2259">
        <v>87930.601969446187</v>
      </c>
      <c r="AS93" s="2259">
        <v>7836.2348120047045</v>
      </c>
      <c r="AT93" s="2260">
        <v>3630.3690607973517</v>
      </c>
      <c r="AV93" s="3030"/>
      <c r="AW93" s="2969" t="s">
        <v>1040</v>
      </c>
      <c r="AX93" s="2709">
        <v>1574.8370907923429</v>
      </c>
      <c r="AY93" s="2259">
        <v>88611852043.06282</v>
      </c>
      <c r="AZ93" s="2259">
        <v>65736061243.166267</v>
      </c>
      <c r="BA93" s="2259">
        <v>17285188195.824333</v>
      </c>
      <c r="BB93" s="2259">
        <v>16393293028.292521</v>
      </c>
      <c r="BC93" s="2259">
        <v>16158799033.2656</v>
      </c>
      <c r="BD93" s="2259">
        <v>28888194986.687527</v>
      </c>
      <c r="BE93" s="2259">
        <v>113463378048.68912</v>
      </c>
      <c r="BF93" s="2259">
        <v>24768146365.299881</v>
      </c>
      <c r="BG93" s="2259">
        <v>11466603872.802048</v>
      </c>
      <c r="BH93" s="2259">
        <v>62026427017.209244</v>
      </c>
      <c r="BI93" s="2259">
        <v>58483961754.528145</v>
      </c>
      <c r="BJ93" s="2259">
        <v>87930601969.446152</v>
      </c>
      <c r="BK93" s="2259">
        <v>7836234812.0047035</v>
      </c>
      <c r="BL93" s="2260">
        <v>3630369060.7973523</v>
      </c>
    </row>
    <row r="94" spans="5:64" ht="34.5" thickBot="1">
      <c r="E94" s="3068"/>
      <c r="F94" s="1402" t="s">
        <v>3678</v>
      </c>
      <c r="G94" s="1402" t="s">
        <v>3679</v>
      </c>
      <c r="H94" s="3070"/>
      <c r="I94" s="111" t="s">
        <v>3680</v>
      </c>
      <c r="J94" s="1933" t="s">
        <v>3681</v>
      </c>
      <c r="K94" s="111" t="s">
        <v>796</v>
      </c>
      <c r="L94" s="111" t="s">
        <v>797</v>
      </c>
      <c r="M94" s="1404" t="s">
        <v>798</v>
      </c>
      <c r="R94" s="458" t="s">
        <v>754</v>
      </c>
      <c r="S94" s="535">
        <f t="shared" si="30"/>
        <v>4916.0000000010541</v>
      </c>
      <c r="T94" s="535">
        <f>'33'!X45</f>
        <v>41405.579599814715</v>
      </c>
      <c r="V94" s="540" t="s">
        <v>762</v>
      </c>
      <c r="W94" s="1934">
        <f t="shared" si="27"/>
        <v>10298.588942208879</v>
      </c>
      <c r="X94" s="1935">
        <f>'33'!Z53</f>
        <v>24231.973981648774</v>
      </c>
      <c r="Y94" s="2021">
        <v>12470</v>
      </c>
      <c r="Z94" s="2021">
        <v>28535</v>
      </c>
      <c r="AA94" s="1936">
        <f t="shared" si="26"/>
        <v>-2171.4110577911215</v>
      </c>
      <c r="AB94" s="1937">
        <f>AA94/Y94*100</f>
        <v>-17.41307985397852</v>
      </c>
      <c r="AD94" s="3030"/>
      <c r="AE94" s="2969" t="s">
        <v>1041</v>
      </c>
      <c r="AF94" s="2258">
        <v>1.6394703791734111E-3</v>
      </c>
      <c r="AG94" s="2259">
        <v>193122.66293042264</v>
      </c>
      <c r="AH94" s="2259">
        <v>136963.37613592323</v>
      </c>
      <c r="AI94" s="2259">
        <v>33219.240210170246</v>
      </c>
      <c r="AJ94" s="2259">
        <v>31457.559334087033</v>
      </c>
      <c r="AK94" s="2259">
        <v>31065.212356203636</v>
      </c>
      <c r="AL94" s="2259">
        <v>63389.698349098479</v>
      </c>
      <c r="AM94" s="2259">
        <v>290569.49984440324</v>
      </c>
      <c r="AN94" s="2259">
        <v>53762.074604644658</v>
      </c>
      <c r="AO94" s="2259">
        <v>23099.694623769465</v>
      </c>
      <c r="AP94" s="2259">
        <v>124099.418211639</v>
      </c>
      <c r="AQ94" s="2259">
        <v>117500.36193669733</v>
      </c>
      <c r="AR94" s="2259">
        <v>190450.40387159673</v>
      </c>
      <c r="AS94" s="2259">
        <v>16013.145109122106</v>
      </c>
      <c r="AT94" s="2260">
        <v>7086.549514647344</v>
      </c>
      <c r="AV94" s="3030"/>
      <c r="AW94" s="2969" t="s">
        <v>1041</v>
      </c>
      <c r="AX94" s="2709">
        <v>1639.4703791734137</v>
      </c>
      <c r="AY94" s="2259">
        <v>193122662930.4227</v>
      </c>
      <c r="AZ94" s="2259">
        <v>136963376135.92323</v>
      </c>
      <c r="BA94" s="2259">
        <v>33219240210.170261</v>
      </c>
      <c r="BB94" s="2259">
        <v>31457559334.08704</v>
      </c>
      <c r="BC94" s="2259">
        <v>31065212356.203621</v>
      </c>
      <c r="BD94" s="2259">
        <v>63389698349.098618</v>
      </c>
      <c r="BE94" s="2259">
        <v>290569499844.4032</v>
      </c>
      <c r="BF94" s="2259">
        <v>53762074604.644691</v>
      </c>
      <c r="BG94" s="2259">
        <v>23099694623.769444</v>
      </c>
      <c r="BH94" s="2259">
        <v>124099418211.63893</v>
      </c>
      <c r="BI94" s="2259">
        <v>117500361936.69728</v>
      </c>
      <c r="BJ94" s="2259">
        <v>190450403871.59659</v>
      </c>
      <c r="BK94" s="2259">
        <v>16013145109.122116</v>
      </c>
      <c r="BL94" s="2260">
        <v>7086549514.6473398</v>
      </c>
    </row>
    <row r="95" spans="5:64" ht="15.75" customHeight="1">
      <c r="E95" s="1522">
        <v>113</v>
      </c>
      <c r="F95" s="1693">
        <f>SUM(F97:F101)</f>
        <v>16745.000000000517</v>
      </c>
      <c r="G95" s="1693">
        <f>SUM(G97:G101)</f>
        <v>178170.53779473447</v>
      </c>
      <c r="H95" s="1693">
        <f>SUM(H97:H101)</f>
        <v>1813496.0962070553</v>
      </c>
      <c r="I95" s="609">
        <f>'33'!U28</f>
        <v>108.30075223690659</v>
      </c>
      <c r="J95" s="609">
        <f>'67'!H28</f>
        <v>10.178428592365472</v>
      </c>
      <c r="K95" s="1693">
        <f>SUM(K97:K101)</f>
        <v>2224073.808930099</v>
      </c>
      <c r="L95" s="1761">
        <f>'33'!V28</f>
        <v>132.82017371932074</v>
      </c>
      <c r="M95" s="1938">
        <f>'67'!I28</f>
        <v>12.482837153987784</v>
      </c>
      <c r="R95" s="466" t="s">
        <v>755</v>
      </c>
      <c r="S95" s="538">
        <f t="shared" si="30"/>
        <v>2452.0000000000605</v>
      </c>
      <c r="T95" s="538">
        <f>'33'!X46</f>
        <v>58549.036927969122</v>
      </c>
      <c r="AD95" s="3030"/>
      <c r="AE95" s="2969" t="s">
        <v>1042</v>
      </c>
      <c r="AF95" s="2258">
        <v>5.1377341304342068E-4</v>
      </c>
      <c r="AG95" s="2259">
        <v>102193.40442984579</v>
      </c>
      <c r="AH95" s="2259">
        <v>73540.06310932315</v>
      </c>
      <c r="AI95" s="2259">
        <v>17906.087211603015</v>
      </c>
      <c r="AJ95" s="2259">
        <v>17019.467159028172</v>
      </c>
      <c r="AK95" s="2259">
        <v>16836.024249125941</v>
      </c>
      <c r="AL95" s="2259">
        <v>30371.895548156113</v>
      </c>
      <c r="AM95" s="2259">
        <v>200949.85212825306</v>
      </c>
      <c r="AN95" s="2259">
        <v>30030.659836663752</v>
      </c>
      <c r="AO95" s="2259">
        <v>11054.712171089659</v>
      </c>
      <c r="AP95" s="2259">
        <v>69973.703914527228</v>
      </c>
      <c r="AQ95" s="2259">
        <v>63725.393481334839</v>
      </c>
      <c r="AR95" s="2259">
        <v>103763.03924377581</v>
      </c>
      <c r="AS95" s="2259">
        <v>8270.6440813802055</v>
      </c>
      <c r="AT95" s="2260">
        <v>2784.0680897094508</v>
      </c>
      <c r="AV95" s="3030"/>
      <c r="AW95" s="2969" t="s">
        <v>1042</v>
      </c>
      <c r="AX95" s="2709">
        <v>513.77341304342008</v>
      </c>
      <c r="AY95" s="2259">
        <v>102193404429.84578</v>
      </c>
      <c r="AZ95" s="2259">
        <v>73540063109.323151</v>
      </c>
      <c r="BA95" s="2259">
        <v>17906087211.60302</v>
      </c>
      <c r="BB95" s="2259">
        <v>17019467159.028172</v>
      </c>
      <c r="BC95" s="2259">
        <v>16836024249.125944</v>
      </c>
      <c r="BD95" s="2259">
        <v>30371895548.156113</v>
      </c>
      <c r="BE95" s="2259">
        <v>200949852128.25311</v>
      </c>
      <c r="BF95" s="2259">
        <v>30030659836.66375</v>
      </c>
      <c r="BG95" s="2259">
        <v>11054712171.089659</v>
      </c>
      <c r="BH95" s="2259">
        <v>69973703914.527237</v>
      </c>
      <c r="BI95" s="2259">
        <v>63725393481.3349</v>
      </c>
      <c r="BJ95" s="2259">
        <v>103763039243.77585</v>
      </c>
      <c r="BK95" s="2259">
        <v>8270644081.3802061</v>
      </c>
      <c r="BL95" s="2260">
        <v>2784068089.7094498</v>
      </c>
    </row>
    <row r="96" spans="5:64" ht="15.75" customHeight="1" thickBot="1">
      <c r="E96" s="458" t="s">
        <v>745</v>
      </c>
      <c r="F96" s="537"/>
      <c r="H96" s="537"/>
      <c r="I96" s="607"/>
      <c r="J96" s="607"/>
      <c r="L96" s="1762"/>
      <c r="M96" s="1886"/>
      <c r="R96" s="466" t="s">
        <v>756</v>
      </c>
      <c r="S96" s="538">
        <f t="shared" si="30"/>
        <v>2464.0000000009895</v>
      </c>
      <c r="T96" s="538">
        <f>'33'!X47</f>
        <v>24345.613135277916</v>
      </c>
      <c r="W96" s="1939" t="s">
        <v>3682</v>
      </c>
      <c r="AD96" s="3030"/>
      <c r="AE96" s="2969" t="s">
        <v>1043</v>
      </c>
      <c r="AF96" s="2258">
        <v>6.0789348377326047E-4</v>
      </c>
      <c r="AG96" s="2259">
        <v>206849.36458045861</v>
      </c>
      <c r="AH96" s="2259">
        <v>143825.2343975986</v>
      </c>
      <c r="AI96" s="2259">
        <v>41450.488357037459</v>
      </c>
      <c r="AJ96" s="2259">
        <v>40073.155686901227</v>
      </c>
      <c r="AK96" s="2259">
        <v>39637.649920739292</v>
      </c>
      <c r="AL96" s="2259">
        <v>63964.473202313427</v>
      </c>
      <c r="AM96" s="2259">
        <v>421615.56592110475</v>
      </c>
      <c r="AN96" s="2259">
        <v>44443.288065541245</v>
      </c>
      <c r="AO96" s="2259">
        <v>30184.066257676634</v>
      </c>
      <c r="AP96" s="2259">
        <v>136977.80657503859</v>
      </c>
      <c r="AQ96" s="2259">
        <v>128044.14315956588</v>
      </c>
      <c r="AR96" s="2259">
        <v>204866.6935223141</v>
      </c>
      <c r="AS96" s="2259">
        <v>24744.64031449836</v>
      </c>
      <c r="AT96" s="2260">
        <v>5439.4259431782648</v>
      </c>
      <c r="AV96" s="3030"/>
      <c r="AW96" s="2969" t="s">
        <v>1043</v>
      </c>
      <c r="AX96" s="2709">
        <v>607.89348377325939</v>
      </c>
      <c r="AY96" s="2259">
        <v>206849364580.45865</v>
      </c>
      <c r="AZ96" s="2259">
        <v>143825234397.5986</v>
      </c>
      <c r="BA96" s="2259">
        <v>41450488357.037468</v>
      </c>
      <c r="BB96" s="2259">
        <v>40073155686.901222</v>
      </c>
      <c r="BC96" s="2259">
        <v>39637649920.739288</v>
      </c>
      <c r="BD96" s="2259">
        <v>63964473202.313438</v>
      </c>
      <c r="BE96" s="2259">
        <v>421615565921.10474</v>
      </c>
      <c r="BF96" s="2259">
        <v>44443288065.541222</v>
      </c>
      <c r="BG96" s="2259">
        <v>30184066257.67662</v>
      </c>
      <c r="BH96" s="2259">
        <v>136977806575.0386</v>
      </c>
      <c r="BI96" s="2259">
        <v>128044143159.56595</v>
      </c>
      <c r="BJ96" s="2259">
        <v>204866693522.31424</v>
      </c>
      <c r="BK96" s="2259">
        <v>24744640314.498367</v>
      </c>
      <c r="BL96" s="2260">
        <v>5439425943.1782675</v>
      </c>
    </row>
    <row r="97" spans="5:64" ht="34.5" customHeight="1" thickTop="1">
      <c r="E97" s="466" t="s">
        <v>52</v>
      </c>
      <c r="F97" s="1510">
        <f>E34</f>
        <v>3019.999999998633</v>
      </c>
      <c r="G97" s="1694">
        <f>R34</f>
        <v>88829.554926692217</v>
      </c>
      <c r="H97" s="1510">
        <f>U34</f>
        <v>573315.99262652488</v>
      </c>
      <c r="I97" s="607">
        <f>'33'!U33</f>
        <v>189.83973265787563</v>
      </c>
      <c r="J97" s="607">
        <f>'67'!H33</f>
        <v>6.4541130831924312</v>
      </c>
      <c r="K97" s="1030">
        <f>V34</f>
        <v>807786.51195846801</v>
      </c>
      <c r="L97" s="1762">
        <f>'33'!V33</f>
        <v>267.47897746981249</v>
      </c>
      <c r="M97" s="1886">
        <f>'67'!I33</f>
        <v>9.093668347489805</v>
      </c>
      <c r="R97" s="458" t="s">
        <v>757</v>
      </c>
      <c r="S97" s="535">
        <f t="shared" si="30"/>
        <v>5284.9999999988531</v>
      </c>
      <c r="T97" s="535">
        <f>'33'!X48</f>
        <v>46126.256261189454</v>
      </c>
      <c r="W97" s="3045" t="s">
        <v>3683</v>
      </c>
      <c r="X97" s="113" t="s">
        <v>96</v>
      </c>
      <c r="Y97" s="113" t="s">
        <v>1431</v>
      </c>
      <c r="Z97" s="113" t="s">
        <v>1433</v>
      </c>
      <c r="AA97" s="3048" t="s">
        <v>3684</v>
      </c>
      <c r="AB97" s="572" t="s">
        <v>1435</v>
      </c>
      <c r="AD97" s="3030"/>
      <c r="AE97" s="2969" t="s">
        <v>1044</v>
      </c>
      <c r="AF97" s="2258">
        <v>4.0948698391429951E-4</v>
      </c>
      <c r="AG97" s="2259">
        <v>282294.17481362639</v>
      </c>
      <c r="AH97" s="2259">
        <v>198573.40971499885</v>
      </c>
      <c r="AI97" s="2259">
        <v>63013.724948670984</v>
      </c>
      <c r="AJ97" s="2259">
        <v>60983.063981343868</v>
      </c>
      <c r="AK97" s="2259">
        <v>60539.944909387879</v>
      </c>
      <c r="AL97" s="2259">
        <v>89884.337865650436</v>
      </c>
      <c r="AM97" s="2259">
        <v>700576.13080046279</v>
      </c>
      <c r="AN97" s="2259">
        <v>66102.706588028828</v>
      </c>
      <c r="AO97" s="2259">
        <v>46793.524564238527</v>
      </c>
      <c r="AP97" s="2259">
        <v>188629.26559114363</v>
      </c>
      <c r="AQ97" s="2259">
        <v>182119.12246588457</v>
      </c>
      <c r="AR97" s="2259">
        <v>275631.08458442095</v>
      </c>
      <c r="AS97" s="2259">
        <v>39884.910827884865</v>
      </c>
      <c r="AT97" s="2260">
        <v>6908.6137363536736</v>
      </c>
      <c r="AV97" s="3030"/>
      <c r="AW97" s="2969" t="s">
        <v>1044</v>
      </c>
      <c r="AX97" s="2709">
        <v>409.48698391429917</v>
      </c>
      <c r="AY97" s="2259">
        <v>282294174813.62646</v>
      </c>
      <c r="AZ97" s="2259">
        <v>198573409714.99881</v>
      </c>
      <c r="BA97" s="2259">
        <v>63013724948.67099</v>
      </c>
      <c r="BB97" s="2259">
        <v>60983063981.343918</v>
      </c>
      <c r="BC97" s="2259">
        <v>60539944909.387871</v>
      </c>
      <c r="BD97" s="2259">
        <v>89884337865.650452</v>
      </c>
      <c r="BE97" s="2259">
        <v>700576130800.46313</v>
      </c>
      <c r="BF97" s="2259">
        <v>66102706588.028839</v>
      </c>
      <c r="BG97" s="2259">
        <v>46793524564.238533</v>
      </c>
      <c r="BH97" s="2259">
        <v>188629265591.14374</v>
      </c>
      <c r="BI97" s="2259">
        <v>182119122465.88452</v>
      </c>
      <c r="BJ97" s="2259">
        <v>275631084584.4209</v>
      </c>
      <c r="BK97" s="2259">
        <v>39884910827.884857</v>
      </c>
      <c r="BL97" s="2260">
        <v>6908613736.3536758</v>
      </c>
    </row>
    <row r="98" spans="5:64" ht="15.75" customHeight="1" thickBot="1">
      <c r="E98" s="466" t="s">
        <v>53</v>
      </c>
      <c r="F98" s="1510">
        <f t="shared" ref="F98:F117" si="31">E35</f>
        <v>1088.9999999995537</v>
      </c>
      <c r="G98" s="1694">
        <f t="shared" ref="G98:G117" si="32">R35</f>
        <v>11491.076234988037</v>
      </c>
      <c r="H98" s="1510">
        <f t="shared" ref="H98:H117" si="33">U35</f>
        <v>94236.113926406979</v>
      </c>
      <c r="I98" s="607">
        <f>'33'!U34</f>
        <v>86.534539877360515</v>
      </c>
      <c r="J98" s="607">
        <f>'67'!H34</f>
        <v>8.2008083489583683</v>
      </c>
      <c r="K98" s="1030">
        <f t="shared" ref="K98:K117" si="34">V35</f>
        <v>139510.28373512186</v>
      </c>
      <c r="L98" s="1762">
        <f>'33'!V34</f>
        <v>128.10861683671169</v>
      </c>
      <c r="M98" s="1886">
        <f>'67'!I34</f>
        <v>12.140749994360046</v>
      </c>
      <c r="R98" s="466" t="s">
        <v>758</v>
      </c>
      <c r="S98" s="538">
        <f t="shared" si="30"/>
        <v>1474.9999999996542</v>
      </c>
      <c r="T98" s="538">
        <f>'33'!X49</f>
        <v>42564.226174672243</v>
      </c>
      <c r="W98" s="3046"/>
      <c r="X98" s="115" t="s">
        <v>809</v>
      </c>
      <c r="Y98" s="115" t="s">
        <v>768</v>
      </c>
      <c r="Z98" s="115" t="s">
        <v>1386</v>
      </c>
      <c r="AA98" s="3049"/>
      <c r="AB98" s="1472" t="s">
        <v>96</v>
      </c>
      <c r="AD98" s="3031"/>
      <c r="AE98" s="2261" t="s">
        <v>1045</v>
      </c>
      <c r="AF98" s="2262">
        <v>1.8604344723681767E-4</v>
      </c>
      <c r="AG98" s="2263">
        <v>477676.72766572912</v>
      </c>
      <c r="AH98" s="2263">
        <v>335695.91202303546</v>
      </c>
      <c r="AI98" s="2263">
        <v>109941.67075210508</v>
      </c>
      <c r="AJ98" s="2263">
        <v>105961.11258347009</v>
      </c>
      <c r="AK98" s="2263">
        <v>104737.076583809</v>
      </c>
      <c r="AL98" s="2263">
        <v>153252.66423338657</v>
      </c>
      <c r="AM98" s="2263">
        <v>1575310.0164975948</v>
      </c>
      <c r="AN98" s="2263">
        <v>133414.7162307378</v>
      </c>
      <c r="AO98" s="2263">
        <v>63024.028877282559</v>
      </c>
      <c r="AP98" s="2263">
        <v>339796.65297835087</v>
      </c>
      <c r="AQ98" s="2263">
        <v>299369.75866901496</v>
      </c>
      <c r="AR98" s="2263">
        <v>509256.99635889358</v>
      </c>
      <c r="AS98" s="2263">
        <v>50648.8538933569</v>
      </c>
      <c r="AT98" s="2264">
        <v>12375.174983925659</v>
      </c>
      <c r="AV98" s="3031"/>
      <c r="AW98" s="2261" t="s">
        <v>1045</v>
      </c>
      <c r="AX98" s="2710">
        <v>186.04344723681774</v>
      </c>
      <c r="AY98" s="2263">
        <v>477676727665.72906</v>
      </c>
      <c r="AZ98" s="2263">
        <v>335695912023.03564</v>
      </c>
      <c r="BA98" s="2263">
        <v>109941670752.10513</v>
      </c>
      <c r="BB98" s="2263">
        <v>105961112583.47009</v>
      </c>
      <c r="BC98" s="2263">
        <v>104737076583.80904</v>
      </c>
      <c r="BD98" s="2263">
        <v>153252664233.3866</v>
      </c>
      <c r="BE98" s="2263">
        <v>1575310016497.5947</v>
      </c>
      <c r="BF98" s="2263">
        <v>133414716230.73778</v>
      </c>
      <c r="BG98" s="2263">
        <v>63024028877.282555</v>
      </c>
      <c r="BH98" s="2263">
        <v>339796652978.35083</v>
      </c>
      <c r="BI98" s="2263">
        <v>299369758669.01495</v>
      </c>
      <c r="BJ98" s="2263">
        <v>509256996358.89343</v>
      </c>
      <c r="BK98" s="2263">
        <v>50648853893.356903</v>
      </c>
      <c r="BL98" s="2264">
        <v>12375174983.925663</v>
      </c>
    </row>
    <row r="99" spans="5:64" ht="15.75" customHeight="1" thickTop="1" thickBot="1">
      <c r="E99" s="466" t="s">
        <v>54</v>
      </c>
      <c r="F99" s="1510">
        <f t="shared" si="31"/>
        <v>6294.0000000014179</v>
      </c>
      <c r="G99" s="1694">
        <f t="shared" si="32"/>
        <v>38157.218103412262</v>
      </c>
      <c r="H99" s="1510">
        <f t="shared" si="33"/>
        <v>471185.85769811796</v>
      </c>
      <c r="I99" s="607">
        <f>'33'!U35</f>
        <v>74.862703796951351</v>
      </c>
      <c r="J99" s="607">
        <f>'67'!H35</f>
        <v>12.348537999314512</v>
      </c>
      <c r="K99" s="1030">
        <f t="shared" si="34"/>
        <v>575397.43631465838</v>
      </c>
      <c r="L99" s="1762">
        <f>'33'!V35</f>
        <v>91.419993059187917</v>
      </c>
      <c r="M99" s="1886">
        <f>'67'!I35</f>
        <v>15.079648488923848</v>
      </c>
      <c r="R99" s="466" t="s">
        <v>759</v>
      </c>
      <c r="S99" s="538">
        <f t="shared" si="30"/>
        <v>2077.0000000001482</v>
      </c>
      <c r="T99" s="538">
        <f>'33'!X50</f>
        <v>64548.274110441394</v>
      </c>
      <c r="W99" s="3047"/>
      <c r="X99" s="119"/>
      <c r="Y99" s="123" t="s">
        <v>1432</v>
      </c>
      <c r="Z99" s="123" t="s">
        <v>1434</v>
      </c>
      <c r="AA99" s="3050"/>
      <c r="AB99" s="125" t="s">
        <v>3685</v>
      </c>
    </row>
    <row r="100" spans="5:64" ht="15.75" customHeight="1">
      <c r="E100" s="466" t="s">
        <v>746</v>
      </c>
      <c r="F100" s="1510">
        <f t="shared" si="31"/>
        <v>5885.0000000009113</v>
      </c>
      <c r="G100" s="1694">
        <f t="shared" si="32"/>
        <v>20202.688529641964</v>
      </c>
      <c r="H100" s="1510">
        <f t="shared" si="33"/>
        <v>282342.21195600543</v>
      </c>
      <c r="I100" s="607">
        <f>'33'!U36</f>
        <v>47.976586568557636</v>
      </c>
      <c r="J100" s="607">
        <f>'67'!H36</f>
        <v>13.975477152050571</v>
      </c>
      <c r="K100" s="1030">
        <f t="shared" si="34"/>
        <v>344865.57692185062</v>
      </c>
      <c r="L100" s="1762">
        <f>'33'!V36</f>
        <v>58.600777726728495</v>
      </c>
      <c r="M100" s="1886">
        <f>'67'!I36</f>
        <v>17.070281334875503</v>
      </c>
      <c r="R100" s="466" t="s">
        <v>760</v>
      </c>
      <c r="S100" s="538">
        <f t="shared" si="30"/>
        <v>1732.9999999990605</v>
      </c>
      <c r="T100" s="538">
        <f>'33'!X51</f>
        <v>27079.206812080607</v>
      </c>
      <c r="W100" s="103" t="s">
        <v>1404</v>
      </c>
      <c r="X100" s="2208">
        <v>688050</v>
      </c>
      <c r="Y100" s="2208">
        <v>15687</v>
      </c>
      <c r="Z100" s="2208">
        <v>138847</v>
      </c>
      <c r="AA100" s="2208">
        <v>43861</v>
      </c>
      <c r="AB100" s="2208">
        <v>4955</v>
      </c>
    </row>
    <row r="101" spans="5:64" ht="15.75" customHeight="1">
      <c r="E101" s="466" t="s">
        <v>747</v>
      </c>
      <c r="F101" s="1510">
        <f t="shared" si="31"/>
        <v>457</v>
      </c>
      <c r="G101" s="1694">
        <f t="shared" si="32"/>
        <v>19490</v>
      </c>
      <c r="H101" s="1510">
        <f t="shared" si="33"/>
        <v>392415.92</v>
      </c>
      <c r="I101" s="607">
        <f>'33'!U37</f>
        <v>858.67816192560167</v>
      </c>
      <c r="J101" s="607">
        <f>'67'!H37</f>
        <v>20.1342185736275</v>
      </c>
      <c r="K101" s="1030">
        <f t="shared" si="34"/>
        <v>356514</v>
      </c>
      <c r="L101" s="1762">
        <f>'33'!V37</f>
        <v>780.11816192560173</v>
      </c>
      <c r="M101" s="1886">
        <f>'67'!I37</f>
        <v>18.292149820420729</v>
      </c>
      <c r="R101" s="458" t="s">
        <v>761</v>
      </c>
      <c r="S101" s="460">
        <f t="shared" si="30"/>
        <v>754.00000000043303</v>
      </c>
      <c r="T101" s="535">
        <f>'33'!X52</f>
        <v>22601.752463970828</v>
      </c>
      <c r="W101" s="103" t="s">
        <v>3965</v>
      </c>
      <c r="X101" s="539">
        <v>867694</v>
      </c>
      <c r="Y101" s="539">
        <v>15687</v>
      </c>
      <c r="Z101" s="539">
        <v>152607</v>
      </c>
      <c r="AA101" s="539">
        <v>55980</v>
      </c>
      <c r="AB101" s="539">
        <v>5686</v>
      </c>
    </row>
    <row r="102" spans="5:64" ht="15.75" customHeight="1">
      <c r="E102" s="458" t="s">
        <v>748</v>
      </c>
      <c r="F102" s="1510"/>
      <c r="G102" s="1694"/>
      <c r="H102" s="1510"/>
      <c r="I102" s="607"/>
      <c r="J102" s="607"/>
      <c r="L102" s="1762"/>
      <c r="M102" s="1886"/>
      <c r="R102" s="458" t="s">
        <v>762</v>
      </c>
      <c r="S102" s="460">
        <f t="shared" si="30"/>
        <v>425.00000000033623</v>
      </c>
      <c r="T102" s="535">
        <f>'33'!X53</f>
        <v>18005.771366064408</v>
      </c>
      <c r="W102" s="1940" t="s">
        <v>1419</v>
      </c>
      <c r="X102" s="539">
        <v>938752</v>
      </c>
      <c r="Y102" s="539">
        <v>16502</v>
      </c>
      <c r="Z102" s="539">
        <v>146209</v>
      </c>
      <c r="AA102" s="539">
        <v>57001</v>
      </c>
      <c r="AB102" s="539">
        <v>6421</v>
      </c>
    </row>
    <row r="103" spans="5:64" ht="15.75" customHeight="1">
      <c r="E103" s="467" t="s">
        <v>45</v>
      </c>
      <c r="F103" s="1510">
        <f t="shared" si="31"/>
        <v>16320.000000000166</v>
      </c>
      <c r="G103" s="1694">
        <f t="shared" si="32"/>
        <v>175117.78190931916</v>
      </c>
      <c r="H103" s="1510">
        <f t="shared" si="33"/>
        <v>1754199.3477837611</v>
      </c>
      <c r="I103" s="607">
        <f>'33'!U39</f>
        <v>107.48770513380781</v>
      </c>
      <c r="J103" s="607">
        <f>'67'!H39</f>
        <v>10.017254265429962</v>
      </c>
      <c r="K103" s="1030">
        <f t="shared" si="34"/>
        <v>2150521.645161429</v>
      </c>
      <c r="L103" s="1762">
        <f>'33'!V39</f>
        <v>131.77215962998818</v>
      </c>
      <c r="M103" s="1886">
        <f>'67'!I39</f>
        <v>12.280429901031003</v>
      </c>
      <c r="R103" s="458" t="s">
        <v>763</v>
      </c>
      <c r="S103" s="464"/>
      <c r="T103" s="1887"/>
      <c r="W103" s="103" t="s">
        <v>3727</v>
      </c>
      <c r="X103" s="539">
        <v>1070290</v>
      </c>
      <c r="Y103" s="539">
        <v>16525</v>
      </c>
      <c r="Z103" s="539">
        <v>164682</v>
      </c>
      <c r="AA103" s="539">
        <v>64768</v>
      </c>
      <c r="AB103" s="539">
        <v>6499</v>
      </c>
    </row>
    <row r="104" spans="5:64" ht="15.75" customHeight="1" thickBot="1">
      <c r="E104" s="534" t="s">
        <v>749</v>
      </c>
      <c r="F104" s="1510">
        <f t="shared" si="31"/>
        <v>5364.9999999998317</v>
      </c>
      <c r="G104" s="1694">
        <f t="shared" si="32"/>
        <v>89496.982297579758</v>
      </c>
      <c r="H104" s="1510">
        <f t="shared" si="33"/>
        <v>833486.51547986304</v>
      </c>
      <c r="I104" s="607">
        <f>'33'!U40</f>
        <v>155.35629365887962</v>
      </c>
      <c r="J104" s="607">
        <f>'67'!H40</f>
        <v>9.3130125070418472</v>
      </c>
      <c r="K104" s="1030">
        <f t="shared" si="34"/>
        <v>909850.40279736964</v>
      </c>
      <c r="L104" s="1762">
        <f>'33'!V40</f>
        <v>169.59000984108073</v>
      </c>
      <c r="M104" s="1886">
        <f>'67'!I40</f>
        <v>10.166269067845146</v>
      </c>
      <c r="R104" s="1419" t="s">
        <v>3053</v>
      </c>
      <c r="S104" s="538">
        <f>'2'!E31</f>
        <v>12508.028482146516</v>
      </c>
      <c r="T104" s="538">
        <f>'34'!X30</f>
        <v>17852.457986386133</v>
      </c>
      <c r="W104" s="1470" t="s">
        <v>3686</v>
      </c>
      <c r="X104" s="1465">
        <f>G29</f>
        <v>1103149.998394452</v>
      </c>
      <c r="Y104" s="1465">
        <f>E29</f>
        <v>16745.000000000517</v>
      </c>
      <c r="Z104" s="1465">
        <f>R29</f>
        <v>178170.53779473432</v>
      </c>
      <c r="AA104" s="1465">
        <f>'33'!G28</f>
        <v>65879.366879332229</v>
      </c>
      <c r="AB104" s="1465">
        <f>'67'!N28</f>
        <v>6191.5399260082086</v>
      </c>
    </row>
    <row r="105" spans="5:64" ht="15.75" customHeight="1" thickTop="1">
      <c r="E105" s="467" t="s">
        <v>750</v>
      </c>
      <c r="F105" s="1510">
        <f t="shared" si="31"/>
        <v>1503.0000000000234</v>
      </c>
      <c r="G105" s="1694">
        <f t="shared" si="32"/>
        <v>23242.064741524584</v>
      </c>
      <c r="H105" s="1510">
        <f t="shared" si="33"/>
        <v>161370.22176641994</v>
      </c>
      <c r="I105" s="607">
        <f>'33'!U41</f>
        <v>107.36541701025777</v>
      </c>
      <c r="J105" s="607">
        <f>'67'!H41</f>
        <v>6.9430243638429312</v>
      </c>
      <c r="K105" s="1030">
        <f t="shared" si="34"/>
        <v>205116.43575181422</v>
      </c>
      <c r="L105" s="1762">
        <f>'33'!V41</f>
        <v>136.47134780559617</v>
      </c>
      <c r="M105" s="1886">
        <f>'67'!I41</f>
        <v>8.8252243521785925</v>
      </c>
      <c r="R105" s="1419" t="s">
        <v>3054</v>
      </c>
      <c r="S105" s="538">
        <f>'2'!E32</f>
        <v>2370.7253560779141</v>
      </c>
      <c r="T105" s="538">
        <f>'34'!X31</f>
        <v>56735.08863099484</v>
      </c>
    </row>
    <row r="106" spans="5:64" ht="15.75" customHeight="1">
      <c r="E106" s="467" t="s">
        <v>751</v>
      </c>
      <c r="F106" s="1510">
        <f t="shared" si="31"/>
        <v>1110.0000000001487</v>
      </c>
      <c r="G106" s="1694">
        <f t="shared" si="32"/>
        <v>41708.767712514033</v>
      </c>
      <c r="H106" s="1510">
        <f t="shared" si="33"/>
        <v>278717.0982512451</v>
      </c>
      <c r="I106" s="607">
        <f>'33'!U42</f>
        <v>251.09648491099799</v>
      </c>
      <c r="J106" s="607">
        <f>'67'!H42</f>
        <v>6.6824582344977932</v>
      </c>
      <c r="K106" s="1030">
        <f t="shared" si="34"/>
        <v>323665.88156750286</v>
      </c>
      <c r="L106" s="1762">
        <f>'33'!V42</f>
        <v>291.59088429500855</v>
      </c>
      <c r="M106" s="1886">
        <f>'67'!I42</f>
        <v>7.7601401172634557</v>
      </c>
      <c r="R106" s="1419" t="s">
        <v>3055</v>
      </c>
      <c r="S106" s="538">
        <f>'2'!E33</f>
        <v>1425.4260987624873</v>
      </c>
      <c r="T106" s="538">
        <f>'34'!X32</f>
        <v>186213.18070512518</v>
      </c>
    </row>
    <row r="107" spans="5:64" ht="15.75" customHeight="1">
      <c r="E107" s="467" t="s">
        <v>752</v>
      </c>
      <c r="F107" s="1510">
        <f t="shared" si="31"/>
        <v>1321.0000000003545</v>
      </c>
      <c r="G107" s="1694">
        <f t="shared" si="32"/>
        <v>12273.25951191344</v>
      </c>
      <c r="H107" s="1510">
        <f t="shared" si="33"/>
        <v>275277.42185983935</v>
      </c>
      <c r="I107" s="607">
        <f>'33'!U43</f>
        <v>208.38563350474297</v>
      </c>
      <c r="J107" s="607">
        <f>'67'!H43</f>
        <v>22.429039457092252</v>
      </c>
      <c r="K107" s="1030">
        <f t="shared" si="34"/>
        <v>212533.27869307564</v>
      </c>
      <c r="L107" s="1762">
        <f>'33'!V43</f>
        <v>160.88817463513899</v>
      </c>
      <c r="M107" s="1886">
        <f>'67'!I43</f>
        <v>17.316775424390993</v>
      </c>
      <c r="R107" s="1419" t="s">
        <v>3056</v>
      </c>
      <c r="S107" s="538">
        <f>'2'!E34</f>
        <v>274.00802773984981</v>
      </c>
      <c r="T107" s="538">
        <f>'34'!X33</f>
        <v>456521.48150367627</v>
      </c>
    </row>
    <row r="108" spans="5:64" ht="15.75" customHeight="1">
      <c r="E108" s="467" t="s">
        <v>753</v>
      </c>
      <c r="F108" s="1510">
        <f t="shared" si="31"/>
        <v>1430.9999999993026</v>
      </c>
      <c r="G108" s="1694">
        <f t="shared" si="32"/>
        <v>12272.890331627685</v>
      </c>
      <c r="H108" s="1510">
        <f t="shared" si="33"/>
        <v>118121.77360235894</v>
      </c>
      <c r="I108" s="607">
        <f>'33'!U44</f>
        <v>82.544915165909501</v>
      </c>
      <c r="J108" s="607">
        <f>'67'!H44</f>
        <v>9.6246092330797435</v>
      </c>
      <c r="K108" s="1030">
        <f t="shared" si="34"/>
        <v>168534.80678497709</v>
      </c>
      <c r="L108" s="1762">
        <f>'33'!V44</f>
        <v>117.77414869675697</v>
      </c>
      <c r="M108" s="1886">
        <f>'67'!I44</f>
        <v>13.732283287063746</v>
      </c>
      <c r="R108" s="1419" t="s">
        <v>3057</v>
      </c>
      <c r="S108" s="538">
        <f>'2'!E35</f>
        <v>117.90999295995468</v>
      </c>
      <c r="T108" s="538">
        <f>'34'!X34</f>
        <v>1033955.7379112912</v>
      </c>
    </row>
    <row r="109" spans="5:64" ht="15.75" customHeight="1" thickBot="1">
      <c r="E109" s="534" t="s">
        <v>754</v>
      </c>
      <c r="F109" s="1510">
        <f t="shared" si="31"/>
        <v>4916.0000000010541</v>
      </c>
      <c r="G109" s="1694">
        <f t="shared" si="32"/>
        <v>38447.259206543669</v>
      </c>
      <c r="H109" s="1510">
        <f t="shared" si="33"/>
        <v>455251.4601216478</v>
      </c>
      <c r="I109" s="607">
        <f>'33'!U45</f>
        <v>92.606074068663588</v>
      </c>
      <c r="J109" s="607">
        <f>'67'!H45</f>
        <v>11.840934035791156</v>
      </c>
      <c r="K109" s="1030">
        <f t="shared" si="34"/>
        <v>623705.35878248746</v>
      </c>
      <c r="L109" s="1762">
        <f>'33'!V45</f>
        <v>126.87253026492142</v>
      </c>
      <c r="M109" s="1886">
        <f>'67'!I45</f>
        <v>16.222362052698251</v>
      </c>
      <c r="R109" s="1941" t="s">
        <v>3058</v>
      </c>
      <c r="S109" s="106">
        <f>'2'!E36</f>
        <v>48.902042313788044</v>
      </c>
      <c r="T109" s="106">
        <f>'34'!X35</f>
        <v>3892627.9149774178</v>
      </c>
    </row>
    <row r="110" spans="5:64" ht="15.75" customHeight="1">
      <c r="E110" s="467" t="s">
        <v>755</v>
      </c>
      <c r="F110" s="1510">
        <f t="shared" si="31"/>
        <v>2452.0000000000605</v>
      </c>
      <c r="G110" s="1694">
        <f t="shared" si="32"/>
        <v>25288.198463057106</v>
      </c>
      <c r="H110" s="1510">
        <f t="shared" si="33"/>
        <v>277513.53440762084</v>
      </c>
      <c r="I110" s="607">
        <f>'33'!U46</f>
        <v>113.17843980734665</v>
      </c>
      <c r="J110" s="607">
        <f>'67'!H46</f>
        <v>10.974033393997338</v>
      </c>
      <c r="K110" s="1030">
        <f t="shared" si="34"/>
        <v>394565.35232189443</v>
      </c>
      <c r="L110" s="1762">
        <f>'33'!V46</f>
        <v>160.91572280664138</v>
      </c>
      <c r="M110" s="1886">
        <f>'67'!I46</f>
        <v>15.602746589414229</v>
      </c>
    </row>
    <row r="111" spans="5:64" ht="15.75" customHeight="1" thickBot="1">
      <c r="E111" s="467" t="s">
        <v>756</v>
      </c>
      <c r="F111" s="1510">
        <f t="shared" si="31"/>
        <v>2464.0000000009895</v>
      </c>
      <c r="G111" s="1694">
        <f t="shared" si="32"/>
        <v>13159.060743486592</v>
      </c>
      <c r="H111" s="1510">
        <f t="shared" si="33"/>
        <v>177737.92571402682</v>
      </c>
      <c r="I111" s="607">
        <f>'33'!U47</f>
        <v>72.133898422871525</v>
      </c>
      <c r="J111" s="607">
        <f>'67'!H47</f>
        <v>13.506885421286825</v>
      </c>
      <c r="K111" s="1030">
        <f t="shared" si="34"/>
        <v>229140.00646059358</v>
      </c>
      <c r="L111" s="1762">
        <f>'33'!V47</f>
        <v>92.995132492086668</v>
      </c>
      <c r="M111" s="1886">
        <f>'67'!I47</f>
        <v>17.413097403172348</v>
      </c>
      <c r="R111" s="2054" t="s">
        <v>4063</v>
      </c>
    </row>
    <row r="112" spans="5:64" ht="16.5" customHeight="1" thickTop="1" thickBot="1">
      <c r="E112" s="534" t="s">
        <v>757</v>
      </c>
      <c r="F112" s="1510">
        <f t="shared" si="31"/>
        <v>5284.9999999988531</v>
      </c>
      <c r="G112" s="1694">
        <f t="shared" si="32"/>
        <v>42500.206708341393</v>
      </c>
      <c r="H112" s="1510">
        <f t="shared" si="33"/>
        <v>421608.15457501204</v>
      </c>
      <c r="I112" s="607">
        <f>'33'!U48</f>
        <v>79.77448525545951</v>
      </c>
      <c r="J112" s="607">
        <f>'67'!H48</f>
        <v>9.9201436234959353</v>
      </c>
      <c r="K112" s="1030">
        <f t="shared" si="34"/>
        <v>560158.36480098241</v>
      </c>
      <c r="L112" s="1762">
        <f>'33'!V48</f>
        <v>105.99022985829782</v>
      </c>
      <c r="M112" s="1886">
        <f>'67'!I48</f>
        <v>13.180132714296699</v>
      </c>
      <c r="R112" s="3040" t="s">
        <v>740</v>
      </c>
      <c r="S112" s="113" t="s">
        <v>768</v>
      </c>
      <c r="T112" s="3042" t="s">
        <v>763</v>
      </c>
      <c r="U112" s="3043"/>
      <c r="V112" s="112" t="s">
        <v>742</v>
      </c>
    </row>
    <row r="113" spans="5:23" ht="15.75" customHeight="1" thickBot="1">
      <c r="E113" s="467" t="s">
        <v>758</v>
      </c>
      <c r="F113" s="1510">
        <f t="shared" si="31"/>
        <v>1474.9999999996542</v>
      </c>
      <c r="G113" s="1694">
        <f t="shared" si="32"/>
        <v>10804.406732725442</v>
      </c>
      <c r="H113" s="1510">
        <f t="shared" si="33"/>
        <v>86044.795238074919</v>
      </c>
      <c r="I113" s="607">
        <f>'33'!U49</f>
        <v>58.335454398708535</v>
      </c>
      <c r="J113" s="607">
        <f>'67'!H49</f>
        <v>7.9638611694850443</v>
      </c>
      <c r="K113" s="1030">
        <f t="shared" si="34"/>
        <v>108947.02903848616</v>
      </c>
      <c r="L113" s="1762">
        <f>'33'!V49</f>
        <v>73.862392568482505</v>
      </c>
      <c r="M113" s="1886">
        <f>'67'!I49</f>
        <v>10.083573465306221</v>
      </c>
      <c r="R113" s="3041"/>
      <c r="S113" s="130" t="s">
        <v>3048</v>
      </c>
      <c r="T113" s="123" t="s">
        <v>3643</v>
      </c>
      <c r="U113" s="1882" t="s">
        <v>3644</v>
      </c>
      <c r="V113" s="122" t="s">
        <v>3645</v>
      </c>
    </row>
    <row r="114" spans="5:23" ht="15.75" customHeight="1">
      <c r="E114" s="467" t="s">
        <v>759</v>
      </c>
      <c r="F114" s="1510">
        <f t="shared" si="31"/>
        <v>2077.0000000001482</v>
      </c>
      <c r="G114" s="1694">
        <f t="shared" si="32"/>
        <v>22481.080324985807</v>
      </c>
      <c r="H114" s="1510">
        <f t="shared" si="33"/>
        <v>215629.97718464676</v>
      </c>
      <c r="I114" s="607">
        <f>'33'!U50</f>
        <v>103.81799575572045</v>
      </c>
      <c r="J114" s="607">
        <f>'67'!H50</f>
        <v>9.5916198895918896</v>
      </c>
      <c r="K114" s="1030">
        <f t="shared" si="34"/>
        <v>275177.58572368312</v>
      </c>
      <c r="L114" s="1762">
        <f>'33'!V50</f>
        <v>132.4880046815905</v>
      </c>
      <c r="M114" s="1886">
        <f>'67'!I50</f>
        <v>12.240407566972957</v>
      </c>
      <c r="R114" s="458" t="s">
        <v>725</v>
      </c>
      <c r="S114" s="535">
        <f>SUM(S116:S120)</f>
        <v>16745.000000000517</v>
      </c>
      <c r="T114" s="535">
        <f>SUM(T116:T120)</f>
        <v>178170.53779473447</v>
      </c>
      <c r="U114" s="1468">
        <v>100</v>
      </c>
      <c r="V114" s="1468">
        <f>'33'!R28</f>
        <v>10.640223218556514</v>
      </c>
    </row>
    <row r="115" spans="5:23" ht="15.75" customHeight="1">
      <c r="E115" s="467" t="s">
        <v>760</v>
      </c>
      <c r="F115" s="1510">
        <f t="shared" si="31"/>
        <v>1732.9999999990605</v>
      </c>
      <c r="G115" s="1694">
        <f t="shared" si="32"/>
        <v>9214.7196506301316</v>
      </c>
      <c r="H115" s="1510">
        <f t="shared" si="33"/>
        <v>119933.38215229033</v>
      </c>
      <c r="I115" s="607">
        <f>'33'!U51</f>
        <v>69.205644634942502</v>
      </c>
      <c r="J115" s="607">
        <f>'67'!H51</f>
        <v>13.015413023888243</v>
      </c>
      <c r="K115" s="1030">
        <f t="shared" si="34"/>
        <v>176033.75003881304</v>
      </c>
      <c r="L115" s="1762">
        <f>'33'!V51</f>
        <v>101.57746684299393</v>
      </c>
      <c r="M115" s="1886">
        <f>'67'!I51</f>
        <v>19.103538329218221</v>
      </c>
      <c r="R115" s="458" t="s">
        <v>745</v>
      </c>
      <c r="S115" s="464"/>
      <c r="T115" s="464"/>
      <c r="U115" s="464"/>
      <c r="V115" s="1537"/>
    </row>
    <row r="116" spans="5:23" ht="15.75" customHeight="1">
      <c r="E116" s="534" t="s">
        <v>761</v>
      </c>
      <c r="F116" s="539">
        <f t="shared" si="31"/>
        <v>754.00000000043303</v>
      </c>
      <c r="G116" s="1695">
        <f t="shared" si="32"/>
        <v>4673.3336968545609</v>
      </c>
      <c r="H116" s="539">
        <f t="shared" si="33"/>
        <v>43853.217607234561</v>
      </c>
      <c r="I116" s="1942">
        <f>'33'!U52</f>
        <v>58.160766057306866</v>
      </c>
      <c r="J116" s="1942">
        <f>'67'!H52</f>
        <v>9.3837120248336756</v>
      </c>
      <c r="K116" s="1030">
        <f t="shared" si="34"/>
        <v>56807.518780594095</v>
      </c>
      <c r="L116" s="1762">
        <f>'33'!V52</f>
        <v>75.341536844245979</v>
      </c>
      <c r="M116" s="1886">
        <f>'67'!I52</f>
        <v>12.155673543883465</v>
      </c>
      <c r="R116" s="466" t="s">
        <v>52</v>
      </c>
      <c r="S116" s="538">
        <f>E34</f>
        <v>3019.999999998633</v>
      </c>
      <c r="T116" s="538">
        <f>R34</f>
        <v>88829.554926692217</v>
      </c>
      <c r="U116" s="1537">
        <f>T116/$T$114*100</f>
        <v>49.856477971139299</v>
      </c>
      <c r="V116" s="1537">
        <f>'33'!R33</f>
        <v>29.413759909514049</v>
      </c>
    </row>
    <row r="117" spans="5:23" ht="15.75" customHeight="1" thickBot="1">
      <c r="E117" s="540" t="s">
        <v>762</v>
      </c>
      <c r="F117" s="541">
        <f t="shared" si="31"/>
        <v>425.00000000033623</v>
      </c>
      <c r="G117" s="1696">
        <f t="shared" si="32"/>
        <v>3052.755885415088</v>
      </c>
      <c r="H117" s="541">
        <f t="shared" si="33"/>
        <v>59296.7484232977</v>
      </c>
      <c r="I117" s="1943">
        <f>'33'!U53</f>
        <v>139.52176099588422</v>
      </c>
      <c r="J117" s="1943">
        <f>'67'!H53</f>
        <v>19.424005930705142</v>
      </c>
      <c r="K117" s="1160">
        <f t="shared" si="34"/>
        <v>73552.163768664948</v>
      </c>
      <c r="L117" s="1944">
        <f>'33'!V53</f>
        <v>173.06391474966296</v>
      </c>
      <c r="M117" s="1944">
        <f>'67'!I53</f>
        <v>24.093693216699489</v>
      </c>
      <c r="R117" s="466" t="s">
        <v>53</v>
      </c>
      <c r="S117" s="538">
        <f t="shared" ref="S117:S120" si="35">E35</f>
        <v>1088.9999999995537</v>
      </c>
      <c r="T117" s="538">
        <f t="shared" ref="T117:T120" si="36">R35</f>
        <v>11491.076234988037</v>
      </c>
      <c r="U117" s="1537">
        <f t="shared" ref="U117:U120" si="37">T117/$T$114*100</f>
        <v>6.4494817028764873</v>
      </c>
      <c r="V117" s="1537">
        <f>'33'!R34</f>
        <v>10.551952465558077</v>
      </c>
    </row>
    <row r="118" spans="5:23" ht="33">
      <c r="R118" s="466" t="s">
        <v>54</v>
      </c>
      <c r="S118" s="538">
        <f t="shared" si="35"/>
        <v>6294.0000000014179</v>
      </c>
      <c r="T118" s="538">
        <f>R36</f>
        <v>38157.218103412262</v>
      </c>
      <c r="U118" s="1537">
        <f t="shared" si="37"/>
        <v>21.416121080227178</v>
      </c>
      <c r="V118" s="1537">
        <f>'33'!R35</f>
        <v>6.0624750720374427</v>
      </c>
    </row>
    <row r="119" spans="5:23" ht="20.25" thickBot="1">
      <c r="E119" s="1945" t="s">
        <v>3687</v>
      </c>
      <c r="R119" s="466" t="s">
        <v>746</v>
      </c>
      <c r="S119" s="538">
        <f t="shared" si="35"/>
        <v>5885.0000000009113</v>
      </c>
      <c r="T119" s="538">
        <f t="shared" si="36"/>
        <v>20202.688529641964</v>
      </c>
      <c r="U119" s="1537">
        <f t="shared" si="37"/>
        <v>11.338961412866668</v>
      </c>
      <c r="V119" s="1537">
        <f>'33'!R36</f>
        <v>3.4329122395308134</v>
      </c>
      <c r="W119" s="1762"/>
    </row>
    <row r="120" spans="5:23" ht="18" customHeight="1" thickTop="1" thickBot="1">
      <c r="E120" s="3058" t="s">
        <v>1286</v>
      </c>
      <c r="F120" s="3060" t="str">
        <f>A29</f>
        <v>113 年</v>
      </c>
      <c r="G120" s="3061"/>
      <c r="H120" s="3062" t="s">
        <v>3692</v>
      </c>
      <c r="I120" s="3063"/>
      <c r="R120" s="466" t="s">
        <v>747</v>
      </c>
      <c r="S120" s="538">
        <f t="shared" si="35"/>
        <v>457</v>
      </c>
      <c r="T120" s="538">
        <f t="shared" si="36"/>
        <v>19490</v>
      </c>
      <c r="U120" s="1537">
        <f t="shared" si="37"/>
        <v>10.938957832890368</v>
      </c>
      <c r="V120" s="1537">
        <f>'33'!R37</f>
        <v>42.647702407002186</v>
      </c>
    </row>
    <row r="121" spans="5:23" ht="17.25" thickBot="1">
      <c r="E121" s="3059"/>
      <c r="F121" s="128" t="s">
        <v>3646</v>
      </c>
      <c r="G121" s="1882" t="s">
        <v>3644</v>
      </c>
      <c r="H121" s="123" t="s">
        <v>3646</v>
      </c>
      <c r="I121" s="125" t="s">
        <v>3644</v>
      </c>
      <c r="R121" s="458" t="s">
        <v>43</v>
      </c>
      <c r="S121" s="464"/>
      <c r="T121" s="464"/>
      <c r="U121" s="464"/>
      <c r="V121" s="1537"/>
    </row>
    <row r="122" spans="5:23" ht="16.5">
      <c r="E122" s="458" t="s">
        <v>725</v>
      </c>
      <c r="F122" s="535">
        <f>SUM(F140:F141)</f>
        <v>16745.000000000502</v>
      </c>
      <c r="G122" s="1468">
        <v>100</v>
      </c>
      <c r="H122" s="535">
        <v>16525</v>
      </c>
      <c r="I122" s="1468">
        <v>100</v>
      </c>
      <c r="R122" s="466" t="s">
        <v>44</v>
      </c>
      <c r="S122" s="538">
        <f>E31</f>
        <v>12620.544450192037</v>
      </c>
      <c r="T122" s="538">
        <f>R31</f>
        <v>164191.64732989337</v>
      </c>
      <c r="U122" s="1537">
        <f>T122/$T$114*100</f>
        <v>92.154207627219591</v>
      </c>
      <c r="V122" s="1537">
        <f>'33'!R30</f>
        <v>13.009870372699728</v>
      </c>
    </row>
    <row r="123" spans="5:23" ht="16.5">
      <c r="E123" s="458" t="s">
        <v>3052</v>
      </c>
      <c r="F123" s="464"/>
      <c r="G123" s="464"/>
      <c r="H123" s="464"/>
      <c r="I123" s="464"/>
      <c r="R123" s="466" t="s">
        <v>801</v>
      </c>
      <c r="S123" s="538">
        <f>E32</f>
        <v>4124.4555498084637</v>
      </c>
      <c r="T123" s="538">
        <f>R32</f>
        <v>13978.890464841004</v>
      </c>
      <c r="U123" s="1537">
        <f t="shared" ref="U123:U130" si="38">T123/$T$114*100</f>
        <v>7.8457923727803482</v>
      </c>
      <c r="V123" s="1537">
        <f>'33'!R31</f>
        <v>3.3892692734899694</v>
      </c>
    </row>
    <row r="124" spans="5:23" ht="16.5">
      <c r="E124" s="466" t="s">
        <v>45</v>
      </c>
      <c r="F124" s="538">
        <f>E40</f>
        <v>16320.000000000166</v>
      </c>
      <c r="G124" s="1537">
        <f>F124/$F$122*100</f>
        <v>97.461928934008228</v>
      </c>
      <c r="H124" s="538">
        <v>16088</v>
      </c>
      <c r="I124" s="464">
        <v>97.4</v>
      </c>
      <c r="R124" s="458" t="s">
        <v>763</v>
      </c>
      <c r="S124" s="464"/>
      <c r="T124" s="464"/>
      <c r="U124" s="464"/>
      <c r="V124" s="1537"/>
    </row>
    <row r="125" spans="5:23" ht="16.5">
      <c r="E125" s="458" t="s">
        <v>749</v>
      </c>
      <c r="F125" s="535">
        <f t="shared" ref="F125:F138" si="39">E41</f>
        <v>5364.9999999998317</v>
      </c>
      <c r="G125" s="1468">
        <f t="shared" ref="G125:G146" si="40">F125/$F$122*100</f>
        <v>32.039414750669877</v>
      </c>
      <c r="H125" s="535">
        <v>5241</v>
      </c>
      <c r="I125" s="460">
        <v>31.7</v>
      </c>
      <c r="R125" s="1419" t="s">
        <v>3053</v>
      </c>
      <c r="S125" s="538">
        <f>'2'!E31</f>
        <v>12508.028482146516</v>
      </c>
      <c r="T125" s="538">
        <f>'2'!R31</f>
        <v>38940.513657546377</v>
      </c>
      <c r="U125" s="1537">
        <f t="shared" si="38"/>
        <v>21.85575356033819</v>
      </c>
      <c r="V125" s="1537">
        <f>'34'!R30</f>
        <v>3.1132415242840699</v>
      </c>
    </row>
    <row r="126" spans="5:23" ht="16.5">
      <c r="E126" s="466" t="s">
        <v>750</v>
      </c>
      <c r="F126" s="538">
        <f t="shared" si="39"/>
        <v>1503.0000000000234</v>
      </c>
      <c r="G126" s="1537">
        <f t="shared" si="40"/>
        <v>8.9758136757239679</v>
      </c>
      <c r="H126" s="538">
        <v>1480</v>
      </c>
      <c r="I126" s="464">
        <v>9</v>
      </c>
      <c r="R126" s="1419" t="s">
        <v>3054</v>
      </c>
      <c r="S126" s="538">
        <f>'2'!E32</f>
        <v>2370.7253560779141</v>
      </c>
      <c r="T126" s="538">
        <f>'2'!R32</f>
        <v>31421.60603375575</v>
      </c>
      <c r="U126" s="1537">
        <f t="shared" si="38"/>
        <v>17.635691300407785</v>
      </c>
      <c r="V126" s="1537">
        <f>'34'!R31</f>
        <v>13.25400513104525</v>
      </c>
    </row>
    <row r="127" spans="5:23" ht="16.5">
      <c r="E127" s="466" t="s">
        <v>751</v>
      </c>
      <c r="F127" s="538">
        <f t="shared" si="39"/>
        <v>1110.0000000001487</v>
      </c>
      <c r="G127" s="1537">
        <f t="shared" si="40"/>
        <v>6.6288444311741745</v>
      </c>
      <c r="H127" s="538">
        <v>1100</v>
      </c>
      <c r="I127" s="464">
        <v>6.7</v>
      </c>
      <c r="R127" s="1419" t="s">
        <v>3055</v>
      </c>
      <c r="S127" s="538">
        <f>'2'!E33</f>
        <v>1425.4260987624873</v>
      </c>
      <c r="T127" s="538">
        <f>'2'!R33</f>
        <v>41843.328932858538</v>
      </c>
      <c r="U127" s="1537">
        <f t="shared" si="38"/>
        <v>23.484987726234021</v>
      </c>
      <c r="V127" s="1537">
        <f>'34'!R32</f>
        <v>29.354961978867706</v>
      </c>
    </row>
    <row r="128" spans="5:23" ht="16.5">
      <c r="E128" s="466" t="s">
        <v>752</v>
      </c>
      <c r="F128" s="538">
        <f t="shared" si="39"/>
        <v>1321.0000000003545</v>
      </c>
      <c r="G128" s="1537">
        <f t="shared" si="40"/>
        <v>7.8889220662903243</v>
      </c>
      <c r="H128" s="538">
        <v>1288</v>
      </c>
      <c r="I128" s="464">
        <v>7.8</v>
      </c>
      <c r="R128" s="1419" t="s">
        <v>3056</v>
      </c>
      <c r="S128" s="538">
        <f>'2'!E34</f>
        <v>274.00802773984981</v>
      </c>
      <c r="T128" s="538">
        <f>'2'!R34</f>
        <v>19350.873661326455</v>
      </c>
      <c r="U128" s="1537">
        <f t="shared" si="38"/>
        <v>10.860871780956334</v>
      </c>
      <c r="V128" s="1537">
        <f>'34'!R33</f>
        <v>70.621557408159831</v>
      </c>
    </row>
    <row r="129" spans="5:22" ht="16.5">
      <c r="E129" s="466" t="s">
        <v>753</v>
      </c>
      <c r="F129" s="538">
        <f t="shared" si="39"/>
        <v>1430.9999999993026</v>
      </c>
      <c r="G129" s="1537">
        <f t="shared" si="40"/>
        <v>8.5458345774813953</v>
      </c>
      <c r="H129" s="538">
        <v>1373</v>
      </c>
      <c r="I129" s="464">
        <v>8.3000000000000007</v>
      </c>
      <c r="R129" s="1419" t="s">
        <v>3057</v>
      </c>
      <c r="S129" s="538">
        <f>'2'!E35</f>
        <v>117.90999295995468</v>
      </c>
      <c r="T129" s="538">
        <f>'2'!R35</f>
        <v>18053.123299397059</v>
      </c>
      <c r="U129" s="1537">
        <f t="shared" si="38"/>
        <v>10.132496383995642</v>
      </c>
      <c r="V129" s="1537">
        <f>'34'!R34</f>
        <v>153.1093577923321</v>
      </c>
    </row>
    <row r="130" spans="5:22" ht="17.25" thickBot="1">
      <c r="E130" s="458" t="s">
        <v>754</v>
      </c>
      <c r="F130" s="535">
        <f t="shared" si="39"/>
        <v>4916.0000000010541</v>
      </c>
      <c r="G130" s="1468">
        <f t="shared" si="40"/>
        <v>29.358017318607981</v>
      </c>
      <c r="H130" s="535">
        <v>4888</v>
      </c>
      <c r="I130" s="460">
        <v>29.6</v>
      </c>
      <c r="R130" s="1427" t="s">
        <v>3058</v>
      </c>
      <c r="S130" s="1428">
        <f>'2'!E36</f>
        <v>48.902042313788044</v>
      </c>
      <c r="T130" s="1428">
        <f>'2'!R36</f>
        <v>28561.092209850354</v>
      </c>
      <c r="U130" s="1644">
        <f t="shared" si="38"/>
        <v>16.030199248068065</v>
      </c>
      <c r="V130" s="1644">
        <f>'34'!R35</f>
        <v>584.04702254730751</v>
      </c>
    </row>
    <row r="131" spans="5:22" ht="17.25" thickTop="1">
      <c r="E131" s="466" t="s">
        <v>755</v>
      </c>
      <c r="F131" s="538">
        <f t="shared" si="39"/>
        <v>2452.0000000000605</v>
      </c>
      <c r="G131" s="1537">
        <f t="shared" si="40"/>
        <v>14.643177067781348</v>
      </c>
      <c r="H131" s="538">
        <v>2436</v>
      </c>
      <c r="I131" s="464">
        <v>14.7</v>
      </c>
      <c r="R131" s="3044" t="s">
        <v>802</v>
      </c>
      <c r="S131" s="3044"/>
      <c r="T131" s="3044"/>
      <c r="U131" s="3044"/>
      <c r="V131" s="3044"/>
    </row>
    <row r="132" spans="5:22" ht="16.5">
      <c r="E132" s="466" t="s">
        <v>756</v>
      </c>
      <c r="F132" s="538">
        <f t="shared" si="39"/>
        <v>2464.0000000009895</v>
      </c>
      <c r="G132" s="1537">
        <f t="shared" si="40"/>
        <v>14.714840250826608</v>
      </c>
      <c r="H132" s="538">
        <v>2452</v>
      </c>
      <c r="I132" s="464">
        <v>14.8</v>
      </c>
    </row>
    <row r="133" spans="5:22" ht="16.5">
      <c r="E133" s="458" t="s">
        <v>757</v>
      </c>
      <c r="F133" s="535">
        <f t="shared" si="39"/>
        <v>5284.9999999988531</v>
      </c>
      <c r="G133" s="1468">
        <f t="shared" si="40"/>
        <v>31.561660197065962</v>
      </c>
      <c r="H133" s="535">
        <v>5207</v>
      </c>
      <c r="I133" s="460">
        <v>31.5</v>
      </c>
    </row>
    <row r="134" spans="5:22" ht="16.5">
      <c r="E134" s="466" t="s">
        <v>758</v>
      </c>
      <c r="F134" s="538">
        <f t="shared" si="39"/>
        <v>1474.9999999996542</v>
      </c>
      <c r="G134" s="1537">
        <f t="shared" si="40"/>
        <v>8.8085995819624365</v>
      </c>
      <c r="H134" s="538">
        <v>1491</v>
      </c>
      <c r="I134" s="464">
        <v>9</v>
      </c>
    </row>
    <row r="135" spans="5:22" ht="16.5">
      <c r="E135" s="466" t="s">
        <v>759</v>
      </c>
      <c r="F135" s="538">
        <f t="shared" si="39"/>
        <v>2077.0000000001482</v>
      </c>
      <c r="G135" s="1537">
        <f t="shared" si="40"/>
        <v>12.403702597790899</v>
      </c>
      <c r="H135" s="538">
        <v>2006</v>
      </c>
      <c r="I135" s="464">
        <v>12.1</v>
      </c>
    </row>
    <row r="136" spans="5:22" ht="16.5">
      <c r="E136" s="466" t="s">
        <v>760</v>
      </c>
      <c r="F136" s="538">
        <f t="shared" si="39"/>
        <v>1732.9999999990605</v>
      </c>
      <c r="G136" s="1537">
        <f t="shared" si="40"/>
        <v>10.349358017312682</v>
      </c>
      <c r="H136" s="538">
        <v>1710</v>
      </c>
      <c r="I136" s="464">
        <v>10.3</v>
      </c>
    </row>
    <row r="137" spans="5:22" ht="16.5">
      <c r="E137" s="458" t="s">
        <v>761</v>
      </c>
      <c r="F137" s="460">
        <f t="shared" si="39"/>
        <v>754.00000000043303</v>
      </c>
      <c r="G137" s="1468">
        <f t="shared" si="40"/>
        <v>4.5028366676644396</v>
      </c>
      <c r="H137" s="460">
        <v>752</v>
      </c>
      <c r="I137" s="460">
        <v>4.5999999999999996</v>
      </c>
    </row>
    <row r="138" spans="5:22" ht="16.5">
      <c r="E138" s="458" t="s">
        <v>762</v>
      </c>
      <c r="F138" s="460">
        <f t="shared" si="39"/>
        <v>425.00000000033623</v>
      </c>
      <c r="G138" s="1468">
        <f t="shared" si="40"/>
        <v>2.5380710659917796</v>
      </c>
      <c r="H138" s="460">
        <v>437</v>
      </c>
      <c r="I138" s="460">
        <v>2.6</v>
      </c>
    </row>
    <row r="139" spans="5:22" ht="17.25" customHeight="1">
      <c r="E139" s="534" t="s">
        <v>3688</v>
      </c>
      <c r="F139" s="464"/>
      <c r="G139" s="1946"/>
      <c r="H139" s="464"/>
      <c r="I139" s="1887"/>
    </row>
    <row r="140" spans="5:22" ht="16.5">
      <c r="E140" s="466" t="s">
        <v>44</v>
      </c>
      <c r="F140" s="538">
        <f>E31</f>
        <v>12620.544450192037</v>
      </c>
      <c r="G140" s="1537">
        <f t="shared" si="40"/>
        <v>75.369032249576946</v>
      </c>
      <c r="H140" s="538">
        <v>11817</v>
      </c>
      <c r="I140" s="464">
        <v>71.5</v>
      </c>
    </row>
    <row r="141" spans="5:22" ht="16.5">
      <c r="E141" s="1955" t="s">
        <v>801</v>
      </c>
      <c r="F141" s="542">
        <f>E32</f>
        <v>4124.4555498084637</v>
      </c>
      <c r="G141" s="1471">
        <f t="shared" si="40"/>
        <v>24.630967750423054</v>
      </c>
      <c r="H141" s="542">
        <v>4708</v>
      </c>
      <c r="I141" s="1527">
        <v>28.5</v>
      </c>
    </row>
    <row r="142" spans="5:22" ht="18" customHeight="1">
      <c r="E142" s="1966" t="s">
        <v>3696</v>
      </c>
      <c r="F142" s="542"/>
      <c r="G142" s="1471"/>
      <c r="H142" s="542"/>
      <c r="I142" s="1527"/>
    </row>
    <row r="143" spans="5:22" ht="18" customHeight="1">
      <c r="E143" s="1967" t="s">
        <v>3697</v>
      </c>
      <c r="F143" s="1639">
        <f>E56</f>
        <v>7340.076017069091</v>
      </c>
      <c r="G143" s="1640">
        <f>F143/$F$122*100</f>
        <v>43.834434261384722</v>
      </c>
      <c r="H143" s="1639">
        <v>7350</v>
      </c>
      <c r="I143" s="1972">
        <v>44.5</v>
      </c>
    </row>
    <row r="144" spans="5:22" ht="18" customHeight="1">
      <c r="E144" s="1968" t="s">
        <v>3693</v>
      </c>
      <c r="F144" s="542">
        <f t="shared" ref="F144:F147" si="41">E57</f>
        <v>5639.987809155069</v>
      </c>
      <c r="G144" s="1471">
        <f>F144/$F$122*100</f>
        <v>33.681623225768284</v>
      </c>
      <c r="H144" s="542">
        <v>5611</v>
      </c>
      <c r="I144" s="1527">
        <v>34</v>
      </c>
    </row>
    <row r="145" spans="5:13" ht="18" customHeight="1">
      <c r="E145" s="1969" t="s">
        <v>3694</v>
      </c>
      <c r="F145" s="542">
        <f t="shared" si="41"/>
        <v>1001.0600911474231</v>
      </c>
      <c r="G145" s="1471">
        <f t="shared" si="40"/>
        <v>5.9782627121373135</v>
      </c>
      <c r="H145" s="542">
        <v>1119</v>
      </c>
      <c r="I145" s="1527">
        <v>6.8</v>
      </c>
    </row>
    <row r="146" spans="5:13" ht="18" customHeight="1">
      <c r="E146" s="1969" t="s">
        <v>3695</v>
      </c>
      <c r="F146" s="542">
        <f t="shared" si="41"/>
        <v>699.02811676659383</v>
      </c>
      <c r="G146" s="1471">
        <f t="shared" si="40"/>
        <v>4.174548323479085</v>
      </c>
      <c r="H146" s="542">
        <v>620</v>
      </c>
      <c r="I146" s="1527">
        <v>3.8</v>
      </c>
    </row>
    <row r="147" spans="5:13" ht="18" customHeight="1" thickBot="1">
      <c r="E147" s="1970" t="s">
        <v>3698</v>
      </c>
      <c r="F147" s="1973">
        <f t="shared" si="41"/>
        <v>9404.9239829314083</v>
      </c>
      <c r="G147" s="1974">
        <f>F147/$F$122*100</f>
        <v>56.165565738615264</v>
      </c>
      <c r="H147" s="1973">
        <v>9175</v>
      </c>
      <c r="I147" s="1707">
        <v>55.5</v>
      </c>
    </row>
    <row r="148" spans="5:13" ht="17.25" thickTop="1">
      <c r="E148" s="1971"/>
      <c r="F148" s="542"/>
      <c r="G148" s="1471"/>
      <c r="H148" s="542"/>
      <c r="I148" s="1527"/>
    </row>
    <row r="149" spans="5:13" ht="16.5">
      <c r="E149" s="1965"/>
      <c r="F149" s="542"/>
      <c r="G149" s="1471"/>
      <c r="H149" s="542"/>
      <c r="I149" s="1527"/>
    </row>
    <row r="151" spans="5:13" ht="20.25" thickBot="1">
      <c r="E151" s="1947" t="s">
        <v>3729</v>
      </c>
      <c r="F151" s="1948"/>
    </row>
    <row r="152" spans="5:13" ht="51" thickTop="1">
      <c r="E152" s="3058" t="s">
        <v>745</v>
      </c>
      <c r="F152" s="571" t="s">
        <v>768</v>
      </c>
      <c r="G152" s="113" t="s">
        <v>742</v>
      </c>
      <c r="H152" s="1392" t="s">
        <v>3689</v>
      </c>
      <c r="I152" s="1871" t="s">
        <v>3690</v>
      </c>
    </row>
    <row r="153" spans="5:13" ht="16.5">
      <c r="E153" s="3066"/>
      <c r="F153" s="1399" t="s">
        <v>3048</v>
      </c>
      <c r="G153" s="115" t="s">
        <v>763</v>
      </c>
      <c r="H153" s="103" t="s">
        <v>3051</v>
      </c>
      <c r="I153" s="1645" t="s">
        <v>3051</v>
      </c>
    </row>
    <row r="154" spans="5:13" ht="17.25" thickBot="1">
      <c r="E154" s="3059"/>
      <c r="F154" s="1405"/>
      <c r="G154" s="130" t="s">
        <v>3630</v>
      </c>
      <c r="H154" s="119"/>
      <c r="I154" s="1460"/>
      <c r="J154" s="1840" t="s">
        <v>1287</v>
      </c>
      <c r="K154" s="1840" t="s">
        <v>1288</v>
      </c>
    </row>
    <row r="155" spans="5:13" ht="16.5">
      <c r="E155" s="1522" t="s">
        <v>3722</v>
      </c>
      <c r="F155" s="535">
        <f>SUM(F156:F160)</f>
        <v>16745.000000000517</v>
      </c>
      <c r="G155" s="1468">
        <f>'33'!R28</f>
        <v>10.640223218556514</v>
      </c>
      <c r="H155" s="535">
        <f>'33'!L28</f>
        <v>205575.37345236415</v>
      </c>
      <c r="I155" s="535">
        <f>'55'!F28</f>
        <v>62045.950183139663</v>
      </c>
      <c r="J155" s="1840" t="s">
        <v>1291</v>
      </c>
      <c r="K155" s="1840" t="s">
        <v>1291</v>
      </c>
      <c r="M155" s="1949"/>
    </row>
    <row r="156" spans="5:13" ht="33">
      <c r="E156" s="466" t="s">
        <v>52</v>
      </c>
      <c r="F156" s="538">
        <f>E34</f>
        <v>3019.999999998633</v>
      </c>
      <c r="G156" s="1537">
        <f>'33'!R33</f>
        <v>29.413759909514049</v>
      </c>
      <c r="H156" s="538">
        <f>'33'!L33</f>
        <v>876755.9263988653</v>
      </c>
      <c r="I156" s="538">
        <f>'55'!F33</f>
        <v>226215.01013915639</v>
      </c>
      <c r="J156" s="1950">
        <f>H156-H162</f>
        <v>-19558.073601134703</v>
      </c>
      <c r="K156" s="1950">
        <f>I156-I162</f>
        <v>-14621.989860843605</v>
      </c>
    </row>
    <row r="157" spans="5:13" ht="33">
      <c r="E157" s="466" t="s">
        <v>3723</v>
      </c>
      <c r="F157" s="538">
        <f>E35</f>
        <v>1088.9999999995537</v>
      </c>
      <c r="G157" s="1537">
        <f>'33'!R34</f>
        <v>10.551952465558077</v>
      </c>
      <c r="H157" s="538">
        <f>'33'!L34</f>
        <v>122813.367469173</v>
      </c>
      <c r="I157" s="538">
        <f>'55'!F34</f>
        <v>52116.064659145108</v>
      </c>
      <c r="J157" s="1950">
        <f>H157-H163</f>
        <v>22946.367469172998</v>
      </c>
      <c r="K157" s="1950">
        <f t="shared" ref="J157:K160" si="42">I157-I163</f>
        <v>9016.0646591451077</v>
      </c>
    </row>
    <row r="158" spans="5:13" ht="33">
      <c r="E158" s="466" t="s">
        <v>54</v>
      </c>
      <c r="F158" s="538">
        <f>E36</f>
        <v>6294.0000000014179</v>
      </c>
      <c r="G158" s="1537">
        <f>'33'!R35</f>
        <v>6.0624750720374427</v>
      </c>
      <c r="H158" s="538">
        <f>'33'!L35</f>
        <v>43353.277832176718</v>
      </c>
      <c r="I158" s="538">
        <f>'55'!F35</f>
        <v>21449.582818629344</v>
      </c>
      <c r="J158" s="1950">
        <f t="shared" si="42"/>
        <v>-526.72216782328178</v>
      </c>
      <c r="K158" s="1950">
        <f t="shared" si="42"/>
        <v>670.58281862934382</v>
      </c>
    </row>
    <row r="159" spans="5:13" ht="16.5">
      <c r="E159" s="466" t="s">
        <v>3724</v>
      </c>
      <c r="F159" s="538">
        <f>E37</f>
        <v>5885.0000000009113</v>
      </c>
      <c r="G159" s="1537">
        <f>'33'!R36</f>
        <v>3.4329122395308134</v>
      </c>
      <c r="H159" s="538">
        <f>'33'!L36</f>
        <v>7064.3258033832735</v>
      </c>
      <c r="I159" s="538">
        <f>'55'!F36</f>
        <v>8771.9058272701477</v>
      </c>
      <c r="J159" s="1950">
        <f t="shared" si="42"/>
        <v>1547.3258033832735</v>
      </c>
      <c r="K159" s="1950">
        <f t="shared" si="42"/>
        <v>-540.09417272985229</v>
      </c>
    </row>
    <row r="160" spans="5:13" ht="17.25" thickBot="1">
      <c r="E160" s="1526" t="s">
        <v>3725</v>
      </c>
      <c r="F160" s="472">
        <f>E38</f>
        <v>457</v>
      </c>
      <c r="G160" s="1644">
        <f>'33'!R37</f>
        <v>42.647702407002186</v>
      </c>
      <c r="H160" s="1428">
        <f>'33'!L37</f>
        <v>757929.7276455143</v>
      </c>
      <c r="I160" s="1428">
        <f>'55'!F37</f>
        <v>245972.36483369803</v>
      </c>
      <c r="J160" s="1950">
        <f t="shared" si="42"/>
        <v>50226.7276455143</v>
      </c>
      <c r="K160" s="1950">
        <f t="shared" si="42"/>
        <v>39066.364833698026</v>
      </c>
    </row>
    <row r="161" spans="5:9" ht="17.25" thickTop="1">
      <c r="E161" s="1522" t="s">
        <v>3721</v>
      </c>
      <c r="F161" s="1995">
        <v>16525</v>
      </c>
      <c r="G161" s="2003">
        <v>10</v>
      </c>
      <c r="H161" s="1996">
        <v>203101</v>
      </c>
      <c r="I161" s="1996">
        <v>62255</v>
      </c>
    </row>
    <row r="162" spans="5:9" ht="33">
      <c r="E162" s="466" t="s">
        <v>52</v>
      </c>
      <c r="F162" s="1997">
        <v>2921</v>
      </c>
      <c r="G162" s="1998">
        <v>30.6</v>
      </c>
      <c r="H162" s="1999">
        <v>896314</v>
      </c>
      <c r="I162" s="1999">
        <v>240837</v>
      </c>
    </row>
    <row r="163" spans="5:9" ht="33">
      <c r="E163" s="466" t="s">
        <v>53</v>
      </c>
      <c r="F163" s="1997">
        <v>1087</v>
      </c>
      <c r="G163" s="1998">
        <v>8.8000000000000007</v>
      </c>
      <c r="H163" s="1999">
        <v>99867</v>
      </c>
      <c r="I163" s="1999">
        <v>43100</v>
      </c>
    </row>
    <row r="164" spans="5:9" ht="33">
      <c r="E164" s="466" t="s">
        <v>54</v>
      </c>
      <c r="F164" s="1997">
        <v>6191</v>
      </c>
      <c r="G164" s="1998">
        <v>5.0999999999999996</v>
      </c>
      <c r="H164" s="1999">
        <v>43880</v>
      </c>
      <c r="I164" s="1999">
        <v>20779</v>
      </c>
    </row>
    <row r="165" spans="5:9" ht="16.5">
      <c r="E165" s="466" t="s">
        <v>746</v>
      </c>
      <c r="F165" s="1997">
        <v>5866</v>
      </c>
      <c r="G165" s="1998">
        <v>3</v>
      </c>
      <c r="H165" s="1999">
        <v>5517</v>
      </c>
      <c r="I165" s="1999">
        <v>9312</v>
      </c>
    </row>
    <row r="166" spans="5:9" ht="17.25" thickBot="1">
      <c r="E166" s="1526" t="s">
        <v>747</v>
      </c>
      <c r="F166" s="2000">
        <v>460</v>
      </c>
      <c r="G166" s="2001">
        <v>35.200000000000003</v>
      </c>
      <c r="H166" s="2002">
        <v>707703</v>
      </c>
      <c r="I166" s="2002">
        <v>206906</v>
      </c>
    </row>
    <row r="167" spans="5:9" ht="16.5" thickTop="1"/>
  </sheetData>
  <mergeCells count="169">
    <mergeCell ref="AV57:AV58"/>
    <mergeCell ref="AV59:AV62"/>
    <mergeCell ref="AV63:AV68"/>
    <mergeCell ref="AV69:AV78"/>
    <mergeCell ref="AV79:AV88"/>
    <mergeCell ref="AV89:AV98"/>
    <mergeCell ref="AD57:AD58"/>
    <mergeCell ref="AD59:AD62"/>
    <mergeCell ref="AD63:AD68"/>
    <mergeCell ref="AD69:AD78"/>
    <mergeCell ref="AD79:AD88"/>
    <mergeCell ref="AD89:AD98"/>
    <mergeCell ref="AV29:AW30"/>
    <mergeCell ref="AX29:AX30"/>
    <mergeCell ref="AV31:AV32"/>
    <mergeCell ref="AV33:AW33"/>
    <mergeCell ref="AV34:AW34"/>
    <mergeCell ref="AV35:AW35"/>
    <mergeCell ref="AV36:AW36"/>
    <mergeCell ref="AV37:AW37"/>
    <mergeCell ref="AV38:AW38"/>
    <mergeCell ref="AV39:AW39"/>
    <mergeCell ref="AV40:AW40"/>
    <mergeCell ref="AV41:AW41"/>
    <mergeCell ref="AV42:AW42"/>
    <mergeCell ref="AV43:AW43"/>
    <mergeCell ref="AV44:AW44"/>
    <mergeCell ref="AV45:AW45"/>
    <mergeCell ref="AV46:AW46"/>
    <mergeCell ref="AV47:AW47"/>
    <mergeCell ref="AD29:AE30"/>
    <mergeCell ref="AF29:AF30"/>
    <mergeCell ref="AD31:AD32"/>
    <mergeCell ref="AD33:AE33"/>
    <mergeCell ref="AD34:AE34"/>
    <mergeCell ref="AD35:AE35"/>
    <mergeCell ref="AD36:AE36"/>
    <mergeCell ref="AD37:AE37"/>
    <mergeCell ref="AD38:AE38"/>
    <mergeCell ref="AD39:AE39"/>
    <mergeCell ref="AD40:AE40"/>
    <mergeCell ref="AD41:AE41"/>
    <mergeCell ref="AD42:AE42"/>
    <mergeCell ref="AD43:AE43"/>
    <mergeCell ref="AD44:AE44"/>
    <mergeCell ref="AD45:AE45"/>
    <mergeCell ref="AD46:AE46"/>
    <mergeCell ref="AD47:AE47"/>
    <mergeCell ref="AD48:AE48"/>
    <mergeCell ref="AD49:AE49"/>
    <mergeCell ref="AV48:AW48"/>
    <mergeCell ref="AV49:AW49"/>
    <mergeCell ref="AV50:AW50"/>
    <mergeCell ref="AV51:AW51"/>
    <mergeCell ref="AV52:AW52"/>
    <mergeCell ref="AV53:AW53"/>
    <mergeCell ref="AV54:AW54"/>
    <mergeCell ref="AV55:AW55"/>
    <mergeCell ref="AV56:AW56"/>
    <mergeCell ref="AD50:AE50"/>
    <mergeCell ref="AD51:AE51"/>
    <mergeCell ref="AD52:AE52"/>
    <mergeCell ref="AD53:AE53"/>
    <mergeCell ref="AD54:AE54"/>
    <mergeCell ref="AD55:AE55"/>
    <mergeCell ref="AD56:AE56"/>
    <mergeCell ref="A24:D24"/>
    <mergeCell ref="A25:D25"/>
    <mergeCell ref="A26:D26"/>
    <mergeCell ref="A27:D27"/>
    <mergeCell ref="N56:O56"/>
    <mergeCell ref="N60:O60"/>
    <mergeCell ref="A28:D28"/>
    <mergeCell ref="N28:Q28"/>
    <mergeCell ref="A29:D29"/>
    <mergeCell ref="N29:Q29"/>
    <mergeCell ref="A56:B56"/>
    <mergeCell ref="A60:B60"/>
    <mergeCell ref="N39:P39"/>
    <mergeCell ref="N30:P30"/>
    <mergeCell ref="A55:C55"/>
    <mergeCell ref="N55:P55"/>
    <mergeCell ref="N40:O40"/>
    <mergeCell ref="Z3:Z6"/>
    <mergeCell ref="V3:V6"/>
    <mergeCell ref="W3:W6"/>
    <mergeCell ref="X3:X6"/>
    <mergeCell ref="Y3:Y6"/>
    <mergeCell ref="R3:T5"/>
    <mergeCell ref="A40:B40"/>
    <mergeCell ref="N54:O54"/>
    <mergeCell ref="A54:B54"/>
    <mergeCell ref="A33:C33"/>
    <mergeCell ref="A39:C39"/>
    <mergeCell ref="N33:P33"/>
    <mergeCell ref="A30:C30"/>
    <mergeCell ref="N24:Q24"/>
    <mergeCell ref="N25:Q25"/>
    <mergeCell ref="N26:Q26"/>
    <mergeCell ref="N27:Q27"/>
    <mergeCell ref="A23:D23"/>
    <mergeCell ref="N23:Q23"/>
    <mergeCell ref="E3:E6"/>
    <mergeCell ref="A3:C6"/>
    <mergeCell ref="A19:C19"/>
    <mergeCell ref="G3:G6"/>
    <mergeCell ref="I3:I5"/>
    <mergeCell ref="A10:C10"/>
    <mergeCell ref="A7:C7"/>
    <mergeCell ref="F3:F6"/>
    <mergeCell ref="A13:C13"/>
    <mergeCell ref="A12:C12"/>
    <mergeCell ref="A16:C16"/>
    <mergeCell ref="H3:H6"/>
    <mergeCell ref="N22:P22"/>
    <mergeCell ref="M3:M6"/>
    <mergeCell ref="L3:L6"/>
    <mergeCell ref="N11:P11"/>
    <mergeCell ref="N3:P6"/>
    <mergeCell ref="J3:J5"/>
    <mergeCell ref="N16:P16"/>
    <mergeCell ref="N18:P18"/>
    <mergeCell ref="N8:P8"/>
    <mergeCell ref="N10:P10"/>
    <mergeCell ref="U1:V1"/>
    <mergeCell ref="A22:C22"/>
    <mergeCell ref="A11:C11"/>
    <mergeCell ref="A9:C9"/>
    <mergeCell ref="N12:P12"/>
    <mergeCell ref="A20:C20"/>
    <mergeCell ref="A21:C21"/>
    <mergeCell ref="A15:C15"/>
    <mergeCell ref="A14:C14"/>
    <mergeCell ref="U3:U6"/>
    <mergeCell ref="N17:P17"/>
    <mergeCell ref="N21:P21"/>
    <mergeCell ref="N20:P20"/>
    <mergeCell ref="N15:P15"/>
    <mergeCell ref="N19:P19"/>
    <mergeCell ref="J1:K1"/>
    <mergeCell ref="N13:P13"/>
    <mergeCell ref="N14:P14"/>
    <mergeCell ref="N7:P7"/>
    <mergeCell ref="N9:P9"/>
    <mergeCell ref="K3:K6"/>
    <mergeCell ref="A8:C8"/>
    <mergeCell ref="A17:C17"/>
    <mergeCell ref="A18:C18"/>
    <mergeCell ref="E120:E121"/>
    <mergeCell ref="F120:G120"/>
    <mergeCell ref="H120:I120"/>
    <mergeCell ref="F66:G66"/>
    <mergeCell ref="H66:I66"/>
    <mergeCell ref="E152:E154"/>
    <mergeCell ref="V75:V78"/>
    <mergeCell ref="E93:E94"/>
    <mergeCell ref="H93:H94"/>
    <mergeCell ref="R76:R79"/>
    <mergeCell ref="S76:T76"/>
    <mergeCell ref="R112:R113"/>
    <mergeCell ref="T112:U112"/>
    <mergeCell ref="R131:V131"/>
    <mergeCell ref="W97:W99"/>
    <mergeCell ref="AA97:AA99"/>
    <mergeCell ref="W76:W78"/>
    <mergeCell ref="W75:X75"/>
    <mergeCell ref="Y75:Z75"/>
    <mergeCell ref="Y76:Y78"/>
    <mergeCell ref="W61:Z64"/>
  </mergeCells>
  <phoneticPr fontId="4"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useFirstPageNumber="1" r:id="rId1"/>
  <headerFooter alignWithMargins="0">
    <oddFooter>&amp;C&amp;12&amp;P</oddFooter>
  </headerFooter>
  <colBreaks count="3" manualBreakCount="3">
    <brk id="9" max="1048575" man="1"/>
    <brk id="13" max="1048575" man="1"/>
    <brk id="22"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Z88"/>
  <sheetViews>
    <sheetView view="pageBreakPreview" zoomScaleNormal="50" zoomScaleSheetLayoutView="100" workbookViewId="0">
      <selection activeCell="U46" sqref="U46"/>
    </sheetView>
  </sheetViews>
  <sheetFormatPr defaultColWidth="9.140625" defaultRowHeight="15.75"/>
  <cols>
    <col min="1" max="1" width="2.28515625" style="746" customWidth="1"/>
    <col min="2" max="2" width="28.7109375" style="746" customWidth="1"/>
    <col min="3" max="3" width="2.28515625" style="746" customWidth="1"/>
    <col min="4" max="4" width="1.7109375" style="747" customWidth="1"/>
    <col min="5" max="5" width="16" style="715" customWidth="1"/>
    <col min="6" max="6" width="4.28515625" style="715" customWidth="1"/>
    <col min="7" max="7" width="16" style="715" customWidth="1"/>
    <col min="8" max="8" width="4.28515625" style="715" customWidth="1"/>
    <col min="9" max="9" width="16" style="715" customWidth="1"/>
    <col min="10" max="10" width="4.28515625" style="715" customWidth="1"/>
    <col min="11" max="16384" width="9.140625" style="715"/>
  </cols>
  <sheetData>
    <row r="1" spans="1:10" s="710" customFormat="1" ht="35.1" customHeight="1">
      <c r="A1" s="1144" t="s">
        <v>1527</v>
      </c>
      <c r="B1" s="826"/>
      <c r="C1" s="826"/>
      <c r="D1" s="826"/>
      <c r="E1" s="826"/>
      <c r="F1" s="826"/>
      <c r="G1" s="826"/>
      <c r="H1" s="826"/>
      <c r="I1" s="826"/>
      <c r="J1" s="826"/>
    </row>
    <row r="2" spans="1:10" ht="15" customHeight="1" thickBot="1">
      <c r="A2" s="715"/>
      <c r="B2" s="779"/>
      <c r="C2" s="712"/>
      <c r="D2" s="713"/>
      <c r="E2" s="711"/>
      <c r="F2" s="711"/>
      <c r="G2" s="711"/>
      <c r="H2" s="711"/>
      <c r="I2" s="711"/>
      <c r="J2" s="780" t="s">
        <v>502</v>
      </c>
    </row>
    <row r="3" spans="1:10" s="1436" customFormat="1" ht="20.100000000000001" customHeight="1">
      <c r="A3" s="3237" t="s">
        <v>1</v>
      </c>
      <c r="B3" s="3237"/>
      <c r="C3" s="3237"/>
      <c r="D3" s="1437"/>
      <c r="E3" s="3240" t="s">
        <v>49</v>
      </c>
      <c r="F3" s="3241"/>
      <c r="G3" s="3240" t="s">
        <v>3122</v>
      </c>
      <c r="H3" s="3241"/>
      <c r="I3" s="3240" t="s">
        <v>138</v>
      </c>
      <c r="J3" s="3246"/>
    </row>
    <row r="4" spans="1:10" s="1436" customFormat="1" ht="20.100000000000001" customHeight="1">
      <c r="A4" s="3238"/>
      <c r="B4" s="3238"/>
      <c r="C4" s="3238"/>
      <c r="D4" s="1437"/>
      <c r="E4" s="3242"/>
      <c r="F4" s="3243"/>
      <c r="G4" s="3242"/>
      <c r="H4" s="3243"/>
      <c r="I4" s="3242"/>
      <c r="J4" s="3247"/>
    </row>
    <row r="5" spans="1:10" s="1436" customFormat="1" ht="20.100000000000001" customHeight="1">
      <c r="A5" s="3239"/>
      <c r="B5" s="3239"/>
      <c r="C5" s="3239"/>
      <c r="D5" s="1438"/>
      <c r="E5" s="3244"/>
      <c r="F5" s="3245"/>
      <c r="G5" s="3244"/>
      <c r="H5" s="3245"/>
      <c r="I5" s="3244"/>
      <c r="J5" s="3248"/>
    </row>
    <row r="6" spans="1:10" s="721" customFormat="1" ht="24.6" hidden="1" customHeight="1">
      <c r="A6" s="3408" t="s">
        <v>2540</v>
      </c>
      <c r="B6" s="3408"/>
      <c r="C6" s="3408"/>
      <c r="D6" s="676"/>
      <c r="E6" s="720">
        <f t="shared" ref="E6:E12" si="0">G6+I6</f>
        <v>318535037</v>
      </c>
      <c r="F6" s="781"/>
      <c r="G6" s="781">
        <v>297312785</v>
      </c>
      <c r="H6" s="781"/>
      <c r="I6" s="781">
        <v>21222252</v>
      </c>
    </row>
    <row r="7" spans="1:10" s="721" customFormat="1" ht="24.6" hidden="1" customHeight="1">
      <c r="A7" s="3407" t="s">
        <v>2300</v>
      </c>
      <c r="B7" s="3407"/>
      <c r="C7" s="3407"/>
      <c r="D7" s="676"/>
      <c r="E7" s="722">
        <f t="shared" si="0"/>
        <v>273439192.06678963</v>
      </c>
      <c r="F7" s="611"/>
      <c r="G7" s="611">
        <v>255463872.03214708</v>
      </c>
      <c r="H7" s="611"/>
      <c r="I7" s="611">
        <v>17975320.034642551</v>
      </c>
    </row>
    <row r="8" spans="1:10" s="721" customFormat="1" ht="24.6" hidden="1" customHeight="1">
      <c r="A8" s="3407" t="s">
        <v>2660</v>
      </c>
      <c r="B8" s="3407"/>
      <c r="C8" s="3407"/>
      <c r="D8" s="676"/>
      <c r="E8" s="722">
        <f t="shared" si="0"/>
        <v>317384111</v>
      </c>
      <c r="F8" s="611"/>
      <c r="G8" s="611">
        <v>314489922</v>
      </c>
      <c r="H8" s="611"/>
      <c r="I8" s="611">
        <v>2894189</v>
      </c>
    </row>
    <row r="9" spans="1:10" s="721" customFormat="1" ht="19.5" hidden="1" customHeight="1">
      <c r="A9" s="3407" t="s">
        <v>3123</v>
      </c>
      <c r="B9" s="3407"/>
      <c r="C9" s="3407"/>
      <c r="D9" s="676"/>
      <c r="E9" s="722">
        <f t="shared" si="0"/>
        <v>234067363.26924813</v>
      </c>
      <c r="F9" s="611"/>
      <c r="G9" s="611">
        <v>215267322.94458571</v>
      </c>
      <c r="H9" s="611"/>
      <c r="I9" s="611">
        <v>18800040.324662428</v>
      </c>
    </row>
    <row r="10" spans="1:10" s="721" customFormat="1" ht="19.5" hidden="1" customHeight="1">
      <c r="A10" s="3407" t="s">
        <v>2692</v>
      </c>
      <c r="B10" s="3407"/>
      <c r="C10" s="3407"/>
      <c r="D10" s="676"/>
      <c r="E10" s="722">
        <f t="shared" si="0"/>
        <v>279894496.5474422</v>
      </c>
      <c r="F10" s="611"/>
      <c r="G10" s="611">
        <v>262428581.17396924</v>
      </c>
      <c r="H10" s="611"/>
      <c r="I10" s="611">
        <v>17465915.373472951</v>
      </c>
    </row>
    <row r="11" spans="1:10" s="725" customFormat="1" ht="13.7" hidden="1" customHeight="1">
      <c r="A11" s="3094" t="s">
        <v>3033</v>
      </c>
      <c r="B11" s="3094"/>
      <c r="C11" s="3094"/>
      <c r="D11" s="162"/>
      <c r="E11" s="724">
        <f t="shared" si="0"/>
        <v>319850957.67002332</v>
      </c>
      <c r="F11" s="492"/>
      <c r="G11" s="154">
        <v>284329598.69309759</v>
      </c>
      <c r="H11" s="154"/>
      <c r="I11" s="154">
        <v>35521358.976925708</v>
      </c>
    </row>
    <row r="12" spans="1:10" s="721" customFormat="1" ht="13.7" hidden="1" customHeight="1">
      <c r="A12" s="3407" t="s">
        <v>2361</v>
      </c>
      <c r="B12" s="3407"/>
      <c r="C12" s="3407"/>
      <c r="D12" s="676"/>
      <c r="E12" s="722">
        <f t="shared" si="0"/>
        <v>331790304.16354686</v>
      </c>
      <c r="F12" s="611"/>
      <c r="G12" s="154">
        <v>304432118.85760933</v>
      </c>
      <c r="H12" s="611"/>
      <c r="I12" s="154">
        <v>27358185.305937532</v>
      </c>
    </row>
    <row r="13" spans="1:10" s="721" customFormat="1" ht="14.25" hidden="1" customHeight="1">
      <c r="A13" s="3094" t="s">
        <v>3124</v>
      </c>
      <c r="B13" s="3094"/>
      <c r="C13" s="3094"/>
      <c r="D13" s="676"/>
      <c r="E13" s="722">
        <f>SUM(G13:I13)</f>
        <v>347620767.12732124</v>
      </c>
      <c r="F13" s="611"/>
      <c r="G13" s="611">
        <v>311857891.91174448</v>
      </c>
      <c r="H13" s="611"/>
      <c r="I13" s="611">
        <v>35762875.215576738</v>
      </c>
    </row>
    <row r="14" spans="1:10" s="721" customFormat="1" ht="13.7" hidden="1" customHeight="1">
      <c r="A14" s="3094" t="s">
        <v>3125</v>
      </c>
      <c r="B14" s="3094"/>
      <c r="C14" s="3094"/>
      <c r="D14" s="676"/>
      <c r="E14" s="722">
        <f t="shared" ref="E14:E19" si="1">G14+I14</f>
        <v>351972742.32019174</v>
      </c>
      <c r="F14" s="611"/>
      <c r="G14" s="154">
        <v>329291549.46900713</v>
      </c>
      <c r="H14" s="611"/>
      <c r="I14" s="154">
        <v>22681192.851184607</v>
      </c>
    </row>
    <row r="15" spans="1:10" s="721" customFormat="1" ht="13.7" hidden="1" customHeight="1">
      <c r="A15" s="3407" t="s">
        <v>2367</v>
      </c>
      <c r="B15" s="3407"/>
      <c r="C15" s="3407"/>
      <c r="D15" s="676"/>
      <c r="E15" s="722">
        <f t="shared" si="1"/>
        <v>375074251.8803845</v>
      </c>
      <c r="F15" s="611"/>
      <c r="G15" s="611">
        <v>337667914.69405138</v>
      </c>
      <c r="H15" s="611"/>
      <c r="I15" s="611">
        <v>37406337.186333112</v>
      </c>
    </row>
    <row r="16" spans="1:10" s="721" customFormat="1" ht="15" hidden="1" customHeight="1">
      <c r="A16" s="3094" t="s">
        <v>3126</v>
      </c>
      <c r="B16" s="3094"/>
      <c r="C16" s="3094"/>
      <c r="D16" s="676"/>
      <c r="E16" s="722">
        <f t="shared" si="1"/>
        <v>320919019.10139155</v>
      </c>
      <c r="F16" s="611"/>
      <c r="G16" s="611">
        <v>299226461.79350102</v>
      </c>
      <c r="H16" s="611"/>
      <c r="I16" s="611">
        <v>21692557.30789056</v>
      </c>
    </row>
    <row r="17" spans="1:52" s="721" customFormat="1" ht="15" hidden="1" customHeight="1">
      <c r="A17" s="3094" t="s">
        <v>2728</v>
      </c>
      <c r="B17" s="3094"/>
      <c r="C17" s="3094"/>
      <c r="D17" s="676"/>
      <c r="E17" s="1145">
        <f t="shared" si="1"/>
        <v>349578983.71449196</v>
      </c>
      <c r="F17" s="1147"/>
      <c r="G17" s="1147">
        <v>331103305.22873092</v>
      </c>
      <c r="H17" s="1147"/>
      <c r="I17" s="1147">
        <v>18475678.485761065</v>
      </c>
      <c r="J17" s="611"/>
    </row>
    <row r="18" spans="1:52" s="721" customFormat="1" ht="15" hidden="1" customHeight="1">
      <c r="A18" s="3094" t="s">
        <v>2729</v>
      </c>
      <c r="B18" s="3094"/>
      <c r="C18" s="3094"/>
      <c r="D18" s="676"/>
      <c r="E18" s="1145">
        <f t="shared" si="1"/>
        <v>334926797.18539929</v>
      </c>
      <c r="F18" s="1147"/>
      <c r="G18" s="1147">
        <v>327954187.36831635</v>
      </c>
      <c r="H18" s="1147"/>
      <c r="I18" s="1147">
        <v>6972609.8170829285</v>
      </c>
      <c r="J18" s="611"/>
    </row>
    <row r="19" spans="1:52" s="721" customFormat="1" ht="15" hidden="1" customHeight="1">
      <c r="A19" s="3094" t="s">
        <v>2765</v>
      </c>
      <c r="B19" s="3094"/>
      <c r="C19" s="3094"/>
      <c r="D19" s="676"/>
      <c r="E19" s="1145">
        <f t="shared" si="1"/>
        <v>342895951.80424482</v>
      </c>
      <c r="F19" s="1147"/>
      <c r="G19" s="1147">
        <v>316269790.26960284</v>
      </c>
      <c r="H19" s="1147"/>
      <c r="I19" s="1147">
        <v>26626161.534641959</v>
      </c>
      <c r="J19" s="611"/>
    </row>
    <row r="20" spans="1:52" s="721" customFormat="1" ht="15" hidden="1" customHeight="1">
      <c r="A20" s="3094" t="s">
        <v>2767</v>
      </c>
      <c r="B20" s="3094"/>
      <c r="C20" s="3094"/>
      <c r="D20" s="676"/>
      <c r="E20" s="1145">
        <f>G20+I20</f>
        <v>331455094.97432512</v>
      </c>
      <c r="F20" s="1147"/>
      <c r="G20" s="1147">
        <v>312098420.98798788</v>
      </c>
      <c r="H20" s="1147"/>
      <c r="I20" s="1147">
        <v>19356673.986337218</v>
      </c>
      <c r="J20" s="611"/>
    </row>
    <row r="21" spans="1:52" s="721" customFormat="1" ht="15" hidden="1" customHeight="1">
      <c r="A21" s="3499" t="s">
        <v>3127</v>
      </c>
      <c r="B21" s="3499"/>
      <c r="C21" s="3499"/>
      <c r="D21" s="637"/>
      <c r="E21" s="1145">
        <f>G21+I21</f>
        <v>366315823.5216189</v>
      </c>
      <c r="F21" s="1147"/>
      <c r="G21" s="1147">
        <v>346190748.97137898</v>
      </c>
      <c r="H21" s="1147"/>
      <c r="I21" s="1147">
        <v>20125074.550239943</v>
      </c>
      <c r="J21" s="611"/>
    </row>
    <row r="22" spans="1:52" s="721" customFormat="1" ht="14.45" hidden="1" customHeight="1">
      <c r="A22" s="3095" t="s">
        <v>3128</v>
      </c>
      <c r="B22" s="3095"/>
      <c r="C22" s="3095"/>
      <c r="D22" s="3100"/>
      <c r="E22" s="731">
        <v>347183.27053211041</v>
      </c>
      <c r="F22" s="672"/>
      <c r="G22" s="672">
        <v>322378.70024124277</v>
      </c>
      <c r="H22" s="672"/>
      <c r="I22" s="672">
        <v>24804.570290867643</v>
      </c>
      <c r="J22" s="611"/>
    </row>
    <row r="23" spans="1:52" s="721" customFormat="1" ht="14.45" hidden="1" customHeight="1">
      <c r="A23" s="3095" t="s">
        <v>3129</v>
      </c>
      <c r="B23" s="3096"/>
      <c r="C23" s="3096"/>
      <c r="D23" s="3097"/>
      <c r="E23" s="731">
        <v>336707.00288278988</v>
      </c>
      <c r="F23" s="672"/>
      <c r="G23" s="672">
        <v>327024.72355735139</v>
      </c>
      <c r="H23" s="672"/>
      <c r="I23" s="672">
        <v>9682.279325438436</v>
      </c>
      <c r="J23" s="611"/>
    </row>
    <row r="24" spans="1:52" s="721" customFormat="1" ht="14.25" customHeight="1">
      <c r="A24" s="3098" t="s">
        <v>1463</v>
      </c>
      <c r="B24" s="3098"/>
      <c r="C24" s="3098"/>
      <c r="D24" s="3099"/>
      <c r="E24" s="731">
        <v>370235.48348231631</v>
      </c>
      <c r="F24" s="672"/>
      <c r="G24" s="672">
        <v>339534.07365654182</v>
      </c>
      <c r="H24" s="672"/>
      <c r="I24" s="672">
        <v>30701.409825774503</v>
      </c>
      <c r="J24" s="611"/>
    </row>
    <row r="25" spans="1:52" s="721" customFormat="1" ht="14.25" customHeight="1">
      <c r="A25" s="3095" t="s">
        <v>2335</v>
      </c>
      <c r="B25" s="3095"/>
      <c r="C25" s="3095"/>
      <c r="D25" s="3100"/>
      <c r="E25" s="731">
        <v>479980.42828978563</v>
      </c>
      <c r="F25" s="672"/>
      <c r="G25" s="672">
        <v>469707.32467935188</v>
      </c>
      <c r="H25" s="672"/>
      <c r="I25" s="672">
        <v>10273.103610433769</v>
      </c>
      <c r="J25" s="611"/>
    </row>
    <row r="26" spans="1:52" s="721" customFormat="1" ht="14.25" customHeight="1">
      <c r="A26" s="3095" t="s">
        <v>1464</v>
      </c>
      <c r="B26" s="3095"/>
      <c r="C26" s="3095"/>
      <c r="D26" s="3100"/>
      <c r="E26" s="731">
        <v>504563.88713368931</v>
      </c>
      <c r="F26" s="672"/>
      <c r="G26" s="672">
        <v>446604.23430055892</v>
      </c>
      <c r="H26" s="672"/>
      <c r="I26" s="672">
        <v>57959.652833130371</v>
      </c>
      <c r="J26" s="611"/>
    </row>
    <row r="27" spans="1:52" s="721" customFormat="1" ht="14.25" customHeight="1">
      <c r="A27" s="3095" t="s">
        <v>2345</v>
      </c>
      <c r="B27" s="3096"/>
      <c r="C27" s="3096"/>
      <c r="D27" s="3097"/>
      <c r="E27" s="731">
        <v>561828.6074497361</v>
      </c>
      <c r="F27" s="672"/>
      <c r="G27" s="672">
        <v>529628.18538753921</v>
      </c>
      <c r="H27" s="672"/>
      <c r="I27" s="672">
        <v>32200.422062196842</v>
      </c>
      <c r="J27" s="611"/>
    </row>
    <row r="28" spans="1:52" s="721" customFormat="1" ht="14.25" customHeight="1">
      <c r="A28" s="3095" t="s">
        <v>2607</v>
      </c>
      <c r="B28" s="3096"/>
      <c r="C28" s="3096"/>
      <c r="D28" s="3097"/>
      <c r="E28" s="672">
        <f>'27'!E28</f>
        <v>544016.53990879469</v>
      </c>
      <c r="F28" s="672"/>
      <c r="G28" s="672">
        <f>'27'!G28</f>
        <v>489651.54008272476</v>
      </c>
      <c r="H28" s="672"/>
      <c r="I28" s="672">
        <f>'27'!I28</f>
        <v>54364.999826069936</v>
      </c>
      <c r="J28" s="611"/>
    </row>
    <row r="29" spans="1:52" s="735" customFormat="1" ht="14.25" customHeight="1">
      <c r="A29" s="3094" t="s">
        <v>354</v>
      </c>
      <c r="B29" s="3094"/>
      <c r="C29" s="3094"/>
      <c r="D29" s="162"/>
      <c r="E29" s="652"/>
      <c r="F29" s="652"/>
      <c r="G29" s="652"/>
      <c r="H29" s="652"/>
      <c r="I29" s="652"/>
      <c r="J29" s="445"/>
    </row>
    <row r="30" spans="1:52" s="173" customFormat="1" ht="14.25" customHeight="1">
      <c r="A30" s="155"/>
      <c r="B30" s="156" t="s">
        <v>2813</v>
      </c>
      <c r="C30" s="155"/>
      <c r="D30" s="165"/>
      <c r="E30" s="1149">
        <f t="shared" ref="E30:E35" si="2">G30+I30</f>
        <v>129448.69781514253</v>
      </c>
      <c r="F30" s="652"/>
      <c r="G30" s="652">
        <f>'27'!R62</f>
        <v>104070.11684636783</v>
      </c>
      <c r="H30" s="652"/>
      <c r="I30" s="652">
        <f>'27'!S62</f>
        <v>25378.580968774691</v>
      </c>
      <c r="J30" s="445"/>
      <c r="K30" s="154"/>
      <c r="L30" s="656"/>
      <c r="M30" s="154"/>
      <c r="N30" s="656"/>
      <c r="O30" s="154"/>
      <c r="P30" s="656"/>
      <c r="Q30" s="656"/>
      <c r="R30" s="656"/>
      <c r="S30" s="656"/>
      <c r="T30" s="656"/>
      <c r="U30" s="656"/>
      <c r="V30" s="656"/>
      <c r="W30" s="656"/>
      <c r="X30" s="656"/>
      <c r="Y30" s="656"/>
      <c r="Z30" s="656"/>
      <c r="AA30" s="656"/>
      <c r="AB30" s="656"/>
      <c r="AC30" s="656"/>
      <c r="AD30" s="656"/>
      <c r="AE30" s="656"/>
      <c r="AF30" s="656"/>
      <c r="AG30" s="656"/>
      <c r="AH30" s="656"/>
      <c r="AI30" s="656"/>
      <c r="AJ30" s="656"/>
      <c r="AK30" s="656"/>
      <c r="AL30" s="656"/>
      <c r="AM30" s="656"/>
      <c r="AN30" s="656"/>
      <c r="AO30" s="656"/>
      <c r="AP30" s="656"/>
      <c r="AQ30" s="656"/>
      <c r="AR30" s="656"/>
      <c r="AS30" s="656"/>
      <c r="AT30" s="656"/>
      <c r="AU30" s="656"/>
      <c r="AV30" s="656"/>
      <c r="AW30" s="656"/>
      <c r="AX30" s="656"/>
      <c r="AY30" s="656"/>
      <c r="AZ30" s="656"/>
    </row>
    <row r="31" spans="1:52" s="173" customFormat="1" ht="14.25" customHeight="1">
      <c r="A31" s="155"/>
      <c r="B31" s="156" t="s">
        <v>3036</v>
      </c>
      <c r="C31" s="155"/>
      <c r="D31" s="165"/>
      <c r="E31" s="1149">
        <f t="shared" si="2"/>
        <v>73425.285304951991</v>
      </c>
      <c r="F31" s="652"/>
      <c r="G31" s="652">
        <f>'27'!R63</f>
        <v>67573.425864742385</v>
      </c>
      <c r="H31" s="652"/>
      <c r="I31" s="652">
        <f>'27'!S63</f>
        <v>5851.8594402096051</v>
      </c>
      <c r="J31" s="445"/>
      <c r="K31" s="154"/>
      <c r="L31" s="656"/>
      <c r="M31" s="154"/>
      <c r="N31" s="656"/>
      <c r="O31" s="154"/>
      <c r="P31" s="656"/>
      <c r="Q31" s="656"/>
      <c r="R31" s="656"/>
      <c r="S31" s="656"/>
      <c r="T31" s="656"/>
      <c r="U31" s="656"/>
      <c r="V31" s="656"/>
      <c r="W31" s="656"/>
      <c r="X31" s="656"/>
      <c r="Y31" s="656"/>
      <c r="Z31" s="656"/>
      <c r="AA31" s="656"/>
      <c r="AB31" s="656"/>
      <c r="AC31" s="656"/>
      <c r="AD31" s="656"/>
      <c r="AE31" s="656"/>
      <c r="AF31" s="656"/>
      <c r="AG31" s="656"/>
      <c r="AH31" s="656"/>
      <c r="AI31" s="656"/>
      <c r="AJ31" s="656"/>
      <c r="AK31" s="656"/>
      <c r="AL31" s="656"/>
      <c r="AM31" s="656"/>
      <c r="AN31" s="656"/>
      <c r="AO31" s="656"/>
      <c r="AP31" s="656"/>
      <c r="AQ31" s="656"/>
      <c r="AR31" s="656"/>
      <c r="AS31" s="656"/>
      <c r="AT31" s="656"/>
      <c r="AU31" s="656"/>
      <c r="AV31" s="656"/>
      <c r="AW31" s="656"/>
      <c r="AX31" s="656"/>
      <c r="AY31" s="656"/>
      <c r="AZ31" s="656"/>
    </row>
    <row r="32" spans="1:52" s="173" customFormat="1" ht="14.25" customHeight="1">
      <c r="A32" s="155"/>
      <c r="B32" s="156" t="s">
        <v>3130</v>
      </c>
      <c r="C32" s="155"/>
      <c r="D32" s="165"/>
      <c r="E32" s="1149">
        <f t="shared" si="2"/>
        <v>134361.03141114637</v>
      </c>
      <c r="F32" s="652"/>
      <c r="G32" s="652">
        <f>'27'!R64</f>
        <v>122499.64158958693</v>
      </c>
      <c r="H32" s="652"/>
      <c r="I32" s="652">
        <f>'27'!S64</f>
        <v>11861.389821559434</v>
      </c>
      <c r="J32" s="445"/>
      <c r="K32" s="154"/>
      <c r="L32" s="656"/>
      <c r="M32" s="154"/>
      <c r="N32" s="656"/>
      <c r="O32" s="154"/>
      <c r="P32" s="656"/>
      <c r="Q32" s="656"/>
      <c r="R32" s="656"/>
      <c r="S32" s="656"/>
      <c r="T32" s="656"/>
      <c r="U32" s="656"/>
      <c r="V32" s="656"/>
      <c r="W32" s="656"/>
      <c r="X32" s="656"/>
      <c r="Y32" s="656"/>
      <c r="Z32" s="656"/>
      <c r="AA32" s="656"/>
      <c r="AB32" s="656"/>
      <c r="AC32" s="656"/>
      <c r="AD32" s="656"/>
      <c r="AE32" s="656"/>
      <c r="AF32" s="656"/>
      <c r="AG32" s="656"/>
      <c r="AH32" s="656"/>
      <c r="AI32" s="656"/>
      <c r="AJ32" s="656"/>
      <c r="AK32" s="656"/>
      <c r="AL32" s="656"/>
      <c r="AM32" s="656"/>
      <c r="AN32" s="656"/>
      <c r="AO32" s="656"/>
      <c r="AP32" s="656"/>
      <c r="AQ32" s="656"/>
      <c r="AR32" s="656"/>
      <c r="AS32" s="656"/>
      <c r="AT32" s="656"/>
      <c r="AU32" s="656"/>
      <c r="AV32" s="656"/>
      <c r="AW32" s="656"/>
      <c r="AX32" s="656"/>
      <c r="AY32" s="656"/>
      <c r="AZ32" s="656"/>
    </row>
    <row r="33" spans="1:52" s="173" customFormat="1" ht="14.25" customHeight="1">
      <c r="A33" s="155"/>
      <c r="B33" s="156" t="s">
        <v>3131</v>
      </c>
      <c r="C33" s="155"/>
      <c r="D33" s="165"/>
      <c r="E33" s="1149">
        <f t="shared" si="2"/>
        <v>68753.692592344771</v>
      </c>
      <c r="F33" s="652"/>
      <c r="G33" s="652">
        <f>'27'!R65</f>
        <v>62073.789505533125</v>
      </c>
      <c r="H33" s="652"/>
      <c r="I33" s="652">
        <f>'27'!S65</f>
        <v>6679.9030868116479</v>
      </c>
      <c r="J33" s="445"/>
      <c r="K33" s="154"/>
      <c r="L33" s="656"/>
      <c r="M33" s="154"/>
      <c r="N33" s="656"/>
      <c r="O33" s="154"/>
      <c r="P33" s="656"/>
      <c r="Q33" s="656"/>
      <c r="R33" s="656"/>
      <c r="S33" s="656"/>
      <c r="T33" s="656"/>
      <c r="U33" s="656"/>
      <c r="V33" s="656"/>
      <c r="W33" s="656"/>
      <c r="X33" s="656"/>
      <c r="Y33" s="656"/>
      <c r="Z33" s="656"/>
      <c r="AA33" s="656"/>
      <c r="AB33" s="656"/>
      <c r="AC33" s="656"/>
      <c r="AD33" s="656"/>
      <c r="AE33" s="656"/>
      <c r="AF33" s="656"/>
      <c r="AG33" s="656"/>
      <c r="AH33" s="656"/>
      <c r="AI33" s="656"/>
      <c r="AJ33" s="656"/>
      <c r="AK33" s="656"/>
      <c r="AL33" s="656"/>
      <c r="AM33" s="656"/>
      <c r="AN33" s="656"/>
      <c r="AO33" s="656"/>
      <c r="AP33" s="656"/>
      <c r="AQ33" s="656"/>
      <c r="AR33" s="656"/>
      <c r="AS33" s="656"/>
      <c r="AT33" s="656"/>
      <c r="AU33" s="656"/>
      <c r="AV33" s="656"/>
      <c r="AW33" s="656"/>
      <c r="AX33" s="656"/>
      <c r="AY33" s="656"/>
      <c r="AZ33" s="656"/>
    </row>
    <row r="34" spans="1:52" s="173" customFormat="1" ht="14.25" customHeight="1">
      <c r="A34" s="155"/>
      <c r="B34" s="156" t="s">
        <v>3132</v>
      </c>
      <c r="C34" s="155"/>
      <c r="D34" s="165"/>
      <c r="E34" s="1149">
        <f t="shared" si="2"/>
        <v>46751.084115490565</v>
      </c>
      <c r="F34" s="652"/>
      <c r="G34" s="652">
        <f>'27'!R66</f>
        <v>43373.625335776</v>
      </c>
      <c r="H34" s="652"/>
      <c r="I34" s="652">
        <f>'27'!S66</f>
        <v>3377.4587797145678</v>
      </c>
      <c r="J34" s="445"/>
      <c r="K34" s="154"/>
      <c r="L34" s="656"/>
      <c r="M34" s="154"/>
      <c r="N34" s="656"/>
      <c r="O34" s="154"/>
      <c r="P34" s="656"/>
      <c r="Q34" s="656"/>
      <c r="R34" s="656"/>
      <c r="S34" s="656"/>
      <c r="T34" s="656"/>
      <c r="U34" s="656"/>
      <c r="V34" s="656"/>
      <c r="W34" s="656"/>
      <c r="X34" s="656"/>
      <c r="Y34" s="656"/>
      <c r="Z34" s="656"/>
      <c r="AA34" s="656"/>
      <c r="AB34" s="656"/>
      <c r="AC34" s="656"/>
      <c r="AD34" s="656"/>
      <c r="AE34" s="656"/>
      <c r="AF34" s="656"/>
      <c r="AG34" s="656"/>
      <c r="AH34" s="656"/>
      <c r="AI34" s="656"/>
      <c r="AJ34" s="656"/>
      <c r="AK34" s="656"/>
      <c r="AL34" s="656"/>
      <c r="AM34" s="656"/>
      <c r="AN34" s="656"/>
      <c r="AO34" s="656"/>
      <c r="AP34" s="656"/>
      <c r="AQ34" s="656"/>
      <c r="AR34" s="656"/>
      <c r="AS34" s="656"/>
      <c r="AT34" s="656"/>
      <c r="AU34" s="656"/>
      <c r="AV34" s="656"/>
      <c r="AW34" s="656"/>
      <c r="AX34" s="656"/>
      <c r="AY34" s="656"/>
      <c r="AZ34" s="656"/>
    </row>
    <row r="35" spans="1:52" s="173" customFormat="1" ht="14.25" customHeight="1">
      <c r="A35" s="155"/>
      <c r="B35" s="156" t="s">
        <v>2187</v>
      </c>
      <c r="C35" s="155"/>
      <c r="D35" s="165"/>
      <c r="E35" s="1149">
        <f t="shared" si="2"/>
        <v>91276.748669717985</v>
      </c>
      <c r="F35" s="652"/>
      <c r="G35" s="652">
        <f>'27'!R67</f>
        <v>90060.940940717992</v>
      </c>
      <c r="H35" s="652"/>
      <c r="I35" s="652">
        <f>'27'!S67</f>
        <v>1215.8077289999999</v>
      </c>
      <c r="J35" s="445"/>
      <c r="K35" s="154"/>
      <c r="L35" s="656"/>
      <c r="M35" s="154"/>
      <c r="N35" s="656"/>
      <c r="O35" s="154"/>
      <c r="P35" s="656"/>
      <c r="Q35" s="656"/>
      <c r="R35" s="656"/>
      <c r="S35" s="656"/>
      <c r="T35" s="656"/>
      <c r="U35" s="656"/>
      <c r="V35" s="656"/>
      <c r="W35" s="656"/>
      <c r="X35" s="656"/>
      <c r="Y35" s="656"/>
      <c r="Z35" s="656"/>
      <c r="AA35" s="656"/>
      <c r="AB35" s="656"/>
      <c r="AC35" s="656"/>
      <c r="AD35" s="656"/>
      <c r="AE35" s="656"/>
      <c r="AF35" s="656"/>
      <c r="AG35" s="656"/>
      <c r="AH35" s="656"/>
      <c r="AI35" s="656"/>
      <c r="AJ35" s="656"/>
      <c r="AK35" s="656"/>
      <c r="AL35" s="656"/>
      <c r="AM35" s="656"/>
      <c r="AN35" s="656"/>
      <c r="AO35" s="656"/>
      <c r="AP35" s="656"/>
      <c r="AQ35" s="656"/>
      <c r="AR35" s="656"/>
      <c r="AS35" s="656"/>
      <c r="AT35" s="656"/>
      <c r="AU35" s="656"/>
      <c r="AV35" s="656"/>
      <c r="AW35" s="656"/>
      <c r="AX35" s="656"/>
      <c r="AY35" s="656"/>
      <c r="AZ35" s="656"/>
    </row>
    <row r="36" spans="1:52" s="173" customFormat="1" ht="14.25" customHeight="1">
      <c r="A36" s="3094" t="s">
        <v>380</v>
      </c>
      <c r="B36" s="3094"/>
      <c r="C36" s="3094"/>
      <c r="D36" s="162"/>
      <c r="E36" s="652"/>
      <c r="F36" s="652"/>
      <c r="G36" s="652"/>
      <c r="H36" s="652"/>
      <c r="I36" s="652"/>
      <c r="J36" s="445"/>
      <c r="K36" s="445"/>
      <c r="L36" s="656"/>
      <c r="M36" s="445"/>
      <c r="N36" s="656"/>
      <c r="O36" s="445"/>
      <c r="P36" s="656"/>
      <c r="Q36" s="656"/>
      <c r="R36" s="656"/>
      <c r="S36" s="656"/>
      <c r="T36" s="656"/>
      <c r="U36" s="656"/>
      <c r="V36" s="656"/>
      <c r="W36" s="656"/>
      <c r="X36" s="656"/>
      <c r="Y36" s="656"/>
      <c r="Z36" s="656"/>
      <c r="AA36" s="656"/>
      <c r="AB36" s="656"/>
      <c r="AC36" s="656"/>
      <c r="AD36" s="656"/>
      <c r="AE36" s="656"/>
      <c r="AF36" s="656"/>
      <c r="AG36" s="656"/>
      <c r="AH36" s="656"/>
      <c r="AI36" s="656"/>
      <c r="AJ36" s="656"/>
      <c r="AK36" s="656"/>
      <c r="AL36" s="656"/>
      <c r="AM36" s="656"/>
      <c r="AN36" s="656"/>
      <c r="AO36" s="656"/>
      <c r="AP36" s="656"/>
      <c r="AQ36" s="656"/>
      <c r="AR36" s="656"/>
      <c r="AS36" s="656"/>
      <c r="AT36" s="656"/>
      <c r="AU36" s="656"/>
      <c r="AV36" s="656"/>
      <c r="AW36" s="656"/>
      <c r="AX36" s="656"/>
      <c r="AY36" s="656"/>
      <c r="AZ36" s="656"/>
    </row>
    <row r="37" spans="1:52" s="173" customFormat="1" ht="14.25" customHeight="1">
      <c r="A37" s="155"/>
      <c r="B37" s="156" t="s">
        <v>2285</v>
      </c>
      <c r="C37" s="155"/>
      <c r="D37" s="165"/>
      <c r="E37" s="1149">
        <f t="shared" ref="E37:E46" si="3">G37+I37</f>
        <v>8282.0508642430323</v>
      </c>
      <c r="F37" s="652"/>
      <c r="G37" s="652">
        <f>'27'!R68</f>
        <v>5596.0970399642474</v>
      </c>
      <c r="H37" s="652"/>
      <c r="I37" s="652">
        <f>'27'!S68</f>
        <v>2685.9538242787839</v>
      </c>
      <c r="J37" s="445"/>
      <c r="K37" s="154"/>
      <c r="L37" s="656"/>
      <c r="M37" s="154"/>
      <c r="N37" s="656"/>
      <c r="O37" s="154"/>
      <c r="P37" s="656"/>
      <c r="Q37" s="656"/>
      <c r="R37" s="656"/>
      <c r="S37" s="656"/>
      <c r="T37" s="656"/>
      <c r="U37" s="656"/>
      <c r="V37" s="656"/>
      <c r="W37" s="656"/>
      <c r="X37" s="656"/>
      <c r="Y37" s="656"/>
      <c r="Z37" s="656"/>
      <c r="AA37" s="656"/>
      <c r="AB37" s="656"/>
      <c r="AC37" s="656"/>
      <c r="AD37" s="656"/>
      <c r="AE37" s="656"/>
      <c r="AF37" s="656"/>
      <c r="AG37" s="656"/>
      <c r="AH37" s="656"/>
      <c r="AI37" s="656"/>
      <c r="AJ37" s="656"/>
      <c r="AK37" s="656"/>
      <c r="AL37" s="656"/>
      <c r="AM37" s="656"/>
      <c r="AN37" s="656"/>
      <c r="AO37" s="656"/>
      <c r="AP37" s="656"/>
      <c r="AQ37" s="656"/>
      <c r="AR37" s="656"/>
      <c r="AS37" s="656"/>
      <c r="AT37" s="656"/>
      <c r="AU37" s="656"/>
      <c r="AV37" s="656"/>
      <c r="AW37" s="656"/>
      <c r="AX37" s="656"/>
      <c r="AY37" s="656"/>
      <c r="AZ37" s="656"/>
    </row>
    <row r="38" spans="1:52" s="173" customFormat="1" ht="14.25" customHeight="1">
      <c r="A38" s="155"/>
      <c r="B38" s="156" t="s">
        <v>2234</v>
      </c>
      <c r="C38" s="155"/>
      <c r="D38" s="165"/>
      <c r="E38" s="1149">
        <f t="shared" si="3"/>
        <v>7331.4196396898233</v>
      </c>
      <c r="F38" s="652"/>
      <c r="G38" s="652">
        <f>'27'!R69</f>
        <v>5762.3885918721508</v>
      </c>
      <c r="H38" s="652"/>
      <c r="I38" s="652">
        <f>'27'!S69</f>
        <v>1569.0310478176727</v>
      </c>
      <c r="J38" s="445"/>
      <c r="K38" s="154"/>
      <c r="L38" s="656"/>
      <c r="M38" s="154"/>
      <c r="N38" s="656"/>
      <c r="O38" s="154"/>
      <c r="P38" s="656"/>
      <c r="Q38" s="656"/>
      <c r="R38" s="656"/>
      <c r="S38" s="656"/>
      <c r="T38" s="656"/>
      <c r="U38" s="656"/>
      <c r="V38" s="656"/>
      <c r="W38" s="656"/>
      <c r="X38" s="656"/>
      <c r="Y38" s="656"/>
      <c r="Z38" s="656"/>
      <c r="AA38" s="656"/>
      <c r="AB38" s="656"/>
      <c r="AC38" s="656"/>
      <c r="AD38" s="656"/>
      <c r="AE38" s="656"/>
      <c r="AF38" s="656"/>
      <c r="AG38" s="656"/>
      <c r="AH38" s="656"/>
      <c r="AI38" s="656"/>
      <c r="AJ38" s="656"/>
      <c r="AK38" s="656"/>
      <c r="AL38" s="656"/>
      <c r="AM38" s="656"/>
      <c r="AN38" s="656"/>
      <c r="AO38" s="656"/>
      <c r="AP38" s="656"/>
      <c r="AQ38" s="656"/>
      <c r="AR38" s="656"/>
      <c r="AS38" s="656"/>
      <c r="AT38" s="656"/>
      <c r="AU38" s="656"/>
      <c r="AV38" s="656"/>
      <c r="AW38" s="656"/>
      <c r="AX38" s="656"/>
      <c r="AY38" s="656"/>
      <c r="AZ38" s="656"/>
    </row>
    <row r="39" spans="1:52" s="173" customFormat="1" ht="14.25" customHeight="1">
      <c r="A39" s="156"/>
      <c r="B39" s="156" t="s">
        <v>2265</v>
      </c>
      <c r="C39" s="156"/>
      <c r="D39" s="165"/>
      <c r="E39" s="1149">
        <f t="shared" si="3"/>
        <v>21936.986086215726</v>
      </c>
      <c r="F39" s="652"/>
      <c r="G39" s="652">
        <f>'27'!R70</f>
        <v>19386.527215959894</v>
      </c>
      <c r="H39" s="652"/>
      <c r="I39" s="652">
        <f>'27'!S70</f>
        <v>2550.4588702558322</v>
      </c>
      <c r="J39" s="445"/>
      <c r="K39" s="154"/>
      <c r="L39" s="656"/>
      <c r="M39" s="154"/>
      <c r="N39" s="656"/>
      <c r="O39" s="154"/>
      <c r="P39" s="656"/>
      <c r="Q39" s="656"/>
      <c r="R39" s="656"/>
      <c r="S39" s="656"/>
      <c r="T39" s="656"/>
      <c r="U39" s="656"/>
      <c r="V39" s="656"/>
      <c r="W39" s="656"/>
      <c r="X39" s="656"/>
      <c r="Y39" s="656"/>
      <c r="Z39" s="656"/>
      <c r="AA39" s="656"/>
      <c r="AB39" s="656"/>
      <c r="AC39" s="656"/>
      <c r="AD39" s="656"/>
      <c r="AE39" s="656"/>
      <c r="AF39" s="656"/>
      <c r="AG39" s="656"/>
      <c r="AH39" s="656"/>
      <c r="AI39" s="656"/>
      <c r="AJ39" s="656"/>
      <c r="AK39" s="656"/>
      <c r="AL39" s="656"/>
      <c r="AM39" s="656"/>
      <c r="AN39" s="656"/>
      <c r="AO39" s="656"/>
      <c r="AP39" s="656"/>
      <c r="AQ39" s="656"/>
      <c r="AR39" s="656"/>
      <c r="AS39" s="656"/>
      <c r="AT39" s="656"/>
      <c r="AU39" s="656"/>
      <c r="AV39" s="656"/>
      <c r="AW39" s="656"/>
      <c r="AX39" s="656"/>
      <c r="AY39" s="656"/>
      <c r="AZ39" s="656"/>
    </row>
    <row r="40" spans="1:52" s="173" customFormat="1" ht="14.25" customHeight="1">
      <c r="A40" s="156"/>
      <c r="B40" s="156" t="s">
        <v>2191</v>
      </c>
      <c r="C40" s="156"/>
      <c r="D40" s="165"/>
      <c r="E40" s="1149">
        <f t="shared" si="3"/>
        <v>49026.65315797909</v>
      </c>
      <c r="F40" s="652"/>
      <c r="G40" s="652">
        <f>'27'!R71</f>
        <v>41836.554394690516</v>
      </c>
      <c r="H40" s="652"/>
      <c r="I40" s="652">
        <f>'27'!S71</f>
        <v>7190.0987632885763</v>
      </c>
      <c r="J40" s="445"/>
      <c r="K40" s="154"/>
      <c r="L40" s="656"/>
      <c r="M40" s="154"/>
      <c r="N40" s="656"/>
      <c r="O40" s="154"/>
      <c r="P40" s="656"/>
      <c r="Q40" s="656"/>
      <c r="R40" s="656"/>
      <c r="S40" s="656"/>
      <c r="T40" s="656"/>
      <c r="U40" s="656"/>
      <c r="V40" s="656"/>
      <c r="W40" s="656"/>
      <c r="X40" s="656"/>
      <c r="Y40" s="656"/>
      <c r="Z40" s="656"/>
      <c r="AA40" s="656"/>
      <c r="AB40" s="656"/>
      <c r="AC40" s="656"/>
      <c r="AD40" s="656"/>
      <c r="AE40" s="656"/>
      <c r="AF40" s="656"/>
      <c r="AG40" s="656"/>
      <c r="AH40" s="656"/>
      <c r="AI40" s="656"/>
      <c r="AJ40" s="656"/>
      <c r="AK40" s="656"/>
      <c r="AL40" s="656"/>
      <c r="AM40" s="656"/>
      <c r="AN40" s="656"/>
      <c r="AO40" s="656"/>
      <c r="AP40" s="656"/>
      <c r="AQ40" s="656"/>
      <c r="AR40" s="656"/>
      <c r="AS40" s="656"/>
      <c r="AT40" s="656"/>
      <c r="AU40" s="656"/>
      <c r="AV40" s="656"/>
      <c r="AW40" s="656"/>
      <c r="AX40" s="656"/>
      <c r="AY40" s="656"/>
      <c r="AZ40" s="656"/>
    </row>
    <row r="41" spans="1:52" s="173" customFormat="1" ht="14.25" customHeight="1">
      <c r="A41" s="156"/>
      <c r="B41" s="156" t="s">
        <v>2192</v>
      </c>
      <c r="C41" s="156"/>
      <c r="D41" s="165"/>
      <c r="E41" s="1149">
        <f t="shared" si="3"/>
        <v>56752.620245596627</v>
      </c>
      <c r="F41" s="652"/>
      <c r="G41" s="652">
        <f>'27'!R72</f>
        <v>47369.208354713795</v>
      </c>
      <c r="H41" s="652"/>
      <c r="I41" s="652">
        <f>'27'!S72</f>
        <v>9383.411890882835</v>
      </c>
      <c r="J41" s="445"/>
      <c r="K41" s="154"/>
      <c r="L41" s="656"/>
      <c r="M41" s="154"/>
      <c r="N41" s="656"/>
      <c r="O41" s="154"/>
      <c r="P41" s="656"/>
      <c r="Q41" s="656"/>
      <c r="R41" s="656"/>
      <c r="S41" s="656"/>
      <c r="T41" s="656"/>
      <c r="U41" s="656"/>
      <c r="V41" s="656"/>
      <c r="W41" s="656"/>
      <c r="X41" s="656"/>
      <c r="Y41" s="656"/>
      <c r="Z41" s="656"/>
      <c r="AA41" s="656"/>
      <c r="AB41" s="656"/>
      <c r="AC41" s="656"/>
      <c r="AD41" s="656"/>
      <c r="AE41" s="656"/>
      <c r="AF41" s="656"/>
      <c r="AG41" s="656"/>
      <c r="AH41" s="656"/>
      <c r="AI41" s="656"/>
      <c r="AJ41" s="656"/>
      <c r="AK41" s="656"/>
      <c r="AL41" s="656"/>
      <c r="AM41" s="656"/>
      <c r="AN41" s="656"/>
      <c r="AO41" s="656"/>
      <c r="AP41" s="656"/>
      <c r="AQ41" s="656"/>
      <c r="AR41" s="656"/>
      <c r="AS41" s="656"/>
      <c r="AT41" s="656"/>
      <c r="AU41" s="656"/>
      <c r="AV41" s="656"/>
      <c r="AW41" s="656"/>
      <c r="AX41" s="656"/>
      <c r="AY41" s="656"/>
      <c r="AZ41" s="656"/>
    </row>
    <row r="42" spans="1:52" s="173" customFormat="1" ht="14.25" customHeight="1">
      <c r="A42" s="156"/>
      <c r="B42" s="156" t="s">
        <v>2280</v>
      </c>
      <c r="C42" s="156"/>
      <c r="D42" s="165"/>
      <c r="E42" s="1149">
        <f t="shared" si="3"/>
        <v>128613.43352822022</v>
      </c>
      <c r="F42" s="652"/>
      <c r="G42" s="652">
        <f>'27'!R73</f>
        <v>108327.56674956436</v>
      </c>
      <c r="H42" s="652"/>
      <c r="I42" s="652">
        <f>'27'!S73</f>
        <v>20285.866778655858</v>
      </c>
      <c r="J42" s="445"/>
      <c r="K42" s="154"/>
      <c r="L42" s="656"/>
      <c r="M42" s="154"/>
      <c r="N42" s="656"/>
      <c r="O42" s="154"/>
      <c r="P42" s="656"/>
      <c r="Q42" s="656"/>
      <c r="R42" s="656"/>
      <c r="S42" s="656"/>
      <c r="T42" s="656"/>
      <c r="U42" s="656"/>
      <c r="V42" s="656"/>
      <c r="W42" s="656"/>
      <c r="X42" s="656"/>
      <c r="Y42" s="656"/>
      <c r="Z42" s="656"/>
      <c r="AA42" s="656"/>
      <c r="AB42" s="656"/>
      <c r="AC42" s="656"/>
      <c r="AD42" s="656"/>
      <c r="AE42" s="656"/>
      <c r="AF42" s="656"/>
      <c r="AG42" s="656"/>
      <c r="AH42" s="656"/>
      <c r="AI42" s="656"/>
      <c r="AJ42" s="656"/>
      <c r="AK42" s="656"/>
      <c r="AL42" s="656"/>
      <c r="AM42" s="656"/>
      <c r="AN42" s="656"/>
      <c r="AO42" s="656"/>
      <c r="AP42" s="656"/>
      <c r="AQ42" s="656"/>
      <c r="AR42" s="656"/>
      <c r="AS42" s="656"/>
      <c r="AT42" s="656"/>
      <c r="AU42" s="656"/>
      <c r="AV42" s="656"/>
      <c r="AW42" s="656"/>
      <c r="AX42" s="656"/>
      <c r="AY42" s="656"/>
      <c r="AZ42" s="656"/>
    </row>
    <row r="43" spans="1:52" s="173" customFormat="1" ht="14.25" customHeight="1">
      <c r="A43" s="156"/>
      <c r="B43" s="156" t="s">
        <v>2703</v>
      </c>
      <c r="C43" s="156"/>
      <c r="D43" s="165"/>
      <c r="E43" s="1149">
        <f t="shared" si="3"/>
        <v>39490.454576483593</v>
      </c>
      <c r="F43" s="652"/>
      <c r="G43" s="652">
        <f>'27'!R74</f>
        <v>38156.100478196378</v>
      </c>
      <c r="H43" s="652"/>
      <c r="I43" s="652">
        <f>'27'!S74</f>
        <v>1334.3540982872121</v>
      </c>
      <c r="J43" s="445"/>
      <c r="K43" s="154"/>
      <c r="L43" s="656"/>
      <c r="M43" s="154"/>
      <c r="N43" s="656"/>
      <c r="O43" s="154"/>
      <c r="P43" s="656"/>
      <c r="Q43" s="656"/>
      <c r="R43" s="656"/>
      <c r="S43" s="656"/>
      <c r="T43" s="656"/>
      <c r="U43" s="656"/>
      <c r="V43" s="656"/>
      <c r="W43" s="656"/>
      <c r="X43" s="656"/>
      <c r="Y43" s="656"/>
      <c r="Z43" s="656"/>
      <c r="AA43" s="656"/>
      <c r="AB43" s="656"/>
      <c r="AC43" s="656"/>
      <c r="AD43" s="656"/>
      <c r="AE43" s="656"/>
      <c r="AF43" s="656"/>
      <c r="AG43" s="656"/>
      <c r="AH43" s="656"/>
      <c r="AI43" s="656"/>
      <c r="AJ43" s="656"/>
      <c r="AK43" s="656"/>
      <c r="AL43" s="656"/>
      <c r="AM43" s="656"/>
      <c r="AN43" s="656"/>
      <c r="AO43" s="656"/>
      <c r="AP43" s="656"/>
      <c r="AQ43" s="656"/>
      <c r="AR43" s="656"/>
      <c r="AS43" s="656"/>
      <c r="AT43" s="656"/>
      <c r="AU43" s="656"/>
      <c r="AV43" s="656"/>
      <c r="AW43" s="656"/>
      <c r="AX43" s="656"/>
      <c r="AY43" s="656"/>
      <c r="AZ43" s="656"/>
    </row>
    <row r="44" spans="1:52" s="173" customFormat="1" ht="14.25" customHeight="1">
      <c r="A44" s="156"/>
      <c r="B44" s="156" t="s">
        <v>2250</v>
      </c>
      <c r="C44" s="156"/>
      <c r="D44" s="165"/>
      <c r="E44" s="1149">
        <f t="shared" si="3"/>
        <v>49084.239377091006</v>
      </c>
      <c r="F44" s="652"/>
      <c r="G44" s="652">
        <f>'27'!R75</f>
        <v>46803.468947460358</v>
      </c>
      <c r="H44" s="652"/>
      <c r="I44" s="652">
        <f>'27'!S75</f>
        <v>2280.7704296306497</v>
      </c>
      <c r="J44" s="445"/>
      <c r="K44" s="154"/>
      <c r="L44" s="656"/>
      <c r="M44" s="154"/>
      <c r="N44" s="656"/>
      <c r="O44" s="154"/>
      <c r="P44" s="656"/>
      <c r="Q44" s="656"/>
      <c r="R44" s="656"/>
      <c r="S44" s="656"/>
      <c r="T44" s="656"/>
      <c r="U44" s="656"/>
      <c r="V44" s="656"/>
      <c r="W44" s="656"/>
      <c r="X44" s="656"/>
      <c r="Y44" s="656"/>
      <c r="Z44" s="656"/>
      <c r="AA44" s="656"/>
      <c r="AB44" s="656"/>
      <c r="AC44" s="656"/>
      <c r="AD44" s="656"/>
      <c r="AE44" s="656"/>
      <c r="AF44" s="656"/>
      <c r="AG44" s="656"/>
      <c r="AH44" s="656"/>
      <c r="AI44" s="656"/>
      <c r="AJ44" s="656"/>
      <c r="AK44" s="656"/>
      <c r="AL44" s="656"/>
      <c r="AM44" s="656"/>
      <c r="AN44" s="656"/>
      <c r="AO44" s="656"/>
      <c r="AP44" s="656"/>
      <c r="AQ44" s="656"/>
      <c r="AR44" s="656"/>
      <c r="AS44" s="656"/>
      <c r="AT44" s="656"/>
      <c r="AU44" s="656"/>
      <c r="AV44" s="656"/>
      <c r="AW44" s="656"/>
      <c r="AX44" s="656"/>
      <c r="AY44" s="656"/>
      <c r="AZ44" s="656"/>
    </row>
    <row r="45" spans="1:52" s="173" customFormat="1" ht="14.25" customHeight="1">
      <c r="A45" s="156"/>
      <c r="B45" s="156" t="s">
        <v>2613</v>
      </c>
      <c r="C45" s="156"/>
      <c r="D45" s="165"/>
      <c r="E45" s="1149">
        <f t="shared" si="3"/>
        <v>110006.04894937792</v>
      </c>
      <c r="F45" s="652"/>
      <c r="G45" s="652">
        <f>'27'!R76</f>
        <v>104074.51085540539</v>
      </c>
      <c r="H45" s="652"/>
      <c r="I45" s="652">
        <f>'27'!S76</f>
        <v>5931.5380939725292</v>
      </c>
      <c r="J45" s="445"/>
      <c r="K45" s="154"/>
      <c r="L45" s="656"/>
      <c r="M45" s="154"/>
      <c r="N45" s="656"/>
      <c r="O45" s="154"/>
      <c r="P45" s="656"/>
      <c r="Q45" s="656"/>
      <c r="R45" s="656"/>
      <c r="S45" s="656"/>
      <c r="T45" s="656"/>
      <c r="U45" s="656"/>
      <c r="V45" s="656"/>
      <c r="W45" s="656"/>
      <c r="X45" s="656"/>
      <c r="Y45" s="656"/>
      <c r="Z45" s="656"/>
      <c r="AA45" s="656"/>
      <c r="AB45" s="656"/>
      <c r="AC45" s="656"/>
      <c r="AD45" s="656"/>
      <c r="AE45" s="656"/>
      <c r="AF45" s="656"/>
      <c r="AG45" s="656"/>
      <c r="AH45" s="656"/>
      <c r="AI45" s="656"/>
      <c r="AJ45" s="656"/>
      <c r="AK45" s="656"/>
      <c r="AL45" s="656"/>
      <c r="AM45" s="656"/>
      <c r="AN45" s="656"/>
      <c r="AO45" s="656"/>
      <c r="AP45" s="656"/>
      <c r="AQ45" s="656"/>
      <c r="AR45" s="656"/>
      <c r="AS45" s="656"/>
      <c r="AT45" s="656"/>
      <c r="AU45" s="656"/>
      <c r="AV45" s="656"/>
      <c r="AW45" s="656"/>
      <c r="AX45" s="656"/>
      <c r="AY45" s="656"/>
      <c r="AZ45" s="656"/>
    </row>
    <row r="46" spans="1:52" s="173" customFormat="1" ht="14.25" customHeight="1">
      <c r="A46" s="156"/>
      <c r="B46" s="156" t="s">
        <v>2264</v>
      </c>
      <c r="C46" s="156"/>
      <c r="D46" s="165"/>
      <c r="E46" s="1149">
        <f t="shared" si="3"/>
        <v>73492.633483897138</v>
      </c>
      <c r="F46" s="652"/>
      <c r="G46" s="652">
        <f>'27'!R77</f>
        <v>72339.117454897132</v>
      </c>
      <c r="H46" s="652"/>
      <c r="I46" s="652">
        <f>'27'!S77</f>
        <v>1153.5160289999999</v>
      </c>
      <c r="J46" s="445"/>
      <c r="K46" s="154"/>
      <c r="L46" s="656"/>
      <c r="M46" s="154"/>
      <c r="N46" s="656"/>
      <c r="O46" s="154"/>
      <c r="P46" s="656"/>
      <c r="Q46" s="656"/>
      <c r="R46" s="656"/>
      <c r="S46" s="656"/>
      <c r="T46" s="656"/>
      <c r="U46" s="656"/>
      <c r="V46" s="656"/>
      <c r="W46" s="656"/>
      <c r="X46" s="656"/>
      <c r="Y46" s="656"/>
      <c r="Z46" s="656"/>
      <c r="AA46" s="656"/>
      <c r="AB46" s="656"/>
      <c r="AC46" s="656"/>
      <c r="AD46" s="656"/>
      <c r="AE46" s="656"/>
      <c r="AF46" s="656"/>
      <c r="AG46" s="656"/>
      <c r="AH46" s="656"/>
      <c r="AI46" s="656"/>
      <c r="AJ46" s="656"/>
      <c r="AK46" s="656"/>
      <c r="AL46" s="656"/>
      <c r="AM46" s="656"/>
      <c r="AN46" s="656"/>
      <c r="AO46" s="656"/>
      <c r="AP46" s="656"/>
      <c r="AQ46" s="656"/>
      <c r="AR46" s="656"/>
      <c r="AS46" s="656"/>
      <c r="AT46" s="656"/>
      <c r="AU46" s="656"/>
      <c r="AV46" s="656"/>
      <c r="AW46" s="656"/>
      <c r="AX46" s="656"/>
      <c r="AY46" s="656"/>
      <c r="AZ46" s="656"/>
    </row>
    <row r="47" spans="1:52" s="173" customFormat="1" ht="14.25" customHeight="1">
      <c r="A47" s="3094" t="s">
        <v>355</v>
      </c>
      <c r="B47" s="3094"/>
      <c r="C47" s="3094"/>
      <c r="D47" s="165"/>
      <c r="E47" s="652"/>
      <c r="F47" s="652"/>
      <c r="G47" s="652"/>
      <c r="H47" s="652"/>
      <c r="I47" s="652"/>
      <c r="J47" s="445"/>
      <c r="K47" s="445"/>
      <c r="L47" s="656"/>
      <c r="M47" s="445"/>
      <c r="N47" s="656"/>
      <c r="O47" s="445"/>
      <c r="P47" s="656"/>
      <c r="Q47" s="656"/>
      <c r="R47" s="656"/>
      <c r="S47" s="656"/>
      <c r="T47" s="656"/>
      <c r="U47" s="656"/>
      <c r="V47" s="656"/>
      <c r="W47" s="656"/>
      <c r="X47" s="656"/>
      <c r="Y47" s="656"/>
      <c r="Z47" s="656"/>
      <c r="AA47" s="656"/>
      <c r="AB47" s="656"/>
      <c r="AC47" s="656"/>
      <c r="AD47" s="656"/>
      <c r="AE47" s="656"/>
      <c r="AF47" s="656"/>
      <c r="AG47" s="656"/>
      <c r="AH47" s="656"/>
      <c r="AI47" s="656"/>
      <c r="AJ47" s="656"/>
      <c r="AK47" s="656"/>
      <c r="AL47" s="656"/>
      <c r="AM47" s="656"/>
      <c r="AN47" s="656"/>
      <c r="AO47" s="656"/>
      <c r="AP47" s="656"/>
      <c r="AQ47" s="656"/>
      <c r="AR47" s="656"/>
      <c r="AS47" s="656"/>
      <c r="AT47" s="656"/>
      <c r="AU47" s="656"/>
      <c r="AV47" s="656"/>
      <c r="AW47" s="656"/>
      <c r="AX47" s="656"/>
      <c r="AY47" s="656"/>
      <c r="AZ47" s="656"/>
    </row>
    <row r="48" spans="1:52" s="173" customFormat="1" ht="14.25" customHeight="1">
      <c r="A48" s="156"/>
      <c r="B48" s="156" t="s">
        <v>2282</v>
      </c>
      <c r="C48" s="156"/>
      <c r="D48" s="165"/>
      <c r="E48" s="1149">
        <f t="shared" ref="E48:E57" si="4">G48+I48</f>
        <v>4239.9766279776977</v>
      </c>
      <c r="F48" s="652"/>
      <c r="G48" s="652">
        <f>'27'!R78</f>
        <v>3804.5070129236419</v>
      </c>
      <c r="H48" s="652"/>
      <c r="I48" s="652">
        <f>'27'!S78</f>
        <v>435.46961505405568</v>
      </c>
      <c r="J48" s="445"/>
      <c r="K48" s="154"/>
      <c r="L48" s="656"/>
      <c r="M48" s="154"/>
      <c r="N48" s="656"/>
      <c r="O48" s="154"/>
      <c r="P48" s="656"/>
      <c r="Q48" s="656"/>
      <c r="R48" s="656"/>
      <c r="S48" s="656"/>
      <c r="T48" s="656"/>
      <c r="U48" s="656"/>
      <c r="V48" s="656"/>
      <c r="W48" s="656"/>
      <c r="X48" s="656"/>
      <c r="Y48" s="656"/>
      <c r="Z48" s="656"/>
      <c r="AA48" s="656"/>
      <c r="AB48" s="656"/>
      <c r="AC48" s="656"/>
      <c r="AD48" s="656"/>
      <c r="AE48" s="656"/>
      <c r="AF48" s="656"/>
      <c r="AG48" s="656"/>
      <c r="AH48" s="656"/>
      <c r="AI48" s="656"/>
      <c r="AJ48" s="656"/>
      <c r="AK48" s="656"/>
      <c r="AL48" s="656"/>
      <c r="AM48" s="656"/>
      <c r="AN48" s="656"/>
      <c r="AO48" s="656"/>
      <c r="AP48" s="656"/>
      <c r="AQ48" s="656"/>
      <c r="AR48" s="656"/>
      <c r="AS48" s="656"/>
      <c r="AT48" s="656"/>
      <c r="AU48" s="656"/>
      <c r="AV48" s="656"/>
      <c r="AW48" s="656"/>
      <c r="AX48" s="656"/>
      <c r="AY48" s="656"/>
      <c r="AZ48" s="656"/>
    </row>
    <row r="49" spans="1:52" s="173" customFormat="1" ht="14.25" customHeight="1">
      <c r="A49" s="156"/>
      <c r="B49" s="156" t="s">
        <v>2234</v>
      </c>
      <c r="C49" s="156"/>
      <c r="D49" s="165"/>
      <c r="E49" s="1149">
        <f t="shared" si="4"/>
        <v>5953.7358550746658</v>
      </c>
      <c r="F49" s="652"/>
      <c r="G49" s="652">
        <f>'27'!R79</f>
        <v>5412.5129675466387</v>
      </c>
      <c r="H49" s="652"/>
      <c r="I49" s="652">
        <f>'27'!S79</f>
        <v>541.22288752802717</v>
      </c>
      <c r="J49" s="445"/>
      <c r="K49" s="154"/>
      <c r="L49" s="656"/>
      <c r="M49" s="154"/>
      <c r="N49" s="656"/>
      <c r="O49" s="154"/>
      <c r="P49" s="656"/>
      <c r="Q49" s="656"/>
      <c r="R49" s="656"/>
      <c r="S49" s="656"/>
      <c r="T49" s="656"/>
      <c r="U49" s="656"/>
      <c r="V49" s="656"/>
      <c r="W49" s="656"/>
      <c r="X49" s="656"/>
      <c r="Y49" s="656"/>
      <c r="Z49" s="656"/>
      <c r="AA49" s="656"/>
      <c r="AB49" s="656"/>
      <c r="AC49" s="656"/>
      <c r="AD49" s="656"/>
      <c r="AE49" s="656"/>
      <c r="AF49" s="656"/>
      <c r="AG49" s="656"/>
      <c r="AH49" s="656"/>
      <c r="AI49" s="656"/>
      <c r="AJ49" s="656"/>
      <c r="AK49" s="656"/>
      <c r="AL49" s="656"/>
      <c r="AM49" s="656"/>
      <c r="AN49" s="656"/>
      <c r="AO49" s="656"/>
      <c r="AP49" s="656"/>
      <c r="AQ49" s="656"/>
      <c r="AR49" s="656"/>
      <c r="AS49" s="656"/>
      <c r="AT49" s="656"/>
      <c r="AU49" s="656"/>
      <c r="AV49" s="656"/>
      <c r="AW49" s="656"/>
      <c r="AX49" s="656"/>
      <c r="AY49" s="656"/>
      <c r="AZ49" s="656"/>
    </row>
    <row r="50" spans="1:52" s="173" customFormat="1" ht="14.25" customHeight="1">
      <c r="A50" s="156"/>
      <c r="B50" s="156" t="s">
        <v>2815</v>
      </c>
      <c r="C50" s="156"/>
      <c r="D50" s="165"/>
      <c r="E50" s="1149">
        <f t="shared" si="4"/>
        <v>19084.817055038162</v>
      </c>
      <c r="F50" s="652"/>
      <c r="G50" s="652">
        <f>'27'!R80</f>
        <v>18034.209110970907</v>
      </c>
      <c r="H50" s="652"/>
      <c r="I50" s="652">
        <f>'27'!S80</f>
        <v>1050.6079440672565</v>
      </c>
      <c r="J50" s="445"/>
      <c r="K50" s="154"/>
      <c r="L50" s="656"/>
      <c r="M50" s="154"/>
      <c r="N50" s="656"/>
      <c r="O50" s="154"/>
      <c r="P50" s="656"/>
      <c r="Q50" s="656"/>
      <c r="R50" s="656"/>
      <c r="S50" s="656"/>
      <c r="T50" s="656"/>
      <c r="U50" s="656"/>
      <c r="V50" s="656"/>
      <c r="W50" s="656"/>
      <c r="X50" s="656"/>
      <c r="Y50" s="656"/>
      <c r="Z50" s="656"/>
      <c r="AA50" s="656"/>
      <c r="AB50" s="656"/>
      <c r="AC50" s="656"/>
      <c r="AD50" s="656"/>
      <c r="AE50" s="656"/>
      <c r="AF50" s="656"/>
      <c r="AG50" s="656"/>
      <c r="AH50" s="656"/>
      <c r="AI50" s="656"/>
      <c r="AJ50" s="656"/>
      <c r="AK50" s="656"/>
      <c r="AL50" s="656"/>
      <c r="AM50" s="656"/>
      <c r="AN50" s="656"/>
      <c r="AO50" s="656"/>
      <c r="AP50" s="656"/>
      <c r="AQ50" s="656"/>
      <c r="AR50" s="656"/>
      <c r="AS50" s="656"/>
      <c r="AT50" s="656"/>
      <c r="AU50" s="656"/>
      <c r="AV50" s="656"/>
      <c r="AW50" s="656"/>
      <c r="AX50" s="656"/>
      <c r="AY50" s="656"/>
      <c r="AZ50" s="656"/>
    </row>
    <row r="51" spans="1:52" s="173" customFormat="1" ht="14.25" customHeight="1">
      <c r="A51" s="155"/>
      <c r="B51" s="156" t="s">
        <v>2816</v>
      </c>
      <c r="C51" s="155"/>
      <c r="D51" s="165"/>
      <c r="E51" s="1149">
        <f t="shared" si="4"/>
        <v>45151.108418155025</v>
      </c>
      <c r="F51" s="652"/>
      <c r="G51" s="652">
        <f>'27'!R81</f>
        <v>40979.45916444336</v>
      </c>
      <c r="H51" s="652"/>
      <c r="I51" s="652">
        <f>'27'!S81</f>
        <v>4171.6492537116656</v>
      </c>
      <c r="J51" s="445"/>
      <c r="K51" s="154"/>
      <c r="L51" s="656"/>
      <c r="M51" s="154"/>
      <c r="N51" s="656"/>
      <c r="O51" s="154"/>
      <c r="P51" s="656"/>
      <c r="Q51" s="656"/>
      <c r="R51" s="656"/>
      <c r="S51" s="656"/>
      <c r="T51" s="656"/>
      <c r="U51" s="656"/>
      <c r="V51" s="656"/>
      <c r="W51" s="656"/>
      <c r="X51" s="656"/>
      <c r="Y51" s="656"/>
      <c r="Z51" s="656"/>
      <c r="AA51" s="656"/>
      <c r="AB51" s="656"/>
      <c r="AC51" s="656"/>
      <c r="AD51" s="656"/>
      <c r="AE51" s="656"/>
      <c r="AF51" s="656"/>
      <c r="AG51" s="656"/>
      <c r="AH51" s="656"/>
      <c r="AI51" s="656"/>
      <c r="AJ51" s="656"/>
      <c r="AK51" s="656"/>
      <c r="AL51" s="656"/>
      <c r="AM51" s="656"/>
      <c r="AN51" s="656"/>
      <c r="AO51" s="656"/>
      <c r="AP51" s="656"/>
      <c r="AQ51" s="656"/>
      <c r="AR51" s="656"/>
      <c r="AS51" s="656"/>
      <c r="AT51" s="656"/>
      <c r="AU51" s="656"/>
      <c r="AV51" s="656"/>
      <c r="AW51" s="656"/>
      <c r="AX51" s="656"/>
      <c r="AY51" s="656"/>
      <c r="AZ51" s="656"/>
    </row>
    <row r="52" spans="1:52" s="173" customFormat="1" ht="14.25" customHeight="1">
      <c r="A52" s="155"/>
      <c r="B52" s="156" t="s">
        <v>2283</v>
      </c>
      <c r="C52" s="155"/>
      <c r="D52" s="165"/>
      <c r="E52" s="1149">
        <f t="shared" si="4"/>
        <v>51097.349945246184</v>
      </c>
      <c r="F52" s="652"/>
      <c r="G52" s="652">
        <f>'27'!R82</f>
        <v>46250.870684921669</v>
      </c>
      <c r="H52" s="652"/>
      <c r="I52" s="652">
        <f>'27'!S82</f>
        <v>4846.4792603245169</v>
      </c>
      <c r="J52" s="445"/>
      <c r="K52" s="154"/>
      <c r="L52" s="656"/>
      <c r="M52" s="154"/>
      <c r="N52" s="656"/>
      <c r="O52" s="154"/>
      <c r="P52" s="656"/>
      <c r="Q52" s="656"/>
      <c r="R52" s="656"/>
      <c r="S52" s="656"/>
      <c r="T52" s="656"/>
      <c r="U52" s="656"/>
      <c r="V52" s="656"/>
      <c r="W52" s="656"/>
      <c r="X52" s="656"/>
      <c r="Y52" s="656"/>
      <c r="Z52" s="656"/>
      <c r="AA52" s="656"/>
      <c r="AB52" s="656"/>
      <c r="AC52" s="656"/>
      <c r="AD52" s="656"/>
      <c r="AE52" s="656"/>
      <c r="AF52" s="656"/>
      <c r="AG52" s="656"/>
      <c r="AH52" s="656"/>
      <c r="AI52" s="656"/>
      <c r="AJ52" s="656"/>
      <c r="AK52" s="656"/>
      <c r="AL52" s="656"/>
      <c r="AM52" s="656"/>
      <c r="AN52" s="656"/>
      <c r="AO52" s="656"/>
      <c r="AP52" s="656"/>
      <c r="AQ52" s="656"/>
      <c r="AR52" s="656"/>
      <c r="AS52" s="656"/>
      <c r="AT52" s="656"/>
      <c r="AU52" s="656"/>
      <c r="AV52" s="656"/>
      <c r="AW52" s="656"/>
      <c r="AX52" s="656"/>
      <c r="AY52" s="656"/>
      <c r="AZ52" s="656"/>
    </row>
    <row r="53" spans="1:52" s="173" customFormat="1" ht="14.25" customHeight="1">
      <c r="A53" s="155"/>
      <c r="B53" s="156" t="s">
        <v>2619</v>
      </c>
      <c r="C53" s="155"/>
      <c r="D53" s="165"/>
      <c r="E53" s="1149">
        <f t="shared" si="4"/>
        <v>119504.85646923856</v>
      </c>
      <c r="F53" s="652"/>
      <c r="G53" s="652">
        <f>'27'!R83</f>
        <v>107343.06039671304</v>
      </c>
      <c r="H53" s="652"/>
      <c r="I53" s="652">
        <f>'27'!S83</f>
        <v>12161.796072525509</v>
      </c>
      <c r="J53" s="445"/>
      <c r="K53" s="154"/>
      <c r="L53" s="656"/>
      <c r="M53" s="154"/>
      <c r="N53" s="656"/>
      <c r="O53" s="154"/>
      <c r="P53" s="656"/>
      <c r="Q53" s="656"/>
      <c r="R53" s="656"/>
      <c r="S53" s="656"/>
      <c r="T53" s="656"/>
      <c r="U53" s="656"/>
      <c r="V53" s="656"/>
      <c r="W53" s="656"/>
      <c r="X53" s="656"/>
      <c r="Y53" s="656"/>
      <c r="Z53" s="656"/>
      <c r="AA53" s="656"/>
      <c r="AB53" s="656"/>
      <c r="AC53" s="656"/>
      <c r="AD53" s="656"/>
      <c r="AE53" s="656"/>
      <c r="AF53" s="656"/>
      <c r="AG53" s="656"/>
      <c r="AH53" s="656"/>
      <c r="AI53" s="656"/>
      <c r="AJ53" s="656"/>
      <c r="AK53" s="656"/>
      <c r="AL53" s="656"/>
      <c r="AM53" s="656"/>
      <c r="AN53" s="656"/>
      <c r="AO53" s="656"/>
      <c r="AP53" s="656"/>
      <c r="AQ53" s="656"/>
      <c r="AR53" s="656"/>
      <c r="AS53" s="656"/>
      <c r="AT53" s="656"/>
      <c r="AU53" s="656"/>
      <c r="AV53" s="656"/>
      <c r="AW53" s="656"/>
      <c r="AX53" s="656"/>
      <c r="AY53" s="656"/>
      <c r="AZ53" s="656"/>
    </row>
    <row r="54" spans="1:52" s="173" customFormat="1" ht="14.25" customHeight="1">
      <c r="A54" s="155"/>
      <c r="B54" s="156" t="s">
        <v>2194</v>
      </c>
      <c r="C54" s="155"/>
      <c r="D54" s="165"/>
      <c r="E54" s="1149">
        <f t="shared" si="4"/>
        <v>54513.94923534921</v>
      </c>
      <c r="F54" s="652"/>
      <c r="G54" s="652">
        <f>'27'!R84</f>
        <v>42440.400704118882</v>
      </c>
      <c r="H54" s="652"/>
      <c r="I54" s="652">
        <f>'27'!S84</f>
        <v>12073.548531230332</v>
      </c>
      <c r="J54" s="445"/>
      <c r="K54" s="154"/>
      <c r="L54" s="656"/>
      <c r="M54" s="154"/>
      <c r="N54" s="656"/>
      <c r="O54" s="154"/>
      <c r="P54" s="656"/>
      <c r="Q54" s="656"/>
      <c r="R54" s="656"/>
      <c r="S54" s="656"/>
      <c r="T54" s="656"/>
      <c r="U54" s="656"/>
      <c r="V54" s="656"/>
      <c r="W54" s="656"/>
      <c r="X54" s="656"/>
      <c r="Y54" s="656"/>
      <c r="Z54" s="656"/>
      <c r="AA54" s="656"/>
      <c r="AB54" s="656"/>
      <c r="AC54" s="656"/>
      <c r="AD54" s="656"/>
      <c r="AE54" s="656"/>
      <c r="AF54" s="656"/>
      <c r="AG54" s="656"/>
      <c r="AH54" s="656"/>
      <c r="AI54" s="656"/>
      <c r="AJ54" s="656"/>
      <c r="AK54" s="656"/>
      <c r="AL54" s="656"/>
      <c r="AM54" s="656"/>
      <c r="AN54" s="656"/>
      <c r="AO54" s="656"/>
      <c r="AP54" s="656"/>
      <c r="AQ54" s="656"/>
      <c r="AR54" s="656"/>
      <c r="AS54" s="656"/>
      <c r="AT54" s="656"/>
      <c r="AU54" s="656"/>
      <c r="AV54" s="656"/>
      <c r="AW54" s="656"/>
      <c r="AX54" s="656"/>
      <c r="AY54" s="656"/>
      <c r="AZ54" s="656"/>
    </row>
    <row r="55" spans="1:52" s="173" customFormat="1" ht="14.25" customHeight="1">
      <c r="A55" s="155"/>
      <c r="B55" s="156" t="s">
        <v>2250</v>
      </c>
      <c r="C55" s="155"/>
      <c r="D55" s="165"/>
      <c r="E55" s="1149">
        <f t="shared" si="4"/>
        <v>51177.057699503595</v>
      </c>
      <c r="F55" s="652"/>
      <c r="G55" s="652">
        <f>'27'!R85</f>
        <v>45608.255213740784</v>
      </c>
      <c r="H55" s="652"/>
      <c r="I55" s="652">
        <f>'27'!S85</f>
        <v>5568.8024857628079</v>
      </c>
      <c r="J55" s="445"/>
      <c r="K55" s="154"/>
      <c r="L55" s="656"/>
      <c r="M55" s="154"/>
      <c r="N55" s="656"/>
      <c r="O55" s="154"/>
      <c r="P55" s="656"/>
      <c r="Q55" s="656"/>
      <c r="R55" s="656"/>
      <c r="S55" s="656"/>
      <c r="T55" s="656"/>
      <c r="U55" s="656"/>
      <c r="V55" s="656"/>
      <c r="W55" s="656"/>
      <c r="X55" s="656"/>
      <c r="Y55" s="656"/>
      <c r="Z55" s="656"/>
      <c r="AA55" s="656"/>
      <c r="AB55" s="656"/>
      <c r="AC55" s="656"/>
      <c r="AD55" s="656"/>
      <c r="AE55" s="656"/>
      <c r="AF55" s="656"/>
      <c r="AG55" s="656"/>
      <c r="AH55" s="656"/>
      <c r="AI55" s="656"/>
      <c r="AJ55" s="656"/>
      <c r="AK55" s="656"/>
      <c r="AL55" s="656"/>
      <c r="AM55" s="656"/>
      <c r="AN55" s="656"/>
      <c r="AO55" s="656"/>
      <c r="AP55" s="656"/>
      <c r="AQ55" s="656"/>
      <c r="AR55" s="656"/>
      <c r="AS55" s="656"/>
      <c r="AT55" s="656"/>
      <c r="AU55" s="656"/>
      <c r="AV55" s="656"/>
      <c r="AW55" s="656"/>
      <c r="AX55" s="656"/>
      <c r="AY55" s="656"/>
      <c r="AZ55" s="656"/>
    </row>
    <row r="56" spans="1:52" s="173" customFormat="1" ht="14.25" customHeight="1">
      <c r="A56" s="155"/>
      <c r="B56" s="156" t="s">
        <v>2613</v>
      </c>
      <c r="C56" s="155"/>
      <c r="D56" s="165"/>
      <c r="E56" s="1149">
        <f t="shared" si="4"/>
        <v>123552.02317131392</v>
      </c>
      <c r="F56" s="652"/>
      <c r="G56" s="652">
        <f>'27'!R86</f>
        <v>111190.11542444814</v>
      </c>
      <c r="H56" s="652"/>
      <c r="I56" s="652">
        <f>'27'!S86</f>
        <v>12361.907746865778</v>
      </c>
      <c r="J56" s="445"/>
      <c r="K56" s="154"/>
      <c r="L56" s="656"/>
      <c r="M56" s="154"/>
      <c r="N56" s="656"/>
      <c r="O56" s="154"/>
      <c r="P56" s="656"/>
      <c r="Q56" s="656"/>
      <c r="R56" s="656"/>
      <c r="S56" s="656"/>
      <c r="T56" s="656"/>
      <c r="U56" s="656"/>
      <c r="V56" s="656"/>
      <c r="W56" s="656"/>
      <c r="X56" s="656"/>
      <c r="Y56" s="656"/>
      <c r="Z56" s="656"/>
      <c r="AA56" s="656"/>
      <c r="AB56" s="656"/>
      <c r="AC56" s="656"/>
      <c r="AD56" s="656"/>
      <c r="AE56" s="656"/>
      <c r="AF56" s="656"/>
      <c r="AG56" s="656"/>
      <c r="AH56" s="656"/>
      <c r="AI56" s="656"/>
      <c r="AJ56" s="656"/>
      <c r="AK56" s="656"/>
      <c r="AL56" s="656"/>
      <c r="AM56" s="656"/>
      <c r="AN56" s="656"/>
      <c r="AO56" s="656"/>
      <c r="AP56" s="656"/>
      <c r="AQ56" s="656"/>
      <c r="AR56" s="656"/>
      <c r="AS56" s="656"/>
      <c r="AT56" s="656"/>
      <c r="AU56" s="656"/>
      <c r="AV56" s="656"/>
      <c r="AW56" s="656"/>
      <c r="AX56" s="656"/>
      <c r="AY56" s="656"/>
      <c r="AZ56" s="656"/>
    </row>
    <row r="57" spans="1:52" s="173" customFormat="1" ht="14.25" customHeight="1">
      <c r="A57" s="155"/>
      <c r="B57" s="156" t="s">
        <v>3133</v>
      </c>
      <c r="C57" s="155"/>
      <c r="D57" s="165"/>
      <c r="E57" s="1149">
        <f t="shared" si="4"/>
        <v>69741.665431897141</v>
      </c>
      <c r="F57" s="652"/>
      <c r="G57" s="652">
        <f>'27'!R87</f>
        <v>68588.149402897136</v>
      </c>
      <c r="H57" s="652"/>
      <c r="I57" s="652">
        <f>'27'!S87</f>
        <v>1153.5160289999999</v>
      </c>
      <c r="J57" s="445"/>
      <c r="K57" s="154"/>
      <c r="L57" s="656"/>
      <c r="M57" s="154"/>
      <c r="N57" s="656"/>
      <c r="O57" s="154"/>
      <c r="P57" s="656"/>
      <c r="Q57" s="656"/>
      <c r="R57" s="656"/>
      <c r="S57" s="656"/>
      <c r="T57" s="656"/>
      <c r="U57" s="656"/>
      <c r="V57" s="656"/>
      <c r="W57" s="656"/>
      <c r="X57" s="656"/>
      <c r="Y57" s="656"/>
      <c r="Z57" s="656"/>
      <c r="AA57" s="656"/>
      <c r="AB57" s="656"/>
      <c r="AC57" s="656"/>
      <c r="AD57" s="656"/>
      <c r="AE57" s="656"/>
      <c r="AF57" s="656"/>
      <c r="AG57" s="656"/>
      <c r="AH57" s="656"/>
      <c r="AI57" s="656"/>
      <c r="AJ57" s="656"/>
      <c r="AK57" s="656"/>
      <c r="AL57" s="656"/>
      <c r="AM57" s="656"/>
      <c r="AN57" s="656"/>
      <c r="AO57" s="656"/>
      <c r="AP57" s="656"/>
      <c r="AQ57" s="656"/>
      <c r="AR57" s="656"/>
      <c r="AS57" s="656"/>
      <c r="AT57" s="656"/>
      <c r="AU57" s="656"/>
      <c r="AV57" s="656"/>
      <c r="AW57" s="656"/>
      <c r="AX57" s="656"/>
      <c r="AY57" s="656"/>
      <c r="AZ57" s="656"/>
    </row>
    <row r="58" spans="1:52" s="173" customFormat="1" ht="14.25" customHeight="1">
      <c r="A58" s="3094" t="s">
        <v>356</v>
      </c>
      <c r="B58" s="3094"/>
      <c r="C58" s="3094"/>
      <c r="D58" s="162"/>
      <c r="E58" s="652"/>
      <c r="F58" s="652"/>
      <c r="G58" s="652"/>
      <c r="H58" s="652"/>
      <c r="I58" s="652"/>
      <c r="J58" s="445"/>
      <c r="K58" s="154"/>
      <c r="L58" s="656"/>
      <c r="M58" s="154"/>
      <c r="N58" s="656"/>
      <c r="O58" s="154"/>
      <c r="P58" s="656"/>
      <c r="Q58" s="656"/>
      <c r="R58" s="656"/>
      <c r="S58" s="656"/>
      <c r="T58" s="656"/>
      <c r="U58" s="656"/>
      <c r="V58" s="656"/>
      <c r="W58" s="656"/>
      <c r="X58" s="656"/>
      <c r="Y58" s="656"/>
      <c r="Z58" s="656"/>
      <c r="AA58" s="656"/>
      <c r="AB58" s="656"/>
      <c r="AC58" s="656"/>
      <c r="AD58" s="656"/>
      <c r="AE58" s="656"/>
      <c r="AF58" s="656"/>
      <c r="AG58" s="656"/>
      <c r="AH58" s="656"/>
      <c r="AI58" s="656"/>
      <c r="AJ58" s="656"/>
      <c r="AK58" s="656"/>
      <c r="AL58" s="656"/>
      <c r="AM58" s="656"/>
      <c r="AN58" s="656"/>
      <c r="AO58" s="656"/>
      <c r="AP58" s="656"/>
      <c r="AQ58" s="656"/>
      <c r="AR58" s="656"/>
      <c r="AS58" s="656"/>
      <c r="AT58" s="656"/>
      <c r="AU58" s="656"/>
      <c r="AV58" s="656"/>
      <c r="AW58" s="656"/>
      <c r="AX58" s="656"/>
      <c r="AY58" s="656"/>
      <c r="AZ58" s="656"/>
    </row>
    <row r="59" spans="1:52" s="173" customFormat="1" ht="14.25" customHeight="1">
      <c r="A59" s="166"/>
      <c r="B59" s="156" t="s">
        <v>2224</v>
      </c>
      <c r="C59" s="166"/>
      <c r="D59" s="167"/>
      <c r="E59" s="1149">
        <f t="shared" ref="E59:E68" si="5">G59+I59</f>
        <v>13061.677813984352</v>
      </c>
      <c r="F59" s="652"/>
      <c r="G59" s="652">
        <f>'27'!R88</f>
        <v>11507.250452062002</v>
      </c>
      <c r="H59" s="652"/>
      <c r="I59" s="652">
        <f>'27'!S88</f>
        <v>1554.42736192235</v>
      </c>
      <c r="J59" s="445"/>
      <c r="K59" s="154"/>
      <c r="L59" s="656"/>
      <c r="M59" s="154"/>
      <c r="N59" s="656"/>
      <c r="O59" s="154"/>
      <c r="P59" s="656"/>
      <c r="Q59" s="656"/>
      <c r="R59" s="656"/>
      <c r="S59" s="656"/>
      <c r="T59" s="656"/>
      <c r="U59" s="656"/>
      <c r="V59" s="656"/>
      <c r="W59" s="656"/>
      <c r="X59" s="656"/>
      <c r="Y59" s="656"/>
      <c r="Z59" s="656"/>
      <c r="AA59" s="656"/>
      <c r="AB59" s="656"/>
      <c r="AC59" s="656"/>
      <c r="AD59" s="656"/>
      <c r="AE59" s="656"/>
      <c r="AF59" s="656"/>
      <c r="AG59" s="656"/>
      <c r="AH59" s="656"/>
      <c r="AI59" s="656"/>
      <c r="AJ59" s="656"/>
      <c r="AK59" s="656"/>
      <c r="AL59" s="656"/>
      <c r="AM59" s="656"/>
      <c r="AN59" s="656"/>
      <c r="AO59" s="656"/>
      <c r="AP59" s="656"/>
      <c r="AQ59" s="656"/>
      <c r="AR59" s="656"/>
      <c r="AS59" s="656"/>
      <c r="AT59" s="656"/>
      <c r="AU59" s="656"/>
      <c r="AV59" s="656"/>
      <c r="AW59" s="656"/>
      <c r="AX59" s="656"/>
      <c r="AY59" s="656"/>
      <c r="AZ59" s="656"/>
    </row>
    <row r="60" spans="1:52" s="173" customFormat="1" ht="14.25" customHeight="1">
      <c r="A60" s="166"/>
      <c r="B60" s="156" t="s">
        <v>2349</v>
      </c>
      <c r="C60" s="166"/>
      <c r="D60" s="162"/>
      <c r="E60" s="1149">
        <f t="shared" si="5"/>
        <v>11590.741771524601</v>
      </c>
      <c r="F60" s="652"/>
      <c r="G60" s="652">
        <f>'27'!R89</f>
        <v>10075.381615588516</v>
      </c>
      <c r="H60" s="652"/>
      <c r="I60" s="652">
        <f>'27'!S89</f>
        <v>1515.3601559360852</v>
      </c>
      <c r="J60" s="445"/>
      <c r="K60" s="154"/>
      <c r="M60" s="154"/>
      <c r="O60" s="154"/>
    </row>
    <row r="61" spans="1:52" s="173" customFormat="1" ht="14.25" customHeight="1">
      <c r="A61" s="155"/>
      <c r="B61" s="156" t="s">
        <v>2205</v>
      </c>
      <c r="C61" s="155"/>
      <c r="D61" s="165"/>
      <c r="E61" s="1149">
        <f t="shared" si="5"/>
        <v>16943.14237162907</v>
      </c>
      <c r="F61" s="652"/>
      <c r="G61" s="652">
        <f>'27'!R90</f>
        <v>14670.946486417391</v>
      </c>
      <c r="H61" s="652"/>
      <c r="I61" s="652">
        <f>'27'!S90</f>
        <v>2272.1958852116782</v>
      </c>
      <c r="J61" s="445"/>
      <c r="K61" s="154"/>
      <c r="L61" s="656"/>
      <c r="M61" s="154"/>
      <c r="N61" s="656"/>
      <c r="O61" s="154"/>
      <c r="P61" s="656"/>
      <c r="Q61" s="656"/>
      <c r="R61" s="656"/>
      <c r="S61" s="656"/>
      <c r="T61" s="656"/>
      <c r="U61" s="656"/>
      <c r="V61" s="656"/>
      <c r="W61" s="656"/>
      <c r="X61" s="656"/>
      <c r="Y61" s="656"/>
      <c r="Z61" s="656"/>
      <c r="AA61" s="656"/>
      <c r="AB61" s="656"/>
      <c r="AC61" s="656"/>
      <c r="AD61" s="656"/>
      <c r="AE61" s="656"/>
      <c r="AF61" s="656"/>
      <c r="AG61" s="656"/>
      <c r="AH61" s="656"/>
      <c r="AI61" s="656"/>
      <c r="AJ61" s="656"/>
      <c r="AK61" s="656"/>
      <c r="AL61" s="656"/>
      <c r="AM61" s="656"/>
      <c r="AN61" s="656"/>
      <c r="AO61" s="656"/>
      <c r="AP61" s="656"/>
      <c r="AQ61" s="656"/>
      <c r="AR61" s="656"/>
      <c r="AS61" s="656"/>
      <c r="AT61" s="656"/>
      <c r="AU61" s="656"/>
      <c r="AV61" s="656"/>
      <c r="AW61" s="656"/>
      <c r="AX61" s="656"/>
      <c r="AY61" s="656"/>
      <c r="AZ61" s="656"/>
    </row>
    <row r="62" spans="1:52" s="173" customFormat="1" ht="14.25" customHeight="1">
      <c r="A62" s="155"/>
      <c r="B62" s="156" t="s">
        <v>2230</v>
      </c>
      <c r="C62" s="155"/>
      <c r="D62" s="165"/>
      <c r="E62" s="1149">
        <f t="shared" si="5"/>
        <v>36372.841816551925</v>
      </c>
      <c r="F62" s="652"/>
      <c r="G62" s="652">
        <f>'27'!R91</f>
        <v>29922.249206923898</v>
      </c>
      <c r="H62" s="652"/>
      <c r="I62" s="652">
        <f>'27'!S91</f>
        <v>6450.5926096280273</v>
      </c>
      <c r="J62" s="445"/>
      <c r="K62" s="154"/>
      <c r="L62" s="656"/>
      <c r="M62" s="154"/>
      <c r="N62" s="656"/>
      <c r="O62" s="154"/>
      <c r="P62" s="656"/>
      <c r="Q62" s="656"/>
      <c r="R62" s="656"/>
      <c r="S62" s="656"/>
      <c r="T62" s="656"/>
      <c r="U62" s="656"/>
      <c r="V62" s="656"/>
      <c r="W62" s="656"/>
      <c r="X62" s="656"/>
      <c r="Y62" s="656"/>
      <c r="Z62" s="656"/>
      <c r="AA62" s="656"/>
      <c r="AB62" s="656"/>
      <c r="AC62" s="656"/>
      <c r="AD62" s="656"/>
      <c r="AE62" s="656"/>
      <c r="AF62" s="656"/>
      <c r="AG62" s="656"/>
      <c r="AH62" s="656"/>
      <c r="AI62" s="656"/>
      <c r="AJ62" s="656"/>
      <c r="AK62" s="656"/>
      <c r="AL62" s="656"/>
      <c r="AM62" s="656"/>
      <c r="AN62" s="656"/>
      <c r="AO62" s="656"/>
      <c r="AP62" s="656"/>
      <c r="AQ62" s="656"/>
      <c r="AR62" s="656"/>
      <c r="AS62" s="656"/>
      <c r="AT62" s="656"/>
      <c r="AU62" s="656"/>
      <c r="AV62" s="656"/>
      <c r="AW62" s="656"/>
      <c r="AX62" s="656"/>
      <c r="AY62" s="656"/>
      <c r="AZ62" s="656"/>
    </row>
    <row r="63" spans="1:52" s="173" customFormat="1" ht="14.25" customHeight="1">
      <c r="A63" s="155"/>
      <c r="B63" s="156" t="s">
        <v>2804</v>
      </c>
      <c r="C63" s="155"/>
      <c r="D63" s="165"/>
      <c r="E63" s="1149">
        <f t="shared" si="5"/>
        <v>33074.583033422379</v>
      </c>
      <c r="F63" s="652"/>
      <c r="G63" s="652">
        <f>'27'!R92</f>
        <v>29338.638259161849</v>
      </c>
      <c r="H63" s="652"/>
      <c r="I63" s="652">
        <f>'27'!S92</f>
        <v>3735.9447742605325</v>
      </c>
      <c r="J63" s="445"/>
      <c r="K63" s="154"/>
      <c r="L63" s="656"/>
      <c r="M63" s="154"/>
      <c r="N63" s="656"/>
      <c r="O63" s="154"/>
      <c r="P63" s="656"/>
      <c r="Q63" s="656"/>
      <c r="R63" s="656"/>
      <c r="S63" s="656"/>
      <c r="T63" s="656"/>
      <c r="U63" s="656"/>
      <c r="V63" s="656"/>
      <c r="W63" s="656"/>
      <c r="X63" s="656"/>
      <c r="Y63" s="656"/>
      <c r="Z63" s="656"/>
      <c r="AA63" s="656"/>
      <c r="AB63" s="656"/>
      <c r="AC63" s="656"/>
      <c r="AD63" s="656"/>
      <c r="AE63" s="656"/>
      <c r="AF63" s="656"/>
      <c r="AG63" s="656"/>
      <c r="AH63" s="656"/>
      <c r="AI63" s="656"/>
      <c r="AJ63" s="656"/>
      <c r="AK63" s="656"/>
      <c r="AL63" s="656"/>
      <c r="AM63" s="656"/>
      <c r="AN63" s="656"/>
      <c r="AO63" s="656"/>
      <c r="AP63" s="656"/>
      <c r="AQ63" s="656"/>
      <c r="AR63" s="656"/>
      <c r="AS63" s="656"/>
      <c r="AT63" s="656"/>
      <c r="AU63" s="656"/>
      <c r="AV63" s="656"/>
      <c r="AW63" s="656"/>
      <c r="AX63" s="656"/>
      <c r="AY63" s="656"/>
      <c r="AZ63" s="656"/>
    </row>
    <row r="64" spans="1:52" s="173" customFormat="1" ht="14.25" customHeight="1">
      <c r="A64" s="155"/>
      <c r="B64" s="156" t="s">
        <v>2280</v>
      </c>
      <c r="C64" s="155"/>
      <c r="D64" s="165"/>
      <c r="E64" s="1149">
        <f t="shared" si="5"/>
        <v>74096.077258517616</v>
      </c>
      <c r="F64" s="652"/>
      <c r="G64" s="652">
        <f>'27'!R93</f>
        <v>60546.407372877773</v>
      </c>
      <c r="H64" s="652"/>
      <c r="I64" s="652">
        <f>'27'!S93</f>
        <v>13549.669885639836</v>
      </c>
      <c r="J64" s="445"/>
      <c r="K64" s="154"/>
      <c r="L64" s="656"/>
      <c r="M64" s="154"/>
      <c r="N64" s="656"/>
      <c r="O64" s="154"/>
      <c r="P64" s="656"/>
      <c r="Q64" s="656"/>
      <c r="R64" s="656"/>
      <c r="S64" s="656"/>
      <c r="T64" s="656"/>
      <c r="U64" s="656"/>
      <c r="V64" s="656"/>
      <c r="W64" s="656"/>
      <c r="X64" s="656"/>
      <c r="Y64" s="656"/>
      <c r="Z64" s="656"/>
      <c r="AA64" s="656"/>
      <c r="AB64" s="656"/>
      <c r="AC64" s="656"/>
      <c r="AD64" s="656"/>
      <c r="AE64" s="656"/>
      <c r="AF64" s="656"/>
      <c r="AG64" s="656"/>
      <c r="AH64" s="656"/>
      <c r="AI64" s="656"/>
      <c r="AJ64" s="656"/>
      <c r="AK64" s="656"/>
      <c r="AL64" s="656"/>
      <c r="AM64" s="656"/>
      <c r="AN64" s="656"/>
      <c r="AO64" s="656"/>
      <c r="AP64" s="656"/>
      <c r="AQ64" s="656"/>
      <c r="AR64" s="656"/>
      <c r="AS64" s="656"/>
      <c r="AT64" s="656"/>
      <c r="AU64" s="656"/>
      <c r="AV64" s="656"/>
      <c r="AW64" s="656"/>
      <c r="AX64" s="656"/>
      <c r="AY64" s="656"/>
      <c r="AZ64" s="656"/>
    </row>
    <row r="65" spans="1:52" s="173" customFormat="1" ht="14.25" customHeight="1">
      <c r="A65" s="155"/>
      <c r="B65" s="156" t="s">
        <v>2703</v>
      </c>
      <c r="C65" s="155"/>
      <c r="D65" s="165"/>
      <c r="E65" s="1149">
        <f t="shared" si="5"/>
        <v>40968.618673614168</v>
      </c>
      <c r="F65" s="652"/>
      <c r="G65" s="652">
        <f>'27'!R94</f>
        <v>35175.597057954546</v>
      </c>
      <c r="H65" s="652"/>
      <c r="I65" s="652">
        <f>'27'!S94</f>
        <v>5793.0216156596189</v>
      </c>
      <c r="J65" s="445"/>
      <c r="K65" s="154"/>
      <c r="L65" s="656"/>
      <c r="M65" s="154"/>
      <c r="N65" s="656"/>
      <c r="O65" s="154"/>
      <c r="P65" s="656"/>
      <c r="Q65" s="656"/>
      <c r="R65" s="656"/>
      <c r="S65" s="656"/>
      <c r="T65" s="656"/>
      <c r="U65" s="656"/>
      <c r="V65" s="656"/>
      <c r="W65" s="656"/>
      <c r="X65" s="656"/>
      <c r="Y65" s="656"/>
      <c r="Z65" s="656"/>
      <c r="AA65" s="656"/>
      <c r="AB65" s="656"/>
      <c r="AC65" s="656"/>
      <c r="AD65" s="656"/>
      <c r="AE65" s="656"/>
      <c r="AF65" s="656"/>
      <c r="AG65" s="656"/>
      <c r="AH65" s="656"/>
      <c r="AI65" s="656"/>
      <c r="AJ65" s="656"/>
      <c r="AK65" s="656"/>
      <c r="AL65" s="656"/>
      <c r="AM65" s="656"/>
      <c r="AN65" s="656"/>
      <c r="AO65" s="656"/>
      <c r="AP65" s="656"/>
      <c r="AQ65" s="656"/>
      <c r="AR65" s="656"/>
      <c r="AS65" s="656"/>
      <c r="AT65" s="656"/>
      <c r="AU65" s="656"/>
      <c r="AV65" s="656"/>
      <c r="AW65" s="656"/>
      <c r="AX65" s="656"/>
      <c r="AY65" s="656"/>
      <c r="AZ65" s="656"/>
    </row>
    <row r="66" spans="1:52" s="173" customFormat="1" ht="14.25" customHeight="1">
      <c r="A66" s="155"/>
      <c r="B66" s="156" t="s">
        <v>2704</v>
      </c>
      <c r="C66" s="155"/>
      <c r="D66" s="165"/>
      <c r="E66" s="1149">
        <f t="shared" si="5"/>
        <v>69735.206574939453</v>
      </c>
      <c r="F66" s="660"/>
      <c r="G66" s="660">
        <f>'27'!R95</f>
        <v>61299.723969219849</v>
      </c>
      <c r="H66" s="660"/>
      <c r="I66" s="660">
        <f>'27'!S95</f>
        <v>8435.4826057196078</v>
      </c>
      <c r="J66" s="161"/>
      <c r="K66" s="154"/>
      <c r="L66" s="656"/>
      <c r="M66" s="154"/>
      <c r="N66" s="656"/>
      <c r="O66" s="154"/>
      <c r="P66" s="656"/>
      <c r="Q66" s="656"/>
      <c r="R66" s="656"/>
      <c r="S66" s="656"/>
      <c r="T66" s="656"/>
      <c r="U66" s="656"/>
      <c r="V66" s="656"/>
      <c r="W66" s="656"/>
      <c r="X66" s="656"/>
      <c r="Y66" s="656"/>
      <c r="Z66" s="656"/>
      <c r="AA66" s="656"/>
      <c r="AB66" s="656"/>
      <c r="AC66" s="656"/>
      <c r="AD66" s="656"/>
      <c r="AE66" s="656"/>
      <c r="AF66" s="656"/>
      <c r="AG66" s="656"/>
      <c r="AH66" s="656"/>
      <c r="AI66" s="656"/>
      <c r="AJ66" s="656"/>
      <c r="AK66" s="656"/>
      <c r="AL66" s="656"/>
      <c r="AM66" s="656"/>
      <c r="AN66" s="656"/>
      <c r="AO66" s="656"/>
      <c r="AP66" s="656"/>
      <c r="AQ66" s="656"/>
      <c r="AR66" s="656"/>
      <c r="AS66" s="656"/>
      <c r="AT66" s="656"/>
      <c r="AU66" s="656"/>
      <c r="AV66" s="656"/>
      <c r="AW66" s="656"/>
      <c r="AX66" s="656"/>
      <c r="AY66" s="656"/>
      <c r="AZ66" s="656"/>
    </row>
    <row r="67" spans="1:52" s="173" customFormat="1" ht="14.25" customHeight="1">
      <c r="A67" s="155"/>
      <c r="B67" s="156" t="s">
        <v>2232</v>
      </c>
      <c r="C67" s="155"/>
      <c r="D67" s="165"/>
      <c r="E67" s="1149">
        <f t="shared" si="5"/>
        <v>91985.208589979913</v>
      </c>
      <c r="F67" s="660"/>
      <c r="G67" s="660">
        <f>'27'!R96</f>
        <v>85347.885384602268</v>
      </c>
      <c r="H67" s="660"/>
      <c r="I67" s="660">
        <f>'27'!S96</f>
        <v>6637.3232053776428</v>
      </c>
      <c r="J67" s="161"/>
      <c r="K67" s="154"/>
      <c r="L67" s="656"/>
      <c r="M67" s="154"/>
      <c r="N67" s="656"/>
      <c r="O67" s="154"/>
      <c r="P67" s="656"/>
      <c r="Q67" s="656"/>
      <c r="R67" s="656"/>
      <c r="S67" s="656"/>
      <c r="T67" s="656"/>
      <c r="U67" s="656"/>
      <c r="V67" s="656"/>
      <c r="W67" s="656"/>
      <c r="X67" s="656"/>
      <c r="Y67" s="656"/>
      <c r="Z67" s="656"/>
      <c r="AA67" s="656"/>
      <c r="AB67" s="656"/>
      <c r="AC67" s="656"/>
      <c r="AD67" s="656"/>
      <c r="AE67" s="656"/>
      <c r="AF67" s="656"/>
      <c r="AG67" s="656"/>
      <c r="AH67" s="656"/>
      <c r="AI67" s="656"/>
      <c r="AJ67" s="656"/>
      <c r="AK67" s="656"/>
      <c r="AL67" s="656"/>
      <c r="AM67" s="656"/>
      <c r="AN67" s="656"/>
      <c r="AO67" s="656"/>
      <c r="AP67" s="656"/>
      <c r="AQ67" s="656"/>
      <c r="AR67" s="656"/>
      <c r="AS67" s="656"/>
      <c r="AT67" s="656"/>
      <c r="AU67" s="656"/>
      <c r="AV67" s="656"/>
      <c r="AW67" s="656"/>
      <c r="AX67" s="656"/>
      <c r="AY67" s="656"/>
      <c r="AZ67" s="656"/>
    </row>
    <row r="68" spans="1:52" s="325" customFormat="1" ht="14.25" customHeight="1" thickBot="1">
      <c r="A68" s="169"/>
      <c r="B68" s="170" t="s">
        <v>3134</v>
      </c>
      <c r="C68" s="169"/>
      <c r="D68" s="171"/>
      <c r="E68" s="1150">
        <f t="shared" si="5"/>
        <v>156188.44200463069</v>
      </c>
      <c r="F68" s="664"/>
      <c r="G68" s="664">
        <f>'27'!R97</f>
        <v>151767.46027791614</v>
      </c>
      <c r="H68" s="664"/>
      <c r="I68" s="664">
        <f>'27'!S97</f>
        <v>4420.9817267145681</v>
      </c>
      <c r="J68" s="516"/>
      <c r="K68" s="154"/>
      <c r="L68" s="668"/>
      <c r="M68" s="154"/>
      <c r="N68" s="668"/>
      <c r="O68" s="154"/>
      <c r="P68" s="668"/>
      <c r="Q68" s="668"/>
      <c r="R68" s="668"/>
      <c r="S68" s="668"/>
      <c r="T68" s="668"/>
      <c r="U68" s="668"/>
      <c r="V68" s="668"/>
      <c r="W68" s="668"/>
      <c r="X68" s="668"/>
      <c r="Y68" s="668"/>
      <c r="Z68" s="668"/>
      <c r="AA68" s="668"/>
      <c r="AB68" s="668"/>
      <c r="AC68" s="668"/>
      <c r="AD68" s="668"/>
      <c r="AE68" s="668"/>
      <c r="AF68" s="668"/>
      <c r="AG68" s="668"/>
      <c r="AH68" s="668"/>
      <c r="AI68" s="668"/>
      <c r="AJ68" s="668"/>
      <c r="AK68" s="668"/>
      <c r="AL68" s="668"/>
      <c r="AM68" s="668"/>
      <c r="AN68" s="668"/>
      <c r="AO68" s="668"/>
      <c r="AP68" s="668"/>
      <c r="AQ68" s="668"/>
      <c r="AR68" s="668"/>
      <c r="AS68" s="668"/>
      <c r="AT68" s="668"/>
      <c r="AU68" s="668"/>
      <c r="AV68" s="668"/>
      <c r="AW68" s="668"/>
      <c r="AX68" s="668"/>
      <c r="AY68" s="668"/>
      <c r="AZ68" s="668"/>
    </row>
    <row r="69" spans="1:52" s="173" customFormat="1" ht="14.25" customHeight="1">
      <c r="B69" s="452"/>
      <c r="C69" s="452"/>
      <c r="D69" s="453"/>
      <c r="H69" s="325"/>
    </row>
    <row r="70" spans="1:52" ht="15">
      <c r="A70" s="715"/>
      <c r="B70" s="715"/>
      <c r="C70" s="715"/>
      <c r="D70" s="796"/>
    </row>
    <row r="71" spans="1:52" ht="15">
      <c r="A71" s="715"/>
      <c r="B71" s="715"/>
      <c r="C71" s="715"/>
      <c r="D71" s="796"/>
    </row>
    <row r="72" spans="1:52" ht="15">
      <c r="A72" s="715"/>
      <c r="B72" s="715"/>
      <c r="C72" s="715"/>
      <c r="D72" s="796"/>
    </row>
    <row r="73" spans="1:52" ht="15">
      <c r="A73" s="715"/>
      <c r="B73" s="715"/>
      <c r="C73" s="715"/>
      <c r="D73" s="796"/>
    </row>
    <row r="74" spans="1:52" ht="15">
      <c r="A74" s="715"/>
      <c r="B74" s="715"/>
      <c r="C74" s="715"/>
      <c r="D74" s="796"/>
    </row>
    <row r="75" spans="1:52" ht="15">
      <c r="A75" s="715"/>
      <c r="B75" s="715"/>
      <c r="C75" s="715"/>
      <c r="D75" s="796"/>
    </row>
    <row r="76" spans="1:52" ht="15">
      <c r="A76" s="715"/>
      <c r="B76" s="715"/>
      <c r="C76" s="715"/>
      <c r="D76" s="796"/>
    </row>
    <row r="77" spans="1:52" ht="15">
      <c r="A77" s="715"/>
      <c r="B77" s="715"/>
      <c r="C77" s="715"/>
      <c r="D77" s="796"/>
    </row>
    <row r="78" spans="1:52" ht="15">
      <c r="A78" s="715"/>
      <c r="B78" s="715"/>
      <c r="C78" s="715"/>
      <c r="D78" s="796"/>
    </row>
    <row r="79" spans="1:52" ht="15">
      <c r="A79" s="715"/>
      <c r="B79" s="715"/>
      <c r="C79" s="715"/>
      <c r="D79" s="796"/>
    </row>
    <row r="80" spans="1:52" ht="15">
      <c r="A80" s="715"/>
      <c r="B80" s="715"/>
      <c r="C80" s="715"/>
      <c r="D80" s="796"/>
    </row>
    <row r="81" spans="1:4" ht="15">
      <c r="A81" s="715"/>
      <c r="B81" s="715"/>
      <c r="C81" s="715"/>
      <c r="D81" s="796"/>
    </row>
    <row r="82" spans="1:4" ht="15">
      <c r="A82" s="715"/>
      <c r="B82" s="715"/>
      <c r="C82" s="715"/>
      <c r="D82" s="796"/>
    </row>
    <row r="83" spans="1:4" ht="15">
      <c r="A83" s="715"/>
      <c r="B83" s="715"/>
      <c r="C83" s="715"/>
      <c r="D83" s="796"/>
    </row>
    <row r="84" spans="1:4" ht="15">
      <c r="A84" s="715"/>
      <c r="B84" s="715"/>
      <c r="C84" s="715"/>
      <c r="D84" s="796"/>
    </row>
    <row r="85" spans="1:4" ht="15">
      <c r="A85" s="715"/>
      <c r="B85" s="715"/>
      <c r="C85" s="715"/>
      <c r="D85" s="796"/>
    </row>
    <row r="86" spans="1:4" ht="15">
      <c r="A86" s="715"/>
      <c r="B86" s="715"/>
      <c r="C86" s="715"/>
      <c r="D86" s="796"/>
    </row>
    <row r="87" spans="1:4" ht="15">
      <c r="A87" s="715"/>
      <c r="B87" s="715"/>
      <c r="C87" s="715"/>
      <c r="D87" s="796"/>
    </row>
    <row r="88" spans="1:4" ht="15">
      <c r="A88" s="715"/>
      <c r="B88" s="715"/>
      <c r="C88" s="715"/>
      <c r="D88" s="796"/>
    </row>
  </sheetData>
  <mergeCells count="31">
    <mergeCell ref="A58:C58"/>
    <mergeCell ref="A29:C29"/>
    <mergeCell ref="A47:C47"/>
    <mergeCell ref="A19:C19"/>
    <mergeCell ref="A36:C36"/>
    <mergeCell ref="A22:D22"/>
    <mergeCell ref="A23:D23"/>
    <mergeCell ref="A24:D24"/>
    <mergeCell ref="A25:D25"/>
    <mergeCell ref="A26:D26"/>
    <mergeCell ref="A27:D27"/>
    <mergeCell ref="A28:D28"/>
    <mergeCell ref="A18:C18"/>
    <mergeCell ref="A20:C20"/>
    <mergeCell ref="A21:C21"/>
    <mergeCell ref="A17:C17"/>
    <mergeCell ref="A10:C10"/>
    <mergeCell ref="A13:C13"/>
    <mergeCell ref="A15:C15"/>
    <mergeCell ref="A11:C11"/>
    <mergeCell ref="A14:C14"/>
    <mergeCell ref="A16:C16"/>
    <mergeCell ref="A12:C12"/>
    <mergeCell ref="I3:J5"/>
    <mergeCell ref="E3:F5"/>
    <mergeCell ref="A3:C5"/>
    <mergeCell ref="A9:C9"/>
    <mergeCell ref="G3:H5"/>
    <mergeCell ref="A6:C6"/>
    <mergeCell ref="A7:C7"/>
    <mergeCell ref="A8:C8"/>
  </mergeCells>
  <phoneticPr fontId="4"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V98"/>
  <sheetViews>
    <sheetView view="pageBreakPreview" zoomScaleNormal="50" zoomScaleSheetLayoutView="100" workbookViewId="0">
      <selection activeCell="F28" sqref="F28"/>
    </sheetView>
  </sheetViews>
  <sheetFormatPr defaultColWidth="9.140625" defaultRowHeight="15.75"/>
  <cols>
    <col min="1" max="1" width="2.28515625" style="746" customWidth="1"/>
    <col min="2" max="2" width="18.7109375" style="746" customWidth="1"/>
    <col min="3" max="3" width="2.28515625" style="746" customWidth="1"/>
    <col min="4" max="4" width="1.7109375" style="747" customWidth="1"/>
    <col min="5" max="8" width="17.5703125" style="715" customWidth="1"/>
    <col min="9" max="12" width="23.85546875" style="715" customWidth="1"/>
    <col min="13" max="13" width="19.42578125" style="715" customWidth="1"/>
    <col min="14" max="14" width="10.28515625" style="715" bestFit="1" customWidth="1"/>
    <col min="15" max="15" width="9.140625" style="715" customWidth="1"/>
    <col min="16" max="19" width="10.28515625" style="715" bestFit="1" customWidth="1"/>
    <col min="20" max="21" width="9.28515625" style="715" bestFit="1" customWidth="1"/>
    <col min="22" max="16384" width="9.140625" style="715"/>
  </cols>
  <sheetData>
    <row r="1" spans="1:15" s="710" customFormat="1" ht="35.1" customHeight="1">
      <c r="A1" s="1144"/>
      <c r="B1" s="826"/>
      <c r="C1" s="826"/>
      <c r="D1" s="826"/>
      <c r="E1" s="826"/>
      <c r="F1" s="826"/>
      <c r="G1" s="826"/>
      <c r="H1" s="1431" t="s">
        <v>1528</v>
      </c>
      <c r="I1" s="1494" t="s">
        <v>210</v>
      </c>
      <c r="J1" s="826"/>
      <c r="K1" s="826"/>
      <c r="L1" s="826"/>
    </row>
    <row r="2" spans="1:15" ht="15" customHeight="1" thickBot="1">
      <c r="A2" s="711"/>
      <c r="B2" s="712"/>
      <c r="C2" s="712"/>
      <c r="D2" s="713"/>
      <c r="E2" s="711"/>
      <c r="F2" s="711"/>
      <c r="G2" s="711"/>
      <c r="H2" s="711"/>
      <c r="I2" s="711"/>
      <c r="J2" s="711"/>
      <c r="K2" s="711"/>
      <c r="L2" s="714" t="s">
        <v>502</v>
      </c>
    </row>
    <row r="3" spans="1:15" s="1436" customFormat="1" ht="15" customHeight="1">
      <c r="A3" s="3237" t="s">
        <v>10</v>
      </c>
      <c r="B3" s="3237"/>
      <c r="C3" s="3237"/>
      <c r="D3" s="1437"/>
      <c r="E3" s="3520" t="s">
        <v>3079</v>
      </c>
      <c r="F3" s="3520" t="s">
        <v>3080</v>
      </c>
      <c r="G3" s="3520" t="s">
        <v>3081</v>
      </c>
      <c r="H3" s="3520" t="s">
        <v>3082</v>
      </c>
      <c r="I3" s="3516" t="s">
        <v>3111</v>
      </c>
      <c r="J3" s="3513" t="s">
        <v>3112</v>
      </c>
      <c r="K3" s="3523" t="s">
        <v>2538</v>
      </c>
      <c r="L3" s="3513" t="s">
        <v>2549</v>
      </c>
      <c r="O3" s="1495"/>
    </row>
    <row r="4" spans="1:15" s="1436" customFormat="1" ht="15" customHeight="1">
      <c r="A4" s="3238"/>
      <c r="B4" s="3238"/>
      <c r="C4" s="3238"/>
      <c r="D4" s="1437"/>
      <c r="E4" s="3521"/>
      <c r="F4" s="3521"/>
      <c r="G4" s="3521"/>
      <c r="H4" s="3521"/>
      <c r="I4" s="3517"/>
      <c r="J4" s="3514"/>
      <c r="K4" s="3524"/>
      <c r="L4" s="3514"/>
    </row>
    <row r="5" spans="1:15" s="1436" customFormat="1" ht="48.6" customHeight="1">
      <c r="A5" s="3239"/>
      <c r="B5" s="3239"/>
      <c r="C5" s="3239"/>
      <c r="D5" s="1438"/>
      <c r="E5" s="3522"/>
      <c r="F5" s="3522"/>
      <c r="G5" s="3522"/>
      <c r="H5" s="3522"/>
      <c r="I5" s="3518"/>
      <c r="J5" s="3515"/>
      <c r="K5" s="3525"/>
      <c r="L5" s="3515"/>
    </row>
    <row r="6" spans="1:15" s="721" customFormat="1" ht="24" hidden="1" customHeight="1">
      <c r="A6" s="3408" t="s">
        <v>2540</v>
      </c>
      <c r="B6" s="3408"/>
      <c r="C6" s="3408"/>
      <c r="D6" s="719"/>
      <c r="E6" s="720">
        <v>73155098.799999997</v>
      </c>
      <c r="F6" s="611">
        <f t="shared" ref="F6:F12" si="0">K6-L6-I6+J6</f>
        <v>704743479</v>
      </c>
      <c r="G6" s="611">
        <v>554575873</v>
      </c>
      <c r="H6" s="611">
        <v>526282949</v>
      </c>
      <c r="I6" s="611">
        <v>172861308</v>
      </c>
      <c r="J6" s="611">
        <v>554575873</v>
      </c>
      <c r="K6" s="611">
        <v>540752397</v>
      </c>
      <c r="L6" s="611">
        <v>217723483</v>
      </c>
    </row>
    <row r="7" spans="1:15" s="721" customFormat="1" ht="24" hidden="1" customHeight="1">
      <c r="A7" s="3407" t="s">
        <v>2300</v>
      </c>
      <c r="B7" s="3407"/>
      <c r="C7" s="3407"/>
      <c r="D7" s="719"/>
      <c r="E7" s="722">
        <v>-4822639.8211698933</v>
      </c>
      <c r="F7" s="611">
        <f t="shared" si="0"/>
        <v>134269961.51942676</v>
      </c>
      <c r="G7" s="611">
        <v>501494769.53363603</v>
      </c>
      <c r="H7" s="611">
        <v>500259936.87579286</v>
      </c>
      <c r="I7" s="611">
        <v>428951108.39848328</v>
      </c>
      <c r="J7" s="611">
        <v>501494769.53363603</v>
      </c>
      <c r="K7" s="611">
        <v>484619936.30374366</v>
      </c>
      <c r="L7" s="611">
        <v>422893635.91946965</v>
      </c>
    </row>
    <row r="8" spans="1:15" s="721" customFormat="1" ht="24" hidden="1" customHeight="1">
      <c r="A8" s="3407" t="s">
        <v>3113</v>
      </c>
      <c r="B8" s="3407"/>
      <c r="C8" s="3407"/>
      <c r="D8" s="719"/>
      <c r="E8" s="722">
        <v>10011827</v>
      </c>
      <c r="F8" s="611">
        <f t="shared" si="0"/>
        <v>329422490</v>
      </c>
      <c r="G8" s="611">
        <v>506459891</v>
      </c>
      <c r="H8" s="611">
        <v>489213132</v>
      </c>
      <c r="I8" s="611">
        <v>338811661</v>
      </c>
      <c r="J8" s="611">
        <v>506459891</v>
      </c>
      <c r="K8" s="611">
        <v>493350989</v>
      </c>
      <c r="L8" s="611">
        <v>331576729</v>
      </c>
    </row>
    <row r="9" spans="1:15" s="721" customFormat="1" ht="19.5" hidden="1" customHeight="1">
      <c r="A9" s="3407" t="s">
        <v>3114</v>
      </c>
      <c r="B9" s="3407"/>
      <c r="C9" s="3407"/>
      <c r="D9" s="719"/>
      <c r="E9" s="722">
        <f>G9-H9-I9+L9</f>
        <v>-6469296.946950376</v>
      </c>
      <c r="F9" s="611">
        <f t="shared" si="0"/>
        <v>65372499.14697659</v>
      </c>
      <c r="G9" s="611">
        <v>401820999.30479008</v>
      </c>
      <c r="H9" s="611">
        <v>419108300.79884535</v>
      </c>
      <c r="I9" s="611">
        <v>357303752.31865996</v>
      </c>
      <c r="J9" s="611">
        <v>401820999.30479008</v>
      </c>
      <c r="K9" s="611">
        <v>388977009.02661133</v>
      </c>
      <c r="L9" s="611">
        <v>368121756.86576486</v>
      </c>
    </row>
    <row r="10" spans="1:15" s="721" customFormat="1" ht="19.5" hidden="1" customHeight="1">
      <c r="A10" s="3407" t="s">
        <v>3061</v>
      </c>
      <c r="B10" s="3407"/>
      <c r="C10" s="3407"/>
      <c r="D10" s="719"/>
      <c r="E10" s="722">
        <f>G10-H10-I10+L10</f>
        <v>7904744.8465281129</v>
      </c>
      <c r="F10" s="611">
        <f t="shared" si="0"/>
        <v>43921297.235137165</v>
      </c>
      <c r="G10" s="611">
        <v>444122840.59282225</v>
      </c>
      <c r="H10" s="611">
        <v>476703908.25929618</v>
      </c>
      <c r="I10" s="611">
        <v>392579056.56763297</v>
      </c>
      <c r="J10" s="611">
        <v>444122840.59282225</v>
      </c>
      <c r="K10" s="611">
        <v>425442382.2905829</v>
      </c>
      <c r="L10" s="611">
        <v>433064869.08063501</v>
      </c>
    </row>
    <row r="11" spans="1:15" s="725" customFormat="1" ht="19.5" hidden="1" customHeight="1">
      <c r="A11" s="3094" t="s">
        <v>2304</v>
      </c>
      <c r="B11" s="3094"/>
      <c r="C11" s="3094"/>
      <c r="D11" s="723"/>
      <c r="E11" s="724">
        <f>G11-H11-I11+L11</f>
        <v>13253114.243250668</v>
      </c>
      <c r="F11" s="492">
        <f t="shared" si="0"/>
        <v>116080849.33516026</v>
      </c>
      <c r="G11" s="154">
        <v>468911586.1162464</v>
      </c>
      <c r="H11" s="154">
        <v>496488994.83943087</v>
      </c>
      <c r="I11" s="154">
        <v>340666948.07070595</v>
      </c>
      <c r="J11" s="154">
        <v>381497471.03714108</v>
      </c>
      <c r="K11" s="154">
        <v>456747797.40586621</v>
      </c>
      <c r="L11" s="154">
        <v>381497471.03714108</v>
      </c>
    </row>
    <row r="12" spans="1:15" s="721" customFormat="1" ht="19.5" hidden="1" customHeight="1">
      <c r="A12" s="3407" t="s">
        <v>2385</v>
      </c>
      <c r="B12" s="3407"/>
      <c r="C12" s="3407"/>
      <c r="D12" s="719"/>
      <c r="E12" s="724">
        <v>14454844.492673216</v>
      </c>
      <c r="F12" s="492">
        <f t="shared" si="0"/>
        <v>17116280.581417322</v>
      </c>
      <c r="G12" s="154">
        <v>500920199.75254083</v>
      </c>
      <c r="H12" s="154">
        <v>529763432.86957943</v>
      </c>
      <c r="I12" s="154">
        <v>372508410.50904661</v>
      </c>
      <c r="J12" s="154">
        <v>415806488.11875683</v>
      </c>
      <c r="K12" s="154">
        <v>486513225.79257286</v>
      </c>
      <c r="L12" s="721">
        <v>512695022.82086575</v>
      </c>
      <c r="M12" s="725"/>
    </row>
    <row r="13" spans="1:15" s="721" customFormat="1" ht="18" hidden="1" customHeight="1">
      <c r="A13" s="3407" t="s">
        <v>3115</v>
      </c>
      <c r="B13" s="3407"/>
      <c r="C13" s="3407"/>
      <c r="D13" s="719"/>
      <c r="E13" s="724">
        <v>48012323.96469003</v>
      </c>
      <c r="F13" s="493">
        <v>0</v>
      </c>
      <c r="G13" s="154">
        <v>558221856.29158294</v>
      </c>
      <c r="H13" s="154">
        <v>536794692.29690802</v>
      </c>
      <c r="I13" s="493">
        <v>0</v>
      </c>
      <c r="J13" s="493">
        <v>0</v>
      </c>
      <c r="K13" s="154">
        <v>543964047.44767296</v>
      </c>
      <c r="L13" s="721">
        <v>521734671.30878443</v>
      </c>
      <c r="M13" s="725"/>
    </row>
    <row r="14" spans="1:15" s="721" customFormat="1" ht="18" hidden="1" customHeight="1">
      <c r="A14" s="3094" t="s">
        <v>3063</v>
      </c>
      <c r="B14" s="3094"/>
      <c r="C14" s="3094"/>
      <c r="D14" s="719"/>
      <c r="E14" s="724">
        <v>19969126.564971056</v>
      </c>
      <c r="F14" s="492">
        <f t="shared" ref="F14:F23" si="1">K14-L14-I14+J14</f>
        <v>17061245.859237611</v>
      </c>
      <c r="G14" s="154">
        <v>568348194.85530281</v>
      </c>
      <c r="H14" s="154">
        <v>553974123.43269408</v>
      </c>
      <c r="I14" s="154">
        <v>377850606.00065422</v>
      </c>
      <c r="J14" s="154">
        <v>383445661.14301842</v>
      </c>
      <c r="K14" s="154">
        <v>553320612.47771573</v>
      </c>
      <c r="L14" s="721">
        <v>541854421.76084232</v>
      </c>
      <c r="M14" s="725"/>
    </row>
    <row r="15" spans="1:15" s="721" customFormat="1" ht="18" hidden="1" customHeight="1">
      <c r="A15" s="3407" t="s">
        <v>3116</v>
      </c>
      <c r="B15" s="3407"/>
      <c r="C15" s="3407"/>
      <c r="D15" s="719"/>
      <c r="E15" s="722">
        <f>G15-H15-I15+J15</f>
        <v>13222438.356170893</v>
      </c>
      <c r="F15" s="492">
        <f t="shared" si="1"/>
        <v>16736733.881813049</v>
      </c>
      <c r="G15" s="611">
        <v>554808898.00771308</v>
      </c>
      <c r="H15" s="611">
        <v>560070365.17429125</v>
      </c>
      <c r="I15" s="611">
        <v>408187718.46355063</v>
      </c>
      <c r="J15" s="611">
        <v>426671623.98629969</v>
      </c>
      <c r="K15" s="611">
        <v>542356053.41750383</v>
      </c>
      <c r="L15" s="721">
        <v>544103225.05843985</v>
      </c>
    </row>
    <row r="16" spans="1:15" s="721" customFormat="1" ht="15.75" hidden="1" customHeight="1">
      <c r="A16" s="3094" t="s">
        <v>3117</v>
      </c>
      <c r="B16" s="3094"/>
      <c r="C16" s="3094"/>
      <c r="D16" s="719"/>
      <c r="E16" s="722">
        <v>22287714.91782742</v>
      </c>
      <c r="F16" s="492">
        <f t="shared" si="1"/>
        <v>18681418.268576264</v>
      </c>
      <c r="G16" s="611">
        <v>522478788.68525565</v>
      </c>
      <c r="H16" s="611">
        <v>496601977.69840121</v>
      </c>
      <c r="I16" s="611">
        <v>505889501.15825289</v>
      </c>
      <c r="J16" s="611">
        <v>502300405.08922678</v>
      </c>
      <c r="K16" s="611">
        <v>510638215.56337988</v>
      </c>
      <c r="L16" s="721">
        <v>488367701.22577751</v>
      </c>
    </row>
    <row r="17" spans="1:22" s="721" customFormat="1" ht="17.25" hidden="1" customHeight="1">
      <c r="A17" s="3094" t="s">
        <v>2898</v>
      </c>
      <c r="B17" s="3094"/>
      <c r="C17" s="3094"/>
      <c r="D17" s="719"/>
      <c r="E17" s="1145">
        <v>34724818.120765261</v>
      </c>
      <c r="F17" s="1147">
        <f t="shared" si="1"/>
        <v>29003620.183644891</v>
      </c>
      <c r="G17" s="1147">
        <v>568764615.59845173</v>
      </c>
      <c r="H17" s="525">
        <v>552869850.08385503</v>
      </c>
      <c r="I17" s="1147">
        <v>578160728.5131588</v>
      </c>
      <c r="J17" s="1147">
        <v>596990781.119326</v>
      </c>
      <c r="K17" s="1147">
        <v>555783105.89894223</v>
      </c>
      <c r="L17" s="1147">
        <v>545609538.32146454</v>
      </c>
      <c r="M17" s="611"/>
    </row>
    <row r="18" spans="1:22" s="721" customFormat="1" ht="18.75" hidden="1" customHeight="1">
      <c r="A18" s="3094" t="s">
        <v>3092</v>
      </c>
      <c r="B18" s="3094"/>
      <c r="C18" s="3094"/>
      <c r="D18" s="676"/>
      <c r="E18" s="1147">
        <v>70097722.373816505</v>
      </c>
      <c r="F18" s="1147">
        <f t="shared" si="1"/>
        <v>66034865.78458643</v>
      </c>
      <c r="G18" s="1147">
        <v>615069412.16025329</v>
      </c>
      <c r="H18" s="1147">
        <v>549122917.60196519</v>
      </c>
      <c r="I18" s="1496">
        <v>539216484.37587118</v>
      </c>
      <c r="J18" s="1496">
        <v>543367712.19140029</v>
      </c>
      <c r="K18" s="1147">
        <v>599912595.01016188</v>
      </c>
      <c r="L18" s="1147">
        <v>538028957.04110456</v>
      </c>
      <c r="M18" s="611"/>
    </row>
    <row r="19" spans="1:22" s="721" customFormat="1" ht="18" hidden="1" customHeight="1">
      <c r="A19" s="3094" t="s">
        <v>2698</v>
      </c>
      <c r="B19" s="3094"/>
      <c r="C19" s="3094"/>
      <c r="D19" s="719"/>
      <c r="E19" s="1145">
        <v>32819880.560770057</v>
      </c>
      <c r="F19" s="1147">
        <f t="shared" si="1"/>
        <v>28916834.496417999</v>
      </c>
      <c r="G19" s="1147">
        <v>563465019.88337076</v>
      </c>
      <c r="H19" s="525">
        <v>529032480.35362381</v>
      </c>
      <c r="I19" s="1147">
        <v>472749175.82649487</v>
      </c>
      <c r="J19" s="1147">
        <v>471136516.85751724</v>
      </c>
      <c r="K19" s="1147">
        <v>550945764.66523361</v>
      </c>
      <c r="L19" s="1147">
        <v>520416271.19983798</v>
      </c>
      <c r="M19" s="611"/>
    </row>
    <row r="20" spans="1:22" s="721" customFormat="1" ht="18" hidden="1" customHeight="1">
      <c r="A20" s="3094" t="s">
        <v>3065</v>
      </c>
      <c r="B20" s="3094"/>
      <c r="C20" s="3094"/>
      <c r="D20" s="719"/>
      <c r="E20" s="1145">
        <v>36263921.156482995</v>
      </c>
      <c r="F20" s="1147">
        <f t="shared" si="1"/>
        <v>31397360.827279449</v>
      </c>
      <c r="G20" s="1147">
        <v>546872863.31227148</v>
      </c>
      <c r="H20" s="525">
        <v>529869670.19716972</v>
      </c>
      <c r="I20" s="1147">
        <v>453305260.32758641</v>
      </c>
      <c r="J20" s="1147">
        <v>472565988.36896724</v>
      </c>
      <c r="K20" s="1147">
        <v>532889980.9688617</v>
      </c>
      <c r="L20" s="1147">
        <v>520753348.18296307</v>
      </c>
      <c r="M20" s="611"/>
    </row>
    <row r="21" spans="1:22" s="721" customFormat="1" ht="18" hidden="1" customHeight="1">
      <c r="A21" s="3499" t="s">
        <v>2701</v>
      </c>
      <c r="B21" s="3499"/>
      <c r="C21" s="3499"/>
      <c r="D21" s="637"/>
      <c r="E21" s="1145">
        <v>40125093.407908604</v>
      </c>
      <c r="F21" s="1147">
        <f t="shared" si="1"/>
        <v>36914929.027811348</v>
      </c>
      <c r="G21" s="1147">
        <v>587953906.54716015</v>
      </c>
      <c r="H21" s="525">
        <v>565869419.78643441</v>
      </c>
      <c r="I21" s="1147">
        <v>449083899.65039593</v>
      </c>
      <c r="J21" s="1147">
        <v>467124506.29757822</v>
      </c>
      <c r="K21" s="1147">
        <v>575586969.45956361</v>
      </c>
      <c r="L21" s="1147">
        <v>556712647.07893455</v>
      </c>
      <c r="M21" s="611"/>
    </row>
    <row r="22" spans="1:22" s="721" customFormat="1" ht="18" hidden="1" customHeight="1">
      <c r="A22" s="3095" t="s">
        <v>2292</v>
      </c>
      <c r="B22" s="3096"/>
      <c r="C22" s="3096"/>
      <c r="D22" s="3097"/>
      <c r="E22" s="748">
        <v>29604.160344714175</v>
      </c>
      <c r="F22" s="749">
        <f t="shared" si="1"/>
        <v>26410.463285059377</v>
      </c>
      <c r="G22" s="749">
        <v>571689.30708830652</v>
      </c>
      <c r="H22" s="1028">
        <v>554076.93049204897</v>
      </c>
      <c r="I22" s="749">
        <v>501070.75358251139</v>
      </c>
      <c r="J22" s="749">
        <v>513062.53733096854</v>
      </c>
      <c r="K22" s="749">
        <v>557368.06655468885</v>
      </c>
      <c r="L22" s="749">
        <v>542949.38701808662</v>
      </c>
      <c r="M22" s="611"/>
      <c r="N22" s="611"/>
      <c r="O22" s="611"/>
      <c r="P22" s="611"/>
      <c r="Q22" s="611"/>
      <c r="R22" s="611"/>
      <c r="S22" s="611"/>
      <c r="T22" s="611"/>
      <c r="U22" s="611"/>
      <c r="V22" s="611"/>
    </row>
    <row r="23" spans="1:22" s="721" customFormat="1" ht="18" hidden="1" customHeight="1">
      <c r="A23" s="3095" t="s">
        <v>2315</v>
      </c>
      <c r="B23" s="3096"/>
      <c r="C23" s="3096"/>
      <c r="D23" s="3097"/>
      <c r="E23" s="748">
        <v>35393.874641408074</v>
      </c>
      <c r="F23" s="749">
        <f t="shared" si="1"/>
        <v>34317.010636638792</v>
      </c>
      <c r="G23" s="749">
        <v>576688.74743929529</v>
      </c>
      <c r="H23" s="1028">
        <v>517113.17812585999</v>
      </c>
      <c r="I23" s="749">
        <v>293813.18471593724</v>
      </c>
      <c r="J23" s="749">
        <v>269631.4900439101</v>
      </c>
      <c r="K23" s="749">
        <v>567246.38160543551</v>
      </c>
      <c r="L23" s="749">
        <v>508747.67629676958</v>
      </c>
      <c r="M23" s="611"/>
      <c r="N23" s="611"/>
      <c r="O23" s="611"/>
      <c r="P23" s="611"/>
      <c r="Q23" s="611"/>
      <c r="R23" s="611"/>
      <c r="S23" s="611"/>
      <c r="T23" s="611"/>
      <c r="U23" s="611"/>
      <c r="V23" s="611"/>
    </row>
    <row r="24" spans="1:22" s="721" customFormat="1" ht="16.7" customHeight="1">
      <c r="A24" s="3098" t="s">
        <v>1463</v>
      </c>
      <c r="B24" s="3098"/>
      <c r="C24" s="3098"/>
      <c r="D24" s="3099"/>
      <c r="E24" s="748">
        <v>34336.274792149081</v>
      </c>
      <c r="F24" s="749">
        <v>26139.543312502443</v>
      </c>
      <c r="G24" s="749">
        <v>676268.09435204742</v>
      </c>
      <c r="H24" s="1028">
        <v>647933.49976528832</v>
      </c>
      <c r="I24" s="749">
        <v>748932.49891146598</v>
      </c>
      <c r="J24" s="749">
        <v>754934.17911685596</v>
      </c>
      <c r="K24" s="749">
        <v>659112.75712037622</v>
      </c>
      <c r="L24" s="749">
        <v>638974.89401326375</v>
      </c>
      <c r="M24" s="721">
        <v>55955.986811429219</v>
      </c>
      <c r="N24" s="721">
        <v>881694.27988900489</v>
      </c>
      <c r="O24" s="721">
        <v>856261.46809020522</v>
      </c>
      <c r="P24" s="721">
        <v>750699.62205673789</v>
      </c>
      <c r="Q24" s="721">
        <v>781398.48062494607</v>
      </c>
      <c r="R24" s="721">
        <v>861213.60793642711</v>
      </c>
      <c r="S24" s="721">
        <v>845969.67561677273</v>
      </c>
      <c r="V24" s="611"/>
    </row>
    <row r="25" spans="1:22" s="721" customFormat="1" ht="16.7" customHeight="1">
      <c r="A25" s="3095" t="s">
        <v>2260</v>
      </c>
      <c r="B25" s="3095"/>
      <c r="C25" s="3095"/>
      <c r="D25" s="3100"/>
      <c r="E25" s="748">
        <v>87803.171387714799</v>
      </c>
      <c r="F25" s="749">
        <v>79550.393180990854</v>
      </c>
      <c r="G25" s="749">
        <v>875493.8288721235</v>
      </c>
      <c r="H25" s="1028">
        <v>805810.2816373778</v>
      </c>
      <c r="I25" s="749">
        <v>128402.76073196577</v>
      </c>
      <c r="J25" s="749">
        <v>146522.38488351149</v>
      </c>
      <c r="K25" s="749">
        <v>856004.99134394631</v>
      </c>
      <c r="L25" s="749">
        <v>794574.22231450118</v>
      </c>
      <c r="V25" s="611"/>
    </row>
    <row r="26" spans="1:22" s="721" customFormat="1" ht="16.7" customHeight="1">
      <c r="A26" s="3095" t="s">
        <v>1464</v>
      </c>
      <c r="B26" s="3095"/>
      <c r="C26" s="3095"/>
      <c r="D26" s="3100"/>
      <c r="E26" s="748">
        <v>55955.986811429219</v>
      </c>
      <c r="F26" s="749">
        <v>45942.790887861745</v>
      </c>
      <c r="G26" s="749">
        <v>881694.27988900489</v>
      </c>
      <c r="H26" s="1028">
        <v>856261.46809020522</v>
      </c>
      <c r="I26" s="749">
        <v>750699.62205673789</v>
      </c>
      <c r="J26" s="749">
        <v>781398.48062494607</v>
      </c>
      <c r="K26" s="749">
        <v>861213.60793642711</v>
      </c>
      <c r="L26" s="749">
        <v>845969.67561677273</v>
      </c>
    </row>
    <row r="27" spans="1:22" s="721" customFormat="1" ht="16.7" customHeight="1" thickBot="1">
      <c r="A27" s="3095" t="s">
        <v>3118</v>
      </c>
      <c r="B27" s="3096"/>
      <c r="C27" s="3096"/>
      <c r="D27" s="3097"/>
      <c r="E27" s="748">
        <v>80043.122345854063</v>
      </c>
      <c r="F27" s="749">
        <v>71328.961595001281</v>
      </c>
      <c r="G27" s="749">
        <v>1047371.3732752228</v>
      </c>
      <c r="H27" s="1028">
        <v>983590.20394270751</v>
      </c>
      <c r="I27" s="749">
        <v>619807.2758538276</v>
      </c>
      <c r="J27" s="749">
        <v>636069.22886716633</v>
      </c>
      <c r="K27" s="749">
        <v>1028771.8001023101</v>
      </c>
      <c r="L27" s="749">
        <v>973704.79152064759</v>
      </c>
    </row>
    <row r="28" spans="1:22" s="721" customFormat="1" ht="16.7" customHeight="1" thickTop="1">
      <c r="A28" s="3095" t="s">
        <v>2245</v>
      </c>
      <c r="B28" s="3096"/>
      <c r="C28" s="3096"/>
      <c r="D28" s="3097"/>
      <c r="E28" s="748">
        <f>G28-H28-I28+J28</f>
        <v>98182.721333532478</v>
      </c>
      <c r="F28" s="749">
        <f>K28-L28-I28+J28</f>
        <v>87730.816352728754</v>
      </c>
      <c r="G28" s="749">
        <f t="shared" ref="G28:L28" si="2">P32</f>
        <v>1060597.2134333102</v>
      </c>
      <c r="H28" s="749">
        <f t="shared" si="2"/>
        <v>977536.63878641557</v>
      </c>
      <c r="I28" s="749">
        <f t="shared" si="2"/>
        <v>390081.37451014871</v>
      </c>
      <c r="J28" s="749">
        <f t="shared" si="2"/>
        <v>405203.52119678661</v>
      </c>
      <c r="K28" s="749">
        <f t="shared" si="2"/>
        <v>1038959.4358167049</v>
      </c>
      <c r="L28" s="749">
        <f t="shared" si="2"/>
        <v>966350.76615061401</v>
      </c>
      <c r="M28" s="3526"/>
      <c r="N28" s="3527"/>
      <c r="O28" s="2436" t="s">
        <v>99</v>
      </c>
      <c r="P28" s="2437" t="s">
        <v>303</v>
      </c>
      <c r="Q28" s="2437" t="s">
        <v>987</v>
      </c>
      <c r="R28" s="2437" t="s">
        <v>305</v>
      </c>
      <c r="S28" s="2437" t="s">
        <v>304</v>
      </c>
      <c r="T28" s="2437" t="s">
        <v>298</v>
      </c>
      <c r="U28" s="2438" t="s">
        <v>306</v>
      </c>
    </row>
    <row r="29" spans="1:22" ht="16.7" customHeight="1" thickBot="1">
      <c r="A29" s="3407" t="s">
        <v>43</v>
      </c>
      <c r="B29" s="3407"/>
      <c r="C29" s="3407"/>
      <c r="D29" s="719"/>
      <c r="E29" s="748"/>
      <c r="F29" s="737"/>
      <c r="G29" s="737"/>
      <c r="H29" s="737"/>
      <c r="I29" s="738"/>
      <c r="J29" s="738"/>
      <c r="K29" s="738"/>
      <c r="L29" s="738"/>
      <c r="M29" s="3528"/>
      <c r="N29" s="3529"/>
      <c r="O29" s="2439" t="s">
        <v>68</v>
      </c>
      <c r="P29" s="2440" t="s">
        <v>68</v>
      </c>
      <c r="Q29" s="2440" t="s">
        <v>68</v>
      </c>
      <c r="R29" s="2440" t="s">
        <v>68</v>
      </c>
      <c r="S29" s="2440" t="s">
        <v>68</v>
      </c>
      <c r="T29" s="2440" t="s">
        <v>68</v>
      </c>
      <c r="U29" s="2441" t="s">
        <v>68</v>
      </c>
    </row>
    <row r="30" spans="1:22" ht="16.7" customHeight="1" thickTop="1">
      <c r="A30" s="684"/>
      <c r="B30" s="684" t="s">
        <v>44</v>
      </c>
      <c r="C30" s="684"/>
      <c r="D30" s="756"/>
      <c r="E30" s="757">
        <f t="shared" ref="E30:E59" si="3">G30-H30-I30+J30</f>
        <v>95546.700380807219</v>
      </c>
      <c r="F30" s="683">
        <f>K30-L30-I30+J30</f>
        <v>85003.373478765076</v>
      </c>
      <c r="G30" s="758">
        <f t="shared" ref="G30:L31" si="4">P30</f>
        <v>1026959.2007557957</v>
      </c>
      <c r="H30" s="737">
        <f t="shared" si="4"/>
        <v>946693.94089655753</v>
      </c>
      <c r="I30" s="738">
        <f t="shared" si="4"/>
        <v>389823.92628076702</v>
      </c>
      <c r="J30" s="738">
        <f t="shared" si="4"/>
        <v>405105.36680233607</v>
      </c>
      <c r="K30" s="738">
        <f t="shared" si="4"/>
        <v>1005411.1556704392</v>
      </c>
      <c r="L30" s="738">
        <f t="shared" si="4"/>
        <v>935689.22271324322</v>
      </c>
      <c r="M30" s="3530" t="s">
        <v>991</v>
      </c>
      <c r="N30" s="2442" t="s">
        <v>992</v>
      </c>
      <c r="O30" s="2443">
        <v>95546.700380807655</v>
      </c>
      <c r="P30" s="2444">
        <v>1026959.2007557957</v>
      </c>
      <c r="Q30" s="2444">
        <v>946693.94089655753</v>
      </c>
      <c r="R30" s="2444">
        <v>389823.92628076702</v>
      </c>
      <c r="S30" s="2444">
        <v>405105.36680233607</v>
      </c>
      <c r="T30" s="2444">
        <v>1005411.1556704392</v>
      </c>
      <c r="U30" s="2445">
        <v>935689.22271324322</v>
      </c>
    </row>
    <row r="31" spans="1:22" ht="16.7" customHeight="1">
      <c r="A31" s="684"/>
      <c r="B31" s="684" t="s">
        <v>12</v>
      </c>
      <c r="C31" s="684"/>
      <c r="D31" s="756"/>
      <c r="E31" s="757">
        <f t="shared" si="3"/>
        <v>2636.0209527257907</v>
      </c>
      <c r="F31" s="683">
        <f>K31-L31-I31+J31</f>
        <v>2727.442873963952</v>
      </c>
      <c r="G31" s="758">
        <f t="shared" si="4"/>
        <v>33638.01267751494</v>
      </c>
      <c r="H31" s="758">
        <f t="shared" si="4"/>
        <v>30842.697889858042</v>
      </c>
      <c r="I31" s="758">
        <f t="shared" si="4"/>
        <v>257.44822938168073</v>
      </c>
      <c r="J31" s="758">
        <f t="shared" si="4"/>
        <v>98.154394450573335</v>
      </c>
      <c r="K31" s="758">
        <f t="shared" si="4"/>
        <v>33548.280146265708</v>
      </c>
      <c r="L31" s="758">
        <f t="shared" si="4"/>
        <v>30661.543437370648</v>
      </c>
      <c r="M31" s="3531"/>
      <c r="N31" s="2987" t="s">
        <v>3714</v>
      </c>
      <c r="O31" s="2446">
        <v>2636.0209527257766</v>
      </c>
      <c r="P31" s="2447">
        <v>33638.01267751494</v>
      </c>
      <c r="Q31" s="2447">
        <v>30842.697889858042</v>
      </c>
      <c r="R31" s="2447">
        <v>257.44822938168073</v>
      </c>
      <c r="S31" s="2447">
        <v>98.154394450573335</v>
      </c>
      <c r="T31" s="2447">
        <v>33548.280146265708</v>
      </c>
      <c r="U31" s="2448">
        <v>30661.543437370648</v>
      </c>
    </row>
    <row r="32" spans="1:22" ht="16.7" customHeight="1">
      <c r="A32" s="3407" t="s">
        <v>13</v>
      </c>
      <c r="B32" s="3407"/>
      <c r="C32" s="3407"/>
      <c r="D32" s="719"/>
      <c r="E32" s="767"/>
      <c r="F32" s="683"/>
      <c r="G32" s="737"/>
      <c r="H32" s="737"/>
      <c r="I32" s="738"/>
      <c r="J32" s="738"/>
      <c r="K32" s="738"/>
      <c r="L32" s="738"/>
      <c r="M32" s="3531" t="s">
        <v>994</v>
      </c>
      <c r="N32" s="3532"/>
      <c r="O32" s="2446">
        <v>98182.721333533409</v>
      </c>
      <c r="P32" s="2447">
        <v>1060597.2134333102</v>
      </c>
      <c r="Q32" s="2447">
        <v>977536.63878641557</v>
      </c>
      <c r="R32" s="2447">
        <v>390081.37451014871</v>
      </c>
      <c r="S32" s="2447">
        <v>405203.52119678661</v>
      </c>
      <c r="T32" s="2447">
        <v>1038959.4358167049</v>
      </c>
      <c r="U32" s="2448">
        <v>966350.76615061401</v>
      </c>
    </row>
    <row r="33" spans="1:21" ht="16.7" customHeight="1">
      <c r="A33" s="684"/>
      <c r="B33" s="155" t="s">
        <v>52</v>
      </c>
      <c r="C33" s="684"/>
      <c r="D33" s="756"/>
      <c r="E33" s="757">
        <f t="shared" si="3"/>
        <v>64827.686254234228</v>
      </c>
      <c r="F33" s="683">
        <f t="shared" ref="F33:F53" si="5">K33-L33-I33+J33</f>
        <v>57317.907718228351</v>
      </c>
      <c r="G33" s="758">
        <f t="shared" ref="G33:L37" si="6">P33</f>
        <v>698540.79902002623</v>
      </c>
      <c r="H33" s="737">
        <f t="shared" si="6"/>
        <v>643391.67360363621</v>
      </c>
      <c r="I33" s="738">
        <f t="shared" si="6"/>
        <v>312119.73241618852</v>
      </c>
      <c r="J33" s="738">
        <f t="shared" si="6"/>
        <v>321798.29325403273</v>
      </c>
      <c r="K33" s="738">
        <f t="shared" si="6"/>
        <v>683169.33061994298</v>
      </c>
      <c r="L33" s="738">
        <f t="shared" si="6"/>
        <v>635529.98373955884</v>
      </c>
      <c r="M33" s="3531" t="s">
        <v>995</v>
      </c>
      <c r="N33" s="3532"/>
      <c r="O33" s="2446">
        <v>64827.686254233471</v>
      </c>
      <c r="P33" s="2447">
        <v>698540.79902002623</v>
      </c>
      <c r="Q33" s="2447">
        <v>643391.67360363621</v>
      </c>
      <c r="R33" s="2447">
        <v>312119.73241618852</v>
      </c>
      <c r="S33" s="2447">
        <v>321798.29325403273</v>
      </c>
      <c r="T33" s="2447">
        <v>683169.33061994298</v>
      </c>
      <c r="U33" s="2448">
        <v>635529.98373955884</v>
      </c>
    </row>
    <row r="34" spans="1:21" ht="16.7" customHeight="1">
      <c r="A34" s="684"/>
      <c r="B34" s="155" t="s">
        <v>53</v>
      </c>
      <c r="C34" s="684"/>
      <c r="D34" s="756"/>
      <c r="E34" s="757">
        <f t="shared" si="3"/>
        <v>3161.7972239644196</v>
      </c>
      <c r="F34" s="683">
        <f t="shared" si="5"/>
        <v>3306.5935149600891</v>
      </c>
      <c r="G34" s="758">
        <f t="shared" si="6"/>
        <v>57091.019258967455</v>
      </c>
      <c r="H34" s="737">
        <f t="shared" si="6"/>
        <v>54801.642192901934</v>
      </c>
      <c r="I34" s="738">
        <f t="shared" si="6"/>
        <v>6882.6514474683763</v>
      </c>
      <c r="J34" s="738">
        <f t="shared" si="6"/>
        <v>7755.071605367275</v>
      </c>
      <c r="K34" s="738">
        <f t="shared" si="6"/>
        <v>56754.394413785805</v>
      </c>
      <c r="L34" s="738">
        <f t="shared" si="6"/>
        <v>54320.221056724615</v>
      </c>
      <c r="M34" s="3531" t="s">
        <v>996</v>
      </c>
      <c r="N34" s="3532"/>
      <c r="O34" s="2446">
        <v>3161.7972239644728</v>
      </c>
      <c r="P34" s="2447">
        <v>57091.019258967455</v>
      </c>
      <c r="Q34" s="2447">
        <v>54801.642192901934</v>
      </c>
      <c r="R34" s="2447">
        <v>6882.6514474683763</v>
      </c>
      <c r="S34" s="2447">
        <v>7755.071605367275</v>
      </c>
      <c r="T34" s="2447">
        <v>56754.394413785805</v>
      </c>
      <c r="U34" s="2448">
        <v>54320.221056724615</v>
      </c>
    </row>
    <row r="35" spans="1:21" ht="16.7" customHeight="1">
      <c r="A35" s="684"/>
      <c r="B35" s="155" t="s">
        <v>54</v>
      </c>
      <c r="C35" s="684"/>
      <c r="D35" s="756"/>
      <c r="E35" s="757">
        <f t="shared" si="3"/>
        <v>9594.8678079356323</v>
      </c>
      <c r="F35" s="683">
        <f t="shared" si="5"/>
        <v>9971.9715692860191</v>
      </c>
      <c r="G35" s="758">
        <f t="shared" si="6"/>
        <v>135439.91504733451</v>
      </c>
      <c r="H35" s="737">
        <f t="shared" si="6"/>
        <v>125977.97192582497</v>
      </c>
      <c r="I35" s="738">
        <f t="shared" si="6"/>
        <v>21845.345731859947</v>
      </c>
      <c r="J35" s="738">
        <f t="shared" si="6"/>
        <v>21978.27041828604</v>
      </c>
      <c r="K35" s="738">
        <f t="shared" si="6"/>
        <v>135003.67426048353</v>
      </c>
      <c r="L35" s="738">
        <f t="shared" si="6"/>
        <v>125164.6273776236</v>
      </c>
      <c r="M35" s="3531" t="s">
        <v>997</v>
      </c>
      <c r="N35" s="3532"/>
      <c r="O35" s="2446">
        <v>9594.8678079356887</v>
      </c>
      <c r="P35" s="2447">
        <v>135439.91504733451</v>
      </c>
      <c r="Q35" s="2447">
        <v>125977.97192582497</v>
      </c>
      <c r="R35" s="2447">
        <v>21845.345731859947</v>
      </c>
      <c r="S35" s="2447">
        <v>21978.27041828604</v>
      </c>
      <c r="T35" s="2447">
        <v>135003.67426048353</v>
      </c>
      <c r="U35" s="2448">
        <v>125164.6273776236</v>
      </c>
    </row>
    <row r="36" spans="1:21" ht="16.7" customHeight="1">
      <c r="A36" s="684"/>
      <c r="B36" s="155" t="s">
        <v>242</v>
      </c>
      <c r="C36" s="684"/>
      <c r="D36" s="756"/>
      <c r="E36" s="757">
        <f t="shared" si="3"/>
        <v>3764.5350743998333</v>
      </c>
      <c r="F36" s="683">
        <f t="shared" si="5"/>
        <v>3874.1361152550508</v>
      </c>
      <c r="G36" s="758">
        <f t="shared" si="6"/>
        <v>51759.783873981643</v>
      </c>
      <c r="H36" s="737">
        <f t="shared" si="6"/>
        <v>47812.122763050684</v>
      </c>
      <c r="I36" s="738">
        <f t="shared" si="6"/>
        <v>385.45450963181059</v>
      </c>
      <c r="J36" s="738">
        <f t="shared" si="6"/>
        <v>202.32847310068408</v>
      </c>
      <c r="K36" s="738">
        <f t="shared" si="6"/>
        <v>51622.665793492815</v>
      </c>
      <c r="L36" s="738">
        <f t="shared" si="6"/>
        <v>47565.403641706638</v>
      </c>
      <c r="M36" s="3531" t="s">
        <v>998</v>
      </c>
      <c r="N36" s="3532"/>
      <c r="O36" s="2446">
        <v>3764.5350743997951</v>
      </c>
      <c r="P36" s="2447">
        <v>51759.783873981643</v>
      </c>
      <c r="Q36" s="2447">
        <v>47812.122763050684</v>
      </c>
      <c r="R36" s="2447">
        <v>385.45450963181059</v>
      </c>
      <c r="S36" s="2447">
        <v>202.32847310068408</v>
      </c>
      <c r="T36" s="2447">
        <v>51622.665793492815</v>
      </c>
      <c r="U36" s="2448">
        <v>47565.403641706638</v>
      </c>
    </row>
    <row r="37" spans="1:21" ht="16.7" customHeight="1">
      <c r="A37" s="684"/>
      <c r="B37" s="155" t="s">
        <v>241</v>
      </c>
      <c r="C37" s="684"/>
      <c r="D37" s="756"/>
      <c r="E37" s="757">
        <f t="shared" si="3"/>
        <v>16833.834973000012</v>
      </c>
      <c r="F37" s="683">
        <f t="shared" si="5"/>
        <v>13260.207435000055</v>
      </c>
      <c r="G37" s="758">
        <f t="shared" si="6"/>
        <v>117765.696233</v>
      </c>
      <c r="H37" s="737">
        <f t="shared" si="6"/>
        <v>105553.22830099998</v>
      </c>
      <c r="I37" s="738">
        <f t="shared" si="6"/>
        <v>48848.190405000001</v>
      </c>
      <c r="J37" s="738">
        <f t="shared" si="6"/>
        <v>53469.557445999999</v>
      </c>
      <c r="K37" s="738">
        <f t="shared" si="6"/>
        <v>112409.370729</v>
      </c>
      <c r="L37" s="738">
        <f t="shared" si="6"/>
        <v>103770.53033499994</v>
      </c>
      <c r="M37" s="3531" t="s">
        <v>999</v>
      </c>
      <c r="N37" s="3532"/>
      <c r="O37" s="2446">
        <v>16833.834973000001</v>
      </c>
      <c r="P37" s="2447">
        <v>117765.696233</v>
      </c>
      <c r="Q37" s="2447">
        <v>105553.22830099998</v>
      </c>
      <c r="R37" s="2447">
        <v>48848.190405000001</v>
      </c>
      <c r="S37" s="2447">
        <v>53469.557445999999</v>
      </c>
      <c r="T37" s="2447">
        <v>112409.370729</v>
      </c>
      <c r="U37" s="2448">
        <v>103770.53033499994</v>
      </c>
    </row>
    <row r="38" spans="1:21" ht="16.7" customHeight="1">
      <c r="A38" s="3407" t="s">
        <v>14</v>
      </c>
      <c r="B38" s="3407"/>
      <c r="C38" s="3407"/>
      <c r="D38" s="719"/>
      <c r="E38" s="767"/>
      <c r="F38" s="683"/>
      <c r="G38" s="737"/>
      <c r="H38" s="737"/>
      <c r="I38" s="738"/>
      <c r="J38" s="738"/>
      <c r="K38" s="738"/>
      <c r="L38" s="738"/>
      <c r="M38" s="3531" t="s">
        <v>1001</v>
      </c>
      <c r="N38" s="3532"/>
      <c r="O38" s="2446">
        <v>97814.14018545521</v>
      </c>
      <c r="P38" s="2447">
        <v>1052944.7606027268</v>
      </c>
      <c r="Q38" s="2447">
        <v>970253.82348615583</v>
      </c>
      <c r="R38" s="2447">
        <v>389385.54539551301</v>
      </c>
      <c r="S38" s="2447">
        <v>404508.74846439646</v>
      </c>
      <c r="T38" s="2447">
        <v>1031327.3474527391</v>
      </c>
      <c r="U38" s="2448">
        <v>959111.34926304489</v>
      </c>
    </row>
    <row r="39" spans="1:21" ht="16.7" customHeight="1">
      <c r="A39" s="3093" t="s">
        <v>45</v>
      </c>
      <c r="B39" s="3093"/>
      <c r="C39" s="696"/>
      <c r="D39" s="719"/>
      <c r="E39" s="757">
        <f t="shared" si="3"/>
        <v>97814.140185454453</v>
      </c>
      <c r="F39" s="683">
        <f t="shared" si="5"/>
        <v>87339.201258577697</v>
      </c>
      <c r="G39" s="758">
        <f t="shared" ref="G39:L39" si="7">P38</f>
        <v>1052944.7606027268</v>
      </c>
      <c r="H39" s="737">
        <f t="shared" si="7"/>
        <v>970253.82348615583</v>
      </c>
      <c r="I39" s="738">
        <f t="shared" si="7"/>
        <v>389385.54539551301</v>
      </c>
      <c r="J39" s="738">
        <f t="shared" si="7"/>
        <v>404508.74846439646</v>
      </c>
      <c r="K39" s="738">
        <f t="shared" si="7"/>
        <v>1031327.3474527391</v>
      </c>
      <c r="L39" s="738">
        <f t="shared" si="7"/>
        <v>959111.34926304489</v>
      </c>
      <c r="M39" s="3531" t="s">
        <v>1002</v>
      </c>
      <c r="N39" s="3532"/>
      <c r="O39" s="2446">
        <v>368.58114807819516</v>
      </c>
      <c r="P39" s="2447">
        <v>7652.4528305834274</v>
      </c>
      <c r="Q39" s="2447">
        <v>7282.8153002597364</v>
      </c>
      <c r="R39" s="2447">
        <v>695.82911463566916</v>
      </c>
      <c r="S39" s="2447">
        <v>694.77273239017131</v>
      </c>
      <c r="T39" s="2447">
        <v>7632.088363965815</v>
      </c>
      <c r="U39" s="2448">
        <v>7239.4168875689829</v>
      </c>
    </row>
    <row r="40" spans="1:21" ht="16.7" customHeight="1">
      <c r="A40" s="189"/>
      <c r="B40" s="155" t="s">
        <v>15</v>
      </c>
      <c r="C40" s="698"/>
      <c r="D40" s="719"/>
      <c r="E40" s="757">
        <f t="shared" si="3"/>
        <v>56847.291230203235</v>
      </c>
      <c r="F40" s="683">
        <f t="shared" si="5"/>
        <v>50932.383604624774</v>
      </c>
      <c r="G40" s="758">
        <f t="shared" ref="G40:L40" si="8">P51</f>
        <v>588575.94559181621</v>
      </c>
      <c r="H40" s="737">
        <f t="shared" si="8"/>
        <v>535754.28360109928</v>
      </c>
      <c r="I40" s="738">
        <f t="shared" si="8"/>
        <v>223750.40532394603</v>
      </c>
      <c r="J40" s="738">
        <f t="shared" si="8"/>
        <v>227776.03456343233</v>
      </c>
      <c r="K40" s="738">
        <f t="shared" si="8"/>
        <v>576085.27105422004</v>
      </c>
      <c r="L40" s="738">
        <f t="shared" si="8"/>
        <v>529178.51668908156</v>
      </c>
      <c r="M40" s="3531" t="s">
        <v>1004</v>
      </c>
      <c r="N40" s="3532"/>
      <c r="O40" s="2446">
        <v>8551.3790012051541</v>
      </c>
      <c r="P40" s="2447">
        <v>119194.36726843708</v>
      </c>
      <c r="Q40" s="2447">
        <v>103990.9207332307</v>
      </c>
      <c r="R40" s="2447">
        <v>32279.113100553528</v>
      </c>
      <c r="S40" s="2447">
        <v>25627.045566552333</v>
      </c>
      <c r="T40" s="2447">
        <v>117944.15790752134</v>
      </c>
      <c r="U40" s="2448">
        <v>102579.56734379307</v>
      </c>
    </row>
    <row r="41" spans="1:21" ht="16.7" customHeight="1">
      <c r="A41" s="156"/>
      <c r="B41" s="156" t="s">
        <v>2295</v>
      </c>
      <c r="C41" s="700"/>
      <c r="D41" s="756"/>
      <c r="E41" s="757">
        <f t="shared" si="3"/>
        <v>8551.3790012051904</v>
      </c>
      <c r="F41" s="683">
        <f t="shared" si="5"/>
        <v>8712.5230297270755</v>
      </c>
      <c r="G41" s="758">
        <f t="shared" ref="G41:L44" si="9">P40</f>
        <v>119194.36726843708</v>
      </c>
      <c r="H41" s="737">
        <f t="shared" si="9"/>
        <v>103990.9207332307</v>
      </c>
      <c r="I41" s="738">
        <f t="shared" si="9"/>
        <v>32279.113100553528</v>
      </c>
      <c r="J41" s="738">
        <f t="shared" si="9"/>
        <v>25627.045566552333</v>
      </c>
      <c r="K41" s="738">
        <f t="shared" si="9"/>
        <v>117944.15790752134</v>
      </c>
      <c r="L41" s="738">
        <f t="shared" si="9"/>
        <v>102579.56734379307</v>
      </c>
      <c r="M41" s="3531" t="s">
        <v>1005</v>
      </c>
      <c r="N41" s="3532"/>
      <c r="O41" s="2446">
        <v>35691.259927929597</v>
      </c>
      <c r="P41" s="2447">
        <v>310347.57425901626</v>
      </c>
      <c r="Q41" s="2447">
        <v>281264.62683082704</v>
      </c>
      <c r="R41" s="2447">
        <v>127747.742207401</v>
      </c>
      <c r="S41" s="2447">
        <v>134356.05470714153</v>
      </c>
      <c r="T41" s="2447">
        <v>302142.59278016083</v>
      </c>
      <c r="U41" s="2448">
        <v>277401.64598317601</v>
      </c>
    </row>
    <row r="42" spans="1:21" ht="16.7" customHeight="1">
      <c r="A42" s="156"/>
      <c r="B42" s="156" t="s">
        <v>3119</v>
      </c>
      <c r="C42" s="700"/>
      <c r="D42" s="756"/>
      <c r="E42" s="757">
        <f t="shared" si="3"/>
        <v>35691.259927929757</v>
      </c>
      <c r="F42" s="683">
        <f t="shared" si="5"/>
        <v>31349.259296725359</v>
      </c>
      <c r="G42" s="758">
        <f t="shared" si="9"/>
        <v>310347.57425901626</v>
      </c>
      <c r="H42" s="737">
        <f t="shared" si="9"/>
        <v>281264.62683082704</v>
      </c>
      <c r="I42" s="738">
        <f t="shared" si="9"/>
        <v>127747.742207401</v>
      </c>
      <c r="J42" s="738">
        <f t="shared" si="9"/>
        <v>134356.05470714153</v>
      </c>
      <c r="K42" s="738">
        <f t="shared" si="9"/>
        <v>302142.59278016083</v>
      </c>
      <c r="L42" s="738">
        <f t="shared" si="9"/>
        <v>277401.64598317601</v>
      </c>
      <c r="M42" s="3531" t="s">
        <v>1006</v>
      </c>
      <c r="N42" s="3532"/>
      <c r="O42" s="2446">
        <v>6864.1547724868524</v>
      </c>
      <c r="P42" s="2447">
        <v>89232.449376518241</v>
      </c>
      <c r="Q42" s="2447">
        <v>86833.126965495147</v>
      </c>
      <c r="R42" s="2447">
        <v>28907.183501227981</v>
      </c>
      <c r="S42" s="2447">
        <v>33372.015862691755</v>
      </c>
      <c r="T42" s="2447">
        <v>87663.712449948202</v>
      </c>
      <c r="U42" s="2448">
        <v>86096.566617535951</v>
      </c>
    </row>
    <row r="43" spans="1:21" ht="16.7" customHeight="1">
      <c r="A43" s="156"/>
      <c r="B43" s="156" t="s">
        <v>2256</v>
      </c>
      <c r="C43" s="700"/>
      <c r="D43" s="756"/>
      <c r="E43" s="757">
        <f t="shared" si="3"/>
        <v>6864.1547724868688</v>
      </c>
      <c r="F43" s="683">
        <f t="shared" si="5"/>
        <v>6031.9781938760243</v>
      </c>
      <c r="G43" s="758">
        <f t="shared" si="9"/>
        <v>89232.449376518241</v>
      </c>
      <c r="H43" s="737">
        <f t="shared" si="9"/>
        <v>86833.126965495147</v>
      </c>
      <c r="I43" s="738">
        <f t="shared" si="9"/>
        <v>28907.183501227981</v>
      </c>
      <c r="J43" s="738">
        <f t="shared" si="9"/>
        <v>33372.015862691755</v>
      </c>
      <c r="K43" s="738">
        <f t="shared" si="9"/>
        <v>87663.712449948202</v>
      </c>
      <c r="L43" s="738">
        <f t="shared" si="9"/>
        <v>86096.566617535951</v>
      </c>
      <c r="M43" s="3531" t="s">
        <v>1007</v>
      </c>
      <c r="N43" s="3532"/>
      <c r="O43" s="2446">
        <v>5740.4975285814226</v>
      </c>
      <c r="P43" s="2447">
        <v>69801.554687844779</v>
      </c>
      <c r="Q43" s="2447">
        <v>63665.609071546503</v>
      </c>
      <c r="R43" s="2447">
        <v>34816.366514763526</v>
      </c>
      <c r="S43" s="2447">
        <v>34420.918427046701</v>
      </c>
      <c r="T43" s="2447">
        <v>68334.807916589823</v>
      </c>
      <c r="U43" s="2448">
        <v>63100.73674457692</v>
      </c>
    </row>
    <row r="44" spans="1:21" ht="16.7" customHeight="1">
      <c r="A44" s="156"/>
      <c r="B44" s="156" t="s">
        <v>2239</v>
      </c>
      <c r="C44" s="700"/>
      <c r="D44" s="756"/>
      <c r="E44" s="757">
        <f t="shared" si="3"/>
        <v>5740.4975285814508</v>
      </c>
      <c r="F44" s="683">
        <f t="shared" si="5"/>
        <v>4838.6230842960795</v>
      </c>
      <c r="G44" s="758">
        <f t="shared" si="9"/>
        <v>69801.554687844779</v>
      </c>
      <c r="H44" s="737">
        <f t="shared" si="9"/>
        <v>63665.609071546503</v>
      </c>
      <c r="I44" s="738">
        <f t="shared" si="9"/>
        <v>34816.366514763526</v>
      </c>
      <c r="J44" s="738">
        <f t="shared" si="9"/>
        <v>34420.918427046701</v>
      </c>
      <c r="K44" s="738">
        <f t="shared" si="9"/>
        <v>68334.807916589823</v>
      </c>
      <c r="L44" s="738">
        <f t="shared" si="9"/>
        <v>63100.73674457692</v>
      </c>
      <c r="M44" s="3531" t="s">
        <v>1008</v>
      </c>
      <c r="N44" s="3532"/>
      <c r="O44" s="2446">
        <v>13325.96758410312</v>
      </c>
      <c r="P44" s="2447">
        <v>143562.23854738389</v>
      </c>
      <c r="Q44" s="2447">
        <v>138813.75953123055</v>
      </c>
      <c r="R44" s="2447">
        <v>24972.766862179673</v>
      </c>
      <c r="S44" s="2447">
        <v>33550.255430129429</v>
      </c>
      <c r="T44" s="2447">
        <v>140907.54769371834</v>
      </c>
      <c r="U44" s="2448">
        <v>137042.92206990664</v>
      </c>
    </row>
    <row r="45" spans="1:21" ht="16.7" customHeight="1">
      <c r="A45" s="156"/>
      <c r="B45" s="155" t="s">
        <v>17</v>
      </c>
      <c r="C45" s="700"/>
      <c r="D45" s="756"/>
      <c r="E45" s="757">
        <f t="shared" si="3"/>
        <v>17977.272709267272</v>
      </c>
      <c r="F45" s="683">
        <f t="shared" si="5"/>
        <v>17210.245975997968</v>
      </c>
      <c r="G45" s="758">
        <f t="shared" ref="G45:L45" si="10">P52</f>
        <v>203549.82931273273</v>
      </c>
      <c r="H45" s="737">
        <f t="shared" si="10"/>
        <v>195580.76698847022</v>
      </c>
      <c r="I45" s="738">
        <f t="shared" si="10"/>
        <v>40025.441728180209</v>
      </c>
      <c r="J45" s="738">
        <f t="shared" si="10"/>
        <v>50033.652113184966</v>
      </c>
      <c r="K45" s="738">
        <f t="shared" si="10"/>
        <v>200605.48664862549</v>
      </c>
      <c r="L45" s="738">
        <f t="shared" si="10"/>
        <v>193403.45105763228</v>
      </c>
      <c r="M45" s="3531" t="s">
        <v>1009</v>
      </c>
      <c r="N45" s="3532"/>
      <c r="O45" s="2446">
        <v>4651.3051251641955</v>
      </c>
      <c r="P45" s="2447">
        <v>59987.590765348912</v>
      </c>
      <c r="Q45" s="2447">
        <v>56767.007457239735</v>
      </c>
      <c r="R45" s="2447">
        <v>15052.674866000536</v>
      </c>
      <c r="S45" s="2447">
        <v>16483.396683055547</v>
      </c>
      <c r="T45" s="2447">
        <v>59697.938954907251</v>
      </c>
      <c r="U45" s="2448">
        <v>56360.528987725666</v>
      </c>
    </row>
    <row r="46" spans="1:21" ht="16.7" customHeight="1">
      <c r="A46" s="156"/>
      <c r="B46" s="156" t="s">
        <v>2214</v>
      </c>
      <c r="C46" s="700"/>
      <c r="D46" s="756"/>
      <c r="E46" s="757">
        <f t="shared" si="3"/>
        <v>13325.967584103102</v>
      </c>
      <c r="F46" s="683">
        <f t="shared" si="5"/>
        <v>12442.114191761462</v>
      </c>
      <c r="G46" s="758">
        <f t="shared" ref="G46:L47" si="11">P44</f>
        <v>143562.23854738389</v>
      </c>
      <c r="H46" s="737">
        <f t="shared" si="11"/>
        <v>138813.75953123055</v>
      </c>
      <c r="I46" s="738">
        <f t="shared" si="11"/>
        <v>24972.766862179673</v>
      </c>
      <c r="J46" s="738">
        <f t="shared" si="11"/>
        <v>33550.255430129429</v>
      </c>
      <c r="K46" s="738">
        <f t="shared" si="11"/>
        <v>140907.54769371834</v>
      </c>
      <c r="L46" s="738">
        <f t="shared" si="11"/>
        <v>137042.92206990664</v>
      </c>
      <c r="M46" s="3531" t="s">
        <v>1010</v>
      </c>
      <c r="N46" s="3532"/>
      <c r="O46" s="2446">
        <v>6674.2070877236056</v>
      </c>
      <c r="P46" s="2447">
        <v>62782.233607626862</v>
      </c>
      <c r="Q46" s="2447">
        <v>52403.345361424501</v>
      </c>
      <c r="R46" s="2447">
        <v>19344.522155443148</v>
      </c>
      <c r="S46" s="2447">
        <v>15639.840996964382</v>
      </c>
      <c r="T46" s="2447">
        <v>59734.3251982457</v>
      </c>
      <c r="U46" s="2448">
        <v>52095.400312175261</v>
      </c>
    </row>
    <row r="47" spans="1:21" ht="16.7" customHeight="1">
      <c r="A47" s="156"/>
      <c r="B47" s="156" t="s">
        <v>3120</v>
      </c>
      <c r="C47" s="700"/>
      <c r="D47" s="756"/>
      <c r="E47" s="757">
        <f t="shared" si="3"/>
        <v>4651.3051251641882</v>
      </c>
      <c r="F47" s="683">
        <f t="shared" si="5"/>
        <v>4768.131784236597</v>
      </c>
      <c r="G47" s="758">
        <f t="shared" si="11"/>
        <v>59987.590765348912</v>
      </c>
      <c r="H47" s="737">
        <f t="shared" si="11"/>
        <v>56767.007457239735</v>
      </c>
      <c r="I47" s="738">
        <f t="shared" si="11"/>
        <v>15052.674866000536</v>
      </c>
      <c r="J47" s="738">
        <f t="shared" si="11"/>
        <v>16483.396683055547</v>
      </c>
      <c r="K47" s="738">
        <f t="shared" si="11"/>
        <v>59697.938954907251</v>
      </c>
      <c r="L47" s="738">
        <f t="shared" si="11"/>
        <v>56360.528987725666</v>
      </c>
      <c r="M47" s="3531" t="s">
        <v>1011</v>
      </c>
      <c r="N47" s="3532"/>
      <c r="O47" s="2446">
        <v>10969.991544959124</v>
      </c>
      <c r="P47" s="2447">
        <v>134066.76532739631</v>
      </c>
      <c r="Q47" s="2447">
        <v>128034.24824357445</v>
      </c>
      <c r="R47" s="2447">
        <v>86959.971155598643</v>
      </c>
      <c r="S47" s="2447">
        <v>91897.445616735844</v>
      </c>
      <c r="T47" s="2447">
        <v>131360.16599502307</v>
      </c>
      <c r="U47" s="2448">
        <v>126471.91907683849</v>
      </c>
    </row>
    <row r="48" spans="1:21" ht="16.7" customHeight="1">
      <c r="A48" s="156"/>
      <c r="B48" s="155" t="s">
        <v>18</v>
      </c>
      <c r="C48" s="700"/>
      <c r="D48" s="756"/>
      <c r="E48" s="757">
        <f t="shared" si="3"/>
        <v>22074.072767837206</v>
      </c>
      <c r="F48" s="683">
        <f t="shared" si="5"/>
        <v>18281.028297280049</v>
      </c>
      <c r="G48" s="758">
        <f t="shared" ref="G48:L48" si="12">P53</f>
        <v>243777.26434033355</v>
      </c>
      <c r="H48" s="737">
        <f t="shared" si="12"/>
        <v>222613.9441352672</v>
      </c>
      <c r="I48" s="738">
        <f t="shared" si="12"/>
        <v>125297.51791353953</v>
      </c>
      <c r="J48" s="738">
        <f t="shared" si="12"/>
        <v>126208.27047631038</v>
      </c>
      <c r="K48" s="738">
        <f t="shared" si="12"/>
        <v>237717.25478373584</v>
      </c>
      <c r="L48" s="738">
        <f t="shared" si="12"/>
        <v>220346.97904922665</v>
      </c>
      <c r="M48" s="3531" t="s">
        <v>1012</v>
      </c>
      <c r="N48" s="3532"/>
      <c r="O48" s="2446">
        <v>4429.8741351544586</v>
      </c>
      <c r="P48" s="2447">
        <v>46928.265405310252</v>
      </c>
      <c r="Q48" s="2447">
        <v>42176.350530268202</v>
      </c>
      <c r="R48" s="2447">
        <v>18993.024602497731</v>
      </c>
      <c r="S48" s="2447">
        <v>18670.983862610145</v>
      </c>
      <c r="T48" s="2447">
        <v>46622.763590467068</v>
      </c>
      <c r="U48" s="2448">
        <v>41779.659660212783</v>
      </c>
    </row>
    <row r="49" spans="1:21" ht="16.7" customHeight="1">
      <c r="A49" s="156"/>
      <c r="B49" s="156" t="s">
        <v>2258</v>
      </c>
      <c r="C49" s="696"/>
      <c r="D49" s="719"/>
      <c r="E49" s="757">
        <f t="shared" si="3"/>
        <v>6674.2070877235947</v>
      </c>
      <c r="F49" s="683">
        <f t="shared" si="5"/>
        <v>3934.2437275916727</v>
      </c>
      <c r="G49" s="758">
        <f t="shared" ref="G49:L51" si="13">P46</f>
        <v>62782.233607626862</v>
      </c>
      <c r="H49" s="737">
        <f t="shared" si="13"/>
        <v>52403.345361424501</v>
      </c>
      <c r="I49" s="738">
        <f t="shared" si="13"/>
        <v>19344.522155443148</v>
      </c>
      <c r="J49" s="738">
        <f t="shared" si="13"/>
        <v>15639.840996964382</v>
      </c>
      <c r="K49" s="738">
        <f t="shared" si="13"/>
        <v>59734.3251982457</v>
      </c>
      <c r="L49" s="738">
        <f t="shared" si="13"/>
        <v>52095.400312175261</v>
      </c>
      <c r="M49" s="3531" t="s">
        <v>1013</v>
      </c>
      <c r="N49" s="3532"/>
      <c r="O49" s="2446">
        <v>915.5034781477143</v>
      </c>
      <c r="P49" s="2447">
        <v>17041.721357843791</v>
      </c>
      <c r="Q49" s="2447">
        <v>16304.828761317702</v>
      </c>
      <c r="R49" s="2447">
        <v>312.1804298471605</v>
      </c>
      <c r="S49" s="2447">
        <v>490.7913114687874</v>
      </c>
      <c r="T49" s="2447">
        <v>16919.334966157647</v>
      </c>
      <c r="U49" s="2448">
        <v>16182.402467104179</v>
      </c>
    </row>
    <row r="50" spans="1:21" ht="16.7" customHeight="1">
      <c r="A50" s="156"/>
      <c r="B50" s="156" t="s">
        <v>2296</v>
      </c>
      <c r="C50" s="696"/>
      <c r="D50" s="719"/>
      <c r="E50" s="757">
        <f t="shared" si="3"/>
        <v>10969.991544959063</v>
      </c>
      <c r="F50" s="683">
        <f t="shared" si="5"/>
        <v>9825.7213793217816</v>
      </c>
      <c r="G50" s="758">
        <f t="shared" si="13"/>
        <v>134066.76532739631</v>
      </c>
      <c r="H50" s="737">
        <f t="shared" si="13"/>
        <v>128034.24824357445</v>
      </c>
      <c r="I50" s="738">
        <f t="shared" si="13"/>
        <v>86959.971155598643</v>
      </c>
      <c r="J50" s="738">
        <f t="shared" si="13"/>
        <v>91897.445616735844</v>
      </c>
      <c r="K50" s="738">
        <f t="shared" si="13"/>
        <v>131360.16599502307</v>
      </c>
      <c r="L50" s="738">
        <f t="shared" si="13"/>
        <v>126471.91907683849</v>
      </c>
      <c r="M50" s="3531" t="s">
        <v>1014</v>
      </c>
      <c r="N50" s="3532"/>
      <c r="O50" s="2446">
        <v>368.58114807819516</v>
      </c>
      <c r="P50" s="2447">
        <v>7652.4528305834274</v>
      </c>
      <c r="Q50" s="2447">
        <v>7282.8153002597364</v>
      </c>
      <c r="R50" s="2447">
        <v>695.82911463566916</v>
      </c>
      <c r="S50" s="2447">
        <v>694.77273239017131</v>
      </c>
      <c r="T50" s="2447">
        <v>7632.088363965815</v>
      </c>
      <c r="U50" s="2448">
        <v>7239.4168875689829</v>
      </c>
    </row>
    <row r="51" spans="1:21" ht="16.7" customHeight="1">
      <c r="A51" s="156"/>
      <c r="B51" s="156" t="s">
        <v>2493</v>
      </c>
      <c r="C51" s="696"/>
      <c r="D51" s="719"/>
      <c r="E51" s="757">
        <f t="shared" si="3"/>
        <v>4429.8741351544631</v>
      </c>
      <c r="F51" s="683">
        <f t="shared" si="5"/>
        <v>4521.0631903666981</v>
      </c>
      <c r="G51" s="758">
        <f t="shared" si="13"/>
        <v>46928.265405310252</v>
      </c>
      <c r="H51" s="737">
        <f t="shared" si="13"/>
        <v>42176.350530268202</v>
      </c>
      <c r="I51" s="738">
        <f t="shared" si="13"/>
        <v>18993.024602497731</v>
      </c>
      <c r="J51" s="738">
        <f t="shared" si="13"/>
        <v>18670.983862610145</v>
      </c>
      <c r="K51" s="738">
        <f t="shared" si="13"/>
        <v>46622.763590467068</v>
      </c>
      <c r="L51" s="738">
        <f t="shared" si="13"/>
        <v>41779.659660212783</v>
      </c>
      <c r="M51" s="3531" t="s">
        <v>1016</v>
      </c>
      <c r="N51" s="3532"/>
      <c r="O51" s="2446">
        <v>56847.291230203031</v>
      </c>
      <c r="P51" s="2447">
        <v>588575.94559181621</v>
      </c>
      <c r="Q51" s="2447">
        <v>535754.28360109928</v>
      </c>
      <c r="R51" s="2447">
        <v>223750.40532394603</v>
      </c>
      <c r="S51" s="2447">
        <v>227776.03456343233</v>
      </c>
      <c r="T51" s="2447">
        <v>576085.27105422004</v>
      </c>
      <c r="U51" s="2448">
        <v>529178.51668908156</v>
      </c>
    </row>
    <row r="52" spans="1:21" ht="16.7" customHeight="1">
      <c r="A52" s="156"/>
      <c r="B52" s="155" t="s">
        <v>20</v>
      </c>
      <c r="C52" s="696"/>
      <c r="D52" s="719"/>
      <c r="E52" s="769">
        <f t="shared" si="3"/>
        <v>915.50347814771658</v>
      </c>
      <c r="F52" s="770">
        <f t="shared" si="5"/>
        <v>915.5433806750948</v>
      </c>
      <c r="G52" s="758">
        <f t="shared" ref="G52:L53" si="14">P54</f>
        <v>17041.721357843791</v>
      </c>
      <c r="H52" s="737">
        <f t="shared" si="14"/>
        <v>16304.828761317702</v>
      </c>
      <c r="I52" s="738">
        <f t="shared" si="14"/>
        <v>312.1804298471605</v>
      </c>
      <c r="J52" s="738">
        <f t="shared" si="14"/>
        <v>490.7913114687874</v>
      </c>
      <c r="K52" s="738">
        <f t="shared" si="14"/>
        <v>16919.334966157647</v>
      </c>
      <c r="L52" s="738">
        <f t="shared" si="14"/>
        <v>16182.402467104179</v>
      </c>
      <c r="M52" s="3531" t="s">
        <v>1017</v>
      </c>
      <c r="N52" s="3532"/>
      <c r="O52" s="2446">
        <v>17977.272709267316</v>
      </c>
      <c r="P52" s="2447">
        <v>203549.82931273273</v>
      </c>
      <c r="Q52" s="2447">
        <v>195580.76698847022</v>
      </c>
      <c r="R52" s="2447">
        <v>40025.441728180209</v>
      </c>
      <c r="S52" s="2447">
        <v>50033.652113184966</v>
      </c>
      <c r="T52" s="2447">
        <v>200605.48664862549</v>
      </c>
      <c r="U52" s="2448">
        <v>193403.45105763228</v>
      </c>
    </row>
    <row r="53" spans="1:21" ht="16.7" customHeight="1">
      <c r="A53" s="3093" t="s">
        <v>21</v>
      </c>
      <c r="B53" s="3093"/>
      <c r="C53" s="696"/>
      <c r="D53" s="719"/>
      <c r="E53" s="757">
        <f t="shared" si="3"/>
        <v>368.58114807819311</v>
      </c>
      <c r="F53" s="683">
        <f t="shared" si="5"/>
        <v>391.61509415133423</v>
      </c>
      <c r="G53" s="758">
        <f t="shared" si="14"/>
        <v>7652.4528305834274</v>
      </c>
      <c r="H53" s="737">
        <f t="shared" si="14"/>
        <v>7282.8153002597364</v>
      </c>
      <c r="I53" s="738">
        <f t="shared" si="14"/>
        <v>695.82911463566916</v>
      </c>
      <c r="J53" s="738">
        <f t="shared" si="14"/>
        <v>694.77273239017131</v>
      </c>
      <c r="K53" s="738">
        <f t="shared" si="14"/>
        <v>7632.088363965815</v>
      </c>
      <c r="L53" s="738">
        <f t="shared" si="14"/>
        <v>7239.4168875689829</v>
      </c>
      <c r="M53" s="3531" t="s">
        <v>1018</v>
      </c>
      <c r="N53" s="3532"/>
      <c r="O53" s="2446">
        <v>22074.072767837195</v>
      </c>
      <c r="P53" s="2447">
        <v>243777.26434033355</v>
      </c>
      <c r="Q53" s="2447">
        <v>222613.9441352672</v>
      </c>
      <c r="R53" s="2447">
        <v>125297.51791353953</v>
      </c>
      <c r="S53" s="2447">
        <v>126208.27047631038</v>
      </c>
      <c r="T53" s="2447">
        <v>237717.25478373584</v>
      </c>
      <c r="U53" s="2448">
        <v>220346.97904922665</v>
      </c>
    </row>
    <row r="54" spans="1:21" ht="16.7" customHeight="1">
      <c r="A54" s="3228" t="s">
        <v>118</v>
      </c>
      <c r="B54" s="3228"/>
      <c r="C54" s="3228"/>
      <c r="D54" s="756"/>
      <c r="E54" s="767"/>
      <c r="F54" s="683"/>
      <c r="G54" s="737"/>
      <c r="H54" s="737"/>
      <c r="I54" s="738"/>
      <c r="J54" s="738"/>
      <c r="K54" s="738"/>
      <c r="L54" s="738"/>
      <c r="M54" s="3531" t="s">
        <v>1019</v>
      </c>
      <c r="N54" s="3532"/>
      <c r="O54" s="2446">
        <v>915.5034781477143</v>
      </c>
      <c r="P54" s="2447">
        <v>17041.721357843791</v>
      </c>
      <c r="Q54" s="2447">
        <v>16304.828761317702</v>
      </c>
      <c r="R54" s="2447">
        <v>312.1804298471605</v>
      </c>
      <c r="S54" s="2447">
        <v>490.7913114687874</v>
      </c>
      <c r="T54" s="2447">
        <v>16919.334966157647</v>
      </c>
      <c r="U54" s="2448">
        <v>16182.402467104179</v>
      </c>
    </row>
    <row r="55" spans="1:21" ht="16.7" customHeight="1">
      <c r="A55" s="3519" t="s">
        <v>22</v>
      </c>
      <c r="B55" s="3519" t="s">
        <v>22</v>
      </c>
      <c r="C55" s="196"/>
      <c r="D55" s="756"/>
      <c r="E55" s="757">
        <f t="shared" si="3"/>
        <v>55196.889538956078</v>
      </c>
      <c r="F55" s="683">
        <f>K55-L55-I55+J55</f>
        <v>51052.757519952924</v>
      </c>
      <c r="G55" s="758">
        <f t="shared" ref="G55:L55" si="15">P56</f>
        <v>533506.2282179204</v>
      </c>
      <c r="H55" s="737">
        <f t="shared" si="15"/>
        <v>493392.70727403305</v>
      </c>
      <c r="I55" s="738">
        <f t="shared" si="15"/>
        <v>182361.68016059566</v>
      </c>
      <c r="J55" s="738">
        <f t="shared" si="15"/>
        <v>197445.04875566438</v>
      </c>
      <c r="K55" s="738">
        <f t="shared" si="15"/>
        <v>523382.67269901774</v>
      </c>
      <c r="L55" s="738">
        <f t="shared" si="15"/>
        <v>487413.28377413354</v>
      </c>
      <c r="M55" s="3531" t="s">
        <v>1020</v>
      </c>
      <c r="N55" s="3532"/>
      <c r="O55" s="2446">
        <v>368.58114807819516</v>
      </c>
      <c r="P55" s="2447">
        <v>7652.4528305834274</v>
      </c>
      <c r="Q55" s="2447">
        <v>7282.8153002597364</v>
      </c>
      <c r="R55" s="2447">
        <v>695.82911463566916</v>
      </c>
      <c r="S55" s="2447">
        <v>694.77273239017131</v>
      </c>
      <c r="T55" s="2447">
        <v>7632.088363965815</v>
      </c>
      <c r="U55" s="2448">
        <v>7239.4168875689829</v>
      </c>
    </row>
    <row r="56" spans="1:21" ht="16.7" customHeight="1">
      <c r="A56" s="312"/>
      <c r="B56" s="312" t="s">
        <v>23</v>
      </c>
      <c r="C56" s="155"/>
      <c r="D56" s="756"/>
      <c r="E56" s="757">
        <f t="shared" si="3"/>
        <v>25109.46679689466</v>
      </c>
      <c r="F56" s="683">
        <f>K56-L56-I56+J56</f>
        <v>23166.353776949734</v>
      </c>
      <c r="G56" s="758">
        <f t="shared" ref="G56:L59" si="16">P58</f>
        <v>296502.27573687281</v>
      </c>
      <c r="H56" s="737">
        <f t="shared" si="16"/>
        <v>273029.7212573365</v>
      </c>
      <c r="I56" s="738">
        <f t="shared" si="16"/>
        <v>34728.571727346629</v>
      </c>
      <c r="J56" s="738">
        <f t="shared" si="16"/>
        <v>36365.484044704979</v>
      </c>
      <c r="K56" s="738">
        <f t="shared" si="16"/>
        <v>292011.7351303199</v>
      </c>
      <c r="L56" s="738">
        <f t="shared" si="16"/>
        <v>270482.29367072851</v>
      </c>
      <c r="M56" s="3531" t="s">
        <v>1021</v>
      </c>
      <c r="N56" s="2987" t="s">
        <v>1022</v>
      </c>
      <c r="O56" s="2446">
        <v>55196.889538955977</v>
      </c>
      <c r="P56" s="2447">
        <v>533506.2282179204</v>
      </c>
      <c r="Q56" s="2447">
        <v>493392.70727403305</v>
      </c>
      <c r="R56" s="2447">
        <v>182361.68016059566</v>
      </c>
      <c r="S56" s="2447">
        <v>197445.04875566438</v>
      </c>
      <c r="T56" s="2447">
        <v>523382.67269901774</v>
      </c>
      <c r="U56" s="2448">
        <v>487413.28377413354</v>
      </c>
    </row>
    <row r="57" spans="1:21" ht="16.7" customHeight="1">
      <c r="A57" s="312"/>
      <c r="B57" s="312" t="s">
        <v>24</v>
      </c>
      <c r="C57" s="155"/>
      <c r="D57" s="756"/>
      <c r="E57" s="757">
        <f t="shared" si="3"/>
        <v>12630.807709554545</v>
      </c>
      <c r="F57" s="683">
        <f>K57-L57-I57+J57</f>
        <v>12875.652740489095</v>
      </c>
      <c r="G57" s="758">
        <f t="shared" si="16"/>
        <v>122448.587079132</v>
      </c>
      <c r="H57" s="737">
        <f t="shared" si="16"/>
        <v>118481.12566705258</v>
      </c>
      <c r="I57" s="738">
        <f t="shared" si="16"/>
        <v>68040.821697815409</v>
      </c>
      <c r="J57" s="738">
        <f t="shared" si="16"/>
        <v>76704.167995290525</v>
      </c>
      <c r="K57" s="738">
        <f t="shared" si="16"/>
        <v>120399.11615878073</v>
      </c>
      <c r="L57" s="738">
        <f t="shared" si="16"/>
        <v>116186.80971576675</v>
      </c>
      <c r="M57" s="3531"/>
      <c r="N57" s="2987" t="s">
        <v>1023</v>
      </c>
      <c r="O57" s="2446">
        <v>42985.831794577469</v>
      </c>
      <c r="P57" s="2447">
        <v>527090.9852153894</v>
      </c>
      <c r="Q57" s="2447">
        <v>484143.9315123813</v>
      </c>
      <c r="R57" s="2447">
        <v>207719.69434955294</v>
      </c>
      <c r="S57" s="2447">
        <v>207758.47244112229</v>
      </c>
      <c r="T57" s="2447">
        <v>515576.76311768725</v>
      </c>
      <c r="U57" s="2448">
        <v>478937.48237647978</v>
      </c>
    </row>
    <row r="58" spans="1:21" ht="16.7" customHeight="1">
      <c r="A58" s="312"/>
      <c r="B58" s="312" t="s">
        <v>25</v>
      </c>
      <c r="C58" s="155"/>
      <c r="D58" s="756"/>
      <c r="E58" s="757">
        <f t="shared" si="3"/>
        <v>17456.615032506757</v>
      </c>
      <c r="F58" s="683">
        <f>K58-L58-I58+J58</f>
        <v>15010.751002512974</v>
      </c>
      <c r="G58" s="758">
        <f t="shared" si="16"/>
        <v>114555.3654019158</v>
      </c>
      <c r="H58" s="737">
        <f t="shared" si="16"/>
        <v>101881.86034964422</v>
      </c>
      <c r="I58" s="738">
        <f t="shared" si="16"/>
        <v>79592.286735433663</v>
      </c>
      <c r="J58" s="738">
        <f t="shared" si="16"/>
        <v>84375.396715668845</v>
      </c>
      <c r="K58" s="738">
        <f t="shared" si="16"/>
        <v>110971.82140991685</v>
      </c>
      <c r="L58" s="738">
        <f t="shared" si="16"/>
        <v>100744.18038763906</v>
      </c>
      <c r="M58" s="3531" t="s">
        <v>1024</v>
      </c>
      <c r="N58" s="2987" t="s">
        <v>3904</v>
      </c>
      <c r="O58" s="2446">
        <v>25109.46679689466</v>
      </c>
      <c r="P58" s="2447">
        <v>296502.27573687281</v>
      </c>
      <c r="Q58" s="2447">
        <v>273029.7212573365</v>
      </c>
      <c r="R58" s="2447">
        <v>34728.571727346629</v>
      </c>
      <c r="S58" s="2447">
        <v>36365.484044704979</v>
      </c>
      <c r="T58" s="2447">
        <v>292011.7351303199</v>
      </c>
      <c r="U58" s="2448">
        <v>270482.29367072851</v>
      </c>
    </row>
    <row r="59" spans="1:21" ht="16.7" customHeight="1" thickBot="1">
      <c r="A59" s="3512" t="s">
        <v>26</v>
      </c>
      <c r="B59" s="3512"/>
      <c r="C59" s="169"/>
      <c r="D59" s="771"/>
      <c r="E59" s="772">
        <f t="shared" si="3"/>
        <v>42985.831794577447</v>
      </c>
      <c r="F59" s="703">
        <f>K59-L59-I59+J59</f>
        <v>36678.05883277682</v>
      </c>
      <c r="G59" s="773">
        <f t="shared" si="16"/>
        <v>527090.9852153894</v>
      </c>
      <c r="H59" s="743">
        <f t="shared" si="16"/>
        <v>484143.9315123813</v>
      </c>
      <c r="I59" s="743">
        <f t="shared" si="16"/>
        <v>207719.69434955294</v>
      </c>
      <c r="J59" s="743">
        <f t="shared" si="16"/>
        <v>207758.47244112229</v>
      </c>
      <c r="K59" s="743">
        <f t="shared" si="16"/>
        <v>515576.76311768725</v>
      </c>
      <c r="L59" s="743">
        <f t="shared" si="16"/>
        <v>478937.48237647978</v>
      </c>
      <c r="M59" s="3531"/>
      <c r="N59" s="2987" t="s">
        <v>3905</v>
      </c>
      <c r="O59" s="2446">
        <v>12630.807709554556</v>
      </c>
      <c r="P59" s="2447">
        <v>122448.587079132</v>
      </c>
      <c r="Q59" s="2447">
        <v>118481.12566705258</v>
      </c>
      <c r="R59" s="2447">
        <v>68040.821697815409</v>
      </c>
      <c r="S59" s="2447">
        <v>76704.167995290525</v>
      </c>
      <c r="T59" s="2447">
        <v>120399.11615878073</v>
      </c>
      <c r="U59" s="2448">
        <v>116186.80971576675</v>
      </c>
    </row>
    <row r="60" spans="1:21" s="745" customFormat="1" ht="27.75" customHeight="1">
      <c r="A60" s="3510" t="s">
        <v>3121</v>
      </c>
      <c r="B60" s="3511"/>
      <c r="C60" s="3511"/>
      <c r="D60" s="3511"/>
      <c r="E60" s="3511"/>
      <c r="F60" s="3511"/>
      <c r="G60" s="3511"/>
      <c r="H60" s="3511"/>
      <c r="I60" s="3511"/>
      <c r="J60" s="3511"/>
      <c r="K60" s="3511"/>
      <c r="L60" s="3511"/>
      <c r="M60" s="3531"/>
      <c r="N60" s="2987" t="s">
        <v>3906</v>
      </c>
      <c r="O60" s="2446">
        <v>17456.615032506765</v>
      </c>
      <c r="P60" s="2447">
        <v>114555.3654019158</v>
      </c>
      <c r="Q60" s="2447">
        <v>101881.86034964422</v>
      </c>
      <c r="R60" s="2447">
        <v>79592.286735433663</v>
      </c>
      <c r="S60" s="2447">
        <v>84375.396715668845</v>
      </c>
      <c r="T60" s="2447">
        <v>110971.82140991685</v>
      </c>
      <c r="U60" s="2448">
        <v>100744.18038763906</v>
      </c>
    </row>
    <row r="61" spans="1:21" ht="17.25" customHeight="1">
      <c r="M61" s="3531"/>
      <c r="N61" s="2987" t="s">
        <v>3907</v>
      </c>
      <c r="O61" s="2446">
        <v>42985.831794577469</v>
      </c>
      <c r="P61" s="2447">
        <v>527090.9852153894</v>
      </c>
      <c r="Q61" s="2447">
        <v>484143.9315123813</v>
      </c>
      <c r="R61" s="2447">
        <v>207719.69434955294</v>
      </c>
      <c r="S61" s="2447">
        <v>207758.47244112229</v>
      </c>
      <c r="T61" s="2447">
        <v>515576.76311768725</v>
      </c>
      <c r="U61" s="2448">
        <v>478937.48237647978</v>
      </c>
    </row>
    <row r="62" spans="1:21" ht="17.25" customHeight="1">
      <c r="M62" s="3531" t="s">
        <v>1029</v>
      </c>
      <c r="N62" s="2987" t="s">
        <v>1030</v>
      </c>
      <c r="O62" s="2446">
        <v>12705.520498702685</v>
      </c>
      <c r="P62" s="2447">
        <v>223299.05297004164</v>
      </c>
      <c r="Q62" s="2447">
        <v>209089.52386881143</v>
      </c>
      <c r="R62" s="2447">
        <v>40119.953053273537</v>
      </c>
      <c r="S62" s="2447">
        <v>38615.944450746079</v>
      </c>
      <c r="T62" s="2447">
        <v>222204.66144902605</v>
      </c>
      <c r="U62" s="2448">
        <v>207369.15239083956</v>
      </c>
    </row>
    <row r="63" spans="1:21" ht="17.25" customHeight="1">
      <c r="B63" s="2215" t="s">
        <v>3991</v>
      </c>
      <c r="M63" s="3531"/>
      <c r="N63" s="2987" t="s">
        <v>1031</v>
      </c>
      <c r="O63" s="2446">
        <v>9601.0287586238574</v>
      </c>
      <c r="P63" s="2447">
        <v>134503.31319682734</v>
      </c>
      <c r="Q63" s="2447">
        <v>126617.43301991743</v>
      </c>
      <c r="R63" s="2447">
        <v>33340.710431092557</v>
      </c>
      <c r="S63" s="2447">
        <v>35055.859012806519</v>
      </c>
      <c r="T63" s="2447">
        <v>132174.50799726037</v>
      </c>
      <c r="U63" s="2448">
        <v>125257.56725884028</v>
      </c>
    </row>
    <row r="64" spans="1:21" ht="17.25" customHeight="1">
      <c r="B64" s="2215" t="s">
        <v>3987</v>
      </c>
      <c r="C64" s="2216"/>
      <c r="D64" s="2217"/>
      <c r="E64" s="2218" t="s">
        <v>3988</v>
      </c>
      <c r="F64" s="2218" t="s">
        <v>3989</v>
      </c>
      <c r="M64" s="3531"/>
      <c r="N64" s="2987" t="s">
        <v>1032</v>
      </c>
      <c r="O64" s="2446">
        <v>17150.141609571849</v>
      </c>
      <c r="P64" s="2447">
        <v>265433.12771066063</v>
      </c>
      <c r="Q64" s="2447">
        <v>254815.73417743709</v>
      </c>
      <c r="R64" s="2447">
        <v>100682.71961335393</v>
      </c>
      <c r="S64" s="2447">
        <v>107215.46768970214</v>
      </c>
      <c r="T64" s="2447">
        <v>263007.07541152218</v>
      </c>
      <c r="U64" s="2448">
        <v>252355.41586250631</v>
      </c>
    </row>
    <row r="65" spans="2:21" ht="17.25" customHeight="1">
      <c r="B65" s="2221" t="s">
        <v>3990</v>
      </c>
      <c r="C65" s="2219"/>
      <c r="D65" s="2219"/>
      <c r="E65" s="2220">
        <f>E28</f>
        <v>98182.721333532478</v>
      </c>
      <c r="F65" s="2220">
        <f>SUM(F66:F70)</f>
        <v>80043.122345854368</v>
      </c>
      <c r="M65" s="3531"/>
      <c r="N65" s="2987" t="s">
        <v>1033</v>
      </c>
      <c r="O65" s="2446">
        <v>10351.906852203192</v>
      </c>
      <c r="P65" s="2447">
        <v>125090.55076769664</v>
      </c>
      <c r="Q65" s="2447">
        <v>120303.48551209546</v>
      </c>
      <c r="R65" s="2447">
        <v>76125.799056315707</v>
      </c>
      <c r="S65" s="2447">
        <v>81690.640652917733</v>
      </c>
      <c r="T65" s="2447">
        <v>122375.47985956148</v>
      </c>
      <c r="U65" s="2448">
        <v>118985.39496137996</v>
      </c>
    </row>
    <row r="66" spans="2:21" ht="17.25" customHeight="1">
      <c r="B66" s="2151" t="s">
        <v>52</v>
      </c>
      <c r="E66" s="2214">
        <f>E33</f>
        <v>64827.686254234228</v>
      </c>
      <c r="F66" s="2214">
        <v>49596.613985428005</v>
      </c>
      <c r="G66" s="2222">
        <f>(E66-F66)/F66*100</f>
        <v>30.709903448814607</v>
      </c>
      <c r="M66" s="3531"/>
      <c r="N66" s="2987" t="s">
        <v>1034</v>
      </c>
      <c r="O66" s="2446">
        <v>17237.177023411354</v>
      </c>
      <c r="P66" s="2447">
        <v>121913.71377802506</v>
      </c>
      <c r="Q66" s="2447">
        <v>95416.300829115076</v>
      </c>
      <c r="R66" s="2447">
        <v>34205.11800111286</v>
      </c>
      <c r="S66" s="2447">
        <v>24944.88207561419</v>
      </c>
      <c r="T66" s="2447">
        <v>115993.64074557912</v>
      </c>
      <c r="U66" s="2448">
        <v>94050.5213321177</v>
      </c>
    </row>
    <row r="67" spans="2:21" ht="17.25" customHeight="1">
      <c r="B67" s="2151" t="s">
        <v>53</v>
      </c>
      <c r="E67" s="2214">
        <f>E34</f>
        <v>3161.7972239644196</v>
      </c>
      <c r="F67" s="2214">
        <v>4322.0363624300326</v>
      </c>
      <c r="G67" s="2222">
        <f t="shared" ref="G67:G70" si="17">(E67-F67)/F67*100</f>
        <v>-26.844733388899051</v>
      </c>
      <c r="M67" s="3531"/>
      <c r="N67" s="2987" t="s">
        <v>1035</v>
      </c>
      <c r="O67" s="2446">
        <v>31136.946591020518</v>
      </c>
      <c r="P67" s="2447">
        <v>190357.45501005818</v>
      </c>
      <c r="Q67" s="2447">
        <v>171294.16137903769</v>
      </c>
      <c r="R67" s="2447">
        <v>105607.07435499999</v>
      </c>
      <c r="S67" s="2447">
        <v>117680.72731499998</v>
      </c>
      <c r="T67" s="2447">
        <v>183204.0703537559</v>
      </c>
      <c r="U67" s="2448">
        <v>168332.71434493034</v>
      </c>
    </row>
    <row r="68" spans="2:21" ht="17.25" customHeight="1">
      <c r="B68" s="2151" t="s">
        <v>54</v>
      </c>
      <c r="E68" s="2214">
        <f>E35</f>
        <v>9594.8678079356323</v>
      </c>
      <c r="F68" s="2214">
        <v>9191.5221562576007</v>
      </c>
      <c r="G68" s="2222">
        <f t="shared" si="17"/>
        <v>4.3882356460777645</v>
      </c>
      <c r="M68" s="3531" t="s">
        <v>770</v>
      </c>
      <c r="N68" s="2987" t="s">
        <v>1036</v>
      </c>
      <c r="O68" s="2446">
        <v>-1483.7753595938007</v>
      </c>
      <c r="P68" s="2447">
        <v>6401.6474769426641</v>
      </c>
      <c r="Q68" s="2447">
        <v>16336.689969814173</v>
      </c>
      <c r="R68" s="2447">
        <v>16811.299991693893</v>
      </c>
      <c r="S68" s="2447">
        <v>25262.567124971629</v>
      </c>
      <c r="T68" s="2447">
        <v>6147.2838737466918</v>
      </c>
      <c r="U68" s="2448">
        <v>16010.871330343443</v>
      </c>
    </row>
    <row r="69" spans="2:21" ht="17.25" customHeight="1">
      <c r="B69" s="2151" t="s">
        <v>242</v>
      </c>
      <c r="E69" s="2214">
        <f>E36</f>
        <v>3764.5350743998333</v>
      </c>
      <c r="F69" s="2214">
        <v>4263.1590717388999</v>
      </c>
      <c r="G69" s="2222">
        <f t="shared" si="17"/>
        <v>-11.696115226957337</v>
      </c>
      <c r="M69" s="3531"/>
      <c r="N69" s="2987" t="s">
        <v>1037</v>
      </c>
      <c r="O69" s="2446">
        <v>1047.7379493279718</v>
      </c>
      <c r="P69" s="2447">
        <v>15254.117430663224</v>
      </c>
      <c r="Q69" s="2447">
        <v>14712.545519068777</v>
      </c>
      <c r="R69" s="2447">
        <v>7889.2550957031417</v>
      </c>
      <c r="S69" s="2447">
        <v>8395.421133436661</v>
      </c>
      <c r="T69" s="2447">
        <v>15084.399650866282</v>
      </c>
      <c r="U69" s="2448">
        <v>14528.150728486607</v>
      </c>
    </row>
    <row r="70" spans="2:21" ht="17.25" customHeight="1">
      <c r="B70" s="2151" t="s">
        <v>241</v>
      </c>
      <c r="E70" s="2214">
        <f>E37</f>
        <v>16833.834973000012</v>
      </c>
      <c r="F70" s="2214">
        <v>12669.790769999832</v>
      </c>
      <c r="G70" s="2222">
        <f t="shared" si="17"/>
        <v>32.865927137960419</v>
      </c>
      <c r="M70" s="3531"/>
      <c r="N70" s="2987" t="s">
        <v>1038</v>
      </c>
      <c r="O70" s="2446">
        <v>3486.5587519898663</v>
      </c>
      <c r="P70" s="2447">
        <v>44958.570483197873</v>
      </c>
      <c r="Q70" s="2447">
        <v>41809.171627191237</v>
      </c>
      <c r="R70" s="2447">
        <v>5156.3087520601584</v>
      </c>
      <c r="S70" s="2447">
        <v>5493.4686480434211</v>
      </c>
      <c r="T70" s="2447">
        <v>44699.92055145726</v>
      </c>
      <c r="U70" s="2448">
        <v>41455.885659273939</v>
      </c>
    </row>
    <row r="71" spans="2:21" ht="17.25" customHeight="1">
      <c r="M71" s="3531"/>
      <c r="N71" s="2987" t="s">
        <v>1039</v>
      </c>
      <c r="O71" s="2446">
        <v>5405.9642049814474</v>
      </c>
      <c r="P71" s="2447">
        <v>88068.542174084942</v>
      </c>
      <c r="Q71" s="2447">
        <v>84554.954554398995</v>
      </c>
      <c r="R71" s="2447">
        <v>17828.895271825691</v>
      </c>
      <c r="S71" s="2447">
        <v>19721.271857121246</v>
      </c>
      <c r="T71" s="2447">
        <v>87553.091917929836</v>
      </c>
      <c r="U71" s="2448">
        <v>83692.025088157359</v>
      </c>
    </row>
    <row r="72" spans="2:21" ht="17.25" customHeight="1">
      <c r="M72" s="3531"/>
      <c r="N72" s="2987" t="s">
        <v>1040</v>
      </c>
      <c r="O72" s="2446">
        <v>7132.7087637331324</v>
      </c>
      <c r="P72" s="2447">
        <v>93354.589987561441</v>
      </c>
      <c r="Q72" s="2447">
        <v>86802.739414435637</v>
      </c>
      <c r="R72" s="2447">
        <v>14526.028533125851</v>
      </c>
      <c r="S72" s="2447">
        <v>15106.886723733174</v>
      </c>
      <c r="T72" s="2447">
        <v>92545.697668139939</v>
      </c>
      <c r="U72" s="2448">
        <v>85483.289954086533</v>
      </c>
    </row>
    <row r="73" spans="2:21" ht="17.25" customHeight="1">
      <c r="M73" s="3531"/>
      <c r="N73" s="2987" t="s">
        <v>1041</v>
      </c>
      <c r="O73" s="2446">
        <v>13756.841613679364</v>
      </c>
      <c r="P73" s="2447">
        <v>212714.00266818207</v>
      </c>
      <c r="Q73" s="2447">
        <v>201696.41179381509</v>
      </c>
      <c r="R73" s="2447">
        <v>43003.303372167902</v>
      </c>
      <c r="S73" s="2447">
        <v>45742.554111480211</v>
      </c>
      <c r="T73" s="2447">
        <v>210337.98156120168</v>
      </c>
      <c r="U73" s="2448">
        <v>199584.98410760812</v>
      </c>
    </row>
    <row r="74" spans="2:21" ht="17.25" customHeight="1">
      <c r="M74" s="3531"/>
      <c r="N74" s="2987" t="s">
        <v>1042</v>
      </c>
      <c r="O74" s="2446">
        <v>6178.1518233137058</v>
      </c>
      <c r="P74" s="2447">
        <v>83479.05916043969</v>
      </c>
      <c r="Q74" s="2447">
        <v>79262.509735601634</v>
      </c>
      <c r="R74" s="2447">
        <v>50911.331642210898</v>
      </c>
      <c r="S74" s="2447">
        <v>52872.934040686552</v>
      </c>
      <c r="T74" s="2447">
        <v>82596.633146561056</v>
      </c>
      <c r="U74" s="2448">
        <v>78430.864338547486</v>
      </c>
    </row>
    <row r="75" spans="2:21" ht="17.25" customHeight="1">
      <c r="M75" s="3531"/>
      <c r="N75" s="2987" t="s">
        <v>1043</v>
      </c>
      <c r="O75" s="2446">
        <v>11156.888336882097</v>
      </c>
      <c r="P75" s="2447">
        <v>124342.00199132512</v>
      </c>
      <c r="Q75" s="2447">
        <v>112009.91093380775</v>
      </c>
      <c r="R75" s="2447">
        <v>58423.263521459907</v>
      </c>
      <c r="S75" s="2447">
        <v>57248.060800824642</v>
      </c>
      <c r="T75" s="2447">
        <v>122236.66916469204</v>
      </c>
      <c r="U75" s="2448">
        <v>111248.77344369094</v>
      </c>
    </row>
    <row r="76" spans="2:21" ht="17.25" customHeight="1">
      <c r="M76" s="3531"/>
      <c r="N76" s="2987" t="s">
        <v>1044</v>
      </c>
      <c r="O76" s="2446">
        <v>24165.921382143842</v>
      </c>
      <c r="P76" s="2447">
        <v>227529.03457256456</v>
      </c>
      <c r="Q76" s="2447">
        <v>195344.87791900861</v>
      </c>
      <c r="R76" s="2447">
        <v>88350.349042901144</v>
      </c>
      <c r="S76" s="2447">
        <v>80332.113771489123</v>
      </c>
      <c r="T76" s="2447">
        <v>218687.98066914798</v>
      </c>
      <c r="U76" s="2448">
        <v>193316.95295482533</v>
      </c>
    </row>
    <row r="77" spans="2:21" ht="17.25" customHeight="1">
      <c r="M77" s="3531"/>
      <c r="N77" s="2987" t="s">
        <v>1045</v>
      </c>
      <c r="O77" s="2446">
        <v>27335.723867075823</v>
      </c>
      <c r="P77" s="2447">
        <v>164495.6474883481</v>
      </c>
      <c r="Q77" s="2447">
        <v>145006.82731927227</v>
      </c>
      <c r="R77" s="2447">
        <v>87181.339286999981</v>
      </c>
      <c r="S77" s="2447">
        <v>95028.24298499999</v>
      </c>
      <c r="T77" s="2447">
        <v>159069.77761296212</v>
      </c>
      <c r="U77" s="2448">
        <v>142598.96854559419</v>
      </c>
    </row>
    <row r="78" spans="2:21" ht="17.25" customHeight="1">
      <c r="M78" s="3531" t="s">
        <v>96</v>
      </c>
      <c r="N78" s="2987" t="s">
        <v>1036</v>
      </c>
      <c r="O78" s="2446">
        <v>-1163.4867605570537</v>
      </c>
      <c r="P78" s="2447">
        <v>11781.985424853698</v>
      </c>
      <c r="Q78" s="2447">
        <v>12625.633073122281</v>
      </c>
      <c r="R78" s="2447">
        <v>10762.471951072142</v>
      </c>
      <c r="S78" s="2447">
        <v>10442.632838783693</v>
      </c>
      <c r="T78" s="2447">
        <v>11487.46908055466</v>
      </c>
      <c r="U78" s="2448">
        <v>12240.407786128228</v>
      </c>
    </row>
    <row r="79" spans="2:21" ht="17.25" customHeight="1">
      <c r="M79" s="3531"/>
      <c r="N79" s="2987" t="s">
        <v>1037</v>
      </c>
      <c r="O79" s="2446">
        <v>919.7373638496822</v>
      </c>
      <c r="P79" s="2447">
        <v>15504.354710434705</v>
      </c>
      <c r="Q79" s="2447">
        <v>13443.888863034546</v>
      </c>
      <c r="R79" s="2447">
        <v>3644.2141134565609</v>
      </c>
      <c r="S79" s="2447">
        <v>2503.4856299060834</v>
      </c>
      <c r="T79" s="2447">
        <v>15409.963303683056</v>
      </c>
      <c r="U79" s="2448">
        <v>13314.772413465886</v>
      </c>
    </row>
    <row r="80" spans="2:21" ht="17.25" customHeight="1">
      <c r="M80" s="3531"/>
      <c r="N80" s="2987" t="s">
        <v>1038</v>
      </c>
      <c r="O80" s="2446">
        <v>3445.448091829523</v>
      </c>
      <c r="P80" s="2447">
        <v>48142.925543878562</v>
      </c>
      <c r="Q80" s="2447">
        <v>39902.327194576224</v>
      </c>
      <c r="R80" s="2447">
        <v>7771.1880445742509</v>
      </c>
      <c r="S80" s="2447">
        <v>2976.0377871014662</v>
      </c>
      <c r="T80" s="2447">
        <v>47884.53051867702</v>
      </c>
      <c r="U80" s="2448">
        <v>39594.97496035364</v>
      </c>
    </row>
    <row r="81" spans="13:21" ht="17.25" customHeight="1">
      <c r="M81" s="3531"/>
      <c r="N81" s="2987" t="s">
        <v>1039</v>
      </c>
      <c r="O81" s="2446">
        <v>4604.4673423837166</v>
      </c>
      <c r="P81" s="2447">
        <v>85764.447548846336</v>
      </c>
      <c r="Q81" s="2447">
        <v>81640.926448183978</v>
      </c>
      <c r="R81" s="2447">
        <v>14410.712207353856</v>
      </c>
      <c r="S81" s="2447">
        <v>14891.658449075301</v>
      </c>
      <c r="T81" s="2447">
        <v>85091.654641758229</v>
      </c>
      <c r="U81" s="2448">
        <v>80289.284337183082</v>
      </c>
    </row>
    <row r="82" spans="13:21" ht="17.25" customHeight="1">
      <c r="M82" s="3531"/>
      <c r="N82" s="2987" t="s">
        <v>1040</v>
      </c>
      <c r="O82" s="2446">
        <v>7908.627984422792</v>
      </c>
      <c r="P82" s="2447">
        <v>92014.745237671959</v>
      </c>
      <c r="Q82" s="2447">
        <v>85520.278905501618</v>
      </c>
      <c r="R82" s="2447">
        <v>23605.574959309921</v>
      </c>
      <c r="S82" s="2447">
        <v>25019.73661156237</v>
      </c>
      <c r="T82" s="2447">
        <v>91207.05788423185</v>
      </c>
      <c r="U82" s="2448">
        <v>84799.150988283334</v>
      </c>
    </row>
    <row r="83" spans="13:21" ht="17.25" customHeight="1">
      <c r="M83" s="3531"/>
      <c r="N83" s="2987" t="s">
        <v>1041</v>
      </c>
      <c r="O83" s="2446">
        <v>14013.3725311547</v>
      </c>
      <c r="P83" s="2447">
        <v>222521.31917906721</v>
      </c>
      <c r="Q83" s="2447">
        <v>199874.15820658</v>
      </c>
      <c r="R83" s="2447">
        <v>55554.452605449216</v>
      </c>
      <c r="S83" s="2447">
        <v>46920.664164116817</v>
      </c>
      <c r="T83" s="2447">
        <v>218917.72461517973</v>
      </c>
      <c r="U83" s="2448">
        <v>197284.20036429047</v>
      </c>
    </row>
    <row r="84" spans="13:21" ht="17.25" customHeight="1">
      <c r="M84" s="3531"/>
      <c r="N84" s="2987" t="s">
        <v>1042</v>
      </c>
      <c r="O84" s="2446">
        <v>7766.7410238829925</v>
      </c>
      <c r="P84" s="2447">
        <v>92471.412989283737</v>
      </c>
      <c r="Q84" s="2447">
        <v>89135.194812257701</v>
      </c>
      <c r="R84" s="2447">
        <v>56601.311501405144</v>
      </c>
      <c r="S84" s="2447">
        <v>61031.83434826212</v>
      </c>
      <c r="T84" s="2447">
        <v>91408.357367772143</v>
      </c>
      <c r="U84" s="2448">
        <v>88281.167321292276</v>
      </c>
    </row>
    <row r="85" spans="13:21" ht="17.25" customHeight="1">
      <c r="M85" s="3531"/>
      <c r="N85" s="2987" t="s">
        <v>1043</v>
      </c>
      <c r="O85" s="2446">
        <v>9560.8968904222584</v>
      </c>
      <c r="P85" s="2447">
        <v>110250.90729103904</v>
      </c>
      <c r="Q85" s="2447">
        <v>104156.1791623896</v>
      </c>
      <c r="R85" s="2447">
        <v>45182.931265392435</v>
      </c>
      <c r="S85" s="2447">
        <v>48649.100027165237</v>
      </c>
      <c r="T85" s="2447">
        <v>109170.05964823265</v>
      </c>
      <c r="U85" s="2448">
        <v>103483.60112762327</v>
      </c>
    </row>
    <row r="86" spans="13:21" ht="17.25" customHeight="1">
      <c r="M86" s="3531"/>
      <c r="N86" s="2987" t="s">
        <v>1044</v>
      </c>
      <c r="O86" s="2446">
        <v>25301.646721069017</v>
      </c>
      <c r="P86" s="2447">
        <v>226981.11705288649</v>
      </c>
      <c r="Q86" s="2447">
        <v>211257.51479249587</v>
      </c>
      <c r="R86" s="2447">
        <v>85916.22535013505</v>
      </c>
      <c r="S86" s="2447">
        <v>95494.269810813581</v>
      </c>
      <c r="T86" s="2447">
        <v>218193.44277665339</v>
      </c>
      <c r="U86" s="2448">
        <v>209428.80333839962</v>
      </c>
    </row>
    <row r="87" spans="13:21" ht="17.25" customHeight="1">
      <c r="M87" s="3531"/>
      <c r="N87" s="2987" t="s">
        <v>1045</v>
      </c>
      <c r="O87" s="2446">
        <v>25825.270145075825</v>
      </c>
      <c r="P87" s="2447">
        <v>155163.9984553481</v>
      </c>
      <c r="Q87" s="2447">
        <v>139980.53732827227</v>
      </c>
      <c r="R87" s="2447">
        <v>86632.292511999985</v>
      </c>
      <c r="S87" s="2447">
        <v>97274.10153</v>
      </c>
      <c r="T87" s="2447">
        <v>150189.17597996211</v>
      </c>
      <c r="U87" s="2448">
        <v>137634.40351359421</v>
      </c>
    </row>
    <row r="88" spans="13:21" ht="17.25" customHeight="1">
      <c r="M88" s="3531" t="s">
        <v>307</v>
      </c>
      <c r="N88" s="2987" t="s">
        <v>1036</v>
      </c>
      <c r="O88" s="2446">
        <v>1861.3234222329338</v>
      </c>
      <c r="P88" s="2447">
        <v>27781.291646094891</v>
      </c>
      <c r="Q88" s="2447">
        <v>25800.585386076022</v>
      </c>
      <c r="R88" s="2447">
        <v>205.65215269386516</v>
      </c>
      <c r="S88" s="2447">
        <v>86.269314907940739</v>
      </c>
      <c r="T88" s="2447">
        <v>27676.003095697881</v>
      </c>
      <c r="U88" s="2448">
        <v>25720.811379843562</v>
      </c>
    </row>
    <row r="89" spans="13:21" ht="17.25" customHeight="1">
      <c r="M89" s="3531"/>
      <c r="N89" s="2987" t="s">
        <v>1037</v>
      </c>
      <c r="O89" s="2446">
        <v>1565.2495049596291</v>
      </c>
      <c r="P89" s="2447">
        <v>21186.908341981682</v>
      </c>
      <c r="Q89" s="2447">
        <v>19519.123653966344</v>
      </c>
      <c r="R89" s="2447">
        <v>248.00997761476532</v>
      </c>
      <c r="S89" s="2447">
        <v>145.47479455906355</v>
      </c>
      <c r="T89" s="2447">
        <v>21142.340455173191</v>
      </c>
      <c r="U89" s="2448">
        <v>19441.735281113579</v>
      </c>
    </row>
    <row r="90" spans="13:21" ht="17.25" customHeight="1">
      <c r="M90" s="3531"/>
      <c r="N90" s="2987" t="s">
        <v>1038</v>
      </c>
      <c r="O90" s="2446">
        <v>1761.2978779895914</v>
      </c>
      <c r="P90" s="2447">
        <v>30839.452443421349</v>
      </c>
      <c r="Q90" s="2447">
        <v>29063.74075312346</v>
      </c>
      <c r="R90" s="2447">
        <v>794.04934630312255</v>
      </c>
      <c r="S90" s="2447">
        <v>779.63553399482669</v>
      </c>
      <c r="T90" s="2447">
        <v>30752.199658401612</v>
      </c>
      <c r="U90" s="2448">
        <v>28977.140918923513</v>
      </c>
    </row>
    <row r="91" spans="13:21" ht="17.25" customHeight="1">
      <c r="M91" s="3531"/>
      <c r="N91" s="2987" t="s">
        <v>1039</v>
      </c>
      <c r="O91" s="2446">
        <v>4051.2486530278302</v>
      </c>
      <c r="P91" s="2447">
        <v>59286.286713903093</v>
      </c>
      <c r="Q91" s="2447">
        <v>53910.447526222881</v>
      </c>
      <c r="R91" s="2447">
        <v>3544.2478634889449</v>
      </c>
      <c r="S91" s="2447">
        <v>2219.6573288365207</v>
      </c>
      <c r="T91" s="2447">
        <v>59020.111258796569</v>
      </c>
      <c r="U91" s="2448">
        <v>53431.589379303477</v>
      </c>
    </row>
    <row r="92" spans="13:21" ht="17.25" customHeight="1">
      <c r="M92" s="3531"/>
      <c r="N92" s="2987" t="s">
        <v>1040</v>
      </c>
      <c r="O92" s="2446">
        <v>4102.7226480627705</v>
      </c>
      <c r="P92" s="2447">
        <v>62026.427017209237</v>
      </c>
      <c r="Q92" s="2447">
        <v>58483.961754528187</v>
      </c>
      <c r="R92" s="2447">
        <v>4123.7982461571</v>
      </c>
      <c r="S92" s="2447">
        <v>4684.0556315387566</v>
      </c>
      <c r="T92" s="2447">
        <v>61713.962865875837</v>
      </c>
      <c r="U92" s="2448">
        <v>57984.207427554669</v>
      </c>
    </row>
    <row r="93" spans="13:21" ht="17.25" customHeight="1">
      <c r="M93" s="3531"/>
      <c r="N93" s="2987" t="s">
        <v>1041</v>
      </c>
      <c r="O93" s="2446">
        <v>8015.1842787574542</v>
      </c>
      <c r="P93" s="2447">
        <v>124099.418211639</v>
      </c>
      <c r="Q93" s="2447">
        <v>117500.36193669733</v>
      </c>
      <c r="R93" s="2447">
        <v>18703.334927923719</v>
      </c>
      <c r="S93" s="2447">
        <v>20119.462931739388</v>
      </c>
      <c r="T93" s="2447">
        <v>121997.57824646772</v>
      </c>
      <c r="U93" s="2448">
        <v>116284.14350565648</v>
      </c>
    </row>
    <row r="94" spans="13:21" ht="17.25" customHeight="1">
      <c r="M94" s="3531"/>
      <c r="N94" s="2987" t="s">
        <v>1042</v>
      </c>
      <c r="O94" s="2446">
        <v>5344.3488048233176</v>
      </c>
      <c r="P94" s="2447">
        <v>69973.703914527228</v>
      </c>
      <c r="Q94" s="2447">
        <v>63725.393481334839</v>
      </c>
      <c r="R94" s="2447">
        <v>10148.666448968765</v>
      </c>
      <c r="S94" s="2447">
        <v>9244.7048205997216</v>
      </c>
      <c r="T94" s="2447">
        <v>69288.975829771342</v>
      </c>
      <c r="U94" s="2448">
        <v>63065.411602674707</v>
      </c>
    </row>
    <row r="95" spans="13:21" ht="17.25" customHeight="1">
      <c r="M95" s="3531"/>
      <c r="N95" s="2987" t="s">
        <v>1043</v>
      </c>
      <c r="O95" s="2446">
        <v>10288.653647042876</v>
      </c>
      <c r="P95" s="2447">
        <v>136977.80657503859</v>
      </c>
      <c r="Q95" s="2447">
        <v>128044.14315956588</v>
      </c>
      <c r="R95" s="2447">
        <v>45884.841888137715</v>
      </c>
      <c r="S95" s="2447">
        <v>47239.832119707848</v>
      </c>
      <c r="T95" s="2447">
        <v>134034.76156030883</v>
      </c>
      <c r="U95" s="2448">
        <v>126732.83475004049</v>
      </c>
    </row>
    <row r="96" spans="13:21" ht="17.25" customHeight="1">
      <c r="M96" s="3531"/>
      <c r="N96" s="2987" t="s">
        <v>1044</v>
      </c>
      <c r="O96" s="2446">
        <v>13022.174405396887</v>
      </c>
      <c r="P96" s="2447">
        <v>188629.26559114363</v>
      </c>
      <c r="Q96" s="2447">
        <v>182119.12246588457</v>
      </c>
      <c r="R96" s="2447">
        <v>93946.318523356385</v>
      </c>
      <c r="S96" s="2447">
        <v>100458.3498034941</v>
      </c>
      <c r="T96" s="2447">
        <v>185615.39442144387</v>
      </c>
      <c r="U96" s="2448">
        <v>179729.28310022847</v>
      </c>
    </row>
    <row r="97" spans="13:21" ht="17.25" customHeight="1" thickBot="1">
      <c r="M97" s="3533"/>
      <c r="N97" s="2449" t="s">
        <v>1045</v>
      </c>
      <c r="O97" s="2450">
        <v>48170.518091240156</v>
      </c>
      <c r="P97" s="2451">
        <v>339796.65297835087</v>
      </c>
      <c r="Q97" s="2451">
        <v>299369.75866901496</v>
      </c>
      <c r="R97" s="2451">
        <v>212482.45513550419</v>
      </c>
      <c r="S97" s="2451">
        <v>220226.07891740848</v>
      </c>
      <c r="T97" s="2451">
        <v>327718.10842476803</v>
      </c>
      <c r="U97" s="2452">
        <v>294983.60880527511</v>
      </c>
    </row>
    <row r="98" spans="13:21" ht="17.25" customHeight="1" thickTop="1"/>
  </sheetData>
  <mergeCells count="73">
    <mergeCell ref="M58:M61"/>
    <mergeCell ref="M62:M67"/>
    <mergeCell ref="M68:M77"/>
    <mergeCell ref="M78:M87"/>
    <mergeCell ref="M88:M97"/>
    <mergeCell ref="M55:N55"/>
    <mergeCell ref="M56:M57"/>
    <mergeCell ref="M50:N50"/>
    <mergeCell ref="M51:N51"/>
    <mergeCell ref="M52:N52"/>
    <mergeCell ref="M53:N53"/>
    <mergeCell ref="M54:N54"/>
    <mergeCell ref="M45:N45"/>
    <mergeCell ref="M46:N46"/>
    <mergeCell ref="M47:N47"/>
    <mergeCell ref="M48:N48"/>
    <mergeCell ref="M49:N49"/>
    <mergeCell ref="M40:N40"/>
    <mergeCell ref="M41:N41"/>
    <mergeCell ref="M42:N42"/>
    <mergeCell ref="M43:N43"/>
    <mergeCell ref="M44:N44"/>
    <mergeCell ref="M35:N35"/>
    <mergeCell ref="M36:N36"/>
    <mergeCell ref="M37:N37"/>
    <mergeCell ref="M38:N38"/>
    <mergeCell ref="M39:N39"/>
    <mergeCell ref="M28:N29"/>
    <mergeCell ref="M30:M31"/>
    <mergeCell ref="M32:N32"/>
    <mergeCell ref="M33:N33"/>
    <mergeCell ref="M34:N34"/>
    <mergeCell ref="L3:L5"/>
    <mergeCell ref="I3:I5"/>
    <mergeCell ref="A55:B55"/>
    <mergeCell ref="A11:C11"/>
    <mergeCell ref="A10:C10"/>
    <mergeCell ref="A13:C13"/>
    <mergeCell ref="J3:J5"/>
    <mergeCell ref="E3:E5"/>
    <mergeCell ref="G3:G5"/>
    <mergeCell ref="H3:H5"/>
    <mergeCell ref="K3:K5"/>
    <mergeCell ref="A8:C8"/>
    <mergeCell ref="A12:C12"/>
    <mergeCell ref="F3:F5"/>
    <mergeCell ref="A27:D27"/>
    <mergeCell ref="A26:D26"/>
    <mergeCell ref="A60:L60"/>
    <mergeCell ref="A39:B39"/>
    <mergeCell ref="A29:C29"/>
    <mergeCell ref="A16:C16"/>
    <mergeCell ref="A38:C38"/>
    <mergeCell ref="A54:C54"/>
    <mergeCell ref="A53:B53"/>
    <mergeCell ref="A19:C19"/>
    <mergeCell ref="A59:B59"/>
    <mergeCell ref="A32:C32"/>
    <mergeCell ref="A21:C21"/>
    <mergeCell ref="A22:D22"/>
    <mergeCell ref="A23:D23"/>
    <mergeCell ref="A24:D24"/>
    <mergeCell ref="A25:D25"/>
    <mergeCell ref="A28:D28"/>
    <mergeCell ref="A3:C5"/>
    <mergeCell ref="A6:C6"/>
    <mergeCell ref="A14:C14"/>
    <mergeCell ref="A18:C18"/>
    <mergeCell ref="A20:C20"/>
    <mergeCell ref="A15:C15"/>
    <mergeCell ref="A17:C17"/>
    <mergeCell ref="A7:C7"/>
    <mergeCell ref="A9:C9"/>
  </mergeCells>
  <phoneticPr fontId="4"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1" manualBreakCount="1">
    <brk id="8" max="44"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D69"/>
  <sheetViews>
    <sheetView view="pageBreakPreview" zoomScaleNormal="50" zoomScaleSheetLayoutView="100" workbookViewId="0">
      <selection activeCell="U46" sqref="U46"/>
    </sheetView>
  </sheetViews>
  <sheetFormatPr defaultColWidth="9.140625" defaultRowHeight="15.75"/>
  <cols>
    <col min="1" max="1" width="2.28515625" style="746" customWidth="1"/>
    <col min="2" max="2" width="28.7109375" style="746" customWidth="1"/>
    <col min="3" max="3" width="2.28515625" style="746" customWidth="1"/>
    <col min="4" max="4" width="1.7109375" style="747" customWidth="1"/>
    <col min="5" max="8" width="15" style="715" customWidth="1"/>
    <col min="9" max="12" width="24" style="715" customWidth="1"/>
    <col min="13" max="13" width="15.42578125" style="715" bestFit="1" customWidth="1"/>
    <col min="14" max="14" width="17.140625" style="715" customWidth="1"/>
    <col min="15" max="15" width="9.7109375" style="715" customWidth="1"/>
    <col min="16" max="16" width="9.85546875" style="715" customWidth="1"/>
    <col min="17" max="17" width="9.140625" style="715"/>
    <col min="18" max="18" width="19.140625" style="715" bestFit="1" customWidth="1"/>
    <col min="19" max="16384" width="9.140625" style="715"/>
  </cols>
  <sheetData>
    <row r="1" spans="1:23" s="710" customFormat="1" ht="35.1" customHeight="1">
      <c r="A1" s="1144"/>
      <c r="B1" s="826"/>
      <c r="C1" s="826"/>
      <c r="D1" s="826"/>
      <c r="E1" s="826"/>
      <c r="F1" s="826"/>
      <c r="G1" s="826"/>
      <c r="H1" s="1431" t="s">
        <v>886</v>
      </c>
      <c r="I1" s="1494" t="s">
        <v>211</v>
      </c>
      <c r="J1" s="826"/>
      <c r="K1" s="826"/>
      <c r="L1" s="826"/>
    </row>
    <row r="2" spans="1:23" ht="15" customHeight="1" thickBot="1">
      <c r="A2" s="711"/>
      <c r="B2" s="712"/>
      <c r="C2" s="712"/>
      <c r="D2" s="713"/>
      <c r="E2" s="711"/>
      <c r="F2" s="711"/>
      <c r="G2" s="711"/>
      <c r="H2" s="711"/>
      <c r="I2" s="711"/>
      <c r="J2" s="711"/>
      <c r="K2" s="711"/>
      <c r="L2" s="714" t="s">
        <v>502</v>
      </c>
    </row>
    <row r="3" spans="1:23" s="1436" customFormat="1" ht="15" customHeight="1">
      <c r="A3" s="3237" t="s">
        <v>1</v>
      </c>
      <c r="B3" s="3237"/>
      <c r="C3" s="3237"/>
      <c r="D3" s="1437"/>
      <c r="E3" s="3520" t="s">
        <v>3079</v>
      </c>
      <c r="F3" s="3520" t="s">
        <v>3080</v>
      </c>
      <c r="G3" s="3520" t="s">
        <v>3081</v>
      </c>
      <c r="H3" s="3520" t="s">
        <v>3082</v>
      </c>
      <c r="I3" s="3516" t="s">
        <v>3083</v>
      </c>
      <c r="J3" s="3513" t="s">
        <v>3084</v>
      </c>
      <c r="K3" s="3523" t="s">
        <v>3085</v>
      </c>
      <c r="L3" s="3513" t="s">
        <v>3086</v>
      </c>
      <c r="W3" s="1495"/>
    </row>
    <row r="4" spans="1:23" s="1436" customFormat="1" ht="15" customHeight="1">
      <c r="A4" s="3238"/>
      <c r="B4" s="3238"/>
      <c r="C4" s="3238"/>
      <c r="D4" s="1437"/>
      <c r="E4" s="3521"/>
      <c r="F4" s="3521"/>
      <c r="G4" s="3521"/>
      <c r="H4" s="3521"/>
      <c r="I4" s="3517"/>
      <c r="J4" s="3514"/>
      <c r="K4" s="3524"/>
      <c r="L4" s="3514"/>
    </row>
    <row r="5" spans="1:23" s="1436" customFormat="1" ht="48.75" customHeight="1">
      <c r="A5" s="3239"/>
      <c r="B5" s="3239"/>
      <c r="C5" s="3239"/>
      <c r="D5" s="1438"/>
      <c r="E5" s="3522"/>
      <c r="F5" s="3522"/>
      <c r="G5" s="3522"/>
      <c r="H5" s="3522"/>
      <c r="I5" s="3518"/>
      <c r="J5" s="3515"/>
      <c r="K5" s="3525"/>
      <c r="L5" s="3515"/>
    </row>
    <row r="6" spans="1:23" s="721" customFormat="1" ht="24" hidden="1" customHeight="1">
      <c r="A6" s="3408" t="s">
        <v>2540</v>
      </c>
      <c r="B6" s="3408"/>
      <c r="C6" s="3408"/>
      <c r="D6" s="719"/>
      <c r="E6" s="720">
        <v>73155098.799999997</v>
      </c>
      <c r="F6" s="611">
        <f t="shared" ref="F6:F11" si="0">K6-L6-I6+J6</f>
        <v>704743479</v>
      </c>
      <c r="G6" s="611">
        <v>554575873</v>
      </c>
      <c r="H6" s="611">
        <v>526282949</v>
      </c>
      <c r="I6" s="611">
        <v>172861308</v>
      </c>
      <c r="J6" s="611">
        <v>554575873</v>
      </c>
      <c r="K6" s="611">
        <v>540752397</v>
      </c>
      <c r="L6" s="611">
        <v>217723483</v>
      </c>
    </row>
    <row r="7" spans="1:23" s="721" customFormat="1" ht="24" hidden="1" customHeight="1">
      <c r="A7" s="3407" t="s">
        <v>2300</v>
      </c>
      <c r="B7" s="3407"/>
      <c r="C7" s="3407"/>
      <c r="D7" s="719"/>
      <c r="E7" s="722">
        <v>-4822639.8211698933</v>
      </c>
      <c r="F7" s="611">
        <f t="shared" si="0"/>
        <v>134269961.51942676</v>
      </c>
      <c r="G7" s="611">
        <v>501494769.53363603</v>
      </c>
      <c r="H7" s="611">
        <v>500259936.87579286</v>
      </c>
      <c r="I7" s="611">
        <v>428951108.39848328</v>
      </c>
      <c r="J7" s="611">
        <v>501494769.53363603</v>
      </c>
      <c r="K7" s="611">
        <v>484619936.30374366</v>
      </c>
      <c r="L7" s="611">
        <v>422893635.91946965</v>
      </c>
    </row>
    <row r="8" spans="1:23" s="721" customFormat="1" ht="24" hidden="1" customHeight="1">
      <c r="A8" s="3407" t="s">
        <v>2321</v>
      </c>
      <c r="B8" s="3407"/>
      <c r="C8" s="3407"/>
      <c r="D8" s="719"/>
      <c r="E8" s="722">
        <v>10011827</v>
      </c>
      <c r="F8" s="611">
        <f t="shared" si="0"/>
        <v>329422490</v>
      </c>
      <c r="G8" s="611">
        <v>506459891</v>
      </c>
      <c r="H8" s="611">
        <v>489213132</v>
      </c>
      <c r="I8" s="611">
        <v>338811661</v>
      </c>
      <c r="J8" s="611">
        <v>506459891</v>
      </c>
      <c r="K8" s="611">
        <v>493350989</v>
      </c>
      <c r="L8" s="611">
        <v>331576729</v>
      </c>
    </row>
    <row r="9" spans="1:23" s="721" customFormat="1" ht="19.5" hidden="1" customHeight="1">
      <c r="A9" s="3407" t="s">
        <v>3087</v>
      </c>
      <c r="B9" s="3407"/>
      <c r="C9" s="3407"/>
      <c r="D9" s="719"/>
      <c r="E9" s="722">
        <f>G9-H9-I9+L9</f>
        <v>-6469296.946950376</v>
      </c>
      <c r="F9" s="611">
        <f>K9-L9-I9+J9</f>
        <v>65372499.14697659</v>
      </c>
      <c r="G9" s="611">
        <v>401820999.30479008</v>
      </c>
      <c r="H9" s="611">
        <v>419108300.79884535</v>
      </c>
      <c r="I9" s="611">
        <v>357303752.31865996</v>
      </c>
      <c r="J9" s="611">
        <v>401820999.30479008</v>
      </c>
      <c r="K9" s="611">
        <v>388977009.02661133</v>
      </c>
      <c r="L9" s="611">
        <v>368121756.86576486</v>
      </c>
    </row>
    <row r="10" spans="1:23" s="721" customFormat="1" ht="19.5" hidden="1" customHeight="1">
      <c r="A10" s="3407" t="s">
        <v>2359</v>
      </c>
      <c r="B10" s="3407"/>
      <c r="C10" s="3407"/>
      <c r="D10" s="719"/>
      <c r="E10" s="722">
        <f>G10-H10-I10+L10</f>
        <v>7904744.8465281129</v>
      </c>
      <c r="F10" s="611">
        <f t="shared" si="0"/>
        <v>43921297.235137165</v>
      </c>
      <c r="G10" s="611">
        <v>444122840.59282225</v>
      </c>
      <c r="H10" s="611">
        <v>476703908.25929618</v>
      </c>
      <c r="I10" s="611">
        <v>392579056.56763297</v>
      </c>
      <c r="J10" s="611">
        <v>444122840.59282225</v>
      </c>
      <c r="K10" s="611">
        <v>425442382.2905829</v>
      </c>
      <c r="L10" s="611">
        <v>433064869.08063501</v>
      </c>
    </row>
    <row r="11" spans="1:23" s="725" customFormat="1" ht="13.7" hidden="1" customHeight="1">
      <c r="A11" s="3094" t="s">
        <v>3088</v>
      </c>
      <c r="B11" s="3094"/>
      <c r="C11" s="3094"/>
      <c r="D11" s="723"/>
      <c r="E11" s="724">
        <f>G11-H11-I11+L11</f>
        <v>13253114.243250668</v>
      </c>
      <c r="F11" s="492">
        <f t="shared" si="0"/>
        <v>116080849.33516026</v>
      </c>
      <c r="G11" s="154">
        <v>468911586.1162464</v>
      </c>
      <c r="H11" s="154">
        <v>496488994.83943087</v>
      </c>
      <c r="I11" s="154">
        <v>340666948.07070595</v>
      </c>
      <c r="J11" s="154">
        <v>381497471.03714108</v>
      </c>
      <c r="K11" s="154">
        <v>456747797.40586621</v>
      </c>
      <c r="L11" s="154">
        <v>381497471.03714108</v>
      </c>
      <c r="M11" s="725" t="e">
        <f>SUM(#REF!,#REF!)</f>
        <v>#REF!</v>
      </c>
      <c r="N11" s="725">
        <f>SUM(I11:I12,I14)</f>
        <v>1091025964.5804067</v>
      </c>
      <c r="O11" s="725">
        <f>SUM(L11:L12,J14)</f>
        <v>1277638155.0010252</v>
      </c>
    </row>
    <row r="12" spans="1:23" s="721" customFormat="1" ht="13.7" hidden="1" customHeight="1">
      <c r="A12" s="3407" t="s">
        <v>2305</v>
      </c>
      <c r="B12" s="3407"/>
      <c r="C12" s="3407"/>
      <c r="D12" s="719"/>
      <c r="E12" s="724">
        <v>14454844.492673216</v>
      </c>
      <c r="F12" s="492">
        <f t="shared" ref="F12:F23" si="1">K12-L12-I12+J12</f>
        <v>17116280.581417322</v>
      </c>
      <c r="G12" s="154">
        <v>500920199.75254083</v>
      </c>
      <c r="H12" s="154">
        <v>529763432.86957943</v>
      </c>
      <c r="I12" s="154">
        <v>372508410.50904661</v>
      </c>
      <c r="J12" s="154">
        <v>415806488.11875683</v>
      </c>
      <c r="K12" s="154">
        <v>486513225.79257286</v>
      </c>
      <c r="L12" s="154">
        <v>512695022.82086575</v>
      </c>
      <c r="M12" s="725"/>
      <c r="O12" s="726"/>
      <c r="P12" s="726"/>
      <c r="R12" s="727"/>
    </row>
    <row r="13" spans="1:23" s="721" customFormat="1" ht="13.7" hidden="1" customHeight="1">
      <c r="A13" s="3407" t="s">
        <v>2363</v>
      </c>
      <c r="B13" s="3407"/>
      <c r="C13" s="3407"/>
      <c r="D13" s="719"/>
      <c r="E13" s="724">
        <v>48012323.96469003</v>
      </c>
      <c r="F13" s="154" t="e">
        <f>I13*L13</f>
        <v>#REF!</v>
      </c>
      <c r="G13" s="154">
        <v>558221856.29158294</v>
      </c>
      <c r="H13" s="154">
        <v>536794692.29690802</v>
      </c>
      <c r="I13" s="154" t="e">
        <f>#REF!*N13</f>
        <v>#REF!</v>
      </c>
      <c r="J13" s="154" t="e">
        <f>#REF!*O13</f>
        <v>#REF!</v>
      </c>
      <c r="K13" s="154">
        <v>543964047.44767296</v>
      </c>
      <c r="L13" s="154">
        <v>521734671.30878443</v>
      </c>
      <c r="N13" s="721" t="e">
        <f>N11/M11</f>
        <v>#REF!</v>
      </c>
      <c r="O13" s="721" t="e">
        <f>O11/M11</f>
        <v>#REF!</v>
      </c>
    </row>
    <row r="14" spans="1:23" s="721" customFormat="1" ht="13.7" hidden="1" customHeight="1">
      <c r="A14" s="3094" t="s">
        <v>3089</v>
      </c>
      <c r="B14" s="3094"/>
      <c r="C14" s="3094"/>
      <c r="D14" s="719"/>
      <c r="E14" s="724">
        <v>19969126.564971056</v>
      </c>
      <c r="F14" s="492">
        <f t="shared" si="1"/>
        <v>17061245.859237611</v>
      </c>
      <c r="G14" s="154">
        <v>568348194.85530281</v>
      </c>
      <c r="H14" s="154">
        <v>553974123.43269408</v>
      </c>
      <c r="I14" s="154">
        <v>377850606.00065422</v>
      </c>
      <c r="J14" s="154">
        <v>383445661.14301842</v>
      </c>
      <c r="K14" s="154">
        <v>553320612.47771573</v>
      </c>
      <c r="L14" s="154">
        <v>541854421.76084232</v>
      </c>
      <c r="M14" s="725"/>
    </row>
    <row r="15" spans="1:23" s="721" customFormat="1" ht="13.7" hidden="1" customHeight="1">
      <c r="A15" s="3407" t="s">
        <v>2366</v>
      </c>
      <c r="B15" s="3407"/>
      <c r="C15" s="3407"/>
      <c r="D15" s="719"/>
      <c r="E15" s="722">
        <f>G15-H15-I15+J15</f>
        <v>13222438.356170893</v>
      </c>
      <c r="F15" s="492">
        <f t="shared" si="1"/>
        <v>16736733.881813049</v>
      </c>
      <c r="G15" s="611">
        <v>554808898.00771308</v>
      </c>
      <c r="H15" s="611">
        <v>560070365.17429125</v>
      </c>
      <c r="I15" s="611">
        <v>408187718.46355063</v>
      </c>
      <c r="J15" s="611">
        <v>426671623.98629969</v>
      </c>
      <c r="K15" s="611">
        <v>542356053.41750383</v>
      </c>
      <c r="L15" s="611">
        <v>544103225.05843985</v>
      </c>
    </row>
    <row r="16" spans="1:23" s="721" customFormat="1" ht="15.75" hidden="1" customHeight="1">
      <c r="A16" s="3094" t="s">
        <v>3090</v>
      </c>
      <c r="B16" s="3094"/>
      <c r="C16" s="3094"/>
      <c r="D16" s="719"/>
      <c r="E16" s="722">
        <v>22287714.91782742</v>
      </c>
      <c r="F16" s="492">
        <f t="shared" si="1"/>
        <v>18681418.268576264</v>
      </c>
      <c r="G16" s="611">
        <v>522478788.68525565</v>
      </c>
      <c r="H16" s="611">
        <v>496601977.69840121</v>
      </c>
      <c r="I16" s="611">
        <v>505889501.15825289</v>
      </c>
      <c r="J16" s="611">
        <v>502300405.08922678</v>
      </c>
      <c r="K16" s="611">
        <v>510638215.56337988</v>
      </c>
      <c r="L16" s="721">
        <v>488367701.22577751</v>
      </c>
    </row>
    <row r="17" spans="1:56" s="721" customFormat="1" ht="15.75" hidden="1" customHeight="1">
      <c r="A17" s="3094" t="s">
        <v>3091</v>
      </c>
      <c r="B17" s="3094"/>
      <c r="C17" s="3094"/>
      <c r="D17" s="676"/>
      <c r="E17" s="1145">
        <v>34724818.120765261</v>
      </c>
      <c r="F17" s="1147">
        <f t="shared" si="1"/>
        <v>29003620.183644891</v>
      </c>
      <c r="G17" s="1147">
        <v>568764615.59845173</v>
      </c>
      <c r="H17" s="525">
        <v>552869850.08385503</v>
      </c>
      <c r="I17" s="1147">
        <v>578160728.5131588</v>
      </c>
      <c r="J17" s="1147">
        <v>596990781.119326</v>
      </c>
      <c r="K17" s="1147">
        <v>555783105.89894223</v>
      </c>
      <c r="L17" s="1147">
        <v>545609538.32146454</v>
      </c>
    </row>
    <row r="18" spans="1:56" s="721" customFormat="1" ht="13.5" hidden="1" customHeight="1">
      <c r="A18" s="3094" t="s">
        <v>3092</v>
      </c>
      <c r="B18" s="3094"/>
      <c r="C18" s="3094"/>
      <c r="D18" s="676"/>
      <c r="E18" s="1147">
        <v>70097722.373816505</v>
      </c>
      <c r="F18" s="1147">
        <f t="shared" si="1"/>
        <v>66034865.78458643</v>
      </c>
      <c r="G18" s="1147">
        <v>615069412.16025329</v>
      </c>
      <c r="H18" s="1147">
        <v>549122917.60196519</v>
      </c>
      <c r="I18" s="1496">
        <v>539216484.37587118</v>
      </c>
      <c r="J18" s="1496">
        <v>543367712.19140029</v>
      </c>
      <c r="K18" s="1147">
        <v>599912595.01016188</v>
      </c>
      <c r="L18" s="1147">
        <v>538028957.04110456</v>
      </c>
    </row>
    <row r="19" spans="1:56" s="721" customFormat="1" ht="13.5" hidden="1" customHeight="1">
      <c r="A19" s="3094" t="s">
        <v>3093</v>
      </c>
      <c r="B19" s="3094"/>
      <c r="C19" s="3094"/>
      <c r="D19" s="719"/>
      <c r="E19" s="1145">
        <v>32819880.560770057</v>
      </c>
      <c r="F19" s="1147">
        <f t="shared" si="1"/>
        <v>28916834.496417999</v>
      </c>
      <c r="G19" s="1147">
        <v>563465019.88337076</v>
      </c>
      <c r="H19" s="525">
        <v>529032480.35362381</v>
      </c>
      <c r="I19" s="1147">
        <v>472749175.82649487</v>
      </c>
      <c r="J19" s="1147">
        <v>471136516.85751724</v>
      </c>
      <c r="K19" s="1147">
        <v>550945764.66523361</v>
      </c>
      <c r="L19" s="1147">
        <v>520416271.19983798</v>
      </c>
    </row>
    <row r="20" spans="1:56" s="721" customFormat="1" ht="13.5" hidden="1" customHeight="1">
      <c r="A20" s="3094" t="s">
        <v>3065</v>
      </c>
      <c r="B20" s="3094"/>
      <c r="C20" s="3094"/>
      <c r="D20" s="719"/>
      <c r="E20" s="1145">
        <v>36263921.156482995</v>
      </c>
      <c r="F20" s="1147">
        <f t="shared" si="1"/>
        <v>31397360.827279449</v>
      </c>
      <c r="G20" s="1147">
        <v>546872863.31227148</v>
      </c>
      <c r="H20" s="525">
        <v>529869670.19716972</v>
      </c>
      <c r="I20" s="1147">
        <v>453305260.32758641</v>
      </c>
      <c r="J20" s="1147">
        <v>472565988.36896724</v>
      </c>
      <c r="K20" s="1147">
        <v>532889980.9688617</v>
      </c>
      <c r="L20" s="1147">
        <v>520753348.18296307</v>
      </c>
    </row>
    <row r="21" spans="1:56" s="721" customFormat="1" ht="13.5" hidden="1" customHeight="1">
      <c r="A21" s="3499" t="s">
        <v>3066</v>
      </c>
      <c r="B21" s="3499"/>
      <c r="C21" s="3499"/>
      <c r="D21" s="637"/>
      <c r="E21" s="1145">
        <v>40125093.407908604</v>
      </c>
      <c r="F21" s="1147">
        <f t="shared" si="1"/>
        <v>36914929.027811348</v>
      </c>
      <c r="G21" s="1147">
        <v>587953906.54716015</v>
      </c>
      <c r="H21" s="525">
        <v>565869419.78643441</v>
      </c>
      <c r="I21" s="1147">
        <v>449083899.65039593</v>
      </c>
      <c r="J21" s="1147">
        <v>467124506.29757822</v>
      </c>
      <c r="K21" s="1147">
        <v>575586969.45956361</v>
      </c>
      <c r="L21" s="1147">
        <v>556712647.07893455</v>
      </c>
    </row>
    <row r="22" spans="1:56" s="721" customFormat="1" ht="14.45" hidden="1" customHeight="1">
      <c r="A22" s="3095" t="s">
        <v>2292</v>
      </c>
      <c r="B22" s="3096"/>
      <c r="C22" s="3096"/>
      <c r="D22" s="3097"/>
      <c r="E22" s="1497">
        <v>29604.160344714175</v>
      </c>
      <c r="F22" s="1498">
        <f t="shared" si="1"/>
        <v>26410.463285059377</v>
      </c>
      <c r="G22" s="1498">
        <v>571689.30708830652</v>
      </c>
      <c r="H22" s="144">
        <v>554076.93049204897</v>
      </c>
      <c r="I22" s="1498">
        <v>501070.75358251139</v>
      </c>
      <c r="J22" s="1498">
        <v>513062.53733096854</v>
      </c>
      <c r="K22" s="1498">
        <v>557368.06655468885</v>
      </c>
      <c r="L22" s="1498">
        <v>542949.38701808662</v>
      </c>
    </row>
    <row r="23" spans="1:56" s="721" customFormat="1" ht="14.45" hidden="1" customHeight="1">
      <c r="A23" s="3095" t="s">
        <v>2469</v>
      </c>
      <c r="B23" s="3096"/>
      <c r="C23" s="3096"/>
      <c r="D23" s="3097"/>
      <c r="E23" s="1497">
        <v>35393.874641408074</v>
      </c>
      <c r="F23" s="1498">
        <f t="shared" si="1"/>
        <v>34317.010636638792</v>
      </c>
      <c r="G23" s="1498">
        <v>576688.74743929529</v>
      </c>
      <c r="H23" s="144">
        <v>517113.17812585999</v>
      </c>
      <c r="I23" s="1498">
        <v>293813.18471593724</v>
      </c>
      <c r="J23" s="1498">
        <v>269631.4900439101</v>
      </c>
      <c r="K23" s="1498">
        <v>567246.38160543551</v>
      </c>
      <c r="L23" s="1498">
        <v>508747.67629676958</v>
      </c>
    </row>
    <row r="24" spans="1:56" s="721" customFormat="1" ht="13.5" customHeight="1">
      <c r="A24" s="3098" t="s">
        <v>1463</v>
      </c>
      <c r="B24" s="3098"/>
      <c r="C24" s="3098"/>
      <c r="D24" s="3099"/>
      <c r="E24" s="1497">
        <v>34336.274792149081</v>
      </c>
      <c r="F24" s="1498">
        <v>26139.543312502443</v>
      </c>
      <c r="G24" s="1498">
        <v>676268.09435204731</v>
      </c>
      <c r="H24" s="144">
        <v>647933.49976528832</v>
      </c>
      <c r="I24" s="1498">
        <v>748932.49891146587</v>
      </c>
      <c r="J24" s="1498">
        <v>754934.17911685596</v>
      </c>
      <c r="K24" s="1498">
        <v>659112.75712037622</v>
      </c>
      <c r="L24" s="1498">
        <v>638974.89401326387</v>
      </c>
    </row>
    <row r="25" spans="1:56" s="721" customFormat="1" ht="13.5" customHeight="1">
      <c r="A25" s="3095" t="s">
        <v>3094</v>
      </c>
      <c r="B25" s="3095"/>
      <c r="C25" s="3095"/>
      <c r="D25" s="3100"/>
      <c r="E25" s="1497">
        <v>87803.171387714799</v>
      </c>
      <c r="F25" s="1498">
        <v>79550.393180990854</v>
      </c>
      <c r="G25" s="1498">
        <v>875493.8288721235</v>
      </c>
      <c r="H25" s="144">
        <v>805810.2816373778</v>
      </c>
      <c r="I25" s="1498">
        <v>128402.76073196577</v>
      </c>
      <c r="J25" s="1498">
        <v>146522.38488351149</v>
      </c>
      <c r="K25" s="1498">
        <v>856004.99134394631</v>
      </c>
      <c r="L25" s="1498">
        <v>794574.22231450118</v>
      </c>
    </row>
    <row r="26" spans="1:56" s="721" customFormat="1" ht="13.5" customHeight="1">
      <c r="A26" s="3095" t="s">
        <v>1464</v>
      </c>
      <c r="B26" s="3095"/>
      <c r="C26" s="3095"/>
      <c r="D26" s="3100"/>
      <c r="E26" s="748">
        <v>56131.670367007144</v>
      </c>
      <c r="F26" s="749">
        <v>45942.790887861745</v>
      </c>
      <c r="G26" s="749">
        <v>881694.27988900337</v>
      </c>
      <c r="H26" s="1028">
        <v>856261.46809020382</v>
      </c>
      <c r="I26" s="749">
        <v>750699.62205673801</v>
      </c>
      <c r="J26" s="749">
        <v>781398.4806249456</v>
      </c>
      <c r="K26" s="749">
        <v>861213.60793642828</v>
      </c>
      <c r="L26" s="749">
        <v>845969.67561677413</v>
      </c>
    </row>
    <row r="27" spans="1:56" s="721" customFormat="1" ht="13.5" customHeight="1">
      <c r="A27" s="3095" t="s">
        <v>3095</v>
      </c>
      <c r="B27" s="3096"/>
      <c r="C27" s="3096"/>
      <c r="D27" s="3097"/>
      <c r="E27" s="748">
        <v>80043.122345854063</v>
      </c>
      <c r="F27" s="749">
        <v>71328.961595001281</v>
      </c>
      <c r="G27" s="749">
        <v>1047371.3732752228</v>
      </c>
      <c r="H27" s="1028">
        <v>983590.20394270751</v>
      </c>
      <c r="I27" s="749">
        <v>619807.2758538276</v>
      </c>
      <c r="J27" s="749">
        <v>636069.22886716633</v>
      </c>
      <c r="K27" s="749">
        <v>1028771.8001023101</v>
      </c>
      <c r="L27" s="749">
        <v>973704.79152064759</v>
      </c>
    </row>
    <row r="28" spans="1:56" s="721" customFormat="1" ht="13.5" customHeight="1">
      <c r="A28" s="3095" t="s">
        <v>3096</v>
      </c>
      <c r="B28" s="3096"/>
      <c r="C28" s="3096"/>
      <c r="D28" s="3097"/>
      <c r="E28" s="749">
        <f t="shared" ref="E28:E68" si="2">G28-H28-I28+J28</f>
        <v>98182.721333532478</v>
      </c>
      <c r="F28" s="749">
        <f>'29'!F28</f>
        <v>87730.816352728754</v>
      </c>
      <c r="G28" s="749">
        <f>'29'!G28</f>
        <v>1060597.2134333102</v>
      </c>
      <c r="H28" s="1028">
        <f>'29'!H28</f>
        <v>977536.63878641557</v>
      </c>
      <c r="I28" s="749">
        <f>'29'!I28</f>
        <v>390081.37451014871</v>
      </c>
      <c r="J28" s="749">
        <f>'29'!J28</f>
        <v>405203.52119678661</v>
      </c>
      <c r="K28" s="749">
        <f>'29'!K28</f>
        <v>1038959.4358167049</v>
      </c>
      <c r="L28" s="749">
        <f>'29'!L28</f>
        <v>966350.76615061401</v>
      </c>
    </row>
    <row r="29" spans="1:56" s="735" customFormat="1" ht="13.5" customHeight="1">
      <c r="A29" s="3094" t="s">
        <v>354</v>
      </c>
      <c r="B29" s="3094"/>
      <c r="C29" s="3094"/>
      <c r="D29" s="162"/>
      <c r="E29" s="950"/>
      <c r="F29" s="144"/>
      <c r="G29" s="950"/>
      <c r="H29" s="950"/>
      <c r="I29" s="950"/>
      <c r="J29" s="950"/>
      <c r="K29" s="950"/>
      <c r="L29" s="1321"/>
    </row>
    <row r="30" spans="1:56" s="173" customFormat="1" ht="13.5" customHeight="1">
      <c r="A30" s="155"/>
      <c r="B30" s="156" t="s">
        <v>3097</v>
      </c>
      <c r="C30" s="155"/>
      <c r="D30" s="165"/>
      <c r="E30" s="757">
        <f t="shared" si="2"/>
        <v>12705.520498702746</v>
      </c>
      <c r="F30" s="770">
        <f t="shared" ref="F30:F68" si="3">K30-L30-I30+J30</f>
        <v>13331.500455659036</v>
      </c>
      <c r="G30" s="737">
        <f>'29'!P62</f>
        <v>223299.05297004164</v>
      </c>
      <c r="H30" s="738">
        <f>'29'!Q62</f>
        <v>209089.52386881143</v>
      </c>
      <c r="I30" s="738">
        <f>'29'!R62</f>
        <v>40119.953053273537</v>
      </c>
      <c r="J30" s="738">
        <f>'29'!S62</f>
        <v>38615.944450746079</v>
      </c>
      <c r="K30" s="738">
        <f>'29'!T62</f>
        <v>222204.66144902605</v>
      </c>
      <c r="L30" s="738">
        <f>'29'!U62</f>
        <v>207369.15239083956</v>
      </c>
      <c r="M30" s="154"/>
      <c r="N30" s="154"/>
      <c r="O30" s="154"/>
      <c r="P30" s="656"/>
      <c r="Q30" s="656"/>
      <c r="R30" s="656"/>
      <c r="S30" s="656"/>
      <c r="T30" s="656"/>
      <c r="U30" s="656"/>
      <c r="V30" s="656"/>
      <c r="W30" s="656"/>
      <c r="X30" s="656"/>
      <c r="Y30" s="656"/>
      <c r="Z30" s="656"/>
      <c r="AA30" s="656"/>
      <c r="AB30" s="656"/>
      <c r="AC30" s="656"/>
      <c r="AD30" s="656"/>
      <c r="AE30" s="656"/>
      <c r="AF30" s="656"/>
      <c r="AG30" s="656"/>
      <c r="AH30" s="656"/>
      <c r="AI30" s="656"/>
      <c r="AJ30" s="656"/>
      <c r="AK30" s="656"/>
      <c r="AL30" s="656"/>
      <c r="AM30" s="656"/>
      <c r="AN30" s="656"/>
      <c r="AO30" s="656"/>
      <c r="AP30" s="656"/>
      <c r="AQ30" s="656"/>
      <c r="AR30" s="656"/>
      <c r="AS30" s="656"/>
      <c r="AT30" s="656"/>
      <c r="AU30" s="656"/>
      <c r="AV30" s="656"/>
      <c r="AW30" s="656"/>
      <c r="AX30" s="656"/>
      <c r="AY30" s="656"/>
      <c r="AZ30" s="656"/>
      <c r="BA30" s="656"/>
      <c r="BB30" s="656"/>
      <c r="BC30" s="656"/>
      <c r="BD30" s="656"/>
    </row>
    <row r="31" spans="1:56" s="173" customFormat="1" ht="13.5" customHeight="1">
      <c r="A31" s="155"/>
      <c r="B31" s="156" t="s">
        <v>3098</v>
      </c>
      <c r="C31" s="155"/>
      <c r="D31" s="165"/>
      <c r="E31" s="757">
        <f t="shared" si="2"/>
        <v>9601.0287586238701</v>
      </c>
      <c r="F31" s="770">
        <f t="shared" si="3"/>
        <v>8632.0893201340514</v>
      </c>
      <c r="G31" s="737">
        <f>'29'!P63</f>
        <v>134503.31319682734</v>
      </c>
      <c r="H31" s="738">
        <f>'29'!Q63</f>
        <v>126617.43301991743</v>
      </c>
      <c r="I31" s="738">
        <f>'29'!R63</f>
        <v>33340.710431092557</v>
      </c>
      <c r="J31" s="738">
        <f>'29'!S63</f>
        <v>35055.859012806519</v>
      </c>
      <c r="K31" s="738">
        <f>'29'!T63</f>
        <v>132174.50799726037</v>
      </c>
      <c r="L31" s="738">
        <f>'29'!U63</f>
        <v>125257.56725884028</v>
      </c>
      <c r="M31" s="445"/>
      <c r="N31" s="445"/>
      <c r="O31" s="445"/>
      <c r="P31" s="656"/>
      <c r="Q31" s="656"/>
      <c r="R31" s="656"/>
      <c r="S31" s="656"/>
      <c r="T31" s="656"/>
      <c r="U31" s="656"/>
      <c r="V31" s="656"/>
      <c r="W31" s="656"/>
      <c r="X31" s="656"/>
      <c r="Y31" s="656"/>
      <c r="Z31" s="656"/>
      <c r="AA31" s="656"/>
      <c r="AB31" s="656"/>
      <c r="AC31" s="656"/>
      <c r="AD31" s="656"/>
      <c r="AE31" s="656"/>
      <c r="AF31" s="656"/>
      <c r="AG31" s="656"/>
      <c r="AH31" s="656"/>
      <c r="AI31" s="656"/>
      <c r="AJ31" s="656"/>
      <c r="AK31" s="656"/>
      <c r="AL31" s="656"/>
      <c r="AM31" s="656"/>
      <c r="AN31" s="656"/>
      <c r="AO31" s="656"/>
      <c r="AP31" s="656"/>
      <c r="AQ31" s="656"/>
      <c r="AR31" s="656"/>
      <c r="AS31" s="656"/>
      <c r="AT31" s="656"/>
      <c r="AU31" s="656"/>
      <c r="AV31" s="656"/>
      <c r="AW31" s="656"/>
      <c r="AX31" s="656"/>
      <c r="AY31" s="656"/>
      <c r="AZ31" s="656"/>
      <c r="BA31" s="656"/>
      <c r="BB31" s="656"/>
      <c r="BC31" s="656"/>
      <c r="BD31" s="656"/>
    </row>
    <row r="32" spans="1:56" s="173" customFormat="1" ht="13.5" customHeight="1">
      <c r="A32" s="155"/>
      <c r="B32" s="156" t="s">
        <v>3099</v>
      </c>
      <c r="C32" s="155"/>
      <c r="D32" s="165"/>
      <c r="E32" s="757">
        <f t="shared" si="2"/>
        <v>17150.141609571758</v>
      </c>
      <c r="F32" s="770">
        <f t="shared" si="3"/>
        <v>17184.407625364081</v>
      </c>
      <c r="G32" s="737">
        <f>'29'!P64</f>
        <v>265433.12771066063</v>
      </c>
      <c r="H32" s="738">
        <f>'29'!Q64</f>
        <v>254815.73417743709</v>
      </c>
      <c r="I32" s="738">
        <f>'29'!R64</f>
        <v>100682.71961335393</v>
      </c>
      <c r="J32" s="738">
        <f>'29'!S64</f>
        <v>107215.46768970214</v>
      </c>
      <c r="K32" s="738">
        <f>'29'!T64</f>
        <v>263007.07541152218</v>
      </c>
      <c r="L32" s="738">
        <f>'29'!U64</f>
        <v>252355.41586250631</v>
      </c>
      <c r="M32" s="445"/>
      <c r="N32" s="445"/>
      <c r="O32" s="445"/>
      <c r="P32" s="656"/>
      <c r="Q32" s="656"/>
      <c r="R32" s="656"/>
      <c r="S32" s="656"/>
      <c r="T32" s="656"/>
      <c r="U32" s="656"/>
      <c r="V32" s="656"/>
      <c r="W32" s="656"/>
      <c r="X32" s="656"/>
      <c r="Y32" s="656"/>
      <c r="Z32" s="656"/>
      <c r="AA32" s="656"/>
      <c r="AB32" s="656"/>
      <c r="AC32" s="656"/>
      <c r="AD32" s="656"/>
      <c r="AE32" s="656"/>
      <c r="AF32" s="656"/>
      <c r="AG32" s="656"/>
      <c r="AH32" s="656"/>
      <c r="AI32" s="656"/>
      <c r="AJ32" s="656"/>
      <c r="AK32" s="656"/>
      <c r="AL32" s="656"/>
      <c r="AM32" s="656"/>
      <c r="AN32" s="656"/>
      <c r="AO32" s="656"/>
      <c r="AP32" s="656"/>
      <c r="AQ32" s="656"/>
      <c r="AR32" s="656"/>
      <c r="AS32" s="656"/>
      <c r="AT32" s="656"/>
      <c r="AU32" s="656"/>
      <c r="AV32" s="656"/>
      <c r="AW32" s="656"/>
      <c r="AX32" s="656"/>
      <c r="AY32" s="656"/>
      <c r="AZ32" s="656"/>
      <c r="BA32" s="656"/>
      <c r="BB32" s="656"/>
      <c r="BC32" s="656"/>
      <c r="BD32" s="656"/>
    </row>
    <row r="33" spans="1:56" s="173" customFormat="1" ht="13.5" customHeight="1">
      <c r="A33" s="155"/>
      <c r="B33" s="156" t="s">
        <v>3100</v>
      </c>
      <c r="C33" s="155"/>
      <c r="D33" s="165"/>
      <c r="E33" s="757">
        <f t="shared" si="2"/>
        <v>10351.906852203203</v>
      </c>
      <c r="F33" s="770">
        <f t="shared" si="3"/>
        <v>8954.9264947835472</v>
      </c>
      <c r="G33" s="737">
        <f>'29'!P65</f>
        <v>125090.55076769664</v>
      </c>
      <c r="H33" s="738">
        <f>'29'!Q65</f>
        <v>120303.48551209546</v>
      </c>
      <c r="I33" s="738">
        <f>'29'!R65</f>
        <v>76125.799056315707</v>
      </c>
      <c r="J33" s="738">
        <f>'29'!S65</f>
        <v>81690.640652917733</v>
      </c>
      <c r="K33" s="738">
        <f>'29'!T65</f>
        <v>122375.47985956148</v>
      </c>
      <c r="L33" s="738">
        <f>'29'!U65</f>
        <v>118985.39496137996</v>
      </c>
      <c r="M33" s="445"/>
      <c r="N33" s="445"/>
      <c r="O33" s="445"/>
      <c r="P33" s="656"/>
      <c r="Q33" s="656"/>
      <c r="R33" s="656"/>
      <c r="S33" s="656"/>
      <c r="T33" s="656"/>
      <c r="U33" s="656"/>
      <c r="V33" s="656"/>
      <c r="W33" s="656"/>
      <c r="X33" s="656"/>
      <c r="Y33" s="656"/>
      <c r="Z33" s="656"/>
      <c r="AA33" s="656"/>
      <c r="AB33" s="656"/>
      <c r="AC33" s="656"/>
      <c r="AD33" s="656"/>
      <c r="AE33" s="656"/>
      <c r="AF33" s="656"/>
      <c r="AG33" s="656"/>
      <c r="AH33" s="656"/>
      <c r="AI33" s="656"/>
      <c r="AJ33" s="656"/>
      <c r="AK33" s="656"/>
      <c r="AL33" s="656"/>
      <c r="AM33" s="656"/>
      <c r="AN33" s="656"/>
      <c r="AO33" s="656"/>
      <c r="AP33" s="656"/>
      <c r="AQ33" s="656"/>
      <c r="AR33" s="656"/>
      <c r="AS33" s="656"/>
      <c r="AT33" s="656"/>
      <c r="AU33" s="656"/>
      <c r="AV33" s="656"/>
      <c r="AW33" s="656"/>
      <c r="AX33" s="656"/>
      <c r="AY33" s="656"/>
      <c r="AZ33" s="656"/>
      <c r="BA33" s="656"/>
      <c r="BB33" s="656"/>
      <c r="BC33" s="656"/>
      <c r="BD33" s="656"/>
    </row>
    <row r="34" spans="1:56" s="173" customFormat="1" ht="13.5" customHeight="1">
      <c r="A34" s="155"/>
      <c r="B34" s="156" t="s">
        <v>2381</v>
      </c>
      <c r="C34" s="155"/>
      <c r="D34" s="165"/>
      <c r="E34" s="757">
        <f t="shared" si="2"/>
        <v>17237.177023411317</v>
      </c>
      <c r="F34" s="770">
        <f t="shared" si="3"/>
        <v>12682.88348796275</v>
      </c>
      <c r="G34" s="737">
        <f>'29'!P66</f>
        <v>121913.71377802506</v>
      </c>
      <c r="H34" s="738">
        <f>'29'!Q66</f>
        <v>95416.300829115076</v>
      </c>
      <c r="I34" s="738">
        <f>'29'!R66</f>
        <v>34205.11800111286</v>
      </c>
      <c r="J34" s="738">
        <f>'29'!S66</f>
        <v>24944.88207561419</v>
      </c>
      <c r="K34" s="738">
        <f>'29'!T66</f>
        <v>115993.64074557912</v>
      </c>
      <c r="L34" s="738">
        <f>'29'!U66</f>
        <v>94050.5213321177</v>
      </c>
      <c r="M34" s="445"/>
      <c r="N34" s="445"/>
      <c r="O34" s="445"/>
      <c r="P34" s="656"/>
      <c r="Q34" s="656"/>
      <c r="R34" s="656"/>
      <c r="S34" s="656"/>
      <c r="T34" s="656"/>
      <c r="U34" s="656"/>
      <c r="V34" s="656"/>
      <c r="W34" s="656"/>
      <c r="X34" s="656"/>
      <c r="Y34" s="656"/>
      <c r="Z34" s="656"/>
      <c r="AA34" s="656"/>
      <c r="AB34" s="656"/>
      <c r="AC34" s="656"/>
      <c r="AD34" s="656"/>
      <c r="AE34" s="656"/>
      <c r="AF34" s="656"/>
      <c r="AG34" s="656"/>
      <c r="AH34" s="656"/>
      <c r="AI34" s="656"/>
      <c r="AJ34" s="656"/>
      <c r="AK34" s="656"/>
      <c r="AL34" s="656"/>
      <c r="AM34" s="656"/>
      <c r="AN34" s="656"/>
      <c r="AO34" s="656"/>
      <c r="AP34" s="656"/>
      <c r="AQ34" s="656"/>
      <c r="AR34" s="656"/>
      <c r="AS34" s="656"/>
      <c r="AT34" s="656"/>
      <c r="AU34" s="656"/>
      <c r="AV34" s="656"/>
      <c r="AW34" s="656"/>
      <c r="AX34" s="656"/>
      <c r="AY34" s="656"/>
      <c r="AZ34" s="656"/>
      <c r="BA34" s="656"/>
      <c r="BB34" s="656"/>
      <c r="BC34" s="656"/>
      <c r="BD34" s="656"/>
    </row>
    <row r="35" spans="1:56" s="173" customFormat="1" ht="13.5" customHeight="1">
      <c r="A35" s="155"/>
      <c r="B35" s="156" t="s">
        <v>2521</v>
      </c>
      <c r="C35" s="155"/>
      <c r="D35" s="165"/>
      <c r="E35" s="757">
        <f t="shared" si="2"/>
        <v>31136.946591020489</v>
      </c>
      <c r="F35" s="770">
        <f t="shared" si="3"/>
        <v>26945.008968825554</v>
      </c>
      <c r="G35" s="737">
        <f>'29'!P67</f>
        <v>190357.45501005818</v>
      </c>
      <c r="H35" s="738">
        <f>'29'!Q67</f>
        <v>171294.16137903769</v>
      </c>
      <c r="I35" s="738">
        <f>'29'!R67</f>
        <v>105607.07435499999</v>
      </c>
      <c r="J35" s="738">
        <f>'29'!S67</f>
        <v>117680.72731499998</v>
      </c>
      <c r="K35" s="738">
        <f>'29'!T67</f>
        <v>183204.0703537559</v>
      </c>
      <c r="L35" s="738">
        <f>'29'!U67</f>
        <v>168332.71434493034</v>
      </c>
      <c r="M35" s="445"/>
      <c r="N35" s="445"/>
      <c r="O35" s="445"/>
      <c r="P35" s="656"/>
      <c r="Q35" s="656"/>
      <c r="R35" s="656"/>
      <c r="S35" s="656"/>
      <c r="T35" s="656"/>
      <c r="U35" s="656"/>
      <c r="V35" s="656"/>
      <c r="W35" s="656"/>
      <c r="X35" s="656"/>
      <c r="Y35" s="656"/>
      <c r="Z35" s="656"/>
      <c r="AA35" s="656"/>
      <c r="AB35" s="656"/>
      <c r="AC35" s="656"/>
      <c r="AD35" s="656"/>
      <c r="AE35" s="656"/>
      <c r="AF35" s="656"/>
      <c r="AG35" s="656"/>
      <c r="AH35" s="656"/>
      <c r="AI35" s="656"/>
      <c r="AJ35" s="656"/>
      <c r="AK35" s="656"/>
      <c r="AL35" s="656"/>
      <c r="AM35" s="656"/>
      <c r="AN35" s="656"/>
      <c r="AO35" s="656"/>
      <c r="AP35" s="656"/>
      <c r="AQ35" s="656"/>
      <c r="AR35" s="656"/>
      <c r="AS35" s="656"/>
      <c r="AT35" s="656"/>
      <c r="AU35" s="656"/>
      <c r="AV35" s="656"/>
      <c r="AW35" s="656"/>
      <c r="AX35" s="656"/>
      <c r="AY35" s="656"/>
      <c r="AZ35" s="656"/>
      <c r="BA35" s="656"/>
      <c r="BB35" s="656"/>
      <c r="BC35" s="656"/>
      <c r="BD35" s="656"/>
    </row>
    <row r="36" spans="1:56" s="173" customFormat="1" ht="13.5" customHeight="1">
      <c r="A36" s="3094" t="s">
        <v>380</v>
      </c>
      <c r="B36" s="3094"/>
      <c r="C36" s="3094"/>
      <c r="D36" s="162"/>
      <c r="E36" s="738"/>
      <c r="F36" s="770"/>
      <c r="G36" s="1499"/>
      <c r="H36" s="738"/>
      <c r="I36" s="738"/>
      <c r="J36" s="738"/>
      <c r="K36" s="738"/>
      <c r="L36" s="738"/>
      <c r="M36" s="445"/>
      <c r="N36" s="445"/>
      <c r="O36" s="445"/>
      <c r="P36" s="656"/>
      <c r="Q36" s="656"/>
      <c r="R36" s="656"/>
      <c r="S36" s="656"/>
      <c r="T36" s="656"/>
      <c r="U36" s="656"/>
      <c r="V36" s="656"/>
      <c r="W36" s="656"/>
      <c r="X36" s="656"/>
      <c r="Y36" s="656"/>
      <c r="Z36" s="656"/>
      <c r="AA36" s="656"/>
      <c r="AB36" s="656"/>
      <c r="AC36" s="656"/>
      <c r="AD36" s="656"/>
      <c r="AE36" s="656"/>
      <c r="AF36" s="656"/>
      <c r="AG36" s="656"/>
      <c r="AH36" s="656"/>
      <c r="AI36" s="656"/>
      <c r="AJ36" s="656"/>
      <c r="AK36" s="656"/>
      <c r="AL36" s="656"/>
      <c r="AM36" s="656"/>
      <c r="AN36" s="656"/>
      <c r="AO36" s="656"/>
      <c r="AP36" s="656"/>
      <c r="AQ36" s="656"/>
      <c r="AR36" s="656"/>
      <c r="AS36" s="656"/>
      <c r="AT36" s="656"/>
      <c r="AU36" s="656"/>
      <c r="AV36" s="656"/>
      <c r="AW36" s="656"/>
      <c r="AX36" s="656"/>
      <c r="AY36" s="656"/>
      <c r="AZ36" s="656"/>
      <c r="BA36" s="656"/>
      <c r="BB36" s="656"/>
      <c r="BC36" s="656"/>
      <c r="BD36" s="656"/>
    </row>
    <row r="37" spans="1:56" s="173" customFormat="1" ht="13.5" customHeight="1">
      <c r="A37" s="155"/>
      <c r="B37" s="156" t="s">
        <v>2188</v>
      </c>
      <c r="C37" s="155"/>
      <c r="D37" s="165"/>
      <c r="E37" s="757">
        <f t="shared" si="2"/>
        <v>-1483.775359593772</v>
      </c>
      <c r="F37" s="770">
        <f t="shared" si="3"/>
        <v>-1412.3203233190179</v>
      </c>
      <c r="G37" s="737">
        <f>'29'!P68</f>
        <v>6401.6474769426641</v>
      </c>
      <c r="H37" s="738">
        <f>'29'!Q68</f>
        <v>16336.689969814173</v>
      </c>
      <c r="I37" s="738">
        <f>'29'!R68</f>
        <v>16811.299991693893</v>
      </c>
      <c r="J37" s="738">
        <f>'29'!S68</f>
        <v>25262.567124971629</v>
      </c>
      <c r="K37" s="738">
        <f>'29'!T68</f>
        <v>6147.2838737466918</v>
      </c>
      <c r="L37" s="738">
        <f>'29'!U68</f>
        <v>16010.871330343443</v>
      </c>
      <c r="M37" s="445"/>
      <c r="N37" s="445"/>
      <c r="O37" s="445"/>
      <c r="P37" s="656"/>
      <c r="Q37" s="656"/>
      <c r="R37" s="656"/>
      <c r="S37" s="656"/>
      <c r="T37" s="656"/>
      <c r="U37" s="656"/>
      <c r="V37" s="656"/>
      <c r="W37" s="656"/>
      <c r="X37" s="656"/>
      <c r="Y37" s="656"/>
      <c r="Z37" s="656"/>
      <c r="AA37" s="656"/>
      <c r="AB37" s="656"/>
      <c r="AC37" s="656"/>
      <c r="AD37" s="656"/>
      <c r="AE37" s="656"/>
      <c r="AF37" s="656"/>
      <c r="AG37" s="656"/>
      <c r="AH37" s="656"/>
      <c r="AI37" s="656"/>
      <c r="AJ37" s="656"/>
      <c r="AK37" s="656"/>
      <c r="AL37" s="656"/>
      <c r="AM37" s="656"/>
      <c r="AN37" s="656"/>
      <c r="AO37" s="656"/>
      <c r="AP37" s="656"/>
      <c r="AQ37" s="656"/>
      <c r="AR37" s="656"/>
      <c r="AS37" s="656"/>
      <c r="AT37" s="656"/>
      <c r="AU37" s="656"/>
      <c r="AV37" s="656"/>
      <c r="AW37" s="656"/>
      <c r="AX37" s="656"/>
      <c r="AY37" s="656"/>
      <c r="AZ37" s="656"/>
      <c r="BA37" s="656"/>
      <c r="BB37" s="656"/>
      <c r="BC37" s="656"/>
      <c r="BD37" s="656"/>
    </row>
    <row r="38" spans="1:56" s="173" customFormat="1" ht="13.5" customHeight="1">
      <c r="A38" s="155"/>
      <c r="B38" s="156" t="s">
        <v>2234</v>
      </c>
      <c r="C38" s="155"/>
      <c r="D38" s="165"/>
      <c r="E38" s="757">
        <f t="shared" si="2"/>
        <v>1047.7379493279659</v>
      </c>
      <c r="F38" s="770">
        <f t="shared" si="3"/>
        <v>1062.414960113194</v>
      </c>
      <c r="G38" s="737">
        <f>'29'!P69</f>
        <v>15254.117430663224</v>
      </c>
      <c r="H38" s="738">
        <f>'29'!Q69</f>
        <v>14712.545519068777</v>
      </c>
      <c r="I38" s="738">
        <f>'29'!R69</f>
        <v>7889.2550957031417</v>
      </c>
      <c r="J38" s="738">
        <f>'29'!S69</f>
        <v>8395.421133436661</v>
      </c>
      <c r="K38" s="738">
        <f>'29'!T69</f>
        <v>15084.399650866282</v>
      </c>
      <c r="L38" s="738">
        <f>'29'!U69</f>
        <v>14528.150728486607</v>
      </c>
      <c r="M38" s="445"/>
      <c r="N38" s="445"/>
      <c r="O38" s="445"/>
      <c r="P38" s="656"/>
      <c r="Q38" s="656"/>
      <c r="R38" s="656"/>
      <c r="S38" s="656"/>
      <c r="T38" s="656"/>
      <c r="U38" s="656"/>
      <c r="V38" s="656"/>
      <c r="W38" s="656"/>
      <c r="X38" s="656"/>
      <c r="Y38" s="656"/>
      <c r="Z38" s="656"/>
      <c r="AA38" s="656"/>
      <c r="AB38" s="656"/>
      <c r="AC38" s="656"/>
      <c r="AD38" s="656"/>
      <c r="AE38" s="656"/>
      <c r="AF38" s="656"/>
      <c r="AG38" s="656"/>
      <c r="AH38" s="656"/>
      <c r="AI38" s="656"/>
      <c r="AJ38" s="656"/>
      <c r="AK38" s="656"/>
      <c r="AL38" s="656"/>
      <c r="AM38" s="656"/>
      <c r="AN38" s="656"/>
      <c r="AO38" s="656"/>
      <c r="AP38" s="656"/>
      <c r="AQ38" s="656"/>
      <c r="AR38" s="656"/>
      <c r="AS38" s="656"/>
      <c r="AT38" s="656"/>
      <c r="AU38" s="656"/>
      <c r="AV38" s="656"/>
      <c r="AW38" s="656"/>
      <c r="AX38" s="656"/>
      <c r="AY38" s="656"/>
      <c r="AZ38" s="656"/>
      <c r="BA38" s="656"/>
      <c r="BB38" s="656"/>
      <c r="BC38" s="656"/>
      <c r="BD38" s="656"/>
    </row>
    <row r="39" spans="1:56" s="173" customFormat="1" ht="13.5" customHeight="1">
      <c r="A39" s="156"/>
      <c r="B39" s="156" t="s">
        <v>3101</v>
      </c>
      <c r="C39" s="156"/>
      <c r="D39" s="165"/>
      <c r="E39" s="757">
        <f t="shared" si="2"/>
        <v>3486.5587519898982</v>
      </c>
      <c r="F39" s="770">
        <f t="shared" si="3"/>
        <v>3581.1947881665837</v>
      </c>
      <c r="G39" s="737">
        <f>'29'!P70</f>
        <v>44958.570483197873</v>
      </c>
      <c r="H39" s="738">
        <f>'29'!Q70</f>
        <v>41809.171627191237</v>
      </c>
      <c r="I39" s="738">
        <f>'29'!R70</f>
        <v>5156.3087520601584</v>
      </c>
      <c r="J39" s="738">
        <f>'29'!S70</f>
        <v>5493.4686480434211</v>
      </c>
      <c r="K39" s="738">
        <f>'29'!T70</f>
        <v>44699.92055145726</v>
      </c>
      <c r="L39" s="738">
        <f>'29'!U70</f>
        <v>41455.885659273939</v>
      </c>
      <c r="M39" s="445"/>
      <c r="N39" s="445"/>
      <c r="O39" s="445"/>
      <c r="P39" s="656"/>
      <c r="Q39" s="656"/>
      <c r="R39" s="656"/>
      <c r="S39" s="656"/>
      <c r="T39" s="656"/>
      <c r="U39" s="656"/>
      <c r="V39" s="656"/>
      <c r="W39" s="656"/>
      <c r="X39" s="656"/>
      <c r="Y39" s="656"/>
      <c r="Z39" s="656"/>
      <c r="AA39" s="656"/>
      <c r="AB39" s="656"/>
      <c r="AC39" s="656"/>
      <c r="AD39" s="656"/>
      <c r="AE39" s="656"/>
      <c r="AF39" s="656"/>
      <c r="AG39" s="656"/>
      <c r="AH39" s="656"/>
      <c r="AI39" s="656"/>
      <c r="AJ39" s="656"/>
      <c r="AK39" s="656"/>
      <c r="AL39" s="656"/>
      <c r="AM39" s="656"/>
      <c r="AN39" s="656"/>
      <c r="AO39" s="656"/>
      <c r="AP39" s="656"/>
      <c r="AQ39" s="656"/>
      <c r="AR39" s="656"/>
      <c r="AS39" s="656"/>
      <c r="AT39" s="656"/>
      <c r="AU39" s="656"/>
      <c r="AV39" s="656"/>
      <c r="AW39" s="656"/>
      <c r="AX39" s="656"/>
      <c r="AY39" s="656"/>
      <c r="AZ39" s="656"/>
      <c r="BA39" s="656"/>
      <c r="BB39" s="656"/>
      <c r="BC39" s="656"/>
      <c r="BD39" s="656"/>
    </row>
    <row r="40" spans="1:56" s="173" customFormat="1" ht="13.5" customHeight="1">
      <c r="A40" s="156"/>
      <c r="B40" s="156" t="s">
        <v>2226</v>
      </c>
      <c r="C40" s="156"/>
      <c r="D40" s="165"/>
      <c r="E40" s="757">
        <f t="shared" si="2"/>
        <v>5405.9642049815011</v>
      </c>
      <c r="F40" s="770">
        <f t="shared" si="3"/>
        <v>5753.4434150680318</v>
      </c>
      <c r="G40" s="737">
        <f>'29'!P71</f>
        <v>88068.542174084942</v>
      </c>
      <c r="H40" s="738">
        <f>'29'!Q71</f>
        <v>84554.954554398995</v>
      </c>
      <c r="I40" s="738">
        <f>'29'!R71</f>
        <v>17828.895271825691</v>
      </c>
      <c r="J40" s="738">
        <f>'29'!S71</f>
        <v>19721.271857121246</v>
      </c>
      <c r="K40" s="738">
        <f>'29'!T71</f>
        <v>87553.091917929836</v>
      </c>
      <c r="L40" s="738">
        <f>'29'!U71</f>
        <v>83692.025088157359</v>
      </c>
      <c r="M40" s="445"/>
      <c r="N40" s="445"/>
      <c r="O40" s="445"/>
      <c r="P40" s="656"/>
      <c r="Q40" s="656"/>
      <c r="R40" s="656"/>
      <c r="S40" s="656"/>
      <c r="T40" s="656"/>
      <c r="U40" s="656"/>
      <c r="V40" s="656"/>
      <c r="W40" s="656"/>
      <c r="X40" s="656"/>
      <c r="Y40" s="656"/>
      <c r="Z40" s="656"/>
      <c r="AA40" s="656"/>
      <c r="AB40" s="656"/>
      <c r="AC40" s="656"/>
      <c r="AD40" s="656"/>
      <c r="AE40" s="656"/>
      <c r="AF40" s="656"/>
      <c r="AG40" s="656"/>
      <c r="AH40" s="656"/>
      <c r="AI40" s="656"/>
      <c r="AJ40" s="656"/>
      <c r="AK40" s="656"/>
      <c r="AL40" s="656"/>
      <c r="AM40" s="656"/>
      <c r="AN40" s="656"/>
      <c r="AO40" s="656"/>
      <c r="AP40" s="656"/>
      <c r="AQ40" s="656"/>
      <c r="AR40" s="656"/>
      <c r="AS40" s="656"/>
      <c r="AT40" s="656"/>
      <c r="AU40" s="656"/>
      <c r="AV40" s="656"/>
      <c r="AW40" s="656"/>
      <c r="AX40" s="656"/>
      <c r="AY40" s="656"/>
      <c r="AZ40" s="656"/>
      <c r="BA40" s="656"/>
      <c r="BB40" s="656"/>
      <c r="BC40" s="656"/>
      <c r="BD40" s="656"/>
    </row>
    <row r="41" spans="1:56" s="173" customFormat="1" ht="13.5" customHeight="1">
      <c r="A41" s="156"/>
      <c r="B41" s="156" t="s">
        <v>2192</v>
      </c>
      <c r="C41" s="156"/>
      <c r="D41" s="165"/>
      <c r="E41" s="757">
        <f t="shared" si="2"/>
        <v>7132.7087637331279</v>
      </c>
      <c r="F41" s="770">
        <f t="shared" si="3"/>
        <v>7643.2659046607296</v>
      </c>
      <c r="G41" s="737">
        <f>'29'!P72</f>
        <v>93354.589987561441</v>
      </c>
      <c r="H41" s="738">
        <f>'29'!Q72</f>
        <v>86802.739414435637</v>
      </c>
      <c r="I41" s="738">
        <f>'29'!R72</f>
        <v>14526.028533125851</v>
      </c>
      <c r="J41" s="738">
        <f>'29'!S72</f>
        <v>15106.886723733174</v>
      </c>
      <c r="K41" s="738">
        <f>'29'!T72</f>
        <v>92545.697668139939</v>
      </c>
      <c r="L41" s="738">
        <f>'29'!U72</f>
        <v>85483.289954086533</v>
      </c>
      <c r="M41" s="445"/>
      <c r="N41" s="445"/>
      <c r="O41" s="445"/>
      <c r="P41" s="656"/>
      <c r="Q41" s="656"/>
      <c r="R41" s="656"/>
      <c r="S41" s="656"/>
      <c r="T41" s="656"/>
      <c r="U41" s="656"/>
      <c r="V41" s="656"/>
      <c r="W41" s="656"/>
      <c r="X41" s="656"/>
      <c r="Y41" s="656"/>
      <c r="Z41" s="656"/>
      <c r="AA41" s="656"/>
      <c r="AB41" s="656"/>
      <c r="AC41" s="656"/>
      <c r="AD41" s="656"/>
      <c r="AE41" s="656"/>
      <c r="AF41" s="656"/>
      <c r="AG41" s="656"/>
      <c r="AH41" s="656"/>
      <c r="AI41" s="656"/>
      <c r="AJ41" s="656"/>
      <c r="AK41" s="656"/>
      <c r="AL41" s="656"/>
      <c r="AM41" s="656"/>
      <c r="AN41" s="656"/>
      <c r="AO41" s="656"/>
      <c r="AP41" s="656"/>
      <c r="AQ41" s="656"/>
      <c r="AR41" s="656"/>
      <c r="AS41" s="656"/>
      <c r="AT41" s="656"/>
      <c r="AU41" s="656"/>
      <c r="AV41" s="656"/>
      <c r="AW41" s="656"/>
      <c r="AX41" s="656"/>
      <c r="AY41" s="656"/>
      <c r="AZ41" s="656"/>
      <c r="BA41" s="656"/>
      <c r="BB41" s="656"/>
      <c r="BC41" s="656"/>
      <c r="BD41" s="656"/>
    </row>
    <row r="42" spans="1:56" s="173" customFormat="1" ht="13.5" customHeight="1">
      <c r="A42" s="156"/>
      <c r="B42" s="156" t="s">
        <v>2287</v>
      </c>
      <c r="C42" s="156"/>
      <c r="D42" s="165"/>
      <c r="E42" s="757">
        <f t="shared" si="2"/>
        <v>13756.841613679295</v>
      </c>
      <c r="F42" s="770">
        <f t="shared" si="3"/>
        <v>13492.24819290587</v>
      </c>
      <c r="G42" s="737">
        <f>'29'!P73</f>
        <v>212714.00266818207</v>
      </c>
      <c r="H42" s="738">
        <f>'29'!Q73</f>
        <v>201696.41179381509</v>
      </c>
      <c r="I42" s="738">
        <f>'29'!R73</f>
        <v>43003.303372167902</v>
      </c>
      <c r="J42" s="738">
        <f>'29'!S73</f>
        <v>45742.554111480211</v>
      </c>
      <c r="K42" s="738">
        <f>'29'!T73</f>
        <v>210337.98156120168</v>
      </c>
      <c r="L42" s="738">
        <f>'29'!U73</f>
        <v>199584.98410760812</v>
      </c>
      <c r="M42" s="445"/>
      <c r="N42" s="445"/>
      <c r="O42" s="445"/>
      <c r="P42" s="656"/>
      <c r="Q42" s="656"/>
      <c r="R42" s="656"/>
      <c r="S42" s="656"/>
      <c r="T42" s="656"/>
      <c r="U42" s="656"/>
      <c r="V42" s="656"/>
      <c r="W42" s="656"/>
      <c r="X42" s="656"/>
      <c r="Y42" s="656"/>
      <c r="Z42" s="656"/>
      <c r="AA42" s="656"/>
      <c r="AB42" s="656"/>
      <c r="AC42" s="656"/>
      <c r="AD42" s="656"/>
      <c r="AE42" s="656"/>
      <c r="AF42" s="656"/>
      <c r="AG42" s="656"/>
      <c r="AH42" s="656"/>
      <c r="AI42" s="656"/>
      <c r="AJ42" s="656"/>
      <c r="AK42" s="656"/>
      <c r="AL42" s="656"/>
      <c r="AM42" s="656"/>
      <c r="AN42" s="656"/>
      <c r="AO42" s="656"/>
      <c r="AP42" s="656"/>
      <c r="AQ42" s="656"/>
      <c r="AR42" s="656"/>
      <c r="AS42" s="656"/>
      <c r="AT42" s="656"/>
      <c r="AU42" s="656"/>
      <c r="AV42" s="656"/>
      <c r="AW42" s="656"/>
      <c r="AX42" s="656"/>
      <c r="AY42" s="656"/>
      <c r="AZ42" s="656"/>
      <c r="BA42" s="656"/>
      <c r="BB42" s="656"/>
      <c r="BC42" s="656"/>
      <c r="BD42" s="656"/>
    </row>
    <row r="43" spans="1:56" s="173" customFormat="1" ht="13.5" customHeight="1">
      <c r="A43" s="156"/>
      <c r="B43" s="156" t="s">
        <v>2206</v>
      </c>
      <c r="C43" s="156"/>
      <c r="D43" s="165"/>
      <c r="E43" s="757">
        <f t="shared" si="2"/>
        <v>6178.1518233137103</v>
      </c>
      <c r="F43" s="770">
        <f t="shared" si="3"/>
        <v>6127.3712064892243</v>
      </c>
      <c r="G43" s="737">
        <f>'29'!P74</f>
        <v>83479.05916043969</v>
      </c>
      <c r="H43" s="738">
        <f>'29'!Q74</f>
        <v>79262.509735601634</v>
      </c>
      <c r="I43" s="738">
        <f>'29'!R74</f>
        <v>50911.331642210898</v>
      </c>
      <c r="J43" s="738">
        <f>'29'!S74</f>
        <v>52872.934040686552</v>
      </c>
      <c r="K43" s="738">
        <f>'29'!T74</f>
        <v>82596.633146561056</v>
      </c>
      <c r="L43" s="738">
        <f>'29'!U74</f>
        <v>78430.864338547486</v>
      </c>
      <c r="M43" s="445"/>
      <c r="N43" s="445"/>
      <c r="O43" s="445"/>
      <c r="P43" s="656"/>
      <c r="Q43" s="656"/>
      <c r="R43" s="656"/>
      <c r="S43" s="656"/>
      <c r="T43" s="656"/>
      <c r="U43" s="656"/>
      <c r="V43" s="656"/>
      <c r="W43" s="656"/>
      <c r="X43" s="656"/>
      <c r="Y43" s="656"/>
      <c r="Z43" s="656"/>
      <c r="AA43" s="656"/>
      <c r="AB43" s="656"/>
      <c r="AC43" s="656"/>
      <c r="AD43" s="656"/>
      <c r="AE43" s="656"/>
      <c r="AF43" s="656"/>
      <c r="AG43" s="656"/>
      <c r="AH43" s="656"/>
      <c r="AI43" s="656"/>
      <c r="AJ43" s="656"/>
      <c r="AK43" s="656"/>
      <c r="AL43" s="656"/>
      <c r="AM43" s="656"/>
      <c r="AN43" s="656"/>
      <c r="AO43" s="656"/>
      <c r="AP43" s="656"/>
      <c r="AQ43" s="656"/>
      <c r="AR43" s="656"/>
      <c r="AS43" s="656"/>
      <c r="AT43" s="656"/>
      <c r="AU43" s="656"/>
      <c r="AV43" s="656"/>
      <c r="AW43" s="656"/>
      <c r="AX43" s="656"/>
      <c r="AY43" s="656"/>
      <c r="AZ43" s="656"/>
      <c r="BA43" s="656"/>
      <c r="BB43" s="656"/>
      <c r="BC43" s="656"/>
      <c r="BD43" s="656"/>
    </row>
    <row r="44" spans="1:56" s="173" customFormat="1" ht="13.5" customHeight="1">
      <c r="A44" s="156"/>
      <c r="B44" s="156" t="s">
        <v>2231</v>
      </c>
      <c r="C44" s="156"/>
      <c r="D44" s="165"/>
      <c r="E44" s="757">
        <f t="shared" si="2"/>
        <v>11156.888336882097</v>
      </c>
      <c r="F44" s="770">
        <f t="shared" si="3"/>
        <v>9812.6930003658345</v>
      </c>
      <c r="G44" s="737">
        <f>'29'!P75</f>
        <v>124342.00199132512</v>
      </c>
      <c r="H44" s="738">
        <f>'29'!Q75</f>
        <v>112009.91093380775</v>
      </c>
      <c r="I44" s="738">
        <f>'29'!R75</f>
        <v>58423.263521459907</v>
      </c>
      <c r="J44" s="738">
        <f>'29'!S75</f>
        <v>57248.060800824642</v>
      </c>
      <c r="K44" s="738">
        <f>'29'!T75</f>
        <v>122236.66916469204</v>
      </c>
      <c r="L44" s="738">
        <f>'29'!U75</f>
        <v>111248.77344369094</v>
      </c>
      <c r="M44" s="445"/>
      <c r="N44" s="445"/>
      <c r="O44" s="445"/>
      <c r="P44" s="656"/>
      <c r="Q44" s="656"/>
      <c r="R44" s="656"/>
      <c r="S44" s="656"/>
      <c r="T44" s="656"/>
      <c r="U44" s="656"/>
      <c r="V44" s="656"/>
      <c r="W44" s="656"/>
      <c r="X44" s="656"/>
      <c r="Y44" s="656"/>
      <c r="Z44" s="656"/>
      <c r="AA44" s="656"/>
      <c r="AB44" s="656"/>
      <c r="AC44" s="656"/>
      <c r="AD44" s="656"/>
      <c r="AE44" s="656"/>
      <c r="AF44" s="656"/>
      <c r="AG44" s="656"/>
      <c r="AH44" s="656"/>
      <c r="AI44" s="656"/>
      <c r="AJ44" s="656"/>
      <c r="AK44" s="656"/>
      <c r="AL44" s="656"/>
      <c r="AM44" s="656"/>
      <c r="AN44" s="656"/>
      <c r="AO44" s="656"/>
      <c r="AP44" s="656"/>
      <c r="AQ44" s="656"/>
      <c r="AR44" s="656"/>
      <c r="AS44" s="656"/>
      <c r="AT44" s="656"/>
      <c r="AU44" s="656"/>
      <c r="AV44" s="656"/>
      <c r="AW44" s="656"/>
      <c r="AX44" s="656"/>
      <c r="AY44" s="656"/>
      <c r="AZ44" s="656"/>
      <c r="BA44" s="656"/>
      <c r="BB44" s="656"/>
      <c r="BC44" s="656"/>
      <c r="BD44" s="656"/>
    </row>
    <row r="45" spans="1:56" s="173" customFormat="1" ht="13.5" customHeight="1">
      <c r="A45" s="156"/>
      <c r="B45" s="156" t="s">
        <v>2196</v>
      </c>
      <c r="C45" s="156"/>
      <c r="D45" s="165"/>
      <c r="E45" s="757">
        <f t="shared" si="2"/>
        <v>24165.921382143933</v>
      </c>
      <c r="F45" s="770">
        <f t="shared" si="3"/>
        <v>17352.792442910621</v>
      </c>
      <c r="G45" s="737">
        <f>'29'!P76</f>
        <v>227529.03457256456</v>
      </c>
      <c r="H45" s="738">
        <f>'29'!Q76</f>
        <v>195344.87791900861</v>
      </c>
      <c r="I45" s="738">
        <f>'29'!R76</f>
        <v>88350.349042901144</v>
      </c>
      <c r="J45" s="738">
        <f>'29'!S76</f>
        <v>80332.113771489123</v>
      </c>
      <c r="K45" s="738">
        <f>'29'!T76</f>
        <v>218687.98066914798</v>
      </c>
      <c r="L45" s="738">
        <f>'29'!U76</f>
        <v>193316.95295482533</v>
      </c>
      <c r="M45" s="445"/>
      <c r="N45" s="445"/>
      <c r="O45" s="445"/>
      <c r="P45" s="656"/>
      <c r="Q45" s="656"/>
      <c r="R45" s="656"/>
      <c r="S45" s="656"/>
      <c r="T45" s="656"/>
      <c r="U45" s="656"/>
      <c r="V45" s="656"/>
      <c r="W45" s="656"/>
      <c r="X45" s="656"/>
      <c r="Y45" s="656"/>
      <c r="Z45" s="656"/>
      <c r="AA45" s="656"/>
      <c r="AB45" s="656"/>
      <c r="AC45" s="656"/>
      <c r="AD45" s="656"/>
      <c r="AE45" s="656"/>
      <c r="AF45" s="656"/>
      <c r="AG45" s="656"/>
      <c r="AH45" s="656"/>
      <c r="AI45" s="656"/>
      <c r="AJ45" s="656"/>
      <c r="AK45" s="656"/>
      <c r="AL45" s="656"/>
      <c r="AM45" s="656"/>
      <c r="AN45" s="656"/>
      <c r="AO45" s="656"/>
      <c r="AP45" s="656"/>
      <c r="AQ45" s="656"/>
      <c r="AR45" s="656"/>
      <c r="AS45" s="656"/>
      <c r="AT45" s="656"/>
      <c r="AU45" s="656"/>
      <c r="AV45" s="656"/>
      <c r="AW45" s="656"/>
      <c r="AX45" s="656"/>
      <c r="AY45" s="656"/>
      <c r="AZ45" s="656"/>
      <c r="BA45" s="656"/>
      <c r="BB45" s="656"/>
      <c r="BC45" s="656"/>
      <c r="BD45" s="656"/>
    </row>
    <row r="46" spans="1:56" s="173" customFormat="1" ht="13.5" customHeight="1">
      <c r="A46" s="156"/>
      <c r="B46" s="156" t="s">
        <v>2197</v>
      </c>
      <c r="C46" s="156"/>
      <c r="D46" s="165"/>
      <c r="E46" s="757">
        <f t="shared" si="2"/>
        <v>27335.723867075838</v>
      </c>
      <c r="F46" s="770">
        <f t="shared" si="3"/>
        <v>24317.712765367934</v>
      </c>
      <c r="G46" s="737">
        <f>'29'!P77</f>
        <v>164495.6474883481</v>
      </c>
      <c r="H46" s="738">
        <f>'29'!Q77</f>
        <v>145006.82731927227</v>
      </c>
      <c r="I46" s="738">
        <f>'29'!R77</f>
        <v>87181.339286999981</v>
      </c>
      <c r="J46" s="738">
        <f>'29'!S77</f>
        <v>95028.24298499999</v>
      </c>
      <c r="K46" s="738">
        <f>'29'!T77</f>
        <v>159069.77761296212</v>
      </c>
      <c r="L46" s="738">
        <f>'29'!U77</f>
        <v>142598.96854559419</v>
      </c>
      <c r="M46" s="445"/>
      <c r="N46" s="445"/>
      <c r="O46" s="445"/>
      <c r="P46" s="656"/>
      <c r="Q46" s="656"/>
      <c r="R46" s="656"/>
      <c r="S46" s="656"/>
      <c r="T46" s="656"/>
      <c r="U46" s="656"/>
      <c r="V46" s="656"/>
      <c r="W46" s="656"/>
      <c r="X46" s="656"/>
      <c r="Y46" s="656"/>
      <c r="Z46" s="656"/>
      <c r="AA46" s="656"/>
      <c r="AB46" s="656"/>
      <c r="AC46" s="656"/>
      <c r="AD46" s="656"/>
      <c r="AE46" s="656"/>
      <c r="AF46" s="656"/>
      <c r="AG46" s="656"/>
      <c r="AH46" s="656"/>
      <c r="AI46" s="656"/>
      <c r="AJ46" s="656"/>
      <c r="AK46" s="656"/>
      <c r="AL46" s="656"/>
      <c r="AM46" s="656"/>
      <c r="AN46" s="656"/>
      <c r="AO46" s="656"/>
      <c r="AP46" s="656"/>
      <c r="AQ46" s="656"/>
      <c r="AR46" s="656"/>
      <c r="AS46" s="656"/>
      <c r="AT46" s="656"/>
      <c r="AU46" s="656"/>
      <c r="AV46" s="656"/>
      <c r="AW46" s="656"/>
      <c r="AX46" s="656"/>
      <c r="AY46" s="656"/>
      <c r="AZ46" s="656"/>
      <c r="BA46" s="656"/>
      <c r="BB46" s="656"/>
      <c r="BC46" s="656"/>
      <c r="BD46" s="656"/>
    </row>
    <row r="47" spans="1:56" s="173" customFormat="1" ht="13.5" customHeight="1">
      <c r="A47" s="3094" t="s">
        <v>355</v>
      </c>
      <c r="B47" s="3094"/>
      <c r="C47" s="3094"/>
      <c r="D47" s="165"/>
      <c r="E47" s="738"/>
      <c r="F47" s="770"/>
      <c r="G47" s="1499"/>
      <c r="H47" s="738"/>
      <c r="I47" s="738"/>
      <c r="J47" s="738"/>
      <c r="K47" s="738"/>
      <c r="L47" s="738"/>
      <c r="M47" s="445"/>
      <c r="N47" s="445"/>
      <c r="O47" s="445"/>
      <c r="P47" s="656"/>
      <c r="Q47" s="656"/>
      <c r="R47" s="656"/>
      <c r="S47" s="656"/>
      <c r="T47" s="656"/>
      <c r="U47" s="656"/>
      <c r="V47" s="656"/>
      <c r="W47" s="656"/>
      <c r="X47" s="656"/>
      <c r="Y47" s="656"/>
      <c r="Z47" s="656"/>
      <c r="AA47" s="656"/>
      <c r="AB47" s="656"/>
      <c r="AC47" s="656"/>
      <c r="AD47" s="656"/>
      <c r="AE47" s="656"/>
      <c r="AF47" s="656"/>
      <c r="AG47" s="656"/>
      <c r="AH47" s="656"/>
      <c r="AI47" s="656"/>
      <c r="AJ47" s="656"/>
      <c r="AK47" s="656"/>
      <c r="AL47" s="656"/>
      <c r="AM47" s="656"/>
      <c r="AN47" s="656"/>
      <c r="AO47" s="656"/>
      <c r="AP47" s="656"/>
      <c r="AQ47" s="656"/>
      <c r="AR47" s="656"/>
      <c r="AS47" s="656"/>
      <c r="AT47" s="656"/>
      <c r="AU47" s="656"/>
      <c r="AV47" s="656"/>
      <c r="AW47" s="656"/>
      <c r="AX47" s="656"/>
      <c r="AY47" s="656"/>
      <c r="AZ47" s="656"/>
      <c r="BA47" s="656"/>
      <c r="BB47" s="656"/>
      <c r="BC47" s="656"/>
      <c r="BD47" s="656"/>
    </row>
    <row r="48" spans="1:56" s="173" customFormat="1" ht="13.5" customHeight="1">
      <c r="A48" s="156"/>
      <c r="B48" s="156" t="s">
        <v>2224</v>
      </c>
      <c r="C48" s="156"/>
      <c r="D48" s="165"/>
      <c r="E48" s="757">
        <f t="shared" si="2"/>
        <v>-1163.4867605570325</v>
      </c>
      <c r="F48" s="770">
        <f t="shared" si="3"/>
        <v>-1072.7778178620174</v>
      </c>
      <c r="G48" s="737">
        <f>'29'!P78</f>
        <v>11781.985424853698</v>
      </c>
      <c r="H48" s="738">
        <f>'29'!Q78</f>
        <v>12625.633073122281</v>
      </c>
      <c r="I48" s="738">
        <f>'29'!R78</f>
        <v>10762.471951072142</v>
      </c>
      <c r="J48" s="738">
        <f>'29'!S78</f>
        <v>10442.632838783693</v>
      </c>
      <c r="K48" s="738">
        <f>'29'!T78</f>
        <v>11487.46908055466</v>
      </c>
      <c r="L48" s="738">
        <f>'29'!U78</f>
        <v>12240.407786128228</v>
      </c>
      <c r="M48" s="445"/>
      <c r="N48" s="445"/>
      <c r="O48" s="445"/>
      <c r="P48" s="656"/>
      <c r="Q48" s="656"/>
      <c r="R48" s="656"/>
      <c r="S48" s="656"/>
      <c r="T48" s="656"/>
      <c r="U48" s="656"/>
      <c r="V48" s="656"/>
      <c r="W48" s="656"/>
      <c r="X48" s="656"/>
      <c r="Y48" s="656"/>
      <c r="Z48" s="656"/>
      <c r="AA48" s="656"/>
      <c r="AB48" s="656"/>
      <c r="AC48" s="656"/>
      <c r="AD48" s="656"/>
      <c r="AE48" s="656"/>
      <c r="AF48" s="656"/>
      <c r="AG48" s="656"/>
      <c r="AH48" s="656"/>
      <c r="AI48" s="656"/>
      <c r="AJ48" s="656"/>
      <c r="AK48" s="656"/>
      <c r="AL48" s="656"/>
      <c r="AM48" s="656"/>
      <c r="AN48" s="656"/>
      <c r="AO48" s="656"/>
      <c r="AP48" s="656"/>
      <c r="AQ48" s="656"/>
      <c r="AR48" s="656"/>
      <c r="AS48" s="656"/>
      <c r="AT48" s="656"/>
      <c r="AU48" s="656"/>
      <c r="AV48" s="656"/>
      <c r="AW48" s="656"/>
      <c r="AX48" s="656"/>
      <c r="AY48" s="656"/>
      <c r="AZ48" s="656"/>
      <c r="BA48" s="656"/>
      <c r="BB48" s="656"/>
      <c r="BC48" s="656"/>
      <c r="BD48" s="656"/>
    </row>
    <row r="49" spans="1:56" s="173" customFormat="1" ht="13.5" customHeight="1">
      <c r="A49" s="156"/>
      <c r="B49" s="156" t="s">
        <v>2189</v>
      </c>
      <c r="C49" s="156"/>
      <c r="D49" s="165"/>
      <c r="E49" s="757">
        <f t="shared" si="2"/>
        <v>919.73736384968151</v>
      </c>
      <c r="F49" s="770">
        <f t="shared" si="3"/>
        <v>954.46240666669337</v>
      </c>
      <c r="G49" s="737">
        <f>'29'!P79</f>
        <v>15504.354710434705</v>
      </c>
      <c r="H49" s="738">
        <f>'29'!Q79</f>
        <v>13443.888863034546</v>
      </c>
      <c r="I49" s="738">
        <f>'29'!R79</f>
        <v>3644.2141134565609</v>
      </c>
      <c r="J49" s="738">
        <f>'29'!S79</f>
        <v>2503.4856299060834</v>
      </c>
      <c r="K49" s="738">
        <f>'29'!T79</f>
        <v>15409.963303683056</v>
      </c>
      <c r="L49" s="738">
        <f>'29'!U79</f>
        <v>13314.772413465886</v>
      </c>
      <c r="M49" s="445"/>
      <c r="N49" s="445"/>
      <c r="O49" s="445"/>
      <c r="P49" s="656"/>
      <c r="Q49" s="656"/>
      <c r="R49" s="656"/>
      <c r="S49" s="656"/>
      <c r="T49" s="656"/>
      <c r="U49" s="656"/>
      <c r="V49" s="656"/>
      <c r="W49" s="656"/>
      <c r="X49" s="656"/>
      <c r="Y49" s="656"/>
      <c r="Z49" s="656"/>
      <c r="AA49" s="656"/>
      <c r="AB49" s="656"/>
      <c r="AC49" s="656"/>
      <c r="AD49" s="656"/>
      <c r="AE49" s="656"/>
      <c r="AF49" s="656"/>
      <c r="AG49" s="656"/>
      <c r="AH49" s="656"/>
      <c r="AI49" s="656"/>
      <c r="AJ49" s="656"/>
      <c r="AK49" s="656"/>
      <c r="AL49" s="656"/>
      <c r="AM49" s="656"/>
      <c r="AN49" s="656"/>
      <c r="AO49" s="656"/>
      <c r="AP49" s="656"/>
      <c r="AQ49" s="656"/>
      <c r="AR49" s="656"/>
      <c r="AS49" s="656"/>
      <c r="AT49" s="656"/>
      <c r="AU49" s="656"/>
      <c r="AV49" s="656"/>
      <c r="AW49" s="656"/>
      <c r="AX49" s="656"/>
      <c r="AY49" s="656"/>
      <c r="AZ49" s="656"/>
      <c r="BA49" s="656"/>
      <c r="BB49" s="656"/>
      <c r="BC49" s="656"/>
      <c r="BD49" s="656"/>
    </row>
    <row r="50" spans="1:56" s="173" customFormat="1" ht="13.5" customHeight="1">
      <c r="A50" s="156"/>
      <c r="B50" s="156" t="s">
        <v>2523</v>
      </c>
      <c r="C50" s="156"/>
      <c r="D50" s="165"/>
      <c r="E50" s="757">
        <f t="shared" si="2"/>
        <v>3445.4480918295531</v>
      </c>
      <c r="F50" s="770">
        <f t="shared" si="3"/>
        <v>3494.4053008505953</v>
      </c>
      <c r="G50" s="737">
        <f>'29'!P80</f>
        <v>48142.925543878562</v>
      </c>
      <c r="H50" s="738">
        <f>'29'!Q80</f>
        <v>39902.327194576224</v>
      </c>
      <c r="I50" s="738">
        <f>'29'!R80</f>
        <v>7771.1880445742509</v>
      </c>
      <c r="J50" s="738">
        <f>'29'!S80</f>
        <v>2976.0377871014662</v>
      </c>
      <c r="K50" s="738">
        <f>'29'!T80</f>
        <v>47884.53051867702</v>
      </c>
      <c r="L50" s="738">
        <f>'29'!U80</f>
        <v>39594.97496035364</v>
      </c>
      <c r="M50" s="445"/>
      <c r="N50" s="445"/>
      <c r="O50" s="445"/>
      <c r="P50" s="656"/>
      <c r="Q50" s="656"/>
      <c r="R50" s="656"/>
      <c r="S50" s="656"/>
      <c r="T50" s="656"/>
      <c r="U50" s="656"/>
      <c r="V50" s="656"/>
      <c r="W50" s="656"/>
      <c r="X50" s="656"/>
      <c r="Y50" s="656"/>
      <c r="Z50" s="656"/>
      <c r="AA50" s="656"/>
      <c r="AB50" s="656"/>
      <c r="AC50" s="656"/>
      <c r="AD50" s="656"/>
      <c r="AE50" s="656"/>
      <c r="AF50" s="656"/>
      <c r="AG50" s="656"/>
      <c r="AH50" s="656"/>
      <c r="AI50" s="656"/>
      <c r="AJ50" s="656"/>
      <c r="AK50" s="656"/>
      <c r="AL50" s="656"/>
      <c r="AM50" s="656"/>
      <c r="AN50" s="656"/>
      <c r="AO50" s="656"/>
      <c r="AP50" s="656"/>
      <c r="AQ50" s="656"/>
      <c r="AR50" s="656"/>
      <c r="AS50" s="656"/>
      <c r="AT50" s="656"/>
      <c r="AU50" s="656"/>
      <c r="AV50" s="656"/>
      <c r="AW50" s="656"/>
      <c r="AX50" s="656"/>
      <c r="AY50" s="656"/>
      <c r="AZ50" s="656"/>
      <c r="BA50" s="656"/>
      <c r="BB50" s="656"/>
      <c r="BC50" s="656"/>
      <c r="BD50" s="656"/>
    </row>
    <row r="51" spans="1:56" s="173" customFormat="1" ht="13.5" customHeight="1">
      <c r="A51" s="155"/>
      <c r="B51" s="156" t="s">
        <v>2411</v>
      </c>
      <c r="C51" s="155"/>
      <c r="D51" s="165"/>
      <c r="E51" s="757">
        <f t="shared" si="2"/>
        <v>4604.467342383803</v>
      </c>
      <c r="F51" s="770">
        <f t="shared" si="3"/>
        <v>5283.3165462965917</v>
      </c>
      <c r="G51" s="737">
        <f>'29'!P81</f>
        <v>85764.447548846336</v>
      </c>
      <c r="H51" s="738">
        <f>'29'!Q81</f>
        <v>81640.926448183978</v>
      </c>
      <c r="I51" s="738">
        <f>'29'!R81</f>
        <v>14410.712207353856</v>
      </c>
      <c r="J51" s="738">
        <f>'29'!S81</f>
        <v>14891.658449075301</v>
      </c>
      <c r="K51" s="738">
        <f>'29'!T81</f>
        <v>85091.654641758229</v>
      </c>
      <c r="L51" s="738">
        <f>'29'!U81</f>
        <v>80289.284337183082</v>
      </c>
      <c r="M51" s="445"/>
      <c r="N51" s="445"/>
      <c r="O51" s="445"/>
      <c r="P51" s="656"/>
      <c r="Q51" s="656"/>
      <c r="R51" s="656"/>
      <c r="S51" s="656"/>
      <c r="T51" s="656"/>
      <c r="U51" s="656"/>
      <c r="V51" s="656"/>
      <c r="W51" s="656"/>
      <c r="X51" s="656"/>
      <c r="Y51" s="656"/>
      <c r="Z51" s="656"/>
      <c r="AA51" s="656"/>
      <c r="AB51" s="656"/>
      <c r="AC51" s="656"/>
      <c r="AD51" s="656"/>
      <c r="AE51" s="656"/>
      <c r="AF51" s="656"/>
      <c r="AG51" s="656"/>
      <c r="AH51" s="656"/>
      <c r="AI51" s="656"/>
      <c r="AJ51" s="656"/>
      <c r="AK51" s="656"/>
      <c r="AL51" s="656"/>
      <c r="AM51" s="656"/>
      <c r="AN51" s="656"/>
      <c r="AO51" s="656"/>
      <c r="AP51" s="656"/>
      <c r="AQ51" s="656"/>
      <c r="AR51" s="656"/>
      <c r="AS51" s="656"/>
      <c r="AT51" s="656"/>
      <c r="AU51" s="656"/>
      <c r="AV51" s="656"/>
      <c r="AW51" s="656"/>
      <c r="AX51" s="656"/>
      <c r="AY51" s="656"/>
      <c r="AZ51" s="656"/>
      <c r="BA51" s="656"/>
      <c r="BB51" s="656"/>
      <c r="BC51" s="656"/>
      <c r="BD51" s="656"/>
    </row>
    <row r="52" spans="1:56" s="173" customFormat="1" ht="13.5" customHeight="1">
      <c r="A52" s="155"/>
      <c r="B52" s="156" t="s">
        <v>2192</v>
      </c>
      <c r="C52" s="155"/>
      <c r="D52" s="165"/>
      <c r="E52" s="757">
        <f t="shared" si="2"/>
        <v>7908.6279844227902</v>
      </c>
      <c r="F52" s="770">
        <f t="shared" si="3"/>
        <v>7822.0685482009649</v>
      </c>
      <c r="G52" s="737">
        <f>'29'!P82</f>
        <v>92014.745237671959</v>
      </c>
      <c r="H52" s="738">
        <f>'29'!Q82</f>
        <v>85520.278905501618</v>
      </c>
      <c r="I52" s="738">
        <f>'29'!R82</f>
        <v>23605.574959309921</v>
      </c>
      <c r="J52" s="738">
        <f>'29'!S82</f>
        <v>25019.73661156237</v>
      </c>
      <c r="K52" s="738">
        <f>'29'!T82</f>
        <v>91207.05788423185</v>
      </c>
      <c r="L52" s="738">
        <f>'29'!U82</f>
        <v>84799.150988283334</v>
      </c>
      <c r="M52" s="445"/>
      <c r="N52" s="445"/>
      <c r="O52" s="445"/>
      <c r="P52" s="656"/>
      <c r="Q52" s="656"/>
      <c r="R52" s="656"/>
      <c r="S52" s="656"/>
      <c r="T52" s="656"/>
      <c r="U52" s="656"/>
      <c r="V52" s="656"/>
      <c r="W52" s="656"/>
      <c r="X52" s="656"/>
      <c r="Y52" s="656"/>
      <c r="Z52" s="656"/>
      <c r="AA52" s="656"/>
      <c r="AB52" s="656"/>
      <c r="AC52" s="656"/>
      <c r="AD52" s="656"/>
      <c r="AE52" s="656"/>
      <c r="AF52" s="656"/>
      <c r="AG52" s="656"/>
      <c r="AH52" s="656"/>
      <c r="AI52" s="656"/>
      <c r="AJ52" s="656"/>
      <c r="AK52" s="656"/>
      <c r="AL52" s="656"/>
      <c r="AM52" s="656"/>
      <c r="AN52" s="656"/>
      <c r="AO52" s="656"/>
      <c r="AP52" s="656"/>
      <c r="AQ52" s="656"/>
      <c r="AR52" s="656"/>
      <c r="AS52" s="656"/>
      <c r="AT52" s="656"/>
      <c r="AU52" s="656"/>
      <c r="AV52" s="656"/>
      <c r="AW52" s="656"/>
      <c r="AX52" s="656"/>
      <c r="AY52" s="656"/>
      <c r="AZ52" s="656"/>
      <c r="BA52" s="656"/>
      <c r="BB52" s="656"/>
      <c r="BC52" s="656"/>
      <c r="BD52" s="656"/>
    </row>
    <row r="53" spans="1:56" s="173" customFormat="1" ht="13.5" customHeight="1">
      <c r="A53" s="155"/>
      <c r="B53" s="156" t="s">
        <v>3102</v>
      </c>
      <c r="C53" s="155"/>
      <c r="D53" s="165"/>
      <c r="E53" s="757">
        <f t="shared" si="2"/>
        <v>14013.372531154811</v>
      </c>
      <c r="F53" s="770">
        <f t="shared" si="3"/>
        <v>12999.735809556856</v>
      </c>
      <c r="G53" s="737">
        <f>'29'!P83</f>
        <v>222521.31917906721</v>
      </c>
      <c r="H53" s="738">
        <f>'29'!Q83</f>
        <v>199874.15820658</v>
      </c>
      <c r="I53" s="738">
        <f>'29'!R83</f>
        <v>55554.452605449216</v>
      </c>
      <c r="J53" s="738">
        <f>'29'!S83</f>
        <v>46920.664164116817</v>
      </c>
      <c r="K53" s="738">
        <f>'29'!T83</f>
        <v>218917.72461517973</v>
      </c>
      <c r="L53" s="738">
        <f>'29'!U83</f>
        <v>197284.20036429047</v>
      </c>
      <c r="M53" s="445"/>
      <c r="N53" s="445"/>
      <c r="O53" s="445"/>
      <c r="P53" s="656"/>
      <c r="Q53" s="656"/>
      <c r="R53" s="656"/>
      <c r="S53" s="656"/>
      <c r="T53" s="656"/>
      <c r="U53" s="656"/>
      <c r="V53" s="656"/>
      <c r="W53" s="656"/>
      <c r="X53" s="656"/>
      <c r="Y53" s="656"/>
      <c r="Z53" s="656"/>
      <c r="AA53" s="656"/>
      <c r="AB53" s="656"/>
      <c r="AC53" s="656"/>
      <c r="AD53" s="656"/>
      <c r="AE53" s="656"/>
      <c r="AF53" s="656"/>
      <c r="AG53" s="656"/>
      <c r="AH53" s="656"/>
      <c r="AI53" s="656"/>
      <c r="AJ53" s="656"/>
      <c r="AK53" s="656"/>
      <c r="AL53" s="656"/>
      <c r="AM53" s="656"/>
      <c r="AN53" s="656"/>
      <c r="AO53" s="656"/>
      <c r="AP53" s="656"/>
      <c r="AQ53" s="656"/>
      <c r="AR53" s="656"/>
      <c r="AS53" s="656"/>
      <c r="AT53" s="656"/>
      <c r="AU53" s="656"/>
      <c r="AV53" s="656"/>
      <c r="AW53" s="656"/>
      <c r="AX53" s="656"/>
      <c r="AY53" s="656"/>
      <c r="AZ53" s="656"/>
      <c r="BA53" s="656"/>
      <c r="BB53" s="656"/>
      <c r="BC53" s="656"/>
      <c r="BD53" s="656"/>
    </row>
    <row r="54" spans="1:56" s="173" customFormat="1" ht="13.5" customHeight="1">
      <c r="A54" s="155"/>
      <c r="B54" s="156" t="s">
        <v>2235</v>
      </c>
      <c r="C54" s="155"/>
      <c r="D54" s="165"/>
      <c r="E54" s="757">
        <f t="shared" si="2"/>
        <v>7766.7410238830125</v>
      </c>
      <c r="F54" s="770">
        <f t="shared" si="3"/>
        <v>7557.712893336844</v>
      </c>
      <c r="G54" s="737">
        <f>'29'!P84</f>
        <v>92471.412989283737</v>
      </c>
      <c r="H54" s="738">
        <f>'29'!Q84</f>
        <v>89135.194812257701</v>
      </c>
      <c r="I54" s="738">
        <f>'29'!R84</f>
        <v>56601.311501405144</v>
      </c>
      <c r="J54" s="738">
        <f>'29'!S84</f>
        <v>61031.83434826212</v>
      </c>
      <c r="K54" s="738">
        <f>'29'!T84</f>
        <v>91408.357367772143</v>
      </c>
      <c r="L54" s="738">
        <f>'29'!U84</f>
        <v>88281.167321292276</v>
      </c>
      <c r="M54" s="445"/>
      <c r="N54" s="445"/>
      <c r="O54" s="445"/>
      <c r="P54" s="656"/>
      <c r="Q54" s="656"/>
      <c r="R54" s="656"/>
      <c r="S54" s="656"/>
      <c r="T54" s="656"/>
      <c r="U54" s="656"/>
      <c r="V54" s="656"/>
      <c r="W54" s="656"/>
      <c r="X54" s="656"/>
      <c r="Y54" s="656"/>
      <c r="Z54" s="656"/>
      <c r="AA54" s="656"/>
      <c r="AB54" s="656"/>
      <c r="AC54" s="656"/>
      <c r="AD54" s="656"/>
      <c r="AE54" s="656"/>
      <c r="AF54" s="656"/>
      <c r="AG54" s="656"/>
      <c r="AH54" s="656"/>
      <c r="AI54" s="656"/>
      <c r="AJ54" s="656"/>
      <c r="AK54" s="656"/>
      <c r="AL54" s="656"/>
      <c r="AM54" s="656"/>
      <c r="AN54" s="656"/>
      <c r="AO54" s="656"/>
      <c r="AP54" s="656"/>
      <c r="AQ54" s="656"/>
      <c r="AR54" s="656"/>
      <c r="AS54" s="656"/>
      <c r="AT54" s="656"/>
      <c r="AU54" s="656"/>
      <c r="AV54" s="656"/>
      <c r="AW54" s="656"/>
      <c r="AX54" s="656"/>
      <c r="AY54" s="656"/>
      <c r="AZ54" s="656"/>
      <c r="BA54" s="656"/>
      <c r="BB54" s="656"/>
      <c r="BC54" s="656"/>
      <c r="BD54" s="656"/>
    </row>
    <row r="55" spans="1:56" s="173" customFormat="1" ht="13.5" customHeight="1">
      <c r="A55" s="155"/>
      <c r="B55" s="156" t="s">
        <v>2203</v>
      </c>
      <c r="C55" s="155"/>
      <c r="D55" s="165"/>
      <c r="E55" s="757">
        <f t="shared" si="2"/>
        <v>9560.896890422242</v>
      </c>
      <c r="F55" s="770">
        <f t="shared" si="3"/>
        <v>9152.6272823821782</v>
      </c>
      <c r="G55" s="737">
        <f>'29'!P85</f>
        <v>110250.90729103904</v>
      </c>
      <c r="H55" s="738">
        <f>'29'!Q85</f>
        <v>104156.1791623896</v>
      </c>
      <c r="I55" s="738">
        <f>'29'!R85</f>
        <v>45182.931265392435</v>
      </c>
      <c r="J55" s="738">
        <f>'29'!S85</f>
        <v>48649.100027165237</v>
      </c>
      <c r="K55" s="738">
        <f>'29'!T85</f>
        <v>109170.05964823265</v>
      </c>
      <c r="L55" s="738">
        <f>'29'!U85</f>
        <v>103483.60112762327</v>
      </c>
      <c r="M55" s="445"/>
      <c r="N55" s="445"/>
      <c r="O55" s="445"/>
      <c r="P55" s="656"/>
      <c r="Q55" s="656"/>
      <c r="R55" s="656"/>
      <c r="S55" s="656"/>
      <c r="T55" s="656"/>
      <c r="U55" s="656"/>
      <c r="V55" s="656"/>
      <c r="W55" s="656"/>
      <c r="X55" s="656"/>
      <c r="Y55" s="656"/>
      <c r="Z55" s="656"/>
      <c r="AA55" s="656"/>
      <c r="AB55" s="656"/>
      <c r="AC55" s="656"/>
      <c r="AD55" s="656"/>
      <c r="AE55" s="656"/>
      <c r="AF55" s="656"/>
      <c r="AG55" s="656"/>
      <c r="AH55" s="656"/>
      <c r="AI55" s="656"/>
      <c r="AJ55" s="656"/>
      <c r="AK55" s="656"/>
      <c r="AL55" s="656"/>
      <c r="AM55" s="656"/>
      <c r="AN55" s="656"/>
      <c r="AO55" s="656"/>
      <c r="AP55" s="656"/>
      <c r="AQ55" s="656"/>
      <c r="AR55" s="656"/>
      <c r="AS55" s="656"/>
      <c r="AT55" s="656"/>
      <c r="AU55" s="656"/>
      <c r="AV55" s="656"/>
      <c r="AW55" s="656"/>
      <c r="AX55" s="656"/>
      <c r="AY55" s="656"/>
      <c r="AZ55" s="656"/>
      <c r="BA55" s="656"/>
      <c r="BB55" s="656"/>
      <c r="BC55" s="656"/>
      <c r="BD55" s="656"/>
    </row>
    <row r="56" spans="1:56" s="173" customFormat="1" ht="13.5" customHeight="1">
      <c r="A56" s="155"/>
      <c r="B56" s="156" t="s">
        <v>3103</v>
      </c>
      <c r="C56" s="155"/>
      <c r="D56" s="165"/>
      <c r="E56" s="757">
        <f t="shared" si="2"/>
        <v>25301.646721069148</v>
      </c>
      <c r="F56" s="770">
        <f t="shared" si="3"/>
        <v>18342.683898932301</v>
      </c>
      <c r="G56" s="737">
        <f>'29'!P86</f>
        <v>226981.11705288649</v>
      </c>
      <c r="H56" s="738">
        <f>'29'!Q86</f>
        <v>211257.51479249587</v>
      </c>
      <c r="I56" s="738">
        <f>'29'!R86</f>
        <v>85916.22535013505</v>
      </c>
      <c r="J56" s="738">
        <f>'29'!S86</f>
        <v>95494.269810813581</v>
      </c>
      <c r="K56" s="738">
        <f>'29'!T86</f>
        <v>218193.44277665339</v>
      </c>
      <c r="L56" s="738">
        <f>'29'!U86</f>
        <v>209428.80333839962</v>
      </c>
      <c r="M56" s="445"/>
      <c r="N56" s="445"/>
      <c r="O56" s="445"/>
      <c r="P56" s="656"/>
      <c r="Q56" s="656"/>
      <c r="R56" s="656"/>
      <c r="S56" s="656"/>
      <c r="T56" s="656"/>
      <c r="U56" s="656"/>
      <c r="V56" s="656"/>
      <c r="W56" s="656"/>
      <c r="X56" s="656"/>
      <c r="Y56" s="656"/>
      <c r="Z56" s="656"/>
      <c r="AA56" s="656"/>
      <c r="AB56" s="656"/>
      <c r="AC56" s="656"/>
      <c r="AD56" s="656"/>
      <c r="AE56" s="656"/>
      <c r="AF56" s="656"/>
      <c r="AG56" s="656"/>
      <c r="AH56" s="656"/>
      <c r="AI56" s="656"/>
      <c r="AJ56" s="656"/>
      <c r="AK56" s="656"/>
      <c r="AL56" s="656"/>
      <c r="AM56" s="656"/>
      <c r="AN56" s="656"/>
      <c r="AO56" s="656"/>
      <c r="AP56" s="656"/>
      <c r="AQ56" s="656"/>
      <c r="AR56" s="656"/>
      <c r="AS56" s="656"/>
      <c r="AT56" s="656"/>
      <c r="AU56" s="656"/>
      <c r="AV56" s="656"/>
      <c r="AW56" s="656"/>
      <c r="AX56" s="656"/>
      <c r="AY56" s="656"/>
      <c r="AZ56" s="656"/>
      <c r="BA56" s="656"/>
      <c r="BB56" s="656"/>
      <c r="BC56" s="656"/>
      <c r="BD56" s="656"/>
    </row>
    <row r="57" spans="1:56" s="173" customFormat="1" ht="13.5" customHeight="1">
      <c r="A57" s="155"/>
      <c r="B57" s="156" t="s">
        <v>3104</v>
      </c>
      <c r="C57" s="155"/>
      <c r="D57" s="165"/>
      <c r="E57" s="757">
        <f t="shared" si="2"/>
        <v>25825.270145075847</v>
      </c>
      <c r="F57" s="770">
        <f t="shared" si="3"/>
        <v>23196.581484367911</v>
      </c>
      <c r="G57" s="737">
        <f>'29'!P87</f>
        <v>155163.9984553481</v>
      </c>
      <c r="H57" s="738">
        <f>'29'!Q87</f>
        <v>139980.53732827227</v>
      </c>
      <c r="I57" s="738">
        <f>'29'!R87</f>
        <v>86632.292511999985</v>
      </c>
      <c r="J57" s="738">
        <f>'29'!S87</f>
        <v>97274.10153</v>
      </c>
      <c r="K57" s="738">
        <f>'29'!T87</f>
        <v>150189.17597996211</v>
      </c>
      <c r="L57" s="738">
        <f>'29'!U87</f>
        <v>137634.40351359421</v>
      </c>
      <c r="M57" s="445"/>
      <c r="N57" s="445"/>
      <c r="O57" s="445"/>
      <c r="P57" s="656"/>
      <c r="Q57" s="656"/>
      <c r="R57" s="656"/>
      <c r="S57" s="656"/>
      <c r="T57" s="656"/>
      <c r="U57" s="656"/>
      <c r="V57" s="656"/>
      <c r="W57" s="656"/>
      <c r="X57" s="656"/>
      <c r="Y57" s="656"/>
      <c r="Z57" s="656"/>
      <c r="AA57" s="656"/>
      <c r="AB57" s="656"/>
      <c r="AC57" s="656"/>
      <c r="AD57" s="656"/>
      <c r="AE57" s="656"/>
      <c r="AF57" s="656"/>
      <c r="AG57" s="656"/>
      <c r="AH57" s="656"/>
      <c r="AI57" s="656"/>
      <c r="AJ57" s="656"/>
      <c r="AK57" s="656"/>
      <c r="AL57" s="656"/>
      <c r="AM57" s="656"/>
      <c r="AN57" s="656"/>
      <c r="AO57" s="656"/>
      <c r="AP57" s="656"/>
      <c r="AQ57" s="656"/>
      <c r="AR57" s="656"/>
      <c r="AS57" s="656"/>
      <c r="AT57" s="656"/>
      <c r="AU57" s="656"/>
      <c r="AV57" s="656"/>
      <c r="AW57" s="656"/>
      <c r="AX57" s="656"/>
      <c r="AY57" s="656"/>
      <c r="AZ57" s="656"/>
      <c r="BA57" s="656"/>
      <c r="BB57" s="656"/>
      <c r="BC57" s="656"/>
      <c r="BD57" s="656"/>
    </row>
    <row r="58" spans="1:56" s="173" customFormat="1" ht="13.5" customHeight="1">
      <c r="A58" s="3094" t="s">
        <v>356</v>
      </c>
      <c r="B58" s="3094"/>
      <c r="C58" s="3094"/>
      <c r="D58" s="162"/>
      <c r="E58" s="738"/>
      <c r="F58" s="770"/>
      <c r="G58" s="1499"/>
      <c r="H58" s="738"/>
      <c r="I58" s="738"/>
      <c r="J58" s="738"/>
      <c r="K58" s="738"/>
      <c r="L58" s="738"/>
      <c r="M58" s="445"/>
      <c r="N58" s="445"/>
      <c r="O58" s="445"/>
      <c r="P58" s="656"/>
      <c r="Q58" s="656"/>
      <c r="R58" s="656"/>
      <c r="S58" s="656"/>
      <c r="T58" s="656"/>
      <c r="U58" s="656"/>
      <c r="V58" s="656"/>
      <c r="W58" s="656"/>
      <c r="X58" s="656"/>
      <c r="Y58" s="656"/>
      <c r="Z58" s="656"/>
      <c r="AA58" s="656"/>
      <c r="AB58" s="656"/>
      <c r="AC58" s="656"/>
      <c r="AD58" s="656"/>
      <c r="AE58" s="656"/>
      <c r="AF58" s="656"/>
      <c r="AG58" s="656"/>
      <c r="AH58" s="656"/>
      <c r="AI58" s="656"/>
      <c r="AJ58" s="656"/>
      <c r="AK58" s="656"/>
      <c r="AL58" s="656"/>
      <c r="AM58" s="656"/>
      <c r="AN58" s="656"/>
      <c r="AO58" s="656"/>
      <c r="AP58" s="656"/>
      <c r="AQ58" s="656"/>
      <c r="AR58" s="656"/>
      <c r="AS58" s="656"/>
      <c r="AT58" s="656"/>
      <c r="AU58" s="656"/>
      <c r="AV58" s="656"/>
      <c r="AW58" s="656"/>
      <c r="AX58" s="656"/>
      <c r="AY58" s="656"/>
      <c r="AZ58" s="656"/>
      <c r="BA58" s="656"/>
      <c r="BB58" s="656"/>
      <c r="BC58" s="656"/>
      <c r="BD58" s="656"/>
    </row>
    <row r="59" spans="1:56" s="173" customFormat="1" ht="13.5" customHeight="1">
      <c r="A59" s="166"/>
      <c r="B59" s="156" t="s">
        <v>2188</v>
      </c>
      <c r="C59" s="166"/>
      <c r="D59" s="167"/>
      <c r="E59" s="757">
        <f t="shared" si="2"/>
        <v>1861.3234222329447</v>
      </c>
      <c r="F59" s="770">
        <f t="shared" si="3"/>
        <v>1835.8088780683938</v>
      </c>
      <c r="G59" s="737">
        <f>'29'!P88</f>
        <v>27781.291646094891</v>
      </c>
      <c r="H59" s="738">
        <f>'29'!Q88</f>
        <v>25800.585386076022</v>
      </c>
      <c r="I59" s="738">
        <f>'29'!R88</f>
        <v>205.65215269386516</v>
      </c>
      <c r="J59" s="738">
        <f>'29'!S88</f>
        <v>86.269314907940739</v>
      </c>
      <c r="K59" s="738">
        <f>'29'!T88</f>
        <v>27676.003095697881</v>
      </c>
      <c r="L59" s="738">
        <f>'29'!U88</f>
        <v>25720.811379843562</v>
      </c>
      <c r="M59" s="445"/>
      <c r="N59" s="445"/>
      <c r="O59" s="445"/>
      <c r="P59" s="656"/>
      <c r="Q59" s="656"/>
      <c r="R59" s="656"/>
      <c r="S59" s="656"/>
      <c r="T59" s="656"/>
      <c r="U59" s="656"/>
      <c r="V59" s="656"/>
      <c r="W59" s="656"/>
      <c r="X59" s="656"/>
      <c r="Y59" s="656"/>
      <c r="Z59" s="656"/>
      <c r="AA59" s="656"/>
      <c r="AB59" s="656"/>
      <c r="AC59" s="656"/>
      <c r="AD59" s="656"/>
      <c r="AE59" s="656"/>
      <c r="AF59" s="656"/>
      <c r="AG59" s="656"/>
      <c r="AH59" s="656"/>
      <c r="AI59" s="656"/>
      <c r="AJ59" s="656"/>
      <c r="AK59" s="656"/>
      <c r="AL59" s="656"/>
      <c r="AM59" s="656"/>
      <c r="AN59" s="656"/>
      <c r="AO59" s="656"/>
      <c r="AP59" s="656"/>
      <c r="AQ59" s="656"/>
      <c r="AR59" s="656"/>
      <c r="AS59" s="656"/>
      <c r="AT59" s="656"/>
      <c r="AU59" s="656"/>
      <c r="AV59" s="656"/>
      <c r="AW59" s="656"/>
      <c r="AX59" s="656"/>
      <c r="AY59" s="656"/>
      <c r="AZ59" s="656"/>
      <c r="BA59" s="656"/>
      <c r="BB59" s="656"/>
      <c r="BC59" s="656"/>
      <c r="BD59" s="656"/>
    </row>
    <row r="60" spans="1:56" s="173" customFormat="1" ht="13.5" customHeight="1">
      <c r="A60" s="166"/>
      <c r="B60" s="156" t="s">
        <v>2473</v>
      </c>
      <c r="C60" s="166"/>
      <c r="D60" s="162"/>
      <c r="E60" s="757">
        <f t="shared" si="2"/>
        <v>1565.2495049596357</v>
      </c>
      <c r="F60" s="770">
        <f t="shared" si="3"/>
        <v>1598.0699910039104</v>
      </c>
      <c r="G60" s="737">
        <f>'29'!P89</f>
        <v>21186.908341981682</v>
      </c>
      <c r="H60" s="738">
        <f>'29'!Q89</f>
        <v>19519.123653966344</v>
      </c>
      <c r="I60" s="738">
        <f>'29'!R89</f>
        <v>248.00997761476532</v>
      </c>
      <c r="J60" s="738">
        <f>'29'!S89</f>
        <v>145.47479455906355</v>
      </c>
      <c r="K60" s="738">
        <f>'29'!T89</f>
        <v>21142.340455173191</v>
      </c>
      <c r="L60" s="738">
        <f>'29'!U89</f>
        <v>19441.735281113579</v>
      </c>
      <c r="M60" s="445"/>
      <c r="N60" s="445"/>
      <c r="O60" s="445"/>
    </row>
    <row r="61" spans="1:56" s="173" customFormat="1" ht="13.5" customHeight="1">
      <c r="A61" s="155"/>
      <c r="B61" s="156" t="s">
        <v>3105</v>
      </c>
      <c r="C61" s="155"/>
      <c r="D61" s="165"/>
      <c r="E61" s="757">
        <f t="shared" si="2"/>
        <v>1761.297877989593</v>
      </c>
      <c r="F61" s="770">
        <f t="shared" si="3"/>
        <v>1760.6449271698039</v>
      </c>
      <c r="G61" s="737">
        <f>'29'!P90</f>
        <v>30839.452443421349</v>
      </c>
      <c r="H61" s="738">
        <f>'29'!Q90</f>
        <v>29063.74075312346</v>
      </c>
      <c r="I61" s="738">
        <f>'29'!R90</f>
        <v>794.04934630312255</v>
      </c>
      <c r="J61" s="738">
        <f>'29'!S90</f>
        <v>779.63553399482669</v>
      </c>
      <c r="K61" s="738">
        <f>'29'!T90</f>
        <v>30752.199658401612</v>
      </c>
      <c r="L61" s="738">
        <f>'29'!U90</f>
        <v>28977.140918923513</v>
      </c>
      <c r="M61" s="445"/>
      <c r="N61" s="445"/>
      <c r="O61" s="445"/>
      <c r="P61" s="656"/>
      <c r="Q61" s="656"/>
      <c r="R61" s="656"/>
      <c r="S61" s="656"/>
      <c r="T61" s="656"/>
      <c r="U61" s="656"/>
      <c r="V61" s="656"/>
      <c r="W61" s="656"/>
      <c r="X61" s="656"/>
      <c r="Y61" s="656"/>
      <c r="Z61" s="656"/>
      <c r="AA61" s="656"/>
      <c r="AB61" s="656"/>
      <c r="AC61" s="656"/>
      <c r="AD61" s="656"/>
      <c r="AE61" s="656"/>
      <c r="AF61" s="656"/>
      <c r="AG61" s="656"/>
      <c r="AH61" s="656"/>
      <c r="AI61" s="656"/>
      <c r="AJ61" s="656"/>
      <c r="AK61" s="656"/>
      <c r="AL61" s="656"/>
      <c r="AM61" s="656"/>
      <c r="AN61" s="656"/>
      <c r="AO61" s="656"/>
      <c r="AP61" s="656"/>
      <c r="AQ61" s="656"/>
      <c r="AR61" s="656"/>
      <c r="AS61" s="656"/>
      <c r="AT61" s="656"/>
      <c r="AU61" s="656"/>
      <c r="AV61" s="656"/>
      <c r="AW61" s="656"/>
      <c r="AX61" s="656"/>
      <c r="AY61" s="656"/>
      <c r="AZ61" s="656"/>
      <c r="BA61" s="656"/>
      <c r="BB61" s="656"/>
      <c r="BC61" s="656"/>
      <c r="BD61" s="656"/>
    </row>
    <row r="62" spans="1:56" s="173" customFormat="1" ht="13.5" customHeight="1">
      <c r="A62" s="155"/>
      <c r="B62" s="156" t="s">
        <v>3106</v>
      </c>
      <c r="C62" s="155"/>
      <c r="D62" s="165"/>
      <c r="E62" s="757">
        <f t="shared" si="2"/>
        <v>4051.2486530277884</v>
      </c>
      <c r="F62" s="770">
        <f t="shared" si="3"/>
        <v>4263.9313448406674</v>
      </c>
      <c r="G62" s="737">
        <f>'29'!P91</f>
        <v>59286.286713903093</v>
      </c>
      <c r="H62" s="738">
        <f>'29'!Q91</f>
        <v>53910.447526222881</v>
      </c>
      <c r="I62" s="738">
        <f>'29'!R91</f>
        <v>3544.2478634889449</v>
      </c>
      <c r="J62" s="738">
        <f>'29'!S91</f>
        <v>2219.6573288365207</v>
      </c>
      <c r="K62" s="738">
        <f>'29'!T91</f>
        <v>59020.111258796569</v>
      </c>
      <c r="L62" s="738">
        <f>'29'!U91</f>
        <v>53431.589379303477</v>
      </c>
      <c r="M62" s="445"/>
      <c r="N62" s="445"/>
      <c r="O62" s="445"/>
      <c r="P62" s="656"/>
      <c r="Q62" s="656"/>
      <c r="R62" s="656"/>
      <c r="S62" s="656"/>
      <c r="T62" s="656"/>
      <c r="U62" s="656"/>
      <c r="V62" s="656"/>
      <c r="W62" s="656"/>
      <c r="X62" s="656"/>
      <c r="Y62" s="656"/>
      <c r="Z62" s="656"/>
      <c r="AA62" s="656"/>
      <c r="AB62" s="656"/>
      <c r="AC62" s="656"/>
      <c r="AD62" s="656"/>
      <c r="AE62" s="656"/>
      <c r="AF62" s="656"/>
      <c r="AG62" s="656"/>
      <c r="AH62" s="656"/>
      <c r="AI62" s="656"/>
      <c r="AJ62" s="656"/>
      <c r="AK62" s="656"/>
      <c r="AL62" s="656"/>
      <c r="AM62" s="656"/>
      <c r="AN62" s="656"/>
      <c r="AO62" s="656"/>
      <c r="AP62" s="656"/>
      <c r="AQ62" s="656"/>
      <c r="AR62" s="656"/>
      <c r="AS62" s="656"/>
      <c r="AT62" s="656"/>
      <c r="AU62" s="656"/>
      <c r="AV62" s="656"/>
      <c r="AW62" s="656"/>
      <c r="AX62" s="656"/>
      <c r="AY62" s="656"/>
      <c r="AZ62" s="656"/>
      <c r="BA62" s="656"/>
      <c r="BB62" s="656"/>
      <c r="BC62" s="656"/>
      <c r="BD62" s="656"/>
    </row>
    <row r="63" spans="1:56" s="173" customFormat="1" ht="13.5" customHeight="1">
      <c r="A63" s="155"/>
      <c r="B63" s="156" t="s">
        <v>3107</v>
      </c>
      <c r="C63" s="155"/>
      <c r="D63" s="165"/>
      <c r="E63" s="757">
        <f t="shared" si="2"/>
        <v>4102.722648062706</v>
      </c>
      <c r="F63" s="770">
        <f t="shared" si="3"/>
        <v>4290.0128237028248</v>
      </c>
      <c r="G63" s="737">
        <f>'29'!P92</f>
        <v>62026.427017209237</v>
      </c>
      <c r="H63" s="738">
        <f>'29'!Q92</f>
        <v>58483.961754528187</v>
      </c>
      <c r="I63" s="738">
        <f>'29'!R92</f>
        <v>4123.7982461571</v>
      </c>
      <c r="J63" s="738">
        <f>'29'!S92</f>
        <v>4684.0556315387566</v>
      </c>
      <c r="K63" s="738">
        <f>'29'!T92</f>
        <v>61713.962865875837</v>
      </c>
      <c r="L63" s="738">
        <f>'29'!U92</f>
        <v>57984.207427554669</v>
      </c>
      <c r="M63" s="445"/>
      <c r="N63" s="445"/>
      <c r="O63" s="445"/>
      <c r="P63" s="656"/>
      <c r="Q63" s="656"/>
      <c r="R63" s="656"/>
      <c r="S63" s="656"/>
      <c r="T63" s="656"/>
      <c r="U63" s="656"/>
      <c r="V63" s="656"/>
      <c r="W63" s="656"/>
      <c r="X63" s="656"/>
      <c r="Y63" s="656"/>
      <c r="Z63" s="656"/>
      <c r="AA63" s="656"/>
      <c r="AB63" s="656"/>
      <c r="AC63" s="656"/>
      <c r="AD63" s="656"/>
      <c r="AE63" s="656"/>
      <c r="AF63" s="656"/>
      <c r="AG63" s="656"/>
      <c r="AH63" s="656"/>
      <c r="AI63" s="656"/>
      <c r="AJ63" s="656"/>
      <c r="AK63" s="656"/>
      <c r="AL63" s="656"/>
      <c r="AM63" s="656"/>
      <c r="AN63" s="656"/>
      <c r="AO63" s="656"/>
      <c r="AP63" s="656"/>
      <c r="AQ63" s="656"/>
      <c r="AR63" s="656"/>
      <c r="AS63" s="656"/>
      <c r="AT63" s="656"/>
      <c r="AU63" s="656"/>
      <c r="AV63" s="656"/>
      <c r="AW63" s="656"/>
      <c r="AX63" s="656"/>
      <c r="AY63" s="656"/>
      <c r="AZ63" s="656"/>
      <c r="BA63" s="656"/>
      <c r="BB63" s="656"/>
      <c r="BC63" s="656"/>
      <c r="BD63" s="656"/>
    </row>
    <row r="64" spans="1:56" s="173" customFormat="1" ht="13.5" customHeight="1">
      <c r="A64" s="155"/>
      <c r="B64" s="156" t="s">
        <v>2287</v>
      </c>
      <c r="C64" s="155"/>
      <c r="D64" s="165"/>
      <c r="E64" s="757">
        <f t="shared" si="2"/>
        <v>8015.1842787573405</v>
      </c>
      <c r="F64" s="770">
        <f t="shared" si="3"/>
        <v>7129.5627446269064</v>
      </c>
      <c r="G64" s="737">
        <f>'29'!P93</f>
        <v>124099.418211639</v>
      </c>
      <c r="H64" s="738">
        <f>'29'!Q93</f>
        <v>117500.36193669733</v>
      </c>
      <c r="I64" s="738">
        <f>'29'!R93</f>
        <v>18703.334927923719</v>
      </c>
      <c r="J64" s="738">
        <f>'29'!S93</f>
        <v>20119.462931739388</v>
      </c>
      <c r="K64" s="738">
        <f>'29'!T93</f>
        <v>121997.57824646772</v>
      </c>
      <c r="L64" s="738">
        <f>'29'!U93</f>
        <v>116284.14350565648</v>
      </c>
      <c r="M64" s="445"/>
      <c r="N64" s="445"/>
      <c r="O64" s="445"/>
      <c r="P64" s="656"/>
      <c r="Q64" s="656"/>
      <c r="R64" s="656"/>
      <c r="S64" s="656"/>
      <c r="T64" s="656"/>
      <c r="U64" s="656"/>
      <c r="V64" s="656"/>
      <c r="W64" s="656"/>
      <c r="X64" s="656"/>
      <c r="Y64" s="656"/>
      <c r="Z64" s="656"/>
      <c r="AA64" s="656"/>
      <c r="AB64" s="656"/>
      <c r="AC64" s="656"/>
      <c r="AD64" s="656"/>
      <c r="AE64" s="656"/>
      <c r="AF64" s="656"/>
      <c r="AG64" s="656"/>
      <c r="AH64" s="656"/>
      <c r="AI64" s="656"/>
      <c r="AJ64" s="656"/>
      <c r="AK64" s="656"/>
      <c r="AL64" s="656"/>
      <c r="AM64" s="656"/>
      <c r="AN64" s="656"/>
      <c r="AO64" s="656"/>
      <c r="AP64" s="656"/>
      <c r="AQ64" s="656"/>
      <c r="AR64" s="656"/>
      <c r="AS64" s="656"/>
      <c r="AT64" s="656"/>
      <c r="AU64" s="656"/>
      <c r="AV64" s="656"/>
      <c r="AW64" s="656"/>
      <c r="AX64" s="656"/>
      <c r="AY64" s="656"/>
      <c r="AZ64" s="656"/>
      <c r="BA64" s="656"/>
      <c r="BB64" s="656"/>
      <c r="BC64" s="656"/>
      <c r="BD64" s="656"/>
    </row>
    <row r="65" spans="1:56" s="173" customFormat="1" ht="13.5" customHeight="1">
      <c r="A65" s="155"/>
      <c r="B65" s="156" t="s">
        <v>2281</v>
      </c>
      <c r="C65" s="155"/>
      <c r="D65" s="165"/>
      <c r="E65" s="757">
        <f t="shared" si="2"/>
        <v>5344.3488048233467</v>
      </c>
      <c r="F65" s="770">
        <f t="shared" si="3"/>
        <v>5319.6025987275916</v>
      </c>
      <c r="G65" s="737">
        <f>'29'!P94</f>
        <v>69973.703914527228</v>
      </c>
      <c r="H65" s="738">
        <f>'29'!Q94</f>
        <v>63725.393481334839</v>
      </c>
      <c r="I65" s="738">
        <f>'29'!R94</f>
        <v>10148.666448968765</v>
      </c>
      <c r="J65" s="738">
        <f>'29'!S94</f>
        <v>9244.7048205997216</v>
      </c>
      <c r="K65" s="738">
        <f>'29'!T94</f>
        <v>69288.975829771342</v>
      </c>
      <c r="L65" s="738">
        <f>'29'!U94</f>
        <v>63065.411602674707</v>
      </c>
      <c r="M65" s="445"/>
      <c r="N65" s="445"/>
      <c r="O65" s="445"/>
      <c r="P65" s="656"/>
      <c r="Q65" s="656"/>
      <c r="R65" s="656"/>
      <c r="S65" s="656"/>
      <c r="T65" s="656"/>
      <c r="U65" s="656"/>
      <c r="V65" s="656"/>
      <c r="W65" s="656"/>
      <c r="X65" s="656"/>
      <c r="Y65" s="656"/>
      <c r="Z65" s="656"/>
      <c r="AA65" s="656"/>
      <c r="AB65" s="656"/>
      <c r="AC65" s="656"/>
      <c r="AD65" s="656"/>
      <c r="AE65" s="656"/>
      <c r="AF65" s="656"/>
      <c r="AG65" s="656"/>
      <c r="AH65" s="656"/>
      <c r="AI65" s="656"/>
      <c r="AJ65" s="656"/>
      <c r="AK65" s="656"/>
      <c r="AL65" s="656"/>
      <c r="AM65" s="656"/>
      <c r="AN65" s="656"/>
      <c r="AO65" s="656"/>
      <c r="AP65" s="656"/>
      <c r="AQ65" s="656"/>
      <c r="AR65" s="656"/>
      <c r="AS65" s="656"/>
      <c r="AT65" s="656"/>
      <c r="AU65" s="656"/>
      <c r="AV65" s="656"/>
      <c r="AW65" s="656"/>
      <c r="AX65" s="656"/>
      <c r="AY65" s="656"/>
      <c r="AZ65" s="656"/>
      <c r="BA65" s="656"/>
      <c r="BB65" s="656"/>
      <c r="BC65" s="656"/>
      <c r="BD65" s="656"/>
    </row>
    <row r="66" spans="1:56" s="173" customFormat="1" ht="13.5" customHeight="1">
      <c r="A66" s="155"/>
      <c r="B66" s="156" t="s">
        <v>3108</v>
      </c>
      <c r="C66" s="155"/>
      <c r="D66" s="165"/>
      <c r="E66" s="757">
        <f t="shared" si="2"/>
        <v>10288.65364704284</v>
      </c>
      <c r="F66" s="770">
        <f t="shared" si="3"/>
        <v>8656.9170418384747</v>
      </c>
      <c r="G66" s="737">
        <f>'29'!P95</f>
        <v>136977.80657503859</v>
      </c>
      <c r="H66" s="738">
        <f>'29'!Q95</f>
        <v>128044.14315956588</v>
      </c>
      <c r="I66" s="738">
        <f>'29'!R95</f>
        <v>45884.841888137715</v>
      </c>
      <c r="J66" s="738">
        <f>'29'!S95</f>
        <v>47239.832119707848</v>
      </c>
      <c r="K66" s="738">
        <f>'29'!T95</f>
        <v>134034.76156030883</v>
      </c>
      <c r="L66" s="738">
        <f>'29'!U95</f>
        <v>126732.83475004049</v>
      </c>
      <c r="M66" s="445"/>
      <c r="N66" s="445"/>
      <c r="O66" s="445"/>
      <c r="P66" s="656"/>
      <c r="Q66" s="656"/>
      <c r="R66" s="656"/>
      <c r="S66" s="656"/>
      <c r="T66" s="656"/>
      <c r="U66" s="656"/>
      <c r="V66" s="656"/>
      <c r="W66" s="656"/>
      <c r="X66" s="656"/>
      <c r="Y66" s="656"/>
      <c r="Z66" s="656"/>
      <c r="AA66" s="656"/>
      <c r="AB66" s="656"/>
      <c r="AC66" s="656"/>
      <c r="AD66" s="656"/>
      <c r="AE66" s="656"/>
      <c r="AF66" s="656"/>
      <c r="AG66" s="656"/>
      <c r="AH66" s="656"/>
      <c r="AI66" s="656"/>
      <c r="AJ66" s="656"/>
      <c r="AK66" s="656"/>
      <c r="AL66" s="656"/>
      <c r="AM66" s="656"/>
      <c r="AN66" s="656"/>
      <c r="AO66" s="656"/>
      <c r="AP66" s="656"/>
      <c r="AQ66" s="656"/>
      <c r="AR66" s="656"/>
      <c r="AS66" s="656"/>
      <c r="AT66" s="656"/>
      <c r="AU66" s="656"/>
      <c r="AV66" s="656"/>
      <c r="AW66" s="656"/>
      <c r="AX66" s="656"/>
      <c r="AY66" s="656"/>
      <c r="AZ66" s="656"/>
      <c r="BA66" s="656"/>
      <c r="BB66" s="656"/>
      <c r="BC66" s="656"/>
      <c r="BD66" s="656"/>
    </row>
    <row r="67" spans="1:56" s="173" customFormat="1" ht="13.5" customHeight="1">
      <c r="A67" s="155"/>
      <c r="B67" s="156" t="s">
        <v>3109</v>
      </c>
      <c r="C67" s="155"/>
      <c r="D67" s="165"/>
      <c r="E67" s="757">
        <f t="shared" si="2"/>
        <v>13022.17440539677</v>
      </c>
      <c r="F67" s="770">
        <f t="shared" si="3"/>
        <v>12398.142601353116</v>
      </c>
      <c r="G67" s="737">
        <f>'29'!P96</f>
        <v>188629.26559114363</v>
      </c>
      <c r="H67" s="738">
        <f>'29'!Q96</f>
        <v>182119.12246588457</v>
      </c>
      <c r="I67" s="738">
        <f>'29'!R96</f>
        <v>93946.318523356385</v>
      </c>
      <c r="J67" s="738">
        <f>'29'!S96</f>
        <v>100458.3498034941</v>
      </c>
      <c r="K67" s="738">
        <f>'29'!T96</f>
        <v>185615.39442144387</v>
      </c>
      <c r="L67" s="738">
        <f>'29'!U96</f>
        <v>179729.28310022847</v>
      </c>
      <c r="M67" s="445"/>
      <c r="N67" s="445"/>
      <c r="O67" s="445"/>
      <c r="P67" s="656"/>
      <c r="Q67" s="656"/>
      <c r="R67" s="656"/>
      <c r="S67" s="656"/>
      <c r="T67" s="656"/>
      <c r="U67" s="656"/>
      <c r="V67" s="656"/>
      <c r="W67" s="656"/>
      <c r="X67" s="656"/>
      <c r="Y67" s="656"/>
      <c r="Z67" s="656"/>
      <c r="AA67" s="656"/>
      <c r="AB67" s="656"/>
      <c r="AC67" s="656"/>
      <c r="AD67" s="656"/>
      <c r="AE67" s="656"/>
      <c r="AF67" s="656"/>
      <c r="AG67" s="656"/>
      <c r="AH67" s="656"/>
      <c r="AI67" s="656"/>
      <c r="AJ67" s="656"/>
      <c r="AK67" s="656"/>
      <c r="AL67" s="656"/>
      <c r="AM67" s="656"/>
      <c r="AN67" s="656"/>
      <c r="AO67" s="656"/>
      <c r="AP67" s="656"/>
      <c r="AQ67" s="656"/>
      <c r="AR67" s="656"/>
      <c r="AS67" s="656"/>
      <c r="AT67" s="656"/>
      <c r="AU67" s="656"/>
      <c r="AV67" s="656"/>
      <c r="AW67" s="656"/>
      <c r="AX67" s="656"/>
      <c r="AY67" s="656"/>
      <c r="AZ67" s="656"/>
      <c r="BA67" s="656"/>
      <c r="BB67" s="656"/>
      <c r="BC67" s="656"/>
      <c r="BD67" s="656"/>
    </row>
    <row r="68" spans="1:56" ht="13.5" customHeight="1" thickBot="1">
      <c r="A68" s="169"/>
      <c r="B68" s="170" t="s">
        <v>2197</v>
      </c>
      <c r="C68" s="169"/>
      <c r="D68" s="171"/>
      <c r="E68" s="772">
        <f t="shared" si="2"/>
        <v>48170.518091240199</v>
      </c>
      <c r="F68" s="1500">
        <f t="shared" si="3"/>
        <v>40478.123401397199</v>
      </c>
      <c r="G68" s="737">
        <f>'29'!P97</f>
        <v>339796.65297835087</v>
      </c>
      <c r="H68" s="743">
        <f>'29'!Q97</f>
        <v>299369.75866901496</v>
      </c>
      <c r="I68" s="743">
        <f>'29'!R97</f>
        <v>212482.45513550419</v>
      </c>
      <c r="J68" s="743">
        <f>'29'!S97</f>
        <v>220226.07891740848</v>
      </c>
      <c r="K68" s="743">
        <f>'29'!T97</f>
        <v>327718.10842476803</v>
      </c>
      <c r="L68" s="743">
        <f>'29'!U97</f>
        <v>294983.60880527511</v>
      </c>
    </row>
    <row r="69" spans="1:56" s="745" customFormat="1" ht="27.75" customHeight="1">
      <c r="A69" s="3510" t="s">
        <v>3110</v>
      </c>
      <c r="B69" s="3511"/>
      <c r="C69" s="3511"/>
      <c r="D69" s="3511"/>
      <c r="E69" s="3511"/>
      <c r="F69" s="3511"/>
      <c r="G69" s="3511"/>
      <c r="H69" s="3511"/>
      <c r="I69" s="3511"/>
      <c r="J69" s="3511"/>
      <c r="K69" s="3511"/>
      <c r="L69" s="3511"/>
    </row>
  </sheetData>
  <mergeCells count="37">
    <mergeCell ref="A47:C47"/>
    <mergeCell ref="A58:C58"/>
    <mergeCell ref="A13:C13"/>
    <mergeCell ref="A16:C16"/>
    <mergeCell ref="A15:C15"/>
    <mergeCell ref="A29:C29"/>
    <mergeCell ref="A18:C18"/>
    <mergeCell ref="A20:C20"/>
    <mergeCell ref="A19:C19"/>
    <mergeCell ref="A36:C36"/>
    <mergeCell ref="A17:C17"/>
    <mergeCell ref="A22:D22"/>
    <mergeCell ref="A23:D23"/>
    <mergeCell ref="A27:D27"/>
    <mergeCell ref="A28:D28"/>
    <mergeCell ref="I3:I5"/>
    <mergeCell ref="F3:F5"/>
    <mergeCell ref="A21:C21"/>
    <mergeCell ref="H3:H5"/>
    <mergeCell ref="A11:C11"/>
    <mergeCell ref="A10:C10"/>
    <mergeCell ref="A69:L69"/>
    <mergeCell ref="A3:C5"/>
    <mergeCell ref="A6:C6"/>
    <mergeCell ref="A7:C7"/>
    <mergeCell ref="A12:C12"/>
    <mergeCell ref="J3:J5"/>
    <mergeCell ref="K3:K5"/>
    <mergeCell ref="A9:C9"/>
    <mergeCell ref="A8:C8"/>
    <mergeCell ref="A14:C14"/>
    <mergeCell ref="L3:L5"/>
    <mergeCell ref="E3:E5"/>
    <mergeCell ref="G3:G5"/>
    <mergeCell ref="A24:D24"/>
    <mergeCell ref="A25:D25"/>
    <mergeCell ref="A26:D26"/>
  </mergeCells>
  <phoneticPr fontId="4"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1" manualBreakCount="1">
    <brk id="8" max="66"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B110"/>
  <sheetViews>
    <sheetView view="pageBreakPreview" zoomScale="93" zoomScaleNormal="75" zoomScaleSheetLayoutView="93" workbookViewId="0">
      <selection activeCell="F33" sqref="F33"/>
    </sheetView>
  </sheetViews>
  <sheetFormatPr defaultColWidth="9.140625" defaultRowHeight="15.75"/>
  <cols>
    <col min="1" max="1" width="2.28515625" style="746" customWidth="1"/>
    <col min="2" max="2" width="18.7109375" style="746" customWidth="1"/>
    <col min="3" max="3" width="2.28515625" style="746" customWidth="1"/>
    <col min="4" max="4" width="1.7109375" style="747" customWidth="1"/>
    <col min="5" max="8" width="17.140625" style="715" customWidth="1"/>
    <col min="9" max="9" width="16" style="715" customWidth="1"/>
    <col min="10" max="10" width="16" style="735" customWidth="1"/>
    <col min="11" max="13" width="16" style="715" customWidth="1"/>
    <col min="14" max="14" width="16" style="735" customWidth="1"/>
    <col min="15" max="15" width="2.28515625" style="746" customWidth="1"/>
    <col min="16" max="16" width="18.7109375" style="746" customWidth="1"/>
    <col min="17" max="17" width="2.28515625" style="746" customWidth="1"/>
    <col min="18" max="18" width="1.7109375" style="747" customWidth="1"/>
    <col min="19" max="19" width="11.7109375" style="747" customWidth="1"/>
    <col min="20" max="24" width="11.7109375" style="715" customWidth="1"/>
    <col min="25" max="30" width="13.5703125" style="715" customWidth="1"/>
    <col min="31" max="31" width="13.5703125" style="735" customWidth="1"/>
    <col min="32" max="54" width="8.28515625" style="715" customWidth="1"/>
    <col min="55" max="16384" width="9.140625" style="715"/>
  </cols>
  <sheetData>
    <row r="1" spans="1:54" s="710" customFormat="1" ht="35.1" customHeight="1">
      <c r="A1" s="3410" t="s">
        <v>1529</v>
      </c>
      <c r="B1" s="3410"/>
      <c r="C1" s="3410"/>
      <c r="D1" s="3410"/>
      <c r="E1" s="3410"/>
      <c r="F1" s="3410"/>
      <c r="G1" s="3410"/>
      <c r="H1" s="3410"/>
      <c r="I1" s="3554" t="s">
        <v>230</v>
      </c>
      <c r="J1" s="3554"/>
      <c r="K1" s="3554"/>
      <c r="L1" s="3554"/>
      <c r="M1" s="3554"/>
      <c r="N1" s="3554"/>
      <c r="O1" s="3410" t="s">
        <v>1529</v>
      </c>
      <c r="P1" s="3410"/>
      <c r="Q1" s="3410"/>
      <c r="R1" s="3410"/>
      <c r="S1" s="3410"/>
      <c r="T1" s="3410"/>
      <c r="U1" s="3410"/>
      <c r="V1" s="3410"/>
      <c r="W1" s="3410"/>
      <c r="X1" s="3410"/>
      <c r="Y1" s="3409" t="s">
        <v>231</v>
      </c>
      <c r="Z1" s="3409"/>
      <c r="AA1" s="3409"/>
      <c r="AB1" s="3409"/>
      <c r="AC1" s="3409"/>
      <c r="AD1" s="3409"/>
      <c r="AE1" s="3409"/>
    </row>
    <row r="2" spans="1:54" ht="15" customHeight="1" thickBot="1">
      <c r="A2" s="715"/>
      <c r="B2" s="779"/>
      <c r="C2" s="779"/>
      <c r="D2" s="1432"/>
      <c r="E2" s="711"/>
      <c r="F2" s="711"/>
      <c r="G2" s="711"/>
      <c r="H2" s="711"/>
      <c r="I2" s="711"/>
      <c r="J2" s="711"/>
      <c r="K2" s="711"/>
      <c r="L2" s="711"/>
      <c r="M2" s="711"/>
      <c r="N2" s="714" t="s">
        <v>502</v>
      </c>
      <c r="O2" s="715"/>
      <c r="P2" s="779"/>
      <c r="Q2" s="779"/>
      <c r="R2" s="1432"/>
      <c r="S2" s="1432"/>
      <c r="T2" s="711"/>
      <c r="U2" s="714"/>
      <c r="V2" s="711"/>
      <c r="W2" s="711"/>
      <c r="X2" s="711"/>
      <c r="Y2" s="711"/>
      <c r="Z2" s="711"/>
      <c r="AA2" s="711"/>
      <c r="AB2" s="711"/>
      <c r="AC2" s="711"/>
      <c r="AD2" s="711"/>
      <c r="AE2" s="714" t="s">
        <v>502</v>
      </c>
    </row>
    <row r="3" spans="1:54" s="1436" customFormat="1" ht="18" customHeight="1">
      <c r="A3" s="3237" t="s">
        <v>10</v>
      </c>
      <c r="B3" s="3237"/>
      <c r="C3" s="3237"/>
      <c r="D3" s="1433"/>
      <c r="E3" s="3555" t="s">
        <v>49</v>
      </c>
      <c r="F3" s="3557" t="s">
        <v>153</v>
      </c>
      <c r="G3" s="3558"/>
      <c r="H3" s="3558"/>
      <c r="I3" s="3559"/>
      <c r="J3" s="3558"/>
      <c r="K3" s="3558"/>
      <c r="L3" s="3558"/>
      <c r="M3" s="3558"/>
      <c r="N3" s="3558"/>
      <c r="O3" s="3237" t="s">
        <v>10</v>
      </c>
      <c r="P3" s="3237"/>
      <c r="Q3" s="3237"/>
      <c r="R3" s="1433"/>
      <c r="S3" s="3546" t="s">
        <v>154</v>
      </c>
      <c r="T3" s="3547"/>
      <c r="U3" s="3547"/>
      <c r="V3" s="3547"/>
      <c r="W3" s="3547"/>
      <c r="X3" s="3547"/>
      <c r="Y3" s="3547"/>
      <c r="Z3" s="3547"/>
      <c r="AA3" s="3548"/>
      <c r="AB3" s="1434" t="s">
        <v>3072</v>
      </c>
      <c r="AC3" s="1434"/>
      <c r="AD3" s="1434"/>
      <c r="AE3" s="1435"/>
    </row>
    <row r="4" spans="1:54" s="1436" customFormat="1" ht="18" customHeight="1">
      <c r="A4" s="3238"/>
      <c r="B4" s="3238"/>
      <c r="C4" s="3238"/>
      <c r="D4" s="1437"/>
      <c r="E4" s="3556"/>
      <c r="F4" s="3243" t="s">
        <v>137</v>
      </c>
      <c r="G4" s="3560" t="s">
        <v>155</v>
      </c>
      <c r="H4" s="3561"/>
      <c r="I4" s="3562"/>
      <c r="J4" s="3561"/>
      <c r="K4" s="3561"/>
      <c r="L4" s="3561"/>
      <c r="M4" s="3561"/>
      <c r="N4" s="3561"/>
      <c r="O4" s="3238"/>
      <c r="P4" s="3238"/>
      <c r="Q4" s="3238"/>
      <c r="R4" s="1437"/>
      <c r="S4" s="3549" t="s">
        <v>156</v>
      </c>
      <c r="T4" s="3550"/>
      <c r="U4" s="3550"/>
      <c r="V4" s="3550"/>
      <c r="W4" s="3550"/>
      <c r="X4" s="3550"/>
      <c r="Y4" s="3550"/>
      <c r="Z4" s="3550"/>
      <c r="AA4" s="3551"/>
      <c r="AB4" s="3540" t="s">
        <v>137</v>
      </c>
      <c r="AC4" s="3544" t="s">
        <v>455</v>
      </c>
      <c r="AD4" s="3545"/>
      <c r="AE4" s="3537" t="s">
        <v>456</v>
      </c>
    </row>
    <row r="5" spans="1:54" s="1436" customFormat="1" ht="20.100000000000001" customHeight="1">
      <c r="A5" s="3238"/>
      <c r="B5" s="3238"/>
      <c r="C5" s="3238"/>
      <c r="D5" s="1437"/>
      <c r="E5" s="3556"/>
      <c r="F5" s="3243"/>
      <c r="G5" s="3540" t="s">
        <v>47</v>
      </c>
      <c r="H5" s="3540" t="s">
        <v>159</v>
      </c>
      <c r="I5" s="3552" t="s">
        <v>491</v>
      </c>
      <c r="J5" s="3540" t="s">
        <v>161</v>
      </c>
      <c r="K5" s="3540" t="s">
        <v>127</v>
      </c>
      <c r="L5" s="3540" t="s">
        <v>162</v>
      </c>
      <c r="M5" s="3540" t="s">
        <v>163</v>
      </c>
      <c r="N5" s="3537" t="s">
        <v>164</v>
      </c>
      <c r="O5" s="3238"/>
      <c r="P5" s="3238"/>
      <c r="Q5" s="3238"/>
      <c r="R5" s="1437"/>
      <c r="S5" s="3552" t="s">
        <v>47</v>
      </c>
      <c r="T5" s="3540" t="s">
        <v>122</v>
      </c>
      <c r="U5" s="3540" t="s">
        <v>165</v>
      </c>
      <c r="V5" s="3540" t="s">
        <v>166</v>
      </c>
      <c r="W5" s="3544" t="s">
        <v>167</v>
      </c>
      <c r="X5" s="3545"/>
      <c r="Y5" s="3552" t="s">
        <v>168</v>
      </c>
      <c r="Z5" s="3540" t="s">
        <v>461</v>
      </c>
      <c r="AA5" s="3540" t="s">
        <v>169</v>
      </c>
      <c r="AB5" s="3542"/>
      <c r="AC5" s="3540" t="s">
        <v>843</v>
      </c>
      <c r="AD5" s="3243" t="s">
        <v>1488</v>
      </c>
      <c r="AE5" s="3538"/>
    </row>
    <row r="6" spans="1:54" s="1436" customFormat="1" ht="30" customHeight="1">
      <c r="A6" s="3239"/>
      <c r="B6" s="3239"/>
      <c r="C6" s="3239"/>
      <c r="D6" s="1438"/>
      <c r="E6" s="3541"/>
      <c r="F6" s="3245"/>
      <c r="G6" s="3541"/>
      <c r="H6" s="3541"/>
      <c r="I6" s="3245"/>
      <c r="J6" s="3541"/>
      <c r="K6" s="3541"/>
      <c r="L6" s="3541"/>
      <c r="M6" s="3541"/>
      <c r="N6" s="3244"/>
      <c r="O6" s="3239"/>
      <c r="P6" s="3239"/>
      <c r="Q6" s="3239"/>
      <c r="R6" s="1438"/>
      <c r="S6" s="3245"/>
      <c r="T6" s="3541"/>
      <c r="U6" s="3541"/>
      <c r="V6" s="3541"/>
      <c r="W6" s="629" t="s">
        <v>844</v>
      </c>
      <c r="X6" s="629" t="s">
        <v>845</v>
      </c>
      <c r="Y6" s="3245"/>
      <c r="Z6" s="3541"/>
      <c r="AA6" s="3541"/>
      <c r="AB6" s="3543"/>
      <c r="AC6" s="3541"/>
      <c r="AD6" s="3245"/>
      <c r="AE6" s="3539"/>
      <c r="AH6" s="1452" t="str">
        <f t="shared" ref="AH6:BB6" si="0">AH29</f>
        <v>成本費用支出(營業+非營業)</v>
      </c>
      <c r="AI6" s="1452" t="str">
        <f t="shared" si="0"/>
        <v>營業支出</v>
      </c>
      <c r="AJ6" s="1452" t="str">
        <f t="shared" si="0"/>
        <v>B502營建材料耗用價值</v>
      </c>
      <c r="AK6" s="1452" t="str">
        <f t="shared" si="0"/>
        <v>B504直接及間接人工成本與職工福利</v>
      </c>
      <c r="AL6" s="1452" t="str">
        <f t="shared" si="0"/>
        <v>B505出售房地產土地成本</v>
      </c>
      <c r="AM6" s="1452" t="str">
        <f t="shared" si="0"/>
        <v>B506工程費用-租金支出</v>
      </c>
      <c r="AN6" s="1452" t="str">
        <f t="shared" si="0"/>
        <v>B507工程費用-稅捐支出</v>
      </c>
      <c r="AO6" s="1452" t="str">
        <f t="shared" si="0"/>
        <v>B508工程費用-折舊支出</v>
      </c>
      <c r="AP6" s="1452" t="str">
        <f t="shared" si="0"/>
        <v>B509工程費用-其他成本支出</v>
      </c>
      <c r="AQ6" s="1452" t="str">
        <f t="shared" si="0"/>
        <v>B514薪資支出與福利</v>
      </c>
      <c r="AR6" s="1452" t="str">
        <f t="shared" si="0"/>
        <v>B515租金支出</v>
      </c>
      <c r="AS6" s="1452" t="str">
        <f t="shared" si="0"/>
        <v>B516稅捐及規費</v>
      </c>
      <c r="AT6" s="1452" t="str">
        <f t="shared" si="0"/>
        <v>B5171自有固定資產折舊</v>
      </c>
      <c r="AU6" s="1452" t="str">
        <f t="shared" si="0"/>
        <v>B5172使用權資產折舊</v>
      </c>
      <c r="AV6" s="1452" t="str">
        <f t="shared" si="0"/>
        <v>B518呆帳損失及捐贈</v>
      </c>
      <c r="AW6" s="1452" t="str">
        <f t="shared" si="0"/>
        <v>B519研究發展費用性支出</v>
      </c>
      <c r="AX6" s="1452" t="str">
        <f t="shared" si="0"/>
        <v>B520其他營業費用</v>
      </c>
      <c r="AY6" s="1452" t="str">
        <f t="shared" si="0"/>
        <v>B524非營業損失小計</v>
      </c>
      <c r="AZ6" s="1452" t="str">
        <f t="shared" si="0"/>
        <v>B5221租賃負債利息支出</v>
      </c>
      <c r="BA6" s="1452" t="str">
        <f t="shared" si="0"/>
        <v>B5223其他利息支出</v>
      </c>
      <c r="BB6" s="1452" t="str">
        <f t="shared" si="0"/>
        <v>B523其他非營業支出</v>
      </c>
    </row>
    <row r="7" spans="1:54" s="838" customFormat="1" ht="24.6" hidden="1" customHeight="1">
      <c r="A7" s="3408" t="s">
        <v>2540</v>
      </c>
      <c r="B7" s="3408"/>
      <c r="C7" s="3408"/>
      <c r="D7" s="676"/>
      <c r="E7" s="720">
        <v>526282949</v>
      </c>
      <c r="F7" s="781">
        <v>504890838</v>
      </c>
      <c r="G7" s="154">
        <f t="shared" ref="G7:G12" si="1">SUM(H7:N7)</f>
        <v>450942031</v>
      </c>
      <c r="H7" s="781">
        <v>297312785</v>
      </c>
      <c r="I7" s="781">
        <v>105258817</v>
      </c>
      <c r="J7" s="781">
        <v>3810330</v>
      </c>
      <c r="K7" s="781">
        <v>4500331</v>
      </c>
      <c r="L7" s="781">
        <v>745121</v>
      </c>
      <c r="M7" s="781">
        <v>4245851</v>
      </c>
      <c r="N7" s="781">
        <v>35068796</v>
      </c>
      <c r="O7" s="3408" t="s">
        <v>2540</v>
      </c>
      <c r="P7" s="3408"/>
      <c r="Q7" s="3408"/>
      <c r="R7" s="676"/>
      <c r="S7" s="154">
        <f t="shared" ref="S7:S23" si="2">SUM(T7:AA7)</f>
        <v>49541286</v>
      </c>
      <c r="T7" s="720">
        <v>24732641</v>
      </c>
      <c r="U7" s="781">
        <v>1353167</v>
      </c>
      <c r="V7" s="781">
        <v>1553881</v>
      </c>
      <c r="W7" s="781"/>
      <c r="X7" s="781">
        <v>3151268</v>
      </c>
      <c r="Y7" s="781">
        <v>1751100</v>
      </c>
      <c r="Z7" s="781"/>
      <c r="AA7" s="781">
        <v>16999229</v>
      </c>
      <c r="AB7" s="781">
        <v>21392111</v>
      </c>
      <c r="AC7" s="781"/>
      <c r="AD7" s="781">
        <v>11251746</v>
      </c>
      <c r="AE7" s="781">
        <v>10140365</v>
      </c>
    </row>
    <row r="8" spans="1:54" s="838" customFormat="1" ht="24.6" hidden="1" customHeight="1">
      <c r="A8" s="3407" t="s">
        <v>2300</v>
      </c>
      <c r="B8" s="3407"/>
      <c r="C8" s="3407"/>
      <c r="D8" s="676"/>
      <c r="E8" s="722">
        <v>500259936.87579286</v>
      </c>
      <c r="F8" s="611">
        <v>468440044.70421875</v>
      </c>
      <c r="G8" s="154">
        <f t="shared" si="1"/>
        <v>418609284.14764512</v>
      </c>
      <c r="H8" s="611">
        <v>255463872.03214708</v>
      </c>
      <c r="I8" s="611">
        <v>95398874.19872877</v>
      </c>
      <c r="J8" s="611">
        <v>1543510.0786830864</v>
      </c>
      <c r="K8" s="611">
        <v>3606197.8578925608</v>
      </c>
      <c r="L8" s="611">
        <v>742245.18016339734</v>
      </c>
      <c r="M8" s="611">
        <v>4358271.3518481841</v>
      </c>
      <c r="N8" s="611">
        <v>57496313.448182054</v>
      </c>
      <c r="O8" s="3407" t="s">
        <v>2300</v>
      </c>
      <c r="P8" s="3407"/>
      <c r="Q8" s="3407"/>
      <c r="R8" s="676"/>
      <c r="S8" s="154">
        <f t="shared" si="2"/>
        <v>44951966.544361331</v>
      </c>
      <c r="T8" s="722">
        <v>22994687.799438879</v>
      </c>
      <c r="U8" s="611">
        <v>1218807.477969009</v>
      </c>
      <c r="V8" s="611">
        <v>1464609.0822741014</v>
      </c>
      <c r="W8" s="611"/>
      <c r="X8" s="611">
        <v>2707873.6993029877</v>
      </c>
      <c r="Y8" s="611">
        <v>2435916.673869262</v>
      </c>
      <c r="Z8" s="611"/>
      <c r="AA8" s="611">
        <v>14130071.811507091</v>
      </c>
      <c r="AB8" s="611">
        <v>31819892.171573572</v>
      </c>
      <c r="AC8" s="611"/>
      <c r="AD8" s="611">
        <v>16282523.782206509</v>
      </c>
      <c r="AE8" s="611">
        <v>15537368.389367055</v>
      </c>
    </row>
    <row r="9" spans="1:54" s="838" customFormat="1" ht="24.6" hidden="1" customHeight="1">
      <c r="A9" s="3407" t="s">
        <v>2321</v>
      </c>
      <c r="B9" s="3407"/>
      <c r="C9" s="3407"/>
      <c r="D9" s="676"/>
      <c r="E9" s="722">
        <v>489213132</v>
      </c>
      <c r="F9" s="611">
        <v>474061931</v>
      </c>
      <c r="G9" s="154">
        <f t="shared" si="1"/>
        <v>418765000.93499964</v>
      </c>
      <c r="H9" s="611">
        <v>314489922</v>
      </c>
      <c r="I9" s="611">
        <v>70638374.57499966</v>
      </c>
      <c r="J9" s="611">
        <v>2007705</v>
      </c>
      <c r="K9" s="611">
        <v>2739490</v>
      </c>
      <c r="L9" s="611">
        <v>757235.4</v>
      </c>
      <c r="M9" s="611">
        <v>3093962.9599999809</v>
      </c>
      <c r="N9" s="611">
        <v>25038311</v>
      </c>
      <c r="O9" s="3407" t="s">
        <v>2810</v>
      </c>
      <c r="P9" s="3407"/>
      <c r="Q9" s="3407"/>
      <c r="R9" s="676"/>
      <c r="S9" s="154">
        <f t="shared" si="2"/>
        <v>51064299.102000073</v>
      </c>
      <c r="T9" s="722">
        <v>19566590.462000091</v>
      </c>
      <c r="U9" s="611">
        <v>1482722</v>
      </c>
      <c r="V9" s="611">
        <v>1432899.5999999847</v>
      </c>
      <c r="W9" s="611"/>
      <c r="X9" s="611">
        <v>1977322.0399999938</v>
      </c>
      <c r="Y9" s="611">
        <v>1399344</v>
      </c>
      <c r="Z9" s="611"/>
      <c r="AA9" s="611">
        <v>25205421</v>
      </c>
      <c r="AB9" s="611">
        <v>15151201</v>
      </c>
      <c r="AC9" s="611"/>
      <c r="AD9" s="611">
        <v>9505513</v>
      </c>
      <c r="AE9" s="611">
        <v>5645688</v>
      </c>
    </row>
    <row r="10" spans="1:54" s="838" customFormat="1" ht="19.5" hidden="1" customHeight="1">
      <c r="A10" s="3407" t="s">
        <v>2322</v>
      </c>
      <c r="B10" s="3407"/>
      <c r="C10" s="3407"/>
      <c r="D10" s="676"/>
      <c r="E10" s="611">
        <v>419108300.79884535</v>
      </c>
      <c r="F10" s="611">
        <v>396649042.59909409</v>
      </c>
      <c r="G10" s="154">
        <f t="shared" si="1"/>
        <v>353495935.61890829</v>
      </c>
      <c r="H10" s="611">
        <v>215267322.94458571</v>
      </c>
      <c r="I10" s="611">
        <v>67969049.190299273</v>
      </c>
      <c r="J10" s="611">
        <v>3857663.2927012201</v>
      </c>
      <c r="K10" s="611">
        <v>3184074.4645790067</v>
      </c>
      <c r="L10" s="611">
        <v>827061.19027196267</v>
      </c>
      <c r="M10" s="611">
        <v>4500239.4232014809</v>
      </c>
      <c r="N10" s="611">
        <v>57890525.113269642</v>
      </c>
      <c r="O10" s="3407" t="s">
        <v>2322</v>
      </c>
      <c r="P10" s="3407"/>
      <c r="Q10" s="3407"/>
      <c r="R10" s="676"/>
      <c r="S10" s="154">
        <f t="shared" si="2"/>
        <v>43153106.980185494</v>
      </c>
      <c r="T10" s="722">
        <v>23381225.458153117</v>
      </c>
      <c r="U10" s="611">
        <v>1022340.2123323941</v>
      </c>
      <c r="V10" s="611">
        <v>1363659.7286403633</v>
      </c>
      <c r="W10" s="611"/>
      <c r="X10" s="611">
        <v>2633047.989027027</v>
      </c>
      <c r="Y10" s="611">
        <v>3447618.1337923533</v>
      </c>
      <c r="Z10" s="611"/>
      <c r="AA10" s="611">
        <v>11305215.458240237</v>
      </c>
      <c r="AB10" s="611">
        <v>22459258.199751787</v>
      </c>
      <c r="AC10" s="611"/>
      <c r="AD10" s="611">
        <v>8628724.2359048557</v>
      </c>
      <c r="AE10" s="611">
        <v>13830533.963846939</v>
      </c>
    </row>
    <row r="11" spans="1:54" s="838" customFormat="1" ht="19.5" hidden="1" customHeight="1">
      <c r="A11" s="3407" t="s">
        <v>3073</v>
      </c>
      <c r="B11" s="3407"/>
      <c r="C11" s="3407"/>
      <c r="D11" s="676"/>
      <c r="E11" s="722">
        <v>476703908.25929618</v>
      </c>
      <c r="F11" s="611">
        <v>456720129.96827769</v>
      </c>
      <c r="G11" s="154">
        <f t="shared" si="1"/>
        <v>413956937.12728733</v>
      </c>
      <c r="H11" s="611">
        <v>262428581.17396924</v>
      </c>
      <c r="I11" s="611">
        <v>77367533.54695791</v>
      </c>
      <c r="J11" s="611">
        <v>2216923.5168294827</v>
      </c>
      <c r="K11" s="611">
        <v>4139916.9677333706</v>
      </c>
      <c r="L11" s="611">
        <v>996936.72449556203</v>
      </c>
      <c r="M11" s="611">
        <v>4194601.4945782684</v>
      </c>
      <c r="N11" s="611">
        <v>62612443.702723511</v>
      </c>
      <c r="O11" s="3407" t="s">
        <v>2359</v>
      </c>
      <c r="P11" s="3407"/>
      <c r="Q11" s="3407"/>
      <c r="R11" s="676"/>
      <c r="S11" s="154">
        <f t="shared" si="2"/>
        <v>42763192.840989754</v>
      </c>
      <c r="T11" s="722">
        <v>23406249.541655455</v>
      </c>
      <c r="U11" s="611">
        <v>1069721.2877072636</v>
      </c>
      <c r="V11" s="611">
        <v>1415644.1527868828</v>
      </c>
      <c r="W11" s="611"/>
      <c r="X11" s="611">
        <v>2531503.2865837179</v>
      </c>
      <c r="Y11" s="611">
        <v>2135758.3300581598</v>
      </c>
      <c r="Z11" s="611"/>
      <c r="AA11" s="611">
        <v>12204316.242198268</v>
      </c>
      <c r="AB11" s="611">
        <v>19983778.291019205</v>
      </c>
      <c r="AC11" s="611"/>
      <c r="AD11" s="611">
        <v>7603973.8304292941</v>
      </c>
      <c r="AE11" s="611">
        <v>12379804.460589908</v>
      </c>
    </row>
    <row r="12" spans="1:54" s="839" customFormat="1" ht="15" hidden="1" customHeight="1">
      <c r="A12" s="3094" t="s">
        <v>3074</v>
      </c>
      <c r="B12" s="3094"/>
      <c r="C12" s="3094"/>
      <c r="D12" s="162"/>
      <c r="E12" s="154">
        <v>496488994.83943087</v>
      </c>
      <c r="F12" s="154">
        <v>481343126.79512012</v>
      </c>
      <c r="G12" s="154">
        <f t="shared" si="1"/>
        <v>439721147.60266435</v>
      </c>
      <c r="H12" s="154">
        <v>284329598.69309759</v>
      </c>
      <c r="I12" s="154">
        <v>82504221.960096911</v>
      </c>
      <c r="J12" s="154">
        <v>3872579.8365629241</v>
      </c>
      <c r="K12" s="154">
        <v>3969552.0641623829</v>
      </c>
      <c r="L12" s="154">
        <v>785592.04435622005</v>
      </c>
      <c r="M12" s="154">
        <v>4360744.7463139854</v>
      </c>
      <c r="N12" s="492">
        <v>59898858.258074351</v>
      </c>
      <c r="O12" s="3094" t="s">
        <v>2304</v>
      </c>
      <c r="P12" s="3094"/>
      <c r="Q12" s="3094"/>
      <c r="R12" s="162"/>
      <c r="S12" s="154">
        <f t="shared" si="2"/>
        <v>41621979.192455567</v>
      </c>
      <c r="T12" s="154">
        <v>22112135.194528367</v>
      </c>
      <c r="U12" s="154">
        <v>977949.36275986081</v>
      </c>
      <c r="V12" s="154">
        <v>1246412.4508344219</v>
      </c>
      <c r="W12" s="154"/>
      <c r="X12" s="154">
        <v>1868683.6678214085</v>
      </c>
      <c r="Y12" s="154">
        <v>1391131.407581476</v>
      </c>
      <c r="Z12" s="154"/>
      <c r="AA12" s="154">
        <v>14025667.108930033</v>
      </c>
      <c r="AB12" s="154">
        <v>15145868.044310147</v>
      </c>
      <c r="AC12" s="154"/>
      <c r="AD12" s="154">
        <v>5855055.0694833612</v>
      </c>
      <c r="AE12" s="492">
        <v>9290812.9748267699</v>
      </c>
      <c r="AF12" s="839">
        <f t="shared" ref="AF12:AK12" si="3">SUM(I12:I13,I15)</f>
        <v>227510501.51419836</v>
      </c>
      <c r="AG12" s="839">
        <f t="shared" si="3"/>
        <v>12858708.554368041</v>
      </c>
      <c r="AH12" s="839">
        <f t="shared" si="3"/>
        <v>13129323.752078187</v>
      </c>
      <c r="AI12" s="839">
        <f t="shared" si="3"/>
        <v>3165690.0117851356</v>
      </c>
      <c r="AJ12" s="839">
        <f t="shared" si="3"/>
        <v>13066330.750762198</v>
      </c>
      <c r="AK12" s="839">
        <f t="shared" si="3"/>
        <v>213814930.86886868</v>
      </c>
      <c r="AP12" s="839">
        <f>SUM(T12:T13,T15)</f>
        <v>69802896.541762799</v>
      </c>
      <c r="AQ12" s="839">
        <f>SUM(U12:U13,U15)</f>
        <v>4031314.450981182</v>
      </c>
      <c r="AR12" s="839">
        <f>SUM(V12:V13,V15)</f>
        <v>3985868.7206461243</v>
      </c>
      <c r="AS12" s="839">
        <f>SUM(X12:X13,X15)</f>
        <v>6146197.990224719</v>
      </c>
      <c r="AT12" s="839">
        <f>SUM(Y12:Y13,Y15)</f>
        <v>3668893.9939420098</v>
      </c>
      <c r="AU12" s="839">
        <f>SUM(AA12:AA13,AA15)</f>
        <v>46658647.207494326</v>
      </c>
      <c r="AV12" s="839">
        <f>SUM(AB12:AB13,AB15)</f>
        <v>44333979.764877379</v>
      </c>
      <c r="AW12" s="839">
        <f>SUM(AD12:AD13,AD15)</f>
        <v>16846309.30842014</v>
      </c>
      <c r="AX12" s="839">
        <f>SUM(AE12:AE13,AE15)</f>
        <v>27487670.45645725</v>
      </c>
    </row>
    <row r="13" spans="1:54" s="838" customFormat="1" ht="19.5" hidden="1" customHeight="1">
      <c r="A13" s="3407" t="s">
        <v>2305</v>
      </c>
      <c r="B13" s="3407"/>
      <c r="C13" s="3407"/>
      <c r="D13" s="676"/>
      <c r="E13" s="154">
        <v>529763432.86957943</v>
      </c>
      <c r="F13" s="154">
        <v>512695022.82086575</v>
      </c>
      <c r="G13" s="154">
        <f t="shared" ref="G13:G19" si="4">SUM(H13:N13)</f>
        <v>469260479.84028232</v>
      </c>
      <c r="H13" s="154">
        <v>304432118.85760933</v>
      </c>
      <c r="I13" s="154">
        <v>78056508.787830189</v>
      </c>
      <c r="J13" s="154">
        <v>4588468.4158692267</v>
      </c>
      <c r="K13" s="154">
        <v>4471659.3119518673</v>
      </c>
      <c r="L13" s="154">
        <v>1108688.3710674169</v>
      </c>
      <c r="M13" s="154">
        <v>4642236.2712207725</v>
      </c>
      <c r="N13" s="492">
        <v>71960799.824733555</v>
      </c>
      <c r="O13" s="3407" t="s">
        <v>2305</v>
      </c>
      <c r="P13" s="3407"/>
      <c r="Q13" s="3407"/>
      <c r="R13" s="676"/>
      <c r="S13" s="154">
        <f t="shared" si="2"/>
        <v>43434542.980582535</v>
      </c>
      <c r="T13" s="154">
        <v>22931544.368874259</v>
      </c>
      <c r="U13" s="154">
        <v>1308158.2005250007</v>
      </c>
      <c r="V13" s="154">
        <v>1264946.1043595017</v>
      </c>
      <c r="W13" s="154"/>
      <c r="X13" s="154">
        <v>2018358.876425161</v>
      </c>
      <c r="Y13" s="154">
        <v>1445541.6938203718</v>
      </c>
      <c r="Z13" s="154"/>
      <c r="AA13" s="154">
        <v>14465993.736578237</v>
      </c>
      <c r="AB13" s="154">
        <v>17068410.048713371</v>
      </c>
      <c r="AC13" s="154"/>
      <c r="AD13" s="154">
        <v>5498132.7390306629</v>
      </c>
      <c r="AE13" s="492">
        <v>11570277.309682725</v>
      </c>
      <c r="AF13" s="1439" t="e">
        <f>AF12/#REF!</f>
        <v>#REF!</v>
      </c>
      <c r="AG13" s="1439" t="e">
        <f>AG12/#REF!</f>
        <v>#REF!</v>
      </c>
      <c r="AH13" s="1439" t="e">
        <f>AH12/#REF!</f>
        <v>#REF!</v>
      </c>
      <c r="AI13" s="1439" t="e">
        <f>AI12/#REF!</f>
        <v>#REF!</v>
      </c>
      <c r="AJ13" s="1439" t="e">
        <f>AJ12/#REF!</f>
        <v>#REF!</v>
      </c>
      <c r="AK13" s="1439" t="e">
        <f>AK12/#REF!</f>
        <v>#REF!</v>
      </c>
      <c r="AL13" s="1439"/>
      <c r="AM13" s="1439"/>
      <c r="AN13" s="1439"/>
      <c r="AO13" s="1439"/>
      <c r="AP13" s="1439" t="e">
        <f>AP12/#REF!</f>
        <v>#REF!</v>
      </c>
      <c r="AQ13" s="1439" t="e">
        <f>AQ12/#REF!</f>
        <v>#REF!</v>
      </c>
      <c r="AR13" s="1439" t="e">
        <f>AR12/#REF!</f>
        <v>#REF!</v>
      </c>
      <c r="AS13" s="1439" t="e">
        <f>AS12/#REF!</f>
        <v>#REF!</v>
      </c>
      <c r="AT13" s="1439" t="e">
        <f>AT12/#REF!</f>
        <v>#REF!</v>
      </c>
      <c r="AU13" s="1439" t="e">
        <f>AU12/#REF!</f>
        <v>#REF!</v>
      </c>
      <c r="AV13" s="1439" t="e">
        <f>AV12/#REF!</f>
        <v>#REF!</v>
      </c>
    </row>
    <row r="14" spans="1:54" s="838" customFormat="1" ht="18" hidden="1" customHeight="1">
      <c r="A14" s="3407" t="s">
        <v>2362</v>
      </c>
      <c r="B14" s="3407"/>
      <c r="C14" s="3407"/>
      <c r="D14" s="676"/>
      <c r="E14" s="154">
        <v>536794692.29690802</v>
      </c>
      <c r="F14" s="154">
        <v>521734671.30878443</v>
      </c>
      <c r="G14" s="154">
        <f t="shared" si="4"/>
        <v>476115763.59936035</v>
      </c>
      <c r="H14" s="154">
        <v>311857891.91174448</v>
      </c>
      <c r="I14" s="154">
        <v>77284127.118604407</v>
      </c>
      <c r="J14" s="154">
        <v>4368036.0241957745</v>
      </c>
      <c r="K14" s="154">
        <v>4459962.5911052665</v>
      </c>
      <c r="L14" s="154">
        <v>1075368.3353540944</v>
      </c>
      <c r="M14" s="154">
        <v>4438564.1981129171</v>
      </c>
      <c r="N14" s="492">
        <v>72631813.420243397</v>
      </c>
      <c r="O14" s="3407" t="s">
        <v>2363</v>
      </c>
      <c r="P14" s="3407"/>
      <c r="Q14" s="3407"/>
      <c r="R14" s="676"/>
      <c r="S14" s="154">
        <f t="shared" si="2"/>
        <v>45618907.709423251</v>
      </c>
      <c r="T14" s="154">
        <v>23711678.7738421</v>
      </c>
      <c r="U14" s="154">
        <v>1369416.4287412162</v>
      </c>
      <c r="V14" s="154">
        <v>1353978.7519006452</v>
      </c>
      <c r="W14" s="154"/>
      <c r="X14" s="154">
        <v>2087831.3027805197</v>
      </c>
      <c r="Y14" s="154">
        <v>1246304.0955267863</v>
      </c>
      <c r="Z14" s="154"/>
      <c r="AA14" s="154">
        <v>15849698.356631983</v>
      </c>
      <c r="AB14" s="154">
        <v>15060020.98812389</v>
      </c>
      <c r="AC14" s="154"/>
      <c r="AD14" s="154">
        <v>4148827.8701000037</v>
      </c>
      <c r="AE14" s="492">
        <v>10911193.118023887</v>
      </c>
      <c r="AP14" s="1439"/>
    </row>
    <row r="15" spans="1:54" s="838" customFormat="1" ht="18" hidden="1" customHeight="1">
      <c r="A15" s="3094" t="s">
        <v>2387</v>
      </c>
      <c r="B15" s="3094"/>
      <c r="C15" s="3094"/>
      <c r="D15" s="676"/>
      <c r="E15" s="154">
        <v>553974123.43269408</v>
      </c>
      <c r="F15" s="154">
        <v>541854421.76084232</v>
      </c>
      <c r="G15" s="154">
        <f t="shared" si="4"/>
        <v>492617125.02882802</v>
      </c>
      <c r="H15" s="154">
        <v>329291549.46900713</v>
      </c>
      <c r="I15" s="154">
        <v>66949770.766271278</v>
      </c>
      <c r="J15" s="154">
        <v>4397660.3019358907</v>
      </c>
      <c r="K15" s="154">
        <v>4688112.3759639384</v>
      </c>
      <c r="L15" s="154">
        <v>1271409.5963614986</v>
      </c>
      <c r="M15" s="154">
        <v>4063349.7332274397</v>
      </c>
      <c r="N15" s="492">
        <v>81955272.78606078</v>
      </c>
      <c r="O15" s="3094" t="s">
        <v>2387</v>
      </c>
      <c r="P15" s="3094"/>
      <c r="Q15" s="3094"/>
      <c r="R15" s="676"/>
      <c r="S15" s="154">
        <f t="shared" si="2"/>
        <v>49237296.732013062</v>
      </c>
      <c r="T15" s="154">
        <v>24759216.978360169</v>
      </c>
      <c r="U15" s="154">
        <v>1745206.8876963207</v>
      </c>
      <c r="V15" s="154">
        <v>1474510.1654522009</v>
      </c>
      <c r="W15" s="154"/>
      <c r="X15" s="154">
        <v>2259155.4459781502</v>
      </c>
      <c r="Y15" s="154">
        <v>832220.89254016196</v>
      </c>
      <c r="Z15" s="154"/>
      <c r="AA15" s="154">
        <v>18166986.361986056</v>
      </c>
      <c r="AB15" s="154">
        <v>12119701.671853863</v>
      </c>
      <c r="AC15" s="154"/>
      <c r="AD15" s="154">
        <v>5493121.4999061162</v>
      </c>
      <c r="AE15" s="492">
        <v>6626580.1719477568</v>
      </c>
    </row>
    <row r="16" spans="1:54" s="838" customFormat="1" ht="18" hidden="1" customHeight="1">
      <c r="A16" s="3407" t="s">
        <v>2388</v>
      </c>
      <c r="B16" s="3407"/>
      <c r="C16" s="3407"/>
      <c r="D16" s="676"/>
      <c r="E16" s="611">
        <v>560070365.17429125</v>
      </c>
      <c r="F16" s="611">
        <v>544103225.05843985</v>
      </c>
      <c r="G16" s="154">
        <f t="shared" si="4"/>
        <v>497306493.56444049</v>
      </c>
      <c r="H16" s="611">
        <v>337667914.69405138</v>
      </c>
      <c r="I16" s="611">
        <v>60634861.372655563</v>
      </c>
      <c r="J16" s="611">
        <v>7070109.0288936626</v>
      </c>
      <c r="K16" s="611">
        <v>4105297.0410181759</v>
      </c>
      <c r="L16" s="611">
        <v>969129.08166522824</v>
      </c>
      <c r="M16" s="611">
        <v>3542044.0940998192</v>
      </c>
      <c r="N16" s="611">
        <v>83317138.252056643</v>
      </c>
      <c r="O16" s="3407" t="s">
        <v>2366</v>
      </c>
      <c r="P16" s="3407"/>
      <c r="Q16" s="3407"/>
      <c r="R16" s="676"/>
      <c r="S16" s="154">
        <f t="shared" si="2"/>
        <v>46796731.494000539</v>
      </c>
      <c r="T16" s="611">
        <v>22464605.164075799</v>
      </c>
      <c r="U16" s="611">
        <v>1733569.1662502626</v>
      </c>
      <c r="V16" s="611">
        <v>1174239.4439325552</v>
      </c>
      <c r="W16" s="611"/>
      <c r="X16" s="611">
        <v>2035775.0777215781</v>
      </c>
      <c r="Y16" s="611">
        <v>1609988.8526201989</v>
      </c>
      <c r="Z16" s="611"/>
      <c r="AA16" s="611">
        <v>17778553.789400145</v>
      </c>
      <c r="AB16" s="611">
        <v>15967140.115850762</v>
      </c>
      <c r="AC16" s="611"/>
      <c r="AD16" s="611">
        <v>5784933.0212108986</v>
      </c>
      <c r="AE16" s="611">
        <v>10182207.094639864</v>
      </c>
    </row>
    <row r="17" spans="1:54" s="838" customFormat="1" ht="18" hidden="1" customHeight="1">
      <c r="A17" s="3094" t="s">
        <v>2818</v>
      </c>
      <c r="B17" s="3094"/>
      <c r="C17" s="3094"/>
      <c r="D17" s="676"/>
      <c r="E17" s="611">
        <v>496601977.69840121</v>
      </c>
      <c r="F17" s="611">
        <v>488367701.22577751</v>
      </c>
      <c r="G17" s="154">
        <f t="shared" si="4"/>
        <v>442375323.52045184</v>
      </c>
      <c r="H17" s="611">
        <v>299226461.79350102</v>
      </c>
      <c r="I17" s="611">
        <v>62693880.690241016</v>
      </c>
      <c r="J17" s="611">
        <v>6888594.2343562962</v>
      </c>
      <c r="K17" s="611">
        <v>5348490.7705685459</v>
      </c>
      <c r="L17" s="611">
        <v>1095918.1262080851</v>
      </c>
      <c r="M17" s="611">
        <v>3216676.9773841053</v>
      </c>
      <c r="N17" s="611">
        <v>63905300.928192794</v>
      </c>
      <c r="O17" s="3094" t="s">
        <v>2693</v>
      </c>
      <c r="P17" s="3094"/>
      <c r="Q17" s="3094"/>
      <c r="R17" s="676"/>
      <c r="S17" s="154">
        <f t="shared" si="2"/>
        <v>45992377.705325633</v>
      </c>
      <c r="T17" s="611">
        <v>22556191.156092446</v>
      </c>
      <c r="U17" s="611">
        <v>1669969.6608284907</v>
      </c>
      <c r="V17" s="611">
        <v>1005335.9886982448</v>
      </c>
      <c r="W17" s="611"/>
      <c r="X17" s="611">
        <v>2059959.800872264</v>
      </c>
      <c r="Y17" s="611">
        <v>1229721.0536949025</v>
      </c>
      <c r="Z17" s="611"/>
      <c r="AA17" s="611">
        <v>17471200.045139283</v>
      </c>
      <c r="AB17" s="611">
        <v>8234276.4726241939</v>
      </c>
      <c r="AC17" s="611"/>
      <c r="AD17" s="611">
        <v>3054462.5944479257</v>
      </c>
      <c r="AE17" s="611">
        <v>5179813.8781762552</v>
      </c>
    </row>
    <row r="18" spans="1:54" s="838" customFormat="1" ht="16.5" hidden="1" customHeight="1">
      <c r="A18" s="3094" t="s">
        <v>2898</v>
      </c>
      <c r="B18" s="3094"/>
      <c r="C18" s="3094"/>
      <c r="D18" s="676"/>
      <c r="E18" s="1147">
        <v>552869850.08385503</v>
      </c>
      <c r="F18" s="1147">
        <v>545609538.32146454</v>
      </c>
      <c r="G18" s="1126">
        <f t="shared" si="4"/>
        <v>495646950.48677838</v>
      </c>
      <c r="H18" s="1147">
        <v>331103305.22873092</v>
      </c>
      <c r="I18" s="1147">
        <v>68173235.708185196</v>
      </c>
      <c r="J18" s="1147">
        <v>2510483.3665946699</v>
      </c>
      <c r="K18" s="1147">
        <v>5115612.9545477172</v>
      </c>
      <c r="L18" s="1147">
        <v>1053028.9692076065</v>
      </c>
      <c r="M18" s="1147">
        <v>3432345.1338795708</v>
      </c>
      <c r="N18" s="1147">
        <v>84258939.125632733</v>
      </c>
      <c r="O18" s="3094" t="s">
        <v>2898</v>
      </c>
      <c r="P18" s="3094"/>
      <c r="Q18" s="3094"/>
      <c r="R18" s="676"/>
      <c r="S18" s="1126">
        <f t="shared" si="2"/>
        <v>49962587.834686346</v>
      </c>
      <c r="T18" s="1147">
        <v>24824214.330726173</v>
      </c>
      <c r="U18" s="1147">
        <v>1819030.0801872623</v>
      </c>
      <c r="V18" s="1147">
        <v>1179574.375424424</v>
      </c>
      <c r="W18" s="1147"/>
      <c r="X18" s="1147">
        <v>2026051.3368344619</v>
      </c>
      <c r="Y18" s="1147">
        <v>1105398.1725415699</v>
      </c>
      <c r="Z18" s="1147"/>
      <c r="AA18" s="1147">
        <v>19008319.53897246</v>
      </c>
      <c r="AB18" s="1147">
        <v>7260311.7623895369</v>
      </c>
      <c r="AC18" s="1147"/>
      <c r="AD18" s="1147">
        <v>2820092.489777823</v>
      </c>
      <c r="AE18" s="1147">
        <v>4440219.2726117149</v>
      </c>
    </row>
    <row r="19" spans="1:54" s="838" customFormat="1" ht="14.25" hidden="1" customHeight="1">
      <c r="A19" s="3094" t="s">
        <v>2696</v>
      </c>
      <c r="B19" s="3094"/>
      <c r="C19" s="3094"/>
      <c r="D19" s="676"/>
      <c r="E19" s="1126">
        <v>549122917.60196519</v>
      </c>
      <c r="F19" s="1126">
        <v>538028957.04110456</v>
      </c>
      <c r="G19" s="1126">
        <f t="shared" si="4"/>
        <v>487575695.20942247</v>
      </c>
      <c r="H19" s="1126">
        <v>327954187.36831635</v>
      </c>
      <c r="I19" s="1147">
        <v>68215919.611239389</v>
      </c>
      <c r="J19" s="1147">
        <v>3804191.4392418195</v>
      </c>
      <c r="K19" s="1147">
        <v>5378453.5339665376</v>
      </c>
      <c r="L19" s="1147">
        <v>1196882.4616509003</v>
      </c>
      <c r="M19" s="1147">
        <v>3861427.3411211199</v>
      </c>
      <c r="N19" s="1147">
        <v>77164633.45388636</v>
      </c>
      <c r="O19" s="3094" t="s">
        <v>2696</v>
      </c>
      <c r="P19" s="3094"/>
      <c r="Q19" s="3094"/>
      <c r="R19" s="676"/>
      <c r="S19" s="1126">
        <f t="shared" si="2"/>
        <v>50453261.83168301</v>
      </c>
      <c r="T19" s="1147">
        <v>24514600.208476603</v>
      </c>
      <c r="U19" s="1147">
        <v>1942421.1656226597</v>
      </c>
      <c r="V19" s="1147">
        <v>1128408.1940226085</v>
      </c>
      <c r="W19" s="1147"/>
      <c r="X19" s="1147">
        <v>2126972.957060853</v>
      </c>
      <c r="Y19" s="1147">
        <v>1212126.8026057486</v>
      </c>
      <c r="Z19" s="1147"/>
      <c r="AA19" s="1147">
        <v>19528732.503894538</v>
      </c>
      <c r="AB19" s="1147">
        <v>11093960.560860451</v>
      </c>
      <c r="AC19" s="1147"/>
      <c r="AD19" s="1147">
        <v>4564335.1142636128</v>
      </c>
      <c r="AE19" s="1147">
        <v>6529625.4465968385</v>
      </c>
    </row>
    <row r="20" spans="1:54" s="838" customFormat="1" ht="14.25" hidden="1" customHeight="1">
      <c r="A20" s="3094" t="s">
        <v>2698</v>
      </c>
      <c r="B20" s="3094"/>
      <c r="C20" s="3094"/>
      <c r="D20" s="676"/>
      <c r="E20" s="1147">
        <v>529032480.35362381</v>
      </c>
      <c r="F20" s="1147">
        <v>520416271.19983798</v>
      </c>
      <c r="G20" s="1126">
        <f>SUM(H20:N20)</f>
        <v>469581988.39443791</v>
      </c>
      <c r="H20" s="1147">
        <v>316269790.26960284</v>
      </c>
      <c r="I20" s="1147">
        <v>66488133.843514755</v>
      </c>
      <c r="J20" s="1147">
        <v>1215029.7040749842</v>
      </c>
      <c r="K20" s="1147">
        <v>5036702.576808474</v>
      </c>
      <c r="L20" s="1147">
        <v>1310994.7776689415</v>
      </c>
      <c r="M20" s="1147">
        <v>4497911.8439037399</v>
      </c>
      <c r="N20" s="1147">
        <v>74763425.378864244</v>
      </c>
      <c r="O20" s="3094" t="s">
        <v>2730</v>
      </c>
      <c r="P20" s="3094"/>
      <c r="Q20" s="3094"/>
      <c r="R20" s="676"/>
      <c r="S20" s="1126">
        <f t="shared" si="2"/>
        <v>50834282.805400461</v>
      </c>
      <c r="T20" s="1147">
        <v>23730323.622911576</v>
      </c>
      <c r="U20" s="1147">
        <v>2145273.4534487487</v>
      </c>
      <c r="V20" s="1147">
        <v>1091048.6119697767</v>
      </c>
      <c r="W20" s="1147"/>
      <c r="X20" s="1147">
        <v>2062128.0954953786</v>
      </c>
      <c r="Y20" s="1147">
        <v>1131985.9354936567</v>
      </c>
      <c r="Z20" s="1147"/>
      <c r="AA20" s="1147">
        <v>20673523.086081322</v>
      </c>
      <c r="AB20" s="1147">
        <v>8616209.1537845507</v>
      </c>
      <c r="AC20" s="1147"/>
      <c r="AD20" s="1147">
        <v>3385343.3319646516</v>
      </c>
      <c r="AE20" s="1147">
        <v>5230865.8218199117</v>
      </c>
    </row>
    <row r="21" spans="1:54" s="838" customFormat="1" ht="14.25" hidden="1" customHeight="1">
      <c r="A21" s="3094" t="s">
        <v>2731</v>
      </c>
      <c r="B21" s="3094"/>
      <c r="C21" s="3094"/>
      <c r="D21" s="676"/>
      <c r="E21" s="611">
        <v>529869670.19716895</v>
      </c>
      <c r="F21" s="611">
        <v>520753348.18296248</v>
      </c>
      <c r="G21" s="1126">
        <f>SUM(H21:N21)</f>
        <v>472204876.77719045</v>
      </c>
      <c r="H21" s="611">
        <v>312098420.98798788</v>
      </c>
      <c r="I21" s="611">
        <v>61266458.141266815</v>
      </c>
      <c r="J21" s="611">
        <v>3707591.4065191075</v>
      </c>
      <c r="K21" s="611">
        <v>8039978.1807946023</v>
      </c>
      <c r="L21" s="611">
        <v>1938442.8392433522</v>
      </c>
      <c r="M21" s="611">
        <v>6750325.5899471203</v>
      </c>
      <c r="N21" s="611">
        <v>78403659.631431609</v>
      </c>
      <c r="O21" s="3094" t="s">
        <v>2731</v>
      </c>
      <c r="P21" s="3094"/>
      <c r="Q21" s="3094"/>
      <c r="R21" s="676"/>
      <c r="S21" s="154">
        <f t="shared" si="2"/>
        <v>48548471.405772075</v>
      </c>
      <c r="T21" s="611">
        <v>22511207.543375045</v>
      </c>
      <c r="U21" s="611">
        <v>2079389.5625312019</v>
      </c>
      <c r="V21" s="611">
        <v>985224.46056390146</v>
      </c>
      <c r="W21" s="611"/>
      <c r="X21" s="611">
        <v>2249159.3632818158</v>
      </c>
      <c r="Y21" s="611">
        <v>1004630.81559611</v>
      </c>
      <c r="Z21" s="611"/>
      <c r="AA21" s="611">
        <v>19718859.660423998</v>
      </c>
      <c r="AB21" s="611">
        <v>9116322.0142062679</v>
      </c>
      <c r="AC21" s="611"/>
      <c r="AD21" s="611">
        <v>3734968.9152795128</v>
      </c>
      <c r="AE21" s="611">
        <v>5381353.0989267658</v>
      </c>
    </row>
    <row r="22" spans="1:54" s="838" customFormat="1" ht="14.25" hidden="1" customHeight="1">
      <c r="A22" s="3499" t="s">
        <v>2700</v>
      </c>
      <c r="B22" s="3499"/>
      <c r="C22" s="3499"/>
      <c r="D22" s="637"/>
      <c r="E22" s="1147">
        <v>565869419.78643441</v>
      </c>
      <c r="F22" s="1147">
        <v>556712647.07893455</v>
      </c>
      <c r="G22" s="1147">
        <f>SUM(H22:N22)</f>
        <v>504511908.18825787</v>
      </c>
      <c r="H22" s="1147">
        <v>346190748.97137898</v>
      </c>
      <c r="I22" s="1147">
        <v>66276659.513176665</v>
      </c>
      <c r="J22" s="1147">
        <v>2964876.8222299484</v>
      </c>
      <c r="K22" s="1147">
        <v>5517621.6103633652</v>
      </c>
      <c r="L22" s="1147">
        <v>1843054.8525859215</v>
      </c>
      <c r="M22" s="1147">
        <v>5204765.6441238783</v>
      </c>
      <c r="N22" s="1147">
        <v>76514180.774399176</v>
      </c>
      <c r="O22" s="3499" t="s">
        <v>2700</v>
      </c>
      <c r="P22" s="3499"/>
      <c r="Q22" s="3499"/>
      <c r="R22" s="637"/>
      <c r="S22" s="1126">
        <f t="shared" si="2"/>
        <v>52200738.890676357</v>
      </c>
      <c r="T22" s="1147">
        <v>24331553.296935868</v>
      </c>
      <c r="U22" s="1147">
        <v>2222463.3826866513</v>
      </c>
      <c r="V22" s="1147">
        <v>1075573.1737441719</v>
      </c>
      <c r="W22" s="1147"/>
      <c r="X22" s="1147">
        <v>2501198.816944635</v>
      </c>
      <c r="Y22" s="1147">
        <v>1087912.7379393422</v>
      </c>
      <c r="Z22" s="1147"/>
      <c r="AA22" s="1147">
        <v>20982037.482425686</v>
      </c>
      <c r="AB22" s="1147">
        <v>9156772.7074994519</v>
      </c>
      <c r="AC22" s="1147"/>
      <c r="AD22" s="1147">
        <v>3902034.7403056403</v>
      </c>
      <c r="AE22" s="1147">
        <v>5254737.9671938084</v>
      </c>
    </row>
    <row r="23" spans="1:54" s="838" customFormat="1" ht="16.5" hidden="1" customHeight="1">
      <c r="A23" s="3095" t="s">
        <v>2292</v>
      </c>
      <c r="B23" s="3096"/>
      <c r="C23" s="3096"/>
      <c r="D23" s="3097"/>
      <c r="E23" s="672">
        <v>554076.93049204897</v>
      </c>
      <c r="F23" s="672">
        <v>542949.38701808662</v>
      </c>
      <c r="G23" s="672">
        <f>SUM(H23:N23)</f>
        <v>490022.47933153796</v>
      </c>
      <c r="H23" s="672">
        <v>322378.70024124277</v>
      </c>
      <c r="I23" s="672">
        <v>67659.196020814998</v>
      </c>
      <c r="J23" s="672">
        <v>2534.5222287871907</v>
      </c>
      <c r="K23" s="672">
        <v>9371.2095568055756</v>
      </c>
      <c r="L23" s="672">
        <v>2507.8889927149398</v>
      </c>
      <c r="M23" s="672">
        <v>4530.4139122251854</v>
      </c>
      <c r="N23" s="672">
        <v>81040.54837894738</v>
      </c>
      <c r="O23" s="3095" t="s">
        <v>2392</v>
      </c>
      <c r="P23" s="3096"/>
      <c r="Q23" s="3096"/>
      <c r="R23" s="3097"/>
      <c r="S23" s="642">
        <f t="shared" si="2"/>
        <v>52926.907686548395</v>
      </c>
      <c r="T23" s="672">
        <v>23953.858019061576</v>
      </c>
      <c r="U23" s="672">
        <v>2488.6448562480073</v>
      </c>
      <c r="V23" s="672">
        <v>1119.5750517665599</v>
      </c>
      <c r="W23" s="672"/>
      <c r="X23" s="672">
        <v>2286.6475498296259</v>
      </c>
      <c r="Y23" s="672">
        <v>1418.5181973175054</v>
      </c>
      <c r="Z23" s="1440" t="s">
        <v>431</v>
      </c>
      <c r="AA23" s="672">
        <v>21659.66401232512</v>
      </c>
      <c r="AB23" s="672">
        <v>11127.54347396236</v>
      </c>
      <c r="AC23" s="672"/>
      <c r="AD23" s="672">
        <v>3639.9084765941498</v>
      </c>
      <c r="AE23" s="672">
        <v>7487.6349973681881</v>
      </c>
    </row>
    <row r="24" spans="1:54" s="838" customFormat="1" ht="16.5" hidden="1" customHeight="1">
      <c r="A24" s="3095" t="s">
        <v>2315</v>
      </c>
      <c r="B24" s="3096"/>
      <c r="C24" s="3096"/>
      <c r="D24" s="3097"/>
      <c r="E24" s="672">
        <v>517113.17812585999</v>
      </c>
      <c r="F24" s="672">
        <v>508747.67629676958</v>
      </c>
      <c r="G24" s="1148" t="s">
        <v>436</v>
      </c>
      <c r="H24" s="672">
        <v>327024.72355735139</v>
      </c>
      <c r="I24" s="1148" t="s">
        <v>478</v>
      </c>
      <c r="J24" s="672">
        <v>5135.1534788963636</v>
      </c>
      <c r="K24" s="672">
        <v>2502.6683181675935</v>
      </c>
      <c r="L24" s="1148" t="s">
        <v>424</v>
      </c>
      <c r="M24" s="1148" t="s">
        <v>424</v>
      </c>
      <c r="N24" s="672">
        <v>37930.032675935152</v>
      </c>
      <c r="O24" s="3095" t="s">
        <v>2293</v>
      </c>
      <c r="P24" s="3096"/>
      <c r="Q24" s="3096"/>
      <c r="R24" s="3097"/>
      <c r="S24" s="644" t="s">
        <v>437</v>
      </c>
      <c r="T24" s="1148" t="s">
        <v>436</v>
      </c>
      <c r="U24" s="672">
        <v>3310.1818328065965</v>
      </c>
      <c r="V24" s="1440" t="s">
        <v>431</v>
      </c>
      <c r="W24" s="3553" t="s">
        <v>431</v>
      </c>
      <c r="X24" s="3553"/>
      <c r="Y24" s="672">
        <v>771.7006081124656</v>
      </c>
      <c r="Z24" s="1440" t="s">
        <v>431</v>
      </c>
      <c r="AA24" s="672">
        <v>40708.236360786461</v>
      </c>
      <c r="AB24" s="672">
        <v>8365.5018290910848</v>
      </c>
      <c r="AC24" s="1148" t="s">
        <v>431</v>
      </c>
      <c r="AD24" s="672">
        <v>4261.5596724135539</v>
      </c>
      <c r="AE24" s="672">
        <v>4103.9421566775227</v>
      </c>
    </row>
    <row r="25" spans="1:54" s="838" customFormat="1" ht="17.25" customHeight="1">
      <c r="A25" s="3098" t="s">
        <v>1463</v>
      </c>
      <c r="B25" s="3098"/>
      <c r="C25" s="3098"/>
      <c r="D25" s="3099"/>
      <c r="E25" s="1148">
        <v>647933.49976528832</v>
      </c>
      <c r="F25" s="1148">
        <v>638974.89401326387</v>
      </c>
      <c r="G25" s="1148">
        <v>570625.53469775431</v>
      </c>
      <c r="H25" s="1148">
        <v>339534.07365654182</v>
      </c>
      <c r="I25" s="1148">
        <v>83987.751671182385</v>
      </c>
      <c r="J25" s="1148">
        <v>7766.1238486531884</v>
      </c>
      <c r="K25" s="1148">
        <v>5792.6064126902311</v>
      </c>
      <c r="L25" s="1148">
        <v>1751.9535358364303</v>
      </c>
      <c r="M25" s="1148">
        <v>6987.2205557847128</v>
      </c>
      <c r="N25" s="1148">
        <v>124805.80501706549</v>
      </c>
      <c r="O25" s="3098" t="s">
        <v>1463</v>
      </c>
      <c r="P25" s="3098"/>
      <c r="Q25" s="3098"/>
      <c r="R25" s="3099"/>
      <c r="S25" s="644">
        <v>68349.359315508715</v>
      </c>
      <c r="T25" s="1148">
        <v>34374.628483067281</v>
      </c>
      <c r="U25" s="1148">
        <v>2685.5006910257671</v>
      </c>
      <c r="V25" s="1148">
        <v>1447.3249746130048</v>
      </c>
      <c r="W25" s="1148">
        <v>3124.6000708223814</v>
      </c>
      <c r="X25" s="1440">
        <v>251.04145250616938</v>
      </c>
      <c r="Y25" s="1148">
        <v>805.21361888765898</v>
      </c>
      <c r="Z25" s="1440">
        <v>420.66987144070964</v>
      </c>
      <c r="AA25" s="1148">
        <v>25240.380153145736</v>
      </c>
      <c r="AB25" s="1148">
        <v>8958.6057520249942</v>
      </c>
      <c r="AC25" s="1148">
        <v>686.34351319249527</v>
      </c>
      <c r="AD25" s="1148">
        <v>2856.7070651847375</v>
      </c>
      <c r="AE25" s="1148">
        <v>5415.5551736477546</v>
      </c>
    </row>
    <row r="26" spans="1:54" s="838" customFormat="1" ht="17.25" customHeight="1">
      <c r="A26" s="3095" t="s">
        <v>2378</v>
      </c>
      <c r="B26" s="3095"/>
      <c r="C26" s="3095"/>
      <c r="D26" s="3100"/>
      <c r="E26" s="1148">
        <v>805810.2816373778</v>
      </c>
      <c r="F26" s="1148">
        <v>794574.22231450118</v>
      </c>
      <c r="G26" s="1148" t="s">
        <v>431</v>
      </c>
      <c r="H26" s="1148">
        <v>469707.32467935188</v>
      </c>
      <c r="I26" s="1148">
        <v>70278.869749331061</v>
      </c>
      <c r="J26" s="1148">
        <v>16703.512476824337</v>
      </c>
      <c r="K26" s="1148" t="s">
        <v>431</v>
      </c>
      <c r="L26" s="1148" t="s">
        <v>431</v>
      </c>
      <c r="M26" s="1148" t="s">
        <v>431</v>
      </c>
      <c r="N26" s="1148" t="s">
        <v>431</v>
      </c>
      <c r="O26" s="3095" t="s">
        <v>2294</v>
      </c>
      <c r="P26" s="3095"/>
      <c r="Q26" s="3095"/>
      <c r="R26" s="3100"/>
      <c r="S26" s="644" t="s">
        <v>431</v>
      </c>
      <c r="T26" s="1148">
        <v>36884.572459256146</v>
      </c>
      <c r="U26" s="1148">
        <v>3360.7058181687066</v>
      </c>
      <c r="V26" s="1148">
        <v>4171.2870603572946</v>
      </c>
      <c r="W26" s="1148">
        <v>14025.844149477323</v>
      </c>
      <c r="X26" s="1440">
        <v>1788.858292056608</v>
      </c>
      <c r="Y26" s="1148">
        <v>1275.0593630772053</v>
      </c>
      <c r="Z26" s="1148" t="s">
        <v>431</v>
      </c>
      <c r="AA26" s="1148" t="s">
        <v>431</v>
      </c>
      <c r="AB26" s="1148">
        <v>11236.059322888341</v>
      </c>
      <c r="AC26" s="1148">
        <v>318.58154951862844</v>
      </c>
      <c r="AD26" s="1148">
        <v>5384.2967598506402</v>
      </c>
      <c r="AE26" s="1148">
        <v>5533.1810135190726</v>
      </c>
    </row>
    <row r="27" spans="1:54" s="838" customFormat="1" ht="17.25" customHeight="1">
      <c r="A27" s="3095" t="s">
        <v>1464</v>
      </c>
      <c r="B27" s="3095"/>
      <c r="C27" s="3095"/>
      <c r="D27" s="3100"/>
      <c r="E27" s="1148">
        <v>856261.46809020382</v>
      </c>
      <c r="F27" s="1148">
        <v>845969.67561677413</v>
      </c>
      <c r="G27" s="1148">
        <v>757518.86534661939</v>
      </c>
      <c r="H27" s="1148">
        <v>446604.23430055892</v>
      </c>
      <c r="I27" s="1148">
        <v>116455.16178661946</v>
      </c>
      <c r="J27" s="2840">
        <v>10904.594323371033</v>
      </c>
      <c r="K27" s="1148">
        <v>6529.7640954809995</v>
      </c>
      <c r="L27" s="1148">
        <v>2103.2162581067523</v>
      </c>
      <c r="M27" s="1148">
        <v>10279.485664140962</v>
      </c>
      <c r="N27" s="1148">
        <v>164642.40891834113</v>
      </c>
      <c r="O27" s="3095" t="s">
        <v>1464</v>
      </c>
      <c r="P27" s="3095"/>
      <c r="Q27" s="3095"/>
      <c r="R27" s="3100"/>
      <c r="S27" s="644">
        <v>88653.974830558232</v>
      </c>
      <c r="T27" s="1148">
        <v>42917.647927901606</v>
      </c>
      <c r="U27" s="1148">
        <v>3102.5810881224402</v>
      </c>
      <c r="V27" s="1148">
        <v>1514.8264542095485</v>
      </c>
      <c r="W27" s="1148">
        <v>3792.0470536619482</v>
      </c>
      <c r="X27" s="1440">
        <v>290.50458437349869</v>
      </c>
      <c r="Y27" s="1148">
        <v>1977.7593665088443</v>
      </c>
      <c r="Z27" s="1148">
        <v>199.73760769896063</v>
      </c>
      <c r="AA27" s="1148">
        <v>34858.870748081397</v>
      </c>
      <c r="AB27" s="1148">
        <v>10296.746226929956</v>
      </c>
      <c r="AC27" s="1148">
        <v>903.73453152354614</v>
      </c>
      <c r="AD27" s="1148">
        <v>4094.8147270107193</v>
      </c>
      <c r="AE27" s="1148">
        <v>5298.1969683956913</v>
      </c>
    </row>
    <row r="28" spans="1:54" s="838" customFormat="1" ht="17.25" customHeight="1" thickBot="1">
      <c r="A28" s="3095" t="s">
        <v>2209</v>
      </c>
      <c r="B28" s="3096"/>
      <c r="C28" s="3096"/>
      <c r="D28" s="3097"/>
      <c r="E28" s="1148">
        <v>983590.20394270751</v>
      </c>
      <c r="F28" s="1148">
        <v>973704.79152064759</v>
      </c>
      <c r="G28" s="1148">
        <v>874236.62504218728</v>
      </c>
      <c r="H28" s="1148">
        <v>529628.18538753921</v>
      </c>
      <c r="I28" s="1148">
        <v>129468.2563871695</v>
      </c>
      <c r="J28" s="1148">
        <v>6944.6440087137935</v>
      </c>
      <c r="K28" s="1148">
        <v>6562.9790330616888</v>
      </c>
      <c r="L28" s="1148">
        <v>2179.7181202267943</v>
      </c>
      <c r="M28" s="1148">
        <v>8108.6034982804158</v>
      </c>
      <c r="N28" s="1148">
        <v>191344.23860719608</v>
      </c>
      <c r="O28" s="3095" t="s">
        <v>2276</v>
      </c>
      <c r="P28" s="3096"/>
      <c r="Q28" s="3096"/>
      <c r="R28" s="3097"/>
      <c r="S28" s="644">
        <v>99468.166478459898</v>
      </c>
      <c r="T28" s="1148">
        <v>45101.124133173405</v>
      </c>
      <c r="U28" s="1148">
        <v>3656.1036357043208</v>
      </c>
      <c r="V28" s="1148">
        <v>1534.295966738996</v>
      </c>
      <c r="W28" s="1148">
        <v>3991.1660612286223</v>
      </c>
      <c r="X28" s="1148">
        <v>339.16012301638631</v>
      </c>
      <c r="Y28" s="1148">
        <v>1647.4206223472133</v>
      </c>
      <c r="Z28" s="1148">
        <v>325.07008336992436</v>
      </c>
      <c r="AA28" s="1148">
        <v>42873.825852881026</v>
      </c>
      <c r="AB28" s="1148">
        <v>9885.41242206073</v>
      </c>
      <c r="AC28" s="1148">
        <v>862.62062028852233</v>
      </c>
      <c r="AD28" s="1148">
        <v>5460.7983048025217</v>
      </c>
      <c r="AE28" s="1148">
        <v>3561.9934969697201</v>
      </c>
    </row>
    <row r="29" spans="1:54" s="838" customFormat="1" ht="17.25" customHeight="1" thickTop="1">
      <c r="A29" s="3095" t="s">
        <v>2237</v>
      </c>
      <c r="B29" s="3096"/>
      <c r="C29" s="3096"/>
      <c r="D29" s="3097"/>
      <c r="E29" s="672">
        <f>AH33</f>
        <v>977536.63878641557</v>
      </c>
      <c r="F29" s="672">
        <f>AI33</f>
        <v>966350.76615061401</v>
      </c>
      <c r="G29" s="672">
        <f>H29+I29+J29+K29+L29+M29+N29</f>
        <v>867495.43835186563</v>
      </c>
      <c r="H29" s="672">
        <f t="shared" ref="H29:N29" si="5">AJ33</f>
        <v>489651.54008272476</v>
      </c>
      <c r="I29" s="672">
        <f t="shared" si="5"/>
        <v>170395.3196548816</v>
      </c>
      <c r="J29" s="672">
        <f t="shared" si="5"/>
        <v>5296.5839349608295</v>
      </c>
      <c r="K29" s="672">
        <f t="shared" si="5"/>
        <v>6990.7999795416299</v>
      </c>
      <c r="L29" s="672">
        <f t="shared" si="5"/>
        <v>1942.0834183038189</v>
      </c>
      <c r="M29" s="672">
        <f t="shared" si="5"/>
        <v>8675.0582097695224</v>
      </c>
      <c r="N29" s="672">
        <f t="shared" si="5"/>
        <v>184544.05307168327</v>
      </c>
      <c r="O29" s="3095" t="s">
        <v>2650</v>
      </c>
      <c r="P29" s="3096"/>
      <c r="Q29" s="3096"/>
      <c r="R29" s="3097"/>
      <c r="S29" s="642">
        <f>SUM(T29:AA29)</f>
        <v>98855.327798749</v>
      </c>
      <c r="T29" s="672">
        <f t="shared" ref="T29:AE29" si="6">AQ33</f>
        <v>47701.578738158976</v>
      </c>
      <c r="U29" s="672">
        <f t="shared" si="6"/>
        <v>3530.0319860553004</v>
      </c>
      <c r="V29" s="672">
        <f t="shared" si="6"/>
        <v>1395.832996583159</v>
      </c>
      <c r="W29" s="672">
        <f t="shared" si="6"/>
        <v>3836.1233431449077</v>
      </c>
      <c r="X29" s="672">
        <f t="shared" si="6"/>
        <v>333.82870331935476</v>
      </c>
      <c r="Y29" s="672">
        <f t="shared" si="6"/>
        <v>1683.7666258872916</v>
      </c>
      <c r="Z29" s="672">
        <f t="shared" si="6"/>
        <v>313.35292230644353</v>
      </c>
      <c r="AA29" s="672">
        <f t="shared" si="6"/>
        <v>40060.812483293565</v>
      </c>
      <c r="AB29" s="672">
        <f t="shared" si="6"/>
        <v>11185.872635800339</v>
      </c>
      <c r="AC29" s="672">
        <f t="shared" si="6"/>
        <v>734.00021352439501</v>
      </c>
      <c r="AD29" s="672">
        <f t="shared" si="6"/>
        <v>5365.4241721398485</v>
      </c>
      <c r="AE29" s="672">
        <f t="shared" si="6"/>
        <v>5086.448250136099</v>
      </c>
      <c r="AF29" s="3573"/>
      <c r="AG29" s="3574"/>
      <c r="AH29" s="2453" t="s">
        <v>987</v>
      </c>
      <c r="AI29" s="2454" t="s">
        <v>306</v>
      </c>
      <c r="AJ29" s="2454" t="s">
        <v>4044</v>
      </c>
      <c r="AK29" s="2454" t="s">
        <v>4003</v>
      </c>
      <c r="AL29" s="2454" t="s">
        <v>4043</v>
      </c>
      <c r="AM29" s="2454" t="s">
        <v>4045</v>
      </c>
      <c r="AN29" s="2454" t="s">
        <v>4047</v>
      </c>
      <c r="AO29" s="2454" t="s">
        <v>4048</v>
      </c>
      <c r="AP29" s="2454" t="s">
        <v>4049</v>
      </c>
      <c r="AQ29" s="2454" t="s">
        <v>4004</v>
      </c>
      <c r="AR29" s="2454" t="s">
        <v>4050</v>
      </c>
      <c r="AS29" s="2454" t="s">
        <v>4051</v>
      </c>
      <c r="AT29" s="2454" t="s">
        <v>4052</v>
      </c>
      <c r="AU29" s="2454" t="s">
        <v>4053</v>
      </c>
      <c r="AV29" s="2454" t="s">
        <v>4054</v>
      </c>
      <c r="AW29" s="2454" t="s">
        <v>4046</v>
      </c>
      <c r="AX29" s="2454" t="s">
        <v>4055</v>
      </c>
      <c r="AY29" s="2454" t="s">
        <v>4056</v>
      </c>
      <c r="AZ29" s="2454" t="s">
        <v>4057</v>
      </c>
      <c r="BA29" s="2454" t="s">
        <v>4058</v>
      </c>
      <c r="BB29" s="2455" t="s">
        <v>4059</v>
      </c>
    </row>
    <row r="30" spans="1:54" s="735" customFormat="1" ht="17.25" customHeight="1" thickBot="1">
      <c r="A30" s="3407" t="s">
        <v>43</v>
      </c>
      <c r="B30" s="3407"/>
      <c r="C30" s="3407"/>
      <c r="D30" s="676"/>
      <c r="E30" s="652"/>
      <c r="F30" s="654"/>
      <c r="G30" s="654"/>
      <c r="H30" s="654"/>
      <c r="I30" s="654"/>
      <c r="J30" s="654"/>
      <c r="K30" s="654"/>
      <c r="L30" s="654"/>
      <c r="M30" s="654"/>
      <c r="N30" s="654"/>
      <c r="O30" s="3407" t="s">
        <v>43</v>
      </c>
      <c r="P30" s="3407"/>
      <c r="Q30" s="3407"/>
      <c r="R30" s="676"/>
      <c r="S30" s="677"/>
      <c r="T30" s="652"/>
      <c r="U30" s="642"/>
      <c r="V30" s="652"/>
      <c r="W30" s="652"/>
      <c r="X30" s="652"/>
      <c r="Y30" s="652"/>
      <c r="Z30" s="652"/>
      <c r="AA30" s="652"/>
      <c r="AB30" s="652"/>
      <c r="AC30" s="652"/>
      <c r="AD30" s="652"/>
      <c r="AE30" s="660"/>
      <c r="AF30" s="3575"/>
      <c r="AG30" s="3576"/>
      <c r="AH30" s="2456" t="s">
        <v>68</v>
      </c>
      <c r="AI30" s="2457" t="s">
        <v>68</v>
      </c>
      <c r="AJ30" s="2457" t="s">
        <v>68</v>
      </c>
      <c r="AK30" s="2457" t="s">
        <v>68</v>
      </c>
      <c r="AL30" s="2457" t="s">
        <v>68</v>
      </c>
      <c r="AM30" s="2457" t="s">
        <v>68</v>
      </c>
      <c r="AN30" s="2457" t="s">
        <v>68</v>
      </c>
      <c r="AO30" s="2457" t="s">
        <v>68</v>
      </c>
      <c r="AP30" s="2457" t="s">
        <v>68</v>
      </c>
      <c r="AQ30" s="2457" t="s">
        <v>68</v>
      </c>
      <c r="AR30" s="2457" t="s">
        <v>68</v>
      </c>
      <c r="AS30" s="2457" t="s">
        <v>68</v>
      </c>
      <c r="AT30" s="2457" t="s">
        <v>68</v>
      </c>
      <c r="AU30" s="2457" t="s">
        <v>68</v>
      </c>
      <c r="AV30" s="2457" t="s">
        <v>68</v>
      </c>
      <c r="AW30" s="2457" t="s">
        <v>68</v>
      </c>
      <c r="AX30" s="2457" t="s">
        <v>68</v>
      </c>
      <c r="AY30" s="2457" t="s">
        <v>68</v>
      </c>
      <c r="AZ30" s="2457" t="s">
        <v>68</v>
      </c>
      <c r="BA30" s="2457" t="s">
        <v>68</v>
      </c>
      <c r="BB30" s="2458" t="s">
        <v>68</v>
      </c>
    </row>
    <row r="31" spans="1:54" ht="17.25" customHeight="1" thickTop="1">
      <c r="A31" s="684"/>
      <c r="B31" s="684" t="s">
        <v>44</v>
      </c>
      <c r="C31" s="684"/>
      <c r="D31" s="685"/>
      <c r="E31" s="653">
        <f>AH31</f>
        <v>946693.94089655753</v>
      </c>
      <c r="F31" s="654">
        <f>AI31</f>
        <v>935689.22271324322</v>
      </c>
      <c r="G31" s="683">
        <f t="shared" ref="G31:G60" si="7">H31+I31+J31+K31+L31+M31+N31</f>
        <v>841096.22719759913</v>
      </c>
      <c r="H31" s="654">
        <f t="shared" ref="H31:N32" si="8">AJ31</f>
        <v>475590.16228593996</v>
      </c>
      <c r="I31" s="654">
        <f t="shared" si="8"/>
        <v>161447.93910558222</v>
      </c>
      <c r="J31" s="654">
        <f t="shared" si="8"/>
        <v>5296.5839349608295</v>
      </c>
      <c r="K31" s="654">
        <f t="shared" si="8"/>
        <v>6842.9915758870857</v>
      </c>
      <c r="L31" s="654">
        <f t="shared" si="8"/>
        <v>1904.3825915042737</v>
      </c>
      <c r="M31" s="654">
        <f t="shared" si="8"/>
        <v>8349.119627653763</v>
      </c>
      <c r="N31" s="654">
        <f t="shared" si="8"/>
        <v>181665.0480760709</v>
      </c>
      <c r="O31" s="684"/>
      <c r="P31" s="684" t="s">
        <v>34</v>
      </c>
      <c r="Q31" s="684"/>
      <c r="R31" s="685"/>
      <c r="S31" s="652">
        <f>SUM(T31:AA31)</f>
        <v>94592.995515644696</v>
      </c>
      <c r="T31" s="652">
        <f t="shared" ref="T31:AE32" si="9">AQ31</f>
        <v>45501.89419859121</v>
      </c>
      <c r="U31" s="652">
        <f t="shared" si="9"/>
        <v>3468.9106735284545</v>
      </c>
      <c r="V31" s="652">
        <f t="shared" si="9"/>
        <v>1320.7763778766407</v>
      </c>
      <c r="W31" s="652">
        <f t="shared" si="9"/>
        <v>3541.7112371633571</v>
      </c>
      <c r="X31" s="652">
        <f t="shared" si="9"/>
        <v>333.69002035255033</v>
      </c>
      <c r="Y31" s="652">
        <f t="shared" si="9"/>
        <v>1682.3950919766246</v>
      </c>
      <c r="Z31" s="652">
        <f t="shared" si="9"/>
        <v>309.88462357576248</v>
      </c>
      <c r="AA31" s="652">
        <f t="shared" si="9"/>
        <v>38433.733292580117</v>
      </c>
      <c r="AB31" s="652">
        <f t="shared" si="9"/>
        <v>11004.718183312949</v>
      </c>
      <c r="AC31" s="652">
        <f t="shared" si="9"/>
        <v>722.42292129436862</v>
      </c>
      <c r="AD31" s="652">
        <f t="shared" si="9"/>
        <v>5240.5679013357785</v>
      </c>
      <c r="AE31" s="660">
        <f t="shared" si="9"/>
        <v>5041.727360682803</v>
      </c>
      <c r="AF31" s="3534" t="s">
        <v>991</v>
      </c>
      <c r="AG31" s="2459" t="s">
        <v>992</v>
      </c>
      <c r="AH31" s="2460">
        <v>946693.94089655753</v>
      </c>
      <c r="AI31" s="2461">
        <v>935689.22271324322</v>
      </c>
      <c r="AJ31" s="2461">
        <v>475590.16228593996</v>
      </c>
      <c r="AK31" s="2461">
        <v>161447.93910558222</v>
      </c>
      <c r="AL31" s="2461">
        <v>5296.5839349608295</v>
      </c>
      <c r="AM31" s="2461">
        <v>6842.9915758870857</v>
      </c>
      <c r="AN31" s="2461">
        <v>1904.3825915042737</v>
      </c>
      <c r="AO31" s="2461">
        <v>8349.119627653763</v>
      </c>
      <c r="AP31" s="2461">
        <v>181665.0480760709</v>
      </c>
      <c r="AQ31" s="2461">
        <v>45501.89419859121</v>
      </c>
      <c r="AR31" s="2461">
        <v>3468.9106735284545</v>
      </c>
      <c r="AS31" s="2461">
        <v>1320.7763778766407</v>
      </c>
      <c r="AT31" s="2461">
        <v>3541.7112371633571</v>
      </c>
      <c r="AU31" s="2461">
        <v>333.69002035255033</v>
      </c>
      <c r="AV31" s="2461">
        <v>1682.3950919766246</v>
      </c>
      <c r="AW31" s="2461">
        <v>309.88462357576248</v>
      </c>
      <c r="AX31" s="2461">
        <v>38433.733292580117</v>
      </c>
      <c r="AY31" s="2461">
        <v>11004.718183312949</v>
      </c>
      <c r="AZ31" s="2461">
        <v>722.42292129436862</v>
      </c>
      <c r="BA31" s="2461">
        <v>5240.5679013357785</v>
      </c>
      <c r="BB31" s="2462">
        <v>5041.727360682803</v>
      </c>
    </row>
    <row r="32" spans="1:54" ht="17.25" customHeight="1">
      <c r="A32" s="684"/>
      <c r="B32" s="684" t="s">
        <v>12</v>
      </c>
      <c r="C32" s="684"/>
      <c r="D32" s="685"/>
      <c r="E32" s="653">
        <f>AH32</f>
        <v>30842.697889858042</v>
      </c>
      <c r="F32" s="653">
        <f>AI32</f>
        <v>30661.543437370648</v>
      </c>
      <c r="G32" s="683">
        <f>H32+I32+J32+K32+L32+M32+N32</f>
        <v>26399.211154266424</v>
      </c>
      <c r="H32" s="654">
        <f t="shared" si="8"/>
        <v>14061.377796784889</v>
      </c>
      <c r="I32" s="653">
        <f t="shared" si="8"/>
        <v>8947.3805492992706</v>
      </c>
      <c r="J32" s="653">
        <f t="shared" si="8"/>
        <v>0</v>
      </c>
      <c r="K32" s="653">
        <f t="shared" si="8"/>
        <v>147.80840365454327</v>
      </c>
      <c r="L32" s="653">
        <f t="shared" si="8"/>
        <v>37.700826799545084</v>
      </c>
      <c r="M32" s="653">
        <f t="shared" si="8"/>
        <v>325.93858211576708</v>
      </c>
      <c r="N32" s="654">
        <f t="shared" si="8"/>
        <v>2879.0049956124108</v>
      </c>
      <c r="O32" s="684"/>
      <c r="P32" s="684" t="s">
        <v>12</v>
      </c>
      <c r="Q32" s="684"/>
      <c r="R32" s="685"/>
      <c r="S32" s="652">
        <f>SUM(T32:AA32)</f>
        <v>4262.3322831042478</v>
      </c>
      <c r="T32" s="652">
        <f t="shared" si="9"/>
        <v>2199.6845395677437</v>
      </c>
      <c r="U32" s="653">
        <f t="shared" si="9"/>
        <v>61.121312526845045</v>
      </c>
      <c r="V32" s="653">
        <f t="shared" si="9"/>
        <v>75.056618706518805</v>
      </c>
      <c r="W32" s="653">
        <f t="shared" si="9"/>
        <v>294.41210598155186</v>
      </c>
      <c r="X32" s="653">
        <f t="shared" si="9"/>
        <v>0.13868296680440365</v>
      </c>
      <c r="Y32" s="653">
        <f t="shared" si="9"/>
        <v>1.3715339106669324</v>
      </c>
      <c r="Z32" s="653">
        <f t="shared" si="9"/>
        <v>3.4682987306810693</v>
      </c>
      <c r="AA32" s="653">
        <f t="shared" si="9"/>
        <v>1627.079190713436</v>
      </c>
      <c r="AB32" s="653">
        <f t="shared" si="9"/>
        <v>181.15445248739084</v>
      </c>
      <c r="AC32" s="653">
        <f t="shared" si="9"/>
        <v>11.577292230026217</v>
      </c>
      <c r="AD32" s="653">
        <f t="shared" si="9"/>
        <v>124.85627080406893</v>
      </c>
      <c r="AE32" s="654">
        <f t="shared" si="9"/>
        <v>44.72088945329579</v>
      </c>
      <c r="AF32" s="3535"/>
      <c r="AG32" s="2988" t="s">
        <v>3714</v>
      </c>
      <c r="AH32" s="2463">
        <v>30842.697889858042</v>
      </c>
      <c r="AI32" s="2464">
        <v>30661.543437370648</v>
      </c>
      <c r="AJ32" s="2464">
        <v>14061.377796784889</v>
      </c>
      <c r="AK32" s="2464">
        <v>8947.3805492992706</v>
      </c>
      <c r="AL32" s="2464">
        <v>0</v>
      </c>
      <c r="AM32" s="2464">
        <v>147.80840365454327</v>
      </c>
      <c r="AN32" s="2464">
        <v>37.700826799545084</v>
      </c>
      <c r="AO32" s="2464">
        <v>325.93858211576708</v>
      </c>
      <c r="AP32" s="2464">
        <v>2879.0049956124108</v>
      </c>
      <c r="AQ32" s="2464">
        <v>2199.6845395677437</v>
      </c>
      <c r="AR32" s="2464">
        <v>61.121312526845045</v>
      </c>
      <c r="AS32" s="2464">
        <v>75.056618706518805</v>
      </c>
      <c r="AT32" s="2464">
        <v>294.41210598155186</v>
      </c>
      <c r="AU32" s="2465">
        <v>0.13868296680440365</v>
      </c>
      <c r="AV32" s="2464">
        <v>1.3715339106669324</v>
      </c>
      <c r="AW32" s="2464">
        <v>3.4682987306810693</v>
      </c>
      <c r="AX32" s="2464">
        <v>1627.079190713436</v>
      </c>
      <c r="AY32" s="2464">
        <v>181.15445248739084</v>
      </c>
      <c r="AZ32" s="2464">
        <v>11.577292230026217</v>
      </c>
      <c r="BA32" s="2464">
        <v>124.85627080406893</v>
      </c>
      <c r="BB32" s="2466">
        <v>44.72088945329579</v>
      </c>
    </row>
    <row r="33" spans="1:54" ht="17.25" customHeight="1">
      <c r="A33" s="3407" t="s">
        <v>13</v>
      </c>
      <c r="B33" s="3407"/>
      <c r="C33" s="3407"/>
      <c r="D33" s="676"/>
      <c r="E33" s="653"/>
      <c r="F33" s="654"/>
      <c r="G33" s="654"/>
      <c r="H33" s="654"/>
      <c r="I33" s="654"/>
      <c r="J33" s="654"/>
      <c r="K33" s="654"/>
      <c r="L33" s="654"/>
      <c r="M33" s="654"/>
      <c r="N33" s="654"/>
      <c r="O33" s="3407" t="s">
        <v>13</v>
      </c>
      <c r="P33" s="3407"/>
      <c r="Q33" s="3407"/>
      <c r="R33" s="676"/>
      <c r="S33" s="652"/>
      <c r="T33" s="652"/>
      <c r="U33" s="652"/>
      <c r="V33" s="652"/>
      <c r="W33" s="652"/>
      <c r="X33" s="652"/>
      <c r="Y33" s="652"/>
      <c r="Z33" s="652"/>
      <c r="AA33" s="652"/>
      <c r="AB33" s="652"/>
      <c r="AC33" s="652"/>
      <c r="AD33" s="652"/>
      <c r="AE33" s="660"/>
      <c r="AF33" s="3535" t="s">
        <v>994</v>
      </c>
      <c r="AG33" s="3536"/>
      <c r="AH33" s="2463">
        <v>977536.63878641557</v>
      </c>
      <c r="AI33" s="2464">
        <v>966350.76615061401</v>
      </c>
      <c r="AJ33" s="2464">
        <v>489651.54008272476</v>
      </c>
      <c r="AK33" s="2464">
        <v>170395.3196548816</v>
      </c>
      <c r="AL33" s="2464">
        <v>5296.5839349608295</v>
      </c>
      <c r="AM33" s="2464">
        <v>6990.7999795416299</v>
      </c>
      <c r="AN33" s="2464">
        <v>1942.0834183038189</v>
      </c>
      <c r="AO33" s="2464">
        <v>8675.0582097695224</v>
      </c>
      <c r="AP33" s="2464">
        <v>184544.05307168327</v>
      </c>
      <c r="AQ33" s="2464">
        <v>47701.578738158976</v>
      </c>
      <c r="AR33" s="2464">
        <v>3530.0319860553004</v>
      </c>
      <c r="AS33" s="2464">
        <v>1395.832996583159</v>
      </c>
      <c r="AT33" s="2464">
        <v>3836.1233431449077</v>
      </c>
      <c r="AU33" s="2464">
        <v>333.82870331935476</v>
      </c>
      <c r="AV33" s="2464">
        <v>1683.7666258872916</v>
      </c>
      <c r="AW33" s="2464">
        <v>313.35292230644353</v>
      </c>
      <c r="AX33" s="2464">
        <v>40060.812483293565</v>
      </c>
      <c r="AY33" s="2464">
        <v>11185.872635800339</v>
      </c>
      <c r="AZ33" s="2464">
        <v>734.00021352439501</v>
      </c>
      <c r="BA33" s="2464">
        <v>5365.4241721398485</v>
      </c>
      <c r="BB33" s="2466">
        <v>5086.448250136099</v>
      </c>
    </row>
    <row r="34" spans="1:54" ht="17.25" customHeight="1">
      <c r="A34" s="684"/>
      <c r="B34" s="155" t="s">
        <v>52</v>
      </c>
      <c r="C34" s="684"/>
      <c r="D34" s="685"/>
      <c r="E34" s="653">
        <f t="shared" ref="E34:F38" si="10">AH34</f>
        <v>643391.67360363621</v>
      </c>
      <c r="F34" s="654">
        <f t="shared" si="10"/>
        <v>635529.98373955884</v>
      </c>
      <c r="G34" s="683">
        <f t="shared" si="7"/>
        <v>581809.69300545659</v>
      </c>
      <c r="H34" s="654">
        <f t="shared" ref="H34:N38" si="11">AJ34</f>
        <v>328471.10592782294</v>
      </c>
      <c r="I34" s="654">
        <f t="shared" si="11"/>
        <v>121911.73520366935</v>
      </c>
      <c r="J34" s="654">
        <f t="shared" si="11"/>
        <v>5244.3318497347273</v>
      </c>
      <c r="K34" s="654">
        <f t="shared" si="11"/>
        <v>4464.4916171206787</v>
      </c>
      <c r="L34" s="654">
        <f t="shared" si="11"/>
        <v>1427.6148535196355</v>
      </c>
      <c r="M34" s="654">
        <f t="shared" si="11"/>
        <v>4364.4261318936396</v>
      </c>
      <c r="N34" s="654">
        <f t="shared" si="11"/>
        <v>115925.98742169561</v>
      </c>
      <c r="O34" s="684"/>
      <c r="P34" s="684" t="s">
        <v>52</v>
      </c>
      <c r="Q34" s="684"/>
      <c r="R34" s="685"/>
      <c r="S34" s="652">
        <f>SUM(T34:AA34)</f>
        <v>53720.290734102397</v>
      </c>
      <c r="T34" s="652">
        <f t="shared" ref="T34:AE38" si="12">AQ34</f>
        <v>28054.206389665851</v>
      </c>
      <c r="U34" s="652">
        <f t="shared" si="12"/>
        <v>2071.2733078051888</v>
      </c>
      <c r="V34" s="652">
        <f t="shared" si="12"/>
        <v>832.43616119842522</v>
      </c>
      <c r="W34" s="652">
        <f t="shared" si="12"/>
        <v>1908.1661256123814</v>
      </c>
      <c r="X34" s="652">
        <f t="shared" si="12"/>
        <v>238.63704769819836</v>
      </c>
      <c r="Y34" s="652">
        <f t="shared" si="12"/>
        <v>1268.6750079291824</v>
      </c>
      <c r="Z34" s="652">
        <f t="shared" si="12"/>
        <v>63.850650224572114</v>
      </c>
      <c r="AA34" s="652">
        <f t="shared" si="12"/>
        <v>19283.046043968596</v>
      </c>
      <c r="AB34" s="652">
        <f t="shared" si="12"/>
        <v>7861.6898640776026</v>
      </c>
      <c r="AC34" s="652">
        <f t="shared" si="12"/>
        <v>447.09527959932035</v>
      </c>
      <c r="AD34" s="652">
        <f t="shared" si="12"/>
        <v>3339.0617302661358</v>
      </c>
      <c r="AE34" s="660">
        <f t="shared" si="12"/>
        <v>4075.5328542121501</v>
      </c>
      <c r="AF34" s="3535" t="s">
        <v>995</v>
      </c>
      <c r="AG34" s="3536"/>
      <c r="AH34" s="2463">
        <v>643391.67360363621</v>
      </c>
      <c r="AI34" s="2464">
        <v>635529.98373955884</v>
      </c>
      <c r="AJ34" s="2464">
        <v>328471.10592782294</v>
      </c>
      <c r="AK34" s="2464">
        <v>121911.73520366935</v>
      </c>
      <c r="AL34" s="2464">
        <v>5244.3318497347273</v>
      </c>
      <c r="AM34" s="2464">
        <v>4464.4916171206787</v>
      </c>
      <c r="AN34" s="2464">
        <v>1427.6148535196355</v>
      </c>
      <c r="AO34" s="2464">
        <v>4364.4261318936396</v>
      </c>
      <c r="AP34" s="2464">
        <v>115925.98742169561</v>
      </c>
      <c r="AQ34" s="2464">
        <v>28054.206389665851</v>
      </c>
      <c r="AR34" s="2464">
        <v>2071.2733078051888</v>
      </c>
      <c r="AS34" s="2464">
        <v>832.43616119842522</v>
      </c>
      <c r="AT34" s="2464">
        <v>1908.1661256123814</v>
      </c>
      <c r="AU34" s="2464">
        <v>238.63704769819836</v>
      </c>
      <c r="AV34" s="2464">
        <v>1268.6750079291824</v>
      </c>
      <c r="AW34" s="2464">
        <v>63.850650224572114</v>
      </c>
      <c r="AX34" s="2464">
        <v>19283.046043968596</v>
      </c>
      <c r="AY34" s="2464">
        <v>7861.6898640776026</v>
      </c>
      <c r="AZ34" s="2464">
        <v>447.09527959932035</v>
      </c>
      <c r="BA34" s="2464">
        <v>3339.0617302661358</v>
      </c>
      <c r="BB34" s="2466">
        <v>4075.5328542121501</v>
      </c>
    </row>
    <row r="35" spans="1:54" ht="17.25" customHeight="1">
      <c r="A35" s="684"/>
      <c r="B35" s="155" t="s">
        <v>53</v>
      </c>
      <c r="C35" s="684"/>
      <c r="D35" s="685"/>
      <c r="E35" s="653">
        <f t="shared" si="10"/>
        <v>54801.642192901934</v>
      </c>
      <c r="F35" s="654">
        <f t="shared" si="10"/>
        <v>54320.221056724615</v>
      </c>
      <c r="G35" s="683">
        <f t="shared" si="7"/>
        <v>47753.55053390321</v>
      </c>
      <c r="H35" s="654">
        <f t="shared" si="11"/>
        <v>27102.218534791988</v>
      </c>
      <c r="I35" s="654">
        <f t="shared" si="11"/>
        <v>6310.6089842071024</v>
      </c>
      <c r="J35" s="654">
        <f t="shared" si="11"/>
        <v>45.885742667451041</v>
      </c>
      <c r="K35" s="654">
        <f t="shared" si="11"/>
        <v>254.53549127910662</v>
      </c>
      <c r="L35" s="654">
        <f t="shared" si="11"/>
        <v>53.153876943543587</v>
      </c>
      <c r="M35" s="654">
        <f t="shared" si="11"/>
        <v>785.99607497610475</v>
      </c>
      <c r="N35" s="654">
        <f t="shared" si="11"/>
        <v>13201.151829037919</v>
      </c>
      <c r="O35" s="684"/>
      <c r="P35" s="684" t="s">
        <v>53</v>
      </c>
      <c r="Q35" s="684"/>
      <c r="R35" s="685"/>
      <c r="S35" s="652">
        <f>SUM(T35:AA35)</f>
        <v>6566.6705228213832</v>
      </c>
      <c r="T35" s="652">
        <f t="shared" si="12"/>
        <v>2693.7041590946251</v>
      </c>
      <c r="U35" s="652">
        <f t="shared" si="12"/>
        <v>266.19888197493464</v>
      </c>
      <c r="V35" s="652">
        <f t="shared" si="12"/>
        <v>82.209674168243737</v>
      </c>
      <c r="W35" s="652">
        <f t="shared" si="12"/>
        <v>263.83886375691725</v>
      </c>
      <c r="X35" s="652">
        <f t="shared" si="12"/>
        <v>2.9424500882610838</v>
      </c>
      <c r="Y35" s="652">
        <f t="shared" si="12"/>
        <v>53.149057518154542</v>
      </c>
      <c r="Z35" s="652">
        <f t="shared" si="12"/>
        <v>8.1796165714556484</v>
      </c>
      <c r="AA35" s="652">
        <f t="shared" si="12"/>
        <v>3196.4478196487912</v>
      </c>
      <c r="AB35" s="652">
        <f t="shared" si="12"/>
        <v>481.42113617730473</v>
      </c>
      <c r="AC35" s="652">
        <f t="shared" si="12"/>
        <v>25.244010694911577</v>
      </c>
      <c r="AD35" s="652">
        <f t="shared" si="12"/>
        <v>315.859798779149</v>
      </c>
      <c r="AE35" s="660">
        <f t="shared" si="12"/>
        <v>140.31732670324402</v>
      </c>
      <c r="AF35" s="3535" t="s">
        <v>996</v>
      </c>
      <c r="AG35" s="3536"/>
      <c r="AH35" s="2463">
        <v>54801.642192901934</v>
      </c>
      <c r="AI35" s="2464">
        <v>54320.221056724615</v>
      </c>
      <c r="AJ35" s="2464">
        <v>27102.218534791988</v>
      </c>
      <c r="AK35" s="2464">
        <v>6310.6089842071024</v>
      </c>
      <c r="AL35" s="2464">
        <v>45.885742667451041</v>
      </c>
      <c r="AM35" s="2464">
        <v>254.53549127910662</v>
      </c>
      <c r="AN35" s="2464">
        <v>53.153876943543587</v>
      </c>
      <c r="AO35" s="2464">
        <v>785.99607497610475</v>
      </c>
      <c r="AP35" s="2464">
        <v>13201.151829037919</v>
      </c>
      <c r="AQ35" s="2464">
        <v>2693.7041590946251</v>
      </c>
      <c r="AR35" s="2464">
        <v>266.19888197493464</v>
      </c>
      <c r="AS35" s="2464">
        <v>82.209674168243737</v>
      </c>
      <c r="AT35" s="2464">
        <v>263.83886375691725</v>
      </c>
      <c r="AU35" s="2464">
        <v>2.9424500882610838</v>
      </c>
      <c r="AV35" s="2464">
        <v>53.149057518154542</v>
      </c>
      <c r="AW35" s="2464">
        <v>8.1796165714556484</v>
      </c>
      <c r="AX35" s="2464">
        <v>3196.4478196487912</v>
      </c>
      <c r="AY35" s="2464">
        <v>481.42113617730473</v>
      </c>
      <c r="AZ35" s="2464">
        <v>25.244010694911577</v>
      </c>
      <c r="BA35" s="2464">
        <v>315.859798779149</v>
      </c>
      <c r="BB35" s="2466">
        <v>140.31732670324402</v>
      </c>
    </row>
    <row r="36" spans="1:54" ht="17.25" customHeight="1">
      <c r="A36" s="684"/>
      <c r="B36" s="155" t="s">
        <v>54</v>
      </c>
      <c r="C36" s="684"/>
      <c r="D36" s="685"/>
      <c r="E36" s="653">
        <f t="shared" si="10"/>
        <v>125977.97192582497</v>
      </c>
      <c r="F36" s="654">
        <f t="shared" si="10"/>
        <v>125164.6273776236</v>
      </c>
      <c r="G36" s="683">
        <f t="shared" si="7"/>
        <v>104447.6034447227</v>
      </c>
      <c r="H36" s="654">
        <f t="shared" si="11"/>
        <v>62826.795771641104</v>
      </c>
      <c r="I36" s="654">
        <f t="shared" si="11"/>
        <v>18038.079023954288</v>
      </c>
      <c r="J36" s="654">
        <f t="shared" si="11"/>
        <v>6.3663425586513407</v>
      </c>
      <c r="K36" s="654">
        <f t="shared" si="11"/>
        <v>1296.9208203362091</v>
      </c>
      <c r="L36" s="654">
        <f t="shared" si="11"/>
        <v>154.19671099718852</v>
      </c>
      <c r="M36" s="654">
        <f t="shared" si="11"/>
        <v>1284.4504282372964</v>
      </c>
      <c r="N36" s="654">
        <f t="shared" si="11"/>
        <v>20840.794346997969</v>
      </c>
      <c r="O36" s="684"/>
      <c r="P36" s="684" t="s">
        <v>54</v>
      </c>
      <c r="Q36" s="684"/>
      <c r="R36" s="685"/>
      <c r="S36" s="652">
        <f>SUM(T36:AA36)</f>
        <v>20717.023932900876</v>
      </c>
      <c r="T36" s="652">
        <f t="shared" si="12"/>
        <v>7933.8594320766215</v>
      </c>
      <c r="U36" s="652">
        <f t="shared" si="12"/>
        <v>661.83112232052633</v>
      </c>
      <c r="V36" s="652">
        <f t="shared" si="12"/>
        <v>268.23480106616802</v>
      </c>
      <c r="W36" s="652">
        <f t="shared" si="12"/>
        <v>771.92748602994891</v>
      </c>
      <c r="X36" s="652">
        <f t="shared" si="12"/>
        <v>25.813514566090948</v>
      </c>
      <c r="Y36" s="652">
        <f t="shared" si="12"/>
        <v>224.96095591670354</v>
      </c>
      <c r="Z36" s="652">
        <f t="shared" si="12"/>
        <v>51.633069290242396</v>
      </c>
      <c r="AA36" s="652">
        <f t="shared" si="12"/>
        <v>10778.763551634574</v>
      </c>
      <c r="AB36" s="652">
        <f t="shared" si="12"/>
        <v>813.34454820139808</v>
      </c>
      <c r="AC36" s="652">
        <f t="shared" si="12"/>
        <v>43.96358245039864</v>
      </c>
      <c r="AD36" s="652">
        <f t="shared" si="12"/>
        <v>618.43855271692235</v>
      </c>
      <c r="AE36" s="660">
        <f t="shared" si="12"/>
        <v>150.94241303407691</v>
      </c>
      <c r="AF36" s="3535" t="s">
        <v>997</v>
      </c>
      <c r="AG36" s="3536"/>
      <c r="AH36" s="2463">
        <v>125977.97192582497</v>
      </c>
      <c r="AI36" s="2464">
        <v>125164.6273776236</v>
      </c>
      <c r="AJ36" s="2464">
        <v>62826.795771641104</v>
      </c>
      <c r="AK36" s="2464">
        <v>18038.079023954288</v>
      </c>
      <c r="AL36" s="2464">
        <v>6.3663425586513407</v>
      </c>
      <c r="AM36" s="2464">
        <v>1296.9208203362091</v>
      </c>
      <c r="AN36" s="2464">
        <v>154.19671099718852</v>
      </c>
      <c r="AO36" s="2464">
        <v>1284.4504282372964</v>
      </c>
      <c r="AP36" s="2464">
        <v>20840.794346997969</v>
      </c>
      <c r="AQ36" s="2464">
        <v>7933.8594320766215</v>
      </c>
      <c r="AR36" s="2464">
        <v>661.83112232052633</v>
      </c>
      <c r="AS36" s="2464">
        <v>268.23480106616802</v>
      </c>
      <c r="AT36" s="2464">
        <v>771.92748602994891</v>
      </c>
      <c r="AU36" s="2464">
        <v>25.813514566090948</v>
      </c>
      <c r="AV36" s="2464">
        <v>224.96095591670354</v>
      </c>
      <c r="AW36" s="2464">
        <v>51.633069290242396</v>
      </c>
      <c r="AX36" s="2464">
        <v>10778.763551634574</v>
      </c>
      <c r="AY36" s="2464">
        <v>813.34454820139808</v>
      </c>
      <c r="AZ36" s="2464">
        <v>43.96358245039864</v>
      </c>
      <c r="BA36" s="2464">
        <v>618.43855271692235</v>
      </c>
      <c r="BB36" s="2466">
        <v>150.94241303407691</v>
      </c>
    </row>
    <row r="37" spans="1:54" ht="17.25" customHeight="1">
      <c r="A37" s="684"/>
      <c r="B37" s="155" t="s">
        <v>242</v>
      </c>
      <c r="C37" s="684"/>
      <c r="D37" s="685"/>
      <c r="E37" s="653">
        <f t="shared" si="10"/>
        <v>47812.122763050684</v>
      </c>
      <c r="F37" s="654">
        <f t="shared" si="10"/>
        <v>47565.403641706638</v>
      </c>
      <c r="G37" s="683">
        <f t="shared" si="7"/>
        <v>40638.479764782373</v>
      </c>
      <c r="H37" s="654">
        <f t="shared" si="11"/>
        <v>22826.131510468254</v>
      </c>
      <c r="I37" s="654">
        <f t="shared" si="11"/>
        <v>12352.810248050837</v>
      </c>
      <c r="J37" s="654">
        <f t="shared" si="11"/>
        <v>0</v>
      </c>
      <c r="K37" s="654">
        <f t="shared" si="11"/>
        <v>222.97031480563246</v>
      </c>
      <c r="L37" s="654">
        <f t="shared" si="11"/>
        <v>48.68563184345026</v>
      </c>
      <c r="M37" s="654">
        <f t="shared" si="11"/>
        <v>522.62751766248653</v>
      </c>
      <c r="N37" s="654">
        <f t="shared" si="11"/>
        <v>4665.2545419517101</v>
      </c>
      <c r="O37" s="684"/>
      <c r="P37" s="155" t="s">
        <v>242</v>
      </c>
      <c r="Q37" s="684"/>
      <c r="R37" s="685"/>
      <c r="S37" s="652">
        <f>SUM(T37:AA37)</f>
        <v>6926.9238769243011</v>
      </c>
      <c r="T37" s="652">
        <f t="shared" si="12"/>
        <v>3653.2732243218743</v>
      </c>
      <c r="U37" s="652">
        <f t="shared" si="12"/>
        <v>162.49397795465529</v>
      </c>
      <c r="V37" s="652">
        <f t="shared" si="12"/>
        <v>100.53733215032467</v>
      </c>
      <c r="W37" s="652">
        <f t="shared" si="12"/>
        <v>369.22178574565828</v>
      </c>
      <c r="X37" s="652">
        <f t="shared" si="12"/>
        <v>0.13868296680440365</v>
      </c>
      <c r="Y37" s="652">
        <f t="shared" si="12"/>
        <v>8.4603995232518159</v>
      </c>
      <c r="Z37" s="652">
        <f t="shared" si="12"/>
        <v>5.8245552201733641</v>
      </c>
      <c r="AA37" s="652">
        <f t="shared" si="12"/>
        <v>2626.9739190415585</v>
      </c>
      <c r="AB37" s="652">
        <f t="shared" si="12"/>
        <v>246.71912134403809</v>
      </c>
      <c r="AC37" s="652">
        <f t="shared" si="12"/>
        <v>22.326778779764378</v>
      </c>
      <c r="AD37" s="652">
        <f t="shared" si="12"/>
        <v>169.1927653776437</v>
      </c>
      <c r="AE37" s="660">
        <f t="shared" si="12"/>
        <v>55.199577186630101</v>
      </c>
      <c r="AF37" s="3535" t="s">
        <v>998</v>
      </c>
      <c r="AG37" s="3536"/>
      <c r="AH37" s="2463">
        <v>47812.122763050684</v>
      </c>
      <c r="AI37" s="2464">
        <v>47565.403641706638</v>
      </c>
      <c r="AJ37" s="2464">
        <v>22826.131510468254</v>
      </c>
      <c r="AK37" s="2464">
        <v>12352.810248050837</v>
      </c>
      <c r="AL37" s="2464">
        <v>0</v>
      </c>
      <c r="AM37" s="2464">
        <v>222.97031480563246</v>
      </c>
      <c r="AN37" s="2464">
        <v>48.68563184345026</v>
      </c>
      <c r="AO37" s="2464">
        <v>522.62751766248653</v>
      </c>
      <c r="AP37" s="2464">
        <v>4665.2545419517101</v>
      </c>
      <c r="AQ37" s="2464">
        <v>3653.2732243218743</v>
      </c>
      <c r="AR37" s="2464">
        <v>162.49397795465529</v>
      </c>
      <c r="AS37" s="2464">
        <v>100.53733215032467</v>
      </c>
      <c r="AT37" s="2464">
        <v>369.22178574565828</v>
      </c>
      <c r="AU37" s="2465">
        <v>0.13868296680440365</v>
      </c>
      <c r="AV37" s="2464">
        <v>8.4603995232518159</v>
      </c>
      <c r="AW37" s="2464">
        <v>5.8245552201733641</v>
      </c>
      <c r="AX37" s="2464">
        <v>2626.9739190415585</v>
      </c>
      <c r="AY37" s="2464">
        <v>246.71912134403809</v>
      </c>
      <c r="AZ37" s="2464">
        <v>22.326778779764378</v>
      </c>
      <c r="BA37" s="2464">
        <v>169.1927653776437</v>
      </c>
      <c r="BB37" s="2466">
        <v>55.199577186630101</v>
      </c>
    </row>
    <row r="38" spans="1:54" ht="17.25" customHeight="1">
      <c r="A38" s="684"/>
      <c r="B38" s="155" t="s">
        <v>241</v>
      </c>
      <c r="C38" s="684"/>
      <c r="D38" s="685"/>
      <c r="E38" s="653">
        <f t="shared" si="10"/>
        <v>105553.22830099998</v>
      </c>
      <c r="F38" s="654">
        <f t="shared" si="10"/>
        <v>103770.53033499994</v>
      </c>
      <c r="G38" s="683">
        <f t="shared" si="7"/>
        <v>92846.111602999983</v>
      </c>
      <c r="H38" s="654">
        <f t="shared" si="11"/>
        <v>48425.288337999998</v>
      </c>
      <c r="I38" s="654">
        <f t="shared" si="11"/>
        <v>11782.086194999996</v>
      </c>
      <c r="J38" s="654">
        <f t="shared" si="11"/>
        <v>0</v>
      </c>
      <c r="K38" s="654">
        <f t="shared" si="11"/>
        <v>751.88173600000039</v>
      </c>
      <c r="L38" s="654">
        <f t="shared" si="11"/>
        <v>258.43234499999994</v>
      </c>
      <c r="M38" s="654">
        <f t="shared" si="11"/>
        <v>1717.558057</v>
      </c>
      <c r="N38" s="654">
        <f t="shared" si="11"/>
        <v>29910.864931999986</v>
      </c>
      <c r="O38" s="684"/>
      <c r="P38" s="155" t="s">
        <v>241</v>
      </c>
      <c r="Q38" s="684"/>
      <c r="R38" s="685"/>
      <c r="S38" s="652">
        <f>SUM(T38:AA38)</f>
        <v>10924.418732000002</v>
      </c>
      <c r="T38" s="652">
        <f t="shared" si="12"/>
        <v>5366.5355330000011</v>
      </c>
      <c r="U38" s="652">
        <f t="shared" si="12"/>
        <v>368.23469599999987</v>
      </c>
      <c r="V38" s="652">
        <f t="shared" si="12"/>
        <v>112.41502800000002</v>
      </c>
      <c r="W38" s="652">
        <f t="shared" si="12"/>
        <v>522.96908199999996</v>
      </c>
      <c r="X38" s="652">
        <f t="shared" si="12"/>
        <v>66.297008000000005</v>
      </c>
      <c r="Y38" s="652">
        <f t="shared" si="12"/>
        <v>128.52120500000001</v>
      </c>
      <c r="Z38" s="652">
        <f t="shared" si="12"/>
        <v>183.86503100000002</v>
      </c>
      <c r="AA38" s="652">
        <f t="shared" si="12"/>
        <v>4175.5811490000015</v>
      </c>
      <c r="AB38" s="652">
        <f t="shared" si="12"/>
        <v>1782.6979659999997</v>
      </c>
      <c r="AC38" s="652">
        <f t="shared" si="12"/>
        <v>195.37056200000001</v>
      </c>
      <c r="AD38" s="652">
        <f t="shared" si="12"/>
        <v>922.87132500000018</v>
      </c>
      <c r="AE38" s="660">
        <f t="shared" si="12"/>
        <v>664.45607900000005</v>
      </c>
      <c r="AF38" s="3535" t="s">
        <v>999</v>
      </c>
      <c r="AG38" s="3536"/>
      <c r="AH38" s="2463">
        <v>105553.22830099998</v>
      </c>
      <c r="AI38" s="2464">
        <v>103770.53033499994</v>
      </c>
      <c r="AJ38" s="2464">
        <v>48425.288337999998</v>
      </c>
      <c r="AK38" s="2464">
        <v>11782.086194999996</v>
      </c>
      <c r="AL38" s="2464">
        <v>0</v>
      </c>
      <c r="AM38" s="2464">
        <v>751.88173600000039</v>
      </c>
      <c r="AN38" s="2464">
        <v>258.43234499999994</v>
      </c>
      <c r="AO38" s="2464">
        <v>1717.558057</v>
      </c>
      <c r="AP38" s="2464">
        <v>29910.864931999986</v>
      </c>
      <c r="AQ38" s="2464">
        <v>5366.5355330000011</v>
      </c>
      <c r="AR38" s="2464">
        <v>368.23469599999987</v>
      </c>
      <c r="AS38" s="2464">
        <v>112.41502800000002</v>
      </c>
      <c r="AT38" s="2464">
        <v>522.96908199999996</v>
      </c>
      <c r="AU38" s="2464">
        <v>66.297008000000005</v>
      </c>
      <c r="AV38" s="2464">
        <v>128.52120500000001</v>
      </c>
      <c r="AW38" s="2464">
        <v>183.86503100000002</v>
      </c>
      <c r="AX38" s="2464">
        <v>4175.5811490000015</v>
      </c>
      <c r="AY38" s="2464">
        <v>1782.6979659999997</v>
      </c>
      <c r="AZ38" s="2464">
        <v>195.37056200000001</v>
      </c>
      <c r="BA38" s="2464">
        <v>922.87132500000018</v>
      </c>
      <c r="BB38" s="2466">
        <v>664.45607900000005</v>
      </c>
    </row>
    <row r="39" spans="1:54" ht="17.25" customHeight="1">
      <c r="A39" s="3407" t="s">
        <v>14</v>
      </c>
      <c r="B39" s="3407"/>
      <c r="C39" s="3407"/>
      <c r="D39" s="676"/>
      <c r="E39" s="653"/>
      <c r="F39" s="654"/>
      <c r="G39" s="683"/>
      <c r="H39" s="654"/>
      <c r="I39" s="654"/>
      <c r="J39" s="654"/>
      <c r="K39" s="654"/>
      <c r="L39" s="654"/>
      <c r="M39" s="654"/>
      <c r="N39" s="654"/>
      <c r="O39" s="3407" t="s">
        <v>14</v>
      </c>
      <c r="P39" s="3407"/>
      <c r="Q39" s="3407"/>
      <c r="R39" s="676"/>
      <c r="S39" s="652"/>
      <c r="T39" s="652"/>
      <c r="U39" s="652"/>
      <c r="V39" s="652"/>
      <c r="W39" s="652"/>
      <c r="X39" s="652"/>
      <c r="Y39" s="652"/>
      <c r="Z39" s="652"/>
      <c r="AA39" s="652"/>
      <c r="AB39" s="652"/>
      <c r="AC39" s="652"/>
      <c r="AD39" s="652"/>
      <c r="AE39" s="660"/>
      <c r="AF39" s="3535" t="s">
        <v>1001</v>
      </c>
      <c r="AG39" s="3536"/>
      <c r="AH39" s="2463">
        <v>970253.82348615583</v>
      </c>
      <c r="AI39" s="2464">
        <v>959111.34926304489</v>
      </c>
      <c r="AJ39" s="2464">
        <v>485865.01828235085</v>
      </c>
      <c r="AK39" s="2464">
        <v>169186.43401465935</v>
      </c>
      <c r="AL39" s="2464">
        <v>5296.5839349608295</v>
      </c>
      <c r="AM39" s="2464">
        <v>6972.0817081662926</v>
      </c>
      <c r="AN39" s="2464">
        <v>1934.4050200520185</v>
      </c>
      <c r="AO39" s="2464">
        <v>8629.5588286768761</v>
      </c>
      <c r="AP39" s="2464">
        <v>183518.3865781374</v>
      </c>
      <c r="AQ39" s="2464">
        <v>47231.424659288736</v>
      </c>
      <c r="AR39" s="2464">
        <v>3518.0901232607289</v>
      </c>
      <c r="AS39" s="2464">
        <v>1362.90848845404</v>
      </c>
      <c r="AT39" s="2464">
        <v>3801.878485314955</v>
      </c>
      <c r="AU39" s="2464">
        <v>333.0669463753058</v>
      </c>
      <c r="AV39" s="2464">
        <v>1680.9324198126224</v>
      </c>
      <c r="AW39" s="2464">
        <v>313.35292230644353</v>
      </c>
      <c r="AX39" s="2464">
        <v>39467.226851228879</v>
      </c>
      <c r="AY39" s="2464">
        <v>11142.474223109588</v>
      </c>
      <c r="AZ39" s="2464">
        <v>734.00021352439501</v>
      </c>
      <c r="BA39" s="2464">
        <v>5322.2466802065137</v>
      </c>
      <c r="BB39" s="2466">
        <v>5086.2273293786811</v>
      </c>
    </row>
    <row r="40" spans="1:54" ht="17.25" customHeight="1">
      <c r="A40" s="3093" t="s">
        <v>45</v>
      </c>
      <c r="B40" s="3093"/>
      <c r="C40" s="696"/>
      <c r="D40" s="676"/>
      <c r="E40" s="653">
        <f>AH39</f>
        <v>970253.82348615583</v>
      </c>
      <c r="F40" s="654">
        <f>AI39</f>
        <v>959111.34926304489</v>
      </c>
      <c r="G40" s="683">
        <f t="shared" si="7"/>
        <v>861402.46836700372</v>
      </c>
      <c r="H40" s="654">
        <f t="shared" ref="H40:N40" si="13">AJ39</f>
        <v>485865.01828235085</v>
      </c>
      <c r="I40" s="654">
        <f t="shared" si="13"/>
        <v>169186.43401465935</v>
      </c>
      <c r="J40" s="654">
        <f t="shared" si="13"/>
        <v>5296.5839349608295</v>
      </c>
      <c r="K40" s="654">
        <f t="shared" si="13"/>
        <v>6972.0817081662926</v>
      </c>
      <c r="L40" s="654">
        <f t="shared" si="13"/>
        <v>1934.4050200520185</v>
      </c>
      <c r="M40" s="654">
        <f t="shared" si="13"/>
        <v>8629.5588286768761</v>
      </c>
      <c r="N40" s="654">
        <f t="shared" si="13"/>
        <v>183518.3865781374</v>
      </c>
      <c r="O40" s="3093" t="s">
        <v>45</v>
      </c>
      <c r="P40" s="3093"/>
      <c r="Q40" s="696"/>
      <c r="R40" s="676"/>
      <c r="S40" s="652">
        <f t="shared" ref="S40:S54" si="14">SUM(T40:AA40)</f>
        <v>97708.880896041723</v>
      </c>
      <c r="T40" s="652">
        <f t="shared" ref="T40:AE40" si="15">AQ39</f>
        <v>47231.424659288736</v>
      </c>
      <c r="U40" s="652">
        <f t="shared" si="15"/>
        <v>3518.0901232607289</v>
      </c>
      <c r="V40" s="652">
        <f t="shared" si="15"/>
        <v>1362.90848845404</v>
      </c>
      <c r="W40" s="652">
        <f t="shared" si="15"/>
        <v>3801.878485314955</v>
      </c>
      <c r="X40" s="652">
        <f t="shared" si="15"/>
        <v>333.0669463753058</v>
      </c>
      <c r="Y40" s="652">
        <f t="shared" si="15"/>
        <v>1680.9324198126224</v>
      </c>
      <c r="Z40" s="652">
        <f t="shared" si="15"/>
        <v>313.35292230644353</v>
      </c>
      <c r="AA40" s="652">
        <f t="shared" si="15"/>
        <v>39467.226851228879</v>
      </c>
      <c r="AB40" s="652">
        <f t="shared" si="15"/>
        <v>11142.474223109588</v>
      </c>
      <c r="AC40" s="652">
        <f t="shared" si="15"/>
        <v>734.00021352439501</v>
      </c>
      <c r="AD40" s="652">
        <f t="shared" si="15"/>
        <v>5322.2466802065137</v>
      </c>
      <c r="AE40" s="660">
        <f t="shared" si="15"/>
        <v>5086.2273293786811</v>
      </c>
      <c r="AF40" s="3535" t="s">
        <v>1002</v>
      </c>
      <c r="AG40" s="3536"/>
      <c r="AH40" s="2463">
        <v>7282.8153002597364</v>
      </c>
      <c r="AI40" s="2464">
        <v>7239.4168875689829</v>
      </c>
      <c r="AJ40" s="2464">
        <v>3786.521800373831</v>
      </c>
      <c r="AK40" s="2464">
        <v>1208.8856402222284</v>
      </c>
      <c r="AL40" s="2464">
        <v>0</v>
      </c>
      <c r="AM40" s="2464">
        <v>18.718271375337945</v>
      </c>
      <c r="AN40" s="2464">
        <v>7.6783982518004708</v>
      </c>
      <c r="AO40" s="2464">
        <v>45.499381092647518</v>
      </c>
      <c r="AP40" s="2464">
        <v>1025.6664935458421</v>
      </c>
      <c r="AQ40" s="2464">
        <v>470.15407887024912</v>
      </c>
      <c r="AR40" s="2464">
        <v>11.941862794571165</v>
      </c>
      <c r="AS40" s="2464">
        <v>32.92450812911823</v>
      </c>
      <c r="AT40" s="2464">
        <v>34.244857829952153</v>
      </c>
      <c r="AU40" s="2465">
        <v>0.76175694404890926</v>
      </c>
      <c r="AV40" s="2464">
        <v>2.8342060746689777</v>
      </c>
      <c r="AW40" s="2464">
        <v>0</v>
      </c>
      <c r="AX40" s="2464">
        <v>593.585632064685</v>
      </c>
      <c r="AY40" s="2464">
        <v>43.398412690752828</v>
      </c>
      <c r="AZ40" s="2464">
        <v>0</v>
      </c>
      <c r="BA40" s="2464">
        <v>43.177491933334537</v>
      </c>
      <c r="BB40" s="2467">
        <v>0.22092075741829253</v>
      </c>
    </row>
    <row r="41" spans="1:54" ht="17.25" customHeight="1">
      <c r="A41" s="189"/>
      <c r="B41" s="155" t="s">
        <v>15</v>
      </c>
      <c r="C41" s="698"/>
      <c r="D41" s="676"/>
      <c r="E41" s="653">
        <f>AH52</f>
        <v>535754.28360109928</v>
      </c>
      <c r="F41" s="654">
        <f>AI52</f>
        <v>529178.51668908156</v>
      </c>
      <c r="G41" s="683">
        <f t="shared" si="7"/>
        <v>477274.13507750328</v>
      </c>
      <c r="H41" s="654">
        <f t="shared" ref="H41:N41" si="16">AJ52</f>
        <v>273190.7823318381</v>
      </c>
      <c r="I41" s="654">
        <f t="shared" si="16"/>
        <v>92324.956975643552</v>
      </c>
      <c r="J41" s="654">
        <f t="shared" si="16"/>
        <v>1887.4986719497472</v>
      </c>
      <c r="K41" s="654">
        <f t="shared" si="16"/>
        <v>4518.5643541226636</v>
      </c>
      <c r="L41" s="654">
        <f t="shared" si="16"/>
        <v>1285.6795138981322</v>
      </c>
      <c r="M41" s="654">
        <f t="shared" si="16"/>
        <v>4601.9320566975211</v>
      </c>
      <c r="N41" s="654">
        <f t="shared" si="16"/>
        <v>99464.721173353551</v>
      </c>
      <c r="O41" s="189"/>
      <c r="P41" s="155" t="s">
        <v>15</v>
      </c>
      <c r="Q41" s="698"/>
      <c r="R41" s="676"/>
      <c r="S41" s="652">
        <f t="shared" si="14"/>
        <v>51904.381611578487</v>
      </c>
      <c r="T41" s="652">
        <f t="shared" ref="T41:AE41" si="17">AQ52</f>
        <v>27182.761738373498</v>
      </c>
      <c r="U41" s="652">
        <f t="shared" si="17"/>
        <v>1940.243930467894</v>
      </c>
      <c r="V41" s="652">
        <f t="shared" si="17"/>
        <v>745.46363251454898</v>
      </c>
      <c r="W41" s="652">
        <f t="shared" si="17"/>
        <v>1799.8744014251579</v>
      </c>
      <c r="X41" s="652">
        <f t="shared" si="17"/>
        <v>249.59214612341285</v>
      </c>
      <c r="Y41" s="652">
        <f t="shared" si="17"/>
        <v>800.74709687733639</v>
      </c>
      <c r="Z41" s="652">
        <f t="shared" si="17"/>
        <v>113.1246464178617</v>
      </c>
      <c r="AA41" s="652">
        <f t="shared" si="17"/>
        <v>19072.574019378775</v>
      </c>
      <c r="AB41" s="652">
        <f t="shared" si="17"/>
        <v>6575.7669120175015</v>
      </c>
      <c r="AC41" s="652">
        <f t="shared" si="17"/>
        <v>478.91250986582082</v>
      </c>
      <c r="AD41" s="652">
        <f t="shared" si="17"/>
        <v>3165.6435694832512</v>
      </c>
      <c r="AE41" s="660">
        <f t="shared" si="17"/>
        <v>2931.2108326684338</v>
      </c>
      <c r="AF41" s="3535" t="s">
        <v>1004</v>
      </c>
      <c r="AG41" s="3536"/>
      <c r="AH41" s="2463">
        <v>103990.9207332307</v>
      </c>
      <c r="AI41" s="2464">
        <v>102579.56734379307</v>
      </c>
      <c r="AJ41" s="2464">
        <v>53735.849670486059</v>
      </c>
      <c r="AK41" s="2464">
        <v>15913.004575840994</v>
      </c>
      <c r="AL41" s="2464">
        <v>1752.3710443513514</v>
      </c>
      <c r="AM41" s="2464">
        <v>731.65080848908849</v>
      </c>
      <c r="AN41" s="2464">
        <v>161.93824701123398</v>
      </c>
      <c r="AO41" s="2464">
        <v>939.7743528352039</v>
      </c>
      <c r="AP41" s="2464">
        <v>16933.821927605153</v>
      </c>
      <c r="AQ41" s="2464">
        <v>6044.1778532571134</v>
      </c>
      <c r="AR41" s="2464">
        <v>497.06839155446636</v>
      </c>
      <c r="AS41" s="2464">
        <v>140.26227540185664</v>
      </c>
      <c r="AT41" s="2464">
        <v>518.27355517808985</v>
      </c>
      <c r="AU41" s="2464">
        <v>44.483155054054052</v>
      </c>
      <c r="AV41" s="2464">
        <v>171.09391251195075</v>
      </c>
      <c r="AW41" s="2464">
        <v>2.3338000000000001</v>
      </c>
      <c r="AX41" s="2464">
        <v>4993.463774216435</v>
      </c>
      <c r="AY41" s="2464">
        <v>1411.3533894376071</v>
      </c>
      <c r="AZ41" s="2464">
        <v>98.848923390463909</v>
      </c>
      <c r="BA41" s="2464">
        <v>966.5463915855654</v>
      </c>
      <c r="BB41" s="2466">
        <v>345.95807446157812</v>
      </c>
    </row>
    <row r="42" spans="1:54" ht="17.25" customHeight="1">
      <c r="A42" s="156"/>
      <c r="B42" s="156" t="s">
        <v>2421</v>
      </c>
      <c r="C42" s="700"/>
      <c r="D42" s="685"/>
      <c r="E42" s="653">
        <f t="shared" ref="E42:F45" si="18">AH41</f>
        <v>103990.9207332307</v>
      </c>
      <c r="F42" s="654">
        <f t="shared" si="18"/>
        <v>102579.56734379307</v>
      </c>
      <c r="G42" s="683">
        <f t="shared" si="7"/>
        <v>90168.410626619094</v>
      </c>
      <c r="H42" s="654">
        <f t="shared" ref="H42:N45" si="19">AJ41</f>
        <v>53735.849670486059</v>
      </c>
      <c r="I42" s="654">
        <f t="shared" si="19"/>
        <v>15913.004575840994</v>
      </c>
      <c r="J42" s="654">
        <f t="shared" si="19"/>
        <v>1752.3710443513514</v>
      </c>
      <c r="K42" s="654">
        <f t="shared" si="19"/>
        <v>731.65080848908849</v>
      </c>
      <c r="L42" s="654">
        <f t="shared" si="19"/>
        <v>161.93824701123398</v>
      </c>
      <c r="M42" s="654">
        <f t="shared" si="19"/>
        <v>939.7743528352039</v>
      </c>
      <c r="N42" s="654">
        <f t="shared" si="19"/>
        <v>16933.821927605153</v>
      </c>
      <c r="O42" s="156"/>
      <c r="P42" s="156" t="s">
        <v>2295</v>
      </c>
      <c r="Q42" s="700"/>
      <c r="R42" s="685"/>
      <c r="S42" s="652">
        <f t="shared" si="14"/>
        <v>12411.156717173966</v>
      </c>
      <c r="T42" s="652">
        <f t="shared" ref="T42:AE45" si="20">AQ41</f>
        <v>6044.1778532571134</v>
      </c>
      <c r="U42" s="652">
        <f t="shared" si="20"/>
        <v>497.06839155446636</v>
      </c>
      <c r="V42" s="652">
        <f t="shared" si="20"/>
        <v>140.26227540185664</v>
      </c>
      <c r="W42" s="652">
        <f t="shared" si="20"/>
        <v>518.27355517808985</v>
      </c>
      <c r="X42" s="652">
        <f t="shared" si="20"/>
        <v>44.483155054054052</v>
      </c>
      <c r="Y42" s="652">
        <f t="shared" si="20"/>
        <v>171.09391251195075</v>
      </c>
      <c r="Z42" s="652">
        <f t="shared" si="20"/>
        <v>2.3338000000000001</v>
      </c>
      <c r="AA42" s="652">
        <f t="shared" si="20"/>
        <v>4993.463774216435</v>
      </c>
      <c r="AB42" s="652">
        <f t="shared" si="20"/>
        <v>1411.3533894376071</v>
      </c>
      <c r="AC42" s="652">
        <f t="shared" si="20"/>
        <v>98.848923390463909</v>
      </c>
      <c r="AD42" s="652">
        <f t="shared" si="20"/>
        <v>966.5463915855654</v>
      </c>
      <c r="AE42" s="660">
        <f t="shared" si="20"/>
        <v>345.95807446157812</v>
      </c>
      <c r="AF42" s="3535" t="s">
        <v>1005</v>
      </c>
      <c r="AG42" s="3536"/>
      <c r="AH42" s="2463">
        <v>281264.62683082704</v>
      </c>
      <c r="AI42" s="2464">
        <v>277401.64598317601</v>
      </c>
      <c r="AJ42" s="2464">
        <v>141756.76534939339</v>
      </c>
      <c r="AK42" s="2464">
        <v>49311.306252108574</v>
      </c>
      <c r="AL42" s="2464">
        <v>78.217692150943378</v>
      </c>
      <c r="AM42" s="2464">
        <v>2860.5579687789373</v>
      </c>
      <c r="AN42" s="2464">
        <v>836.58071658899098</v>
      </c>
      <c r="AO42" s="2464">
        <v>2917.1033371869321</v>
      </c>
      <c r="AP42" s="2464">
        <v>55720.346842486484</v>
      </c>
      <c r="AQ42" s="2464">
        <v>14108.650798422042</v>
      </c>
      <c r="AR42" s="2464">
        <v>833.55897971674403</v>
      </c>
      <c r="AS42" s="2464">
        <v>376.17256964507624</v>
      </c>
      <c r="AT42" s="2464">
        <v>664.8910334495331</v>
      </c>
      <c r="AU42" s="2464">
        <v>183.11144307820371</v>
      </c>
      <c r="AV42" s="2464">
        <v>436.99882704429706</v>
      </c>
      <c r="AW42" s="2464">
        <v>85.056125269232552</v>
      </c>
      <c r="AX42" s="2464">
        <v>7232.3280478566194</v>
      </c>
      <c r="AY42" s="2464">
        <v>3862.9808476511239</v>
      </c>
      <c r="AZ42" s="2464">
        <v>186.46679625861734</v>
      </c>
      <c r="BA42" s="2464">
        <v>1631.4082463001796</v>
      </c>
      <c r="BB42" s="2466">
        <v>2045.1058050923252</v>
      </c>
    </row>
    <row r="43" spans="1:54" ht="17.25" customHeight="1">
      <c r="A43" s="156"/>
      <c r="B43" s="156" t="s">
        <v>2255</v>
      </c>
      <c r="C43" s="700"/>
      <c r="D43" s="685"/>
      <c r="E43" s="653">
        <f t="shared" si="18"/>
        <v>281264.62683082704</v>
      </c>
      <c r="F43" s="654">
        <f t="shared" si="18"/>
        <v>277401.64598317601</v>
      </c>
      <c r="G43" s="683">
        <f t="shared" si="7"/>
        <v>253480.87815869425</v>
      </c>
      <c r="H43" s="654">
        <f t="shared" si="19"/>
        <v>141756.76534939339</v>
      </c>
      <c r="I43" s="654">
        <f t="shared" si="19"/>
        <v>49311.306252108574</v>
      </c>
      <c r="J43" s="654">
        <f t="shared" si="19"/>
        <v>78.217692150943378</v>
      </c>
      <c r="K43" s="654">
        <f t="shared" si="19"/>
        <v>2860.5579687789373</v>
      </c>
      <c r="L43" s="654">
        <f t="shared" si="19"/>
        <v>836.58071658899098</v>
      </c>
      <c r="M43" s="654">
        <f t="shared" si="19"/>
        <v>2917.1033371869321</v>
      </c>
      <c r="N43" s="654">
        <f t="shared" si="19"/>
        <v>55720.346842486484</v>
      </c>
      <c r="O43" s="156"/>
      <c r="P43" s="156" t="s">
        <v>2422</v>
      </c>
      <c r="Q43" s="700"/>
      <c r="R43" s="685"/>
      <c r="S43" s="652">
        <f t="shared" si="14"/>
        <v>23920.767824481743</v>
      </c>
      <c r="T43" s="652">
        <f t="shared" si="20"/>
        <v>14108.650798422042</v>
      </c>
      <c r="U43" s="652">
        <f t="shared" si="20"/>
        <v>833.55897971674403</v>
      </c>
      <c r="V43" s="652">
        <f t="shared" si="20"/>
        <v>376.17256964507624</v>
      </c>
      <c r="W43" s="652">
        <f t="shared" si="20"/>
        <v>664.8910334495331</v>
      </c>
      <c r="X43" s="652">
        <f t="shared" si="20"/>
        <v>183.11144307820371</v>
      </c>
      <c r="Y43" s="652">
        <f t="shared" si="20"/>
        <v>436.99882704429706</v>
      </c>
      <c r="Z43" s="652">
        <f t="shared" si="20"/>
        <v>85.056125269232552</v>
      </c>
      <c r="AA43" s="652">
        <f t="shared" si="20"/>
        <v>7232.3280478566194</v>
      </c>
      <c r="AB43" s="652">
        <f t="shared" si="20"/>
        <v>3862.9808476511239</v>
      </c>
      <c r="AC43" s="652">
        <f t="shared" si="20"/>
        <v>186.46679625861734</v>
      </c>
      <c r="AD43" s="652">
        <f t="shared" si="20"/>
        <v>1631.4082463001796</v>
      </c>
      <c r="AE43" s="660">
        <f t="shared" si="20"/>
        <v>2045.1058050923252</v>
      </c>
      <c r="AF43" s="3535" t="s">
        <v>1006</v>
      </c>
      <c r="AG43" s="3536"/>
      <c r="AH43" s="2463">
        <v>86833.126965495147</v>
      </c>
      <c r="AI43" s="2464">
        <v>86096.566617535951</v>
      </c>
      <c r="AJ43" s="2464">
        <v>51202.051686096413</v>
      </c>
      <c r="AK43" s="2464">
        <v>10324.655392786723</v>
      </c>
      <c r="AL43" s="2464">
        <v>20.859369999999998</v>
      </c>
      <c r="AM43" s="2464">
        <v>430.24987443146108</v>
      </c>
      <c r="AN43" s="2464">
        <v>147.7646715497512</v>
      </c>
      <c r="AO43" s="2464">
        <v>440.02054708501424</v>
      </c>
      <c r="AP43" s="2464">
        <v>14368.902528732335</v>
      </c>
      <c r="AQ43" s="2464">
        <v>3950.3074167908458</v>
      </c>
      <c r="AR43" s="2464">
        <v>367.94036359118371</v>
      </c>
      <c r="AS43" s="2464">
        <v>113.21812832492276</v>
      </c>
      <c r="AT43" s="2464">
        <v>377.84981108272029</v>
      </c>
      <c r="AU43" s="2464">
        <v>12.147317749999999</v>
      </c>
      <c r="AV43" s="2464">
        <v>128.16423620298431</v>
      </c>
      <c r="AW43" s="2464">
        <v>8.9792533125000009</v>
      </c>
      <c r="AX43" s="2464">
        <v>4203.4560197991232</v>
      </c>
      <c r="AY43" s="2464">
        <v>736.56034795916776</v>
      </c>
      <c r="AZ43" s="2464">
        <v>139.97070252987723</v>
      </c>
      <c r="BA43" s="2464">
        <v>306.51327749829665</v>
      </c>
      <c r="BB43" s="2466">
        <v>290.0763679309938</v>
      </c>
    </row>
    <row r="44" spans="1:54" ht="17.25" customHeight="1">
      <c r="A44" s="156"/>
      <c r="B44" s="156" t="s">
        <v>2256</v>
      </c>
      <c r="C44" s="700"/>
      <c r="D44" s="685"/>
      <c r="E44" s="653">
        <f t="shared" si="18"/>
        <v>86833.126965495147</v>
      </c>
      <c r="F44" s="654">
        <f t="shared" si="18"/>
        <v>86096.566617535951</v>
      </c>
      <c r="G44" s="683">
        <f t="shared" si="7"/>
        <v>76934.504070681694</v>
      </c>
      <c r="H44" s="654">
        <f t="shared" si="19"/>
        <v>51202.051686096413</v>
      </c>
      <c r="I44" s="654">
        <f t="shared" si="19"/>
        <v>10324.655392786723</v>
      </c>
      <c r="J44" s="654">
        <f t="shared" si="19"/>
        <v>20.859369999999998</v>
      </c>
      <c r="K44" s="654">
        <f t="shared" si="19"/>
        <v>430.24987443146108</v>
      </c>
      <c r="L44" s="654">
        <f t="shared" si="19"/>
        <v>147.7646715497512</v>
      </c>
      <c r="M44" s="654">
        <f t="shared" si="19"/>
        <v>440.02054708501424</v>
      </c>
      <c r="N44" s="654">
        <f t="shared" si="19"/>
        <v>14368.902528732335</v>
      </c>
      <c r="O44" s="156"/>
      <c r="P44" s="156" t="s">
        <v>2256</v>
      </c>
      <c r="Q44" s="700"/>
      <c r="R44" s="685"/>
      <c r="S44" s="652">
        <f t="shared" si="14"/>
        <v>9162.0625468542803</v>
      </c>
      <c r="T44" s="652">
        <f t="shared" si="20"/>
        <v>3950.3074167908458</v>
      </c>
      <c r="U44" s="652">
        <f t="shared" si="20"/>
        <v>367.94036359118371</v>
      </c>
      <c r="V44" s="652">
        <f t="shared" si="20"/>
        <v>113.21812832492276</v>
      </c>
      <c r="W44" s="652">
        <f t="shared" si="20"/>
        <v>377.84981108272029</v>
      </c>
      <c r="X44" s="652">
        <f t="shared" si="20"/>
        <v>12.147317749999999</v>
      </c>
      <c r="Y44" s="652">
        <f t="shared" si="20"/>
        <v>128.16423620298431</v>
      </c>
      <c r="Z44" s="652">
        <f t="shared" si="20"/>
        <v>8.9792533125000009</v>
      </c>
      <c r="AA44" s="652">
        <f t="shared" si="20"/>
        <v>4203.4560197991232</v>
      </c>
      <c r="AB44" s="652">
        <f t="shared" si="20"/>
        <v>736.56034795916776</v>
      </c>
      <c r="AC44" s="652">
        <f t="shared" si="20"/>
        <v>139.97070252987723</v>
      </c>
      <c r="AD44" s="652">
        <f t="shared" si="20"/>
        <v>306.51327749829665</v>
      </c>
      <c r="AE44" s="660">
        <f t="shared" si="20"/>
        <v>290.0763679309938</v>
      </c>
      <c r="AF44" s="3535" t="s">
        <v>1007</v>
      </c>
      <c r="AG44" s="3536"/>
      <c r="AH44" s="2463">
        <v>63665.609071546503</v>
      </c>
      <c r="AI44" s="2464">
        <v>63100.73674457692</v>
      </c>
      <c r="AJ44" s="2464">
        <v>26496.115625862465</v>
      </c>
      <c r="AK44" s="2464">
        <v>16775.990754907187</v>
      </c>
      <c r="AL44" s="2464">
        <v>36.050565447452357</v>
      </c>
      <c r="AM44" s="2464">
        <v>496.10570242317738</v>
      </c>
      <c r="AN44" s="2464">
        <v>139.39587874815669</v>
      </c>
      <c r="AO44" s="2464">
        <v>305.03381959037171</v>
      </c>
      <c r="AP44" s="2464">
        <v>12441.649874529612</v>
      </c>
      <c r="AQ44" s="2464">
        <v>3079.6256699034839</v>
      </c>
      <c r="AR44" s="2464">
        <v>241.67619560550037</v>
      </c>
      <c r="AS44" s="2464">
        <v>115.81065914269294</v>
      </c>
      <c r="AT44" s="2464">
        <v>238.86000171481572</v>
      </c>
      <c r="AU44" s="2464">
        <v>9.8502302411550371</v>
      </c>
      <c r="AV44" s="2464">
        <v>64.4901211181039</v>
      </c>
      <c r="AW44" s="2464">
        <v>16.755467836129171</v>
      </c>
      <c r="AX44" s="2464">
        <v>2643.3261775066107</v>
      </c>
      <c r="AY44" s="2464">
        <v>564.87232696960746</v>
      </c>
      <c r="AZ44" s="2464">
        <v>53.626087686862292</v>
      </c>
      <c r="BA44" s="2464">
        <v>261.17565409920945</v>
      </c>
      <c r="BB44" s="2466">
        <v>250.0705851835358</v>
      </c>
    </row>
    <row r="45" spans="1:54" ht="17.25" customHeight="1">
      <c r="A45" s="156"/>
      <c r="B45" s="156" t="s">
        <v>2239</v>
      </c>
      <c r="C45" s="700"/>
      <c r="D45" s="685"/>
      <c r="E45" s="653">
        <f t="shared" si="18"/>
        <v>63665.609071546503</v>
      </c>
      <c r="F45" s="654">
        <f t="shared" si="18"/>
        <v>63100.73674457692</v>
      </c>
      <c r="G45" s="683">
        <f t="shared" si="7"/>
        <v>56690.342221508421</v>
      </c>
      <c r="H45" s="654">
        <f t="shared" si="19"/>
        <v>26496.115625862465</v>
      </c>
      <c r="I45" s="654">
        <f t="shared" si="19"/>
        <v>16775.990754907187</v>
      </c>
      <c r="J45" s="654">
        <f t="shared" si="19"/>
        <v>36.050565447452357</v>
      </c>
      <c r="K45" s="654">
        <f t="shared" si="19"/>
        <v>496.10570242317738</v>
      </c>
      <c r="L45" s="654">
        <f t="shared" si="19"/>
        <v>139.39587874815669</v>
      </c>
      <c r="M45" s="654">
        <f t="shared" si="19"/>
        <v>305.03381959037171</v>
      </c>
      <c r="N45" s="654">
        <f t="shared" si="19"/>
        <v>12441.649874529612</v>
      </c>
      <c r="O45" s="156"/>
      <c r="P45" s="156" t="s">
        <v>2353</v>
      </c>
      <c r="Q45" s="700"/>
      <c r="R45" s="685"/>
      <c r="S45" s="652">
        <f t="shared" si="14"/>
        <v>6410.3945230684922</v>
      </c>
      <c r="T45" s="652">
        <f t="shared" si="20"/>
        <v>3079.6256699034839</v>
      </c>
      <c r="U45" s="652">
        <f t="shared" si="20"/>
        <v>241.67619560550037</v>
      </c>
      <c r="V45" s="652">
        <f t="shared" si="20"/>
        <v>115.81065914269294</v>
      </c>
      <c r="W45" s="652">
        <f t="shared" si="20"/>
        <v>238.86000171481572</v>
      </c>
      <c r="X45" s="652">
        <f t="shared" si="20"/>
        <v>9.8502302411550371</v>
      </c>
      <c r="Y45" s="652">
        <f t="shared" si="20"/>
        <v>64.4901211181039</v>
      </c>
      <c r="Z45" s="652">
        <f t="shared" si="20"/>
        <v>16.755467836129171</v>
      </c>
      <c r="AA45" s="652">
        <f t="shared" si="20"/>
        <v>2643.3261775066107</v>
      </c>
      <c r="AB45" s="652">
        <f t="shared" si="20"/>
        <v>564.87232696960746</v>
      </c>
      <c r="AC45" s="652">
        <f t="shared" si="20"/>
        <v>53.626087686862292</v>
      </c>
      <c r="AD45" s="652">
        <f t="shared" si="20"/>
        <v>261.17565409920945</v>
      </c>
      <c r="AE45" s="660">
        <f t="shared" si="20"/>
        <v>250.0705851835358</v>
      </c>
      <c r="AF45" s="3535" t="s">
        <v>1008</v>
      </c>
      <c r="AG45" s="3536"/>
      <c r="AH45" s="2463">
        <v>138813.75953123055</v>
      </c>
      <c r="AI45" s="2464">
        <v>137042.92206990664</v>
      </c>
      <c r="AJ45" s="2464">
        <v>72747.573094342617</v>
      </c>
      <c r="AK45" s="2464">
        <v>23049.121876055251</v>
      </c>
      <c r="AL45" s="2464">
        <v>0</v>
      </c>
      <c r="AM45" s="2464">
        <v>582.42083287632045</v>
      </c>
      <c r="AN45" s="2464">
        <v>163.92758286278283</v>
      </c>
      <c r="AO45" s="2464">
        <v>938.47246827224274</v>
      </c>
      <c r="AP45" s="2464">
        <v>26125.866690375911</v>
      </c>
      <c r="AQ45" s="2464">
        <v>6502.1207850569263</v>
      </c>
      <c r="AR45" s="2464">
        <v>601.06609528906506</v>
      </c>
      <c r="AS45" s="2464">
        <v>174.99665263867598</v>
      </c>
      <c r="AT45" s="2464">
        <v>633.86493361600924</v>
      </c>
      <c r="AU45" s="2464">
        <v>21.979535858522226</v>
      </c>
      <c r="AV45" s="2464">
        <v>248.33018630603425</v>
      </c>
      <c r="AW45" s="2464">
        <v>25.633801142875189</v>
      </c>
      <c r="AX45" s="2464">
        <v>5227.5475352133326</v>
      </c>
      <c r="AY45" s="2464">
        <v>1770.8374613239212</v>
      </c>
      <c r="AZ45" s="2464">
        <v>53.748770002064596</v>
      </c>
      <c r="BA45" s="2464">
        <v>587.82492112386853</v>
      </c>
      <c r="BB45" s="2466">
        <v>1129.2637701979884</v>
      </c>
    </row>
    <row r="46" spans="1:54" ht="17.25" customHeight="1">
      <c r="A46" s="156"/>
      <c r="B46" s="155" t="s">
        <v>17</v>
      </c>
      <c r="C46" s="700"/>
      <c r="D46" s="685"/>
      <c r="E46" s="653">
        <f>AH53</f>
        <v>195580.76698847022</v>
      </c>
      <c r="F46" s="654">
        <f>AI53</f>
        <v>193403.45105763228</v>
      </c>
      <c r="G46" s="683">
        <f t="shared" si="7"/>
        <v>173177.85108474627</v>
      </c>
      <c r="H46" s="654">
        <f t="shared" ref="H46:N46" si="21">AJ53</f>
        <v>104429.25155088511</v>
      </c>
      <c r="I46" s="654">
        <f t="shared" si="21"/>
        <v>33073.727323894178</v>
      </c>
      <c r="J46" s="654">
        <f t="shared" si="21"/>
        <v>0</v>
      </c>
      <c r="K46" s="654">
        <f t="shared" si="21"/>
        <v>778.50587176740942</v>
      </c>
      <c r="L46" s="654">
        <f t="shared" si="21"/>
        <v>237.54919419410624</v>
      </c>
      <c r="M46" s="654">
        <f t="shared" si="21"/>
        <v>1383.4625431640391</v>
      </c>
      <c r="N46" s="654">
        <f t="shared" si="21"/>
        <v>33275.354600841434</v>
      </c>
      <c r="O46" s="156"/>
      <c r="P46" s="155" t="s">
        <v>17</v>
      </c>
      <c r="Q46" s="700"/>
      <c r="R46" s="685"/>
      <c r="S46" s="652">
        <f t="shared" si="14"/>
        <v>20225.599972885975</v>
      </c>
      <c r="T46" s="652">
        <f t="shared" ref="T46:AE46" si="22">AQ53</f>
        <v>8876.2582843503169</v>
      </c>
      <c r="U46" s="652">
        <f t="shared" si="22"/>
        <v>740.65436984985899</v>
      </c>
      <c r="V46" s="652">
        <f t="shared" si="22"/>
        <v>266.16999243125497</v>
      </c>
      <c r="W46" s="652">
        <f t="shared" si="22"/>
        <v>920.15479159851259</v>
      </c>
      <c r="X46" s="652">
        <f t="shared" si="22"/>
        <v>21.979535858522226</v>
      </c>
      <c r="Y46" s="652">
        <f t="shared" si="22"/>
        <v>305.56084822953744</v>
      </c>
      <c r="Z46" s="652">
        <f t="shared" si="22"/>
        <v>25.889644142875188</v>
      </c>
      <c r="AA46" s="652">
        <f t="shared" si="22"/>
        <v>9068.932506425097</v>
      </c>
      <c r="AB46" s="652">
        <f t="shared" si="22"/>
        <v>2177.3159308379704</v>
      </c>
      <c r="AC46" s="652">
        <f t="shared" si="22"/>
        <v>79.832886839641347</v>
      </c>
      <c r="AD46" s="652">
        <f t="shared" si="22"/>
        <v>839.61959350920574</v>
      </c>
      <c r="AE46" s="660">
        <f t="shared" si="22"/>
        <v>1257.8634504891236</v>
      </c>
      <c r="AF46" s="3535" t="s">
        <v>1009</v>
      </c>
      <c r="AG46" s="3536"/>
      <c r="AH46" s="2463">
        <v>56767.007457239735</v>
      </c>
      <c r="AI46" s="2464">
        <v>56360.528987725666</v>
      </c>
      <c r="AJ46" s="2464">
        <v>31681.678456542464</v>
      </c>
      <c r="AK46" s="2464">
        <v>10024.605447838921</v>
      </c>
      <c r="AL46" s="2464">
        <v>0</v>
      </c>
      <c r="AM46" s="2464">
        <v>196.08503889108911</v>
      </c>
      <c r="AN46" s="2464">
        <v>73.621611331323379</v>
      </c>
      <c r="AO46" s="2464">
        <v>444.99007489179559</v>
      </c>
      <c r="AP46" s="2464">
        <v>7149.4879104655201</v>
      </c>
      <c r="AQ46" s="2464">
        <v>2374.137499293392</v>
      </c>
      <c r="AR46" s="2464">
        <v>139.58827456079413</v>
      </c>
      <c r="AS46" s="2464">
        <v>91.173339792578972</v>
      </c>
      <c r="AT46" s="2464">
        <v>286.28985798250392</v>
      </c>
      <c r="AU46" s="2464">
        <v>0</v>
      </c>
      <c r="AV46" s="2464">
        <v>57.230661923503177</v>
      </c>
      <c r="AW46" s="2465">
        <v>0.25584299999999999</v>
      </c>
      <c r="AX46" s="2464">
        <v>3841.3849712117644</v>
      </c>
      <c r="AY46" s="2464">
        <v>406.4784695140491</v>
      </c>
      <c r="AZ46" s="2464">
        <v>26.084116837576737</v>
      </c>
      <c r="BA46" s="2464">
        <v>251.79467238533687</v>
      </c>
      <c r="BB46" s="2466">
        <v>128.59968029113526</v>
      </c>
    </row>
    <row r="47" spans="1:54" ht="17.25" customHeight="1">
      <c r="A47" s="156"/>
      <c r="B47" s="156" t="s">
        <v>2214</v>
      </c>
      <c r="C47" s="700"/>
      <c r="D47" s="685"/>
      <c r="E47" s="653">
        <f>AH45</f>
        <v>138813.75953123055</v>
      </c>
      <c r="F47" s="654">
        <f>AI45</f>
        <v>137042.92206990664</v>
      </c>
      <c r="G47" s="683">
        <f t="shared" si="7"/>
        <v>123607.38254478513</v>
      </c>
      <c r="H47" s="654">
        <f t="shared" ref="H47:N48" si="23">AJ45</f>
        <v>72747.573094342617</v>
      </c>
      <c r="I47" s="654">
        <f t="shared" si="23"/>
        <v>23049.121876055251</v>
      </c>
      <c r="J47" s="654">
        <f t="shared" si="23"/>
        <v>0</v>
      </c>
      <c r="K47" s="654">
        <f t="shared" si="23"/>
        <v>582.42083287632045</v>
      </c>
      <c r="L47" s="654">
        <f t="shared" si="23"/>
        <v>163.92758286278283</v>
      </c>
      <c r="M47" s="654">
        <f t="shared" si="23"/>
        <v>938.47246827224274</v>
      </c>
      <c r="N47" s="654">
        <f t="shared" si="23"/>
        <v>26125.866690375911</v>
      </c>
      <c r="O47" s="156"/>
      <c r="P47" s="156" t="s">
        <v>2454</v>
      </c>
      <c r="Q47" s="700"/>
      <c r="R47" s="685"/>
      <c r="S47" s="652">
        <f t="shared" si="14"/>
        <v>13435.53952512144</v>
      </c>
      <c r="T47" s="652">
        <f t="shared" ref="T47:AE48" si="24">AQ45</f>
        <v>6502.1207850569263</v>
      </c>
      <c r="U47" s="652">
        <f t="shared" si="24"/>
        <v>601.06609528906506</v>
      </c>
      <c r="V47" s="652">
        <f t="shared" si="24"/>
        <v>174.99665263867598</v>
      </c>
      <c r="W47" s="652">
        <f t="shared" si="24"/>
        <v>633.86493361600924</v>
      </c>
      <c r="X47" s="652">
        <f t="shared" si="24"/>
        <v>21.979535858522226</v>
      </c>
      <c r="Y47" s="652">
        <f t="shared" si="24"/>
        <v>248.33018630603425</v>
      </c>
      <c r="Z47" s="652">
        <f t="shared" si="24"/>
        <v>25.633801142875189</v>
      </c>
      <c r="AA47" s="652">
        <f t="shared" si="24"/>
        <v>5227.5475352133326</v>
      </c>
      <c r="AB47" s="652">
        <f t="shared" si="24"/>
        <v>1770.8374613239212</v>
      </c>
      <c r="AC47" s="652">
        <f t="shared" si="24"/>
        <v>53.748770002064596</v>
      </c>
      <c r="AD47" s="652">
        <f t="shared" si="24"/>
        <v>587.82492112386853</v>
      </c>
      <c r="AE47" s="660">
        <f t="shared" si="24"/>
        <v>1129.2637701979884</v>
      </c>
      <c r="AF47" s="3535" t="s">
        <v>1010</v>
      </c>
      <c r="AG47" s="3536"/>
      <c r="AH47" s="2463">
        <v>52403.345361424501</v>
      </c>
      <c r="AI47" s="2464">
        <v>52095.400312175261</v>
      </c>
      <c r="AJ47" s="2464">
        <v>21768.413015048878</v>
      </c>
      <c r="AK47" s="2464">
        <v>12809.653201391942</v>
      </c>
      <c r="AL47" s="2464">
        <v>0</v>
      </c>
      <c r="AM47" s="2464">
        <v>328.4032183260295</v>
      </c>
      <c r="AN47" s="2464">
        <v>79.143435614872118</v>
      </c>
      <c r="AO47" s="2464">
        <v>496.05780690663158</v>
      </c>
      <c r="AP47" s="2464">
        <v>10921.905709427081</v>
      </c>
      <c r="AQ47" s="2464">
        <v>2655.1932799606993</v>
      </c>
      <c r="AR47" s="2464">
        <v>190.25338094478406</v>
      </c>
      <c r="AS47" s="2464">
        <v>57.792126370280172</v>
      </c>
      <c r="AT47" s="2464">
        <v>231.75388250921139</v>
      </c>
      <c r="AU47" s="2464">
        <v>5.3630262272393701</v>
      </c>
      <c r="AV47" s="2464">
        <v>49.437427926247814</v>
      </c>
      <c r="AW47" s="2464">
        <v>1.4840282142768446</v>
      </c>
      <c r="AX47" s="2464">
        <v>2500.5467733070891</v>
      </c>
      <c r="AY47" s="2464">
        <v>307.94504924923035</v>
      </c>
      <c r="AZ47" s="2464">
        <v>47.837959493552319</v>
      </c>
      <c r="BA47" s="2464">
        <v>156.68782001317322</v>
      </c>
      <c r="BB47" s="2466">
        <v>103.41926974250488</v>
      </c>
    </row>
    <row r="48" spans="1:54" ht="17.25" customHeight="1">
      <c r="A48" s="156"/>
      <c r="B48" s="156" t="s">
        <v>2354</v>
      </c>
      <c r="C48" s="700"/>
      <c r="D48" s="685"/>
      <c r="E48" s="653">
        <f>AH46</f>
        <v>56767.007457239735</v>
      </c>
      <c r="F48" s="654">
        <f>AI46</f>
        <v>56360.528987725666</v>
      </c>
      <c r="G48" s="683">
        <f t="shared" si="7"/>
        <v>49570.468539961112</v>
      </c>
      <c r="H48" s="654">
        <f t="shared" si="23"/>
        <v>31681.678456542464</v>
      </c>
      <c r="I48" s="654">
        <f t="shared" si="23"/>
        <v>10024.605447838921</v>
      </c>
      <c r="J48" s="654">
        <f t="shared" si="23"/>
        <v>0</v>
      </c>
      <c r="K48" s="654">
        <f t="shared" si="23"/>
        <v>196.08503889108911</v>
      </c>
      <c r="L48" s="654">
        <f t="shared" si="23"/>
        <v>73.621611331323379</v>
      </c>
      <c r="M48" s="654">
        <f t="shared" si="23"/>
        <v>444.99007489179559</v>
      </c>
      <c r="N48" s="654">
        <f t="shared" si="23"/>
        <v>7149.4879104655201</v>
      </c>
      <c r="O48" s="156"/>
      <c r="P48" s="156" t="s">
        <v>2354</v>
      </c>
      <c r="Q48" s="700"/>
      <c r="R48" s="685"/>
      <c r="S48" s="652">
        <f t="shared" si="14"/>
        <v>6790.0604477645365</v>
      </c>
      <c r="T48" s="652">
        <f t="shared" si="24"/>
        <v>2374.137499293392</v>
      </c>
      <c r="U48" s="652">
        <f t="shared" si="24"/>
        <v>139.58827456079413</v>
      </c>
      <c r="V48" s="652">
        <f t="shared" si="24"/>
        <v>91.173339792578972</v>
      </c>
      <c r="W48" s="652">
        <f t="shared" si="24"/>
        <v>286.28985798250392</v>
      </c>
      <c r="X48" s="652">
        <f t="shared" si="24"/>
        <v>0</v>
      </c>
      <c r="Y48" s="652">
        <f t="shared" si="24"/>
        <v>57.230661923503177</v>
      </c>
      <c r="Z48" s="652">
        <f t="shared" si="24"/>
        <v>0.25584299999999999</v>
      </c>
      <c r="AA48" s="652">
        <f t="shared" si="24"/>
        <v>3841.3849712117644</v>
      </c>
      <c r="AB48" s="652">
        <f t="shared" si="24"/>
        <v>406.4784695140491</v>
      </c>
      <c r="AC48" s="652">
        <f t="shared" si="24"/>
        <v>26.084116837576737</v>
      </c>
      <c r="AD48" s="652">
        <f t="shared" si="24"/>
        <v>251.79467238533687</v>
      </c>
      <c r="AE48" s="660">
        <f t="shared" si="24"/>
        <v>128.59968029113526</v>
      </c>
      <c r="AF48" s="3535" t="s">
        <v>1011</v>
      </c>
      <c r="AG48" s="3536"/>
      <c r="AH48" s="2463">
        <v>128034.24824357445</v>
      </c>
      <c r="AI48" s="2464">
        <v>126471.91907683849</v>
      </c>
      <c r="AJ48" s="2464">
        <v>56419.957818782401</v>
      </c>
      <c r="AK48" s="2464">
        <v>21331.951232223244</v>
      </c>
      <c r="AL48" s="2464">
        <v>2989.5280313664689</v>
      </c>
      <c r="AM48" s="2464">
        <v>889.01263486410812</v>
      </c>
      <c r="AN48" s="2464">
        <v>232.04732247613879</v>
      </c>
      <c r="AO48" s="2464">
        <v>1576.4252449721746</v>
      </c>
      <c r="AP48" s="2464">
        <v>31559.061591044971</v>
      </c>
      <c r="AQ48" s="2464">
        <v>5203.7388014296284</v>
      </c>
      <c r="AR48" s="2464">
        <v>388.63203916592812</v>
      </c>
      <c r="AS48" s="2464">
        <v>175.83665752877678</v>
      </c>
      <c r="AT48" s="2464">
        <v>506.48302212309852</v>
      </c>
      <c r="AU48" s="2464">
        <v>39.214316699999749</v>
      </c>
      <c r="AV48" s="2464">
        <v>464.76982218022647</v>
      </c>
      <c r="AW48" s="2464">
        <v>167.92707999999999</v>
      </c>
      <c r="AX48" s="2464">
        <v>4527.3334619813404</v>
      </c>
      <c r="AY48" s="2464">
        <v>1562.3291667359388</v>
      </c>
      <c r="AZ48" s="2464">
        <v>37.245408145249094</v>
      </c>
      <c r="BA48" s="2464">
        <v>877.83043085017675</v>
      </c>
      <c r="BB48" s="2466">
        <v>647.25332774051287</v>
      </c>
    </row>
    <row r="49" spans="1:54" ht="17.25" customHeight="1">
      <c r="A49" s="156"/>
      <c r="B49" s="155" t="s">
        <v>18</v>
      </c>
      <c r="C49" s="700"/>
      <c r="D49" s="685"/>
      <c r="E49" s="653">
        <f>AH54</f>
        <v>222613.9441352672</v>
      </c>
      <c r="F49" s="654">
        <f>AI54</f>
        <v>220346.97904922665</v>
      </c>
      <c r="G49" s="683">
        <f t="shared" si="7"/>
        <v>196777.13866811135</v>
      </c>
      <c r="H49" s="654">
        <f t="shared" ref="H49:N49" si="25">AJ54</f>
        <v>100570.66964613559</v>
      </c>
      <c r="I49" s="654">
        <f t="shared" si="25"/>
        <v>41080.040327665251</v>
      </c>
      <c r="J49" s="654">
        <f t="shared" si="25"/>
        <v>3409.0852630110826</v>
      </c>
      <c r="K49" s="654">
        <f t="shared" si="25"/>
        <v>1604.1692614117726</v>
      </c>
      <c r="L49" s="654">
        <f t="shared" si="25"/>
        <v>378.37703348206333</v>
      </c>
      <c r="M49" s="654">
        <f t="shared" si="25"/>
        <v>2435.1508438973824</v>
      </c>
      <c r="N49" s="654">
        <f t="shared" si="25"/>
        <v>47299.646292508231</v>
      </c>
      <c r="O49" s="156"/>
      <c r="P49" s="155" t="s">
        <v>18</v>
      </c>
      <c r="Q49" s="700"/>
      <c r="R49" s="685"/>
      <c r="S49" s="652">
        <f t="shared" si="14"/>
        <v>23569.84038111518</v>
      </c>
      <c r="T49" s="652">
        <f t="shared" ref="T49:AE49" si="26">AQ54</f>
        <v>10238.288806777553</v>
      </c>
      <c r="U49" s="652">
        <f t="shared" si="26"/>
        <v>763.72966890750536</v>
      </c>
      <c r="V49" s="652">
        <f t="shared" si="26"/>
        <v>316.1868979363943</v>
      </c>
      <c r="W49" s="652">
        <f t="shared" si="26"/>
        <v>1013.4120845330589</v>
      </c>
      <c r="X49" s="652">
        <f t="shared" si="26"/>
        <v>61.446512466816756</v>
      </c>
      <c r="Y49" s="652">
        <f t="shared" si="26"/>
        <v>566.36928668395797</v>
      </c>
      <c r="Z49" s="652">
        <f t="shared" si="26"/>
        <v>174.33863174570661</v>
      </c>
      <c r="AA49" s="652">
        <f t="shared" si="26"/>
        <v>10436.068492064189</v>
      </c>
      <c r="AB49" s="652">
        <f t="shared" si="26"/>
        <v>2266.9650860405918</v>
      </c>
      <c r="AC49" s="652">
        <f t="shared" si="26"/>
        <v>175.2548168189328</v>
      </c>
      <c r="AD49" s="652">
        <f t="shared" si="26"/>
        <v>1238.7366407869824</v>
      </c>
      <c r="AE49" s="660">
        <f t="shared" si="26"/>
        <v>852.97362843467602</v>
      </c>
      <c r="AF49" s="3535" t="s">
        <v>1012</v>
      </c>
      <c r="AG49" s="3536"/>
      <c r="AH49" s="2463">
        <v>42176.350530268202</v>
      </c>
      <c r="AI49" s="2464">
        <v>41779.659660212783</v>
      </c>
      <c r="AJ49" s="2464">
        <v>22382.298812304369</v>
      </c>
      <c r="AK49" s="2464">
        <v>6938.4358940500324</v>
      </c>
      <c r="AL49" s="2464">
        <v>419.55723164461398</v>
      </c>
      <c r="AM49" s="2464">
        <v>386.75340822163554</v>
      </c>
      <c r="AN49" s="2464">
        <v>67.186275391052405</v>
      </c>
      <c r="AO49" s="2464">
        <v>362.66779201857838</v>
      </c>
      <c r="AP49" s="2464">
        <v>4818.6789920361598</v>
      </c>
      <c r="AQ49" s="2464">
        <v>2379.3567253872193</v>
      </c>
      <c r="AR49" s="2464">
        <v>184.84424879679301</v>
      </c>
      <c r="AS49" s="2464">
        <v>82.558114037337589</v>
      </c>
      <c r="AT49" s="2464">
        <v>275.17517990074913</v>
      </c>
      <c r="AU49" s="2464">
        <v>16.869169539577641</v>
      </c>
      <c r="AV49" s="2464">
        <v>52.162036577483832</v>
      </c>
      <c r="AW49" s="2464">
        <v>4.9275235314297889</v>
      </c>
      <c r="AX49" s="2464">
        <v>3408.1882567757602</v>
      </c>
      <c r="AY49" s="2464">
        <v>396.69087005542224</v>
      </c>
      <c r="AZ49" s="2464">
        <v>90.171449180131418</v>
      </c>
      <c r="BA49" s="2464">
        <v>204.21838992363257</v>
      </c>
      <c r="BB49" s="2466">
        <v>102.30103095165821</v>
      </c>
    </row>
    <row r="50" spans="1:54" ht="17.25" customHeight="1">
      <c r="A50" s="156"/>
      <c r="B50" s="156" t="s">
        <v>2394</v>
      </c>
      <c r="C50" s="696"/>
      <c r="D50" s="676"/>
      <c r="E50" s="653">
        <f t="shared" ref="E50:F52" si="27">AH47</f>
        <v>52403.345361424501</v>
      </c>
      <c r="F50" s="654">
        <f t="shared" si="27"/>
        <v>52095.400312175261</v>
      </c>
      <c r="G50" s="683">
        <f t="shared" si="7"/>
        <v>46403.576386715438</v>
      </c>
      <c r="H50" s="654">
        <f t="shared" ref="H50:N52" si="28">AJ47</f>
        <v>21768.413015048878</v>
      </c>
      <c r="I50" s="654">
        <f t="shared" si="28"/>
        <v>12809.653201391942</v>
      </c>
      <c r="J50" s="654">
        <f t="shared" si="28"/>
        <v>0</v>
      </c>
      <c r="K50" s="654">
        <f t="shared" si="28"/>
        <v>328.4032183260295</v>
      </c>
      <c r="L50" s="654">
        <f t="shared" si="28"/>
        <v>79.143435614872118</v>
      </c>
      <c r="M50" s="654">
        <f t="shared" si="28"/>
        <v>496.05780690663158</v>
      </c>
      <c r="N50" s="654">
        <f t="shared" si="28"/>
        <v>10921.905709427081</v>
      </c>
      <c r="O50" s="156"/>
      <c r="P50" s="156" t="s">
        <v>2492</v>
      </c>
      <c r="Q50" s="696"/>
      <c r="R50" s="676"/>
      <c r="S50" s="652">
        <f t="shared" si="14"/>
        <v>5691.8239254598284</v>
      </c>
      <c r="T50" s="652">
        <f t="shared" ref="T50:AE52" si="29">AQ47</f>
        <v>2655.1932799606993</v>
      </c>
      <c r="U50" s="652">
        <f t="shared" si="29"/>
        <v>190.25338094478406</v>
      </c>
      <c r="V50" s="652">
        <f t="shared" si="29"/>
        <v>57.792126370280172</v>
      </c>
      <c r="W50" s="652">
        <f t="shared" si="29"/>
        <v>231.75388250921139</v>
      </c>
      <c r="X50" s="652">
        <f t="shared" si="29"/>
        <v>5.3630262272393701</v>
      </c>
      <c r="Y50" s="652">
        <f t="shared" si="29"/>
        <v>49.437427926247814</v>
      </c>
      <c r="Z50" s="652">
        <f t="shared" si="29"/>
        <v>1.4840282142768446</v>
      </c>
      <c r="AA50" s="652">
        <f t="shared" si="29"/>
        <v>2500.5467733070891</v>
      </c>
      <c r="AB50" s="652">
        <f t="shared" si="29"/>
        <v>307.94504924923035</v>
      </c>
      <c r="AC50" s="652">
        <f t="shared" si="29"/>
        <v>47.837959493552319</v>
      </c>
      <c r="AD50" s="652">
        <f t="shared" si="29"/>
        <v>156.68782001317322</v>
      </c>
      <c r="AE50" s="660">
        <f t="shared" si="29"/>
        <v>103.41926974250488</v>
      </c>
      <c r="AF50" s="3535" t="s">
        <v>1013</v>
      </c>
      <c r="AG50" s="3536"/>
      <c r="AH50" s="2463">
        <v>16304.828761317702</v>
      </c>
      <c r="AI50" s="2464">
        <v>16182.402467104179</v>
      </c>
      <c r="AJ50" s="2464">
        <v>7674.3147534913414</v>
      </c>
      <c r="AK50" s="2464">
        <v>2707.7093874564935</v>
      </c>
      <c r="AL50" s="2464">
        <v>0</v>
      </c>
      <c r="AM50" s="2464">
        <v>70.842220864444243</v>
      </c>
      <c r="AN50" s="2464">
        <v>32.799278477715262</v>
      </c>
      <c r="AO50" s="2464">
        <v>209.01338491793709</v>
      </c>
      <c r="AP50" s="2464">
        <v>3478.6645114342095</v>
      </c>
      <c r="AQ50" s="2464">
        <v>934.11582978737658</v>
      </c>
      <c r="AR50" s="2464">
        <v>73.46215403547501</v>
      </c>
      <c r="AS50" s="2464">
        <v>35.087965571844457</v>
      </c>
      <c r="AT50" s="2464">
        <v>68.437207758222968</v>
      </c>
      <c r="AU50" s="2465">
        <v>4.8751926554040682E-2</v>
      </c>
      <c r="AV50" s="2464">
        <v>8.2551880217921063</v>
      </c>
      <c r="AW50" s="2464">
        <v>0</v>
      </c>
      <c r="AX50" s="2464">
        <v>889.65183336077325</v>
      </c>
      <c r="AY50" s="2464">
        <v>122.42629421352522</v>
      </c>
      <c r="AZ50" s="2464">
        <v>0</v>
      </c>
      <c r="BA50" s="2464">
        <v>78.246876427076145</v>
      </c>
      <c r="BB50" s="2466">
        <v>44.179417786449065</v>
      </c>
    </row>
    <row r="51" spans="1:54" ht="17.25" customHeight="1">
      <c r="A51" s="156"/>
      <c r="B51" s="156" t="s">
        <v>2296</v>
      </c>
      <c r="C51" s="696"/>
      <c r="D51" s="676"/>
      <c r="E51" s="653">
        <f t="shared" si="27"/>
        <v>128034.24824357445</v>
      </c>
      <c r="F51" s="654">
        <f t="shared" si="27"/>
        <v>126471.91907683849</v>
      </c>
      <c r="G51" s="683">
        <f t="shared" si="7"/>
        <v>114997.98387572949</v>
      </c>
      <c r="H51" s="654">
        <f t="shared" si="28"/>
        <v>56419.957818782401</v>
      </c>
      <c r="I51" s="654">
        <f t="shared" si="28"/>
        <v>21331.951232223244</v>
      </c>
      <c r="J51" s="654">
        <f t="shared" si="28"/>
        <v>2989.5280313664689</v>
      </c>
      <c r="K51" s="654">
        <f t="shared" si="28"/>
        <v>889.01263486410812</v>
      </c>
      <c r="L51" s="654">
        <f t="shared" si="28"/>
        <v>232.04732247613879</v>
      </c>
      <c r="M51" s="654">
        <f t="shared" si="28"/>
        <v>1576.4252449721746</v>
      </c>
      <c r="N51" s="654">
        <f t="shared" si="28"/>
        <v>31559.061591044971</v>
      </c>
      <c r="O51" s="156"/>
      <c r="P51" s="156" t="s">
        <v>2296</v>
      </c>
      <c r="Q51" s="696"/>
      <c r="R51" s="676"/>
      <c r="S51" s="652">
        <f t="shared" si="14"/>
        <v>11473.935201108998</v>
      </c>
      <c r="T51" s="652">
        <f t="shared" si="29"/>
        <v>5203.7388014296284</v>
      </c>
      <c r="U51" s="652">
        <f t="shared" si="29"/>
        <v>388.63203916592812</v>
      </c>
      <c r="V51" s="652">
        <f t="shared" si="29"/>
        <v>175.83665752877678</v>
      </c>
      <c r="W51" s="652">
        <f t="shared" si="29"/>
        <v>506.48302212309852</v>
      </c>
      <c r="X51" s="652">
        <f t="shared" si="29"/>
        <v>39.214316699999749</v>
      </c>
      <c r="Y51" s="652">
        <f t="shared" si="29"/>
        <v>464.76982218022647</v>
      </c>
      <c r="Z51" s="652">
        <f t="shared" si="29"/>
        <v>167.92707999999999</v>
      </c>
      <c r="AA51" s="652">
        <f t="shared" si="29"/>
        <v>4527.3334619813404</v>
      </c>
      <c r="AB51" s="652">
        <f t="shared" si="29"/>
        <v>1562.3291667359388</v>
      </c>
      <c r="AC51" s="652">
        <f t="shared" si="29"/>
        <v>37.245408145249094</v>
      </c>
      <c r="AD51" s="652">
        <f t="shared" si="29"/>
        <v>877.83043085017675</v>
      </c>
      <c r="AE51" s="660">
        <f t="shared" si="29"/>
        <v>647.25332774051287</v>
      </c>
      <c r="AF51" s="3535" t="s">
        <v>1014</v>
      </c>
      <c r="AG51" s="3536"/>
      <c r="AH51" s="2463">
        <v>7282.8153002597364</v>
      </c>
      <c r="AI51" s="2464">
        <v>7239.4168875689829</v>
      </c>
      <c r="AJ51" s="2464">
        <v>3786.521800373831</v>
      </c>
      <c r="AK51" s="2464">
        <v>1208.8856402222284</v>
      </c>
      <c r="AL51" s="2464">
        <v>0</v>
      </c>
      <c r="AM51" s="2464">
        <v>18.718271375337945</v>
      </c>
      <c r="AN51" s="2464">
        <v>7.6783982518004708</v>
      </c>
      <c r="AO51" s="2464">
        <v>45.499381092647518</v>
      </c>
      <c r="AP51" s="2464">
        <v>1025.6664935458421</v>
      </c>
      <c r="AQ51" s="2464">
        <v>470.15407887024912</v>
      </c>
      <c r="AR51" s="2464">
        <v>11.941862794571165</v>
      </c>
      <c r="AS51" s="2464">
        <v>32.92450812911823</v>
      </c>
      <c r="AT51" s="2464">
        <v>34.244857829952153</v>
      </c>
      <c r="AU51" s="2465">
        <v>0.76175694404890926</v>
      </c>
      <c r="AV51" s="2464">
        <v>2.8342060746689777</v>
      </c>
      <c r="AW51" s="2464">
        <v>0</v>
      </c>
      <c r="AX51" s="2464">
        <v>593.585632064685</v>
      </c>
      <c r="AY51" s="2464">
        <v>43.398412690752828</v>
      </c>
      <c r="AZ51" s="2464">
        <v>0</v>
      </c>
      <c r="BA51" s="2464">
        <v>43.177491933334537</v>
      </c>
      <c r="BB51" s="2467">
        <v>0.22092075741829253</v>
      </c>
    </row>
    <row r="52" spans="1:54" ht="17.25" customHeight="1">
      <c r="A52" s="156"/>
      <c r="B52" s="156" t="s">
        <v>2658</v>
      </c>
      <c r="C52" s="696"/>
      <c r="D52" s="676"/>
      <c r="E52" s="653">
        <f t="shared" si="27"/>
        <v>42176.350530268202</v>
      </c>
      <c r="F52" s="654">
        <f t="shared" si="27"/>
        <v>41779.659660212783</v>
      </c>
      <c r="G52" s="683">
        <f t="shared" si="7"/>
        <v>35375.578405666442</v>
      </c>
      <c r="H52" s="654">
        <f t="shared" si="28"/>
        <v>22382.298812304369</v>
      </c>
      <c r="I52" s="654">
        <f t="shared" si="28"/>
        <v>6938.4358940500324</v>
      </c>
      <c r="J52" s="654">
        <f t="shared" si="28"/>
        <v>419.55723164461398</v>
      </c>
      <c r="K52" s="654">
        <f t="shared" si="28"/>
        <v>386.75340822163554</v>
      </c>
      <c r="L52" s="654">
        <f t="shared" si="28"/>
        <v>67.186275391052405</v>
      </c>
      <c r="M52" s="654">
        <f t="shared" si="28"/>
        <v>362.66779201857838</v>
      </c>
      <c r="N52" s="654">
        <f t="shared" si="28"/>
        <v>4818.6789920361598</v>
      </c>
      <c r="O52" s="156"/>
      <c r="P52" s="156" t="s">
        <v>2297</v>
      </c>
      <c r="Q52" s="696"/>
      <c r="R52" s="676"/>
      <c r="S52" s="652">
        <f t="shared" si="14"/>
        <v>6404.0812545463505</v>
      </c>
      <c r="T52" s="652">
        <f t="shared" si="29"/>
        <v>2379.3567253872193</v>
      </c>
      <c r="U52" s="652">
        <f t="shared" si="29"/>
        <v>184.84424879679301</v>
      </c>
      <c r="V52" s="652">
        <f t="shared" si="29"/>
        <v>82.558114037337589</v>
      </c>
      <c r="W52" s="652">
        <f t="shared" si="29"/>
        <v>275.17517990074913</v>
      </c>
      <c r="X52" s="652">
        <f t="shared" si="29"/>
        <v>16.869169539577641</v>
      </c>
      <c r="Y52" s="652">
        <f t="shared" si="29"/>
        <v>52.162036577483832</v>
      </c>
      <c r="Z52" s="652">
        <f t="shared" si="29"/>
        <v>4.9275235314297889</v>
      </c>
      <c r="AA52" s="652">
        <f t="shared" si="29"/>
        <v>3408.1882567757602</v>
      </c>
      <c r="AB52" s="652">
        <f t="shared" si="29"/>
        <v>396.69087005542224</v>
      </c>
      <c r="AC52" s="652">
        <f t="shared" si="29"/>
        <v>90.171449180131418</v>
      </c>
      <c r="AD52" s="652">
        <f t="shared" si="29"/>
        <v>204.21838992363257</v>
      </c>
      <c r="AE52" s="660">
        <f t="shared" si="29"/>
        <v>102.30103095165821</v>
      </c>
      <c r="AF52" s="3535" t="s">
        <v>1016</v>
      </c>
      <c r="AG52" s="3536"/>
      <c r="AH52" s="2463">
        <v>535754.28360109928</v>
      </c>
      <c r="AI52" s="2464">
        <v>529178.51668908156</v>
      </c>
      <c r="AJ52" s="2464">
        <v>273190.7823318381</v>
      </c>
      <c r="AK52" s="2464">
        <v>92324.956975643552</v>
      </c>
      <c r="AL52" s="2464">
        <v>1887.4986719497472</v>
      </c>
      <c r="AM52" s="2464">
        <v>4518.5643541226636</v>
      </c>
      <c r="AN52" s="2464">
        <v>1285.6795138981322</v>
      </c>
      <c r="AO52" s="2464">
        <v>4601.9320566975211</v>
      </c>
      <c r="AP52" s="2464">
        <v>99464.721173353551</v>
      </c>
      <c r="AQ52" s="2464">
        <v>27182.761738373498</v>
      </c>
      <c r="AR52" s="2464">
        <v>1940.243930467894</v>
      </c>
      <c r="AS52" s="2464">
        <v>745.46363251454898</v>
      </c>
      <c r="AT52" s="2464">
        <v>1799.8744014251579</v>
      </c>
      <c r="AU52" s="2464">
        <v>249.59214612341285</v>
      </c>
      <c r="AV52" s="2464">
        <v>800.74709687733639</v>
      </c>
      <c r="AW52" s="2464">
        <v>113.1246464178617</v>
      </c>
      <c r="AX52" s="2464">
        <v>19072.574019378775</v>
      </c>
      <c r="AY52" s="2464">
        <v>6575.7669120175015</v>
      </c>
      <c r="AZ52" s="2464">
        <v>478.91250986582082</v>
      </c>
      <c r="BA52" s="2464">
        <v>3165.6435694832512</v>
      </c>
      <c r="BB52" s="2466">
        <v>2931.2108326684338</v>
      </c>
    </row>
    <row r="53" spans="1:54" ht="17.25" customHeight="1">
      <c r="A53" s="156"/>
      <c r="B53" s="155" t="s">
        <v>20</v>
      </c>
      <c r="C53" s="696"/>
      <c r="D53" s="676"/>
      <c r="E53" s="653">
        <f>AH55</f>
        <v>16304.828761317702</v>
      </c>
      <c r="F53" s="654">
        <f>AI55</f>
        <v>16182.402467104179</v>
      </c>
      <c r="G53" s="683">
        <f t="shared" si="7"/>
        <v>14173.343536642142</v>
      </c>
      <c r="H53" s="654">
        <f t="shared" ref="H53:N54" si="30">AJ55</f>
        <v>7674.3147534913414</v>
      </c>
      <c r="I53" s="654">
        <f t="shared" si="30"/>
        <v>2707.7093874564935</v>
      </c>
      <c r="J53" s="654">
        <f t="shared" si="30"/>
        <v>0</v>
      </c>
      <c r="K53" s="654">
        <f t="shared" si="30"/>
        <v>70.842220864444243</v>
      </c>
      <c r="L53" s="654">
        <f t="shared" si="30"/>
        <v>32.799278477715262</v>
      </c>
      <c r="M53" s="654">
        <f t="shared" si="30"/>
        <v>209.01338491793709</v>
      </c>
      <c r="N53" s="654">
        <f t="shared" si="30"/>
        <v>3478.6645114342095</v>
      </c>
      <c r="O53" s="156"/>
      <c r="P53" s="155" t="s">
        <v>20</v>
      </c>
      <c r="Q53" s="696"/>
      <c r="R53" s="676"/>
      <c r="S53" s="652">
        <f t="shared" si="14"/>
        <v>2009.0589304620385</v>
      </c>
      <c r="T53" s="652">
        <f t="shared" ref="T53:AE54" si="31">AQ55</f>
        <v>934.11582978737658</v>
      </c>
      <c r="U53" s="652">
        <f t="shared" si="31"/>
        <v>73.46215403547501</v>
      </c>
      <c r="V53" s="652">
        <f t="shared" si="31"/>
        <v>35.087965571844457</v>
      </c>
      <c r="W53" s="652">
        <f t="shared" si="31"/>
        <v>68.437207758222968</v>
      </c>
      <c r="X53" s="652">
        <f t="shared" si="31"/>
        <v>4.8751926554040682E-2</v>
      </c>
      <c r="Y53" s="652">
        <f t="shared" si="31"/>
        <v>8.2551880217921063</v>
      </c>
      <c r="Z53" s="652">
        <f t="shared" si="31"/>
        <v>0</v>
      </c>
      <c r="AA53" s="652">
        <f t="shared" si="31"/>
        <v>889.65183336077325</v>
      </c>
      <c r="AB53" s="652">
        <f t="shared" si="31"/>
        <v>122.42629421352522</v>
      </c>
      <c r="AC53" s="652">
        <f t="shared" si="31"/>
        <v>0</v>
      </c>
      <c r="AD53" s="652">
        <f t="shared" si="31"/>
        <v>78.246876427076145</v>
      </c>
      <c r="AE53" s="660">
        <f t="shared" si="31"/>
        <v>44.179417786449065</v>
      </c>
      <c r="AF53" s="3535" t="s">
        <v>1017</v>
      </c>
      <c r="AG53" s="3536"/>
      <c r="AH53" s="2463">
        <v>195580.76698847022</v>
      </c>
      <c r="AI53" s="2464">
        <v>193403.45105763228</v>
      </c>
      <c r="AJ53" s="2464">
        <v>104429.25155088511</v>
      </c>
      <c r="AK53" s="2464">
        <v>33073.727323894178</v>
      </c>
      <c r="AL53" s="2464">
        <v>0</v>
      </c>
      <c r="AM53" s="2464">
        <v>778.50587176740942</v>
      </c>
      <c r="AN53" s="2464">
        <v>237.54919419410624</v>
      </c>
      <c r="AO53" s="2464">
        <v>1383.4625431640391</v>
      </c>
      <c r="AP53" s="2464">
        <v>33275.354600841434</v>
      </c>
      <c r="AQ53" s="2464">
        <v>8876.2582843503169</v>
      </c>
      <c r="AR53" s="2464">
        <v>740.65436984985899</v>
      </c>
      <c r="AS53" s="2464">
        <v>266.16999243125497</v>
      </c>
      <c r="AT53" s="2464">
        <v>920.15479159851259</v>
      </c>
      <c r="AU53" s="2464">
        <v>21.979535858522226</v>
      </c>
      <c r="AV53" s="2464">
        <v>305.56084822953744</v>
      </c>
      <c r="AW53" s="2464">
        <v>25.889644142875188</v>
      </c>
      <c r="AX53" s="2464">
        <v>9068.932506425097</v>
      </c>
      <c r="AY53" s="2464">
        <v>2177.3159308379704</v>
      </c>
      <c r="AZ53" s="2464">
        <v>79.832886839641347</v>
      </c>
      <c r="BA53" s="2464">
        <v>839.61959350920574</v>
      </c>
      <c r="BB53" s="2466">
        <v>1257.8634504891236</v>
      </c>
    </row>
    <row r="54" spans="1:54" ht="17.25" customHeight="1">
      <c r="A54" s="3093" t="s">
        <v>21</v>
      </c>
      <c r="B54" s="3093"/>
      <c r="C54" s="696"/>
      <c r="D54" s="676"/>
      <c r="E54" s="653">
        <f>AH56</f>
        <v>7282.8153002597364</v>
      </c>
      <c r="F54" s="654">
        <f>AI56</f>
        <v>7239.4168875689829</v>
      </c>
      <c r="G54" s="683">
        <f t="shared" si="7"/>
        <v>6092.9699848616874</v>
      </c>
      <c r="H54" s="654">
        <f t="shared" si="30"/>
        <v>3786.521800373831</v>
      </c>
      <c r="I54" s="654">
        <f t="shared" si="30"/>
        <v>1208.8856402222284</v>
      </c>
      <c r="J54" s="654">
        <f t="shared" si="30"/>
        <v>0</v>
      </c>
      <c r="K54" s="654">
        <f t="shared" si="30"/>
        <v>18.718271375337945</v>
      </c>
      <c r="L54" s="654">
        <f t="shared" si="30"/>
        <v>7.6783982518004708</v>
      </c>
      <c r="M54" s="654">
        <f t="shared" si="30"/>
        <v>45.499381092647518</v>
      </c>
      <c r="N54" s="654">
        <f t="shared" si="30"/>
        <v>1025.6664935458421</v>
      </c>
      <c r="O54" s="3093" t="s">
        <v>21</v>
      </c>
      <c r="P54" s="3093"/>
      <c r="Q54" s="696"/>
      <c r="R54" s="676"/>
      <c r="S54" s="652">
        <f t="shared" si="14"/>
        <v>1146.4469027072935</v>
      </c>
      <c r="T54" s="652">
        <f t="shared" si="31"/>
        <v>470.15407887024912</v>
      </c>
      <c r="U54" s="652">
        <f t="shared" si="31"/>
        <v>11.941862794571165</v>
      </c>
      <c r="V54" s="652">
        <f t="shared" si="31"/>
        <v>32.92450812911823</v>
      </c>
      <c r="W54" s="652">
        <f t="shared" si="31"/>
        <v>34.244857829952153</v>
      </c>
      <c r="X54" s="652">
        <f t="shared" si="31"/>
        <v>0.76175694404890926</v>
      </c>
      <c r="Y54" s="652">
        <f t="shared" si="31"/>
        <v>2.8342060746689777</v>
      </c>
      <c r="Z54" s="652">
        <f t="shared" si="31"/>
        <v>0</v>
      </c>
      <c r="AA54" s="652">
        <f t="shared" si="31"/>
        <v>593.585632064685</v>
      </c>
      <c r="AB54" s="652">
        <f t="shared" si="31"/>
        <v>43.398412690752828</v>
      </c>
      <c r="AC54" s="652">
        <f t="shared" si="31"/>
        <v>0</v>
      </c>
      <c r="AD54" s="652">
        <f t="shared" si="31"/>
        <v>43.177491933334537</v>
      </c>
      <c r="AE54" s="660">
        <f t="shared" si="31"/>
        <v>0.22092075741829253</v>
      </c>
      <c r="AF54" s="3535" t="s">
        <v>1018</v>
      </c>
      <c r="AG54" s="3536"/>
      <c r="AH54" s="2463">
        <v>222613.9441352672</v>
      </c>
      <c r="AI54" s="2464">
        <v>220346.97904922665</v>
      </c>
      <c r="AJ54" s="2464">
        <v>100570.66964613559</v>
      </c>
      <c r="AK54" s="2464">
        <v>41080.040327665251</v>
      </c>
      <c r="AL54" s="2464">
        <v>3409.0852630110826</v>
      </c>
      <c r="AM54" s="2464">
        <v>1604.1692614117726</v>
      </c>
      <c r="AN54" s="2464">
        <v>378.37703348206333</v>
      </c>
      <c r="AO54" s="2464">
        <v>2435.1508438973824</v>
      </c>
      <c r="AP54" s="2464">
        <v>47299.646292508231</v>
      </c>
      <c r="AQ54" s="2464">
        <v>10238.288806777553</v>
      </c>
      <c r="AR54" s="2464">
        <v>763.72966890750536</v>
      </c>
      <c r="AS54" s="2464">
        <v>316.1868979363943</v>
      </c>
      <c r="AT54" s="2464">
        <v>1013.4120845330589</v>
      </c>
      <c r="AU54" s="2464">
        <v>61.446512466816756</v>
      </c>
      <c r="AV54" s="2464">
        <v>566.36928668395797</v>
      </c>
      <c r="AW54" s="2464">
        <v>174.33863174570661</v>
      </c>
      <c r="AX54" s="2464">
        <v>10436.068492064189</v>
      </c>
      <c r="AY54" s="2464">
        <v>2266.9650860405918</v>
      </c>
      <c r="AZ54" s="2464">
        <v>175.2548168189328</v>
      </c>
      <c r="BA54" s="2464">
        <v>1238.7366407869824</v>
      </c>
      <c r="BB54" s="2466">
        <v>852.97362843467602</v>
      </c>
    </row>
    <row r="55" spans="1:54" ht="17.25" customHeight="1">
      <c r="A55" s="3094" t="s">
        <v>118</v>
      </c>
      <c r="B55" s="3094"/>
      <c r="C55" s="3094"/>
      <c r="D55" s="685"/>
      <c r="E55" s="653"/>
      <c r="F55" s="654"/>
      <c r="G55" s="654"/>
      <c r="H55" s="654"/>
      <c r="I55" s="654"/>
      <c r="J55" s="654"/>
      <c r="K55" s="654"/>
      <c r="L55" s="654"/>
      <c r="M55" s="654"/>
      <c r="N55" s="654"/>
      <c r="O55" s="3094" t="s">
        <v>118</v>
      </c>
      <c r="P55" s="3094"/>
      <c r="Q55" s="3094"/>
      <c r="R55" s="685"/>
      <c r="S55" s="652"/>
      <c r="T55" s="652"/>
      <c r="U55" s="652"/>
      <c r="V55" s="652"/>
      <c r="W55" s="652"/>
      <c r="X55" s="652"/>
      <c r="Y55" s="652"/>
      <c r="Z55" s="652"/>
      <c r="AA55" s="652"/>
      <c r="AB55" s="652"/>
      <c r="AC55" s="652"/>
      <c r="AD55" s="652"/>
      <c r="AE55" s="660"/>
      <c r="AF55" s="3535" t="s">
        <v>1019</v>
      </c>
      <c r="AG55" s="3536"/>
      <c r="AH55" s="2463">
        <v>16304.828761317702</v>
      </c>
      <c r="AI55" s="2464">
        <v>16182.402467104179</v>
      </c>
      <c r="AJ55" s="2464">
        <v>7674.3147534913414</v>
      </c>
      <c r="AK55" s="2464">
        <v>2707.7093874564935</v>
      </c>
      <c r="AL55" s="2464">
        <v>0</v>
      </c>
      <c r="AM55" s="2464">
        <v>70.842220864444243</v>
      </c>
      <c r="AN55" s="2464">
        <v>32.799278477715262</v>
      </c>
      <c r="AO55" s="2464">
        <v>209.01338491793709</v>
      </c>
      <c r="AP55" s="2464">
        <v>3478.6645114342095</v>
      </c>
      <c r="AQ55" s="2464">
        <v>934.11582978737658</v>
      </c>
      <c r="AR55" s="2464">
        <v>73.46215403547501</v>
      </c>
      <c r="AS55" s="2464">
        <v>35.087965571844457</v>
      </c>
      <c r="AT55" s="2464">
        <v>68.437207758222968</v>
      </c>
      <c r="AU55" s="2465">
        <v>4.8751926554040682E-2</v>
      </c>
      <c r="AV55" s="2464">
        <v>8.2551880217921063</v>
      </c>
      <c r="AW55" s="2464">
        <v>0</v>
      </c>
      <c r="AX55" s="2464">
        <v>889.65183336077325</v>
      </c>
      <c r="AY55" s="2464">
        <v>122.42629421352522</v>
      </c>
      <c r="AZ55" s="2464">
        <v>0</v>
      </c>
      <c r="BA55" s="2464">
        <v>78.246876427076145</v>
      </c>
      <c r="BB55" s="2466">
        <v>44.179417786449065</v>
      </c>
    </row>
    <row r="56" spans="1:54" ht="17.25" customHeight="1">
      <c r="A56" s="3093" t="s">
        <v>22</v>
      </c>
      <c r="B56" s="3093" t="s">
        <v>22</v>
      </c>
      <c r="C56" s="196"/>
      <c r="D56" s="685"/>
      <c r="E56" s="653">
        <f>AH57</f>
        <v>493392.70727403305</v>
      </c>
      <c r="F56" s="654">
        <f>AI57</f>
        <v>487413.28377413354</v>
      </c>
      <c r="G56" s="683">
        <f t="shared" si="7"/>
        <v>438288.86379474337</v>
      </c>
      <c r="H56" s="654">
        <f t="shared" ref="H56:N56" si="32">AJ57</f>
        <v>245603.73824184792</v>
      </c>
      <c r="I56" s="654">
        <f t="shared" si="32"/>
        <v>82470.585412846747</v>
      </c>
      <c r="J56" s="654">
        <f t="shared" si="32"/>
        <v>2817.7351876446141</v>
      </c>
      <c r="K56" s="654">
        <f t="shared" si="32"/>
        <v>3732.9714655359699</v>
      </c>
      <c r="L56" s="654">
        <f t="shared" si="32"/>
        <v>977.78720003817057</v>
      </c>
      <c r="M56" s="654">
        <f t="shared" si="32"/>
        <v>5375.7664094060574</v>
      </c>
      <c r="N56" s="654">
        <f t="shared" si="32"/>
        <v>97310.279877423949</v>
      </c>
      <c r="O56" s="3093" t="s">
        <v>22</v>
      </c>
      <c r="P56" s="3093" t="s">
        <v>22</v>
      </c>
      <c r="Q56" s="196"/>
      <c r="R56" s="685"/>
      <c r="S56" s="234">
        <f>SUM(T56:AA56)</f>
        <v>49124.419979390615</v>
      </c>
      <c r="T56" s="652">
        <f t="shared" ref="T56:AE56" si="33">AQ57</f>
        <v>23637.207088182298</v>
      </c>
      <c r="U56" s="652">
        <f t="shared" si="33"/>
        <v>1472.9260376099785</v>
      </c>
      <c r="V56" s="652">
        <f t="shared" si="33"/>
        <v>777.55072925810418</v>
      </c>
      <c r="W56" s="652">
        <f t="shared" si="33"/>
        <v>2072.6769999216617</v>
      </c>
      <c r="X56" s="652">
        <f t="shared" si="33"/>
        <v>210.27862841011475</v>
      </c>
      <c r="Y56" s="652">
        <f t="shared" si="33"/>
        <v>703.72830228329769</v>
      </c>
      <c r="Z56" s="652">
        <f t="shared" si="33"/>
        <v>182.87418922468555</v>
      </c>
      <c r="AA56" s="652">
        <f t="shared" si="33"/>
        <v>20067.178004500471</v>
      </c>
      <c r="AB56" s="652">
        <f t="shared" si="33"/>
        <v>5979.4234998990878</v>
      </c>
      <c r="AC56" s="652">
        <f t="shared" si="33"/>
        <v>312.27224975686357</v>
      </c>
      <c r="AD56" s="652">
        <f t="shared" si="33"/>
        <v>2531.5904818925546</v>
      </c>
      <c r="AE56" s="660">
        <f t="shared" si="33"/>
        <v>3135.5607682496684</v>
      </c>
      <c r="AF56" s="3535" t="s">
        <v>1020</v>
      </c>
      <c r="AG56" s="3536"/>
      <c r="AH56" s="2463">
        <v>7282.8153002597364</v>
      </c>
      <c r="AI56" s="2464">
        <v>7239.4168875689829</v>
      </c>
      <c r="AJ56" s="2464">
        <v>3786.521800373831</v>
      </c>
      <c r="AK56" s="2464">
        <v>1208.8856402222284</v>
      </c>
      <c r="AL56" s="2464">
        <v>0</v>
      </c>
      <c r="AM56" s="2464">
        <v>18.718271375337945</v>
      </c>
      <c r="AN56" s="2464">
        <v>7.6783982518004708</v>
      </c>
      <c r="AO56" s="2464">
        <v>45.499381092647518</v>
      </c>
      <c r="AP56" s="2464">
        <v>1025.6664935458421</v>
      </c>
      <c r="AQ56" s="2464">
        <v>470.15407887024912</v>
      </c>
      <c r="AR56" s="2464">
        <v>11.941862794571165</v>
      </c>
      <c r="AS56" s="2464">
        <v>32.92450812911823</v>
      </c>
      <c r="AT56" s="2464">
        <v>34.244857829952153</v>
      </c>
      <c r="AU56" s="2465">
        <v>0.76175694404890926</v>
      </c>
      <c r="AV56" s="2464">
        <v>2.8342060746689777</v>
      </c>
      <c r="AW56" s="2464">
        <v>0</v>
      </c>
      <c r="AX56" s="2464">
        <v>593.585632064685</v>
      </c>
      <c r="AY56" s="2464">
        <v>43.398412690752828</v>
      </c>
      <c r="AZ56" s="2464">
        <v>0</v>
      </c>
      <c r="BA56" s="2464">
        <v>43.177491933334537</v>
      </c>
      <c r="BB56" s="2467">
        <v>0.22092075741829253</v>
      </c>
    </row>
    <row r="57" spans="1:54" ht="17.25" customHeight="1">
      <c r="A57" s="155"/>
      <c r="B57" s="155" t="s">
        <v>23</v>
      </c>
      <c r="C57" s="155"/>
      <c r="D57" s="685"/>
      <c r="E57" s="231">
        <f t="shared" ref="E57:F60" si="34">AH59</f>
        <v>273029.7212573365</v>
      </c>
      <c r="F57" s="654">
        <f t="shared" si="34"/>
        <v>270482.29367072851</v>
      </c>
      <c r="G57" s="683">
        <f t="shared" si="7"/>
        <v>241897.55736762422</v>
      </c>
      <c r="H57" s="654">
        <f t="shared" ref="H57:N60" si="35">AJ59</f>
        <v>138717.73987811335</v>
      </c>
      <c r="I57" s="654">
        <f t="shared" si="35"/>
        <v>47022.681236643686</v>
      </c>
      <c r="J57" s="654">
        <f t="shared" si="35"/>
        <v>0</v>
      </c>
      <c r="K57" s="654">
        <f t="shared" si="35"/>
        <v>1549.3208393020604</v>
      </c>
      <c r="L57" s="654">
        <f t="shared" si="35"/>
        <v>484.99421865742147</v>
      </c>
      <c r="M57" s="654">
        <f t="shared" si="35"/>
        <v>2719.8377515425072</v>
      </c>
      <c r="N57" s="654">
        <f t="shared" si="35"/>
        <v>51402.983443365163</v>
      </c>
      <c r="O57" s="155"/>
      <c r="P57" s="155" t="s">
        <v>23</v>
      </c>
      <c r="Q57" s="155"/>
      <c r="R57" s="685"/>
      <c r="S57" s="234">
        <f>SUM(T57:AA57)</f>
        <v>28584.736303104233</v>
      </c>
      <c r="T57" s="660">
        <f t="shared" ref="T57:AE60" si="36">AQ59</f>
        <v>12653.758426126022</v>
      </c>
      <c r="U57" s="652">
        <f t="shared" si="36"/>
        <v>1025.366466622288</v>
      </c>
      <c r="V57" s="652">
        <f t="shared" si="36"/>
        <v>398.43581720239774</v>
      </c>
      <c r="W57" s="652">
        <f t="shared" si="36"/>
        <v>1214.3372137077135</v>
      </c>
      <c r="X57" s="652">
        <f t="shared" si="36"/>
        <v>64.528635229575983</v>
      </c>
      <c r="Y57" s="652">
        <f t="shared" si="36"/>
        <v>280.71541415621448</v>
      </c>
      <c r="Z57" s="652">
        <f t="shared" si="36"/>
        <v>49.785555965881372</v>
      </c>
      <c r="AA57" s="652">
        <f t="shared" si="36"/>
        <v>12897.808774094141</v>
      </c>
      <c r="AB57" s="652">
        <f t="shared" si="36"/>
        <v>2547.4275866081107</v>
      </c>
      <c r="AC57" s="652">
        <f t="shared" si="36"/>
        <v>144.84474197171181</v>
      </c>
      <c r="AD57" s="652">
        <f t="shared" si="36"/>
        <v>1389.152343668226</v>
      </c>
      <c r="AE57" s="660">
        <f t="shared" si="36"/>
        <v>1013.4305009681718</v>
      </c>
      <c r="AF57" s="3535" t="s">
        <v>1021</v>
      </c>
      <c r="AG57" s="2988" t="s">
        <v>1022</v>
      </c>
      <c r="AH57" s="2463">
        <v>493392.70727403305</v>
      </c>
      <c r="AI57" s="2464">
        <v>487413.28377413354</v>
      </c>
      <c r="AJ57" s="2464">
        <v>245603.73824184792</v>
      </c>
      <c r="AK57" s="2464">
        <v>82470.585412846747</v>
      </c>
      <c r="AL57" s="2464">
        <v>2817.7351876446141</v>
      </c>
      <c r="AM57" s="2464">
        <v>3732.9714655359699</v>
      </c>
      <c r="AN57" s="2464">
        <v>977.78720003817057</v>
      </c>
      <c r="AO57" s="2464">
        <v>5375.7664094060574</v>
      </c>
      <c r="AP57" s="2464">
        <v>97310.279877423949</v>
      </c>
      <c r="AQ57" s="2464">
        <v>23637.207088182298</v>
      </c>
      <c r="AR57" s="2464">
        <v>1472.9260376099785</v>
      </c>
      <c r="AS57" s="2464">
        <v>777.55072925810418</v>
      </c>
      <c r="AT57" s="2464">
        <v>2072.6769999216617</v>
      </c>
      <c r="AU57" s="2464">
        <v>210.27862841011475</v>
      </c>
      <c r="AV57" s="2464">
        <v>703.72830228329769</v>
      </c>
      <c r="AW57" s="2464">
        <v>182.87418922468555</v>
      </c>
      <c r="AX57" s="2464">
        <v>20067.178004500471</v>
      </c>
      <c r="AY57" s="2464">
        <v>5979.4234998990878</v>
      </c>
      <c r="AZ57" s="2464">
        <v>312.27224975686357</v>
      </c>
      <c r="BA57" s="2464">
        <v>2531.5904818925546</v>
      </c>
      <c r="BB57" s="2466">
        <v>3135.5607682496684</v>
      </c>
    </row>
    <row r="58" spans="1:54" ht="17.25" customHeight="1">
      <c r="A58" s="155"/>
      <c r="B58" s="155" t="s">
        <v>24</v>
      </c>
      <c r="C58" s="155"/>
      <c r="D58" s="685"/>
      <c r="E58" s="231">
        <f t="shared" si="34"/>
        <v>118481.12566705258</v>
      </c>
      <c r="F58" s="654">
        <f t="shared" si="34"/>
        <v>116186.80971576675</v>
      </c>
      <c r="G58" s="683">
        <f t="shared" si="7"/>
        <v>105929.54016443258</v>
      </c>
      <c r="H58" s="654">
        <f t="shared" si="35"/>
        <v>58741.681761375679</v>
      </c>
      <c r="I58" s="654">
        <f t="shared" si="35"/>
        <v>18770.172842309075</v>
      </c>
      <c r="J58" s="654">
        <f t="shared" si="35"/>
        <v>419.55723164461398</v>
      </c>
      <c r="K58" s="654">
        <f t="shared" si="35"/>
        <v>1186.9184056721967</v>
      </c>
      <c r="L58" s="654">
        <f t="shared" si="35"/>
        <v>180.21178174894831</v>
      </c>
      <c r="M58" s="654">
        <f t="shared" si="35"/>
        <v>1613.4122576151476</v>
      </c>
      <c r="N58" s="654">
        <f t="shared" si="35"/>
        <v>25017.58588406691</v>
      </c>
      <c r="O58" s="155"/>
      <c r="P58" s="155" t="s">
        <v>24</v>
      </c>
      <c r="Q58" s="155"/>
      <c r="R58" s="685"/>
      <c r="S58" s="234">
        <f>SUM(T58:AA58)</f>
        <v>10257.269551334164</v>
      </c>
      <c r="T58" s="660">
        <f t="shared" si="36"/>
        <v>5264.3400534833345</v>
      </c>
      <c r="U58" s="652">
        <f t="shared" si="36"/>
        <v>221.5685761960064</v>
      </c>
      <c r="V58" s="652">
        <f t="shared" si="36"/>
        <v>211.90647978882981</v>
      </c>
      <c r="W58" s="652">
        <f t="shared" si="36"/>
        <v>452.30609527108379</v>
      </c>
      <c r="X58" s="652">
        <f t="shared" si="36"/>
        <v>51.979411313698748</v>
      </c>
      <c r="Y58" s="652">
        <f t="shared" si="36"/>
        <v>260.68374197695982</v>
      </c>
      <c r="Z58" s="652">
        <f t="shared" si="36"/>
        <v>37.844736258804197</v>
      </c>
      <c r="AA58" s="652">
        <f t="shared" si="36"/>
        <v>3756.640457045447</v>
      </c>
      <c r="AB58" s="652">
        <f t="shared" si="36"/>
        <v>2294.3159512858156</v>
      </c>
      <c r="AC58" s="652">
        <f t="shared" si="36"/>
        <v>124.20430251311753</v>
      </c>
      <c r="AD58" s="652">
        <f t="shared" si="36"/>
        <v>647.56422735565206</v>
      </c>
      <c r="AE58" s="660">
        <f t="shared" si="36"/>
        <v>1522.5474214170458</v>
      </c>
      <c r="AF58" s="3535"/>
      <c r="AG58" s="2988" t="s">
        <v>1023</v>
      </c>
      <c r="AH58" s="2463">
        <v>484143.9315123813</v>
      </c>
      <c r="AI58" s="2464">
        <v>478937.48237647978</v>
      </c>
      <c r="AJ58" s="2464">
        <v>244047.8018408762</v>
      </c>
      <c r="AK58" s="2464">
        <v>87924.734242034858</v>
      </c>
      <c r="AL58" s="2464">
        <v>2478.8487473162163</v>
      </c>
      <c r="AM58" s="2464">
        <v>3257.828514005656</v>
      </c>
      <c r="AN58" s="2464">
        <v>964.29621826564778</v>
      </c>
      <c r="AO58" s="2464">
        <v>3299.2918003634695</v>
      </c>
      <c r="AP58" s="2464">
        <v>87233.773194259324</v>
      </c>
      <c r="AQ58" s="2464">
        <v>24064.371649976656</v>
      </c>
      <c r="AR58" s="2464">
        <v>2057.1059484453244</v>
      </c>
      <c r="AS58" s="2464">
        <v>618.28226732505732</v>
      </c>
      <c r="AT58" s="2464">
        <v>1763.4463432232465</v>
      </c>
      <c r="AU58" s="2464">
        <v>123.55007490924004</v>
      </c>
      <c r="AV58" s="2464">
        <v>980.03832360399474</v>
      </c>
      <c r="AW58" s="2464">
        <v>130.47873308175795</v>
      </c>
      <c r="AX58" s="2464">
        <v>19993.634478793072</v>
      </c>
      <c r="AY58" s="2464">
        <v>5206.4491359012573</v>
      </c>
      <c r="AZ58" s="2464">
        <v>421.72796376753132</v>
      </c>
      <c r="BA58" s="2464">
        <v>2833.8336902472965</v>
      </c>
      <c r="BB58" s="2466">
        <v>1950.8874818864331</v>
      </c>
    </row>
    <row r="59" spans="1:54" ht="17.25" customHeight="1">
      <c r="A59" s="155"/>
      <c r="B59" s="155" t="s">
        <v>25</v>
      </c>
      <c r="C59" s="155"/>
      <c r="D59" s="685"/>
      <c r="E59" s="231">
        <f t="shared" si="34"/>
        <v>101881.86034964422</v>
      </c>
      <c r="F59" s="654">
        <f t="shared" si="34"/>
        <v>100744.18038763906</v>
      </c>
      <c r="G59" s="683">
        <f t="shared" si="7"/>
        <v>90461.76626268684</v>
      </c>
      <c r="H59" s="654">
        <f t="shared" si="35"/>
        <v>48144.316602359017</v>
      </c>
      <c r="I59" s="654">
        <f t="shared" si="35"/>
        <v>16677.731333893971</v>
      </c>
      <c r="J59" s="654">
        <f t="shared" si="35"/>
        <v>2398.177956</v>
      </c>
      <c r="K59" s="654">
        <f t="shared" si="35"/>
        <v>996.73222056171517</v>
      </c>
      <c r="L59" s="654">
        <f t="shared" si="35"/>
        <v>312.58119963180081</v>
      </c>
      <c r="M59" s="654">
        <f t="shared" si="35"/>
        <v>1042.5164002484034</v>
      </c>
      <c r="N59" s="654">
        <f t="shared" si="35"/>
        <v>20889.710549991931</v>
      </c>
      <c r="O59" s="155"/>
      <c r="P59" s="155" t="s">
        <v>25</v>
      </c>
      <c r="Q59" s="155"/>
      <c r="R59" s="685"/>
      <c r="S59" s="234">
        <f>SUM(T59:AA59)</f>
        <v>10282.414124952216</v>
      </c>
      <c r="T59" s="660">
        <f t="shared" si="36"/>
        <v>5719.1086085729467</v>
      </c>
      <c r="U59" s="652">
        <f t="shared" si="36"/>
        <v>225.99099479168447</v>
      </c>
      <c r="V59" s="652">
        <f t="shared" si="36"/>
        <v>167.20843226687631</v>
      </c>
      <c r="W59" s="652">
        <f t="shared" si="36"/>
        <v>406.03369094286427</v>
      </c>
      <c r="X59" s="652">
        <f t="shared" si="36"/>
        <v>93.77058186683999</v>
      </c>
      <c r="Y59" s="652">
        <f t="shared" si="36"/>
        <v>162.32914615012362</v>
      </c>
      <c r="Z59" s="652">
        <f t="shared" si="36"/>
        <v>95.24389699999999</v>
      </c>
      <c r="AA59" s="652">
        <f t="shared" si="36"/>
        <v>3412.72877336088</v>
      </c>
      <c r="AB59" s="652">
        <f t="shared" si="36"/>
        <v>1137.6799620051593</v>
      </c>
      <c r="AC59" s="652">
        <f t="shared" si="36"/>
        <v>43.223205272034193</v>
      </c>
      <c r="AD59" s="652">
        <f t="shared" si="36"/>
        <v>494.87391086867513</v>
      </c>
      <c r="AE59" s="660">
        <f t="shared" si="36"/>
        <v>599.58284586444961</v>
      </c>
      <c r="AF59" s="3535" t="s">
        <v>1024</v>
      </c>
      <c r="AG59" s="2988" t="s">
        <v>3904</v>
      </c>
      <c r="AH59" s="2463">
        <v>273029.7212573365</v>
      </c>
      <c r="AI59" s="2464">
        <v>270482.29367072851</v>
      </c>
      <c r="AJ59" s="2464">
        <v>138717.73987811335</v>
      </c>
      <c r="AK59" s="2464">
        <v>47022.681236643686</v>
      </c>
      <c r="AL59" s="2464">
        <v>0</v>
      </c>
      <c r="AM59" s="2464">
        <v>1549.3208393020604</v>
      </c>
      <c r="AN59" s="2464">
        <v>484.99421865742147</v>
      </c>
      <c r="AO59" s="2464">
        <v>2719.8377515425072</v>
      </c>
      <c r="AP59" s="2464">
        <v>51402.983443365163</v>
      </c>
      <c r="AQ59" s="2464">
        <v>12653.758426126022</v>
      </c>
      <c r="AR59" s="2464">
        <v>1025.366466622288</v>
      </c>
      <c r="AS59" s="2464">
        <v>398.43581720239774</v>
      </c>
      <c r="AT59" s="2464">
        <v>1214.3372137077135</v>
      </c>
      <c r="AU59" s="2464">
        <v>64.528635229575983</v>
      </c>
      <c r="AV59" s="2464">
        <v>280.71541415621448</v>
      </c>
      <c r="AW59" s="2464">
        <v>49.785555965881372</v>
      </c>
      <c r="AX59" s="2464">
        <v>12897.808774094141</v>
      </c>
      <c r="AY59" s="2464">
        <v>2547.4275866081107</v>
      </c>
      <c r="AZ59" s="2464">
        <v>144.84474197171181</v>
      </c>
      <c r="BA59" s="2464">
        <v>1389.152343668226</v>
      </c>
      <c r="BB59" s="2466">
        <v>1013.4305009681718</v>
      </c>
    </row>
    <row r="60" spans="1:54" ht="17.25" customHeight="1" thickBot="1">
      <c r="A60" s="3104" t="s">
        <v>26</v>
      </c>
      <c r="B60" s="3104"/>
      <c r="C60" s="169"/>
      <c r="D60" s="704"/>
      <c r="E60" s="702">
        <f t="shared" si="34"/>
        <v>484143.9315123813</v>
      </c>
      <c r="F60" s="667">
        <f t="shared" si="34"/>
        <v>478937.48237647978</v>
      </c>
      <c r="G60" s="703">
        <f t="shared" si="7"/>
        <v>429206.57455712138</v>
      </c>
      <c r="H60" s="667">
        <f t="shared" si="35"/>
        <v>244047.8018408762</v>
      </c>
      <c r="I60" s="667">
        <f t="shared" si="35"/>
        <v>87924.734242034858</v>
      </c>
      <c r="J60" s="667">
        <f t="shared" si="35"/>
        <v>2478.8487473162163</v>
      </c>
      <c r="K60" s="667">
        <f t="shared" si="35"/>
        <v>3257.828514005656</v>
      </c>
      <c r="L60" s="667">
        <f t="shared" si="35"/>
        <v>964.29621826564778</v>
      </c>
      <c r="M60" s="667">
        <f t="shared" si="35"/>
        <v>3299.2918003634695</v>
      </c>
      <c r="N60" s="667">
        <f t="shared" si="35"/>
        <v>87233.773194259324</v>
      </c>
      <c r="O60" s="3104" t="s">
        <v>26</v>
      </c>
      <c r="P60" s="3104"/>
      <c r="Q60" s="169"/>
      <c r="R60" s="704"/>
      <c r="S60" s="666">
        <f>SUM(T60:AA60)</f>
        <v>49730.907819358348</v>
      </c>
      <c r="T60" s="664">
        <f t="shared" si="36"/>
        <v>24064.371649976656</v>
      </c>
      <c r="U60" s="664">
        <f t="shared" si="36"/>
        <v>2057.1059484453244</v>
      </c>
      <c r="V60" s="664">
        <f t="shared" si="36"/>
        <v>618.28226732505732</v>
      </c>
      <c r="W60" s="664">
        <f t="shared" si="36"/>
        <v>1763.4463432232465</v>
      </c>
      <c r="X60" s="664">
        <f t="shared" si="36"/>
        <v>123.55007490924004</v>
      </c>
      <c r="Y60" s="664">
        <f t="shared" si="36"/>
        <v>980.03832360399474</v>
      </c>
      <c r="Z60" s="664">
        <f t="shared" si="36"/>
        <v>130.47873308175795</v>
      </c>
      <c r="AA60" s="664">
        <f t="shared" si="36"/>
        <v>19993.634478793072</v>
      </c>
      <c r="AB60" s="664">
        <f t="shared" si="36"/>
        <v>5206.4491359012573</v>
      </c>
      <c r="AC60" s="664">
        <f t="shared" si="36"/>
        <v>421.72796376753132</v>
      </c>
      <c r="AD60" s="664">
        <f t="shared" si="36"/>
        <v>2833.8336902472965</v>
      </c>
      <c r="AE60" s="664">
        <f t="shared" si="36"/>
        <v>1950.8874818864331</v>
      </c>
      <c r="AF60" s="3535"/>
      <c r="AG60" s="2988" t="s">
        <v>3905</v>
      </c>
      <c r="AH60" s="2463">
        <v>118481.12566705258</v>
      </c>
      <c r="AI60" s="2464">
        <v>116186.80971576675</v>
      </c>
      <c r="AJ60" s="2464">
        <v>58741.681761375679</v>
      </c>
      <c r="AK60" s="2464">
        <v>18770.172842309075</v>
      </c>
      <c r="AL60" s="2464">
        <v>419.55723164461398</v>
      </c>
      <c r="AM60" s="2464">
        <v>1186.9184056721967</v>
      </c>
      <c r="AN60" s="2464">
        <v>180.21178174894831</v>
      </c>
      <c r="AO60" s="2464">
        <v>1613.4122576151476</v>
      </c>
      <c r="AP60" s="2464">
        <v>25017.58588406691</v>
      </c>
      <c r="AQ60" s="2464">
        <v>5264.3400534833345</v>
      </c>
      <c r="AR60" s="2464">
        <v>221.5685761960064</v>
      </c>
      <c r="AS60" s="2464">
        <v>211.90647978882981</v>
      </c>
      <c r="AT60" s="2464">
        <v>452.30609527108379</v>
      </c>
      <c r="AU60" s="2464">
        <v>51.979411313698748</v>
      </c>
      <c r="AV60" s="2464">
        <v>260.68374197695982</v>
      </c>
      <c r="AW60" s="2464">
        <v>37.844736258804197</v>
      </c>
      <c r="AX60" s="2464">
        <v>3756.640457045447</v>
      </c>
      <c r="AY60" s="2464">
        <v>2294.3159512858156</v>
      </c>
      <c r="AZ60" s="2464">
        <v>124.20430251311753</v>
      </c>
      <c r="BA60" s="2464">
        <v>647.56422735565206</v>
      </c>
      <c r="BB60" s="2466">
        <v>1522.5474214170458</v>
      </c>
    </row>
    <row r="61" spans="1:54" s="173" customFormat="1" ht="16.5" customHeight="1" thickBot="1">
      <c r="B61" s="452"/>
      <c r="C61" s="452"/>
      <c r="D61" s="453"/>
      <c r="I61" s="325"/>
      <c r="N61" s="325"/>
      <c r="S61" s="725" t="s">
        <v>3970</v>
      </c>
      <c r="AE61" s="325"/>
      <c r="AF61" s="3535"/>
      <c r="AG61" s="2988" t="s">
        <v>3906</v>
      </c>
      <c r="AH61" s="2463">
        <v>101881.86034964422</v>
      </c>
      <c r="AI61" s="2464">
        <v>100744.18038763906</v>
      </c>
      <c r="AJ61" s="2464">
        <v>48144.316602359017</v>
      </c>
      <c r="AK61" s="2464">
        <v>16677.731333893971</v>
      </c>
      <c r="AL61" s="2464">
        <v>2398.177956</v>
      </c>
      <c r="AM61" s="2464">
        <v>996.73222056171517</v>
      </c>
      <c r="AN61" s="2464">
        <v>312.58119963180081</v>
      </c>
      <c r="AO61" s="2464">
        <v>1042.5164002484034</v>
      </c>
      <c r="AP61" s="2464">
        <v>20889.710549991931</v>
      </c>
      <c r="AQ61" s="2464">
        <v>5719.1086085729467</v>
      </c>
      <c r="AR61" s="2464">
        <v>225.99099479168447</v>
      </c>
      <c r="AS61" s="2464">
        <v>167.20843226687631</v>
      </c>
      <c r="AT61" s="2464">
        <v>406.03369094286427</v>
      </c>
      <c r="AU61" s="2464">
        <v>93.77058186683999</v>
      </c>
      <c r="AV61" s="2464">
        <v>162.32914615012362</v>
      </c>
      <c r="AW61" s="2464">
        <v>95.24389699999999</v>
      </c>
      <c r="AX61" s="2464">
        <v>3412.72877336088</v>
      </c>
      <c r="AY61" s="2464">
        <v>1137.6799620051593</v>
      </c>
      <c r="AZ61" s="2464">
        <v>43.223205272034193</v>
      </c>
      <c r="BA61" s="2464">
        <v>494.87391086867513</v>
      </c>
      <c r="BB61" s="2466">
        <v>599.58284586444961</v>
      </c>
    </row>
    <row r="62" spans="1:54" ht="18.75" customHeight="1" thickTop="1" thickBot="1">
      <c r="E62" s="711" t="s">
        <v>4079</v>
      </c>
      <c r="F62" s="711"/>
      <c r="G62" s="1453"/>
      <c r="H62" s="1453"/>
      <c r="I62" s="1453"/>
      <c r="J62" s="1453"/>
      <c r="K62" s="1453"/>
      <c r="L62" s="1453"/>
      <c r="M62" s="746"/>
      <c r="S62" s="3045" t="s">
        <v>3075</v>
      </c>
      <c r="T62" s="3480" t="s">
        <v>725</v>
      </c>
      <c r="U62" s="3566"/>
      <c r="V62" s="3563" t="s">
        <v>306</v>
      </c>
      <c r="W62" s="3482"/>
      <c r="X62" s="3482"/>
      <c r="Y62" s="3482"/>
      <c r="Z62" s="3482"/>
      <c r="AA62" s="3482"/>
      <c r="AF62" s="3535"/>
      <c r="AG62" s="2988" t="s">
        <v>3907</v>
      </c>
      <c r="AH62" s="2463">
        <v>484143.9315123813</v>
      </c>
      <c r="AI62" s="2464">
        <v>478937.48237647978</v>
      </c>
      <c r="AJ62" s="2464">
        <v>244047.8018408762</v>
      </c>
      <c r="AK62" s="2464">
        <v>87924.734242034858</v>
      </c>
      <c r="AL62" s="2464">
        <v>2478.8487473162163</v>
      </c>
      <c r="AM62" s="2464">
        <v>3257.828514005656</v>
      </c>
      <c r="AN62" s="2464">
        <v>964.29621826564778</v>
      </c>
      <c r="AO62" s="2464">
        <v>3299.2918003634695</v>
      </c>
      <c r="AP62" s="2464">
        <v>87233.773194259324</v>
      </c>
      <c r="AQ62" s="2464">
        <v>24064.371649976656</v>
      </c>
      <c r="AR62" s="2464">
        <v>2057.1059484453244</v>
      </c>
      <c r="AS62" s="2464">
        <v>618.28226732505732</v>
      </c>
      <c r="AT62" s="2464">
        <v>1763.4463432232465</v>
      </c>
      <c r="AU62" s="2464">
        <v>123.55007490924004</v>
      </c>
      <c r="AV62" s="2464">
        <v>980.03832360399474</v>
      </c>
      <c r="AW62" s="2464">
        <v>130.47873308175795</v>
      </c>
      <c r="AX62" s="2464">
        <v>19993.634478793072</v>
      </c>
      <c r="AY62" s="2464">
        <v>5206.4491359012573</v>
      </c>
      <c r="AZ62" s="2464">
        <v>421.72796376753132</v>
      </c>
      <c r="BA62" s="2464">
        <v>2833.8336902472965</v>
      </c>
      <c r="BB62" s="2466">
        <v>1950.8874818864331</v>
      </c>
    </row>
    <row r="63" spans="1:54" ht="18.75" customHeight="1">
      <c r="E63" s="1454" t="s">
        <v>745</v>
      </c>
      <c r="F63" s="116" t="s">
        <v>3753</v>
      </c>
      <c r="G63" s="1455"/>
      <c r="H63" s="1456"/>
      <c r="I63" s="116" t="s">
        <v>3762</v>
      </c>
      <c r="J63" s="1455"/>
      <c r="K63" s="1456"/>
      <c r="L63" s="1258" t="s">
        <v>3757</v>
      </c>
      <c r="S63" s="3046"/>
      <c r="T63" s="3564" t="s">
        <v>769</v>
      </c>
      <c r="U63" s="115" t="s">
        <v>1406</v>
      </c>
      <c r="V63" s="3129" t="s">
        <v>977</v>
      </c>
      <c r="W63" s="3129" t="s">
        <v>1321</v>
      </c>
      <c r="X63" s="3129" t="s">
        <v>109</v>
      </c>
      <c r="Y63" s="3129" t="s">
        <v>1322</v>
      </c>
      <c r="Z63" s="3129" t="s">
        <v>1323</v>
      </c>
      <c r="AA63" s="3129" t="s">
        <v>779</v>
      </c>
      <c r="AF63" s="3535" t="s">
        <v>1029</v>
      </c>
      <c r="AG63" s="2988" t="s">
        <v>1030</v>
      </c>
      <c r="AH63" s="2463">
        <v>209089.52386881143</v>
      </c>
      <c r="AI63" s="2464">
        <v>207369.15239083956</v>
      </c>
      <c r="AJ63" s="2464">
        <v>104070.11684636783</v>
      </c>
      <c r="AK63" s="2464">
        <v>33556.50692986315</v>
      </c>
      <c r="AL63" s="2464">
        <v>234.58438224297961</v>
      </c>
      <c r="AM63" s="2464">
        <v>1176.0640111781656</v>
      </c>
      <c r="AN63" s="2464">
        <v>266.05864264759811</v>
      </c>
      <c r="AO63" s="2464">
        <v>1470.9985944466273</v>
      </c>
      <c r="AP63" s="2464">
        <v>36224.525765161561</v>
      </c>
      <c r="AQ63" s="2464">
        <v>12635.320914466061</v>
      </c>
      <c r="AR63" s="2464">
        <v>952.68689637401974</v>
      </c>
      <c r="AS63" s="2464">
        <v>415.16909916695812</v>
      </c>
      <c r="AT63" s="2464">
        <v>1332.3753408405537</v>
      </c>
      <c r="AU63" s="2464">
        <v>8.8898593343511543</v>
      </c>
      <c r="AV63" s="2464">
        <v>123.67409011139382</v>
      </c>
      <c r="AW63" s="2464">
        <v>9.6821709658901725</v>
      </c>
      <c r="AX63" s="2464">
        <v>14892.498847672387</v>
      </c>
      <c r="AY63" s="2464">
        <v>1720.3714779720408</v>
      </c>
      <c r="AZ63" s="2464">
        <v>143.88122030594133</v>
      </c>
      <c r="BA63" s="2464">
        <v>1018.1622639952408</v>
      </c>
      <c r="BB63" s="2466">
        <v>558.32799367086011</v>
      </c>
    </row>
    <row r="64" spans="1:54" ht="18.75" customHeight="1" thickBot="1">
      <c r="E64" s="1454"/>
      <c r="F64" s="116"/>
      <c r="G64" s="1455"/>
      <c r="H64" s="1456"/>
      <c r="I64" s="1457"/>
      <c r="J64" s="1455"/>
      <c r="K64" s="1456"/>
      <c r="L64" s="1458" t="s">
        <v>3763</v>
      </c>
      <c r="S64" s="3479"/>
      <c r="T64" s="3565"/>
      <c r="U64" s="1459" t="s">
        <v>1401</v>
      </c>
      <c r="V64" s="3050"/>
      <c r="W64" s="3050"/>
      <c r="X64" s="3050"/>
      <c r="Y64" s="3050"/>
      <c r="Z64" s="3050"/>
      <c r="AA64" s="3050"/>
      <c r="AF64" s="3535"/>
      <c r="AG64" s="2988" t="s">
        <v>1031</v>
      </c>
      <c r="AH64" s="2463">
        <v>126617.43301991743</v>
      </c>
      <c r="AI64" s="2464">
        <v>125257.56725884028</v>
      </c>
      <c r="AJ64" s="2464">
        <v>67573.425864742385</v>
      </c>
      <c r="AK64" s="2464">
        <v>19078.665521363182</v>
      </c>
      <c r="AL64" s="2464">
        <v>683.85845040621314</v>
      </c>
      <c r="AM64" s="2464">
        <v>584.8806797391087</v>
      </c>
      <c r="AN64" s="2464">
        <v>240.75650197796224</v>
      </c>
      <c r="AO64" s="2464">
        <v>799.13925121100863</v>
      </c>
      <c r="AP64" s="2464">
        <v>20596.671826666243</v>
      </c>
      <c r="AQ64" s="2464">
        <v>7063.7923437675272</v>
      </c>
      <c r="AR64" s="2464">
        <v>624.64706086051183</v>
      </c>
      <c r="AS64" s="2464">
        <v>236.79059923628589</v>
      </c>
      <c r="AT64" s="2464">
        <v>596.27584024452108</v>
      </c>
      <c r="AU64" s="2464">
        <v>32.788280013811423</v>
      </c>
      <c r="AV64" s="2464">
        <v>623.12671506971037</v>
      </c>
      <c r="AW64" s="2464">
        <v>27.778528615981223</v>
      </c>
      <c r="AX64" s="2464">
        <v>6494.969794925777</v>
      </c>
      <c r="AY64" s="2464">
        <v>1359.8657610772161</v>
      </c>
      <c r="AZ64" s="2464">
        <v>60.693575962145296</v>
      </c>
      <c r="BA64" s="2464">
        <v>812.95414813496552</v>
      </c>
      <c r="BB64" s="2466">
        <v>486.21803698010444</v>
      </c>
    </row>
    <row r="65" spans="2:54" ht="18.75" customHeight="1" thickBot="1">
      <c r="E65" s="1454"/>
      <c r="F65" s="118"/>
      <c r="G65" s="1460"/>
      <c r="H65" s="1461"/>
      <c r="I65" s="1462"/>
      <c r="J65" s="1460"/>
      <c r="K65" s="1461"/>
      <c r="L65" s="1264" t="s">
        <v>742</v>
      </c>
      <c r="S65" s="103" t="s">
        <v>1404</v>
      </c>
      <c r="T65" s="2108">
        <v>647933</v>
      </c>
      <c r="U65" s="1464">
        <v>7.6</v>
      </c>
      <c r="V65" s="2108">
        <v>638975</v>
      </c>
      <c r="W65" s="1465">
        <v>339534</v>
      </c>
      <c r="X65" s="1466">
        <v>118362</v>
      </c>
      <c r="Y65" s="1465">
        <v>7766</v>
      </c>
      <c r="Z65" s="1465">
        <v>8478</v>
      </c>
      <c r="AA65" s="1465">
        <v>3199</v>
      </c>
      <c r="AF65" s="3535"/>
      <c r="AG65" s="2988" t="s">
        <v>1032</v>
      </c>
      <c r="AH65" s="2463">
        <v>254815.73417743709</v>
      </c>
      <c r="AI65" s="2464">
        <v>252355.41586250631</v>
      </c>
      <c r="AJ65" s="2464">
        <v>122499.64158958693</v>
      </c>
      <c r="AK65" s="2464">
        <v>53694.872811156245</v>
      </c>
      <c r="AL65" s="2464">
        <v>191.33919196028572</v>
      </c>
      <c r="AM65" s="2464">
        <v>1685.0920919412647</v>
      </c>
      <c r="AN65" s="2464">
        <v>389.1465777293792</v>
      </c>
      <c r="AO65" s="2464">
        <v>2070.9377071594722</v>
      </c>
      <c r="AP65" s="2464">
        <v>50281.370466032444</v>
      </c>
      <c r="AQ65" s="2464">
        <v>10106.844160780363</v>
      </c>
      <c r="AR65" s="2464">
        <v>941.51877693118035</v>
      </c>
      <c r="AS65" s="2464">
        <v>278.40772342836647</v>
      </c>
      <c r="AT65" s="2464">
        <v>857.24143191640826</v>
      </c>
      <c r="AU65" s="2464">
        <v>36.062529413563936</v>
      </c>
      <c r="AV65" s="2464">
        <v>351.90541421087988</v>
      </c>
      <c r="AW65" s="2464">
        <v>15.662685955348396</v>
      </c>
      <c r="AX65" s="2464">
        <v>8955.3727043040435</v>
      </c>
      <c r="AY65" s="2464">
        <v>2460.3183149308716</v>
      </c>
      <c r="AZ65" s="2464">
        <v>165.7236951359242</v>
      </c>
      <c r="BA65" s="2464">
        <v>1054.0745432051453</v>
      </c>
      <c r="BB65" s="2466">
        <v>1240.5200765898001</v>
      </c>
    </row>
    <row r="66" spans="2:54" ht="18.75" customHeight="1" thickBot="1">
      <c r="E66" s="1454"/>
      <c r="F66" s="110" t="s">
        <v>787</v>
      </c>
      <c r="G66" s="110" t="s">
        <v>766</v>
      </c>
      <c r="H66" s="110" t="s">
        <v>824</v>
      </c>
      <c r="I66" s="110" t="s">
        <v>787</v>
      </c>
      <c r="J66" s="110" t="s">
        <v>766</v>
      </c>
      <c r="K66" s="110" t="s">
        <v>824</v>
      </c>
      <c r="L66" s="1264" t="s">
        <v>823</v>
      </c>
      <c r="S66" s="103" t="s">
        <v>3965</v>
      </c>
      <c r="T66" s="2108">
        <v>805810</v>
      </c>
      <c r="U66" s="1464">
        <v>24.4</v>
      </c>
      <c r="V66" s="2108">
        <v>794574</v>
      </c>
      <c r="W66" s="1465">
        <v>469707</v>
      </c>
      <c r="X66" s="1466">
        <v>107163</v>
      </c>
      <c r="Y66" s="1465">
        <v>16704</v>
      </c>
      <c r="Z66" s="1465" t="s">
        <v>431</v>
      </c>
      <c r="AA66" s="1465" t="s">
        <v>431</v>
      </c>
      <c r="AF66" s="3535"/>
      <c r="AG66" s="2988" t="s">
        <v>1033</v>
      </c>
      <c r="AH66" s="2463">
        <v>120303.48551209546</v>
      </c>
      <c r="AI66" s="2464">
        <v>118985.39496137996</v>
      </c>
      <c r="AJ66" s="2464">
        <v>62073.789505533125</v>
      </c>
      <c r="AK66" s="2464">
        <v>13436.2155816552</v>
      </c>
      <c r="AL66" s="2464">
        <v>2368.4677940000001</v>
      </c>
      <c r="AM66" s="2464">
        <v>521.82255847043473</v>
      </c>
      <c r="AN66" s="2464">
        <v>222.65808529363301</v>
      </c>
      <c r="AO66" s="2464">
        <v>893.7979701662365</v>
      </c>
      <c r="AP66" s="2464">
        <v>29416.963731560481</v>
      </c>
      <c r="AQ66" s="2464">
        <v>5292.2287335240017</v>
      </c>
      <c r="AR66" s="2464">
        <v>457.52077854832555</v>
      </c>
      <c r="AS66" s="2464">
        <v>140.67918837546748</v>
      </c>
      <c r="AT66" s="2464">
        <v>468.47531357137524</v>
      </c>
      <c r="AU66" s="2464">
        <v>25.431590903021156</v>
      </c>
      <c r="AV66" s="2464">
        <v>130.46789659907074</v>
      </c>
      <c r="AW66" s="2464">
        <v>29.365895000000002</v>
      </c>
      <c r="AX66" s="2464">
        <v>3507.510338179583</v>
      </c>
      <c r="AY66" s="2464">
        <v>1318.0905507155012</v>
      </c>
      <c r="AZ66" s="2464">
        <v>97.060364723294668</v>
      </c>
      <c r="BA66" s="2464">
        <v>661.23837749012023</v>
      </c>
      <c r="BB66" s="2466">
        <v>559.79180850208672</v>
      </c>
    </row>
    <row r="67" spans="2:54" ht="18.75" customHeight="1" thickTop="1" thickBot="1">
      <c r="B67" s="1397"/>
      <c r="E67" s="1454"/>
      <c r="F67" s="110" t="s">
        <v>743</v>
      </c>
      <c r="G67" s="1398" t="s">
        <v>764</v>
      </c>
      <c r="H67" s="110" t="s">
        <v>743</v>
      </c>
      <c r="I67" s="110" t="s">
        <v>743</v>
      </c>
      <c r="J67" s="1398" t="s">
        <v>764</v>
      </c>
      <c r="K67" s="110" t="s">
        <v>743</v>
      </c>
      <c r="L67" s="1264" t="s">
        <v>3050</v>
      </c>
      <c r="P67" s="1397"/>
      <c r="S67" s="103" t="s">
        <v>1419</v>
      </c>
      <c r="T67" s="2108">
        <v>856261</v>
      </c>
      <c r="U67" s="1464">
        <v>6.3</v>
      </c>
      <c r="V67" s="2108">
        <v>845970</v>
      </c>
      <c r="W67" s="1465">
        <v>446604</v>
      </c>
      <c r="X67" s="1466">
        <v>159373</v>
      </c>
      <c r="Y67" s="1465">
        <v>10905</v>
      </c>
      <c r="Z67" s="1465">
        <v>9632</v>
      </c>
      <c r="AA67" s="1465">
        <v>3618</v>
      </c>
      <c r="AF67" s="3535"/>
      <c r="AG67" s="2988" t="s">
        <v>1034</v>
      </c>
      <c r="AH67" s="2463">
        <v>95416.300829115076</v>
      </c>
      <c r="AI67" s="2464">
        <v>94050.5213321177</v>
      </c>
      <c r="AJ67" s="2464">
        <v>43373.625335776</v>
      </c>
      <c r="AK67" s="2464">
        <v>15872.558101875151</v>
      </c>
      <c r="AL67" s="2464">
        <v>1748.6407513513514</v>
      </c>
      <c r="AM67" s="2464">
        <v>1208.6431731233477</v>
      </c>
      <c r="AN67" s="2464">
        <v>308.1762218333335</v>
      </c>
      <c r="AO67" s="2464">
        <v>1304.7165680648989</v>
      </c>
      <c r="AP67" s="2464">
        <v>21088.837342805433</v>
      </c>
      <c r="AQ67" s="2464">
        <v>5061.9656533675543</v>
      </c>
      <c r="AR67" s="2464">
        <v>363.53006969521829</v>
      </c>
      <c r="AS67" s="2464">
        <v>130.08557059869278</v>
      </c>
      <c r="AT67" s="2464">
        <v>258.93148169231858</v>
      </c>
      <c r="AU67" s="2464">
        <v>76.685245627476462</v>
      </c>
      <c r="AV67" s="2464">
        <v>176.77426620743802</v>
      </c>
      <c r="AW67" s="2464">
        <v>22.442680769230769</v>
      </c>
      <c r="AX67" s="2464">
        <v>3054.9088693302383</v>
      </c>
      <c r="AY67" s="2464">
        <v>1365.7794969973779</v>
      </c>
      <c r="AZ67" s="2464">
        <v>206.29728096465695</v>
      </c>
      <c r="BA67" s="2464">
        <v>872.90712107175398</v>
      </c>
      <c r="BB67" s="2466">
        <v>286.57509496096696</v>
      </c>
    </row>
    <row r="68" spans="2:54" ht="18.75" customHeight="1" thickTop="1" thickBot="1">
      <c r="E68" s="1467"/>
      <c r="F68" s="1402" t="s">
        <v>3076</v>
      </c>
      <c r="G68" s="119"/>
      <c r="H68" s="1402" t="s">
        <v>3049</v>
      </c>
      <c r="I68" s="1402" t="s">
        <v>3076</v>
      </c>
      <c r="J68" s="119"/>
      <c r="K68" s="1402" t="s">
        <v>3049</v>
      </c>
      <c r="L68" s="1460"/>
      <c r="S68" s="103" t="s">
        <v>3727</v>
      </c>
      <c r="T68" s="2108">
        <v>983590</v>
      </c>
      <c r="U68" s="1464">
        <v>14.9</v>
      </c>
      <c r="V68" s="2108">
        <v>973705</v>
      </c>
      <c r="W68" s="1465">
        <v>529628</v>
      </c>
      <c r="X68" s="1466">
        <v>174569</v>
      </c>
      <c r="Y68" s="1465">
        <v>6945</v>
      </c>
      <c r="Z68" s="1465">
        <v>10219</v>
      </c>
      <c r="AA68" s="1465">
        <v>3714</v>
      </c>
      <c r="AF68" s="3535"/>
      <c r="AG68" s="2988" t="s">
        <v>1035</v>
      </c>
      <c r="AH68" s="2463">
        <v>171294.16137903769</v>
      </c>
      <c r="AI68" s="2464">
        <v>168332.71434493034</v>
      </c>
      <c r="AJ68" s="2464">
        <v>90060.940940717992</v>
      </c>
      <c r="AK68" s="2464">
        <v>34756.500708968626</v>
      </c>
      <c r="AL68" s="2464">
        <v>69.693365</v>
      </c>
      <c r="AM68" s="2464">
        <v>1814.2974650893084</v>
      </c>
      <c r="AN68" s="2464">
        <v>515.28738882191192</v>
      </c>
      <c r="AO68" s="2464">
        <v>2135.4681187212855</v>
      </c>
      <c r="AP68" s="2464">
        <v>26935.68393945718</v>
      </c>
      <c r="AQ68" s="2464">
        <v>7541.4269322534428</v>
      </c>
      <c r="AR68" s="2464">
        <v>190.12840364604818</v>
      </c>
      <c r="AS68" s="2464">
        <v>194.70081577739072</v>
      </c>
      <c r="AT68" s="2464">
        <v>322.82393487973258</v>
      </c>
      <c r="AU68" s="2464">
        <v>153.97119802713061</v>
      </c>
      <c r="AV68" s="2464">
        <v>277.81824368879927</v>
      </c>
      <c r="AW68" s="2464">
        <v>208.42096099999299</v>
      </c>
      <c r="AX68" s="2464">
        <v>3155.5519288815126</v>
      </c>
      <c r="AY68" s="2464">
        <v>2961.4470341073379</v>
      </c>
      <c r="AZ68" s="2464">
        <v>60.344076432432431</v>
      </c>
      <c r="BA68" s="2464">
        <v>946.0877182426234</v>
      </c>
      <c r="BB68" s="2466">
        <v>1955.0152394322818</v>
      </c>
    </row>
    <row r="69" spans="2:54" ht="18.75" customHeight="1" thickBot="1">
      <c r="E69" s="458" t="s">
        <v>725</v>
      </c>
      <c r="F69" s="535">
        <f>E29</f>
        <v>977536.63878641557</v>
      </c>
      <c r="G69" s="1468">
        <v>100</v>
      </c>
      <c r="H69" s="535">
        <f>'61'!E29</f>
        <v>58377.822561145746</v>
      </c>
      <c r="I69" s="1409">
        <v>983590</v>
      </c>
      <c r="J69" s="1469">
        <v>100</v>
      </c>
      <c r="K69" s="1409">
        <v>59521</v>
      </c>
      <c r="L69" s="1468">
        <f t="shared" ref="L69:L74" si="37">(H69-K69)/K69*100</f>
        <v>-1.9206287509521924</v>
      </c>
      <c r="M69" s="715">
        <f>F69-I69</f>
        <v>-6053.3612135844305</v>
      </c>
      <c r="S69" s="1470" t="s">
        <v>3973</v>
      </c>
      <c r="T69" s="1463">
        <f>E29</f>
        <v>977536.63878641557</v>
      </c>
      <c r="U69" s="1464">
        <f>(T69-T68)/T68*100</f>
        <v>-0.61543541654392886</v>
      </c>
      <c r="V69" s="1463">
        <f>F29</f>
        <v>966350.76615061401</v>
      </c>
      <c r="W69" s="1465">
        <f>H29</f>
        <v>489651.54008272476</v>
      </c>
      <c r="X69" s="1466">
        <f>I29+T29</f>
        <v>218096.89839304058</v>
      </c>
      <c r="Y69" s="1465">
        <f>J29</f>
        <v>5296.5839349608295</v>
      </c>
      <c r="Z69" s="1465">
        <f>K29+U29</f>
        <v>10520.83196559693</v>
      </c>
      <c r="AA69" s="1465">
        <f>L29+V29</f>
        <v>3337.9164148869777</v>
      </c>
      <c r="AF69" s="3535" t="s">
        <v>770</v>
      </c>
      <c r="AG69" s="2988" t="s">
        <v>1036</v>
      </c>
      <c r="AH69" s="2463">
        <v>16336.689969814173</v>
      </c>
      <c r="AI69" s="2464">
        <v>16010.871330343443</v>
      </c>
      <c r="AJ69" s="2464">
        <v>5596.0970399642474</v>
      </c>
      <c r="AK69" s="2464">
        <v>3596.6479928884232</v>
      </c>
      <c r="AL69" s="2464">
        <v>3.7302929999999996</v>
      </c>
      <c r="AM69" s="2464">
        <v>50.569704591220116</v>
      </c>
      <c r="AN69" s="2464">
        <v>11.285003414579203</v>
      </c>
      <c r="AO69" s="2464">
        <v>120.83218696724418</v>
      </c>
      <c r="AP69" s="2464">
        <v>1904.3392325954344</v>
      </c>
      <c r="AQ69" s="2464">
        <v>2703.3319210532427</v>
      </c>
      <c r="AR69" s="2464">
        <v>195.63182774870313</v>
      </c>
      <c r="AS69" s="2464">
        <v>81.427459336346345</v>
      </c>
      <c r="AT69" s="2464">
        <v>303.75358855175534</v>
      </c>
      <c r="AU69" s="2464">
        <v>11.668233196900584</v>
      </c>
      <c r="AV69" s="2464">
        <v>7.8623167436188295</v>
      </c>
      <c r="AW69" s="2464">
        <v>6.0962303234341926</v>
      </c>
      <c r="AX69" s="2464">
        <v>1417.5982999683069</v>
      </c>
      <c r="AY69" s="2464">
        <v>325.81863947073617</v>
      </c>
      <c r="AZ69" s="2464">
        <v>13.852437767824872</v>
      </c>
      <c r="BA69" s="2464">
        <v>210.25404981682891</v>
      </c>
      <c r="BB69" s="2466">
        <v>101.71215188608235</v>
      </c>
    </row>
    <row r="70" spans="2:54" ht="18.75" customHeight="1" thickTop="1" thickBot="1">
      <c r="E70" s="466" t="s">
        <v>52</v>
      </c>
      <c r="F70" s="542">
        <f>E34</f>
        <v>643391.67360363621</v>
      </c>
      <c r="G70" s="1471">
        <f>F70/$F$69*100</f>
        <v>65.817653075631938</v>
      </c>
      <c r="H70" s="542">
        <f>'61'!E34</f>
        <v>213043.60053110195</v>
      </c>
      <c r="I70" s="538">
        <v>677909</v>
      </c>
      <c r="J70" s="464">
        <v>68.900000000000006</v>
      </c>
      <c r="K70" s="538">
        <v>232081</v>
      </c>
      <c r="L70" s="1471">
        <f t="shared" si="37"/>
        <v>-8.2029116855313635</v>
      </c>
      <c r="S70" s="3067" t="s">
        <v>1384</v>
      </c>
      <c r="T70" s="3042" t="s">
        <v>3077</v>
      </c>
      <c r="U70" s="3482"/>
      <c r="V70" s="3482"/>
      <c r="W70" s="3043"/>
      <c r="X70" s="3042" t="s">
        <v>1327</v>
      </c>
      <c r="Y70" s="3482"/>
      <c r="Z70" s="3482"/>
      <c r="AF70" s="3535"/>
      <c r="AG70" s="2988" t="s">
        <v>1037</v>
      </c>
      <c r="AH70" s="2463">
        <v>14712.545519068777</v>
      </c>
      <c r="AI70" s="2464">
        <v>14528.150728486607</v>
      </c>
      <c r="AJ70" s="2464">
        <v>5762.3885918721508</v>
      </c>
      <c r="AK70" s="2464">
        <v>3325.1834557860443</v>
      </c>
      <c r="AL70" s="2464">
        <v>0</v>
      </c>
      <c r="AM70" s="2464">
        <v>49.311872657981446</v>
      </c>
      <c r="AN70" s="2464">
        <v>17.455115510903539</v>
      </c>
      <c r="AO70" s="2464">
        <v>126.28064025218734</v>
      </c>
      <c r="AP70" s="2464">
        <v>1500.4048140706714</v>
      </c>
      <c r="AQ70" s="2464">
        <v>2124.9353812808658</v>
      </c>
      <c r="AR70" s="2464">
        <v>98.493332158053889</v>
      </c>
      <c r="AS70" s="2464">
        <v>60.87679326078576</v>
      </c>
      <c r="AT70" s="2464">
        <v>136.86424882703761</v>
      </c>
      <c r="AU70" s="2465">
        <v>0.8490867630639406</v>
      </c>
      <c r="AV70" s="2464">
        <v>9.6480151719735332</v>
      </c>
      <c r="AW70" s="2465">
        <v>1.1415740668960048E-2</v>
      </c>
      <c r="AX70" s="2464">
        <v>1315.4479651342233</v>
      </c>
      <c r="AY70" s="2464">
        <v>184.39479058216429</v>
      </c>
      <c r="AZ70" s="2464">
        <v>42.138258643865996</v>
      </c>
      <c r="BA70" s="2464">
        <v>135.27080394696176</v>
      </c>
      <c r="BB70" s="2466">
        <v>6.9857279913364589</v>
      </c>
    </row>
    <row r="71" spans="2:54" ht="30.75" customHeight="1">
      <c r="E71" s="466" t="s">
        <v>53</v>
      </c>
      <c r="F71" s="542">
        <f>E35</f>
        <v>54801.642192901934</v>
      </c>
      <c r="G71" s="1471">
        <f>F71/$F$69*100</f>
        <v>5.6060959782475921</v>
      </c>
      <c r="H71" s="542">
        <f>'61'!E35</f>
        <v>50322.903758424603</v>
      </c>
      <c r="I71" s="538">
        <v>44729</v>
      </c>
      <c r="J71" s="464">
        <v>4.5</v>
      </c>
      <c r="K71" s="538">
        <v>41149</v>
      </c>
      <c r="L71" s="1471">
        <f t="shared" si="37"/>
        <v>22.294354075249952</v>
      </c>
      <c r="S71" s="3401"/>
      <c r="T71" s="3129" t="s">
        <v>778</v>
      </c>
      <c r="U71" s="3129" t="s">
        <v>1324</v>
      </c>
      <c r="V71" s="115" t="s">
        <v>785</v>
      </c>
      <c r="W71" s="115" t="s">
        <v>1408</v>
      </c>
      <c r="X71" s="3129" t="s">
        <v>977</v>
      </c>
      <c r="Y71" s="3129" t="s">
        <v>1328</v>
      </c>
      <c r="Z71" s="1472" t="s">
        <v>1410</v>
      </c>
      <c r="AF71" s="3535"/>
      <c r="AG71" s="2988" t="s">
        <v>1038</v>
      </c>
      <c r="AH71" s="2463">
        <v>41809.171627191237</v>
      </c>
      <c r="AI71" s="2464">
        <v>41455.885659273939</v>
      </c>
      <c r="AJ71" s="2464">
        <v>19386.527215959894</v>
      </c>
      <c r="AK71" s="2464">
        <v>7908.0253223732579</v>
      </c>
      <c r="AL71" s="2464">
        <v>2.6360495586513411</v>
      </c>
      <c r="AM71" s="2464">
        <v>304.03346415560998</v>
      </c>
      <c r="AN71" s="2464">
        <v>82.194386524168195</v>
      </c>
      <c r="AO71" s="2464">
        <v>328.31827451585207</v>
      </c>
      <c r="AP71" s="2464">
        <v>5745.5324579093558</v>
      </c>
      <c r="AQ71" s="2464">
        <v>3633.1392921126558</v>
      </c>
      <c r="AR71" s="2464">
        <v>280.29134236430889</v>
      </c>
      <c r="AS71" s="2464">
        <v>105.93192551338019</v>
      </c>
      <c r="AT71" s="2464">
        <v>341.09445465673724</v>
      </c>
      <c r="AU71" s="2464">
        <v>4.9089954668044031</v>
      </c>
      <c r="AV71" s="2464">
        <v>19.216851624716899</v>
      </c>
      <c r="AW71" s="2465">
        <v>0.14000000000177781</v>
      </c>
      <c r="AX71" s="2464">
        <v>3313.8956265385641</v>
      </c>
      <c r="AY71" s="2464">
        <v>353.28596791730854</v>
      </c>
      <c r="AZ71" s="2464">
        <v>27.443982883749726</v>
      </c>
      <c r="BA71" s="2464">
        <v>271.55573526212805</v>
      </c>
      <c r="BB71" s="2466">
        <v>54.286249771430775</v>
      </c>
    </row>
    <row r="72" spans="2:54" ht="18.75" customHeight="1" thickBot="1">
      <c r="E72" s="466" t="s">
        <v>54</v>
      </c>
      <c r="F72" s="542">
        <f>E36</f>
        <v>125977.97192582497</v>
      </c>
      <c r="G72" s="1471">
        <f>F72/$F$69*100</f>
        <v>12.88728902092336</v>
      </c>
      <c r="H72" s="542">
        <f>'61'!E36</f>
        <v>20015.565924022336</v>
      </c>
      <c r="I72" s="538">
        <v>120881</v>
      </c>
      <c r="J72" s="464">
        <v>12.3</v>
      </c>
      <c r="K72" s="538">
        <v>19525</v>
      </c>
      <c r="L72" s="1471">
        <f t="shared" si="37"/>
        <v>2.5125015314844346</v>
      </c>
      <c r="S72" s="3068"/>
      <c r="T72" s="3050"/>
      <c r="U72" s="3050"/>
      <c r="V72" s="123" t="s">
        <v>1407</v>
      </c>
      <c r="W72" s="123" t="s">
        <v>1409</v>
      </c>
      <c r="X72" s="3050"/>
      <c r="Y72" s="3050"/>
      <c r="Z72" s="125" t="s">
        <v>1411</v>
      </c>
      <c r="AF72" s="3535"/>
      <c r="AG72" s="2988" t="s">
        <v>1039</v>
      </c>
      <c r="AH72" s="2463">
        <v>84554.954554398995</v>
      </c>
      <c r="AI72" s="2464">
        <v>83692.025088157359</v>
      </c>
      <c r="AJ72" s="2464">
        <v>41836.554394690516</v>
      </c>
      <c r="AK72" s="2464">
        <v>12829.215791103237</v>
      </c>
      <c r="AL72" s="2464">
        <v>0</v>
      </c>
      <c r="AM72" s="2464">
        <v>593.81150289961658</v>
      </c>
      <c r="AN72" s="2464">
        <v>142.66892051795838</v>
      </c>
      <c r="AO72" s="2464">
        <v>710.61320717336821</v>
      </c>
      <c r="AP72" s="2464">
        <v>14396.44563617625</v>
      </c>
      <c r="AQ72" s="2464">
        <v>5723.3057664252319</v>
      </c>
      <c r="AR72" s="2464">
        <v>487.0576184735433</v>
      </c>
      <c r="AS72" s="2464">
        <v>204.19814322855544</v>
      </c>
      <c r="AT72" s="2464">
        <v>519.44140940524983</v>
      </c>
      <c r="AU72" s="2464">
        <v>8.5275335312954805</v>
      </c>
      <c r="AV72" s="2464">
        <v>104.12496648332959</v>
      </c>
      <c r="AW72" s="2465">
        <v>0.15830064285679296</v>
      </c>
      <c r="AX72" s="2464">
        <v>6135.9018974063765</v>
      </c>
      <c r="AY72" s="2464">
        <v>862.92946624160925</v>
      </c>
      <c r="AZ72" s="2464">
        <v>43.909059765519423</v>
      </c>
      <c r="BA72" s="2464">
        <v>512.52186643237008</v>
      </c>
      <c r="BB72" s="2466">
        <v>306.49854004372042</v>
      </c>
    </row>
    <row r="73" spans="2:54" ht="18.75" customHeight="1" thickBot="1">
      <c r="E73" s="466" t="s">
        <v>746</v>
      </c>
      <c r="F73" s="542">
        <f>E37</f>
        <v>47812.122763050684</v>
      </c>
      <c r="G73" s="1471">
        <f>F73/$F$69*100</f>
        <v>4.8910824276017006</v>
      </c>
      <c r="H73" s="542">
        <f>'61'!E37</f>
        <v>8124.4048875179797</v>
      </c>
      <c r="I73" s="538">
        <v>50103</v>
      </c>
      <c r="J73" s="464">
        <v>5.0999999999999996</v>
      </c>
      <c r="K73" s="538">
        <v>8541</v>
      </c>
      <c r="L73" s="1471">
        <f t="shared" si="37"/>
        <v>-4.8775917630490611</v>
      </c>
      <c r="S73" s="1473" t="s">
        <v>1404</v>
      </c>
      <c r="T73" s="1465">
        <v>10363</v>
      </c>
      <c r="U73" s="1474">
        <v>805</v>
      </c>
      <c r="V73" s="1474">
        <v>421</v>
      </c>
      <c r="W73" s="1474">
        <v>150046</v>
      </c>
      <c r="X73" s="2108">
        <v>8959</v>
      </c>
      <c r="Y73" s="1465">
        <v>3543</v>
      </c>
      <c r="Z73" s="1465">
        <v>5416</v>
      </c>
      <c r="AF73" s="3535"/>
      <c r="AG73" s="2988" t="s">
        <v>1040</v>
      </c>
      <c r="AH73" s="2463">
        <v>86802.739414435637</v>
      </c>
      <c r="AI73" s="2464">
        <v>85483.289954086533</v>
      </c>
      <c r="AJ73" s="2464">
        <v>47369.208354713795</v>
      </c>
      <c r="AK73" s="2464">
        <v>11663.894016949944</v>
      </c>
      <c r="AL73" s="2464">
        <v>56.145606818394434</v>
      </c>
      <c r="AM73" s="2464">
        <v>472.23747236811738</v>
      </c>
      <c r="AN73" s="2464">
        <v>171.72496285859199</v>
      </c>
      <c r="AO73" s="2464">
        <v>745.75418373596369</v>
      </c>
      <c r="AP73" s="2464">
        <v>12718.853953882461</v>
      </c>
      <c r="AQ73" s="2464">
        <v>4908.457203136365</v>
      </c>
      <c r="AR73" s="2464">
        <v>468.64205133469562</v>
      </c>
      <c r="AS73" s="2464">
        <v>170.11711259014123</v>
      </c>
      <c r="AT73" s="2464">
        <v>490.32998964233087</v>
      </c>
      <c r="AU73" s="2464">
        <v>7.553907351431814</v>
      </c>
      <c r="AV73" s="2464">
        <v>175.85230977179131</v>
      </c>
      <c r="AW73" s="2465">
        <v>0.74766818738425433</v>
      </c>
      <c r="AX73" s="2464">
        <v>6063.7711607450565</v>
      </c>
      <c r="AY73" s="2464">
        <v>1319.4494603491601</v>
      </c>
      <c r="AZ73" s="2464">
        <v>12.739727521447756</v>
      </c>
      <c r="BA73" s="2464">
        <v>508.59254536723824</v>
      </c>
      <c r="BB73" s="2466">
        <v>798.11718746047416</v>
      </c>
    </row>
    <row r="74" spans="2:54" ht="18.75" customHeight="1" thickTop="1" thickBot="1">
      <c r="E74" s="1475" t="s">
        <v>747</v>
      </c>
      <c r="F74" s="106">
        <f>E38</f>
        <v>105553.22830099998</v>
      </c>
      <c r="G74" s="126">
        <f>F74/$F$69*100</f>
        <v>10.797879497595238</v>
      </c>
      <c r="H74" s="106">
        <f>'61'!E38</f>
        <v>230969.86499124728</v>
      </c>
      <c r="I74" s="1428">
        <v>89967</v>
      </c>
      <c r="J74" s="472">
        <v>9.1</v>
      </c>
      <c r="K74" s="1428">
        <v>195580</v>
      </c>
      <c r="L74" s="126">
        <f t="shared" si="37"/>
        <v>18.094828198817506</v>
      </c>
      <c r="S74" s="103" t="s">
        <v>3965</v>
      </c>
      <c r="T74" s="1465" t="s">
        <v>431</v>
      </c>
      <c r="U74" s="1474">
        <v>1275</v>
      </c>
      <c r="V74" s="1474" t="s">
        <v>3972</v>
      </c>
      <c r="W74" s="1474" t="s">
        <v>431</v>
      </c>
      <c r="X74" s="2108">
        <v>11236</v>
      </c>
      <c r="Y74" s="1465">
        <v>5703</v>
      </c>
      <c r="Z74" s="1465">
        <v>5533</v>
      </c>
      <c r="AF74" s="3535"/>
      <c r="AG74" s="2988" t="s">
        <v>1041</v>
      </c>
      <c r="AH74" s="2463">
        <v>201696.41179381509</v>
      </c>
      <c r="AI74" s="2464">
        <v>199584.98410760812</v>
      </c>
      <c r="AJ74" s="2464">
        <v>108327.56674956436</v>
      </c>
      <c r="AK74" s="2464">
        <v>26370.374293689383</v>
      </c>
      <c r="AL74" s="2464">
        <v>261.63255557312925</v>
      </c>
      <c r="AM74" s="2464">
        <v>1316.8968800541522</v>
      </c>
      <c r="AN74" s="2464">
        <v>320.61418501183192</v>
      </c>
      <c r="AO74" s="2464">
        <v>1669.8538181912124</v>
      </c>
      <c r="AP74" s="2464">
        <v>40178.599792364286</v>
      </c>
      <c r="AQ74" s="2464">
        <v>9110.6204149371461</v>
      </c>
      <c r="AR74" s="2464">
        <v>929.84552948572161</v>
      </c>
      <c r="AS74" s="2464">
        <v>256.49507592160143</v>
      </c>
      <c r="AT74" s="2464">
        <v>927.64303642049686</v>
      </c>
      <c r="AU74" s="2464">
        <v>33.661141334565293</v>
      </c>
      <c r="AV74" s="2464">
        <v>368.1546113943669</v>
      </c>
      <c r="AW74" s="2464">
        <v>23.592218642873817</v>
      </c>
      <c r="AX74" s="2464">
        <v>9489.4338050229999</v>
      </c>
      <c r="AY74" s="2464">
        <v>2111.427686206986</v>
      </c>
      <c r="AZ74" s="2464">
        <v>134.60270323678242</v>
      </c>
      <c r="BA74" s="2464">
        <v>1050.2373059573099</v>
      </c>
      <c r="BB74" s="2466">
        <v>926.58767701289298</v>
      </c>
    </row>
    <row r="75" spans="2:54" ht="18.75" customHeight="1" thickBot="1">
      <c r="S75" s="103" t="s">
        <v>1419</v>
      </c>
      <c r="T75" s="1465">
        <v>14362</v>
      </c>
      <c r="U75" s="1474">
        <v>1978</v>
      </c>
      <c r="V75" s="1474">
        <v>200</v>
      </c>
      <c r="W75" s="1474">
        <v>199501</v>
      </c>
      <c r="X75" s="2108">
        <v>10297</v>
      </c>
      <c r="Y75" s="1465">
        <v>4999</v>
      </c>
      <c r="Z75" s="1465">
        <v>5298</v>
      </c>
      <c r="AF75" s="3535"/>
      <c r="AG75" s="2988" t="s">
        <v>1042</v>
      </c>
      <c r="AH75" s="2463">
        <v>79262.509735601634</v>
      </c>
      <c r="AI75" s="2464">
        <v>78430.864338547486</v>
      </c>
      <c r="AJ75" s="2464">
        <v>38156.100478196378</v>
      </c>
      <c r="AK75" s="2464">
        <v>17864.328649339568</v>
      </c>
      <c r="AL75" s="2464">
        <v>191.33919196028572</v>
      </c>
      <c r="AM75" s="2464">
        <v>640.7249225388598</v>
      </c>
      <c r="AN75" s="2464">
        <v>116.25768973183987</v>
      </c>
      <c r="AO75" s="2464">
        <v>550.54872682241353</v>
      </c>
      <c r="AP75" s="2464">
        <v>14267.25983331428</v>
      </c>
      <c r="AQ75" s="2464">
        <v>3302.998066495732</v>
      </c>
      <c r="AR75" s="2464">
        <v>262.35566701822967</v>
      </c>
      <c r="AS75" s="2464">
        <v>92.710294184454554</v>
      </c>
      <c r="AT75" s="2464">
        <v>233.26671780390282</v>
      </c>
      <c r="AU75" s="2464">
        <v>5.2908688823464018</v>
      </c>
      <c r="AV75" s="2464">
        <v>76.604281470619895</v>
      </c>
      <c r="AW75" s="2464">
        <v>4.6241750000000001</v>
      </c>
      <c r="AX75" s="2464">
        <v>2666.4547757885766</v>
      </c>
      <c r="AY75" s="2464">
        <v>831.64539705416553</v>
      </c>
      <c r="AZ75" s="2464">
        <v>132.05121381314893</v>
      </c>
      <c r="BA75" s="2464">
        <v>286.92863366277408</v>
      </c>
      <c r="BB75" s="2466">
        <v>412.66554957824246</v>
      </c>
    </row>
    <row r="76" spans="2:54" ht="18.75" customHeight="1" thickTop="1" thickBot="1">
      <c r="S76" s="103" t="s">
        <v>3727</v>
      </c>
      <c r="T76" s="1465">
        <v>12439</v>
      </c>
      <c r="U76" s="1474">
        <v>1647</v>
      </c>
      <c r="V76" s="1474">
        <v>325</v>
      </c>
      <c r="W76" s="1474">
        <v>234218</v>
      </c>
      <c r="X76" s="2108">
        <v>9885</v>
      </c>
      <c r="Y76" s="1465">
        <v>6323</v>
      </c>
      <c r="Z76" s="1465">
        <v>3562</v>
      </c>
      <c r="AF76" s="3535"/>
      <c r="AG76" s="2988" t="s">
        <v>1043</v>
      </c>
      <c r="AH76" s="2463">
        <v>112009.91093380775</v>
      </c>
      <c r="AI76" s="2464">
        <v>111248.77344369094</v>
      </c>
      <c r="AJ76" s="2464">
        <v>46803.468947460358</v>
      </c>
      <c r="AK76" s="2464">
        <v>19517.841101908783</v>
      </c>
      <c r="AL76" s="2464">
        <v>613.4221606990177</v>
      </c>
      <c r="AM76" s="2464">
        <v>809.16216154716858</v>
      </c>
      <c r="AN76" s="2464">
        <v>202.07320666876461</v>
      </c>
      <c r="AO76" s="2464">
        <v>1603.8693701167199</v>
      </c>
      <c r="AP76" s="2464">
        <v>34103.641239151053</v>
      </c>
      <c r="AQ76" s="2464">
        <v>3865.6887725424576</v>
      </c>
      <c r="AR76" s="2464">
        <v>323.15560156690475</v>
      </c>
      <c r="AS76" s="2464">
        <v>87.264763159488766</v>
      </c>
      <c r="AT76" s="2464">
        <v>261.51254354646682</v>
      </c>
      <c r="AU76" s="2464">
        <v>10.566984984493597</v>
      </c>
      <c r="AV76" s="2464">
        <v>126.36758503710486</v>
      </c>
      <c r="AW76" s="2464">
        <v>50.916921999999992</v>
      </c>
      <c r="AX76" s="2464">
        <v>2869.8220833021965</v>
      </c>
      <c r="AY76" s="2464">
        <v>761.1374901167776</v>
      </c>
      <c r="AZ76" s="2464">
        <v>76.329457354738366</v>
      </c>
      <c r="BA76" s="2464">
        <v>407.03955510857151</v>
      </c>
      <c r="BB76" s="2466">
        <v>277.76847765346724</v>
      </c>
    </row>
    <row r="77" spans="2:54" ht="18.75" customHeight="1" thickTop="1" thickBot="1">
      <c r="E77" s="101" t="s">
        <v>3078</v>
      </c>
      <c r="S77" s="1470" t="s">
        <v>3743</v>
      </c>
      <c r="T77" s="1465">
        <f>M29+W29+X29</f>
        <v>12845.010256233785</v>
      </c>
      <c r="U77" s="1474">
        <f>Y29</f>
        <v>1683.7666258872916</v>
      </c>
      <c r="V77" s="1474">
        <f t="shared" ref="V77" si="38">Z29</f>
        <v>313.35292230644353</v>
      </c>
      <c r="W77" s="1474">
        <f>AA29+N29</f>
        <v>224604.86555497683</v>
      </c>
      <c r="X77" s="1463">
        <f>AB29</f>
        <v>11185.872635800339</v>
      </c>
      <c r="Y77" s="1465">
        <f>AC29+AD29</f>
        <v>6099.4243856642433</v>
      </c>
      <c r="Z77" s="1465">
        <f>AE29</f>
        <v>5086.448250136099</v>
      </c>
      <c r="AF77" s="3535"/>
      <c r="AG77" s="2988" t="s">
        <v>1044</v>
      </c>
      <c r="AH77" s="2463">
        <v>195344.87791900861</v>
      </c>
      <c r="AI77" s="2464">
        <v>193316.95295482533</v>
      </c>
      <c r="AJ77" s="2464">
        <v>104074.51085540539</v>
      </c>
      <c r="AK77" s="2464">
        <v>37954.17172347322</v>
      </c>
      <c r="AL77" s="2464">
        <v>1748.6407513513514</v>
      </c>
      <c r="AM77" s="2464">
        <v>1284.7580838058268</v>
      </c>
      <c r="AN77" s="2464">
        <v>471.71419206518033</v>
      </c>
      <c r="AO77" s="2464">
        <v>1034.831519456106</v>
      </c>
      <c r="AP77" s="2464">
        <v>34201.850444115851</v>
      </c>
      <c r="AQ77" s="2464">
        <v>6566.4990739283712</v>
      </c>
      <c r="AR77" s="2464">
        <v>392.10738981013043</v>
      </c>
      <c r="AS77" s="2464">
        <v>166.46971170065402</v>
      </c>
      <c r="AT77" s="2464">
        <v>407.1883016439055</v>
      </c>
      <c r="AU77" s="2464">
        <v>119.52919978132262</v>
      </c>
      <c r="AV77" s="2464">
        <v>676.60743342509272</v>
      </c>
      <c r="AW77" s="2464">
        <v>79.606490769230774</v>
      </c>
      <c r="AX77" s="2464">
        <v>4138.4677840936347</v>
      </c>
      <c r="AY77" s="2464">
        <v>2027.9249641833553</v>
      </c>
      <c r="AZ77" s="2464">
        <v>208.90602353731742</v>
      </c>
      <c r="BA77" s="2464">
        <v>1409.9265538752684</v>
      </c>
      <c r="BB77" s="2466">
        <v>409.09238677076985</v>
      </c>
    </row>
    <row r="78" spans="2:54" ht="18.75" customHeight="1" thickTop="1" thickBot="1">
      <c r="E78" s="3067" t="s">
        <v>733</v>
      </c>
      <c r="F78" s="3048" t="s">
        <v>725</v>
      </c>
      <c r="G78" s="113" t="s">
        <v>726</v>
      </c>
      <c r="H78" s="113" t="s">
        <v>728</v>
      </c>
      <c r="I78" s="113" t="s">
        <v>729</v>
      </c>
      <c r="J78" s="113" t="s">
        <v>730</v>
      </c>
      <c r="K78" s="572" t="s">
        <v>732</v>
      </c>
      <c r="S78" s="101" t="s">
        <v>3971</v>
      </c>
      <c r="AF78" s="3535"/>
      <c r="AG78" s="2988" t="s">
        <v>1045</v>
      </c>
      <c r="AH78" s="2463">
        <v>145006.82731927227</v>
      </c>
      <c r="AI78" s="2464">
        <v>142598.96854559419</v>
      </c>
      <c r="AJ78" s="2464">
        <v>72339.117454897132</v>
      </c>
      <c r="AK78" s="2464">
        <v>29365.637307369743</v>
      </c>
      <c r="AL78" s="2464">
        <v>2419.0373260000001</v>
      </c>
      <c r="AM78" s="2464">
        <v>1469.2939149230767</v>
      </c>
      <c r="AN78" s="2464">
        <v>406.09575599999994</v>
      </c>
      <c r="AO78" s="2464">
        <v>1784.1562825384615</v>
      </c>
      <c r="AP78" s="2464">
        <v>25527.125668103687</v>
      </c>
      <c r="AQ78" s="2464">
        <v>5762.6028462469121</v>
      </c>
      <c r="AR78" s="2464">
        <v>92.451626095013708</v>
      </c>
      <c r="AS78" s="2464">
        <v>170.34171768775312</v>
      </c>
      <c r="AT78" s="2464">
        <v>215.02905264702369</v>
      </c>
      <c r="AU78" s="2464">
        <v>131.27275202713059</v>
      </c>
      <c r="AV78" s="2464">
        <v>119.32825476467812</v>
      </c>
      <c r="AW78" s="2464">
        <v>147.45950099999297</v>
      </c>
      <c r="AX78" s="2464">
        <v>2650.0190852935975</v>
      </c>
      <c r="AY78" s="2464">
        <v>2407.8587736780833</v>
      </c>
      <c r="AZ78" s="2464">
        <v>42.027349000000001</v>
      </c>
      <c r="BA78" s="2464">
        <v>573.09712271039882</v>
      </c>
      <c r="BB78" s="2466">
        <v>1792.7343019676846</v>
      </c>
    </row>
    <row r="79" spans="2:54" ht="18.75" customHeight="1" thickTop="1" thickBot="1">
      <c r="E79" s="3068"/>
      <c r="F79" s="3050"/>
      <c r="G79" s="123" t="s">
        <v>727</v>
      </c>
      <c r="H79" s="123" t="s">
        <v>727</v>
      </c>
      <c r="I79" s="123" t="s">
        <v>727</v>
      </c>
      <c r="J79" s="123" t="s">
        <v>731</v>
      </c>
      <c r="K79" s="125" t="s">
        <v>727</v>
      </c>
      <c r="S79" s="3569" t="s">
        <v>1384</v>
      </c>
      <c r="T79" s="3067"/>
      <c r="U79" s="3048" t="s">
        <v>725</v>
      </c>
      <c r="V79" s="3042" t="s">
        <v>306</v>
      </c>
      <c r="W79" s="3482"/>
      <c r="X79" s="3482"/>
      <c r="Y79" s="3482"/>
      <c r="Z79" s="3482"/>
      <c r="AA79" s="3482"/>
      <c r="AF79" s="3535" t="s">
        <v>96</v>
      </c>
      <c r="AG79" s="2988" t="s">
        <v>1036</v>
      </c>
      <c r="AH79" s="2463">
        <v>12625.633073122281</v>
      </c>
      <c r="AI79" s="2464">
        <v>12240.407786128228</v>
      </c>
      <c r="AJ79" s="2464">
        <v>3804.5070129236419</v>
      </c>
      <c r="AK79" s="2464">
        <v>3092.4834982404295</v>
      </c>
      <c r="AL79" s="2464">
        <v>3.7302929999999996</v>
      </c>
      <c r="AM79" s="2464">
        <v>47.575061561970607</v>
      </c>
      <c r="AN79" s="2464">
        <v>11.207333115225726</v>
      </c>
      <c r="AO79" s="2464">
        <v>118.37736798097271</v>
      </c>
      <c r="AP79" s="2464">
        <v>755.22708764340575</v>
      </c>
      <c r="AQ79" s="2464">
        <v>2587.8908446310988</v>
      </c>
      <c r="AR79" s="2464">
        <v>165.43705819385929</v>
      </c>
      <c r="AS79" s="2464">
        <v>81.465665540573951</v>
      </c>
      <c r="AT79" s="2464">
        <v>302.99979375705146</v>
      </c>
      <c r="AU79" s="2465">
        <v>0.77251144690058438</v>
      </c>
      <c r="AV79" s="2464">
        <v>5.9314049789151619</v>
      </c>
      <c r="AW79" s="2464">
        <v>5.9723930109341925</v>
      </c>
      <c r="AX79" s="2464">
        <v>1256.8304601032683</v>
      </c>
      <c r="AY79" s="2464">
        <v>385.2252869940537</v>
      </c>
      <c r="AZ79" s="2464">
        <v>52.59148877411468</v>
      </c>
      <c r="BA79" s="2464">
        <v>230.75103514632531</v>
      </c>
      <c r="BB79" s="2466">
        <v>101.88276307361353</v>
      </c>
    </row>
    <row r="80" spans="2:54" ht="18.75" customHeight="1">
      <c r="E80" s="1476" t="s">
        <v>3755</v>
      </c>
      <c r="F80" s="1477">
        <f>SUM(G80:K80)</f>
        <v>977536.63878641382</v>
      </c>
      <c r="G80" s="1477">
        <f>E34</f>
        <v>643391.67360363621</v>
      </c>
      <c r="H80" s="1477">
        <f>E35</f>
        <v>54801.642192901934</v>
      </c>
      <c r="I80" s="1477">
        <f>E36</f>
        <v>125977.97192582497</v>
      </c>
      <c r="J80" s="1477">
        <f>E37</f>
        <v>47812.122763050684</v>
      </c>
      <c r="K80" s="1477">
        <f>E38</f>
        <v>105553.22830099998</v>
      </c>
      <c r="S80" s="3570"/>
      <c r="T80" s="3401"/>
      <c r="U80" s="3049"/>
      <c r="V80" s="3129" t="s">
        <v>977</v>
      </c>
      <c r="W80" s="115" t="s">
        <v>1412</v>
      </c>
      <c r="X80" s="115" t="s">
        <v>1414</v>
      </c>
      <c r="Y80" s="115" t="s">
        <v>1416</v>
      </c>
      <c r="Z80" s="120" t="s">
        <v>1323</v>
      </c>
      <c r="AA80" s="120" t="s">
        <v>779</v>
      </c>
      <c r="AF80" s="3535"/>
      <c r="AG80" s="2988" t="s">
        <v>1037</v>
      </c>
      <c r="AH80" s="2463">
        <v>13443.888863034546</v>
      </c>
      <c r="AI80" s="2464">
        <v>13314.772413465886</v>
      </c>
      <c r="AJ80" s="2464">
        <v>5412.5129675466387</v>
      </c>
      <c r="AK80" s="2464">
        <v>2985.2296801911812</v>
      </c>
      <c r="AL80" s="2464">
        <v>0</v>
      </c>
      <c r="AM80" s="2464">
        <v>41.121563112209969</v>
      </c>
      <c r="AN80" s="2464">
        <v>16.349250693497819</v>
      </c>
      <c r="AO80" s="2464">
        <v>120.21256453836934</v>
      </c>
      <c r="AP80" s="2464">
        <v>1188.3957948910097</v>
      </c>
      <c r="AQ80" s="2464">
        <v>2031.8956568897204</v>
      </c>
      <c r="AR80" s="2464">
        <v>95.222666618193685</v>
      </c>
      <c r="AS80" s="2464">
        <v>65.631254738340601</v>
      </c>
      <c r="AT80" s="2464">
        <v>87.955821265026799</v>
      </c>
      <c r="AU80" s="2465">
        <v>0.8490867630639406</v>
      </c>
      <c r="AV80" s="2464">
        <v>9.6480151719735332</v>
      </c>
      <c r="AW80" s="2465">
        <v>1.1415740668960048E-2</v>
      </c>
      <c r="AX80" s="2464">
        <v>1259.7366753059976</v>
      </c>
      <c r="AY80" s="2464">
        <v>129.11644956866292</v>
      </c>
      <c r="AZ80" s="2464">
        <v>2.2979043042433549</v>
      </c>
      <c r="BA80" s="2464">
        <v>118.42508795195992</v>
      </c>
      <c r="BB80" s="2466">
        <v>8.3934573124596845</v>
      </c>
    </row>
    <row r="81" spans="5:54" ht="18.75" customHeight="1" thickBot="1">
      <c r="E81" s="458" t="s">
        <v>306</v>
      </c>
      <c r="F81" s="1477">
        <f t="shared" ref="F81:F93" si="39">SUM(G81:K81)</f>
        <v>966350.76615061366</v>
      </c>
      <c r="G81" s="1477">
        <f>F34</f>
        <v>635529.98373955884</v>
      </c>
      <c r="H81" s="1477">
        <f>F35</f>
        <v>54320.221056724615</v>
      </c>
      <c r="I81" s="1477">
        <f>F36</f>
        <v>125164.6273776236</v>
      </c>
      <c r="J81" s="1477">
        <f>F37</f>
        <v>47565.403641706638</v>
      </c>
      <c r="K81" s="1477">
        <f>F38</f>
        <v>103770.53033499994</v>
      </c>
      <c r="S81" s="3571"/>
      <c r="T81" s="3068"/>
      <c r="U81" s="3050"/>
      <c r="V81" s="3050"/>
      <c r="W81" s="123" t="s">
        <v>1413</v>
      </c>
      <c r="X81" s="123" t="s">
        <v>1415</v>
      </c>
      <c r="Y81" s="123" t="s">
        <v>1417</v>
      </c>
      <c r="Z81" s="123"/>
      <c r="AA81" s="122"/>
      <c r="AF81" s="3535"/>
      <c r="AG81" s="2988" t="s">
        <v>1038</v>
      </c>
      <c r="AH81" s="2463">
        <v>39902.327194576224</v>
      </c>
      <c r="AI81" s="2464">
        <v>39594.97496035364</v>
      </c>
      <c r="AJ81" s="2464">
        <v>18034.209110970907</v>
      </c>
      <c r="AK81" s="2464">
        <v>7924.0079377859111</v>
      </c>
      <c r="AL81" s="2464">
        <v>2.6360495586513411</v>
      </c>
      <c r="AM81" s="2464">
        <v>287.55992542233452</v>
      </c>
      <c r="AN81" s="2464">
        <v>78.472623164051541</v>
      </c>
      <c r="AO81" s="2464">
        <v>303.49296326678626</v>
      </c>
      <c r="AP81" s="2464">
        <v>5218.3288699438554</v>
      </c>
      <c r="AQ81" s="2464">
        <v>3711.1681485224835</v>
      </c>
      <c r="AR81" s="2464">
        <v>293.82666839108612</v>
      </c>
      <c r="AS81" s="2464">
        <v>104.44298531850941</v>
      </c>
      <c r="AT81" s="2464">
        <v>374.89565075389334</v>
      </c>
      <c r="AU81" s="2464">
        <v>5.6906101293849396</v>
      </c>
      <c r="AV81" s="2464">
        <v>19.010563717276117</v>
      </c>
      <c r="AW81" s="2465">
        <v>0.14000000000177781</v>
      </c>
      <c r="AX81" s="2464">
        <v>3237.0928534085151</v>
      </c>
      <c r="AY81" s="2464">
        <v>307.35223422258127</v>
      </c>
      <c r="AZ81" s="2464">
        <v>26.984501169464693</v>
      </c>
      <c r="BA81" s="2464">
        <v>235.45399050052558</v>
      </c>
      <c r="BB81" s="2466">
        <v>44.913742552591017</v>
      </c>
    </row>
    <row r="82" spans="5:54" ht="18.75" customHeight="1" thickBot="1">
      <c r="E82" s="1478" t="s">
        <v>1321</v>
      </c>
      <c r="F82" s="1479">
        <f t="shared" si="39"/>
        <v>489651.5400827243</v>
      </c>
      <c r="G82" s="1480">
        <f>H34</f>
        <v>328471.10592782294</v>
      </c>
      <c r="H82" s="1480">
        <f>H35</f>
        <v>27102.218534791988</v>
      </c>
      <c r="I82" s="1480">
        <f>H36</f>
        <v>62826.795771641104</v>
      </c>
      <c r="J82" s="1480">
        <f>H37</f>
        <v>22826.131510468254</v>
      </c>
      <c r="K82" s="1480">
        <f>H38</f>
        <v>48425.288337999998</v>
      </c>
      <c r="S82" s="1481"/>
      <c r="T82" s="1482" t="s">
        <v>3974</v>
      </c>
      <c r="U82" s="1483">
        <v>100</v>
      </c>
      <c r="V82" s="1483">
        <f t="shared" ref="V82:AA82" si="40">V69/$T$69*100</f>
        <v>98.855708094001628</v>
      </c>
      <c r="W82" s="1483">
        <f t="shared" si="40"/>
        <v>50.090351671177615</v>
      </c>
      <c r="X82" s="1483">
        <f t="shared" si="40"/>
        <v>22.310866901500674</v>
      </c>
      <c r="Y82" s="1483">
        <f t="shared" si="40"/>
        <v>0.54182970998779034</v>
      </c>
      <c r="Z82" s="1483">
        <f t="shared" si="40"/>
        <v>1.0762596048224085</v>
      </c>
      <c r="AA82" s="1483">
        <f t="shared" si="40"/>
        <v>0.34146202632679912</v>
      </c>
      <c r="AF82" s="3535"/>
      <c r="AG82" s="2988" t="s">
        <v>1039</v>
      </c>
      <c r="AH82" s="2463">
        <v>81640.926448183978</v>
      </c>
      <c r="AI82" s="2464">
        <v>80289.284337183082</v>
      </c>
      <c r="AJ82" s="2464">
        <v>40979.45916444336</v>
      </c>
      <c r="AK82" s="2464">
        <v>11906.853092185424</v>
      </c>
      <c r="AL82" s="2464">
        <v>45.885742667451041</v>
      </c>
      <c r="AM82" s="2464">
        <v>593.21286921854744</v>
      </c>
      <c r="AN82" s="2464">
        <v>140.05109386952313</v>
      </c>
      <c r="AO82" s="2464">
        <v>727.3845255978697</v>
      </c>
      <c r="AP82" s="2464">
        <v>12750.150838953366</v>
      </c>
      <c r="AQ82" s="2464">
        <v>5680.0220893013311</v>
      </c>
      <c r="AR82" s="2464">
        <v>474.63504972149707</v>
      </c>
      <c r="AS82" s="2464">
        <v>183.2721247210095</v>
      </c>
      <c r="AT82" s="2464">
        <v>500.80633306081114</v>
      </c>
      <c r="AU82" s="2464">
        <v>7.7459188687149441</v>
      </c>
      <c r="AV82" s="2464">
        <v>151.28089845698184</v>
      </c>
      <c r="AW82" s="2465">
        <v>0.38368414285680585</v>
      </c>
      <c r="AX82" s="2464">
        <v>6148.1409119743903</v>
      </c>
      <c r="AY82" s="2464">
        <v>1351.6421110008712</v>
      </c>
      <c r="AZ82" s="2464">
        <v>44.019469563137072</v>
      </c>
      <c r="BA82" s="2464">
        <v>539.7914500601629</v>
      </c>
      <c r="BB82" s="2466">
        <v>767.83119137757012</v>
      </c>
    </row>
    <row r="83" spans="5:54" ht="18.75" customHeight="1" thickBot="1">
      <c r="E83" s="1478" t="s">
        <v>808</v>
      </c>
      <c r="F83" s="1479">
        <f t="shared" si="39"/>
        <v>218096.89839304052</v>
      </c>
      <c r="G83" s="1480">
        <f>I34+T34</f>
        <v>149965.94159333518</v>
      </c>
      <c r="H83" s="1480">
        <f>I35+T35</f>
        <v>9004.3131433017279</v>
      </c>
      <c r="I83" s="1480">
        <f>I36+T36</f>
        <v>25971.938456030908</v>
      </c>
      <c r="J83" s="1480">
        <f>I37+T37</f>
        <v>16006.083472372711</v>
      </c>
      <c r="K83" s="1480">
        <f>I38+T38</f>
        <v>17148.621727999998</v>
      </c>
      <c r="S83" s="1484"/>
      <c r="T83" s="3401" t="s">
        <v>1384</v>
      </c>
      <c r="U83" s="3131" t="s">
        <v>3077</v>
      </c>
      <c r="V83" s="3492"/>
      <c r="W83" s="3492"/>
      <c r="X83" s="3493"/>
      <c r="Y83" s="3131" t="s">
        <v>1327</v>
      </c>
      <c r="Z83" s="3492"/>
      <c r="AA83" s="3492"/>
      <c r="AF83" s="3535"/>
      <c r="AG83" s="2988" t="s">
        <v>1040</v>
      </c>
      <c r="AH83" s="2463">
        <v>85520.278905501618</v>
      </c>
      <c r="AI83" s="2464">
        <v>84799.150988283334</v>
      </c>
      <c r="AJ83" s="2464">
        <v>46250.870684921669</v>
      </c>
      <c r="AK83" s="2464">
        <v>12105.359446546228</v>
      </c>
      <c r="AL83" s="2464">
        <v>10.259864150943395</v>
      </c>
      <c r="AM83" s="2464">
        <v>503.54207341288577</v>
      </c>
      <c r="AN83" s="2464">
        <v>158.38655492989298</v>
      </c>
      <c r="AO83" s="2464">
        <v>641.7470264977577</v>
      </c>
      <c r="AP83" s="2464">
        <v>13259.02043685074</v>
      </c>
      <c r="AQ83" s="2464">
        <v>4911.5454119457818</v>
      </c>
      <c r="AR83" s="2464">
        <v>439.27750825847414</v>
      </c>
      <c r="AS83" s="2464">
        <v>179.10901480452688</v>
      </c>
      <c r="AT83" s="2464">
        <v>526.08116592090255</v>
      </c>
      <c r="AU83" s="2464">
        <v>7.553907351431814</v>
      </c>
      <c r="AV83" s="2464">
        <v>122.03561268949085</v>
      </c>
      <c r="AW83" s="2465">
        <v>0.51444468738425442</v>
      </c>
      <c r="AX83" s="2464">
        <v>5683.8478353151149</v>
      </c>
      <c r="AY83" s="2464">
        <v>721.12791721835174</v>
      </c>
      <c r="AZ83" s="2464">
        <v>14.356135033304881</v>
      </c>
      <c r="BA83" s="2464">
        <v>459.37572752689022</v>
      </c>
      <c r="BB83" s="2466">
        <v>247.39605465815654</v>
      </c>
    </row>
    <row r="84" spans="5:54" ht="30.75" customHeight="1">
      <c r="E84" s="1478" t="s">
        <v>1322</v>
      </c>
      <c r="F84" s="1479">
        <f t="shared" si="39"/>
        <v>5296.5839349608295</v>
      </c>
      <c r="G84" s="1480">
        <f>J34</f>
        <v>5244.3318497347273</v>
      </c>
      <c r="H84" s="1480">
        <f>J35</f>
        <v>45.885742667451041</v>
      </c>
      <c r="I84" s="1480">
        <f>J36</f>
        <v>6.3663425586513407</v>
      </c>
      <c r="J84" s="1480">
        <f>J37</f>
        <v>0</v>
      </c>
      <c r="K84" s="1480">
        <f>J38</f>
        <v>0</v>
      </c>
      <c r="S84" s="3567"/>
      <c r="T84" s="3401"/>
      <c r="U84" s="3129" t="s">
        <v>778</v>
      </c>
      <c r="V84" s="3129" t="s">
        <v>1324</v>
      </c>
      <c r="W84" s="121" t="s">
        <v>785</v>
      </c>
      <c r="X84" s="121" t="s">
        <v>1408</v>
      </c>
      <c r="Y84" s="3129" t="s">
        <v>977</v>
      </c>
      <c r="Z84" s="115" t="s">
        <v>1418</v>
      </c>
      <c r="AA84" s="3130" t="s">
        <v>1329</v>
      </c>
      <c r="AF84" s="3535"/>
      <c r="AG84" s="2988" t="s">
        <v>1041</v>
      </c>
      <c r="AH84" s="2463">
        <v>199874.15820658</v>
      </c>
      <c r="AI84" s="2464">
        <v>197284.20036429047</v>
      </c>
      <c r="AJ84" s="2464">
        <v>107343.06039671304</v>
      </c>
      <c r="AK84" s="2464">
        <v>26712.102528963605</v>
      </c>
      <c r="AL84" s="2464">
        <v>261.63255557312925</v>
      </c>
      <c r="AM84" s="2464">
        <v>1281.045949195644</v>
      </c>
      <c r="AN84" s="2464">
        <v>323.55410458016001</v>
      </c>
      <c r="AO84" s="2464">
        <v>1746.8309962220944</v>
      </c>
      <c r="AP84" s="2464">
        <v>38008.630318644507</v>
      </c>
      <c r="AQ84" s="2464">
        <v>8854.9802027926999</v>
      </c>
      <c r="AR84" s="2464">
        <v>913.24522616090542</v>
      </c>
      <c r="AS84" s="2464">
        <v>262.01317045806633</v>
      </c>
      <c r="AT84" s="2464">
        <v>892.32735506130075</v>
      </c>
      <c r="AU84" s="2464">
        <v>47.839359702782701</v>
      </c>
      <c r="AV84" s="2464">
        <v>369.35289091985101</v>
      </c>
      <c r="AW84" s="2464">
        <v>42.8452986428738</v>
      </c>
      <c r="AX84" s="2464">
        <v>10224.740010659791</v>
      </c>
      <c r="AY84" s="2464">
        <v>2589.9578422896216</v>
      </c>
      <c r="AZ84" s="2464">
        <v>131.88316476802893</v>
      </c>
      <c r="BA84" s="2464">
        <v>1366.8959477083586</v>
      </c>
      <c r="BB84" s="2466">
        <v>1091.1787298132338</v>
      </c>
    </row>
    <row r="85" spans="5:54" ht="18.75" customHeight="1" thickBot="1">
      <c r="E85" s="1478" t="s">
        <v>1323</v>
      </c>
      <c r="F85" s="1479">
        <f t="shared" si="39"/>
        <v>10520.831965596932</v>
      </c>
      <c r="G85" s="1480">
        <f>K34+U34</f>
        <v>6535.7649249258675</v>
      </c>
      <c r="H85" s="1480">
        <f>K35+U35</f>
        <v>520.7343732540412</v>
      </c>
      <c r="I85" s="1480">
        <f>K36+U36</f>
        <v>1958.7519426567355</v>
      </c>
      <c r="J85" s="1480">
        <f>K37+U37</f>
        <v>385.46429276028778</v>
      </c>
      <c r="K85" s="1480">
        <f>K38+U38</f>
        <v>1120.1164320000003</v>
      </c>
      <c r="S85" s="3568"/>
      <c r="T85" s="3068"/>
      <c r="U85" s="3050"/>
      <c r="V85" s="3050"/>
      <c r="W85" s="123" t="s">
        <v>1407</v>
      </c>
      <c r="X85" s="123" t="s">
        <v>1409</v>
      </c>
      <c r="Y85" s="3050"/>
      <c r="Z85" s="123" t="s">
        <v>787</v>
      </c>
      <c r="AA85" s="3131"/>
      <c r="AF85" s="3535"/>
      <c r="AG85" s="2988" t="s">
        <v>1042</v>
      </c>
      <c r="AH85" s="2463">
        <v>89135.194812257701</v>
      </c>
      <c r="AI85" s="2464">
        <v>88281.167321292276</v>
      </c>
      <c r="AJ85" s="2464">
        <v>42440.400704118882</v>
      </c>
      <c r="AK85" s="2464">
        <v>18547.066532962963</v>
      </c>
      <c r="AL85" s="2464">
        <v>804.76135265930338</v>
      </c>
      <c r="AM85" s="2464">
        <v>675.02003093470353</v>
      </c>
      <c r="AN85" s="2464">
        <v>144.64010395574712</v>
      </c>
      <c r="AO85" s="2464">
        <v>718.86676412354143</v>
      </c>
      <c r="AP85" s="2464">
        <v>16913.548567762893</v>
      </c>
      <c r="AQ85" s="2464">
        <v>3712.1228771284877</v>
      </c>
      <c r="AR85" s="2464">
        <v>328.52406708195059</v>
      </c>
      <c r="AS85" s="2464">
        <v>129.56643556140565</v>
      </c>
      <c r="AT85" s="2464">
        <v>285.06952338344598</v>
      </c>
      <c r="AU85" s="2464">
        <v>16.881343264128994</v>
      </c>
      <c r="AV85" s="2464">
        <v>97.804621968815439</v>
      </c>
      <c r="AW85" s="2464">
        <v>19.273940312499999</v>
      </c>
      <c r="AX85" s="2464">
        <v>3447.6204560735041</v>
      </c>
      <c r="AY85" s="2464">
        <v>854.02749096545404</v>
      </c>
      <c r="AZ85" s="2464">
        <v>183.56018826309204</v>
      </c>
      <c r="BA85" s="2464">
        <v>295.3874669784139</v>
      </c>
      <c r="BB85" s="2466">
        <v>375.07983572394801</v>
      </c>
    </row>
    <row r="86" spans="5:54" ht="18.75" customHeight="1" thickBot="1">
      <c r="E86" s="1478" t="s">
        <v>779</v>
      </c>
      <c r="F86" s="1479">
        <f t="shared" si="39"/>
        <v>3337.9164148869795</v>
      </c>
      <c r="G86" s="1480">
        <f>L34+V34</f>
        <v>2260.0510147180607</v>
      </c>
      <c r="H86" s="1480">
        <f>L35+V35</f>
        <v>135.36355111178733</v>
      </c>
      <c r="I86" s="1480">
        <f>L36+V36</f>
        <v>422.43151206335654</v>
      </c>
      <c r="J86" s="1480">
        <f>L37+V37</f>
        <v>149.22296399377493</v>
      </c>
      <c r="K86" s="1480">
        <f>L38+V38</f>
        <v>370.84737299999995</v>
      </c>
      <c r="S86" s="3055" t="s">
        <v>3975</v>
      </c>
      <c r="T86" s="3509"/>
      <c r="U86" s="1485">
        <f t="shared" ref="U86:Z86" si="41">T77/$T$69*100</f>
        <v>1.3140182931844384</v>
      </c>
      <c r="V86" s="1485">
        <f t="shared" si="41"/>
        <v>0.17224588410083952</v>
      </c>
      <c r="W86" s="1485">
        <f t="shared" si="41"/>
        <v>3.2055363438393721E-2</v>
      </c>
      <c r="X86" s="1485">
        <f t="shared" si="41"/>
        <v>22.976618639462711</v>
      </c>
      <c r="Y86" s="1485">
        <f t="shared" si="41"/>
        <v>1.1442919059982535</v>
      </c>
      <c r="Z86" s="1485">
        <f t="shared" si="41"/>
        <v>0.62395864703715953</v>
      </c>
      <c r="AA86" s="1485">
        <f t="shared" ref="AA86" si="42">Z77/$T$69*100</f>
        <v>0.5203332589610945</v>
      </c>
      <c r="AF86" s="3535"/>
      <c r="AG86" s="2988" t="s">
        <v>1043</v>
      </c>
      <c r="AH86" s="2463">
        <v>104156.1791623896</v>
      </c>
      <c r="AI86" s="2464">
        <v>103483.60112762327</v>
      </c>
      <c r="AJ86" s="2464">
        <v>45608.255213740784</v>
      </c>
      <c r="AK86" s="2464">
        <v>19298.885885330645</v>
      </c>
      <c r="AL86" s="2464">
        <v>1748.6407513513514</v>
      </c>
      <c r="AM86" s="2464">
        <v>801.96143701606547</v>
      </c>
      <c r="AN86" s="2464">
        <v>186.3408989062126</v>
      </c>
      <c r="AO86" s="2464">
        <v>1459.3508756569481</v>
      </c>
      <c r="AP86" s="2464">
        <v>27188.649763860485</v>
      </c>
      <c r="AQ86" s="2464">
        <v>3818.1493457691636</v>
      </c>
      <c r="AR86" s="2464">
        <v>331.46188011948061</v>
      </c>
      <c r="AS86" s="2464">
        <v>59.257632526460796</v>
      </c>
      <c r="AT86" s="2464">
        <v>252.16790680902403</v>
      </c>
      <c r="AU86" s="2464">
        <v>36.042567038547652</v>
      </c>
      <c r="AV86" s="2464">
        <v>117.92258321364497</v>
      </c>
      <c r="AW86" s="2464">
        <v>36.390993999999999</v>
      </c>
      <c r="AX86" s="2464">
        <v>2540.1233922844926</v>
      </c>
      <c r="AY86" s="2464">
        <v>672.57803476629283</v>
      </c>
      <c r="AZ86" s="2464">
        <v>71.271047715606102</v>
      </c>
      <c r="BA86" s="2464">
        <v>365.42787482108963</v>
      </c>
      <c r="BB86" s="2466">
        <v>235.87911222959664</v>
      </c>
    </row>
    <row r="87" spans="5:54" ht="18.75" customHeight="1">
      <c r="E87" s="1478" t="s">
        <v>778</v>
      </c>
      <c r="F87" s="1479">
        <f t="shared" si="39"/>
        <v>12845.010256233787</v>
      </c>
      <c r="G87" s="1480">
        <f>M34+W34+X34</f>
        <v>6511.2293052042196</v>
      </c>
      <c r="H87" s="1480">
        <f>M35+W35+X35</f>
        <v>1052.777388821283</v>
      </c>
      <c r="I87" s="1480">
        <f>M36+W36+X36</f>
        <v>2082.191428833336</v>
      </c>
      <c r="J87" s="1480">
        <f>M37+W37+X37</f>
        <v>891.98798637494917</v>
      </c>
      <c r="K87" s="1480">
        <f>M38+W38+X38</f>
        <v>2306.8241469999998</v>
      </c>
      <c r="P87" s="715"/>
      <c r="Q87" s="715"/>
      <c r="R87" s="715"/>
      <c r="S87" s="715"/>
      <c r="U87" s="1486"/>
      <c r="V87" s="1486"/>
      <c r="W87" s="1486"/>
      <c r="X87" s="1486"/>
      <c r="Y87" s="1486"/>
      <c r="Z87" s="1486"/>
      <c r="AA87" s="1486"/>
      <c r="AF87" s="3535"/>
      <c r="AG87" s="2988" t="s">
        <v>1044</v>
      </c>
      <c r="AH87" s="2463">
        <v>211257.51479249587</v>
      </c>
      <c r="AI87" s="2464">
        <v>209428.80333839962</v>
      </c>
      <c r="AJ87" s="2464">
        <v>111190.11542444814</v>
      </c>
      <c r="AK87" s="2464">
        <v>38486.563356305473</v>
      </c>
      <c r="AL87" s="2464">
        <v>2349.343961</v>
      </c>
      <c r="AM87" s="2464">
        <v>1306.8070997441907</v>
      </c>
      <c r="AN87" s="2464">
        <v>550.75834308950698</v>
      </c>
      <c r="AO87" s="2464">
        <v>1190.2988523467272</v>
      </c>
      <c r="AP87" s="2464">
        <v>41425.176989029387</v>
      </c>
      <c r="AQ87" s="2464">
        <v>7004.1602839313009</v>
      </c>
      <c r="AR87" s="2464">
        <v>390.58109641484452</v>
      </c>
      <c r="AS87" s="2464">
        <v>174.06584622651474</v>
      </c>
      <c r="AT87" s="2464">
        <v>409.70475948642701</v>
      </c>
      <c r="AU87" s="2464">
        <v>100.35983672726854</v>
      </c>
      <c r="AV87" s="2464">
        <v>676.05752100566588</v>
      </c>
      <c r="AW87" s="2464">
        <v>69.103477769230764</v>
      </c>
      <c r="AX87" s="2464">
        <v>4105.7064908748616</v>
      </c>
      <c r="AY87" s="2464">
        <v>1828.7114540963746</v>
      </c>
      <c r="AZ87" s="2464">
        <v>169.37583093340317</v>
      </c>
      <c r="BA87" s="2464">
        <v>1209.2100377357247</v>
      </c>
      <c r="BB87" s="2466">
        <v>450.12558542724656</v>
      </c>
    </row>
    <row r="88" spans="5:54" ht="18.75" customHeight="1">
      <c r="E88" s="1478" t="s">
        <v>1324</v>
      </c>
      <c r="F88" s="1479">
        <f t="shared" si="39"/>
        <v>1683.7666258872923</v>
      </c>
      <c r="G88" s="1480">
        <f>Y34</f>
        <v>1268.6750079291824</v>
      </c>
      <c r="H88" s="1480">
        <f>Y35</f>
        <v>53.149057518154542</v>
      </c>
      <c r="I88" s="1480">
        <f>Y36</f>
        <v>224.96095591670354</v>
      </c>
      <c r="J88" s="1480">
        <f>Y37</f>
        <v>8.4603995232518159</v>
      </c>
      <c r="K88" s="1480">
        <f>Y38</f>
        <v>128.52120500000001</v>
      </c>
      <c r="P88" s="715"/>
      <c r="Q88" s="715"/>
      <c r="R88" s="715"/>
      <c r="S88" s="715"/>
      <c r="AF88" s="3535"/>
      <c r="AG88" s="2988" t="s">
        <v>1045</v>
      </c>
      <c r="AH88" s="2463">
        <v>139980.53732827227</v>
      </c>
      <c r="AI88" s="2464">
        <v>137634.40351359421</v>
      </c>
      <c r="AJ88" s="2464">
        <v>68588.149402897136</v>
      </c>
      <c r="AK88" s="2464">
        <v>29336.767696369741</v>
      </c>
      <c r="AL88" s="2464">
        <v>69.693365</v>
      </c>
      <c r="AM88" s="2464">
        <v>1452.9539699230768</v>
      </c>
      <c r="AN88" s="2464">
        <v>332.32311199999992</v>
      </c>
      <c r="AO88" s="2464">
        <v>1648.4962735384613</v>
      </c>
      <c r="AP88" s="2464">
        <v>27836.924404103691</v>
      </c>
      <c r="AQ88" s="2464">
        <v>5389.6438772469128</v>
      </c>
      <c r="AR88" s="2464">
        <v>97.820765095013698</v>
      </c>
      <c r="AS88" s="2464">
        <v>157.00886668775311</v>
      </c>
      <c r="AT88" s="2464">
        <v>204.11503364702369</v>
      </c>
      <c r="AU88" s="2464">
        <v>110.09356202713062</v>
      </c>
      <c r="AV88" s="2464">
        <v>114.72251376467813</v>
      </c>
      <c r="AW88" s="2464">
        <v>138.71727399999295</v>
      </c>
      <c r="AX88" s="2464">
        <v>2156.9733972935978</v>
      </c>
      <c r="AY88" s="2464">
        <v>2346.1338146780831</v>
      </c>
      <c r="AZ88" s="2464">
        <v>37.660482999999999</v>
      </c>
      <c r="BA88" s="2464">
        <v>544.70555371039893</v>
      </c>
      <c r="BB88" s="2466">
        <v>1763.7677779676842</v>
      </c>
    </row>
    <row r="89" spans="5:54" ht="18.75" customHeight="1">
      <c r="E89" s="1478" t="s">
        <v>1325</v>
      </c>
      <c r="F89" s="1479">
        <f t="shared" si="39"/>
        <v>313.35292230644353</v>
      </c>
      <c r="G89" s="1480">
        <f>Z34</f>
        <v>63.850650224572114</v>
      </c>
      <c r="H89" s="1480">
        <f>Z35</f>
        <v>8.1796165714556484</v>
      </c>
      <c r="I89" s="1480">
        <f>Z36</f>
        <v>51.633069290242396</v>
      </c>
      <c r="J89" s="1480">
        <f>Z37</f>
        <v>5.8245552201733641</v>
      </c>
      <c r="K89" s="1480">
        <f>Z38</f>
        <v>183.86503100000002</v>
      </c>
      <c r="P89" s="715"/>
      <c r="Q89" s="715"/>
      <c r="R89" s="715"/>
      <c r="S89" s="715"/>
      <c r="AF89" s="3535" t="s">
        <v>307</v>
      </c>
      <c r="AG89" s="2988" t="s">
        <v>1036</v>
      </c>
      <c r="AH89" s="2463">
        <v>25800.585386076022</v>
      </c>
      <c r="AI89" s="2464">
        <v>25720.811379843562</v>
      </c>
      <c r="AJ89" s="2464">
        <v>11507.250452062002</v>
      </c>
      <c r="AK89" s="2464">
        <v>7383.0023381281389</v>
      </c>
      <c r="AL89" s="2464">
        <v>0</v>
      </c>
      <c r="AM89" s="2464">
        <v>63.478180098150347</v>
      </c>
      <c r="AN89" s="2464">
        <v>16.610964033521267</v>
      </c>
      <c r="AO89" s="2464">
        <v>211.19184391897736</v>
      </c>
      <c r="AP89" s="2464">
        <v>2111.1756918192827</v>
      </c>
      <c r="AQ89" s="2464">
        <v>2458.6165639400406</v>
      </c>
      <c r="AR89" s="2464">
        <v>58.535812135108934</v>
      </c>
      <c r="AS89" s="2464">
        <v>56.661434650737455</v>
      </c>
      <c r="AT89" s="2464">
        <v>266.37533685789327</v>
      </c>
      <c r="AU89" s="2464">
        <v>0</v>
      </c>
      <c r="AV89" s="2464">
        <v>6.2620899453536767</v>
      </c>
      <c r="AW89" s="2464">
        <v>2.3562564894922944</v>
      </c>
      <c r="AX89" s="2464">
        <v>1579.294415764866</v>
      </c>
      <c r="AY89" s="2464">
        <v>79.774006232458333</v>
      </c>
      <c r="AZ89" s="2464">
        <v>8.7666752159006105</v>
      </c>
      <c r="BA89" s="2464">
        <v>47.448952461798868</v>
      </c>
      <c r="BB89" s="2466">
        <v>23.558378554758878</v>
      </c>
    </row>
    <row r="90" spans="5:54" ht="18.75" customHeight="1">
      <c r="E90" s="1478" t="s">
        <v>1326</v>
      </c>
      <c r="F90" s="1479">
        <f t="shared" si="39"/>
        <v>224604.86555497668</v>
      </c>
      <c r="G90" s="1480">
        <f>N34+AA34</f>
        <v>135209.03346566419</v>
      </c>
      <c r="H90" s="1480">
        <f>N35+AA35</f>
        <v>16397.599648686712</v>
      </c>
      <c r="I90" s="1480">
        <f>N36+AA36</f>
        <v>31619.557898632542</v>
      </c>
      <c r="J90" s="1480">
        <f>N37+AA37</f>
        <v>7292.2284609932685</v>
      </c>
      <c r="K90" s="1480">
        <f>N38+AA38</f>
        <v>34086.446080999987</v>
      </c>
      <c r="AF90" s="3535"/>
      <c r="AG90" s="2988" t="s">
        <v>1037</v>
      </c>
      <c r="AH90" s="2463">
        <v>19519.123653966344</v>
      </c>
      <c r="AI90" s="2464">
        <v>19441.735281113579</v>
      </c>
      <c r="AJ90" s="2464">
        <v>10075.381615588516</v>
      </c>
      <c r="AK90" s="2464">
        <v>3468.0884177230619</v>
      </c>
      <c r="AL90" s="2464">
        <v>0</v>
      </c>
      <c r="AM90" s="2464">
        <v>42.118439824225824</v>
      </c>
      <c r="AN90" s="2464">
        <v>14.481452740334333</v>
      </c>
      <c r="AO90" s="2464">
        <v>152.3409304169989</v>
      </c>
      <c r="AP90" s="2464">
        <v>2795.6438514379306</v>
      </c>
      <c r="AQ90" s="2464">
        <v>1373.8959922977144</v>
      </c>
      <c r="AR90" s="2464">
        <v>45.899622206420197</v>
      </c>
      <c r="AS90" s="2464">
        <v>49.367421028349519</v>
      </c>
      <c r="AT90" s="2464">
        <v>112.56494266121275</v>
      </c>
      <c r="AU90" s="2465">
        <v>4.8751926554040682E-2</v>
      </c>
      <c r="AV90" s="2464">
        <v>1.133240864593499</v>
      </c>
      <c r="AW90" s="2464">
        <v>3.4568829900121094</v>
      </c>
      <c r="AX90" s="2464">
        <v>1307.3137194076592</v>
      </c>
      <c r="AY90" s="2464">
        <v>77.388372852764334</v>
      </c>
      <c r="AZ90" s="2465">
        <v>0.74180350000096618</v>
      </c>
      <c r="BA90" s="2464">
        <v>50.225347813570458</v>
      </c>
      <c r="BB90" s="2466">
        <v>26.42122153919291</v>
      </c>
    </row>
    <row r="91" spans="5:54" ht="18.75" customHeight="1">
      <c r="E91" s="458" t="s">
        <v>1327</v>
      </c>
      <c r="F91" s="1487">
        <f t="shared" si="39"/>
        <v>11185.872635800346</v>
      </c>
      <c r="G91" s="1477">
        <f>SUM(G92:G93)</f>
        <v>7861.6898640776062</v>
      </c>
      <c r="H91" s="1477">
        <f t="shared" ref="H91:K91" si="43">SUM(H92:H93)</f>
        <v>481.42113617730462</v>
      </c>
      <c r="I91" s="1477">
        <f t="shared" si="43"/>
        <v>813.34454820139797</v>
      </c>
      <c r="J91" s="1477">
        <f t="shared" si="43"/>
        <v>246.71912134403817</v>
      </c>
      <c r="K91" s="1477">
        <f t="shared" si="43"/>
        <v>1782.6979660000002</v>
      </c>
      <c r="S91" s="715"/>
      <c r="AF91" s="3535"/>
      <c r="AG91" s="2988" t="s">
        <v>1038</v>
      </c>
      <c r="AH91" s="2463">
        <v>29063.74075312346</v>
      </c>
      <c r="AI91" s="2464">
        <v>28977.140918923513</v>
      </c>
      <c r="AJ91" s="2464">
        <v>14670.946486417391</v>
      </c>
      <c r="AK91" s="2464">
        <v>4983.0025402177671</v>
      </c>
      <c r="AL91" s="2464">
        <v>3.7302929999999996</v>
      </c>
      <c r="AM91" s="2464">
        <v>101.50860708030805</v>
      </c>
      <c r="AN91" s="2464">
        <v>26.363022698258927</v>
      </c>
      <c r="AO91" s="2464">
        <v>206.0198262971341</v>
      </c>
      <c r="AP91" s="2464">
        <v>3914.5974474027444</v>
      </c>
      <c r="AQ91" s="2464">
        <v>2065.0313313698039</v>
      </c>
      <c r="AR91" s="2464">
        <v>96.999861033761277</v>
      </c>
      <c r="AS91" s="2464">
        <v>55.870443412624901</v>
      </c>
      <c r="AT91" s="2464">
        <v>166.66060695832772</v>
      </c>
      <c r="AU91" s="2464">
        <v>5.7120632212124978</v>
      </c>
      <c r="AV91" s="2464">
        <v>7.8221060483568241</v>
      </c>
      <c r="AW91" s="2465">
        <v>0.30716927210052658</v>
      </c>
      <c r="AX91" s="2464">
        <v>2672.569114493735</v>
      </c>
      <c r="AY91" s="2464">
        <v>86.599834199936538</v>
      </c>
      <c r="AZ91" s="2464">
        <v>4.5319209343723932</v>
      </c>
      <c r="BA91" s="2464">
        <v>65.324623056432188</v>
      </c>
      <c r="BB91" s="2466">
        <v>16.74329020913196</v>
      </c>
    </row>
    <row r="92" spans="5:54" ht="18.75" customHeight="1">
      <c r="E92" s="1478" t="s">
        <v>1328</v>
      </c>
      <c r="F92" s="1479">
        <f t="shared" si="39"/>
        <v>6099.4243856642452</v>
      </c>
      <c r="G92" s="1480">
        <f>AC34+AD34</f>
        <v>3786.1570098654561</v>
      </c>
      <c r="H92" s="1480">
        <f>AC35+AD35</f>
        <v>341.1038094740606</v>
      </c>
      <c r="I92" s="1480">
        <f>AC36+AD36</f>
        <v>662.40213516732103</v>
      </c>
      <c r="J92" s="1480">
        <f>AC37+AD37</f>
        <v>191.51954415740806</v>
      </c>
      <c r="K92" s="1480">
        <f>AC38+AD38</f>
        <v>1118.2418870000001</v>
      </c>
      <c r="AF92" s="3535"/>
      <c r="AG92" s="2988" t="s">
        <v>1039</v>
      </c>
      <c r="AH92" s="2463">
        <v>53910.447526222881</v>
      </c>
      <c r="AI92" s="2464">
        <v>53431.589379303477</v>
      </c>
      <c r="AJ92" s="2464">
        <v>29922.249206923898</v>
      </c>
      <c r="AK92" s="2464">
        <v>7162.7973205654853</v>
      </c>
      <c r="AL92" s="2464">
        <v>2.6360495586513411</v>
      </c>
      <c r="AM92" s="2464">
        <v>262.45393749764463</v>
      </c>
      <c r="AN92" s="2464">
        <v>83.736923667777546</v>
      </c>
      <c r="AO92" s="2464">
        <v>547.9908461945497</v>
      </c>
      <c r="AP92" s="2464">
        <v>7039.1018403498274</v>
      </c>
      <c r="AQ92" s="2464">
        <v>3579.8335219396649</v>
      </c>
      <c r="AR92" s="2464">
        <v>203.8711291435329</v>
      </c>
      <c r="AS92" s="2464">
        <v>121.88003206379538</v>
      </c>
      <c r="AT92" s="2464">
        <v>246.38119380228653</v>
      </c>
      <c r="AU92" s="2465">
        <v>0.97601169037319224</v>
      </c>
      <c r="AV92" s="2464">
        <v>20.543282335252449</v>
      </c>
      <c r="AW92" s="2465">
        <v>0.24860775881261085</v>
      </c>
      <c r="AX92" s="2464">
        <v>4236.8894758118977</v>
      </c>
      <c r="AY92" s="2464">
        <v>478.85814691940874</v>
      </c>
      <c r="AZ92" s="2464">
        <v>22.598953955454537</v>
      </c>
      <c r="BA92" s="2464">
        <v>335.78797510137332</v>
      </c>
      <c r="BB92" s="2466">
        <v>120.47121786258126</v>
      </c>
    </row>
    <row r="93" spans="5:54" ht="18.75" customHeight="1" thickBot="1">
      <c r="E93" s="1488" t="s">
        <v>1329</v>
      </c>
      <c r="F93" s="1489">
        <f t="shared" si="39"/>
        <v>5086.4482501361017</v>
      </c>
      <c r="G93" s="1490">
        <f>AE34</f>
        <v>4075.5328542121501</v>
      </c>
      <c r="H93" s="1490">
        <f>AE35</f>
        <v>140.31732670324402</v>
      </c>
      <c r="I93" s="1490">
        <f>AE36</f>
        <v>150.94241303407691</v>
      </c>
      <c r="J93" s="1490">
        <f>AE37</f>
        <v>55.199577186630101</v>
      </c>
      <c r="K93" s="1490">
        <f>AE38</f>
        <v>664.45607900000005</v>
      </c>
      <c r="AF93" s="3535"/>
      <c r="AG93" s="2988" t="s">
        <v>1040</v>
      </c>
      <c r="AH93" s="2463">
        <v>58483.961754528187</v>
      </c>
      <c r="AI93" s="2464">
        <v>57984.207427554669</v>
      </c>
      <c r="AJ93" s="2464">
        <v>29338.638259161849</v>
      </c>
      <c r="AK93" s="2464">
        <v>7836.2348120047045</v>
      </c>
      <c r="AL93" s="2464">
        <v>274.10378235177927</v>
      </c>
      <c r="AM93" s="2464">
        <v>388.42678062006075</v>
      </c>
      <c r="AN93" s="2464">
        <v>98.536629591987094</v>
      </c>
      <c r="AO93" s="2464">
        <v>450.15131207982671</v>
      </c>
      <c r="AP93" s="2464">
        <v>11116.373658563223</v>
      </c>
      <c r="AQ93" s="2464">
        <v>3630.3690607973517</v>
      </c>
      <c r="AR93" s="2464">
        <v>338.84048870356571</v>
      </c>
      <c r="AS93" s="2464">
        <v>135.95736543493027</v>
      </c>
      <c r="AT93" s="2464">
        <v>432.4998726211457</v>
      </c>
      <c r="AU93" s="2464">
        <v>9.2439828308363463</v>
      </c>
      <c r="AV93" s="2464">
        <v>55.114057985699723</v>
      </c>
      <c r="AW93" s="2464">
        <v>8.227790071453871</v>
      </c>
      <c r="AX93" s="2464">
        <v>3871.4895747362607</v>
      </c>
      <c r="AY93" s="2464">
        <v>499.75432697345963</v>
      </c>
      <c r="AZ93" s="2464">
        <v>38.271111442744292</v>
      </c>
      <c r="BA93" s="2464">
        <v>372.61180097369663</v>
      </c>
      <c r="BB93" s="2466">
        <v>88.871414557018682</v>
      </c>
    </row>
    <row r="94" spans="5:54" ht="18.75" customHeight="1" thickTop="1">
      <c r="E94" s="3067" t="s">
        <v>733</v>
      </c>
      <c r="F94" s="3048" t="s">
        <v>725</v>
      </c>
      <c r="G94" s="113" t="s">
        <v>726</v>
      </c>
      <c r="H94" s="113" t="s">
        <v>728</v>
      </c>
      <c r="I94" s="113" t="s">
        <v>729</v>
      </c>
      <c r="J94" s="113" t="s">
        <v>730</v>
      </c>
      <c r="K94" s="572" t="s">
        <v>732</v>
      </c>
      <c r="AF94" s="3535"/>
      <c r="AG94" s="2988" t="s">
        <v>1041</v>
      </c>
      <c r="AH94" s="2463">
        <v>117500.36193669733</v>
      </c>
      <c r="AI94" s="2464">
        <v>116284.14350565648</v>
      </c>
      <c r="AJ94" s="2464">
        <v>60546.407372877773</v>
      </c>
      <c r="AK94" s="2464">
        <v>16013.145109122106</v>
      </c>
      <c r="AL94" s="2464">
        <v>0</v>
      </c>
      <c r="AM94" s="2464">
        <v>941.09334418702383</v>
      </c>
      <c r="AN94" s="2464">
        <v>179.56900251618876</v>
      </c>
      <c r="AO94" s="2464">
        <v>990.57468863068186</v>
      </c>
      <c r="AP94" s="2464">
        <v>22379.084911413196</v>
      </c>
      <c r="AQ94" s="2464">
        <v>7086.549514647344</v>
      </c>
      <c r="AR94" s="2464">
        <v>674.49774170777232</v>
      </c>
      <c r="AS94" s="2464">
        <v>212.77797536723557</v>
      </c>
      <c r="AT94" s="2464">
        <v>751.35224307687247</v>
      </c>
      <c r="AU94" s="2464">
        <v>19.753944375667796</v>
      </c>
      <c r="AV94" s="2464">
        <v>155.24996609938694</v>
      </c>
      <c r="AW94" s="2464">
        <v>6.2072799999999866</v>
      </c>
      <c r="AX94" s="2464">
        <v>6327.880411635113</v>
      </c>
      <c r="AY94" s="2464">
        <v>1216.2184310408809</v>
      </c>
      <c r="AZ94" s="2464">
        <v>74.998227914204918</v>
      </c>
      <c r="BA94" s="2464">
        <v>653.17497793118503</v>
      </c>
      <c r="BB94" s="2466">
        <v>488.04522519549016</v>
      </c>
    </row>
    <row r="95" spans="5:54" ht="18.75" customHeight="1" thickBot="1">
      <c r="E95" s="3068"/>
      <c r="F95" s="3050"/>
      <c r="G95" s="123" t="s">
        <v>727</v>
      </c>
      <c r="H95" s="123" t="s">
        <v>727</v>
      </c>
      <c r="I95" s="123" t="s">
        <v>727</v>
      </c>
      <c r="J95" s="123" t="s">
        <v>731</v>
      </c>
      <c r="K95" s="125" t="s">
        <v>727</v>
      </c>
      <c r="AF95" s="3535"/>
      <c r="AG95" s="2988" t="s">
        <v>1042</v>
      </c>
      <c r="AH95" s="2463">
        <v>63725.393481334839</v>
      </c>
      <c r="AI95" s="2464">
        <v>63065.411602674707</v>
      </c>
      <c r="AJ95" s="2464">
        <v>35175.597057954546</v>
      </c>
      <c r="AK95" s="2464">
        <v>8270.6440813802055</v>
      </c>
      <c r="AL95" s="2464">
        <v>637.9727077387621</v>
      </c>
      <c r="AM95" s="2464">
        <v>341.07850071223942</v>
      </c>
      <c r="AN95" s="2464">
        <v>113.59749617228886</v>
      </c>
      <c r="AO95" s="2464">
        <v>612.83306720612495</v>
      </c>
      <c r="AP95" s="2464">
        <v>10962.75896482705</v>
      </c>
      <c r="AQ95" s="2464">
        <v>2784.0680897094508</v>
      </c>
      <c r="AR95" s="2464">
        <v>351.44839894260235</v>
      </c>
      <c r="AS95" s="2464">
        <v>69.84541372993607</v>
      </c>
      <c r="AT95" s="2464">
        <v>259.99261270120775</v>
      </c>
      <c r="AU95" s="2464">
        <v>13.794372667516187</v>
      </c>
      <c r="AV95" s="2464">
        <v>110.2191013661246</v>
      </c>
      <c r="AW95" s="2465">
        <v>4.1978999999999995E-2</v>
      </c>
      <c r="AX95" s="2464">
        <v>3361.5197585666733</v>
      </c>
      <c r="AY95" s="2464">
        <v>659.98187866012961</v>
      </c>
      <c r="AZ95" s="2464">
        <v>72.237441068995082</v>
      </c>
      <c r="BA95" s="2464">
        <v>373.53515783147873</v>
      </c>
      <c r="BB95" s="2466">
        <v>214.20927975965589</v>
      </c>
    </row>
    <row r="96" spans="5:54" ht="18.75" customHeight="1">
      <c r="E96" s="1476" t="s">
        <v>3755</v>
      </c>
      <c r="F96" s="1468">
        <f t="shared" ref="F96:K109" si="44">F80/F$80*100</f>
        <v>100</v>
      </c>
      <c r="G96" s="1468">
        <f t="shared" si="44"/>
        <v>100</v>
      </c>
      <c r="H96" s="1468">
        <f t="shared" si="44"/>
        <v>100</v>
      </c>
      <c r="I96" s="1468">
        <f t="shared" si="44"/>
        <v>100</v>
      </c>
      <c r="J96" s="1468">
        <f t="shared" si="44"/>
        <v>100</v>
      </c>
      <c r="K96" s="1468">
        <f t="shared" si="44"/>
        <v>100</v>
      </c>
      <c r="AF96" s="3535"/>
      <c r="AG96" s="2988" t="s">
        <v>1043</v>
      </c>
      <c r="AH96" s="2463">
        <v>128044.14315956588</v>
      </c>
      <c r="AI96" s="2464">
        <v>126732.83475004049</v>
      </c>
      <c r="AJ96" s="2464">
        <v>61299.723969219849</v>
      </c>
      <c r="AK96" s="2464">
        <v>24744.64031449836</v>
      </c>
      <c r="AL96" s="2464">
        <v>0</v>
      </c>
      <c r="AM96" s="2464">
        <v>844.19357953038298</v>
      </c>
      <c r="AN96" s="2464">
        <v>254.78699960651875</v>
      </c>
      <c r="AO96" s="2464">
        <v>853.06747456916037</v>
      </c>
      <c r="AP96" s="2464">
        <v>26719.603417672941</v>
      </c>
      <c r="AQ96" s="2464">
        <v>5439.4259431782648</v>
      </c>
      <c r="AR96" s="2464">
        <v>501.65469244224784</v>
      </c>
      <c r="AS96" s="2464">
        <v>180.71876655541269</v>
      </c>
      <c r="AT96" s="2464">
        <v>492.68053462593718</v>
      </c>
      <c r="AU96" s="2464">
        <v>31.584660941145884</v>
      </c>
      <c r="AV96" s="2464">
        <v>261.07871478198467</v>
      </c>
      <c r="AW96" s="2464">
        <v>33.933214</v>
      </c>
      <c r="AX96" s="2464">
        <v>5075.7424684183552</v>
      </c>
      <c r="AY96" s="2464">
        <v>1311.3084095253164</v>
      </c>
      <c r="AZ96" s="2464">
        <v>69.446933884417646</v>
      </c>
      <c r="BA96" s="2464">
        <v>580.57898000275623</v>
      </c>
      <c r="BB96" s="2466">
        <v>661.28249563814211</v>
      </c>
    </row>
    <row r="97" spans="5:54" ht="18.75" customHeight="1">
      <c r="E97" s="458" t="s">
        <v>306</v>
      </c>
      <c r="F97" s="1491">
        <f t="shared" si="44"/>
        <v>98.855708094001756</v>
      </c>
      <c r="G97" s="1491">
        <f t="shared" si="44"/>
        <v>98.778086477239597</v>
      </c>
      <c r="H97" s="1491">
        <f t="shared" si="44"/>
        <v>99.121520602461672</v>
      </c>
      <c r="I97" s="1491">
        <f t="shared" si="44"/>
        <v>99.354375581883275</v>
      </c>
      <c r="J97" s="1491">
        <f t="shared" si="44"/>
        <v>99.483982080095572</v>
      </c>
      <c r="K97" s="1491">
        <f t="shared" si="44"/>
        <v>98.31109100622065</v>
      </c>
      <c r="AF97" s="3535"/>
      <c r="AG97" s="2988" t="s">
        <v>1044</v>
      </c>
      <c r="AH97" s="2463">
        <v>182119.12246588457</v>
      </c>
      <c r="AI97" s="2464">
        <v>179729.28310022847</v>
      </c>
      <c r="AJ97" s="2464">
        <v>85347.885384602268</v>
      </c>
      <c r="AK97" s="2464">
        <v>39884.910827884865</v>
      </c>
      <c r="AL97" s="2464">
        <v>191.33919196028572</v>
      </c>
      <c r="AM97" s="2464">
        <v>1090.9760909452045</v>
      </c>
      <c r="AN97" s="2464">
        <v>270.49999374858061</v>
      </c>
      <c r="AO97" s="2464">
        <v>1520.1506412742992</v>
      </c>
      <c r="AP97" s="2464">
        <v>38019.998477808578</v>
      </c>
      <c r="AQ97" s="2464">
        <v>6908.6137363536736</v>
      </c>
      <c r="AR97" s="2464">
        <v>655.05721314837467</v>
      </c>
      <c r="AS97" s="2464">
        <v>172.61907820743934</v>
      </c>
      <c r="AT97" s="2464">
        <v>503.10683477585508</v>
      </c>
      <c r="AU97" s="2464">
        <v>7.4034912769481238</v>
      </c>
      <c r="AV97" s="2464">
        <v>647.28448000506569</v>
      </c>
      <c r="AW97" s="2464">
        <v>45.936050642848393</v>
      </c>
      <c r="AX97" s="2464">
        <v>4463.5016075941585</v>
      </c>
      <c r="AY97" s="2464">
        <v>2389.8393656560738</v>
      </c>
      <c r="AZ97" s="2464">
        <v>155.45239056160489</v>
      </c>
      <c r="BA97" s="2464">
        <v>992.02616913949635</v>
      </c>
      <c r="BB97" s="2466">
        <v>1242.3608059549738</v>
      </c>
    </row>
    <row r="98" spans="5:54" ht="18.75" customHeight="1" thickBot="1">
      <c r="E98" s="1478" t="s">
        <v>1321</v>
      </c>
      <c r="F98" s="1492">
        <f t="shared" si="44"/>
        <v>50.090351671177658</v>
      </c>
      <c r="G98" s="1492">
        <f t="shared" si="44"/>
        <v>51.053055145718083</v>
      </c>
      <c r="H98" s="1492">
        <f t="shared" si="44"/>
        <v>49.455121142888572</v>
      </c>
      <c r="I98" s="1492">
        <f t="shared" si="44"/>
        <v>49.871255118024223</v>
      </c>
      <c r="J98" s="1492">
        <f t="shared" si="44"/>
        <v>47.741305324574171</v>
      </c>
      <c r="K98" s="1492">
        <f t="shared" si="44"/>
        <v>45.877600446201825</v>
      </c>
      <c r="AF98" s="3572"/>
      <c r="AG98" s="2468" t="s">
        <v>1045</v>
      </c>
      <c r="AH98" s="2469">
        <v>299369.75866901496</v>
      </c>
      <c r="AI98" s="2470">
        <v>294983.60880527511</v>
      </c>
      <c r="AJ98" s="2470">
        <v>151767.46027791614</v>
      </c>
      <c r="AK98" s="2470">
        <v>50648.8538933569</v>
      </c>
      <c r="AL98" s="2470">
        <v>4186.8019103513507</v>
      </c>
      <c r="AM98" s="2470">
        <v>2915.4725190463878</v>
      </c>
      <c r="AN98" s="2470">
        <v>883.90093352836209</v>
      </c>
      <c r="AO98" s="2470">
        <v>3130.7375791817758</v>
      </c>
      <c r="AP98" s="2470">
        <v>59485.714810388541</v>
      </c>
      <c r="AQ98" s="2470">
        <v>12375.174983925659</v>
      </c>
      <c r="AR98" s="2470">
        <v>603.22702659191896</v>
      </c>
      <c r="AS98" s="2470">
        <v>340.13506613269971</v>
      </c>
      <c r="AT98" s="2470">
        <v>604.50916506416809</v>
      </c>
      <c r="AU98" s="2470">
        <v>245.31142438910072</v>
      </c>
      <c r="AV98" s="2470">
        <v>419.05958645547429</v>
      </c>
      <c r="AW98" s="2470">
        <v>212.63769208172374</v>
      </c>
      <c r="AX98" s="2470">
        <v>7164.6119368648197</v>
      </c>
      <c r="AY98" s="2470">
        <v>4386.1498637399163</v>
      </c>
      <c r="AZ98" s="2470">
        <v>286.95475504669957</v>
      </c>
      <c r="BA98" s="2470">
        <v>1894.7101878280623</v>
      </c>
      <c r="BB98" s="2471">
        <v>2204.4849208651544</v>
      </c>
    </row>
    <row r="99" spans="5:54" ht="18.75" customHeight="1" thickTop="1">
      <c r="E99" s="1478" t="s">
        <v>808</v>
      </c>
      <c r="F99" s="1492">
        <f t="shared" si="44"/>
        <v>22.310866901500706</v>
      </c>
      <c r="G99" s="1492">
        <f t="shared" si="44"/>
        <v>23.308654392957258</v>
      </c>
      <c r="H99" s="1492">
        <f t="shared" si="44"/>
        <v>16.43073598343371</v>
      </c>
      <c r="I99" s="1492">
        <f t="shared" si="44"/>
        <v>20.616253825171135</v>
      </c>
      <c r="J99" s="1492">
        <f t="shared" si="44"/>
        <v>33.477040021202001</v>
      </c>
      <c r="K99" s="1492">
        <f t="shared" si="44"/>
        <v>16.246420885487534</v>
      </c>
    </row>
    <row r="100" spans="5:54" ht="33">
      <c r="E100" s="1478" t="s">
        <v>1322</v>
      </c>
      <c r="F100" s="1492">
        <f t="shared" si="44"/>
        <v>0.54182970998779134</v>
      </c>
      <c r="G100" s="1492">
        <f t="shared" si="44"/>
        <v>0.81510719906604157</v>
      </c>
      <c r="H100" s="1492">
        <f t="shared" si="44"/>
        <v>8.3730597900575868E-2</v>
      </c>
      <c r="I100" s="1492">
        <f t="shared" si="44"/>
        <v>5.0535363137928615E-3</v>
      </c>
      <c r="J100" s="1492">
        <f t="shared" si="44"/>
        <v>0</v>
      </c>
      <c r="K100" s="1492">
        <f t="shared" si="44"/>
        <v>0</v>
      </c>
    </row>
    <row r="101" spans="5:54" ht="16.5">
      <c r="E101" s="1478" t="s">
        <v>1323</v>
      </c>
      <c r="F101" s="1492">
        <f t="shared" si="44"/>
        <v>1.0762596048224105</v>
      </c>
      <c r="G101" s="1492">
        <f t="shared" si="44"/>
        <v>1.0158298891745137</v>
      </c>
      <c r="H101" s="1492">
        <f t="shared" si="44"/>
        <v>0.95021673150059038</v>
      </c>
      <c r="I101" s="1492">
        <f t="shared" si="44"/>
        <v>1.554836859740873</v>
      </c>
      <c r="J101" s="1492">
        <f t="shared" si="44"/>
        <v>0.80620618890022477</v>
      </c>
      <c r="K101" s="1492">
        <f t="shared" si="44"/>
        <v>1.061186332270037</v>
      </c>
    </row>
    <row r="102" spans="5:54" ht="16.5">
      <c r="E102" s="1478" t="s">
        <v>779</v>
      </c>
      <c r="F102" s="1492">
        <f t="shared" si="44"/>
        <v>0.34146202632679989</v>
      </c>
      <c r="G102" s="1492">
        <f t="shared" si="44"/>
        <v>0.35127141171403681</v>
      </c>
      <c r="H102" s="1492">
        <f t="shared" si="44"/>
        <v>0.24700637735509323</v>
      </c>
      <c r="I102" s="1492">
        <f t="shared" si="44"/>
        <v>0.335321727763709</v>
      </c>
      <c r="J102" s="1492">
        <f t="shared" si="44"/>
        <v>0.31210277931666058</v>
      </c>
      <c r="K102" s="1492">
        <f t="shared" si="44"/>
        <v>0.3513368363708177</v>
      </c>
    </row>
    <row r="103" spans="5:54" ht="16.5">
      <c r="E103" s="1478" t="s">
        <v>778</v>
      </c>
      <c r="F103" s="1492">
        <f t="shared" si="44"/>
        <v>1.3140182931844406</v>
      </c>
      <c r="G103" s="1492">
        <f t="shared" si="44"/>
        <v>1.0120164080978589</v>
      </c>
      <c r="H103" s="1492">
        <f t="shared" si="44"/>
        <v>1.9210690532146895</v>
      </c>
      <c r="I103" s="1492">
        <f t="shared" si="44"/>
        <v>1.6528218362328591</v>
      </c>
      <c r="J103" s="1492">
        <f t="shared" si="44"/>
        <v>1.8656105080201113</v>
      </c>
      <c r="K103" s="1492">
        <f t="shared" si="44"/>
        <v>2.18546053411248</v>
      </c>
    </row>
    <row r="104" spans="5:54" ht="33">
      <c r="E104" s="1478" t="s">
        <v>1324</v>
      </c>
      <c r="F104" s="1492">
        <f t="shared" si="44"/>
        <v>0.17224588410083991</v>
      </c>
      <c r="G104" s="1492">
        <f t="shared" si="44"/>
        <v>0.19718548746882822</v>
      </c>
      <c r="H104" s="1492">
        <f t="shared" si="44"/>
        <v>9.6984424902943067E-2</v>
      </c>
      <c r="I104" s="1492">
        <f t="shared" si="44"/>
        <v>0.17857166017020748</v>
      </c>
      <c r="J104" s="1492">
        <f t="shared" si="44"/>
        <v>1.7695092864167979E-2</v>
      </c>
      <c r="K104" s="1492">
        <f t="shared" si="44"/>
        <v>0.12175961556903177</v>
      </c>
    </row>
    <row r="105" spans="5:54" ht="33">
      <c r="E105" s="1478" t="s">
        <v>1325</v>
      </c>
      <c r="F105" s="1492">
        <f t="shared" si="44"/>
        <v>3.2055363438393776E-2</v>
      </c>
      <c r="G105" s="1492">
        <f t="shared" si="44"/>
        <v>9.9240715794384898E-3</v>
      </c>
      <c r="H105" s="1492">
        <f t="shared" si="44"/>
        <v>1.492586032853427E-2</v>
      </c>
      <c r="I105" s="1492">
        <f t="shared" si="44"/>
        <v>4.0985791802271285E-2</v>
      </c>
      <c r="J105" s="1492">
        <f t="shared" si="44"/>
        <v>1.2182172393890434E-2</v>
      </c>
      <c r="K105" s="1492">
        <f t="shared" si="44"/>
        <v>0.17419176462863156</v>
      </c>
    </row>
    <row r="106" spans="5:54" ht="33">
      <c r="E106" s="1478" t="s">
        <v>1326</v>
      </c>
      <c r="F106" s="1492">
        <f t="shared" si="44"/>
        <v>22.976618639462735</v>
      </c>
      <c r="G106" s="1492">
        <f t="shared" si="44"/>
        <v>21.015042471463534</v>
      </c>
      <c r="H106" s="1492">
        <f t="shared" si="44"/>
        <v>29.921730430936933</v>
      </c>
      <c r="I106" s="1492">
        <f t="shared" si="44"/>
        <v>25.099275226664179</v>
      </c>
      <c r="J106" s="1492">
        <f t="shared" si="44"/>
        <v>15.251839992824411</v>
      </c>
      <c r="K106" s="1492">
        <f t="shared" si="44"/>
        <v>32.293134591580333</v>
      </c>
    </row>
    <row r="107" spans="5:54" ht="16.5">
      <c r="E107" s="458" t="s">
        <v>1327</v>
      </c>
      <c r="F107" s="1491">
        <f t="shared" si="44"/>
        <v>1.1442919059982566</v>
      </c>
      <c r="G107" s="1491">
        <f t="shared" si="44"/>
        <v>1.2219135227604498</v>
      </c>
      <c r="H107" s="1491">
        <f t="shared" si="44"/>
        <v>0.87847939753830895</v>
      </c>
      <c r="I107" s="1491">
        <f t="shared" si="44"/>
        <v>0.6456244181167563</v>
      </c>
      <c r="J107" s="1491">
        <f t="shared" si="44"/>
        <v>0.51601791990441237</v>
      </c>
      <c r="K107" s="1491">
        <f t="shared" si="44"/>
        <v>1.6889089937793134</v>
      </c>
    </row>
    <row r="108" spans="5:54" ht="16.5">
      <c r="E108" s="1478" t="s">
        <v>1328</v>
      </c>
      <c r="F108" s="1492">
        <f t="shared" si="44"/>
        <v>0.62395864703716075</v>
      </c>
      <c r="G108" s="1492">
        <f t="shared" si="44"/>
        <v>0.58846845012140014</v>
      </c>
      <c r="H108" s="1492">
        <f t="shared" si="44"/>
        <v>0.6224335545883356</v>
      </c>
      <c r="I108" s="1492">
        <f t="shared" si="44"/>
        <v>0.52580790517673925</v>
      </c>
      <c r="J108" s="1492">
        <f t="shared" si="44"/>
        <v>0.40056691292823077</v>
      </c>
      <c r="K108" s="1492">
        <f t="shared" si="44"/>
        <v>1.0594104083782023</v>
      </c>
    </row>
    <row r="109" spans="5:54" ht="17.25" thickBot="1">
      <c r="E109" s="1488" t="s">
        <v>1329</v>
      </c>
      <c r="F109" s="1493">
        <f t="shared" si="44"/>
        <v>0.52033325896109572</v>
      </c>
      <c r="G109" s="1493">
        <f t="shared" si="44"/>
        <v>0.63344507263904959</v>
      </c>
      <c r="H109" s="1493">
        <f t="shared" si="44"/>
        <v>0.25604584294997335</v>
      </c>
      <c r="I109" s="1493">
        <f t="shared" si="44"/>
        <v>0.1198165129400169</v>
      </c>
      <c r="J109" s="1493">
        <f t="shared" si="44"/>
        <v>0.11545100697618149</v>
      </c>
      <c r="K109" s="1493">
        <f t="shared" si="44"/>
        <v>0.62949858540111103</v>
      </c>
    </row>
    <row r="110" spans="5:54" ht="16.5" thickTop="1"/>
  </sheetData>
  <mergeCells count="162">
    <mergeCell ref="AF59:AF62"/>
    <mergeCell ref="AF63:AF68"/>
    <mergeCell ref="AF69:AF78"/>
    <mergeCell ref="AF79:AF88"/>
    <mergeCell ref="AF89:AF98"/>
    <mergeCell ref="AF29:AG30"/>
    <mergeCell ref="AF31:AF32"/>
    <mergeCell ref="AF33:AG33"/>
    <mergeCell ref="AF34:AG34"/>
    <mergeCell ref="AF35:AG35"/>
    <mergeCell ref="AF36:AG36"/>
    <mergeCell ref="AF37:AG37"/>
    <mergeCell ref="AF38:AG38"/>
    <mergeCell ref="AF39:AG39"/>
    <mergeCell ref="AF40:AG40"/>
    <mergeCell ref="AF41:AG41"/>
    <mergeCell ref="AF42:AG42"/>
    <mergeCell ref="AF43:AG43"/>
    <mergeCell ref="AF44:AG44"/>
    <mergeCell ref="AF45:AG45"/>
    <mergeCell ref="AF46:AG46"/>
    <mergeCell ref="AF47:AG47"/>
    <mergeCell ref="AF48:AG48"/>
    <mergeCell ref="AF49:AG49"/>
    <mergeCell ref="AF50:AG50"/>
    <mergeCell ref="AF51:AG51"/>
    <mergeCell ref="AF52:AG52"/>
    <mergeCell ref="AF53:AG53"/>
    <mergeCell ref="AF54:AG54"/>
    <mergeCell ref="AF55:AG55"/>
    <mergeCell ref="AF56:AG56"/>
    <mergeCell ref="AF57:AF58"/>
    <mergeCell ref="AC4:AD4"/>
    <mergeCell ref="AC5:AC6"/>
    <mergeCell ref="AD5:AD6"/>
    <mergeCell ref="S79:T81"/>
    <mergeCell ref="U79:U81"/>
    <mergeCell ref="S70:S72"/>
    <mergeCell ref="T70:W70"/>
    <mergeCell ref="X70:Z70"/>
    <mergeCell ref="T71:T72"/>
    <mergeCell ref="U71:U72"/>
    <mergeCell ref="X71:X72"/>
    <mergeCell ref="Y71:Y72"/>
    <mergeCell ref="V79:AA79"/>
    <mergeCell ref="V80:V81"/>
    <mergeCell ref="S86:T86"/>
    <mergeCell ref="T83:T85"/>
    <mergeCell ref="U83:X83"/>
    <mergeCell ref="Y83:AA83"/>
    <mergeCell ref="S84:S85"/>
    <mergeCell ref="V84:V85"/>
    <mergeCell ref="AA84:AA85"/>
    <mergeCell ref="U84:U85"/>
    <mergeCell ref="Y84:Y85"/>
    <mergeCell ref="V62:AA62"/>
    <mergeCell ref="T63:T64"/>
    <mergeCell ref="V63:V64"/>
    <mergeCell ref="W63:W64"/>
    <mergeCell ref="X63:X64"/>
    <mergeCell ref="Y63:Y64"/>
    <mergeCell ref="Z63:Z64"/>
    <mergeCell ref="AA63:AA64"/>
    <mergeCell ref="O28:R28"/>
    <mergeCell ref="S62:S64"/>
    <mergeCell ref="T62:U62"/>
    <mergeCell ref="A60:B60"/>
    <mergeCell ref="O56:P56"/>
    <mergeCell ref="A55:C55"/>
    <mergeCell ref="O30:Q30"/>
    <mergeCell ref="O33:Q33"/>
    <mergeCell ref="A30:C30"/>
    <mergeCell ref="O55:Q55"/>
    <mergeCell ref="O60:P60"/>
    <mergeCell ref="A40:B40"/>
    <mergeCell ref="O40:P40"/>
    <mergeCell ref="O54:P54"/>
    <mergeCell ref="A56:B56"/>
    <mergeCell ref="A33:C33"/>
    <mergeCell ref="A8:C8"/>
    <mergeCell ref="A10:C10"/>
    <mergeCell ref="A11:C11"/>
    <mergeCell ref="A7:C7"/>
    <mergeCell ref="O8:Q8"/>
    <mergeCell ref="O10:Q10"/>
    <mergeCell ref="O9:Q9"/>
    <mergeCell ref="A9:C9"/>
    <mergeCell ref="O11:Q11"/>
    <mergeCell ref="O24:R24"/>
    <mergeCell ref="O22:Q22"/>
    <mergeCell ref="O23:R23"/>
    <mergeCell ref="A12:C12"/>
    <mergeCell ref="O15:Q15"/>
    <mergeCell ref="A15:C15"/>
    <mergeCell ref="A19:C19"/>
    <mergeCell ref="A17:C17"/>
    <mergeCell ref="O16:Q16"/>
    <mergeCell ref="O17:Q17"/>
    <mergeCell ref="O14:Q14"/>
    <mergeCell ref="A14:C14"/>
    <mergeCell ref="A18:C18"/>
    <mergeCell ref="O18:Q18"/>
    <mergeCell ref="A16:C16"/>
    <mergeCell ref="A13:C13"/>
    <mergeCell ref="O13:Q13"/>
    <mergeCell ref="O12:Q12"/>
    <mergeCell ref="A20:C20"/>
    <mergeCell ref="A22:C22"/>
    <mergeCell ref="A23:D23"/>
    <mergeCell ref="A24:D24"/>
    <mergeCell ref="A3:C6"/>
    <mergeCell ref="I5:I6"/>
    <mergeCell ref="J5:J6"/>
    <mergeCell ref="I1:N1"/>
    <mergeCell ref="A1:H1"/>
    <mergeCell ref="N5:N6"/>
    <mergeCell ref="E3:E6"/>
    <mergeCell ref="F3:N3"/>
    <mergeCell ref="G4:N4"/>
    <mergeCell ref="G5:G6"/>
    <mergeCell ref="L5:L6"/>
    <mergeCell ref="M5:M6"/>
    <mergeCell ref="F4:F6"/>
    <mergeCell ref="H5:H6"/>
    <mergeCell ref="K5:K6"/>
    <mergeCell ref="E78:E79"/>
    <mergeCell ref="F78:F79"/>
    <mergeCell ref="E94:E95"/>
    <mergeCell ref="F94:F95"/>
    <mergeCell ref="Y1:AE1"/>
    <mergeCell ref="AE4:AE6"/>
    <mergeCell ref="AA5:AA6"/>
    <mergeCell ref="AB4:AB6"/>
    <mergeCell ref="W5:X5"/>
    <mergeCell ref="S3:AA3"/>
    <mergeCell ref="O1:X1"/>
    <mergeCell ref="T5:T6"/>
    <mergeCell ref="U5:U6"/>
    <mergeCell ref="O3:Q6"/>
    <mergeCell ref="S4:AA4"/>
    <mergeCell ref="V5:V6"/>
    <mergeCell ref="Z5:Z6"/>
    <mergeCell ref="Y5:Y6"/>
    <mergeCell ref="S5:S6"/>
    <mergeCell ref="O29:R29"/>
    <mergeCell ref="W24:X24"/>
    <mergeCell ref="O19:Q19"/>
    <mergeCell ref="O7:Q7"/>
    <mergeCell ref="O20:Q20"/>
    <mergeCell ref="A21:C21"/>
    <mergeCell ref="A29:D29"/>
    <mergeCell ref="O39:Q39"/>
    <mergeCell ref="A54:B54"/>
    <mergeCell ref="A26:D26"/>
    <mergeCell ref="A39:C39"/>
    <mergeCell ref="A27:D27"/>
    <mergeCell ref="A25:D25"/>
    <mergeCell ref="A28:D28"/>
    <mergeCell ref="O26:R26"/>
    <mergeCell ref="O27:R27"/>
    <mergeCell ref="O25:R25"/>
    <mergeCell ref="O21:Q21"/>
  </mergeCells>
  <phoneticPr fontId="4"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3" manualBreakCount="3">
    <brk id="8" max="59" man="1"/>
    <brk id="14" max="59" man="1"/>
    <brk id="24" max="59"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O162"/>
  <sheetViews>
    <sheetView view="pageBreakPreview" topLeftCell="O1" zoomScaleNormal="100" zoomScaleSheetLayoutView="100" workbookViewId="0">
      <selection activeCell="AC36" sqref="AC36"/>
    </sheetView>
  </sheetViews>
  <sheetFormatPr defaultColWidth="9.140625" defaultRowHeight="15.75"/>
  <cols>
    <col min="1" max="1" width="2.28515625" style="746" customWidth="1"/>
    <col min="2" max="2" width="28.7109375" style="746" customWidth="1"/>
    <col min="3" max="3" width="2.28515625" style="746" customWidth="1"/>
    <col min="4" max="4" width="1.7109375" style="747" customWidth="1"/>
    <col min="5" max="8" width="15.28515625" style="422" customWidth="1"/>
    <col min="9" max="13" width="16" style="422" customWidth="1"/>
    <col min="14" max="14" width="16" style="1442" customWidth="1"/>
    <col min="15" max="15" width="2.28515625" style="746" customWidth="1"/>
    <col min="16" max="16" width="28.7109375" style="746" customWidth="1"/>
    <col min="17" max="17" width="2.28515625" style="746" customWidth="1"/>
    <col min="18" max="18" width="1.7109375" style="747" customWidth="1"/>
    <col min="19" max="22" width="15.28515625" style="422" customWidth="1"/>
    <col min="23" max="30" width="10.28515625" style="422" customWidth="1"/>
    <col min="31" max="31" width="10.28515625" style="1442" customWidth="1"/>
    <col min="32" max="32" width="9.140625" style="422"/>
    <col min="33" max="33" width="15.42578125" style="422" bestFit="1" customWidth="1"/>
    <col min="34" max="16384" width="9.140625" style="422"/>
  </cols>
  <sheetData>
    <row r="1" spans="1:52" s="710" customFormat="1" ht="35.1" customHeight="1">
      <c r="A1" s="1430"/>
      <c r="B1" s="1430"/>
      <c r="C1" s="1430"/>
      <c r="D1" s="1430"/>
      <c r="E1" s="1430"/>
      <c r="F1" s="1430"/>
      <c r="G1" s="1430"/>
      <c r="H1" s="1431" t="s">
        <v>1530</v>
      </c>
      <c r="I1" s="3578" t="s">
        <v>207</v>
      </c>
      <c r="J1" s="3579"/>
      <c r="K1" s="3579"/>
      <c r="L1" s="3579"/>
      <c r="M1" s="3579"/>
      <c r="N1" s="3579"/>
      <c r="O1" s="1430"/>
      <c r="P1" s="1430"/>
      <c r="Q1" s="1430"/>
      <c r="R1" s="1430"/>
      <c r="S1" s="1430"/>
      <c r="T1" s="1430"/>
      <c r="U1" s="1430"/>
      <c r="V1" s="1431" t="s">
        <v>1531</v>
      </c>
      <c r="W1" s="3409" t="s">
        <v>208</v>
      </c>
      <c r="X1" s="3409"/>
      <c r="Y1" s="3409"/>
      <c r="Z1" s="3409"/>
      <c r="AA1" s="3409"/>
      <c r="AB1" s="3409"/>
      <c r="AC1" s="3409"/>
      <c r="AD1" s="3409"/>
      <c r="AE1" s="3409"/>
    </row>
    <row r="2" spans="1:52" s="715" customFormat="1" ht="15" customHeight="1" thickBot="1">
      <c r="B2" s="779"/>
      <c r="C2" s="779"/>
      <c r="D2" s="1432"/>
      <c r="E2" s="711"/>
      <c r="F2" s="711"/>
      <c r="G2" s="711"/>
      <c r="H2" s="711"/>
      <c r="I2" s="711"/>
      <c r="J2" s="711"/>
      <c r="K2" s="711"/>
      <c r="L2" s="711"/>
      <c r="M2" s="711"/>
      <c r="N2" s="714" t="s">
        <v>502</v>
      </c>
      <c r="P2" s="779"/>
      <c r="Q2" s="779"/>
      <c r="R2" s="1432"/>
      <c r="S2" s="1432"/>
      <c r="T2" s="711"/>
      <c r="U2" s="714"/>
      <c r="V2" s="711"/>
      <c r="W2" s="711"/>
      <c r="X2" s="711"/>
      <c r="Y2" s="711"/>
      <c r="Z2" s="711"/>
      <c r="AA2" s="711"/>
      <c r="AB2" s="711"/>
      <c r="AC2" s="711"/>
      <c r="AD2" s="711"/>
      <c r="AE2" s="714" t="s">
        <v>502</v>
      </c>
    </row>
    <row r="3" spans="1:52" s="1436" customFormat="1" ht="18" customHeight="1">
      <c r="A3" s="3237" t="s">
        <v>1</v>
      </c>
      <c r="B3" s="3237"/>
      <c r="C3" s="3237"/>
      <c r="D3" s="1433"/>
      <c r="E3" s="3555" t="s">
        <v>49</v>
      </c>
      <c r="F3" s="3557" t="s">
        <v>153</v>
      </c>
      <c r="G3" s="3558"/>
      <c r="H3" s="3558"/>
      <c r="I3" s="3559"/>
      <c r="J3" s="3558"/>
      <c r="K3" s="3558"/>
      <c r="L3" s="3558"/>
      <c r="M3" s="3558"/>
      <c r="N3" s="3558"/>
      <c r="O3" s="3237" t="s">
        <v>1</v>
      </c>
      <c r="P3" s="3237"/>
      <c r="Q3" s="3237"/>
      <c r="R3" s="1433"/>
      <c r="S3" s="3546" t="s">
        <v>154</v>
      </c>
      <c r="T3" s="3547"/>
      <c r="U3" s="3547"/>
      <c r="V3" s="3547"/>
      <c r="W3" s="3547"/>
      <c r="X3" s="3547"/>
      <c r="Y3" s="3547"/>
      <c r="Z3" s="3547"/>
      <c r="AA3" s="3548"/>
      <c r="AB3" s="1434" t="s">
        <v>3059</v>
      </c>
      <c r="AC3" s="1434"/>
      <c r="AD3" s="1434"/>
      <c r="AE3" s="1435"/>
    </row>
    <row r="4" spans="1:52" s="1436" customFormat="1" ht="18" customHeight="1">
      <c r="A4" s="3238"/>
      <c r="B4" s="3238"/>
      <c r="C4" s="3238"/>
      <c r="D4" s="1437"/>
      <c r="E4" s="3556"/>
      <c r="F4" s="3243" t="s">
        <v>137</v>
      </c>
      <c r="G4" s="3560" t="s">
        <v>155</v>
      </c>
      <c r="H4" s="3561"/>
      <c r="I4" s="3562"/>
      <c r="J4" s="3561"/>
      <c r="K4" s="3561"/>
      <c r="L4" s="3561"/>
      <c r="M4" s="3561"/>
      <c r="N4" s="3561"/>
      <c r="O4" s="3238"/>
      <c r="P4" s="3238"/>
      <c r="Q4" s="3238"/>
      <c r="R4" s="1437"/>
      <c r="S4" s="3549" t="s">
        <v>156</v>
      </c>
      <c r="T4" s="3550"/>
      <c r="U4" s="3550"/>
      <c r="V4" s="3550"/>
      <c r="W4" s="3550"/>
      <c r="X4" s="3550"/>
      <c r="Y4" s="3550"/>
      <c r="Z4" s="3550"/>
      <c r="AA4" s="3551"/>
      <c r="AB4" s="3540" t="s">
        <v>137</v>
      </c>
      <c r="AC4" s="3544" t="s">
        <v>455</v>
      </c>
      <c r="AD4" s="3545"/>
      <c r="AE4" s="3537" t="s">
        <v>1489</v>
      </c>
    </row>
    <row r="5" spans="1:52" s="1436" customFormat="1" ht="20.100000000000001" customHeight="1">
      <c r="A5" s="3238"/>
      <c r="B5" s="3238"/>
      <c r="C5" s="3238"/>
      <c r="D5" s="1437"/>
      <c r="E5" s="3556"/>
      <c r="F5" s="3243"/>
      <c r="G5" s="3540" t="s">
        <v>47</v>
      </c>
      <c r="H5" s="3540" t="s">
        <v>159</v>
      </c>
      <c r="I5" s="3552" t="s">
        <v>491</v>
      </c>
      <c r="J5" s="3540" t="s">
        <v>161</v>
      </c>
      <c r="K5" s="3540" t="s">
        <v>127</v>
      </c>
      <c r="L5" s="3540" t="s">
        <v>162</v>
      </c>
      <c r="M5" s="3540" t="s">
        <v>163</v>
      </c>
      <c r="N5" s="3537" t="s">
        <v>164</v>
      </c>
      <c r="O5" s="3238"/>
      <c r="P5" s="3238"/>
      <c r="Q5" s="3238"/>
      <c r="R5" s="1437"/>
      <c r="S5" s="3552" t="s">
        <v>47</v>
      </c>
      <c r="T5" s="3540" t="s">
        <v>122</v>
      </c>
      <c r="U5" s="3540" t="s">
        <v>165</v>
      </c>
      <c r="V5" s="3540" t="s">
        <v>166</v>
      </c>
      <c r="W5" s="3577" t="s">
        <v>167</v>
      </c>
      <c r="X5" s="3545"/>
      <c r="Y5" s="3540" t="s">
        <v>168</v>
      </c>
      <c r="Z5" s="3540" t="s">
        <v>534</v>
      </c>
      <c r="AA5" s="3540" t="s">
        <v>169</v>
      </c>
      <c r="AB5" s="3542"/>
      <c r="AC5" s="3540" t="s">
        <v>843</v>
      </c>
      <c r="AD5" s="3243" t="s">
        <v>1488</v>
      </c>
      <c r="AE5" s="3538"/>
    </row>
    <row r="6" spans="1:52" s="1436" customFormat="1" ht="30" customHeight="1">
      <c r="A6" s="3239"/>
      <c r="B6" s="3239"/>
      <c r="C6" s="3239"/>
      <c r="D6" s="1438"/>
      <c r="E6" s="3541"/>
      <c r="F6" s="3245"/>
      <c r="G6" s="3541"/>
      <c r="H6" s="3541"/>
      <c r="I6" s="3245"/>
      <c r="J6" s="3541"/>
      <c r="K6" s="3541"/>
      <c r="L6" s="3541"/>
      <c r="M6" s="3541"/>
      <c r="N6" s="3244"/>
      <c r="O6" s="3239"/>
      <c r="P6" s="3239"/>
      <c r="Q6" s="3239"/>
      <c r="R6" s="1438"/>
      <c r="S6" s="3245"/>
      <c r="T6" s="3541"/>
      <c r="U6" s="3541"/>
      <c r="V6" s="3541"/>
      <c r="W6" s="1438" t="s">
        <v>519</v>
      </c>
      <c r="X6" s="629" t="s">
        <v>520</v>
      </c>
      <c r="Y6" s="3541"/>
      <c r="Z6" s="3541"/>
      <c r="AA6" s="3541"/>
      <c r="AB6" s="3543"/>
      <c r="AC6" s="3541"/>
      <c r="AD6" s="3245"/>
      <c r="AE6" s="3539"/>
    </row>
    <row r="7" spans="1:52" s="838" customFormat="1" ht="24.6" hidden="1" customHeight="1">
      <c r="A7" s="3408" t="s">
        <v>2540</v>
      </c>
      <c r="B7" s="3408"/>
      <c r="C7" s="3408"/>
      <c r="D7" s="676"/>
      <c r="E7" s="781">
        <v>526282949</v>
      </c>
      <c r="F7" s="781">
        <v>504890838</v>
      </c>
      <c r="G7" s="154">
        <f t="shared" ref="G7:G16" si="0">SUM(H7:N7)</f>
        <v>450942031</v>
      </c>
      <c r="H7" s="781">
        <v>297312785</v>
      </c>
      <c r="I7" s="781">
        <v>105258817</v>
      </c>
      <c r="J7" s="781">
        <v>3810330</v>
      </c>
      <c r="K7" s="781">
        <v>4500331</v>
      </c>
      <c r="L7" s="781">
        <v>745121</v>
      </c>
      <c r="M7" s="781">
        <v>4245851</v>
      </c>
      <c r="N7" s="781">
        <v>35068796</v>
      </c>
      <c r="O7" s="3408" t="s">
        <v>2540</v>
      </c>
      <c r="P7" s="3408"/>
      <c r="Q7" s="3408"/>
      <c r="R7" s="676"/>
      <c r="S7" s="154">
        <f t="shared" ref="S7:S23" si="1">SUM(T7:AA7)</f>
        <v>49541286</v>
      </c>
      <c r="T7" s="720">
        <v>24732641</v>
      </c>
      <c r="U7" s="781">
        <v>1353167</v>
      </c>
      <c r="V7" s="781">
        <v>1553881</v>
      </c>
      <c r="W7" s="781">
        <v>3151268</v>
      </c>
      <c r="X7" s="781"/>
      <c r="Y7" s="781">
        <v>1751100</v>
      </c>
      <c r="Z7" s="781"/>
      <c r="AA7" s="781">
        <v>16999229</v>
      </c>
      <c r="AB7" s="781">
        <v>21392111</v>
      </c>
      <c r="AC7" s="781"/>
      <c r="AD7" s="781">
        <v>11251746</v>
      </c>
      <c r="AE7" s="781">
        <v>10140365</v>
      </c>
    </row>
    <row r="8" spans="1:52" s="838" customFormat="1" ht="24.6" hidden="1" customHeight="1">
      <c r="A8" s="3407" t="s">
        <v>2300</v>
      </c>
      <c r="B8" s="3407"/>
      <c r="C8" s="3407"/>
      <c r="D8" s="676"/>
      <c r="E8" s="611">
        <v>500259936.87579286</v>
      </c>
      <c r="F8" s="611">
        <v>468440044.70421875</v>
      </c>
      <c r="G8" s="154">
        <f t="shared" si="0"/>
        <v>418609284.14764512</v>
      </c>
      <c r="H8" s="611">
        <v>255463872.03214708</v>
      </c>
      <c r="I8" s="611">
        <v>95398874.19872877</v>
      </c>
      <c r="J8" s="611">
        <v>1543510.0786830864</v>
      </c>
      <c r="K8" s="611">
        <v>3606197.8578925608</v>
      </c>
      <c r="L8" s="611">
        <v>742245.18016339734</v>
      </c>
      <c r="M8" s="611">
        <v>4358271.3518481841</v>
      </c>
      <c r="N8" s="611">
        <v>57496313.448182054</v>
      </c>
      <c r="O8" s="3407" t="s">
        <v>2300</v>
      </c>
      <c r="P8" s="3407"/>
      <c r="Q8" s="3407"/>
      <c r="R8" s="676"/>
      <c r="S8" s="154">
        <f t="shared" si="1"/>
        <v>44951966.544361331</v>
      </c>
      <c r="T8" s="722">
        <v>22994687.799438879</v>
      </c>
      <c r="U8" s="611">
        <v>1218807.477969009</v>
      </c>
      <c r="V8" s="611">
        <v>1464609.0822741014</v>
      </c>
      <c r="W8" s="611">
        <v>2707873.6993029877</v>
      </c>
      <c r="X8" s="611"/>
      <c r="Y8" s="611">
        <v>2435916.673869262</v>
      </c>
      <c r="Z8" s="611"/>
      <c r="AA8" s="611">
        <v>14130071.811507091</v>
      </c>
      <c r="AB8" s="611">
        <v>31819892.171573572</v>
      </c>
      <c r="AC8" s="611"/>
      <c r="AD8" s="611">
        <v>16282523.782206509</v>
      </c>
      <c r="AE8" s="611">
        <v>15537368.389367055</v>
      </c>
    </row>
    <row r="9" spans="1:52" s="838" customFormat="1" ht="24.6" hidden="1" customHeight="1">
      <c r="A9" s="3407" t="s">
        <v>2321</v>
      </c>
      <c r="B9" s="3407"/>
      <c r="C9" s="3407"/>
      <c r="D9" s="676"/>
      <c r="E9" s="611">
        <v>489213132</v>
      </c>
      <c r="F9" s="611">
        <v>474061931</v>
      </c>
      <c r="G9" s="154">
        <f t="shared" si="0"/>
        <v>418765000.93499964</v>
      </c>
      <c r="H9" s="611">
        <v>314489922</v>
      </c>
      <c r="I9" s="611">
        <v>70638374.57499966</v>
      </c>
      <c r="J9" s="611">
        <v>2007705</v>
      </c>
      <c r="K9" s="611">
        <v>2739490</v>
      </c>
      <c r="L9" s="611">
        <v>757235.4</v>
      </c>
      <c r="M9" s="611">
        <v>3093962.9599999809</v>
      </c>
      <c r="N9" s="611">
        <v>25038311</v>
      </c>
      <c r="O9" s="3407" t="s">
        <v>2555</v>
      </c>
      <c r="P9" s="3407"/>
      <c r="Q9" s="3407"/>
      <c r="R9" s="676"/>
      <c r="S9" s="154">
        <f t="shared" si="1"/>
        <v>51064299.102000073</v>
      </c>
      <c r="T9" s="722">
        <v>19566590.462000091</v>
      </c>
      <c r="U9" s="611">
        <v>1482722</v>
      </c>
      <c r="V9" s="611">
        <v>1432899.5999999847</v>
      </c>
      <c r="W9" s="611">
        <v>1977322.0399999938</v>
      </c>
      <c r="X9" s="611"/>
      <c r="Y9" s="611">
        <v>1399344</v>
      </c>
      <c r="Z9" s="611"/>
      <c r="AA9" s="611">
        <v>25205421</v>
      </c>
      <c r="AB9" s="611">
        <v>15151201</v>
      </c>
      <c r="AC9" s="611"/>
      <c r="AD9" s="611">
        <v>9505513</v>
      </c>
      <c r="AE9" s="611">
        <v>5645688</v>
      </c>
    </row>
    <row r="10" spans="1:52" s="838" customFormat="1" ht="19.5" hidden="1" customHeight="1">
      <c r="A10" s="3407" t="s">
        <v>2322</v>
      </c>
      <c r="B10" s="3407"/>
      <c r="C10" s="3407"/>
      <c r="D10" s="676"/>
      <c r="E10" s="611">
        <v>419108300.79884535</v>
      </c>
      <c r="F10" s="611">
        <v>396649042.59909409</v>
      </c>
      <c r="G10" s="154">
        <f t="shared" si="0"/>
        <v>353495935.61890829</v>
      </c>
      <c r="H10" s="611">
        <v>215267322.94458571</v>
      </c>
      <c r="I10" s="611">
        <v>67969049.190299273</v>
      </c>
      <c r="J10" s="611">
        <v>3857663.2927012201</v>
      </c>
      <c r="K10" s="611">
        <v>3184074.4645790067</v>
      </c>
      <c r="L10" s="611">
        <v>827061.19027196267</v>
      </c>
      <c r="M10" s="611">
        <v>4500239.4232014809</v>
      </c>
      <c r="N10" s="611">
        <v>57890525.113269642</v>
      </c>
      <c r="O10" s="3407" t="s">
        <v>3060</v>
      </c>
      <c r="P10" s="3407"/>
      <c r="Q10" s="3407"/>
      <c r="R10" s="676"/>
      <c r="S10" s="154">
        <f t="shared" si="1"/>
        <v>43153106.980185494</v>
      </c>
      <c r="T10" s="722">
        <v>23381225.458153117</v>
      </c>
      <c r="U10" s="611">
        <v>1022340.2123323941</v>
      </c>
      <c r="V10" s="611">
        <v>1363659.7286403633</v>
      </c>
      <c r="W10" s="611">
        <v>2633047.989027027</v>
      </c>
      <c r="X10" s="611"/>
      <c r="Y10" s="611">
        <v>3447618.1337923533</v>
      </c>
      <c r="Z10" s="611"/>
      <c r="AA10" s="611">
        <v>11305215.458240237</v>
      </c>
      <c r="AB10" s="611">
        <v>22459258.199751787</v>
      </c>
      <c r="AC10" s="611"/>
      <c r="AD10" s="611">
        <v>8628724.2359048557</v>
      </c>
      <c r="AE10" s="611">
        <v>13830533.963846939</v>
      </c>
    </row>
    <row r="11" spans="1:52" s="838" customFormat="1" ht="14.1" hidden="1" customHeight="1">
      <c r="A11" s="3407" t="s">
        <v>2303</v>
      </c>
      <c r="B11" s="3407"/>
      <c r="C11" s="3407"/>
      <c r="D11" s="676"/>
      <c r="E11" s="611">
        <v>476703908.25929618</v>
      </c>
      <c r="F11" s="611">
        <v>456720129.96827769</v>
      </c>
      <c r="G11" s="154">
        <f t="shared" si="0"/>
        <v>413956937.12728733</v>
      </c>
      <c r="H11" s="611">
        <v>262428581.17396924</v>
      </c>
      <c r="I11" s="611">
        <v>77367533.54695791</v>
      </c>
      <c r="J11" s="611">
        <v>2216923.5168294827</v>
      </c>
      <c r="K11" s="611">
        <v>4139916.9677333706</v>
      </c>
      <c r="L11" s="611">
        <v>996936.72449556203</v>
      </c>
      <c r="M11" s="611">
        <v>4194601.4945782684</v>
      </c>
      <c r="N11" s="611">
        <v>62612443.702723511</v>
      </c>
      <c r="O11" s="3407" t="s">
        <v>3061</v>
      </c>
      <c r="P11" s="3407"/>
      <c r="Q11" s="3407"/>
      <c r="R11" s="676"/>
      <c r="S11" s="154">
        <f t="shared" si="1"/>
        <v>42763192.840989754</v>
      </c>
      <c r="T11" s="722">
        <v>23406249.541655455</v>
      </c>
      <c r="U11" s="611">
        <v>1069721.2877072636</v>
      </c>
      <c r="V11" s="611">
        <v>1415644.1527868828</v>
      </c>
      <c r="W11" s="611">
        <v>2531503.2865837179</v>
      </c>
      <c r="X11" s="611"/>
      <c r="Y11" s="611">
        <v>2135758.3300581598</v>
      </c>
      <c r="Z11" s="611"/>
      <c r="AA11" s="611">
        <v>12204316.242198268</v>
      </c>
      <c r="AB11" s="611">
        <v>19983778.291019205</v>
      </c>
      <c r="AC11" s="611"/>
      <c r="AD11" s="611">
        <v>7603973.8304292941</v>
      </c>
      <c r="AE11" s="611">
        <v>12379804.460589908</v>
      </c>
    </row>
    <row r="12" spans="1:52" s="839" customFormat="1" ht="14.1" hidden="1" customHeight="1">
      <c r="A12" s="3094" t="s">
        <v>2384</v>
      </c>
      <c r="B12" s="3094"/>
      <c r="C12" s="3094"/>
      <c r="D12" s="162"/>
      <c r="E12" s="154">
        <v>496488994.83943087</v>
      </c>
      <c r="F12" s="154">
        <v>481343126.79512012</v>
      </c>
      <c r="G12" s="154">
        <f t="shared" si="0"/>
        <v>439721147.60266435</v>
      </c>
      <c r="H12" s="154">
        <v>284329598.69309759</v>
      </c>
      <c r="I12" s="154">
        <v>82504221.960096911</v>
      </c>
      <c r="J12" s="154">
        <v>3872579.8365629241</v>
      </c>
      <c r="K12" s="154">
        <v>3969552.0641623829</v>
      </c>
      <c r="L12" s="154">
        <v>785592.04435622005</v>
      </c>
      <c r="M12" s="154">
        <v>4360744.7463139854</v>
      </c>
      <c r="N12" s="492">
        <v>59898858.258074351</v>
      </c>
      <c r="O12" s="3094" t="s">
        <v>2384</v>
      </c>
      <c r="P12" s="3094"/>
      <c r="Q12" s="3094"/>
      <c r="R12" s="162"/>
      <c r="S12" s="154">
        <f t="shared" si="1"/>
        <v>41621979.192455567</v>
      </c>
      <c r="T12" s="154">
        <v>22112135.194528367</v>
      </c>
      <c r="U12" s="154">
        <v>977949.36275986081</v>
      </c>
      <c r="V12" s="154">
        <v>1246412.4508344219</v>
      </c>
      <c r="W12" s="154">
        <v>1868683.6678214085</v>
      </c>
      <c r="X12" s="154"/>
      <c r="Y12" s="154">
        <v>1391131.407581476</v>
      </c>
      <c r="Z12" s="154"/>
      <c r="AA12" s="154">
        <v>14025667.108930033</v>
      </c>
      <c r="AB12" s="154">
        <v>15145868.044310147</v>
      </c>
      <c r="AC12" s="154"/>
      <c r="AD12" s="154">
        <v>5855055.0694833612</v>
      </c>
      <c r="AE12" s="492">
        <v>9290812.9748267699</v>
      </c>
      <c r="AG12" s="839">
        <f>SUM(E12:E13,E15)</f>
        <v>1580226551.1417046</v>
      </c>
    </row>
    <row r="13" spans="1:52" s="838" customFormat="1" ht="14.1" hidden="1" customHeight="1">
      <c r="A13" s="3407" t="s">
        <v>2385</v>
      </c>
      <c r="B13" s="3407"/>
      <c r="C13" s="3407"/>
      <c r="D13" s="676"/>
      <c r="E13" s="154">
        <v>529763432.86957943</v>
      </c>
      <c r="F13" s="154">
        <v>512695022.82086575</v>
      </c>
      <c r="G13" s="154">
        <f t="shared" si="0"/>
        <v>469260479.84028232</v>
      </c>
      <c r="H13" s="154">
        <v>304432118.85760933</v>
      </c>
      <c r="I13" s="154">
        <v>78056508.787830189</v>
      </c>
      <c r="J13" s="154">
        <v>4588468.4158692267</v>
      </c>
      <c r="K13" s="154">
        <v>4471659.3119518673</v>
      </c>
      <c r="L13" s="154">
        <v>1108688.3710674169</v>
      </c>
      <c r="M13" s="154">
        <v>4642236.2712207725</v>
      </c>
      <c r="N13" s="492">
        <v>71960799.824733555</v>
      </c>
      <c r="O13" s="3407" t="s">
        <v>2385</v>
      </c>
      <c r="P13" s="3407"/>
      <c r="Q13" s="3407"/>
      <c r="R13" s="676"/>
      <c r="S13" s="154">
        <f t="shared" si="1"/>
        <v>43434542.980582535</v>
      </c>
      <c r="T13" s="154">
        <v>22931544.368874259</v>
      </c>
      <c r="U13" s="154">
        <v>1308158.2005250007</v>
      </c>
      <c r="V13" s="154">
        <v>1264946.1043595017</v>
      </c>
      <c r="W13" s="154">
        <v>2018358.876425161</v>
      </c>
      <c r="X13" s="154"/>
      <c r="Y13" s="154">
        <v>1445541.6938203718</v>
      </c>
      <c r="Z13" s="154"/>
      <c r="AA13" s="154">
        <v>14465993.736578237</v>
      </c>
      <c r="AB13" s="154">
        <v>17068410.048713371</v>
      </c>
      <c r="AC13" s="154"/>
      <c r="AD13" s="154">
        <v>5498132.7390306629</v>
      </c>
      <c r="AE13" s="492">
        <v>11570277.309682725</v>
      </c>
      <c r="AI13" s="1439"/>
      <c r="AJ13" s="1439"/>
      <c r="AK13" s="1439"/>
      <c r="AL13" s="1439"/>
      <c r="AM13" s="1439"/>
      <c r="AN13" s="1439"/>
      <c r="AO13" s="1439"/>
      <c r="AP13" s="1439"/>
      <c r="AQ13" s="1439"/>
      <c r="AR13" s="1439"/>
      <c r="AS13" s="1439"/>
      <c r="AT13" s="1439"/>
      <c r="AU13" s="1439"/>
      <c r="AV13" s="1439"/>
      <c r="AW13" s="1439"/>
      <c r="AX13" s="1439"/>
      <c r="AY13" s="1439"/>
      <c r="AZ13" s="1439"/>
    </row>
    <row r="14" spans="1:52" s="838" customFormat="1" ht="14.1" hidden="1" customHeight="1">
      <c r="A14" s="3407" t="s">
        <v>2363</v>
      </c>
      <c r="B14" s="3407"/>
      <c r="C14" s="3407"/>
      <c r="D14" s="676"/>
      <c r="E14" s="154">
        <v>536794692.29690802</v>
      </c>
      <c r="F14" s="154">
        <v>521734671.30878443</v>
      </c>
      <c r="G14" s="154">
        <f t="shared" si="0"/>
        <v>476115763.59936035</v>
      </c>
      <c r="H14" s="154">
        <v>311857891.91174448</v>
      </c>
      <c r="I14" s="154">
        <v>77284127.118604407</v>
      </c>
      <c r="J14" s="154">
        <v>4368036.0241957745</v>
      </c>
      <c r="K14" s="154">
        <v>4459962.5911052665</v>
      </c>
      <c r="L14" s="154">
        <v>1075368.3353540944</v>
      </c>
      <c r="M14" s="154">
        <v>4438564.1981129171</v>
      </c>
      <c r="N14" s="492">
        <v>72631813.420243397</v>
      </c>
      <c r="O14" s="3407" t="s">
        <v>3062</v>
      </c>
      <c r="P14" s="3407"/>
      <c r="Q14" s="3407"/>
      <c r="R14" s="676"/>
      <c r="S14" s="154">
        <f t="shared" si="1"/>
        <v>45618907.709423251</v>
      </c>
      <c r="T14" s="154">
        <v>23711678.7738421</v>
      </c>
      <c r="U14" s="154">
        <v>1369416.4287412162</v>
      </c>
      <c r="V14" s="154">
        <v>1353978.7519006452</v>
      </c>
      <c r="W14" s="154">
        <v>2087831.3027805197</v>
      </c>
      <c r="X14" s="154"/>
      <c r="Y14" s="154">
        <v>1246304.0955267863</v>
      </c>
      <c r="Z14" s="154"/>
      <c r="AA14" s="154">
        <v>15849698.356631983</v>
      </c>
      <c r="AB14" s="154">
        <v>15060020.98812389</v>
      </c>
      <c r="AC14" s="154"/>
      <c r="AD14" s="154">
        <v>4148827.8701000037</v>
      </c>
      <c r="AE14" s="492">
        <v>10911193.118023887</v>
      </c>
      <c r="AT14" s="1439"/>
    </row>
    <row r="15" spans="1:52" s="838" customFormat="1" ht="14.1" hidden="1" customHeight="1">
      <c r="A15" s="3094" t="s">
        <v>3063</v>
      </c>
      <c r="B15" s="3094"/>
      <c r="C15" s="3094"/>
      <c r="D15" s="676"/>
      <c r="E15" s="154">
        <v>553974123.43269408</v>
      </c>
      <c r="F15" s="154">
        <v>541854421.76084232</v>
      </c>
      <c r="G15" s="154">
        <f t="shared" si="0"/>
        <v>492617125.02882802</v>
      </c>
      <c r="H15" s="154">
        <v>329291549.46900713</v>
      </c>
      <c r="I15" s="154">
        <v>66949770.766271278</v>
      </c>
      <c r="J15" s="154">
        <v>4397660.3019358907</v>
      </c>
      <c r="K15" s="154">
        <v>4688112.3759639384</v>
      </c>
      <c r="L15" s="154">
        <v>1271409.5963614986</v>
      </c>
      <c r="M15" s="154">
        <v>4063349.7332274397</v>
      </c>
      <c r="N15" s="492">
        <v>81955272.78606078</v>
      </c>
      <c r="O15" s="3094" t="s">
        <v>3063</v>
      </c>
      <c r="P15" s="3094"/>
      <c r="Q15" s="3094"/>
      <c r="R15" s="676"/>
      <c r="S15" s="154">
        <f t="shared" si="1"/>
        <v>49237296.732013062</v>
      </c>
      <c r="T15" s="154">
        <v>24759216.978360169</v>
      </c>
      <c r="U15" s="154">
        <v>1745206.8876963207</v>
      </c>
      <c r="V15" s="154">
        <v>1474510.1654522009</v>
      </c>
      <c r="W15" s="154">
        <v>2259155.4459781502</v>
      </c>
      <c r="X15" s="154"/>
      <c r="Y15" s="154">
        <v>832220.89254016196</v>
      </c>
      <c r="Z15" s="154"/>
      <c r="AA15" s="154">
        <v>18166986.361986056</v>
      </c>
      <c r="AB15" s="154">
        <v>12119701.671853863</v>
      </c>
      <c r="AC15" s="154"/>
      <c r="AD15" s="154">
        <v>5493121.4999061162</v>
      </c>
      <c r="AE15" s="492">
        <v>6626580.1719477568</v>
      </c>
    </row>
    <row r="16" spans="1:52" s="838" customFormat="1" ht="14.1" hidden="1" customHeight="1">
      <c r="A16" s="3407" t="s">
        <v>2388</v>
      </c>
      <c r="B16" s="3407"/>
      <c r="C16" s="3407"/>
      <c r="D16" s="676"/>
      <c r="E16" s="611">
        <v>560070365.17429125</v>
      </c>
      <c r="F16" s="611">
        <v>544103225.05843985</v>
      </c>
      <c r="G16" s="154">
        <f t="shared" si="0"/>
        <v>497306493.56444049</v>
      </c>
      <c r="H16" s="611">
        <v>337667914.69405138</v>
      </c>
      <c r="I16" s="611">
        <v>60634861.372655563</v>
      </c>
      <c r="J16" s="611">
        <v>7070109.0288936626</v>
      </c>
      <c r="K16" s="611">
        <v>4105297.0410181759</v>
      </c>
      <c r="L16" s="611">
        <v>969129.08166522824</v>
      </c>
      <c r="M16" s="611">
        <v>3542044.0940998192</v>
      </c>
      <c r="N16" s="611">
        <v>83317138.252056643</v>
      </c>
      <c r="O16" s="3407" t="s">
        <v>2388</v>
      </c>
      <c r="P16" s="3407"/>
      <c r="Q16" s="3407"/>
      <c r="R16" s="676"/>
      <c r="S16" s="154">
        <f t="shared" si="1"/>
        <v>46796731.494000539</v>
      </c>
      <c r="T16" s="611">
        <v>22464605.164075799</v>
      </c>
      <c r="U16" s="611">
        <v>1733569.1662502626</v>
      </c>
      <c r="V16" s="611">
        <v>1174239.4439325552</v>
      </c>
      <c r="W16" s="611">
        <v>2035775.0777215781</v>
      </c>
      <c r="X16" s="611"/>
      <c r="Y16" s="611">
        <v>1609988.8526201989</v>
      </c>
      <c r="Z16" s="611"/>
      <c r="AA16" s="611">
        <v>17778553.789400145</v>
      </c>
      <c r="AB16" s="611">
        <v>15967140.115850762</v>
      </c>
      <c r="AC16" s="611"/>
      <c r="AD16" s="611">
        <v>5784933.0212108986</v>
      </c>
      <c r="AE16" s="611">
        <v>10182207.094639864</v>
      </c>
    </row>
    <row r="17" spans="1:67" s="838" customFormat="1" ht="18" hidden="1" customHeight="1">
      <c r="A17" s="3094" t="s">
        <v>2693</v>
      </c>
      <c r="B17" s="3094"/>
      <c r="C17" s="3094"/>
      <c r="D17" s="676"/>
      <c r="E17" s="611">
        <v>496601977.69840121</v>
      </c>
      <c r="F17" s="611">
        <v>488367701.22577751</v>
      </c>
      <c r="G17" s="154">
        <f t="shared" ref="G17:G22" si="2">SUM(H17:N17)</f>
        <v>442375323.52045184</v>
      </c>
      <c r="H17" s="611">
        <v>299226461.79350102</v>
      </c>
      <c r="I17" s="611">
        <v>62693880.690241016</v>
      </c>
      <c r="J17" s="611">
        <v>6888594.2343562962</v>
      </c>
      <c r="K17" s="611">
        <v>5348490.7705685459</v>
      </c>
      <c r="L17" s="611">
        <v>1095918.1262080851</v>
      </c>
      <c r="M17" s="611">
        <v>3216676.9773841053</v>
      </c>
      <c r="N17" s="611">
        <v>63905300.928192794</v>
      </c>
      <c r="O17" s="3094" t="s">
        <v>2818</v>
      </c>
      <c r="P17" s="3094"/>
      <c r="Q17" s="3094"/>
      <c r="R17" s="676"/>
      <c r="S17" s="154">
        <f t="shared" si="1"/>
        <v>45992377.705325633</v>
      </c>
      <c r="T17" s="611">
        <v>22556191.156092446</v>
      </c>
      <c r="U17" s="611">
        <v>1669969.6608284907</v>
      </c>
      <c r="V17" s="611">
        <v>1005335.9886982448</v>
      </c>
      <c r="W17" s="611">
        <v>2059959.800872264</v>
      </c>
      <c r="X17" s="611"/>
      <c r="Y17" s="611">
        <v>1229721.0536949025</v>
      </c>
      <c r="Z17" s="611"/>
      <c r="AA17" s="611">
        <v>17471200.045139283</v>
      </c>
      <c r="AB17" s="611">
        <v>8234276.4726241939</v>
      </c>
      <c r="AC17" s="611"/>
      <c r="AD17" s="611">
        <v>3054462.5944479257</v>
      </c>
      <c r="AE17" s="611">
        <v>5179813.8781762552</v>
      </c>
    </row>
    <row r="18" spans="1:67" s="838" customFormat="1" ht="15.75" hidden="1" customHeight="1">
      <c r="A18" s="3094" t="s">
        <v>2898</v>
      </c>
      <c r="B18" s="3094"/>
      <c r="C18" s="3094"/>
      <c r="D18" s="676"/>
      <c r="E18" s="1147">
        <v>552869850.08385503</v>
      </c>
      <c r="F18" s="1147">
        <v>545609538.32146454</v>
      </c>
      <c r="G18" s="1126">
        <f t="shared" si="2"/>
        <v>495646950.48677838</v>
      </c>
      <c r="H18" s="1147">
        <v>331103305.22873092</v>
      </c>
      <c r="I18" s="1147">
        <v>68173235.708185196</v>
      </c>
      <c r="J18" s="1147">
        <v>2510483.3665946699</v>
      </c>
      <c r="K18" s="1147">
        <v>5115612.9545477172</v>
      </c>
      <c r="L18" s="1147">
        <v>1053028.9692076065</v>
      </c>
      <c r="M18" s="1147">
        <v>3432345.1338795708</v>
      </c>
      <c r="N18" s="1147">
        <v>84258939.125632733</v>
      </c>
      <c r="O18" s="3094" t="s">
        <v>2898</v>
      </c>
      <c r="P18" s="3094"/>
      <c r="Q18" s="3094"/>
      <c r="R18" s="676"/>
      <c r="S18" s="1126">
        <f t="shared" si="1"/>
        <v>49962587.834686346</v>
      </c>
      <c r="T18" s="1147">
        <v>24824214.330726173</v>
      </c>
      <c r="U18" s="1147">
        <v>1819030.0801872623</v>
      </c>
      <c r="V18" s="1147">
        <v>1179574.375424424</v>
      </c>
      <c r="W18" s="1147">
        <v>2026051.3368344619</v>
      </c>
      <c r="X18" s="1147"/>
      <c r="Y18" s="1147">
        <v>1105398.1725415699</v>
      </c>
      <c r="Z18" s="1147"/>
      <c r="AA18" s="1147">
        <v>19008319.53897246</v>
      </c>
      <c r="AB18" s="1147">
        <v>7260311.7623895369</v>
      </c>
      <c r="AC18" s="1147"/>
      <c r="AD18" s="1147">
        <v>2820092.489777823</v>
      </c>
      <c r="AE18" s="1147">
        <v>4440219.2726117149</v>
      </c>
    </row>
    <row r="19" spans="1:67" s="838" customFormat="1" ht="14.25" hidden="1" customHeight="1">
      <c r="A19" s="3094" t="s">
        <v>2826</v>
      </c>
      <c r="B19" s="3094"/>
      <c r="C19" s="3094"/>
      <c r="D19" s="676"/>
      <c r="E19" s="1126">
        <v>549122917.60196519</v>
      </c>
      <c r="F19" s="1126">
        <v>538028957.04110456</v>
      </c>
      <c r="G19" s="1126">
        <f t="shared" si="2"/>
        <v>487575695.20942247</v>
      </c>
      <c r="H19" s="1126">
        <v>327954187.36831635</v>
      </c>
      <c r="I19" s="1147">
        <v>68215919.611239389</v>
      </c>
      <c r="J19" s="1147">
        <v>3804191.4392418195</v>
      </c>
      <c r="K19" s="1147">
        <v>5378453.5339665376</v>
      </c>
      <c r="L19" s="1147">
        <v>1196882.4616509003</v>
      </c>
      <c r="M19" s="1147">
        <v>3861427.3411211199</v>
      </c>
      <c r="N19" s="1147">
        <v>77164633.45388636</v>
      </c>
      <c r="O19" s="3094" t="s">
        <v>2763</v>
      </c>
      <c r="P19" s="3094"/>
      <c r="Q19" s="3094"/>
      <c r="R19" s="676"/>
      <c r="S19" s="1126">
        <f t="shared" si="1"/>
        <v>50453261.83168301</v>
      </c>
      <c r="T19" s="1147">
        <v>24514600.208476603</v>
      </c>
      <c r="U19" s="1147">
        <v>1942421.1656226597</v>
      </c>
      <c r="V19" s="1147">
        <v>1128408.1940226085</v>
      </c>
      <c r="W19" s="1147">
        <v>2126972.957060853</v>
      </c>
      <c r="X19" s="1147"/>
      <c r="Y19" s="1147">
        <v>1212126.8026057486</v>
      </c>
      <c r="Z19" s="1147"/>
      <c r="AA19" s="1147">
        <v>19528732.503894538</v>
      </c>
      <c r="AB19" s="1147">
        <v>11093960.560860451</v>
      </c>
      <c r="AC19" s="1147"/>
      <c r="AD19" s="1147">
        <v>4564335.1142636128</v>
      </c>
      <c r="AE19" s="1147">
        <v>6529625.4465968385</v>
      </c>
    </row>
    <row r="20" spans="1:67" s="838" customFormat="1" ht="14.25" hidden="1" customHeight="1">
      <c r="A20" s="3094" t="s">
        <v>2698</v>
      </c>
      <c r="B20" s="3094"/>
      <c r="C20" s="3094"/>
      <c r="D20" s="676"/>
      <c r="E20" s="1147">
        <v>529032480.35362381</v>
      </c>
      <c r="F20" s="1147">
        <v>520416271.19983798</v>
      </c>
      <c r="G20" s="1126">
        <f t="shared" si="2"/>
        <v>469581988.39443791</v>
      </c>
      <c r="H20" s="1147">
        <v>316269790.26960284</v>
      </c>
      <c r="I20" s="1147">
        <v>66488133.843514755</v>
      </c>
      <c r="J20" s="1147">
        <v>1215029.7040749842</v>
      </c>
      <c r="K20" s="1147">
        <v>5036702.576808474</v>
      </c>
      <c r="L20" s="1147">
        <v>1310994.7776689415</v>
      </c>
      <c r="M20" s="1147">
        <v>4497911.8439037399</v>
      </c>
      <c r="N20" s="1147">
        <v>74763425.378864244</v>
      </c>
      <c r="O20" s="3094" t="s">
        <v>2698</v>
      </c>
      <c r="P20" s="3094"/>
      <c r="Q20" s="3094"/>
      <c r="R20" s="676"/>
      <c r="S20" s="1126">
        <f t="shared" si="1"/>
        <v>50834282.805400461</v>
      </c>
      <c r="T20" s="1147">
        <v>23730323.622911576</v>
      </c>
      <c r="U20" s="1147">
        <v>2145273.4534487487</v>
      </c>
      <c r="V20" s="1147">
        <v>1091048.6119697767</v>
      </c>
      <c r="W20" s="1147">
        <v>2062128.0954953786</v>
      </c>
      <c r="X20" s="1147"/>
      <c r="Y20" s="1147">
        <v>1131985.9354936567</v>
      </c>
      <c r="Z20" s="1147"/>
      <c r="AA20" s="1147">
        <v>20673523.086081322</v>
      </c>
      <c r="AB20" s="1147">
        <v>8616209.1537845507</v>
      </c>
      <c r="AC20" s="1147"/>
      <c r="AD20" s="1147">
        <v>3385343.3319646516</v>
      </c>
      <c r="AE20" s="1147">
        <v>5230865.8218199117</v>
      </c>
    </row>
    <row r="21" spans="1:67" s="838" customFormat="1" ht="14.25" hidden="1" customHeight="1">
      <c r="A21" s="3094" t="s">
        <v>3064</v>
      </c>
      <c r="B21" s="3094"/>
      <c r="C21" s="3094"/>
      <c r="D21" s="676"/>
      <c r="E21" s="611">
        <v>529869670.19716895</v>
      </c>
      <c r="F21" s="611">
        <v>520753348.18296248</v>
      </c>
      <c r="G21" s="1126">
        <f t="shared" si="2"/>
        <v>472204876.77719045</v>
      </c>
      <c r="H21" s="611">
        <v>312098420.98798788</v>
      </c>
      <c r="I21" s="611">
        <v>61266458.141266815</v>
      </c>
      <c r="J21" s="611">
        <v>3707591.4065191075</v>
      </c>
      <c r="K21" s="611">
        <v>8039978.1807946023</v>
      </c>
      <c r="L21" s="611">
        <v>1938442.8392433522</v>
      </c>
      <c r="M21" s="611">
        <v>6750325.5899471203</v>
      </c>
      <c r="N21" s="611">
        <v>78403659.631431609</v>
      </c>
      <c r="O21" s="3094" t="s">
        <v>3065</v>
      </c>
      <c r="P21" s="3094"/>
      <c r="Q21" s="3094"/>
      <c r="R21" s="676"/>
      <c r="S21" s="154">
        <f t="shared" si="1"/>
        <v>48548471.405772075</v>
      </c>
      <c r="T21" s="611">
        <v>22511207.543375045</v>
      </c>
      <c r="U21" s="611">
        <v>2079389.5625312019</v>
      </c>
      <c r="V21" s="611">
        <v>985224.46056390146</v>
      </c>
      <c r="W21" s="611">
        <v>2249159.3632818158</v>
      </c>
      <c r="X21" s="611"/>
      <c r="Y21" s="611">
        <v>1004630.81559611</v>
      </c>
      <c r="Z21" s="611"/>
      <c r="AA21" s="611">
        <v>19718859.660423998</v>
      </c>
      <c r="AB21" s="611">
        <v>9116322.0142062679</v>
      </c>
      <c r="AC21" s="611"/>
      <c r="AD21" s="611">
        <v>3734968.9152795128</v>
      </c>
      <c r="AE21" s="611">
        <v>5381353.0989267658</v>
      </c>
    </row>
    <row r="22" spans="1:67" s="838" customFormat="1" ht="14.25" hidden="1" customHeight="1">
      <c r="A22" s="3499" t="s">
        <v>2794</v>
      </c>
      <c r="B22" s="3499"/>
      <c r="C22" s="3499"/>
      <c r="D22" s="637"/>
      <c r="E22" s="1147">
        <v>565869419.78643441</v>
      </c>
      <c r="F22" s="1147">
        <v>556712647.07893455</v>
      </c>
      <c r="G22" s="1147">
        <f t="shared" si="2"/>
        <v>504511908.18825787</v>
      </c>
      <c r="H22" s="1147">
        <v>346190748.97137898</v>
      </c>
      <c r="I22" s="1147">
        <v>66276659.513176665</v>
      </c>
      <c r="J22" s="1147">
        <v>2964876.8222299484</v>
      </c>
      <c r="K22" s="1147">
        <v>5517621.6103633652</v>
      </c>
      <c r="L22" s="1147">
        <v>1843054.8525859215</v>
      </c>
      <c r="M22" s="1147">
        <v>5204765.6441238783</v>
      </c>
      <c r="N22" s="1147">
        <v>76514180.774399176</v>
      </c>
      <c r="O22" s="3499" t="s">
        <v>3066</v>
      </c>
      <c r="P22" s="3499"/>
      <c r="Q22" s="3499"/>
      <c r="R22" s="637"/>
      <c r="S22" s="1126">
        <f t="shared" si="1"/>
        <v>52200738.890676357</v>
      </c>
      <c r="T22" s="1147">
        <v>24331553.296935868</v>
      </c>
      <c r="U22" s="1147">
        <v>2222463.3826866513</v>
      </c>
      <c r="V22" s="1147">
        <v>1075573.1737441719</v>
      </c>
      <c r="W22" s="1147">
        <v>2501198.816944635</v>
      </c>
      <c r="X22" s="1147"/>
      <c r="Y22" s="1147">
        <v>1087912.7379393422</v>
      </c>
      <c r="Z22" s="1147"/>
      <c r="AA22" s="1147">
        <v>20982037.482425686</v>
      </c>
      <c r="AB22" s="1147">
        <v>9156772.7074994519</v>
      </c>
      <c r="AC22" s="1147"/>
      <c r="AD22" s="1147">
        <v>3902034.7403056403</v>
      </c>
      <c r="AE22" s="1147">
        <v>5254737.9671938084</v>
      </c>
    </row>
    <row r="23" spans="1:67" s="838" customFormat="1" ht="14.45" hidden="1" customHeight="1">
      <c r="A23" s="3095" t="s">
        <v>2392</v>
      </c>
      <c r="B23" s="3096"/>
      <c r="C23" s="3096"/>
      <c r="D23" s="3097"/>
      <c r="E23" s="672">
        <v>554076.93049204897</v>
      </c>
      <c r="F23" s="672">
        <v>542949.38701808662</v>
      </c>
      <c r="G23" s="672">
        <f>SUM(H23:N23)</f>
        <v>490022.47933153796</v>
      </c>
      <c r="H23" s="672">
        <v>322378.70024124277</v>
      </c>
      <c r="I23" s="672">
        <v>67659.196020814998</v>
      </c>
      <c r="J23" s="672">
        <v>2534.5222287871907</v>
      </c>
      <c r="K23" s="672">
        <v>9371.2095568055756</v>
      </c>
      <c r="L23" s="672">
        <v>2507.8889927149398</v>
      </c>
      <c r="M23" s="672">
        <v>4530.4139122251854</v>
      </c>
      <c r="N23" s="672">
        <v>81040.54837894738</v>
      </c>
      <c r="O23" s="3095" t="s">
        <v>2292</v>
      </c>
      <c r="P23" s="3096"/>
      <c r="Q23" s="3096"/>
      <c r="R23" s="3097"/>
      <c r="S23" s="642">
        <f t="shared" si="1"/>
        <v>52926.907686548395</v>
      </c>
      <c r="T23" s="672">
        <v>23953.858019061576</v>
      </c>
      <c r="U23" s="672">
        <v>2488.6448562480073</v>
      </c>
      <c r="V23" s="672">
        <v>1119.5750517665599</v>
      </c>
      <c r="W23" s="672">
        <v>2286.6475498296259</v>
      </c>
      <c r="X23" s="672"/>
      <c r="Y23" s="672">
        <v>1418.5181973175054</v>
      </c>
      <c r="Z23" s="1440" t="s">
        <v>431</v>
      </c>
      <c r="AA23" s="672">
        <v>21659.66401232512</v>
      </c>
      <c r="AB23" s="672">
        <v>11127.54347396236</v>
      </c>
      <c r="AC23" s="672"/>
      <c r="AD23" s="672">
        <v>3639.9084765941498</v>
      </c>
      <c r="AE23" s="672">
        <v>7487.6349973681881</v>
      </c>
    </row>
    <row r="24" spans="1:67" s="838" customFormat="1" ht="14.45" hidden="1" customHeight="1">
      <c r="A24" s="3095" t="s">
        <v>2377</v>
      </c>
      <c r="B24" s="3096"/>
      <c r="C24" s="3096"/>
      <c r="D24" s="3097"/>
      <c r="E24" s="672">
        <v>517113.17812585999</v>
      </c>
      <c r="F24" s="672">
        <v>508747.67629676958</v>
      </c>
      <c r="G24" s="1148" t="s">
        <v>424</v>
      </c>
      <c r="H24" s="672">
        <v>327024.72355735139</v>
      </c>
      <c r="I24" s="1148" t="s">
        <v>424</v>
      </c>
      <c r="J24" s="672">
        <v>5135.1534788963636</v>
      </c>
      <c r="K24" s="672">
        <v>2502.6683181675935</v>
      </c>
      <c r="L24" s="1148" t="s">
        <v>424</v>
      </c>
      <c r="M24" s="1148" t="s">
        <v>424</v>
      </c>
      <c r="N24" s="672">
        <v>37930.032675935152</v>
      </c>
      <c r="O24" s="3095" t="s">
        <v>2293</v>
      </c>
      <c r="P24" s="3096"/>
      <c r="Q24" s="3096"/>
      <c r="R24" s="3097"/>
      <c r="S24" s="644" t="s">
        <v>437</v>
      </c>
      <c r="T24" s="1148" t="s">
        <v>424</v>
      </c>
      <c r="U24" s="672">
        <v>3310.1818328065965</v>
      </c>
      <c r="V24" s="1440" t="s">
        <v>431</v>
      </c>
      <c r="W24" s="3553" t="s">
        <v>431</v>
      </c>
      <c r="X24" s="3553"/>
      <c r="Y24" s="672">
        <v>771.7006081124656</v>
      </c>
      <c r="Z24" s="1440" t="s">
        <v>431</v>
      </c>
      <c r="AA24" s="672">
        <v>40708.236360786461</v>
      </c>
      <c r="AB24" s="672">
        <v>8365.5018290910848</v>
      </c>
      <c r="AC24" s="1440" t="s">
        <v>431</v>
      </c>
      <c r="AD24" s="672">
        <v>4261.5596724135539</v>
      </c>
      <c r="AE24" s="672">
        <v>4103.9421566775227</v>
      </c>
    </row>
    <row r="25" spans="1:67" s="838" customFormat="1" ht="13.7" customHeight="1">
      <c r="A25" s="3098" t="s">
        <v>1463</v>
      </c>
      <c r="B25" s="3098"/>
      <c r="C25" s="3098"/>
      <c r="D25" s="3099"/>
      <c r="E25" s="1148">
        <v>647933.49976528832</v>
      </c>
      <c r="F25" s="1148">
        <v>638974.89401326387</v>
      </c>
      <c r="G25" s="1148">
        <v>570625.53469775431</v>
      </c>
      <c r="H25" s="1148">
        <v>339534.07365654182</v>
      </c>
      <c r="I25" s="1148">
        <v>83987.751671182385</v>
      </c>
      <c r="J25" s="1148">
        <v>7766.1238486531884</v>
      </c>
      <c r="K25" s="1148">
        <v>5792.6064126902311</v>
      </c>
      <c r="L25" s="1148">
        <v>1751.9535358364303</v>
      </c>
      <c r="M25" s="1148">
        <v>6987.2205557847128</v>
      </c>
      <c r="N25" s="1148">
        <v>124805.80501706549</v>
      </c>
      <c r="O25" s="3098" t="s">
        <v>1463</v>
      </c>
      <c r="P25" s="3098"/>
      <c r="Q25" s="3098"/>
      <c r="R25" s="3099"/>
      <c r="S25" s="644">
        <v>68349.359315508715</v>
      </c>
      <c r="T25" s="1148">
        <v>34374.628483067281</v>
      </c>
      <c r="U25" s="1148">
        <v>2685.5006910257671</v>
      </c>
      <c r="V25" s="1148">
        <v>1447.3249746130048</v>
      </c>
      <c r="W25" s="1148">
        <v>3124.6000708223814</v>
      </c>
      <c r="X25" s="1440">
        <v>251.04145250616938</v>
      </c>
      <c r="Y25" s="1148">
        <v>805.21361888765898</v>
      </c>
      <c r="Z25" s="1440">
        <v>420.66987144070964</v>
      </c>
      <c r="AA25" s="1148">
        <v>25240.380153145736</v>
      </c>
      <c r="AB25" s="1148">
        <v>8958.6057520249942</v>
      </c>
      <c r="AC25" s="1440">
        <v>686.34351319249527</v>
      </c>
      <c r="AD25" s="1148">
        <v>2856.7070651847375</v>
      </c>
      <c r="AE25" s="1148">
        <v>5415.5551736477546</v>
      </c>
    </row>
    <row r="26" spans="1:67" s="838" customFormat="1" ht="13.7" customHeight="1">
      <c r="A26" s="3095" t="s">
        <v>3067</v>
      </c>
      <c r="B26" s="3095"/>
      <c r="C26" s="3095"/>
      <c r="D26" s="3100"/>
      <c r="E26" s="1148">
        <v>805810.2816373778</v>
      </c>
      <c r="F26" s="1148">
        <v>794574.22231450118</v>
      </c>
      <c r="G26" s="1148" t="s">
        <v>431</v>
      </c>
      <c r="H26" s="1148">
        <v>469707.32467935188</v>
      </c>
      <c r="I26" s="1148">
        <v>70278.869749331061</v>
      </c>
      <c r="J26" s="1148">
        <v>16703.512476824337</v>
      </c>
      <c r="K26" s="1148" t="s">
        <v>431</v>
      </c>
      <c r="L26" s="1148" t="s">
        <v>431</v>
      </c>
      <c r="M26" s="1148" t="s">
        <v>431</v>
      </c>
      <c r="N26" s="1148" t="s">
        <v>431</v>
      </c>
      <c r="O26" s="3095" t="s">
        <v>2378</v>
      </c>
      <c r="P26" s="3095"/>
      <c r="Q26" s="3095"/>
      <c r="R26" s="3100"/>
      <c r="S26" s="644" t="s">
        <v>431</v>
      </c>
      <c r="T26" s="1148">
        <v>36884.572459256146</v>
      </c>
      <c r="U26" s="1148">
        <v>3360.7058181687066</v>
      </c>
      <c r="V26" s="1148">
        <v>4171.2870603572946</v>
      </c>
      <c r="W26" s="1148">
        <v>14025.844149477323</v>
      </c>
      <c r="X26" s="1440">
        <v>1788.858292056608</v>
      </c>
      <c r="Y26" s="1148">
        <v>1275.0593630772053</v>
      </c>
      <c r="Z26" s="1148" t="s">
        <v>431</v>
      </c>
      <c r="AA26" s="1148" t="s">
        <v>431</v>
      </c>
      <c r="AB26" s="1148">
        <v>11236.059322888341</v>
      </c>
      <c r="AC26" s="1440">
        <v>318.58154951862844</v>
      </c>
      <c r="AD26" s="1148">
        <v>5384.2967598506402</v>
      </c>
      <c r="AE26" s="1148">
        <v>5533.1810135190726</v>
      </c>
    </row>
    <row r="27" spans="1:67" s="838" customFormat="1" ht="13.7" customHeight="1">
      <c r="A27" s="3095" t="s">
        <v>1464</v>
      </c>
      <c r="B27" s="3095"/>
      <c r="C27" s="3095"/>
      <c r="D27" s="3100"/>
      <c r="E27" s="1148">
        <v>856261.46809020382</v>
      </c>
      <c r="F27" s="1148">
        <v>845969.67561677413</v>
      </c>
      <c r="G27" s="1148">
        <v>757518.86534661939</v>
      </c>
      <c r="H27" s="1148">
        <v>446604.23430055892</v>
      </c>
      <c r="I27" s="1148">
        <v>116455.16178661946</v>
      </c>
      <c r="J27" s="2840">
        <v>10904.594323371033</v>
      </c>
      <c r="K27" s="1148">
        <v>6529.7640954809995</v>
      </c>
      <c r="L27" s="1148">
        <v>2103.2162581067523</v>
      </c>
      <c r="M27" s="1148">
        <v>10279.485664140962</v>
      </c>
      <c r="N27" s="1148">
        <v>164642.40891834113</v>
      </c>
      <c r="O27" s="3095" t="s">
        <v>1464</v>
      </c>
      <c r="P27" s="3095"/>
      <c r="Q27" s="3095"/>
      <c r="R27" s="3100"/>
      <c r="S27" s="644">
        <v>88653.974830558232</v>
      </c>
      <c r="T27" s="1148">
        <v>42917.647927901606</v>
      </c>
      <c r="U27" s="1148">
        <v>3102.5810881224402</v>
      </c>
      <c r="V27" s="1148">
        <v>1514.8264542095485</v>
      </c>
      <c r="W27" s="1148">
        <v>3792.0470536619482</v>
      </c>
      <c r="X27" s="1440">
        <v>290.50458437349869</v>
      </c>
      <c r="Y27" s="1148">
        <v>1977.7593665088443</v>
      </c>
      <c r="Z27" s="1148">
        <v>199.73760769896063</v>
      </c>
      <c r="AA27" s="1148">
        <v>34858.870748081397</v>
      </c>
      <c r="AB27" s="1148">
        <v>10296.746226929956</v>
      </c>
      <c r="AC27" s="1148">
        <v>903.73453152354614</v>
      </c>
      <c r="AD27" s="1148">
        <v>4094.8147270107193</v>
      </c>
      <c r="AE27" s="1148">
        <v>5298.1969683956913</v>
      </c>
    </row>
    <row r="28" spans="1:67" s="838" customFormat="1" ht="13.7" customHeight="1">
      <c r="A28" s="3095" t="s">
        <v>2276</v>
      </c>
      <c r="B28" s="3096"/>
      <c r="C28" s="3096"/>
      <c r="D28" s="3097"/>
      <c r="E28" s="1148">
        <v>983590.20394270751</v>
      </c>
      <c r="F28" s="1148">
        <v>973704.79152064759</v>
      </c>
      <c r="G28" s="1148">
        <v>874236.62504218728</v>
      </c>
      <c r="H28" s="1148">
        <v>529628.18538753921</v>
      </c>
      <c r="I28" s="1148">
        <v>129468.2563871695</v>
      </c>
      <c r="J28" s="1148">
        <v>6944.6440087137935</v>
      </c>
      <c r="K28" s="1148">
        <v>6562.9790330616888</v>
      </c>
      <c r="L28" s="1148">
        <v>2179.7181202267943</v>
      </c>
      <c r="M28" s="1148">
        <v>8108.6034982804158</v>
      </c>
      <c r="N28" s="1148">
        <v>191344.23860719608</v>
      </c>
      <c r="O28" s="3095" t="s">
        <v>2490</v>
      </c>
      <c r="P28" s="3096"/>
      <c r="Q28" s="3096"/>
      <c r="R28" s="3097"/>
      <c r="S28" s="644">
        <v>99468.166478459898</v>
      </c>
      <c r="T28" s="1148">
        <v>45101.124133173405</v>
      </c>
      <c r="U28" s="1148">
        <v>3656.1036357043208</v>
      </c>
      <c r="V28" s="1148">
        <v>1534.295966738996</v>
      </c>
      <c r="W28" s="1148">
        <v>3991.1660612286223</v>
      </c>
      <c r="X28" s="1148">
        <v>339.16012301638631</v>
      </c>
      <c r="Y28" s="1148">
        <v>1647.4206223472133</v>
      </c>
      <c r="Z28" s="1148">
        <v>325.07008336992436</v>
      </c>
      <c r="AA28" s="1148">
        <v>42873.825852881026</v>
      </c>
      <c r="AB28" s="1148">
        <v>9885.41242206073</v>
      </c>
      <c r="AC28" s="1148">
        <v>862.62062028852233</v>
      </c>
      <c r="AD28" s="1148">
        <v>5460.7983048025217</v>
      </c>
      <c r="AE28" s="1148">
        <v>3561.9934969697201</v>
      </c>
    </row>
    <row r="29" spans="1:67" s="838" customFormat="1" ht="13.7" customHeight="1">
      <c r="A29" s="3095" t="s">
        <v>2453</v>
      </c>
      <c r="B29" s="3096"/>
      <c r="C29" s="3096"/>
      <c r="D29" s="3097"/>
      <c r="E29" s="672">
        <f>'31'!E29</f>
        <v>977536.63878641557</v>
      </c>
      <c r="F29" s="672">
        <f>'31'!F29</f>
        <v>966350.76615061401</v>
      </c>
      <c r="G29" s="672">
        <f>'31'!G29</f>
        <v>867495.43835186563</v>
      </c>
      <c r="H29" s="672">
        <f>'31'!H29</f>
        <v>489651.54008272476</v>
      </c>
      <c r="I29" s="672">
        <f>'31'!I29</f>
        <v>170395.3196548816</v>
      </c>
      <c r="J29" s="672">
        <f>'31'!J29</f>
        <v>5296.5839349608295</v>
      </c>
      <c r="K29" s="672">
        <f>'31'!K29</f>
        <v>6990.7999795416299</v>
      </c>
      <c r="L29" s="672">
        <f>'31'!L29</f>
        <v>1942.0834183038189</v>
      </c>
      <c r="M29" s="672">
        <f>'31'!M29</f>
        <v>8675.0582097695224</v>
      </c>
      <c r="N29" s="672">
        <f>'31'!N29</f>
        <v>184544.05307168327</v>
      </c>
      <c r="O29" s="3095" t="s">
        <v>2237</v>
      </c>
      <c r="P29" s="3096"/>
      <c r="Q29" s="3096"/>
      <c r="R29" s="3097"/>
      <c r="S29" s="642">
        <f>'31'!S29</f>
        <v>98855.327798749</v>
      </c>
      <c r="T29" s="672">
        <f>'31'!T29</f>
        <v>47701.578738158976</v>
      </c>
      <c r="U29" s="672">
        <f>'31'!U29</f>
        <v>3530.0319860553004</v>
      </c>
      <c r="V29" s="672">
        <f>'31'!V29</f>
        <v>1395.832996583159</v>
      </c>
      <c r="W29" s="672">
        <f>'31'!W29</f>
        <v>3836.1233431449077</v>
      </c>
      <c r="X29" s="672">
        <f>'31'!X29</f>
        <v>333.82870331935476</v>
      </c>
      <c r="Y29" s="672">
        <f>'31'!Y29</f>
        <v>1683.7666258872916</v>
      </c>
      <c r="Z29" s="672">
        <f>'31'!Z29</f>
        <v>313.35292230644353</v>
      </c>
      <c r="AA29" s="672">
        <f>'31'!AA29</f>
        <v>40060.812483293565</v>
      </c>
      <c r="AB29" s="672">
        <f>'31'!AB29</f>
        <v>11185.872635800339</v>
      </c>
      <c r="AC29" s="672">
        <f>'31'!AC29</f>
        <v>734.00021352439501</v>
      </c>
      <c r="AD29" s="672">
        <f>'31'!AD29</f>
        <v>5365.4241721398485</v>
      </c>
      <c r="AE29" s="672">
        <f>'31'!AE29</f>
        <v>5086.448250136099</v>
      </c>
    </row>
    <row r="30" spans="1:67" s="173" customFormat="1" ht="13.7" customHeight="1">
      <c r="A30" s="3094" t="s">
        <v>354</v>
      </c>
      <c r="B30" s="3094"/>
      <c r="C30" s="3094"/>
      <c r="D30" s="162"/>
      <c r="E30" s="642"/>
      <c r="F30" s="642"/>
      <c r="G30" s="642"/>
      <c r="H30" s="642"/>
      <c r="I30" s="642"/>
      <c r="J30" s="642"/>
      <c r="K30" s="642"/>
      <c r="L30" s="642"/>
      <c r="M30" s="1441"/>
      <c r="N30" s="1441"/>
      <c r="O30" s="3094" t="s">
        <v>354</v>
      </c>
      <c r="P30" s="3094"/>
      <c r="Q30" s="3094"/>
      <c r="R30" s="162"/>
      <c r="S30" s="642"/>
      <c r="T30" s="642"/>
      <c r="U30" s="642"/>
      <c r="V30" s="642"/>
      <c r="W30" s="642"/>
      <c r="X30" s="642"/>
      <c r="Y30" s="653"/>
      <c r="Z30" s="653"/>
      <c r="AA30" s="653"/>
      <c r="AB30" s="653"/>
      <c r="AC30" s="653"/>
      <c r="AD30" s="653"/>
      <c r="AE30" s="654"/>
      <c r="AF30" s="656"/>
      <c r="AG30" s="656"/>
      <c r="AH30" s="656"/>
      <c r="AI30" s="656"/>
      <c r="AJ30" s="656"/>
      <c r="AK30" s="656"/>
      <c r="AL30" s="656"/>
      <c r="AM30" s="656"/>
      <c r="AN30" s="656"/>
      <c r="AO30" s="656"/>
      <c r="AP30" s="656"/>
      <c r="AQ30" s="656"/>
      <c r="AR30" s="656"/>
      <c r="AS30" s="656"/>
      <c r="AT30" s="656"/>
      <c r="AU30" s="656"/>
      <c r="AV30" s="656"/>
      <c r="AW30" s="656"/>
      <c r="AX30" s="656"/>
      <c r="AY30" s="656"/>
      <c r="AZ30" s="656"/>
      <c r="BA30" s="656"/>
      <c r="BB30" s="656"/>
      <c r="BC30" s="656"/>
      <c r="BD30" s="656"/>
      <c r="BE30" s="656"/>
      <c r="BF30" s="656"/>
      <c r="BG30" s="656"/>
      <c r="BH30" s="656"/>
      <c r="BI30" s="656"/>
      <c r="BJ30" s="656"/>
      <c r="BK30" s="656"/>
      <c r="BL30" s="656"/>
      <c r="BM30" s="656"/>
      <c r="BN30" s="656"/>
      <c r="BO30" s="656"/>
    </row>
    <row r="31" spans="1:67" s="173" customFormat="1" ht="13.7" customHeight="1">
      <c r="A31" s="155"/>
      <c r="B31" s="156" t="s">
        <v>2379</v>
      </c>
      <c r="C31" s="155"/>
      <c r="D31" s="165"/>
      <c r="E31" s="652">
        <f>'31'!AH63</f>
        <v>209089.52386881143</v>
      </c>
      <c r="F31" s="652">
        <f>'31'!AI63</f>
        <v>207369.15239083956</v>
      </c>
      <c r="G31" s="683">
        <f t="shared" ref="G31:G69" si="3">H31+I31+J31+K31+L31+M31+N31</f>
        <v>176998.85517190793</v>
      </c>
      <c r="H31" s="654">
        <f>'31'!AJ63</f>
        <v>104070.11684636783</v>
      </c>
      <c r="I31" s="654">
        <f>'31'!AK63</f>
        <v>33556.50692986315</v>
      </c>
      <c r="J31" s="654">
        <f>'31'!AL63</f>
        <v>234.58438224297961</v>
      </c>
      <c r="K31" s="654">
        <f>'31'!AM63</f>
        <v>1176.0640111781656</v>
      </c>
      <c r="L31" s="654">
        <f>'31'!AN63</f>
        <v>266.05864264759811</v>
      </c>
      <c r="M31" s="654">
        <f>'31'!AO63</f>
        <v>1470.9985944466273</v>
      </c>
      <c r="N31" s="654">
        <f>'31'!AP63</f>
        <v>36224.525765161561</v>
      </c>
      <c r="O31" s="155"/>
      <c r="P31" s="156" t="s">
        <v>2182</v>
      </c>
      <c r="Q31" s="155"/>
      <c r="R31" s="165"/>
      <c r="S31" s="652">
        <f t="shared" ref="S31:S36" si="4">SUM(T31:AA31)</f>
        <v>30370.297218931613</v>
      </c>
      <c r="T31" s="652">
        <f>'31'!AQ63</f>
        <v>12635.320914466061</v>
      </c>
      <c r="U31" s="652">
        <f>'31'!AR63</f>
        <v>952.68689637401974</v>
      </c>
      <c r="V31" s="652">
        <f>'31'!AS63</f>
        <v>415.16909916695812</v>
      </c>
      <c r="W31" s="652">
        <f>'31'!AT63</f>
        <v>1332.3753408405537</v>
      </c>
      <c r="X31" s="652">
        <f>'31'!AU63</f>
        <v>8.8898593343511543</v>
      </c>
      <c r="Y31" s="652">
        <f>'31'!AV63</f>
        <v>123.67409011139382</v>
      </c>
      <c r="Z31" s="652">
        <f>'31'!AW63</f>
        <v>9.6821709658901725</v>
      </c>
      <c r="AA31" s="652">
        <f>'31'!AX63</f>
        <v>14892.498847672387</v>
      </c>
      <c r="AB31" s="652">
        <f>'31'!AY63</f>
        <v>1720.3714779720408</v>
      </c>
      <c r="AC31" s="652">
        <f>'31'!AZ63</f>
        <v>143.88122030594133</v>
      </c>
      <c r="AD31" s="652">
        <f>'31'!BA63</f>
        <v>1018.1622639952408</v>
      </c>
      <c r="AE31" s="660">
        <f>'31'!BB63</f>
        <v>558.32799367086011</v>
      </c>
      <c r="AF31" s="656"/>
      <c r="AG31" s="656"/>
      <c r="AH31" s="656"/>
      <c r="AI31" s="656"/>
      <c r="AJ31" s="656"/>
      <c r="AK31" s="656"/>
      <c r="AL31" s="656"/>
      <c r="AM31" s="656"/>
      <c r="AN31" s="656"/>
      <c r="AO31" s="656"/>
      <c r="AP31" s="656"/>
      <c r="AQ31" s="656"/>
      <c r="AR31" s="656"/>
      <c r="AS31" s="656"/>
      <c r="AT31" s="656"/>
      <c r="AU31" s="656"/>
      <c r="AV31" s="656"/>
      <c r="AW31" s="656"/>
      <c r="AX31" s="656"/>
      <c r="AY31" s="656"/>
      <c r="AZ31" s="656"/>
      <c r="BA31" s="656"/>
      <c r="BB31" s="656"/>
      <c r="BC31" s="656"/>
      <c r="BD31" s="656"/>
      <c r="BE31" s="656"/>
      <c r="BF31" s="656"/>
      <c r="BG31" s="656"/>
      <c r="BH31" s="656"/>
      <c r="BI31" s="656"/>
      <c r="BJ31" s="656"/>
      <c r="BK31" s="656"/>
      <c r="BL31" s="656"/>
      <c r="BM31" s="656"/>
      <c r="BN31" s="656"/>
      <c r="BO31" s="656"/>
    </row>
    <row r="32" spans="1:67" s="173" customFormat="1" ht="13.7" customHeight="1">
      <c r="A32" s="155"/>
      <c r="B32" s="156" t="s">
        <v>2246</v>
      </c>
      <c r="C32" s="155"/>
      <c r="D32" s="165"/>
      <c r="E32" s="652">
        <f>'31'!AH64</f>
        <v>126617.43301991743</v>
      </c>
      <c r="F32" s="652">
        <f>'31'!AI64</f>
        <v>125257.56725884028</v>
      </c>
      <c r="G32" s="683">
        <f t="shared" si="3"/>
        <v>109557.3980961061</v>
      </c>
      <c r="H32" s="654">
        <f>'31'!AJ64</f>
        <v>67573.425864742385</v>
      </c>
      <c r="I32" s="654">
        <f>'31'!AK64</f>
        <v>19078.665521363182</v>
      </c>
      <c r="J32" s="654">
        <f>'31'!AL64</f>
        <v>683.85845040621314</v>
      </c>
      <c r="K32" s="654">
        <f>'31'!AM64</f>
        <v>584.8806797391087</v>
      </c>
      <c r="L32" s="654">
        <f>'31'!AN64</f>
        <v>240.75650197796224</v>
      </c>
      <c r="M32" s="654">
        <f>'31'!AO64</f>
        <v>799.13925121100863</v>
      </c>
      <c r="N32" s="654">
        <f>'31'!AP64</f>
        <v>20596.671826666243</v>
      </c>
      <c r="O32" s="155"/>
      <c r="P32" s="156" t="s">
        <v>2519</v>
      </c>
      <c r="Q32" s="155"/>
      <c r="R32" s="165"/>
      <c r="S32" s="652">
        <f t="shared" si="4"/>
        <v>15700.169162734126</v>
      </c>
      <c r="T32" s="652">
        <f>'31'!AQ64</f>
        <v>7063.7923437675272</v>
      </c>
      <c r="U32" s="652">
        <f>'31'!AR64</f>
        <v>624.64706086051183</v>
      </c>
      <c r="V32" s="652">
        <f>'31'!AS64</f>
        <v>236.79059923628589</v>
      </c>
      <c r="W32" s="652">
        <f>'31'!AT64</f>
        <v>596.27584024452108</v>
      </c>
      <c r="X32" s="652">
        <f>'31'!AU64</f>
        <v>32.788280013811423</v>
      </c>
      <c r="Y32" s="652">
        <f>'31'!AV64</f>
        <v>623.12671506971037</v>
      </c>
      <c r="Z32" s="652">
        <f>'31'!AW64</f>
        <v>27.778528615981223</v>
      </c>
      <c r="AA32" s="652">
        <f>'31'!AX64</f>
        <v>6494.969794925777</v>
      </c>
      <c r="AB32" s="652">
        <f>'31'!AY64</f>
        <v>1359.8657610772161</v>
      </c>
      <c r="AC32" s="652">
        <f>'31'!AZ64</f>
        <v>60.693575962145296</v>
      </c>
      <c r="AD32" s="652">
        <f>'31'!BA64</f>
        <v>812.95414813496552</v>
      </c>
      <c r="AE32" s="660">
        <f>'31'!BB64</f>
        <v>486.21803698010444</v>
      </c>
      <c r="AF32" s="656"/>
      <c r="AG32" s="656"/>
      <c r="AH32" s="656"/>
      <c r="AI32" s="656"/>
      <c r="AJ32" s="656"/>
      <c r="AK32" s="656"/>
      <c r="AL32" s="656"/>
      <c r="AM32" s="656"/>
      <c r="AN32" s="656"/>
      <c r="AO32" s="656"/>
      <c r="AP32" s="656"/>
      <c r="AQ32" s="656"/>
      <c r="AR32" s="656"/>
      <c r="AS32" s="656"/>
      <c r="AT32" s="656"/>
      <c r="AU32" s="656"/>
      <c r="AV32" s="656"/>
      <c r="AW32" s="656"/>
      <c r="AX32" s="656"/>
      <c r="AY32" s="656"/>
      <c r="AZ32" s="656"/>
      <c r="BA32" s="656"/>
      <c r="BB32" s="656"/>
      <c r="BC32" s="656"/>
      <c r="BD32" s="656"/>
      <c r="BE32" s="656"/>
      <c r="BF32" s="656"/>
      <c r="BG32" s="656"/>
      <c r="BH32" s="656"/>
      <c r="BI32" s="656"/>
      <c r="BJ32" s="656"/>
      <c r="BK32" s="656"/>
      <c r="BL32" s="656"/>
      <c r="BM32" s="656"/>
      <c r="BN32" s="656"/>
      <c r="BO32" s="656"/>
    </row>
    <row r="33" spans="1:67" s="173" customFormat="1" ht="13.7" customHeight="1">
      <c r="A33" s="155"/>
      <c r="B33" s="156" t="s">
        <v>2261</v>
      </c>
      <c r="C33" s="155"/>
      <c r="D33" s="165"/>
      <c r="E33" s="652">
        <f>'31'!AH65</f>
        <v>254815.73417743709</v>
      </c>
      <c r="F33" s="652">
        <f>'31'!AI65</f>
        <v>252355.41586250631</v>
      </c>
      <c r="G33" s="683">
        <f t="shared" si="3"/>
        <v>230812.40043556603</v>
      </c>
      <c r="H33" s="654">
        <f>'31'!AJ65</f>
        <v>122499.64158958693</v>
      </c>
      <c r="I33" s="654">
        <f>'31'!AK65</f>
        <v>53694.872811156245</v>
      </c>
      <c r="J33" s="654">
        <f>'31'!AL65</f>
        <v>191.33919196028572</v>
      </c>
      <c r="K33" s="654">
        <f>'31'!AM65</f>
        <v>1685.0920919412647</v>
      </c>
      <c r="L33" s="654">
        <f>'31'!AN65</f>
        <v>389.1465777293792</v>
      </c>
      <c r="M33" s="654">
        <f>'31'!AO65</f>
        <v>2070.9377071594722</v>
      </c>
      <c r="N33" s="654">
        <f>'31'!AP65</f>
        <v>50281.370466032444</v>
      </c>
      <c r="O33" s="155"/>
      <c r="P33" s="156" t="s">
        <v>2247</v>
      </c>
      <c r="Q33" s="155"/>
      <c r="R33" s="165"/>
      <c r="S33" s="652">
        <f t="shared" si="4"/>
        <v>21543.015426940154</v>
      </c>
      <c r="T33" s="652">
        <f>'31'!AQ65</f>
        <v>10106.844160780363</v>
      </c>
      <c r="U33" s="652">
        <f>'31'!AR65</f>
        <v>941.51877693118035</v>
      </c>
      <c r="V33" s="652">
        <f>'31'!AS65</f>
        <v>278.40772342836647</v>
      </c>
      <c r="W33" s="652">
        <f>'31'!AT65</f>
        <v>857.24143191640826</v>
      </c>
      <c r="X33" s="652">
        <f>'31'!AU65</f>
        <v>36.062529413563936</v>
      </c>
      <c r="Y33" s="652">
        <f>'31'!AV65</f>
        <v>351.90541421087988</v>
      </c>
      <c r="Z33" s="652">
        <f>'31'!AW65</f>
        <v>15.662685955348396</v>
      </c>
      <c r="AA33" s="652">
        <f>'31'!AX65</f>
        <v>8955.3727043040435</v>
      </c>
      <c r="AB33" s="652">
        <f>'31'!AY65</f>
        <v>2460.3183149308716</v>
      </c>
      <c r="AC33" s="652">
        <f>'31'!AZ65</f>
        <v>165.7236951359242</v>
      </c>
      <c r="AD33" s="652">
        <f>'31'!BA65</f>
        <v>1054.0745432051453</v>
      </c>
      <c r="AE33" s="660">
        <f>'31'!BB65</f>
        <v>1240.5200765898001</v>
      </c>
      <c r="AF33" s="656"/>
      <c r="AG33" s="656"/>
      <c r="AH33" s="656"/>
      <c r="AI33" s="656"/>
      <c r="AJ33" s="656"/>
      <c r="AK33" s="656"/>
      <c r="AL33" s="656"/>
      <c r="AM33" s="656"/>
      <c r="AN33" s="656"/>
      <c r="AO33" s="656"/>
      <c r="AP33" s="656"/>
      <c r="AQ33" s="656"/>
      <c r="AR33" s="656"/>
      <c r="AS33" s="656"/>
      <c r="AT33" s="656"/>
      <c r="AU33" s="656"/>
      <c r="AV33" s="656"/>
      <c r="AW33" s="656"/>
      <c r="AX33" s="656"/>
      <c r="AY33" s="656"/>
      <c r="AZ33" s="656"/>
      <c r="BA33" s="656"/>
      <c r="BB33" s="656"/>
      <c r="BC33" s="656"/>
      <c r="BD33" s="656"/>
      <c r="BE33" s="656"/>
      <c r="BF33" s="656"/>
      <c r="BG33" s="656"/>
      <c r="BH33" s="656"/>
      <c r="BI33" s="656"/>
      <c r="BJ33" s="656"/>
      <c r="BK33" s="656"/>
      <c r="BL33" s="656"/>
      <c r="BM33" s="656"/>
      <c r="BN33" s="656"/>
      <c r="BO33" s="656"/>
    </row>
    <row r="34" spans="1:67" s="173" customFormat="1" ht="13.7" customHeight="1">
      <c r="A34" s="155"/>
      <c r="B34" s="156" t="s">
        <v>2520</v>
      </c>
      <c r="C34" s="155"/>
      <c r="D34" s="165"/>
      <c r="E34" s="652">
        <f>'31'!AH66</f>
        <v>120303.48551209546</v>
      </c>
      <c r="F34" s="652">
        <f>'31'!AI66</f>
        <v>118985.39496137996</v>
      </c>
      <c r="G34" s="683">
        <f t="shared" si="3"/>
        <v>108933.71522667911</v>
      </c>
      <c r="H34" s="654">
        <f>'31'!AJ66</f>
        <v>62073.789505533125</v>
      </c>
      <c r="I34" s="654">
        <f>'31'!AK66</f>
        <v>13436.2155816552</v>
      </c>
      <c r="J34" s="654">
        <f>'31'!AL66</f>
        <v>2368.4677940000001</v>
      </c>
      <c r="K34" s="654">
        <f>'31'!AM66</f>
        <v>521.82255847043473</v>
      </c>
      <c r="L34" s="654">
        <f>'31'!AN66</f>
        <v>222.65808529363301</v>
      </c>
      <c r="M34" s="654">
        <f>'31'!AO66</f>
        <v>893.7979701662365</v>
      </c>
      <c r="N34" s="654">
        <f>'31'!AP66</f>
        <v>29416.963731560481</v>
      </c>
      <c r="O34" s="155"/>
      <c r="P34" s="156" t="s">
        <v>3068</v>
      </c>
      <c r="Q34" s="155"/>
      <c r="R34" s="165"/>
      <c r="S34" s="652">
        <f t="shared" si="4"/>
        <v>10051.679734700845</v>
      </c>
      <c r="T34" s="652">
        <f>'31'!AQ66</f>
        <v>5292.2287335240017</v>
      </c>
      <c r="U34" s="652">
        <f>'31'!AR66</f>
        <v>457.52077854832555</v>
      </c>
      <c r="V34" s="652">
        <f>'31'!AS66</f>
        <v>140.67918837546748</v>
      </c>
      <c r="W34" s="652">
        <f>'31'!AT66</f>
        <v>468.47531357137524</v>
      </c>
      <c r="X34" s="652">
        <f>'31'!AU66</f>
        <v>25.431590903021156</v>
      </c>
      <c r="Y34" s="652">
        <f>'31'!AV66</f>
        <v>130.46789659907074</v>
      </c>
      <c r="Z34" s="652">
        <f>'31'!AW66</f>
        <v>29.365895000000002</v>
      </c>
      <c r="AA34" s="652">
        <f>'31'!AX66</f>
        <v>3507.510338179583</v>
      </c>
      <c r="AB34" s="652">
        <f>'31'!AY66</f>
        <v>1318.0905507155012</v>
      </c>
      <c r="AC34" s="652">
        <f>'31'!AZ66</f>
        <v>97.060364723294668</v>
      </c>
      <c r="AD34" s="652">
        <f>'31'!BA66</f>
        <v>661.23837749012023</v>
      </c>
      <c r="AE34" s="660">
        <f>'31'!BB66</f>
        <v>559.79180850208672</v>
      </c>
      <c r="AF34" s="656"/>
      <c r="AG34" s="656"/>
      <c r="AH34" s="656"/>
      <c r="AI34" s="656"/>
      <c r="AJ34" s="656"/>
      <c r="AK34" s="656"/>
      <c r="AL34" s="656"/>
      <c r="AM34" s="656"/>
      <c r="AN34" s="656"/>
      <c r="AO34" s="656"/>
      <c r="AP34" s="656"/>
      <c r="AQ34" s="656"/>
      <c r="AR34" s="656"/>
      <c r="AS34" s="656"/>
      <c r="AT34" s="656"/>
      <c r="AU34" s="656"/>
      <c r="AV34" s="656"/>
      <c r="AW34" s="656"/>
      <c r="AX34" s="656"/>
      <c r="AY34" s="656"/>
      <c r="AZ34" s="656"/>
      <c r="BA34" s="656"/>
      <c r="BB34" s="656"/>
      <c r="BC34" s="656"/>
      <c r="BD34" s="656"/>
      <c r="BE34" s="656"/>
      <c r="BF34" s="656"/>
      <c r="BG34" s="656"/>
      <c r="BH34" s="656"/>
      <c r="BI34" s="656"/>
      <c r="BJ34" s="656"/>
      <c r="BK34" s="656"/>
      <c r="BL34" s="656"/>
      <c r="BM34" s="656"/>
      <c r="BN34" s="656"/>
      <c r="BO34" s="656"/>
    </row>
    <row r="35" spans="1:67" s="173" customFormat="1" ht="13.7" customHeight="1">
      <c r="A35" s="155"/>
      <c r="B35" s="156" t="s">
        <v>2381</v>
      </c>
      <c r="C35" s="155"/>
      <c r="D35" s="165"/>
      <c r="E35" s="652">
        <f>'31'!AH67</f>
        <v>95416.300829115076</v>
      </c>
      <c r="F35" s="652">
        <f>'31'!AI67</f>
        <v>94050.5213321177</v>
      </c>
      <c r="G35" s="683">
        <f t="shared" si="3"/>
        <v>84905.19749482951</v>
      </c>
      <c r="H35" s="654">
        <f>'31'!AJ67</f>
        <v>43373.625335776</v>
      </c>
      <c r="I35" s="654">
        <f>'31'!AK67</f>
        <v>15872.558101875151</v>
      </c>
      <c r="J35" s="654">
        <f>'31'!AL67</f>
        <v>1748.6407513513514</v>
      </c>
      <c r="K35" s="654">
        <f>'31'!AM67</f>
        <v>1208.6431731233477</v>
      </c>
      <c r="L35" s="654">
        <f>'31'!AN67</f>
        <v>308.1762218333335</v>
      </c>
      <c r="M35" s="654">
        <f>'31'!AO67</f>
        <v>1304.7165680648989</v>
      </c>
      <c r="N35" s="654">
        <f>'31'!AP67</f>
        <v>21088.837342805433</v>
      </c>
      <c r="O35" s="155"/>
      <c r="P35" s="156" t="s">
        <v>2472</v>
      </c>
      <c r="Q35" s="155"/>
      <c r="R35" s="165"/>
      <c r="S35" s="652">
        <f t="shared" si="4"/>
        <v>9145.3238372881679</v>
      </c>
      <c r="T35" s="652">
        <f>'31'!AQ67</f>
        <v>5061.9656533675543</v>
      </c>
      <c r="U35" s="652">
        <f>'31'!AR67</f>
        <v>363.53006969521829</v>
      </c>
      <c r="V35" s="652">
        <f>'31'!AS67</f>
        <v>130.08557059869278</v>
      </c>
      <c r="W35" s="652">
        <f>'31'!AT67</f>
        <v>258.93148169231858</v>
      </c>
      <c r="X35" s="652">
        <f>'31'!AU67</f>
        <v>76.685245627476462</v>
      </c>
      <c r="Y35" s="652">
        <f>'31'!AV67</f>
        <v>176.77426620743802</v>
      </c>
      <c r="Z35" s="652">
        <f>'31'!AW67</f>
        <v>22.442680769230769</v>
      </c>
      <c r="AA35" s="652">
        <f>'31'!AX67</f>
        <v>3054.9088693302383</v>
      </c>
      <c r="AB35" s="652">
        <f>'31'!AY67</f>
        <v>1365.7794969973779</v>
      </c>
      <c r="AC35" s="652">
        <f>'31'!AZ67</f>
        <v>206.29728096465695</v>
      </c>
      <c r="AD35" s="652">
        <f>'31'!BA67</f>
        <v>872.90712107175398</v>
      </c>
      <c r="AE35" s="660">
        <f>'31'!BB67</f>
        <v>286.57509496096696</v>
      </c>
      <c r="AF35" s="656"/>
      <c r="AG35" s="656"/>
      <c r="AH35" s="656"/>
      <c r="AI35" s="656"/>
      <c r="AJ35" s="656"/>
      <c r="AK35" s="656"/>
      <c r="AL35" s="656"/>
      <c r="AM35" s="656"/>
      <c r="AN35" s="656"/>
      <c r="AO35" s="656"/>
      <c r="AP35" s="656"/>
      <c r="AQ35" s="656"/>
      <c r="AR35" s="656"/>
      <c r="AS35" s="656"/>
      <c r="AT35" s="656"/>
      <c r="AU35" s="656"/>
      <c r="AV35" s="656"/>
      <c r="AW35" s="656"/>
      <c r="AX35" s="656"/>
      <c r="AY35" s="656"/>
      <c r="AZ35" s="656"/>
      <c r="BA35" s="656"/>
      <c r="BB35" s="656"/>
      <c r="BC35" s="656"/>
      <c r="BD35" s="656"/>
      <c r="BE35" s="656"/>
      <c r="BF35" s="656"/>
      <c r="BG35" s="656"/>
      <c r="BH35" s="656"/>
      <c r="BI35" s="656"/>
      <c r="BJ35" s="656"/>
      <c r="BK35" s="656"/>
      <c r="BL35" s="656"/>
      <c r="BM35" s="656"/>
      <c r="BN35" s="656"/>
      <c r="BO35" s="656"/>
    </row>
    <row r="36" spans="1:67" s="173" customFormat="1" ht="13.7" customHeight="1">
      <c r="A36" s="155"/>
      <c r="B36" s="156" t="s">
        <v>2409</v>
      </c>
      <c r="C36" s="155"/>
      <c r="D36" s="165"/>
      <c r="E36" s="652">
        <f>'31'!AH68</f>
        <v>171294.16137903769</v>
      </c>
      <c r="F36" s="652">
        <f>'31'!AI68</f>
        <v>168332.71434493034</v>
      </c>
      <c r="G36" s="683">
        <f t="shared" si="3"/>
        <v>156287.87192677631</v>
      </c>
      <c r="H36" s="654">
        <f>'31'!AJ68</f>
        <v>90060.940940717992</v>
      </c>
      <c r="I36" s="654">
        <f>'31'!AK68</f>
        <v>34756.500708968626</v>
      </c>
      <c r="J36" s="654">
        <f>'31'!AL68</f>
        <v>69.693365</v>
      </c>
      <c r="K36" s="654">
        <f>'31'!AM68</f>
        <v>1814.2974650893084</v>
      </c>
      <c r="L36" s="654">
        <f>'31'!AN68</f>
        <v>515.28738882191192</v>
      </c>
      <c r="M36" s="654">
        <f>'31'!AO68</f>
        <v>2135.4681187212855</v>
      </c>
      <c r="N36" s="654">
        <f>'31'!AP68</f>
        <v>26935.68393945718</v>
      </c>
      <c r="O36" s="155"/>
      <c r="P36" s="156" t="s">
        <v>2409</v>
      </c>
      <c r="Q36" s="155"/>
      <c r="R36" s="165"/>
      <c r="S36" s="652">
        <f t="shared" si="4"/>
        <v>12044.84241815405</v>
      </c>
      <c r="T36" s="652">
        <f>'31'!AQ68</f>
        <v>7541.4269322534428</v>
      </c>
      <c r="U36" s="652">
        <f>'31'!AR68</f>
        <v>190.12840364604818</v>
      </c>
      <c r="V36" s="652">
        <f>'31'!AS68</f>
        <v>194.70081577739072</v>
      </c>
      <c r="W36" s="652">
        <f>'31'!AT68</f>
        <v>322.82393487973258</v>
      </c>
      <c r="X36" s="652">
        <f>'31'!AU68</f>
        <v>153.97119802713061</v>
      </c>
      <c r="Y36" s="652">
        <f>'31'!AV68</f>
        <v>277.81824368879927</v>
      </c>
      <c r="Z36" s="652">
        <f>'31'!AW68</f>
        <v>208.42096099999299</v>
      </c>
      <c r="AA36" s="652">
        <f>'31'!AX68</f>
        <v>3155.5519288815126</v>
      </c>
      <c r="AB36" s="652">
        <f>'31'!AY68</f>
        <v>2961.4470341073379</v>
      </c>
      <c r="AC36" s="652">
        <f>'31'!AZ68</f>
        <v>60.344076432432431</v>
      </c>
      <c r="AD36" s="652">
        <f>'31'!BA68</f>
        <v>946.0877182426234</v>
      </c>
      <c r="AE36" s="660">
        <f>'31'!BB68</f>
        <v>1955.0152394322818</v>
      </c>
      <c r="AF36" s="656"/>
      <c r="AG36" s="656"/>
      <c r="AH36" s="656"/>
      <c r="AI36" s="656"/>
      <c r="AJ36" s="656"/>
      <c r="AK36" s="656"/>
      <c r="AL36" s="656"/>
      <c r="AM36" s="656"/>
      <c r="AN36" s="656"/>
      <c r="AO36" s="656"/>
      <c r="AP36" s="656"/>
      <c r="AQ36" s="656"/>
      <c r="AR36" s="656"/>
      <c r="AS36" s="656"/>
      <c r="AT36" s="656"/>
      <c r="AU36" s="656"/>
      <c r="AV36" s="656"/>
      <c r="AW36" s="656"/>
      <c r="AX36" s="656"/>
      <c r="AY36" s="656"/>
      <c r="AZ36" s="656"/>
      <c r="BA36" s="656"/>
      <c r="BB36" s="656"/>
      <c r="BC36" s="656"/>
      <c r="BD36" s="656"/>
      <c r="BE36" s="656"/>
      <c r="BF36" s="656"/>
      <c r="BG36" s="656"/>
      <c r="BH36" s="656"/>
      <c r="BI36" s="656"/>
      <c r="BJ36" s="656"/>
      <c r="BK36" s="656"/>
      <c r="BL36" s="656"/>
      <c r="BM36" s="656"/>
      <c r="BN36" s="656"/>
      <c r="BO36" s="656"/>
    </row>
    <row r="37" spans="1:67" s="173" customFormat="1" ht="13.7" customHeight="1">
      <c r="A37" s="3094" t="s">
        <v>380</v>
      </c>
      <c r="B37" s="3094"/>
      <c r="C37" s="3094"/>
      <c r="D37" s="162"/>
      <c r="E37" s="652"/>
      <c r="F37" s="654"/>
      <c r="G37" s="654"/>
      <c r="H37" s="654"/>
      <c r="I37" s="654"/>
      <c r="J37" s="654"/>
      <c r="K37" s="654"/>
      <c r="L37" s="654"/>
      <c r="M37" s="654"/>
      <c r="N37" s="654"/>
      <c r="O37" s="3094" t="s">
        <v>380</v>
      </c>
      <c r="P37" s="3094"/>
      <c r="Q37" s="3094"/>
      <c r="R37" s="162"/>
      <c r="S37" s="652"/>
      <c r="T37" s="652"/>
      <c r="U37" s="652"/>
      <c r="V37" s="652"/>
      <c r="W37" s="652"/>
      <c r="X37" s="652"/>
      <c r="Y37" s="653"/>
      <c r="Z37" s="653"/>
      <c r="AA37" s="653"/>
      <c r="AB37" s="653"/>
      <c r="AC37" s="653"/>
      <c r="AD37" s="653"/>
      <c r="AE37" s="654"/>
      <c r="AF37" s="656"/>
      <c r="AG37" s="656"/>
      <c r="AH37" s="656"/>
      <c r="AI37" s="656"/>
      <c r="AJ37" s="656"/>
      <c r="AK37" s="656"/>
      <c r="AL37" s="656"/>
      <c r="AM37" s="656"/>
      <c r="AN37" s="656"/>
      <c r="AO37" s="656"/>
      <c r="AP37" s="656"/>
      <c r="AQ37" s="656"/>
      <c r="AR37" s="656"/>
      <c r="AS37" s="656"/>
      <c r="AT37" s="656"/>
      <c r="AU37" s="656"/>
      <c r="AV37" s="656"/>
      <c r="AW37" s="656"/>
      <c r="AX37" s="656"/>
      <c r="AY37" s="656"/>
      <c r="AZ37" s="656"/>
      <c r="BA37" s="656"/>
      <c r="BB37" s="656"/>
      <c r="BC37" s="656"/>
      <c r="BD37" s="656"/>
      <c r="BE37" s="656"/>
      <c r="BF37" s="656"/>
      <c r="BG37" s="656"/>
      <c r="BH37" s="656"/>
      <c r="BI37" s="656"/>
      <c r="BJ37" s="656"/>
      <c r="BK37" s="656"/>
      <c r="BL37" s="656"/>
      <c r="BM37" s="656"/>
      <c r="BN37" s="656"/>
      <c r="BO37" s="656"/>
    </row>
    <row r="38" spans="1:67" s="173" customFormat="1" ht="13.7" customHeight="1">
      <c r="A38" s="155"/>
      <c r="B38" s="156" t="s">
        <v>2188</v>
      </c>
      <c r="C38" s="155"/>
      <c r="D38" s="165"/>
      <c r="E38" s="652">
        <f>'31'!AH69</f>
        <v>16336.689969814173</v>
      </c>
      <c r="F38" s="652">
        <f>'31'!AI69</f>
        <v>16010.871330343443</v>
      </c>
      <c r="G38" s="683">
        <f t="shared" si="3"/>
        <v>11283.501453421148</v>
      </c>
      <c r="H38" s="654">
        <f>'31'!AJ69</f>
        <v>5596.0970399642474</v>
      </c>
      <c r="I38" s="654">
        <f>'31'!AK69</f>
        <v>3596.6479928884232</v>
      </c>
      <c r="J38" s="654">
        <f>'31'!AL69</f>
        <v>3.7302929999999996</v>
      </c>
      <c r="K38" s="654">
        <f>'31'!AM69</f>
        <v>50.569704591220116</v>
      </c>
      <c r="L38" s="654">
        <f>'31'!AN69</f>
        <v>11.285003414579203</v>
      </c>
      <c r="M38" s="654">
        <f>'31'!AO69</f>
        <v>120.83218696724418</v>
      </c>
      <c r="N38" s="654">
        <f>'31'!AP69</f>
        <v>1904.3392325954344</v>
      </c>
      <c r="O38" s="155"/>
      <c r="P38" s="156" t="s">
        <v>2224</v>
      </c>
      <c r="Q38" s="155"/>
      <c r="R38" s="165"/>
      <c r="S38" s="652">
        <f t="shared" ref="S38:S47" si="5">SUM(T38:AA38)</f>
        <v>4727.3698769223083</v>
      </c>
      <c r="T38" s="652">
        <f>'31'!AQ69</f>
        <v>2703.3319210532427</v>
      </c>
      <c r="U38" s="652">
        <f>'31'!AR69</f>
        <v>195.63182774870313</v>
      </c>
      <c r="V38" s="652">
        <f>'31'!AS69</f>
        <v>81.427459336346345</v>
      </c>
      <c r="W38" s="652">
        <f>'31'!AT69</f>
        <v>303.75358855175534</v>
      </c>
      <c r="X38" s="652">
        <f>'31'!AU69</f>
        <v>11.668233196900584</v>
      </c>
      <c r="Y38" s="652">
        <f>'31'!AV69</f>
        <v>7.8623167436188295</v>
      </c>
      <c r="Z38" s="652">
        <f>'31'!AW69</f>
        <v>6.0962303234341926</v>
      </c>
      <c r="AA38" s="652">
        <f>'31'!AX69</f>
        <v>1417.5982999683069</v>
      </c>
      <c r="AB38" s="652">
        <f>'31'!AY69</f>
        <v>325.81863947073617</v>
      </c>
      <c r="AC38" s="652">
        <f>'31'!AZ69</f>
        <v>13.852437767824872</v>
      </c>
      <c r="AD38" s="652">
        <f>'31'!BA69</f>
        <v>210.25404981682891</v>
      </c>
      <c r="AE38" s="660">
        <f>'31'!BB69</f>
        <v>101.71215188608235</v>
      </c>
      <c r="AF38" s="656"/>
      <c r="AG38" s="656"/>
      <c r="AH38" s="656"/>
      <c r="AI38" s="656"/>
      <c r="AJ38" s="656"/>
      <c r="AK38" s="656"/>
      <c r="AL38" s="656"/>
      <c r="AM38" s="656"/>
      <c r="AN38" s="656"/>
      <c r="AO38" s="656"/>
      <c r="AP38" s="656"/>
      <c r="AQ38" s="656"/>
      <c r="AR38" s="656"/>
      <c r="AS38" s="656"/>
      <c r="AT38" s="656"/>
      <c r="AU38" s="656"/>
      <c r="AV38" s="656"/>
      <c r="AW38" s="656"/>
      <c r="AX38" s="656"/>
      <c r="AY38" s="656"/>
      <c r="AZ38" s="656"/>
      <c r="BA38" s="656"/>
      <c r="BB38" s="656"/>
      <c r="BC38" s="656"/>
      <c r="BD38" s="656"/>
      <c r="BE38" s="656"/>
      <c r="BF38" s="656"/>
      <c r="BG38" s="656"/>
      <c r="BH38" s="656"/>
      <c r="BI38" s="656"/>
      <c r="BJ38" s="656"/>
      <c r="BK38" s="656"/>
      <c r="BL38" s="656"/>
      <c r="BM38" s="656"/>
      <c r="BN38" s="656"/>
      <c r="BO38" s="656"/>
    </row>
    <row r="39" spans="1:67" s="173" customFormat="1" ht="13.7" customHeight="1">
      <c r="A39" s="155"/>
      <c r="B39" s="156" t="s">
        <v>2189</v>
      </c>
      <c r="C39" s="155"/>
      <c r="D39" s="165"/>
      <c r="E39" s="652">
        <f>'31'!AH70</f>
        <v>14712.545519068777</v>
      </c>
      <c r="F39" s="652">
        <f>'31'!AI70</f>
        <v>14528.150728486607</v>
      </c>
      <c r="G39" s="683">
        <f t="shared" si="3"/>
        <v>10781.024490149939</v>
      </c>
      <c r="H39" s="654">
        <f>'31'!AJ70</f>
        <v>5762.3885918721508</v>
      </c>
      <c r="I39" s="654">
        <f>'31'!AK70</f>
        <v>3325.1834557860443</v>
      </c>
      <c r="J39" s="654">
        <f>'31'!AL70</f>
        <v>0</v>
      </c>
      <c r="K39" s="654">
        <f>'31'!AM70</f>
        <v>49.311872657981446</v>
      </c>
      <c r="L39" s="654">
        <f>'31'!AN70</f>
        <v>17.455115510903539</v>
      </c>
      <c r="M39" s="654">
        <f>'31'!AO70</f>
        <v>126.28064025218734</v>
      </c>
      <c r="N39" s="654">
        <f>'31'!AP70</f>
        <v>1500.4048140706714</v>
      </c>
      <c r="O39" s="155"/>
      <c r="P39" s="156" t="s">
        <v>2189</v>
      </c>
      <c r="Q39" s="155"/>
      <c r="R39" s="165"/>
      <c r="S39" s="652">
        <f t="shared" si="5"/>
        <v>3747.126238336672</v>
      </c>
      <c r="T39" s="652">
        <f>'31'!AQ70</f>
        <v>2124.9353812808658</v>
      </c>
      <c r="U39" s="652">
        <f>'31'!AR70</f>
        <v>98.493332158053889</v>
      </c>
      <c r="V39" s="652">
        <f>'31'!AS70</f>
        <v>60.87679326078576</v>
      </c>
      <c r="W39" s="652">
        <f>'31'!AT70</f>
        <v>136.86424882703761</v>
      </c>
      <c r="X39" s="652">
        <f>'31'!AU70</f>
        <v>0.8490867630639406</v>
      </c>
      <c r="Y39" s="652">
        <f>'31'!AV70</f>
        <v>9.6480151719735332</v>
      </c>
      <c r="Z39" s="652">
        <f>'31'!AW70</f>
        <v>1.1415740668960048E-2</v>
      </c>
      <c r="AA39" s="652">
        <f>'31'!AX70</f>
        <v>1315.4479651342233</v>
      </c>
      <c r="AB39" s="652">
        <f>'31'!AY70</f>
        <v>184.39479058216429</v>
      </c>
      <c r="AC39" s="652">
        <f>'31'!AZ70</f>
        <v>42.138258643865996</v>
      </c>
      <c r="AD39" s="652">
        <f>'31'!BA70</f>
        <v>135.27080394696176</v>
      </c>
      <c r="AE39" s="660">
        <f>'31'!BB70</f>
        <v>6.9857279913364589</v>
      </c>
      <c r="AF39" s="656"/>
      <c r="AG39" s="656"/>
      <c r="AH39" s="656"/>
      <c r="AI39" s="656"/>
      <c r="AJ39" s="656"/>
      <c r="AK39" s="656"/>
      <c r="AL39" s="656"/>
      <c r="AM39" s="656"/>
      <c r="AN39" s="656"/>
      <c r="AO39" s="656"/>
      <c r="AP39" s="656"/>
      <c r="AQ39" s="656"/>
      <c r="AR39" s="656"/>
      <c r="AS39" s="656"/>
      <c r="AT39" s="656"/>
      <c r="AU39" s="656"/>
      <c r="AV39" s="656"/>
      <c r="AW39" s="656"/>
      <c r="AX39" s="656"/>
      <c r="AY39" s="656"/>
      <c r="AZ39" s="656"/>
      <c r="BA39" s="656"/>
      <c r="BB39" s="656"/>
      <c r="BC39" s="656"/>
      <c r="BD39" s="656"/>
      <c r="BE39" s="656"/>
      <c r="BF39" s="656"/>
      <c r="BG39" s="656"/>
      <c r="BH39" s="656"/>
      <c r="BI39" s="656"/>
      <c r="BJ39" s="656"/>
      <c r="BK39" s="656"/>
      <c r="BL39" s="656"/>
      <c r="BM39" s="656"/>
      <c r="BN39" s="656"/>
      <c r="BO39" s="656"/>
    </row>
    <row r="40" spans="1:67" s="173" customFormat="1" ht="13.7" customHeight="1">
      <c r="A40" s="156"/>
      <c r="B40" s="156" t="s">
        <v>2190</v>
      </c>
      <c r="C40" s="156"/>
      <c r="D40" s="165"/>
      <c r="E40" s="652">
        <f>'31'!AH71</f>
        <v>41809.171627191237</v>
      </c>
      <c r="F40" s="652">
        <f>'31'!AI71</f>
        <v>41455.885659273939</v>
      </c>
      <c r="G40" s="683">
        <f t="shared" si="3"/>
        <v>33757.267170996791</v>
      </c>
      <c r="H40" s="654">
        <f>'31'!AJ71</f>
        <v>19386.527215959894</v>
      </c>
      <c r="I40" s="654">
        <f>'31'!AK71</f>
        <v>7908.0253223732579</v>
      </c>
      <c r="J40" s="654">
        <f>'31'!AL71</f>
        <v>2.6360495586513411</v>
      </c>
      <c r="K40" s="654">
        <f>'31'!AM71</f>
        <v>304.03346415560998</v>
      </c>
      <c r="L40" s="654">
        <f>'31'!AN71</f>
        <v>82.194386524168195</v>
      </c>
      <c r="M40" s="654">
        <f>'31'!AO71</f>
        <v>328.31827451585207</v>
      </c>
      <c r="N40" s="654">
        <f>'31'!AP71</f>
        <v>5745.5324579093558</v>
      </c>
      <c r="O40" s="156"/>
      <c r="P40" s="156" t="s">
        <v>2410</v>
      </c>
      <c r="Q40" s="156"/>
      <c r="R40" s="165"/>
      <c r="S40" s="652">
        <f t="shared" si="5"/>
        <v>7698.6184882771695</v>
      </c>
      <c r="T40" s="652">
        <f>'31'!AQ71</f>
        <v>3633.1392921126558</v>
      </c>
      <c r="U40" s="652">
        <f>'31'!AR71</f>
        <v>280.29134236430889</v>
      </c>
      <c r="V40" s="652">
        <f>'31'!AS71</f>
        <v>105.93192551338019</v>
      </c>
      <c r="W40" s="652">
        <f>'31'!AT71</f>
        <v>341.09445465673724</v>
      </c>
      <c r="X40" s="652">
        <f>'31'!AU71</f>
        <v>4.9089954668044031</v>
      </c>
      <c r="Y40" s="652">
        <f>'31'!AV71</f>
        <v>19.216851624716899</v>
      </c>
      <c r="Z40" s="652">
        <f>'31'!AW71</f>
        <v>0.14000000000177781</v>
      </c>
      <c r="AA40" s="652">
        <f>'31'!AX71</f>
        <v>3313.8956265385641</v>
      </c>
      <c r="AB40" s="652">
        <f>'31'!AY71</f>
        <v>353.28596791730854</v>
      </c>
      <c r="AC40" s="652">
        <f>'31'!AZ71</f>
        <v>27.443982883749726</v>
      </c>
      <c r="AD40" s="652">
        <f>'31'!BA71</f>
        <v>271.55573526212805</v>
      </c>
      <c r="AE40" s="660">
        <f>'31'!BB71</f>
        <v>54.286249771430775</v>
      </c>
      <c r="AF40" s="656"/>
      <c r="AG40" s="656"/>
      <c r="AH40" s="656"/>
      <c r="AI40" s="656"/>
      <c r="AJ40" s="656"/>
      <c r="AK40" s="656"/>
      <c r="AL40" s="656"/>
      <c r="AM40" s="656"/>
      <c r="AN40" s="656"/>
      <c r="AO40" s="656"/>
      <c r="AP40" s="656"/>
      <c r="AQ40" s="656"/>
      <c r="AR40" s="656"/>
      <c r="AS40" s="656"/>
      <c r="AT40" s="656"/>
      <c r="AU40" s="656"/>
      <c r="AV40" s="656"/>
      <c r="AW40" s="656"/>
      <c r="AX40" s="656"/>
      <c r="AY40" s="656"/>
      <c r="AZ40" s="656"/>
      <c r="BA40" s="656"/>
      <c r="BB40" s="656"/>
      <c r="BC40" s="656"/>
      <c r="BD40" s="656"/>
      <c r="BE40" s="656"/>
      <c r="BF40" s="656"/>
      <c r="BG40" s="656"/>
      <c r="BH40" s="656"/>
      <c r="BI40" s="656"/>
      <c r="BJ40" s="656"/>
      <c r="BK40" s="656"/>
      <c r="BL40" s="656"/>
      <c r="BM40" s="656"/>
      <c r="BN40" s="656"/>
      <c r="BO40" s="656"/>
    </row>
    <row r="41" spans="1:67" s="173" customFormat="1" ht="13.7" customHeight="1">
      <c r="A41" s="156"/>
      <c r="B41" s="156" t="s">
        <v>2226</v>
      </c>
      <c r="C41" s="156"/>
      <c r="D41" s="165"/>
      <c r="E41" s="652">
        <f>'31'!AH72</f>
        <v>84554.954554398995</v>
      </c>
      <c r="F41" s="652">
        <f>'31'!AI72</f>
        <v>83692.025088157359</v>
      </c>
      <c r="G41" s="683">
        <f t="shared" si="3"/>
        <v>70509.309452560934</v>
      </c>
      <c r="H41" s="654">
        <f>'31'!AJ72</f>
        <v>41836.554394690516</v>
      </c>
      <c r="I41" s="654">
        <f>'31'!AK72</f>
        <v>12829.215791103237</v>
      </c>
      <c r="J41" s="654">
        <f>'31'!AL72</f>
        <v>0</v>
      </c>
      <c r="K41" s="654">
        <f>'31'!AM72</f>
        <v>593.81150289961658</v>
      </c>
      <c r="L41" s="654">
        <f>'31'!AN72</f>
        <v>142.66892051795838</v>
      </c>
      <c r="M41" s="654">
        <f>'31'!AO72</f>
        <v>710.61320717336821</v>
      </c>
      <c r="N41" s="654">
        <f>'31'!AP72</f>
        <v>14396.44563617625</v>
      </c>
      <c r="O41" s="156"/>
      <c r="P41" s="156" t="s">
        <v>2226</v>
      </c>
      <c r="Q41" s="156"/>
      <c r="R41" s="165"/>
      <c r="S41" s="652">
        <f t="shared" si="5"/>
        <v>13182.71563559644</v>
      </c>
      <c r="T41" s="652">
        <f>'31'!AQ72</f>
        <v>5723.3057664252319</v>
      </c>
      <c r="U41" s="652">
        <f>'31'!AR72</f>
        <v>487.0576184735433</v>
      </c>
      <c r="V41" s="652">
        <f>'31'!AS72</f>
        <v>204.19814322855544</v>
      </c>
      <c r="W41" s="652">
        <f>'31'!AT72</f>
        <v>519.44140940524983</v>
      </c>
      <c r="X41" s="652">
        <f>'31'!AU72</f>
        <v>8.5275335312954805</v>
      </c>
      <c r="Y41" s="652">
        <f>'31'!AV72</f>
        <v>104.12496648332959</v>
      </c>
      <c r="Z41" s="652">
        <f>'31'!AW72</f>
        <v>0.15830064285679296</v>
      </c>
      <c r="AA41" s="652">
        <f>'31'!AX72</f>
        <v>6135.9018974063765</v>
      </c>
      <c r="AB41" s="652">
        <f>'31'!AY72</f>
        <v>862.92946624160925</v>
      </c>
      <c r="AC41" s="652">
        <f>'31'!AZ72</f>
        <v>43.909059765519423</v>
      </c>
      <c r="AD41" s="652">
        <f>'31'!BA72</f>
        <v>512.52186643237008</v>
      </c>
      <c r="AE41" s="660">
        <f>'31'!BB72</f>
        <v>306.49854004372042</v>
      </c>
      <c r="AF41" s="656"/>
      <c r="AG41" s="656"/>
      <c r="AH41" s="656"/>
      <c r="AI41" s="656"/>
      <c r="AJ41" s="656"/>
      <c r="AK41" s="656"/>
      <c r="AL41" s="656"/>
      <c r="AM41" s="656"/>
      <c r="AN41" s="656"/>
      <c r="AO41" s="656"/>
      <c r="AP41" s="656"/>
      <c r="AQ41" s="656"/>
      <c r="AR41" s="656"/>
      <c r="AS41" s="656"/>
      <c r="AT41" s="656"/>
      <c r="AU41" s="656"/>
      <c r="AV41" s="656"/>
      <c r="AW41" s="656"/>
      <c r="AX41" s="656"/>
      <c r="AY41" s="656"/>
      <c r="AZ41" s="656"/>
      <c r="BA41" s="656"/>
      <c r="BB41" s="656"/>
      <c r="BC41" s="656"/>
      <c r="BD41" s="656"/>
      <c r="BE41" s="656"/>
      <c r="BF41" s="656"/>
      <c r="BG41" s="656"/>
      <c r="BH41" s="656"/>
      <c r="BI41" s="656"/>
      <c r="BJ41" s="656"/>
      <c r="BK41" s="656"/>
      <c r="BL41" s="656"/>
      <c r="BM41" s="656"/>
      <c r="BN41" s="656"/>
      <c r="BO41" s="656"/>
    </row>
    <row r="42" spans="1:67" s="173" customFormat="1" ht="13.7" customHeight="1">
      <c r="A42" s="156"/>
      <c r="B42" s="156" t="s">
        <v>2283</v>
      </c>
      <c r="C42" s="156"/>
      <c r="D42" s="165"/>
      <c r="E42" s="652">
        <f>'31'!AH73</f>
        <v>86802.739414435637</v>
      </c>
      <c r="F42" s="652">
        <f>'31'!AI73</f>
        <v>85483.289954086533</v>
      </c>
      <c r="G42" s="683">
        <f t="shared" si="3"/>
        <v>73197.818551327277</v>
      </c>
      <c r="H42" s="654">
        <f>'31'!AJ73</f>
        <v>47369.208354713795</v>
      </c>
      <c r="I42" s="654">
        <f>'31'!AK73</f>
        <v>11663.894016949944</v>
      </c>
      <c r="J42" s="654">
        <f>'31'!AL73</f>
        <v>56.145606818394434</v>
      </c>
      <c r="K42" s="654">
        <f>'31'!AM73</f>
        <v>472.23747236811738</v>
      </c>
      <c r="L42" s="654">
        <f>'31'!AN73</f>
        <v>171.72496285859199</v>
      </c>
      <c r="M42" s="654">
        <f>'31'!AO73</f>
        <v>745.75418373596369</v>
      </c>
      <c r="N42" s="654">
        <f>'31'!AP73</f>
        <v>12718.853953882461</v>
      </c>
      <c r="O42" s="156"/>
      <c r="P42" s="156" t="s">
        <v>2192</v>
      </c>
      <c r="Q42" s="156"/>
      <c r="R42" s="165"/>
      <c r="S42" s="652">
        <f t="shared" si="5"/>
        <v>12285.471402759196</v>
      </c>
      <c r="T42" s="652">
        <f>'31'!AQ73</f>
        <v>4908.457203136365</v>
      </c>
      <c r="U42" s="652">
        <f>'31'!AR73</f>
        <v>468.64205133469562</v>
      </c>
      <c r="V42" s="652">
        <f>'31'!AS73</f>
        <v>170.11711259014123</v>
      </c>
      <c r="W42" s="652">
        <f>'31'!AT73</f>
        <v>490.32998964233087</v>
      </c>
      <c r="X42" s="652">
        <f>'31'!AU73</f>
        <v>7.553907351431814</v>
      </c>
      <c r="Y42" s="652">
        <f>'31'!AV73</f>
        <v>175.85230977179131</v>
      </c>
      <c r="Z42" s="652">
        <f>'31'!AW73</f>
        <v>0.74766818738425433</v>
      </c>
      <c r="AA42" s="652">
        <f>'31'!AX73</f>
        <v>6063.7711607450565</v>
      </c>
      <c r="AB42" s="652">
        <f>'31'!AY73</f>
        <v>1319.4494603491601</v>
      </c>
      <c r="AC42" s="652">
        <f>'31'!AZ73</f>
        <v>12.739727521447756</v>
      </c>
      <c r="AD42" s="652">
        <f>'31'!BA73</f>
        <v>508.59254536723824</v>
      </c>
      <c r="AE42" s="660">
        <f>'31'!BB73</f>
        <v>798.11718746047416</v>
      </c>
      <c r="AF42" s="656"/>
      <c r="AG42" s="656"/>
      <c r="AH42" s="656"/>
      <c r="AI42" s="656"/>
      <c r="AJ42" s="656"/>
      <c r="AK42" s="656"/>
      <c r="AL42" s="656"/>
      <c r="AM42" s="656"/>
      <c r="AN42" s="656"/>
      <c r="AO42" s="656"/>
      <c r="AP42" s="656"/>
      <c r="AQ42" s="656"/>
      <c r="AR42" s="656"/>
      <c r="AS42" s="656"/>
      <c r="AT42" s="656"/>
      <c r="AU42" s="656"/>
      <c r="AV42" s="656"/>
      <c r="AW42" s="656"/>
      <c r="AX42" s="656"/>
      <c r="AY42" s="656"/>
      <c r="AZ42" s="656"/>
      <c r="BA42" s="656"/>
      <c r="BB42" s="656"/>
      <c r="BC42" s="656"/>
      <c r="BD42" s="656"/>
      <c r="BE42" s="656"/>
      <c r="BF42" s="656"/>
      <c r="BG42" s="656"/>
      <c r="BH42" s="656"/>
      <c r="BI42" s="656"/>
      <c r="BJ42" s="656"/>
      <c r="BK42" s="656"/>
      <c r="BL42" s="656"/>
      <c r="BM42" s="656"/>
      <c r="BN42" s="656"/>
      <c r="BO42" s="656"/>
    </row>
    <row r="43" spans="1:67" s="173" customFormat="1" ht="13.7" customHeight="1">
      <c r="A43" s="156"/>
      <c r="B43" s="156" t="s">
        <v>2287</v>
      </c>
      <c r="C43" s="156"/>
      <c r="D43" s="165"/>
      <c r="E43" s="652">
        <f>'31'!AH74</f>
        <v>201696.41179381509</v>
      </c>
      <c r="F43" s="652">
        <f>'31'!AI74</f>
        <v>199584.98410760812</v>
      </c>
      <c r="G43" s="683">
        <f t="shared" si="3"/>
        <v>178445.53827444836</v>
      </c>
      <c r="H43" s="654">
        <f>'31'!AJ74</f>
        <v>108327.56674956436</v>
      </c>
      <c r="I43" s="654">
        <f>'31'!AK74</f>
        <v>26370.374293689383</v>
      </c>
      <c r="J43" s="654">
        <f>'31'!AL74</f>
        <v>261.63255557312925</v>
      </c>
      <c r="K43" s="654">
        <f>'31'!AM74</f>
        <v>1316.8968800541522</v>
      </c>
      <c r="L43" s="654">
        <f>'31'!AN74</f>
        <v>320.61418501183192</v>
      </c>
      <c r="M43" s="654">
        <f>'31'!AO74</f>
        <v>1669.8538181912124</v>
      </c>
      <c r="N43" s="654">
        <f>'31'!AP74</f>
        <v>40178.599792364286</v>
      </c>
      <c r="O43" s="156"/>
      <c r="P43" s="156" t="s">
        <v>2287</v>
      </c>
      <c r="Q43" s="156"/>
      <c r="R43" s="165"/>
      <c r="S43" s="652">
        <f t="shared" si="5"/>
        <v>21139.445833159771</v>
      </c>
      <c r="T43" s="652">
        <f>'31'!AQ74</f>
        <v>9110.6204149371461</v>
      </c>
      <c r="U43" s="652">
        <f>'31'!AR74</f>
        <v>929.84552948572161</v>
      </c>
      <c r="V43" s="652">
        <f>'31'!AS74</f>
        <v>256.49507592160143</v>
      </c>
      <c r="W43" s="652">
        <f>'31'!AT74</f>
        <v>927.64303642049686</v>
      </c>
      <c r="X43" s="652">
        <f>'31'!AU74</f>
        <v>33.661141334565293</v>
      </c>
      <c r="Y43" s="652">
        <f>'31'!AV74</f>
        <v>368.1546113943669</v>
      </c>
      <c r="Z43" s="652">
        <f>'31'!AW74</f>
        <v>23.592218642873817</v>
      </c>
      <c r="AA43" s="652">
        <f>'31'!AX74</f>
        <v>9489.4338050229999</v>
      </c>
      <c r="AB43" s="652">
        <f>'31'!AY74</f>
        <v>2111.427686206986</v>
      </c>
      <c r="AC43" s="652">
        <f>'31'!AZ74</f>
        <v>134.60270323678242</v>
      </c>
      <c r="AD43" s="652">
        <f>'31'!BA74</f>
        <v>1050.2373059573099</v>
      </c>
      <c r="AE43" s="660">
        <f>'31'!BB74</f>
        <v>926.58767701289298</v>
      </c>
      <c r="AF43" s="656"/>
      <c r="AG43" s="656"/>
      <c r="AH43" s="656"/>
      <c r="AI43" s="656"/>
      <c r="AJ43" s="656"/>
      <c r="AK43" s="656"/>
      <c r="AL43" s="656"/>
      <c r="AM43" s="656"/>
      <c r="AN43" s="656"/>
      <c r="AO43" s="656"/>
      <c r="AP43" s="656"/>
      <c r="AQ43" s="656"/>
      <c r="AR43" s="656"/>
      <c r="AS43" s="656"/>
      <c r="AT43" s="656"/>
      <c r="AU43" s="656"/>
      <c r="AV43" s="656"/>
      <c r="AW43" s="656"/>
      <c r="AX43" s="656"/>
      <c r="AY43" s="656"/>
      <c r="AZ43" s="656"/>
      <c r="BA43" s="656"/>
      <c r="BB43" s="656"/>
      <c r="BC43" s="656"/>
      <c r="BD43" s="656"/>
      <c r="BE43" s="656"/>
      <c r="BF43" s="656"/>
      <c r="BG43" s="656"/>
      <c r="BH43" s="656"/>
      <c r="BI43" s="656"/>
      <c r="BJ43" s="656"/>
      <c r="BK43" s="656"/>
      <c r="BL43" s="656"/>
      <c r="BM43" s="656"/>
      <c r="BN43" s="656"/>
      <c r="BO43" s="656"/>
    </row>
    <row r="44" spans="1:67" s="173" customFormat="1" ht="13.7" customHeight="1">
      <c r="A44" s="156"/>
      <c r="B44" s="156" t="s">
        <v>2235</v>
      </c>
      <c r="C44" s="156"/>
      <c r="D44" s="165"/>
      <c r="E44" s="652">
        <f>'31'!AH75</f>
        <v>79262.509735601634</v>
      </c>
      <c r="F44" s="652">
        <f>'31'!AI75</f>
        <v>78430.864338547486</v>
      </c>
      <c r="G44" s="683">
        <f t="shared" si="3"/>
        <v>71786.559491903623</v>
      </c>
      <c r="H44" s="654">
        <f>'31'!AJ75</f>
        <v>38156.100478196378</v>
      </c>
      <c r="I44" s="654">
        <f>'31'!AK75</f>
        <v>17864.328649339568</v>
      </c>
      <c r="J44" s="654">
        <f>'31'!AL75</f>
        <v>191.33919196028572</v>
      </c>
      <c r="K44" s="654">
        <f>'31'!AM75</f>
        <v>640.7249225388598</v>
      </c>
      <c r="L44" s="654">
        <f>'31'!AN75</f>
        <v>116.25768973183987</v>
      </c>
      <c r="M44" s="654">
        <f>'31'!AO75</f>
        <v>550.54872682241353</v>
      </c>
      <c r="N44" s="654">
        <f>'31'!AP75</f>
        <v>14267.25983331428</v>
      </c>
      <c r="O44" s="156"/>
      <c r="P44" s="156" t="s">
        <v>2206</v>
      </c>
      <c r="Q44" s="156"/>
      <c r="R44" s="165"/>
      <c r="S44" s="652">
        <f t="shared" si="5"/>
        <v>6644.3048466438613</v>
      </c>
      <c r="T44" s="652">
        <f>'31'!AQ75</f>
        <v>3302.998066495732</v>
      </c>
      <c r="U44" s="652">
        <f>'31'!AR75</f>
        <v>262.35566701822967</v>
      </c>
      <c r="V44" s="652">
        <f>'31'!AS75</f>
        <v>92.710294184454554</v>
      </c>
      <c r="W44" s="652">
        <f>'31'!AT75</f>
        <v>233.26671780390282</v>
      </c>
      <c r="X44" s="652">
        <f>'31'!AU75</f>
        <v>5.2908688823464018</v>
      </c>
      <c r="Y44" s="652">
        <f>'31'!AV75</f>
        <v>76.604281470619895</v>
      </c>
      <c r="Z44" s="652">
        <f>'31'!AW75</f>
        <v>4.6241750000000001</v>
      </c>
      <c r="AA44" s="652">
        <f>'31'!AX75</f>
        <v>2666.4547757885766</v>
      </c>
      <c r="AB44" s="652">
        <f>'31'!AY75</f>
        <v>831.64539705416553</v>
      </c>
      <c r="AC44" s="652">
        <f>'31'!AZ75</f>
        <v>132.05121381314893</v>
      </c>
      <c r="AD44" s="652">
        <f>'31'!BA75</f>
        <v>286.92863366277408</v>
      </c>
      <c r="AE44" s="660">
        <f>'31'!BB75</f>
        <v>412.66554957824246</v>
      </c>
      <c r="AF44" s="656"/>
      <c r="AG44" s="656"/>
      <c r="AH44" s="656"/>
      <c r="AI44" s="656"/>
      <c r="AJ44" s="656"/>
      <c r="AK44" s="656"/>
      <c r="AL44" s="656"/>
      <c r="AM44" s="656"/>
      <c r="AN44" s="656"/>
      <c r="AO44" s="656"/>
      <c r="AP44" s="656"/>
      <c r="AQ44" s="656"/>
      <c r="AR44" s="656"/>
      <c r="AS44" s="656"/>
      <c r="AT44" s="656"/>
      <c r="AU44" s="656"/>
      <c r="AV44" s="656"/>
      <c r="AW44" s="656"/>
      <c r="AX44" s="656"/>
      <c r="AY44" s="656"/>
      <c r="AZ44" s="656"/>
      <c r="BA44" s="656"/>
      <c r="BB44" s="656"/>
      <c r="BC44" s="656"/>
      <c r="BD44" s="656"/>
      <c r="BE44" s="656"/>
      <c r="BF44" s="656"/>
      <c r="BG44" s="656"/>
      <c r="BH44" s="656"/>
      <c r="BI44" s="656"/>
      <c r="BJ44" s="656"/>
      <c r="BK44" s="656"/>
      <c r="BL44" s="656"/>
      <c r="BM44" s="656"/>
      <c r="BN44" s="656"/>
      <c r="BO44" s="656"/>
    </row>
    <row r="45" spans="1:67" s="173" customFormat="1" ht="13.7" customHeight="1">
      <c r="A45" s="156"/>
      <c r="B45" s="156" t="s">
        <v>2231</v>
      </c>
      <c r="C45" s="156"/>
      <c r="D45" s="165"/>
      <c r="E45" s="652">
        <f>'31'!AH76</f>
        <v>112009.91093380775</v>
      </c>
      <c r="F45" s="652">
        <f>'31'!AI76</f>
        <v>111248.77344369094</v>
      </c>
      <c r="G45" s="683">
        <f t="shared" si="3"/>
        <v>103653.47818755187</v>
      </c>
      <c r="H45" s="654">
        <f>'31'!AJ76</f>
        <v>46803.468947460358</v>
      </c>
      <c r="I45" s="654">
        <f>'31'!AK76</f>
        <v>19517.841101908783</v>
      </c>
      <c r="J45" s="654">
        <f>'31'!AL76</f>
        <v>613.4221606990177</v>
      </c>
      <c r="K45" s="654">
        <f>'31'!AM76</f>
        <v>809.16216154716858</v>
      </c>
      <c r="L45" s="654">
        <f>'31'!AN76</f>
        <v>202.07320666876461</v>
      </c>
      <c r="M45" s="654">
        <f>'31'!AO76</f>
        <v>1603.8693701167199</v>
      </c>
      <c r="N45" s="654">
        <f>'31'!AP76</f>
        <v>34103.641239151053</v>
      </c>
      <c r="O45" s="156"/>
      <c r="P45" s="156" t="s">
        <v>2203</v>
      </c>
      <c r="Q45" s="156"/>
      <c r="R45" s="165"/>
      <c r="S45" s="652">
        <f t="shared" si="5"/>
        <v>7595.2952561391139</v>
      </c>
      <c r="T45" s="652">
        <f>'31'!AQ76</f>
        <v>3865.6887725424576</v>
      </c>
      <c r="U45" s="652">
        <f>'31'!AR76</f>
        <v>323.15560156690475</v>
      </c>
      <c r="V45" s="652">
        <f>'31'!AS76</f>
        <v>87.264763159488766</v>
      </c>
      <c r="W45" s="652">
        <f>'31'!AT76</f>
        <v>261.51254354646682</v>
      </c>
      <c r="X45" s="652">
        <f>'31'!AU76</f>
        <v>10.566984984493597</v>
      </c>
      <c r="Y45" s="652">
        <f>'31'!AV76</f>
        <v>126.36758503710486</v>
      </c>
      <c r="Z45" s="652">
        <f>'31'!AW76</f>
        <v>50.916921999999992</v>
      </c>
      <c r="AA45" s="652">
        <f>'31'!AX76</f>
        <v>2869.8220833021965</v>
      </c>
      <c r="AB45" s="652">
        <f>'31'!AY76</f>
        <v>761.1374901167776</v>
      </c>
      <c r="AC45" s="652">
        <f>'31'!AZ76</f>
        <v>76.329457354738366</v>
      </c>
      <c r="AD45" s="652">
        <f>'31'!BA76</f>
        <v>407.03955510857151</v>
      </c>
      <c r="AE45" s="660">
        <f>'31'!BB76</f>
        <v>277.76847765346724</v>
      </c>
      <c r="AF45" s="656"/>
      <c r="AG45" s="656"/>
      <c r="AH45" s="656"/>
      <c r="AI45" s="656"/>
      <c r="AJ45" s="656"/>
      <c r="AK45" s="656"/>
      <c r="AL45" s="656"/>
      <c r="AM45" s="656"/>
      <c r="AN45" s="656"/>
      <c r="AO45" s="656"/>
      <c r="AP45" s="656"/>
      <c r="AQ45" s="656"/>
      <c r="AR45" s="656"/>
      <c r="AS45" s="656"/>
      <c r="AT45" s="656"/>
      <c r="AU45" s="656"/>
      <c r="AV45" s="656"/>
      <c r="AW45" s="656"/>
      <c r="AX45" s="656"/>
      <c r="AY45" s="656"/>
      <c r="AZ45" s="656"/>
      <c r="BA45" s="656"/>
      <c r="BB45" s="656"/>
      <c r="BC45" s="656"/>
      <c r="BD45" s="656"/>
      <c r="BE45" s="656"/>
      <c r="BF45" s="656"/>
      <c r="BG45" s="656"/>
      <c r="BH45" s="656"/>
      <c r="BI45" s="656"/>
      <c r="BJ45" s="656"/>
      <c r="BK45" s="656"/>
      <c r="BL45" s="656"/>
      <c r="BM45" s="656"/>
      <c r="BN45" s="656"/>
      <c r="BO45" s="656"/>
    </row>
    <row r="46" spans="1:67" s="173" customFormat="1" ht="13.7" customHeight="1">
      <c r="A46" s="156"/>
      <c r="B46" s="156" t="s">
        <v>2196</v>
      </c>
      <c r="C46" s="156"/>
      <c r="D46" s="165"/>
      <c r="E46" s="652">
        <f>'31'!AH77</f>
        <v>195344.87791900861</v>
      </c>
      <c r="F46" s="652">
        <f>'31'!AI77</f>
        <v>193316.95295482533</v>
      </c>
      <c r="G46" s="683">
        <f t="shared" si="3"/>
        <v>180770.47756967289</v>
      </c>
      <c r="H46" s="654">
        <f>'31'!AJ77</f>
        <v>104074.51085540539</v>
      </c>
      <c r="I46" s="654">
        <f>'31'!AK77</f>
        <v>37954.17172347322</v>
      </c>
      <c r="J46" s="654">
        <f>'31'!AL77</f>
        <v>1748.6407513513514</v>
      </c>
      <c r="K46" s="654">
        <f>'31'!AM77</f>
        <v>1284.7580838058268</v>
      </c>
      <c r="L46" s="654">
        <f>'31'!AN77</f>
        <v>471.71419206518033</v>
      </c>
      <c r="M46" s="654">
        <f>'31'!AO77</f>
        <v>1034.831519456106</v>
      </c>
      <c r="N46" s="654">
        <f>'31'!AP77</f>
        <v>34201.850444115851</v>
      </c>
      <c r="O46" s="156"/>
      <c r="P46" s="156" t="s">
        <v>2196</v>
      </c>
      <c r="Q46" s="156"/>
      <c r="R46" s="165"/>
      <c r="S46" s="652">
        <f t="shared" si="5"/>
        <v>12546.475385152342</v>
      </c>
      <c r="T46" s="652">
        <f>'31'!AQ77</f>
        <v>6566.4990739283712</v>
      </c>
      <c r="U46" s="652">
        <f>'31'!AR77</f>
        <v>392.10738981013043</v>
      </c>
      <c r="V46" s="652">
        <f>'31'!AS77</f>
        <v>166.46971170065402</v>
      </c>
      <c r="W46" s="652">
        <f>'31'!AT77</f>
        <v>407.1883016439055</v>
      </c>
      <c r="X46" s="652">
        <f>'31'!AU77</f>
        <v>119.52919978132262</v>
      </c>
      <c r="Y46" s="652">
        <f>'31'!AV77</f>
        <v>676.60743342509272</v>
      </c>
      <c r="Z46" s="652">
        <f>'31'!AW77</f>
        <v>79.606490769230774</v>
      </c>
      <c r="AA46" s="652">
        <f>'31'!AX77</f>
        <v>4138.4677840936347</v>
      </c>
      <c r="AB46" s="652">
        <f>'31'!AY77</f>
        <v>2027.9249641833553</v>
      </c>
      <c r="AC46" s="652">
        <f>'31'!AZ77</f>
        <v>208.90602353731742</v>
      </c>
      <c r="AD46" s="652">
        <f>'31'!BA77</f>
        <v>1409.9265538752684</v>
      </c>
      <c r="AE46" s="660">
        <f>'31'!BB77</f>
        <v>409.09238677076985</v>
      </c>
      <c r="AF46" s="656"/>
      <c r="AG46" s="656"/>
      <c r="AH46" s="656"/>
      <c r="AI46" s="656"/>
      <c r="AJ46" s="656"/>
      <c r="AK46" s="656"/>
      <c r="AL46" s="656"/>
      <c r="AM46" s="656"/>
      <c r="AN46" s="656"/>
      <c r="AO46" s="656"/>
      <c r="AP46" s="656"/>
      <c r="AQ46" s="656"/>
      <c r="AR46" s="656"/>
      <c r="AS46" s="656"/>
      <c r="AT46" s="656"/>
      <c r="AU46" s="656"/>
      <c r="AV46" s="656"/>
      <c r="AW46" s="656"/>
      <c r="AX46" s="656"/>
      <c r="AY46" s="656"/>
      <c r="AZ46" s="656"/>
      <c r="BA46" s="656"/>
      <c r="BB46" s="656"/>
      <c r="BC46" s="656"/>
      <c r="BD46" s="656"/>
      <c r="BE46" s="656"/>
      <c r="BF46" s="656"/>
      <c r="BG46" s="656"/>
      <c r="BH46" s="656"/>
      <c r="BI46" s="656"/>
      <c r="BJ46" s="656"/>
      <c r="BK46" s="656"/>
      <c r="BL46" s="656"/>
      <c r="BM46" s="656"/>
      <c r="BN46" s="656"/>
      <c r="BO46" s="656"/>
    </row>
    <row r="47" spans="1:67" s="173" customFormat="1" ht="13.7" customHeight="1">
      <c r="A47" s="156"/>
      <c r="B47" s="156" t="s">
        <v>2197</v>
      </c>
      <c r="C47" s="156"/>
      <c r="D47" s="165"/>
      <c r="E47" s="652">
        <f>'31'!AH78</f>
        <v>145006.82731927227</v>
      </c>
      <c r="F47" s="652">
        <f>'31'!AI78</f>
        <v>142598.96854559419</v>
      </c>
      <c r="G47" s="683">
        <f t="shared" si="3"/>
        <v>133310.46370983211</v>
      </c>
      <c r="H47" s="654">
        <f>'31'!AJ78</f>
        <v>72339.117454897132</v>
      </c>
      <c r="I47" s="654">
        <f>'31'!AK78</f>
        <v>29365.637307369743</v>
      </c>
      <c r="J47" s="654">
        <f>'31'!AL78</f>
        <v>2419.0373260000001</v>
      </c>
      <c r="K47" s="654">
        <f>'31'!AM78</f>
        <v>1469.2939149230767</v>
      </c>
      <c r="L47" s="654">
        <f>'31'!AN78</f>
        <v>406.09575599999994</v>
      </c>
      <c r="M47" s="654">
        <f>'31'!AO78</f>
        <v>1784.1562825384615</v>
      </c>
      <c r="N47" s="654">
        <f>'31'!AP78</f>
        <v>25527.125668103687</v>
      </c>
      <c r="O47" s="156"/>
      <c r="P47" s="156" t="s">
        <v>2207</v>
      </c>
      <c r="Q47" s="156"/>
      <c r="R47" s="165"/>
      <c r="S47" s="652">
        <f t="shared" si="5"/>
        <v>9288.5048357621017</v>
      </c>
      <c r="T47" s="652">
        <f>'31'!AQ78</f>
        <v>5762.6028462469121</v>
      </c>
      <c r="U47" s="652">
        <f>'31'!AR78</f>
        <v>92.451626095013708</v>
      </c>
      <c r="V47" s="652">
        <f>'31'!AS78</f>
        <v>170.34171768775312</v>
      </c>
      <c r="W47" s="652">
        <f>'31'!AT78</f>
        <v>215.02905264702369</v>
      </c>
      <c r="X47" s="652">
        <f>'31'!AU78</f>
        <v>131.27275202713059</v>
      </c>
      <c r="Y47" s="652">
        <f>'31'!AV78</f>
        <v>119.32825476467812</v>
      </c>
      <c r="Z47" s="652">
        <f>'31'!AW78</f>
        <v>147.45950099999297</v>
      </c>
      <c r="AA47" s="652">
        <f>'31'!AX78</f>
        <v>2650.0190852935975</v>
      </c>
      <c r="AB47" s="652">
        <f>'31'!AY78</f>
        <v>2407.8587736780833</v>
      </c>
      <c r="AC47" s="652">
        <f>'31'!AZ78</f>
        <v>42.027349000000001</v>
      </c>
      <c r="AD47" s="652">
        <f>'31'!BA78</f>
        <v>573.09712271039882</v>
      </c>
      <c r="AE47" s="660">
        <f>'31'!BB78</f>
        <v>1792.7343019676846</v>
      </c>
      <c r="AF47" s="656"/>
      <c r="AG47" s="656"/>
      <c r="AH47" s="656"/>
      <c r="AI47" s="656"/>
      <c r="AJ47" s="656"/>
      <c r="AK47" s="656"/>
      <c r="AL47" s="656"/>
      <c r="AM47" s="656"/>
      <c r="AN47" s="656"/>
      <c r="AO47" s="656"/>
      <c r="AP47" s="656"/>
      <c r="AQ47" s="656"/>
      <c r="AR47" s="656"/>
      <c r="AS47" s="656"/>
      <c r="AT47" s="656"/>
      <c r="AU47" s="656"/>
      <c r="AV47" s="656"/>
      <c r="AW47" s="656"/>
      <c r="AX47" s="656"/>
      <c r="AY47" s="656"/>
      <c r="AZ47" s="656"/>
      <c r="BA47" s="656"/>
      <c r="BB47" s="656"/>
      <c r="BC47" s="656"/>
      <c r="BD47" s="656"/>
      <c r="BE47" s="656"/>
      <c r="BF47" s="656"/>
      <c r="BG47" s="656"/>
      <c r="BH47" s="656"/>
      <c r="BI47" s="656"/>
      <c r="BJ47" s="656"/>
      <c r="BK47" s="656"/>
      <c r="BL47" s="656"/>
      <c r="BM47" s="656"/>
      <c r="BN47" s="656"/>
      <c r="BO47" s="656"/>
    </row>
    <row r="48" spans="1:67" s="173" customFormat="1" ht="13.7" customHeight="1">
      <c r="A48" s="3094" t="s">
        <v>355</v>
      </c>
      <c r="B48" s="3094"/>
      <c r="C48" s="3094"/>
      <c r="D48" s="165"/>
      <c r="E48" s="652"/>
      <c r="F48" s="654"/>
      <c r="G48" s="654"/>
      <c r="H48" s="654"/>
      <c r="I48" s="654"/>
      <c r="J48" s="654"/>
      <c r="K48" s="654"/>
      <c r="L48" s="654"/>
      <c r="M48" s="654"/>
      <c r="N48" s="654"/>
      <c r="O48" s="3094" t="s">
        <v>355</v>
      </c>
      <c r="P48" s="3094"/>
      <c r="Q48" s="3094"/>
      <c r="R48" s="165"/>
      <c r="S48" s="652"/>
      <c r="T48" s="652"/>
      <c r="U48" s="652"/>
      <c r="V48" s="652"/>
      <c r="W48" s="652"/>
      <c r="X48" s="652"/>
      <c r="Y48" s="653"/>
      <c r="Z48" s="653"/>
      <c r="AA48" s="653"/>
      <c r="AB48" s="653"/>
      <c r="AC48" s="653"/>
      <c r="AD48" s="653"/>
      <c r="AE48" s="654"/>
      <c r="AF48" s="656"/>
      <c r="AG48" s="656"/>
      <c r="AH48" s="656"/>
      <c r="AI48" s="656"/>
      <c r="AJ48" s="656"/>
      <c r="AK48" s="656"/>
      <c r="AL48" s="656"/>
      <c r="AM48" s="656"/>
      <c r="AN48" s="656"/>
      <c r="AO48" s="656"/>
      <c r="AP48" s="656"/>
      <c r="AQ48" s="656"/>
      <c r="AR48" s="656"/>
      <c r="AS48" s="656"/>
      <c r="AT48" s="656"/>
      <c r="AU48" s="656"/>
      <c r="AV48" s="656"/>
      <c r="AW48" s="656"/>
      <c r="AX48" s="656"/>
      <c r="AY48" s="656"/>
      <c r="AZ48" s="656"/>
      <c r="BA48" s="656"/>
      <c r="BB48" s="656"/>
      <c r="BC48" s="656"/>
      <c r="BD48" s="656"/>
      <c r="BE48" s="656"/>
      <c r="BF48" s="656"/>
      <c r="BG48" s="656"/>
      <c r="BH48" s="656"/>
      <c r="BI48" s="656"/>
      <c r="BJ48" s="656"/>
      <c r="BK48" s="656"/>
      <c r="BL48" s="656"/>
      <c r="BM48" s="656"/>
      <c r="BN48" s="656"/>
      <c r="BO48" s="656"/>
    </row>
    <row r="49" spans="1:67" s="173" customFormat="1" ht="13.7" customHeight="1">
      <c r="A49" s="156"/>
      <c r="B49" s="156" t="s">
        <v>2188</v>
      </c>
      <c r="C49" s="156"/>
      <c r="D49" s="165"/>
      <c r="E49" s="652">
        <f>'31'!AH79</f>
        <v>12625.633073122281</v>
      </c>
      <c r="F49" s="652">
        <f>'31'!AI79</f>
        <v>12240.407786128228</v>
      </c>
      <c r="G49" s="683">
        <f t="shared" si="3"/>
        <v>7833.1076544656462</v>
      </c>
      <c r="H49" s="654">
        <f>'31'!AJ79</f>
        <v>3804.5070129236419</v>
      </c>
      <c r="I49" s="654">
        <f>'31'!AK79</f>
        <v>3092.4834982404295</v>
      </c>
      <c r="J49" s="654">
        <f>'31'!AL79</f>
        <v>3.7302929999999996</v>
      </c>
      <c r="K49" s="654">
        <f>'31'!AM79</f>
        <v>47.575061561970607</v>
      </c>
      <c r="L49" s="654">
        <f>'31'!AN79</f>
        <v>11.207333115225726</v>
      </c>
      <c r="M49" s="654">
        <f>'31'!AO79</f>
        <v>118.37736798097271</v>
      </c>
      <c r="N49" s="654">
        <f>'31'!AP79</f>
        <v>755.22708764340575</v>
      </c>
      <c r="O49" s="156"/>
      <c r="P49" s="156" t="s">
        <v>2188</v>
      </c>
      <c r="Q49" s="156"/>
      <c r="R49" s="165"/>
      <c r="S49" s="652">
        <f t="shared" ref="S49:S58" si="6">SUM(T49:AA49)</f>
        <v>4407.3001316626014</v>
      </c>
      <c r="T49" s="652">
        <f>'31'!AQ79</f>
        <v>2587.8908446310988</v>
      </c>
      <c r="U49" s="652">
        <f>'31'!AR79</f>
        <v>165.43705819385929</v>
      </c>
      <c r="V49" s="652">
        <f>'31'!AS79</f>
        <v>81.465665540573951</v>
      </c>
      <c r="W49" s="652">
        <f>'31'!AT79</f>
        <v>302.99979375705146</v>
      </c>
      <c r="X49" s="652">
        <f>'31'!AU79</f>
        <v>0.77251144690058438</v>
      </c>
      <c r="Y49" s="652">
        <f>'31'!AV79</f>
        <v>5.9314049789151619</v>
      </c>
      <c r="Z49" s="652">
        <f>'31'!AW79</f>
        <v>5.9723930109341925</v>
      </c>
      <c r="AA49" s="652">
        <f>'31'!AX79</f>
        <v>1256.8304601032683</v>
      </c>
      <c r="AB49" s="652">
        <f>'31'!AY79</f>
        <v>385.2252869940537</v>
      </c>
      <c r="AC49" s="652">
        <f>'31'!AZ79</f>
        <v>52.59148877411468</v>
      </c>
      <c r="AD49" s="652">
        <f>'31'!BA79</f>
        <v>230.75103514632531</v>
      </c>
      <c r="AE49" s="660">
        <f>'31'!BB79</f>
        <v>101.88276307361353</v>
      </c>
      <c r="AF49" s="656"/>
      <c r="AG49" s="656"/>
      <c r="AH49" s="656"/>
      <c r="AI49" s="656"/>
      <c r="AJ49" s="656"/>
      <c r="AK49" s="656"/>
      <c r="AL49" s="656"/>
      <c r="AM49" s="656"/>
      <c r="AN49" s="656"/>
      <c r="AO49" s="656"/>
      <c r="AP49" s="656"/>
      <c r="AQ49" s="656"/>
      <c r="AR49" s="656"/>
      <c r="AS49" s="656"/>
      <c r="AT49" s="656"/>
      <c r="AU49" s="656"/>
      <c r="AV49" s="656"/>
      <c r="AW49" s="656"/>
      <c r="AX49" s="656"/>
      <c r="AY49" s="656"/>
      <c r="AZ49" s="656"/>
      <c r="BA49" s="656"/>
      <c r="BB49" s="656"/>
      <c r="BC49" s="656"/>
      <c r="BD49" s="656"/>
      <c r="BE49" s="656"/>
      <c r="BF49" s="656"/>
      <c r="BG49" s="656"/>
      <c r="BH49" s="656"/>
      <c r="BI49" s="656"/>
      <c r="BJ49" s="656"/>
      <c r="BK49" s="656"/>
      <c r="BL49" s="656"/>
      <c r="BM49" s="656"/>
      <c r="BN49" s="656"/>
      <c r="BO49" s="656"/>
    </row>
    <row r="50" spans="1:67" s="173" customFormat="1" ht="13.7" customHeight="1">
      <c r="A50" s="156"/>
      <c r="B50" s="156" t="s">
        <v>2189</v>
      </c>
      <c r="C50" s="156"/>
      <c r="D50" s="165"/>
      <c r="E50" s="652">
        <f>'31'!AH80</f>
        <v>13443.888863034546</v>
      </c>
      <c r="F50" s="652">
        <f>'31'!AI80</f>
        <v>13314.772413465886</v>
      </c>
      <c r="G50" s="683">
        <f t="shared" si="3"/>
        <v>9763.8218209729075</v>
      </c>
      <c r="H50" s="654">
        <f>'31'!AJ80</f>
        <v>5412.5129675466387</v>
      </c>
      <c r="I50" s="654">
        <f>'31'!AK80</f>
        <v>2985.2296801911812</v>
      </c>
      <c r="J50" s="654">
        <f>'31'!AL80</f>
        <v>0</v>
      </c>
      <c r="K50" s="654">
        <f>'31'!AM80</f>
        <v>41.121563112209969</v>
      </c>
      <c r="L50" s="654">
        <f>'31'!AN80</f>
        <v>16.349250693497819</v>
      </c>
      <c r="M50" s="654">
        <f>'31'!AO80</f>
        <v>120.21256453836934</v>
      </c>
      <c r="N50" s="654">
        <f>'31'!AP80</f>
        <v>1188.3957948910097</v>
      </c>
      <c r="O50" s="156"/>
      <c r="P50" s="156" t="s">
        <v>2204</v>
      </c>
      <c r="Q50" s="156"/>
      <c r="R50" s="165"/>
      <c r="S50" s="652">
        <f t="shared" si="6"/>
        <v>3550.9505924929854</v>
      </c>
      <c r="T50" s="652">
        <f>'31'!AQ80</f>
        <v>2031.8956568897204</v>
      </c>
      <c r="U50" s="652">
        <f>'31'!AR80</f>
        <v>95.222666618193685</v>
      </c>
      <c r="V50" s="652">
        <f>'31'!AS80</f>
        <v>65.631254738340601</v>
      </c>
      <c r="W50" s="652">
        <f>'31'!AT80</f>
        <v>87.955821265026799</v>
      </c>
      <c r="X50" s="652">
        <f>'31'!AU80</f>
        <v>0.8490867630639406</v>
      </c>
      <c r="Y50" s="652">
        <f>'31'!AV80</f>
        <v>9.6480151719735332</v>
      </c>
      <c r="Z50" s="652">
        <f>'31'!AW80</f>
        <v>1.1415740668960048E-2</v>
      </c>
      <c r="AA50" s="652">
        <f>'31'!AX80</f>
        <v>1259.7366753059976</v>
      </c>
      <c r="AB50" s="652">
        <f>'31'!AY80</f>
        <v>129.11644956866292</v>
      </c>
      <c r="AC50" s="652">
        <f>'31'!AZ80</f>
        <v>2.2979043042433549</v>
      </c>
      <c r="AD50" s="652">
        <f>'31'!BA80</f>
        <v>118.42508795195992</v>
      </c>
      <c r="AE50" s="660">
        <f>'31'!BB80</f>
        <v>8.3934573124596845</v>
      </c>
      <c r="AF50" s="656"/>
      <c r="AG50" s="656"/>
      <c r="AH50" s="656"/>
      <c r="AI50" s="656"/>
      <c r="AJ50" s="656"/>
      <c r="AK50" s="656"/>
      <c r="AL50" s="656"/>
      <c r="AM50" s="656"/>
      <c r="AN50" s="656"/>
      <c r="AO50" s="656"/>
      <c r="AP50" s="656"/>
      <c r="AQ50" s="656"/>
      <c r="AR50" s="656"/>
      <c r="AS50" s="656"/>
      <c r="AT50" s="656"/>
      <c r="AU50" s="656"/>
      <c r="AV50" s="656"/>
      <c r="AW50" s="656"/>
      <c r="AX50" s="656"/>
      <c r="AY50" s="656"/>
      <c r="AZ50" s="656"/>
      <c r="BA50" s="656"/>
      <c r="BB50" s="656"/>
      <c r="BC50" s="656"/>
      <c r="BD50" s="656"/>
      <c r="BE50" s="656"/>
      <c r="BF50" s="656"/>
      <c r="BG50" s="656"/>
      <c r="BH50" s="656"/>
      <c r="BI50" s="656"/>
      <c r="BJ50" s="656"/>
      <c r="BK50" s="656"/>
      <c r="BL50" s="656"/>
      <c r="BM50" s="656"/>
      <c r="BN50" s="656"/>
      <c r="BO50" s="656"/>
    </row>
    <row r="51" spans="1:67" s="173" customFormat="1" ht="13.7" customHeight="1">
      <c r="A51" s="156"/>
      <c r="B51" s="156" t="s">
        <v>2190</v>
      </c>
      <c r="C51" s="156"/>
      <c r="D51" s="165"/>
      <c r="E51" s="652">
        <f>'31'!AH81</f>
        <v>39902.327194576224</v>
      </c>
      <c r="F51" s="652">
        <f>'31'!AI81</f>
        <v>39594.97496035364</v>
      </c>
      <c r="G51" s="683">
        <f t="shared" si="3"/>
        <v>31848.707480112498</v>
      </c>
      <c r="H51" s="654">
        <f>'31'!AJ81</f>
        <v>18034.209110970907</v>
      </c>
      <c r="I51" s="654">
        <f>'31'!AK81</f>
        <v>7924.0079377859111</v>
      </c>
      <c r="J51" s="654">
        <f>'31'!AL81</f>
        <v>2.6360495586513411</v>
      </c>
      <c r="K51" s="654">
        <f>'31'!AM81</f>
        <v>287.55992542233452</v>
      </c>
      <c r="L51" s="654">
        <f>'31'!AN81</f>
        <v>78.472623164051541</v>
      </c>
      <c r="M51" s="654">
        <f>'31'!AO81</f>
        <v>303.49296326678626</v>
      </c>
      <c r="N51" s="654">
        <f>'31'!AP81</f>
        <v>5218.3288699438554</v>
      </c>
      <c r="O51" s="156"/>
      <c r="P51" s="156" t="s">
        <v>2190</v>
      </c>
      <c r="Q51" s="156"/>
      <c r="R51" s="165"/>
      <c r="S51" s="652">
        <f t="shared" si="6"/>
        <v>7746.2674802411511</v>
      </c>
      <c r="T51" s="652">
        <f>'31'!AQ81</f>
        <v>3711.1681485224835</v>
      </c>
      <c r="U51" s="652">
        <f>'31'!AR81</f>
        <v>293.82666839108612</v>
      </c>
      <c r="V51" s="652">
        <f>'31'!AS81</f>
        <v>104.44298531850941</v>
      </c>
      <c r="W51" s="652">
        <f>'31'!AT81</f>
        <v>374.89565075389334</v>
      </c>
      <c r="X51" s="652">
        <f>'31'!AU81</f>
        <v>5.6906101293849396</v>
      </c>
      <c r="Y51" s="652">
        <f>'31'!AV81</f>
        <v>19.010563717276117</v>
      </c>
      <c r="Z51" s="652">
        <f>'31'!AW81</f>
        <v>0.14000000000177781</v>
      </c>
      <c r="AA51" s="652">
        <f>'31'!AX81</f>
        <v>3237.0928534085151</v>
      </c>
      <c r="AB51" s="652">
        <f>'31'!AY81</f>
        <v>307.35223422258127</v>
      </c>
      <c r="AC51" s="652">
        <f>'31'!AZ81</f>
        <v>26.984501169464693</v>
      </c>
      <c r="AD51" s="652">
        <f>'31'!BA81</f>
        <v>235.45399050052558</v>
      </c>
      <c r="AE51" s="660">
        <f>'31'!BB81</f>
        <v>44.913742552591017</v>
      </c>
      <c r="AF51" s="656"/>
      <c r="AG51" s="656"/>
      <c r="AH51" s="656"/>
      <c r="AI51" s="656"/>
      <c r="AJ51" s="656"/>
      <c r="AK51" s="656"/>
      <c r="AL51" s="656"/>
      <c r="AM51" s="656"/>
      <c r="AN51" s="656"/>
      <c r="AO51" s="656"/>
      <c r="AP51" s="656"/>
      <c r="AQ51" s="656"/>
      <c r="AR51" s="656"/>
      <c r="AS51" s="656"/>
      <c r="AT51" s="656"/>
      <c r="AU51" s="656"/>
      <c r="AV51" s="656"/>
      <c r="AW51" s="656"/>
      <c r="AX51" s="656"/>
      <c r="AY51" s="656"/>
      <c r="AZ51" s="656"/>
      <c r="BA51" s="656"/>
      <c r="BB51" s="656"/>
      <c r="BC51" s="656"/>
      <c r="BD51" s="656"/>
      <c r="BE51" s="656"/>
      <c r="BF51" s="656"/>
      <c r="BG51" s="656"/>
      <c r="BH51" s="656"/>
      <c r="BI51" s="656"/>
      <c r="BJ51" s="656"/>
      <c r="BK51" s="656"/>
      <c r="BL51" s="656"/>
      <c r="BM51" s="656"/>
      <c r="BN51" s="656"/>
      <c r="BO51" s="656"/>
    </row>
    <row r="52" spans="1:67" s="173" customFormat="1" ht="13.7" customHeight="1">
      <c r="A52" s="155"/>
      <c r="B52" s="156" t="s">
        <v>2226</v>
      </c>
      <c r="C52" s="155"/>
      <c r="D52" s="165"/>
      <c r="E52" s="652">
        <f>'31'!AH82</f>
        <v>81640.926448183978</v>
      </c>
      <c r="F52" s="652">
        <f>'31'!AI82</f>
        <v>80289.284337183082</v>
      </c>
      <c r="G52" s="683">
        <f t="shared" si="3"/>
        <v>67142.99732693554</v>
      </c>
      <c r="H52" s="654">
        <f>'31'!AJ82</f>
        <v>40979.45916444336</v>
      </c>
      <c r="I52" s="654">
        <f>'31'!AK82</f>
        <v>11906.853092185424</v>
      </c>
      <c r="J52" s="654">
        <f>'31'!AL82</f>
        <v>45.885742667451041</v>
      </c>
      <c r="K52" s="654">
        <f>'31'!AM82</f>
        <v>593.21286921854744</v>
      </c>
      <c r="L52" s="654">
        <f>'31'!AN82</f>
        <v>140.05109386952313</v>
      </c>
      <c r="M52" s="654">
        <f>'31'!AO82</f>
        <v>727.3845255978697</v>
      </c>
      <c r="N52" s="654">
        <f>'31'!AP82</f>
        <v>12750.150838953366</v>
      </c>
      <c r="O52" s="155"/>
      <c r="P52" s="156" t="s">
        <v>2226</v>
      </c>
      <c r="Q52" s="155"/>
      <c r="R52" s="165"/>
      <c r="S52" s="652">
        <f t="shared" si="6"/>
        <v>13146.287010247594</v>
      </c>
      <c r="T52" s="652">
        <f>'31'!AQ82</f>
        <v>5680.0220893013311</v>
      </c>
      <c r="U52" s="652">
        <f>'31'!AR82</f>
        <v>474.63504972149707</v>
      </c>
      <c r="V52" s="652">
        <f>'31'!AS82</f>
        <v>183.2721247210095</v>
      </c>
      <c r="W52" s="652">
        <f>'31'!AT82</f>
        <v>500.80633306081114</v>
      </c>
      <c r="X52" s="652">
        <f>'31'!AU82</f>
        <v>7.7459188687149441</v>
      </c>
      <c r="Y52" s="652">
        <f>'31'!AV82</f>
        <v>151.28089845698184</v>
      </c>
      <c r="Z52" s="652">
        <f>'31'!AW82</f>
        <v>0.38368414285680585</v>
      </c>
      <c r="AA52" s="652">
        <f>'31'!AX82</f>
        <v>6148.1409119743903</v>
      </c>
      <c r="AB52" s="652">
        <f>'31'!AY82</f>
        <v>1351.6421110008712</v>
      </c>
      <c r="AC52" s="652">
        <f>'31'!AZ82</f>
        <v>44.019469563137072</v>
      </c>
      <c r="AD52" s="652">
        <f>'31'!BA82</f>
        <v>539.7914500601629</v>
      </c>
      <c r="AE52" s="660">
        <f>'31'!BB82</f>
        <v>767.83119137757012</v>
      </c>
      <c r="AF52" s="656"/>
      <c r="AG52" s="656"/>
      <c r="AH52" s="656"/>
      <c r="AI52" s="656"/>
      <c r="AJ52" s="656"/>
      <c r="AK52" s="656"/>
      <c r="AL52" s="656"/>
      <c r="AM52" s="656"/>
      <c r="AN52" s="656"/>
      <c r="AO52" s="656"/>
      <c r="AP52" s="656"/>
      <c r="AQ52" s="656"/>
      <c r="AR52" s="656"/>
      <c r="AS52" s="656"/>
      <c r="AT52" s="656"/>
      <c r="AU52" s="656"/>
      <c r="AV52" s="656"/>
      <c r="AW52" s="656"/>
      <c r="AX52" s="656"/>
      <c r="AY52" s="656"/>
      <c r="AZ52" s="656"/>
      <c r="BA52" s="656"/>
      <c r="BB52" s="656"/>
      <c r="BC52" s="656"/>
      <c r="BD52" s="656"/>
      <c r="BE52" s="656"/>
      <c r="BF52" s="656"/>
      <c r="BG52" s="656"/>
      <c r="BH52" s="656"/>
      <c r="BI52" s="656"/>
      <c r="BJ52" s="656"/>
      <c r="BK52" s="656"/>
      <c r="BL52" s="656"/>
      <c r="BM52" s="656"/>
      <c r="BN52" s="656"/>
      <c r="BO52" s="656"/>
    </row>
    <row r="53" spans="1:67" s="173" customFormat="1" ht="13.7" customHeight="1">
      <c r="A53" s="155"/>
      <c r="B53" s="156" t="s">
        <v>2283</v>
      </c>
      <c r="C53" s="155"/>
      <c r="D53" s="165"/>
      <c r="E53" s="652">
        <f>'31'!AH83</f>
        <v>85520.278905501618</v>
      </c>
      <c r="F53" s="652">
        <f>'31'!AI83</f>
        <v>84799.150988283334</v>
      </c>
      <c r="G53" s="683">
        <f t="shared" si="3"/>
        <v>72929.186087310125</v>
      </c>
      <c r="H53" s="654">
        <f>'31'!AJ83</f>
        <v>46250.870684921669</v>
      </c>
      <c r="I53" s="654">
        <f>'31'!AK83</f>
        <v>12105.359446546228</v>
      </c>
      <c r="J53" s="654">
        <f>'31'!AL83</f>
        <v>10.259864150943395</v>
      </c>
      <c r="K53" s="654">
        <f>'31'!AM83</f>
        <v>503.54207341288577</v>
      </c>
      <c r="L53" s="654">
        <f>'31'!AN83</f>
        <v>158.38655492989298</v>
      </c>
      <c r="M53" s="654">
        <f>'31'!AO83</f>
        <v>641.7470264977577</v>
      </c>
      <c r="N53" s="654">
        <f>'31'!AP83</f>
        <v>13259.02043685074</v>
      </c>
      <c r="O53" s="155"/>
      <c r="P53" s="156" t="s">
        <v>2283</v>
      </c>
      <c r="Q53" s="155"/>
      <c r="R53" s="165"/>
      <c r="S53" s="652">
        <f t="shared" si="6"/>
        <v>11869.964900973107</v>
      </c>
      <c r="T53" s="652">
        <f>'31'!AQ83</f>
        <v>4911.5454119457818</v>
      </c>
      <c r="U53" s="652">
        <f>'31'!AR83</f>
        <v>439.27750825847414</v>
      </c>
      <c r="V53" s="652">
        <f>'31'!AS83</f>
        <v>179.10901480452688</v>
      </c>
      <c r="W53" s="652">
        <f>'31'!AT83</f>
        <v>526.08116592090255</v>
      </c>
      <c r="X53" s="652">
        <f>'31'!AU83</f>
        <v>7.553907351431814</v>
      </c>
      <c r="Y53" s="652">
        <f>'31'!AV83</f>
        <v>122.03561268949085</v>
      </c>
      <c r="Z53" s="652">
        <f>'31'!AW83</f>
        <v>0.51444468738425442</v>
      </c>
      <c r="AA53" s="652">
        <f>'31'!AX83</f>
        <v>5683.8478353151149</v>
      </c>
      <c r="AB53" s="652">
        <f>'31'!AY83</f>
        <v>721.12791721835174</v>
      </c>
      <c r="AC53" s="652">
        <f>'31'!AZ83</f>
        <v>14.356135033304881</v>
      </c>
      <c r="AD53" s="652">
        <f>'31'!BA83</f>
        <v>459.37572752689022</v>
      </c>
      <c r="AE53" s="660">
        <f>'31'!BB83</f>
        <v>247.39605465815654</v>
      </c>
      <c r="AF53" s="656"/>
      <c r="AG53" s="656"/>
      <c r="AH53" s="656"/>
      <c r="AI53" s="656"/>
      <c r="AJ53" s="656"/>
      <c r="AK53" s="656"/>
      <c r="AL53" s="656"/>
      <c r="AM53" s="656"/>
      <c r="AN53" s="656"/>
      <c r="AO53" s="656"/>
      <c r="AP53" s="656"/>
      <c r="AQ53" s="656"/>
      <c r="AR53" s="656"/>
      <c r="AS53" s="656"/>
      <c r="AT53" s="656"/>
      <c r="AU53" s="656"/>
      <c r="AV53" s="656"/>
      <c r="AW53" s="656"/>
      <c r="AX53" s="656"/>
      <c r="AY53" s="656"/>
      <c r="AZ53" s="656"/>
      <c r="BA53" s="656"/>
      <c r="BB53" s="656"/>
      <c r="BC53" s="656"/>
      <c r="BD53" s="656"/>
      <c r="BE53" s="656"/>
      <c r="BF53" s="656"/>
      <c r="BG53" s="656"/>
      <c r="BH53" s="656"/>
      <c r="BI53" s="656"/>
      <c r="BJ53" s="656"/>
      <c r="BK53" s="656"/>
      <c r="BL53" s="656"/>
      <c r="BM53" s="656"/>
      <c r="BN53" s="656"/>
      <c r="BO53" s="656"/>
    </row>
    <row r="54" spans="1:67" s="173" customFormat="1" ht="13.7" customHeight="1">
      <c r="A54" s="155"/>
      <c r="B54" s="156" t="s">
        <v>2201</v>
      </c>
      <c r="C54" s="155"/>
      <c r="D54" s="165"/>
      <c r="E54" s="652">
        <f>'31'!AH84</f>
        <v>199874.15820658</v>
      </c>
      <c r="F54" s="652">
        <f>'31'!AI84</f>
        <v>197284.20036429047</v>
      </c>
      <c r="G54" s="683">
        <f t="shared" si="3"/>
        <v>175676.85684989221</v>
      </c>
      <c r="H54" s="654">
        <f>'31'!AJ84</f>
        <v>107343.06039671304</v>
      </c>
      <c r="I54" s="654">
        <f>'31'!AK84</f>
        <v>26712.102528963605</v>
      </c>
      <c r="J54" s="654">
        <f>'31'!AL84</f>
        <v>261.63255557312925</v>
      </c>
      <c r="K54" s="654">
        <f>'31'!AM84</f>
        <v>1281.045949195644</v>
      </c>
      <c r="L54" s="654">
        <f>'31'!AN84</f>
        <v>323.55410458016001</v>
      </c>
      <c r="M54" s="654">
        <f>'31'!AO84</f>
        <v>1746.8309962220944</v>
      </c>
      <c r="N54" s="654">
        <f>'31'!AP84</f>
        <v>38008.630318644507</v>
      </c>
      <c r="O54" s="155"/>
      <c r="P54" s="156" t="s">
        <v>2201</v>
      </c>
      <c r="Q54" s="155"/>
      <c r="R54" s="165"/>
      <c r="S54" s="652">
        <f t="shared" si="6"/>
        <v>21607.343514398272</v>
      </c>
      <c r="T54" s="652">
        <f>'31'!AQ84</f>
        <v>8854.9802027926999</v>
      </c>
      <c r="U54" s="652">
        <f>'31'!AR84</f>
        <v>913.24522616090542</v>
      </c>
      <c r="V54" s="652">
        <f>'31'!AS84</f>
        <v>262.01317045806633</v>
      </c>
      <c r="W54" s="652">
        <f>'31'!AT84</f>
        <v>892.32735506130075</v>
      </c>
      <c r="X54" s="652">
        <f>'31'!AU84</f>
        <v>47.839359702782701</v>
      </c>
      <c r="Y54" s="652">
        <f>'31'!AV84</f>
        <v>369.35289091985101</v>
      </c>
      <c r="Z54" s="652">
        <f>'31'!AW84</f>
        <v>42.8452986428738</v>
      </c>
      <c r="AA54" s="652">
        <f>'31'!AX84</f>
        <v>10224.740010659791</v>
      </c>
      <c r="AB54" s="652">
        <f>'31'!AY84</f>
        <v>2589.9578422896216</v>
      </c>
      <c r="AC54" s="652">
        <f>'31'!AZ84</f>
        <v>131.88316476802893</v>
      </c>
      <c r="AD54" s="652">
        <f>'31'!BA84</f>
        <v>1366.8959477083586</v>
      </c>
      <c r="AE54" s="660">
        <f>'31'!BB84</f>
        <v>1091.1787298132338</v>
      </c>
      <c r="AF54" s="656"/>
      <c r="AG54" s="656"/>
      <c r="AH54" s="656"/>
      <c r="AI54" s="656"/>
      <c r="AJ54" s="656"/>
      <c r="AK54" s="656"/>
      <c r="AL54" s="656"/>
      <c r="AM54" s="656"/>
      <c r="AN54" s="656"/>
      <c r="AO54" s="656"/>
      <c r="AP54" s="656"/>
      <c r="AQ54" s="656"/>
      <c r="AR54" s="656"/>
      <c r="AS54" s="656"/>
      <c r="AT54" s="656"/>
      <c r="AU54" s="656"/>
      <c r="AV54" s="656"/>
      <c r="AW54" s="656"/>
      <c r="AX54" s="656"/>
      <c r="AY54" s="656"/>
      <c r="AZ54" s="656"/>
      <c r="BA54" s="656"/>
      <c r="BB54" s="656"/>
      <c r="BC54" s="656"/>
      <c r="BD54" s="656"/>
      <c r="BE54" s="656"/>
      <c r="BF54" s="656"/>
      <c r="BG54" s="656"/>
      <c r="BH54" s="656"/>
      <c r="BI54" s="656"/>
      <c r="BJ54" s="656"/>
      <c r="BK54" s="656"/>
      <c r="BL54" s="656"/>
      <c r="BM54" s="656"/>
      <c r="BN54" s="656"/>
      <c r="BO54" s="656"/>
    </row>
    <row r="55" spans="1:67" s="173" customFormat="1" ht="13.7" customHeight="1">
      <c r="A55" s="155"/>
      <c r="B55" s="156" t="s">
        <v>2206</v>
      </c>
      <c r="C55" s="155"/>
      <c r="D55" s="165"/>
      <c r="E55" s="652">
        <f>'31'!AH85</f>
        <v>89135.194812257701</v>
      </c>
      <c r="F55" s="652">
        <f>'31'!AI85</f>
        <v>88281.167321292276</v>
      </c>
      <c r="G55" s="683">
        <f t="shared" si="3"/>
        <v>80244.304056518042</v>
      </c>
      <c r="H55" s="654">
        <f>'31'!AJ85</f>
        <v>42440.400704118882</v>
      </c>
      <c r="I55" s="654">
        <f>'31'!AK85</f>
        <v>18547.066532962963</v>
      </c>
      <c r="J55" s="654">
        <f>'31'!AL85</f>
        <v>804.76135265930338</v>
      </c>
      <c r="K55" s="654">
        <f>'31'!AM85</f>
        <v>675.02003093470353</v>
      </c>
      <c r="L55" s="654">
        <f>'31'!AN85</f>
        <v>144.64010395574712</v>
      </c>
      <c r="M55" s="654">
        <f>'31'!AO85</f>
        <v>718.86676412354143</v>
      </c>
      <c r="N55" s="654">
        <f>'31'!AP85</f>
        <v>16913.548567762893</v>
      </c>
      <c r="O55" s="155"/>
      <c r="P55" s="156" t="s">
        <v>2703</v>
      </c>
      <c r="Q55" s="155"/>
      <c r="R55" s="165"/>
      <c r="S55" s="652">
        <f t="shared" si="6"/>
        <v>8036.8632647742388</v>
      </c>
      <c r="T55" s="652">
        <f>'31'!AQ85</f>
        <v>3712.1228771284877</v>
      </c>
      <c r="U55" s="652">
        <f>'31'!AR85</f>
        <v>328.52406708195059</v>
      </c>
      <c r="V55" s="652">
        <f>'31'!AS85</f>
        <v>129.56643556140565</v>
      </c>
      <c r="W55" s="652">
        <f>'31'!AT85</f>
        <v>285.06952338344598</v>
      </c>
      <c r="X55" s="652">
        <f>'31'!AU85</f>
        <v>16.881343264128994</v>
      </c>
      <c r="Y55" s="652">
        <f>'31'!AV85</f>
        <v>97.804621968815439</v>
      </c>
      <c r="Z55" s="652">
        <f>'31'!AW85</f>
        <v>19.273940312499999</v>
      </c>
      <c r="AA55" s="652">
        <f>'31'!AX85</f>
        <v>3447.6204560735041</v>
      </c>
      <c r="AB55" s="652">
        <f>'31'!AY85</f>
        <v>854.02749096545404</v>
      </c>
      <c r="AC55" s="652">
        <f>'31'!AZ85</f>
        <v>183.56018826309204</v>
      </c>
      <c r="AD55" s="652">
        <f>'31'!BA85</f>
        <v>295.3874669784139</v>
      </c>
      <c r="AE55" s="660">
        <f>'31'!BB85</f>
        <v>375.07983572394801</v>
      </c>
      <c r="AF55" s="656"/>
      <c r="AG55" s="656"/>
      <c r="AH55" s="656"/>
      <c r="AI55" s="656"/>
      <c r="AJ55" s="656"/>
      <c r="AK55" s="656"/>
      <c r="AL55" s="656"/>
      <c r="AM55" s="656"/>
      <c r="AN55" s="656"/>
      <c r="AO55" s="656"/>
      <c r="AP55" s="656"/>
      <c r="AQ55" s="656"/>
      <c r="AR55" s="656"/>
      <c r="AS55" s="656"/>
      <c r="AT55" s="656"/>
      <c r="AU55" s="656"/>
      <c r="AV55" s="656"/>
      <c r="AW55" s="656"/>
      <c r="AX55" s="656"/>
      <c r="AY55" s="656"/>
      <c r="AZ55" s="656"/>
      <c r="BA55" s="656"/>
      <c r="BB55" s="656"/>
      <c r="BC55" s="656"/>
      <c r="BD55" s="656"/>
      <c r="BE55" s="656"/>
      <c r="BF55" s="656"/>
      <c r="BG55" s="656"/>
      <c r="BH55" s="656"/>
      <c r="BI55" s="656"/>
      <c r="BJ55" s="656"/>
      <c r="BK55" s="656"/>
      <c r="BL55" s="656"/>
      <c r="BM55" s="656"/>
      <c r="BN55" s="656"/>
      <c r="BO55" s="656"/>
    </row>
    <row r="56" spans="1:67" s="173" customFormat="1" ht="13.7" customHeight="1">
      <c r="A56" s="155"/>
      <c r="B56" s="156" t="s">
        <v>2203</v>
      </c>
      <c r="C56" s="155"/>
      <c r="D56" s="165"/>
      <c r="E56" s="652">
        <f>'31'!AH86</f>
        <v>104156.1791623896</v>
      </c>
      <c r="F56" s="652">
        <f>'31'!AI86</f>
        <v>103483.60112762327</v>
      </c>
      <c r="G56" s="683">
        <f t="shared" si="3"/>
        <v>96292.08482586249</v>
      </c>
      <c r="H56" s="654">
        <f>'31'!AJ86</f>
        <v>45608.255213740784</v>
      </c>
      <c r="I56" s="654">
        <f>'31'!AK86</f>
        <v>19298.885885330645</v>
      </c>
      <c r="J56" s="654">
        <f>'31'!AL86</f>
        <v>1748.6407513513514</v>
      </c>
      <c r="K56" s="654">
        <f>'31'!AM86</f>
        <v>801.96143701606547</v>
      </c>
      <c r="L56" s="654">
        <f>'31'!AN86</f>
        <v>186.3408989062126</v>
      </c>
      <c r="M56" s="654">
        <f>'31'!AO86</f>
        <v>1459.3508756569481</v>
      </c>
      <c r="N56" s="654">
        <f>'31'!AP86</f>
        <v>27188.649763860485</v>
      </c>
      <c r="O56" s="155"/>
      <c r="P56" s="156" t="s">
        <v>3069</v>
      </c>
      <c r="Q56" s="155"/>
      <c r="R56" s="165"/>
      <c r="S56" s="652">
        <f t="shared" si="6"/>
        <v>7191.5163017608156</v>
      </c>
      <c r="T56" s="652">
        <f>'31'!AQ86</f>
        <v>3818.1493457691636</v>
      </c>
      <c r="U56" s="652">
        <f>'31'!AR86</f>
        <v>331.46188011948061</v>
      </c>
      <c r="V56" s="652">
        <f>'31'!AS86</f>
        <v>59.257632526460796</v>
      </c>
      <c r="W56" s="652">
        <f>'31'!AT86</f>
        <v>252.16790680902403</v>
      </c>
      <c r="X56" s="652">
        <f>'31'!AU86</f>
        <v>36.042567038547652</v>
      </c>
      <c r="Y56" s="652">
        <f>'31'!AV86</f>
        <v>117.92258321364497</v>
      </c>
      <c r="Z56" s="652">
        <f>'31'!AW86</f>
        <v>36.390993999999999</v>
      </c>
      <c r="AA56" s="652">
        <f>'31'!AX86</f>
        <v>2540.1233922844926</v>
      </c>
      <c r="AB56" s="652">
        <f>'31'!AY86</f>
        <v>672.57803476629283</v>
      </c>
      <c r="AC56" s="652">
        <f>'31'!AZ86</f>
        <v>71.271047715606102</v>
      </c>
      <c r="AD56" s="652">
        <f>'31'!BA86</f>
        <v>365.42787482108963</v>
      </c>
      <c r="AE56" s="660">
        <f>'31'!BB86</f>
        <v>235.87911222959664</v>
      </c>
      <c r="AF56" s="656"/>
      <c r="AG56" s="656"/>
      <c r="AH56" s="656"/>
      <c r="AI56" s="656"/>
      <c r="AJ56" s="656"/>
      <c r="AK56" s="656"/>
      <c r="AL56" s="656"/>
      <c r="AM56" s="656"/>
      <c r="AN56" s="656"/>
      <c r="AO56" s="656"/>
      <c r="AP56" s="656"/>
      <c r="AQ56" s="656"/>
      <c r="AR56" s="656"/>
      <c r="AS56" s="656"/>
      <c r="AT56" s="656"/>
      <c r="AU56" s="656"/>
      <c r="AV56" s="656"/>
      <c r="AW56" s="656"/>
      <c r="AX56" s="656"/>
      <c r="AY56" s="656"/>
      <c r="AZ56" s="656"/>
      <c r="BA56" s="656"/>
      <c r="BB56" s="656"/>
      <c r="BC56" s="656"/>
      <c r="BD56" s="656"/>
      <c r="BE56" s="656"/>
      <c r="BF56" s="656"/>
      <c r="BG56" s="656"/>
      <c r="BH56" s="656"/>
      <c r="BI56" s="656"/>
      <c r="BJ56" s="656"/>
      <c r="BK56" s="656"/>
      <c r="BL56" s="656"/>
      <c r="BM56" s="656"/>
      <c r="BN56" s="656"/>
      <c r="BO56" s="656"/>
    </row>
    <row r="57" spans="1:67" s="173" customFormat="1" ht="13.7" customHeight="1">
      <c r="A57" s="155"/>
      <c r="B57" s="156" t="s">
        <v>2196</v>
      </c>
      <c r="C57" s="155"/>
      <c r="D57" s="165"/>
      <c r="E57" s="652">
        <f>'31'!AH87</f>
        <v>211257.51479249587</v>
      </c>
      <c r="F57" s="652">
        <f>'31'!AI87</f>
        <v>209428.80333839962</v>
      </c>
      <c r="G57" s="683">
        <f t="shared" si="3"/>
        <v>196499.06402596345</v>
      </c>
      <c r="H57" s="654">
        <f>'31'!AJ87</f>
        <v>111190.11542444814</v>
      </c>
      <c r="I57" s="654">
        <f>'31'!AK87</f>
        <v>38486.563356305473</v>
      </c>
      <c r="J57" s="654">
        <f>'31'!AL87</f>
        <v>2349.343961</v>
      </c>
      <c r="K57" s="654">
        <f>'31'!AM87</f>
        <v>1306.8070997441907</v>
      </c>
      <c r="L57" s="654">
        <f>'31'!AN87</f>
        <v>550.75834308950698</v>
      </c>
      <c r="M57" s="654">
        <f>'31'!AO87</f>
        <v>1190.2988523467272</v>
      </c>
      <c r="N57" s="654">
        <f>'31'!AP87</f>
        <v>41425.176989029387</v>
      </c>
      <c r="O57" s="155"/>
      <c r="P57" s="156" t="s">
        <v>2254</v>
      </c>
      <c r="Q57" s="155"/>
      <c r="R57" s="165"/>
      <c r="S57" s="652">
        <f t="shared" si="6"/>
        <v>12929.739312436115</v>
      </c>
      <c r="T57" s="652">
        <f>'31'!AQ87</f>
        <v>7004.1602839313009</v>
      </c>
      <c r="U57" s="652">
        <f>'31'!AR87</f>
        <v>390.58109641484452</v>
      </c>
      <c r="V57" s="652">
        <f>'31'!AS87</f>
        <v>174.06584622651474</v>
      </c>
      <c r="W57" s="652">
        <f>'31'!AT87</f>
        <v>409.70475948642701</v>
      </c>
      <c r="X57" s="652">
        <f>'31'!AU87</f>
        <v>100.35983672726854</v>
      </c>
      <c r="Y57" s="652">
        <f>'31'!AV87</f>
        <v>676.05752100566588</v>
      </c>
      <c r="Z57" s="652">
        <f>'31'!AW87</f>
        <v>69.103477769230764</v>
      </c>
      <c r="AA57" s="652">
        <f>'31'!AX87</f>
        <v>4105.7064908748616</v>
      </c>
      <c r="AB57" s="652">
        <f>'31'!AY87</f>
        <v>1828.7114540963746</v>
      </c>
      <c r="AC57" s="652">
        <f>'31'!AZ87</f>
        <v>169.37583093340317</v>
      </c>
      <c r="AD57" s="652">
        <f>'31'!BA87</f>
        <v>1209.2100377357247</v>
      </c>
      <c r="AE57" s="660">
        <f>'31'!BB87</f>
        <v>450.12558542724656</v>
      </c>
      <c r="AF57" s="656"/>
      <c r="AG57" s="656"/>
      <c r="AH57" s="656"/>
      <c r="AI57" s="656"/>
      <c r="AJ57" s="656"/>
      <c r="AK57" s="656"/>
      <c r="AL57" s="656"/>
      <c r="AM57" s="656"/>
      <c r="AN57" s="656"/>
      <c r="AO57" s="656"/>
      <c r="AP57" s="656"/>
      <c r="AQ57" s="656"/>
      <c r="AR57" s="656"/>
      <c r="AS57" s="656"/>
      <c r="AT57" s="656"/>
      <c r="AU57" s="656"/>
      <c r="AV57" s="656"/>
      <c r="AW57" s="656"/>
      <c r="AX57" s="656"/>
      <c r="AY57" s="656"/>
      <c r="AZ57" s="656"/>
      <c r="BA57" s="656"/>
      <c r="BB57" s="656"/>
      <c r="BC57" s="656"/>
      <c r="BD57" s="656"/>
      <c r="BE57" s="656"/>
      <c r="BF57" s="656"/>
      <c r="BG57" s="656"/>
      <c r="BH57" s="656"/>
      <c r="BI57" s="656"/>
      <c r="BJ57" s="656"/>
      <c r="BK57" s="656"/>
      <c r="BL57" s="656"/>
      <c r="BM57" s="656"/>
      <c r="BN57" s="656"/>
      <c r="BO57" s="656"/>
    </row>
    <row r="58" spans="1:67" s="173" customFormat="1" ht="13.7" customHeight="1">
      <c r="A58" s="155"/>
      <c r="B58" s="156" t="s">
        <v>2197</v>
      </c>
      <c r="C58" s="155"/>
      <c r="D58" s="165"/>
      <c r="E58" s="652">
        <f>'31'!AH88</f>
        <v>139980.53732827227</v>
      </c>
      <c r="F58" s="652">
        <f>'31'!AI88</f>
        <v>137634.40351359421</v>
      </c>
      <c r="G58" s="683">
        <f t="shared" si="3"/>
        <v>129265.30822383211</v>
      </c>
      <c r="H58" s="654">
        <f>'31'!AJ88</f>
        <v>68588.149402897136</v>
      </c>
      <c r="I58" s="654">
        <f>'31'!AK88</f>
        <v>29336.767696369741</v>
      </c>
      <c r="J58" s="654">
        <f>'31'!AL88</f>
        <v>69.693365</v>
      </c>
      <c r="K58" s="654">
        <f>'31'!AM88</f>
        <v>1452.9539699230768</v>
      </c>
      <c r="L58" s="654">
        <f>'31'!AN88</f>
        <v>332.32311199999992</v>
      </c>
      <c r="M58" s="654">
        <f>'31'!AO88</f>
        <v>1648.4962735384613</v>
      </c>
      <c r="N58" s="654">
        <f>'31'!AP88</f>
        <v>27836.924404103691</v>
      </c>
      <c r="O58" s="155"/>
      <c r="P58" s="156" t="s">
        <v>2207</v>
      </c>
      <c r="Q58" s="155"/>
      <c r="R58" s="165"/>
      <c r="S58" s="652">
        <f t="shared" si="6"/>
        <v>8369.0952897621028</v>
      </c>
      <c r="T58" s="652">
        <f>'31'!AQ88</f>
        <v>5389.6438772469128</v>
      </c>
      <c r="U58" s="652">
        <f>'31'!AR88</f>
        <v>97.820765095013698</v>
      </c>
      <c r="V58" s="652">
        <f>'31'!AS88</f>
        <v>157.00886668775311</v>
      </c>
      <c r="W58" s="652">
        <f>'31'!AT88</f>
        <v>204.11503364702369</v>
      </c>
      <c r="X58" s="652">
        <f>'31'!AU88</f>
        <v>110.09356202713062</v>
      </c>
      <c r="Y58" s="652">
        <f>'31'!AV88</f>
        <v>114.72251376467813</v>
      </c>
      <c r="Z58" s="652">
        <f>'31'!AW88</f>
        <v>138.71727399999295</v>
      </c>
      <c r="AA58" s="652">
        <f>'31'!AX88</f>
        <v>2156.9733972935978</v>
      </c>
      <c r="AB58" s="652">
        <f>'31'!AY88</f>
        <v>2346.1338146780831</v>
      </c>
      <c r="AC58" s="652">
        <f>'31'!AZ88</f>
        <v>37.660482999999999</v>
      </c>
      <c r="AD58" s="652">
        <f>'31'!BA88</f>
        <v>544.70555371039893</v>
      </c>
      <c r="AE58" s="660">
        <f>'31'!BB88</f>
        <v>1763.7677779676842</v>
      </c>
      <c r="AF58" s="656"/>
      <c r="AG58" s="656"/>
      <c r="AH58" s="656"/>
      <c r="AI58" s="656"/>
      <c r="AJ58" s="656"/>
      <c r="AK58" s="656"/>
      <c r="AL58" s="656"/>
      <c r="AM58" s="656"/>
      <c r="AN58" s="656"/>
      <c r="AO58" s="656"/>
      <c r="AP58" s="656"/>
      <c r="AQ58" s="656"/>
      <c r="AR58" s="656"/>
      <c r="AS58" s="656"/>
      <c r="AT58" s="656"/>
      <c r="AU58" s="656"/>
      <c r="AV58" s="656"/>
      <c r="AW58" s="656"/>
      <c r="AX58" s="656"/>
      <c r="AY58" s="656"/>
      <c r="AZ58" s="656"/>
      <c r="BA58" s="656"/>
      <c r="BB58" s="656"/>
      <c r="BC58" s="656"/>
      <c r="BD58" s="656"/>
      <c r="BE58" s="656"/>
      <c r="BF58" s="656"/>
      <c r="BG58" s="656"/>
      <c r="BH58" s="656"/>
      <c r="BI58" s="656"/>
      <c r="BJ58" s="656"/>
      <c r="BK58" s="656"/>
      <c r="BL58" s="656"/>
      <c r="BM58" s="656"/>
      <c r="BN58" s="656"/>
      <c r="BO58" s="656"/>
    </row>
    <row r="59" spans="1:67" s="173" customFormat="1" ht="13.7" customHeight="1">
      <c r="A59" s="3094" t="s">
        <v>356</v>
      </c>
      <c r="B59" s="3094"/>
      <c r="C59" s="3094"/>
      <c r="D59" s="162"/>
      <c r="E59" s="652"/>
      <c r="F59" s="654"/>
      <c r="G59" s="654"/>
      <c r="H59" s="654"/>
      <c r="I59" s="654"/>
      <c r="J59" s="654"/>
      <c r="K59" s="654"/>
      <c r="L59" s="654"/>
      <c r="M59" s="654"/>
      <c r="N59" s="654"/>
      <c r="O59" s="3094" t="s">
        <v>356</v>
      </c>
      <c r="P59" s="3094"/>
      <c r="Q59" s="3094"/>
      <c r="R59" s="162"/>
      <c r="S59" s="652"/>
      <c r="T59" s="652"/>
      <c r="U59" s="652"/>
      <c r="V59" s="652"/>
      <c r="W59" s="652"/>
      <c r="X59" s="652"/>
      <c r="Y59" s="653"/>
      <c r="Z59" s="653"/>
      <c r="AA59" s="653"/>
      <c r="AB59" s="653"/>
      <c r="AC59" s="653"/>
      <c r="AD59" s="653"/>
      <c r="AE59" s="654"/>
      <c r="AF59" s="656"/>
      <c r="AG59" s="656"/>
      <c r="AH59" s="656"/>
      <c r="AI59" s="656"/>
      <c r="AJ59" s="656"/>
      <c r="AK59" s="656"/>
      <c r="AL59" s="656"/>
      <c r="AM59" s="656"/>
      <c r="AN59" s="656"/>
      <c r="AO59" s="656"/>
      <c r="AP59" s="656"/>
      <c r="AQ59" s="656"/>
      <c r="AR59" s="656"/>
      <c r="AS59" s="656"/>
      <c r="AT59" s="656"/>
      <c r="AU59" s="656"/>
      <c r="AV59" s="656"/>
      <c r="AW59" s="656"/>
      <c r="AX59" s="656"/>
      <c r="AY59" s="656"/>
      <c r="AZ59" s="656"/>
      <c r="BA59" s="656"/>
      <c r="BB59" s="656"/>
      <c r="BC59" s="656"/>
      <c r="BD59" s="656"/>
      <c r="BE59" s="656"/>
      <c r="BF59" s="656"/>
      <c r="BG59" s="656"/>
      <c r="BH59" s="656"/>
      <c r="BI59" s="656"/>
      <c r="BJ59" s="656"/>
      <c r="BK59" s="656"/>
      <c r="BL59" s="656"/>
      <c r="BM59" s="656"/>
      <c r="BN59" s="656"/>
      <c r="BO59" s="656"/>
    </row>
    <row r="60" spans="1:67" s="173" customFormat="1" ht="13.7" customHeight="1">
      <c r="A60" s="166"/>
      <c r="B60" s="156" t="s">
        <v>2224</v>
      </c>
      <c r="C60" s="166"/>
      <c r="D60" s="167"/>
      <c r="E60" s="234">
        <f>'31'!AH89</f>
        <v>25800.585386076022</v>
      </c>
      <c r="F60" s="660">
        <f>'31'!AI89</f>
        <v>25720.811379843562</v>
      </c>
      <c r="G60" s="683">
        <f t="shared" si="3"/>
        <v>21292.709470060072</v>
      </c>
      <c r="H60" s="654">
        <f>'31'!AJ89</f>
        <v>11507.250452062002</v>
      </c>
      <c r="I60" s="654">
        <f>'31'!AK89</f>
        <v>7383.0023381281389</v>
      </c>
      <c r="J60" s="654">
        <f>'31'!AL89</f>
        <v>0</v>
      </c>
      <c r="K60" s="654">
        <f>'31'!AM89</f>
        <v>63.478180098150347</v>
      </c>
      <c r="L60" s="654">
        <f>'31'!AN89</f>
        <v>16.610964033521267</v>
      </c>
      <c r="M60" s="654">
        <f>'31'!AO89</f>
        <v>211.19184391897736</v>
      </c>
      <c r="N60" s="654">
        <f>'31'!AP89</f>
        <v>2111.1756918192827</v>
      </c>
      <c r="O60" s="166"/>
      <c r="P60" s="156" t="s">
        <v>3070</v>
      </c>
      <c r="Q60" s="166"/>
      <c r="R60" s="167"/>
      <c r="S60" s="234">
        <f t="shared" ref="S60:S69" si="7">SUM(T60:AA60)</f>
        <v>4428.1019097834924</v>
      </c>
      <c r="T60" s="660">
        <f>'31'!AQ89</f>
        <v>2458.6165639400406</v>
      </c>
      <c r="U60" s="660">
        <f>'31'!AR89</f>
        <v>58.535812135108934</v>
      </c>
      <c r="V60" s="660">
        <f>'31'!AS89</f>
        <v>56.661434650737455</v>
      </c>
      <c r="W60" s="660">
        <f>'31'!AT89</f>
        <v>266.37533685789327</v>
      </c>
      <c r="X60" s="660">
        <f>'31'!AU89</f>
        <v>0</v>
      </c>
      <c r="Y60" s="660">
        <f>'31'!AV89</f>
        <v>6.2620899453536767</v>
      </c>
      <c r="Z60" s="660">
        <f>'31'!AW89</f>
        <v>2.3562564894922944</v>
      </c>
      <c r="AA60" s="660">
        <f>'31'!AX89</f>
        <v>1579.294415764866</v>
      </c>
      <c r="AB60" s="660">
        <f>'31'!AY89</f>
        <v>79.774006232458333</v>
      </c>
      <c r="AC60" s="660">
        <f>'31'!AZ89</f>
        <v>8.7666752159006105</v>
      </c>
      <c r="AD60" s="660">
        <f>'31'!BA89</f>
        <v>47.448952461798868</v>
      </c>
      <c r="AE60" s="660">
        <f>'31'!BB89</f>
        <v>23.558378554758878</v>
      </c>
    </row>
    <row r="61" spans="1:67" s="173" customFormat="1" ht="13.7" customHeight="1">
      <c r="A61" s="166"/>
      <c r="B61" s="156" t="s">
        <v>2204</v>
      </c>
      <c r="C61" s="166"/>
      <c r="D61" s="162"/>
      <c r="E61" s="234">
        <f>'31'!AH90</f>
        <v>19519.123653966344</v>
      </c>
      <c r="F61" s="660">
        <f>'31'!AI90</f>
        <v>19441.735281113579</v>
      </c>
      <c r="G61" s="683">
        <f t="shared" si="3"/>
        <v>16548.054707731066</v>
      </c>
      <c r="H61" s="654">
        <f>'31'!AJ90</f>
        <v>10075.381615588516</v>
      </c>
      <c r="I61" s="654">
        <f>'31'!AK90</f>
        <v>3468.0884177230619</v>
      </c>
      <c r="J61" s="654">
        <f>'31'!AL90</f>
        <v>0</v>
      </c>
      <c r="K61" s="654">
        <f>'31'!AM90</f>
        <v>42.118439824225824</v>
      </c>
      <c r="L61" s="654">
        <f>'31'!AN90</f>
        <v>14.481452740334333</v>
      </c>
      <c r="M61" s="654">
        <f>'31'!AO90</f>
        <v>152.3409304169989</v>
      </c>
      <c r="N61" s="654">
        <f>'31'!AP90</f>
        <v>2795.6438514379306</v>
      </c>
      <c r="O61" s="166"/>
      <c r="P61" s="156" t="s">
        <v>2189</v>
      </c>
      <c r="Q61" s="166"/>
      <c r="R61" s="162"/>
      <c r="S61" s="234">
        <f t="shared" si="7"/>
        <v>2893.6805733825158</v>
      </c>
      <c r="T61" s="660">
        <f>'31'!AQ90</f>
        <v>1373.8959922977144</v>
      </c>
      <c r="U61" s="660">
        <f>'31'!AR90</f>
        <v>45.899622206420197</v>
      </c>
      <c r="V61" s="660">
        <f>'31'!AS90</f>
        <v>49.367421028349519</v>
      </c>
      <c r="W61" s="660">
        <f>'31'!AT90</f>
        <v>112.56494266121275</v>
      </c>
      <c r="X61" s="660">
        <f>'31'!AU90</f>
        <v>4.8751926554040682E-2</v>
      </c>
      <c r="Y61" s="660">
        <f>'31'!AV90</f>
        <v>1.133240864593499</v>
      </c>
      <c r="Z61" s="660">
        <f>'31'!AW90</f>
        <v>3.4568829900121094</v>
      </c>
      <c r="AA61" s="660">
        <f>'31'!AX90</f>
        <v>1307.3137194076592</v>
      </c>
      <c r="AB61" s="660">
        <f>'31'!AY90</f>
        <v>77.388372852764334</v>
      </c>
      <c r="AC61" s="660">
        <f>'31'!AZ90</f>
        <v>0.74180350000096618</v>
      </c>
      <c r="AD61" s="660">
        <f>'31'!BA90</f>
        <v>50.225347813570458</v>
      </c>
      <c r="AE61" s="660">
        <f>'31'!BB90</f>
        <v>26.42122153919291</v>
      </c>
      <c r="AF61" s="656"/>
      <c r="AG61" s="656"/>
      <c r="AH61" s="656"/>
      <c r="AI61" s="656"/>
      <c r="AJ61" s="656"/>
      <c r="AK61" s="656"/>
      <c r="AL61" s="656"/>
      <c r="AM61" s="656"/>
      <c r="AN61" s="656"/>
      <c r="AO61" s="656"/>
      <c r="AP61" s="656"/>
      <c r="AQ61" s="656"/>
      <c r="AR61" s="656"/>
      <c r="AS61" s="656"/>
      <c r="AT61" s="656"/>
      <c r="AU61" s="656"/>
      <c r="AV61" s="656"/>
      <c r="AW61" s="656"/>
      <c r="AX61" s="656"/>
      <c r="AY61" s="656"/>
      <c r="AZ61" s="656"/>
      <c r="BA61" s="656"/>
      <c r="BB61" s="656"/>
      <c r="BC61" s="656"/>
      <c r="BD61" s="656"/>
      <c r="BE61" s="656"/>
      <c r="BF61" s="656"/>
      <c r="BG61" s="656"/>
      <c r="BH61" s="656"/>
      <c r="BI61" s="656"/>
      <c r="BJ61" s="656"/>
      <c r="BK61" s="656"/>
      <c r="BL61" s="656"/>
      <c r="BM61" s="656"/>
      <c r="BN61" s="656"/>
      <c r="BO61" s="656"/>
    </row>
    <row r="62" spans="1:67" s="173" customFormat="1" ht="13.7" customHeight="1">
      <c r="A62" s="155"/>
      <c r="B62" s="156" t="s">
        <v>2249</v>
      </c>
      <c r="C62" s="155"/>
      <c r="D62" s="165"/>
      <c r="E62" s="234">
        <f>'31'!AH91</f>
        <v>29063.74075312346</v>
      </c>
      <c r="F62" s="660">
        <f>'31'!AI91</f>
        <v>28977.140918923513</v>
      </c>
      <c r="G62" s="683">
        <f t="shared" si="3"/>
        <v>23906.168223113607</v>
      </c>
      <c r="H62" s="654">
        <f>'31'!AJ91</f>
        <v>14670.946486417391</v>
      </c>
      <c r="I62" s="654">
        <f>'31'!AK91</f>
        <v>4983.0025402177671</v>
      </c>
      <c r="J62" s="654">
        <f>'31'!AL91</f>
        <v>3.7302929999999996</v>
      </c>
      <c r="K62" s="654">
        <f>'31'!AM91</f>
        <v>101.50860708030805</v>
      </c>
      <c r="L62" s="654">
        <f>'31'!AN91</f>
        <v>26.363022698258927</v>
      </c>
      <c r="M62" s="654">
        <f>'31'!AO91</f>
        <v>206.0198262971341</v>
      </c>
      <c r="N62" s="654">
        <f>'31'!AP91</f>
        <v>3914.5974474027444</v>
      </c>
      <c r="O62" s="155"/>
      <c r="P62" s="156" t="s">
        <v>2410</v>
      </c>
      <c r="Q62" s="155"/>
      <c r="R62" s="165"/>
      <c r="S62" s="234">
        <f t="shared" si="7"/>
        <v>5070.9726958099227</v>
      </c>
      <c r="T62" s="660">
        <f>'31'!AQ91</f>
        <v>2065.0313313698039</v>
      </c>
      <c r="U62" s="660">
        <f>'31'!AR91</f>
        <v>96.999861033761277</v>
      </c>
      <c r="V62" s="660">
        <f>'31'!AS91</f>
        <v>55.870443412624901</v>
      </c>
      <c r="W62" s="660">
        <f>'31'!AT91</f>
        <v>166.66060695832772</v>
      </c>
      <c r="X62" s="660">
        <f>'31'!AU91</f>
        <v>5.7120632212124978</v>
      </c>
      <c r="Y62" s="660">
        <f>'31'!AV91</f>
        <v>7.8221060483568241</v>
      </c>
      <c r="Z62" s="660">
        <f>'31'!AW91</f>
        <v>0.30716927210052658</v>
      </c>
      <c r="AA62" s="660">
        <f>'31'!AX91</f>
        <v>2672.569114493735</v>
      </c>
      <c r="AB62" s="660">
        <f>'31'!AY91</f>
        <v>86.599834199936538</v>
      </c>
      <c r="AC62" s="660">
        <f>'31'!AZ91</f>
        <v>4.5319209343723932</v>
      </c>
      <c r="AD62" s="660">
        <f>'31'!BA91</f>
        <v>65.324623056432188</v>
      </c>
      <c r="AE62" s="660">
        <f>'31'!BB91</f>
        <v>16.74329020913196</v>
      </c>
      <c r="AF62" s="656"/>
      <c r="AG62" s="656"/>
      <c r="AH62" s="656"/>
      <c r="AI62" s="656"/>
      <c r="AJ62" s="656"/>
      <c r="AK62" s="656"/>
      <c r="AL62" s="656"/>
      <c r="AM62" s="656"/>
      <c r="AN62" s="656"/>
      <c r="AO62" s="656"/>
      <c r="AP62" s="656"/>
      <c r="AQ62" s="656"/>
      <c r="AR62" s="656"/>
      <c r="AS62" s="656"/>
      <c r="AT62" s="656"/>
      <c r="AU62" s="656"/>
      <c r="AV62" s="656"/>
      <c r="AW62" s="656"/>
      <c r="AX62" s="656"/>
      <c r="AY62" s="656"/>
      <c r="AZ62" s="656"/>
      <c r="BA62" s="656"/>
      <c r="BB62" s="656"/>
      <c r="BC62" s="656"/>
      <c r="BD62" s="656"/>
      <c r="BE62" s="656"/>
      <c r="BF62" s="656"/>
      <c r="BG62" s="656"/>
      <c r="BH62" s="656"/>
      <c r="BI62" s="656"/>
      <c r="BJ62" s="656"/>
      <c r="BK62" s="656"/>
      <c r="BL62" s="656"/>
      <c r="BM62" s="656"/>
      <c r="BN62" s="656"/>
      <c r="BO62" s="656"/>
    </row>
    <row r="63" spans="1:67" s="173" customFormat="1" ht="13.7" customHeight="1">
      <c r="A63" s="155"/>
      <c r="B63" s="156" t="s">
        <v>2230</v>
      </c>
      <c r="C63" s="155"/>
      <c r="D63" s="165"/>
      <c r="E63" s="234">
        <f>'31'!AH92</f>
        <v>53910.447526222881</v>
      </c>
      <c r="F63" s="660">
        <f>'31'!AI92</f>
        <v>53431.589379303477</v>
      </c>
      <c r="G63" s="683">
        <f t="shared" si="3"/>
        <v>45020.966124757833</v>
      </c>
      <c r="H63" s="654">
        <f>'31'!AJ92</f>
        <v>29922.249206923898</v>
      </c>
      <c r="I63" s="654">
        <f>'31'!AK92</f>
        <v>7162.7973205654853</v>
      </c>
      <c r="J63" s="654">
        <f>'31'!AL92</f>
        <v>2.6360495586513411</v>
      </c>
      <c r="K63" s="654">
        <f>'31'!AM92</f>
        <v>262.45393749764463</v>
      </c>
      <c r="L63" s="654">
        <f>'31'!AN92</f>
        <v>83.736923667777546</v>
      </c>
      <c r="M63" s="654">
        <f>'31'!AO92</f>
        <v>547.9908461945497</v>
      </c>
      <c r="N63" s="654">
        <f>'31'!AP92</f>
        <v>7039.1018403498274</v>
      </c>
      <c r="O63" s="155"/>
      <c r="P63" s="156" t="s">
        <v>2226</v>
      </c>
      <c r="Q63" s="155"/>
      <c r="R63" s="165"/>
      <c r="S63" s="234">
        <f t="shared" si="7"/>
        <v>8410.6232545456151</v>
      </c>
      <c r="T63" s="660">
        <f>'31'!AQ92</f>
        <v>3579.8335219396649</v>
      </c>
      <c r="U63" s="660">
        <f>'31'!AR92</f>
        <v>203.8711291435329</v>
      </c>
      <c r="V63" s="660">
        <f>'31'!AS92</f>
        <v>121.88003206379538</v>
      </c>
      <c r="W63" s="660">
        <f>'31'!AT92</f>
        <v>246.38119380228653</v>
      </c>
      <c r="X63" s="660">
        <f>'31'!AU92</f>
        <v>0.97601169037319224</v>
      </c>
      <c r="Y63" s="660">
        <f>'31'!AV92</f>
        <v>20.543282335252449</v>
      </c>
      <c r="Z63" s="660">
        <f>'31'!AW92</f>
        <v>0.24860775881261085</v>
      </c>
      <c r="AA63" s="660">
        <f>'31'!AX92</f>
        <v>4236.8894758118977</v>
      </c>
      <c r="AB63" s="660">
        <f>'31'!AY92</f>
        <v>478.85814691940874</v>
      </c>
      <c r="AC63" s="660">
        <f>'31'!AZ92</f>
        <v>22.598953955454537</v>
      </c>
      <c r="AD63" s="660">
        <f>'31'!BA92</f>
        <v>335.78797510137332</v>
      </c>
      <c r="AE63" s="660">
        <f>'31'!BB92</f>
        <v>120.47121786258126</v>
      </c>
      <c r="AF63" s="656"/>
      <c r="AG63" s="656"/>
      <c r="AH63" s="656"/>
      <c r="AI63" s="656"/>
      <c r="AJ63" s="656"/>
      <c r="AK63" s="656"/>
      <c r="AL63" s="656"/>
      <c r="AM63" s="656"/>
      <c r="AN63" s="656"/>
      <c r="AO63" s="656"/>
      <c r="AP63" s="656"/>
      <c r="AQ63" s="656"/>
      <c r="AR63" s="656"/>
      <c r="AS63" s="656"/>
      <c r="AT63" s="656"/>
      <c r="AU63" s="656"/>
      <c r="AV63" s="656"/>
      <c r="AW63" s="656"/>
      <c r="AX63" s="656"/>
      <c r="AY63" s="656"/>
      <c r="AZ63" s="656"/>
      <c r="BA63" s="656"/>
      <c r="BB63" s="656"/>
      <c r="BC63" s="656"/>
      <c r="BD63" s="656"/>
      <c r="BE63" s="656"/>
      <c r="BF63" s="656"/>
      <c r="BG63" s="656"/>
      <c r="BH63" s="656"/>
      <c r="BI63" s="656"/>
      <c r="BJ63" s="656"/>
      <c r="BK63" s="656"/>
      <c r="BL63" s="656"/>
      <c r="BM63" s="656"/>
      <c r="BN63" s="656"/>
      <c r="BO63" s="656"/>
    </row>
    <row r="64" spans="1:67" s="173" customFormat="1" ht="13.7" customHeight="1">
      <c r="A64" s="155"/>
      <c r="B64" s="156" t="s">
        <v>2283</v>
      </c>
      <c r="C64" s="155"/>
      <c r="D64" s="165"/>
      <c r="E64" s="234">
        <f>'31'!AH93</f>
        <v>58483.961754528187</v>
      </c>
      <c r="F64" s="660">
        <f>'31'!AI93</f>
        <v>57984.207427554669</v>
      </c>
      <c r="G64" s="683">
        <f t="shared" si="3"/>
        <v>49502.465234373427</v>
      </c>
      <c r="H64" s="654">
        <f>'31'!AJ93</f>
        <v>29338.638259161849</v>
      </c>
      <c r="I64" s="654">
        <f>'31'!AK93</f>
        <v>7836.2348120047045</v>
      </c>
      <c r="J64" s="654">
        <f>'31'!AL93</f>
        <v>274.10378235177927</v>
      </c>
      <c r="K64" s="654">
        <f>'31'!AM93</f>
        <v>388.42678062006075</v>
      </c>
      <c r="L64" s="654">
        <f>'31'!AN93</f>
        <v>98.536629591987094</v>
      </c>
      <c r="M64" s="654">
        <f>'31'!AO93</f>
        <v>450.15131207982671</v>
      </c>
      <c r="N64" s="654">
        <f>'31'!AP93</f>
        <v>11116.373658563223</v>
      </c>
      <c r="O64" s="155"/>
      <c r="P64" s="156" t="s">
        <v>3071</v>
      </c>
      <c r="Q64" s="155"/>
      <c r="R64" s="165"/>
      <c r="S64" s="234">
        <f t="shared" si="7"/>
        <v>8481.7421931812441</v>
      </c>
      <c r="T64" s="660">
        <f>'31'!AQ93</f>
        <v>3630.3690607973517</v>
      </c>
      <c r="U64" s="660">
        <f>'31'!AR93</f>
        <v>338.84048870356571</v>
      </c>
      <c r="V64" s="660">
        <f>'31'!AS93</f>
        <v>135.95736543493027</v>
      </c>
      <c r="W64" s="660">
        <f>'31'!AT93</f>
        <v>432.4998726211457</v>
      </c>
      <c r="X64" s="660">
        <f>'31'!AU93</f>
        <v>9.2439828308363463</v>
      </c>
      <c r="Y64" s="660">
        <f>'31'!AV93</f>
        <v>55.114057985699723</v>
      </c>
      <c r="Z64" s="660">
        <f>'31'!AW93</f>
        <v>8.227790071453871</v>
      </c>
      <c r="AA64" s="660">
        <f>'31'!AX93</f>
        <v>3871.4895747362607</v>
      </c>
      <c r="AB64" s="660">
        <f>'31'!AY93</f>
        <v>499.75432697345963</v>
      </c>
      <c r="AC64" s="660">
        <f>'31'!AZ93</f>
        <v>38.271111442744292</v>
      </c>
      <c r="AD64" s="660">
        <f>'31'!BA93</f>
        <v>372.61180097369663</v>
      </c>
      <c r="AE64" s="660">
        <f>'31'!BB93</f>
        <v>88.871414557018682</v>
      </c>
      <c r="AF64" s="656"/>
      <c r="AG64" s="656"/>
      <c r="AH64" s="656"/>
      <c r="AI64" s="656"/>
      <c r="AJ64" s="656"/>
      <c r="AK64" s="656"/>
      <c r="AL64" s="656"/>
      <c r="AM64" s="656"/>
      <c r="AN64" s="656"/>
      <c r="AO64" s="656"/>
      <c r="AP64" s="656"/>
      <c r="AQ64" s="656"/>
      <c r="AR64" s="656"/>
      <c r="AS64" s="656"/>
      <c r="AT64" s="656"/>
      <c r="AU64" s="656"/>
      <c r="AV64" s="656"/>
      <c r="AW64" s="656"/>
      <c r="AX64" s="656"/>
      <c r="AY64" s="656"/>
      <c r="AZ64" s="656"/>
      <c r="BA64" s="656"/>
      <c r="BB64" s="656"/>
      <c r="BC64" s="656"/>
      <c r="BD64" s="656"/>
      <c r="BE64" s="656"/>
      <c r="BF64" s="656"/>
      <c r="BG64" s="656"/>
      <c r="BH64" s="656"/>
      <c r="BI64" s="656"/>
      <c r="BJ64" s="656"/>
      <c r="BK64" s="656"/>
      <c r="BL64" s="656"/>
      <c r="BM64" s="656"/>
      <c r="BN64" s="656"/>
      <c r="BO64" s="656"/>
    </row>
    <row r="65" spans="1:67" s="173" customFormat="1" ht="13.7" customHeight="1">
      <c r="A65" s="155"/>
      <c r="B65" s="156" t="s">
        <v>2201</v>
      </c>
      <c r="C65" s="155"/>
      <c r="D65" s="165"/>
      <c r="E65" s="234">
        <f>'31'!AH94</f>
        <v>117500.36193669733</v>
      </c>
      <c r="F65" s="660">
        <f>'31'!AI94</f>
        <v>116284.14350565648</v>
      </c>
      <c r="G65" s="683">
        <f t="shared" si="3"/>
        <v>101049.87442874699</v>
      </c>
      <c r="H65" s="654">
        <f>'31'!AJ94</f>
        <v>60546.407372877773</v>
      </c>
      <c r="I65" s="654">
        <f>'31'!AK94</f>
        <v>16013.145109122106</v>
      </c>
      <c r="J65" s="654">
        <f>'31'!AL94</f>
        <v>0</v>
      </c>
      <c r="K65" s="654">
        <f>'31'!AM94</f>
        <v>941.09334418702383</v>
      </c>
      <c r="L65" s="654">
        <f>'31'!AN94</f>
        <v>179.56900251618876</v>
      </c>
      <c r="M65" s="654">
        <f>'31'!AO94</f>
        <v>990.57468863068186</v>
      </c>
      <c r="N65" s="654">
        <f>'31'!AP94</f>
        <v>22379.084911413196</v>
      </c>
      <c r="O65" s="155"/>
      <c r="P65" s="156" t="s">
        <v>2287</v>
      </c>
      <c r="Q65" s="155"/>
      <c r="R65" s="165"/>
      <c r="S65" s="234">
        <f t="shared" si="7"/>
        <v>15234.269076909393</v>
      </c>
      <c r="T65" s="660">
        <f>'31'!AQ94</f>
        <v>7086.549514647344</v>
      </c>
      <c r="U65" s="660">
        <f>'31'!AR94</f>
        <v>674.49774170777232</v>
      </c>
      <c r="V65" s="660">
        <f>'31'!AS94</f>
        <v>212.77797536723557</v>
      </c>
      <c r="W65" s="660">
        <f>'31'!AT94</f>
        <v>751.35224307687247</v>
      </c>
      <c r="X65" s="660">
        <f>'31'!AU94</f>
        <v>19.753944375667796</v>
      </c>
      <c r="Y65" s="660">
        <f>'31'!AV94</f>
        <v>155.24996609938694</v>
      </c>
      <c r="Z65" s="660">
        <f>'31'!AW94</f>
        <v>6.2072799999999866</v>
      </c>
      <c r="AA65" s="660">
        <f>'31'!AX94</f>
        <v>6327.880411635113</v>
      </c>
      <c r="AB65" s="660">
        <f>'31'!AY94</f>
        <v>1216.2184310408809</v>
      </c>
      <c r="AC65" s="660">
        <f>'31'!AZ94</f>
        <v>74.998227914204918</v>
      </c>
      <c r="AD65" s="660">
        <f>'31'!BA94</f>
        <v>653.17497793118503</v>
      </c>
      <c r="AE65" s="660">
        <f>'31'!BB94</f>
        <v>488.04522519549016</v>
      </c>
      <c r="AF65" s="656"/>
      <c r="AG65" s="656"/>
      <c r="AH65" s="656"/>
      <c r="AI65" s="656"/>
      <c r="AJ65" s="656"/>
      <c r="AK65" s="656"/>
      <c r="AL65" s="656"/>
      <c r="AM65" s="656"/>
      <c r="AN65" s="656"/>
      <c r="AO65" s="656"/>
      <c r="AP65" s="656"/>
      <c r="AQ65" s="656"/>
      <c r="AR65" s="656"/>
      <c r="AS65" s="656"/>
      <c r="AT65" s="656"/>
      <c r="AU65" s="656"/>
      <c r="AV65" s="656"/>
      <c r="AW65" s="656"/>
      <c r="AX65" s="656"/>
      <c r="AY65" s="656"/>
      <c r="AZ65" s="656"/>
      <c r="BA65" s="656"/>
      <c r="BB65" s="656"/>
      <c r="BC65" s="656"/>
      <c r="BD65" s="656"/>
      <c r="BE65" s="656"/>
      <c r="BF65" s="656"/>
      <c r="BG65" s="656"/>
      <c r="BH65" s="656"/>
      <c r="BI65" s="656"/>
      <c r="BJ65" s="656"/>
      <c r="BK65" s="656"/>
      <c r="BL65" s="656"/>
      <c r="BM65" s="656"/>
      <c r="BN65" s="656"/>
      <c r="BO65" s="656"/>
    </row>
    <row r="66" spans="1:67" s="173" customFormat="1" ht="13.7" customHeight="1">
      <c r="A66" s="155"/>
      <c r="B66" s="156" t="s">
        <v>2206</v>
      </c>
      <c r="C66" s="155"/>
      <c r="D66" s="165"/>
      <c r="E66" s="234">
        <f>'31'!AH95</f>
        <v>63725.393481334839</v>
      </c>
      <c r="F66" s="660">
        <f>'31'!AI95</f>
        <v>63065.411602674707</v>
      </c>
      <c r="G66" s="683">
        <f t="shared" si="3"/>
        <v>56114.481875991223</v>
      </c>
      <c r="H66" s="654">
        <f>'31'!AJ95</f>
        <v>35175.597057954546</v>
      </c>
      <c r="I66" s="654">
        <f>'31'!AK95</f>
        <v>8270.6440813802055</v>
      </c>
      <c r="J66" s="654">
        <f>'31'!AL95</f>
        <v>637.9727077387621</v>
      </c>
      <c r="K66" s="654">
        <f>'31'!AM95</f>
        <v>341.07850071223942</v>
      </c>
      <c r="L66" s="654">
        <f>'31'!AN95</f>
        <v>113.59749617228886</v>
      </c>
      <c r="M66" s="654">
        <f>'31'!AO95</f>
        <v>612.83306720612495</v>
      </c>
      <c r="N66" s="654">
        <f>'31'!AP95</f>
        <v>10962.75896482705</v>
      </c>
      <c r="O66" s="155"/>
      <c r="P66" s="156" t="s">
        <v>2235</v>
      </c>
      <c r="Q66" s="155"/>
      <c r="R66" s="165"/>
      <c r="S66" s="234">
        <f t="shared" si="7"/>
        <v>6950.929726683511</v>
      </c>
      <c r="T66" s="660">
        <f>'31'!AQ95</f>
        <v>2784.0680897094508</v>
      </c>
      <c r="U66" s="660">
        <f>'31'!AR95</f>
        <v>351.44839894260235</v>
      </c>
      <c r="V66" s="660">
        <f>'31'!AS95</f>
        <v>69.84541372993607</v>
      </c>
      <c r="W66" s="660">
        <f>'31'!AT95</f>
        <v>259.99261270120775</v>
      </c>
      <c r="X66" s="660">
        <f>'31'!AU95</f>
        <v>13.794372667516187</v>
      </c>
      <c r="Y66" s="660">
        <f>'31'!AV95</f>
        <v>110.2191013661246</v>
      </c>
      <c r="Z66" s="660">
        <f>'31'!AW95</f>
        <v>4.1978999999999995E-2</v>
      </c>
      <c r="AA66" s="660">
        <f>'31'!AX95</f>
        <v>3361.5197585666733</v>
      </c>
      <c r="AB66" s="660">
        <f>'31'!AY95</f>
        <v>659.98187866012961</v>
      </c>
      <c r="AC66" s="660">
        <f>'31'!AZ95</f>
        <v>72.237441068995082</v>
      </c>
      <c r="AD66" s="660">
        <f>'31'!BA95</f>
        <v>373.53515783147873</v>
      </c>
      <c r="AE66" s="660">
        <f>'31'!BB95</f>
        <v>214.20927975965589</v>
      </c>
      <c r="AF66" s="656"/>
      <c r="AG66" s="656"/>
      <c r="AH66" s="656"/>
      <c r="AI66" s="656"/>
      <c r="AJ66" s="656"/>
      <c r="AK66" s="656"/>
      <c r="AL66" s="656"/>
      <c r="AM66" s="656"/>
      <c r="AN66" s="656"/>
      <c r="AO66" s="656"/>
      <c r="AP66" s="656"/>
      <c r="AQ66" s="656"/>
      <c r="AR66" s="656"/>
      <c r="AS66" s="656"/>
      <c r="AT66" s="656"/>
      <c r="AU66" s="656"/>
      <c r="AV66" s="656"/>
      <c r="AW66" s="656"/>
      <c r="AX66" s="656"/>
      <c r="AY66" s="656"/>
      <c r="AZ66" s="656"/>
      <c r="BA66" s="656"/>
      <c r="BB66" s="656"/>
      <c r="BC66" s="656"/>
      <c r="BD66" s="656"/>
      <c r="BE66" s="656"/>
      <c r="BF66" s="656"/>
      <c r="BG66" s="656"/>
      <c r="BH66" s="656"/>
      <c r="BI66" s="656"/>
      <c r="BJ66" s="656"/>
      <c r="BK66" s="656"/>
      <c r="BL66" s="656"/>
      <c r="BM66" s="656"/>
      <c r="BN66" s="656"/>
      <c r="BO66" s="656"/>
    </row>
    <row r="67" spans="1:67" s="173" customFormat="1" ht="13.7" customHeight="1">
      <c r="A67" s="155"/>
      <c r="B67" s="156" t="s">
        <v>2203</v>
      </c>
      <c r="C67" s="155"/>
      <c r="D67" s="165"/>
      <c r="E67" s="234">
        <f>'31'!AH96</f>
        <v>128044.14315956588</v>
      </c>
      <c r="F67" s="660">
        <f>'31'!AI96</f>
        <v>126732.83475004049</v>
      </c>
      <c r="G67" s="683">
        <f t="shared" si="3"/>
        <v>114716.01575509722</v>
      </c>
      <c r="H67" s="654">
        <f>'31'!AJ96</f>
        <v>61299.723969219849</v>
      </c>
      <c r="I67" s="654">
        <f>'31'!AK96</f>
        <v>24744.64031449836</v>
      </c>
      <c r="J67" s="654">
        <f>'31'!AL96</f>
        <v>0</v>
      </c>
      <c r="K67" s="654">
        <f>'31'!AM96</f>
        <v>844.19357953038298</v>
      </c>
      <c r="L67" s="654">
        <f>'31'!AN96</f>
        <v>254.78699960651875</v>
      </c>
      <c r="M67" s="654">
        <f>'31'!AO96</f>
        <v>853.06747456916037</v>
      </c>
      <c r="N67" s="654">
        <f>'31'!AP96</f>
        <v>26719.603417672941</v>
      </c>
      <c r="O67" s="155"/>
      <c r="P67" s="156" t="s">
        <v>2203</v>
      </c>
      <c r="Q67" s="155"/>
      <c r="R67" s="165"/>
      <c r="S67" s="234">
        <f t="shared" si="7"/>
        <v>12016.818994943347</v>
      </c>
      <c r="T67" s="660">
        <f>'31'!AQ96</f>
        <v>5439.4259431782648</v>
      </c>
      <c r="U67" s="660">
        <f>'31'!AR96</f>
        <v>501.65469244224784</v>
      </c>
      <c r="V67" s="660">
        <f>'31'!AS96</f>
        <v>180.71876655541269</v>
      </c>
      <c r="W67" s="660">
        <f>'31'!AT96</f>
        <v>492.68053462593718</v>
      </c>
      <c r="X67" s="660">
        <f>'31'!AU96</f>
        <v>31.584660941145884</v>
      </c>
      <c r="Y67" s="660">
        <f>'31'!AV96</f>
        <v>261.07871478198467</v>
      </c>
      <c r="Z67" s="660">
        <f>'31'!AW96</f>
        <v>33.933214</v>
      </c>
      <c r="AA67" s="660">
        <f>'31'!AX96</f>
        <v>5075.7424684183552</v>
      </c>
      <c r="AB67" s="660">
        <f>'31'!AY96</f>
        <v>1311.3084095253164</v>
      </c>
      <c r="AC67" s="660">
        <f>'31'!AZ96</f>
        <v>69.446933884417646</v>
      </c>
      <c r="AD67" s="660">
        <f>'31'!BA96</f>
        <v>580.57898000275623</v>
      </c>
      <c r="AE67" s="660">
        <f>'31'!BB96</f>
        <v>661.28249563814211</v>
      </c>
      <c r="AF67" s="656"/>
      <c r="AG67" s="656"/>
      <c r="AH67" s="656"/>
      <c r="AI67" s="656"/>
      <c r="AJ67" s="656"/>
      <c r="AK67" s="656"/>
      <c r="AL67" s="656"/>
      <c r="AM67" s="656"/>
      <c r="AN67" s="656"/>
      <c r="AO67" s="656"/>
      <c r="AP67" s="656"/>
      <c r="AQ67" s="656"/>
      <c r="AR67" s="656"/>
      <c r="AS67" s="656"/>
      <c r="AT67" s="656"/>
      <c r="AU67" s="656"/>
      <c r="AV67" s="656"/>
      <c r="AW67" s="656"/>
      <c r="AX67" s="656"/>
      <c r="AY67" s="656"/>
      <c r="AZ67" s="656"/>
      <c r="BA67" s="656"/>
      <c r="BB67" s="656"/>
      <c r="BC67" s="656"/>
      <c r="BD67" s="656"/>
      <c r="BE67" s="656"/>
      <c r="BF67" s="656"/>
      <c r="BG67" s="656"/>
      <c r="BH67" s="656"/>
      <c r="BI67" s="656"/>
      <c r="BJ67" s="656"/>
      <c r="BK67" s="656"/>
      <c r="BL67" s="656"/>
      <c r="BM67" s="656"/>
      <c r="BN67" s="656"/>
      <c r="BO67" s="656"/>
    </row>
    <row r="68" spans="1:67" s="325" customFormat="1" ht="13.7" customHeight="1">
      <c r="A68" s="155"/>
      <c r="B68" s="156" t="s">
        <v>2196</v>
      </c>
      <c r="C68" s="155"/>
      <c r="D68" s="165"/>
      <c r="E68" s="234">
        <f>'31'!AH97</f>
        <v>182119.12246588457</v>
      </c>
      <c r="F68" s="660">
        <f>'31'!AI97</f>
        <v>179729.28310022847</v>
      </c>
      <c r="G68" s="683">
        <f t="shared" si="3"/>
        <v>166325.76060822408</v>
      </c>
      <c r="H68" s="654">
        <f>'31'!AJ97</f>
        <v>85347.885384602268</v>
      </c>
      <c r="I68" s="654">
        <f>'31'!AK97</f>
        <v>39884.910827884865</v>
      </c>
      <c r="J68" s="654">
        <f>'31'!AL97</f>
        <v>191.33919196028572</v>
      </c>
      <c r="K68" s="654">
        <f>'31'!AM97</f>
        <v>1090.9760909452045</v>
      </c>
      <c r="L68" s="654">
        <f>'31'!AN97</f>
        <v>270.49999374858061</v>
      </c>
      <c r="M68" s="654">
        <f>'31'!AO97</f>
        <v>1520.1506412742992</v>
      </c>
      <c r="N68" s="654">
        <f>'31'!AP97</f>
        <v>38019.998477808578</v>
      </c>
      <c r="O68" s="155"/>
      <c r="P68" s="156" t="s">
        <v>2254</v>
      </c>
      <c r="Q68" s="155"/>
      <c r="R68" s="165"/>
      <c r="S68" s="234">
        <f t="shared" si="7"/>
        <v>13403.522492004364</v>
      </c>
      <c r="T68" s="660">
        <f>'31'!AQ97</f>
        <v>6908.6137363536736</v>
      </c>
      <c r="U68" s="660">
        <f>'31'!AR97</f>
        <v>655.05721314837467</v>
      </c>
      <c r="V68" s="660">
        <f>'31'!AS97</f>
        <v>172.61907820743934</v>
      </c>
      <c r="W68" s="660">
        <f>'31'!AT97</f>
        <v>503.10683477585508</v>
      </c>
      <c r="X68" s="660">
        <f>'31'!AU97</f>
        <v>7.4034912769481238</v>
      </c>
      <c r="Y68" s="660">
        <f>'31'!AV97</f>
        <v>647.28448000506569</v>
      </c>
      <c r="Z68" s="660">
        <f>'31'!AW97</f>
        <v>45.936050642848393</v>
      </c>
      <c r="AA68" s="660">
        <f>'31'!AX97</f>
        <v>4463.5016075941585</v>
      </c>
      <c r="AB68" s="660">
        <f>'31'!AY97</f>
        <v>2389.8393656560738</v>
      </c>
      <c r="AC68" s="660">
        <f>'31'!AZ97</f>
        <v>155.45239056160489</v>
      </c>
      <c r="AD68" s="660">
        <f>'31'!BA97</f>
        <v>992.02616913949635</v>
      </c>
      <c r="AE68" s="660">
        <f>'31'!BB97</f>
        <v>1242.3608059549738</v>
      </c>
      <c r="AF68" s="668"/>
      <c r="AG68" s="668"/>
      <c r="AH68" s="668"/>
      <c r="AI68" s="668"/>
      <c r="AJ68" s="668"/>
      <c r="AK68" s="668"/>
      <c r="AL68" s="668"/>
      <c r="AM68" s="668"/>
      <c r="AN68" s="668"/>
      <c r="AO68" s="668"/>
      <c r="AP68" s="668"/>
      <c r="AQ68" s="668"/>
      <c r="AR68" s="668"/>
      <c r="AS68" s="668"/>
      <c r="AT68" s="668"/>
      <c r="AU68" s="668"/>
      <c r="AV68" s="668"/>
      <c r="AW68" s="668"/>
      <c r="AX68" s="668"/>
      <c r="AY68" s="668"/>
      <c r="AZ68" s="668"/>
      <c r="BA68" s="668"/>
      <c r="BB68" s="668"/>
      <c r="BC68" s="668"/>
      <c r="BD68" s="668"/>
      <c r="BE68" s="668"/>
      <c r="BF68" s="668"/>
      <c r="BG68" s="668"/>
      <c r="BH68" s="668"/>
      <c r="BI68" s="668"/>
      <c r="BJ68" s="668"/>
      <c r="BK68" s="668"/>
      <c r="BL68" s="668"/>
      <c r="BM68" s="668"/>
      <c r="BN68" s="668"/>
      <c r="BO68" s="668"/>
    </row>
    <row r="69" spans="1:67" s="173" customFormat="1" ht="13.7" customHeight="1" thickBot="1">
      <c r="A69" s="169"/>
      <c r="B69" s="170" t="s">
        <v>2197</v>
      </c>
      <c r="C69" s="169"/>
      <c r="D69" s="171"/>
      <c r="E69" s="666">
        <f>'31'!AH98</f>
        <v>299369.75866901496</v>
      </c>
      <c r="F69" s="664">
        <f>'31'!AI98</f>
        <v>294983.60880527511</v>
      </c>
      <c r="G69" s="703">
        <f t="shared" si="3"/>
        <v>273018.94192376942</v>
      </c>
      <c r="H69" s="667">
        <f>'31'!AJ98</f>
        <v>151767.46027791614</v>
      </c>
      <c r="I69" s="667">
        <f>'31'!AK98</f>
        <v>50648.8538933569</v>
      </c>
      <c r="J69" s="667">
        <f>'31'!AL98</f>
        <v>4186.8019103513507</v>
      </c>
      <c r="K69" s="667">
        <f>'31'!AM98</f>
        <v>2915.4725190463878</v>
      </c>
      <c r="L69" s="667">
        <f>'31'!AN98</f>
        <v>883.90093352836209</v>
      </c>
      <c r="M69" s="667">
        <f>'31'!AO98</f>
        <v>3130.7375791817758</v>
      </c>
      <c r="N69" s="667">
        <f>'31'!AP98</f>
        <v>59485.714810388541</v>
      </c>
      <c r="O69" s="169"/>
      <c r="P69" s="170" t="s">
        <v>2207</v>
      </c>
      <c r="Q69" s="169"/>
      <c r="R69" s="171"/>
      <c r="S69" s="666">
        <f t="shared" si="7"/>
        <v>21964.666881505567</v>
      </c>
      <c r="T69" s="664">
        <f>'31'!AQ98</f>
        <v>12375.174983925659</v>
      </c>
      <c r="U69" s="664">
        <f>'31'!AR98</f>
        <v>603.22702659191896</v>
      </c>
      <c r="V69" s="664">
        <f>'31'!AS98</f>
        <v>340.13506613269971</v>
      </c>
      <c r="W69" s="664">
        <f>'31'!AT98</f>
        <v>604.50916506416809</v>
      </c>
      <c r="X69" s="664">
        <f>'31'!AU98</f>
        <v>245.31142438910072</v>
      </c>
      <c r="Y69" s="664">
        <f>'31'!AV98</f>
        <v>419.05958645547429</v>
      </c>
      <c r="Z69" s="664">
        <f>'31'!AW98</f>
        <v>212.63769208172374</v>
      </c>
      <c r="AA69" s="664">
        <f>'31'!AX98</f>
        <v>7164.6119368648197</v>
      </c>
      <c r="AB69" s="664">
        <f>'31'!AY98</f>
        <v>4386.1498637399163</v>
      </c>
      <c r="AC69" s="664">
        <f>'31'!AZ98</f>
        <v>286.95475504669957</v>
      </c>
      <c r="AD69" s="664">
        <f>'31'!BA98</f>
        <v>1894.7101878280623</v>
      </c>
      <c r="AE69" s="664">
        <f>'31'!BB98</f>
        <v>2204.4849208651544</v>
      </c>
      <c r="AF69" s="656"/>
      <c r="AG69" s="656"/>
      <c r="AH69" s="656"/>
      <c r="AI69" s="656"/>
      <c r="AJ69" s="656"/>
      <c r="AK69" s="656"/>
      <c r="AL69" s="656"/>
      <c r="AM69" s="656"/>
      <c r="AN69" s="656"/>
      <c r="AO69" s="656"/>
      <c r="AP69" s="656"/>
      <c r="AQ69" s="656"/>
      <c r="AR69" s="656"/>
      <c r="AS69" s="656"/>
      <c r="AT69" s="656"/>
      <c r="AU69" s="656"/>
      <c r="AV69" s="656"/>
      <c r="AW69" s="656"/>
      <c r="AX69" s="656"/>
      <c r="AY69" s="656"/>
      <c r="AZ69" s="656"/>
      <c r="BA69" s="656"/>
      <c r="BB69" s="656"/>
      <c r="BC69" s="656"/>
      <c r="BD69" s="656"/>
      <c r="BE69" s="656"/>
      <c r="BF69" s="656"/>
      <c r="BG69" s="656"/>
      <c r="BH69" s="656"/>
      <c r="BI69" s="656"/>
      <c r="BJ69" s="656"/>
      <c r="BK69" s="656"/>
      <c r="BL69" s="656"/>
      <c r="BM69" s="656"/>
      <c r="BN69" s="656"/>
      <c r="BO69" s="656"/>
    </row>
    <row r="70" spans="1:67" ht="13.7" customHeight="1"/>
    <row r="71" spans="1:67" s="1445" customFormat="1" ht="12.75">
      <c r="A71" s="1443"/>
      <c r="B71" s="1443"/>
      <c r="C71" s="1443"/>
      <c r="D71" s="1444"/>
      <c r="N71" s="1446"/>
      <c r="O71" s="1443"/>
      <c r="P71" s="1443"/>
      <c r="Q71" s="1443"/>
      <c r="R71" s="1444"/>
      <c r="AE71" s="1446"/>
    </row>
    <row r="72" spans="1:67" s="1445" customFormat="1" ht="20.25" customHeight="1">
      <c r="A72" s="1443"/>
      <c r="B72" s="1443"/>
      <c r="C72" s="1443"/>
      <c r="D72" s="1444"/>
      <c r="N72" s="1446"/>
      <c r="O72" s="1443"/>
      <c r="P72" s="1443"/>
      <c r="Q72" s="1443"/>
      <c r="R72" s="1444"/>
      <c r="AE72" s="1446"/>
    </row>
    <row r="73" spans="1:67" s="1445" customFormat="1" ht="12.75">
      <c r="A73" s="1443"/>
      <c r="B73" s="1443"/>
      <c r="C73" s="1443"/>
      <c r="D73" s="1443"/>
      <c r="E73" s="1443"/>
      <c r="F73" s="1444"/>
      <c r="G73" s="1444"/>
      <c r="N73" s="1446"/>
      <c r="O73" s="1443"/>
      <c r="P73" s="1443"/>
      <c r="Q73" s="1443"/>
      <c r="R73" s="1443"/>
      <c r="W73" s="1443"/>
      <c r="X73" s="1443"/>
      <c r="Y73" s="1443"/>
      <c r="Z73" s="1443"/>
      <c r="AA73" s="1443"/>
      <c r="AB73" s="1444"/>
      <c r="AC73" s="1444"/>
      <c r="AE73" s="1446"/>
    </row>
    <row r="74" spans="1:67" s="1445" customFormat="1" ht="12.75">
      <c r="A74" s="1443"/>
      <c r="B74" s="1443"/>
      <c r="C74" s="1443"/>
      <c r="D74" s="1443"/>
      <c r="E74" s="1443"/>
      <c r="F74" s="1444"/>
      <c r="G74" s="1444"/>
      <c r="N74" s="1446"/>
      <c r="O74" s="1443"/>
      <c r="P74" s="1443"/>
      <c r="Q74" s="1443"/>
      <c r="R74" s="1443"/>
      <c r="W74" s="1443"/>
      <c r="X74" s="1443"/>
      <c r="Y74" s="1443"/>
      <c r="Z74" s="1443"/>
      <c r="AA74" s="1443"/>
      <c r="AB74" s="1444"/>
      <c r="AC74" s="1444"/>
      <c r="AE74" s="1446"/>
    </row>
    <row r="75" spans="1:67" s="1445" customFormat="1" ht="12.75">
      <c r="A75" s="1443"/>
      <c r="B75" s="1443"/>
      <c r="C75" s="1443"/>
      <c r="D75" s="1443"/>
      <c r="E75" s="1443"/>
      <c r="F75" s="1444"/>
      <c r="G75" s="1444"/>
      <c r="N75" s="1446"/>
      <c r="O75" s="1443"/>
      <c r="P75" s="1443"/>
      <c r="Q75" s="1443"/>
      <c r="R75" s="1443"/>
      <c r="W75" s="1443"/>
      <c r="X75" s="1443"/>
      <c r="Y75" s="1443"/>
      <c r="Z75" s="1443"/>
      <c r="AA75" s="1443"/>
      <c r="AB75" s="1444"/>
      <c r="AC75" s="1444"/>
      <c r="AE75" s="1446"/>
    </row>
    <row r="76" spans="1:67" s="1445" customFormat="1" ht="15">
      <c r="A76" s="1443"/>
      <c r="B76" s="1443"/>
      <c r="C76" s="1443"/>
      <c r="D76" s="1443"/>
      <c r="E76" s="1443"/>
      <c r="F76" s="1444"/>
      <c r="G76" s="1444"/>
      <c r="J76" s="1447"/>
      <c r="N76" s="1446"/>
      <c r="O76" s="1443"/>
      <c r="P76" s="1443"/>
      <c r="Q76" s="1443"/>
      <c r="R76" s="1443"/>
      <c r="W76" s="1443"/>
      <c r="X76" s="1443"/>
      <c r="Y76" s="1443"/>
      <c r="Z76" s="1443"/>
      <c r="AA76" s="1443"/>
      <c r="AB76" s="1444"/>
      <c r="AC76" s="1444"/>
      <c r="AE76" s="1446"/>
    </row>
    <row r="77" spans="1:67" s="1445" customFormat="1" ht="12.75">
      <c r="A77" s="1443"/>
      <c r="B77" s="1443"/>
      <c r="C77" s="1443"/>
      <c r="D77" s="1443"/>
      <c r="E77" s="1443"/>
      <c r="F77" s="1444"/>
      <c r="G77" s="1444"/>
      <c r="N77" s="1446"/>
      <c r="O77" s="1443"/>
      <c r="P77" s="1443"/>
      <c r="Q77" s="1443"/>
      <c r="R77" s="1443"/>
      <c r="W77" s="1443"/>
      <c r="X77" s="1443"/>
      <c r="Y77" s="1443"/>
      <c r="Z77" s="1443"/>
      <c r="AA77" s="1443"/>
      <c r="AB77" s="1444"/>
      <c r="AC77" s="1444"/>
      <c r="AE77" s="1446"/>
    </row>
    <row r="78" spans="1:67" s="1445" customFormat="1" ht="12.75">
      <c r="A78" s="1443"/>
      <c r="B78" s="1443"/>
      <c r="C78" s="1443"/>
      <c r="D78" s="1443"/>
      <c r="E78" s="1443"/>
      <c r="F78" s="1444"/>
      <c r="G78" s="1444"/>
      <c r="N78" s="1446"/>
      <c r="O78" s="1443"/>
      <c r="P78" s="1443"/>
      <c r="Q78" s="1443"/>
      <c r="R78" s="1443"/>
      <c r="W78" s="1443"/>
      <c r="X78" s="1443"/>
      <c r="Y78" s="1443"/>
      <c r="Z78" s="1443"/>
      <c r="AA78" s="1443"/>
      <c r="AB78" s="1444"/>
      <c r="AC78" s="1444"/>
      <c r="AE78" s="1446"/>
    </row>
    <row r="79" spans="1:67" s="1445" customFormat="1" ht="15">
      <c r="A79" s="1443"/>
      <c r="B79" s="1443"/>
      <c r="C79" s="1443"/>
      <c r="D79" s="1443"/>
      <c r="E79" s="1443"/>
      <c r="F79" s="1444"/>
      <c r="G79" s="1444"/>
      <c r="J79" s="1447"/>
      <c r="N79" s="1446"/>
      <c r="O79" s="1443"/>
      <c r="P79" s="1443"/>
      <c r="Q79" s="1443"/>
      <c r="R79" s="1443"/>
      <c r="W79" s="1443"/>
      <c r="X79" s="1443"/>
      <c r="Y79" s="1443"/>
      <c r="Z79" s="1443"/>
      <c r="AA79" s="1443"/>
      <c r="AB79" s="1444"/>
      <c r="AC79" s="1444"/>
      <c r="AE79" s="1446"/>
    </row>
    <row r="80" spans="1:67" s="1445" customFormat="1" ht="15">
      <c r="A80" s="1443"/>
      <c r="B80" s="1443"/>
      <c r="C80" s="1443"/>
      <c r="D80" s="1443"/>
      <c r="E80" s="1443"/>
      <c r="F80" s="1444"/>
      <c r="G80" s="1444"/>
      <c r="J80" s="1447"/>
      <c r="N80" s="1446"/>
      <c r="O80" s="1443"/>
      <c r="P80" s="1443"/>
      <c r="Q80" s="1443"/>
      <c r="R80" s="1443"/>
      <c r="W80" s="1443"/>
      <c r="X80" s="1443"/>
      <c r="Y80" s="1443"/>
      <c r="Z80" s="1443"/>
      <c r="AA80" s="1443"/>
      <c r="AB80" s="1444"/>
      <c r="AC80" s="1444"/>
      <c r="AE80" s="1446"/>
    </row>
    <row r="81" spans="1:31" s="1445" customFormat="1" ht="12.75">
      <c r="A81" s="1443"/>
      <c r="B81" s="1443"/>
      <c r="C81" s="1443"/>
      <c r="D81" s="1443"/>
      <c r="E81" s="1443"/>
      <c r="F81" s="1444"/>
      <c r="G81" s="1444"/>
      <c r="N81" s="1446"/>
      <c r="O81" s="1443"/>
      <c r="P81" s="1443"/>
      <c r="Q81" s="1443"/>
      <c r="R81" s="1443"/>
      <c r="W81" s="1443"/>
      <c r="X81" s="1443"/>
      <c r="Y81" s="1443"/>
      <c r="Z81" s="1443"/>
      <c r="AA81" s="1443"/>
      <c r="AB81" s="1444"/>
      <c r="AC81" s="1444"/>
      <c r="AE81" s="1446"/>
    </row>
    <row r="82" spans="1:31" s="1445" customFormat="1" ht="15">
      <c r="A82" s="1443"/>
      <c r="B82" s="1443"/>
      <c r="C82" s="1443"/>
      <c r="D82" s="1443"/>
      <c r="E82" s="1443"/>
      <c r="F82" s="1444"/>
      <c r="G82" s="1444"/>
      <c r="J82" s="1447"/>
      <c r="N82" s="1446"/>
      <c r="O82" s="1443"/>
      <c r="P82" s="1443"/>
      <c r="Q82" s="1443"/>
      <c r="R82" s="1443"/>
      <c r="W82" s="1443"/>
      <c r="X82" s="1443"/>
      <c r="Y82" s="1443"/>
      <c r="Z82" s="1443"/>
      <c r="AA82" s="1443"/>
      <c r="AB82" s="1444"/>
      <c r="AC82" s="1444"/>
      <c r="AE82" s="1446"/>
    </row>
    <row r="83" spans="1:31" s="1445" customFormat="1" ht="12.75">
      <c r="A83" s="1443"/>
      <c r="B83" s="1443"/>
      <c r="C83" s="1443"/>
      <c r="D83" s="1443"/>
      <c r="E83" s="1443"/>
      <c r="F83" s="1444"/>
      <c r="G83" s="1444"/>
      <c r="N83" s="1446"/>
      <c r="O83" s="1443"/>
      <c r="P83" s="1443"/>
      <c r="Q83" s="1443"/>
      <c r="R83" s="1443"/>
      <c r="W83" s="1443"/>
      <c r="X83" s="1443"/>
      <c r="Y83" s="1443"/>
      <c r="Z83" s="1443"/>
      <c r="AA83" s="1443"/>
      <c r="AB83" s="1444"/>
      <c r="AC83" s="1444"/>
      <c r="AE83" s="1446"/>
    </row>
    <row r="84" spans="1:31" s="1445" customFormat="1" ht="15">
      <c r="A84" s="1443"/>
      <c r="B84" s="1443"/>
      <c r="C84" s="1443"/>
      <c r="D84" s="1443"/>
      <c r="E84" s="1443"/>
      <c r="F84" s="1444"/>
      <c r="G84" s="1444"/>
      <c r="J84" s="1447"/>
      <c r="N84" s="1446"/>
      <c r="O84" s="1443"/>
      <c r="P84" s="1443"/>
      <c r="Q84" s="1443"/>
      <c r="R84" s="1443"/>
      <c r="W84" s="1443"/>
      <c r="X84" s="1443"/>
      <c r="Y84" s="1443"/>
      <c r="Z84" s="1443"/>
      <c r="AA84" s="1443"/>
      <c r="AB84" s="1444"/>
      <c r="AC84" s="1444"/>
      <c r="AE84" s="1446"/>
    </row>
    <row r="85" spans="1:31" s="1445" customFormat="1" ht="12.75">
      <c r="A85" s="1443"/>
      <c r="B85" s="1443"/>
      <c r="C85" s="1443"/>
      <c r="D85" s="1443"/>
      <c r="E85" s="1443"/>
      <c r="F85" s="1444"/>
      <c r="G85" s="1444"/>
      <c r="N85" s="1446"/>
      <c r="O85" s="1443"/>
      <c r="P85" s="1443"/>
      <c r="Q85" s="1443"/>
      <c r="R85" s="1443"/>
      <c r="W85" s="1443"/>
      <c r="X85" s="1443"/>
      <c r="Y85" s="1443"/>
      <c r="Z85" s="1443"/>
      <c r="AA85" s="1443"/>
      <c r="AB85" s="1444"/>
      <c r="AC85" s="1444"/>
      <c r="AE85" s="1446"/>
    </row>
    <row r="86" spans="1:31" s="1445" customFormat="1" ht="12.75">
      <c r="A86" s="1443"/>
      <c r="B86" s="1443"/>
      <c r="C86" s="1443"/>
      <c r="D86" s="1443"/>
      <c r="E86" s="1443"/>
      <c r="F86" s="1444"/>
      <c r="G86" s="1444"/>
      <c r="N86" s="1446"/>
      <c r="O86" s="1443"/>
      <c r="P86" s="1443"/>
      <c r="Q86" s="1443"/>
      <c r="R86" s="1443"/>
      <c r="W86" s="1443"/>
      <c r="X86" s="1443"/>
      <c r="Y86" s="1443"/>
      <c r="Z86" s="1443"/>
      <c r="AA86" s="1443"/>
      <c r="AB86" s="1444"/>
      <c r="AC86" s="1444"/>
      <c r="AE86" s="1446"/>
    </row>
    <row r="87" spans="1:31" s="1445" customFormat="1" ht="12.75">
      <c r="A87" s="1443"/>
      <c r="B87" s="1443"/>
      <c r="C87" s="1443"/>
      <c r="D87" s="1443"/>
      <c r="E87" s="1443"/>
      <c r="F87" s="1444"/>
      <c r="G87" s="1444"/>
      <c r="N87" s="1446"/>
      <c r="O87" s="1443"/>
      <c r="P87" s="1443"/>
      <c r="Q87" s="1443"/>
      <c r="R87" s="1443"/>
      <c r="W87" s="1443"/>
      <c r="X87" s="1443"/>
      <c r="Y87" s="1443"/>
      <c r="Z87" s="1443"/>
      <c r="AA87" s="1443"/>
      <c r="AB87" s="1444"/>
      <c r="AC87" s="1444"/>
      <c r="AE87" s="1446"/>
    </row>
    <row r="88" spans="1:31" s="1445" customFormat="1" ht="12.75">
      <c r="A88" s="1443"/>
      <c r="B88" s="1443"/>
      <c r="C88" s="1443"/>
      <c r="D88" s="1443"/>
      <c r="E88" s="1443"/>
      <c r="F88" s="1444"/>
      <c r="G88" s="1444"/>
      <c r="N88" s="1446"/>
      <c r="O88" s="1443"/>
      <c r="P88" s="1443"/>
      <c r="Q88" s="1443"/>
      <c r="R88" s="1443"/>
      <c r="W88" s="1443"/>
      <c r="X88" s="1443"/>
      <c r="Y88" s="1443"/>
      <c r="Z88" s="1443"/>
      <c r="AA88" s="1443"/>
      <c r="AB88" s="1444"/>
      <c r="AC88" s="1444"/>
      <c r="AE88" s="1446"/>
    </row>
    <row r="89" spans="1:31" s="1445" customFormat="1" ht="12.75">
      <c r="A89" s="1443"/>
      <c r="B89" s="1443"/>
      <c r="C89" s="1443"/>
      <c r="D89" s="1443"/>
      <c r="E89" s="1443"/>
      <c r="F89" s="1444"/>
      <c r="G89" s="1444"/>
      <c r="N89" s="1446"/>
      <c r="O89" s="1443"/>
      <c r="P89" s="1443"/>
      <c r="Q89" s="1443"/>
      <c r="R89" s="1443"/>
      <c r="W89" s="1443"/>
      <c r="X89" s="1443"/>
      <c r="Y89" s="1443"/>
      <c r="Z89" s="1443"/>
      <c r="AA89" s="1443"/>
      <c r="AB89" s="1444"/>
      <c r="AC89" s="1444"/>
      <c r="AE89" s="1446"/>
    </row>
    <row r="90" spans="1:31" s="1445" customFormat="1" ht="15">
      <c r="A90" s="1443"/>
      <c r="B90" s="1443"/>
      <c r="C90" s="1443"/>
      <c r="D90" s="1443"/>
      <c r="E90" s="1443"/>
      <c r="F90" s="1444"/>
      <c r="G90" s="1444"/>
      <c r="J90" s="1447"/>
      <c r="N90" s="1446"/>
      <c r="O90" s="1443"/>
      <c r="P90" s="1443"/>
      <c r="Q90" s="1443"/>
      <c r="R90" s="1443"/>
      <c r="W90" s="1443"/>
      <c r="X90" s="1443"/>
      <c r="Y90" s="1443"/>
      <c r="Z90" s="1443"/>
      <c r="AA90" s="1443"/>
      <c r="AB90" s="1444"/>
      <c r="AC90" s="1444"/>
      <c r="AE90" s="1446"/>
    </row>
    <row r="91" spans="1:31" s="1445" customFormat="1" ht="15">
      <c r="A91" s="1443"/>
      <c r="B91" s="1443"/>
      <c r="C91" s="1443"/>
      <c r="D91" s="1443"/>
      <c r="E91" s="1443"/>
      <c r="F91" s="1444"/>
      <c r="G91" s="1444"/>
      <c r="J91" s="1447"/>
      <c r="N91" s="1446"/>
      <c r="O91" s="1443"/>
      <c r="P91" s="1443"/>
      <c r="Q91" s="1443"/>
      <c r="R91" s="1443"/>
      <c r="W91" s="1443"/>
      <c r="X91" s="1443"/>
      <c r="Y91" s="1443"/>
      <c r="Z91" s="1443"/>
      <c r="AA91" s="1443"/>
      <c r="AB91" s="1444"/>
      <c r="AC91" s="1444"/>
      <c r="AE91" s="1446"/>
    </row>
    <row r="92" spans="1:31" s="1445" customFormat="1" ht="12.75">
      <c r="A92" s="1443"/>
      <c r="B92" s="1443"/>
      <c r="C92" s="1443"/>
      <c r="D92" s="1443"/>
      <c r="E92" s="1443"/>
      <c r="F92" s="1444"/>
      <c r="G92" s="1444"/>
      <c r="N92" s="1446"/>
      <c r="O92" s="1443"/>
      <c r="P92" s="1443"/>
      <c r="Q92" s="1443"/>
      <c r="R92" s="1443"/>
      <c r="W92" s="1443"/>
      <c r="X92" s="1443"/>
      <c r="Y92" s="1443"/>
      <c r="Z92" s="1443"/>
      <c r="AA92" s="1443"/>
      <c r="AB92" s="1444"/>
      <c r="AC92" s="1444"/>
      <c r="AE92" s="1446"/>
    </row>
    <row r="93" spans="1:31" s="1445" customFormat="1" ht="12.75">
      <c r="A93" s="1443"/>
      <c r="B93" s="1443"/>
      <c r="C93" s="1443"/>
      <c r="D93" s="1443"/>
      <c r="E93" s="1443"/>
      <c r="F93" s="1444"/>
      <c r="G93" s="1444"/>
      <c r="N93" s="1446"/>
      <c r="O93" s="1443"/>
      <c r="P93" s="1443"/>
      <c r="Q93" s="1443"/>
      <c r="R93" s="1443"/>
      <c r="W93" s="1443"/>
      <c r="X93" s="1443"/>
      <c r="Y93" s="1443"/>
      <c r="Z93" s="1443"/>
      <c r="AA93" s="1443"/>
      <c r="AB93" s="1444"/>
      <c r="AC93" s="1444"/>
      <c r="AE93" s="1446"/>
    </row>
    <row r="94" spans="1:31" s="1445" customFormat="1" ht="12.75">
      <c r="A94" s="1443"/>
      <c r="B94" s="1443"/>
      <c r="C94" s="1443"/>
      <c r="D94" s="1443"/>
      <c r="E94" s="1443"/>
      <c r="F94" s="1444"/>
      <c r="G94" s="1444"/>
      <c r="N94" s="1446"/>
      <c r="O94" s="1443"/>
      <c r="P94" s="1443"/>
      <c r="Q94" s="1443"/>
      <c r="R94" s="1443"/>
      <c r="W94" s="1443"/>
      <c r="X94" s="1443"/>
      <c r="Y94" s="1443"/>
      <c r="Z94" s="1443"/>
      <c r="AA94" s="1443"/>
      <c r="AB94" s="1444"/>
      <c r="AC94" s="1444"/>
      <c r="AE94" s="1446"/>
    </row>
    <row r="95" spans="1:31" s="1445" customFormat="1" ht="12.75">
      <c r="A95" s="1443"/>
      <c r="B95" s="1443"/>
      <c r="C95" s="1443"/>
      <c r="D95" s="1443"/>
      <c r="E95" s="1443"/>
      <c r="F95" s="1444"/>
      <c r="G95" s="1444"/>
      <c r="N95" s="1446"/>
      <c r="O95" s="1443"/>
      <c r="P95" s="1443"/>
      <c r="Q95" s="1443"/>
      <c r="R95" s="1443"/>
      <c r="W95" s="1443"/>
      <c r="X95" s="1443"/>
      <c r="Y95" s="1443"/>
      <c r="Z95" s="1443"/>
      <c r="AA95" s="1443"/>
      <c r="AB95" s="1444"/>
      <c r="AC95" s="1444"/>
      <c r="AE95" s="1446"/>
    </row>
    <row r="96" spans="1:31" s="1445" customFormat="1" ht="12.75">
      <c r="A96" s="1443"/>
      <c r="B96" s="1443"/>
      <c r="C96" s="1443"/>
      <c r="D96" s="1443"/>
      <c r="E96" s="1443"/>
      <c r="F96" s="1444"/>
      <c r="G96" s="1444"/>
      <c r="N96" s="1446"/>
      <c r="O96" s="1443"/>
      <c r="P96" s="1443"/>
      <c r="Q96" s="1443"/>
      <c r="R96" s="1443"/>
      <c r="W96" s="1443"/>
      <c r="X96" s="1443"/>
      <c r="Y96" s="1443"/>
      <c r="Z96" s="1443"/>
      <c r="AA96" s="1443"/>
      <c r="AB96" s="1444"/>
      <c r="AC96" s="1444"/>
      <c r="AE96" s="1446"/>
    </row>
    <row r="97" spans="1:31" s="1445" customFormat="1" ht="15">
      <c r="A97" s="1443"/>
      <c r="B97" s="1443"/>
      <c r="C97" s="1443"/>
      <c r="D97" s="1443"/>
      <c r="E97" s="1443"/>
      <c r="F97" s="1444"/>
      <c r="G97" s="1444"/>
      <c r="J97" s="1447"/>
      <c r="N97" s="1446"/>
      <c r="O97" s="1443"/>
      <c r="P97" s="1443"/>
      <c r="Q97" s="1443"/>
      <c r="R97" s="1443"/>
      <c r="W97" s="1443"/>
      <c r="X97" s="1443"/>
      <c r="Y97" s="1443"/>
      <c r="Z97" s="1443"/>
      <c r="AA97" s="1443"/>
      <c r="AB97" s="1444"/>
      <c r="AC97" s="1444"/>
      <c r="AE97" s="1446"/>
    </row>
    <row r="98" spans="1:31" s="1445" customFormat="1" ht="12.75">
      <c r="A98" s="1443"/>
      <c r="B98" s="1443"/>
      <c r="C98" s="1443"/>
      <c r="D98" s="1443"/>
      <c r="E98" s="1443"/>
      <c r="F98" s="1444"/>
      <c r="G98" s="1444"/>
      <c r="N98" s="1446"/>
      <c r="O98" s="1443"/>
      <c r="P98" s="1443"/>
      <c r="Q98" s="1443"/>
      <c r="R98" s="1443"/>
      <c r="W98" s="1443"/>
      <c r="X98" s="1443"/>
      <c r="Y98" s="1443"/>
      <c r="Z98" s="1443"/>
      <c r="AA98" s="1443"/>
      <c r="AB98" s="1444"/>
      <c r="AC98" s="1444"/>
      <c r="AE98" s="1446"/>
    </row>
    <row r="99" spans="1:31" s="1445" customFormat="1" ht="12.75">
      <c r="A99" s="1443"/>
      <c r="B99" s="1443"/>
      <c r="C99" s="1443"/>
      <c r="D99" s="1443"/>
      <c r="E99" s="1443"/>
      <c r="F99" s="1444"/>
      <c r="G99" s="1444"/>
      <c r="N99" s="1446"/>
      <c r="O99" s="1443"/>
      <c r="P99" s="1443"/>
      <c r="Q99" s="1443"/>
      <c r="R99" s="1443"/>
      <c r="W99" s="1443"/>
      <c r="X99" s="1443"/>
      <c r="Y99" s="1443"/>
      <c r="Z99" s="1443"/>
      <c r="AA99" s="1443"/>
      <c r="AB99" s="1444"/>
      <c r="AC99" s="1444"/>
      <c r="AE99" s="1446"/>
    </row>
    <row r="100" spans="1:31" s="1445" customFormat="1" ht="12.75">
      <c r="A100" s="1443"/>
      <c r="B100" s="1443"/>
      <c r="C100" s="1443"/>
      <c r="D100" s="1443"/>
      <c r="E100" s="1443"/>
      <c r="F100" s="1444"/>
      <c r="G100" s="1444"/>
      <c r="N100" s="1446"/>
      <c r="O100" s="1443"/>
      <c r="P100" s="1443"/>
      <c r="Q100" s="1443"/>
      <c r="R100" s="1443"/>
      <c r="W100" s="1443"/>
      <c r="X100" s="1443"/>
      <c r="Y100" s="1443"/>
      <c r="Z100" s="1443"/>
      <c r="AA100" s="1443"/>
      <c r="AB100" s="1444"/>
      <c r="AC100" s="1444"/>
      <c r="AE100" s="1446"/>
    </row>
    <row r="101" spans="1:31" s="1445" customFormat="1" ht="12.75">
      <c r="A101" s="1443"/>
      <c r="B101" s="1443"/>
      <c r="C101" s="1443"/>
      <c r="D101" s="1443"/>
      <c r="E101" s="1443"/>
      <c r="F101" s="1444"/>
      <c r="G101" s="1444"/>
      <c r="N101" s="1446"/>
      <c r="O101" s="1443"/>
      <c r="P101" s="1443"/>
      <c r="Q101" s="1443"/>
      <c r="R101" s="1443"/>
      <c r="W101" s="1443"/>
      <c r="X101" s="1443"/>
      <c r="Y101" s="1443"/>
      <c r="Z101" s="1443"/>
      <c r="AA101" s="1443"/>
      <c r="AB101" s="1444"/>
      <c r="AC101" s="1444"/>
      <c r="AE101" s="1446"/>
    </row>
    <row r="102" spans="1:31" s="1445" customFormat="1" ht="12.75">
      <c r="A102" s="1443"/>
      <c r="B102" s="1443"/>
      <c r="C102" s="1443"/>
      <c r="D102" s="1443"/>
      <c r="E102" s="1443"/>
      <c r="F102" s="1444"/>
      <c r="G102" s="1444"/>
      <c r="N102" s="1446"/>
      <c r="O102" s="1443"/>
      <c r="P102" s="1443"/>
      <c r="Q102" s="1443"/>
      <c r="R102" s="1443"/>
      <c r="W102" s="1443"/>
      <c r="X102" s="1443"/>
      <c r="Y102" s="1443"/>
      <c r="Z102" s="1443"/>
      <c r="AA102" s="1443"/>
      <c r="AB102" s="1444"/>
      <c r="AC102" s="1444"/>
      <c r="AE102" s="1446"/>
    </row>
    <row r="103" spans="1:31" s="1445" customFormat="1" ht="15">
      <c r="A103" s="1443"/>
      <c r="B103" s="1443"/>
      <c r="C103" s="1443"/>
      <c r="D103" s="1443"/>
      <c r="E103" s="1443"/>
      <c r="F103" s="1444"/>
      <c r="G103" s="1444"/>
      <c r="J103" s="1447"/>
      <c r="N103" s="1446"/>
      <c r="O103" s="1443"/>
      <c r="P103" s="1443"/>
      <c r="Q103" s="1443"/>
      <c r="R103" s="1443"/>
      <c r="W103" s="1443"/>
      <c r="X103" s="1443"/>
      <c r="Y103" s="1443"/>
      <c r="Z103" s="1443"/>
      <c r="AA103" s="1443"/>
      <c r="AB103" s="1444"/>
      <c r="AC103" s="1444"/>
      <c r="AE103" s="1446"/>
    </row>
    <row r="104" spans="1:31" s="1445" customFormat="1" ht="12.75">
      <c r="A104" s="1443"/>
      <c r="B104" s="1443"/>
      <c r="C104" s="1443"/>
      <c r="D104" s="1443"/>
      <c r="E104" s="1443"/>
      <c r="F104" s="1444"/>
      <c r="G104" s="1444"/>
      <c r="N104" s="1446"/>
      <c r="O104" s="1443"/>
      <c r="P104" s="1443"/>
      <c r="Q104" s="1443"/>
      <c r="R104" s="1443"/>
      <c r="W104" s="1443"/>
      <c r="X104" s="1443"/>
      <c r="Y104" s="1443"/>
      <c r="Z104" s="1443"/>
      <c r="AA104" s="1443"/>
      <c r="AB104" s="1444"/>
      <c r="AC104" s="1444"/>
      <c r="AE104" s="1446"/>
    </row>
    <row r="105" spans="1:31" s="1445" customFormat="1" ht="12.75">
      <c r="A105" s="1443"/>
      <c r="B105" s="1443"/>
      <c r="C105" s="1443"/>
      <c r="D105" s="1443"/>
      <c r="E105" s="1443"/>
      <c r="F105" s="1444"/>
      <c r="G105" s="1444"/>
      <c r="N105" s="1446"/>
      <c r="O105" s="1443"/>
      <c r="P105" s="1443"/>
      <c r="Q105" s="1443"/>
      <c r="R105" s="1443"/>
      <c r="W105" s="1443"/>
      <c r="X105" s="1443"/>
      <c r="Y105" s="1443"/>
      <c r="Z105" s="1443"/>
      <c r="AA105" s="1443"/>
      <c r="AB105" s="1444"/>
      <c r="AC105" s="1444"/>
      <c r="AE105" s="1446"/>
    </row>
    <row r="106" spans="1:31" s="1445" customFormat="1" ht="12.75">
      <c r="A106" s="1443"/>
      <c r="B106" s="1443"/>
      <c r="C106" s="1443"/>
      <c r="D106" s="1443"/>
      <c r="E106" s="1443"/>
      <c r="F106" s="1444"/>
      <c r="G106" s="1444"/>
      <c r="N106" s="1446"/>
      <c r="O106" s="1443"/>
      <c r="P106" s="1443"/>
      <c r="Q106" s="1443"/>
      <c r="R106" s="1443"/>
      <c r="W106" s="1443"/>
      <c r="X106" s="1443"/>
      <c r="Y106" s="1443"/>
      <c r="Z106" s="1443"/>
      <c r="AA106" s="1443"/>
      <c r="AB106" s="1444"/>
      <c r="AC106" s="1444"/>
      <c r="AE106" s="1446"/>
    </row>
    <row r="107" spans="1:31" s="1445" customFormat="1" ht="15">
      <c r="A107" s="1443"/>
      <c r="B107" s="1443"/>
      <c r="C107" s="1443"/>
      <c r="D107" s="1443"/>
      <c r="E107" s="1443"/>
      <c r="F107" s="1444"/>
      <c r="G107" s="1444"/>
      <c r="J107" s="1447"/>
      <c r="N107" s="1446"/>
      <c r="O107" s="1443"/>
      <c r="P107" s="1443"/>
      <c r="Q107" s="1443"/>
      <c r="R107" s="1443"/>
      <c r="W107" s="1443"/>
      <c r="X107" s="1443"/>
      <c r="Y107" s="1443"/>
      <c r="Z107" s="1443"/>
      <c r="AA107" s="1443"/>
      <c r="AB107" s="1444"/>
      <c r="AC107" s="1444"/>
      <c r="AE107" s="1446"/>
    </row>
    <row r="108" spans="1:31" s="1445" customFormat="1" ht="15">
      <c r="A108" s="1443"/>
      <c r="B108" s="1443"/>
      <c r="C108" s="1443"/>
      <c r="D108" s="1443"/>
      <c r="E108" s="1443"/>
      <c r="F108" s="1444"/>
      <c r="G108" s="1444"/>
      <c r="J108" s="1447"/>
      <c r="N108" s="1446"/>
      <c r="O108" s="1443"/>
      <c r="P108" s="1443"/>
      <c r="Q108" s="1443"/>
      <c r="R108" s="1443"/>
      <c r="W108" s="1443"/>
      <c r="X108" s="1443"/>
      <c r="Y108" s="1443"/>
      <c r="Z108" s="1443"/>
      <c r="AA108" s="1443"/>
      <c r="AB108" s="1444"/>
      <c r="AC108" s="1444"/>
      <c r="AE108" s="1446"/>
    </row>
    <row r="109" spans="1:31" s="1445" customFormat="1" ht="15">
      <c r="A109" s="1443"/>
      <c r="B109" s="1443"/>
      <c r="C109" s="1443"/>
      <c r="D109" s="1443"/>
      <c r="E109" s="1443"/>
      <c r="F109" s="1444"/>
      <c r="G109" s="1444"/>
      <c r="J109" s="1447"/>
      <c r="N109" s="1446"/>
      <c r="O109" s="1443"/>
      <c r="P109" s="1443"/>
      <c r="Q109" s="1443"/>
      <c r="R109" s="1443"/>
      <c r="W109" s="1443"/>
      <c r="X109" s="1443"/>
      <c r="Y109" s="1443"/>
      <c r="Z109" s="1443"/>
      <c r="AA109" s="1443"/>
      <c r="AB109" s="1444"/>
      <c r="AC109" s="1444"/>
      <c r="AE109" s="1446"/>
    </row>
    <row r="110" spans="1:31" s="1445" customFormat="1" ht="15">
      <c r="A110" s="1443"/>
      <c r="B110" s="1443"/>
      <c r="C110" s="1443"/>
      <c r="D110" s="1443"/>
      <c r="E110" s="1443"/>
      <c r="F110" s="1444"/>
      <c r="G110" s="1444"/>
      <c r="J110" s="1447"/>
      <c r="N110" s="1446"/>
      <c r="O110" s="1443"/>
      <c r="P110" s="1443"/>
      <c r="Q110" s="1443"/>
      <c r="R110" s="1443"/>
      <c r="W110" s="1443"/>
      <c r="X110" s="1443"/>
      <c r="Y110" s="1443"/>
      <c r="Z110" s="1443"/>
      <c r="AA110" s="1443"/>
      <c r="AB110" s="1444"/>
      <c r="AC110" s="1444"/>
      <c r="AE110" s="1446"/>
    </row>
    <row r="111" spans="1:31" s="1445" customFormat="1" ht="12.75">
      <c r="A111" s="1443"/>
      <c r="B111" s="1443"/>
      <c r="C111" s="1443"/>
      <c r="D111" s="1443"/>
      <c r="E111" s="1443"/>
      <c r="F111" s="1444"/>
      <c r="G111" s="1444"/>
      <c r="N111" s="1446"/>
      <c r="O111" s="1443"/>
      <c r="P111" s="1443"/>
      <c r="Q111" s="1443"/>
      <c r="R111" s="1443"/>
      <c r="W111" s="1443"/>
      <c r="X111" s="1443"/>
      <c r="Y111" s="1443"/>
      <c r="Z111" s="1443"/>
      <c r="AA111" s="1443"/>
      <c r="AB111" s="1444"/>
      <c r="AC111" s="1444"/>
      <c r="AE111" s="1446"/>
    </row>
    <row r="112" spans="1:31" s="1445" customFormat="1" ht="12.75">
      <c r="A112" s="1443"/>
      <c r="B112" s="1443"/>
      <c r="C112" s="1443"/>
      <c r="D112" s="1443"/>
      <c r="E112" s="1443"/>
      <c r="F112" s="1444"/>
      <c r="G112" s="1444"/>
      <c r="N112" s="1446"/>
      <c r="O112" s="1443"/>
      <c r="P112" s="1443"/>
      <c r="Q112" s="1443"/>
      <c r="R112" s="1443"/>
      <c r="W112" s="1443"/>
      <c r="X112" s="1443"/>
      <c r="Y112" s="1443"/>
      <c r="Z112" s="1443"/>
      <c r="AA112" s="1443"/>
      <c r="AB112" s="1444"/>
      <c r="AC112" s="1444"/>
      <c r="AE112" s="1446"/>
    </row>
    <row r="113" spans="1:31" s="1445" customFormat="1" ht="12.75">
      <c r="A113" s="1443"/>
      <c r="B113" s="1443"/>
      <c r="C113" s="1443"/>
      <c r="D113" s="1443"/>
      <c r="E113" s="1443"/>
      <c r="F113" s="1444"/>
      <c r="G113" s="1444"/>
      <c r="N113" s="1446"/>
      <c r="O113" s="1443"/>
      <c r="P113" s="1443"/>
      <c r="Q113" s="1443"/>
      <c r="R113" s="1443"/>
      <c r="W113" s="1443"/>
      <c r="X113" s="1443"/>
      <c r="Y113" s="1443"/>
      <c r="Z113" s="1443"/>
      <c r="AA113" s="1443"/>
      <c r="AB113" s="1444"/>
      <c r="AC113" s="1444"/>
      <c r="AE113" s="1446"/>
    </row>
    <row r="114" spans="1:31" s="1445" customFormat="1" ht="12.75">
      <c r="A114" s="1443"/>
      <c r="B114" s="1443"/>
      <c r="C114" s="1443"/>
      <c r="D114" s="1443"/>
      <c r="E114" s="1443"/>
      <c r="F114" s="1444"/>
      <c r="G114" s="1444"/>
      <c r="N114" s="1446"/>
      <c r="O114" s="1443"/>
      <c r="P114" s="1443"/>
      <c r="Q114" s="1443"/>
      <c r="R114" s="1443"/>
      <c r="W114" s="1443"/>
      <c r="X114" s="1443"/>
      <c r="Y114" s="1443"/>
      <c r="Z114" s="1443"/>
      <c r="AA114" s="1443"/>
      <c r="AB114" s="1444"/>
      <c r="AC114" s="1444"/>
      <c r="AE114" s="1446"/>
    </row>
    <row r="115" spans="1:31" s="1445" customFormat="1" ht="12.75">
      <c r="A115" s="1443"/>
      <c r="B115" s="1443"/>
      <c r="C115" s="1443"/>
      <c r="D115" s="1443"/>
      <c r="E115" s="1443"/>
      <c r="F115" s="1444"/>
      <c r="G115" s="1444"/>
      <c r="N115" s="1446"/>
      <c r="O115" s="1443"/>
      <c r="P115" s="1443"/>
      <c r="Q115" s="1443"/>
      <c r="R115" s="1443"/>
      <c r="W115" s="1443"/>
      <c r="X115" s="1443"/>
      <c r="Y115" s="1443"/>
      <c r="Z115" s="1443"/>
      <c r="AA115" s="1443"/>
      <c r="AB115" s="1444"/>
      <c r="AC115" s="1444"/>
      <c r="AE115" s="1446"/>
    </row>
    <row r="116" spans="1:31" s="1445" customFormat="1" ht="12.75">
      <c r="A116" s="1443"/>
      <c r="B116" s="1443"/>
      <c r="C116" s="1443"/>
      <c r="D116" s="1443"/>
      <c r="E116" s="1443"/>
      <c r="F116" s="1444"/>
      <c r="G116" s="1444"/>
      <c r="N116" s="1446"/>
      <c r="O116" s="1443"/>
      <c r="P116" s="1443"/>
      <c r="Q116" s="1443"/>
      <c r="R116" s="1443"/>
      <c r="W116" s="1443"/>
      <c r="X116" s="1443"/>
      <c r="Y116" s="1443"/>
      <c r="Z116" s="1443"/>
      <c r="AA116" s="1443"/>
      <c r="AB116" s="1444"/>
      <c r="AC116" s="1444"/>
      <c r="AE116" s="1446"/>
    </row>
    <row r="117" spans="1:31" s="1445" customFormat="1" ht="12.75">
      <c r="A117" s="1443"/>
      <c r="B117" s="1443"/>
      <c r="C117" s="1443"/>
      <c r="D117" s="1443"/>
      <c r="E117" s="1443"/>
      <c r="F117" s="1444"/>
      <c r="G117" s="1444"/>
      <c r="N117" s="1446"/>
      <c r="O117" s="1443"/>
      <c r="P117" s="1443"/>
      <c r="Q117" s="1443"/>
      <c r="R117" s="1443"/>
      <c r="W117" s="1443"/>
      <c r="X117" s="1443"/>
      <c r="Y117" s="1443"/>
      <c r="Z117" s="1443"/>
      <c r="AA117" s="1443"/>
      <c r="AB117" s="1444"/>
      <c r="AC117" s="1444"/>
      <c r="AE117" s="1446"/>
    </row>
    <row r="118" spans="1:31" s="1445" customFormat="1" ht="15">
      <c r="A118" s="1443"/>
      <c r="B118" s="1443"/>
      <c r="C118" s="1443"/>
      <c r="D118" s="1443"/>
      <c r="E118" s="1443"/>
      <c r="F118" s="1444"/>
      <c r="G118" s="1444"/>
      <c r="J118" s="1447"/>
      <c r="N118" s="1446"/>
      <c r="O118" s="1443"/>
      <c r="P118" s="1443"/>
      <c r="Q118" s="1443"/>
      <c r="R118" s="1443"/>
      <c r="W118" s="1443"/>
      <c r="X118" s="1443"/>
      <c r="Y118" s="1443"/>
      <c r="Z118" s="1443"/>
      <c r="AA118" s="1443"/>
      <c r="AB118" s="1444"/>
      <c r="AC118" s="1444"/>
      <c r="AE118" s="1446"/>
    </row>
    <row r="119" spans="1:31" s="1445" customFormat="1" ht="12.75">
      <c r="A119" s="1443"/>
      <c r="B119" s="1443"/>
      <c r="C119" s="1443"/>
      <c r="D119" s="1443"/>
      <c r="E119" s="1443"/>
      <c r="F119" s="1444"/>
      <c r="G119" s="1444"/>
      <c r="N119" s="1446"/>
      <c r="O119" s="1443"/>
      <c r="P119" s="1443"/>
      <c r="Q119" s="1443"/>
      <c r="R119" s="1443"/>
      <c r="W119" s="1443"/>
      <c r="X119" s="1443"/>
      <c r="Y119" s="1443"/>
      <c r="Z119" s="1443"/>
      <c r="AA119" s="1443"/>
      <c r="AB119" s="1444"/>
      <c r="AC119" s="1444"/>
      <c r="AE119" s="1446"/>
    </row>
    <row r="120" spans="1:31" s="1445" customFormat="1" ht="12.75">
      <c r="A120" s="1443"/>
      <c r="B120" s="1443"/>
      <c r="C120" s="1443"/>
      <c r="D120" s="1443"/>
      <c r="E120" s="1443"/>
      <c r="F120" s="1444"/>
      <c r="G120" s="1444"/>
      <c r="N120" s="1446"/>
      <c r="O120" s="1443"/>
      <c r="P120" s="1443"/>
      <c r="Q120" s="1443"/>
      <c r="R120" s="1443"/>
      <c r="W120" s="1443"/>
      <c r="X120" s="1443"/>
      <c r="Y120" s="1443"/>
      <c r="Z120" s="1443"/>
      <c r="AA120" s="1443"/>
      <c r="AB120" s="1444"/>
      <c r="AC120" s="1444"/>
      <c r="AE120" s="1446"/>
    </row>
    <row r="121" spans="1:31" s="1445" customFormat="1" ht="12.75">
      <c r="A121" s="1443"/>
      <c r="B121" s="1443"/>
      <c r="C121" s="1443"/>
      <c r="D121" s="1443"/>
      <c r="E121" s="1443"/>
      <c r="F121" s="1444"/>
      <c r="G121" s="1444"/>
      <c r="N121" s="1446"/>
      <c r="O121" s="1443"/>
      <c r="P121" s="1443"/>
      <c r="Q121" s="1443"/>
      <c r="R121" s="1443"/>
      <c r="W121" s="1443"/>
      <c r="X121" s="1443"/>
      <c r="Y121" s="1443"/>
      <c r="Z121" s="1443"/>
      <c r="AA121" s="1443"/>
      <c r="AB121" s="1444"/>
      <c r="AC121" s="1444"/>
      <c r="AE121" s="1446"/>
    </row>
    <row r="122" spans="1:31" s="1445" customFormat="1" ht="12.75">
      <c r="A122" s="1443"/>
      <c r="B122" s="1443"/>
      <c r="C122" s="1443"/>
      <c r="D122" s="1443"/>
      <c r="E122" s="1443"/>
      <c r="F122" s="1444"/>
      <c r="G122" s="1444"/>
      <c r="N122" s="1446"/>
      <c r="O122" s="1443"/>
      <c r="P122" s="1443"/>
      <c r="Q122" s="1443"/>
      <c r="R122" s="1443"/>
      <c r="W122" s="1443"/>
      <c r="X122" s="1443"/>
      <c r="Y122" s="1443"/>
      <c r="Z122" s="1443"/>
      <c r="AA122" s="1443"/>
      <c r="AB122" s="1444"/>
      <c r="AC122" s="1444"/>
      <c r="AE122" s="1446"/>
    </row>
    <row r="123" spans="1:31" s="1445" customFormat="1" ht="12.75">
      <c r="A123" s="1443"/>
      <c r="B123" s="1443"/>
      <c r="C123" s="1443"/>
      <c r="D123" s="1443"/>
      <c r="E123" s="1443"/>
      <c r="F123" s="1444"/>
      <c r="G123" s="1444"/>
      <c r="N123" s="1446"/>
      <c r="O123" s="1443"/>
      <c r="P123" s="1443"/>
      <c r="Q123" s="1443"/>
      <c r="R123" s="1443"/>
      <c r="W123" s="1443"/>
      <c r="X123" s="1443"/>
      <c r="Y123" s="1443"/>
      <c r="Z123" s="1443"/>
      <c r="AA123" s="1443"/>
      <c r="AB123" s="1444"/>
      <c r="AC123" s="1444"/>
      <c r="AE123" s="1446"/>
    </row>
    <row r="124" spans="1:31" s="1445" customFormat="1" ht="12.75">
      <c r="A124" s="1443"/>
      <c r="B124" s="1443"/>
      <c r="C124" s="1443"/>
      <c r="D124" s="1443"/>
      <c r="E124" s="1443"/>
      <c r="F124" s="1444"/>
      <c r="G124" s="1444"/>
      <c r="N124" s="1446"/>
      <c r="O124" s="1443"/>
      <c r="P124" s="1443"/>
      <c r="Q124" s="1443"/>
      <c r="R124" s="1443"/>
      <c r="W124" s="1443"/>
      <c r="X124" s="1443"/>
      <c r="Y124" s="1443"/>
      <c r="Z124" s="1443"/>
      <c r="AA124" s="1443"/>
      <c r="AB124" s="1444"/>
      <c r="AC124" s="1444"/>
      <c r="AE124" s="1446"/>
    </row>
    <row r="125" spans="1:31" s="1445" customFormat="1" ht="12.75">
      <c r="A125" s="1443"/>
      <c r="B125" s="1443"/>
      <c r="C125" s="1443"/>
      <c r="D125" s="1443"/>
      <c r="E125" s="1443"/>
      <c r="F125" s="1444"/>
      <c r="G125" s="1444"/>
      <c r="N125" s="1446"/>
      <c r="O125" s="1443"/>
      <c r="P125" s="1443"/>
      <c r="Q125" s="1443"/>
      <c r="R125" s="1443"/>
      <c r="W125" s="1443"/>
      <c r="X125" s="1443"/>
      <c r="Y125" s="1443"/>
      <c r="Z125" s="1443"/>
      <c r="AA125" s="1443"/>
      <c r="AB125" s="1444"/>
      <c r="AC125" s="1444"/>
      <c r="AE125" s="1446"/>
    </row>
    <row r="126" spans="1:31" s="1445" customFormat="1" ht="12.75">
      <c r="A126" s="1443"/>
      <c r="B126" s="1443"/>
      <c r="C126" s="1443"/>
      <c r="D126" s="1443"/>
      <c r="E126" s="1443"/>
      <c r="F126" s="1444"/>
      <c r="G126" s="1444"/>
      <c r="N126" s="1446"/>
      <c r="O126" s="1443"/>
      <c r="P126" s="1443"/>
      <c r="Q126" s="1443"/>
      <c r="R126" s="1443"/>
      <c r="W126" s="1443"/>
      <c r="X126" s="1443"/>
      <c r="Y126" s="1443"/>
      <c r="Z126" s="1443"/>
      <c r="AA126" s="1443"/>
      <c r="AB126" s="1444"/>
      <c r="AC126" s="1444"/>
      <c r="AE126" s="1446"/>
    </row>
    <row r="127" spans="1:31" s="1445" customFormat="1" ht="15">
      <c r="A127" s="1443"/>
      <c r="B127" s="1443"/>
      <c r="C127" s="1443"/>
      <c r="D127" s="1443"/>
      <c r="E127" s="1443"/>
      <c r="F127" s="1444"/>
      <c r="G127" s="1444"/>
      <c r="J127" s="1447"/>
      <c r="N127" s="1446"/>
      <c r="O127" s="1443"/>
      <c r="P127" s="1443"/>
      <c r="Q127" s="1443"/>
      <c r="R127" s="1443"/>
      <c r="W127" s="1443"/>
      <c r="X127" s="1443"/>
      <c r="Y127" s="1443"/>
      <c r="Z127" s="1443"/>
      <c r="AA127" s="1443"/>
      <c r="AB127" s="1444"/>
      <c r="AC127" s="1444"/>
      <c r="AE127" s="1446"/>
    </row>
    <row r="128" spans="1:31" s="1445" customFormat="1" ht="15">
      <c r="A128" s="1443"/>
      <c r="B128" s="1443"/>
      <c r="C128" s="1443"/>
      <c r="D128" s="1443"/>
      <c r="E128" s="1443"/>
      <c r="F128" s="1444"/>
      <c r="G128" s="1444"/>
      <c r="J128" s="1447"/>
      <c r="N128" s="1446"/>
      <c r="O128" s="1443"/>
      <c r="P128" s="1443"/>
      <c r="Q128" s="1443"/>
      <c r="R128" s="1443"/>
      <c r="W128" s="1443"/>
      <c r="X128" s="1443"/>
      <c r="Y128" s="1443"/>
      <c r="Z128" s="1443"/>
      <c r="AA128" s="1443"/>
      <c r="AB128" s="1444"/>
      <c r="AC128" s="1444"/>
      <c r="AE128" s="1446"/>
    </row>
    <row r="129" spans="1:31" s="1445" customFormat="1" ht="15">
      <c r="A129" s="1443"/>
      <c r="B129" s="1443"/>
      <c r="C129" s="1443"/>
      <c r="D129" s="1443"/>
      <c r="E129" s="1443"/>
      <c r="F129" s="1444"/>
      <c r="G129" s="1444"/>
      <c r="J129" s="1447"/>
      <c r="N129" s="1446"/>
      <c r="O129" s="1443"/>
      <c r="P129" s="1443"/>
      <c r="Q129" s="1443"/>
      <c r="R129" s="1443"/>
      <c r="W129" s="1443"/>
      <c r="X129" s="1443"/>
      <c r="Y129" s="1443"/>
      <c r="Z129" s="1443"/>
      <c r="AA129" s="1443"/>
      <c r="AB129" s="1444"/>
      <c r="AC129" s="1444"/>
      <c r="AE129" s="1446"/>
    </row>
    <row r="130" spans="1:31" s="1445" customFormat="1" ht="15">
      <c r="A130" s="1443"/>
      <c r="B130" s="1443"/>
      <c r="C130" s="1443"/>
      <c r="D130" s="1443"/>
      <c r="E130" s="1443"/>
      <c r="F130" s="1444"/>
      <c r="G130" s="1444"/>
      <c r="J130" s="1447"/>
      <c r="N130" s="1446"/>
      <c r="O130" s="1443"/>
      <c r="P130" s="1443"/>
      <c r="Q130" s="1443"/>
      <c r="R130" s="1443"/>
      <c r="W130" s="1443"/>
      <c r="X130" s="1443"/>
      <c r="Y130" s="1443"/>
      <c r="Z130" s="1443"/>
      <c r="AA130" s="1443"/>
      <c r="AB130" s="1444"/>
      <c r="AC130" s="1444"/>
      <c r="AE130" s="1446"/>
    </row>
    <row r="131" spans="1:31" s="1445" customFormat="1" ht="12.75">
      <c r="A131" s="1443"/>
      <c r="B131" s="1443"/>
      <c r="C131" s="1443"/>
      <c r="D131" s="1443"/>
      <c r="E131" s="1443"/>
      <c r="F131" s="1444"/>
      <c r="G131" s="1444"/>
      <c r="N131" s="1446"/>
      <c r="O131" s="1443"/>
      <c r="P131" s="1443"/>
      <c r="Q131" s="1443"/>
      <c r="R131" s="1443"/>
      <c r="W131" s="1443"/>
      <c r="X131" s="1443"/>
      <c r="Y131" s="1443"/>
      <c r="Z131" s="1443"/>
      <c r="AA131" s="1443"/>
      <c r="AB131" s="1444"/>
      <c r="AC131" s="1444"/>
      <c r="AE131" s="1446"/>
    </row>
    <row r="132" spans="1:31" s="1445" customFormat="1" ht="12.75">
      <c r="A132" s="1443"/>
      <c r="B132" s="1443"/>
      <c r="C132" s="1443"/>
      <c r="D132" s="1443"/>
      <c r="E132" s="1443"/>
      <c r="F132" s="1444"/>
      <c r="G132" s="1444"/>
      <c r="N132" s="1446"/>
      <c r="O132" s="1443"/>
      <c r="P132" s="1443"/>
      <c r="Q132" s="1443"/>
      <c r="R132" s="1443"/>
      <c r="W132" s="1443"/>
      <c r="X132" s="1443"/>
      <c r="Y132" s="1443"/>
      <c r="Z132" s="1443"/>
      <c r="AA132" s="1443"/>
      <c r="AB132" s="1444"/>
      <c r="AC132" s="1444"/>
      <c r="AE132" s="1446"/>
    </row>
    <row r="133" spans="1:31" s="1445" customFormat="1" ht="12.75">
      <c r="A133" s="1443"/>
      <c r="B133" s="1443"/>
      <c r="C133" s="1443"/>
      <c r="D133" s="1443"/>
      <c r="E133" s="1443"/>
      <c r="F133" s="1444"/>
      <c r="G133" s="1444"/>
      <c r="N133" s="1446"/>
      <c r="O133" s="1443"/>
      <c r="P133" s="1443"/>
      <c r="Q133" s="1443"/>
      <c r="R133" s="1443"/>
      <c r="W133" s="1443"/>
      <c r="X133" s="1443"/>
      <c r="Y133" s="1443"/>
      <c r="Z133" s="1443"/>
      <c r="AA133" s="1443"/>
      <c r="AB133" s="1444"/>
      <c r="AC133" s="1444"/>
      <c r="AE133" s="1446"/>
    </row>
    <row r="134" spans="1:31" s="1445" customFormat="1" ht="15">
      <c r="A134" s="1443"/>
      <c r="B134" s="1443"/>
      <c r="C134" s="1443"/>
      <c r="D134" s="1443"/>
      <c r="E134" s="1443"/>
      <c r="F134" s="1444"/>
      <c r="G134" s="1444"/>
      <c r="J134" s="1447"/>
      <c r="N134" s="1446"/>
      <c r="O134" s="1443"/>
      <c r="P134" s="1443"/>
      <c r="Q134" s="1443"/>
      <c r="R134" s="1443"/>
      <c r="W134" s="1443"/>
      <c r="X134" s="1443"/>
      <c r="Y134" s="1443"/>
      <c r="Z134" s="1443"/>
      <c r="AA134" s="1443"/>
      <c r="AB134" s="1444"/>
      <c r="AC134" s="1444"/>
      <c r="AE134" s="1446"/>
    </row>
    <row r="135" spans="1:31" s="1445" customFormat="1" ht="12.75">
      <c r="A135" s="1443"/>
      <c r="B135" s="1443"/>
      <c r="C135" s="1443"/>
      <c r="D135" s="1443"/>
      <c r="E135" s="1443"/>
      <c r="F135" s="1444"/>
      <c r="G135" s="1444"/>
      <c r="N135" s="1446"/>
      <c r="O135" s="1443"/>
      <c r="P135" s="1443"/>
      <c r="Q135" s="1443"/>
      <c r="R135" s="1443"/>
      <c r="W135" s="1443"/>
      <c r="X135" s="1443"/>
      <c r="Y135" s="1443"/>
      <c r="Z135" s="1443"/>
      <c r="AA135" s="1443"/>
      <c r="AB135" s="1444"/>
      <c r="AC135" s="1444"/>
      <c r="AE135" s="1446"/>
    </row>
    <row r="136" spans="1:31" s="1445" customFormat="1" ht="12.75">
      <c r="A136" s="1443"/>
      <c r="B136" s="1443"/>
      <c r="C136" s="1443"/>
      <c r="D136" s="1443"/>
      <c r="E136" s="1443"/>
      <c r="F136" s="1444"/>
      <c r="G136" s="1444"/>
      <c r="N136" s="1446"/>
      <c r="O136" s="1443"/>
      <c r="P136" s="1443"/>
      <c r="Q136" s="1443"/>
      <c r="R136" s="1443"/>
      <c r="W136" s="1443"/>
      <c r="X136" s="1443"/>
      <c r="Y136" s="1443"/>
      <c r="Z136" s="1443"/>
      <c r="AA136" s="1443"/>
      <c r="AB136" s="1444"/>
      <c r="AC136" s="1444"/>
      <c r="AE136" s="1446"/>
    </row>
    <row r="137" spans="1:31" s="1445" customFormat="1" ht="12.75">
      <c r="A137" s="1443"/>
      <c r="B137" s="1443"/>
      <c r="C137" s="1443"/>
      <c r="D137" s="1444"/>
      <c r="N137" s="1446"/>
      <c r="O137" s="1443"/>
      <c r="P137" s="1443"/>
      <c r="Q137" s="1443"/>
      <c r="R137" s="1444"/>
      <c r="S137" s="1444"/>
      <c r="AE137" s="1446"/>
    </row>
    <row r="138" spans="1:31" s="1445" customFormat="1" ht="12.75">
      <c r="A138" s="1443"/>
      <c r="B138" s="1443"/>
      <c r="C138" s="1443"/>
      <c r="D138" s="1444"/>
      <c r="N138" s="1446"/>
      <c r="O138" s="1443"/>
      <c r="P138" s="1443"/>
      <c r="Q138" s="1443"/>
      <c r="R138" s="1444"/>
      <c r="S138" s="1444"/>
      <c r="AE138" s="1446"/>
    </row>
    <row r="139" spans="1:31" s="1445" customFormat="1" ht="12.75">
      <c r="A139" s="1443"/>
      <c r="B139" s="1443"/>
      <c r="C139" s="1443"/>
      <c r="D139" s="1444"/>
      <c r="N139" s="1446"/>
      <c r="O139" s="1443"/>
      <c r="P139" s="1443"/>
      <c r="Q139" s="1443"/>
      <c r="R139" s="1444"/>
      <c r="AE139" s="1446"/>
    </row>
    <row r="140" spans="1:31" s="1445" customFormat="1" ht="12.75">
      <c r="A140" s="1443"/>
      <c r="B140" s="1443"/>
      <c r="C140" s="1443"/>
      <c r="D140" s="1444"/>
      <c r="N140" s="1446"/>
      <c r="O140" s="1443"/>
      <c r="P140" s="1443"/>
      <c r="Q140" s="1443"/>
      <c r="R140" s="1444"/>
      <c r="AE140" s="1446"/>
    </row>
    <row r="141" spans="1:31" s="1445" customFormat="1" ht="12.75">
      <c r="A141" s="1443"/>
      <c r="B141" s="1443"/>
      <c r="C141" s="1443"/>
      <c r="D141" s="1444"/>
      <c r="N141" s="1446"/>
      <c r="O141" s="1443"/>
      <c r="P141" s="1443"/>
      <c r="Q141" s="1443"/>
      <c r="R141" s="1444"/>
      <c r="AE141" s="1446"/>
    </row>
    <row r="142" spans="1:31" s="1445" customFormat="1" ht="12.75">
      <c r="A142" s="1443"/>
      <c r="B142" s="1443"/>
      <c r="C142" s="1443"/>
      <c r="D142" s="1444"/>
      <c r="N142" s="1446"/>
      <c r="O142" s="1443"/>
      <c r="P142" s="1443"/>
      <c r="Q142" s="1443"/>
      <c r="R142" s="1444"/>
      <c r="AE142" s="1446"/>
    </row>
    <row r="143" spans="1:31" s="1445" customFormat="1" ht="12.75">
      <c r="A143" s="1443"/>
      <c r="B143" s="1443"/>
      <c r="C143" s="1443"/>
      <c r="D143" s="1444"/>
      <c r="N143" s="1446"/>
      <c r="O143" s="1443"/>
      <c r="P143" s="1443"/>
      <c r="Q143" s="1443"/>
      <c r="R143" s="1444"/>
      <c r="AE143" s="1446"/>
    </row>
    <row r="144" spans="1:31" s="1445" customFormat="1" ht="12.75">
      <c r="A144" s="1443"/>
      <c r="B144" s="1443"/>
      <c r="C144" s="1443"/>
      <c r="D144" s="1444"/>
      <c r="N144" s="1446"/>
      <c r="O144" s="1443"/>
      <c r="P144" s="1443"/>
      <c r="Q144" s="1443"/>
      <c r="R144" s="1444"/>
      <c r="AE144" s="1446"/>
    </row>
    <row r="145" spans="1:31" s="1450" customFormat="1" ht="12.75">
      <c r="A145" s="1448"/>
      <c r="B145" s="1448"/>
      <c r="C145" s="1448"/>
      <c r="D145" s="1449"/>
      <c r="N145" s="1451"/>
      <c r="O145" s="1448"/>
      <c r="P145" s="1448"/>
      <c r="Q145" s="1448"/>
      <c r="R145" s="1449"/>
      <c r="AE145" s="1451"/>
    </row>
    <row r="146" spans="1:31" s="1450" customFormat="1" ht="12.75">
      <c r="A146" s="1448"/>
      <c r="B146" s="1448"/>
      <c r="C146" s="1448"/>
      <c r="D146" s="1449"/>
      <c r="N146" s="1451"/>
      <c r="O146" s="1448"/>
      <c r="P146" s="1448"/>
      <c r="Q146" s="1448"/>
      <c r="R146" s="1449"/>
      <c r="AE146" s="1451"/>
    </row>
    <row r="147" spans="1:31" s="1450" customFormat="1" ht="12.75">
      <c r="A147" s="1448"/>
      <c r="B147" s="1448"/>
      <c r="C147" s="1448"/>
      <c r="D147" s="1449"/>
      <c r="N147" s="1451"/>
      <c r="O147" s="1448"/>
      <c r="P147" s="1448"/>
      <c r="Q147" s="1448"/>
      <c r="R147" s="1449"/>
      <c r="AE147" s="1451"/>
    </row>
    <row r="148" spans="1:31" s="1450" customFormat="1" ht="12.75">
      <c r="A148" s="1448"/>
      <c r="B148" s="1448"/>
      <c r="C148" s="1448"/>
      <c r="D148" s="1449"/>
      <c r="N148" s="1451"/>
      <c r="O148" s="1448"/>
      <c r="P148" s="1448"/>
      <c r="Q148" s="1448"/>
      <c r="R148" s="1449"/>
      <c r="AE148" s="1451"/>
    </row>
    <row r="149" spans="1:31" s="1450" customFormat="1" ht="12.75">
      <c r="A149" s="1448"/>
      <c r="B149" s="1448"/>
      <c r="C149" s="1448"/>
      <c r="D149" s="1449"/>
      <c r="N149" s="1451"/>
      <c r="O149" s="1448"/>
      <c r="P149" s="1448"/>
      <c r="Q149" s="1448"/>
      <c r="R149" s="1449"/>
      <c r="AE149" s="1451"/>
    </row>
    <row r="150" spans="1:31" s="1450" customFormat="1" ht="12.75">
      <c r="A150" s="1448"/>
      <c r="B150" s="1448"/>
      <c r="C150" s="1448"/>
      <c r="D150" s="1449"/>
      <c r="N150" s="1451"/>
      <c r="O150" s="1448"/>
      <c r="P150" s="1448"/>
      <c r="Q150" s="1448"/>
      <c r="R150" s="1449"/>
      <c r="AE150" s="1451"/>
    </row>
    <row r="151" spans="1:31" s="1450" customFormat="1" ht="12.75">
      <c r="A151" s="1448"/>
      <c r="B151" s="1448"/>
      <c r="C151" s="1448"/>
      <c r="D151" s="1449"/>
      <c r="N151" s="1451"/>
      <c r="O151" s="1448"/>
      <c r="P151" s="1448"/>
      <c r="Q151" s="1448"/>
      <c r="R151" s="1449"/>
      <c r="AE151" s="1451"/>
    </row>
    <row r="152" spans="1:31" s="1450" customFormat="1" ht="12.75">
      <c r="A152" s="1448"/>
      <c r="B152" s="1448"/>
      <c r="C152" s="1448"/>
      <c r="D152" s="1449"/>
      <c r="N152" s="1451"/>
      <c r="O152" s="1448"/>
      <c r="P152" s="1448"/>
      <c r="Q152" s="1448"/>
      <c r="R152" s="1449"/>
      <c r="AE152" s="1451"/>
    </row>
    <row r="153" spans="1:31" s="1450" customFormat="1" ht="12.75">
      <c r="A153" s="1448"/>
      <c r="B153" s="1448"/>
      <c r="C153" s="1448"/>
      <c r="D153" s="1449"/>
      <c r="N153" s="1451"/>
      <c r="O153" s="1448"/>
      <c r="P153" s="1448"/>
      <c r="Q153" s="1448"/>
      <c r="R153" s="1449"/>
      <c r="AE153" s="1451"/>
    </row>
    <row r="154" spans="1:31" s="1450" customFormat="1" ht="12.75">
      <c r="A154" s="1448"/>
      <c r="B154" s="1448"/>
      <c r="C154" s="1448"/>
      <c r="D154" s="1449"/>
      <c r="N154" s="1451"/>
      <c r="O154" s="1448"/>
      <c r="P154" s="1448"/>
      <c r="Q154" s="1448"/>
      <c r="R154" s="1449"/>
      <c r="AE154" s="1451"/>
    </row>
    <row r="155" spans="1:31" s="1450" customFormat="1" ht="12.75">
      <c r="A155" s="1448"/>
      <c r="B155" s="1448"/>
      <c r="C155" s="1448"/>
      <c r="D155" s="1449"/>
      <c r="N155" s="1451"/>
      <c r="O155" s="1448"/>
      <c r="P155" s="1448"/>
      <c r="Q155" s="1448"/>
      <c r="R155" s="1449"/>
      <c r="AE155" s="1451"/>
    </row>
    <row r="156" spans="1:31" s="1450" customFormat="1" ht="12.75">
      <c r="A156" s="1448"/>
      <c r="B156" s="1448"/>
      <c r="C156" s="1448"/>
      <c r="D156" s="1449"/>
      <c r="N156" s="1451"/>
      <c r="O156" s="1448"/>
      <c r="P156" s="1448"/>
      <c r="Q156" s="1448"/>
      <c r="R156" s="1449"/>
      <c r="AE156" s="1451"/>
    </row>
    <row r="157" spans="1:31" s="1450" customFormat="1" ht="12.75">
      <c r="A157" s="1448"/>
      <c r="B157" s="1448"/>
      <c r="C157" s="1448"/>
      <c r="D157" s="1449"/>
      <c r="N157" s="1451"/>
      <c r="O157" s="1448"/>
      <c r="P157" s="1448"/>
      <c r="Q157" s="1448"/>
      <c r="R157" s="1449"/>
      <c r="AE157" s="1451"/>
    </row>
    <row r="158" spans="1:31" s="1450" customFormat="1" ht="12.75">
      <c r="A158" s="1448"/>
      <c r="B158" s="1448"/>
      <c r="C158" s="1448"/>
      <c r="D158" s="1449"/>
      <c r="N158" s="1451"/>
      <c r="O158" s="1448"/>
      <c r="P158" s="1448"/>
      <c r="Q158" s="1448"/>
      <c r="R158" s="1449"/>
      <c r="AE158" s="1451"/>
    </row>
    <row r="159" spans="1:31" s="1450" customFormat="1" ht="12.75">
      <c r="A159" s="1448"/>
      <c r="B159" s="1448"/>
      <c r="C159" s="1448"/>
      <c r="D159" s="1449"/>
      <c r="N159" s="1451"/>
      <c r="O159" s="1448"/>
      <c r="P159" s="1448"/>
      <c r="Q159" s="1448"/>
      <c r="R159" s="1449"/>
      <c r="AE159" s="1451"/>
    </row>
    <row r="160" spans="1:31" s="1450" customFormat="1" ht="12.75">
      <c r="A160" s="1448"/>
      <c r="B160" s="1448"/>
      <c r="C160" s="1448"/>
      <c r="D160" s="1449"/>
      <c r="N160" s="1451"/>
      <c r="O160" s="1448"/>
      <c r="P160" s="1448"/>
      <c r="Q160" s="1448"/>
      <c r="R160" s="1449"/>
      <c r="AE160" s="1451"/>
    </row>
    <row r="161" spans="1:31" s="1450" customFormat="1" ht="12.75">
      <c r="A161" s="1448"/>
      <c r="B161" s="1448"/>
      <c r="C161" s="1448"/>
      <c r="D161" s="1449"/>
      <c r="N161" s="1451"/>
      <c r="O161" s="1448"/>
      <c r="P161" s="1448"/>
      <c r="Q161" s="1448"/>
      <c r="R161" s="1449"/>
      <c r="AE161" s="1451"/>
    </row>
    <row r="162" spans="1:31" s="1450" customFormat="1" ht="12.75">
      <c r="A162" s="1448"/>
      <c r="B162" s="1448"/>
      <c r="C162" s="1448"/>
      <c r="D162" s="1449"/>
      <c r="N162" s="1451"/>
      <c r="O162" s="1448"/>
      <c r="P162" s="1448"/>
      <c r="Q162" s="1448"/>
      <c r="R162" s="1449"/>
      <c r="AE162" s="1451"/>
    </row>
  </sheetData>
  <mergeCells count="86">
    <mergeCell ref="AC4:AD4"/>
    <mergeCell ref="AC5:AC6"/>
    <mergeCell ref="AD5:AD6"/>
    <mergeCell ref="O29:R29"/>
    <mergeCell ref="O9:Q9"/>
    <mergeCell ref="W24:X24"/>
    <mergeCell ref="O23:R23"/>
    <mergeCell ref="O24:R24"/>
    <mergeCell ref="O25:R25"/>
    <mergeCell ref="O26:R26"/>
    <mergeCell ref="O27:R27"/>
    <mergeCell ref="A10:C10"/>
    <mergeCell ref="O10:Q10"/>
    <mergeCell ref="A19:C19"/>
    <mergeCell ref="A11:C11"/>
    <mergeCell ref="O11:Q11"/>
    <mergeCell ref="A12:C12"/>
    <mergeCell ref="O12:Q12"/>
    <mergeCell ref="A13:C13"/>
    <mergeCell ref="O13:Q13"/>
    <mergeCell ref="A14:C14"/>
    <mergeCell ref="O14:Q14"/>
    <mergeCell ref="I1:N1"/>
    <mergeCell ref="W1:AE1"/>
    <mergeCell ref="AB4:AB6"/>
    <mergeCell ref="AE4:AE6"/>
    <mergeCell ref="T5:T6"/>
    <mergeCell ref="U5:U6"/>
    <mergeCell ref="L5:L6"/>
    <mergeCell ref="M5:M6"/>
    <mergeCell ref="Y5:Y6"/>
    <mergeCell ref="F3:N3"/>
    <mergeCell ref="O3:Q6"/>
    <mergeCell ref="F4:F6"/>
    <mergeCell ref="G5:G6"/>
    <mergeCell ref="AA5:AA6"/>
    <mergeCell ref="V5:V6"/>
    <mergeCell ref="H5:H6"/>
    <mergeCell ref="S3:AA3"/>
    <mergeCell ref="S4:AA4"/>
    <mergeCell ref="A21:C21"/>
    <mergeCell ref="S5:S6"/>
    <mergeCell ref="Z5:Z6"/>
    <mergeCell ref="W5:X5"/>
    <mergeCell ref="O16:Q16"/>
    <mergeCell ref="A17:C17"/>
    <mergeCell ref="O17:Q17"/>
    <mergeCell ref="O19:Q19"/>
    <mergeCell ref="O21:Q21"/>
    <mergeCell ref="A16:C16"/>
    <mergeCell ref="N5:N6"/>
    <mergeCell ref="J5:J6"/>
    <mergeCell ref="K5:K6"/>
    <mergeCell ref="O8:Q8"/>
    <mergeCell ref="A59:C59"/>
    <mergeCell ref="O48:Q48"/>
    <mergeCell ref="O30:Q30"/>
    <mergeCell ref="O59:Q59"/>
    <mergeCell ref="A15:C15"/>
    <mergeCell ref="O15:Q15"/>
    <mergeCell ref="O37:Q37"/>
    <mergeCell ref="A30:C30"/>
    <mergeCell ref="A20:C20"/>
    <mergeCell ref="O20:Q20"/>
    <mergeCell ref="A18:C18"/>
    <mergeCell ref="O18:Q18"/>
    <mergeCell ref="A29:D29"/>
    <mergeCell ref="A28:D28"/>
    <mergeCell ref="A22:C22"/>
    <mergeCell ref="A25:D25"/>
    <mergeCell ref="A37:C37"/>
    <mergeCell ref="A48:C48"/>
    <mergeCell ref="O28:R28"/>
    <mergeCell ref="O22:Q22"/>
    <mergeCell ref="G4:N4"/>
    <mergeCell ref="O7:Q7"/>
    <mergeCell ref="A3:C6"/>
    <mergeCell ref="E3:E6"/>
    <mergeCell ref="A7:C7"/>
    <mergeCell ref="I5:I6"/>
    <mergeCell ref="A8:C8"/>
    <mergeCell ref="A9:C9"/>
    <mergeCell ref="A26:D26"/>
    <mergeCell ref="A27:D27"/>
    <mergeCell ref="A23:D23"/>
    <mergeCell ref="A24:D24"/>
  </mergeCells>
  <phoneticPr fontId="4"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3" manualBreakCount="3">
    <brk id="8" max="58" man="1"/>
    <brk id="14" max="58" man="1"/>
    <brk id="22" max="58"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L204"/>
  <sheetViews>
    <sheetView view="pageBreakPreview" zoomScaleNormal="60" zoomScaleSheetLayoutView="100" workbookViewId="0">
      <selection activeCell="E29" sqref="E29"/>
    </sheetView>
  </sheetViews>
  <sheetFormatPr defaultColWidth="9.140625" defaultRowHeight="15.75"/>
  <cols>
    <col min="1" max="1" width="2.28515625" style="1339" customWidth="1"/>
    <col min="2" max="2" width="18.7109375" style="1339" customWidth="1"/>
    <col min="3" max="3" width="2.28515625" style="1339" customWidth="1"/>
    <col min="4" max="4" width="1.7109375" style="1340" customWidth="1"/>
    <col min="5" max="5" width="14.28515625" style="1291" customWidth="1"/>
    <col min="6" max="6" width="14.28515625" style="173" customWidth="1"/>
    <col min="7" max="9" width="14.28515625" style="1291" customWidth="1"/>
    <col min="10" max="12" width="24.42578125" style="1291" customWidth="1"/>
    <col min="13" max="13" width="24.42578125" style="1391" customWidth="1"/>
    <col min="14" max="14" width="2.140625" style="1339" customWidth="1"/>
    <col min="15" max="15" width="18.7109375" style="1339" customWidth="1"/>
    <col min="16" max="16" width="2.28515625" style="1339" customWidth="1"/>
    <col min="17" max="17" width="1.7109375" style="1340" customWidth="1"/>
    <col min="18" max="20" width="11.5703125" style="1291" customWidth="1"/>
    <col min="21" max="22" width="18.28515625" style="1345" customWidth="1"/>
    <col min="23" max="25" width="23.28515625" style="1291" customWidth="1"/>
    <col min="26" max="26" width="23.28515625" style="1391" customWidth="1"/>
    <col min="27" max="27" width="2.42578125" style="1331" customWidth="1"/>
    <col min="28" max="29" width="2.42578125" style="1291" customWidth="1"/>
    <col min="30" max="46" width="8.28515625" style="1291" customWidth="1"/>
    <col min="47" max="47" width="4" style="1291" customWidth="1"/>
    <col min="48" max="50" width="8.28515625" style="1291" customWidth="1"/>
    <col min="51" max="64" width="9.140625" style="1291" customWidth="1"/>
    <col min="65" max="16384" width="9.140625" style="1291"/>
  </cols>
  <sheetData>
    <row r="1" spans="1:64" s="1290" customFormat="1" ht="35.1" customHeight="1">
      <c r="A1" s="1285"/>
      <c r="B1" s="1285"/>
      <c r="C1" s="1285"/>
      <c r="D1" s="1285"/>
      <c r="E1" s="1285"/>
      <c r="F1" s="1286"/>
      <c r="G1" s="1285"/>
      <c r="H1" s="1285"/>
      <c r="I1" s="1287" t="s">
        <v>1532</v>
      </c>
      <c r="J1" s="3604" t="s">
        <v>198</v>
      </c>
      <c r="K1" s="3604"/>
      <c r="L1" s="3604"/>
      <c r="M1" s="3604"/>
      <c r="N1" s="1285"/>
      <c r="O1" s="1285"/>
      <c r="P1" s="1285"/>
      <c r="Q1" s="1285"/>
      <c r="R1" s="1285"/>
      <c r="S1" s="1285"/>
      <c r="T1" s="1285"/>
      <c r="U1" s="1341"/>
      <c r="V1" s="1287" t="s">
        <v>1533</v>
      </c>
      <c r="W1" s="1288" t="s">
        <v>199</v>
      </c>
      <c r="X1" s="1288"/>
      <c r="Y1" s="1288"/>
      <c r="Z1" s="1342"/>
      <c r="AA1" s="1343"/>
    </row>
    <row r="2" spans="1:64" ht="15" customHeight="1" thickBot="1">
      <c r="A2" s="1291"/>
      <c r="B2" s="1292"/>
      <c r="C2" s="1292"/>
      <c r="D2" s="1293"/>
      <c r="M2" s="1344" t="s">
        <v>494</v>
      </c>
      <c r="N2" s="1295"/>
      <c r="O2" s="1292"/>
      <c r="P2" s="1292"/>
      <c r="Q2" s="1293"/>
      <c r="R2" s="1295"/>
      <c r="S2" s="1295"/>
      <c r="T2" s="1295"/>
      <c r="Z2" s="1344" t="s">
        <v>494</v>
      </c>
    </row>
    <row r="3" spans="1:64" s="1298" customFormat="1" ht="15" customHeight="1">
      <c r="A3" s="3081" t="s">
        <v>10</v>
      </c>
      <c r="B3" s="3081"/>
      <c r="C3" s="3081"/>
      <c r="D3" s="1346"/>
      <c r="E3" s="3073" t="s">
        <v>119</v>
      </c>
      <c r="F3" s="3073" t="s">
        <v>249</v>
      </c>
      <c r="G3" s="3073" t="s">
        <v>7</v>
      </c>
      <c r="H3" s="3073" t="s">
        <v>51</v>
      </c>
      <c r="I3" s="3118" t="s">
        <v>139</v>
      </c>
      <c r="J3" s="3084" t="s">
        <v>512</v>
      </c>
      <c r="K3" s="3073" t="s">
        <v>121</v>
      </c>
      <c r="L3" s="3073" t="s">
        <v>130</v>
      </c>
      <c r="M3" s="3592" t="s">
        <v>29</v>
      </c>
      <c r="N3" s="3081" t="s">
        <v>10</v>
      </c>
      <c r="O3" s="3081"/>
      <c r="P3" s="3081"/>
      <c r="Q3" s="1297"/>
      <c r="R3" s="3075" t="s">
        <v>310</v>
      </c>
      <c r="S3" s="3075"/>
      <c r="T3" s="3075"/>
      <c r="U3" s="3073" t="s">
        <v>429</v>
      </c>
      <c r="V3" s="3073" t="s">
        <v>430</v>
      </c>
      <c r="W3" s="3087" t="s">
        <v>30</v>
      </c>
      <c r="X3" s="3073" t="s">
        <v>31</v>
      </c>
      <c r="Y3" s="3073" t="s">
        <v>32</v>
      </c>
      <c r="Z3" s="3592" t="s">
        <v>248</v>
      </c>
    </row>
    <row r="4" spans="1:64" s="1298" customFormat="1" ht="15" customHeight="1">
      <c r="A4" s="3082"/>
      <c r="B4" s="3082"/>
      <c r="C4" s="3082"/>
      <c r="D4" s="1304"/>
      <c r="E4" s="3074"/>
      <c r="F4" s="3074"/>
      <c r="G4" s="3074"/>
      <c r="H4" s="3074"/>
      <c r="I4" s="3120"/>
      <c r="J4" s="3086"/>
      <c r="K4" s="3074"/>
      <c r="L4" s="3074"/>
      <c r="M4" s="3593"/>
      <c r="N4" s="3082"/>
      <c r="O4" s="3082"/>
      <c r="P4" s="3082"/>
      <c r="Q4" s="1299"/>
      <c r="R4" s="3286"/>
      <c r="S4" s="3286"/>
      <c r="T4" s="3286"/>
      <c r="U4" s="3074"/>
      <c r="V4" s="3074"/>
      <c r="W4" s="3088"/>
      <c r="X4" s="3074"/>
      <c r="Y4" s="3074"/>
      <c r="Z4" s="3593"/>
    </row>
    <row r="5" spans="1:64" s="1304" customFormat="1" ht="40.5" customHeight="1">
      <c r="A5" s="3083"/>
      <c r="B5" s="3083"/>
      <c r="C5" s="3083"/>
      <c r="D5" s="1347"/>
      <c r="E5" s="3075"/>
      <c r="F5" s="3075"/>
      <c r="G5" s="3075"/>
      <c r="H5" s="3075"/>
      <c r="I5" s="1301" t="s">
        <v>35</v>
      </c>
      <c r="J5" s="1302" t="s">
        <v>33</v>
      </c>
      <c r="K5" s="3075"/>
      <c r="L5" s="3075"/>
      <c r="M5" s="3594"/>
      <c r="N5" s="3083"/>
      <c r="O5" s="3083"/>
      <c r="P5" s="3083"/>
      <c r="Q5" s="1300"/>
      <c r="R5" s="1303" t="s">
        <v>311</v>
      </c>
      <c r="S5" s="1303" t="s">
        <v>312</v>
      </c>
      <c r="T5" s="1303" t="s">
        <v>313</v>
      </c>
      <c r="U5" s="3075"/>
      <c r="V5" s="3075"/>
      <c r="W5" s="3089"/>
      <c r="X5" s="3075"/>
      <c r="Y5" s="3075"/>
      <c r="Z5" s="3594"/>
      <c r="AD5" s="1348" t="s">
        <v>1177</v>
      </c>
      <c r="AE5" s="1308"/>
      <c r="AF5" s="1308"/>
      <c r="AG5" s="1349" t="str">
        <f t="shared" ref="AG5:AT5" si="0">AG28</f>
        <v>廣義生產總額</v>
      </c>
      <c r="AH5" s="1349" t="str">
        <f t="shared" si="0"/>
        <v>生產總額</v>
      </c>
      <c r="AI5" s="1349" t="str">
        <f t="shared" si="0"/>
        <v>生產毛額</v>
      </c>
      <c r="AJ5" s="1349" t="str">
        <f t="shared" si="0"/>
        <v>生產淨額(按市價)</v>
      </c>
      <c r="AK5" s="1349" t="str">
        <f t="shared" si="0"/>
        <v>生產淨額(按要素成本)</v>
      </c>
      <c r="AL5" s="1349" t="str">
        <f t="shared" si="0"/>
        <v>B806  資本或股本(實收)</v>
      </c>
      <c r="AM5" s="1349" t="str">
        <f t="shared" si="0"/>
        <v>實際運用資產淨額</v>
      </c>
      <c r="AN5" s="1349" t="str">
        <f t="shared" si="0"/>
        <v>實際運用固定資產淨額</v>
      </c>
      <c r="AO5" s="1349" t="str">
        <f t="shared" si="0"/>
        <v>薪資福利(s9a)</v>
      </c>
      <c r="AP5" s="1349" t="str">
        <f t="shared" si="0"/>
        <v>收入總額-發包工程款</v>
      </c>
      <c r="AQ5" s="1349" t="str">
        <f t="shared" si="0"/>
        <v>成本費用支出(營業+非營業)</v>
      </c>
      <c r="AR5" s="1349" t="str">
        <f t="shared" si="0"/>
        <v>各項工程施工價值</v>
      </c>
      <c r="AS5" s="1349" t="str">
        <f t="shared" si="0"/>
        <v>B504  直接及間接人工成本與職工福利</v>
      </c>
      <c r="AT5" s="1349" t="str">
        <f t="shared" si="0"/>
        <v>B514  薪資支出與福利</v>
      </c>
      <c r="AU5" s="1308"/>
      <c r="AV5" s="1348" t="s">
        <v>1176</v>
      </c>
      <c r="AW5" s="1308"/>
      <c r="AX5" s="1308"/>
      <c r="AY5" s="1308"/>
      <c r="AZ5" s="1308"/>
      <c r="BA5" s="1308"/>
      <c r="BB5" s="1308"/>
      <c r="BC5" s="1308"/>
      <c r="BD5" s="1308"/>
      <c r="BE5" s="1308"/>
      <c r="BF5" s="1308"/>
      <c r="BG5" s="1308"/>
      <c r="BH5" s="1308"/>
      <c r="BI5" s="1308"/>
      <c r="BJ5" s="1308"/>
      <c r="BK5" s="1308"/>
      <c r="BL5" s="1308"/>
    </row>
    <row r="6" spans="1:64" s="1308" customFormat="1" ht="24.6" hidden="1" customHeight="1">
      <c r="A6" s="3595" t="s">
        <v>2397</v>
      </c>
      <c r="B6" s="3595"/>
      <c r="C6" s="3595"/>
      <c r="D6" s="550"/>
      <c r="E6" s="858">
        <v>15868</v>
      </c>
      <c r="F6" s="154"/>
      <c r="G6" s="492">
        <v>38000283</v>
      </c>
      <c r="H6" s="492">
        <v>14880553</v>
      </c>
      <c r="I6" s="492">
        <v>14414416</v>
      </c>
      <c r="J6" s="492">
        <v>14269542</v>
      </c>
      <c r="K6" s="492">
        <v>16883181</v>
      </c>
      <c r="L6" s="492">
        <v>55706999</v>
      </c>
      <c r="M6" s="1350">
        <v>11504050</v>
      </c>
      <c r="N6" s="3595" t="s">
        <v>2397</v>
      </c>
      <c r="O6" s="3595"/>
      <c r="P6" s="3595"/>
      <c r="Q6" s="436"/>
      <c r="R6" s="1124">
        <v>18.899999999999999</v>
      </c>
      <c r="S6" s="1124"/>
      <c r="T6" s="1124"/>
      <c r="U6" s="1306">
        <v>41.92</v>
      </c>
      <c r="V6" s="1306">
        <v>94.56</v>
      </c>
      <c r="W6" s="492">
        <v>8469278</v>
      </c>
      <c r="X6" s="492">
        <v>34947120</v>
      </c>
      <c r="Y6" s="492">
        <v>33164217</v>
      </c>
      <c r="Z6" s="1350">
        <v>36373904</v>
      </c>
      <c r="AA6" s="1351"/>
    </row>
    <row r="7" spans="1:64" s="1308" customFormat="1" ht="24.6" hidden="1" customHeight="1">
      <c r="A7" s="3590" t="s">
        <v>2398</v>
      </c>
      <c r="B7" s="3590"/>
      <c r="C7" s="3590"/>
      <c r="D7" s="550"/>
      <c r="E7" s="724">
        <v>15359.729863485445</v>
      </c>
      <c r="F7" s="154"/>
      <c r="G7" s="492">
        <v>32226756</v>
      </c>
      <c r="H7" s="492">
        <v>10087914</v>
      </c>
      <c r="I7" s="492">
        <v>9627870</v>
      </c>
      <c r="J7" s="492">
        <v>9484193</v>
      </c>
      <c r="K7" s="492">
        <v>17277708</v>
      </c>
      <c r="L7" s="492">
        <v>78915637</v>
      </c>
      <c r="M7" s="1350">
        <v>12322412</v>
      </c>
      <c r="N7" s="3590" t="s">
        <v>2398</v>
      </c>
      <c r="O7" s="3590"/>
      <c r="P7" s="3590"/>
      <c r="Q7" s="436"/>
      <c r="R7" s="1124">
        <v>16</v>
      </c>
      <c r="S7" s="1124"/>
      <c r="T7" s="1124"/>
      <c r="U7" s="1306">
        <v>59.76</v>
      </c>
      <c r="V7" s="1306">
        <v>90.97</v>
      </c>
      <c r="W7" s="492">
        <v>8025685</v>
      </c>
      <c r="X7" s="492">
        <v>32649973</v>
      </c>
      <c r="Y7" s="492">
        <v>32569579</v>
      </c>
      <c r="Z7" s="1350">
        <v>31897761</v>
      </c>
      <c r="AA7" s="1315"/>
    </row>
    <row r="8" spans="1:64" s="1308" customFormat="1" ht="24.6" hidden="1" customHeight="1">
      <c r="A8" s="3590" t="s">
        <v>3042</v>
      </c>
      <c r="B8" s="3590"/>
      <c r="C8" s="3590"/>
      <c r="D8" s="550"/>
      <c r="E8" s="724">
        <v>16753</v>
      </c>
      <c r="F8" s="154"/>
      <c r="G8" s="492">
        <v>29069572.076642986</v>
      </c>
      <c r="H8" s="492">
        <v>7421640.541992479</v>
      </c>
      <c r="I8" s="492">
        <v>7118931.4749597088</v>
      </c>
      <c r="J8" s="492">
        <v>6988200.5610935353</v>
      </c>
      <c r="K8" s="1309" t="s">
        <v>3</v>
      </c>
      <c r="L8" s="492">
        <v>57010888.165052943</v>
      </c>
      <c r="M8" s="1350">
        <v>15098341.343795979</v>
      </c>
      <c r="N8" s="3590" t="s">
        <v>2508</v>
      </c>
      <c r="O8" s="3590"/>
      <c r="P8" s="3590"/>
      <c r="Q8" s="436"/>
      <c r="R8" s="1124">
        <v>13.57619530830299</v>
      </c>
      <c r="S8" s="1124"/>
      <c r="T8" s="1124"/>
      <c r="U8" s="1306">
        <v>164.07353906762967</v>
      </c>
      <c r="V8" s="1306">
        <v>135.94096579717066</v>
      </c>
      <c r="W8" s="492">
        <v>5637055.8108995399</v>
      </c>
      <c r="X8" s="492">
        <v>30230996.896078315</v>
      </c>
      <c r="Y8" s="492">
        <v>29201524.025547665</v>
      </c>
      <c r="Z8" s="1350">
        <v>28838948.785292186</v>
      </c>
      <c r="AA8" s="1315"/>
    </row>
    <row r="9" spans="1:64" s="1308" customFormat="1" ht="19.5" hidden="1" customHeight="1">
      <c r="A9" s="3590" t="s">
        <v>2585</v>
      </c>
      <c r="B9" s="3590"/>
      <c r="C9" s="3590"/>
      <c r="D9" s="550"/>
      <c r="E9" s="724">
        <v>16709.810728069348</v>
      </c>
      <c r="F9" s="154"/>
      <c r="G9" s="492">
        <v>24819993.317398824</v>
      </c>
      <c r="H9" s="492">
        <v>6975698.5134360436</v>
      </c>
      <c r="I9" s="492">
        <v>6548806.3404298052</v>
      </c>
      <c r="J9" s="492">
        <v>6417702.466510267</v>
      </c>
      <c r="K9" s="492">
        <v>14805676.077794375</v>
      </c>
      <c r="L9" s="492">
        <v>53138709.460663401</v>
      </c>
      <c r="M9" s="1350">
        <v>8445820.0297598224</v>
      </c>
      <c r="N9" s="3590" t="s">
        <v>2439</v>
      </c>
      <c r="O9" s="3590"/>
      <c r="P9" s="3590"/>
      <c r="Q9" s="436"/>
      <c r="R9" s="1124">
        <v>13.847147503094851</v>
      </c>
      <c r="S9" s="1124"/>
      <c r="T9" s="1124"/>
      <c r="U9" s="1306">
        <v>61.15</v>
      </c>
      <c r="V9" s="1306">
        <v>78.349999999999994</v>
      </c>
      <c r="W9" s="492">
        <v>5466865</v>
      </c>
      <c r="X9" s="492">
        <v>24047011</v>
      </c>
      <c r="Y9" s="492">
        <v>25081570.798095502</v>
      </c>
      <c r="Z9" s="1350">
        <v>24475804</v>
      </c>
      <c r="AA9" s="1315"/>
    </row>
    <row r="10" spans="1:64" s="1308" customFormat="1" ht="19.5" hidden="1" customHeight="1">
      <c r="A10" s="3590" t="s">
        <v>3043</v>
      </c>
      <c r="B10" s="3590"/>
      <c r="C10" s="3590"/>
      <c r="D10" s="550"/>
      <c r="E10" s="724">
        <v>16533.995190724807</v>
      </c>
      <c r="F10" s="154"/>
      <c r="G10" s="492">
        <v>29102293.856366757</v>
      </c>
      <c r="H10" s="492">
        <v>8265246.9581146343</v>
      </c>
      <c r="I10" s="492">
        <v>7858442.3894925797</v>
      </c>
      <c r="J10" s="492">
        <v>7712526.0002924874</v>
      </c>
      <c r="K10" s="492">
        <v>17081478.033633858</v>
      </c>
      <c r="L10" s="492">
        <v>66167213.224742383</v>
      </c>
      <c r="M10" s="1350">
        <v>9760846.2545314189</v>
      </c>
      <c r="N10" s="3590" t="s">
        <v>2415</v>
      </c>
      <c r="O10" s="3590"/>
      <c r="P10" s="3590"/>
      <c r="Q10" s="436"/>
      <c r="R10" s="1124">
        <v>13.847147503094851</v>
      </c>
      <c r="S10" s="1124"/>
      <c r="T10" s="1124"/>
      <c r="U10" s="1306">
        <v>68.360652328271073</v>
      </c>
      <c r="V10" s="1306">
        <v>84.572712609675065</v>
      </c>
      <c r="W10" s="492">
        <v>6094944.5022909548</v>
      </c>
      <c r="X10" s="492">
        <v>26861193.28509086</v>
      </c>
      <c r="Y10" s="492">
        <v>28831743.493352219</v>
      </c>
      <c r="Z10" s="1350">
        <v>28796357.604535799</v>
      </c>
      <c r="AA10" s="1315"/>
    </row>
    <row r="11" spans="1:64" s="1308" customFormat="1" ht="19.5" hidden="1" customHeight="1">
      <c r="A11" s="3590" t="s">
        <v>2416</v>
      </c>
      <c r="B11" s="3590"/>
      <c r="C11" s="3590"/>
      <c r="D11" s="550"/>
      <c r="E11" s="724">
        <v>13011.99059823642</v>
      </c>
      <c r="F11" s="154"/>
      <c r="G11" s="154">
        <v>40672262.673198916</v>
      </c>
      <c r="H11" s="154">
        <v>10792351.597330956</v>
      </c>
      <c r="I11" s="154">
        <v>10313606.368681652</v>
      </c>
      <c r="J11" s="154">
        <v>10157442.369034547</v>
      </c>
      <c r="K11" s="154">
        <v>19960205.087424122</v>
      </c>
      <c r="L11" s="154">
        <v>84883820.509927526</v>
      </c>
      <c r="M11" s="1350">
        <v>11015532.111912977</v>
      </c>
      <c r="N11" s="3590" t="s">
        <v>2402</v>
      </c>
      <c r="O11" s="3590"/>
      <c r="P11" s="3590"/>
      <c r="Q11" s="436"/>
      <c r="R11" s="1124">
        <v>14.903616465171332</v>
      </c>
      <c r="S11" s="1124"/>
      <c r="T11" s="1124"/>
      <c r="U11" s="1313">
        <v>58.440175409068338</v>
      </c>
      <c r="V11" s="1313">
        <v>92.121796485387435</v>
      </c>
      <c r="W11" s="154">
        <v>8039996.3683346724</v>
      </c>
      <c r="X11" s="154">
        <v>36036883.255956419</v>
      </c>
      <c r="Y11" s="154">
        <v>38156267.566526264</v>
      </c>
      <c r="Z11" s="1350">
        <v>40418461.932847165</v>
      </c>
      <c r="AA11" s="1315"/>
    </row>
    <row r="12" spans="1:64" s="1308" customFormat="1" ht="19.5" hidden="1" customHeight="1">
      <c r="A12" s="3590" t="s">
        <v>2403</v>
      </c>
      <c r="B12" s="3590"/>
      <c r="C12" s="3590"/>
      <c r="D12" s="550"/>
      <c r="E12" s="724">
        <v>12681.999974313834</v>
      </c>
      <c r="F12" s="154"/>
      <c r="G12" s="154">
        <v>43572072.339658655</v>
      </c>
      <c r="H12" s="154">
        <v>11126542.005419679</v>
      </c>
      <c r="I12" s="154">
        <v>10601341.314587303</v>
      </c>
      <c r="J12" s="154">
        <v>10414175.687696068</v>
      </c>
      <c r="K12" s="154">
        <v>21442343.416419532</v>
      </c>
      <c r="L12" s="154">
        <v>87573289.677770346</v>
      </c>
      <c r="M12" s="1350">
        <v>11777836.200894887</v>
      </c>
      <c r="N12" s="3590" t="s">
        <v>2403</v>
      </c>
      <c r="O12" s="3590"/>
      <c r="P12" s="3590"/>
      <c r="Q12" s="436"/>
      <c r="R12" s="1120">
        <v>13.100477577883749</v>
      </c>
      <c r="S12" s="1120"/>
      <c r="T12" s="1120"/>
      <c r="U12" s="1313">
        <v>90.247757722919943</v>
      </c>
      <c r="V12" s="1313">
        <v>97.045204296512836</v>
      </c>
      <c r="W12" s="154">
        <v>7963101.510900951</v>
      </c>
      <c r="X12" s="154">
        <v>39498517.644465148</v>
      </c>
      <c r="Y12" s="154">
        <v>41772861.846913978</v>
      </c>
      <c r="Z12" s="1350">
        <v>42917264.444858715</v>
      </c>
      <c r="AA12" s="1315"/>
      <c r="AD12" s="196"/>
      <c r="AE12" s="162"/>
      <c r="AF12" s="154"/>
      <c r="AG12" s="154"/>
      <c r="AH12" s="154"/>
      <c r="AI12" s="154">
        <v>166376177.84396973</v>
      </c>
      <c r="AJ12" s="154">
        <v>163946830.756715</v>
      </c>
      <c r="AK12" s="154" t="s">
        <v>112</v>
      </c>
      <c r="AL12" s="154">
        <v>1814153456.0773289</v>
      </c>
      <c r="AM12" s="154">
        <v>165085444.02328008</v>
      </c>
      <c r="AN12" s="3094" t="s">
        <v>2362</v>
      </c>
      <c r="AO12" s="3094"/>
      <c r="AP12" s="3094"/>
      <c r="AQ12" s="162"/>
      <c r="AR12" s="154">
        <v>155909.24169496537</v>
      </c>
      <c r="AS12" s="154">
        <v>1675244.8222376767</v>
      </c>
      <c r="AT12" s="154">
        <v>1627805.9595102945</v>
      </c>
      <c r="AU12" s="154">
        <v>100995805.8924465</v>
      </c>
      <c r="AV12" s="154">
        <v>558221856.29158294</v>
      </c>
      <c r="AW12" s="154">
        <v>536794692.29690802</v>
      </c>
      <c r="AX12" s="154">
        <v>593815353.6740514</v>
      </c>
    </row>
    <row r="13" spans="1:64" s="1308" customFormat="1" ht="18.600000000000001" hidden="1" customHeight="1">
      <c r="A13" s="3590" t="s">
        <v>2418</v>
      </c>
      <c r="B13" s="3590"/>
      <c r="C13" s="3590"/>
      <c r="D13" s="550"/>
      <c r="E13" s="724">
        <v>12737</v>
      </c>
      <c r="F13" s="493" t="s">
        <v>281</v>
      </c>
      <c r="G13" s="154">
        <f>AG12/12.737</f>
        <v>0</v>
      </c>
      <c r="H13" s="154">
        <f>AH12/12.737</f>
        <v>0</v>
      </c>
      <c r="I13" s="154">
        <f>AI12/12.737</f>
        <v>13062430.544395834</v>
      </c>
      <c r="J13" s="154">
        <f>AJ12/12.737</f>
        <v>12871699.04661341</v>
      </c>
      <c r="K13" s="493" t="s">
        <v>281</v>
      </c>
      <c r="L13" s="154">
        <f>AL12/12.737</f>
        <v>142431770.12462345</v>
      </c>
      <c r="M13" s="1350">
        <f>AM12/12.737</f>
        <v>12961093.194887342</v>
      </c>
      <c r="N13" s="3590" t="s">
        <v>2418</v>
      </c>
      <c r="O13" s="3590"/>
      <c r="P13" s="3590"/>
      <c r="Q13" s="436"/>
      <c r="R13" s="1120">
        <f>AR12/12737</f>
        <v>12.240656488573869</v>
      </c>
      <c r="S13" s="493" t="s">
        <v>281</v>
      </c>
      <c r="T13" s="493" t="s">
        <v>281</v>
      </c>
      <c r="U13" s="1313">
        <f>AS12/12737</f>
        <v>131.52585555764125</v>
      </c>
      <c r="V13" s="1313">
        <f>AT12/12737</f>
        <v>127.80136291986295</v>
      </c>
      <c r="W13" s="154">
        <f>AU12/12.737</f>
        <v>7929324.4792687837</v>
      </c>
      <c r="X13" s="154">
        <f>AV12/12.737</f>
        <v>43826792.517200515</v>
      </c>
      <c r="Y13" s="154">
        <f>AW12/12.737</f>
        <v>42144515.372293949</v>
      </c>
      <c r="Z13" s="1350">
        <f>AX12/12.737</f>
        <v>46621288.660913199</v>
      </c>
      <c r="AA13" s="1315"/>
      <c r="AB13" s="196"/>
      <c r="AC13" s="196"/>
    </row>
    <row r="14" spans="1:64" s="1308" customFormat="1" ht="18.600000000000001" hidden="1" customHeight="1">
      <c r="A14" s="3590" t="s">
        <v>2465</v>
      </c>
      <c r="B14" s="3590"/>
      <c r="C14" s="3590"/>
      <c r="D14" s="550"/>
      <c r="E14" s="724">
        <v>13442</v>
      </c>
      <c r="F14" s="493" t="s">
        <v>388</v>
      </c>
      <c r="G14" s="154">
        <v>42939979.182363406</v>
      </c>
      <c r="H14" s="154">
        <v>9829135.2239819821</v>
      </c>
      <c r="I14" s="154">
        <v>9358780.7247106209</v>
      </c>
      <c r="J14" s="154">
        <v>9154501.6172999758</v>
      </c>
      <c r="K14" s="154">
        <v>22456195.072108354</v>
      </c>
      <c r="L14" s="154">
        <v>138244500.80078667</v>
      </c>
      <c r="M14" s="1350">
        <v>11921681.545171928</v>
      </c>
      <c r="N14" s="3590" t="s">
        <v>2419</v>
      </c>
      <c r="O14" s="3590"/>
      <c r="P14" s="3590"/>
      <c r="Q14" s="436"/>
      <c r="R14" s="1120">
        <v>10.831309840344083</v>
      </c>
      <c r="S14" s="493" t="s">
        <v>388</v>
      </c>
      <c r="T14" s="493" t="s">
        <v>388</v>
      </c>
      <c r="U14" s="1313">
        <v>113.26823231784209</v>
      </c>
      <c r="V14" s="1313">
        <v>129.80041048940825</v>
      </c>
      <c r="W14" s="154">
        <v>6822570.1342531946</v>
      </c>
      <c r="X14" s="154">
        <v>42281520.22431957</v>
      </c>
      <c r="Y14" s="154">
        <v>41212179.990529448</v>
      </c>
      <c r="Z14" s="1350">
        <v>42139700.34691707</v>
      </c>
      <c r="AA14" s="1315"/>
    </row>
    <row r="15" spans="1:64" s="1308" customFormat="1" ht="18.75" hidden="1" customHeight="1">
      <c r="A15" s="3590" t="s">
        <v>2420</v>
      </c>
      <c r="B15" s="3590"/>
      <c r="C15" s="3590"/>
      <c r="D15" s="436"/>
      <c r="E15" s="154">
        <v>13388.599999999908</v>
      </c>
      <c r="F15" s="493" t="s">
        <v>388</v>
      </c>
      <c r="G15" s="492">
        <f>('1'!G16/'1'!$E$16)*1000</f>
        <v>44155190.766599782</v>
      </c>
      <c r="H15" s="492">
        <f>('1'!H16/'1'!$E$16)*1000</f>
        <v>9004430.1931582335</v>
      </c>
      <c r="I15" s="492">
        <f>('1'!I16/'1'!$E$16)*1000</f>
        <v>8587820.6020268314</v>
      </c>
      <c r="J15" s="492">
        <f>('1'!J16/'1'!$E$16)*1000</f>
        <v>8427731.5318030715</v>
      </c>
      <c r="K15" s="492">
        <f>('1'!K16/'1'!$E$16)*1000</f>
        <v>21797162.505395111</v>
      </c>
      <c r="L15" s="492">
        <f>('1'!L16/'1'!$E$16)*1000</f>
        <v>120770471.13732949</v>
      </c>
      <c r="M15" s="1350">
        <f>('1'!M16/'1'!$E$16)*1000</f>
        <v>12226858.972444175</v>
      </c>
      <c r="N15" s="3590" t="s">
        <v>2420</v>
      </c>
      <c r="O15" s="3590"/>
      <c r="P15" s="3590"/>
      <c r="Q15" s="436"/>
      <c r="R15" s="1124">
        <f>('1'!R16/'1'!$E$16)</f>
        <v>10.332716066932209</v>
      </c>
      <c r="S15" s="493" t="s">
        <v>388</v>
      </c>
      <c r="T15" s="493" t="s">
        <v>388</v>
      </c>
      <c r="U15" s="1306">
        <f>('1'!U16/'1'!$E$16)</f>
        <v>112.45681335526096</v>
      </c>
      <c r="V15" s="1306">
        <f>('1'!V16/'1'!$E$16)</f>
        <v>123.02323353233747</v>
      </c>
      <c r="W15" s="492">
        <f>('1'!W16/'1'!$E$16)*1000</f>
        <v>6206733.0816315329</v>
      </c>
      <c r="X15" s="492">
        <f>('1'!X16/'1'!$E$16)*1000</f>
        <v>41438903.097240709</v>
      </c>
      <c r="Y15" s="492">
        <f>('1'!Y16/'1'!$E$16)*1000</f>
        <v>41831884.227947295</v>
      </c>
      <c r="Z15" s="1350">
        <f>('1'!Z16/'1'!$E$16)*1000</f>
        <v>49010148.666992024</v>
      </c>
      <c r="AA15" s="1315"/>
    </row>
    <row r="16" spans="1:64" s="1308" customFormat="1" ht="19.5" hidden="1" customHeight="1">
      <c r="A16" s="3590" t="s">
        <v>2389</v>
      </c>
      <c r="B16" s="3590"/>
      <c r="C16" s="3590"/>
      <c r="D16" s="550"/>
      <c r="E16" s="724">
        <v>13660.999999999831</v>
      </c>
      <c r="F16" s="493">
        <v>42446412.520102024</v>
      </c>
      <c r="G16" s="492">
        <v>38200211.007092766</v>
      </c>
      <c r="H16" s="492">
        <v>8360227.7814652566</v>
      </c>
      <c r="I16" s="492">
        <v>7973972.2527150605</v>
      </c>
      <c r="J16" s="492">
        <v>7820158.1750555597</v>
      </c>
      <c r="K16" s="492">
        <v>21122603.460555427</v>
      </c>
      <c r="L16" s="492">
        <v>122811991.37389635</v>
      </c>
      <c r="M16" s="1350">
        <v>12003172.649837723</v>
      </c>
      <c r="N16" s="3590" t="s">
        <v>2389</v>
      </c>
      <c r="O16" s="3590"/>
      <c r="P16" s="3590"/>
      <c r="Q16" s="436"/>
      <c r="R16" s="1124">
        <v>10.118940514693909</v>
      </c>
      <c r="S16" s="493" t="s">
        <v>388</v>
      </c>
      <c r="T16" s="493" t="s">
        <v>388</v>
      </c>
      <c r="U16" s="1306">
        <v>98.129397653440961</v>
      </c>
      <c r="V16" s="1306">
        <v>108.47500227458528</v>
      </c>
      <c r="W16" s="492">
        <v>6240397.617036419</v>
      </c>
      <c r="X16" s="492">
        <v>38246013.372758999</v>
      </c>
      <c r="Y16" s="492">
        <v>36351802.774204522</v>
      </c>
      <c r="Z16" s="1350">
        <v>43135040.312187381</v>
      </c>
      <c r="AA16" s="1315"/>
    </row>
    <row r="17" spans="1:64" s="1308" customFormat="1" ht="21.75" hidden="1" customHeight="1">
      <c r="A17" s="3590" t="s">
        <v>2502</v>
      </c>
      <c r="B17" s="3590"/>
      <c r="C17" s="3590"/>
      <c r="D17" s="550"/>
      <c r="E17" s="1320">
        <v>13884.215801226181</v>
      </c>
      <c r="F17" s="1126">
        <v>49115862.536230616</v>
      </c>
      <c r="G17" s="525">
        <v>42535953.206094816</v>
      </c>
      <c r="H17" s="525">
        <v>9551601.6308908071</v>
      </c>
      <c r="I17" s="525">
        <v>9158464.8092755899</v>
      </c>
      <c r="J17" s="525">
        <v>8997663.2648026906</v>
      </c>
      <c r="K17" s="525">
        <v>22350964.708077282</v>
      </c>
      <c r="L17" s="525">
        <v>137271807.67072111</v>
      </c>
      <c r="M17" s="1350">
        <v>13756847.357891547</v>
      </c>
      <c r="N17" s="3590" t="s">
        <v>3044</v>
      </c>
      <c r="O17" s="3590"/>
      <c r="P17" s="3590"/>
      <c r="Q17" s="436"/>
      <c r="R17" s="1352">
        <v>10.69811914487429</v>
      </c>
      <c r="S17" s="1353" t="s">
        <v>388</v>
      </c>
      <c r="T17" s="1353" t="s">
        <v>388</v>
      </c>
      <c r="U17" s="1317">
        <v>132.6044055498507</v>
      </c>
      <c r="V17" s="1317">
        <v>144.08993176227312</v>
      </c>
      <c r="W17" s="525">
        <v>6698070.0509349806</v>
      </c>
      <c r="X17" s="525">
        <v>40964835.446321748</v>
      </c>
      <c r="Y17" s="525">
        <v>39820027.144423097</v>
      </c>
      <c r="Z17" s="1350">
        <v>48378006.616693579</v>
      </c>
      <c r="AA17" s="1315"/>
    </row>
    <row r="18" spans="1:64" s="1308" customFormat="1" ht="17.25" hidden="1" customHeight="1">
      <c r="A18" s="3590" t="s">
        <v>2289</v>
      </c>
      <c r="B18" s="3590"/>
      <c r="C18" s="3590"/>
      <c r="D18" s="436"/>
      <c r="E18" s="1126">
        <v>14177.803997248742</v>
      </c>
      <c r="F18" s="862" t="s">
        <v>426</v>
      </c>
      <c r="G18" s="525">
        <f>'[1]1'!G19/'[1]1'!$E$19*1000</f>
        <v>42829781.066332154</v>
      </c>
      <c r="H18" s="525">
        <f>'[1]1'!H19/'[1]1'!$E$19*1000</f>
        <v>12007051.62516146</v>
      </c>
      <c r="I18" s="525">
        <f>'[1]1'!I19/'[1]1'!$E$19*1000</f>
        <v>11584673.074904718</v>
      </c>
      <c r="J18" s="525">
        <f>'[1]1'!J19/'[1]1'!$E$19*1000</f>
        <v>11420663.849207671</v>
      </c>
      <c r="K18" s="1140" t="s">
        <v>427</v>
      </c>
      <c r="L18" s="525">
        <f>'[1]1'!L19/'[1]1'!$E$19*1000</f>
        <v>133487314.86550899</v>
      </c>
      <c r="M18" s="1350">
        <f>'[1]1'!M19/'[1]1'!$E$19*1000</f>
        <v>10482399.909803633</v>
      </c>
      <c r="N18" s="3590" t="s">
        <v>2289</v>
      </c>
      <c r="O18" s="3590"/>
      <c r="P18" s="3590"/>
      <c r="Q18" s="436"/>
      <c r="R18" s="1318">
        <f>'[1]1'!R19/'[1]1'!E19</f>
        <v>11.226386672059109</v>
      </c>
      <c r="S18" s="1319" t="s">
        <v>426</v>
      </c>
      <c r="T18" s="1319" t="s">
        <v>426</v>
      </c>
      <c r="U18" s="1319" t="s">
        <v>426</v>
      </c>
      <c r="V18" s="1319" t="s">
        <v>426</v>
      </c>
      <c r="W18" s="525">
        <f>'[1]1'!W19/'[1]1'!$E$19*1000</f>
        <v>6540541.8101217076</v>
      </c>
      <c r="X18" s="525">
        <f>'[1]1'!X19/'[1]1'!$E$19*1000</f>
        <v>43382558.55981715</v>
      </c>
      <c r="Y18" s="525">
        <f>'[1]1'!Y19/'[1]1'!$E$19*1000</f>
        <v>38731168.642797194</v>
      </c>
      <c r="Z18" s="1350">
        <f>'[1]1'!Z19/'[1]1'!$E$19*1000</f>
        <v>58083639.396758847</v>
      </c>
      <c r="AA18" s="1315"/>
    </row>
    <row r="19" spans="1:64" s="1308" customFormat="1" ht="17.25" hidden="1" customHeight="1">
      <c r="A19" s="3590" t="s">
        <v>2556</v>
      </c>
      <c r="B19" s="3590"/>
      <c r="C19" s="3590"/>
      <c r="D19" s="550"/>
      <c r="E19" s="1320">
        <v>14412.000000000007</v>
      </c>
      <c r="F19" s="1126">
        <v>47435023.247933954</v>
      </c>
      <c r="G19" s="525">
        <v>39879561.30494196</v>
      </c>
      <c r="H19" s="525">
        <v>9115642.151042521</v>
      </c>
      <c r="I19" s="525">
        <v>8660463.1377619859</v>
      </c>
      <c r="J19" s="525">
        <v>8493793.4604348596</v>
      </c>
      <c r="K19" s="525">
        <v>23571814.181840964</v>
      </c>
      <c r="L19" s="525">
        <v>133087571.49141754</v>
      </c>
      <c r="M19" s="1350">
        <v>13230544.797983168</v>
      </c>
      <c r="N19" s="3590" t="s">
        <v>2515</v>
      </c>
      <c r="O19" s="3590"/>
      <c r="P19" s="3590"/>
      <c r="Q19" s="436"/>
      <c r="R19" s="1318">
        <v>9.7218342469995918</v>
      </c>
      <c r="S19" s="1318">
        <v>7.5465635776771265</v>
      </c>
      <c r="T19" s="1318">
        <v>2.1752706693224568</v>
      </c>
      <c r="U19" s="1318">
        <v>104.97929521473753</v>
      </c>
      <c r="V19" s="1318">
        <v>137.86796058334116</v>
      </c>
      <c r="W19" s="525">
        <v>6259954.0290331859</v>
      </c>
      <c r="X19" s="525">
        <v>39096934.490936048</v>
      </c>
      <c r="Y19" s="525">
        <v>36707776.877159506</v>
      </c>
      <c r="Z19" s="1350">
        <v>47697245.190451905</v>
      </c>
      <c r="AA19" s="1315"/>
    </row>
    <row r="20" spans="1:64" s="1308" customFormat="1" ht="17.25" hidden="1" customHeight="1">
      <c r="A20" s="3590" t="s">
        <v>2447</v>
      </c>
      <c r="B20" s="3590"/>
      <c r="C20" s="3590"/>
      <c r="D20" s="550"/>
      <c r="E20" s="724">
        <v>14563.000000000739</v>
      </c>
      <c r="F20" s="154">
        <v>45509962.204318993</v>
      </c>
      <c r="G20" s="492">
        <v>38989204.94335188</v>
      </c>
      <c r="H20" s="492">
        <v>8939243.2289417535</v>
      </c>
      <c r="I20" s="492">
        <v>8321274.0637128521</v>
      </c>
      <c r="J20" s="492">
        <v>8120514.1035530707</v>
      </c>
      <c r="K20" s="492">
        <v>21957904.250088058</v>
      </c>
      <c r="L20" s="492">
        <v>137543935.25461546</v>
      </c>
      <c r="M20" s="1350">
        <v>13075241.425932759</v>
      </c>
      <c r="N20" s="3590" t="s">
        <v>2447</v>
      </c>
      <c r="O20" s="3590"/>
      <c r="P20" s="3590"/>
      <c r="Q20" s="436"/>
      <c r="R20" s="1318">
        <v>8.5109939004192352</v>
      </c>
      <c r="S20" s="1318">
        <v>6.6164437711059216</v>
      </c>
      <c r="T20" s="1318">
        <v>1.8945501293133007</v>
      </c>
      <c r="U20" s="1318">
        <v>131.54422071410485</v>
      </c>
      <c r="V20" s="1318">
        <v>140.13021375550409</v>
      </c>
      <c r="W20" s="492">
        <v>5752775.2306968234</v>
      </c>
      <c r="X20" s="492">
        <v>37552211.996995367</v>
      </c>
      <c r="Y20" s="492">
        <v>36384650.840976566</v>
      </c>
      <c r="Z20" s="1350">
        <v>45364093.473824903</v>
      </c>
      <c r="AA20" s="1315"/>
    </row>
    <row r="21" spans="1:64" s="1308" customFormat="1" ht="17.25" hidden="1" customHeight="1">
      <c r="A21" s="3590" t="s">
        <v>2489</v>
      </c>
      <c r="B21" s="3590"/>
      <c r="C21" s="3590"/>
      <c r="D21" s="550"/>
      <c r="E21" s="1320">
        <v>14821.00000024477</v>
      </c>
      <c r="F21" s="1126">
        <v>48327530.361962661</v>
      </c>
      <c r="G21" s="525">
        <v>41210969.153543569</v>
      </c>
      <c r="H21" s="525">
        <v>9544437.6522240601</v>
      </c>
      <c r="I21" s="525">
        <v>9024502.1241934709</v>
      </c>
      <c r="J21" s="525">
        <v>8827576.9486802239</v>
      </c>
      <c r="K21" s="525">
        <v>22459416.915849142</v>
      </c>
      <c r="L21" s="525">
        <v>152701417.52390888</v>
      </c>
      <c r="M21" s="1350">
        <v>13994991.850793503</v>
      </c>
      <c r="N21" s="3590" t="s">
        <v>2489</v>
      </c>
      <c r="O21" s="3590"/>
      <c r="P21" s="3590"/>
      <c r="Q21" s="436"/>
      <c r="R21" s="1318">
        <v>8.7543969219633251</v>
      </c>
      <c r="S21" s="1318">
        <v>6.7780893239552684</v>
      </c>
      <c r="T21" s="1318">
        <v>1.9763075980080611</v>
      </c>
      <c r="U21" s="1318">
        <v>131.95636741124386</v>
      </c>
      <c r="V21" s="1318">
        <v>141.57546016262012</v>
      </c>
      <c r="W21" s="525">
        <v>6113501.9775059745</v>
      </c>
      <c r="X21" s="525">
        <v>39670326.330035061</v>
      </c>
      <c r="Y21" s="525">
        <v>38180245.582422793</v>
      </c>
      <c r="Z21" s="1350">
        <v>48014488.17296461</v>
      </c>
      <c r="AA21" s="1315"/>
      <c r="AD21" s="1315"/>
      <c r="AE21" s="1315"/>
      <c r="AF21" s="1315"/>
      <c r="AG21" s="1315"/>
      <c r="AH21" s="1315"/>
    </row>
    <row r="22" spans="1:64" s="1308" customFormat="1" ht="18.600000000000001" hidden="1" customHeight="1">
      <c r="A22" s="3095" t="s">
        <v>2392</v>
      </c>
      <c r="B22" s="3096"/>
      <c r="C22" s="3096"/>
      <c r="D22" s="3097"/>
      <c r="E22" s="178">
        <v>14935.000010349095</v>
      </c>
      <c r="F22" s="1321">
        <v>48501.149157458</v>
      </c>
      <c r="G22" s="144">
        <v>39613.65235723192</v>
      </c>
      <c r="H22" s="144">
        <v>8863.4218810383409</v>
      </c>
      <c r="I22" s="144">
        <v>8406.9731728139559</v>
      </c>
      <c r="J22" s="144">
        <v>8164.0897418151126</v>
      </c>
      <c r="K22" s="144">
        <v>22543.901875294792</v>
      </c>
      <c r="L22" s="144">
        <v>153797.65224766204</v>
      </c>
      <c r="M22" s="1350">
        <v>14606.058191880787</v>
      </c>
      <c r="N22" s="3095" t="s">
        <v>2292</v>
      </c>
      <c r="O22" s="3096"/>
      <c r="P22" s="3096"/>
      <c r="Q22" s="3097"/>
      <c r="R22" s="1318">
        <v>8.7311312693919358</v>
      </c>
      <c r="S22" s="1318">
        <v>6.7894131812802048</v>
      </c>
      <c r="T22" s="1318">
        <v>1.941718088111746</v>
      </c>
      <c r="U22" s="1318">
        <v>119.39517283194242</v>
      </c>
      <c r="V22" s="1318">
        <v>129.4933603741249</v>
      </c>
      <c r="W22" s="144">
        <v>6134.1181102373002</v>
      </c>
      <c r="X22" s="144">
        <v>38278.493919796383</v>
      </c>
      <c r="Y22" s="144">
        <v>37099.22531691366</v>
      </c>
      <c r="Z22" s="1350">
        <v>48963.204266625915</v>
      </c>
      <c r="AA22" s="1315"/>
      <c r="AB22" s="1315"/>
      <c r="AC22" s="1315"/>
      <c r="AD22" s="1315"/>
      <c r="AE22" s="1315"/>
      <c r="AF22" s="1315"/>
      <c r="AG22" s="1315"/>
      <c r="AH22" s="1315"/>
    </row>
    <row r="23" spans="1:64" s="1308" customFormat="1" ht="18.600000000000001" hidden="1" customHeight="1">
      <c r="A23" s="3095" t="s">
        <v>2293</v>
      </c>
      <c r="B23" s="3096"/>
      <c r="C23" s="3096"/>
      <c r="D23" s="3097"/>
      <c r="E23" s="178">
        <v>15207</v>
      </c>
      <c r="F23" s="1322" t="s">
        <v>431</v>
      </c>
      <c r="G23" s="144">
        <v>36010.509158527559</v>
      </c>
      <c r="H23" s="144">
        <v>9017.3299167078403</v>
      </c>
      <c r="I23" s="144">
        <v>8508.6990303050716</v>
      </c>
      <c r="J23" s="144">
        <v>8285.6523650080362</v>
      </c>
      <c r="K23" s="526" t="s">
        <v>431</v>
      </c>
      <c r="L23" s="526" t="s">
        <v>431</v>
      </c>
      <c r="M23" s="1354" t="s">
        <v>431</v>
      </c>
      <c r="N23" s="3095" t="s">
        <v>2315</v>
      </c>
      <c r="O23" s="3096"/>
      <c r="P23" s="3096"/>
      <c r="Q23" s="3097"/>
      <c r="R23" s="1318">
        <v>8.8398869672457678</v>
      </c>
      <c r="S23" s="1318">
        <v>6.8091582154013741</v>
      </c>
      <c r="T23" s="1318">
        <v>2.0307287518443906</v>
      </c>
      <c r="U23" s="1323" t="s">
        <v>340</v>
      </c>
      <c r="V23" s="1323" t="s">
        <v>438</v>
      </c>
      <c r="W23" s="144">
        <v>5276.4094781992389</v>
      </c>
      <c r="X23" s="144">
        <v>37922.584824932077</v>
      </c>
      <c r="Y23" s="144">
        <v>34004.943652264345</v>
      </c>
      <c r="Z23" s="1350">
        <v>43664.833496219202</v>
      </c>
      <c r="AA23" s="1315"/>
      <c r="AB23" s="1315"/>
      <c r="AC23" s="1315"/>
      <c r="AD23" s="1355" t="s">
        <v>1175</v>
      </c>
      <c r="AE23" s="1315"/>
      <c r="AF23" s="1315"/>
      <c r="AG23" s="1315"/>
      <c r="AH23" s="1315"/>
      <c r="AV23" s="1348" t="s">
        <v>1174</v>
      </c>
    </row>
    <row r="24" spans="1:64" s="1308" customFormat="1" ht="16.5" customHeight="1">
      <c r="A24" s="3098" t="s">
        <v>1463</v>
      </c>
      <c r="B24" s="3098"/>
      <c r="C24" s="3098"/>
      <c r="D24" s="3099"/>
      <c r="E24" s="1356">
        <v>15686.999999796744</v>
      </c>
      <c r="F24" s="1322">
        <v>54563.268497110577</v>
      </c>
      <c r="G24" s="1322">
        <v>43861.141283343059</v>
      </c>
      <c r="H24" s="1322">
        <v>10325.457272886364</v>
      </c>
      <c r="I24" s="1322">
        <v>9664.8553681724316</v>
      </c>
      <c r="J24" s="1322">
        <v>9460.910795565118</v>
      </c>
      <c r="K24" s="1322">
        <v>25594.621859464947</v>
      </c>
      <c r="L24" s="1322">
        <v>141667.13458602584</v>
      </c>
      <c r="M24" s="1322">
        <v>21368.620904886408</v>
      </c>
      <c r="N24" s="3098" t="s">
        <v>1463</v>
      </c>
      <c r="O24" s="3098"/>
      <c r="P24" s="3098"/>
      <c r="Q24" s="3099"/>
      <c r="R24" s="1318">
        <v>8.8511133605774326</v>
      </c>
      <c r="S24" s="1318">
        <v>6.9287677526859266</v>
      </c>
      <c r="T24" s="1318">
        <v>1.9223456078914885</v>
      </c>
      <c r="U24" s="1318">
        <v>107.04837150697601</v>
      </c>
      <c r="V24" s="1318">
        <v>126.02283695336492</v>
      </c>
      <c r="W24" s="144">
        <v>7545.2527669907195</v>
      </c>
      <c r="X24" s="144">
        <v>43110.097173507245</v>
      </c>
      <c r="Y24" s="144">
        <v>41303.850307495515</v>
      </c>
      <c r="Z24" s="144">
        <v>50709.589493861604</v>
      </c>
      <c r="AA24" s="1315"/>
      <c r="AB24" s="1315"/>
      <c r="AC24" s="1315"/>
    </row>
    <row r="25" spans="1:64" s="1308" customFormat="1" ht="16.5" customHeight="1">
      <c r="A25" s="3095" t="s">
        <v>2260</v>
      </c>
      <c r="B25" s="3095"/>
      <c r="C25" s="3095"/>
      <c r="D25" s="3100"/>
      <c r="E25" s="1356">
        <v>15500</v>
      </c>
      <c r="F25" s="1322" t="s">
        <v>431</v>
      </c>
      <c r="G25" s="1322">
        <v>55980.271395425945</v>
      </c>
      <c r="H25" s="1322">
        <v>13634.554198239672</v>
      </c>
      <c r="I25" s="1322">
        <v>12614.250814914885</v>
      </c>
      <c r="J25" s="1322">
        <v>12345.135520698283</v>
      </c>
      <c r="K25" s="1322" t="s">
        <v>431</v>
      </c>
      <c r="L25" s="1322">
        <v>122171.73181625651</v>
      </c>
      <c r="M25" s="1322">
        <v>21163.968726025738</v>
      </c>
      <c r="N25" s="3095" t="s">
        <v>2260</v>
      </c>
      <c r="O25" s="3095"/>
      <c r="P25" s="3095"/>
      <c r="Q25" s="3100"/>
      <c r="R25" s="1323">
        <v>9.8456230265432279</v>
      </c>
      <c r="S25" s="1323">
        <v>7.3868929808987094</v>
      </c>
      <c r="T25" s="1323">
        <v>2.4587300456856456</v>
      </c>
      <c r="U25" s="1323" t="s">
        <v>431</v>
      </c>
      <c r="V25" s="1323" t="s">
        <v>431</v>
      </c>
      <c r="W25" s="526">
        <v>6913.7704650701417</v>
      </c>
      <c r="X25" s="526">
        <v>56483.472830459577</v>
      </c>
      <c r="Y25" s="526">
        <v>51987.760105637281</v>
      </c>
      <c r="Z25" s="526">
        <v>54834.063826610996</v>
      </c>
      <c r="AA25" s="1315"/>
      <c r="AB25" s="1315"/>
      <c r="AC25" s="1315"/>
    </row>
    <row r="26" spans="1:64" s="1308" customFormat="1" ht="16.5" customHeight="1">
      <c r="A26" s="3095" t="s">
        <v>1464</v>
      </c>
      <c r="B26" s="3095"/>
      <c r="C26" s="3095"/>
      <c r="D26" s="3100"/>
      <c r="E26" s="1356">
        <v>16502.022257559558</v>
      </c>
      <c r="F26" s="1322">
        <v>63579.366332451566</v>
      </c>
      <c r="G26" s="1322">
        <v>57001.191578761027</v>
      </c>
      <c r="H26" s="1322">
        <v>13861.57419689511</v>
      </c>
      <c r="I26" s="1322">
        <v>12989.675106935392</v>
      </c>
      <c r="J26" s="1322">
        <v>12770.00568208703</v>
      </c>
      <c r="K26" s="1322">
        <v>28797.191523583977</v>
      </c>
      <c r="L26" s="1322">
        <v>178466.71596457853</v>
      </c>
      <c r="M26" s="1322">
        <v>21249.30807929442</v>
      </c>
      <c r="N26" s="3095" t="s">
        <v>1464</v>
      </c>
      <c r="O26" s="3095"/>
      <c r="P26" s="3095"/>
      <c r="Q26" s="3100"/>
      <c r="R26" s="1323">
        <v>8.8600869868189367</v>
      </c>
      <c r="S26" s="1323">
        <v>6.8475472392440437</v>
      </c>
      <c r="T26" s="1323">
        <v>2.0125397475749027</v>
      </c>
      <c r="U26" s="1323">
        <v>108.70820476154772</v>
      </c>
      <c r="V26" s="1323">
        <v>126.56661618927994</v>
      </c>
      <c r="W26" s="526">
        <v>9657.7744973960762</v>
      </c>
      <c r="X26" s="526">
        <v>53429.468590439203</v>
      </c>
      <c r="Y26" s="526">
        <v>51992.325696075612</v>
      </c>
      <c r="Z26" s="526">
        <v>59708.86263090068</v>
      </c>
      <c r="AA26" s="1315"/>
      <c r="AB26" s="1315"/>
      <c r="AC26" s="1315"/>
    </row>
    <row r="27" spans="1:64" s="1308" customFormat="1" ht="16.5" customHeight="1" thickBot="1">
      <c r="A27" s="3095" t="s">
        <v>2209</v>
      </c>
      <c r="B27" s="3096"/>
      <c r="C27" s="3096"/>
      <c r="D27" s="3097"/>
      <c r="E27" s="1356">
        <v>16524.999999998374</v>
      </c>
      <c r="F27" s="1322">
        <v>80233.786582646339</v>
      </c>
      <c r="G27" s="1322">
        <v>64767.899011754256</v>
      </c>
      <c r="H27" s="1322">
        <v>16198.479892664722</v>
      </c>
      <c r="I27" s="1322">
        <v>15445.745872542044</v>
      </c>
      <c r="J27" s="1322">
        <v>15220.994641863354</v>
      </c>
      <c r="K27" s="1322">
        <v>31138.890220205096</v>
      </c>
      <c r="L27" s="1322">
        <v>203101.45112074967</v>
      </c>
      <c r="M27" s="1322">
        <v>23227.737788404243</v>
      </c>
      <c r="N27" s="3095" t="s">
        <v>2209</v>
      </c>
      <c r="O27" s="3096"/>
      <c r="P27" s="3096"/>
      <c r="Q27" s="3097"/>
      <c r="R27" s="1318">
        <v>9.9656289090020422</v>
      </c>
      <c r="S27" s="1318">
        <v>7.6251445003874512</v>
      </c>
      <c r="T27" s="1318">
        <v>2.3404844086145999</v>
      </c>
      <c r="U27" s="1318">
        <v>109.33507803712362</v>
      </c>
      <c r="V27" s="1318">
        <v>127.31054876628544</v>
      </c>
      <c r="W27" s="144">
        <v>10563.956461141332</v>
      </c>
      <c r="X27" s="144">
        <v>63381.021075662698</v>
      </c>
      <c r="Y27" s="144">
        <v>59521.343657658355</v>
      </c>
      <c r="Z27" s="144">
        <v>79845.183752964062</v>
      </c>
      <c r="AA27" s="1315"/>
      <c r="AB27" s="1315"/>
      <c r="AC27" s="1315"/>
    </row>
    <row r="28" spans="1:64" s="1308" customFormat="1" ht="16.5" customHeight="1" thickTop="1">
      <c r="A28" s="3095" t="s">
        <v>2237</v>
      </c>
      <c r="B28" s="3096"/>
      <c r="C28" s="3096"/>
      <c r="D28" s="3097"/>
      <c r="E28" s="178">
        <f>'1'!E29</f>
        <v>16745.000000000517</v>
      </c>
      <c r="F28" s="1321">
        <f t="shared" ref="F28:M28" si="1">AG32</f>
        <v>91858.173525620921</v>
      </c>
      <c r="G28" s="1321">
        <f t="shared" si="1"/>
        <v>65879.366879332229</v>
      </c>
      <c r="H28" s="1321">
        <f t="shared" si="1"/>
        <v>19560.334007233752</v>
      </c>
      <c r="I28" s="1321">
        <f t="shared" si="1"/>
        <v>18793.238739617555</v>
      </c>
      <c r="J28" s="1321">
        <f t="shared" si="1"/>
        <v>18593.900643774799</v>
      </c>
      <c r="K28" s="1321">
        <f t="shared" si="1"/>
        <v>28970.892312781973</v>
      </c>
      <c r="L28" s="1321">
        <f t="shared" si="1"/>
        <v>205575.37345236415</v>
      </c>
      <c r="M28" s="1321">
        <f t="shared" si="1"/>
        <v>23128.798747567431</v>
      </c>
      <c r="N28" s="3095" t="s">
        <v>2237</v>
      </c>
      <c r="O28" s="3096"/>
      <c r="P28" s="3096"/>
      <c r="Q28" s="3097"/>
      <c r="R28" s="1357">
        <f>'35'!E33</f>
        <v>10.640223218556514</v>
      </c>
      <c r="S28" s="1357">
        <f>'35'!F33</f>
        <v>8.1681774298838619</v>
      </c>
      <c r="T28" s="1357">
        <f>'35'!G33</f>
        <v>2.4720457886726512</v>
      </c>
      <c r="U28" s="1357">
        <f>'35'!BX37</f>
        <v>108.30075223690659</v>
      </c>
      <c r="V28" s="1357">
        <f>'35'!BY37</f>
        <v>132.82017371932074</v>
      </c>
      <c r="W28" s="1321">
        <f>AO32</f>
        <v>13024.598291611459</v>
      </c>
      <c r="X28" s="1321">
        <f>AP32</f>
        <v>63338.143531398964</v>
      </c>
      <c r="Y28" s="1321">
        <f>AQ32</f>
        <v>58377.822561145746</v>
      </c>
      <c r="Z28" s="1321">
        <f>AR32</f>
        <v>93219.94640383267</v>
      </c>
      <c r="AA28" s="1315"/>
      <c r="AB28" s="1315"/>
      <c r="AC28" s="1315"/>
      <c r="AD28" s="3596"/>
      <c r="AE28" s="3597"/>
      <c r="AF28" s="3600" t="s">
        <v>982</v>
      </c>
      <c r="AG28" s="1358" t="s">
        <v>983</v>
      </c>
      <c r="AH28" s="1358" t="s">
        <v>96</v>
      </c>
      <c r="AI28" s="1358" t="s">
        <v>296</v>
      </c>
      <c r="AJ28" s="1358" t="s">
        <v>984</v>
      </c>
      <c r="AK28" s="1358" t="s">
        <v>297</v>
      </c>
      <c r="AL28" s="1358" t="s">
        <v>985</v>
      </c>
      <c r="AM28" s="1358" t="s">
        <v>307</v>
      </c>
      <c r="AN28" s="1359" t="s">
        <v>301</v>
      </c>
      <c r="AO28" s="1360" t="s">
        <v>986</v>
      </c>
      <c r="AP28" s="1358" t="s">
        <v>303</v>
      </c>
      <c r="AQ28" s="1358" t="s">
        <v>987</v>
      </c>
      <c r="AR28" s="1358" t="s">
        <v>988</v>
      </c>
      <c r="AS28" s="1358" t="s">
        <v>989</v>
      </c>
      <c r="AT28" s="1361" t="s">
        <v>990</v>
      </c>
      <c r="AV28" s="3582"/>
      <c r="AW28" s="3583"/>
      <c r="AX28" s="3586" t="s">
        <v>982</v>
      </c>
      <c r="AY28" s="2472" t="s">
        <v>983</v>
      </c>
      <c r="AZ28" s="2472" t="s">
        <v>96</v>
      </c>
      <c r="BA28" s="2472" t="s">
        <v>296</v>
      </c>
      <c r="BB28" s="2472" t="s">
        <v>984</v>
      </c>
      <c r="BC28" s="2472" t="s">
        <v>297</v>
      </c>
      <c r="BD28" s="2472" t="s">
        <v>4002</v>
      </c>
      <c r="BE28" s="2472" t="s">
        <v>307</v>
      </c>
      <c r="BF28" s="2472" t="s">
        <v>301</v>
      </c>
      <c r="BG28" s="2472" t="s">
        <v>986</v>
      </c>
      <c r="BH28" s="2472" t="s">
        <v>303</v>
      </c>
      <c r="BI28" s="2472" t="s">
        <v>987</v>
      </c>
      <c r="BJ28" s="2472" t="s">
        <v>988</v>
      </c>
      <c r="BK28" s="2472" t="s">
        <v>4003</v>
      </c>
      <c r="BL28" s="2473" t="s">
        <v>4004</v>
      </c>
    </row>
    <row r="29" spans="1:64" ht="16.5" customHeight="1" thickBot="1">
      <c r="A29" s="3590" t="s">
        <v>43</v>
      </c>
      <c r="B29" s="3590"/>
      <c r="C29" s="3590"/>
      <c r="D29" s="550"/>
      <c r="E29" s="178"/>
      <c r="F29" s="950"/>
      <c r="G29" s="950"/>
      <c r="H29" s="950"/>
      <c r="I29" s="950"/>
      <c r="J29" s="950"/>
      <c r="K29" s="950"/>
      <c r="L29" s="950"/>
      <c r="M29" s="950"/>
      <c r="N29" s="3590" t="s">
        <v>43</v>
      </c>
      <c r="O29" s="3590"/>
      <c r="P29" s="3590"/>
      <c r="Q29" s="436"/>
      <c r="R29" s="950"/>
      <c r="S29" s="528"/>
      <c r="T29" s="528"/>
      <c r="U29" s="1321"/>
      <c r="V29" s="1321"/>
      <c r="W29" s="1321"/>
      <c r="X29" s="1321"/>
      <c r="Y29" s="1321"/>
      <c r="Z29" s="1321"/>
      <c r="AA29" s="1330"/>
      <c r="AD29" s="3598"/>
      <c r="AE29" s="3599"/>
      <c r="AF29" s="3601"/>
      <c r="AG29" s="1362" t="s">
        <v>1173</v>
      </c>
      <c r="AH29" s="1362" t="s">
        <v>1173</v>
      </c>
      <c r="AI29" s="1362" t="s">
        <v>1173</v>
      </c>
      <c r="AJ29" s="1362" t="s">
        <v>1173</v>
      </c>
      <c r="AK29" s="1362" t="s">
        <v>1173</v>
      </c>
      <c r="AL29" s="1362" t="s">
        <v>1173</v>
      </c>
      <c r="AM29" s="1362" t="s">
        <v>1173</v>
      </c>
      <c r="AN29" s="1363" t="s">
        <v>1173</v>
      </c>
      <c r="AO29" s="1364" t="s">
        <v>1173</v>
      </c>
      <c r="AP29" s="1362" t="s">
        <v>1173</v>
      </c>
      <c r="AQ29" s="1362" t="s">
        <v>1173</v>
      </c>
      <c r="AR29" s="1362" t="s">
        <v>1173</v>
      </c>
      <c r="AS29" s="1362" t="s">
        <v>1173</v>
      </c>
      <c r="AT29" s="1365" t="s">
        <v>1173</v>
      </c>
      <c r="AU29" s="1308"/>
      <c r="AV29" s="3584"/>
      <c r="AW29" s="3585"/>
      <c r="AX29" s="3587"/>
      <c r="AY29" s="2474" t="s">
        <v>1173</v>
      </c>
      <c r="AZ29" s="2474" t="s">
        <v>1173</v>
      </c>
      <c r="BA29" s="2474" t="s">
        <v>1173</v>
      </c>
      <c r="BB29" s="2474" t="s">
        <v>1173</v>
      </c>
      <c r="BC29" s="2474" t="s">
        <v>1173</v>
      </c>
      <c r="BD29" s="2474" t="s">
        <v>1173</v>
      </c>
      <c r="BE29" s="2474" t="s">
        <v>1173</v>
      </c>
      <c r="BF29" s="2474" t="s">
        <v>1173</v>
      </c>
      <c r="BG29" s="2474" t="s">
        <v>1173</v>
      </c>
      <c r="BH29" s="2474" t="s">
        <v>1173</v>
      </c>
      <c r="BI29" s="2474" t="s">
        <v>1173</v>
      </c>
      <c r="BJ29" s="2474" t="s">
        <v>1173</v>
      </c>
      <c r="BK29" s="2474" t="s">
        <v>1173</v>
      </c>
      <c r="BL29" s="2475" t="s">
        <v>1173</v>
      </c>
    </row>
    <row r="30" spans="1:64" ht="16.5" customHeight="1" thickTop="1">
      <c r="A30" s="1366"/>
      <c r="B30" s="1366" t="s">
        <v>44</v>
      </c>
      <c r="C30" s="1366"/>
      <c r="D30" s="1367"/>
      <c r="E30" s="181">
        <f>'1'!E31</f>
        <v>12620.544450192037</v>
      </c>
      <c r="F30" s="950">
        <f t="shared" ref="F30:M31" si="2">AG30</f>
        <v>118576.36353480241</v>
      </c>
      <c r="G30" s="950">
        <f t="shared" si="2"/>
        <v>84522.091596721511</v>
      </c>
      <c r="H30" s="950">
        <f t="shared" si="2"/>
        <v>24790.061812413289</v>
      </c>
      <c r="I30" s="950">
        <f t="shared" si="2"/>
        <v>23821.441089795928</v>
      </c>
      <c r="J30" s="950">
        <f t="shared" si="2"/>
        <v>23565.892766812754</v>
      </c>
      <c r="K30" s="950">
        <f t="shared" si="2"/>
        <v>37991.245493668292</v>
      </c>
      <c r="L30" s="950">
        <f t="shared" si="2"/>
        <v>271086.86811487115</v>
      </c>
      <c r="M30" s="950">
        <f t="shared" si="2"/>
        <v>30127.525602337962</v>
      </c>
      <c r="N30" s="1366"/>
      <c r="O30" s="1366" t="s">
        <v>44</v>
      </c>
      <c r="P30" s="1366"/>
      <c r="Q30" s="1327"/>
      <c r="R30" s="1368">
        <f>'35'!E35</f>
        <v>13.009870372699728</v>
      </c>
      <c r="S30" s="1368">
        <f>'35'!F35</f>
        <v>9.9146545096138929</v>
      </c>
      <c r="T30" s="1368">
        <f>'35'!G35</f>
        <v>3.0952158630858313</v>
      </c>
      <c r="U30" s="1368">
        <f>'35'!BX35</f>
        <v>127.7870291033644</v>
      </c>
      <c r="V30" s="1368">
        <f>'35'!BY35</f>
        <v>157.22128235119291</v>
      </c>
      <c r="W30" s="950">
        <f t="shared" ref="W30:Z31" si="3">AO30</f>
        <v>16397.853049915349</v>
      </c>
      <c r="X30" s="950">
        <f t="shared" si="3"/>
        <v>81372.020423426933</v>
      </c>
      <c r="Y30" s="950">
        <f t="shared" si="3"/>
        <v>75012.131579010573</v>
      </c>
      <c r="Z30" s="950">
        <f t="shared" si="3"/>
        <v>120375.30949574969</v>
      </c>
      <c r="AA30" s="1315"/>
      <c r="AB30" s="1315"/>
      <c r="AC30" s="1315"/>
      <c r="AD30" s="3602" t="s">
        <v>991</v>
      </c>
      <c r="AE30" s="1369" t="s">
        <v>992</v>
      </c>
      <c r="AF30" s="1370">
        <f>AX30</f>
        <v>12620.544450192037</v>
      </c>
      <c r="AG30" s="1371">
        <f>AY30/1000</f>
        <v>118576.36353480241</v>
      </c>
      <c r="AH30" s="1371">
        <f t="shared" ref="AH30:AT49" si="4">AZ30/1000</f>
        <v>84522.091596721511</v>
      </c>
      <c r="AI30" s="1371">
        <f t="shared" si="4"/>
        <v>24790.061812413289</v>
      </c>
      <c r="AJ30" s="1371">
        <f t="shared" si="4"/>
        <v>23821.441089795928</v>
      </c>
      <c r="AK30" s="1371">
        <f t="shared" si="4"/>
        <v>23565.892766812754</v>
      </c>
      <c r="AL30" s="1371">
        <f t="shared" si="4"/>
        <v>37991.245493668292</v>
      </c>
      <c r="AM30" s="1371">
        <f t="shared" si="4"/>
        <v>271086.86811487115</v>
      </c>
      <c r="AN30" s="1372">
        <f t="shared" si="4"/>
        <v>30127.525602337962</v>
      </c>
      <c r="AO30" s="1373">
        <f t="shared" si="4"/>
        <v>16397.853049915349</v>
      </c>
      <c r="AP30" s="1371">
        <f t="shared" si="4"/>
        <v>81372.020423426933</v>
      </c>
      <c r="AQ30" s="1371">
        <f t="shared" si="4"/>
        <v>75012.131579010573</v>
      </c>
      <c r="AR30" s="1371">
        <f t="shared" si="4"/>
        <v>120375.30949574969</v>
      </c>
      <c r="AS30" s="1371">
        <f t="shared" si="4"/>
        <v>12792.47022525449</v>
      </c>
      <c r="AT30" s="1374">
        <f t="shared" si="4"/>
        <v>3605.3828246608527</v>
      </c>
      <c r="AU30" s="1308"/>
      <c r="AV30" s="3588" t="s">
        <v>991</v>
      </c>
      <c r="AW30" s="2476" t="s">
        <v>992</v>
      </c>
      <c r="AX30" s="2477">
        <v>12620.544450192037</v>
      </c>
      <c r="AY30" s="2478">
        <v>118576363.53480241</v>
      </c>
      <c r="AZ30" s="2478">
        <v>84522091.596721515</v>
      </c>
      <c r="BA30" s="2478">
        <v>24790061.81241329</v>
      </c>
      <c r="BB30" s="2478">
        <v>23821441.089795928</v>
      </c>
      <c r="BC30" s="2478">
        <v>23565892.766812753</v>
      </c>
      <c r="BD30" s="2478">
        <v>37991245.493668288</v>
      </c>
      <c r="BE30" s="2478">
        <v>271086868.11487114</v>
      </c>
      <c r="BF30" s="2478">
        <v>30127525.602337964</v>
      </c>
      <c r="BG30" s="2478">
        <v>16397853.049915349</v>
      </c>
      <c r="BH30" s="2478">
        <v>81372020.423426926</v>
      </c>
      <c r="BI30" s="2478">
        <v>75012131.579010576</v>
      </c>
      <c r="BJ30" s="2478">
        <v>120375309.4957497</v>
      </c>
      <c r="BK30" s="2478">
        <v>12792470.225254491</v>
      </c>
      <c r="BL30" s="2479">
        <v>3605382.8246608526</v>
      </c>
    </row>
    <row r="31" spans="1:64" ht="16.5" customHeight="1">
      <c r="A31" s="1366"/>
      <c r="B31" s="1366" t="s">
        <v>389</v>
      </c>
      <c r="C31" s="1366"/>
      <c r="D31" s="1367"/>
      <c r="E31" s="181">
        <f>'1'!E32</f>
        <v>4124.4555498084637</v>
      </c>
      <c r="F31" s="950">
        <f t="shared" si="2"/>
        <v>10102.387684939631</v>
      </c>
      <c r="G31" s="950">
        <f t="shared" si="2"/>
        <v>8833.9379427952317</v>
      </c>
      <c r="H31" s="950">
        <f t="shared" si="2"/>
        <v>3557.7340444972829</v>
      </c>
      <c r="I31" s="950">
        <f t="shared" si="2"/>
        <v>3407.2925223203897</v>
      </c>
      <c r="J31" s="950">
        <f t="shared" si="2"/>
        <v>3379.9537756314362</v>
      </c>
      <c r="K31" s="950">
        <f t="shared" si="2"/>
        <v>1369.2447980952486</v>
      </c>
      <c r="L31" s="950">
        <f t="shared" si="2"/>
        <v>5114.7986196255333</v>
      </c>
      <c r="M31" s="950">
        <f t="shared" si="2"/>
        <v>1713.1858748609134</v>
      </c>
      <c r="N31" s="1366"/>
      <c r="O31" s="1366" t="s">
        <v>389</v>
      </c>
      <c r="P31" s="1366"/>
      <c r="Q31" s="1327"/>
      <c r="R31" s="1368">
        <f>'35'!E36</f>
        <v>3.3892692734899694</v>
      </c>
      <c r="S31" s="1368">
        <f>'35'!F36</f>
        <v>2.824080166671044</v>
      </c>
      <c r="T31" s="1368">
        <f>'35'!G36</f>
        <v>0.56518910681892487</v>
      </c>
      <c r="U31" s="1368">
        <f>'35'!BX36</f>
        <v>48.674112940649266</v>
      </c>
      <c r="V31" s="1368">
        <f>'35'!BY36</f>
        <v>58.154494236654102</v>
      </c>
      <c r="W31" s="950">
        <f t="shared" si="3"/>
        <v>2702.6755299580509</v>
      </c>
      <c r="X31" s="950">
        <f t="shared" si="3"/>
        <v>8155.7462000231908</v>
      </c>
      <c r="Y31" s="950">
        <f t="shared" si="3"/>
        <v>7478.0046765906745</v>
      </c>
      <c r="Z31" s="950">
        <f t="shared" si="3"/>
        <v>10126.44161904799</v>
      </c>
      <c r="AA31" s="1315"/>
      <c r="AB31" s="1315"/>
      <c r="AC31" s="1315"/>
      <c r="AD31" s="3603"/>
      <c r="AE31" s="1375" t="s">
        <v>993</v>
      </c>
      <c r="AF31" s="1376">
        <f t="shared" ref="AF31:AF94" si="5">AX31</f>
        <v>4124.4555498084637</v>
      </c>
      <c r="AG31" s="1377">
        <f t="shared" ref="AG31:AO76" si="6">AY31/1000</f>
        <v>10102.387684939631</v>
      </c>
      <c r="AH31" s="1377">
        <f t="shared" si="4"/>
        <v>8833.9379427952317</v>
      </c>
      <c r="AI31" s="1377">
        <f t="shared" si="4"/>
        <v>3557.7340444972829</v>
      </c>
      <c r="AJ31" s="1377">
        <f t="shared" si="4"/>
        <v>3407.2925223203897</v>
      </c>
      <c r="AK31" s="1377">
        <f t="shared" si="4"/>
        <v>3379.9537756314362</v>
      </c>
      <c r="AL31" s="1377">
        <f t="shared" si="4"/>
        <v>1369.2447980952486</v>
      </c>
      <c r="AM31" s="1377">
        <f t="shared" si="4"/>
        <v>5114.7986196255333</v>
      </c>
      <c r="AN31" s="1378">
        <f t="shared" si="4"/>
        <v>1713.1858748609134</v>
      </c>
      <c r="AO31" s="1379">
        <f t="shared" si="4"/>
        <v>2702.6755299580509</v>
      </c>
      <c r="AP31" s="1377">
        <f t="shared" si="4"/>
        <v>8155.7462000231908</v>
      </c>
      <c r="AQ31" s="1377">
        <f t="shared" si="4"/>
        <v>7478.0046765906745</v>
      </c>
      <c r="AR31" s="1377">
        <f t="shared" si="4"/>
        <v>10126.44161904799</v>
      </c>
      <c r="AS31" s="1377">
        <f t="shared" si="4"/>
        <v>2169.3482791237207</v>
      </c>
      <c r="AT31" s="1380">
        <f t="shared" si="4"/>
        <v>533.32725083433002</v>
      </c>
      <c r="AU31" s="1308"/>
      <c r="AV31" s="3580"/>
      <c r="AW31" s="2989" t="s">
        <v>3714</v>
      </c>
      <c r="AX31" s="2480">
        <v>4124.4555498084637</v>
      </c>
      <c r="AY31" s="2481">
        <v>10102387.68493963</v>
      </c>
      <c r="AZ31" s="2481">
        <v>8833937.9427952319</v>
      </c>
      <c r="BA31" s="2481">
        <v>3557734.0444972827</v>
      </c>
      <c r="BB31" s="2481">
        <v>3407292.5223203897</v>
      </c>
      <c r="BC31" s="2481">
        <v>3379953.7756314361</v>
      </c>
      <c r="BD31" s="2481">
        <v>1369244.7980952486</v>
      </c>
      <c r="BE31" s="2481">
        <v>5114798.619625533</v>
      </c>
      <c r="BF31" s="2481">
        <v>1713185.8748609133</v>
      </c>
      <c r="BG31" s="2481">
        <v>2702675.5299580507</v>
      </c>
      <c r="BH31" s="2481">
        <v>8155746.200023191</v>
      </c>
      <c r="BI31" s="2481">
        <v>7478004.6765906746</v>
      </c>
      <c r="BJ31" s="2481">
        <v>10126441.61904799</v>
      </c>
      <c r="BK31" s="2481">
        <v>2169348.2791237207</v>
      </c>
      <c r="BL31" s="2482">
        <v>533327.25083432999</v>
      </c>
    </row>
    <row r="32" spans="1:64" ht="16.5" customHeight="1">
      <c r="A32" s="3590" t="s">
        <v>390</v>
      </c>
      <c r="B32" s="3590"/>
      <c r="C32" s="3590"/>
      <c r="D32" s="550"/>
      <c r="E32" s="181"/>
      <c r="F32" s="950"/>
      <c r="G32" s="950"/>
      <c r="H32" s="950"/>
      <c r="I32" s="950"/>
      <c r="J32" s="950"/>
      <c r="K32" s="950"/>
      <c r="L32" s="950"/>
      <c r="M32" s="950"/>
      <c r="N32" s="3590" t="s">
        <v>390</v>
      </c>
      <c r="O32" s="3590"/>
      <c r="P32" s="3590"/>
      <c r="Q32" s="436"/>
      <c r="R32" s="950"/>
      <c r="S32" s="950"/>
      <c r="T32" s="950"/>
      <c r="U32" s="950"/>
      <c r="V32" s="950"/>
      <c r="W32" s="950"/>
      <c r="X32" s="950"/>
      <c r="Y32" s="950"/>
      <c r="Z32" s="950"/>
      <c r="AA32" s="1330"/>
      <c r="AD32" s="2898" t="s">
        <v>994</v>
      </c>
      <c r="AE32" s="1375"/>
      <c r="AF32" s="1376">
        <f t="shared" si="5"/>
        <v>16745.000000000517</v>
      </c>
      <c r="AG32" s="1377">
        <f t="shared" si="6"/>
        <v>91858.173525620921</v>
      </c>
      <c r="AH32" s="1377">
        <f t="shared" si="4"/>
        <v>65879.366879332229</v>
      </c>
      <c r="AI32" s="1377">
        <f t="shared" si="4"/>
        <v>19560.334007233752</v>
      </c>
      <c r="AJ32" s="1377">
        <f t="shared" si="4"/>
        <v>18793.238739617555</v>
      </c>
      <c r="AK32" s="1377">
        <f t="shared" si="4"/>
        <v>18593.900643774799</v>
      </c>
      <c r="AL32" s="1377">
        <f t="shared" si="4"/>
        <v>28970.892312781973</v>
      </c>
      <c r="AM32" s="1377">
        <f t="shared" si="4"/>
        <v>205575.37345236415</v>
      </c>
      <c r="AN32" s="1378">
        <f t="shared" si="4"/>
        <v>23128.798747567431</v>
      </c>
      <c r="AO32" s="1379">
        <f t="shared" si="4"/>
        <v>13024.598291611459</v>
      </c>
      <c r="AP32" s="1377">
        <f t="shared" si="4"/>
        <v>63338.143531398964</v>
      </c>
      <c r="AQ32" s="1377">
        <f t="shared" si="4"/>
        <v>58377.822561145746</v>
      </c>
      <c r="AR32" s="1377">
        <f t="shared" si="4"/>
        <v>93219.94640383267</v>
      </c>
      <c r="AS32" s="1377">
        <f t="shared" si="4"/>
        <v>10175.8924846149</v>
      </c>
      <c r="AT32" s="1380">
        <f t="shared" si="4"/>
        <v>2848.7058069965669</v>
      </c>
      <c r="AV32" s="3580" t="s">
        <v>994</v>
      </c>
      <c r="AW32" s="3589"/>
      <c r="AX32" s="2480">
        <v>16745.000000000517</v>
      </c>
      <c r="AY32" s="2481">
        <v>91858173.525620922</v>
      </c>
      <c r="AZ32" s="2481">
        <v>65879366.879332222</v>
      </c>
      <c r="BA32" s="2481">
        <v>19560334.007233754</v>
      </c>
      <c r="BB32" s="2481">
        <v>18793238.739617556</v>
      </c>
      <c r="BC32" s="2481">
        <v>18593900.6437748</v>
      </c>
      <c r="BD32" s="2481">
        <v>28970892.312781971</v>
      </c>
      <c r="BE32" s="2481">
        <v>205575373.45236415</v>
      </c>
      <c r="BF32" s="2481">
        <v>23128798.74756743</v>
      </c>
      <c r="BG32" s="2481">
        <v>13024598.291611459</v>
      </c>
      <c r="BH32" s="2481">
        <v>63338143.531398967</v>
      </c>
      <c r="BI32" s="2481">
        <v>58377822.561145745</v>
      </c>
      <c r="BJ32" s="2481">
        <v>93219946.403832674</v>
      </c>
      <c r="BK32" s="2481">
        <v>10175892.484614899</v>
      </c>
      <c r="BL32" s="2482">
        <v>2848705.8069965667</v>
      </c>
    </row>
    <row r="33" spans="1:64" ht="16.5" customHeight="1">
      <c r="A33" s="1366"/>
      <c r="B33" s="155" t="s">
        <v>52</v>
      </c>
      <c r="C33" s="1366"/>
      <c r="D33" s="1367"/>
      <c r="E33" s="181">
        <f>'1'!E34</f>
        <v>3019.999999998633</v>
      </c>
      <c r="F33" s="950">
        <f t="shared" ref="F33:M37" si="7">AG33</f>
        <v>344083.5173061426</v>
      </c>
      <c r="G33" s="950">
        <f t="shared" si="7"/>
        <v>237763.4717200723</v>
      </c>
      <c r="H33" s="950">
        <f t="shared" si="7"/>
        <v>72668.519403160142</v>
      </c>
      <c r="I33" s="950">
        <f t="shared" si="7"/>
        <v>70512.483209382903</v>
      </c>
      <c r="J33" s="950">
        <f t="shared" si="7"/>
        <v>69764.121946230953</v>
      </c>
      <c r="K33" s="950">
        <f t="shared" si="7"/>
        <v>122044.07601682644</v>
      </c>
      <c r="L33" s="950">
        <f t="shared" si="7"/>
        <v>876755.9263988653</v>
      </c>
      <c r="M33" s="950">
        <f t="shared" si="7"/>
        <v>68471.093576493062</v>
      </c>
      <c r="N33" s="1366"/>
      <c r="O33" s="155" t="s">
        <v>52</v>
      </c>
      <c r="P33" s="1366"/>
      <c r="Q33" s="1327"/>
      <c r="R33" s="1368">
        <f>'35'!E38</f>
        <v>29.413759909514049</v>
      </c>
      <c r="S33" s="1368">
        <f>'35'!F38</f>
        <v>22.341505760298311</v>
      </c>
      <c r="T33" s="1368">
        <f>'35'!G38</f>
        <v>7.0722541492157367</v>
      </c>
      <c r="U33" s="1368">
        <f>'35'!BX38</f>
        <v>189.83973265787563</v>
      </c>
      <c r="V33" s="1368">
        <f>'35'!BY38</f>
        <v>267.47897746981249</v>
      </c>
      <c r="W33" s="950">
        <f t="shared" ref="W33:Z37" si="8">AO33</f>
        <v>49657.59655410696</v>
      </c>
      <c r="X33" s="950">
        <f t="shared" si="8"/>
        <v>231304.90033786159</v>
      </c>
      <c r="Y33" s="950">
        <f t="shared" si="8"/>
        <v>213043.60053110195</v>
      </c>
      <c r="Z33" s="950">
        <f t="shared" si="8"/>
        <v>354875.23798591626</v>
      </c>
      <c r="AA33" s="1315"/>
      <c r="AB33" s="1315"/>
      <c r="AC33" s="1315"/>
      <c r="AD33" s="2898" t="s">
        <v>995</v>
      </c>
      <c r="AE33" s="1375"/>
      <c r="AF33" s="1376">
        <f t="shared" si="5"/>
        <v>3019.999999998633</v>
      </c>
      <c r="AG33" s="1377">
        <f t="shared" si="6"/>
        <v>344083.5173061426</v>
      </c>
      <c r="AH33" s="1377">
        <f t="shared" si="4"/>
        <v>237763.4717200723</v>
      </c>
      <c r="AI33" s="1377">
        <f t="shared" si="4"/>
        <v>72668.519403160142</v>
      </c>
      <c r="AJ33" s="1377">
        <f t="shared" si="4"/>
        <v>70512.483209382903</v>
      </c>
      <c r="AK33" s="1377">
        <f t="shared" si="4"/>
        <v>69764.121946230953</v>
      </c>
      <c r="AL33" s="1377">
        <f t="shared" si="4"/>
        <v>122044.07601682644</v>
      </c>
      <c r="AM33" s="1377">
        <f t="shared" si="4"/>
        <v>876755.9263988653</v>
      </c>
      <c r="AN33" s="1378">
        <f t="shared" si="4"/>
        <v>68471.093576493062</v>
      </c>
      <c r="AO33" s="1379">
        <f t="shared" si="4"/>
        <v>49657.59655410696</v>
      </c>
      <c r="AP33" s="1377">
        <f t="shared" si="4"/>
        <v>231304.90033786159</v>
      </c>
      <c r="AQ33" s="1377">
        <f t="shared" si="4"/>
        <v>213043.60053110195</v>
      </c>
      <c r="AR33" s="1377">
        <f t="shared" si="4"/>
        <v>354875.23798591626</v>
      </c>
      <c r="AS33" s="1377">
        <f t="shared" si="4"/>
        <v>40368.124239643897</v>
      </c>
      <c r="AT33" s="1380">
        <f t="shared" si="4"/>
        <v>9289.4723144630934</v>
      </c>
      <c r="AV33" s="3580" t="s">
        <v>995</v>
      </c>
      <c r="AW33" s="3589"/>
      <c r="AX33" s="2480">
        <v>3019.999999998633</v>
      </c>
      <c r="AY33" s="2481">
        <v>344083517.30614263</v>
      </c>
      <c r="AZ33" s="2481">
        <v>237763471.7200723</v>
      </c>
      <c r="BA33" s="2481">
        <v>72668519.40316014</v>
      </c>
      <c r="BB33" s="2481">
        <v>70512483.209382907</v>
      </c>
      <c r="BC33" s="2481">
        <v>69764121.946230948</v>
      </c>
      <c r="BD33" s="2481">
        <v>122044076.01682644</v>
      </c>
      <c r="BE33" s="2481">
        <v>876755926.39886534</v>
      </c>
      <c r="BF33" s="2481">
        <v>68471093.576493055</v>
      </c>
      <c r="BG33" s="2481">
        <v>49657596.554106958</v>
      </c>
      <c r="BH33" s="2481">
        <v>231304900.3378616</v>
      </c>
      <c r="BI33" s="2481">
        <v>213043600.53110194</v>
      </c>
      <c r="BJ33" s="2481">
        <v>354875237.98591626</v>
      </c>
      <c r="BK33" s="2481">
        <v>40368124.239643894</v>
      </c>
      <c r="BL33" s="2482">
        <v>9289472.3144630939</v>
      </c>
    </row>
    <row r="34" spans="1:64" ht="16.5" customHeight="1">
      <c r="A34" s="1366"/>
      <c r="B34" s="155" t="s">
        <v>53</v>
      </c>
      <c r="C34" s="1366"/>
      <c r="D34" s="1367"/>
      <c r="E34" s="181">
        <f>'1'!E35</f>
        <v>1088.9999999995537</v>
      </c>
      <c r="F34" s="950">
        <f t="shared" si="7"/>
        <v>80934.209547924343</v>
      </c>
      <c r="G34" s="950">
        <f t="shared" si="7"/>
        <v>57466.528544983077</v>
      </c>
      <c r="H34" s="950">
        <f t="shared" si="7"/>
        <v>12696.57957232787</v>
      </c>
      <c r="I34" s="950">
        <f t="shared" si="7"/>
        <v>11729.841841545765</v>
      </c>
      <c r="J34" s="950">
        <f t="shared" si="7"/>
        <v>11605.541059992189</v>
      </c>
      <c r="K34" s="950">
        <f t="shared" si="7"/>
        <v>17442.764721058767</v>
      </c>
      <c r="L34" s="950">
        <f t="shared" si="7"/>
        <v>122813.367469173</v>
      </c>
      <c r="M34" s="950">
        <f t="shared" si="7"/>
        <v>16882.761591297654</v>
      </c>
      <c r="N34" s="1366"/>
      <c r="O34" s="155" t="s">
        <v>53</v>
      </c>
      <c r="P34" s="1366"/>
      <c r="Q34" s="1327"/>
      <c r="R34" s="1368">
        <f>'35'!E39</f>
        <v>10.551952465558077</v>
      </c>
      <c r="S34" s="1368">
        <f>'35'!F39</f>
        <v>7.9589793425765896</v>
      </c>
      <c r="T34" s="1368">
        <f>'35'!G39</f>
        <v>2.5929731229814772</v>
      </c>
      <c r="U34" s="1368">
        <f>'35'!BX39</f>
        <v>86.534539877360515</v>
      </c>
      <c r="V34" s="1368">
        <f>'35'!BY39</f>
        <v>128.10861683671169</v>
      </c>
      <c r="W34" s="950">
        <f t="shared" si="8"/>
        <v>8268.4234557441869</v>
      </c>
      <c r="X34" s="950">
        <f t="shared" si="8"/>
        <v>52425.178382911734</v>
      </c>
      <c r="Y34" s="950">
        <f t="shared" si="8"/>
        <v>50322.903758424603</v>
      </c>
      <c r="Z34" s="950">
        <f t="shared" si="8"/>
        <v>80248.998408536965</v>
      </c>
      <c r="AA34" s="1315"/>
      <c r="AB34" s="1315"/>
      <c r="AC34" s="1315"/>
      <c r="AD34" s="2898" t="s">
        <v>996</v>
      </c>
      <c r="AE34" s="1375"/>
      <c r="AF34" s="1376">
        <f t="shared" si="5"/>
        <v>1088.9999999995537</v>
      </c>
      <c r="AG34" s="1377">
        <f t="shared" si="6"/>
        <v>80934.209547924343</v>
      </c>
      <c r="AH34" s="1377">
        <f t="shared" si="4"/>
        <v>57466.528544983077</v>
      </c>
      <c r="AI34" s="1377">
        <f t="shared" si="4"/>
        <v>12696.57957232787</v>
      </c>
      <c r="AJ34" s="1377">
        <f t="shared" si="4"/>
        <v>11729.841841545765</v>
      </c>
      <c r="AK34" s="1377">
        <f t="shared" si="4"/>
        <v>11605.541059992189</v>
      </c>
      <c r="AL34" s="1377">
        <f t="shared" si="4"/>
        <v>17442.764721058767</v>
      </c>
      <c r="AM34" s="1377">
        <f t="shared" si="4"/>
        <v>122813.367469173</v>
      </c>
      <c r="AN34" s="1378">
        <f t="shared" si="4"/>
        <v>16882.761591297654</v>
      </c>
      <c r="AO34" s="1379">
        <f t="shared" si="4"/>
        <v>8268.4234557441869</v>
      </c>
      <c r="AP34" s="1377">
        <f t="shared" si="4"/>
        <v>52425.178382911734</v>
      </c>
      <c r="AQ34" s="1377">
        <f t="shared" si="4"/>
        <v>50322.903758424603</v>
      </c>
      <c r="AR34" s="1377">
        <f t="shared" si="4"/>
        <v>80248.998408536965</v>
      </c>
      <c r="AS34" s="1377">
        <f t="shared" si="4"/>
        <v>5794.8659175479215</v>
      </c>
      <c r="AT34" s="1380">
        <f t="shared" si="4"/>
        <v>2473.5575381962635</v>
      </c>
      <c r="AV34" s="3580" t="s">
        <v>996</v>
      </c>
      <c r="AW34" s="3589"/>
      <c r="AX34" s="2480">
        <v>1088.9999999995537</v>
      </c>
      <c r="AY34" s="2481">
        <v>80934209.54792434</v>
      </c>
      <c r="AZ34" s="2481">
        <v>57466528.544983074</v>
      </c>
      <c r="BA34" s="2481">
        <v>12696579.572327869</v>
      </c>
      <c r="BB34" s="2481">
        <v>11729841.841545766</v>
      </c>
      <c r="BC34" s="2481">
        <v>11605541.059992189</v>
      </c>
      <c r="BD34" s="2481">
        <v>17442764.721058767</v>
      </c>
      <c r="BE34" s="2481">
        <v>122813367.469173</v>
      </c>
      <c r="BF34" s="2481">
        <v>16882761.591297653</v>
      </c>
      <c r="BG34" s="2481">
        <v>8268423.4557441873</v>
      </c>
      <c r="BH34" s="2481">
        <v>52425178.382911734</v>
      </c>
      <c r="BI34" s="2481">
        <v>50322903.758424602</v>
      </c>
      <c r="BJ34" s="2481">
        <v>80248998.408536971</v>
      </c>
      <c r="BK34" s="2481">
        <v>5794865.9175479217</v>
      </c>
      <c r="BL34" s="2482">
        <v>2473557.5381962634</v>
      </c>
    </row>
    <row r="35" spans="1:64" ht="16.5" customHeight="1">
      <c r="A35" s="1366"/>
      <c r="B35" s="155" t="s">
        <v>54</v>
      </c>
      <c r="C35" s="1366"/>
      <c r="D35" s="1367"/>
      <c r="E35" s="181">
        <f>'1'!E36</f>
        <v>6294.0000000014179</v>
      </c>
      <c r="F35" s="950">
        <f t="shared" si="7"/>
        <v>31592.195129663065</v>
      </c>
      <c r="G35" s="950">
        <f t="shared" si="7"/>
        <v>23623.360130037319</v>
      </c>
      <c r="H35" s="950">
        <f t="shared" si="7"/>
        <v>6257.8579780318169</v>
      </c>
      <c r="I35" s="950">
        <f t="shared" si="7"/>
        <v>5927.0363337939916</v>
      </c>
      <c r="J35" s="950">
        <f t="shared" si="7"/>
        <v>5859.9197923158754</v>
      </c>
      <c r="K35" s="950">
        <f t="shared" si="7"/>
        <v>7232.1218871793553</v>
      </c>
      <c r="L35" s="950">
        <f t="shared" si="7"/>
        <v>43353.277832176718</v>
      </c>
      <c r="M35" s="950">
        <f t="shared" si="7"/>
        <v>12126.622870079851</v>
      </c>
      <c r="N35" s="1366"/>
      <c r="O35" s="155" t="s">
        <v>54</v>
      </c>
      <c r="P35" s="1366"/>
      <c r="Q35" s="1327"/>
      <c r="R35" s="1368">
        <f>'35'!E40</f>
        <v>6.0624750720374427</v>
      </c>
      <c r="S35" s="1368">
        <f>'35'!F40</f>
        <v>4.6720111553831591</v>
      </c>
      <c r="T35" s="1368">
        <f>'35'!G40</f>
        <v>1.3904639166542871</v>
      </c>
      <c r="U35" s="1368">
        <f>'35'!BX40</f>
        <v>74.862703796951351</v>
      </c>
      <c r="V35" s="1368">
        <f>'35'!BY40</f>
        <v>91.419993059187917</v>
      </c>
      <c r="W35" s="950">
        <f t="shared" si="8"/>
        <v>4126.4598754409044</v>
      </c>
      <c r="X35" s="950">
        <f t="shared" si="8"/>
        <v>21518.893398046399</v>
      </c>
      <c r="Y35" s="950">
        <f t="shared" si="8"/>
        <v>20015.565924022336</v>
      </c>
      <c r="Z35" s="950">
        <f t="shared" si="8"/>
        <v>31425.042225805304</v>
      </c>
      <c r="AA35" s="1315"/>
      <c r="AB35" s="1315"/>
      <c r="AC35" s="1315"/>
      <c r="AD35" s="2898" t="s">
        <v>997</v>
      </c>
      <c r="AE35" s="1375"/>
      <c r="AF35" s="1376">
        <f t="shared" si="5"/>
        <v>6294.0000000014179</v>
      </c>
      <c r="AG35" s="1377">
        <f t="shared" si="6"/>
        <v>31592.195129663065</v>
      </c>
      <c r="AH35" s="1377">
        <f t="shared" si="4"/>
        <v>23623.360130037319</v>
      </c>
      <c r="AI35" s="1377">
        <f t="shared" si="4"/>
        <v>6257.8579780318169</v>
      </c>
      <c r="AJ35" s="1377">
        <f t="shared" si="4"/>
        <v>5927.0363337939916</v>
      </c>
      <c r="AK35" s="1377">
        <f t="shared" si="4"/>
        <v>5859.9197923158754</v>
      </c>
      <c r="AL35" s="1377">
        <f t="shared" si="4"/>
        <v>7232.1218871793553</v>
      </c>
      <c r="AM35" s="1377">
        <f t="shared" si="4"/>
        <v>43353.277832176718</v>
      </c>
      <c r="AN35" s="1378">
        <f t="shared" si="4"/>
        <v>12126.622870079851</v>
      </c>
      <c r="AO35" s="1379">
        <f t="shared" si="4"/>
        <v>4126.4598754409044</v>
      </c>
      <c r="AP35" s="1377">
        <f t="shared" si="4"/>
        <v>21518.893398046399</v>
      </c>
      <c r="AQ35" s="1377">
        <f t="shared" si="4"/>
        <v>20015.565924022336</v>
      </c>
      <c r="AR35" s="1377">
        <f t="shared" si="4"/>
        <v>31425.042225805304</v>
      </c>
      <c r="AS35" s="1377">
        <f t="shared" si="4"/>
        <v>2865.9165910311749</v>
      </c>
      <c r="AT35" s="1380">
        <f t="shared" si="4"/>
        <v>1260.5432844097286</v>
      </c>
      <c r="AV35" s="3580" t="s">
        <v>997</v>
      </c>
      <c r="AW35" s="3589"/>
      <c r="AX35" s="2480">
        <v>6294.0000000014179</v>
      </c>
      <c r="AY35" s="2481">
        <v>31592195.129663065</v>
      </c>
      <c r="AZ35" s="2481">
        <v>23623360.130037319</v>
      </c>
      <c r="BA35" s="2481">
        <v>6257857.9780318169</v>
      </c>
      <c r="BB35" s="2481">
        <v>5927036.3337939912</v>
      </c>
      <c r="BC35" s="2481">
        <v>5859919.7923158752</v>
      </c>
      <c r="BD35" s="2481">
        <v>7232121.8871793551</v>
      </c>
      <c r="BE35" s="2481">
        <v>43353277.832176715</v>
      </c>
      <c r="BF35" s="2481">
        <v>12126622.870079851</v>
      </c>
      <c r="BG35" s="2481">
        <v>4126459.8754409044</v>
      </c>
      <c r="BH35" s="2481">
        <v>21518893.3980464</v>
      </c>
      <c r="BI35" s="2481">
        <v>20015565.924022336</v>
      </c>
      <c r="BJ35" s="2481">
        <v>31425042.225805305</v>
      </c>
      <c r="BK35" s="2481">
        <v>2865916.5910311751</v>
      </c>
      <c r="BL35" s="2482">
        <v>1260543.2844097286</v>
      </c>
    </row>
    <row r="36" spans="1:64" ht="16.5" customHeight="1">
      <c r="A36" s="1366"/>
      <c r="B36" s="155" t="s">
        <v>391</v>
      </c>
      <c r="C36" s="1366"/>
      <c r="D36" s="1367"/>
      <c r="E36" s="181">
        <f>'1'!E37</f>
        <v>5885.0000000009113</v>
      </c>
      <c r="F36" s="950">
        <f t="shared" si="7"/>
        <v>10943.843481509033</v>
      </c>
      <c r="G36" s="950">
        <f t="shared" si="7"/>
        <v>9348.3724333391929</v>
      </c>
      <c r="H36" s="950">
        <f t="shared" si="7"/>
        <v>3585.0823229721773</v>
      </c>
      <c r="I36" s="950">
        <f t="shared" si="7"/>
        <v>3433.5125716765442</v>
      </c>
      <c r="J36" s="950">
        <f t="shared" si="7"/>
        <v>3408.1560782196607</v>
      </c>
      <c r="K36" s="950">
        <f t="shared" si="7"/>
        <v>1630.1838922270647</v>
      </c>
      <c r="L36" s="950">
        <f t="shared" si="7"/>
        <v>7064.3258033832735</v>
      </c>
      <c r="M36" s="950">
        <f t="shared" si="7"/>
        <v>2759.0886312480393</v>
      </c>
      <c r="N36" s="1366"/>
      <c r="O36" s="155" t="s">
        <v>391</v>
      </c>
      <c r="P36" s="1366"/>
      <c r="Q36" s="1327"/>
      <c r="R36" s="1368">
        <f>'35'!E41</f>
        <v>3.4329122395308134</v>
      </c>
      <c r="S36" s="1368">
        <f>'35'!F41</f>
        <v>2.7879043247724877</v>
      </c>
      <c r="T36" s="1368">
        <f>'35'!G41</f>
        <v>0.64500791475832508</v>
      </c>
      <c r="U36" s="1368">
        <f>'35'!BX41</f>
        <v>47.976586568557636</v>
      </c>
      <c r="V36" s="1368">
        <f>'35'!BY41</f>
        <v>58.600777726728495</v>
      </c>
      <c r="W36" s="950">
        <f t="shared" si="8"/>
        <v>2719.8102756788853</v>
      </c>
      <c r="X36" s="950">
        <f t="shared" si="8"/>
        <v>8795.2054161382548</v>
      </c>
      <c r="Y36" s="950">
        <f t="shared" si="8"/>
        <v>8124.4048875179797</v>
      </c>
      <c r="Z36" s="950">
        <f t="shared" si="8"/>
        <v>10976.754554309022</v>
      </c>
      <c r="AA36" s="1315"/>
      <c r="AB36" s="1315"/>
      <c r="AC36" s="1315"/>
      <c r="AD36" s="2898" t="s">
        <v>998</v>
      </c>
      <c r="AE36" s="1375"/>
      <c r="AF36" s="1376">
        <f t="shared" si="5"/>
        <v>5885.0000000009113</v>
      </c>
      <c r="AG36" s="1377">
        <f t="shared" si="6"/>
        <v>10943.843481509033</v>
      </c>
      <c r="AH36" s="1377">
        <f t="shared" si="4"/>
        <v>9348.3724333391929</v>
      </c>
      <c r="AI36" s="1377">
        <f t="shared" si="4"/>
        <v>3585.0823229721773</v>
      </c>
      <c r="AJ36" s="1377">
        <f t="shared" si="4"/>
        <v>3433.5125716765442</v>
      </c>
      <c r="AK36" s="1377">
        <f t="shared" si="4"/>
        <v>3408.1560782196607</v>
      </c>
      <c r="AL36" s="1377">
        <f t="shared" si="4"/>
        <v>1630.1838922270647</v>
      </c>
      <c r="AM36" s="1377">
        <f t="shared" si="4"/>
        <v>7064.3258033832735</v>
      </c>
      <c r="AN36" s="1378">
        <f t="shared" si="4"/>
        <v>2759.0886312480393</v>
      </c>
      <c r="AO36" s="1379">
        <f t="shared" si="4"/>
        <v>2719.8102756788853</v>
      </c>
      <c r="AP36" s="1377">
        <f t="shared" si="4"/>
        <v>8795.2054161382548</v>
      </c>
      <c r="AQ36" s="1377">
        <f t="shared" si="4"/>
        <v>8124.4048875179797</v>
      </c>
      <c r="AR36" s="1377">
        <f t="shared" si="4"/>
        <v>10976.754554309022</v>
      </c>
      <c r="AS36" s="1377">
        <f t="shared" si="4"/>
        <v>2099.0331772385607</v>
      </c>
      <c r="AT36" s="1380">
        <f t="shared" si="4"/>
        <v>620.77709844032381</v>
      </c>
      <c r="AV36" s="3580" t="s">
        <v>998</v>
      </c>
      <c r="AW36" s="3589"/>
      <c r="AX36" s="2480">
        <v>5885.0000000009113</v>
      </c>
      <c r="AY36" s="2481">
        <v>10943843.481509034</v>
      </c>
      <c r="AZ36" s="2481">
        <v>9348372.4333391935</v>
      </c>
      <c r="BA36" s="2481">
        <v>3585082.3229721771</v>
      </c>
      <c r="BB36" s="2481">
        <v>3433512.5716765444</v>
      </c>
      <c r="BC36" s="2481">
        <v>3408156.0782196606</v>
      </c>
      <c r="BD36" s="2481">
        <v>1630183.8922270646</v>
      </c>
      <c r="BE36" s="2481">
        <v>7064325.8033832731</v>
      </c>
      <c r="BF36" s="2481">
        <v>2759088.6312480392</v>
      </c>
      <c r="BG36" s="2481">
        <v>2719810.2756788852</v>
      </c>
      <c r="BH36" s="2481">
        <v>8795205.4161382541</v>
      </c>
      <c r="BI36" s="2481">
        <v>8124404.8875179794</v>
      </c>
      <c r="BJ36" s="2481">
        <v>10976754.554309022</v>
      </c>
      <c r="BK36" s="2481">
        <v>2099033.1772385607</v>
      </c>
      <c r="BL36" s="2482">
        <v>620777.09844032384</v>
      </c>
    </row>
    <row r="37" spans="1:64" ht="16.5" customHeight="1">
      <c r="A37" s="1366"/>
      <c r="B37" s="155" t="s">
        <v>392</v>
      </c>
      <c r="C37" s="1366"/>
      <c r="D37" s="1367"/>
      <c r="E37" s="181">
        <f>'1'!E38</f>
        <v>457</v>
      </c>
      <c r="F37" s="950">
        <f t="shared" si="7"/>
        <v>323084.77940919035</v>
      </c>
      <c r="G37" s="950">
        <f t="shared" si="7"/>
        <v>260005.82885339166</v>
      </c>
      <c r="H37" s="950">
        <f t="shared" si="7"/>
        <v>73888.668741794318</v>
      </c>
      <c r="I37" s="950">
        <f t="shared" si="7"/>
        <v>68840.913496717723</v>
      </c>
      <c r="J37" s="950">
        <f t="shared" si="7"/>
        <v>68029.431280087534</v>
      </c>
      <c r="K37" s="950">
        <f t="shared" si="7"/>
        <v>92859.30866958425</v>
      </c>
      <c r="L37" s="950">
        <f t="shared" si="7"/>
        <v>757929.7276455143</v>
      </c>
      <c r="M37" s="950">
        <f t="shared" si="7"/>
        <v>152213.35692560175</v>
      </c>
      <c r="N37" s="1366"/>
      <c r="O37" s="155" t="s">
        <v>392</v>
      </c>
      <c r="P37" s="1366"/>
      <c r="Q37" s="1327"/>
      <c r="R37" s="1368">
        <f>'35'!E42</f>
        <v>42.647702407002186</v>
      </c>
      <c r="S37" s="1368">
        <f>'35'!F42</f>
        <v>32.439824945295406</v>
      </c>
      <c r="T37" s="1368">
        <f>'35'!G42</f>
        <v>10.207877461706783</v>
      </c>
      <c r="U37" s="1368">
        <f>'35'!BX42</f>
        <v>858.67816192560167</v>
      </c>
      <c r="V37" s="1368">
        <f>'35'!BY42</f>
        <v>780.11816192560173</v>
      </c>
      <c r="W37" s="950">
        <f t="shared" si="8"/>
        <v>37524.336385120347</v>
      </c>
      <c r="X37" s="950">
        <f t="shared" si="8"/>
        <v>257692.98956892779</v>
      </c>
      <c r="Y37" s="950">
        <f t="shared" si="8"/>
        <v>230969.86499124728</v>
      </c>
      <c r="Z37" s="950">
        <f t="shared" si="8"/>
        <v>305177.6985273523</v>
      </c>
      <c r="AA37" s="1315"/>
      <c r="AB37" s="1315"/>
      <c r="AC37" s="1315"/>
      <c r="AD37" s="2898" t="s">
        <v>999</v>
      </c>
      <c r="AE37" s="1375"/>
      <c r="AF37" s="1376">
        <f t="shared" si="5"/>
        <v>457</v>
      </c>
      <c r="AG37" s="1377">
        <f t="shared" si="6"/>
        <v>323084.77940919035</v>
      </c>
      <c r="AH37" s="1377">
        <f t="shared" si="4"/>
        <v>260005.82885339166</v>
      </c>
      <c r="AI37" s="1377">
        <f t="shared" si="4"/>
        <v>73888.668741794318</v>
      </c>
      <c r="AJ37" s="1377">
        <f t="shared" si="4"/>
        <v>68840.913496717723</v>
      </c>
      <c r="AK37" s="1377">
        <f t="shared" si="4"/>
        <v>68029.431280087534</v>
      </c>
      <c r="AL37" s="1377">
        <f t="shared" si="4"/>
        <v>92859.30866958425</v>
      </c>
      <c r="AM37" s="1377">
        <f t="shared" si="4"/>
        <v>757929.7276455143</v>
      </c>
      <c r="AN37" s="1378">
        <f t="shared" si="4"/>
        <v>152213.35692560175</v>
      </c>
      <c r="AO37" s="1379">
        <f t="shared" si="4"/>
        <v>37524.336385120347</v>
      </c>
      <c r="AP37" s="1377">
        <f t="shared" si="4"/>
        <v>257692.98956892779</v>
      </c>
      <c r="AQ37" s="1377">
        <f t="shared" si="4"/>
        <v>230969.86499124728</v>
      </c>
      <c r="AR37" s="1377">
        <f t="shared" si="4"/>
        <v>305177.6985273523</v>
      </c>
      <c r="AS37" s="1377">
        <f t="shared" si="4"/>
        <v>25781.370229759297</v>
      </c>
      <c r="AT37" s="1380">
        <f t="shared" si="4"/>
        <v>11742.966155361051</v>
      </c>
      <c r="AV37" s="3580" t="s">
        <v>999</v>
      </c>
      <c r="AW37" s="3589"/>
      <c r="AX37" s="2480">
        <v>457</v>
      </c>
      <c r="AY37" s="2481">
        <v>323084779.40919036</v>
      </c>
      <c r="AZ37" s="2481">
        <v>260005828.85339168</v>
      </c>
      <c r="BA37" s="2481">
        <v>73888668.741794318</v>
      </c>
      <c r="BB37" s="2481">
        <v>68840913.496717721</v>
      </c>
      <c r="BC37" s="2481">
        <v>68029431.280087531</v>
      </c>
      <c r="BD37" s="2481">
        <v>92859308.669584244</v>
      </c>
      <c r="BE37" s="2481">
        <v>757929727.64551425</v>
      </c>
      <c r="BF37" s="2481">
        <v>152213356.92560175</v>
      </c>
      <c r="BG37" s="2481">
        <v>37524336.385120347</v>
      </c>
      <c r="BH37" s="2481">
        <v>257692989.56892779</v>
      </c>
      <c r="BI37" s="2481">
        <v>230969864.99124727</v>
      </c>
      <c r="BJ37" s="2481">
        <v>305177698.52735227</v>
      </c>
      <c r="BK37" s="2481">
        <v>25781370.229759298</v>
      </c>
      <c r="BL37" s="2482">
        <v>11742966.155361051</v>
      </c>
    </row>
    <row r="38" spans="1:64" ht="16.5" customHeight="1">
      <c r="A38" s="3590" t="s">
        <v>393</v>
      </c>
      <c r="B38" s="3590"/>
      <c r="C38" s="3590"/>
      <c r="D38" s="550"/>
      <c r="E38" s="181"/>
      <c r="F38" s="950"/>
      <c r="G38" s="950"/>
      <c r="H38" s="950"/>
      <c r="I38" s="950"/>
      <c r="J38" s="950"/>
      <c r="K38" s="950"/>
      <c r="L38" s="950"/>
      <c r="M38" s="950"/>
      <c r="N38" s="3590" t="s">
        <v>393</v>
      </c>
      <c r="O38" s="3590"/>
      <c r="P38" s="3590"/>
      <c r="Q38" s="436"/>
      <c r="R38" s="950"/>
      <c r="S38" s="528"/>
      <c r="T38" s="528"/>
      <c r="U38" s="950"/>
      <c r="V38" s="950"/>
      <c r="W38" s="950"/>
      <c r="X38" s="950"/>
      <c r="Y38" s="950"/>
      <c r="Z38" s="950"/>
      <c r="AA38" s="1330"/>
      <c r="AD38" s="2898" t="s">
        <v>1000</v>
      </c>
      <c r="AE38" s="1375" t="s">
        <v>1001</v>
      </c>
      <c r="AF38" s="1376">
        <f t="shared" si="5"/>
        <v>16320.000000000166</v>
      </c>
      <c r="AG38" s="1377">
        <f t="shared" si="6"/>
        <v>93619.08593120976</v>
      </c>
      <c r="AH38" s="1377">
        <f t="shared" si="4"/>
        <v>67107.023437191572</v>
      </c>
      <c r="AI38" s="1377">
        <f t="shared" si="4"/>
        <v>19934.513061689668</v>
      </c>
      <c r="AJ38" s="1377">
        <f t="shared" si="4"/>
        <v>19152.374320245628</v>
      </c>
      <c r="AK38" s="1377">
        <f t="shared" si="4"/>
        <v>18950.333051342059</v>
      </c>
      <c r="AL38" s="1377">
        <f t="shared" si="4"/>
        <v>29482.96261924483</v>
      </c>
      <c r="AM38" s="1377">
        <f t="shared" si="4"/>
        <v>210102.61285644074</v>
      </c>
      <c r="AN38" s="1378">
        <f t="shared" si="4"/>
        <v>23647.896601402332</v>
      </c>
      <c r="AO38" s="1379">
        <f t="shared" si="4"/>
        <v>13260.898203060415</v>
      </c>
      <c r="AP38" s="1377">
        <f t="shared" si="4"/>
        <v>64518.674056538875</v>
      </c>
      <c r="AQ38" s="1377">
        <f t="shared" si="4"/>
        <v>59451.827419494242</v>
      </c>
      <c r="AR38" s="1377">
        <f t="shared" si="4"/>
        <v>95016.508185661864</v>
      </c>
      <c r="AS38" s="1377">
        <f t="shared" si="4"/>
        <v>10366.81580972168</v>
      </c>
      <c r="AT38" s="1380">
        <f t="shared" si="4"/>
        <v>2894.082393338741</v>
      </c>
      <c r="AV38" s="3580" t="s">
        <v>1001</v>
      </c>
      <c r="AW38" s="3589"/>
      <c r="AX38" s="2480">
        <v>16320.000000000166</v>
      </c>
      <c r="AY38" s="2481">
        <v>93619085.931209758</v>
      </c>
      <c r="AZ38" s="2481">
        <v>67107023.437191568</v>
      </c>
      <c r="BA38" s="2481">
        <v>19934513.061689667</v>
      </c>
      <c r="BB38" s="2481">
        <v>19152374.320245627</v>
      </c>
      <c r="BC38" s="2481">
        <v>18950333.051342059</v>
      </c>
      <c r="BD38" s="2481">
        <v>29482962.619244829</v>
      </c>
      <c r="BE38" s="2481">
        <v>210102612.85644075</v>
      </c>
      <c r="BF38" s="2481">
        <v>23647896.601402331</v>
      </c>
      <c r="BG38" s="2481">
        <v>13260898.203060415</v>
      </c>
      <c r="BH38" s="2481">
        <v>64518674.056538872</v>
      </c>
      <c r="BI38" s="2481">
        <v>59451827.419494241</v>
      </c>
      <c r="BJ38" s="2481">
        <v>95016508.185661867</v>
      </c>
      <c r="BK38" s="2481">
        <v>10366815.80972168</v>
      </c>
      <c r="BL38" s="2482">
        <v>2894082.3933387408</v>
      </c>
    </row>
    <row r="39" spans="1:64" ht="16.5" customHeight="1">
      <c r="A39" s="3093" t="s">
        <v>45</v>
      </c>
      <c r="B39" s="3093"/>
      <c r="C39" s="1381"/>
      <c r="D39" s="550"/>
      <c r="E39" s="181">
        <f>'1'!E40</f>
        <v>16320.000000000166</v>
      </c>
      <c r="F39" s="950">
        <f t="shared" ref="F39:M39" si="9">AG38</f>
        <v>93619.08593120976</v>
      </c>
      <c r="G39" s="950">
        <f t="shared" si="9"/>
        <v>67107.023437191572</v>
      </c>
      <c r="H39" s="950">
        <f t="shared" si="9"/>
        <v>19934.513061689668</v>
      </c>
      <c r="I39" s="950">
        <f t="shared" si="9"/>
        <v>19152.374320245628</v>
      </c>
      <c r="J39" s="950">
        <f t="shared" si="9"/>
        <v>18950.333051342059</v>
      </c>
      <c r="K39" s="950">
        <f t="shared" si="9"/>
        <v>29482.96261924483</v>
      </c>
      <c r="L39" s="950">
        <f t="shared" si="9"/>
        <v>210102.61285644074</v>
      </c>
      <c r="M39" s="950">
        <f t="shared" si="9"/>
        <v>23647.896601402332</v>
      </c>
      <c r="N39" s="3093" t="s">
        <v>45</v>
      </c>
      <c r="O39" s="3093"/>
      <c r="P39" s="1381"/>
      <c r="Q39" s="436"/>
      <c r="R39" s="1368">
        <f>'35'!E44</f>
        <v>10.730256244443467</v>
      </c>
      <c r="S39" s="1368">
        <f>'35'!F44</f>
        <v>8.22780878725729</v>
      </c>
      <c r="T39" s="1368">
        <f>'35'!G44</f>
        <v>2.5024474571861859</v>
      </c>
      <c r="U39" s="1368">
        <f>'35'!BX43</f>
        <v>107.48770513380781</v>
      </c>
      <c r="V39" s="1368">
        <f>'35'!BY43</f>
        <v>131.77215962998818</v>
      </c>
      <c r="W39" s="950">
        <f>AO38</f>
        <v>13260.898203060415</v>
      </c>
      <c r="X39" s="950">
        <f>AP38</f>
        <v>64518.674056538875</v>
      </c>
      <c r="Y39" s="950">
        <f>AQ38</f>
        <v>59451.827419494242</v>
      </c>
      <c r="Z39" s="950">
        <f>AR38</f>
        <v>95016.508185661864</v>
      </c>
      <c r="AA39" s="1315"/>
      <c r="AB39" s="1315"/>
      <c r="AC39" s="1315"/>
      <c r="AD39" s="2898"/>
      <c r="AE39" s="1375" t="s">
        <v>1002</v>
      </c>
      <c r="AF39" s="1376">
        <f t="shared" si="5"/>
        <v>425.00000000033623</v>
      </c>
      <c r="AG39" s="1377">
        <f t="shared" si="6"/>
        <v>24239.137151066163</v>
      </c>
      <c r="AH39" s="1377">
        <f t="shared" si="4"/>
        <v>18737.355057572655</v>
      </c>
      <c r="AI39" s="1377">
        <f t="shared" si="4"/>
        <v>5191.8583161385286</v>
      </c>
      <c r="AJ39" s="1377">
        <f t="shared" si="4"/>
        <v>5002.4324435112703</v>
      </c>
      <c r="AK39" s="1377">
        <f t="shared" si="4"/>
        <v>4906.8961932033008</v>
      </c>
      <c r="AL39" s="1377">
        <f t="shared" si="4"/>
        <v>9307.3925446244011</v>
      </c>
      <c r="AM39" s="1377">
        <f t="shared" si="4"/>
        <v>31729.380335967035</v>
      </c>
      <c r="AN39" s="1378">
        <f t="shared" si="4"/>
        <v>3195.4411603235853</v>
      </c>
      <c r="AO39" s="1379">
        <f t="shared" si="4"/>
        <v>3950.6816919791754</v>
      </c>
      <c r="AP39" s="1377">
        <f t="shared" si="4"/>
        <v>18005.771366064408</v>
      </c>
      <c r="AQ39" s="1377">
        <f t="shared" si="4"/>
        <v>17136.036000597582</v>
      </c>
      <c r="AR39" s="1377">
        <f t="shared" si="4"/>
        <v>24231.973981648774</v>
      </c>
      <c r="AS39" s="1377">
        <f t="shared" si="4"/>
        <v>2844.4368005206402</v>
      </c>
      <c r="AT39" s="1380">
        <f t="shared" si="4"/>
        <v>1106.2448914585345</v>
      </c>
      <c r="AV39" s="3580" t="s">
        <v>1002</v>
      </c>
      <c r="AW39" s="3589"/>
      <c r="AX39" s="2480">
        <v>425.00000000033623</v>
      </c>
      <c r="AY39" s="2481">
        <v>24239137.151066162</v>
      </c>
      <c r="AZ39" s="2481">
        <v>18737355.057572655</v>
      </c>
      <c r="BA39" s="2481">
        <v>5191858.3161385283</v>
      </c>
      <c r="BB39" s="2481">
        <v>5002432.44351127</v>
      </c>
      <c r="BC39" s="2481">
        <v>4906896.1932033012</v>
      </c>
      <c r="BD39" s="2481">
        <v>9307392.5446244013</v>
      </c>
      <c r="BE39" s="2481">
        <v>31729380.335967034</v>
      </c>
      <c r="BF39" s="2481">
        <v>3195441.1603235854</v>
      </c>
      <c r="BG39" s="2481">
        <v>3950681.6919791754</v>
      </c>
      <c r="BH39" s="2481">
        <v>18005771.366064407</v>
      </c>
      <c r="BI39" s="2481">
        <v>17136036.000597581</v>
      </c>
      <c r="BJ39" s="2481">
        <v>24231973.981648773</v>
      </c>
      <c r="BK39" s="2481">
        <v>2844436.8005206403</v>
      </c>
      <c r="BL39" s="2482">
        <v>1106244.8914585346</v>
      </c>
    </row>
    <row r="40" spans="1:64" ht="16.5" customHeight="1">
      <c r="A40" s="189"/>
      <c r="B40" s="155" t="s">
        <v>394</v>
      </c>
      <c r="C40" s="1382"/>
      <c r="D40" s="550"/>
      <c r="E40" s="181">
        <f>'1'!E41</f>
        <v>5364.9999999998317</v>
      </c>
      <c r="F40" s="950">
        <f t="shared" ref="F40:M40" si="10">AG51</f>
        <v>158755.0738651116</v>
      </c>
      <c r="G40" s="950">
        <f t="shared" si="10"/>
        <v>112225.73329355566</v>
      </c>
      <c r="H40" s="950">
        <f t="shared" si="10"/>
        <v>33919.246923218816</v>
      </c>
      <c r="I40" s="950">
        <f t="shared" si="10"/>
        <v>32679.470855325744</v>
      </c>
      <c r="J40" s="950">
        <f t="shared" si="10"/>
        <v>32300.879402126724</v>
      </c>
      <c r="K40" s="950">
        <f t="shared" si="10"/>
        <v>52839.798617003602</v>
      </c>
      <c r="L40" s="950">
        <f t="shared" si="10"/>
        <v>393383.07473832538</v>
      </c>
      <c r="M40" s="950">
        <f t="shared" si="10"/>
        <v>39790.911820005371</v>
      </c>
      <c r="N40" s="189"/>
      <c r="O40" s="155" t="s">
        <v>394</v>
      </c>
      <c r="P40" s="1382"/>
      <c r="Q40" s="436"/>
      <c r="R40" s="1368">
        <f>'35'!E45</f>
        <v>16.681636961338782</v>
      </c>
      <c r="S40" s="1368">
        <f>'35'!F45</f>
        <v>12.948806381211966</v>
      </c>
      <c r="T40" s="1368">
        <f>'35'!G45</f>
        <v>3.7328305801268087</v>
      </c>
      <c r="U40" s="1368">
        <f>'35'!BX56</f>
        <v>155.35629365887962</v>
      </c>
      <c r="V40" s="1368">
        <f>'35'!BY56</f>
        <v>169.59000984108073</v>
      </c>
      <c r="W40" s="950">
        <f>AO51</f>
        <v>22275.436852566767</v>
      </c>
      <c r="X40" s="950">
        <f>AP51</f>
        <v>109706.60682047247</v>
      </c>
      <c r="Y40" s="950">
        <f>AQ51</f>
        <v>99861.003467123242</v>
      </c>
      <c r="Z40" s="950">
        <f>AR51</f>
        <v>163834.94673743853</v>
      </c>
      <c r="AA40" s="1315"/>
      <c r="AB40" s="1315"/>
      <c r="AC40" s="1315"/>
      <c r="AD40" s="2898" t="s">
        <v>1003</v>
      </c>
      <c r="AE40" s="1375" t="s">
        <v>1004</v>
      </c>
      <c r="AF40" s="1376">
        <f t="shared" si="5"/>
        <v>1503.0000000000234</v>
      </c>
      <c r="AG40" s="1377">
        <f t="shared" si="6"/>
        <v>110340.43905460121</v>
      </c>
      <c r="AH40" s="1377">
        <f t="shared" si="4"/>
        <v>74045.637706919733</v>
      </c>
      <c r="AI40" s="1377">
        <f t="shared" si="4"/>
        <v>22052.517064784777</v>
      </c>
      <c r="AJ40" s="1377">
        <f t="shared" si="4"/>
        <v>21052.82906540532</v>
      </c>
      <c r="AK40" s="1377">
        <f t="shared" si="4"/>
        <v>20851.764180233604</v>
      </c>
      <c r="AL40" s="1377">
        <f t="shared" si="4"/>
        <v>37350.394534281113</v>
      </c>
      <c r="AM40" s="1377">
        <f t="shared" si="4"/>
        <v>284164.94962799916</v>
      </c>
      <c r="AN40" s="1378">
        <f t="shared" si="4"/>
        <v>31917.8080874841</v>
      </c>
      <c r="AO40" s="1379">
        <f t="shared" si="4"/>
        <v>14608.903811774966</v>
      </c>
      <c r="AP40" s="1377">
        <f t="shared" si="4"/>
        <v>79304.302906477154</v>
      </c>
      <c r="AQ40" s="1377">
        <f t="shared" si="4"/>
        <v>69188.902683452456</v>
      </c>
      <c r="AR40" s="1377">
        <f t="shared" si="4"/>
        <v>115913.76126347191</v>
      </c>
      <c r="AS40" s="1377">
        <f t="shared" si="4"/>
        <v>10587.494727771626</v>
      </c>
      <c r="AT40" s="1380">
        <f t="shared" si="4"/>
        <v>4021.4090840033391</v>
      </c>
      <c r="AV40" s="3580" t="s">
        <v>1004</v>
      </c>
      <c r="AW40" s="3589"/>
      <c r="AX40" s="2480">
        <v>1503.0000000000234</v>
      </c>
      <c r="AY40" s="2481">
        <v>110340439.05460121</v>
      </c>
      <c r="AZ40" s="2481">
        <v>74045637.70691973</v>
      </c>
      <c r="BA40" s="2481">
        <v>22052517.064784776</v>
      </c>
      <c r="BB40" s="2481">
        <v>21052829.06540532</v>
      </c>
      <c r="BC40" s="2481">
        <v>20851764.180233605</v>
      </c>
      <c r="BD40" s="2481">
        <v>37350394.534281112</v>
      </c>
      <c r="BE40" s="2481">
        <v>284164949.62799919</v>
      </c>
      <c r="BF40" s="2481">
        <v>31917808.087484099</v>
      </c>
      <c r="BG40" s="2481">
        <v>14608903.811774965</v>
      </c>
      <c r="BH40" s="2481">
        <v>79304302.906477153</v>
      </c>
      <c r="BI40" s="2481">
        <v>69188902.683452457</v>
      </c>
      <c r="BJ40" s="2481">
        <v>115913761.26347192</v>
      </c>
      <c r="BK40" s="2481">
        <v>10587494.727771625</v>
      </c>
      <c r="BL40" s="2482">
        <v>4021409.0840033391</v>
      </c>
    </row>
    <row r="41" spans="1:64" ht="16.5" customHeight="1">
      <c r="A41" s="156"/>
      <c r="B41" s="156" t="s">
        <v>2295</v>
      </c>
      <c r="C41" s="1383"/>
      <c r="D41" s="1367"/>
      <c r="E41" s="181">
        <f>'1'!E42</f>
        <v>1503.0000000000234</v>
      </c>
      <c r="F41" s="950">
        <f t="shared" ref="F41:M44" si="11">AG40</f>
        <v>110340.43905460121</v>
      </c>
      <c r="G41" s="950">
        <f t="shared" si="11"/>
        <v>74045.637706919733</v>
      </c>
      <c r="H41" s="950">
        <f t="shared" si="11"/>
        <v>22052.517064784777</v>
      </c>
      <c r="I41" s="950">
        <f t="shared" si="11"/>
        <v>21052.82906540532</v>
      </c>
      <c r="J41" s="950">
        <f t="shared" si="11"/>
        <v>20851.764180233604</v>
      </c>
      <c r="K41" s="950">
        <f t="shared" si="11"/>
        <v>37350.394534281113</v>
      </c>
      <c r="L41" s="950">
        <f t="shared" si="11"/>
        <v>284164.94962799916</v>
      </c>
      <c r="M41" s="950">
        <f t="shared" si="11"/>
        <v>31917.8080874841</v>
      </c>
      <c r="N41" s="156"/>
      <c r="O41" s="156" t="s">
        <v>2295</v>
      </c>
      <c r="P41" s="1383"/>
      <c r="Q41" s="1327"/>
      <c r="R41" s="1368">
        <f>'35'!E46</f>
        <v>15.463782263156501</v>
      </c>
      <c r="S41" s="1368">
        <f>'35'!F46</f>
        <v>11.800191448218252</v>
      </c>
      <c r="T41" s="1368">
        <f>'35'!G46</f>
        <v>3.6635908149382419</v>
      </c>
      <c r="U41" s="1368">
        <f>'35'!BX45</f>
        <v>107.36541701025777</v>
      </c>
      <c r="V41" s="1368">
        <f>'35'!BY45</f>
        <v>136.47134780559617</v>
      </c>
      <c r="W41" s="950">
        <f t="shared" ref="W41:Z44" si="12">AO40</f>
        <v>14608.903811774966</v>
      </c>
      <c r="X41" s="950">
        <f t="shared" si="12"/>
        <v>79304.302906477154</v>
      </c>
      <c r="Y41" s="950">
        <f t="shared" si="12"/>
        <v>69188.902683452456</v>
      </c>
      <c r="Z41" s="950">
        <f t="shared" si="12"/>
        <v>115913.76126347191</v>
      </c>
      <c r="AA41" s="1315"/>
      <c r="AB41" s="1315"/>
      <c r="AC41" s="1315"/>
      <c r="AD41" s="2898"/>
      <c r="AE41" s="1375" t="s">
        <v>1005</v>
      </c>
      <c r="AF41" s="1376">
        <f t="shared" si="5"/>
        <v>1110.0000000001487</v>
      </c>
      <c r="AG41" s="1377">
        <f t="shared" si="6"/>
        <v>376178.75880415813</v>
      </c>
      <c r="AH41" s="1377">
        <f t="shared" si="4"/>
        <v>280770.93641792837</v>
      </c>
      <c r="AI41" s="1377">
        <f t="shared" si="4"/>
        <v>91083.503945244447</v>
      </c>
      <c r="AJ41" s="1377">
        <f t="shared" si="4"/>
        <v>87691.516725682144</v>
      </c>
      <c r="AK41" s="1377">
        <f t="shared" si="4"/>
        <v>86598.946197543482</v>
      </c>
      <c r="AL41" s="1377">
        <f t="shared" si="4"/>
        <v>151957.74019286651</v>
      </c>
      <c r="AM41" s="1377">
        <f t="shared" si="4"/>
        <v>1103232.4342228265</v>
      </c>
      <c r="AN41" s="1378">
        <f t="shared" si="4"/>
        <v>99807.238073496672</v>
      </c>
      <c r="AO41" s="1379">
        <f t="shared" si="4"/>
        <v>57135.096441911795</v>
      </c>
      <c r="AP41" s="1377">
        <f t="shared" si="4"/>
        <v>279592.40924231947</v>
      </c>
      <c r="AQ41" s="1377">
        <f t="shared" si="4"/>
        <v>253391.55570341399</v>
      </c>
      <c r="AR41" s="1377">
        <f t="shared" si="4"/>
        <v>394709.25719557441</v>
      </c>
      <c r="AS41" s="1377">
        <f t="shared" si="4"/>
        <v>44424.600227118877</v>
      </c>
      <c r="AT41" s="1380">
        <f t="shared" si="4"/>
        <v>12710.496214792924</v>
      </c>
      <c r="AV41" s="3580" t="s">
        <v>1005</v>
      </c>
      <c r="AW41" s="3589"/>
      <c r="AX41" s="2480">
        <v>1110.0000000001487</v>
      </c>
      <c r="AY41" s="2481">
        <v>376178758.80415815</v>
      </c>
      <c r="AZ41" s="2481">
        <v>280770936.4179284</v>
      </c>
      <c r="BA41" s="2481">
        <v>91083503.945244446</v>
      </c>
      <c r="BB41" s="2481">
        <v>87691516.725682139</v>
      </c>
      <c r="BC41" s="2481">
        <v>86598946.197543487</v>
      </c>
      <c r="BD41" s="2481">
        <v>151957740.1928665</v>
      </c>
      <c r="BE41" s="2481">
        <v>1103232434.2228265</v>
      </c>
      <c r="BF41" s="2481">
        <v>99807238.07349667</v>
      </c>
      <c r="BG41" s="2481">
        <v>57135096.441911794</v>
      </c>
      <c r="BH41" s="2481">
        <v>279592409.24231946</v>
      </c>
      <c r="BI41" s="2481">
        <v>253391555.70341399</v>
      </c>
      <c r="BJ41" s="2481">
        <v>394709257.1955744</v>
      </c>
      <c r="BK41" s="2481">
        <v>44424600.22711888</v>
      </c>
      <c r="BL41" s="2482">
        <v>12710496.214792924</v>
      </c>
    </row>
    <row r="42" spans="1:64" ht="16.5" customHeight="1">
      <c r="A42" s="156"/>
      <c r="B42" s="156" t="s">
        <v>2255</v>
      </c>
      <c r="C42" s="1383"/>
      <c r="D42" s="1367"/>
      <c r="E42" s="181">
        <f>'1'!E43</f>
        <v>1110.0000000001487</v>
      </c>
      <c r="F42" s="950">
        <f t="shared" si="11"/>
        <v>376178.75880415813</v>
      </c>
      <c r="G42" s="950">
        <f t="shared" si="11"/>
        <v>280770.93641792837</v>
      </c>
      <c r="H42" s="950">
        <f t="shared" si="11"/>
        <v>91083.503945244447</v>
      </c>
      <c r="I42" s="950">
        <f t="shared" si="11"/>
        <v>87691.516725682144</v>
      </c>
      <c r="J42" s="950">
        <f t="shared" si="11"/>
        <v>86598.946197543482</v>
      </c>
      <c r="K42" s="950">
        <f t="shared" si="11"/>
        <v>151957.74019286651</v>
      </c>
      <c r="L42" s="950">
        <f t="shared" si="11"/>
        <v>1103232.4342228265</v>
      </c>
      <c r="M42" s="950">
        <f t="shared" si="11"/>
        <v>99807.238073496672</v>
      </c>
      <c r="N42" s="156"/>
      <c r="O42" s="156" t="s">
        <v>2255</v>
      </c>
      <c r="P42" s="1383"/>
      <c r="Q42" s="1327"/>
      <c r="R42" s="1368">
        <f>'35'!E47</f>
        <v>37.575466407665267</v>
      </c>
      <c r="S42" s="1368">
        <f>'35'!F47</f>
        <v>29.346252994218784</v>
      </c>
      <c r="T42" s="1368">
        <f>'35'!G47</f>
        <v>8.2292134134464696</v>
      </c>
      <c r="U42" s="1368">
        <f>'35'!BX46</f>
        <v>251.09648491099799</v>
      </c>
      <c r="V42" s="1368">
        <f>'35'!BY46</f>
        <v>291.59088429500855</v>
      </c>
      <c r="W42" s="950">
        <f t="shared" si="12"/>
        <v>57135.096441911795</v>
      </c>
      <c r="X42" s="950">
        <f t="shared" si="12"/>
        <v>279592.40924231947</v>
      </c>
      <c r="Y42" s="950">
        <f t="shared" si="12"/>
        <v>253391.55570341399</v>
      </c>
      <c r="Z42" s="950">
        <f t="shared" si="12"/>
        <v>394709.25719557441</v>
      </c>
      <c r="AA42" s="1315"/>
      <c r="AB42" s="1315"/>
      <c r="AC42" s="1315"/>
      <c r="AD42" s="2898"/>
      <c r="AE42" s="1375" t="s">
        <v>1006</v>
      </c>
      <c r="AF42" s="1376">
        <f t="shared" si="5"/>
        <v>1321.0000000003545</v>
      </c>
      <c r="AG42" s="1377">
        <f t="shared" si="6"/>
        <v>122084.26812825943</v>
      </c>
      <c r="AH42" s="1377">
        <f t="shared" si="4"/>
        <v>79309.189203598551</v>
      </c>
      <c r="AI42" s="1377">
        <f t="shared" si="4"/>
        <v>16580.639918506247</v>
      </c>
      <c r="AJ42" s="1377">
        <f t="shared" si="4"/>
        <v>15952.314652860896</v>
      </c>
      <c r="AK42" s="1377">
        <f t="shared" si="4"/>
        <v>15754.750080662099</v>
      </c>
      <c r="AL42" s="1377">
        <f t="shared" si="4"/>
        <v>25691.715426966282</v>
      </c>
      <c r="AM42" s="1377">
        <f t="shared" si="4"/>
        <v>222483.21653507391</v>
      </c>
      <c r="AN42" s="1378">
        <f t="shared" si="4"/>
        <v>23491.762008639784</v>
      </c>
      <c r="AO42" s="1379">
        <f t="shared" si="4"/>
        <v>10806.179265385115</v>
      </c>
      <c r="AP42" s="1377">
        <f t="shared" si="4"/>
        <v>67549.166825506647</v>
      </c>
      <c r="AQ42" s="1377">
        <f t="shared" si="4"/>
        <v>65732.874311485153</v>
      </c>
      <c r="AR42" s="1377">
        <f t="shared" si="4"/>
        <v>120541.99182597893</v>
      </c>
      <c r="AS42" s="1377">
        <f t="shared" si="4"/>
        <v>7815.7875797001916</v>
      </c>
      <c r="AT42" s="1380">
        <f t="shared" si="4"/>
        <v>2990.391685684926</v>
      </c>
      <c r="AV42" s="3580" t="s">
        <v>1006</v>
      </c>
      <c r="AW42" s="3589"/>
      <c r="AX42" s="2480">
        <v>1321.0000000003545</v>
      </c>
      <c r="AY42" s="2481">
        <v>122084268.12825942</v>
      </c>
      <c r="AZ42" s="2481">
        <v>79309189.203598544</v>
      </c>
      <c r="BA42" s="2481">
        <v>16580639.918506248</v>
      </c>
      <c r="BB42" s="2481">
        <v>15952314.652860897</v>
      </c>
      <c r="BC42" s="2481">
        <v>15754750.0806621</v>
      </c>
      <c r="BD42" s="2481">
        <v>25691715.426966283</v>
      </c>
      <c r="BE42" s="2481">
        <v>222483216.53507391</v>
      </c>
      <c r="BF42" s="2481">
        <v>23491762.008639783</v>
      </c>
      <c r="BG42" s="2481">
        <v>10806179.265385116</v>
      </c>
      <c r="BH42" s="2481">
        <v>67549166.825506642</v>
      </c>
      <c r="BI42" s="2481">
        <v>65732874.311485156</v>
      </c>
      <c r="BJ42" s="2481">
        <v>120541991.82597892</v>
      </c>
      <c r="BK42" s="2481">
        <v>7815787.5797001915</v>
      </c>
      <c r="BL42" s="2482">
        <v>2990391.6856849259</v>
      </c>
    </row>
    <row r="43" spans="1:64" ht="16.5" customHeight="1">
      <c r="A43" s="156"/>
      <c r="B43" s="156" t="s">
        <v>2256</v>
      </c>
      <c r="C43" s="1383"/>
      <c r="D43" s="1367"/>
      <c r="E43" s="181">
        <f>'1'!E44</f>
        <v>1321.0000000003545</v>
      </c>
      <c r="F43" s="950">
        <f t="shared" si="11"/>
        <v>122084.26812825943</v>
      </c>
      <c r="G43" s="950">
        <f t="shared" si="11"/>
        <v>79309.189203598551</v>
      </c>
      <c r="H43" s="950">
        <f t="shared" si="11"/>
        <v>16580.639918506247</v>
      </c>
      <c r="I43" s="950">
        <f t="shared" si="11"/>
        <v>15952.314652860896</v>
      </c>
      <c r="J43" s="950">
        <f t="shared" si="11"/>
        <v>15754.750080662099</v>
      </c>
      <c r="K43" s="950">
        <f t="shared" si="11"/>
        <v>25691.715426966282</v>
      </c>
      <c r="L43" s="950">
        <f t="shared" si="11"/>
        <v>222483.21653507391</v>
      </c>
      <c r="M43" s="950">
        <f t="shared" si="11"/>
        <v>23491.762008639784</v>
      </c>
      <c r="N43" s="156"/>
      <c r="O43" s="156" t="s">
        <v>2256</v>
      </c>
      <c r="P43" s="1383"/>
      <c r="Q43" s="1327"/>
      <c r="R43" s="1368">
        <f>'35'!E48</f>
        <v>9.2908853231719508</v>
      </c>
      <c r="S43" s="1368">
        <f>'35'!F48</f>
        <v>7.2102485463072119</v>
      </c>
      <c r="T43" s="1368">
        <f>'35'!G48</f>
        <v>2.080636776864738</v>
      </c>
      <c r="U43" s="1368">
        <f>'35'!BX47</f>
        <v>208.38563350474297</v>
      </c>
      <c r="V43" s="1368">
        <f>'35'!BY47</f>
        <v>160.88817463513899</v>
      </c>
      <c r="W43" s="950">
        <f t="shared" si="12"/>
        <v>10806.179265385115</v>
      </c>
      <c r="X43" s="950">
        <f t="shared" si="12"/>
        <v>67549.166825506647</v>
      </c>
      <c r="Y43" s="950">
        <f t="shared" si="12"/>
        <v>65732.874311485153</v>
      </c>
      <c r="Z43" s="950">
        <f t="shared" si="12"/>
        <v>120541.99182597893</v>
      </c>
      <c r="AA43" s="1315"/>
      <c r="AB43" s="1315"/>
      <c r="AC43" s="1315"/>
      <c r="AD43" s="2898"/>
      <c r="AE43" s="1375" t="s">
        <v>1007</v>
      </c>
      <c r="AF43" s="1376">
        <f t="shared" si="5"/>
        <v>1430.9999999993026</v>
      </c>
      <c r="AG43" s="1377">
        <f t="shared" si="6"/>
        <v>74806.115246076573</v>
      </c>
      <c r="AH43" s="1377">
        <f t="shared" si="4"/>
        <v>51975.742337188982</v>
      </c>
      <c r="AI43" s="1377">
        <f t="shared" si="4"/>
        <v>18047.59740259697</v>
      </c>
      <c r="AJ43" s="1377">
        <f t="shared" si="4"/>
        <v>17660.634403612614</v>
      </c>
      <c r="AK43" s="1377">
        <f t="shared" si="4"/>
        <v>17482.293007462376</v>
      </c>
      <c r="AL43" s="1377">
        <f t="shared" si="4"/>
        <v>17285.834313114021</v>
      </c>
      <c r="AM43" s="1377">
        <f t="shared" si="4"/>
        <v>115242.44979023559</v>
      </c>
      <c r="AN43" s="1378">
        <f t="shared" si="4"/>
        <v>16552.847298271612</v>
      </c>
      <c r="AO43" s="1379">
        <f t="shared" si="4"/>
        <v>13875.343413571165</v>
      </c>
      <c r="AP43" s="1377">
        <f t="shared" si="4"/>
        <v>48778.165400334576</v>
      </c>
      <c r="AQ43" s="1377">
        <f t="shared" si="4"/>
        <v>44490.292852255443</v>
      </c>
      <c r="AR43" s="1377">
        <f t="shared" si="4"/>
        <v>75047.420949038627</v>
      </c>
      <c r="AS43" s="1377">
        <f t="shared" si="4"/>
        <v>11723.263979675306</v>
      </c>
      <c r="AT43" s="1380">
        <f t="shared" si="4"/>
        <v>2152.0794338958676</v>
      </c>
      <c r="AV43" s="3580" t="s">
        <v>1007</v>
      </c>
      <c r="AW43" s="3589"/>
      <c r="AX43" s="2480">
        <v>1430.9999999993026</v>
      </c>
      <c r="AY43" s="2481">
        <v>74806115.246076569</v>
      </c>
      <c r="AZ43" s="2481">
        <v>51975742.337188981</v>
      </c>
      <c r="BA43" s="2481">
        <v>18047597.402596969</v>
      </c>
      <c r="BB43" s="2481">
        <v>17660634.403612614</v>
      </c>
      <c r="BC43" s="2481">
        <v>17482293.007462375</v>
      </c>
      <c r="BD43" s="2481">
        <v>17285834.313114021</v>
      </c>
      <c r="BE43" s="2481">
        <v>115242449.79023559</v>
      </c>
      <c r="BF43" s="2481">
        <v>16552847.298271613</v>
      </c>
      <c r="BG43" s="2481">
        <v>13875343.413571166</v>
      </c>
      <c r="BH43" s="2481">
        <v>48778165.400334574</v>
      </c>
      <c r="BI43" s="2481">
        <v>44490292.852255441</v>
      </c>
      <c r="BJ43" s="2481">
        <v>75047420.949038625</v>
      </c>
      <c r="BK43" s="2481">
        <v>11723263.979675306</v>
      </c>
      <c r="BL43" s="2482">
        <v>2152079.4338958678</v>
      </c>
    </row>
    <row r="44" spans="1:64" ht="16.5" customHeight="1">
      <c r="A44" s="156"/>
      <c r="B44" s="156" t="s">
        <v>2353</v>
      </c>
      <c r="C44" s="1383"/>
      <c r="D44" s="1367"/>
      <c r="E44" s="181">
        <f>'1'!E45</f>
        <v>1430.9999999993026</v>
      </c>
      <c r="F44" s="950">
        <f t="shared" si="11"/>
        <v>74806.115246076573</v>
      </c>
      <c r="G44" s="950">
        <f t="shared" si="11"/>
        <v>51975.742337188982</v>
      </c>
      <c r="H44" s="950">
        <f t="shared" si="11"/>
        <v>18047.59740259697</v>
      </c>
      <c r="I44" s="950">
        <f t="shared" si="11"/>
        <v>17660.634403612614</v>
      </c>
      <c r="J44" s="950">
        <f t="shared" si="11"/>
        <v>17482.293007462376</v>
      </c>
      <c r="K44" s="950">
        <f t="shared" si="11"/>
        <v>17285.834313114021</v>
      </c>
      <c r="L44" s="950">
        <f t="shared" si="11"/>
        <v>115242.44979023559</v>
      </c>
      <c r="M44" s="950">
        <f t="shared" si="11"/>
        <v>16552.847298271612</v>
      </c>
      <c r="N44" s="156"/>
      <c r="O44" s="156" t="s">
        <v>2353</v>
      </c>
      <c r="P44" s="1383"/>
      <c r="Q44" s="1327"/>
      <c r="R44" s="1368">
        <f>'35'!E49</f>
        <v>8.5764432785699967</v>
      </c>
      <c r="S44" s="1368">
        <f>'35'!F49</f>
        <v>6.7334586549761006</v>
      </c>
      <c r="T44" s="1368">
        <f>'35'!G49</f>
        <v>1.8429846235938985</v>
      </c>
      <c r="U44" s="1368">
        <f>'35'!BX48</f>
        <v>82.544915165909501</v>
      </c>
      <c r="V44" s="1368">
        <f>'35'!BY48</f>
        <v>117.77414869675697</v>
      </c>
      <c r="W44" s="950">
        <f t="shared" si="12"/>
        <v>13875.343413571165</v>
      </c>
      <c r="X44" s="950">
        <f t="shared" si="12"/>
        <v>48778.165400334576</v>
      </c>
      <c r="Y44" s="950">
        <f t="shared" si="12"/>
        <v>44490.292852255443</v>
      </c>
      <c r="Z44" s="950">
        <f t="shared" si="12"/>
        <v>75047.420949038627</v>
      </c>
      <c r="AA44" s="1315"/>
      <c r="AB44" s="1315"/>
      <c r="AC44" s="1315"/>
      <c r="AD44" s="2898"/>
      <c r="AE44" s="1375" t="s">
        <v>1008</v>
      </c>
      <c r="AF44" s="1376">
        <f t="shared" si="5"/>
        <v>2452.0000000000605</v>
      </c>
      <c r="AG44" s="1377">
        <f t="shared" si="6"/>
        <v>96327.93456295284</v>
      </c>
      <c r="AH44" s="1377">
        <f t="shared" si="4"/>
        <v>63879.63515329692</v>
      </c>
      <c r="AI44" s="1377">
        <f t="shared" si="4"/>
        <v>18271.463339665082</v>
      </c>
      <c r="AJ44" s="1377">
        <f t="shared" si="4"/>
        <v>17621.252516766734</v>
      </c>
      <c r="AK44" s="1377">
        <f t="shared" si="4"/>
        <v>17483.028929694367</v>
      </c>
      <c r="AL44" s="1377">
        <f t="shared" si="4"/>
        <v>28469.873877364123</v>
      </c>
      <c r="AM44" s="1377">
        <f t="shared" si="4"/>
        <v>176208.89671559358</v>
      </c>
      <c r="AN44" s="1378">
        <f t="shared" si="4"/>
        <v>20289.142115453713</v>
      </c>
      <c r="AO44" s="1379">
        <f t="shared" si="4"/>
        <v>12051.893418071553</v>
      </c>
      <c r="AP44" s="1377">
        <f t="shared" si="4"/>
        <v>58549.036927969122</v>
      </c>
      <c r="AQ44" s="1377">
        <f t="shared" si="4"/>
        <v>56612.463104089358</v>
      </c>
      <c r="AR44" s="1377">
        <f t="shared" si="4"/>
        <v>92638.764514031282</v>
      </c>
      <c r="AS44" s="1377">
        <f t="shared" si="4"/>
        <v>9400.1312708216519</v>
      </c>
      <c r="AT44" s="1380">
        <f t="shared" si="4"/>
        <v>2651.762147249905</v>
      </c>
      <c r="AV44" s="3580" t="s">
        <v>1008</v>
      </c>
      <c r="AW44" s="3589"/>
      <c r="AX44" s="2480">
        <v>2452.0000000000605</v>
      </c>
      <c r="AY44" s="2481">
        <v>96327934.562952846</v>
      </c>
      <c r="AZ44" s="2481">
        <v>63879635.153296918</v>
      </c>
      <c r="BA44" s="2481">
        <v>18271463.339665081</v>
      </c>
      <c r="BB44" s="2481">
        <v>17621252.516766734</v>
      </c>
      <c r="BC44" s="2481">
        <v>17483028.929694366</v>
      </c>
      <c r="BD44" s="2481">
        <v>28469873.877364125</v>
      </c>
      <c r="BE44" s="2481">
        <v>176208896.71559358</v>
      </c>
      <c r="BF44" s="2481">
        <v>20289142.115453713</v>
      </c>
      <c r="BG44" s="2481">
        <v>12051893.418071553</v>
      </c>
      <c r="BH44" s="2481">
        <v>58549036.92796912</v>
      </c>
      <c r="BI44" s="2481">
        <v>56612463.104089357</v>
      </c>
      <c r="BJ44" s="2481">
        <v>92638764.514031276</v>
      </c>
      <c r="BK44" s="2481">
        <v>9400131.2708216514</v>
      </c>
      <c r="BL44" s="2482">
        <v>2651762.1472499049</v>
      </c>
    </row>
    <row r="45" spans="1:64" s="1331" customFormat="1" ht="16.5" customHeight="1">
      <c r="A45" s="156"/>
      <c r="B45" s="155" t="s">
        <v>17</v>
      </c>
      <c r="C45" s="1383"/>
      <c r="D45" s="1367"/>
      <c r="E45" s="181">
        <f>'1'!E46</f>
        <v>4916.0000000010541</v>
      </c>
      <c r="F45" s="950">
        <f t="shared" ref="F45:M45" si="13">AG52</f>
        <v>64989.368405626432</v>
      </c>
      <c r="G45" s="950">
        <f t="shared" si="13"/>
        <v>45002.127123383812</v>
      </c>
      <c r="H45" s="950">
        <f t="shared" si="13"/>
        <v>12827.838182200525</v>
      </c>
      <c r="I45" s="950">
        <f t="shared" si="13"/>
        <v>12354.77128418983</v>
      </c>
      <c r="J45" s="950">
        <f t="shared" si="13"/>
        <v>12252.306030604541</v>
      </c>
      <c r="K45" s="950">
        <f t="shared" si="13"/>
        <v>18718.658327600373</v>
      </c>
      <c r="L45" s="950">
        <f t="shared" si="13"/>
        <v>112365.17694633748</v>
      </c>
      <c r="M45" s="950">
        <f t="shared" si="13"/>
        <v>12583.108371794611</v>
      </c>
      <c r="N45" s="156"/>
      <c r="O45" s="155" t="s">
        <v>17</v>
      </c>
      <c r="P45" s="1383"/>
      <c r="Q45" s="1327"/>
      <c r="R45" s="1368">
        <f>'35'!E50</f>
        <v>7.8208419866833658</v>
      </c>
      <c r="S45" s="1368">
        <f>'35'!F50</f>
        <v>5.9880307569122344</v>
      </c>
      <c r="T45" s="1368">
        <f>'35'!G50</f>
        <v>1.8328112297711328</v>
      </c>
      <c r="U45" s="1368">
        <f>'35'!BX57</f>
        <v>92.606074068663588</v>
      </c>
      <c r="V45" s="1368">
        <f>'35'!BY57</f>
        <v>126.87253026492142</v>
      </c>
      <c r="W45" s="950">
        <f>AO52</f>
        <v>8533.3575281195081</v>
      </c>
      <c r="X45" s="950">
        <f>AP52</f>
        <v>41405.579599814715</v>
      </c>
      <c r="Y45" s="950">
        <f>AQ52</f>
        <v>39784.53356151918</v>
      </c>
      <c r="Z45" s="950">
        <f>AR52</f>
        <v>62886.22507540552</v>
      </c>
      <c r="AA45" s="1315"/>
      <c r="AB45" s="1315"/>
      <c r="AC45" s="1315"/>
      <c r="AD45" s="2898"/>
      <c r="AE45" s="1375" t="s">
        <v>1009</v>
      </c>
      <c r="AF45" s="1376">
        <f t="shared" si="5"/>
        <v>2464.0000000009895</v>
      </c>
      <c r="AG45" s="1377">
        <f t="shared" si="6"/>
        <v>33803.425135441736</v>
      </c>
      <c r="AH45" s="1377">
        <f t="shared" si="4"/>
        <v>26216.555009208005</v>
      </c>
      <c r="AI45" s="1377">
        <f t="shared" si="4"/>
        <v>7410.7241862191795</v>
      </c>
      <c r="AJ45" s="1377">
        <f t="shared" si="4"/>
        <v>7113.9384991761581</v>
      </c>
      <c r="AK45" s="1377">
        <f t="shared" si="4"/>
        <v>7047.0574313499219</v>
      </c>
      <c r="AL45" s="1377">
        <f t="shared" si="4"/>
        <v>9014.9324639592833</v>
      </c>
      <c r="AM45" s="1377">
        <f t="shared" si="4"/>
        <v>48832.384383774021</v>
      </c>
      <c r="AN45" s="1378">
        <f t="shared" si="4"/>
        <v>4914.60401325365</v>
      </c>
      <c r="AO45" s="1379">
        <f t="shared" si="4"/>
        <v>5031.9573649055728</v>
      </c>
      <c r="AP45" s="1377">
        <f t="shared" si="4"/>
        <v>24345.613135277916</v>
      </c>
      <c r="AQ45" s="1377">
        <f t="shared" si="4"/>
        <v>23038.558221273102</v>
      </c>
      <c r="AR45" s="1377">
        <f t="shared" si="4"/>
        <v>33278.5843678233</v>
      </c>
      <c r="AS45" s="1377">
        <f t="shared" si="4"/>
        <v>4068.4275356472785</v>
      </c>
      <c r="AT45" s="1380">
        <f t="shared" si="4"/>
        <v>963.52982925829508</v>
      </c>
      <c r="AU45" s="1291"/>
      <c r="AV45" s="3580" t="s">
        <v>1009</v>
      </c>
      <c r="AW45" s="3589"/>
      <c r="AX45" s="2480">
        <v>2464.0000000009895</v>
      </c>
      <c r="AY45" s="2481">
        <v>33803425.135441735</v>
      </c>
      <c r="AZ45" s="2481">
        <v>26216555.009208005</v>
      </c>
      <c r="BA45" s="2481">
        <v>7410724.1862191791</v>
      </c>
      <c r="BB45" s="2481">
        <v>7113938.4991761576</v>
      </c>
      <c r="BC45" s="2481">
        <v>7047057.431349922</v>
      </c>
      <c r="BD45" s="2481">
        <v>9014932.4639592841</v>
      </c>
      <c r="BE45" s="2481">
        <v>48832384.38377402</v>
      </c>
      <c r="BF45" s="2481">
        <v>4914604.0132536497</v>
      </c>
      <c r="BG45" s="2481">
        <v>5031957.3649055725</v>
      </c>
      <c r="BH45" s="2481">
        <v>24345613.135277916</v>
      </c>
      <c r="BI45" s="2481">
        <v>23038558.221273102</v>
      </c>
      <c r="BJ45" s="2481">
        <v>33278584.367823303</v>
      </c>
      <c r="BK45" s="2481">
        <v>4068427.5356472787</v>
      </c>
      <c r="BL45" s="2482">
        <v>963529.82925829513</v>
      </c>
    </row>
    <row r="46" spans="1:64" ht="16.5" customHeight="1">
      <c r="A46" s="156"/>
      <c r="B46" s="156" t="s">
        <v>2214</v>
      </c>
      <c r="C46" s="1383"/>
      <c r="D46" s="1367"/>
      <c r="E46" s="181">
        <f>'1'!E47</f>
        <v>2452.0000000000605</v>
      </c>
      <c r="F46" s="950">
        <f t="shared" ref="F46:M47" si="14">AG44</f>
        <v>96327.93456295284</v>
      </c>
      <c r="G46" s="950">
        <f t="shared" si="14"/>
        <v>63879.63515329692</v>
      </c>
      <c r="H46" s="950">
        <f t="shared" si="14"/>
        <v>18271.463339665082</v>
      </c>
      <c r="I46" s="950">
        <f t="shared" si="14"/>
        <v>17621.252516766734</v>
      </c>
      <c r="J46" s="950">
        <f t="shared" si="14"/>
        <v>17483.028929694367</v>
      </c>
      <c r="K46" s="950">
        <f t="shared" si="14"/>
        <v>28469.873877364123</v>
      </c>
      <c r="L46" s="950">
        <f t="shared" si="14"/>
        <v>176208.89671559358</v>
      </c>
      <c r="M46" s="950">
        <f t="shared" si="14"/>
        <v>20289.142115453713</v>
      </c>
      <c r="N46" s="156"/>
      <c r="O46" s="156" t="s">
        <v>2257</v>
      </c>
      <c r="P46" s="1383"/>
      <c r="Q46" s="1327"/>
      <c r="R46" s="1368">
        <f>'35'!E51</f>
        <v>10.313294642355824</v>
      </c>
      <c r="S46" s="1368">
        <f>'35'!F51</f>
        <v>7.7321408740698487</v>
      </c>
      <c r="T46" s="1368">
        <f>'35'!G51</f>
        <v>2.581153768285978</v>
      </c>
      <c r="U46" s="1368">
        <f>'35'!BX49</f>
        <v>113.17843980734665</v>
      </c>
      <c r="V46" s="1368">
        <f>'35'!BY49</f>
        <v>160.91572280664138</v>
      </c>
      <c r="W46" s="950">
        <f t="shared" ref="W46:Z47" si="15">AO44</f>
        <v>12051.893418071553</v>
      </c>
      <c r="X46" s="950">
        <f t="shared" si="15"/>
        <v>58549.036927969122</v>
      </c>
      <c r="Y46" s="950">
        <f t="shared" si="15"/>
        <v>56612.463104089358</v>
      </c>
      <c r="Z46" s="950">
        <f t="shared" si="15"/>
        <v>92638.764514031282</v>
      </c>
      <c r="AA46" s="1315"/>
      <c r="AB46" s="1315"/>
      <c r="AC46" s="1315"/>
      <c r="AD46" s="2898"/>
      <c r="AE46" s="1375" t="s">
        <v>1010</v>
      </c>
      <c r="AF46" s="1376">
        <f t="shared" si="5"/>
        <v>1474.9999999996542</v>
      </c>
      <c r="AG46" s="1377">
        <f t="shared" si="6"/>
        <v>53173.127958231467</v>
      </c>
      <c r="AH46" s="1377">
        <f t="shared" si="4"/>
        <v>42167.666321413853</v>
      </c>
      <c r="AI46" s="1377">
        <f t="shared" si="4"/>
        <v>13905.339202483161</v>
      </c>
      <c r="AJ46" s="1377">
        <f t="shared" si="4"/>
        <v>13408.27159865722</v>
      </c>
      <c r="AK46" s="1377">
        <f t="shared" si="4"/>
        <v>13315.433929514727</v>
      </c>
      <c r="AL46" s="1377">
        <f t="shared" si="4"/>
        <v>15995.506534227421</v>
      </c>
      <c r="AM46" s="1377">
        <f t="shared" si="4"/>
        <v>109260.36722652442</v>
      </c>
      <c r="AN46" s="1378">
        <f t="shared" si="4"/>
        <v>13703.772079251665</v>
      </c>
      <c r="AO46" s="1379">
        <f t="shared" si="4"/>
        <v>10484.641682275435</v>
      </c>
      <c r="AP46" s="1377">
        <f t="shared" si="4"/>
        <v>42564.226174672243</v>
      </c>
      <c r="AQ46" s="1377">
        <f t="shared" si="4"/>
        <v>35527.691770465623</v>
      </c>
      <c r="AR46" s="1377">
        <f t="shared" si="4"/>
        <v>55528.796031082013</v>
      </c>
      <c r="AS46" s="1377">
        <f t="shared" si="4"/>
        <v>8684.5106450135245</v>
      </c>
      <c r="AT46" s="1380">
        <f t="shared" si="4"/>
        <v>1800.1310372619134</v>
      </c>
      <c r="AV46" s="3580" t="s">
        <v>1010</v>
      </c>
      <c r="AW46" s="3589"/>
      <c r="AX46" s="2480">
        <v>1474.9999999996542</v>
      </c>
      <c r="AY46" s="2481">
        <v>53173127.958231464</v>
      </c>
      <c r="AZ46" s="2481">
        <v>42167666.321413852</v>
      </c>
      <c r="BA46" s="2481">
        <v>13905339.20248316</v>
      </c>
      <c r="BB46" s="2481">
        <v>13408271.598657221</v>
      </c>
      <c r="BC46" s="2481">
        <v>13315433.929514727</v>
      </c>
      <c r="BD46" s="2481">
        <v>15995506.534227422</v>
      </c>
      <c r="BE46" s="2481">
        <v>109260367.22652443</v>
      </c>
      <c r="BF46" s="2481">
        <v>13703772.079251666</v>
      </c>
      <c r="BG46" s="2481">
        <v>10484641.682275435</v>
      </c>
      <c r="BH46" s="2481">
        <v>42564226.174672246</v>
      </c>
      <c r="BI46" s="2481">
        <v>35527691.77046562</v>
      </c>
      <c r="BJ46" s="2481">
        <v>55528796.031082012</v>
      </c>
      <c r="BK46" s="2481">
        <v>8684510.6450135242</v>
      </c>
      <c r="BL46" s="2482">
        <v>1800131.0372619135</v>
      </c>
    </row>
    <row r="47" spans="1:64" ht="16.5" customHeight="1">
      <c r="A47" s="156"/>
      <c r="B47" s="156" t="s">
        <v>2393</v>
      </c>
      <c r="C47" s="1383"/>
      <c r="D47" s="1367"/>
      <c r="E47" s="181">
        <f>'1'!E48</f>
        <v>2464.0000000009895</v>
      </c>
      <c r="F47" s="950">
        <f t="shared" si="14"/>
        <v>33803.425135441736</v>
      </c>
      <c r="G47" s="950">
        <f t="shared" si="14"/>
        <v>26216.555009208005</v>
      </c>
      <c r="H47" s="950">
        <f t="shared" si="14"/>
        <v>7410.7241862191795</v>
      </c>
      <c r="I47" s="950">
        <f t="shared" si="14"/>
        <v>7113.9384991761581</v>
      </c>
      <c r="J47" s="950">
        <f t="shared" si="14"/>
        <v>7047.0574313499219</v>
      </c>
      <c r="K47" s="950">
        <f t="shared" si="14"/>
        <v>9014.9324639592833</v>
      </c>
      <c r="L47" s="950">
        <f t="shared" si="14"/>
        <v>48832.384383774021</v>
      </c>
      <c r="M47" s="950">
        <f t="shared" si="14"/>
        <v>4914.60401325365</v>
      </c>
      <c r="N47" s="156"/>
      <c r="O47" s="156" t="s">
        <v>2393</v>
      </c>
      <c r="P47" s="1383"/>
      <c r="Q47" s="1327"/>
      <c r="R47" s="1368">
        <f>'35'!E52</f>
        <v>5.3405278991401408</v>
      </c>
      <c r="S47" s="1368">
        <f>'35'!F52</f>
        <v>4.2524146825336615</v>
      </c>
      <c r="T47" s="1368">
        <f>'35'!G52</f>
        <v>1.0881132166064793</v>
      </c>
      <c r="U47" s="1368">
        <f>'35'!BX50</f>
        <v>72.133898422871525</v>
      </c>
      <c r="V47" s="1368">
        <f>'35'!BY50</f>
        <v>92.995132492086668</v>
      </c>
      <c r="W47" s="950">
        <f t="shared" si="15"/>
        <v>5031.9573649055728</v>
      </c>
      <c r="X47" s="950">
        <f t="shared" si="15"/>
        <v>24345.613135277916</v>
      </c>
      <c r="Y47" s="950">
        <f t="shared" si="15"/>
        <v>23038.558221273102</v>
      </c>
      <c r="Z47" s="950">
        <f t="shared" si="15"/>
        <v>33278.5843678233</v>
      </c>
      <c r="AA47" s="1315"/>
      <c r="AB47" s="1315"/>
      <c r="AC47" s="1315"/>
      <c r="AD47" s="2898"/>
      <c r="AE47" s="1375" t="s">
        <v>1011</v>
      </c>
      <c r="AF47" s="1376">
        <f t="shared" si="5"/>
        <v>2077.0000000001482</v>
      </c>
      <c r="AG47" s="1377">
        <f t="shared" si="6"/>
        <v>92346.523265629628</v>
      </c>
      <c r="AH47" s="1377">
        <f t="shared" si="4"/>
        <v>68827.629492104126</v>
      </c>
      <c r="AI47" s="1377">
        <f t="shared" si="4"/>
        <v>19216.536792546045</v>
      </c>
      <c r="AJ47" s="1377">
        <f t="shared" si="4"/>
        <v>18194.811908677431</v>
      </c>
      <c r="AK47" s="1377">
        <f t="shared" si="4"/>
        <v>17998.43059909395</v>
      </c>
      <c r="AL47" s="1377">
        <f t="shared" si="4"/>
        <v>27038.5590489571</v>
      </c>
      <c r="AM47" s="1377">
        <f t="shared" si="4"/>
        <v>225122.32238930714</v>
      </c>
      <c r="AN47" s="1378">
        <f t="shared" si="4"/>
        <v>33545.285812375856</v>
      </c>
      <c r="AO47" s="1379">
        <f t="shared" si="4"/>
        <v>12775.970165455452</v>
      </c>
      <c r="AP47" s="1377">
        <f t="shared" si="4"/>
        <v>64548.274110441394</v>
      </c>
      <c r="AQ47" s="1377">
        <f t="shared" si="4"/>
        <v>61643.836419626998</v>
      </c>
      <c r="AR47" s="1377">
        <f t="shared" si="4"/>
        <v>93419.70132155389</v>
      </c>
      <c r="AS47" s="1377">
        <f t="shared" si="4"/>
        <v>10270.559091103378</v>
      </c>
      <c r="AT47" s="1380">
        <f t="shared" si="4"/>
        <v>2505.4110743520732</v>
      </c>
      <c r="AV47" s="3580" t="s">
        <v>1011</v>
      </c>
      <c r="AW47" s="3589"/>
      <c r="AX47" s="2480">
        <v>2077.0000000001482</v>
      </c>
      <c r="AY47" s="2481">
        <v>92346523.265629634</v>
      </c>
      <c r="AZ47" s="2481">
        <v>68827629.492104128</v>
      </c>
      <c r="BA47" s="2481">
        <v>19216536.792546045</v>
      </c>
      <c r="BB47" s="2481">
        <v>18194811.908677433</v>
      </c>
      <c r="BC47" s="2481">
        <v>17998430.599093951</v>
      </c>
      <c r="BD47" s="2481">
        <v>27038559.048957102</v>
      </c>
      <c r="BE47" s="2481">
        <v>225122322.38930714</v>
      </c>
      <c r="BF47" s="2481">
        <v>33545285.812375858</v>
      </c>
      <c r="BG47" s="2481">
        <v>12775970.165455451</v>
      </c>
      <c r="BH47" s="2481">
        <v>64548274.110441394</v>
      </c>
      <c r="BI47" s="2481">
        <v>61643836.419626996</v>
      </c>
      <c r="BJ47" s="2481">
        <v>93419701.321553886</v>
      </c>
      <c r="BK47" s="2481">
        <v>10270559.091103379</v>
      </c>
      <c r="BL47" s="2482">
        <v>2505411.074352073</v>
      </c>
    </row>
    <row r="48" spans="1:64" ht="16.5" customHeight="1">
      <c r="A48" s="156"/>
      <c r="B48" s="155" t="s">
        <v>395</v>
      </c>
      <c r="C48" s="1383"/>
      <c r="D48" s="1367"/>
      <c r="E48" s="181">
        <f>'1'!E49</f>
        <v>5284.9999999988531</v>
      </c>
      <c r="F48" s="950">
        <f t="shared" ref="F48:M48" si="16">AG53</f>
        <v>63242.374094127765</v>
      </c>
      <c r="G48" s="950">
        <f t="shared" si="16"/>
        <v>48196.538203381853</v>
      </c>
      <c r="H48" s="950">
        <f t="shared" si="16"/>
        <v>14249.454757122445</v>
      </c>
      <c r="I48" s="950">
        <f t="shared" si="16"/>
        <v>13585.309167548554</v>
      </c>
      <c r="J48" s="950">
        <f t="shared" si="16"/>
        <v>13453.887420827912</v>
      </c>
      <c r="K48" s="950">
        <f t="shared" si="16"/>
        <v>18774.342575446146</v>
      </c>
      <c r="L48" s="950">
        <f t="shared" si="16"/>
        <v>138719.85586755964</v>
      </c>
      <c r="M48" s="950">
        <f t="shared" si="16"/>
        <v>19887.579328747495</v>
      </c>
      <c r="N48" s="156"/>
      <c r="O48" s="155" t="s">
        <v>395</v>
      </c>
      <c r="P48" s="1383"/>
      <c r="Q48" s="1327"/>
      <c r="R48" s="1368">
        <f>'35'!E53</f>
        <v>8.0416663591959541</v>
      </c>
      <c r="S48" s="1368">
        <f>'35'!F53</f>
        <v>6.0005597305801341</v>
      </c>
      <c r="T48" s="1368">
        <f>'35'!G53</f>
        <v>2.0411066286158182</v>
      </c>
      <c r="U48" s="1368">
        <f>'35'!BX58</f>
        <v>79.77448525545951</v>
      </c>
      <c r="V48" s="1368">
        <f>'35'!BY58</f>
        <v>105.99022985829782</v>
      </c>
      <c r="W48" s="950">
        <f>AO53</f>
        <v>9710.1852666894811</v>
      </c>
      <c r="X48" s="950">
        <f>AP53</f>
        <v>46126.256261189454</v>
      </c>
      <c r="Y48" s="950">
        <f>AQ53</f>
        <v>42121.843734212933</v>
      </c>
      <c r="Z48" s="950">
        <f>AR53</f>
        <v>64390.95132829182</v>
      </c>
      <c r="AA48" s="1315"/>
      <c r="AB48" s="1315"/>
      <c r="AC48" s="1315"/>
      <c r="AD48" s="2898"/>
      <c r="AE48" s="1375" t="s">
        <v>1012</v>
      </c>
      <c r="AF48" s="1376">
        <f t="shared" si="5"/>
        <v>1732.9999999990605</v>
      </c>
      <c r="AG48" s="1377">
        <f t="shared" si="6"/>
        <v>36931.249005382488</v>
      </c>
      <c r="AH48" s="1377">
        <f t="shared" si="4"/>
        <v>28601.506131369551</v>
      </c>
      <c r="AI48" s="1377">
        <f t="shared" si="4"/>
        <v>8589.2937966560967</v>
      </c>
      <c r="AJ48" s="1377">
        <f t="shared" si="4"/>
        <v>8211.5026013535826</v>
      </c>
      <c r="AK48" s="1377">
        <f t="shared" si="4"/>
        <v>8125.0949906043197</v>
      </c>
      <c r="AL48" s="1377">
        <f t="shared" si="4"/>
        <v>11234.818943193319</v>
      </c>
      <c r="AM48" s="1377">
        <f t="shared" si="4"/>
        <v>60240.238314045047</v>
      </c>
      <c r="AN48" s="1378">
        <f t="shared" si="4"/>
        <v>8782.0163319185631</v>
      </c>
      <c r="AO48" s="1379">
        <f t="shared" si="4"/>
        <v>5376.6835657485881</v>
      </c>
      <c r="AP48" s="1377">
        <f t="shared" si="4"/>
        <v>27079.206812080607</v>
      </c>
      <c r="AQ48" s="1377">
        <f t="shared" si="4"/>
        <v>24337.19015019681</v>
      </c>
      <c r="AR48" s="1377">
        <f t="shared" si="4"/>
        <v>37142.806681636044</v>
      </c>
      <c r="AS48" s="1377">
        <f t="shared" si="4"/>
        <v>4003.7137299791084</v>
      </c>
      <c r="AT48" s="1380">
        <f t="shared" si="4"/>
        <v>1372.969835769479</v>
      </c>
      <c r="AU48" s="1331"/>
      <c r="AV48" s="3580" t="s">
        <v>1012</v>
      </c>
      <c r="AW48" s="3589"/>
      <c r="AX48" s="2480">
        <v>1732.9999999990605</v>
      </c>
      <c r="AY48" s="2481">
        <v>36931249.005382486</v>
      </c>
      <c r="AZ48" s="2481">
        <v>28601506.13136955</v>
      </c>
      <c r="BA48" s="2481">
        <v>8589293.7966560964</v>
      </c>
      <c r="BB48" s="2481">
        <v>8211502.601353582</v>
      </c>
      <c r="BC48" s="2481">
        <v>8125094.9906043196</v>
      </c>
      <c r="BD48" s="2481">
        <v>11234818.943193318</v>
      </c>
      <c r="BE48" s="2481">
        <v>60240238.314045049</v>
      </c>
      <c r="BF48" s="2481">
        <v>8782016.3319185637</v>
      </c>
      <c r="BG48" s="2481">
        <v>5376683.5657485882</v>
      </c>
      <c r="BH48" s="2481">
        <v>27079206.812080607</v>
      </c>
      <c r="BI48" s="2481">
        <v>24337190.150196809</v>
      </c>
      <c r="BJ48" s="2481">
        <v>37142806.681636043</v>
      </c>
      <c r="BK48" s="2481">
        <v>4003713.7299791086</v>
      </c>
      <c r="BL48" s="2482">
        <v>1372969.8357694789</v>
      </c>
    </row>
    <row r="49" spans="1:64" ht="16.5" customHeight="1">
      <c r="A49" s="156"/>
      <c r="B49" s="156" t="s">
        <v>2258</v>
      </c>
      <c r="C49" s="1381"/>
      <c r="D49" s="550"/>
      <c r="E49" s="181">
        <f>'1'!E50</f>
        <v>1474.9999999996542</v>
      </c>
      <c r="F49" s="950">
        <f t="shared" ref="F49:M53" si="17">AG46</f>
        <v>53173.127958231467</v>
      </c>
      <c r="G49" s="950">
        <f t="shared" si="17"/>
        <v>42167.666321413853</v>
      </c>
      <c r="H49" s="950">
        <f t="shared" si="17"/>
        <v>13905.339202483161</v>
      </c>
      <c r="I49" s="950">
        <f t="shared" si="17"/>
        <v>13408.27159865722</v>
      </c>
      <c r="J49" s="950">
        <f t="shared" si="17"/>
        <v>13315.433929514727</v>
      </c>
      <c r="K49" s="950">
        <f t="shared" si="17"/>
        <v>15995.506534227421</v>
      </c>
      <c r="L49" s="950">
        <f t="shared" si="17"/>
        <v>109260.36722652442</v>
      </c>
      <c r="M49" s="950">
        <f t="shared" si="17"/>
        <v>13703.772079251665</v>
      </c>
      <c r="N49" s="156"/>
      <c r="O49" s="156" t="s">
        <v>2394</v>
      </c>
      <c r="P49" s="1381"/>
      <c r="Q49" s="436"/>
      <c r="R49" s="1368">
        <f>'35'!E54</f>
        <v>7.3250215137138817</v>
      </c>
      <c r="S49" s="1368">
        <f>'35'!F54</f>
        <v>5.4700765009529952</v>
      </c>
      <c r="T49" s="1368">
        <f>'35'!G54</f>
        <v>1.8549450127608869</v>
      </c>
      <c r="U49" s="1368">
        <f>'35'!BX51</f>
        <v>58.335454398708535</v>
      </c>
      <c r="V49" s="1368">
        <f>'35'!BY51</f>
        <v>73.862392568482505</v>
      </c>
      <c r="W49" s="950">
        <f t="shared" ref="W49:Z53" si="18">AO46</f>
        <v>10484.641682275435</v>
      </c>
      <c r="X49" s="950">
        <f t="shared" si="18"/>
        <v>42564.226174672243</v>
      </c>
      <c r="Y49" s="950">
        <f t="shared" si="18"/>
        <v>35527.691770465623</v>
      </c>
      <c r="Z49" s="950">
        <f t="shared" si="18"/>
        <v>55528.796031082013</v>
      </c>
      <c r="AA49" s="1315"/>
      <c r="AB49" s="1315"/>
      <c r="AC49" s="1315"/>
      <c r="AD49" s="2898"/>
      <c r="AE49" s="1375" t="s">
        <v>1013</v>
      </c>
      <c r="AF49" s="1376">
        <f t="shared" si="5"/>
        <v>754.00000000043303</v>
      </c>
      <c r="AG49" s="1377">
        <f t="shared" si="6"/>
        <v>29733.194882661417</v>
      </c>
      <c r="AH49" s="1377">
        <f t="shared" si="4"/>
        <v>22740.586248859436</v>
      </c>
      <c r="AI49" s="1377">
        <f t="shared" si="4"/>
        <v>6610.7062713867945</v>
      </c>
      <c r="AJ49" s="1377">
        <f t="shared" si="4"/>
        <v>6242.6700053356608</v>
      </c>
      <c r="AK49" s="1377">
        <f t="shared" si="4"/>
        <v>6152.6338726439844</v>
      </c>
      <c r="AL49" s="1377">
        <f t="shared" si="4"/>
        <v>8531.9701805663299</v>
      </c>
      <c r="AM49" s="1377">
        <f t="shared" si="4"/>
        <v>43571.349758456228</v>
      </c>
      <c r="AN49" s="1378">
        <f t="shared" si="4"/>
        <v>7282.5107591522383</v>
      </c>
      <c r="AO49" s="1379">
        <f t="shared" si="4"/>
        <v>4830.0069194188027</v>
      </c>
      <c r="AP49" s="1377">
        <f t="shared" ref="AP49:AT97" si="19">BH49/1000</f>
        <v>22601.752463970828</v>
      </c>
      <c r="AQ49" s="1377">
        <f t="shared" si="19"/>
        <v>21624.441327995148</v>
      </c>
      <c r="AR49" s="1377">
        <f t="shared" si="19"/>
        <v>29496.106237354048</v>
      </c>
      <c r="AS49" s="1377">
        <f t="shared" si="19"/>
        <v>3591.1265085609261</v>
      </c>
      <c r="AT49" s="1380">
        <f t="shared" si="19"/>
        <v>1238.8804108578775</v>
      </c>
      <c r="AV49" s="3580" t="s">
        <v>1013</v>
      </c>
      <c r="AW49" s="3589"/>
      <c r="AX49" s="2480">
        <v>754.00000000043303</v>
      </c>
      <c r="AY49" s="2481">
        <v>29733194.882661417</v>
      </c>
      <c r="AZ49" s="2481">
        <v>22740586.248859435</v>
      </c>
      <c r="BA49" s="2481">
        <v>6610706.2713867947</v>
      </c>
      <c r="BB49" s="2481">
        <v>6242670.0053356607</v>
      </c>
      <c r="BC49" s="2481">
        <v>6152633.8726439849</v>
      </c>
      <c r="BD49" s="2481">
        <v>8531970.1805663295</v>
      </c>
      <c r="BE49" s="2481">
        <v>43571349.75845623</v>
      </c>
      <c r="BF49" s="2481">
        <v>7282510.7591522383</v>
      </c>
      <c r="BG49" s="2481">
        <v>4830006.9194188025</v>
      </c>
      <c r="BH49" s="2481">
        <v>22601752.463970829</v>
      </c>
      <c r="BI49" s="2481">
        <v>21624441.327995148</v>
      </c>
      <c r="BJ49" s="2481">
        <v>29496106.237354048</v>
      </c>
      <c r="BK49" s="2481">
        <v>3591126.5085609262</v>
      </c>
      <c r="BL49" s="2482">
        <v>1238880.4108578775</v>
      </c>
    </row>
    <row r="50" spans="1:64" ht="16.5" customHeight="1">
      <c r="A50" s="156"/>
      <c r="B50" s="156" t="s">
        <v>2296</v>
      </c>
      <c r="C50" s="1381"/>
      <c r="D50" s="550"/>
      <c r="E50" s="181">
        <f>'1'!E51</f>
        <v>2077.0000000001482</v>
      </c>
      <c r="F50" s="950">
        <f t="shared" si="17"/>
        <v>92346.523265629628</v>
      </c>
      <c r="G50" s="950">
        <f t="shared" si="17"/>
        <v>68827.629492104126</v>
      </c>
      <c r="H50" s="950">
        <f t="shared" si="17"/>
        <v>19216.536792546045</v>
      </c>
      <c r="I50" s="950">
        <f t="shared" si="17"/>
        <v>18194.811908677431</v>
      </c>
      <c r="J50" s="950">
        <f t="shared" si="17"/>
        <v>17998.43059909395</v>
      </c>
      <c r="K50" s="950">
        <f t="shared" si="17"/>
        <v>27038.5590489571</v>
      </c>
      <c r="L50" s="950">
        <f t="shared" si="17"/>
        <v>225122.32238930714</v>
      </c>
      <c r="M50" s="950">
        <f t="shared" si="17"/>
        <v>33545.285812375856</v>
      </c>
      <c r="N50" s="156"/>
      <c r="O50" s="156" t="s">
        <v>2296</v>
      </c>
      <c r="P50" s="1381"/>
      <c r="Q50" s="436"/>
      <c r="R50" s="1368">
        <f>'35'!E55</f>
        <v>10.823822977845067</v>
      </c>
      <c r="S50" s="1368">
        <f>'35'!F55</f>
        <v>8.0898709384985654</v>
      </c>
      <c r="T50" s="1368">
        <f>'35'!G55</f>
        <v>2.7339520393465051</v>
      </c>
      <c r="U50" s="1368">
        <f>'35'!BX52</f>
        <v>103.81799575572045</v>
      </c>
      <c r="V50" s="1368">
        <f>'35'!BY52</f>
        <v>132.4880046815905</v>
      </c>
      <c r="W50" s="950">
        <f t="shared" si="18"/>
        <v>12775.970165455452</v>
      </c>
      <c r="X50" s="950">
        <f t="shared" si="18"/>
        <v>64548.274110441394</v>
      </c>
      <c r="Y50" s="950">
        <f t="shared" si="18"/>
        <v>61643.836419626998</v>
      </c>
      <c r="Z50" s="950">
        <f t="shared" si="18"/>
        <v>93419.70132155389</v>
      </c>
      <c r="AA50" s="1315"/>
      <c r="AB50" s="1315"/>
      <c r="AC50" s="1315"/>
      <c r="AD50" s="2898"/>
      <c r="AE50" s="1375" t="s">
        <v>1014</v>
      </c>
      <c r="AF50" s="1376">
        <f t="shared" si="5"/>
        <v>425.00000000033623</v>
      </c>
      <c r="AG50" s="1377">
        <f t="shared" si="6"/>
        <v>24239.137151066163</v>
      </c>
      <c r="AH50" s="1377">
        <f t="shared" si="6"/>
        <v>18737.355057572655</v>
      </c>
      <c r="AI50" s="1377">
        <f t="shared" si="6"/>
        <v>5191.8583161385286</v>
      </c>
      <c r="AJ50" s="1377">
        <f t="shared" si="6"/>
        <v>5002.4324435112703</v>
      </c>
      <c r="AK50" s="1377">
        <f t="shared" si="6"/>
        <v>4906.8961932033008</v>
      </c>
      <c r="AL50" s="1377">
        <f t="shared" si="6"/>
        <v>9307.3925446244011</v>
      </c>
      <c r="AM50" s="1377">
        <f t="shared" si="6"/>
        <v>31729.380335967035</v>
      </c>
      <c r="AN50" s="1378">
        <f t="shared" si="6"/>
        <v>3195.4411603235853</v>
      </c>
      <c r="AO50" s="1379">
        <f t="shared" si="6"/>
        <v>3950.6816919791754</v>
      </c>
      <c r="AP50" s="1377">
        <f t="shared" si="19"/>
        <v>18005.771366064408</v>
      </c>
      <c r="AQ50" s="1377">
        <f t="shared" si="19"/>
        <v>17136.036000597582</v>
      </c>
      <c r="AR50" s="1377">
        <f t="shared" si="19"/>
        <v>24231.973981648774</v>
      </c>
      <c r="AS50" s="1377">
        <f t="shared" si="19"/>
        <v>2844.4368005206402</v>
      </c>
      <c r="AT50" s="1380">
        <f t="shared" si="19"/>
        <v>1106.2448914585345</v>
      </c>
      <c r="AV50" s="3580" t="s">
        <v>1014</v>
      </c>
      <c r="AW50" s="3589"/>
      <c r="AX50" s="2480">
        <v>425.00000000033623</v>
      </c>
      <c r="AY50" s="2481">
        <v>24239137.151066162</v>
      </c>
      <c r="AZ50" s="2481">
        <v>18737355.057572655</v>
      </c>
      <c r="BA50" s="2481">
        <v>5191858.3161385283</v>
      </c>
      <c r="BB50" s="2481">
        <v>5002432.44351127</v>
      </c>
      <c r="BC50" s="2481">
        <v>4906896.1932033012</v>
      </c>
      <c r="BD50" s="2481">
        <v>9307392.5446244013</v>
      </c>
      <c r="BE50" s="2481">
        <v>31729380.335967034</v>
      </c>
      <c r="BF50" s="2481">
        <v>3195441.1603235854</v>
      </c>
      <c r="BG50" s="2481">
        <v>3950681.6919791754</v>
      </c>
      <c r="BH50" s="2481">
        <v>18005771.366064407</v>
      </c>
      <c r="BI50" s="2481">
        <v>17136036.000597581</v>
      </c>
      <c r="BJ50" s="2481">
        <v>24231973.981648773</v>
      </c>
      <c r="BK50" s="2481">
        <v>2844436.8005206403</v>
      </c>
      <c r="BL50" s="2482">
        <v>1106244.8914585346</v>
      </c>
    </row>
    <row r="51" spans="1:64" ht="16.5" customHeight="1">
      <c r="A51" s="156"/>
      <c r="B51" s="156" t="s">
        <v>2242</v>
      </c>
      <c r="C51" s="1381"/>
      <c r="D51" s="550"/>
      <c r="E51" s="181">
        <f>'1'!E52</f>
        <v>1732.9999999990605</v>
      </c>
      <c r="F51" s="950">
        <f t="shared" si="17"/>
        <v>36931.249005382488</v>
      </c>
      <c r="G51" s="950">
        <f t="shared" si="17"/>
        <v>28601.506131369551</v>
      </c>
      <c r="H51" s="950">
        <f t="shared" si="17"/>
        <v>8589.2937966560967</v>
      </c>
      <c r="I51" s="950">
        <f t="shared" si="17"/>
        <v>8211.5026013535826</v>
      </c>
      <c r="J51" s="950">
        <f t="shared" si="17"/>
        <v>8125.0949906043197</v>
      </c>
      <c r="K51" s="950">
        <f t="shared" si="17"/>
        <v>11234.818943193319</v>
      </c>
      <c r="L51" s="950">
        <f t="shared" si="17"/>
        <v>60240.238314045047</v>
      </c>
      <c r="M51" s="950">
        <f t="shared" si="17"/>
        <v>8782.0163319185631</v>
      </c>
      <c r="N51" s="156"/>
      <c r="O51" s="156" t="s">
        <v>2297</v>
      </c>
      <c r="P51" s="1381"/>
      <c r="Q51" s="436"/>
      <c r="R51" s="1368">
        <f>'35'!E56</f>
        <v>5.3172069536267319</v>
      </c>
      <c r="S51" s="1368">
        <f>'35'!F56</f>
        <v>3.9480285042967909</v>
      </c>
      <c r="T51" s="1368">
        <f>'35'!G56</f>
        <v>1.369178449329941</v>
      </c>
      <c r="U51" s="1368">
        <f>'35'!BX53</f>
        <v>69.205644634942502</v>
      </c>
      <c r="V51" s="1368">
        <f>'35'!BY53</f>
        <v>101.57746684299393</v>
      </c>
      <c r="W51" s="950">
        <f t="shared" si="18"/>
        <v>5376.6835657485881</v>
      </c>
      <c r="X51" s="950">
        <f t="shared" si="18"/>
        <v>27079.206812080607</v>
      </c>
      <c r="Y51" s="950">
        <f t="shared" si="18"/>
        <v>24337.19015019681</v>
      </c>
      <c r="Z51" s="950">
        <f t="shared" si="18"/>
        <v>37142.806681636044</v>
      </c>
      <c r="AA51" s="1315"/>
      <c r="AB51" s="1315"/>
      <c r="AC51" s="1315"/>
      <c r="AD51" s="2898" t="s">
        <v>1015</v>
      </c>
      <c r="AE51" s="1375" t="s">
        <v>1016</v>
      </c>
      <c r="AF51" s="1376">
        <f t="shared" si="5"/>
        <v>5364.9999999998317</v>
      </c>
      <c r="AG51" s="1377">
        <f t="shared" si="6"/>
        <v>158755.0738651116</v>
      </c>
      <c r="AH51" s="1377">
        <f t="shared" si="6"/>
        <v>112225.73329355566</v>
      </c>
      <c r="AI51" s="1377">
        <f t="shared" si="6"/>
        <v>33919.246923218816</v>
      </c>
      <c r="AJ51" s="1377">
        <f t="shared" si="6"/>
        <v>32679.470855325744</v>
      </c>
      <c r="AK51" s="1377">
        <f t="shared" si="6"/>
        <v>32300.879402126724</v>
      </c>
      <c r="AL51" s="1377">
        <f t="shared" si="6"/>
        <v>52839.798617003602</v>
      </c>
      <c r="AM51" s="1377">
        <f t="shared" si="6"/>
        <v>393383.07473832538</v>
      </c>
      <c r="AN51" s="1378">
        <f t="shared" si="6"/>
        <v>39790.911820005371</v>
      </c>
      <c r="AO51" s="1379">
        <f t="shared" si="6"/>
        <v>22275.436852566767</v>
      </c>
      <c r="AP51" s="1377">
        <f t="shared" si="19"/>
        <v>109706.60682047247</v>
      </c>
      <c r="AQ51" s="1377">
        <f t="shared" si="19"/>
        <v>99861.003467123242</v>
      </c>
      <c r="AR51" s="1377">
        <f t="shared" si="19"/>
        <v>163834.94673743853</v>
      </c>
      <c r="AS51" s="1377">
        <f t="shared" si="19"/>
        <v>17208.752465171739</v>
      </c>
      <c r="AT51" s="1380">
        <f t="shared" si="19"/>
        <v>5066.6843873950302</v>
      </c>
      <c r="AV51" s="3580" t="s">
        <v>1016</v>
      </c>
      <c r="AW51" s="3589"/>
      <c r="AX51" s="2480">
        <v>5364.9999999998317</v>
      </c>
      <c r="AY51" s="2481">
        <v>158755073.86511159</v>
      </c>
      <c r="AZ51" s="2481">
        <v>112225733.29355566</v>
      </c>
      <c r="BA51" s="2481">
        <v>33919246.923218817</v>
      </c>
      <c r="BB51" s="2481">
        <v>32679470.855325744</v>
      </c>
      <c r="BC51" s="2481">
        <v>32300879.402126726</v>
      </c>
      <c r="BD51" s="2481">
        <v>52839798.617003605</v>
      </c>
      <c r="BE51" s="2481">
        <v>393383074.73832536</v>
      </c>
      <c r="BF51" s="2481">
        <v>39790911.820005372</v>
      </c>
      <c r="BG51" s="2481">
        <v>22275436.852566767</v>
      </c>
      <c r="BH51" s="2481">
        <v>109706606.82047248</v>
      </c>
      <c r="BI51" s="2481">
        <v>99861003.46712324</v>
      </c>
      <c r="BJ51" s="2481">
        <v>163834946.73743853</v>
      </c>
      <c r="BK51" s="2481">
        <v>17208752.465171739</v>
      </c>
      <c r="BL51" s="2482">
        <v>5066684.3873950299</v>
      </c>
    </row>
    <row r="52" spans="1:64" ht="16.5" customHeight="1">
      <c r="A52" s="156"/>
      <c r="B52" s="155" t="s">
        <v>396</v>
      </c>
      <c r="C52" s="1381"/>
      <c r="D52" s="550"/>
      <c r="E52" s="181">
        <f>'1'!E53</f>
        <v>754.00000000043303</v>
      </c>
      <c r="F52" s="950">
        <f t="shared" si="17"/>
        <v>29733.194882661417</v>
      </c>
      <c r="G52" s="950">
        <f t="shared" si="17"/>
        <v>22740.586248859436</v>
      </c>
      <c r="H52" s="950">
        <f t="shared" si="17"/>
        <v>6610.7062713867945</v>
      </c>
      <c r="I52" s="950">
        <f t="shared" si="17"/>
        <v>6242.6700053356608</v>
      </c>
      <c r="J52" s="950">
        <f t="shared" si="17"/>
        <v>6152.6338726439844</v>
      </c>
      <c r="K52" s="950">
        <f t="shared" si="17"/>
        <v>8531.9701805663299</v>
      </c>
      <c r="L52" s="950">
        <f t="shared" si="17"/>
        <v>43571.349758456228</v>
      </c>
      <c r="M52" s="950">
        <f t="shared" si="17"/>
        <v>7282.5107591522383</v>
      </c>
      <c r="N52" s="156"/>
      <c r="O52" s="155" t="s">
        <v>396</v>
      </c>
      <c r="P52" s="1381"/>
      <c r="Q52" s="436"/>
      <c r="R52" s="1368">
        <f>'35'!E57</f>
        <v>6.1980553008645582</v>
      </c>
      <c r="S52" s="1368">
        <f>'35'!F57</f>
        <v>4.8506310288358261</v>
      </c>
      <c r="T52" s="1368">
        <f>'35'!G57</f>
        <v>1.3474242720287313</v>
      </c>
      <c r="U52" s="1368">
        <f>'35'!BX59</f>
        <v>58.160766057306866</v>
      </c>
      <c r="V52" s="1368">
        <f>'35'!BY59</f>
        <v>75.341536844245979</v>
      </c>
      <c r="W52" s="950">
        <f t="shared" si="18"/>
        <v>4830.0069194188027</v>
      </c>
      <c r="X52" s="950">
        <f t="shared" si="18"/>
        <v>22601.752463970828</v>
      </c>
      <c r="Y52" s="950">
        <f t="shared" si="18"/>
        <v>21624.441327995148</v>
      </c>
      <c r="Z52" s="950">
        <f t="shared" si="18"/>
        <v>29496.106237354048</v>
      </c>
      <c r="AA52" s="1315"/>
      <c r="AB52" s="1315"/>
      <c r="AC52" s="1315"/>
      <c r="AD52" s="2898"/>
      <c r="AE52" s="1375" t="s">
        <v>1017</v>
      </c>
      <c r="AF52" s="1376">
        <f t="shared" si="5"/>
        <v>4916.0000000010541</v>
      </c>
      <c r="AG52" s="1377">
        <f t="shared" si="6"/>
        <v>64989.368405626432</v>
      </c>
      <c r="AH52" s="1377">
        <f t="shared" si="6"/>
        <v>45002.127123383812</v>
      </c>
      <c r="AI52" s="1377">
        <f t="shared" si="6"/>
        <v>12827.838182200525</v>
      </c>
      <c r="AJ52" s="1377">
        <f t="shared" si="6"/>
        <v>12354.77128418983</v>
      </c>
      <c r="AK52" s="1377">
        <f t="shared" si="6"/>
        <v>12252.306030604541</v>
      </c>
      <c r="AL52" s="1377">
        <f t="shared" si="6"/>
        <v>18718.658327600373</v>
      </c>
      <c r="AM52" s="1377">
        <f t="shared" si="6"/>
        <v>112365.17694633748</v>
      </c>
      <c r="AN52" s="1378">
        <f t="shared" si="6"/>
        <v>12583.108371794611</v>
      </c>
      <c r="AO52" s="1379">
        <f t="shared" si="6"/>
        <v>8533.3575281195081</v>
      </c>
      <c r="AP52" s="1377">
        <f t="shared" si="19"/>
        <v>41405.579599814715</v>
      </c>
      <c r="AQ52" s="1377">
        <f t="shared" si="19"/>
        <v>39784.53356151918</v>
      </c>
      <c r="AR52" s="1377">
        <f t="shared" si="19"/>
        <v>62886.22507540552</v>
      </c>
      <c r="AS52" s="1377">
        <f t="shared" si="19"/>
        <v>6727.7720349648253</v>
      </c>
      <c r="AT52" s="1380">
        <f t="shared" si="19"/>
        <v>1805.5854931546817</v>
      </c>
      <c r="AV52" s="3580" t="s">
        <v>1017</v>
      </c>
      <c r="AW52" s="3589"/>
      <c r="AX52" s="2480">
        <v>4916.0000000010541</v>
      </c>
      <c r="AY52" s="2481">
        <v>64989368.405626431</v>
      </c>
      <c r="AZ52" s="2481">
        <v>45002127.123383813</v>
      </c>
      <c r="BA52" s="2481">
        <v>12827838.182200525</v>
      </c>
      <c r="BB52" s="2481">
        <v>12354771.28418983</v>
      </c>
      <c r="BC52" s="2481">
        <v>12252306.030604541</v>
      </c>
      <c r="BD52" s="2481">
        <v>18718658.327600375</v>
      </c>
      <c r="BE52" s="2481">
        <v>112365176.94633748</v>
      </c>
      <c r="BF52" s="2481">
        <v>12583108.371794611</v>
      </c>
      <c r="BG52" s="2481">
        <v>8533357.5281195082</v>
      </c>
      <c r="BH52" s="2481">
        <v>41405579.599814713</v>
      </c>
      <c r="BI52" s="2481">
        <v>39784533.561519183</v>
      </c>
      <c r="BJ52" s="2481">
        <v>62886225.075405523</v>
      </c>
      <c r="BK52" s="2481">
        <v>6727772.034964825</v>
      </c>
      <c r="BL52" s="2482">
        <v>1805585.4931546818</v>
      </c>
    </row>
    <row r="53" spans="1:64" ht="16.5" customHeight="1">
      <c r="A53" s="3093" t="s">
        <v>397</v>
      </c>
      <c r="B53" s="3093"/>
      <c r="C53" s="1381"/>
      <c r="D53" s="550"/>
      <c r="E53" s="181">
        <f>'1'!E54</f>
        <v>425.00000000033623</v>
      </c>
      <c r="F53" s="950">
        <f t="shared" si="17"/>
        <v>24239.137151066163</v>
      </c>
      <c r="G53" s="950">
        <f t="shared" si="17"/>
        <v>18737.355057572655</v>
      </c>
      <c r="H53" s="950">
        <f t="shared" si="17"/>
        <v>5191.8583161385286</v>
      </c>
      <c r="I53" s="950">
        <f t="shared" si="17"/>
        <v>5002.4324435112703</v>
      </c>
      <c r="J53" s="950">
        <f t="shared" si="17"/>
        <v>4906.8961932033008</v>
      </c>
      <c r="K53" s="950">
        <f t="shared" si="17"/>
        <v>9307.3925446244011</v>
      </c>
      <c r="L53" s="950">
        <f t="shared" si="17"/>
        <v>31729.380335967035</v>
      </c>
      <c r="M53" s="950">
        <f t="shared" si="17"/>
        <v>3195.4411603235853</v>
      </c>
      <c r="N53" s="3093" t="s">
        <v>397</v>
      </c>
      <c r="O53" s="3093"/>
      <c r="P53" s="1381"/>
      <c r="Q53" s="436"/>
      <c r="R53" s="1368">
        <f>'35'!E58</f>
        <v>7.1829550245004068</v>
      </c>
      <c r="S53" s="1368">
        <f>'35'!F58</f>
        <v>5.8783333067464261</v>
      </c>
      <c r="T53" s="1368">
        <f>'35'!G58</f>
        <v>1.3046217177539838</v>
      </c>
      <c r="U53" s="1368">
        <f>'35'!BX60</f>
        <v>139.52176099588422</v>
      </c>
      <c r="V53" s="1368">
        <f>'35'!BY60</f>
        <v>173.06391474966296</v>
      </c>
      <c r="W53" s="950">
        <f t="shared" si="18"/>
        <v>3950.6816919791754</v>
      </c>
      <c r="X53" s="950">
        <f t="shared" si="18"/>
        <v>18005.771366064408</v>
      </c>
      <c r="Y53" s="950">
        <f t="shared" si="18"/>
        <v>17136.036000597582</v>
      </c>
      <c r="Z53" s="950">
        <f t="shared" si="18"/>
        <v>24231.973981648774</v>
      </c>
      <c r="AA53" s="1315"/>
      <c r="AB53" s="1315"/>
      <c r="AC53" s="1315"/>
      <c r="AD53" s="2898"/>
      <c r="AE53" s="1375" t="s">
        <v>1018</v>
      </c>
      <c r="AF53" s="1376">
        <f t="shared" si="5"/>
        <v>5284.9999999988531</v>
      </c>
      <c r="AG53" s="1377">
        <f t="shared" si="6"/>
        <v>63242.374094127765</v>
      </c>
      <c r="AH53" s="1377">
        <f t="shared" si="6"/>
        <v>48196.538203381853</v>
      </c>
      <c r="AI53" s="1377">
        <f t="shared" si="6"/>
        <v>14249.454757122445</v>
      </c>
      <c r="AJ53" s="1377">
        <f t="shared" si="6"/>
        <v>13585.309167548554</v>
      </c>
      <c r="AK53" s="1377">
        <f t="shared" si="6"/>
        <v>13453.887420827912</v>
      </c>
      <c r="AL53" s="1377">
        <f t="shared" si="6"/>
        <v>18774.342575446146</v>
      </c>
      <c r="AM53" s="1377">
        <f t="shared" si="6"/>
        <v>138719.85586755964</v>
      </c>
      <c r="AN53" s="1378">
        <f t="shared" si="6"/>
        <v>19887.579328747495</v>
      </c>
      <c r="AO53" s="1379">
        <f t="shared" si="6"/>
        <v>9710.1852666894811</v>
      </c>
      <c r="AP53" s="1377">
        <f t="shared" si="19"/>
        <v>46126.256261189454</v>
      </c>
      <c r="AQ53" s="1377">
        <f t="shared" si="19"/>
        <v>42121.843734212933</v>
      </c>
      <c r="AR53" s="1377">
        <f t="shared" si="19"/>
        <v>64390.95132829182</v>
      </c>
      <c r="AS53" s="1377">
        <f t="shared" si="19"/>
        <v>7772.9499200897171</v>
      </c>
      <c r="AT53" s="1380">
        <f t="shared" si="19"/>
        <v>1937.2353465997667</v>
      </c>
      <c r="AV53" s="3580" t="s">
        <v>1018</v>
      </c>
      <c r="AW53" s="3589"/>
      <c r="AX53" s="2480">
        <v>5284.9999999988531</v>
      </c>
      <c r="AY53" s="2481">
        <v>63242374.094127767</v>
      </c>
      <c r="AZ53" s="2481">
        <v>48196538.203381851</v>
      </c>
      <c r="BA53" s="2481">
        <v>14249454.757122444</v>
      </c>
      <c r="BB53" s="2481">
        <v>13585309.167548554</v>
      </c>
      <c r="BC53" s="2481">
        <v>13453887.420827912</v>
      </c>
      <c r="BD53" s="2481">
        <v>18774342.575446147</v>
      </c>
      <c r="BE53" s="2481">
        <v>138719855.86755964</v>
      </c>
      <c r="BF53" s="2481">
        <v>19887579.328747496</v>
      </c>
      <c r="BG53" s="2481">
        <v>9710185.2666894812</v>
      </c>
      <c r="BH53" s="2481">
        <v>46126256.261189453</v>
      </c>
      <c r="BI53" s="2481">
        <v>42121843.734212935</v>
      </c>
      <c r="BJ53" s="2481">
        <v>64390951.328291818</v>
      </c>
      <c r="BK53" s="2481">
        <v>7772949.920089717</v>
      </c>
      <c r="BL53" s="2482">
        <v>1937235.3465997668</v>
      </c>
    </row>
    <row r="54" spans="1:64" ht="16.5" customHeight="1">
      <c r="A54" s="3228" t="s">
        <v>118</v>
      </c>
      <c r="B54" s="3228"/>
      <c r="C54" s="3228"/>
      <c r="D54" s="1367"/>
      <c r="E54" s="181"/>
      <c r="F54" s="950"/>
      <c r="G54" s="950"/>
      <c r="H54" s="950"/>
      <c r="I54" s="950"/>
      <c r="J54" s="950"/>
      <c r="K54" s="950"/>
      <c r="L54" s="950"/>
      <c r="M54" s="950"/>
      <c r="N54" s="3094" t="s">
        <v>118</v>
      </c>
      <c r="O54" s="3094"/>
      <c r="P54" s="3094"/>
      <c r="Q54" s="1327"/>
      <c r="R54" s="950"/>
      <c r="S54" s="528"/>
      <c r="T54" s="528"/>
      <c r="U54" s="950"/>
      <c r="V54" s="950"/>
      <c r="W54" s="950"/>
      <c r="X54" s="950"/>
      <c r="Y54" s="950"/>
      <c r="Z54" s="950"/>
      <c r="AA54" s="1330"/>
      <c r="AD54" s="2898"/>
      <c r="AE54" s="1375" t="s">
        <v>1019</v>
      </c>
      <c r="AF54" s="1376">
        <f t="shared" si="5"/>
        <v>754.00000000043303</v>
      </c>
      <c r="AG54" s="1377">
        <f t="shared" si="6"/>
        <v>29733.194882661417</v>
      </c>
      <c r="AH54" s="1377">
        <f t="shared" si="6"/>
        <v>22740.586248859436</v>
      </c>
      <c r="AI54" s="1377">
        <f t="shared" si="6"/>
        <v>6610.7062713867945</v>
      </c>
      <c r="AJ54" s="1377">
        <f t="shared" si="6"/>
        <v>6242.6700053356608</v>
      </c>
      <c r="AK54" s="1377">
        <f t="shared" si="6"/>
        <v>6152.6338726439844</v>
      </c>
      <c r="AL54" s="1377">
        <f t="shared" si="6"/>
        <v>8531.9701805663299</v>
      </c>
      <c r="AM54" s="1377">
        <f t="shared" si="6"/>
        <v>43571.349758456228</v>
      </c>
      <c r="AN54" s="1378">
        <f t="shared" si="6"/>
        <v>7282.5107591522383</v>
      </c>
      <c r="AO54" s="1379">
        <f t="shared" si="6"/>
        <v>4830.0069194188027</v>
      </c>
      <c r="AP54" s="1377">
        <f t="shared" si="19"/>
        <v>22601.752463970828</v>
      </c>
      <c r="AQ54" s="1377">
        <f t="shared" si="19"/>
        <v>21624.441327995148</v>
      </c>
      <c r="AR54" s="1377">
        <f t="shared" si="19"/>
        <v>29496.106237354048</v>
      </c>
      <c r="AS54" s="1377">
        <f t="shared" si="19"/>
        <v>3591.1265085609261</v>
      </c>
      <c r="AT54" s="1380">
        <f t="shared" si="19"/>
        <v>1238.8804108578775</v>
      </c>
      <c r="AV54" s="3580" t="s">
        <v>1019</v>
      </c>
      <c r="AW54" s="3589"/>
      <c r="AX54" s="2480">
        <v>754.00000000043303</v>
      </c>
      <c r="AY54" s="2481">
        <v>29733194.882661417</v>
      </c>
      <c r="AZ54" s="2481">
        <v>22740586.248859435</v>
      </c>
      <c r="BA54" s="2481">
        <v>6610706.2713867947</v>
      </c>
      <c r="BB54" s="2481">
        <v>6242670.0053356607</v>
      </c>
      <c r="BC54" s="2481">
        <v>6152633.8726439849</v>
      </c>
      <c r="BD54" s="2481">
        <v>8531970.1805663295</v>
      </c>
      <c r="BE54" s="2481">
        <v>43571349.75845623</v>
      </c>
      <c r="BF54" s="2481">
        <v>7282510.7591522383</v>
      </c>
      <c r="BG54" s="2481">
        <v>4830006.9194188025</v>
      </c>
      <c r="BH54" s="2481">
        <v>22601752.463970829</v>
      </c>
      <c r="BI54" s="2481">
        <v>21624441.327995148</v>
      </c>
      <c r="BJ54" s="2481">
        <v>29496106.237354048</v>
      </c>
      <c r="BK54" s="2481">
        <v>3591126.5085609262</v>
      </c>
      <c r="BL54" s="2482">
        <v>1238880.4108578775</v>
      </c>
    </row>
    <row r="55" spans="1:64" ht="16.5" customHeight="1">
      <c r="A55" s="3519" t="s">
        <v>22</v>
      </c>
      <c r="B55" s="3519" t="s">
        <v>22</v>
      </c>
      <c r="C55" s="196"/>
      <c r="D55" s="1367"/>
      <c r="E55" s="181">
        <f>'1'!E56</f>
        <v>7340.076017069091</v>
      </c>
      <c r="F55" s="950">
        <f>AG56</f>
        <v>99031.896251533137</v>
      </c>
      <c r="G55" s="950">
        <f t="shared" ref="G55:M55" si="20">AH56</f>
        <v>76177.082680496998</v>
      </c>
      <c r="H55" s="950">
        <f t="shared" si="20"/>
        <v>23015.311847490786</v>
      </c>
      <c r="I55" s="950">
        <f t="shared" si="20"/>
        <v>21971.900032691072</v>
      </c>
      <c r="J55" s="950">
        <f t="shared" si="20"/>
        <v>21732.755652549207</v>
      </c>
      <c r="K55" s="950">
        <f t="shared" si="20"/>
        <v>31795.966531623479</v>
      </c>
      <c r="L55" s="950">
        <f t="shared" si="20"/>
        <v>203870.8222939196</v>
      </c>
      <c r="M55" s="950">
        <f t="shared" si="20"/>
        <v>27269.101279987954</v>
      </c>
      <c r="N55" s="3093" t="s">
        <v>398</v>
      </c>
      <c r="O55" s="3093" t="s">
        <v>398</v>
      </c>
      <c r="P55" s="196"/>
      <c r="Q55" s="1327"/>
      <c r="R55" s="1384">
        <f>'35'!E60</f>
        <v>13.548290171656447</v>
      </c>
      <c r="S55" s="1385">
        <f>'35'!F60</f>
        <v>10.344447206953649</v>
      </c>
      <c r="T55" s="1385">
        <f>'35'!G60</f>
        <v>3.2038429647027793</v>
      </c>
      <c r="U55" s="1385">
        <f>'35'!BX61</f>
        <v>97.780188207237188</v>
      </c>
      <c r="V55" s="1385">
        <f>'35'!BY61</f>
        <v>138.47866401020096</v>
      </c>
      <c r="W55" s="950">
        <f>AO56</f>
        <v>14455.952806793681</v>
      </c>
      <c r="X55" s="950">
        <f>AP56</f>
        <v>72684.019481170268</v>
      </c>
      <c r="Y55" s="950">
        <f>AQ56</f>
        <v>67219.018730414435</v>
      </c>
      <c r="Z55" s="950">
        <f>AR56</f>
        <v>101745.36915651499</v>
      </c>
      <c r="AA55" s="1315"/>
      <c r="AB55" s="1315"/>
      <c r="AC55" s="1315"/>
      <c r="AD55" s="2898"/>
      <c r="AE55" s="1375" t="s">
        <v>1020</v>
      </c>
      <c r="AF55" s="1376">
        <f t="shared" si="5"/>
        <v>425.00000000033623</v>
      </c>
      <c r="AG55" s="1377">
        <f t="shared" si="6"/>
        <v>24239.137151066163</v>
      </c>
      <c r="AH55" s="1377">
        <f t="shared" si="6"/>
        <v>18737.355057572655</v>
      </c>
      <c r="AI55" s="1377">
        <f t="shared" si="6"/>
        <v>5191.8583161385286</v>
      </c>
      <c r="AJ55" s="1377">
        <f t="shared" si="6"/>
        <v>5002.4324435112703</v>
      </c>
      <c r="AK55" s="1377">
        <f t="shared" si="6"/>
        <v>4906.8961932033008</v>
      </c>
      <c r="AL55" s="1377">
        <f t="shared" si="6"/>
        <v>9307.3925446244011</v>
      </c>
      <c r="AM55" s="1377">
        <f t="shared" si="6"/>
        <v>31729.380335967035</v>
      </c>
      <c r="AN55" s="1378">
        <f t="shared" si="6"/>
        <v>3195.4411603235853</v>
      </c>
      <c r="AO55" s="1379">
        <f t="shared" si="6"/>
        <v>3950.6816919791754</v>
      </c>
      <c r="AP55" s="1377">
        <f t="shared" si="19"/>
        <v>18005.771366064408</v>
      </c>
      <c r="AQ55" s="1377">
        <f t="shared" si="19"/>
        <v>17136.036000597582</v>
      </c>
      <c r="AR55" s="1377">
        <f t="shared" si="19"/>
        <v>24231.973981648774</v>
      </c>
      <c r="AS55" s="1377">
        <f t="shared" si="19"/>
        <v>2844.4368005206402</v>
      </c>
      <c r="AT55" s="1380">
        <f t="shared" si="19"/>
        <v>1106.2448914585345</v>
      </c>
      <c r="AV55" s="3580" t="s">
        <v>1020</v>
      </c>
      <c r="AW55" s="3589"/>
      <c r="AX55" s="2480">
        <v>425.00000000033623</v>
      </c>
      <c r="AY55" s="2481">
        <v>24239137.151066162</v>
      </c>
      <c r="AZ55" s="2481">
        <v>18737355.057572655</v>
      </c>
      <c r="BA55" s="2481">
        <v>5191858.3161385283</v>
      </c>
      <c r="BB55" s="2481">
        <v>5002432.44351127</v>
      </c>
      <c r="BC55" s="2481">
        <v>4906896.1932033012</v>
      </c>
      <c r="BD55" s="2481">
        <v>9307392.5446244013</v>
      </c>
      <c r="BE55" s="2481">
        <v>31729380.335967034</v>
      </c>
      <c r="BF55" s="2481">
        <v>3195441.1603235854</v>
      </c>
      <c r="BG55" s="2481">
        <v>3950681.6919791754</v>
      </c>
      <c r="BH55" s="2481">
        <v>18005771.366064407</v>
      </c>
      <c r="BI55" s="2481">
        <v>17136036.000597581</v>
      </c>
      <c r="BJ55" s="2481">
        <v>24231973.981648773</v>
      </c>
      <c r="BK55" s="2481">
        <v>2844436.8005206403</v>
      </c>
      <c r="BL55" s="2482">
        <v>1106244.8914585346</v>
      </c>
    </row>
    <row r="56" spans="1:64" s="1331" customFormat="1" ht="16.5" customHeight="1">
      <c r="A56" s="312"/>
      <c r="B56" s="312" t="s">
        <v>23</v>
      </c>
      <c r="C56" s="155"/>
      <c r="D56" s="1367"/>
      <c r="E56" s="181">
        <f>'1'!E57</f>
        <v>5639.987809155069</v>
      </c>
      <c r="F56" s="950">
        <f>AG58</f>
        <v>67890.276826897811</v>
      </c>
      <c r="G56" s="950">
        <f t="shared" ref="F56:M59" si="21">AH58</f>
        <v>54040.897979184294</v>
      </c>
      <c r="H56" s="950">
        <f t="shared" si="21"/>
        <v>15794.501251971493</v>
      </c>
      <c r="I56" s="950">
        <f t="shared" si="21"/>
        <v>15085.509719403117</v>
      </c>
      <c r="J56" s="950">
        <f t="shared" si="21"/>
        <v>14928.872849652123</v>
      </c>
      <c r="K56" s="950">
        <f t="shared" si="21"/>
        <v>21579.549787969823</v>
      </c>
      <c r="L56" s="950">
        <f t="shared" si="21"/>
        <v>124704.09843484982</v>
      </c>
      <c r="M56" s="950">
        <f t="shared" si="21"/>
        <v>16268.265401676643</v>
      </c>
      <c r="N56" s="155"/>
      <c r="O56" s="155" t="s">
        <v>399</v>
      </c>
      <c r="P56" s="155"/>
      <c r="Q56" s="1327"/>
      <c r="R56" s="1384">
        <f>'35'!E61</f>
        <v>10.949576120087023</v>
      </c>
      <c r="S56" s="1385">
        <f>'35'!F61</f>
        <v>8.446503777464434</v>
      </c>
      <c r="T56" s="1385">
        <f>'35'!G61</f>
        <v>2.5030723426225907</v>
      </c>
      <c r="U56" s="1385">
        <f>'35'!BX63</f>
        <v>73.529079442874945</v>
      </c>
      <c r="V56" s="1385">
        <f>'35'!BY63</f>
        <v>114.12211646651659</v>
      </c>
      <c r="W56" s="950">
        <f t="shared" ref="W56:Z59" si="22">AO58</f>
        <v>10580.951888920814</v>
      </c>
      <c r="X56" s="950">
        <f t="shared" si="22"/>
        <v>52571.439118286318</v>
      </c>
      <c r="Y56" s="950">
        <f t="shared" si="22"/>
        <v>48409.629682912244</v>
      </c>
      <c r="Z56" s="950">
        <f t="shared" si="22"/>
        <v>67938.815606758173</v>
      </c>
      <c r="AA56" s="1315"/>
      <c r="AB56" s="1315"/>
      <c r="AC56" s="1315"/>
      <c r="AD56" s="2898" t="s">
        <v>1021</v>
      </c>
      <c r="AE56" s="1375" t="s">
        <v>1022</v>
      </c>
      <c r="AF56" s="1376">
        <f t="shared" si="5"/>
        <v>7340.076017069091</v>
      </c>
      <c r="AG56" s="1377">
        <f t="shared" si="6"/>
        <v>99031.896251533137</v>
      </c>
      <c r="AH56" s="1377">
        <f t="shared" si="6"/>
        <v>76177.082680496998</v>
      </c>
      <c r="AI56" s="1377">
        <f t="shared" si="6"/>
        <v>23015.311847490786</v>
      </c>
      <c r="AJ56" s="1377">
        <f t="shared" si="6"/>
        <v>21971.900032691072</v>
      </c>
      <c r="AK56" s="1377">
        <f t="shared" si="6"/>
        <v>21732.755652549207</v>
      </c>
      <c r="AL56" s="1377">
        <f t="shared" si="6"/>
        <v>31795.966531623479</v>
      </c>
      <c r="AM56" s="1377">
        <f t="shared" si="6"/>
        <v>203870.8222939196</v>
      </c>
      <c r="AN56" s="1378">
        <f t="shared" si="6"/>
        <v>27269.101279987954</v>
      </c>
      <c r="AO56" s="1379">
        <f t="shared" si="6"/>
        <v>14455.952806793681</v>
      </c>
      <c r="AP56" s="1377">
        <f t="shared" si="19"/>
        <v>72684.019481170268</v>
      </c>
      <c r="AQ56" s="1377">
        <f t="shared" si="19"/>
        <v>67219.018730414435</v>
      </c>
      <c r="AR56" s="1377">
        <f t="shared" si="19"/>
        <v>101745.36915651499</v>
      </c>
      <c r="AS56" s="1377">
        <f t="shared" si="19"/>
        <v>11235.65821676292</v>
      </c>
      <c r="AT56" s="1380">
        <f t="shared" si="19"/>
        <v>3220.2945900307836</v>
      </c>
      <c r="AU56" s="1291"/>
      <c r="AV56" s="3580" t="s">
        <v>1021</v>
      </c>
      <c r="AW56" s="2989" t="s">
        <v>1022</v>
      </c>
      <c r="AX56" s="2480">
        <v>7340.076017069091</v>
      </c>
      <c r="AY56" s="2481">
        <v>99031896.251533136</v>
      </c>
      <c r="AZ56" s="2481">
        <v>76177082.680497006</v>
      </c>
      <c r="BA56" s="2481">
        <v>23015311.847490788</v>
      </c>
      <c r="BB56" s="2481">
        <v>21971900.032691073</v>
      </c>
      <c r="BC56" s="2481">
        <v>21732755.652549207</v>
      </c>
      <c r="BD56" s="2481">
        <v>31795966.531623479</v>
      </c>
      <c r="BE56" s="2481">
        <v>203870822.29391959</v>
      </c>
      <c r="BF56" s="2481">
        <v>27269101.279987954</v>
      </c>
      <c r="BG56" s="2481">
        <v>14455952.80679368</v>
      </c>
      <c r="BH56" s="2481">
        <v>72684019.481170267</v>
      </c>
      <c r="BI56" s="2481">
        <v>67219018.730414435</v>
      </c>
      <c r="BJ56" s="2481">
        <v>101745369.15651499</v>
      </c>
      <c r="BK56" s="2481">
        <v>11235658.216762921</v>
      </c>
      <c r="BL56" s="2482">
        <v>3220294.5900307838</v>
      </c>
    </row>
    <row r="57" spans="1:64" ht="16.5" customHeight="1">
      <c r="A57" s="312"/>
      <c r="B57" s="312" t="s">
        <v>24</v>
      </c>
      <c r="C57" s="155"/>
      <c r="D57" s="1367"/>
      <c r="E57" s="181">
        <f>'1'!E58</f>
        <v>1001.0600911474231</v>
      </c>
      <c r="F57" s="950">
        <f t="shared" si="21"/>
        <v>184859.47709823932</v>
      </c>
      <c r="G57" s="950">
        <f t="shared" si="21"/>
        <v>134723.71257190741</v>
      </c>
      <c r="H57" s="950">
        <f t="shared" si="21"/>
        <v>39897.783429435665</v>
      </c>
      <c r="I57" s="950">
        <f t="shared" si="21"/>
        <v>37782.328240554234</v>
      </c>
      <c r="J57" s="950">
        <f t="shared" si="21"/>
        <v>37390.625219921036</v>
      </c>
      <c r="K57" s="950">
        <f t="shared" si="21"/>
        <v>65993.670071229222</v>
      </c>
      <c r="L57" s="950">
        <f t="shared" si="21"/>
        <v>387427.2360344475</v>
      </c>
      <c r="M57" s="950">
        <f t="shared" si="21"/>
        <v>39210.763271591852</v>
      </c>
      <c r="N57" s="155"/>
      <c r="O57" s="155" t="s">
        <v>400</v>
      </c>
      <c r="P57" s="155"/>
      <c r="Q57" s="1327"/>
      <c r="R57" s="1384">
        <f>'35'!E62</f>
        <v>20.820417308268901</v>
      </c>
      <c r="S57" s="1385">
        <f>'35'!F62</f>
        <v>15.471957445690624</v>
      </c>
      <c r="T57" s="1385">
        <f>'35'!G62</f>
        <v>5.3484598625782755</v>
      </c>
      <c r="U57" s="1385">
        <f>'35'!BX64</f>
        <v>124.20458897835459</v>
      </c>
      <c r="V57" s="1385">
        <f>'35'!BY64</f>
        <v>168.58033356748078</v>
      </c>
      <c r="W57" s="950">
        <f t="shared" si="22"/>
        <v>24009.061102659543</v>
      </c>
      <c r="X57" s="950">
        <f t="shared" si="22"/>
        <v>122318.91787712807</v>
      </c>
      <c r="Y57" s="950">
        <f t="shared" si="22"/>
        <v>118355.65788188453</v>
      </c>
      <c r="Z57" s="950">
        <f t="shared" si="22"/>
        <v>176545.44467233861</v>
      </c>
      <c r="AA57" s="1315"/>
      <c r="AB57" s="1315"/>
      <c r="AC57" s="1315"/>
      <c r="AD57" s="2898"/>
      <c r="AE57" s="1375" t="s">
        <v>1023</v>
      </c>
      <c r="AF57" s="1376">
        <f t="shared" si="5"/>
        <v>9404.9239829314083</v>
      </c>
      <c r="AG57" s="1377">
        <f t="shared" si="6"/>
        <v>86259.439263745531</v>
      </c>
      <c r="AH57" s="1377">
        <f t="shared" si="6"/>
        <v>57842.511193959333</v>
      </c>
      <c r="AI57" s="1377">
        <f t="shared" si="6"/>
        <v>16863.895414981445</v>
      </c>
      <c r="AJ57" s="1377">
        <f t="shared" si="6"/>
        <v>16312.451487533626</v>
      </c>
      <c r="AK57" s="1377">
        <f t="shared" si="6"/>
        <v>16144.180219369968</v>
      </c>
      <c r="AL57" s="1377">
        <f t="shared" si="6"/>
        <v>26766.062209126485</v>
      </c>
      <c r="AM57" s="1377">
        <f t="shared" si="6"/>
        <v>206905.69096483753</v>
      </c>
      <c r="AN57" s="1378">
        <f t="shared" si="6"/>
        <v>19897.498273817269</v>
      </c>
      <c r="AO57" s="1379">
        <f t="shared" si="6"/>
        <v>11907.497189265521</v>
      </c>
      <c r="AP57" s="1377">
        <f t="shared" si="19"/>
        <v>56044.151571239083</v>
      </c>
      <c r="AQ57" s="1377">
        <f t="shared" si="19"/>
        <v>51477.708101738288</v>
      </c>
      <c r="AR57" s="1377">
        <f t="shared" si="19"/>
        <v>86566.277411302013</v>
      </c>
      <c r="AS57" s="1377">
        <f t="shared" si="19"/>
        <v>9348.7979702553403</v>
      </c>
      <c r="AT57" s="1380">
        <f t="shared" si="19"/>
        <v>2558.6992190101764</v>
      </c>
      <c r="AV57" s="3580"/>
      <c r="AW57" s="2989" t="s">
        <v>1023</v>
      </c>
      <c r="AX57" s="2480">
        <v>9404.9239829314083</v>
      </c>
      <c r="AY57" s="2481">
        <v>86259439.263745531</v>
      </c>
      <c r="AZ57" s="2481">
        <v>57842511.193959333</v>
      </c>
      <c r="BA57" s="2481">
        <v>16863895.414981447</v>
      </c>
      <c r="BB57" s="2481">
        <v>16312451.487533627</v>
      </c>
      <c r="BC57" s="2481">
        <v>16144180.219369968</v>
      </c>
      <c r="BD57" s="2481">
        <v>26766062.209126484</v>
      </c>
      <c r="BE57" s="2481">
        <v>206905690.96483752</v>
      </c>
      <c r="BF57" s="2481">
        <v>19897498.273817271</v>
      </c>
      <c r="BG57" s="2481">
        <v>11907497.189265521</v>
      </c>
      <c r="BH57" s="2481">
        <v>56044151.571239084</v>
      </c>
      <c r="BI57" s="2481">
        <v>51477708.101738289</v>
      </c>
      <c r="BJ57" s="2481">
        <v>86566277.411302015</v>
      </c>
      <c r="BK57" s="2481">
        <v>9348797.9702553395</v>
      </c>
      <c r="BL57" s="2482">
        <v>2558699.2190101766</v>
      </c>
    </row>
    <row r="58" spans="1:64" ht="16.5" customHeight="1">
      <c r="A58" s="312"/>
      <c r="B58" s="312" t="s">
        <v>25</v>
      </c>
      <c r="C58" s="155"/>
      <c r="D58" s="1367"/>
      <c r="E58" s="181">
        <f>'1'!E59</f>
        <v>699.02811676659383</v>
      </c>
      <c r="F58" s="950">
        <f t="shared" si="21"/>
        <v>227381.22277351806</v>
      </c>
      <c r="G58" s="950">
        <f t="shared" si="21"/>
        <v>170935.95662613015</v>
      </c>
      <c r="H58" s="950">
        <f t="shared" si="21"/>
        <v>57098.225851772935</v>
      </c>
      <c r="I58" s="950">
        <f t="shared" si="21"/>
        <v>54891.847258316324</v>
      </c>
      <c r="J58" s="950">
        <f t="shared" si="21"/>
        <v>54205.480543744117</v>
      </c>
      <c r="K58" s="950">
        <f t="shared" si="21"/>
        <v>65251.716170479704</v>
      </c>
      <c r="L58" s="950">
        <f t="shared" si="21"/>
        <v>579747.48717182886</v>
      </c>
      <c r="M58" s="950">
        <f t="shared" si="21"/>
        <v>98926.103052850842</v>
      </c>
      <c r="N58" s="155"/>
      <c r="O58" s="155" t="s">
        <v>401</v>
      </c>
      <c r="P58" s="155"/>
      <c r="Q58" s="1327"/>
      <c r="R58" s="1384">
        <f>'35'!E63</f>
        <v>24.101341099337144</v>
      </c>
      <c r="S58" s="1385">
        <f>'35'!F63</f>
        <v>18.31470162762977</v>
      </c>
      <c r="T58" s="1385">
        <f>'35'!G63</f>
        <v>5.7866394717073772</v>
      </c>
      <c r="U58" s="1385">
        <f>'35'!BX65</f>
        <v>255.60437596002131</v>
      </c>
      <c r="V58" s="1385">
        <f>'35'!BY65</f>
        <v>291.88744482551192</v>
      </c>
      <c r="W58" s="950">
        <f t="shared" si="22"/>
        <v>32039.970074544577</v>
      </c>
      <c r="X58" s="950">
        <f t="shared" si="22"/>
        <v>163878.05104578641</v>
      </c>
      <c r="Y58" s="950">
        <f t="shared" si="22"/>
        <v>145747.87180364976</v>
      </c>
      <c r="Z58" s="950">
        <f t="shared" si="22"/>
        <v>267388.4623300258</v>
      </c>
      <c r="AA58" s="1315"/>
      <c r="AB58" s="1315"/>
      <c r="AC58" s="1315"/>
      <c r="AD58" s="2898" t="s">
        <v>1024</v>
      </c>
      <c r="AE58" s="1375" t="s">
        <v>1025</v>
      </c>
      <c r="AF58" s="1376">
        <f t="shared" si="5"/>
        <v>5639.987809155069</v>
      </c>
      <c r="AG58" s="1377">
        <f t="shared" si="6"/>
        <v>67890.276826897811</v>
      </c>
      <c r="AH58" s="1377">
        <f t="shared" si="6"/>
        <v>54040.897979184294</v>
      </c>
      <c r="AI58" s="1377">
        <f t="shared" si="6"/>
        <v>15794.501251971493</v>
      </c>
      <c r="AJ58" s="1377">
        <f t="shared" si="6"/>
        <v>15085.509719403117</v>
      </c>
      <c r="AK58" s="1377">
        <f t="shared" si="6"/>
        <v>14928.872849652123</v>
      </c>
      <c r="AL58" s="1377">
        <f t="shared" si="6"/>
        <v>21579.549787969823</v>
      </c>
      <c r="AM58" s="1377">
        <f t="shared" si="6"/>
        <v>124704.09843484982</v>
      </c>
      <c r="AN58" s="1378">
        <f t="shared" si="6"/>
        <v>16268.265401676643</v>
      </c>
      <c r="AO58" s="1379">
        <f t="shared" si="6"/>
        <v>10580.951888920814</v>
      </c>
      <c r="AP58" s="1377">
        <f t="shared" si="19"/>
        <v>52571.439118286318</v>
      </c>
      <c r="AQ58" s="1377">
        <f t="shared" si="19"/>
        <v>48409.629682912244</v>
      </c>
      <c r="AR58" s="1377">
        <f t="shared" si="19"/>
        <v>67938.815606758173</v>
      </c>
      <c r="AS58" s="1377">
        <f t="shared" si="19"/>
        <v>8337.372850401287</v>
      </c>
      <c r="AT58" s="1380">
        <f t="shared" si="19"/>
        <v>2243.5790385195323</v>
      </c>
      <c r="AV58" s="3580" t="s">
        <v>1024</v>
      </c>
      <c r="AW58" s="2989" t="s">
        <v>3904</v>
      </c>
      <c r="AX58" s="2480">
        <v>5639.987809155069</v>
      </c>
      <c r="AY58" s="2481">
        <v>67890276.826897815</v>
      </c>
      <c r="AZ58" s="2481">
        <v>54040897.979184292</v>
      </c>
      <c r="BA58" s="2481">
        <v>15794501.251971493</v>
      </c>
      <c r="BB58" s="2481">
        <v>15085509.719403116</v>
      </c>
      <c r="BC58" s="2481">
        <v>14928872.849652123</v>
      </c>
      <c r="BD58" s="2481">
        <v>21579549.787969824</v>
      </c>
      <c r="BE58" s="2481">
        <v>124704098.43484981</v>
      </c>
      <c r="BF58" s="2481">
        <v>16268265.401676644</v>
      </c>
      <c r="BG58" s="2481">
        <v>10580951.888920814</v>
      </c>
      <c r="BH58" s="2481">
        <v>52571439.118286319</v>
      </c>
      <c r="BI58" s="2481">
        <v>48409629.682912245</v>
      </c>
      <c r="BJ58" s="2481">
        <v>67938815.606758177</v>
      </c>
      <c r="BK58" s="2481">
        <v>8337372.850401287</v>
      </c>
      <c r="BL58" s="2482">
        <v>2243579.0385195324</v>
      </c>
    </row>
    <row r="59" spans="1:64" ht="16.5" customHeight="1" thickBot="1">
      <c r="A59" s="3512" t="s">
        <v>26</v>
      </c>
      <c r="B59" s="3512"/>
      <c r="C59" s="169"/>
      <c r="D59" s="1386"/>
      <c r="E59" s="200">
        <f>'1'!E60</f>
        <v>9404.9239829314083</v>
      </c>
      <c r="F59" s="531">
        <f t="shared" si="21"/>
        <v>86259.439263745531</v>
      </c>
      <c r="G59" s="531">
        <f t="shared" si="21"/>
        <v>57842.511193959333</v>
      </c>
      <c r="H59" s="531">
        <f t="shared" si="21"/>
        <v>16863.895414981445</v>
      </c>
      <c r="I59" s="531">
        <f t="shared" si="21"/>
        <v>16312.451487533626</v>
      </c>
      <c r="J59" s="531">
        <f t="shared" si="21"/>
        <v>16144.180219369968</v>
      </c>
      <c r="K59" s="531">
        <f t="shared" si="21"/>
        <v>26766.062209126485</v>
      </c>
      <c r="L59" s="531">
        <f t="shared" si="21"/>
        <v>206905.69096483753</v>
      </c>
      <c r="M59" s="531">
        <f t="shared" si="21"/>
        <v>19897.498273817269</v>
      </c>
      <c r="N59" s="3104" t="s">
        <v>402</v>
      </c>
      <c r="O59" s="3104"/>
      <c r="P59" s="169"/>
      <c r="Q59" s="1387"/>
      <c r="R59" s="1388">
        <f>'35'!E64</f>
        <v>8.3706214081411918</v>
      </c>
      <c r="S59" s="1389">
        <f>'35'!F64</f>
        <v>6.46970696629133</v>
      </c>
      <c r="T59" s="1389">
        <f>'35'!G64</f>
        <v>1.9009144418498667</v>
      </c>
      <c r="U59" s="1389">
        <f>'35'!BX66</f>
        <v>116.51152989554194</v>
      </c>
      <c r="V59" s="1389">
        <f>'35'!BY66</f>
        <v>128.40400310993806</v>
      </c>
      <c r="W59" s="531">
        <f t="shared" si="22"/>
        <v>11907.497189265521</v>
      </c>
      <c r="X59" s="531">
        <f t="shared" si="22"/>
        <v>56044.151571239083</v>
      </c>
      <c r="Y59" s="531">
        <f t="shared" si="22"/>
        <v>51477.708101738288</v>
      </c>
      <c r="Z59" s="531">
        <f t="shared" si="22"/>
        <v>86566.277411302013</v>
      </c>
      <c r="AA59" s="1315"/>
      <c r="AB59" s="1315"/>
      <c r="AC59" s="1315"/>
      <c r="AD59" s="2898"/>
      <c r="AE59" s="1375" t="s">
        <v>1026</v>
      </c>
      <c r="AF59" s="1376">
        <f t="shared" si="5"/>
        <v>1001.0600911474231</v>
      </c>
      <c r="AG59" s="1377">
        <f t="shared" si="6"/>
        <v>184859.47709823932</v>
      </c>
      <c r="AH59" s="1377">
        <f t="shared" si="6"/>
        <v>134723.71257190741</v>
      </c>
      <c r="AI59" s="1377">
        <f t="shared" si="6"/>
        <v>39897.783429435665</v>
      </c>
      <c r="AJ59" s="1377">
        <f t="shared" si="6"/>
        <v>37782.328240554234</v>
      </c>
      <c r="AK59" s="1377">
        <f t="shared" si="6"/>
        <v>37390.625219921036</v>
      </c>
      <c r="AL59" s="1377">
        <f t="shared" si="6"/>
        <v>65993.670071229222</v>
      </c>
      <c r="AM59" s="1377">
        <f t="shared" si="6"/>
        <v>387427.2360344475</v>
      </c>
      <c r="AN59" s="1378">
        <f t="shared" si="6"/>
        <v>39210.763271591852</v>
      </c>
      <c r="AO59" s="1379">
        <f t="shared" si="6"/>
        <v>24009.061102659543</v>
      </c>
      <c r="AP59" s="1377">
        <f t="shared" si="19"/>
        <v>122318.91787712807</v>
      </c>
      <c r="AQ59" s="1377">
        <f t="shared" si="19"/>
        <v>118355.65788188453</v>
      </c>
      <c r="AR59" s="1377">
        <f t="shared" si="19"/>
        <v>176545.44467233861</v>
      </c>
      <c r="AS59" s="1377">
        <f t="shared" si="19"/>
        <v>18750.295819699044</v>
      </c>
      <c r="AT59" s="1380">
        <f t="shared" si="19"/>
        <v>5258.7652829604904</v>
      </c>
      <c r="AU59" s="1331"/>
      <c r="AV59" s="3580"/>
      <c r="AW59" s="2989" t="s">
        <v>3905</v>
      </c>
      <c r="AX59" s="2480">
        <v>1001.0600911474231</v>
      </c>
      <c r="AY59" s="2481">
        <v>184859477.09823933</v>
      </c>
      <c r="AZ59" s="2481">
        <v>134723712.5719074</v>
      </c>
      <c r="BA59" s="2481">
        <v>39897783.429435663</v>
      </c>
      <c r="BB59" s="2481">
        <v>37782328.240554236</v>
      </c>
      <c r="BC59" s="2481">
        <v>37390625.219921038</v>
      </c>
      <c r="BD59" s="2481">
        <v>65993670.071229219</v>
      </c>
      <c r="BE59" s="2481">
        <v>387427236.03444749</v>
      </c>
      <c r="BF59" s="2481">
        <v>39210763.27159185</v>
      </c>
      <c r="BG59" s="2481">
        <v>24009061.102659542</v>
      </c>
      <c r="BH59" s="2481">
        <v>122318917.87712806</v>
      </c>
      <c r="BI59" s="2481">
        <v>118355657.88188453</v>
      </c>
      <c r="BJ59" s="2481">
        <v>176545444.6723386</v>
      </c>
      <c r="BK59" s="2481">
        <v>18750295.819699045</v>
      </c>
      <c r="BL59" s="2482">
        <v>5258765.2829604903</v>
      </c>
    </row>
    <row r="60" spans="1:64" s="1229" customFormat="1" ht="16.5" customHeight="1">
      <c r="A60" s="1229" t="s">
        <v>516</v>
      </c>
      <c r="D60" s="1334"/>
      <c r="M60" s="1390"/>
      <c r="N60" s="1336" t="s">
        <v>1374</v>
      </c>
      <c r="O60" s="1337"/>
      <c r="P60" s="1338"/>
      <c r="Q60" s="1338"/>
      <c r="R60" s="1338"/>
      <c r="S60" s="1338"/>
      <c r="T60" s="1338"/>
      <c r="W60" s="3056"/>
      <c r="X60" s="3056"/>
      <c r="Y60" s="3056"/>
      <c r="Z60" s="3056"/>
      <c r="AD60" s="2898"/>
      <c r="AE60" s="1375" t="s">
        <v>1027</v>
      </c>
      <c r="AF60" s="1376">
        <f t="shared" si="5"/>
        <v>699.02811676659383</v>
      </c>
      <c r="AG60" s="1377">
        <f t="shared" si="6"/>
        <v>227381.22277351806</v>
      </c>
      <c r="AH60" s="1377">
        <f t="shared" si="6"/>
        <v>170935.95662613015</v>
      </c>
      <c r="AI60" s="1377">
        <f t="shared" si="6"/>
        <v>57098.225851772935</v>
      </c>
      <c r="AJ60" s="1377">
        <f t="shared" si="6"/>
        <v>54891.847258316324</v>
      </c>
      <c r="AK60" s="1377">
        <f t="shared" si="6"/>
        <v>54205.480543744117</v>
      </c>
      <c r="AL60" s="1377">
        <f t="shared" si="6"/>
        <v>65251.716170479704</v>
      </c>
      <c r="AM60" s="1377">
        <f t="shared" si="6"/>
        <v>579747.48717182886</v>
      </c>
      <c r="AN60" s="1378">
        <f t="shared" si="6"/>
        <v>98926.103052850842</v>
      </c>
      <c r="AO60" s="1379">
        <f t="shared" si="6"/>
        <v>32039.970074544577</v>
      </c>
      <c r="AP60" s="1377">
        <f t="shared" si="19"/>
        <v>163878.05104578641</v>
      </c>
      <c r="AQ60" s="1377">
        <f t="shared" si="19"/>
        <v>145747.87180364976</v>
      </c>
      <c r="AR60" s="1377">
        <f t="shared" si="19"/>
        <v>267388.4623300258</v>
      </c>
      <c r="AS60" s="1377">
        <f t="shared" si="19"/>
        <v>23858.455667045342</v>
      </c>
      <c r="AT60" s="1380">
        <f t="shared" si="19"/>
        <v>8181.5144074992395</v>
      </c>
      <c r="AU60" s="1291"/>
      <c r="AV60" s="3580"/>
      <c r="AW60" s="2989" t="s">
        <v>3906</v>
      </c>
      <c r="AX60" s="2480">
        <v>699.02811676659383</v>
      </c>
      <c r="AY60" s="2481">
        <v>227381222.77351806</v>
      </c>
      <c r="AZ60" s="2481">
        <v>170935956.62613016</v>
      </c>
      <c r="BA60" s="2481">
        <v>57098225.851772934</v>
      </c>
      <c r="BB60" s="2481">
        <v>54891847.258316323</v>
      </c>
      <c r="BC60" s="2481">
        <v>54205480.543744117</v>
      </c>
      <c r="BD60" s="2481">
        <v>65251716.1704797</v>
      </c>
      <c r="BE60" s="2481">
        <v>579747487.17182887</v>
      </c>
      <c r="BF60" s="2481">
        <v>98926103.052850842</v>
      </c>
      <c r="BG60" s="2481">
        <v>32039970.074544579</v>
      </c>
      <c r="BH60" s="2481">
        <v>163878051.04578641</v>
      </c>
      <c r="BI60" s="2481">
        <v>145747871.80364975</v>
      </c>
      <c r="BJ60" s="2481">
        <v>267388462.33002579</v>
      </c>
      <c r="BK60" s="2481">
        <v>23858455.667045344</v>
      </c>
      <c r="BL60" s="2482">
        <v>8181514.4074992398</v>
      </c>
    </row>
    <row r="61" spans="1:64" s="1229" customFormat="1" ht="16.5" customHeight="1">
      <c r="A61" s="1229" t="s">
        <v>850</v>
      </c>
      <c r="D61" s="1334"/>
      <c r="M61" s="1390"/>
      <c r="N61" s="1229" t="s">
        <v>1372</v>
      </c>
      <c r="W61" s="3057"/>
      <c r="X61" s="3057"/>
      <c r="Y61" s="3057"/>
      <c r="Z61" s="3057"/>
      <c r="AD61" s="2898"/>
      <c r="AE61" s="1375" t="s">
        <v>1028</v>
      </c>
      <c r="AF61" s="1376">
        <f t="shared" si="5"/>
        <v>9404.9239829314083</v>
      </c>
      <c r="AG61" s="1377">
        <f t="shared" si="6"/>
        <v>86259.439263745531</v>
      </c>
      <c r="AH61" s="1377">
        <f t="shared" si="6"/>
        <v>57842.511193959333</v>
      </c>
      <c r="AI61" s="1377">
        <f t="shared" si="6"/>
        <v>16863.895414981445</v>
      </c>
      <c r="AJ61" s="1377">
        <f t="shared" si="6"/>
        <v>16312.451487533626</v>
      </c>
      <c r="AK61" s="1377">
        <f t="shared" si="6"/>
        <v>16144.180219369968</v>
      </c>
      <c r="AL61" s="1377">
        <f t="shared" si="6"/>
        <v>26766.062209126485</v>
      </c>
      <c r="AM61" s="1377">
        <f t="shared" si="6"/>
        <v>206905.69096483753</v>
      </c>
      <c r="AN61" s="1378">
        <f t="shared" si="6"/>
        <v>19897.498273817269</v>
      </c>
      <c r="AO61" s="1379">
        <f t="shared" si="6"/>
        <v>11907.497189265521</v>
      </c>
      <c r="AP61" s="1377">
        <f t="shared" si="19"/>
        <v>56044.151571239083</v>
      </c>
      <c r="AQ61" s="1377">
        <f t="shared" si="19"/>
        <v>51477.708101738288</v>
      </c>
      <c r="AR61" s="1377">
        <f t="shared" si="19"/>
        <v>86566.277411302013</v>
      </c>
      <c r="AS61" s="1377">
        <f t="shared" si="19"/>
        <v>9348.7979702553403</v>
      </c>
      <c r="AT61" s="1380">
        <f t="shared" si="19"/>
        <v>2558.6992190101764</v>
      </c>
      <c r="AU61" s="1291"/>
      <c r="AV61" s="3580"/>
      <c r="AW61" s="2989" t="s">
        <v>3907</v>
      </c>
      <c r="AX61" s="2480">
        <v>9404.9239829314083</v>
      </c>
      <c r="AY61" s="2481">
        <v>86259439.263745531</v>
      </c>
      <c r="AZ61" s="2481">
        <v>57842511.193959333</v>
      </c>
      <c r="BA61" s="2481">
        <v>16863895.414981447</v>
      </c>
      <c r="BB61" s="2481">
        <v>16312451.487533627</v>
      </c>
      <c r="BC61" s="2481">
        <v>16144180.219369968</v>
      </c>
      <c r="BD61" s="2481">
        <v>26766062.209126484</v>
      </c>
      <c r="BE61" s="2481">
        <v>206905690.96483752</v>
      </c>
      <c r="BF61" s="2481">
        <v>19897498.273817271</v>
      </c>
      <c r="BG61" s="2481">
        <v>11907497.189265521</v>
      </c>
      <c r="BH61" s="2481">
        <v>56044151.571239084</v>
      </c>
      <c r="BI61" s="2481">
        <v>51477708.101738289</v>
      </c>
      <c r="BJ61" s="2481">
        <v>86566277.411302015</v>
      </c>
      <c r="BK61" s="2481">
        <v>9348797.9702553395</v>
      </c>
      <c r="BL61" s="2482">
        <v>2558699.2190101766</v>
      </c>
    </row>
    <row r="62" spans="1:64" s="1229" customFormat="1" ht="16.5" customHeight="1">
      <c r="A62" s="1229" t="s">
        <v>851</v>
      </c>
      <c r="D62" s="1334"/>
      <c r="M62" s="1390"/>
      <c r="W62" s="3057"/>
      <c r="X62" s="3057"/>
      <c r="Y62" s="3057"/>
      <c r="Z62" s="3057"/>
      <c r="AD62" s="2898" t="s">
        <v>1029</v>
      </c>
      <c r="AE62" s="1375" t="s">
        <v>1030</v>
      </c>
      <c r="AF62" s="1376">
        <f t="shared" si="5"/>
        <v>12508.028482146516</v>
      </c>
      <c r="AG62" s="1377">
        <f t="shared" si="6"/>
        <v>27147.339115725474</v>
      </c>
      <c r="AH62" s="1377">
        <f t="shared" si="6"/>
        <v>19654.948002711975</v>
      </c>
      <c r="AI62" s="1377">
        <f t="shared" si="6"/>
        <v>5124.9374020352971</v>
      </c>
      <c r="AJ62" s="1377">
        <f t="shared" si="6"/>
        <v>4900.1007062574054</v>
      </c>
      <c r="AK62" s="1377">
        <f t="shared" si="6"/>
        <v>4845.6374674834542</v>
      </c>
      <c r="AL62" s="1377">
        <f t="shared" si="6"/>
        <v>9133.5389973932088</v>
      </c>
      <c r="AM62" s="1377">
        <f t="shared" si="6"/>
        <v>40637.529234038208</v>
      </c>
      <c r="AN62" s="1378">
        <f t="shared" si="6"/>
        <v>6777.2909334453452</v>
      </c>
      <c r="AO62" s="1379">
        <f t="shared" si="6"/>
        <v>3692.9743092815684</v>
      </c>
      <c r="AP62" s="1377">
        <f t="shared" si="19"/>
        <v>17852.457986386133</v>
      </c>
      <c r="AQ62" s="1377">
        <f t="shared" si="19"/>
        <v>16716.425307733996</v>
      </c>
      <c r="AR62" s="1377">
        <f t="shared" si="19"/>
        <v>27223.778694233482</v>
      </c>
      <c r="AS62" s="1377">
        <f t="shared" si="19"/>
        <v>2682.7974510739591</v>
      </c>
      <c r="AT62" s="1380">
        <f t="shared" si="19"/>
        <v>1010.1768582076108</v>
      </c>
      <c r="AU62" s="1291"/>
      <c r="AV62" s="3580" t="s">
        <v>1029</v>
      </c>
      <c r="AW62" s="2989" t="s">
        <v>1030</v>
      </c>
      <c r="AX62" s="2480">
        <v>12508.028482146516</v>
      </c>
      <c r="AY62" s="2481">
        <v>27147339.115725473</v>
      </c>
      <c r="AZ62" s="2481">
        <v>19654948.002711974</v>
      </c>
      <c r="BA62" s="2481">
        <v>5124937.4020352969</v>
      </c>
      <c r="BB62" s="2481">
        <v>4900100.7062574057</v>
      </c>
      <c r="BC62" s="2481">
        <v>4845637.4674834544</v>
      </c>
      <c r="BD62" s="2481">
        <v>9133538.9973932095</v>
      </c>
      <c r="BE62" s="2481">
        <v>40637529.234038204</v>
      </c>
      <c r="BF62" s="2481">
        <v>6777290.9334453456</v>
      </c>
      <c r="BG62" s="2481">
        <v>3692974.3092815685</v>
      </c>
      <c r="BH62" s="2481">
        <v>17852457.986386131</v>
      </c>
      <c r="BI62" s="2481">
        <v>16716425.307733996</v>
      </c>
      <c r="BJ62" s="2481">
        <v>27223778.694233481</v>
      </c>
      <c r="BK62" s="2481">
        <v>2682797.451073959</v>
      </c>
      <c r="BL62" s="2482">
        <v>1010176.8582076109</v>
      </c>
    </row>
    <row r="63" spans="1:64" s="1229" customFormat="1" ht="16.5" customHeight="1">
      <c r="A63" s="1229" t="s">
        <v>849</v>
      </c>
      <c r="D63" s="1334"/>
      <c r="M63" s="1390"/>
      <c r="W63" s="3057"/>
      <c r="X63" s="3057"/>
      <c r="Y63" s="3057"/>
      <c r="Z63" s="3057"/>
      <c r="AD63" s="2898"/>
      <c r="AE63" s="1375" t="s">
        <v>1031</v>
      </c>
      <c r="AF63" s="1376">
        <f t="shared" si="5"/>
        <v>2370.7253560779141</v>
      </c>
      <c r="AG63" s="1377">
        <f t="shared" si="6"/>
        <v>79988.859706002331</v>
      </c>
      <c r="AH63" s="1377">
        <f t="shared" si="6"/>
        <v>58656.164963297189</v>
      </c>
      <c r="AI63" s="1377">
        <f t="shared" si="6"/>
        <v>16010.226517882276</v>
      </c>
      <c r="AJ63" s="1377">
        <f t="shared" si="6"/>
        <v>15407.793440677538</v>
      </c>
      <c r="AK63" s="1377">
        <f t="shared" si="6"/>
        <v>15206.358424179341</v>
      </c>
      <c r="AL63" s="1377">
        <f t="shared" si="6"/>
        <v>28424.539348609924</v>
      </c>
      <c r="AM63" s="1377">
        <f t="shared" si="6"/>
        <v>178081.31728009586</v>
      </c>
      <c r="AN63" s="1378">
        <f t="shared" si="6"/>
        <v>20991.792669850398</v>
      </c>
      <c r="AO63" s="1379">
        <f t="shared" si="6"/>
        <v>11027.197983143991</v>
      </c>
      <c r="AP63" s="1377">
        <f t="shared" si="19"/>
        <v>56735.08863099484</v>
      </c>
      <c r="AQ63" s="1377">
        <f t="shared" si="19"/>
        <v>53408.731085321073</v>
      </c>
      <c r="AR63" s="1377">
        <f t="shared" si="19"/>
        <v>79226.762762744329</v>
      </c>
      <c r="AS63" s="1377">
        <f t="shared" si="19"/>
        <v>8047.6068104854585</v>
      </c>
      <c r="AT63" s="1380">
        <f t="shared" si="19"/>
        <v>2979.5911726585409</v>
      </c>
      <c r="AV63" s="3580"/>
      <c r="AW63" s="2989" t="s">
        <v>1031</v>
      </c>
      <c r="AX63" s="2480">
        <v>2370.7253560779141</v>
      </c>
      <c r="AY63" s="2481">
        <v>79988859.706002325</v>
      </c>
      <c r="AZ63" s="2481">
        <v>58656164.963297188</v>
      </c>
      <c r="BA63" s="2481">
        <v>16010226.517882276</v>
      </c>
      <c r="BB63" s="2481">
        <v>15407793.440677539</v>
      </c>
      <c r="BC63" s="2481">
        <v>15206358.424179342</v>
      </c>
      <c r="BD63" s="2481">
        <v>28424539.348609924</v>
      </c>
      <c r="BE63" s="2481">
        <v>178081317.28009585</v>
      </c>
      <c r="BF63" s="2481">
        <v>20991792.669850398</v>
      </c>
      <c r="BG63" s="2481">
        <v>11027197.983143991</v>
      </c>
      <c r="BH63" s="2481">
        <v>56735088.630994841</v>
      </c>
      <c r="BI63" s="2481">
        <v>53408731.085321076</v>
      </c>
      <c r="BJ63" s="2481">
        <v>79226762.762744322</v>
      </c>
      <c r="BK63" s="2481">
        <v>8047606.8104854589</v>
      </c>
      <c r="BL63" s="2482">
        <v>2979591.1726585408</v>
      </c>
    </row>
    <row r="64" spans="1:64" ht="16.5" customHeight="1" thickBot="1">
      <c r="E64" s="101" t="s">
        <v>3045</v>
      </c>
      <c r="F64" s="1229"/>
      <c r="G64" s="1229"/>
      <c r="H64" s="1229"/>
      <c r="I64" s="1229"/>
      <c r="J64" s="1229"/>
      <c r="K64" s="1229"/>
      <c r="R64" s="1291" t="s">
        <v>4062</v>
      </c>
      <c r="AD64" s="2898"/>
      <c r="AE64" s="1375" t="s">
        <v>1032</v>
      </c>
      <c r="AF64" s="1376">
        <f t="shared" si="5"/>
        <v>1425.4260987624873</v>
      </c>
      <c r="AG64" s="1377">
        <f t="shared" si="6"/>
        <v>279804.45916166267</v>
      </c>
      <c r="AH64" s="1377">
        <f t="shared" si="6"/>
        <v>197281.27214845267</v>
      </c>
      <c r="AI64" s="1377">
        <f t="shared" si="6"/>
        <v>60281.629134365372</v>
      </c>
      <c r="AJ64" s="1377">
        <f t="shared" si="6"/>
        <v>58202.081361904246</v>
      </c>
      <c r="AK64" s="1377">
        <f t="shared" si="6"/>
        <v>57733.76223842441</v>
      </c>
      <c r="AL64" s="1377">
        <f t="shared" si="6"/>
        <v>69488.863600843382</v>
      </c>
      <c r="AM64" s="1377">
        <f t="shared" si="6"/>
        <v>556633.37973590416</v>
      </c>
      <c r="AN64" s="1378">
        <f t="shared" si="6"/>
        <v>61862.328312851729</v>
      </c>
      <c r="AO64" s="1379">
        <f t="shared" si="6"/>
        <v>44759.75080526965</v>
      </c>
      <c r="AP64" s="1377">
        <f t="shared" si="19"/>
        <v>186213.18070512518</v>
      </c>
      <c r="AQ64" s="1377">
        <f t="shared" si="19"/>
        <v>178764.60547387239</v>
      </c>
      <c r="AR64" s="1377">
        <f t="shared" si="19"/>
        <v>275489.89912962198</v>
      </c>
      <c r="AS64" s="1377">
        <f t="shared" si="19"/>
        <v>37669.348735632535</v>
      </c>
      <c r="AT64" s="1380">
        <f t="shared" si="19"/>
        <v>7090.4020696371526</v>
      </c>
      <c r="AU64" s="1229"/>
      <c r="AV64" s="3580"/>
      <c r="AW64" s="2989" t="s">
        <v>1032</v>
      </c>
      <c r="AX64" s="2480">
        <v>1425.4260987624873</v>
      </c>
      <c r="AY64" s="2481">
        <v>279804459.1616627</v>
      </c>
      <c r="AZ64" s="2481">
        <v>197281272.14845267</v>
      </c>
      <c r="BA64" s="2481">
        <v>60281629.134365372</v>
      </c>
      <c r="BB64" s="2481">
        <v>58202081.361904249</v>
      </c>
      <c r="BC64" s="2481">
        <v>57733762.238424413</v>
      </c>
      <c r="BD64" s="2481">
        <v>69488863.600843385</v>
      </c>
      <c r="BE64" s="2481">
        <v>556633379.73590422</v>
      </c>
      <c r="BF64" s="2481">
        <v>61862328.312851727</v>
      </c>
      <c r="BG64" s="2481">
        <v>44759750.805269651</v>
      </c>
      <c r="BH64" s="2481">
        <v>186213180.70512518</v>
      </c>
      <c r="BI64" s="2481">
        <v>178764605.47387239</v>
      </c>
      <c r="BJ64" s="2481">
        <v>275489899.12962198</v>
      </c>
      <c r="BK64" s="2481">
        <v>37669348.735632531</v>
      </c>
      <c r="BL64" s="2482">
        <v>7090402.0696371524</v>
      </c>
    </row>
    <row r="65" spans="2:64" ht="16.5" customHeight="1" thickTop="1" thickBot="1">
      <c r="E65" s="1392" t="s">
        <v>812</v>
      </c>
      <c r="F65" s="3122" t="s">
        <v>3753</v>
      </c>
      <c r="G65" s="3124"/>
      <c r="H65" s="3122" t="s">
        <v>3752</v>
      </c>
      <c r="I65" s="3124"/>
      <c r="J65" s="3122" t="s">
        <v>3754</v>
      </c>
      <c r="K65" s="3123"/>
      <c r="R65" s="3058" t="s">
        <v>740</v>
      </c>
      <c r="S65" s="3062" t="s">
        <v>3746</v>
      </c>
      <c r="T65" s="3061"/>
      <c r="U65" s="3062" t="s">
        <v>3745</v>
      </c>
      <c r="V65" s="3061"/>
      <c r="AD65" s="2898"/>
      <c r="AE65" s="1375" t="s">
        <v>1033</v>
      </c>
      <c r="AF65" s="1376">
        <f t="shared" si="5"/>
        <v>274.00802773984981</v>
      </c>
      <c r="AG65" s="1377">
        <f t="shared" si="6"/>
        <v>652761.53745769372</v>
      </c>
      <c r="AH65" s="1377">
        <f t="shared" si="6"/>
        <v>482656.50404424767</v>
      </c>
      <c r="AI65" s="1377">
        <f t="shared" si="6"/>
        <v>109674.7703937776</v>
      </c>
      <c r="AJ65" s="1377">
        <f t="shared" si="6"/>
        <v>104610.30244337818</v>
      </c>
      <c r="AK65" s="1377">
        <f t="shared" si="6"/>
        <v>103284.29284918455</v>
      </c>
      <c r="AL65" s="1377">
        <f t="shared" si="6"/>
        <v>223413.48918563162</v>
      </c>
      <c r="AM65" s="1377">
        <f t="shared" si="6"/>
        <v>1564912.9077811756</v>
      </c>
      <c r="AN65" s="1378">
        <f t="shared" si="6"/>
        <v>181636.11002332554</v>
      </c>
      <c r="AO65" s="1379">
        <f t="shared" si="6"/>
        <v>68349.984012002984</v>
      </c>
      <c r="AP65" s="1377">
        <f t="shared" si="19"/>
        <v>456521.48150367627</v>
      </c>
      <c r="AQ65" s="1377">
        <f t="shared" si="19"/>
        <v>439050.95228200644</v>
      </c>
      <c r="AR65" s="1377">
        <f t="shared" si="19"/>
        <v>642681.71234705963</v>
      </c>
      <c r="AS65" s="1377">
        <f t="shared" si="19"/>
        <v>49035.846476775085</v>
      </c>
      <c r="AT65" s="1380">
        <f t="shared" si="19"/>
        <v>19314.13753522791</v>
      </c>
      <c r="AU65" s="1229"/>
      <c r="AV65" s="3580"/>
      <c r="AW65" s="2989" t="s">
        <v>1033</v>
      </c>
      <c r="AX65" s="2480">
        <v>274.00802773984981</v>
      </c>
      <c r="AY65" s="2481">
        <v>652761537.4576937</v>
      </c>
      <c r="AZ65" s="2481">
        <v>482656504.04424769</v>
      </c>
      <c r="BA65" s="2481">
        <v>109674770.39377759</v>
      </c>
      <c r="BB65" s="2481">
        <v>104610302.44337818</v>
      </c>
      <c r="BC65" s="2481">
        <v>103284292.84918456</v>
      </c>
      <c r="BD65" s="2481">
        <v>223413489.18563163</v>
      </c>
      <c r="BE65" s="2481">
        <v>1564912907.7811756</v>
      </c>
      <c r="BF65" s="2481">
        <v>181636110.02332553</v>
      </c>
      <c r="BG65" s="2481">
        <v>68349984.01200299</v>
      </c>
      <c r="BH65" s="2481">
        <v>456521481.5036763</v>
      </c>
      <c r="BI65" s="2481">
        <v>439050952.28200644</v>
      </c>
      <c r="BJ65" s="2481">
        <v>642681712.34705961</v>
      </c>
      <c r="BK65" s="2481">
        <v>49035846.476775087</v>
      </c>
      <c r="BL65" s="2482">
        <v>19314137.53522791</v>
      </c>
    </row>
    <row r="66" spans="2:64" ht="16.5" customHeight="1">
      <c r="E66" s="1393" t="s">
        <v>748</v>
      </c>
      <c r="F66" s="110" t="s">
        <v>813</v>
      </c>
      <c r="G66" s="3306" t="s">
        <v>814</v>
      </c>
      <c r="H66" s="110" t="s">
        <v>813</v>
      </c>
      <c r="I66" s="3306" t="s">
        <v>814</v>
      </c>
      <c r="J66" s="3306" t="s">
        <v>3046</v>
      </c>
      <c r="K66" s="1264" t="s">
        <v>742</v>
      </c>
      <c r="R66" s="3066"/>
      <c r="S66" s="1394" t="s">
        <v>768</v>
      </c>
      <c r="T66" s="1395" t="s">
        <v>837</v>
      </c>
      <c r="U66" s="115" t="s">
        <v>768</v>
      </c>
      <c r="V66" s="1396" t="s">
        <v>837</v>
      </c>
      <c r="AD66" s="2898"/>
      <c r="AE66" s="1375" t="s">
        <v>1034</v>
      </c>
      <c r="AF66" s="1376">
        <f t="shared" si="5"/>
        <v>117.90999295995468</v>
      </c>
      <c r="AG66" s="1377">
        <f t="shared" si="6"/>
        <v>1588990.7471273385</v>
      </c>
      <c r="AH66" s="1377">
        <f t="shared" si="6"/>
        <v>919024.92849139846</v>
      </c>
      <c r="AI66" s="1377">
        <f t="shared" si="6"/>
        <v>307512.09831730282</v>
      </c>
      <c r="AJ66" s="1377">
        <f t="shared" si="6"/>
        <v>293600.35721541173</v>
      </c>
      <c r="AK66" s="1377">
        <f t="shared" si="6"/>
        <v>289883.43906937406</v>
      </c>
      <c r="AL66" s="1377">
        <f t="shared" si="6"/>
        <v>504992.91331960412</v>
      </c>
      <c r="AM66" s="1377">
        <f t="shared" si="6"/>
        <v>4554438.8540884713</v>
      </c>
      <c r="AN66" s="1378">
        <f t="shared" si="6"/>
        <v>353238.43081826728</v>
      </c>
      <c r="AO66" s="1379">
        <f t="shared" si="6"/>
        <v>177546.64579068046</v>
      </c>
      <c r="AP66" s="1377">
        <f t="shared" si="19"/>
        <v>1033955.7379112912</v>
      </c>
      <c r="AQ66" s="1377">
        <f t="shared" si="19"/>
        <v>809229.97647469072</v>
      </c>
      <c r="AR66" s="1377">
        <f t="shared" si="19"/>
        <v>1727099.9857156293</v>
      </c>
      <c r="AS66" s="1377">
        <f t="shared" si="19"/>
        <v>134615.88541749711</v>
      </c>
      <c r="AT66" s="1380">
        <f t="shared" si="19"/>
        <v>42930.760373183395</v>
      </c>
      <c r="AU66" s="1229"/>
      <c r="AV66" s="3580"/>
      <c r="AW66" s="2989" t="s">
        <v>1034</v>
      </c>
      <c r="AX66" s="2480">
        <v>117.90999295995468</v>
      </c>
      <c r="AY66" s="2481">
        <v>1588990747.1273386</v>
      </c>
      <c r="AZ66" s="2481">
        <v>919024928.49139845</v>
      </c>
      <c r="BA66" s="2481">
        <v>307512098.31730282</v>
      </c>
      <c r="BB66" s="2481">
        <v>293600357.21541172</v>
      </c>
      <c r="BC66" s="2481">
        <v>289883439.06937408</v>
      </c>
      <c r="BD66" s="2481">
        <v>504992913.3196041</v>
      </c>
      <c r="BE66" s="2481">
        <v>4554438854.0884714</v>
      </c>
      <c r="BF66" s="2481">
        <v>353238430.81826729</v>
      </c>
      <c r="BG66" s="2481">
        <v>177546645.79068047</v>
      </c>
      <c r="BH66" s="2481">
        <v>1033955737.9112912</v>
      </c>
      <c r="BI66" s="2481">
        <v>809229976.47469068</v>
      </c>
      <c r="BJ66" s="2481">
        <v>1727099985.7156293</v>
      </c>
      <c r="BK66" s="2481">
        <v>134615885.4174971</v>
      </c>
      <c r="BL66" s="2482">
        <v>42930760.373183392</v>
      </c>
    </row>
    <row r="67" spans="2:64" ht="16.5" customHeight="1">
      <c r="B67" s="1397"/>
      <c r="E67" s="117"/>
      <c r="F67" s="1398" t="s">
        <v>3047</v>
      </c>
      <c r="G67" s="3434"/>
      <c r="H67" s="1398" t="s">
        <v>3047</v>
      </c>
      <c r="I67" s="3434"/>
      <c r="J67" s="3434"/>
      <c r="K67" s="1264" t="s">
        <v>808</v>
      </c>
      <c r="L67" s="1331"/>
      <c r="O67" s="1397"/>
      <c r="R67" s="3066"/>
      <c r="S67" s="1399" t="s">
        <v>3048</v>
      </c>
      <c r="T67" s="110" t="s">
        <v>1290</v>
      </c>
      <c r="U67" s="103" t="s">
        <v>3048</v>
      </c>
      <c r="V67" s="1400" t="s">
        <v>1290</v>
      </c>
      <c r="AD67" s="2898"/>
      <c r="AE67" s="1375" t="s">
        <v>1035</v>
      </c>
      <c r="AF67" s="1376">
        <f t="shared" si="5"/>
        <v>48.902042313788044</v>
      </c>
      <c r="AG67" s="1377">
        <f t="shared" si="6"/>
        <v>4987796.5715440959</v>
      </c>
      <c r="AH67" s="1377">
        <f t="shared" si="6"/>
        <v>4016679.6392136319</v>
      </c>
      <c r="AI67" s="1377">
        <f t="shared" si="6"/>
        <v>1497719.7722058999</v>
      </c>
      <c r="AJ67" s="1377">
        <f t="shared" si="6"/>
        <v>1444301.4868331514</v>
      </c>
      <c r="AK67" s="1377">
        <f t="shared" si="6"/>
        <v>1429782.9070150829</v>
      </c>
      <c r="AL67" s="1377">
        <f t="shared" si="6"/>
        <v>1711098.465035246</v>
      </c>
      <c r="AM67" s="1377">
        <f t="shared" si="6"/>
        <v>15390565.012023106</v>
      </c>
      <c r="AN67" s="1378">
        <f t="shared" si="6"/>
        <v>1495952.6824502284</v>
      </c>
      <c r="AO67" s="1379">
        <f t="shared" si="6"/>
        <v>864952.17050057801</v>
      </c>
      <c r="AP67" s="1377">
        <f t="shared" si="19"/>
        <v>3892627.9149774178</v>
      </c>
      <c r="AQ67" s="1377">
        <f t="shared" si="19"/>
        <v>3502801.790565318</v>
      </c>
      <c r="AR67" s="1377">
        <f t="shared" si="19"/>
        <v>5320729.1101575503</v>
      </c>
      <c r="AS67" s="1377">
        <f t="shared" si="19"/>
        <v>710737.20164789411</v>
      </c>
      <c r="AT67" s="1380">
        <f t="shared" si="19"/>
        <v>154214.9688526837</v>
      </c>
      <c r="AV67" s="3580"/>
      <c r="AW67" s="2989" t="s">
        <v>1035</v>
      </c>
      <c r="AX67" s="2480">
        <v>48.902042313788044</v>
      </c>
      <c r="AY67" s="2481">
        <v>4987796571.544096</v>
      </c>
      <c r="AZ67" s="2481">
        <v>4016679639.2136316</v>
      </c>
      <c r="BA67" s="2481">
        <v>1497719772.2059</v>
      </c>
      <c r="BB67" s="2481">
        <v>1444301486.8331513</v>
      </c>
      <c r="BC67" s="2481">
        <v>1429782907.0150828</v>
      </c>
      <c r="BD67" s="2481">
        <v>1711098465.0352459</v>
      </c>
      <c r="BE67" s="2481">
        <v>15390565012.023106</v>
      </c>
      <c r="BF67" s="2481">
        <v>1495952682.4502285</v>
      </c>
      <c r="BG67" s="2481">
        <v>864952170.50057805</v>
      </c>
      <c r="BH67" s="2481">
        <v>3892627914.9774179</v>
      </c>
      <c r="BI67" s="2481">
        <v>3502801790.5653181</v>
      </c>
      <c r="BJ67" s="2481">
        <v>5320729110.1575499</v>
      </c>
      <c r="BK67" s="2481">
        <v>710737201.64789414</v>
      </c>
      <c r="BL67" s="2482">
        <v>154214968.85268369</v>
      </c>
    </row>
    <row r="68" spans="2:64" ht="16.5" customHeight="1" thickBot="1">
      <c r="E68" s="1401"/>
      <c r="F68" s="1401"/>
      <c r="G68" s="1402" t="s">
        <v>3049</v>
      </c>
      <c r="H68" s="1401"/>
      <c r="I68" s="1403" t="s">
        <v>3049</v>
      </c>
      <c r="J68" s="3591"/>
      <c r="K68" s="1404" t="s">
        <v>3050</v>
      </c>
      <c r="R68" s="3059"/>
      <c r="S68" s="1405"/>
      <c r="T68" s="130" t="s">
        <v>3051</v>
      </c>
      <c r="U68" s="119"/>
      <c r="V68" s="1406" t="s">
        <v>3051</v>
      </c>
      <c r="AD68" s="2898" t="s">
        <v>770</v>
      </c>
      <c r="AE68" s="1375" t="s">
        <v>1036</v>
      </c>
      <c r="AF68" s="1376">
        <f t="shared" si="5"/>
        <v>5752.7874677002819</v>
      </c>
      <c r="AG68" s="1377">
        <f t="shared" si="6"/>
        <v>7205.4989172693722</v>
      </c>
      <c r="AH68" s="1377">
        <f t="shared" si="6"/>
        <v>3003.895874013806</v>
      </c>
      <c r="AI68" s="1377">
        <f t="shared" si="6"/>
        <v>977.99831273000848</v>
      </c>
      <c r="AJ68" s="1377">
        <f t="shared" si="6"/>
        <v>902.16481268063285</v>
      </c>
      <c r="AK68" s="1377">
        <f t="shared" si="6"/>
        <v>886.04871882674502</v>
      </c>
      <c r="AL68" s="1377">
        <f t="shared" si="6"/>
        <v>6570.9901990016888</v>
      </c>
      <c r="AM68" s="1377">
        <f t="shared" si="6"/>
        <v>20511.001961259299</v>
      </c>
      <c r="AN68" s="1378">
        <f t="shared" si="6"/>
        <v>3028.0048345679375</v>
      </c>
      <c r="AO68" s="1379">
        <f t="shared" si="6"/>
        <v>1095.117792776746</v>
      </c>
      <c r="AP68" s="1377">
        <f t="shared" si="19"/>
        <v>1112.790540739682</v>
      </c>
      <c r="AQ68" s="1377">
        <f t="shared" si="19"/>
        <v>2839.7868097054693</v>
      </c>
      <c r="AR68" s="1377">
        <f t="shared" si="19"/>
        <v>5688.5546042112856</v>
      </c>
      <c r="AS68" s="1377">
        <f t="shared" si="19"/>
        <v>625.20091574427852</v>
      </c>
      <c r="AT68" s="1380">
        <f t="shared" si="19"/>
        <v>469.9168770324689</v>
      </c>
      <c r="AV68" s="3580" t="s">
        <v>770</v>
      </c>
      <c r="AW68" s="2989" t="s">
        <v>1036</v>
      </c>
      <c r="AX68" s="2480">
        <v>5752.7874677002819</v>
      </c>
      <c r="AY68" s="2481">
        <v>7205498.9172693724</v>
      </c>
      <c r="AZ68" s="2481">
        <v>3003895.8740138058</v>
      </c>
      <c r="BA68" s="2481">
        <v>977998.3127300085</v>
      </c>
      <c r="BB68" s="2481">
        <v>902164.81268063281</v>
      </c>
      <c r="BC68" s="2481">
        <v>886048.71882674505</v>
      </c>
      <c r="BD68" s="2481">
        <v>6570990.1990016885</v>
      </c>
      <c r="BE68" s="2481">
        <v>20511001.961259298</v>
      </c>
      <c r="BF68" s="2481">
        <v>3028004.8345679375</v>
      </c>
      <c r="BG68" s="2481">
        <v>1095117.792776746</v>
      </c>
      <c r="BH68" s="2481">
        <v>1112790.540739682</v>
      </c>
      <c r="BI68" s="2481">
        <v>2839786.8097054693</v>
      </c>
      <c r="BJ68" s="2481">
        <v>5688554.6042112857</v>
      </c>
      <c r="BK68" s="2481">
        <v>625200.91574427846</v>
      </c>
      <c r="BL68" s="2482">
        <v>469916.87703246891</v>
      </c>
    </row>
    <row r="69" spans="2:64" ht="16.5" customHeight="1">
      <c r="E69" s="458" t="s">
        <v>725</v>
      </c>
      <c r="F69" s="1407">
        <f>R28</f>
        <v>10.640223218556514</v>
      </c>
      <c r="G69" s="535">
        <f>W28</f>
        <v>13024.598291611459</v>
      </c>
      <c r="H69" s="1468">
        <v>10</v>
      </c>
      <c r="I69" s="535">
        <v>10564</v>
      </c>
      <c r="J69" s="1408">
        <f>(F69-H69)/H69*100</f>
        <v>6.4022321855651407</v>
      </c>
      <c r="K69" s="1408">
        <f>(G69-I69)/I69*100</f>
        <v>23.292297345810859</v>
      </c>
      <c r="R69" s="458" t="s">
        <v>725</v>
      </c>
      <c r="S69" s="535">
        <f>SUM(S71:S75)</f>
        <v>16745.000000000517</v>
      </c>
      <c r="T69" s="535">
        <f>L28</f>
        <v>205575.37345236415</v>
      </c>
      <c r="U69" s="1409">
        <v>16525</v>
      </c>
      <c r="V69" s="1409">
        <v>203101</v>
      </c>
      <c r="AD69" s="2898"/>
      <c r="AE69" s="1375" t="s">
        <v>1037</v>
      </c>
      <c r="AF69" s="1376">
        <f t="shared" si="5"/>
        <v>1913.7118997173102</v>
      </c>
      <c r="AG69" s="1377">
        <f t="shared" si="6"/>
        <v>14161.851290467359</v>
      </c>
      <c r="AH69" s="1377">
        <f t="shared" si="6"/>
        <v>8966.6562343852675</v>
      </c>
      <c r="AI69" s="1377">
        <f t="shared" si="6"/>
        <v>3638.4852108059476</v>
      </c>
      <c r="AJ69" s="1377">
        <f t="shared" si="6"/>
        <v>3500.5365593494303</v>
      </c>
      <c r="AK69" s="1377">
        <f t="shared" si="6"/>
        <v>3459.604636010677</v>
      </c>
      <c r="AL69" s="1377">
        <f t="shared" si="6"/>
        <v>7598.4561330347287</v>
      </c>
      <c r="AM69" s="1377">
        <f t="shared" si="6"/>
        <v>23540.792884269846</v>
      </c>
      <c r="AN69" s="1378">
        <f t="shared" si="6"/>
        <v>5211.0409401186471</v>
      </c>
      <c r="AO69" s="1379">
        <f t="shared" si="6"/>
        <v>2847.9306827072519</v>
      </c>
      <c r="AP69" s="1377">
        <f t="shared" si="19"/>
        <v>7970.9581326826319</v>
      </c>
      <c r="AQ69" s="1377">
        <f t="shared" si="19"/>
        <v>7687.9626035883875</v>
      </c>
      <c r="AR69" s="1377">
        <f t="shared" si="19"/>
        <v>13944.295294036481</v>
      </c>
      <c r="AS69" s="1377">
        <f t="shared" si="19"/>
        <v>1737.5569730622635</v>
      </c>
      <c r="AT69" s="1380">
        <f t="shared" si="19"/>
        <v>1110.3737096449881</v>
      </c>
      <c r="AV69" s="3580"/>
      <c r="AW69" s="2989" t="s">
        <v>1037</v>
      </c>
      <c r="AX69" s="2480">
        <v>1913.7118997173102</v>
      </c>
      <c r="AY69" s="2481">
        <v>14161851.290467359</v>
      </c>
      <c r="AZ69" s="2481">
        <v>8966656.2343852669</v>
      </c>
      <c r="BA69" s="2481">
        <v>3638485.2108059474</v>
      </c>
      <c r="BB69" s="2481">
        <v>3500536.5593494303</v>
      </c>
      <c r="BC69" s="2481">
        <v>3459604.6360106771</v>
      </c>
      <c r="BD69" s="2481">
        <v>7598456.1330347285</v>
      </c>
      <c r="BE69" s="2481">
        <v>23540792.884269845</v>
      </c>
      <c r="BF69" s="2481">
        <v>5211040.9401186472</v>
      </c>
      <c r="BG69" s="2481">
        <v>2847930.682707252</v>
      </c>
      <c r="BH69" s="2481">
        <v>7970958.1326826317</v>
      </c>
      <c r="BI69" s="2481">
        <v>7687962.6035883874</v>
      </c>
      <c r="BJ69" s="2481">
        <v>13944295.294036482</v>
      </c>
      <c r="BK69" s="2481">
        <v>1737556.9730622636</v>
      </c>
      <c r="BL69" s="2482">
        <v>1110373.7096449882</v>
      </c>
    </row>
    <row r="70" spans="2:64" ht="16.5" customHeight="1">
      <c r="E70" s="458" t="s">
        <v>745</v>
      </c>
      <c r="F70" s="464"/>
      <c r="G70" s="464"/>
      <c r="H70" s="464"/>
      <c r="I70" s="464"/>
      <c r="J70" s="1408"/>
      <c r="K70" s="1408"/>
      <c r="R70" s="458" t="s">
        <v>745</v>
      </c>
      <c r="S70" s="464"/>
      <c r="T70" s="460"/>
      <c r="U70" s="464"/>
      <c r="V70" s="464"/>
      <c r="AD70" s="2898"/>
      <c r="AE70" s="1375" t="s">
        <v>1038</v>
      </c>
      <c r="AF70" s="1376">
        <f t="shared" si="5"/>
        <v>3089.4540435394611</v>
      </c>
      <c r="AG70" s="1377">
        <f t="shared" si="6"/>
        <v>21939.21348547591</v>
      </c>
      <c r="AH70" s="1377">
        <f t="shared" si="6"/>
        <v>15402.366436764223</v>
      </c>
      <c r="AI70" s="1377">
        <f t="shared" si="6"/>
        <v>5270.9816698428731</v>
      </c>
      <c r="AJ70" s="1377">
        <f t="shared" si="6"/>
        <v>5052.7160102356311</v>
      </c>
      <c r="AK70" s="1377">
        <f t="shared" si="6"/>
        <v>4991.8229497186921</v>
      </c>
      <c r="AL70" s="1377">
        <f t="shared" si="6"/>
        <v>8562.3060639591913</v>
      </c>
      <c r="AM70" s="1377">
        <f t="shared" si="6"/>
        <v>32569.330924877446</v>
      </c>
      <c r="AN70" s="1378">
        <f t="shared" si="6"/>
        <v>8413.6779062241385</v>
      </c>
      <c r="AO70" s="1379">
        <f t="shared" si="6"/>
        <v>3735.6647653070982</v>
      </c>
      <c r="AP70" s="1377">
        <f t="shared" si="19"/>
        <v>14552.270352495903</v>
      </c>
      <c r="AQ70" s="1377">
        <f t="shared" si="19"/>
        <v>13532.867308585121</v>
      </c>
      <c r="AR70" s="1377">
        <f t="shared" si="19"/>
        <v>21913.46073395697</v>
      </c>
      <c r="AS70" s="1377">
        <f t="shared" si="19"/>
        <v>2559.6837534807137</v>
      </c>
      <c r="AT70" s="1380">
        <f t="shared" si="19"/>
        <v>1175.9810118263856</v>
      </c>
      <c r="AV70" s="3580"/>
      <c r="AW70" s="2989" t="s">
        <v>1038</v>
      </c>
      <c r="AX70" s="2480">
        <v>3089.4540435394611</v>
      </c>
      <c r="AY70" s="2481">
        <v>21939213.485475909</v>
      </c>
      <c r="AZ70" s="2481">
        <v>15402366.436764224</v>
      </c>
      <c r="BA70" s="2481">
        <v>5270981.6698428728</v>
      </c>
      <c r="BB70" s="2481">
        <v>5052716.0102356309</v>
      </c>
      <c r="BC70" s="2481">
        <v>4991822.9497186923</v>
      </c>
      <c r="BD70" s="2481">
        <v>8562306.0639591906</v>
      </c>
      <c r="BE70" s="2481">
        <v>32569330.924877446</v>
      </c>
      <c r="BF70" s="2481">
        <v>8413677.906224139</v>
      </c>
      <c r="BG70" s="2481">
        <v>3735664.7653070982</v>
      </c>
      <c r="BH70" s="2481">
        <v>14552270.352495903</v>
      </c>
      <c r="BI70" s="2481">
        <v>13532867.30858512</v>
      </c>
      <c r="BJ70" s="2481">
        <v>21913460.73395697</v>
      </c>
      <c r="BK70" s="2481">
        <v>2559683.7534807138</v>
      </c>
      <c r="BL70" s="2482">
        <v>1175981.0118263855</v>
      </c>
    </row>
    <row r="71" spans="2:64" ht="16.5" customHeight="1">
      <c r="E71" s="466" t="s">
        <v>52</v>
      </c>
      <c r="F71" s="1410">
        <f>R33</f>
        <v>29.413759909514049</v>
      </c>
      <c r="G71" s="542">
        <f>W33</f>
        <v>49657.59655410696</v>
      </c>
      <c r="H71" s="464">
        <v>30.6</v>
      </c>
      <c r="I71" s="538">
        <v>38949</v>
      </c>
      <c r="J71" s="1411">
        <f>(F71-H71)/H71*100</f>
        <v>-3.8766016028952701</v>
      </c>
      <c r="K71" s="1411">
        <f>(G71-I71)/I71*100</f>
        <v>27.493893435279364</v>
      </c>
      <c r="R71" s="466" t="s">
        <v>52</v>
      </c>
      <c r="S71" s="538">
        <f>E33</f>
        <v>3019.999999998633</v>
      </c>
      <c r="T71" s="538">
        <f>L33</f>
        <v>876755.9263988653</v>
      </c>
      <c r="U71" s="538">
        <v>2921</v>
      </c>
      <c r="V71" s="538">
        <v>896314</v>
      </c>
      <c r="AD71" s="2898"/>
      <c r="AE71" s="1375" t="s">
        <v>1039</v>
      </c>
      <c r="AF71" s="1376">
        <f t="shared" si="5"/>
        <v>2786.0752949220982</v>
      </c>
      <c r="AG71" s="1377">
        <f t="shared" si="6"/>
        <v>48673.555966987413</v>
      </c>
      <c r="AH71" s="1377">
        <f t="shared" si="6"/>
        <v>34685.195853336045</v>
      </c>
      <c r="AI71" s="1377">
        <f t="shared" si="6"/>
        <v>9505.3981923317569</v>
      </c>
      <c r="AJ71" s="1377">
        <f t="shared" si="6"/>
        <v>9060.8365710549169</v>
      </c>
      <c r="AK71" s="1377">
        <f t="shared" si="6"/>
        <v>8936.3363235638608</v>
      </c>
      <c r="AL71" s="1377">
        <f t="shared" si="6"/>
        <v>15770.888604245989</v>
      </c>
      <c r="AM71" s="1377">
        <f t="shared" si="6"/>
        <v>78734.674968126419</v>
      </c>
      <c r="AN71" s="1378">
        <f t="shared" si="6"/>
        <v>13929.062640863373</v>
      </c>
      <c r="AO71" s="1379">
        <f t="shared" si="6"/>
        <v>6659.0165712112321</v>
      </c>
      <c r="AP71" s="1377">
        <f t="shared" si="19"/>
        <v>31610.252003812908</v>
      </c>
      <c r="AQ71" s="1377">
        <f t="shared" si="19"/>
        <v>30349.127573295991</v>
      </c>
      <c r="AR71" s="1377">
        <f t="shared" si="19"/>
        <v>48019.350757461412</v>
      </c>
      <c r="AS71" s="1377">
        <f t="shared" si="19"/>
        <v>4604.7627695079782</v>
      </c>
      <c r="AT71" s="1380">
        <f t="shared" si="19"/>
        <v>2054.2538017032539</v>
      </c>
      <c r="AV71" s="3580"/>
      <c r="AW71" s="2989" t="s">
        <v>1039</v>
      </c>
      <c r="AX71" s="2480">
        <v>2786.0752949220982</v>
      </c>
      <c r="AY71" s="2481">
        <v>48673555.966987416</v>
      </c>
      <c r="AZ71" s="2481">
        <v>34685195.853336044</v>
      </c>
      <c r="BA71" s="2481">
        <v>9505398.1923317574</v>
      </c>
      <c r="BB71" s="2481">
        <v>9060836.5710549168</v>
      </c>
      <c r="BC71" s="2481">
        <v>8936336.3235638607</v>
      </c>
      <c r="BD71" s="2481">
        <v>15770888.604245989</v>
      </c>
      <c r="BE71" s="2481">
        <v>78734674.968126416</v>
      </c>
      <c r="BF71" s="2481">
        <v>13929062.640863372</v>
      </c>
      <c r="BG71" s="2481">
        <v>6659016.5712112319</v>
      </c>
      <c r="BH71" s="2481">
        <v>31610252.003812909</v>
      </c>
      <c r="BI71" s="2481">
        <v>30349127.573295992</v>
      </c>
      <c r="BJ71" s="2481">
        <v>48019350.757461414</v>
      </c>
      <c r="BK71" s="2481">
        <v>4604762.7695079781</v>
      </c>
      <c r="BL71" s="2482">
        <v>2054253.801703254</v>
      </c>
    </row>
    <row r="72" spans="2:64" ht="16.5" customHeight="1">
      <c r="E72" s="466" t="s">
        <v>53</v>
      </c>
      <c r="F72" s="1410">
        <f t="shared" ref="F72:F91" si="23">R34</f>
        <v>10.551952465558077</v>
      </c>
      <c r="G72" s="542">
        <f t="shared" ref="G72:G90" si="24">W34</f>
        <v>8268.4234557441869</v>
      </c>
      <c r="H72" s="464">
        <v>8.8000000000000007</v>
      </c>
      <c r="I72" s="538">
        <v>6058</v>
      </c>
      <c r="J72" s="1411">
        <f t="shared" ref="J72:K91" si="25">(F72-H72)/H72*100</f>
        <v>19.908550744978143</v>
      </c>
      <c r="K72" s="1411">
        <f t="shared" si="25"/>
        <v>36.487676720769016</v>
      </c>
      <c r="R72" s="466" t="s">
        <v>53</v>
      </c>
      <c r="S72" s="538">
        <f t="shared" ref="S72:S75" si="26">E34</f>
        <v>1088.9999999995537</v>
      </c>
      <c r="T72" s="538">
        <f t="shared" ref="T72:T75" si="27">L34</f>
        <v>122813.367469173</v>
      </c>
      <c r="U72" s="538">
        <v>1087</v>
      </c>
      <c r="V72" s="538">
        <v>99867</v>
      </c>
      <c r="AD72" s="2898"/>
      <c r="AE72" s="1375" t="s">
        <v>1040</v>
      </c>
      <c r="AF72" s="1376">
        <f t="shared" si="5"/>
        <v>1359.2223491916177</v>
      </c>
      <c r="AG72" s="1377">
        <f t="shared" si="6"/>
        <v>112626.98579800376</v>
      </c>
      <c r="AH72" s="1377">
        <f t="shared" si="6"/>
        <v>75376.793358161725</v>
      </c>
      <c r="AI72" s="1377">
        <f t="shared" si="6"/>
        <v>19456.963259872933</v>
      </c>
      <c r="AJ72" s="1377">
        <f t="shared" si="6"/>
        <v>18542.000316930338</v>
      </c>
      <c r="AK72" s="1377">
        <f t="shared" si="6"/>
        <v>18290.502042455926</v>
      </c>
      <c r="AL72" s="1377">
        <f t="shared" si="6"/>
        <v>40580.202670641462</v>
      </c>
      <c r="AM72" s="1377">
        <f t="shared" si="6"/>
        <v>214676.06616682722</v>
      </c>
      <c r="AN72" s="1378">
        <f t="shared" si="6"/>
        <v>25127.335908084962</v>
      </c>
      <c r="AO72" s="1379">
        <f t="shared" si="6"/>
        <v>12192.524078155804</v>
      </c>
      <c r="AP72" s="1377">
        <f t="shared" si="19"/>
        <v>68682.35358481486</v>
      </c>
      <c r="AQ72" s="1377">
        <f t="shared" si="19"/>
        <v>63862.060144950236</v>
      </c>
      <c r="AR72" s="1377">
        <f t="shared" si="19"/>
        <v>111528.12681303377</v>
      </c>
      <c r="AS72" s="1377">
        <f t="shared" si="19"/>
        <v>8581.299464275955</v>
      </c>
      <c r="AT72" s="1380">
        <f t="shared" si="19"/>
        <v>3611.2246138798509</v>
      </c>
      <c r="AV72" s="3580"/>
      <c r="AW72" s="2989" t="s">
        <v>1040</v>
      </c>
      <c r="AX72" s="2480">
        <v>1359.2223491916177</v>
      </c>
      <c r="AY72" s="2481">
        <v>112626985.79800376</v>
      </c>
      <c r="AZ72" s="2481">
        <v>75376793.358161733</v>
      </c>
      <c r="BA72" s="2481">
        <v>19456963.259872932</v>
      </c>
      <c r="BB72" s="2481">
        <v>18542000.316930339</v>
      </c>
      <c r="BC72" s="2481">
        <v>18290502.042455927</v>
      </c>
      <c r="BD72" s="2481">
        <v>40580202.67064146</v>
      </c>
      <c r="BE72" s="2481">
        <v>214676066.16682723</v>
      </c>
      <c r="BF72" s="2481">
        <v>25127335.908084963</v>
      </c>
      <c r="BG72" s="2481">
        <v>12192524.078155804</v>
      </c>
      <c r="BH72" s="2481">
        <v>68682353.584814861</v>
      </c>
      <c r="BI72" s="2481">
        <v>63862060.144950233</v>
      </c>
      <c r="BJ72" s="2481">
        <v>111528126.81303377</v>
      </c>
      <c r="BK72" s="2481">
        <v>8581299.4642759543</v>
      </c>
      <c r="BL72" s="2482">
        <v>3611224.6138798511</v>
      </c>
    </row>
    <row r="73" spans="2:64" ht="16.5" customHeight="1">
      <c r="E73" s="466" t="s">
        <v>54</v>
      </c>
      <c r="F73" s="1410">
        <f t="shared" si="23"/>
        <v>6.0624750720374427</v>
      </c>
      <c r="G73" s="542">
        <f t="shared" si="24"/>
        <v>4126.4598754409044</v>
      </c>
      <c r="H73" s="464">
        <v>5.0999999999999996</v>
      </c>
      <c r="I73" s="538">
        <v>3960</v>
      </c>
      <c r="J73" s="1411">
        <f t="shared" si="25"/>
        <v>18.872060236028297</v>
      </c>
      <c r="K73" s="1411">
        <f t="shared" si="25"/>
        <v>4.2035322081036464</v>
      </c>
      <c r="R73" s="466" t="s">
        <v>54</v>
      </c>
      <c r="S73" s="538">
        <f t="shared" si="26"/>
        <v>6294.0000000014179</v>
      </c>
      <c r="T73" s="538">
        <f t="shared" si="27"/>
        <v>43353.277832176718</v>
      </c>
      <c r="U73" s="538">
        <v>6191</v>
      </c>
      <c r="V73" s="538">
        <v>43880</v>
      </c>
      <c r="AD73" s="2898"/>
      <c r="AE73" s="1375" t="s">
        <v>1041</v>
      </c>
      <c r="AF73" s="1376">
        <f t="shared" si="5"/>
        <v>1288.9369588457009</v>
      </c>
      <c r="AG73" s="1377">
        <f t="shared" si="6"/>
        <v>252911.70887313428</v>
      </c>
      <c r="AH73" s="1377">
        <f t="shared" si="6"/>
        <v>180847.84125699138</v>
      </c>
      <c r="AI73" s="1377">
        <f t="shared" si="6"/>
        <v>41509.479692357825</v>
      </c>
      <c r="AJ73" s="1377">
        <f t="shared" si="6"/>
        <v>39468.140138945877</v>
      </c>
      <c r="AK73" s="1377">
        <f t="shared" si="6"/>
        <v>39020.399652514119</v>
      </c>
      <c r="AL73" s="1377">
        <f t="shared" si="6"/>
        <v>71981.554522637016</v>
      </c>
      <c r="AM73" s="1377">
        <f t="shared" si="6"/>
        <v>522224.27852300607</v>
      </c>
      <c r="AN73" s="1378">
        <f t="shared" si="6"/>
        <v>56608.640162570402</v>
      </c>
      <c r="AO73" s="1379">
        <f t="shared" si="6"/>
        <v>27527.331313706221</v>
      </c>
      <c r="AP73" s="1377">
        <f t="shared" si="19"/>
        <v>165030.57128463185</v>
      </c>
      <c r="AQ73" s="1377">
        <f t="shared" si="19"/>
        <v>156482.75923008926</v>
      </c>
      <c r="AR73" s="1377">
        <f t="shared" si="19"/>
        <v>250917.76929180496</v>
      </c>
      <c r="AS73" s="1377">
        <f t="shared" si="19"/>
        <v>20459.010126690133</v>
      </c>
      <c r="AT73" s="1380">
        <f t="shared" si="19"/>
        <v>7068.3211870160803</v>
      </c>
      <c r="AV73" s="3580"/>
      <c r="AW73" s="2989" t="s">
        <v>1041</v>
      </c>
      <c r="AX73" s="2480">
        <v>1288.9369588457009</v>
      </c>
      <c r="AY73" s="2481">
        <v>252911708.87313429</v>
      </c>
      <c r="AZ73" s="2481">
        <v>180847841.25699139</v>
      </c>
      <c r="BA73" s="2481">
        <v>41509479.692357823</v>
      </c>
      <c r="BB73" s="2481">
        <v>39468140.138945878</v>
      </c>
      <c r="BC73" s="2481">
        <v>39020399.652514122</v>
      </c>
      <c r="BD73" s="2481">
        <v>71981554.52263701</v>
      </c>
      <c r="BE73" s="2481">
        <v>522224278.52300608</v>
      </c>
      <c r="BF73" s="2481">
        <v>56608640.162570402</v>
      </c>
      <c r="BG73" s="2481">
        <v>27527331.313706223</v>
      </c>
      <c r="BH73" s="2481">
        <v>165030571.28463185</v>
      </c>
      <c r="BI73" s="2481">
        <v>156482759.23008925</v>
      </c>
      <c r="BJ73" s="2481">
        <v>250917769.29180497</v>
      </c>
      <c r="BK73" s="2481">
        <v>20459010.126690134</v>
      </c>
      <c r="BL73" s="2482">
        <v>7068321.1870160801</v>
      </c>
    </row>
    <row r="74" spans="2:64" ht="16.5" customHeight="1">
      <c r="E74" s="466" t="s">
        <v>746</v>
      </c>
      <c r="F74" s="1410">
        <f t="shared" si="23"/>
        <v>3.4329122395308134</v>
      </c>
      <c r="G74" s="542">
        <f t="shared" si="24"/>
        <v>2719.8102756788853</v>
      </c>
      <c r="H74" s="464">
        <v>3</v>
      </c>
      <c r="I74" s="538">
        <v>2534</v>
      </c>
      <c r="J74" s="1411">
        <f t="shared" si="25"/>
        <v>14.430407984360446</v>
      </c>
      <c r="K74" s="1411">
        <f t="shared" si="25"/>
        <v>7.3326864908794516</v>
      </c>
      <c r="R74" s="466" t="s">
        <v>746</v>
      </c>
      <c r="S74" s="538">
        <f t="shared" si="26"/>
        <v>5885.0000000009113</v>
      </c>
      <c r="T74" s="538">
        <f t="shared" si="27"/>
        <v>7064.3258033832735</v>
      </c>
      <c r="U74" s="538">
        <v>5866</v>
      </c>
      <c r="V74" s="538">
        <v>5517</v>
      </c>
      <c r="W74" s="1412"/>
      <c r="AD74" s="2898"/>
      <c r="AE74" s="1375" t="s">
        <v>1042</v>
      </c>
      <c r="AF74" s="1376">
        <f t="shared" si="5"/>
        <v>218.42870451087242</v>
      </c>
      <c r="AG74" s="1377">
        <f t="shared" si="6"/>
        <v>573749.43442843959</v>
      </c>
      <c r="AH74" s="1377">
        <f t="shared" si="6"/>
        <v>392353.42554118275</v>
      </c>
      <c r="AI74" s="1377">
        <f t="shared" si="6"/>
        <v>131101.61692055876</v>
      </c>
      <c r="AJ74" s="1377">
        <f t="shared" si="6"/>
        <v>127488.9675882482</v>
      </c>
      <c r="AK74" s="1377">
        <f t="shared" si="6"/>
        <v>126532.28021337118</v>
      </c>
      <c r="AL74" s="1377">
        <f t="shared" si="6"/>
        <v>144232.21957836967</v>
      </c>
      <c r="AM74" s="1377">
        <f t="shared" si="6"/>
        <v>1404081.8379513049</v>
      </c>
      <c r="AN74" s="1378">
        <f t="shared" si="6"/>
        <v>182626.14104061053</v>
      </c>
      <c r="AO74" s="1379">
        <f t="shared" si="6"/>
        <v>96907.25751102771</v>
      </c>
      <c r="AP74" s="1377">
        <f t="shared" si="19"/>
        <v>382179.89410949656</v>
      </c>
      <c r="AQ74" s="1377">
        <f t="shared" si="19"/>
        <v>362875.88626730297</v>
      </c>
      <c r="AR74" s="1377">
        <f t="shared" si="19"/>
        <v>571365.54849895847</v>
      </c>
      <c r="AS74" s="1377">
        <f t="shared" si="19"/>
        <v>81785.627440052675</v>
      </c>
      <c r="AT74" s="1380">
        <f t="shared" si="19"/>
        <v>15121.630070975059</v>
      </c>
      <c r="AV74" s="3580"/>
      <c r="AW74" s="2989" t="s">
        <v>1042</v>
      </c>
      <c r="AX74" s="2480">
        <v>218.42870451087242</v>
      </c>
      <c r="AY74" s="2481">
        <v>573749434.42843962</v>
      </c>
      <c r="AZ74" s="2481">
        <v>392353425.54118276</v>
      </c>
      <c r="BA74" s="2481">
        <v>131101616.92055875</v>
      </c>
      <c r="BB74" s="2481">
        <v>127488967.58824819</v>
      </c>
      <c r="BC74" s="2481">
        <v>126532280.21337119</v>
      </c>
      <c r="BD74" s="2481">
        <v>144232219.57836968</v>
      </c>
      <c r="BE74" s="2481">
        <v>1404081837.9513049</v>
      </c>
      <c r="BF74" s="2481">
        <v>182626141.04061052</v>
      </c>
      <c r="BG74" s="2481">
        <v>96907257.511027709</v>
      </c>
      <c r="BH74" s="2481">
        <v>382179894.10949653</v>
      </c>
      <c r="BI74" s="2481">
        <v>362875886.26730299</v>
      </c>
      <c r="BJ74" s="2481">
        <v>571365548.49895847</v>
      </c>
      <c r="BK74" s="2481">
        <v>81785627.440052673</v>
      </c>
      <c r="BL74" s="2482">
        <v>15121630.07097506</v>
      </c>
    </row>
    <row r="75" spans="2:64" ht="16.5" customHeight="1">
      <c r="E75" s="466" t="s">
        <v>747</v>
      </c>
      <c r="F75" s="1410">
        <f t="shared" si="23"/>
        <v>42.647702407002186</v>
      </c>
      <c r="G75" s="542">
        <f t="shared" si="24"/>
        <v>37524.336385120347</v>
      </c>
      <c r="H75" s="464">
        <v>35.200000000000003</v>
      </c>
      <c r="I75" s="538">
        <v>32249</v>
      </c>
      <c r="J75" s="1411">
        <f t="shared" si="25"/>
        <v>21.158245474438019</v>
      </c>
      <c r="K75" s="1411">
        <f t="shared" si="25"/>
        <v>16.3581394310532</v>
      </c>
      <c r="R75" s="466" t="s">
        <v>747</v>
      </c>
      <c r="S75" s="538">
        <f t="shared" si="26"/>
        <v>457</v>
      </c>
      <c r="T75" s="538">
        <f t="shared" si="27"/>
        <v>757929.7276455143</v>
      </c>
      <c r="U75" s="464">
        <v>460</v>
      </c>
      <c r="V75" s="538">
        <v>707703</v>
      </c>
      <c r="W75" s="1412"/>
      <c r="AD75" s="2898"/>
      <c r="AE75" s="1375" t="s">
        <v>1043</v>
      </c>
      <c r="AF75" s="1376">
        <f t="shared" si="5"/>
        <v>170.0506864286522</v>
      </c>
      <c r="AG75" s="1377">
        <f t="shared" si="6"/>
        <v>940607.74756735365</v>
      </c>
      <c r="AH75" s="1377">
        <f t="shared" si="6"/>
        <v>721719.01972581272</v>
      </c>
      <c r="AI75" s="1377">
        <f t="shared" si="6"/>
        <v>210889.76825120603</v>
      </c>
      <c r="AJ75" s="1377">
        <f t="shared" si="6"/>
        <v>199858.06389266608</v>
      </c>
      <c r="AK75" s="1377">
        <f t="shared" si="6"/>
        <v>198156.58314063362</v>
      </c>
      <c r="AL75" s="1377">
        <f t="shared" si="6"/>
        <v>241876.84386391542</v>
      </c>
      <c r="AM75" s="1377">
        <f t="shared" si="6"/>
        <v>2494834.8724805913</v>
      </c>
      <c r="AN75" s="1378">
        <f t="shared" si="6"/>
        <v>238289.02543576353</v>
      </c>
      <c r="AO75" s="1379">
        <f t="shared" si="6"/>
        <v>137509.17661989093</v>
      </c>
      <c r="AP75" s="1377">
        <f t="shared" si="19"/>
        <v>731205.52820288099</v>
      </c>
      <c r="AQ75" s="1377">
        <f t="shared" si="19"/>
        <v>658685.43836077664</v>
      </c>
      <c r="AR75" s="1377">
        <f t="shared" si="19"/>
        <v>953786.37352889008</v>
      </c>
      <c r="AS75" s="1377">
        <f t="shared" si="19"/>
        <v>114776.6087383472</v>
      </c>
      <c r="AT75" s="1380">
        <f t="shared" si="19"/>
        <v>22732.567881543815</v>
      </c>
      <c r="AV75" s="3580"/>
      <c r="AW75" s="2989" t="s">
        <v>1043</v>
      </c>
      <c r="AX75" s="2480">
        <v>170.0506864286522</v>
      </c>
      <c r="AY75" s="2481">
        <v>940607747.56735361</v>
      </c>
      <c r="AZ75" s="2481">
        <v>721719019.72581267</v>
      </c>
      <c r="BA75" s="2481">
        <v>210889768.25120604</v>
      </c>
      <c r="BB75" s="2481">
        <v>199858063.89266607</v>
      </c>
      <c r="BC75" s="2481">
        <v>198156583.14063361</v>
      </c>
      <c r="BD75" s="2481">
        <v>241876843.86391541</v>
      </c>
      <c r="BE75" s="2481">
        <v>2494834872.4805913</v>
      </c>
      <c r="BF75" s="2481">
        <v>238289025.43576354</v>
      </c>
      <c r="BG75" s="2481">
        <v>137509176.61989093</v>
      </c>
      <c r="BH75" s="2481">
        <v>731205528.20288098</v>
      </c>
      <c r="BI75" s="2481">
        <v>658685438.36077666</v>
      </c>
      <c r="BJ75" s="2481">
        <v>953786373.52889013</v>
      </c>
      <c r="BK75" s="2481">
        <v>114776608.7383472</v>
      </c>
      <c r="BL75" s="2482">
        <v>22732567.881543815</v>
      </c>
    </row>
    <row r="76" spans="2:64" ht="16.5" customHeight="1">
      <c r="E76" s="458" t="s">
        <v>748</v>
      </c>
      <c r="F76" s="1410"/>
      <c r="G76" s="542"/>
      <c r="H76" s="464"/>
      <c r="I76" s="464"/>
      <c r="J76" s="1411"/>
      <c r="K76" s="1411"/>
      <c r="R76" s="458" t="s">
        <v>3052</v>
      </c>
      <c r="S76" s="464"/>
      <c r="T76" s="464"/>
      <c r="U76" s="464"/>
      <c r="V76" s="464"/>
      <c r="W76" s="1413"/>
      <c r="AD76" s="2898"/>
      <c r="AE76" s="1375" t="s">
        <v>1044</v>
      </c>
      <c r="AF76" s="1376">
        <f t="shared" si="5"/>
        <v>139.05205215809997</v>
      </c>
      <c r="AG76" s="1377">
        <f t="shared" si="6"/>
        <v>2195011.5950416164</v>
      </c>
      <c r="AH76" s="1377">
        <f t="shared" si="6"/>
        <v>1545123.85402319</v>
      </c>
      <c r="AI76" s="1377">
        <f t="shared" ref="AI76:AO97" si="28">BA76/1000</f>
        <v>469043.90454308415</v>
      </c>
      <c r="AJ76" s="1377">
        <f t="shared" si="28"/>
        <v>457813.94427535753</v>
      </c>
      <c r="AK76" s="1377">
        <f t="shared" si="28"/>
        <v>453224.41183868243</v>
      </c>
      <c r="AL76" s="1377">
        <f t="shared" si="28"/>
        <v>511407.16923712799</v>
      </c>
      <c r="AM76" s="1377">
        <f t="shared" si="28"/>
        <v>5204435.9340420822</v>
      </c>
      <c r="AN76" s="1378">
        <f t="shared" si="28"/>
        <v>492472.3338933044</v>
      </c>
      <c r="AO76" s="1379">
        <f t="shared" si="28"/>
        <v>320172.69868683635</v>
      </c>
      <c r="AP76" s="1377">
        <f t="shared" si="19"/>
        <v>1636286.7792405363</v>
      </c>
      <c r="AQ76" s="1377">
        <f t="shared" si="19"/>
        <v>1404832.7578575008</v>
      </c>
      <c r="AR76" s="1377">
        <f t="shared" si="19"/>
        <v>2274193.3343751887</v>
      </c>
      <c r="AS76" s="1377">
        <f t="shared" si="19"/>
        <v>272949.38215165591</v>
      </c>
      <c r="AT76" s="1380">
        <f t="shared" si="19"/>
        <v>47223.316535180413</v>
      </c>
      <c r="AV76" s="3580"/>
      <c r="AW76" s="2989" t="s">
        <v>1044</v>
      </c>
      <c r="AX76" s="2480">
        <v>139.05205215809997</v>
      </c>
      <c r="AY76" s="2481">
        <v>2195011595.0416164</v>
      </c>
      <c r="AZ76" s="2481">
        <v>1545123854.02319</v>
      </c>
      <c r="BA76" s="2481">
        <v>469043904.54308414</v>
      </c>
      <c r="BB76" s="2481">
        <v>457813944.27535754</v>
      </c>
      <c r="BC76" s="2481">
        <v>453224411.83868241</v>
      </c>
      <c r="BD76" s="2481">
        <v>511407169.23712802</v>
      </c>
      <c r="BE76" s="2481">
        <v>5204435934.0420818</v>
      </c>
      <c r="BF76" s="2481">
        <v>492472333.89330441</v>
      </c>
      <c r="BG76" s="2481">
        <v>320172698.68683636</v>
      </c>
      <c r="BH76" s="2481">
        <v>1636286779.2405362</v>
      </c>
      <c r="BI76" s="2481">
        <v>1404832757.8575008</v>
      </c>
      <c r="BJ76" s="2481">
        <v>2274193334.3751888</v>
      </c>
      <c r="BK76" s="2481">
        <v>272949382.15165591</v>
      </c>
      <c r="BL76" s="2482">
        <v>47223316.535180412</v>
      </c>
    </row>
    <row r="77" spans="2:64" ht="16.5" customHeight="1">
      <c r="E77" s="466" t="s">
        <v>45</v>
      </c>
      <c r="F77" s="1410">
        <f t="shared" si="23"/>
        <v>10.730256244443467</v>
      </c>
      <c r="G77" s="542">
        <f t="shared" si="24"/>
        <v>13260.898203060415</v>
      </c>
      <c r="H77" s="464">
        <v>10.1</v>
      </c>
      <c r="I77" s="538">
        <v>10775</v>
      </c>
      <c r="J77" s="1411">
        <f t="shared" si="25"/>
        <v>6.2401608360739349</v>
      </c>
      <c r="K77" s="1411">
        <f t="shared" si="25"/>
        <v>23.070981002880881</v>
      </c>
      <c r="R77" s="466" t="s">
        <v>45</v>
      </c>
      <c r="S77" s="538">
        <f>E39</f>
        <v>16320.000000000166</v>
      </c>
      <c r="T77" s="538">
        <f>L39</f>
        <v>210102.61285644074</v>
      </c>
      <c r="U77" s="538">
        <v>16088</v>
      </c>
      <c r="V77" s="538">
        <v>207604</v>
      </c>
      <c r="W77" s="1414"/>
      <c r="AD77" s="2898"/>
      <c r="AE77" s="1375" t="s">
        <v>1045</v>
      </c>
      <c r="AF77" s="1376">
        <f t="shared" si="5"/>
        <v>27.280542986415849</v>
      </c>
      <c r="AG77" s="1377">
        <f t="shared" ref="AG77:AH97" si="29">AY77/1000</f>
        <v>7208645.1595264515</v>
      </c>
      <c r="AH77" s="1377">
        <f t="shared" si="29"/>
        <v>6072135.7377837719</v>
      </c>
      <c r="AI77" s="1377">
        <f t="shared" si="28"/>
        <v>2291453.2123818817</v>
      </c>
      <c r="AJ77" s="1377">
        <f t="shared" si="28"/>
        <v>2213358.7958494294</v>
      </c>
      <c r="AK77" s="1377">
        <f t="shared" si="28"/>
        <v>2192228.8104977896</v>
      </c>
      <c r="AL77" s="1377">
        <f t="shared" si="28"/>
        <v>2591513.323520659</v>
      </c>
      <c r="AM77" s="1377">
        <f t="shared" si="28"/>
        <v>19786900.045183077</v>
      </c>
      <c r="AN77" s="1378">
        <f t="shared" si="28"/>
        <v>1432847.2037742147</v>
      </c>
      <c r="AO77" s="1379">
        <f t="shared" si="28"/>
        <v>1287666.4577793968</v>
      </c>
      <c r="AP77" s="1377">
        <f t="shared" si="19"/>
        <v>6029779.0835856013</v>
      </c>
      <c r="AQ77" s="1377">
        <f t="shared" si="19"/>
        <v>5315393.7365351357</v>
      </c>
      <c r="AR77" s="1377">
        <f t="shared" si="19"/>
        <v>8131686.1339225648</v>
      </c>
      <c r="AS77" s="1377">
        <f t="shared" si="19"/>
        <v>1076431.5549727937</v>
      </c>
      <c r="AT77" s="1380">
        <f t="shared" si="19"/>
        <v>211234.90280660326</v>
      </c>
      <c r="AV77" s="3580"/>
      <c r="AW77" s="2989" t="s">
        <v>1045</v>
      </c>
      <c r="AX77" s="2480">
        <v>27.280542986415849</v>
      </c>
      <c r="AY77" s="2481">
        <v>7208645159.5264511</v>
      </c>
      <c r="AZ77" s="2481">
        <v>6072135737.7837715</v>
      </c>
      <c r="BA77" s="2481">
        <v>2291453212.3818817</v>
      </c>
      <c r="BB77" s="2481">
        <v>2213358795.8494296</v>
      </c>
      <c r="BC77" s="2481">
        <v>2192228810.4977899</v>
      </c>
      <c r="BD77" s="2481">
        <v>2591513323.520659</v>
      </c>
      <c r="BE77" s="2481">
        <v>19786900045.183079</v>
      </c>
      <c r="BF77" s="2481">
        <v>1432847203.7742147</v>
      </c>
      <c r="BG77" s="2481">
        <v>1287666457.7793968</v>
      </c>
      <c r="BH77" s="2481">
        <v>6029779083.5856009</v>
      </c>
      <c r="BI77" s="2481">
        <v>5315393736.5351353</v>
      </c>
      <c r="BJ77" s="2481">
        <v>8131686133.9225645</v>
      </c>
      <c r="BK77" s="2481">
        <v>1076431554.9727936</v>
      </c>
      <c r="BL77" s="2482">
        <v>211234902.80660325</v>
      </c>
    </row>
    <row r="78" spans="2:64" ht="16.5" customHeight="1">
      <c r="E78" s="458" t="s">
        <v>749</v>
      </c>
      <c r="F78" s="1410">
        <f t="shared" si="23"/>
        <v>16.681636961338782</v>
      </c>
      <c r="G78" s="542">
        <f t="shared" si="24"/>
        <v>22275.436852566767</v>
      </c>
      <c r="H78" s="460">
        <v>16.100000000000001</v>
      </c>
      <c r="I78" s="535">
        <v>17294</v>
      </c>
      <c r="J78" s="1411">
        <f t="shared" si="25"/>
        <v>3.6126519337812453</v>
      </c>
      <c r="K78" s="1411">
        <f t="shared" si="25"/>
        <v>28.804422646968696</v>
      </c>
      <c r="R78" s="458" t="s">
        <v>749</v>
      </c>
      <c r="S78" s="535">
        <f t="shared" ref="S78:S91" si="30">E40</f>
        <v>5364.9999999998317</v>
      </c>
      <c r="T78" s="535">
        <f t="shared" ref="T78:T91" si="31">L40</f>
        <v>393383.07473832538</v>
      </c>
      <c r="U78" s="535">
        <v>5241</v>
      </c>
      <c r="V78" s="535">
        <v>367476</v>
      </c>
      <c r="W78" s="1414"/>
      <c r="AD78" s="2898" t="s">
        <v>96</v>
      </c>
      <c r="AE78" s="1375" t="s">
        <v>1036</v>
      </c>
      <c r="AF78" s="1376">
        <f t="shared" si="5"/>
        <v>5656.3620919160521</v>
      </c>
      <c r="AG78" s="1377">
        <f t="shared" si="29"/>
        <v>4745.7677421403641</v>
      </c>
      <c r="AH78" s="1377">
        <f t="shared" si="29"/>
        <v>2050.6765836115442</v>
      </c>
      <c r="AI78" s="1377">
        <f t="shared" si="28"/>
        <v>936.95558504081941</v>
      </c>
      <c r="AJ78" s="1377">
        <f t="shared" si="28"/>
        <v>862.32286769971313</v>
      </c>
      <c r="AK78" s="1377">
        <f t="shared" si="28"/>
        <v>845.93901582639558</v>
      </c>
      <c r="AL78" s="1377">
        <f t="shared" si="28"/>
        <v>6542.8129272398683</v>
      </c>
      <c r="AM78" s="1377">
        <f t="shared" si="28"/>
        <v>16429.239444245697</v>
      </c>
      <c r="AN78" s="1378">
        <f t="shared" si="28"/>
        <v>2830.2902719179442</v>
      </c>
      <c r="AO78" s="1379">
        <f t="shared" si="28"/>
        <v>1004.245175709275</v>
      </c>
      <c r="AP78" s="1377">
        <f t="shared" si="19"/>
        <v>2082.9616692489076</v>
      </c>
      <c r="AQ78" s="1377">
        <f t="shared" si="19"/>
        <v>2232.1118888705114</v>
      </c>
      <c r="AR78" s="1377">
        <f t="shared" si="19"/>
        <v>4782.2470989003832</v>
      </c>
      <c r="AS78" s="1377">
        <f t="shared" si="19"/>
        <v>546.72657937866825</v>
      </c>
      <c r="AT78" s="1380">
        <f t="shared" si="19"/>
        <v>457.51859633060866</v>
      </c>
      <c r="AV78" s="3580" t="s">
        <v>96</v>
      </c>
      <c r="AW78" s="2989" t="s">
        <v>1036</v>
      </c>
      <c r="AX78" s="2480">
        <v>5656.3620919160521</v>
      </c>
      <c r="AY78" s="2481">
        <v>4745767.7421403639</v>
      </c>
      <c r="AZ78" s="2481">
        <v>2050676.5836115442</v>
      </c>
      <c r="BA78" s="2481">
        <v>936955.58504081937</v>
      </c>
      <c r="BB78" s="2481">
        <v>862322.8676997131</v>
      </c>
      <c r="BC78" s="2481">
        <v>845939.0158263956</v>
      </c>
      <c r="BD78" s="2481">
        <v>6542812.9272398679</v>
      </c>
      <c r="BE78" s="2481">
        <v>16429239.444245696</v>
      </c>
      <c r="BF78" s="2481">
        <v>2830290.2719179443</v>
      </c>
      <c r="BG78" s="2481">
        <v>1004245.1757092751</v>
      </c>
      <c r="BH78" s="2481">
        <v>2082961.6692489076</v>
      </c>
      <c r="BI78" s="2481">
        <v>2232111.8888705112</v>
      </c>
      <c r="BJ78" s="2481">
        <v>4782247.0989003833</v>
      </c>
      <c r="BK78" s="2481">
        <v>546726.57937866822</v>
      </c>
      <c r="BL78" s="2482">
        <v>457518.59633060865</v>
      </c>
    </row>
    <row r="79" spans="2:64" ht="16.5" customHeight="1">
      <c r="E79" s="466" t="s">
        <v>750</v>
      </c>
      <c r="F79" s="1410">
        <f t="shared" si="23"/>
        <v>15.463782263156501</v>
      </c>
      <c r="G79" s="542">
        <f t="shared" si="24"/>
        <v>14608.903811774966</v>
      </c>
      <c r="H79" s="464">
        <v>12.6</v>
      </c>
      <c r="I79" s="538">
        <v>11649</v>
      </c>
      <c r="J79" s="1411">
        <f t="shared" si="25"/>
        <v>22.728430659972236</v>
      </c>
      <c r="K79" s="1411">
        <f t="shared" si="25"/>
        <v>25.409080708858838</v>
      </c>
      <c r="R79" s="466" t="s">
        <v>750</v>
      </c>
      <c r="S79" s="538">
        <f t="shared" si="30"/>
        <v>1503.0000000000234</v>
      </c>
      <c r="T79" s="538">
        <f t="shared" si="31"/>
        <v>284164.94962799916</v>
      </c>
      <c r="U79" s="538">
        <v>1480</v>
      </c>
      <c r="V79" s="538">
        <v>261408</v>
      </c>
      <c r="W79" s="1412"/>
      <c r="AD79" s="2898"/>
      <c r="AE79" s="1375" t="s">
        <v>1037</v>
      </c>
      <c r="AF79" s="1376">
        <f t="shared" si="5"/>
        <v>1865.2393106138684</v>
      </c>
      <c r="AG79" s="1377">
        <f t="shared" si="29"/>
        <v>12893.390628460847</v>
      </c>
      <c r="AH79" s="1377">
        <f t="shared" si="29"/>
        <v>7940.2453204711574</v>
      </c>
      <c r="AI79" s="1377">
        <f t="shared" si="28"/>
        <v>3413.7538186352808</v>
      </c>
      <c r="AJ79" s="1377">
        <f t="shared" si="28"/>
        <v>3301.6944858852798</v>
      </c>
      <c r="AK79" s="1377">
        <f t="shared" si="28"/>
        <v>3257.7427500595663</v>
      </c>
      <c r="AL79" s="1377">
        <f t="shared" si="28"/>
        <v>6623.8345991339665</v>
      </c>
      <c r="AM79" s="1377">
        <f t="shared" si="28"/>
        <v>21730.706957604183</v>
      </c>
      <c r="AN79" s="1378">
        <f t="shared" si="28"/>
        <v>3856.9862447825717</v>
      </c>
      <c r="AO79" s="1379">
        <f t="shared" si="28"/>
        <v>2689.8024872903393</v>
      </c>
      <c r="AP79" s="1377">
        <f t="shared" si="19"/>
        <v>8312.2603208121745</v>
      </c>
      <c r="AQ79" s="1377">
        <f t="shared" si="19"/>
        <v>7207.59464296838</v>
      </c>
      <c r="AR79" s="1377">
        <f t="shared" si="19"/>
        <v>13540.518837818832</v>
      </c>
      <c r="AS79" s="1377">
        <f t="shared" si="19"/>
        <v>1600.4539810008134</v>
      </c>
      <c r="AT79" s="1380">
        <f t="shared" si="19"/>
        <v>1089.3485062895249</v>
      </c>
      <c r="AV79" s="3580"/>
      <c r="AW79" s="2989" t="s">
        <v>1037</v>
      </c>
      <c r="AX79" s="2480">
        <v>1865.2393106138684</v>
      </c>
      <c r="AY79" s="2481">
        <v>12893390.628460847</v>
      </c>
      <c r="AZ79" s="2481">
        <v>7940245.3204711573</v>
      </c>
      <c r="BA79" s="2481">
        <v>3413753.8186352807</v>
      </c>
      <c r="BB79" s="2481">
        <v>3301694.4858852797</v>
      </c>
      <c r="BC79" s="2481">
        <v>3257742.7500595665</v>
      </c>
      <c r="BD79" s="2481">
        <v>6623834.5991339665</v>
      </c>
      <c r="BE79" s="2481">
        <v>21730706.957604185</v>
      </c>
      <c r="BF79" s="2481">
        <v>3856986.2447825717</v>
      </c>
      <c r="BG79" s="2481">
        <v>2689802.4872903391</v>
      </c>
      <c r="BH79" s="2481">
        <v>8312260.3208121741</v>
      </c>
      <c r="BI79" s="2481">
        <v>7207594.6429683799</v>
      </c>
      <c r="BJ79" s="2481">
        <v>13540518.837818833</v>
      </c>
      <c r="BK79" s="2481">
        <v>1600453.9810008134</v>
      </c>
      <c r="BL79" s="2482">
        <v>1089348.506289525</v>
      </c>
    </row>
    <row r="80" spans="2:64" ht="16.5" customHeight="1">
      <c r="E80" s="466" t="s">
        <v>751</v>
      </c>
      <c r="F80" s="1410">
        <f t="shared" si="23"/>
        <v>37.575466407665267</v>
      </c>
      <c r="G80" s="542">
        <f t="shared" si="24"/>
        <v>57135.096441911795</v>
      </c>
      <c r="H80" s="464">
        <v>38.5</v>
      </c>
      <c r="I80" s="538">
        <v>47362</v>
      </c>
      <c r="J80" s="1411">
        <f t="shared" si="25"/>
        <v>-2.4013859541161886</v>
      </c>
      <c r="K80" s="1411">
        <f t="shared" si="25"/>
        <v>20.634889662412473</v>
      </c>
      <c r="R80" s="466" t="s">
        <v>751</v>
      </c>
      <c r="S80" s="538">
        <f t="shared" si="30"/>
        <v>1110.0000000001487</v>
      </c>
      <c r="T80" s="538">
        <f t="shared" si="31"/>
        <v>1103232.4342228265</v>
      </c>
      <c r="U80" s="538">
        <v>1100</v>
      </c>
      <c r="V80" s="538">
        <v>1047019</v>
      </c>
      <c r="W80" s="1412"/>
      <c r="AD80" s="2898"/>
      <c r="AE80" s="1375" t="s">
        <v>1038</v>
      </c>
      <c r="AF80" s="1376">
        <f t="shared" si="5"/>
        <v>3021.7690457832905</v>
      </c>
      <c r="AG80" s="1377">
        <f t="shared" si="29"/>
        <v>21361.501833038052</v>
      </c>
      <c r="AH80" s="1377">
        <f t="shared" si="29"/>
        <v>14606.461144773475</v>
      </c>
      <c r="AI80" s="1377">
        <f t="shared" si="28"/>
        <v>5397.3527443002422</v>
      </c>
      <c r="AJ80" s="1377">
        <f t="shared" si="28"/>
        <v>5170.9690552143184</v>
      </c>
      <c r="AK80" s="1377">
        <f t="shared" si="28"/>
        <v>5110.4364315388557</v>
      </c>
      <c r="AL80" s="1377">
        <f t="shared" si="28"/>
        <v>8666.415154115668</v>
      </c>
      <c r="AM80" s="1377">
        <f t="shared" si="28"/>
        <v>33974.09306046625</v>
      </c>
      <c r="AN80" s="1378">
        <f t="shared" si="28"/>
        <v>8902.6156962969326</v>
      </c>
      <c r="AO80" s="1379">
        <f t="shared" si="28"/>
        <v>3850.4518082030845</v>
      </c>
      <c r="AP80" s="1377">
        <f t="shared" si="19"/>
        <v>15932.033459360277</v>
      </c>
      <c r="AQ80" s="1377">
        <f t="shared" si="19"/>
        <v>13204.955967848608</v>
      </c>
      <c r="AR80" s="1377">
        <f t="shared" si="19"/>
        <v>22998.613968669531</v>
      </c>
      <c r="AS80" s="1377">
        <f t="shared" si="19"/>
        <v>2622.3076011859416</v>
      </c>
      <c r="AT80" s="1380">
        <f t="shared" si="19"/>
        <v>1228.1442070171474</v>
      </c>
      <c r="AV80" s="3580"/>
      <c r="AW80" s="2989" t="s">
        <v>1038</v>
      </c>
      <c r="AX80" s="2480">
        <v>3021.7690457832905</v>
      </c>
      <c r="AY80" s="2481">
        <v>21361501.833038051</v>
      </c>
      <c r="AZ80" s="2481">
        <v>14606461.144773476</v>
      </c>
      <c r="BA80" s="2481">
        <v>5397352.7443002425</v>
      </c>
      <c r="BB80" s="2481">
        <v>5170969.0552143184</v>
      </c>
      <c r="BC80" s="2481">
        <v>5110436.4315388557</v>
      </c>
      <c r="BD80" s="2481">
        <v>8666415.1541156676</v>
      </c>
      <c r="BE80" s="2481">
        <v>33974093.060466252</v>
      </c>
      <c r="BF80" s="2481">
        <v>8902615.6962969322</v>
      </c>
      <c r="BG80" s="2481">
        <v>3850451.8082030844</v>
      </c>
      <c r="BH80" s="2481">
        <v>15932033.459360277</v>
      </c>
      <c r="BI80" s="2481">
        <v>13204955.967848608</v>
      </c>
      <c r="BJ80" s="2481">
        <v>22998613.96866953</v>
      </c>
      <c r="BK80" s="2481">
        <v>2622307.6011859416</v>
      </c>
      <c r="BL80" s="2482">
        <v>1228144.2070171474</v>
      </c>
    </row>
    <row r="81" spans="5:64" ht="16.5" customHeight="1">
      <c r="E81" s="466" t="s">
        <v>752</v>
      </c>
      <c r="F81" s="1410">
        <f t="shared" si="23"/>
        <v>9.2908853231719508</v>
      </c>
      <c r="G81" s="542">
        <f t="shared" si="24"/>
        <v>10806.179265385115</v>
      </c>
      <c r="H81" s="464">
        <v>7.7</v>
      </c>
      <c r="I81" s="538">
        <v>8666</v>
      </c>
      <c r="J81" s="1411">
        <f t="shared" si="25"/>
        <v>20.660848352882475</v>
      </c>
      <c r="K81" s="1411">
        <f t="shared" si="25"/>
        <v>24.696275852586144</v>
      </c>
      <c r="R81" s="466" t="s">
        <v>752</v>
      </c>
      <c r="S81" s="538">
        <f t="shared" si="30"/>
        <v>1321.0000000003545</v>
      </c>
      <c r="T81" s="538">
        <f t="shared" si="31"/>
        <v>222483.21653507391</v>
      </c>
      <c r="U81" s="538">
        <v>1288</v>
      </c>
      <c r="V81" s="538">
        <v>203047</v>
      </c>
      <c r="W81" s="1412"/>
      <c r="AD81" s="2898"/>
      <c r="AE81" s="1375" t="s">
        <v>1039</v>
      </c>
      <c r="AF81" s="1376">
        <f t="shared" si="5"/>
        <v>2845.6625974049871</v>
      </c>
      <c r="AG81" s="1377">
        <f t="shared" si="29"/>
        <v>45144.910273053523</v>
      </c>
      <c r="AH81" s="1377">
        <f t="shared" si="29"/>
        <v>31521.082111534059</v>
      </c>
      <c r="AI81" s="1377">
        <f t="shared" si="28"/>
        <v>8804.8918304901799</v>
      </c>
      <c r="AJ81" s="1377">
        <f t="shared" si="28"/>
        <v>8370.5688089715823</v>
      </c>
      <c r="AK81" s="1377">
        <f t="shared" si="28"/>
        <v>8256.949148339505</v>
      </c>
      <c r="AL81" s="1377">
        <f t="shared" si="28"/>
        <v>17266.780941698849</v>
      </c>
      <c r="AM81" s="1377">
        <f t="shared" si="28"/>
        <v>77752.005871295711</v>
      </c>
      <c r="AN81" s="1378">
        <f t="shared" si="28"/>
        <v>13476.225772812266</v>
      </c>
      <c r="AO81" s="1379">
        <f t="shared" si="28"/>
        <v>6180.2390759623322</v>
      </c>
      <c r="AP81" s="1377">
        <f t="shared" si="19"/>
        <v>30138.656503781036</v>
      </c>
      <c r="AQ81" s="1377">
        <f t="shared" si="19"/>
        <v>28689.601684554542</v>
      </c>
      <c r="AR81" s="1377">
        <f t="shared" si="19"/>
        <v>44975.990516916376</v>
      </c>
      <c r="AS81" s="1377">
        <f t="shared" si="19"/>
        <v>4184.2111229361881</v>
      </c>
      <c r="AT81" s="1380">
        <f t="shared" si="19"/>
        <v>1996.0279530261435</v>
      </c>
      <c r="AV81" s="3580"/>
      <c r="AW81" s="2989" t="s">
        <v>1039</v>
      </c>
      <c r="AX81" s="2480">
        <v>2845.6625974049871</v>
      </c>
      <c r="AY81" s="2481">
        <v>45144910.273053527</v>
      </c>
      <c r="AZ81" s="2481">
        <v>31521082.111534059</v>
      </c>
      <c r="BA81" s="2481">
        <v>8804891.8304901794</v>
      </c>
      <c r="BB81" s="2481">
        <v>8370568.808971582</v>
      </c>
      <c r="BC81" s="2481">
        <v>8256949.1483395044</v>
      </c>
      <c r="BD81" s="2481">
        <v>17266780.941698849</v>
      </c>
      <c r="BE81" s="2481">
        <v>77752005.871295705</v>
      </c>
      <c r="BF81" s="2481">
        <v>13476225.772812266</v>
      </c>
      <c r="BG81" s="2481">
        <v>6180239.0759623321</v>
      </c>
      <c r="BH81" s="2481">
        <v>30138656.503781036</v>
      </c>
      <c r="BI81" s="2481">
        <v>28689601.684554543</v>
      </c>
      <c r="BJ81" s="2481">
        <v>44975990.516916379</v>
      </c>
      <c r="BK81" s="2481">
        <v>4184211.1229361882</v>
      </c>
      <c r="BL81" s="2482">
        <v>1996027.9530261434</v>
      </c>
    </row>
    <row r="82" spans="5:64" ht="16.5" customHeight="1">
      <c r="E82" s="466" t="s">
        <v>753</v>
      </c>
      <c r="F82" s="1410">
        <f t="shared" si="23"/>
        <v>8.5764432785699967</v>
      </c>
      <c r="G82" s="542">
        <f t="shared" si="24"/>
        <v>13875.343413571165</v>
      </c>
      <c r="H82" s="464">
        <v>9.9</v>
      </c>
      <c r="I82" s="538">
        <v>7385</v>
      </c>
      <c r="J82" s="1411">
        <f t="shared" si="25"/>
        <v>-13.369259812424279</v>
      </c>
      <c r="K82" s="1411">
        <f t="shared" si="25"/>
        <v>87.885489689521535</v>
      </c>
      <c r="R82" s="466" t="s">
        <v>753</v>
      </c>
      <c r="S82" s="538">
        <f t="shared" si="30"/>
        <v>1430.9999999993026</v>
      </c>
      <c r="T82" s="538">
        <f t="shared" si="31"/>
        <v>115242.44979023559</v>
      </c>
      <c r="U82" s="538">
        <v>1373</v>
      </c>
      <c r="V82" s="538">
        <v>91634</v>
      </c>
      <c r="W82" s="1412"/>
      <c r="AD82" s="2898"/>
      <c r="AE82" s="1375" t="s">
        <v>1040</v>
      </c>
      <c r="AF82" s="1376">
        <f t="shared" si="5"/>
        <v>1426.7920558758028</v>
      </c>
      <c r="AG82" s="1377">
        <f t="shared" si="29"/>
        <v>100967.81413171107</v>
      </c>
      <c r="AH82" s="1377">
        <f t="shared" si="29"/>
        <v>68305.285645031079</v>
      </c>
      <c r="AI82" s="1377">
        <f t="shared" si="28"/>
        <v>18863.070151671545</v>
      </c>
      <c r="AJ82" s="1377">
        <f t="shared" si="28"/>
        <v>18039.276596801639</v>
      </c>
      <c r="AK82" s="1377">
        <f t="shared" si="28"/>
        <v>17802.735071115007</v>
      </c>
      <c r="AL82" s="1377">
        <f t="shared" si="28"/>
        <v>35604.844301281817</v>
      </c>
      <c r="AM82" s="1377">
        <f t="shared" si="28"/>
        <v>201904.23001642936</v>
      </c>
      <c r="AN82" s="1378">
        <f t="shared" si="28"/>
        <v>23982.304373215044</v>
      </c>
      <c r="AO82" s="1379">
        <f t="shared" si="28"/>
        <v>11926.688818046845</v>
      </c>
      <c r="AP82" s="1377">
        <f t="shared" si="19"/>
        <v>64490.648695959295</v>
      </c>
      <c r="AQ82" s="1377">
        <f t="shared" si="19"/>
        <v>59938.852724412565</v>
      </c>
      <c r="AR82" s="1377">
        <f t="shared" si="19"/>
        <v>99798.677403315916</v>
      </c>
      <c r="AS82" s="1377">
        <f t="shared" si="19"/>
        <v>8484.319348915662</v>
      </c>
      <c r="AT82" s="1380">
        <f t="shared" si="19"/>
        <v>3442.3694691311848</v>
      </c>
      <c r="AV82" s="3580"/>
      <c r="AW82" s="2989" t="s">
        <v>1040</v>
      </c>
      <c r="AX82" s="2480">
        <v>1426.7920558758028</v>
      </c>
      <c r="AY82" s="2481">
        <v>100967814.13171107</v>
      </c>
      <c r="AZ82" s="2481">
        <v>68305285.64503108</v>
      </c>
      <c r="BA82" s="2481">
        <v>18863070.151671544</v>
      </c>
      <c r="BB82" s="2481">
        <v>18039276.596801639</v>
      </c>
      <c r="BC82" s="2481">
        <v>17802735.071115006</v>
      </c>
      <c r="BD82" s="2481">
        <v>35604844.301281817</v>
      </c>
      <c r="BE82" s="2481">
        <v>201904230.01642936</v>
      </c>
      <c r="BF82" s="2481">
        <v>23982304.373215042</v>
      </c>
      <c r="BG82" s="2481">
        <v>11926688.818046845</v>
      </c>
      <c r="BH82" s="2481">
        <v>64490648.695959292</v>
      </c>
      <c r="BI82" s="2481">
        <v>59938852.724412568</v>
      </c>
      <c r="BJ82" s="2481">
        <v>99798677.403315917</v>
      </c>
      <c r="BK82" s="2481">
        <v>8484319.3489156626</v>
      </c>
      <c r="BL82" s="2482">
        <v>3442369.4691311847</v>
      </c>
    </row>
    <row r="83" spans="5:64" ht="16.5" customHeight="1">
      <c r="E83" s="458" t="s">
        <v>754</v>
      </c>
      <c r="F83" s="1410">
        <f t="shared" si="23"/>
        <v>7.8208419866833658</v>
      </c>
      <c r="G83" s="542">
        <f t="shared" si="24"/>
        <v>8533.3575281195081</v>
      </c>
      <c r="H83" s="460">
        <v>7.7</v>
      </c>
      <c r="I83" s="535">
        <v>8641</v>
      </c>
      <c r="J83" s="1411">
        <f t="shared" si="25"/>
        <v>1.5693764504333203</v>
      </c>
      <c r="K83" s="1411">
        <f t="shared" si="25"/>
        <v>-1.245717762764633</v>
      </c>
      <c r="R83" s="458" t="s">
        <v>754</v>
      </c>
      <c r="S83" s="535">
        <f t="shared" si="30"/>
        <v>4916.0000000010541</v>
      </c>
      <c r="T83" s="535">
        <f t="shared" si="31"/>
        <v>112365.17694633748</v>
      </c>
      <c r="U83" s="535">
        <v>4888</v>
      </c>
      <c r="V83" s="535">
        <v>117177</v>
      </c>
      <c r="W83" s="1414"/>
      <c r="AD83" s="2898"/>
      <c r="AE83" s="1375" t="s">
        <v>1041</v>
      </c>
      <c r="AF83" s="1376">
        <f t="shared" si="5"/>
        <v>1313.2048448229257</v>
      </c>
      <c r="AG83" s="1377">
        <f t="shared" si="29"/>
        <v>237078.99293962418</v>
      </c>
      <c r="AH83" s="1377">
        <f t="shared" si="29"/>
        <v>169192.26316192825</v>
      </c>
      <c r="AI83" s="1377">
        <f t="shared" si="28"/>
        <v>40484.793482642119</v>
      </c>
      <c r="AJ83" s="1377">
        <f t="shared" si="28"/>
        <v>38438.655957655705</v>
      </c>
      <c r="AK83" s="1377">
        <f t="shared" si="28"/>
        <v>37992.748925446132</v>
      </c>
      <c r="AL83" s="1377">
        <f t="shared" si="28"/>
        <v>71972.692684277034</v>
      </c>
      <c r="AM83" s="1377">
        <f t="shared" si="28"/>
        <v>525547.11129558308</v>
      </c>
      <c r="AN83" s="1378">
        <f t="shared" si="28"/>
        <v>55934.437249287992</v>
      </c>
      <c r="AO83" s="1379">
        <f t="shared" si="28"/>
        <v>27084.184826132139</v>
      </c>
      <c r="AP83" s="1377">
        <f t="shared" si="19"/>
        <v>169449.05439263143</v>
      </c>
      <c r="AQ83" s="1377">
        <f t="shared" si="19"/>
        <v>152203.33597956804</v>
      </c>
      <c r="AR83" s="1377">
        <f t="shared" si="19"/>
        <v>243408.54659919208</v>
      </c>
      <c r="AS83" s="1377">
        <f t="shared" si="19"/>
        <v>20341.15441644254</v>
      </c>
      <c r="AT83" s="1380">
        <f t="shared" si="19"/>
        <v>6743.0304096895998</v>
      </c>
      <c r="AV83" s="3580"/>
      <c r="AW83" s="2989" t="s">
        <v>1041</v>
      </c>
      <c r="AX83" s="2480">
        <v>1313.2048448229257</v>
      </c>
      <c r="AY83" s="2481">
        <v>237078992.93962419</v>
      </c>
      <c r="AZ83" s="2481">
        <v>169192263.16192824</v>
      </c>
      <c r="BA83" s="2481">
        <v>40484793.482642122</v>
      </c>
      <c r="BB83" s="2481">
        <v>38438655.957655706</v>
      </c>
      <c r="BC83" s="2481">
        <v>37992748.92544613</v>
      </c>
      <c r="BD83" s="2481">
        <v>71972692.684277028</v>
      </c>
      <c r="BE83" s="2481">
        <v>525547111.29558313</v>
      </c>
      <c r="BF83" s="2481">
        <v>55934437.249287993</v>
      </c>
      <c r="BG83" s="2481">
        <v>27084184.826132141</v>
      </c>
      <c r="BH83" s="2481">
        <v>169449054.39263144</v>
      </c>
      <c r="BI83" s="2481">
        <v>152203335.97956803</v>
      </c>
      <c r="BJ83" s="2481">
        <v>243408546.59919208</v>
      </c>
      <c r="BK83" s="2481">
        <v>20341154.41644254</v>
      </c>
      <c r="BL83" s="2482">
        <v>6743030.4096895996</v>
      </c>
    </row>
    <row r="84" spans="5:64" ht="16.5" customHeight="1">
      <c r="E84" s="466" t="s">
        <v>755</v>
      </c>
      <c r="F84" s="1410">
        <f t="shared" si="23"/>
        <v>10.313294642355824</v>
      </c>
      <c r="G84" s="542">
        <f t="shared" si="24"/>
        <v>12051.893418071553</v>
      </c>
      <c r="H84" s="464">
        <v>10.4</v>
      </c>
      <c r="I84" s="538">
        <v>11401</v>
      </c>
      <c r="J84" s="1411">
        <f t="shared" si="25"/>
        <v>-0.83370536196322942</v>
      </c>
      <c r="K84" s="1411">
        <f t="shared" si="25"/>
        <v>5.7090905891724688</v>
      </c>
      <c r="R84" s="466" t="s">
        <v>755</v>
      </c>
      <c r="S84" s="538">
        <f t="shared" si="30"/>
        <v>2452.0000000000605</v>
      </c>
      <c r="T84" s="538">
        <f t="shared" si="31"/>
        <v>176208.89671559358</v>
      </c>
      <c r="U84" s="538">
        <v>2436</v>
      </c>
      <c r="V84" s="538">
        <v>187615</v>
      </c>
      <c r="W84" s="1412"/>
      <c r="AD84" s="2898"/>
      <c r="AE84" s="1375" t="s">
        <v>1042</v>
      </c>
      <c r="AF84" s="1376">
        <f t="shared" si="5"/>
        <v>277.35390239443331</v>
      </c>
      <c r="AG84" s="1377">
        <f t="shared" si="29"/>
        <v>565514.84424304031</v>
      </c>
      <c r="AH84" s="1377">
        <f t="shared" si="29"/>
        <v>386176.88977340987</v>
      </c>
      <c r="AI84" s="1377">
        <f t="shared" si="28"/>
        <v>113780.7286309638</v>
      </c>
      <c r="AJ84" s="1377">
        <f t="shared" si="28"/>
        <v>110100.16880484181</v>
      </c>
      <c r="AK84" s="1377">
        <f t="shared" si="28"/>
        <v>109111.51662742558</v>
      </c>
      <c r="AL84" s="1377">
        <f t="shared" si="28"/>
        <v>131641.82831580914</v>
      </c>
      <c r="AM84" s="1377">
        <f t="shared" si="28"/>
        <v>1290101.6651907333</v>
      </c>
      <c r="AN84" s="1378">
        <f t="shared" si="28"/>
        <v>172415.56842199515</v>
      </c>
      <c r="AO84" s="1379">
        <f t="shared" si="28"/>
        <v>80255.547940464836</v>
      </c>
      <c r="AP84" s="1377">
        <f t="shared" si="19"/>
        <v>333405.84787510004</v>
      </c>
      <c r="AQ84" s="1377">
        <f t="shared" si="19"/>
        <v>321377.10716431856</v>
      </c>
      <c r="AR84" s="1377">
        <f t="shared" si="19"/>
        <v>555490.60279875377</v>
      </c>
      <c r="AS84" s="1377">
        <f t="shared" si="19"/>
        <v>66871.482149137461</v>
      </c>
      <c r="AT84" s="1380">
        <f t="shared" si="19"/>
        <v>13384.065791327384</v>
      </c>
      <c r="AV84" s="3580"/>
      <c r="AW84" s="2989" t="s">
        <v>1042</v>
      </c>
      <c r="AX84" s="2480">
        <v>277.35390239443331</v>
      </c>
      <c r="AY84" s="2481">
        <v>565514844.24304032</v>
      </c>
      <c r="AZ84" s="2481">
        <v>386176889.77340984</v>
      </c>
      <c r="BA84" s="2481">
        <v>113780728.6309638</v>
      </c>
      <c r="BB84" s="2481">
        <v>110100168.80484182</v>
      </c>
      <c r="BC84" s="2481">
        <v>109111516.62742558</v>
      </c>
      <c r="BD84" s="2481">
        <v>131641828.31580915</v>
      </c>
      <c r="BE84" s="2481">
        <v>1290101665.1907332</v>
      </c>
      <c r="BF84" s="2481">
        <v>172415568.42199516</v>
      </c>
      <c r="BG84" s="2481">
        <v>80255547.940464839</v>
      </c>
      <c r="BH84" s="2481">
        <v>333405847.87510002</v>
      </c>
      <c r="BI84" s="2481">
        <v>321377107.16431856</v>
      </c>
      <c r="BJ84" s="2481">
        <v>555490602.79875374</v>
      </c>
      <c r="BK84" s="2481">
        <v>66871482.14913746</v>
      </c>
      <c r="BL84" s="2482">
        <v>13384065.791327385</v>
      </c>
    </row>
    <row r="85" spans="5:64" ht="16.5" customHeight="1">
      <c r="E85" s="466" t="s">
        <v>756</v>
      </c>
      <c r="F85" s="1410">
        <f t="shared" si="23"/>
        <v>5.3405278991401408</v>
      </c>
      <c r="G85" s="542">
        <f t="shared" si="24"/>
        <v>5031.9573649055728</v>
      </c>
      <c r="H85" s="464">
        <v>5.0999999999999996</v>
      </c>
      <c r="I85" s="538">
        <v>5899</v>
      </c>
      <c r="J85" s="1411">
        <f t="shared" si="25"/>
        <v>4.7162333164733568</v>
      </c>
      <c r="K85" s="1411">
        <f t="shared" si="25"/>
        <v>-14.698129091276948</v>
      </c>
      <c r="R85" s="466" t="s">
        <v>756</v>
      </c>
      <c r="S85" s="538">
        <f t="shared" si="30"/>
        <v>2464.0000000009895</v>
      </c>
      <c r="T85" s="538">
        <f t="shared" si="31"/>
        <v>48832.384383774021</v>
      </c>
      <c r="U85" s="538">
        <v>2452</v>
      </c>
      <c r="V85" s="538">
        <v>47200</v>
      </c>
      <c r="W85" s="1412"/>
      <c r="AD85" s="2898"/>
      <c r="AE85" s="1375" t="s">
        <v>1043</v>
      </c>
      <c r="AF85" s="1376">
        <f t="shared" si="5"/>
        <v>166.09737423850902</v>
      </c>
      <c r="AG85" s="1377">
        <f t="shared" si="29"/>
        <v>924249.91008164769</v>
      </c>
      <c r="AH85" s="1377">
        <f t="shared" si="29"/>
        <v>701133.23993424652</v>
      </c>
      <c r="AI85" s="1377">
        <f t="shared" si="28"/>
        <v>209206.18408966952</v>
      </c>
      <c r="AJ85" s="1377">
        <f t="shared" si="28"/>
        <v>198684.87779258689</v>
      </c>
      <c r="AK85" s="1377">
        <f t="shared" si="28"/>
        <v>197206.23592628015</v>
      </c>
      <c r="AL85" s="1377">
        <f t="shared" si="28"/>
        <v>222694.25416893591</v>
      </c>
      <c r="AM85" s="1377">
        <f t="shared" si="28"/>
        <v>2491511.2130956673</v>
      </c>
      <c r="AN85" s="1378">
        <f t="shared" si="28"/>
        <v>231148.19861901415</v>
      </c>
      <c r="AO85" s="1379">
        <f t="shared" si="28"/>
        <v>139177.60793680392</v>
      </c>
      <c r="AP85" s="1377">
        <f t="shared" si="19"/>
        <v>663772.7284762687</v>
      </c>
      <c r="AQ85" s="1377">
        <f t="shared" si="19"/>
        <v>627079.02301228186</v>
      </c>
      <c r="AR85" s="1377">
        <f t="shared" si="19"/>
        <v>920098.69529600418</v>
      </c>
      <c r="AS85" s="1377">
        <f t="shared" si="19"/>
        <v>116190.19249285803</v>
      </c>
      <c r="AT85" s="1380">
        <f t="shared" si="19"/>
        <v>22987.415443945898</v>
      </c>
      <c r="AV85" s="3580"/>
      <c r="AW85" s="2989" t="s">
        <v>1043</v>
      </c>
      <c r="AX85" s="2480">
        <v>166.09737423850902</v>
      </c>
      <c r="AY85" s="2481">
        <v>924249910.08164763</v>
      </c>
      <c r="AZ85" s="2481">
        <v>701133239.93424654</v>
      </c>
      <c r="BA85" s="2481">
        <v>209206184.08966953</v>
      </c>
      <c r="BB85" s="2481">
        <v>198684877.79258689</v>
      </c>
      <c r="BC85" s="2481">
        <v>197206235.92628014</v>
      </c>
      <c r="BD85" s="2481">
        <v>222694254.16893589</v>
      </c>
      <c r="BE85" s="2481">
        <v>2491511213.0956674</v>
      </c>
      <c r="BF85" s="2481">
        <v>231148198.61901414</v>
      </c>
      <c r="BG85" s="2481">
        <v>139177607.93680391</v>
      </c>
      <c r="BH85" s="2481">
        <v>663772728.47626865</v>
      </c>
      <c r="BI85" s="2481">
        <v>627079023.01228189</v>
      </c>
      <c r="BJ85" s="2481">
        <v>920098695.29600418</v>
      </c>
      <c r="BK85" s="2481">
        <v>116190192.49285802</v>
      </c>
      <c r="BL85" s="2482">
        <v>22987415.4439459</v>
      </c>
    </row>
    <row r="86" spans="5:64" ht="16.5" customHeight="1">
      <c r="E86" s="458" t="s">
        <v>757</v>
      </c>
      <c r="F86" s="1410">
        <f t="shared" si="23"/>
        <v>8.0416663591959541</v>
      </c>
      <c r="G86" s="542">
        <f t="shared" si="24"/>
        <v>9710.1852666894811</v>
      </c>
      <c r="H86" s="460">
        <v>7.1</v>
      </c>
      <c r="I86" s="535">
        <v>7335</v>
      </c>
      <c r="J86" s="1411">
        <f t="shared" si="25"/>
        <v>13.262906467548655</v>
      </c>
      <c r="K86" s="1411">
        <f t="shared" si="25"/>
        <v>32.381530561547116</v>
      </c>
      <c r="R86" s="458" t="s">
        <v>757</v>
      </c>
      <c r="S86" s="535">
        <f t="shared" si="30"/>
        <v>5284.9999999988531</v>
      </c>
      <c r="T86" s="535">
        <f t="shared" si="31"/>
        <v>138719.85586755964</v>
      </c>
      <c r="U86" s="535">
        <v>5207</v>
      </c>
      <c r="V86" s="535">
        <v>157908</v>
      </c>
      <c r="W86" s="1414"/>
      <c r="AD86" s="2898"/>
      <c r="AE86" s="1375" t="s">
        <v>1044</v>
      </c>
      <c r="AF86" s="1376">
        <f t="shared" si="5"/>
        <v>147.23823396422361</v>
      </c>
      <c r="AG86" s="1377">
        <f t="shared" si="29"/>
        <v>2273857.2954498422</v>
      </c>
      <c r="AH86" s="1377">
        <f t="shared" si="29"/>
        <v>1614961.3087655965</v>
      </c>
      <c r="AI86" s="1377">
        <f t="shared" si="28"/>
        <v>457723.0754384824</v>
      </c>
      <c r="AJ86" s="1377">
        <f t="shared" si="28"/>
        <v>446174.69291052053</v>
      </c>
      <c r="AK86" s="1377">
        <f t="shared" si="28"/>
        <v>441251.89419308852</v>
      </c>
      <c r="AL86" s="1377">
        <f t="shared" si="28"/>
        <v>536869.23811001529</v>
      </c>
      <c r="AM86" s="1377">
        <f t="shared" si="28"/>
        <v>5020468.1716474742</v>
      </c>
      <c r="AN86" s="1378">
        <f t="shared" si="28"/>
        <v>448389.05724138976</v>
      </c>
      <c r="AO86" s="1379">
        <f t="shared" si="28"/>
        <v>308959.99235694617</v>
      </c>
      <c r="AP86" s="1377">
        <f t="shared" si="19"/>
        <v>1541590.8690404354</v>
      </c>
      <c r="AQ86" s="1377">
        <f t="shared" si="19"/>
        <v>1434800.6567630249</v>
      </c>
      <c r="AR86" s="1377">
        <f t="shared" si="19"/>
        <v>2249662.8225639523</v>
      </c>
      <c r="AS86" s="1377">
        <f t="shared" si="19"/>
        <v>261389.73770669551</v>
      </c>
      <c r="AT86" s="1380">
        <f t="shared" si="19"/>
        <v>47570.254650250659</v>
      </c>
      <c r="AV86" s="3580"/>
      <c r="AW86" s="2989" t="s">
        <v>1044</v>
      </c>
      <c r="AX86" s="2480">
        <v>147.23823396422361</v>
      </c>
      <c r="AY86" s="2481">
        <v>2273857295.4498425</v>
      </c>
      <c r="AZ86" s="2481">
        <v>1614961308.7655964</v>
      </c>
      <c r="BA86" s="2481">
        <v>457723075.4384824</v>
      </c>
      <c r="BB86" s="2481">
        <v>446174692.91052055</v>
      </c>
      <c r="BC86" s="2481">
        <v>441251894.19308853</v>
      </c>
      <c r="BD86" s="2481">
        <v>536869238.11001533</v>
      </c>
      <c r="BE86" s="2481">
        <v>5020468171.6474743</v>
      </c>
      <c r="BF86" s="2481">
        <v>448389057.24138975</v>
      </c>
      <c r="BG86" s="2481">
        <v>308959992.35694617</v>
      </c>
      <c r="BH86" s="2481">
        <v>1541590869.0404353</v>
      </c>
      <c r="BI86" s="2481">
        <v>1434800656.7630248</v>
      </c>
      <c r="BJ86" s="2481">
        <v>2249662822.5639524</v>
      </c>
      <c r="BK86" s="2481">
        <v>261389737.7066955</v>
      </c>
      <c r="BL86" s="2482">
        <v>47570254.650250658</v>
      </c>
    </row>
    <row r="87" spans="5:64" ht="16.5" customHeight="1">
      <c r="E87" s="466" t="s">
        <v>758</v>
      </c>
      <c r="F87" s="1410">
        <f t="shared" si="23"/>
        <v>7.3250215137138817</v>
      </c>
      <c r="G87" s="542">
        <f t="shared" si="24"/>
        <v>10484.641682275435</v>
      </c>
      <c r="H87" s="464">
        <v>4.5999999999999996</v>
      </c>
      <c r="I87" s="538">
        <v>6394</v>
      </c>
      <c r="J87" s="1411">
        <f t="shared" si="25"/>
        <v>59.23959812421483</v>
      </c>
      <c r="K87" s="1411">
        <f t="shared" si="25"/>
        <v>63.976254023700882</v>
      </c>
      <c r="R87" s="466" t="s">
        <v>758</v>
      </c>
      <c r="S87" s="538">
        <f t="shared" si="30"/>
        <v>1474.9999999996542</v>
      </c>
      <c r="T87" s="538">
        <f t="shared" si="31"/>
        <v>109260.36722652442</v>
      </c>
      <c r="U87" s="538">
        <v>1491</v>
      </c>
      <c r="V87" s="538">
        <v>85493</v>
      </c>
      <c r="W87" s="1412"/>
      <c r="AD87" s="2898"/>
      <c r="AE87" s="1375" t="s">
        <v>1045</v>
      </c>
      <c r="AF87" s="1376">
        <f t="shared" si="5"/>
        <v>25.280542986415849</v>
      </c>
      <c r="AG87" s="1377">
        <f t="shared" si="29"/>
        <v>7662020.8090214645</v>
      </c>
      <c r="AH87" s="1377">
        <f t="shared" si="29"/>
        <v>6404720.3317177473</v>
      </c>
      <c r="AI87" s="1377">
        <f t="shared" si="28"/>
        <v>2402095.9712524782</v>
      </c>
      <c r="AJ87" s="1377">
        <f t="shared" si="28"/>
        <v>2324458.9968304001</v>
      </c>
      <c r="AK87" s="1377">
        <f t="shared" si="28"/>
        <v>2305102.9260786492</v>
      </c>
      <c r="AL87" s="1377">
        <f t="shared" si="28"/>
        <v>2474911.8903733329</v>
      </c>
      <c r="AM87" s="1377">
        <f t="shared" si="28"/>
        <v>19615862.751642458</v>
      </c>
      <c r="AN87" s="1378">
        <f t="shared" si="28"/>
        <v>1540060.1978940335</v>
      </c>
      <c r="AO87" s="1379">
        <f t="shared" si="28"/>
        <v>1373641.8395869273</v>
      </c>
      <c r="AP87" s="1377">
        <f t="shared" si="19"/>
        <v>6137684.5639242558</v>
      </c>
      <c r="AQ87" s="1377">
        <f t="shared" si="19"/>
        <v>5537085.8689027727</v>
      </c>
      <c r="AR87" s="1377">
        <f t="shared" si="19"/>
        <v>8346794.295435044</v>
      </c>
      <c r="AS87" s="1377">
        <f t="shared" si="19"/>
        <v>1160448.4805620455</v>
      </c>
      <c r="AT87" s="1380">
        <f t="shared" si="19"/>
        <v>213193.35902488191</v>
      </c>
      <c r="AV87" s="3580"/>
      <c r="AW87" s="2989" t="s">
        <v>1045</v>
      </c>
      <c r="AX87" s="2480">
        <v>25.280542986415849</v>
      </c>
      <c r="AY87" s="2481">
        <v>7662020809.0214643</v>
      </c>
      <c r="AZ87" s="2481">
        <v>6404720331.7177477</v>
      </c>
      <c r="BA87" s="2481">
        <v>2402095971.2524781</v>
      </c>
      <c r="BB87" s="2481">
        <v>2324458996.8304</v>
      </c>
      <c r="BC87" s="2481">
        <v>2305102926.078649</v>
      </c>
      <c r="BD87" s="2481">
        <v>2474911890.373333</v>
      </c>
      <c r="BE87" s="2481">
        <v>19615862751.64246</v>
      </c>
      <c r="BF87" s="2481">
        <v>1540060197.8940334</v>
      </c>
      <c r="BG87" s="2481">
        <v>1373641839.5869274</v>
      </c>
      <c r="BH87" s="2481">
        <v>6137684563.9242554</v>
      </c>
      <c r="BI87" s="2481">
        <v>5537085868.9027729</v>
      </c>
      <c r="BJ87" s="2481">
        <v>8346794295.4350443</v>
      </c>
      <c r="BK87" s="2481">
        <v>1160448480.5620456</v>
      </c>
      <c r="BL87" s="2482">
        <v>213193359.0248819</v>
      </c>
    </row>
    <row r="88" spans="5:64" ht="16.5" customHeight="1">
      <c r="E88" s="466" t="s">
        <v>759</v>
      </c>
      <c r="F88" s="1410">
        <f t="shared" si="23"/>
        <v>10.823822977845067</v>
      </c>
      <c r="G88" s="542">
        <f t="shared" si="24"/>
        <v>12775.970165455452</v>
      </c>
      <c r="H88" s="464">
        <v>10.4</v>
      </c>
      <c r="I88" s="538">
        <v>11524</v>
      </c>
      <c r="J88" s="1411">
        <f t="shared" si="25"/>
        <v>4.0752209408179478</v>
      </c>
      <c r="K88" s="1411">
        <f t="shared" si="25"/>
        <v>10.864024344458972</v>
      </c>
      <c r="R88" s="466" t="s">
        <v>759</v>
      </c>
      <c r="S88" s="538">
        <f t="shared" si="30"/>
        <v>2077.0000000001482</v>
      </c>
      <c r="T88" s="538">
        <f t="shared" si="31"/>
        <v>225122.32238930714</v>
      </c>
      <c r="U88" s="538">
        <v>2006</v>
      </c>
      <c r="V88" s="538">
        <v>296479</v>
      </c>
      <c r="W88" s="1412"/>
      <c r="AD88" s="2898" t="s">
        <v>307</v>
      </c>
      <c r="AE88" s="1375" t="s">
        <v>1036</v>
      </c>
      <c r="AF88" s="1376">
        <f t="shared" si="5"/>
        <v>5202.6267469068152</v>
      </c>
      <c r="AG88" s="1377">
        <f t="shared" si="29"/>
        <v>6515.3065270948646</v>
      </c>
      <c r="AH88" s="1377">
        <f t="shared" si="29"/>
        <v>5595.4518815215915</v>
      </c>
      <c r="AI88" s="1377">
        <f t="shared" si="28"/>
        <v>2363.3103269377962</v>
      </c>
      <c r="AJ88" s="1377">
        <f t="shared" si="28"/>
        <v>2271.5168533696979</v>
      </c>
      <c r="AK88" s="1377">
        <f t="shared" si="28"/>
        <v>2257.4331217762629</v>
      </c>
      <c r="AL88" s="1377">
        <f t="shared" si="28"/>
        <v>1871.9513477223365</v>
      </c>
      <c r="AM88" s="1377">
        <f t="shared" si="28"/>
        <v>2818.0325449276593</v>
      </c>
      <c r="AN88" s="1378">
        <f t="shared" si="28"/>
        <v>722.92694951088731</v>
      </c>
      <c r="AO88" s="1379">
        <f t="shared" si="28"/>
        <v>1891.6634578714381</v>
      </c>
      <c r="AP88" s="1377">
        <f t="shared" si="19"/>
        <v>5339.8586901534036</v>
      </c>
      <c r="AQ88" s="1377">
        <f t="shared" si="19"/>
        <v>4959.1459547651739</v>
      </c>
      <c r="AR88" s="1377">
        <f t="shared" si="19"/>
        <v>6523.0738032278123</v>
      </c>
      <c r="AS88" s="1377">
        <f t="shared" si="19"/>
        <v>1419.0912970102374</v>
      </c>
      <c r="AT88" s="1380">
        <f t="shared" si="19"/>
        <v>472.57216086120212</v>
      </c>
      <c r="AV88" s="3580" t="s">
        <v>307</v>
      </c>
      <c r="AW88" s="2989" t="s">
        <v>1036</v>
      </c>
      <c r="AX88" s="2480">
        <v>5202.6267469068152</v>
      </c>
      <c r="AY88" s="2481">
        <v>6515306.5270948643</v>
      </c>
      <c r="AZ88" s="2481">
        <v>5595451.8815215919</v>
      </c>
      <c r="BA88" s="2481">
        <v>2363310.3269377961</v>
      </c>
      <c r="BB88" s="2481">
        <v>2271516.8533696979</v>
      </c>
      <c r="BC88" s="2481">
        <v>2257433.1217762628</v>
      </c>
      <c r="BD88" s="2481">
        <v>1871951.3477223366</v>
      </c>
      <c r="BE88" s="2481">
        <v>2818032.5449276594</v>
      </c>
      <c r="BF88" s="2481">
        <v>722926.94951088727</v>
      </c>
      <c r="BG88" s="2481">
        <v>1891663.4578714382</v>
      </c>
      <c r="BH88" s="2481">
        <v>5339858.6901534032</v>
      </c>
      <c r="BI88" s="2481">
        <v>4959145.9547651736</v>
      </c>
      <c r="BJ88" s="2481">
        <v>6523073.8032278121</v>
      </c>
      <c r="BK88" s="2481">
        <v>1419091.2970102374</v>
      </c>
      <c r="BL88" s="2482">
        <v>472572.16086120211</v>
      </c>
    </row>
    <row r="89" spans="5:64" ht="16.5" customHeight="1">
      <c r="E89" s="466" t="s">
        <v>760</v>
      </c>
      <c r="F89" s="1410">
        <f t="shared" si="23"/>
        <v>5.3172069536267319</v>
      </c>
      <c r="G89" s="542">
        <f t="shared" si="24"/>
        <v>5376.6835657485881</v>
      </c>
      <c r="H89" s="464">
        <v>5.4</v>
      </c>
      <c r="I89" s="538">
        <v>3241</v>
      </c>
      <c r="J89" s="1411">
        <f t="shared" si="25"/>
        <v>-1.5332045624679342</v>
      </c>
      <c r="K89" s="1411">
        <f t="shared" si="25"/>
        <v>65.89582122025881</v>
      </c>
      <c r="R89" s="466" t="s">
        <v>760</v>
      </c>
      <c r="S89" s="538">
        <f t="shared" si="30"/>
        <v>1732.9999999990605</v>
      </c>
      <c r="T89" s="538">
        <f t="shared" si="31"/>
        <v>60240.238314045047</v>
      </c>
      <c r="U89" s="538">
        <v>1710</v>
      </c>
      <c r="V89" s="538">
        <v>58491</v>
      </c>
      <c r="W89" s="1412"/>
      <c r="AD89" s="2898"/>
      <c r="AE89" s="1375" t="s">
        <v>1037</v>
      </c>
      <c r="AF89" s="1376">
        <f t="shared" si="5"/>
        <v>2022.6009846255738</v>
      </c>
      <c r="AG89" s="1377">
        <f t="shared" si="29"/>
        <v>13781.092452723489</v>
      </c>
      <c r="AH89" s="1377">
        <f t="shared" si="29"/>
        <v>11151.564544614817</v>
      </c>
      <c r="AI89" s="1377">
        <f t="shared" si="28"/>
        <v>3371.5733838236833</v>
      </c>
      <c r="AJ89" s="1377">
        <f t="shared" si="28"/>
        <v>3240.5764017106671</v>
      </c>
      <c r="AK89" s="1377">
        <f t="shared" si="28"/>
        <v>3209.0086954482754</v>
      </c>
      <c r="AL89" s="1377">
        <f t="shared" si="28"/>
        <v>3753.1981095529472</v>
      </c>
      <c r="AM89" s="1377">
        <f t="shared" si="28"/>
        <v>7914.4235868984342</v>
      </c>
      <c r="AN89" s="1378">
        <f t="shared" si="28"/>
        <v>1947.543527883897</v>
      </c>
      <c r="AO89" s="1379">
        <f t="shared" si="28"/>
        <v>2393.9395099805761</v>
      </c>
      <c r="AP89" s="1377">
        <f t="shared" si="19"/>
        <v>10475.080603159018</v>
      </c>
      <c r="AQ89" s="1377">
        <f t="shared" si="19"/>
        <v>9650.5063541140062</v>
      </c>
      <c r="AR89" s="1377">
        <f t="shared" si="19"/>
        <v>13832.759661581746</v>
      </c>
      <c r="AS89" s="1377">
        <f t="shared" si="19"/>
        <v>1714.6676205960018</v>
      </c>
      <c r="AT89" s="1380">
        <f t="shared" si="19"/>
        <v>679.27188938457425</v>
      </c>
      <c r="AV89" s="3580"/>
      <c r="AW89" s="2989" t="s">
        <v>1037</v>
      </c>
      <c r="AX89" s="2480">
        <v>2022.6009846255738</v>
      </c>
      <c r="AY89" s="2481">
        <v>13781092.45272349</v>
      </c>
      <c r="AZ89" s="2481">
        <v>11151564.544614818</v>
      </c>
      <c r="BA89" s="2481">
        <v>3371573.3838236835</v>
      </c>
      <c r="BB89" s="2481">
        <v>3240576.4017106672</v>
      </c>
      <c r="BC89" s="2481">
        <v>3209008.6954482752</v>
      </c>
      <c r="BD89" s="2481">
        <v>3753198.1095529473</v>
      </c>
      <c r="BE89" s="2481">
        <v>7914423.586898434</v>
      </c>
      <c r="BF89" s="2481">
        <v>1947543.5278838971</v>
      </c>
      <c r="BG89" s="2481">
        <v>2393939.5099805761</v>
      </c>
      <c r="BH89" s="2481">
        <v>10475080.603159018</v>
      </c>
      <c r="BI89" s="2481">
        <v>9650506.3541140053</v>
      </c>
      <c r="BJ89" s="2481">
        <v>13832759.661581745</v>
      </c>
      <c r="BK89" s="2481">
        <v>1714667.6205960019</v>
      </c>
      <c r="BL89" s="2482">
        <v>679271.88938457426</v>
      </c>
    </row>
    <row r="90" spans="5:64" ht="16.5" customHeight="1">
      <c r="E90" s="458" t="s">
        <v>761</v>
      </c>
      <c r="F90" s="1410">
        <f t="shared" si="23"/>
        <v>6.1980553008645582</v>
      </c>
      <c r="G90" s="542">
        <f t="shared" si="24"/>
        <v>4830.0069194188027</v>
      </c>
      <c r="H90" s="460">
        <v>4.9000000000000004</v>
      </c>
      <c r="I90" s="535">
        <v>3022</v>
      </c>
      <c r="J90" s="1411">
        <f t="shared" si="25"/>
        <v>26.490924507439956</v>
      </c>
      <c r="K90" s="1411">
        <f t="shared" si="25"/>
        <v>59.828157492349519</v>
      </c>
      <c r="R90" s="458" t="s">
        <v>761</v>
      </c>
      <c r="S90" s="460">
        <f t="shared" si="30"/>
        <v>754.00000000043303</v>
      </c>
      <c r="T90" s="535">
        <f t="shared" si="31"/>
        <v>43571.349758456228</v>
      </c>
      <c r="U90" s="460">
        <v>752</v>
      </c>
      <c r="V90" s="535">
        <v>25259</v>
      </c>
      <c r="W90" s="1414"/>
      <c r="AD90" s="2898"/>
      <c r="AE90" s="1375" t="s">
        <v>1038</v>
      </c>
      <c r="AF90" s="1376">
        <f t="shared" si="5"/>
        <v>2076.1296739719023</v>
      </c>
      <c r="AG90" s="1377">
        <f t="shared" si="29"/>
        <v>19250.888761358572</v>
      </c>
      <c r="AH90" s="1377">
        <f t="shared" si="29"/>
        <v>15897.972006324539</v>
      </c>
      <c r="AI90" s="1377">
        <f t="shared" si="28"/>
        <v>4515.3412213239262</v>
      </c>
      <c r="AJ90" s="1377">
        <f t="shared" si="28"/>
        <v>4333.0826171430226</v>
      </c>
      <c r="AK90" s="1377">
        <f t="shared" si="28"/>
        <v>4293.4735950564791</v>
      </c>
      <c r="AL90" s="1377">
        <f t="shared" si="28"/>
        <v>5771.9069628157231</v>
      </c>
      <c r="AM90" s="1377">
        <f t="shared" si="28"/>
        <v>14199.851625622519</v>
      </c>
      <c r="AN90" s="1378">
        <f t="shared" si="28"/>
        <v>4012.0949641629718</v>
      </c>
      <c r="AO90" s="1379">
        <f t="shared" si="28"/>
        <v>3394.7946315433051</v>
      </c>
      <c r="AP90" s="1377">
        <f t="shared" si="19"/>
        <v>14854.299724169698</v>
      </c>
      <c r="AQ90" s="1377">
        <f t="shared" si="19"/>
        <v>13999.000697061858</v>
      </c>
      <c r="AR90" s="1377">
        <f t="shared" si="19"/>
        <v>19209.0174836685</v>
      </c>
      <c r="AS90" s="1377">
        <f t="shared" si="19"/>
        <v>2400.1403200815685</v>
      </c>
      <c r="AT90" s="1380">
        <f t="shared" si="19"/>
        <v>994.65431146173694</v>
      </c>
      <c r="AV90" s="3580"/>
      <c r="AW90" s="2989" t="s">
        <v>1038</v>
      </c>
      <c r="AX90" s="2480">
        <v>2076.1296739719023</v>
      </c>
      <c r="AY90" s="2481">
        <v>19250888.76135857</v>
      </c>
      <c r="AZ90" s="2481">
        <v>15897972.006324539</v>
      </c>
      <c r="BA90" s="2481">
        <v>4515341.221323926</v>
      </c>
      <c r="BB90" s="2481">
        <v>4333082.6171430228</v>
      </c>
      <c r="BC90" s="2481">
        <v>4293473.5950564789</v>
      </c>
      <c r="BD90" s="2481">
        <v>5771906.9628157234</v>
      </c>
      <c r="BE90" s="2481">
        <v>14199851.62562252</v>
      </c>
      <c r="BF90" s="2481">
        <v>4012094.9641629718</v>
      </c>
      <c r="BG90" s="2481">
        <v>3394794.6315433052</v>
      </c>
      <c r="BH90" s="2481">
        <v>14854299.724169698</v>
      </c>
      <c r="BI90" s="2481">
        <v>13999000.697061857</v>
      </c>
      <c r="BJ90" s="2481">
        <v>19209017.483668499</v>
      </c>
      <c r="BK90" s="2481">
        <v>2400140.3200815683</v>
      </c>
      <c r="BL90" s="2482">
        <v>994654.31146173691</v>
      </c>
    </row>
    <row r="91" spans="5:64" ht="16.5" customHeight="1" thickBot="1">
      <c r="E91" s="1415" t="s">
        <v>762</v>
      </c>
      <c r="F91" s="1416">
        <f t="shared" si="23"/>
        <v>7.1829550245004068</v>
      </c>
      <c r="G91" s="106">
        <f>W53</f>
        <v>3950.6816919791754</v>
      </c>
      <c r="H91" s="1417">
        <v>4.0999999999999996</v>
      </c>
      <c r="I91" s="1964">
        <v>2810</v>
      </c>
      <c r="J91" s="1418">
        <f t="shared" si="25"/>
        <v>75.194024987814814</v>
      </c>
      <c r="K91" s="1418">
        <f t="shared" si="25"/>
        <v>40.593654518831869</v>
      </c>
      <c r="R91" s="458" t="s">
        <v>762</v>
      </c>
      <c r="S91" s="460">
        <f t="shared" si="30"/>
        <v>425.00000000033623</v>
      </c>
      <c r="T91" s="535">
        <f t="shared" si="31"/>
        <v>31729.380335967035</v>
      </c>
      <c r="U91" s="460">
        <v>437</v>
      </c>
      <c r="V91" s="535">
        <v>37355</v>
      </c>
      <c r="W91" s="1414"/>
      <c r="AD91" s="2898"/>
      <c r="AE91" s="1375" t="s">
        <v>1039</v>
      </c>
      <c r="AF91" s="1376">
        <f t="shared" si="5"/>
        <v>2512.1377965626648</v>
      </c>
      <c r="AG91" s="1377">
        <f t="shared" si="29"/>
        <v>34106.102287308349</v>
      </c>
      <c r="AH91" s="1377">
        <f t="shared" si="29"/>
        <v>25533.42311555539</v>
      </c>
      <c r="AI91" s="1377">
        <f t="shared" si="28"/>
        <v>6461.5047137193696</v>
      </c>
      <c r="AJ91" s="1377">
        <f t="shared" si="28"/>
        <v>6144.9026336999232</v>
      </c>
      <c r="AK91" s="1377">
        <f t="shared" si="28"/>
        <v>6063.0532399234698</v>
      </c>
      <c r="AL91" s="1377">
        <f t="shared" si="28"/>
        <v>10370.774232429581</v>
      </c>
      <c r="AM91" s="1377">
        <f t="shared" si="28"/>
        <v>31736.141055269793</v>
      </c>
      <c r="AN91" s="1378">
        <f t="shared" si="28"/>
        <v>7459.8978655461551</v>
      </c>
      <c r="AO91" s="1379">
        <f t="shared" si="28"/>
        <v>4276.290439642361</v>
      </c>
      <c r="AP91" s="1377">
        <f t="shared" si="19"/>
        <v>23599.934205450034</v>
      </c>
      <c r="AQ91" s="1377">
        <f t="shared" si="19"/>
        <v>21459.988221978903</v>
      </c>
      <c r="AR91" s="1377">
        <f t="shared" si="19"/>
        <v>34740.729725566693</v>
      </c>
      <c r="AS91" s="1377">
        <f t="shared" si="19"/>
        <v>2851.2756467285662</v>
      </c>
      <c r="AT91" s="1380">
        <f t="shared" si="19"/>
        <v>1425.0147929137963</v>
      </c>
      <c r="AV91" s="3580"/>
      <c r="AW91" s="2989" t="s">
        <v>1039</v>
      </c>
      <c r="AX91" s="2480">
        <v>2512.1377965626648</v>
      </c>
      <c r="AY91" s="2481">
        <v>34106102.28730835</v>
      </c>
      <c r="AZ91" s="2481">
        <v>25533423.115555391</v>
      </c>
      <c r="BA91" s="2481">
        <v>6461504.7137193698</v>
      </c>
      <c r="BB91" s="2481">
        <v>6144902.6336999228</v>
      </c>
      <c r="BC91" s="2481">
        <v>6063053.2399234697</v>
      </c>
      <c r="BD91" s="2481">
        <v>10370774.232429581</v>
      </c>
      <c r="BE91" s="2481">
        <v>31736141.055269793</v>
      </c>
      <c r="BF91" s="2481">
        <v>7459897.8655461548</v>
      </c>
      <c r="BG91" s="2481">
        <v>4276290.4396423614</v>
      </c>
      <c r="BH91" s="2481">
        <v>23599934.205450036</v>
      </c>
      <c r="BI91" s="2481">
        <v>21459988.221978903</v>
      </c>
      <c r="BJ91" s="2481">
        <v>34740729.725566693</v>
      </c>
      <c r="BK91" s="2481">
        <v>2851275.6467285664</v>
      </c>
      <c r="BL91" s="2482">
        <v>1425014.7929137964</v>
      </c>
    </row>
    <row r="92" spans="5:64" ht="16.5" customHeight="1">
      <c r="E92" s="1331"/>
      <c r="R92" s="458" t="s">
        <v>763</v>
      </c>
      <c r="S92" s="464"/>
      <c r="T92" s="460"/>
      <c r="U92" s="464"/>
      <c r="V92" s="464"/>
      <c r="W92" s="1413"/>
      <c r="AD92" s="2898"/>
      <c r="AE92" s="1375" t="s">
        <v>1040</v>
      </c>
      <c r="AF92" s="1376">
        <f t="shared" si="5"/>
        <v>1574.8370907923429</v>
      </c>
      <c r="AG92" s="1377">
        <f t="shared" si="29"/>
        <v>56267.313337457541</v>
      </c>
      <c r="AH92" s="1377">
        <f t="shared" si="29"/>
        <v>41741.499249355809</v>
      </c>
      <c r="AI92" s="1377">
        <f t="shared" si="28"/>
        <v>10975.857945489262</v>
      </c>
      <c r="AJ92" s="1377">
        <f t="shared" si="28"/>
        <v>10409.516720262547</v>
      </c>
      <c r="AK92" s="1377">
        <f t="shared" si="28"/>
        <v>10260.616242620799</v>
      </c>
      <c r="AL92" s="1377">
        <f t="shared" si="28"/>
        <v>18343.608463116081</v>
      </c>
      <c r="AM92" s="1377">
        <f t="shared" si="28"/>
        <v>72047.692241997313</v>
      </c>
      <c r="AN92" s="1378">
        <f t="shared" si="28"/>
        <v>15727.433974036236</v>
      </c>
      <c r="AO92" s="1379">
        <f t="shared" si="28"/>
        <v>7281.1365314191899</v>
      </c>
      <c r="AP92" s="1377">
        <f t="shared" si="19"/>
        <v>39385.932284590832</v>
      </c>
      <c r="AQ92" s="1377">
        <f t="shared" si="19"/>
        <v>37136.515323691856</v>
      </c>
      <c r="AR92" s="1377">
        <f t="shared" si="19"/>
        <v>55834.728864054065</v>
      </c>
      <c r="AS92" s="1377">
        <f t="shared" si="19"/>
        <v>4975.9018617361135</v>
      </c>
      <c r="AT92" s="1380">
        <f t="shared" si="19"/>
        <v>2305.2346696830818</v>
      </c>
      <c r="AV92" s="3580"/>
      <c r="AW92" s="2989" t="s">
        <v>1040</v>
      </c>
      <c r="AX92" s="2480">
        <v>1574.8370907923429</v>
      </c>
      <c r="AY92" s="2481">
        <v>56267313.337457538</v>
      </c>
      <c r="AZ92" s="2481">
        <v>41741499.249355808</v>
      </c>
      <c r="BA92" s="2481">
        <v>10975857.945489263</v>
      </c>
      <c r="BB92" s="2481">
        <v>10409516.720262548</v>
      </c>
      <c r="BC92" s="2481">
        <v>10260616.2426208</v>
      </c>
      <c r="BD92" s="2481">
        <v>18343608.46311608</v>
      </c>
      <c r="BE92" s="2481">
        <v>72047692.241997316</v>
      </c>
      <c r="BF92" s="2481">
        <v>15727433.974036235</v>
      </c>
      <c r="BG92" s="2481">
        <v>7281136.5314191896</v>
      </c>
      <c r="BH92" s="2481">
        <v>39385932.284590833</v>
      </c>
      <c r="BI92" s="2481">
        <v>37136515.323691852</v>
      </c>
      <c r="BJ92" s="2481">
        <v>55834728.864054061</v>
      </c>
      <c r="BK92" s="2481">
        <v>4975901.8617361132</v>
      </c>
      <c r="BL92" s="2482">
        <v>2305234.669683082</v>
      </c>
    </row>
    <row r="93" spans="5:64" ht="16.5" customHeight="1">
      <c r="E93" s="1331"/>
      <c r="R93" s="1419" t="s">
        <v>3053</v>
      </c>
      <c r="S93" s="538">
        <f>'34'!E30</f>
        <v>12508.028482146516</v>
      </c>
      <c r="T93" s="538">
        <f>'34'!L30</f>
        <v>40637.529234038208</v>
      </c>
      <c r="U93" s="538">
        <v>12935</v>
      </c>
      <c r="V93" s="538">
        <v>42229</v>
      </c>
      <c r="W93" s="1412"/>
      <c r="AD93" s="2898"/>
      <c r="AE93" s="1375" t="s">
        <v>1041</v>
      </c>
      <c r="AF93" s="1376">
        <f t="shared" si="5"/>
        <v>1639.4703791734137</v>
      </c>
      <c r="AG93" s="1377">
        <f t="shared" si="29"/>
        <v>117795.76220693361</v>
      </c>
      <c r="AH93" s="1377">
        <f t="shared" si="29"/>
        <v>83541.232507645094</v>
      </c>
      <c r="AI93" s="1377">
        <f t="shared" si="28"/>
        <v>20262.177732615517</v>
      </c>
      <c r="AJ93" s="1377">
        <f t="shared" si="28"/>
        <v>19187.63506416461</v>
      </c>
      <c r="AK93" s="1377">
        <f t="shared" si="28"/>
        <v>18948.321818333825</v>
      </c>
      <c r="AL93" s="1377">
        <f t="shared" si="28"/>
        <v>38664.741464288221</v>
      </c>
      <c r="AM93" s="1377">
        <f t="shared" si="28"/>
        <v>177233.76008226644</v>
      </c>
      <c r="AN93" s="1378">
        <f t="shared" si="28"/>
        <v>32792.342751413657</v>
      </c>
      <c r="AO93" s="1379">
        <f t="shared" si="28"/>
        <v>14089.729779330215</v>
      </c>
      <c r="AP93" s="1377">
        <f t="shared" si="19"/>
        <v>75694.821808374021</v>
      </c>
      <c r="AQ93" s="1377">
        <f t="shared" si="19"/>
        <v>71669.707137946869</v>
      </c>
      <c r="AR93" s="1377">
        <f t="shared" si="19"/>
        <v>116165.80957541768</v>
      </c>
      <c r="AS93" s="1377">
        <f t="shared" si="19"/>
        <v>9767.2671080496166</v>
      </c>
      <c r="AT93" s="1380">
        <f t="shared" si="19"/>
        <v>4322.4626712806048</v>
      </c>
      <c r="AV93" s="3580"/>
      <c r="AW93" s="2989" t="s">
        <v>1041</v>
      </c>
      <c r="AX93" s="2480">
        <v>1639.4703791734137</v>
      </c>
      <c r="AY93" s="2481">
        <v>117795762.2069336</v>
      </c>
      <c r="AZ93" s="2481">
        <v>83541232.5076451</v>
      </c>
      <c r="BA93" s="2481">
        <v>20262177.732615516</v>
      </c>
      <c r="BB93" s="2481">
        <v>19187635.064164609</v>
      </c>
      <c r="BC93" s="2481">
        <v>18948321.818333823</v>
      </c>
      <c r="BD93" s="2481">
        <v>38664741.46428822</v>
      </c>
      <c r="BE93" s="2481">
        <v>177233760.08226645</v>
      </c>
      <c r="BF93" s="2481">
        <v>32792342.751413658</v>
      </c>
      <c r="BG93" s="2481">
        <v>14089729.779330214</v>
      </c>
      <c r="BH93" s="2481">
        <v>75694821.808374017</v>
      </c>
      <c r="BI93" s="2481">
        <v>71669707.137946874</v>
      </c>
      <c r="BJ93" s="2481">
        <v>116165809.57541768</v>
      </c>
      <c r="BK93" s="2481">
        <v>9767267.1080496162</v>
      </c>
      <c r="BL93" s="2482">
        <v>4322462.6712806048</v>
      </c>
    </row>
    <row r="94" spans="5:64" ht="16.5" customHeight="1">
      <c r="E94" s="1331"/>
      <c r="R94" s="1419" t="s">
        <v>3054</v>
      </c>
      <c r="S94" s="538">
        <f>'34'!E31</f>
        <v>2370.7253560779141</v>
      </c>
      <c r="T94" s="538">
        <f>'34'!L31</f>
        <v>178081.31728009586</v>
      </c>
      <c r="U94" s="538">
        <v>1949</v>
      </c>
      <c r="V94" s="538">
        <v>178895</v>
      </c>
      <c r="W94" s="1412"/>
      <c r="AD94" s="2898"/>
      <c r="AE94" s="1375" t="s">
        <v>1042</v>
      </c>
      <c r="AF94" s="1376">
        <f t="shared" si="5"/>
        <v>513.77341304342008</v>
      </c>
      <c r="AG94" s="1377">
        <f t="shared" si="29"/>
        <v>198907.53751636657</v>
      </c>
      <c r="AH94" s="1377">
        <f t="shared" si="29"/>
        <v>143137.15198631369</v>
      </c>
      <c r="AI94" s="1377">
        <f t="shared" si="28"/>
        <v>34852.109426086121</v>
      </c>
      <c r="AJ94" s="1377">
        <f t="shared" si="28"/>
        <v>33126.406947005293</v>
      </c>
      <c r="AK94" s="1377">
        <f t="shared" si="28"/>
        <v>32769.35672750177</v>
      </c>
      <c r="AL94" s="1377">
        <f t="shared" si="28"/>
        <v>59115.350808527182</v>
      </c>
      <c r="AM94" s="1377">
        <f t="shared" si="28"/>
        <v>391125.43978851318</v>
      </c>
      <c r="AN94" s="1378">
        <f t="shared" si="28"/>
        <v>58451.175312424733</v>
      </c>
      <c r="AO94" s="1379">
        <f t="shared" si="28"/>
        <v>21516.707346931944</v>
      </c>
      <c r="AP94" s="1377">
        <f t="shared" si="19"/>
        <v>136195.64994620229</v>
      </c>
      <c r="AQ94" s="1377">
        <f t="shared" si="19"/>
        <v>124034.04275796835</v>
      </c>
      <c r="AR94" s="1377">
        <f t="shared" si="19"/>
        <v>201962.64853239225</v>
      </c>
      <c r="AS94" s="1377">
        <f t="shared" si="19"/>
        <v>16097.843663002539</v>
      </c>
      <c r="AT94" s="1380">
        <f t="shared" si="19"/>
        <v>5418.8636839294022</v>
      </c>
      <c r="AV94" s="3580"/>
      <c r="AW94" s="2989" t="s">
        <v>1042</v>
      </c>
      <c r="AX94" s="2480">
        <v>513.77341304342008</v>
      </c>
      <c r="AY94" s="2481">
        <v>198907537.51636657</v>
      </c>
      <c r="AZ94" s="2481">
        <v>143137151.9863137</v>
      </c>
      <c r="BA94" s="2481">
        <v>34852109.42608612</v>
      </c>
      <c r="BB94" s="2481">
        <v>33126406.947005294</v>
      </c>
      <c r="BC94" s="2481">
        <v>32769356.727501772</v>
      </c>
      <c r="BD94" s="2481">
        <v>59115350.808527179</v>
      </c>
      <c r="BE94" s="2481">
        <v>391125439.78851318</v>
      </c>
      <c r="BF94" s="2481">
        <v>58451175.312424734</v>
      </c>
      <c r="BG94" s="2481">
        <v>21516707.346931946</v>
      </c>
      <c r="BH94" s="2481">
        <v>136195649.94620228</v>
      </c>
      <c r="BI94" s="2481">
        <v>124034042.75796835</v>
      </c>
      <c r="BJ94" s="2481">
        <v>201962648.53239226</v>
      </c>
      <c r="BK94" s="2481">
        <v>16097843.663002539</v>
      </c>
      <c r="BL94" s="2482">
        <v>5418863.6839294024</v>
      </c>
    </row>
    <row r="95" spans="5:64" ht="16.5" customHeight="1">
      <c r="E95" s="1331"/>
      <c r="R95" s="1419" t="s">
        <v>3055</v>
      </c>
      <c r="S95" s="538">
        <f>'34'!E32</f>
        <v>1425.4260987624873</v>
      </c>
      <c r="T95" s="538">
        <f>'34'!L32</f>
        <v>556633.37973590416</v>
      </c>
      <c r="U95" s="538">
        <v>1245</v>
      </c>
      <c r="V95" s="538">
        <v>513261</v>
      </c>
      <c r="W95" s="1412"/>
      <c r="AD95" s="2898"/>
      <c r="AE95" s="1375" t="s">
        <v>1043</v>
      </c>
      <c r="AF95" s="1376">
        <f t="shared" ref="AF95:AF97" si="32">AX95</f>
        <v>607.89348377325939</v>
      </c>
      <c r="AG95" s="1377">
        <f t="shared" si="29"/>
        <v>340272.38340592611</v>
      </c>
      <c r="AH95" s="1377">
        <f t="shared" si="29"/>
        <v>236596.11138592917</v>
      </c>
      <c r="AI95" s="1377">
        <f t="shared" si="28"/>
        <v>68187.091099825397</v>
      </c>
      <c r="AJ95" s="1377">
        <f t="shared" si="28"/>
        <v>65921.344374614593</v>
      </c>
      <c r="AK95" s="1377">
        <f t="shared" si="28"/>
        <v>65204.92648597611</v>
      </c>
      <c r="AL95" s="1377">
        <f t="shared" si="28"/>
        <v>105223.15982938188</v>
      </c>
      <c r="AM95" s="1377">
        <f t="shared" si="28"/>
        <v>693568.16148791753</v>
      </c>
      <c r="AN95" s="1378">
        <f t="shared" si="28"/>
        <v>73110.321547908374</v>
      </c>
      <c r="AO95" s="1379">
        <f t="shared" si="28"/>
        <v>49653.544680757092</v>
      </c>
      <c r="AP95" s="1377">
        <f t="shared" si="19"/>
        <v>225331.92118593346</v>
      </c>
      <c r="AQ95" s="1377">
        <f t="shared" si="19"/>
        <v>210635.82120469917</v>
      </c>
      <c r="AR95" s="1377">
        <f t="shared" si="19"/>
        <v>337010.83987721818</v>
      </c>
      <c r="AS95" s="1377">
        <f t="shared" si="19"/>
        <v>40705.552823013924</v>
      </c>
      <c r="AT95" s="1380">
        <f t="shared" si="19"/>
        <v>8947.9918577431908</v>
      </c>
      <c r="AV95" s="3580"/>
      <c r="AW95" s="2989" t="s">
        <v>1043</v>
      </c>
      <c r="AX95" s="2480">
        <v>607.89348377325939</v>
      </c>
      <c r="AY95" s="2481">
        <v>340272383.40592611</v>
      </c>
      <c r="AZ95" s="2481">
        <v>236596111.38592917</v>
      </c>
      <c r="BA95" s="2481">
        <v>68187091.099825397</v>
      </c>
      <c r="BB95" s="2481">
        <v>65921344.374614596</v>
      </c>
      <c r="BC95" s="2481">
        <v>65204926.485976107</v>
      </c>
      <c r="BD95" s="2481">
        <v>105223159.82938188</v>
      </c>
      <c r="BE95" s="2481">
        <v>693568161.48791754</v>
      </c>
      <c r="BF95" s="2481">
        <v>73110321.547908381</v>
      </c>
      <c r="BG95" s="2481">
        <v>49653544.68075709</v>
      </c>
      <c r="BH95" s="2481">
        <v>225331921.18593347</v>
      </c>
      <c r="BI95" s="2481">
        <v>210635821.20469916</v>
      </c>
      <c r="BJ95" s="2481">
        <v>337010839.87721819</v>
      </c>
      <c r="BK95" s="2481">
        <v>40705552.823013924</v>
      </c>
      <c r="BL95" s="2482">
        <v>8947991.8577431906</v>
      </c>
    </row>
    <row r="96" spans="5:64" ht="16.5" customHeight="1">
      <c r="E96" s="1331"/>
      <c r="R96" s="1419" t="s">
        <v>3056</v>
      </c>
      <c r="S96" s="538">
        <f>'34'!E33</f>
        <v>274.00802773984981</v>
      </c>
      <c r="T96" s="538">
        <f>'34'!L33</f>
        <v>1564912.9077811756</v>
      </c>
      <c r="U96" s="464">
        <v>237</v>
      </c>
      <c r="V96" s="538">
        <v>2179800</v>
      </c>
      <c r="W96" s="1412"/>
      <c r="AD96" s="2898"/>
      <c r="AE96" s="1375" t="s">
        <v>1044</v>
      </c>
      <c r="AF96" s="1376">
        <f t="shared" si="32"/>
        <v>409.48698391429917</v>
      </c>
      <c r="AG96" s="1377">
        <f t="shared" si="29"/>
        <v>689384.9765752441</v>
      </c>
      <c r="AH96" s="1377">
        <f t="shared" si="29"/>
        <v>484932.16516146431</v>
      </c>
      <c r="AI96" s="1377">
        <f t="shared" si="28"/>
        <v>153884.56147328732</v>
      </c>
      <c r="AJ96" s="1377">
        <f t="shared" si="28"/>
        <v>148925.52480766264</v>
      </c>
      <c r="AK96" s="1377">
        <f t="shared" si="28"/>
        <v>147843.39255593574</v>
      </c>
      <c r="AL96" s="1377">
        <f t="shared" si="28"/>
        <v>219504.74959287641</v>
      </c>
      <c r="AM96" s="1377">
        <f t="shared" si="28"/>
        <v>1710863.0025395032</v>
      </c>
      <c r="AN96" s="1378">
        <f t="shared" si="28"/>
        <v>161428.1019536957</v>
      </c>
      <c r="AO96" s="1379">
        <f t="shared" si="28"/>
        <v>114273.53347580852</v>
      </c>
      <c r="AP96" s="1377">
        <f t="shared" si="19"/>
        <v>460647.76904025261</v>
      </c>
      <c r="AQ96" s="1377">
        <f t="shared" si="19"/>
        <v>444749.4782984358</v>
      </c>
      <c r="AR96" s="1377">
        <f t="shared" si="19"/>
        <v>673113.17675999005</v>
      </c>
      <c r="AS96" s="1377">
        <f t="shared" si="19"/>
        <v>97402.145598435687</v>
      </c>
      <c r="AT96" s="1380">
        <f t="shared" si="19"/>
        <v>16871.387877372843</v>
      </c>
      <c r="AV96" s="3580"/>
      <c r="AW96" s="2989" t="s">
        <v>1044</v>
      </c>
      <c r="AX96" s="2480">
        <v>409.48698391429917</v>
      </c>
      <c r="AY96" s="2481">
        <v>689384976.57524407</v>
      </c>
      <c r="AZ96" s="2481">
        <v>484932165.16146433</v>
      </c>
      <c r="BA96" s="2481">
        <v>153884561.47328731</v>
      </c>
      <c r="BB96" s="2481">
        <v>148925524.80766264</v>
      </c>
      <c r="BC96" s="2481">
        <v>147843392.55593574</v>
      </c>
      <c r="BD96" s="2481">
        <v>219504749.5928764</v>
      </c>
      <c r="BE96" s="2481">
        <v>1710863002.5395031</v>
      </c>
      <c r="BF96" s="2481">
        <v>161428101.95369571</v>
      </c>
      <c r="BG96" s="2481">
        <v>114273533.47580852</v>
      </c>
      <c r="BH96" s="2481">
        <v>460647769.04025263</v>
      </c>
      <c r="BI96" s="2481">
        <v>444749478.29843581</v>
      </c>
      <c r="BJ96" s="2481">
        <v>673113176.7599901</v>
      </c>
      <c r="BK96" s="2481">
        <v>97402145.598435685</v>
      </c>
      <c r="BL96" s="2482">
        <v>16871387.877372842</v>
      </c>
    </row>
    <row r="97" spans="5:64" ht="16.5" customHeight="1" thickBot="1">
      <c r="E97" s="1331"/>
      <c r="R97" s="1419" t="s">
        <v>3057</v>
      </c>
      <c r="S97" s="538">
        <f>'34'!E34</f>
        <v>117.90999295995468</v>
      </c>
      <c r="T97" s="538">
        <f>'34'!L34</f>
        <v>4554438.8540884713</v>
      </c>
      <c r="U97" s="464">
        <v>108</v>
      </c>
      <c r="V97" s="538">
        <v>4559743</v>
      </c>
      <c r="W97" s="1412"/>
      <c r="AD97" s="1420"/>
      <c r="AE97" s="1421" t="s">
        <v>1045</v>
      </c>
      <c r="AF97" s="1422">
        <f t="shared" si="32"/>
        <v>186.04344723681774</v>
      </c>
      <c r="AG97" s="1423">
        <f t="shared" si="29"/>
        <v>2567554.7016589441</v>
      </c>
      <c r="AH97" s="1423">
        <f t="shared" si="29"/>
        <v>1804395.2475021754</v>
      </c>
      <c r="AI97" s="1423">
        <f t="shared" si="28"/>
        <v>590946.21382799139</v>
      </c>
      <c r="AJ97" s="1423">
        <f t="shared" si="28"/>
        <v>569550.36125830584</v>
      </c>
      <c r="AK97" s="1423">
        <f t="shared" si="28"/>
        <v>562971.05939177482</v>
      </c>
      <c r="AL97" s="1423">
        <f t="shared" si="28"/>
        <v>823746.63826944027</v>
      </c>
      <c r="AM97" s="1423">
        <f t="shared" si="28"/>
        <v>8467430.8065919522</v>
      </c>
      <c r="AN97" s="1424">
        <f t="shared" si="28"/>
        <v>717115.9114296136</v>
      </c>
      <c r="AO97" s="1425">
        <f t="shared" si="28"/>
        <v>338759.73496157723</v>
      </c>
      <c r="AP97" s="1423">
        <f t="shared" si="19"/>
        <v>1826437.0931904851</v>
      </c>
      <c r="AQ97" s="1423">
        <f t="shared" si="19"/>
        <v>1609138.9571380189</v>
      </c>
      <c r="AR97" s="1423">
        <f t="shared" si="19"/>
        <v>2737301.4418005915</v>
      </c>
      <c r="AS97" s="1423">
        <f t="shared" si="19"/>
        <v>272242.07380378817</v>
      </c>
      <c r="AT97" s="1426">
        <f t="shared" si="19"/>
        <v>66517.661157789131</v>
      </c>
      <c r="AV97" s="3581"/>
      <c r="AW97" s="2483" t="s">
        <v>1045</v>
      </c>
      <c r="AX97" s="2484">
        <v>186.04344723681774</v>
      </c>
      <c r="AY97" s="2485">
        <v>2567554701.6589441</v>
      </c>
      <c r="AZ97" s="2485">
        <v>1804395247.5021753</v>
      </c>
      <c r="BA97" s="2485">
        <v>590946213.82799137</v>
      </c>
      <c r="BB97" s="2485">
        <v>569550361.25830579</v>
      </c>
      <c r="BC97" s="2485">
        <v>562971059.39177477</v>
      </c>
      <c r="BD97" s="2485">
        <v>823746638.26944029</v>
      </c>
      <c r="BE97" s="2485">
        <v>8467430806.5919514</v>
      </c>
      <c r="BF97" s="2485">
        <v>717115911.42961359</v>
      </c>
      <c r="BG97" s="2485">
        <v>338759734.96157724</v>
      </c>
      <c r="BH97" s="2485">
        <v>1826437093.1904852</v>
      </c>
      <c r="BI97" s="2485">
        <v>1609138957.1380188</v>
      </c>
      <c r="BJ97" s="2485">
        <v>2737301441.8005915</v>
      </c>
      <c r="BK97" s="2485">
        <v>272242073.80378819</v>
      </c>
      <c r="BL97" s="2486">
        <v>66517661.157789133</v>
      </c>
    </row>
    <row r="98" spans="5:64" ht="16.5" customHeight="1" thickTop="1" thickBot="1">
      <c r="E98" s="1331"/>
      <c r="R98" s="1427" t="s">
        <v>3058</v>
      </c>
      <c r="S98" s="1428">
        <f>'34'!E35</f>
        <v>48.902042313788044</v>
      </c>
      <c r="T98" s="1428">
        <f>'34'!L35</f>
        <v>15390565.012023106</v>
      </c>
      <c r="U98" s="472">
        <v>50</v>
      </c>
      <c r="V98" s="1428">
        <v>16104346</v>
      </c>
      <c r="W98" s="1429"/>
    </row>
    <row r="99" spans="5:64" ht="16.5" customHeight="1" thickTop="1">
      <c r="E99" s="1331"/>
    </row>
    <row r="100" spans="5:64" ht="16.5" customHeight="1">
      <c r="E100" s="1331"/>
    </row>
    <row r="101" spans="5:64" ht="16.5" customHeight="1">
      <c r="E101" s="1331"/>
    </row>
    <row r="102" spans="5:64" ht="16.5" customHeight="1">
      <c r="E102" s="1331"/>
    </row>
    <row r="103" spans="5:64" ht="16.5" customHeight="1">
      <c r="E103" s="1331"/>
    </row>
    <row r="104" spans="5:64" ht="16.5" customHeight="1">
      <c r="E104" s="1331"/>
    </row>
    <row r="105" spans="5:64" ht="16.5" customHeight="1">
      <c r="E105" s="1331"/>
    </row>
    <row r="106" spans="5:64" ht="16.5" customHeight="1">
      <c r="E106" s="1331"/>
    </row>
    <row r="107" spans="5:64" ht="16.5" customHeight="1">
      <c r="E107" s="1331"/>
    </row>
    <row r="108" spans="5:64" ht="16.5" customHeight="1">
      <c r="E108" s="1331"/>
    </row>
    <row r="109" spans="5:64" ht="16.5" customHeight="1">
      <c r="E109" s="1331"/>
    </row>
    <row r="110" spans="5:64" ht="16.5" customHeight="1">
      <c r="E110" s="1331"/>
    </row>
    <row r="111" spans="5:64" ht="16.5" customHeight="1">
      <c r="E111" s="1331"/>
    </row>
    <row r="112" spans="5:64" ht="16.5" customHeight="1">
      <c r="E112" s="1331"/>
    </row>
    <row r="113" spans="5:5" ht="16.5" customHeight="1">
      <c r="E113" s="1331"/>
    </row>
    <row r="114" spans="5:5" ht="16.5" customHeight="1">
      <c r="E114" s="1331"/>
    </row>
    <row r="115" spans="5:5">
      <c r="E115" s="1331"/>
    </row>
    <row r="116" spans="5:5">
      <c r="E116" s="1331"/>
    </row>
    <row r="117" spans="5:5">
      <c r="E117" s="1331"/>
    </row>
    <row r="118" spans="5:5">
      <c r="E118" s="1331"/>
    </row>
    <row r="119" spans="5:5">
      <c r="E119" s="1331"/>
    </row>
    <row r="120" spans="5:5">
      <c r="E120" s="1331"/>
    </row>
    <row r="121" spans="5:5">
      <c r="E121" s="1331"/>
    </row>
    <row r="122" spans="5:5">
      <c r="E122" s="1331"/>
    </row>
    <row r="123" spans="5:5">
      <c r="E123" s="1331"/>
    </row>
    <row r="124" spans="5:5">
      <c r="E124" s="1331"/>
    </row>
    <row r="125" spans="5:5">
      <c r="E125" s="1331"/>
    </row>
    <row r="126" spans="5:5">
      <c r="E126" s="1331"/>
    </row>
    <row r="127" spans="5:5">
      <c r="E127" s="1331"/>
    </row>
    <row r="128" spans="5:5">
      <c r="E128" s="1331"/>
    </row>
    <row r="129" spans="5:5">
      <c r="E129" s="1331"/>
    </row>
    <row r="130" spans="5:5">
      <c r="E130" s="1331"/>
    </row>
    <row r="131" spans="5:5">
      <c r="E131" s="1331"/>
    </row>
    <row r="132" spans="5:5">
      <c r="E132" s="1331"/>
    </row>
    <row r="133" spans="5:5">
      <c r="E133" s="1331"/>
    </row>
    <row r="134" spans="5:5">
      <c r="E134" s="1331"/>
    </row>
    <row r="135" spans="5:5">
      <c r="E135" s="1331"/>
    </row>
    <row r="136" spans="5:5">
      <c r="E136" s="1331"/>
    </row>
    <row r="137" spans="5:5">
      <c r="E137" s="1331"/>
    </row>
    <row r="138" spans="5:5">
      <c r="E138" s="1331"/>
    </row>
    <row r="139" spans="5:5">
      <c r="E139" s="1331"/>
    </row>
    <row r="140" spans="5:5">
      <c r="E140" s="1331"/>
    </row>
    <row r="141" spans="5:5">
      <c r="E141" s="1331"/>
    </row>
    <row r="142" spans="5:5">
      <c r="E142" s="1331"/>
    </row>
    <row r="143" spans="5:5">
      <c r="E143" s="1331"/>
    </row>
    <row r="144" spans="5:5">
      <c r="E144" s="1331"/>
    </row>
    <row r="145" spans="5:5">
      <c r="E145" s="1331"/>
    </row>
    <row r="146" spans="5:5">
      <c r="E146" s="1331"/>
    </row>
    <row r="147" spans="5:5">
      <c r="E147" s="1331"/>
    </row>
    <row r="148" spans="5:5">
      <c r="E148" s="1331"/>
    </row>
    <row r="149" spans="5:5">
      <c r="E149" s="1331"/>
    </row>
    <row r="150" spans="5:5">
      <c r="E150" s="1331"/>
    </row>
    <row r="151" spans="5:5">
      <c r="E151" s="1331"/>
    </row>
    <row r="152" spans="5:5">
      <c r="E152" s="1331"/>
    </row>
    <row r="153" spans="5:5">
      <c r="E153" s="1331"/>
    </row>
    <row r="154" spans="5:5">
      <c r="E154" s="1331"/>
    </row>
    <row r="155" spans="5:5">
      <c r="E155" s="1331"/>
    </row>
    <row r="156" spans="5:5">
      <c r="E156" s="1331"/>
    </row>
    <row r="157" spans="5:5">
      <c r="E157" s="1331"/>
    </row>
    <row r="158" spans="5:5">
      <c r="E158" s="1331"/>
    </row>
    <row r="159" spans="5:5">
      <c r="E159" s="1331"/>
    </row>
    <row r="160" spans="5:5">
      <c r="E160" s="1331"/>
    </row>
    <row r="161" spans="5:5">
      <c r="E161" s="1331"/>
    </row>
    <row r="162" spans="5:5">
      <c r="E162" s="1331"/>
    </row>
    <row r="163" spans="5:5">
      <c r="E163" s="1331"/>
    </row>
    <row r="164" spans="5:5">
      <c r="E164" s="1331"/>
    </row>
    <row r="165" spans="5:5">
      <c r="E165" s="1331"/>
    </row>
    <row r="166" spans="5:5">
      <c r="E166" s="1331"/>
    </row>
    <row r="167" spans="5:5">
      <c r="E167" s="1331"/>
    </row>
    <row r="168" spans="5:5">
      <c r="E168" s="1331"/>
    </row>
    <row r="169" spans="5:5">
      <c r="E169" s="1331"/>
    </row>
    <row r="170" spans="5:5">
      <c r="E170" s="1331"/>
    </row>
    <row r="171" spans="5:5">
      <c r="E171" s="1331"/>
    </row>
    <row r="172" spans="5:5">
      <c r="E172" s="1331"/>
    </row>
    <row r="173" spans="5:5">
      <c r="E173" s="1331"/>
    </row>
    <row r="174" spans="5:5">
      <c r="E174" s="1331"/>
    </row>
    <row r="175" spans="5:5">
      <c r="E175" s="1331"/>
    </row>
    <row r="176" spans="5:5">
      <c r="E176" s="1331"/>
    </row>
    <row r="177" spans="5:5">
      <c r="E177" s="1331"/>
    </row>
    <row r="178" spans="5:5">
      <c r="E178" s="1331"/>
    </row>
    <row r="179" spans="5:5">
      <c r="E179" s="1331"/>
    </row>
    <row r="180" spans="5:5">
      <c r="E180" s="1331"/>
    </row>
    <row r="181" spans="5:5">
      <c r="E181" s="1331"/>
    </row>
    <row r="182" spans="5:5">
      <c r="E182" s="1331"/>
    </row>
    <row r="183" spans="5:5">
      <c r="E183" s="1331"/>
    </row>
    <row r="184" spans="5:5">
      <c r="E184" s="1331"/>
    </row>
    <row r="185" spans="5:5">
      <c r="E185" s="1331"/>
    </row>
    <row r="186" spans="5:5">
      <c r="E186" s="1331"/>
    </row>
    <row r="187" spans="5:5">
      <c r="E187" s="1331"/>
    </row>
    <row r="188" spans="5:5">
      <c r="E188" s="1331"/>
    </row>
    <row r="189" spans="5:5">
      <c r="E189" s="1331"/>
    </row>
    <row r="190" spans="5:5">
      <c r="E190" s="1331"/>
    </row>
    <row r="191" spans="5:5">
      <c r="E191" s="1331"/>
    </row>
    <row r="192" spans="5:5">
      <c r="E192" s="1331"/>
    </row>
    <row r="193" spans="5:5">
      <c r="E193" s="1331"/>
    </row>
    <row r="194" spans="5:5">
      <c r="E194" s="1331"/>
    </row>
    <row r="195" spans="5:5">
      <c r="E195" s="1331"/>
    </row>
    <row r="196" spans="5:5">
      <c r="E196" s="1331"/>
    </row>
    <row r="197" spans="5:5">
      <c r="E197" s="1331"/>
    </row>
    <row r="198" spans="5:5">
      <c r="E198" s="1331"/>
    </row>
    <row r="199" spans="5:5">
      <c r="E199" s="1331"/>
    </row>
    <row r="200" spans="5:5">
      <c r="E200" s="1331"/>
    </row>
    <row r="201" spans="5:5">
      <c r="E201" s="1331"/>
    </row>
    <row r="202" spans="5:5">
      <c r="E202" s="1331"/>
    </row>
    <row r="203" spans="5:5">
      <c r="E203" s="1331"/>
    </row>
    <row r="204" spans="5:5">
      <c r="E204" s="1331"/>
    </row>
  </sheetData>
  <mergeCells count="128">
    <mergeCell ref="AV56:AV57"/>
    <mergeCell ref="AV58:AV61"/>
    <mergeCell ref="AV62:AV67"/>
    <mergeCell ref="AV68:AV77"/>
    <mergeCell ref="AV78:AV87"/>
    <mergeCell ref="AV88:AV97"/>
    <mergeCell ref="AV28:AW29"/>
    <mergeCell ref="AX28:AX29"/>
    <mergeCell ref="AV30:AV31"/>
    <mergeCell ref="AV32:AW32"/>
    <mergeCell ref="AV33:AW33"/>
    <mergeCell ref="AV34:AW34"/>
    <mergeCell ref="AV35:AW35"/>
    <mergeCell ref="AV36:AW36"/>
    <mergeCell ref="AV37:AW37"/>
    <mergeCell ref="AV38:AW38"/>
    <mergeCell ref="AV39:AW39"/>
    <mergeCell ref="AV40:AW40"/>
    <mergeCell ref="AV41:AW41"/>
    <mergeCell ref="AV42:AW42"/>
    <mergeCell ref="AV43:AW43"/>
    <mergeCell ref="AV44:AW44"/>
    <mergeCell ref="AV45:AW45"/>
    <mergeCell ref="AV46:AW46"/>
    <mergeCell ref="AV47:AW47"/>
    <mergeCell ref="AV48:AW48"/>
    <mergeCell ref="AV49:AW49"/>
    <mergeCell ref="AV50:AW50"/>
    <mergeCell ref="AV51:AW51"/>
    <mergeCell ref="AV52:AW52"/>
    <mergeCell ref="AV53:AW53"/>
    <mergeCell ref="AV54:AW54"/>
    <mergeCell ref="AV55:AW55"/>
    <mergeCell ref="U65:V65"/>
    <mergeCell ref="W60:Z63"/>
    <mergeCell ref="AD28:AE29"/>
    <mergeCell ref="AF28:AF29"/>
    <mergeCell ref="AD30:AD31"/>
    <mergeCell ref="J1:M1"/>
    <mergeCell ref="N16:P16"/>
    <mergeCell ref="N22:Q22"/>
    <mergeCell ref="N23:Q23"/>
    <mergeCell ref="N24:Q24"/>
    <mergeCell ref="N25:Q25"/>
    <mergeCell ref="N26:Q26"/>
    <mergeCell ref="N38:P38"/>
    <mergeCell ref="N17:P17"/>
    <mergeCell ref="N12:P12"/>
    <mergeCell ref="N14:P14"/>
    <mergeCell ref="N13:P13"/>
    <mergeCell ref="N15:P15"/>
    <mergeCell ref="N21:P21"/>
    <mergeCell ref="N18:P18"/>
    <mergeCell ref="N20:P20"/>
    <mergeCell ref="N19:P19"/>
    <mergeCell ref="N29:P29"/>
    <mergeCell ref="A6:C6"/>
    <mergeCell ref="F3:F5"/>
    <mergeCell ref="I3:I4"/>
    <mergeCell ref="A3:C5"/>
    <mergeCell ref="N7:P7"/>
    <mergeCell ref="K3:K5"/>
    <mergeCell ref="H3:H5"/>
    <mergeCell ref="J3:J4"/>
    <mergeCell ref="M3:M5"/>
    <mergeCell ref="L3:L5"/>
    <mergeCell ref="G3:G5"/>
    <mergeCell ref="A7:C7"/>
    <mergeCell ref="E3:E5"/>
    <mergeCell ref="A25:D25"/>
    <mergeCell ref="A26:D26"/>
    <mergeCell ref="A15:C15"/>
    <mergeCell ref="A10:C10"/>
    <mergeCell ref="A13:C13"/>
    <mergeCell ref="A17:C17"/>
    <mergeCell ref="A21:C21"/>
    <mergeCell ref="A18:C18"/>
    <mergeCell ref="A20:C20"/>
    <mergeCell ref="A24:D24"/>
    <mergeCell ref="AN12:AP12"/>
    <mergeCell ref="Z3:Z5"/>
    <mergeCell ref="V3:V5"/>
    <mergeCell ref="W3:W5"/>
    <mergeCell ref="X3:X5"/>
    <mergeCell ref="Y3:Y5"/>
    <mergeCell ref="U3:U5"/>
    <mergeCell ref="N3:P5"/>
    <mergeCell ref="N8:P8"/>
    <mergeCell ref="N6:P6"/>
    <mergeCell ref="N11:P11"/>
    <mergeCell ref="R3:T4"/>
    <mergeCell ref="N10:P10"/>
    <mergeCell ref="N9:P9"/>
    <mergeCell ref="A19:C19"/>
    <mergeCell ref="A8:C8"/>
    <mergeCell ref="A9:C9"/>
    <mergeCell ref="A12:C12"/>
    <mergeCell ref="A11:C11"/>
    <mergeCell ref="A14:C14"/>
    <mergeCell ref="A16:C16"/>
    <mergeCell ref="A22:D22"/>
    <mergeCell ref="A23:D23"/>
    <mergeCell ref="R65:R68"/>
    <mergeCell ref="S65:T65"/>
    <mergeCell ref="N55:O55"/>
    <mergeCell ref="A54:C54"/>
    <mergeCell ref="N54:P54"/>
    <mergeCell ref="G66:G67"/>
    <mergeCell ref="I66:I67"/>
    <mergeCell ref="J66:J68"/>
    <mergeCell ref="N39:O39"/>
    <mergeCell ref="F65:G65"/>
    <mergeCell ref="H65:I65"/>
    <mergeCell ref="J65:K65"/>
    <mergeCell ref="N59:O59"/>
    <mergeCell ref="A55:B55"/>
    <mergeCell ref="A59:B59"/>
    <mergeCell ref="A39:B39"/>
    <mergeCell ref="N53:O53"/>
    <mergeCell ref="A38:C38"/>
    <mergeCell ref="A53:B53"/>
    <mergeCell ref="A32:C32"/>
    <mergeCell ref="A29:C29"/>
    <mergeCell ref="A27:D27"/>
    <mergeCell ref="A28:D28"/>
    <mergeCell ref="N27:Q27"/>
    <mergeCell ref="N32:P32"/>
    <mergeCell ref="N28:Q28"/>
  </mergeCells>
  <phoneticPr fontId="4"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3" manualBreakCount="3">
    <brk id="9" max="1048575" man="1"/>
    <brk id="13" max="1048575" man="1"/>
    <brk id="22"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BM72"/>
  <sheetViews>
    <sheetView view="pageBreakPreview" topLeftCell="E51" zoomScaleNormal="50" zoomScaleSheetLayoutView="100" workbookViewId="0">
      <selection activeCell="U46" sqref="U46"/>
    </sheetView>
  </sheetViews>
  <sheetFormatPr defaultColWidth="9.140625" defaultRowHeight="15.75"/>
  <cols>
    <col min="1" max="1" width="2.28515625" style="1339" customWidth="1"/>
    <col min="2" max="2" width="28.7109375" style="1339" customWidth="1"/>
    <col min="3" max="3" width="2.28515625" style="1339" customWidth="1"/>
    <col min="4" max="4" width="1.7109375" style="1340" customWidth="1"/>
    <col min="5" max="5" width="12.5703125" style="1291" customWidth="1"/>
    <col min="6" max="6" width="12.5703125" style="173" customWidth="1"/>
    <col min="7" max="9" width="12.5703125" style="1291" customWidth="1"/>
    <col min="10" max="12" width="24.28515625" style="1291" customWidth="1"/>
    <col min="13" max="13" width="24.28515625" style="1331" customWidth="1"/>
    <col min="14" max="14" width="2.28515625" style="1339" customWidth="1"/>
    <col min="15" max="15" width="28.7109375" style="1339" customWidth="1"/>
    <col min="16" max="16" width="2.28515625" style="1339" customWidth="1"/>
    <col min="17" max="17" width="1.7109375" style="1340" customWidth="1"/>
    <col min="18" max="22" width="12.5703125" style="1291" customWidth="1"/>
    <col min="23" max="25" width="24.28515625" style="1291" customWidth="1"/>
    <col min="26" max="26" width="24.28515625" style="1331" customWidth="1"/>
    <col min="27" max="27" width="9.28515625" style="1291" customWidth="1"/>
    <col min="28" max="16384" width="9.140625" style="1291"/>
  </cols>
  <sheetData>
    <row r="1" spans="1:65" s="1290" customFormat="1" ht="35.1" customHeight="1">
      <c r="A1" s="1285"/>
      <c r="B1" s="1285"/>
      <c r="C1" s="1285"/>
      <c r="D1" s="1285"/>
      <c r="E1" s="1285"/>
      <c r="F1" s="1286"/>
      <c r="G1" s="1285"/>
      <c r="H1" s="1285"/>
      <c r="I1" s="1287" t="s">
        <v>1534</v>
      </c>
      <c r="J1" s="1288" t="s">
        <v>205</v>
      </c>
      <c r="K1" s="1285"/>
      <c r="L1" s="1285"/>
      <c r="M1" s="1289"/>
      <c r="N1" s="1285"/>
      <c r="O1" s="1285"/>
      <c r="P1" s="1285"/>
      <c r="Q1" s="1285"/>
      <c r="R1" s="1285"/>
      <c r="S1" s="1285"/>
      <c r="T1" s="1285"/>
      <c r="U1" s="1285"/>
      <c r="V1" s="1287" t="s">
        <v>1535</v>
      </c>
      <c r="W1" s="1288" t="s">
        <v>206</v>
      </c>
      <c r="X1" s="1285"/>
      <c r="Y1" s="1285"/>
      <c r="Z1" s="1289"/>
    </row>
    <row r="2" spans="1:65" ht="15" customHeight="1" thickBot="1">
      <c r="A2" s="1291"/>
      <c r="B2" s="1292"/>
      <c r="C2" s="1292"/>
      <c r="D2" s="1293"/>
      <c r="M2" s="1294" t="s">
        <v>495</v>
      </c>
      <c r="N2" s="1295"/>
      <c r="O2" s="1292"/>
      <c r="P2" s="1292"/>
      <c r="Q2" s="1293"/>
      <c r="R2" s="1295"/>
      <c r="S2" s="1295"/>
      <c r="T2" s="1295"/>
      <c r="W2" s="1296"/>
      <c r="Z2" s="1294" t="s">
        <v>495</v>
      </c>
    </row>
    <row r="3" spans="1:65" s="1298" customFormat="1" ht="15" customHeight="1">
      <c r="A3" s="3081" t="s">
        <v>1</v>
      </c>
      <c r="B3" s="3081"/>
      <c r="C3" s="3081"/>
      <c r="D3" s="1297"/>
      <c r="E3" s="3073" t="s">
        <v>119</v>
      </c>
      <c r="F3" s="3073" t="s">
        <v>249</v>
      </c>
      <c r="G3" s="3073" t="s">
        <v>7</v>
      </c>
      <c r="H3" s="3073" t="s">
        <v>51</v>
      </c>
      <c r="I3" s="3118" t="s">
        <v>139</v>
      </c>
      <c r="J3" s="3084" t="s">
        <v>513</v>
      </c>
      <c r="K3" s="3073" t="s">
        <v>121</v>
      </c>
      <c r="L3" s="3073" t="s">
        <v>130</v>
      </c>
      <c r="M3" s="3078" t="s">
        <v>29</v>
      </c>
      <c r="N3" s="3081" t="s">
        <v>1</v>
      </c>
      <c r="O3" s="3081"/>
      <c r="P3" s="3081"/>
      <c r="Q3" s="1297"/>
      <c r="R3" s="3075" t="s">
        <v>310</v>
      </c>
      <c r="S3" s="3075"/>
      <c r="T3" s="3075"/>
      <c r="U3" s="3073" t="s">
        <v>4169</v>
      </c>
      <c r="V3" s="3073" t="s">
        <v>4170</v>
      </c>
      <c r="W3" s="3087" t="s">
        <v>30</v>
      </c>
      <c r="X3" s="3073" t="s">
        <v>31</v>
      </c>
      <c r="Y3" s="3073" t="s">
        <v>32</v>
      </c>
      <c r="Z3" s="3078" t="s">
        <v>248</v>
      </c>
    </row>
    <row r="4" spans="1:65" s="1298" customFormat="1" ht="15" customHeight="1">
      <c r="A4" s="3082"/>
      <c r="B4" s="3082"/>
      <c r="C4" s="3082"/>
      <c r="D4" s="1299"/>
      <c r="E4" s="3074"/>
      <c r="F4" s="3074"/>
      <c r="G4" s="3074"/>
      <c r="H4" s="3074"/>
      <c r="I4" s="3120"/>
      <c r="J4" s="3086"/>
      <c r="K4" s="3074"/>
      <c r="L4" s="3074"/>
      <c r="M4" s="3079"/>
      <c r="N4" s="3082"/>
      <c r="O4" s="3082"/>
      <c r="P4" s="3082"/>
      <c r="Q4" s="1299"/>
      <c r="R4" s="3286"/>
      <c r="S4" s="3286"/>
      <c r="T4" s="3286"/>
      <c r="U4" s="3074"/>
      <c r="V4" s="3074"/>
      <c r="W4" s="3088"/>
      <c r="X4" s="3074"/>
      <c r="Y4" s="3074"/>
      <c r="Z4" s="3079"/>
    </row>
    <row r="5" spans="1:65" s="1304" customFormat="1" ht="35.1" customHeight="1">
      <c r="A5" s="3083"/>
      <c r="B5" s="3083"/>
      <c r="C5" s="3083"/>
      <c r="D5" s="1300"/>
      <c r="E5" s="3075"/>
      <c r="F5" s="3075"/>
      <c r="G5" s="3075"/>
      <c r="H5" s="3075"/>
      <c r="I5" s="1301" t="s">
        <v>35</v>
      </c>
      <c r="J5" s="1302" t="s">
        <v>33</v>
      </c>
      <c r="K5" s="3075"/>
      <c r="L5" s="3075"/>
      <c r="M5" s="3080"/>
      <c r="N5" s="3083"/>
      <c r="O5" s="3083"/>
      <c r="P5" s="3083"/>
      <c r="Q5" s="1300"/>
      <c r="R5" s="1303" t="s">
        <v>311</v>
      </c>
      <c r="S5" s="1303" t="s">
        <v>312</v>
      </c>
      <c r="T5" s="1303" t="s">
        <v>313</v>
      </c>
      <c r="U5" s="3075"/>
      <c r="V5" s="3075"/>
      <c r="W5" s="3089"/>
      <c r="X5" s="3075"/>
      <c r="Y5" s="3075"/>
      <c r="Z5" s="3080"/>
    </row>
    <row r="6" spans="1:65" s="1308" customFormat="1" ht="12.75" hidden="1" customHeight="1">
      <c r="A6" s="3595" t="s">
        <v>2397</v>
      </c>
      <c r="B6" s="3595"/>
      <c r="C6" s="3595"/>
      <c r="D6" s="436"/>
      <c r="E6" s="858">
        <v>15868</v>
      </c>
      <c r="F6" s="154"/>
      <c r="G6" s="859">
        <v>38000283</v>
      </c>
      <c r="H6" s="859">
        <v>14880553</v>
      </c>
      <c r="I6" s="859">
        <v>14414416</v>
      </c>
      <c r="J6" s="859">
        <v>14269542</v>
      </c>
      <c r="K6" s="859">
        <v>16883181</v>
      </c>
      <c r="L6" s="859">
        <v>55706999</v>
      </c>
      <c r="M6" s="859">
        <v>11504050</v>
      </c>
      <c r="N6" s="3595" t="s">
        <v>2397</v>
      </c>
      <c r="O6" s="3595"/>
      <c r="P6" s="3595"/>
      <c r="Q6" s="550"/>
      <c r="R6" s="1305">
        <v>18.899999999999999</v>
      </c>
      <c r="S6" s="491"/>
      <c r="T6" s="491"/>
      <c r="U6" s="1306">
        <v>41.92</v>
      </c>
      <c r="V6" s="1306">
        <v>94.56</v>
      </c>
      <c r="W6" s="492">
        <v>8469278</v>
      </c>
      <c r="X6" s="492">
        <v>34949323.985379376</v>
      </c>
      <c r="Y6" s="492">
        <v>33164217</v>
      </c>
      <c r="Z6" s="492">
        <v>36373904</v>
      </c>
      <c r="AA6" s="1307"/>
      <c r="AB6" s="1307"/>
      <c r="AC6" s="1307"/>
      <c r="AD6" s="1307"/>
      <c r="AE6" s="1307"/>
      <c r="AF6" s="1307"/>
      <c r="AG6" s="1307"/>
      <c r="AH6" s="1307"/>
      <c r="AI6" s="1307"/>
      <c r="AJ6" s="1307"/>
      <c r="AK6" s="1307"/>
      <c r="AL6" s="1307"/>
      <c r="AM6" s="1307"/>
      <c r="AN6" s="1307"/>
      <c r="AO6" s="1307"/>
      <c r="AP6" s="1307"/>
      <c r="AQ6" s="1307"/>
      <c r="AR6" s="1307"/>
      <c r="AS6" s="1307"/>
      <c r="AT6" s="1307"/>
      <c r="AU6" s="1307"/>
      <c r="AV6" s="1307"/>
      <c r="AW6" s="1307"/>
      <c r="AX6" s="1307"/>
      <c r="AY6" s="1307"/>
      <c r="AZ6" s="1307"/>
      <c r="BA6" s="1307"/>
      <c r="BB6" s="1307"/>
      <c r="BC6" s="1307"/>
      <c r="BD6" s="1307"/>
      <c r="BE6" s="1307"/>
      <c r="BF6" s="1307"/>
      <c r="BG6" s="1307"/>
      <c r="BH6" s="1307"/>
      <c r="BI6" s="1307"/>
      <c r="BJ6" s="1307"/>
      <c r="BK6" s="1307"/>
      <c r="BL6" s="1307"/>
      <c r="BM6" s="1307"/>
    </row>
    <row r="7" spans="1:65" s="1308" customFormat="1" ht="12.75" hidden="1" customHeight="1">
      <c r="A7" s="3590" t="s">
        <v>2398</v>
      </c>
      <c r="B7" s="3590"/>
      <c r="C7" s="3590"/>
      <c r="D7" s="436"/>
      <c r="E7" s="724">
        <v>15359.729863485445</v>
      </c>
      <c r="F7" s="154"/>
      <c r="G7" s="492">
        <v>32226756</v>
      </c>
      <c r="H7" s="492">
        <v>10087914</v>
      </c>
      <c r="I7" s="492">
        <v>9627870</v>
      </c>
      <c r="J7" s="492">
        <v>9484193</v>
      </c>
      <c r="K7" s="492">
        <v>17277708</v>
      </c>
      <c r="L7" s="492">
        <v>78915637</v>
      </c>
      <c r="M7" s="492">
        <f>12322412-13695</f>
        <v>12308717</v>
      </c>
      <c r="N7" s="3590" t="s">
        <v>2398</v>
      </c>
      <c r="O7" s="3590"/>
      <c r="P7" s="3590"/>
      <c r="Q7" s="550"/>
      <c r="R7" s="490">
        <v>16</v>
      </c>
      <c r="S7" s="491"/>
      <c r="T7" s="491"/>
      <c r="U7" s="1306">
        <v>59.76</v>
      </c>
      <c r="V7" s="1306">
        <v>90.97</v>
      </c>
      <c r="W7" s="492">
        <v>8025685</v>
      </c>
      <c r="X7" s="492">
        <v>32649973.27367295</v>
      </c>
      <c r="Y7" s="492">
        <v>32569579</v>
      </c>
      <c r="Z7" s="492">
        <v>31897761</v>
      </c>
      <c r="AA7" s="1307"/>
      <c r="AB7" s="1307"/>
      <c r="AC7" s="1307"/>
      <c r="AD7" s="1307"/>
      <c r="AE7" s="1307"/>
      <c r="AF7" s="1307"/>
      <c r="AG7" s="1307"/>
      <c r="AH7" s="1307"/>
      <c r="AI7" s="1307"/>
      <c r="AJ7" s="1307"/>
      <c r="AK7" s="1307"/>
      <c r="AL7" s="1307"/>
      <c r="AM7" s="1307"/>
      <c r="AN7" s="1307"/>
      <c r="AO7" s="1307"/>
      <c r="AP7" s="1307"/>
      <c r="AQ7" s="1307"/>
      <c r="AR7" s="1307"/>
      <c r="AS7" s="1307"/>
      <c r="AT7" s="1307"/>
      <c r="AU7" s="1307"/>
      <c r="AV7" s="1307"/>
      <c r="AW7" s="1307"/>
      <c r="AX7" s="1307"/>
      <c r="AY7" s="1307"/>
      <c r="AZ7" s="1307"/>
      <c r="BA7" s="1307"/>
      <c r="BB7" s="1307"/>
      <c r="BC7" s="1307"/>
      <c r="BD7" s="1307"/>
      <c r="BE7" s="1307"/>
      <c r="BF7" s="1307"/>
      <c r="BG7" s="1307"/>
      <c r="BH7" s="1307"/>
      <c r="BI7" s="1307"/>
      <c r="BJ7" s="1307"/>
      <c r="BK7" s="1307"/>
      <c r="BL7" s="1307"/>
      <c r="BM7" s="1307"/>
    </row>
    <row r="8" spans="1:65" s="1308" customFormat="1" ht="12.75" hidden="1" customHeight="1">
      <c r="A8" s="3590" t="s">
        <v>2399</v>
      </c>
      <c r="B8" s="3590"/>
      <c r="C8" s="3590"/>
      <c r="D8" s="436"/>
      <c r="E8" s="724">
        <v>16753</v>
      </c>
      <c r="F8" s="154"/>
      <c r="G8" s="492">
        <v>29069572.076642986</v>
      </c>
      <c r="H8" s="492">
        <v>7421640.541992479</v>
      </c>
      <c r="I8" s="492">
        <v>7118931.4749597088</v>
      </c>
      <c r="J8" s="492">
        <v>6988200.5610935353</v>
      </c>
      <c r="K8" s="1309" t="s">
        <v>3</v>
      </c>
      <c r="L8" s="492">
        <v>38062711.132908292</v>
      </c>
      <c r="M8" s="492">
        <v>15098341.343795979</v>
      </c>
      <c r="N8" s="3590" t="s">
        <v>2508</v>
      </c>
      <c r="O8" s="3590"/>
      <c r="P8" s="3590"/>
      <c r="Q8" s="550"/>
      <c r="R8" s="490">
        <v>13.57619530830299</v>
      </c>
      <c r="S8" s="491"/>
      <c r="T8" s="491"/>
      <c r="U8" s="1310">
        <v>164.07353906762967</v>
      </c>
      <c r="V8" s="1310">
        <v>135.94096579717066</v>
      </c>
      <c r="W8" s="492">
        <v>5637055.8108995399</v>
      </c>
      <c r="X8" s="492">
        <v>30230996.896078315</v>
      </c>
      <c r="Y8" s="492">
        <v>29201524.025547665</v>
      </c>
      <c r="Z8" s="492">
        <v>28838948.785292186</v>
      </c>
      <c r="AA8" s="1307"/>
      <c r="AB8" s="1307"/>
      <c r="AC8" s="1307"/>
      <c r="AD8" s="1307"/>
      <c r="AE8" s="1307"/>
      <c r="AF8" s="1307"/>
      <c r="AG8" s="1307"/>
      <c r="AH8" s="1307"/>
      <c r="AI8" s="1307"/>
      <c r="AJ8" s="1307"/>
      <c r="AK8" s="1307"/>
      <c r="AL8" s="1307"/>
      <c r="AM8" s="1307"/>
      <c r="AN8" s="1307"/>
      <c r="AO8" s="1307"/>
      <c r="AP8" s="1307"/>
      <c r="AQ8" s="1307"/>
      <c r="AR8" s="1307"/>
      <c r="AS8" s="1307"/>
      <c r="AT8" s="1307"/>
      <c r="AU8" s="1307"/>
      <c r="AV8" s="1307"/>
      <c r="AW8" s="1307"/>
      <c r="AX8" s="1307"/>
      <c r="AY8" s="1307"/>
      <c r="AZ8" s="1307"/>
      <c r="BA8" s="1307"/>
      <c r="BB8" s="1307"/>
      <c r="BC8" s="1307"/>
      <c r="BD8" s="1307"/>
      <c r="BE8" s="1307"/>
      <c r="BF8" s="1307"/>
      <c r="BG8" s="1307"/>
      <c r="BH8" s="1307"/>
      <c r="BI8" s="1307"/>
      <c r="BJ8" s="1307"/>
      <c r="BK8" s="1307"/>
      <c r="BL8" s="1307"/>
      <c r="BM8" s="1307"/>
    </row>
    <row r="9" spans="1:65" s="1308" customFormat="1" ht="12.75" hidden="1" customHeight="1">
      <c r="A9" s="3590" t="s">
        <v>2585</v>
      </c>
      <c r="B9" s="3590"/>
      <c r="C9" s="3590"/>
      <c r="D9" s="436"/>
      <c r="E9" s="724">
        <v>16709.810728069348</v>
      </c>
      <c r="F9" s="154"/>
      <c r="G9" s="492">
        <v>24819993.317398854</v>
      </c>
      <c r="H9" s="492">
        <v>6975698.5134360427</v>
      </c>
      <c r="I9" s="492">
        <v>6548806.340429808</v>
      </c>
      <c r="J9" s="492">
        <v>6417702.4665102568</v>
      </c>
      <c r="K9" s="492">
        <v>14805676.077794304</v>
      </c>
      <c r="L9" s="492">
        <v>53138709.460663401</v>
      </c>
      <c r="M9" s="492">
        <f>8445820.02975982-15692</f>
        <v>8430128.0297598206</v>
      </c>
      <c r="N9" s="3590" t="s">
        <v>2494</v>
      </c>
      <c r="O9" s="3590"/>
      <c r="P9" s="3590"/>
      <c r="Q9" s="550"/>
      <c r="R9" s="490">
        <v>13.693336703596527</v>
      </c>
      <c r="S9" s="491"/>
      <c r="T9" s="491"/>
      <c r="U9" s="1306">
        <v>61.149786302123523</v>
      </c>
      <c r="V9" s="1306">
        <v>78.352407757836559</v>
      </c>
      <c r="W9" s="492">
        <v>5466864.7140928665</v>
      </c>
      <c r="X9" s="492">
        <v>24047010.815616611</v>
      </c>
      <c r="Y9" s="492">
        <v>25081570.798095502</v>
      </c>
      <c r="Z9" s="492">
        <v>24475804.43605119</v>
      </c>
      <c r="AA9" s="1307"/>
      <c r="AB9" s="1307"/>
      <c r="AC9" s="1307"/>
      <c r="AD9" s="1307"/>
      <c r="AE9" s="1307"/>
      <c r="AF9" s="1307"/>
      <c r="AG9" s="1307"/>
      <c r="AH9" s="1307"/>
      <c r="AI9" s="1307"/>
      <c r="AJ9" s="1307"/>
      <c r="AK9" s="1307"/>
      <c r="AL9" s="1307"/>
      <c r="AM9" s="1307"/>
      <c r="AN9" s="1307"/>
      <c r="AO9" s="1307"/>
      <c r="AP9" s="1307"/>
      <c r="AQ9" s="1307"/>
      <c r="AR9" s="1307"/>
      <c r="AS9" s="1307"/>
      <c r="AT9" s="1307"/>
      <c r="AU9" s="1307"/>
      <c r="AV9" s="1307"/>
      <c r="AW9" s="1307"/>
      <c r="AX9" s="1307"/>
      <c r="AY9" s="1307"/>
      <c r="AZ9" s="1307"/>
      <c r="BA9" s="1307"/>
      <c r="BB9" s="1307"/>
      <c r="BC9" s="1307"/>
      <c r="BD9" s="1307"/>
      <c r="BE9" s="1307"/>
      <c r="BF9" s="1307"/>
      <c r="BG9" s="1307"/>
      <c r="BH9" s="1307"/>
      <c r="BI9" s="1307"/>
      <c r="BJ9" s="1307"/>
      <c r="BK9" s="1307"/>
      <c r="BL9" s="1307"/>
      <c r="BM9" s="1307"/>
    </row>
    <row r="10" spans="1:65" s="1308" customFormat="1" ht="12.75" hidden="1" customHeight="1">
      <c r="A10" s="3590" t="s">
        <v>2415</v>
      </c>
      <c r="B10" s="3590"/>
      <c r="C10" s="3590"/>
      <c r="D10" s="436"/>
      <c r="E10" s="724">
        <v>16533.995190724818</v>
      </c>
      <c r="F10" s="154"/>
      <c r="G10" s="492">
        <v>29102293.856366757</v>
      </c>
      <c r="H10" s="492">
        <v>8265246.9581146343</v>
      </c>
      <c r="I10" s="492">
        <v>7858442.3894925797</v>
      </c>
      <c r="J10" s="492">
        <v>7712526.0002924874</v>
      </c>
      <c r="K10" s="492">
        <v>17081478.033633858</v>
      </c>
      <c r="L10" s="492">
        <v>66167213.224742383</v>
      </c>
      <c r="M10" s="492">
        <v>9760846.2545314189</v>
      </c>
      <c r="N10" s="3590" t="s">
        <v>2415</v>
      </c>
      <c r="O10" s="3590"/>
      <c r="P10" s="3590"/>
      <c r="Q10" s="550"/>
      <c r="R10" s="1311">
        <v>13.847147503094851</v>
      </c>
      <c r="S10" s="1312"/>
      <c r="T10" s="1312"/>
      <c r="U10" s="1306">
        <v>68.360652328271073</v>
      </c>
      <c r="V10" s="1306">
        <v>84.572712609675065</v>
      </c>
      <c r="W10" s="492">
        <v>6094944.5022909548</v>
      </c>
      <c r="X10" s="492">
        <v>26861193.28509089</v>
      </c>
      <c r="Y10" s="492">
        <v>28831743.493352219</v>
      </c>
      <c r="Z10" s="492">
        <v>28796357.604535799</v>
      </c>
      <c r="AA10" s="1307"/>
      <c r="AB10" s="1307"/>
      <c r="AC10" s="1307"/>
      <c r="AD10" s="1307"/>
      <c r="AE10" s="1307"/>
      <c r="AF10" s="1307"/>
      <c r="AG10" s="1307"/>
      <c r="AH10" s="1307"/>
      <c r="AI10" s="1307"/>
      <c r="AJ10" s="1307"/>
      <c r="AK10" s="1307"/>
      <c r="AL10" s="1307"/>
      <c r="AM10" s="1307"/>
      <c r="AN10" s="1307"/>
      <c r="AO10" s="1307"/>
      <c r="AP10" s="1307"/>
      <c r="AQ10" s="1307"/>
      <c r="AR10" s="1307"/>
      <c r="AS10" s="1307"/>
      <c r="AT10" s="1307"/>
      <c r="AU10" s="1307"/>
      <c r="AV10" s="1307"/>
      <c r="AW10" s="1307"/>
      <c r="AX10" s="1307"/>
      <c r="AY10" s="1307"/>
      <c r="AZ10" s="1307"/>
      <c r="BA10" s="1307"/>
      <c r="BB10" s="1307"/>
      <c r="BC10" s="1307"/>
      <c r="BD10" s="1307"/>
      <c r="BE10" s="1307"/>
      <c r="BF10" s="1307"/>
      <c r="BG10" s="1307"/>
      <c r="BH10" s="1307"/>
      <c r="BI10" s="1307"/>
      <c r="BJ10" s="1307"/>
      <c r="BK10" s="1307"/>
      <c r="BL10" s="1307"/>
      <c r="BM10" s="1307"/>
    </row>
    <row r="11" spans="1:65" s="1308" customFormat="1" ht="13.7" hidden="1" customHeight="1">
      <c r="A11" s="3590" t="s">
        <v>2416</v>
      </c>
      <c r="B11" s="3590"/>
      <c r="C11" s="3590"/>
      <c r="D11" s="436"/>
      <c r="E11" s="154">
        <v>13011.99059823642</v>
      </c>
      <c r="F11" s="154"/>
      <c r="G11" s="154">
        <v>40672262.673198916</v>
      </c>
      <c r="H11" s="154">
        <v>10792351.597330956</v>
      </c>
      <c r="I11" s="154">
        <v>10313606.368681652</v>
      </c>
      <c r="J11" s="154">
        <v>10157442.369034547</v>
      </c>
      <c r="K11" s="154">
        <v>19960205.087424122</v>
      </c>
      <c r="L11" s="154">
        <v>84883820.509927526</v>
      </c>
      <c r="M11" s="492">
        <v>11015532.111912977</v>
      </c>
      <c r="N11" s="3590" t="s">
        <v>2416</v>
      </c>
      <c r="O11" s="3590"/>
      <c r="P11" s="3590"/>
      <c r="Q11" s="436"/>
      <c r="R11" s="1124">
        <v>14.903616465171332</v>
      </c>
      <c r="S11" s="1124"/>
      <c r="T11" s="1124"/>
      <c r="U11" s="1313">
        <v>57.854640886932025</v>
      </c>
      <c r="V11" s="1313">
        <v>91.728767000697957</v>
      </c>
      <c r="W11" s="154">
        <v>8039996.3683346724</v>
      </c>
      <c r="X11" s="154">
        <v>36036883.255956262</v>
      </c>
      <c r="Y11" s="154">
        <v>38156267.566526264</v>
      </c>
      <c r="Z11" s="492">
        <v>40418461.932847165</v>
      </c>
      <c r="AA11" s="1307"/>
      <c r="AB11" s="1307"/>
      <c r="AC11" s="1307"/>
      <c r="AD11" s="1307"/>
      <c r="AE11" s="1307"/>
      <c r="AF11" s="1307"/>
      <c r="AG11" s="1307"/>
      <c r="AH11" s="1307"/>
      <c r="AI11" s="1307"/>
      <c r="AJ11" s="1307"/>
      <c r="AK11" s="1307"/>
      <c r="AL11" s="1307"/>
      <c r="AM11" s="1307"/>
      <c r="AN11" s="1307"/>
      <c r="AO11" s="1307"/>
      <c r="AP11" s="1307"/>
      <c r="AQ11" s="1307"/>
      <c r="AR11" s="1307"/>
      <c r="AS11" s="1307"/>
      <c r="AT11" s="1307"/>
      <c r="AU11" s="1307"/>
      <c r="AV11" s="1307"/>
      <c r="AW11" s="1307"/>
      <c r="AX11" s="1307"/>
      <c r="AY11" s="1307"/>
      <c r="AZ11" s="1307"/>
      <c r="BA11" s="1307"/>
      <c r="BB11" s="1307"/>
      <c r="BC11" s="1307"/>
      <c r="BD11" s="1307"/>
      <c r="BE11" s="1307"/>
      <c r="BF11" s="1307"/>
      <c r="BG11" s="1307"/>
      <c r="BH11" s="1307"/>
      <c r="BI11" s="1307"/>
      <c r="BJ11" s="1307"/>
      <c r="BK11" s="1307"/>
      <c r="BL11" s="1307"/>
      <c r="BM11" s="1307"/>
    </row>
    <row r="12" spans="1:65" s="1308" customFormat="1" ht="13.7" hidden="1" customHeight="1">
      <c r="A12" s="3590" t="s">
        <v>2403</v>
      </c>
      <c r="B12" s="3590"/>
      <c r="C12" s="3590"/>
      <c r="D12" s="436"/>
      <c r="E12" s="154">
        <v>12681.999974313834</v>
      </c>
      <c r="F12" s="154"/>
      <c r="G12" s="154">
        <v>43572072.339658655</v>
      </c>
      <c r="H12" s="154">
        <v>11126542.005419679</v>
      </c>
      <c r="I12" s="154">
        <v>10601341.314587303</v>
      </c>
      <c r="J12" s="154">
        <v>10414175.687696068</v>
      </c>
      <c r="K12" s="154">
        <v>21442343.416419532</v>
      </c>
      <c r="L12" s="154">
        <v>87573289.677770346</v>
      </c>
      <c r="M12" s="492">
        <v>11777836.200894887</v>
      </c>
      <c r="N12" s="3590" t="s">
        <v>2417</v>
      </c>
      <c r="O12" s="3590"/>
      <c r="P12" s="3590"/>
      <c r="Q12" s="436"/>
      <c r="R12" s="1120">
        <v>13.100477577883749</v>
      </c>
      <c r="S12" s="1120"/>
      <c r="T12" s="1120"/>
      <c r="U12" s="1314">
        <v>90.247757722919943</v>
      </c>
      <c r="V12" s="1314">
        <v>97.045204296512836</v>
      </c>
      <c r="W12" s="154">
        <v>7963101.510900951</v>
      </c>
      <c r="X12" s="154">
        <v>39498517.644465096</v>
      </c>
      <c r="Y12" s="154">
        <v>41772861.846913978</v>
      </c>
      <c r="Z12" s="492">
        <v>42917264.444858715</v>
      </c>
      <c r="AA12" s="1307"/>
      <c r="AB12" s="1307"/>
      <c r="AC12" s="1307"/>
      <c r="AD12" s="1307"/>
      <c r="AE12" s="1307"/>
      <c r="AF12" s="1307"/>
      <c r="AG12" s="1307"/>
      <c r="AH12" s="1307"/>
      <c r="AI12" s="1307"/>
      <c r="AJ12" s="1307"/>
      <c r="AK12" s="1307"/>
      <c r="AL12" s="1307"/>
      <c r="AM12" s="1307"/>
      <c r="AN12" s="1307"/>
      <c r="AO12" s="1307"/>
      <c r="AP12" s="1307"/>
      <c r="AQ12" s="1307"/>
      <c r="AR12" s="1307"/>
      <c r="AS12" s="1307"/>
      <c r="AT12" s="1307"/>
      <c r="AU12" s="1307"/>
      <c r="AV12" s="1307"/>
      <c r="AW12" s="1307"/>
      <c r="AX12" s="1307"/>
      <c r="AY12" s="1307"/>
      <c r="AZ12" s="1307"/>
      <c r="BA12" s="1307"/>
      <c r="BB12" s="1307"/>
      <c r="BC12" s="1307"/>
      <c r="BD12" s="1307"/>
      <c r="BE12" s="1307"/>
      <c r="BF12" s="1307"/>
      <c r="BG12" s="1307"/>
      <c r="BH12" s="1307"/>
      <c r="BI12" s="1307"/>
      <c r="BJ12" s="1307"/>
      <c r="BK12" s="1307"/>
      <c r="BL12" s="1307"/>
      <c r="BM12" s="1307"/>
    </row>
    <row r="13" spans="1:65" s="1308" customFormat="1" ht="13.7" hidden="1" customHeight="1">
      <c r="A13" s="3590" t="s">
        <v>2418</v>
      </c>
      <c r="B13" s="3590"/>
      <c r="C13" s="3590"/>
      <c r="D13" s="436"/>
      <c r="E13" s="154">
        <v>12737</v>
      </c>
      <c r="F13" s="493" t="s">
        <v>112</v>
      </c>
      <c r="G13" s="154">
        <v>47259483.913721323</v>
      </c>
      <c r="H13" s="154">
        <v>13574827.144921239</v>
      </c>
      <c r="I13" s="154">
        <v>13062430.544395834</v>
      </c>
      <c r="J13" s="154">
        <v>12871699.04661341</v>
      </c>
      <c r="K13" s="493" t="s">
        <v>388</v>
      </c>
      <c r="L13" s="154">
        <v>142431770.12462345</v>
      </c>
      <c r="M13" s="492">
        <v>12961093.194887342</v>
      </c>
      <c r="N13" s="3590" t="s">
        <v>2418</v>
      </c>
      <c r="O13" s="3590"/>
      <c r="P13" s="3590"/>
      <c r="Q13" s="436"/>
      <c r="R13" s="1120">
        <v>12.240656488573869</v>
      </c>
      <c r="S13" s="493" t="s">
        <v>388</v>
      </c>
      <c r="T13" s="493" t="s">
        <v>388</v>
      </c>
      <c r="U13" s="1314">
        <v>131.52585555764125</v>
      </c>
      <c r="V13" s="1314">
        <v>127.80136291986295</v>
      </c>
      <c r="W13" s="154">
        <v>7929324.4792687837</v>
      </c>
      <c r="X13" s="154">
        <v>43826792.517200515</v>
      </c>
      <c r="Y13" s="154">
        <v>42144515.372293949</v>
      </c>
      <c r="Z13" s="492">
        <v>46621288.660913199</v>
      </c>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7"/>
      <c r="AV13" s="1307"/>
      <c r="AW13" s="1307"/>
      <c r="AX13" s="1307"/>
      <c r="AY13" s="1307"/>
      <c r="AZ13" s="1307"/>
      <c r="BA13" s="1307"/>
      <c r="BB13" s="1307"/>
      <c r="BC13" s="1307"/>
      <c r="BD13" s="1307"/>
      <c r="BE13" s="1307"/>
      <c r="BF13" s="1307"/>
      <c r="BG13" s="1307"/>
      <c r="BH13" s="1307"/>
      <c r="BI13" s="1307"/>
      <c r="BJ13" s="1307"/>
      <c r="BK13" s="1307"/>
      <c r="BL13" s="1307"/>
      <c r="BM13" s="1307"/>
    </row>
    <row r="14" spans="1:65" s="1308" customFormat="1" ht="13.7" hidden="1" customHeight="1">
      <c r="A14" s="3590" t="s">
        <v>2465</v>
      </c>
      <c r="B14" s="3590"/>
      <c r="C14" s="3590"/>
      <c r="D14" s="436"/>
      <c r="E14" s="154">
        <v>13442</v>
      </c>
      <c r="F14" s="493" t="s">
        <v>112</v>
      </c>
      <c r="G14" s="154">
        <v>42939979.182363406</v>
      </c>
      <c r="H14" s="154">
        <v>9829135.2239819821</v>
      </c>
      <c r="I14" s="154">
        <v>9358780.7247106209</v>
      </c>
      <c r="J14" s="154">
        <v>9154501.6172999758</v>
      </c>
      <c r="K14" s="154">
        <v>22456195.072108354</v>
      </c>
      <c r="L14" s="154">
        <v>138244500.80078667</v>
      </c>
      <c r="M14" s="492">
        <v>11921681.545171928</v>
      </c>
      <c r="N14" s="3590" t="s">
        <v>2465</v>
      </c>
      <c r="O14" s="3590"/>
      <c r="P14" s="3590"/>
      <c r="Q14" s="436"/>
      <c r="R14" s="1120">
        <v>10.831309840344083</v>
      </c>
      <c r="S14" s="493" t="s">
        <v>388</v>
      </c>
      <c r="T14" s="493" t="s">
        <v>388</v>
      </c>
      <c r="U14" s="1314">
        <v>113.26823231784209</v>
      </c>
      <c r="V14" s="1314">
        <v>129.80041048940825</v>
      </c>
      <c r="W14" s="154">
        <v>6822570.1342531946</v>
      </c>
      <c r="X14" s="154">
        <v>42281520.224319592</v>
      </c>
      <c r="Y14" s="154">
        <v>41212179.990529448</v>
      </c>
      <c r="Z14" s="492">
        <v>42139700.34691707</v>
      </c>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7"/>
      <c r="BD14" s="1307"/>
      <c r="BE14" s="1307"/>
      <c r="BF14" s="1307"/>
      <c r="BG14" s="1307"/>
      <c r="BH14" s="1307"/>
      <c r="BI14" s="1307"/>
      <c r="BJ14" s="1307"/>
      <c r="BK14" s="1307"/>
      <c r="BL14" s="1307"/>
      <c r="BM14" s="1307"/>
    </row>
    <row r="15" spans="1:65" s="1308" customFormat="1" ht="13.5" hidden="1" customHeight="1">
      <c r="A15" s="3590" t="s">
        <v>2420</v>
      </c>
      <c r="B15" s="3590"/>
      <c r="C15" s="3590"/>
      <c r="D15" s="436"/>
      <c r="E15" s="724">
        <v>13388.599999999908</v>
      </c>
      <c r="F15" s="493" t="s">
        <v>112</v>
      </c>
      <c r="G15" s="492">
        <v>44155190.766599782</v>
      </c>
      <c r="H15" s="492">
        <v>9004430.1931582335</v>
      </c>
      <c r="I15" s="492">
        <v>8587820.6020268314</v>
      </c>
      <c r="J15" s="492">
        <v>8427731.5318030715</v>
      </c>
      <c r="K15" s="492">
        <v>21797162.505395111</v>
      </c>
      <c r="L15" s="492">
        <v>120770471.13732949</v>
      </c>
      <c r="M15" s="492">
        <v>12226858.972444175</v>
      </c>
      <c r="N15" s="3590" t="s">
        <v>2420</v>
      </c>
      <c r="O15" s="3590"/>
      <c r="P15" s="3590"/>
      <c r="Q15" s="550"/>
      <c r="R15" s="490">
        <v>10.332716066932209</v>
      </c>
      <c r="S15" s="493" t="s">
        <v>388</v>
      </c>
      <c r="T15" s="493" t="s">
        <v>388</v>
      </c>
      <c r="U15" s="1306">
        <v>112.45681335526096</v>
      </c>
      <c r="V15" s="1306">
        <v>123.02323353233747</v>
      </c>
      <c r="W15" s="492">
        <v>6206733.0816315329</v>
      </c>
      <c r="X15" s="492">
        <v>41438903.097240709</v>
      </c>
      <c r="Y15" s="492">
        <v>41831884.227947295</v>
      </c>
      <c r="Z15" s="492">
        <v>49010148.666992024</v>
      </c>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7"/>
      <c r="BD15" s="1307"/>
      <c r="BE15" s="1307"/>
      <c r="BF15" s="1307"/>
      <c r="BG15" s="1307"/>
      <c r="BH15" s="1307"/>
      <c r="BI15" s="1307"/>
      <c r="BJ15" s="1307"/>
      <c r="BK15" s="1307"/>
      <c r="BL15" s="1307"/>
      <c r="BM15" s="1307"/>
    </row>
    <row r="16" spans="1:65" s="1308" customFormat="1" ht="19.5" hidden="1" customHeight="1">
      <c r="A16" s="3590" t="s">
        <v>2389</v>
      </c>
      <c r="B16" s="3590"/>
      <c r="C16" s="3590"/>
      <c r="D16" s="550"/>
      <c r="E16" s="724">
        <v>13660.999999999831</v>
      </c>
      <c r="F16" s="493">
        <v>42446412.520102024</v>
      </c>
      <c r="G16" s="492">
        <v>38200211.007092766</v>
      </c>
      <c r="H16" s="492">
        <v>8360227.7814652566</v>
      </c>
      <c r="I16" s="492">
        <v>7973972.2527150605</v>
      </c>
      <c r="J16" s="492">
        <v>7820158.1750555597</v>
      </c>
      <c r="K16" s="492">
        <v>21122603.460555427</v>
      </c>
      <c r="L16" s="492">
        <v>122811991.37389635</v>
      </c>
      <c r="M16" s="492">
        <v>12003172.649837723</v>
      </c>
      <c r="N16" s="3590" t="s">
        <v>2389</v>
      </c>
      <c r="O16" s="3590"/>
      <c r="P16" s="3590"/>
      <c r="Q16" s="436"/>
      <c r="R16" s="1124">
        <v>10.118940514693909</v>
      </c>
      <c r="S16" s="493" t="s">
        <v>388</v>
      </c>
      <c r="T16" s="493" t="s">
        <v>388</v>
      </c>
      <c r="U16" s="1306">
        <v>98.129397653440961</v>
      </c>
      <c r="V16" s="1306">
        <v>108.47500227458528</v>
      </c>
      <c r="W16" s="492">
        <v>6240397.617036419</v>
      </c>
      <c r="X16" s="492">
        <v>38246013.372758999</v>
      </c>
      <c r="Y16" s="492">
        <v>36351802.774204522</v>
      </c>
      <c r="Z16" s="492">
        <v>43135040.312187381</v>
      </c>
      <c r="AA16" s="1315"/>
    </row>
    <row r="17" spans="1:65" s="1308" customFormat="1" ht="17.25" hidden="1" customHeight="1">
      <c r="A17" s="3590" t="s">
        <v>2502</v>
      </c>
      <c r="B17" s="3590"/>
      <c r="C17" s="3590"/>
      <c r="D17" s="550"/>
      <c r="E17" s="1316">
        <v>13884.215801226181</v>
      </c>
      <c r="F17" s="640">
        <v>49115862.536230616</v>
      </c>
      <c r="G17" s="729">
        <v>42535953.206094816</v>
      </c>
      <c r="H17" s="729">
        <v>9551601.6308908071</v>
      </c>
      <c r="I17" s="729">
        <v>9158464.8092755899</v>
      </c>
      <c r="J17" s="729">
        <v>8997663.2648026906</v>
      </c>
      <c r="K17" s="729">
        <v>22350964.708077282</v>
      </c>
      <c r="L17" s="729">
        <v>137271807.67072111</v>
      </c>
      <c r="M17" s="729">
        <v>13756847.357891547</v>
      </c>
      <c r="N17" s="3590" t="s">
        <v>2369</v>
      </c>
      <c r="O17" s="3590"/>
      <c r="P17" s="3590"/>
      <c r="Q17" s="436"/>
      <c r="R17" s="1127">
        <v>10.69811914487429</v>
      </c>
      <c r="S17" s="496" t="s">
        <v>388</v>
      </c>
      <c r="T17" s="496" t="s">
        <v>388</v>
      </c>
      <c r="U17" s="1317">
        <v>132.6044055498507</v>
      </c>
      <c r="V17" s="1317">
        <v>144.08993176227312</v>
      </c>
      <c r="W17" s="492">
        <v>6698070.0509349806</v>
      </c>
      <c r="X17" s="492">
        <v>40964835.446321748</v>
      </c>
      <c r="Y17" s="492">
        <v>39820027.144423097</v>
      </c>
      <c r="Z17" s="492">
        <v>48378006.616693579</v>
      </c>
      <c r="AA17" s="1315"/>
    </row>
    <row r="18" spans="1:65" s="1308" customFormat="1" ht="13.5" hidden="1" customHeight="1">
      <c r="A18" s="3590" t="s">
        <v>2371</v>
      </c>
      <c r="B18" s="3590"/>
      <c r="C18" s="3590"/>
      <c r="D18" s="436"/>
      <c r="E18" s="1126">
        <v>14177.803997248742</v>
      </c>
      <c r="F18" s="862" t="s">
        <v>426</v>
      </c>
      <c r="G18" s="525">
        <f>'[1]1'!G19/'[1]1'!$E$19*1000</f>
        <v>42829781.066332154</v>
      </c>
      <c r="H18" s="525">
        <f>'[1]1'!H19/'[1]1'!$E$19*1000</f>
        <v>12007051.62516146</v>
      </c>
      <c r="I18" s="525">
        <f>'[1]1'!I19/'[1]1'!$E$19*1000</f>
        <v>11584673.074904718</v>
      </c>
      <c r="J18" s="525">
        <f>'[1]1'!J19/'[1]1'!$E$19*1000</f>
        <v>11420663.849207671</v>
      </c>
      <c r="K18" s="1140" t="s">
        <v>427</v>
      </c>
      <c r="L18" s="525">
        <f>'[1]1'!L19/'[1]1'!$E$19*1000</f>
        <v>133487314.86550899</v>
      </c>
      <c r="M18" s="525">
        <f>'[1]1'!M19/'[1]1'!$E$19*1000</f>
        <v>10482399.909803633</v>
      </c>
      <c r="N18" s="3590" t="s">
        <v>2371</v>
      </c>
      <c r="O18" s="3590"/>
      <c r="P18" s="3590"/>
      <c r="Q18" s="436"/>
      <c r="R18" s="1318">
        <f>'[1]1'!R19/'[1]1'!E19</f>
        <v>11.226386672059109</v>
      </c>
      <c r="S18" s="1319" t="s">
        <v>426</v>
      </c>
      <c r="T18" s="1319" t="s">
        <v>426</v>
      </c>
      <c r="U18" s="1319" t="s">
        <v>426</v>
      </c>
      <c r="V18" s="1319" t="s">
        <v>426</v>
      </c>
      <c r="W18" s="525">
        <f>'[1]1'!W19/'[1]1'!$E$19*1000</f>
        <v>6540541.8101217076</v>
      </c>
      <c r="X18" s="525">
        <f>'[1]1'!X19/'[1]1'!$E$19*1000</f>
        <v>43382558.55981715</v>
      </c>
      <c r="Y18" s="525">
        <f>'[1]1'!Y19/'[1]1'!$E$19*1000</f>
        <v>38731168.642797194</v>
      </c>
      <c r="Z18" s="525">
        <f>'[1]1'!Z19/'[1]1'!$E$19*1000</f>
        <v>58083639.396758847</v>
      </c>
      <c r="AA18" s="1315"/>
    </row>
    <row r="19" spans="1:65" s="1308" customFormat="1" ht="13.5" hidden="1" customHeight="1">
      <c r="A19" s="3590" t="s">
        <v>2556</v>
      </c>
      <c r="B19" s="3590"/>
      <c r="C19" s="3590"/>
      <c r="D19" s="550"/>
      <c r="E19" s="1320">
        <v>14412.000000000007</v>
      </c>
      <c r="F19" s="1126">
        <v>47435023.247933954</v>
      </c>
      <c r="G19" s="525">
        <v>39879561.30494196</v>
      </c>
      <c r="H19" s="525">
        <v>9115642.151042521</v>
      </c>
      <c r="I19" s="525">
        <v>8660463.1377619859</v>
      </c>
      <c r="J19" s="525">
        <v>8493793.4604348596</v>
      </c>
      <c r="K19" s="525">
        <v>23571814.181840964</v>
      </c>
      <c r="L19" s="525">
        <v>133087571.49141754</v>
      </c>
      <c r="M19" s="525">
        <v>13230544.797983168</v>
      </c>
      <c r="N19" s="3590" t="s">
        <v>2556</v>
      </c>
      <c r="O19" s="3590"/>
      <c r="P19" s="3590"/>
      <c r="Q19" s="436"/>
      <c r="R19" s="1318">
        <v>9.7218342469995918</v>
      </c>
      <c r="S19" s="1318">
        <v>7.5465635776771265</v>
      </c>
      <c r="T19" s="1318">
        <v>2.1752706693224568</v>
      </c>
      <c r="U19" s="1318">
        <v>104.97929521473753</v>
      </c>
      <c r="V19" s="1318">
        <v>137.86796058334116</v>
      </c>
      <c r="W19" s="525">
        <v>6259954.0290331859</v>
      </c>
      <c r="X19" s="525">
        <v>39096934.490936048</v>
      </c>
      <c r="Y19" s="525">
        <v>36707776.877159506</v>
      </c>
      <c r="Z19" s="525">
        <v>47697245.190451905</v>
      </c>
      <c r="AA19" s="1315"/>
    </row>
    <row r="20" spans="1:65" s="1308" customFormat="1" ht="13.5" hidden="1" customHeight="1">
      <c r="A20" s="3590" t="s">
        <v>2447</v>
      </c>
      <c r="B20" s="3590"/>
      <c r="C20" s="3590"/>
      <c r="D20" s="550"/>
      <c r="E20" s="724">
        <v>14563.000000000739</v>
      </c>
      <c r="F20" s="154">
        <v>45509962.204318993</v>
      </c>
      <c r="G20" s="492">
        <v>38989204.94335188</v>
      </c>
      <c r="H20" s="492">
        <v>8939243.2289417535</v>
      </c>
      <c r="I20" s="492">
        <v>8321274.0637128521</v>
      </c>
      <c r="J20" s="492">
        <v>8120514.1035530707</v>
      </c>
      <c r="K20" s="492">
        <v>21957904.250088058</v>
      </c>
      <c r="L20" s="492">
        <v>137543935.25461546</v>
      </c>
      <c r="M20" s="492">
        <v>13075241.425932759</v>
      </c>
      <c r="N20" s="3590" t="s">
        <v>2447</v>
      </c>
      <c r="O20" s="3590"/>
      <c r="P20" s="3590"/>
      <c r="Q20" s="436"/>
      <c r="R20" s="1318">
        <v>8.5109939004192352</v>
      </c>
      <c r="S20" s="1318">
        <v>6.6164437711059216</v>
      </c>
      <c r="T20" s="1318">
        <v>1.8945501293133007</v>
      </c>
      <c r="U20" s="1318">
        <v>131.54422071410485</v>
      </c>
      <c r="V20" s="1318">
        <v>140.13021375550409</v>
      </c>
      <c r="W20" s="492">
        <v>5752775.2306968234</v>
      </c>
      <c r="X20" s="492">
        <v>37552211.996995367</v>
      </c>
      <c r="Y20" s="492">
        <v>36384650.840976566</v>
      </c>
      <c r="Z20" s="492">
        <v>45364093.473824903</v>
      </c>
      <c r="AA20" s="1315"/>
    </row>
    <row r="21" spans="1:65" s="1308" customFormat="1" ht="14.45" hidden="1" customHeight="1">
      <c r="A21" s="3590" t="s">
        <v>2273</v>
      </c>
      <c r="B21" s="3590"/>
      <c r="C21" s="3590"/>
      <c r="D21" s="550"/>
      <c r="E21" s="1320">
        <v>14821.00000024477</v>
      </c>
      <c r="F21" s="1126">
        <v>48327530.361962661</v>
      </c>
      <c r="G21" s="525">
        <v>41210969.153543569</v>
      </c>
      <c r="H21" s="525">
        <v>9544437.6522240601</v>
      </c>
      <c r="I21" s="525">
        <v>9024502.1241934709</v>
      </c>
      <c r="J21" s="525">
        <v>8827576.9486802239</v>
      </c>
      <c r="K21" s="525">
        <v>22459416.915849142</v>
      </c>
      <c r="L21" s="525">
        <v>152701417.52390888</v>
      </c>
      <c r="M21" s="525">
        <v>13994991.850793503</v>
      </c>
      <c r="N21" s="3590" t="s">
        <v>2489</v>
      </c>
      <c r="O21" s="3590"/>
      <c r="P21" s="3590"/>
      <c r="Q21" s="436"/>
      <c r="R21" s="1318">
        <v>8.7543969219633251</v>
      </c>
      <c r="S21" s="1318">
        <v>6.7780893239552684</v>
      </c>
      <c r="T21" s="1318">
        <v>1.9763075980080611</v>
      </c>
      <c r="U21" s="1318">
        <v>131.95636741124386</v>
      </c>
      <c r="V21" s="1318">
        <v>141.57546016262012</v>
      </c>
      <c r="W21" s="525">
        <v>6113501.9775059745</v>
      </c>
      <c r="X21" s="525">
        <v>39670326.330035061</v>
      </c>
      <c r="Y21" s="525">
        <v>38180245.582422793</v>
      </c>
      <c r="Z21" s="525">
        <v>48014488.17296461</v>
      </c>
      <c r="AA21" s="1315"/>
    </row>
    <row r="22" spans="1:65" s="1308" customFormat="1" ht="14.45" hidden="1" customHeight="1">
      <c r="A22" s="3095" t="s">
        <v>2292</v>
      </c>
      <c r="B22" s="3096"/>
      <c r="C22" s="3096"/>
      <c r="D22" s="3097"/>
      <c r="E22" s="178">
        <v>14935.000010349095</v>
      </c>
      <c r="F22" s="1321">
        <v>48501.149157458</v>
      </c>
      <c r="G22" s="144">
        <v>39613.65235723192</v>
      </c>
      <c r="H22" s="144">
        <v>8863.4218810383409</v>
      </c>
      <c r="I22" s="144">
        <v>8406.9731728139559</v>
      </c>
      <c r="J22" s="144">
        <v>8164.0897418151126</v>
      </c>
      <c r="K22" s="144">
        <v>22543.901875294792</v>
      </c>
      <c r="L22" s="144">
        <v>153797.65224766204</v>
      </c>
      <c r="M22" s="144">
        <v>14606.058191880787</v>
      </c>
      <c r="N22" s="3095" t="s">
        <v>2292</v>
      </c>
      <c r="O22" s="3096"/>
      <c r="P22" s="3096"/>
      <c r="Q22" s="3097"/>
      <c r="R22" s="1318">
        <v>8.7311312693919358</v>
      </c>
      <c r="S22" s="1318">
        <v>6.7894131812802048</v>
      </c>
      <c r="T22" s="1318">
        <v>1.941718088111746</v>
      </c>
      <c r="U22" s="1318">
        <v>119.39517283194242</v>
      </c>
      <c r="V22" s="1318">
        <v>129.4933603741249</v>
      </c>
      <c r="W22" s="144">
        <v>6134.1181102373002</v>
      </c>
      <c r="X22" s="144">
        <v>38278.493919796383</v>
      </c>
      <c r="Y22" s="144">
        <v>37099.22531691366</v>
      </c>
      <c r="Z22" s="144">
        <v>48963.204266625915</v>
      </c>
      <c r="AA22" s="1315"/>
    </row>
    <row r="23" spans="1:65" s="1308" customFormat="1" ht="14.45" hidden="1" customHeight="1">
      <c r="A23" s="3095" t="s">
        <v>2334</v>
      </c>
      <c r="B23" s="3096"/>
      <c r="C23" s="3096"/>
      <c r="D23" s="3097"/>
      <c r="E23" s="178">
        <v>15207</v>
      </c>
      <c r="F23" s="1322" t="s">
        <v>431</v>
      </c>
      <c r="G23" s="144">
        <v>36010.509158527559</v>
      </c>
      <c r="H23" s="144">
        <v>9017.3299167078403</v>
      </c>
      <c r="I23" s="144">
        <v>8508.6990303050716</v>
      </c>
      <c r="J23" s="144">
        <v>8285.6523650080362</v>
      </c>
      <c r="K23" s="526" t="s">
        <v>431</v>
      </c>
      <c r="L23" s="526" t="s">
        <v>431</v>
      </c>
      <c r="M23" s="526" t="s">
        <v>431</v>
      </c>
      <c r="N23" s="3095" t="s">
        <v>2315</v>
      </c>
      <c r="O23" s="3096"/>
      <c r="P23" s="3096"/>
      <c r="Q23" s="3097"/>
      <c r="R23" s="1318">
        <v>8.8398869672457678</v>
      </c>
      <c r="S23" s="1318">
        <v>6.8091582154013741</v>
      </c>
      <c r="T23" s="1318">
        <v>2.0307287518443906</v>
      </c>
      <c r="U23" s="1323" t="s">
        <v>340</v>
      </c>
      <c r="V23" s="1323" t="s">
        <v>424</v>
      </c>
      <c r="W23" s="144">
        <v>5276.4094781992389</v>
      </c>
      <c r="X23" s="144">
        <v>37922.584824932077</v>
      </c>
      <c r="Y23" s="144">
        <v>34004.943652264345</v>
      </c>
      <c r="Z23" s="144">
        <v>43664.833496219202</v>
      </c>
      <c r="AA23" s="1315"/>
    </row>
    <row r="24" spans="1:65" s="1308" customFormat="1" ht="13.7" customHeight="1">
      <c r="A24" s="3098" t="s">
        <v>1463</v>
      </c>
      <c r="B24" s="3098"/>
      <c r="C24" s="3098"/>
      <c r="D24" s="3099"/>
      <c r="E24" s="526">
        <v>15686.999999796744</v>
      </c>
      <c r="F24" s="1322">
        <v>54563.268497110577</v>
      </c>
      <c r="G24" s="526">
        <v>43861.141283343059</v>
      </c>
      <c r="H24" s="526">
        <v>10325.457272886364</v>
      </c>
      <c r="I24" s="526">
        <v>9664.8553681724316</v>
      </c>
      <c r="J24" s="526">
        <v>9460.910795565118</v>
      </c>
      <c r="K24" s="526">
        <v>25594.621859464947</v>
      </c>
      <c r="L24" s="526">
        <v>141667.13458602584</v>
      </c>
      <c r="M24" s="526">
        <v>21368.620904886408</v>
      </c>
      <c r="N24" s="3098" t="s">
        <v>1463</v>
      </c>
      <c r="O24" s="3098"/>
      <c r="P24" s="3098"/>
      <c r="Q24" s="3099"/>
      <c r="R24" s="1323">
        <v>8.8511133605774326</v>
      </c>
      <c r="S24" s="1323">
        <v>6.9287677526859266</v>
      </c>
      <c r="T24" s="1323">
        <v>1.9223456078914885</v>
      </c>
      <c r="U24" s="1323">
        <v>107.04837150697601</v>
      </c>
      <c r="V24" s="1323">
        <v>126.02283695336492</v>
      </c>
      <c r="W24" s="526">
        <v>7545.2527669907195</v>
      </c>
      <c r="X24" s="526">
        <v>43110.097173507245</v>
      </c>
      <c r="Y24" s="526">
        <v>41303.850307495515</v>
      </c>
      <c r="Z24" s="526">
        <v>50709.589493861604</v>
      </c>
      <c r="AA24" s="1315"/>
    </row>
    <row r="25" spans="1:65" s="1308" customFormat="1" ht="13.7" customHeight="1">
      <c r="A25" s="3095" t="s">
        <v>2260</v>
      </c>
      <c r="B25" s="3095"/>
      <c r="C25" s="3095"/>
      <c r="D25" s="3100"/>
      <c r="E25" s="526">
        <v>15500</v>
      </c>
      <c r="F25" s="1322" t="s">
        <v>431</v>
      </c>
      <c r="G25" s="526">
        <v>55980.271395425945</v>
      </c>
      <c r="H25" s="526">
        <v>13634.554198239672</v>
      </c>
      <c r="I25" s="526">
        <v>12614.250814914885</v>
      </c>
      <c r="J25" s="526">
        <v>12345.135520698283</v>
      </c>
      <c r="K25" s="526" t="s">
        <v>431</v>
      </c>
      <c r="L25" s="526">
        <v>122171.73181625651</v>
      </c>
      <c r="M25" s="526">
        <v>21163.968726025738</v>
      </c>
      <c r="N25" s="3095" t="s">
        <v>2733</v>
      </c>
      <c r="O25" s="3095"/>
      <c r="P25" s="3095"/>
      <c r="Q25" s="3100"/>
      <c r="R25" s="1323">
        <v>9.8456230265432279</v>
      </c>
      <c r="S25" s="1323">
        <v>7.3868929808987094</v>
      </c>
      <c r="T25" s="1323">
        <v>2.4587300456856456</v>
      </c>
      <c r="U25" s="1323" t="s">
        <v>431</v>
      </c>
      <c r="V25" s="1323" t="s">
        <v>431</v>
      </c>
      <c r="W25" s="526">
        <v>6913.7704650701417</v>
      </c>
      <c r="X25" s="526">
        <v>56483.472830459577</v>
      </c>
      <c r="Y25" s="526">
        <v>51987.760105637281</v>
      </c>
      <c r="Z25" s="526">
        <v>54834.063826610996</v>
      </c>
      <c r="AA25" s="1315"/>
    </row>
    <row r="26" spans="1:65" s="1308" customFormat="1" ht="13.7" customHeight="1">
      <c r="A26" s="3095" t="s">
        <v>1464</v>
      </c>
      <c r="B26" s="3095"/>
      <c r="C26" s="3095"/>
      <c r="D26" s="3100"/>
      <c r="E26" s="526">
        <v>16502.022257559558</v>
      </c>
      <c r="F26" s="1322">
        <v>63579.366332451566</v>
      </c>
      <c r="G26" s="526">
        <v>57001.191578761027</v>
      </c>
      <c r="H26" s="526">
        <v>13861.57419689511</v>
      </c>
      <c r="I26" s="526">
        <v>12989.675106935392</v>
      </c>
      <c r="J26" s="526">
        <v>12770.00568208703</v>
      </c>
      <c r="K26" s="526">
        <v>28797.191523583977</v>
      </c>
      <c r="L26" s="526">
        <v>178466.71596457853</v>
      </c>
      <c r="M26" s="526">
        <v>21249.30807929442</v>
      </c>
      <c r="N26" s="3095" t="s">
        <v>1464</v>
      </c>
      <c r="O26" s="3095"/>
      <c r="P26" s="3095"/>
      <c r="Q26" s="3100"/>
      <c r="R26" s="1324">
        <v>8.8600869868189367</v>
      </c>
      <c r="S26" s="1324">
        <v>6.8475472392440437</v>
      </c>
      <c r="T26" s="1324">
        <v>2.0125397475749027</v>
      </c>
      <c r="U26" s="1324">
        <v>108.70820476154772</v>
      </c>
      <c r="V26" s="1324">
        <v>126.56661618927994</v>
      </c>
      <c r="W26" s="144">
        <v>9657.7744973960762</v>
      </c>
      <c r="X26" s="144">
        <v>53429.468590439203</v>
      </c>
      <c r="Y26" s="144">
        <v>51992.325696075612</v>
      </c>
      <c r="Z26" s="144">
        <v>59708.86263090068</v>
      </c>
      <c r="AA26" s="1315"/>
      <c r="AB26" s="1315"/>
      <c r="AC26" s="1315"/>
    </row>
    <row r="27" spans="1:65" s="1308" customFormat="1" ht="13.7" customHeight="1">
      <c r="A27" s="3095" t="s">
        <v>2276</v>
      </c>
      <c r="B27" s="3096"/>
      <c r="C27" s="3096"/>
      <c r="D27" s="3097"/>
      <c r="E27" s="526">
        <v>16524.999999998374</v>
      </c>
      <c r="F27" s="1322">
        <v>80233.786582646339</v>
      </c>
      <c r="G27" s="526">
        <v>64767.899011754256</v>
      </c>
      <c r="H27" s="526">
        <v>16198.479892664722</v>
      </c>
      <c r="I27" s="526">
        <v>15445.745872542044</v>
      </c>
      <c r="J27" s="526">
        <v>15220.994641863354</v>
      </c>
      <c r="K27" s="526">
        <v>31138.890220205096</v>
      </c>
      <c r="L27" s="526">
        <v>203101.45112074967</v>
      </c>
      <c r="M27" s="526">
        <v>23227.737788404243</v>
      </c>
      <c r="N27" s="3095" t="s">
        <v>2276</v>
      </c>
      <c r="O27" s="3096"/>
      <c r="P27" s="3096"/>
      <c r="Q27" s="3097"/>
      <c r="R27" s="1324">
        <v>9.9656289090020422</v>
      </c>
      <c r="S27" s="1324">
        <v>7.6251445003874512</v>
      </c>
      <c r="T27" s="1324">
        <v>2.3404844086145999</v>
      </c>
      <c r="U27" s="1324">
        <v>109.33507803712362</v>
      </c>
      <c r="V27" s="1324">
        <v>127.31054876628544</v>
      </c>
      <c r="W27" s="144">
        <v>10563.956461141332</v>
      </c>
      <c r="X27" s="144">
        <v>63381.021075662698</v>
      </c>
      <c r="Y27" s="144">
        <v>59521.343657658355</v>
      </c>
      <c r="Z27" s="144">
        <v>79845.183752964062</v>
      </c>
      <c r="AA27" s="1315"/>
    </row>
    <row r="28" spans="1:65" s="1308" customFormat="1" ht="13.7" customHeight="1">
      <c r="A28" s="3095" t="s">
        <v>2237</v>
      </c>
      <c r="B28" s="3096"/>
      <c r="C28" s="3096"/>
      <c r="D28" s="3097"/>
      <c r="E28" s="144">
        <f>'33'!E28</f>
        <v>16745.000000000517</v>
      </c>
      <c r="F28" s="1321">
        <f>'33'!F28</f>
        <v>91858.173525620921</v>
      </c>
      <c r="G28" s="144">
        <f>'33'!G28</f>
        <v>65879.366879332229</v>
      </c>
      <c r="H28" s="144">
        <f>'33'!H28</f>
        <v>19560.334007233752</v>
      </c>
      <c r="I28" s="144">
        <f>'33'!I28</f>
        <v>18793.238739617555</v>
      </c>
      <c r="J28" s="144">
        <f>'33'!J28</f>
        <v>18593.900643774799</v>
      </c>
      <c r="K28" s="144">
        <f>'33'!K28</f>
        <v>28970.892312781973</v>
      </c>
      <c r="L28" s="144">
        <f>'33'!L28</f>
        <v>205575.37345236415</v>
      </c>
      <c r="M28" s="144">
        <f>'33'!M28</f>
        <v>23128.798747567431</v>
      </c>
      <c r="N28" s="3095" t="s">
        <v>2237</v>
      </c>
      <c r="O28" s="3096"/>
      <c r="P28" s="3096"/>
      <c r="Q28" s="3097"/>
      <c r="R28" s="1324">
        <f>'33'!R28</f>
        <v>10.640223218556514</v>
      </c>
      <c r="S28" s="1324">
        <f>'33'!S28</f>
        <v>8.1681774298838619</v>
      </c>
      <c r="T28" s="1324">
        <f>'33'!T28</f>
        <v>2.4720457886726512</v>
      </c>
      <c r="U28" s="1324">
        <f>'33'!U28</f>
        <v>108.30075223690659</v>
      </c>
      <c r="V28" s="1324">
        <f>'33'!V28</f>
        <v>132.82017371932074</v>
      </c>
      <c r="W28" s="144">
        <f>'33'!W28</f>
        <v>13024.598291611459</v>
      </c>
      <c r="X28" s="144">
        <f>'33'!X28</f>
        <v>63338.143531398964</v>
      </c>
      <c r="Y28" s="144">
        <f>'33'!Y28</f>
        <v>58377.822561145746</v>
      </c>
      <c r="Z28" s="144">
        <f>'33'!Z28</f>
        <v>93219.94640383267</v>
      </c>
      <c r="AA28" s="1315"/>
    </row>
    <row r="29" spans="1:65" ht="13.7" customHeight="1">
      <c r="A29" s="3094" t="s">
        <v>354</v>
      </c>
      <c r="B29" s="3094"/>
      <c r="C29" s="3094"/>
      <c r="D29" s="436"/>
      <c r="E29" s="1321"/>
      <c r="F29" s="1321"/>
      <c r="G29" s="1321"/>
      <c r="H29" s="1321"/>
      <c r="I29" s="1321"/>
      <c r="J29" s="1321"/>
      <c r="K29" s="1321"/>
      <c r="L29" s="1321"/>
      <c r="M29" s="144"/>
      <c r="N29" s="3094" t="s">
        <v>354</v>
      </c>
      <c r="O29" s="3094"/>
      <c r="P29" s="3094"/>
      <c r="Q29" s="436"/>
      <c r="R29" s="1125"/>
      <c r="S29" s="1125"/>
      <c r="T29" s="1125"/>
      <c r="U29" s="1325"/>
      <c r="V29" s="1325"/>
      <c r="W29" s="1321"/>
      <c r="X29" s="1321"/>
      <c r="Y29" s="1321"/>
      <c r="Z29" s="144"/>
      <c r="AA29" s="1326"/>
      <c r="AB29" s="1326"/>
      <c r="AC29" s="1326"/>
      <c r="AD29" s="1326"/>
      <c r="AE29" s="1326"/>
      <c r="AF29" s="1326"/>
      <c r="AG29" s="1326"/>
      <c r="AH29" s="1326"/>
      <c r="AI29" s="1326"/>
      <c r="AJ29" s="1326"/>
      <c r="AK29" s="1326"/>
      <c r="AL29" s="1326"/>
      <c r="AM29" s="1326"/>
      <c r="AN29" s="1326"/>
      <c r="AO29" s="1326"/>
      <c r="AP29" s="1326"/>
      <c r="AQ29" s="1326"/>
      <c r="AR29" s="1326"/>
      <c r="AS29" s="1326"/>
      <c r="AT29" s="1326"/>
      <c r="AU29" s="1326"/>
      <c r="AV29" s="1326"/>
      <c r="AW29" s="1326"/>
      <c r="AX29" s="1326"/>
      <c r="AY29" s="1326"/>
      <c r="AZ29" s="1326"/>
      <c r="BA29" s="1326"/>
      <c r="BB29" s="1326"/>
      <c r="BC29" s="1326"/>
      <c r="BD29" s="1326"/>
      <c r="BE29" s="1326"/>
      <c r="BF29" s="1326"/>
      <c r="BG29" s="1326"/>
      <c r="BH29" s="1326"/>
      <c r="BI29" s="1326"/>
      <c r="BJ29" s="1326"/>
      <c r="BK29" s="1326"/>
      <c r="BL29" s="1326"/>
      <c r="BM29" s="1326"/>
    </row>
    <row r="30" spans="1:65" ht="13.7" customHeight="1">
      <c r="A30" s="155"/>
      <c r="B30" s="156" t="s">
        <v>2182</v>
      </c>
      <c r="C30" s="155"/>
      <c r="D30" s="1327"/>
      <c r="E30" s="950">
        <f>'2'!E31</f>
        <v>12508.028482146516</v>
      </c>
      <c r="F30" s="738">
        <f>'33'!AG62</f>
        <v>27147.339115725474</v>
      </c>
      <c r="G30" s="738">
        <f>'33'!AH62</f>
        <v>19654.948002711975</v>
      </c>
      <c r="H30" s="738">
        <f>'33'!AI62</f>
        <v>5124.9374020352971</v>
      </c>
      <c r="I30" s="738">
        <f>'33'!AJ62</f>
        <v>4900.1007062574054</v>
      </c>
      <c r="J30" s="738">
        <f>'33'!AK62</f>
        <v>4845.6374674834542</v>
      </c>
      <c r="K30" s="738">
        <f>'33'!AL62</f>
        <v>9133.5389973932088</v>
      </c>
      <c r="L30" s="738">
        <f>'33'!AM62</f>
        <v>40637.529234038208</v>
      </c>
      <c r="M30" s="737">
        <f>'33'!AN62</f>
        <v>6777.2909334453452</v>
      </c>
      <c r="N30" s="155"/>
      <c r="O30" s="156" t="s">
        <v>2182</v>
      </c>
      <c r="P30" s="155"/>
      <c r="Q30" s="1327"/>
      <c r="R30" s="1328">
        <f>'36'!E35</f>
        <v>3.1132415242840699</v>
      </c>
      <c r="S30" s="1328">
        <f>'36'!F35</f>
        <v>2.3363919164573828</v>
      </c>
      <c r="T30" s="1328">
        <f>'36'!G35</f>
        <v>0.77684960782668022</v>
      </c>
      <c r="U30" s="1328">
        <f>'35'!BX67</f>
        <v>63.170967492646014</v>
      </c>
      <c r="V30" s="1328">
        <f>'35'!BY67</f>
        <v>79.929545146392556</v>
      </c>
      <c r="W30" s="950">
        <f>'33'!AO62</f>
        <v>3692.9743092815684</v>
      </c>
      <c r="X30" s="950">
        <f>'33'!AP62</f>
        <v>17852.457986386133</v>
      </c>
      <c r="Y30" s="950">
        <f>'33'!AQ62</f>
        <v>16716.425307733996</v>
      </c>
      <c r="Z30" s="528">
        <f>'33'!AR62</f>
        <v>27223.778694233482</v>
      </c>
      <c r="AA30" s="1326"/>
      <c r="AB30" s="1326"/>
      <c r="AC30" s="1326"/>
      <c r="AD30" s="1326"/>
      <c r="AE30" s="1326"/>
      <c r="AF30" s="1326"/>
      <c r="AG30" s="1326"/>
      <c r="AH30" s="1326"/>
      <c r="AI30" s="1326"/>
      <c r="AJ30" s="1326"/>
      <c r="AK30" s="1326"/>
      <c r="AL30" s="1326"/>
      <c r="AM30" s="1326"/>
      <c r="AN30" s="1326"/>
      <c r="AO30" s="1326"/>
      <c r="AP30" s="1326"/>
      <c r="AQ30" s="1326"/>
      <c r="AR30" s="1326"/>
      <c r="AS30" s="1326"/>
      <c r="AT30" s="1326"/>
      <c r="AU30" s="1326"/>
      <c r="AV30" s="1326"/>
      <c r="AW30" s="1326"/>
      <c r="AX30" s="1326"/>
      <c r="AY30" s="1326"/>
      <c r="AZ30" s="1326"/>
      <c r="BA30" s="1326"/>
      <c r="BB30" s="1326"/>
      <c r="BC30" s="1326"/>
      <c r="BD30" s="1326"/>
      <c r="BE30" s="1326"/>
      <c r="BF30" s="1326"/>
      <c r="BG30" s="1326"/>
      <c r="BH30" s="1326"/>
      <c r="BI30" s="1326"/>
      <c r="BJ30" s="1326"/>
      <c r="BK30" s="1326"/>
      <c r="BL30" s="1326"/>
      <c r="BM30" s="1326"/>
    </row>
    <row r="31" spans="1:65" ht="13.7" customHeight="1">
      <c r="A31" s="155"/>
      <c r="B31" s="156" t="s">
        <v>2183</v>
      </c>
      <c r="C31" s="155"/>
      <c r="D31" s="1327"/>
      <c r="E31" s="950">
        <f>'2'!E32</f>
        <v>2370.7253560779141</v>
      </c>
      <c r="F31" s="738">
        <f>'33'!AG63</f>
        <v>79988.859706002331</v>
      </c>
      <c r="G31" s="738">
        <f>'33'!AH63</f>
        <v>58656.164963297189</v>
      </c>
      <c r="H31" s="738">
        <f>'33'!AI63</f>
        <v>16010.226517882276</v>
      </c>
      <c r="I31" s="738">
        <f>'33'!AJ63</f>
        <v>15407.793440677538</v>
      </c>
      <c r="J31" s="738">
        <f>'33'!AK63</f>
        <v>15206.358424179341</v>
      </c>
      <c r="K31" s="738">
        <f>'33'!AL63</f>
        <v>28424.539348609924</v>
      </c>
      <c r="L31" s="738">
        <f>'33'!AM63</f>
        <v>178081.31728009586</v>
      </c>
      <c r="M31" s="737">
        <f>'33'!AN63</f>
        <v>20991.792669850398</v>
      </c>
      <c r="N31" s="155"/>
      <c r="O31" s="156" t="s">
        <v>2183</v>
      </c>
      <c r="P31" s="155"/>
      <c r="Q31" s="1327"/>
      <c r="R31" s="1328">
        <f>'36'!E36</f>
        <v>13.25400513104525</v>
      </c>
      <c r="S31" s="1328">
        <f>'36'!F36</f>
        <v>10.290417496029262</v>
      </c>
      <c r="T31" s="1328">
        <f>'36'!G36</f>
        <v>2.963587635015978</v>
      </c>
      <c r="U31" s="1328">
        <f>'35'!BX68</f>
        <v>137.34921001707076</v>
      </c>
      <c r="V31" s="1328">
        <f>'35'!BY68</f>
        <v>151.25074160791087</v>
      </c>
      <c r="W31" s="950">
        <f>'33'!AO63</f>
        <v>11027.197983143991</v>
      </c>
      <c r="X31" s="950">
        <f>'33'!AP63</f>
        <v>56735.08863099484</v>
      </c>
      <c r="Y31" s="950">
        <f>'33'!AQ63</f>
        <v>53408.731085321073</v>
      </c>
      <c r="Z31" s="528">
        <f>'33'!AR63</f>
        <v>79226.762762744329</v>
      </c>
      <c r="AA31" s="1326"/>
      <c r="AB31" s="1326"/>
      <c r="AC31" s="1326"/>
      <c r="AD31" s="1326"/>
      <c r="AE31" s="1326"/>
      <c r="AF31" s="1326"/>
      <c r="AG31" s="1326"/>
      <c r="AH31" s="1326"/>
      <c r="AI31" s="1326"/>
      <c r="AJ31" s="1326"/>
      <c r="AK31" s="1326"/>
      <c r="AL31" s="1326"/>
      <c r="AM31" s="1326"/>
      <c r="AN31" s="1326"/>
      <c r="AO31" s="1326"/>
      <c r="AP31" s="1326"/>
      <c r="AQ31" s="1326"/>
      <c r="AR31" s="1326"/>
      <c r="AS31" s="1326"/>
      <c r="AT31" s="1326"/>
      <c r="AU31" s="1326"/>
      <c r="AV31" s="1326"/>
      <c r="AW31" s="1326"/>
      <c r="AX31" s="1326"/>
      <c r="AY31" s="1326"/>
      <c r="AZ31" s="1326"/>
      <c r="BA31" s="1326"/>
      <c r="BB31" s="1326"/>
      <c r="BC31" s="1326"/>
      <c r="BD31" s="1326"/>
      <c r="BE31" s="1326"/>
      <c r="BF31" s="1326"/>
      <c r="BG31" s="1326"/>
      <c r="BH31" s="1326"/>
      <c r="BI31" s="1326"/>
      <c r="BJ31" s="1326"/>
      <c r="BK31" s="1326"/>
      <c r="BL31" s="1326"/>
      <c r="BM31" s="1326"/>
    </row>
    <row r="32" spans="1:65" ht="13.7" customHeight="1">
      <c r="A32" s="155"/>
      <c r="B32" s="156" t="s">
        <v>2261</v>
      </c>
      <c r="C32" s="155"/>
      <c r="D32" s="1327"/>
      <c r="E32" s="950">
        <f>'2'!E33</f>
        <v>1425.4260987624873</v>
      </c>
      <c r="F32" s="738">
        <f>'33'!AG64</f>
        <v>279804.45916166267</v>
      </c>
      <c r="G32" s="738">
        <f>'33'!AH64</f>
        <v>197281.27214845267</v>
      </c>
      <c r="H32" s="738">
        <f>'33'!AI64</f>
        <v>60281.629134365372</v>
      </c>
      <c r="I32" s="738">
        <f>'33'!AJ64</f>
        <v>58202.081361904246</v>
      </c>
      <c r="J32" s="738">
        <f>'33'!AK64</f>
        <v>57733.76223842441</v>
      </c>
      <c r="K32" s="738">
        <f>'33'!AL64</f>
        <v>69488.863600843382</v>
      </c>
      <c r="L32" s="738">
        <f>'33'!AM64</f>
        <v>556633.37973590416</v>
      </c>
      <c r="M32" s="737">
        <f>'33'!AN64</f>
        <v>61862.328312851729</v>
      </c>
      <c r="N32" s="155"/>
      <c r="O32" s="156" t="s">
        <v>2380</v>
      </c>
      <c r="P32" s="155"/>
      <c r="Q32" s="1327"/>
      <c r="R32" s="1328">
        <f>'36'!E37</f>
        <v>29.354961978867706</v>
      </c>
      <c r="S32" s="1328">
        <f>'36'!F37</f>
        <v>22.501007595821026</v>
      </c>
      <c r="T32" s="1328">
        <f>'36'!G37</f>
        <v>6.8539543830466778</v>
      </c>
      <c r="U32" s="1328">
        <f>'35'!BX69</f>
        <v>160.8463129844196</v>
      </c>
      <c r="V32" s="1328">
        <f>'35'!BY69</f>
        <v>270.8167367327913</v>
      </c>
      <c r="W32" s="950">
        <f>'33'!AO64</f>
        <v>44759.75080526965</v>
      </c>
      <c r="X32" s="950">
        <f>'33'!AP64</f>
        <v>186213.18070512518</v>
      </c>
      <c r="Y32" s="950">
        <f>'33'!AQ64</f>
        <v>178764.60547387239</v>
      </c>
      <c r="Z32" s="528">
        <f>'33'!AR64</f>
        <v>275489.89912962198</v>
      </c>
      <c r="AA32" s="1326"/>
      <c r="AB32" s="1326"/>
      <c r="AC32" s="1326"/>
      <c r="AD32" s="1326"/>
      <c r="AE32" s="1326"/>
      <c r="AF32" s="1326"/>
      <c r="AG32" s="1326"/>
      <c r="AH32" s="1326"/>
      <c r="AI32" s="1326"/>
      <c r="AJ32" s="1326"/>
      <c r="AK32" s="1326"/>
      <c r="AL32" s="1326"/>
      <c r="AM32" s="1326"/>
      <c r="AN32" s="1326"/>
      <c r="AO32" s="1326"/>
      <c r="AP32" s="1326"/>
      <c r="AQ32" s="1326"/>
      <c r="AR32" s="1326"/>
      <c r="AS32" s="1326"/>
      <c r="AT32" s="1326"/>
      <c r="AU32" s="1326"/>
      <c r="AV32" s="1326"/>
      <c r="AW32" s="1326"/>
      <c r="AX32" s="1326"/>
      <c r="AY32" s="1326"/>
      <c r="AZ32" s="1326"/>
      <c r="BA32" s="1326"/>
      <c r="BB32" s="1326"/>
      <c r="BC32" s="1326"/>
      <c r="BD32" s="1326"/>
      <c r="BE32" s="1326"/>
      <c r="BF32" s="1326"/>
      <c r="BG32" s="1326"/>
      <c r="BH32" s="1326"/>
      <c r="BI32" s="1326"/>
      <c r="BJ32" s="1326"/>
      <c r="BK32" s="1326"/>
      <c r="BL32" s="1326"/>
      <c r="BM32" s="1326"/>
    </row>
    <row r="33" spans="1:65" ht="13.7" customHeight="1">
      <c r="A33" s="155"/>
      <c r="B33" s="156" t="s">
        <v>2185</v>
      </c>
      <c r="C33" s="155"/>
      <c r="D33" s="1327"/>
      <c r="E33" s="950">
        <f>'2'!E34</f>
        <v>274.00802773984981</v>
      </c>
      <c r="F33" s="738">
        <f>'33'!AG65</f>
        <v>652761.53745769372</v>
      </c>
      <c r="G33" s="738">
        <f>'33'!AH65</f>
        <v>482656.50404424767</v>
      </c>
      <c r="H33" s="738">
        <f>'33'!AI65</f>
        <v>109674.7703937776</v>
      </c>
      <c r="I33" s="738">
        <f>'33'!AJ65</f>
        <v>104610.30244337818</v>
      </c>
      <c r="J33" s="738">
        <f>'33'!AK65</f>
        <v>103284.29284918455</v>
      </c>
      <c r="K33" s="738">
        <f>'33'!AL65</f>
        <v>223413.48918563162</v>
      </c>
      <c r="L33" s="738">
        <f>'33'!AM65</f>
        <v>1564912.9077811756</v>
      </c>
      <c r="M33" s="737">
        <f>'33'!AN65</f>
        <v>181636.11002332554</v>
      </c>
      <c r="N33" s="155"/>
      <c r="O33" s="156" t="s">
        <v>2185</v>
      </c>
      <c r="P33" s="155"/>
      <c r="Q33" s="1327"/>
      <c r="R33" s="1328">
        <f>'36'!E38</f>
        <v>70.621557408159831</v>
      </c>
      <c r="S33" s="1328">
        <f>'36'!F38</f>
        <v>55.751585704700751</v>
      </c>
      <c r="T33" s="1328">
        <f>'36'!G38</f>
        <v>14.869971703459065</v>
      </c>
      <c r="U33" s="1328">
        <f>'35'!BX70</f>
        <v>302.15703175196029</v>
      </c>
      <c r="V33" s="1328">
        <f>'35'!BY70</f>
        <v>455.690675087876</v>
      </c>
      <c r="W33" s="950">
        <f>'33'!AO65</f>
        <v>68349.984012002984</v>
      </c>
      <c r="X33" s="950">
        <f>'33'!AP65</f>
        <v>456521.48150367627</v>
      </c>
      <c r="Y33" s="950">
        <f>'33'!AQ65</f>
        <v>439050.95228200644</v>
      </c>
      <c r="Z33" s="528">
        <f>'33'!AR65</f>
        <v>642681.71234705963</v>
      </c>
      <c r="AA33" s="1326"/>
      <c r="AB33" s="1326"/>
      <c r="AC33" s="1326"/>
      <c r="AD33" s="1326"/>
      <c r="AE33" s="1326"/>
      <c r="AF33" s="1326"/>
      <c r="AG33" s="1326"/>
      <c r="AH33" s="1326"/>
      <c r="AI33" s="1326"/>
      <c r="AJ33" s="1326"/>
      <c r="AK33" s="1326"/>
      <c r="AL33" s="1326"/>
      <c r="AM33" s="1326"/>
      <c r="AN33" s="1326"/>
      <c r="AO33" s="1326"/>
      <c r="AP33" s="1326"/>
      <c r="AQ33" s="1326"/>
      <c r="AR33" s="1326"/>
      <c r="AS33" s="1326"/>
      <c r="AT33" s="1326"/>
      <c r="AU33" s="1326"/>
      <c r="AV33" s="1326"/>
      <c r="AW33" s="1326"/>
      <c r="AX33" s="1326"/>
      <c r="AY33" s="1326"/>
      <c r="AZ33" s="1326"/>
      <c r="BA33" s="1326"/>
      <c r="BB33" s="1326"/>
      <c r="BC33" s="1326"/>
      <c r="BD33" s="1326"/>
      <c r="BE33" s="1326"/>
      <c r="BF33" s="1326"/>
      <c r="BG33" s="1326"/>
      <c r="BH33" s="1326"/>
      <c r="BI33" s="1326"/>
      <c r="BJ33" s="1326"/>
      <c r="BK33" s="1326"/>
      <c r="BL33" s="1326"/>
      <c r="BM33" s="1326"/>
    </row>
    <row r="34" spans="1:65" ht="13.7" customHeight="1">
      <c r="A34" s="155"/>
      <c r="B34" s="156" t="s">
        <v>2381</v>
      </c>
      <c r="C34" s="155"/>
      <c r="D34" s="1327"/>
      <c r="E34" s="950">
        <f>'2'!E35</f>
        <v>117.90999295995468</v>
      </c>
      <c r="F34" s="738">
        <f>'33'!AG66</f>
        <v>1588990.7471273385</v>
      </c>
      <c r="G34" s="738">
        <f>'33'!AH66</f>
        <v>919024.92849139846</v>
      </c>
      <c r="H34" s="738">
        <f>'33'!AI66</f>
        <v>307512.09831730282</v>
      </c>
      <c r="I34" s="738">
        <f>'33'!AJ66</f>
        <v>293600.35721541173</v>
      </c>
      <c r="J34" s="738">
        <f>'33'!AK66</f>
        <v>289883.43906937406</v>
      </c>
      <c r="K34" s="738">
        <f>'33'!AL66</f>
        <v>504992.91331960412</v>
      </c>
      <c r="L34" s="738">
        <f>'33'!AM66</f>
        <v>4554438.8540884713</v>
      </c>
      <c r="M34" s="737">
        <f>'33'!AN66</f>
        <v>353238.43081826728</v>
      </c>
      <c r="N34" s="155"/>
      <c r="O34" s="156" t="s">
        <v>2381</v>
      </c>
      <c r="P34" s="155"/>
      <c r="Q34" s="1327"/>
      <c r="R34" s="1328">
        <f>'36'!E39</f>
        <v>153.1093577923321</v>
      </c>
      <c r="S34" s="1328">
        <f>'36'!F39</f>
        <v>125.12511077333053</v>
      </c>
      <c r="T34" s="1328">
        <f>'36'!G39</f>
        <v>27.984247019001529</v>
      </c>
      <c r="U34" s="1328">
        <f>'35'!BX71</f>
        <v>1848.7875097569727</v>
      </c>
      <c r="V34" s="1328">
        <f>'35'!BY71</f>
        <v>1274.9996888945136</v>
      </c>
      <c r="W34" s="950">
        <f>'33'!AO66</f>
        <v>177546.64579068046</v>
      </c>
      <c r="X34" s="950">
        <f>'33'!AP66</f>
        <v>1033955.7379112912</v>
      </c>
      <c r="Y34" s="950">
        <f>'33'!AQ66</f>
        <v>809229.97647469072</v>
      </c>
      <c r="Z34" s="528">
        <f>'33'!AR66</f>
        <v>1727099.9857156293</v>
      </c>
      <c r="AA34" s="1326"/>
      <c r="AB34" s="1326"/>
      <c r="AC34" s="1326"/>
      <c r="AD34" s="1326"/>
      <c r="AE34" s="1326"/>
      <c r="AF34" s="1326"/>
      <c r="AG34" s="1326"/>
      <c r="AH34" s="1326"/>
      <c r="AI34" s="1326"/>
      <c r="AJ34" s="1326"/>
      <c r="AK34" s="1326"/>
      <c r="AL34" s="1326"/>
      <c r="AM34" s="1326"/>
      <c r="AN34" s="1326"/>
      <c r="AO34" s="1326"/>
      <c r="AP34" s="1326"/>
      <c r="AQ34" s="1326"/>
      <c r="AR34" s="1326"/>
      <c r="AS34" s="1326"/>
      <c r="AT34" s="1326"/>
      <c r="AU34" s="1326"/>
      <c r="AV34" s="1326"/>
      <c r="AW34" s="1326"/>
      <c r="AX34" s="1326"/>
      <c r="AY34" s="1326"/>
      <c r="AZ34" s="1326"/>
      <c r="BA34" s="1326"/>
      <c r="BB34" s="1326"/>
      <c r="BC34" s="1326"/>
      <c r="BD34" s="1326"/>
      <c r="BE34" s="1326"/>
      <c r="BF34" s="1326"/>
      <c r="BG34" s="1326"/>
      <c r="BH34" s="1326"/>
      <c r="BI34" s="1326"/>
      <c r="BJ34" s="1326"/>
      <c r="BK34" s="1326"/>
      <c r="BL34" s="1326"/>
      <c r="BM34" s="1326"/>
    </row>
    <row r="35" spans="1:65" ht="13.7" customHeight="1">
      <c r="A35" s="155"/>
      <c r="B35" s="156" t="s">
        <v>2187</v>
      </c>
      <c r="C35" s="155"/>
      <c r="D35" s="1327"/>
      <c r="E35" s="950">
        <f>'2'!E36</f>
        <v>48.902042313788044</v>
      </c>
      <c r="F35" s="738">
        <f>'33'!AG67</f>
        <v>4987796.5715440959</v>
      </c>
      <c r="G35" s="738">
        <f>'33'!AH67</f>
        <v>4016679.6392136319</v>
      </c>
      <c r="H35" s="738">
        <f>'33'!AI67</f>
        <v>1497719.7722058999</v>
      </c>
      <c r="I35" s="738">
        <f>'33'!AJ67</f>
        <v>1444301.4868331514</v>
      </c>
      <c r="J35" s="738">
        <f>'33'!AK67</f>
        <v>1429782.9070150829</v>
      </c>
      <c r="K35" s="738">
        <f>'33'!AL67</f>
        <v>1711098.465035246</v>
      </c>
      <c r="L35" s="738">
        <f>'33'!AM67</f>
        <v>15390565.012023106</v>
      </c>
      <c r="M35" s="737">
        <f>'33'!AN67</f>
        <v>1495952.6824502284</v>
      </c>
      <c r="N35" s="155"/>
      <c r="O35" s="156" t="s">
        <v>2187</v>
      </c>
      <c r="P35" s="155"/>
      <c r="Q35" s="1327"/>
      <c r="R35" s="1328">
        <f>'36'!E40</f>
        <v>584.04702254730751</v>
      </c>
      <c r="S35" s="1328">
        <f>'36'!F40</f>
        <v>430.52014394613133</v>
      </c>
      <c r="T35" s="1328">
        <f>'36'!G40</f>
        <v>153.52687860117621</v>
      </c>
      <c r="U35" s="1328">
        <f>'35'!BX72</f>
        <v>3428.8153580158619</v>
      </c>
      <c r="V35" s="1328">
        <f>'35'!BY72</f>
        <v>4182.0638104209238</v>
      </c>
      <c r="W35" s="950">
        <f>'33'!AO67</f>
        <v>864952.17050057801</v>
      </c>
      <c r="X35" s="950">
        <f>'33'!AP67</f>
        <v>3892627.9149774178</v>
      </c>
      <c r="Y35" s="950">
        <f>'33'!AQ67</f>
        <v>3502801.790565318</v>
      </c>
      <c r="Z35" s="528">
        <f>'33'!AR67</f>
        <v>5320729.1101575503</v>
      </c>
      <c r="AA35" s="1326"/>
      <c r="AB35" s="1326"/>
      <c r="AC35" s="1326"/>
      <c r="AD35" s="1326"/>
      <c r="AE35" s="1326"/>
      <c r="AF35" s="1326"/>
      <c r="AG35" s="1326"/>
      <c r="AH35" s="1326"/>
      <c r="AI35" s="1326"/>
      <c r="AJ35" s="1326"/>
      <c r="AK35" s="1326"/>
      <c r="AL35" s="1326"/>
      <c r="AM35" s="1326"/>
      <c r="AN35" s="1326"/>
      <c r="AO35" s="1326"/>
      <c r="AP35" s="1326"/>
      <c r="AQ35" s="1326"/>
      <c r="AR35" s="1326"/>
      <c r="AS35" s="1326"/>
      <c r="AT35" s="1326"/>
      <c r="AU35" s="1326"/>
      <c r="AV35" s="1326"/>
      <c r="AW35" s="1326"/>
      <c r="AX35" s="1326"/>
      <c r="AY35" s="1326"/>
      <c r="AZ35" s="1326"/>
      <c r="BA35" s="1326"/>
      <c r="BB35" s="1326"/>
      <c r="BC35" s="1326"/>
      <c r="BD35" s="1326"/>
      <c r="BE35" s="1326"/>
      <c r="BF35" s="1326"/>
      <c r="BG35" s="1326"/>
      <c r="BH35" s="1326"/>
      <c r="BI35" s="1326"/>
      <c r="BJ35" s="1326"/>
      <c r="BK35" s="1326"/>
      <c r="BL35" s="1326"/>
      <c r="BM35" s="1326"/>
    </row>
    <row r="36" spans="1:65" ht="13.7" customHeight="1">
      <c r="A36" s="3094" t="s">
        <v>380</v>
      </c>
      <c r="B36" s="3094"/>
      <c r="C36" s="3094"/>
      <c r="D36" s="162"/>
      <c r="E36" s="950"/>
      <c r="F36" s="738"/>
      <c r="G36" s="738"/>
      <c r="H36" s="738"/>
      <c r="I36" s="738"/>
      <c r="J36" s="738"/>
      <c r="K36" s="738"/>
      <c r="L36" s="738"/>
      <c r="M36" s="737"/>
      <c r="N36" s="3094" t="s">
        <v>380</v>
      </c>
      <c r="O36" s="3094"/>
      <c r="P36" s="3094"/>
      <c r="Q36" s="162"/>
      <c r="R36" s="1328"/>
      <c r="S36" s="1328"/>
      <c r="T36" s="1328"/>
      <c r="U36" s="1328"/>
      <c r="V36" s="1328"/>
      <c r="W36" s="950"/>
      <c r="X36" s="950"/>
      <c r="Y36" s="950"/>
      <c r="Z36" s="528"/>
      <c r="AA36" s="1326"/>
      <c r="AB36" s="1326"/>
      <c r="AC36" s="1326"/>
      <c r="AD36" s="1326"/>
      <c r="AE36" s="1326"/>
      <c r="AF36" s="1326"/>
      <c r="AG36" s="1326"/>
      <c r="AH36" s="1326"/>
      <c r="AI36" s="1326"/>
      <c r="AJ36" s="1326"/>
      <c r="AK36" s="1326"/>
      <c r="AL36" s="1326"/>
      <c r="AM36" s="1326"/>
      <c r="AN36" s="1326"/>
      <c r="AO36" s="1326"/>
      <c r="AP36" s="1326"/>
      <c r="AQ36" s="1326"/>
      <c r="AR36" s="1326"/>
      <c r="AS36" s="1326"/>
      <c r="AT36" s="1326"/>
      <c r="AU36" s="1326"/>
      <c r="AV36" s="1326"/>
      <c r="AW36" s="1326"/>
      <c r="AX36" s="1326"/>
      <c r="AY36" s="1326"/>
      <c r="AZ36" s="1326"/>
      <c r="BA36" s="1326"/>
      <c r="BB36" s="1326"/>
      <c r="BC36" s="1326"/>
      <c r="BD36" s="1326"/>
      <c r="BE36" s="1326"/>
      <c r="BF36" s="1326"/>
      <c r="BG36" s="1326"/>
      <c r="BH36" s="1326"/>
      <c r="BI36" s="1326"/>
      <c r="BJ36" s="1326"/>
      <c r="BK36" s="1326"/>
      <c r="BL36" s="1326"/>
      <c r="BM36" s="1326"/>
    </row>
    <row r="37" spans="1:65" ht="13.7" customHeight="1">
      <c r="A37" s="155"/>
      <c r="B37" s="156" t="s">
        <v>2224</v>
      </c>
      <c r="C37" s="155"/>
      <c r="D37" s="165"/>
      <c r="E37" s="950">
        <f>'2'!E38</f>
        <v>5752.7874677002819</v>
      </c>
      <c r="F37" s="738">
        <f>'33'!AG68</f>
        <v>7205.4989172693722</v>
      </c>
      <c r="G37" s="738">
        <f>'33'!AH68</f>
        <v>3003.895874013806</v>
      </c>
      <c r="H37" s="738">
        <f>'33'!AI68</f>
        <v>977.99831273000848</v>
      </c>
      <c r="I37" s="738">
        <f>'33'!AJ68</f>
        <v>902.16481268063285</v>
      </c>
      <c r="J37" s="738">
        <f>'33'!AK68</f>
        <v>886.04871882674502</v>
      </c>
      <c r="K37" s="738">
        <f>'33'!AL68</f>
        <v>6570.9901990016888</v>
      </c>
      <c r="L37" s="738">
        <f>'33'!AM68</f>
        <v>20511.001961259299</v>
      </c>
      <c r="M37" s="737">
        <f>'33'!AN68</f>
        <v>3028.0048345679375</v>
      </c>
      <c r="N37" s="155"/>
      <c r="O37" s="156" t="s">
        <v>2350</v>
      </c>
      <c r="P37" s="155"/>
      <c r="Q37" s="165"/>
      <c r="R37" s="1328">
        <f>'36'!E42</f>
        <v>2.6481745908193464</v>
      </c>
      <c r="S37" s="1328">
        <f>'36'!F42</f>
        <v>2.1055222638500171</v>
      </c>
      <c r="T37" s="1328">
        <f>'36'!G42</f>
        <v>0.54265232696932808</v>
      </c>
      <c r="U37" s="1328">
        <f>'35'!BX73</f>
        <v>44.359642205926626</v>
      </c>
      <c r="V37" s="1328">
        <f>'35'!BY73</f>
        <v>57.798805430724421</v>
      </c>
      <c r="W37" s="950">
        <f>'33'!AO68</f>
        <v>1095.117792776746</v>
      </c>
      <c r="X37" s="950">
        <f>'33'!AP68</f>
        <v>1112.790540739682</v>
      </c>
      <c r="Y37" s="950">
        <f>'33'!AQ68</f>
        <v>2839.7868097054693</v>
      </c>
      <c r="Z37" s="528">
        <f>'33'!AR68</f>
        <v>5688.5546042112856</v>
      </c>
      <c r="AA37" s="1326"/>
      <c r="AB37" s="1326"/>
      <c r="AC37" s="1326"/>
      <c r="AD37" s="1326"/>
      <c r="AE37" s="1326"/>
      <c r="AF37" s="1326"/>
      <c r="AG37" s="1326"/>
      <c r="AH37" s="1326"/>
      <c r="AI37" s="1326"/>
      <c r="AJ37" s="1326"/>
      <c r="AK37" s="1326"/>
      <c r="AL37" s="1326"/>
      <c r="AM37" s="1326"/>
      <c r="AN37" s="1326"/>
      <c r="AO37" s="1326"/>
      <c r="AP37" s="1326"/>
      <c r="AQ37" s="1326"/>
      <c r="AR37" s="1326"/>
      <c r="AS37" s="1326"/>
      <c r="AT37" s="1326"/>
      <c r="AU37" s="1326"/>
      <c r="AV37" s="1326"/>
      <c r="AW37" s="1326"/>
      <c r="AX37" s="1326"/>
      <c r="AY37" s="1326"/>
      <c r="AZ37" s="1326"/>
      <c r="BA37" s="1326"/>
      <c r="BB37" s="1326"/>
      <c r="BC37" s="1326"/>
      <c r="BD37" s="1326"/>
      <c r="BE37" s="1326"/>
      <c r="BF37" s="1326"/>
      <c r="BG37" s="1326"/>
      <c r="BH37" s="1326"/>
      <c r="BI37" s="1326"/>
      <c r="BJ37" s="1326"/>
      <c r="BK37" s="1326"/>
      <c r="BL37" s="1326"/>
      <c r="BM37" s="1326"/>
    </row>
    <row r="38" spans="1:65" ht="13.7" customHeight="1">
      <c r="A38" s="155"/>
      <c r="B38" s="156" t="s">
        <v>2189</v>
      </c>
      <c r="C38" s="155"/>
      <c r="D38" s="165"/>
      <c r="E38" s="950">
        <f>'2'!E39</f>
        <v>1913.7118997173102</v>
      </c>
      <c r="F38" s="738">
        <f>'33'!AG69</f>
        <v>14161.851290467359</v>
      </c>
      <c r="G38" s="738">
        <f>'33'!AH69</f>
        <v>8966.6562343852675</v>
      </c>
      <c r="H38" s="738">
        <f>'33'!AI69</f>
        <v>3638.4852108059476</v>
      </c>
      <c r="I38" s="738">
        <f>'33'!AJ69</f>
        <v>3500.5365593494303</v>
      </c>
      <c r="J38" s="738">
        <f>'33'!AK69</f>
        <v>3459.604636010677</v>
      </c>
      <c r="K38" s="738">
        <f>'33'!AL69</f>
        <v>7598.4561330347287</v>
      </c>
      <c r="L38" s="738">
        <f>'33'!AM69</f>
        <v>23540.792884269846</v>
      </c>
      <c r="M38" s="737">
        <f>'33'!AN69</f>
        <v>5211.0409401186471</v>
      </c>
      <c r="N38" s="155"/>
      <c r="O38" s="156" t="s">
        <v>2189</v>
      </c>
      <c r="P38" s="155"/>
      <c r="Q38" s="165"/>
      <c r="R38" s="1328">
        <f>'36'!E43</f>
        <v>4.7107814512435437</v>
      </c>
      <c r="S38" s="1328">
        <f>'36'!F43</f>
        <v>3.6506141298933872</v>
      </c>
      <c r="T38" s="1328">
        <f>'36'!G43</f>
        <v>1.0601673213501559</v>
      </c>
      <c r="U38" s="1328">
        <f>'35'!BX74</f>
        <v>60.050111624708023</v>
      </c>
      <c r="V38" s="1328">
        <f>'35'!BY74</f>
        <v>83.092029290298299</v>
      </c>
      <c r="W38" s="950">
        <f>'33'!AO69</f>
        <v>2847.9306827072519</v>
      </c>
      <c r="X38" s="950">
        <f>'33'!AP69</f>
        <v>7970.9581326826319</v>
      </c>
      <c r="Y38" s="950">
        <f>'33'!AQ69</f>
        <v>7687.9626035883875</v>
      </c>
      <c r="Z38" s="528">
        <f>'33'!AR69</f>
        <v>13944.295294036481</v>
      </c>
      <c r="AA38" s="1326"/>
      <c r="AB38" s="1326"/>
      <c r="AC38" s="1326"/>
      <c r="AD38" s="1326"/>
      <c r="AE38" s="1326"/>
      <c r="AF38" s="1326"/>
      <c r="AG38" s="1326"/>
      <c r="AH38" s="1326"/>
      <c r="AI38" s="1326"/>
      <c r="AJ38" s="1326"/>
      <c r="AK38" s="1326"/>
      <c r="AL38" s="1326"/>
      <c r="AM38" s="1326"/>
      <c r="AN38" s="1326"/>
      <c r="AO38" s="1326"/>
      <c r="AP38" s="1326"/>
      <c r="AQ38" s="1326"/>
      <c r="AR38" s="1326"/>
      <c r="AS38" s="1326"/>
      <c r="AT38" s="1326"/>
      <c r="AU38" s="1326"/>
      <c r="AV38" s="1326"/>
      <c r="AW38" s="1326"/>
      <c r="AX38" s="1326"/>
      <c r="AY38" s="1326"/>
      <c r="AZ38" s="1326"/>
      <c r="BA38" s="1326"/>
      <c r="BB38" s="1326"/>
      <c r="BC38" s="1326"/>
      <c r="BD38" s="1326"/>
      <c r="BE38" s="1326"/>
      <c r="BF38" s="1326"/>
      <c r="BG38" s="1326"/>
      <c r="BH38" s="1326"/>
      <c r="BI38" s="1326"/>
      <c r="BJ38" s="1326"/>
      <c r="BK38" s="1326"/>
      <c r="BL38" s="1326"/>
      <c r="BM38" s="1326"/>
    </row>
    <row r="39" spans="1:65" ht="13.7" customHeight="1">
      <c r="A39" s="156"/>
      <c r="B39" s="156" t="s">
        <v>2190</v>
      </c>
      <c r="C39" s="156"/>
      <c r="D39" s="165"/>
      <c r="E39" s="950">
        <f>'2'!E40</f>
        <v>3089.4540435394611</v>
      </c>
      <c r="F39" s="738">
        <f>'33'!AG70</f>
        <v>21939.21348547591</v>
      </c>
      <c r="G39" s="738">
        <f>'33'!AH70</f>
        <v>15402.366436764223</v>
      </c>
      <c r="H39" s="738">
        <f>'33'!AI70</f>
        <v>5270.9816698428731</v>
      </c>
      <c r="I39" s="738">
        <f>'33'!AJ70</f>
        <v>5052.7160102356311</v>
      </c>
      <c r="J39" s="738">
        <f>'33'!AK70</f>
        <v>4991.8229497186921</v>
      </c>
      <c r="K39" s="738">
        <f>'33'!AL70</f>
        <v>8562.3060639591913</v>
      </c>
      <c r="L39" s="738">
        <f>'33'!AM70</f>
        <v>32569.330924877446</v>
      </c>
      <c r="M39" s="737">
        <f>'33'!AN70</f>
        <v>8413.6779062241385</v>
      </c>
      <c r="N39" s="156"/>
      <c r="O39" s="156" t="s">
        <v>2190</v>
      </c>
      <c r="P39" s="156"/>
      <c r="Q39" s="165"/>
      <c r="R39" s="1328">
        <f>'36'!E44</f>
        <v>5.5862435125044323</v>
      </c>
      <c r="S39" s="1328">
        <f>'36'!F44</f>
        <v>4.3220419894520195</v>
      </c>
      <c r="T39" s="1328">
        <f>'36'!G44</f>
        <v>1.2642015230524104</v>
      </c>
      <c r="U39" s="1328">
        <f>'35'!BX75</f>
        <v>65.639978622373491</v>
      </c>
      <c r="V39" s="1328">
        <f>'35'!BY75</f>
        <v>84.768835102489334</v>
      </c>
      <c r="W39" s="950">
        <f>'33'!AO70</f>
        <v>3735.6647653070982</v>
      </c>
      <c r="X39" s="950">
        <f>'33'!AP70</f>
        <v>14552.270352495903</v>
      </c>
      <c r="Y39" s="950">
        <f>'33'!AQ70</f>
        <v>13532.867308585121</v>
      </c>
      <c r="Z39" s="528">
        <f>'33'!AR70</f>
        <v>21913.46073395697</v>
      </c>
      <c r="AA39" s="1326"/>
      <c r="AB39" s="1326"/>
      <c r="AC39" s="1326"/>
      <c r="AD39" s="1326"/>
      <c r="AE39" s="1326"/>
      <c r="AF39" s="1326"/>
      <c r="AG39" s="1326"/>
      <c r="AH39" s="1326"/>
      <c r="AI39" s="1326"/>
      <c r="AJ39" s="1326"/>
      <c r="AK39" s="1326"/>
      <c r="AL39" s="1326"/>
      <c r="AM39" s="1326"/>
      <c r="AN39" s="1326"/>
      <c r="AO39" s="1326"/>
      <c r="AP39" s="1326"/>
      <c r="AQ39" s="1326"/>
      <c r="AR39" s="1326"/>
      <c r="AS39" s="1326"/>
      <c r="AT39" s="1326"/>
      <c r="AU39" s="1326"/>
      <c r="AV39" s="1326"/>
      <c r="AW39" s="1326"/>
      <c r="AX39" s="1326"/>
      <c r="AY39" s="1326"/>
      <c r="AZ39" s="1326"/>
      <c r="BA39" s="1326"/>
      <c r="BB39" s="1326"/>
      <c r="BC39" s="1326"/>
      <c r="BD39" s="1326"/>
      <c r="BE39" s="1326"/>
      <c r="BF39" s="1326"/>
      <c r="BG39" s="1326"/>
      <c r="BH39" s="1326"/>
      <c r="BI39" s="1326"/>
      <c r="BJ39" s="1326"/>
      <c r="BK39" s="1326"/>
      <c r="BL39" s="1326"/>
      <c r="BM39" s="1326"/>
    </row>
    <row r="40" spans="1:65" ht="13.7" customHeight="1">
      <c r="A40" s="156"/>
      <c r="B40" s="156" t="s">
        <v>2226</v>
      </c>
      <c r="C40" s="156"/>
      <c r="D40" s="165"/>
      <c r="E40" s="950">
        <f>'2'!E41</f>
        <v>2786.0752949220982</v>
      </c>
      <c r="F40" s="738">
        <f>'33'!AG71</f>
        <v>48673.555966987413</v>
      </c>
      <c r="G40" s="738">
        <f>'33'!AH71</f>
        <v>34685.195853336045</v>
      </c>
      <c r="H40" s="738">
        <f>'33'!AI71</f>
        <v>9505.3981923317569</v>
      </c>
      <c r="I40" s="738">
        <f>'33'!AJ71</f>
        <v>9060.8365710549169</v>
      </c>
      <c r="J40" s="738">
        <f>'33'!AK71</f>
        <v>8936.3363235638608</v>
      </c>
      <c r="K40" s="738">
        <f>'33'!AL71</f>
        <v>15770.888604245989</v>
      </c>
      <c r="L40" s="738">
        <f>'33'!AM71</f>
        <v>78734.674968126419</v>
      </c>
      <c r="M40" s="737">
        <f>'33'!AN71</f>
        <v>13929.062640863373</v>
      </c>
      <c r="N40" s="156"/>
      <c r="O40" s="156" t="s">
        <v>2226</v>
      </c>
      <c r="P40" s="156"/>
      <c r="Q40" s="165"/>
      <c r="R40" s="1328">
        <f>'36'!E45</f>
        <v>9.4240876929401409</v>
      </c>
      <c r="S40" s="1328">
        <f>'36'!F45</f>
        <v>7.1498410121331908</v>
      </c>
      <c r="T40" s="1328">
        <f>'36'!G45</f>
        <v>2.2742466808069546</v>
      </c>
      <c r="U40" s="1328">
        <f>'35'!BX76</f>
        <v>110.01465666476682</v>
      </c>
      <c r="V40" s="1328">
        <f>'35'!BY76</f>
        <v>134.10539229208828</v>
      </c>
      <c r="W40" s="950">
        <f>'33'!AO71</f>
        <v>6659.0165712112321</v>
      </c>
      <c r="X40" s="950">
        <f>'33'!AP71</f>
        <v>31610.252003812908</v>
      </c>
      <c r="Y40" s="950">
        <f>'33'!AQ71</f>
        <v>30349.127573295991</v>
      </c>
      <c r="Z40" s="528">
        <f>'33'!AR71</f>
        <v>48019.350757461412</v>
      </c>
      <c r="AA40" s="1326"/>
      <c r="AB40" s="1326"/>
      <c r="AC40" s="1326"/>
      <c r="AD40" s="1326"/>
      <c r="AE40" s="1326"/>
      <c r="AF40" s="1326"/>
      <c r="AG40" s="1326"/>
      <c r="AH40" s="1326"/>
      <c r="AI40" s="1326"/>
      <c r="AJ40" s="1326"/>
      <c r="AK40" s="1326"/>
      <c r="AL40" s="1326"/>
      <c r="AM40" s="1326"/>
      <c r="AN40" s="1326"/>
      <c r="AO40" s="1326"/>
      <c r="AP40" s="1326"/>
      <c r="AQ40" s="1326"/>
      <c r="AR40" s="1326"/>
      <c r="AS40" s="1326"/>
      <c r="AT40" s="1326"/>
      <c r="AU40" s="1326"/>
      <c r="AV40" s="1326"/>
      <c r="AW40" s="1326"/>
      <c r="AX40" s="1326"/>
      <c r="AY40" s="1326"/>
      <c r="AZ40" s="1326"/>
      <c r="BA40" s="1326"/>
      <c r="BB40" s="1326"/>
      <c r="BC40" s="1326"/>
      <c r="BD40" s="1326"/>
      <c r="BE40" s="1326"/>
      <c r="BF40" s="1326"/>
      <c r="BG40" s="1326"/>
      <c r="BH40" s="1326"/>
      <c r="BI40" s="1326"/>
      <c r="BJ40" s="1326"/>
      <c r="BK40" s="1326"/>
      <c r="BL40" s="1326"/>
      <c r="BM40" s="1326"/>
    </row>
    <row r="41" spans="1:65" ht="13.7" customHeight="1">
      <c r="A41" s="156"/>
      <c r="B41" s="156" t="s">
        <v>2192</v>
      </c>
      <c r="C41" s="156"/>
      <c r="D41" s="165"/>
      <c r="E41" s="950">
        <f>'2'!E42</f>
        <v>1359.2223491916177</v>
      </c>
      <c r="F41" s="738">
        <f>'33'!AG72</f>
        <v>112626.98579800376</v>
      </c>
      <c r="G41" s="738">
        <f>'33'!AH72</f>
        <v>75376.793358161725</v>
      </c>
      <c r="H41" s="738">
        <f>'33'!AI72</f>
        <v>19456.963259872933</v>
      </c>
      <c r="I41" s="738">
        <f>'33'!AJ72</f>
        <v>18542.000316930338</v>
      </c>
      <c r="J41" s="738">
        <f>'33'!AK72</f>
        <v>18290.502042455926</v>
      </c>
      <c r="K41" s="738">
        <f>'33'!AL72</f>
        <v>40580.202670641462</v>
      </c>
      <c r="L41" s="738">
        <f>'33'!AM72</f>
        <v>214676.06616682722</v>
      </c>
      <c r="M41" s="737">
        <f>'33'!AN72</f>
        <v>25127.335908084962</v>
      </c>
      <c r="N41" s="156"/>
      <c r="O41" s="156" t="s">
        <v>2192</v>
      </c>
      <c r="P41" s="156"/>
      <c r="Q41" s="165"/>
      <c r="R41" s="1328">
        <f>'36'!E46</f>
        <v>13.534601583599652</v>
      </c>
      <c r="S41" s="1328">
        <f>'36'!F46</f>
        <v>10.292831603569153</v>
      </c>
      <c r="T41" s="1328">
        <f>'36'!G46</f>
        <v>3.241769980030492</v>
      </c>
      <c r="U41" s="1328">
        <f>'35'!BX77</f>
        <v>131.98504284824196</v>
      </c>
      <c r="V41" s="1328">
        <f>'35'!BY77</f>
        <v>164.07692965935956</v>
      </c>
      <c r="W41" s="950">
        <f>'33'!AO72</f>
        <v>12192.524078155804</v>
      </c>
      <c r="X41" s="950">
        <f>'33'!AP72</f>
        <v>68682.35358481486</v>
      </c>
      <c r="Y41" s="950">
        <f>'33'!AQ72</f>
        <v>63862.060144950236</v>
      </c>
      <c r="Z41" s="528">
        <f>'33'!AR72</f>
        <v>111528.12681303377</v>
      </c>
      <c r="AA41" s="1326"/>
      <c r="AB41" s="1326"/>
      <c r="AC41" s="1326"/>
      <c r="AD41" s="1326"/>
      <c r="AE41" s="1326"/>
      <c r="AF41" s="1326"/>
      <c r="AG41" s="1326"/>
      <c r="AH41" s="1326"/>
      <c r="AI41" s="1326"/>
      <c r="AJ41" s="1326"/>
      <c r="AK41" s="1326"/>
      <c r="AL41" s="1326"/>
      <c r="AM41" s="1326"/>
      <c r="AN41" s="1326"/>
      <c r="AO41" s="1326"/>
      <c r="AP41" s="1326"/>
      <c r="AQ41" s="1326"/>
      <c r="AR41" s="1326"/>
      <c r="AS41" s="1326"/>
      <c r="AT41" s="1326"/>
      <c r="AU41" s="1326"/>
      <c r="AV41" s="1326"/>
      <c r="AW41" s="1326"/>
      <c r="AX41" s="1326"/>
      <c r="AY41" s="1326"/>
      <c r="AZ41" s="1326"/>
      <c r="BA41" s="1326"/>
      <c r="BB41" s="1326"/>
      <c r="BC41" s="1326"/>
      <c r="BD41" s="1326"/>
      <c r="BE41" s="1326"/>
      <c r="BF41" s="1326"/>
      <c r="BG41" s="1326"/>
      <c r="BH41" s="1326"/>
      <c r="BI41" s="1326"/>
      <c r="BJ41" s="1326"/>
      <c r="BK41" s="1326"/>
      <c r="BL41" s="1326"/>
      <c r="BM41" s="1326"/>
    </row>
    <row r="42" spans="1:65" ht="13.7" customHeight="1">
      <c r="A42" s="156"/>
      <c r="B42" s="156" t="s">
        <v>2201</v>
      </c>
      <c r="C42" s="156"/>
      <c r="D42" s="165"/>
      <c r="E42" s="950">
        <f>'2'!E43</f>
        <v>1288.9369588457009</v>
      </c>
      <c r="F42" s="738">
        <f>'33'!AG73</f>
        <v>252911.70887313428</v>
      </c>
      <c r="G42" s="738">
        <f>'33'!AH73</f>
        <v>180847.84125699138</v>
      </c>
      <c r="H42" s="738">
        <f>'33'!AI73</f>
        <v>41509.479692357825</v>
      </c>
      <c r="I42" s="738">
        <f>'33'!AJ73</f>
        <v>39468.140138945877</v>
      </c>
      <c r="J42" s="738">
        <f>'33'!AK73</f>
        <v>39020.399652514119</v>
      </c>
      <c r="K42" s="738">
        <f>'33'!AL73</f>
        <v>71981.554522637016</v>
      </c>
      <c r="L42" s="738">
        <f>'33'!AM73</f>
        <v>522224.27852300607</v>
      </c>
      <c r="M42" s="737">
        <f>'33'!AN73</f>
        <v>56608.640162570402</v>
      </c>
      <c r="N42" s="156"/>
      <c r="O42" s="156" t="s">
        <v>2201</v>
      </c>
      <c r="P42" s="156"/>
      <c r="Q42" s="165"/>
      <c r="R42" s="1328">
        <f>'36'!E47</f>
        <v>25.943286693571903</v>
      </c>
      <c r="S42" s="1328">
        <f>'36'!F47</f>
        <v>19.782652166032115</v>
      </c>
      <c r="T42" s="1328">
        <f>'36'!G47</f>
        <v>6.1606345275397754</v>
      </c>
      <c r="U42" s="1328">
        <f>'35'!BX78</f>
        <v>208.13284163938226</v>
      </c>
      <c r="V42" s="1328">
        <f>'35'!BY78</f>
        <v>293.24197046295433</v>
      </c>
      <c r="W42" s="950">
        <f>'33'!AO73</f>
        <v>27527.331313706221</v>
      </c>
      <c r="X42" s="950">
        <f>'33'!AP73</f>
        <v>165030.57128463185</v>
      </c>
      <c r="Y42" s="950">
        <f>'33'!AQ73</f>
        <v>156482.75923008926</v>
      </c>
      <c r="Z42" s="528">
        <f>'33'!AR73</f>
        <v>250917.76929180496</v>
      </c>
      <c r="AA42" s="1326"/>
      <c r="AB42" s="1326"/>
      <c r="AC42" s="1326"/>
      <c r="AD42" s="1326"/>
      <c r="AE42" s="1326"/>
      <c r="AF42" s="1326"/>
      <c r="AG42" s="1326"/>
      <c r="AH42" s="1326"/>
      <c r="AI42" s="1326"/>
      <c r="AJ42" s="1326"/>
      <c r="AK42" s="1326"/>
      <c r="AL42" s="1326"/>
      <c r="AM42" s="1326"/>
      <c r="AN42" s="1326"/>
      <c r="AO42" s="1326"/>
      <c r="AP42" s="1326"/>
      <c r="AQ42" s="1326"/>
      <c r="AR42" s="1326"/>
      <c r="AS42" s="1326"/>
      <c r="AT42" s="1326"/>
      <c r="AU42" s="1326"/>
      <c r="AV42" s="1326"/>
      <c r="AW42" s="1326"/>
      <c r="AX42" s="1326"/>
      <c r="AY42" s="1326"/>
      <c r="AZ42" s="1326"/>
      <c r="BA42" s="1326"/>
      <c r="BB42" s="1326"/>
      <c r="BC42" s="1326"/>
      <c r="BD42" s="1326"/>
      <c r="BE42" s="1326"/>
      <c r="BF42" s="1326"/>
      <c r="BG42" s="1326"/>
      <c r="BH42" s="1326"/>
      <c r="BI42" s="1326"/>
      <c r="BJ42" s="1326"/>
      <c r="BK42" s="1326"/>
      <c r="BL42" s="1326"/>
      <c r="BM42" s="1326"/>
    </row>
    <row r="43" spans="1:65" ht="13.7" customHeight="1">
      <c r="A43" s="156"/>
      <c r="B43" s="156" t="s">
        <v>2235</v>
      </c>
      <c r="C43" s="156"/>
      <c r="D43" s="165"/>
      <c r="E43" s="950">
        <f>'2'!E44</f>
        <v>218.42870451087242</v>
      </c>
      <c r="F43" s="738">
        <f>'33'!AG74</f>
        <v>573749.43442843959</v>
      </c>
      <c r="G43" s="738">
        <f>'33'!AH74</f>
        <v>392353.42554118275</v>
      </c>
      <c r="H43" s="738">
        <f>'33'!AI74</f>
        <v>131101.61692055876</v>
      </c>
      <c r="I43" s="738">
        <f>'33'!AJ74</f>
        <v>127488.9675882482</v>
      </c>
      <c r="J43" s="738">
        <f>'33'!AK74</f>
        <v>126532.28021337118</v>
      </c>
      <c r="K43" s="738">
        <f>'33'!AL74</f>
        <v>144232.21957836967</v>
      </c>
      <c r="L43" s="738">
        <f>'33'!AM74</f>
        <v>1404081.8379513049</v>
      </c>
      <c r="M43" s="737">
        <f>'33'!AN74</f>
        <v>182626.14104061053</v>
      </c>
      <c r="N43" s="156"/>
      <c r="O43" s="156" t="s">
        <v>2206</v>
      </c>
      <c r="P43" s="156"/>
      <c r="Q43" s="165"/>
      <c r="R43" s="1328">
        <f>'36'!E48</f>
        <v>44.282140384602663</v>
      </c>
      <c r="S43" s="1328">
        <f>'36'!F48</f>
        <v>33.448329901355706</v>
      </c>
      <c r="T43" s="1328">
        <f>'36'!G48</f>
        <v>10.833810483246966</v>
      </c>
      <c r="U43" s="1328">
        <f>'35'!BX79</f>
        <v>328.00584364791939</v>
      </c>
      <c r="V43" s="1328">
        <f>'35'!BY79</f>
        <v>356.23288202564748</v>
      </c>
      <c r="W43" s="950">
        <f>'33'!AO74</f>
        <v>96907.25751102771</v>
      </c>
      <c r="X43" s="950">
        <f>'33'!AP74</f>
        <v>382179.89410949656</v>
      </c>
      <c r="Y43" s="950">
        <f>'33'!AQ74</f>
        <v>362875.88626730297</v>
      </c>
      <c r="Z43" s="528">
        <f>'33'!AR74</f>
        <v>571365.54849895847</v>
      </c>
      <c r="AA43" s="1326"/>
      <c r="AB43" s="1326"/>
      <c r="AC43" s="1326"/>
      <c r="AD43" s="1326"/>
      <c r="AE43" s="1326"/>
      <c r="AF43" s="1326"/>
      <c r="AG43" s="1326"/>
      <c r="AH43" s="1326"/>
      <c r="AI43" s="1326"/>
      <c r="AJ43" s="1326"/>
      <c r="AK43" s="1326"/>
      <c r="AL43" s="1326"/>
      <c r="AM43" s="1326"/>
      <c r="AN43" s="1326"/>
      <c r="AO43" s="1326"/>
      <c r="AP43" s="1326"/>
      <c r="AQ43" s="1326"/>
      <c r="AR43" s="1326"/>
      <c r="AS43" s="1326"/>
      <c r="AT43" s="1326"/>
      <c r="AU43" s="1326"/>
      <c r="AV43" s="1326"/>
      <c r="AW43" s="1326"/>
      <c r="AX43" s="1326"/>
      <c r="AY43" s="1326"/>
      <c r="AZ43" s="1326"/>
      <c r="BA43" s="1326"/>
      <c r="BB43" s="1326"/>
      <c r="BC43" s="1326"/>
      <c r="BD43" s="1326"/>
      <c r="BE43" s="1326"/>
      <c r="BF43" s="1326"/>
      <c r="BG43" s="1326"/>
      <c r="BH43" s="1326"/>
      <c r="BI43" s="1326"/>
      <c r="BJ43" s="1326"/>
      <c r="BK43" s="1326"/>
      <c r="BL43" s="1326"/>
      <c r="BM43" s="1326"/>
    </row>
    <row r="44" spans="1:65" ht="13.7" customHeight="1">
      <c r="A44" s="156"/>
      <c r="B44" s="156" t="s">
        <v>3041</v>
      </c>
      <c r="C44" s="156"/>
      <c r="D44" s="165"/>
      <c r="E44" s="950">
        <f>'2'!E45</f>
        <v>170.0506864286522</v>
      </c>
      <c r="F44" s="738">
        <f>'33'!AG75</f>
        <v>940607.74756735365</v>
      </c>
      <c r="G44" s="738">
        <f>'33'!AH75</f>
        <v>721719.01972581272</v>
      </c>
      <c r="H44" s="738">
        <f>'33'!AI75</f>
        <v>210889.76825120603</v>
      </c>
      <c r="I44" s="738">
        <f>'33'!AJ75</f>
        <v>199858.06389266608</v>
      </c>
      <c r="J44" s="738">
        <f>'33'!AK75</f>
        <v>198156.58314063362</v>
      </c>
      <c r="K44" s="738">
        <f>'33'!AL75</f>
        <v>241876.84386391542</v>
      </c>
      <c r="L44" s="738">
        <f>'33'!AM75</f>
        <v>2494834.8724805913</v>
      </c>
      <c r="M44" s="737">
        <f>'33'!AN75</f>
        <v>238289.02543576353</v>
      </c>
      <c r="N44" s="156"/>
      <c r="O44" s="156" t="s">
        <v>2203</v>
      </c>
      <c r="P44" s="156"/>
      <c r="Q44" s="165"/>
      <c r="R44" s="1328">
        <f>'36'!E49</f>
        <v>76.658546679513975</v>
      </c>
      <c r="S44" s="1328">
        <f>'36'!F49</f>
        <v>60.897031669796966</v>
      </c>
      <c r="T44" s="1328">
        <f>'36'!G49</f>
        <v>15.761515009717028</v>
      </c>
      <c r="U44" s="1328">
        <f>'35'!BX80</f>
        <v>348.54411816656676</v>
      </c>
      <c r="V44" s="1328">
        <f>'35'!BY80</f>
        <v>572.62327200493326</v>
      </c>
      <c r="W44" s="950">
        <f>'33'!AO75</f>
        <v>137509.17661989093</v>
      </c>
      <c r="X44" s="950">
        <f>'33'!AP75</f>
        <v>731205.52820288099</v>
      </c>
      <c r="Y44" s="950">
        <f>'33'!AQ75</f>
        <v>658685.43836077664</v>
      </c>
      <c r="Z44" s="528">
        <f>'33'!AR75</f>
        <v>953786.37352889008</v>
      </c>
      <c r="AA44" s="1326"/>
      <c r="AB44" s="1326"/>
      <c r="AC44" s="1326"/>
      <c r="AD44" s="1326"/>
      <c r="AE44" s="1326"/>
      <c r="AF44" s="1326"/>
      <c r="AG44" s="1326"/>
      <c r="AH44" s="1326"/>
      <c r="AI44" s="1326"/>
      <c r="AJ44" s="1326"/>
      <c r="AK44" s="1326"/>
      <c r="AL44" s="1326"/>
      <c r="AM44" s="1326"/>
      <c r="AN44" s="1326"/>
      <c r="AO44" s="1326"/>
      <c r="AP44" s="1326"/>
      <c r="AQ44" s="1326"/>
      <c r="AR44" s="1326"/>
      <c r="AS44" s="1326"/>
      <c r="AT44" s="1326"/>
      <c r="AU44" s="1326"/>
      <c r="AV44" s="1326"/>
      <c r="AW44" s="1326"/>
      <c r="AX44" s="1326"/>
      <c r="AY44" s="1326"/>
      <c r="AZ44" s="1326"/>
      <c r="BA44" s="1326"/>
      <c r="BB44" s="1326"/>
      <c r="BC44" s="1326"/>
      <c r="BD44" s="1326"/>
      <c r="BE44" s="1326"/>
      <c r="BF44" s="1326"/>
      <c r="BG44" s="1326"/>
      <c r="BH44" s="1326"/>
      <c r="BI44" s="1326"/>
      <c r="BJ44" s="1326"/>
      <c r="BK44" s="1326"/>
      <c r="BL44" s="1326"/>
      <c r="BM44" s="1326"/>
    </row>
    <row r="45" spans="1:65" ht="13.7" customHeight="1">
      <c r="A45" s="156"/>
      <c r="B45" s="156" t="s">
        <v>2254</v>
      </c>
      <c r="C45" s="156"/>
      <c r="D45" s="165"/>
      <c r="E45" s="950">
        <f>'2'!E46</f>
        <v>139.05205215809997</v>
      </c>
      <c r="F45" s="738">
        <f>'33'!AG76</f>
        <v>2195011.5950416164</v>
      </c>
      <c r="G45" s="738">
        <f>'33'!AH76</f>
        <v>1545123.85402319</v>
      </c>
      <c r="H45" s="738">
        <f>'33'!AI76</f>
        <v>469043.90454308415</v>
      </c>
      <c r="I45" s="738">
        <f>'33'!AJ76</f>
        <v>457813.94427535753</v>
      </c>
      <c r="J45" s="738">
        <f>'33'!AK76</f>
        <v>453224.41183868243</v>
      </c>
      <c r="K45" s="738">
        <f>'33'!AL76</f>
        <v>511407.16923712799</v>
      </c>
      <c r="L45" s="738">
        <f>'33'!AM76</f>
        <v>5204435.9340420822</v>
      </c>
      <c r="M45" s="737">
        <f>'33'!AN76</f>
        <v>492472.3338933044</v>
      </c>
      <c r="N45" s="156"/>
      <c r="O45" s="156" t="s">
        <v>2196</v>
      </c>
      <c r="P45" s="156"/>
      <c r="Q45" s="165"/>
      <c r="R45" s="1328">
        <f>'36'!E50</f>
        <v>131.53846021755686</v>
      </c>
      <c r="S45" s="1328">
        <f>'36'!F50</f>
        <v>104.69023847073497</v>
      </c>
      <c r="T45" s="1328">
        <f>'36'!G50</f>
        <v>26.848221746821871</v>
      </c>
      <c r="U45" s="1328">
        <f>'35'!BX81</f>
        <v>1570.7707880011296</v>
      </c>
      <c r="V45" s="1328">
        <f>'35'!BY81</f>
        <v>1439.5849768304388</v>
      </c>
      <c r="W45" s="950">
        <f>'33'!AO76</f>
        <v>320172.69868683635</v>
      </c>
      <c r="X45" s="950">
        <f>'33'!AP76</f>
        <v>1636286.7792405363</v>
      </c>
      <c r="Y45" s="950">
        <f>'33'!AQ76</f>
        <v>1404832.7578575008</v>
      </c>
      <c r="Z45" s="528">
        <f>'33'!AR76</f>
        <v>2274193.3343751887</v>
      </c>
      <c r="AA45" s="1326"/>
      <c r="AB45" s="1326"/>
      <c r="AC45" s="1326"/>
      <c r="AD45" s="1326"/>
      <c r="AE45" s="1326"/>
      <c r="AF45" s="1326"/>
      <c r="AG45" s="1326"/>
      <c r="AH45" s="1326"/>
      <c r="AI45" s="1326"/>
      <c r="AJ45" s="1326"/>
      <c r="AK45" s="1326"/>
      <c r="AL45" s="1326"/>
      <c r="AM45" s="1326"/>
      <c r="AN45" s="1326"/>
      <c r="AO45" s="1326"/>
      <c r="AP45" s="1326"/>
      <c r="AQ45" s="1326"/>
      <c r="AR45" s="1326"/>
      <c r="AS45" s="1326"/>
      <c r="AT45" s="1326"/>
      <c r="AU45" s="1326"/>
      <c r="AV45" s="1326"/>
      <c r="AW45" s="1326"/>
      <c r="AX45" s="1326"/>
      <c r="AY45" s="1326"/>
      <c r="AZ45" s="1326"/>
      <c r="BA45" s="1326"/>
      <c r="BB45" s="1326"/>
      <c r="BC45" s="1326"/>
      <c r="BD45" s="1326"/>
      <c r="BE45" s="1326"/>
      <c r="BF45" s="1326"/>
      <c r="BG45" s="1326"/>
      <c r="BH45" s="1326"/>
      <c r="BI45" s="1326"/>
      <c r="BJ45" s="1326"/>
      <c r="BK45" s="1326"/>
      <c r="BL45" s="1326"/>
      <c r="BM45" s="1326"/>
    </row>
    <row r="46" spans="1:65" ht="13.7" customHeight="1">
      <c r="A46" s="156"/>
      <c r="B46" s="156" t="s">
        <v>2197</v>
      </c>
      <c r="C46" s="156"/>
      <c r="D46" s="165"/>
      <c r="E46" s="950">
        <f>'2'!E47</f>
        <v>27.280542986415849</v>
      </c>
      <c r="F46" s="738">
        <f>'33'!AG77</f>
        <v>7208645.1595264515</v>
      </c>
      <c r="G46" s="738">
        <f>'33'!AH77</f>
        <v>6072135.7377837719</v>
      </c>
      <c r="H46" s="738">
        <f>'33'!AI77</f>
        <v>2291453.2123818817</v>
      </c>
      <c r="I46" s="738">
        <f>'33'!AJ77</f>
        <v>2213358.7958494294</v>
      </c>
      <c r="J46" s="738">
        <f>'33'!AK77</f>
        <v>2192228.8104977896</v>
      </c>
      <c r="K46" s="738">
        <f>'33'!AL77</f>
        <v>2591513.323520659</v>
      </c>
      <c r="L46" s="738">
        <f>'33'!AM77</f>
        <v>19786900.045183077</v>
      </c>
      <c r="M46" s="737">
        <f>'33'!AN77</f>
        <v>1432847.2037742147</v>
      </c>
      <c r="N46" s="156"/>
      <c r="O46" s="156" t="s">
        <v>2197</v>
      </c>
      <c r="P46" s="156"/>
      <c r="Q46" s="165"/>
      <c r="R46" s="1328">
        <f>'36'!E51</f>
        <v>644.10731464597393</v>
      </c>
      <c r="S46" s="1328">
        <f>'36'!F51</f>
        <v>465.41051584018174</v>
      </c>
      <c r="T46" s="1328">
        <f>'36'!G51</f>
        <v>178.69679880579218</v>
      </c>
      <c r="U46" s="1328">
        <f>'35'!BX82</f>
        <v>5024.9360291939647</v>
      </c>
      <c r="V46" s="1328">
        <f>'35'!BY82</f>
        <v>4423.9245314329337</v>
      </c>
      <c r="W46" s="950">
        <f>'33'!AO77</f>
        <v>1287666.4577793968</v>
      </c>
      <c r="X46" s="950">
        <f>'33'!AP77</f>
        <v>6029779.0835856013</v>
      </c>
      <c r="Y46" s="950">
        <f>'33'!AQ77</f>
        <v>5315393.7365351357</v>
      </c>
      <c r="Z46" s="528">
        <f>'33'!AR77</f>
        <v>8131686.1339225648</v>
      </c>
      <c r="AA46" s="1326"/>
      <c r="AB46" s="1326"/>
      <c r="AC46" s="1326"/>
      <c r="AD46" s="1326"/>
      <c r="AE46" s="1326"/>
      <c r="AF46" s="1326"/>
      <c r="AG46" s="1326"/>
      <c r="AH46" s="1326"/>
      <c r="AI46" s="1326"/>
      <c r="AJ46" s="1326"/>
      <c r="AK46" s="1326"/>
      <c r="AL46" s="1326"/>
      <c r="AM46" s="1326"/>
      <c r="AN46" s="1326"/>
      <c r="AO46" s="1326"/>
      <c r="AP46" s="1326"/>
      <c r="AQ46" s="1326"/>
      <c r="AR46" s="1326"/>
      <c r="AS46" s="1326"/>
      <c r="AT46" s="1326"/>
      <c r="AU46" s="1326"/>
      <c r="AV46" s="1326"/>
      <c r="AW46" s="1326"/>
      <c r="AX46" s="1326"/>
      <c r="AY46" s="1326"/>
      <c r="AZ46" s="1326"/>
      <c r="BA46" s="1326"/>
      <c r="BB46" s="1326"/>
      <c r="BC46" s="1326"/>
      <c r="BD46" s="1326"/>
      <c r="BE46" s="1326"/>
      <c r="BF46" s="1326"/>
      <c r="BG46" s="1326"/>
      <c r="BH46" s="1326"/>
      <c r="BI46" s="1326"/>
      <c r="BJ46" s="1326"/>
      <c r="BK46" s="1326"/>
      <c r="BL46" s="1326"/>
      <c r="BM46" s="1326"/>
    </row>
    <row r="47" spans="1:65" ht="13.7" customHeight="1">
      <c r="A47" s="3094" t="s">
        <v>355</v>
      </c>
      <c r="B47" s="3094"/>
      <c r="C47" s="3094"/>
      <c r="D47" s="165"/>
      <c r="E47" s="950"/>
      <c r="F47" s="738"/>
      <c r="G47" s="738"/>
      <c r="H47" s="738"/>
      <c r="I47" s="738"/>
      <c r="J47" s="738"/>
      <c r="K47" s="738"/>
      <c r="L47" s="738"/>
      <c r="M47" s="737"/>
      <c r="N47" s="3094" t="s">
        <v>355</v>
      </c>
      <c r="O47" s="3094"/>
      <c r="P47" s="3094"/>
      <c r="Q47" s="165"/>
      <c r="R47" s="1328"/>
      <c r="S47" s="1328"/>
      <c r="T47" s="1328"/>
      <c r="U47" s="1328"/>
      <c r="V47" s="1328"/>
      <c r="W47" s="950"/>
      <c r="X47" s="950"/>
      <c r="Y47" s="950"/>
      <c r="Z47" s="528"/>
      <c r="AA47" s="1326"/>
      <c r="AB47" s="1326"/>
      <c r="AC47" s="1326"/>
      <c r="AD47" s="1326"/>
      <c r="AE47" s="1326"/>
      <c r="AF47" s="1326"/>
      <c r="AG47" s="1326"/>
      <c r="AH47" s="1326"/>
      <c r="AI47" s="1326"/>
      <c r="AJ47" s="1326"/>
      <c r="AK47" s="1326"/>
      <c r="AL47" s="1326"/>
      <c r="AM47" s="1326"/>
      <c r="AN47" s="1326"/>
      <c r="AO47" s="1326"/>
      <c r="AP47" s="1326"/>
      <c r="AQ47" s="1326"/>
      <c r="AR47" s="1326"/>
      <c r="AS47" s="1326"/>
      <c r="AT47" s="1326"/>
      <c r="AU47" s="1326"/>
      <c r="AV47" s="1326"/>
      <c r="AW47" s="1326"/>
      <c r="AX47" s="1326"/>
      <c r="AY47" s="1326"/>
      <c r="AZ47" s="1326"/>
      <c r="BA47" s="1326"/>
      <c r="BB47" s="1326"/>
      <c r="BC47" s="1326"/>
      <c r="BD47" s="1326"/>
      <c r="BE47" s="1326"/>
      <c r="BF47" s="1326"/>
      <c r="BG47" s="1326"/>
      <c r="BH47" s="1326"/>
      <c r="BI47" s="1326"/>
      <c r="BJ47" s="1326"/>
      <c r="BK47" s="1326"/>
      <c r="BL47" s="1326"/>
      <c r="BM47" s="1326"/>
    </row>
    <row r="48" spans="1:65" ht="13.7" customHeight="1">
      <c r="A48" s="156"/>
      <c r="B48" s="156" t="s">
        <v>2188</v>
      </c>
      <c r="C48" s="156"/>
      <c r="D48" s="165"/>
      <c r="E48" s="950">
        <f>'2'!E49</f>
        <v>5656.3620919160521</v>
      </c>
      <c r="F48" s="738">
        <f>'33'!AG78</f>
        <v>4745.7677421403641</v>
      </c>
      <c r="G48" s="738">
        <f>'33'!AH78</f>
        <v>2050.6765836115442</v>
      </c>
      <c r="H48" s="738">
        <f>'33'!AI78</f>
        <v>936.95558504081941</v>
      </c>
      <c r="I48" s="738">
        <f>'33'!AJ78</f>
        <v>862.32286769971313</v>
      </c>
      <c r="J48" s="738">
        <f>'33'!AK78</f>
        <v>845.93901582639558</v>
      </c>
      <c r="K48" s="738">
        <f>'33'!AL78</f>
        <v>6542.8129272398683</v>
      </c>
      <c r="L48" s="738">
        <f>'33'!AM78</f>
        <v>16429.239444245697</v>
      </c>
      <c r="M48" s="737">
        <f>'33'!AN78</f>
        <v>2830.2902719179442</v>
      </c>
      <c r="N48" s="156"/>
      <c r="O48" s="156" t="s">
        <v>2188</v>
      </c>
      <c r="P48" s="156"/>
      <c r="Q48" s="165"/>
      <c r="R48" s="1328">
        <f>'36'!E53</f>
        <v>2.5769935914875139</v>
      </c>
      <c r="S48" s="1328">
        <f>'36'!F53</f>
        <v>2.0402984106089077</v>
      </c>
      <c r="T48" s="1328">
        <f>'36'!G53</f>
        <v>0.53669518087860624</v>
      </c>
      <c r="U48" s="1328">
        <f>'35'!BX83</f>
        <v>43.823274621597761</v>
      </c>
      <c r="V48" s="1328">
        <f>'35'!BY83</f>
        <v>57.528256227527535</v>
      </c>
      <c r="W48" s="950">
        <f>'33'!AO78</f>
        <v>1004.245175709275</v>
      </c>
      <c r="X48" s="950">
        <f>'33'!AP78</f>
        <v>2082.9616692489076</v>
      </c>
      <c r="Y48" s="950">
        <f>'33'!AQ78</f>
        <v>2232.1118888705114</v>
      </c>
      <c r="Z48" s="528">
        <f>'33'!AR78</f>
        <v>4782.2470989003832</v>
      </c>
      <c r="AA48" s="1326"/>
      <c r="AB48" s="1326"/>
      <c r="AC48" s="1326"/>
      <c r="AD48" s="1326"/>
      <c r="AE48" s="1326"/>
      <c r="AF48" s="1326"/>
      <c r="AG48" s="1326"/>
      <c r="AH48" s="1326"/>
      <c r="AI48" s="1326"/>
      <c r="AJ48" s="1326"/>
      <c r="AK48" s="1326"/>
      <c r="AL48" s="1326"/>
      <c r="AM48" s="1326"/>
      <c r="AN48" s="1326"/>
      <c r="AO48" s="1326"/>
      <c r="AP48" s="1326"/>
      <c r="AQ48" s="1326"/>
      <c r="AR48" s="1326"/>
      <c r="AS48" s="1326"/>
      <c r="AT48" s="1326"/>
      <c r="AU48" s="1326"/>
      <c r="AV48" s="1326"/>
      <c r="AW48" s="1326"/>
      <c r="AX48" s="1326"/>
      <c r="AY48" s="1326"/>
      <c r="AZ48" s="1326"/>
      <c r="BA48" s="1326"/>
      <c r="BB48" s="1326"/>
      <c r="BC48" s="1326"/>
      <c r="BD48" s="1326"/>
      <c r="BE48" s="1326"/>
      <c r="BF48" s="1326"/>
      <c r="BG48" s="1326"/>
      <c r="BH48" s="1326"/>
      <c r="BI48" s="1326"/>
      <c r="BJ48" s="1326"/>
      <c r="BK48" s="1326"/>
      <c r="BL48" s="1326"/>
      <c r="BM48" s="1326"/>
    </row>
    <row r="49" spans="1:65" ht="13.7" customHeight="1">
      <c r="A49" s="156"/>
      <c r="B49" s="156" t="s">
        <v>2189</v>
      </c>
      <c r="C49" s="156"/>
      <c r="D49" s="165"/>
      <c r="E49" s="950">
        <f>'2'!E50</f>
        <v>1865.2393106138684</v>
      </c>
      <c r="F49" s="738">
        <f>'33'!AG79</f>
        <v>12893.390628460847</v>
      </c>
      <c r="G49" s="738">
        <f>'33'!AH79</f>
        <v>7940.2453204711574</v>
      </c>
      <c r="H49" s="738">
        <f>'33'!AI79</f>
        <v>3413.7538186352808</v>
      </c>
      <c r="I49" s="738">
        <f>'33'!AJ79</f>
        <v>3301.6944858852798</v>
      </c>
      <c r="J49" s="738">
        <f>'33'!AK79</f>
        <v>3257.7427500595663</v>
      </c>
      <c r="K49" s="738">
        <f>'33'!AL79</f>
        <v>6623.8345991339665</v>
      </c>
      <c r="L49" s="738">
        <f>'33'!AM79</f>
        <v>21730.706957604183</v>
      </c>
      <c r="M49" s="737">
        <f>'33'!AN79</f>
        <v>3856.9862447825717</v>
      </c>
      <c r="N49" s="156"/>
      <c r="O49" s="156" t="s">
        <v>2286</v>
      </c>
      <c r="P49" s="156"/>
      <c r="Q49" s="165"/>
      <c r="R49" s="1328">
        <f>'36'!E54</f>
        <v>4.5426986464291526</v>
      </c>
      <c r="S49" s="1328">
        <f>'36'!F54</f>
        <v>3.5496864321813568</v>
      </c>
      <c r="T49" s="1328">
        <f>'36'!G54</f>
        <v>0.99301221424779507</v>
      </c>
      <c r="U49" s="1328">
        <f>'35'!BX84</f>
        <v>56.43930580358672</v>
      </c>
      <c r="V49" s="1328">
        <f>'35'!BY84</f>
        <v>76.251770105993245</v>
      </c>
      <c r="W49" s="950">
        <f>'33'!AO79</f>
        <v>2689.8024872903393</v>
      </c>
      <c r="X49" s="950">
        <f>'33'!AP79</f>
        <v>8312.2603208121745</v>
      </c>
      <c r="Y49" s="950">
        <f>'33'!AQ79</f>
        <v>7207.59464296838</v>
      </c>
      <c r="Z49" s="528">
        <f>'33'!AR79</f>
        <v>13540.518837818832</v>
      </c>
      <c r="AA49" s="1326"/>
      <c r="AB49" s="1326"/>
      <c r="AC49" s="1326"/>
      <c r="AD49" s="1326"/>
      <c r="AE49" s="1326"/>
      <c r="AF49" s="1326"/>
      <c r="AG49" s="1326"/>
      <c r="AH49" s="1326"/>
      <c r="AI49" s="1326"/>
      <c r="AJ49" s="1326"/>
      <c r="AK49" s="1326"/>
      <c r="AL49" s="1326"/>
      <c r="AM49" s="1326"/>
      <c r="AN49" s="1326"/>
      <c r="AO49" s="1326"/>
      <c r="AP49" s="1326"/>
      <c r="AQ49" s="1326"/>
      <c r="AR49" s="1326"/>
      <c r="AS49" s="1326"/>
      <c r="AT49" s="1326"/>
      <c r="AU49" s="1326"/>
      <c r="AV49" s="1326"/>
      <c r="AW49" s="1326"/>
      <c r="AX49" s="1326"/>
      <c r="AY49" s="1326"/>
      <c r="AZ49" s="1326"/>
      <c r="BA49" s="1326"/>
      <c r="BB49" s="1326"/>
      <c r="BC49" s="1326"/>
      <c r="BD49" s="1326"/>
      <c r="BE49" s="1326"/>
      <c r="BF49" s="1326"/>
      <c r="BG49" s="1326"/>
      <c r="BH49" s="1326"/>
      <c r="BI49" s="1326"/>
      <c r="BJ49" s="1326"/>
      <c r="BK49" s="1326"/>
      <c r="BL49" s="1326"/>
      <c r="BM49" s="1326"/>
    </row>
    <row r="50" spans="1:65" ht="13.7" customHeight="1">
      <c r="A50" s="156"/>
      <c r="B50" s="156" t="s">
        <v>2190</v>
      </c>
      <c r="C50" s="156"/>
      <c r="D50" s="165"/>
      <c r="E50" s="950">
        <f>'2'!E51</f>
        <v>3021.7690457832905</v>
      </c>
      <c r="F50" s="738">
        <f>'33'!AG80</f>
        <v>21361.501833038052</v>
      </c>
      <c r="G50" s="738">
        <f>'33'!AH80</f>
        <v>14606.461144773475</v>
      </c>
      <c r="H50" s="738">
        <f>'33'!AI80</f>
        <v>5397.3527443002422</v>
      </c>
      <c r="I50" s="738">
        <f>'33'!AJ80</f>
        <v>5170.9690552143184</v>
      </c>
      <c r="J50" s="738">
        <f>'33'!AK80</f>
        <v>5110.4364315388557</v>
      </c>
      <c r="K50" s="738">
        <f>'33'!AL80</f>
        <v>8666.415154115668</v>
      </c>
      <c r="L50" s="738">
        <f>'33'!AM80</f>
        <v>33974.09306046625</v>
      </c>
      <c r="M50" s="737">
        <f>'33'!AN80</f>
        <v>8902.6156962969326</v>
      </c>
      <c r="N50" s="156"/>
      <c r="O50" s="156" t="s">
        <v>2190</v>
      </c>
      <c r="P50" s="156"/>
      <c r="Q50" s="165"/>
      <c r="R50" s="1328">
        <f>'36'!E55</f>
        <v>5.8610402115516242</v>
      </c>
      <c r="S50" s="1328">
        <f>'36'!F55</f>
        <v>4.5026095915472792</v>
      </c>
      <c r="T50" s="1328">
        <f>'36'!G55</f>
        <v>1.3584306200043421</v>
      </c>
      <c r="U50" s="1328">
        <f>'35'!BX85</f>
        <v>64.404357049000396</v>
      </c>
      <c r="V50" s="1328">
        <f>'35'!BY85</f>
        <v>83.788638838234149</v>
      </c>
      <c r="W50" s="950">
        <f>'33'!AO80</f>
        <v>3850.4518082030845</v>
      </c>
      <c r="X50" s="950">
        <f>'33'!AP80</f>
        <v>15932.033459360277</v>
      </c>
      <c r="Y50" s="950">
        <f>'33'!AQ80</f>
        <v>13204.955967848608</v>
      </c>
      <c r="Z50" s="528">
        <f>'33'!AR80</f>
        <v>22998.613968669531</v>
      </c>
      <c r="AA50" s="1326"/>
      <c r="AB50" s="1326"/>
      <c r="AC50" s="1326"/>
      <c r="AD50" s="1326"/>
      <c r="AE50" s="1326"/>
      <c r="AF50" s="1326"/>
      <c r="AG50" s="1326"/>
      <c r="AH50" s="1326"/>
      <c r="AI50" s="1326"/>
      <c r="AJ50" s="1326"/>
      <c r="AK50" s="1326"/>
      <c r="AL50" s="1326"/>
      <c r="AM50" s="1326"/>
      <c r="AN50" s="1326"/>
      <c r="AO50" s="1326"/>
      <c r="AP50" s="1326"/>
      <c r="AQ50" s="1326"/>
      <c r="AR50" s="1326"/>
      <c r="AS50" s="1326"/>
      <c r="AT50" s="1326"/>
      <c r="AU50" s="1326"/>
      <c r="AV50" s="1326"/>
      <c r="AW50" s="1326"/>
      <c r="AX50" s="1326"/>
      <c r="AY50" s="1326"/>
      <c r="AZ50" s="1326"/>
      <c r="BA50" s="1326"/>
      <c r="BB50" s="1326"/>
      <c r="BC50" s="1326"/>
      <c r="BD50" s="1326"/>
      <c r="BE50" s="1326"/>
      <c r="BF50" s="1326"/>
      <c r="BG50" s="1326"/>
      <c r="BH50" s="1326"/>
      <c r="BI50" s="1326"/>
      <c r="BJ50" s="1326"/>
      <c r="BK50" s="1326"/>
      <c r="BL50" s="1326"/>
      <c r="BM50" s="1326"/>
    </row>
    <row r="51" spans="1:65" ht="13.7" customHeight="1">
      <c r="A51" s="155"/>
      <c r="B51" s="156" t="s">
        <v>2226</v>
      </c>
      <c r="C51" s="155"/>
      <c r="D51" s="165"/>
      <c r="E51" s="950">
        <f>'2'!E52</f>
        <v>2845.6625974049871</v>
      </c>
      <c r="F51" s="738">
        <f>'33'!AG81</f>
        <v>45144.910273053523</v>
      </c>
      <c r="G51" s="738">
        <f>'33'!AH81</f>
        <v>31521.082111534059</v>
      </c>
      <c r="H51" s="738">
        <f>'33'!AI81</f>
        <v>8804.8918304901799</v>
      </c>
      <c r="I51" s="738">
        <f>'33'!AJ81</f>
        <v>8370.5688089715823</v>
      </c>
      <c r="J51" s="738">
        <f>'33'!AK81</f>
        <v>8256.949148339505</v>
      </c>
      <c r="K51" s="738">
        <f>'33'!AL81</f>
        <v>17266.780941698849</v>
      </c>
      <c r="L51" s="738">
        <f>'33'!AM81</f>
        <v>77752.005871295711</v>
      </c>
      <c r="M51" s="737">
        <f>'33'!AN81</f>
        <v>13476.225772812266</v>
      </c>
      <c r="N51" s="155"/>
      <c r="O51" s="156" t="s">
        <v>2226</v>
      </c>
      <c r="P51" s="155"/>
      <c r="Q51" s="165"/>
      <c r="R51" s="1328">
        <f>'36'!E56</f>
        <v>8.9448842980032168</v>
      </c>
      <c r="S51" s="1328">
        <f>'36'!F56</f>
        <v>6.7498435740138669</v>
      </c>
      <c r="T51" s="1328">
        <f>'36'!G56</f>
        <v>2.1950407239893508</v>
      </c>
      <c r="U51" s="1328">
        <f>'35'!BX86</f>
        <v>103.40182733296132</v>
      </c>
      <c r="V51" s="1328">
        <f>'35'!BY86</f>
        <v>128.89015441102643</v>
      </c>
      <c r="W51" s="950">
        <f>'33'!AO81</f>
        <v>6180.2390759623322</v>
      </c>
      <c r="X51" s="950">
        <f>'33'!AP81</f>
        <v>30138.656503781036</v>
      </c>
      <c r="Y51" s="950">
        <f>'33'!AQ81</f>
        <v>28689.601684554542</v>
      </c>
      <c r="Z51" s="528">
        <f>'33'!AR81</f>
        <v>44975.990516916376</v>
      </c>
      <c r="AA51" s="1326"/>
      <c r="AB51" s="1326"/>
      <c r="AC51" s="1326"/>
      <c r="AD51" s="1326"/>
      <c r="AE51" s="1326"/>
      <c r="AF51" s="1326"/>
      <c r="AG51" s="1326"/>
      <c r="AH51" s="1326"/>
      <c r="AI51" s="1326"/>
      <c r="AJ51" s="1326"/>
      <c r="AK51" s="1326"/>
      <c r="AL51" s="1326"/>
      <c r="AM51" s="1326"/>
      <c r="AN51" s="1326"/>
      <c r="AO51" s="1326"/>
      <c r="AP51" s="1326"/>
      <c r="AQ51" s="1326"/>
      <c r="AR51" s="1326"/>
      <c r="AS51" s="1326"/>
      <c r="AT51" s="1326"/>
      <c r="AU51" s="1326"/>
      <c r="AV51" s="1326"/>
      <c r="AW51" s="1326"/>
      <c r="AX51" s="1326"/>
      <c r="AY51" s="1326"/>
      <c r="AZ51" s="1326"/>
      <c r="BA51" s="1326"/>
      <c r="BB51" s="1326"/>
      <c r="BC51" s="1326"/>
      <c r="BD51" s="1326"/>
      <c r="BE51" s="1326"/>
      <c r="BF51" s="1326"/>
      <c r="BG51" s="1326"/>
      <c r="BH51" s="1326"/>
      <c r="BI51" s="1326"/>
      <c r="BJ51" s="1326"/>
      <c r="BK51" s="1326"/>
      <c r="BL51" s="1326"/>
      <c r="BM51" s="1326"/>
    </row>
    <row r="52" spans="1:65" ht="13.7" customHeight="1">
      <c r="A52" s="155"/>
      <c r="B52" s="156" t="s">
        <v>2283</v>
      </c>
      <c r="C52" s="155"/>
      <c r="D52" s="165"/>
      <c r="E52" s="950">
        <f>'2'!E53</f>
        <v>1426.7920558758028</v>
      </c>
      <c r="F52" s="738">
        <f>'33'!AG82</f>
        <v>100967.81413171107</v>
      </c>
      <c r="G52" s="738">
        <f>'33'!AH82</f>
        <v>68305.285645031079</v>
      </c>
      <c r="H52" s="738">
        <f>'33'!AI82</f>
        <v>18863.070151671545</v>
      </c>
      <c r="I52" s="738">
        <f>'33'!AJ82</f>
        <v>18039.276596801639</v>
      </c>
      <c r="J52" s="738">
        <f>'33'!AK82</f>
        <v>17802.735071115007</v>
      </c>
      <c r="K52" s="738">
        <f>'33'!AL82</f>
        <v>35604.844301281817</v>
      </c>
      <c r="L52" s="738">
        <f>'33'!AM82</f>
        <v>201904.23001642936</v>
      </c>
      <c r="M52" s="737">
        <f>'33'!AN82</f>
        <v>23982.304373215044</v>
      </c>
      <c r="N52" s="155"/>
      <c r="O52" s="156" t="s">
        <v>2192</v>
      </c>
      <c r="P52" s="155"/>
      <c r="Q52" s="165"/>
      <c r="R52" s="1328">
        <f>'36'!E57</f>
        <v>13.616368281895999</v>
      </c>
      <c r="S52" s="1328">
        <f>'36'!F57</f>
        <v>10.447044103820057</v>
      </c>
      <c r="T52" s="1328">
        <f>'36'!G57</f>
        <v>3.1693241780759407</v>
      </c>
      <c r="U52" s="1328">
        <f>'35'!BX87</f>
        <v>142.13875430971723</v>
      </c>
      <c r="V52" s="1328">
        <f>'35'!BY87</f>
        <v>178.52446522621844</v>
      </c>
      <c r="W52" s="950">
        <f>'33'!AO82</f>
        <v>11926.688818046845</v>
      </c>
      <c r="X52" s="950">
        <f>'33'!AP82</f>
        <v>64490.648695959295</v>
      </c>
      <c r="Y52" s="950">
        <f>'33'!AQ82</f>
        <v>59938.852724412565</v>
      </c>
      <c r="Z52" s="528">
        <f>'33'!AR82</f>
        <v>99798.677403315916</v>
      </c>
      <c r="AA52" s="1326"/>
      <c r="AB52" s="1326"/>
      <c r="AC52" s="1326"/>
      <c r="AD52" s="1326"/>
      <c r="AE52" s="1326"/>
      <c r="AF52" s="1326"/>
      <c r="AG52" s="1326"/>
      <c r="AH52" s="1326"/>
      <c r="AI52" s="1326"/>
      <c r="AJ52" s="1326"/>
      <c r="AK52" s="1326"/>
      <c r="AL52" s="1326"/>
      <c r="AM52" s="1326"/>
      <c r="AN52" s="1326"/>
      <c r="AO52" s="1326"/>
      <c r="AP52" s="1326"/>
      <c r="AQ52" s="1326"/>
      <c r="AR52" s="1326"/>
      <c r="AS52" s="1326"/>
      <c r="AT52" s="1326"/>
      <c r="AU52" s="1326"/>
      <c r="AV52" s="1326"/>
      <c r="AW52" s="1326"/>
      <c r="AX52" s="1326"/>
      <c r="AY52" s="1326"/>
      <c r="AZ52" s="1326"/>
      <c r="BA52" s="1326"/>
      <c r="BB52" s="1326"/>
      <c r="BC52" s="1326"/>
      <c r="BD52" s="1326"/>
      <c r="BE52" s="1326"/>
      <c r="BF52" s="1326"/>
      <c r="BG52" s="1326"/>
      <c r="BH52" s="1326"/>
      <c r="BI52" s="1326"/>
      <c r="BJ52" s="1326"/>
      <c r="BK52" s="1326"/>
      <c r="BL52" s="1326"/>
      <c r="BM52" s="1326"/>
    </row>
    <row r="53" spans="1:65" ht="13.7" customHeight="1">
      <c r="A53" s="155"/>
      <c r="B53" s="156" t="s">
        <v>2287</v>
      </c>
      <c r="C53" s="155"/>
      <c r="D53" s="165"/>
      <c r="E53" s="950">
        <f>'2'!E54</f>
        <v>1313.2048448229257</v>
      </c>
      <c r="F53" s="738">
        <f>'33'!AG83</f>
        <v>237078.99293962418</v>
      </c>
      <c r="G53" s="738">
        <f>'33'!AH83</f>
        <v>169192.26316192825</v>
      </c>
      <c r="H53" s="738">
        <f>'33'!AI83</f>
        <v>40484.793482642119</v>
      </c>
      <c r="I53" s="738">
        <f>'33'!AJ83</f>
        <v>38438.655957655705</v>
      </c>
      <c r="J53" s="738">
        <f>'33'!AK83</f>
        <v>37992.748925446132</v>
      </c>
      <c r="K53" s="738">
        <f>'33'!AL83</f>
        <v>71972.692684277034</v>
      </c>
      <c r="L53" s="738">
        <f>'33'!AM83</f>
        <v>525547.11129558308</v>
      </c>
      <c r="M53" s="737">
        <f>'33'!AN83</f>
        <v>55934.437249287992</v>
      </c>
      <c r="N53" s="155"/>
      <c r="O53" s="156" t="s">
        <v>2201</v>
      </c>
      <c r="P53" s="155"/>
      <c r="Q53" s="165"/>
      <c r="R53" s="1328">
        <f>'36'!E58</f>
        <v>25.197093774138349</v>
      </c>
      <c r="S53" s="1328">
        <f>'36'!F58</f>
        <v>19.215620782008834</v>
      </c>
      <c r="T53" s="1328">
        <f>'36'!G58</f>
        <v>5.9814729921294942</v>
      </c>
      <c r="U53" s="1328">
        <f>'35'!BX88</f>
        <v>203.06241817358188</v>
      </c>
      <c r="V53" s="1328">
        <f>'35'!BY88</f>
        <v>272.23568004054675</v>
      </c>
      <c r="W53" s="950">
        <f>'33'!AO83</f>
        <v>27084.184826132139</v>
      </c>
      <c r="X53" s="950">
        <f>'33'!AP83</f>
        <v>169449.05439263143</v>
      </c>
      <c r="Y53" s="950">
        <f>'33'!AQ83</f>
        <v>152203.33597956804</v>
      </c>
      <c r="Z53" s="528">
        <f>'33'!AR83</f>
        <v>243408.54659919208</v>
      </c>
      <c r="AA53" s="1326"/>
      <c r="AB53" s="1326"/>
      <c r="AC53" s="1326"/>
      <c r="AD53" s="1326"/>
      <c r="AE53" s="1326"/>
      <c r="AF53" s="1326"/>
      <c r="AG53" s="1326"/>
      <c r="AH53" s="1326"/>
      <c r="AI53" s="1326"/>
      <c r="AJ53" s="1326"/>
      <c r="AK53" s="1326"/>
      <c r="AL53" s="1326"/>
      <c r="AM53" s="1326"/>
      <c r="AN53" s="1326"/>
      <c r="AO53" s="1326"/>
      <c r="AP53" s="1326"/>
      <c r="AQ53" s="1326"/>
      <c r="AR53" s="1326"/>
      <c r="AS53" s="1326"/>
      <c r="AT53" s="1326"/>
      <c r="AU53" s="1326"/>
      <c r="AV53" s="1326"/>
      <c r="AW53" s="1326"/>
      <c r="AX53" s="1326"/>
      <c r="AY53" s="1326"/>
      <c r="AZ53" s="1326"/>
      <c r="BA53" s="1326"/>
      <c r="BB53" s="1326"/>
      <c r="BC53" s="1326"/>
      <c r="BD53" s="1326"/>
      <c r="BE53" s="1326"/>
      <c r="BF53" s="1326"/>
      <c r="BG53" s="1326"/>
      <c r="BH53" s="1326"/>
      <c r="BI53" s="1326"/>
      <c r="BJ53" s="1326"/>
      <c r="BK53" s="1326"/>
      <c r="BL53" s="1326"/>
      <c r="BM53" s="1326"/>
    </row>
    <row r="54" spans="1:65" ht="13.7" customHeight="1">
      <c r="A54" s="155"/>
      <c r="B54" s="156" t="s">
        <v>2206</v>
      </c>
      <c r="C54" s="155"/>
      <c r="D54" s="165"/>
      <c r="E54" s="950">
        <f>'2'!E55</f>
        <v>277.35390239443331</v>
      </c>
      <c r="F54" s="738">
        <f>'33'!AG84</f>
        <v>565514.84424304031</v>
      </c>
      <c r="G54" s="738">
        <f>'33'!AH84</f>
        <v>386176.88977340987</v>
      </c>
      <c r="H54" s="738">
        <f>'33'!AI84</f>
        <v>113780.7286309638</v>
      </c>
      <c r="I54" s="738">
        <f>'33'!AJ84</f>
        <v>110100.16880484181</v>
      </c>
      <c r="J54" s="738">
        <f>'33'!AK84</f>
        <v>109111.51662742558</v>
      </c>
      <c r="K54" s="738">
        <f>'33'!AL84</f>
        <v>131641.82831580914</v>
      </c>
      <c r="L54" s="738">
        <f>'33'!AM84</f>
        <v>1290101.6651907333</v>
      </c>
      <c r="M54" s="737">
        <f>'33'!AN84</f>
        <v>172415.56842199515</v>
      </c>
      <c r="N54" s="155"/>
      <c r="O54" s="156" t="s">
        <v>2235</v>
      </c>
      <c r="P54" s="155"/>
      <c r="Q54" s="165"/>
      <c r="R54" s="1328">
        <f>'36'!E59</f>
        <v>41.032163851307011</v>
      </c>
      <c r="S54" s="1328">
        <f>'36'!F59</f>
        <v>31.47944517951634</v>
      </c>
      <c r="T54" s="1328">
        <f>'36'!G59</f>
        <v>9.552718671790668</v>
      </c>
      <c r="U54" s="1328">
        <f>'35'!BX89</f>
        <v>336.98830966963453</v>
      </c>
      <c r="V54" s="1328">
        <f>'35'!BY89</f>
        <v>381.73739545299276</v>
      </c>
      <c r="W54" s="950">
        <f>'33'!AO84</f>
        <v>80255.547940464836</v>
      </c>
      <c r="X54" s="950">
        <f>'33'!AP84</f>
        <v>333405.84787510004</v>
      </c>
      <c r="Y54" s="950">
        <f>'33'!AQ84</f>
        <v>321377.10716431856</v>
      </c>
      <c r="Z54" s="528">
        <f>'33'!AR84</f>
        <v>555490.60279875377</v>
      </c>
      <c r="AA54" s="1326"/>
      <c r="AB54" s="1326"/>
      <c r="AC54" s="1326"/>
      <c r="AD54" s="1326"/>
      <c r="AE54" s="1326"/>
      <c r="AF54" s="1326"/>
      <c r="AG54" s="1326"/>
      <c r="AH54" s="1326"/>
      <c r="AI54" s="1326"/>
      <c r="AJ54" s="1326"/>
      <c r="AK54" s="1326"/>
      <c r="AL54" s="1326"/>
      <c r="AM54" s="1326"/>
      <c r="AN54" s="1326"/>
      <c r="AO54" s="1326"/>
      <c r="AP54" s="1326"/>
      <c r="AQ54" s="1326"/>
      <c r="AR54" s="1326"/>
      <c r="AS54" s="1326"/>
      <c r="AT54" s="1326"/>
      <c r="AU54" s="1326"/>
      <c r="AV54" s="1326"/>
      <c r="AW54" s="1326"/>
      <c r="AX54" s="1326"/>
      <c r="AY54" s="1326"/>
      <c r="AZ54" s="1326"/>
      <c r="BA54" s="1326"/>
      <c r="BB54" s="1326"/>
      <c r="BC54" s="1326"/>
      <c r="BD54" s="1326"/>
      <c r="BE54" s="1326"/>
      <c r="BF54" s="1326"/>
      <c r="BG54" s="1326"/>
      <c r="BH54" s="1326"/>
      <c r="BI54" s="1326"/>
      <c r="BJ54" s="1326"/>
      <c r="BK54" s="1326"/>
      <c r="BL54" s="1326"/>
      <c r="BM54" s="1326"/>
    </row>
    <row r="55" spans="1:65" ht="13.7" customHeight="1">
      <c r="A55" s="155"/>
      <c r="B55" s="156" t="s">
        <v>2203</v>
      </c>
      <c r="C55" s="155"/>
      <c r="D55" s="165"/>
      <c r="E55" s="950">
        <f>'2'!E56</f>
        <v>166.09737423850902</v>
      </c>
      <c r="F55" s="738">
        <f>'33'!AG85</f>
        <v>924249.91008164769</v>
      </c>
      <c r="G55" s="738">
        <f>'33'!AH85</f>
        <v>701133.23993424652</v>
      </c>
      <c r="H55" s="738">
        <f>'33'!AI85</f>
        <v>209206.18408966952</v>
      </c>
      <c r="I55" s="738">
        <f>'33'!AJ85</f>
        <v>198684.87779258689</v>
      </c>
      <c r="J55" s="738">
        <f>'33'!AK85</f>
        <v>197206.23592628015</v>
      </c>
      <c r="K55" s="738">
        <f>'33'!AL85</f>
        <v>222694.25416893591</v>
      </c>
      <c r="L55" s="738">
        <f>'33'!AM85</f>
        <v>2491511.2130956673</v>
      </c>
      <c r="M55" s="737">
        <f>'33'!AN85</f>
        <v>231148.19861901415</v>
      </c>
      <c r="N55" s="155"/>
      <c r="O55" s="156" t="s">
        <v>2250</v>
      </c>
      <c r="P55" s="155"/>
      <c r="Q55" s="165"/>
      <c r="R55" s="1328">
        <f>'36'!E60</f>
        <v>72.631697167224601</v>
      </c>
      <c r="S55" s="1328">
        <f>'36'!F60</f>
        <v>57.615668032793486</v>
      </c>
      <c r="T55" s="1328">
        <f>'36'!G60</f>
        <v>15.016029134431117</v>
      </c>
      <c r="U55" s="1328">
        <f>'35'!BX90</f>
        <v>309.7943616696528</v>
      </c>
      <c r="V55" s="1328">
        <f>'35'!BY90</f>
        <v>560.52217480408785</v>
      </c>
      <c r="W55" s="950">
        <f>'33'!AO85</f>
        <v>139177.60793680392</v>
      </c>
      <c r="X55" s="950">
        <f>'33'!AP85</f>
        <v>663772.7284762687</v>
      </c>
      <c r="Y55" s="950">
        <f>'33'!AQ85</f>
        <v>627079.02301228186</v>
      </c>
      <c r="Z55" s="528">
        <f>'33'!AR85</f>
        <v>920098.69529600418</v>
      </c>
      <c r="AA55" s="1326"/>
      <c r="AB55" s="1326"/>
      <c r="AC55" s="1326"/>
      <c r="AD55" s="1326"/>
      <c r="AE55" s="1326"/>
      <c r="AF55" s="1326"/>
      <c r="AG55" s="1326"/>
      <c r="AH55" s="1326"/>
      <c r="AI55" s="1326"/>
      <c r="AJ55" s="1326"/>
      <c r="AK55" s="1326"/>
      <c r="AL55" s="1326"/>
      <c r="AM55" s="1326"/>
      <c r="AN55" s="1326"/>
      <c r="AO55" s="1326"/>
      <c r="AP55" s="1326"/>
      <c r="AQ55" s="1326"/>
      <c r="AR55" s="1326"/>
      <c r="AS55" s="1326"/>
      <c r="AT55" s="1326"/>
      <c r="AU55" s="1326"/>
      <c r="AV55" s="1326"/>
      <c r="AW55" s="1326"/>
      <c r="AX55" s="1326"/>
      <c r="AY55" s="1326"/>
      <c r="AZ55" s="1326"/>
      <c r="BA55" s="1326"/>
      <c r="BB55" s="1326"/>
      <c r="BC55" s="1326"/>
      <c r="BD55" s="1326"/>
      <c r="BE55" s="1326"/>
      <c r="BF55" s="1326"/>
      <c r="BG55" s="1326"/>
      <c r="BH55" s="1326"/>
      <c r="BI55" s="1326"/>
      <c r="BJ55" s="1326"/>
      <c r="BK55" s="1326"/>
      <c r="BL55" s="1326"/>
      <c r="BM55" s="1326"/>
    </row>
    <row r="56" spans="1:65" ht="13.7" customHeight="1">
      <c r="A56" s="155"/>
      <c r="B56" s="156" t="s">
        <v>2254</v>
      </c>
      <c r="C56" s="155"/>
      <c r="D56" s="165"/>
      <c r="E56" s="950">
        <f>'2'!E57</f>
        <v>147.23823396422361</v>
      </c>
      <c r="F56" s="738">
        <f>'33'!AG86</f>
        <v>2273857.2954498422</v>
      </c>
      <c r="G56" s="738">
        <f>'33'!AH86</f>
        <v>1614961.3087655965</v>
      </c>
      <c r="H56" s="738">
        <f>'33'!AI86</f>
        <v>457723.0754384824</v>
      </c>
      <c r="I56" s="738">
        <f>'33'!AJ86</f>
        <v>446174.69291052053</v>
      </c>
      <c r="J56" s="738">
        <f>'33'!AK86</f>
        <v>441251.89419308852</v>
      </c>
      <c r="K56" s="738">
        <f>'33'!AL86</f>
        <v>536869.23811001529</v>
      </c>
      <c r="L56" s="738">
        <f>'33'!AM86</f>
        <v>5020468.1716474742</v>
      </c>
      <c r="M56" s="737">
        <f>'33'!AN86</f>
        <v>448389.05724138976</v>
      </c>
      <c r="N56" s="155"/>
      <c r="O56" s="156" t="s">
        <v>2196</v>
      </c>
      <c r="P56" s="155"/>
      <c r="Q56" s="165"/>
      <c r="R56" s="1328">
        <f>'36'!E61</f>
        <v>128.10152504549058</v>
      </c>
      <c r="S56" s="1328">
        <f>'36'!F61</f>
        <v>102.2805703776952</v>
      </c>
      <c r="T56" s="1328">
        <f>'36'!G61</f>
        <v>25.82095466779538</v>
      </c>
      <c r="U56" s="1328">
        <f>'35'!BX91</f>
        <v>1551.1265712390814</v>
      </c>
      <c r="V56" s="1328">
        <f>'35'!BY91</f>
        <v>1322.5733982230545</v>
      </c>
      <c r="W56" s="950">
        <f>'33'!AO86</f>
        <v>308959.99235694617</v>
      </c>
      <c r="X56" s="950">
        <f>'33'!AP86</f>
        <v>1541590.8690404354</v>
      </c>
      <c r="Y56" s="950">
        <f>'33'!AQ86</f>
        <v>1434800.6567630249</v>
      </c>
      <c r="Z56" s="528">
        <f>'33'!AR86</f>
        <v>2249662.8225639523</v>
      </c>
      <c r="AA56" s="1326"/>
      <c r="AB56" s="1326"/>
      <c r="AC56" s="1326"/>
      <c r="AD56" s="1326"/>
      <c r="AE56" s="1326"/>
      <c r="AF56" s="1326"/>
      <c r="AG56" s="1326"/>
      <c r="AH56" s="1326"/>
      <c r="AI56" s="1326"/>
      <c r="AJ56" s="1326"/>
      <c r="AK56" s="1326"/>
      <c r="AL56" s="1326"/>
      <c r="AM56" s="1326"/>
      <c r="AN56" s="1326"/>
      <c r="AO56" s="1326"/>
      <c r="AP56" s="1326"/>
      <c r="AQ56" s="1326"/>
      <c r="AR56" s="1326"/>
      <c r="AS56" s="1326"/>
      <c r="AT56" s="1326"/>
      <c r="AU56" s="1326"/>
      <c r="AV56" s="1326"/>
      <c r="AW56" s="1326"/>
      <c r="AX56" s="1326"/>
      <c r="AY56" s="1326"/>
      <c r="AZ56" s="1326"/>
      <c r="BA56" s="1326"/>
      <c r="BB56" s="1326"/>
      <c r="BC56" s="1326"/>
      <c r="BD56" s="1326"/>
      <c r="BE56" s="1326"/>
      <c r="BF56" s="1326"/>
      <c r="BG56" s="1326"/>
      <c r="BH56" s="1326"/>
      <c r="BI56" s="1326"/>
      <c r="BJ56" s="1326"/>
      <c r="BK56" s="1326"/>
      <c r="BL56" s="1326"/>
      <c r="BM56" s="1326"/>
    </row>
    <row r="57" spans="1:65" ht="13.7" customHeight="1">
      <c r="A57" s="155"/>
      <c r="B57" s="156" t="s">
        <v>2207</v>
      </c>
      <c r="C57" s="155"/>
      <c r="D57" s="165"/>
      <c r="E57" s="950">
        <f>'2'!E58</f>
        <v>25.280542986415849</v>
      </c>
      <c r="F57" s="738">
        <f>'33'!AG87</f>
        <v>7662020.8090214645</v>
      </c>
      <c r="G57" s="738">
        <f>'33'!AH87</f>
        <v>6404720.3317177473</v>
      </c>
      <c r="H57" s="738">
        <f>'33'!AI87</f>
        <v>2402095.9712524782</v>
      </c>
      <c r="I57" s="738">
        <f>'33'!AJ87</f>
        <v>2324458.9968304001</v>
      </c>
      <c r="J57" s="738">
        <f>'33'!AK87</f>
        <v>2305102.9260786492</v>
      </c>
      <c r="K57" s="738">
        <f>'33'!AL87</f>
        <v>2474911.8903733329</v>
      </c>
      <c r="L57" s="738">
        <f>'33'!AM87</f>
        <v>19615862.751642458</v>
      </c>
      <c r="M57" s="737">
        <f>'33'!AN87</f>
        <v>1540060.1978940335</v>
      </c>
      <c r="N57" s="155"/>
      <c r="O57" s="156" t="s">
        <v>2207</v>
      </c>
      <c r="P57" s="155"/>
      <c r="Q57" s="165"/>
      <c r="R57" s="1328">
        <f>'36'!E62</f>
        <v>677.73850008960937</v>
      </c>
      <c r="S57" s="1328">
        <f>'36'!F62</f>
        <v>486.56595668525154</v>
      </c>
      <c r="T57" s="1328">
        <f>'36'!G62</f>
        <v>191.17254340435784</v>
      </c>
      <c r="U57" s="1328">
        <f>'35'!BX92</f>
        <v>5091.2665688223651</v>
      </c>
      <c r="V57" s="1328">
        <f>'35'!BY92</f>
        <v>5163.973867909559</v>
      </c>
      <c r="W57" s="950">
        <f>'33'!AO87</f>
        <v>1373641.8395869273</v>
      </c>
      <c r="X57" s="950">
        <f>'33'!AP87</f>
        <v>6137684.5639242558</v>
      </c>
      <c r="Y57" s="950">
        <f>'33'!AQ87</f>
        <v>5537085.8689027727</v>
      </c>
      <c r="Z57" s="528">
        <f>'33'!AR87</f>
        <v>8346794.295435044</v>
      </c>
      <c r="AA57" s="1326"/>
      <c r="AB57" s="1326"/>
      <c r="AC57" s="1326"/>
      <c r="AD57" s="1326"/>
      <c r="AE57" s="1326"/>
      <c r="AF57" s="1326"/>
      <c r="AG57" s="1326"/>
      <c r="AH57" s="1326"/>
      <c r="AI57" s="1326"/>
      <c r="AJ57" s="1326"/>
      <c r="AK57" s="1326"/>
      <c r="AL57" s="1326"/>
      <c r="AM57" s="1326"/>
      <c r="AN57" s="1326"/>
      <c r="AO57" s="1326"/>
      <c r="AP57" s="1326"/>
      <c r="AQ57" s="1326"/>
      <c r="AR57" s="1326"/>
      <c r="AS57" s="1326"/>
      <c r="AT57" s="1326"/>
      <c r="AU57" s="1326"/>
      <c r="AV57" s="1326"/>
      <c r="AW57" s="1326"/>
      <c r="AX57" s="1326"/>
      <c r="AY57" s="1326"/>
      <c r="AZ57" s="1326"/>
      <c r="BA57" s="1326"/>
      <c r="BB57" s="1326"/>
      <c r="BC57" s="1326"/>
      <c r="BD57" s="1326"/>
      <c r="BE57" s="1326"/>
      <c r="BF57" s="1326"/>
      <c r="BG57" s="1326"/>
      <c r="BH57" s="1326"/>
      <c r="BI57" s="1326"/>
      <c r="BJ57" s="1326"/>
      <c r="BK57" s="1326"/>
      <c r="BL57" s="1326"/>
      <c r="BM57" s="1326"/>
    </row>
    <row r="58" spans="1:65" ht="13.7" customHeight="1">
      <c r="A58" s="3094" t="s">
        <v>356</v>
      </c>
      <c r="B58" s="3094"/>
      <c r="C58" s="3094"/>
      <c r="D58" s="162"/>
      <c r="E58" s="950"/>
      <c r="F58" s="738"/>
      <c r="G58" s="738"/>
      <c r="H58" s="738"/>
      <c r="I58" s="738"/>
      <c r="J58" s="738"/>
      <c r="K58" s="738"/>
      <c r="L58" s="738"/>
      <c r="M58" s="737"/>
      <c r="N58" s="3094" t="s">
        <v>356</v>
      </c>
      <c r="O58" s="3094"/>
      <c r="P58" s="3094"/>
      <c r="Q58" s="162"/>
      <c r="R58" s="1328"/>
      <c r="S58" s="1328"/>
      <c r="T58" s="1328"/>
      <c r="U58" s="1328"/>
      <c r="V58" s="1328"/>
      <c r="W58" s="950"/>
      <c r="X58" s="950"/>
      <c r="Y58" s="950"/>
      <c r="Z58" s="528"/>
      <c r="AA58" s="1326"/>
      <c r="AB58" s="1326"/>
      <c r="AC58" s="1326"/>
      <c r="AD58" s="1326"/>
      <c r="AE58" s="1326"/>
      <c r="AF58" s="1326"/>
      <c r="AG58" s="1326"/>
      <c r="AH58" s="1326"/>
      <c r="AI58" s="1326"/>
      <c r="AJ58" s="1326"/>
      <c r="AK58" s="1326"/>
      <c r="AL58" s="1326"/>
      <c r="AM58" s="1326"/>
      <c r="AN58" s="1326"/>
      <c r="AO58" s="1326"/>
      <c r="AP58" s="1326"/>
      <c r="AQ58" s="1326"/>
      <c r="AR58" s="1326"/>
      <c r="AS58" s="1326"/>
      <c r="AT58" s="1326"/>
      <c r="AU58" s="1326"/>
      <c r="AV58" s="1326"/>
      <c r="AW58" s="1326"/>
      <c r="AX58" s="1326"/>
      <c r="AY58" s="1326"/>
      <c r="AZ58" s="1326"/>
      <c r="BA58" s="1326"/>
      <c r="BB58" s="1326"/>
      <c r="BC58" s="1326"/>
      <c r="BD58" s="1326"/>
      <c r="BE58" s="1326"/>
      <c r="BF58" s="1326"/>
      <c r="BG58" s="1326"/>
      <c r="BH58" s="1326"/>
      <c r="BI58" s="1326"/>
      <c r="BJ58" s="1326"/>
      <c r="BK58" s="1326"/>
      <c r="BL58" s="1326"/>
      <c r="BM58" s="1326"/>
    </row>
    <row r="59" spans="1:65" ht="13.7" customHeight="1">
      <c r="A59" s="166"/>
      <c r="B59" s="156" t="s">
        <v>2188</v>
      </c>
      <c r="C59" s="166"/>
      <c r="D59" s="167"/>
      <c r="E59" s="181">
        <f>'2'!E60</f>
        <v>5202.6267469068152</v>
      </c>
      <c r="F59" s="737">
        <f>'33'!AG88</f>
        <v>6515.3065270948646</v>
      </c>
      <c r="G59" s="737">
        <f>'33'!AH88</f>
        <v>5595.4518815215915</v>
      </c>
      <c r="H59" s="737">
        <f>'33'!AI88</f>
        <v>2363.3103269377962</v>
      </c>
      <c r="I59" s="737">
        <f>'33'!AJ88</f>
        <v>2271.5168533696979</v>
      </c>
      <c r="J59" s="737">
        <f>'33'!AK88</f>
        <v>2257.4331217762629</v>
      </c>
      <c r="K59" s="737">
        <f>'33'!AL88</f>
        <v>1871.9513477223365</v>
      </c>
      <c r="L59" s="737">
        <f>'33'!AM88</f>
        <v>2818.0325449276593</v>
      </c>
      <c r="M59" s="737">
        <f>'33'!AN88</f>
        <v>722.92694951088731</v>
      </c>
      <c r="N59" s="166"/>
      <c r="O59" s="156" t="s">
        <v>2188</v>
      </c>
      <c r="P59" s="166"/>
      <c r="Q59" s="167"/>
      <c r="R59" s="1329">
        <f>'36'!E64</f>
        <v>3.0943049150141149</v>
      </c>
      <c r="S59" s="232">
        <f>'36'!F64</f>
        <v>2.5322624777956535</v>
      </c>
      <c r="T59" s="232">
        <f>'36'!G64</f>
        <v>0.56204243721846259</v>
      </c>
      <c r="U59" s="1328">
        <f>'35'!BX93</f>
        <v>41.986888234224551</v>
      </c>
      <c r="V59" s="1328">
        <f>'35'!BY93</f>
        <v>52.380538980139882</v>
      </c>
      <c r="W59" s="950">
        <f>'33'!AO88</f>
        <v>1891.6634578714381</v>
      </c>
      <c r="X59" s="950">
        <f>'33'!AP88</f>
        <v>5339.8586901534036</v>
      </c>
      <c r="Y59" s="950">
        <f>'33'!AQ88</f>
        <v>4959.1459547651739</v>
      </c>
      <c r="Z59" s="528">
        <f>'33'!AR88</f>
        <v>6523.0738032278123</v>
      </c>
      <c r="AA59" s="1326"/>
      <c r="AB59" s="1326"/>
      <c r="AC59" s="1326"/>
      <c r="AD59" s="1326"/>
      <c r="AE59" s="1326"/>
      <c r="AF59" s="1326"/>
      <c r="AG59" s="1326"/>
      <c r="AH59" s="1326"/>
    </row>
    <row r="60" spans="1:65" ht="13.7" customHeight="1">
      <c r="A60" s="166"/>
      <c r="B60" s="156" t="s">
        <v>2189</v>
      </c>
      <c r="C60" s="166"/>
      <c r="D60" s="162"/>
      <c r="E60" s="181">
        <f>'2'!E61</f>
        <v>2022.6009846255738</v>
      </c>
      <c r="F60" s="737">
        <f>'33'!AG89</f>
        <v>13781.092452723489</v>
      </c>
      <c r="G60" s="737">
        <f>'33'!AH89</f>
        <v>11151.564544614817</v>
      </c>
      <c r="H60" s="737">
        <f>'33'!AI89</f>
        <v>3371.5733838236833</v>
      </c>
      <c r="I60" s="737">
        <f>'33'!AJ89</f>
        <v>3240.5764017106671</v>
      </c>
      <c r="J60" s="737">
        <f>'33'!AK89</f>
        <v>3209.0086954482754</v>
      </c>
      <c r="K60" s="737">
        <f>'33'!AL89</f>
        <v>3753.1981095529472</v>
      </c>
      <c r="L60" s="737">
        <f>'33'!AM89</f>
        <v>7914.4235868984342</v>
      </c>
      <c r="M60" s="737">
        <f>'33'!AN89</f>
        <v>1947.543527883897</v>
      </c>
      <c r="N60" s="166"/>
      <c r="O60" s="156" t="s">
        <v>2204</v>
      </c>
      <c r="P60" s="166"/>
      <c r="Q60" s="162"/>
      <c r="R60" s="1329">
        <f>'36'!E65</f>
        <v>4.9180990282629118</v>
      </c>
      <c r="S60" s="232">
        <f>'36'!F65</f>
        <v>3.7742836379717999</v>
      </c>
      <c r="T60" s="232">
        <f>'36'!G65</f>
        <v>1.1438153902911106</v>
      </c>
      <c r="U60" s="1328">
        <f>'35'!BX94</f>
        <v>57.885500364821205</v>
      </c>
      <c r="V60" s="1328">
        <f>'35'!BY94</f>
        <v>71.260118840927674</v>
      </c>
      <c r="W60" s="950">
        <f>'33'!AO89</f>
        <v>2393.9395099805761</v>
      </c>
      <c r="X60" s="950">
        <f>'33'!AP89</f>
        <v>10475.080603159018</v>
      </c>
      <c r="Y60" s="950">
        <f>'33'!AQ89</f>
        <v>9650.5063541140062</v>
      </c>
      <c r="Z60" s="528">
        <f>'33'!AR89</f>
        <v>13832.759661581746</v>
      </c>
      <c r="AA60" s="1326"/>
      <c r="AB60" s="1326"/>
      <c r="AC60" s="1326"/>
      <c r="AD60" s="1326"/>
      <c r="AE60" s="1326"/>
      <c r="AF60" s="1326"/>
      <c r="AG60" s="1326"/>
      <c r="AH60" s="1326"/>
      <c r="AI60" s="1326"/>
      <c r="AJ60" s="1326"/>
      <c r="AK60" s="1326"/>
      <c r="AL60" s="1326"/>
      <c r="AM60" s="1326"/>
      <c r="AN60" s="1326"/>
      <c r="AO60" s="1326"/>
      <c r="AP60" s="1326"/>
      <c r="AQ60" s="1326"/>
      <c r="AR60" s="1326"/>
      <c r="AS60" s="1326"/>
      <c r="AT60" s="1326"/>
      <c r="AU60" s="1326"/>
      <c r="AV60" s="1326"/>
      <c r="AW60" s="1326"/>
      <c r="AX60" s="1326"/>
      <c r="AY60" s="1326"/>
      <c r="AZ60" s="1326"/>
      <c r="BA60" s="1326"/>
      <c r="BB60" s="1326"/>
      <c r="BC60" s="1326"/>
      <c r="BD60" s="1326"/>
      <c r="BE60" s="1326"/>
      <c r="BF60" s="1326"/>
      <c r="BG60" s="1326"/>
      <c r="BH60" s="1326"/>
      <c r="BI60" s="1326"/>
      <c r="BJ60" s="1326"/>
      <c r="BK60" s="1326"/>
      <c r="BL60" s="1326"/>
      <c r="BM60" s="1326"/>
    </row>
    <row r="61" spans="1:65" ht="13.7" customHeight="1">
      <c r="A61" s="155"/>
      <c r="B61" s="156" t="s">
        <v>2249</v>
      </c>
      <c r="C61" s="155"/>
      <c r="D61" s="165"/>
      <c r="E61" s="181">
        <f>'2'!E62</f>
        <v>2076.1296739719023</v>
      </c>
      <c r="F61" s="737">
        <f>'33'!AG90</f>
        <v>19250.888761358572</v>
      </c>
      <c r="G61" s="737">
        <f>'33'!AH90</f>
        <v>15897.972006324539</v>
      </c>
      <c r="H61" s="737">
        <f>'33'!AI90</f>
        <v>4515.3412213239262</v>
      </c>
      <c r="I61" s="737">
        <f>'33'!AJ90</f>
        <v>4333.0826171430226</v>
      </c>
      <c r="J61" s="737">
        <f>'33'!AK90</f>
        <v>4293.4735950564791</v>
      </c>
      <c r="K61" s="737">
        <f>'33'!AL90</f>
        <v>5771.9069628157231</v>
      </c>
      <c r="L61" s="737">
        <f>'33'!AM90</f>
        <v>14199.851625622519</v>
      </c>
      <c r="M61" s="737">
        <f>'33'!AN90</f>
        <v>4012.0949641629718</v>
      </c>
      <c r="N61" s="155"/>
      <c r="O61" s="156" t="s">
        <v>2190</v>
      </c>
      <c r="P61" s="155"/>
      <c r="Q61" s="165"/>
      <c r="R61" s="1329">
        <f>'36'!E66</f>
        <v>4.5179275568708208</v>
      </c>
      <c r="S61" s="232">
        <f>'36'!F66</f>
        <v>3.5017511640166736</v>
      </c>
      <c r="T61" s="232">
        <f>'36'!G66</f>
        <v>1.0161763928541463</v>
      </c>
      <c r="U61" s="1328">
        <f>'35'!BX95</f>
        <v>60.706393203408147</v>
      </c>
      <c r="V61" s="1328">
        <f>'35'!BY95</f>
        <v>80.289255774260468</v>
      </c>
      <c r="W61" s="950">
        <f>'33'!AO90</f>
        <v>3394.7946315433051</v>
      </c>
      <c r="X61" s="950">
        <f>'33'!AP90</f>
        <v>14854.299724169698</v>
      </c>
      <c r="Y61" s="950">
        <f>'33'!AQ90</f>
        <v>13999.000697061858</v>
      </c>
      <c r="Z61" s="528">
        <f>'33'!AR90</f>
        <v>19209.0174836685</v>
      </c>
      <c r="AA61" s="1326"/>
      <c r="AB61" s="1326"/>
      <c r="AC61" s="1326"/>
      <c r="AD61" s="1326"/>
      <c r="AE61" s="1326"/>
      <c r="AF61" s="1326"/>
      <c r="AG61" s="1326"/>
      <c r="AH61" s="1326"/>
      <c r="AI61" s="1326"/>
      <c r="AJ61" s="1326"/>
      <c r="AK61" s="1326"/>
      <c r="AL61" s="1326"/>
      <c r="AM61" s="1326"/>
      <c r="AN61" s="1326"/>
      <c r="AO61" s="1326"/>
      <c r="AP61" s="1326"/>
      <c r="AQ61" s="1326"/>
      <c r="AR61" s="1326"/>
      <c r="AS61" s="1326"/>
      <c r="AT61" s="1326"/>
      <c r="AU61" s="1326"/>
      <c r="AV61" s="1326"/>
      <c r="AW61" s="1326"/>
      <c r="AX61" s="1326"/>
      <c r="AY61" s="1326"/>
      <c r="AZ61" s="1326"/>
      <c r="BA61" s="1326"/>
      <c r="BB61" s="1326"/>
      <c r="BC61" s="1326"/>
      <c r="BD61" s="1326"/>
      <c r="BE61" s="1326"/>
      <c r="BF61" s="1326"/>
      <c r="BG61" s="1326"/>
      <c r="BH61" s="1326"/>
      <c r="BI61" s="1326"/>
      <c r="BJ61" s="1326"/>
      <c r="BK61" s="1326"/>
      <c r="BL61" s="1326"/>
      <c r="BM61" s="1326"/>
    </row>
    <row r="62" spans="1:65" ht="13.7" customHeight="1">
      <c r="A62" s="155"/>
      <c r="B62" s="156" t="s">
        <v>2226</v>
      </c>
      <c r="C62" s="155"/>
      <c r="D62" s="165"/>
      <c r="E62" s="181">
        <f>'2'!E63</f>
        <v>2512.1377965626648</v>
      </c>
      <c r="F62" s="737">
        <f>'33'!AG91</f>
        <v>34106.102287308349</v>
      </c>
      <c r="G62" s="737">
        <f>'33'!AH91</f>
        <v>25533.42311555539</v>
      </c>
      <c r="H62" s="737">
        <f>'33'!AI91</f>
        <v>6461.5047137193696</v>
      </c>
      <c r="I62" s="737">
        <f>'33'!AJ91</f>
        <v>6144.9026336999232</v>
      </c>
      <c r="J62" s="737">
        <f>'33'!AK91</f>
        <v>6063.0532399234698</v>
      </c>
      <c r="K62" s="737">
        <f>'33'!AL91</f>
        <v>10370.774232429581</v>
      </c>
      <c r="L62" s="737">
        <f>'33'!AM91</f>
        <v>31736.141055269793</v>
      </c>
      <c r="M62" s="737">
        <f>'33'!AN91</f>
        <v>7459.8978655461551</v>
      </c>
      <c r="N62" s="155"/>
      <c r="O62" s="156" t="s">
        <v>2411</v>
      </c>
      <c r="P62" s="155"/>
      <c r="Q62" s="165"/>
      <c r="R62" s="1329">
        <f>'36'!E67</f>
        <v>6.6541673731591562</v>
      </c>
      <c r="S62" s="232">
        <f>'36'!F67</f>
        <v>5.1263197718948126</v>
      </c>
      <c r="T62" s="232">
        <f>'36'!G67</f>
        <v>1.5278476012643418</v>
      </c>
      <c r="U62" s="1328">
        <f>'35'!BX96</f>
        <v>90.29761260028252</v>
      </c>
      <c r="V62" s="1328">
        <f>'35'!BY96</f>
        <v>106.7383157699129</v>
      </c>
      <c r="W62" s="950">
        <f>'33'!AO91</f>
        <v>4276.290439642361</v>
      </c>
      <c r="X62" s="950">
        <f>'33'!AP91</f>
        <v>23599.934205450034</v>
      </c>
      <c r="Y62" s="950">
        <f>'33'!AQ91</f>
        <v>21459.988221978903</v>
      </c>
      <c r="Z62" s="528">
        <f>'33'!AR91</f>
        <v>34740.729725566693</v>
      </c>
      <c r="AA62" s="1326"/>
      <c r="AB62" s="1326"/>
      <c r="AC62" s="1326"/>
      <c r="AD62" s="1326"/>
      <c r="AE62" s="1326"/>
      <c r="AF62" s="1326"/>
      <c r="AG62" s="1326"/>
      <c r="AH62" s="1326"/>
      <c r="AI62" s="1326"/>
      <c r="AJ62" s="1326"/>
      <c r="AK62" s="1326"/>
      <c r="AL62" s="1326"/>
      <c r="AM62" s="1326"/>
      <c r="AN62" s="1326"/>
      <c r="AO62" s="1326"/>
      <c r="AP62" s="1326"/>
      <c r="AQ62" s="1326"/>
      <c r="AR62" s="1326"/>
      <c r="AS62" s="1326"/>
      <c r="AT62" s="1326"/>
      <c r="AU62" s="1326"/>
      <c r="AV62" s="1326"/>
      <c r="AW62" s="1326"/>
      <c r="AX62" s="1326"/>
      <c r="AY62" s="1326"/>
      <c r="AZ62" s="1326"/>
      <c r="BA62" s="1326"/>
      <c r="BB62" s="1326"/>
      <c r="BC62" s="1326"/>
      <c r="BD62" s="1326"/>
      <c r="BE62" s="1326"/>
      <c r="BF62" s="1326"/>
      <c r="BG62" s="1326"/>
      <c r="BH62" s="1326"/>
      <c r="BI62" s="1326"/>
      <c r="BJ62" s="1326"/>
      <c r="BK62" s="1326"/>
      <c r="BL62" s="1326"/>
      <c r="BM62" s="1326"/>
    </row>
    <row r="63" spans="1:65" ht="13.7" customHeight="1">
      <c r="A63" s="155"/>
      <c r="B63" s="156" t="s">
        <v>2192</v>
      </c>
      <c r="C63" s="155"/>
      <c r="D63" s="165"/>
      <c r="E63" s="181">
        <f>'2'!E64</f>
        <v>1574.8370907923429</v>
      </c>
      <c r="F63" s="737">
        <f>'33'!AG92</f>
        <v>56267.313337457541</v>
      </c>
      <c r="G63" s="737">
        <f>'33'!AH92</f>
        <v>41741.499249355809</v>
      </c>
      <c r="H63" s="737">
        <f>'33'!AI92</f>
        <v>10975.857945489262</v>
      </c>
      <c r="I63" s="737">
        <f>'33'!AJ92</f>
        <v>10409.516720262547</v>
      </c>
      <c r="J63" s="737">
        <f>'33'!AK92</f>
        <v>10260.616242620799</v>
      </c>
      <c r="K63" s="737">
        <f>'33'!AL92</f>
        <v>18343.608463116081</v>
      </c>
      <c r="L63" s="737">
        <f>'33'!AM92</f>
        <v>72047.692241997313</v>
      </c>
      <c r="M63" s="737">
        <f>'33'!AN92</f>
        <v>15727.433974036236</v>
      </c>
      <c r="N63" s="155"/>
      <c r="O63" s="156" t="s">
        <v>2192</v>
      </c>
      <c r="P63" s="155"/>
      <c r="Q63" s="165"/>
      <c r="R63" s="1329">
        <f>'36'!E68</f>
        <v>9.5965967112023911</v>
      </c>
      <c r="S63" s="232">
        <f>'36'!F68</f>
        <v>7.3318934549161758</v>
      </c>
      <c r="T63" s="232">
        <f>'36'!G68</f>
        <v>2.2647032562862108</v>
      </c>
      <c r="U63" s="1328">
        <f>'35'!BX97</f>
        <v>96.334995921631943</v>
      </c>
      <c r="V63" s="1328">
        <f>'35'!BY97</f>
        <v>127.01040526818744</v>
      </c>
      <c r="W63" s="950">
        <f>'33'!AO92</f>
        <v>7281.1365314191899</v>
      </c>
      <c r="X63" s="950">
        <f>'33'!AP92</f>
        <v>39385.932284590832</v>
      </c>
      <c r="Y63" s="950">
        <f>'33'!AQ92</f>
        <v>37136.515323691856</v>
      </c>
      <c r="Z63" s="528">
        <f>'33'!AR92</f>
        <v>55834.728864054065</v>
      </c>
      <c r="AA63" s="1326"/>
      <c r="AB63" s="1326"/>
      <c r="AC63" s="1326"/>
      <c r="AD63" s="1326"/>
      <c r="AE63" s="1326"/>
      <c r="AF63" s="1326"/>
      <c r="AG63" s="1326"/>
      <c r="AH63" s="1326"/>
      <c r="AI63" s="1326"/>
      <c r="AJ63" s="1326"/>
      <c r="AK63" s="1326"/>
      <c r="AL63" s="1326"/>
      <c r="AM63" s="1326"/>
      <c r="AN63" s="1326"/>
      <c r="AO63" s="1326"/>
      <c r="AP63" s="1326"/>
      <c r="AQ63" s="1326"/>
      <c r="AR63" s="1326"/>
      <c r="AS63" s="1326"/>
      <c r="AT63" s="1326"/>
      <c r="AU63" s="1326"/>
      <c r="AV63" s="1326"/>
      <c r="AW63" s="1326"/>
      <c r="AX63" s="1326"/>
      <c r="AY63" s="1326"/>
      <c r="AZ63" s="1326"/>
      <c r="BA63" s="1326"/>
      <c r="BB63" s="1326"/>
      <c r="BC63" s="1326"/>
      <c r="BD63" s="1326"/>
      <c r="BE63" s="1326"/>
      <c r="BF63" s="1326"/>
      <c r="BG63" s="1326"/>
      <c r="BH63" s="1326"/>
      <c r="BI63" s="1326"/>
      <c r="BJ63" s="1326"/>
      <c r="BK63" s="1326"/>
      <c r="BL63" s="1326"/>
      <c r="BM63" s="1326"/>
    </row>
    <row r="64" spans="1:65" ht="13.7" customHeight="1">
      <c r="A64" s="155"/>
      <c r="B64" s="156" t="s">
        <v>2475</v>
      </c>
      <c r="C64" s="155"/>
      <c r="D64" s="165"/>
      <c r="E64" s="181">
        <f>'2'!E65</f>
        <v>1639.4703791734137</v>
      </c>
      <c r="F64" s="737">
        <f>'33'!AG93</f>
        <v>117795.76220693361</v>
      </c>
      <c r="G64" s="737">
        <f>'33'!AH93</f>
        <v>83541.232507645094</v>
      </c>
      <c r="H64" s="737">
        <f>'33'!AI93</f>
        <v>20262.177732615517</v>
      </c>
      <c r="I64" s="737">
        <f>'33'!AJ93</f>
        <v>19187.63506416461</v>
      </c>
      <c r="J64" s="737">
        <f>'33'!AK93</f>
        <v>18948.321818333825</v>
      </c>
      <c r="K64" s="737">
        <f>'33'!AL93</f>
        <v>38664.741464288221</v>
      </c>
      <c r="L64" s="737">
        <f>'33'!AM93</f>
        <v>177233.76008226644</v>
      </c>
      <c r="M64" s="737">
        <f>'33'!AN93</f>
        <v>32792.342751413657</v>
      </c>
      <c r="N64" s="155"/>
      <c r="O64" s="156" t="s">
        <v>2287</v>
      </c>
      <c r="P64" s="155"/>
      <c r="Q64" s="165"/>
      <c r="R64" s="1329">
        <f>'36'!E69</f>
        <v>14.692970485710077</v>
      </c>
      <c r="S64" s="232">
        <f>'36'!F69</f>
        <v>11.134191921748528</v>
      </c>
      <c r="T64" s="232">
        <f>'36'!G69</f>
        <v>3.5587785639615261</v>
      </c>
      <c r="U64" s="1328">
        <f>'35'!BX98</f>
        <v>105.75864551324545</v>
      </c>
      <c r="V64" s="1328">
        <f>'35'!BY98</f>
        <v>184.53881172520462</v>
      </c>
      <c r="W64" s="950">
        <f>'33'!AO93</f>
        <v>14089.729779330215</v>
      </c>
      <c r="X64" s="950">
        <f>'33'!AP93</f>
        <v>75694.821808374021</v>
      </c>
      <c r="Y64" s="950">
        <f>'33'!AQ93</f>
        <v>71669.707137946869</v>
      </c>
      <c r="Z64" s="528">
        <f>'33'!AR93</f>
        <v>116165.80957541768</v>
      </c>
      <c r="AA64" s="1326"/>
      <c r="AB64" s="1326"/>
      <c r="AC64" s="1326"/>
      <c r="AD64" s="1326"/>
      <c r="AE64" s="1326"/>
      <c r="AF64" s="1326"/>
      <c r="AG64" s="1326"/>
      <c r="AH64" s="1326"/>
      <c r="AI64" s="1326"/>
      <c r="AJ64" s="1326"/>
      <c r="AK64" s="1326"/>
      <c r="AL64" s="1326"/>
      <c r="AM64" s="1326"/>
      <c r="AN64" s="1326"/>
      <c r="AO64" s="1326"/>
      <c r="AP64" s="1326"/>
      <c r="AQ64" s="1326"/>
      <c r="AR64" s="1326"/>
      <c r="AS64" s="1326"/>
      <c r="AT64" s="1326"/>
      <c r="AU64" s="1326"/>
      <c r="AV64" s="1326"/>
      <c r="AW64" s="1326"/>
      <c r="AX64" s="1326"/>
      <c r="AY64" s="1326"/>
      <c r="AZ64" s="1326"/>
      <c r="BA64" s="1326"/>
      <c r="BB64" s="1326"/>
      <c r="BC64" s="1326"/>
      <c r="BD64" s="1326"/>
      <c r="BE64" s="1326"/>
      <c r="BF64" s="1326"/>
      <c r="BG64" s="1326"/>
      <c r="BH64" s="1326"/>
      <c r="BI64" s="1326"/>
      <c r="BJ64" s="1326"/>
      <c r="BK64" s="1326"/>
      <c r="BL64" s="1326"/>
      <c r="BM64" s="1326"/>
    </row>
    <row r="65" spans="1:65" ht="13.7" customHeight="1">
      <c r="A65" s="155"/>
      <c r="B65" s="156" t="s">
        <v>2235</v>
      </c>
      <c r="C65" s="155"/>
      <c r="D65" s="165"/>
      <c r="E65" s="181">
        <f>'2'!E66</f>
        <v>513.77341304342008</v>
      </c>
      <c r="F65" s="737">
        <f>'33'!AG94</f>
        <v>198907.53751636657</v>
      </c>
      <c r="G65" s="737">
        <f>'33'!AH94</f>
        <v>143137.15198631369</v>
      </c>
      <c r="H65" s="737">
        <f>'33'!AI94</f>
        <v>34852.109426086121</v>
      </c>
      <c r="I65" s="737">
        <f>'33'!AJ94</f>
        <v>33126.406947005293</v>
      </c>
      <c r="J65" s="737">
        <f>'33'!AK94</f>
        <v>32769.35672750177</v>
      </c>
      <c r="K65" s="737">
        <f>'33'!AL94</f>
        <v>59115.350808527182</v>
      </c>
      <c r="L65" s="737">
        <f>'33'!AM94</f>
        <v>391125.43978851318</v>
      </c>
      <c r="M65" s="737">
        <f>'33'!AN94</f>
        <v>58451.175312424733</v>
      </c>
      <c r="N65" s="155"/>
      <c r="O65" s="156" t="s">
        <v>2703</v>
      </c>
      <c r="P65" s="155"/>
      <c r="Q65" s="165"/>
      <c r="R65" s="1329">
        <f>'36'!E70</f>
        <v>19.478001943352353</v>
      </c>
      <c r="S65" s="232">
        <f>'36'!F70</f>
        <v>14.649481465849606</v>
      </c>
      <c r="T65" s="232">
        <f>'36'!G70</f>
        <v>4.8285204775027362</v>
      </c>
      <c r="U65" s="1328">
        <f>'35'!BX99</f>
        <v>384.23119348022004</v>
      </c>
      <c r="V65" s="1328">
        <f>'35'!BY99</f>
        <v>362.19056580448535</v>
      </c>
      <c r="W65" s="950">
        <f>'33'!AO94</f>
        <v>21516.707346931944</v>
      </c>
      <c r="X65" s="950">
        <f>'33'!AP94</f>
        <v>136195.64994620229</v>
      </c>
      <c r="Y65" s="950">
        <f>'33'!AQ94</f>
        <v>124034.04275796835</v>
      </c>
      <c r="Z65" s="528">
        <f>'33'!AR94</f>
        <v>201962.64853239225</v>
      </c>
      <c r="AA65" s="1326"/>
      <c r="AB65" s="1326"/>
      <c r="AC65" s="1326"/>
      <c r="AD65" s="1326"/>
      <c r="AE65" s="1326"/>
      <c r="AF65" s="1326"/>
      <c r="AG65" s="1326"/>
      <c r="AH65" s="1326"/>
      <c r="AI65" s="1326"/>
      <c r="AJ65" s="1326"/>
      <c r="AK65" s="1326"/>
      <c r="AL65" s="1326"/>
      <c r="AM65" s="1326"/>
      <c r="AN65" s="1326"/>
      <c r="AO65" s="1326"/>
      <c r="AP65" s="1326"/>
      <c r="AQ65" s="1326"/>
      <c r="AR65" s="1326"/>
      <c r="AS65" s="1326"/>
      <c r="AT65" s="1326"/>
      <c r="AU65" s="1326"/>
      <c r="AV65" s="1326"/>
      <c r="AW65" s="1326"/>
      <c r="AX65" s="1326"/>
      <c r="AY65" s="1326"/>
      <c r="AZ65" s="1326"/>
      <c r="BA65" s="1326"/>
      <c r="BB65" s="1326"/>
      <c r="BC65" s="1326"/>
      <c r="BD65" s="1326"/>
      <c r="BE65" s="1326"/>
      <c r="BF65" s="1326"/>
      <c r="BG65" s="1326"/>
      <c r="BH65" s="1326"/>
      <c r="BI65" s="1326"/>
      <c r="BJ65" s="1326"/>
      <c r="BK65" s="1326"/>
      <c r="BL65" s="1326"/>
      <c r="BM65" s="1326"/>
    </row>
    <row r="66" spans="1:65" ht="13.7" customHeight="1">
      <c r="A66" s="155"/>
      <c r="B66" s="156" t="s">
        <v>2250</v>
      </c>
      <c r="C66" s="155"/>
      <c r="D66" s="165"/>
      <c r="E66" s="181">
        <f>'2'!E67</f>
        <v>607.89348377325939</v>
      </c>
      <c r="F66" s="737">
        <f>'33'!AG95</f>
        <v>340272.38340592611</v>
      </c>
      <c r="G66" s="737">
        <f>'33'!AH95</f>
        <v>236596.11138592917</v>
      </c>
      <c r="H66" s="737">
        <f>'33'!AI95</f>
        <v>68187.091099825397</v>
      </c>
      <c r="I66" s="737">
        <f>'33'!AJ95</f>
        <v>65921.344374614593</v>
      </c>
      <c r="J66" s="737">
        <f>'33'!AK95</f>
        <v>65204.92648597611</v>
      </c>
      <c r="K66" s="737">
        <f>'33'!AL95</f>
        <v>105223.15982938188</v>
      </c>
      <c r="L66" s="737">
        <f>'33'!AM95</f>
        <v>693568.16148791753</v>
      </c>
      <c r="M66" s="737">
        <f>'33'!AN95</f>
        <v>73110.321547908374</v>
      </c>
      <c r="N66" s="155"/>
      <c r="O66" s="156" t="s">
        <v>2203</v>
      </c>
      <c r="P66" s="155"/>
      <c r="Q66" s="165"/>
      <c r="R66" s="1329">
        <f>'36'!E71</f>
        <v>24.184194960100484</v>
      </c>
      <c r="S66" s="232">
        <f>'36'!F71</f>
        <v>17.929412215979792</v>
      </c>
      <c r="T66" s="232">
        <f>'36'!G71</f>
        <v>6.2547827441207122</v>
      </c>
      <c r="U66" s="1328">
        <f>'35'!BX100</f>
        <v>170.60910448577991</v>
      </c>
      <c r="V66" s="1328">
        <f>'35'!BY100</f>
        <v>247.64705521986178</v>
      </c>
      <c r="W66" s="950">
        <f>'33'!AO95</f>
        <v>49653.544680757092</v>
      </c>
      <c r="X66" s="950">
        <f>'33'!AP95</f>
        <v>225331.92118593346</v>
      </c>
      <c r="Y66" s="950">
        <f>'33'!AQ95</f>
        <v>210635.82120469917</v>
      </c>
      <c r="Z66" s="528">
        <f>'33'!AR95</f>
        <v>337010.83987721818</v>
      </c>
      <c r="AA66" s="1326"/>
      <c r="AB66" s="1326"/>
      <c r="AC66" s="1326"/>
      <c r="AD66" s="1326"/>
      <c r="AE66" s="1326"/>
      <c r="AF66" s="1326"/>
      <c r="AG66" s="1326"/>
      <c r="AH66" s="1326"/>
      <c r="AI66" s="1326"/>
      <c r="AJ66" s="1326"/>
      <c r="AK66" s="1326"/>
      <c r="AL66" s="1326"/>
      <c r="AM66" s="1326"/>
      <c r="AN66" s="1326"/>
      <c r="AO66" s="1326"/>
      <c r="AP66" s="1326"/>
      <c r="AQ66" s="1326"/>
      <c r="AR66" s="1326"/>
      <c r="AS66" s="1326"/>
      <c r="AT66" s="1326"/>
      <c r="AU66" s="1326"/>
      <c r="AV66" s="1326"/>
      <c r="AW66" s="1326"/>
      <c r="AX66" s="1326"/>
      <c r="AY66" s="1326"/>
      <c r="AZ66" s="1326"/>
      <c r="BA66" s="1326"/>
      <c r="BB66" s="1326"/>
      <c r="BC66" s="1326"/>
      <c r="BD66" s="1326"/>
      <c r="BE66" s="1326"/>
      <c r="BF66" s="1326"/>
      <c r="BG66" s="1326"/>
      <c r="BH66" s="1326"/>
      <c r="BI66" s="1326"/>
      <c r="BJ66" s="1326"/>
      <c r="BK66" s="1326"/>
      <c r="BL66" s="1326"/>
      <c r="BM66" s="1326"/>
    </row>
    <row r="67" spans="1:65" s="1331" customFormat="1" ht="13.7" customHeight="1">
      <c r="A67" s="155"/>
      <c r="B67" s="156" t="s">
        <v>2196</v>
      </c>
      <c r="C67" s="155"/>
      <c r="D67" s="165"/>
      <c r="E67" s="181">
        <f>'2'!E68</f>
        <v>409.48698391429917</v>
      </c>
      <c r="F67" s="737">
        <f>'33'!AG96</f>
        <v>689384.9765752441</v>
      </c>
      <c r="G67" s="737">
        <f>'33'!AH96</f>
        <v>484932.16516146431</v>
      </c>
      <c r="H67" s="737">
        <f>'33'!AI96</f>
        <v>153884.56147328732</v>
      </c>
      <c r="I67" s="737">
        <f>'33'!AJ96</f>
        <v>148925.52480766264</v>
      </c>
      <c r="J67" s="737">
        <f>'33'!AK96</f>
        <v>147843.39255593574</v>
      </c>
      <c r="K67" s="737">
        <f>'33'!AL96</f>
        <v>219504.74959287641</v>
      </c>
      <c r="L67" s="737">
        <f>'33'!AM96</f>
        <v>1710863.0025395032</v>
      </c>
      <c r="M67" s="737">
        <f>'33'!AN96</f>
        <v>161428.1019536957</v>
      </c>
      <c r="N67" s="155"/>
      <c r="O67" s="156" t="s">
        <v>2196</v>
      </c>
      <c r="P67" s="155"/>
      <c r="Q67" s="165"/>
      <c r="R67" s="1329">
        <f>'36'!E72</f>
        <v>54.75149071208628</v>
      </c>
      <c r="S67" s="232">
        <f>'36'!F72</f>
        <v>42.37258576404745</v>
      </c>
      <c r="T67" s="232">
        <f>'36'!G72</f>
        <v>12.378904948038818</v>
      </c>
      <c r="U67" s="1328">
        <f>'35'!BX101</f>
        <v>310.35592497651379</v>
      </c>
      <c r="V67" s="1328">
        <f>'35'!BY101</f>
        <v>468.23913978180235</v>
      </c>
      <c r="W67" s="950">
        <f>'33'!AO96</f>
        <v>114273.53347580852</v>
      </c>
      <c r="X67" s="950">
        <f>'33'!AP96</f>
        <v>460647.76904025261</v>
      </c>
      <c r="Y67" s="950">
        <f>'33'!AQ96</f>
        <v>444749.4782984358</v>
      </c>
      <c r="Z67" s="528">
        <f>'33'!AR96</f>
        <v>673113.17675999005</v>
      </c>
      <c r="AA67" s="1326"/>
      <c r="AB67" s="1326"/>
      <c r="AC67" s="1326"/>
      <c r="AD67" s="1326"/>
      <c r="AE67" s="1326"/>
      <c r="AF67" s="1326"/>
      <c r="AG67" s="1326"/>
      <c r="AH67" s="1326"/>
      <c r="AI67" s="1330"/>
      <c r="AJ67" s="1330"/>
      <c r="AK67" s="1330"/>
      <c r="AL67" s="1330"/>
      <c r="AM67" s="1330"/>
      <c r="AN67" s="1330"/>
      <c r="AO67" s="1330"/>
      <c r="AP67" s="1330"/>
      <c r="AQ67" s="1330"/>
      <c r="AR67" s="1330"/>
      <c r="AS67" s="1330"/>
      <c r="AT67" s="1330"/>
      <c r="AU67" s="1330"/>
      <c r="AV67" s="1330"/>
      <c r="AW67" s="1330"/>
      <c r="AX67" s="1330"/>
      <c r="AY67" s="1330"/>
      <c r="AZ67" s="1330"/>
      <c r="BA67" s="1330"/>
      <c r="BB67" s="1330"/>
      <c r="BC67" s="1330"/>
      <c r="BD67" s="1330"/>
      <c r="BE67" s="1330"/>
      <c r="BF67" s="1330"/>
      <c r="BG67" s="1330"/>
      <c r="BH67" s="1330"/>
      <c r="BI67" s="1330"/>
      <c r="BJ67" s="1330"/>
      <c r="BK67" s="1330"/>
      <c r="BL67" s="1330"/>
      <c r="BM67" s="1330"/>
    </row>
    <row r="68" spans="1:65" ht="13.7" customHeight="1" thickBot="1">
      <c r="A68" s="169"/>
      <c r="B68" s="170" t="s">
        <v>2197</v>
      </c>
      <c r="C68" s="169"/>
      <c r="D68" s="171"/>
      <c r="E68" s="200">
        <f>'2'!E69</f>
        <v>186.04344723681774</v>
      </c>
      <c r="F68" s="743">
        <f>'33'!AG97</f>
        <v>2567554.7016589441</v>
      </c>
      <c r="G68" s="743">
        <f>'33'!AH97</f>
        <v>1804395.2475021754</v>
      </c>
      <c r="H68" s="743">
        <f>'33'!AI97</f>
        <v>590946.21382799139</v>
      </c>
      <c r="I68" s="743">
        <f>'33'!AJ97</f>
        <v>569550.36125830584</v>
      </c>
      <c r="J68" s="743">
        <f>'33'!AK97</f>
        <v>562971.05939177482</v>
      </c>
      <c r="K68" s="743">
        <f>'33'!AL97</f>
        <v>823746.63826944027</v>
      </c>
      <c r="L68" s="743">
        <f>'33'!AM97</f>
        <v>8467430.8065919522</v>
      </c>
      <c r="M68" s="743">
        <f>'33'!AN97</f>
        <v>717115.9114296136</v>
      </c>
      <c r="N68" s="169"/>
      <c r="O68" s="170" t="s">
        <v>2197</v>
      </c>
      <c r="P68" s="169"/>
      <c r="Q68" s="171"/>
      <c r="R68" s="1332">
        <f>'36'!E73</f>
        <v>213.38134131888924</v>
      </c>
      <c r="S68" s="1333">
        <f>'36'!F73</f>
        <v>162.55508674353163</v>
      </c>
      <c r="T68" s="1333">
        <f>'36'!G73</f>
        <v>50.826254575357545</v>
      </c>
      <c r="U68" s="1333">
        <f>'35'!BX102</f>
        <v>1998.423467570612</v>
      </c>
      <c r="V68" s="1333">
        <f>'35'!BY102</f>
        <v>1836.4689021969023</v>
      </c>
      <c r="W68" s="950">
        <f>'33'!AO97</f>
        <v>338759.73496157723</v>
      </c>
      <c r="X68" s="950">
        <f>'33'!AP97</f>
        <v>1826437.0931904851</v>
      </c>
      <c r="Y68" s="950">
        <f>'33'!AQ97</f>
        <v>1609138.9571380189</v>
      </c>
      <c r="Z68" s="528">
        <f>'33'!AR97</f>
        <v>2737301.4418005915</v>
      </c>
      <c r="AA68" s="1326"/>
      <c r="AB68" s="1326"/>
      <c r="AC68" s="1326"/>
      <c r="AD68" s="1326"/>
      <c r="AE68" s="1326"/>
      <c r="AF68" s="1326"/>
      <c r="AG68" s="1326"/>
      <c r="AH68" s="1326"/>
      <c r="AI68" s="1326"/>
      <c r="AJ68" s="1326"/>
      <c r="AK68" s="1326"/>
      <c r="AL68" s="1326"/>
      <c r="AM68" s="1326"/>
      <c r="AN68" s="1326"/>
      <c r="AO68" s="1326"/>
      <c r="AP68" s="1326"/>
      <c r="AQ68" s="1326"/>
      <c r="AR68" s="1326"/>
      <c r="AS68" s="1326"/>
      <c r="AT68" s="1326"/>
      <c r="AU68" s="1326"/>
      <c r="AV68" s="1326"/>
      <c r="AW68" s="1326"/>
      <c r="AX68" s="1326"/>
      <c r="AY68" s="1326"/>
      <c r="AZ68" s="1326"/>
      <c r="BA68" s="1326"/>
      <c r="BB68" s="1326"/>
      <c r="BC68" s="1326"/>
      <c r="BD68" s="1326"/>
      <c r="BE68" s="1326"/>
      <c r="BF68" s="1326"/>
      <c r="BG68" s="1326"/>
      <c r="BH68" s="1326"/>
      <c r="BI68" s="1326"/>
      <c r="BJ68" s="1326"/>
      <c r="BK68" s="1326"/>
      <c r="BL68" s="1326"/>
      <c r="BM68" s="1326"/>
    </row>
    <row r="69" spans="1:65" s="1229" customFormat="1" ht="12" customHeight="1">
      <c r="A69" s="1229" t="s">
        <v>516</v>
      </c>
      <c r="D69" s="1334"/>
      <c r="M69" s="1335"/>
      <c r="N69" s="1336" t="s">
        <v>1374</v>
      </c>
      <c r="O69" s="1337"/>
      <c r="P69" s="1338"/>
      <c r="Q69" s="1338"/>
      <c r="R69" s="1338"/>
      <c r="S69" s="1338"/>
      <c r="T69" s="1338"/>
      <c r="W69" s="3056"/>
      <c r="X69" s="3056"/>
      <c r="Y69" s="3056"/>
      <c r="Z69" s="3056"/>
    </row>
    <row r="70" spans="1:65" s="1229" customFormat="1" ht="12" customHeight="1">
      <c r="A70" s="1229" t="s">
        <v>850</v>
      </c>
      <c r="D70" s="1334"/>
      <c r="M70" s="1335"/>
      <c r="N70" s="1229" t="s">
        <v>1372</v>
      </c>
      <c r="W70" s="3057"/>
      <c r="X70" s="3057"/>
      <c r="Y70" s="3057"/>
      <c r="Z70" s="3057"/>
    </row>
    <row r="71" spans="1:65" s="1229" customFormat="1" ht="12" customHeight="1">
      <c r="A71" s="1229" t="s">
        <v>852</v>
      </c>
      <c r="D71" s="1334"/>
      <c r="M71" s="1335"/>
      <c r="W71" s="3057"/>
      <c r="X71" s="3057"/>
      <c r="Y71" s="3057"/>
      <c r="Z71" s="3057"/>
    </row>
    <row r="72" spans="1:65" s="1229" customFormat="1" ht="12.6" customHeight="1">
      <c r="A72" s="1229" t="s">
        <v>849</v>
      </c>
      <c r="D72" s="1334"/>
      <c r="M72" s="1335"/>
      <c r="W72" s="3057"/>
      <c r="X72" s="3057"/>
      <c r="Y72" s="3057"/>
      <c r="Z72" s="3057"/>
    </row>
  </sheetData>
  <mergeCells count="73">
    <mergeCell ref="A28:D28"/>
    <mergeCell ref="N28:Q28"/>
    <mergeCell ref="N27:Q27"/>
    <mergeCell ref="A27:D27"/>
    <mergeCell ref="I3:I4"/>
    <mergeCell ref="A13:C13"/>
    <mergeCell ref="E3:E5"/>
    <mergeCell ref="H3:H5"/>
    <mergeCell ref="G3:G5"/>
    <mergeCell ref="A11:C11"/>
    <mergeCell ref="A9:C9"/>
    <mergeCell ref="A10:C10"/>
    <mergeCell ref="A8:C8"/>
    <mergeCell ref="A3:C5"/>
    <mergeCell ref="F3:F5"/>
    <mergeCell ref="A6:C6"/>
    <mergeCell ref="A12:C12"/>
    <mergeCell ref="A7:C7"/>
    <mergeCell ref="Z3:Z5"/>
    <mergeCell ref="N3:P5"/>
    <mergeCell ref="U3:U5"/>
    <mergeCell ref="W3:W5"/>
    <mergeCell ref="X3:X5"/>
    <mergeCell ref="Y3:Y5"/>
    <mergeCell ref="R3:T4"/>
    <mergeCell ref="V3:V5"/>
    <mergeCell ref="J3:J4"/>
    <mergeCell ref="M3:M5"/>
    <mergeCell ref="L3:L5"/>
    <mergeCell ref="K3:K5"/>
    <mergeCell ref="N21:P21"/>
    <mergeCell ref="N7:P7"/>
    <mergeCell ref="N20:P20"/>
    <mergeCell ref="N18:P18"/>
    <mergeCell ref="N13:P13"/>
    <mergeCell ref="N19:P19"/>
    <mergeCell ref="N29:P29"/>
    <mergeCell ref="N6:P6"/>
    <mergeCell ref="N8:P8"/>
    <mergeCell ref="N11:P11"/>
    <mergeCell ref="N12:P12"/>
    <mergeCell ref="N10:P10"/>
    <mergeCell ref="N15:P15"/>
    <mergeCell ref="N16:P16"/>
    <mergeCell ref="N14:P14"/>
    <mergeCell ref="N17:P17"/>
    <mergeCell ref="N9:P9"/>
    <mergeCell ref="N22:Q22"/>
    <mergeCell ref="N23:Q23"/>
    <mergeCell ref="N24:Q24"/>
    <mergeCell ref="N25:Q25"/>
    <mergeCell ref="N26:Q26"/>
    <mergeCell ref="W69:Z72"/>
    <mergeCell ref="A58:C58"/>
    <mergeCell ref="A47:C47"/>
    <mergeCell ref="A36:C36"/>
    <mergeCell ref="A14:C14"/>
    <mergeCell ref="A29:C29"/>
    <mergeCell ref="A17:C17"/>
    <mergeCell ref="A19:C19"/>
    <mergeCell ref="A18:C18"/>
    <mergeCell ref="A20:C20"/>
    <mergeCell ref="A21:C21"/>
    <mergeCell ref="A16:C16"/>
    <mergeCell ref="A15:C15"/>
    <mergeCell ref="N47:P47"/>
    <mergeCell ref="N58:P58"/>
    <mergeCell ref="N36:P36"/>
    <mergeCell ref="A22:D22"/>
    <mergeCell ref="A23:D23"/>
    <mergeCell ref="A24:D24"/>
    <mergeCell ref="A25:D25"/>
    <mergeCell ref="A26:D26"/>
  </mergeCells>
  <phoneticPr fontId="4"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3" manualBreakCount="3">
    <brk id="9" max="1048575" man="1"/>
    <brk id="13" max="1048575" man="1"/>
    <brk id="22"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03"/>
  <sheetViews>
    <sheetView view="pageBreakPreview" zoomScaleNormal="50" zoomScaleSheetLayoutView="100" workbookViewId="0">
      <selection activeCell="G35" sqref="G35"/>
    </sheetView>
  </sheetViews>
  <sheetFormatPr defaultColWidth="9.140625" defaultRowHeight="15.75"/>
  <cols>
    <col min="1" max="1" width="2.28515625" style="1208" customWidth="1"/>
    <col min="2" max="2" width="18.7109375" style="1208" customWidth="1"/>
    <col min="3" max="3" width="2.28515625" style="1208" customWidth="1"/>
    <col min="4" max="4" width="1.7109375" style="1209" customWidth="1"/>
    <col min="5" max="8" width="5.42578125" style="1030" customWidth="1"/>
    <col min="9" max="20" width="5" style="1030" customWidth="1"/>
    <col min="21" max="24" width="4.85546875" style="1030" customWidth="1"/>
    <col min="25" max="25" width="5" style="1030" customWidth="1"/>
    <col min="26" max="28" width="4.7109375" style="1030" customWidth="1"/>
    <col min="29" max="29" width="5" style="1030" customWidth="1"/>
    <col min="30" max="30" width="4.7109375" style="1030" customWidth="1"/>
    <col min="31" max="31" width="4.7109375" style="790" customWidth="1"/>
    <col min="32" max="35" width="4.7109375" style="1030" customWidth="1"/>
    <col min="36" max="37" width="5" style="1030" customWidth="1"/>
    <col min="38" max="38" width="5" style="790" customWidth="1"/>
    <col min="39" max="40" width="9.140625" style="1030"/>
    <col min="41" max="78" width="7" style="1030" customWidth="1"/>
    <col min="79" max="16384" width="9.140625" style="1030"/>
  </cols>
  <sheetData>
    <row r="1" spans="1:77" s="1154" customFormat="1" ht="35.1" customHeight="1">
      <c r="A1" s="3121" t="s">
        <v>1536</v>
      </c>
      <c r="B1" s="3121"/>
      <c r="C1" s="3121"/>
      <c r="D1" s="3121"/>
      <c r="E1" s="3121"/>
      <c r="F1" s="3121"/>
      <c r="G1" s="3121"/>
      <c r="H1" s="3121"/>
      <c r="I1" s="3121"/>
      <c r="J1" s="3121"/>
      <c r="K1" s="3121"/>
      <c r="L1" s="3121"/>
      <c r="M1" s="3121"/>
      <c r="N1" s="3121"/>
      <c r="O1" s="3121"/>
      <c r="P1" s="3121"/>
      <c r="Q1" s="3121"/>
      <c r="R1" s="3121"/>
      <c r="S1" s="1152" t="s">
        <v>874</v>
      </c>
      <c r="T1" s="1155"/>
      <c r="U1" s="1155"/>
      <c r="V1" s="1155"/>
      <c r="W1" s="1155"/>
      <c r="X1" s="1155"/>
      <c r="Y1" s="1155"/>
      <c r="Z1" s="1155"/>
      <c r="AA1" s="1155"/>
      <c r="AB1" s="1155"/>
      <c r="AC1" s="1155"/>
      <c r="AD1" s="1155"/>
      <c r="AE1" s="1155"/>
      <c r="AF1" s="1155"/>
      <c r="AG1" s="1155"/>
      <c r="AH1" s="1155"/>
      <c r="AI1" s="1155"/>
      <c r="AJ1" s="1155"/>
      <c r="AK1" s="1155"/>
      <c r="AL1" s="1269"/>
    </row>
    <row r="2" spans="1:77" ht="15" customHeight="1" thickBot="1">
      <c r="A2" s="1030"/>
      <c r="B2" s="1158"/>
      <c r="C2" s="1158"/>
      <c r="D2" s="1159"/>
      <c r="E2" s="1160"/>
      <c r="F2" s="1160"/>
      <c r="G2" s="1160"/>
      <c r="H2" s="1160"/>
      <c r="I2" s="1160"/>
      <c r="J2" s="1160"/>
      <c r="K2" s="1160"/>
      <c r="L2" s="1160"/>
      <c r="M2" s="1160"/>
      <c r="N2" s="1160"/>
      <c r="O2" s="1160"/>
      <c r="P2" s="1160"/>
      <c r="Q2" s="1160"/>
      <c r="R2" s="1160"/>
      <c r="S2" s="1160"/>
      <c r="T2" s="1160"/>
      <c r="U2" s="1160"/>
      <c r="V2" s="1160"/>
      <c r="W2" s="1160"/>
      <c r="X2" s="1160"/>
      <c r="Y2" s="1160"/>
      <c r="Z2" s="1160"/>
      <c r="AA2" s="1160"/>
      <c r="AB2" s="1160"/>
      <c r="AC2" s="1160"/>
      <c r="AD2" s="1160"/>
      <c r="AE2" s="1160"/>
      <c r="AF2" s="1160"/>
      <c r="AG2" s="1160"/>
      <c r="AH2" s="1160"/>
      <c r="AI2" s="1161"/>
      <c r="AJ2" s="1161"/>
      <c r="AK2" s="1161"/>
      <c r="AL2" s="1161" t="s">
        <v>36</v>
      </c>
    </row>
    <row r="3" spans="1:77" s="1165" customFormat="1" ht="15" customHeight="1">
      <c r="A3" s="3081" t="s">
        <v>1</v>
      </c>
      <c r="B3" s="3081"/>
      <c r="C3" s="3081"/>
      <c r="D3" s="1162"/>
      <c r="E3" s="3155" t="s">
        <v>870</v>
      </c>
      <c r="F3" s="3156"/>
      <c r="G3" s="3157"/>
      <c r="H3" s="1163"/>
      <c r="I3" s="1164"/>
      <c r="J3" s="1231"/>
      <c r="N3" s="3145"/>
      <c r="O3" s="3145"/>
      <c r="Q3" s="3145" t="s">
        <v>873</v>
      </c>
      <c r="R3" s="3145"/>
      <c r="S3" s="1166" t="s">
        <v>314</v>
      </c>
      <c r="T3" s="1166"/>
      <c r="U3" s="1166"/>
      <c r="V3" s="1167"/>
      <c r="W3" s="1167"/>
      <c r="X3" s="1167"/>
      <c r="Y3" s="1167"/>
      <c r="Z3" s="1167"/>
      <c r="AA3" s="1167"/>
      <c r="AB3" s="1167"/>
      <c r="AC3" s="1167"/>
      <c r="AD3" s="1167"/>
      <c r="AE3" s="1166"/>
      <c r="AF3" s="1166"/>
      <c r="AG3" s="1166"/>
      <c r="AH3" s="1166"/>
      <c r="AI3" s="1168"/>
      <c r="AJ3" s="3156" t="s">
        <v>872</v>
      </c>
      <c r="AK3" s="3156"/>
      <c r="AL3" s="3156"/>
      <c r="AM3" s="1169"/>
      <c r="AT3" s="1170"/>
    </row>
    <row r="4" spans="1:77" s="1165" customFormat="1" ht="15" customHeight="1">
      <c r="A4" s="3082"/>
      <c r="B4" s="3082"/>
      <c r="C4" s="3082"/>
      <c r="D4" s="1171"/>
      <c r="E4" s="3158"/>
      <c r="F4" s="3159"/>
      <c r="G4" s="3160"/>
      <c r="H4" s="3146" t="s">
        <v>979</v>
      </c>
      <c r="J4" s="1173"/>
      <c r="K4" s="1172"/>
      <c r="L4" s="1172"/>
      <c r="M4" s="1172"/>
      <c r="N4" s="1172"/>
      <c r="O4" s="1173"/>
      <c r="P4" s="1172"/>
      <c r="Q4" s="1172"/>
      <c r="R4" s="1173" t="s">
        <v>344</v>
      </c>
      <c r="S4" s="1172" t="s">
        <v>343</v>
      </c>
      <c r="T4" s="1172"/>
      <c r="U4" s="1172"/>
      <c r="V4" s="1172"/>
      <c r="W4" s="1172"/>
      <c r="X4" s="1215"/>
      <c r="Y4" s="3146" t="s">
        <v>977</v>
      </c>
      <c r="Z4" s="3164" t="s">
        <v>866</v>
      </c>
      <c r="AA4" s="3164"/>
      <c r="AB4" s="3164"/>
      <c r="AC4" s="3164"/>
      <c r="AD4" s="3164"/>
      <c r="AE4" s="3164"/>
      <c r="AF4" s="3164"/>
      <c r="AG4" s="3164"/>
      <c r="AH4" s="3164"/>
      <c r="AI4" s="3165"/>
      <c r="AJ4" s="3159"/>
      <c r="AK4" s="3162"/>
      <c r="AL4" s="3162"/>
      <c r="AM4" s="1169"/>
      <c r="AT4" s="1170"/>
    </row>
    <row r="5" spans="1:77" s="1165" customFormat="1" ht="15" customHeight="1">
      <c r="A5" s="3082"/>
      <c r="B5" s="3082"/>
      <c r="C5" s="3082"/>
      <c r="D5" s="1171"/>
      <c r="E5" s="3154"/>
      <c r="F5" s="3151" t="s">
        <v>308</v>
      </c>
      <c r="G5" s="3151" t="s">
        <v>857</v>
      </c>
      <c r="H5" s="3158"/>
      <c r="I5" s="3146" t="s">
        <v>859</v>
      </c>
      <c r="J5" s="3147"/>
      <c r="K5" s="3148"/>
      <c r="L5" s="1216"/>
      <c r="M5" s="1217"/>
      <c r="N5" s="1217"/>
      <c r="O5" s="3144" t="s">
        <v>858</v>
      </c>
      <c r="P5" s="3144"/>
      <c r="Q5" s="3144"/>
      <c r="R5" s="3144"/>
      <c r="S5" s="3142" t="s">
        <v>351</v>
      </c>
      <c r="T5" s="3142"/>
      <c r="U5" s="3143"/>
      <c r="V5" s="3146" t="s">
        <v>865</v>
      </c>
      <c r="W5" s="3149"/>
      <c r="X5" s="3150"/>
      <c r="Y5" s="3158"/>
      <c r="Z5" s="3146" t="s">
        <v>713</v>
      </c>
      <c r="AA5" s="3149"/>
      <c r="AB5" s="3150"/>
      <c r="AC5" s="3146" t="s">
        <v>867</v>
      </c>
      <c r="AD5" s="3149"/>
      <c r="AE5" s="3149"/>
      <c r="AF5" s="3149"/>
      <c r="AG5" s="3149"/>
      <c r="AH5" s="3149"/>
      <c r="AI5" s="3150"/>
      <c r="AJ5" s="3158"/>
      <c r="AK5" s="3151" t="s">
        <v>308</v>
      </c>
      <c r="AL5" s="3166" t="s">
        <v>309</v>
      </c>
      <c r="AM5" s="1169"/>
    </row>
    <row r="6" spans="1:77" s="1165" customFormat="1" ht="15" customHeight="1">
      <c r="A6" s="3082"/>
      <c r="B6" s="3082"/>
      <c r="C6" s="3082"/>
      <c r="D6" s="1171"/>
      <c r="E6" s="3154"/>
      <c r="F6" s="3151"/>
      <c r="G6" s="3151"/>
      <c r="H6" s="3158"/>
      <c r="I6" s="3154" t="s">
        <v>47</v>
      </c>
      <c r="J6" s="3152" t="s">
        <v>308</v>
      </c>
      <c r="K6" s="3152" t="s">
        <v>857</v>
      </c>
      <c r="L6" s="3158" t="s">
        <v>978</v>
      </c>
      <c r="M6" s="3152" t="s">
        <v>705</v>
      </c>
      <c r="N6" s="3151"/>
      <c r="O6" s="3151"/>
      <c r="P6" s="3146" t="s">
        <v>863</v>
      </c>
      <c r="Q6" s="3147"/>
      <c r="R6" s="3148"/>
      <c r="S6" s="3147" t="s">
        <v>864</v>
      </c>
      <c r="T6" s="3149"/>
      <c r="U6" s="3150"/>
      <c r="V6" s="3154" t="s">
        <v>47</v>
      </c>
      <c r="W6" s="3152" t="s">
        <v>308</v>
      </c>
      <c r="X6" s="3152" t="s">
        <v>857</v>
      </c>
      <c r="Y6" s="3158"/>
      <c r="Z6" s="3154" t="s">
        <v>981</v>
      </c>
      <c r="AA6" s="3152" t="s">
        <v>308</v>
      </c>
      <c r="AB6" s="3148" t="s">
        <v>309</v>
      </c>
      <c r="AC6" s="3158" t="s">
        <v>137</v>
      </c>
      <c r="AD6" s="3146" t="s">
        <v>868</v>
      </c>
      <c r="AE6" s="3147"/>
      <c r="AF6" s="3148"/>
      <c r="AG6" s="3146" t="s">
        <v>869</v>
      </c>
      <c r="AH6" s="3149"/>
      <c r="AI6" s="3150"/>
      <c r="AJ6" s="3158"/>
      <c r="AK6" s="3151"/>
      <c r="AL6" s="3166"/>
      <c r="AM6" s="1169"/>
    </row>
    <row r="7" spans="1:77" s="1165" customFormat="1" ht="48.75" customHeight="1">
      <c r="A7" s="3083"/>
      <c r="B7" s="3083"/>
      <c r="C7" s="3083"/>
      <c r="D7" s="1174"/>
      <c r="E7" s="3153"/>
      <c r="F7" s="3151"/>
      <c r="G7" s="3151"/>
      <c r="H7" s="3161"/>
      <c r="I7" s="3153"/>
      <c r="J7" s="3153"/>
      <c r="K7" s="3153"/>
      <c r="L7" s="3161"/>
      <c r="M7" s="1272" t="s">
        <v>47</v>
      </c>
      <c r="N7" s="1273" t="s">
        <v>308</v>
      </c>
      <c r="O7" s="1273" t="s">
        <v>309</v>
      </c>
      <c r="P7" s="1272" t="s">
        <v>980</v>
      </c>
      <c r="Q7" s="1273" t="s">
        <v>308</v>
      </c>
      <c r="R7" s="1273" t="s">
        <v>309</v>
      </c>
      <c r="S7" s="1272" t="s">
        <v>47</v>
      </c>
      <c r="T7" s="1273" t="s">
        <v>308</v>
      </c>
      <c r="U7" s="1273" t="s">
        <v>309</v>
      </c>
      <c r="V7" s="3153"/>
      <c r="W7" s="3153"/>
      <c r="X7" s="3153"/>
      <c r="Y7" s="3161"/>
      <c r="Z7" s="3153"/>
      <c r="AA7" s="3153"/>
      <c r="AB7" s="3163"/>
      <c r="AC7" s="3161"/>
      <c r="AD7" s="3154" t="s">
        <v>47</v>
      </c>
      <c r="AE7" s="1273" t="s">
        <v>308</v>
      </c>
      <c r="AF7" s="1273" t="s">
        <v>309</v>
      </c>
      <c r="AG7" s="3154" t="s">
        <v>47</v>
      </c>
      <c r="AH7" s="1273" t="s">
        <v>308</v>
      </c>
      <c r="AI7" s="1273" t="s">
        <v>309</v>
      </c>
      <c r="AJ7" s="3161"/>
      <c r="AK7" s="3151"/>
      <c r="AL7" s="3166"/>
      <c r="AM7" s="1169"/>
      <c r="BX7" s="1221" t="str">
        <f>BX33</f>
        <v>B201使用土地面積(平方公尺)</v>
      </c>
      <c r="BY7" s="1221" t="str">
        <f>BY33</f>
        <v>B202使用樓地板面積(平方公尺)</v>
      </c>
    </row>
    <row r="8" spans="1:77" s="1182" customFormat="1" ht="12.75" hidden="1" customHeight="1">
      <c r="A8" s="3077" t="s">
        <v>2540</v>
      </c>
      <c r="B8" s="3077"/>
      <c r="C8" s="3077"/>
      <c r="D8" s="1176"/>
      <c r="E8" s="1177">
        <v>299953</v>
      </c>
      <c r="F8" s="1178"/>
      <c r="G8" s="1178"/>
      <c r="H8" s="1178"/>
      <c r="I8" s="1178">
        <v>37490</v>
      </c>
      <c r="J8" s="1178"/>
      <c r="K8" s="1178"/>
      <c r="L8" s="1178"/>
      <c r="M8" s="1178"/>
      <c r="N8" s="1178"/>
      <c r="O8" s="1178"/>
      <c r="P8" s="1178"/>
      <c r="Q8" s="1178"/>
      <c r="R8" s="1178"/>
      <c r="S8" s="1179"/>
      <c r="T8" s="1179"/>
      <c r="U8" s="1179"/>
      <c r="V8" s="1179">
        <v>37490</v>
      </c>
      <c r="W8" s="1179"/>
      <c r="X8" s="1179"/>
      <c r="Y8" s="1179"/>
      <c r="Z8" s="1179"/>
      <c r="AA8" s="1179"/>
      <c r="AB8" s="1179"/>
      <c r="AC8" s="1179"/>
      <c r="AD8" s="3153"/>
      <c r="AE8" s="1179"/>
      <c r="AF8" s="1179"/>
      <c r="AG8" s="3153"/>
      <c r="AH8" s="1179"/>
      <c r="AI8" s="1179"/>
      <c r="AJ8" s="1179"/>
      <c r="AK8" s="1179"/>
      <c r="AL8" s="1179"/>
      <c r="AM8" s="1181"/>
    </row>
    <row r="9" spans="1:77" s="1182" customFormat="1" ht="12.75" hidden="1" customHeight="1">
      <c r="A9" s="3072" t="s">
        <v>2300</v>
      </c>
      <c r="B9" s="3072"/>
      <c r="C9" s="3072"/>
      <c r="D9" s="1176"/>
      <c r="E9" s="227">
        <v>245028.31251835014</v>
      </c>
      <c r="F9" s="226"/>
      <c r="G9" s="226"/>
      <c r="H9" s="226"/>
      <c r="I9" s="226">
        <v>35483.060334576927</v>
      </c>
      <c r="J9" s="226"/>
      <c r="K9" s="226"/>
      <c r="L9" s="226"/>
      <c r="M9" s="226"/>
      <c r="N9" s="226"/>
      <c r="O9" s="226"/>
      <c r="P9" s="226"/>
      <c r="Q9" s="226"/>
      <c r="R9" s="226"/>
      <c r="S9" s="226"/>
      <c r="T9" s="226"/>
      <c r="U9" s="226"/>
      <c r="V9" s="226">
        <v>35483.060334576927</v>
      </c>
      <c r="W9" s="226"/>
      <c r="X9" s="226"/>
      <c r="Y9" s="226"/>
      <c r="Z9" s="226"/>
      <c r="AA9" s="226"/>
      <c r="AB9" s="226"/>
      <c r="AC9" s="226"/>
      <c r="AD9" s="226"/>
      <c r="AE9" s="226"/>
      <c r="AF9" s="226"/>
      <c r="AG9" s="226"/>
      <c r="AH9" s="226"/>
      <c r="AI9" s="226"/>
      <c r="AJ9" s="226"/>
      <c r="AK9" s="226"/>
      <c r="AL9" s="226"/>
      <c r="AM9" s="1181"/>
    </row>
    <row r="10" spans="1:77" s="1182" customFormat="1" ht="12.75" hidden="1" customHeight="1">
      <c r="A10" s="3072" t="s">
        <v>2555</v>
      </c>
      <c r="B10" s="3072"/>
      <c r="C10" s="3072"/>
      <c r="D10" s="1176"/>
      <c r="E10" s="227">
        <v>227442</v>
      </c>
      <c r="F10" s="226"/>
      <c r="G10" s="226"/>
      <c r="H10" s="226"/>
      <c r="I10" s="226">
        <v>24036.959999997744</v>
      </c>
      <c r="J10" s="226"/>
      <c r="K10" s="226"/>
      <c r="L10" s="226"/>
      <c r="M10" s="226"/>
      <c r="N10" s="226"/>
      <c r="O10" s="226"/>
      <c r="P10" s="226"/>
      <c r="Q10" s="226"/>
      <c r="R10" s="226"/>
      <c r="S10" s="226"/>
      <c r="T10" s="226"/>
      <c r="U10" s="226"/>
      <c r="V10" s="226">
        <v>24036.959999997744</v>
      </c>
      <c r="W10" s="226"/>
      <c r="X10" s="226"/>
      <c r="Y10" s="226"/>
      <c r="Z10" s="226"/>
      <c r="AA10" s="226"/>
      <c r="AB10" s="226"/>
      <c r="AC10" s="226"/>
      <c r="AD10" s="226"/>
      <c r="AE10" s="226"/>
      <c r="AF10" s="226"/>
      <c r="AG10" s="226"/>
      <c r="AH10" s="226"/>
      <c r="AI10" s="226"/>
      <c r="AJ10" s="226"/>
      <c r="AK10" s="226"/>
      <c r="AL10" s="226"/>
      <c r="AM10" s="1181"/>
    </row>
    <row r="11" spans="1:77" s="1182" customFormat="1" ht="12.75" hidden="1" customHeight="1">
      <c r="A11" s="3072" t="s">
        <v>2322</v>
      </c>
      <c r="B11" s="3072"/>
      <c r="C11" s="3072"/>
      <c r="D11" s="1176"/>
      <c r="E11" s="227">
        <v>228813.06455282218</v>
      </c>
      <c r="F11" s="226"/>
      <c r="G11" s="226"/>
      <c r="H11" s="226"/>
      <c r="I11" s="226">
        <v>28234.936240150477</v>
      </c>
      <c r="J11" s="226"/>
      <c r="K11" s="226"/>
      <c r="L11" s="226"/>
      <c r="M11" s="226"/>
      <c r="N11" s="226"/>
      <c r="O11" s="226"/>
      <c r="P11" s="226"/>
      <c r="Q11" s="226"/>
      <c r="R11" s="226"/>
      <c r="S11" s="226"/>
      <c r="T11" s="226"/>
      <c r="U11" s="226"/>
      <c r="V11" s="226">
        <v>28234.936240150477</v>
      </c>
      <c r="W11" s="226"/>
      <c r="X11" s="226"/>
      <c r="Y11" s="226"/>
      <c r="Z11" s="226"/>
      <c r="AA11" s="226"/>
      <c r="AB11" s="226"/>
      <c r="AC11" s="226"/>
      <c r="AD11" s="226"/>
      <c r="AE11" s="226"/>
      <c r="AF11" s="226"/>
      <c r="AG11" s="226"/>
      <c r="AH11" s="226"/>
      <c r="AI11" s="226"/>
      <c r="AJ11" s="226"/>
      <c r="AK11" s="226"/>
      <c r="AL11" s="226"/>
      <c r="AM11" s="1181"/>
    </row>
    <row r="12" spans="1:77" s="1182" customFormat="1" ht="12.75" hidden="1" customHeight="1">
      <c r="A12" s="3072" t="s">
        <v>2359</v>
      </c>
      <c r="B12" s="3072"/>
      <c r="C12" s="3072"/>
      <c r="D12" s="1176"/>
      <c r="E12" s="227">
        <v>228948.67022142731</v>
      </c>
      <c r="F12" s="226"/>
      <c r="G12" s="226"/>
      <c r="H12" s="226"/>
      <c r="I12" s="226">
        <v>34878.675153735967</v>
      </c>
      <c r="J12" s="226"/>
      <c r="K12" s="226"/>
      <c r="L12" s="226"/>
      <c r="M12" s="226"/>
      <c r="N12" s="226"/>
      <c r="O12" s="226"/>
      <c r="P12" s="226"/>
      <c r="Q12" s="226"/>
      <c r="R12" s="226"/>
      <c r="S12" s="226"/>
      <c r="T12" s="226"/>
      <c r="U12" s="226"/>
      <c r="V12" s="226">
        <v>34878.675153735967</v>
      </c>
      <c r="W12" s="226"/>
      <c r="X12" s="226"/>
      <c r="Y12" s="226"/>
      <c r="Z12" s="226"/>
      <c r="AA12" s="226"/>
      <c r="AB12" s="226"/>
      <c r="AC12" s="226"/>
      <c r="AD12" s="226"/>
      <c r="AE12" s="226"/>
      <c r="AF12" s="226"/>
      <c r="AG12" s="226"/>
      <c r="AH12" s="226"/>
      <c r="AI12" s="226"/>
      <c r="AJ12" s="226"/>
      <c r="AK12" s="226"/>
      <c r="AL12" s="226"/>
      <c r="AM12" s="1181"/>
    </row>
    <row r="13" spans="1:77" s="1182" customFormat="1" ht="13.7" hidden="1" customHeight="1">
      <c r="A13" s="3072" t="s">
        <v>2304</v>
      </c>
      <c r="B13" s="3072"/>
      <c r="C13" s="3072"/>
      <c r="D13" s="1176"/>
      <c r="E13" s="227">
        <v>193925.71732453088</v>
      </c>
      <c r="F13" s="226"/>
      <c r="G13" s="226"/>
      <c r="H13" s="226"/>
      <c r="I13" s="642">
        <v>29297.654461531027</v>
      </c>
      <c r="J13" s="642"/>
      <c r="K13" s="642"/>
      <c r="L13" s="642"/>
      <c r="M13" s="642"/>
      <c r="N13" s="642"/>
      <c r="O13" s="642"/>
      <c r="P13" s="642"/>
      <c r="Q13" s="642"/>
      <c r="R13" s="642"/>
      <c r="S13" s="642"/>
      <c r="T13" s="642"/>
      <c r="U13" s="642"/>
      <c r="V13" s="642">
        <v>29297.654461531027</v>
      </c>
      <c r="W13" s="642"/>
      <c r="X13" s="642"/>
      <c r="Y13" s="642"/>
      <c r="Z13" s="642"/>
      <c r="AA13" s="642"/>
      <c r="AB13" s="642"/>
      <c r="AC13" s="642"/>
      <c r="AD13" s="642"/>
      <c r="AE13" s="642"/>
      <c r="AF13" s="642"/>
      <c r="AG13" s="642"/>
      <c r="AH13" s="642"/>
      <c r="AI13" s="642"/>
      <c r="AJ13" s="642"/>
      <c r="AK13" s="642"/>
      <c r="AL13" s="226"/>
      <c r="AM13" s="1181"/>
    </row>
    <row r="14" spans="1:77" s="1182" customFormat="1" ht="0.75" hidden="1" customHeight="1">
      <c r="A14" s="3072" t="s">
        <v>2725</v>
      </c>
      <c r="B14" s="3072"/>
      <c r="C14" s="3072"/>
      <c r="D14" s="1176"/>
      <c r="E14" s="227">
        <v>166140.25630622066</v>
      </c>
      <c r="F14" s="226"/>
      <c r="G14" s="226"/>
      <c r="H14" s="226"/>
      <c r="I14" s="642">
        <v>32255.88805542449</v>
      </c>
      <c r="J14" s="642"/>
      <c r="K14" s="642"/>
      <c r="L14" s="642"/>
      <c r="M14" s="642"/>
      <c r="N14" s="642"/>
      <c r="O14" s="642"/>
      <c r="P14" s="642"/>
      <c r="Q14" s="642"/>
      <c r="R14" s="642"/>
      <c r="S14" s="642"/>
      <c r="T14" s="642"/>
      <c r="U14" s="642"/>
      <c r="V14" s="642">
        <v>32255.88805542449</v>
      </c>
      <c r="W14" s="642"/>
      <c r="X14" s="642"/>
      <c r="Y14" s="642"/>
      <c r="Z14" s="642"/>
      <c r="AA14" s="642"/>
      <c r="AB14" s="642"/>
      <c r="AC14" s="642"/>
      <c r="AD14" s="642"/>
      <c r="AE14" s="642"/>
      <c r="AF14" s="642"/>
      <c r="AG14" s="642"/>
      <c r="AH14" s="642"/>
      <c r="AI14" s="642"/>
      <c r="AJ14" s="642"/>
      <c r="AK14" s="642"/>
      <c r="AL14" s="226"/>
      <c r="AM14" s="1181"/>
    </row>
    <row r="15" spans="1:77" s="1182" customFormat="1" ht="13.7" hidden="1" customHeight="1">
      <c r="A15" s="3072" t="s">
        <v>2362</v>
      </c>
      <c r="B15" s="3072"/>
      <c r="C15" s="3072"/>
      <c r="D15" s="1083"/>
      <c r="E15" s="1183">
        <v>155909.24169496537</v>
      </c>
      <c r="F15" s="644" t="s">
        <v>281</v>
      </c>
      <c r="G15" s="644" t="s">
        <v>281</v>
      </c>
      <c r="H15" s="644"/>
      <c r="I15" s="1183">
        <v>26183.888044999865</v>
      </c>
      <c r="J15" s="1183"/>
      <c r="K15" s="1183"/>
      <c r="L15" s="1183"/>
      <c r="M15" s="1183"/>
      <c r="N15" s="1183"/>
      <c r="O15" s="1183"/>
      <c r="P15" s="1183"/>
      <c r="Q15" s="644" t="s">
        <v>281</v>
      </c>
      <c r="R15" s="644"/>
      <c r="S15" s="644"/>
      <c r="T15" s="644"/>
      <c r="U15" s="644" t="s">
        <v>281</v>
      </c>
      <c r="V15" s="1183">
        <v>26183.888044999865</v>
      </c>
      <c r="W15" s="1183"/>
      <c r="X15" s="1183"/>
      <c r="Y15" s="1183"/>
      <c r="Z15" s="1183"/>
      <c r="AA15" s="1183"/>
      <c r="AB15" s="1183"/>
      <c r="AC15" s="1183"/>
      <c r="AD15" s="1183"/>
      <c r="AE15" s="644" t="s">
        <v>281</v>
      </c>
      <c r="AF15" s="644"/>
      <c r="AG15" s="644"/>
      <c r="AH15" s="644"/>
      <c r="AI15" s="644" t="s">
        <v>281</v>
      </c>
      <c r="AJ15" s="644"/>
      <c r="AK15" s="644"/>
      <c r="AL15" s="982"/>
      <c r="AM15" s="1181"/>
    </row>
    <row r="16" spans="1:77" s="1182" customFormat="1" ht="13.7" hidden="1" customHeight="1">
      <c r="A16" s="3072" t="s">
        <v>2387</v>
      </c>
      <c r="B16" s="3072"/>
      <c r="C16" s="3072"/>
      <c r="D16" s="1083"/>
      <c r="E16" s="1183">
        <v>145594.46687390516</v>
      </c>
      <c r="F16" s="644" t="s">
        <v>281</v>
      </c>
      <c r="G16" s="644" t="s">
        <v>281</v>
      </c>
      <c r="H16" s="644"/>
      <c r="I16" s="1184">
        <v>36044.047107477432</v>
      </c>
      <c r="J16" s="1184"/>
      <c r="K16" s="1184"/>
      <c r="L16" s="1184"/>
      <c r="M16" s="1184"/>
      <c r="N16" s="1184"/>
      <c r="O16" s="1184"/>
      <c r="P16" s="1184"/>
      <c r="Q16" s="644" t="s">
        <v>281</v>
      </c>
      <c r="R16" s="644"/>
      <c r="S16" s="644"/>
      <c r="T16" s="644"/>
      <c r="U16" s="644" t="s">
        <v>281</v>
      </c>
      <c r="V16" s="1184">
        <v>36044.047107477432</v>
      </c>
      <c r="W16" s="1184"/>
      <c r="X16" s="1184"/>
      <c r="Y16" s="1184"/>
      <c r="Z16" s="1184"/>
      <c r="AA16" s="1184"/>
      <c r="AB16" s="1184"/>
      <c r="AC16" s="1184"/>
      <c r="AD16" s="1184"/>
      <c r="AE16" s="644" t="s">
        <v>281</v>
      </c>
      <c r="AF16" s="644"/>
      <c r="AG16" s="644"/>
      <c r="AH16" s="644"/>
      <c r="AI16" s="644" t="s">
        <v>281</v>
      </c>
      <c r="AJ16" s="644"/>
      <c r="AK16" s="644"/>
      <c r="AL16" s="982"/>
      <c r="AM16" s="1181"/>
    </row>
    <row r="17" spans="1:56" s="1182" customFormat="1" ht="13.7" hidden="1" customHeight="1">
      <c r="A17" s="3072" t="s">
        <v>3039</v>
      </c>
      <c r="B17" s="3072"/>
      <c r="C17" s="3072"/>
      <c r="D17" s="1083"/>
      <c r="E17" s="1183">
        <v>138340.60233372761</v>
      </c>
      <c r="F17" s="644" t="s">
        <v>281</v>
      </c>
      <c r="G17" s="644" t="s">
        <v>281</v>
      </c>
      <c r="H17" s="644"/>
      <c r="I17" s="1183">
        <v>32854.434926279362</v>
      </c>
      <c r="J17" s="1183"/>
      <c r="K17" s="1183"/>
      <c r="L17" s="1183"/>
      <c r="M17" s="1183"/>
      <c r="N17" s="1183"/>
      <c r="O17" s="1183"/>
      <c r="P17" s="1183"/>
      <c r="Q17" s="644" t="s">
        <v>281</v>
      </c>
      <c r="R17" s="644"/>
      <c r="S17" s="644"/>
      <c r="T17" s="644"/>
      <c r="U17" s="644" t="s">
        <v>281</v>
      </c>
      <c r="V17" s="1183">
        <v>32854.434926279362</v>
      </c>
      <c r="W17" s="1183"/>
      <c r="X17" s="1183"/>
      <c r="Y17" s="1183"/>
      <c r="Z17" s="1183"/>
      <c r="AA17" s="1183"/>
      <c r="AB17" s="1183"/>
      <c r="AC17" s="1183"/>
      <c r="AD17" s="1183"/>
      <c r="AE17" s="644" t="s">
        <v>281</v>
      </c>
      <c r="AF17" s="644"/>
      <c r="AG17" s="644"/>
      <c r="AH17" s="644"/>
      <c r="AI17" s="644" t="s">
        <v>281</v>
      </c>
      <c r="AJ17" s="644"/>
      <c r="AK17" s="644"/>
      <c r="AL17" s="982"/>
      <c r="AM17" s="1181"/>
    </row>
    <row r="18" spans="1:56" s="1182" customFormat="1" ht="14.25" hidden="1" customHeight="1">
      <c r="A18" s="3072" t="s">
        <v>2818</v>
      </c>
      <c r="B18" s="3072"/>
      <c r="C18" s="3072"/>
      <c r="D18" s="1083"/>
      <c r="E18" s="1185">
        <v>138234.84637123178</v>
      </c>
      <c r="F18" s="644" t="s">
        <v>281</v>
      </c>
      <c r="G18" s="644" t="s">
        <v>281</v>
      </c>
      <c r="H18" s="644"/>
      <c r="I18" s="1183">
        <v>32837.650380455758</v>
      </c>
      <c r="J18" s="1183"/>
      <c r="K18" s="1183"/>
      <c r="L18" s="1183"/>
      <c r="M18" s="1183"/>
      <c r="N18" s="1183"/>
      <c r="O18" s="1183"/>
      <c r="P18" s="1183"/>
      <c r="Q18" s="644" t="s">
        <v>281</v>
      </c>
      <c r="R18" s="644"/>
      <c r="S18" s="644"/>
      <c r="T18" s="644"/>
      <c r="U18" s="644" t="s">
        <v>281</v>
      </c>
      <c r="V18" s="1183">
        <v>32837.650380455758</v>
      </c>
      <c r="W18" s="1183"/>
      <c r="X18" s="1183"/>
      <c r="Y18" s="1183"/>
      <c r="Z18" s="1183"/>
      <c r="AA18" s="1183"/>
      <c r="AB18" s="1183"/>
      <c r="AC18" s="1183"/>
      <c r="AD18" s="1183"/>
      <c r="AE18" s="644" t="s">
        <v>281</v>
      </c>
      <c r="AF18" s="644"/>
      <c r="AG18" s="644"/>
      <c r="AH18" s="644"/>
      <c r="AI18" s="644" t="s">
        <v>281</v>
      </c>
      <c r="AJ18" s="644"/>
      <c r="AK18" s="644"/>
      <c r="AL18" s="982"/>
      <c r="AM18" s="1181"/>
      <c r="BC18" s="1182" t="e">
        <f>#REF!/E18</f>
        <v>#REF!</v>
      </c>
      <c r="BD18" s="1182" t="e">
        <f>BC18/12</f>
        <v>#REF!</v>
      </c>
    </row>
    <row r="19" spans="1:56" s="1182" customFormat="1" ht="15.75" hidden="1" customHeight="1">
      <c r="A19" s="3072" t="s">
        <v>2695</v>
      </c>
      <c r="B19" s="3072"/>
      <c r="C19" s="3072"/>
      <c r="D19" s="1083"/>
      <c r="E19" s="1184">
        <v>148534.99487466394</v>
      </c>
      <c r="F19" s="644" t="s">
        <v>281</v>
      </c>
      <c r="G19" s="644" t="s">
        <v>281</v>
      </c>
      <c r="H19" s="644"/>
      <c r="I19" s="1183">
        <v>36143.985217942514</v>
      </c>
      <c r="J19" s="644" t="s">
        <v>281</v>
      </c>
      <c r="K19" s="644" t="s">
        <v>281</v>
      </c>
      <c r="L19" s="644"/>
      <c r="M19" s="644" t="s">
        <v>281</v>
      </c>
      <c r="N19" s="644" t="s">
        <v>281</v>
      </c>
      <c r="O19" s="644" t="s">
        <v>281</v>
      </c>
      <c r="P19" s="644" t="s">
        <v>281</v>
      </c>
      <c r="Q19" s="644" t="s">
        <v>281</v>
      </c>
      <c r="R19" s="644" t="s">
        <v>281</v>
      </c>
      <c r="S19" s="644"/>
      <c r="T19" s="644" t="s">
        <v>281</v>
      </c>
      <c r="U19" s="644" t="s">
        <v>281</v>
      </c>
      <c r="V19" s="1183">
        <v>29886.464678443583</v>
      </c>
      <c r="W19" s="644" t="s">
        <v>112</v>
      </c>
      <c r="X19" s="644" t="s">
        <v>388</v>
      </c>
      <c r="Y19" s="644"/>
      <c r="Z19" s="644" t="s">
        <v>388</v>
      </c>
      <c r="AA19" s="644"/>
      <c r="AB19" s="644" t="s">
        <v>388</v>
      </c>
      <c r="AC19" s="644" t="s">
        <v>388</v>
      </c>
      <c r="AD19" s="644" t="s">
        <v>112</v>
      </c>
      <c r="AE19" s="644" t="s">
        <v>388</v>
      </c>
      <c r="AF19" s="644" t="s">
        <v>388</v>
      </c>
      <c r="AG19" s="644"/>
      <c r="AH19" s="644" t="s">
        <v>388</v>
      </c>
      <c r="AI19" s="644" t="s">
        <v>388</v>
      </c>
      <c r="AJ19" s="644"/>
      <c r="AK19" s="644"/>
      <c r="AL19" s="982"/>
      <c r="AM19" s="1181"/>
      <c r="BC19" s="1182" t="e">
        <f>#REF!/E19</f>
        <v>#REF!</v>
      </c>
      <c r="BD19" s="1182" t="e">
        <f>BC19/12</f>
        <v>#REF!</v>
      </c>
    </row>
    <row r="20" spans="1:56" s="1182" customFormat="1" ht="15.75" hidden="1" customHeight="1">
      <c r="A20" s="3072" t="s">
        <v>2696</v>
      </c>
      <c r="B20" s="3072"/>
      <c r="C20" s="3072"/>
      <c r="D20" s="1083"/>
      <c r="E20" s="1184">
        <v>159165.50983377962</v>
      </c>
      <c r="F20" s="644" t="s">
        <v>388</v>
      </c>
      <c r="G20" s="644" t="s">
        <v>388</v>
      </c>
      <c r="H20" s="644"/>
      <c r="I20" s="1183">
        <v>24130.375383116003</v>
      </c>
      <c r="J20" s="644" t="s">
        <v>388</v>
      </c>
      <c r="K20" s="644" t="s">
        <v>388</v>
      </c>
      <c r="L20" s="644"/>
      <c r="M20" s="644" t="s">
        <v>388</v>
      </c>
      <c r="N20" s="644" t="s">
        <v>388</v>
      </c>
      <c r="O20" s="644" t="s">
        <v>388</v>
      </c>
      <c r="P20" s="644" t="s">
        <v>388</v>
      </c>
      <c r="Q20" s="644" t="s">
        <v>388</v>
      </c>
      <c r="R20" s="644" t="s">
        <v>388</v>
      </c>
      <c r="S20" s="644"/>
      <c r="T20" s="644" t="s">
        <v>388</v>
      </c>
      <c r="U20" s="644" t="s">
        <v>388</v>
      </c>
      <c r="V20" s="1183">
        <v>21702.780418727059</v>
      </c>
      <c r="W20" s="644" t="s">
        <v>112</v>
      </c>
      <c r="X20" s="644" t="s">
        <v>388</v>
      </c>
      <c r="Y20" s="644"/>
      <c r="Z20" s="644" t="s">
        <v>388</v>
      </c>
      <c r="AA20" s="644"/>
      <c r="AB20" s="644" t="s">
        <v>388</v>
      </c>
      <c r="AC20" s="644" t="s">
        <v>388</v>
      </c>
      <c r="AD20" s="644" t="s">
        <v>112</v>
      </c>
      <c r="AE20" s="644" t="s">
        <v>388</v>
      </c>
      <c r="AF20" s="644" t="s">
        <v>388</v>
      </c>
      <c r="AG20" s="644"/>
      <c r="AH20" s="644" t="s">
        <v>388</v>
      </c>
      <c r="AI20" s="644" t="s">
        <v>388</v>
      </c>
      <c r="AJ20" s="644"/>
      <c r="AK20" s="644"/>
      <c r="AL20" s="982"/>
      <c r="AM20" s="1181"/>
    </row>
    <row r="21" spans="1:56" s="1182" customFormat="1" ht="15.75" hidden="1" customHeight="1">
      <c r="A21" s="3072" t="s">
        <v>2730</v>
      </c>
      <c r="B21" s="3072"/>
      <c r="C21" s="3072"/>
      <c r="D21" s="1083"/>
      <c r="E21" s="1186">
        <v>140111.07516775819</v>
      </c>
      <c r="F21" s="1186">
        <v>108761.0742814828</v>
      </c>
      <c r="G21" s="1186">
        <v>31350.000886275262</v>
      </c>
      <c r="H21" s="1186"/>
      <c r="I21" s="1187">
        <v>32600.239730219186</v>
      </c>
      <c r="J21" s="1186">
        <v>29167.719711512444</v>
      </c>
      <c r="K21" s="1188" t="s">
        <v>388</v>
      </c>
      <c r="L21" s="1188" t="s">
        <v>112</v>
      </c>
      <c r="M21" s="1188" t="s">
        <v>388</v>
      </c>
      <c r="N21" s="1188" t="s">
        <v>388</v>
      </c>
      <c r="O21" s="1188" t="s">
        <v>388</v>
      </c>
      <c r="P21" s="1186">
        <v>3432.5200187067494</v>
      </c>
      <c r="Q21" s="1188" t="s">
        <v>388</v>
      </c>
      <c r="R21" s="1188" t="s">
        <v>388</v>
      </c>
      <c r="S21" s="1188" t="s">
        <v>281</v>
      </c>
      <c r="T21" s="1188" t="s">
        <v>388</v>
      </c>
      <c r="U21" s="1188" t="s">
        <v>388</v>
      </c>
      <c r="V21" s="1187">
        <v>33082.296229559637</v>
      </c>
      <c r="W21" s="1187">
        <v>15740.066361534833</v>
      </c>
      <c r="X21" s="1188" t="s">
        <v>388</v>
      </c>
      <c r="Y21" s="1188"/>
      <c r="Z21" s="1188" t="s">
        <v>388</v>
      </c>
      <c r="AA21" s="1188" t="s">
        <v>281</v>
      </c>
      <c r="AB21" s="1188" t="s">
        <v>388</v>
      </c>
      <c r="AC21" s="1188" t="s">
        <v>388</v>
      </c>
      <c r="AD21" s="1187">
        <v>17342.22986802481</v>
      </c>
      <c r="AE21" s="1188" t="s">
        <v>388</v>
      </c>
      <c r="AF21" s="1188" t="s">
        <v>388</v>
      </c>
      <c r="AG21" s="1188" t="s">
        <v>281</v>
      </c>
      <c r="AH21" s="1188" t="s">
        <v>388</v>
      </c>
      <c r="AI21" s="1188" t="s">
        <v>388</v>
      </c>
      <c r="AJ21" s="1188"/>
      <c r="AK21" s="1188"/>
      <c r="AL21" s="1189"/>
      <c r="AM21" s="1181"/>
    </row>
    <row r="22" spans="1:56" s="1182" customFormat="1" ht="15.75" hidden="1" customHeight="1">
      <c r="A22" s="3072" t="s">
        <v>2731</v>
      </c>
      <c r="B22" s="3072"/>
      <c r="C22" s="3072"/>
      <c r="D22" s="1083"/>
      <c r="E22" s="1186">
        <v>123945.6041718116</v>
      </c>
      <c r="F22" s="1186">
        <v>96355.270638620423</v>
      </c>
      <c r="G22" s="1186">
        <v>27590.333533190998</v>
      </c>
      <c r="H22" s="1186"/>
      <c r="I22" s="1187">
        <v>33082.427888563296</v>
      </c>
      <c r="J22" s="1187">
        <v>29776.207046652322</v>
      </c>
      <c r="K22" s="1188" t="s">
        <v>388</v>
      </c>
      <c r="L22" s="1188" t="s">
        <v>112</v>
      </c>
      <c r="M22" s="1188" t="s">
        <v>388</v>
      </c>
      <c r="N22" s="1188" t="s">
        <v>388</v>
      </c>
      <c r="O22" s="1188" t="s">
        <v>388</v>
      </c>
      <c r="P22" s="1187">
        <v>3306.2208419109734</v>
      </c>
      <c r="Q22" s="1188" t="s">
        <v>388</v>
      </c>
      <c r="R22" s="1188" t="s">
        <v>388</v>
      </c>
      <c r="S22" s="1188" t="s">
        <v>281</v>
      </c>
      <c r="T22" s="1188" t="s">
        <v>388</v>
      </c>
      <c r="U22" s="1188" t="s">
        <v>388</v>
      </c>
      <c r="V22" s="1187">
        <v>33113.970969643662</v>
      </c>
      <c r="W22" s="1187">
        <v>16252.332541638199</v>
      </c>
      <c r="X22" s="1188" t="s">
        <v>388</v>
      </c>
      <c r="Y22" s="1188"/>
      <c r="Z22" s="1188" t="s">
        <v>388</v>
      </c>
      <c r="AA22" s="1188" t="s">
        <v>281</v>
      </c>
      <c r="AB22" s="1188" t="s">
        <v>388</v>
      </c>
      <c r="AC22" s="1188" t="s">
        <v>388</v>
      </c>
      <c r="AD22" s="1187">
        <v>16861.638428005441</v>
      </c>
      <c r="AE22" s="1188" t="s">
        <v>388</v>
      </c>
      <c r="AF22" s="1188" t="s">
        <v>388</v>
      </c>
      <c r="AG22" s="1188" t="s">
        <v>281</v>
      </c>
      <c r="AH22" s="1188" t="s">
        <v>388</v>
      </c>
      <c r="AI22" s="1188" t="s">
        <v>388</v>
      </c>
      <c r="AJ22" s="1188"/>
      <c r="AK22" s="1188"/>
      <c r="AL22" s="1189"/>
      <c r="AM22" s="1181"/>
    </row>
    <row r="23" spans="1:56" s="1182" customFormat="1" ht="15.75" hidden="1" customHeight="1">
      <c r="A23" s="3072" t="s">
        <v>2700</v>
      </c>
      <c r="B23" s="3072"/>
      <c r="C23" s="3072"/>
      <c r="D23" s="1083"/>
      <c r="E23" s="1187">
        <v>129748.91678256127</v>
      </c>
      <c r="F23" s="1187">
        <v>100458.06187200011</v>
      </c>
      <c r="G23" s="1187">
        <v>29290.854910561215</v>
      </c>
      <c r="H23" s="1187"/>
      <c r="I23" s="1187">
        <v>34351.564106684236</v>
      </c>
      <c r="J23" s="1187">
        <v>30675.988261580143</v>
      </c>
      <c r="K23" s="1188" t="s">
        <v>281</v>
      </c>
      <c r="L23" s="1188" t="s">
        <v>112</v>
      </c>
      <c r="M23" s="1188" t="s">
        <v>281</v>
      </c>
      <c r="N23" s="1188" t="s">
        <v>281</v>
      </c>
      <c r="O23" s="1188" t="s">
        <v>281</v>
      </c>
      <c r="P23" s="1189">
        <v>3675.5758451040906</v>
      </c>
      <c r="Q23" s="1188" t="s">
        <v>281</v>
      </c>
      <c r="R23" s="1188" t="s">
        <v>281</v>
      </c>
      <c r="S23" s="1188" t="s">
        <v>281</v>
      </c>
      <c r="T23" s="1188" t="s">
        <v>281</v>
      </c>
      <c r="U23" s="1188" t="s">
        <v>281</v>
      </c>
      <c r="V23" s="1189">
        <v>34030.799470842823</v>
      </c>
      <c r="W23" s="1189">
        <v>16483.941524405644</v>
      </c>
      <c r="X23" s="1188" t="s">
        <v>281</v>
      </c>
      <c r="Y23" s="1188"/>
      <c r="Z23" s="1188" t="s">
        <v>281</v>
      </c>
      <c r="AA23" s="1188" t="s">
        <v>281</v>
      </c>
      <c r="AB23" s="1188" t="s">
        <v>281</v>
      </c>
      <c r="AC23" s="1188" t="s">
        <v>281</v>
      </c>
      <c r="AD23" s="1189">
        <v>17546.857946437238</v>
      </c>
      <c r="AE23" s="1188" t="s">
        <v>281</v>
      </c>
      <c r="AF23" s="1188" t="s">
        <v>281</v>
      </c>
      <c r="AG23" s="1188" t="s">
        <v>281</v>
      </c>
      <c r="AH23" s="1188" t="s">
        <v>281</v>
      </c>
      <c r="AI23" s="1188" t="s">
        <v>281</v>
      </c>
      <c r="AJ23" s="1188"/>
      <c r="AK23" s="1188"/>
      <c r="AL23" s="1189"/>
      <c r="AM23" s="1181"/>
    </row>
    <row r="24" spans="1:56" s="1182" customFormat="1" ht="17.100000000000001" hidden="1" customHeight="1">
      <c r="A24" s="3095" t="s">
        <v>2292</v>
      </c>
      <c r="B24" s="3096"/>
      <c r="C24" s="3096"/>
      <c r="D24" s="3097"/>
      <c r="E24" s="1190">
        <v>130399.44559872786</v>
      </c>
      <c r="F24" s="1190">
        <v>101399.88593268413</v>
      </c>
      <c r="G24" s="1190">
        <v>28999.559666043951</v>
      </c>
      <c r="H24" s="1190"/>
      <c r="I24" s="1190">
        <v>34413.227221651199</v>
      </c>
      <c r="J24" s="1190">
        <v>30753.340979085129</v>
      </c>
      <c r="K24" s="1242"/>
      <c r="L24" s="1191" t="s">
        <v>112</v>
      </c>
      <c r="M24" s="1191" t="s">
        <v>281</v>
      </c>
      <c r="N24" s="1191" t="s">
        <v>281</v>
      </c>
      <c r="O24" s="1191" t="s">
        <v>281</v>
      </c>
      <c r="P24" s="212">
        <v>3659.8862425659786</v>
      </c>
      <c r="Q24" s="1191" t="s">
        <v>281</v>
      </c>
      <c r="R24" s="1191" t="s">
        <v>281</v>
      </c>
      <c r="S24" s="1191" t="s">
        <v>281</v>
      </c>
      <c r="T24" s="1191" t="s">
        <v>281</v>
      </c>
      <c r="U24" s="1191" t="s">
        <v>281</v>
      </c>
      <c r="V24" s="212">
        <v>33781.319954418243</v>
      </c>
      <c r="W24" s="212">
        <v>16414.002091678325</v>
      </c>
      <c r="X24" s="1191" t="s">
        <v>281</v>
      </c>
      <c r="Y24" s="1191"/>
      <c r="Z24" s="1191" t="s">
        <v>281</v>
      </c>
      <c r="AA24" s="1191" t="s">
        <v>281</v>
      </c>
      <c r="AB24" s="1191" t="s">
        <v>281</v>
      </c>
      <c r="AC24" s="1191" t="s">
        <v>281</v>
      </c>
      <c r="AD24" s="212">
        <v>17367.31786273987</v>
      </c>
      <c r="AE24" s="1191" t="s">
        <v>281</v>
      </c>
      <c r="AF24" s="1191" t="s">
        <v>281</v>
      </c>
      <c r="AG24" s="1191" t="s">
        <v>281</v>
      </c>
      <c r="AH24" s="1191" t="s">
        <v>281</v>
      </c>
      <c r="AI24" s="1191" t="s">
        <v>281</v>
      </c>
      <c r="AJ24" s="1191"/>
      <c r="AK24" s="1191"/>
      <c r="AL24" s="212"/>
      <c r="AM24" s="1181"/>
    </row>
    <row r="25" spans="1:56" s="1182" customFormat="1" ht="17.100000000000001" hidden="1" customHeight="1">
      <c r="A25" s="3095" t="s">
        <v>2315</v>
      </c>
      <c r="B25" s="3096"/>
      <c r="C25" s="3096"/>
      <c r="D25" s="3097"/>
      <c r="E25" s="1190">
        <v>134428.16111243397</v>
      </c>
      <c r="F25" s="1190">
        <v>103546.86898278544</v>
      </c>
      <c r="G25" s="1190">
        <v>30881.292129648624</v>
      </c>
      <c r="H25" s="1190"/>
      <c r="I25" s="1191" t="s">
        <v>281</v>
      </c>
      <c r="J25" s="1191" t="s">
        <v>281</v>
      </c>
      <c r="K25" s="1191" t="s">
        <v>281</v>
      </c>
      <c r="L25" s="1191" t="s">
        <v>281</v>
      </c>
      <c r="M25" s="1191" t="s">
        <v>281</v>
      </c>
      <c r="N25" s="1191" t="s">
        <v>281</v>
      </c>
      <c r="O25" s="1191" t="s">
        <v>281</v>
      </c>
      <c r="P25" s="1191" t="s">
        <v>281</v>
      </c>
      <c r="Q25" s="1191" t="s">
        <v>281</v>
      </c>
      <c r="R25" s="1191" t="s">
        <v>281</v>
      </c>
      <c r="S25" s="1191" t="s">
        <v>281</v>
      </c>
      <c r="T25" s="1191" t="s">
        <v>281</v>
      </c>
      <c r="U25" s="1191" t="s">
        <v>281</v>
      </c>
      <c r="V25" s="1191" t="s">
        <v>281</v>
      </c>
      <c r="W25" s="1191" t="s">
        <v>281</v>
      </c>
      <c r="X25" s="1191" t="s">
        <v>281</v>
      </c>
      <c r="Y25" s="1191"/>
      <c r="Z25" s="1191" t="s">
        <v>281</v>
      </c>
      <c r="AA25" s="1191" t="s">
        <v>281</v>
      </c>
      <c r="AB25" s="1191" t="s">
        <v>281</v>
      </c>
      <c r="AC25" s="1191" t="s">
        <v>281</v>
      </c>
      <c r="AD25" s="1191" t="s">
        <v>281</v>
      </c>
      <c r="AE25" s="1191" t="s">
        <v>281</v>
      </c>
      <c r="AF25" s="1191" t="s">
        <v>281</v>
      </c>
      <c r="AG25" s="1191" t="s">
        <v>281</v>
      </c>
      <c r="AH25" s="1191" t="s">
        <v>281</v>
      </c>
      <c r="AI25" s="1191" t="s">
        <v>281</v>
      </c>
      <c r="AJ25" s="1191"/>
      <c r="AK25" s="1191"/>
      <c r="AL25" s="212"/>
      <c r="AM25" s="1181"/>
    </row>
    <row r="26" spans="1:56" s="1182" customFormat="1" ht="17.100000000000001" hidden="1" customHeight="1">
      <c r="A26" s="3095" t="s">
        <v>2829</v>
      </c>
      <c r="B26" s="3096"/>
      <c r="C26" s="3096"/>
      <c r="D26" s="3097"/>
      <c r="E26" s="1190">
        <v>133471.69626538767</v>
      </c>
      <c r="F26" s="1190">
        <v>103784.429826194</v>
      </c>
      <c r="G26" s="1190">
        <v>29687.266439194005</v>
      </c>
      <c r="H26" s="1190"/>
      <c r="I26" s="1190">
        <v>36777.200435699982</v>
      </c>
      <c r="J26" s="1190">
        <v>32622.690048071905</v>
      </c>
      <c r="K26" s="1191" t="s">
        <v>281</v>
      </c>
      <c r="L26" s="1191" t="s">
        <v>281</v>
      </c>
      <c r="M26" s="1191" t="s">
        <v>281</v>
      </c>
      <c r="N26" s="1191" t="s">
        <v>281</v>
      </c>
      <c r="O26" s="1191" t="s">
        <v>281</v>
      </c>
      <c r="P26" s="212">
        <v>4154.5103876281082</v>
      </c>
      <c r="Q26" s="1191" t="s">
        <v>281</v>
      </c>
      <c r="R26" s="1191" t="s">
        <v>281</v>
      </c>
      <c r="S26" s="1191" t="s">
        <v>281</v>
      </c>
      <c r="T26" s="1191" t="s">
        <v>281</v>
      </c>
      <c r="U26" s="1191" t="s">
        <v>281</v>
      </c>
      <c r="V26" s="212">
        <v>37221.85817660774</v>
      </c>
      <c r="W26" s="212">
        <v>18723.234325073427</v>
      </c>
      <c r="X26" s="1191" t="s">
        <v>281</v>
      </c>
      <c r="Y26" s="1191"/>
      <c r="Z26" s="1191" t="s">
        <v>281</v>
      </c>
      <c r="AA26" s="1191" t="s">
        <v>281</v>
      </c>
      <c r="AB26" s="1191" t="s">
        <v>281</v>
      </c>
      <c r="AC26" s="1191" t="s">
        <v>281</v>
      </c>
      <c r="AD26" s="212">
        <v>18498.623851534325</v>
      </c>
      <c r="AE26" s="1191" t="s">
        <v>281</v>
      </c>
      <c r="AF26" s="1191" t="s">
        <v>281</v>
      </c>
      <c r="AG26" s="1191" t="s">
        <v>281</v>
      </c>
      <c r="AH26" s="1191" t="s">
        <v>281</v>
      </c>
      <c r="AI26" s="1191" t="s">
        <v>281</v>
      </c>
      <c r="AJ26" s="1191"/>
      <c r="AK26" s="1191"/>
      <c r="AL26" s="212"/>
      <c r="AM26" s="1181"/>
    </row>
    <row r="27" spans="1:56" s="1182" customFormat="1" ht="17.100000000000001" hidden="1" customHeight="1">
      <c r="A27" s="3095" t="s">
        <v>2832</v>
      </c>
      <c r="B27" s="3096"/>
      <c r="C27" s="3096"/>
      <c r="D27" s="3097"/>
      <c r="E27" s="1190">
        <v>131242.65344171703</v>
      </c>
      <c r="F27" s="1190">
        <v>101362.41762153729</v>
      </c>
      <c r="G27" s="1190">
        <v>29880.235820179703</v>
      </c>
      <c r="H27" s="1190"/>
      <c r="I27" s="1190">
        <v>35738.166060879819</v>
      </c>
      <c r="J27" s="1190">
        <v>31520.722917181229</v>
      </c>
      <c r="K27" s="1190" t="s">
        <v>855</v>
      </c>
      <c r="L27" s="1190">
        <v>6189.6597568765692</v>
      </c>
      <c r="M27" s="1190">
        <v>11456.13340277295</v>
      </c>
      <c r="N27" s="1190">
        <v>11981.805100268384</v>
      </c>
      <c r="O27" s="1190">
        <v>1329.9881353357021</v>
      </c>
      <c r="P27" s="212">
        <v>4217.443143698637</v>
      </c>
      <c r="Q27" s="212">
        <v>146.00364825908406</v>
      </c>
      <c r="R27" s="212">
        <v>1312.5096055855486</v>
      </c>
      <c r="S27" s="212">
        <v>1641.8558302225567</v>
      </c>
      <c r="T27" s="212">
        <v>1066.4417437993507</v>
      </c>
      <c r="U27" s="212">
        <v>50.632315832097888</v>
      </c>
      <c r="V27" s="212">
        <v>36952.056864284896</v>
      </c>
      <c r="W27" s="212">
        <v>18007.42992330237</v>
      </c>
      <c r="X27" s="212">
        <v>299.46391409939594</v>
      </c>
      <c r="Y27" s="212"/>
      <c r="Z27" s="212">
        <v>3358.7463562394632</v>
      </c>
      <c r="AA27" s="212">
        <v>5996.2304408118398</v>
      </c>
      <c r="AB27" s="212">
        <v>7662.7471868962266</v>
      </c>
      <c r="AC27" s="212">
        <v>690.24202525543592</v>
      </c>
      <c r="AD27" s="212">
        <v>18944.626940982682</v>
      </c>
      <c r="AE27" s="212">
        <v>586.4619130306005</v>
      </c>
      <c r="AF27" s="212">
        <v>5038.5874307746826</v>
      </c>
      <c r="AG27" s="212">
        <v>7232.9697450579442</v>
      </c>
      <c r="AH27" s="212">
        <v>5853.1535932033694</v>
      </c>
      <c r="AI27" s="212">
        <v>233.45425891607707</v>
      </c>
      <c r="AJ27" s="212"/>
      <c r="AK27" s="212"/>
      <c r="AL27" s="212"/>
      <c r="AM27" s="1181"/>
    </row>
    <row r="28" spans="1:56" s="1182" customFormat="1" ht="17.100000000000001" hidden="1" customHeight="1">
      <c r="A28" s="3095" t="s">
        <v>2834</v>
      </c>
      <c r="B28" s="3095"/>
      <c r="C28" s="3095"/>
      <c r="D28" s="3100"/>
      <c r="E28" s="1190">
        <v>141368.27721894893</v>
      </c>
      <c r="F28" s="1190">
        <v>110944.81227269485</v>
      </c>
      <c r="G28" s="1190">
        <v>30423.464946254113</v>
      </c>
      <c r="H28" s="1190"/>
      <c r="I28" s="1190">
        <v>40376.421066085597</v>
      </c>
      <c r="J28" s="1190">
        <v>35481.219288156077</v>
      </c>
      <c r="K28" s="1190">
        <v>766.84876545175212</v>
      </c>
      <c r="L28" s="1190">
        <v>7430.4396595193593</v>
      </c>
      <c r="M28" s="1190">
        <v>11876.941514670014</v>
      </c>
      <c r="N28" s="1190">
        <v>14003.729006123716</v>
      </c>
      <c r="O28" s="1190">
        <v>1403.2603423912194</v>
      </c>
      <c r="P28" s="212">
        <v>4895.2017779295138</v>
      </c>
      <c r="Q28" s="212">
        <v>203.90579710144925</v>
      </c>
      <c r="R28" s="212">
        <v>1618.725244026419</v>
      </c>
      <c r="S28" s="212">
        <v>1755.9675311506728</v>
      </c>
      <c r="T28" s="212">
        <v>1287.7909992042919</v>
      </c>
      <c r="U28" s="212">
        <v>28.812206446684453</v>
      </c>
      <c r="V28" s="212">
        <v>37269.232333056541</v>
      </c>
      <c r="W28" s="212">
        <v>18920.560850909438</v>
      </c>
      <c r="X28" s="212">
        <v>421.38736193261479</v>
      </c>
      <c r="Y28" s="212"/>
      <c r="Z28" s="212">
        <v>3049.4091506434647</v>
      </c>
      <c r="AA28" s="212">
        <v>6190.5230020553863</v>
      </c>
      <c r="AB28" s="212">
        <v>8429.8469094916763</v>
      </c>
      <c r="AC28" s="212">
        <v>829.39442678630144</v>
      </c>
      <c r="AD28" s="212">
        <v>18348.671482147132</v>
      </c>
      <c r="AE28" s="212">
        <v>643.92939221555935</v>
      </c>
      <c r="AF28" s="212">
        <v>4959.295271592463</v>
      </c>
      <c r="AG28" s="212">
        <v>6852.5584430575373</v>
      </c>
      <c r="AH28" s="212">
        <v>5701.1728290389619</v>
      </c>
      <c r="AI28" s="212">
        <v>191.71554624257877</v>
      </c>
      <c r="AJ28" s="212"/>
      <c r="AK28" s="212"/>
      <c r="AL28" s="212"/>
      <c r="AM28" s="1181"/>
    </row>
    <row r="29" spans="1:56" s="1182" customFormat="1" ht="17.100000000000001" hidden="1" customHeight="1">
      <c r="A29" s="3095" t="s">
        <v>2835</v>
      </c>
      <c r="B29" s="3095"/>
      <c r="C29" s="3095"/>
      <c r="D29" s="3100"/>
      <c r="E29" s="1190">
        <v>138847.41528557913</v>
      </c>
      <c r="F29" s="1190">
        <v>108691.57973497582</v>
      </c>
      <c r="G29" s="1190">
        <v>30155.835550603053</v>
      </c>
      <c r="H29" s="1190"/>
      <c r="I29" s="1190">
        <v>41197.054414681719</v>
      </c>
      <c r="J29" s="1190">
        <v>36038.912502070314</v>
      </c>
      <c r="K29" s="1190">
        <v>983.79901210529624</v>
      </c>
      <c r="L29" s="1190">
        <v>6946.7841732304105</v>
      </c>
      <c r="M29" s="1190">
        <v>11703.358702067888</v>
      </c>
      <c r="N29" s="1190">
        <v>14699.864745677465</v>
      </c>
      <c r="O29" s="1190">
        <v>1705.1058689892645</v>
      </c>
      <c r="P29" s="212">
        <v>5158.1419126114051</v>
      </c>
      <c r="Q29" s="212">
        <v>309.45418184058059</v>
      </c>
      <c r="R29" s="212">
        <v>1768.2635013987331</v>
      </c>
      <c r="S29" s="212">
        <v>1658.7305922706355</v>
      </c>
      <c r="T29" s="212">
        <v>1374.6080998577568</v>
      </c>
      <c r="U29" s="212">
        <v>47.085537243702632</v>
      </c>
      <c r="V29" s="212">
        <v>39327.460588000205</v>
      </c>
      <c r="W29" s="212">
        <v>21666.432123699178</v>
      </c>
      <c r="X29" s="212">
        <v>736.19499679151363</v>
      </c>
      <c r="Y29" s="212"/>
      <c r="Z29" s="212">
        <v>3307.9935318721459</v>
      </c>
      <c r="AA29" s="212">
        <v>6619.8707735134749</v>
      </c>
      <c r="AB29" s="212">
        <v>9979.5479325617016</v>
      </c>
      <c r="AC29" s="212">
        <v>1022.8248889603675</v>
      </c>
      <c r="AD29" s="212">
        <v>17661.028464300958</v>
      </c>
      <c r="AE29" s="212">
        <v>691.05851796347542</v>
      </c>
      <c r="AF29" s="212">
        <v>4751.6715609288749</v>
      </c>
      <c r="AG29" s="212">
        <v>6287.7301288130038</v>
      </c>
      <c r="AH29" s="212">
        <v>5613.9694110910705</v>
      </c>
      <c r="AI29" s="212">
        <v>316.59884550457059</v>
      </c>
      <c r="AJ29" s="212"/>
      <c r="AK29" s="212"/>
      <c r="AL29" s="212"/>
      <c r="AM29" s="1181"/>
    </row>
    <row r="30" spans="1:56" s="1182" customFormat="1" ht="15.95" customHeight="1">
      <c r="A30" s="3095" t="s">
        <v>3035</v>
      </c>
      <c r="B30" s="3095"/>
      <c r="C30" s="3095"/>
      <c r="D30" s="3100"/>
      <c r="E30" s="1276">
        <v>9.8456230265432279</v>
      </c>
      <c r="F30" s="1276">
        <v>7.3868929808987094</v>
      </c>
      <c r="G30" s="1276">
        <v>2.4587300456856456</v>
      </c>
      <c r="H30" s="1276">
        <v>6.2523733165608988</v>
      </c>
      <c r="I30" s="1276" t="s">
        <v>431</v>
      </c>
      <c r="J30" s="1276" t="s">
        <v>431</v>
      </c>
      <c r="K30" s="1276" t="s">
        <v>431</v>
      </c>
      <c r="L30" s="1276" t="s">
        <v>431</v>
      </c>
      <c r="M30" s="1276" t="s">
        <v>431</v>
      </c>
      <c r="N30" s="1276" t="s">
        <v>431</v>
      </c>
      <c r="O30" s="1276" t="s">
        <v>431</v>
      </c>
      <c r="P30" s="1276" t="s">
        <v>431</v>
      </c>
      <c r="Q30" s="1276" t="s">
        <v>431</v>
      </c>
      <c r="R30" s="1276" t="s">
        <v>431</v>
      </c>
      <c r="S30" s="1276" t="s">
        <v>431</v>
      </c>
      <c r="T30" s="1276" t="s">
        <v>431</v>
      </c>
      <c r="U30" s="1276" t="s">
        <v>431</v>
      </c>
      <c r="V30" s="1276" t="s">
        <v>431</v>
      </c>
      <c r="W30" s="1276" t="s">
        <v>431</v>
      </c>
      <c r="X30" s="1276" t="s">
        <v>431</v>
      </c>
      <c r="Y30" s="1276">
        <v>3.2814431629245884</v>
      </c>
      <c r="Z30" s="1276" t="s">
        <v>431</v>
      </c>
      <c r="AA30" s="1276" t="s">
        <v>431</v>
      </c>
      <c r="AB30" s="1276" t="s">
        <v>431</v>
      </c>
      <c r="AC30" s="1276" t="s">
        <v>431</v>
      </c>
      <c r="AD30" s="1275" t="s">
        <v>431</v>
      </c>
      <c r="AE30" s="1275" t="s">
        <v>431</v>
      </c>
      <c r="AF30" s="1275" t="s">
        <v>431</v>
      </c>
      <c r="AG30" s="1275" t="s">
        <v>431</v>
      </c>
      <c r="AH30" s="1276" t="s">
        <v>431</v>
      </c>
      <c r="AI30" s="1276" t="s">
        <v>431</v>
      </c>
      <c r="AJ30" s="1276">
        <v>0.31180654702416916</v>
      </c>
      <c r="AK30" s="1276">
        <v>0.22593342105769301</v>
      </c>
      <c r="AL30" s="1276">
        <v>8.5873125966475727E-2</v>
      </c>
      <c r="AM30" s="1181"/>
    </row>
    <row r="31" spans="1:56" s="1182" customFormat="1" ht="15.95" customHeight="1">
      <c r="A31" s="3095" t="s">
        <v>3040</v>
      </c>
      <c r="B31" s="3095"/>
      <c r="C31" s="3095"/>
      <c r="D31" s="3100"/>
      <c r="E31" s="1276">
        <v>8.8600869868189367</v>
      </c>
      <c r="F31" s="1276">
        <v>6.8475472392440437</v>
      </c>
      <c r="G31" s="1276">
        <v>2.0125397475749027</v>
      </c>
      <c r="H31" s="1276">
        <v>6.2192778646553979</v>
      </c>
      <c r="I31" s="1276">
        <v>1.5481837606420479</v>
      </c>
      <c r="J31" s="1276">
        <v>1.0286287915267243</v>
      </c>
      <c r="K31" s="1276">
        <v>0.51955496911531684</v>
      </c>
      <c r="L31" s="1276">
        <v>3.4966838889965821</v>
      </c>
      <c r="M31" s="1276">
        <v>0.79715124775552482</v>
      </c>
      <c r="N31" s="1276">
        <v>0.7333986198140845</v>
      </c>
      <c r="O31" s="1276">
        <v>6.3752627941440473E-2</v>
      </c>
      <c r="P31" s="1276">
        <v>0.98758333293793465</v>
      </c>
      <c r="Q31" s="1276">
        <v>0.95115532420793258</v>
      </c>
      <c r="R31" s="1276">
        <v>3.6428008730001592E-2</v>
      </c>
      <c r="S31" s="1276">
        <v>1.7119493083031245</v>
      </c>
      <c r="T31" s="1276">
        <v>1.4470406452286377</v>
      </c>
      <c r="U31" s="1276">
        <v>0.26490866307448585</v>
      </c>
      <c r="V31" s="1276">
        <v>1.1744102150167877</v>
      </c>
      <c r="W31" s="1276">
        <v>0.24887799254581952</v>
      </c>
      <c r="X31" s="1276">
        <v>0.92553222247096534</v>
      </c>
      <c r="Y31" s="1276">
        <v>2.4913825546863047</v>
      </c>
      <c r="Z31" s="1276">
        <v>0.36565225869731782</v>
      </c>
      <c r="AA31" s="1276">
        <v>0.3300173293925146</v>
      </c>
      <c r="AB31" s="1276">
        <v>3.5634929304803387E-2</v>
      </c>
      <c r="AC31" s="1276">
        <v>2.125730295988987</v>
      </c>
      <c r="AD31" s="1276">
        <v>1.0370412429763589</v>
      </c>
      <c r="AE31" s="1276">
        <v>0.969772587436315</v>
      </c>
      <c r="AF31" s="1276">
        <v>6.7268655540043937E-2</v>
      </c>
      <c r="AG31" s="1276">
        <v>1.0886890530126299</v>
      </c>
      <c r="AH31" s="1276">
        <v>1.013475805814122</v>
      </c>
      <c r="AI31" s="1276">
        <v>7.5213247198508193E-2</v>
      </c>
      <c r="AJ31" s="1276">
        <v>0.14942656747722646</v>
      </c>
      <c r="AK31" s="1276">
        <v>0.12518014327789695</v>
      </c>
      <c r="AL31" s="1276">
        <v>2.4246424199329524E-2</v>
      </c>
      <c r="AM31" s="1181"/>
    </row>
    <row r="32" spans="1:56" s="1182" customFormat="1" ht="15.95" customHeight="1" thickBot="1">
      <c r="A32" s="3095" t="s">
        <v>2276</v>
      </c>
      <c r="B32" s="3096"/>
      <c r="C32" s="3096"/>
      <c r="D32" s="3097"/>
      <c r="E32" s="1277">
        <v>9.9656289090020422</v>
      </c>
      <c r="F32" s="1277">
        <v>7.6251445003874512</v>
      </c>
      <c r="G32" s="1277">
        <v>2.3404844086145999</v>
      </c>
      <c r="H32" s="1277">
        <v>6.7993338259713925</v>
      </c>
      <c r="I32" s="1277">
        <v>1.6025600018979571</v>
      </c>
      <c r="J32" s="1277">
        <v>1.0775408609662487</v>
      </c>
      <c r="K32" s="1277">
        <v>0.52501914093171032</v>
      </c>
      <c r="L32" s="1277">
        <v>3.9185234044905282</v>
      </c>
      <c r="M32" s="1277">
        <v>0.6893546389809444</v>
      </c>
      <c r="N32" s="1277">
        <v>0.60059459759077871</v>
      </c>
      <c r="O32" s="1277">
        <v>8.8760041390165481E-2</v>
      </c>
      <c r="P32" s="1277">
        <v>1.0672673206805603</v>
      </c>
      <c r="Q32" s="1277">
        <v>1.0138227377285762</v>
      </c>
      <c r="R32" s="1277">
        <v>5.3444582951983448E-2</v>
      </c>
      <c r="S32" s="1277">
        <v>2.1619014448290192</v>
      </c>
      <c r="T32" s="1277">
        <v>1.8038242417345567</v>
      </c>
      <c r="U32" s="1277">
        <v>0.35807720309446006</v>
      </c>
      <c r="V32" s="1277">
        <v>1.2782504195829061</v>
      </c>
      <c r="W32" s="1277">
        <v>0.24631878025530546</v>
      </c>
      <c r="X32" s="1277">
        <v>1.031931639327601</v>
      </c>
      <c r="Y32" s="1277">
        <v>2.9776165295464594</v>
      </c>
      <c r="Z32" s="1277">
        <v>0.38353188794958348</v>
      </c>
      <c r="AA32" s="1277">
        <v>0.32633682871058561</v>
      </c>
      <c r="AB32" s="1277">
        <v>5.7195059238997523E-2</v>
      </c>
      <c r="AC32" s="1277">
        <v>2.5940846415968739</v>
      </c>
      <c r="AD32" s="1277">
        <v>1.1892232491404806</v>
      </c>
      <c r="AE32" s="1277">
        <v>1.1042722891926993</v>
      </c>
      <c r="AF32" s="1277">
        <v>8.4950959947781998E-2</v>
      </c>
      <c r="AG32" s="1277">
        <v>1.4048613924563909</v>
      </c>
      <c r="AH32" s="1277">
        <v>1.2931210135475706</v>
      </c>
      <c r="AI32" s="1277">
        <v>0.11174037890882008</v>
      </c>
      <c r="AJ32" s="1277">
        <v>0.18867855348420115</v>
      </c>
      <c r="AK32" s="1277">
        <v>0.15931315066111726</v>
      </c>
      <c r="AL32" s="1277">
        <v>2.9365402823083767E-2</v>
      </c>
      <c r="AM32" s="1181"/>
    </row>
    <row r="33" spans="1:77" s="1182" customFormat="1" ht="15.95" customHeight="1" thickTop="1">
      <c r="A33" s="3095" t="s">
        <v>2245</v>
      </c>
      <c r="B33" s="3096"/>
      <c r="C33" s="3096"/>
      <c r="D33" s="3097"/>
      <c r="E33" s="1277">
        <f>AP37</f>
        <v>10.640223218556514</v>
      </c>
      <c r="F33" s="1277">
        <f t="shared" ref="F33:S33" si="0">AQ37</f>
        <v>8.1681774298838619</v>
      </c>
      <c r="G33" s="1277">
        <f t="shared" si="0"/>
        <v>2.4720457886726512</v>
      </c>
      <c r="H33" s="1277">
        <f t="shared" si="0"/>
        <v>6.7855654088794237</v>
      </c>
      <c r="I33" s="1277">
        <f t="shared" si="0"/>
        <v>1.4764429568270399</v>
      </c>
      <c r="J33" s="1277">
        <f t="shared" si="0"/>
        <v>1.120292128742375</v>
      </c>
      <c r="K33" s="1277">
        <f t="shared" si="0"/>
        <v>0.35615082808466353</v>
      </c>
      <c r="L33" s="1277">
        <f t="shared" si="0"/>
        <v>3.699793904179359</v>
      </c>
      <c r="M33" s="1277">
        <f t="shared" si="0"/>
        <v>0.536150119824233</v>
      </c>
      <c r="N33" s="1277">
        <f t="shared" si="0"/>
        <v>0.4930786426558485</v>
      </c>
      <c r="O33" s="1277">
        <f t="shared" si="0"/>
        <v>4.3071477168384401E-2</v>
      </c>
      <c r="P33" s="1277">
        <f t="shared" si="0"/>
        <v>1.0172797659273223</v>
      </c>
      <c r="Q33" s="1277">
        <f t="shared" si="0"/>
        <v>0.98071161342346758</v>
      </c>
      <c r="R33" s="1277">
        <f t="shared" si="0"/>
        <v>3.6568152503854284E-2</v>
      </c>
      <c r="S33" s="1277">
        <f t="shared" si="0"/>
        <v>2.146364018427803</v>
      </c>
      <c r="T33" s="1277">
        <f t="shared" ref="T33" si="1">BE37</f>
        <v>1.7890688412382603</v>
      </c>
      <c r="U33" s="1277">
        <f t="shared" ref="U33" si="2">BF37</f>
        <v>0.35729517718954285</v>
      </c>
      <c r="V33" s="1277">
        <f t="shared" ref="V33" si="3">BG37</f>
        <v>1.6093285478730202</v>
      </c>
      <c r="W33" s="1277">
        <f t="shared" ref="W33" si="4">BH37</f>
        <v>0.30957291245666851</v>
      </c>
      <c r="X33" s="1277">
        <f t="shared" ref="X33" si="5">BI37</f>
        <v>1.2997556354163531</v>
      </c>
      <c r="Y33" s="1277">
        <f t="shared" ref="Y33" si="6">BJ37</f>
        <v>3.7018099257149282</v>
      </c>
      <c r="Z33" s="1277">
        <f t="shared" ref="Z33" si="7">BK37</f>
        <v>0.44017529818130841</v>
      </c>
      <c r="AA33" s="1277">
        <f t="shared" ref="AA33" si="8">BL37</f>
        <v>0.36442447940343525</v>
      </c>
      <c r="AB33" s="1277">
        <f t="shared" ref="AB33" si="9">BM37</f>
        <v>7.5750818777873166E-2</v>
      </c>
      <c r="AC33" s="1277">
        <f t="shared" ref="AC33" si="10">BN37</f>
        <v>3.2616346275336183</v>
      </c>
      <c r="AD33" s="1277">
        <f t="shared" ref="AD33" si="11">BO37</f>
        <v>1.142340588496553</v>
      </c>
      <c r="AE33" s="1277">
        <f t="shared" ref="AE33" si="12">BP37</f>
        <v>1.0861249090798253</v>
      </c>
      <c r="AF33" s="1277">
        <f t="shared" ref="AF33:AG33" si="13">BQ37</f>
        <v>5.6215679416728177E-2</v>
      </c>
      <c r="AG33" s="1277">
        <f t="shared" si="13"/>
        <v>2.119294039037066</v>
      </c>
      <c r="AH33" s="1277">
        <f t="shared" ref="AH33" si="14">BS37</f>
        <v>1.898019425119823</v>
      </c>
      <c r="AI33" s="1277">
        <f t="shared" ref="AI33" si="15">BT37</f>
        <v>0.22127461391724251</v>
      </c>
      <c r="AJ33" s="1277">
        <f t="shared" ref="AJ33" si="16">BU37</f>
        <v>0.15284788396217247</v>
      </c>
      <c r="AK33" s="1277">
        <f t="shared" ref="AK33" si="17">BV37</f>
        <v>0.12688447776415918</v>
      </c>
      <c r="AL33" s="1277">
        <f t="shared" ref="AL33" si="18">BW37</f>
        <v>2.5963406198013333E-2</v>
      </c>
      <c r="AM33" s="3608"/>
      <c r="AN33" s="3609"/>
      <c r="AO33" s="3612" t="s">
        <v>982</v>
      </c>
      <c r="AP33" s="2487" t="s">
        <v>1046</v>
      </c>
      <c r="AQ33" s="2487" t="s">
        <v>1047</v>
      </c>
      <c r="AR33" s="2487" t="s">
        <v>1048</v>
      </c>
      <c r="AS33" s="2487" t="s">
        <v>803</v>
      </c>
      <c r="AT33" s="2487" t="s">
        <v>3942</v>
      </c>
      <c r="AU33" s="2487" t="s">
        <v>4005</v>
      </c>
      <c r="AV33" s="2487" t="s">
        <v>4006</v>
      </c>
      <c r="AW33" s="2487" t="s">
        <v>1389</v>
      </c>
      <c r="AX33" s="2487" t="s">
        <v>3943</v>
      </c>
      <c r="AY33" s="2487" t="s">
        <v>4007</v>
      </c>
      <c r="AZ33" s="2487" t="s">
        <v>4008</v>
      </c>
      <c r="BA33" s="2487" t="s">
        <v>3957</v>
      </c>
      <c r="BB33" s="2487" t="s">
        <v>4009</v>
      </c>
      <c r="BC33" s="2487" t="s">
        <v>4010</v>
      </c>
      <c r="BD33" s="2487" t="s">
        <v>3958</v>
      </c>
      <c r="BE33" s="2487" t="s">
        <v>4011</v>
      </c>
      <c r="BF33" s="2487" t="s">
        <v>4012</v>
      </c>
      <c r="BG33" s="2487" t="s">
        <v>3959</v>
      </c>
      <c r="BH33" s="2487" t="s">
        <v>4013</v>
      </c>
      <c r="BI33" s="2487" t="s">
        <v>4014</v>
      </c>
      <c r="BJ33" s="2487" t="s">
        <v>806</v>
      </c>
      <c r="BK33" s="2487" t="s">
        <v>3960</v>
      </c>
      <c r="BL33" s="2487" t="s">
        <v>4015</v>
      </c>
      <c r="BM33" s="2487" t="s">
        <v>4016</v>
      </c>
      <c r="BN33" s="2487" t="s">
        <v>3961</v>
      </c>
      <c r="BO33" s="2487" t="s">
        <v>3962</v>
      </c>
      <c r="BP33" s="2487" t="s">
        <v>4017</v>
      </c>
      <c r="BQ33" s="2487" t="s">
        <v>4018</v>
      </c>
      <c r="BR33" s="2487" t="s">
        <v>3963</v>
      </c>
      <c r="BS33" s="2487" t="s">
        <v>4019</v>
      </c>
      <c r="BT33" s="2487" t="s">
        <v>4020</v>
      </c>
      <c r="BU33" s="2487" t="s">
        <v>1049</v>
      </c>
      <c r="BV33" s="2487" t="s">
        <v>1050</v>
      </c>
      <c r="BW33" s="2487" t="s">
        <v>1051</v>
      </c>
      <c r="BX33" s="2487" t="s">
        <v>1052</v>
      </c>
      <c r="BY33" s="2488" t="s">
        <v>1053</v>
      </c>
    </row>
    <row r="34" spans="1:77" ht="15.95" customHeight="1" thickBot="1">
      <c r="A34" s="3094" t="s">
        <v>43</v>
      </c>
      <c r="B34" s="3094"/>
      <c r="C34" s="3094"/>
      <c r="D34" s="1083"/>
      <c r="E34" s="1278"/>
      <c r="F34" s="1279"/>
      <c r="G34" s="1279"/>
      <c r="H34" s="1279"/>
      <c r="I34" s="1280"/>
      <c r="J34" s="1280"/>
      <c r="K34" s="1280"/>
      <c r="L34" s="1280"/>
      <c r="M34" s="1280"/>
      <c r="N34" s="1280"/>
      <c r="O34" s="1280"/>
      <c r="P34" s="1281"/>
      <c r="Q34" s="1281"/>
      <c r="R34" s="1281"/>
      <c r="S34" s="1281"/>
      <c r="T34" s="1281"/>
      <c r="U34" s="1281"/>
      <c r="V34" s="1281"/>
      <c r="W34" s="1281"/>
      <c r="X34" s="1281"/>
      <c r="Y34" s="1281"/>
      <c r="Z34" s="1281"/>
      <c r="AA34" s="1281"/>
      <c r="AB34" s="1281"/>
      <c r="AC34" s="1281"/>
      <c r="AD34" s="1281"/>
      <c r="AE34" s="1281"/>
      <c r="AF34" s="1281"/>
      <c r="AG34" s="1281"/>
      <c r="AH34" s="1281"/>
      <c r="AI34" s="1281"/>
      <c r="AJ34" s="1281"/>
      <c r="AK34" s="1281"/>
      <c r="AL34" s="1282"/>
      <c r="AM34" s="3610"/>
      <c r="AN34" s="3611"/>
      <c r="AO34" s="3613"/>
      <c r="AP34" s="2489" t="s">
        <v>1173</v>
      </c>
      <c r="AQ34" s="2489" t="s">
        <v>1173</v>
      </c>
      <c r="AR34" s="2489" t="s">
        <v>1173</v>
      </c>
      <c r="AS34" s="2489" t="s">
        <v>1173</v>
      </c>
      <c r="AT34" s="2489" t="s">
        <v>1173</v>
      </c>
      <c r="AU34" s="2489" t="s">
        <v>1173</v>
      </c>
      <c r="AV34" s="2489" t="s">
        <v>1173</v>
      </c>
      <c r="AW34" s="2489" t="s">
        <v>1173</v>
      </c>
      <c r="AX34" s="2489" t="s">
        <v>1173</v>
      </c>
      <c r="AY34" s="2489" t="s">
        <v>1173</v>
      </c>
      <c r="AZ34" s="2489" t="s">
        <v>1173</v>
      </c>
      <c r="BA34" s="2489" t="s">
        <v>1173</v>
      </c>
      <c r="BB34" s="2489" t="s">
        <v>1173</v>
      </c>
      <c r="BC34" s="2489" t="s">
        <v>1173</v>
      </c>
      <c r="BD34" s="2489" t="s">
        <v>1173</v>
      </c>
      <c r="BE34" s="2489" t="s">
        <v>1173</v>
      </c>
      <c r="BF34" s="2489" t="s">
        <v>1173</v>
      </c>
      <c r="BG34" s="2489" t="s">
        <v>1173</v>
      </c>
      <c r="BH34" s="2489" t="s">
        <v>1173</v>
      </c>
      <c r="BI34" s="2489" t="s">
        <v>1173</v>
      </c>
      <c r="BJ34" s="2489" t="s">
        <v>1173</v>
      </c>
      <c r="BK34" s="2489" t="s">
        <v>1173</v>
      </c>
      <c r="BL34" s="2489" t="s">
        <v>1173</v>
      </c>
      <c r="BM34" s="2489" t="s">
        <v>1173</v>
      </c>
      <c r="BN34" s="2489" t="s">
        <v>1173</v>
      </c>
      <c r="BO34" s="2489" t="s">
        <v>1173</v>
      </c>
      <c r="BP34" s="2489" t="s">
        <v>1173</v>
      </c>
      <c r="BQ34" s="2489" t="s">
        <v>1173</v>
      </c>
      <c r="BR34" s="2489" t="s">
        <v>1173</v>
      </c>
      <c r="BS34" s="2489" t="s">
        <v>1173</v>
      </c>
      <c r="BT34" s="2489" t="s">
        <v>1173</v>
      </c>
      <c r="BU34" s="2489" t="s">
        <v>1173</v>
      </c>
      <c r="BV34" s="2489" t="s">
        <v>1173</v>
      </c>
      <c r="BW34" s="2489" t="s">
        <v>1173</v>
      </c>
      <c r="BX34" s="2489" t="s">
        <v>1173</v>
      </c>
      <c r="BY34" s="2490" t="s">
        <v>1173</v>
      </c>
    </row>
    <row r="35" spans="1:77" ht="15.95" customHeight="1" thickTop="1">
      <c r="A35" s="155"/>
      <c r="B35" s="155" t="s">
        <v>44</v>
      </c>
      <c r="C35" s="155"/>
      <c r="D35" s="1089"/>
      <c r="E35" s="1278">
        <f>AP35</f>
        <v>13.009870372699728</v>
      </c>
      <c r="F35" s="1278">
        <f t="shared" ref="F35:R36" si="19">AQ35</f>
        <v>9.9146545096138929</v>
      </c>
      <c r="G35" s="1278">
        <f t="shared" si="19"/>
        <v>3.0952158630858313</v>
      </c>
      <c r="H35" s="1278">
        <f t="shared" si="19"/>
        <v>8.6696693612962221</v>
      </c>
      <c r="I35" s="1278">
        <f t="shared" si="19"/>
        <v>1.8148887772886142</v>
      </c>
      <c r="J35" s="1278">
        <f t="shared" si="19"/>
        <v>1.3681779896684658</v>
      </c>
      <c r="K35" s="1278">
        <f t="shared" si="19"/>
        <v>0.44671078762014743</v>
      </c>
      <c r="L35" s="1278">
        <f t="shared" si="19"/>
        <v>4.8285324946325314</v>
      </c>
      <c r="M35" s="1278">
        <f t="shared" si="19"/>
        <v>0.70778760432579046</v>
      </c>
      <c r="N35" s="1278">
        <f t="shared" si="19"/>
        <v>0.65064015810974019</v>
      </c>
      <c r="O35" s="1278">
        <f t="shared" si="19"/>
        <v>5.7147446216050099E-2</v>
      </c>
      <c r="P35" s="1278">
        <f t="shared" si="19"/>
        <v>1.3174008653801268</v>
      </c>
      <c r="Q35" s="1278">
        <f t="shared" si="19"/>
        <v>1.2688820620833525</v>
      </c>
      <c r="R35" s="1278">
        <f t="shared" si="19"/>
        <v>4.8518803296773889E-2</v>
      </c>
      <c r="S35" s="1278">
        <f t="shared" ref="S35:S36" si="20">BD35</f>
        <v>2.8033440249266133</v>
      </c>
      <c r="T35" s="1278">
        <f t="shared" ref="T35:T36" si="21">BE35</f>
        <v>2.3307175226769918</v>
      </c>
      <c r="U35" s="1278">
        <f t="shared" ref="U35:U36" si="22">BF35</f>
        <v>0.47262650224962127</v>
      </c>
      <c r="V35" s="1278">
        <f t="shared" ref="V35:V36" si="23">BG35</f>
        <v>2.0262480893750672</v>
      </c>
      <c r="W35" s="1278">
        <f t="shared" ref="W35:W36" si="24">BH35</f>
        <v>0.39730223997207026</v>
      </c>
      <c r="X35" s="1278">
        <f t="shared" ref="X35:X36" si="25">BI35</f>
        <v>1.6289458494029987</v>
      </c>
      <c r="Y35" s="1278">
        <f t="shared" ref="Y35:Y36" si="26">BJ35</f>
        <v>4.3402010114035159</v>
      </c>
      <c r="Z35" s="1278">
        <f t="shared" ref="Z35:Z36" si="27">BK35</f>
        <v>0.51502664569375656</v>
      </c>
      <c r="AA35" s="1278">
        <f t="shared" ref="AA35:AA36" si="28">BL35</f>
        <v>0.42050721604707053</v>
      </c>
      <c r="AB35" s="1278">
        <f t="shared" ref="AB35:AB36" si="29">BM35</f>
        <v>9.4519429646685915E-2</v>
      </c>
      <c r="AC35" s="1278">
        <f t="shared" ref="AC35:AC36" si="30">BN35</f>
        <v>3.8251743657097608</v>
      </c>
      <c r="AD35" s="1278">
        <f t="shared" ref="AD35:AD36" si="31">BO35</f>
        <v>1.2836839920593774</v>
      </c>
      <c r="AE35" s="1278">
        <f t="shared" ref="AE35:AE36" si="32">BP35</f>
        <v>1.2143711146996654</v>
      </c>
      <c r="AF35" s="1278">
        <f t="shared" ref="AF35:AF36" si="33">BQ35</f>
        <v>6.9312877359712852E-2</v>
      </c>
      <c r="AG35" s="1278">
        <f t="shared" ref="AG35:AG36" si="34">BR35</f>
        <v>2.5414903736503844</v>
      </c>
      <c r="AH35" s="1278">
        <f t="shared" ref="AH35:AH36" si="35">BS35</f>
        <v>2.2640562063565395</v>
      </c>
      <c r="AI35" s="1278">
        <f t="shared" ref="AI35:AI36" si="36">BT35</f>
        <v>0.2774341672938449</v>
      </c>
      <c r="AJ35" s="1278">
        <f t="shared" ref="AJ35:AJ36" si="37">BU35</f>
        <v>0</v>
      </c>
      <c r="AK35" s="1278">
        <f t="shared" ref="AK35:AK36" si="38">BV35</f>
        <v>0</v>
      </c>
      <c r="AL35" s="1279">
        <f t="shared" ref="AL35:AL36" si="39">BW35</f>
        <v>0</v>
      </c>
      <c r="AM35" s="3614" t="s">
        <v>991</v>
      </c>
      <c r="AN35" s="2491" t="s">
        <v>992</v>
      </c>
      <c r="AO35" s="2492">
        <v>12620.544450192037</v>
      </c>
      <c r="AP35" s="2493">
        <v>13.009870372699728</v>
      </c>
      <c r="AQ35" s="2493">
        <v>9.9146545096138929</v>
      </c>
      <c r="AR35" s="2493">
        <v>3.0952158630858313</v>
      </c>
      <c r="AS35" s="2493">
        <v>8.6696693612962221</v>
      </c>
      <c r="AT35" s="2493">
        <v>1.8148887772886142</v>
      </c>
      <c r="AU35" s="2493">
        <v>1.3681779896684658</v>
      </c>
      <c r="AV35" s="2494">
        <v>0.44671078762014743</v>
      </c>
      <c r="AW35" s="2493">
        <v>4.8285324946325314</v>
      </c>
      <c r="AX35" s="2494">
        <v>0.70778760432579046</v>
      </c>
      <c r="AY35" s="2494">
        <v>0.65064015810974019</v>
      </c>
      <c r="AZ35" s="2494">
        <v>5.7147446216050099E-2</v>
      </c>
      <c r="BA35" s="2493">
        <v>1.3174008653801268</v>
      </c>
      <c r="BB35" s="2493">
        <v>1.2688820620833525</v>
      </c>
      <c r="BC35" s="2494">
        <v>4.8518803296773889E-2</v>
      </c>
      <c r="BD35" s="2493">
        <v>2.8033440249266133</v>
      </c>
      <c r="BE35" s="2493">
        <v>2.3307175226769918</v>
      </c>
      <c r="BF35" s="2494">
        <v>0.47262650224962127</v>
      </c>
      <c r="BG35" s="2493">
        <v>2.0262480893750672</v>
      </c>
      <c r="BH35" s="2494">
        <v>0.39730223997207026</v>
      </c>
      <c r="BI35" s="2493">
        <v>1.6289458494029987</v>
      </c>
      <c r="BJ35" s="2493">
        <v>4.3402010114035159</v>
      </c>
      <c r="BK35" s="2494">
        <v>0.51502664569375656</v>
      </c>
      <c r="BL35" s="2494">
        <v>0.42050721604707053</v>
      </c>
      <c r="BM35" s="2494">
        <v>9.4519429646685915E-2</v>
      </c>
      <c r="BN35" s="2493">
        <v>3.8251743657097608</v>
      </c>
      <c r="BO35" s="2493">
        <v>1.2836839920593774</v>
      </c>
      <c r="BP35" s="2493">
        <v>1.2143711146996654</v>
      </c>
      <c r="BQ35" s="2494">
        <v>6.9312877359712852E-2</v>
      </c>
      <c r="BR35" s="2493">
        <v>2.5414903736503844</v>
      </c>
      <c r="BS35" s="2493">
        <v>2.2640562063565395</v>
      </c>
      <c r="BT35" s="2494">
        <v>0.2774341672938449</v>
      </c>
      <c r="BU35" s="2493">
        <v>0</v>
      </c>
      <c r="BV35" s="2493">
        <v>0</v>
      </c>
      <c r="BW35" s="2493">
        <v>0</v>
      </c>
      <c r="BX35" s="2493">
        <v>127.7870291033644</v>
      </c>
      <c r="BY35" s="2495">
        <v>157.22128235119291</v>
      </c>
    </row>
    <row r="36" spans="1:77" ht="15.95" customHeight="1">
      <c r="A36" s="155"/>
      <c r="B36" s="155" t="s">
        <v>12</v>
      </c>
      <c r="C36" s="155"/>
      <c r="D36" s="1089"/>
      <c r="E36" s="1278">
        <f>AP36</f>
        <v>3.3892692734899694</v>
      </c>
      <c r="F36" s="1278">
        <f t="shared" si="19"/>
        <v>2.824080166671044</v>
      </c>
      <c r="G36" s="1278">
        <f t="shared" si="19"/>
        <v>0.56518910681892487</v>
      </c>
      <c r="H36" s="1278">
        <f t="shared" si="19"/>
        <v>1.0203395764994851</v>
      </c>
      <c r="I36" s="1278">
        <f t="shared" si="19"/>
        <v>0.44082250473722373</v>
      </c>
      <c r="J36" s="1278">
        <f t="shared" si="19"/>
        <v>0.36177879562205384</v>
      </c>
      <c r="K36" s="1278">
        <f t="shared" si="19"/>
        <v>7.904370911516985E-2</v>
      </c>
      <c r="L36" s="1278">
        <f t="shared" si="19"/>
        <v>0.24593305359440101</v>
      </c>
      <c r="M36" s="1278">
        <f t="shared" si="19"/>
        <v>1.0951466011212966E-2</v>
      </c>
      <c r="N36" s="1278">
        <f t="shared" si="19"/>
        <v>1.0951466011212966E-2</v>
      </c>
      <c r="O36" s="1278">
        <f t="shared" si="19"/>
        <v>0</v>
      </c>
      <c r="P36" s="1278">
        <f t="shared" si="19"/>
        <v>9.8930269771276447E-2</v>
      </c>
      <c r="Q36" s="1278">
        <f t="shared" si="19"/>
        <v>9.8930269771276447E-2</v>
      </c>
      <c r="R36" s="1278">
        <f t="shared" si="19"/>
        <v>0</v>
      </c>
      <c r="S36" s="1278">
        <f t="shared" si="20"/>
        <v>0.13605131781191157</v>
      </c>
      <c r="T36" s="1278">
        <f t="shared" si="21"/>
        <v>0.13166189917463508</v>
      </c>
      <c r="U36" s="1278">
        <f t="shared" si="22"/>
        <v>4.3894186372764677E-3</v>
      </c>
      <c r="V36" s="1278">
        <f t="shared" si="23"/>
        <v>0.33358401816785999</v>
      </c>
      <c r="W36" s="1278">
        <f t="shared" si="24"/>
        <v>4.1127328761386146E-2</v>
      </c>
      <c r="X36" s="1278">
        <f t="shared" si="25"/>
        <v>0.29245668940647385</v>
      </c>
      <c r="Y36" s="1278">
        <f t="shared" si="26"/>
        <v>1.7483780178566126</v>
      </c>
      <c r="Z36" s="1278">
        <f t="shared" si="27"/>
        <v>0.21113542927509979</v>
      </c>
      <c r="AA36" s="1278">
        <f t="shared" si="28"/>
        <v>0.19281524222005073</v>
      </c>
      <c r="AB36" s="1278">
        <f t="shared" si="29"/>
        <v>1.8320187055049075E-2</v>
      </c>
      <c r="AC36" s="1278">
        <f t="shared" si="30"/>
        <v>1.5372425885815135</v>
      </c>
      <c r="AD36" s="1278">
        <f t="shared" si="31"/>
        <v>0.70983969574505379</v>
      </c>
      <c r="AE36" s="1278">
        <f t="shared" si="32"/>
        <v>0.69370052262503601</v>
      </c>
      <c r="AF36" s="1278">
        <f t="shared" si="33"/>
        <v>1.6139173120017787E-2</v>
      </c>
      <c r="AG36" s="1278">
        <f t="shared" si="34"/>
        <v>0.82740289283646007</v>
      </c>
      <c r="AH36" s="1278">
        <f t="shared" si="35"/>
        <v>0.77797256991303221</v>
      </c>
      <c r="AI36" s="1278">
        <f t="shared" si="36"/>
        <v>4.9430322923427895E-2</v>
      </c>
      <c r="AJ36" s="1278">
        <f t="shared" si="37"/>
        <v>0.62055167913387133</v>
      </c>
      <c r="AK36" s="1278">
        <f t="shared" si="38"/>
        <v>0.51514207257236144</v>
      </c>
      <c r="AL36" s="1279">
        <f t="shared" si="39"/>
        <v>0.10540960656151002</v>
      </c>
      <c r="AM36" s="3605"/>
      <c r="AN36" s="2990" t="s">
        <v>3714</v>
      </c>
      <c r="AO36" s="2496">
        <v>4124.4555498084637</v>
      </c>
      <c r="AP36" s="2497">
        <v>3.3892692734899694</v>
      </c>
      <c r="AQ36" s="2497">
        <v>2.824080166671044</v>
      </c>
      <c r="AR36" s="2498">
        <v>0.56518910681892487</v>
      </c>
      <c r="AS36" s="2497">
        <v>1.0203395764994851</v>
      </c>
      <c r="AT36" s="2498">
        <v>0.44082250473722373</v>
      </c>
      <c r="AU36" s="2498">
        <v>0.36177879562205384</v>
      </c>
      <c r="AV36" s="2498">
        <v>7.904370911516985E-2</v>
      </c>
      <c r="AW36" s="2498">
        <v>0.24593305359440101</v>
      </c>
      <c r="AX36" s="2498">
        <v>1.0951466011212966E-2</v>
      </c>
      <c r="AY36" s="2498">
        <v>1.0951466011212966E-2</v>
      </c>
      <c r="AZ36" s="2497">
        <v>0</v>
      </c>
      <c r="BA36" s="2498">
        <v>9.8930269771276447E-2</v>
      </c>
      <c r="BB36" s="2498">
        <v>9.8930269771276447E-2</v>
      </c>
      <c r="BC36" s="2497">
        <v>0</v>
      </c>
      <c r="BD36" s="2498">
        <v>0.13605131781191157</v>
      </c>
      <c r="BE36" s="2498">
        <v>0.13166189917463508</v>
      </c>
      <c r="BF36" s="2498">
        <v>4.3894186372764677E-3</v>
      </c>
      <c r="BG36" s="2498">
        <v>0.33358401816785999</v>
      </c>
      <c r="BH36" s="2498">
        <v>4.1127328761386146E-2</v>
      </c>
      <c r="BI36" s="2498">
        <v>0.29245668940647385</v>
      </c>
      <c r="BJ36" s="2497">
        <v>1.7483780178566126</v>
      </c>
      <c r="BK36" s="2498">
        <v>0.21113542927509979</v>
      </c>
      <c r="BL36" s="2498">
        <v>0.19281524222005073</v>
      </c>
      <c r="BM36" s="2498">
        <v>1.8320187055049075E-2</v>
      </c>
      <c r="BN36" s="2497">
        <v>1.5372425885815135</v>
      </c>
      <c r="BO36" s="2498">
        <v>0.70983969574505379</v>
      </c>
      <c r="BP36" s="2498">
        <v>0.69370052262503601</v>
      </c>
      <c r="BQ36" s="2498">
        <v>1.6139173120017787E-2</v>
      </c>
      <c r="BR36" s="2498">
        <v>0.82740289283646007</v>
      </c>
      <c r="BS36" s="2498">
        <v>0.77797256991303221</v>
      </c>
      <c r="BT36" s="2498">
        <v>4.9430322923427895E-2</v>
      </c>
      <c r="BU36" s="2498">
        <v>0.62055167913387133</v>
      </c>
      <c r="BV36" s="2498">
        <v>0.51514207257236144</v>
      </c>
      <c r="BW36" s="2498">
        <v>0.10540960656151002</v>
      </c>
      <c r="BX36" s="2497">
        <v>48.674112940649266</v>
      </c>
      <c r="BY36" s="2499">
        <v>58.154494236654102</v>
      </c>
    </row>
    <row r="37" spans="1:77" ht="15.95" customHeight="1">
      <c r="A37" s="3094" t="s">
        <v>13</v>
      </c>
      <c r="B37" s="3094"/>
      <c r="C37" s="3094"/>
      <c r="D37" s="1083"/>
      <c r="E37" s="1278"/>
      <c r="F37" s="1278"/>
      <c r="G37" s="1278"/>
      <c r="H37" s="1278"/>
      <c r="I37" s="1278"/>
      <c r="J37" s="1278"/>
      <c r="K37" s="1278"/>
      <c r="L37" s="1278"/>
      <c r="M37" s="1278"/>
      <c r="N37" s="1278"/>
      <c r="O37" s="1278"/>
      <c r="P37" s="1278"/>
      <c r="Q37" s="1278"/>
      <c r="R37" s="1278"/>
      <c r="S37" s="1278"/>
      <c r="T37" s="1278"/>
      <c r="U37" s="1278"/>
      <c r="V37" s="1278"/>
      <c r="W37" s="1278"/>
      <c r="X37" s="1278"/>
      <c r="Y37" s="1278"/>
      <c r="Z37" s="1278"/>
      <c r="AA37" s="1278"/>
      <c r="AB37" s="1278"/>
      <c r="AC37" s="1278"/>
      <c r="AD37" s="1278"/>
      <c r="AE37" s="1278"/>
      <c r="AF37" s="1278"/>
      <c r="AG37" s="1278"/>
      <c r="AH37" s="1278"/>
      <c r="AI37" s="1278"/>
      <c r="AJ37" s="1278"/>
      <c r="AK37" s="1278"/>
      <c r="AL37" s="1279"/>
      <c r="AM37" s="3605" t="s">
        <v>994</v>
      </c>
      <c r="AN37" s="3606"/>
      <c r="AO37" s="2496">
        <v>16745.000000000517</v>
      </c>
      <c r="AP37" s="2497">
        <v>10.640223218556514</v>
      </c>
      <c r="AQ37" s="2497">
        <v>8.1681774298838619</v>
      </c>
      <c r="AR37" s="2497">
        <v>2.4720457886726512</v>
      </c>
      <c r="AS37" s="2497">
        <v>6.7855654088794237</v>
      </c>
      <c r="AT37" s="2497">
        <v>1.4764429568270399</v>
      </c>
      <c r="AU37" s="2497">
        <v>1.120292128742375</v>
      </c>
      <c r="AV37" s="2498">
        <v>0.35615082808466353</v>
      </c>
      <c r="AW37" s="2497">
        <v>3.699793904179359</v>
      </c>
      <c r="AX37" s="2498">
        <v>0.536150119824233</v>
      </c>
      <c r="AY37" s="2498">
        <v>0.4930786426558485</v>
      </c>
      <c r="AZ37" s="2498">
        <v>4.3071477168384401E-2</v>
      </c>
      <c r="BA37" s="2497">
        <v>1.0172797659273223</v>
      </c>
      <c r="BB37" s="2498">
        <v>0.98071161342346758</v>
      </c>
      <c r="BC37" s="2498">
        <v>3.6568152503854284E-2</v>
      </c>
      <c r="BD37" s="2497">
        <v>2.146364018427803</v>
      </c>
      <c r="BE37" s="2497">
        <v>1.7890688412382603</v>
      </c>
      <c r="BF37" s="2498">
        <v>0.35729517718954285</v>
      </c>
      <c r="BG37" s="2497">
        <v>1.6093285478730202</v>
      </c>
      <c r="BH37" s="2498">
        <v>0.30957291245666851</v>
      </c>
      <c r="BI37" s="2497">
        <v>1.2997556354163531</v>
      </c>
      <c r="BJ37" s="2497">
        <v>3.7018099257149282</v>
      </c>
      <c r="BK37" s="2498">
        <v>0.44017529818130841</v>
      </c>
      <c r="BL37" s="2498">
        <v>0.36442447940343525</v>
      </c>
      <c r="BM37" s="2498">
        <v>7.5750818777873166E-2</v>
      </c>
      <c r="BN37" s="2497">
        <v>3.2616346275336183</v>
      </c>
      <c r="BO37" s="2497">
        <v>1.142340588496553</v>
      </c>
      <c r="BP37" s="2497">
        <v>1.0861249090798253</v>
      </c>
      <c r="BQ37" s="2498">
        <v>5.6215679416728177E-2</v>
      </c>
      <c r="BR37" s="2497">
        <v>2.119294039037066</v>
      </c>
      <c r="BS37" s="2497">
        <v>1.898019425119823</v>
      </c>
      <c r="BT37" s="2498">
        <v>0.22127461391724251</v>
      </c>
      <c r="BU37" s="2498">
        <v>0.15284788396217247</v>
      </c>
      <c r="BV37" s="2498">
        <v>0.12688447776415918</v>
      </c>
      <c r="BW37" s="2498">
        <v>2.5963406198013333E-2</v>
      </c>
      <c r="BX37" s="2497">
        <v>108.30075223690659</v>
      </c>
      <c r="BY37" s="2499">
        <v>132.82017371932074</v>
      </c>
    </row>
    <row r="38" spans="1:77" ht="15.95" customHeight="1">
      <c r="A38" s="155"/>
      <c r="B38" s="155" t="s">
        <v>52</v>
      </c>
      <c r="C38" s="155"/>
      <c r="D38" s="1089"/>
      <c r="E38" s="1278">
        <f>AP38</f>
        <v>29.413759909514049</v>
      </c>
      <c r="F38" s="1278">
        <f t="shared" ref="F38:R42" si="40">AQ38</f>
        <v>22.341505760298311</v>
      </c>
      <c r="G38" s="1278">
        <f t="shared" si="40"/>
        <v>7.0722541492157367</v>
      </c>
      <c r="H38" s="1278">
        <f t="shared" si="40"/>
        <v>20.905982635946209</v>
      </c>
      <c r="I38" s="1278">
        <f t="shared" si="40"/>
        <v>3.4801900787141231</v>
      </c>
      <c r="J38" s="1278">
        <f t="shared" si="40"/>
        <v>2.5913412667105691</v>
      </c>
      <c r="K38" s="1278">
        <f t="shared" si="40"/>
        <v>0.88884881200355348</v>
      </c>
      <c r="L38" s="1278">
        <f t="shared" si="40"/>
        <v>13.168283764238536</v>
      </c>
      <c r="M38" s="1278">
        <f t="shared" si="40"/>
        <v>1.216564856901017</v>
      </c>
      <c r="N38" s="1278">
        <f t="shared" si="40"/>
        <v>1.1458479984885255</v>
      </c>
      <c r="O38" s="1278">
        <f t="shared" si="40"/>
        <v>7.0716858412491465E-2</v>
      </c>
      <c r="P38" s="1278">
        <f t="shared" si="40"/>
        <v>3.4377854926219982</v>
      </c>
      <c r="Q38" s="1278">
        <f t="shared" si="40"/>
        <v>3.2926533552170567</v>
      </c>
      <c r="R38" s="1278">
        <f t="shared" si="40"/>
        <v>0.14513213740494466</v>
      </c>
      <c r="S38" s="1278">
        <f t="shared" ref="S38:S42" si="41">BD38</f>
        <v>8.513933414715515</v>
      </c>
      <c r="T38" s="1278">
        <f t="shared" ref="T38:T42" si="42">BE38</f>
        <v>7.0238100877292284</v>
      </c>
      <c r="U38" s="1278">
        <f t="shared" ref="U38:U42" si="43">BF38</f>
        <v>1.4901233269862857</v>
      </c>
      <c r="V38" s="1278">
        <f t="shared" ref="V38:V42" si="44">BG38</f>
        <v>4.2575087929935522</v>
      </c>
      <c r="W38" s="1278">
        <f t="shared" ref="W38:W42" si="45">BH38</f>
        <v>0.83864307325024001</v>
      </c>
      <c r="X38" s="1278">
        <f t="shared" ref="X38:X42" si="46">BI38</f>
        <v>3.4188657197433141</v>
      </c>
      <c r="Y38" s="1278">
        <f t="shared" ref="Y38:Y42" si="47">BJ38</f>
        <v>8.5077772735678394</v>
      </c>
      <c r="Z38" s="1278">
        <f t="shared" ref="Z38:Z42" si="48">BK38</f>
        <v>0.81974856944359542</v>
      </c>
      <c r="AA38" s="1278">
        <f t="shared" ref="AA38:AA42" si="49">BL38</f>
        <v>0.6447614186157864</v>
      </c>
      <c r="AB38" s="1278">
        <f t="shared" ref="AB38:AB42" si="50">BM38</f>
        <v>0.17498715082780919</v>
      </c>
      <c r="AC38" s="1278">
        <f t="shared" ref="AC38:AC42" si="51">BN38</f>
        <v>7.6880287041242417</v>
      </c>
      <c r="AD38" s="1278">
        <f t="shared" ref="AD38:AD42" si="52">BO38</f>
        <v>2.1409541376554633</v>
      </c>
      <c r="AE38" s="1278">
        <f t="shared" ref="AE38:AE42" si="53">BP38</f>
        <v>2.0187123754096779</v>
      </c>
      <c r="AF38" s="1278">
        <f t="shared" ref="AF38:AF42" si="54">BQ38</f>
        <v>0.12224176224578591</v>
      </c>
      <c r="AG38" s="1278">
        <f t="shared" ref="AG38:AG42" si="55">BR38</f>
        <v>5.5470745664687806</v>
      </c>
      <c r="AH38" s="1278">
        <f t="shared" ref="AH38:AH42" si="56">BS38</f>
        <v>4.7857361848772255</v>
      </c>
      <c r="AI38" s="1278">
        <f t="shared" ref="AI38:AI42" si="57">BT38</f>
        <v>0.76133838159155576</v>
      </c>
      <c r="AJ38" s="1278">
        <f t="shared" ref="AJ38:AJ42" si="58">BU38</f>
        <v>0</v>
      </c>
      <c r="AK38" s="1278">
        <f t="shared" ref="AK38:AK42" si="59">BV38</f>
        <v>0</v>
      </c>
      <c r="AL38" s="1279">
        <f t="shared" ref="AL38:AL42" si="60">BW38</f>
        <v>0</v>
      </c>
      <c r="AM38" s="3605" t="s">
        <v>995</v>
      </c>
      <c r="AN38" s="3606"/>
      <c r="AO38" s="2496">
        <v>3019.999999998633</v>
      </c>
      <c r="AP38" s="2497">
        <v>29.413759909514049</v>
      </c>
      <c r="AQ38" s="2497">
        <v>22.341505760298311</v>
      </c>
      <c r="AR38" s="2497">
        <v>7.0722541492157367</v>
      </c>
      <c r="AS38" s="2497">
        <v>20.905982635946209</v>
      </c>
      <c r="AT38" s="2497">
        <v>3.4801900787141231</v>
      </c>
      <c r="AU38" s="2497">
        <v>2.5913412667105691</v>
      </c>
      <c r="AV38" s="2498">
        <v>0.88884881200355348</v>
      </c>
      <c r="AW38" s="2497">
        <v>13.168283764238536</v>
      </c>
      <c r="AX38" s="2497">
        <v>1.216564856901017</v>
      </c>
      <c r="AY38" s="2497">
        <v>1.1458479984885255</v>
      </c>
      <c r="AZ38" s="2498">
        <v>7.0716858412491465E-2</v>
      </c>
      <c r="BA38" s="2497">
        <v>3.4377854926219982</v>
      </c>
      <c r="BB38" s="2497">
        <v>3.2926533552170567</v>
      </c>
      <c r="BC38" s="2498">
        <v>0.14513213740494466</v>
      </c>
      <c r="BD38" s="2497">
        <v>8.513933414715515</v>
      </c>
      <c r="BE38" s="2497">
        <v>7.0238100877292284</v>
      </c>
      <c r="BF38" s="2497">
        <v>1.4901233269862857</v>
      </c>
      <c r="BG38" s="2497">
        <v>4.2575087929935522</v>
      </c>
      <c r="BH38" s="2498">
        <v>0.83864307325024001</v>
      </c>
      <c r="BI38" s="2497">
        <v>3.4188657197433141</v>
      </c>
      <c r="BJ38" s="2497">
        <v>8.5077772735678394</v>
      </c>
      <c r="BK38" s="2498">
        <v>0.81974856944359542</v>
      </c>
      <c r="BL38" s="2498">
        <v>0.6447614186157864</v>
      </c>
      <c r="BM38" s="2498">
        <v>0.17498715082780919</v>
      </c>
      <c r="BN38" s="2497">
        <v>7.6880287041242417</v>
      </c>
      <c r="BO38" s="2497">
        <v>2.1409541376554633</v>
      </c>
      <c r="BP38" s="2497">
        <v>2.0187123754096779</v>
      </c>
      <c r="BQ38" s="2498">
        <v>0.12224176224578591</v>
      </c>
      <c r="BR38" s="2497">
        <v>5.5470745664687806</v>
      </c>
      <c r="BS38" s="2497">
        <v>4.7857361848772255</v>
      </c>
      <c r="BT38" s="2498">
        <v>0.76133838159155576</v>
      </c>
      <c r="BU38" s="2497">
        <v>0</v>
      </c>
      <c r="BV38" s="2497">
        <v>0</v>
      </c>
      <c r="BW38" s="2497">
        <v>0</v>
      </c>
      <c r="BX38" s="2497">
        <v>189.83973265787563</v>
      </c>
      <c r="BY38" s="2499">
        <v>267.47897746981249</v>
      </c>
    </row>
    <row r="39" spans="1:77" ht="15.95" customHeight="1">
      <c r="A39" s="155"/>
      <c r="B39" s="155" t="s">
        <v>53</v>
      </c>
      <c r="C39" s="155"/>
      <c r="D39" s="1089"/>
      <c r="E39" s="1278">
        <f t="shared" ref="E39:E42" si="61">AP39</f>
        <v>10.551952465558077</v>
      </c>
      <c r="F39" s="1278">
        <f t="shared" si="40"/>
        <v>7.9589793425765896</v>
      </c>
      <c r="G39" s="1278">
        <f t="shared" si="40"/>
        <v>2.5929731229814772</v>
      </c>
      <c r="H39" s="1278">
        <f t="shared" si="40"/>
        <v>6.4893169174778498</v>
      </c>
      <c r="I39" s="1278">
        <f t="shared" si="40"/>
        <v>1.5440610498188125</v>
      </c>
      <c r="J39" s="1278">
        <f t="shared" si="40"/>
        <v>1.0456161950430698</v>
      </c>
      <c r="K39" s="1278">
        <f t="shared" si="40"/>
        <v>0.49844485477574257</v>
      </c>
      <c r="L39" s="1278">
        <f t="shared" si="40"/>
        <v>3.232072756162554</v>
      </c>
      <c r="M39" s="1278">
        <f t="shared" si="40"/>
        <v>1.0552601090570144</v>
      </c>
      <c r="N39" s="1278">
        <f t="shared" si="40"/>
        <v>0.95469526330283438</v>
      </c>
      <c r="O39" s="1278">
        <f t="shared" si="40"/>
        <v>0.10056484575417986</v>
      </c>
      <c r="P39" s="1278">
        <f t="shared" si="40"/>
        <v>1.2515217418754214</v>
      </c>
      <c r="Q39" s="1278">
        <f t="shared" si="40"/>
        <v>1.1953741038938455</v>
      </c>
      <c r="R39" s="1278">
        <f t="shared" si="40"/>
        <v>5.614763798157614E-2</v>
      </c>
      <c r="S39" s="1278">
        <f t="shared" si="41"/>
        <v>0.92529090523011859</v>
      </c>
      <c r="T39" s="1278">
        <f t="shared" si="42"/>
        <v>0.80583068895897014</v>
      </c>
      <c r="U39" s="1278">
        <f t="shared" si="43"/>
        <v>0.11946021627114811</v>
      </c>
      <c r="V39" s="1278">
        <f t="shared" si="44"/>
        <v>1.7131831114964868</v>
      </c>
      <c r="W39" s="1278">
        <f t="shared" si="45"/>
        <v>0.22167172761245979</v>
      </c>
      <c r="X39" s="1278">
        <f t="shared" si="46"/>
        <v>1.4915113838840268</v>
      </c>
      <c r="Y39" s="1278">
        <f t="shared" si="47"/>
        <v>4.0626355480802125</v>
      </c>
      <c r="Z39" s="1278">
        <f t="shared" si="48"/>
        <v>0.30264658455109372</v>
      </c>
      <c r="AA39" s="1278">
        <f t="shared" si="49"/>
        <v>0.22585455017449127</v>
      </c>
      <c r="AB39" s="1278">
        <f t="shared" si="50"/>
        <v>7.6792034376602397E-2</v>
      </c>
      <c r="AC39" s="1278">
        <f t="shared" si="51"/>
        <v>3.7599889635291204</v>
      </c>
      <c r="AD39" s="1278">
        <f t="shared" si="52"/>
        <v>1.766843304971591</v>
      </c>
      <c r="AE39" s="1278">
        <f t="shared" si="53"/>
        <v>1.6897538908708529</v>
      </c>
      <c r="AF39" s="1278">
        <f t="shared" si="54"/>
        <v>7.7089414100737691E-2</v>
      </c>
      <c r="AG39" s="1278">
        <f t="shared" si="55"/>
        <v>1.9931456585575307</v>
      </c>
      <c r="AH39" s="1278">
        <f t="shared" si="56"/>
        <v>1.8201829227200674</v>
      </c>
      <c r="AI39" s="1278">
        <f t="shared" si="57"/>
        <v>0.17296273583746272</v>
      </c>
      <c r="AJ39" s="1278">
        <f t="shared" si="58"/>
        <v>0</v>
      </c>
      <c r="AK39" s="1278">
        <f t="shared" si="59"/>
        <v>0</v>
      </c>
      <c r="AL39" s="1279">
        <f t="shared" si="60"/>
        <v>0</v>
      </c>
      <c r="AM39" s="3605" t="s">
        <v>996</v>
      </c>
      <c r="AN39" s="3606"/>
      <c r="AO39" s="2496">
        <v>1088.9999999995537</v>
      </c>
      <c r="AP39" s="2497">
        <v>10.551952465558077</v>
      </c>
      <c r="AQ39" s="2497">
        <v>7.9589793425765896</v>
      </c>
      <c r="AR39" s="2497">
        <v>2.5929731229814772</v>
      </c>
      <c r="AS39" s="2497">
        <v>6.4893169174778498</v>
      </c>
      <c r="AT39" s="2497">
        <v>1.5440610498188125</v>
      </c>
      <c r="AU39" s="2497">
        <v>1.0456161950430698</v>
      </c>
      <c r="AV39" s="2498">
        <v>0.49844485477574257</v>
      </c>
      <c r="AW39" s="2497">
        <v>3.232072756162554</v>
      </c>
      <c r="AX39" s="2497">
        <v>1.0552601090570144</v>
      </c>
      <c r="AY39" s="2498">
        <v>0.95469526330283438</v>
      </c>
      <c r="AZ39" s="2498">
        <v>0.10056484575417986</v>
      </c>
      <c r="BA39" s="2497">
        <v>1.2515217418754214</v>
      </c>
      <c r="BB39" s="2497">
        <v>1.1953741038938455</v>
      </c>
      <c r="BC39" s="2498">
        <v>5.614763798157614E-2</v>
      </c>
      <c r="BD39" s="2498">
        <v>0.92529090523011859</v>
      </c>
      <c r="BE39" s="2498">
        <v>0.80583068895897014</v>
      </c>
      <c r="BF39" s="2498">
        <v>0.11946021627114811</v>
      </c>
      <c r="BG39" s="2497">
        <v>1.7131831114964868</v>
      </c>
      <c r="BH39" s="2498">
        <v>0.22167172761245979</v>
      </c>
      <c r="BI39" s="2497">
        <v>1.4915113838840268</v>
      </c>
      <c r="BJ39" s="2497">
        <v>4.0626355480802125</v>
      </c>
      <c r="BK39" s="2498">
        <v>0.30264658455109372</v>
      </c>
      <c r="BL39" s="2498">
        <v>0.22585455017449127</v>
      </c>
      <c r="BM39" s="2498">
        <v>7.6792034376602397E-2</v>
      </c>
      <c r="BN39" s="2497">
        <v>3.7599889635291204</v>
      </c>
      <c r="BO39" s="2497">
        <v>1.766843304971591</v>
      </c>
      <c r="BP39" s="2497">
        <v>1.6897538908708529</v>
      </c>
      <c r="BQ39" s="2498">
        <v>7.7089414100737691E-2</v>
      </c>
      <c r="BR39" s="2497">
        <v>1.9931456585575307</v>
      </c>
      <c r="BS39" s="2497">
        <v>1.8201829227200674</v>
      </c>
      <c r="BT39" s="2498">
        <v>0.17296273583746272</v>
      </c>
      <c r="BU39" s="2497">
        <v>0</v>
      </c>
      <c r="BV39" s="2497">
        <v>0</v>
      </c>
      <c r="BW39" s="2497">
        <v>0</v>
      </c>
      <c r="BX39" s="2497">
        <v>86.534539877360515</v>
      </c>
      <c r="BY39" s="2499">
        <v>128.10861683671169</v>
      </c>
    </row>
    <row r="40" spans="1:77" ht="15.95" customHeight="1">
      <c r="A40" s="155"/>
      <c r="B40" s="155" t="s">
        <v>54</v>
      </c>
      <c r="C40" s="155"/>
      <c r="D40" s="1089"/>
      <c r="E40" s="1278">
        <f t="shared" si="61"/>
        <v>6.0624750720374427</v>
      </c>
      <c r="F40" s="1278">
        <f t="shared" si="40"/>
        <v>4.6720111553831591</v>
      </c>
      <c r="G40" s="1278">
        <f t="shared" si="40"/>
        <v>1.3904639166542871</v>
      </c>
      <c r="H40" s="1278">
        <f t="shared" si="40"/>
        <v>3.6966873506708078</v>
      </c>
      <c r="I40" s="1278">
        <f t="shared" si="40"/>
        <v>0.94430561954183512</v>
      </c>
      <c r="J40" s="1278">
        <f t="shared" si="40"/>
        <v>0.72061081453345432</v>
      </c>
      <c r="K40" s="1278">
        <f t="shared" si="40"/>
        <v>0.22369480500838018</v>
      </c>
      <c r="L40" s="1278">
        <f t="shared" si="40"/>
        <v>1.6903845830085082</v>
      </c>
      <c r="M40" s="1278">
        <f t="shared" si="40"/>
        <v>0.53947581745881579</v>
      </c>
      <c r="N40" s="1278">
        <f t="shared" si="40"/>
        <v>0.48702080383430674</v>
      </c>
      <c r="O40" s="1278">
        <f t="shared" si="40"/>
        <v>5.2455013624509009E-2</v>
      </c>
      <c r="P40" s="1278">
        <f t="shared" si="40"/>
        <v>0.61067762914455692</v>
      </c>
      <c r="Q40" s="1278">
        <f t="shared" si="40"/>
        <v>0.5979846070675956</v>
      </c>
      <c r="R40" s="1278">
        <f t="shared" si="40"/>
        <v>1.2693022076961408E-2</v>
      </c>
      <c r="S40" s="1278">
        <f t="shared" si="41"/>
        <v>0.54023113640513476</v>
      </c>
      <c r="T40" s="1278">
        <f t="shared" si="42"/>
        <v>0.47044200355027993</v>
      </c>
      <c r="U40" s="1278">
        <f t="shared" si="43"/>
        <v>6.9789132854854649E-2</v>
      </c>
      <c r="V40" s="1278">
        <f t="shared" si="44"/>
        <v>1.0619971481204642</v>
      </c>
      <c r="W40" s="1278">
        <f t="shared" si="45"/>
        <v>0.17212461912785393</v>
      </c>
      <c r="X40" s="1278">
        <f t="shared" si="46"/>
        <v>0.88987252899261071</v>
      </c>
      <c r="Y40" s="1278">
        <f t="shared" si="47"/>
        <v>2.3657877213666363</v>
      </c>
      <c r="Z40" s="1278">
        <f t="shared" si="48"/>
        <v>0.23316743947884477</v>
      </c>
      <c r="AA40" s="1278">
        <f t="shared" si="49"/>
        <v>0.20810258380897104</v>
      </c>
      <c r="AB40" s="1278">
        <f t="shared" si="50"/>
        <v>2.5064855669873733E-2</v>
      </c>
      <c r="AC40" s="1278">
        <f t="shared" si="51"/>
        <v>2.132620281887792</v>
      </c>
      <c r="AD40" s="1278">
        <f t="shared" si="52"/>
        <v>0.73446289764558781</v>
      </c>
      <c r="AE40" s="1278">
        <f t="shared" si="53"/>
        <v>0.72159799747447895</v>
      </c>
      <c r="AF40" s="1278">
        <f t="shared" si="54"/>
        <v>1.2864900171108879E-2</v>
      </c>
      <c r="AG40" s="1278">
        <f t="shared" si="55"/>
        <v>1.3981573842422037</v>
      </c>
      <c r="AH40" s="1278">
        <f t="shared" si="56"/>
        <v>1.2941277259862158</v>
      </c>
      <c r="AI40" s="1278">
        <f t="shared" si="57"/>
        <v>0.10402965825598787</v>
      </c>
      <c r="AJ40" s="1278">
        <f t="shared" si="58"/>
        <v>0</v>
      </c>
      <c r="AK40" s="1278">
        <f t="shared" si="59"/>
        <v>0</v>
      </c>
      <c r="AL40" s="1279">
        <f t="shared" si="60"/>
        <v>0</v>
      </c>
      <c r="AM40" s="3605" t="s">
        <v>997</v>
      </c>
      <c r="AN40" s="3606"/>
      <c r="AO40" s="2496">
        <v>6294.0000000014179</v>
      </c>
      <c r="AP40" s="2497">
        <v>6.0624750720374427</v>
      </c>
      <c r="AQ40" s="2497">
        <v>4.6720111553831591</v>
      </c>
      <c r="AR40" s="2497">
        <v>1.3904639166542871</v>
      </c>
      <c r="AS40" s="2497">
        <v>3.6966873506708078</v>
      </c>
      <c r="AT40" s="2498">
        <v>0.94430561954183512</v>
      </c>
      <c r="AU40" s="2498">
        <v>0.72061081453345432</v>
      </c>
      <c r="AV40" s="2498">
        <v>0.22369480500838018</v>
      </c>
      <c r="AW40" s="2497">
        <v>1.6903845830085082</v>
      </c>
      <c r="AX40" s="2498">
        <v>0.53947581745881579</v>
      </c>
      <c r="AY40" s="2498">
        <v>0.48702080383430674</v>
      </c>
      <c r="AZ40" s="2498">
        <v>5.2455013624509009E-2</v>
      </c>
      <c r="BA40" s="2498">
        <v>0.61067762914455692</v>
      </c>
      <c r="BB40" s="2498">
        <v>0.5979846070675956</v>
      </c>
      <c r="BC40" s="2498">
        <v>1.2693022076961408E-2</v>
      </c>
      <c r="BD40" s="2498">
        <v>0.54023113640513476</v>
      </c>
      <c r="BE40" s="2498">
        <v>0.47044200355027993</v>
      </c>
      <c r="BF40" s="2498">
        <v>6.9789132854854649E-2</v>
      </c>
      <c r="BG40" s="2497">
        <v>1.0619971481204642</v>
      </c>
      <c r="BH40" s="2498">
        <v>0.17212461912785393</v>
      </c>
      <c r="BI40" s="2498">
        <v>0.88987252899261071</v>
      </c>
      <c r="BJ40" s="2497">
        <v>2.3657877213666363</v>
      </c>
      <c r="BK40" s="2498">
        <v>0.23316743947884477</v>
      </c>
      <c r="BL40" s="2498">
        <v>0.20810258380897104</v>
      </c>
      <c r="BM40" s="2498">
        <v>2.5064855669873733E-2</v>
      </c>
      <c r="BN40" s="2497">
        <v>2.132620281887792</v>
      </c>
      <c r="BO40" s="2498">
        <v>0.73446289764558781</v>
      </c>
      <c r="BP40" s="2498">
        <v>0.72159799747447895</v>
      </c>
      <c r="BQ40" s="2498">
        <v>1.2864900171108879E-2</v>
      </c>
      <c r="BR40" s="2497">
        <v>1.3981573842422037</v>
      </c>
      <c r="BS40" s="2497">
        <v>1.2941277259862158</v>
      </c>
      <c r="BT40" s="2498">
        <v>0.10402965825598787</v>
      </c>
      <c r="BU40" s="2497">
        <v>0</v>
      </c>
      <c r="BV40" s="2497">
        <v>0</v>
      </c>
      <c r="BW40" s="2497">
        <v>0</v>
      </c>
      <c r="BX40" s="2497">
        <v>74.862703796951351</v>
      </c>
      <c r="BY40" s="2499">
        <v>91.419993059187917</v>
      </c>
    </row>
    <row r="41" spans="1:77" ht="15.95" customHeight="1">
      <c r="A41" s="155"/>
      <c r="B41" s="155" t="s">
        <v>242</v>
      </c>
      <c r="C41" s="155"/>
      <c r="D41" s="1089"/>
      <c r="E41" s="1278">
        <f t="shared" si="61"/>
        <v>3.4329122395308134</v>
      </c>
      <c r="F41" s="1278">
        <f t="shared" si="40"/>
        <v>2.7879043247724877</v>
      </c>
      <c r="G41" s="1278">
        <f t="shared" si="40"/>
        <v>0.64500791475832508</v>
      </c>
      <c r="H41" s="1278">
        <f t="shared" si="40"/>
        <v>1.2661697371115588</v>
      </c>
      <c r="I41" s="1278">
        <f t="shared" si="40"/>
        <v>0.60576401388401968</v>
      </c>
      <c r="J41" s="1278">
        <f t="shared" si="40"/>
        <v>0.51151071661050163</v>
      </c>
      <c r="K41" s="1278">
        <f t="shared" si="40"/>
        <v>9.4253297273517958E-2</v>
      </c>
      <c r="L41" s="1278">
        <f t="shared" si="40"/>
        <v>0.26335159907989247</v>
      </c>
      <c r="M41" s="1278">
        <f t="shared" si="40"/>
        <v>8.1850186522478535E-3</v>
      </c>
      <c r="N41" s="1278">
        <f t="shared" si="40"/>
        <v>8.0150951178383639E-3</v>
      </c>
      <c r="O41" s="1278">
        <f t="shared" si="40"/>
        <v>1.6992353440948939E-4</v>
      </c>
      <c r="P41" s="1278">
        <f t="shared" si="40"/>
        <v>0.11448178725594065</v>
      </c>
      <c r="Q41" s="1278">
        <f t="shared" si="40"/>
        <v>0.11431186372153115</v>
      </c>
      <c r="R41" s="1278">
        <f t="shared" si="40"/>
        <v>1.6992353440948939E-4</v>
      </c>
      <c r="S41" s="1278">
        <f t="shared" si="41"/>
        <v>0.14068479317170393</v>
      </c>
      <c r="T41" s="1278">
        <f t="shared" si="42"/>
        <v>0.12617496873079645</v>
      </c>
      <c r="U41" s="1278">
        <f t="shared" si="43"/>
        <v>1.4509824440907504E-2</v>
      </c>
      <c r="V41" s="1278">
        <f t="shared" si="44"/>
        <v>0.3970541241476474</v>
      </c>
      <c r="W41" s="1278">
        <f t="shared" si="45"/>
        <v>4.5937718557625136E-2</v>
      </c>
      <c r="X41" s="1278">
        <f t="shared" si="46"/>
        <v>0.35111640559002233</v>
      </c>
      <c r="Y41" s="1278">
        <f t="shared" si="47"/>
        <v>1.7318337824623697</v>
      </c>
      <c r="Z41" s="1278">
        <f t="shared" si="48"/>
        <v>0.21120759450659676</v>
      </c>
      <c r="AA41" s="1278">
        <f t="shared" si="49"/>
        <v>0.18935516665384325</v>
      </c>
      <c r="AB41" s="1278">
        <f t="shared" si="50"/>
        <v>2.1852427852753403E-2</v>
      </c>
      <c r="AC41" s="1278">
        <f t="shared" si="51"/>
        <v>1.5206261879557736</v>
      </c>
      <c r="AD41" s="1278">
        <f t="shared" si="52"/>
        <v>0.70297533080076835</v>
      </c>
      <c r="AE41" s="1278">
        <f t="shared" si="53"/>
        <v>0.66436201283673202</v>
      </c>
      <c r="AF41" s="1278">
        <f t="shared" si="54"/>
        <v>3.8613317964036421E-2</v>
      </c>
      <c r="AG41" s="1278">
        <f t="shared" si="55"/>
        <v>0.81765085715500507</v>
      </c>
      <c r="AH41" s="1278">
        <f t="shared" si="56"/>
        <v>0.76720354887147402</v>
      </c>
      <c r="AI41" s="1278">
        <f t="shared" si="57"/>
        <v>5.0447308283531112E-2</v>
      </c>
      <c r="AJ41" s="1278">
        <f t="shared" si="58"/>
        <v>0.43490871995688368</v>
      </c>
      <c r="AK41" s="1278">
        <f t="shared" si="59"/>
        <v>0.3610332336721464</v>
      </c>
      <c r="AL41" s="1279">
        <f t="shared" si="60"/>
        <v>7.3875486284737363E-2</v>
      </c>
      <c r="AM41" s="3605" t="s">
        <v>998</v>
      </c>
      <c r="AN41" s="3606"/>
      <c r="AO41" s="2496">
        <v>5885.0000000009113</v>
      </c>
      <c r="AP41" s="2497">
        <v>3.4329122395308134</v>
      </c>
      <c r="AQ41" s="2497">
        <v>2.7879043247724877</v>
      </c>
      <c r="AR41" s="2498">
        <v>0.64500791475832508</v>
      </c>
      <c r="AS41" s="2497">
        <v>1.2661697371115588</v>
      </c>
      <c r="AT41" s="2498">
        <v>0.60576401388401968</v>
      </c>
      <c r="AU41" s="2498">
        <v>0.51151071661050163</v>
      </c>
      <c r="AV41" s="2498">
        <v>9.4253297273517958E-2</v>
      </c>
      <c r="AW41" s="2498">
        <v>0.26335159907989247</v>
      </c>
      <c r="AX41" s="2498">
        <v>8.1850186522478535E-3</v>
      </c>
      <c r="AY41" s="2498">
        <v>8.0150951178383639E-3</v>
      </c>
      <c r="AZ41" s="2498">
        <v>1.6992353440948939E-4</v>
      </c>
      <c r="BA41" s="2498">
        <v>0.11448178725594065</v>
      </c>
      <c r="BB41" s="2498">
        <v>0.11431186372153115</v>
      </c>
      <c r="BC41" s="2498">
        <v>1.6992353440948939E-4</v>
      </c>
      <c r="BD41" s="2498">
        <v>0.14068479317170393</v>
      </c>
      <c r="BE41" s="2498">
        <v>0.12617496873079645</v>
      </c>
      <c r="BF41" s="2498">
        <v>1.4509824440907504E-2</v>
      </c>
      <c r="BG41" s="2498">
        <v>0.3970541241476474</v>
      </c>
      <c r="BH41" s="2498">
        <v>4.5937718557625136E-2</v>
      </c>
      <c r="BI41" s="2498">
        <v>0.35111640559002233</v>
      </c>
      <c r="BJ41" s="2497">
        <v>1.7318337824623697</v>
      </c>
      <c r="BK41" s="2498">
        <v>0.21120759450659676</v>
      </c>
      <c r="BL41" s="2498">
        <v>0.18935516665384325</v>
      </c>
      <c r="BM41" s="2498">
        <v>2.1852427852753403E-2</v>
      </c>
      <c r="BN41" s="2497">
        <v>1.5206261879557736</v>
      </c>
      <c r="BO41" s="2498">
        <v>0.70297533080076835</v>
      </c>
      <c r="BP41" s="2498">
        <v>0.66436201283673202</v>
      </c>
      <c r="BQ41" s="2498">
        <v>3.8613317964036421E-2</v>
      </c>
      <c r="BR41" s="2498">
        <v>0.81765085715500507</v>
      </c>
      <c r="BS41" s="2498">
        <v>0.76720354887147402</v>
      </c>
      <c r="BT41" s="2498">
        <v>5.0447308283531112E-2</v>
      </c>
      <c r="BU41" s="2498">
        <v>0.43490871995688368</v>
      </c>
      <c r="BV41" s="2498">
        <v>0.3610332336721464</v>
      </c>
      <c r="BW41" s="2498">
        <v>7.3875486284737363E-2</v>
      </c>
      <c r="BX41" s="2497">
        <v>47.976586568557636</v>
      </c>
      <c r="BY41" s="2499">
        <v>58.600777726728495</v>
      </c>
    </row>
    <row r="42" spans="1:77" ht="15.95" customHeight="1">
      <c r="A42" s="155"/>
      <c r="B42" s="155" t="s">
        <v>241</v>
      </c>
      <c r="C42" s="155"/>
      <c r="D42" s="1089"/>
      <c r="E42" s="1278">
        <f t="shared" si="61"/>
        <v>42.647702407002186</v>
      </c>
      <c r="F42" s="1278">
        <f t="shared" si="40"/>
        <v>32.439824945295406</v>
      </c>
      <c r="G42" s="1278">
        <f t="shared" si="40"/>
        <v>10.207877461706783</v>
      </c>
      <c r="H42" s="1278">
        <f t="shared" si="40"/>
        <v>27.796498905908095</v>
      </c>
      <c r="I42" s="1278">
        <f t="shared" si="40"/>
        <v>6.6148796498905904</v>
      </c>
      <c r="J42" s="1278">
        <f t="shared" si="40"/>
        <v>4.9212253829321666</v>
      </c>
      <c r="K42" s="1278">
        <f t="shared" si="40"/>
        <v>1.6936542669584245</v>
      </c>
      <c r="L42" s="1278">
        <f t="shared" si="40"/>
        <v>14.170678336980306</v>
      </c>
      <c r="M42" s="1278">
        <f t="shared" si="40"/>
        <v>1.5557986870897156</v>
      </c>
      <c r="N42" s="1278">
        <f t="shared" si="40"/>
        <v>1.4091903719912473</v>
      </c>
      <c r="O42" s="1278">
        <f t="shared" si="40"/>
        <v>0.14660831509846828</v>
      </c>
      <c r="P42" s="1278">
        <f t="shared" si="40"/>
        <v>1.6892778993435449</v>
      </c>
      <c r="Q42" s="1278">
        <f t="shared" si="40"/>
        <v>1.6192560175054704</v>
      </c>
      <c r="R42" s="1278">
        <f t="shared" si="40"/>
        <v>7.0021881838074396E-2</v>
      </c>
      <c r="S42" s="1278">
        <f t="shared" si="41"/>
        <v>10.925601750547045</v>
      </c>
      <c r="T42" s="1278">
        <f t="shared" si="42"/>
        <v>9.113785557986871</v>
      </c>
      <c r="U42" s="1278">
        <f t="shared" si="43"/>
        <v>1.811816192560175</v>
      </c>
      <c r="V42" s="1278">
        <f t="shared" si="44"/>
        <v>7.010940919037199</v>
      </c>
      <c r="W42" s="1278">
        <f t="shared" si="45"/>
        <v>2.3107221006564553</v>
      </c>
      <c r="X42" s="1278">
        <f t="shared" si="46"/>
        <v>4.7002188183807441</v>
      </c>
      <c r="Y42" s="1278">
        <f t="shared" si="47"/>
        <v>14.851203501094092</v>
      </c>
      <c r="Z42" s="1278">
        <f t="shared" si="48"/>
        <v>4.0590809628008753</v>
      </c>
      <c r="AA42" s="1278">
        <f t="shared" si="49"/>
        <v>3.2494529540481398</v>
      </c>
      <c r="AB42" s="1278">
        <f t="shared" si="50"/>
        <v>0.80962800875273522</v>
      </c>
      <c r="AC42" s="1278">
        <f t="shared" si="51"/>
        <v>10.792122538293217</v>
      </c>
      <c r="AD42" s="1278">
        <f t="shared" si="52"/>
        <v>4.3304157549234139</v>
      </c>
      <c r="AE42" s="1278">
        <f t="shared" si="53"/>
        <v>3.9365426695842451</v>
      </c>
      <c r="AF42" s="1278">
        <f t="shared" si="54"/>
        <v>0.39387308533916848</v>
      </c>
      <c r="AG42" s="1278">
        <f t="shared" si="55"/>
        <v>6.4617067833698032</v>
      </c>
      <c r="AH42" s="1278">
        <f t="shared" si="56"/>
        <v>5.8796498905908097</v>
      </c>
      <c r="AI42" s="1278">
        <f t="shared" si="57"/>
        <v>0.58205689277899342</v>
      </c>
      <c r="AJ42" s="1278">
        <f t="shared" si="58"/>
        <v>0</v>
      </c>
      <c r="AK42" s="1278">
        <f t="shared" si="59"/>
        <v>0</v>
      </c>
      <c r="AL42" s="1279">
        <f t="shared" si="60"/>
        <v>0</v>
      </c>
      <c r="AM42" s="3605" t="s">
        <v>999</v>
      </c>
      <c r="AN42" s="3606"/>
      <c r="AO42" s="2496">
        <v>457</v>
      </c>
      <c r="AP42" s="2497">
        <v>42.647702407002186</v>
      </c>
      <c r="AQ42" s="2497">
        <v>32.439824945295406</v>
      </c>
      <c r="AR42" s="2497">
        <v>10.207877461706783</v>
      </c>
      <c r="AS42" s="2497">
        <v>27.796498905908095</v>
      </c>
      <c r="AT42" s="2497">
        <v>6.6148796498905904</v>
      </c>
      <c r="AU42" s="2497">
        <v>4.9212253829321666</v>
      </c>
      <c r="AV42" s="2497">
        <v>1.6936542669584245</v>
      </c>
      <c r="AW42" s="2497">
        <v>14.170678336980306</v>
      </c>
      <c r="AX42" s="2497">
        <v>1.5557986870897156</v>
      </c>
      <c r="AY42" s="2497">
        <v>1.4091903719912473</v>
      </c>
      <c r="AZ42" s="2498">
        <v>0.14660831509846828</v>
      </c>
      <c r="BA42" s="2497">
        <v>1.6892778993435449</v>
      </c>
      <c r="BB42" s="2497">
        <v>1.6192560175054704</v>
      </c>
      <c r="BC42" s="2498">
        <v>7.0021881838074396E-2</v>
      </c>
      <c r="BD42" s="2497">
        <v>10.925601750547045</v>
      </c>
      <c r="BE42" s="2497">
        <v>9.113785557986871</v>
      </c>
      <c r="BF42" s="2497">
        <v>1.811816192560175</v>
      </c>
      <c r="BG42" s="2497">
        <v>7.010940919037199</v>
      </c>
      <c r="BH42" s="2497">
        <v>2.3107221006564553</v>
      </c>
      <c r="BI42" s="2497">
        <v>4.7002188183807441</v>
      </c>
      <c r="BJ42" s="2497">
        <v>14.851203501094092</v>
      </c>
      <c r="BK42" s="2497">
        <v>4.0590809628008753</v>
      </c>
      <c r="BL42" s="2497">
        <v>3.2494529540481398</v>
      </c>
      <c r="BM42" s="2498">
        <v>0.80962800875273522</v>
      </c>
      <c r="BN42" s="2497">
        <v>10.792122538293217</v>
      </c>
      <c r="BO42" s="2497">
        <v>4.3304157549234139</v>
      </c>
      <c r="BP42" s="2497">
        <v>3.9365426695842451</v>
      </c>
      <c r="BQ42" s="2498">
        <v>0.39387308533916848</v>
      </c>
      <c r="BR42" s="2497">
        <v>6.4617067833698032</v>
      </c>
      <c r="BS42" s="2497">
        <v>5.8796498905908097</v>
      </c>
      <c r="BT42" s="2498">
        <v>0.58205689277899342</v>
      </c>
      <c r="BU42" s="2497">
        <v>0</v>
      </c>
      <c r="BV42" s="2497">
        <v>0</v>
      </c>
      <c r="BW42" s="2497">
        <v>0</v>
      </c>
      <c r="BX42" s="2497">
        <v>858.67816192560167</v>
      </c>
      <c r="BY42" s="2499">
        <v>780.11816192560173</v>
      </c>
    </row>
    <row r="43" spans="1:77" ht="15.95" customHeight="1">
      <c r="A43" s="3094" t="s">
        <v>14</v>
      </c>
      <c r="B43" s="3094"/>
      <c r="C43" s="3094"/>
      <c r="D43" s="1083"/>
      <c r="E43" s="1278"/>
      <c r="F43" s="1278"/>
      <c r="G43" s="1278"/>
      <c r="H43" s="1278"/>
      <c r="I43" s="1278"/>
      <c r="J43" s="1278"/>
      <c r="K43" s="1278"/>
      <c r="L43" s="1278"/>
      <c r="M43" s="1278"/>
      <c r="N43" s="1278"/>
      <c r="O43" s="1278"/>
      <c r="P43" s="1278"/>
      <c r="Q43" s="1278"/>
      <c r="R43" s="1278"/>
      <c r="S43" s="1278"/>
      <c r="T43" s="1278"/>
      <c r="U43" s="1278"/>
      <c r="V43" s="1278"/>
      <c r="W43" s="1278"/>
      <c r="X43" s="1278"/>
      <c r="Y43" s="1278"/>
      <c r="Z43" s="1278"/>
      <c r="AA43" s="1278"/>
      <c r="AB43" s="1278"/>
      <c r="AC43" s="1278"/>
      <c r="AD43" s="1278"/>
      <c r="AE43" s="1278"/>
      <c r="AF43" s="1278"/>
      <c r="AG43" s="1278"/>
      <c r="AH43" s="1278"/>
      <c r="AI43" s="1278"/>
      <c r="AJ43" s="1278"/>
      <c r="AK43" s="1278"/>
      <c r="AL43" s="1279"/>
      <c r="AM43" s="3605" t="s">
        <v>1001</v>
      </c>
      <c r="AN43" s="3606"/>
      <c r="AO43" s="2496">
        <v>16320.000000000166</v>
      </c>
      <c r="AP43" s="2497">
        <v>10.730256244443467</v>
      </c>
      <c r="AQ43" s="2497">
        <v>8.22780878725729</v>
      </c>
      <c r="AR43" s="2497">
        <v>2.5024474571861859</v>
      </c>
      <c r="AS43" s="2497">
        <v>6.8805951489110573</v>
      </c>
      <c r="AT43" s="2497">
        <v>1.4894700088064001</v>
      </c>
      <c r="AU43" s="2497">
        <v>1.130451938428112</v>
      </c>
      <c r="AV43" s="2498">
        <v>0.3590180703782867</v>
      </c>
      <c r="AW43" s="2497">
        <v>3.7620039689252724</v>
      </c>
      <c r="AX43" s="2498">
        <v>0.54205880511537619</v>
      </c>
      <c r="AY43" s="2498">
        <v>0.49792694940553456</v>
      </c>
      <c r="AZ43" s="2498">
        <v>4.4131855709841405E-2</v>
      </c>
      <c r="BA43" s="2497">
        <v>1.0269861924379153</v>
      </c>
      <c r="BB43" s="2498">
        <v>0.9896621525685112</v>
      </c>
      <c r="BC43" s="2498">
        <v>3.7324039869404323E-2</v>
      </c>
      <c r="BD43" s="2497">
        <v>2.1929589713719784</v>
      </c>
      <c r="BE43" s="2497">
        <v>1.8267091368686128</v>
      </c>
      <c r="BF43" s="2498">
        <v>0.36624983450336562</v>
      </c>
      <c r="BG43" s="2497">
        <v>1.6291211711793809</v>
      </c>
      <c r="BH43" s="2498">
        <v>0.31541519252468403</v>
      </c>
      <c r="BI43" s="2497">
        <v>1.3137059786546981</v>
      </c>
      <c r="BJ43" s="2497">
        <v>3.6990827979253371</v>
      </c>
      <c r="BK43" s="2498">
        <v>0.44603833623622219</v>
      </c>
      <c r="BL43" s="2498">
        <v>0.36898355646738318</v>
      </c>
      <c r="BM43" s="2498">
        <v>7.7054779768839121E-2</v>
      </c>
      <c r="BN43" s="2497">
        <v>3.2530444616891119</v>
      </c>
      <c r="BO43" s="2497">
        <v>1.147454210348583</v>
      </c>
      <c r="BP43" s="2497">
        <v>1.0903307962422937</v>
      </c>
      <c r="BQ43" s="2498">
        <v>5.7123414106289502E-2</v>
      </c>
      <c r="BR43" s="2497">
        <v>2.1055902513405327</v>
      </c>
      <c r="BS43" s="2497">
        <v>1.8843903037128218</v>
      </c>
      <c r="BT43" s="2498">
        <v>0.22119994762770959</v>
      </c>
      <c r="BU43" s="2498">
        <v>0.1505782976070878</v>
      </c>
      <c r="BV43" s="2498">
        <v>0.12393876103933403</v>
      </c>
      <c r="BW43" s="2498">
        <v>2.6639536567753815E-2</v>
      </c>
      <c r="BX43" s="2497">
        <v>107.48770513380781</v>
      </c>
      <c r="BY43" s="2499">
        <v>131.77215962998818</v>
      </c>
    </row>
    <row r="44" spans="1:77" ht="15.95" customHeight="1">
      <c r="A44" s="3093" t="s">
        <v>45</v>
      </c>
      <c r="B44" s="3093"/>
      <c r="C44" s="166"/>
      <c r="D44" s="1083"/>
      <c r="E44" s="1278">
        <f>AP43</f>
        <v>10.730256244443467</v>
      </c>
      <c r="F44" s="1278">
        <f t="shared" ref="F44:S44" si="62">AQ43</f>
        <v>8.22780878725729</v>
      </c>
      <c r="G44" s="1278">
        <f t="shared" si="62"/>
        <v>2.5024474571861859</v>
      </c>
      <c r="H44" s="1278">
        <f t="shared" si="62"/>
        <v>6.8805951489110573</v>
      </c>
      <c r="I44" s="1278">
        <f t="shared" si="62"/>
        <v>1.4894700088064001</v>
      </c>
      <c r="J44" s="1278">
        <f t="shared" si="62"/>
        <v>1.130451938428112</v>
      </c>
      <c r="K44" s="1278">
        <f t="shared" si="62"/>
        <v>0.3590180703782867</v>
      </c>
      <c r="L44" s="1278">
        <f t="shared" si="62"/>
        <v>3.7620039689252724</v>
      </c>
      <c r="M44" s="1278">
        <f t="shared" si="62"/>
        <v>0.54205880511537619</v>
      </c>
      <c r="N44" s="1278">
        <f t="shared" si="62"/>
        <v>0.49792694940553456</v>
      </c>
      <c r="O44" s="1278">
        <f t="shared" si="62"/>
        <v>4.4131855709841405E-2</v>
      </c>
      <c r="P44" s="1278">
        <f t="shared" si="62"/>
        <v>1.0269861924379153</v>
      </c>
      <c r="Q44" s="1278">
        <f t="shared" si="62"/>
        <v>0.9896621525685112</v>
      </c>
      <c r="R44" s="1278">
        <f t="shared" si="62"/>
        <v>3.7324039869404323E-2</v>
      </c>
      <c r="S44" s="1278">
        <f t="shared" si="62"/>
        <v>2.1929589713719784</v>
      </c>
      <c r="T44" s="1278">
        <f t="shared" ref="T44" si="63">BE43</f>
        <v>1.8267091368686128</v>
      </c>
      <c r="U44" s="1278">
        <f t="shared" ref="U44" si="64">BF43</f>
        <v>0.36624983450336562</v>
      </c>
      <c r="V44" s="1278">
        <f t="shared" ref="V44" si="65">BG43</f>
        <v>1.6291211711793809</v>
      </c>
      <c r="W44" s="1278">
        <f t="shared" ref="W44" si="66">BH43</f>
        <v>0.31541519252468403</v>
      </c>
      <c r="X44" s="1278">
        <f t="shared" ref="X44" si="67">BI43</f>
        <v>1.3137059786546981</v>
      </c>
      <c r="Y44" s="1278">
        <f t="shared" ref="Y44" si="68">BJ43</f>
        <v>3.6990827979253371</v>
      </c>
      <c r="Z44" s="1278">
        <f t="shared" ref="Z44" si="69">BK43</f>
        <v>0.44603833623622219</v>
      </c>
      <c r="AA44" s="1278">
        <f t="shared" ref="AA44" si="70">BL43</f>
        <v>0.36898355646738318</v>
      </c>
      <c r="AB44" s="1278">
        <f t="shared" ref="AB44" si="71">BM43</f>
        <v>7.7054779768839121E-2</v>
      </c>
      <c r="AC44" s="1278">
        <f t="shared" ref="AC44" si="72">BN43</f>
        <v>3.2530444616891119</v>
      </c>
      <c r="AD44" s="1278">
        <f t="shared" ref="AD44" si="73">BO43</f>
        <v>1.147454210348583</v>
      </c>
      <c r="AE44" s="1278">
        <f t="shared" ref="AE44" si="74">BP43</f>
        <v>1.0903307962422937</v>
      </c>
      <c r="AF44" s="1278">
        <f t="shared" ref="AF44:AG44" si="75">BQ43</f>
        <v>5.7123414106289502E-2</v>
      </c>
      <c r="AG44" s="1278">
        <f t="shared" si="75"/>
        <v>2.1055902513405327</v>
      </c>
      <c r="AH44" s="1278">
        <f t="shared" ref="AH44" si="76">BS43</f>
        <v>1.8843903037128218</v>
      </c>
      <c r="AI44" s="1278">
        <f t="shared" ref="AI44" si="77">BT43</f>
        <v>0.22119994762770959</v>
      </c>
      <c r="AJ44" s="1278">
        <f t="shared" ref="AJ44" si="78">BU43</f>
        <v>0.1505782976070878</v>
      </c>
      <c r="AK44" s="1278">
        <f t="shared" ref="AK44" si="79">BV43</f>
        <v>0.12393876103933403</v>
      </c>
      <c r="AL44" s="1279">
        <f t="shared" ref="AL44" si="80">BW43</f>
        <v>2.6639536567753815E-2</v>
      </c>
      <c r="AM44" s="3605" t="s">
        <v>1002</v>
      </c>
      <c r="AN44" s="3606"/>
      <c r="AO44" s="2496">
        <v>425.00000000033623</v>
      </c>
      <c r="AP44" s="2497">
        <v>7.1829550245004068</v>
      </c>
      <c r="AQ44" s="2497">
        <v>5.8783333067464261</v>
      </c>
      <c r="AR44" s="2497">
        <v>1.3046217177539838</v>
      </c>
      <c r="AS44" s="2497">
        <v>3.1364233916678015</v>
      </c>
      <c r="AT44" s="2498">
        <v>0.97620416082004513</v>
      </c>
      <c r="AU44" s="2498">
        <v>0.73015543681041439</v>
      </c>
      <c r="AV44" s="2498">
        <v>0.24604872400963065</v>
      </c>
      <c r="AW44" s="2497">
        <v>1.3109274179383383</v>
      </c>
      <c r="AX44" s="2498">
        <v>0.30925660464453381</v>
      </c>
      <c r="AY44" s="2498">
        <v>0.30690366346806502</v>
      </c>
      <c r="AZ44" s="2498">
        <v>2.3529411764687267E-3</v>
      </c>
      <c r="BA44" s="2498">
        <v>0.64455298792086191</v>
      </c>
      <c r="BB44" s="2498">
        <v>0.63701091025410506</v>
      </c>
      <c r="BC44" s="2498">
        <v>7.542077666756907E-3</v>
      </c>
      <c r="BD44" s="2498">
        <v>0.35711782537294251</v>
      </c>
      <c r="BE44" s="2498">
        <v>0.34368148903391116</v>
      </c>
      <c r="BF44" s="2498">
        <v>1.3436336339031463E-2</v>
      </c>
      <c r="BG44" s="2498">
        <v>0.84929181290941713</v>
      </c>
      <c r="BH44" s="2498">
        <v>8.5229357845057474E-2</v>
      </c>
      <c r="BI44" s="2498">
        <v>0.76406245506435977</v>
      </c>
      <c r="BJ44" s="2497">
        <v>3.8065316328352492</v>
      </c>
      <c r="BK44" s="2498">
        <v>0.21503463687280847</v>
      </c>
      <c r="BL44" s="2498">
        <v>0.18935592014798647</v>
      </c>
      <c r="BM44" s="2498">
        <v>2.5678716724821988E-2</v>
      </c>
      <c r="BN44" s="2497">
        <v>3.5914969959624408</v>
      </c>
      <c r="BO44" s="2498">
        <v>0.94597750937879566</v>
      </c>
      <c r="BP44" s="2498">
        <v>0.92461884204119316</v>
      </c>
      <c r="BQ44" s="2498">
        <v>2.1358667337602583E-2</v>
      </c>
      <c r="BR44" s="2497">
        <v>2.6455194865836442</v>
      </c>
      <c r="BS44" s="2497">
        <v>2.421377687148333</v>
      </c>
      <c r="BT44" s="2498">
        <v>0.22414179943531182</v>
      </c>
      <c r="BU44" s="2498">
        <v>0.2399999999973611</v>
      </c>
      <c r="BV44" s="2498">
        <v>0.2399999999973611</v>
      </c>
      <c r="BW44" s="2497">
        <v>0</v>
      </c>
      <c r="BX44" s="2497">
        <v>139.52176099588422</v>
      </c>
      <c r="BY44" s="2499">
        <v>173.06391474966296</v>
      </c>
    </row>
    <row r="45" spans="1:77" ht="15.95" customHeight="1">
      <c r="A45" s="189"/>
      <c r="B45" s="155" t="s">
        <v>15</v>
      </c>
      <c r="C45" s="189"/>
      <c r="D45" s="1083"/>
      <c r="E45" s="1278">
        <f>AP56</f>
        <v>16.681636961338782</v>
      </c>
      <c r="F45" s="1278">
        <f t="shared" ref="F45:S45" si="81">AQ56</f>
        <v>12.948806381211966</v>
      </c>
      <c r="G45" s="1278">
        <f t="shared" si="81"/>
        <v>3.7328305801268087</v>
      </c>
      <c r="H45" s="1278">
        <f t="shared" si="81"/>
        <v>11.114042752586069</v>
      </c>
      <c r="I45" s="1278">
        <f t="shared" si="81"/>
        <v>2.1675231249995743</v>
      </c>
      <c r="J45" s="1278">
        <f t="shared" si="81"/>
        <v>1.6646128299505081</v>
      </c>
      <c r="K45" s="1278">
        <f t="shared" si="81"/>
        <v>0.50291029504906559</v>
      </c>
      <c r="L45" s="1278">
        <f t="shared" si="81"/>
        <v>6.5376986486537021</v>
      </c>
      <c r="M45" s="1278">
        <f t="shared" si="81"/>
        <v>0.72435225169419859</v>
      </c>
      <c r="N45" s="1278">
        <f t="shared" si="81"/>
        <v>0.68564149663729346</v>
      </c>
      <c r="O45" s="1278">
        <f t="shared" si="81"/>
        <v>3.8710755056905459E-2</v>
      </c>
      <c r="P45" s="1278">
        <f t="shared" si="81"/>
        <v>1.5646460063991037</v>
      </c>
      <c r="Q45" s="1278">
        <f t="shared" si="81"/>
        <v>1.5259665415503123</v>
      </c>
      <c r="R45" s="1278">
        <f t="shared" si="81"/>
        <v>3.8679464848791902E-2</v>
      </c>
      <c r="S45" s="1278">
        <f t="shared" si="81"/>
        <v>4.2487003905603986</v>
      </c>
      <c r="T45" s="1278">
        <f t="shared" ref="T45" si="82">BE56</f>
        <v>3.5549340021566382</v>
      </c>
      <c r="U45" s="1278">
        <f t="shared" ref="U45" si="83">BF56</f>
        <v>0.69376638840375993</v>
      </c>
      <c r="V45" s="1278">
        <f t="shared" ref="V45" si="84">BG56</f>
        <v>2.408820978932797</v>
      </c>
      <c r="W45" s="1278">
        <f t="shared" ref="W45" si="85">BH56</f>
        <v>0.57304992369605268</v>
      </c>
      <c r="X45" s="1278">
        <f t="shared" ref="X45" si="86">BI56</f>
        <v>1.8357710552367457</v>
      </c>
      <c r="Y45" s="1278">
        <f t="shared" ref="Y45" si="87">BJ56</f>
        <v>5.4820180192340784</v>
      </c>
      <c r="Z45" s="1278">
        <f t="shared" ref="Z45" si="88">BK56</f>
        <v>0.72645672570516573</v>
      </c>
      <c r="AA45" s="1278">
        <f t="shared" ref="AA45" si="89">BL56</f>
        <v>0.62236121980646353</v>
      </c>
      <c r="AB45" s="1278">
        <f t="shared" ref="AB45" si="90">BM56</f>
        <v>0.10409550589870238</v>
      </c>
      <c r="AC45" s="1278">
        <f t="shared" ref="AC45" si="91">BN56</f>
        <v>4.7555612935289142</v>
      </c>
      <c r="AD45" s="1278">
        <f t="shared" ref="AD45" si="92">BO56</f>
        <v>1.5970129857588911</v>
      </c>
      <c r="AE45" s="1278">
        <f t="shared" ref="AE45" si="93">BP56</f>
        <v>1.5350486990164172</v>
      </c>
      <c r="AF45" s="1278">
        <f t="shared" ref="AF45:AG45" si="94">BQ56</f>
        <v>6.1964286742473396E-2</v>
      </c>
      <c r="AG45" s="1278">
        <f t="shared" si="94"/>
        <v>3.1585483077700194</v>
      </c>
      <c r="AH45" s="1278">
        <f t="shared" ref="AH45" si="95">BS56</f>
        <v>2.7177483895127525</v>
      </c>
      <c r="AI45" s="1278">
        <f t="shared" ref="AI45" si="96">BT56</f>
        <v>0.44079991825726744</v>
      </c>
      <c r="AJ45" s="1278">
        <f t="shared" ref="AJ45" si="97">BU56</f>
        <v>8.5576189518630386E-2</v>
      </c>
      <c r="AK45" s="1278">
        <f t="shared" ref="AK45" si="98">BV56</f>
        <v>6.9443278885530479E-2</v>
      </c>
      <c r="AL45" s="1279">
        <f t="shared" ref="AL45" si="99">BW56</f>
        <v>1.613291063309991E-2</v>
      </c>
      <c r="AM45" s="3605" t="s">
        <v>1004</v>
      </c>
      <c r="AN45" s="3606"/>
      <c r="AO45" s="2496">
        <v>1503.0000000000234</v>
      </c>
      <c r="AP45" s="2497">
        <v>15.463782263156501</v>
      </c>
      <c r="AQ45" s="2497">
        <v>11.800191448218252</v>
      </c>
      <c r="AR45" s="2497">
        <v>3.6635908149382419</v>
      </c>
      <c r="AS45" s="2497">
        <v>8.559655353242988</v>
      </c>
      <c r="AT45" s="2497">
        <v>1.872792595846392</v>
      </c>
      <c r="AU45" s="2497">
        <v>1.3384554999823122</v>
      </c>
      <c r="AV45" s="2498">
        <v>0.53433709586407963</v>
      </c>
      <c r="AW45" s="2497">
        <v>4.6632129670301738</v>
      </c>
      <c r="AX45" s="2498">
        <v>0.73161550843688461</v>
      </c>
      <c r="AY45" s="2498">
        <v>0.70179916514748764</v>
      </c>
      <c r="AZ45" s="2498">
        <v>2.9816343289396714E-2</v>
      </c>
      <c r="BA45" s="2497">
        <v>1.5443237113645523</v>
      </c>
      <c r="BB45" s="2497">
        <v>1.5088667224394996</v>
      </c>
      <c r="BC45" s="2498">
        <v>3.5456988925052238E-2</v>
      </c>
      <c r="BD45" s="2497">
        <v>2.387273747228738</v>
      </c>
      <c r="BE45" s="2497">
        <v>2.0304084238215045</v>
      </c>
      <c r="BF45" s="2498">
        <v>0.35686532340723398</v>
      </c>
      <c r="BG45" s="2497">
        <v>2.0236497903664219</v>
      </c>
      <c r="BH45" s="2498">
        <v>0.5105815538950248</v>
      </c>
      <c r="BI45" s="2497">
        <v>1.513068236471397</v>
      </c>
      <c r="BJ45" s="2497">
        <v>6.8125877659792682</v>
      </c>
      <c r="BK45" s="2498">
        <v>0.48201214830477407</v>
      </c>
      <c r="BL45" s="2498">
        <v>0.41840772551862793</v>
      </c>
      <c r="BM45" s="2498">
        <v>6.3604422786146239E-2</v>
      </c>
      <c r="BN45" s="2497">
        <v>6.3305756176744934</v>
      </c>
      <c r="BO45" s="2497">
        <v>1.8176470775009574</v>
      </c>
      <c r="BP45" s="2497">
        <v>1.7346020064818184</v>
      </c>
      <c r="BQ45" s="2498">
        <v>8.3045071019139632E-2</v>
      </c>
      <c r="BR45" s="2497">
        <v>4.5129285401735375</v>
      </c>
      <c r="BS45" s="2497">
        <v>3.4655312069977415</v>
      </c>
      <c r="BT45" s="2497">
        <v>1.047397333175796</v>
      </c>
      <c r="BU45" s="2498">
        <v>9.153914393423998E-2</v>
      </c>
      <c r="BV45" s="2498">
        <v>9.153914393423998E-2</v>
      </c>
      <c r="BW45" s="2497">
        <v>0</v>
      </c>
      <c r="BX45" s="2497">
        <v>107.36541701025777</v>
      </c>
      <c r="BY45" s="2499">
        <v>136.47134780559617</v>
      </c>
    </row>
    <row r="46" spans="1:77" ht="15.95" customHeight="1">
      <c r="A46" s="156"/>
      <c r="B46" s="156" t="s">
        <v>2295</v>
      </c>
      <c r="C46" s="156"/>
      <c r="D46" s="1089"/>
      <c r="E46" s="1278">
        <f>AP45</f>
        <v>15.463782263156501</v>
      </c>
      <c r="F46" s="1278">
        <f t="shared" ref="F46:R49" si="100">AQ45</f>
        <v>11.800191448218252</v>
      </c>
      <c r="G46" s="1278">
        <f t="shared" si="100"/>
        <v>3.6635908149382419</v>
      </c>
      <c r="H46" s="1278">
        <f t="shared" si="100"/>
        <v>8.559655353242988</v>
      </c>
      <c r="I46" s="1278">
        <f t="shared" si="100"/>
        <v>1.872792595846392</v>
      </c>
      <c r="J46" s="1278">
        <f t="shared" si="100"/>
        <v>1.3384554999823122</v>
      </c>
      <c r="K46" s="1278">
        <f t="shared" si="100"/>
        <v>0.53433709586407963</v>
      </c>
      <c r="L46" s="1278">
        <f t="shared" si="100"/>
        <v>4.6632129670301738</v>
      </c>
      <c r="M46" s="1278">
        <f t="shared" si="100"/>
        <v>0.73161550843688461</v>
      </c>
      <c r="N46" s="1278">
        <f t="shared" si="100"/>
        <v>0.70179916514748764</v>
      </c>
      <c r="O46" s="1278">
        <f t="shared" si="100"/>
        <v>2.9816343289396714E-2</v>
      </c>
      <c r="P46" s="1278">
        <f t="shared" si="100"/>
        <v>1.5443237113645523</v>
      </c>
      <c r="Q46" s="1278">
        <f t="shared" si="100"/>
        <v>1.5088667224394996</v>
      </c>
      <c r="R46" s="1278">
        <f t="shared" si="100"/>
        <v>3.5456988925052238E-2</v>
      </c>
      <c r="S46" s="1278">
        <f t="shared" ref="S46:S49" si="101">BD45</f>
        <v>2.387273747228738</v>
      </c>
      <c r="T46" s="1278">
        <f t="shared" ref="T46:T49" si="102">BE45</f>
        <v>2.0304084238215045</v>
      </c>
      <c r="U46" s="1278">
        <f t="shared" ref="U46:U49" si="103">BF45</f>
        <v>0.35686532340723398</v>
      </c>
      <c r="V46" s="1278">
        <f t="shared" ref="V46:V49" si="104">BG45</f>
        <v>2.0236497903664219</v>
      </c>
      <c r="W46" s="1278">
        <f t="shared" ref="W46:W49" si="105">BH45</f>
        <v>0.5105815538950248</v>
      </c>
      <c r="X46" s="1278">
        <f t="shared" ref="X46:X49" si="106">BI45</f>
        <v>1.513068236471397</v>
      </c>
      <c r="Y46" s="1278">
        <f t="shared" ref="Y46:Y49" si="107">BJ45</f>
        <v>6.8125877659792682</v>
      </c>
      <c r="Z46" s="1278">
        <f t="shared" ref="Z46:Z49" si="108">BK45</f>
        <v>0.48201214830477407</v>
      </c>
      <c r="AA46" s="1278">
        <f t="shared" ref="AA46:AA49" si="109">BL45</f>
        <v>0.41840772551862793</v>
      </c>
      <c r="AB46" s="1278">
        <f t="shared" ref="AB46:AB49" si="110">BM45</f>
        <v>6.3604422786146239E-2</v>
      </c>
      <c r="AC46" s="1278">
        <f t="shared" ref="AC46:AC49" si="111">BN45</f>
        <v>6.3305756176744934</v>
      </c>
      <c r="AD46" s="1278">
        <f t="shared" ref="AD46:AD49" si="112">BO45</f>
        <v>1.8176470775009574</v>
      </c>
      <c r="AE46" s="1278">
        <f t="shared" ref="AE46:AE49" si="113">BP45</f>
        <v>1.7346020064818184</v>
      </c>
      <c r="AF46" s="1278">
        <f t="shared" ref="AF46:AF49" si="114">BQ45</f>
        <v>8.3045071019139632E-2</v>
      </c>
      <c r="AG46" s="1278">
        <f t="shared" ref="AG46:AG49" si="115">BR45</f>
        <v>4.5129285401735375</v>
      </c>
      <c r="AH46" s="1278">
        <f t="shared" ref="AH46:AH49" si="116">BS45</f>
        <v>3.4655312069977415</v>
      </c>
      <c r="AI46" s="1278">
        <f t="shared" ref="AI46:AI49" si="117">BT45</f>
        <v>1.047397333175796</v>
      </c>
      <c r="AJ46" s="1278">
        <f t="shared" ref="AJ46:AJ49" si="118">BU45</f>
        <v>9.153914393423998E-2</v>
      </c>
      <c r="AK46" s="1278">
        <f t="shared" ref="AK46:AK49" si="119">BV45</f>
        <v>9.153914393423998E-2</v>
      </c>
      <c r="AL46" s="1279">
        <f t="shared" ref="AL46:AL49" si="120">BW45</f>
        <v>0</v>
      </c>
      <c r="AM46" s="3605" t="s">
        <v>1005</v>
      </c>
      <c r="AN46" s="3606"/>
      <c r="AO46" s="2496">
        <v>1110.0000000001487</v>
      </c>
      <c r="AP46" s="2497">
        <v>37.575466407665267</v>
      </c>
      <c r="AQ46" s="2497">
        <v>29.346252994218784</v>
      </c>
      <c r="AR46" s="2497">
        <v>8.2292134134464696</v>
      </c>
      <c r="AS46" s="2497">
        <v>28.15880971682498</v>
      </c>
      <c r="AT46" s="2497">
        <v>4.8952566653560892</v>
      </c>
      <c r="AU46" s="2497">
        <v>3.8615562070219629</v>
      </c>
      <c r="AV46" s="2497">
        <v>1.0337004583341256</v>
      </c>
      <c r="AW46" s="2497">
        <v>17.680307429000976</v>
      </c>
      <c r="AX46" s="2497">
        <v>1.0435301411715845</v>
      </c>
      <c r="AY46" s="2497">
        <v>1.0007279776146902</v>
      </c>
      <c r="AZ46" s="2498">
        <v>4.2802163556894507E-2</v>
      </c>
      <c r="BA46" s="2497">
        <v>3.11487556625148</v>
      </c>
      <c r="BB46" s="2497">
        <v>3.0579961178625243</v>
      </c>
      <c r="BC46" s="2498">
        <v>5.6879448388954812E-2</v>
      </c>
      <c r="BD46" s="2497">
        <v>13.521901721577914</v>
      </c>
      <c r="BE46" s="2497">
        <v>11.192372482615145</v>
      </c>
      <c r="BF46" s="2497">
        <v>2.3295292389627682</v>
      </c>
      <c r="BG46" s="2497">
        <v>5.5832456224679063</v>
      </c>
      <c r="BH46" s="2497">
        <v>1.5056922943602591</v>
      </c>
      <c r="BI46" s="2497">
        <v>4.0775533281076495</v>
      </c>
      <c r="BJ46" s="2497">
        <v>9.4166566908402753</v>
      </c>
      <c r="BK46" s="2497">
        <v>1.6410131641926842</v>
      </c>
      <c r="BL46" s="2497">
        <v>1.3458999087021097</v>
      </c>
      <c r="BM46" s="2498">
        <v>0.29511325549057443</v>
      </c>
      <c r="BN46" s="2497">
        <v>7.7756435266475918</v>
      </c>
      <c r="BO46" s="2497">
        <v>2.457167858971141</v>
      </c>
      <c r="BP46" s="2497">
        <v>2.3473095972261011</v>
      </c>
      <c r="BQ46" s="2498">
        <v>0.10985826174503947</v>
      </c>
      <c r="BR46" s="2497">
        <v>5.3184756676764531</v>
      </c>
      <c r="BS46" s="2497">
        <v>5.0346984088159905</v>
      </c>
      <c r="BT46" s="2498">
        <v>0.28377725886046173</v>
      </c>
      <c r="BU46" s="2497">
        <v>0</v>
      </c>
      <c r="BV46" s="2497">
        <v>0</v>
      </c>
      <c r="BW46" s="2497">
        <v>0</v>
      </c>
      <c r="BX46" s="2497">
        <v>251.09648491099799</v>
      </c>
      <c r="BY46" s="2499">
        <v>291.59088429500855</v>
      </c>
    </row>
    <row r="47" spans="1:77" ht="15.95" customHeight="1">
      <c r="A47" s="156"/>
      <c r="B47" s="156" t="s">
        <v>2422</v>
      </c>
      <c r="C47" s="156"/>
      <c r="D47" s="1089"/>
      <c r="E47" s="1278">
        <f t="shared" ref="E47:E49" si="121">AP46</f>
        <v>37.575466407665267</v>
      </c>
      <c r="F47" s="1278">
        <f t="shared" si="100"/>
        <v>29.346252994218784</v>
      </c>
      <c r="G47" s="1278">
        <f t="shared" si="100"/>
        <v>8.2292134134464696</v>
      </c>
      <c r="H47" s="1278">
        <f t="shared" si="100"/>
        <v>28.15880971682498</v>
      </c>
      <c r="I47" s="1278">
        <f t="shared" si="100"/>
        <v>4.8952566653560892</v>
      </c>
      <c r="J47" s="1278">
        <f t="shared" si="100"/>
        <v>3.8615562070219629</v>
      </c>
      <c r="K47" s="1278">
        <f t="shared" si="100"/>
        <v>1.0337004583341256</v>
      </c>
      <c r="L47" s="1278">
        <f t="shared" si="100"/>
        <v>17.680307429000976</v>
      </c>
      <c r="M47" s="1278">
        <f t="shared" si="100"/>
        <v>1.0435301411715845</v>
      </c>
      <c r="N47" s="1278">
        <f t="shared" si="100"/>
        <v>1.0007279776146902</v>
      </c>
      <c r="O47" s="1278">
        <f t="shared" si="100"/>
        <v>4.2802163556894507E-2</v>
      </c>
      <c r="P47" s="1278">
        <f t="shared" si="100"/>
        <v>3.11487556625148</v>
      </c>
      <c r="Q47" s="1278">
        <f t="shared" si="100"/>
        <v>3.0579961178625243</v>
      </c>
      <c r="R47" s="1278">
        <f t="shared" si="100"/>
        <v>5.6879448388954812E-2</v>
      </c>
      <c r="S47" s="1278">
        <f t="shared" si="101"/>
        <v>13.521901721577914</v>
      </c>
      <c r="T47" s="1278">
        <f t="shared" si="102"/>
        <v>11.192372482615145</v>
      </c>
      <c r="U47" s="1278">
        <f t="shared" si="103"/>
        <v>2.3295292389627682</v>
      </c>
      <c r="V47" s="1278">
        <f t="shared" si="104"/>
        <v>5.5832456224679063</v>
      </c>
      <c r="W47" s="1278">
        <f t="shared" si="105"/>
        <v>1.5056922943602591</v>
      </c>
      <c r="X47" s="1278">
        <f t="shared" si="106"/>
        <v>4.0775533281076495</v>
      </c>
      <c r="Y47" s="1278">
        <f t="shared" si="107"/>
        <v>9.4166566908402753</v>
      </c>
      <c r="Z47" s="1278">
        <f t="shared" si="108"/>
        <v>1.6410131641926842</v>
      </c>
      <c r="AA47" s="1278">
        <f t="shared" si="109"/>
        <v>1.3458999087021097</v>
      </c>
      <c r="AB47" s="1278">
        <f t="shared" si="110"/>
        <v>0.29511325549057443</v>
      </c>
      <c r="AC47" s="1278">
        <f t="shared" si="111"/>
        <v>7.7756435266475918</v>
      </c>
      <c r="AD47" s="1278">
        <f t="shared" si="112"/>
        <v>2.457167858971141</v>
      </c>
      <c r="AE47" s="1278">
        <f t="shared" si="113"/>
        <v>2.3473095972261011</v>
      </c>
      <c r="AF47" s="1278">
        <f t="shared" si="114"/>
        <v>0.10985826174503947</v>
      </c>
      <c r="AG47" s="1278">
        <f t="shared" si="115"/>
        <v>5.3184756676764531</v>
      </c>
      <c r="AH47" s="1278">
        <f t="shared" si="116"/>
        <v>5.0346984088159905</v>
      </c>
      <c r="AI47" s="1278">
        <f t="shared" si="117"/>
        <v>0.28377725886046173</v>
      </c>
      <c r="AJ47" s="1278">
        <f t="shared" si="118"/>
        <v>0</v>
      </c>
      <c r="AK47" s="1278">
        <f t="shared" si="119"/>
        <v>0</v>
      </c>
      <c r="AL47" s="1279">
        <f t="shared" si="120"/>
        <v>0</v>
      </c>
      <c r="AM47" s="3605" t="s">
        <v>1006</v>
      </c>
      <c r="AN47" s="3606"/>
      <c r="AO47" s="2496">
        <v>1321.0000000003545</v>
      </c>
      <c r="AP47" s="2497">
        <v>9.2908853231719508</v>
      </c>
      <c r="AQ47" s="2497">
        <v>7.2102485463072119</v>
      </c>
      <c r="AR47" s="2497">
        <v>2.080636776864738</v>
      </c>
      <c r="AS47" s="2497">
        <v>6.357092833735182</v>
      </c>
      <c r="AT47" s="2497">
        <v>1.3058599908000623</v>
      </c>
      <c r="AU47" s="2498">
        <v>0.96161320779367188</v>
      </c>
      <c r="AV47" s="2498">
        <v>0.3442467830063905</v>
      </c>
      <c r="AW47" s="2497">
        <v>3.6691218900209139</v>
      </c>
      <c r="AX47" s="2498">
        <v>0.67842218787351771</v>
      </c>
      <c r="AY47" s="2498">
        <v>0.64483916548111453</v>
      </c>
      <c r="AZ47" s="2498">
        <v>3.3583022392403163E-2</v>
      </c>
      <c r="BA47" s="2497">
        <v>1.0646701497397841</v>
      </c>
      <c r="BB47" s="2497">
        <v>1.0178279049705579</v>
      </c>
      <c r="BC47" s="2498">
        <v>4.6842244769226077E-2</v>
      </c>
      <c r="BD47" s="2497">
        <v>1.926029552407613</v>
      </c>
      <c r="BE47" s="2497">
        <v>1.6595314176478948</v>
      </c>
      <c r="BF47" s="2498">
        <v>0.26649813475971823</v>
      </c>
      <c r="BG47" s="2497">
        <v>1.3821109529142046</v>
      </c>
      <c r="BH47" s="2498">
        <v>0.23069890719712349</v>
      </c>
      <c r="BI47" s="2497">
        <v>1.1514120457170809</v>
      </c>
      <c r="BJ47" s="2497">
        <v>2.8396489342787854</v>
      </c>
      <c r="BK47" s="2498">
        <v>0.44362423960971881</v>
      </c>
      <c r="BL47" s="2498">
        <v>0.40814387229906113</v>
      </c>
      <c r="BM47" s="2498">
        <v>3.548036731065763E-2</v>
      </c>
      <c r="BN47" s="2497">
        <v>2.3960246946690664</v>
      </c>
      <c r="BO47" s="2497">
        <v>1.0981400217009958</v>
      </c>
      <c r="BP47" s="2497">
        <v>1.0636964183701951</v>
      </c>
      <c r="BQ47" s="2498">
        <v>3.4443603330800751E-2</v>
      </c>
      <c r="BR47" s="2497">
        <v>1.2978846729680706</v>
      </c>
      <c r="BS47" s="2497">
        <v>1.1611352824422703</v>
      </c>
      <c r="BT47" s="2498">
        <v>0.13674939052580043</v>
      </c>
      <c r="BU47" s="2498">
        <v>9.4143555157980854E-2</v>
      </c>
      <c r="BV47" s="2498">
        <v>6.276237010532057E-2</v>
      </c>
      <c r="BW47" s="2498">
        <v>3.1381185052660285E-2</v>
      </c>
      <c r="BX47" s="2497">
        <v>208.38563350474297</v>
      </c>
      <c r="BY47" s="2499">
        <v>160.88817463513899</v>
      </c>
    </row>
    <row r="48" spans="1:77" ht="15.95" customHeight="1">
      <c r="A48" s="156"/>
      <c r="B48" s="156" t="s">
        <v>2266</v>
      </c>
      <c r="C48" s="156"/>
      <c r="D48" s="1089"/>
      <c r="E48" s="1278">
        <f t="shared" si="121"/>
        <v>9.2908853231719508</v>
      </c>
      <c r="F48" s="1278">
        <f t="shared" si="100"/>
        <v>7.2102485463072119</v>
      </c>
      <c r="G48" s="1278">
        <f t="shared" si="100"/>
        <v>2.080636776864738</v>
      </c>
      <c r="H48" s="1278">
        <f t="shared" si="100"/>
        <v>6.357092833735182</v>
      </c>
      <c r="I48" s="1278">
        <f t="shared" si="100"/>
        <v>1.3058599908000623</v>
      </c>
      <c r="J48" s="1278">
        <f t="shared" si="100"/>
        <v>0.96161320779367188</v>
      </c>
      <c r="K48" s="1278">
        <f t="shared" si="100"/>
        <v>0.3442467830063905</v>
      </c>
      <c r="L48" s="1278">
        <f t="shared" si="100"/>
        <v>3.6691218900209139</v>
      </c>
      <c r="M48" s="1278">
        <f t="shared" si="100"/>
        <v>0.67842218787351771</v>
      </c>
      <c r="N48" s="1278">
        <f t="shared" si="100"/>
        <v>0.64483916548111453</v>
      </c>
      <c r="O48" s="1278">
        <f t="shared" si="100"/>
        <v>3.3583022392403163E-2</v>
      </c>
      <c r="P48" s="1278">
        <f t="shared" si="100"/>
        <v>1.0646701497397841</v>
      </c>
      <c r="Q48" s="1278">
        <f t="shared" si="100"/>
        <v>1.0178279049705579</v>
      </c>
      <c r="R48" s="1278">
        <f t="shared" si="100"/>
        <v>4.6842244769226077E-2</v>
      </c>
      <c r="S48" s="1278">
        <f t="shared" si="101"/>
        <v>1.926029552407613</v>
      </c>
      <c r="T48" s="1278">
        <f t="shared" si="102"/>
        <v>1.6595314176478948</v>
      </c>
      <c r="U48" s="1278">
        <f t="shared" si="103"/>
        <v>0.26649813475971823</v>
      </c>
      <c r="V48" s="1278">
        <f t="shared" si="104"/>
        <v>1.3821109529142046</v>
      </c>
      <c r="W48" s="1278">
        <f t="shared" si="105"/>
        <v>0.23069890719712349</v>
      </c>
      <c r="X48" s="1278">
        <f t="shared" si="106"/>
        <v>1.1514120457170809</v>
      </c>
      <c r="Y48" s="1278">
        <f t="shared" si="107"/>
        <v>2.8396489342787854</v>
      </c>
      <c r="Z48" s="1278">
        <f t="shared" si="108"/>
        <v>0.44362423960971881</v>
      </c>
      <c r="AA48" s="1278">
        <f t="shared" si="109"/>
        <v>0.40814387229906113</v>
      </c>
      <c r="AB48" s="1278">
        <f t="shared" si="110"/>
        <v>3.548036731065763E-2</v>
      </c>
      <c r="AC48" s="1278">
        <f t="shared" si="111"/>
        <v>2.3960246946690664</v>
      </c>
      <c r="AD48" s="1278">
        <f t="shared" si="112"/>
        <v>1.0981400217009958</v>
      </c>
      <c r="AE48" s="1278">
        <f t="shared" si="113"/>
        <v>1.0636964183701951</v>
      </c>
      <c r="AF48" s="1278">
        <f t="shared" si="114"/>
        <v>3.4443603330800751E-2</v>
      </c>
      <c r="AG48" s="1278">
        <f t="shared" si="115"/>
        <v>1.2978846729680706</v>
      </c>
      <c r="AH48" s="1278">
        <f t="shared" si="116"/>
        <v>1.1611352824422703</v>
      </c>
      <c r="AI48" s="1278">
        <f t="shared" si="117"/>
        <v>0.13674939052580043</v>
      </c>
      <c r="AJ48" s="1278">
        <f t="shared" si="118"/>
        <v>9.4143555157980854E-2</v>
      </c>
      <c r="AK48" s="1278">
        <f t="shared" si="119"/>
        <v>6.276237010532057E-2</v>
      </c>
      <c r="AL48" s="1279">
        <f t="shared" si="120"/>
        <v>3.1381185052660285E-2</v>
      </c>
      <c r="AM48" s="3605" t="s">
        <v>1007</v>
      </c>
      <c r="AN48" s="3606"/>
      <c r="AO48" s="2496">
        <v>1430.9999999993026</v>
      </c>
      <c r="AP48" s="2497">
        <v>8.5764432785699967</v>
      </c>
      <c r="AQ48" s="2497">
        <v>6.7334586549761006</v>
      </c>
      <c r="AR48" s="2497">
        <v>1.8429846235938985</v>
      </c>
      <c r="AS48" s="2497">
        <v>4.9669314833368983</v>
      </c>
      <c r="AT48" s="2497">
        <v>1.1566585238802567</v>
      </c>
      <c r="AU48" s="2498">
        <v>0.95201312293548157</v>
      </c>
      <c r="AV48" s="2498">
        <v>0.20464540094477515</v>
      </c>
      <c r="AW48" s="2497">
        <v>2.5114555539263739</v>
      </c>
      <c r="AX48" s="2498">
        <v>0.51154266546274452</v>
      </c>
      <c r="AY48" s="2498">
        <v>0.46193004296950468</v>
      </c>
      <c r="AZ48" s="2498">
        <v>4.9612622493239833E-2</v>
      </c>
      <c r="BA48" s="2498">
        <v>0.84504971335032675</v>
      </c>
      <c r="BB48" s="2498">
        <v>0.82463833563718236</v>
      </c>
      <c r="BC48" s="2498">
        <v>2.0411377713144264E-2</v>
      </c>
      <c r="BD48" s="2497">
        <v>1.1548631751133023</v>
      </c>
      <c r="BE48" s="2498">
        <v>0.9816510147789963</v>
      </c>
      <c r="BF48" s="2498">
        <v>0.17321216033430623</v>
      </c>
      <c r="BG48" s="2497">
        <v>1.2988174055302664</v>
      </c>
      <c r="BH48" s="2498">
        <v>0.23126279663002042</v>
      </c>
      <c r="BI48" s="2497">
        <v>1.0675546089002461</v>
      </c>
      <c r="BJ48" s="2497">
        <v>3.4717275275387323</v>
      </c>
      <c r="BK48" s="2498">
        <v>0.53488738066223507</v>
      </c>
      <c r="BL48" s="2498">
        <v>0.47309166935055674</v>
      </c>
      <c r="BM48" s="2498">
        <v>6.1795711311678381E-2</v>
      </c>
      <c r="BN48" s="2497">
        <v>2.9368401468764991</v>
      </c>
      <c r="BO48" s="2497">
        <v>1.1585966589708394</v>
      </c>
      <c r="BP48" s="2497">
        <v>1.1305191005539283</v>
      </c>
      <c r="BQ48" s="2498">
        <v>2.807755841691122E-2</v>
      </c>
      <c r="BR48" s="2497">
        <v>1.7782434879056592</v>
      </c>
      <c r="BS48" s="2497">
        <v>1.5720836923310411</v>
      </c>
      <c r="BT48" s="2498">
        <v>0.20615979557461792</v>
      </c>
      <c r="BU48" s="2498">
        <v>0.13778426769436952</v>
      </c>
      <c r="BV48" s="2498">
        <v>0.10626887978939058</v>
      </c>
      <c r="BW48" s="2498">
        <v>3.1515387904978973E-2</v>
      </c>
      <c r="BX48" s="2497">
        <v>82.544915165909501</v>
      </c>
      <c r="BY48" s="2499">
        <v>117.77414869675697</v>
      </c>
    </row>
    <row r="49" spans="1:77" ht="15.95" customHeight="1">
      <c r="A49" s="156"/>
      <c r="B49" s="156" t="s">
        <v>2239</v>
      </c>
      <c r="C49" s="156"/>
      <c r="D49" s="1089"/>
      <c r="E49" s="1278">
        <f t="shared" si="121"/>
        <v>8.5764432785699967</v>
      </c>
      <c r="F49" s="1278">
        <f t="shared" si="100"/>
        <v>6.7334586549761006</v>
      </c>
      <c r="G49" s="1278">
        <f t="shared" si="100"/>
        <v>1.8429846235938985</v>
      </c>
      <c r="H49" s="1278">
        <f t="shared" si="100"/>
        <v>4.9669314833368983</v>
      </c>
      <c r="I49" s="1278">
        <f t="shared" si="100"/>
        <v>1.1566585238802567</v>
      </c>
      <c r="J49" s="1278">
        <f t="shared" si="100"/>
        <v>0.95201312293548157</v>
      </c>
      <c r="K49" s="1278">
        <f t="shared" si="100"/>
        <v>0.20464540094477515</v>
      </c>
      <c r="L49" s="1278">
        <f t="shared" si="100"/>
        <v>2.5114555539263739</v>
      </c>
      <c r="M49" s="1278">
        <f t="shared" si="100"/>
        <v>0.51154266546274452</v>
      </c>
      <c r="N49" s="1278">
        <f t="shared" si="100"/>
        <v>0.46193004296950468</v>
      </c>
      <c r="O49" s="1278">
        <f t="shared" si="100"/>
        <v>4.9612622493239833E-2</v>
      </c>
      <c r="P49" s="1278">
        <f t="shared" si="100"/>
        <v>0.84504971335032675</v>
      </c>
      <c r="Q49" s="1278">
        <f t="shared" si="100"/>
        <v>0.82463833563718236</v>
      </c>
      <c r="R49" s="1278">
        <f t="shared" si="100"/>
        <v>2.0411377713144264E-2</v>
      </c>
      <c r="S49" s="1278">
        <f t="shared" si="101"/>
        <v>1.1548631751133023</v>
      </c>
      <c r="T49" s="1278">
        <f t="shared" si="102"/>
        <v>0.9816510147789963</v>
      </c>
      <c r="U49" s="1278">
        <f t="shared" si="103"/>
        <v>0.17321216033430623</v>
      </c>
      <c r="V49" s="1278">
        <f t="shared" si="104"/>
        <v>1.2988174055302664</v>
      </c>
      <c r="W49" s="1278">
        <f t="shared" si="105"/>
        <v>0.23126279663002042</v>
      </c>
      <c r="X49" s="1278">
        <f t="shared" si="106"/>
        <v>1.0675546089002461</v>
      </c>
      <c r="Y49" s="1278">
        <f t="shared" si="107"/>
        <v>3.4717275275387323</v>
      </c>
      <c r="Z49" s="1278">
        <f t="shared" si="108"/>
        <v>0.53488738066223507</v>
      </c>
      <c r="AA49" s="1278">
        <f t="shared" si="109"/>
        <v>0.47309166935055674</v>
      </c>
      <c r="AB49" s="1278">
        <f t="shared" si="110"/>
        <v>6.1795711311678381E-2</v>
      </c>
      <c r="AC49" s="1278">
        <f t="shared" si="111"/>
        <v>2.9368401468764991</v>
      </c>
      <c r="AD49" s="1278">
        <f t="shared" si="112"/>
        <v>1.1585966589708394</v>
      </c>
      <c r="AE49" s="1278">
        <f t="shared" si="113"/>
        <v>1.1305191005539283</v>
      </c>
      <c r="AF49" s="1278">
        <f t="shared" si="114"/>
        <v>2.807755841691122E-2</v>
      </c>
      <c r="AG49" s="1278">
        <f t="shared" si="115"/>
        <v>1.7782434879056592</v>
      </c>
      <c r="AH49" s="1278">
        <f t="shared" si="116"/>
        <v>1.5720836923310411</v>
      </c>
      <c r="AI49" s="1278">
        <f t="shared" si="117"/>
        <v>0.20615979557461792</v>
      </c>
      <c r="AJ49" s="1278">
        <f t="shared" si="118"/>
        <v>0.13778426769436952</v>
      </c>
      <c r="AK49" s="1278">
        <f t="shared" si="119"/>
        <v>0.10626887978939058</v>
      </c>
      <c r="AL49" s="1279">
        <f t="shared" si="120"/>
        <v>3.1515387904978973E-2</v>
      </c>
      <c r="AM49" s="3605" t="s">
        <v>1008</v>
      </c>
      <c r="AN49" s="3606"/>
      <c r="AO49" s="2496">
        <v>2452.0000000000605</v>
      </c>
      <c r="AP49" s="2497">
        <v>10.313294642355824</v>
      </c>
      <c r="AQ49" s="2497">
        <v>7.7321408740698487</v>
      </c>
      <c r="AR49" s="2497">
        <v>2.581153768285978</v>
      </c>
      <c r="AS49" s="2497">
        <v>7.2002118416937195</v>
      </c>
      <c r="AT49" s="2497">
        <v>1.4679648019587597</v>
      </c>
      <c r="AU49" s="2497">
        <v>1.1250291739974707</v>
      </c>
      <c r="AV49" s="2498">
        <v>0.34293562796128918</v>
      </c>
      <c r="AW49" s="2497">
        <v>3.9878099193810121</v>
      </c>
      <c r="AX49" s="2498">
        <v>0.615238656410661</v>
      </c>
      <c r="AY49" s="2498">
        <v>0.55987735812612571</v>
      </c>
      <c r="AZ49" s="2498">
        <v>5.5361298284535426E-2</v>
      </c>
      <c r="BA49" s="2497">
        <v>1.2252939324023311</v>
      </c>
      <c r="BB49" s="2497">
        <v>1.1752722541509102</v>
      </c>
      <c r="BC49" s="2498">
        <v>5.0021678251420627E-2</v>
      </c>
      <c r="BD49" s="2497">
        <v>2.1472773305680208</v>
      </c>
      <c r="BE49" s="2497">
        <v>1.7968535352578738</v>
      </c>
      <c r="BF49" s="2498">
        <v>0.35042379531014672</v>
      </c>
      <c r="BG49" s="2497">
        <v>1.7444371203539475</v>
      </c>
      <c r="BH49" s="2498">
        <v>0.24624674036590752</v>
      </c>
      <c r="BI49" s="2497">
        <v>1.4981903799880398</v>
      </c>
      <c r="BJ49" s="2497">
        <v>3.0561089018040151</v>
      </c>
      <c r="BK49" s="2498">
        <v>0.40239011838406141</v>
      </c>
      <c r="BL49" s="2498">
        <v>0.29306460205428347</v>
      </c>
      <c r="BM49" s="2498">
        <v>0.1093255163297779</v>
      </c>
      <c r="BN49" s="2497">
        <v>2.6537187834199534</v>
      </c>
      <c r="BO49" s="2498">
        <v>0.73353548343804076</v>
      </c>
      <c r="BP49" s="2498">
        <v>0.67060726157831418</v>
      </c>
      <c r="BQ49" s="2498">
        <v>6.2928221859726671E-2</v>
      </c>
      <c r="BR49" s="2497">
        <v>1.9201832999819122</v>
      </c>
      <c r="BS49" s="2497">
        <v>1.8143131133024115</v>
      </c>
      <c r="BT49" s="2498">
        <v>0.1058701866795006</v>
      </c>
      <c r="BU49" s="2498">
        <v>5.6973898858090684E-2</v>
      </c>
      <c r="BV49" s="2498">
        <v>5.0876835236551836E-2</v>
      </c>
      <c r="BW49" s="2498">
        <v>6.0970636215388436E-3</v>
      </c>
      <c r="BX49" s="2497">
        <v>113.17843980734665</v>
      </c>
      <c r="BY49" s="2499">
        <v>160.91572280664138</v>
      </c>
    </row>
    <row r="50" spans="1:77" ht="15.95" customHeight="1">
      <c r="A50" s="156"/>
      <c r="B50" s="155" t="s">
        <v>363</v>
      </c>
      <c r="C50" s="156"/>
      <c r="D50" s="1089"/>
      <c r="E50" s="1278">
        <f>AP57</f>
        <v>7.8208419866833658</v>
      </c>
      <c r="F50" s="1278">
        <f t="shared" ref="F50:S50" si="122">AQ57</f>
        <v>5.9880307569122344</v>
      </c>
      <c r="G50" s="1278">
        <f t="shared" si="122"/>
        <v>1.8328112297711328</v>
      </c>
      <c r="H50" s="1278">
        <f t="shared" si="122"/>
        <v>5.029502184295084</v>
      </c>
      <c r="I50" s="1278">
        <f t="shared" si="122"/>
        <v>1.1694309655456367</v>
      </c>
      <c r="J50" s="1278">
        <f t="shared" si="122"/>
        <v>0.89735583093042293</v>
      </c>
      <c r="K50" s="1278">
        <f t="shared" si="122"/>
        <v>0.27207513461521438</v>
      </c>
      <c r="L50" s="1278">
        <f t="shared" si="122"/>
        <v>2.6296191596391867</v>
      </c>
      <c r="M50" s="1278">
        <f t="shared" si="122"/>
        <v>0.4946833395212224</v>
      </c>
      <c r="N50" s="1278">
        <f t="shared" si="122"/>
        <v>0.44777248157851524</v>
      </c>
      <c r="O50" s="1278">
        <f t="shared" si="122"/>
        <v>4.6910857942707683E-2</v>
      </c>
      <c r="P50" s="1278">
        <f t="shared" si="122"/>
        <v>0.85520881685026473</v>
      </c>
      <c r="Q50" s="1278">
        <f t="shared" si="122"/>
        <v>0.82151945899147771</v>
      </c>
      <c r="R50" s="1278">
        <f t="shared" si="122"/>
        <v>3.3689357858787065E-2</v>
      </c>
      <c r="S50" s="1278">
        <f t="shared" si="122"/>
        <v>1.2797270032676986</v>
      </c>
      <c r="T50" s="1278">
        <f t="shared" ref="T50" si="123">BE57</f>
        <v>1.0743676181116539</v>
      </c>
      <c r="U50" s="1278">
        <f t="shared" ref="U50" si="124">BF57</f>
        <v>0.20535938515604421</v>
      </c>
      <c r="V50" s="1278">
        <f t="shared" ref="V50" si="125">BG57</f>
        <v>1.2304520591102577</v>
      </c>
      <c r="W50" s="1278">
        <f t="shared" ref="W50" si="126">BH57</f>
        <v>0.18346509015935178</v>
      </c>
      <c r="X50" s="1278">
        <f t="shared" ref="X50" si="127">BI57</f>
        <v>1.0469869689509059</v>
      </c>
      <c r="Y50" s="1278">
        <f t="shared" ref="Y50" si="128">BJ57</f>
        <v>2.642914032164374</v>
      </c>
      <c r="Z50" s="1278">
        <f t="shared" ref="Z50" si="129">BK57</f>
        <v>0.37686416932321659</v>
      </c>
      <c r="AA50" s="1278">
        <f t="shared" ref="AA50" si="130">BL57</f>
        <v>0.30450514406386314</v>
      </c>
      <c r="AB50" s="1278">
        <f t="shared" ref="AB50" si="131">BM57</f>
        <v>7.2359025259353491E-2</v>
      </c>
      <c r="AC50" s="1278">
        <f t="shared" ref="AC50" si="132">BN57</f>
        <v>2.2660498628411565</v>
      </c>
      <c r="AD50" s="1278">
        <f t="shared" ref="AD50" si="133">BO57</f>
        <v>0.70920552829413497</v>
      </c>
      <c r="AE50" s="1278">
        <f t="shared" ref="AE50" si="134">BP57</f>
        <v>0.66862306124612136</v>
      </c>
      <c r="AF50" s="1278">
        <f t="shared" ref="AF50:AG50" si="135">BQ57</f>
        <v>4.0582467048013666E-2</v>
      </c>
      <c r="AG50" s="1278">
        <f t="shared" si="135"/>
        <v>1.556844334547024</v>
      </c>
      <c r="AH50" s="1278">
        <f t="shared" ref="AH50" si="136">BS57</f>
        <v>1.4630331460977053</v>
      </c>
      <c r="AI50" s="1278">
        <f t="shared" ref="AI50" si="137">BT57</f>
        <v>9.38111884493186E-2</v>
      </c>
      <c r="AJ50" s="1278">
        <f t="shared" ref="AJ50" si="138">BU57</f>
        <v>0.14842577022391468</v>
      </c>
      <c r="AK50" s="1278">
        <f t="shared" ref="AK50" si="139">BV57</f>
        <v>0.12738892573312846</v>
      </c>
      <c r="AL50" s="1279">
        <f t="shared" ref="AL50" si="140">BW57</f>
        <v>2.1036844490786268E-2</v>
      </c>
      <c r="AM50" s="3605" t="s">
        <v>1009</v>
      </c>
      <c r="AN50" s="3606"/>
      <c r="AO50" s="2496">
        <v>2464.0000000009895</v>
      </c>
      <c r="AP50" s="2497">
        <v>5.3405278991401408</v>
      </c>
      <c r="AQ50" s="2497">
        <v>4.2524146825336615</v>
      </c>
      <c r="AR50" s="2497">
        <v>1.0881132166064793</v>
      </c>
      <c r="AS50" s="2497">
        <v>2.8693641648391424</v>
      </c>
      <c r="AT50" s="2498">
        <v>0.87235102768658879</v>
      </c>
      <c r="AU50" s="2498">
        <v>0.6707912866121658</v>
      </c>
      <c r="AV50" s="2498">
        <v>0.20155974107442301</v>
      </c>
      <c r="AW50" s="2497">
        <v>1.278042965286226</v>
      </c>
      <c r="AX50" s="2498">
        <v>0.37471514268161743</v>
      </c>
      <c r="AY50" s="2498">
        <v>0.33621357033880961</v>
      </c>
      <c r="AZ50" s="2498">
        <v>3.8501572342807676E-2</v>
      </c>
      <c r="BA50" s="2498">
        <v>0.48692606387408005</v>
      </c>
      <c r="BB50" s="2498">
        <v>0.46948948588652756</v>
      </c>
      <c r="BC50" s="2498">
        <v>1.7436577987552396E-2</v>
      </c>
      <c r="BD50" s="2498">
        <v>0.41640175873052926</v>
      </c>
      <c r="BE50" s="2498">
        <v>0.35540030121154864</v>
      </c>
      <c r="BF50" s="2498">
        <v>6.1001457518980728E-2</v>
      </c>
      <c r="BG50" s="2498">
        <v>0.71897017186632628</v>
      </c>
      <c r="BH50" s="2498">
        <v>0.12098919474278695</v>
      </c>
      <c r="BI50" s="2498">
        <v>0.59798097712353915</v>
      </c>
      <c r="BJ50" s="2497">
        <v>2.2317314752017112</v>
      </c>
      <c r="BK50" s="2498">
        <v>0.35146253494936658</v>
      </c>
      <c r="BL50" s="2498">
        <v>0.31588996914806755</v>
      </c>
      <c r="BM50" s="2498">
        <v>3.5572565801299041E-2</v>
      </c>
      <c r="BN50" s="2497">
        <v>1.8802689402523445</v>
      </c>
      <c r="BO50" s="2498">
        <v>0.68499406319152456</v>
      </c>
      <c r="BP50" s="2498">
        <v>0.66664852422723619</v>
      </c>
      <c r="BQ50" s="2498">
        <v>1.8345538964288224E-2</v>
      </c>
      <c r="BR50" s="2497">
        <v>1.1952748770608193</v>
      </c>
      <c r="BS50" s="2497">
        <v>1.1134639579541938</v>
      </c>
      <c r="BT50" s="2498">
        <v>8.1810919106625954E-2</v>
      </c>
      <c r="BU50" s="2498">
        <v>0.23943225909928675</v>
      </c>
      <c r="BV50" s="2498">
        <v>0.20352839241232318</v>
      </c>
      <c r="BW50" s="2498">
        <v>3.5903866686963611E-2</v>
      </c>
      <c r="BX50" s="2497">
        <v>72.133898422871525</v>
      </c>
      <c r="BY50" s="2499">
        <v>92.995132492086668</v>
      </c>
    </row>
    <row r="51" spans="1:77" ht="15.95" customHeight="1">
      <c r="A51" s="156"/>
      <c r="B51" s="156" t="s">
        <v>2257</v>
      </c>
      <c r="C51" s="156"/>
      <c r="D51" s="1089"/>
      <c r="E51" s="1278">
        <f>AP49</f>
        <v>10.313294642355824</v>
      </c>
      <c r="F51" s="1278">
        <f t="shared" ref="F51:S51" si="141">AQ49</f>
        <v>7.7321408740698487</v>
      </c>
      <c r="G51" s="1278">
        <f t="shared" si="141"/>
        <v>2.581153768285978</v>
      </c>
      <c r="H51" s="1278">
        <f t="shared" si="141"/>
        <v>7.2002118416937195</v>
      </c>
      <c r="I51" s="1278">
        <f t="shared" si="141"/>
        <v>1.4679648019587597</v>
      </c>
      <c r="J51" s="1278">
        <f t="shared" si="141"/>
        <v>1.1250291739974707</v>
      </c>
      <c r="K51" s="1278">
        <f t="shared" si="141"/>
        <v>0.34293562796128918</v>
      </c>
      <c r="L51" s="1278">
        <f t="shared" si="141"/>
        <v>3.9878099193810121</v>
      </c>
      <c r="M51" s="1278">
        <f t="shared" si="141"/>
        <v>0.615238656410661</v>
      </c>
      <c r="N51" s="1278">
        <f t="shared" si="141"/>
        <v>0.55987735812612571</v>
      </c>
      <c r="O51" s="1278">
        <f t="shared" si="141"/>
        <v>5.5361298284535426E-2</v>
      </c>
      <c r="P51" s="1278">
        <f t="shared" si="141"/>
        <v>1.2252939324023311</v>
      </c>
      <c r="Q51" s="1278">
        <f t="shared" si="141"/>
        <v>1.1752722541509102</v>
      </c>
      <c r="R51" s="1278">
        <f t="shared" si="141"/>
        <v>5.0021678251420627E-2</v>
      </c>
      <c r="S51" s="1278">
        <f t="shared" si="141"/>
        <v>2.1472773305680208</v>
      </c>
      <c r="T51" s="1278">
        <f t="shared" ref="T51:T52" si="142">BE49</f>
        <v>1.7968535352578738</v>
      </c>
      <c r="U51" s="1278">
        <f t="shared" ref="U51:U52" si="143">BF49</f>
        <v>0.35042379531014672</v>
      </c>
      <c r="V51" s="1278">
        <f t="shared" ref="V51:V52" si="144">BG49</f>
        <v>1.7444371203539475</v>
      </c>
      <c r="W51" s="1278">
        <f t="shared" ref="W51:W52" si="145">BH49</f>
        <v>0.24624674036590752</v>
      </c>
      <c r="X51" s="1278">
        <f t="shared" ref="X51:X52" si="146">BI49</f>
        <v>1.4981903799880398</v>
      </c>
      <c r="Y51" s="1278">
        <f t="shared" ref="Y51:Y52" si="147">BJ49</f>
        <v>3.0561089018040151</v>
      </c>
      <c r="Z51" s="1278">
        <f t="shared" ref="Z51:Z52" si="148">BK49</f>
        <v>0.40239011838406141</v>
      </c>
      <c r="AA51" s="1278">
        <f t="shared" ref="AA51:AA52" si="149">BL49</f>
        <v>0.29306460205428347</v>
      </c>
      <c r="AB51" s="1278">
        <f t="shared" ref="AB51:AB52" si="150">BM49</f>
        <v>0.1093255163297779</v>
      </c>
      <c r="AC51" s="1278">
        <f t="shared" ref="AC51:AC52" si="151">BN49</f>
        <v>2.6537187834199534</v>
      </c>
      <c r="AD51" s="1278">
        <f t="shared" ref="AD51:AD52" si="152">BO49</f>
        <v>0.73353548343804076</v>
      </c>
      <c r="AE51" s="1278">
        <f t="shared" ref="AE51:AE52" si="153">BP49</f>
        <v>0.67060726157831418</v>
      </c>
      <c r="AF51" s="1278">
        <f t="shared" ref="AF51:AG52" si="154">BQ49</f>
        <v>6.2928221859726671E-2</v>
      </c>
      <c r="AG51" s="1278">
        <f t="shared" si="154"/>
        <v>1.9201832999819122</v>
      </c>
      <c r="AH51" s="1278">
        <f t="shared" ref="AH51:AH52" si="155">BS49</f>
        <v>1.8143131133024115</v>
      </c>
      <c r="AI51" s="1278">
        <f t="shared" ref="AI51:AI52" si="156">BT49</f>
        <v>0.1058701866795006</v>
      </c>
      <c r="AJ51" s="1278">
        <f t="shared" ref="AJ51:AJ52" si="157">BU49</f>
        <v>5.6973898858090684E-2</v>
      </c>
      <c r="AK51" s="1278">
        <f t="shared" ref="AK51:AK52" si="158">BV49</f>
        <v>5.0876835236551836E-2</v>
      </c>
      <c r="AL51" s="1279">
        <f t="shared" ref="AL51:AL52" si="159">BW49</f>
        <v>6.0970636215388436E-3</v>
      </c>
      <c r="AM51" s="3605" t="s">
        <v>1010</v>
      </c>
      <c r="AN51" s="3606"/>
      <c r="AO51" s="2496">
        <v>1474.9999999996542</v>
      </c>
      <c r="AP51" s="2497">
        <v>7.3250215137138817</v>
      </c>
      <c r="AQ51" s="2497">
        <v>5.4700765009529952</v>
      </c>
      <c r="AR51" s="2497">
        <v>1.8549450127608869</v>
      </c>
      <c r="AS51" s="2497">
        <v>4.2680118864111538</v>
      </c>
      <c r="AT51" s="2498">
        <v>0.9537801205616353</v>
      </c>
      <c r="AU51" s="2498">
        <v>0.70905728882961927</v>
      </c>
      <c r="AV51" s="2498">
        <v>0.24472283173201623</v>
      </c>
      <c r="AW51" s="2497">
        <v>2.1266902155186544</v>
      </c>
      <c r="AX51" s="2498">
        <v>0.39576784797133951</v>
      </c>
      <c r="AY51" s="2498">
        <v>0.3661794702473084</v>
      </c>
      <c r="AZ51" s="2498">
        <v>2.9588377724031115E-2</v>
      </c>
      <c r="BA51" s="2498">
        <v>0.72113166583476085</v>
      </c>
      <c r="BB51" s="2498">
        <v>0.68303965614956208</v>
      </c>
      <c r="BC51" s="2498">
        <v>3.8092009685198658E-2</v>
      </c>
      <c r="BD51" s="2497">
        <v>1.0097907017125543</v>
      </c>
      <c r="BE51" s="2498">
        <v>0.77142006016344522</v>
      </c>
      <c r="BF51" s="2498">
        <v>0.23837064154910886</v>
      </c>
      <c r="BG51" s="2497">
        <v>1.1875415503308624</v>
      </c>
      <c r="BH51" s="2498">
        <v>0.13441529092348109</v>
      </c>
      <c r="BI51" s="2497">
        <v>1.0531262594073816</v>
      </c>
      <c r="BJ51" s="2497">
        <v>2.7904547655722123</v>
      </c>
      <c r="BK51" s="2498">
        <v>9.7822143957798424E-2</v>
      </c>
      <c r="BL51" s="2498">
        <v>7.6939027074750546E-2</v>
      </c>
      <c r="BM51" s="2498">
        <v>2.0883116883047868E-2</v>
      </c>
      <c r="BN51" s="2497">
        <v>2.692632621614413</v>
      </c>
      <c r="BO51" s="2497">
        <v>1.3345955180726483</v>
      </c>
      <c r="BP51" s="2497">
        <v>1.2471661434031416</v>
      </c>
      <c r="BQ51" s="2498">
        <v>8.742937466950676E-2</v>
      </c>
      <c r="BR51" s="2497">
        <v>1.3580371035417651</v>
      </c>
      <c r="BS51" s="2497">
        <v>1.3065696444471886</v>
      </c>
      <c r="BT51" s="2498">
        <v>5.1467459094576611E-2</v>
      </c>
      <c r="BU51" s="2498">
        <v>0.26655486173051729</v>
      </c>
      <c r="BV51" s="2498">
        <v>0.1752899197144982</v>
      </c>
      <c r="BW51" s="2498">
        <v>9.1264942016019174E-2</v>
      </c>
      <c r="BX51" s="2497">
        <v>58.335454398708535</v>
      </c>
      <c r="BY51" s="2499">
        <v>73.862392568482505</v>
      </c>
    </row>
    <row r="52" spans="1:77" ht="15.95" customHeight="1">
      <c r="A52" s="156"/>
      <c r="B52" s="156" t="s">
        <v>2393</v>
      </c>
      <c r="C52" s="156"/>
      <c r="D52" s="1089"/>
      <c r="E52" s="1278">
        <f>AP50</f>
        <v>5.3405278991401408</v>
      </c>
      <c r="F52" s="1278">
        <f t="shared" ref="F52:S52" si="160">AQ50</f>
        <v>4.2524146825336615</v>
      </c>
      <c r="G52" s="1278">
        <f t="shared" si="160"/>
        <v>1.0881132166064793</v>
      </c>
      <c r="H52" s="1278">
        <f t="shared" si="160"/>
        <v>2.8693641648391424</v>
      </c>
      <c r="I52" s="1278">
        <f t="shared" si="160"/>
        <v>0.87235102768658879</v>
      </c>
      <c r="J52" s="1278">
        <f t="shared" si="160"/>
        <v>0.6707912866121658</v>
      </c>
      <c r="K52" s="1278">
        <f t="shared" si="160"/>
        <v>0.20155974107442301</v>
      </c>
      <c r="L52" s="1278">
        <f t="shared" si="160"/>
        <v>1.278042965286226</v>
      </c>
      <c r="M52" s="1278">
        <f t="shared" si="160"/>
        <v>0.37471514268161743</v>
      </c>
      <c r="N52" s="1278">
        <f t="shared" si="160"/>
        <v>0.33621357033880961</v>
      </c>
      <c r="O52" s="1278">
        <f t="shared" si="160"/>
        <v>3.8501572342807676E-2</v>
      </c>
      <c r="P52" s="1278">
        <f t="shared" si="160"/>
        <v>0.48692606387408005</v>
      </c>
      <c r="Q52" s="1278">
        <f t="shared" si="160"/>
        <v>0.46948948588652756</v>
      </c>
      <c r="R52" s="1278">
        <f t="shared" si="160"/>
        <v>1.7436577987552396E-2</v>
      </c>
      <c r="S52" s="1278">
        <f t="shared" si="160"/>
        <v>0.41640175873052926</v>
      </c>
      <c r="T52" s="1278">
        <f t="shared" si="142"/>
        <v>0.35540030121154864</v>
      </c>
      <c r="U52" s="1278">
        <f t="shared" si="143"/>
        <v>6.1001457518980728E-2</v>
      </c>
      <c r="V52" s="1278">
        <f t="shared" si="144"/>
        <v>0.71897017186632628</v>
      </c>
      <c r="W52" s="1278">
        <f t="shared" si="145"/>
        <v>0.12098919474278695</v>
      </c>
      <c r="X52" s="1278">
        <f t="shared" si="146"/>
        <v>0.59798097712353915</v>
      </c>
      <c r="Y52" s="1278">
        <f t="shared" si="147"/>
        <v>2.2317314752017112</v>
      </c>
      <c r="Z52" s="1278">
        <f t="shared" si="148"/>
        <v>0.35146253494936658</v>
      </c>
      <c r="AA52" s="1278">
        <f t="shared" si="149"/>
        <v>0.31588996914806755</v>
      </c>
      <c r="AB52" s="1278">
        <f t="shared" si="150"/>
        <v>3.5572565801299041E-2</v>
      </c>
      <c r="AC52" s="1278">
        <f t="shared" si="151"/>
        <v>1.8802689402523445</v>
      </c>
      <c r="AD52" s="1278">
        <f t="shared" si="152"/>
        <v>0.68499406319152456</v>
      </c>
      <c r="AE52" s="1278">
        <f t="shared" si="153"/>
        <v>0.66664852422723619</v>
      </c>
      <c r="AF52" s="1278">
        <f t="shared" si="154"/>
        <v>1.8345538964288224E-2</v>
      </c>
      <c r="AG52" s="1278">
        <f t="shared" ref="AG52" si="161">BR50</f>
        <v>1.1952748770608193</v>
      </c>
      <c r="AH52" s="1278">
        <f t="shared" si="155"/>
        <v>1.1134639579541938</v>
      </c>
      <c r="AI52" s="1278">
        <f t="shared" si="156"/>
        <v>8.1810919106625954E-2</v>
      </c>
      <c r="AJ52" s="1278">
        <f t="shared" si="157"/>
        <v>0.23943225909928675</v>
      </c>
      <c r="AK52" s="1278">
        <f t="shared" si="158"/>
        <v>0.20352839241232318</v>
      </c>
      <c r="AL52" s="1279">
        <f t="shared" si="159"/>
        <v>3.5903866686963611E-2</v>
      </c>
      <c r="AM52" s="3605" t="s">
        <v>1011</v>
      </c>
      <c r="AN52" s="3606"/>
      <c r="AO52" s="2496">
        <v>2077.0000000001482</v>
      </c>
      <c r="AP52" s="2497">
        <v>10.823822977845067</v>
      </c>
      <c r="AQ52" s="2497">
        <v>8.0898709384985654</v>
      </c>
      <c r="AR52" s="2497">
        <v>2.7339520393465051</v>
      </c>
      <c r="AS52" s="2497">
        <v>6.7247287853951496</v>
      </c>
      <c r="AT52" s="2497">
        <v>1.4733977055975356</v>
      </c>
      <c r="AU52" s="2497">
        <v>1.113101894379426</v>
      </c>
      <c r="AV52" s="2498">
        <v>0.3602958112181095</v>
      </c>
      <c r="AW52" s="2497">
        <v>3.455992112502305</v>
      </c>
      <c r="AX52" s="2498">
        <v>0.53709986433295609</v>
      </c>
      <c r="AY52" s="2498">
        <v>0.46633533757433998</v>
      </c>
      <c r="AZ52" s="2498">
        <v>7.0764526758616067E-2</v>
      </c>
      <c r="BA52" s="2498">
        <v>0.96132957711714806</v>
      </c>
      <c r="BB52" s="2498">
        <v>0.89630479845855182</v>
      </c>
      <c r="BC52" s="2498">
        <v>6.5024778658596252E-2</v>
      </c>
      <c r="BD52" s="2497">
        <v>1.9575626710522005</v>
      </c>
      <c r="BE52" s="2497">
        <v>1.6054150916547387</v>
      </c>
      <c r="BF52" s="2498">
        <v>0.35214757939746183</v>
      </c>
      <c r="BG52" s="2497">
        <v>1.7953389672953159</v>
      </c>
      <c r="BH52" s="2498">
        <v>0.38101466905958326</v>
      </c>
      <c r="BI52" s="2497">
        <v>1.4143242982357325</v>
      </c>
      <c r="BJ52" s="2497">
        <v>3.977039590905699</v>
      </c>
      <c r="BK52" s="2498">
        <v>0.39570516089235852</v>
      </c>
      <c r="BL52" s="2498">
        <v>0.30537983849110961</v>
      </c>
      <c r="BM52" s="2498">
        <v>9.0325322401248909E-2</v>
      </c>
      <c r="BN52" s="2497">
        <v>3.5813344300133414</v>
      </c>
      <c r="BO52" s="2497">
        <v>1.2331906255826823</v>
      </c>
      <c r="BP52" s="2497">
        <v>1.1362238365054915</v>
      </c>
      <c r="BQ52" s="2498">
        <v>9.6966789077190474E-2</v>
      </c>
      <c r="BR52" s="2497">
        <v>2.3481438044306584</v>
      </c>
      <c r="BS52" s="2497">
        <v>2.0802858110047864</v>
      </c>
      <c r="BT52" s="2498">
        <v>0.26785799342587202</v>
      </c>
      <c r="BU52" s="2498">
        <v>0.12205460154421381</v>
      </c>
      <c r="BV52" s="2498">
        <v>0.10580966137053625</v>
      </c>
      <c r="BW52" s="2498">
        <v>1.6244940173677568E-2</v>
      </c>
      <c r="BX52" s="2497">
        <v>103.81799575572045</v>
      </c>
      <c r="BY52" s="2499">
        <v>132.4880046815905</v>
      </c>
    </row>
    <row r="53" spans="1:77" ht="15.95" customHeight="1">
      <c r="A53" s="156"/>
      <c r="B53" s="155" t="s">
        <v>364</v>
      </c>
      <c r="C53" s="156"/>
      <c r="D53" s="1089"/>
      <c r="E53" s="1278">
        <f>AP58</f>
        <v>8.0416663591959541</v>
      </c>
      <c r="F53" s="1278">
        <f t="shared" ref="F53:S53" si="162">AQ58</f>
        <v>6.0005597305801341</v>
      </c>
      <c r="G53" s="1278">
        <f t="shared" si="162"/>
        <v>2.0411066286158182</v>
      </c>
      <c r="H53" s="1278">
        <f t="shared" si="162"/>
        <v>4.889779688639627</v>
      </c>
      <c r="I53" s="1278">
        <f t="shared" si="162"/>
        <v>1.1553417964043118</v>
      </c>
      <c r="J53" s="1278">
        <f t="shared" si="162"/>
        <v>0.86569935006432996</v>
      </c>
      <c r="K53" s="1278">
        <f t="shared" si="162"/>
        <v>0.28964244633998254</v>
      </c>
      <c r="L53" s="1278">
        <f t="shared" si="162"/>
        <v>2.4025192381001776</v>
      </c>
      <c r="M53" s="1278">
        <f t="shared" si="162"/>
        <v>0.44807974599512629</v>
      </c>
      <c r="N53" s="1278">
        <f t="shared" si="162"/>
        <v>0.39606428461701504</v>
      </c>
      <c r="O53" s="1278">
        <f t="shared" si="162"/>
        <v>5.2015461378110736E-2</v>
      </c>
      <c r="P53" s="1278">
        <f t="shared" si="162"/>
        <v>0.74006841395333001</v>
      </c>
      <c r="Q53" s="1278">
        <f t="shared" si="162"/>
        <v>0.69724788972187035</v>
      </c>
      <c r="R53" s="1278">
        <f t="shared" si="162"/>
        <v>4.2820524231459427E-2</v>
      </c>
      <c r="S53" s="1278">
        <f t="shared" si="162"/>
        <v>1.2143710781517223</v>
      </c>
      <c r="T53" s="1278">
        <f t="shared" ref="T53" si="163">BE58</f>
        <v>0.98274548318408561</v>
      </c>
      <c r="U53" s="1278">
        <f t="shared" ref="U53" si="164">BF58</f>
        <v>0.23162559496763641</v>
      </c>
      <c r="V53" s="1278">
        <f t="shared" ref="V53" si="165">BG58</f>
        <v>1.3319186541351404</v>
      </c>
      <c r="W53" s="1278">
        <f t="shared" ref="W53" si="166">BH58</f>
        <v>0.21611669192740937</v>
      </c>
      <c r="X53" s="1278">
        <f t="shared" ref="X53" si="167">BI58</f>
        <v>1.1158019622077313</v>
      </c>
      <c r="Y53" s="1278">
        <f t="shared" ref="Y53" si="168">BJ58</f>
        <v>2.953942044491555</v>
      </c>
      <c r="Z53" s="1278">
        <f t="shared" ref="Z53" si="169">BK58</f>
        <v>0.23444781127070205</v>
      </c>
      <c r="AA53" s="1278">
        <f t="shared" ref="AA53" si="170">BL58</f>
        <v>0.18201657453120609</v>
      </c>
      <c r="AB53" s="1278">
        <f t="shared" ref="AB53" si="171">BM58</f>
        <v>5.2431236739495929E-2</v>
      </c>
      <c r="AC53" s="1278">
        <f t="shared" ref="AC53" si="172">BN58</f>
        <v>2.7194942332208512</v>
      </c>
      <c r="AD53" s="1278">
        <f t="shared" ref="AD53" si="173">BO58</f>
        <v>1.0902275037196771</v>
      </c>
      <c r="AE53" s="1278">
        <f t="shared" ref="AE53" si="174">BP58</f>
        <v>1.0175522656541942</v>
      </c>
      <c r="AF53" s="1278">
        <f t="shared" ref="AF53:AG53" si="175">BQ58</f>
        <v>7.2675238065482942E-2</v>
      </c>
      <c r="AG53" s="1278">
        <f t="shared" si="175"/>
        <v>1.629266729501176</v>
      </c>
      <c r="AH53" s="1278">
        <f t="shared" ref="AH53" si="176">BS58</f>
        <v>1.4914898862386232</v>
      </c>
      <c r="AI53" s="1278">
        <f t="shared" ref="AI53" si="177">BT58</f>
        <v>0.13777684326255271</v>
      </c>
      <c r="AJ53" s="1278">
        <f t="shared" ref="AJ53" si="178">BU58</f>
        <v>0.19794462606476645</v>
      </c>
      <c r="AK53" s="1278">
        <f t="shared" ref="AK53" si="179">BV58</f>
        <v>0.15162730464139956</v>
      </c>
      <c r="AL53" s="1279">
        <f t="shared" ref="AL53" si="180">BW58</f>
        <v>4.6317321423366899E-2</v>
      </c>
      <c r="AM53" s="3605" t="s">
        <v>1012</v>
      </c>
      <c r="AN53" s="3606"/>
      <c r="AO53" s="2496">
        <v>1732.9999999990605</v>
      </c>
      <c r="AP53" s="2497">
        <v>5.3172069536267319</v>
      </c>
      <c r="AQ53" s="2497">
        <v>3.9480285042967909</v>
      </c>
      <c r="AR53" s="2497">
        <v>1.369178449329941</v>
      </c>
      <c r="AS53" s="2497">
        <v>3.2197959808056309</v>
      </c>
      <c r="AT53" s="2498">
        <v>0.94570610596767013</v>
      </c>
      <c r="AU53" s="2498">
        <v>0.70250948034620531</v>
      </c>
      <c r="AV53" s="2498">
        <v>0.24319662562146455</v>
      </c>
      <c r="AW53" s="2497">
        <v>1.3746973386040946</v>
      </c>
      <c r="AX53" s="2498">
        <v>0.38591313537615068</v>
      </c>
      <c r="AY53" s="2498">
        <v>0.33728016701913438</v>
      </c>
      <c r="AZ53" s="2498">
        <v>4.8632968357016471E-2</v>
      </c>
      <c r="BA53" s="2498">
        <v>0.49100451757904173</v>
      </c>
      <c r="BB53" s="2498">
        <v>0.47077122790583686</v>
      </c>
      <c r="BC53" s="2498">
        <v>2.0233289673204886E-2</v>
      </c>
      <c r="BD53" s="2498">
        <v>0.49777968564890251</v>
      </c>
      <c r="BE53" s="2498">
        <v>0.41634053347906058</v>
      </c>
      <c r="BF53" s="2498">
        <v>8.1439152169841988E-2</v>
      </c>
      <c r="BG53" s="2498">
        <v>0.8993925362338655</v>
      </c>
      <c r="BH53" s="2498">
        <v>8.8024636518923532E-2</v>
      </c>
      <c r="BI53" s="2498">
        <v>0.81136789971494205</v>
      </c>
      <c r="BJ53" s="2497">
        <v>1.8669080759414072</v>
      </c>
      <c r="BK53" s="2498">
        <v>0.15746647493037133</v>
      </c>
      <c r="BL53" s="2498">
        <v>0.12359988858397081</v>
      </c>
      <c r="BM53" s="2498">
        <v>3.3866586346400475E-2</v>
      </c>
      <c r="BN53" s="2497">
        <v>1.7094416010110358</v>
      </c>
      <c r="BO53" s="2498">
        <v>0.71089846431956261</v>
      </c>
      <c r="BP53" s="2498">
        <v>0.67989426084282167</v>
      </c>
      <c r="BQ53" s="2498">
        <v>3.1004203476740891E-2</v>
      </c>
      <c r="BR53" s="2498">
        <v>0.99854313669147376</v>
      </c>
      <c r="BS53" s="2498">
        <v>0.94320842109284331</v>
      </c>
      <c r="BT53" s="2498">
        <v>5.5334715598630284E-2</v>
      </c>
      <c r="BU53" s="2498">
        <v>0.23050289687969361</v>
      </c>
      <c r="BV53" s="2498">
        <v>0.1863998885079943</v>
      </c>
      <c r="BW53" s="2498">
        <v>4.410300837169933E-2</v>
      </c>
      <c r="BX53" s="2497">
        <v>69.205644634942502</v>
      </c>
      <c r="BY53" s="2499">
        <v>101.57746684299393</v>
      </c>
    </row>
    <row r="54" spans="1:77" ht="15.95" customHeight="1">
      <c r="A54" s="156"/>
      <c r="B54" s="156" t="s">
        <v>2394</v>
      </c>
      <c r="C54" s="166"/>
      <c r="D54" s="1083"/>
      <c r="E54" s="1278">
        <f>AP51</f>
        <v>7.3250215137138817</v>
      </c>
      <c r="F54" s="1278">
        <f t="shared" ref="F54:R56" si="181">AQ51</f>
        <v>5.4700765009529952</v>
      </c>
      <c r="G54" s="1278">
        <f t="shared" si="181"/>
        <v>1.8549450127608869</v>
      </c>
      <c r="H54" s="1278">
        <f t="shared" si="181"/>
        <v>4.2680118864111538</v>
      </c>
      <c r="I54" s="1278">
        <f t="shared" si="181"/>
        <v>0.9537801205616353</v>
      </c>
      <c r="J54" s="1278">
        <f t="shared" si="181"/>
        <v>0.70905728882961927</v>
      </c>
      <c r="K54" s="1278">
        <f t="shared" si="181"/>
        <v>0.24472283173201623</v>
      </c>
      <c r="L54" s="1278">
        <f t="shared" si="181"/>
        <v>2.1266902155186544</v>
      </c>
      <c r="M54" s="1278">
        <f t="shared" si="181"/>
        <v>0.39576784797133951</v>
      </c>
      <c r="N54" s="1278">
        <f t="shared" si="181"/>
        <v>0.3661794702473084</v>
      </c>
      <c r="O54" s="1278">
        <f t="shared" si="181"/>
        <v>2.9588377724031115E-2</v>
      </c>
      <c r="P54" s="1278">
        <f t="shared" si="181"/>
        <v>0.72113166583476085</v>
      </c>
      <c r="Q54" s="1278">
        <f t="shared" si="181"/>
        <v>0.68303965614956208</v>
      </c>
      <c r="R54" s="1278">
        <f t="shared" si="181"/>
        <v>3.8092009685198658E-2</v>
      </c>
      <c r="S54" s="1278">
        <f t="shared" ref="S54:S56" si="182">BD51</f>
        <v>1.0097907017125543</v>
      </c>
      <c r="T54" s="1278">
        <f t="shared" ref="T54:T56" si="183">BE51</f>
        <v>0.77142006016344522</v>
      </c>
      <c r="U54" s="1278">
        <f t="shared" ref="U54:U56" si="184">BF51</f>
        <v>0.23837064154910886</v>
      </c>
      <c r="V54" s="1278">
        <f t="shared" ref="V54:V56" si="185">BG51</f>
        <v>1.1875415503308624</v>
      </c>
      <c r="W54" s="1278">
        <f t="shared" ref="W54:W56" si="186">BH51</f>
        <v>0.13441529092348109</v>
      </c>
      <c r="X54" s="1278">
        <f t="shared" ref="X54:X56" si="187">BI51</f>
        <v>1.0531262594073816</v>
      </c>
      <c r="Y54" s="1278">
        <f t="shared" ref="Y54:Y56" si="188">BJ51</f>
        <v>2.7904547655722123</v>
      </c>
      <c r="Z54" s="1278">
        <f t="shared" ref="Z54:Z56" si="189">BK51</f>
        <v>9.7822143957798424E-2</v>
      </c>
      <c r="AA54" s="1278">
        <f t="shared" ref="AA54:AA56" si="190">BL51</f>
        <v>7.6939027074750546E-2</v>
      </c>
      <c r="AB54" s="1278">
        <f t="shared" ref="AB54:AB56" si="191">BM51</f>
        <v>2.0883116883047868E-2</v>
      </c>
      <c r="AC54" s="1278">
        <f t="shared" ref="AC54:AC56" si="192">BN51</f>
        <v>2.692632621614413</v>
      </c>
      <c r="AD54" s="1278">
        <f t="shared" ref="AD54:AD56" si="193">BO51</f>
        <v>1.3345955180726483</v>
      </c>
      <c r="AE54" s="1278">
        <f t="shared" ref="AE54:AE56" si="194">BP51</f>
        <v>1.2471661434031416</v>
      </c>
      <c r="AF54" s="1278">
        <f t="shared" ref="AF54:AG56" si="195">BQ51</f>
        <v>8.742937466950676E-2</v>
      </c>
      <c r="AG54" s="1278">
        <f t="shared" si="195"/>
        <v>1.3580371035417651</v>
      </c>
      <c r="AH54" s="1278">
        <f t="shared" ref="AH54:AH56" si="196">BS51</f>
        <v>1.3065696444471886</v>
      </c>
      <c r="AI54" s="1278">
        <f t="shared" ref="AI54:AI56" si="197">BT51</f>
        <v>5.1467459094576611E-2</v>
      </c>
      <c r="AJ54" s="1278">
        <f t="shared" ref="AJ54:AJ56" si="198">BU51</f>
        <v>0.26655486173051729</v>
      </c>
      <c r="AK54" s="1278">
        <f t="shared" ref="AK54:AK56" si="199">BV51</f>
        <v>0.1752899197144982</v>
      </c>
      <c r="AL54" s="1279">
        <f t="shared" ref="AL54:AL56" si="200">BW51</f>
        <v>9.1264942016019174E-2</v>
      </c>
      <c r="AM54" s="3605" t="s">
        <v>1013</v>
      </c>
      <c r="AN54" s="3606"/>
      <c r="AO54" s="2496">
        <v>754.00000000043303</v>
      </c>
      <c r="AP54" s="2497">
        <v>6.1980553008645582</v>
      </c>
      <c r="AQ54" s="2497">
        <v>4.8506310288358261</v>
      </c>
      <c r="AR54" s="2497">
        <v>1.3474242720287313</v>
      </c>
      <c r="AS54" s="2497">
        <v>2.7811075200944257</v>
      </c>
      <c r="AT54" s="2497">
        <v>1.0934813759666135</v>
      </c>
      <c r="AU54" s="2498">
        <v>0.70517967177533247</v>
      </c>
      <c r="AV54" s="2498">
        <v>0.38830170419128096</v>
      </c>
      <c r="AW54" s="2498">
        <v>0.92391188420286563</v>
      </c>
      <c r="AX54" s="2498">
        <v>0.21257972741791592</v>
      </c>
      <c r="AY54" s="2498">
        <v>0.20325188487856929</v>
      </c>
      <c r="AZ54" s="2498">
        <v>9.3278425393466188E-3</v>
      </c>
      <c r="BA54" s="2498">
        <v>0.33238822927928957</v>
      </c>
      <c r="BB54" s="2498">
        <v>0.31953723729272393</v>
      </c>
      <c r="BC54" s="2498">
        <v>1.2850991986565608E-2</v>
      </c>
      <c r="BD54" s="2498">
        <v>0.37894392750566025</v>
      </c>
      <c r="BE54" s="2498">
        <v>0.35049217886123207</v>
      </c>
      <c r="BF54" s="2498">
        <v>2.845174864442802E-2</v>
      </c>
      <c r="BG54" s="2498">
        <v>0.76371425992494701</v>
      </c>
      <c r="BH54" s="2498">
        <v>3.8557030920387675E-2</v>
      </c>
      <c r="BI54" s="2498">
        <v>0.72515722900455937</v>
      </c>
      <c r="BJ54" s="2497">
        <v>3.1218242728030918</v>
      </c>
      <c r="BK54" s="2498">
        <v>0.38485991380403362</v>
      </c>
      <c r="BL54" s="2498">
        <v>0.2970010778124233</v>
      </c>
      <c r="BM54" s="2498">
        <v>8.785883599161029E-2</v>
      </c>
      <c r="BN54" s="2497">
        <v>2.7369643589990575</v>
      </c>
      <c r="BO54" s="2497">
        <v>1.2071237533692512</v>
      </c>
      <c r="BP54" s="2497">
        <v>1.1856069381740078</v>
      </c>
      <c r="BQ54" s="2498">
        <v>2.1516815195243226E-2</v>
      </c>
      <c r="BR54" s="2497">
        <v>1.5298406056298068</v>
      </c>
      <c r="BS54" s="2497">
        <v>1.4558815011541097</v>
      </c>
      <c r="BT54" s="2498">
        <v>7.395910447569734E-2</v>
      </c>
      <c r="BU54" s="2498">
        <v>0.29512350796703973</v>
      </c>
      <c r="BV54" s="2498">
        <v>0.29512350796703973</v>
      </c>
      <c r="BW54" s="2497">
        <v>0</v>
      </c>
      <c r="BX54" s="2497">
        <v>58.160766057306866</v>
      </c>
      <c r="BY54" s="2499">
        <v>75.341536844245979</v>
      </c>
    </row>
    <row r="55" spans="1:77" ht="15.95" customHeight="1">
      <c r="A55" s="156"/>
      <c r="B55" s="156" t="s">
        <v>2423</v>
      </c>
      <c r="C55" s="166"/>
      <c r="D55" s="1083"/>
      <c r="E55" s="1278">
        <f t="shared" ref="E55:E56" si="201">AP52</f>
        <v>10.823822977845067</v>
      </c>
      <c r="F55" s="1278">
        <f t="shared" si="181"/>
        <v>8.0898709384985654</v>
      </c>
      <c r="G55" s="1278">
        <f t="shared" si="181"/>
        <v>2.7339520393465051</v>
      </c>
      <c r="H55" s="1278">
        <f t="shared" si="181"/>
        <v>6.7247287853951496</v>
      </c>
      <c r="I55" s="1278">
        <f t="shared" si="181"/>
        <v>1.4733977055975356</v>
      </c>
      <c r="J55" s="1278">
        <f t="shared" si="181"/>
        <v>1.113101894379426</v>
      </c>
      <c r="K55" s="1278">
        <f t="shared" si="181"/>
        <v>0.3602958112181095</v>
      </c>
      <c r="L55" s="1278">
        <f t="shared" si="181"/>
        <v>3.455992112502305</v>
      </c>
      <c r="M55" s="1278">
        <f t="shared" si="181"/>
        <v>0.53709986433295609</v>
      </c>
      <c r="N55" s="1278">
        <f t="shared" si="181"/>
        <v>0.46633533757433998</v>
      </c>
      <c r="O55" s="1278">
        <f t="shared" si="181"/>
        <v>7.0764526758616067E-2</v>
      </c>
      <c r="P55" s="1278">
        <f t="shared" si="181"/>
        <v>0.96132957711714806</v>
      </c>
      <c r="Q55" s="1278">
        <f t="shared" si="181"/>
        <v>0.89630479845855182</v>
      </c>
      <c r="R55" s="1278">
        <f t="shared" si="181"/>
        <v>6.5024778658596252E-2</v>
      </c>
      <c r="S55" s="1278">
        <f t="shared" si="182"/>
        <v>1.9575626710522005</v>
      </c>
      <c r="T55" s="1278">
        <f t="shared" si="183"/>
        <v>1.6054150916547387</v>
      </c>
      <c r="U55" s="1278">
        <f t="shared" si="184"/>
        <v>0.35214757939746183</v>
      </c>
      <c r="V55" s="1278">
        <f t="shared" si="185"/>
        <v>1.7953389672953159</v>
      </c>
      <c r="W55" s="1278">
        <f t="shared" si="186"/>
        <v>0.38101466905958326</v>
      </c>
      <c r="X55" s="1278">
        <f t="shared" si="187"/>
        <v>1.4143242982357325</v>
      </c>
      <c r="Y55" s="1278">
        <f t="shared" si="188"/>
        <v>3.977039590905699</v>
      </c>
      <c r="Z55" s="1278">
        <f t="shared" si="189"/>
        <v>0.39570516089235852</v>
      </c>
      <c r="AA55" s="1278">
        <f t="shared" si="190"/>
        <v>0.30537983849110961</v>
      </c>
      <c r="AB55" s="1278">
        <f t="shared" si="191"/>
        <v>9.0325322401248909E-2</v>
      </c>
      <c r="AC55" s="1278">
        <f t="shared" si="192"/>
        <v>3.5813344300133414</v>
      </c>
      <c r="AD55" s="1278">
        <f t="shared" si="193"/>
        <v>1.2331906255826823</v>
      </c>
      <c r="AE55" s="1278">
        <f t="shared" si="194"/>
        <v>1.1362238365054915</v>
      </c>
      <c r="AF55" s="1278">
        <f t="shared" si="195"/>
        <v>9.6966789077190474E-2</v>
      </c>
      <c r="AG55" s="1278">
        <f t="shared" si="195"/>
        <v>2.3481438044306584</v>
      </c>
      <c r="AH55" s="1278">
        <f t="shared" si="196"/>
        <v>2.0802858110047864</v>
      </c>
      <c r="AI55" s="1278">
        <f t="shared" si="197"/>
        <v>0.26785799342587202</v>
      </c>
      <c r="AJ55" s="1278">
        <f t="shared" si="198"/>
        <v>0.12205460154421381</v>
      </c>
      <c r="AK55" s="1278">
        <f t="shared" si="199"/>
        <v>0.10580966137053625</v>
      </c>
      <c r="AL55" s="1279">
        <f t="shared" si="200"/>
        <v>1.6244940173677568E-2</v>
      </c>
      <c r="AM55" s="3605" t="s">
        <v>1014</v>
      </c>
      <c r="AN55" s="3606"/>
      <c r="AO55" s="2496">
        <v>425.00000000033623</v>
      </c>
      <c r="AP55" s="2497">
        <v>7.1829550245004068</v>
      </c>
      <c r="AQ55" s="2497">
        <v>5.8783333067464261</v>
      </c>
      <c r="AR55" s="2497">
        <v>1.3046217177539838</v>
      </c>
      <c r="AS55" s="2497">
        <v>3.1364233916678015</v>
      </c>
      <c r="AT55" s="2498">
        <v>0.97620416082004513</v>
      </c>
      <c r="AU55" s="2498">
        <v>0.73015543681041439</v>
      </c>
      <c r="AV55" s="2498">
        <v>0.24604872400963065</v>
      </c>
      <c r="AW55" s="2497">
        <v>1.3109274179383383</v>
      </c>
      <c r="AX55" s="2498">
        <v>0.30925660464453381</v>
      </c>
      <c r="AY55" s="2498">
        <v>0.30690366346806502</v>
      </c>
      <c r="AZ55" s="2498">
        <v>2.3529411764687267E-3</v>
      </c>
      <c r="BA55" s="2498">
        <v>0.64455298792086191</v>
      </c>
      <c r="BB55" s="2498">
        <v>0.63701091025410506</v>
      </c>
      <c r="BC55" s="2498">
        <v>7.542077666756907E-3</v>
      </c>
      <c r="BD55" s="2498">
        <v>0.35711782537294251</v>
      </c>
      <c r="BE55" s="2498">
        <v>0.34368148903391116</v>
      </c>
      <c r="BF55" s="2498">
        <v>1.3436336339031463E-2</v>
      </c>
      <c r="BG55" s="2498">
        <v>0.84929181290941713</v>
      </c>
      <c r="BH55" s="2498">
        <v>8.5229357845057474E-2</v>
      </c>
      <c r="BI55" s="2498">
        <v>0.76406245506435977</v>
      </c>
      <c r="BJ55" s="2497">
        <v>3.8065316328352492</v>
      </c>
      <c r="BK55" s="2498">
        <v>0.21503463687280847</v>
      </c>
      <c r="BL55" s="2498">
        <v>0.18935592014798647</v>
      </c>
      <c r="BM55" s="2498">
        <v>2.5678716724821988E-2</v>
      </c>
      <c r="BN55" s="2497">
        <v>3.5914969959624408</v>
      </c>
      <c r="BO55" s="2498">
        <v>0.94597750937879566</v>
      </c>
      <c r="BP55" s="2498">
        <v>0.92461884204119316</v>
      </c>
      <c r="BQ55" s="2498">
        <v>2.1358667337602583E-2</v>
      </c>
      <c r="BR55" s="2497">
        <v>2.6455194865836442</v>
      </c>
      <c r="BS55" s="2497">
        <v>2.421377687148333</v>
      </c>
      <c r="BT55" s="2498">
        <v>0.22414179943531182</v>
      </c>
      <c r="BU55" s="2498">
        <v>0.2399999999973611</v>
      </c>
      <c r="BV55" s="2498">
        <v>0.2399999999973611</v>
      </c>
      <c r="BW55" s="2497">
        <v>0</v>
      </c>
      <c r="BX55" s="2497">
        <v>139.52176099588422</v>
      </c>
      <c r="BY55" s="2499">
        <v>173.06391474966296</v>
      </c>
    </row>
    <row r="56" spans="1:77" ht="15.95" customHeight="1">
      <c r="A56" s="156"/>
      <c r="B56" s="156" t="s">
        <v>2242</v>
      </c>
      <c r="C56" s="166"/>
      <c r="D56" s="1083"/>
      <c r="E56" s="1278">
        <f t="shared" si="201"/>
        <v>5.3172069536267319</v>
      </c>
      <c r="F56" s="1278">
        <f t="shared" si="181"/>
        <v>3.9480285042967909</v>
      </c>
      <c r="G56" s="1278">
        <f t="shared" si="181"/>
        <v>1.369178449329941</v>
      </c>
      <c r="H56" s="1278">
        <f t="shared" si="181"/>
        <v>3.2197959808056309</v>
      </c>
      <c r="I56" s="1278">
        <f t="shared" si="181"/>
        <v>0.94570610596767013</v>
      </c>
      <c r="J56" s="1278">
        <f t="shared" si="181"/>
        <v>0.70250948034620531</v>
      </c>
      <c r="K56" s="1278">
        <f t="shared" si="181"/>
        <v>0.24319662562146455</v>
      </c>
      <c r="L56" s="1278">
        <f t="shared" si="181"/>
        <v>1.3746973386040946</v>
      </c>
      <c r="M56" s="1278">
        <f t="shared" si="181"/>
        <v>0.38591313537615068</v>
      </c>
      <c r="N56" s="1278">
        <f t="shared" si="181"/>
        <v>0.33728016701913438</v>
      </c>
      <c r="O56" s="1278">
        <f t="shared" si="181"/>
        <v>4.8632968357016471E-2</v>
      </c>
      <c r="P56" s="1278">
        <f t="shared" si="181"/>
        <v>0.49100451757904173</v>
      </c>
      <c r="Q56" s="1278">
        <f t="shared" si="181"/>
        <v>0.47077122790583686</v>
      </c>
      <c r="R56" s="1278">
        <f t="shared" si="181"/>
        <v>2.0233289673204886E-2</v>
      </c>
      <c r="S56" s="1278">
        <f t="shared" si="182"/>
        <v>0.49777968564890251</v>
      </c>
      <c r="T56" s="1278">
        <f t="shared" si="183"/>
        <v>0.41634053347906058</v>
      </c>
      <c r="U56" s="1278">
        <f t="shared" si="184"/>
        <v>8.1439152169841988E-2</v>
      </c>
      <c r="V56" s="1278">
        <f t="shared" si="185"/>
        <v>0.8993925362338655</v>
      </c>
      <c r="W56" s="1278">
        <f t="shared" si="186"/>
        <v>8.8024636518923532E-2</v>
      </c>
      <c r="X56" s="1278">
        <f t="shared" si="187"/>
        <v>0.81136789971494205</v>
      </c>
      <c r="Y56" s="1278">
        <f t="shared" si="188"/>
        <v>1.8669080759414072</v>
      </c>
      <c r="Z56" s="1278">
        <f t="shared" si="189"/>
        <v>0.15746647493037133</v>
      </c>
      <c r="AA56" s="1278">
        <f t="shared" si="190"/>
        <v>0.12359988858397081</v>
      </c>
      <c r="AB56" s="1278">
        <f t="shared" si="191"/>
        <v>3.3866586346400475E-2</v>
      </c>
      <c r="AC56" s="1278">
        <f t="shared" si="192"/>
        <v>1.7094416010110358</v>
      </c>
      <c r="AD56" s="1278">
        <f t="shared" si="193"/>
        <v>0.71089846431956261</v>
      </c>
      <c r="AE56" s="1278">
        <f t="shared" si="194"/>
        <v>0.67989426084282167</v>
      </c>
      <c r="AF56" s="1278">
        <f t="shared" si="195"/>
        <v>3.1004203476740891E-2</v>
      </c>
      <c r="AG56" s="1278">
        <f t="shared" si="195"/>
        <v>0.99854313669147376</v>
      </c>
      <c r="AH56" s="1278">
        <f t="shared" si="196"/>
        <v>0.94320842109284331</v>
      </c>
      <c r="AI56" s="1278">
        <f t="shared" si="197"/>
        <v>5.5334715598630284E-2</v>
      </c>
      <c r="AJ56" s="1278">
        <f t="shared" si="198"/>
        <v>0.23050289687969361</v>
      </c>
      <c r="AK56" s="1278">
        <f t="shared" si="199"/>
        <v>0.1863998885079943</v>
      </c>
      <c r="AL56" s="1279">
        <f t="shared" si="200"/>
        <v>4.410300837169933E-2</v>
      </c>
      <c r="AM56" s="3605" t="s">
        <v>1016</v>
      </c>
      <c r="AN56" s="3606"/>
      <c r="AO56" s="2496">
        <v>5364.9999999998317</v>
      </c>
      <c r="AP56" s="2497">
        <v>16.681636961338782</v>
      </c>
      <c r="AQ56" s="2497">
        <v>12.948806381211966</v>
      </c>
      <c r="AR56" s="2497">
        <v>3.7328305801268087</v>
      </c>
      <c r="AS56" s="2497">
        <v>11.114042752586069</v>
      </c>
      <c r="AT56" s="2497">
        <v>2.1675231249995743</v>
      </c>
      <c r="AU56" s="2497">
        <v>1.6646128299505081</v>
      </c>
      <c r="AV56" s="2498">
        <v>0.50291029504906559</v>
      </c>
      <c r="AW56" s="2497">
        <v>6.5376986486537021</v>
      </c>
      <c r="AX56" s="2498">
        <v>0.72435225169419859</v>
      </c>
      <c r="AY56" s="2498">
        <v>0.68564149663729346</v>
      </c>
      <c r="AZ56" s="2498">
        <v>3.8710755056905459E-2</v>
      </c>
      <c r="BA56" s="2497">
        <v>1.5646460063991037</v>
      </c>
      <c r="BB56" s="2497">
        <v>1.5259665415503123</v>
      </c>
      <c r="BC56" s="2498">
        <v>3.8679464848791902E-2</v>
      </c>
      <c r="BD56" s="2497">
        <v>4.2487003905603986</v>
      </c>
      <c r="BE56" s="2497">
        <v>3.5549340021566382</v>
      </c>
      <c r="BF56" s="2498">
        <v>0.69376638840375993</v>
      </c>
      <c r="BG56" s="2497">
        <v>2.408820978932797</v>
      </c>
      <c r="BH56" s="2498">
        <v>0.57304992369605268</v>
      </c>
      <c r="BI56" s="2497">
        <v>1.8357710552367457</v>
      </c>
      <c r="BJ56" s="2497">
        <v>5.4820180192340784</v>
      </c>
      <c r="BK56" s="2498">
        <v>0.72645672570516573</v>
      </c>
      <c r="BL56" s="2498">
        <v>0.62236121980646353</v>
      </c>
      <c r="BM56" s="2498">
        <v>0.10409550589870238</v>
      </c>
      <c r="BN56" s="2497">
        <v>4.7555612935289142</v>
      </c>
      <c r="BO56" s="2497">
        <v>1.5970129857588911</v>
      </c>
      <c r="BP56" s="2497">
        <v>1.5350486990164172</v>
      </c>
      <c r="BQ56" s="2498">
        <v>6.1964286742473396E-2</v>
      </c>
      <c r="BR56" s="2497">
        <v>3.1585483077700194</v>
      </c>
      <c r="BS56" s="2497">
        <v>2.7177483895127525</v>
      </c>
      <c r="BT56" s="2498">
        <v>0.44079991825726744</v>
      </c>
      <c r="BU56" s="2498">
        <v>8.5576189518630386E-2</v>
      </c>
      <c r="BV56" s="2498">
        <v>6.9443278885530479E-2</v>
      </c>
      <c r="BW56" s="2498">
        <v>1.613291063309991E-2</v>
      </c>
      <c r="BX56" s="2497">
        <v>155.35629365887962</v>
      </c>
      <c r="BY56" s="2499">
        <v>169.59000984108073</v>
      </c>
    </row>
    <row r="57" spans="1:77" ht="15.95" customHeight="1">
      <c r="A57" s="156"/>
      <c r="B57" s="155" t="s">
        <v>20</v>
      </c>
      <c r="C57" s="166"/>
      <c r="D57" s="1083"/>
      <c r="E57" s="1278">
        <f>AP59</f>
        <v>6.1980553008645582</v>
      </c>
      <c r="F57" s="1278">
        <f t="shared" ref="F57:S57" si="202">AQ59</f>
        <v>4.8506310288358261</v>
      </c>
      <c r="G57" s="1278">
        <f t="shared" si="202"/>
        <v>1.3474242720287313</v>
      </c>
      <c r="H57" s="1278">
        <f t="shared" si="202"/>
        <v>2.7811075200944257</v>
      </c>
      <c r="I57" s="1278">
        <f t="shared" si="202"/>
        <v>1.0934813759666135</v>
      </c>
      <c r="J57" s="1278">
        <f t="shared" si="202"/>
        <v>0.70517967177533247</v>
      </c>
      <c r="K57" s="1278">
        <f t="shared" si="202"/>
        <v>0.38830170419128096</v>
      </c>
      <c r="L57" s="1278">
        <f t="shared" si="202"/>
        <v>0.92391188420286563</v>
      </c>
      <c r="M57" s="1278">
        <f t="shared" si="202"/>
        <v>0.21257972741791592</v>
      </c>
      <c r="N57" s="1278">
        <f t="shared" si="202"/>
        <v>0.20325188487856929</v>
      </c>
      <c r="O57" s="1278">
        <f t="shared" si="202"/>
        <v>9.3278425393466188E-3</v>
      </c>
      <c r="P57" s="1278">
        <f t="shared" si="202"/>
        <v>0.33238822927928957</v>
      </c>
      <c r="Q57" s="1278">
        <f t="shared" si="202"/>
        <v>0.31953723729272393</v>
      </c>
      <c r="R57" s="1278">
        <f t="shared" si="202"/>
        <v>1.2850991986565608E-2</v>
      </c>
      <c r="S57" s="1278">
        <f t="shared" si="202"/>
        <v>0.37894392750566025</v>
      </c>
      <c r="T57" s="1278">
        <f t="shared" ref="T57:T58" si="203">BE59</f>
        <v>0.35049217886123207</v>
      </c>
      <c r="U57" s="1278">
        <f t="shared" ref="U57:U58" si="204">BF59</f>
        <v>2.845174864442802E-2</v>
      </c>
      <c r="V57" s="1278">
        <f t="shared" ref="V57:V58" si="205">BG59</f>
        <v>0.76371425992494701</v>
      </c>
      <c r="W57" s="1278">
        <f t="shared" ref="W57:W58" si="206">BH59</f>
        <v>3.8557030920387675E-2</v>
      </c>
      <c r="X57" s="1278">
        <f t="shared" ref="X57:X58" si="207">BI59</f>
        <v>0.72515722900455937</v>
      </c>
      <c r="Y57" s="1278">
        <f t="shared" ref="Y57:Y58" si="208">BJ59</f>
        <v>3.1218242728030918</v>
      </c>
      <c r="Z57" s="1278">
        <f t="shared" ref="Z57:Z58" si="209">BK59</f>
        <v>0.38485991380403362</v>
      </c>
      <c r="AA57" s="1278">
        <f t="shared" ref="AA57:AA58" si="210">BL59</f>
        <v>0.2970010778124233</v>
      </c>
      <c r="AB57" s="1278">
        <f t="shared" ref="AB57:AB58" si="211">BM59</f>
        <v>8.785883599161029E-2</v>
      </c>
      <c r="AC57" s="1278">
        <f t="shared" ref="AC57:AC58" si="212">BN59</f>
        <v>2.7369643589990575</v>
      </c>
      <c r="AD57" s="1278">
        <f t="shared" ref="AD57:AD58" si="213">BO59</f>
        <v>1.2071237533692512</v>
      </c>
      <c r="AE57" s="1278">
        <f t="shared" ref="AE57:AE58" si="214">BP59</f>
        <v>1.1856069381740078</v>
      </c>
      <c r="AF57" s="1278">
        <f t="shared" ref="AF57:AG58" si="215">BQ59</f>
        <v>2.1516815195243226E-2</v>
      </c>
      <c r="AG57" s="1278">
        <f t="shared" si="215"/>
        <v>1.5298406056298068</v>
      </c>
      <c r="AH57" s="1278">
        <f t="shared" ref="AH57:AH58" si="216">BS59</f>
        <v>1.4558815011541097</v>
      </c>
      <c r="AI57" s="1278">
        <f t="shared" ref="AI57:AI58" si="217">BT59</f>
        <v>7.395910447569734E-2</v>
      </c>
      <c r="AJ57" s="1278">
        <f t="shared" ref="AJ57:AJ58" si="218">BU59</f>
        <v>0.29512350796703973</v>
      </c>
      <c r="AK57" s="1278">
        <f t="shared" ref="AK57:AK58" si="219">BV59</f>
        <v>0.29512350796703973</v>
      </c>
      <c r="AL57" s="1279">
        <f t="shared" ref="AL57:AL58" si="220">BW59</f>
        <v>0</v>
      </c>
      <c r="AM57" s="3605" t="s">
        <v>1017</v>
      </c>
      <c r="AN57" s="3606"/>
      <c r="AO57" s="2496">
        <v>4916.0000000010541</v>
      </c>
      <c r="AP57" s="2497">
        <v>7.8208419866833658</v>
      </c>
      <c r="AQ57" s="2497">
        <v>5.9880307569122344</v>
      </c>
      <c r="AR57" s="2497">
        <v>1.8328112297711328</v>
      </c>
      <c r="AS57" s="2497">
        <v>5.029502184295084</v>
      </c>
      <c r="AT57" s="2497">
        <v>1.1694309655456367</v>
      </c>
      <c r="AU57" s="2498">
        <v>0.89735583093042293</v>
      </c>
      <c r="AV57" s="2498">
        <v>0.27207513461521438</v>
      </c>
      <c r="AW57" s="2497">
        <v>2.6296191596391867</v>
      </c>
      <c r="AX57" s="2498">
        <v>0.4946833395212224</v>
      </c>
      <c r="AY57" s="2498">
        <v>0.44777248157851524</v>
      </c>
      <c r="AZ57" s="2498">
        <v>4.6910857942707683E-2</v>
      </c>
      <c r="BA57" s="2498">
        <v>0.85520881685026473</v>
      </c>
      <c r="BB57" s="2498">
        <v>0.82151945899147771</v>
      </c>
      <c r="BC57" s="2498">
        <v>3.3689357858787065E-2</v>
      </c>
      <c r="BD57" s="2497">
        <v>1.2797270032676986</v>
      </c>
      <c r="BE57" s="2497">
        <v>1.0743676181116539</v>
      </c>
      <c r="BF57" s="2498">
        <v>0.20535938515604421</v>
      </c>
      <c r="BG57" s="2497">
        <v>1.2304520591102577</v>
      </c>
      <c r="BH57" s="2498">
        <v>0.18346509015935178</v>
      </c>
      <c r="BI57" s="2497">
        <v>1.0469869689509059</v>
      </c>
      <c r="BJ57" s="2497">
        <v>2.642914032164374</v>
      </c>
      <c r="BK57" s="2498">
        <v>0.37686416932321659</v>
      </c>
      <c r="BL57" s="2498">
        <v>0.30450514406386314</v>
      </c>
      <c r="BM57" s="2498">
        <v>7.2359025259353491E-2</v>
      </c>
      <c r="BN57" s="2497">
        <v>2.2660498628411565</v>
      </c>
      <c r="BO57" s="2498">
        <v>0.70920552829413497</v>
      </c>
      <c r="BP57" s="2498">
        <v>0.66862306124612136</v>
      </c>
      <c r="BQ57" s="2498">
        <v>4.0582467048013666E-2</v>
      </c>
      <c r="BR57" s="2497">
        <v>1.556844334547024</v>
      </c>
      <c r="BS57" s="2497">
        <v>1.4630331460977053</v>
      </c>
      <c r="BT57" s="2498">
        <v>9.38111884493186E-2</v>
      </c>
      <c r="BU57" s="2498">
        <v>0.14842577022391468</v>
      </c>
      <c r="BV57" s="2498">
        <v>0.12738892573312846</v>
      </c>
      <c r="BW57" s="2498">
        <v>2.1036844490786268E-2</v>
      </c>
      <c r="BX57" s="2497">
        <v>92.606074068663588</v>
      </c>
      <c r="BY57" s="2499">
        <v>126.87253026492142</v>
      </c>
    </row>
    <row r="58" spans="1:77" ht="15.95" customHeight="1">
      <c r="A58" s="3093" t="s">
        <v>21</v>
      </c>
      <c r="B58" s="3093"/>
      <c r="C58" s="166"/>
      <c r="D58" s="1083"/>
      <c r="E58" s="1278">
        <f>AP60</f>
        <v>7.1829550245004068</v>
      </c>
      <c r="F58" s="1278">
        <f t="shared" ref="F58:S58" si="221">AQ60</f>
        <v>5.8783333067464261</v>
      </c>
      <c r="G58" s="1278">
        <f t="shared" si="221"/>
        <v>1.3046217177539838</v>
      </c>
      <c r="H58" s="1278">
        <f t="shared" si="221"/>
        <v>3.1364233916678015</v>
      </c>
      <c r="I58" s="1278">
        <f t="shared" si="221"/>
        <v>0.97620416082004513</v>
      </c>
      <c r="J58" s="1278">
        <f t="shared" si="221"/>
        <v>0.73015543681041439</v>
      </c>
      <c r="K58" s="1278">
        <f t="shared" si="221"/>
        <v>0.24604872400963065</v>
      </c>
      <c r="L58" s="1278">
        <f t="shared" si="221"/>
        <v>1.3109274179383383</v>
      </c>
      <c r="M58" s="1278">
        <f t="shared" si="221"/>
        <v>0.30925660464453381</v>
      </c>
      <c r="N58" s="1278">
        <f t="shared" si="221"/>
        <v>0.30690366346806502</v>
      </c>
      <c r="O58" s="1278">
        <f t="shared" si="221"/>
        <v>2.3529411764687267E-3</v>
      </c>
      <c r="P58" s="1278">
        <f t="shared" si="221"/>
        <v>0.64455298792086191</v>
      </c>
      <c r="Q58" s="1278">
        <f t="shared" si="221"/>
        <v>0.63701091025410506</v>
      </c>
      <c r="R58" s="1278">
        <f t="shared" si="221"/>
        <v>7.542077666756907E-3</v>
      </c>
      <c r="S58" s="1278">
        <f t="shared" si="221"/>
        <v>0.35711782537294251</v>
      </c>
      <c r="T58" s="1278">
        <f t="shared" si="203"/>
        <v>0.34368148903391116</v>
      </c>
      <c r="U58" s="1278">
        <f t="shared" si="204"/>
        <v>1.3436336339031463E-2</v>
      </c>
      <c r="V58" s="1278">
        <f t="shared" si="205"/>
        <v>0.84929181290941713</v>
      </c>
      <c r="W58" s="1278">
        <f t="shared" si="206"/>
        <v>8.5229357845057474E-2</v>
      </c>
      <c r="X58" s="1278">
        <f t="shared" si="207"/>
        <v>0.76406245506435977</v>
      </c>
      <c r="Y58" s="1278">
        <f t="shared" si="208"/>
        <v>3.8065316328352492</v>
      </c>
      <c r="Z58" s="1278">
        <f t="shared" si="209"/>
        <v>0.21503463687280847</v>
      </c>
      <c r="AA58" s="1278">
        <f t="shared" si="210"/>
        <v>0.18935592014798647</v>
      </c>
      <c r="AB58" s="1278">
        <f t="shared" si="211"/>
        <v>2.5678716724821988E-2</v>
      </c>
      <c r="AC58" s="1278">
        <f t="shared" si="212"/>
        <v>3.5914969959624408</v>
      </c>
      <c r="AD58" s="1278">
        <f t="shared" si="213"/>
        <v>0.94597750937879566</v>
      </c>
      <c r="AE58" s="1278">
        <f t="shared" si="214"/>
        <v>0.92461884204119316</v>
      </c>
      <c r="AF58" s="1278">
        <f t="shared" si="215"/>
        <v>2.1358667337602583E-2</v>
      </c>
      <c r="AG58" s="1278">
        <f t="shared" ref="AG58" si="222">BR60</f>
        <v>2.6455194865836442</v>
      </c>
      <c r="AH58" s="1278">
        <f t="shared" si="216"/>
        <v>2.421377687148333</v>
      </c>
      <c r="AI58" s="1278">
        <f t="shared" si="217"/>
        <v>0.22414179943531182</v>
      </c>
      <c r="AJ58" s="1278">
        <f t="shared" si="218"/>
        <v>0.2399999999973611</v>
      </c>
      <c r="AK58" s="1278">
        <f t="shared" si="219"/>
        <v>0.2399999999973611</v>
      </c>
      <c r="AL58" s="1279">
        <f t="shared" si="220"/>
        <v>0</v>
      </c>
      <c r="AM58" s="3605" t="s">
        <v>1018</v>
      </c>
      <c r="AN58" s="3606"/>
      <c r="AO58" s="2496">
        <v>5284.9999999988531</v>
      </c>
      <c r="AP58" s="2497">
        <v>8.0416663591959541</v>
      </c>
      <c r="AQ58" s="2497">
        <v>6.0005597305801341</v>
      </c>
      <c r="AR58" s="2497">
        <v>2.0411066286158182</v>
      </c>
      <c r="AS58" s="2497">
        <v>4.889779688639627</v>
      </c>
      <c r="AT58" s="2497">
        <v>1.1553417964043118</v>
      </c>
      <c r="AU58" s="2498">
        <v>0.86569935006432996</v>
      </c>
      <c r="AV58" s="2498">
        <v>0.28964244633998254</v>
      </c>
      <c r="AW58" s="2497">
        <v>2.4025192381001776</v>
      </c>
      <c r="AX58" s="2498">
        <v>0.44807974599512629</v>
      </c>
      <c r="AY58" s="2498">
        <v>0.39606428461701504</v>
      </c>
      <c r="AZ58" s="2498">
        <v>5.2015461378110736E-2</v>
      </c>
      <c r="BA58" s="2498">
        <v>0.74006841395333001</v>
      </c>
      <c r="BB58" s="2498">
        <v>0.69724788972187035</v>
      </c>
      <c r="BC58" s="2498">
        <v>4.2820524231459427E-2</v>
      </c>
      <c r="BD58" s="2497">
        <v>1.2143710781517223</v>
      </c>
      <c r="BE58" s="2498">
        <v>0.98274548318408561</v>
      </c>
      <c r="BF58" s="2498">
        <v>0.23162559496763641</v>
      </c>
      <c r="BG58" s="2497">
        <v>1.3319186541351404</v>
      </c>
      <c r="BH58" s="2498">
        <v>0.21611669192740937</v>
      </c>
      <c r="BI58" s="2497">
        <v>1.1158019622077313</v>
      </c>
      <c r="BJ58" s="2497">
        <v>2.953942044491555</v>
      </c>
      <c r="BK58" s="2498">
        <v>0.23444781127070205</v>
      </c>
      <c r="BL58" s="2498">
        <v>0.18201657453120609</v>
      </c>
      <c r="BM58" s="2498">
        <v>5.2431236739495929E-2</v>
      </c>
      <c r="BN58" s="2497">
        <v>2.7194942332208512</v>
      </c>
      <c r="BO58" s="2497">
        <v>1.0902275037196771</v>
      </c>
      <c r="BP58" s="2497">
        <v>1.0175522656541942</v>
      </c>
      <c r="BQ58" s="2498">
        <v>7.2675238065482942E-2</v>
      </c>
      <c r="BR58" s="2497">
        <v>1.629266729501176</v>
      </c>
      <c r="BS58" s="2497">
        <v>1.4914898862386232</v>
      </c>
      <c r="BT58" s="2498">
        <v>0.13777684326255271</v>
      </c>
      <c r="BU58" s="2498">
        <v>0.19794462606476645</v>
      </c>
      <c r="BV58" s="2498">
        <v>0.15162730464139956</v>
      </c>
      <c r="BW58" s="2498">
        <v>4.6317321423366899E-2</v>
      </c>
      <c r="BX58" s="2497">
        <v>79.77448525545951</v>
      </c>
      <c r="BY58" s="2499">
        <v>105.99022985829782</v>
      </c>
    </row>
    <row r="59" spans="1:77" ht="15.95" customHeight="1">
      <c r="A59" s="3094" t="s">
        <v>118</v>
      </c>
      <c r="B59" s="3094"/>
      <c r="C59" s="3094"/>
      <c r="D59" s="1083"/>
      <c r="E59" s="1278"/>
      <c r="F59" s="1278"/>
      <c r="G59" s="1278"/>
      <c r="H59" s="1278"/>
      <c r="I59" s="1278"/>
      <c r="J59" s="1278"/>
      <c r="K59" s="1278"/>
      <c r="L59" s="1278"/>
      <c r="M59" s="1278"/>
      <c r="N59" s="1278"/>
      <c r="O59" s="1278"/>
      <c r="P59" s="1278"/>
      <c r="Q59" s="1278"/>
      <c r="R59" s="1278"/>
      <c r="S59" s="1278"/>
      <c r="T59" s="1278"/>
      <c r="U59" s="1278"/>
      <c r="V59" s="1278"/>
      <c r="W59" s="1278"/>
      <c r="X59" s="1278"/>
      <c r="Y59" s="1278"/>
      <c r="Z59" s="1278"/>
      <c r="AA59" s="1278"/>
      <c r="AB59" s="1278"/>
      <c r="AC59" s="1278"/>
      <c r="AD59" s="1278"/>
      <c r="AE59" s="1278"/>
      <c r="AF59" s="1278"/>
      <c r="AG59" s="1278"/>
      <c r="AH59" s="1278"/>
      <c r="AI59" s="1278"/>
      <c r="AJ59" s="1278"/>
      <c r="AK59" s="1278"/>
      <c r="AL59" s="1279"/>
      <c r="AM59" s="3605" t="s">
        <v>1019</v>
      </c>
      <c r="AN59" s="3606"/>
      <c r="AO59" s="2496">
        <v>754.00000000043303</v>
      </c>
      <c r="AP59" s="2497">
        <v>6.1980553008645582</v>
      </c>
      <c r="AQ59" s="2497">
        <v>4.8506310288358261</v>
      </c>
      <c r="AR59" s="2497">
        <v>1.3474242720287313</v>
      </c>
      <c r="AS59" s="2497">
        <v>2.7811075200944257</v>
      </c>
      <c r="AT59" s="2497">
        <v>1.0934813759666135</v>
      </c>
      <c r="AU59" s="2498">
        <v>0.70517967177533247</v>
      </c>
      <c r="AV59" s="2498">
        <v>0.38830170419128096</v>
      </c>
      <c r="AW59" s="2498">
        <v>0.92391188420286563</v>
      </c>
      <c r="AX59" s="2498">
        <v>0.21257972741791592</v>
      </c>
      <c r="AY59" s="2498">
        <v>0.20325188487856929</v>
      </c>
      <c r="AZ59" s="2498">
        <v>9.3278425393466188E-3</v>
      </c>
      <c r="BA59" s="2498">
        <v>0.33238822927928957</v>
      </c>
      <c r="BB59" s="2498">
        <v>0.31953723729272393</v>
      </c>
      <c r="BC59" s="2498">
        <v>1.2850991986565608E-2</v>
      </c>
      <c r="BD59" s="2498">
        <v>0.37894392750566025</v>
      </c>
      <c r="BE59" s="2498">
        <v>0.35049217886123207</v>
      </c>
      <c r="BF59" s="2498">
        <v>2.845174864442802E-2</v>
      </c>
      <c r="BG59" s="2498">
        <v>0.76371425992494701</v>
      </c>
      <c r="BH59" s="2498">
        <v>3.8557030920387675E-2</v>
      </c>
      <c r="BI59" s="2498">
        <v>0.72515722900455937</v>
      </c>
      <c r="BJ59" s="2497">
        <v>3.1218242728030918</v>
      </c>
      <c r="BK59" s="2498">
        <v>0.38485991380403362</v>
      </c>
      <c r="BL59" s="2498">
        <v>0.2970010778124233</v>
      </c>
      <c r="BM59" s="2498">
        <v>8.785883599161029E-2</v>
      </c>
      <c r="BN59" s="2497">
        <v>2.7369643589990575</v>
      </c>
      <c r="BO59" s="2497">
        <v>1.2071237533692512</v>
      </c>
      <c r="BP59" s="2497">
        <v>1.1856069381740078</v>
      </c>
      <c r="BQ59" s="2498">
        <v>2.1516815195243226E-2</v>
      </c>
      <c r="BR59" s="2497">
        <v>1.5298406056298068</v>
      </c>
      <c r="BS59" s="2497">
        <v>1.4558815011541097</v>
      </c>
      <c r="BT59" s="2498">
        <v>7.395910447569734E-2</v>
      </c>
      <c r="BU59" s="2498">
        <v>0.29512350796703973</v>
      </c>
      <c r="BV59" s="2498">
        <v>0.29512350796703973</v>
      </c>
      <c r="BW59" s="2497">
        <v>0</v>
      </c>
      <c r="BX59" s="2497">
        <v>58.160766057306866</v>
      </c>
      <c r="BY59" s="2499">
        <v>75.341536844245979</v>
      </c>
    </row>
    <row r="60" spans="1:77" ht="15.95" customHeight="1">
      <c r="A60" s="3093" t="s">
        <v>22</v>
      </c>
      <c r="B60" s="3093" t="s">
        <v>22</v>
      </c>
      <c r="C60" s="196"/>
      <c r="D60" s="1083"/>
      <c r="E60" s="1278">
        <f>AP61</f>
        <v>13.548290171656447</v>
      </c>
      <c r="F60" s="1278">
        <f t="shared" ref="F60:S60" si="223">AQ61</f>
        <v>10.344447206953649</v>
      </c>
      <c r="G60" s="1278">
        <f t="shared" si="223"/>
        <v>3.2038429647027793</v>
      </c>
      <c r="H60" s="1278">
        <f t="shared" si="223"/>
        <v>7.8086213028182163</v>
      </c>
      <c r="I60" s="1278">
        <f t="shared" si="223"/>
        <v>1.6909587438335791</v>
      </c>
      <c r="J60" s="1278">
        <f t="shared" si="223"/>
        <v>1.2416187333763353</v>
      </c>
      <c r="K60" s="1278">
        <f t="shared" si="223"/>
        <v>0.44934001045724326</v>
      </c>
      <c r="L60" s="1278">
        <f t="shared" si="223"/>
        <v>4.1635983367859399</v>
      </c>
      <c r="M60" s="1278">
        <f t="shared" si="223"/>
        <v>0.55404367768681562</v>
      </c>
      <c r="N60" s="1278">
        <f t="shared" si="223"/>
        <v>0.5185622858798169</v>
      </c>
      <c r="O60" s="1278">
        <f t="shared" si="223"/>
        <v>3.5481391806999094E-2</v>
      </c>
      <c r="P60" s="1278">
        <f t="shared" si="223"/>
        <v>0.92692807794206278</v>
      </c>
      <c r="Q60" s="1278">
        <f t="shared" si="223"/>
        <v>0.87755903173431216</v>
      </c>
      <c r="R60" s="1278">
        <f t="shared" si="223"/>
        <v>4.9369046207750629E-2</v>
      </c>
      <c r="S60" s="1278">
        <f t="shared" si="223"/>
        <v>2.6826265811570593</v>
      </c>
      <c r="T60" s="1278">
        <f t="shared" ref="T60" si="224">BE61</f>
        <v>2.1772358064469546</v>
      </c>
      <c r="U60" s="1278">
        <f t="shared" ref="U60" si="225">BF61</f>
        <v>0.50539077471010585</v>
      </c>
      <c r="V60" s="1278">
        <f t="shared" ref="V60" si="226">BG61</f>
        <v>1.9540642221986968</v>
      </c>
      <c r="W60" s="1278">
        <f t="shared" ref="W60" si="227">BH61</f>
        <v>0.41536482445759254</v>
      </c>
      <c r="X60" s="1278">
        <f t="shared" ref="X60" si="228">BI61</f>
        <v>1.5386993977411045</v>
      </c>
      <c r="Y60" s="1278">
        <f t="shared" ref="Y60" si="229">BJ61</f>
        <v>5.570886594723568</v>
      </c>
      <c r="Z60" s="1278">
        <f t="shared" ref="Z60" si="230">BK61</f>
        <v>0.66149683174355689</v>
      </c>
      <c r="AA60" s="1278">
        <f t="shared" ref="AA60" si="231">BL61</f>
        <v>0.53699437563836827</v>
      </c>
      <c r="AB60" s="1278">
        <f t="shared" ref="AB60" si="232">BM61</f>
        <v>0.12450245610518861</v>
      </c>
      <c r="AC60" s="1278">
        <f t="shared" ref="AC60" si="233">BN61</f>
        <v>4.9093897629800116</v>
      </c>
      <c r="AD60" s="1278">
        <f t="shared" ref="AD60" si="234">BO61</f>
        <v>1.5410543966416594</v>
      </c>
      <c r="AE60" s="1278">
        <f t="shared" ref="AE60" si="235">BP61</f>
        <v>1.4785582387138143</v>
      </c>
      <c r="AF60" s="1278">
        <f t="shared" ref="AF60:AG60" si="236">BQ61</f>
        <v>6.2496157927845554E-2</v>
      </c>
      <c r="AG60" s="1278">
        <f t="shared" si="236"/>
        <v>3.368335366338354</v>
      </c>
      <c r="AH60" s="1278">
        <f t="shared" ref="AH60" si="237">BS61</f>
        <v>2.9543183104401987</v>
      </c>
      <c r="AI60" s="1278">
        <f t="shared" ref="AI60" si="238">BT61</f>
        <v>0.41401705589815463</v>
      </c>
      <c r="AJ60" s="1278">
        <f t="shared" ref="AJ60" si="239">BU61</f>
        <v>0.16878227411465024</v>
      </c>
      <c r="AK60" s="1278">
        <f t="shared" ref="AK60" si="240">BV61</f>
        <v>0.1442356002662607</v>
      </c>
      <c r="AL60" s="1279">
        <f t="shared" ref="AL60" si="241">BW61</f>
        <v>2.454667384838943E-2</v>
      </c>
      <c r="AM60" s="3605" t="s">
        <v>1020</v>
      </c>
      <c r="AN60" s="3606"/>
      <c r="AO60" s="2496">
        <v>425.00000000033623</v>
      </c>
      <c r="AP60" s="2497">
        <v>7.1829550245004068</v>
      </c>
      <c r="AQ60" s="2497">
        <v>5.8783333067464261</v>
      </c>
      <c r="AR60" s="2497">
        <v>1.3046217177539838</v>
      </c>
      <c r="AS60" s="2497">
        <v>3.1364233916678015</v>
      </c>
      <c r="AT60" s="2498">
        <v>0.97620416082004513</v>
      </c>
      <c r="AU60" s="2498">
        <v>0.73015543681041439</v>
      </c>
      <c r="AV60" s="2498">
        <v>0.24604872400963065</v>
      </c>
      <c r="AW60" s="2497">
        <v>1.3109274179383383</v>
      </c>
      <c r="AX60" s="2498">
        <v>0.30925660464453381</v>
      </c>
      <c r="AY60" s="2498">
        <v>0.30690366346806502</v>
      </c>
      <c r="AZ60" s="2498">
        <v>2.3529411764687267E-3</v>
      </c>
      <c r="BA60" s="2498">
        <v>0.64455298792086191</v>
      </c>
      <c r="BB60" s="2498">
        <v>0.63701091025410506</v>
      </c>
      <c r="BC60" s="2498">
        <v>7.542077666756907E-3</v>
      </c>
      <c r="BD60" s="2498">
        <v>0.35711782537294251</v>
      </c>
      <c r="BE60" s="2498">
        <v>0.34368148903391116</v>
      </c>
      <c r="BF60" s="2498">
        <v>1.3436336339031463E-2</v>
      </c>
      <c r="BG60" s="2498">
        <v>0.84929181290941713</v>
      </c>
      <c r="BH60" s="2498">
        <v>8.5229357845057474E-2</v>
      </c>
      <c r="BI60" s="2498">
        <v>0.76406245506435977</v>
      </c>
      <c r="BJ60" s="2497">
        <v>3.8065316328352492</v>
      </c>
      <c r="BK60" s="2498">
        <v>0.21503463687280847</v>
      </c>
      <c r="BL60" s="2498">
        <v>0.18935592014798647</v>
      </c>
      <c r="BM60" s="2498">
        <v>2.5678716724821988E-2</v>
      </c>
      <c r="BN60" s="2497">
        <v>3.5914969959624408</v>
      </c>
      <c r="BO60" s="2498">
        <v>0.94597750937879566</v>
      </c>
      <c r="BP60" s="2498">
        <v>0.92461884204119316</v>
      </c>
      <c r="BQ60" s="2498">
        <v>2.1358667337602583E-2</v>
      </c>
      <c r="BR60" s="2497">
        <v>2.6455194865836442</v>
      </c>
      <c r="BS60" s="2497">
        <v>2.421377687148333</v>
      </c>
      <c r="BT60" s="2498">
        <v>0.22414179943531182</v>
      </c>
      <c r="BU60" s="2498">
        <v>0.2399999999973611</v>
      </c>
      <c r="BV60" s="2498">
        <v>0.2399999999973611</v>
      </c>
      <c r="BW60" s="2497">
        <v>0</v>
      </c>
      <c r="BX60" s="2497">
        <v>139.52176099588422</v>
      </c>
      <c r="BY60" s="2499">
        <v>173.06391474966296</v>
      </c>
    </row>
    <row r="61" spans="1:77" ht="15.95" customHeight="1">
      <c r="A61" s="155"/>
      <c r="B61" s="155" t="s">
        <v>368</v>
      </c>
      <c r="C61" s="155"/>
      <c r="D61" s="1089"/>
      <c r="E61" s="1278">
        <f>AP63</f>
        <v>10.949576120087023</v>
      </c>
      <c r="F61" s="1278">
        <f t="shared" ref="F61:R64" si="242">AQ63</f>
        <v>8.446503777464434</v>
      </c>
      <c r="G61" s="1278">
        <f t="shared" si="242"/>
        <v>2.5030723426225907</v>
      </c>
      <c r="H61" s="1278">
        <f t="shared" si="242"/>
        <v>5.8139996096755739</v>
      </c>
      <c r="I61" s="1278">
        <f t="shared" si="242"/>
        <v>1.4274637130954597</v>
      </c>
      <c r="J61" s="1278">
        <f t="shared" si="242"/>
        <v>1.0420498567189787</v>
      </c>
      <c r="K61" s="1278">
        <f t="shared" si="242"/>
        <v>0.38541385637648212</v>
      </c>
      <c r="L61" s="1278">
        <f t="shared" si="242"/>
        <v>2.8096806462504036</v>
      </c>
      <c r="M61" s="1278">
        <f t="shared" si="242"/>
        <v>0.52407336019880002</v>
      </c>
      <c r="N61" s="1278">
        <f t="shared" si="242"/>
        <v>0.4935393473267522</v>
      </c>
      <c r="O61" s="1278">
        <f t="shared" si="242"/>
        <v>3.0534012872047645E-2</v>
      </c>
      <c r="P61" s="1278">
        <f t="shared" si="242"/>
        <v>0.70592032576393071</v>
      </c>
      <c r="Q61" s="1278">
        <f t="shared" si="242"/>
        <v>0.67075603606659839</v>
      </c>
      <c r="R61" s="1278">
        <f t="shared" si="242"/>
        <v>3.51642896973327E-2</v>
      </c>
      <c r="S61" s="1278">
        <f t="shared" ref="S61:S64" si="243">BD63</f>
        <v>1.5796869602876706</v>
      </c>
      <c r="T61" s="1278">
        <f t="shared" ref="T61:T64" si="244">BE63</f>
        <v>1.3159004334601545</v>
      </c>
      <c r="U61" s="1278">
        <f t="shared" ref="U61:U64" si="245">BF63</f>
        <v>0.26378652682751658</v>
      </c>
      <c r="V61" s="1278">
        <f t="shared" ref="V61:V64" si="246">BG63</f>
        <v>1.5768552503297129</v>
      </c>
      <c r="W61" s="1278">
        <f t="shared" ref="W61:W64" si="247">BH63</f>
        <v>0.36865486475764281</v>
      </c>
      <c r="X61" s="1278">
        <f t="shared" ref="X61:X64" si="248">BI63</f>
        <v>1.20820038557207</v>
      </c>
      <c r="Y61" s="1278">
        <f t="shared" ref="Y61:Y64" si="249">BJ63</f>
        <v>4.9520234437710817</v>
      </c>
      <c r="Z61" s="1278">
        <f t="shared" ref="Z61:Z64" si="250">BK63</f>
        <v>0.62445788844143812</v>
      </c>
      <c r="AA61" s="1278">
        <f t="shared" ref="AA61:AA64" si="251">BL63</f>
        <v>0.51120700434314992</v>
      </c>
      <c r="AB61" s="1278">
        <f t="shared" ref="AB61:AB64" si="252">BM63</f>
        <v>0.11325088409828836</v>
      </c>
      <c r="AC61" s="1278">
        <f t="shared" ref="AC61:AC64" si="253">BN63</f>
        <v>4.3275655553296444</v>
      </c>
      <c r="AD61" s="1278">
        <f t="shared" ref="AD61:AD64" si="254">BO63</f>
        <v>1.2403674818162578</v>
      </c>
      <c r="AE61" s="1278">
        <f t="shared" ref="AE61:AE64" si="255">BP63</f>
        <v>1.1910114449094433</v>
      </c>
      <c r="AF61" s="1278">
        <f t="shared" ref="AF61:AG64" si="256">BQ63</f>
        <v>4.9356036906813658E-2</v>
      </c>
      <c r="AG61" s="1278">
        <f t="shared" si="256"/>
        <v>3.0871980735133846</v>
      </c>
      <c r="AH61" s="1278">
        <f t="shared" ref="AH61:AH64" si="257">BS63</f>
        <v>2.6972423329582762</v>
      </c>
      <c r="AI61" s="1278">
        <f t="shared" ref="AI61:AI64" si="258">BT63</f>
        <v>0.3899557405551094</v>
      </c>
      <c r="AJ61" s="1278">
        <f t="shared" ref="AJ61:AJ64" si="259">BU63</f>
        <v>0.18355306664036256</v>
      </c>
      <c r="AK61" s="1278">
        <f t="shared" ref="AK61:AK64" si="260">BV63</f>
        <v>0.15614245692343248</v>
      </c>
      <c r="AL61" s="1279">
        <f t="shared" ref="AL61:AL64" si="261">BW63</f>
        <v>2.7410609716930046E-2</v>
      </c>
      <c r="AM61" s="3605" t="s">
        <v>1021</v>
      </c>
      <c r="AN61" s="2990" t="s">
        <v>1022</v>
      </c>
      <c r="AO61" s="2496">
        <v>7340.076017069091</v>
      </c>
      <c r="AP61" s="2497">
        <v>13.548290171656447</v>
      </c>
      <c r="AQ61" s="2497">
        <v>10.344447206953649</v>
      </c>
      <c r="AR61" s="2497">
        <v>3.2038429647027793</v>
      </c>
      <c r="AS61" s="2497">
        <v>7.8086213028182163</v>
      </c>
      <c r="AT61" s="2497">
        <v>1.6909587438335791</v>
      </c>
      <c r="AU61" s="2497">
        <v>1.2416187333763353</v>
      </c>
      <c r="AV61" s="2498">
        <v>0.44934001045724326</v>
      </c>
      <c r="AW61" s="2497">
        <v>4.1635983367859399</v>
      </c>
      <c r="AX61" s="2498">
        <v>0.55404367768681562</v>
      </c>
      <c r="AY61" s="2498">
        <v>0.5185622858798169</v>
      </c>
      <c r="AZ61" s="2498">
        <v>3.5481391806999094E-2</v>
      </c>
      <c r="BA61" s="2498">
        <v>0.92692807794206278</v>
      </c>
      <c r="BB61" s="2498">
        <v>0.87755903173431216</v>
      </c>
      <c r="BC61" s="2498">
        <v>4.9369046207750629E-2</v>
      </c>
      <c r="BD61" s="2497">
        <v>2.6826265811570593</v>
      </c>
      <c r="BE61" s="2497">
        <v>2.1772358064469546</v>
      </c>
      <c r="BF61" s="2498">
        <v>0.50539077471010585</v>
      </c>
      <c r="BG61" s="2497">
        <v>1.9540642221986968</v>
      </c>
      <c r="BH61" s="2498">
        <v>0.41536482445759254</v>
      </c>
      <c r="BI61" s="2497">
        <v>1.5386993977411045</v>
      </c>
      <c r="BJ61" s="2497">
        <v>5.570886594723568</v>
      </c>
      <c r="BK61" s="2498">
        <v>0.66149683174355689</v>
      </c>
      <c r="BL61" s="2498">
        <v>0.53699437563836827</v>
      </c>
      <c r="BM61" s="2498">
        <v>0.12450245610518861</v>
      </c>
      <c r="BN61" s="2497">
        <v>4.9093897629800116</v>
      </c>
      <c r="BO61" s="2497">
        <v>1.5410543966416594</v>
      </c>
      <c r="BP61" s="2497">
        <v>1.4785582387138143</v>
      </c>
      <c r="BQ61" s="2498">
        <v>6.2496157927845554E-2</v>
      </c>
      <c r="BR61" s="2497">
        <v>3.368335366338354</v>
      </c>
      <c r="BS61" s="2497">
        <v>2.9543183104401987</v>
      </c>
      <c r="BT61" s="2498">
        <v>0.41401705589815463</v>
      </c>
      <c r="BU61" s="2498">
        <v>0.16878227411465024</v>
      </c>
      <c r="BV61" s="2498">
        <v>0.1442356002662607</v>
      </c>
      <c r="BW61" s="2498">
        <v>2.454667384838943E-2</v>
      </c>
      <c r="BX61" s="2497">
        <v>97.780188207237188</v>
      </c>
      <c r="BY61" s="2499">
        <v>138.47866401020096</v>
      </c>
    </row>
    <row r="62" spans="1:77" ht="15.95" customHeight="1">
      <c r="A62" s="155"/>
      <c r="B62" s="155" t="s">
        <v>24</v>
      </c>
      <c r="C62" s="155"/>
      <c r="D62" s="1089"/>
      <c r="E62" s="1278">
        <f t="shared" ref="E62" si="262">AP64</f>
        <v>20.820417308268901</v>
      </c>
      <c r="F62" s="1278">
        <f t="shared" si="242"/>
        <v>15.471957445690624</v>
      </c>
      <c r="G62" s="1278">
        <f t="shared" si="242"/>
        <v>5.3484598625782755</v>
      </c>
      <c r="H62" s="1278">
        <f t="shared" si="242"/>
        <v>12.77267303932596</v>
      </c>
      <c r="I62" s="1278">
        <f t="shared" si="242"/>
        <v>2.4558387409576765</v>
      </c>
      <c r="J62" s="1278">
        <f t="shared" si="242"/>
        <v>1.7786767020145358</v>
      </c>
      <c r="K62" s="1278">
        <f t="shared" si="242"/>
        <v>0.67716203894314075</v>
      </c>
      <c r="L62" s="1278">
        <f t="shared" si="242"/>
        <v>7.3810920133726388</v>
      </c>
      <c r="M62" s="1278">
        <f t="shared" si="242"/>
        <v>0.63318561233174231</v>
      </c>
      <c r="N62" s="1278">
        <f t="shared" si="242"/>
        <v>0.56888004070142306</v>
      </c>
      <c r="O62" s="1278">
        <f t="shared" si="242"/>
        <v>6.4305571630319219E-2</v>
      </c>
      <c r="P62" s="1278">
        <f t="shared" si="242"/>
        <v>1.5403984683777956</v>
      </c>
      <c r="Q62" s="1278">
        <f t="shared" si="242"/>
        <v>1.4368727263140633</v>
      </c>
      <c r="R62" s="1278">
        <f t="shared" si="242"/>
        <v>0.10352574206373254</v>
      </c>
      <c r="S62" s="1278">
        <f t="shared" si="243"/>
        <v>5.207507932663102</v>
      </c>
      <c r="T62" s="1278">
        <f t="shared" si="244"/>
        <v>3.9958857828076892</v>
      </c>
      <c r="U62" s="1278">
        <f t="shared" si="245"/>
        <v>1.2116221498554118</v>
      </c>
      <c r="V62" s="1278">
        <f t="shared" si="246"/>
        <v>2.9357422849956469</v>
      </c>
      <c r="W62" s="1278">
        <f t="shared" si="247"/>
        <v>0.44072805667418918</v>
      </c>
      <c r="X62" s="1278">
        <f t="shared" si="248"/>
        <v>2.495014228321458</v>
      </c>
      <c r="Y62" s="1278">
        <f t="shared" si="249"/>
        <v>7.920186160050867</v>
      </c>
      <c r="Z62" s="1278">
        <f t="shared" si="250"/>
        <v>0.58944059750514211</v>
      </c>
      <c r="AA62" s="1278">
        <f t="shared" si="251"/>
        <v>0.45109773997698294</v>
      </c>
      <c r="AB62" s="1278">
        <f t="shared" si="252"/>
        <v>0.13834285752815917</v>
      </c>
      <c r="AC62" s="1278">
        <f t="shared" si="253"/>
        <v>7.3307455625457232</v>
      </c>
      <c r="AD62" s="1278">
        <f t="shared" si="254"/>
        <v>2.5978048486744476</v>
      </c>
      <c r="AE62" s="1278">
        <f t="shared" si="255"/>
        <v>2.4672947142362944</v>
      </c>
      <c r="AF62" s="1278">
        <f t="shared" si="256"/>
        <v>0.1305101344381534</v>
      </c>
      <c r="AG62" s="1278">
        <f t="shared" si="256"/>
        <v>4.7329407138712769</v>
      </c>
      <c r="AH62" s="1278">
        <f t="shared" si="257"/>
        <v>4.2295164931096512</v>
      </c>
      <c r="AI62" s="1278">
        <f t="shared" si="258"/>
        <v>0.50342422076162663</v>
      </c>
      <c r="AJ62" s="1278">
        <f t="shared" si="259"/>
        <v>0.12755810889206834</v>
      </c>
      <c r="AK62" s="1278">
        <f t="shared" si="260"/>
        <v>0.10300518985579471</v>
      </c>
      <c r="AL62" s="1279">
        <f t="shared" si="261"/>
        <v>2.4552919036273609E-2</v>
      </c>
      <c r="AM62" s="3605"/>
      <c r="AN62" s="2990" t="s">
        <v>1023</v>
      </c>
      <c r="AO62" s="2496">
        <v>9404.9239829314083</v>
      </c>
      <c r="AP62" s="2497">
        <v>8.3706214081411918</v>
      </c>
      <c r="AQ62" s="2497">
        <v>6.46970696629133</v>
      </c>
      <c r="AR62" s="2497">
        <v>1.9009144418498667</v>
      </c>
      <c r="AS62" s="2497">
        <v>5.9871210998292366</v>
      </c>
      <c r="AT62" s="2497">
        <v>1.3090240402736506</v>
      </c>
      <c r="AU62" s="2497">
        <v>1.0256027402345742</v>
      </c>
      <c r="AV62" s="2498">
        <v>0.28342130003907473</v>
      </c>
      <c r="AW62" s="2497">
        <v>3.3378175821416423</v>
      </c>
      <c r="AX62" s="2498">
        <v>0.52218508670269714</v>
      </c>
      <c r="AY62" s="2498">
        <v>0.47318992491658224</v>
      </c>
      <c r="AZ62" s="2498">
        <v>4.8995161786114495E-2</v>
      </c>
      <c r="BA62" s="2497">
        <v>1.0877947705446835</v>
      </c>
      <c r="BB62" s="2497">
        <v>1.0612170797440335</v>
      </c>
      <c r="BC62" s="2498">
        <v>2.6577690800650446E-2</v>
      </c>
      <c r="BD62" s="2497">
        <v>1.7278377248942642</v>
      </c>
      <c r="BE62" s="2497">
        <v>1.4861238055189256</v>
      </c>
      <c r="BF62" s="2498">
        <v>0.24171391937533807</v>
      </c>
      <c r="BG62" s="2497">
        <v>1.3402794774139428</v>
      </c>
      <c r="BH62" s="2498">
        <v>0.22700757992584347</v>
      </c>
      <c r="BI62" s="2497">
        <v>1.1132718974880995</v>
      </c>
      <c r="BJ62" s="2497">
        <v>2.2430884243873304</v>
      </c>
      <c r="BK62" s="2498">
        <v>0.26744483448915435</v>
      </c>
      <c r="BL62" s="2498">
        <v>0.22974224710459237</v>
      </c>
      <c r="BM62" s="2498">
        <v>3.7702587384561836E-2</v>
      </c>
      <c r="BN62" s="2497">
        <v>1.9756435898981743</v>
      </c>
      <c r="BO62" s="2498">
        <v>0.83116426573716862</v>
      </c>
      <c r="BP62" s="2498">
        <v>0.7798501878409666</v>
      </c>
      <c r="BQ62" s="2498">
        <v>5.1314077896202008E-2</v>
      </c>
      <c r="BR62" s="2497">
        <v>1.144479324161005</v>
      </c>
      <c r="BS62" s="2497">
        <v>1.0736306125076176</v>
      </c>
      <c r="BT62" s="2498">
        <v>7.0848711653388088E-2</v>
      </c>
      <c r="BU62" s="2498">
        <v>0.14041188392462992</v>
      </c>
      <c r="BV62" s="2498">
        <v>0.11334278849819179</v>
      </c>
      <c r="BW62" s="2498">
        <v>2.7069095426438084E-2</v>
      </c>
      <c r="BX62" s="2497">
        <v>116.51152989554194</v>
      </c>
      <c r="BY62" s="2499">
        <v>128.40400310993806</v>
      </c>
    </row>
    <row r="63" spans="1:77" ht="15.95" customHeight="1">
      <c r="A63" s="155"/>
      <c r="B63" s="155" t="s">
        <v>25</v>
      </c>
      <c r="C63" s="155"/>
      <c r="D63" s="1089"/>
      <c r="E63" s="1278">
        <f>AP65</f>
        <v>24.101341099337144</v>
      </c>
      <c r="F63" s="1278">
        <f t="shared" si="242"/>
        <v>18.31470162762977</v>
      </c>
      <c r="G63" s="1278">
        <f t="shared" si="242"/>
        <v>5.7866394717073772</v>
      </c>
      <c r="H63" s="1278">
        <f t="shared" si="242"/>
        <v>16.792992315592212</v>
      </c>
      <c r="I63" s="1278">
        <f t="shared" si="242"/>
        <v>2.7215580920119988</v>
      </c>
      <c r="J63" s="1278">
        <f t="shared" si="242"/>
        <v>2.0826989679131276</v>
      </c>
      <c r="K63" s="1278">
        <f t="shared" si="242"/>
        <v>0.63885912409887124</v>
      </c>
      <c r="L63" s="1278">
        <f t="shared" si="242"/>
        <v>10.479760233810062</v>
      </c>
      <c r="M63" s="1278">
        <f t="shared" si="242"/>
        <v>0.68251689758402023</v>
      </c>
      <c r="N63" s="1278">
        <f t="shared" si="242"/>
        <v>0.64839679465505251</v>
      </c>
      <c r="O63" s="1278">
        <f t="shared" si="242"/>
        <v>3.4120102928967756E-2</v>
      </c>
      <c r="P63" s="1278">
        <f t="shared" si="242"/>
        <v>1.8315559289255441</v>
      </c>
      <c r="Q63" s="1278">
        <f t="shared" si="242"/>
        <v>1.7451346582940523</v>
      </c>
      <c r="R63" s="1278">
        <f t="shared" si="242"/>
        <v>8.6421270631491756E-2</v>
      </c>
      <c r="S63" s="1278">
        <f t="shared" si="243"/>
        <v>7.9656874073004982</v>
      </c>
      <c r="T63" s="1278">
        <f t="shared" si="244"/>
        <v>6.5223301156545892</v>
      </c>
      <c r="U63" s="1278">
        <f t="shared" si="245"/>
        <v>1.4433572916459079</v>
      </c>
      <c r="V63" s="1278">
        <f t="shared" si="246"/>
        <v>3.5916739897701535</v>
      </c>
      <c r="W63" s="1278">
        <f t="shared" si="247"/>
        <v>0.75591404988852007</v>
      </c>
      <c r="X63" s="1278">
        <f t="shared" si="248"/>
        <v>2.8357599398816333</v>
      </c>
      <c r="Y63" s="1278">
        <f t="shared" si="249"/>
        <v>7.1997060407493416</v>
      </c>
      <c r="Z63" s="1278">
        <f t="shared" si="250"/>
        <v>1.0635290281054415</v>
      </c>
      <c r="AA63" s="1278">
        <f t="shared" si="251"/>
        <v>0.86806568465827028</v>
      </c>
      <c r="AB63" s="1278">
        <f t="shared" si="252"/>
        <v>0.19546334344717128</v>
      </c>
      <c r="AC63" s="1278">
        <f t="shared" si="253"/>
        <v>6.1361770126438975</v>
      </c>
      <c r="AD63" s="1278">
        <f t="shared" si="254"/>
        <v>2.4537499161106116</v>
      </c>
      <c r="AE63" s="1278">
        <f t="shared" si="255"/>
        <v>2.3826360149185901</v>
      </c>
      <c r="AF63" s="1278">
        <f t="shared" si="256"/>
        <v>7.1113901192021822E-2</v>
      </c>
      <c r="AG63" s="1278">
        <f t="shared" si="256"/>
        <v>3.6824270965332864</v>
      </c>
      <c r="AH63" s="1278">
        <f t="shared" si="257"/>
        <v>3.2023131562733553</v>
      </c>
      <c r="AI63" s="1278">
        <f t="shared" si="258"/>
        <v>0.48011394025993115</v>
      </c>
      <c r="AJ63" s="1278">
        <f t="shared" si="259"/>
        <v>0.10864274299559092</v>
      </c>
      <c r="AK63" s="1278">
        <f t="shared" si="260"/>
        <v>0.10721218537421</v>
      </c>
      <c r="AL63" s="1279">
        <f t="shared" si="261"/>
        <v>1.4305576213809164E-3</v>
      </c>
      <c r="AM63" s="3605" t="s">
        <v>1024</v>
      </c>
      <c r="AN63" s="2990" t="s">
        <v>3904</v>
      </c>
      <c r="AO63" s="2496">
        <v>5639.987809155069</v>
      </c>
      <c r="AP63" s="2497">
        <v>10.949576120087023</v>
      </c>
      <c r="AQ63" s="2497">
        <v>8.446503777464434</v>
      </c>
      <c r="AR63" s="2497">
        <v>2.5030723426225907</v>
      </c>
      <c r="AS63" s="2497">
        <v>5.8139996096755739</v>
      </c>
      <c r="AT63" s="2497">
        <v>1.4274637130954597</v>
      </c>
      <c r="AU63" s="2497">
        <v>1.0420498567189787</v>
      </c>
      <c r="AV63" s="2498">
        <v>0.38541385637648212</v>
      </c>
      <c r="AW63" s="2497">
        <v>2.8096806462504036</v>
      </c>
      <c r="AX63" s="2498">
        <v>0.52407336019880002</v>
      </c>
      <c r="AY63" s="2498">
        <v>0.4935393473267522</v>
      </c>
      <c r="AZ63" s="2498">
        <v>3.0534012872047645E-2</v>
      </c>
      <c r="BA63" s="2498">
        <v>0.70592032576393071</v>
      </c>
      <c r="BB63" s="2498">
        <v>0.67075603606659839</v>
      </c>
      <c r="BC63" s="2498">
        <v>3.51642896973327E-2</v>
      </c>
      <c r="BD63" s="2497">
        <v>1.5796869602876706</v>
      </c>
      <c r="BE63" s="2497">
        <v>1.3159004334601545</v>
      </c>
      <c r="BF63" s="2498">
        <v>0.26378652682751658</v>
      </c>
      <c r="BG63" s="2497">
        <v>1.5768552503297129</v>
      </c>
      <c r="BH63" s="2498">
        <v>0.36865486475764281</v>
      </c>
      <c r="BI63" s="2497">
        <v>1.20820038557207</v>
      </c>
      <c r="BJ63" s="2497">
        <v>4.9520234437710817</v>
      </c>
      <c r="BK63" s="2498">
        <v>0.62445788844143812</v>
      </c>
      <c r="BL63" s="2498">
        <v>0.51120700434314992</v>
      </c>
      <c r="BM63" s="2498">
        <v>0.11325088409828836</v>
      </c>
      <c r="BN63" s="2497">
        <v>4.3275655553296444</v>
      </c>
      <c r="BO63" s="2497">
        <v>1.2403674818162578</v>
      </c>
      <c r="BP63" s="2497">
        <v>1.1910114449094433</v>
      </c>
      <c r="BQ63" s="2498">
        <v>4.9356036906813658E-2</v>
      </c>
      <c r="BR63" s="2497">
        <v>3.0871980735133846</v>
      </c>
      <c r="BS63" s="2497">
        <v>2.6972423329582762</v>
      </c>
      <c r="BT63" s="2498">
        <v>0.3899557405551094</v>
      </c>
      <c r="BU63" s="2498">
        <v>0.18355306664036256</v>
      </c>
      <c r="BV63" s="2498">
        <v>0.15614245692343248</v>
      </c>
      <c r="BW63" s="2498">
        <v>2.7410609716930046E-2</v>
      </c>
      <c r="BX63" s="2497">
        <v>73.529079442874945</v>
      </c>
      <c r="BY63" s="2499">
        <v>114.12211646651659</v>
      </c>
    </row>
    <row r="64" spans="1:77" ht="15.95" customHeight="1" thickBot="1">
      <c r="A64" s="3104" t="s">
        <v>26</v>
      </c>
      <c r="B64" s="3104"/>
      <c r="C64" s="169"/>
      <c r="D64" s="1104"/>
      <c r="E64" s="1283">
        <f>AP66</f>
        <v>8.3706214081411918</v>
      </c>
      <c r="F64" s="1283">
        <f t="shared" si="242"/>
        <v>6.46970696629133</v>
      </c>
      <c r="G64" s="1283">
        <f t="shared" si="242"/>
        <v>1.9009144418498667</v>
      </c>
      <c r="H64" s="1283">
        <f t="shared" si="242"/>
        <v>5.9871210998292366</v>
      </c>
      <c r="I64" s="1283">
        <f t="shared" si="242"/>
        <v>1.3090240402736506</v>
      </c>
      <c r="J64" s="1283">
        <f t="shared" si="242"/>
        <v>1.0256027402345742</v>
      </c>
      <c r="K64" s="1283">
        <f t="shared" si="242"/>
        <v>0.28342130003907473</v>
      </c>
      <c r="L64" s="1283">
        <f t="shared" si="242"/>
        <v>3.3378175821416423</v>
      </c>
      <c r="M64" s="1283">
        <f t="shared" si="242"/>
        <v>0.52218508670269714</v>
      </c>
      <c r="N64" s="1283">
        <f t="shared" si="242"/>
        <v>0.47318992491658224</v>
      </c>
      <c r="O64" s="1283">
        <f t="shared" si="242"/>
        <v>4.8995161786114495E-2</v>
      </c>
      <c r="P64" s="1283">
        <f t="shared" si="242"/>
        <v>1.0877947705446835</v>
      </c>
      <c r="Q64" s="1283">
        <f t="shared" si="242"/>
        <v>1.0612170797440335</v>
      </c>
      <c r="R64" s="1283">
        <f t="shared" si="242"/>
        <v>2.6577690800650446E-2</v>
      </c>
      <c r="S64" s="1283">
        <f t="shared" si="243"/>
        <v>1.7278377248942642</v>
      </c>
      <c r="T64" s="1283">
        <f t="shared" si="244"/>
        <v>1.4861238055189256</v>
      </c>
      <c r="U64" s="1283">
        <f t="shared" si="245"/>
        <v>0.24171391937533807</v>
      </c>
      <c r="V64" s="1283">
        <f t="shared" si="246"/>
        <v>1.3402794774139428</v>
      </c>
      <c r="W64" s="1283">
        <f t="shared" si="247"/>
        <v>0.22700757992584347</v>
      </c>
      <c r="X64" s="1283">
        <f t="shared" si="248"/>
        <v>1.1132718974880995</v>
      </c>
      <c r="Y64" s="1283">
        <f t="shared" si="249"/>
        <v>2.2430884243873304</v>
      </c>
      <c r="Z64" s="1283">
        <f t="shared" si="250"/>
        <v>0.26744483448915435</v>
      </c>
      <c r="AA64" s="1283">
        <f t="shared" si="251"/>
        <v>0.22974224710459237</v>
      </c>
      <c r="AB64" s="1283">
        <f t="shared" si="252"/>
        <v>3.7702587384561836E-2</v>
      </c>
      <c r="AC64" s="1283">
        <f t="shared" si="253"/>
        <v>1.9756435898981743</v>
      </c>
      <c r="AD64" s="1283">
        <f t="shared" si="254"/>
        <v>0.83116426573716862</v>
      </c>
      <c r="AE64" s="1283">
        <f t="shared" si="255"/>
        <v>0.7798501878409666</v>
      </c>
      <c r="AF64" s="1283">
        <f t="shared" si="256"/>
        <v>5.1314077896202008E-2</v>
      </c>
      <c r="AG64" s="1283">
        <f t="shared" si="256"/>
        <v>1.144479324161005</v>
      </c>
      <c r="AH64" s="1283">
        <f t="shared" si="257"/>
        <v>1.0736306125076176</v>
      </c>
      <c r="AI64" s="1283">
        <f t="shared" si="258"/>
        <v>7.0848711653388088E-2</v>
      </c>
      <c r="AJ64" s="1283">
        <f t="shared" si="259"/>
        <v>0.14041188392462992</v>
      </c>
      <c r="AK64" s="1283">
        <f t="shared" si="260"/>
        <v>0.11334278849819179</v>
      </c>
      <c r="AL64" s="1283">
        <f t="shared" si="261"/>
        <v>2.7069095426438084E-2</v>
      </c>
      <c r="AM64" s="3605"/>
      <c r="AN64" s="2990" t="s">
        <v>3905</v>
      </c>
      <c r="AO64" s="2496">
        <v>1001.0600911474231</v>
      </c>
      <c r="AP64" s="2497">
        <v>20.820417308268901</v>
      </c>
      <c r="AQ64" s="2497">
        <v>15.471957445690624</v>
      </c>
      <c r="AR64" s="2497">
        <v>5.3484598625782755</v>
      </c>
      <c r="AS64" s="2497">
        <v>12.77267303932596</v>
      </c>
      <c r="AT64" s="2497">
        <v>2.4558387409576765</v>
      </c>
      <c r="AU64" s="2497">
        <v>1.7786767020145358</v>
      </c>
      <c r="AV64" s="2498">
        <v>0.67716203894314075</v>
      </c>
      <c r="AW64" s="2497">
        <v>7.3810920133726388</v>
      </c>
      <c r="AX64" s="2498">
        <v>0.63318561233174231</v>
      </c>
      <c r="AY64" s="2498">
        <v>0.56888004070142306</v>
      </c>
      <c r="AZ64" s="2498">
        <v>6.4305571630319219E-2</v>
      </c>
      <c r="BA64" s="2497">
        <v>1.5403984683777956</v>
      </c>
      <c r="BB64" s="2497">
        <v>1.4368727263140633</v>
      </c>
      <c r="BC64" s="2498">
        <v>0.10352574206373254</v>
      </c>
      <c r="BD64" s="2497">
        <v>5.207507932663102</v>
      </c>
      <c r="BE64" s="2497">
        <v>3.9958857828076892</v>
      </c>
      <c r="BF64" s="2497">
        <v>1.2116221498554118</v>
      </c>
      <c r="BG64" s="2497">
        <v>2.9357422849956469</v>
      </c>
      <c r="BH64" s="2498">
        <v>0.44072805667418918</v>
      </c>
      <c r="BI64" s="2497">
        <v>2.495014228321458</v>
      </c>
      <c r="BJ64" s="2497">
        <v>7.920186160050867</v>
      </c>
      <c r="BK64" s="2498">
        <v>0.58944059750514211</v>
      </c>
      <c r="BL64" s="2498">
        <v>0.45109773997698294</v>
      </c>
      <c r="BM64" s="2498">
        <v>0.13834285752815917</v>
      </c>
      <c r="BN64" s="2497">
        <v>7.3307455625457232</v>
      </c>
      <c r="BO64" s="2497">
        <v>2.5978048486744476</v>
      </c>
      <c r="BP64" s="2497">
        <v>2.4672947142362944</v>
      </c>
      <c r="BQ64" s="2498">
        <v>0.1305101344381534</v>
      </c>
      <c r="BR64" s="2497">
        <v>4.7329407138712769</v>
      </c>
      <c r="BS64" s="2497">
        <v>4.2295164931096512</v>
      </c>
      <c r="BT64" s="2498">
        <v>0.50342422076162663</v>
      </c>
      <c r="BU64" s="2498">
        <v>0.12755810889206834</v>
      </c>
      <c r="BV64" s="2498">
        <v>0.10300518985579471</v>
      </c>
      <c r="BW64" s="2498">
        <v>2.4552919036273609E-2</v>
      </c>
      <c r="BX64" s="2497">
        <v>124.20458897835459</v>
      </c>
      <c r="BY64" s="2499">
        <v>168.58033356748078</v>
      </c>
    </row>
    <row r="65" spans="1:77" ht="15.95" customHeight="1">
      <c r="A65" s="1229" t="s">
        <v>1392</v>
      </c>
      <c r="B65" s="1256"/>
      <c r="C65" s="1256"/>
      <c r="D65" s="1256"/>
      <c r="E65" s="1256"/>
      <c r="F65" s="1256"/>
      <c r="G65" s="1256"/>
      <c r="H65" s="1256"/>
      <c r="I65" s="1256"/>
      <c r="J65" s="1256"/>
      <c r="K65" s="1256"/>
      <c r="L65" s="1256"/>
      <c r="M65" s="1256"/>
      <c r="N65" s="1256"/>
      <c r="O65" s="1256"/>
      <c r="AM65" s="3605"/>
      <c r="AN65" s="2990" t="s">
        <v>3906</v>
      </c>
      <c r="AO65" s="2496">
        <v>699.02811676659383</v>
      </c>
      <c r="AP65" s="2497">
        <v>24.101341099337144</v>
      </c>
      <c r="AQ65" s="2497">
        <v>18.31470162762977</v>
      </c>
      <c r="AR65" s="2497">
        <v>5.7866394717073772</v>
      </c>
      <c r="AS65" s="2497">
        <v>16.792992315592212</v>
      </c>
      <c r="AT65" s="2497">
        <v>2.7215580920119988</v>
      </c>
      <c r="AU65" s="2497">
        <v>2.0826989679131276</v>
      </c>
      <c r="AV65" s="2498">
        <v>0.63885912409887124</v>
      </c>
      <c r="AW65" s="2497">
        <v>10.479760233810062</v>
      </c>
      <c r="AX65" s="2498">
        <v>0.68251689758402023</v>
      </c>
      <c r="AY65" s="2498">
        <v>0.64839679465505251</v>
      </c>
      <c r="AZ65" s="2498">
        <v>3.4120102928967756E-2</v>
      </c>
      <c r="BA65" s="2497">
        <v>1.8315559289255441</v>
      </c>
      <c r="BB65" s="2497">
        <v>1.7451346582940523</v>
      </c>
      <c r="BC65" s="2498">
        <v>8.6421270631491756E-2</v>
      </c>
      <c r="BD65" s="2497">
        <v>7.9656874073004982</v>
      </c>
      <c r="BE65" s="2497">
        <v>6.5223301156545892</v>
      </c>
      <c r="BF65" s="2497">
        <v>1.4433572916459079</v>
      </c>
      <c r="BG65" s="2497">
        <v>3.5916739897701535</v>
      </c>
      <c r="BH65" s="2498">
        <v>0.75591404988852007</v>
      </c>
      <c r="BI65" s="2497">
        <v>2.8357599398816333</v>
      </c>
      <c r="BJ65" s="2497">
        <v>7.1997060407493416</v>
      </c>
      <c r="BK65" s="2497">
        <v>1.0635290281054415</v>
      </c>
      <c r="BL65" s="2498">
        <v>0.86806568465827028</v>
      </c>
      <c r="BM65" s="2498">
        <v>0.19546334344717128</v>
      </c>
      <c r="BN65" s="2497">
        <v>6.1361770126438975</v>
      </c>
      <c r="BO65" s="2497">
        <v>2.4537499161106116</v>
      </c>
      <c r="BP65" s="2497">
        <v>2.3826360149185901</v>
      </c>
      <c r="BQ65" s="2498">
        <v>7.1113901192021822E-2</v>
      </c>
      <c r="BR65" s="2497">
        <v>3.6824270965332864</v>
      </c>
      <c r="BS65" s="2497">
        <v>3.2023131562733553</v>
      </c>
      <c r="BT65" s="2498">
        <v>0.48011394025993115</v>
      </c>
      <c r="BU65" s="2498">
        <v>0.10864274299559092</v>
      </c>
      <c r="BV65" s="2498">
        <v>0.10721218537421</v>
      </c>
      <c r="BW65" s="2498">
        <v>1.4305576213809164E-3</v>
      </c>
      <c r="BX65" s="2497">
        <v>255.60437596002131</v>
      </c>
      <c r="BY65" s="2499">
        <v>291.88744482551192</v>
      </c>
    </row>
    <row r="66" spans="1:77" ht="15.95" customHeight="1">
      <c r="A66" s="1229" t="s">
        <v>1394</v>
      </c>
      <c r="B66" s="1268"/>
      <c r="C66" s="1268"/>
      <c r="D66" s="1268"/>
      <c r="E66" s="1268"/>
      <c r="F66" s="1268"/>
      <c r="G66" s="1268"/>
      <c r="H66" s="1268"/>
      <c r="I66" s="1268"/>
      <c r="J66" s="1268"/>
      <c r="K66" s="1268"/>
      <c r="L66" s="1268"/>
      <c r="M66" s="1268"/>
      <c r="N66" s="1268"/>
      <c r="O66" s="1268"/>
      <c r="AM66" s="3605"/>
      <c r="AN66" s="2990" t="s">
        <v>3907</v>
      </c>
      <c r="AO66" s="2496">
        <v>9404.9239829314083</v>
      </c>
      <c r="AP66" s="2497">
        <v>8.3706214081411918</v>
      </c>
      <c r="AQ66" s="2497">
        <v>6.46970696629133</v>
      </c>
      <c r="AR66" s="2497">
        <v>1.9009144418498667</v>
      </c>
      <c r="AS66" s="2497">
        <v>5.9871210998292366</v>
      </c>
      <c r="AT66" s="2497">
        <v>1.3090240402736506</v>
      </c>
      <c r="AU66" s="2497">
        <v>1.0256027402345742</v>
      </c>
      <c r="AV66" s="2498">
        <v>0.28342130003907473</v>
      </c>
      <c r="AW66" s="2497">
        <v>3.3378175821416423</v>
      </c>
      <c r="AX66" s="2498">
        <v>0.52218508670269714</v>
      </c>
      <c r="AY66" s="2498">
        <v>0.47318992491658224</v>
      </c>
      <c r="AZ66" s="2498">
        <v>4.8995161786114495E-2</v>
      </c>
      <c r="BA66" s="2497">
        <v>1.0877947705446835</v>
      </c>
      <c r="BB66" s="2497">
        <v>1.0612170797440335</v>
      </c>
      <c r="BC66" s="2498">
        <v>2.6577690800650446E-2</v>
      </c>
      <c r="BD66" s="2497">
        <v>1.7278377248942642</v>
      </c>
      <c r="BE66" s="2497">
        <v>1.4861238055189256</v>
      </c>
      <c r="BF66" s="2498">
        <v>0.24171391937533807</v>
      </c>
      <c r="BG66" s="2497">
        <v>1.3402794774139428</v>
      </c>
      <c r="BH66" s="2498">
        <v>0.22700757992584347</v>
      </c>
      <c r="BI66" s="2497">
        <v>1.1132718974880995</v>
      </c>
      <c r="BJ66" s="2497">
        <v>2.2430884243873304</v>
      </c>
      <c r="BK66" s="2498">
        <v>0.26744483448915435</v>
      </c>
      <c r="BL66" s="2498">
        <v>0.22974224710459237</v>
      </c>
      <c r="BM66" s="2498">
        <v>3.7702587384561836E-2</v>
      </c>
      <c r="BN66" s="2497">
        <v>1.9756435898981743</v>
      </c>
      <c r="BO66" s="2498">
        <v>0.83116426573716862</v>
      </c>
      <c r="BP66" s="2498">
        <v>0.7798501878409666</v>
      </c>
      <c r="BQ66" s="2498">
        <v>5.1314077896202008E-2</v>
      </c>
      <c r="BR66" s="2497">
        <v>1.144479324161005</v>
      </c>
      <c r="BS66" s="2497">
        <v>1.0736306125076176</v>
      </c>
      <c r="BT66" s="2498">
        <v>7.0848711653388088E-2</v>
      </c>
      <c r="BU66" s="2498">
        <v>0.14041188392462992</v>
      </c>
      <c r="BV66" s="2498">
        <v>0.11334278849819179</v>
      </c>
      <c r="BW66" s="2498">
        <v>2.7069095426438084E-2</v>
      </c>
      <c r="BX66" s="2497">
        <v>116.51152989554194</v>
      </c>
      <c r="BY66" s="2499">
        <v>128.40400310993806</v>
      </c>
    </row>
    <row r="67" spans="1:77" ht="18" customHeight="1">
      <c r="B67" s="1030"/>
      <c r="C67" s="1030"/>
      <c r="D67" s="1030"/>
      <c r="AM67" s="3605" t="s">
        <v>1029</v>
      </c>
      <c r="AN67" s="2990" t="s">
        <v>1030</v>
      </c>
      <c r="AO67" s="2496">
        <v>12508.028482146516</v>
      </c>
      <c r="AP67" s="2497">
        <v>3.1132415242840699</v>
      </c>
      <c r="AQ67" s="2497">
        <v>2.3363919164573828</v>
      </c>
      <c r="AR67" s="2498">
        <v>0.77684960782668022</v>
      </c>
      <c r="AS67" s="2497">
        <v>2.1786830931813128</v>
      </c>
      <c r="AT67" s="2498">
        <v>0.71022339114259048</v>
      </c>
      <c r="AU67" s="2498">
        <v>0.54920847327284816</v>
      </c>
      <c r="AV67" s="2498">
        <v>0.16101491786974334</v>
      </c>
      <c r="AW67" s="2498">
        <v>0.90556578734648518</v>
      </c>
      <c r="AX67" s="2498">
        <v>0.36097099343948391</v>
      </c>
      <c r="AY67" s="2498">
        <v>0.3266999593888657</v>
      </c>
      <c r="AZ67" s="2498">
        <v>3.4271034050618043E-2</v>
      </c>
      <c r="BA67" s="2498">
        <v>0.35205950693438864</v>
      </c>
      <c r="BB67" s="2498">
        <v>0.34090759227158535</v>
      </c>
      <c r="BC67" s="2498">
        <v>1.1151914662803183E-2</v>
      </c>
      <c r="BD67" s="2498">
        <v>0.19253528697261274</v>
      </c>
      <c r="BE67" s="2498">
        <v>0.17124164611088638</v>
      </c>
      <c r="BF67" s="2498">
        <v>2.1293640861726405E-2</v>
      </c>
      <c r="BG67" s="2498">
        <v>0.56289391469223937</v>
      </c>
      <c r="BH67" s="2498">
        <v>8.0782437746868857E-2</v>
      </c>
      <c r="BI67" s="2498">
        <v>0.48211147694537054</v>
      </c>
      <c r="BJ67" s="2498">
        <v>0.74276341882775065</v>
      </c>
      <c r="BK67" s="2498">
        <v>9.0738850631026505E-2</v>
      </c>
      <c r="BL67" s="2498">
        <v>7.9083690142167387E-2</v>
      </c>
      <c r="BM67" s="2498">
        <v>1.1655160488859093E-2</v>
      </c>
      <c r="BN67" s="2498">
        <v>0.65202456819672439</v>
      </c>
      <c r="BO67" s="2498">
        <v>0.26231532431902821</v>
      </c>
      <c r="BP67" s="2498">
        <v>0.25316562539298954</v>
      </c>
      <c r="BQ67" s="2498">
        <v>9.1496989260387383E-3</v>
      </c>
      <c r="BR67" s="2498">
        <v>0.38970924387769623</v>
      </c>
      <c r="BS67" s="2498">
        <v>0.37426673126910659</v>
      </c>
      <c r="BT67" s="2498">
        <v>1.5442512608589566E-2</v>
      </c>
      <c r="BU67" s="2498">
        <v>0.19179501227499884</v>
      </c>
      <c r="BV67" s="2498">
        <v>0.16103576086206733</v>
      </c>
      <c r="BW67" s="2498">
        <v>3.075925141293161E-2</v>
      </c>
      <c r="BX67" s="2497">
        <v>63.170967492646014</v>
      </c>
      <c r="BY67" s="2499">
        <v>79.929545146392556</v>
      </c>
    </row>
    <row r="68" spans="1:77" ht="30.75" customHeight="1">
      <c r="B68" s="1030"/>
      <c r="C68" s="1030"/>
      <c r="D68" s="1030"/>
      <c r="AM68" s="3605"/>
      <c r="AN68" s="2990" t="s">
        <v>1031</v>
      </c>
      <c r="AO68" s="2496">
        <v>2370.7253560779141</v>
      </c>
      <c r="AP68" s="2497">
        <v>13.25400513104525</v>
      </c>
      <c r="AQ68" s="2497">
        <v>10.290417496029262</v>
      </c>
      <c r="AR68" s="2497">
        <v>2.963587635015978</v>
      </c>
      <c r="AS68" s="2497">
        <v>8.0872155551555327</v>
      </c>
      <c r="AT68" s="2497">
        <v>1.8323871336883222</v>
      </c>
      <c r="AU68" s="2497">
        <v>1.3557710706739623</v>
      </c>
      <c r="AV68" s="2498">
        <v>0.47661606301436094</v>
      </c>
      <c r="AW68" s="2497">
        <v>4.177221702192071</v>
      </c>
      <c r="AX68" s="2498">
        <v>0.8165596537504356</v>
      </c>
      <c r="AY68" s="2498">
        <v>0.76665439176923289</v>
      </c>
      <c r="AZ68" s="2498">
        <v>4.9905261981202702E-2</v>
      </c>
      <c r="BA68" s="2497">
        <v>1.6035673278403686</v>
      </c>
      <c r="BB68" s="2497">
        <v>1.5364030144552625</v>
      </c>
      <c r="BC68" s="2498">
        <v>6.7164313385106353E-2</v>
      </c>
      <c r="BD68" s="2497">
        <v>1.7570947206012639</v>
      </c>
      <c r="BE68" s="2497">
        <v>1.534548947749637</v>
      </c>
      <c r="BF68" s="2498">
        <v>0.22254577285162722</v>
      </c>
      <c r="BG68" s="2497">
        <v>2.0776067192751326</v>
      </c>
      <c r="BH68" s="2498">
        <v>0.29640879165571599</v>
      </c>
      <c r="BI68" s="2497">
        <v>1.781197927619417</v>
      </c>
      <c r="BJ68" s="2497">
        <v>5.0991055060053929</v>
      </c>
      <c r="BK68" s="2498">
        <v>0.60623284934709099</v>
      </c>
      <c r="BL68" s="2498">
        <v>0.52934429396268201</v>
      </c>
      <c r="BM68" s="2498">
        <v>7.6888555384408766E-2</v>
      </c>
      <c r="BN68" s="2497">
        <v>4.4928726566583013</v>
      </c>
      <c r="BO68" s="2497">
        <v>1.8653038449412171</v>
      </c>
      <c r="BP68" s="2497">
        <v>1.824973359787796</v>
      </c>
      <c r="BQ68" s="2498">
        <v>4.0330485153420539E-2</v>
      </c>
      <c r="BR68" s="2497">
        <v>2.6275688117170835</v>
      </c>
      <c r="BS68" s="2497">
        <v>2.3997284336536127</v>
      </c>
      <c r="BT68" s="2498">
        <v>0.22784037806347146</v>
      </c>
      <c r="BU68" s="2498">
        <v>6.7684069884329998E-2</v>
      </c>
      <c r="BV68" s="2498">
        <v>4.6585192321369984E-2</v>
      </c>
      <c r="BW68" s="2498">
        <v>2.109887756296001E-2</v>
      </c>
      <c r="BX68" s="2497">
        <v>137.34921001707076</v>
      </c>
      <c r="BY68" s="2499">
        <v>151.25074160791087</v>
      </c>
    </row>
    <row r="69" spans="1:77" ht="16.5" customHeight="1">
      <c r="B69" s="1030"/>
      <c r="C69" s="1030"/>
      <c r="D69" s="1030"/>
      <c r="AM69" s="3605"/>
      <c r="AN69" s="2990" t="s">
        <v>1032</v>
      </c>
      <c r="AO69" s="2496">
        <v>1425.4260987624873</v>
      </c>
      <c r="AP69" s="2497">
        <v>29.354961978867706</v>
      </c>
      <c r="AQ69" s="2497">
        <v>22.501007595821026</v>
      </c>
      <c r="AR69" s="2497">
        <v>6.8539543830466778</v>
      </c>
      <c r="AS69" s="2497">
        <v>17.65185100952807</v>
      </c>
      <c r="AT69" s="2497">
        <v>3.3682079009507198</v>
      </c>
      <c r="AU69" s="2497">
        <v>2.4714344009158071</v>
      </c>
      <c r="AV69" s="2498">
        <v>0.89677350003491485</v>
      </c>
      <c r="AW69" s="2497">
        <v>9.8781396209352117</v>
      </c>
      <c r="AX69" s="2497">
        <v>1.098189391397753</v>
      </c>
      <c r="AY69" s="2497">
        <v>1.0170819679148246</v>
      </c>
      <c r="AZ69" s="2498">
        <v>8.1107423482927959E-2</v>
      </c>
      <c r="BA69" s="2497">
        <v>3.3807206075064413</v>
      </c>
      <c r="BB69" s="2497">
        <v>3.2542082905684011</v>
      </c>
      <c r="BC69" s="2498">
        <v>0.12651231693803885</v>
      </c>
      <c r="BD69" s="2497">
        <v>5.399229622031017</v>
      </c>
      <c r="BE69" s="2497">
        <v>4.5538220642790233</v>
      </c>
      <c r="BF69" s="2498">
        <v>0.84540755775199661</v>
      </c>
      <c r="BG69" s="2497">
        <v>4.4055034876421404</v>
      </c>
      <c r="BH69" s="2498">
        <v>0.68729063955013292</v>
      </c>
      <c r="BI69" s="2497">
        <v>3.718212848092008</v>
      </c>
      <c r="BJ69" s="2497">
        <v>11.703110969339621</v>
      </c>
      <c r="BK69" s="2497">
        <v>1.4148258745075222</v>
      </c>
      <c r="BL69" s="2497">
        <v>1.1535409900656073</v>
      </c>
      <c r="BM69" s="2498">
        <v>0.26128488444191517</v>
      </c>
      <c r="BN69" s="2497">
        <v>10.288285094832098</v>
      </c>
      <c r="BO69" s="2497">
        <v>4.3485209085475187</v>
      </c>
      <c r="BP69" s="2497">
        <v>4.0603422247168037</v>
      </c>
      <c r="BQ69" s="2498">
        <v>0.28817868383071421</v>
      </c>
      <c r="BR69" s="2497">
        <v>5.9397641862845827</v>
      </c>
      <c r="BS69" s="2497">
        <v>5.303287017810419</v>
      </c>
      <c r="BT69" s="2498">
        <v>0.63647716847416069</v>
      </c>
      <c r="BU69" s="2497">
        <v>0</v>
      </c>
      <c r="BV69" s="2497">
        <v>0</v>
      </c>
      <c r="BW69" s="2497">
        <v>0</v>
      </c>
      <c r="BX69" s="2497">
        <v>160.8463129844196</v>
      </c>
      <c r="BY69" s="2499">
        <v>270.8167367327913</v>
      </c>
    </row>
    <row r="70" spans="1:77">
      <c r="B70" s="1030"/>
      <c r="C70" s="1030"/>
      <c r="D70" s="1030"/>
      <c r="AM70" s="3605"/>
      <c r="AN70" s="2990" t="s">
        <v>1033</v>
      </c>
      <c r="AO70" s="2496">
        <v>274.00802773984981</v>
      </c>
      <c r="AP70" s="2497">
        <v>70.621557408159831</v>
      </c>
      <c r="AQ70" s="2497">
        <v>55.751585704700751</v>
      </c>
      <c r="AR70" s="2497">
        <v>14.869971703459065</v>
      </c>
      <c r="AS70" s="2497">
        <v>42.440696940454949</v>
      </c>
      <c r="AT70" s="2497">
        <v>7.0189780748723889</v>
      </c>
      <c r="AU70" s="2497">
        <v>5.344493835776758</v>
      </c>
      <c r="AV70" s="2497">
        <v>1.6744842390956316</v>
      </c>
      <c r="AW70" s="2497">
        <v>24.671584697032401</v>
      </c>
      <c r="AX70" s="2497">
        <v>1.289242540607302</v>
      </c>
      <c r="AY70" s="2497">
        <v>1.2091273723067801</v>
      </c>
      <c r="AZ70" s="2498">
        <v>8.011516830052183E-2</v>
      </c>
      <c r="BA70" s="2497">
        <v>5.7768638866749598</v>
      </c>
      <c r="BB70" s="2497">
        <v>5.5553181585543774</v>
      </c>
      <c r="BC70" s="2498">
        <v>0.22154572812058115</v>
      </c>
      <c r="BD70" s="2497">
        <v>17.60547826975013</v>
      </c>
      <c r="BE70" s="2497">
        <v>14.838226590061735</v>
      </c>
      <c r="BF70" s="2497">
        <v>2.7672516796884006</v>
      </c>
      <c r="BG70" s="2497">
        <v>10.750134168550172</v>
      </c>
      <c r="BH70" s="2497">
        <v>2.4710562140769401</v>
      </c>
      <c r="BI70" s="2497">
        <v>8.2790779544732338</v>
      </c>
      <c r="BJ70" s="2497">
        <v>28.180860467704868</v>
      </c>
      <c r="BK70" s="2497">
        <v>1.6106854612146315</v>
      </c>
      <c r="BL70" s="2497">
        <v>1.1390441505603692</v>
      </c>
      <c r="BM70" s="2498">
        <v>0.47164131065426251</v>
      </c>
      <c r="BN70" s="2497">
        <v>26.570175006490228</v>
      </c>
      <c r="BO70" s="2497">
        <v>7.1063511257684313</v>
      </c>
      <c r="BP70" s="2497">
        <v>6.6908814672410744</v>
      </c>
      <c r="BQ70" s="2498">
        <v>0.41546965852735634</v>
      </c>
      <c r="BR70" s="2497">
        <v>19.463823880721801</v>
      </c>
      <c r="BS70" s="2497">
        <v>18.503437916122717</v>
      </c>
      <c r="BT70" s="2498">
        <v>0.9603859645990791</v>
      </c>
      <c r="BU70" s="2497">
        <v>0</v>
      </c>
      <c r="BV70" s="2497">
        <v>0</v>
      </c>
      <c r="BW70" s="2497">
        <v>0</v>
      </c>
      <c r="BX70" s="2497">
        <v>302.15703175196029</v>
      </c>
      <c r="BY70" s="2499">
        <v>455.690675087876</v>
      </c>
    </row>
    <row r="71" spans="1:77" ht="15.75" customHeight="1">
      <c r="B71" s="1030"/>
      <c r="C71" s="1030"/>
      <c r="D71" s="1030"/>
      <c r="AE71" s="1030"/>
      <c r="AM71" s="3605"/>
      <c r="AN71" s="2990" t="s">
        <v>1034</v>
      </c>
      <c r="AO71" s="2496">
        <v>117.90999295995468</v>
      </c>
      <c r="AP71" s="2497">
        <v>153.1093577923321</v>
      </c>
      <c r="AQ71" s="2497">
        <v>125.12511077333053</v>
      </c>
      <c r="AR71" s="2497">
        <v>27.984247019001529</v>
      </c>
      <c r="AS71" s="2497">
        <v>96.203378005135505</v>
      </c>
      <c r="AT71" s="2497">
        <v>13.729507637994415</v>
      </c>
      <c r="AU71" s="2497">
        <v>10.914063645900793</v>
      </c>
      <c r="AV71" s="2497">
        <v>2.815443992093619</v>
      </c>
      <c r="AW71" s="2497">
        <v>63.813640929730219</v>
      </c>
      <c r="AX71" s="2497">
        <v>2.5628331280212553</v>
      </c>
      <c r="AY71" s="2497">
        <v>2.3534165461655188</v>
      </c>
      <c r="AZ71" s="2498">
        <v>0.20941658185573675</v>
      </c>
      <c r="BA71" s="2497">
        <v>11.925120439689586</v>
      </c>
      <c r="BB71" s="2497">
        <v>11.755587692822287</v>
      </c>
      <c r="BC71" s="2498">
        <v>0.16953274686729891</v>
      </c>
      <c r="BD71" s="2497">
        <v>49.325687362019394</v>
      </c>
      <c r="BE71" s="2497">
        <v>42.761376163115735</v>
      </c>
      <c r="BF71" s="2497">
        <v>6.5643111989036482</v>
      </c>
      <c r="BG71" s="2497">
        <v>18.660229437410848</v>
      </c>
      <c r="BH71" s="2497">
        <v>4.4658223169525657</v>
      </c>
      <c r="BI71" s="2497">
        <v>14.194407120458282</v>
      </c>
      <c r="BJ71" s="2497">
        <v>56.9059797871966</v>
      </c>
      <c r="BK71" s="2497">
        <v>7.3032006700442063</v>
      </c>
      <c r="BL71" s="2497">
        <v>6.5453107221969518</v>
      </c>
      <c r="BM71" s="2498">
        <v>0.75788994784725339</v>
      </c>
      <c r="BN71" s="2497">
        <v>49.602779117152387</v>
      </c>
      <c r="BO71" s="2497">
        <v>13.85697102739436</v>
      </c>
      <c r="BP71" s="2497">
        <v>13.272748418009096</v>
      </c>
      <c r="BQ71" s="2498">
        <v>0.58422260938526216</v>
      </c>
      <c r="BR71" s="2497">
        <v>35.745808089758029</v>
      </c>
      <c r="BS71" s="2497">
        <v>33.056785268167587</v>
      </c>
      <c r="BT71" s="2497">
        <v>2.6890228215904375</v>
      </c>
      <c r="BU71" s="2497">
        <v>0</v>
      </c>
      <c r="BV71" s="2497">
        <v>0</v>
      </c>
      <c r="BW71" s="2497">
        <v>0</v>
      </c>
      <c r="BX71" s="2497">
        <v>1848.7875097569727</v>
      </c>
      <c r="BY71" s="2499">
        <v>1274.9996888945136</v>
      </c>
    </row>
    <row r="72" spans="1:77" ht="15.75" customHeight="1">
      <c r="B72" s="1030"/>
      <c r="C72" s="1030"/>
      <c r="D72" s="1030"/>
      <c r="AM72" s="3605"/>
      <c r="AN72" s="2990" t="s">
        <v>1035</v>
      </c>
      <c r="AO72" s="2496">
        <v>48.902042313788044</v>
      </c>
      <c r="AP72" s="2497">
        <v>584.04702254730751</v>
      </c>
      <c r="AQ72" s="2497">
        <v>430.52014394613133</v>
      </c>
      <c r="AR72" s="2497">
        <v>153.52687860117621</v>
      </c>
      <c r="AS72" s="2497">
        <v>389.89895516570641</v>
      </c>
      <c r="AT72" s="2497">
        <v>64.459932178311988</v>
      </c>
      <c r="AU72" s="2497">
        <v>49.107501900620271</v>
      </c>
      <c r="AV72" s="2497">
        <v>15.35243027769171</v>
      </c>
      <c r="AW72" s="2497">
        <v>252.71183028572659</v>
      </c>
      <c r="AX72" s="2497">
        <v>6.2599706906210981</v>
      </c>
      <c r="AY72" s="2497">
        <v>6.0145821662932182</v>
      </c>
      <c r="AZ72" s="2498">
        <v>0.24538852432788011</v>
      </c>
      <c r="BA72" s="2497">
        <v>20.882487395969573</v>
      </c>
      <c r="BB72" s="2497">
        <v>19.807108274650528</v>
      </c>
      <c r="BC72" s="2497">
        <v>1.0753791213190453</v>
      </c>
      <c r="BD72" s="2497">
        <v>225.5693721991359</v>
      </c>
      <c r="BE72" s="2497">
        <v>175.435304297399</v>
      </c>
      <c r="BF72" s="2497">
        <v>50.134067901736948</v>
      </c>
      <c r="BG72" s="2497">
        <v>72.727192701667917</v>
      </c>
      <c r="BH72" s="2497">
        <v>26.324651388449084</v>
      </c>
      <c r="BI72" s="2497">
        <v>46.402541313218826</v>
      </c>
      <c r="BJ72" s="2497">
        <v>194.14806738160112</v>
      </c>
      <c r="BK72" s="2497">
        <v>30.25167803697833</v>
      </c>
      <c r="BL72" s="2497">
        <v>23.107924535856753</v>
      </c>
      <c r="BM72" s="2497">
        <v>7.1437535011215783</v>
      </c>
      <c r="BN72" s="2497">
        <v>163.8963893446228</v>
      </c>
      <c r="BO72" s="2497">
        <v>33.654109314993853</v>
      </c>
      <c r="BP72" s="2497">
        <v>30.836860295306458</v>
      </c>
      <c r="BQ72" s="2497">
        <v>2.8172490196873929</v>
      </c>
      <c r="BR72" s="2497">
        <v>130.24228002962894</v>
      </c>
      <c r="BS72" s="2497">
        <v>99.88621108755612</v>
      </c>
      <c r="BT72" s="2497">
        <v>30.356068942072849</v>
      </c>
      <c r="BU72" s="2497">
        <v>0</v>
      </c>
      <c r="BV72" s="2497">
        <v>0</v>
      </c>
      <c r="BW72" s="2497">
        <v>0</v>
      </c>
      <c r="BX72" s="2497">
        <v>3428.8153580158619</v>
      </c>
      <c r="BY72" s="2499">
        <v>4182.0638104209238</v>
      </c>
    </row>
    <row r="73" spans="1:77" ht="15.75" customHeight="1">
      <c r="B73" s="1030"/>
      <c r="C73" s="1030"/>
      <c r="D73" s="1030"/>
      <c r="AM73" s="3605" t="s">
        <v>770</v>
      </c>
      <c r="AN73" s="2990" t="s">
        <v>1036</v>
      </c>
      <c r="AO73" s="2496">
        <v>5752.7874677002819</v>
      </c>
      <c r="AP73" s="2497">
        <v>2.6481745908193464</v>
      </c>
      <c r="AQ73" s="2497">
        <v>2.1055222638500171</v>
      </c>
      <c r="AR73" s="2498">
        <v>0.54265232696932808</v>
      </c>
      <c r="AS73" s="2497">
        <v>1.6306490031205529</v>
      </c>
      <c r="AT73" s="2498">
        <v>0.61460637651825245</v>
      </c>
      <c r="AU73" s="2498">
        <v>0.49773307134100808</v>
      </c>
      <c r="AV73" s="2498">
        <v>0.11687330517724462</v>
      </c>
      <c r="AW73" s="2498">
        <v>0.66830383061971455</v>
      </c>
      <c r="AX73" s="2498">
        <v>0.23722327223654879</v>
      </c>
      <c r="AY73" s="2498">
        <v>0.20949076589367732</v>
      </c>
      <c r="AZ73" s="2498">
        <v>2.7732506342871478E-2</v>
      </c>
      <c r="BA73" s="2498">
        <v>0.26643441718232042</v>
      </c>
      <c r="BB73" s="2498">
        <v>0.26026562016658533</v>
      </c>
      <c r="BC73" s="2498">
        <v>6.1687970157351087E-3</v>
      </c>
      <c r="BD73" s="2498">
        <v>0.16464614120084539</v>
      </c>
      <c r="BE73" s="2498">
        <v>0.15156071621208689</v>
      </c>
      <c r="BF73" s="2498">
        <v>1.3085424988758516E-2</v>
      </c>
      <c r="BG73" s="2498">
        <v>0.34773879598258639</v>
      </c>
      <c r="BH73" s="2498">
        <v>4.9000498326048129E-2</v>
      </c>
      <c r="BI73" s="2498">
        <v>0.2987382976565382</v>
      </c>
      <c r="BJ73" s="2498">
        <v>0.73936457387276355</v>
      </c>
      <c r="BK73" s="2498">
        <v>0.12388214468244628</v>
      </c>
      <c r="BL73" s="2498">
        <v>0.11773040378589923</v>
      </c>
      <c r="BM73" s="2498">
        <v>6.1517408965470338E-3</v>
      </c>
      <c r="BN73" s="2498">
        <v>0.61548242919031726</v>
      </c>
      <c r="BO73" s="2498">
        <v>0.27000000077398806</v>
      </c>
      <c r="BP73" s="2498">
        <v>0.26836468595867891</v>
      </c>
      <c r="BQ73" s="2498">
        <v>1.6353148153091649E-3</v>
      </c>
      <c r="BR73" s="2498">
        <v>0.34548242841632903</v>
      </c>
      <c r="BS73" s="2498">
        <v>0.31350650887854414</v>
      </c>
      <c r="BT73" s="2498">
        <v>3.1975919537784891E-2</v>
      </c>
      <c r="BU73" s="2498">
        <v>0.27816101382603031</v>
      </c>
      <c r="BV73" s="2498">
        <v>0.23786999328749101</v>
      </c>
      <c r="BW73" s="2498">
        <v>4.0291020538539266E-2</v>
      </c>
      <c r="BX73" s="2497">
        <v>44.359642205926626</v>
      </c>
      <c r="BY73" s="2499">
        <v>57.798805430724421</v>
      </c>
    </row>
    <row r="74" spans="1:77" ht="15.75" customHeight="1">
      <c r="B74" s="1030"/>
      <c r="C74" s="1030"/>
      <c r="D74" s="1030"/>
      <c r="AM74" s="3605"/>
      <c r="AN74" s="2990" t="s">
        <v>1037</v>
      </c>
      <c r="AO74" s="2496">
        <v>1913.7118997173102</v>
      </c>
      <c r="AP74" s="2497">
        <v>4.7107814512435437</v>
      </c>
      <c r="AQ74" s="2497">
        <v>3.6506141298933872</v>
      </c>
      <c r="AR74" s="2497">
        <v>1.0601673213501559</v>
      </c>
      <c r="AS74" s="2497">
        <v>2.8090499150900481</v>
      </c>
      <c r="AT74" s="2498">
        <v>0.95560299603125776</v>
      </c>
      <c r="AU74" s="2498">
        <v>0.71905344792262771</v>
      </c>
      <c r="AV74" s="2498">
        <v>0.23654954810862991</v>
      </c>
      <c r="AW74" s="2497">
        <v>1.1632336603681852</v>
      </c>
      <c r="AX74" s="2498">
        <v>0.38669001885324822</v>
      </c>
      <c r="AY74" s="2498">
        <v>0.34588568412364662</v>
      </c>
      <c r="AZ74" s="2498">
        <v>4.0804334729601661E-2</v>
      </c>
      <c r="BA74" s="2498">
        <v>0.41524369870203115</v>
      </c>
      <c r="BB74" s="2498">
        <v>0.41083997097679587</v>
      </c>
      <c r="BC74" s="2498">
        <v>4.4037277252353098E-3</v>
      </c>
      <c r="BD74" s="2498">
        <v>0.36129994281290573</v>
      </c>
      <c r="BE74" s="2498">
        <v>0.33009190485419443</v>
      </c>
      <c r="BF74" s="2498">
        <v>3.1208037958711299E-2</v>
      </c>
      <c r="BG74" s="2498">
        <v>0.69021325869060646</v>
      </c>
      <c r="BH74" s="2498">
        <v>0.12587772081761789</v>
      </c>
      <c r="BI74" s="2498">
        <v>0.56433553787298874</v>
      </c>
      <c r="BJ74" s="2497">
        <v>1.6708479147949435</v>
      </c>
      <c r="BK74" s="2498">
        <v>0.20160208492320081</v>
      </c>
      <c r="BL74" s="2498">
        <v>0.18086790179498957</v>
      </c>
      <c r="BM74" s="2498">
        <v>2.0734183128211247E-2</v>
      </c>
      <c r="BN74" s="2497">
        <v>1.4692458298717426</v>
      </c>
      <c r="BO74" s="2498">
        <v>0.75859329977819656</v>
      </c>
      <c r="BP74" s="2498">
        <v>0.71872701954930795</v>
      </c>
      <c r="BQ74" s="2498">
        <v>3.9866280228888579E-2</v>
      </c>
      <c r="BR74" s="2498">
        <v>0.71065253009354601</v>
      </c>
      <c r="BS74" s="2498">
        <v>0.64664181341730287</v>
      </c>
      <c r="BT74" s="2498">
        <v>6.4010716676243196E-2</v>
      </c>
      <c r="BU74" s="2498">
        <v>0.2308836213585507</v>
      </c>
      <c r="BV74" s="2498">
        <v>0.17262866643690475</v>
      </c>
      <c r="BW74" s="2498">
        <v>5.8254954921645959E-2</v>
      </c>
      <c r="BX74" s="2497">
        <v>60.050111624708023</v>
      </c>
      <c r="BY74" s="2499">
        <v>83.092029290298299</v>
      </c>
    </row>
    <row r="75" spans="1:77" ht="16.5" customHeight="1">
      <c r="B75" s="1030"/>
      <c r="C75" s="1030"/>
      <c r="D75" s="1030"/>
      <c r="AM75" s="3605"/>
      <c r="AN75" s="2990" t="s">
        <v>1038</v>
      </c>
      <c r="AO75" s="2496">
        <v>3089.4540435394611</v>
      </c>
      <c r="AP75" s="2497">
        <v>5.5862435125044323</v>
      </c>
      <c r="AQ75" s="2497">
        <v>4.3220419894520195</v>
      </c>
      <c r="AR75" s="2497">
        <v>1.2642015230524104</v>
      </c>
      <c r="AS75" s="2497">
        <v>3.1416239201133909</v>
      </c>
      <c r="AT75" s="2498">
        <v>0.89548757721392858</v>
      </c>
      <c r="AU75" s="2498">
        <v>0.67666089054241008</v>
      </c>
      <c r="AV75" s="2498">
        <v>0.21882668667151808</v>
      </c>
      <c r="AW75" s="2497">
        <v>1.2690443037718324</v>
      </c>
      <c r="AX75" s="2498">
        <v>0.38092723891838554</v>
      </c>
      <c r="AY75" s="2498">
        <v>0.35458086617834311</v>
      </c>
      <c r="AZ75" s="2498">
        <v>2.6346372740042492E-2</v>
      </c>
      <c r="BA75" s="2498">
        <v>0.47073256390770413</v>
      </c>
      <c r="BB75" s="2498">
        <v>0.44671629661472528</v>
      </c>
      <c r="BC75" s="2498">
        <v>2.401626729297893E-2</v>
      </c>
      <c r="BD75" s="2498">
        <v>0.41738450094574253</v>
      </c>
      <c r="BE75" s="2498">
        <v>0.37964964100336901</v>
      </c>
      <c r="BF75" s="2498">
        <v>3.7734859942373515E-2</v>
      </c>
      <c r="BG75" s="2498">
        <v>0.97709203912763243</v>
      </c>
      <c r="BH75" s="2498">
        <v>0.13907162820929045</v>
      </c>
      <c r="BI75" s="2498">
        <v>0.83802041091834223</v>
      </c>
      <c r="BJ75" s="2497">
        <v>2.3436805035960875</v>
      </c>
      <c r="BK75" s="2498">
        <v>0.28820934474828547</v>
      </c>
      <c r="BL75" s="2498">
        <v>0.25365180010294341</v>
      </c>
      <c r="BM75" s="2498">
        <v>3.4557544645342039E-2</v>
      </c>
      <c r="BN75" s="2497">
        <v>2.0554711588478027</v>
      </c>
      <c r="BO75" s="2498">
        <v>0.86944394011454451</v>
      </c>
      <c r="BP75" s="2498">
        <v>0.8468062390224429</v>
      </c>
      <c r="BQ75" s="2498">
        <v>2.2637701092101656E-2</v>
      </c>
      <c r="BR75" s="2497">
        <v>1.1860272187332577</v>
      </c>
      <c r="BS75" s="2497">
        <v>1.1372549325393926</v>
      </c>
      <c r="BT75" s="2498">
        <v>4.8772286193865047E-2</v>
      </c>
      <c r="BU75" s="2498">
        <v>0.10093908879495112</v>
      </c>
      <c r="BV75" s="2498">
        <v>8.764969523910475E-2</v>
      </c>
      <c r="BW75" s="2498">
        <v>1.328939355584639E-2</v>
      </c>
      <c r="BX75" s="2497">
        <v>65.639978622373491</v>
      </c>
      <c r="BY75" s="2499">
        <v>84.768835102489334</v>
      </c>
    </row>
    <row r="76" spans="1:77" ht="33.75">
      <c r="B76" s="1030"/>
      <c r="C76" s="1030"/>
      <c r="D76" s="1030"/>
      <c r="AM76" s="3605"/>
      <c r="AN76" s="2990" t="s">
        <v>1039</v>
      </c>
      <c r="AO76" s="2496">
        <v>2786.0752949220982</v>
      </c>
      <c r="AP76" s="2497">
        <v>9.4240876929401409</v>
      </c>
      <c r="AQ76" s="2497">
        <v>7.1498410121331908</v>
      </c>
      <c r="AR76" s="2497">
        <v>2.2742466808069546</v>
      </c>
      <c r="AS76" s="2497">
        <v>5.2062510832781168</v>
      </c>
      <c r="AT76" s="2497">
        <v>1.268296276451768</v>
      </c>
      <c r="AU76" s="2498">
        <v>0.96176058373925855</v>
      </c>
      <c r="AV76" s="2498">
        <v>0.3065356927125088</v>
      </c>
      <c r="AW76" s="2497">
        <v>2.3793010568715061</v>
      </c>
      <c r="AX76" s="2498">
        <v>0.68153080466441684</v>
      </c>
      <c r="AY76" s="2498">
        <v>0.63360613583325121</v>
      </c>
      <c r="AZ76" s="2498">
        <v>4.7924668831165473E-2</v>
      </c>
      <c r="BA76" s="2498">
        <v>0.94246448821000861</v>
      </c>
      <c r="BB76" s="2498">
        <v>0.91174356824149805</v>
      </c>
      <c r="BC76" s="2498">
        <v>3.072091996851057E-2</v>
      </c>
      <c r="BD76" s="2498">
        <v>0.75530576399707894</v>
      </c>
      <c r="BE76" s="2498">
        <v>0.6334374300790967</v>
      </c>
      <c r="BF76" s="2498">
        <v>0.12186833391798246</v>
      </c>
      <c r="BG76" s="2497">
        <v>1.5586537499548399</v>
      </c>
      <c r="BH76" s="2498">
        <v>0.20433903236253995</v>
      </c>
      <c r="BI76" s="2497">
        <v>1.3543147175922996</v>
      </c>
      <c r="BJ76" s="2497">
        <v>4.1540686714145325</v>
      </c>
      <c r="BK76" s="2498">
        <v>0.41104926529096758</v>
      </c>
      <c r="BL76" s="2498">
        <v>0.33838456068391098</v>
      </c>
      <c r="BM76" s="2498">
        <v>7.2664704607056665E-2</v>
      </c>
      <c r="BN76" s="2497">
        <v>3.743019406123564</v>
      </c>
      <c r="BO76" s="2497">
        <v>1.5426645339740366</v>
      </c>
      <c r="BP76" s="2497">
        <v>1.4475335491413721</v>
      </c>
      <c r="BQ76" s="2498">
        <v>9.5130984832663842E-2</v>
      </c>
      <c r="BR76" s="2497">
        <v>2.2003548721495263</v>
      </c>
      <c r="BS76" s="2497">
        <v>1.9733694430695816</v>
      </c>
      <c r="BT76" s="2498">
        <v>0.22698542907994509</v>
      </c>
      <c r="BU76" s="2498">
        <v>6.3767938247497977E-2</v>
      </c>
      <c r="BV76" s="2498">
        <v>4.5666708982677502E-2</v>
      </c>
      <c r="BW76" s="2498">
        <v>1.8101229264820457E-2</v>
      </c>
      <c r="BX76" s="2497">
        <v>110.01465666476682</v>
      </c>
      <c r="BY76" s="2499">
        <v>134.10539229208828</v>
      </c>
    </row>
    <row r="77" spans="1:77" ht="33.75">
      <c r="B77" s="1030"/>
      <c r="C77" s="1030"/>
      <c r="D77" s="1030"/>
      <c r="AM77" s="3605"/>
      <c r="AN77" s="2990" t="s">
        <v>1040</v>
      </c>
      <c r="AO77" s="2496">
        <v>1359.2223491916177</v>
      </c>
      <c r="AP77" s="2497">
        <v>13.534601583599652</v>
      </c>
      <c r="AQ77" s="2497">
        <v>10.292831603569153</v>
      </c>
      <c r="AR77" s="2497">
        <v>3.241769980030492</v>
      </c>
      <c r="AS77" s="2497">
        <v>8.4007903522544467</v>
      </c>
      <c r="AT77" s="2497">
        <v>1.7307449235708714</v>
      </c>
      <c r="AU77" s="2497">
        <v>1.2424612704883955</v>
      </c>
      <c r="AV77" s="2498">
        <v>0.4882836530824759</v>
      </c>
      <c r="AW77" s="2497">
        <v>4.5758531205640365</v>
      </c>
      <c r="AX77" s="2498">
        <v>0.94293472011928858</v>
      </c>
      <c r="AY77" s="2498">
        <v>0.87016507618221828</v>
      </c>
      <c r="AZ77" s="2498">
        <v>7.2769643937069875E-2</v>
      </c>
      <c r="BA77" s="2497">
        <v>1.6210136169985832</v>
      </c>
      <c r="BB77" s="2497">
        <v>1.5503728563393093</v>
      </c>
      <c r="BC77" s="2498">
        <v>7.0640760659273064E-2</v>
      </c>
      <c r="BD77" s="2497">
        <v>2.011904783446167</v>
      </c>
      <c r="BE77" s="2497">
        <v>1.7054709072975731</v>
      </c>
      <c r="BF77" s="2498">
        <v>0.30643387614859419</v>
      </c>
      <c r="BG77" s="2497">
        <v>2.0941923081195366</v>
      </c>
      <c r="BH77" s="2498">
        <v>0.32819594597392149</v>
      </c>
      <c r="BI77" s="2497">
        <v>1.7659963621456152</v>
      </c>
      <c r="BJ77" s="2497">
        <v>5.1132973429514879</v>
      </c>
      <c r="BK77" s="2498">
        <v>0.4052925977056599</v>
      </c>
      <c r="BL77" s="2498">
        <v>0.3308062727948437</v>
      </c>
      <c r="BM77" s="2498">
        <v>7.4486324910816207E-2</v>
      </c>
      <c r="BN77" s="2497">
        <v>4.7080047452458285</v>
      </c>
      <c r="BO77" s="2497">
        <v>1.1754085986338976</v>
      </c>
      <c r="BP77" s="2497">
        <v>1.1004409522463472</v>
      </c>
      <c r="BQ77" s="2498">
        <v>7.4967646387550393E-2</v>
      </c>
      <c r="BR77" s="2497">
        <v>3.5325961466119327</v>
      </c>
      <c r="BS77" s="2497">
        <v>3.1444044338528334</v>
      </c>
      <c r="BT77" s="2498">
        <v>0.38819171275909825</v>
      </c>
      <c r="BU77" s="2498">
        <v>2.0513888393714177E-2</v>
      </c>
      <c r="BV77" s="2498">
        <v>2.0513888393714177E-2</v>
      </c>
      <c r="BW77" s="2497">
        <v>0</v>
      </c>
      <c r="BX77" s="2497">
        <v>131.98504284824196</v>
      </c>
      <c r="BY77" s="2499">
        <v>164.07692965935956</v>
      </c>
    </row>
    <row r="78" spans="1:77" ht="46.5" customHeight="1">
      <c r="B78" s="1030"/>
      <c r="C78" s="1030"/>
      <c r="D78" s="1030"/>
      <c r="AM78" s="3605"/>
      <c r="AN78" s="2990" t="s">
        <v>1041</v>
      </c>
      <c r="AO78" s="2496">
        <v>1288.9369588457009</v>
      </c>
      <c r="AP78" s="2497">
        <v>25.943286693571903</v>
      </c>
      <c r="AQ78" s="2497">
        <v>19.782652166032115</v>
      </c>
      <c r="AR78" s="2497">
        <v>6.1606345275397754</v>
      </c>
      <c r="AS78" s="2497">
        <v>17.180213844134197</v>
      </c>
      <c r="AT78" s="2497">
        <v>3.8016965873246638</v>
      </c>
      <c r="AU78" s="2497">
        <v>2.790207588778471</v>
      </c>
      <c r="AV78" s="2497">
        <v>1.0114889985461955</v>
      </c>
      <c r="AW78" s="2497">
        <v>9.0226193775577546</v>
      </c>
      <c r="AX78" s="2497">
        <v>1.1017989122113332</v>
      </c>
      <c r="AY78" s="2497">
        <v>1.0153182203521613</v>
      </c>
      <c r="AZ78" s="2498">
        <v>8.6480691859171607E-2</v>
      </c>
      <c r="BA78" s="2497">
        <v>2.9121862784106018</v>
      </c>
      <c r="BB78" s="2497">
        <v>2.7897409153703943</v>
      </c>
      <c r="BC78" s="2498">
        <v>0.12244536304020817</v>
      </c>
      <c r="BD78" s="2497">
        <v>5.0086341869358195</v>
      </c>
      <c r="BE78" s="2497">
        <v>4.2148362178104373</v>
      </c>
      <c r="BF78" s="2498">
        <v>0.79379796912538281</v>
      </c>
      <c r="BG78" s="2497">
        <v>4.3558978792517822</v>
      </c>
      <c r="BH78" s="2497">
        <v>1.0070415977657143</v>
      </c>
      <c r="BI78" s="2497">
        <v>3.3488562814860674</v>
      </c>
      <c r="BJ78" s="2497">
        <v>8.7630728494376893</v>
      </c>
      <c r="BK78" s="2497">
        <v>1.5241207322127597</v>
      </c>
      <c r="BL78" s="2497">
        <v>1.1275359086928485</v>
      </c>
      <c r="BM78" s="2498">
        <v>0.39658482351991131</v>
      </c>
      <c r="BN78" s="2497">
        <v>7.2389521172249305</v>
      </c>
      <c r="BO78" s="2497">
        <v>2.3408034376489852</v>
      </c>
      <c r="BP78" s="2497">
        <v>2.2267314146676602</v>
      </c>
      <c r="BQ78" s="2498">
        <v>0.11407202298132543</v>
      </c>
      <c r="BR78" s="2497">
        <v>4.8981486795759457</v>
      </c>
      <c r="BS78" s="2497">
        <v>4.6112403025944371</v>
      </c>
      <c r="BT78" s="2498">
        <v>0.28690837698150717</v>
      </c>
      <c r="BU78" s="2497">
        <v>0</v>
      </c>
      <c r="BV78" s="2497">
        <v>0</v>
      </c>
      <c r="BW78" s="2497">
        <v>0</v>
      </c>
      <c r="BX78" s="2497">
        <v>208.13284163938226</v>
      </c>
      <c r="BY78" s="2499">
        <v>293.24197046295433</v>
      </c>
    </row>
    <row r="79" spans="1:77" ht="30.75" customHeight="1">
      <c r="B79" s="1030"/>
      <c r="C79" s="1030"/>
      <c r="D79" s="1030"/>
      <c r="AM79" s="3605"/>
      <c r="AN79" s="2990" t="s">
        <v>1042</v>
      </c>
      <c r="AO79" s="2496">
        <v>218.42870451087242</v>
      </c>
      <c r="AP79" s="2497">
        <v>44.282140384602663</v>
      </c>
      <c r="AQ79" s="2497">
        <v>33.448329901355706</v>
      </c>
      <c r="AR79" s="2497">
        <v>10.833810483246966</v>
      </c>
      <c r="AS79" s="2497">
        <v>30.771641273205528</v>
      </c>
      <c r="AT79" s="2497">
        <v>4.9963461190789475</v>
      </c>
      <c r="AU79" s="2497">
        <v>3.5931782114199553</v>
      </c>
      <c r="AV79" s="2497">
        <v>1.4031679076589918</v>
      </c>
      <c r="AW79" s="2497">
        <v>19.072873788249805</v>
      </c>
      <c r="AX79" s="2497">
        <v>1.5717396607344862</v>
      </c>
      <c r="AY79" s="2497">
        <v>1.4834703875655095</v>
      </c>
      <c r="AZ79" s="2498">
        <v>8.8269273168976509E-2</v>
      </c>
      <c r="BA79" s="2497">
        <v>5.3589456784383227</v>
      </c>
      <c r="BB79" s="2497">
        <v>5.1460159957064207</v>
      </c>
      <c r="BC79" s="2498">
        <v>0.21292968273190224</v>
      </c>
      <c r="BD79" s="2497">
        <v>12.142188449076992</v>
      </c>
      <c r="BE79" s="2497">
        <v>10.028340038179257</v>
      </c>
      <c r="BF79" s="2497">
        <v>2.1138484108977345</v>
      </c>
      <c r="BG79" s="2497">
        <v>6.7024213658767673</v>
      </c>
      <c r="BH79" s="2498">
        <v>0.93496961814249302</v>
      </c>
      <c r="BI79" s="2497">
        <v>5.7674517477342748</v>
      </c>
      <c r="BJ79" s="2497">
        <v>13.510499111397143</v>
      </c>
      <c r="BK79" s="2497">
        <v>1.1434168207176629</v>
      </c>
      <c r="BL79" s="2498">
        <v>0.95926164027527383</v>
      </c>
      <c r="BM79" s="2498">
        <v>0.18415518044238927</v>
      </c>
      <c r="BN79" s="2497">
        <v>12.36708229067948</v>
      </c>
      <c r="BO79" s="2497">
        <v>5.2374658240260308</v>
      </c>
      <c r="BP79" s="2497">
        <v>4.7116839711811416</v>
      </c>
      <c r="BQ79" s="2498">
        <v>0.52578185284488932</v>
      </c>
      <c r="BR79" s="2497">
        <v>7.1296164666534514</v>
      </c>
      <c r="BS79" s="2497">
        <v>6.5914100388856447</v>
      </c>
      <c r="BT79" s="2498">
        <v>0.53820642776780647</v>
      </c>
      <c r="BU79" s="2497">
        <v>0</v>
      </c>
      <c r="BV79" s="2497">
        <v>0</v>
      </c>
      <c r="BW79" s="2497">
        <v>0</v>
      </c>
      <c r="BX79" s="2497">
        <v>328.00584364791939</v>
      </c>
      <c r="BY79" s="2499">
        <v>356.23288202564748</v>
      </c>
    </row>
    <row r="80" spans="1:77" ht="33.75">
      <c r="B80" s="1030"/>
      <c r="C80" s="1030"/>
      <c r="D80" s="1030"/>
      <c r="AM80" s="3605"/>
      <c r="AN80" s="2990" t="s">
        <v>1043</v>
      </c>
      <c r="AO80" s="2496">
        <v>170.0506864286522</v>
      </c>
      <c r="AP80" s="2497">
        <v>76.658546679513975</v>
      </c>
      <c r="AQ80" s="2497">
        <v>60.897031669796966</v>
      </c>
      <c r="AR80" s="2497">
        <v>15.761515009717028</v>
      </c>
      <c r="AS80" s="2497">
        <v>51.299829318763976</v>
      </c>
      <c r="AT80" s="2497">
        <v>7.9583474165035391</v>
      </c>
      <c r="AU80" s="2497">
        <v>6.2488557493105947</v>
      </c>
      <c r="AV80" s="2497">
        <v>1.7094916671929459</v>
      </c>
      <c r="AW80" s="2497">
        <v>32.203511663682768</v>
      </c>
      <c r="AX80" s="2497">
        <v>1.418117810170461</v>
      </c>
      <c r="AY80" s="2497">
        <v>1.3846436277848695</v>
      </c>
      <c r="AZ80" s="2498">
        <v>3.3474182385591265E-2</v>
      </c>
      <c r="BA80" s="2497">
        <v>6.7914003860933478</v>
      </c>
      <c r="BB80" s="2497">
        <v>6.5469403589336581</v>
      </c>
      <c r="BC80" s="2498">
        <v>0.24446002715968893</v>
      </c>
      <c r="BD80" s="2497">
        <v>23.993993467418957</v>
      </c>
      <c r="BE80" s="2497">
        <v>20.5150466421007</v>
      </c>
      <c r="BF80" s="2497">
        <v>3.4789468253182605</v>
      </c>
      <c r="BG80" s="2497">
        <v>11.137970238577665</v>
      </c>
      <c r="BH80" s="2497">
        <v>2.3175047975973326</v>
      </c>
      <c r="BI80" s="2497">
        <v>8.8204654409803354</v>
      </c>
      <c r="BJ80" s="2497">
        <v>25.35871736075002</v>
      </c>
      <c r="BK80" s="2497">
        <v>4.287644301391877</v>
      </c>
      <c r="BL80" s="2497">
        <v>3.8122009017601131</v>
      </c>
      <c r="BM80" s="2498">
        <v>0.47544339963176485</v>
      </c>
      <c r="BN80" s="2497">
        <v>21.071073059358145</v>
      </c>
      <c r="BO80" s="2497">
        <v>10.313793194726099</v>
      </c>
      <c r="BP80" s="2497">
        <v>10.07794170326355</v>
      </c>
      <c r="BQ80" s="2498">
        <v>0.23585149146255044</v>
      </c>
      <c r="BR80" s="2497">
        <v>10.757279864632043</v>
      </c>
      <c r="BS80" s="2497">
        <v>9.9938978890461581</v>
      </c>
      <c r="BT80" s="2498">
        <v>0.76338197558588461</v>
      </c>
      <c r="BU80" s="2497">
        <v>0</v>
      </c>
      <c r="BV80" s="2497">
        <v>0</v>
      </c>
      <c r="BW80" s="2497">
        <v>0</v>
      </c>
      <c r="BX80" s="2497">
        <v>348.54411816656676</v>
      </c>
      <c r="BY80" s="2499">
        <v>572.62327200493326</v>
      </c>
    </row>
    <row r="81" spans="2:77" ht="33.75">
      <c r="B81" s="1030"/>
      <c r="C81" s="1030"/>
      <c r="D81" s="1030"/>
      <c r="AM81" s="3605"/>
      <c r="AN81" s="2990" t="s">
        <v>1044</v>
      </c>
      <c r="AO81" s="2496">
        <v>139.05205215809997</v>
      </c>
      <c r="AP81" s="2497">
        <v>131.53846021755686</v>
      </c>
      <c r="AQ81" s="2497">
        <v>104.69023847073497</v>
      </c>
      <c r="AR81" s="2497">
        <v>26.848221746821871</v>
      </c>
      <c r="AS81" s="2497">
        <v>100.16568165300752</v>
      </c>
      <c r="AT81" s="2497">
        <v>12.86062583994525</v>
      </c>
      <c r="AU81" s="2497">
        <v>10.623010950264685</v>
      </c>
      <c r="AV81" s="2497">
        <v>2.2376148896805672</v>
      </c>
      <c r="AW81" s="2497">
        <v>67.674051526121048</v>
      </c>
      <c r="AX81" s="2497">
        <v>1.9897219882856019</v>
      </c>
      <c r="AY81" s="2497">
        <v>1.8434735271300142</v>
      </c>
      <c r="AZ81" s="2498">
        <v>0.14624846115558779</v>
      </c>
      <c r="BA81" s="2497">
        <v>11.839236139267053</v>
      </c>
      <c r="BB81" s="2497">
        <v>11.708918903097956</v>
      </c>
      <c r="BC81" s="2498">
        <v>0.13031723616909563</v>
      </c>
      <c r="BD81" s="2497">
        <v>53.845093398568402</v>
      </c>
      <c r="BE81" s="2497">
        <v>44.862182294166075</v>
      </c>
      <c r="BF81" s="2497">
        <v>8.9829111044023193</v>
      </c>
      <c r="BG81" s="2497">
        <v>19.631004286941224</v>
      </c>
      <c r="BH81" s="2497">
        <v>5.4553979711531717</v>
      </c>
      <c r="BI81" s="2497">
        <v>14.175606315788052</v>
      </c>
      <c r="BJ81" s="2497">
        <v>31.372778564549332</v>
      </c>
      <c r="BK81" s="2497">
        <v>2.3624471081492251</v>
      </c>
      <c r="BL81" s="2497">
        <v>1.9383698359794594</v>
      </c>
      <c r="BM81" s="2498">
        <v>0.42407727216976537</v>
      </c>
      <c r="BN81" s="2497">
        <v>29.010331456400106</v>
      </c>
      <c r="BO81" s="2497">
        <v>4.0393345222919548</v>
      </c>
      <c r="BP81" s="2497">
        <v>3.7461404979213051</v>
      </c>
      <c r="BQ81" s="2498">
        <v>0.2931940243706494</v>
      </c>
      <c r="BR81" s="2497">
        <v>24.97099693410815</v>
      </c>
      <c r="BS81" s="2497">
        <v>24.512744491022314</v>
      </c>
      <c r="BT81" s="2498">
        <v>0.45825244308583535</v>
      </c>
      <c r="BU81" s="2497">
        <v>0</v>
      </c>
      <c r="BV81" s="2497">
        <v>0</v>
      </c>
      <c r="BW81" s="2497">
        <v>0</v>
      </c>
      <c r="BX81" s="2497">
        <v>1570.7707880011296</v>
      </c>
      <c r="BY81" s="2499">
        <v>1439.5849768304388</v>
      </c>
    </row>
    <row r="82" spans="2:77" ht="22.5">
      <c r="B82" s="1030"/>
      <c r="C82" s="1030"/>
      <c r="D82" s="1030"/>
      <c r="AM82" s="3605"/>
      <c r="AN82" s="2990" t="s">
        <v>1045</v>
      </c>
      <c r="AO82" s="2496">
        <v>27.280542986415849</v>
      </c>
      <c r="AP82" s="2497">
        <v>644.10731464597393</v>
      </c>
      <c r="AQ82" s="2497">
        <v>465.41051584018174</v>
      </c>
      <c r="AR82" s="2497">
        <v>178.69679880579218</v>
      </c>
      <c r="AS82" s="2497">
        <v>429.64372201031864</v>
      </c>
      <c r="AT82" s="2497">
        <v>57.65549842429121</v>
      </c>
      <c r="AU82" s="2497">
        <v>41.788688007968396</v>
      </c>
      <c r="AV82" s="2497">
        <v>15.866810416322807</v>
      </c>
      <c r="AW82" s="2497">
        <v>309.05108641568938</v>
      </c>
      <c r="AX82" s="2497">
        <v>8.5967822192733703</v>
      </c>
      <c r="AY82" s="2497">
        <v>8.120252114778264</v>
      </c>
      <c r="AZ82" s="2498">
        <v>0.47653010449510691</v>
      </c>
      <c r="BA82" s="2497">
        <v>25.594294244486935</v>
      </c>
      <c r="BB82" s="2497">
        <v>23.813236025876609</v>
      </c>
      <c r="BC82" s="2497">
        <v>1.7810582186103232</v>
      </c>
      <c r="BD82" s="2497">
        <v>274.86000995192899</v>
      </c>
      <c r="BE82" s="2497">
        <v>214.38795820204595</v>
      </c>
      <c r="BF82" s="2497">
        <v>60.472051749883072</v>
      </c>
      <c r="BG82" s="2497">
        <v>62.937137170338104</v>
      </c>
      <c r="BH82" s="2497">
        <v>20.565931331896728</v>
      </c>
      <c r="BI82" s="2497">
        <v>42.371205838441369</v>
      </c>
      <c r="BJ82" s="2497">
        <v>214.46359263565529</v>
      </c>
      <c r="BK82" s="2497">
        <v>15.171338530432109</v>
      </c>
      <c r="BL82" s="2497">
        <v>11.809752861168503</v>
      </c>
      <c r="BM82" s="2497">
        <v>3.3615856692636044</v>
      </c>
      <c r="BN82" s="2497">
        <v>199.29225410522318</v>
      </c>
      <c r="BO82" s="2497">
        <v>39.041632111474854</v>
      </c>
      <c r="BP82" s="2497">
        <v>36.25576380827269</v>
      </c>
      <c r="BQ82" s="2497">
        <v>2.7858683032021632</v>
      </c>
      <c r="BR82" s="2497">
        <v>160.25062199374835</v>
      </c>
      <c r="BS82" s="2497">
        <v>108.66893348817462</v>
      </c>
      <c r="BT82" s="2497">
        <v>51.581688505573723</v>
      </c>
      <c r="BU82" s="2497">
        <v>0</v>
      </c>
      <c r="BV82" s="2497">
        <v>0</v>
      </c>
      <c r="BW82" s="2497">
        <v>0</v>
      </c>
      <c r="BX82" s="2497">
        <v>5024.9360291939647</v>
      </c>
      <c r="BY82" s="2499">
        <v>4423.9245314329337</v>
      </c>
    </row>
    <row r="83" spans="2:77" ht="22.5">
      <c r="B83" s="1030"/>
      <c r="C83" s="1030"/>
      <c r="D83" s="1030"/>
      <c r="AM83" s="3605" t="s">
        <v>96</v>
      </c>
      <c r="AN83" s="2990" t="s">
        <v>1036</v>
      </c>
      <c r="AO83" s="2496">
        <v>5656.3620919160521</v>
      </c>
      <c r="AP83" s="2497">
        <v>2.5769935914875139</v>
      </c>
      <c r="AQ83" s="2497">
        <v>2.0402984106089077</v>
      </c>
      <c r="AR83" s="2498">
        <v>0.53669518087860624</v>
      </c>
      <c r="AS83" s="2497">
        <v>1.5689064130686927</v>
      </c>
      <c r="AT83" s="2498">
        <v>0.6088439072296784</v>
      </c>
      <c r="AU83" s="2498">
        <v>0.49193202803887909</v>
      </c>
      <c r="AV83" s="2498">
        <v>0.1169118791907995</v>
      </c>
      <c r="AW83" s="2498">
        <v>0.62539797020904786</v>
      </c>
      <c r="AX83" s="2498">
        <v>0.23349963338592672</v>
      </c>
      <c r="AY83" s="2498">
        <v>0.20466790540459284</v>
      </c>
      <c r="AZ83" s="2498">
        <v>2.8831727981333877E-2</v>
      </c>
      <c r="BA83" s="2498">
        <v>0.24640280204301318</v>
      </c>
      <c r="BB83" s="2498">
        <v>0.24066122927966793</v>
      </c>
      <c r="BC83" s="2498">
        <v>5.7415727633452675E-3</v>
      </c>
      <c r="BD83" s="2498">
        <v>0.14549553478010799</v>
      </c>
      <c r="BE83" s="2498">
        <v>0.13281671548274404</v>
      </c>
      <c r="BF83" s="2498">
        <v>1.267881929736395E-2</v>
      </c>
      <c r="BG83" s="2498">
        <v>0.33466453562996645</v>
      </c>
      <c r="BH83" s="2498">
        <v>4.4374942623569426E-2</v>
      </c>
      <c r="BI83" s="2498">
        <v>0.29028959300639695</v>
      </c>
      <c r="BJ83" s="2498">
        <v>0.72269879253032598</v>
      </c>
      <c r="BK83" s="2498">
        <v>0.12151822419012871</v>
      </c>
      <c r="BL83" s="2498">
        <v>0.11526161307522621</v>
      </c>
      <c r="BM83" s="2498">
        <v>6.2566111149024899E-3</v>
      </c>
      <c r="BN83" s="2498">
        <v>0.60118056834019729</v>
      </c>
      <c r="BO83" s="2498">
        <v>0.26328892481337585</v>
      </c>
      <c r="BP83" s="2498">
        <v>0.26008281972182146</v>
      </c>
      <c r="BQ83" s="2498">
        <v>3.206105091554379E-3</v>
      </c>
      <c r="BR83" s="2498">
        <v>0.33789164352682133</v>
      </c>
      <c r="BS83" s="2498">
        <v>0.30609064242683492</v>
      </c>
      <c r="BT83" s="2498">
        <v>3.1801001099986403E-2</v>
      </c>
      <c r="BU83" s="2498">
        <v>0.28538838588849708</v>
      </c>
      <c r="BV83" s="2498">
        <v>0.24441051455557328</v>
      </c>
      <c r="BW83" s="2498">
        <v>4.0977871332923736E-2</v>
      </c>
      <c r="BX83" s="2497">
        <v>43.823274621597761</v>
      </c>
      <c r="BY83" s="2499">
        <v>57.528256227527535</v>
      </c>
    </row>
    <row r="84" spans="2:77" ht="33.75">
      <c r="B84" s="1030"/>
      <c r="C84" s="1030"/>
      <c r="D84" s="1030"/>
      <c r="AM84" s="3605"/>
      <c r="AN84" s="2990" t="s">
        <v>1037</v>
      </c>
      <c r="AO84" s="2496">
        <v>1865.2393106138684</v>
      </c>
      <c r="AP84" s="2497">
        <v>4.5426986464291526</v>
      </c>
      <c r="AQ84" s="2497">
        <v>3.5496864321813568</v>
      </c>
      <c r="AR84" s="2498">
        <v>0.99301221424779507</v>
      </c>
      <c r="AS84" s="2497">
        <v>2.6689070325946664</v>
      </c>
      <c r="AT84" s="2498">
        <v>0.90452744389662743</v>
      </c>
      <c r="AU84" s="2498">
        <v>0.68275279828394297</v>
      </c>
      <c r="AV84" s="2498">
        <v>0.22177464561268409</v>
      </c>
      <c r="AW84" s="2497">
        <v>1.1007691397139194</v>
      </c>
      <c r="AX84" s="2498">
        <v>0.39881245349927141</v>
      </c>
      <c r="AY84" s="2498">
        <v>0.35884746764086639</v>
      </c>
      <c r="AZ84" s="2498">
        <v>3.9964985858405022E-2</v>
      </c>
      <c r="BA84" s="2498">
        <v>0.39744428079727889</v>
      </c>
      <c r="BB84" s="2498">
        <v>0.39526556315814421</v>
      </c>
      <c r="BC84" s="2498">
        <v>2.1787176391346651E-3</v>
      </c>
      <c r="BD84" s="2498">
        <v>0.30451240541736951</v>
      </c>
      <c r="BE84" s="2498">
        <v>0.2724933538841055</v>
      </c>
      <c r="BF84" s="2498">
        <v>3.201905153326403E-2</v>
      </c>
      <c r="BG84" s="2498">
        <v>0.66361044898412069</v>
      </c>
      <c r="BH84" s="2498">
        <v>0.12786234968901014</v>
      </c>
      <c r="BI84" s="2498">
        <v>0.5357480992951108</v>
      </c>
      <c r="BJ84" s="2497">
        <v>1.6734444136274282</v>
      </c>
      <c r="BK84" s="2498">
        <v>0.19360093927648528</v>
      </c>
      <c r="BL84" s="2498">
        <v>0.17232793009338113</v>
      </c>
      <c r="BM84" s="2498">
        <v>2.1273009183104187E-2</v>
      </c>
      <c r="BN84" s="2497">
        <v>1.4798434743509428</v>
      </c>
      <c r="BO84" s="2498">
        <v>0.76632642800788053</v>
      </c>
      <c r="BP84" s="2498">
        <v>0.73010303202876581</v>
      </c>
      <c r="BQ84" s="2498">
        <v>3.6223395979114628E-2</v>
      </c>
      <c r="BR84" s="2498">
        <v>0.71351704634306246</v>
      </c>
      <c r="BS84" s="2498">
        <v>0.6501823132732214</v>
      </c>
      <c r="BT84" s="2498">
        <v>6.3334733069841137E-2</v>
      </c>
      <c r="BU84" s="2498">
        <v>0.2003472002070571</v>
      </c>
      <c r="BV84" s="2498">
        <v>0.15985162412992052</v>
      </c>
      <c r="BW84" s="2498">
        <v>4.0495576077136622E-2</v>
      </c>
      <c r="BX84" s="2497">
        <v>56.43930580358672</v>
      </c>
      <c r="BY84" s="2499">
        <v>76.251770105993245</v>
      </c>
    </row>
    <row r="85" spans="2:77" ht="33.75">
      <c r="B85" s="1030"/>
      <c r="C85" s="1030"/>
      <c r="D85" s="1030"/>
      <c r="AM85" s="3605"/>
      <c r="AN85" s="2990" t="s">
        <v>1038</v>
      </c>
      <c r="AO85" s="2496">
        <v>3021.7690457832905</v>
      </c>
      <c r="AP85" s="2497">
        <v>5.8610402115516242</v>
      </c>
      <c r="AQ85" s="2497">
        <v>4.5026095915472792</v>
      </c>
      <c r="AR85" s="2497">
        <v>1.3584306200043421</v>
      </c>
      <c r="AS85" s="2497">
        <v>3.2717376003283332</v>
      </c>
      <c r="AT85" s="2498">
        <v>0.93110430886676421</v>
      </c>
      <c r="AU85" s="2498">
        <v>0.68645829393076718</v>
      </c>
      <c r="AV85" s="2498">
        <v>0.24464601493599653</v>
      </c>
      <c r="AW85" s="2497">
        <v>1.3006038403201508</v>
      </c>
      <c r="AX85" s="2498">
        <v>0.36511514821264851</v>
      </c>
      <c r="AY85" s="2498">
        <v>0.35602547654933858</v>
      </c>
      <c r="AZ85" s="2498">
        <v>9.0896716633098833E-3</v>
      </c>
      <c r="BA85" s="2498">
        <v>0.47934862527338817</v>
      </c>
      <c r="BB85" s="2498">
        <v>0.45616378817860787</v>
      </c>
      <c r="BC85" s="2498">
        <v>2.3184837094780364E-2</v>
      </c>
      <c r="BD85" s="2498">
        <v>0.45614006683411368</v>
      </c>
      <c r="BE85" s="2498">
        <v>0.4175599788574888</v>
      </c>
      <c r="BF85" s="2498">
        <v>3.8580087976624856E-2</v>
      </c>
      <c r="BG85" s="2497">
        <v>1.040029451141421</v>
      </c>
      <c r="BH85" s="2498">
        <v>0.14874174948523966</v>
      </c>
      <c r="BI85" s="2498">
        <v>0.89128770165618154</v>
      </c>
      <c r="BJ85" s="2497">
        <v>2.481555189754558</v>
      </c>
      <c r="BK85" s="2498">
        <v>0.31714496444709972</v>
      </c>
      <c r="BL85" s="2498">
        <v>0.28285361970479173</v>
      </c>
      <c r="BM85" s="2498">
        <v>3.4291344742308064E-2</v>
      </c>
      <c r="BN85" s="2497">
        <v>2.1644102253074582</v>
      </c>
      <c r="BO85" s="2498">
        <v>0.88406601680096508</v>
      </c>
      <c r="BP85" s="2498">
        <v>0.86092125089867821</v>
      </c>
      <c r="BQ85" s="2498">
        <v>2.3144765902286906E-2</v>
      </c>
      <c r="BR85" s="2497">
        <v>1.2803442085064936</v>
      </c>
      <c r="BS85" s="2497">
        <v>1.2043250313439282</v>
      </c>
      <c r="BT85" s="2498">
        <v>7.6019177162565302E-2</v>
      </c>
      <c r="BU85" s="2498">
        <v>0.1077474214687299</v>
      </c>
      <c r="BV85" s="2498">
        <v>8.9560402598441211E-2</v>
      </c>
      <c r="BW85" s="2498">
        <v>1.8187018870288701E-2</v>
      </c>
      <c r="BX85" s="2497">
        <v>64.404357049000396</v>
      </c>
      <c r="BY85" s="2499">
        <v>83.788638838234149</v>
      </c>
    </row>
    <row r="86" spans="2:77" ht="33.75">
      <c r="B86" s="1030"/>
      <c r="C86" s="1030"/>
      <c r="D86" s="1030"/>
      <c r="AM86" s="3605"/>
      <c r="AN86" s="2990" t="s">
        <v>1039</v>
      </c>
      <c r="AO86" s="2496">
        <v>2845.6625974049871</v>
      </c>
      <c r="AP86" s="2497">
        <v>8.9448842980032168</v>
      </c>
      <c r="AQ86" s="2497">
        <v>6.7498435740138669</v>
      </c>
      <c r="AR86" s="2497">
        <v>2.1950407239893508</v>
      </c>
      <c r="AS86" s="2497">
        <v>4.9745866891236146</v>
      </c>
      <c r="AT86" s="2497">
        <v>1.2459134716889546</v>
      </c>
      <c r="AU86" s="2498">
        <v>0.92864543703665625</v>
      </c>
      <c r="AV86" s="2498">
        <v>0.31726803465229775</v>
      </c>
      <c r="AW86" s="2497">
        <v>2.2591847694054552</v>
      </c>
      <c r="AX86" s="2498">
        <v>0.66589763745467456</v>
      </c>
      <c r="AY86" s="2498">
        <v>0.60298266280949375</v>
      </c>
      <c r="AZ86" s="2498">
        <v>6.2914974645180671E-2</v>
      </c>
      <c r="BA86" s="2498">
        <v>0.87374302561023232</v>
      </c>
      <c r="BB86" s="2498">
        <v>0.84473745832491598</v>
      </c>
      <c r="BC86" s="2498">
        <v>2.9005567285316593E-2</v>
      </c>
      <c r="BD86" s="2498">
        <v>0.71954410634054722</v>
      </c>
      <c r="BE86" s="2498">
        <v>0.61622451485486451</v>
      </c>
      <c r="BF86" s="2498">
        <v>0.10331959148568277</v>
      </c>
      <c r="BG86" s="2497">
        <v>1.4694884480292028</v>
      </c>
      <c r="BH86" s="2498">
        <v>0.19503598207328027</v>
      </c>
      <c r="BI86" s="2497">
        <v>1.2744524659559215</v>
      </c>
      <c r="BJ86" s="2497">
        <v>3.901434112013118</v>
      </c>
      <c r="BK86" s="2498">
        <v>0.38873955686890804</v>
      </c>
      <c r="BL86" s="2498">
        <v>0.31783126673227302</v>
      </c>
      <c r="BM86" s="2498">
        <v>7.0908290136635063E-2</v>
      </c>
      <c r="BN86" s="2497">
        <v>3.5126945551442104</v>
      </c>
      <c r="BO86" s="2497">
        <v>1.3329497597333249</v>
      </c>
      <c r="BP86" s="2497">
        <v>1.2325426421811094</v>
      </c>
      <c r="BQ86" s="2498">
        <v>0.10040711755221567</v>
      </c>
      <c r="BR86" s="2497">
        <v>2.1797447954108842</v>
      </c>
      <c r="BS86" s="2497">
        <v>1.9684506828975297</v>
      </c>
      <c r="BT86" s="2498">
        <v>0.21129411251335434</v>
      </c>
      <c r="BU86" s="2498">
        <v>6.8863496866490889E-2</v>
      </c>
      <c r="BV86" s="2498">
        <v>4.3392927103745628E-2</v>
      </c>
      <c r="BW86" s="2498">
        <v>2.5470569762745272E-2</v>
      </c>
      <c r="BX86" s="2497">
        <v>103.40182733296132</v>
      </c>
      <c r="BY86" s="2499">
        <v>128.89015441102643</v>
      </c>
    </row>
    <row r="87" spans="2:77" ht="33.75">
      <c r="B87" s="1030"/>
      <c r="C87" s="1030"/>
      <c r="D87" s="1030"/>
      <c r="AM87" s="3605"/>
      <c r="AN87" s="2990" t="s">
        <v>1040</v>
      </c>
      <c r="AO87" s="2496">
        <v>1426.7920558758028</v>
      </c>
      <c r="AP87" s="2497">
        <v>13.616368281895999</v>
      </c>
      <c r="AQ87" s="2497">
        <v>10.447044103820057</v>
      </c>
      <c r="AR87" s="2497">
        <v>3.1693241780759407</v>
      </c>
      <c r="AS87" s="2497">
        <v>8.3896447147728814</v>
      </c>
      <c r="AT87" s="2497">
        <v>1.7457974406360428</v>
      </c>
      <c r="AU87" s="2497">
        <v>1.3229631576460106</v>
      </c>
      <c r="AV87" s="2498">
        <v>0.42283428299003317</v>
      </c>
      <c r="AW87" s="2497">
        <v>4.51688184771435</v>
      </c>
      <c r="AX87" s="2498">
        <v>0.94568518539774193</v>
      </c>
      <c r="AY87" s="2498">
        <v>0.87086038925115139</v>
      </c>
      <c r="AZ87" s="2498">
        <v>7.4824796146590336E-2</v>
      </c>
      <c r="BA87" s="2497">
        <v>1.649479968221186</v>
      </c>
      <c r="BB87" s="2497">
        <v>1.5819839642912426</v>
      </c>
      <c r="BC87" s="2498">
        <v>6.7496003929943024E-2</v>
      </c>
      <c r="BD87" s="2497">
        <v>1.921716694095426</v>
      </c>
      <c r="BE87" s="2497">
        <v>1.6132944907441322</v>
      </c>
      <c r="BF87" s="2498">
        <v>0.30842220335129283</v>
      </c>
      <c r="BG87" s="2497">
        <v>2.1269654264224847</v>
      </c>
      <c r="BH87" s="2498">
        <v>0.31286299469799844</v>
      </c>
      <c r="BI87" s="2497">
        <v>1.8141024317244869</v>
      </c>
      <c r="BJ87" s="2497">
        <v>5.1917274403827642</v>
      </c>
      <c r="BK87" s="2498">
        <v>0.37674473602158493</v>
      </c>
      <c r="BL87" s="2498">
        <v>0.30311440686127106</v>
      </c>
      <c r="BM87" s="2498">
        <v>7.3630329160313854E-2</v>
      </c>
      <c r="BN87" s="2497">
        <v>4.814982704361177</v>
      </c>
      <c r="BO87" s="2497">
        <v>1.5122569808233082</v>
      </c>
      <c r="BP87" s="2497">
        <v>1.4604932823463805</v>
      </c>
      <c r="BQ87" s="2498">
        <v>5.1763698476927286E-2</v>
      </c>
      <c r="BR87" s="2497">
        <v>3.3027257235378742</v>
      </c>
      <c r="BS87" s="2497">
        <v>2.9464752912415175</v>
      </c>
      <c r="BT87" s="2498">
        <v>0.356250432296354</v>
      </c>
      <c r="BU87" s="2498">
        <v>3.4996126740354329E-2</v>
      </c>
      <c r="BV87" s="2498">
        <v>3.4996126740354329E-2</v>
      </c>
      <c r="BW87" s="2497">
        <v>0</v>
      </c>
      <c r="BX87" s="2497">
        <v>142.13875430971723</v>
      </c>
      <c r="BY87" s="2499">
        <v>178.52446522621844</v>
      </c>
    </row>
    <row r="88" spans="2:77" ht="33.75">
      <c r="B88" s="1030"/>
      <c r="C88" s="1030"/>
      <c r="D88" s="1030"/>
      <c r="AM88" s="3605"/>
      <c r="AN88" s="2990" t="s">
        <v>1041</v>
      </c>
      <c r="AO88" s="2496">
        <v>1313.2048448229257</v>
      </c>
      <c r="AP88" s="2497">
        <v>25.197093774138349</v>
      </c>
      <c r="AQ88" s="2497">
        <v>19.215620782008834</v>
      </c>
      <c r="AR88" s="2497">
        <v>5.9814729921294942</v>
      </c>
      <c r="AS88" s="2497">
        <v>16.632247184099526</v>
      </c>
      <c r="AT88" s="2497">
        <v>3.6878495171683232</v>
      </c>
      <c r="AU88" s="2497">
        <v>2.6988233233036136</v>
      </c>
      <c r="AV88" s="2498">
        <v>0.98902619386471169</v>
      </c>
      <c r="AW88" s="2497">
        <v>8.6841847715274216</v>
      </c>
      <c r="AX88" s="2497">
        <v>1.0585954302446057</v>
      </c>
      <c r="AY88" s="2498">
        <v>0.97925192642187997</v>
      </c>
      <c r="AZ88" s="2498">
        <v>7.9343503822725342E-2</v>
      </c>
      <c r="BA88" s="2497">
        <v>2.7424504710334103</v>
      </c>
      <c r="BB88" s="2497">
        <v>2.6231105686330949</v>
      </c>
      <c r="BC88" s="2498">
        <v>0.11933990240031583</v>
      </c>
      <c r="BD88" s="2497">
        <v>4.8831388702494003</v>
      </c>
      <c r="BE88" s="2497">
        <v>4.0685159854600919</v>
      </c>
      <c r="BF88" s="2498">
        <v>0.81462288478931</v>
      </c>
      <c r="BG88" s="2497">
        <v>4.2602128954037894</v>
      </c>
      <c r="BH88" s="2497">
        <v>1.0424404472172859</v>
      </c>
      <c r="BI88" s="2497">
        <v>3.2177724481865022</v>
      </c>
      <c r="BJ88" s="2497">
        <v>8.5648465900388029</v>
      </c>
      <c r="BK88" s="2497">
        <v>1.4563907662360647</v>
      </c>
      <c r="BL88" s="2497">
        <v>1.0822433164784251</v>
      </c>
      <c r="BM88" s="2498">
        <v>0.37414744975764003</v>
      </c>
      <c r="BN88" s="2497">
        <v>7.1084558238027382</v>
      </c>
      <c r="BO88" s="2497">
        <v>2.2883030332149654</v>
      </c>
      <c r="BP88" s="2497">
        <v>2.1699737250628854</v>
      </c>
      <c r="BQ88" s="2498">
        <v>0.11832930815208023</v>
      </c>
      <c r="BR88" s="2497">
        <v>4.8201527905877724</v>
      </c>
      <c r="BS88" s="2497">
        <v>4.5512614894315648</v>
      </c>
      <c r="BT88" s="2498">
        <v>0.26889130115620524</v>
      </c>
      <c r="BU88" s="2497">
        <v>0</v>
      </c>
      <c r="BV88" s="2497">
        <v>0</v>
      </c>
      <c r="BW88" s="2497">
        <v>0</v>
      </c>
      <c r="BX88" s="2497">
        <v>203.06241817358188</v>
      </c>
      <c r="BY88" s="2499">
        <v>272.23568004054675</v>
      </c>
    </row>
    <row r="89" spans="2:77" ht="33.75">
      <c r="AM89" s="3605"/>
      <c r="AN89" s="2990" t="s">
        <v>1042</v>
      </c>
      <c r="AO89" s="2496">
        <v>277.35390239443331</v>
      </c>
      <c r="AP89" s="2497">
        <v>41.032163851307011</v>
      </c>
      <c r="AQ89" s="2497">
        <v>31.47944517951634</v>
      </c>
      <c r="AR89" s="2497">
        <v>9.552718671790668</v>
      </c>
      <c r="AS89" s="2497">
        <v>27.124576985565884</v>
      </c>
      <c r="AT89" s="2497">
        <v>4.0838259258002614</v>
      </c>
      <c r="AU89" s="2497">
        <v>2.9576417346523001</v>
      </c>
      <c r="AV89" s="2497">
        <v>1.126184191147962</v>
      </c>
      <c r="AW89" s="2497">
        <v>17.007017195306975</v>
      </c>
      <c r="AX89" s="2497">
        <v>1.4018540248430973</v>
      </c>
      <c r="AY89" s="2497">
        <v>1.3287324901852786</v>
      </c>
      <c r="AZ89" s="2498">
        <v>7.3121534657818801E-2</v>
      </c>
      <c r="BA89" s="2497">
        <v>4.9837787671105636</v>
      </c>
      <c r="BB89" s="2497">
        <v>4.7769555887619086</v>
      </c>
      <c r="BC89" s="2498">
        <v>0.20682317834865491</v>
      </c>
      <c r="BD89" s="2497">
        <v>10.621384403353314</v>
      </c>
      <c r="BE89" s="2497">
        <v>8.9452402295786797</v>
      </c>
      <c r="BF89" s="2497">
        <v>1.6761441737746361</v>
      </c>
      <c r="BG89" s="2497">
        <v>6.0337338644586458</v>
      </c>
      <c r="BH89" s="2498">
        <v>0.82237881788231804</v>
      </c>
      <c r="BI89" s="2497">
        <v>5.2113550465763279</v>
      </c>
      <c r="BJ89" s="2497">
        <v>13.907586865741125</v>
      </c>
      <c r="BK89" s="2497">
        <v>2.2704554196363325</v>
      </c>
      <c r="BL89" s="2497">
        <v>1.953759902081849</v>
      </c>
      <c r="BM89" s="2498">
        <v>0.31669551755448361</v>
      </c>
      <c r="BN89" s="2497">
        <v>11.637131446104794</v>
      </c>
      <c r="BO89" s="2497">
        <v>5.0732711441699001</v>
      </c>
      <c r="BP89" s="2497">
        <v>4.60912936855203</v>
      </c>
      <c r="BQ89" s="2498">
        <v>0.46414177561787096</v>
      </c>
      <c r="BR89" s="2497">
        <v>6.5638603019348949</v>
      </c>
      <c r="BS89" s="2497">
        <v>6.0856070478219806</v>
      </c>
      <c r="BT89" s="2498">
        <v>0.47825325411291331</v>
      </c>
      <c r="BU89" s="2497">
        <v>0</v>
      </c>
      <c r="BV89" s="2497">
        <v>0</v>
      </c>
      <c r="BW89" s="2497">
        <v>0</v>
      </c>
      <c r="BX89" s="2497">
        <v>336.98830966963453</v>
      </c>
      <c r="BY89" s="2499">
        <v>381.73739545299276</v>
      </c>
    </row>
    <row r="90" spans="2:77" ht="33.75">
      <c r="AM90" s="3605"/>
      <c r="AN90" s="2990" t="s">
        <v>1043</v>
      </c>
      <c r="AO90" s="2496">
        <v>166.09737423850902</v>
      </c>
      <c r="AP90" s="2497">
        <v>72.631697167224601</v>
      </c>
      <c r="AQ90" s="2497">
        <v>57.615668032793486</v>
      </c>
      <c r="AR90" s="2497">
        <v>15.016029134431117</v>
      </c>
      <c r="AS90" s="2497">
        <v>52.664046043445879</v>
      </c>
      <c r="AT90" s="2497">
        <v>8.3354054429910533</v>
      </c>
      <c r="AU90" s="2497">
        <v>6.6783326524442463</v>
      </c>
      <c r="AV90" s="2497">
        <v>1.6570727905468081</v>
      </c>
      <c r="AW90" s="2497">
        <v>33.382313024584008</v>
      </c>
      <c r="AX90" s="2497">
        <v>1.5966453177352853</v>
      </c>
      <c r="AY90" s="2497">
        <v>1.5211904181317963</v>
      </c>
      <c r="AZ90" s="2498">
        <v>7.5454899603488931E-2</v>
      </c>
      <c r="BA90" s="2497">
        <v>7.1112165617660006</v>
      </c>
      <c r="BB90" s="2497">
        <v>6.8336603492687917</v>
      </c>
      <c r="BC90" s="2498">
        <v>0.2775562124972103</v>
      </c>
      <c r="BD90" s="2497">
        <v>24.674451145082724</v>
      </c>
      <c r="BE90" s="2497">
        <v>21.160667459224079</v>
      </c>
      <c r="BF90" s="2497">
        <v>3.513783685858642</v>
      </c>
      <c r="BG90" s="2497">
        <v>10.946327575870816</v>
      </c>
      <c r="BH90" s="2497">
        <v>2.4441129254367886</v>
      </c>
      <c r="BI90" s="2497">
        <v>8.502214650434027</v>
      </c>
      <c r="BJ90" s="2497">
        <v>19.96765112377873</v>
      </c>
      <c r="BK90" s="2497">
        <v>2.4350833895513762</v>
      </c>
      <c r="BL90" s="2497">
        <v>2.2670664542865682</v>
      </c>
      <c r="BM90" s="2498">
        <v>0.16801693526480799</v>
      </c>
      <c r="BN90" s="2497">
        <v>17.532567734227353</v>
      </c>
      <c r="BO90" s="2497">
        <v>8.0249881056263757</v>
      </c>
      <c r="BP90" s="2497">
        <v>7.8731432954697187</v>
      </c>
      <c r="BQ90" s="2498">
        <v>0.15184481015665635</v>
      </c>
      <c r="BR90" s="2497">
        <v>9.5075796286009808</v>
      </c>
      <c r="BS90" s="2497">
        <v>8.8374944785315073</v>
      </c>
      <c r="BT90" s="2498">
        <v>0.67008515006947345</v>
      </c>
      <c r="BU90" s="2497">
        <v>0</v>
      </c>
      <c r="BV90" s="2497">
        <v>0</v>
      </c>
      <c r="BW90" s="2497">
        <v>0</v>
      </c>
      <c r="BX90" s="2497">
        <v>309.7943616696528</v>
      </c>
      <c r="BY90" s="2499">
        <v>560.52217480408785</v>
      </c>
    </row>
    <row r="91" spans="2:77" ht="33.75">
      <c r="AM91" s="3605"/>
      <c r="AN91" s="2990" t="s">
        <v>1044</v>
      </c>
      <c r="AO91" s="2496">
        <v>147.23823396422361</v>
      </c>
      <c r="AP91" s="2497">
        <v>128.10152504549058</v>
      </c>
      <c r="AQ91" s="2497">
        <v>102.2805703776952</v>
      </c>
      <c r="AR91" s="2497">
        <v>25.82095466779538</v>
      </c>
      <c r="AS91" s="2497">
        <v>95.343454967724895</v>
      </c>
      <c r="AT91" s="2497">
        <v>12.063340388054746</v>
      </c>
      <c r="AU91" s="2497">
        <v>9.8549971095044047</v>
      </c>
      <c r="AV91" s="2497">
        <v>2.2083432785503403</v>
      </c>
      <c r="AW91" s="2497">
        <v>64.887007769348187</v>
      </c>
      <c r="AX91" s="2497">
        <v>2.125800005261322</v>
      </c>
      <c r="AY91" s="2497">
        <v>1.9265572687872017</v>
      </c>
      <c r="AZ91" s="2498">
        <v>0.19924273647412014</v>
      </c>
      <c r="BA91" s="2497">
        <v>12.000303787774376</v>
      </c>
      <c r="BB91" s="2497">
        <v>11.856856813763425</v>
      </c>
      <c r="BC91" s="2498">
        <v>0.14344697401095244</v>
      </c>
      <c r="BD91" s="2497">
        <v>50.760903976312484</v>
      </c>
      <c r="BE91" s="2497">
        <v>42.408257639198403</v>
      </c>
      <c r="BF91" s="2497">
        <v>8.3526463371140736</v>
      </c>
      <c r="BG91" s="2497">
        <v>18.393106810321978</v>
      </c>
      <c r="BH91" s="2497">
        <v>4.7909105776362306</v>
      </c>
      <c r="BI91" s="2497">
        <v>13.602196232685746</v>
      </c>
      <c r="BJ91" s="2497">
        <v>32.758070077765673</v>
      </c>
      <c r="BK91" s="2497">
        <v>2.7205771000366248</v>
      </c>
      <c r="BL91" s="2497">
        <v>2.1491239531576576</v>
      </c>
      <c r="BM91" s="2498">
        <v>0.5714531468789672</v>
      </c>
      <c r="BN91" s="2497">
        <v>30.037492977729055</v>
      </c>
      <c r="BO91" s="2497">
        <v>6.4419414424430066</v>
      </c>
      <c r="BP91" s="2497">
        <v>6.1446733376118532</v>
      </c>
      <c r="BQ91" s="2498">
        <v>0.29726810483115379</v>
      </c>
      <c r="BR91" s="2497">
        <v>23.595551535286052</v>
      </c>
      <c r="BS91" s="2497">
        <v>23.149193678036028</v>
      </c>
      <c r="BT91" s="2498">
        <v>0.44635785725002236</v>
      </c>
      <c r="BU91" s="2497">
        <v>0</v>
      </c>
      <c r="BV91" s="2497">
        <v>0</v>
      </c>
      <c r="BW91" s="2497">
        <v>0</v>
      </c>
      <c r="BX91" s="2497">
        <v>1551.1265712390814</v>
      </c>
      <c r="BY91" s="2499">
        <v>1322.5733982230545</v>
      </c>
    </row>
    <row r="92" spans="2:77" ht="22.5">
      <c r="AM92" s="3605"/>
      <c r="AN92" s="2990" t="s">
        <v>1045</v>
      </c>
      <c r="AO92" s="2496">
        <v>25.280542986415849</v>
      </c>
      <c r="AP92" s="2497">
        <v>677.73850008960937</v>
      </c>
      <c r="AQ92" s="2497">
        <v>486.56595668525154</v>
      </c>
      <c r="AR92" s="2497">
        <v>191.17254340435784</v>
      </c>
      <c r="AS92" s="2497">
        <v>459.20350814395437</v>
      </c>
      <c r="AT92" s="2497">
        <v>63.522104886354754</v>
      </c>
      <c r="AU92" s="2497">
        <v>46.439591909799759</v>
      </c>
      <c r="AV92" s="2497">
        <v>17.082512976554995</v>
      </c>
      <c r="AW92" s="2497">
        <v>329.8616431000957</v>
      </c>
      <c r="AX92" s="2497">
        <v>8.2484338643276214</v>
      </c>
      <c r="AY92" s="2497">
        <v>8.0902094147123833</v>
      </c>
      <c r="AZ92" s="2498">
        <v>0.15822444961523749</v>
      </c>
      <c r="BA92" s="2497">
        <v>26.867549668876752</v>
      </c>
      <c r="BB92" s="2497">
        <v>25.064256309291697</v>
      </c>
      <c r="BC92" s="2497">
        <v>1.803293359585052</v>
      </c>
      <c r="BD92" s="2497">
        <v>294.74565956689128</v>
      </c>
      <c r="BE92" s="2497">
        <v>229.37086092718209</v>
      </c>
      <c r="BF92" s="2497">
        <v>65.374798639709198</v>
      </c>
      <c r="BG92" s="2497">
        <v>65.819760157503936</v>
      </c>
      <c r="BH92" s="2497">
        <v>21.164488992304747</v>
      </c>
      <c r="BI92" s="2497">
        <v>44.655271165199174</v>
      </c>
      <c r="BJ92" s="2497">
        <v>218.53499194565498</v>
      </c>
      <c r="BK92" s="2497">
        <v>14.749776266327958</v>
      </c>
      <c r="BL92" s="2497">
        <v>11.122248075887502</v>
      </c>
      <c r="BM92" s="2497">
        <v>3.6275281904404562</v>
      </c>
      <c r="BN92" s="2497">
        <v>203.78521567932702</v>
      </c>
      <c r="BO92" s="2497">
        <v>35.366207266882796</v>
      </c>
      <c r="BP92" s="2497">
        <v>32.478611061404713</v>
      </c>
      <c r="BQ92" s="2497">
        <v>2.8875962054780842</v>
      </c>
      <c r="BR92" s="2497">
        <v>168.41900841244424</v>
      </c>
      <c r="BS92" s="2497">
        <v>112.83568999466861</v>
      </c>
      <c r="BT92" s="2497">
        <v>55.583318417775615</v>
      </c>
      <c r="BU92" s="2497">
        <v>0</v>
      </c>
      <c r="BV92" s="2497">
        <v>0</v>
      </c>
      <c r="BW92" s="2497">
        <v>0</v>
      </c>
      <c r="BX92" s="2497">
        <v>5091.2665688223651</v>
      </c>
      <c r="BY92" s="2499">
        <v>5163.973867909559</v>
      </c>
    </row>
    <row r="93" spans="2:77" ht="22.5">
      <c r="AM93" s="3605" t="s">
        <v>307</v>
      </c>
      <c r="AN93" s="2990" t="s">
        <v>1036</v>
      </c>
      <c r="AO93" s="2496">
        <v>5202.6267469068152</v>
      </c>
      <c r="AP93" s="2497">
        <v>3.0943049150141149</v>
      </c>
      <c r="AQ93" s="2497">
        <v>2.5322624777956535</v>
      </c>
      <c r="AR93" s="2498">
        <v>0.56204243721846259</v>
      </c>
      <c r="AS93" s="2497">
        <v>1.2684349801611798</v>
      </c>
      <c r="AT93" s="2498">
        <v>0.52834291560577973</v>
      </c>
      <c r="AU93" s="2498">
        <v>0.43105513103745668</v>
      </c>
      <c r="AV93" s="2498">
        <v>9.7287784568323044E-2</v>
      </c>
      <c r="AW93" s="2498">
        <v>0.40506555620353796</v>
      </c>
      <c r="AX93" s="2498">
        <v>9.5227630960881327E-2</v>
      </c>
      <c r="AY93" s="2498">
        <v>8.6256054061719295E-2</v>
      </c>
      <c r="AZ93" s="2498">
        <v>8.9715768991620332E-3</v>
      </c>
      <c r="BA93" s="2498">
        <v>0.18988667735248654</v>
      </c>
      <c r="BB93" s="2498">
        <v>0.1892523378010561</v>
      </c>
      <c r="BC93" s="2498">
        <v>6.3433955143045364E-4</v>
      </c>
      <c r="BD93" s="2498">
        <v>0.1199512478901701</v>
      </c>
      <c r="BE93" s="2498">
        <v>0.1052803645248415</v>
      </c>
      <c r="BF93" s="2498">
        <v>1.467088336532856E-2</v>
      </c>
      <c r="BG93" s="2498">
        <v>0.33502650835186271</v>
      </c>
      <c r="BH93" s="2498">
        <v>3.8589973933752665E-2</v>
      </c>
      <c r="BI93" s="2498">
        <v>0.29643653441811008</v>
      </c>
      <c r="BJ93" s="2497">
        <v>1.4225752455935494</v>
      </c>
      <c r="BK93" s="2498">
        <v>0.15882123134871415</v>
      </c>
      <c r="BL93" s="2498">
        <v>0.13981529466900977</v>
      </c>
      <c r="BM93" s="2498">
        <v>1.9005936679704384E-2</v>
      </c>
      <c r="BN93" s="2497">
        <v>1.2637540142448354</v>
      </c>
      <c r="BO93" s="2498">
        <v>0.56479777998160319</v>
      </c>
      <c r="BP93" s="2498">
        <v>0.55416782170892165</v>
      </c>
      <c r="BQ93" s="2498">
        <v>1.0629958272681681E-2</v>
      </c>
      <c r="BR93" s="2498">
        <v>0.69895623426323228</v>
      </c>
      <c r="BS93" s="2498">
        <v>0.65027810962618826</v>
      </c>
      <c r="BT93" s="2498">
        <v>4.8678124637044115E-2</v>
      </c>
      <c r="BU93" s="2498">
        <v>0.40329468925938705</v>
      </c>
      <c r="BV93" s="2498">
        <v>0.33756739043270911</v>
      </c>
      <c r="BW93" s="2498">
        <v>6.572729882667798E-2</v>
      </c>
      <c r="BX93" s="2497">
        <v>41.986888234224551</v>
      </c>
      <c r="BY93" s="2499">
        <v>52.380538980139882</v>
      </c>
    </row>
    <row r="94" spans="2:77" ht="33.75">
      <c r="AM94" s="3605"/>
      <c r="AN94" s="2990" t="s">
        <v>1037</v>
      </c>
      <c r="AO94" s="2496">
        <v>2022.6009846255738</v>
      </c>
      <c r="AP94" s="2497">
        <v>4.9180990282629118</v>
      </c>
      <c r="AQ94" s="2497">
        <v>3.7742836379717999</v>
      </c>
      <c r="AR94" s="2497">
        <v>1.1438153902911106</v>
      </c>
      <c r="AS94" s="2497">
        <v>2.717286791245674</v>
      </c>
      <c r="AT94" s="2498">
        <v>0.92322930286375482</v>
      </c>
      <c r="AU94" s="2498">
        <v>0.74147582334718365</v>
      </c>
      <c r="AV94" s="2498">
        <v>0.18175347951657084</v>
      </c>
      <c r="AW94" s="2497">
        <v>1.07407010386774</v>
      </c>
      <c r="AX94" s="2498">
        <v>0.29492991441055938</v>
      </c>
      <c r="AY94" s="2498">
        <v>0.2410315359288091</v>
      </c>
      <c r="AZ94" s="2498">
        <v>5.3898378481750255E-2</v>
      </c>
      <c r="BA94" s="2498">
        <v>0.27272332380571429</v>
      </c>
      <c r="BB94" s="2498">
        <v>0.24869279725294777</v>
      </c>
      <c r="BC94" s="2498">
        <v>2.4030526552766447E-2</v>
      </c>
      <c r="BD94" s="2498">
        <v>0.50641686565146637</v>
      </c>
      <c r="BE94" s="2498">
        <v>0.42678015077661158</v>
      </c>
      <c r="BF94" s="2498">
        <v>7.9636714874854797E-2</v>
      </c>
      <c r="BG94" s="2498">
        <v>0.71998738451417954</v>
      </c>
      <c r="BH94" s="2498">
        <v>8.2401145967988004E-2</v>
      </c>
      <c r="BI94" s="2498">
        <v>0.63758623854619167</v>
      </c>
      <c r="BJ94" s="2497">
        <v>2.0436685895643878</v>
      </c>
      <c r="BK94" s="2498">
        <v>0.1395326286596815</v>
      </c>
      <c r="BL94" s="2498">
        <v>0.11809447114166824</v>
      </c>
      <c r="BM94" s="2498">
        <v>2.1438157518013274E-2</v>
      </c>
      <c r="BN94" s="2497">
        <v>1.9041359609047062</v>
      </c>
      <c r="BO94" s="2498">
        <v>0.55482111120590016</v>
      </c>
      <c r="BP94" s="2498">
        <v>0.52191036773738575</v>
      </c>
      <c r="BQ94" s="2498">
        <v>3.2910743468514421E-2</v>
      </c>
      <c r="BR94" s="2497">
        <v>1.3493148496988061</v>
      </c>
      <c r="BS94" s="2497">
        <v>1.2699899555672267</v>
      </c>
      <c r="BT94" s="2498">
        <v>7.9324894131579435E-2</v>
      </c>
      <c r="BU94" s="2498">
        <v>0.15714364745284801</v>
      </c>
      <c r="BV94" s="2498">
        <v>0.12390739025197846</v>
      </c>
      <c r="BW94" s="2498">
        <v>3.3236257200869562E-2</v>
      </c>
      <c r="BX94" s="2497">
        <v>57.885500364821205</v>
      </c>
      <c r="BY94" s="2499">
        <v>71.260118840927674</v>
      </c>
    </row>
    <row r="95" spans="2:77" ht="33.75">
      <c r="AM95" s="3605"/>
      <c r="AN95" s="2990" t="s">
        <v>1038</v>
      </c>
      <c r="AO95" s="2496">
        <v>2076.1296739719023</v>
      </c>
      <c r="AP95" s="2497">
        <v>4.5179275568708208</v>
      </c>
      <c r="AQ95" s="2497">
        <v>3.5017511640166736</v>
      </c>
      <c r="AR95" s="2497">
        <v>1.0161763928541463</v>
      </c>
      <c r="AS95" s="2497">
        <v>2.4379425940117581</v>
      </c>
      <c r="AT95" s="2498">
        <v>0.86083887073513699</v>
      </c>
      <c r="AU95" s="2498">
        <v>0.66178011452030472</v>
      </c>
      <c r="AV95" s="2498">
        <v>0.19905875621483204</v>
      </c>
      <c r="AW95" s="2498">
        <v>0.91817843498818663</v>
      </c>
      <c r="AX95" s="2498">
        <v>0.37788525888644703</v>
      </c>
      <c r="AY95" s="2498">
        <v>0.3400101866788402</v>
      </c>
      <c r="AZ95" s="2498">
        <v>3.7875072207606941E-2</v>
      </c>
      <c r="BA95" s="2498">
        <v>0.29952833881706714</v>
      </c>
      <c r="BB95" s="2498">
        <v>0.29615668044338905</v>
      </c>
      <c r="BC95" s="2498">
        <v>3.371658373678072E-3</v>
      </c>
      <c r="BD95" s="2498">
        <v>0.24076483728467238</v>
      </c>
      <c r="BE95" s="2498">
        <v>0.20046986144897963</v>
      </c>
      <c r="BF95" s="2498">
        <v>4.0294975835692755E-2</v>
      </c>
      <c r="BG95" s="2498">
        <v>0.65892528828843344</v>
      </c>
      <c r="BH95" s="2498">
        <v>0.1057581830296318</v>
      </c>
      <c r="BI95" s="2498">
        <v>0.55316710525880153</v>
      </c>
      <c r="BJ95" s="2497">
        <v>2.0282687813150626</v>
      </c>
      <c r="BK95" s="2498">
        <v>0.27315847920130215</v>
      </c>
      <c r="BL95" s="2498">
        <v>0.24582717722554906</v>
      </c>
      <c r="BM95" s="2498">
        <v>2.7331301975753088E-2</v>
      </c>
      <c r="BN95" s="2497">
        <v>1.7551103021137604</v>
      </c>
      <c r="BO95" s="2498">
        <v>0.84766450438049057</v>
      </c>
      <c r="BP95" s="2498">
        <v>0.79477763446256366</v>
      </c>
      <c r="BQ95" s="2498">
        <v>5.2886869917926897E-2</v>
      </c>
      <c r="BR95" s="2498">
        <v>0.90744579773326972</v>
      </c>
      <c r="BS95" s="2498">
        <v>0.81757564067532873</v>
      </c>
      <c r="BT95" s="2498">
        <v>8.9870157057941033E-2</v>
      </c>
      <c r="BU95" s="2498">
        <v>5.171618154400081E-2</v>
      </c>
      <c r="BV95" s="2498">
        <v>3.9395685532086708E-2</v>
      </c>
      <c r="BW95" s="2498">
        <v>1.2320496011914107E-2</v>
      </c>
      <c r="BX95" s="2497">
        <v>60.706393203408147</v>
      </c>
      <c r="BY95" s="2499">
        <v>80.289255774260468</v>
      </c>
    </row>
    <row r="96" spans="2:77" ht="33.75">
      <c r="AM96" s="3605"/>
      <c r="AN96" s="2990" t="s">
        <v>1039</v>
      </c>
      <c r="AO96" s="2496">
        <v>2512.1377965626648</v>
      </c>
      <c r="AP96" s="2497">
        <v>6.6541673731591562</v>
      </c>
      <c r="AQ96" s="2497">
        <v>5.1263197718948126</v>
      </c>
      <c r="AR96" s="2497">
        <v>1.5278476012643418</v>
      </c>
      <c r="AS96" s="2497">
        <v>4.0826085639678995</v>
      </c>
      <c r="AT96" s="2497">
        <v>1.0234912133171834</v>
      </c>
      <c r="AU96" s="2498">
        <v>0.74743949700857526</v>
      </c>
      <c r="AV96" s="2498">
        <v>0.27605171630860725</v>
      </c>
      <c r="AW96" s="2497">
        <v>1.8435918065642203</v>
      </c>
      <c r="AX96" s="2498">
        <v>0.67324252071267843</v>
      </c>
      <c r="AY96" s="2498">
        <v>0.62882317339595695</v>
      </c>
      <c r="AZ96" s="2498">
        <v>4.4419347316721446E-2</v>
      </c>
      <c r="BA96" s="2498">
        <v>0.70101540581066879</v>
      </c>
      <c r="BB96" s="2498">
        <v>0.68744056342160387</v>
      </c>
      <c r="BC96" s="2498">
        <v>1.3574842389065032E-2</v>
      </c>
      <c r="BD96" s="2498">
        <v>0.4693338800408744</v>
      </c>
      <c r="BE96" s="2498">
        <v>0.42772006432359139</v>
      </c>
      <c r="BF96" s="2498">
        <v>4.1613815717283106E-2</v>
      </c>
      <c r="BG96" s="2497">
        <v>1.2155255440864965</v>
      </c>
      <c r="BH96" s="2498">
        <v>0.23438787197122476</v>
      </c>
      <c r="BI96" s="2498">
        <v>0.98113767211527259</v>
      </c>
      <c r="BJ96" s="2497">
        <v>2.5572133841210989</v>
      </c>
      <c r="BK96" s="2498">
        <v>0.37611224284862443</v>
      </c>
      <c r="BL96" s="2498">
        <v>0.33417446667979289</v>
      </c>
      <c r="BM96" s="2498">
        <v>4.1937776168831507E-2</v>
      </c>
      <c r="BN96" s="2497">
        <v>2.1811011412724755</v>
      </c>
      <c r="BO96" s="2498">
        <v>0.91535336891752606</v>
      </c>
      <c r="BP96" s="2498">
        <v>0.88420282110685799</v>
      </c>
      <c r="BQ96" s="2498">
        <v>3.115054781066795E-2</v>
      </c>
      <c r="BR96" s="2497">
        <v>1.2657477723549495</v>
      </c>
      <c r="BS96" s="2497">
        <v>1.1677858889170556</v>
      </c>
      <c r="BT96" s="2498">
        <v>9.7961883437893776E-2</v>
      </c>
      <c r="BU96" s="2498">
        <v>1.4345425070155281E-2</v>
      </c>
      <c r="BV96" s="2498">
        <v>1.4345425070155281E-2</v>
      </c>
      <c r="BW96" s="2497">
        <v>0</v>
      </c>
      <c r="BX96" s="2497">
        <v>90.29761260028252</v>
      </c>
      <c r="BY96" s="2499">
        <v>106.7383157699129</v>
      </c>
    </row>
    <row r="97" spans="39:77" ht="33.75">
      <c r="AM97" s="3605"/>
      <c r="AN97" s="2990" t="s">
        <v>1040</v>
      </c>
      <c r="AO97" s="2496">
        <v>1574.8370907923429</v>
      </c>
      <c r="AP97" s="2497">
        <v>9.5965967112023911</v>
      </c>
      <c r="AQ97" s="2497">
        <v>7.3318934549161758</v>
      </c>
      <c r="AR97" s="2497">
        <v>2.2647032562862108</v>
      </c>
      <c r="AS97" s="2497">
        <v>6.0108630833078491</v>
      </c>
      <c r="AT97" s="2497">
        <v>1.4285101603046297</v>
      </c>
      <c r="AU97" s="2497">
        <v>1.0839654127884391</v>
      </c>
      <c r="AV97" s="2498">
        <v>0.34454474751619102</v>
      </c>
      <c r="AW97" s="2497">
        <v>2.9000188083302079</v>
      </c>
      <c r="AX97" s="2498">
        <v>0.82400534430496553</v>
      </c>
      <c r="AY97" s="2498">
        <v>0.76116746547127057</v>
      </c>
      <c r="AZ97" s="2498">
        <v>6.2837878833695127E-2</v>
      </c>
      <c r="BA97" s="2497">
        <v>1.0634727835775308</v>
      </c>
      <c r="BB97" s="2497">
        <v>1.0199619718398969</v>
      </c>
      <c r="BC97" s="2498">
        <v>4.3510811737633673E-2</v>
      </c>
      <c r="BD97" s="2497">
        <v>1.01254068044771</v>
      </c>
      <c r="BE97" s="2498">
        <v>0.88232179679409184</v>
      </c>
      <c r="BF97" s="2498">
        <v>0.13021888365361803</v>
      </c>
      <c r="BG97" s="2497">
        <v>1.6823341146730142</v>
      </c>
      <c r="BH97" s="2498">
        <v>0.27192243104411462</v>
      </c>
      <c r="BI97" s="2497">
        <v>1.4104116836288998</v>
      </c>
      <c r="BJ97" s="2497">
        <v>3.5857336278945384</v>
      </c>
      <c r="BK97" s="2498">
        <v>0.34882485700410287</v>
      </c>
      <c r="BL97" s="2498">
        <v>0.31510344538734331</v>
      </c>
      <c r="BM97" s="2498">
        <v>3.3721411616759553E-2</v>
      </c>
      <c r="BN97" s="2497">
        <v>3.2369087708904374</v>
      </c>
      <c r="BO97" s="2497">
        <v>1.264879581916607</v>
      </c>
      <c r="BP97" s="2497">
        <v>1.2337437160484357</v>
      </c>
      <c r="BQ97" s="2498">
        <v>3.1135865868171263E-2</v>
      </c>
      <c r="BR97" s="2497">
        <v>1.9720291889738297</v>
      </c>
      <c r="BS97" s="2497">
        <v>1.7637072155425875</v>
      </c>
      <c r="BT97" s="2498">
        <v>0.20832197343124201</v>
      </c>
      <c r="BU97" s="2497">
        <v>0</v>
      </c>
      <c r="BV97" s="2497">
        <v>0</v>
      </c>
      <c r="BW97" s="2497">
        <v>0</v>
      </c>
      <c r="BX97" s="2497">
        <v>96.334995921631943</v>
      </c>
      <c r="BY97" s="2499">
        <v>127.01040526818744</v>
      </c>
    </row>
    <row r="98" spans="39:77" ht="33.75">
      <c r="AM98" s="3605"/>
      <c r="AN98" s="2990" t="s">
        <v>1041</v>
      </c>
      <c r="AO98" s="2496">
        <v>1639.4703791734137</v>
      </c>
      <c r="AP98" s="2497">
        <v>14.692970485710077</v>
      </c>
      <c r="AQ98" s="2497">
        <v>11.134191921748528</v>
      </c>
      <c r="AR98" s="2497">
        <v>3.5587785639615261</v>
      </c>
      <c r="AS98" s="2497">
        <v>9.0513235078413601</v>
      </c>
      <c r="AT98" s="2497">
        <v>1.9281670540377875</v>
      </c>
      <c r="AU98" s="2497">
        <v>1.3588400940271868</v>
      </c>
      <c r="AV98" s="2498">
        <v>0.56932696001060157</v>
      </c>
      <c r="AW98" s="2497">
        <v>4.7271976857573543</v>
      </c>
      <c r="AX98" s="2497">
        <v>1.0047087373082455</v>
      </c>
      <c r="AY98" s="2498">
        <v>0.92211452730090038</v>
      </c>
      <c r="AZ98" s="2498">
        <v>8.2594210007345722E-2</v>
      </c>
      <c r="BA98" s="2497">
        <v>1.8021176268587158</v>
      </c>
      <c r="BB98" s="2497">
        <v>1.7186586019490395</v>
      </c>
      <c r="BC98" s="2498">
        <v>8.3459024909676646E-2</v>
      </c>
      <c r="BD98" s="2497">
        <v>1.9203713215903919</v>
      </c>
      <c r="BE98" s="2497">
        <v>1.6669031678248305</v>
      </c>
      <c r="BF98" s="2498">
        <v>0.25346815376556248</v>
      </c>
      <c r="BG98" s="2497">
        <v>2.395958768046218</v>
      </c>
      <c r="BH98" s="2498">
        <v>0.38938251834947751</v>
      </c>
      <c r="BI98" s="2497">
        <v>2.0065762496967396</v>
      </c>
      <c r="BJ98" s="2497">
        <v>5.6416469778687093</v>
      </c>
      <c r="BK98" s="2498">
        <v>0.416704620100461</v>
      </c>
      <c r="BL98" s="2498">
        <v>0.33863816957546772</v>
      </c>
      <c r="BM98" s="2498">
        <v>7.8066450524993294E-2</v>
      </c>
      <c r="BN98" s="2497">
        <v>5.2249423577682466</v>
      </c>
      <c r="BO98" s="2497">
        <v>2.0059857253798521</v>
      </c>
      <c r="BP98" s="2497">
        <v>1.8792563561994036</v>
      </c>
      <c r="BQ98" s="2498">
        <v>0.12672936918044905</v>
      </c>
      <c r="BR98" s="2497">
        <v>3.2189566323883945</v>
      </c>
      <c r="BS98" s="2497">
        <v>2.8603984865222389</v>
      </c>
      <c r="BT98" s="2498">
        <v>0.35855814586615531</v>
      </c>
      <c r="BU98" s="2497">
        <v>0</v>
      </c>
      <c r="BV98" s="2497">
        <v>0</v>
      </c>
      <c r="BW98" s="2497">
        <v>0</v>
      </c>
      <c r="BX98" s="2497">
        <v>105.75864551324545</v>
      </c>
      <c r="BY98" s="2499">
        <v>184.53881172520462</v>
      </c>
    </row>
    <row r="99" spans="39:77" ht="33.75">
      <c r="AM99" s="3605"/>
      <c r="AN99" s="2990" t="s">
        <v>1042</v>
      </c>
      <c r="AO99" s="2496">
        <v>513.77341304342008</v>
      </c>
      <c r="AP99" s="2497">
        <v>19.478001943352353</v>
      </c>
      <c r="AQ99" s="2497">
        <v>14.649481465849606</v>
      </c>
      <c r="AR99" s="2497">
        <v>4.8285204775027362</v>
      </c>
      <c r="AS99" s="2497">
        <v>12.914032478965487</v>
      </c>
      <c r="AT99" s="2497">
        <v>2.5134272152780737</v>
      </c>
      <c r="AU99" s="2497">
        <v>1.7519723823914874</v>
      </c>
      <c r="AV99" s="2498">
        <v>0.76145483288658644</v>
      </c>
      <c r="AW99" s="2497">
        <v>7.4330417468829948</v>
      </c>
      <c r="AX99" s="2497">
        <v>1.1793397844533466</v>
      </c>
      <c r="AY99" s="2497">
        <v>1.0931971425911351</v>
      </c>
      <c r="AZ99" s="2498">
        <v>8.6142641862211641E-2</v>
      </c>
      <c r="BA99" s="2497">
        <v>2.2893714838991315</v>
      </c>
      <c r="BB99" s="2497">
        <v>2.1916031210614348</v>
      </c>
      <c r="BC99" s="2498">
        <v>9.776836283769702E-2</v>
      </c>
      <c r="BD99" s="2497">
        <v>3.9643304785305156</v>
      </c>
      <c r="BE99" s="2497">
        <v>3.2310135632350683</v>
      </c>
      <c r="BF99" s="2498">
        <v>0.73331691529544685</v>
      </c>
      <c r="BG99" s="2497">
        <v>2.9675635168044181</v>
      </c>
      <c r="BH99" s="2498">
        <v>0.27670791036405784</v>
      </c>
      <c r="BI99" s="2497">
        <v>2.6908556064403593</v>
      </c>
      <c r="BJ99" s="2497">
        <v>6.563969464386858</v>
      </c>
      <c r="BK99" s="2498">
        <v>0.52978282735001747</v>
      </c>
      <c r="BL99" s="2498">
        <v>0.35667411897824064</v>
      </c>
      <c r="BM99" s="2498">
        <v>0.17310870837177678</v>
      </c>
      <c r="BN99" s="2497">
        <v>6.0341866370368411</v>
      </c>
      <c r="BO99" s="2497">
        <v>1.1225540058036934</v>
      </c>
      <c r="BP99" s="2497">
        <v>1.0495924586650935</v>
      </c>
      <c r="BQ99" s="2498">
        <v>7.2961547138599883E-2</v>
      </c>
      <c r="BR99" s="2497">
        <v>4.9116326312331484</v>
      </c>
      <c r="BS99" s="2497">
        <v>4.6987207685630903</v>
      </c>
      <c r="BT99" s="2498">
        <v>0.21291186267005879</v>
      </c>
      <c r="BU99" s="2497">
        <v>0</v>
      </c>
      <c r="BV99" s="2497">
        <v>0</v>
      </c>
      <c r="BW99" s="2497">
        <v>0</v>
      </c>
      <c r="BX99" s="2497">
        <v>384.23119348022004</v>
      </c>
      <c r="BY99" s="2499">
        <v>362.19056580448535</v>
      </c>
    </row>
    <row r="100" spans="39:77" ht="33.75">
      <c r="AM100" s="3605"/>
      <c r="AN100" s="2990" t="s">
        <v>1043</v>
      </c>
      <c r="AO100" s="2496">
        <v>607.89348377325939</v>
      </c>
      <c r="AP100" s="2497">
        <v>24.184194960100484</v>
      </c>
      <c r="AQ100" s="2497">
        <v>17.929412215979792</v>
      </c>
      <c r="AR100" s="2497">
        <v>6.2547827441207122</v>
      </c>
      <c r="AS100" s="2497">
        <v>18.645034032895271</v>
      </c>
      <c r="AT100" s="2497">
        <v>3.5006457908984294</v>
      </c>
      <c r="AU100" s="2497">
        <v>2.5185977263692521</v>
      </c>
      <c r="AV100" s="2498">
        <v>0.98204806452917637</v>
      </c>
      <c r="AW100" s="2497">
        <v>10.925118308934669</v>
      </c>
      <c r="AX100" s="2497">
        <v>1.2862709731111444</v>
      </c>
      <c r="AY100" s="2497">
        <v>1.2109932114947186</v>
      </c>
      <c r="AZ100" s="2498">
        <v>7.5277761616425923E-2</v>
      </c>
      <c r="BA100" s="2497">
        <v>3.4208456869682022</v>
      </c>
      <c r="BB100" s="2497">
        <v>3.270484850864853</v>
      </c>
      <c r="BC100" s="2498">
        <v>0.15036083610334916</v>
      </c>
      <c r="BD100" s="2497">
        <v>6.2180016488553154</v>
      </c>
      <c r="BE100" s="2497">
        <v>5.2264070999284868</v>
      </c>
      <c r="BF100" s="2498">
        <v>0.99159454892682819</v>
      </c>
      <c r="BG100" s="2497">
        <v>4.2192699330621775</v>
      </c>
      <c r="BH100" s="2498">
        <v>0.64656520505003778</v>
      </c>
      <c r="BI100" s="2497">
        <v>3.5727047280121402</v>
      </c>
      <c r="BJ100" s="2497">
        <v>5.5391609272052289</v>
      </c>
      <c r="BK100" s="2498">
        <v>0.85371357418067717</v>
      </c>
      <c r="BL100" s="2498">
        <v>0.66920681282614747</v>
      </c>
      <c r="BM100" s="2498">
        <v>0.18450676135452967</v>
      </c>
      <c r="BN100" s="2497">
        <v>4.6854473530245517</v>
      </c>
      <c r="BO100" s="2497">
        <v>1.9094286422306426</v>
      </c>
      <c r="BP100" s="2497">
        <v>1.7532932285441163</v>
      </c>
      <c r="BQ100" s="2498">
        <v>0.15613541368652606</v>
      </c>
      <c r="BR100" s="2497">
        <v>2.77601871079391</v>
      </c>
      <c r="BS100" s="2497">
        <v>2.6338640809021689</v>
      </c>
      <c r="BT100" s="2498">
        <v>0.14215462989174027</v>
      </c>
      <c r="BU100" s="2497">
        <v>0</v>
      </c>
      <c r="BV100" s="2497">
        <v>0</v>
      </c>
      <c r="BW100" s="2497">
        <v>0</v>
      </c>
      <c r="BX100" s="2497">
        <v>170.60910448577991</v>
      </c>
      <c r="BY100" s="2499">
        <v>247.64705521986178</v>
      </c>
    </row>
    <row r="101" spans="39:77" ht="33.75">
      <c r="AM101" s="3605"/>
      <c r="AN101" s="2990" t="s">
        <v>1044</v>
      </c>
      <c r="AO101" s="2496">
        <v>409.48698391429917</v>
      </c>
      <c r="AP101" s="2497">
        <v>54.75149071208628</v>
      </c>
      <c r="AQ101" s="2497">
        <v>42.37258576404745</v>
      </c>
      <c r="AR101" s="2497">
        <v>12.378904948038818</v>
      </c>
      <c r="AS101" s="2497">
        <v>38.183667942324675</v>
      </c>
      <c r="AT101" s="2497">
        <v>7.8547611485781665</v>
      </c>
      <c r="AU101" s="2497">
        <v>6.1853591801597094</v>
      </c>
      <c r="AV101" s="2497">
        <v>1.6694019684184582</v>
      </c>
      <c r="AW101" s="2497">
        <v>21.641746954240318</v>
      </c>
      <c r="AX101" s="2497">
        <v>1.31542802012434</v>
      </c>
      <c r="AY101" s="2497">
        <v>1.2706328356385028</v>
      </c>
      <c r="AZ101" s="2498">
        <v>4.4795184485837039E-2</v>
      </c>
      <c r="BA101" s="2497">
        <v>5.7488031275426543</v>
      </c>
      <c r="BB101" s="2497">
        <v>5.5683753457432781</v>
      </c>
      <c r="BC101" s="2498">
        <v>0.18042778179937694</v>
      </c>
      <c r="BD101" s="2497">
        <v>14.577515806573325</v>
      </c>
      <c r="BE101" s="2497">
        <v>12.29211646813218</v>
      </c>
      <c r="BF101" s="2497">
        <v>2.2853993384411471</v>
      </c>
      <c r="BG101" s="2497">
        <v>8.687159839506192</v>
      </c>
      <c r="BH101" s="2497">
        <v>2.2607959439001761</v>
      </c>
      <c r="BI101" s="2497">
        <v>6.4263638956060172</v>
      </c>
      <c r="BJ101" s="2497">
        <v>16.567822769761595</v>
      </c>
      <c r="BK101" s="2497">
        <v>4.674541489500923</v>
      </c>
      <c r="BL101" s="2497">
        <v>3.6700338048054881</v>
      </c>
      <c r="BM101" s="2497">
        <v>1.0045076846954339</v>
      </c>
      <c r="BN101" s="2497">
        <v>11.89328128026067</v>
      </c>
      <c r="BO101" s="2497">
        <v>3.8651697947987258</v>
      </c>
      <c r="BP101" s="2497">
        <v>3.5734963526180952</v>
      </c>
      <c r="BQ101" s="2498">
        <v>0.29167344218063096</v>
      </c>
      <c r="BR101" s="2497">
        <v>8.0281114854619435</v>
      </c>
      <c r="BS101" s="2497">
        <v>7.5517758330500273</v>
      </c>
      <c r="BT101" s="2498">
        <v>0.47633565241191739</v>
      </c>
      <c r="BU101" s="2497">
        <v>0</v>
      </c>
      <c r="BV101" s="2497">
        <v>0</v>
      </c>
      <c r="BW101" s="2497">
        <v>0</v>
      </c>
      <c r="BX101" s="2497">
        <v>310.35592497651379</v>
      </c>
      <c r="BY101" s="2499">
        <v>468.23913978180235</v>
      </c>
    </row>
    <row r="102" spans="39:77" ht="23.25" thickBot="1">
      <c r="AM102" s="3607"/>
      <c r="AN102" s="2500" t="s">
        <v>1045</v>
      </c>
      <c r="AO102" s="2501">
        <v>186.04344723681774</v>
      </c>
      <c r="AP102" s="2502">
        <v>213.38134131888924</v>
      </c>
      <c r="AQ102" s="2502">
        <v>162.55508674353163</v>
      </c>
      <c r="AR102" s="2502">
        <v>50.826254575357545</v>
      </c>
      <c r="AS102" s="2502">
        <v>152.121717167084</v>
      </c>
      <c r="AT102" s="2502">
        <v>19.898362172288156</v>
      </c>
      <c r="AU102" s="2502">
        <v>15.407818100130758</v>
      </c>
      <c r="AV102" s="2502">
        <v>4.4905440721573981</v>
      </c>
      <c r="AW102" s="2502">
        <v>104.79399304436593</v>
      </c>
      <c r="AX102" s="2502">
        <v>2.8956322410566231</v>
      </c>
      <c r="AY102" s="2502">
        <v>2.720467591195959</v>
      </c>
      <c r="AZ102" s="2503">
        <v>0.17516464986066432</v>
      </c>
      <c r="BA102" s="2502">
        <v>15.441660931854964</v>
      </c>
      <c r="BB102" s="2502">
        <v>14.91243285964563</v>
      </c>
      <c r="BC102" s="2503">
        <v>0.52922807220933421</v>
      </c>
      <c r="BD102" s="2502">
        <v>86.456699871454333</v>
      </c>
      <c r="BE102" s="2502">
        <v>70.216949506801498</v>
      </c>
      <c r="BF102" s="2502">
        <v>16.239750364652838</v>
      </c>
      <c r="BG102" s="2502">
        <v>27.429361950429875</v>
      </c>
      <c r="BH102" s="2502">
        <v>7.9572441126889188</v>
      </c>
      <c r="BI102" s="2502">
        <v>19.47211783774096</v>
      </c>
      <c r="BJ102" s="2502">
        <v>61.259624151805234</v>
      </c>
      <c r="BK102" s="2502">
        <v>4.3669067954801086</v>
      </c>
      <c r="BL102" s="2502">
        <v>3.4500041296549098</v>
      </c>
      <c r="BM102" s="2503">
        <v>0.91690266582519941</v>
      </c>
      <c r="BN102" s="2502">
        <v>56.892717356325129</v>
      </c>
      <c r="BO102" s="2502">
        <v>12.94098979885997</v>
      </c>
      <c r="BP102" s="2502">
        <v>12.281094314269449</v>
      </c>
      <c r="BQ102" s="2503">
        <v>0.6598954845905205</v>
      </c>
      <c r="BR102" s="2502">
        <v>43.951727557465169</v>
      </c>
      <c r="BS102" s="2502">
        <v>35.60907612914454</v>
      </c>
      <c r="BT102" s="2502">
        <v>8.3426514283206252</v>
      </c>
      <c r="BU102" s="2502">
        <v>0</v>
      </c>
      <c r="BV102" s="2502">
        <v>0</v>
      </c>
      <c r="BW102" s="2502">
        <v>0</v>
      </c>
      <c r="BX102" s="2502">
        <v>1998.423467570612</v>
      </c>
      <c r="BY102" s="2504">
        <v>1836.4689021969023</v>
      </c>
    </row>
    <row r="103" spans="39:77" ht="16.5" thickTop="1"/>
  </sheetData>
  <mergeCells count="106">
    <mergeCell ref="AM58:AN58"/>
    <mergeCell ref="AM59:AN59"/>
    <mergeCell ref="AM60:AN60"/>
    <mergeCell ref="AM61:AM62"/>
    <mergeCell ref="AM63:AM66"/>
    <mergeCell ref="AM67:AM72"/>
    <mergeCell ref="AM73:AM82"/>
    <mergeCell ref="AM83:AM92"/>
    <mergeCell ref="AM93:AM102"/>
    <mergeCell ref="AM33:AN34"/>
    <mergeCell ref="AO33:AO34"/>
    <mergeCell ref="AM35:AM36"/>
    <mergeCell ref="AM37:AN37"/>
    <mergeCell ref="AM38:AN38"/>
    <mergeCell ref="AM39:AN39"/>
    <mergeCell ref="AM40:AN40"/>
    <mergeCell ref="AM41:AN41"/>
    <mergeCell ref="AM42:AN42"/>
    <mergeCell ref="AM43:AN43"/>
    <mergeCell ref="AM44:AN44"/>
    <mergeCell ref="AM45:AN45"/>
    <mergeCell ref="AM46:AN46"/>
    <mergeCell ref="AM47:AN47"/>
    <mergeCell ref="AM48:AN48"/>
    <mergeCell ref="AM49:AN49"/>
    <mergeCell ref="AM50:AN50"/>
    <mergeCell ref="AM51:AN51"/>
    <mergeCell ref="AM52:AN52"/>
    <mergeCell ref="AM53:AN53"/>
    <mergeCell ref="AM54:AN54"/>
    <mergeCell ref="AM55:AN55"/>
    <mergeCell ref="AM56:AN56"/>
    <mergeCell ref="AM57:AN57"/>
    <mergeCell ref="A8:C8"/>
    <mergeCell ref="A31:D31"/>
    <mergeCell ref="A28:D28"/>
    <mergeCell ref="A29:D29"/>
    <mergeCell ref="A33:D33"/>
    <mergeCell ref="A10:C10"/>
    <mergeCell ref="A11:C11"/>
    <mergeCell ref="A37:C37"/>
    <mergeCell ref="A43:C43"/>
    <mergeCell ref="A9:C9"/>
    <mergeCell ref="A12:C12"/>
    <mergeCell ref="A13:C13"/>
    <mergeCell ref="A14:C14"/>
    <mergeCell ref="A27:D27"/>
    <mergeCell ref="A16:C16"/>
    <mergeCell ref="A17:C17"/>
    <mergeCell ref="A18:C18"/>
    <mergeCell ref="A19:C19"/>
    <mergeCell ref="A20:C20"/>
    <mergeCell ref="A21:C21"/>
    <mergeCell ref="A23:C23"/>
    <mergeCell ref="A24:D24"/>
    <mergeCell ref="A25:D25"/>
    <mergeCell ref="A26:D26"/>
    <mergeCell ref="A1:R1"/>
    <mergeCell ref="A3:C7"/>
    <mergeCell ref="N3:O3"/>
    <mergeCell ref="Q3:R3"/>
    <mergeCell ref="I5:K5"/>
    <mergeCell ref="O5:R5"/>
    <mergeCell ref="J6:J7"/>
    <mergeCell ref="K6:K7"/>
    <mergeCell ref="L6:L7"/>
    <mergeCell ref="M6:O6"/>
    <mergeCell ref="P6:R6"/>
    <mergeCell ref="E5:E7"/>
    <mergeCell ref="I6:I7"/>
    <mergeCell ref="F5:F7"/>
    <mergeCell ref="G5:G7"/>
    <mergeCell ref="Z5:AB5"/>
    <mergeCell ref="AC5:AI5"/>
    <mergeCell ref="S6:U6"/>
    <mergeCell ref="V6:V7"/>
    <mergeCell ref="S5:U5"/>
    <mergeCell ref="V5:X5"/>
    <mergeCell ref="E3:G4"/>
    <mergeCell ref="H4:H7"/>
    <mergeCell ref="Y4:Y7"/>
    <mergeCell ref="AD6:AF6"/>
    <mergeCell ref="AG6:AI6"/>
    <mergeCell ref="AA6:AA7"/>
    <mergeCell ref="AG7:AG8"/>
    <mergeCell ref="X6:X7"/>
    <mergeCell ref="Z6:Z7"/>
    <mergeCell ref="AB6:AB7"/>
    <mergeCell ref="AC6:AC7"/>
    <mergeCell ref="AD7:AD8"/>
    <mergeCell ref="W6:W7"/>
    <mergeCell ref="AJ3:AL4"/>
    <mergeCell ref="Z4:AI4"/>
    <mergeCell ref="AL5:AL7"/>
    <mergeCell ref="AJ5:AJ7"/>
    <mergeCell ref="AK5:AK7"/>
    <mergeCell ref="A15:C15"/>
    <mergeCell ref="A34:C34"/>
    <mergeCell ref="A22:C22"/>
    <mergeCell ref="A30:D30"/>
    <mergeCell ref="A32:D32"/>
    <mergeCell ref="A44:B44"/>
    <mergeCell ref="A58:B58"/>
    <mergeCell ref="A59:C59"/>
    <mergeCell ref="A60:B60"/>
    <mergeCell ref="A64:B64"/>
  </mergeCells>
  <phoneticPr fontId="6"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1" manualBreakCount="1">
    <brk id="18" max="62"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99"/>
  <sheetViews>
    <sheetView view="pageBreakPreview" zoomScaleNormal="50" zoomScaleSheetLayoutView="100" workbookViewId="0">
      <selection activeCell="U46" sqref="U46"/>
    </sheetView>
  </sheetViews>
  <sheetFormatPr defaultColWidth="9.140625" defaultRowHeight="15.75"/>
  <cols>
    <col min="1" max="1" width="2.28515625" style="1208" customWidth="1"/>
    <col min="2" max="2" width="29.85546875" style="1208" customWidth="1"/>
    <col min="3" max="3" width="2.28515625" style="1208" customWidth="1"/>
    <col min="4" max="4" width="1.7109375" style="1209" customWidth="1"/>
    <col min="5" max="8" width="5" style="1030" customWidth="1"/>
    <col min="9" max="11" width="4.140625" style="1030" customWidth="1"/>
    <col min="12" max="12" width="5.140625" style="1030" customWidth="1"/>
    <col min="13" max="15" width="3.7109375" style="1030" customWidth="1"/>
    <col min="16" max="17" width="4.140625" style="1030" customWidth="1"/>
    <col min="18" max="18" width="3.7109375" style="1030" customWidth="1"/>
    <col min="19" max="20" width="5" style="1030" customWidth="1"/>
    <col min="21" max="24" width="4.7109375" style="1030" customWidth="1"/>
    <col min="25" max="25" width="5" style="1030" customWidth="1"/>
    <col min="26" max="28" width="4.7109375" style="1030" customWidth="1"/>
    <col min="29" max="29" width="5" style="1030" customWidth="1"/>
    <col min="30" max="30" width="4.7109375" style="1030" customWidth="1"/>
    <col min="31" max="31" width="4.7109375" style="790" customWidth="1"/>
    <col min="32" max="32" width="4.7109375" style="1030" customWidth="1"/>
    <col min="33" max="34" width="5" style="1030" customWidth="1"/>
    <col min="35" max="35" width="4.7109375" style="1030" customWidth="1"/>
    <col min="36" max="37" width="5" style="1030" customWidth="1"/>
    <col min="38" max="38" width="5" style="790" customWidth="1"/>
    <col min="39" max="16384" width="9.140625" style="1030"/>
  </cols>
  <sheetData>
    <row r="1" spans="1:46" s="1154" customFormat="1" ht="35.1" customHeight="1">
      <c r="A1" s="3121" t="s">
        <v>1537</v>
      </c>
      <c r="B1" s="3121"/>
      <c r="C1" s="3121"/>
      <c r="D1" s="3121"/>
      <c r="E1" s="3121"/>
      <c r="F1" s="3121"/>
      <c r="G1" s="3121"/>
      <c r="H1" s="3121"/>
      <c r="I1" s="3121"/>
      <c r="J1" s="3121"/>
      <c r="K1" s="3121"/>
      <c r="L1" s="3121"/>
      <c r="M1" s="3121"/>
      <c r="N1" s="3121"/>
      <c r="O1" s="3121"/>
      <c r="P1" s="3121"/>
      <c r="Q1" s="3121"/>
      <c r="R1" s="3121"/>
      <c r="S1" s="1152" t="s">
        <v>877</v>
      </c>
      <c r="T1" s="1155"/>
      <c r="U1" s="1155"/>
      <c r="V1" s="1155"/>
      <c r="W1" s="1155"/>
      <c r="X1" s="1155"/>
      <c r="Y1" s="1155"/>
      <c r="Z1" s="1155"/>
      <c r="AA1" s="1155"/>
      <c r="AB1" s="1155"/>
      <c r="AC1" s="1155"/>
      <c r="AD1" s="1155"/>
      <c r="AE1" s="1155"/>
      <c r="AF1" s="1155"/>
      <c r="AG1" s="1155"/>
      <c r="AH1" s="1155"/>
      <c r="AI1" s="1155"/>
      <c r="AJ1" s="1155"/>
      <c r="AK1" s="1155"/>
      <c r="AL1" s="1269"/>
    </row>
    <row r="2" spans="1:46" ht="15" customHeight="1" thickBot="1">
      <c r="A2" s="1030"/>
      <c r="B2" s="1158"/>
      <c r="C2" s="1158"/>
      <c r="D2" s="1159"/>
      <c r="E2" s="1160"/>
      <c r="F2" s="1160"/>
      <c r="G2" s="1160"/>
      <c r="H2" s="1160"/>
      <c r="I2" s="1160"/>
      <c r="J2" s="1160"/>
      <c r="K2" s="1160"/>
      <c r="L2" s="1160"/>
      <c r="M2" s="1160"/>
      <c r="N2" s="1160"/>
      <c r="O2" s="1160"/>
      <c r="P2" s="1160"/>
      <c r="Q2" s="1160"/>
      <c r="R2" s="1160"/>
      <c r="S2" s="1160"/>
      <c r="T2" s="1160"/>
      <c r="U2" s="1160"/>
      <c r="V2" s="1160"/>
      <c r="W2" s="1160"/>
      <c r="X2" s="1160"/>
      <c r="Y2" s="1160"/>
      <c r="Z2" s="1160"/>
      <c r="AA2" s="1160"/>
      <c r="AB2" s="1160"/>
      <c r="AC2" s="1160"/>
      <c r="AD2" s="1160"/>
      <c r="AE2" s="1160"/>
      <c r="AF2" s="1160"/>
      <c r="AG2" s="1160"/>
      <c r="AH2" s="1160"/>
      <c r="AI2" s="1161"/>
      <c r="AJ2" s="1161"/>
      <c r="AK2" s="1161"/>
      <c r="AL2" s="1161" t="s">
        <v>36</v>
      </c>
    </row>
    <row r="3" spans="1:46" s="1165" customFormat="1" ht="15" customHeight="1">
      <c r="A3" s="3081" t="s">
        <v>1</v>
      </c>
      <c r="B3" s="3081"/>
      <c r="C3" s="3081"/>
      <c r="D3" s="1162"/>
      <c r="E3" s="3155" t="s">
        <v>870</v>
      </c>
      <c r="F3" s="3156"/>
      <c r="G3" s="3157"/>
      <c r="H3" s="1163"/>
      <c r="I3" s="1164"/>
      <c r="J3" s="1231"/>
      <c r="N3" s="3145"/>
      <c r="O3" s="3145"/>
      <c r="Q3" s="3145" t="s">
        <v>873</v>
      </c>
      <c r="R3" s="3145"/>
      <c r="S3" s="1166" t="s">
        <v>314</v>
      </c>
      <c r="T3" s="1166"/>
      <c r="U3" s="1166"/>
      <c r="Z3" s="1167"/>
      <c r="AA3" s="1167"/>
      <c r="AB3" s="1167"/>
      <c r="AC3" s="1167"/>
      <c r="AD3" s="1167"/>
      <c r="AE3" s="1166"/>
      <c r="AF3" s="1166"/>
      <c r="AG3" s="1166"/>
      <c r="AH3" s="1166"/>
      <c r="AI3" s="1168"/>
      <c r="AJ3" s="3156" t="s">
        <v>872</v>
      </c>
      <c r="AK3" s="3156"/>
      <c r="AL3" s="3156"/>
      <c r="AM3" s="1169"/>
      <c r="AT3" s="1170"/>
    </row>
    <row r="4" spans="1:46" s="1165" customFormat="1" ht="15" customHeight="1">
      <c r="A4" s="3082"/>
      <c r="B4" s="3082"/>
      <c r="C4" s="3082"/>
      <c r="D4" s="1171"/>
      <c r="E4" s="3158"/>
      <c r="F4" s="3159"/>
      <c r="G4" s="3160"/>
      <c r="H4" s="3146" t="s">
        <v>979</v>
      </c>
      <c r="J4" s="1173"/>
      <c r="K4" s="1172"/>
      <c r="L4" s="1172"/>
      <c r="M4" s="1172"/>
      <c r="N4" s="1172"/>
      <c r="O4" s="1173"/>
      <c r="P4" s="1172"/>
      <c r="Q4" s="1172"/>
      <c r="R4" s="1173" t="s">
        <v>344</v>
      </c>
      <c r="S4" s="1172" t="s">
        <v>343</v>
      </c>
      <c r="T4" s="1172"/>
      <c r="U4" s="1172"/>
      <c r="V4" s="1172"/>
      <c r="W4" s="1172"/>
      <c r="X4" s="1215"/>
      <c r="Y4" s="3146" t="s">
        <v>977</v>
      </c>
      <c r="Z4" s="3164" t="s">
        <v>866</v>
      </c>
      <c r="AA4" s="3164"/>
      <c r="AB4" s="3164"/>
      <c r="AC4" s="3164"/>
      <c r="AD4" s="3164"/>
      <c r="AE4" s="3164"/>
      <c r="AF4" s="3164"/>
      <c r="AG4" s="3164"/>
      <c r="AH4" s="3164"/>
      <c r="AI4" s="3165"/>
      <c r="AJ4" s="3159"/>
      <c r="AK4" s="3162"/>
      <c r="AL4" s="3162"/>
      <c r="AM4" s="1169"/>
      <c r="AT4" s="1170"/>
    </row>
    <row r="5" spans="1:46" s="1165" customFormat="1" ht="15" customHeight="1">
      <c r="A5" s="3082"/>
      <c r="B5" s="3082"/>
      <c r="C5" s="3082"/>
      <c r="D5" s="1171"/>
      <c r="E5" s="1270"/>
      <c r="F5" s="3151" t="s">
        <v>308</v>
      </c>
      <c r="G5" s="3151" t="s">
        <v>857</v>
      </c>
      <c r="H5" s="3158"/>
      <c r="I5" s="3146" t="s">
        <v>859</v>
      </c>
      <c r="J5" s="3147"/>
      <c r="K5" s="3148"/>
      <c r="L5" s="1216"/>
      <c r="M5" s="1217"/>
      <c r="N5" s="1217"/>
      <c r="O5" s="3144" t="s">
        <v>858</v>
      </c>
      <c r="P5" s="3144"/>
      <c r="Q5" s="3144"/>
      <c r="R5" s="3144"/>
      <c r="S5" s="3142" t="s">
        <v>351</v>
      </c>
      <c r="T5" s="3142"/>
      <c r="U5" s="3143"/>
      <c r="V5" s="3146" t="s">
        <v>865</v>
      </c>
      <c r="W5" s="3149"/>
      <c r="X5" s="3150"/>
      <c r="Y5" s="3158"/>
      <c r="Z5" s="3146" t="s">
        <v>713</v>
      </c>
      <c r="AA5" s="3149"/>
      <c r="AB5" s="3150"/>
      <c r="AC5" s="3146" t="s">
        <v>867</v>
      </c>
      <c r="AD5" s="3149"/>
      <c r="AE5" s="3149"/>
      <c r="AF5" s="3149"/>
      <c r="AG5" s="3149"/>
      <c r="AH5" s="3149"/>
      <c r="AI5" s="3150"/>
      <c r="AJ5" s="3158"/>
      <c r="AK5" s="3151" t="s">
        <v>308</v>
      </c>
      <c r="AL5" s="3166" t="s">
        <v>309</v>
      </c>
      <c r="AM5" s="1169"/>
    </row>
    <row r="6" spans="1:46" s="1165" customFormat="1" ht="15" customHeight="1">
      <c r="A6" s="3082"/>
      <c r="B6" s="3082"/>
      <c r="C6" s="3082"/>
      <c r="D6" s="1171"/>
      <c r="E6" s="1270"/>
      <c r="F6" s="3151"/>
      <c r="G6" s="3151"/>
      <c r="H6" s="3158"/>
      <c r="I6" s="3154" t="s">
        <v>47</v>
      </c>
      <c r="J6" s="3152" t="s">
        <v>308</v>
      </c>
      <c r="K6" s="3152" t="s">
        <v>857</v>
      </c>
      <c r="L6" s="3158" t="s">
        <v>978</v>
      </c>
      <c r="M6" s="3152" t="s">
        <v>705</v>
      </c>
      <c r="N6" s="3151"/>
      <c r="O6" s="3151"/>
      <c r="P6" s="3146" t="s">
        <v>863</v>
      </c>
      <c r="Q6" s="3147"/>
      <c r="R6" s="3148"/>
      <c r="S6" s="3147" t="s">
        <v>864</v>
      </c>
      <c r="T6" s="3149"/>
      <c r="U6" s="3150"/>
      <c r="V6" s="3154" t="s">
        <v>47</v>
      </c>
      <c r="W6" s="3152" t="s">
        <v>308</v>
      </c>
      <c r="X6" s="3152" t="s">
        <v>857</v>
      </c>
      <c r="Y6" s="3158"/>
      <c r="Z6" s="3154" t="s">
        <v>981</v>
      </c>
      <c r="AA6" s="3152" t="s">
        <v>308</v>
      </c>
      <c r="AB6" s="3148" t="s">
        <v>309</v>
      </c>
      <c r="AC6" s="3158" t="s">
        <v>137</v>
      </c>
      <c r="AD6" s="3146" t="s">
        <v>868</v>
      </c>
      <c r="AE6" s="3147"/>
      <c r="AF6" s="3148"/>
      <c r="AG6" s="3146" t="s">
        <v>869</v>
      </c>
      <c r="AH6" s="3149"/>
      <c r="AI6" s="3150"/>
      <c r="AJ6" s="3158"/>
      <c r="AK6" s="3151"/>
      <c r="AL6" s="3166"/>
      <c r="AM6" s="1169"/>
    </row>
    <row r="7" spans="1:46" s="1165" customFormat="1" ht="48.75" customHeight="1">
      <c r="A7" s="3083"/>
      <c r="B7" s="3083"/>
      <c r="C7" s="3083"/>
      <c r="D7" s="1174"/>
      <c r="E7" s="1271"/>
      <c r="F7" s="3151"/>
      <c r="G7" s="3151"/>
      <c r="H7" s="3161"/>
      <c r="I7" s="3153"/>
      <c r="J7" s="3153"/>
      <c r="K7" s="3153"/>
      <c r="L7" s="3161"/>
      <c r="M7" s="1272" t="s">
        <v>47</v>
      </c>
      <c r="N7" s="1273" t="s">
        <v>308</v>
      </c>
      <c r="O7" s="1273" t="s">
        <v>309</v>
      </c>
      <c r="P7" s="1272" t="s">
        <v>980</v>
      </c>
      <c r="Q7" s="1273" t="s">
        <v>308</v>
      </c>
      <c r="R7" s="1273" t="s">
        <v>309</v>
      </c>
      <c r="S7" s="1272" t="s">
        <v>47</v>
      </c>
      <c r="T7" s="1273" t="s">
        <v>308</v>
      </c>
      <c r="U7" s="1273" t="s">
        <v>309</v>
      </c>
      <c r="V7" s="3153"/>
      <c r="W7" s="3153"/>
      <c r="X7" s="3153"/>
      <c r="Y7" s="3161"/>
      <c r="Z7" s="3153"/>
      <c r="AA7" s="3153"/>
      <c r="AB7" s="3163"/>
      <c r="AC7" s="3161"/>
      <c r="AD7" s="3154" t="s">
        <v>47</v>
      </c>
      <c r="AE7" s="1273" t="s">
        <v>308</v>
      </c>
      <c r="AF7" s="1273" t="s">
        <v>309</v>
      </c>
      <c r="AG7" s="3154" t="s">
        <v>47</v>
      </c>
      <c r="AH7" s="1273" t="s">
        <v>308</v>
      </c>
      <c r="AI7" s="1273" t="s">
        <v>309</v>
      </c>
      <c r="AJ7" s="3161"/>
      <c r="AK7" s="3151"/>
      <c r="AL7" s="3166"/>
      <c r="AM7" s="1169"/>
    </row>
    <row r="8" spans="1:46" s="1182" customFormat="1" ht="12.75" hidden="1" customHeight="1">
      <c r="A8" s="3077" t="s">
        <v>2540</v>
      </c>
      <c r="B8" s="3077"/>
      <c r="C8" s="3077"/>
      <c r="D8" s="1176"/>
      <c r="E8" s="1177">
        <v>299953</v>
      </c>
      <c r="F8" s="1178"/>
      <c r="G8" s="1178"/>
      <c r="H8" s="1178"/>
      <c r="I8" s="1178">
        <v>37490</v>
      </c>
      <c r="J8" s="1178"/>
      <c r="K8" s="1178"/>
      <c r="L8" s="1178"/>
      <c r="M8" s="1178"/>
      <c r="N8" s="1178"/>
      <c r="O8" s="1178"/>
      <c r="P8" s="1178"/>
      <c r="Q8" s="1178"/>
      <c r="R8" s="1178"/>
      <c r="S8" s="1178"/>
      <c r="T8" s="1178"/>
      <c r="U8" s="1178"/>
      <c r="V8" s="1178">
        <v>37490</v>
      </c>
      <c r="W8" s="1178"/>
      <c r="X8" s="1178"/>
      <c r="Y8" s="1178"/>
      <c r="Z8" s="1178"/>
      <c r="AA8" s="1178"/>
      <c r="AB8" s="1178"/>
      <c r="AC8" s="1178"/>
      <c r="AD8" s="3153"/>
      <c r="AE8" s="1179"/>
      <c r="AF8" s="1179"/>
      <c r="AG8" s="3153"/>
      <c r="AH8" s="1178"/>
      <c r="AI8" s="1178"/>
      <c r="AJ8" s="1178"/>
      <c r="AK8" s="1178"/>
      <c r="AL8" s="1178"/>
      <c r="AM8" s="1181"/>
    </row>
    <row r="9" spans="1:46" s="1182" customFormat="1" ht="12.75" hidden="1" customHeight="1">
      <c r="A9" s="3072" t="s">
        <v>2300</v>
      </c>
      <c r="B9" s="3072"/>
      <c r="C9" s="3072"/>
      <c r="D9" s="1176"/>
      <c r="E9" s="227">
        <v>245028.31251835014</v>
      </c>
      <c r="F9" s="226"/>
      <c r="G9" s="226"/>
      <c r="H9" s="226"/>
      <c r="I9" s="226">
        <v>35483.060334576927</v>
      </c>
      <c r="J9" s="226"/>
      <c r="K9" s="226"/>
      <c r="L9" s="226"/>
      <c r="M9" s="226"/>
      <c r="N9" s="226"/>
      <c r="O9" s="226"/>
      <c r="P9" s="226"/>
      <c r="Q9" s="226"/>
      <c r="R9" s="226"/>
      <c r="S9" s="226"/>
      <c r="T9" s="226"/>
      <c r="U9" s="226"/>
      <c r="V9" s="226">
        <v>35483.060334576927</v>
      </c>
      <c r="W9" s="226"/>
      <c r="X9" s="226"/>
      <c r="Y9" s="226"/>
      <c r="Z9" s="226"/>
      <c r="AA9" s="226"/>
      <c r="AB9" s="226"/>
      <c r="AC9" s="226"/>
      <c r="AD9" s="226"/>
      <c r="AE9" s="226"/>
      <c r="AF9" s="226"/>
      <c r="AG9" s="226"/>
      <c r="AH9" s="226"/>
      <c r="AI9" s="226"/>
      <c r="AJ9" s="226"/>
      <c r="AK9" s="226"/>
      <c r="AL9" s="226"/>
      <c r="AM9" s="1181"/>
    </row>
    <row r="10" spans="1:46" s="1182" customFormat="1" ht="12.75" hidden="1" customHeight="1">
      <c r="A10" s="3072" t="s">
        <v>2891</v>
      </c>
      <c r="B10" s="3072"/>
      <c r="C10" s="3072"/>
      <c r="D10" s="1176"/>
      <c r="E10" s="227">
        <v>227442</v>
      </c>
      <c r="F10" s="226"/>
      <c r="G10" s="226"/>
      <c r="H10" s="226"/>
      <c r="I10" s="226">
        <v>24036.959999997744</v>
      </c>
      <c r="J10" s="226"/>
      <c r="K10" s="226"/>
      <c r="L10" s="226"/>
      <c r="M10" s="226"/>
      <c r="N10" s="226"/>
      <c r="O10" s="226"/>
      <c r="P10" s="226"/>
      <c r="Q10" s="226"/>
      <c r="R10" s="226"/>
      <c r="S10" s="226"/>
      <c r="T10" s="226"/>
      <c r="U10" s="226"/>
      <c r="V10" s="226">
        <v>24036.959999997744</v>
      </c>
      <c r="W10" s="226"/>
      <c r="X10" s="226"/>
      <c r="Y10" s="226"/>
      <c r="Z10" s="226"/>
      <c r="AA10" s="226"/>
      <c r="AB10" s="226"/>
      <c r="AC10" s="226"/>
      <c r="AD10" s="226"/>
      <c r="AE10" s="226"/>
      <c r="AF10" s="226"/>
      <c r="AG10" s="226"/>
      <c r="AH10" s="226"/>
      <c r="AI10" s="226"/>
      <c r="AJ10" s="226"/>
      <c r="AK10" s="226"/>
      <c r="AL10" s="226"/>
      <c r="AM10" s="1181"/>
    </row>
    <row r="11" spans="1:46" s="1182" customFormat="1" ht="12.75" hidden="1" customHeight="1">
      <c r="A11" s="3072" t="s">
        <v>2302</v>
      </c>
      <c r="B11" s="3072"/>
      <c r="C11" s="3072"/>
      <c r="D11" s="1176"/>
      <c r="E11" s="227">
        <v>228813.06455282218</v>
      </c>
      <c r="F11" s="226"/>
      <c r="G11" s="226"/>
      <c r="H11" s="226"/>
      <c r="I11" s="226">
        <v>28234.936240150477</v>
      </c>
      <c r="J11" s="226"/>
      <c r="K11" s="226"/>
      <c r="L11" s="226"/>
      <c r="M11" s="226"/>
      <c r="N11" s="226"/>
      <c r="O11" s="226"/>
      <c r="P11" s="226"/>
      <c r="Q11" s="226"/>
      <c r="R11" s="226"/>
      <c r="S11" s="226"/>
      <c r="T11" s="226"/>
      <c r="U11" s="226"/>
      <c r="V11" s="226">
        <v>28234.936240150477</v>
      </c>
      <c r="W11" s="226"/>
      <c r="X11" s="226"/>
      <c r="Y11" s="226"/>
      <c r="Z11" s="226"/>
      <c r="AA11" s="226"/>
      <c r="AB11" s="226"/>
      <c r="AC11" s="226"/>
      <c r="AD11" s="226"/>
      <c r="AE11" s="226"/>
      <c r="AF11" s="226"/>
      <c r="AG11" s="226"/>
      <c r="AH11" s="226"/>
      <c r="AI11" s="226"/>
      <c r="AJ11" s="226"/>
      <c r="AK11" s="226"/>
      <c r="AL11" s="226"/>
      <c r="AM11" s="1181"/>
    </row>
    <row r="12" spans="1:46" s="1182" customFormat="1" ht="12.75" hidden="1" customHeight="1">
      <c r="A12" s="3072" t="s">
        <v>2359</v>
      </c>
      <c r="B12" s="3072"/>
      <c r="C12" s="3072"/>
      <c r="D12" s="1176"/>
      <c r="E12" s="227">
        <v>228948.67022142731</v>
      </c>
      <c r="F12" s="226"/>
      <c r="G12" s="226"/>
      <c r="H12" s="226"/>
      <c r="I12" s="226">
        <v>34878.675153735967</v>
      </c>
      <c r="J12" s="226"/>
      <c r="K12" s="226"/>
      <c r="L12" s="226"/>
      <c r="M12" s="226"/>
      <c r="N12" s="226"/>
      <c r="O12" s="226"/>
      <c r="P12" s="226"/>
      <c r="Q12" s="226"/>
      <c r="R12" s="226"/>
      <c r="S12" s="226"/>
      <c r="T12" s="226"/>
      <c r="U12" s="226"/>
      <c r="V12" s="226">
        <v>34878.675153735967</v>
      </c>
      <c r="W12" s="226"/>
      <c r="X12" s="226"/>
      <c r="Y12" s="226"/>
      <c r="Z12" s="226"/>
      <c r="AA12" s="226"/>
      <c r="AB12" s="226"/>
      <c r="AC12" s="226"/>
      <c r="AD12" s="226"/>
      <c r="AE12" s="226"/>
      <c r="AF12" s="226"/>
      <c r="AG12" s="226"/>
      <c r="AH12" s="226"/>
      <c r="AI12" s="226"/>
      <c r="AJ12" s="226"/>
      <c r="AK12" s="226"/>
      <c r="AL12" s="226"/>
      <c r="AM12" s="1181"/>
    </row>
    <row r="13" spans="1:46" s="1182" customFormat="1" ht="13.7" hidden="1" customHeight="1">
      <c r="A13" s="3072" t="s">
        <v>3033</v>
      </c>
      <c r="B13" s="3072"/>
      <c r="C13" s="3072"/>
      <c r="D13" s="1176"/>
      <c r="E13" s="227">
        <v>193925.71732453088</v>
      </c>
      <c r="F13" s="226"/>
      <c r="G13" s="226"/>
      <c r="H13" s="226"/>
      <c r="I13" s="642">
        <v>29297.654461531027</v>
      </c>
      <c r="J13" s="642"/>
      <c r="K13" s="642"/>
      <c r="L13" s="642"/>
      <c r="M13" s="642"/>
      <c r="N13" s="642"/>
      <c r="O13" s="642"/>
      <c r="P13" s="642"/>
      <c r="Q13" s="642"/>
      <c r="R13" s="642"/>
      <c r="S13" s="642"/>
      <c r="T13" s="642"/>
      <c r="U13" s="642"/>
      <c r="V13" s="642">
        <v>29297.654461531027</v>
      </c>
      <c r="W13" s="642"/>
      <c r="X13" s="642"/>
      <c r="Y13" s="642"/>
      <c r="Z13" s="642"/>
      <c r="AA13" s="642"/>
      <c r="AB13" s="642"/>
      <c r="AC13" s="642"/>
      <c r="AD13" s="642"/>
      <c r="AE13" s="642"/>
      <c r="AF13" s="642"/>
      <c r="AG13" s="642"/>
      <c r="AH13" s="642"/>
      <c r="AI13" s="642"/>
      <c r="AJ13" s="642"/>
      <c r="AK13" s="642"/>
      <c r="AL13" s="226"/>
      <c r="AM13" s="1181"/>
    </row>
    <row r="14" spans="1:46" s="1182" customFormat="1" ht="0.75" hidden="1" customHeight="1">
      <c r="A14" s="3072" t="s">
        <v>2305</v>
      </c>
      <c r="B14" s="3072"/>
      <c r="C14" s="3072"/>
      <c r="D14" s="1176"/>
      <c r="E14" s="227">
        <v>166140.25630622066</v>
      </c>
      <c r="F14" s="226"/>
      <c r="G14" s="226"/>
      <c r="H14" s="226"/>
      <c r="I14" s="642">
        <v>32255.88805542449</v>
      </c>
      <c r="J14" s="642"/>
      <c r="K14" s="642"/>
      <c r="L14" s="642"/>
      <c r="M14" s="642"/>
      <c r="N14" s="642"/>
      <c r="O14" s="642"/>
      <c r="P14" s="642"/>
      <c r="Q14" s="642"/>
      <c r="R14" s="642"/>
      <c r="S14" s="642"/>
      <c r="T14" s="642"/>
      <c r="U14" s="642"/>
      <c r="V14" s="642">
        <v>32255.88805542449</v>
      </c>
      <c r="W14" s="642"/>
      <c r="X14" s="642"/>
      <c r="Y14" s="642"/>
      <c r="Z14" s="642"/>
      <c r="AA14" s="642"/>
      <c r="AB14" s="642"/>
      <c r="AC14" s="642"/>
      <c r="AD14" s="642"/>
      <c r="AE14" s="642"/>
      <c r="AF14" s="642"/>
      <c r="AG14" s="642"/>
      <c r="AH14" s="642"/>
      <c r="AI14" s="642"/>
      <c r="AJ14" s="642"/>
      <c r="AK14" s="642"/>
      <c r="AL14" s="226"/>
      <c r="AM14" s="1181"/>
    </row>
    <row r="15" spans="1:46" s="1182" customFormat="1" ht="13.7" hidden="1" customHeight="1">
      <c r="A15" s="3072" t="s">
        <v>2363</v>
      </c>
      <c r="B15" s="3072"/>
      <c r="C15" s="3072"/>
      <c r="D15" s="1083"/>
      <c r="E15" s="1183">
        <v>155909.24169496537</v>
      </c>
      <c r="F15" s="644" t="s">
        <v>281</v>
      </c>
      <c r="G15" s="644" t="s">
        <v>281</v>
      </c>
      <c r="H15" s="644"/>
      <c r="I15" s="1183">
        <v>26183.888044999865</v>
      </c>
      <c r="J15" s="1183"/>
      <c r="K15" s="1183"/>
      <c r="L15" s="1183"/>
      <c r="M15" s="1183"/>
      <c r="N15" s="1183"/>
      <c r="O15" s="1183"/>
      <c r="P15" s="1183"/>
      <c r="Q15" s="644" t="s">
        <v>281</v>
      </c>
      <c r="R15" s="644"/>
      <c r="S15" s="644"/>
      <c r="T15" s="644"/>
      <c r="U15" s="644" t="s">
        <v>281</v>
      </c>
      <c r="V15" s="1183">
        <v>26183.888044999865</v>
      </c>
      <c r="W15" s="1183"/>
      <c r="X15" s="1183"/>
      <c r="Y15" s="1183"/>
      <c r="Z15" s="1183"/>
      <c r="AA15" s="1183"/>
      <c r="AB15" s="1183"/>
      <c r="AC15" s="1183"/>
      <c r="AD15" s="1183"/>
      <c r="AE15" s="644" t="s">
        <v>281</v>
      </c>
      <c r="AF15" s="644"/>
      <c r="AG15" s="644"/>
      <c r="AH15" s="644"/>
      <c r="AI15" s="644" t="s">
        <v>281</v>
      </c>
      <c r="AJ15" s="644"/>
      <c r="AK15" s="644"/>
      <c r="AL15" s="982"/>
      <c r="AM15" s="1181"/>
    </row>
    <row r="16" spans="1:46" s="1182" customFormat="1" ht="13.7" hidden="1" customHeight="1">
      <c r="A16" s="3072" t="s">
        <v>2387</v>
      </c>
      <c r="B16" s="3072"/>
      <c r="C16" s="3072"/>
      <c r="D16" s="1083"/>
      <c r="E16" s="1183">
        <v>145594.46687390516</v>
      </c>
      <c r="F16" s="644" t="s">
        <v>281</v>
      </c>
      <c r="G16" s="644" t="s">
        <v>281</v>
      </c>
      <c r="H16" s="644"/>
      <c r="I16" s="1184">
        <v>36044.047107477432</v>
      </c>
      <c r="J16" s="1184"/>
      <c r="K16" s="1184"/>
      <c r="L16" s="1184"/>
      <c r="M16" s="1184"/>
      <c r="N16" s="1184"/>
      <c r="O16" s="1184"/>
      <c r="P16" s="1184"/>
      <c r="Q16" s="644" t="s">
        <v>281</v>
      </c>
      <c r="R16" s="644"/>
      <c r="S16" s="644"/>
      <c r="T16" s="644"/>
      <c r="U16" s="644" t="s">
        <v>281</v>
      </c>
      <c r="V16" s="1184">
        <v>36044.047107477432</v>
      </c>
      <c r="W16" s="1184"/>
      <c r="X16" s="1184"/>
      <c r="Y16" s="1184"/>
      <c r="Z16" s="1184"/>
      <c r="AA16" s="1184"/>
      <c r="AB16" s="1184"/>
      <c r="AC16" s="1184"/>
      <c r="AD16" s="1184"/>
      <c r="AE16" s="644" t="s">
        <v>281</v>
      </c>
      <c r="AF16" s="644"/>
      <c r="AG16" s="644"/>
      <c r="AH16" s="644"/>
      <c r="AI16" s="644" t="s">
        <v>281</v>
      </c>
      <c r="AJ16" s="644"/>
      <c r="AK16" s="644"/>
      <c r="AL16" s="982"/>
      <c r="AM16" s="1181"/>
    </row>
    <row r="17" spans="1:56" s="1182" customFormat="1" ht="13.7" hidden="1" customHeight="1">
      <c r="A17" s="3072" t="s">
        <v>2366</v>
      </c>
      <c r="B17" s="3072"/>
      <c r="C17" s="3072"/>
      <c r="D17" s="1083"/>
      <c r="E17" s="1183">
        <v>138340.60233372761</v>
      </c>
      <c r="F17" s="644" t="s">
        <v>281</v>
      </c>
      <c r="G17" s="644" t="s">
        <v>281</v>
      </c>
      <c r="H17" s="644"/>
      <c r="I17" s="1183">
        <v>32854.434926279362</v>
      </c>
      <c r="J17" s="1183"/>
      <c r="K17" s="1183"/>
      <c r="L17" s="1183"/>
      <c r="M17" s="1183"/>
      <c r="N17" s="1183"/>
      <c r="O17" s="1183"/>
      <c r="P17" s="1183"/>
      <c r="Q17" s="644" t="s">
        <v>281</v>
      </c>
      <c r="R17" s="644"/>
      <c r="S17" s="644"/>
      <c r="T17" s="644"/>
      <c r="U17" s="644" t="s">
        <v>281</v>
      </c>
      <c r="V17" s="1183">
        <v>32854.434926279362</v>
      </c>
      <c r="W17" s="1183"/>
      <c r="X17" s="1183"/>
      <c r="Y17" s="1183"/>
      <c r="Z17" s="1183"/>
      <c r="AA17" s="1183"/>
      <c r="AB17" s="1183"/>
      <c r="AC17" s="1183"/>
      <c r="AD17" s="1183"/>
      <c r="AE17" s="644" t="s">
        <v>281</v>
      </c>
      <c r="AF17" s="644"/>
      <c r="AG17" s="644"/>
      <c r="AH17" s="644"/>
      <c r="AI17" s="644" t="s">
        <v>281</v>
      </c>
      <c r="AJ17" s="644"/>
      <c r="AK17" s="644"/>
      <c r="AL17" s="982"/>
      <c r="AM17" s="1181"/>
    </row>
    <row r="18" spans="1:56" s="1182" customFormat="1" ht="14.25" hidden="1" customHeight="1">
      <c r="A18" s="3072" t="s">
        <v>2818</v>
      </c>
      <c r="B18" s="3072"/>
      <c r="C18" s="3072"/>
      <c r="D18" s="1083"/>
      <c r="E18" s="1185">
        <v>138234.84637123178</v>
      </c>
      <c r="F18" s="644" t="s">
        <v>281</v>
      </c>
      <c r="G18" s="644" t="s">
        <v>281</v>
      </c>
      <c r="H18" s="644"/>
      <c r="I18" s="1183">
        <v>32837.650380455758</v>
      </c>
      <c r="J18" s="1183"/>
      <c r="K18" s="1183"/>
      <c r="L18" s="1183"/>
      <c r="M18" s="1183"/>
      <c r="N18" s="1183"/>
      <c r="O18" s="1183"/>
      <c r="P18" s="1183"/>
      <c r="Q18" s="644" t="s">
        <v>281</v>
      </c>
      <c r="R18" s="644"/>
      <c r="S18" s="644"/>
      <c r="T18" s="644"/>
      <c r="U18" s="644" t="s">
        <v>281</v>
      </c>
      <c r="V18" s="1183">
        <v>32837.650380455758</v>
      </c>
      <c r="W18" s="1183"/>
      <c r="X18" s="1183"/>
      <c r="Y18" s="1183"/>
      <c r="Z18" s="1183"/>
      <c r="AA18" s="1183"/>
      <c r="AB18" s="1183"/>
      <c r="AC18" s="1183"/>
      <c r="AD18" s="1183"/>
      <c r="AE18" s="644" t="s">
        <v>281</v>
      </c>
      <c r="AF18" s="644"/>
      <c r="AG18" s="644"/>
      <c r="AH18" s="644"/>
      <c r="AI18" s="644" t="s">
        <v>281</v>
      </c>
      <c r="AJ18" s="644"/>
      <c r="AK18" s="644"/>
      <c r="AL18" s="982"/>
      <c r="AM18" s="1181"/>
      <c r="BC18" s="1182" t="e">
        <f>#REF!/E18</f>
        <v>#REF!</v>
      </c>
      <c r="BD18" s="1182" t="e">
        <f>BC18/12</f>
        <v>#REF!</v>
      </c>
    </row>
    <row r="19" spans="1:56" s="1182" customFormat="1" ht="15.75" hidden="1" customHeight="1">
      <c r="A19" s="3072" t="s">
        <v>2897</v>
      </c>
      <c r="B19" s="3072"/>
      <c r="C19" s="3072"/>
      <c r="D19" s="1083"/>
      <c r="E19" s="1184">
        <v>148534.99487466394</v>
      </c>
      <c r="F19" s="644" t="s">
        <v>281</v>
      </c>
      <c r="G19" s="644" t="s">
        <v>281</v>
      </c>
      <c r="H19" s="644"/>
      <c r="I19" s="1183">
        <v>36143.985217942514</v>
      </c>
      <c r="J19" s="644" t="s">
        <v>281</v>
      </c>
      <c r="K19" s="644" t="s">
        <v>281</v>
      </c>
      <c r="L19" s="644"/>
      <c r="M19" s="644" t="s">
        <v>281</v>
      </c>
      <c r="N19" s="644" t="s">
        <v>281</v>
      </c>
      <c r="O19" s="644" t="s">
        <v>281</v>
      </c>
      <c r="P19" s="644" t="s">
        <v>281</v>
      </c>
      <c r="Q19" s="644" t="s">
        <v>281</v>
      </c>
      <c r="R19" s="644" t="s">
        <v>281</v>
      </c>
      <c r="S19" s="644"/>
      <c r="T19" s="644" t="s">
        <v>281</v>
      </c>
      <c r="U19" s="644" t="s">
        <v>281</v>
      </c>
      <c r="V19" s="1183">
        <v>29886.464678443583</v>
      </c>
      <c r="W19" s="644" t="s">
        <v>112</v>
      </c>
      <c r="X19" s="644" t="s">
        <v>388</v>
      </c>
      <c r="Y19" s="644"/>
      <c r="Z19" s="644" t="s">
        <v>388</v>
      </c>
      <c r="AA19" s="644"/>
      <c r="AB19" s="644" t="s">
        <v>388</v>
      </c>
      <c r="AC19" s="644" t="s">
        <v>388</v>
      </c>
      <c r="AD19" s="644" t="s">
        <v>112</v>
      </c>
      <c r="AE19" s="644" t="s">
        <v>388</v>
      </c>
      <c r="AF19" s="644" t="s">
        <v>388</v>
      </c>
      <c r="AG19" s="644"/>
      <c r="AH19" s="644" t="s">
        <v>388</v>
      </c>
      <c r="AI19" s="644" t="s">
        <v>388</v>
      </c>
      <c r="AJ19" s="644"/>
      <c r="AK19" s="644"/>
      <c r="AL19" s="982"/>
      <c r="AM19" s="1181"/>
      <c r="BC19" s="1182" t="e">
        <f>#REF!/E19</f>
        <v>#REF!</v>
      </c>
      <c r="BD19" s="1182" t="e">
        <f>BC19/12</f>
        <v>#REF!</v>
      </c>
    </row>
    <row r="20" spans="1:56" s="1182" customFormat="1" ht="15.75" hidden="1" customHeight="1">
      <c r="A20" s="3072" t="s">
        <v>2826</v>
      </c>
      <c r="B20" s="3072"/>
      <c r="C20" s="3072"/>
      <c r="D20" s="1083"/>
      <c r="E20" s="1184">
        <v>159165.50983377962</v>
      </c>
      <c r="F20" s="644" t="s">
        <v>388</v>
      </c>
      <c r="G20" s="644" t="s">
        <v>388</v>
      </c>
      <c r="H20" s="644"/>
      <c r="I20" s="1183">
        <v>24130.375383116003</v>
      </c>
      <c r="J20" s="644" t="s">
        <v>388</v>
      </c>
      <c r="K20" s="644" t="s">
        <v>388</v>
      </c>
      <c r="L20" s="644"/>
      <c r="M20" s="644" t="s">
        <v>388</v>
      </c>
      <c r="N20" s="644" t="s">
        <v>388</v>
      </c>
      <c r="O20" s="644" t="s">
        <v>388</v>
      </c>
      <c r="P20" s="644" t="s">
        <v>388</v>
      </c>
      <c r="Q20" s="644" t="s">
        <v>388</v>
      </c>
      <c r="R20" s="644" t="s">
        <v>388</v>
      </c>
      <c r="S20" s="644"/>
      <c r="T20" s="644" t="s">
        <v>388</v>
      </c>
      <c r="U20" s="644" t="s">
        <v>388</v>
      </c>
      <c r="V20" s="1183">
        <v>21702.780418727059</v>
      </c>
      <c r="W20" s="644" t="s">
        <v>112</v>
      </c>
      <c r="X20" s="644" t="s">
        <v>388</v>
      </c>
      <c r="Y20" s="644"/>
      <c r="Z20" s="644" t="s">
        <v>388</v>
      </c>
      <c r="AA20" s="644"/>
      <c r="AB20" s="644" t="s">
        <v>388</v>
      </c>
      <c r="AC20" s="644" t="s">
        <v>388</v>
      </c>
      <c r="AD20" s="644" t="s">
        <v>112</v>
      </c>
      <c r="AE20" s="644" t="s">
        <v>388</v>
      </c>
      <c r="AF20" s="644" t="s">
        <v>388</v>
      </c>
      <c r="AG20" s="644"/>
      <c r="AH20" s="644" t="s">
        <v>388</v>
      </c>
      <c r="AI20" s="644" t="s">
        <v>388</v>
      </c>
      <c r="AJ20" s="644"/>
      <c r="AK20" s="644"/>
      <c r="AL20" s="982"/>
      <c r="AM20" s="1181"/>
    </row>
    <row r="21" spans="1:56" s="1182" customFormat="1" ht="15.75" hidden="1" customHeight="1">
      <c r="A21" s="3072" t="s">
        <v>2730</v>
      </c>
      <c r="B21" s="3072"/>
      <c r="C21" s="3072"/>
      <c r="D21" s="1083"/>
      <c r="E21" s="1186">
        <v>140111.07516775819</v>
      </c>
      <c r="F21" s="1186">
        <v>108761.0742814828</v>
      </c>
      <c r="G21" s="1186">
        <v>31350.000886275262</v>
      </c>
      <c r="H21" s="1186"/>
      <c r="I21" s="1187">
        <v>32600.239730219186</v>
      </c>
      <c r="J21" s="1186">
        <v>29167.719711512444</v>
      </c>
      <c r="K21" s="1188" t="s">
        <v>388</v>
      </c>
      <c r="L21" s="1188" t="s">
        <v>112</v>
      </c>
      <c r="M21" s="1188" t="s">
        <v>388</v>
      </c>
      <c r="N21" s="1188" t="s">
        <v>388</v>
      </c>
      <c r="O21" s="1188" t="s">
        <v>388</v>
      </c>
      <c r="P21" s="1186">
        <v>3432.5200187067494</v>
      </c>
      <c r="Q21" s="1188" t="s">
        <v>388</v>
      </c>
      <c r="R21" s="1188" t="s">
        <v>388</v>
      </c>
      <c r="S21" s="1188" t="s">
        <v>281</v>
      </c>
      <c r="T21" s="1188" t="s">
        <v>388</v>
      </c>
      <c r="U21" s="1188" t="s">
        <v>388</v>
      </c>
      <c r="V21" s="1187">
        <v>33082.296229559637</v>
      </c>
      <c r="W21" s="1187">
        <v>15740.066361534833</v>
      </c>
      <c r="X21" s="1188" t="s">
        <v>388</v>
      </c>
      <c r="Y21" s="1188"/>
      <c r="Z21" s="1188" t="s">
        <v>388</v>
      </c>
      <c r="AA21" s="1188" t="s">
        <v>281</v>
      </c>
      <c r="AB21" s="1188" t="s">
        <v>388</v>
      </c>
      <c r="AC21" s="1188" t="s">
        <v>388</v>
      </c>
      <c r="AD21" s="1187">
        <v>17342.22986802481</v>
      </c>
      <c r="AE21" s="1188" t="s">
        <v>388</v>
      </c>
      <c r="AF21" s="1188" t="s">
        <v>388</v>
      </c>
      <c r="AG21" s="1188" t="s">
        <v>281</v>
      </c>
      <c r="AH21" s="1188" t="s">
        <v>388</v>
      </c>
      <c r="AI21" s="1188" t="s">
        <v>388</v>
      </c>
      <c r="AJ21" s="1188"/>
      <c r="AK21" s="1188"/>
      <c r="AL21" s="1189"/>
      <c r="AM21" s="1181"/>
    </row>
    <row r="22" spans="1:56" s="1182" customFormat="1" ht="15.75" hidden="1" customHeight="1">
      <c r="A22" s="3072" t="s">
        <v>2731</v>
      </c>
      <c r="B22" s="3072"/>
      <c r="C22" s="3072"/>
      <c r="D22" s="1083"/>
      <c r="E22" s="1186">
        <v>123945.6041718116</v>
      </c>
      <c r="F22" s="1186">
        <v>96355.270638620423</v>
      </c>
      <c r="G22" s="1186">
        <v>27590.333533190998</v>
      </c>
      <c r="H22" s="1186"/>
      <c r="I22" s="1187">
        <v>33082.427888563296</v>
      </c>
      <c r="J22" s="1187">
        <v>29776.207046652322</v>
      </c>
      <c r="K22" s="1188" t="s">
        <v>388</v>
      </c>
      <c r="L22" s="1188" t="s">
        <v>112</v>
      </c>
      <c r="M22" s="1188" t="s">
        <v>388</v>
      </c>
      <c r="N22" s="1188" t="s">
        <v>388</v>
      </c>
      <c r="O22" s="1188" t="s">
        <v>388</v>
      </c>
      <c r="P22" s="1187">
        <v>3306.2208419109734</v>
      </c>
      <c r="Q22" s="1188" t="s">
        <v>388</v>
      </c>
      <c r="R22" s="1188" t="s">
        <v>388</v>
      </c>
      <c r="S22" s="1188" t="s">
        <v>281</v>
      </c>
      <c r="T22" s="1188" t="s">
        <v>388</v>
      </c>
      <c r="U22" s="1188" t="s">
        <v>388</v>
      </c>
      <c r="V22" s="1187">
        <v>33113.970969643662</v>
      </c>
      <c r="W22" s="1187">
        <v>16252.332541638199</v>
      </c>
      <c r="X22" s="1188" t="s">
        <v>388</v>
      </c>
      <c r="Y22" s="1188"/>
      <c r="Z22" s="1188" t="s">
        <v>388</v>
      </c>
      <c r="AA22" s="1188" t="s">
        <v>281</v>
      </c>
      <c r="AB22" s="1188" t="s">
        <v>388</v>
      </c>
      <c r="AC22" s="1188" t="s">
        <v>388</v>
      </c>
      <c r="AD22" s="1187">
        <v>16861.638428005441</v>
      </c>
      <c r="AE22" s="1188" t="s">
        <v>388</v>
      </c>
      <c r="AF22" s="1188" t="s">
        <v>388</v>
      </c>
      <c r="AG22" s="1188" t="s">
        <v>281</v>
      </c>
      <c r="AH22" s="1188" t="s">
        <v>388</v>
      </c>
      <c r="AI22" s="1188" t="s">
        <v>388</v>
      </c>
      <c r="AJ22" s="1188"/>
      <c r="AK22" s="1188"/>
      <c r="AL22" s="1189"/>
      <c r="AM22" s="1181"/>
    </row>
    <row r="23" spans="1:56" s="1182" customFormat="1" ht="15.75" hidden="1" customHeight="1">
      <c r="A23" s="3072" t="s">
        <v>2700</v>
      </c>
      <c r="B23" s="3072"/>
      <c r="C23" s="3072"/>
      <c r="D23" s="1083"/>
      <c r="E23" s="1187">
        <v>129748.91678256127</v>
      </c>
      <c r="F23" s="1187">
        <v>100458.06187200011</v>
      </c>
      <c r="G23" s="1187">
        <v>29290.854910561215</v>
      </c>
      <c r="H23" s="1187"/>
      <c r="I23" s="1187">
        <v>34351.564106684236</v>
      </c>
      <c r="J23" s="1187">
        <v>30675.988261580143</v>
      </c>
      <c r="K23" s="1188" t="s">
        <v>281</v>
      </c>
      <c r="L23" s="1188" t="s">
        <v>112</v>
      </c>
      <c r="M23" s="1188" t="s">
        <v>281</v>
      </c>
      <c r="N23" s="1188" t="s">
        <v>281</v>
      </c>
      <c r="O23" s="1188" t="s">
        <v>281</v>
      </c>
      <c r="P23" s="1189">
        <v>3675.5758451040906</v>
      </c>
      <c r="Q23" s="1188" t="s">
        <v>281</v>
      </c>
      <c r="R23" s="1188" t="s">
        <v>281</v>
      </c>
      <c r="S23" s="1188" t="s">
        <v>281</v>
      </c>
      <c r="T23" s="1188" t="s">
        <v>281</v>
      </c>
      <c r="U23" s="1188" t="s">
        <v>281</v>
      </c>
      <c r="V23" s="1189">
        <v>34030.799470842823</v>
      </c>
      <c r="W23" s="1189">
        <v>16483.941524405644</v>
      </c>
      <c r="X23" s="1188" t="s">
        <v>281</v>
      </c>
      <c r="Y23" s="1188"/>
      <c r="Z23" s="1188" t="s">
        <v>281</v>
      </c>
      <c r="AA23" s="1188" t="s">
        <v>281</v>
      </c>
      <c r="AB23" s="1188" t="s">
        <v>281</v>
      </c>
      <c r="AC23" s="1188" t="s">
        <v>281</v>
      </c>
      <c r="AD23" s="1189">
        <v>17546.857946437238</v>
      </c>
      <c r="AE23" s="1188" t="s">
        <v>281</v>
      </c>
      <c r="AF23" s="1188" t="s">
        <v>281</v>
      </c>
      <c r="AG23" s="1188" t="s">
        <v>281</v>
      </c>
      <c r="AH23" s="1188" t="s">
        <v>281</v>
      </c>
      <c r="AI23" s="1188" t="s">
        <v>281</v>
      </c>
      <c r="AJ23" s="1188"/>
      <c r="AK23" s="1188"/>
      <c r="AL23" s="1189"/>
      <c r="AM23" s="1181"/>
    </row>
    <row r="24" spans="1:56" s="1182" customFormat="1" ht="17.100000000000001" hidden="1" customHeight="1">
      <c r="A24" s="3095" t="s">
        <v>3034</v>
      </c>
      <c r="B24" s="3096"/>
      <c r="C24" s="3096"/>
      <c r="D24" s="3097"/>
      <c r="E24" s="1190">
        <v>130399.44559872786</v>
      </c>
      <c r="F24" s="1190">
        <v>101399.88593268413</v>
      </c>
      <c r="G24" s="1190">
        <v>28999.559666043951</v>
      </c>
      <c r="H24" s="1190"/>
      <c r="I24" s="1190">
        <v>34413.227221651199</v>
      </c>
      <c r="J24" s="1190">
        <v>30753.340979085129</v>
      </c>
      <c r="K24" s="1242"/>
      <c r="L24" s="1191" t="s">
        <v>112</v>
      </c>
      <c r="M24" s="1191" t="s">
        <v>281</v>
      </c>
      <c r="N24" s="1191" t="s">
        <v>281</v>
      </c>
      <c r="O24" s="1191" t="s">
        <v>281</v>
      </c>
      <c r="P24" s="212">
        <v>3659.8862425659786</v>
      </c>
      <c r="Q24" s="1191" t="s">
        <v>281</v>
      </c>
      <c r="R24" s="1191" t="s">
        <v>281</v>
      </c>
      <c r="S24" s="1191" t="s">
        <v>281</v>
      </c>
      <c r="T24" s="1191" t="s">
        <v>281</v>
      </c>
      <c r="U24" s="1191" t="s">
        <v>281</v>
      </c>
      <c r="V24" s="212">
        <v>33781.319954418243</v>
      </c>
      <c r="W24" s="212">
        <v>16414.002091678325</v>
      </c>
      <c r="X24" s="1191" t="s">
        <v>281</v>
      </c>
      <c r="Y24" s="1191"/>
      <c r="Z24" s="1191" t="s">
        <v>281</v>
      </c>
      <c r="AA24" s="1191" t="s">
        <v>281</v>
      </c>
      <c r="AB24" s="1191" t="s">
        <v>281</v>
      </c>
      <c r="AC24" s="1191" t="s">
        <v>281</v>
      </c>
      <c r="AD24" s="212">
        <v>17367.31786273987</v>
      </c>
      <c r="AE24" s="1191" t="s">
        <v>281</v>
      </c>
      <c r="AF24" s="1191" t="s">
        <v>281</v>
      </c>
      <c r="AG24" s="1191" t="s">
        <v>281</v>
      </c>
      <c r="AH24" s="1191" t="s">
        <v>281</v>
      </c>
      <c r="AI24" s="1191" t="s">
        <v>281</v>
      </c>
      <c r="AJ24" s="1191"/>
      <c r="AK24" s="1191"/>
      <c r="AL24" s="212"/>
      <c r="AM24" s="1181"/>
    </row>
    <row r="25" spans="1:56" s="1182" customFormat="1" ht="17.100000000000001" hidden="1" customHeight="1">
      <c r="A25" s="3095" t="s">
        <v>2315</v>
      </c>
      <c r="B25" s="3096"/>
      <c r="C25" s="3096"/>
      <c r="D25" s="3097"/>
      <c r="E25" s="1190">
        <v>134428.16111243397</v>
      </c>
      <c r="F25" s="1190">
        <v>103546.86898278544</v>
      </c>
      <c r="G25" s="1190">
        <v>30881.292129648624</v>
      </c>
      <c r="H25" s="1190"/>
      <c r="I25" s="1191" t="s">
        <v>281</v>
      </c>
      <c r="J25" s="1191" t="s">
        <v>281</v>
      </c>
      <c r="K25" s="1191" t="s">
        <v>281</v>
      </c>
      <c r="L25" s="1191" t="s">
        <v>281</v>
      </c>
      <c r="M25" s="1191" t="s">
        <v>281</v>
      </c>
      <c r="N25" s="1191" t="s">
        <v>281</v>
      </c>
      <c r="O25" s="1191" t="s">
        <v>281</v>
      </c>
      <c r="P25" s="1191" t="s">
        <v>281</v>
      </c>
      <c r="Q25" s="1191" t="s">
        <v>281</v>
      </c>
      <c r="R25" s="1191" t="s">
        <v>281</v>
      </c>
      <c r="S25" s="1191" t="s">
        <v>281</v>
      </c>
      <c r="T25" s="1191" t="s">
        <v>281</v>
      </c>
      <c r="U25" s="1191" t="s">
        <v>281</v>
      </c>
      <c r="V25" s="1191" t="s">
        <v>281</v>
      </c>
      <c r="W25" s="1191" t="s">
        <v>281</v>
      </c>
      <c r="X25" s="1191" t="s">
        <v>281</v>
      </c>
      <c r="Y25" s="1191"/>
      <c r="Z25" s="1191" t="s">
        <v>281</v>
      </c>
      <c r="AA25" s="1191" t="s">
        <v>281</v>
      </c>
      <c r="AB25" s="1191" t="s">
        <v>281</v>
      </c>
      <c r="AC25" s="1191" t="s">
        <v>281</v>
      </c>
      <c r="AD25" s="1191" t="s">
        <v>281</v>
      </c>
      <c r="AE25" s="1191" t="s">
        <v>281</v>
      </c>
      <c r="AF25" s="1191" t="s">
        <v>281</v>
      </c>
      <c r="AG25" s="1191" t="s">
        <v>281</v>
      </c>
      <c r="AH25" s="1191" t="s">
        <v>281</v>
      </c>
      <c r="AI25" s="1191" t="s">
        <v>281</v>
      </c>
      <c r="AJ25" s="1191"/>
      <c r="AK25" s="1191"/>
      <c r="AL25" s="212"/>
      <c r="AM25" s="1181"/>
    </row>
    <row r="26" spans="1:56" s="1182" customFormat="1" ht="17.100000000000001" hidden="1" customHeight="1">
      <c r="A26" s="3095" t="s">
        <v>2906</v>
      </c>
      <c r="B26" s="3096"/>
      <c r="C26" s="3096"/>
      <c r="D26" s="3097"/>
      <c r="E26" s="1190">
        <v>133471.69626538767</v>
      </c>
      <c r="F26" s="1190">
        <v>103784.429826194</v>
      </c>
      <c r="G26" s="1190">
        <v>29687.266439194005</v>
      </c>
      <c r="H26" s="1190"/>
      <c r="I26" s="1190">
        <v>36777.200435699982</v>
      </c>
      <c r="J26" s="1190">
        <v>32622.690048071905</v>
      </c>
      <c r="K26" s="1191" t="s">
        <v>281</v>
      </c>
      <c r="L26" s="1191" t="s">
        <v>281</v>
      </c>
      <c r="M26" s="1191" t="s">
        <v>281</v>
      </c>
      <c r="N26" s="1191" t="s">
        <v>281</v>
      </c>
      <c r="O26" s="1191" t="s">
        <v>281</v>
      </c>
      <c r="P26" s="212">
        <v>4154.5103876281082</v>
      </c>
      <c r="Q26" s="1191" t="s">
        <v>281</v>
      </c>
      <c r="R26" s="1191" t="s">
        <v>281</v>
      </c>
      <c r="S26" s="1191" t="s">
        <v>281</v>
      </c>
      <c r="T26" s="1191" t="s">
        <v>281</v>
      </c>
      <c r="U26" s="1191" t="s">
        <v>281</v>
      </c>
      <c r="V26" s="212">
        <v>37221.85817660774</v>
      </c>
      <c r="W26" s="212">
        <v>18723.234325073427</v>
      </c>
      <c r="X26" s="1191" t="s">
        <v>281</v>
      </c>
      <c r="Y26" s="1191"/>
      <c r="Z26" s="1191" t="s">
        <v>281</v>
      </c>
      <c r="AA26" s="1191" t="s">
        <v>281</v>
      </c>
      <c r="AB26" s="1191" t="s">
        <v>281</v>
      </c>
      <c r="AC26" s="1191" t="s">
        <v>281</v>
      </c>
      <c r="AD26" s="212">
        <v>18498.623851534325</v>
      </c>
      <c r="AE26" s="1191" t="s">
        <v>281</v>
      </c>
      <c r="AF26" s="1191" t="s">
        <v>281</v>
      </c>
      <c r="AG26" s="1191" t="s">
        <v>281</v>
      </c>
      <c r="AH26" s="1191" t="s">
        <v>281</v>
      </c>
      <c r="AI26" s="1191" t="s">
        <v>281</v>
      </c>
      <c r="AJ26" s="1191"/>
      <c r="AK26" s="1191"/>
      <c r="AL26" s="212"/>
      <c r="AM26" s="1181"/>
    </row>
    <row r="27" spans="1:56" s="1182" customFormat="1" ht="17.100000000000001" hidden="1" customHeight="1">
      <c r="A27" s="3095" t="s">
        <v>2973</v>
      </c>
      <c r="B27" s="3096"/>
      <c r="C27" s="3096"/>
      <c r="D27" s="3097"/>
      <c r="E27" s="1190">
        <v>131242.65344171703</v>
      </c>
      <c r="F27" s="1190">
        <v>101362.41762153729</v>
      </c>
      <c r="G27" s="1190">
        <v>29880.235820179703</v>
      </c>
      <c r="H27" s="1190"/>
      <c r="I27" s="1190">
        <v>35738.166060879819</v>
      </c>
      <c r="J27" s="1190">
        <v>31520.722917181229</v>
      </c>
      <c r="K27" s="1190" t="s">
        <v>855</v>
      </c>
      <c r="L27" s="1190">
        <v>6189.6597568765692</v>
      </c>
      <c r="M27" s="1190">
        <v>11456.13340277295</v>
      </c>
      <c r="N27" s="1190">
        <v>11981.805100268384</v>
      </c>
      <c r="O27" s="1190">
        <v>1329.9881353357021</v>
      </c>
      <c r="P27" s="212">
        <v>4217.443143698637</v>
      </c>
      <c r="Q27" s="212">
        <v>146.00364825908406</v>
      </c>
      <c r="R27" s="212">
        <v>1312.5096055855486</v>
      </c>
      <c r="S27" s="212">
        <v>1641.8558302225567</v>
      </c>
      <c r="T27" s="212">
        <v>1066.4417437993507</v>
      </c>
      <c r="U27" s="212">
        <v>50.632315832097888</v>
      </c>
      <c r="V27" s="212">
        <v>36952.056864284896</v>
      </c>
      <c r="W27" s="212">
        <v>18007.42992330237</v>
      </c>
      <c r="X27" s="212">
        <v>299.46391409939594</v>
      </c>
      <c r="Y27" s="212"/>
      <c r="Z27" s="212">
        <v>3358.7463562394632</v>
      </c>
      <c r="AA27" s="212">
        <v>5996.2304408118398</v>
      </c>
      <c r="AB27" s="212">
        <v>7662.7471868962266</v>
      </c>
      <c r="AC27" s="212">
        <v>690.24202525543592</v>
      </c>
      <c r="AD27" s="212">
        <v>18944.626940982682</v>
      </c>
      <c r="AE27" s="212">
        <v>586.4619130306005</v>
      </c>
      <c r="AF27" s="212">
        <v>5038.5874307746826</v>
      </c>
      <c r="AG27" s="212">
        <v>7232.9697450579442</v>
      </c>
      <c r="AH27" s="212">
        <v>5853.1535932033694</v>
      </c>
      <c r="AI27" s="212">
        <v>233.45425891607707</v>
      </c>
      <c r="AJ27" s="212"/>
      <c r="AK27" s="212"/>
      <c r="AL27" s="212"/>
      <c r="AM27" s="1181"/>
    </row>
    <row r="28" spans="1:56" s="1182" customFormat="1" ht="17.100000000000001" hidden="1" customHeight="1">
      <c r="A28" s="3095" t="s">
        <v>2834</v>
      </c>
      <c r="B28" s="3095"/>
      <c r="C28" s="3095"/>
      <c r="D28" s="3100"/>
      <c r="E28" s="1190">
        <v>141368.27721894893</v>
      </c>
      <c r="F28" s="1190">
        <v>110944.81227269485</v>
      </c>
      <c r="G28" s="1190">
        <v>30423.464946254113</v>
      </c>
      <c r="H28" s="1190"/>
      <c r="I28" s="1190">
        <v>40376.421066085597</v>
      </c>
      <c r="J28" s="1190">
        <v>35481.219288156077</v>
      </c>
      <c r="K28" s="1190">
        <v>766.84876545175212</v>
      </c>
      <c r="L28" s="1190">
        <v>7430.4396595193593</v>
      </c>
      <c r="M28" s="1190">
        <v>11876.941514670014</v>
      </c>
      <c r="N28" s="1190">
        <v>14003.729006123716</v>
      </c>
      <c r="O28" s="1190">
        <v>1403.2603423912194</v>
      </c>
      <c r="P28" s="212">
        <v>4895.2017779295138</v>
      </c>
      <c r="Q28" s="212">
        <v>203.90579710144925</v>
      </c>
      <c r="R28" s="212">
        <v>1618.725244026419</v>
      </c>
      <c r="S28" s="212">
        <v>1755.9675311506728</v>
      </c>
      <c r="T28" s="212">
        <v>1287.7909992042919</v>
      </c>
      <c r="U28" s="212">
        <v>28.812206446684453</v>
      </c>
      <c r="V28" s="212">
        <v>37269.232333056541</v>
      </c>
      <c r="W28" s="212">
        <v>18920.560850909438</v>
      </c>
      <c r="X28" s="212">
        <v>421.38736193261479</v>
      </c>
      <c r="Y28" s="212"/>
      <c r="Z28" s="212">
        <v>3049.4091506434647</v>
      </c>
      <c r="AA28" s="212">
        <v>6190.5230020553863</v>
      </c>
      <c r="AB28" s="212">
        <v>8429.8469094916763</v>
      </c>
      <c r="AC28" s="212">
        <v>829.39442678630144</v>
      </c>
      <c r="AD28" s="212">
        <v>18348.671482147132</v>
      </c>
      <c r="AE28" s="212">
        <v>643.92939221555935</v>
      </c>
      <c r="AF28" s="212">
        <v>4959.295271592463</v>
      </c>
      <c r="AG28" s="212">
        <v>6852.5584430575373</v>
      </c>
      <c r="AH28" s="212">
        <v>5701.1728290389619</v>
      </c>
      <c r="AI28" s="212">
        <v>191.71554624257877</v>
      </c>
      <c r="AJ28" s="212"/>
      <c r="AK28" s="212"/>
      <c r="AL28" s="212"/>
      <c r="AM28" s="1181"/>
    </row>
    <row r="29" spans="1:56" s="1182" customFormat="1" ht="17.100000000000001" hidden="1" customHeight="1">
      <c r="A29" s="3095" t="s">
        <v>2835</v>
      </c>
      <c r="B29" s="3095"/>
      <c r="C29" s="3095"/>
      <c r="D29" s="3100"/>
      <c r="E29" s="1190">
        <v>138847.41528557913</v>
      </c>
      <c r="F29" s="1190">
        <v>108691.57973497582</v>
      </c>
      <c r="G29" s="1190">
        <v>30155.835550603053</v>
      </c>
      <c r="H29" s="1190"/>
      <c r="I29" s="1190">
        <v>41197.054414681719</v>
      </c>
      <c r="J29" s="1190">
        <v>36038.912502070314</v>
      </c>
      <c r="K29" s="1190">
        <v>983.79901210529624</v>
      </c>
      <c r="L29" s="1190">
        <v>6946.7841732304105</v>
      </c>
      <c r="M29" s="1190">
        <v>11703.358702067888</v>
      </c>
      <c r="N29" s="1190">
        <v>14699.864745677465</v>
      </c>
      <c r="O29" s="1190">
        <v>1705.1058689892645</v>
      </c>
      <c r="P29" s="212">
        <v>5158.1419126114051</v>
      </c>
      <c r="Q29" s="212">
        <v>309.45418184058059</v>
      </c>
      <c r="R29" s="212">
        <v>1768.2635013987331</v>
      </c>
      <c r="S29" s="212">
        <v>1658.7305922706355</v>
      </c>
      <c r="T29" s="212">
        <v>1374.6080998577568</v>
      </c>
      <c r="U29" s="212">
        <v>47.085537243702632</v>
      </c>
      <c r="V29" s="212">
        <v>39327.460588000205</v>
      </c>
      <c r="W29" s="212">
        <v>21666.432123699178</v>
      </c>
      <c r="X29" s="212">
        <v>736.19499679151363</v>
      </c>
      <c r="Y29" s="212"/>
      <c r="Z29" s="212">
        <v>3307.9935318721459</v>
      </c>
      <c r="AA29" s="212">
        <v>6619.8707735134749</v>
      </c>
      <c r="AB29" s="212">
        <v>9979.5479325617016</v>
      </c>
      <c r="AC29" s="212">
        <v>1022.8248889603675</v>
      </c>
      <c r="AD29" s="212">
        <v>17661.028464300958</v>
      </c>
      <c r="AE29" s="212">
        <v>691.05851796347542</v>
      </c>
      <c r="AF29" s="212">
        <v>4751.6715609288749</v>
      </c>
      <c r="AG29" s="212">
        <v>6287.7301288130038</v>
      </c>
      <c r="AH29" s="212">
        <v>5613.9694110910705</v>
      </c>
      <c r="AI29" s="212">
        <v>316.59884550457059</v>
      </c>
      <c r="AJ29" s="212"/>
      <c r="AK29" s="212"/>
      <c r="AL29" s="212"/>
      <c r="AM29" s="1181"/>
    </row>
    <row r="30" spans="1:56" s="1182" customFormat="1" ht="12.95" customHeight="1">
      <c r="A30" s="3095" t="s">
        <v>3035</v>
      </c>
      <c r="B30" s="3095"/>
      <c r="C30" s="3095"/>
      <c r="D30" s="3100"/>
      <c r="E30" s="2908">
        <v>9.8456230265432279</v>
      </c>
      <c r="F30" s="2909">
        <v>7.3868929808987094</v>
      </c>
      <c r="G30" s="2909">
        <v>2.4587300456856456</v>
      </c>
      <c r="H30" s="2909">
        <v>6.2523733165608988</v>
      </c>
      <c r="I30" s="2910" t="s">
        <v>431</v>
      </c>
      <c r="J30" s="2910" t="s">
        <v>431</v>
      </c>
      <c r="K30" s="2910" t="s">
        <v>431</v>
      </c>
      <c r="L30" s="2910" t="s">
        <v>431</v>
      </c>
      <c r="M30" s="2910" t="s">
        <v>431</v>
      </c>
      <c r="N30" s="2910" t="s">
        <v>431</v>
      </c>
      <c r="O30" s="2910" t="s">
        <v>431</v>
      </c>
      <c r="P30" s="2910" t="s">
        <v>431</v>
      </c>
      <c r="Q30" s="2910" t="s">
        <v>431</v>
      </c>
      <c r="R30" s="2910" t="s">
        <v>431</v>
      </c>
      <c r="S30" s="2910" t="s">
        <v>431</v>
      </c>
      <c r="T30" s="2910" t="s">
        <v>431</v>
      </c>
      <c r="U30" s="2910" t="s">
        <v>431</v>
      </c>
      <c r="V30" s="2910" t="s">
        <v>431</v>
      </c>
      <c r="W30" s="2910" t="s">
        <v>431</v>
      </c>
      <c r="X30" s="2910" t="s">
        <v>431</v>
      </c>
      <c r="Y30" s="2910">
        <v>3.2814431629245884</v>
      </c>
      <c r="Z30" s="2910" t="s">
        <v>431</v>
      </c>
      <c r="AA30" s="2910" t="s">
        <v>431</v>
      </c>
      <c r="AB30" s="2910" t="s">
        <v>431</v>
      </c>
      <c r="AC30" s="2910" t="s">
        <v>431</v>
      </c>
      <c r="AD30" s="2910" t="s">
        <v>431</v>
      </c>
      <c r="AE30" s="2910" t="s">
        <v>431</v>
      </c>
      <c r="AF30" s="2910" t="s">
        <v>431</v>
      </c>
      <c r="AG30" s="2910" t="s">
        <v>431</v>
      </c>
      <c r="AH30" s="2910" t="s">
        <v>431</v>
      </c>
      <c r="AI30" s="2910" t="s">
        <v>431</v>
      </c>
      <c r="AJ30" s="2910">
        <v>0.31180654702416916</v>
      </c>
      <c r="AK30" s="2910">
        <v>0.22593342105769301</v>
      </c>
      <c r="AL30" s="2911">
        <v>8.5873125966475727E-2</v>
      </c>
      <c r="AM30" s="1181"/>
    </row>
    <row r="31" spans="1:56" s="1182" customFormat="1" ht="12.95" customHeight="1">
      <c r="A31" s="3095" t="s">
        <v>2975</v>
      </c>
      <c r="B31" s="3095"/>
      <c r="C31" s="3095"/>
      <c r="D31" s="3100"/>
      <c r="E31" s="2912">
        <v>8.8600869868189367</v>
      </c>
      <c r="F31" s="2913">
        <v>6.8475472392440437</v>
      </c>
      <c r="G31" s="2913">
        <v>2.0125397475749027</v>
      </c>
      <c r="H31" s="2913">
        <v>6.2192778646553979</v>
      </c>
      <c r="I31" s="2913">
        <v>1.5481837606420479</v>
      </c>
      <c r="J31" s="2913">
        <v>1.0286287915267243</v>
      </c>
      <c r="K31" s="2913">
        <v>0.51955496911531684</v>
      </c>
      <c r="L31" s="2913">
        <v>3.4966838889965821</v>
      </c>
      <c r="M31" s="2913">
        <v>0.79715124775552482</v>
      </c>
      <c r="N31" s="2913">
        <v>0.7333986198140845</v>
      </c>
      <c r="O31" s="2913">
        <v>6.3752627941440473E-2</v>
      </c>
      <c r="P31" s="2911">
        <v>0.98758333293793465</v>
      </c>
      <c r="Q31" s="2911">
        <v>0.95115532420793258</v>
      </c>
      <c r="R31" s="2911">
        <v>3.6428008730001592E-2</v>
      </c>
      <c r="S31" s="2911">
        <v>1.7119493083031245</v>
      </c>
      <c r="T31" s="2911">
        <v>1.4470406452286377</v>
      </c>
      <c r="U31" s="2911">
        <v>0.26490866307448585</v>
      </c>
      <c r="V31" s="2911">
        <v>1.1744102150167877</v>
      </c>
      <c r="W31" s="2911">
        <v>0.24887799254581952</v>
      </c>
      <c r="X31" s="2911">
        <v>0.92553222247096534</v>
      </c>
      <c r="Y31" s="2913">
        <v>2.4913825546863047</v>
      </c>
      <c r="Z31" s="2911">
        <v>0.36565225869731782</v>
      </c>
      <c r="AA31" s="2911">
        <v>0.3300173293925146</v>
      </c>
      <c r="AB31" s="2911">
        <v>3.5634929304803387E-2</v>
      </c>
      <c r="AC31" s="2911">
        <v>2.125730295988987</v>
      </c>
      <c r="AD31" s="2911">
        <v>1.0370412429763589</v>
      </c>
      <c r="AE31" s="2911">
        <v>0.969772587436315</v>
      </c>
      <c r="AF31" s="2911">
        <v>6.7268655540043937E-2</v>
      </c>
      <c r="AG31" s="2911">
        <v>1.0886890530126299</v>
      </c>
      <c r="AH31" s="2911">
        <v>1.013475805814122</v>
      </c>
      <c r="AI31" s="2911">
        <v>7.5213247198508193E-2</v>
      </c>
      <c r="AJ31" s="2911">
        <v>0.14942656747722646</v>
      </c>
      <c r="AK31" s="2911">
        <v>0.12518014327789695</v>
      </c>
      <c r="AL31" s="2911">
        <v>2.4246424199329524E-2</v>
      </c>
      <c r="AM31" s="1181"/>
    </row>
    <row r="32" spans="1:56" s="1182" customFormat="1" ht="12.95" customHeight="1">
      <c r="A32" s="3095" t="s">
        <v>2276</v>
      </c>
      <c r="B32" s="3096"/>
      <c r="C32" s="3096"/>
      <c r="D32" s="3097"/>
      <c r="E32" s="2913">
        <v>9.9656289090020422</v>
      </c>
      <c r="F32" s="2913">
        <v>7.6251445003874512</v>
      </c>
      <c r="G32" s="2913">
        <v>2.3404844086145999</v>
      </c>
      <c r="H32" s="2913">
        <v>6.7993338259713925</v>
      </c>
      <c r="I32" s="2913">
        <v>1.6025600018979571</v>
      </c>
      <c r="J32" s="2913">
        <v>1.0775408609662487</v>
      </c>
      <c r="K32" s="2913">
        <v>0.52501914093171032</v>
      </c>
      <c r="L32" s="2913">
        <v>3.9185234044905282</v>
      </c>
      <c r="M32" s="2913">
        <v>0.6893546389809444</v>
      </c>
      <c r="N32" s="2913">
        <v>0.60059459759077871</v>
      </c>
      <c r="O32" s="2913">
        <v>8.8760041390165481E-2</v>
      </c>
      <c r="P32" s="2911">
        <v>1.0672673206805603</v>
      </c>
      <c r="Q32" s="2911">
        <v>1.0138227377285762</v>
      </c>
      <c r="R32" s="2911">
        <v>5.3444582951983448E-2</v>
      </c>
      <c r="S32" s="2911">
        <v>2.1619014448290192</v>
      </c>
      <c r="T32" s="2911">
        <v>1.8038242417345567</v>
      </c>
      <c r="U32" s="2911">
        <v>0.35807720309446006</v>
      </c>
      <c r="V32" s="2911">
        <v>1.2782504195829061</v>
      </c>
      <c r="W32" s="2911">
        <v>0.24631878025530546</v>
      </c>
      <c r="X32" s="2911">
        <v>1.031931639327601</v>
      </c>
      <c r="Y32" s="2913">
        <v>2.9776165295464594</v>
      </c>
      <c r="Z32" s="2911">
        <v>0.38353188794958348</v>
      </c>
      <c r="AA32" s="2911">
        <v>0.32633682871058561</v>
      </c>
      <c r="AB32" s="2911">
        <v>5.7195059238997523E-2</v>
      </c>
      <c r="AC32" s="2911">
        <v>2.5940846415968739</v>
      </c>
      <c r="AD32" s="2911">
        <v>1.1892232491404806</v>
      </c>
      <c r="AE32" s="2911">
        <v>1.1042722891926993</v>
      </c>
      <c r="AF32" s="2911">
        <v>8.4950959947781998E-2</v>
      </c>
      <c r="AG32" s="2911">
        <v>1.4048613924563909</v>
      </c>
      <c r="AH32" s="2911">
        <v>1.2931210135475706</v>
      </c>
      <c r="AI32" s="2911">
        <v>0.11174037890882008</v>
      </c>
      <c r="AJ32" s="2911">
        <v>0.18867855348420115</v>
      </c>
      <c r="AK32" s="2911">
        <v>0.15931315066111726</v>
      </c>
      <c r="AL32" s="2911">
        <v>2.9365402823083767E-2</v>
      </c>
      <c r="AM32" s="1181"/>
    </row>
    <row r="33" spans="1:39" s="1182" customFormat="1" ht="12.95" customHeight="1">
      <c r="A33" s="3095" t="s">
        <v>2237</v>
      </c>
      <c r="B33" s="3096"/>
      <c r="C33" s="3096"/>
      <c r="D33" s="3097"/>
      <c r="E33" s="2913">
        <f>'35'!E33</f>
        <v>10.640223218556514</v>
      </c>
      <c r="F33" s="2913">
        <f>'35'!F33</f>
        <v>8.1681774298838619</v>
      </c>
      <c r="G33" s="2913">
        <f>'35'!G33</f>
        <v>2.4720457886726512</v>
      </c>
      <c r="H33" s="2913">
        <f>'35'!H33</f>
        <v>6.7855654088794237</v>
      </c>
      <c r="I33" s="2913">
        <f>'35'!I33</f>
        <v>1.4764429568270399</v>
      </c>
      <c r="J33" s="2913">
        <f>'35'!J33</f>
        <v>1.120292128742375</v>
      </c>
      <c r="K33" s="2913">
        <f>'35'!K33</f>
        <v>0.35615082808466353</v>
      </c>
      <c r="L33" s="2913">
        <f>'35'!L33</f>
        <v>3.699793904179359</v>
      </c>
      <c r="M33" s="2913">
        <f>'35'!M33</f>
        <v>0.536150119824233</v>
      </c>
      <c r="N33" s="2913">
        <f>'35'!N33</f>
        <v>0.4930786426558485</v>
      </c>
      <c r="O33" s="2913">
        <f>'35'!O33</f>
        <v>4.3071477168384401E-2</v>
      </c>
      <c r="P33" s="2911">
        <f>'35'!P33</f>
        <v>1.0172797659273223</v>
      </c>
      <c r="Q33" s="2911">
        <f>'35'!Q33</f>
        <v>0.98071161342346758</v>
      </c>
      <c r="R33" s="2911">
        <f>'35'!R33</f>
        <v>3.6568152503854284E-2</v>
      </c>
      <c r="S33" s="2911">
        <f>'35'!S33</f>
        <v>2.146364018427803</v>
      </c>
      <c r="T33" s="2911">
        <f>'35'!T33</f>
        <v>1.7890688412382603</v>
      </c>
      <c r="U33" s="2911">
        <f>'35'!U33</f>
        <v>0.35729517718954285</v>
      </c>
      <c r="V33" s="2911">
        <f>'35'!V33</f>
        <v>1.6093285478730202</v>
      </c>
      <c r="W33" s="2911">
        <f>'35'!W33</f>
        <v>0.30957291245666851</v>
      </c>
      <c r="X33" s="2911">
        <f>'35'!X33</f>
        <v>1.2997556354163531</v>
      </c>
      <c r="Y33" s="2913">
        <f>'35'!Y33</f>
        <v>3.7018099257149282</v>
      </c>
      <c r="Z33" s="2911">
        <f>'35'!Z33</f>
        <v>0.44017529818130841</v>
      </c>
      <c r="AA33" s="2911">
        <f>'35'!AA33</f>
        <v>0.36442447940343525</v>
      </c>
      <c r="AB33" s="2911">
        <f>'35'!AB33</f>
        <v>7.5750818777873166E-2</v>
      </c>
      <c r="AC33" s="2911">
        <f>'35'!AC33</f>
        <v>3.2616346275336183</v>
      </c>
      <c r="AD33" s="2911">
        <f>'35'!AD33</f>
        <v>1.142340588496553</v>
      </c>
      <c r="AE33" s="2911">
        <f>'35'!AE33</f>
        <v>1.0861249090798253</v>
      </c>
      <c r="AF33" s="2911">
        <f>'35'!AF33</f>
        <v>5.6215679416728177E-2</v>
      </c>
      <c r="AG33" s="2911">
        <f>'35'!AG33</f>
        <v>2.119294039037066</v>
      </c>
      <c r="AH33" s="2911">
        <f>'35'!AH33</f>
        <v>1.898019425119823</v>
      </c>
      <c r="AI33" s="2911">
        <f>'35'!AI33</f>
        <v>0.22127461391724251</v>
      </c>
      <c r="AJ33" s="2911">
        <f>'35'!AJ33</f>
        <v>0.15284788396217247</v>
      </c>
      <c r="AK33" s="2911">
        <f>'35'!AK33</f>
        <v>0.12688447776415918</v>
      </c>
      <c r="AL33" s="2911">
        <f>'35'!AL33</f>
        <v>2.5963406198013333E-2</v>
      </c>
      <c r="AM33" s="1181"/>
    </row>
    <row r="34" spans="1:39" ht="12.95" customHeight="1">
      <c r="A34" s="3094" t="s">
        <v>875</v>
      </c>
      <c r="B34" s="3094"/>
      <c r="C34" s="3094"/>
      <c r="D34" s="1083"/>
      <c r="E34" s="2914"/>
      <c r="F34" s="2915"/>
      <c r="G34" s="2915"/>
      <c r="H34" s="2915"/>
      <c r="I34" s="2916"/>
      <c r="J34" s="2916"/>
      <c r="K34" s="2916"/>
      <c r="L34" s="2916"/>
      <c r="M34" s="2916"/>
      <c r="N34" s="2916"/>
      <c r="O34" s="2916"/>
      <c r="P34" s="2917"/>
      <c r="Q34" s="2917"/>
      <c r="R34" s="2917"/>
      <c r="S34" s="2917"/>
      <c r="T34" s="2917"/>
      <c r="U34" s="2917"/>
      <c r="V34" s="2917"/>
      <c r="W34" s="2917"/>
      <c r="X34" s="2917"/>
      <c r="Y34" s="2917"/>
      <c r="Z34" s="2917"/>
      <c r="AA34" s="2917"/>
      <c r="AB34" s="2917"/>
      <c r="AC34" s="2917"/>
      <c r="AD34" s="2917"/>
      <c r="AE34" s="2917"/>
      <c r="AF34" s="2917"/>
      <c r="AG34" s="2917"/>
      <c r="AH34" s="2917"/>
      <c r="AI34" s="2917"/>
      <c r="AJ34" s="2917"/>
      <c r="AK34" s="2917"/>
      <c r="AL34" s="2918"/>
    </row>
    <row r="35" spans="1:39" ht="12.95" customHeight="1">
      <c r="A35" s="196"/>
      <c r="B35" s="156" t="s">
        <v>2220</v>
      </c>
      <c r="C35" s="196"/>
      <c r="D35" s="1083"/>
      <c r="E35" s="2919">
        <f>'35'!AP67</f>
        <v>3.1132415242840699</v>
      </c>
      <c r="F35" s="2915">
        <f>'35'!AQ67</f>
        <v>2.3363919164573828</v>
      </c>
      <c r="G35" s="2915">
        <f>'35'!AR67</f>
        <v>0.77684960782668022</v>
      </c>
      <c r="H35" s="2915">
        <f>'35'!AS67</f>
        <v>2.1786830931813128</v>
      </c>
      <c r="I35" s="2915">
        <f>'35'!AT67</f>
        <v>0.71022339114259048</v>
      </c>
      <c r="J35" s="2915">
        <f>'35'!AU67</f>
        <v>0.54920847327284816</v>
      </c>
      <c r="K35" s="2915">
        <f>'35'!AV67</f>
        <v>0.16101491786974334</v>
      </c>
      <c r="L35" s="2915">
        <f>'35'!AW67</f>
        <v>0.90556578734648518</v>
      </c>
      <c r="M35" s="2915">
        <f>'35'!AX67</f>
        <v>0.36097099343948391</v>
      </c>
      <c r="N35" s="2915">
        <f>'35'!AY67</f>
        <v>0.3266999593888657</v>
      </c>
      <c r="O35" s="2915">
        <f>'35'!AZ67</f>
        <v>3.4271034050618043E-2</v>
      </c>
      <c r="P35" s="2915">
        <f>'35'!BA67</f>
        <v>0.35205950693438864</v>
      </c>
      <c r="Q35" s="2915">
        <f>'35'!BB67</f>
        <v>0.34090759227158535</v>
      </c>
      <c r="R35" s="2915">
        <f>'35'!BC67</f>
        <v>1.1151914662803183E-2</v>
      </c>
      <c r="S35" s="2915">
        <f>'35'!BD67</f>
        <v>0.19253528697261274</v>
      </c>
      <c r="T35" s="2915">
        <f>'35'!BE67</f>
        <v>0.17124164611088638</v>
      </c>
      <c r="U35" s="2915">
        <f>'35'!BF67</f>
        <v>2.1293640861726405E-2</v>
      </c>
      <c r="V35" s="2915">
        <f>'35'!BG67</f>
        <v>0.56289391469223937</v>
      </c>
      <c r="W35" s="2915">
        <f>'35'!BH67</f>
        <v>8.0782437746868857E-2</v>
      </c>
      <c r="X35" s="2915">
        <f>'35'!BI67</f>
        <v>0.48211147694537054</v>
      </c>
      <c r="Y35" s="2915">
        <f>'35'!BJ67</f>
        <v>0.74276341882775065</v>
      </c>
      <c r="Z35" s="2915">
        <f>'35'!BK67</f>
        <v>9.0738850631026505E-2</v>
      </c>
      <c r="AA35" s="2915">
        <f>'35'!BL67</f>
        <v>7.9083690142167387E-2</v>
      </c>
      <c r="AB35" s="2915">
        <f>'35'!BM67</f>
        <v>1.1655160488859093E-2</v>
      </c>
      <c r="AC35" s="2915">
        <f>'35'!BN67</f>
        <v>0.65202456819672439</v>
      </c>
      <c r="AD35" s="2915">
        <f>'35'!BO67</f>
        <v>0.26231532431902821</v>
      </c>
      <c r="AE35" s="2915">
        <f>'35'!BP67</f>
        <v>0.25316562539298954</v>
      </c>
      <c r="AF35" s="2915">
        <f>'35'!BQ67</f>
        <v>9.1496989260387383E-3</v>
      </c>
      <c r="AG35" s="2915">
        <f>'35'!BR67</f>
        <v>0.38970924387769623</v>
      </c>
      <c r="AH35" s="2915">
        <f>'35'!BS67</f>
        <v>0.37426673126910659</v>
      </c>
      <c r="AI35" s="2915">
        <f>'35'!BT67</f>
        <v>1.5442512608589566E-2</v>
      </c>
      <c r="AJ35" s="2915">
        <f>'35'!BU67</f>
        <v>0.19179501227499884</v>
      </c>
      <c r="AK35" s="2915">
        <f>'35'!BV67</f>
        <v>0.16103576086206733</v>
      </c>
      <c r="AL35" s="2915">
        <f>'35'!BW67</f>
        <v>3.075925141293161E-2</v>
      </c>
    </row>
    <row r="36" spans="1:39" ht="12.95" customHeight="1">
      <c r="A36" s="196"/>
      <c r="B36" s="156" t="s">
        <v>3036</v>
      </c>
      <c r="C36" s="196"/>
      <c r="D36" s="1083"/>
      <c r="E36" s="2919">
        <f>'35'!AP68</f>
        <v>13.25400513104525</v>
      </c>
      <c r="F36" s="2915">
        <f>'35'!AQ68</f>
        <v>10.290417496029262</v>
      </c>
      <c r="G36" s="2915">
        <f>'35'!AR68</f>
        <v>2.963587635015978</v>
      </c>
      <c r="H36" s="2915">
        <f>'35'!AS68</f>
        <v>8.0872155551555327</v>
      </c>
      <c r="I36" s="2915">
        <f>'35'!AT68</f>
        <v>1.8323871336883222</v>
      </c>
      <c r="J36" s="2915">
        <f>'35'!AU68</f>
        <v>1.3557710706739623</v>
      </c>
      <c r="K36" s="2915">
        <f>'35'!AV68</f>
        <v>0.47661606301436094</v>
      </c>
      <c r="L36" s="2915">
        <f>'35'!AW68</f>
        <v>4.177221702192071</v>
      </c>
      <c r="M36" s="2915">
        <f>'35'!AX68</f>
        <v>0.8165596537504356</v>
      </c>
      <c r="N36" s="2915">
        <f>'35'!AY68</f>
        <v>0.76665439176923289</v>
      </c>
      <c r="O36" s="2915">
        <f>'35'!AZ68</f>
        <v>4.9905261981202702E-2</v>
      </c>
      <c r="P36" s="2915">
        <f>'35'!BA68</f>
        <v>1.6035673278403686</v>
      </c>
      <c r="Q36" s="2915">
        <f>'35'!BB68</f>
        <v>1.5364030144552625</v>
      </c>
      <c r="R36" s="2915">
        <f>'35'!BC68</f>
        <v>6.7164313385106353E-2</v>
      </c>
      <c r="S36" s="2915">
        <f>'35'!BD68</f>
        <v>1.7570947206012639</v>
      </c>
      <c r="T36" s="2915">
        <f>'35'!BE68</f>
        <v>1.534548947749637</v>
      </c>
      <c r="U36" s="2915">
        <f>'35'!BF68</f>
        <v>0.22254577285162722</v>
      </c>
      <c r="V36" s="2915">
        <f>'35'!BG68</f>
        <v>2.0776067192751326</v>
      </c>
      <c r="W36" s="2915">
        <f>'35'!BH68</f>
        <v>0.29640879165571599</v>
      </c>
      <c r="X36" s="2915">
        <f>'35'!BI68</f>
        <v>1.781197927619417</v>
      </c>
      <c r="Y36" s="2915">
        <f>'35'!BJ68</f>
        <v>5.0991055060053929</v>
      </c>
      <c r="Z36" s="2915">
        <f>'35'!BK68</f>
        <v>0.60623284934709099</v>
      </c>
      <c r="AA36" s="2915">
        <f>'35'!BL68</f>
        <v>0.52934429396268201</v>
      </c>
      <c r="AB36" s="2915">
        <f>'35'!BM68</f>
        <v>7.6888555384408766E-2</v>
      </c>
      <c r="AC36" s="2915">
        <f>'35'!BN68</f>
        <v>4.4928726566583013</v>
      </c>
      <c r="AD36" s="2915">
        <f>'35'!BO68</f>
        <v>1.8653038449412171</v>
      </c>
      <c r="AE36" s="2915">
        <f>'35'!BP68</f>
        <v>1.824973359787796</v>
      </c>
      <c r="AF36" s="2915">
        <f>'35'!BQ68</f>
        <v>4.0330485153420539E-2</v>
      </c>
      <c r="AG36" s="2915">
        <f>'35'!BR68</f>
        <v>2.6275688117170835</v>
      </c>
      <c r="AH36" s="2915">
        <f>'35'!BS68</f>
        <v>2.3997284336536127</v>
      </c>
      <c r="AI36" s="2915">
        <f>'35'!BT68</f>
        <v>0.22784037806347146</v>
      </c>
      <c r="AJ36" s="2915">
        <f>'35'!BU68</f>
        <v>6.7684069884329998E-2</v>
      </c>
      <c r="AK36" s="2915">
        <f>'35'!BV68</f>
        <v>4.6585192321369984E-2</v>
      </c>
      <c r="AL36" s="2915">
        <f>'35'!BW68</f>
        <v>2.109887756296001E-2</v>
      </c>
    </row>
    <row r="37" spans="1:39" ht="12.95" customHeight="1">
      <c r="A37" s="196"/>
      <c r="B37" s="156" t="s">
        <v>2380</v>
      </c>
      <c r="C37" s="196"/>
      <c r="D37" s="1083"/>
      <c r="E37" s="2919">
        <f>'35'!AP69</f>
        <v>29.354961978867706</v>
      </c>
      <c r="F37" s="2915">
        <f>'35'!AQ69</f>
        <v>22.501007595821026</v>
      </c>
      <c r="G37" s="2915">
        <f>'35'!AR69</f>
        <v>6.8539543830466778</v>
      </c>
      <c r="H37" s="2915">
        <f>'35'!AS69</f>
        <v>17.65185100952807</v>
      </c>
      <c r="I37" s="2915">
        <f>'35'!AT69</f>
        <v>3.3682079009507198</v>
      </c>
      <c r="J37" s="2915">
        <f>'35'!AU69</f>
        <v>2.4714344009158071</v>
      </c>
      <c r="K37" s="2915">
        <f>'35'!AV69</f>
        <v>0.89677350003491485</v>
      </c>
      <c r="L37" s="2915">
        <f>'35'!AW69</f>
        <v>9.8781396209352117</v>
      </c>
      <c r="M37" s="2915">
        <f>'35'!AX69</f>
        <v>1.098189391397753</v>
      </c>
      <c r="N37" s="2915">
        <f>'35'!AY69</f>
        <v>1.0170819679148246</v>
      </c>
      <c r="O37" s="2915">
        <f>'35'!AZ69</f>
        <v>8.1107423482927959E-2</v>
      </c>
      <c r="P37" s="2915">
        <f>'35'!BA69</f>
        <v>3.3807206075064413</v>
      </c>
      <c r="Q37" s="2915">
        <f>'35'!BB69</f>
        <v>3.2542082905684011</v>
      </c>
      <c r="R37" s="2915">
        <f>'35'!BC69</f>
        <v>0.12651231693803885</v>
      </c>
      <c r="S37" s="2915">
        <f>'35'!BD69</f>
        <v>5.399229622031017</v>
      </c>
      <c r="T37" s="2915">
        <f>'35'!BE69</f>
        <v>4.5538220642790233</v>
      </c>
      <c r="U37" s="2915">
        <f>'35'!BF69</f>
        <v>0.84540755775199661</v>
      </c>
      <c r="V37" s="2915">
        <f>'35'!BG69</f>
        <v>4.4055034876421404</v>
      </c>
      <c r="W37" s="2915">
        <f>'35'!BH69</f>
        <v>0.68729063955013292</v>
      </c>
      <c r="X37" s="2915">
        <f>'35'!BI69</f>
        <v>3.718212848092008</v>
      </c>
      <c r="Y37" s="2915">
        <f>'35'!BJ69</f>
        <v>11.703110969339621</v>
      </c>
      <c r="Z37" s="2915">
        <f>'35'!BK69</f>
        <v>1.4148258745075222</v>
      </c>
      <c r="AA37" s="2915">
        <f>'35'!BL69</f>
        <v>1.1535409900656073</v>
      </c>
      <c r="AB37" s="2915">
        <f>'35'!BM69</f>
        <v>0.26128488444191517</v>
      </c>
      <c r="AC37" s="2915">
        <f>'35'!BN69</f>
        <v>10.288285094832098</v>
      </c>
      <c r="AD37" s="2915">
        <f>'35'!BO69</f>
        <v>4.3485209085475187</v>
      </c>
      <c r="AE37" s="2915">
        <f>'35'!BP69</f>
        <v>4.0603422247168037</v>
      </c>
      <c r="AF37" s="2915">
        <f>'35'!BQ69</f>
        <v>0.28817868383071421</v>
      </c>
      <c r="AG37" s="2915">
        <f>'35'!BR69</f>
        <v>5.9397641862845827</v>
      </c>
      <c r="AH37" s="2915">
        <f>'35'!BS69</f>
        <v>5.303287017810419</v>
      </c>
      <c r="AI37" s="2915">
        <f>'35'!BT69</f>
        <v>0.63647716847416069</v>
      </c>
      <c r="AJ37" s="2915">
        <f>'35'!BU69</f>
        <v>0</v>
      </c>
      <c r="AK37" s="2915">
        <f>'35'!BV69</f>
        <v>0</v>
      </c>
      <c r="AL37" s="2915">
        <f>'35'!BW69</f>
        <v>0</v>
      </c>
    </row>
    <row r="38" spans="1:39" ht="12.95" customHeight="1">
      <c r="A38" s="196"/>
      <c r="B38" s="156" t="s">
        <v>2185</v>
      </c>
      <c r="C38" s="196"/>
      <c r="D38" s="1083"/>
      <c r="E38" s="2919">
        <f>'35'!AP70</f>
        <v>70.621557408159831</v>
      </c>
      <c r="F38" s="2915">
        <f>'35'!AQ70</f>
        <v>55.751585704700751</v>
      </c>
      <c r="G38" s="2915">
        <f>'35'!AR70</f>
        <v>14.869971703459065</v>
      </c>
      <c r="H38" s="2915">
        <f>'35'!AS70</f>
        <v>42.440696940454949</v>
      </c>
      <c r="I38" s="2915">
        <f>'35'!AT70</f>
        <v>7.0189780748723889</v>
      </c>
      <c r="J38" s="2915">
        <f>'35'!AU70</f>
        <v>5.344493835776758</v>
      </c>
      <c r="K38" s="2915">
        <f>'35'!AV70</f>
        <v>1.6744842390956316</v>
      </c>
      <c r="L38" s="2915">
        <f>'35'!AW70</f>
        <v>24.671584697032401</v>
      </c>
      <c r="M38" s="2915">
        <f>'35'!AX70</f>
        <v>1.289242540607302</v>
      </c>
      <c r="N38" s="2915">
        <f>'35'!AY70</f>
        <v>1.2091273723067801</v>
      </c>
      <c r="O38" s="2915">
        <f>'35'!AZ70</f>
        <v>8.011516830052183E-2</v>
      </c>
      <c r="P38" s="2915">
        <f>'35'!BA70</f>
        <v>5.7768638866749598</v>
      </c>
      <c r="Q38" s="2915">
        <f>'35'!BB70</f>
        <v>5.5553181585543774</v>
      </c>
      <c r="R38" s="2915">
        <f>'35'!BC70</f>
        <v>0.22154572812058115</v>
      </c>
      <c r="S38" s="2915">
        <f>'35'!BD70</f>
        <v>17.60547826975013</v>
      </c>
      <c r="T38" s="2915">
        <f>'35'!BE70</f>
        <v>14.838226590061735</v>
      </c>
      <c r="U38" s="2915">
        <f>'35'!BF70</f>
        <v>2.7672516796884006</v>
      </c>
      <c r="V38" s="2915">
        <f>'35'!BG70</f>
        <v>10.750134168550172</v>
      </c>
      <c r="W38" s="2915">
        <f>'35'!BH70</f>
        <v>2.4710562140769401</v>
      </c>
      <c r="X38" s="2915">
        <f>'35'!BI70</f>
        <v>8.2790779544732338</v>
      </c>
      <c r="Y38" s="2915">
        <f>'35'!BJ70</f>
        <v>28.180860467704868</v>
      </c>
      <c r="Z38" s="2915">
        <f>'35'!BK70</f>
        <v>1.6106854612146315</v>
      </c>
      <c r="AA38" s="2915">
        <f>'35'!BL70</f>
        <v>1.1390441505603692</v>
      </c>
      <c r="AB38" s="2915">
        <f>'35'!BM70</f>
        <v>0.47164131065426251</v>
      </c>
      <c r="AC38" s="2915">
        <f>'35'!BN70</f>
        <v>26.570175006490228</v>
      </c>
      <c r="AD38" s="2915">
        <f>'35'!BO70</f>
        <v>7.1063511257684313</v>
      </c>
      <c r="AE38" s="2915">
        <f>'35'!BP70</f>
        <v>6.6908814672410744</v>
      </c>
      <c r="AF38" s="2915">
        <f>'35'!BQ70</f>
        <v>0.41546965852735634</v>
      </c>
      <c r="AG38" s="2915">
        <f>'35'!BR70</f>
        <v>19.463823880721801</v>
      </c>
      <c r="AH38" s="2915">
        <f>'35'!BS70</f>
        <v>18.503437916122717</v>
      </c>
      <c r="AI38" s="2915">
        <f>'35'!BT70</f>
        <v>0.9603859645990791</v>
      </c>
      <c r="AJ38" s="2915">
        <f>'35'!BU70</f>
        <v>0</v>
      </c>
      <c r="AK38" s="2915">
        <f>'35'!BV70</f>
        <v>0</v>
      </c>
      <c r="AL38" s="2915">
        <f>'35'!BW70</f>
        <v>0</v>
      </c>
    </row>
    <row r="39" spans="1:39" ht="12.95" customHeight="1">
      <c r="A39" s="155"/>
      <c r="B39" s="156" t="s">
        <v>2381</v>
      </c>
      <c r="C39" s="155"/>
      <c r="D39" s="1089"/>
      <c r="E39" s="2919">
        <f>'35'!AP71</f>
        <v>153.1093577923321</v>
      </c>
      <c r="F39" s="2915">
        <f>'35'!AQ71</f>
        <v>125.12511077333053</v>
      </c>
      <c r="G39" s="2915">
        <f>'35'!AR71</f>
        <v>27.984247019001529</v>
      </c>
      <c r="H39" s="2915">
        <f>'35'!AS71</f>
        <v>96.203378005135505</v>
      </c>
      <c r="I39" s="2915">
        <f>'35'!AT71</f>
        <v>13.729507637994415</v>
      </c>
      <c r="J39" s="2915">
        <f>'35'!AU71</f>
        <v>10.914063645900793</v>
      </c>
      <c r="K39" s="2915">
        <f>'35'!AV71</f>
        <v>2.815443992093619</v>
      </c>
      <c r="L39" s="2915">
        <f>'35'!AW71</f>
        <v>63.813640929730219</v>
      </c>
      <c r="M39" s="2915">
        <f>'35'!AX71</f>
        <v>2.5628331280212553</v>
      </c>
      <c r="N39" s="2915">
        <f>'35'!AY71</f>
        <v>2.3534165461655188</v>
      </c>
      <c r="O39" s="2915">
        <f>'35'!AZ71</f>
        <v>0.20941658185573675</v>
      </c>
      <c r="P39" s="2915">
        <f>'35'!BA71</f>
        <v>11.925120439689586</v>
      </c>
      <c r="Q39" s="2915">
        <f>'35'!BB71</f>
        <v>11.755587692822287</v>
      </c>
      <c r="R39" s="2915">
        <f>'35'!BC71</f>
        <v>0.16953274686729891</v>
      </c>
      <c r="S39" s="2915">
        <f>'35'!BD71</f>
        <v>49.325687362019394</v>
      </c>
      <c r="T39" s="2915">
        <f>'35'!BE71</f>
        <v>42.761376163115735</v>
      </c>
      <c r="U39" s="2915">
        <f>'35'!BF71</f>
        <v>6.5643111989036482</v>
      </c>
      <c r="V39" s="2915">
        <f>'35'!BG71</f>
        <v>18.660229437410848</v>
      </c>
      <c r="W39" s="2915">
        <f>'35'!BH71</f>
        <v>4.4658223169525657</v>
      </c>
      <c r="X39" s="2915">
        <f>'35'!BI71</f>
        <v>14.194407120458282</v>
      </c>
      <c r="Y39" s="2915">
        <f>'35'!BJ71</f>
        <v>56.9059797871966</v>
      </c>
      <c r="Z39" s="2915">
        <f>'35'!BK71</f>
        <v>7.3032006700442063</v>
      </c>
      <c r="AA39" s="2915">
        <f>'35'!BL71</f>
        <v>6.5453107221969518</v>
      </c>
      <c r="AB39" s="2915">
        <f>'35'!BM71</f>
        <v>0.75788994784725339</v>
      </c>
      <c r="AC39" s="2915">
        <f>'35'!BN71</f>
        <v>49.602779117152387</v>
      </c>
      <c r="AD39" s="2915">
        <f>'35'!BO71</f>
        <v>13.85697102739436</v>
      </c>
      <c r="AE39" s="2915">
        <f>'35'!BP71</f>
        <v>13.272748418009096</v>
      </c>
      <c r="AF39" s="2915">
        <f>'35'!BQ71</f>
        <v>0.58422260938526216</v>
      </c>
      <c r="AG39" s="2915">
        <f>'35'!BR71</f>
        <v>35.745808089758029</v>
      </c>
      <c r="AH39" s="2915">
        <f>'35'!BS71</f>
        <v>33.056785268167587</v>
      </c>
      <c r="AI39" s="2915">
        <f>'35'!BT71</f>
        <v>2.6890228215904375</v>
      </c>
      <c r="AJ39" s="2915">
        <f>'35'!BU71</f>
        <v>0</v>
      </c>
      <c r="AK39" s="2915">
        <f>'35'!BV71</f>
        <v>0</v>
      </c>
      <c r="AL39" s="2915">
        <f>'35'!BW71</f>
        <v>0</v>
      </c>
    </row>
    <row r="40" spans="1:39" ht="12.95" customHeight="1">
      <c r="A40" s="155"/>
      <c r="B40" s="156" t="s">
        <v>2187</v>
      </c>
      <c r="C40" s="155"/>
      <c r="D40" s="1089"/>
      <c r="E40" s="2919">
        <f>'35'!AP72</f>
        <v>584.04702254730751</v>
      </c>
      <c r="F40" s="2915">
        <f>'35'!AQ72</f>
        <v>430.52014394613133</v>
      </c>
      <c r="G40" s="2915">
        <f>'35'!AR72</f>
        <v>153.52687860117621</v>
      </c>
      <c r="H40" s="2915">
        <f>'35'!AS72</f>
        <v>389.89895516570641</v>
      </c>
      <c r="I40" s="2915">
        <f>'35'!AT72</f>
        <v>64.459932178311988</v>
      </c>
      <c r="J40" s="2915">
        <f>'35'!AU72</f>
        <v>49.107501900620271</v>
      </c>
      <c r="K40" s="2915">
        <f>'35'!AV72</f>
        <v>15.35243027769171</v>
      </c>
      <c r="L40" s="2915">
        <f>'35'!AW72</f>
        <v>252.71183028572659</v>
      </c>
      <c r="M40" s="2915">
        <f>'35'!AX72</f>
        <v>6.2599706906210981</v>
      </c>
      <c r="N40" s="2915">
        <f>'35'!AY72</f>
        <v>6.0145821662932182</v>
      </c>
      <c r="O40" s="2915">
        <f>'35'!AZ72</f>
        <v>0.24538852432788011</v>
      </c>
      <c r="P40" s="2915">
        <f>'35'!BA72</f>
        <v>20.882487395969573</v>
      </c>
      <c r="Q40" s="2915">
        <f>'35'!BB72</f>
        <v>19.807108274650528</v>
      </c>
      <c r="R40" s="2915">
        <f>'35'!BC72</f>
        <v>1.0753791213190453</v>
      </c>
      <c r="S40" s="2915">
        <f>'35'!BD72</f>
        <v>225.5693721991359</v>
      </c>
      <c r="T40" s="2915">
        <f>'35'!BE72</f>
        <v>175.435304297399</v>
      </c>
      <c r="U40" s="2915">
        <f>'35'!BF72</f>
        <v>50.134067901736948</v>
      </c>
      <c r="V40" s="2915">
        <f>'35'!BG72</f>
        <v>72.727192701667917</v>
      </c>
      <c r="W40" s="2915">
        <f>'35'!BH72</f>
        <v>26.324651388449084</v>
      </c>
      <c r="X40" s="2915">
        <f>'35'!BI72</f>
        <v>46.402541313218826</v>
      </c>
      <c r="Y40" s="2915">
        <f>'35'!BJ72</f>
        <v>194.14806738160112</v>
      </c>
      <c r="Z40" s="2915">
        <f>'35'!BK72</f>
        <v>30.25167803697833</v>
      </c>
      <c r="AA40" s="2915">
        <f>'35'!BL72</f>
        <v>23.107924535856753</v>
      </c>
      <c r="AB40" s="2915">
        <f>'35'!BM72</f>
        <v>7.1437535011215783</v>
      </c>
      <c r="AC40" s="2915">
        <f>'35'!BN72</f>
        <v>163.8963893446228</v>
      </c>
      <c r="AD40" s="2915">
        <f>'35'!BO72</f>
        <v>33.654109314993853</v>
      </c>
      <c r="AE40" s="2915">
        <f>'35'!BP72</f>
        <v>30.836860295306458</v>
      </c>
      <c r="AF40" s="2915">
        <f>'35'!BQ72</f>
        <v>2.8172490196873929</v>
      </c>
      <c r="AG40" s="2915">
        <f>'35'!BR72</f>
        <v>130.24228002962894</v>
      </c>
      <c r="AH40" s="2915">
        <f>'35'!BS72</f>
        <v>99.88621108755612</v>
      </c>
      <c r="AI40" s="2915">
        <f>'35'!BT72</f>
        <v>30.356068942072849</v>
      </c>
      <c r="AJ40" s="2915">
        <f>'35'!BU72</f>
        <v>0</v>
      </c>
      <c r="AK40" s="2915">
        <f>'35'!BV72</f>
        <v>0</v>
      </c>
      <c r="AL40" s="2915">
        <f>'35'!BW72</f>
        <v>0</v>
      </c>
    </row>
    <row r="41" spans="1:39" ht="12.95" customHeight="1">
      <c r="A41" s="3094" t="s">
        <v>6</v>
      </c>
      <c r="B41" s="3094"/>
      <c r="C41" s="3094"/>
      <c r="D41" s="1083"/>
      <c r="E41" s="2919"/>
      <c r="F41" s="2915"/>
      <c r="G41" s="2915"/>
      <c r="H41" s="2915"/>
      <c r="I41" s="2915"/>
      <c r="J41" s="2915"/>
      <c r="K41" s="2915"/>
      <c r="L41" s="2915"/>
      <c r="M41" s="2915"/>
      <c r="N41" s="2915"/>
      <c r="O41" s="2915"/>
      <c r="P41" s="2915"/>
      <c r="Q41" s="2915"/>
      <c r="R41" s="2915"/>
      <c r="S41" s="2915"/>
      <c r="T41" s="2915"/>
      <c r="U41" s="2915"/>
      <c r="V41" s="2915"/>
      <c r="W41" s="2915"/>
      <c r="X41" s="2915"/>
      <c r="Y41" s="2915"/>
      <c r="Z41" s="2915"/>
      <c r="AA41" s="2915"/>
      <c r="AB41" s="2915"/>
      <c r="AC41" s="2915"/>
      <c r="AD41" s="2915"/>
      <c r="AE41" s="2915"/>
      <c r="AF41" s="2915"/>
      <c r="AG41" s="2915"/>
      <c r="AH41" s="2915"/>
      <c r="AI41" s="2915"/>
      <c r="AJ41" s="2915"/>
      <c r="AK41" s="2915"/>
      <c r="AL41" s="2915"/>
    </row>
    <row r="42" spans="1:39" ht="12.95" customHeight="1">
      <c r="A42" s="196"/>
      <c r="B42" s="156" t="s">
        <v>3037</v>
      </c>
      <c r="C42" s="196"/>
      <c r="D42" s="1083"/>
      <c r="E42" s="2919">
        <f>'35'!AP73</f>
        <v>2.6481745908193464</v>
      </c>
      <c r="F42" s="2915">
        <f>'35'!AQ73</f>
        <v>2.1055222638500171</v>
      </c>
      <c r="G42" s="2915">
        <f>'35'!AR73</f>
        <v>0.54265232696932808</v>
      </c>
      <c r="H42" s="2915">
        <f>'35'!AS73</f>
        <v>1.6306490031205529</v>
      </c>
      <c r="I42" s="2915">
        <f>'35'!AT73</f>
        <v>0.61460637651825245</v>
      </c>
      <c r="J42" s="2915">
        <f>'35'!AU73</f>
        <v>0.49773307134100808</v>
      </c>
      <c r="K42" s="2915">
        <f>'35'!AV73</f>
        <v>0.11687330517724462</v>
      </c>
      <c r="L42" s="2915">
        <f>'35'!AW73</f>
        <v>0.66830383061971455</v>
      </c>
      <c r="M42" s="2915">
        <f>'35'!AX73</f>
        <v>0.23722327223654879</v>
      </c>
      <c r="N42" s="2915">
        <f>'35'!AY73</f>
        <v>0.20949076589367732</v>
      </c>
      <c r="O42" s="2915">
        <f>'35'!AZ73</f>
        <v>2.7732506342871478E-2</v>
      </c>
      <c r="P42" s="2915">
        <f>'35'!BA73</f>
        <v>0.26643441718232042</v>
      </c>
      <c r="Q42" s="2915">
        <f>'35'!BB73</f>
        <v>0.26026562016658533</v>
      </c>
      <c r="R42" s="2915">
        <f>'35'!BC73</f>
        <v>6.1687970157351087E-3</v>
      </c>
      <c r="S42" s="2915">
        <f>'35'!BD73</f>
        <v>0.16464614120084539</v>
      </c>
      <c r="T42" s="2915">
        <f>'35'!BE73</f>
        <v>0.15156071621208689</v>
      </c>
      <c r="U42" s="2915">
        <f>'35'!BF73</f>
        <v>1.3085424988758516E-2</v>
      </c>
      <c r="V42" s="2915">
        <f>'35'!BG73</f>
        <v>0.34773879598258639</v>
      </c>
      <c r="W42" s="2915">
        <f>'35'!BH73</f>
        <v>4.9000498326048129E-2</v>
      </c>
      <c r="X42" s="2915">
        <f>'35'!BI73</f>
        <v>0.2987382976565382</v>
      </c>
      <c r="Y42" s="2915">
        <f>'35'!BJ73</f>
        <v>0.73936457387276355</v>
      </c>
      <c r="Z42" s="2915">
        <f>'35'!BK73</f>
        <v>0.12388214468244628</v>
      </c>
      <c r="AA42" s="2915">
        <f>'35'!BL73</f>
        <v>0.11773040378589923</v>
      </c>
      <c r="AB42" s="2915">
        <f>'35'!BM73</f>
        <v>6.1517408965470338E-3</v>
      </c>
      <c r="AC42" s="2915">
        <f>'35'!BN73</f>
        <v>0.61548242919031726</v>
      </c>
      <c r="AD42" s="2915">
        <f>'35'!BO73</f>
        <v>0.27000000077398806</v>
      </c>
      <c r="AE42" s="2915">
        <f>'35'!BP73</f>
        <v>0.26836468595867891</v>
      </c>
      <c r="AF42" s="2915">
        <f>'35'!BQ73</f>
        <v>1.6353148153091649E-3</v>
      </c>
      <c r="AG42" s="2915">
        <f>'35'!BR73</f>
        <v>0.34548242841632903</v>
      </c>
      <c r="AH42" s="2915">
        <f>'35'!BS73</f>
        <v>0.31350650887854414</v>
      </c>
      <c r="AI42" s="2915">
        <f>'35'!BT73</f>
        <v>3.1975919537784891E-2</v>
      </c>
      <c r="AJ42" s="2915">
        <f>'35'!BU73</f>
        <v>0.27816101382603031</v>
      </c>
      <c r="AK42" s="2915">
        <f>'35'!BV73</f>
        <v>0.23786999328749101</v>
      </c>
      <c r="AL42" s="2915">
        <f>'35'!BW73</f>
        <v>4.0291020538539266E-2</v>
      </c>
    </row>
    <row r="43" spans="1:39" ht="12.95" customHeight="1">
      <c r="A43" s="196"/>
      <c r="B43" s="156" t="s">
        <v>2189</v>
      </c>
      <c r="C43" s="196"/>
      <c r="D43" s="1083"/>
      <c r="E43" s="2919">
        <f>'35'!AP74</f>
        <v>4.7107814512435437</v>
      </c>
      <c r="F43" s="2915">
        <f>'35'!AQ74</f>
        <v>3.6506141298933872</v>
      </c>
      <c r="G43" s="2915">
        <f>'35'!AR74</f>
        <v>1.0601673213501559</v>
      </c>
      <c r="H43" s="2915">
        <f>'35'!AS74</f>
        <v>2.8090499150900481</v>
      </c>
      <c r="I43" s="2915">
        <f>'35'!AT74</f>
        <v>0.95560299603125776</v>
      </c>
      <c r="J43" s="2915">
        <f>'35'!AU74</f>
        <v>0.71905344792262771</v>
      </c>
      <c r="K43" s="2915">
        <f>'35'!AV74</f>
        <v>0.23654954810862991</v>
      </c>
      <c r="L43" s="2915">
        <f>'35'!AW74</f>
        <v>1.1632336603681852</v>
      </c>
      <c r="M43" s="2915">
        <f>'35'!AX74</f>
        <v>0.38669001885324822</v>
      </c>
      <c r="N43" s="2915">
        <f>'35'!AY74</f>
        <v>0.34588568412364662</v>
      </c>
      <c r="O43" s="2915">
        <f>'35'!AZ74</f>
        <v>4.0804334729601661E-2</v>
      </c>
      <c r="P43" s="2915">
        <f>'35'!BA74</f>
        <v>0.41524369870203115</v>
      </c>
      <c r="Q43" s="2915">
        <f>'35'!BB74</f>
        <v>0.41083997097679587</v>
      </c>
      <c r="R43" s="2915">
        <f>'35'!BC74</f>
        <v>4.4037277252353098E-3</v>
      </c>
      <c r="S43" s="2915">
        <f>'35'!BD74</f>
        <v>0.36129994281290573</v>
      </c>
      <c r="T43" s="2915">
        <f>'35'!BE74</f>
        <v>0.33009190485419443</v>
      </c>
      <c r="U43" s="2915">
        <f>'35'!BF74</f>
        <v>3.1208037958711299E-2</v>
      </c>
      <c r="V43" s="2915">
        <f>'35'!BG74</f>
        <v>0.69021325869060646</v>
      </c>
      <c r="W43" s="2915">
        <f>'35'!BH74</f>
        <v>0.12587772081761789</v>
      </c>
      <c r="X43" s="2915">
        <f>'35'!BI74</f>
        <v>0.56433553787298874</v>
      </c>
      <c r="Y43" s="2915">
        <f>'35'!BJ74</f>
        <v>1.6708479147949435</v>
      </c>
      <c r="Z43" s="2915">
        <f>'35'!BK74</f>
        <v>0.20160208492320081</v>
      </c>
      <c r="AA43" s="2915">
        <f>'35'!BL74</f>
        <v>0.18086790179498957</v>
      </c>
      <c r="AB43" s="2915">
        <f>'35'!BM74</f>
        <v>2.0734183128211247E-2</v>
      </c>
      <c r="AC43" s="2915">
        <f>'35'!BN74</f>
        <v>1.4692458298717426</v>
      </c>
      <c r="AD43" s="2915">
        <f>'35'!BO74</f>
        <v>0.75859329977819656</v>
      </c>
      <c r="AE43" s="2915">
        <f>'35'!BP74</f>
        <v>0.71872701954930795</v>
      </c>
      <c r="AF43" s="2915">
        <f>'35'!BQ74</f>
        <v>3.9866280228888579E-2</v>
      </c>
      <c r="AG43" s="2915">
        <f>'35'!BR74</f>
        <v>0.71065253009354601</v>
      </c>
      <c r="AH43" s="2915">
        <f>'35'!BS74</f>
        <v>0.64664181341730287</v>
      </c>
      <c r="AI43" s="2915">
        <f>'35'!BT74</f>
        <v>6.4010716676243196E-2</v>
      </c>
      <c r="AJ43" s="2915">
        <f>'35'!BU74</f>
        <v>0.2308836213585507</v>
      </c>
      <c r="AK43" s="2915">
        <f>'35'!BV74</f>
        <v>0.17262866643690475</v>
      </c>
      <c r="AL43" s="2915">
        <f>'35'!BW74</f>
        <v>5.8254954921645959E-2</v>
      </c>
    </row>
    <row r="44" spans="1:39" ht="12.95" customHeight="1">
      <c r="A44" s="196"/>
      <c r="B44" s="156" t="s">
        <v>2190</v>
      </c>
      <c r="C44" s="196"/>
      <c r="D44" s="1083"/>
      <c r="E44" s="2919">
        <f>'35'!AP75</f>
        <v>5.5862435125044323</v>
      </c>
      <c r="F44" s="2915">
        <f>'35'!AQ75</f>
        <v>4.3220419894520195</v>
      </c>
      <c r="G44" s="2915">
        <f>'35'!AR75</f>
        <v>1.2642015230524104</v>
      </c>
      <c r="H44" s="2915">
        <f>'35'!AS75</f>
        <v>3.1416239201133909</v>
      </c>
      <c r="I44" s="2915">
        <f>'35'!AT75</f>
        <v>0.89548757721392858</v>
      </c>
      <c r="J44" s="2915">
        <f>'35'!AU75</f>
        <v>0.67666089054241008</v>
      </c>
      <c r="K44" s="2915">
        <f>'35'!AV75</f>
        <v>0.21882668667151808</v>
      </c>
      <c r="L44" s="2915">
        <f>'35'!AW75</f>
        <v>1.2690443037718324</v>
      </c>
      <c r="M44" s="2915">
        <f>'35'!AX75</f>
        <v>0.38092723891838554</v>
      </c>
      <c r="N44" s="2915">
        <f>'35'!AY75</f>
        <v>0.35458086617834311</v>
      </c>
      <c r="O44" s="2915">
        <f>'35'!AZ75</f>
        <v>2.6346372740042492E-2</v>
      </c>
      <c r="P44" s="2915">
        <f>'35'!BA75</f>
        <v>0.47073256390770413</v>
      </c>
      <c r="Q44" s="2915">
        <f>'35'!BB75</f>
        <v>0.44671629661472528</v>
      </c>
      <c r="R44" s="2915">
        <f>'35'!BC75</f>
        <v>2.401626729297893E-2</v>
      </c>
      <c r="S44" s="2915">
        <f>'35'!BD75</f>
        <v>0.41738450094574253</v>
      </c>
      <c r="T44" s="2915">
        <f>'35'!BE75</f>
        <v>0.37964964100336901</v>
      </c>
      <c r="U44" s="2915">
        <f>'35'!BF75</f>
        <v>3.7734859942373515E-2</v>
      </c>
      <c r="V44" s="2915">
        <f>'35'!BG75</f>
        <v>0.97709203912763243</v>
      </c>
      <c r="W44" s="2915">
        <f>'35'!BH75</f>
        <v>0.13907162820929045</v>
      </c>
      <c r="X44" s="2915">
        <f>'35'!BI75</f>
        <v>0.83802041091834223</v>
      </c>
      <c r="Y44" s="2915">
        <f>'35'!BJ75</f>
        <v>2.3436805035960875</v>
      </c>
      <c r="Z44" s="2915">
        <f>'35'!BK75</f>
        <v>0.28820934474828547</v>
      </c>
      <c r="AA44" s="2915">
        <f>'35'!BL75</f>
        <v>0.25365180010294341</v>
      </c>
      <c r="AB44" s="2915">
        <f>'35'!BM75</f>
        <v>3.4557544645342039E-2</v>
      </c>
      <c r="AC44" s="2915">
        <f>'35'!BN75</f>
        <v>2.0554711588478027</v>
      </c>
      <c r="AD44" s="2915">
        <f>'35'!BO75</f>
        <v>0.86944394011454451</v>
      </c>
      <c r="AE44" s="2915">
        <f>'35'!BP75</f>
        <v>0.8468062390224429</v>
      </c>
      <c r="AF44" s="2915">
        <f>'35'!BQ75</f>
        <v>2.2637701092101656E-2</v>
      </c>
      <c r="AG44" s="2915">
        <f>'35'!BR75</f>
        <v>1.1860272187332577</v>
      </c>
      <c r="AH44" s="2915">
        <f>'35'!BS75</f>
        <v>1.1372549325393926</v>
      </c>
      <c r="AI44" s="2915">
        <f>'35'!BT75</f>
        <v>4.8772286193865047E-2</v>
      </c>
      <c r="AJ44" s="2915">
        <f>'35'!BU75</f>
        <v>0.10093908879495112</v>
      </c>
      <c r="AK44" s="2915">
        <f>'35'!BV75</f>
        <v>8.764969523910475E-2</v>
      </c>
      <c r="AL44" s="2915">
        <f>'35'!BW75</f>
        <v>1.328939355584639E-2</v>
      </c>
    </row>
    <row r="45" spans="1:39" ht="12.95" customHeight="1">
      <c r="A45" s="196"/>
      <c r="B45" s="156" t="s">
        <v>2226</v>
      </c>
      <c r="C45" s="196"/>
      <c r="D45" s="1083"/>
      <c r="E45" s="2919">
        <f>'35'!AP76</f>
        <v>9.4240876929401409</v>
      </c>
      <c r="F45" s="2915">
        <f>'35'!AQ76</f>
        <v>7.1498410121331908</v>
      </c>
      <c r="G45" s="2915">
        <f>'35'!AR76</f>
        <v>2.2742466808069546</v>
      </c>
      <c r="H45" s="2915">
        <f>'35'!AS76</f>
        <v>5.2062510832781168</v>
      </c>
      <c r="I45" s="2915">
        <f>'35'!AT76</f>
        <v>1.268296276451768</v>
      </c>
      <c r="J45" s="2915">
        <f>'35'!AU76</f>
        <v>0.96176058373925855</v>
      </c>
      <c r="K45" s="2915">
        <f>'35'!AV76</f>
        <v>0.3065356927125088</v>
      </c>
      <c r="L45" s="2915">
        <f>'35'!AW76</f>
        <v>2.3793010568715061</v>
      </c>
      <c r="M45" s="2915">
        <f>'35'!AX76</f>
        <v>0.68153080466441684</v>
      </c>
      <c r="N45" s="2915">
        <f>'35'!AY76</f>
        <v>0.63360613583325121</v>
      </c>
      <c r="O45" s="2915">
        <f>'35'!AZ76</f>
        <v>4.7924668831165473E-2</v>
      </c>
      <c r="P45" s="2915">
        <f>'35'!BA76</f>
        <v>0.94246448821000861</v>
      </c>
      <c r="Q45" s="2915">
        <f>'35'!BB76</f>
        <v>0.91174356824149805</v>
      </c>
      <c r="R45" s="2915">
        <f>'35'!BC76</f>
        <v>3.072091996851057E-2</v>
      </c>
      <c r="S45" s="2915">
        <f>'35'!BD76</f>
        <v>0.75530576399707894</v>
      </c>
      <c r="T45" s="2915">
        <f>'35'!BE76</f>
        <v>0.6334374300790967</v>
      </c>
      <c r="U45" s="2915">
        <f>'35'!BF76</f>
        <v>0.12186833391798246</v>
      </c>
      <c r="V45" s="2915">
        <f>'35'!BG76</f>
        <v>1.5586537499548399</v>
      </c>
      <c r="W45" s="2915">
        <f>'35'!BH76</f>
        <v>0.20433903236253995</v>
      </c>
      <c r="X45" s="2915">
        <f>'35'!BI76</f>
        <v>1.3543147175922996</v>
      </c>
      <c r="Y45" s="2915">
        <f>'35'!BJ76</f>
        <v>4.1540686714145325</v>
      </c>
      <c r="Z45" s="2915">
        <f>'35'!BK76</f>
        <v>0.41104926529096758</v>
      </c>
      <c r="AA45" s="2915">
        <f>'35'!BL76</f>
        <v>0.33838456068391098</v>
      </c>
      <c r="AB45" s="2915">
        <f>'35'!BM76</f>
        <v>7.2664704607056665E-2</v>
      </c>
      <c r="AC45" s="2915">
        <f>'35'!BN76</f>
        <v>3.743019406123564</v>
      </c>
      <c r="AD45" s="2915">
        <f>'35'!BO76</f>
        <v>1.5426645339740366</v>
      </c>
      <c r="AE45" s="2915">
        <f>'35'!BP76</f>
        <v>1.4475335491413721</v>
      </c>
      <c r="AF45" s="2915">
        <f>'35'!BQ76</f>
        <v>9.5130984832663842E-2</v>
      </c>
      <c r="AG45" s="2915">
        <f>'35'!BR76</f>
        <v>2.2003548721495263</v>
      </c>
      <c r="AH45" s="2915">
        <f>'35'!BS76</f>
        <v>1.9733694430695816</v>
      </c>
      <c r="AI45" s="2915">
        <f>'35'!BT76</f>
        <v>0.22698542907994509</v>
      </c>
      <c r="AJ45" s="2915">
        <f>'35'!BU76</f>
        <v>6.3767938247497977E-2</v>
      </c>
      <c r="AK45" s="2915">
        <f>'35'!BV76</f>
        <v>4.5666708982677502E-2</v>
      </c>
      <c r="AL45" s="2915">
        <f>'35'!BW76</f>
        <v>1.8101229264820457E-2</v>
      </c>
    </row>
    <row r="46" spans="1:39" ht="12.95" customHeight="1">
      <c r="A46" s="196"/>
      <c r="B46" s="156" t="s">
        <v>2251</v>
      </c>
      <c r="C46" s="196"/>
      <c r="D46" s="1083"/>
      <c r="E46" s="2919">
        <f>'35'!AP77</f>
        <v>13.534601583599652</v>
      </c>
      <c r="F46" s="2915">
        <f>'35'!AQ77</f>
        <v>10.292831603569153</v>
      </c>
      <c r="G46" s="2915">
        <f>'35'!AR77</f>
        <v>3.241769980030492</v>
      </c>
      <c r="H46" s="2915">
        <f>'35'!AS77</f>
        <v>8.4007903522544467</v>
      </c>
      <c r="I46" s="2915">
        <f>'35'!AT77</f>
        <v>1.7307449235708714</v>
      </c>
      <c r="J46" s="2915">
        <f>'35'!AU77</f>
        <v>1.2424612704883955</v>
      </c>
      <c r="K46" s="2915">
        <f>'35'!AV77</f>
        <v>0.4882836530824759</v>
      </c>
      <c r="L46" s="2915">
        <f>'35'!AW77</f>
        <v>4.5758531205640365</v>
      </c>
      <c r="M46" s="2915">
        <f>'35'!AX77</f>
        <v>0.94293472011928858</v>
      </c>
      <c r="N46" s="2915">
        <f>'35'!AY77</f>
        <v>0.87016507618221828</v>
      </c>
      <c r="O46" s="2915">
        <f>'35'!AZ77</f>
        <v>7.2769643937069875E-2</v>
      </c>
      <c r="P46" s="2915">
        <f>'35'!BA77</f>
        <v>1.6210136169985832</v>
      </c>
      <c r="Q46" s="2915">
        <f>'35'!BB77</f>
        <v>1.5503728563393093</v>
      </c>
      <c r="R46" s="2915">
        <f>'35'!BC77</f>
        <v>7.0640760659273064E-2</v>
      </c>
      <c r="S46" s="2915">
        <f>'35'!BD77</f>
        <v>2.011904783446167</v>
      </c>
      <c r="T46" s="2915">
        <f>'35'!BE77</f>
        <v>1.7054709072975731</v>
      </c>
      <c r="U46" s="2915">
        <f>'35'!BF77</f>
        <v>0.30643387614859419</v>
      </c>
      <c r="V46" s="2915">
        <f>'35'!BG77</f>
        <v>2.0941923081195366</v>
      </c>
      <c r="W46" s="2915">
        <f>'35'!BH77</f>
        <v>0.32819594597392149</v>
      </c>
      <c r="X46" s="2915">
        <f>'35'!BI77</f>
        <v>1.7659963621456152</v>
      </c>
      <c r="Y46" s="2915">
        <f>'35'!BJ77</f>
        <v>5.1132973429514879</v>
      </c>
      <c r="Z46" s="2915">
        <f>'35'!BK77</f>
        <v>0.4052925977056599</v>
      </c>
      <c r="AA46" s="2915">
        <f>'35'!BL77</f>
        <v>0.3308062727948437</v>
      </c>
      <c r="AB46" s="2915">
        <f>'35'!BM77</f>
        <v>7.4486324910816207E-2</v>
      </c>
      <c r="AC46" s="2915">
        <f>'35'!BN77</f>
        <v>4.7080047452458285</v>
      </c>
      <c r="AD46" s="2915">
        <f>'35'!BO77</f>
        <v>1.1754085986338976</v>
      </c>
      <c r="AE46" s="2915">
        <f>'35'!BP77</f>
        <v>1.1004409522463472</v>
      </c>
      <c r="AF46" s="2915">
        <f>'35'!BQ77</f>
        <v>7.4967646387550393E-2</v>
      </c>
      <c r="AG46" s="2915">
        <f>'35'!BR77</f>
        <v>3.5325961466119327</v>
      </c>
      <c r="AH46" s="2915">
        <f>'35'!BS77</f>
        <v>3.1444044338528334</v>
      </c>
      <c r="AI46" s="2915">
        <f>'35'!BT77</f>
        <v>0.38819171275909825</v>
      </c>
      <c r="AJ46" s="2915">
        <f>'35'!BU77</f>
        <v>2.0513888393714177E-2</v>
      </c>
      <c r="AK46" s="2915">
        <f>'35'!BV77</f>
        <v>2.0513888393714177E-2</v>
      </c>
      <c r="AL46" s="2915">
        <f>'35'!BW77</f>
        <v>0</v>
      </c>
    </row>
    <row r="47" spans="1:39" ht="12.95" customHeight="1">
      <c r="A47" s="155"/>
      <c r="B47" s="156" t="s">
        <v>2201</v>
      </c>
      <c r="C47" s="155"/>
      <c r="D47" s="1089"/>
      <c r="E47" s="2919">
        <f>'35'!AP78</f>
        <v>25.943286693571903</v>
      </c>
      <c r="F47" s="2915">
        <f>'35'!AQ78</f>
        <v>19.782652166032115</v>
      </c>
      <c r="G47" s="2915">
        <f>'35'!AR78</f>
        <v>6.1606345275397754</v>
      </c>
      <c r="H47" s="2915">
        <f>'35'!AS78</f>
        <v>17.180213844134197</v>
      </c>
      <c r="I47" s="2915">
        <f>'35'!AT78</f>
        <v>3.8016965873246638</v>
      </c>
      <c r="J47" s="2915">
        <f>'35'!AU78</f>
        <v>2.790207588778471</v>
      </c>
      <c r="K47" s="2915">
        <f>'35'!AV78</f>
        <v>1.0114889985461955</v>
      </c>
      <c r="L47" s="2915">
        <f>'35'!AW78</f>
        <v>9.0226193775577546</v>
      </c>
      <c r="M47" s="2915">
        <f>'35'!AX78</f>
        <v>1.1017989122113332</v>
      </c>
      <c r="N47" s="2915">
        <f>'35'!AY78</f>
        <v>1.0153182203521613</v>
      </c>
      <c r="O47" s="2915">
        <f>'35'!AZ78</f>
        <v>8.6480691859171607E-2</v>
      </c>
      <c r="P47" s="2915">
        <f>'35'!BA78</f>
        <v>2.9121862784106018</v>
      </c>
      <c r="Q47" s="2915">
        <f>'35'!BB78</f>
        <v>2.7897409153703943</v>
      </c>
      <c r="R47" s="2915">
        <f>'35'!BC78</f>
        <v>0.12244536304020817</v>
      </c>
      <c r="S47" s="2915">
        <f>'35'!BD78</f>
        <v>5.0086341869358195</v>
      </c>
      <c r="T47" s="2915">
        <f>'35'!BE78</f>
        <v>4.2148362178104373</v>
      </c>
      <c r="U47" s="2915">
        <f>'35'!BF78</f>
        <v>0.79379796912538281</v>
      </c>
      <c r="V47" s="2915">
        <f>'35'!BG78</f>
        <v>4.3558978792517822</v>
      </c>
      <c r="W47" s="2915">
        <f>'35'!BH78</f>
        <v>1.0070415977657143</v>
      </c>
      <c r="X47" s="2915">
        <f>'35'!BI78</f>
        <v>3.3488562814860674</v>
      </c>
      <c r="Y47" s="2915">
        <f>'35'!BJ78</f>
        <v>8.7630728494376893</v>
      </c>
      <c r="Z47" s="2915">
        <f>'35'!BK78</f>
        <v>1.5241207322127597</v>
      </c>
      <c r="AA47" s="2915">
        <f>'35'!BL78</f>
        <v>1.1275359086928485</v>
      </c>
      <c r="AB47" s="2915">
        <f>'35'!BM78</f>
        <v>0.39658482351991131</v>
      </c>
      <c r="AC47" s="2915">
        <f>'35'!BN78</f>
        <v>7.2389521172249305</v>
      </c>
      <c r="AD47" s="2915">
        <f>'35'!BO78</f>
        <v>2.3408034376489852</v>
      </c>
      <c r="AE47" s="2915">
        <f>'35'!BP78</f>
        <v>2.2267314146676602</v>
      </c>
      <c r="AF47" s="2915">
        <f>'35'!BQ78</f>
        <v>0.11407202298132543</v>
      </c>
      <c r="AG47" s="2915">
        <f>'35'!BR78</f>
        <v>4.8981486795759457</v>
      </c>
      <c r="AH47" s="2915">
        <f>'35'!BS78</f>
        <v>4.6112403025944371</v>
      </c>
      <c r="AI47" s="2915">
        <f>'35'!BT78</f>
        <v>0.28690837698150717</v>
      </c>
      <c r="AJ47" s="2915">
        <f>'35'!BU78</f>
        <v>0</v>
      </c>
      <c r="AK47" s="2915">
        <f>'35'!BV78</f>
        <v>0</v>
      </c>
      <c r="AL47" s="2915">
        <f>'35'!BW78</f>
        <v>0</v>
      </c>
    </row>
    <row r="48" spans="1:39" ht="12.95" customHeight="1">
      <c r="A48" s="155"/>
      <c r="B48" s="156" t="s">
        <v>2206</v>
      </c>
      <c r="C48" s="155"/>
      <c r="D48" s="1089"/>
      <c r="E48" s="2919">
        <f>'35'!AP79</f>
        <v>44.282140384602663</v>
      </c>
      <c r="F48" s="2915">
        <f>'35'!AQ79</f>
        <v>33.448329901355706</v>
      </c>
      <c r="G48" s="2915">
        <f>'35'!AR79</f>
        <v>10.833810483246966</v>
      </c>
      <c r="H48" s="2915">
        <f>'35'!AS79</f>
        <v>30.771641273205528</v>
      </c>
      <c r="I48" s="2915">
        <f>'35'!AT79</f>
        <v>4.9963461190789475</v>
      </c>
      <c r="J48" s="2915">
        <f>'35'!AU79</f>
        <v>3.5931782114199553</v>
      </c>
      <c r="K48" s="2915">
        <f>'35'!AV79</f>
        <v>1.4031679076589918</v>
      </c>
      <c r="L48" s="2915">
        <f>'35'!AW79</f>
        <v>19.072873788249805</v>
      </c>
      <c r="M48" s="2915">
        <f>'35'!AX79</f>
        <v>1.5717396607344862</v>
      </c>
      <c r="N48" s="2915">
        <f>'35'!AY79</f>
        <v>1.4834703875655095</v>
      </c>
      <c r="O48" s="2915">
        <f>'35'!AZ79</f>
        <v>8.8269273168976509E-2</v>
      </c>
      <c r="P48" s="2915">
        <f>'35'!BA79</f>
        <v>5.3589456784383227</v>
      </c>
      <c r="Q48" s="2915">
        <f>'35'!BB79</f>
        <v>5.1460159957064207</v>
      </c>
      <c r="R48" s="2915">
        <f>'35'!BC79</f>
        <v>0.21292968273190224</v>
      </c>
      <c r="S48" s="2915">
        <f>'35'!BD79</f>
        <v>12.142188449076992</v>
      </c>
      <c r="T48" s="2915">
        <f>'35'!BE79</f>
        <v>10.028340038179257</v>
      </c>
      <c r="U48" s="2915">
        <f>'35'!BF79</f>
        <v>2.1138484108977345</v>
      </c>
      <c r="V48" s="2915">
        <f>'35'!BG79</f>
        <v>6.7024213658767673</v>
      </c>
      <c r="W48" s="2915">
        <f>'35'!BH79</f>
        <v>0.93496961814249302</v>
      </c>
      <c r="X48" s="2915">
        <f>'35'!BI79</f>
        <v>5.7674517477342748</v>
      </c>
      <c r="Y48" s="2915">
        <f>'35'!BJ79</f>
        <v>13.510499111397143</v>
      </c>
      <c r="Z48" s="2915">
        <f>'35'!BK79</f>
        <v>1.1434168207176629</v>
      </c>
      <c r="AA48" s="2915">
        <f>'35'!BL79</f>
        <v>0.95926164027527383</v>
      </c>
      <c r="AB48" s="2915">
        <f>'35'!BM79</f>
        <v>0.18415518044238927</v>
      </c>
      <c r="AC48" s="2915">
        <f>'35'!BN79</f>
        <v>12.36708229067948</v>
      </c>
      <c r="AD48" s="2915">
        <f>'35'!BO79</f>
        <v>5.2374658240260308</v>
      </c>
      <c r="AE48" s="2915">
        <f>'35'!BP79</f>
        <v>4.7116839711811416</v>
      </c>
      <c r="AF48" s="2915">
        <f>'35'!BQ79</f>
        <v>0.52578185284488932</v>
      </c>
      <c r="AG48" s="2915">
        <f>'35'!BR79</f>
        <v>7.1296164666534514</v>
      </c>
      <c r="AH48" s="2915">
        <f>'35'!BS79</f>
        <v>6.5914100388856447</v>
      </c>
      <c r="AI48" s="2915">
        <f>'35'!BT79</f>
        <v>0.53820642776780647</v>
      </c>
      <c r="AJ48" s="2915">
        <f>'35'!BU79</f>
        <v>0</v>
      </c>
      <c r="AK48" s="2915">
        <f>'35'!BV79</f>
        <v>0</v>
      </c>
      <c r="AL48" s="2915">
        <f>'35'!BW79</f>
        <v>0</v>
      </c>
    </row>
    <row r="49" spans="1:38" ht="12.95" customHeight="1">
      <c r="A49" s="155"/>
      <c r="B49" s="156" t="s">
        <v>2231</v>
      </c>
      <c r="C49" s="155"/>
      <c r="D49" s="1089"/>
      <c r="E49" s="2919">
        <f>'35'!AP80</f>
        <v>76.658546679513975</v>
      </c>
      <c r="F49" s="2915">
        <f>'35'!AQ80</f>
        <v>60.897031669796966</v>
      </c>
      <c r="G49" s="2915">
        <f>'35'!AR80</f>
        <v>15.761515009717028</v>
      </c>
      <c r="H49" s="2915">
        <f>'35'!AS80</f>
        <v>51.299829318763976</v>
      </c>
      <c r="I49" s="2915">
        <f>'35'!AT80</f>
        <v>7.9583474165035391</v>
      </c>
      <c r="J49" s="2915">
        <f>'35'!AU80</f>
        <v>6.2488557493105947</v>
      </c>
      <c r="K49" s="2915">
        <f>'35'!AV80</f>
        <v>1.7094916671929459</v>
      </c>
      <c r="L49" s="2915">
        <f>'35'!AW80</f>
        <v>32.203511663682768</v>
      </c>
      <c r="M49" s="2915">
        <f>'35'!AX80</f>
        <v>1.418117810170461</v>
      </c>
      <c r="N49" s="2915">
        <f>'35'!AY80</f>
        <v>1.3846436277848695</v>
      </c>
      <c r="O49" s="2915">
        <f>'35'!AZ80</f>
        <v>3.3474182385591265E-2</v>
      </c>
      <c r="P49" s="2915">
        <f>'35'!BA80</f>
        <v>6.7914003860933478</v>
      </c>
      <c r="Q49" s="2915">
        <f>'35'!BB80</f>
        <v>6.5469403589336581</v>
      </c>
      <c r="R49" s="2915">
        <f>'35'!BC80</f>
        <v>0.24446002715968893</v>
      </c>
      <c r="S49" s="2915">
        <f>'35'!BD80</f>
        <v>23.993993467418957</v>
      </c>
      <c r="T49" s="2915">
        <f>'35'!BE80</f>
        <v>20.5150466421007</v>
      </c>
      <c r="U49" s="2915">
        <f>'35'!BF80</f>
        <v>3.4789468253182605</v>
      </c>
      <c r="V49" s="2915">
        <f>'35'!BG80</f>
        <v>11.137970238577665</v>
      </c>
      <c r="W49" s="2915">
        <f>'35'!BH80</f>
        <v>2.3175047975973326</v>
      </c>
      <c r="X49" s="2915">
        <f>'35'!BI80</f>
        <v>8.8204654409803354</v>
      </c>
      <c r="Y49" s="2915">
        <f>'35'!BJ80</f>
        <v>25.35871736075002</v>
      </c>
      <c r="Z49" s="2915">
        <f>'35'!BK80</f>
        <v>4.287644301391877</v>
      </c>
      <c r="AA49" s="2915">
        <f>'35'!BL80</f>
        <v>3.8122009017601131</v>
      </c>
      <c r="AB49" s="2915">
        <f>'35'!BM80</f>
        <v>0.47544339963176485</v>
      </c>
      <c r="AC49" s="2915">
        <f>'35'!BN80</f>
        <v>21.071073059358145</v>
      </c>
      <c r="AD49" s="2915">
        <f>'35'!BO80</f>
        <v>10.313793194726099</v>
      </c>
      <c r="AE49" s="2915">
        <f>'35'!BP80</f>
        <v>10.07794170326355</v>
      </c>
      <c r="AF49" s="2915">
        <f>'35'!BQ80</f>
        <v>0.23585149146255044</v>
      </c>
      <c r="AG49" s="2915">
        <f>'35'!BR80</f>
        <v>10.757279864632043</v>
      </c>
      <c r="AH49" s="2915">
        <f>'35'!BS80</f>
        <v>9.9938978890461581</v>
      </c>
      <c r="AI49" s="2915">
        <f>'35'!BT80</f>
        <v>0.76338197558588461</v>
      </c>
      <c r="AJ49" s="2915">
        <f>'35'!BU80</f>
        <v>0</v>
      </c>
      <c r="AK49" s="2915">
        <f>'35'!BV80</f>
        <v>0</v>
      </c>
      <c r="AL49" s="2915">
        <f>'35'!BW80</f>
        <v>0</v>
      </c>
    </row>
    <row r="50" spans="1:38" ht="12.95" customHeight="1">
      <c r="A50" s="155"/>
      <c r="B50" s="156" t="s">
        <v>2196</v>
      </c>
      <c r="C50" s="155"/>
      <c r="D50" s="1089"/>
      <c r="E50" s="2919">
        <f>'35'!AP81</f>
        <v>131.53846021755686</v>
      </c>
      <c r="F50" s="2915">
        <f>'35'!AQ81</f>
        <v>104.69023847073497</v>
      </c>
      <c r="G50" s="2915">
        <f>'35'!AR81</f>
        <v>26.848221746821871</v>
      </c>
      <c r="H50" s="2915">
        <f>'35'!AS81</f>
        <v>100.16568165300752</v>
      </c>
      <c r="I50" s="2915">
        <f>'35'!AT81</f>
        <v>12.86062583994525</v>
      </c>
      <c r="J50" s="2915">
        <f>'35'!AU81</f>
        <v>10.623010950264685</v>
      </c>
      <c r="K50" s="2915">
        <f>'35'!AV81</f>
        <v>2.2376148896805672</v>
      </c>
      <c r="L50" s="2915">
        <f>'35'!AW81</f>
        <v>67.674051526121048</v>
      </c>
      <c r="M50" s="2915">
        <f>'35'!AX81</f>
        <v>1.9897219882856019</v>
      </c>
      <c r="N50" s="2915">
        <f>'35'!AY81</f>
        <v>1.8434735271300142</v>
      </c>
      <c r="O50" s="2915">
        <f>'35'!AZ81</f>
        <v>0.14624846115558779</v>
      </c>
      <c r="P50" s="2915">
        <f>'35'!BA81</f>
        <v>11.839236139267053</v>
      </c>
      <c r="Q50" s="2915">
        <f>'35'!BB81</f>
        <v>11.708918903097956</v>
      </c>
      <c r="R50" s="2915">
        <f>'35'!BC81</f>
        <v>0.13031723616909563</v>
      </c>
      <c r="S50" s="2915">
        <f>'35'!BD81</f>
        <v>53.845093398568402</v>
      </c>
      <c r="T50" s="2915">
        <f>'35'!BE81</f>
        <v>44.862182294166075</v>
      </c>
      <c r="U50" s="2915">
        <f>'35'!BF81</f>
        <v>8.9829111044023193</v>
      </c>
      <c r="V50" s="2915">
        <f>'35'!BG81</f>
        <v>19.631004286941224</v>
      </c>
      <c r="W50" s="2915">
        <f>'35'!BH81</f>
        <v>5.4553979711531717</v>
      </c>
      <c r="X50" s="2915">
        <f>'35'!BI81</f>
        <v>14.175606315788052</v>
      </c>
      <c r="Y50" s="2915">
        <f>'35'!BJ81</f>
        <v>31.372778564549332</v>
      </c>
      <c r="Z50" s="2915">
        <f>'35'!BK81</f>
        <v>2.3624471081492251</v>
      </c>
      <c r="AA50" s="2915">
        <f>'35'!BL81</f>
        <v>1.9383698359794594</v>
      </c>
      <c r="AB50" s="2915">
        <f>'35'!BM81</f>
        <v>0.42407727216976537</v>
      </c>
      <c r="AC50" s="2915">
        <f>'35'!BN81</f>
        <v>29.010331456400106</v>
      </c>
      <c r="AD50" s="2915">
        <f>'35'!BO81</f>
        <v>4.0393345222919548</v>
      </c>
      <c r="AE50" s="2915">
        <f>'35'!BP81</f>
        <v>3.7461404979213051</v>
      </c>
      <c r="AF50" s="2915">
        <f>'35'!BQ81</f>
        <v>0.2931940243706494</v>
      </c>
      <c r="AG50" s="2915">
        <f>'35'!BR81</f>
        <v>24.97099693410815</v>
      </c>
      <c r="AH50" s="2915">
        <f>'35'!BS81</f>
        <v>24.512744491022314</v>
      </c>
      <c r="AI50" s="2915">
        <f>'35'!BT81</f>
        <v>0.45825244308583535</v>
      </c>
      <c r="AJ50" s="2915">
        <f>'35'!BU81</f>
        <v>0</v>
      </c>
      <c r="AK50" s="2915">
        <f>'35'!BV81</f>
        <v>0</v>
      </c>
      <c r="AL50" s="2915">
        <f>'35'!BW81</f>
        <v>0</v>
      </c>
    </row>
    <row r="51" spans="1:38" ht="12.95" customHeight="1">
      <c r="A51" s="155"/>
      <c r="B51" s="156" t="s">
        <v>2197</v>
      </c>
      <c r="C51" s="155"/>
      <c r="D51" s="1089"/>
      <c r="E51" s="2919">
        <f>'35'!AP82</f>
        <v>644.10731464597393</v>
      </c>
      <c r="F51" s="2915">
        <f>'35'!AQ82</f>
        <v>465.41051584018174</v>
      </c>
      <c r="G51" s="2915">
        <f>'35'!AR82</f>
        <v>178.69679880579218</v>
      </c>
      <c r="H51" s="2915">
        <f>'35'!AS82</f>
        <v>429.64372201031864</v>
      </c>
      <c r="I51" s="2915">
        <f>'35'!AT82</f>
        <v>57.65549842429121</v>
      </c>
      <c r="J51" s="2915">
        <f>'35'!AU82</f>
        <v>41.788688007968396</v>
      </c>
      <c r="K51" s="2915">
        <f>'35'!AV82</f>
        <v>15.866810416322807</v>
      </c>
      <c r="L51" s="2915">
        <f>'35'!AW82</f>
        <v>309.05108641568938</v>
      </c>
      <c r="M51" s="2915">
        <f>'35'!AX82</f>
        <v>8.5967822192733703</v>
      </c>
      <c r="N51" s="2915">
        <f>'35'!AY82</f>
        <v>8.120252114778264</v>
      </c>
      <c r="O51" s="2915">
        <f>'35'!AZ82</f>
        <v>0.47653010449510691</v>
      </c>
      <c r="P51" s="2915">
        <f>'35'!BA82</f>
        <v>25.594294244486935</v>
      </c>
      <c r="Q51" s="2915">
        <f>'35'!BB82</f>
        <v>23.813236025876609</v>
      </c>
      <c r="R51" s="2915">
        <f>'35'!BC82</f>
        <v>1.7810582186103232</v>
      </c>
      <c r="S51" s="2915">
        <f>'35'!BD82</f>
        <v>274.86000995192899</v>
      </c>
      <c r="T51" s="2915">
        <f>'35'!BE82</f>
        <v>214.38795820204595</v>
      </c>
      <c r="U51" s="2915">
        <f>'35'!BF82</f>
        <v>60.472051749883072</v>
      </c>
      <c r="V51" s="2915">
        <f>'35'!BG82</f>
        <v>62.937137170338104</v>
      </c>
      <c r="W51" s="2915">
        <f>'35'!BH82</f>
        <v>20.565931331896728</v>
      </c>
      <c r="X51" s="2915">
        <f>'35'!BI82</f>
        <v>42.371205838441369</v>
      </c>
      <c r="Y51" s="2915">
        <f>'35'!BJ82</f>
        <v>214.46359263565529</v>
      </c>
      <c r="Z51" s="2915">
        <f>'35'!BK82</f>
        <v>15.171338530432109</v>
      </c>
      <c r="AA51" s="2915">
        <f>'35'!BL82</f>
        <v>11.809752861168503</v>
      </c>
      <c r="AB51" s="2915">
        <f>'35'!BM82</f>
        <v>3.3615856692636044</v>
      </c>
      <c r="AC51" s="2915">
        <f>'35'!BN82</f>
        <v>199.29225410522318</v>
      </c>
      <c r="AD51" s="2915">
        <f>'35'!BO82</f>
        <v>39.041632111474854</v>
      </c>
      <c r="AE51" s="2915">
        <f>'35'!BP82</f>
        <v>36.25576380827269</v>
      </c>
      <c r="AF51" s="2915">
        <f>'35'!BQ82</f>
        <v>2.7858683032021632</v>
      </c>
      <c r="AG51" s="2915">
        <f>'35'!BR82</f>
        <v>160.25062199374835</v>
      </c>
      <c r="AH51" s="2915">
        <f>'35'!BS82</f>
        <v>108.66893348817462</v>
      </c>
      <c r="AI51" s="2915">
        <f>'35'!BT82</f>
        <v>51.581688505573723</v>
      </c>
      <c r="AJ51" s="2915">
        <f>'35'!BU82</f>
        <v>0</v>
      </c>
      <c r="AK51" s="2915">
        <f>'35'!BV82</f>
        <v>0</v>
      </c>
      <c r="AL51" s="2915">
        <f>'35'!BW82</f>
        <v>0</v>
      </c>
    </row>
    <row r="52" spans="1:38" ht="12.95" customHeight="1">
      <c r="A52" s="3094" t="s">
        <v>7</v>
      </c>
      <c r="B52" s="3094"/>
      <c r="C52" s="3094"/>
      <c r="D52" s="1083"/>
      <c r="E52" s="2919"/>
      <c r="F52" s="2915"/>
      <c r="G52" s="2915"/>
      <c r="H52" s="2915"/>
      <c r="I52" s="2915"/>
      <c r="J52" s="2915"/>
      <c r="K52" s="2915"/>
      <c r="L52" s="2915"/>
      <c r="M52" s="2915"/>
      <c r="N52" s="2915"/>
      <c r="O52" s="2915"/>
      <c r="P52" s="2915"/>
      <c r="Q52" s="2915"/>
      <c r="R52" s="2915"/>
      <c r="S52" s="2915"/>
      <c r="T52" s="2915"/>
      <c r="U52" s="2915"/>
      <c r="V52" s="2915"/>
      <c r="W52" s="2915"/>
      <c r="X52" s="2915"/>
      <c r="Y52" s="2915"/>
      <c r="Z52" s="2915"/>
      <c r="AA52" s="2915"/>
      <c r="AB52" s="2915"/>
      <c r="AC52" s="2915"/>
      <c r="AD52" s="2915"/>
      <c r="AE52" s="2915"/>
      <c r="AF52" s="2915"/>
      <c r="AG52" s="2915"/>
      <c r="AH52" s="2915"/>
      <c r="AI52" s="2915"/>
      <c r="AJ52" s="2915"/>
      <c r="AK52" s="2915"/>
      <c r="AL52" s="2915"/>
    </row>
    <row r="53" spans="1:38" ht="12.95" customHeight="1">
      <c r="A53" s="196"/>
      <c r="B53" s="156" t="s">
        <v>2188</v>
      </c>
      <c r="C53" s="196"/>
      <c r="D53" s="1083"/>
      <c r="E53" s="2919">
        <f>'35'!AP83</f>
        <v>2.5769935914875139</v>
      </c>
      <c r="F53" s="2915">
        <f>'35'!AQ83</f>
        <v>2.0402984106089077</v>
      </c>
      <c r="G53" s="2915">
        <f>'35'!AR83</f>
        <v>0.53669518087860624</v>
      </c>
      <c r="H53" s="2915">
        <f>'35'!AS83</f>
        <v>1.5689064130686927</v>
      </c>
      <c r="I53" s="2915">
        <f>'35'!AT83</f>
        <v>0.6088439072296784</v>
      </c>
      <c r="J53" s="2915">
        <f>'35'!AU83</f>
        <v>0.49193202803887909</v>
      </c>
      <c r="K53" s="2915">
        <f>'35'!AV83</f>
        <v>0.1169118791907995</v>
      </c>
      <c r="L53" s="2915">
        <f>'35'!AW83</f>
        <v>0.62539797020904786</v>
      </c>
      <c r="M53" s="2915">
        <f>'35'!AX83</f>
        <v>0.23349963338592672</v>
      </c>
      <c r="N53" s="2915">
        <f>'35'!AY83</f>
        <v>0.20466790540459284</v>
      </c>
      <c r="O53" s="2915">
        <f>'35'!AZ83</f>
        <v>2.8831727981333877E-2</v>
      </c>
      <c r="P53" s="2915">
        <f>'35'!BA83</f>
        <v>0.24640280204301318</v>
      </c>
      <c r="Q53" s="2915">
        <f>'35'!BB83</f>
        <v>0.24066122927966793</v>
      </c>
      <c r="R53" s="2915">
        <f>'35'!BC83</f>
        <v>5.7415727633452675E-3</v>
      </c>
      <c r="S53" s="2915">
        <f>'35'!BD83</f>
        <v>0.14549553478010799</v>
      </c>
      <c r="T53" s="2915">
        <f>'35'!BE83</f>
        <v>0.13281671548274404</v>
      </c>
      <c r="U53" s="2915">
        <f>'35'!BF83</f>
        <v>1.267881929736395E-2</v>
      </c>
      <c r="V53" s="2915">
        <f>'35'!BG83</f>
        <v>0.33466453562996645</v>
      </c>
      <c r="W53" s="2915">
        <f>'35'!BH83</f>
        <v>4.4374942623569426E-2</v>
      </c>
      <c r="X53" s="2915">
        <f>'35'!BI83</f>
        <v>0.29028959300639695</v>
      </c>
      <c r="Y53" s="2915">
        <f>'35'!BJ83</f>
        <v>0.72269879253032598</v>
      </c>
      <c r="Z53" s="2915">
        <f>'35'!BK83</f>
        <v>0.12151822419012871</v>
      </c>
      <c r="AA53" s="2915">
        <f>'35'!BL83</f>
        <v>0.11526161307522621</v>
      </c>
      <c r="AB53" s="2915">
        <f>'35'!BM83</f>
        <v>6.2566111149024899E-3</v>
      </c>
      <c r="AC53" s="2915">
        <f>'35'!BN83</f>
        <v>0.60118056834019729</v>
      </c>
      <c r="AD53" s="2915">
        <f>'35'!BO83</f>
        <v>0.26328892481337585</v>
      </c>
      <c r="AE53" s="2915">
        <f>'35'!BP83</f>
        <v>0.26008281972182146</v>
      </c>
      <c r="AF53" s="2915">
        <f>'35'!BQ83</f>
        <v>3.206105091554379E-3</v>
      </c>
      <c r="AG53" s="2915">
        <f>'35'!BR83</f>
        <v>0.33789164352682133</v>
      </c>
      <c r="AH53" s="2915">
        <f>'35'!BS83</f>
        <v>0.30609064242683492</v>
      </c>
      <c r="AI53" s="2915">
        <f>'35'!BT83</f>
        <v>3.1801001099986403E-2</v>
      </c>
      <c r="AJ53" s="2915">
        <f>'35'!BU83</f>
        <v>0.28538838588849708</v>
      </c>
      <c r="AK53" s="2915">
        <f>'35'!BV83</f>
        <v>0.24441051455557328</v>
      </c>
      <c r="AL53" s="2915">
        <f>'35'!BW83</f>
        <v>4.0977871332923736E-2</v>
      </c>
    </row>
    <row r="54" spans="1:38" ht="12.95" customHeight="1">
      <c r="A54" s="196"/>
      <c r="B54" s="156" t="s">
        <v>3038</v>
      </c>
      <c r="C54" s="196"/>
      <c r="D54" s="1083"/>
      <c r="E54" s="2919">
        <f>'35'!AP84</f>
        <v>4.5426986464291526</v>
      </c>
      <c r="F54" s="2915">
        <f>'35'!AQ84</f>
        <v>3.5496864321813568</v>
      </c>
      <c r="G54" s="2915">
        <f>'35'!AR84</f>
        <v>0.99301221424779507</v>
      </c>
      <c r="H54" s="2915">
        <f>'35'!AS84</f>
        <v>2.6689070325946664</v>
      </c>
      <c r="I54" s="2915">
        <f>'35'!AT84</f>
        <v>0.90452744389662743</v>
      </c>
      <c r="J54" s="2915">
        <f>'35'!AU84</f>
        <v>0.68275279828394297</v>
      </c>
      <c r="K54" s="2915">
        <f>'35'!AV84</f>
        <v>0.22177464561268409</v>
      </c>
      <c r="L54" s="2915">
        <f>'35'!AW84</f>
        <v>1.1007691397139194</v>
      </c>
      <c r="M54" s="2915">
        <f>'35'!AX84</f>
        <v>0.39881245349927141</v>
      </c>
      <c r="N54" s="2915">
        <f>'35'!AY84</f>
        <v>0.35884746764086639</v>
      </c>
      <c r="O54" s="2915">
        <f>'35'!AZ84</f>
        <v>3.9964985858405022E-2</v>
      </c>
      <c r="P54" s="2915">
        <f>'35'!BA84</f>
        <v>0.39744428079727889</v>
      </c>
      <c r="Q54" s="2915">
        <f>'35'!BB84</f>
        <v>0.39526556315814421</v>
      </c>
      <c r="R54" s="2915">
        <f>'35'!BC84</f>
        <v>2.1787176391346651E-3</v>
      </c>
      <c r="S54" s="2915">
        <f>'35'!BD84</f>
        <v>0.30451240541736951</v>
      </c>
      <c r="T54" s="2915">
        <f>'35'!BE84</f>
        <v>0.2724933538841055</v>
      </c>
      <c r="U54" s="2915">
        <f>'35'!BF84</f>
        <v>3.201905153326403E-2</v>
      </c>
      <c r="V54" s="2915">
        <f>'35'!BG84</f>
        <v>0.66361044898412069</v>
      </c>
      <c r="W54" s="2915">
        <f>'35'!BH84</f>
        <v>0.12786234968901014</v>
      </c>
      <c r="X54" s="2915">
        <f>'35'!BI84</f>
        <v>0.5357480992951108</v>
      </c>
      <c r="Y54" s="2915">
        <f>'35'!BJ84</f>
        <v>1.6734444136274282</v>
      </c>
      <c r="Z54" s="2915">
        <f>'35'!BK84</f>
        <v>0.19360093927648528</v>
      </c>
      <c r="AA54" s="2915">
        <f>'35'!BL84</f>
        <v>0.17232793009338113</v>
      </c>
      <c r="AB54" s="2915">
        <f>'35'!BM84</f>
        <v>2.1273009183104187E-2</v>
      </c>
      <c r="AC54" s="2915">
        <f>'35'!BN84</f>
        <v>1.4798434743509428</v>
      </c>
      <c r="AD54" s="2915">
        <f>'35'!BO84</f>
        <v>0.76632642800788053</v>
      </c>
      <c r="AE54" s="2915">
        <f>'35'!BP84</f>
        <v>0.73010303202876581</v>
      </c>
      <c r="AF54" s="2915">
        <f>'35'!BQ84</f>
        <v>3.6223395979114628E-2</v>
      </c>
      <c r="AG54" s="2915">
        <f>'35'!BR84</f>
        <v>0.71351704634306246</v>
      </c>
      <c r="AH54" s="2915">
        <f>'35'!BS84</f>
        <v>0.6501823132732214</v>
      </c>
      <c r="AI54" s="2915">
        <f>'35'!BT84</f>
        <v>6.3334733069841137E-2</v>
      </c>
      <c r="AJ54" s="2915">
        <f>'35'!BU84</f>
        <v>0.2003472002070571</v>
      </c>
      <c r="AK54" s="2915">
        <f>'35'!BV84</f>
        <v>0.15985162412992052</v>
      </c>
      <c r="AL54" s="2915">
        <f>'35'!BW84</f>
        <v>4.0495576077136622E-2</v>
      </c>
    </row>
    <row r="55" spans="1:38" ht="12.95" customHeight="1">
      <c r="A55" s="196"/>
      <c r="B55" s="156" t="s">
        <v>2815</v>
      </c>
      <c r="C55" s="196"/>
      <c r="D55" s="1083"/>
      <c r="E55" s="2919">
        <f>'35'!AP85</f>
        <v>5.8610402115516242</v>
      </c>
      <c r="F55" s="2915">
        <f>'35'!AQ85</f>
        <v>4.5026095915472792</v>
      </c>
      <c r="G55" s="2915">
        <f>'35'!AR85</f>
        <v>1.3584306200043421</v>
      </c>
      <c r="H55" s="2915">
        <f>'35'!AS85</f>
        <v>3.2717376003283332</v>
      </c>
      <c r="I55" s="2915">
        <f>'35'!AT85</f>
        <v>0.93110430886676421</v>
      </c>
      <c r="J55" s="2915">
        <f>'35'!AU85</f>
        <v>0.68645829393076718</v>
      </c>
      <c r="K55" s="2915">
        <f>'35'!AV85</f>
        <v>0.24464601493599653</v>
      </c>
      <c r="L55" s="2915">
        <f>'35'!AW85</f>
        <v>1.3006038403201508</v>
      </c>
      <c r="M55" s="2915">
        <f>'35'!AX85</f>
        <v>0.36511514821264851</v>
      </c>
      <c r="N55" s="2915">
        <f>'35'!AY85</f>
        <v>0.35602547654933858</v>
      </c>
      <c r="O55" s="2915">
        <f>'35'!AZ85</f>
        <v>9.0896716633098833E-3</v>
      </c>
      <c r="P55" s="2915">
        <f>'35'!BA85</f>
        <v>0.47934862527338817</v>
      </c>
      <c r="Q55" s="2915">
        <f>'35'!BB85</f>
        <v>0.45616378817860787</v>
      </c>
      <c r="R55" s="2915">
        <f>'35'!BC85</f>
        <v>2.3184837094780364E-2</v>
      </c>
      <c r="S55" s="2915">
        <f>'35'!BD85</f>
        <v>0.45614006683411368</v>
      </c>
      <c r="T55" s="2915">
        <f>'35'!BE85</f>
        <v>0.4175599788574888</v>
      </c>
      <c r="U55" s="2915">
        <f>'35'!BF85</f>
        <v>3.8580087976624856E-2</v>
      </c>
      <c r="V55" s="2915">
        <f>'35'!BG85</f>
        <v>1.040029451141421</v>
      </c>
      <c r="W55" s="2915">
        <f>'35'!BH85</f>
        <v>0.14874174948523966</v>
      </c>
      <c r="X55" s="2915">
        <f>'35'!BI85</f>
        <v>0.89128770165618154</v>
      </c>
      <c r="Y55" s="2915">
        <f>'35'!BJ85</f>
        <v>2.481555189754558</v>
      </c>
      <c r="Z55" s="2915">
        <f>'35'!BK85</f>
        <v>0.31714496444709972</v>
      </c>
      <c r="AA55" s="2915">
        <f>'35'!BL85</f>
        <v>0.28285361970479173</v>
      </c>
      <c r="AB55" s="2915">
        <f>'35'!BM85</f>
        <v>3.4291344742308064E-2</v>
      </c>
      <c r="AC55" s="2915">
        <f>'35'!BN85</f>
        <v>2.1644102253074582</v>
      </c>
      <c r="AD55" s="2915">
        <f>'35'!BO85</f>
        <v>0.88406601680096508</v>
      </c>
      <c r="AE55" s="2915">
        <f>'35'!BP85</f>
        <v>0.86092125089867821</v>
      </c>
      <c r="AF55" s="2915">
        <f>'35'!BQ85</f>
        <v>2.3144765902286906E-2</v>
      </c>
      <c r="AG55" s="2915">
        <f>'35'!BR85</f>
        <v>1.2803442085064936</v>
      </c>
      <c r="AH55" s="2915">
        <f>'35'!BS85</f>
        <v>1.2043250313439282</v>
      </c>
      <c r="AI55" s="2915">
        <f>'35'!BT85</f>
        <v>7.6019177162565302E-2</v>
      </c>
      <c r="AJ55" s="2915">
        <f>'35'!BU85</f>
        <v>0.1077474214687299</v>
      </c>
      <c r="AK55" s="2915">
        <f>'35'!BV85</f>
        <v>8.9560402598441211E-2</v>
      </c>
      <c r="AL55" s="2915">
        <f>'35'!BW85</f>
        <v>1.8187018870288701E-2</v>
      </c>
    </row>
    <row r="56" spans="1:38" ht="12.95" customHeight="1">
      <c r="A56" s="196"/>
      <c r="B56" s="156" t="s">
        <v>2226</v>
      </c>
      <c r="C56" s="196"/>
      <c r="D56" s="1083"/>
      <c r="E56" s="2919">
        <f>'35'!AP86</f>
        <v>8.9448842980032168</v>
      </c>
      <c r="F56" s="2915">
        <f>'35'!AQ86</f>
        <v>6.7498435740138669</v>
      </c>
      <c r="G56" s="2915">
        <f>'35'!AR86</f>
        <v>2.1950407239893508</v>
      </c>
      <c r="H56" s="2915">
        <f>'35'!AS86</f>
        <v>4.9745866891236146</v>
      </c>
      <c r="I56" s="2915">
        <f>'35'!AT86</f>
        <v>1.2459134716889546</v>
      </c>
      <c r="J56" s="2915">
        <f>'35'!AU86</f>
        <v>0.92864543703665625</v>
      </c>
      <c r="K56" s="2915">
        <f>'35'!AV86</f>
        <v>0.31726803465229775</v>
      </c>
      <c r="L56" s="2915">
        <f>'35'!AW86</f>
        <v>2.2591847694054552</v>
      </c>
      <c r="M56" s="2915">
        <f>'35'!AX86</f>
        <v>0.66589763745467456</v>
      </c>
      <c r="N56" s="2915">
        <f>'35'!AY86</f>
        <v>0.60298266280949375</v>
      </c>
      <c r="O56" s="2915">
        <f>'35'!AZ86</f>
        <v>6.2914974645180671E-2</v>
      </c>
      <c r="P56" s="2915">
        <f>'35'!BA86</f>
        <v>0.87374302561023232</v>
      </c>
      <c r="Q56" s="2915">
        <f>'35'!BB86</f>
        <v>0.84473745832491598</v>
      </c>
      <c r="R56" s="2915">
        <f>'35'!BC86</f>
        <v>2.9005567285316593E-2</v>
      </c>
      <c r="S56" s="2915">
        <f>'35'!BD86</f>
        <v>0.71954410634054722</v>
      </c>
      <c r="T56" s="2915">
        <f>'35'!BE86</f>
        <v>0.61622451485486451</v>
      </c>
      <c r="U56" s="2915">
        <f>'35'!BF86</f>
        <v>0.10331959148568277</v>
      </c>
      <c r="V56" s="2915">
        <f>'35'!BG86</f>
        <v>1.4694884480292028</v>
      </c>
      <c r="W56" s="2915">
        <f>'35'!BH86</f>
        <v>0.19503598207328027</v>
      </c>
      <c r="X56" s="2915">
        <f>'35'!BI86</f>
        <v>1.2744524659559215</v>
      </c>
      <c r="Y56" s="2915">
        <f>'35'!BJ86</f>
        <v>3.901434112013118</v>
      </c>
      <c r="Z56" s="2915">
        <f>'35'!BK86</f>
        <v>0.38873955686890804</v>
      </c>
      <c r="AA56" s="2915">
        <f>'35'!BL86</f>
        <v>0.31783126673227302</v>
      </c>
      <c r="AB56" s="2915">
        <f>'35'!BM86</f>
        <v>7.0908290136635063E-2</v>
      </c>
      <c r="AC56" s="2915">
        <f>'35'!BN86</f>
        <v>3.5126945551442104</v>
      </c>
      <c r="AD56" s="2915">
        <f>'35'!BO86</f>
        <v>1.3329497597333249</v>
      </c>
      <c r="AE56" s="2915">
        <f>'35'!BP86</f>
        <v>1.2325426421811094</v>
      </c>
      <c r="AF56" s="2915">
        <f>'35'!BQ86</f>
        <v>0.10040711755221567</v>
      </c>
      <c r="AG56" s="2915">
        <f>'35'!BR86</f>
        <v>2.1797447954108842</v>
      </c>
      <c r="AH56" s="2915">
        <f>'35'!BS86</f>
        <v>1.9684506828975297</v>
      </c>
      <c r="AI56" s="2915">
        <f>'35'!BT86</f>
        <v>0.21129411251335434</v>
      </c>
      <c r="AJ56" s="2915">
        <f>'35'!BU86</f>
        <v>6.8863496866490889E-2</v>
      </c>
      <c r="AK56" s="2915">
        <f>'35'!BV86</f>
        <v>4.3392927103745628E-2</v>
      </c>
      <c r="AL56" s="2915">
        <f>'35'!BW86</f>
        <v>2.5470569762745272E-2</v>
      </c>
    </row>
    <row r="57" spans="1:38" ht="12.95" customHeight="1">
      <c r="A57" s="196"/>
      <c r="B57" s="156" t="s">
        <v>2192</v>
      </c>
      <c r="C57" s="196"/>
      <c r="D57" s="1083"/>
      <c r="E57" s="2919">
        <f>'35'!AP87</f>
        <v>13.616368281895999</v>
      </c>
      <c r="F57" s="2915">
        <f>'35'!AQ87</f>
        <v>10.447044103820057</v>
      </c>
      <c r="G57" s="2915">
        <f>'35'!AR87</f>
        <v>3.1693241780759407</v>
      </c>
      <c r="H57" s="2915">
        <f>'35'!AS87</f>
        <v>8.3896447147728814</v>
      </c>
      <c r="I57" s="2915">
        <f>'35'!AT87</f>
        <v>1.7457974406360428</v>
      </c>
      <c r="J57" s="2915">
        <f>'35'!AU87</f>
        <v>1.3229631576460106</v>
      </c>
      <c r="K57" s="2915">
        <f>'35'!AV87</f>
        <v>0.42283428299003317</v>
      </c>
      <c r="L57" s="2915">
        <f>'35'!AW87</f>
        <v>4.51688184771435</v>
      </c>
      <c r="M57" s="2915">
        <f>'35'!AX87</f>
        <v>0.94568518539774193</v>
      </c>
      <c r="N57" s="2915">
        <f>'35'!AY87</f>
        <v>0.87086038925115139</v>
      </c>
      <c r="O57" s="2915">
        <f>'35'!AZ87</f>
        <v>7.4824796146590336E-2</v>
      </c>
      <c r="P57" s="2915">
        <f>'35'!BA87</f>
        <v>1.649479968221186</v>
      </c>
      <c r="Q57" s="2915">
        <f>'35'!BB87</f>
        <v>1.5819839642912426</v>
      </c>
      <c r="R57" s="2915">
        <f>'35'!BC87</f>
        <v>6.7496003929943024E-2</v>
      </c>
      <c r="S57" s="2915">
        <f>'35'!BD87</f>
        <v>1.921716694095426</v>
      </c>
      <c r="T57" s="2915">
        <f>'35'!BE87</f>
        <v>1.6132944907441322</v>
      </c>
      <c r="U57" s="2915">
        <f>'35'!BF87</f>
        <v>0.30842220335129283</v>
      </c>
      <c r="V57" s="2915">
        <f>'35'!BG87</f>
        <v>2.1269654264224847</v>
      </c>
      <c r="W57" s="2915">
        <f>'35'!BH87</f>
        <v>0.31286299469799844</v>
      </c>
      <c r="X57" s="2915">
        <f>'35'!BI87</f>
        <v>1.8141024317244869</v>
      </c>
      <c r="Y57" s="2915">
        <f>'35'!BJ87</f>
        <v>5.1917274403827642</v>
      </c>
      <c r="Z57" s="2915">
        <f>'35'!BK87</f>
        <v>0.37674473602158493</v>
      </c>
      <c r="AA57" s="2915">
        <f>'35'!BL87</f>
        <v>0.30311440686127106</v>
      </c>
      <c r="AB57" s="2915">
        <f>'35'!BM87</f>
        <v>7.3630329160313854E-2</v>
      </c>
      <c r="AC57" s="2915">
        <f>'35'!BN87</f>
        <v>4.814982704361177</v>
      </c>
      <c r="AD57" s="2915">
        <f>'35'!BO87</f>
        <v>1.5122569808233082</v>
      </c>
      <c r="AE57" s="2915">
        <f>'35'!BP87</f>
        <v>1.4604932823463805</v>
      </c>
      <c r="AF57" s="2915">
        <f>'35'!BQ87</f>
        <v>5.1763698476927286E-2</v>
      </c>
      <c r="AG57" s="2915">
        <f>'35'!BR87</f>
        <v>3.3027257235378742</v>
      </c>
      <c r="AH57" s="2915">
        <f>'35'!BS87</f>
        <v>2.9464752912415175</v>
      </c>
      <c r="AI57" s="2915">
        <f>'35'!BT87</f>
        <v>0.356250432296354</v>
      </c>
      <c r="AJ57" s="2915">
        <f>'35'!BU87</f>
        <v>3.4996126740354329E-2</v>
      </c>
      <c r="AK57" s="2915">
        <f>'35'!BV87</f>
        <v>3.4996126740354329E-2</v>
      </c>
      <c r="AL57" s="2915">
        <f>'35'!BW87</f>
        <v>0</v>
      </c>
    </row>
    <row r="58" spans="1:38" ht="12.95" customHeight="1">
      <c r="A58" s="155"/>
      <c r="B58" s="156" t="s">
        <v>2201</v>
      </c>
      <c r="C58" s="155"/>
      <c r="D58" s="1089"/>
      <c r="E58" s="2919">
        <f>'35'!AP88</f>
        <v>25.197093774138349</v>
      </c>
      <c r="F58" s="2915">
        <f>'35'!AQ88</f>
        <v>19.215620782008834</v>
      </c>
      <c r="G58" s="2915">
        <f>'35'!AR88</f>
        <v>5.9814729921294942</v>
      </c>
      <c r="H58" s="2915">
        <f>'35'!AS88</f>
        <v>16.632247184099526</v>
      </c>
      <c r="I58" s="2915">
        <f>'35'!AT88</f>
        <v>3.6878495171683232</v>
      </c>
      <c r="J58" s="2915">
        <f>'35'!AU88</f>
        <v>2.6988233233036136</v>
      </c>
      <c r="K58" s="2915">
        <f>'35'!AV88</f>
        <v>0.98902619386471169</v>
      </c>
      <c r="L58" s="2915">
        <f>'35'!AW88</f>
        <v>8.6841847715274216</v>
      </c>
      <c r="M58" s="2915">
        <f>'35'!AX88</f>
        <v>1.0585954302446057</v>
      </c>
      <c r="N58" s="2915">
        <f>'35'!AY88</f>
        <v>0.97925192642187997</v>
      </c>
      <c r="O58" s="2915">
        <f>'35'!AZ88</f>
        <v>7.9343503822725342E-2</v>
      </c>
      <c r="P58" s="2915">
        <f>'35'!BA88</f>
        <v>2.7424504710334103</v>
      </c>
      <c r="Q58" s="2915">
        <f>'35'!BB88</f>
        <v>2.6231105686330949</v>
      </c>
      <c r="R58" s="2915">
        <f>'35'!BC88</f>
        <v>0.11933990240031583</v>
      </c>
      <c r="S58" s="2915">
        <f>'35'!BD88</f>
        <v>4.8831388702494003</v>
      </c>
      <c r="T58" s="2915">
        <f>'35'!BE88</f>
        <v>4.0685159854600919</v>
      </c>
      <c r="U58" s="2915">
        <f>'35'!BF88</f>
        <v>0.81462288478931</v>
      </c>
      <c r="V58" s="2915">
        <f>'35'!BG88</f>
        <v>4.2602128954037894</v>
      </c>
      <c r="W58" s="2915">
        <f>'35'!BH88</f>
        <v>1.0424404472172859</v>
      </c>
      <c r="X58" s="2915">
        <f>'35'!BI88</f>
        <v>3.2177724481865022</v>
      </c>
      <c r="Y58" s="2915">
        <f>'35'!BJ88</f>
        <v>8.5648465900388029</v>
      </c>
      <c r="Z58" s="2915">
        <f>'35'!BK88</f>
        <v>1.4563907662360647</v>
      </c>
      <c r="AA58" s="2915">
        <f>'35'!BL88</f>
        <v>1.0822433164784251</v>
      </c>
      <c r="AB58" s="2915">
        <f>'35'!BM88</f>
        <v>0.37414744975764003</v>
      </c>
      <c r="AC58" s="2915">
        <f>'35'!BN88</f>
        <v>7.1084558238027382</v>
      </c>
      <c r="AD58" s="2915">
        <f>'35'!BO88</f>
        <v>2.2883030332149654</v>
      </c>
      <c r="AE58" s="2915">
        <f>'35'!BP88</f>
        <v>2.1699737250628854</v>
      </c>
      <c r="AF58" s="2915">
        <f>'35'!BQ88</f>
        <v>0.11832930815208023</v>
      </c>
      <c r="AG58" s="2915">
        <f>'35'!BR88</f>
        <v>4.8201527905877724</v>
      </c>
      <c r="AH58" s="2915">
        <f>'35'!BS88</f>
        <v>4.5512614894315648</v>
      </c>
      <c r="AI58" s="2915">
        <f>'35'!BT88</f>
        <v>0.26889130115620524</v>
      </c>
      <c r="AJ58" s="2915">
        <f>'35'!BU88</f>
        <v>0</v>
      </c>
      <c r="AK58" s="2915">
        <f>'35'!BV88</f>
        <v>0</v>
      </c>
      <c r="AL58" s="2915">
        <f>'35'!BW88</f>
        <v>0</v>
      </c>
    </row>
    <row r="59" spans="1:38" ht="12.95" customHeight="1">
      <c r="A59" s="155"/>
      <c r="B59" s="156" t="s">
        <v>2206</v>
      </c>
      <c r="C59" s="155"/>
      <c r="D59" s="1089"/>
      <c r="E59" s="2919">
        <f>'35'!AP89</f>
        <v>41.032163851307011</v>
      </c>
      <c r="F59" s="2915">
        <f>'35'!AQ89</f>
        <v>31.47944517951634</v>
      </c>
      <c r="G59" s="2915">
        <f>'35'!AR89</f>
        <v>9.552718671790668</v>
      </c>
      <c r="H59" s="2915">
        <f>'35'!AS89</f>
        <v>27.124576985565884</v>
      </c>
      <c r="I59" s="2915">
        <f>'35'!AT89</f>
        <v>4.0838259258002614</v>
      </c>
      <c r="J59" s="2915">
        <f>'35'!AU89</f>
        <v>2.9576417346523001</v>
      </c>
      <c r="K59" s="2915">
        <f>'35'!AV89</f>
        <v>1.126184191147962</v>
      </c>
      <c r="L59" s="2915">
        <f>'35'!AW89</f>
        <v>17.007017195306975</v>
      </c>
      <c r="M59" s="2915">
        <f>'35'!AX89</f>
        <v>1.4018540248430973</v>
      </c>
      <c r="N59" s="2915">
        <f>'35'!AY89</f>
        <v>1.3287324901852786</v>
      </c>
      <c r="O59" s="2915">
        <f>'35'!AZ89</f>
        <v>7.3121534657818801E-2</v>
      </c>
      <c r="P59" s="2915">
        <f>'35'!BA89</f>
        <v>4.9837787671105636</v>
      </c>
      <c r="Q59" s="2915">
        <f>'35'!BB89</f>
        <v>4.7769555887619086</v>
      </c>
      <c r="R59" s="2915">
        <f>'35'!BC89</f>
        <v>0.20682317834865491</v>
      </c>
      <c r="S59" s="2915">
        <f>'35'!BD89</f>
        <v>10.621384403353314</v>
      </c>
      <c r="T59" s="2915">
        <f>'35'!BE89</f>
        <v>8.9452402295786797</v>
      </c>
      <c r="U59" s="2915">
        <f>'35'!BF89</f>
        <v>1.6761441737746361</v>
      </c>
      <c r="V59" s="2915">
        <f>'35'!BG89</f>
        <v>6.0337338644586458</v>
      </c>
      <c r="W59" s="2915">
        <f>'35'!BH89</f>
        <v>0.82237881788231804</v>
      </c>
      <c r="X59" s="2915">
        <f>'35'!BI89</f>
        <v>5.2113550465763279</v>
      </c>
      <c r="Y59" s="2915">
        <f>'35'!BJ89</f>
        <v>13.907586865741125</v>
      </c>
      <c r="Z59" s="2915">
        <f>'35'!BK89</f>
        <v>2.2704554196363325</v>
      </c>
      <c r="AA59" s="2915">
        <f>'35'!BL89</f>
        <v>1.953759902081849</v>
      </c>
      <c r="AB59" s="2915">
        <f>'35'!BM89</f>
        <v>0.31669551755448361</v>
      </c>
      <c r="AC59" s="2915">
        <f>'35'!BN89</f>
        <v>11.637131446104794</v>
      </c>
      <c r="AD59" s="2915">
        <f>'35'!BO89</f>
        <v>5.0732711441699001</v>
      </c>
      <c r="AE59" s="2915">
        <f>'35'!BP89</f>
        <v>4.60912936855203</v>
      </c>
      <c r="AF59" s="2915">
        <f>'35'!BQ89</f>
        <v>0.46414177561787096</v>
      </c>
      <c r="AG59" s="2915">
        <f>'35'!BR89</f>
        <v>6.5638603019348949</v>
      </c>
      <c r="AH59" s="2915">
        <f>'35'!BS89</f>
        <v>6.0856070478219806</v>
      </c>
      <c r="AI59" s="2915">
        <f>'35'!BT89</f>
        <v>0.47825325411291331</v>
      </c>
      <c r="AJ59" s="2915">
        <f>'35'!BU89</f>
        <v>0</v>
      </c>
      <c r="AK59" s="2915">
        <f>'35'!BV89</f>
        <v>0</v>
      </c>
      <c r="AL59" s="2915">
        <f>'35'!BW89</f>
        <v>0</v>
      </c>
    </row>
    <row r="60" spans="1:38" ht="12.95" customHeight="1">
      <c r="A60" s="155"/>
      <c r="B60" s="156" t="s">
        <v>2231</v>
      </c>
      <c r="C60" s="155"/>
      <c r="D60" s="1089"/>
      <c r="E60" s="2919">
        <f>'35'!AP90</f>
        <v>72.631697167224601</v>
      </c>
      <c r="F60" s="2915">
        <f>'35'!AQ90</f>
        <v>57.615668032793486</v>
      </c>
      <c r="G60" s="2915">
        <f>'35'!AR90</f>
        <v>15.016029134431117</v>
      </c>
      <c r="H60" s="2915">
        <f>'35'!AS90</f>
        <v>52.664046043445879</v>
      </c>
      <c r="I60" s="2915">
        <f>'35'!AT90</f>
        <v>8.3354054429910533</v>
      </c>
      <c r="J60" s="2915">
        <f>'35'!AU90</f>
        <v>6.6783326524442463</v>
      </c>
      <c r="K60" s="2915">
        <f>'35'!AV90</f>
        <v>1.6570727905468081</v>
      </c>
      <c r="L60" s="2915">
        <f>'35'!AW90</f>
        <v>33.382313024584008</v>
      </c>
      <c r="M60" s="2915">
        <f>'35'!AX90</f>
        <v>1.5966453177352853</v>
      </c>
      <c r="N60" s="2915">
        <f>'35'!AY90</f>
        <v>1.5211904181317963</v>
      </c>
      <c r="O60" s="2915">
        <f>'35'!AZ90</f>
        <v>7.5454899603488931E-2</v>
      </c>
      <c r="P60" s="2915">
        <f>'35'!BA90</f>
        <v>7.1112165617660006</v>
      </c>
      <c r="Q60" s="2915">
        <f>'35'!BB90</f>
        <v>6.8336603492687917</v>
      </c>
      <c r="R60" s="2915">
        <f>'35'!BC90</f>
        <v>0.2775562124972103</v>
      </c>
      <c r="S60" s="2915">
        <f>'35'!BD90</f>
        <v>24.674451145082724</v>
      </c>
      <c r="T60" s="2915">
        <f>'35'!BE90</f>
        <v>21.160667459224079</v>
      </c>
      <c r="U60" s="2915">
        <f>'35'!BF90</f>
        <v>3.513783685858642</v>
      </c>
      <c r="V60" s="2915">
        <f>'35'!BG90</f>
        <v>10.946327575870816</v>
      </c>
      <c r="W60" s="2915">
        <f>'35'!BH90</f>
        <v>2.4441129254367886</v>
      </c>
      <c r="X60" s="2915">
        <f>'35'!BI90</f>
        <v>8.502214650434027</v>
      </c>
      <c r="Y60" s="2915">
        <f>'35'!BJ90</f>
        <v>19.96765112377873</v>
      </c>
      <c r="Z60" s="2915">
        <f>'35'!BK90</f>
        <v>2.4350833895513762</v>
      </c>
      <c r="AA60" s="2915">
        <f>'35'!BL90</f>
        <v>2.2670664542865682</v>
      </c>
      <c r="AB60" s="2915">
        <f>'35'!BM90</f>
        <v>0.16801693526480799</v>
      </c>
      <c r="AC60" s="2915">
        <f>'35'!BN90</f>
        <v>17.532567734227353</v>
      </c>
      <c r="AD60" s="2915">
        <f>'35'!BO90</f>
        <v>8.0249881056263757</v>
      </c>
      <c r="AE60" s="2915">
        <f>'35'!BP90</f>
        <v>7.8731432954697187</v>
      </c>
      <c r="AF60" s="2915">
        <f>'35'!BQ90</f>
        <v>0.15184481015665635</v>
      </c>
      <c r="AG60" s="2915">
        <f>'35'!BR90</f>
        <v>9.5075796286009808</v>
      </c>
      <c r="AH60" s="2915">
        <f>'35'!BS90</f>
        <v>8.8374944785315073</v>
      </c>
      <c r="AI60" s="2915">
        <f>'35'!BT90</f>
        <v>0.67008515006947345</v>
      </c>
      <c r="AJ60" s="2915">
        <f>'35'!BU90</f>
        <v>0</v>
      </c>
      <c r="AK60" s="2915">
        <f>'35'!BV90</f>
        <v>0</v>
      </c>
      <c r="AL60" s="2915">
        <f>'35'!BW90</f>
        <v>0</v>
      </c>
    </row>
    <row r="61" spans="1:38" ht="12.95" customHeight="1">
      <c r="A61" s="155"/>
      <c r="B61" s="156" t="s">
        <v>2196</v>
      </c>
      <c r="C61" s="155"/>
      <c r="D61" s="1089"/>
      <c r="E61" s="2919">
        <f>'35'!AP91</f>
        <v>128.10152504549058</v>
      </c>
      <c r="F61" s="2915">
        <f>'35'!AQ91</f>
        <v>102.2805703776952</v>
      </c>
      <c r="G61" s="2915">
        <f>'35'!AR91</f>
        <v>25.82095466779538</v>
      </c>
      <c r="H61" s="2915">
        <f>'35'!AS91</f>
        <v>95.343454967724895</v>
      </c>
      <c r="I61" s="2915">
        <f>'35'!AT91</f>
        <v>12.063340388054746</v>
      </c>
      <c r="J61" s="2915">
        <f>'35'!AU91</f>
        <v>9.8549971095044047</v>
      </c>
      <c r="K61" s="2915">
        <f>'35'!AV91</f>
        <v>2.2083432785503403</v>
      </c>
      <c r="L61" s="2915">
        <f>'35'!AW91</f>
        <v>64.887007769348187</v>
      </c>
      <c r="M61" s="2915">
        <f>'35'!AX91</f>
        <v>2.125800005261322</v>
      </c>
      <c r="N61" s="2915">
        <f>'35'!AY91</f>
        <v>1.9265572687872017</v>
      </c>
      <c r="O61" s="2915">
        <f>'35'!AZ91</f>
        <v>0.19924273647412014</v>
      </c>
      <c r="P61" s="2915">
        <f>'35'!BA91</f>
        <v>12.000303787774376</v>
      </c>
      <c r="Q61" s="2915">
        <f>'35'!BB91</f>
        <v>11.856856813763425</v>
      </c>
      <c r="R61" s="2915">
        <f>'35'!BC91</f>
        <v>0.14344697401095244</v>
      </c>
      <c r="S61" s="2915">
        <f>'35'!BD91</f>
        <v>50.760903976312484</v>
      </c>
      <c r="T61" s="2915">
        <f>'35'!BE91</f>
        <v>42.408257639198403</v>
      </c>
      <c r="U61" s="2915">
        <f>'35'!BF91</f>
        <v>8.3526463371140736</v>
      </c>
      <c r="V61" s="2915">
        <f>'35'!BG91</f>
        <v>18.393106810321978</v>
      </c>
      <c r="W61" s="2915">
        <f>'35'!BH91</f>
        <v>4.7909105776362306</v>
      </c>
      <c r="X61" s="2915">
        <f>'35'!BI91</f>
        <v>13.602196232685746</v>
      </c>
      <c r="Y61" s="2915">
        <f>'35'!BJ91</f>
        <v>32.758070077765673</v>
      </c>
      <c r="Z61" s="2915">
        <f>'35'!BK91</f>
        <v>2.7205771000366248</v>
      </c>
      <c r="AA61" s="2915">
        <f>'35'!BL91</f>
        <v>2.1491239531576576</v>
      </c>
      <c r="AB61" s="2915">
        <f>'35'!BM91</f>
        <v>0.5714531468789672</v>
      </c>
      <c r="AC61" s="2915">
        <f>'35'!BN91</f>
        <v>30.037492977729055</v>
      </c>
      <c r="AD61" s="2915">
        <f>'35'!BO91</f>
        <v>6.4419414424430066</v>
      </c>
      <c r="AE61" s="2915">
        <f>'35'!BP91</f>
        <v>6.1446733376118532</v>
      </c>
      <c r="AF61" s="2915">
        <f>'35'!BQ91</f>
        <v>0.29726810483115379</v>
      </c>
      <c r="AG61" s="2915">
        <f>'35'!BR91</f>
        <v>23.595551535286052</v>
      </c>
      <c r="AH61" s="2915">
        <f>'35'!BS91</f>
        <v>23.149193678036028</v>
      </c>
      <c r="AI61" s="2915">
        <f>'35'!BT91</f>
        <v>0.44635785725002236</v>
      </c>
      <c r="AJ61" s="2915">
        <f>'35'!BU91</f>
        <v>0</v>
      </c>
      <c r="AK61" s="2915">
        <f>'35'!BV91</f>
        <v>0</v>
      </c>
      <c r="AL61" s="2915">
        <f>'35'!BW91</f>
        <v>0</v>
      </c>
    </row>
    <row r="62" spans="1:38" ht="12.95" customHeight="1">
      <c r="A62" s="155"/>
      <c r="B62" s="156" t="s">
        <v>2197</v>
      </c>
      <c r="C62" s="155"/>
      <c r="D62" s="1089"/>
      <c r="E62" s="2919">
        <f>'35'!AP92</f>
        <v>677.73850008960937</v>
      </c>
      <c r="F62" s="2915">
        <f>'35'!AQ92</f>
        <v>486.56595668525154</v>
      </c>
      <c r="G62" s="2915">
        <f>'35'!AR92</f>
        <v>191.17254340435784</v>
      </c>
      <c r="H62" s="2915">
        <f>'35'!AS92</f>
        <v>459.20350814395437</v>
      </c>
      <c r="I62" s="2915">
        <f>'35'!AT92</f>
        <v>63.522104886354754</v>
      </c>
      <c r="J62" s="2915">
        <f>'35'!AU92</f>
        <v>46.439591909799759</v>
      </c>
      <c r="K62" s="2915">
        <f>'35'!AV92</f>
        <v>17.082512976554995</v>
      </c>
      <c r="L62" s="2915">
        <f>'35'!AW92</f>
        <v>329.8616431000957</v>
      </c>
      <c r="M62" s="2915">
        <f>'35'!AX92</f>
        <v>8.2484338643276214</v>
      </c>
      <c r="N62" s="2915">
        <f>'35'!AY92</f>
        <v>8.0902094147123833</v>
      </c>
      <c r="O62" s="2915">
        <f>'35'!AZ92</f>
        <v>0.15822444961523749</v>
      </c>
      <c r="P62" s="2915">
        <f>'35'!BA92</f>
        <v>26.867549668876752</v>
      </c>
      <c r="Q62" s="2915">
        <f>'35'!BB92</f>
        <v>25.064256309291697</v>
      </c>
      <c r="R62" s="2915">
        <f>'35'!BC92</f>
        <v>1.803293359585052</v>
      </c>
      <c r="S62" s="2915">
        <f>'35'!BD92</f>
        <v>294.74565956689128</v>
      </c>
      <c r="T62" s="2915">
        <f>'35'!BE92</f>
        <v>229.37086092718209</v>
      </c>
      <c r="U62" s="2915">
        <f>'35'!BF92</f>
        <v>65.374798639709198</v>
      </c>
      <c r="V62" s="2915">
        <f>'35'!BG92</f>
        <v>65.819760157503936</v>
      </c>
      <c r="W62" s="2915">
        <f>'35'!BH92</f>
        <v>21.164488992304747</v>
      </c>
      <c r="X62" s="2915">
        <f>'35'!BI92</f>
        <v>44.655271165199174</v>
      </c>
      <c r="Y62" s="2915">
        <f>'35'!BJ92</f>
        <v>218.53499194565498</v>
      </c>
      <c r="Z62" s="2915">
        <f>'35'!BK92</f>
        <v>14.749776266327958</v>
      </c>
      <c r="AA62" s="2915">
        <f>'35'!BL92</f>
        <v>11.122248075887502</v>
      </c>
      <c r="AB62" s="2915">
        <f>'35'!BM92</f>
        <v>3.6275281904404562</v>
      </c>
      <c r="AC62" s="2915">
        <f>'35'!BN92</f>
        <v>203.78521567932702</v>
      </c>
      <c r="AD62" s="2915">
        <f>'35'!BO92</f>
        <v>35.366207266882796</v>
      </c>
      <c r="AE62" s="2915">
        <f>'35'!BP92</f>
        <v>32.478611061404713</v>
      </c>
      <c r="AF62" s="2915">
        <f>'35'!BQ92</f>
        <v>2.8875962054780842</v>
      </c>
      <c r="AG62" s="2915">
        <f>'35'!BR92</f>
        <v>168.41900841244424</v>
      </c>
      <c r="AH62" s="2915">
        <f>'35'!BS92</f>
        <v>112.83568999466861</v>
      </c>
      <c r="AI62" s="2915">
        <f>'35'!BT92</f>
        <v>55.583318417775615</v>
      </c>
      <c r="AJ62" s="2915">
        <f>'35'!BU92</f>
        <v>0</v>
      </c>
      <c r="AK62" s="2915">
        <f>'35'!BV92</f>
        <v>0</v>
      </c>
      <c r="AL62" s="2915">
        <f>'35'!BW92</f>
        <v>0</v>
      </c>
    </row>
    <row r="63" spans="1:38" ht="12.95" customHeight="1">
      <c r="A63" s="3094" t="s">
        <v>876</v>
      </c>
      <c r="B63" s="3094"/>
      <c r="C63" s="3094"/>
      <c r="D63" s="1083"/>
      <c r="E63" s="2919"/>
      <c r="F63" s="2915"/>
      <c r="G63" s="2915"/>
      <c r="H63" s="2915"/>
      <c r="I63" s="2915"/>
      <c r="J63" s="2915"/>
      <c r="K63" s="2915"/>
      <c r="L63" s="2915"/>
      <c r="M63" s="2915"/>
      <c r="N63" s="2915"/>
      <c r="O63" s="2915"/>
      <c r="P63" s="2915"/>
      <c r="Q63" s="2915"/>
      <c r="R63" s="2915"/>
      <c r="S63" s="2915"/>
      <c r="T63" s="2915"/>
      <c r="U63" s="2915"/>
      <c r="V63" s="2915"/>
      <c r="W63" s="2915"/>
      <c r="X63" s="2915"/>
      <c r="Y63" s="2915"/>
      <c r="Z63" s="2915"/>
      <c r="AA63" s="2915"/>
      <c r="AB63" s="2915"/>
      <c r="AC63" s="2915"/>
      <c r="AD63" s="2915"/>
      <c r="AE63" s="2915"/>
      <c r="AF63" s="2915"/>
      <c r="AG63" s="2915"/>
      <c r="AH63" s="2915"/>
      <c r="AI63" s="2915"/>
      <c r="AJ63" s="2915"/>
      <c r="AK63" s="2915"/>
      <c r="AL63" s="2915"/>
    </row>
    <row r="64" spans="1:38" ht="12.95" customHeight="1">
      <c r="A64" s="196"/>
      <c r="B64" s="156" t="s">
        <v>2188</v>
      </c>
      <c r="C64" s="196"/>
      <c r="D64" s="1083"/>
      <c r="E64" s="2919">
        <f>'35'!AP93</f>
        <v>3.0943049150141149</v>
      </c>
      <c r="F64" s="2915">
        <f>'35'!AQ93</f>
        <v>2.5322624777956535</v>
      </c>
      <c r="G64" s="2915">
        <f>'35'!AR93</f>
        <v>0.56204243721846259</v>
      </c>
      <c r="H64" s="2915">
        <f>'35'!AS93</f>
        <v>1.2684349801611798</v>
      </c>
      <c r="I64" s="2915">
        <f>'35'!AT93</f>
        <v>0.52834291560577973</v>
      </c>
      <c r="J64" s="2915">
        <f>'35'!AU93</f>
        <v>0.43105513103745668</v>
      </c>
      <c r="K64" s="2915">
        <f>'35'!AV93</f>
        <v>9.7287784568323044E-2</v>
      </c>
      <c r="L64" s="2915">
        <f>'35'!AW93</f>
        <v>0.40506555620353796</v>
      </c>
      <c r="M64" s="2915">
        <f>'35'!AX93</f>
        <v>9.5227630960881327E-2</v>
      </c>
      <c r="N64" s="2915">
        <f>'35'!AY93</f>
        <v>8.6256054061719295E-2</v>
      </c>
      <c r="O64" s="2915">
        <f>'35'!AZ93</f>
        <v>8.9715768991620332E-3</v>
      </c>
      <c r="P64" s="2915">
        <f>'35'!BA93</f>
        <v>0.18988667735248654</v>
      </c>
      <c r="Q64" s="2915">
        <f>'35'!BB93</f>
        <v>0.1892523378010561</v>
      </c>
      <c r="R64" s="2915">
        <f>'35'!BC93</f>
        <v>6.3433955143045364E-4</v>
      </c>
      <c r="S64" s="2915">
        <f>'35'!BD93</f>
        <v>0.1199512478901701</v>
      </c>
      <c r="T64" s="2915">
        <f>'35'!BE93</f>
        <v>0.1052803645248415</v>
      </c>
      <c r="U64" s="2915">
        <f>'35'!BF93</f>
        <v>1.467088336532856E-2</v>
      </c>
      <c r="V64" s="2915">
        <f>'35'!BG93</f>
        <v>0.33502650835186271</v>
      </c>
      <c r="W64" s="2915">
        <f>'35'!BH93</f>
        <v>3.8589973933752665E-2</v>
      </c>
      <c r="X64" s="2915">
        <f>'35'!BI93</f>
        <v>0.29643653441811008</v>
      </c>
      <c r="Y64" s="2915">
        <f>'35'!BJ93</f>
        <v>1.4225752455935494</v>
      </c>
      <c r="Z64" s="2915">
        <f>'35'!BK93</f>
        <v>0.15882123134871415</v>
      </c>
      <c r="AA64" s="2915">
        <f>'35'!BL93</f>
        <v>0.13981529466900977</v>
      </c>
      <c r="AB64" s="2915">
        <f>'35'!BM93</f>
        <v>1.9005936679704384E-2</v>
      </c>
      <c r="AC64" s="2915">
        <f>'35'!BN93</f>
        <v>1.2637540142448354</v>
      </c>
      <c r="AD64" s="2915">
        <f>'35'!BO93</f>
        <v>0.56479777998160319</v>
      </c>
      <c r="AE64" s="2915">
        <f>'35'!BP93</f>
        <v>0.55416782170892165</v>
      </c>
      <c r="AF64" s="2915">
        <f>'35'!BQ93</f>
        <v>1.0629958272681681E-2</v>
      </c>
      <c r="AG64" s="2915">
        <f>'35'!BR93</f>
        <v>0.69895623426323228</v>
      </c>
      <c r="AH64" s="2915">
        <f>'35'!BS93</f>
        <v>0.65027810962618826</v>
      </c>
      <c r="AI64" s="2915">
        <f>'35'!BT93</f>
        <v>4.8678124637044115E-2</v>
      </c>
      <c r="AJ64" s="2915">
        <f>'35'!BU93</f>
        <v>0.40329468925938705</v>
      </c>
      <c r="AK64" s="2915">
        <f>'35'!BV93</f>
        <v>0.33756739043270911</v>
      </c>
      <c r="AL64" s="2915">
        <f>'35'!BW93</f>
        <v>6.572729882667798E-2</v>
      </c>
    </row>
    <row r="65" spans="1:38" ht="12.95" customHeight="1">
      <c r="A65" s="196"/>
      <c r="B65" s="156" t="s">
        <v>2204</v>
      </c>
      <c r="C65" s="196"/>
      <c r="D65" s="1083"/>
      <c r="E65" s="2919">
        <f>'35'!AP94</f>
        <v>4.9180990282629118</v>
      </c>
      <c r="F65" s="2915">
        <f>'35'!AQ94</f>
        <v>3.7742836379717999</v>
      </c>
      <c r="G65" s="2915">
        <f>'35'!AR94</f>
        <v>1.1438153902911106</v>
      </c>
      <c r="H65" s="2915">
        <f>'35'!AS94</f>
        <v>2.717286791245674</v>
      </c>
      <c r="I65" s="2915">
        <f>'35'!AT94</f>
        <v>0.92322930286375482</v>
      </c>
      <c r="J65" s="2915">
        <f>'35'!AU94</f>
        <v>0.74147582334718365</v>
      </c>
      <c r="K65" s="2915">
        <f>'35'!AV94</f>
        <v>0.18175347951657084</v>
      </c>
      <c r="L65" s="2915">
        <f>'35'!AW94</f>
        <v>1.07407010386774</v>
      </c>
      <c r="M65" s="2915">
        <f>'35'!AX94</f>
        <v>0.29492991441055938</v>
      </c>
      <c r="N65" s="2915">
        <f>'35'!AY94</f>
        <v>0.2410315359288091</v>
      </c>
      <c r="O65" s="2915">
        <f>'35'!AZ94</f>
        <v>5.3898378481750255E-2</v>
      </c>
      <c r="P65" s="2915">
        <f>'35'!BA94</f>
        <v>0.27272332380571429</v>
      </c>
      <c r="Q65" s="2915">
        <f>'35'!BB94</f>
        <v>0.24869279725294777</v>
      </c>
      <c r="R65" s="2915">
        <f>'35'!BC94</f>
        <v>2.4030526552766447E-2</v>
      </c>
      <c r="S65" s="2915">
        <f>'35'!BD94</f>
        <v>0.50641686565146637</v>
      </c>
      <c r="T65" s="2915">
        <f>'35'!BE94</f>
        <v>0.42678015077661158</v>
      </c>
      <c r="U65" s="2915">
        <f>'35'!BF94</f>
        <v>7.9636714874854797E-2</v>
      </c>
      <c r="V65" s="2915">
        <f>'35'!BG94</f>
        <v>0.71998738451417954</v>
      </c>
      <c r="W65" s="2915">
        <f>'35'!BH94</f>
        <v>8.2401145967988004E-2</v>
      </c>
      <c r="X65" s="2915">
        <f>'35'!BI94</f>
        <v>0.63758623854619167</v>
      </c>
      <c r="Y65" s="2915">
        <f>'35'!BJ94</f>
        <v>2.0436685895643878</v>
      </c>
      <c r="Z65" s="2915">
        <f>'35'!BK94</f>
        <v>0.1395326286596815</v>
      </c>
      <c r="AA65" s="2915">
        <f>'35'!BL94</f>
        <v>0.11809447114166824</v>
      </c>
      <c r="AB65" s="2915">
        <f>'35'!BM94</f>
        <v>2.1438157518013274E-2</v>
      </c>
      <c r="AC65" s="2915">
        <f>'35'!BN94</f>
        <v>1.9041359609047062</v>
      </c>
      <c r="AD65" s="2915">
        <f>'35'!BO94</f>
        <v>0.55482111120590016</v>
      </c>
      <c r="AE65" s="2915">
        <f>'35'!BP94</f>
        <v>0.52191036773738575</v>
      </c>
      <c r="AF65" s="2915">
        <f>'35'!BQ94</f>
        <v>3.2910743468514421E-2</v>
      </c>
      <c r="AG65" s="2915">
        <f>'35'!BR94</f>
        <v>1.3493148496988061</v>
      </c>
      <c r="AH65" s="2915">
        <f>'35'!BS94</f>
        <v>1.2699899555672267</v>
      </c>
      <c r="AI65" s="2915">
        <f>'35'!BT94</f>
        <v>7.9324894131579435E-2</v>
      </c>
      <c r="AJ65" s="2915">
        <f>'35'!BU94</f>
        <v>0.15714364745284801</v>
      </c>
      <c r="AK65" s="2915">
        <f>'35'!BV94</f>
        <v>0.12390739025197846</v>
      </c>
      <c r="AL65" s="2915">
        <f>'35'!BW94</f>
        <v>3.3236257200869562E-2</v>
      </c>
    </row>
    <row r="66" spans="1:38" ht="12.95" customHeight="1">
      <c r="A66" s="196"/>
      <c r="B66" s="156" t="s">
        <v>2190</v>
      </c>
      <c r="C66" s="196"/>
      <c r="D66" s="1083"/>
      <c r="E66" s="2919">
        <f>'35'!AP95</f>
        <v>4.5179275568708208</v>
      </c>
      <c r="F66" s="2915">
        <f>'35'!AQ95</f>
        <v>3.5017511640166736</v>
      </c>
      <c r="G66" s="2915">
        <f>'35'!AR95</f>
        <v>1.0161763928541463</v>
      </c>
      <c r="H66" s="2915">
        <f>'35'!AS95</f>
        <v>2.4379425940117581</v>
      </c>
      <c r="I66" s="2915">
        <f>'35'!AT95</f>
        <v>0.86083887073513699</v>
      </c>
      <c r="J66" s="2915">
        <f>'35'!AU95</f>
        <v>0.66178011452030472</v>
      </c>
      <c r="K66" s="2915">
        <f>'35'!AV95</f>
        <v>0.19905875621483204</v>
      </c>
      <c r="L66" s="2915">
        <f>'35'!AW95</f>
        <v>0.91817843498818663</v>
      </c>
      <c r="M66" s="2915">
        <f>'35'!AX95</f>
        <v>0.37788525888644703</v>
      </c>
      <c r="N66" s="2915">
        <f>'35'!AY95</f>
        <v>0.3400101866788402</v>
      </c>
      <c r="O66" s="2915">
        <f>'35'!AZ95</f>
        <v>3.7875072207606941E-2</v>
      </c>
      <c r="P66" s="2915">
        <f>'35'!BA95</f>
        <v>0.29952833881706714</v>
      </c>
      <c r="Q66" s="2915">
        <f>'35'!BB95</f>
        <v>0.29615668044338905</v>
      </c>
      <c r="R66" s="2915">
        <f>'35'!BC95</f>
        <v>3.371658373678072E-3</v>
      </c>
      <c r="S66" s="2915">
        <f>'35'!BD95</f>
        <v>0.24076483728467238</v>
      </c>
      <c r="T66" s="2915">
        <f>'35'!BE95</f>
        <v>0.20046986144897963</v>
      </c>
      <c r="U66" s="2915">
        <f>'35'!BF95</f>
        <v>4.0294975835692755E-2</v>
      </c>
      <c r="V66" s="2915">
        <f>'35'!BG95</f>
        <v>0.65892528828843344</v>
      </c>
      <c r="W66" s="2915">
        <f>'35'!BH95</f>
        <v>0.1057581830296318</v>
      </c>
      <c r="X66" s="2915">
        <f>'35'!BI95</f>
        <v>0.55316710525880153</v>
      </c>
      <c r="Y66" s="2915">
        <f>'35'!BJ95</f>
        <v>2.0282687813150626</v>
      </c>
      <c r="Z66" s="2915">
        <f>'35'!BK95</f>
        <v>0.27315847920130215</v>
      </c>
      <c r="AA66" s="2915">
        <f>'35'!BL95</f>
        <v>0.24582717722554906</v>
      </c>
      <c r="AB66" s="2915">
        <f>'35'!BM95</f>
        <v>2.7331301975753088E-2</v>
      </c>
      <c r="AC66" s="2915">
        <f>'35'!BN95</f>
        <v>1.7551103021137604</v>
      </c>
      <c r="AD66" s="2915">
        <f>'35'!BO95</f>
        <v>0.84766450438049057</v>
      </c>
      <c r="AE66" s="2915">
        <f>'35'!BP95</f>
        <v>0.79477763446256366</v>
      </c>
      <c r="AF66" s="2915">
        <f>'35'!BQ95</f>
        <v>5.2886869917926897E-2</v>
      </c>
      <c r="AG66" s="2915">
        <f>'35'!BR95</f>
        <v>0.90744579773326972</v>
      </c>
      <c r="AH66" s="2915">
        <f>'35'!BS95</f>
        <v>0.81757564067532873</v>
      </c>
      <c r="AI66" s="2915">
        <f>'35'!BT95</f>
        <v>8.9870157057941033E-2</v>
      </c>
      <c r="AJ66" s="2915">
        <f>'35'!BU95</f>
        <v>5.171618154400081E-2</v>
      </c>
      <c r="AK66" s="2915">
        <f>'35'!BV95</f>
        <v>3.9395685532086708E-2</v>
      </c>
      <c r="AL66" s="2915">
        <f>'35'!BW95</f>
        <v>1.2320496011914107E-2</v>
      </c>
    </row>
    <row r="67" spans="1:38" ht="12.95" customHeight="1">
      <c r="A67" s="196"/>
      <c r="B67" s="156" t="s">
        <v>2226</v>
      </c>
      <c r="C67" s="196"/>
      <c r="D67" s="1083"/>
      <c r="E67" s="2919">
        <f>'35'!AP96</f>
        <v>6.6541673731591562</v>
      </c>
      <c r="F67" s="2915">
        <f>'35'!AQ96</f>
        <v>5.1263197718948126</v>
      </c>
      <c r="G67" s="2915">
        <f>'35'!AR96</f>
        <v>1.5278476012643418</v>
      </c>
      <c r="H67" s="2915">
        <f>'35'!AS96</f>
        <v>4.0826085639678995</v>
      </c>
      <c r="I67" s="2915">
        <f>'35'!AT96</f>
        <v>1.0234912133171834</v>
      </c>
      <c r="J67" s="2915">
        <f>'35'!AU96</f>
        <v>0.74743949700857526</v>
      </c>
      <c r="K67" s="2915">
        <f>'35'!AV96</f>
        <v>0.27605171630860725</v>
      </c>
      <c r="L67" s="2915">
        <f>'35'!AW96</f>
        <v>1.8435918065642203</v>
      </c>
      <c r="M67" s="2915">
        <f>'35'!AX96</f>
        <v>0.67324252071267843</v>
      </c>
      <c r="N67" s="2915">
        <f>'35'!AY96</f>
        <v>0.62882317339595695</v>
      </c>
      <c r="O67" s="2915">
        <f>'35'!AZ96</f>
        <v>4.4419347316721446E-2</v>
      </c>
      <c r="P67" s="2915">
        <f>'35'!BA96</f>
        <v>0.70101540581066879</v>
      </c>
      <c r="Q67" s="2915">
        <f>'35'!BB96</f>
        <v>0.68744056342160387</v>
      </c>
      <c r="R67" s="2915">
        <f>'35'!BC96</f>
        <v>1.3574842389065032E-2</v>
      </c>
      <c r="S67" s="2915">
        <f>'35'!BD96</f>
        <v>0.4693338800408744</v>
      </c>
      <c r="T67" s="2915">
        <f>'35'!BE96</f>
        <v>0.42772006432359139</v>
      </c>
      <c r="U67" s="2915">
        <f>'35'!BF96</f>
        <v>4.1613815717283106E-2</v>
      </c>
      <c r="V67" s="2915">
        <f>'35'!BG96</f>
        <v>1.2155255440864965</v>
      </c>
      <c r="W67" s="2915">
        <f>'35'!BH96</f>
        <v>0.23438787197122476</v>
      </c>
      <c r="X67" s="2915">
        <f>'35'!BI96</f>
        <v>0.98113767211527259</v>
      </c>
      <c r="Y67" s="2915">
        <f>'35'!BJ96</f>
        <v>2.5572133841210989</v>
      </c>
      <c r="Z67" s="2915">
        <f>'35'!BK96</f>
        <v>0.37611224284862443</v>
      </c>
      <c r="AA67" s="2915">
        <f>'35'!BL96</f>
        <v>0.33417446667979289</v>
      </c>
      <c r="AB67" s="2915">
        <f>'35'!BM96</f>
        <v>4.1937776168831507E-2</v>
      </c>
      <c r="AC67" s="2915">
        <f>'35'!BN96</f>
        <v>2.1811011412724755</v>
      </c>
      <c r="AD67" s="2915">
        <f>'35'!BO96</f>
        <v>0.91535336891752606</v>
      </c>
      <c r="AE67" s="2915">
        <f>'35'!BP96</f>
        <v>0.88420282110685799</v>
      </c>
      <c r="AF67" s="2915">
        <f>'35'!BQ96</f>
        <v>3.115054781066795E-2</v>
      </c>
      <c r="AG67" s="2915">
        <f>'35'!BR96</f>
        <v>1.2657477723549495</v>
      </c>
      <c r="AH67" s="2915">
        <f>'35'!BS96</f>
        <v>1.1677858889170556</v>
      </c>
      <c r="AI67" s="2915">
        <f>'35'!BT96</f>
        <v>9.7961883437893776E-2</v>
      </c>
      <c r="AJ67" s="2915">
        <f>'35'!BU96</f>
        <v>1.4345425070155281E-2</v>
      </c>
      <c r="AK67" s="2915">
        <f>'35'!BV96</f>
        <v>1.4345425070155281E-2</v>
      </c>
      <c r="AL67" s="2915">
        <f>'35'!BW96</f>
        <v>0</v>
      </c>
    </row>
    <row r="68" spans="1:38" ht="12.95" customHeight="1">
      <c r="A68" s="196"/>
      <c r="B68" s="156" t="s">
        <v>2192</v>
      </c>
      <c r="C68" s="196"/>
      <c r="D68" s="1083"/>
      <c r="E68" s="2919">
        <f>'35'!AP97</f>
        <v>9.5965967112023911</v>
      </c>
      <c r="F68" s="2915">
        <f>'35'!AQ97</f>
        <v>7.3318934549161758</v>
      </c>
      <c r="G68" s="2915">
        <f>'35'!AR97</f>
        <v>2.2647032562862108</v>
      </c>
      <c r="H68" s="2915">
        <f>'35'!AS97</f>
        <v>6.0108630833078491</v>
      </c>
      <c r="I68" s="2915">
        <f>'35'!AT97</f>
        <v>1.4285101603046297</v>
      </c>
      <c r="J68" s="2915">
        <f>'35'!AU97</f>
        <v>1.0839654127884391</v>
      </c>
      <c r="K68" s="2915">
        <f>'35'!AV97</f>
        <v>0.34454474751619102</v>
      </c>
      <c r="L68" s="2915">
        <f>'35'!AW97</f>
        <v>2.9000188083302079</v>
      </c>
      <c r="M68" s="2915">
        <f>'35'!AX97</f>
        <v>0.82400534430496553</v>
      </c>
      <c r="N68" s="2915">
        <f>'35'!AY97</f>
        <v>0.76116746547127057</v>
      </c>
      <c r="O68" s="2915">
        <f>'35'!AZ97</f>
        <v>6.2837878833695127E-2</v>
      </c>
      <c r="P68" s="2915">
        <f>'35'!BA97</f>
        <v>1.0634727835775308</v>
      </c>
      <c r="Q68" s="2915">
        <f>'35'!BB97</f>
        <v>1.0199619718398969</v>
      </c>
      <c r="R68" s="2915">
        <f>'35'!BC97</f>
        <v>4.3510811737633673E-2</v>
      </c>
      <c r="S68" s="2915">
        <f>'35'!BD97</f>
        <v>1.01254068044771</v>
      </c>
      <c r="T68" s="2915">
        <f>'35'!BE97</f>
        <v>0.88232179679409184</v>
      </c>
      <c r="U68" s="2915">
        <f>'35'!BF97</f>
        <v>0.13021888365361803</v>
      </c>
      <c r="V68" s="2915">
        <f>'35'!BG97</f>
        <v>1.6823341146730142</v>
      </c>
      <c r="W68" s="2915">
        <f>'35'!BH97</f>
        <v>0.27192243104411462</v>
      </c>
      <c r="X68" s="2915">
        <f>'35'!BI97</f>
        <v>1.4104116836288998</v>
      </c>
      <c r="Y68" s="2915">
        <f>'35'!BJ97</f>
        <v>3.5857336278945384</v>
      </c>
      <c r="Z68" s="2915">
        <f>'35'!BK97</f>
        <v>0.34882485700410287</v>
      </c>
      <c r="AA68" s="2915">
        <f>'35'!BL97</f>
        <v>0.31510344538734331</v>
      </c>
      <c r="AB68" s="2915">
        <f>'35'!BM97</f>
        <v>3.3721411616759553E-2</v>
      </c>
      <c r="AC68" s="2915">
        <f>'35'!BN97</f>
        <v>3.2369087708904374</v>
      </c>
      <c r="AD68" s="2915">
        <f>'35'!BO97</f>
        <v>1.264879581916607</v>
      </c>
      <c r="AE68" s="2915">
        <f>'35'!BP97</f>
        <v>1.2337437160484357</v>
      </c>
      <c r="AF68" s="2915">
        <f>'35'!BQ97</f>
        <v>3.1135865868171263E-2</v>
      </c>
      <c r="AG68" s="2915">
        <f>'35'!BR97</f>
        <v>1.9720291889738297</v>
      </c>
      <c r="AH68" s="2915">
        <f>'35'!BS97</f>
        <v>1.7637072155425875</v>
      </c>
      <c r="AI68" s="2915">
        <f>'35'!BT97</f>
        <v>0.20832197343124201</v>
      </c>
      <c r="AJ68" s="2915">
        <f>'35'!BU97</f>
        <v>0</v>
      </c>
      <c r="AK68" s="2915">
        <f>'35'!BV97</f>
        <v>0</v>
      </c>
      <c r="AL68" s="2915">
        <f>'35'!BW97</f>
        <v>0</v>
      </c>
    </row>
    <row r="69" spans="1:38" ht="12.95" customHeight="1">
      <c r="A69" s="155"/>
      <c r="B69" s="156" t="s">
        <v>2287</v>
      </c>
      <c r="C69" s="155"/>
      <c r="D69" s="1089"/>
      <c r="E69" s="2919">
        <f>'35'!AP98</f>
        <v>14.692970485710077</v>
      </c>
      <c r="F69" s="2915">
        <f>'35'!AQ98</f>
        <v>11.134191921748528</v>
      </c>
      <c r="G69" s="2915">
        <f>'35'!AR98</f>
        <v>3.5587785639615261</v>
      </c>
      <c r="H69" s="2915">
        <f>'35'!AS98</f>
        <v>9.0513235078413601</v>
      </c>
      <c r="I69" s="2915">
        <f>'35'!AT98</f>
        <v>1.9281670540377875</v>
      </c>
      <c r="J69" s="2915">
        <f>'35'!AU98</f>
        <v>1.3588400940271868</v>
      </c>
      <c r="K69" s="2915">
        <f>'35'!AV98</f>
        <v>0.56932696001060157</v>
      </c>
      <c r="L69" s="2915">
        <f>'35'!AW98</f>
        <v>4.7271976857573543</v>
      </c>
      <c r="M69" s="2915">
        <f>'35'!AX98</f>
        <v>1.0047087373082455</v>
      </c>
      <c r="N69" s="2915">
        <f>'35'!AY98</f>
        <v>0.92211452730090038</v>
      </c>
      <c r="O69" s="2915">
        <f>'35'!AZ98</f>
        <v>8.2594210007345722E-2</v>
      </c>
      <c r="P69" s="2915">
        <f>'35'!BA98</f>
        <v>1.8021176268587158</v>
      </c>
      <c r="Q69" s="2915">
        <f>'35'!BB98</f>
        <v>1.7186586019490395</v>
      </c>
      <c r="R69" s="2915">
        <f>'35'!BC98</f>
        <v>8.3459024909676646E-2</v>
      </c>
      <c r="S69" s="2915">
        <f>'35'!BD98</f>
        <v>1.9203713215903919</v>
      </c>
      <c r="T69" s="2915">
        <f>'35'!BE98</f>
        <v>1.6669031678248305</v>
      </c>
      <c r="U69" s="2915">
        <f>'35'!BF98</f>
        <v>0.25346815376556248</v>
      </c>
      <c r="V69" s="2915">
        <f>'35'!BG98</f>
        <v>2.395958768046218</v>
      </c>
      <c r="W69" s="2915">
        <f>'35'!BH98</f>
        <v>0.38938251834947751</v>
      </c>
      <c r="X69" s="2915">
        <f>'35'!BI98</f>
        <v>2.0065762496967396</v>
      </c>
      <c r="Y69" s="2915">
        <f>'35'!BJ98</f>
        <v>5.6416469778687093</v>
      </c>
      <c r="Z69" s="2915">
        <f>'35'!BK98</f>
        <v>0.416704620100461</v>
      </c>
      <c r="AA69" s="2915">
        <f>'35'!BL98</f>
        <v>0.33863816957546772</v>
      </c>
      <c r="AB69" s="2915">
        <f>'35'!BM98</f>
        <v>7.8066450524993294E-2</v>
      </c>
      <c r="AC69" s="2915">
        <f>'35'!BN98</f>
        <v>5.2249423577682466</v>
      </c>
      <c r="AD69" s="2915">
        <f>'35'!BO98</f>
        <v>2.0059857253798521</v>
      </c>
      <c r="AE69" s="2915">
        <f>'35'!BP98</f>
        <v>1.8792563561994036</v>
      </c>
      <c r="AF69" s="2915">
        <f>'35'!BQ98</f>
        <v>0.12672936918044905</v>
      </c>
      <c r="AG69" s="2915">
        <f>'35'!BR98</f>
        <v>3.2189566323883945</v>
      </c>
      <c r="AH69" s="2915">
        <f>'35'!BS98</f>
        <v>2.8603984865222389</v>
      </c>
      <c r="AI69" s="2915">
        <f>'35'!BT98</f>
        <v>0.35855814586615531</v>
      </c>
      <c r="AJ69" s="2915">
        <f>'35'!BU98</f>
        <v>0</v>
      </c>
      <c r="AK69" s="2915">
        <f>'35'!BV98</f>
        <v>0</v>
      </c>
      <c r="AL69" s="2915">
        <f>'35'!BW98</f>
        <v>0</v>
      </c>
    </row>
    <row r="70" spans="1:38" ht="12.95" customHeight="1">
      <c r="A70" s="155"/>
      <c r="B70" s="156" t="s">
        <v>2235</v>
      </c>
      <c r="C70" s="155"/>
      <c r="D70" s="1089"/>
      <c r="E70" s="2919">
        <f>'35'!AP99</f>
        <v>19.478001943352353</v>
      </c>
      <c r="F70" s="2915">
        <f>'35'!AQ99</f>
        <v>14.649481465849606</v>
      </c>
      <c r="G70" s="2915">
        <f>'35'!AR99</f>
        <v>4.8285204775027362</v>
      </c>
      <c r="H70" s="2915">
        <f>'35'!AS99</f>
        <v>12.914032478965487</v>
      </c>
      <c r="I70" s="2915">
        <f>'35'!AT99</f>
        <v>2.5134272152780737</v>
      </c>
      <c r="J70" s="2915">
        <f>'35'!AU99</f>
        <v>1.7519723823914874</v>
      </c>
      <c r="K70" s="2915">
        <f>'35'!AV99</f>
        <v>0.76145483288658644</v>
      </c>
      <c r="L70" s="2915">
        <f>'35'!AW99</f>
        <v>7.4330417468829948</v>
      </c>
      <c r="M70" s="2915">
        <f>'35'!AX99</f>
        <v>1.1793397844533466</v>
      </c>
      <c r="N70" s="2915">
        <f>'35'!AY99</f>
        <v>1.0931971425911351</v>
      </c>
      <c r="O70" s="2915">
        <f>'35'!AZ99</f>
        <v>8.6142641862211641E-2</v>
      </c>
      <c r="P70" s="2915">
        <f>'35'!BA99</f>
        <v>2.2893714838991315</v>
      </c>
      <c r="Q70" s="2915">
        <f>'35'!BB99</f>
        <v>2.1916031210614348</v>
      </c>
      <c r="R70" s="2915">
        <f>'35'!BC99</f>
        <v>9.776836283769702E-2</v>
      </c>
      <c r="S70" s="2915">
        <f>'35'!BD99</f>
        <v>3.9643304785305156</v>
      </c>
      <c r="T70" s="2915">
        <f>'35'!BE99</f>
        <v>3.2310135632350683</v>
      </c>
      <c r="U70" s="2915">
        <f>'35'!BF99</f>
        <v>0.73331691529544685</v>
      </c>
      <c r="V70" s="2915">
        <f>'35'!BG99</f>
        <v>2.9675635168044181</v>
      </c>
      <c r="W70" s="2915">
        <f>'35'!BH99</f>
        <v>0.27670791036405784</v>
      </c>
      <c r="X70" s="2915">
        <f>'35'!BI99</f>
        <v>2.6908556064403593</v>
      </c>
      <c r="Y70" s="2915">
        <f>'35'!BJ99</f>
        <v>6.563969464386858</v>
      </c>
      <c r="Z70" s="2915">
        <f>'35'!BK99</f>
        <v>0.52978282735001747</v>
      </c>
      <c r="AA70" s="2915">
        <f>'35'!BL99</f>
        <v>0.35667411897824064</v>
      </c>
      <c r="AB70" s="2915">
        <f>'35'!BM99</f>
        <v>0.17310870837177678</v>
      </c>
      <c r="AC70" s="2915">
        <f>'35'!BN99</f>
        <v>6.0341866370368411</v>
      </c>
      <c r="AD70" s="2915">
        <f>'35'!BO99</f>
        <v>1.1225540058036934</v>
      </c>
      <c r="AE70" s="2915">
        <f>'35'!BP99</f>
        <v>1.0495924586650935</v>
      </c>
      <c r="AF70" s="2915">
        <f>'35'!BQ99</f>
        <v>7.2961547138599883E-2</v>
      </c>
      <c r="AG70" s="2915">
        <f>'35'!BR99</f>
        <v>4.9116326312331484</v>
      </c>
      <c r="AH70" s="2915">
        <f>'35'!BS99</f>
        <v>4.6987207685630903</v>
      </c>
      <c r="AI70" s="2915">
        <f>'35'!BT99</f>
        <v>0.21291186267005879</v>
      </c>
      <c r="AJ70" s="2915">
        <f>'35'!BU99</f>
        <v>0</v>
      </c>
      <c r="AK70" s="2915">
        <f>'35'!BV99</f>
        <v>0</v>
      </c>
      <c r="AL70" s="2915">
        <f>'35'!BW99</f>
        <v>0</v>
      </c>
    </row>
    <row r="71" spans="1:38" ht="12.95" customHeight="1">
      <c r="A71" s="155"/>
      <c r="B71" s="156" t="s">
        <v>2203</v>
      </c>
      <c r="C71" s="155"/>
      <c r="D71" s="1089"/>
      <c r="E71" s="2919">
        <f>'35'!AP100</f>
        <v>24.184194960100484</v>
      </c>
      <c r="F71" s="2915">
        <f>'35'!AQ100</f>
        <v>17.929412215979792</v>
      </c>
      <c r="G71" s="2915">
        <f>'35'!AR100</f>
        <v>6.2547827441207122</v>
      </c>
      <c r="H71" s="2915">
        <f>'35'!AS100</f>
        <v>18.645034032895271</v>
      </c>
      <c r="I71" s="2915">
        <f>'35'!AT100</f>
        <v>3.5006457908984294</v>
      </c>
      <c r="J71" s="2915">
        <f>'35'!AU100</f>
        <v>2.5185977263692521</v>
      </c>
      <c r="K71" s="2915">
        <f>'35'!AV100</f>
        <v>0.98204806452917637</v>
      </c>
      <c r="L71" s="2915">
        <f>'35'!AW100</f>
        <v>10.925118308934669</v>
      </c>
      <c r="M71" s="2915">
        <f>'35'!AX100</f>
        <v>1.2862709731111444</v>
      </c>
      <c r="N71" s="2915">
        <f>'35'!AY100</f>
        <v>1.2109932114947186</v>
      </c>
      <c r="O71" s="2915">
        <f>'35'!AZ100</f>
        <v>7.5277761616425923E-2</v>
      </c>
      <c r="P71" s="2915">
        <f>'35'!BA100</f>
        <v>3.4208456869682022</v>
      </c>
      <c r="Q71" s="2915">
        <f>'35'!BB100</f>
        <v>3.270484850864853</v>
      </c>
      <c r="R71" s="2915">
        <f>'35'!BC100</f>
        <v>0.15036083610334916</v>
      </c>
      <c r="S71" s="2915">
        <f>'35'!BD100</f>
        <v>6.2180016488553154</v>
      </c>
      <c r="T71" s="2915">
        <f>'35'!BE100</f>
        <v>5.2264070999284868</v>
      </c>
      <c r="U71" s="2915">
        <f>'35'!BF100</f>
        <v>0.99159454892682819</v>
      </c>
      <c r="V71" s="2915">
        <f>'35'!BG100</f>
        <v>4.2192699330621775</v>
      </c>
      <c r="W71" s="2915">
        <f>'35'!BH100</f>
        <v>0.64656520505003778</v>
      </c>
      <c r="X71" s="2915">
        <f>'35'!BI100</f>
        <v>3.5727047280121402</v>
      </c>
      <c r="Y71" s="2915">
        <f>'35'!BJ100</f>
        <v>5.5391609272052289</v>
      </c>
      <c r="Z71" s="2915">
        <f>'35'!BK100</f>
        <v>0.85371357418067717</v>
      </c>
      <c r="AA71" s="2915">
        <f>'35'!BL100</f>
        <v>0.66920681282614747</v>
      </c>
      <c r="AB71" s="2915">
        <f>'35'!BM100</f>
        <v>0.18450676135452967</v>
      </c>
      <c r="AC71" s="2915">
        <f>'35'!BN100</f>
        <v>4.6854473530245517</v>
      </c>
      <c r="AD71" s="2915">
        <f>'35'!BO100</f>
        <v>1.9094286422306426</v>
      </c>
      <c r="AE71" s="2915">
        <f>'35'!BP100</f>
        <v>1.7532932285441163</v>
      </c>
      <c r="AF71" s="2915">
        <f>'35'!BQ100</f>
        <v>0.15613541368652606</v>
      </c>
      <c r="AG71" s="2915">
        <f>'35'!BR100</f>
        <v>2.77601871079391</v>
      </c>
      <c r="AH71" s="2915">
        <f>'35'!BS100</f>
        <v>2.6338640809021689</v>
      </c>
      <c r="AI71" s="2915">
        <f>'35'!BT100</f>
        <v>0.14215462989174027</v>
      </c>
      <c r="AJ71" s="2915">
        <f>'35'!BU100</f>
        <v>0</v>
      </c>
      <c r="AK71" s="2915">
        <f>'35'!BV100</f>
        <v>0</v>
      </c>
      <c r="AL71" s="2915">
        <f>'35'!BW100</f>
        <v>0</v>
      </c>
    </row>
    <row r="72" spans="1:38" ht="12.95" customHeight="1">
      <c r="A72" s="155"/>
      <c r="B72" s="156" t="s">
        <v>2196</v>
      </c>
      <c r="C72" s="155"/>
      <c r="D72" s="1089"/>
      <c r="E72" s="2919">
        <f>'35'!AP101</f>
        <v>54.75149071208628</v>
      </c>
      <c r="F72" s="2915">
        <f>'35'!AQ101</f>
        <v>42.37258576404745</v>
      </c>
      <c r="G72" s="2915">
        <f>'35'!AR101</f>
        <v>12.378904948038818</v>
      </c>
      <c r="H72" s="2915">
        <f>'35'!AS101</f>
        <v>38.183667942324675</v>
      </c>
      <c r="I72" s="2915">
        <f>'35'!AT101</f>
        <v>7.8547611485781665</v>
      </c>
      <c r="J72" s="2915">
        <f>'35'!AU101</f>
        <v>6.1853591801597094</v>
      </c>
      <c r="K72" s="2915">
        <f>'35'!AV101</f>
        <v>1.6694019684184582</v>
      </c>
      <c r="L72" s="2915">
        <f>'35'!AW101</f>
        <v>21.641746954240318</v>
      </c>
      <c r="M72" s="2915">
        <f>'35'!AX101</f>
        <v>1.31542802012434</v>
      </c>
      <c r="N72" s="2915">
        <f>'35'!AY101</f>
        <v>1.2706328356385028</v>
      </c>
      <c r="O72" s="2915">
        <f>'35'!AZ101</f>
        <v>4.4795184485837039E-2</v>
      </c>
      <c r="P72" s="2915">
        <f>'35'!BA101</f>
        <v>5.7488031275426543</v>
      </c>
      <c r="Q72" s="2915">
        <f>'35'!BB101</f>
        <v>5.5683753457432781</v>
      </c>
      <c r="R72" s="2915">
        <f>'35'!BC101</f>
        <v>0.18042778179937694</v>
      </c>
      <c r="S72" s="2915">
        <f>'35'!BD101</f>
        <v>14.577515806573325</v>
      </c>
      <c r="T72" s="2915">
        <f>'35'!BE101</f>
        <v>12.29211646813218</v>
      </c>
      <c r="U72" s="2915">
        <f>'35'!BF101</f>
        <v>2.2853993384411471</v>
      </c>
      <c r="V72" s="2915">
        <f>'35'!BG101</f>
        <v>8.687159839506192</v>
      </c>
      <c r="W72" s="2915">
        <f>'35'!BH101</f>
        <v>2.2607959439001761</v>
      </c>
      <c r="X72" s="2915">
        <f>'35'!BI101</f>
        <v>6.4263638956060172</v>
      </c>
      <c r="Y72" s="2915">
        <f>'35'!BJ101</f>
        <v>16.567822769761595</v>
      </c>
      <c r="Z72" s="2915">
        <f>'35'!BK101</f>
        <v>4.674541489500923</v>
      </c>
      <c r="AA72" s="2915">
        <f>'35'!BL101</f>
        <v>3.6700338048054881</v>
      </c>
      <c r="AB72" s="2915">
        <f>'35'!BM101</f>
        <v>1.0045076846954339</v>
      </c>
      <c r="AC72" s="2915">
        <f>'35'!BN101</f>
        <v>11.89328128026067</v>
      </c>
      <c r="AD72" s="2915">
        <f>'35'!BO101</f>
        <v>3.8651697947987258</v>
      </c>
      <c r="AE72" s="2915">
        <f>'35'!BP101</f>
        <v>3.5734963526180952</v>
      </c>
      <c r="AF72" s="2915">
        <f>'35'!BQ101</f>
        <v>0.29167344218063096</v>
      </c>
      <c r="AG72" s="2915">
        <f>'35'!BR101</f>
        <v>8.0281114854619435</v>
      </c>
      <c r="AH72" s="2915">
        <f>'35'!BS101</f>
        <v>7.5517758330500273</v>
      </c>
      <c r="AI72" s="2915">
        <f>'35'!BT101</f>
        <v>0.47633565241191739</v>
      </c>
      <c r="AJ72" s="2915">
        <f>'35'!BU101</f>
        <v>0</v>
      </c>
      <c r="AK72" s="2915">
        <f>'35'!BV101</f>
        <v>0</v>
      </c>
      <c r="AL72" s="2915">
        <f>'35'!BW101</f>
        <v>0</v>
      </c>
    </row>
    <row r="73" spans="1:38" ht="12.95" customHeight="1" thickBot="1">
      <c r="A73" s="169"/>
      <c r="B73" s="170" t="s">
        <v>2207</v>
      </c>
      <c r="C73" s="155"/>
      <c r="D73" s="1089"/>
      <c r="E73" s="2920">
        <f>'35'!AP102</f>
        <v>213.38134131888924</v>
      </c>
      <c r="F73" s="2921">
        <f>'35'!AQ102</f>
        <v>162.55508674353163</v>
      </c>
      <c r="G73" s="2921">
        <f>'35'!AR102</f>
        <v>50.826254575357545</v>
      </c>
      <c r="H73" s="2921">
        <f>'35'!AS102</f>
        <v>152.121717167084</v>
      </c>
      <c r="I73" s="2921">
        <f>'35'!AT102</f>
        <v>19.898362172288156</v>
      </c>
      <c r="J73" s="2921">
        <f>'35'!AU102</f>
        <v>15.407818100130758</v>
      </c>
      <c r="K73" s="2921">
        <f>'35'!AV102</f>
        <v>4.4905440721573981</v>
      </c>
      <c r="L73" s="2921">
        <f>'35'!AW102</f>
        <v>104.79399304436593</v>
      </c>
      <c r="M73" s="2921">
        <f>'35'!AX102</f>
        <v>2.8956322410566231</v>
      </c>
      <c r="N73" s="2921">
        <f>'35'!AY102</f>
        <v>2.720467591195959</v>
      </c>
      <c r="O73" s="2921">
        <f>'35'!AZ102</f>
        <v>0.17516464986066432</v>
      </c>
      <c r="P73" s="2921">
        <f>'35'!BA102</f>
        <v>15.441660931854964</v>
      </c>
      <c r="Q73" s="2921">
        <f>'35'!BB102</f>
        <v>14.91243285964563</v>
      </c>
      <c r="R73" s="2921">
        <f>'35'!BC102</f>
        <v>0.52922807220933421</v>
      </c>
      <c r="S73" s="2921">
        <f>'35'!BD102</f>
        <v>86.456699871454333</v>
      </c>
      <c r="T73" s="2921">
        <f>'35'!BE102</f>
        <v>70.216949506801498</v>
      </c>
      <c r="U73" s="2921">
        <f>'35'!BF102</f>
        <v>16.239750364652838</v>
      </c>
      <c r="V73" s="2921">
        <f>'35'!BG102</f>
        <v>27.429361950429875</v>
      </c>
      <c r="W73" s="2921">
        <f>'35'!BH102</f>
        <v>7.9572441126889188</v>
      </c>
      <c r="X73" s="2921">
        <f>'35'!BI102</f>
        <v>19.47211783774096</v>
      </c>
      <c r="Y73" s="2921">
        <f>'35'!BJ102</f>
        <v>61.259624151805234</v>
      </c>
      <c r="Z73" s="2921">
        <f>'35'!BK102</f>
        <v>4.3669067954801086</v>
      </c>
      <c r="AA73" s="2921">
        <f>'35'!BL102</f>
        <v>3.4500041296549098</v>
      </c>
      <c r="AB73" s="2921">
        <f>'35'!BM102</f>
        <v>0.91690266582519941</v>
      </c>
      <c r="AC73" s="2921">
        <f>'35'!BN102</f>
        <v>56.892717356325129</v>
      </c>
      <c r="AD73" s="2921">
        <f>'35'!BO102</f>
        <v>12.94098979885997</v>
      </c>
      <c r="AE73" s="2921">
        <f>'35'!BP102</f>
        <v>12.281094314269449</v>
      </c>
      <c r="AF73" s="2921">
        <f>'35'!BQ102</f>
        <v>0.6598954845905205</v>
      </c>
      <c r="AG73" s="2921">
        <f>'35'!BR102</f>
        <v>43.951727557465169</v>
      </c>
      <c r="AH73" s="2921">
        <f>'35'!BS102</f>
        <v>35.60907612914454</v>
      </c>
      <c r="AI73" s="2921">
        <f>'35'!BT102</f>
        <v>8.3426514283206252</v>
      </c>
      <c r="AJ73" s="2921">
        <f>'35'!BU102</f>
        <v>0</v>
      </c>
      <c r="AK73" s="2921">
        <f>'35'!BV102</f>
        <v>0</v>
      </c>
      <c r="AL73" s="2921">
        <f>'35'!BW102</f>
        <v>0</v>
      </c>
    </row>
    <row r="74" spans="1:38" ht="12.95" customHeight="1">
      <c r="A74" s="1229" t="s">
        <v>1392</v>
      </c>
      <c r="B74" s="1284"/>
      <c r="C74" s="1256"/>
      <c r="D74" s="1256"/>
      <c r="E74" s="1256"/>
      <c r="F74" s="1256"/>
      <c r="G74" s="1256"/>
      <c r="H74" s="1256"/>
      <c r="I74" s="1256"/>
      <c r="J74" s="1256"/>
      <c r="K74" s="1256"/>
      <c r="L74" s="1256"/>
      <c r="M74" s="1256"/>
      <c r="N74" s="1256"/>
      <c r="O74" s="1256"/>
    </row>
    <row r="75" spans="1:38" ht="12.95" customHeight="1">
      <c r="A75" s="1229" t="s">
        <v>1393</v>
      </c>
      <c r="B75" s="1268"/>
      <c r="C75" s="1268"/>
      <c r="D75" s="1268"/>
      <c r="E75" s="1268"/>
      <c r="F75" s="1268"/>
      <c r="G75" s="1268"/>
      <c r="H75" s="1268"/>
      <c r="I75" s="1268"/>
      <c r="J75" s="1268"/>
      <c r="K75" s="1268"/>
      <c r="L75" s="1268"/>
      <c r="M75" s="1268"/>
      <c r="N75" s="1268"/>
      <c r="O75" s="1268"/>
    </row>
    <row r="76" spans="1:38" ht="18" customHeight="1">
      <c r="A76" s="1030"/>
      <c r="B76" s="1030"/>
      <c r="C76" s="1030"/>
      <c r="D76" s="1030"/>
    </row>
    <row r="77" spans="1:38" ht="30.75" customHeight="1">
      <c r="A77" s="1030"/>
      <c r="B77" s="1030"/>
      <c r="C77" s="1030"/>
      <c r="D77" s="1030"/>
    </row>
    <row r="78" spans="1:38" ht="16.5" customHeight="1">
      <c r="A78" s="1030"/>
      <c r="B78" s="1030"/>
      <c r="C78" s="1030"/>
      <c r="D78" s="1030"/>
    </row>
    <row r="79" spans="1:38" ht="33" customHeight="1">
      <c r="A79" s="1030"/>
      <c r="B79" s="1030"/>
      <c r="C79" s="1030"/>
      <c r="D79" s="1030"/>
    </row>
    <row r="80" spans="1:38" ht="15.75" customHeight="1">
      <c r="A80" s="1030"/>
      <c r="B80" s="1030"/>
      <c r="C80" s="1030"/>
      <c r="D80" s="1030"/>
      <c r="AE80" s="1030"/>
    </row>
    <row r="81" spans="1:4" ht="15.75" customHeight="1">
      <c r="A81" s="1030"/>
      <c r="B81" s="1030"/>
      <c r="C81" s="1030"/>
      <c r="D81" s="1030"/>
    </row>
    <row r="82" spans="1:4" ht="15.75" customHeight="1">
      <c r="A82" s="1030"/>
      <c r="B82" s="1030"/>
      <c r="C82" s="1030"/>
      <c r="D82" s="1030"/>
    </row>
    <row r="83" spans="1:4" ht="15.75" customHeight="1">
      <c r="A83" s="1030"/>
      <c r="B83" s="1030"/>
      <c r="C83" s="1030"/>
      <c r="D83" s="1030"/>
    </row>
    <row r="84" spans="1:4" ht="16.5" customHeight="1">
      <c r="A84" s="1030"/>
      <c r="B84" s="1030"/>
      <c r="C84" s="1030"/>
      <c r="D84" s="1030"/>
    </row>
    <row r="85" spans="1:4" ht="15">
      <c r="A85" s="1030"/>
      <c r="B85" s="1030"/>
      <c r="C85" s="1030"/>
      <c r="D85" s="1030"/>
    </row>
    <row r="86" spans="1:4" ht="15">
      <c r="A86" s="1030"/>
      <c r="B86" s="1030"/>
      <c r="C86" s="1030"/>
      <c r="D86" s="1030"/>
    </row>
    <row r="87" spans="1:4" ht="46.5" customHeight="1">
      <c r="A87" s="1030"/>
      <c r="B87" s="1030"/>
      <c r="C87" s="1030"/>
      <c r="D87" s="1030"/>
    </row>
    <row r="88" spans="1:4" ht="30.75" customHeight="1">
      <c r="A88" s="1030"/>
      <c r="B88" s="1030"/>
      <c r="C88" s="1030"/>
      <c r="D88" s="1030"/>
    </row>
    <row r="89" spans="1:4" ht="15">
      <c r="A89" s="1030"/>
      <c r="B89" s="1030"/>
      <c r="C89" s="1030"/>
      <c r="D89" s="1030"/>
    </row>
    <row r="90" spans="1:4" ht="33" customHeight="1">
      <c r="A90" s="1030"/>
      <c r="B90" s="1030"/>
      <c r="C90" s="1030"/>
      <c r="D90" s="1030"/>
    </row>
    <row r="91" spans="1:4" ht="15">
      <c r="A91" s="1030"/>
      <c r="B91" s="1030"/>
      <c r="C91" s="1030"/>
      <c r="D91" s="1030"/>
    </row>
    <row r="92" spans="1:4" ht="15">
      <c r="A92" s="1030"/>
      <c r="B92" s="1030"/>
      <c r="C92" s="1030"/>
      <c r="D92" s="1030"/>
    </row>
    <row r="93" spans="1:4" ht="15">
      <c r="A93" s="1030"/>
      <c r="B93" s="1030"/>
      <c r="C93" s="1030"/>
      <c r="D93" s="1030"/>
    </row>
    <row r="94" spans="1:4" ht="15">
      <c r="A94" s="1030"/>
      <c r="B94" s="1030"/>
      <c r="C94" s="1030"/>
      <c r="D94" s="1030"/>
    </row>
    <row r="95" spans="1:4" ht="15">
      <c r="A95" s="1030"/>
      <c r="B95" s="1030"/>
      <c r="C95" s="1030"/>
      <c r="D95" s="1030"/>
    </row>
    <row r="96" spans="1:4" ht="15">
      <c r="A96" s="1030"/>
      <c r="B96" s="1030"/>
      <c r="C96" s="1030"/>
      <c r="D96" s="1030"/>
    </row>
    <row r="97" spans="1:4" ht="15">
      <c r="A97" s="1030"/>
      <c r="B97" s="1030"/>
      <c r="C97" s="1030"/>
      <c r="D97" s="1030"/>
    </row>
    <row r="98" spans="1:4" ht="15">
      <c r="A98" s="1030"/>
      <c r="B98" s="1030"/>
      <c r="C98" s="1030"/>
      <c r="D98" s="1030"/>
    </row>
    <row r="99" spans="1:4" ht="15">
      <c r="A99" s="1030"/>
      <c r="B99" s="1030"/>
      <c r="C99" s="1030"/>
      <c r="D99" s="1030"/>
    </row>
  </sheetData>
  <mergeCells count="68">
    <mergeCell ref="A33:D33"/>
    <mergeCell ref="A34:C34"/>
    <mergeCell ref="A22:C22"/>
    <mergeCell ref="A23:C23"/>
    <mergeCell ref="A24:D24"/>
    <mergeCell ref="A25:D25"/>
    <mergeCell ref="A26:D26"/>
    <mergeCell ref="A30:D30"/>
    <mergeCell ref="A18:C18"/>
    <mergeCell ref="A19:C19"/>
    <mergeCell ref="A27:D27"/>
    <mergeCell ref="A28:D28"/>
    <mergeCell ref="A29:D29"/>
    <mergeCell ref="A20:C20"/>
    <mergeCell ref="A63:C63"/>
    <mergeCell ref="A9:C9"/>
    <mergeCell ref="A32:D32"/>
    <mergeCell ref="A8:C8"/>
    <mergeCell ref="A31:D31"/>
    <mergeCell ref="A21:C21"/>
    <mergeCell ref="A10:C10"/>
    <mergeCell ref="A11:C11"/>
    <mergeCell ref="A12:C12"/>
    <mergeCell ref="A13:C13"/>
    <mergeCell ref="A14:C14"/>
    <mergeCell ref="A15:C15"/>
    <mergeCell ref="A16:C16"/>
    <mergeCell ref="A17:C17"/>
    <mergeCell ref="A52:C52"/>
    <mergeCell ref="A41:C41"/>
    <mergeCell ref="A1:R1"/>
    <mergeCell ref="A3:C7"/>
    <mergeCell ref="N3:O3"/>
    <mergeCell ref="Q3:R3"/>
    <mergeCell ref="I5:K5"/>
    <mergeCell ref="O5:R5"/>
    <mergeCell ref="E3:G4"/>
    <mergeCell ref="H4:H7"/>
    <mergeCell ref="I6:I7"/>
    <mergeCell ref="J6:J7"/>
    <mergeCell ref="K6:K7"/>
    <mergeCell ref="L6:L7"/>
    <mergeCell ref="M6:O6"/>
    <mergeCell ref="P6:R6"/>
    <mergeCell ref="F5:F7"/>
    <mergeCell ref="G5:G7"/>
    <mergeCell ref="S5:U5"/>
    <mergeCell ref="V5:X5"/>
    <mergeCell ref="Z5:AB5"/>
    <mergeCell ref="Z6:Z7"/>
    <mergeCell ref="AA6:AA7"/>
    <mergeCell ref="S6:U6"/>
    <mergeCell ref="V6:V7"/>
    <mergeCell ref="W6:W7"/>
    <mergeCell ref="X6:X7"/>
    <mergeCell ref="AK5:AK7"/>
    <mergeCell ref="AL5:AL7"/>
    <mergeCell ref="AD7:AD8"/>
    <mergeCell ref="AG7:AG8"/>
    <mergeCell ref="Y4:Y7"/>
    <mergeCell ref="AC5:AI5"/>
    <mergeCell ref="AJ3:AL4"/>
    <mergeCell ref="Z4:AI4"/>
    <mergeCell ref="AJ5:AJ7"/>
    <mergeCell ref="AD6:AF6"/>
    <mergeCell ref="AG6:AI6"/>
    <mergeCell ref="AB6:AB7"/>
    <mergeCell ref="AC6:AC7"/>
  </mergeCells>
  <phoneticPr fontId="6"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1" manualBreakCount="1">
    <brk id="18" max="71"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R101"/>
  <sheetViews>
    <sheetView view="pageBreakPreview" zoomScaleNormal="50" zoomScaleSheetLayoutView="100" workbookViewId="0">
      <selection activeCell="G32" sqref="G32"/>
    </sheetView>
  </sheetViews>
  <sheetFormatPr defaultColWidth="9.140625" defaultRowHeight="15.75"/>
  <cols>
    <col min="1" max="1" width="2.28515625" style="1208" customWidth="1"/>
    <col min="2" max="2" width="18.7109375" style="1208" customWidth="1"/>
    <col min="3" max="3" width="2.28515625" style="1208" customWidth="1"/>
    <col min="4" max="4" width="1.7109375" style="1209" customWidth="1"/>
    <col min="5" max="5" width="4.140625" style="1030" customWidth="1"/>
    <col min="6" max="13" width="4" style="1030" customWidth="1"/>
    <col min="14" max="14" width="4.140625" style="1030" customWidth="1"/>
    <col min="15" max="30" width="4" style="1030" customWidth="1"/>
    <col min="31" max="31" width="4.140625" style="1030" customWidth="1"/>
    <col min="32" max="45" width="4" style="1030" customWidth="1"/>
    <col min="46" max="46" width="4" style="790" customWidth="1"/>
    <col min="47" max="47" width="2.28515625" style="1208" customWidth="1"/>
    <col min="48" max="48" width="18.7109375" style="1208" customWidth="1"/>
    <col min="49" max="49" width="2.28515625" style="1208" customWidth="1"/>
    <col min="50" max="50" width="1.7109375" style="1209" customWidth="1"/>
    <col min="51" max="62" width="6" style="1030" customWidth="1"/>
    <col min="63" max="65" width="6.7109375" style="1030" customWidth="1"/>
    <col min="66" max="66" width="6.7109375" style="790" customWidth="1"/>
    <col min="67" max="75" width="6.7109375" style="1030" customWidth="1"/>
    <col min="76" max="76" width="8.85546875" style="790" customWidth="1"/>
    <col min="77" max="78" width="9.140625" style="1030"/>
    <col min="79" max="120" width="9.140625" style="1030" customWidth="1"/>
    <col min="121" max="16384" width="9.140625" style="1030"/>
  </cols>
  <sheetData>
    <row r="1" spans="1:146" s="1154" customFormat="1" ht="35.1" customHeight="1">
      <c r="A1" s="3121" t="s">
        <v>1538</v>
      </c>
      <c r="B1" s="3121"/>
      <c r="C1" s="3121"/>
      <c r="D1" s="3121"/>
      <c r="E1" s="3121"/>
      <c r="F1" s="3121"/>
      <c r="G1" s="3121"/>
      <c r="H1" s="3121"/>
      <c r="I1" s="3121"/>
      <c r="J1" s="3121"/>
      <c r="K1" s="3121"/>
      <c r="L1" s="3121"/>
      <c r="M1" s="3121"/>
      <c r="N1" s="3121"/>
      <c r="O1" s="3121"/>
      <c r="P1" s="3121"/>
      <c r="Q1" s="3121"/>
      <c r="R1" s="3121"/>
      <c r="S1" s="3121"/>
      <c r="T1" s="3121"/>
      <c r="U1" s="3121"/>
      <c r="V1" s="3121"/>
      <c r="W1" s="1153" t="s">
        <v>881</v>
      </c>
      <c r="X1" s="1153"/>
      <c r="Y1" s="1153"/>
      <c r="Z1" s="1153"/>
      <c r="AA1" s="1153"/>
      <c r="AB1" s="1153"/>
      <c r="AC1" s="1153"/>
      <c r="AD1" s="1153"/>
      <c r="AE1" s="1153"/>
      <c r="AF1" s="1153"/>
      <c r="AG1" s="1153"/>
      <c r="AH1" s="1153"/>
      <c r="AI1" s="1153"/>
      <c r="AJ1" s="1153"/>
      <c r="AK1" s="1153"/>
      <c r="AL1" s="1153"/>
      <c r="AM1" s="1153"/>
      <c r="AN1" s="1153"/>
      <c r="AO1" s="1153"/>
      <c r="AP1" s="1153"/>
      <c r="AQ1" s="1153"/>
      <c r="AR1" s="1153"/>
      <c r="AS1" s="1153"/>
      <c r="AT1" s="1228"/>
      <c r="AU1" s="3121" t="s">
        <v>1539</v>
      </c>
      <c r="AV1" s="3121"/>
      <c r="AW1" s="3121"/>
      <c r="AX1" s="3121"/>
      <c r="AY1" s="3121"/>
      <c r="AZ1" s="3121"/>
      <c r="BA1" s="3121"/>
      <c r="BB1" s="3121"/>
      <c r="BC1" s="3121"/>
      <c r="BD1" s="3121"/>
      <c r="BE1" s="3121"/>
      <c r="BF1" s="3121"/>
      <c r="BG1" s="3121"/>
      <c r="BH1" s="3121"/>
      <c r="BI1" s="3121"/>
      <c r="BJ1" s="3121"/>
      <c r="BK1" s="1153" t="s">
        <v>880</v>
      </c>
      <c r="BL1" s="1153"/>
      <c r="BM1" s="1153"/>
      <c r="BN1" s="1153"/>
      <c r="BO1" s="1153"/>
      <c r="BP1" s="1153"/>
      <c r="BQ1" s="1153"/>
      <c r="BR1" s="1153"/>
      <c r="BS1" s="1153"/>
      <c r="BT1" s="1153"/>
      <c r="BU1" s="1153"/>
      <c r="BV1" s="1153"/>
      <c r="BW1" s="1153"/>
      <c r="BX1" s="1228"/>
    </row>
    <row r="2" spans="1:146" ht="15" customHeight="1" thickBot="1">
      <c r="A2" s="1030"/>
      <c r="B2" s="1158"/>
      <c r="C2" s="1158"/>
      <c r="D2" s="1159"/>
      <c r="E2" s="1160"/>
      <c r="F2" s="1160"/>
      <c r="G2" s="1160"/>
      <c r="H2" s="1160"/>
      <c r="I2" s="1160"/>
      <c r="J2" s="1160"/>
      <c r="K2" s="1160"/>
      <c r="L2" s="1160"/>
      <c r="M2" s="1160"/>
      <c r="N2" s="1160"/>
      <c r="O2" s="1160"/>
      <c r="P2" s="1160"/>
      <c r="Q2" s="1160"/>
      <c r="R2" s="1160"/>
      <c r="S2" s="1160"/>
      <c r="T2" s="1160"/>
      <c r="U2" s="1160"/>
      <c r="V2" s="1160"/>
      <c r="W2" s="1160"/>
      <c r="X2" s="1160"/>
      <c r="Y2" s="1160"/>
      <c r="Z2" s="1160"/>
      <c r="AA2" s="1160"/>
      <c r="AB2" s="1160"/>
      <c r="AC2" s="1160"/>
      <c r="AD2" s="1160"/>
      <c r="AE2" s="1160"/>
      <c r="AF2" s="1160"/>
      <c r="AG2" s="1160"/>
      <c r="AH2" s="1160"/>
      <c r="AI2" s="1160"/>
      <c r="AJ2" s="1160"/>
      <c r="AK2" s="1160"/>
      <c r="AL2" s="1160"/>
      <c r="AM2" s="1160"/>
      <c r="AN2" s="1160"/>
      <c r="AO2" s="1160"/>
      <c r="AP2" s="1160"/>
      <c r="AQ2" s="1160"/>
      <c r="AR2" s="3213" t="s">
        <v>805</v>
      </c>
      <c r="AS2" s="3213"/>
      <c r="AT2" s="3213"/>
      <c r="AU2" s="1030"/>
      <c r="AV2" s="1158"/>
      <c r="AW2" s="1158"/>
      <c r="AX2" s="1159"/>
      <c r="AY2" s="1160"/>
      <c r="AZ2" s="1160"/>
      <c r="BA2" s="1160"/>
      <c r="BB2" s="1160"/>
      <c r="BC2" s="1160"/>
      <c r="BD2" s="1160"/>
      <c r="BE2" s="1160"/>
      <c r="BF2" s="1160"/>
      <c r="BG2" s="1160"/>
      <c r="BH2" s="1160"/>
      <c r="BI2" s="1160"/>
      <c r="BJ2" s="1160"/>
      <c r="BK2" s="1160"/>
      <c r="BL2" s="1160"/>
      <c r="BM2" s="1160"/>
      <c r="BN2" s="1160"/>
      <c r="BO2" s="1160"/>
      <c r="BP2" s="1160"/>
      <c r="BQ2" s="1160"/>
      <c r="BR2" s="1160"/>
      <c r="BS2" s="1160"/>
      <c r="BT2" s="1160"/>
      <c r="BU2" s="1160"/>
      <c r="BV2" s="1160"/>
      <c r="BW2" s="1161"/>
      <c r="BX2" s="1161" t="s">
        <v>36</v>
      </c>
    </row>
    <row r="3" spans="1:146" s="1165" customFormat="1" ht="15" customHeight="1">
      <c r="A3" s="3081" t="s">
        <v>1</v>
      </c>
      <c r="B3" s="3081"/>
      <c r="C3" s="3081"/>
      <c r="D3" s="1162"/>
      <c r="E3" s="3209" t="s">
        <v>870</v>
      </c>
      <c r="F3" s="1230"/>
      <c r="G3" s="1230"/>
      <c r="H3" s="1230"/>
      <c r="I3" s="1230"/>
      <c r="J3" s="1230"/>
      <c r="K3" s="1231"/>
      <c r="L3" s="1231"/>
      <c r="U3" s="3145" t="s">
        <v>873</v>
      </c>
      <c r="V3" s="3145"/>
      <c r="W3" s="1166" t="s">
        <v>314</v>
      </c>
      <c r="AC3" s="3145"/>
      <c r="AD3" s="3145"/>
      <c r="AE3" s="1166"/>
      <c r="AK3" s="1166"/>
      <c r="AL3" s="1166"/>
      <c r="AM3" s="1167"/>
      <c r="AN3" s="1230"/>
      <c r="AO3" s="1230"/>
      <c r="AP3" s="1230"/>
      <c r="AQ3" s="1230"/>
      <c r="AR3" s="1232"/>
      <c r="AS3" s="1167"/>
      <c r="AT3" s="1167"/>
      <c r="AU3" s="3081" t="s">
        <v>1</v>
      </c>
      <c r="AV3" s="3081"/>
      <c r="AW3" s="3081"/>
      <c r="AX3" s="1162"/>
      <c r="AY3" s="1167"/>
      <c r="AZ3" s="1230"/>
      <c r="BA3" s="1230"/>
      <c r="BB3" s="1230"/>
      <c r="BC3" s="1230"/>
      <c r="BD3" s="1231"/>
      <c r="BE3" s="1167"/>
      <c r="BF3" s="1167"/>
      <c r="BG3" s="1167"/>
      <c r="BH3" s="1167"/>
      <c r="BI3" s="3145" t="s">
        <v>873</v>
      </c>
      <c r="BJ3" s="3145"/>
      <c r="BK3" s="1166" t="s">
        <v>314</v>
      </c>
      <c r="BN3" s="1166"/>
      <c r="BO3" s="1166"/>
      <c r="BP3" s="1166"/>
      <c r="BV3" s="1166"/>
      <c r="BW3" s="1168"/>
      <c r="BX3" s="3155" t="s">
        <v>1490</v>
      </c>
      <c r="BY3" s="1169"/>
      <c r="CF3" s="1170"/>
    </row>
    <row r="4" spans="1:146" s="1165" customFormat="1" ht="15" customHeight="1">
      <c r="A4" s="3082"/>
      <c r="B4" s="3082"/>
      <c r="C4" s="3082"/>
      <c r="D4" s="1233"/>
      <c r="E4" s="3154"/>
      <c r="K4" s="1234"/>
      <c r="L4" s="1234"/>
      <c r="M4" s="1235"/>
      <c r="N4" s="1235"/>
      <c r="O4" s="1235"/>
      <c r="P4" s="1235"/>
      <c r="Q4" s="1235"/>
      <c r="R4" s="1235"/>
      <c r="S4" s="1235"/>
      <c r="T4" s="1235"/>
      <c r="U4" s="1235"/>
      <c r="V4" s="1234" t="s">
        <v>2915</v>
      </c>
      <c r="W4" s="1235" t="s">
        <v>2916</v>
      </c>
      <c r="X4" s="1235"/>
      <c r="Y4" s="1235"/>
      <c r="Z4" s="1235"/>
      <c r="AA4" s="1235"/>
      <c r="AB4" s="1235"/>
      <c r="AC4" s="1235"/>
      <c r="AD4" s="1234"/>
      <c r="AE4" s="1235"/>
      <c r="AF4" s="1235"/>
      <c r="AG4" s="1235"/>
      <c r="AH4" s="1235"/>
      <c r="AI4" s="1235"/>
      <c r="AJ4" s="1235"/>
      <c r="AK4" s="1235"/>
      <c r="AL4" s="1235"/>
      <c r="AM4" s="1235"/>
      <c r="AN4" s="1169"/>
      <c r="AO4" s="1169"/>
      <c r="AP4" s="1169"/>
      <c r="AQ4" s="1169"/>
      <c r="AR4" s="1234"/>
      <c r="AS4" s="1235"/>
      <c r="AT4" s="1235"/>
      <c r="AU4" s="3082"/>
      <c r="AV4" s="3082"/>
      <c r="AW4" s="3082"/>
      <c r="AX4" s="1233"/>
      <c r="AY4" s="2882"/>
      <c r="AZ4" s="1235"/>
      <c r="BA4" s="1235"/>
      <c r="BB4" s="1235"/>
      <c r="BC4" s="1235"/>
      <c r="BD4" s="1235"/>
      <c r="BE4" s="1235"/>
      <c r="BF4" s="1235"/>
      <c r="BG4" s="1235"/>
      <c r="BH4" s="1235"/>
      <c r="BI4" s="1235"/>
      <c r="BJ4" s="1173" t="s">
        <v>1729</v>
      </c>
      <c r="BK4" s="1172" t="s">
        <v>4126</v>
      </c>
      <c r="BL4" s="1235"/>
      <c r="BM4" s="1235"/>
      <c r="BN4" s="1235"/>
      <c r="BO4" s="1235"/>
      <c r="BP4" s="1235"/>
      <c r="BQ4" s="1235"/>
      <c r="BR4" s="1235"/>
      <c r="BS4" s="1235"/>
      <c r="BT4" s="1235"/>
      <c r="BU4" s="1235"/>
      <c r="BV4" s="1235"/>
      <c r="BW4" s="2883"/>
      <c r="BX4" s="3158"/>
      <c r="BY4" s="1169"/>
      <c r="CF4" s="1170"/>
    </row>
    <row r="5" spans="1:146" s="1165" customFormat="1" ht="15" customHeight="1">
      <c r="A5" s="3082"/>
      <c r="B5" s="3082"/>
      <c r="C5" s="3082"/>
      <c r="D5" s="1233"/>
      <c r="E5" s="3154"/>
      <c r="F5" s="3214" t="s">
        <v>2992</v>
      </c>
      <c r="G5" s="3212"/>
      <c r="H5" s="3212"/>
      <c r="I5" s="3212"/>
      <c r="J5" s="3212"/>
      <c r="K5" s="3212"/>
      <c r="L5" s="3212"/>
      <c r="M5" s="3215"/>
      <c r="N5" s="3211" t="s">
        <v>2993</v>
      </c>
      <c r="O5" s="1236"/>
      <c r="P5" s="1236"/>
      <c r="Q5" s="1236"/>
      <c r="R5" s="1236"/>
      <c r="S5" s="1236"/>
      <c r="T5" s="1236"/>
      <c r="U5" s="1236"/>
      <c r="V5" s="1173" t="s">
        <v>4125</v>
      </c>
      <c r="W5" s="1172" t="s">
        <v>4124</v>
      </c>
      <c r="X5" s="1236"/>
      <c r="Y5" s="1236"/>
      <c r="Z5" s="1236"/>
      <c r="AA5" s="1236"/>
      <c r="AB5" s="1236"/>
      <c r="AC5" s="1236"/>
      <c r="AD5" s="1236"/>
      <c r="AE5" s="1236"/>
      <c r="AF5" s="1236"/>
      <c r="AG5" s="1236"/>
      <c r="AH5" s="1236"/>
      <c r="AI5" s="1236"/>
      <c r="AJ5" s="1236"/>
      <c r="AK5" s="1236"/>
      <c r="AL5" s="2881"/>
      <c r="AM5" s="3211" t="s">
        <v>2919</v>
      </c>
      <c r="AN5" s="3212"/>
      <c r="AO5" s="3212"/>
      <c r="AP5" s="3212"/>
      <c r="AQ5" s="3212"/>
      <c r="AR5" s="3212"/>
      <c r="AS5" s="3212"/>
      <c r="AT5" s="3212"/>
      <c r="AU5" s="3082"/>
      <c r="AV5" s="3082"/>
      <c r="AW5" s="3082"/>
      <c r="AX5" s="1233"/>
      <c r="AY5" s="3211" t="s">
        <v>2994</v>
      </c>
      <c r="AZ5" s="3212"/>
      <c r="BA5" s="3212"/>
      <c r="BB5" s="3212"/>
      <c r="BC5" s="3212"/>
      <c r="BD5" s="3212"/>
      <c r="BE5" s="3212"/>
      <c r="BF5" s="3215"/>
      <c r="BG5" s="2884"/>
      <c r="BH5" s="1236"/>
      <c r="BI5" s="1236"/>
      <c r="BJ5" s="2850" t="s">
        <v>4127</v>
      </c>
      <c r="BK5" s="1217" t="s">
        <v>4128</v>
      </c>
      <c r="BL5" s="1236"/>
      <c r="BM5" s="1236"/>
      <c r="BN5" s="1236"/>
      <c r="BO5" s="1236"/>
      <c r="BP5" s="1236"/>
      <c r="BQ5" s="1236"/>
      <c r="BR5" s="1236"/>
      <c r="BS5" s="1236"/>
      <c r="BT5" s="1236"/>
      <c r="BU5" s="1236"/>
      <c r="BV5" s="1236"/>
      <c r="BW5" s="2881"/>
      <c r="BX5" s="3158"/>
      <c r="BY5" s="1169"/>
    </row>
    <row r="6" spans="1:146" s="1165" customFormat="1" ht="15" customHeight="1">
      <c r="A6" s="3082"/>
      <c r="B6" s="3082"/>
      <c r="C6" s="3082"/>
      <c r="D6" s="1233"/>
      <c r="E6" s="3154"/>
      <c r="F6" s="3210" t="s">
        <v>2995</v>
      </c>
      <c r="G6" s="3204" t="s">
        <v>2996</v>
      </c>
      <c r="H6" s="3204" t="s">
        <v>2997</v>
      </c>
      <c r="I6" s="3204" t="s">
        <v>2950</v>
      </c>
      <c r="J6" s="3204" t="s">
        <v>2946</v>
      </c>
      <c r="K6" s="3204" t="s">
        <v>2998</v>
      </c>
      <c r="L6" s="3204" t="s">
        <v>2999</v>
      </c>
      <c r="M6" s="3204" t="s">
        <v>2947</v>
      </c>
      <c r="N6" s="3217"/>
      <c r="O6" s="3146" t="s">
        <v>705</v>
      </c>
      <c r="P6" s="3212"/>
      <c r="Q6" s="3212"/>
      <c r="R6" s="3212"/>
      <c r="S6" s="3212"/>
      <c r="T6" s="3212"/>
      <c r="U6" s="3212"/>
      <c r="V6" s="3212"/>
      <c r="W6" s="3214" t="s">
        <v>3000</v>
      </c>
      <c r="X6" s="3214"/>
      <c r="Y6" s="3214"/>
      <c r="Z6" s="3214"/>
      <c r="AA6" s="3214"/>
      <c r="AB6" s="3214"/>
      <c r="AC6" s="3214"/>
      <c r="AD6" s="3216"/>
      <c r="AE6" s="3214" t="s">
        <v>3001</v>
      </c>
      <c r="AF6" s="3212"/>
      <c r="AG6" s="3212"/>
      <c r="AH6" s="3212"/>
      <c r="AI6" s="3212"/>
      <c r="AJ6" s="3212"/>
      <c r="AK6" s="3212"/>
      <c r="AL6" s="3215"/>
      <c r="AM6" s="3210" t="s">
        <v>2995</v>
      </c>
      <c r="AN6" s="3204" t="s">
        <v>2996</v>
      </c>
      <c r="AO6" s="3204" t="s">
        <v>3002</v>
      </c>
      <c r="AP6" s="3204" t="s">
        <v>2952</v>
      </c>
      <c r="AQ6" s="3204" t="s">
        <v>3003</v>
      </c>
      <c r="AR6" s="3204" t="s">
        <v>2926</v>
      </c>
      <c r="AS6" s="3204" t="s">
        <v>3004</v>
      </c>
      <c r="AT6" s="3204" t="s">
        <v>2953</v>
      </c>
      <c r="AU6" s="3082"/>
      <c r="AV6" s="3082"/>
      <c r="AW6" s="3082"/>
      <c r="AX6" s="1233"/>
      <c r="AY6" s="3210" t="s">
        <v>2944</v>
      </c>
      <c r="AZ6" s="3204" t="s">
        <v>3005</v>
      </c>
      <c r="BA6" s="3204" t="s">
        <v>3006</v>
      </c>
      <c r="BB6" s="3204" t="s">
        <v>3007</v>
      </c>
      <c r="BC6" s="3204" t="s">
        <v>2960</v>
      </c>
      <c r="BD6" s="3204" t="s">
        <v>2961</v>
      </c>
      <c r="BE6" s="3204" t="s">
        <v>3008</v>
      </c>
      <c r="BF6" s="3204" t="s">
        <v>3009</v>
      </c>
      <c r="BG6" s="3210" t="s">
        <v>3010</v>
      </c>
      <c r="BH6" s="2885"/>
      <c r="BI6" s="2885"/>
      <c r="BJ6" s="2880" t="s">
        <v>4129</v>
      </c>
      <c r="BK6" s="2878" t="s">
        <v>1729</v>
      </c>
      <c r="BL6" s="2885"/>
      <c r="BM6" s="2885"/>
      <c r="BN6" s="2885"/>
      <c r="BO6" s="2886"/>
      <c r="BP6" s="3211" t="s">
        <v>3011</v>
      </c>
      <c r="BQ6" s="3212"/>
      <c r="BR6" s="3212"/>
      <c r="BS6" s="3212"/>
      <c r="BT6" s="3212"/>
      <c r="BU6" s="3212"/>
      <c r="BV6" s="3212"/>
      <c r="BW6" s="3215"/>
      <c r="BX6" s="3158"/>
      <c r="BY6" s="1169"/>
    </row>
    <row r="7" spans="1:146" s="1165" customFormat="1" ht="73.5" customHeight="1">
      <c r="A7" s="3083"/>
      <c r="B7" s="3083"/>
      <c r="C7" s="3083"/>
      <c r="D7" s="1237"/>
      <c r="E7" s="3153"/>
      <c r="F7" s="3205"/>
      <c r="G7" s="3205"/>
      <c r="H7" s="3205"/>
      <c r="I7" s="3205"/>
      <c r="J7" s="3205"/>
      <c r="K7" s="3205"/>
      <c r="L7" s="3205"/>
      <c r="M7" s="3205"/>
      <c r="N7" s="3218"/>
      <c r="O7" s="1238" t="s">
        <v>2921</v>
      </c>
      <c r="P7" s="1239" t="s">
        <v>2959</v>
      </c>
      <c r="Q7" s="1239" t="s">
        <v>2945</v>
      </c>
      <c r="R7" s="1239" t="s">
        <v>3012</v>
      </c>
      <c r="S7" s="1239" t="s">
        <v>3013</v>
      </c>
      <c r="T7" s="1239" t="s">
        <v>2926</v>
      </c>
      <c r="U7" s="1239" t="s">
        <v>2927</v>
      </c>
      <c r="V7" s="1239" t="s">
        <v>3014</v>
      </c>
      <c r="W7" s="1237" t="s">
        <v>2921</v>
      </c>
      <c r="X7" s="1239" t="s">
        <v>2922</v>
      </c>
      <c r="Y7" s="1239" t="s">
        <v>2997</v>
      </c>
      <c r="Z7" s="1239" t="s">
        <v>2952</v>
      </c>
      <c r="AA7" s="1239" t="s">
        <v>2933</v>
      </c>
      <c r="AB7" s="1239" t="s">
        <v>2926</v>
      </c>
      <c r="AC7" s="1239" t="s">
        <v>2927</v>
      </c>
      <c r="AD7" s="1239" t="s">
        <v>3014</v>
      </c>
      <c r="AE7" s="1238" t="s">
        <v>2944</v>
      </c>
      <c r="AF7" s="1239" t="s">
        <v>2959</v>
      </c>
      <c r="AG7" s="1239" t="s">
        <v>3015</v>
      </c>
      <c r="AH7" s="1239" t="s">
        <v>3012</v>
      </c>
      <c r="AI7" s="1239" t="s">
        <v>2946</v>
      </c>
      <c r="AJ7" s="1239" t="s">
        <v>2926</v>
      </c>
      <c r="AK7" s="1239" t="s">
        <v>2934</v>
      </c>
      <c r="AL7" s="1239" t="s">
        <v>2953</v>
      </c>
      <c r="AM7" s="3205"/>
      <c r="AN7" s="3205"/>
      <c r="AO7" s="3205"/>
      <c r="AP7" s="3205"/>
      <c r="AQ7" s="3205"/>
      <c r="AR7" s="3205"/>
      <c r="AS7" s="3205"/>
      <c r="AT7" s="3205"/>
      <c r="AU7" s="3083"/>
      <c r="AV7" s="3083"/>
      <c r="AW7" s="3083"/>
      <c r="AX7" s="1237"/>
      <c r="AY7" s="3205"/>
      <c r="AZ7" s="3205"/>
      <c r="BA7" s="3205"/>
      <c r="BB7" s="3205"/>
      <c r="BC7" s="3205"/>
      <c r="BD7" s="3205"/>
      <c r="BE7" s="3205"/>
      <c r="BF7" s="3205"/>
      <c r="BG7" s="3205"/>
      <c r="BH7" s="1237" t="s">
        <v>2995</v>
      </c>
      <c r="BI7" s="1239" t="s">
        <v>2959</v>
      </c>
      <c r="BJ7" s="1240" t="s">
        <v>2937</v>
      </c>
      <c r="BK7" s="1241" t="s">
        <v>3016</v>
      </c>
      <c r="BL7" s="1239" t="s">
        <v>3017</v>
      </c>
      <c r="BM7" s="1239" t="s">
        <v>3018</v>
      </c>
      <c r="BN7" s="1239" t="s">
        <v>3019</v>
      </c>
      <c r="BO7" s="1239" t="s">
        <v>2963</v>
      </c>
      <c r="BP7" s="1238" t="s">
        <v>2921</v>
      </c>
      <c r="BQ7" s="1239" t="s">
        <v>2959</v>
      </c>
      <c r="BR7" s="1239" t="s">
        <v>3006</v>
      </c>
      <c r="BS7" s="1239" t="s">
        <v>3016</v>
      </c>
      <c r="BT7" s="1239" t="s">
        <v>2960</v>
      </c>
      <c r="BU7" s="1239" t="s">
        <v>3018</v>
      </c>
      <c r="BV7" s="1239" t="s">
        <v>3020</v>
      </c>
      <c r="BW7" s="1239" t="s">
        <v>3021</v>
      </c>
      <c r="BX7" s="3161"/>
      <c r="BY7" s="1169"/>
      <c r="CA7" s="1221" t="str">
        <f>CA31</f>
        <v>員工人數合計119(計)</v>
      </c>
      <c r="CB7" s="1221" t="str">
        <f t="shared" ref="CB7:EN7" si="0">CB31</f>
        <v>B110_1</v>
      </c>
      <c r="CC7" s="1221" t="str">
        <f t="shared" si="0"/>
        <v>管理人員員工人數110-1(計)</v>
      </c>
      <c r="CD7" s="1221" t="str">
        <f t="shared" si="0"/>
        <v>管理人員員工人數110-2(計)</v>
      </c>
      <c r="CE7" s="1221" t="str">
        <f t="shared" si="0"/>
        <v>管理人員員工人數110-3(計)</v>
      </c>
      <c r="CF7" s="1221" t="str">
        <f t="shared" si="0"/>
        <v>管理人員員工人數110-4(計)</v>
      </c>
      <c r="CG7" s="1221" t="str">
        <f t="shared" si="0"/>
        <v>管理人員員工人數110-5(計)</v>
      </c>
      <c r="CH7" s="1221" t="str">
        <f t="shared" si="0"/>
        <v>管理人員員工人數110-6(計)</v>
      </c>
      <c r="CI7" s="1221" t="str">
        <f t="shared" si="0"/>
        <v>管理人員員工人數110-7(計)</v>
      </c>
      <c r="CJ7" s="1221" t="str">
        <f t="shared" si="0"/>
        <v>專門技術人員</v>
      </c>
      <c r="CK7" s="1221" t="str">
        <f t="shared" si="0"/>
        <v>B111_1</v>
      </c>
      <c r="CL7" s="1221" t="str">
        <f t="shared" si="0"/>
        <v>專任工程人員員工人數111-1(計)</v>
      </c>
      <c r="CM7" s="1221" t="str">
        <f t="shared" si="0"/>
        <v>專任工程人員員工人數111-2(計)</v>
      </c>
      <c r="CN7" s="1221" t="str">
        <f t="shared" si="0"/>
        <v>專任工程人員員工人數111-3(計)</v>
      </c>
      <c r="CO7" s="1221" t="str">
        <f t="shared" si="0"/>
        <v>專任工程人員員工人數111-4(計)</v>
      </c>
      <c r="CP7" s="1221" t="str">
        <f t="shared" si="0"/>
        <v>專任工程人員員工人數111-5(計)</v>
      </c>
      <c r="CQ7" s="1221" t="str">
        <f t="shared" si="0"/>
        <v>專任工程人員員工人數111-6(計)</v>
      </c>
      <c r="CR7" s="1221" t="str">
        <f t="shared" si="0"/>
        <v>專任工程人員員工人數111-7(計)</v>
      </c>
      <c r="CS7" s="1221" t="str">
        <f t="shared" si="0"/>
        <v>B112_1</v>
      </c>
      <c r="CT7" s="1221" t="str">
        <f t="shared" si="0"/>
        <v>工地主任員工人數112-1(計)</v>
      </c>
      <c r="CU7" s="1221" t="str">
        <f t="shared" si="0"/>
        <v>工地主任員工人數112-2(計)</v>
      </c>
      <c r="CV7" s="1221" t="str">
        <f t="shared" si="0"/>
        <v>工地主任員工人數112-3(計)</v>
      </c>
      <c r="CW7" s="1221" t="str">
        <f t="shared" si="0"/>
        <v>工地主任員工人數112-4(計)</v>
      </c>
      <c r="CX7" s="1221" t="str">
        <f t="shared" si="0"/>
        <v>工地主任員工人數112-5(計)</v>
      </c>
      <c r="CY7" s="1221" t="str">
        <f t="shared" si="0"/>
        <v>工地主任員工人數112-6(計)</v>
      </c>
      <c r="CZ7" s="1221" t="str">
        <f t="shared" si="0"/>
        <v>工地主任員工人數112-7(計)</v>
      </c>
      <c r="DA7" s="1221" t="str">
        <f t="shared" si="0"/>
        <v>B113_1</v>
      </c>
      <c r="DB7" s="1221" t="str">
        <f t="shared" si="0"/>
        <v>工程師、技術員員工人數113-1(計)</v>
      </c>
      <c r="DC7" s="1221" t="str">
        <f t="shared" si="0"/>
        <v>工程師、技術員員工人數113-2(計)</v>
      </c>
      <c r="DD7" s="1221" t="str">
        <f t="shared" si="0"/>
        <v>工程師、技術員員工人數113-3(計)</v>
      </c>
      <c r="DE7" s="1221" t="str">
        <f t="shared" si="0"/>
        <v>工程師、技術員員工人數113-4(計)</v>
      </c>
      <c r="DF7" s="1221" t="str">
        <f t="shared" si="0"/>
        <v>工程師、技術員員工人數113-5(計)</v>
      </c>
      <c r="DG7" s="1221" t="str">
        <f t="shared" si="0"/>
        <v>工程師、技術員員工人數113-6(計)</v>
      </c>
      <c r="DH7" s="1221" t="str">
        <f t="shared" si="0"/>
        <v>工程師、技術員員工人數113-7(計)</v>
      </c>
      <c r="DI7" s="1221" t="str">
        <f t="shared" si="0"/>
        <v>B114_1</v>
      </c>
      <c r="DJ7" s="1221" t="str">
        <f t="shared" si="0"/>
        <v>事務支援人力員工人數114-1(計)</v>
      </c>
      <c r="DK7" s="1221" t="str">
        <f t="shared" si="0"/>
        <v>事務支援人力員工人數114-2(計)</v>
      </c>
      <c r="DL7" s="1221" t="str">
        <f t="shared" si="0"/>
        <v>事務支援人力員工人數114-3(計)</v>
      </c>
      <c r="DM7" s="1221" t="str">
        <f t="shared" si="0"/>
        <v>事務支援人力員工人數114-4(計)</v>
      </c>
      <c r="DN7" s="1221" t="str">
        <f t="shared" si="0"/>
        <v>事務支援人力員工人數114-5(計)</v>
      </c>
      <c r="DO7" s="1221" t="str">
        <f t="shared" si="0"/>
        <v>事務支援人力員工人數114-6(計)</v>
      </c>
      <c r="DP7" s="1221" t="str">
        <f t="shared" si="0"/>
        <v>事務支援人力員工人數114-7(計)</v>
      </c>
      <c r="DQ7" s="1221" t="str">
        <f t="shared" si="0"/>
        <v>B115_1</v>
      </c>
      <c r="DR7" s="1221" t="str">
        <f t="shared" si="0"/>
        <v>技術士員工人數115-1(計)</v>
      </c>
      <c r="DS7" s="1221" t="str">
        <f t="shared" si="0"/>
        <v>技術士員工人數115-2(計)</v>
      </c>
      <c r="DT7" s="1221" t="str">
        <f t="shared" si="0"/>
        <v>技術士員工人數115-3(計)</v>
      </c>
      <c r="DU7" s="1221" t="str">
        <f t="shared" si="0"/>
        <v>技術士員工人數115-4(計)</v>
      </c>
      <c r="DV7" s="1221" t="str">
        <f t="shared" si="0"/>
        <v>技術士員工人數115-5(計)</v>
      </c>
      <c r="DW7" s="1221" t="str">
        <f t="shared" si="0"/>
        <v>技術士員工人數115-6(計)</v>
      </c>
      <c r="DX7" s="1221" t="str">
        <f t="shared" si="0"/>
        <v>技術士員工人數115-7(計)</v>
      </c>
      <c r="DY7" s="1221" t="str">
        <f t="shared" si="0"/>
        <v>基層勞工員工</v>
      </c>
      <c r="DZ7" s="1221" t="str">
        <f t="shared" si="0"/>
        <v>B116_1</v>
      </c>
      <c r="EA7" s="1221" t="str">
        <f t="shared" si="0"/>
        <v>技術工員工人數116-1(計)</v>
      </c>
      <c r="EB7" s="1221" t="str">
        <f t="shared" si="0"/>
        <v>技術工員工人數116-2(計)</v>
      </c>
      <c r="EC7" s="1221" t="str">
        <f t="shared" si="0"/>
        <v>技術工員工人數116-3(計)</v>
      </c>
      <c r="ED7" s="1221" t="str">
        <f t="shared" si="0"/>
        <v>技術工員工人數116-4(計)</v>
      </c>
      <c r="EE7" s="1221" t="str">
        <f t="shared" si="0"/>
        <v>技術工員工人數116-5(計)</v>
      </c>
      <c r="EF7" s="1221" t="str">
        <f t="shared" si="0"/>
        <v>技術工員工人數116-6(計)</v>
      </c>
      <c r="EG7" s="1221" t="str">
        <f t="shared" si="0"/>
        <v>技術工員工人數116-7(計)</v>
      </c>
      <c r="EH7" s="1221" t="str">
        <f t="shared" si="0"/>
        <v>B117_1</v>
      </c>
      <c r="EI7" s="1221" t="str">
        <f t="shared" si="0"/>
        <v>普通工員工人數117-1(計)</v>
      </c>
      <c r="EJ7" s="1221" t="str">
        <f t="shared" si="0"/>
        <v>普通工員工人數117-2(計)</v>
      </c>
      <c r="EK7" s="1221" t="str">
        <f t="shared" si="0"/>
        <v>普通工員工人數117-3(計)</v>
      </c>
      <c r="EL7" s="1221" t="str">
        <f t="shared" si="0"/>
        <v>普通工員工人數117-4(計)</v>
      </c>
      <c r="EM7" s="1221" t="str">
        <f>EM31</f>
        <v>普通工員工人數117-5(計)</v>
      </c>
      <c r="EN7" s="1221" t="str">
        <f t="shared" si="0"/>
        <v>普通工員工人數117-6(計)</v>
      </c>
      <c r="EO7" s="1221" t="str">
        <f t="shared" ref="EO7:EP7" si="1">EO31</f>
        <v>普通工員工人數117-7(計)</v>
      </c>
      <c r="EP7" s="1221" t="str">
        <f t="shared" si="1"/>
        <v>自營作業者及無酬家屬工作者員工人數118(計)</v>
      </c>
    </row>
    <row r="8" spans="1:146" s="1182" customFormat="1" ht="12.75" hidden="1" customHeight="1">
      <c r="A8" s="3077" t="s">
        <v>2540</v>
      </c>
      <c r="B8" s="3077"/>
      <c r="C8" s="3077"/>
      <c r="D8" s="1176"/>
      <c r="E8" s="1177">
        <v>299953</v>
      </c>
      <c r="F8" s="1178">
        <v>37490</v>
      </c>
      <c r="G8" s="1178"/>
      <c r="H8" s="1178"/>
      <c r="I8" s="1178"/>
      <c r="J8" s="1178"/>
      <c r="K8" s="1178"/>
      <c r="L8" s="1178"/>
      <c r="M8" s="1178"/>
      <c r="N8" s="1178"/>
      <c r="O8" s="1178"/>
      <c r="P8" s="1178"/>
      <c r="Q8" s="1178"/>
      <c r="R8" s="1178"/>
      <c r="S8" s="1178"/>
      <c r="T8" s="1178"/>
      <c r="U8" s="1178"/>
      <c r="V8" s="226"/>
      <c r="W8" s="1178"/>
      <c r="X8" s="1178"/>
      <c r="Y8" s="1178"/>
      <c r="Z8" s="1178"/>
      <c r="AA8" s="1178"/>
      <c r="AB8" s="1178"/>
      <c r="AC8" s="1178"/>
      <c r="AD8" s="1178"/>
      <c r="AE8" s="1178"/>
      <c r="AF8" s="1178"/>
      <c r="AG8" s="1178"/>
      <c r="AH8" s="1178"/>
      <c r="AI8" s="1178"/>
      <c r="AJ8" s="1178"/>
      <c r="AK8" s="1178"/>
      <c r="AL8" s="1178"/>
      <c r="AM8" s="1178">
        <v>37490</v>
      </c>
      <c r="AN8" s="1178"/>
      <c r="AO8" s="1178"/>
      <c r="AP8" s="1178"/>
      <c r="AQ8" s="1178"/>
      <c r="AR8" s="1178"/>
      <c r="AS8" s="1178"/>
      <c r="AT8" s="1178"/>
      <c r="AU8" s="3077" t="s">
        <v>2540</v>
      </c>
      <c r="AV8" s="3077"/>
      <c r="AW8" s="3077"/>
      <c r="AX8" s="1176"/>
      <c r="AY8" s="1178"/>
      <c r="AZ8" s="1178"/>
      <c r="BA8" s="1178"/>
      <c r="BB8" s="1178"/>
      <c r="BC8" s="1178"/>
      <c r="BD8" s="1178"/>
      <c r="BE8" s="1178"/>
      <c r="BF8" s="1178"/>
      <c r="BG8" s="1178"/>
      <c r="BH8" s="1178"/>
      <c r="BI8" s="1178"/>
      <c r="BJ8" s="1178"/>
      <c r="BK8" s="1178"/>
      <c r="BL8" s="1178"/>
      <c r="BM8" s="1178"/>
      <c r="BN8" s="1178"/>
      <c r="BO8" s="1178"/>
      <c r="BP8" s="1178"/>
      <c r="BQ8" s="1178"/>
      <c r="BR8" s="1178"/>
      <c r="BS8" s="1178"/>
      <c r="BT8" s="1178"/>
      <c r="BU8" s="1178"/>
      <c r="BV8" s="1178"/>
      <c r="BW8" s="1178"/>
      <c r="BX8" s="1178"/>
      <c r="BY8" s="1181"/>
    </row>
    <row r="9" spans="1:146" s="1182" customFormat="1" ht="12.75" hidden="1" customHeight="1">
      <c r="A9" s="3072" t="s">
        <v>2300</v>
      </c>
      <c r="B9" s="3072"/>
      <c r="C9" s="3072"/>
      <c r="D9" s="1176"/>
      <c r="E9" s="227">
        <v>245028.31251835014</v>
      </c>
      <c r="F9" s="226">
        <v>35483.060334576927</v>
      </c>
      <c r="G9" s="226"/>
      <c r="H9" s="226"/>
      <c r="I9" s="226"/>
      <c r="J9" s="226"/>
      <c r="K9" s="226"/>
      <c r="L9" s="226"/>
      <c r="M9" s="226"/>
      <c r="N9" s="226"/>
      <c r="O9" s="226"/>
      <c r="P9" s="226"/>
      <c r="Q9" s="226"/>
      <c r="R9" s="226"/>
      <c r="S9" s="226"/>
      <c r="T9" s="226"/>
      <c r="U9" s="226"/>
      <c r="V9" s="226"/>
      <c r="W9" s="226"/>
      <c r="X9" s="226"/>
      <c r="Y9" s="226"/>
      <c r="Z9" s="226"/>
      <c r="AA9" s="226"/>
      <c r="AB9" s="226"/>
      <c r="AC9" s="226"/>
      <c r="AD9" s="226"/>
      <c r="AE9" s="226"/>
      <c r="AF9" s="226"/>
      <c r="AG9" s="226"/>
      <c r="AH9" s="226"/>
      <c r="AI9" s="226"/>
      <c r="AJ9" s="226"/>
      <c r="AK9" s="226"/>
      <c r="AL9" s="226"/>
      <c r="AM9" s="226">
        <v>35483.060334576927</v>
      </c>
      <c r="AN9" s="226"/>
      <c r="AO9" s="226"/>
      <c r="AP9" s="226"/>
      <c r="AQ9" s="226"/>
      <c r="AR9" s="226"/>
      <c r="AS9" s="226"/>
      <c r="AT9" s="226"/>
      <c r="AU9" s="3072" t="s">
        <v>2300</v>
      </c>
      <c r="AV9" s="3072"/>
      <c r="AW9" s="3072"/>
      <c r="AX9" s="1176"/>
      <c r="AY9" s="226"/>
      <c r="AZ9" s="226"/>
      <c r="BA9" s="226"/>
      <c r="BB9" s="226"/>
      <c r="BC9" s="226"/>
      <c r="BD9" s="226"/>
      <c r="BE9" s="226"/>
      <c r="BF9" s="226"/>
      <c r="BG9" s="226"/>
      <c r="BH9" s="226"/>
      <c r="BI9" s="226"/>
      <c r="BJ9" s="226"/>
      <c r="BK9" s="226"/>
      <c r="BL9" s="226"/>
      <c r="BM9" s="226"/>
      <c r="BN9" s="226"/>
      <c r="BO9" s="226"/>
      <c r="BP9" s="226"/>
      <c r="BQ9" s="226"/>
      <c r="BR9" s="226"/>
      <c r="BS9" s="226"/>
      <c r="BT9" s="226"/>
      <c r="BU9" s="226"/>
      <c r="BV9" s="226"/>
      <c r="BW9" s="226"/>
      <c r="BX9" s="226"/>
      <c r="BY9" s="1181"/>
    </row>
    <row r="10" spans="1:146" s="1182" customFormat="1" ht="12.75" hidden="1" customHeight="1">
      <c r="A10" s="3072" t="s">
        <v>2891</v>
      </c>
      <c r="B10" s="3072"/>
      <c r="C10" s="3072"/>
      <c r="D10" s="1176"/>
      <c r="E10" s="227">
        <v>227442</v>
      </c>
      <c r="F10" s="226">
        <v>24036.959999997744</v>
      </c>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c r="AD10" s="226"/>
      <c r="AE10" s="226"/>
      <c r="AF10" s="226"/>
      <c r="AG10" s="226"/>
      <c r="AH10" s="226"/>
      <c r="AI10" s="226"/>
      <c r="AJ10" s="226"/>
      <c r="AK10" s="226"/>
      <c r="AL10" s="226"/>
      <c r="AM10" s="226">
        <v>24036.959999997744</v>
      </c>
      <c r="AN10" s="226"/>
      <c r="AO10" s="226"/>
      <c r="AP10" s="226"/>
      <c r="AQ10" s="226"/>
      <c r="AR10" s="226"/>
      <c r="AS10" s="226"/>
      <c r="AT10" s="226"/>
      <c r="AU10" s="3072" t="s">
        <v>2555</v>
      </c>
      <c r="AV10" s="3072"/>
      <c r="AW10" s="3072"/>
      <c r="AX10" s="1176"/>
      <c r="AY10" s="226"/>
      <c r="AZ10" s="226"/>
      <c r="BA10" s="226"/>
      <c r="BB10" s="226"/>
      <c r="BC10" s="226"/>
      <c r="BD10" s="226"/>
      <c r="BE10" s="226"/>
      <c r="BF10" s="226"/>
      <c r="BG10" s="226"/>
      <c r="BH10" s="226"/>
      <c r="BI10" s="226"/>
      <c r="BJ10" s="226"/>
      <c r="BK10" s="226"/>
      <c r="BL10" s="226"/>
      <c r="BM10" s="226"/>
      <c r="BN10" s="226"/>
      <c r="BO10" s="226"/>
      <c r="BP10" s="226"/>
      <c r="BQ10" s="226"/>
      <c r="BR10" s="226"/>
      <c r="BS10" s="226"/>
      <c r="BT10" s="226"/>
      <c r="BU10" s="226"/>
      <c r="BV10" s="226"/>
      <c r="BW10" s="226"/>
      <c r="BX10" s="226"/>
      <c r="BY10" s="1181"/>
    </row>
    <row r="11" spans="1:146" s="1182" customFormat="1" ht="12.75" hidden="1" customHeight="1">
      <c r="A11" s="3072" t="s">
        <v>2964</v>
      </c>
      <c r="B11" s="3072"/>
      <c r="C11" s="3072"/>
      <c r="D11" s="1176"/>
      <c r="E11" s="227">
        <v>228813.06455282218</v>
      </c>
      <c r="F11" s="226">
        <v>28234.936240150477</v>
      </c>
      <c r="G11" s="226"/>
      <c r="H11" s="226"/>
      <c r="I11" s="226"/>
      <c r="J11" s="226"/>
      <c r="K11" s="226"/>
      <c r="L11" s="226"/>
      <c r="M11" s="226"/>
      <c r="N11" s="226"/>
      <c r="O11" s="226"/>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v>28234.936240150477</v>
      </c>
      <c r="AN11" s="226"/>
      <c r="AO11" s="226"/>
      <c r="AP11" s="226"/>
      <c r="AQ11" s="226"/>
      <c r="AR11" s="226"/>
      <c r="AS11" s="226"/>
      <c r="AT11" s="226"/>
      <c r="AU11" s="3072" t="s">
        <v>2964</v>
      </c>
      <c r="AV11" s="3072"/>
      <c r="AW11" s="3072"/>
      <c r="AX11" s="1176"/>
      <c r="AY11" s="226"/>
      <c r="AZ11" s="226"/>
      <c r="BA11" s="226"/>
      <c r="BB11" s="226"/>
      <c r="BC11" s="226"/>
      <c r="BD11" s="226"/>
      <c r="BE11" s="226"/>
      <c r="BF11" s="226"/>
      <c r="BG11" s="226"/>
      <c r="BH11" s="226"/>
      <c r="BI11" s="226"/>
      <c r="BJ11" s="226"/>
      <c r="BK11" s="226"/>
      <c r="BL11" s="226"/>
      <c r="BM11" s="226"/>
      <c r="BN11" s="226"/>
      <c r="BO11" s="226"/>
      <c r="BP11" s="226"/>
      <c r="BQ11" s="226"/>
      <c r="BR11" s="226"/>
      <c r="BS11" s="226"/>
      <c r="BT11" s="226"/>
      <c r="BU11" s="226"/>
      <c r="BV11" s="226"/>
      <c r="BW11" s="226"/>
      <c r="BX11" s="226"/>
      <c r="BY11" s="1181"/>
    </row>
    <row r="12" spans="1:146" s="1182" customFormat="1" ht="12.75" hidden="1" customHeight="1">
      <c r="A12" s="3072" t="s">
        <v>2893</v>
      </c>
      <c r="B12" s="3072"/>
      <c r="C12" s="3072"/>
      <c r="D12" s="1176"/>
      <c r="E12" s="227">
        <v>228948.67022142731</v>
      </c>
      <c r="F12" s="226">
        <v>34878.675153735967</v>
      </c>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v>34878.675153735967</v>
      </c>
      <c r="AN12" s="226"/>
      <c r="AO12" s="226"/>
      <c r="AP12" s="226"/>
      <c r="AQ12" s="226"/>
      <c r="AR12" s="226"/>
      <c r="AS12" s="226"/>
      <c r="AT12" s="226"/>
      <c r="AU12" s="3072" t="s">
        <v>2893</v>
      </c>
      <c r="AV12" s="3072"/>
      <c r="AW12" s="3072"/>
      <c r="AX12" s="117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1181"/>
    </row>
    <row r="13" spans="1:146" s="1182" customFormat="1" ht="13.7" hidden="1" customHeight="1">
      <c r="A13" s="3072" t="s">
        <v>2324</v>
      </c>
      <c r="B13" s="3072"/>
      <c r="C13" s="3072"/>
      <c r="D13" s="1176"/>
      <c r="E13" s="227">
        <v>193925.71732453088</v>
      </c>
      <c r="F13" s="642">
        <v>29297.654461531027</v>
      </c>
      <c r="G13" s="642"/>
      <c r="H13" s="642"/>
      <c r="I13" s="642"/>
      <c r="J13" s="642"/>
      <c r="K13" s="642"/>
      <c r="L13" s="642"/>
      <c r="M13" s="642"/>
      <c r="N13" s="642"/>
      <c r="O13" s="642"/>
      <c r="P13" s="642"/>
      <c r="Q13" s="642"/>
      <c r="R13" s="642"/>
      <c r="S13" s="642"/>
      <c r="T13" s="642"/>
      <c r="U13" s="642"/>
      <c r="V13" s="642"/>
      <c r="W13" s="642"/>
      <c r="X13" s="642"/>
      <c r="Y13" s="642"/>
      <c r="Z13" s="642"/>
      <c r="AA13" s="642"/>
      <c r="AB13" s="642"/>
      <c r="AC13" s="642"/>
      <c r="AD13" s="642"/>
      <c r="AE13" s="642"/>
      <c r="AF13" s="642"/>
      <c r="AG13" s="642"/>
      <c r="AH13" s="642"/>
      <c r="AI13" s="642"/>
      <c r="AJ13" s="642"/>
      <c r="AK13" s="642"/>
      <c r="AL13" s="642"/>
      <c r="AM13" s="642">
        <v>29297.654461531027</v>
      </c>
      <c r="AN13" s="642"/>
      <c r="AO13" s="642"/>
      <c r="AP13" s="642"/>
      <c r="AQ13" s="642"/>
      <c r="AR13" s="642"/>
      <c r="AS13" s="642"/>
      <c r="AT13" s="226"/>
      <c r="AU13" s="3072" t="s">
        <v>2324</v>
      </c>
      <c r="AV13" s="3072"/>
      <c r="AW13" s="3072"/>
      <c r="AX13" s="1176"/>
      <c r="AY13" s="642"/>
      <c r="AZ13" s="642"/>
      <c r="BA13" s="642"/>
      <c r="BB13" s="642"/>
      <c r="BC13" s="642"/>
      <c r="BD13" s="642"/>
      <c r="BE13" s="642"/>
      <c r="BF13" s="642"/>
      <c r="BG13" s="642"/>
      <c r="BH13" s="642"/>
      <c r="BI13" s="642"/>
      <c r="BJ13" s="642"/>
      <c r="BK13" s="642"/>
      <c r="BL13" s="642"/>
      <c r="BM13" s="642"/>
      <c r="BN13" s="642"/>
      <c r="BO13" s="642"/>
      <c r="BP13" s="642"/>
      <c r="BQ13" s="642"/>
      <c r="BR13" s="642"/>
      <c r="BS13" s="642"/>
      <c r="BT13" s="642"/>
      <c r="BU13" s="642"/>
      <c r="BV13" s="642"/>
      <c r="BW13" s="642"/>
      <c r="BX13" s="226"/>
      <c r="BY13" s="1181"/>
    </row>
    <row r="14" spans="1:146" s="1182" customFormat="1" ht="0.75" hidden="1" customHeight="1">
      <c r="A14" s="3072" t="s">
        <v>2894</v>
      </c>
      <c r="B14" s="3072"/>
      <c r="C14" s="3072"/>
      <c r="D14" s="1176"/>
      <c r="E14" s="227">
        <v>166140.25630622066</v>
      </c>
      <c r="F14" s="642">
        <v>32255.88805542449</v>
      </c>
      <c r="G14" s="642"/>
      <c r="H14" s="642"/>
      <c r="I14" s="642"/>
      <c r="J14" s="642"/>
      <c r="K14" s="642"/>
      <c r="L14" s="642"/>
      <c r="M14" s="642"/>
      <c r="N14" s="642"/>
      <c r="O14" s="642"/>
      <c r="P14" s="642"/>
      <c r="Q14" s="642"/>
      <c r="R14" s="642"/>
      <c r="S14" s="642"/>
      <c r="T14" s="642"/>
      <c r="U14" s="642"/>
      <c r="V14" s="642"/>
      <c r="W14" s="642"/>
      <c r="X14" s="642"/>
      <c r="Y14" s="642"/>
      <c r="Z14" s="642"/>
      <c r="AA14" s="642"/>
      <c r="AB14" s="642"/>
      <c r="AC14" s="642"/>
      <c r="AD14" s="642"/>
      <c r="AE14" s="642"/>
      <c r="AF14" s="642"/>
      <c r="AG14" s="642"/>
      <c r="AH14" s="642"/>
      <c r="AI14" s="642"/>
      <c r="AJ14" s="642"/>
      <c r="AK14" s="642"/>
      <c r="AL14" s="642"/>
      <c r="AM14" s="642">
        <v>32255.88805542449</v>
      </c>
      <c r="AN14" s="642"/>
      <c r="AO14" s="642"/>
      <c r="AP14" s="642"/>
      <c r="AQ14" s="642"/>
      <c r="AR14" s="642"/>
      <c r="AS14" s="642"/>
      <c r="AT14" s="226"/>
      <c r="AU14" s="3072" t="s">
        <v>2894</v>
      </c>
      <c r="AV14" s="3072"/>
      <c r="AW14" s="3072"/>
      <c r="AX14" s="1176"/>
      <c r="AY14" s="642"/>
      <c r="AZ14" s="642"/>
      <c r="BA14" s="642"/>
      <c r="BB14" s="642"/>
      <c r="BC14" s="642"/>
      <c r="BD14" s="642"/>
      <c r="BE14" s="642"/>
      <c r="BF14" s="642"/>
      <c r="BG14" s="642"/>
      <c r="BH14" s="642"/>
      <c r="BI14" s="642"/>
      <c r="BJ14" s="642"/>
      <c r="BK14" s="642"/>
      <c r="BL14" s="642"/>
      <c r="BM14" s="642"/>
      <c r="BN14" s="642"/>
      <c r="BO14" s="642"/>
      <c r="BP14" s="642"/>
      <c r="BQ14" s="642"/>
      <c r="BR14" s="642"/>
      <c r="BS14" s="642"/>
      <c r="BT14" s="642"/>
      <c r="BU14" s="642"/>
      <c r="BV14" s="642"/>
      <c r="BW14" s="642"/>
      <c r="BX14" s="226"/>
      <c r="BY14" s="1181"/>
    </row>
    <row r="15" spans="1:146" s="1182" customFormat="1" ht="13.7" hidden="1" customHeight="1">
      <c r="A15" s="3072" t="s">
        <v>2895</v>
      </c>
      <c r="B15" s="3072"/>
      <c r="C15" s="3072"/>
      <c r="D15" s="1083"/>
      <c r="E15" s="1183">
        <v>155909.24169496537</v>
      </c>
      <c r="F15" s="1183">
        <v>26183.888044999865</v>
      </c>
      <c r="G15" s="1183"/>
      <c r="H15" s="1183"/>
      <c r="I15" s="1183"/>
      <c r="J15" s="1183"/>
      <c r="K15" s="1183"/>
      <c r="L15" s="1183"/>
      <c r="M15" s="1183"/>
      <c r="N15" s="1183"/>
      <c r="O15" s="1183"/>
      <c r="P15" s="1183"/>
      <c r="Q15" s="1183"/>
      <c r="R15" s="1183"/>
      <c r="S15" s="1183"/>
      <c r="T15" s="1183"/>
      <c r="U15" s="1183"/>
      <c r="V15" s="1183"/>
      <c r="W15" s="1183"/>
      <c r="X15" s="1183"/>
      <c r="Y15" s="1183"/>
      <c r="Z15" s="1183"/>
      <c r="AA15" s="1183"/>
      <c r="AB15" s="1183"/>
      <c r="AC15" s="644" t="s">
        <v>281</v>
      </c>
      <c r="AD15" s="644"/>
      <c r="AE15" s="644"/>
      <c r="AF15" s="1183"/>
      <c r="AG15" s="1183"/>
      <c r="AH15" s="1183"/>
      <c r="AI15" s="1183"/>
      <c r="AJ15" s="1183"/>
      <c r="AK15" s="644"/>
      <c r="AL15" s="644" t="s">
        <v>281</v>
      </c>
      <c r="AM15" s="1183">
        <v>26183.888044999865</v>
      </c>
      <c r="AN15" s="1183"/>
      <c r="AO15" s="1183"/>
      <c r="AP15" s="1183"/>
      <c r="AQ15" s="1183"/>
      <c r="AR15" s="1183"/>
      <c r="AS15" s="1183"/>
      <c r="AT15" s="1183"/>
      <c r="AU15" s="3072" t="s">
        <v>2895</v>
      </c>
      <c r="AV15" s="3072"/>
      <c r="AW15" s="3072"/>
      <c r="AX15" s="1083"/>
      <c r="AY15" s="1183"/>
      <c r="AZ15" s="1183"/>
      <c r="BA15" s="1183"/>
      <c r="BB15" s="1183"/>
      <c r="BC15" s="1183"/>
      <c r="BD15" s="1183"/>
      <c r="BE15" s="1183"/>
      <c r="BF15" s="1183"/>
      <c r="BG15" s="1183"/>
      <c r="BH15" s="1183"/>
      <c r="BI15" s="1183"/>
      <c r="BJ15" s="1183"/>
      <c r="BK15" s="1183"/>
      <c r="BL15" s="1183"/>
      <c r="BM15" s="1183"/>
      <c r="BN15" s="644" t="s">
        <v>281</v>
      </c>
      <c r="BO15" s="644"/>
      <c r="BP15" s="644"/>
      <c r="BQ15" s="1183"/>
      <c r="BR15" s="1183"/>
      <c r="BS15" s="1183"/>
      <c r="BT15" s="1183"/>
      <c r="BU15" s="1183"/>
      <c r="BV15" s="644"/>
      <c r="BW15" s="644" t="s">
        <v>281</v>
      </c>
      <c r="BX15" s="982"/>
      <c r="BY15" s="1181"/>
    </row>
    <row r="16" spans="1:146" s="1182" customFormat="1" ht="13.7" hidden="1" customHeight="1">
      <c r="A16" s="3072" t="s">
        <v>2966</v>
      </c>
      <c r="B16" s="3072"/>
      <c r="C16" s="3072"/>
      <c r="D16" s="1083"/>
      <c r="E16" s="1183">
        <v>145594.46687390516</v>
      </c>
      <c r="F16" s="1184">
        <v>36044.047107477432</v>
      </c>
      <c r="G16" s="1184"/>
      <c r="H16" s="1184"/>
      <c r="I16" s="1184"/>
      <c r="J16" s="1184"/>
      <c r="K16" s="1184"/>
      <c r="L16" s="1184"/>
      <c r="M16" s="1184"/>
      <c r="N16" s="1184"/>
      <c r="O16" s="1184"/>
      <c r="P16" s="1184"/>
      <c r="Q16" s="1184"/>
      <c r="R16" s="1184"/>
      <c r="S16" s="1184"/>
      <c r="T16" s="1184"/>
      <c r="U16" s="1184"/>
      <c r="V16" s="1184"/>
      <c r="W16" s="1184"/>
      <c r="X16" s="1184"/>
      <c r="Y16" s="1184"/>
      <c r="Z16" s="1184"/>
      <c r="AA16" s="1184"/>
      <c r="AB16" s="1184"/>
      <c r="AC16" s="644" t="s">
        <v>281</v>
      </c>
      <c r="AD16" s="644"/>
      <c r="AE16" s="644"/>
      <c r="AF16" s="1184"/>
      <c r="AG16" s="1184"/>
      <c r="AH16" s="1184"/>
      <c r="AI16" s="1184"/>
      <c r="AJ16" s="1184"/>
      <c r="AK16" s="644"/>
      <c r="AL16" s="644" t="s">
        <v>281</v>
      </c>
      <c r="AM16" s="1184">
        <v>36044.047107477432</v>
      </c>
      <c r="AN16" s="1184"/>
      <c r="AO16" s="1184"/>
      <c r="AP16" s="1184"/>
      <c r="AQ16" s="1184"/>
      <c r="AR16" s="1184"/>
      <c r="AS16" s="1184"/>
      <c r="AT16" s="1183"/>
      <c r="AU16" s="3072" t="s">
        <v>2966</v>
      </c>
      <c r="AV16" s="3072"/>
      <c r="AW16" s="3072"/>
      <c r="AX16" s="1083"/>
      <c r="AY16" s="1184"/>
      <c r="AZ16" s="1184"/>
      <c r="BA16" s="1184"/>
      <c r="BB16" s="1184"/>
      <c r="BC16" s="1184"/>
      <c r="BD16" s="1184"/>
      <c r="BE16" s="1184"/>
      <c r="BF16" s="1184"/>
      <c r="BG16" s="1184"/>
      <c r="BH16" s="1184"/>
      <c r="BI16" s="1184"/>
      <c r="BJ16" s="1184"/>
      <c r="BK16" s="1184"/>
      <c r="BL16" s="1184"/>
      <c r="BM16" s="1184"/>
      <c r="BN16" s="644" t="s">
        <v>281</v>
      </c>
      <c r="BO16" s="644"/>
      <c r="BP16" s="644"/>
      <c r="BQ16" s="1184"/>
      <c r="BR16" s="1184"/>
      <c r="BS16" s="1184"/>
      <c r="BT16" s="1184"/>
      <c r="BU16" s="1184"/>
      <c r="BV16" s="644"/>
      <c r="BW16" s="644" t="s">
        <v>281</v>
      </c>
      <c r="BX16" s="982"/>
      <c r="BY16" s="1181"/>
    </row>
    <row r="17" spans="1:148" s="1182" customFormat="1" ht="13.7" hidden="1" customHeight="1">
      <c r="A17" s="3072" t="s">
        <v>2367</v>
      </c>
      <c r="B17" s="3072"/>
      <c r="C17" s="3072"/>
      <c r="D17" s="1083"/>
      <c r="E17" s="1183">
        <v>138340.60233372761</v>
      </c>
      <c r="F17" s="1183">
        <v>32854.434926279362</v>
      </c>
      <c r="G17" s="1183"/>
      <c r="H17" s="1183"/>
      <c r="I17" s="1183"/>
      <c r="J17" s="1183"/>
      <c r="K17" s="1183"/>
      <c r="L17" s="1183"/>
      <c r="M17" s="1183"/>
      <c r="N17" s="1183"/>
      <c r="O17" s="1183"/>
      <c r="P17" s="1183"/>
      <c r="Q17" s="1183"/>
      <c r="R17" s="1183"/>
      <c r="S17" s="1183"/>
      <c r="T17" s="1183"/>
      <c r="U17" s="1183"/>
      <c r="V17" s="1183"/>
      <c r="W17" s="1183"/>
      <c r="X17" s="1183"/>
      <c r="Y17" s="1183"/>
      <c r="Z17" s="1183"/>
      <c r="AA17" s="1183"/>
      <c r="AB17" s="1183"/>
      <c r="AC17" s="644" t="s">
        <v>281</v>
      </c>
      <c r="AD17" s="644"/>
      <c r="AE17" s="644"/>
      <c r="AF17" s="1183"/>
      <c r="AG17" s="1183"/>
      <c r="AH17" s="1183"/>
      <c r="AI17" s="1183"/>
      <c r="AJ17" s="1183"/>
      <c r="AK17" s="644"/>
      <c r="AL17" s="644" t="s">
        <v>281</v>
      </c>
      <c r="AM17" s="1183">
        <v>32854.434926279362</v>
      </c>
      <c r="AN17" s="1183"/>
      <c r="AO17" s="1183"/>
      <c r="AP17" s="1183"/>
      <c r="AQ17" s="1183"/>
      <c r="AR17" s="1183"/>
      <c r="AS17" s="1183"/>
      <c r="AT17" s="1183"/>
      <c r="AU17" s="3072" t="s">
        <v>3022</v>
      </c>
      <c r="AV17" s="3072"/>
      <c r="AW17" s="3072"/>
      <c r="AX17" s="1083"/>
      <c r="AY17" s="1183"/>
      <c r="AZ17" s="1183"/>
      <c r="BA17" s="1183"/>
      <c r="BB17" s="1183"/>
      <c r="BC17" s="1183"/>
      <c r="BD17" s="1183"/>
      <c r="BE17" s="1183"/>
      <c r="BF17" s="1183"/>
      <c r="BG17" s="1183"/>
      <c r="BH17" s="1183"/>
      <c r="BI17" s="1183"/>
      <c r="BJ17" s="1183"/>
      <c r="BK17" s="1183"/>
      <c r="BL17" s="1183"/>
      <c r="BM17" s="1183"/>
      <c r="BN17" s="644" t="s">
        <v>281</v>
      </c>
      <c r="BO17" s="644"/>
      <c r="BP17" s="644"/>
      <c r="BQ17" s="1183"/>
      <c r="BR17" s="1183"/>
      <c r="BS17" s="1183"/>
      <c r="BT17" s="1183"/>
      <c r="BU17" s="1183"/>
      <c r="BV17" s="644"/>
      <c r="BW17" s="644" t="s">
        <v>281</v>
      </c>
      <c r="BX17" s="982"/>
      <c r="BY17" s="1181"/>
    </row>
    <row r="18" spans="1:148" s="1182" customFormat="1" ht="14.25" hidden="1" customHeight="1">
      <c r="A18" s="3072" t="s">
        <v>2968</v>
      </c>
      <c r="B18" s="3072"/>
      <c r="C18" s="3072"/>
      <c r="D18" s="1083"/>
      <c r="E18" s="1185">
        <v>138234.84637123178</v>
      </c>
      <c r="F18" s="1183">
        <v>32837.650380455758</v>
      </c>
      <c r="G18" s="1183"/>
      <c r="H18" s="1183"/>
      <c r="I18" s="1183"/>
      <c r="J18" s="1183"/>
      <c r="K18" s="1183"/>
      <c r="L18" s="1183"/>
      <c r="M18" s="1183"/>
      <c r="N18" s="1183"/>
      <c r="O18" s="1183"/>
      <c r="P18" s="1183"/>
      <c r="Q18" s="1183"/>
      <c r="R18" s="1183"/>
      <c r="S18" s="1183"/>
      <c r="T18" s="1183"/>
      <c r="U18" s="1183"/>
      <c r="V18" s="1183"/>
      <c r="W18" s="1183"/>
      <c r="X18" s="1183"/>
      <c r="Y18" s="1183"/>
      <c r="Z18" s="1183"/>
      <c r="AA18" s="1183"/>
      <c r="AB18" s="1183"/>
      <c r="AC18" s="644" t="s">
        <v>281</v>
      </c>
      <c r="AD18" s="644"/>
      <c r="AE18" s="644"/>
      <c r="AF18" s="1183"/>
      <c r="AG18" s="1183"/>
      <c r="AH18" s="1183"/>
      <c r="AI18" s="1183"/>
      <c r="AJ18" s="1183"/>
      <c r="AK18" s="644"/>
      <c r="AL18" s="644" t="s">
        <v>281</v>
      </c>
      <c r="AM18" s="1183">
        <v>32837.650380455758</v>
      </c>
      <c r="AN18" s="1183"/>
      <c r="AO18" s="1183"/>
      <c r="AP18" s="1183"/>
      <c r="AQ18" s="1183"/>
      <c r="AR18" s="1183"/>
      <c r="AS18" s="1183"/>
      <c r="AT18" s="1183"/>
      <c r="AU18" s="3072" t="s">
        <v>2694</v>
      </c>
      <c r="AV18" s="3072"/>
      <c r="AW18" s="3072"/>
      <c r="AX18" s="1083"/>
      <c r="AY18" s="1183"/>
      <c r="AZ18" s="1183"/>
      <c r="BA18" s="1183"/>
      <c r="BB18" s="1183"/>
      <c r="BC18" s="1183"/>
      <c r="BD18" s="1183"/>
      <c r="BE18" s="1183"/>
      <c r="BF18" s="1183"/>
      <c r="BG18" s="1183"/>
      <c r="BH18" s="1183"/>
      <c r="BI18" s="1183"/>
      <c r="BJ18" s="1183"/>
      <c r="BK18" s="1183"/>
      <c r="BL18" s="1183"/>
      <c r="BM18" s="1183"/>
      <c r="BN18" s="644" t="s">
        <v>281</v>
      </c>
      <c r="BO18" s="644"/>
      <c r="BP18" s="644"/>
      <c r="BQ18" s="1183"/>
      <c r="BR18" s="1183"/>
      <c r="BS18" s="1183"/>
      <c r="BT18" s="1183"/>
      <c r="BU18" s="1183"/>
      <c r="BV18" s="644"/>
      <c r="BW18" s="644" t="s">
        <v>281</v>
      </c>
      <c r="BX18" s="982"/>
      <c r="BY18" s="1181"/>
      <c r="CO18" s="1182" t="e">
        <f>#REF!/E18</f>
        <v>#REF!</v>
      </c>
      <c r="CP18" s="1182" t="e">
        <f>CO18/12</f>
        <v>#REF!</v>
      </c>
    </row>
    <row r="19" spans="1:148" s="1182" customFormat="1" ht="15.75" hidden="1" customHeight="1">
      <c r="A19" s="3072" t="s">
        <v>2897</v>
      </c>
      <c r="B19" s="3072"/>
      <c r="C19" s="3072"/>
      <c r="D19" s="1083"/>
      <c r="E19" s="1184">
        <v>148534.99487466394</v>
      </c>
      <c r="F19" s="1183">
        <v>36143.985217942514</v>
      </c>
      <c r="G19" s="1183"/>
      <c r="H19" s="1183"/>
      <c r="I19" s="1183"/>
      <c r="J19" s="1183"/>
      <c r="K19" s="644" t="s">
        <v>281</v>
      </c>
      <c r="L19" s="644"/>
      <c r="M19" s="644" t="s">
        <v>281</v>
      </c>
      <c r="N19" s="644"/>
      <c r="O19" s="644" t="s">
        <v>281</v>
      </c>
      <c r="P19" s="644"/>
      <c r="Q19" s="644"/>
      <c r="R19" s="644"/>
      <c r="S19" s="644"/>
      <c r="T19" s="644"/>
      <c r="U19" s="644"/>
      <c r="V19" s="644" t="s">
        <v>281</v>
      </c>
      <c r="W19" s="644" t="s">
        <v>281</v>
      </c>
      <c r="X19" s="644"/>
      <c r="Y19" s="644"/>
      <c r="Z19" s="644"/>
      <c r="AA19" s="644"/>
      <c r="AB19" s="644"/>
      <c r="AC19" s="644" t="s">
        <v>281</v>
      </c>
      <c r="AD19" s="644" t="s">
        <v>281</v>
      </c>
      <c r="AE19" s="644"/>
      <c r="AF19" s="644"/>
      <c r="AG19" s="644"/>
      <c r="AH19" s="644"/>
      <c r="AI19" s="644"/>
      <c r="AJ19" s="644"/>
      <c r="AK19" s="644" t="s">
        <v>281</v>
      </c>
      <c r="AL19" s="644" t="s">
        <v>281</v>
      </c>
      <c r="AM19" s="1183">
        <v>29886.464678443583</v>
      </c>
      <c r="AN19" s="1183"/>
      <c r="AO19" s="1183"/>
      <c r="AP19" s="1183"/>
      <c r="AQ19" s="1183"/>
      <c r="AR19" s="644" t="s">
        <v>281</v>
      </c>
      <c r="AS19" s="644" t="s">
        <v>112</v>
      </c>
      <c r="AT19" s="982" t="s">
        <v>388</v>
      </c>
      <c r="AU19" s="3072" t="s">
        <v>2898</v>
      </c>
      <c r="AV19" s="3072"/>
      <c r="AW19" s="3072"/>
      <c r="AX19" s="1083"/>
      <c r="AY19" s="644" t="s">
        <v>388</v>
      </c>
      <c r="AZ19" s="1183"/>
      <c r="BA19" s="1183"/>
      <c r="BB19" s="1183"/>
      <c r="BC19" s="1183"/>
      <c r="BD19" s="644" t="s">
        <v>281</v>
      </c>
      <c r="BE19" s="644"/>
      <c r="BF19" s="644" t="s">
        <v>388</v>
      </c>
      <c r="BG19" s="644" t="s">
        <v>388</v>
      </c>
      <c r="BH19" s="644" t="s">
        <v>112</v>
      </c>
      <c r="BI19" s="644"/>
      <c r="BJ19" s="644"/>
      <c r="BK19" s="644"/>
      <c r="BL19" s="644"/>
      <c r="BM19" s="644"/>
      <c r="BN19" s="644" t="s">
        <v>388</v>
      </c>
      <c r="BO19" s="644" t="s">
        <v>388</v>
      </c>
      <c r="BP19" s="644"/>
      <c r="BQ19" s="644"/>
      <c r="BR19" s="644"/>
      <c r="BS19" s="644"/>
      <c r="BT19" s="644"/>
      <c r="BU19" s="644"/>
      <c r="BV19" s="644" t="s">
        <v>388</v>
      </c>
      <c r="BW19" s="644" t="s">
        <v>388</v>
      </c>
      <c r="BX19" s="982"/>
      <c r="BY19" s="1181"/>
      <c r="CO19" s="1182" t="e">
        <f>#REF!/E19</f>
        <v>#REF!</v>
      </c>
      <c r="CP19" s="1182" t="e">
        <f>CO19/12</f>
        <v>#REF!</v>
      </c>
    </row>
    <row r="20" spans="1:148" s="1182" customFormat="1" ht="15.75" hidden="1" customHeight="1">
      <c r="A20" s="3072" t="s">
        <v>2729</v>
      </c>
      <c r="B20" s="3072"/>
      <c r="C20" s="3072"/>
      <c r="D20" s="1083"/>
      <c r="E20" s="1184">
        <v>159165.50983377962</v>
      </c>
      <c r="F20" s="1183">
        <v>24130.375383116003</v>
      </c>
      <c r="G20" s="1183"/>
      <c r="H20" s="1183"/>
      <c r="I20" s="1183"/>
      <c r="J20" s="1183"/>
      <c r="K20" s="644" t="s">
        <v>388</v>
      </c>
      <c r="L20" s="644"/>
      <c r="M20" s="644" t="s">
        <v>388</v>
      </c>
      <c r="N20" s="644"/>
      <c r="O20" s="644" t="s">
        <v>388</v>
      </c>
      <c r="P20" s="644"/>
      <c r="Q20" s="644"/>
      <c r="R20" s="644"/>
      <c r="S20" s="644"/>
      <c r="T20" s="644"/>
      <c r="U20" s="644"/>
      <c r="V20" s="644" t="s">
        <v>388</v>
      </c>
      <c r="W20" s="644" t="s">
        <v>388</v>
      </c>
      <c r="X20" s="644"/>
      <c r="Y20" s="644"/>
      <c r="Z20" s="644"/>
      <c r="AA20" s="644"/>
      <c r="AB20" s="644"/>
      <c r="AC20" s="644" t="s">
        <v>388</v>
      </c>
      <c r="AD20" s="644" t="s">
        <v>388</v>
      </c>
      <c r="AE20" s="644"/>
      <c r="AF20" s="644"/>
      <c r="AG20" s="644"/>
      <c r="AH20" s="644"/>
      <c r="AI20" s="644"/>
      <c r="AJ20" s="644"/>
      <c r="AK20" s="644" t="s">
        <v>388</v>
      </c>
      <c r="AL20" s="644" t="s">
        <v>388</v>
      </c>
      <c r="AM20" s="1183">
        <v>21702.780418727059</v>
      </c>
      <c r="AN20" s="1183"/>
      <c r="AO20" s="1183"/>
      <c r="AP20" s="1183"/>
      <c r="AQ20" s="1183"/>
      <c r="AR20" s="644" t="s">
        <v>388</v>
      </c>
      <c r="AS20" s="644" t="s">
        <v>112</v>
      </c>
      <c r="AT20" s="982" t="s">
        <v>388</v>
      </c>
      <c r="AU20" s="3072" t="s">
        <v>2729</v>
      </c>
      <c r="AV20" s="3072"/>
      <c r="AW20" s="3072"/>
      <c r="AX20" s="1083"/>
      <c r="AY20" s="644" t="s">
        <v>388</v>
      </c>
      <c r="AZ20" s="1183"/>
      <c r="BA20" s="1183"/>
      <c r="BB20" s="1183"/>
      <c r="BC20" s="1183"/>
      <c r="BD20" s="644" t="s">
        <v>388</v>
      </c>
      <c r="BE20" s="644"/>
      <c r="BF20" s="644" t="s">
        <v>388</v>
      </c>
      <c r="BG20" s="644" t="s">
        <v>388</v>
      </c>
      <c r="BH20" s="644" t="s">
        <v>112</v>
      </c>
      <c r="BI20" s="644"/>
      <c r="BJ20" s="644"/>
      <c r="BK20" s="644"/>
      <c r="BL20" s="644"/>
      <c r="BM20" s="644"/>
      <c r="BN20" s="644" t="s">
        <v>388</v>
      </c>
      <c r="BO20" s="644" t="s">
        <v>388</v>
      </c>
      <c r="BP20" s="644"/>
      <c r="BQ20" s="644"/>
      <c r="BR20" s="644"/>
      <c r="BS20" s="644"/>
      <c r="BT20" s="644"/>
      <c r="BU20" s="644"/>
      <c r="BV20" s="644" t="s">
        <v>388</v>
      </c>
      <c r="BW20" s="644" t="s">
        <v>388</v>
      </c>
      <c r="BX20" s="982"/>
      <c r="BY20" s="1181"/>
    </row>
    <row r="21" spans="1:148" s="1182" customFormat="1" ht="15.75" hidden="1" customHeight="1">
      <c r="A21" s="3072" t="s">
        <v>2765</v>
      </c>
      <c r="B21" s="3072"/>
      <c r="C21" s="3072"/>
      <c r="D21" s="1083"/>
      <c r="E21" s="1186">
        <v>140111.07516775819</v>
      </c>
      <c r="F21" s="1187">
        <v>32600.239730219186</v>
      </c>
      <c r="G21" s="1187"/>
      <c r="H21" s="1187"/>
      <c r="I21" s="1187"/>
      <c r="J21" s="1187"/>
      <c r="K21" s="1186">
        <v>29167.719711512444</v>
      </c>
      <c r="L21" s="1186"/>
      <c r="M21" s="1188" t="s">
        <v>388</v>
      </c>
      <c r="N21" s="1188" t="s">
        <v>112</v>
      </c>
      <c r="O21" s="1188" t="s">
        <v>388</v>
      </c>
      <c r="P21" s="1188"/>
      <c r="Q21" s="1188"/>
      <c r="R21" s="1188"/>
      <c r="S21" s="1188"/>
      <c r="T21" s="1188"/>
      <c r="U21" s="1188"/>
      <c r="V21" s="1188" t="s">
        <v>388</v>
      </c>
      <c r="W21" s="1186">
        <v>3432.5200187067494</v>
      </c>
      <c r="X21" s="1188"/>
      <c r="Y21" s="1188"/>
      <c r="Z21" s="1188"/>
      <c r="AA21" s="1188"/>
      <c r="AB21" s="1188"/>
      <c r="AC21" s="1188" t="s">
        <v>388</v>
      </c>
      <c r="AD21" s="1188" t="s">
        <v>388</v>
      </c>
      <c r="AE21" s="1188" t="s">
        <v>281</v>
      </c>
      <c r="AF21" s="1188"/>
      <c r="AG21" s="1188"/>
      <c r="AH21" s="1188"/>
      <c r="AI21" s="1188"/>
      <c r="AJ21" s="1188"/>
      <c r="AK21" s="1188" t="s">
        <v>388</v>
      </c>
      <c r="AL21" s="1188" t="s">
        <v>388</v>
      </c>
      <c r="AM21" s="1187">
        <v>33082.296229559637</v>
      </c>
      <c r="AN21" s="1187"/>
      <c r="AO21" s="1187"/>
      <c r="AP21" s="1187"/>
      <c r="AQ21" s="1187"/>
      <c r="AR21" s="1186">
        <v>29167.719711512444</v>
      </c>
      <c r="AS21" s="1187">
        <v>15740.066361534833</v>
      </c>
      <c r="AT21" s="1189" t="s">
        <v>388</v>
      </c>
      <c r="AU21" s="3072" t="s">
        <v>3023</v>
      </c>
      <c r="AV21" s="3072"/>
      <c r="AW21" s="3072"/>
      <c r="AX21" s="1083"/>
      <c r="AY21" s="1188" t="s">
        <v>388</v>
      </c>
      <c r="AZ21" s="1187"/>
      <c r="BA21" s="1187"/>
      <c r="BB21" s="1187"/>
      <c r="BC21" s="1187"/>
      <c r="BD21" s="1186">
        <v>29167.719711512444</v>
      </c>
      <c r="BE21" s="1188" t="s">
        <v>281</v>
      </c>
      <c r="BF21" s="1188" t="s">
        <v>388</v>
      </c>
      <c r="BG21" s="1188" t="s">
        <v>388</v>
      </c>
      <c r="BH21" s="1187">
        <v>17342.22986802481</v>
      </c>
      <c r="BI21" s="1188"/>
      <c r="BJ21" s="1188"/>
      <c r="BK21" s="1188"/>
      <c r="BL21" s="1188"/>
      <c r="BM21" s="1188"/>
      <c r="BN21" s="1188" t="s">
        <v>388</v>
      </c>
      <c r="BO21" s="1188" t="s">
        <v>388</v>
      </c>
      <c r="BP21" s="1188" t="s">
        <v>281</v>
      </c>
      <c r="BQ21" s="1188"/>
      <c r="BR21" s="1188"/>
      <c r="BS21" s="1188"/>
      <c r="BT21" s="1188"/>
      <c r="BU21" s="1188"/>
      <c r="BV21" s="1188" t="s">
        <v>388</v>
      </c>
      <c r="BW21" s="1188" t="s">
        <v>388</v>
      </c>
      <c r="BX21" s="1189"/>
      <c r="BY21" s="1181"/>
    </row>
    <row r="22" spans="1:148" s="1182" customFormat="1" ht="15.75" hidden="1" customHeight="1">
      <c r="A22" s="3072" t="s">
        <v>2767</v>
      </c>
      <c r="B22" s="3072"/>
      <c r="C22" s="3072"/>
      <c r="D22" s="1083"/>
      <c r="E22" s="1186">
        <v>123945.6041718116</v>
      </c>
      <c r="F22" s="1187">
        <v>33082.427888563296</v>
      </c>
      <c r="G22" s="1187"/>
      <c r="H22" s="1187"/>
      <c r="I22" s="1187"/>
      <c r="J22" s="1187"/>
      <c r="K22" s="1187">
        <v>29776.207046652322</v>
      </c>
      <c r="L22" s="1187"/>
      <c r="M22" s="1188" t="s">
        <v>388</v>
      </c>
      <c r="N22" s="1188" t="s">
        <v>112</v>
      </c>
      <c r="O22" s="1188" t="s">
        <v>388</v>
      </c>
      <c r="P22" s="1188"/>
      <c r="Q22" s="1188"/>
      <c r="R22" s="1188"/>
      <c r="S22" s="1188"/>
      <c r="T22" s="1188"/>
      <c r="U22" s="1188"/>
      <c r="V22" s="1188" t="s">
        <v>388</v>
      </c>
      <c r="W22" s="1187">
        <v>3306.2208419109734</v>
      </c>
      <c r="X22" s="1188"/>
      <c r="Y22" s="1188"/>
      <c r="Z22" s="1188"/>
      <c r="AA22" s="1188"/>
      <c r="AB22" s="1188"/>
      <c r="AC22" s="1188" t="s">
        <v>388</v>
      </c>
      <c r="AD22" s="1188" t="s">
        <v>388</v>
      </c>
      <c r="AE22" s="1188" t="s">
        <v>281</v>
      </c>
      <c r="AF22" s="1188"/>
      <c r="AG22" s="1188"/>
      <c r="AH22" s="1188"/>
      <c r="AI22" s="1188"/>
      <c r="AJ22" s="1188"/>
      <c r="AK22" s="1188" t="s">
        <v>388</v>
      </c>
      <c r="AL22" s="1188" t="s">
        <v>388</v>
      </c>
      <c r="AM22" s="1187">
        <v>33113.970969643662</v>
      </c>
      <c r="AN22" s="1187"/>
      <c r="AO22" s="1187"/>
      <c r="AP22" s="1187"/>
      <c r="AQ22" s="1187"/>
      <c r="AR22" s="1187">
        <v>29776.207046652322</v>
      </c>
      <c r="AS22" s="1187">
        <v>16252.332541638199</v>
      </c>
      <c r="AT22" s="1189" t="s">
        <v>388</v>
      </c>
      <c r="AU22" s="3072" t="s">
        <v>2900</v>
      </c>
      <c r="AV22" s="3072"/>
      <c r="AW22" s="3072"/>
      <c r="AX22" s="1083"/>
      <c r="AY22" s="1188" t="s">
        <v>388</v>
      </c>
      <c r="AZ22" s="1187"/>
      <c r="BA22" s="1187"/>
      <c r="BB22" s="1187"/>
      <c r="BC22" s="1187"/>
      <c r="BD22" s="1187">
        <v>29776.207046652322</v>
      </c>
      <c r="BE22" s="1188" t="s">
        <v>281</v>
      </c>
      <c r="BF22" s="1188" t="s">
        <v>388</v>
      </c>
      <c r="BG22" s="1188" t="s">
        <v>388</v>
      </c>
      <c r="BH22" s="1187">
        <v>16861.638428005441</v>
      </c>
      <c r="BI22" s="1188"/>
      <c r="BJ22" s="1188"/>
      <c r="BK22" s="1188"/>
      <c r="BL22" s="1188"/>
      <c r="BM22" s="1188"/>
      <c r="BN22" s="1188" t="s">
        <v>388</v>
      </c>
      <c r="BO22" s="1188" t="s">
        <v>388</v>
      </c>
      <c r="BP22" s="1188" t="s">
        <v>281</v>
      </c>
      <c r="BQ22" s="1188"/>
      <c r="BR22" s="1188"/>
      <c r="BS22" s="1188"/>
      <c r="BT22" s="1188"/>
      <c r="BU22" s="1188"/>
      <c r="BV22" s="1188" t="s">
        <v>388</v>
      </c>
      <c r="BW22" s="1188" t="s">
        <v>388</v>
      </c>
      <c r="BX22" s="1189"/>
      <c r="BY22" s="1181"/>
    </row>
    <row r="23" spans="1:148" s="1182" customFormat="1" ht="15.75" hidden="1" customHeight="1">
      <c r="A23" s="3072" t="s">
        <v>3024</v>
      </c>
      <c r="B23" s="3072"/>
      <c r="C23" s="3072"/>
      <c r="D23" s="1083"/>
      <c r="E23" s="1187">
        <v>129748.91678256127</v>
      </c>
      <c r="F23" s="1187">
        <v>34351.564106684236</v>
      </c>
      <c r="G23" s="1187"/>
      <c r="H23" s="1187"/>
      <c r="I23" s="1187"/>
      <c r="J23" s="1187"/>
      <c r="K23" s="1187">
        <v>30675.988261580143</v>
      </c>
      <c r="L23" s="1187"/>
      <c r="M23" s="1188" t="s">
        <v>281</v>
      </c>
      <c r="N23" s="1188" t="s">
        <v>112</v>
      </c>
      <c r="O23" s="1188" t="s">
        <v>281</v>
      </c>
      <c r="P23" s="1188"/>
      <c r="Q23" s="1188"/>
      <c r="R23" s="1188"/>
      <c r="S23" s="1188"/>
      <c r="T23" s="1188"/>
      <c r="U23" s="1188"/>
      <c r="V23" s="1188" t="s">
        <v>281</v>
      </c>
      <c r="W23" s="1189">
        <v>3675.5758451040906</v>
      </c>
      <c r="X23" s="1188"/>
      <c r="Y23" s="1188"/>
      <c r="Z23" s="1188"/>
      <c r="AA23" s="1188"/>
      <c r="AB23" s="1188"/>
      <c r="AC23" s="1188" t="s">
        <v>281</v>
      </c>
      <c r="AD23" s="1188" t="s">
        <v>281</v>
      </c>
      <c r="AE23" s="1188" t="s">
        <v>281</v>
      </c>
      <c r="AF23" s="1188"/>
      <c r="AG23" s="1188"/>
      <c r="AH23" s="1188"/>
      <c r="AI23" s="1188"/>
      <c r="AJ23" s="1188"/>
      <c r="AK23" s="1188" t="s">
        <v>281</v>
      </c>
      <c r="AL23" s="1188" t="s">
        <v>281</v>
      </c>
      <c r="AM23" s="1189">
        <v>34030.799470842823</v>
      </c>
      <c r="AN23" s="1187"/>
      <c r="AO23" s="1187"/>
      <c r="AP23" s="1187"/>
      <c r="AQ23" s="1187"/>
      <c r="AR23" s="1187">
        <v>30675.988261580143</v>
      </c>
      <c r="AS23" s="1189">
        <v>16483.941524405644</v>
      </c>
      <c r="AT23" s="1189" t="s">
        <v>281</v>
      </c>
      <c r="AU23" s="3072" t="s">
        <v>2970</v>
      </c>
      <c r="AV23" s="3072"/>
      <c r="AW23" s="3072"/>
      <c r="AX23" s="1083"/>
      <c r="AY23" s="1188" t="s">
        <v>281</v>
      </c>
      <c r="AZ23" s="1187"/>
      <c r="BA23" s="1187"/>
      <c r="BB23" s="1187"/>
      <c r="BC23" s="1187"/>
      <c r="BD23" s="1187">
        <v>30675.988261580143</v>
      </c>
      <c r="BE23" s="1188" t="s">
        <v>281</v>
      </c>
      <c r="BF23" s="1188" t="s">
        <v>281</v>
      </c>
      <c r="BG23" s="1188" t="s">
        <v>281</v>
      </c>
      <c r="BH23" s="1189">
        <v>17546.857946437238</v>
      </c>
      <c r="BI23" s="1188"/>
      <c r="BJ23" s="1188"/>
      <c r="BK23" s="1188"/>
      <c r="BL23" s="1188"/>
      <c r="BM23" s="1188"/>
      <c r="BN23" s="1188" t="s">
        <v>281</v>
      </c>
      <c r="BO23" s="1188" t="s">
        <v>281</v>
      </c>
      <c r="BP23" s="1188" t="s">
        <v>281</v>
      </c>
      <c r="BQ23" s="1188"/>
      <c r="BR23" s="1188"/>
      <c r="BS23" s="1188"/>
      <c r="BT23" s="1188"/>
      <c r="BU23" s="1188"/>
      <c r="BV23" s="1188" t="s">
        <v>281</v>
      </c>
      <c r="BW23" s="1188" t="s">
        <v>281</v>
      </c>
      <c r="BX23" s="1189"/>
      <c r="BY23" s="1181"/>
    </row>
    <row r="24" spans="1:148" s="1182" customFormat="1" ht="17.100000000000001" hidden="1" customHeight="1">
      <c r="A24" s="3095" t="s">
        <v>3025</v>
      </c>
      <c r="B24" s="3096"/>
      <c r="C24" s="3096"/>
      <c r="D24" s="3097"/>
      <c r="E24" s="1190">
        <v>130399.44559872786</v>
      </c>
      <c r="F24" s="1190">
        <v>34413.227221651199</v>
      </c>
      <c r="G24" s="1190"/>
      <c r="H24" s="1190"/>
      <c r="I24" s="1190"/>
      <c r="J24" s="1190"/>
      <c r="K24" s="1190">
        <v>30753.340979085129</v>
      </c>
      <c r="L24" s="1190"/>
      <c r="M24" s="1242"/>
      <c r="N24" s="1191" t="s">
        <v>112</v>
      </c>
      <c r="O24" s="1191" t="s">
        <v>281</v>
      </c>
      <c r="P24" s="1191"/>
      <c r="Q24" s="1191"/>
      <c r="R24" s="1191"/>
      <c r="S24" s="1191"/>
      <c r="T24" s="1191"/>
      <c r="U24" s="1191"/>
      <c r="V24" s="1191" t="s">
        <v>281</v>
      </c>
      <c r="W24" s="212">
        <v>3659.8862425659786</v>
      </c>
      <c r="X24" s="1191"/>
      <c r="Y24" s="1191"/>
      <c r="Z24" s="1191"/>
      <c r="AA24" s="1191"/>
      <c r="AB24" s="1191"/>
      <c r="AC24" s="1191" t="s">
        <v>281</v>
      </c>
      <c r="AD24" s="1191" t="s">
        <v>281</v>
      </c>
      <c r="AE24" s="1191" t="s">
        <v>281</v>
      </c>
      <c r="AF24" s="1191"/>
      <c r="AG24" s="1191"/>
      <c r="AH24" s="1191"/>
      <c r="AI24" s="1191"/>
      <c r="AJ24" s="1191"/>
      <c r="AK24" s="1191" t="s">
        <v>281</v>
      </c>
      <c r="AL24" s="1191" t="s">
        <v>281</v>
      </c>
      <c r="AM24" s="212">
        <v>33781.319954418243</v>
      </c>
      <c r="AN24" s="1190"/>
      <c r="AO24" s="1190"/>
      <c r="AP24" s="1190"/>
      <c r="AQ24" s="1190"/>
      <c r="AR24" s="1190">
        <v>30753.340979085129</v>
      </c>
      <c r="AS24" s="212">
        <v>16414.002091678325</v>
      </c>
      <c r="AT24" s="212" t="s">
        <v>281</v>
      </c>
      <c r="AU24" s="3095" t="s">
        <v>2333</v>
      </c>
      <c r="AV24" s="3096"/>
      <c r="AW24" s="3096"/>
      <c r="AX24" s="3097"/>
      <c r="AY24" s="1191" t="s">
        <v>281</v>
      </c>
      <c r="AZ24" s="1190"/>
      <c r="BA24" s="1190"/>
      <c r="BB24" s="1190"/>
      <c r="BC24" s="1190"/>
      <c r="BD24" s="1190">
        <v>30753.340979085129</v>
      </c>
      <c r="BE24" s="1191" t="s">
        <v>281</v>
      </c>
      <c r="BF24" s="1191" t="s">
        <v>281</v>
      </c>
      <c r="BG24" s="1191" t="s">
        <v>281</v>
      </c>
      <c r="BH24" s="212">
        <v>17367.31786273987</v>
      </c>
      <c r="BI24" s="1191"/>
      <c r="BJ24" s="1191"/>
      <c r="BK24" s="1191"/>
      <c r="BL24" s="1191"/>
      <c r="BM24" s="1191"/>
      <c r="BN24" s="1191" t="s">
        <v>281</v>
      </c>
      <c r="BO24" s="1191" t="s">
        <v>281</v>
      </c>
      <c r="BP24" s="1191" t="s">
        <v>281</v>
      </c>
      <c r="BQ24" s="1191"/>
      <c r="BR24" s="1191"/>
      <c r="BS24" s="1191"/>
      <c r="BT24" s="1191"/>
      <c r="BU24" s="1191"/>
      <c r="BV24" s="1191" t="s">
        <v>281</v>
      </c>
      <c r="BW24" s="1191" t="s">
        <v>281</v>
      </c>
      <c r="BX24" s="212"/>
      <c r="BY24" s="1181"/>
    </row>
    <row r="25" spans="1:148" s="1182" customFormat="1" ht="17.100000000000001" hidden="1" customHeight="1">
      <c r="A25" s="3095" t="s">
        <v>2904</v>
      </c>
      <c r="B25" s="3096"/>
      <c r="C25" s="3096"/>
      <c r="D25" s="3097"/>
      <c r="E25" s="1190">
        <v>134428.16111243397</v>
      </c>
      <c r="F25" s="1191" t="s">
        <v>281</v>
      </c>
      <c r="G25" s="1191"/>
      <c r="H25" s="1191"/>
      <c r="I25" s="1191"/>
      <c r="J25" s="1191"/>
      <c r="K25" s="1191" t="s">
        <v>281</v>
      </c>
      <c r="L25" s="1191"/>
      <c r="M25" s="1191" t="s">
        <v>281</v>
      </c>
      <c r="N25" s="1191" t="s">
        <v>281</v>
      </c>
      <c r="O25" s="1191" t="s">
        <v>281</v>
      </c>
      <c r="P25" s="1191"/>
      <c r="Q25" s="1191"/>
      <c r="R25" s="1191"/>
      <c r="S25" s="1191"/>
      <c r="T25" s="1191"/>
      <c r="U25" s="1191"/>
      <c r="V25" s="1191" t="s">
        <v>281</v>
      </c>
      <c r="W25" s="1191" t="s">
        <v>281</v>
      </c>
      <c r="X25" s="1191"/>
      <c r="Y25" s="1191"/>
      <c r="Z25" s="1191"/>
      <c r="AA25" s="1191"/>
      <c r="AB25" s="1191"/>
      <c r="AC25" s="1191" t="s">
        <v>281</v>
      </c>
      <c r="AD25" s="1191" t="s">
        <v>281</v>
      </c>
      <c r="AE25" s="1191" t="s">
        <v>281</v>
      </c>
      <c r="AF25" s="1191"/>
      <c r="AG25" s="1191"/>
      <c r="AH25" s="1191"/>
      <c r="AI25" s="1191"/>
      <c r="AJ25" s="1191"/>
      <c r="AK25" s="1191" t="s">
        <v>281</v>
      </c>
      <c r="AL25" s="1191" t="s">
        <v>281</v>
      </c>
      <c r="AM25" s="1191" t="s">
        <v>281</v>
      </c>
      <c r="AN25" s="1191"/>
      <c r="AO25" s="1191"/>
      <c r="AP25" s="1191"/>
      <c r="AQ25" s="1191"/>
      <c r="AR25" s="1191" t="s">
        <v>281</v>
      </c>
      <c r="AS25" s="1191" t="s">
        <v>281</v>
      </c>
      <c r="AT25" s="212" t="s">
        <v>281</v>
      </c>
      <c r="AU25" s="3095" t="s">
        <v>2334</v>
      </c>
      <c r="AV25" s="3096"/>
      <c r="AW25" s="3096"/>
      <c r="AX25" s="3097"/>
      <c r="AY25" s="1191" t="s">
        <v>281</v>
      </c>
      <c r="AZ25" s="1191"/>
      <c r="BA25" s="1191"/>
      <c r="BB25" s="1191"/>
      <c r="BC25" s="1191"/>
      <c r="BD25" s="1191" t="s">
        <v>281</v>
      </c>
      <c r="BE25" s="1191" t="s">
        <v>281</v>
      </c>
      <c r="BF25" s="1191" t="s">
        <v>281</v>
      </c>
      <c r="BG25" s="1191" t="s">
        <v>281</v>
      </c>
      <c r="BH25" s="1191" t="s">
        <v>281</v>
      </c>
      <c r="BI25" s="1191"/>
      <c r="BJ25" s="1191"/>
      <c r="BK25" s="1191"/>
      <c r="BL25" s="1191"/>
      <c r="BM25" s="1191"/>
      <c r="BN25" s="1191" t="s">
        <v>281</v>
      </c>
      <c r="BO25" s="1191" t="s">
        <v>281</v>
      </c>
      <c r="BP25" s="1191" t="s">
        <v>281</v>
      </c>
      <c r="BQ25" s="1191"/>
      <c r="BR25" s="1191"/>
      <c r="BS25" s="1191"/>
      <c r="BT25" s="1191"/>
      <c r="BU25" s="1191"/>
      <c r="BV25" s="1191" t="s">
        <v>281</v>
      </c>
      <c r="BW25" s="1191" t="s">
        <v>281</v>
      </c>
      <c r="BX25" s="212"/>
      <c r="BY25" s="1181"/>
    </row>
    <row r="26" spans="1:148" s="1182" customFormat="1" ht="17.100000000000001" hidden="1" customHeight="1">
      <c r="A26" s="3095" t="s">
        <v>2830</v>
      </c>
      <c r="B26" s="3096"/>
      <c r="C26" s="3096"/>
      <c r="D26" s="3097"/>
      <c r="E26" s="1190">
        <v>133471.69626538767</v>
      </c>
      <c r="F26" s="1190">
        <v>36777.200435699982</v>
      </c>
      <c r="G26" s="1190"/>
      <c r="H26" s="1190"/>
      <c r="I26" s="1190"/>
      <c r="J26" s="1190"/>
      <c r="K26" s="1190">
        <v>32622.690048071905</v>
      </c>
      <c r="L26" s="1190"/>
      <c r="M26" s="1191" t="s">
        <v>281</v>
      </c>
      <c r="N26" s="1191" t="s">
        <v>281</v>
      </c>
      <c r="O26" s="1191" t="s">
        <v>281</v>
      </c>
      <c r="P26" s="1191"/>
      <c r="Q26" s="1191"/>
      <c r="R26" s="1191"/>
      <c r="S26" s="1191"/>
      <c r="T26" s="1191"/>
      <c r="U26" s="1191"/>
      <c r="V26" s="1191" t="s">
        <v>281</v>
      </c>
      <c r="W26" s="212">
        <v>4154.5103876281082</v>
      </c>
      <c r="X26" s="1191"/>
      <c r="Y26" s="1191"/>
      <c r="Z26" s="1191"/>
      <c r="AA26" s="1191"/>
      <c r="AB26" s="1191"/>
      <c r="AC26" s="1191" t="s">
        <v>281</v>
      </c>
      <c r="AD26" s="1191" t="s">
        <v>281</v>
      </c>
      <c r="AE26" s="1191" t="s">
        <v>281</v>
      </c>
      <c r="AF26" s="1191"/>
      <c r="AG26" s="1191"/>
      <c r="AH26" s="1191"/>
      <c r="AI26" s="1191"/>
      <c r="AJ26" s="1191"/>
      <c r="AK26" s="1191" t="s">
        <v>281</v>
      </c>
      <c r="AL26" s="1191" t="s">
        <v>281</v>
      </c>
      <c r="AM26" s="212">
        <v>37221.85817660774</v>
      </c>
      <c r="AN26" s="1190"/>
      <c r="AO26" s="1190"/>
      <c r="AP26" s="1190"/>
      <c r="AQ26" s="1190"/>
      <c r="AR26" s="1190">
        <v>32622.690048071905</v>
      </c>
      <c r="AS26" s="212">
        <v>18723.234325073427</v>
      </c>
      <c r="AT26" s="212" t="s">
        <v>281</v>
      </c>
      <c r="AU26" s="3095" t="s">
        <v>2906</v>
      </c>
      <c r="AV26" s="3096"/>
      <c r="AW26" s="3096"/>
      <c r="AX26" s="3097"/>
      <c r="AY26" s="1191" t="s">
        <v>281</v>
      </c>
      <c r="AZ26" s="1190"/>
      <c r="BA26" s="1190"/>
      <c r="BB26" s="1190"/>
      <c r="BC26" s="1190"/>
      <c r="BD26" s="1190">
        <v>32622.690048071905</v>
      </c>
      <c r="BE26" s="1191" t="s">
        <v>281</v>
      </c>
      <c r="BF26" s="1191" t="s">
        <v>281</v>
      </c>
      <c r="BG26" s="1191" t="s">
        <v>281</v>
      </c>
      <c r="BH26" s="212">
        <v>18498.623851534325</v>
      </c>
      <c r="BI26" s="1191"/>
      <c r="BJ26" s="1191"/>
      <c r="BK26" s="1191"/>
      <c r="BL26" s="1191"/>
      <c r="BM26" s="1191"/>
      <c r="BN26" s="1191" t="s">
        <v>281</v>
      </c>
      <c r="BO26" s="1191" t="s">
        <v>281</v>
      </c>
      <c r="BP26" s="1191" t="s">
        <v>281</v>
      </c>
      <c r="BQ26" s="1191"/>
      <c r="BR26" s="1191"/>
      <c r="BS26" s="1191"/>
      <c r="BT26" s="1191"/>
      <c r="BU26" s="1191"/>
      <c r="BV26" s="1191" t="s">
        <v>281</v>
      </c>
      <c r="BW26" s="1191" t="s">
        <v>281</v>
      </c>
      <c r="BX26" s="212"/>
      <c r="BY26" s="1181"/>
    </row>
    <row r="27" spans="1:148" s="1182" customFormat="1" ht="17.100000000000001" hidden="1" customHeight="1">
      <c r="A27" s="3095" t="s">
        <v>2973</v>
      </c>
      <c r="B27" s="3096"/>
      <c r="C27" s="3096"/>
      <c r="D27" s="3097"/>
      <c r="E27" s="1190">
        <v>131242.65344171703</v>
      </c>
      <c r="F27" s="1190">
        <v>35738.166060879819</v>
      </c>
      <c r="G27" s="1190"/>
      <c r="H27" s="1190"/>
      <c r="I27" s="1190"/>
      <c r="J27" s="1190"/>
      <c r="K27" s="1190">
        <v>31520.722917181229</v>
      </c>
      <c r="L27" s="1190"/>
      <c r="M27" s="1190" t="s">
        <v>855</v>
      </c>
      <c r="N27" s="1190">
        <v>6189.6597568765692</v>
      </c>
      <c r="O27" s="1190">
        <v>11456.13340277295</v>
      </c>
      <c r="P27" s="1190"/>
      <c r="Q27" s="1190"/>
      <c r="R27" s="1190"/>
      <c r="S27" s="1190"/>
      <c r="T27" s="1190"/>
      <c r="U27" s="1190"/>
      <c r="V27" s="1190">
        <v>1329.9881353357021</v>
      </c>
      <c r="W27" s="212">
        <v>4217.443143698637</v>
      </c>
      <c r="X27" s="1190"/>
      <c r="Y27" s="1190"/>
      <c r="Z27" s="1190"/>
      <c r="AA27" s="1190"/>
      <c r="AB27" s="1190"/>
      <c r="AC27" s="212">
        <v>146.00364825908406</v>
      </c>
      <c r="AD27" s="212">
        <v>1312.5096055855486</v>
      </c>
      <c r="AE27" s="212">
        <v>1641.8558302225567</v>
      </c>
      <c r="AF27" s="1190"/>
      <c r="AG27" s="1190"/>
      <c r="AH27" s="1190"/>
      <c r="AI27" s="1190"/>
      <c r="AJ27" s="1190"/>
      <c r="AK27" s="212">
        <v>1066.4417437993507</v>
      </c>
      <c r="AL27" s="212">
        <v>50.632315832097888</v>
      </c>
      <c r="AM27" s="212">
        <v>36952.056864284896</v>
      </c>
      <c r="AN27" s="1190"/>
      <c r="AO27" s="1190"/>
      <c r="AP27" s="1190"/>
      <c r="AQ27" s="1190"/>
      <c r="AR27" s="1190">
        <v>31520.722917181229</v>
      </c>
      <c r="AS27" s="212">
        <v>18007.42992330237</v>
      </c>
      <c r="AT27" s="212">
        <v>299.46391409939594</v>
      </c>
      <c r="AU27" s="3095" t="s">
        <v>3026</v>
      </c>
      <c r="AV27" s="3096"/>
      <c r="AW27" s="3096"/>
      <c r="AX27" s="3097"/>
      <c r="AY27" s="212">
        <v>3358.7463562394632</v>
      </c>
      <c r="AZ27" s="1190"/>
      <c r="BA27" s="1190"/>
      <c r="BB27" s="1190"/>
      <c r="BC27" s="1190"/>
      <c r="BD27" s="1190">
        <v>31520.722917181229</v>
      </c>
      <c r="BE27" s="212">
        <v>5996.2304408118398</v>
      </c>
      <c r="BF27" s="212">
        <v>7662.7471868962266</v>
      </c>
      <c r="BG27" s="212">
        <v>690.24202525543592</v>
      </c>
      <c r="BH27" s="212">
        <v>18944.626940982682</v>
      </c>
      <c r="BI27" s="1190"/>
      <c r="BJ27" s="1190"/>
      <c r="BK27" s="1190"/>
      <c r="BL27" s="1190"/>
      <c r="BM27" s="1190"/>
      <c r="BN27" s="212">
        <v>586.4619130306005</v>
      </c>
      <c r="BO27" s="212">
        <v>5038.5874307746826</v>
      </c>
      <c r="BP27" s="212">
        <v>7232.9697450579442</v>
      </c>
      <c r="BQ27" s="1190"/>
      <c r="BR27" s="1190"/>
      <c r="BS27" s="1190"/>
      <c r="BT27" s="1190"/>
      <c r="BU27" s="1190"/>
      <c r="BV27" s="212">
        <v>5853.1535932033694</v>
      </c>
      <c r="BW27" s="212">
        <v>233.45425891607707</v>
      </c>
      <c r="BX27" s="212"/>
      <c r="BY27" s="1181"/>
    </row>
    <row r="28" spans="1:148" s="1182" customFormat="1" ht="17.100000000000001" hidden="1" customHeight="1">
      <c r="A28" s="3095" t="s">
        <v>3027</v>
      </c>
      <c r="B28" s="3095"/>
      <c r="C28" s="3095"/>
      <c r="D28" s="3100"/>
      <c r="E28" s="1190">
        <v>141368.27721894893</v>
      </c>
      <c r="F28" s="1190">
        <v>40376.421066085597</v>
      </c>
      <c r="G28" s="1190"/>
      <c r="H28" s="1190"/>
      <c r="I28" s="1190"/>
      <c r="J28" s="1190"/>
      <c r="K28" s="1190">
        <v>35481.219288156077</v>
      </c>
      <c r="L28" s="1190"/>
      <c r="M28" s="1190">
        <v>766.84876545175212</v>
      </c>
      <c r="N28" s="1190">
        <v>7430.4396595193593</v>
      </c>
      <c r="O28" s="1190">
        <v>11876.941514670014</v>
      </c>
      <c r="P28" s="1190"/>
      <c r="Q28" s="1190"/>
      <c r="R28" s="1190"/>
      <c r="S28" s="1190"/>
      <c r="T28" s="1190"/>
      <c r="U28" s="1190"/>
      <c r="V28" s="1190">
        <v>1403.2603423912194</v>
      </c>
      <c r="W28" s="212">
        <v>4895.2017779295138</v>
      </c>
      <c r="X28" s="1190"/>
      <c r="Y28" s="1190"/>
      <c r="Z28" s="1190"/>
      <c r="AA28" s="1190"/>
      <c r="AB28" s="1190"/>
      <c r="AC28" s="212">
        <v>203.90579710144925</v>
      </c>
      <c r="AD28" s="212">
        <v>1618.725244026419</v>
      </c>
      <c r="AE28" s="212">
        <v>1755.9675311506728</v>
      </c>
      <c r="AF28" s="1190"/>
      <c r="AG28" s="1190"/>
      <c r="AH28" s="1190"/>
      <c r="AI28" s="1190"/>
      <c r="AJ28" s="1190"/>
      <c r="AK28" s="212">
        <v>1287.7909992042919</v>
      </c>
      <c r="AL28" s="212">
        <v>28.812206446684453</v>
      </c>
      <c r="AM28" s="212">
        <v>37269.232333056541</v>
      </c>
      <c r="AN28" s="1190"/>
      <c r="AO28" s="1190"/>
      <c r="AP28" s="1190"/>
      <c r="AQ28" s="1190"/>
      <c r="AR28" s="1190">
        <v>35481.219288156077</v>
      </c>
      <c r="AS28" s="212">
        <v>18920.560850909438</v>
      </c>
      <c r="AT28" s="212">
        <v>421.38736193261479</v>
      </c>
      <c r="AU28" s="3095" t="s">
        <v>2908</v>
      </c>
      <c r="AV28" s="3095"/>
      <c r="AW28" s="3095"/>
      <c r="AX28" s="3100"/>
      <c r="AY28" s="212">
        <v>3049.4091506434647</v>
      </c>
      <c r="AZ28" s="1190"/>
      <c r="BA28" s="1190"/>
      <c r="BB28" s="1190"/>
      <c r="BC28" s="1190"/>
      <c r="BD28" s="1190">
        <v>35481.219288156077</v>
      </c>
      <c r="BE28" s="212">
        <v>6190.5230020553863</v>
      </c>
      <c r="BF28" s="212">
        <v>8429.8469094916763</v>
      </c>
      <c r="BG28" s="212">
        <v>829.39442678630144</v>
      </c>
      <c r="BH28" s="212">
        <v>18348.671482147132</v>
      </c>
      <c r="BI28" s="1190"/>
      <c r="BJ28" s="1190"/>
      <c r="BK28" s="1190"/>
      <c r="BL28" s="1190"/>
      <c r="BM28" s="1190"/>
      <c r="BN28" s="212">
        <v>643.92939221555935</v>
      </c>
      <c r="BO28" s="212">
        <v>4959.295271592463</v>
      </c>
      <c r="BP28" s="212">
        <v>6852.5584430575373</v>
      </c>
      <c r="BQ28" s="1190"/>
      <c r="BR28" s="1190"/>
      <c r="BS28" s="1190"/>
      <c r="BT28" s="1190"/>
      <c r="BU28" s="1190"/>
      <c r="BV28" s="212">
        <v>5701.1728290389619</v>
      </c>
      <c r="BW28" s="212">
        <v>191.71554624257877</v>
      </c>
      <c r="BX28" s="212"/>
      <c r="BY28" s="1181"/>
    </row>
    <row r="29" spans="1:148" s="1182" customFormat="1" ht="17.100000000000001" hidden="1" customHeight="1">
      <c r="A29" s="3095" t="s">
        <v>3028</v>
      </c>
      <c r="B29" s="3095"/>
      <c r="C29" s="3095"/>
      <c r="D29" s="3100"/>
      <c r="E29" s="1190">
        <v>138847.41528557913</v>
      </c>
      <c r="F29" s="1190">
        <v>41197.054414681719</v>
      </c>
      <c r="G29" s="1190"/>
      <c r="H29" s="1190"/>
      <c r="I29" s="1190"/>
      <c r="J29" s="1190"/>
      <c r="K29" s="1190">
        <v>36038.912502070314</v>
      </c>
      <c r="L29" s="1190"/>
      <c r="M29" s="1190">
        <v>983.79901210529624</v>
      </c>
      <c r="N29" s="1190">
        <v>6946.7841732304105</v>
      </c>
      <c r="O29" s="1190">
        <v>11703.358702067888</v>
      </c>
      <c r="P29" s="1190"/>
      <c r="Q29" s="1190"/>
      <c r="R29" s="1190"/>
      <c r="S29" s="1190"/>
      <c r="T29" s="1190"/>
      <c r="U29" s="1190"/>
      <c r="V29" s="1190">
        <v>1705.1058689892645</v>
      </c>
      <c r="W29" s="212">
        <v>5158.1419126114051</v>
      </c>
      <c r="X29" s="1190"/>
      <c r="Y29" s="1190"/>
      <c r="Z29" s="1190"/>
      <c r="AA29" s="1190"/>
      <c r="AB29" s="1190"/>
      <c r="AC29" s="212">
        <v>309.45418184058059</v>
      </c>
      <c r="AD29" s="212">
        <v>1768.2635013987331</v>
      </c>
      <c r="AE29" s="212">
        <v>1658.7305922706355</v>
      </c>
      <c r="AF29" s="1190"/>
      <c r="AG29" s="1190"/>
      <c r="AH29" s="1190"/>
      <c r="AI29" s="1190"/>
      <c r="AJ29" s="1190"/>
      <c r="AK29" s="212">
        <v>1374.6080998577568</v>
      </c>
      <c r="AL29" s="212">
        <v>47.085537243702632</v>
      </c>
      <c r="AM29" s="212">
        <v>39327.460588000205</v>
      </c>
      <c r="AN29" s="1190"/>
      <c r="AO29" s="1190"/>
      <c r="AP29" s="1190"/>
      <c r="AQ29" s="1190"/>
      <c r="AR29" s="1190">
        <v>36038.912502070314</v>
      </c>
      <c r="AS29" s="212">
        <v>21666.432123699178</v>
      </c>
      <c r="AT29" s="212">
        <v>736.19499679151363</v>
      </c>
      <c r="AU29" s="3095" t="s">
        <v>3029</v>
      </c>
      <c r="AV29" s="3095"/>
      <c r="AW29" s="3095"/>
      <c r="AX29" s="3100"/>
      <c r="AY29" s="212">
        <v>3307.9935318721459</v>
      </c>
      <c r="AZ29" s="1190"/>
      <c r="BA29" s="1190"/>
      <c r="BB29" s="1190"/>
      <c r="BC29" s="1190"/>
      <c r="BD29" s="1190">
        <v>36038.912502070314</v>
      </c>
      <c r="BE29" s="212">
        <v>6619.8707735134749</v>
      </c>
      <c r="BF29" s="212">
        <v>9979.5479325617016</v>
      </c>
      <c r="BG29" s="212">
        <v>1022.8248889603675</v>
      </c>
      <c r="BH29" s="212">
        <v>17661.028464300958</v>
      </c>
      <c r="BI29" s="1190"/>
      <c r="BJ29" s="1190"/>
      <c r="BK29" s="1190"/>
      <c r="BL29" s="1190"/>
      <c r="BM29" s="1190"/>
      <c r="BN29" s="212">
        <v>691.05851796347542</v>
      </c>
      <c r="BO29" s="212">
        <v>4751.6715609288749</v>
      </c>
      <c r="BP29" s="212">
        <v>6287.7301288130038</v>
      </c>
      <c r="BQ29" s="1190"/>
      <c r="BR29" s="1190"/>
      <c r="BS29" s="1190"/>
      <c r="BT29" s="1190"/>
      <c r="BU29" s="1190"/>
      <c r="BV29" s="212">
        <v>5613.9694110910705</v>
      </c>
      <c r="BW29" s="212">
        <v>316.59884550457059</v>
      </c>
      <c r="BX29" s="212"/>
      <c r="BY29" s="1181"/>
    </row>
    <row r="30" spans="1:148" s="1182" customFormat="1" ht="16.5" customHeight="1" thickBot="1">
      <c r="A30" s="3095" t="s">
        <v>3030</v>
      </c>
      <c r="B30" s="3095"/>
      <c r="C30" s="3095"/>
      <c r="D30" s="3100"/>
      <c r="E30" s="2922">
        <v>8.8600869868189367</v>
      </c>
      <c r="F30" s="2922">
        <v>1.5481837606420479</v>
      </c>
      <c r="G30" s="2922">
        <v>1.6190250055914826E-3</v>
      </c>
      <c r="H30" s="2922">
        <v>1.4470945630330781E-2</v>
      </c>
      <c r="I30" s="2922">
        <v>0.16895050755152907</v>
      </c>
      <c r="J30" s="2922">
        <v>0.34513032577027491</v>
      </c>
      <c r="K30" s="2922">
        <v>0.52576454103031234</v>
      </c>
      <c r="L30" s="2922">
        <v>0.39577503859003227</v>
      </c>
      <c r="M30" s="2922">
        <v>9.647337706397037E-2</v>
      </c>
      <c r="N30" s="2922">
        <v>3.4966838889965821</v>
      </c>
      <c r="O30" s="2922">
        <v>0.79715124775552482</v>
      </c>
      <c r="P30" s="2922">
        <v>0</v>
      </c>
      <c r="Q30" s="2922">
        <v>2.3857733465318727E-2</v>
      </c>
      <c r="R30" s="2922">
        <v>0.11874553376660191</v>
      </c>
      <c r="S30" s="2922">
        <v>0.20221717675527895</v>
      </c>
      <c r="T30" s="2922">
        <v>0.22771937914433885</v>
      </c>
      <c r="U30" s="2922">
        <v>0.1379164849748572</v>
      </c>
      <c r="V30" s="2922">
        <v>8.6694939649131816E-2</v>
      </c>
      <c r="W30" s="2922">
        <v>0.98758333293793465</v>
      </c>
      <c r="X30" s="2922">
        <v>0</v>
      </c>
      <c r="Y30" s="2922">
        <v>7.6891989300693049E-3</v>
      </c>
      <c r="Z30" s="2922">
        <v>0.13043047516435641</v>
      </c>
      <c r="AA30" s="2922">
        <v>0.31916086464631421</v>
      </c>
      <c r="AB30" s="2922">
        <v>0.34202212660219339</v>
      </c>
      <c r="AC30" s="2922">
        <v>0.16458369197067008</v>
      </c>
      <c r="AD30" s="2922">
        <v>2.3696975624331512E-2</v>
      </c>
      <c r="AE30" s="2922">
        <v>1.7119493083031245</v>
      </c>
      <c r="AF30" s="2922">
        <v>2.1862788617012375E-3</v>
      </c>
      <c r="AG30" s="2922">
        <v>0.10522449714333394</v>
      </c>
      <c r="AH30" s="2922">
        <v>0.58760738169957616</v>
      </c>
      <c r="AI30" s="2922">
        <v>0.50319479078752027</v>
      </c>
      <c r="AJ30" s="2922">
        <v>0.33756501326129074</v>
      </c>
      <c r="AK30" s="2922">
        <v>0.14646696258798092</v>
      </c>
      <c r="AL30" s="2922">
        <v>2.9704383961717554E-2</v>
      </c>
      <c r="AM30" s="2922">
        <v>1.1744102150167877</v>
      </c>
      <c r="AN30" s="2922">
        <v>3.7461595428359257E-3</v>
      </c>
      <c r="AO30" s="2922">
        <v>5.494053238386537E-2</v>
      </c>
      <c r="AP30" s="2922">
        <v>0.34691229924027955</v>
      </c>
      <c r="AQ30" s="2922">
        <v>0.37265688745212655</v>
      </c>
      <c r="AR30" s="2922">
        <v>0.28871255603261203</v>
      </c>
      <c r="AS30" s="2922">
        <v>9.4733068346087385E-2</v>
      </c>
      <c r="AT30" s="2922">
        <v>1.2708712018978953E-2</v>
      </c>
      <c r="AU30" s="3095" t="s">
        <v>2975</v>
      </c>
      <c r="AV30" s="3095"/>
      <c r="AW30" s="3095"/>
      <c r="AX30" s="3100"/>
      <c r="AY30" s="1276">
        <v>0.36565225869731782</v>
      </c>
      <c r="AZ30" s="1276">
        <v>1.6560541670584499E-3</v>
      </c>
      <c r="BA30" s="1276">
        <v>1.6727310666772428E-2</v>
      </c>
      <c r="BB30" s="1276">
        <v>5.6804646546031325E-2</v>
      </c>
      <c r="BC30" s="1276">
        <v>0.12909187329606395</v>
      </c>
      <c r="BD30" s="1276">
        <v>9.4672966863721092E-2</v>
      </c>
      <c r="BE30" s="1276">
        <v>5.5092095693776891E-2</v>
      </c>
      <c r="BF30" s="1276">
        <v>1.1607311463893821E-2</v>
      </c>
      <c r="BG30" s="1276">
        <v>2.125730295988987</v>
      </c>
      <c r="BH30" s="1276">
        <v>1.0370412429763589</v>
      </c>
      <c r="BI30" s="1276">
        <v>5.2518815762849706E-4</v>
      </c>
      <c r="BJ30" s="1276">
        <v>2.8223615748213648E-2</v>
      </c>
      <c r="BK30" s="1276">
        <v>0.15521161275987252</v>
      </c>
      <c r="BL30" s="1276">
        <v>0.27237946311867695</v>
      </c>
      <c r="BM30" s="1276">
        <v>0.31920158768791662</v>
      </c>
      <c r="BN30" s="1276">
        <v>0.21436523137128463</v>
      </c>
      <c r="BO30" s="1276">
        <v>4.7134544132765986E-2</v>
      </c>
      <c r="BP30" s="1276">
        <v>1.0886890530126299</v>
      </c>
      <c r="BQ30" s="1276">
        <v>4.3576607539539498E-3</v>
      </c>
      <c r="BR30" s="1276">
        <v>5.4119373004009513E-2</v>
      </c>
      <c r="BS30" s="1276">
        <v>0.21723661474656322</v>
      </c>
      <c r="BT30" s="1276">
        <v>0.31101790058466133</v>
      </c>
      <c r="BU30" s="1276">
        <v>0.29960094948688215</v>
      </c>
      <c r="BV30" s="1276">
        <v>0.17305525730736585</v>
      </c>
      <c r="BW30" s="1276">
        <v>2.9301297129193958E-2</v>
      </c>
      <c r="BX30" s="1276">
        <v>0.14942656747722646</v>
      </c>
      <c r="BY30" s="1181"/>
    </row>
    <row r="31" spans="1:148" s="1182" customFormat="1" ht="16.5" customHeight="1" thickTop="1">
      <c r="A31" s="3095" t="s">
        <v>3031</v>
      </c>
      <c r="B31" s="3096"/>
      <c r="C31" s="3096"/>
      <c r="D31" s="3097"/>
      <c r="E31" s="2922">
        <v>9.9656289090020422</v>
      </c>
      <c r="F31" s="2922">
        <v>1.6025600018979571</v>
      </c>
      <c r="G31" s="2922">
        <v>2.1090874936732169E-4</v>
      </c>
      <c r="H31" s="2922">
        <v>2.1842134967552797E-2</v>
      </c>
      <c r="I31" s="2922">
        <v>0.171228188556734</v>
      </c>
      <c r="J31" s="2922">
        <v>0.32246888731910811</v>
      </c>
      <c r="K31" s="2922">
        <v>0.55304776563094626</v>
      </c>
      <c r="L31" s="2922">
        <v>0.40284932580288502</v>
      </c>
      <c r="M31" s="2922">
        <v>0.13091279087136584</v>
      </c>
      <c r="N31" s="2922">
        <v>3.9185234044905282</v>
      </c>
      <c r="O31" s="2922">
        <v>0.6893546389809444</v>
      </c>
      <c r="P31" s="2922">
        <v>2.2069947494748944E-4</v>
      </c>
      <c r="Q31" s="2922">
        <v>1.6466649328964342E-2</v>
      </c>
      <c r="R31" s="2922">
        <v>0.12125873980920465</v>
      </c>
      <c r="S31" s="2922">
        <v>0.20283693423252336</v>
      </c>
      <c r="T31" s="2922">
        <v>0.15392762586978376</v>
      </c>
      <c r="U31" s="2922">
        <v>0.11416705249939846</v>
      </c>
      <c r="V31" s="2922">
        <v>8.0476937766123025E-2</v>
      </c>
      <c r="W31" s="2922">
        <v>1.0672673206805603</v>
      </c>
      <c r="X31" s="2922">
        <v>0</v>
      </c>
      <c r="Y31" s="2922">
        <v>1.1142503451980949E-2</v>
      </c>
      <c r="Z31" s="2922">
        <v>0.13089489204146657</v>
      </c>
      <c r="AA31" s="2922">
        <v>0.31867911270753435</v>
      </c>
      <c r="AB31" s="2922">
        <v>0.36290487273077354</v>
      </c>
      <c r="AC31" s="2922">
        <v>0.21038517267835849</v>
      </c>
      <c r="AD31" s="2922">
        <v>3.3260767070447617E-2</v>
      </c>
      <c r="AE31" s="2922">
        <v>2.1619014448290192</v>
      </c>
      <c r="AF31" s="2922">
        <v>1.7403426719411706E-3</v>
      </c>
      <c r="AG31" s="2922">
        <v>0.12725498145716704</v>
      </c>
      <c r="AH31" s="2922">
        <v>0.71262481310727321</v>
      </c>
      <c r="AI31" s="2922">
        <v>0.64804976978309636</v>
      </c>
      <c r="AJ31" s="2922">
        <v>0.41775637466322374</v>
      </c>
      <c r="AK31" s="2922">
        <v>0.22130207104799615</v>
      </c>
      <c r="AL31" s="2922">
        <v>3.3173092098314101E-2</v>
      </c>
      <c r="AM31" s="2922">
        <v>1.2782504195829061</v>
      </c>
      <c r="AN31" s="2922">
        <v>9.5966474546127338E-4</v>
      </c>
      <c r="AO31" s="2922">
        <v>7.2978795032424618E-2</v>
      </c>
      <c r="AP31" s="2922">
        <v>0.34905890210093266</v>
      </c>
      <c r="AQ31" s="2922">
        <v>0.40664967031447158</v>
      </c>
      <c r="AR31" s="2922">
        <v>0.32709800899399655</v>
      </c>
      <c r="AS31" s="2922">
        <v>0.10790260396321839</v>
      </c>
      <c r="AT31" s="2922">
        <v>1.3602774432401238E-2</v>
      </c>
      <c r="AU31" s="3095" t="s">
        <v>2276</v>
      </c>
      <c r="AV31" s="3096"/>
      <c r="AW31" s="3096"/>
      <c r="AX31" s="3097"/>
      <c r="AY31" s="1276">
        <v>0.38353188794958348</v>
      </c>
      <c r="AZ31" s="1276">
        <v>0</v>
      </c>
      <c r="BA31" s="1276">
        <v>3.2899502471852644E-2</v>
      </c>
      <c r="BB31" s="1276">
        <v>6.6475369745679941E-2</v>
      </c>
      <c r="BC31" s="1276">
        <v>0.12847812692427221</v>
      </c>
      <c r="BD31" s="1276">
        <v>8.7929788553432905E-2</v>
      </c>
      <c r="BE31" s="1276">
        <v>5.1784639757062725E-2</v>
      </c>
      <c r="BF31" s="1276">
        <v>1.5964460497282687E-2</v>
      </c>
      <c r="BG31" s="1276">
        <v>2.5940846415968739</v>
      </c>
      <c r="BH31" s="1276">
        <v>1.1892232491404806</v>
      </c>
      <c r="BI31" s="1276">
        <v>2.206968834920023E-3</v>
      </c>
      <c r="BJ31" s="1276">
        <v>3.8930515050238881E-2</v>
      </c>
      <c r="BK31" s="1276">
        <v>0.22343860028609699</v>
      </c>
      <c r="BL31" s="1276">
        <v>0.36249896708487905</v>
      </c>
      <c r="BM31" s="1276">
        <v>0.33826732617038813</v>
      </c>
      <c r="BN31" s="1276">
        <v>0.17071029309934693</v>
      </c>
      <c r="BO31" s="1276">
        <v>5.3170578614610386E-2</v>
      </c>
      <c r="BP31" s="1276">
        <v>1.4048613924563909</v>
      </c>
      <c r="BQ31" s="1276">
        <v>6.5269102385886995E-3</v>
      </c>
      <c r="BR31" s="1276">
        <v>8.6812744501520336E-2</v>
      </c>
      <c r="BS31" s="1276">
        <v>0.29914136345247805</v>
      </c>
      <c r="BT31" s="1276">
        <v>0.38947317616646365</v>
      </c>
      <c r="BU31" s="1276">
        <v>0.39605827794816478</v>
      </c>
      <c r="BV31" s="1276">
        <v>0.19205338355298052</v>
      </c>
      <c r="BW31" s="1276">
        <v>3.4795536596194235E-2</v>
      </c>
      <c r="BX31" s="1276">
        <v>0.18867855348420115</v>
      </c>
      <c r="BY31" s="3615"/>
      <c r="BZ31" s="3616"/>
      <c r="CA31" s="2505" t="s">
        <v>1046</v>
      </c>
      <c r="CB31" s="2506" t="s">
        <v>3942</v>
      </c>
      <c r="CC31" s="2506" t="s">
        <v>1057</v>
      </c>
      <c r="CD31" s="2506" t="s">
        <v>1058</v>
      </c>
      <c r="CE31" s="2506" t="s">
        <v>1059</v>
      </c>
      <c r="CF31" s="2506" t="s">
        <v>1060</v>
      </c>
      <c r="CG31" s="2506" t="s">
        <v>1061</v>
      </c>
      <c r="CH31" s="2506" t="s">
        <v>1062</v>
      </c>
      <c r="CI31" s="2506" t="s">
        <v>1063</v>
      </c>
      <c r="CJ31" s="2506" t="s">
        <v>1389</v>
      </c>
      <c r="CK31" s="2506" t="s">
        <v>3943</v>
      </c>
      <c r="CL31" s="2506" t="s">
        <v>1064</v>
      </c>
      <c r="CM31" s="2506" t="s">
        <v>1065</v>
      </c>
      <c r="CN31" s="2506" t="s">
        <v>1066</v>
      </c>
      <c r="CO31" s="2506" t="s">
        <v>1067</v>
      </c>
      <c r="CP31" s="2506" t="s">
        <v>1068</v>
      </c>
      <c r="CQ31" s="2506" t="s">
        <v>1069</v>
      </c>
      <c r="CR31" s="2506" t="s">
        <v>1070</v>
      </c>
      <c r="CS31" s="2506" t="s">
        <v>3957</v>
      </c>
      <c r="CT31" s="2506" t="s">
        <v>1071</v>
      </c>
      <c r="CU31" s="2506" t="s">
        <v>1072</v>
      </c>
      <c r="CV31" s="2506" t="s">
        <v>1073</v>
      </c>
      <c r="CW31" s="2506" t="s">
        <v>1074</v>
      </c>
      <c r="CX31" s="2506" t="s">
        <v>1075</v>
      </c>
      <c r="CY31" s="2506" t="s">
        <v>1076</v>
      </c>
      <c r="CZ31" s="2506" t="s">
        <v>1077</v>
      </c>
      <c r="DA31" s="2506" t="s">
        <v>3958</v>
      </c>
      <c r="DB31" s="2506" t="s">
        <v>1078</v>
      </c>
      <c r="DC31" s="2506" t="s">
        <v>1079</v>
      </c>
      <c r="DD31" s="2506" t="s">
        <v>1080</v>
      </c>
      <c r="DE31" s="2506" t="s">
        <v>1081</v>
      </c>
      <c r="DF31" s="2506" t="s">
        <v>1082</v>
      </c>
      <c r="DG31" s="2506" t="s">
        <v>1083</v>
      </c>
      <c r="DH31" s="2506" t="s">
        <v>1084</v>
      </c>
      <c r="DI31" s="2506" t="s">
        <v>3959</v>
      </c>
      <c r="DJ31" s="2506" t="s">
        <v>1085</v>
      </c>
      <c r="DK31" s="2506" t="s">
        <v>1086</v>
      </c>
      <c r="DL31" s="2506" t="s">
        <v>1087</v>
      </c>
      <c r="DM31" s="2506" t="s">
        <v>1088</v>
      </c>
      <c r="DN31" s="2506" t="s">
        <v>1089</v>
      </c>
      <c r="DO31" s="2506" t="s">
        <v>1090</v>
      </c>
      <c r="DP31" s="2506" t="s">
        <v>1091</v>
      </c>
      <c r="DQ31" s="2506" t="s">
        <v>3960</v>
      </c>
      <c r="DR31" s="2506" t="s">
        <v>1092</v>
      </c>
      <c r="DS31" s="2506" t="s">
        <v>1093</v>
      </c>
      <c r="DT31" s="2506" t="s">
        <v>1094</v>
      </c>
      <c r="DU31" s="2506" t="s">
        <v>1095</v>
      </c>
      <c r="DV31" s="2506" t="s">
        <v>1096</v>
      </c>
      <c r="DW31" s="2506" t="s">
        <v>1097</v>
      </c>
      <c r="DX31" s="2506" t="s">
        <v>1098</v>
      </c>
      <c r="DY31" s="2506" t="s">
        <v>3961</v>
      </c>
      <c r="DZ31" s="2506" t="s">
        <v>3962</v>
      </c>
      <c r="EA31" s="2506" t="s">
        <v>1099</v>
      </c>
      <c r="EB31" s="2506" t="s">
        <v>1100</v>
      </c>
      <c r="EC31" s="2506" t="s">
        <v>1101</v>
      </c>
      <c r="ED31" s="2506" t="s">
        <v>1102</v>
      </c>
      <c r="EE31" s="2506" t="s">
        <v>1103</v>
      </c>
      <c r="EF31" s="2506" t="s">
        <v>1104</v>
      </c>
      <c r="EG31" s="2506" t="s">
        <v>1105</v>
      </c>
      <c r="EH31" s="2506" t="s">
        <v>3963</v>
      </c>
      <c r="EI31" s="2506" t="s">
        <v>1106</v>
      </c>
      <c r="EJ31" s="2506" t="s">
        <v>1107</v>
      </c>
      <c r="EK31" s="2506" t="s">
        <v>1108</v>
      </c>
      <c r="EL31" s="2506" t="s">
        <v>1109</v>
      </c>
      <c r="EM31" s="2506" t="s">
        <v>1110</v>
      </c>
      <c r="EN31" s="2506" t="s">
        <v>1111</v>
      </c>
      <c r="EO31" s="2506" t="s">
        <v>1112</v>
      </c>
      <c r="EP31" s="2507" t="s">
        <v>1049</v>
      </c>
      <c r="EQ31" s="2508"/>
    </row>
    <row r="32" spans="1:148" s="1182" customFormat="1" ht="16.5" customHeight="1" thickBot="1">
      <c r="A32" s="3095" t="s">
        <v>2237</v>
      </c>
      <c r="B32" s="3096"/>
      <c r="C32" s="3096"/>
      <c r="D32" s="3097"/>
      <c r="E32" s="2922">
        <f>CA35</f>
        <v>10.640223218556514</v>
      </c>
      <c r="F32" s="2922">
        <f>CB35</f>
        <v>1.4764429568270399</v>
      </c>
      <c r="G32" s="2922">
        <f t="shared" ref="G32:AT32" si="2">CC35</f>
        <v>1.3694511009374488E-3</v>
      </c>
      <c r="H32" s="2922">
        <f t="shared" si="2"/>
        <v>1.4446217544800341E-2</v>
      </c>
      <c r="I32" s="2922">
        <f t="shared" si="2"/>
        <v>0.11814494801818599</v>
      </c>
      <c r="J32" s="2922">
        <f t="shared" si="2"/>
        <v>0.28601758986915027</v>
      </c>
      <c r="K32" s="2922">
        <f t="shared" si="2"/>
        <v>0.50761094710212806</v>
      </c>
      <c r="L32" s="2922">
        <f t="shared" si="2"/>
        <v>0.43004855190708058</v>
      </c>
      <c r="M32" s="2922">
        <f t="shared" si="2"/>
        <v>0.11880525128475669</v>
      </c>
      <c r="N32" s="2922">
        <f t="shared" si="2"/>
        <v>3.699793904179359</v>
      </c>
      <c r="O32" s="2922">
        <f t="shared" si="2"/>
        <v>0.536150119824233</v>
      </c>
      <c r="P32" s="2922">
        <f t="shared" si="2"/>
        <v>0</v>
      </c>
      <c r="Q32" s="2922">
        <f t="shared" si="2"/>
        <v>4.4873467300023673E-3</v>
      </c>
      <c r="R32" s="2922">
        <f t="shared" si="2"/>
        <v>8.2561488718012666E-2</v>
      </c>
      <c r="S32" s="2922">
        <f t="shared" si="2"/>
        <v>0.10762147957700392</v>
      </c>
      <c r="T32" s="2922">
        <f t="shared" si="2"/>
        <v>0.12896957238926143</v>
      </c>
      <c r="U32" s="2922">
        <f t="shared" si="2"/>
        <v>0.11715219560627939</v>
      </c>
      <c r="V32" s="2922">
        <f t="shared" si="2"/>
        <v>9.5358036803673635E-2</v>
      </c>
      <c r="W32" s="2922">
        <f t="shared" si="2"/>
        <v>1.0172797659273223</v>
      </c>
      <c r="X32" s="2922">
        <f t="shared" si="2"/>
        <v>5.9719319199759278E-5</v>
      </c>
      <c r="Y32" s="2922">
        <f t="shared" si="2"/>
        <v>7.7619375030588559E-3</v>
      </c>
      <c r="Z32" s="2922">
        <f t="shared" si="2"/>
        <v>0.14370931281092827</v>
      </c>
      <c r="AA32" s="2922">
        <f t="shared" si="2"/>
        <v>0.30732450584838766</v>
      </c>
      <c r="AB32" s="2922">
        <f t="shared" si="2"/>
        <v>0.31706272467205088</v>
      </c>
      <c r="AC32" s="2922">
        <f t="shared" si="2"/>
        <v>0.19891747481910149</v>
      </c>
      <c r="AD32" s="2922">
        <f t="shared" si="2"/>
        <v>4.2444090954595136E-2</v>
      </c>
      <c r="AE32" s="2922">
        <f t="shared" si="2"/>
        <v>2.146364018427803</v>
      </c>
      <c r="AF32" s="2922">
        <f t="shared" si="2"/>
        <v>1.7915795759927783E-4</v>
      </c>
      <c r="AG32" s="2922">
        <f t="shared" si="2"/>
        <v>0.14061755877281992</v>
      </c>
      <c r="AH32" s="2922">
        <f t="shared" si="2"/>
        <v>0.71615801075836194</v>
      </c>
      <c r="AI32" s="2922">
        <f t="shared" si="2"/>
        <v>0.61857562568339808</v>
      </c>
      <c r="AJ32" s="2922">
        <f t="shared" si="2"/>
        <v>0.41940892061895363</v>
      </c>
      <c r="AK32" s="2922">
        <f t="shared" si="2"/>
        <v>0.21491194166871588</v>
      </c>
      <c r="AL32" s="2922">
        <f t="shared" si="2"/>
        <v>3.6512802967955352E-2</v>
      </c>
      <c r="AM32" s="2922">
        <f t="shared" si="2"/>
        <v>1.6093285478730202</v>
      </c>
      <c r="AN32" s="2922">
        <f t="shared" si="2"/>
        <v>4.8338351256372964E-3</v>
      </c>
      <c r="AO32" s="2922">
        <f t="shared" si="2"/>
        <v>5.7911061148521237E-2</v>
      </c>
      <c r="AP32" s="2922">
        <f t="shared" si="2"/>
        <v>0.46557470583047367</v>
      </c>
      <c r="AQ32" s="2922">
        <f t="shared" si="2"/>
        <v>0.51907500117659089</v>
      </c>
      <c r="AR32" s="2922">
        <f t="shared" si="2"/>
        <v>0.36813860966201328</v>
      </c>
      <c r="AS32" s="2922">
        <f t="shared" si="2"/>
        <v>0.17046471714093589</v>
      </c>
      <c r="AT32" s="2922">
        <f t="shared" si="2"/>
        <v>2.3330617788850198E-2</v>
      </c>
      <c r="AU32" s="3095" t="s">
        <v>2181</v>
      </c>
      <c r="AV32" s="3096"/>
      <c r="AW32" s="3096"/>
      <c r="AX32" s="3097"/>
      <c r="AY32" s="1276">
        <f>DQ35</f>
        <v>0.44017529818130841</v>
      </c>
      <c r="AZ32" s="1276">
        <f t="shared" ref="AZ32:BX32" si="3">DR35</f>
        <v>5.9719319199759283E-4</v>
      </c>
      <c r="BA32" s="1276">
        <f t="shared" si="3"/>
        <v>1.2182382064581209E-2</v>
      </c>
      <c r="BB32" s="1276">
        <f t="shared" si="3"/>
        <v>9.985051310695861E-2</v>
      </c>
      <c r="BC32" s="1276">
        <f t="shared" si="3"/>
        <v>0.11539215025375947</v>
      </c>
      <c r="BD32" s="1276">
        <f t="shared" si="3"/>
        <v>0.10464823857789315</v>
      </c>
      <c r="BE32" s="1276">
        <f t="shared" si="3"/>
        <v>9.2181996174868636E-2</v>
      </c>
      <c r="BF32" s="1276">
        <f t="shared" si="3"/>
        <v>1.5322824811249738E-2</v>
      </c>
      <c r="BG32" s="1276">
        <f t="shared" si="3"/>
        <v>3.2616346275336183</v>
      </c>
      <c r="BH32" s="1276">
        <f t="shared" si="3"/>
        <v>1.142340588496553</v>
      </c>
      <c r="BI32" s="1276">
        <f t="shared" si="3"/>
        <v>1.1422908076729201E-3</v>
      </c>
      <c r="BJ32" s="1276">
        <f t="shared" si="3"/>
        <v>3.375773942506026E-2</v>
      </c>
      <c r="BK32" s="1276">
        <f t="shared" si="3"/>
        <v>0.17265180273238301</v>
      </c>
      <c r="BL32" s="1276">
        <f t="shared" si="3"/>
        <v>0.30077168460712583</v>
      </c>
      <c r="BM32" s="1276">
        <f t="shared" si="3"/>
        <v>0.34192635280033673</v>
      </c>
      <c r="BN32" s="1276">
        <f t="shared" si="3"/>
        <v>0.24392818381541936</v>
      </c>
      <c r="BO32" s="1276">
        <f t="shared" si="3"/>
        <v>4.8162534308555854E-2</v>
      </c>
      <c r="BP32" s="1276">
        <f t="shared" si="3"/>
        <v>2.119294039037066</v>
      </c>
      <c r="BQ32" s="1276">
        <f t="shared" si="3"/>
        <v>7.6169868910674707E-3</v>
      </c>
      <c r="BR32" s="1276">
        <f t="shared" si="3"/>
        <v>0.12948767708131284</v>
      </c>
      <c r="BS32" s="1276">
        <f t="shared" si="3"/>
        <v>0.44527257494766831</v>
      </c>
      <c r="BT32" s="1276">
        <f t="shared" si="3"/>
        <v>0.7272637765679526</v>
      </c>
      <c r="BU32" s="1276">
        <f t="shared" si="3"/>
        <v>0.44314273283369626</v>
      </c>
      <c r="BV32" s="1276">
        <f t="shared" si="3"/>
        <v>0.27728018538669735</v>
      </c>
      <c r="BW32" s="1276">
        <f t="shared" si="3"/>
        <v>8.923010532867115E-2</v>
      </c>
      <c r="BX32" s="1276">
        <f t="shared" si="3"/>
        <v>0.15284788396217247</v>
      </c>
      <c r="BY32" s="3617"/>
      <c r="BZ32" s="3618"/>
      <c r="CA32" s="2509" t="s">
        <v>1173</v>
      </c>
      <c r="CB32" s="2510" t="s">
        <v>1173</v>
      </c>
      <c r="CC32" s="2510" t="s">
        <v>1173</v>
      </c>
      <c r="CD32" s="2510" t="s">
        <v>1173</v>
      </c>
      <c r="CE32" s="2510" t="s">
        <v>1173</v>
      </c>
      <c r="CF32" s="2510" t="s">
        <v>1173</v>
      </c>
      <c r="CG32" s="2510" t="s">
        <v>1173</v>
      </c>
      <c r="CH32" s="2510" t="s">
        <v>1173</v>
      </c>
      <c r="CI32" s="2510" t="s">
        <v>1173</v>
      </c>
      <c r="CJ32" s="2510" t="s">
        <v>1173</v>
      </c>
      <c r="CK32" s="2510" t="s">
        <v>1173</v>
      </c>
      <c r="CL32" s="2510" t="s">
        <v>1173</v>
      </c>
      <c r="CM32" s="2510" t="s">
        <v>1173</v>
      </c>
      <c r="CN32" s="2510" t="s">
        <v>1173</v>
      </c>
      <c r="CO32" s="2510" t="s">
        <v>1173</v>
      </c>
      <c r="CP32" s="2510" t="s">
        <v>1173</v>
      </c>
      <c r="CQ32" s="2510" t="s">
        <v>1173</v>
      </c>
      <c r="CR32" s="2510" t="s">
        <v>1173</v>
      </c>
      <c r="CS32" s="2510" t="s">
        <v>1173</v>
      </c>
      <c r="CT32" s="2510" t="s">
        <v>1173</v>
      </c>
      <c r="CU32" s="2510" t="s">
        <v>1173</v>
      </c>
      <c r="CV32" s="2510" t="s">
        <v>1173</v>
      </c>
      <c r="CW32" s="2510" t="s">
        <v>1173</v>
      </c>
      <c r="CX32" s="2510" t="s">
        <v>1173</v>
      </c>
      <c r="CY32" s="2510" t="s">
        <v>1173</v>
      </c>
      <c r="CZ32" s="2510" t="s">
        <v>1173</v>
      </c>
      <c r="DA32" s="2510" t="s">
        <v>1173</v>
      </c>
      <c r="DB32" s="2510" t="s">
        <v>1173</v>
      </c>
      <c r="DC32" s="2510" t="s">
        <v>1173</v>
      </c>
      <c r="DD32" s="2510" t="s">
        <v>1173</v>
      </c>
      <c r="DE32" s="2510" t="s">
        <v>1173</v>
      </c>
      <c r="DF32" s="2510" t="s">
        <v>1173</v>
      </c>
      <c r="DG32" s="2510" t="s">
        <v>1173</v>
      </c>
      <c r="DH32" s="2510" t="s">
        <v>1173</v>
      </c>
      <c r="DI32" s="2510" t="s">
        <v>1173</v>
      </c>
      <c r="DJ32" s="2510" t="s">
        <v>1173</v>
      </c>
      <c r="DK32" s="2510" t="s">
        <v>1173</v>
      </c>
      <c r="DL32" s="2510" t="s">
        <v>1173</v>
      </c>
      <c r="DM32" s="2510" t="s">
        <v>1173</v>
      </c>
      <c r="DN32" s="2510" t="s">
        <v>1173</v>
      </c>
      <c r="DO32" s="2510" t="s">
        <v>1173</v>
      </c>
      <c r="DP32" s="2510" t="s">
        <v>1173</v>
      </c>
      <c r="DQ32" s="2510" t="s">
        <v>1173</v>
      </c>
      <c r="DR32" s="2510" t="s">
        <v>1173</v>
      </c>
      <c r="DS32" s="2510" t="s">
        <v>1173</v>
      </c>
      <c r="DT32" s="2510" t="s">
        <v>1173</v>
      </c>
      <c r="DU32" s="2510" t="s">
        <v>1173</v>
      </c>
      <c r="DV32" s="2510" t="s">
        <v>1173</v>
      </c>
      <c r="DW32" s="2510" t="s">
        <v>1173</v>
      </c>
      <c r="DX32" s="2510" t="s">
        <v>1173</v>
      </c>
      <c r="DY32" s="2510" t="s">
        <v>1173</v>
      </c>
      <c r="DZ32" s="2510" t="s">
        <v>1173</v>
      </c>
      <c r="EA32" s="2510" t="s">
        <v>1173</v>
      </c>
      <c r="EB32" s="2510" t="s">
        <v>1173</v>
      </c>
      <c r="EC32" s="2510" t="s">
        <v>1173</v>
      </c>
      <c r="ED32" s="2510" t="s">
        <v>1173</v>
      </c>
      <c r="EE32" s="2510" t="s">
        <v>1173</v>
      </c>
      <c r="EF32" s="2510" t="s">
        <v>1173</v>
      </c>
      <c r="EG32" s="2510" t="s">
        <v>1173</v>
      </c>
      <c r="EH32" s="2510" t="s">
        <v>1173</v>
      </c>
      <c r="EI32" s="2510" t="s">
        <v>1173</v>
      </c>
      <c r="EJ32" s="2510" t="s">
        <v>1173</v>
      </c>
      <c r="EK32" s="2510" t="s">
        <v>1173</v>
      </c>
      <c r="EL32" s="2510" t="s">
        <v>1173</v>
      </c>
      <c r="EM32" s="2510" t="s">
        <v>1173</v>
      </c>
      <c r="EN32" s="2510" t="s">
        <v>1173</v>
      </c>
      <c r="EO32" s="2510" t="s">
        <v>1173</v>
      </c>
      <c r="EP32" s="2511" t="s">
        <v>1173</v>
      </c>
      <c r="EQ32" s="2508"/>
      <c r="ER32" s="1030"/>
    </row>
    <row r="33" spans="1:147" ht="16.5" customHeight="1" thickTop="1">
      <c r="A33" s="3094" t="s">
        <v>43</v>
      </c>
      <c r="B33" s="3094"/>
      <c r="C33" s="3094"/>
      <c r="D33" s="1083"/>
      <c r="E33" s="2923"/>
      <c r="F33" s="2924"/>
      <c r="G33" s="2924"/>
      <c r="H33" s="2924"/>
      <c r="I33" s="2924"/>
      <c r="J33" s="2924"/>
      <c r="K33" s="2924"/>
      <c r="L33" s="2924"/>
      <c r="M33" s="2924"/>
      <c r="N33" s="2924"/>
      <c r="O33" s="2924"/>
      <c r="P33" s="2924"/>
      <c r="Q33" s="2924"/>
      <c r="R33" s="2924"/>
      <c r="S33" s="2924"/>
      <c r="T33" s="2924"/>
      <c r="U33" s="2924"/>
      <c r="V33" s="2924"/>
      <c r="W33" s="2925"/>
      <c r="X33" s="2924"/>
      <c r="Y33" s="2924"/>
      <c r="Z33" s="2924"/>
      <c r="AA33" s="2924"/>
      <c r="AB33" s="2924"/>
      <c r="AC33" s="2925"/>
      <c r="AD33" s="2925"/>
      <c r="AE33" s="2925"/>
      <c r="AF33" s="2924"/>
      <c r="AG33" s="2924"/>
      <c r="AH33" s="2924"/>
      <c r="AI33" s="2924"/>
      <c r="AJ33" s="2924"/>
      <c r="AK33" s="2925"/>
      <c r="AL33" s="2925"/>
      <c r="AM33" s="2925"/>
      <c r="AN33" s="2924"/>
      <c r="AO33" s="2924"/>
      <c r="AP33" s="2924"/>
      <c r="AQ33" s="2924"/>
      <c r="AR33" s="2924"/>
      <c r="AS33" s="2925"/>
      <c r="AT33" s="2926"/>
      <c r="AU33" s="3094" t="s">
        <v>43</v>
      </c>
      <c r="AV33" s="3094"/>
      <c r="AW33" s="3094"/>
      <c r="AX33" s="1083"/>
      <c r="AY33" s="1281"/>
      <c r="AZ33" s="1280"/>
      <c r="BA33" s="1280"/>
      <c r="BB33" s="1280"/>
      <c r="BC33" s="1280"/>
      <c r="BD33" s="1280"/>
      <c r="BE33" s="1281"/>
      <c r="BF33" s="1281"/>
      <c r="BG33" s="1281"/>
      <c r="BH33" s="1281"/>
      <c r="BI33" s="1280"/>
      <c r="BJ33" s="1280"/>
      <c r="BK33" s="1280"/>
      <c r="BL33" s="1280"/>
      <c r="BM33" s="1280"/>
      <c r="BN33" s="1281"/>
      <c r="BO33" s="1281"/>
      <c r="BP33" s="1281"/>
      <c r="BQ33" s="1280"/>
      <c r="BR33" s="1280"/>
      <c r="BS33" s="1280"/>
      <c r="BT33" s="1280"/>
      <c r="BU33" s="1280"/>
      <c r="BV33" s="1281"/>
      <c r="BW33" s="1281"/>
      <c r="BX33" s="1282"/>
      <c r="BY33" s="3619" t="s">
        <v>991</v>
      </c>
      <c r="BZ33" s="2512" t="s">
        <v>992</v>
      </c>
      <c r="CA33" s="2513">
        <v>13.009870372699728</v>
      </c>
      <c r="CB33" s="2514">
        <v>1.8148887772886142</v>
      </c>
      <c r="CC33" s="2515">
        <v>3.6697772457123666E-4</v>
      </c>
      <c r="CD33" s="2515">
        <v>1.8192495590043403E-2</v>
      </c>
      <c r="CE33" s="2515">
        <v>0.14845436551093064</v>
      </c>
      <c r="CF33" s="2515">
        <v>0.35644604174956346</v>
      </c>
      <c r="CG33" s="2515">
        <v>0.62156245619907013</v>
      </c>
      <c r="CH33" s="2515">
        <v>0.52302787341009938</v>
      </c>
      <c r="CI33" s="2515">
        <v>0.14683856710433504</v>
      </c>
      <c r="CJ33" s="2514">
        <v>4.8285324946325314</v>
      </c>
      <c r="CK33" s="2515">
        <v>0.70778760432579046</v>
      </c>
      <c r="CL33" s="2514">
        <v>0</v>
      </c>
      <c r="CM33" s="2515">
        <v>5.9538335521450974E-3</v>
      </c>
      <c r="CN33" s="2515">
        <v>0.10954298636158509</v>
      </c>
      <c r="CO33" s="2515">
        <v>0.14279270459600216</v>
      </c>
      <c r="CP33" s="2515">
        <v>0.16966744169469253</v>
      </c>
      <c r="CQ33" s="2515">
        <v>0.15330912927685131</v>
      </c>
      <c r="CR33" s="2515">
        <v>0.12652150884451482</v>
      </c>
      <c r="CS33" s="2514">
        <v>1.3174008653801268</v>
      </c>
      <c r="CT33" s="2515">
        <v>7.9235884311217944E-5</v>
      </c>
      <c r="CU33" s="2515">
        <v>1.0298576578980064E-2</v>
      </c>
      <c r="CV33" s="2515">
        <v>0.18643697888970914</v>
      </c>
      <c r="CW33" s="2515">
        <v>0.40056386973462682</v>
      </c>
      <c r="CX33" s="2515">
        <v>0.4111558812779405</v>
      </c>
      <c r="CY33" s="2515">
        <v>0.25554987299098675</v>
      </c>
      <c r="CZ33" s="2515">
        <v>5.3316450023572132E-2</v>
      </c>
      <c r="DA33" s="2514">
        <v>2.8033440249266133</v>
      </c>
      <c r="DB33" s="2515">
        <v>2.3770765293365385E-4</v>
      </c>
      <c r="DC33" s="2515">
        <v>0.18299786464941911</v>
      </c>
      <c r="DD33" s="2515">
        <v>0.94295219843158729</v>
      </c>
      <c r="DE33" s="2515">
        <v>0.81120835073487074</v>
      </c>
      <c r="DF33" s="2515">
        <v>0.54235426101959028</v>
      </c>
      <c r="DG33" s="2515">
        <v>0.2772772530592223</v>
      </c>
      <c r="DH33" s="2515">
        <v>4.6316389378991282E-2</v>
      </c>
      <c r="DI33" s="2514">
        <v>2.0262480893750672</v>
      </c>
      <c r="DJ33" s="2515">
        <v>6.4135560473040747E-3</v>
      </c>
      <c r="DK33" s="2515">
        <v>7.3330442716855057E-2</v>
      </c>
      <c r="DL33" s="2515">
        <v>0.58760009943613822</v>
      </c>
      <c r="DM33" s="2515">
        <v>0.67259994524845157</v>
      </c>
      <c r="DN33" s="2515">
        <v>0.44858303545910322</v>
      </c>
      <c r="DO33" s="2515">
        <v>0.20812108042539793</v>
      </c>
      <c r="DP33" s="2515">
        <v>2.9599930041819763E-2</v>
      </c>
      <c r="DQ33" s="2515">
        <v>0.51502664569375656</v>
      </c>
      <c r="DR33" s="2515">
        <v>7.9235884311217952E-4</v>
      </c>
      <c r="DS33" s="2515">
        <v>1.6163644007316548E-2</v>
      </c>
      <c r="DT33" s="2515">
        <v>0.12872503051915929</v>
      </c>
      <c r="DU33" s="2515">
        <v>0.14691425629987542</v>
      </c>
      <c r="DV33" s="2515">
        <v>0.11943207104067209</v>
      </c>
      <c r="DW33" s="2515">
        <v>8.5833469204531304E-2</v>
      </c>
      <c r="DX33" s="2515">
        <v>1.7165815779089644E-2</v>
      </c>
      <c r="DY33" s="2514">
        <v>3.8251743657097608</v>
      </c>
      <c r="DZ33" s="2514">
        <v>1.2836839920593774</v>
      </c>
      <c r="EA33" s="2515">
        <v>1.5155970211881459E-3</v>
      </c>
      <c r="EB33" s="2515">
        <v>3.495878030844788E-2</v>
      </c>
      <c r="EC33" s="2515">
        <v>0.21040827008317808</v>
      </c>
      <c r="ED33" s="2515">
        <v>0.34611250764110174</v>
      </c>
      <c r="EE33" s="2515">
        <v>0.37980703597351284</v>
      </c>
      <c r="EF33" s="2515">
        <v>0.26074941159961595</v>
      </c>
      <c r="EG33" s="2515">
        <v>5.0132389432333259E-2</v>
      </c>
      <c r="EH33" s="2514">
        <v>2.5414903736503844</v>
      </c>
      <c r="EI33" s="2515">
        <v>9.0048766072989301E-3</v>
      </c>
      <c r="EJ33" s="2515">
        <v>0.14549583532633764</v>
      </c>
      <c r="EK33" s="2515">
        <v>0.54491427515379409</v>
      </c>
      <c r="EL33" s="2515">
        <v>0.87737195708068816</v>
      </c>
      <c r="EM33" s="2515">
        <v>0.52177129716123472</v>
      </c>
      <c r="EN33" s="2515">
        <v>0.33454093327047069</v>
      </c>
      <c r="EO33" s="2515">
        <v>0.10839119905056023</v>
      </c>
      <c r="EP33" s="2516">
        <v>0</v>
      </c>
      <c r="EQ33" s="2508"/>
    </row>
    <row r="34" spans="1:147" ht="16.5" customHeight="1">
      <c r="A34" s="155"/>
      <c r="B34" s="155" t="s">
        <v>44</v>
      </c>
      <c r="C34" s="155"/>
      <c r="D34" s="1089"/>
      <c r="E34" s="2923">
        <f>CA33</f>
        <v>13.009870372699728</v>
      </c>
      <c r="F34" s="2923">
        <f t="shared" ref="F34:U35" si="4">CB33</f>
        <v>1.8148887772886142</v>
      </c>
      <c r="G34" s="2923">
        <f t="shared" si="4"/>
        <v>3.6697772457123666E-4</v>
      </c>
      <c r="H34" s="2923">
        <f t="shared" si="4"/>
        <v>1.8192495590043403E-2</v>
      </c>
      <c r="I34" s="2923">
        <f t="shared" si="4"/>
        <v>0.14845436551093064</v>
      </c>
      <c r="J34" s="2923">
        <f t="shared" si="4"/>
        <v>0.35644604174956346</v>
      </c>
      <c r="K34" s="2923">
        <f t="shared" si="4"/>
        <v>0.62156245619907013</v>
      </c>
      <c r="L34" s="2923">
        <f t="shared" si="4"/>
        <v>0.52302787341009938</v>
      </c>
      <c r="M34" s="2923">
        <f t="shared" si="4"/>
        <v>0.14683856710433504</v>
      </c>
      <c r="N34" s="2923">
        <f t="shared" si="4"/>
        <v>4.8285324946325314</v>
      </c>
      <c r="O34" s="2923">
        <f t="shared" si="4"/>
        <v>0.70778760432579046</v>
      </c>
      <c r="P34" s="2923">
        <f t="shared" si="4"/>
        <v>0</v>
      </c>
      <c r="Q34" s="2923">
        <f t="shared" si="4"/>
        <v>5.9538335521450974E-3</v>
      </c>
      <c r="R34" s="2923">
        <f t="shared" si="4"/>
        <v>0.10954298636158509</v>
      </c>
      <c r="S34" s="2923">
        <f t="shared" si="4"/>
        <v>0.14279270459600216</v>
      </c>
      <c r="T34" s="2923">
        <f t="shared" si="4"/>
        <v>0.16966744169469253</v>
      </c>
      <c r="U34" s="2923">
        <f t="shared" si="4"/>
        <v>0.15330912927685131</v>
      </c>
      <c r="V34" s="2923">
        <f t="shared" ref="V34:AK35" si="5">CR33</f>
        <v>0.12652150884451482</v>
      </c>
      <c r="W34" s="2923">
        <f t="shared" si="5"/>
        <v>1.3174008653801268</v>
      </c>
      <c r="X34" s="2923">
        <f t="shared" si="5"/>
        <v>7.9235884311217944E-5</v>
      </c>
      <c r="Y34" s="2923">
        <f t="shared" si="5"/>
        <v>1.0298576578980064E-2</v>
      </c>
      <c r="Z34" s="2923">
        <f t="shared" si="5"/>
        <v>0.18643697888970914</v>
      </c>
      <c r="AA34" s="2923">
        <f t="shared" si="5"/>
        <v>0.40056386973462682</v>
      </c>
      <c r="AB34" s="2923">
        <f t="shared" si="5"/>
        <v>0.4111558812779405</v>
      </c>
      <c r="AC34" s="2923">
        <f t="shared" si="5"/>
        <v>0.25554987299098675</v>
      </c>
      <c r="AD34" s="2923">
        <f t="shared" si="5"/>
        <v>5.3316450023572132E-2</v>
      </c>
      <c r="AE34" s="2923">
        <f t="shared" si="5"/>
        <v>2.8033440249266133</v>
      </c>
      <c r="AF34" s="2923">
        <f t="shared" si="5"/>
        <v>2.3770765293365385E-4</v>
      </c>
      <c r="AG34" s="2923">
        <f t="shared" si="5"/>
        <v>0.18299786464941911</v>
      </c>
      <c r="AH34" s="2923">
        <f t="shared" si="5"/>
        <v>0.94295219843158729</v>
      </c>
      <c r="AI34" s="2923">
        <f t="shared" si="5"/>
        <v>0.81120835073487074</v>
      </c>
      <c r="AJ34" s="2923">
        <f t="shared" si="5"/>
        <v>0.54235426101959028</v>
      </c>
      <c r="AK34" s="2923">
        <f t="shared" si="5"/>
        <v>0.2772772530592223</v>
      </c>
      <c r="AL34" s="2923">
        <f t="shared" ref="AL34:AT35" si="6">DH33</f>
        <v>4.6316389378991282E-2</v>
      </c>
      <c r="AM34" s="2923">
        <f t="shared" si="6"/>
        <v>2.0262480893750672</v>
      </c>
      <c r="AN34" s="2923">
        <f t="shared" si="6"/>
        <v>6.4135560473040747E-3</v>
      </c>
      <c r="AO34" s="2923">
        <f t="shared" si="6"/>
        <v>7.3330442716855057E-2</v>
      </c>
      <c r="AP34" s="2923">
        <f t="shared" si="6"/>
        <v>0.58760009943613822</v>
      </c>
      <c r="AQ34" s="2923">
        <f t="shared" si="6"/>
        <v>0.67259994524845157</v>
      </c>
      <c r="AR34" s="2923">
        <f t="shared" si="6"/>
        <v>0.44858303545910322</v>
      </c>
      <c r="AS34" s="2923">
        <f t="shared" si="6"/>
        <v>0.20812108042539793</v>
      </c>
      <c r="AT34" s="2927">
        <f t="shared" si="6"/>
        <v>2.9599930041819763E-2</v>
      </c>
      <c r="AU34" s="155"/>
      <c r="AV34" s="155" t="s">
        <v>44</v>
      </c>
      <c r="AW34" s="155"/>
      <c r="AX34" s="1089"/>
      <c r="AY34" s="1281">
        <f>DQ33</f>
        <v>0.51502664569375656</v>
      </c>
      <c r="AZ34" s="1281">
        <f t="shared" ref="AZ34:BO35" si="7">DR33</f>
        <v>7.9235884311217952E-4</v>
      </c>
      <c r="BA34" s="1281">
        <f t="shared" si="7"/>
        <v>1.6163644007316548E-2</v>
      </c>
      <c r="BB34" s="1281">
        <f t="shared" si="7"/>
        <v>0.12872503051915929</v>
      </c>
      <c r="BC34" s="1281">
        <f t="shared" si="7"/>
        <v>0.14691425629987542</v>
      </c>
      <c r="BD34" s="1281">
        <f t="shared" si="7"/>
        <v>0.11943207104067209</v>
      </c>
      <c r="BE34" s="1281">
        <f t="shared" si="7"/>
        <v>8.5833469204531304E-2</v>
      </c>
      <c r="BF34" s="1281">
        <f t="shared" si="7"/>
        <v>1.7165815779089644E-2</v>
      </c>
      <c r="BG34" s="1281">
        <f t="shared" si="7"/>
        <v>3.8251743657097608</v>
      </c>
      <c r="BH34" s="1281">
        <f t="shared" si="7"/>
        <v>1.2836839920593774</v>
      </c>
      <c r="BI34" s="1281">
        <f t="shared" si="7"/>
        <v>1.5155970211881459E-3</v>
      </c>
      <c r="BJ34" s="1281">
        <f t="shared" si="7"/>
        <v>3.495878030844788E-2</v>
      </c>
      <c r="BK34" s="1281">
        <f t="shared" si="7"/>
        <v>0.21040827008317808</v>
      </c>
      <c r="BL34" s="1281">
        <f t="shared" si="7"/>
        <v>0.34611250764110174</v>
      </c>
      <c r="BM34" s="1281">
        <f t="shared" si="7"/>
        <v>0.37980703597351284</v>
      </c>
      <c r="BN34" s="1281">
        <f t="shared" si="7"/>
        <v>0.26074941159961595</v>
      </c>
      <c r="BO34" s="1281">
        <f t="shared" si="7"/>
        <v>5.0132389432333259E-2</v>
      </c>
      <c r="BP34" s="1281">
        <f t="shared" ref="BP34:BX35" si="8">EH33</f>
        <v>2.5414903736503844</v>
      </c>
      <c r="BQ34" s="1281">
        <f t="shared" si="8"/>
        <v>9.0048766072989301E-3</v>
      </c>
      <c r="BR34" s="1281">
        <f t="shared" si="8"/>
        <v>0.14549583532633764</v>
      </c>
      <c r="BS34" s="1281">
        <f t="shared" si="8"/>
        <v>0.54491427515379409</v>
      </c>
      <c r="BT34" s="1281">
        <f t="shared" si="8"/>
        <v>0.87737195708068816</v>
      </c>
      <c r="BU34" s="1281">
        <f t="shared" si="8"/>
        <v>0.52177129716123472</v>
      </c>
      <c r="BV34" s="1281">
        <f t="shared" si="8"/>
        <v>0.33454093327047069</v>
      </c>
      <c r="BW34" s="1281">
        <f t="shared" si="8"/>
        <v>0.10839119905056023</v>
      </c>
      <c r="BX34" s="1282">
        <f t="shared" si="8"/>
        <v>0</v>
      </c>
      <c r="BY34" s="3620"/>
      <c r="BZ34" s="2991" t="s">
        <v>3714</v>
      </c>
      <c r="CA34" s="2517">
        <v>3.3892692734899694</v>
      </c>
      <c r="CB34" s="2518">
        <v>0.44082250473722373</v>
      </c>
      <c r="CC34" s="2518">
        <v>4.4369492600948267E-3</v>
      </c>
      <c r="CD34" s="2518">
        <v>2.9828697109355773E-3</v>
      </c>
      <c r="CE34" s="2518">
        <v>2.5400258178002344E-2</v>
      </c>
      <c r="CF34" s="2518">
        <v>7.0511471114581573E-2</v>
      </c>
      <c r="CG34" s="2518">
        <v>0.15892732853550298</v>
      </c>
      <c r="CH34" s="2518">
        <v>0.14553835515346661</v>
      </c>
      <c r="CI34" s="2518">
        <v>3.3025272784639709E-2</v>
      </c>
      <c r="CJ34" s="2518">
        <v>0.24593305359440101</v>
      </c>
      <c r="CK34" s="2518">
        <v>1.0951466011212966E-2</v>
      </c>
      <c r="CL34" s="2519">
        <v>0</v>
      </c>
      <c r="CM34" s="2519">
        <v>0</v>
      </c>
      <c r="CN34" s="2519">
        <v>0</v>
      </c>
      <c r="CO34" s="2519">
        <v>0</v>
      </c>
      <c r="CP34" s="2518">
        <v>4.4369492600948267E-3</v>
      </c>
      <c r="CQ34" s="2518">
        <v>6.5145167511181396E-3</v>
      </c>
      <c r="CR34" s="2519">
        <v>0</v>
      </c>
      <c r="CS34" s="2518">
        <v>9.8930269771276447E-2</v>
      </c>
      <c r="CT34" s="2519">
        <v>0</v>
      </c>
      <c r="CU34" s="2519">
        <v>0</v>
      </c>
      <c r="CV34" s="2518">
        <v>1.296565404480178E-2</v>
      </c>
      <c r="CW34" s="2518">
        <v>2.2018597656807797E-2</v>
      </c>
      <c r="CX34" s="2518">
        <v>2.9144270693645436E-2</v>
      </c>
      <c r="CY34" s="2518">
        <v>2.5626311944903602E-2</v>
      </c>
      <c r="CZ34" s="2518">
        <v>9.1754354311178489E-3</v>
      </c>
      <c r="DA34" s="2518">
        <v>0.13605131781191157</v>
      </c>
      <c r="DB34" s="2519">
        <v>0</v>
      </c>
      <c r="DC34" s="2518">
        <v>1.0936797841067058E-2</v>
      </c>
      <c r="DD34" s="2518">
        <v>2.2183717179650644E-2</v>
      </c>
      <c r="DE34" s="2518">
        <v>2.9133009630323073E-2</v>
      </c>
      <c r="DF34" s="2518">
        <v>4.3204809620042597E-2</v>
      </c>
      <c r="DG34" s="2518">
        <v>2.4078466789710037E-2</v>
      </c>
      <c r="DH34" s="2518">
        <v>6.5145167511181396E-3</v>
      </c>
      <c r="DI34" s="2518">
        <v>0.33358401816785999</v>
      </c>
      <c r="DJ34" s="2519">
        <v>0</v>
      </c>
      <c r="DK34" s="2518">
        <v>1.0728835972966817E-2</v>
      </c>
      <c r="DL34" s="2518">
        <v>9.2185567444929339E-2</v>
      </c>
      <c r="DM34" s="2518">
        <v>4.9299449598120666E-2</v>
      </c>
      <c r="DN34" s="2518">
        <v>0.12198431383271451</v>
      </c>
      <c r="DO34" s="2518">
        <v>5.5238888925572785E-2</v>
      </c>
      <c r="DP34" s="2518">
        <v>4.1469623935556591E-3</v>
      </c>
      <c r="DQ34" s="2518">
        <v>0.21113542927509979</v>
      </c>
      <c r="DR34" s="2519">
        <v>0</v>
      </c>
      <c r="DS34" s="2519">
        <v>0</v>
      </c>
      <c r="DT34" s="2518">
        <v>1.1496516784839437E-2</v>
      </c>
      <c r="DU34" s="2518">
        <v>1.8936718569656036E-2</v>
      </c>
      <c r="DV34" s="2518">
        <v>5.9410749050491915E-2</v>
      </c>
      <c r="DW34" s="2518">
        <v>0.11160804304452333</v>
      </c>
      <c r="DX34" s="2518">
        <v>9.6834018255890341E-3</v>
      </c>
      <c r="DY34" s="2519">
        <v>1.5372425885815135</v>
      </c>
      <c r="DZ34" s="2518">
        <v>0.70983969574505379</v>
      </c>
      <c r="EA34" s="2519">
        <v>0</v>
      </c>
      <c r="EB34" s="2518">
        <v>3.008263863363712E-2</v>
      </c>
      <c r="EC34" s="2518">
        <v>5.7119663101236125E-2</v>
      </c>
      <c r="ED34" s="2518">
        <v>0.16203194899883278</v>
      </c>
      <c r="EE34" s="2518">
        <v>0.22601412147251751</v>
      </c>
      <c r="EF34" s="2518">
        <v>0.19245640762738025</v>
      </c>
      <c r="EG34" s="2518">
        <v>4.2134915911450029E-2</v>
      </c>
      <c r="EH34" s="2518">
        <v>0.82740289283646007</v>
      </c>
      <c r="EI34" s="2518">
        <v>3.3701417877236208E-3</v>
      </c>
      <c r="EJ34" s="2518">
        <v>8.050383660655637E-2</v>
      </c>
      <c r="EK34" s="2518">
        <v>0.14037596705417035</v>
      </c>
      <c r="EL34" s="2518">
        <v>0.26794328162737863</v>
      </c>
      <c r="EM34" s="2518">
        <v>0.20254484562975747</v>
      </c>
      <c r="EN34" s="2518">
        <v>0.10206631650357728</v>
      </c>
      <c r="EO34" s="2518">
        <v>3.0598503627296242E-2</v>
      </c>
      <c r="EP34" s="2520">
        <v>0.62055167913387133</v>
      </c>
      <c r="EQ34" s="2508"/>
    </row>
    <row r="35" spans="1:147" ht="16.5" customHeight="1">
      <c r="A35" s="155"/>
      <c r="B35" s="155" t="s">
        <v>12</v>
      </c>
      <c r="C35" s="155"/>
      <c r="D35" s="1089"/>
      <c r="E35" s="2923">
        <f>CA34</f>
        <v>3.3892692734899694</v>
      </c>
      <c r="F35" s="2923">
        <f t="shared" si="4"/>
        <v>0.44082250473722373</v>
      </c>
      <c r="G35" s="2923">
        <f t="shared" si="4"/>
        <v>4.4369492600948267E-3</v>
      </c>
      <c r="H35" s="2923">
        <f t="shared" si="4"/>
        <v>2.9828697109355773E-3</v>
      </c>
      <c r="I35" s="2923">
        <f t="shared" si="4"/>
        <v>2.5400258178002344E-2</v>
      </c>
      <c r="J35" s="2923">
        <f t="shared" si="4"/>
        <v>7.0511471114581573E-2</v>
      </c>
      <c r="K35" s="2923">
        <f t="shared" si="4"/>
        <v>0.15892732853550298</v>
      </c>
      <c r="L35" s="2923">
        <f t="shared" si="4"/>
        <v>0.14553835515346661</v>
      </c>
      <c r="M35" s="2923">
        <f t="shared" si="4"/>
        <v>3.3025272784639709E-2</v>
      </c>
      <c r="N35" s="2923">
        <f t="shared" si="4"/>
        <v>0.24593305359440101</v>
      </c>
      <c r="O35" s="2923">
        <f t="shared" si="4"/>
        <v>1.0951466011212966E-2</v>
      </c>
      <c r="P35" s="2923">
        <f t="shared" si="4"/>
        <v>0</v>
      </c>
      <c r="Q35" s="2923">
        <f t="shared" si="4"/>
        <v>0</v>
      </c>
      <c r="R35" s="2923">
        <f t="shared" si="4"/>
        <v>0</v>
      </c>
      <c r="S35" s="2923">
        <f t="shared" si="4"/>
        <v>0</v>
      </c>
      <c r="T35" s="2923">
        <f t="shared" si="4"/>
        <v>4.4369492600948267E-3</v>
      </c>
      <c r="U35" s="2923">
        <f t="shared" si="4"/>
        <v>6.5145167511181396E-3</v>
      </c>
      <c r="V35" s="2923">
        <f t="shared" si="5"/>
        <v>0</v>
      </c>
      <c r="W35" s="2923">
        <f t="shared" si="5"/>
        <v>9.8930269771276447E-2</v>
      </c>
      <c r="X35" s="2923">
        <f t="shared" si="5"/>
        <v>0</v>
      </c>
      <c r="Y35" s="2923">
        <f t="shared" si="5"/>
        <v>0</v>
      </c>
      <c r="Z35" s="2923">
        <f t="shared" si="5"/>
        <v>1.296565404480178E-2</v>
      </c>
      <c r="AA35" s="2923">
        <f t="shared" si="5"/>
        <v>2.2018597656807797E-2</v>
      </c>
      <c r="AB35" s="2923">
        <f t="shared" si="5"/>
        <v>2.9144270693645436E-2</v>
      </c>
      <c r="AC35" s="2923">
        <f t="shared" si="5"/>
        <v>2.5626311944903602E-2</v>
      </c>
      <c r="AD35" s="2923">
        <f t="shared" si="5"/>
        <v>9.1754354311178489E-3</v>
      </c>
      <c r="AE35" s="2923">
        <f t="shared" si="5"/>
        <v>0.13605131781191157</v>
      </c>
      <c r="AF35" s="2923">
        <f t="shared" si="5"/>
        <v>0</v>
      </c>
      <c r="AG35" s="2923">
        <f t="shared" si="5"/>
        <v>1.0936797841067058E-2</v>
      </c>
      <c r="AH35" s="2923">
        <f t="shared" si="5"/>
        <v>2.2183717179650644E-2</v>
      </c>
      <c r="AI35" s="2923">
        <f t="shared" si="5"/>
        <v>2.9133009630323073E-2</v>
      </c>
      <c r="AJ35" s="2923">
        <f t="shared" si="5"/>
        <v>4.3204809620042597E-2</v>
      </c>
      <c r="AK35" s="2923">
        <f t="shared" si="5"/>
        <v>2.4078466789710037E-2</v>
      </c>
      <c r="AL35" s="2923">
        <f t="shared" si="6"/>
        <v>6.5145167511181396E-3</v>
      </c>
      <c r="AM35" s="2923">
        <f t="shared" si="6"/>
        <v>0.33358401816785999</v>
      </c>
      <c r="AN35" s="2923">
        <f t="shared" si="6"/>
        <v>0</v>
      </c>
      <c r="AO35" s="2923">
        <f t="shared" si="6"/>
        <v>1.0728835972966817E-2</v>
      </c>
      <c r="AP35" s="2923">
        <f t="shared" si="6"/>
        <v>9.2185567444929339E-2</v>
      </c>
      <c r="AQ35" s="2923">
        <f t="shared" si="6"/>
        <v>4.9299449598120666E-2</v>
      </c>
      <c r="AR35" s="2923">
        <f t="shared" si="6"/>
        <v>0.12198431383271451</v>
      </c>
      <c r="AS35" s="2923">
        <f t="shared" si="6"/>
        <v>5.5238888925572785E-2</v>
      </c>
      <c r="AT35" s="2927">
        <f t="shared" si="6"/>
        <v>4.1469623935556591E-3</v>
      </c>
      <c r="AU35" s="155"/>
      <c r="AV35" s="155" t="s">
        <v>12</v>
      </c>
      <c r="AW35" s="155"/>
      <c r="AX35" s="1089"/>
      <c r="AY35" s="1281">
        <f>DQ34</f>
        <v>0.21113542927509979</v>
      </c>
      <c r="AZ35" s="1281">
        <f t="shared" si="7"/>
        <v>0</v>
      </c>
      <c r="BA35" s="1281">
        <f t="shared" si="7"/>
        <v>0</v>
      </c>
      <c r="BB35" s="1281">
        <f t="shared" si="7"/>
        <v>1.1496516784839437E-2</v>
      </c>
      <c r="BC35" s="1281">
        <f t="shared" si="7"/>
        <v>1.8936718569656036E-2</v>
      </c>
      <c r="BD35" s="1281">
        <f t="shared" si="7"/>
        <v>5.9410749050491915E-2</v>
      </c>
      <c r="BE35" s="1281">
        <f t="shared" si="7"/>
        <v>0.11160804304452333</v>
      </c>
      <c r="BF35" s="1281">
        <f t="shared" si="7"/>
        <v>9.6834018255890341E-3</v>
      </c>
      <c r="BG35" s="1281">
        <f t="shared" si="7"/>
        <v>1.5372425885815135</v>
      </c>
      <c r="BH35" s="1281">
        <f t="shared" si="7"/>
        <v>0.70983969574505379</v>
      </c>
      <c r="BI35" s="1281">
        <f t="shared" si="7"/>
        <v>0</v>
      </c>
      <c r="BJ35" s="1281">
        <f t="shared" si="7"/>
        <v>3.008263863363712E-2</v>
      </c>
      <c r="BK35" s="1281">
        <f t="shared" si="7"/>
        <v>5.7119663101236125E-2</v>
      </c>
      <c r="BL35" s="1281">
        <f t="shared" si="7"/>
        <v>0.16203194899883278</v>
      </c>
      <c r="BM35" s="1281">
        <f t="shared" si="7"/>
        <v>0.22601412147251751</v>
      </c>
      <c r="BN35" s="1281">
        <f t="shared" si="7"/>
        <v>0.19245640762738025</v>
      </c>
      <c r="BO35" s="1281">
        <f t="shared" si="7"/>
        <v>4.2134915911450029E-2</v>
      </c>
      <c r="BP35" s="1281">
        <f t="shared" si="8"/>
        <v>0.82740289283646007</v>
      </c>
      <c r="BQ35" s="1281">
        <f t="shared" si="8"/>
        <v>3.3701417877236208E-3</v>
      </c>
      <c r="BR35" s="1281">
        <f t="shared" si="8"/>
        <v>8.050383660655637E-2</v>
      </c>
      <c r="BS35" s="1281">
        <f t="shared" si="8"/>
        <v>0.14037596705417035</v>
      </c>
      <c r="BT35" s="1281">
        <f t="shared" si="8"/>
        <v>0.26794328162737863</v>
      </c>
      <c r="BU35" s="1281">
        <f t="shared" si="8"/>
        <v>0.20254484562975747</v>
      </c>
      <c r="BV35" s="1281">
        <f t="shared" si="8"/>
        <v>0.10206631650357728</v>
      </c>
      <c r="BW35" s="1281">
        <f t="shared" si="8"/>
        <v>3.0598503627296242E-2</v>
      </c>
      <c r="BX35" s="1282">
        <f t="shared" si="8"/>
        <v>0.62055167913387133</v>
      </c>
      <c r="BY35" s="3620" t="s">
        <v>994</v>
      </c>
      <c r="BZ35" s="3621"/>
      <c r="CA35" s="2517">
        <v>10.640223218556514</v>
      </c>
      <c r="CB35" s="2519">
        <v>1.4764429568270399</v>
      </c>
      <c r="CC35" s="2518">
        <v>1.3694511009374488E-3</v>
      </c>
      <c r="CD35" s="2518">
        <v>1.4446217544800341E-2</v>
      </c>
      <c r="CE35" s="2518">
        <v>0.11814494801818599</v>
      </c>
      <c r="CF35" s="2518">
        <v>0.28601758986915027</v>
      </c>
      <c r="CG35" s="2518">
        <v>0.50761094710212806</v>
      </c>
      <c r="CH35" s="2518">
        <v>0.43004855190708058</v>
      </c>
      <c r="CI35" s="2518">
        <v>0.11880525128475669</v>
      </c>
      <c r="CJ35" s="2519">
        <v>3.699793904179359</v>
      </c>
      <c r="CK35" s="2518">
        <v>0.536150119824233</v>
      </c>
      <c r="CL35" s="2519">
        <v>0</v>
      </c>
      <c r="CM35" s="2518">
        <v>4.4873467300023673E-3</v>
      </c>
      <c r="CN35" s="2518">
        <v>8.2561488718012666E-2</v>
      </c>
      <c r="CO35" s="2518">
        <v>0.10762147957700392</v>
      </c>
      <c r="CP35" s="2518">
        <v>0.12896957238926143</v>
      </c>
      <c r="CQ35" s="2518">
        <v>0.11715219560627939</v>
      </c>
      <c r="CR35" s="2518">
        <v>9.5358036803673635E-2</v>
      </c>
      <c r="CS35" s="2519">
        <v>1.0172797659273223</v>
      </c>
      <c r="CT35" s="2518">
        <v>5.9719319199759278E-5</v>
      </c>
      <c r="CU35" s="2518">
        <v>7.7619375030588559E-3</v>
      </c>
      <c r="CV35" s="2518">
        <v>0.14370931281092827</v>
      </c>
      <c r="CW35" s="2518">
        <v>0.30732450584838766</v>
      </c>
      <c r="CX35" s="2518">
        <v>0.31706272467205088</v>
      </c>
      <c r="CY35" s="2518">
        <v>0.19891747481910149</v>
      </c>
      <c r="CZ35" s="2518">
        <v>4.2444090954595136E-2</v>
      </c>
      <c r="DA35" s="2519">
        <v>2.146364018427803</v>
      </c>
      <c r="DB35" s="2518">
        <v>1.7915795759927783E-4</v>
      </c>
      <c r="DC35" s="2518">
        <v>0.14061755877281992</v>
      </c>
      <c r="DD35" s="2518">
        <v>0.71615801075836194</v>
      </c>
      <c r="DE35" s="2518">
        <v>0.61857562568339808</v>
      </c>
      <c r="DF35" s="2518">
        <v>0.41940892061895363</v>
      </c>
      <c r="DG35" s="2518">
        <v>0.21491194166871588</v>
      </c>
      <c r="DH35" s="2518">
        <v>3.6512802967955352E-2</v>
      </c>
      <c r="DI35" s="2519">
        <v>1.6093285478730202</v>
      </c>
      <c r="DJ35" s="2518">
        <v>4.8338351256372964E-3</v>
      </c>
      <c r="DK35" s="2518">
        <v>5.7911061148521237E-2</v>
      </c>
      <c r="DL35" s="2518">
        <v>0.46557470583047367</v>
      </c>
      <c r="DM35" s="2518">
        <v>0.51907500117659089</v>
      </c>
      <c r="DN35" s="2518">
        <v>0.36813860966201328</v>
      </c>
      <c r="DO35" s="2518">
        <v>0.17046471714093589</v>
      </c>
      <c r="DP35" s="2518">
        <v>2.3330617788850198E-2</v>
      </c>
      <c r="DQ35" s="2518">
        <v>0.44017529818130841</v>
      </c>
      <c r="DR35" s="2518">
        <v>5.9719319199759283E-4</v>
      </c>
      <c r="DS35" s="2518">
        <v>1.2182382064581209E-2</v>
      </c>
      <c r="DT35" s="2518">
        <v>9.985051310695861E-2</v>
      </c>
      <c r="DU35" s="2518">
        <v>0.11539215025375947</v>
      </c>
      <c r="DV35" s="2518">
        <v>0.10464823857789315</v>
      </c>
      <c r="DW35" s="2518">
        <v>9.2181996174868636E-2</v>
      </c>
      <c r="DX35" s="2518">
        <v>1.5322824811249738E-2</v>
      </c>
      <c r="DY35" s="2519">
        <v>3.2616346275336183</v>
      </c>
      <c r="DZ35" s="2519">
        <v>1.142340588496553</v>
      </c>
      <c r="EA35" s="2518">
        <v>1.1422908076729201E-3</v>
      </c>
      <c r="EB35" s="2518">
        <v>3.375773942506026E-2</v>
      </c>
      <c r="EC35" s="2518">
        <v>0.17265180273238301</v>
      </c>
      <c r="ED35" s="2518">
        <v>0.30077168460712583</v>
      </c>
      <c r="EE35" s="2518">
        <v>0.34192635280033673</v>
      </c>
      <c r="EF35" s="2518">
        <v>0.24392818381541936</v>
      </c>
      <c r="EG35" s="2518">
        <v>4.8162534308555854E-2</v>
      </c>
      <c r="EH35" s="2519">
        <v>2.119294039037066</v>
      </c>
      <c r="EI35" s="2518">
        <v>7.6169868910674707E-3</v>
      </c>
      <c r="EJ35" s="2518">
        <v>0.12948767708131284</v>
      </c>
      <c r="EK35" s="2518">
        <v>0.44527257494766831</v>
      </c>
      <c r="EL35" s="2518">
        <v>0.7272637765679526</v>
      </c>
      <c r="EM35" s="2518">
        <v>0.44314273283369626</v>
      </c>
      <c r="EN35" s="2518">
        <v>0.27728018538669735</v>
      </c>
      <c r="EO35" s="2518">
        <v>8.923010532867115E-2</v>
      </c>
      <c r="EP35" s="2520">
        <v>0.15284788396217247</v>
      </c>
      <c r="EQ35" s="2508"/>
    </row>
    <row r="36" spans="1:147" ht="16.5" customHeight="1">
      <c r="A36" s="3094" t="s">
        <v>13</v>
      </c>
      <c r="B36" s="3094"/>
      <c r="C36" s="3094"/>
      <c r="D36" s="1083"/>
      <c r="E36" s="2923"/>
      <c r="F36" s="2923"/>
      <c r="G36" s="2923"/>
      <c r="H36" s="2923"/>
      <c r="I36" s="2923"/>
      <c r="J36" s="2923"/>
      <c r="K36" s="2923"/>
      <c r="L36" s="2923"/>
      <c r="M36" s="2923"/>
      <c r="N36" s="2923"/>
      <c r="O36" s="2923"/>
      <c r="P36" s="2923"/>
      <c r="Q36" s="2923"/>
      <c r="R36" s="2923"/>
      <c r="S36" s="2923"/>
      <c r="T36" s="2923"/>
      <c r="U36" s="2923"/>
      <c r="V36" s="2923"/>
      <c r="W36" s="2923"/>
      <c r="X36" s="2923"/>
      <c r="Y36" s="2923"/>
      <c r="Z36" s="2923"/>
      <c r="AA36" s="2923"/>
      <c r="AB36" s="2923"/>
      <c r="AC36" s="2923"/>
      <c r="AD36" s="2923"/>
      <c r="AE36" s="2923"/>
      <c r="AF36" s="2923"/>
      <c r="AG36" s="2923"/>
      <c r="AH36" s="2923"/>
      <c r="AI36" s="2923"/>
      <c r="AJ36" s="2923"/>
      <c r="AK36" s="2923"/>
      <c r="AL36" s="2923"/>
      <c r="AM36" s="2923"/>
      <c r="AN36" s="2923"/>
      <c r="AO36" s="2923"/>
      <c r="AP36" s="2923"/>
      <c r="AQ36" s="2923"/>
      <c r="AR36" s="2923"/>
      <c r="AS36" s="2923"/>
      <c r="AT36" s="2927"/>
      <c r="AU36" s="3094" t="s">
        <v>13</v>
      </c>
      <c r="AV36" s="3094"/>
      <c r="AW36" s="3094"/>
      <c r="AX36" s="1083"/>
      <c r="AY36" s="1278"/>
      <c r="AZ36" s="1278"/>
      <c r="BA36" s="1278"/>
      <c r="BB36" s="1278"/>
      <c r="BC36" s="1278"/>
      <c r="BD36" s="1278"/>
      <c r="BE36" s="1278"/>
      <c r="BF36" s="1278"/>
      <c r="BG36" s="1278"/>
      <c r="BH36" s="1278"/>
      <c r="BI36" s="1278"/>
      <c r="BJ36" s="1278"/>
      <c r="BK36" s="1278"/>
      <c r="BL36" s="1278"/>
      <c r="BM36" s="1278"/>
      <c r="BN36" s="1278"/>
      <c r="BO36" s="1278"/>
      <c r="BP36" s="1278"/>
      <c r="BQ36" s="1278"/>
      <c r="BR36" s="1278"/>
      <c r="BS36" s="1278"/>
      <c r="BT36" s="1278"/>
      <c r="BU36" s="1278"/>
      <c r="BV36" s="1278"/>
      <c r="BW36" s="1278"/>
      <c r="BX36" s="1279"/>
      <c r="BY36" s="3620" t="s">
        <v>995</v>
      </c>
      <c r="BZ36" s="3621"/>
      <c r="CA36" s="2517">
        <v>29.413759909514049</v>
      </c>
      <c r="CB36" s="2519">
        <v>3.4801900787141231</v>
      </c>
      <c r="CC36" s="2519">
        <v>0</v>
      </c>
      <c r="CD36" s="2518">
        <v>2.6087524044721883E-2</v>
      </c>
      <c r="CE36" s="2518">
        <v>0.17995511477976109</v>
      </c>
      <c r="CF36" s="2518">
        <v>0.59942532622538014</v>
      </c>
      <c r="CG36" s="2519">
        <v>1.1958500705981263</v>
      </c>
      <c r="CH36" s="2519">
        <v>1.1091096083439034</v>
      </c>
      <c r="CI36" s="2518">
        <v>0.36976243472222947</v>
      </c>
      <c r="CJ36" s="2519">
        <v>13.168283764238536</v>
      </c>
      <c r="CK36" s="2519">
        <v>1.216564856901017</v>
      </c>
      <c r="CL36" s="2519">
        <v>0</v>
      </c>
      <c r="CM36" s="2518">
        <v>1.1682603993189501E-2</v>
      </c>
      <c r="CN36" s="2518">
        <v>0.17385482089521709</v>
      </c>
      <c r="CO36" s="2518">
        <v>0.24078449030778115</v>
      </c>
      <c r="CP36" s="2518">
        <v>0.27851949780587226</v>
      </c>
      <c r="CQ36" s="2518">
        <v>0.2430924556615035</v>
      </c>
      <c r="CR36" s="2518">
        <v>0.26863098823745407</v>
      </c>
      <c r="CS36" s="2519">
        <v>3.4377854926219982</v>
      </c>
      <c r="CT36" s="2519">
        <v>0</v>
      </c>
      <c r="CU36" s="2518">
        <v>6.5529253103950805E-3</v>
      </c>
      <c r="CV36" s="2518">
        <v>0.36567827328683256</v>
      </c>
      <c r="CW36" s="2519">
        <v>1.0925836638064059</v>
      </c>
      <c r="CX36" s="2519">
        <v>1.1390366626919635</v>
      </c>
      <c r="CY36" s="2518">
        <v>0.70506775798271226</v>
      </c>
      <c r="CZ36" s="2518">
        <v>0.1288662095436906</v>
      </c>
      <c r="DA36" s="2519">
        <v>8.513933414715515</v>
      </c>
      <c r="DB36" s="2518">
        <v>6.6225165562943885E-4</v>
      </c>
      <c r="DC36" s="2518">
        <v>0.52508362607287318</v>
      </c>
      <c r="DD36" s="2519">
        <v>3.0756525214253836</v>
      </c>
      <c r="DE36" s="2519">
        <v>2.3683819096808167</v>
      </c>
      <c r="DF36" s="2519">
        <v>1.5618836025515666</v>
      </c>
      <c r="DG36" s="2518">
        <v>0.86410436856218409</v>
      </c>
      <c r="DH36" s="2518">
        <v>0.11816513476705875</v>
      </c>
      <c r="DI36" s="2519">
        <v>4.2575087929935522</v>
      </c>
      <c r="DJ36" s="2518">
        <v>6.2688011883438753E-3</v>
      </c>
      <c r="DK36" s="2518">
        <v>0.17115114961431932</v>
      </c>
      <c r="DL36" s="2519">
        <v>1.2309192702904606</v>
      </c>
      <c r="DM36" s="2519">
        <v>1.3446688872659123</v>
      </c>
      <c r="DN36" s="2518">
        <v>0.98092378004106495</v>
      </c>
      <c r="DO36" s="2518">
        <v>0.45804497817676831</v>
      </c>
      <c r="DP36" s="2518">
        <v>6.5531926416681499E-2</v>
      </c>
      <c r="DQ36" s="2518">
        <v>0.81974856944359542</v>
      </c>
      <c r="DR36" s="2519">
        <v>0</v>
      </c>
      <c r="DS36" s="2518">
        <v>2.6186686858217439E-2</v>
      </c>
      <c r="DT36" s="2518">
        <v>0.26423881415571393</v>
      </c>
      <c r="DU36" s="2518">
        <v>0.24062359120094731</v>
      </c>
      <c r="DV36" s="2518">
        <v>0.14298978209094668</v>
      </c>
      <c r="DW36" s="2518">
        <v>0.11210184020775202</v>
      </c>
      <c r="DX36" s="2518">
        <v>3.3607854930017743E-2</v>
      </c>
      <c r="DY36" s="2519">
        <v>7.6880287041242417</v>
      </c>
      <c r="DZ36" s="2519">
        <v>2.1409541376554633</v>
      </c>
      <c r="EA36" s="2518">
        <v>2.6912780047971237E-3</v>
      </c>
      <c r="EB36" s="2518">
        <v>5.1285997349259982E-2</v>
      </c>
      <c r="EC36" s="2518">
        <v>0.28895688339064901</v>
      </c>
      <c r="ED36" s="2518">
        <v>0.59266566598182513</v>
      </c>
      <c r="EE36" s="2518">
        <v>0.66214244274133638</v>
      </c>
      <c r="EF36" s="2518">
        <v>0.45349492465637442</v>
      </c>
      <c r="EG36" s="2518">
        <v>8.9716945531221767E-2</v>
      </c>
      <c r="EH36" s="2519">
        <v>5.5470745664687806</v>
      </c>
      <c r="EI36" s="2518">
        <v>2.0804606431224473E-2</v>
      </c>
      <c r="EJ36" s="2518">
        <v>0.30994664286093698</v>
      </c>
      <c r="EK36" s="2519">
        <v>1.335761106079868</v>
      </c>
      <c r="EL36" s="2519">
        <v>1.7729953962614997</v>
      </c>
      <c r="EM36" s="2519">
        <v>1.1787185912786746</v>
      </c>
      <c r="EN36" s="2518">
        <v>0.60615687047554778</v>
      </c>
      <c r="EO36" s="2518">
        <v>0.32269135308102725</v>
      </c>
      <c r="EP36" s="2521">
        <v>0</v>
      </c>
      <c r="EQ36" s="2508"/>
    </row>
    <row r="37" spans="1:147" ht="16.5" customHeight="1">
      <c r="A37" s="155"/>
      <c r="B37" s="155" t="s">
        <v>52</v>
      </c>
      <c r="C37" s="155"/>
      <c r="D37" s="1089"/>
      <c r="E37" s="2923">
        <f>CA36</f>
        <v>29.413759909514049</v>
      </c>
      <c r="F37" s="2923">
        <f t="shared" ref="F37:U41" si="9">CB36</f>
        <v>3.4801900787141231</v>
      </c>
      <c r="G37" s="2923">
        <f t="shared" si="9"/>
        <v>0</v>
      </c>
      <c r="H37" s="2923">
        <f t="shared" si="9"/>
        <v>2.6087524044721883E-2</v>
      </c>
      <c r="I37" s="2923">
        <f t="shared" si="9"/>
        <v>0.17995511477976109</v>
      </c>
      <c r="J37" s="2923">
        <f t="shared" si="9"/>
        <v>0.59942532622538014</v>
      </c>
      <c r="K37" s="2923">
        <f t="shared" si="9"/>
        <v>1.1958500705981263</v>
      </c>
      <c r="L37" s="2923">
        <f t="shared" si="9"/>
        <v>1.1091096083439034</v>
      </c>
      <c r="M37" s="2923">
        <f t="shared" si="9"/>
        <v>0.36976243472222947</v>
      </c>
      <c r="N37" s="2923">
        <f t="shared" si="9"/>
        <v>13.168283764238536</v>
      </c>
      <c r="O37" s="2923">
        <f t="shared" si="9"/>
        <v>1.216564856901017</v>
      </c>
      <c r="P37" s="2923">
        <f t="shared" si="9"/>
        <v>0</v>
      </c>
      <c r="Q37" s="2923">
        <f t="shared" si="9"/>
        <v>1.1682603993189501E-2</v>
      </c>
      <c r="R37" s="2923">
        <f t="shared" si="9"/>
        <v>0.17385482089521709</v>
      </c>
      <c r="S37" s="2923">
        <f t="shared" si="9"/>
        <v>0.24078449030778115</v>
      </c>
      <c r="T37" s="2923">
        <f t="shared" si="9"/>
        <v>0.27851949780587226</v>
      </c>
      <c r="U37" s="2923">
        <f t="shared" si="9"/>
        <v>0.2430924556615035</v>
      </c>
      <c r="V37" s="2923">
        <f t="shared" ref="V37:AK41" si="10">CR36</f>
        <v>0.26863098823745407</v>
      </c>
      <c r="W37" s="2923">
        <f t="shared" si="10"/>
        <v>3.4377854926219982</v>
      </c>
      <c r="X37" s="2923">
        <f t="shared" si="10"/>
        <v>0</v>
      </c>
      <c r="Y37" s="2923">
        <f t="shared" si="10"/>
        <v>6.5529253103950805E-3</v>
      </c>
      <c r="Z37" s="2923">
        <f t="shared" si="10"/>
        <v>0.36567827328683256</v>
      </c>
      <c r="AA37" s="2923">
        <f t="shared" si="10"/>
        <v>1.0925836638064059</v>
      </c>
      <c r="AB37" s="2923">
        <f t="shared" si="10"/>
        <v>1.1390366626919635</v>
      </c>
      <c r="AC37" s="2923">
        <f t="shared" si="10"/>
        <v>0.70506775798271226</v>
      </c>
      <c r="AD37" s="2923">
        <f t="shared" si="10"/>
        <v>0.1288662095436906</v>
      </c>
      <c r="AE37" s="2923">
        <f t="shared" si="10"/>
        <v>8.513933414715515</v>
      </c>
      <c r="AF37" s="2923">
        <f t="shared" si="10"/>
        <v>6.6225165562943885E-4</v>
      </c>
      <c r="AG37" s="2923">
        <f t="shared" si="10"/>
        <v>0.52508362607287318</v>
      </c>
      <c r="AH37" s="2923">
        <f t="shared" si="10"/>
        <v>3.0756525214253836</v>
      </c>
      <c r="AI37" s="2923">
        <f t="shared" si="10"/>
        <v>2.3683819096808167</v>
      </c>
      <c r="AJ37" s="2923">
        <f t="shared" si="10"/>
        <v>1.5618836025515666</v>
      </c>
      <c r="AK37" s="2923">
        <f t="shared" si="10"/>
        <v>0.86410436856218409</v>
      </c>
      <c r="AL37" s="2923">
        <f t="shared" ref="AL37:AT41" si="11">DH36</f>
        <v>0.11816513476705875</v>
      </c>
      <c r="AM37" s="2923">
        <f t="shared" si="11"/>
        <v>4.2575087929935522</v>
      </c>
      <c r="AN37" s="2923">
        <f t="shared" si="11"/>
        <v>6.2688011883438753E-3</v>
      </c>
      <c r="AO37" s="2923">
        <f t="shared" si="11"/>
        <v>0.17115114961431932</v>
      </c>
      <c r="AP37" s="2923">
        <f t="shared" si="11"/>
        <v>1.2309192702904606</v>
      </c>
      <c r="AQ37" s="2923">
        <f t="shared" si="11"/>
        <v>1.3446688872659123</v>
      </c>
      <c r="AR37" s="2923">
        <f t="shared" si="11"/>
        <v>0.98092378004106495</v>
      </c>
      <c r="AS37" s="2923">
        <f t="shared" si="11"/>
        <v>0.45804497817676831</v>
      </c>
      <c r="AT37" s="2927">
        <f t="shared" si="11"/>
        <v>6.5531926416681499E-2</v>
      </c>
      <c r="AU37" s="155"/>
      <c r="AV37" s="155" t="s">
        <v>52</v>
      </c>
      <c r="AW37" s="155"/>
      <c r="AX37" s="1089"/>
      <c r="AY37" s="1281">
        <f>DQ36</f>
        <v>0.81974856944359542</v>
      </c>
      <c r="AZ37" s="1281">
        <f t="shared" ref="AZ37:BO41" si="12">DR36</f>
        <v>0</v>
      </c>
      <c r="BA37" s="1281">
        <f t="shared" si="12"/>
        <v>2.6186686858217439E-2</v>
      </c>
      <c r="BB37" s="1281">
        <f t="shared" si="12"/>
        <v>0.26423881415571393</v>
      </c>
      <c r="BC37" s="1281">
        <f t="shared" si="12"/>
        <v>0.24062359120094731</v>
      </c>
      <c r="BD37" s="1281">
        <f t="shared" si="12"/>
        <v>0.14298978209094668</v>
      </c>
      <c r="BE37" s="1281">
        <f t="shared" si="12"/>
        <v>0.11210184020775202</v>
      </c>
      <c r="BF37" s="1281">
        <f t="shared" si="12"/>
        <v>3.3607854930017743E-2</v>
      </c>
      <c r="BG37" s="1281">
        <f t="shared" si="12"/>
        <v>7.6880287041242417</v>
      </c>
      <c r="BH37" s="1281">
        <f t="shared" si="12"/>
        <v>2.1409541376554633</v>
      </c>
      <c r="BI37" s="1281">
        <f t="shared" si="12"/>
        <v>2.6912780047971237E-3</v>
      </c>
      <c r="BJ37" s="1281">
        <f t="shared" si="12"/>
        <v>5.1285997349259982E-2</v>
      </c>
      <c r="BK37" s="1281">
        <f t="shared" si="12"/>
        <v>0.28895688339064901</v>
      </c>
      <c r="BL37" s="1281">
        <f t="shared" si="12"/>
        <v>0.59266566598182513</v>
      </c>
      <c r="BM37" s="1281">
        <f t="shared" si="12"/>
        <v>0.66214244274133638</v>
      </c>
      <c r="BN37" s="1281">
        <f t="shared" si="12"/>
        <v>0.45349492465637442</v>
      </c>
      <c r="BO37" s="1281">
        <f t="shared" si="12"/>
        <v>8.9716945531221767E-2</v>
      </c>
      <c r="BP37" s="1281">
        <f t="shared" ref="BP37:BX41" si="13">EH36</f>
        <v>5.5470745664687806</v>
      </c>
      <c r="BQ37" s="1281">
        <f t="shared" si="13"/>
        <v>2.0804606431224473E-2</v>
      </c>
      <c r="BR37" s="1281">
        <f t="shared" si="13"/>
        <v>0.30994664286093698</v>
      </c>
      <c r="BS37" s="1281">
        <f t="shared" si="13"/>
        <v>1.335761106079868</v>
      </c>
      <c r="BT37" s="1281">
        <f t="shared" si="13"/>
        <v>1.7729953962614997</v>
      </c>
      <c r="BU37" s="1281">
        <f t="shared" si="13"/>
        <v>1.1787185912786746</v>
      </c>
      <c r="BV37" s="1281">
        <f t="shared" si="13"/>
        <v>0.60615687047554778</v>
      </c>
      <c r="BW37" s="1281">
        <f t="shared" si="13"/>
        <v>0.32269135308102725</v>
      </c>
      <c r="BX37" s="1282">
        <f t="shared" si="13"/>
        <v>0</v>
      </c>
      <c r="BY37" s="3620" t="s">
        <v>996</v>
      </c>
      <c r="BZ37" s="3621"/>
      <c r="CA37" s="2517">
        <v>10.551952465558077</v>
      </c>
      <c r="CB37" s="2519">
        <v>1.5440610498188125</v>
      </c>
      <c r="CC37" s="2518">
        <v>4.2529464510408822E-3</v>
      </c>
      <c r="CD37" s="2518">
        <v>2.2771081831210946E-2</v>
      </c>
      <c r="CE37" s="2518">
        <v>0.23422235560501153</v>
      </c>
      <c r="CF37" s="2518">
        <v>0.32657146486857358</v>
      </c>
      <c r="CG37" s="2518">
        <v>0.34844949814380555</v>
      </c>
      <c r="CH37" s="2518">
        <v>0.48163224266671278</v>
      </c>
      <c r="CI37" s="2518">
        <v>0.12616146025245706</v>
      </c>
      <c r="CJ37" s="2519">
        <v>3.232072756162554</v>
      </c>
      <c r="CK37" s="2519">
        <v>1.0552601090570144</v>
      </c>
      <c r="CL37" s="2519">
        <v>0</v>
      </c>
      <c r="CM37" s="2518">
        <v>7.5372566909364383E-3</v>
      </c>
      <c r="CN37" s="2518">
        <v>0.16519100735823689</v>
      </c>
      <c r="CO37" s="2518">
        <v>0.20088727150902672</v>
      </c>
      <c r="CP37" s="2518">
        <v>0.31381851241856917</v>
      </c>
      <c r="CQ37" s="2518">
        <v>0.19392136356326564</v>
      </c>
      <c r="CR37" s="2518">
        <v>0.17390469751697962</v>
      </c>
      <c r="CS37" s="2519">
        <v>1.2515217418754214</v>
      </c>
      <c r="CT37" s="2519">
        <v>0</v>
      </c>
      <c r="CU37" s="2518">
        <v>6.7340067339283598E-3</v>
      </c>
      <c r="CV37" s="2518">
        <v>0.25259947828150492</v>
      </c>
      <c r="CW37" s="2518">
        <v>0.3482110516282329</v>
      </c>
      <c r="CX37" s="2518">
        <v>0.37225667235602261</v>
      </c>
      <c r="CY37" s="2518">
        <v>0.25187445621296617</v>
      </c>
      <c r="CZ37" s="2518">
        <v>1.9846076662766648E-2</v>
      </c>
      <c r="DA37" s="2518">
        <v>0.92529090523011859</v>
      </c>
      <c r="DB37" s="2519">
        <v>0</v>
      </c>
      <c r="DC37" s="2518">
        <v>4.2962992199191113E-2</v>
      </c>
      <c r="DD37" s="2518">
        <v>0.30073838818177595</v>
      </c>
      <c r="DE37" s="2518">
        <v>0.29357305903858305</v>
      </c>
      <c r="DF37" s="2518">
        <v>0.14758515945150033</v>
      </c>
      <c r="DG37" s="2518">
        <v>0.12275453868214053</v>
      </c>
      <c r="DH37" s="2518">
        <v>1.7676767676927232E-2</v>
      </c>
      <c r="DI37" s="2519">
        <v>1.7131831114964868</v>
      </c>
      <c r="DJ37" s="2519">
        <v>0</v>
      </c>
      <c r="DK37" s="2518">
        <v>6.1768423731389292E-2</v>
      </c>
      <c r="DL37" s="2518">
        <v>0.45825310240970812</v>
      </c>
      <c r="DM37" s="2518">
        <v>0.55096745181493079</v>
      </c>
      <c r="DN37" s="2518">
        <v>0.43846040321750523</v>
      </c>
      <c r="DO37" s="2518">
        <v>0.17652394273329206</v>
      </c>
      <c r="DP37" s="2518">
        <v>2.7209787589660927E-2</v>
      </c>
      <c r="DQ37" s="2518">
        <v>0.30264658455109372</v>
      </c>
      <c r="DR37" s="2519">
        <v>0</v>
      </c>
      <c r="DS37" s="2518">
        <v>9.1002693844046897E-3</v>
      </c>
      <c r="DT37" s="2518">
        <v>2.9728657406153065E-2</v>
      </c>
      <c r="DU37" s="2518">
        <v>8.0787923367150224E-2</v>
      </c>
      <c r="DV37" s="2518">
        <v>8.6739649816913927E-2</v>
      </c>
      <c r="DW37" s="2518">
        <v>7.5847564133671927E-2</v>
      </c>
      <c r="DX37" s="2518">
        <v>2.0442520442799872E-2</v>
      </c>
      <c r="DY37" s="2519">
        <v>3.7599889635291204</v>
      </c>
      <c r="DZ37" s="2519">
        <v>1.766843304971591</v>
      </c>
      <c r="EA37" s="2519">
        <v>0</v>
      </c>
      <c r="EB37" s="2518">
        <v>3.5108514172163076E-2</v>
      </c>
      <c r="EC37" s="2518">
        <v>0.24097355113813804</v>
      </c>
      <c r="ED37" s="2518">
        <v>0.48217343352032532</v>
      </c>
      <c r="EE37" s="2518">
        <v>0.65893768880705139</v>
      </c>
      <c r="EF37" s="2518">
        <v>0.30903092995549619</v>
      </c>
      <c r="EG37" s="2518">
        <v>4.0619187378416771E-2</v>
      </c>
      <c r="EH37" s="2519">
        <v>1.9931456585575307</v>
      </c>
      <c r="EI37" s="2518">
        <v>1.6475237895912313E-2</v>
      </c>
      <c r="EJ37" s="2518">
        <v>7.5906239175037138E-2</v>
      </c>
      <c r="EK37" s="2518">
        <v>0.3383092207710956</v>
      </c>
      <c r="EL37" s="2518">
        <v>0.51763676136004111</v>
      </c>
      <c r="EM37" s="2518">
        <v>0.4568258652608172</v>
      </c>
      <c r="EN37" s="2518">
        <v>0.46205203346017198</v>
      </c>
      <c r="EO37" s="2518">
        <v>0.12594030063445535</v>
      </c>
      <c r="EP37" s="2521">
        <v>0</v>
      </c>
      <c r="EQ37" s="2508"/>
    </row>
    <row r="38" spans="1:147" ht="16.5" customHeight="1">
      <c r="A38" s="155"/>
      <c r="B38" s="155" t="s">
        <v>53</v>
      </c>
      <c r="C38" s="155"/>
      <c r="D38" s="1089"/>
      <c r="E38" s="2923">
        <f t="shared" ref="E38:E41" si="14">CA37</f>
        <v>10.551952465558077</v>
      </c>
      <c r="F38" s="2923">
        <f t="shared" si="9"/>
        <v>1.5440610498188125</v>
      </c>
      <c r="G38" s="2923">
        <f t="shared" si="9"/>
        <v>4.2529464510408822E-3</v>
      </c>
      <c r="H38" s="2923">
        <f t="shared" si="9"/>
        <v>2.2771081831210946E-2</v>
      </c>
      <c r="I38" s="2923">
        <f t="shared" si="9"/>
        <v>0.23422235560501153</v>
      </c>
      <c r="J38" s="2923">
        <f t="shared" si="9"/>
        <v>0.32657146486857358</v>
      </c>
      <c r="K38" s="2923">
        <f t="shared" si="9"/>
        <v>0.34844949814380555</v>
      </c>
      <c r="L38" s="2923">
        <f t="shared" si="9"/>
        <v>0.48163224266671278</v>
      </c>
      <c r="M38" s="2923">
        <f t="shared" si="9"/>
        <v>0.12616146025245706</v>
      </c>
      <c r="N38" s="2923">
        <f t="shared" si="9"/>
        <v>3.232072756162554</v>
      </c>
      <c r="O38" s="2923">
        <f t="shared" si="9"/>
        <v>1.0552601090570144</v>
      </c>
      <c r="P38" s="2923">
        <f t="shared" si="9"/>
        <v>0</v>
      </c>
      <c r="Q38" s="2923">
        <f t="shared" si="9"/>
        <v>7.5372566909364383E-3</v>
      </c>
      <c r="R38" s="2923">
        <f t="shared" si="9"/>
        <v>0.16519100735823689</v>
      </c>
      <c r="S38" s="2923">
        <f t="shared" si="9"/>
        <v>0.20088727150902672</v>
      </c>
      <c r="T38" s="2923">
        <f t="shared" si="9"/>
        <v>0.31381851241856917</v>
      </c>
      <c r="U38" s="2923">
        <f t="shared" si="9"/>
        <v>0.19392136356326564</v>
      </c>
      <c r="V38" s="2923">
        <f t="shared" si="10"/>
        <v>0.17390469751697962</v>
      </c>
      <c r="W38" s="2923">
        <f t="shared" si="10"/>
        <v>1.2515217418754214</v>
      </c>
      <c r="X38" s="2923">
        <f t="shared" si="10"/>
        <v>0</v>
      </c>
      <c r="Y38" s="2923">
        <f t="shared" si="10"/>
        <v>6.7340067339283598E-3</v>
      </c>
      <c r="Z38" s="2923">
        <f t="shared" si="10"/>
        <v>0.25259947828150492</v>
      </c>
      <c r="AA38" s="2923">
        <f t="shared" si="10"/>
        <v>0.3482110516282329</v>
      </c>
      <c r="AB38" s="2923">
        <f t="shared" si="10"/>
        <v>0.37225667235602261</v>
      </c>
      <c r="AC38" s="2923">
        <f t="shared" si="10"/>
        <v>0.25187445621296617</v>
      </c>
      <c r="AD38" s="2923">
        <f t="shared" si="10"/>
        <v>1.9846076662766648E-2</v>
      </c>
      <c r="AE38" s="2923">
        <f t="shared" si="10"/>
        <v>0.92529090523011859</v>
      </c>
      <c r="AF38" s="2923">
        <f t="shared" si="10"/>
        <v>0</v>
      </c>
      <c r="AG38" s="2923">
        <f t="shared" si="10"/>
        <v>4.2962992199191113E-2</v>
      </c>
      <c r="AH38" s="2923">
        <f t="shared" si="10"/>
        <v>0.30073838818177595</v>
      </c>
      <c r="AI38" s="2923">
        <f t="shared" si="10"/>
        <v>0.29357305903858305</v>
      </c>
      <c r="AJ38" s="2923">
        <f t="shared" si="10"/>
        <v>0.14758515945150033</v>
      </c>
      <c r="AK38" s="2923">
        <f t="shared" si="10"/>
        <v>0.12275453868214053</v>
      </c>
      <c r="AL38" s="2923">
        <f t="shared" si="11"/>
        <v>1.7676767676927232E-2</v>
      </c>
      <c r="AM38" s="2923">
        <f t="shared" si="11"/>
        <v>1.7131831114964868</v>
      </c>
      <c r="AN38" s="2923">
        <f t="shared" si="11"/>
        <v>0</v>
      </c>
      <c r="AO38" s="2923">
        <f t="shared" si="11"/>
        <v>6.1768423731389292E-2</v>
      </c>
      <c r="AP38" s="2923">
        <f t="shared" si="11"/>
        <v>0.45825310240970812</v>
      </c>
      <c r="AQ38" s="2923">
        <f t="shared" si="11"/>
        <v>0.55096745181493079</v>
      </c>
      <c r="AR38" s="2923">
        <f t="shared" si="11"/>
        <v>0.43846040321750523</v>
      </c>
      <c r="AS38" s="2923">
        <f t="shared" si="11"/>
        <v>0.17652394273329206</v>
      </c>
      <c r="AT38" s="2927">
        <f t="shared" si="11"/>
        <v>2.7209787589660927E-2</v>
      </c>
      <c r="AU38" s="155"/>
      <c r="AV38" s="155" t="s">
        <v>53</v>
      </c>
      <c r="AW38" s="155"/>
      <c r="AX38" s="1089"/>
      <c r="AY38" s="1281">
        <f t="shared" ref="AY38:AY41" si="15">DQ37</f>
        <v>0.30264658455109372</v>
      </c>
      <c r="AZ38" s="1281">
        <f t="shared" si="12"/>
        <v>0</v>
      </c>
      <c r="BA38" s="1281">
        <f t="shared" si="12"/>
        <v>9.1002693844046897E-3</v>
      </c>
      <c r="BB38" s="1281">
        <f t="shared" si="12"/>
        <v>2.9728657406153065E-2</v>
      </c>
      <c r="BC38" s="1281">
        <f t="shared" si="12"/>
        <v>8.0787923367150224E-2</v>
      </c>
      <c r="BD38" s="1281">
        <f t="shared" si="12"/>
        <v>8.6739649816913927E-2</v>
      </c>
      <c r="BE38" s="1281">
        <f t="shared" si="12"/>
        <v>7.5847564133671927E-2</v>
      </c>
      <c r="BF38" s="1281">
        <f t="shared" si="12"/>
        <v>2.0442520442799872E-2</v>
      </c>
      <c r="BG38" s="1281">
        <f t="shared" si="12"/>
        <v>3.7599889635291204</v>
      </c>
      <c r="BH38" s="1281">
        <f t="shared" si="12"/>
        <v>1.766843304971591</v>
      </c>
      <c r="BI38" s="1281">
        <f t="shared" si="12"/>
        <v>0</v>
      </c>
      <c r="BJ38" s="1281">
        <f t="shared" si="12"/>
        <v>3.5108514172163076E-2</v>
      </c>
      <c r="BK38" s="1281">
        <f t="shared" si="12"/>
        <v>0.24097355113813804</v>
      </c>
      <c r="BL38" s="1281">
        <f t="shared" si="12"/>
        <v>0.48217343352032532</v>
      </c>
      <c r="BM38" s="1281">
        <f t="shared" si="12"/>
        <v>0.65893768880705139</v>
      </c>
      <c r="BN38" s="1281">
        <f t="shared" si="12"/>
        <v>0.30903092995549619</v>
      </c>
      <c r="BO38" s="1281">
        <f t="shared" si="12"/>
        <v>4.0619187378416771E-2</v>
      </c>
      <c r="BP38" s="1281">
        <f t="shared" si="13"/>
        <v>1.9931456585575307</v>
      </c>
      <c r="BQ38" s="1281">
        <f t="shared" si="13"/>
        <v>1.6475237895912313E-2</v>
      </c>
      <c r="BR38" s="1281">
        <f t="shared" si="13"/>
        <v>7.5906239175037138E-2</v>
      </c>
      <c r="BS38" s="1281">
        <f t="shared" si="13"/>
        <v>0.3383092207710956</v>
      </c>
      <c r="BT38" s="1281">
        <f t="shared" si="13"/>
        <v>0.51763676136004111</v>
      </c>
      <c r="BU38" s="1281">
        <f t="shared" si="13"/>
        <v>0.4568258652608172</v>
      </c>
      <c r="BV38" s="1281">
        <f t="shared" si="13"/>
        <v>0.46205203346017198</v>
      </c>
      <c r="BW38" s="1281">
        <f t="shared" si="13"/>
        <v>0.12594030063445535</v>
      </c>
      <c r="BX38" s="1282">
        <f t="shared" si="13"/>
        <v>0</v>
      </c>
      <c r="BY38" s="3620" t="s">
        <v>997</v>
      </c>
      <c r="BZ38" s="3621"/>
      <c r="CA38" s="2517">
        <v>6.0624750720374427</v>
      </c>
      <c r="CB38" s="2518">
        <v>0.94430561954183512</v>
      </c>
      <c r="CC38" s="2519">
        <v>0</v>
      </c>
      <c r="CD38" s="2518">
        <v>1.2236601290887368E-2</v>
      </c>
      <c r="CE38" s="2518">
        <v>0.10940368952889996</v>
      </c>
      <c r="CF38" s="2518">
        <v>0.17542215042335216</v>
      </c>
      <c r="CG38" s="2518">
        <v>0.32461385720931507</v>
      </c>
      <c r="CH38" s="2518">
        <v>0.25633844718900045</v>
      </c>
      <c r="CI38" s="2518">
        <v>6.6290873900379618E-2</v>
      </c>
      <c r="CJ38" s="2519">
        <v>1.6903845830085082</v>
      </c>
      <c r="CK38" s="2518">
        <v>0.53947581745881579</v>
      </c>
      <c r="CL38" s="2519">
        <v>0</v>
      </c>
      <c r="CM38" s="2518">
        <v>8.9785262123418007E-4</v>
      </c>
      <c r="CN38" s="2518">
        <v>8.9697737919712861E-2</v>
      </c>
      <c r="CO38" s="2518">
        <v>0.11140550939218584</v>
      </c>
      <c r="CP38" s="2518">
        <v>0.1214518980395656</v>
      </c>
      <c r="CQ38" s="2518">
        <v>0.13417939301570217</v>
      </c>
      <c r="CR38" s="2518">
        <v>8.1843426470415079E-2</v>
      </c>
      <c r="CS38" s="2518">
        <v>0.61067762914455692</v>
      </c>
      <c r="CT38" s="2519">
        <v>0</v>
      </c>
      <c r="CU38" s="2518">
        <v>1.4911101957113796E-2</v>
      </c>
      <c r="CV38" s="2518">
        <v>0.13282601875797723</v>
      </c>
      <c r="CW38" s="2518">
        <v>0.16884175145696301</v>
      </c>
      <c r="CX38" s="2518">
        <v>0.15192030805496476</v>
      </c>
      <c r="CY38" s="2518">
        <v>0.10597530113231672</v>
      </c>
      <c r="CZ38" s="2518">
        <v>3.6203147785221858E-2</v>
      </c>
      <c r="DA38" s="2518">
        <v>0.54023113640513476</v>
      </c>
      <c r="DB38" s="2519">
        <v>0</v>
      </c>
      <c r="DC38" s="2518">
        <v>5.3542013958354721E-2</v>
      </c>
      <c r="DD38" s="2518">
        <v>0.1219585795166679</v>
      </c>
      <c r="DE38" s="2518">
        <v>0.15779451793176866</v>
      </c>
      <c r="DF38" s="2518">
        <v>0.14288503229011365</v>
      </c>
      <c r="DG38" s="2518">
        <v>4.7300223096946592E-2</v>
      </c>
      <c r="DH38" s="2518">
        <v>1.6750769611283158E-2</v>
      </c>
      <c r="DI38" s="2519">
        <v>1.0619971481204642</v>
      </c>
      <c r="DJ38" s="2518">
        <v>8.7401953590716067E-3</v>
      </c>
      <c r="DK38" s="2518">
        <v>2.7178449303323492E-2</v>
      </c>
      <c r="DL38" s="2518">
        <v>0.32035334099101281</v>
      </c>
      <c r="DM38" s="2518">
        <v>0.3654989398179147</v>
      </c>
      <c r="DN38" s="2518">
        <v>0.20565356692101236</v>
      </c>
      <c r="DO38" s="2518">
        <v>0.11836208115680459</v>
      </c>
      <c r="DP38" s="2518">
        <v>1.6210574571325197E-2</v>
      </c>
      <c r="DQ38" s="2518">
        <v>0.23316743947884477</v>
      </c>
      <c r="DR38" s="2519">
        <v>0</v>
      </c>
      <c r="DS38" s="2518">
        <v>2.8598665395648442E-3</v>
      </c>
      <c r="DT38" s="2518">
        <v>6.3055435259090756E-2</v>
      </c>
      <c r="DU38" s="2518">
        <v>5.8200157802857463E-2</v>
      </c>
      <c r="DV38" s="2518">
        <v>5.7287780154728039E-2</v>
      </c>
      <c r="DW38" s="2518">
        <v>4.5903965465693509E-2</v>
      </c>
      <c r="DX38" s="2518">
        <v>5.8602342569101986E-3</v>
      </c>
      <c r="DY38" s="2519">
        <v>2.132620281887792</v>
      </c>
      <c r="DZ38" s="2518">
        <v>0.73446289764558781</v>
      </c>
      <c r="EA38" s="2518">
        <v>1.2710517953603746E-3</v>
      </c>
      <c r="EB38" s="2518">
        <v>2.495741291373756E-2</v>
      </c>
      <c r="EC38" s="2518">
        <v>0.10180371182723016</v>
      </c>
      <c r="ED38" s="2518">
        <v>0.18600838562948763</v>
      </c>
      <c r="EE38" s="2518">
        <v>0.20782193552836345</v>
      </c>
      <c r="EF38" s="2518">
        <v>0.17395747356663221</v>
      </c>
      <c r="EG38" s="2518">
        <v>3.8642926384776476E-2</v>
      </c>
      <c r="EH38" s="2519">
        <v>1.3981573842422037</v>
      </c>
      <c r="EI38" s="2518">
        <v>4.2699396250387581E-3</v>
      </c>
      <c r="EJ38" s="2518">
        <v>8.9201763767490852E-2</v>
      </c>
      <c r="EK38" s="2518">
        <v>0.24883010604381059</v>
      </c>
      <c r="EL38" s="2518">
        <v>0.52342898783986114</v>
      </c>
      <c r="EM38" s="2518">
        <v>0.25679506233880539</v>
      </c>
      <c r="EN38" s="2518">
        <v>0.24190431269010848</v>
      </c>
      <c r="EO38" s="2518">
        <v>3.372721193708824E-2</v>
      </c>
      <c r="EP38" s="2521">
        <v>0</v>
      </c>
      <c r="EQ38" s="2508"/>
    </row>
    <row r="39" spans="1:147" ht="16.5" customHeight="1">
      <c r="A39" s="155"/>
      <c r="B39" s="155" t="s">
        <v>54</v>
      </c>
      <c r="C39" s="155"/>
      <c r="D39" s="1089"/>
      <c r="E39" s="2923">
        <f t="shared" si="14"/>
        <v>6.0624750720374427</v>
      </c>
      <c r="F39" s="2923">
        <f t="shared" si="9"/>
        <v>0.94430561954183512</v>
      </c>
      <c r="G39" s="2923">
        <f t="shared" si="9"/>
        <v>0</v>
      </c>
      <c r="H39" s="2923">
        <f t="shared" si="9"/>
        <v>1.2236601290887368E-2</v>
      </c>
      <c r="I39" s="2923">
        <f t="shared" si="9"/>
        <v>0.10940368952889996</v>
      </c>
      <c r="J39" s="2923">
        <f t="shared" si="9"/>
        <v>0.17542215042335216</v>
      </c>
      <c r="K39" s="2923">
        <f t="shared" si="9"/>
        <v>0.32461385720931507</v>
      </c>
      <c r="L39" s="2923">
        <f t="shared" si="9"/>
        <v>0.25633844718900045</v>
      </c>
      <c r="M39" s="2923">
        <f t="shared" si="9"/>
        <v>6.6290873900379618E-2</v>
      </c>
      <c r="N39" s="2923">
        <f t="shared" si="9"/>
        <v>1.6903845830085082</v>
      </c>
      <c r="O39" s="2923">
        <f t="shared" si="9"/>
        <v>0.53947581745881579</v>
      </c>
      <c r="P39" s="2923">
        <f t="shared" si="9"/>
        <v>0</v>
      </c>
      <c r="Q39" s="2923">
        <f t="shared" si="9"/>
        <v>8.9785262123418007E-4</v>
      </c>
      <c r="R39" s="2923">
        <f t="shared" si="9"/>
        <v>8.9697737919712861E-2</v>
      </c>
      <c r="S39" s="2923">
        <f t="shared" si="9"/>
        <v>0.11140550939218584</v>
      </c>
      <c r="T39" s="2923">
        <f t="shared" si="9"/>
        <v>0.1214518980395656</v>
      </c>
      <c r="U39" s="2923">
        <f t="shared" si="9"/>
        <v>0.13417939301570217</v>
      </c>
      <c r="V39" s="2923">
        <f t="shared" si="10"/>
        <v>8.1843426470415079E-2</v>
      </c>
      <c r="W39" s="2923">
        <f t="shared" si="10"/>
        <v>0.61067762914455692</v>
      </c>
      <c r="X39" s="2923">
        <f t="shared" si="10"/>
        <v>0</v>
      </c>
      <c r="Y39" s="2923">
        <f t="shared" si="10"/>
        <v>1.4911101957113796E-2</v>
      </c>
      <c r="Z39" s="2923">
        <f t="shared" si="10"/>
        <v>0.13282601875797723</v>
      </c>
      <c r="AA39" s="2923">
        <f t="shared" si="10"/>
        <v>0.16884175145696301</v>
      </c>
      <c r="AB39" s="2923">
        <f t="shared" si="10"/>
        <v>0.15192030805496476</v>
      </c>
      <c r="AC39" s="2923">
        <f t="shared" si="10"/>
        <v>0.10597530113231672</v>
      </c>
      <c r="AD39" s="2923">
        <f t="shared" si="10"/>
        <v>3.6203147785221858E-2</v>
      </c>
      <c r="AE39" s="2923">
        <f t="shared" si="10"/>
        <v>0.54023113640513476</v>
      </c>
      <c r="AF39" s="2923">
        <f t="shared" si="10"/>
        <v>0</v>
      </c>
      <c r="AG39" s="2923">
        <f t="shared" si="10"/>
        <v>5.3542013958354721E-2</v>
      </c>
      <c r="AH39" s="2923">
        <f t="shared" si="10"/>
        <v>0.1219585795166679</v>
      </c>
      <c r="AI39" s="2923">
        <f t="shared" si="10"/>
        <v>0.15779451793176866</v>
      </c>
      <c r="AJ39" s="2923">
        <f t="shared" si="10"/>
        <v>0.14288503229011365</v>
      </c>
      <c r="AK39" s="2923">
        <f t="shared" si="10"/>
        <v>4.7300223096946592E-2</v>
      </c>
      <c r="AL39" s="2923">
        <f t="shared" si="11"/>
        <v>1.6750769611283158E-2</v>
      </c>
      <c r="AM39" s="2923">
        <f t="shared" si="11"/>
        <v>1.0619971481204642</v>
      </c>
      <c r="AN39" s="2923">
        <f t="shared" si="11"/>
        <v>8.7401953590716067E-3</v>
      </c>
      <c r="AO39" s="2923">
        <f t="shared" si="11"/>
        <v>2.7178449303323492E-2</v>
      </c>
      <c r="AP39" s="2923">
        <f t="shared" si="11"/>
        <v>0.32035334099101281</v>
      </c>
      <c r="AQ39" s="2923">
        <f t="shared" si="11"/>
        <v>0.3654989398179147</v>
      </c>
      <c r="AR39" s="2923">
        <f t="shared" si="11"/>
        <v>0.20565356692101236</v>
      </c>
      <c r="AS39" s="2923">
        <f t="shared" si="11"/>
        <v>0.11836208115680459</v>
      </c>
      <c r="AT39" s="2927">
        <f t="shared" si="11"/>
        <v>1.6210574571325197E-2</v>
      </c>
      <c r="AU39" s="155"/>
      <c r="AV39" s="155" t="s">
        <v>54</v>
      </c>
      <c r="AW39" s="155"/>
      <c r="AX39" s="1089"/>
      <c r="AY39" s="1281">
        <f t="shared" si="15"/>
        <v>0.23316743947884477</v>
      </c>
      <c r="AZ39" s="1281">
        <f t="shared" si="12"/>
        <v>0</v>
      </c>
      <c r="BA39" s="1281">
        <f t="shared" si="12"/>
        <v>2.8598665395648442E-3</v>
      </c>
      <c r="BB39" s="1281">
        <f t="shared" si="12"/>
        <v>6.3055435259090756E-2</v>
      </c>
      <c r="BC39" s="1281">
        <f t="shared" si="12"/>
        <v>5.8200157802857463E-2</v>
      </c>
      <c r="BD39" s="1281">
        <f t="shared" si="12"/>
        <v>5.7287780154728039E-2</v>
      </c>
      <c r="BE39" s="1281">
        <f t="shared" si="12"/>
        <v>4.5903965465693509E-2</v>
      </c>
      <c r="BF39" s="1281">
        <f t="shared" si="12"/>
        <v>5.8602342569101986E-3</v>
      </c>
      <c r="BG39" s="1281">
        <f t="shared" si="12"/>
        <v>2.132620281887792</v>
      </c>
      <c r="BH39" s="1281">
        <f t="shared" si="12"/>
        <v>0.73446289764558781</v>
      </c>
      <c r="BI39" s="1281">
        <f t="shared" si="12"/>
        <v>1.2710517953603746E-3</v>
      </c>
      <c r="BJ39" s="1281">
        <f t="shared" si="12"/>
        <v>2.495741291373756E-2</v>
      </c>
      <c r="BK39" s="1281">
        <f t="shared" si="12"/>
        <v>0.10180371182723016</v>
      </c>
      <c r="BL39" s="1281">
        <f t="shared" si="12"/>
        <v>0.18600838562948763</v>
      </c>
      <c r="BM39" s="1281">
        <f t="shared" si="12"/>
        <v>0.20782193552836345</v>
      </c>
      <c r="BN39" s="1281">
        <f t="shared" si="12"/>
        <v>0.17395747356663221</v>
      </c>
      <c r="BO39" s="1281">
        <f t="shared" si="12"/>
        <v>3.8642926384776476E-2</v>
      </c>
      <c r="BP39" s="1281">
        <f t="shared" si="13"/>
        <v>1.3981573842422037</v>
      </c>
      <c r="BQ39" s="1281">
        <f t="shared" si="13"/>
        <v>4.2699396250387581E-3</v>
      </c>
      <c r="BR39" s="1281">
        <f t="shared" si="13"/>
        <v>8.9201763767490852E-2</v>
      </c>
      <c r="BS39" s="1281">
        <f t="shared" si="13"/>
        <v>0.24883010604381059</v>
      </c>
      <c r="BT39" s="1281">
        <f t="shared" si="13"/>
        <v>0.52342898783986114</v>
      </c>
      <c r="BU39" s="1281">
        <f t="shared" si="13"/>
        <v>0.25679506233880539</v>
      </c>
      <c r="BV39" s="1281">
        <f t="shared" si="13"/>
        <v>0.24190431269010848</v>
      </c>
      <c r="BW39" s="1281">
        <f t="shared" si="13"/>
        <v>3.372721193708824E-2</v>
      </c>
      <c r="BX39" s="1282">
        <f t="shared" si="13"/>
        <v>0</v>
      </c>
      <c r="BY39" s="3620" t="s">
        <v>998</v>
      </c>
      <c r="BZ39" s="3621"/>
      <c r="CA39" s="2517">
        <v>3.4329122395308134</v>
      </c>
      <c r="CB39" s="2518">
        <v>0.60576401388401968</v>
      </c>
      <c r="CC39" s="2518">
        <v>3.1096006796964876E-3</v>
      </c>
      <c r="CD39" s="2518">
        <v>2.0905205664608164E-3</v>
      </c>
      <c r="CE39" s="2518">
        <v>4.5916353573679868E-2</v>
      </c>
      <c r="CF39" s="2518">
        <v>0.11441915329695444</v>
      </c>
      <c r="CG39" s="2518">
        <v>0.24552200089483919</v>
      </c>
      <c r="CH39" s="2518">
        <v>0.159687389229449</v>
      </c>
      <c r="CI39" s="2518">
        <v>3.50189956429399E-2</v>
      </c>
      <c r="CJ39" s="2518">
        <v>0.26335159907989247</v>
      </c>
      <c r="CK39" s="2518">
        <v>8.1850186522478535E-3</v>
      </c>
      <c r="CL39" s="2519">
        <v>0</v>
      </c>
      <c r="CM39" s="2519">
        <v>0</v>
      </c>
      <c r="CN39" s="2519">
        <v>0</v>
      </c>
      <c r="CO39" s="2519">
        <v>0</v>
      </c>
      <c r="CP39" s="2518">
        <v>3.2795242141059771E-3</v>
      </c>
      <c r="CQ39" s="2518">
        <v>4.9054944381418759E-3</v>
      </c>
      <c r="CR39" s="2519">
        <v>0</v>
      </c>
      <c r="CS39" s="2518">
        <v>0.11448178725594065</v>
      </c>
      <c r="CT39" s="2519">
        <v>0</v>
      </c>
      <c r="CU39" s="2519">
        <v>0</v>
      </c>
      <c r="CV39" s="2518">
        <v>1.0701149325740114E-2</v>
      </c>
      <c r="CW39" s="2518">
        <v>2.6789187229257029E-2</v>
      </c>
      <c r="CX39" s="2518">
        <v>4.3627981004543868E-2</v>
      </c>
      <c r="CY39" s="2518">
        <v>2.3665022701164825E-2</v>
      </c>
      <c r="CZ39" s="2518">
        <v>9.698446995234861E-3</v>
      </c>
      <c r="DA39" s="2518">
        <v>0.14068479317170393</v>
      </c>
      <c r="DB39" s="2519">
        <v>0</v>
      </c>
      <c r="DC39" s="2518">
        <v>8.0048150471903074E-3</v>
      </c>
      <c r="DD39" s="2518">
        <v>1.9453504034114992E-2</v>
      </c>
      <c r="DE39" s="2518">
        <v>5.0072341152128587E-2</v>
      </c>
      <c r="DF39" s="2518">
        <v>3.8585431467148962E-2</v>
      </c>
      <c r="DG39" s="2518">
        <v>2.0003054101798191E-2</v>
      </c>
      <c r="DH39" s="2518">
        <v>4.5656473693228977E-3</v>
      </c>
      <c r="DI39" s="2518">
        <v>0.3970541241476474</v>
      </c>
      <c r="DJ39" s="2518">
        <v>1.6992353440948939E-4</v>
      </c>
      <c r="DK39" s="2518">
        <v>1.2492314993778085E-2</v>
      </c>
      <c r="DL39" s="2518">
        <v>0.11067641395650828</v>
      </c>
      <c r="DM39" s="2518">
        <v>9.6441286817381691E-2</v>
      </c>
      <c r="DN39" s="2518">
        <v>0.12917999554171647</v>
      </c>
      <c r="DO39" s="2518">
        <v>4.5017900083981703E-2</v>
      </c>
      <c r="DP39" s="2518">
        <v>3.0762892198716784E-3</v>
      </c>
      <c r="DQ39" s="2518">
        <v>0.21120759450659676</v>
      </c>
      <c r="DR39" s="2519">
        <v>0</v>
      </c>
      <c r="DS39" s="2518">
        <v>1.6992353440948939E-4</v>
      </c>
      <c r="DT39" s="2518">
        <v>1.3211589768916329E-2</v>
      </c>
      <c r="DU39" s="2518">
        <v>3.7428796739955458E-2</v>
      </c>
      <c r="DV39" s="2518">
        <v>6.6860976402350072E-2</v>
      </c>
      <c r="DW39" s="2518">
        <v>8.6579849199356185E-2</v>
      </c>
      <c r="DX39" s="2518">
        <v>6.9564588616091352E-3</v>
      </c>
      <c r="DY39" s="2519">
        <v>1.5206261879557736</v>
      </c>
      <c r="DZ39" s="2518">
        <v>0.70297533080076835</v>
      </c>
      <c r="EA39" s="2519">
        <v>0</v>
      </c>
      <c r="EB39" s="2518">
        <v>2.1253102101166994E-2</v>
      </c>
      <c r="EC39" s="2518">
        <v>0.11082954791577251</v>
      </c>
      <c r="ED39" s="2518">
        <v>0.16240406104101046</v>
      </c>
      <c r="EE39" s="2518">
        <v>0.20650334668433254</v>
      </c>
      <c r="EF39" s="2518">
        <v>0.16900590385344269</v>
      </c>
      <c r="EG39" s="2518">
        <v>3.2979369205043269E-2</v>
      </c>
      <c r="EH39" s="2518">
        <v>0.81765085715500507</v>
      </c>
      <c r="EI39" s="2518">
        <v>2.3619371282949794E-3</v>
      </c>
      <c r="EJ39" s="2518">
        <v>6.5613338262139151E-2</v>
      </c>
      <c r="EK39" s="2518">
        <v>0.12906292239248512</v>
      </c>
      <c r="EL39" s="2518">
        <v>0.30049572800976559</v>
      </c>
      <c r="EM39" s="2518">
        <v>0.20389862803919614</v>
      </c>
      <c r="EN39" s="2518">
        <v>9.4773584869187646E-2</v>
      </c>
      <c r="EO39" s="2518">
        <v>2.1444718453936595E-2</v>
      </c>
      <c r="EP39" s="2520">
        <v>0.43490871995688368</v>
      </c>
      <c r="EQ39" s="2508"/>
    </row>
    <row r="40" spans="1:147" ht="16.5" customHeight="1">
      <c r="A40" s="155"/>
      <c r="B40" s="155" t="s">
        <v>242</v>
      </c>
      <c r="C40" s="155"/>
      <c r="D40" s="1089"/>
      <c r="E40" s="2923">
        <f t="shared" si="14"/>
        <v>3.4329122395308134</v>
      </c>
      <c r="F40" s="2923">
        <f t="shared" si="9"/>
        <v>0.60576401388401968</v>
      </c>
      <c r="G40" s="2923">
        <f t="shared" si="9"/>
        <v>3.1096006796964876E-3</v>
      </c>
      <c r="H40" s="2923">
        <f t="shared" si="9"/>
        <v>2.0905205664608164E-3</v>
      </c>
      <c r="I40" s="2923">
        <f t="shared" si="9"/>
        <v>4.5916353573679868E-2</v>
      </c>
      <c r="J40" s="2923">
        <f t="shared" si="9"/>
        <v>0.11441915329695444</v>
      </c>
      <c r="K40" s="2923">
        <f t="shared" si="9"/>
        <v>0.24552200089483919</v>
      </c>
      <c r="L40" s="2923">
        <f t="shared" si="9"/>
        <v>0.159687389229449</v>
      </c>
      <c r="M40" s="2923">
        <f t="shared" si="9"/>
        <v>3.50189956429399E-2</v>
      </c>
      <c r="N40" s="2923">
        <f t="shared" si="9"/>
        <v>0.26335159907989247</v>
      </c>
      <c r="O40" s="2923">
        <f t="shared" si="9"/>
        <v>8.1850186522478535E-3</v>
      </c>
      <c r="P40" s="2923">
        <f t="shared" si="9"/>
        <v>0</v>
      </c>
      <c r="Q40" s="2923">
        <f t="shared" si="9"/>
        <v>0</v>
      </c>
      <c r="R40" s="2923">
        <f t="shared" si="9"/>
        <v>0</v>
      </c>
      <c r="S40" s="2923">
        <f t="shared" si="9"/>
        <v>0</v>
      </c>
      <c r="T40" s="2923">
        <f t="shared" si="9"/>
        <v>3.2795242141059771E-3</v>
      </c>
      <c r="U40" s="2923">
        <f t="shared" si="9"/>
        <v>4.9054944381418759E-3</v>
      </c>
      <c r="V40" s="2923">
        <f t="shared" si="10"/>
        <v>0</v>
      </c>
      <c r="W40" s="2923">
        <f t="shared" si="10"/>
        <v>0.11448178725594065</v>
      </c>
      <c r="X40" s="2923">
        <f t="shared" si="10"/>
        <v>0</v>
      </c>
      <c r="Y40" s="2923">
        <f t="shared" si="10"/>
        <v>0</v>
      </c>
      <c r="Z40" s="2923">
        <f t="shared" si="10"/>
        <v>1.0701149325740114E-2</v>
      </c>
      <c r="AA40" s="2923">
        <f t="shared" si="10"/>
        <v>2.6789187229257029E-2</v>
      </c>
      <c r="AB40" s="2923">
        <f t="shared" si="10"/>
        <v>4.3627981004543868E-2</v>
      </c>
      <c r="AC40" s="2923">
        <f t="shared" si="10"/>
        <v>2.3665022701164825E-2</v>
      </c>
      <c r="AD40" s="2923">
        <f t="shared" si="10"/>
        <v>9.698446995234861E-3</v>
      </c>
      <c r="AE40" s="2923">
        <f t="shared" si="10"/>
        <v>0.14068479317170393</v>
      </c>
      <c r="AF40" s="2923">
        <f t="shared" si="10"/>
        <v>0</v>
      </c>
      <c r="AG40" s="2923">
        <f t="shared" si="10"/>
        <v>8.0048150471903074E-3</v>
      </c>
      <c r="AH40" s="2923">
        <f t="shared" si="10"/>
        <v>1.9453504034114992E-2</v>
      </c>
      <c r="AI40" s="2923">
        <f t="shared" si="10"/>
        <v>5.0072341152128587E-2</v>
      </c>
      <c r="AJ40" s="2923">
        <f t="shared" si="10"/>
        <v>3.8585431467148962E-2</v>
      </c>
      <c r="AK40" s="2923">
        <f t="shared" si="10"/>
        <v>2.0003054101798191E-2</v>
      </c>
      <c r="AL40" s="2923">
        <f t="shared" si="11"/>
        <v>4.5656473693228977E-3</v>
      </c>
      <c r="AM40" s="2923">
        <f t="shared" si="11"/>
        <v>0.3970541241476474</v>
      </c>
      <c r="AN40" s="2923">
        <f t="shared" si="11"/>
        <v>1.6992353440948939E-4</v>
      </c>
      <c r="AO40" s="2923">
        <f t="shared" si="11"/>
        <v>1.2492314993778085E-2</v>
      </c>
      <c r="AP40" s="2923">
        <f t="shared" si="11"/>
        <v>0.11067641395650828</v>
      </c>
      <c r="AQ40" s="2923">
        <f t="shared" si="11"/>
        <v>9.6441286817381691E-2</v>
      </c>
      <c r="AR40" s="2923">
        <f t="shared" si="11"/>
        <v>0.12917999554171647</v>
      </c>
      <c r="AS40" s="2923">
        <f t="shared" si="11"/>
        <v>4.5017900083981703E-2</v>
      </c>
      <c r="AT40" s="2927">
        <f t="shared" si="11"/>
        <v>3.0762892198716784E-3</v>
      </c>
      <c r="AU40" s="155"/>
      <c r="AV40" s="155" t="s">
        <v>242</v>
      </c>
      <c r="AW40" s="155"/>
      <c r="AX40" s="1089"/>
      <c r="AY40" s="1281">
        <f t="shared" si="15"/>
        <v>0.21120759450659676</v>
      </c>
      <c r="AZ40" s="1281">
        <f t="shared" si="12"/>
        <v>0</v>
      </c>
      <c r="BA40" s="1281">
        <f t="shared" si="12"/>
        <v>1.6992353440948939E-4</v>
      </c>
      <c r="BB40" s="1281">
        <f t="shared" si="12"/>
        <v>1.3211589768916329E-2</v>
      </c>
      <c r="BC40" s="1281">
        <f t="shared" si="12"/>
        <v>3.7428796739955458E-2</v>
      </c>
      <c r="BD40" s="1281">
        <f t="shared" si="12"/>
        <v>6.6860976402350072E-2</v>
      </c>
      <c r="BE40" s="1281">
        <f t="shared" si="12"/>
        <v>8.6579849199356185E-2</v>
      </c>
      <c r="BF40" s="1281">
        <f t="shared" si="12"/>
        <v>6.9564588616091352E-3</v>
      </c>
      <c r="BG40" s="1281">
        <f t="shared" si="12"/>
        <v>1.5206261879557736</v>
      </c>
      <c r="BH40" s="1281">
        <f t="shared" si="12"/>
        <v>0.70297533080076835</v>
      </c>
      <c r="BI40" s="1281">
        <f t="shared" si="12"/>
        <v>0</v>
      </c>
      <c r="BJ40" s="1281">
        <f t="shared" si="12"/>
        <v>2.1253102101166994E-2</v>
      </c>
      <c r="BK40" s="1281">
        <f t="shared" si="12"/>
        <v>0.11082954791577251</v>
      </c>
      <c r="BL40" s="1281">
        <f t="shared" si="12"/>
        <v>0.16240406104101046</v>
      </c>
      <c r="BM40" s="1281">
        <f t="shared" si="12"/>
        <v>0.20650334668433254</v>
      </c>
      <c r="BN40" s="1281">
        <f t="shared" si="12"/>
        <v>0.16900590385344269</v>
      </c>
      <c r="BO40" s="1281">
        <f t="shared" si="12"/>
        <v>3.2979369205043269E-2</v>
      </c>
      <c r="BP40" s="1281">
        <f t="shared" si="13"/>
        <v>0.81765085715500507</v>
      </c>
      <c r="BQ40" s="1281">
        <f t="shared" si="13"/>
        <v>2.3619371282949794E-3</v>
      </c>
      <c r="BR40" s="1281">
        <f t="shared" si="13"/>
        <v>6.5613338262139151E-2</v>
      </c>
      <c r="BS40" s="1281">
        <f t="shared" si="13"/>
        <v>0.12906292239248512</v>
      </c>
      <c r="BT40" s="1281">
        <f t="shared" si="13"/>
        <v>0.30049572800976559</v>
      </c>
      <c r="BU40" s="1281">
        <f t="shared" si="13"/>
        <v>0.20389862803919614</v>
      </c>
      <c r="BV40" s="1281">
        <f t="shared" si="13"/>
        <v>9.4773584869187646E-2</v>
      </c>
      <c r="BW40" s="1281">
        <f t="shared" si="13"/>
        <v>2.1444718453936595E-2</v>
      </c>
      <c r="BX40" s="1282">
        <f t="shared" si="13"/>
        <v>0.43490871995688368</v>
      </c>
      <c r="BY40" s="3620" t="s">
        <v>999</v>
      </c>
      <c r="BZ40" s="3621"/>
      <c r="CA40" s="2517">
        <v>42.647702407002186</v>
      </c>
      <c r="CB40" s="2519">
        <v>6.6148796498905904</v>
      </c>
      <c r="CC40" s="2519">
        <v>0</v>
      </c>
      <c r="CD40" s="2518">
        <v>0.10722100656455143</v>
      </c>
      <c r="CE40" s="2518">
        <v>0.48358862144420134</v>
      </c>
      <c r="CF40" s="2519">
        <v>1.8512035010940919</v>
      </c>
      <c r="CG40" s="2519">
        <v>2.2341356673960613</v>
      </c>
      <c r="CH40" s="2519">
        <v>1.6936542669584245</v>
      </c>
      <c r="CI40" s="2518">
        <v>0.24507658643326038</v>
      </c>
      <c r="CJ40" s="2519">
        <v>14.170678336980306</v>
      </c>
      <c r="CK40" s="2519">
        <v>1.5557986870897156</v>
      </c>
      <c r="CL40" s="2519">
        <v>0</v>
      </c>
      <c r="CM40" s="2518">
        <v>5.689277899343545E-2</v>
      </c>
      <c r="CN40" s="2518">
        <v>0.24726477024070023</v>
      </c>
      <c r="CO40" s="2518">
        <v>0.33916849015317285</v>
      </c>
      <c r="CP40" s="2518">
        <v>0.42231947483588622</v>
      </c>
      <c r="CQ40" s="2518">
        <v>0.31291028446389496</v>
      </c>
      <c r="CR40" s="2518">
        <v>0.17724288840262581</v>
      </c>
      <c r="CS40" s="2519">
        <v>1.6892778993435449</v>
      </c>
      <c r="CT40" s="2518">
        <v>2.1881838074398249E-3</v>
      </c>
      <c r="CU40" s="2518">
        <v>1.9693654266958426E-2</v>
      </c>
      <c r="CV40" s="2518">
        <v>0.28008752735229758</v>
      </c>
      <c r="CW40" s="2518">
        <v>0.54048140043763682</v>
      </c>
      <c r="CX40" s="2518">
        <v>0.5492341356673961</v>
      </c>
      <c r="CY40" s="2518">
        <v>0.26477024070021882</v>
      </c>
      <c r="CZ40" s="2518">
        <v>3.2822757111597371E-2</v>
      </c>
      <c r="DA40" s="2519">
        <v>10.925601750547045</v>
      </c>
      <c r="DB40" s="2518">
        <v>2.1881838074398249E-3</v>
      </c>
      <c r="DC40" s="2518">
        <v>0.73960612691466088</v>
      </c>
      <c r="DD40" s="2519">
        <v>3.2691466083150984</v>
      </c>
      <c r="DE40" s="2519">
        <v>3.4967177242888403</v>
      </c>
      <c r="DF40" s="2519">
        <v>2.2297592997811817</v>
      </c>
      <c r="DG40" s="2518">
        <v>0.96280087527352298</v>
      </c>
      <c r="DH40" s="2518">
        <v>0.22538293216630198</v>
      </c>
      <c r="DI40" s="2519">
        <v>7.010940919037199</v>
      </c>
      <c r="DJ40" s="2518">
        <v>1.3129102844638949E-2</v>
      </c>
      <c r="DK40" s="2518">
        <v>0.30853391684901532</v>
      </c>
      <c r="DL40" s="2519">
        <v>1.9956236323851204</v>
      </c>
      <c r="DM40" s="2519">
        <v>2.5448577680525166</v>
      </c>
      <c r="DN40" s="2519">
        <v>1.4660831509846828</v>
      </c>
      <c r="DO40" s="2518">
        <v>0.5886214442013129</v>
      </c>
      <c r="DP40" s="2518">
        <v>9.4091903719912467E-2</v>
      </c>
      <c r="DQ40" s="2519">
        <v>4.0590809628008753</v>
      </c>
      <c r="DR40" s="2518">
        <v>2.1881838074398249E-2</v>
      </c>
      <c r="DS40" s="2518">
        <v>0.21006564551422319</v>
      </c>
      <c r="DT40" s="2518">
        <v>0.80306345733041573</v>
      </c>
      <c r="DU40" s="2519">
        <v>1.161925601750547</v>
      </c>
      <c r="DV40" s="2519">
        <v>1.0328227571115973</v>
      </c>
      <c r="DW40" s="2518">
        <v>0.70897155361050324</v>
      </c>
      <c r="DX40" s="2518">
        <v>0.12035010940919037</v>
      </c>
      <c r="DY40" s="2519">
        <v>10.792122538293217</v>
      </c>
      <c r="DZ40" s="2519">
        <v>4.3304157549234139</v>
      </c>
      <c r="EA40" s="2518">
        <v>6.5645514223194746E-3</v>
      </c>
      <c r="EB40" s="2518">
        <v>0.19693654266958424</v>
      </c>
      <c r="EC40" s="2519">
        <v>1.013129102844639</v>
      </c>
      <c r="ED40" s="2519">
        <v>1.3019693654266959</v>
      </c>
      <c r="EE40" s="2519">
        <v>1.0612691466083151</v>
      </c>
      <c r="EF40" s="2518">
        <v>0.63238512035010941</v>
      </c>
      <c r="EG40" s="2518">
        <v>0.11816192560175055</v>
      </c>
      <c r="EH40" s="2519">
        <v>6.4617067833698032</v>
      </c>
      <c r="EI40" s="2518">
        <v>1.3129102844638949E-2</v>
      </c>
      <c r="EJ40" s="2518">
        <v>0.44201312910284463</v>
      </c>
      <c r="EK40" s="2519">
        <v>1.5929978118161925</v>
      </c>
      <c r="EL40" s="2519">
        <v>2.6192560175054704</v>
      </c>
      <c r="EM40" s="2519">
        <v>1.1969365426695842</v>
      </c>
      <c r="EN40" s="2518">
        <v>0.5010940919037199</v>
      </c>
      <c r="EO40" s="2518">
        <v>9.6280087527352301E-2</v>
      </c>
      <c r="EP40" s="2521">
        <v>0</v>
      </c>
      <c r="EQ40" s="2508"/>
    </row>
    <row r="41" spans="1:147" ht="16.5" customHeight="1">
      <c r="A41" s="155"/>
      <c r="B41" s="155" t="s">
        <v>241</v>
      </c>
      <c r="C41" s="155"/>
      <c r="D41" s="1089"/>
      <c r="E41" s="2923">
        <f t="shared" si="14"/>
        <v>42.647702407002186</v>
      </c>
      <c r="F41" s="2923">
        <f t="shared" si="9"/>
        <v>6.6148796498905904</v>
      </c>
      <c r="G41" s="2923">
        <f t="shared" si="9"/>
        <v>0</v>
      </c>
      <c r="H41" s="2923">
        <f t="shared" si="9"/>
        <v>0.10722100656455143</v>
      </c>
      <c r="I41" s="2923">
        <f t="shared" si="9"/>
        <v>0.48358862144420134</v>
      </c>
      <c r="J41" s="2923">
        <f t="shared" si="9"/>
        <v>1.8512035010940919</v>
      </c>
      <c r="K41" s="2923">
        <f t="shared" si="9"/>
        <v>2.2341356673960613</v>
      </c>
      <c r="L41" s="2923">
        <f t="shared" si="9"/>
        <v>1.6936542669584245</v>
      </c>
      <c r="M41" s="2923">
        <f t="shared" si="9"/>
        <v>0.24507658643326038</v>
      </c>
      <c r="N41" s="2923">
        <f t="shared" si="9"/>
        <v>14.170678336980306</v>
      </c>
      <c r="O41" s="2923">
        <f t="shared" si="9"/>
        <v>1.5557986870897156</v>
      </c>
      <c r="P41" s="2923">
        <f t="shared" si="9"/>
        <v>0</v>
      </c>
      <c r="Q41" s="2923">
        <f t="shared" si="9"/>
        <v>5.689277899343545E-2</v>
      </c>
      <c r="R41" s="2923">
        <f t="shared" si="9"/>
        <v>0.24726477024070023</v>
      </c>
      <c r="S41" s="2923">
        <f t="shared" si="9"/>
        <v>0.33916849015317285</v>
      </c>
      <c r="T41" s="2923">
        <f t="shared" si="9"/>
        <v>0.42231947483588622</v>
      </c>
      <c r="U41" s="2923">
        <f t="shared" si="9"/>
        <v>0.31291028446389496</v>
      </c>
      <c r="V41" s="2923">
        <f t="shared" si="10"/>
        <v>0.17724288840262581</v>
      </c>
      <c r="W41" s="2923">
        <f t="shared" si="10"/>
        <v>1.6892778993435449</v>
      </c>
      <c r="X41" s="2923">
        <f t="shared" si="10"/>
        <v>2.1881838074398249E-3</v>
      </c>
      <c r="Y41" s="2923">
        <f t="shared" si="10"/>
        <v>1.9693654266958426E-2</v>
      </c>
      <c r="Z41" s="2923">
        <f t="shared" si="10"/>
        <v>0.28008752735229758</v>
      </c>
      <c r="AA41" s="2923">
        <f t="shared" si="10"/>
        <v>0.54048140043763682</v>
      </c>
      <c r="AB41" s="2923">
        <f t="shared" si="10"/>
        <v>0.5492341356673961</v>
      </c>
      <c r="AC41" s="2923">
        <f t="shared" si="10"/>
        <v>0.26477024070021882</v>
      </c>
      <c r="AD41" s="2923">
        <f t="shared" si="10"/>
        <v>3.2822757111597371E-2</v>
      </c>
      <c r="AE41" s="2923">
        <f t="shared" si="10"/>
        <v>10.925601750547045</v>
      </c>
      <c r="AF41" s="2923">
        <f t="shared" si="10"/>
        <v>2.1881838074398249E-3</v>
      </c>
      <c r="AG41" s="2923">
        <f t="shared" si="10"/>
        <v>0.73960612691466088</v>
      </c>
      <c r="AH41" s="2923">
        <f t="shared" si="10"/>
        <v>3.2691466083150984</v>
      </c>
      <c r="AI41" s="2923">
        <f t="shared" si="10"/>
        <v>3.4967177242888403</v>
      </c>
      <c r="AJ41" s="2923">
        <f t="shared" si="10"/>
        <v>2.2297592997811817</v>
      </c>
      <c r="AK41" s="2923">
        <f t="shared" si="10"/>
        <v>0.96280087527352298</v>
      </c>
      <c r="AL41" s="2923">
        <f t="shared" si="11"/>
        <v>0.22538293216630198</v>
      </c>
      <c r="AM41" s="2923">
        <f t="shared" si="11"/>
        <v>7.010940919037199</v>
      </c>
      <c r="AN41" s="2923">
        <f t="shared" si="11"/>
        <v>1.3129102844638949E-2</v>
      </c>
      <c r="AO41" s="2923">
        <f t="shared" si="11"/>
        <v>0.30853391684901532</v>
      </c>
      <c r="AP41" s="2923">
        <f t="shared" si="11"/>
        <v>1.9956236323851204</v>
      </c>
      <c r="AQ41" s="2923">
        <f t="shared" si="11"/>
        <v>2.5448577680525166</v>
      </c>
      <c r="AR41" s="2923">
        <f t="shared" si="11"/>
        <v>1.4660831509846828</v>
      </c>
      <c r="AS41" s="2923">
        <f t="shared" si="11"/>
        <v>0.5886214442013129</v>
      </c>
      <c r="AT41" s="2927">
        <f t="shared" si="11"/>
        <v>9.4091903719912467E-2</v>
      </c>
      <c r="AU41" s="155"/>
      <c r="AV41" s="155" t="s">
        <v>241</v>
      </c>
      <c r="AW41" s="155"/>
      <c r="AX41" s="1089"/>
      <c r="AY41" s="1281">
        <f t="shared" si="15"/>
        <v>4.0590809628008753</v>
      </c>
      <c r="AZ41" s="1281">
        <f t="shared" si="12"/>
        <v>2.1881838074398249E-2</v>
      </c>
      <c r="BA41" s="1281">
        <f t="shared" si="12"/>
        <v>0.21006564551422319</v>
      </c>
      <c r="BB41" s="1281">
        <f t="shared" si="12"/>
        <v>0.80306345733041573</v>
      </c>
      <c r="BC41" s="1281">
        <f t="shared" si="12"/>
        <v>1.161925601750547</v>
      </c>
      <c r="BD41" s="1281">
        <f t="shared" si="12"/>
        <v>1.0328227571115973</v>
      </c>
      <c r="BE41" s="1281">
        <f t="shared" si="12"/>
        <v>0.70897155361050324</v>
      </c>
      <c r="BF41" s="1281">
        <f t="shared" si="12"/>
        <v>0.12035010940919037</v>
      </c>
      <c r="BG41" s="1281">
        <f t="shared" si="12"/>
        <v>10.792122538293217</v>
      </c>
      <c r="BH41" s="1281">
        <f t="shared" si="12"/>
        <v>4.3304157549234139</v>
      </c>
      <c r="BI41" s="1281">
        <f t="shared" si="12"/>
        <v>6.5645514223194746E-3</v>
      </c>
      <c r="BJ41" s="1281">
        <f t="shared" si="12"/>
        <v>0.19693654266958424</v>
      </c>
      <c r="BK41" s="1281">
        <f t="shared" si="12"/>
        <v>1.013129102844639</v>
      </c>
      <c r="BL41" s="1281">
        <f t="shared" si="12"/>
        <v>1.3019693654266959</v>
      </c>
      <c r="BM41" s="1281">
        <f t="shared" si="12"/>
        <v>1.0612691466083151</v>
      </c>
      <c r="BN41" s="1281">
        <f t="shared" si="12"/>
        <v>0.63238512035010941</v>
      </c>
      <c r="BO41" s="1281">
        <f t="shared" si="12"/>
        <v>0.11816192560175055</v>
      </c>
      <c r="BP41" s="1281">
        <f t="shared" si="13"/>
        <v>6.4617067833698032</v>
      </c>
      <c r="BQ41" s="1281">
        <f t="shared" si="13"/>
        <v>1.3129102844638949E-2</v>
      </c>
      <c r="BR41" s="1281">
        <f t="shared" si="13"/>
        <v>0.44201312910284463</v>
      </c>
      <c r="BS41" s="1281">
        <f t="shared" si="13"/>
        <v>1.5929978118161925</v>
      </c>
      <c r="BT41" s="1281">
        <f t="shared" si="13"/>
        <v>2.6192560175054704</v>
      </c>
      <c r="BU41" s="1281">
        <f t="shared" si="13"/>
        <v>1.1969365426695842</v>
      </c>
      <c r="BV41" s="1281">
        <f t="shared" si="13"/>
        <v>0.5010940919037199</v>
      </c>
      <c r="BW41" s="1281">
        <f t="shared" si="13"/>
        <v>9.6280087527352301E-2</v>
      </c>
      <c r="BX41" s="1282">
        <f t="shared" si="13"/>
        <v>0</v>
      </c>
      <c r="BY41" s="3620" t="s">
        <v>1001</v>
      </c>
      <c r="BZ41" s="3621"/>
      <c r="CA41" s="2517">
        <v>10.730256244443467</v>
      </c>
      <c r="CB41" s="2519">
        <v>1.4894700088064001</v>
      </c>
      <c r="CC41" s="2518">
        <v>1.4051138900243905E-3</v>
      </c>
      <c r="CD41" s="2518">
        <v>1.2780276295408685E-2</v>
      </c>
      <c r="CE41" s="2518">
        <v>0.11858449191016274</v>
      </c>
      <c r="CF41" s="2518">
        <v>0.29168899426381467</v>
      </c>
      <c r="CG41" s="2518">
        <v>0.51207253154887478</v>
      </c>
      <c r="CH41" s="2518">
        <v>0.43295440026224408</v>
      </c>
      <c r="CI41" s="2518">
        <v>0.11998420063587024</v>
      </c>
      <c r="CJ41" s="2519">
        <v>3.7620039689252724</v>
      </c>
      <c r="CK41" s="2518">
        <v>0.54205880511537619</v>
      </c>
      <c r="CL41" s="2519">
        <v>0</v>
      </c>
      <c r="CM41" s="2518">
        <v>4.6042047177629409E-3</v>
      </c>
      <c r="CN41" s="2518">
        <v>8.4562158258861694E-2</v>
      </c>
      <c r="CO41" s="2518">
        <v>0.10985362944686736</v>
      </c>
      <c r="CP41" s="2518">
        <v>0.13006343923208449</v>
      </c>
      <c r="CQ41" s="2518">
        <v>0.11701759744939789</v>
      </c>
      <c r="CR41" s="2518">
        <v>9.5957776010402146E-2</v>
      </c>
      <c r="CS41" s="2519">
        <v>1.0269861924379153</v>
      </c>
      <c r="CT41" s="2518">
        <v>6.1274509803920944E-5</v>
      </c>
      <c r="CU41" s="2518">
        <v>7.9640712922011778E-3</v>
      </c>
      <c r="CV41" s="2518">
        <v>0.14333132732467033</v>
      </c>
      <c r="CW41" s="2518">
        <v>0.30931032942462494</v>
      </c>
      <c r="CX41" s="2518">
        <v>0.32391550027387084</v>
      </c>
      <c r="CY41" s="2518">
        <v>0.19900365301738998</v>
      </c>
      <c r="CZ41" s="2518">
        <v>4.3400036595354324E-2</v>
      </c>
      <c r="DA41" s="2519">
        <v>2.1929589713719784</v>
      </c>
      <c r="DB41" s="2518">
        <v>1.8382352941176283E-4</v>
      </c>
      <c r="DC41" s="2518">
        <v>0.14427947436586508</v>
      </c>
      <c r="DD41" s="2518">
        <v>0.72971914258760384</v>
      </c>
      <c r="DE41" s="2518">
        <v>0.63352585226989266</v>
      </c>
      <c r="DF41" s="2518">
        <v>0.42881883436011869</v>
      </c>
      <c r="DG41" s="2518">
        <v>0.21896818704717422</v>
      </c>
      <c r="DH41" s="2518">
        <v>3.7463657211913297E-2</v>
      </c>
      <c r="DI41" s="2519">
        <v>1.6291211711793809</v>
      </c>
      <c r="DJ41" s="2518">
        <v>4.9597162487008701E-3</v>
      </c>
      <c r="DK41" s="2518">
        <v>5.90621879733974E-2</v>
      </c>
      <c r="DL41" s="2518">
        <v>0.47268028058289102</v>
      </c>
      <c r="DM41" s="2518">
        <v>0.52507090878461382</v>
      </c>
      <c r="DN41" s="2518">
        <v>0.37180204953038026</v>
      </c>
      <c r="DO41" s="2518">
        <v>0.17160784209896482</v>
      </c>
      <c r="DP41" s="2518">
        <v>2.3938185960435336E-2</v>
      </c>
      <c r="DQ41" s="2518">
        <v>0.44603833623622219</v>
      </c>
      <c r="DR41" s="2518">
        <v>6.127450980392095E-4</v>
      </c>
      <c r="DS41" s="2518">
        <v>1.2328062970062292E-2</v>
      </c>
      <c r="DT41" s="2518">
        <v>0.10160586020578853</v>
      </c>
      <c r="DU41" s="2518">
        <v>0.11820238147745842</v>
      </c>
      <c r="DV41" s="2518">
        <v>0.10556655114433473</v>
      </c>
      <c r="DW41" s="2518">
        <v>9.2000878633162766E-2</v>
      </c>
      <c r="DX41" s="2518">
        <v>1.5721856707376358E-2</v>
      </c>
      <c r="DY41" s="2519">
        <v>3.2530444616891119</v>
      </c>
      <c r="DZ41" s="2519">
        <v>1.147454210348583</v>
      </c>
      <c r="EA41" s="2518">
        <v>1.17203796412276E-3</v>
      </c>
      <c r="EB41" s="2518">
        <v>3.4451442124171762E-2</v>
      </c>
      <c r="EC41" s="2518">
        <v>0.17535817608867932</v>
      </c>
      <c r="ED41" s="2518">
        <v>0.30433952552863125</v>
      </c>
      <c r="EE41" s="2518">
        <v>0.34461223442197669</v>
      </c>
      <c r="EF41" s="2518">
        <v>0.23828943234657676</v>
      </c>
      <c r="EG41" s="2518">
        <v>4.9231361874425353E-2</v>
      </c>
      <c r="EH41" s="2519">
        <v>2.1055902513405327</v>
      </c>
      <c r="EI41" s="2518">
        <v>7.8153459246891807E-3</v>
      </c>
      <c r="EJ41" s="2518">
        <v>0.12406393634633482</v>
      </c>
      <c r="EK41" s="2518">
        <v>0.44136323795603805</v>
      </c>
      <c r="EL41" s="2518">
        <v>0.72718045427269973</v>
      </c>
      <c r="EM41" s="2518">
        <v>0.44305794856690361</v>
      </c>
      <c r="EN41" s="2518">
        <v>0.27282426071732135</v>
      </c>
      <c r="EO41" s="2518">
        <v>8.9285067556544986E-2</v>
      </c>
      <c r="EP41" s="2520">
        <v>0.1505782976070878</v>
      </c>
      <c r="EQ41" s="2508"/>
    </row>
    <row r="42" spans="1:147" ht="16.5" customHeight="1">
      <c r="A42" s="3094" t="s">
        <v>14</v>
      </c>
      <c r="B42" s="3094"/>
      <c r="C42" s="3094"/>
      <c r="D42" s="1083"/>
      <c r="E42" s="2923"/>
      <c r="F42" s="2924"/>
      <c r="G42" s="2924"/>
      <c r="H42" s="2924"/>
      <c r="I42" s="2924"/>
      <c r="J42" s="2924"/>
      <c r="K42" s="2924"/>
      <c r="L42" s="2924"/>
      <c r="M42" s="2924"/>
      <c r="N42" s="2924"/>
      <c r="O42" s="2924"/>
      <c r="P42" s="2924"/>
      <c r="Q42" s="2924"/>
      <c r="R42" s="2924"/>
      <c r="S42" s="2924"/>
      <c r="T42" s="2924"/>
      <c r="U42" s="2924"/>
      <c r="V42" s="2924"/>
      <c r="W42" s="2925"/>
      <c r="X42" s="2924"/>
      <c r="Y42" s="2924"/>
      <c r="Z42" s="2924"/>
      <c r="AA42" s="2924"/>
      <c r="AB42" s="2924"/>
      <c r="AC42" s="2925"/>
      <c r="AD42" s="2925"/>
      <c r="AE42" s="2925"/>
      <c r="AF42" s="2924"/>
      <c r="AG42" s="2924"/>
      <c r="AH42" s="2924"/>
      <c r="AI42" s="2924"/>
      <c r="AJ42" s="2924"/>
      <c r="AK42" s="2925"/>
      <c r="AL42" s="2925"/>
      <c r="AM42" s="2925"/>
      <c r="AN42" s="2924"/>
      <c r="AO42" s="2924"/>
      <c r="AP42" s="2924"/>
      <c r="AQ42" s="2924"/>
      <c r="AR42" s="2924"/>
      <c r="AS42" s="2925"/>
      <c r="AT42" s="2926"/>
      <c r="AU42" s="3094" t="s">
        <v>14</v>
      </c>
      <c r="AV42" s="3094"/>
      <c r="AW42" s="3094"/>
      <c r="AX42" s="1083"/>
      <c r="AY42" s="1281"/>
      <c r="AZ42" s="1280"/>
      <c r="BA42" s="1280"/>
      <c r="BB42" s="1280"/>
      <c r="BC42" s="1280"/>
      <c r="BD42" s="1280"/>
      <c r="BE42" s="1281"/>
      <c r="BF42" s="1281"/>
      <c r="BG42" s="1281"/>
      <c r="BH42" s="1281"/>
      <c r="BI42" s="1280"/>
      <c r="BJ42" s="1280"/>
      <c r="BK42" s="1280"/>
      <c r="BL42" s="1280"/>
      <c r="BM42" s="1280"/>
      <c r="BN42" s="1281"/>
      <c r="BO42" s="1281"/>
      <c r="BP42" s="1281"/>
      <c r="BQ42" s="1280"/>
      <c r="BR42" s="1280"/>
      <c r="BS42" s="1280"/>
      <c r="BT42" s="1280"/>
      <c r="BU42" s="1280"/>
      <c r="BV42" s="1281"/>
      <c r="BW42" s="1281"/>
      <c r="BX42" s="1282"/>
      <c r="BY42" s="3620" t="s">
        <v>1002</v>
      </c>
      <c r="BZ42" s="3621"/>
      <c r="CA42" s="2517">
        <v>7.1829550245004068</v>
      </c>
      <c r="CB42" s="2518">
        <v>0.97620416082004513</v>
      </c>
      <c r="CC42" s="2519">
        <v>0</v>
      </c>
      <c r="CD42" s="2518">
        <v>7.841836152139052E-2</v>
      </c>
      <c r="CE42" s="2518">
        <v>0.1012664625662969</v>
      </c>
      <c r="CF42" s="2518">
        <v>6.8235661114215015E-2</v>
      </c>
      <c r="CG42" s="2518">
        <v>0.33628610434719908</v>
      </c>
      <c r="CH42" s="2518">
        <v>0.31846397506890817</v>
      </c>
      <c r="CI42" s="2518">
        <v>7.3533596202035562E-2</v>
      </c>
      <c r="CJ42" s="2519">
        <v>1.3109274179383383</v>
      </c>
      <c r="CK42" s="2518">
        <v>0.30925660464453381</v>
      </c>
      <c r="CL42" s="2519">
        <v>0</v>
      </c>
      <c r="CM42" s="2519">
        <v>0</v>
      </c>
      <c r="CN42" s="2518">
        <v>5.7357783494724757E-3</v>
      </c>
      <c r="CO42" s="2518">
        <v>2.1906924574318878E-2</v>
      </c>
      <c r="CP42" s="2518">
        <v>8.6965085624894578E-2</v>
      </c>
      <c r="CQ42" s="2518">
        <v>0.12232076483052851</v>
      </c>
      <c r="CR42" s="2518">
        <v>7.2328051265319382E-2</v>
      </c>
      <c r="CS42" s="2518">
        <v>0.64455298792086191</v>
      </c>
      <c r="CT42" s="2519">
        <v>0</v>
      </c>
      <c r="CU42" s="2519">
        <v>0</v>
      </c>
      <c r="CV42" s="2518">
        <v>0.15822395548322774</v>
      </c>
      <c r="CW42" s="2518">
        <v>0.23106888052094937</v>
      </c>
      <c r="CX42" s="2518">
        <v>5.3916141562378471E-2</v>
      </c>
      <c r="CY42" s="2518">
        <v>0.19560823200483396</v>
      </c>
      <c r="CZ42" s="2518">
        <v>5.7357783494724757E-3</v>
      </c>
      <c r="DA42" s="2518">
        <v>0.35711782537294251</v>
      </c>
      <c r="DB42" s="2519">
        <v>0</v>
      </c>
      <c r="DC42" s="2519">
        <v>0</v>
      </c>
      <c r="DD42" s="2518">
        <v>0.19541054851590675</v>
      </c>
      <c r="DE42" s="2518">
        <v>4.4486924762475934E-2</v>
      </c>
      <c r="DF42" s="2518">
        <v>5.8068232958515133E-2</v>
      </c>
      <c r="DG42" s="2518">
        <v>5.9152119136044776E-2</v>
      </c>
      <c r="DH42" s="2519">
        <v>0</v>
      </c>
      <c r="DI42" s="2518">
        <v>0.84929181290941713</v>
      </c>
      <c r="DJ42" s="2519">
        <v>0</v>
      </c>
      <c r="DK42" s="2518">
        <v>1.3707791073313295E-2</v>
      </c>
      <c r="DL42" s="2518">
        <v>0.19272063533787848</v>
      </c>
      <c r="DM42" s="2518">
        <v>0.28883214902871746</v>
      </c>
      <c r="DN42" s="2518">
        <v>0.22746251871684112</v>
      </c>
      <c r="DO42" s="2518">
        <v>0.12656871875266695</v>
      </c>
      <c r="DP42" s="2519">
        <v>0</v>
      </c>
      <c r="DQ42" s="2518">
        <v>0.21503463687280847</v>
      </c>
      <c r="DR42" s="2519">
        <v>0</v>
      </c>
      <c r="DS42" s="2518">
        <v>6.5882352941124345E-3</v>
      </c>
      <c r="DT42" s="2518">
        <v>3.2445184511946626E-2</v>
      </c>
      <c r="DU42" s="2518">
        <v>7.4792712638084959E-3</v>
      </c>
      <c r="DV42" s="2518">
        <v>6.9385036026568536E-2</v>
      </c>
      <c r="DW42" s="2518">
        <v>9.9136909776372309E-2</v>
      </c>
      <c r="DX42" s="2519">
        <v>0</v>
      </c>
      <c r="DY42" s="2519">
        <v>3.5914969959624408</v>
      </c>
      <c r="DZ42" s="2518">
        <v>0.94597750937879566</v>
      </c>
      <c r="EA42" s="2519">
        <v>0</v>
      </c>
      <c r="EB42" s="2518">
        <v>7.1195557792008615E-3</v>
      </c>
      <c r="EC42" s="2518">
        <v>6.8727065850693325E-2</v>
      </c>
      <c r="ED42" s="2518">
        <v>0.163766593221435</v>
      </c>
      <c r="EE42" s="2518">
        <v>0.23878849852945236</v>
      </c>
      <c r="EF42" s="2518">
        <v>0.46045624021881315</v>
      </c>
      <c r="EG42" s="2518">
        <v>7.1195557792008615E-3</v>
      </c>
      <c r="EH42" s="2519">
        <v>2.6455194865836442</v>
      </c>
      <c r="EI42" s="2519">
        <v>0</v>
      </c>
      <c r="EJ42" s="2518">
        <v>0.33775932130431158</v>
      </c>
      <c r="EK42" s="2518">
        <v>0.59539111542616918</v>
      </c>
      <c r="EL42" s="2518">
        <v>0.73046335270568741</v>
      </c>
      <c r="EM42" s="2518">
        <v>0.44639844867854572</v>
      </c>
      <c r="EN42" s="2518">
        <v>0.44838769269060919</v>
      </c>
      <c r="EO42" s="2518">
        <v>8.7119555778321228E-2</v>
      </c>
      <c r="EP42" s="2520">
        <v>0.2399999999973611</v>
      </c>
      <c r="EQ42" s="2508"/>
    </row>
    <row r="43" spans="1:147" ht="16.5" customHeight="1">
      <c r="A43" s="3093" t="s">
        <v>45</v>
      </c>
      <c r="B43" s="3093"/>
      <c r="C43" s="166"/>
      <c r="D43" s="1083"/>
      <c r="E43" s="2928">
        <f>CA41</f>
        <v>10.730256244443467</v>
      </c>
      <c r="F43" s="2927">
        <f t="shared" ref="F43:AT43" si="16">CB41</f>
        <v>1.4894700088064001</v>
      </c>
      <c r="G43" s="2927">
        <f t="shared" si="16"/>
        <v>1.4051138900243905E-3</v>
      </c>
      <c r="H43" s="2927">
        <f t="shared" si="16"/>
        <v>1.2780276295408685E-2</v>
      </c>
      <c r="I43" s="2927">
        <f t="shared" si="16"/>
        <v>0.11858449191016274</v>
      </c>
      <c r="J43" s="2927">
        <f t="shared" si="16"/>
        <v>0.29168899426381467</v>
      </c>
      <c r="K43" s="2927">
        <f t="shared" si="16"/>
        <v>0.51207253154887478</v>
      </c>
      <c r="L43" s="2927">
        <f t="shared" si="16"/>
        <v>0.43295440026224408</v>
      </c>
      <c r="M43" s="2927">
        <f t="shared" si="16"/>
        <v>0.11998420063587024</v>
      </c>
      <c r="N43" s="2927">
        <f t="shared" si="16"/>
        <v>3.7620039689252724</v>
      </c>
      <c r="O43" s="2927">
        <f t="shared" si="16"/>
        <v>0.54205880511537619</v>
      </c>
      <c r="P43" s="2927">
        <f t="shared" si="16"/>
        <v>0</v>
      </c>
      <c r="Q43" s="2927">
        <f t="shared" si="16"/>
        <v>4.6042047177629409E-3</v>
      </c>
      <c r="R43" s="2927">
        <f t="shared" si="16"/>
        <v>8.4562158258861694E-2</v>
      </c>
      <c r="S43" s="2927">
        <f t="shared" si="16"/>
        <v>0.10985362944686736</v>
      </c>
      <c r="T43" s="2927">
        <f t="shared" si="16"/>
        <v>0.13006343923208449</v>
      </c>
      <c r="U43" s="2927">
        <f t="shared" si="16"/>
        <v>0.11701759744939789</v>
      </c>
      <c r="V43" s="2927">
        <f t="shared" si="16"/>
        <v>9.5957776010402146E-2</v>
      </c>
      <c r="W43" s="2927">
        <f t="shared" si="16"/>
        <v>1.0269861924379153</v>
      </c>
      <c r="X43" s="2927">
        <f t="shared" si="16"/>
        <v>6.1274509803920944E-5</v>
      </c>
      <c r="Y43" s="2927">
        <f t="shared" si="16"/>
        <v>7.9640712922011778E-3</v>
      </c>
      <c r="Z43" s="2927">
        <f t="shared" si="16"/>
        <v>0.14333132732467033</v>
      </c>
      <c r="AA43" s="2927">
        <f t="shared" si="16"/>
        <v>0.30931032942462494</v>
      </c>
      <c r="AB43" s="2927">
        <f t="shared" si="16"/>
        <v>0.32391550027387084</v>
      </c>
      <c r="AC43" s="2927">
        <f t="shared" si="16"/>
        <v>0.19900365301738998</v>
      </c>
      <c r="AD43" s="2927">
        <f t="shared" si="16"/>
        <v>4.3400036595354324E-2</v>
      </c>
      <c r="AE43" s="2927">
        <f t="shared" si="16"/>
        <v>2.1929589713719784</v>
      </c>
      <c r="AF43" s="2927">
        <f t="shared" si="16"/>
        <v>1.8382352941176283E-4</v>
      </c>
      <c r="AG43" s="2927">
        <f t="shared" si="16"/>
        <v>0.14427947436586508</v>
      </c>
      <c r="AH43" s="2927">
        <f t="shared" si="16"/>
        <v>0.72971914258760384</v>
      </c>
      <c r="AI43" s="2927">
        <f t="shared" si="16"/>
        <v>0.63352585226989266</v>
      </c>
      <c r="AJ43" s="2927">
        <f t="shared" si="16"/>
        <v>0.42881883436011869</v>
      </c>
      <c r="AK43" s="2927">
        <f t="shared" si="16"/>
        <v>0.21896818704717422</v>
      </c>
      <c r="AL43" s="2927">
        <f t="shared" si="16"/>
        <v>3.7463657211913297E-2</v>
      </c>
      <c r="AM43" s="2927">
        <f t="shared" si="16"/>
        <v>1.6291211711793809</v>
      </c>
      <c r="AN43" s="2927">
        <f t="shared" si="16"/>
        <v>4.9597162487008701E-3</v>
      </c>
      <c r="AO43" s="2927">
        <f t="shared" si="16"/>
        <v>5.90621879733974E-2</v>
      </c>
      <c r="AP43" s="2927">
        <f t="shared" si="16"/>
        <v>0.47268028058289102</v>
      </c>
      <c r="AQ43" s="2927">
        <f t="shared" si="16"/>
        <v>0.52507090878461382</v>
      </c>
      <c r="AR43" s="2927">
        <f t="shared" si="16"/>
        <v>0.37180204953038026</v>
      </c>
      <c r="AS43" s="2927">
        <f t="shared" si="16"/>
        <v>0.17160784209896482</v>
      </c>
      <c r="AT43" s="2927">
        <f t="shared" si="16"/>
        <v>2.3938185960435336E-2</v>
      </c>
      <c r="AU43" s="3093" t="s">
        <v>45</v>
      </c>
      <c r="AV43" s="3093"/>
      <c r="AW43" s="166"/>
      <c r="AX43" s="1083"/>
      <c r="AY43" s="2931">
        <f>DQ41</f>
        <v>0.44603833623622219</v>
      </c>
      <c r="AZ43" s="1282">
        <f t="shared" ref="AZ43:BX43" si="17">DR41</f>
        <v>6.127450980392095E-4</v>
      </c>
      <c r="BA43" s="1282">
        <f t="shared" si="17"/>
        <v>1.2328062970062292E-2</v>
      </c>
      <c r="BB43" s="1282">
        <f t="shared" si="17"/>
        <v>0.10160586020578853</v>
      </c>
      <c r="BC43" s="1282">
        <f t="shared" si="17"/>
        <v>0.11820238147745842</v>
      </c>
      <c r="BD43" s="1282">
        <f t="shared" si="17"/>
        <v>0.10556655114433473</v>
      </c>
      <c r="BE43" s="1282">
        <f t="shared" si="17"/>
        <v>9.2000878633162766E-2</v>
      </c>
      <c r="BF43" s="1282">
        <f t="shared" si="17"/>
        <v>1.5721856707376358E-2</v>
      </c>
      <c r="BG43" s="1282">
        <f t="shared" si="17"/>
        <v>3.2530444616891119</v>
      </c>
      <c r="BH43" s="1282">
        <f t="shared" si="17"/>
        <v>1.147454210348583</v>
      </c>
      <c r="BI43" s="1282">
        <f t="shared" si="17"/>
        <v>1.17203796412276E-3</v>
      </c>
      <c r="BJ43" s="1282">
        <f t="shared" si="17"/>
        <v>3.4451442124171762E-2</v>
      </c>
      <c r="BK43" s="1282">
        <f t="shared" si="17"/>
        <v>0.17535817608867932</v>
      </c>
      <c r="BL43" s="1282">
        <f t="shared" si="17"/>
        <v>0.30433952552863125</v>
      </c>
      <c r="BM43" s="1282">
        <f t="shared" si="17"/>
        <v>0.34461223442197669</v>
      </c>
      <c r="BN43" s="1282">
        <f t="shared" si="17"/>
        <v>0.23828943234657676</v>
      </c>
      <c r="BO43" s="1282">
        <f t="shared" si="17"/>
        <v>4.9231361874425353E-2</v>
      </c>
      <c r="BP43" s="1282">
        <f t="shared" si="17"/>
        <v>2.1055902513405327</v>
      </c>
      <c r="BQ43" s="1282">
        <f t="shared" si="17"/>
        <v>7.8153459246891807E-3</v>
      </c>
      <c r="BR43" s="1282">
        <f t="shared" si="17"/>
        <v>0.12406393634633482</v>
      </c>
      <c r="BS43" s="1282">
        <f t="shared" si="17"/>
        <v>0.44136323795603805</v>
      </c>
      <c r="BT43" s="1282">
        <f t="shared" si="17"/>
        <v>0.72718045427269973</v>
      </c>
      <c r="BU43" s="1282">
        <f t="shared" si="17"/>
        <v>0.44305794856690361</v>
      </c>
      <c r="BV43" s="1282">
        <f t="shared" si="17"/>
        <v>0.27282426071732135</v>
      </c>
      <c r="BW43" s="1282">
        <f t="shared" si="17"/>
        <v>8.9285067556544986E-2</v>
      </c>
      <c r="BX43" s="1282">
        <f t="shared" si="17"/>
        <v>0.1505782976070878</v>
      </c>
      <c r="BY43" s="3620" t="s">
        <v>1004</v>
      </c>
      <c r="BZ43" s="3621"/>
      <c r="CA43" s="2517">
        <v>15.463782263156501</v>
      </c>
      <c r="CB43" s="2519">
        <v>1.872792595846392</v>
      </c>
      <c r="CC43" s="2519">
        <v>0</v>
      </c>
      <c r="CD43" s="2518">
        <v>3.2371393349436756E-2</v>
      </c>
      <c r="CE43" s="2518">
        <v>0.14269200052642414</v>
      </c>
      <c r="CF43" s="2518">
        <v>0.4198125663443833</v>
      </c>
      <c r="CG43" s="2518">
        <v>0.53016737510245526</v>
      </c>
      <c r="CH43" s="2518">
        <v>0.52760915320792257</v>
      </c>
      <c r="CI43" s="2518">
        <v>0.22014010731576941</v>
      </c>
      <c r="CJ43" s="2519">
        <v>4.6632129670301738</v>
      </c>
      <c r="CK43" s="2518">
        <v>0.73161550843688461</v>
      </c>
      <c r="CL43" s="2519">
        <v>0</v>
      </c>
      <c r="CM43" s="2519">
        <v>0</v>
      </c>
      <c r="CN43" s="2518">
        <v>9.6003570579417385E-2</v>
      </c>
      <c r="CO43" s="2518">
        <v>9.1842591094174364E-2</v>
      </c>
      <c r="CP43" s="2518">
        <v>0.22682464329173493</v>
      </c>
      <c r="CQ43" s="2518">
        <v>0.16716250396392779</v>
      </c>
      <c r="CR43" s="2518">
        <v>0.14978219950763016</v>
      </c>
      <c r="CS43" s="2519">
        <v>1.5443237113645523</v>
      </c>
      <c r="CT43" s="2519">
        <v>0</v>
      </c>
      <c r="CU43" s="2518">
        <v>2.6613439787092066E-3</v>
      </c>
      <c r="CV43" s="2518">
        <v>0.23116707026393152</v>
      </c>
      <c r="CW43" s="2518">
        <v>0.54440479829700517</v>
      </c>
      <c r="CX43" s="2518">
        <v>0.46446529577753365</v>
      </c>
      <c r="CY43" s="2518">
        <v>0.23681585777395592</v>
      </c>
      <c r="CZ43" s="2518">
        <v>6.4809345273416114E-2</v>
      </c>
      <c r="DA43" s="2519">
        <v>2.387273747228738</v>
      </c>
      <c r="DB43" s="2519">
        <v>0</v>
      </c>
      <c r="DC43" s="2518">
        <v>0.13193627759495818</v>
      </c>
      <c r="DD43" s="2518">
        <v>0.55130784477090988</v>
      </c>
      <c r="DE43" s="2518">
        <v>0.76649421020677178</v>
      </c>
      <c r="DF43" s="2518">
        <v>0.6063692684699965</v>
      </c>
      <c r="DG43" s="2518">
        <v>0.28785237333141073</v>
      </c>
      <c r="DH43" s="2518">
        <v>4.3313772854690347E-2</v>
      </c>
      <c r="DI43" s="2519">
        <v>2.0236497903664219</v>
      </c>
      <c r="DJ43" s="2518">
        <v>6.6533599467730165E-4</v>
      </c>
      <c r="DK43" s="2518">
        <v>4.8850746954556615E-2</v>
      </c>
      <c r="DL43" s="2518">
        <v>0.59694673644285012</v>
      </c>
      <c r="DM43" s="2518">
        <v>0.81096233815789665</v>
      </c>
      <c r="DN43" s="2518">
        <v>0.33303190915465952</v>
      </c>
      <c r="DO43" s="2518">
        <v>0.20753842665019986</v>
      </c>
      <c r="DP43" s="2518">
        <v>2.5654297011582044E-2</v>
      </c>
      <c r="DQ43" s="2518">
        <v>0.48201214830477407</v>
      </c>
      <c r="DR43" s="2519">
        <v>0</v>
      </c>
      <c r="DS43" s="2518">
        <v>1.4254973536410441E-2</v>
      </c>
      <c r="DT43" s="2518">
        <v>0.14054785823751281</v>
      </c>
      <c r="DU43" s="2518">
        <v>9.8983871239394727E-2</v>
      </c>
      <c r="DV43" s="2518">
        <v>0.1104709321526256</v>
      </c>
      <c r="DW43" s="2518">
        <v>0.10257745983799575</v>
      </c>
      <c r="DX43" s="2518">
        <v>1.5177053300834794E-2</v>
      </c>
      <c r="DY43" s="2519">
        <v>6.3305756176744934</v>
      </c>
      <c r="DZ43" s="2519">
        <v>1.8176470775009574</v>
      </c>
      <c r="EA43" s="2518">
        <v>1.3306719893546033E-3</v>
      </c>
      <c r="EB43" s="2518">
        <v>4.4232962646063023E-2</v>
      </c>
      <c r="EC43" s="2518">
        <v>0.23785862423579349</v>
      </c>
      <c r="ED43" s="2518">
        <v>0.51867150512289617</v>
      </c>
      <c r="EE43" s="2518">
        <v>0.6674897095550828</v>
      </c>
      <c r="EF43" s="2518">
        <v>0.24500184530126065</v>
      </c>
      <c r="EG43" s="2518">
        <v>0.1030617586505068</v>
      </c>
      <c r="EH43" s="2519">
        <v>4.5129285401735375</v>
      </c>
      <c r="EI43" s="2518">
        <v>3.1135926345506701E-2</v>
      </c>
      <c r="EJ43" s="2518">
        <v>0.19688672133774351</v>
      </c>
      <c r="EK43" s="2518">
        <v>0.95406151803363859</v>
      </c>
      <c r="EL43" s="2519">
        <v>1.1149253009782059</v>
      </c>
      <c r="EM43" s="2519">
        <v>1.0296607521403982</v>
      </c>
      <c r="EN43" s="2518">
        <v>0.71532766013792859</v>
      </c>
      <c r="EO43" s="2518">
        <v>0.47093066120011495</v>
      </c>
      <c r="EP43" s="2520">
        <v>9.153914393423998E-2</v>
      </c>
      <c r="EQ43" s="2508"/>
    </row>
    <row r="44" spans="1:147" ht="16.5" customHeight="1">
      <c r="A44" s="189"/>
      <c r="B44" s="155" t="s">
        <v>15</v>
      </c>
      <c r="C44" s="189"/>
      <c r="D44" s="1083"/>
      <c r="E44" s="2928">
        <f>CA54</f>
        <v>16.681636961338782</v>
      </c>
      <c r="F44" s="2927">
        <f t="shared" ref="F44:AT44" si="18">CB54</f>
        <v>2.1675231249995743</v>
      </c>
      <c r="G44" s="2927">
        <f t="shared" si="18"/>
        <v>8.6327282109632212E-4</v>
      </c>
      <c r="H44" s="2927">
        <f t="shared" si="18"/>
        <v>2.0273375048699499E-2</v>
      </c>
      <c r="I44" s="2927">
        <f t="shared" si="18"/>
        <v>0.14444334023025393</v>
      </c>
      <c r="J44" s="2927">
        <f t="shared" si="18"/>
        <v>0.43477601499760138</v>
      </c>
      <c r="K44" s="2927">
        <f t="shared" si="18"/>
        <v>0.71347153946829234</v>
      </c>
      <c r="L44" s="2927">
        <f t="shared" si="18"/>
        <v>0.66726533280121014</v>
      </c>
      <c r="M44" s="2927">
        <f t="shared" si="18"/>
        <v>0.18643024963241903</v>
      </c>
      <c r="N44" s="2927">
        <f t="shared" si="18"/>
        <v>6.5376986486537021</v>
      </c>
      <c r="O44" s="2927">
        <f t="shared" si="18"/>
        <v>0.72435225169419859</v>
      </c>
      <c r="P44" s="2927">
        <f t="shared" si="18"/>
        <v>0</v>
      </c>
      <c r="Q44" s="2927">
        <f t="shared" si="18"/>
        <v>7.8808652003189272E-3</v>
      </c>
      <c r="R44" s="2927">
        <f t="shared" si="18"/>
        <v>0.10103375322354302</v>
      </c>
      <c r="S44" s="2927">
        <f t="shared" si="18"/>
        <v>0.13733317314871921</v>
      </c>
      <c r="T44" s="2927">
        <f t="shared" si="18"/>
        <v>0.19051009077578876</v>
      </c>
      <c r="U44" s="2927">
        <f t="shared" si="18"/>
        <v>0.15154861381730705</v>
      </c>
      <c r="V44" s="2927">
        <f t="shared" si="18"/>
        <v>0.13604575552852222</v>
      </c>
      <c r="W44" s="2927">
        <f t="shared" si="18"/>
        <v>1.5646460063991037</v>
      </c>
      <c r="X44" s="2927">
        <f t="shared" si="18"/>
        <v>1.8639328984157154E-4</v>
      </c>
      <c r="Y44" s="2927">
        <f t="shared" si="18"/>
        <v>9.2358761823052044E-3</v>
      </c>
      <c r="Z44" s="2927">
        <f t="shared" si="18"/>
        <v>0.1882040844441013</v>
      </c>
      <c r="AA44" s="2927">
        <f t="shared" si="18"/>
        <v>0.49924478439870762</v>
      </c>
      <c r="AB44" s="2927">
        <f t="shared" si="18"/>
        <v>0.50044773884533511</v>
      </c>
      <c r="AC44" s="2927">
        <f t="shared" si="18"/>
        <v>0.30315013718222672</v>
      </c>
      <c r="AD44" s="2927">
        <f t="shared" si="18"/>
        <v>6.4176992056585475E-2</v>
      </c>
      <c r="AE44" s="2927">
        <f t="shared" si="18"/>
        <v>4.2487003905603986</v>
      </c>
      <c r="AF44" s="2927">
        <f t="shared" si="18"/>
        <v>5.5917986952471463E-4</v>
      </c>
      <c r="AG44" s="2927">
        <f t="shared" si="18"/>
        <v>0.24703776426675975</v>
      </c>
      <c r="AH44" s="2927">
        <f t="shared" si="18"/>
        <v>1.4452387387924153</v>
      </c>
      <c r="AI44" s="2927">
        <f t="shared" si="18"/>
        <v>1.2320116256802438</v>
      </c>
      <c r="AJ44" s="2927">
        <f t="shared" si="18"/>
        <v>0.82881658548763426</v>
      </c>
      <c r="AK44" s="2927">
        <f t="shared" si="18"/>
        <v>0.42762450879203318</v>
      </c>
      <c r="AL44" s="2927">
        <f t="shared" si="18"/>
        <v>6.7411987671786133E-2</v>
      </c>
      <c r="AM44" s="2927">
        <f t="shared" si="18"/>
        <v>2.408820978932797</v>
      </c>
      <c r="AN44" s="2927">
        <f t="shared" si="18"/>
        <v>4.0024509770769968E-3</v>
      </c>
      <c r="AO44" s="2927">
        <f t="shared" si="18"/>
        <v>8.6605427070053601E-2</v>
      </c>
      <c r="AP44" s="2927">
        <f t="shared" si="18"/>
        <v>0.60160302234696728</v>
      </c>
      <c r="AQ44" s="2927">
        <f t="shared" si="18"/>
        <v>0.85162186936186457</v>
      </c>
      <c r="AR44" s="2927">
        <f t="shared" si="18"/>
        <v>0.54802082365581273</v>
      </c>
      <c r="AS44" s="2927">
        <f t="shared" si="18"/>
        <v>0.27666323908197132</v>
      </c>
      <c r="AT44" s="2927">
        <f t="shared" si="18"/>
        <v>4.0304146439050149E-2</v>
      </c>
      <c r="AU44" s="189"/>
      <c r="AV44" s="155" t="s">
        <v>15</v>
      </c>
      <c r="AW44" s="189"/>
      <c r="AX44" s="1083"/>
      <c r="AY44" s="2931">
        <f>DQ54</f>
        <v>0.72645672570516573</v>
      </c>
      <c r="AZ44" s="1282">
        <f t="shared" ref="AZ44:BX44" si="19">DR54</f>
        <v>1.8639328984157155E-3</v>
      </c>
      <c r="BA44" s="1282">
        <f t="shared" si="19"/>
        <v>2.2779489549493135E-2</v>
      </c>
      <c r="BB44" s="1282">
        <f t="shared" si="19"/>
        <v>0.16584153032520563</v>
      </c>
      <c r="BC44" s="1282">
        <f t="shared" si="19"/>
        <v>0.1648563840302732</v>
      </c>
      <c r="BD44" s="1282">
        <f t="shared" si="19"/>
        <v>0.15939890403834236</v>
      </c>
      <c r="BE44" s="1282">
        <f t="shared" si="19"/>
        <v>0.18127035215662432</v>
      </c>
      <c r="BF44" s="1282">
        <f t="shared" si="19"/>
        <v>3.0446132706811253E-2</v>
      </c>
      <c r="BG44" s="1282">
        <f t="shared" si="19"/>
        <v>4.7555612935289142</v>
      </c>
      <c r="BH44" s="1282">
        <f t="shared" si="19"/>
        <v>1.5970129857588911</v>
      </c>
      <c r="BI44" s="1282">
        <f t="shared" si="19"/>
        <v>3.7278657968314307E-4</v>
      </c>
      <c r="BJ44" s="1282">
        <f t="shared" si="19"/>
        <v>3.2923079889490309E-2</v>
      </c>
      <c r="BK44" s="1282">
        <f t="shared" si="19"/>
        <v>0.22888755556212576</v>
      </c>
      <c r="BL44" s="1282">
        <f t="shared" si="19"/>
        <v>0.47183543266566708</v>
      </c>
      <c r="BM44" s="1282">
        <f t="shared" si="19"/>
        <v>0.47791749283953683</v>
      </c>
      <c r="BN44" s="1282">
        <f t="shared" si="19"/>
        <v>0.32564186904410869</v>
      </c>
      <c r="BO44" s="1282">
        <f t="shared" si="19"/>
        <v>5.9434769178279098E-2</v>
      </c>
      <c r="BP44" s="1282">
        <f t="shared" si="19"/>
        <v>3.1585483077700194</v>
      </c>
      <c r="BQ44" s="1282">
        <f t="shared" si="19"/>
        <v>1.2536595668003331E-2</v>
      </c>
      <c r="BR44" s="1282">
        <f t="shared" si="19"/>
        <v>0.13822801559668679</v>
      </c>
      <c r="BS44" s="1282">
        <f t="shared" si="19"/>
        <v>0.65341039401090195</v>
      </c>
      <c r="BT44" s="1282">
        <f t="shared" si="19"/>
        <v>1.0939136162288636</v>
      </c>
      <c r="BU44" s="1282">
        <f t="shared" si="19"/>
        <v>0.70056000076677949</v>
      </c>
      <c r="BV44" s="1282">
        <f t="shared" si="19"/>
        <v>0.36799460428878739</v>
      </c>
      <c r="BW44" s="1282">
        <f t="shared" si="19"/>
        <v>0.19190508120999689</v>
      </c>
      <c r="BX44" s="1282">
        <f t="shared" si="19"/>
        <v>8.5576189518630386E-2</v>
      </c>
      <c r="BY44" s="3620" t="s">
        <v>1005</v>
      </c>
      <c r="BZ44" s="3621"/>
      <c r="CA44" s="2517">
        <v>37.575466407665267</v>
      </c>
      <c r="CB44" s="2519">
        <v>4.8952566653560892</v>
      </c>
      <c r="CC44" s="2519">
        <v>0</v>
      </c>
      <c r="CD44" s="2518">
        <v>2.7927927927924187E-2</v>
      </c>
      <c r="CE44" s="2518">
        <v>0.30769814038400373</v>
      </c>
      <c r="CF44" s="2518">
        <v>0.90126890529221459</v>
      </c>
      <c r="CG44" s="2519">
        <v>1.655589146731921</v>
      </c>
      <c r="CH44" s="2519">
        <v>1.6010539622693383</v>
      </c>
      <c r="CI44" s="2518">
        <v>0.40171858275068656</v>
      </c>
      <c r="CJ44" s="2519">
        <v>17.680307429000976</v>
      </c>
      <c r="CK44" s="2519">
        <v>1.0435301411715845</v>
      </c>
      <c r="CL44" s="2519">
        <v>0</v>
      </c>
      <c r="CM44" s="2518">
        <v>3.1334091711446001E-2</v>
      </c>
      <c r="CN44" s="2518">
        <v>0.15255877750886404</v>
      </c>
      <c r="CO44" s="2518">
        <v>0.14445419978159441</v>
      </c>
      <c r="CP44" s="2518">
        <v>0.27676400595917755</v>
      </c>
      <c r="CQ44" s="2518">
        <v>0.22795092924392601</v>
      </c>
      <c r="CR44" s="2518">
        <v>0.21046813696657532</v>
      </c>
      <c r="CS44" s="2519">
        <v>3.11487556625148</v>
      </c>
      <c r="CT44" s="2518">
        <v>9.0090090090078024E-4</v>
      </c>
      <c r="CU44" s="2518">
        <v>4.5045045045039008E-3</v>
      </c>
      <c r="CV44" s="2518">
        <v>0.22203166882417194</v>
      </c>
      <c r="CW44" s="2519">
        <v>1.0098719435732708</v>
      </c>
      <c r="CX44" s="2519">
        <v>1.0425062820009987</v>
      </c>
      <c r="CY44" s="2518">
        <v>0.72748143601643123</v>
      </c>
      <c r="CZ44" s="2518">
        <v>0.10757883043120225</v>
      </c>
      <c r="DA44" s="2519">
        <v>13.521901721577914</v>
      </c>
      <c r="DB44" s="2518">
        <v>1.8018018018015605E-3</v>
      </c>
      <c r="DC44" s="2518">
        <v>0.80290011688447094</v>
      </c>
      <c r="DD44" s="2519">
        <v>4.8900253933598332</v>
      </c>
      <c r="DE44" s="2519">
        <v>3.7781409378296651</v>
      </c>
      <c r="DF44" s="2519">
        <v>2.5290665654979696</v>
      </c>
      <c r="DG44" s="2519">
        <v>1.3157980570852985</v>
      </c>
      <c r="DH44" s="2518">
        <v>0.20416884911887723</v>
      </c>
      <c r="DI44" s="2519">
        <v>5.5832456224679063</v>
      </c>
      <c r="DJ44" s="2518">
        <v>1.8444278821634841E-2</v>
      </c>
      <c r="DK44" s="2518">
        <v>0.24840675218030375</v>
      </c>
      <c r="DL44" s="2519">
        <v>1.2263458583654911</v>
      </c>
      <c r="DM44" s="2519">
        <v>1.9775211765164513</v>
      </c>
      <c r="DN44" s="2519">
        <v>1.3004121623542657</v>
      </c>
      <c r="DO44" s="2518">
        <v>0.70061350815519507</v>
      </c>
      <c r="DP44" s="2518">
        <v>0.11150188607456815</v>
      </c>
      <c r="DQ44" s="2519">
        <v>1.6410131641926842</v>
      </c>
      <c r="DR44" s="2518">
        <v>9.0090090090078016E-3</v>
      </c>
      <c r="DS44" s="2518">
        <v>6.340956340955492E-2</v>
      </c>
      <c r="DT44" s="2518">
        <v>0.27544031694971399</v>
      </c>
      <c r="DU44" s="2518">
        <v>0.45761443164322718</v>
      </c>
      <c r="DV44" s="2518">
        <v>0.43509734698408109</v>
      </c>
      <c r="DW44" s="2518">
        <v>0.31351819889545496</v>
      </c>
      <c r="DX44" s="2518">
        <v>8.6924297301644138E-2</v>
      </c>
      <c r="DY44" s="2519">
        <v>7.7756435266475918</v>
      </c>
      <c r="DZ44" s="2519">
        <v>2.457167858971141</v>
      </c>
      <c r="EA44" s="2519">
        <v>0</v>
      </c>
      <c r="EB44" s="2518">
        <v>6.6779987534695565E-2</v>
      </c>
      <c r="EC44" s="2518">
        <v>0.39479377781267294</v>
      </c>
      <c r="ED44" s="2518">
        <v>0.63026451705696562</v>
      </c>
      <c r="EE44" s="2518">
        <v>0.76807865878326798</v>
      </c>
      <c r="EF44" s="2518">
        <v>0.50878449524387592</v>
      </c>
      <c r="EG44" s="2518">
        <v>8.8466422539662637E-2</v>
      </c>
      <c r="EH44" s="2519">
        <v>5.3184756676764531</v>
      </c>
      <c r="EI44" s="2518">
        <v>1.6632016632014406E-2</v>
      </c>
      <c r="EJ44" s="2518">
        <v>0.21573896102195095</v>
      </c>
      <c r="EK44" s="2519">
        <v>1.1230216983824184</v>
      </c>
      <c r="EL44" s="2519">
        <v>2.5182557969904775</v>
      </c>
      <c r="EM44" s="2519">
        <v>1.0917853523292065</v>
      </c>
      <c r="EN44" s="2518">
        <v>0.23689371092238662</v>
      </c>
      <c r="EO44" s="2518">
        <v>0.11614813139799855</v>
      </c>
      <c r="EP44" s="2521">
        <v>0</v>
      </c>
      <c r="EQ44" s="2508"/>
    </row>
    <row r="45" spans="1:147" ht="16.5" customHeight="1">
      <c r="A45" s="156"/>
      <c r="B45" s="156" t="s">
        <v>2351</v>
      </c>
      <c r="C45" s="156"/>
      <c r="D45" s="1089"/>
      <c r="E45" s="2928">
        <f>CA43</f>
        <v>15.463782263156501</v>
      </c>
      <c r="F45" s="2927">
        <f t="shared" ref="F45:U48" si="20">CB43</f>
        <v>1.872792595846392</v>
      </c>
      <c r="G45" s="2927">
        <f t="shared" si="20"/>
        <v>0</v>
      </c>
      <c r="H45" s="2927">
        <f t="shared" si="20"/>
        <v>3.2371393349436756E-2</v>
      </c>
      <c r="I45" s="2927">
        <f t="shared" si="20"/>
        <v>0.14269200052642414</v>
      </c>
      <c r="J45" s="2927">
        <f t="shared" si="20"/>
        <v>0.4198125663443833</v>
      </c>
      <c r="K45" s="2927">
        <f t="shared" si="20"/>
        <v>0.53016737510245526</v>
      </c>
      <c r="L45" s="2927">
        <f t="shared" si="20"/>
        <v>0.52760915320792257</v>
      </c>
      <c r="M45" s="2927">
        <f t="shared" si="20"/>
        <v>0.22014010731576941</v>
      </c>
      <c r="N45" s="2927">
        <f t="shared" si="20"/>
        <v>4.6632129670301738</v>
      </c>
      <c r="O45" s="2927">
        <f t="shared" si="20"/>
        <v>0.73161550843688461</v>
      </c>
      <c r="P45" s="2927">
        <f t="shared" si="20"/>
        <v>0</v>
      </c>
      <c r="Q45" s="2927">
        <f t="shared" si="20"/>
        <v>0</v>
      </c>
      <c r="R45" s="2927">
        <f t="shared" si="20"/>
        <v>9.6003570579417385E-2</v>
      </c>
      <c r="S45" s="2927">
        <f t="shared" si="20"/>
        <v>9.1842591094174364E-2</v>
      </c>
      <c r="T45" s="2927">
        <f t="shared" si="20"/>
        <v>0.22682464329173493</v>
      </c>
      <c r="U45" s="2927">
        <f t="shared" si="20"/>
        <v>0.16716250396392779</v>
      </c>
      <c r="V45" s="2927">
        <f t="shared" ref="V45:AK48" si="21">CR43</f>
        <v>0.14978219950763016</v>
      </c>
      <c r="W45" s="2927">
        <f t="shared" si="21"/>
        <v>1.5443237113645523</v>
      </c>
      <c r="X45" s="2927">
        <f t="shared" si="21"/>
        <v>0</v>
      </c>
      <c r="Y45" s="2927">
        <f t="shared" si="21"/>
        <v>2.6613439787092066E-3</v>
      </c>
      <c r="Z45" s="2927">
        <f t="shared" si="21"/>
        <v>0.23116707026393152</v>
      </c>
      <c r="AA45" s="2927">
        <f t="shared" si="21"/>
        <v>0.54440479829700517</v>
      </c>
      <c r="AB45" s="2927">
        <f t="shared" si="21"/>
        <v>0.46446529577753365</v>
      </c>
      <c r="AC45" s="2927">
        <f t="shared" si="21"/>
        <v>0.23681585777395592</v>
      </c>
      <c r="AD45" s="2927">
        <f t="shared" si="21"/>
        <v>6.4809345273416114E-2</v>
      </c>
      <c r="AE45" s="2927">
        <f t="shared" si="21"/>
        <v>2.387273747228738</v>
      </c>
      <c r="AF45" s="2927">
        <f t="shared" si="21"/>
        <v>0</v>
      </c>
      <c r="AG45" s="2927">
        <f t="shared" si="21"/>
        <v>0.13193627759495818</v>
      </c>
      <c r="AH45" s="2927">
        <f t="shared" si="21"/>
        <v>0.55130784477090988</v>
      </c>
      <c r="AI45" s="2927">
        <f t="shared" si="21"/>
        <v>0.76649421020677178</v>
      </c>
      <c r="AJ45" s="2927">
        <f t="shared" si="21"/>
        <v>0.6063692684699965</v>
      </c>
      <c r="AK45" s="2927">
        <f t="shared" si="21"/>
        <v>0.28785237333141073</v>
      </c>
      <c r="AL45" s="2927">
        <f t="shared" ref="AL45:AT48" si="22">DH43</f>
        <v>4.3313772854690347E-2</v>
      </c>
      <c r="AM45" s="2927">
        <f t="shared" si="22"/>
        <v>2.0236497903664219</v>
      </c>
      <c r="AN45" s="2927">
        <f t="shared" si="22"/>
        <v>6.6533599467730165E-4</v>
      </c>
      <c r="AO45" s="2927">
        <f t="shared" si="22"/>
        <v>4.8850746954556615E-2</v>
      </c>
      <c r="AP45" s="2927">
        <f t="shared" si="22"/>
        <v>0.59694673644285012</v>
      </c>
      <c r="AQ45" s="2927">
        <f t="shared" si="22"/>
        <v>0.81096233815789665</v>
      </c>
      <c r="AR45" s="2927">
        <f t="shared" si="22"/>
        <v>0.33303190915465952</v>
      </c>
      <c r="AS45" s="2927">
        <f t="shared" si="22"/>
        <v>0.20753842665019986</v>
      </c>
      <c r="AT45" s="2927">
        <f t="shared" si="22"/>
        <v>2.5654297011582044E-2</v>
      </c>
      <c r="AU45" s="156"/>
      <c r="AV45" s="156" t="s">
        <v>2295</v>
      </c>
      <c r="AW45" s="156"/>
      <c r="AX45" s="1089"/>
      <c r="AY45" s="2931">
        <f>DQ43</f>
        <v>0.48201214830477407</v>
      </c>
      <c r="AZ45" s="1282">
        <f t="shared" ref="AZ45:BO48" si="23">DR43</f>
        <v>0</v>
      </c>
      <c r="BA45" s="1282">
        <f t="shared" si="23"/>
        <v>1.4254973536410441E-2</v>
      </c>
      <c r="BB45" s="1282">
        <f t="shared" si="23"/>
        <v>0.14054785823751281</v>
      </c>
      <c r="BC45" s="1282">
        <f t="shared" si="23"/>
        <v>9.8983871239394727E-2</v>
      </c>
      <c r="BD45" s="1282">
        <f t="shared" si="23"/>
        <v>0.1104709321526256</v>
      </c>
      <c r="BE45" s="1282">
        <f t="shared" si="23"/>
        <v>0.10257745983799575</v>
      </c>
      <c r="BF45" s="1282">
        <f t="shared" si="23"/>
        <v>1.5177053300834794E-2</v>
      </c>
      <c r="BG45" s="1282">
        <f t="shared" si="23"/>
        <v>6.3305756176744934</v>
      </c>
      <c r="BH45" s="1282">
        <f t="shared" si="23"/>
        <v>1.8176470775009574</v>
      </c>
      <c r="BI45" s="1282">
        <f t="shared" si="23"/>
        <v>1.3306719893546033E-3</v>
      </c>
      <c r="BJ45" s="1282">
        <f t="shared" si="23"/>
        <v>4.4232962646063023E-2</v>
      </c>
      <c r="BK45" s="1282">
        <f t="shared" si="23"/>
        <v>0.23785862423579349</v>
      </c>
      <c r="BL45" s="1282">
        <f t="shared" si="23"/>
        <v>0.51867150512289617</v>
      </c>
      <c r="BM45" s="1282">
        <f t="shared" si="23"/>
        <v>0.6674897095550828</v>
      </c>
      <c r="BN45" s="1282">
        <f t="shared" si="23"/>
        <v>0.24500184530126065</v>
      </c>
      <c r="BO45" s="1282">
        <f t="shared" si="23"/>
        <v>0.1030617586505068</v>
      </c>
      <c r="BP45" s="1282">
        <f t="shared" ref="BP45:BX48" si="24">EH43</f>
        <v>4.5129285401735375</v>
      </c>
      <c r="BQ45" s="1282">
        <f t="shared" si="24"/>
        <v>3.1135926345506701E-2</v>
      </c>
      <c r="BR45" s="1282">
        <f t="shared" si="24"/>
        <v>0.19688672133774351</v>
      </c>
      <c r="BS45" s="1282">
        <f t="shared" si="24"/>
        <v>0.95406151803363859</v>
      </c>
      <c r="BT45" s="1282">
        <f t="shared" si="24"/>
        <v>1.1149253009782059</v>
      </c>
      <c r="BU45" s="1282">
        <f t="shared" si="24"/>
        <v>1.0296607521403982</v>
      </c>
      <c r="BV45" s="1282">
        <f t="shared" si="24"/>
        <v>0.71532766013792859</v>
      </c>
      <c r="BW45" s="1282">
        <f t="shared" si="24"/>
        <v>0.47093066120011495</v>
      </c>
      <c r="BX45" s="1282">
        <f t="shared" si="24"/>
        <v>9.153914393423998E-2</v>
      </c>
      <c r="BY45" s="3620" t="s">
        <v>1006</v>
      </c>
      <c r="BZ45" s="3621"/>
      <c r="CA45" s="2517">
        <v>9.2908853231719508</v>
      </c>
      <c r="CB45" s="2519">
        <v>1.3058599908000623</v>
      </c>
      <c r="CC45" s="2519">
        <v>0</v>
      </c>
      <c r="CD45" s="2518">
        <v>3.0280090840264394E-3</v>
      </c>
      <c r="CE45" s="2518">
        <v>6.4523361539369689E-2</v>
      </c>
      <c r="CF45" s="2518">
        <v>0.29917538787149772</v>
      </c>
      <c r="CG45" s="2518">
        <v>0.45101661751559036</v>
      </c>
      <c r="CH45" s="2518">
        <v>0.3881675288264938</v>
      </c>
      <c r="CI45" s="2518">
        <v>9.9949085963084452E-2</v>
      </c>
      <c r="CJ45" s="2519">
        <v>3.6691218900209139</v>
      </c>
      <c r="CK45" s="2518">
        <v>0.67842218787351771</v>
      </c>
      <c r="CL45" s="2519">
        <v>0</v>
      </c>
      <c r="CM45" s="2518">
        <v>5.6775170325495741E-3</v>
      </c>
      <c r="CN45" s="2518">
        <v>0.13331722219707373</v>
      </c>
      <c r="CO45" s="2518">
        <v>9.9381237430122851E-2</v>
      </c>
      <c r="CP45" s="2518">
        <v>0.19548771674149984</v>
      </c>
      <c r="CQ45" s="2518">
        <v>0.12869814934842447</v>
      </c>
      <c r="CR45" s="2518">
        <v>0.1158603451238471</v>
      </c>
      <c r="CS45" s="2519">
        <v>1.0646701497397841</v>
      </c>
      <c r="CT45" s="2519">
        <v>0</v>
      </c>
      <c r="CU45" s="2518">
        <v>2.3575213582742127E-2</v>
      </c>
      <c r="CV45" s="2518">
        <v>0.18417590031621803</v>
      </c>
      <c r="CW45" s="2518">
        <v>0.3109868973266226</v>
      </c>
      <c r="CX45" s="2518">
        <v>0.3403454165818468</v>
      </c>
      <c r="CY45" s="2518">
        <v>0.1629617279695951</v>
      </c>
      <c r="CZ45" s="2518">
        <v>4.2624993962759899E-2</v>
      </c>
      <c r="DA45" s="2519">
        <v>1.926029552407613</v>
      </c>
      <c r="DB45" s="2519">
        <v>0</v>
      </c>
      <c r="DC45" s="2518">
        <v>0.11412042302621037</v>
      </c>
      <c r="DD45" s="2518">
        <v>0.69241938658110158</v>
      </c>
      <c r="DE45" s="2518">
        <v>0.63925562722426355</v>
      </c>
      <c r="DF45" s="2518">
        <v>0.30233897596446307</v>
      </c>
      <c r="DG45" s="2518">
        <v>0.15246269118779943</v>
      </c>
      <c r="DH45" s="2518">
        <v>2.5432448423775227E-2</v>
      </c>
      <c r="DI45" s="2519">
        <v>1.3821109529142046</v>
      </c>
      <c r="DJ45" s="2519">
        <v>0</v>
      </c>
      <c r="DK45" s="2518">
        <v>3.8490430220155893E-2</v>
      </c>
      <c r="DL45" s="2518">
        <v>0.38215832631554031</v>
      </c>
      <c r="DM45" s="2518">
        <v>0.42845619541792967</v>
      </c>
      <c r="DN45" s="2518">
        <v>0.39202513059410121</v>
      </c>
      <c r="DO45" s="2518">
        <v>0.12809038619902585</v>
      </c>
      <c r="DP45" s="2518">
        <v>1.2890484167451042E-2</v>
      </c>
      <c r="DQ45" s="2518">
        <v>0.44362423960971881</v>
      </c>
      <c r="DR45" s="2519">
        <v>0</v>
      </c>
      <c r="DS45" s="2518">
        <v>1.9682059046171856E-2</v>
      </c>
      <c r="DT45" s="2518">
        <v>2.6242745394895812E-2</v>
      </c>
      <c r="DU45" s="2518">
        <v>8.2019870170280285E-2</v>
      </c>
      <c r="DV45" s="2518">
        <v>6.7821545726600957E-2</v>
      </c>
      <c r="DW45" s="2518">
        <v>0.23314114282302534</v>
      </c>
      <c r="DX45" s="2518">
        <v>1.4716876448744467E-2</v>
      </c>
      <c r="DY45" s="2519">
        <v>2.3960246946690664</v>
      </c>
      <c r="DZ45" s="2519">
        <v>1.0981400217009958</v>
      </c>
      <c r="EA45" s="2519">
        <v>0</v>
      </c>
      <c r="EB45" s="2518">
        <v>2.1495710320458526E-2</v>
      </c>
      <c r="EC45" s="2518">
        <v>0.17116415841796084</v>
      </c>
      <c r="ED45" s="2518">
        <v>0.30701344701382383</v>
      </c>
      <c r="EE45" s="2518">
        <v>0.24301339991197901</v>
      </c>
      <c r="EF45" s="2518">
        <v>0.34243254068137746</v>
      </c>
      <c r="EG45" s="2518">
        <v>1.302076535539602E-2</v>
      </c>
      <c r="EH45" s="2519">
        <v>1.2978846729680706</v>
      </c>
      <c r="EI45" s="2519">
        <v>0</v>
      </c>
      <c r="EJ45" s="2518">
        <v>8.4969402937650554E-2</v>
      </c>
      <c r="EK45" s="2518">
        <v>0.16268627744096056</v>
      </c>
      <c r="EL45" s="2518">
        <v>0.47419992128076432</v>
      </c>
      <c r="EM45" s="2518">
        <v>0.3247994579454801</v>
      </c>
      <c r="EN45" s="2518">
        <v>0.18468884622102721</v>
      </c>
      <c r="EO45" s="2518">
        <v>6.6540767142187957E-2</v>
      </c>
      <c r="EP45" s="2520">
        <v>9.4143555157980854E-2</v>
      </c>
      <c r="EQ45" s="2508"/>
    </row>
    <row r="46" spans="1:147" ht="16.5" customHeight="1">
      <c r="A46" s="156"/>
      <c r="B46" s="156" t="s">
        <v>2795</v>
      </c>
      <c r="C46" s="156"/>
      <c r="D46" s="1089"/>
      <c r="E46" s="2928">
        <f t="shared" ref="E46:E48" si="25">CA44</f>
        <v>37.575466407665267</v>
      </c>
      <c r="F46" s="2927">
        <f t="shared" si="20"/>
        <v>4.8952566653560892</v>
      </c>
      <c r="G46" s="2927">
        <f t="shared" si="20"/>
        <v>0</v>
      </c>
      <c r="H46" s="2927">
        <f t="shared" si="20"/>
        <v>2.7927927927924187E-2</v>
      </c>
      <c r="I46" s="2927">
        <f t="shared" si="20"/>
        <v>0.30769814038400373</v>
      </c>
      <c r="J46" s="2927">
        <f t="shared" si="20"/>
        <v>0.90126890529221459</v>
      </c>
      <c r="K46" s="2927">
        <f t="shared" si="20"/>
        <v>1.655589146731921</v>
      </c>
      <c r="L46" s="2927">
        <f t="shared" si="20"/>
        <v>1.6010539622693383</v>
      </c>
      <c r="M46" s="2927">
        <f t="shared" si="20"/>
        <v>0.40171858275068656</v>
      </c>
      <c r="N46" s="2927">
        <f t="shared" si="20"/>
        <v>17.680307429000976</v>
      </c>
      <c r="O46" s="2927">
        <f t="shared" si="20"/>
        <v>1.0435301411715845</v>
      </c>
      <c r="P46" s="2927">
        <f t="shared" si="20"/>
        <v>0</v>
      </c>
      <c r="Q46" s="2927">
        <f t="shared" si="20"/>
        <v>3.1334091711446001E-2</v>
      </c>
      <c r="R46" s="2927">
        <f t="shared" si="20"/>
        <v>0.15255877750886404</v>
      </c>
      <c r="S46" s="2927">
        <f t="shared" si="20"/>
        <v>0.14445419978159441</v>
      </c>
      <c r="T46" s="2927">
        <f t="shared" si="20"/>
        <v>0.27676400595917755</v>
      </c>
      <c r="U46" s="2927">
        <f t="shared" si="20"/>
        <v>0.22795092924392601</v>
      </c>
      <c r="V46" s="2927">
        <f t="shared" si="21"/>
        <v>0.21046813696657532</v>
      </c>
      <c r="W46" s="2927">
        <f t="shared" si="21"/>
        <v>3.11487556625148</v>
      </c>
      <c r="X46" s="2927">
        <f t="shared" si="21"/>
        <v>9.0090090090078024E-4</v>
      </c>
      <c r="Y46" s="2927">
        <f t="shared" si="21"/>
        <v>4.5045045045039008E-3</v>
      </c>
      <c r="Z46" s="2927">
        <f t="shared" si="21"/>
        <v>0.22203166882417194</v>
      </c>
      <c r="AA46" s="2927">
        <f t="shared" si="21"/>
        <v>1.0098719435732708</v>
      </c>
      <c r="AB46" s="2927">
        <f t="shared" si="21"/>
        <v>1.0425062820009987</v>
      </c>
      <c r="AC46" s="2927">
        <f t="shared" si="21"/>
        <v>0.72748143601643123</v>
      </c>
      <c r="AD46" s="2927">
        <f t="shared" si="21"/>
        <v>0.10757883043120225</v>
      </c>
      <c r="AE46" s="2927">
        <f t="shared" si="21"/>
        <v>13.521901721577914</v>
      </c>
      <c r="AF46" s="2927">
        <f t="shared" si="21"/>
        <v>1.8018018018015605E-3</v>
      </c>
      <c r="AG46" s="2927">
        <f t="shared" si="21"/>
        <v>0.80290011688447094</v>
      </c>
      <c r="AH46" s="2927">
        <f t="shared" si="21"/>
        <v>4.8900253933598332</v>
      </c>
      <c r="AI46" s="2927">
        <f t="shared" si="21"/>
        <v>3.7781409378296651</v>
      </c>
      <c r="AJ46" s="2927">
        <f t="shared" si="21"/>
        <v>2.5290665654979696</v>
      </c>
      <c r="AK46" s="2927">
        <f t="shared" si="21"/>
        <v>1.3157980570852985</v>
      </c>
      <c r="AL46" s="2927">
        <f t="shared" si="22"/>
        <v>0.20416884911887723</v>
      </c>
      <c r="AM46" s="2927">
        <f t="shared" si="22"/>
        <v>5.5832456224679063</v>
      </c>
      <c r="AN46" s="2927">
        <f t="shared" si="22"/>
        <v>1.8444278821634841E-2</v>
      </c>
      <c r="AO46" s="2927">
        <f t="shared" si="22"/>
        <v>0.24840675218030375</v>
      </c>
      <c r="AP46" s="2927">
        <f t="shared" si="22"/>
        <v>1.2263458583654911</v>
      </c>
      <c r="AQ46" s="2927">
        <f t="shared" si="22"/>
        <v>1.9775211765164513</v>
      </c>
      <c r="AR46" s="2927">
        <f t="shared" si="22"/>
        <v>1.3004121623542657</v>
      </c>
      <c r="AS46" s="2927">
        <f t="shared" si="22"/>
        <v>0.70061350815519507</v>
      </c>
      <c r="AT46" s="2927">
        <f t="shared" si="22"/>
        <v>0.11150188607456815</v>
      </c>
      <c r="AU46" s="156"/>
      <c r="AV46" s="156" t="s">
        <v>2255</v>
      </c>
      <c r="AW46" s="156"/>
      <c r="AX46" s="1089"/>
      <c r="AY46" s="2931">
        <f t="shared" ref="AY46:AY48" si="26">DQ44</f>
        <v>1.6410131641926842</v>
      </c>
      <c r="AZ46" s="1282">
        <f t="shared" si="23"/>
        <v>9.0090090090078016E-3</v>
      </c>
      <c r="BA46" s="1282">
        <f t="shared" si="23"/>
        <v>6.340956340955492E-2</v>
      </c>
      <c r="BB46" s="1282">
        <f t="shared" si="23"/>
        <v>0.27544031694971399</v>
      </c>
      <c r="BC46" s="1282">
        <f t="shared" si="23"/>
        <v>0.45761443164322718</v>
      </c>
      <c r="BD46" s="1282">
        <f t="shared" si="23"/>
        <v>0.43509734698408109</v>
      </c>
      <c r="BE46" s="1282">
        <f t="shared" si="23"/>
        <v>0.31351819889545496</v>
      </c>
      <c r="BF46" s="1282">
        <f t="shared" si="23"/>
        <v>8.6924297301644138E-2</v>
      </c>
      <c r="BG46" s="1282">
        <f t="shared" si="23"/>
        <v>7.7756435266475918</v>
      </c>
      <c r="BH46" s="1282">
        <f t="shared" si="23"/>
        <v>2.457167858971141</v>
      </c>
      <c r="BI46" s="1282">
        <f t="shared" si="23"/>
        <v>0</v>
      </c>
      <c r="BJ46" s="1282">
        <f t="shared" si="23"/>
        <v>6.6779987534695565E-2</v>
      </c>
      <c r="BK46" s="1282">
        <f t="shared" si="23"/>
        <v>0.39479377781267294</v>
      </c>
      <c r="BL46" s="1282">
        <f t="shared" si="23"/>
        <v>0.63026451705696562</v>
      </c>
      <c r="BM46" s="1282">
        <f t="shared" si="23"/>
        <v>0.76807865878326798</v>
      </c>
      <c r="BN46" s="1282">
        <f t="shared" si="23"/>
        <v>0.50878449524387592</v>
      </c>
      <c r="BO46" s="1282">
        <f t="shared" si="23"/>
        <v>8.8466422539662637E-2</v>
      </c>
      <c r="BP46" s="1282">
        <f t="shared" si="24"/>
        <v>5.3184756676764531</v>
      </c>
      <c r="BQ46" s="1282">
        <f t="shared" si="24"/>
        <v>1.6632016632014406E-2</v>
      </c>
      <c r="BR46" s="1282">
        <f t="shared" si="24"/>
        <v>0.21573896102195095</v>
      </c>
      <c r="BS46" s="1282">
        <f t="shared" si="24"/>
        <v>1.1230216983824184</v>
      </c>
      <c r="BT46" s="1282">
        <f t="shared" si="24"/>
        <v>2.5182557969904775</v>
      </c>
      <c r="BU46" s="1282">
        <f t="shared" si="24"/>
        <v>1.0917853523292065</v>
      </c>
      <c r="BV46" s="1282">
        <f t="shared" si="24"/>
        <v>0.23689371092238662</v>
      </c>
      <c r="BW46" s="1282">
        <f t="shared" si="24"/>
        <v>0.11614813139799855</v>
      </c>
      <c r="BX46" s="1282">
        <f t="shared" si="24"/>
        <v>0</v>
      </c>
      <c r="BY46" s="3620" t="s">
        <v>1007</v>
      </c>
      <c r="BZ46" s="3621"/>
      <c r="CA46" s="2517">
        <v>8.5764432785699967</v>
      </c>
      <c r="CB46" s="2519">
        <v>1.1566585238802567</v>
      </c>
      <c r="CC46" s="2518">
        <v>3.2365189973332493E-3</v>
      </c>
      <c r="CD46" s="2518">
        <v>1.7548883949739653E-2</v>
      </c>
      <c r="CE46" s="2518">
        <v>9.3425679332155301E-2</v>
      </c>
      <c r="CF46" s="2518">
        <v>0.21381960935970795</v>
      </c>
      <c r="CG46" s="2518">
        <v>0.41749569521846558</v>
      </c>
      <c r="CH46" s="2518">
        <v>0.34726956639270662</v>
      </c>
      <c r="CI46" s="2518">
        <v>6.3862570630148385E-2</v>
      </c>
      <c r="CJ46" s="2519">
        <v>2.5114555539263739</v>
      </c>
      <c r="CK46" s="2518">
        <v>0.51154266546274452</v>
      </c>
      <c r="CL46" s="2519">
        <v>0</v>
      </c>
      <c r="CM46" s="2519">
        <v>0</v>
      </c>
      <c r="CN46" s="2518">
        <v>3.6548166251716856E-2</v>
      </c>
      <c r="CO46" s="2518">
        <v>0.21462353817305369</v>
      </c>
      <c r="CP46" s="2518">
        <v>8.0867839073605285E-2</v>
      </c>
      <c r="CQ46" s="2518">
        <v>9.6979233348707616E-2</v>
      </c>
      <c r="CR46" s="2518">
        <v>8.2523888615660998E-2</v>
      </c>
      <c r="CS46" s="2518">
        <v>0.84504971335032675</v>
      </c>
      <c r="CT46" s="2519">
        <v>0</v>
      </c>
      <c r="CU46" s="2518">
        <v>6.5741569358908104E-3</v>
      </c>
      <c r="CV46" s="2518">
        <v>0.12055855326576402</v>
      </c>
      <c r="CW46" s="2518">
        <v>0.22951523949942135</v>
      </c>
      <c r="CX46" s="2518">
        <v>0.26557128653086975</v>
      </c>
      <c r="CY46" s="2518">
        <v>0.17308834040685867</v>
      </c>
      <c r="CZ46" s="2518">
        <v>4.9742136711521806E-2</v>
      </c>
      <c r="DA46" s="2519">
        <v>1.1548631751133023</v>
      </c>
      <c r="DB46" s="2518">
        <v>6.9881201956707706E-4</v>
      </c>
      <c r="DC46" s="2518">
        <v>5.9458540535565478E-2</v>
      </c>
      <c r="DD46" s="2518">
        <v>0.40704119261120564</v>
      </c>
      <c r="DE46" s="2518">
        <v>0.29315754666578742</v>
      </c>
      <c r="DF46" s="2518">
        <v>0.22961166714079254</v>
      </c>
      <c r="DG46" s="2518">
        <v>0.13949987011051837</v>
      </c>
      <c r="DH46" s="2518">
        <v>2.5395546029865979E-2</v>
      </c>
      <c r="DI46" s="2519">
        <v>1.2988174055302664</v>
      </c>
      <c r="DJ46" s="2519">
        <v>0</v>
      </c>
      <c r="DK46" s="2518">
        <v>4.5169874435458508E-2</v>
      </c>
      <c r="DL46" s="2518">
        <v>0.32446835651233163</v>
      </c>
      <c r="DM46" s="2518">
        <v>0.41162529335738518</v>
      </c>
      <c r="DN46" s="2518">
        <v>0.33421527723671446</v>
      </c>
      <c r="DO46" s="2518">
        <v>0.15756787435237954</v>
      </c>
      <c r="DP46" s="2518">
        <v>2.57707296359974E-2</v>
      </c>
      <c r="DQ46" s="2518">
        <v>0.53488738066223507</v>
      </c>
      <c r="DR46" s="2519">
        <v>0</v>
      </c>
      <c r="DS46" s="2518">
        <v>3.0762549428290523E-3</v>
      </c>
      <c r="DT46" s="2518">
        <v>0.23626202710201955</v>
      </c>
      <c r="DU46" s="2518">
        <v>8.3425209105949638E-2</v>
      </c>
      <c r="DV46" s="2518">
        <v>8.1472391392787752E-2</v>
      </c>
      <c r="DW46" s="2518">
        <v>0.11345692993747541</v>
      </c>
      <c r="DX46" s="2518">
        <v>1.7194568181173729E-2</v>
      </c>
      <c r="DY46" s="2519">
        <v>2.9368401468764991</v>
      </c>
      <c r="DZ46" s="2519">
        <v>1.1585966589708394</v>
      </c>
      <c r="EA46" s="2519">
        <v>0</v>
      </c>
      <c r="EB46" s="2518">
        <v>5.3309302957544281E-3</v>
      </c>
      <c r="EC46" s="2518">
        <v>0.14406099002246756</v>
      </c>
      <c r="ED46" s="2518">
        <v>0.45190457485193475</v>
      </c>
      <c r="EE46" s="2518">
        <v>0.27058162340291109</v>
      </c>
      <c r="EF46" s="2518">
        <v>0.25277895036545484</v>
      </c>
      <c r="EG46" s="2518">
        <v>3.3939590032316891E-2</v>
      </c>
      <c r="EH46" s="2519">
        <v>1.7782434879056592</v>
      </c>
      <c r="EI46" s="2518">
        <v>1.3976240391341541E-3</v>
      </c>
      <c r="EJ46" s="2518">
        <v>6.5658793494444617E-2</v>
      </c>
      <c r="EK46" s="2518">
        <v>0.42636592911242277</v>
      </c>
      <c r="EL46" s="2518">
        <v>0.53908580924242833</v>
      </c>
      <c r="EM46" s="2518">
        <v>0.39831060001063101</v>
      </c>
      <c r="EN46" s="2518">
        <v>0.27409335698128812</v>
      </c>
      <c r="EO46" s="2518">
        <v>7.3331375025310133E-2</v>
      </c>
      <c r="EP46" s="2520">
        <v>0.13778426769436952</v>
      </c>
      <c r="EQ46" s="2508"/>
    </row>
    <row r="47" spans="1:147" ht="16.5" customHeight="1">
      <c r="A47" s="156"/>
      <c r="B47" s="156" t="s">
        <v>2256</v>
      </c>
      <c r="C47" s="156"/>
      <c r="D47" s="1089"/>
      <c r="E47" s="2928">
        <f t="shared" si="25"/>
        <v>9.2908853231719508</v>
      </c>
      <c r="F47" s="2927">
        <f t="shared" si="20"/>
        <v>1.3058599908000623</v>
      </c>
      <c r="G47" s="2927">
        <f t="shared" si="20"/>
        <v>0</v>
      </c>
      <c r="H47" s="2927">
        <f t="shared" si="20"/>
        <v>3.0280090840264394E-3</v>
      </c>
      <c r="I47" s="2927">
        <f t="shared" si="20"/>
        <v>6.4523361539369689E-2</v>
      </c>
      <c r="J47" s="2927">
        <f t="shared" si="20"/>
        <v>0.29917538787149772</v>
      </c>
      <c r="K47" s="2927">
        <f t="shared" si="20"/>
        <v>0.45101661751559036</v>
      </c>
      <c r="L47" s="2927">
        <f t="shared" si="20"/>
        <v>0.3881675288264938</v>
      </c>
      <c r="M47" s="2927">
        <f t="shared" si="20"/>
        <v>9.9949085963084452E-2</v>
      </c>
      <c r="N47" s="2927">
        <f t="shared" si="20"/>
        <v>3.6691218900209139</v>
      </c>
      <c r="O47" s="2927">
        <f t="shared" si="20"/>
        <v>0.67842218787351771</v>
      </c>
      <c r="P47" s="2927">
        <f t="shared" si="20"/>
        <v>0</v>
      </c>
      <c r="Q47" s="2927">
        <f t="shared" si="20"/>
        <v>5.6775170325495741E-3</v>
      </c>
      <c r="R47" s="2927">
        <f t="shared" si="20"/>
        <v>0.13331722219707373</v>
      </c>
      <c r="S47" s="2927">
        <f t="shared" si="20"/>
        <v>9.9381237430122851E-2</v>
      </c>
      <c r="T47" s="2927">
        <f t="shared" si="20"/>
        <v>0.19548771674149984</v>
      </c>
      <c r="U47" s="2927">
        <f t="shared" si="20"/>
        <v>0.12869814934842447</v>
      </c>
      <c r="V47" s="2927">
        <f t="shared" si="21"/>
        <v>0.1158603451238471</v>
      </c>
      <c r="W47" s="2927">
        <f t="shared" si="21"/>
        <v>1.0646701497397841</v>
      </c>
      <c r="X47" s="2927">
        <f t="shared" si="21"/>
        <v>0</v>
      </c>
      <c r="Y47" s="2927">
        <f t="shared" si="21"/>
        <v>2.3575213582742127E-2</v>
      </c>
      <c r="Z47" s="2927">
        <f t="shared" si="21"/>
        <v>0.18417590031621803</v>
      </c>
      <c r="AA47" s="2927">
        <f t="shared" si="21"/>
        <v>0.3109868973266226</v>
      </c>
      <c r="AB47" s="2927">
        <f t="shared" si="21"/>
        <v>0.3403454165818468</v>
      </c>
      <c r="AC47" s="2927">
        <f t="shared" si="21"/>
        <v>0.1629617279695951</v>
      </c>
      <c r="AD47" s="2927">
        <f t="shared" si="21"/>
        <v>4.2624993962759899E-2</v>
      </c>
      <c r="AE47" s="2927">
        <f t="shared" si="21"/>
        <v>1.926029552407613</v>
      </c>
      <c r="AF47" s="2927">
        <f t="shared" si="21"/>
        <v>0</v>
      </c>
      <c r="AG47" s="2927">
        <f t="shared" si="21"/>
        <v>0.11412042302621037</v>
      </c>
      <c r="AH47" s="2927">
        <f t="shared" si="21"/>
        <v>0.69241938658110158</v>
      </c>
      <c r="AI47" s="2927">
        <f t="shared" si="21"/>
        <v>0.63925562722426355</v>
      </c>
      <c r="AJ47" s="2927">
        <f t="shared" si="21"/>
        <v>0.30233897596446307</v>
      </c>
      <c r="AK47" s="2927">
        <f t="shared" si="21"/>
        <v>0.15246269118779943</v>
      </c>
      <c r="AL47" s="2927">
        <f t="shared" si="22"/>
        <v>2.5432448423775227E-2</v>
      </c>
      <c r="AM47" s="2927">
        <f t="shared" si="22"/>
        <v>1.3821109529142046</v>
      </c>
      <c r="AN47" s="2927">
        <f t="shared" si="22"/>
        <v>0</v>
      </c>
      <c r="AO47" s="2927">
        <f t="shared" si="22"/>
        <v>3.8490430220155893E-2</v>
      </c>
      <c r="AP47" s="2927">
        <f t="shared" si="22"/>
        <v>0.38215832631554031</v>
      </c>
      <c r="AQ47" s="2927">
        <f t="shared" si="22"/>
        <v>0.42845619541792967</v>
      </c>
      <c r="AR47" s="2927">
        <f t="shared" si="22"/>
        <v>0.39202513059410121</v>
      </c>
      <c r="AS47" s="2927">
        <f t="shared" si="22"/>
        <v>0.12809038619902585</v>
      </c>
      <c r="AT47" s="2927">
        <f t="shared" si="22"/>
        <v>1.2890484167451042E-2</v>
      </c>
      <c r="AU47" s="156"/>
      <c r="AV47" s="156" t="s">
        <v>2256</v>
      </c>
      <c r="AW47" s="156"/>
      <c r="AX47" s="1089"/>
      <c r="AY47" s="2931">
        <f t="shared" si="26"/>
        <v>0.44362423960971881</v>
      </c>
      <c r="AZ47" s="1282">
        <f t="shared" si="23"/>
        <v>0</v>
      </c>
      <c r="BA47" s="1282">
        <f t="shared" si="23"/>
        <v>1.9682059046171856E-2</v>
      </c>
      <c r="BB47" s="1282">
        <f t="shared" si="23"/>
        <v>2.6242745394895812E-2</v>
      </c>
      <c r="BC47" s="1282">
        <f t="shared" si="23"/>
        <v>8.2019870170280285E-2</v>
      </c>
      <c r="BD47" s="1282">
        <f t="shared" si="23"/>
        <v>6.7821545726600957E-2</v>
      </c>
      <c r="BE47" s="1282">
        <f t="shared" si="23"/>
        <v>0.23314114282302534</v>
      </c>
      <c r="BF47" s="1282">
        <f t="shared" si="23"/>
        <v>1.4716876448744467E-2</v>
      </c>
      <c r="BG47" s="1282">
        <f t="shared" si="23"/>
        <v>2.3960246946690664</v>
      </c>
      <c r="BH47" s="1282">
        <f t="shared" si="23"/>
        <v>1.0981400217009958</v>
      </c>
      <c r="BI47" s="1282">
        <f t="shared" si="23"/>
        <v>0</v>
      </c>
      <c r="BJ47" s="1282">
        <f t="shared" si="23"/>
        <v>2.1495710320458526E-2</v>
      </c>
      <c r="BK47" s="1282">
        <f t="shared" si="23"/>
        <v>0.17116415841796084</v>
      </c>
      <c r="BL47" s="1282">
        <f t="shared" si="23"/>
        <v>0.30701344701382383</v>
      </c>
      <c r="BM47" s="1282">
        <f t="shared" si="23"/>
        <v>0.24301339991197901</v>
      </c>
      <c r="BN47" s="1282">
        <f t="shared" si="23"/>
        <v>0.34243254068137746</v>
      </c>
      <c r="BO47" s="1282">
        <f t="shared" si="23"/>
        <v>1.302076535539602E-2</v>
      </c>
      <c r="BP47" s="1282">
        <f t="shared" si="24"/>
        <v>1.2978846729680706</v>
      </c>
      <c r="BQ47" s="1282">
        <f t="shared" si="24"/>
        <v>0</v>
      </c>
      <c r="BR47" s="1282">
        <f t="shared" si="24"/>
        <v>8.4969402937650554E-2</v>
      </c>
      <c r="BS47" s="1282">
        <f t="shared" si="24"/>
        <v>0.16268627744096056</v>
      </c>
      <c r="BT47" s="1282">
        <f t="shared" si="24"/>
        <v>0.47419992128076432</v>
      </c>
      <c r="BU47" s="1282">
        <f t="shared" si="24"/>
        <v>0.3247994579454801</v>
      </c>
      <c r="BV47" s="1282">
        <f t="shared" si="24"/>
        <v>0.18468884622102721</v>
      </c>
      <c r="BW47" s="1282">
        <f t="shared" si="24"/>
        <v>6.6540767142187957E-2</v>
      </c>
      <c r="BX47" s="1282">
        <f t="shared" si="24"/>
        <v>9.4143555157980854E-2</v>
      </c>
      <c r="BY47" s="3620" t="s">
        <v>1008</v>
      </c>
      <c r="BZ47" s="3621"/>
      <c r="CA47" s="2517">
        <v>10.313294642355824</v>
      </c>
      <c r="CB47" s="2519">
        <v>1.4679648019587597</v>
      </c>
      <c r="CC47" s="2518">
        <v>7.4632952691746374E-3</v>
      </c>
      <c r="CD47" s="2518">
        <v>3.2986277708479286E-3</v>
      </c>
      <c r="CE47" s="2518">
        <v>0.13745239202438586</v>
      </c>
      <c r="CF47" s="2518">
        <v>0.3041240217318984</v>
      </c>
      <c r="CG47" s="2518">
        <v>0.50245280395127034</v>
      </c>
      <c r="CH47" s="2518">
        <v>0.41784861142737123</v>
      </c>
      <c r="CI47" s="2518">
        <v>9.5325049783811094E-2</v>
      </c>
      <c r="CJ47" s="2519">
        <v>3.9878099193810121</v>
      </c>
      <c r="CK47" s="2518">
        <v>0.615238656410661</v>
      </c>
      <c r="CL47" s="2519">
        <v>0</v>
      </c>
      <c r="CM47" s="2518">
        <v>4.3536671353316351E-3</v>
      </c>
      <c r="CN47" s="2518">
        <v>0.11974694334852024</v>
      </c>
      <c r="CO47" s="2518">
        <v>0.14094879608429747</v>
      </c>
      <c r="CP47" s="2518">
        <v>0.16535265236299082</v>
      </c>
      <c r="CQ47" s="2518">
        <v>9.883163850405291E-2</v>
      </c>
      <c r="CR47" s="2518">
        <v>8.6004958975467199E-2</v>
      </c>
      <c r="CS47" s="2519">
        <v>1.2252939324023311</v>
      </c>
      <c r="CT47" s="2519">
        <v>0</v>
      </c>
      <c r="CU47" s="2518">
        <v>2.751790907156541E-2</v>
      </c>
      <c r="CV47" s="2518">
        <v>0.26702693907207958</v>
      </c>
      <c r="CW47" s="2518">
        <v>0.38757547770836709</v>
      </c>
      <c r="CX47" s="2518">
        <v>0.31313527068784575</v>
      </c>
      <c r="CY47" s="2518">
        <v>0.19702372951315167</v>
      </c>
      <c r="CZ47" s="2518">
        <v>3.3014606349320963E-2</v>
      </c>
      <c r="DA47" s="2519">
        <v>2.1472773305680208</v>
      </c>
      <c r="DB47" s="2519">
        <v>0</v>
      </c>
      <c r="DC47" s="2518">
        <v>0.19607555216006103</v>
      </c>
      <c r="DD47" s="2518">
        <v>0.8637209772457306</v>
      </c>
      <c r="DE47" s="2518">
        <v>0.57613536254632502</v>
      </c>
      <c r="DF47" s="2518">
        <v>0.34609066215038475</v>
      </c>
      <c r="DG47" s="2518">
        <v>0.15213750931579842</v>
      </c>
      <c r="DH47" s="2518">
        <v>1.3117267149721884E-2</v>
      </c>
      <c r="DI47" s="2519">
        <v>1.7444371203539475</v>
      </c>
      <c r="DJ47" s="2518">
        <v>1.4353686009464272E-2</v>
      </c>
      <c r="DK47" s="2518">
        <v>5.1124860286960117E-2</v>
      </c>
      <c r="DL47" s="2518">
        <v>0.62492108093952747</v>
      </c>
      <c r="DM47" s="2518">
        <v>0.53546153669932395</v>
      </c>
      <c r="DN47" s="2518">
        <v>0.37235893726860825</v>
      </c>
      <c r="DO47" s="2518">
        <v>0.13194011578867113</v>
      </c>
      <c r="DP47" s="2518">
        <v>1.427690336139224E-2</v>
      </c>
      <c r="DQ47" s="2518">
        <v>0.40239011838406141</v>
      </c>
      <c r="DR47" s="2519">
        <v>0</v>
      </c>
      <c r="DS47" s="2518">
        <v>8.5205405615039111E-3</v>
      </c>
      <c r="DT47" s="2518">
        <v>0.11947053855373678</v>
      </c>
      <c r="DU47" s="2518">
        <v>0.15225491764336616</v>
      </c>
      <c r="DV47" s="2518">
        <v>6.974106135400529E-2</v>
      </c>
      <c r="DW47" s="2518">
        <v>4.461882025442223E-2</v>
      </c>
      <c r="DX47" s="2518">
        <v>7.7842400170270495E-3</v>
      </c>
      <c r="DY47" s="2519">
        <v>2.6537187834199534</v>
      </c>
      <c r="DZ47" s="2518">
        <v>0.73353548343804076</v>
      </c>
      <c r="EA47" s="2518">
        <v>6.9851792718120774E-3</v>
      </c>
      <c r="EB47" s="2518">
        <v>1.6348702362579168E-2</v>
      </c>
      <c r="EC47" s="2518">
        <v>0.26634515231318229</v>
      </c>
      <c r="ED47" s="2518">
        <v>0.13959668980633894</v>
      </c>
      <c r="EE47" s="2518">
        <v>0.17638416862478426</v>
      </c>
      <c r="EF47" s="2518">
        <v>0.10558965608784672</v>
      </c>
      <c r="EG47" s="2518">
        <v>2.2285934971497431E-2</v>
      </c>
      <c r="EH47" s="2519">
        <v>1.9201832999819122</v>
      </c>
      <c r="EI47" s="2518">
        <v>3.0764593233533655E-3</v>
      </c>
      <c r="EJ47" s="2518">
        <v>0.16800574698192933</v>
      </c>
      <c r="EK47" s="2518">
        <v>0.38165902891879144</v>
      </c>
      <c r="EL47" s="2518">
        <v>0.65180945960310677</v>
      </c>
      <c r="EM47" s="2518">
        <v>0.43679929995905253</v>
      </c>
      <c r="EN47" s="2518">
        <v>0.24429508549099777</v>
      </c>
      <c r="EO47" s="2518">
        <v>3.4538219704680469E-2</v>
      </c>
      <c r="EP47" s="2520">
        <v>5.6973898858090684E-2</v>
      </c>
      <c r="EQ47" s="2508"/>
    </row>
    <row r="48" spans="1:147" ht="16.5" customHeight="1">
      <c r="A48" s="156"/>
      <c r="B48" s="156" t="s">
        <v>2353</v>
      </c>
      <c r="C48" s="156"/>
      <c r="D48" s="1089"/>
      <c r="E48" s="2928">
        <f t="shared" si="25"/>
        <v>8.5764432785699967</v>
      </c>
      <c r="F48" s="2927">
        <f t="shared" si="20"/>
        <v>1.1566585238802567</v>
      </c>
      <c r="G48" s="2927">
        <f t="shared" si="20"/>
        <v>3.2365189973332493E-3</v>
      </c>
      <c r="H48" s="2927">
        <f t="shared" si="20"/>
        <v>1.7548883949739653E-2</v>
      </c>
      <c r="I48" s="2927">
        <f t="shared" si="20"/>
        <v>9.3425679332155301E-2</v>
      </c>
      <c r="J48" s="2927">
        <f t="shared" si="20"/>
        <v>0.21381960935970795</v>
      </c>
      <c r="K48" s="2927">
        <f t="shared" si="20"/>
        <v>0.41749569521846558</v>
      </c>
      <c r="L48" s="2927">
        <f t="shared" si="20"/>
        <v>0.34726956639270662</v>
      </c>
      <c r="M48" s="2927">
        <f t="shared" si="20"/>
        <v>6.3862570630148385E-2</v>
      </c>
      <c r="N48" s="2927">
        <f t="shared" si="20"/>
        <v>2.5114555539263739</v>
      </c>
      <c r="O48" s="2927">
        <f t="shared" si="20"/>
        <v>0.51154266546274452</v>
      </c>
      <c r="P48" s="2927">
        <f t="shared" si="20"/>
        <v>0</v>
      </c>
      <c r="Q48" s="2927">
        <f t="shared" si="20"/>
        <v>0</v>
      </c>
      <c r="R48" s="2927">
        <f t="shared" si="20"/>
        <v>3.6548166251716856E-2</v>
      </c>
      <c r="S48" s="2927">
        <f t="shared" si="20"/>
        <v>0.21462353817305369</v>
      </c>
      <c r="T48" s="2927">
        <f t="shared" si="20"/>
        <v>8.0867839073605285E-2</v>
      </c>
      <c r="U48" s="2927">
        <f t="shared" si="20"/>
        <v>9.6979233348707616E-2</v>
      </c>
      <c r="V48" s="2927">
        <f t="shared" si="21"/>
        <v>8.2523888615660998E-2</v>
      </c>
      <c r="W48" s="2927">
        <f t="shared" si="21"/>
        <v>0.84504971335032675</v>
      </c>
      <c r="X48" s="2927">
        <f t="shared" si="21"/>
        <v>0</v>
      </c>
      <c r="Y48" s="2927">
        <f t="shared" si="21"/>
        <v>6.5741569358908104E-3</v>
      </c>
      <c r="Z48" s="2927">
        <f t="shared" si="21"/>
        <v>0.12055855326576402</v>
      </c>
      <c r="AA48" s="2927">
        <f t="shared" si="21"/>
        <v>0.22951523949942135</v>
      </c>
      <c r="AB48" s="2927">
        <f t="shared" si="21"/>
        <v>0.26557128653086975</v>
      </c>
      <c r="AC48" s="2927">
        <f t="shared" si="21"/>
        <v>0.17308834040685867</v>
      </c>
      <c r="AD48" s="2927">
        <f t="shared" si="21"/>
        <v>4.9742136711521806E-2</v>
      </c>
      <c r="AE48" s="2927">
        <f t="shared" si="21"/>
        <v>1.1548631751133023</v>
      </c>
      <c r="AF48" s="2927">
        <f t="shared" si="21"/>
        <v>6.9881201956707706E-4</v>
      </c>
      <c r="AG48" s="2927">
        <f t="shared" si="21"/>
        <v>5.9458540535565478E-2</v>
      </c>
      <c r="AH48" s="2927">
        <f t="shared" si="21"/>
        <v>0.40704119261120564</v>
      </c>
      <c r="AI48" s="2927">
        <f t="shared" si="21"/>
        <v>0.29315754666578742</v>
      </c>
      <c r="AJ48" s="2927">
        <f t="shared" si="21"/>
        <v>0.22961166714079254</v>
      </c>
      <c r="AK48" s="2927">
        <f t="shared" si="21"/>
        <v>0.13949987011051837</v>
      </c>
      <c r="AL48" s="2927">
        <f t="shared" si="22"/>
        <v>2.5395546029865979E-2</v>
      </c>
      <c r="AM48" s="2927">
        <f t="shared" si="22"/>
        <v>1.2988174055302664</v>
      </c>
      <c r="AN48" s="2927">
        <f t="shared" si="22"/>
        <v>0</v>
      </c>
      <c r="AO48" s="2927">
        <f t="shared" si="22"/>
        <v>4.5169874435458508E-2</v>
      </c>
      <c r="AP48" s="2927">
        <f t="shared" si="22"/>
        <v>0.32446835651233163</v>
      </c>
      <c r="AQ48" s="2927">
        <f t="shared" si="22"/>
        <v>0.41162529335738518</v>
      </c>
      <c r="AR48" s="2927">
        <f t="shared" si="22"/>
        <v>0.33421527723671446</v>
      </c>
      <c r="AS48" s="2927">
        <f t="shared" si="22"/>
        <v>0.15756787435237954</v>
      </c>
      <c r="AT48" s="2927">
        <f t="shared" si="22"/>
        <v>2.57707296359974E-2</v>
      </c>
      <c r="AU48" s="156"/>
      <c r="AV48" s="156" t="s">
        <v>2353</v>
      </c>
      <c r="AW48" s="156"/>
      <c r="AX48" s="1089"/>
      <c r="AY48" s="2931">
        <f t="shared" si="26"/>
        <v>0.53488738066223507</v>
      </c>
      <c r="AZ48" s="1282">
        <f t="shared" si="23"/>
        <v>0</v>
      </c>
      <c r="BA48" s="1282">
        <f t="shared" si="23"/>
        <v>3.0762549428290523E-3</v>
      </c>
      <c r="BB48" s="1282">
        <f t="shared" si="23"/>
        <v>0.23626202710201955</v>
      </c>
      <c r="BC48" s="1282">
        <f t="shared" si="23"/>
        <v>8.3425209105949638E-2</v>
      </c>
      <c r="BD48" s="1282">
        <f t="shared" si="23"/>
        <v>8.1472391392787752E-2</v>
      </c>
      <c r="BE48" s="1282">
        <f t="shared" si="23"/>
        <v>0.11345692993747541</v>
      </c>
      <c r="BF48" s="1282">
        <f t="shared" si="23"/>
        <v>1.7194568181173729E-2</v>
      </c>
      <c r="BG48" s="1282">
        <f t="shared" si="23"/>
        <v>2.9368401468764991</v>
      </c>
      <c r="BH48" s="1282">
        <f t="shared" si="23"/>
        <v>1.1585966589708394</v>
      </c>
      <c r="BI48" s="1282">
        <f t="shared" si="23"/>
        <v>0</v>
      </c>
      <c r="BJ48" s="1282">
        <f t="shared" si="23"/>
        <v>5.3309302957544281E-3</v>
      </c>
      <c r="BK48" s="1282">
        <f t="shared" si="23"/>
        <v>0.14406099002246756</v>
      </c>
      <c r="BL48" s="1282">
        <f t="shared" si="23"/>
        <v>0.45190457485193475</v>
      </c>
      <c r="BM48" s="1282">
        <f t="shared" si="23"/>
        <v>0.27058162340291109</v>
      </c>
      <c r="BN48" s="1282">
        <f t="shared" si="23"/>
        <v>0.25277895036545484</v>
      </c>
      <c r="BO48" s="1282">
        <f t="shared" si="23"/>
        <v>3.3939590032316891E-2</v>
      </c>
      <c r="BP48" s="1282">
        <f t="shared" si="24"/>
        <v>1.7782434879056592</v>
      </c>
      <c r="BQ48" s="1282">
        <f t="shared" si="24"/>
        <v>1.3976240391341541E-3</v>
      </c>
      <c r="BR48" s="1282">
        <f t="shared" si="24"/>
        <v>6.5658793494444617E-2</v>
      </c>
      <c r="BS48" s="1282">
        <f t="shared" si="24"/>
        <v>0.42636592911242277</v>
      </c>
      <c r="BT48" s="1282">
        <f t="shared" si="24"/>
        <v>0.53908580924242833</v>
      </c>
      <c r="BU48" s="1282">
        <f t="shared" si="24"/>
        <v>0.39831060001063101</v>
      </c>
      <c r="BV48" s="1282">
        <f t="shared" si="24"/>
        <v>0.27409335698128812</v>
      </c>
      <c r="BW48" s="1282">
        <f t="shared" si="24"/>
        <v>7.3331375025310133E-2</v>
      </c>
      <c r="BX48" s="1282">
        <f t="shared" si="24"/>
        <v>0.13778426769436952</v>
      </c>
      <c r="BY48" s="3620" t="s">
        <v>1009</v>
      </c>
      <c r="BZ48" s="3621"/>
      <c r="CA48" s="2517">
        <v>5.3405278991401408</v>
      </c>
      <c r="CB48" s="2518">
        <v>0.87235102768658879</v>
      </c>
      <c r="CC48" s="2519">
        <v>0</v>
      </c>
      <c r="CD48" s="2518">
        <v>1.2258876992613443E-3</v>
      </c>
      <c r="CE48" s="2518">
        <v>8.2385564363776378E-2</v>
      </c>
      <c r="CF48" s="2518">
        <v>0.16166812501793498</v>
      </c>
      <c r="CG48" s="2518">
        <v>0.34217953030785492</v>
      </c>
      <c r="CH48" s="2518">
        <v>0.23918548169062576</v>
      </c>
      <c r="CI48" s="2518">
        <v>4.5706438607135379E-2</v>
      </c>
      <c r="CJ48" s="2519">
        <v>1.278042965286226</v>
      </c>
      <c r="CK48" s="2518">
        <v>0.37471514268161743</v>
      </c>
      <c r="CL48" s="2519">
        <v>0</v>
      </c>
      <c r="CM48" s="2518">
        <v>1.0990554125102801E-3</v>
      </c>
      <c r="CN48" s="2518">
        <v>5.6962147447427725E-2</v>
      </c>
      <c r="CO48" s="2518">
        <v>8.3386534006955421E-2</v>
      </c>
      <c r="CP48" s="2518">
        <v>7.1263116165325782E-2</v>
      </c>
      <c r="CQ48" s="2518">
        <v>9.0189182800787707E-2</v>
      </c>
      <c r="CR48" s="2518">
        <v>7.1815106848610005E-2</v>
      </c>
      <c r="CS48" s="2518">
        <v>0.48692606387408005</v>
      </c>
      <c r="CT48" s="2519">
        <v>0</v>
      </c>
      <c r="CU48" s="2518">
        <v>1.3051629033733788E-3</v>
      </c>
      <c r="CV48" s="2518">
        <v>6.4981027840629091E-2</v>
      </c>
      <c r="CW48" s="2518">
        <v>9.8439407060914599E-2</v>
      </c>
      <c r="CX48" s="2518">
        <v>0.18792396652921067</v>
      </c>
      <c r="CY48" s="2518">
        <v>0.10692372536977157</v>
      </c>
      <c r="CZ48" s="2518">
        <v>2.7352774170180515E-2</v>
      </c>
      <c r="DA48" s="2518">
        <v>0.41640175873052926</v>
      </c>
      <c r="DB48" s="2519">
        <v>0</v>
      </c>
      <c r="DC48" s="2518">
        <v>4.1502976784204296E-2</v>
      </c>
      <c r="DD48" s="2518">
        <v>0.13362820485617027</v>
      </c>
      <c r="DE48" s="2518">
        <v>9.5428836338182957E-2</v>
      </c>
      <c r="DF48" s="2518">
        <v>7.8355672220723316E-2</v>
      </c>
      <c r="DG48" s="2518">
        <v>6.117960980453338E-2</v>
      </c>
      <c r="DH48" s="2518">
        <v>6.306458726715097E-3</v>
      </c>
      <c r="DI48" s="2518">
        <v>0.71897017186632628</v>
      </c>
      <c r="DJ48" s="2519">
        <v>0</v>
      </c>
      <c r="DK48" s="2518">
        <v>3.9577938097768536E-2</v>
      </c>
      <c r="DL48" s="2518">
        <v>0.20201294265936129</v>
      </c>
      <c r="DM48" s="2518">
        <v>0.19031471727619198</v>
      </c>
      <c r="DN48" s="2518">
        <v>0.19625447073915217</v>
      </c>
      <c r="DO48" s="2518">
        <v>7.4725776598869767E-2</v>
      </c>
      <c r="DP48" s="2518">
        <v>1.6084326494982176E-2</v>
      </c>
      <c r="DQ48" s="2518">
        <v>0.35146253494936658</v>
      </c>
      <c r="DR48" s="2519">
        <v>0</v>
      </c>
      <c r="DS48" s="2518">
        <v>1.0066536727198911E-2</v>
      </c>
      <c r="DT48" s="2518">
        <v>6.9792948805924029E-2</v>
      </c>
      <c r="DU48" s="2518">
        <v>9.3707603007408352E-2</v>
      </c>
      <c r="DV48" s="2518">
        <v>0.11336665988440439</v>
      </c>
      <c r="DW48" s="2518">
        <v>5.5485709429094213E-2</v>
      </c>
      <c r="DX48" s="2518">
        <v>9.043077095336572E-3</v>
      </c>
      <c r="DY48" s="2519">
        <v>1.8802689402523445</v>
      </c>
      <c r="DZ48" s="2518">
        <v>0.68499406319152456</v>
      </c>
      <c r="EA48" s="2519">
        <v>0</v>
      </c>
      <c r="EB48" s="2518">
        <v>1.6507360677509603E-2</v>
      </c>
      <c r="EC48" s="2518">
        <v>5.2399856376126173E-2</v>
      </c>
      <c r="ED48" s="2518">
        <v>0.10020733924334148</v>
      </c>
      <c r="EE48" s="2518">
        <v>0.25741209024499256</v>
      </c>
      <c r="EF48" s="2518">
        <v>0.20923595763263789</v>
      </c>
      <c r="EG48" s="2518">
        <v>4.9231459016917077E-2</v>
      </c>
      <c r="EH48" s="2519">
        <v>1.1952748770608193</v>
      </c>
      <c r="EI48" s="2518">
        <v>5.2566973291244918E-3</v>
      </c>
      <c r="EJ48" s="2518">
        <v>0.11612518297337142</v>
      </c>
      <c r="EK48" s="2518">
        <v>0.29230298327613624</v>
      </c>
      <c r="EL48" s="2518">
        <v>0.27569898651394315</v>
      </c>
      <c r="EM48" s="2518">
        <v>0.3014816559059102</v>
      </c>
      <c r="EN48" s="2518">
        <v>0.19119374539958967</v>
      </c>
      <c r="EO48" s="2518">
        <v>1.3215625662745104E-2</v>
      </c>
      <c r="EP48" s="2520">
        <v>0.23943225909928675</v>
      </c>
      <c r="EQ48" s="2508"/>
    </row>
    <row r="49" spans="1:147" ht="16.5" customHeight="1">
      <c r="A49" s="156"/>
      <c r="B49" s="155" t="s">
        <v>363</v>
      </c>
      <c r="C49" s="156"/>
      <c r="D49" s="1089"/>
      <c r="E49" s="2928">
        <f>CA55</f>
        <v>7.8208419866833658</v>
      </c>
      <c r="F49" s="2927">
        <f t="shared" ref="F49:AT49" si="27">CB55</f>
        <v>1.1694309655456367</v>
      </c>
      <c r="G49" s="2927">
        <f t="shared" si="27"/>
        <v>3.7225386493109722E-3</v>
      </c>
      <c r="H49" s="2927">
        <f t="shared" si="27"/>
        <v>2.2597279465211765E-3</v>
      </c>
      <c r="I49" s="2927">
        <f t="shared" si="27"/>
        <v>0.10985176888448189</v>
      </c>
      <c r="J49" s="2927">
        <f t="shared" si="27"/>
        <v>0.23272220531544757</v>
      </c>
      <c r="K49" s="2927">
        <f t="shared" si="27"/>
        <v>0.42212055288181277</v>
      </c>
      <c r="L49" s="2927">
        <f t="shared" si="27"/>
        <v>0.32829898740958774</v>
      </c>
      <c r="M49" s="2927">
        <f t="shared" si="27"/>
        <v>7.0455184458475012E-2</v>
      </c>
      <c r="N49" s="2927">
        <f t="shared" si="27"/>
        <v>2.6296191596391867</v>
      </c>
      <c r="O49" s="2927">
        <f t="shared" si="27"/>
        <v>0.4946833395212224</v>
      </c>
      <c r="P49" s="2927">
        <f t="shared" si="27"/>
        <v>0</v>
      </c>
      <c r="Q49" s="2927">
        <f t="shared" si="27"/>
        <v>2.722389005747962E-3</v>
      </c>
      <c r="R49" s="2927">
        <f t="shared" si="27"/>
        <v>8.827791627359724E-2</v>
      </c>
      <c r="S49" s="2927">
        <f t="shared" si="27"/>
        <v>0.11209741004715394</v>
      </c>
      <c r="T49" s="2927">
        <f t="shared" si="27"/>
        <v>0.11819304756415221</v>
      </c>
      <c r="U49" s="2927">
        <f t="shared" si="27"/>
        <v>9.4499862496556966E-2</v>
      </c>
      <c r="V49" s="2927">
        <f t="shared" si="27"/>
        <v>7.8892714134014191E-2</v>
      </c>
      <c r="W49" s="2927">
        <f t="shared" si="27"/>
        <v>0.85520881685026473</v>
      </c>
      <c r="X49" s="2927">
        <f t="shared" si="27"/>
        <v>0</v>
      </c>
      <c r="Y49" s="2927">
        <f t="shared" si="27"/>
        <v>1.4379543213461795E-2</v>
      </c>
      <c r="Z49" s="2927">
        <f t="shared" si="27"/>
        <v>0.16575738551748484</v>
      </c>
      <c r="AA49" s="2927">
        <f t="shared" si="27"/>
        <v>0.24265455051645152</v>
      </c>
      <c r="AB49" s="2927">
        <f t="shared" si="27"/>
        <v>0.25037679765144721</v>
      </c>
      <c r="AC49" s="2927">
        <f t="shared" si="27"/>
        <v>0.15186375998318211</v>
      </c>
      <c r="AD49" s="2927">
        <f t="shared" si="27"/>
        <v>3.01767799682378E-2</v>
      </c>
      <c r="AE49" s="2927">
        <f t="shared" si="27"/>
        <v>1.2797270032676986</v>
      </c>
      <c r="AF49" s="2927">
        <f t="shared" si="27"/>
        <v>0</v>
      </c>
      <c r="AG49" s="2927">
        <f t="shared" si="27"/>
        <v>0.11860060795213119</v>
      </c>
      <c r="AH49" s="2927">
        <f t="shared" si="27"/>
        <v>0.49778350955488088</v>
      </c>
      <c r="AI49" s="2927">
        <f t="shared" si="27"/>
        <v>0.33519539497572176</v>
      </c>
      <c r="AJ49" s="2927">
        <f t="shared" si="27"/>
        <v>0.21189639543215641</v>
      </c>
      <c r="AK49" s="2927">
        <f t="shared" si="27"/>
        <v>0.10654754503675049</v>
      </c>
      <c r="AL49" s="2927">
        <f t="shared" si="27"/>
        <v>9.7035503160579472E-3</v>
      </c>
      <c r="AM49" s="2927">
        <f t="shared" si="27"/>
        <v>1.2304520591102577</v>
      </c>
      <c r="AN49" s="2927">
        <f t="shared" si="27"/>
        <v>7.1593242667208545E-3</v>
      </c>
      <c r="AO49" s="2927">
        <f t="shared" si="27"/>
        <v>4.5337306122156688E-2</v>
      </c>
      <c r="AP49" s="2927">
        <f t="shared" si="27"/>
        <v>0.41295085052404207</v>
      </c>
      <c r="AQ49" s="2927">
        <f t="shared" si="27"/>
        <v>0.36246687375002429</v>
      </c>
      <c r="AR49" s="2927">
        <f t="shared" si="27"/>
        <v>0.2840917677143644</v>
      </c>
      <c r="AS49" s="2927">
        <f t="shared" si="27"/>
        <v>0.10326311583673914</v>
      </c>
      <c r="AT49" s="2927">
        <f t="shared" si="27"/>
        <v>1.518282089621046E-2</v>
      </c>
      <c r="AU49" s="156"/>
      <c r="AV49" s="155" t="s">
        <v>17</v>
      </c>
      <c r="AW49" s="156"/>
      <c r="AX49" s="1089"/>
      <c r="AY49" s="2931">
        <f>DQ55</f>
        <v>0.37686416932321659</v>
      </c>
      <c r="AZ49" s="1282">
        <f t="shared" ref="AZ49:BX49" si="28">DR55</f>
        <v>0</v>
      </c>
      <c r="BA49" s="1282">
        <f t="shared" si="28"/>
        <v>9.2954255395903962E-3</v>
      </c>
      <c r="BB49" s="1282">
        <f t="shared" si="28"/>
        <v>9.4571111959222132E-2</v>
      </c>
      <c r="BC49" s="1282">
        <f t="shared" si="28"/>
        <v>0.12290980306585848</v>
      </c>
      <c r="BD49" s="1282">
        <f t="shared" si="28"/>
        <v>9.1607105857447746E-2</v>
      </c>
      <c r="BE49" s="1282">
        <f t="shared" si="28"/>
        <v>5.0065527928628215E-2</v>
      </c>
      <c r="BF49" s="1282">
        <f t="shared" si="28"/>
        <v>8.4151949724695259E-3</v>
      </c>
      <c r="BG49" s="1282">
        <f t="shared" si="28"/>
        <v>2.2660498628411565</v>
      </c>
      <c r="BH49" s="1282">
        <f t="shared" si="28"/>
        <v>0.70920552829413497</v>
      </c>
      <c r="BI49" s="1282">
        <f t="shared" si="28"/>
        <v>3.4840641933441751E-3</v>
      </c>
      <c r="BJ49" s="1282">
        <f t="shared" si="28"/>
        <v>1.6428225163227783E-2</v>
      </c>
      <c r="BK49" s="1282">
        <f t="shared" si="28"/>
        <v>0.1591113831534984</v>
      </c>
      <c r="BL49" s="1282">
        <f t="shared" si="28"/>
        <v>0.11985393964619968</v>
      </c>
      <c r="BM49" s="1282">
        <f t="shared" si="28"/>
        <v>0.21699702437584811</v>
      </c>
      <c r="BN49" s="1282">
        <f t="shared" si="28"/>
        <v>0.15753930763512353</v>
      </c>
      <c r="BO49" s="1282">
        <f t="shared" si="28"/>
        <v>3.5791584126893351E-2</v>
      </c>
      <c r="BP49" s="1282">
        <f t="shared" si="28"/>
        <v>1.556844334547024</v>
      </c>
      <c r="BQ49" s="1282">
        <f t="shared" si="28"/>
        <v>4.169239316482139E-3</v>
      </c>
      <c r="BR49" s="1282">
        <f t="shared" si="28"/>
        <v>0.14200214451709792</v>
      </c>
      <c r="BS49" s="1282">
        <f t="shared" si="28"/>
        <v>0.33687194664386372</v>
      </c>
      <c r="BT49" s="1282">
        <f t="shared" si="28"/>
        <v>0.46329517854292068</v>
      </c>
      <c r="BU49" s="1282">
        <f t="shared" si="28"/>
        <v>0.3689753221423302</v>
      </c>
      <c r="BV49" s="1282">
        <f t="shared" si="28"/>
        <v>0.21767960502206868</v>
      </c>
      <c r="BW49" s="1282">
        <f t="shared" si="28"/>
        <v>2.3850898362260065E-2</v>
      </c>
      <c r="BX49" s="1282">
        <f t="shared" si="28"/>
        <v>0.14842577022391468</v>
      </c>
      <c r="BY49" s="3620" t="s">
        <v>1010</v>
      </c>
      <c r="BZ49" s="3621"/>
      <c r="CA49" s="2517">
        <v>7.3250215137138817</v>
      </c>
      <c r="CB49" s="2518">
        <v>0.9537801205616353</v>
      </c>
      <c r="CC49" s="2519">
        <v>0</v>
      </c>
      <c r="CD49" s="2518">
        <v>1.6689412282531537E-2</v>
      </c>
      <c r="CE49" s="2518">
        <v>7.8094651111347141E-2</v>
      </c>
      <c r="CF49" s="2518">
        <v>0.18601268965930731</v>
      </c>
      <c r="CG49" s="2518">
        <v>0.32074296681556297</v>
      </c>
      <c r="CH49" s="2518">
        <v>0.27434238910025172</v>
      </c>
      <c r="CI49" s="2518">
        <v>7.7898011592634986E-2</v>
      </c>
      <c r="CJ49" s="2519">
        <v>2.1266902155186544</v>
      </c>
      <c r="CK49" s="2518">
        <v>0.39576784797133951</v>
      </c>
      <c r="CL49" s="2519">
        <v>0</v>
      </c>
      <c r="CM49" s="2519">
        <v>0</v>
      </c>
      <c r="CN49" s="2518">
        <v>7.3078435688784388E-2</v>
      </c>
      <c r="CO49" s="2518">
        <v>9.5333480079242111E-2</v>
      </c>
      <c r="CP49" s="2518">
        <v>7.9592193117745014E-2</v>
      </c>
      <c r="CQ49" s="2518">
        <v>7.5248367451658971E-2</v>
      </c>
      <c r="CR49" s="2518">
        <v>7.2515371633909198E-2</v>
      </c>
      <c r="CS49" s="2518">
        <v>0.72113166583476085</v>
      </c>
      <c r="CT49" s="2519">
        <v>0</v>
      </c>
      <c r="CU49" s="2518">
        <v>6.5988700564526097E-3</v>
      </c>
      <c r="CV49" s="2518">
        <v>0.14213940861378366</v>
      </c>
      <c r="CW49" s="2518">
        <v>0.16106963093361887</v>
      </c>
      <c r="CX49" s="2518">
        <v>0.22042978015110984</v>
      </c>
      <c r="CY49" s="2518">
        <v>0.16244023772785493</v>
      </c>
      <c r="CZ49" s="2518">
        <v>2.8453738351941125E-2</v>
      </c>
      <c r="DA49" s="2519">
        <v>1.0097907017125543</v>
      </c>
      <c r="DB49" s="2519">
        <v>0</v>
      </c>
      <c r="DC49" s="2518">
        <v>0.12307256585201345</v>
      </c>
      <c r="DD49" s="2518">
        <v>0.29581099126765031</v>
      </c>
      <c r="DE49" s="2518">
        <v>0.31717836965187701</v>
      </c>
      <c r="DF49" s="2518">
        <v>0.18783135033205844</v>
      </c>
      <c r="DG49" s="2518">
        <v>7.9280651551538031E-2</v>
      </c>
      <c r="DH49" s="2518">
        <v>6.61677305741676E-3</v>
      </c>
      <c r="DI49" s="2519">
        <v>1.1875415503308624</v>
      </c>
      <c r="DJ49" s="2519">
        <v>0</v>
      </c>
      <c r="DK49" s="2518">
        <v>6.8762599874040667E-2</v>
      </c>
      <c r="DL49" s="2518">
        <v>0.31526667207261699</v>
      </c>
      <c r="DM49" s="2518">
        <v>0.3750842978011108</v>
      </c>
      <c r="DN49" s="2518">
        <v>0.28784275789602276</v>
      </c>
      <c r="DO49" s="2518">
        <v>0.13162638491467119</v>
      </c>
      <c r="DP49" s="2518">
        <v>8.9588377724002764E-3</v>
      </c>
      <c r="DQ49" s="2518">
        <v>9.7822143957798424E-2</v>
      </c>
      <c r="DR49" s="2519">
        <v>0</v>
      </c>
      <c r="DS49" s="2518">
        <v>6.7796610169507424E-4</v>
      </c>
      <c r="DT49" s="2518">
        <v>1.9806295399566288E-2</v>
      </c>
      <c r="DU49" s="2518">
        <v>1.4616773057446216E-2</v>
      </c>
      <c r="DV49" s="2518">
        <v>3.5659696235951804E-2</v>
      </c>
      <c r="DW49" s="2518">
        <v>1.7134052388182584E-2</v>
      </c>
      <c r="DX49" s="2518">
        <v>9.9273607749564632E-3</v>
      </c>
      <c r="DY49" s="2519">
        <v>2.692632621614413</v>
      </c>
      <c r="DZ49" s="2519">
        <v>1.3345955180726483</v>
      </c>
      <c r="EA49" s="2519">
        <v>0</v>
      </c>
      <c r="EB49" s="2518">
        <v>5.7919876733717797E-2</v>
      </c>
      <c r="EC49" s="2518">
        <v>0.15052491011862448</v>
      </c>
      <c r="ED49" s="2518">
        <v>0.29609509134924711</v>
      </c>
      <c r="EE49" s="2518">
        <v>0.45129168838954242</v>
      </c>
      <c r="EF49" s="2518">
        <v>0.28907362396776992</v>
      </c>
      <c r="EG49" s="2518">
        <v>8.9690327513746462E-2</v>
      </c>
      <c r="EH49" s="2519">
        <v>1.3580371035417651</v>
      </c>
      <c r="EI49" s="2518">
        <v>2.1270526084081157E-2</v>
      </c>
      <c r="EJ49" s="2518">
        <v>0.11407344246576942</v>
      </c>
      <c r="EK49" s="2518">
        <v>0.27928600391469871</v>
      </c>
      <c r="EL49" s="2518">
        <v>0.46571159794610817</v>
      </c>
      <c r="EM49" s="2518">
        <v>0.21016959965325208</v>
      </c>
      <c r="EN49" s="2518">
        <v>0.21196617120622521</v>
      </c>
      <c r="EO49" s="2518">
        <v>5.5559762271630314E-2</v>
      </c>
      <c r="EP49" s="2520">
        <v>0.26655486173051729</v>
      </c>
      <c r="EQ49" s="2508"/>
    </row>
    <row r="50" spans="1:147" ht="16.5" customHeight="1">
      <c r="A50" s="156"/>
      <c r="B50" s="156" t="s">
        <v>2214</v>
      </c>
      <c r="C50" s="156"/>
      <c r="D50" s="1089"/>
      <c r="E50" s="2928">
        <f>CA47</f>
        <v>10.313294642355824</v>
      </c>
      <c r="F50" s="2927">
        <f t="shared" ref="F50:AT51" si="29">CB47</f>
        <v>1.4679648019587597</v>
      </c>
      <c r="G50" s="2927">
        <f t="shared" si="29"/>
        <v>7.4632952691746374E-3</v>
      </c>
      <c r="H50" s="2927">
        <f t="shared" si="29"/>
        <v>3.2986277708479286E-3</v>
      </c>
      <c r="I50" s="2927">
        <f t="shared" si="29"/>
        <v>0.13745239202438586</v>
      </c>
      <c r="J50" s="2927">
        <f t="shared" si="29"/>
        <v>0.3041240217318984</v>
      </c>
      <c r="K50" s="2927">
        <f t="shared" si="29"/>
        <v>0.50245280395127034</v>
      </c>
      <c r="L50" s="2927">
        <f t="shared" si="29"/>
        <v>0.41784861142737123</v>
      </c>
      <c r="M50" s="2927">
        <f t="shared" si="29"/>
        <v>9.5325049783811094E-2</v>
      </c>
      <c r="N50" s="2927">
        <f t="shared" si="29"/>
        <v>3.9878099193810121</v>
      </c>
      <c r="O50" s="2927">
        <f t="shared" si="29"/>
        <v>0.615238656410661</v>
      </c>
      <c r="P50" s="2927">
        <f t="shared" si="29"/>
        <v>0</v>
      </c>
      <c r="Q50" s="2927">
        <f t="shared" si="29"/>
        <v>4.3536671353316351E-3</v>
      </c>
      <c r="R50" s="2927">
        <f t="shared" si="29"/>
        <v>0.11974694334852024</v>
      </c>
      <c r="S50" s="2927">
        <f t="shared" si="29"/>
        <v>0.14094879608429747</v>
      </c>
      <c r="T50" s="2927">
        <f t="shared" si="29"/>
        <v>0.16535265236299082</v>
      </c>
      <c r="U50" s="2927">
        <f t="shared" si="29"/>
        <v>9.883163850405291E-2</v>
      </c>
      <c r="V50" s="2927">
        <f t="shared" si="29"/>
        <v>8.6004958975467199E-2</v>
      </c>
      <c r="W50" s="2927">
        <f t="shared" si="29"/>
        <v>1.2252939324023311</v>
      </c>
      <c r="X50" s="2927">
        <f t="shared" si="29"/>
        <v>0</v>
      </c>
      <c r="Y50" s="2927">
        <f t="shared" si="29"/>
        <v>2.751790907156541E-2</v>
      </c>
      <c r="Z50" s="2927">
        <f t="shared" si="29"/>
        <v>0.26702693907207958</v>
      </c>
      <c r="AA50" s="2927">
        <f t="shared" si="29"/>
        <v>0.38757547770836709</v>
      </c>
      <c r="AB50" s="2927">
        <f t="shared" si="29"/>
        <v>0.31313527068784575</v>
      </c>
      <c r="AC50" s="2927">
        <f t="shared" si="29"/>
        <v>0.19702372951315167</v>
      </c>
      <c r="AD50" s="2927">
        <f t="shared" si="29"/>
        <v>3.3014606349320963E-2</v>
      </c>
      <c r="AE50" s="2927">
        <f t="shared" si="29"/>
        <v>2.1472773305680208</v>
      </c>
      <c r="AF50" s="2927">
        <f t="shared" si="29"/>
        <v>0</v>
      </c>
      <c r="AG50" s="2927">
        <f t="shared" si="29"/>
        <v>0.19607555216006103</v>
      </c>
      <c r="AH50" s="2927">
        <f t="shared" si="29"/>
        <v>0.8637209772457306</v>
      </c>
      <c r="AI50" s="2927">
        <f t="shared" si="29"/>
        <v>0.57613536254632502</v>
      </c>
      <c r="AJ50" s="2927">
        <f t="shared" si="29"/>
        <v>0.34609066215038475</v>
      </c>
      <c r="AK50" s="2927">
        <f t="shared" si="29"/>
        <v>0.15213750931579842</v>
      </c>
      <c r="AL50" s="2927">
        <f t="shared" si="29"/>
        <v>1.3117267149721884E-2</v>
      </c>
      <c r="AM50" s="2927">
        <f t="shared" si="29"/>
        <v>1.7444371203539475</v>
      </c>
      <c r="AN50" s="2927">
        <f t="shared" si="29"/>
        <v>1.4353686009464272E-2</v>
      </c>
      <c r="AO50" s="2927">
        <f t="shared" si="29"/>
        <v>5.1124860286960117E-2</v>
      </c>
      <c r="AP50" s="2927">
        <f t="shared" si="29"/>
        <v>0.62492108093952747</v>
      </c>
      <c r="AQ50" s="2927">
        <f t="shared" si="29"/>
        <v>0.53546153669932395</v>
      </c>
      <c r="AR50" s="2927">
        <f t="shared" si="29"/>
        <v>0.37235893726860825</v>
      </c>
      <c r="AS50" s="2927">
        <f t="shared" si="29"/>
        <v>0.13194011578867113</v>
      </c>
      <c r="AT50" s="2927">
        <f t="shared" si="29"/>
        <v>1.427690336139224E-2</v>
      </c>
      <c r="AU50" s="156"/>
      <c r="AV50" s="156" t="s">
        <v>2214</v>
      </c>
      <c r="AW50" s="156"/>
      <c r="AX50" s="1089"/>
      <c r="AY50" s="2931">
        <f>DQ47</f>
        <v>0.40239011838406141</v>
      </c>
      <c r="AZ50" s="1282">
        <f t="shared" ref="AZ50:BX51" si="30">DR47</f>
        <v>0</v>
      </c>
      <c r="BA50" s="1282">
        <f t="shared" si="30"/>
        <v>8.5205405615039111E-3</v>
      </c>
      <c r="BB50" s="1282">
        <f t="shared" si="30"/>
        <v>0.11947053855373678</v>
      </c>
      <c r="BC50" s="1282">
        <f t="shared" si="30"/>
        <v>0.15225491764336616</v>
      </c>
      <c r="BD50" s="1282">
        <f t="shared" si="30"/>
        <v>6.974106135400529E-2</v>
      </c>
      <c r="BE50" s="1282">
        <f t="shared" si="30"/>
        <v>4.461882025442223E-2</v>
      </c>
      <c r="BF50" s="1282">
        <f t="shared" si="30"/>
        <v>7.7842400170270495E-3</v>
      </c>
      <c r="BG50" s="1282">
        <f t="shared" si="30"/>
        <v>2.6537187834199534</v>
      </c>
      <c r="BH50" s="1282">
        <f t="shared" si="30"/>
        <v>0.73353548343804076</v>
      </c>
      <c r="BI50" s="1282">
        <f t="shared" si="30"/>
        <v>6.9851792718120774E-3</v>
      </c>
      <c r="BJ50" s="1282">
        <f t="shared" si="30"/>
        <v>1.6348702362579168E-2</v>
      </c>
      <c r="BK50" s="1282">
        <f t="shared" si="30"/>
        <v>0.26634515231318229</v>
      </c>
      <c r="BL50" s="1282">
        <f t="shared" si="30"/>
        <v>0.13959668980633894</v>
      </c>
      <c r="BM50" s="1282">
        <f t="shared" si="30"/>
        <v>0.17638416862478426</v>
      </c>
      <c r="BN50" s="1282">
        <f t="shared" si="30"/>
        <v>0.10558965608784672</v>
      </c>
      <c r="BO50" s="1282">
        <f t="shared" si="30"/>
        <v>2.2285934971497431E-2</v>
      </c>
      <c r="BP50" s="1282">
        <f t="shared" si="30"/>
        <v>1.9201832999819122</v>
      </c>
      <c r="BQ50" s="1282">
        <f t="shared" si="30"/>
        <v>3.0764593233533655E-3</v>
      </c>
      <c r="BR50" s="1282">
        <f t="shared" si="30"/>
        <v>0.16800574698192933</v>
      </c>
      <c r="BS50" s="1282">
        <f t="shared" si="30"/>
        <v>0.38165902891879144</v>
      </c>
      <c r="BT50" s="1282">
        <f t="shared" si="30"/>
        <v>0.65180945960310677</v>
      </c>
      <c r="BU50" s="1282">
        <f t="shared" si="30"/>
        <v>0.43679929995905253</v>
      </c>
      <c r="BV50" s="1282">
        <f t="shared" si="30"/>
        <v>0.24429508549099777</v>
      </c>
      <c r="BW50" s="1282">
        <f t="shared" si="30"/>
        <v>3.4538219704680469E-2</v>
      </c>
      <c r="BX50" s="1282">
        <f t="shared" si="30"/>
        <v>5.6973898858090684E-2</v>
      </c>
      <c r="BY50" s="3620" t="s">
        <v>1011</v>
      </c>
      <c r="BZ50" s="3621"/>
      <c r="CA50" s="2517">
        <v>10.823822977845067</v>
      </c>
      <c r="CB50" s="2519">
        <v>1.4733977055975356</v>
      </c>
      <c r="CC50" s="2519">
        <v>0</v>
      </c>
      <c r="CD50" s="2518">
        <v>1.482908040442061E-2</v>
      </c>
      <c r="CE50" s="2518">
        <v>0.11511073165547035</v>
      </c>
      <c r="CF50" s="2518">
        <v>0.25945276451117816</v>
      </c>
      <c r="CG50" s="2518">
        <v>0.51022540205495914</v>
      </c>
      <c r="CH50" s="2518">
        <v>0.4275816943887395</v>
      </c>
      <c r="CI50" s="2518">
        <v>0.14619803258276742</v>
      </c>
      <c r="CJ50" s="2519">
        <v>3.455992112502305</v>
      </c>
      <c r="CK50" s="2518">
        <v>0.53709986433295609</v>
      </c>
      <c r="CL50" s="2519">
        <v>0</v>
      </c>
      <c r="CM50" s="2518">
        <v>4.7664901299909459E-3</v>
      </c>
      <c r="CN50" s="2518">
        <v>7.3685705278188102E-2</v>
      </c>
      <c r="CO50" s="2518">
        <v>9.4892683809438563E-2</v>
      </c>
      <c r="CP50" s="2518">
        <v>9.9542618594965146E-2</v>
      </c>
      <c r="CQ50" s="2518">
        <v>0.16219429708905531</v>
      </c>
      <c r="CR50" s="2518">
        <v>0.10201806943131823</v>
      </c>
      <c r="CS50" s="2518">
        <v>0.96132957711714806</v>
      </c>
      <c r="CT50" s="2519">
        <v>0</v>
      </c>
      <c r="CU50" s="2519">
        <v>0</v>
      </c>
      <c r="CV50" s="2518">
        <v>7.1958190505102104E-2</v>
      </c>
      <c r="CW50" s="2518">
        <v>0.29807082015396985</v>
      </c>
      <c r="CX50" s="2518">
        <v>0.31931330407495639</v>
      </c>
      <c r="CY50" s="2518">
        <v>0.22146208821394733</v>
      </c>
      <c r="CZ50" s="2518">
        <v>5.052517416917187E-2</v>
      </c>
      <c r="DA50" s="2519">
        <v>1.9575626710522005</v>
      </c>
      <c r="DB50" s="2519">
        <v>0</v>
      </c>
      <c r="DC50" s="2518">
        <v>0.11153249979332913</v>
      </c>
      <c r="DD50" s="2518">
        <v>0.47202647261686026</v>
      </c>
      <c r="DE50" s="2518">
        <v>0.63374242187087848</v>
      </c>
      <c r="DF50" s="2518">
        <v>0.48564672403101489</v>
      </c>
      <c r="DG50" s="2518">
        <v>0.20466549019862376</v>
      </c>
      <c r="DH50" s="2518">
        <v>4.9949062541493679E-2</v>
      </c>
      <c r="DI50" s="2519">
        <v>1.7953389672953159</v>
      </c>
      <c r="DJ50" s="2519">
        <v>0</v>
      </c>
      <c r="DK50" s="2518">
        <v>6.1243970490290206E-2</v>
      </c>
      <c r="DL50" s="2518">
        <v>0.59641037721447643</v>
      </c>
      <c r="DM50" s="2518">
        <v>0.48370285016481374</v>
      </c>
      <c r="DN50" s="2518">
        <v>0.41641706516507276</v>
      </c>
      <c r="DO50" s="2518">
        <v>0.21139419163918241</v>
      </c>
      <c r="DP50" s="2518">
        <v>2.6170512621479996E-2</v>
      </c>
      <c r="DQ50" s="2518">
        <v>0.39570516089235852</v>
      </c>
      <c r="DR50" s="2519">
        <v>0</v>
      </c>
      <c r="DS50" s="2518">
        <v>1.5544397826554335E-2</v>
      </c>
      <c r="DT50" s="2518">
        <v>7.4054328999812138E-2</v>
      </c>
      <c r="DU50" s="2518">
        <v>0.14298241684526511</v>
      </c>
      <c r="DV50" s="2518">
        <v>9.1787882644284863E-2</v>
      </c>
      <c r="DW50" s="2518">
        <v>5.662544003906312E-2</v>
      </c>
      <c r="DX50" s="2518">
        <v>1.4710694537378907E-2</v>
      </c>
      <c r="DY50" s="2519">
        <v>3.5813344300133414</v>
      </c>
      <c r="DZ50" s="2519">
        <v>1.2331906255826823</v>
      </c>
      <c r="EA50" s="2519">
        <v>0</v>
      </c>
      <c r="EB50" s="2518">
        <v>4.0264117201975293E-2</v>
      </c>
      <c r="EC50" s="2518">
        <v>0.13603715543693168</v>
      </c>
      <c r="ED50" s="2518">
        <v>0.35838197080793233</v>
      </c>
      <c r="EE50" s="2518">
        <v>0.39537722652293622</v>
      </c>
      <c r="EF50" s="2518">
        <v>0.25788782389344977</v>
      </c>
      <c r="EG50" s="2518">
        <v>4.5242331719456769E-2</v>
      </c>
      <c r="EH50" s="2519">
        <v>2.3481438044306584</v>
      </c>
      <c r="EI50" s="2518">
        <v>1.6507325125549258E-3</v>
      </c>
      <c r="EJ50" s="2518">
        <v>7.7032620725529161E-2</v>
      </c>
      <c r="EK50" s="2518">
        <v>0.48396655867069155</v>
      </c>
      <c r="EL50" s="2518">
        <v>0.9377872758525484</v>
      </c>
      <c r="EM50" s="2518">
        <v>0.40330033882027738</v>
      </c>
      <c r="EN50" s="2518">
        <v>0.36561621059030436</v>
      </c>
      <c r="EO50" s="2518">
        <v>7.8790067258752886E-2</v>
      </c>
      <c r="EP50" s="2520">
        <v>0.12205460154421381</v>
      </c>
      <c r="EQ50" s="2508"/>
    </row>
    <row r="51" spans="1:147" ht="16.5" customHeight="1">
      <c r="A51" s="156"/>
      <c r="B51" s="156" t="s">
        <v>2655</v>
      </c>
      <c r="C51" s="156"/>
      <c r="D51" s="1089"/>
      <c r="E51" s="2928">
        <f>CA48</f>
        <v>5.3405278991401408</v>
      </c>
      <c r="F51" s="2927">
        <f t="shared" si="29"/>
        <v>0.87235102768658879</v>
      </c>
      <c r="G51" s="2927">
        <f t="shared" si="29"/>
        <v>0</v>
      </c>
      <c r="H51" s="2927">
        <f t="shared" si="29"/>
        <v>1.2258876992613443E-3</v>
      </c>
      <c r="I51" s="2927">
        <f t="shared" si="29"/>
        <v>8.2385564363776378E-2</v>
      </c>
      <c r="J51" s="2927">
        <f t="shared" si="29"/>
        <v>0.16166812501793498</v>
      </c>
      <c r="K51" s="2927">
        <f t="shared" si="29"/>
        <v>0.34217953030785492</v>
      </c>
      <c r="L51" s="2927">
        <f t="shared" si="29"/>
        <v>0.23918548169062576</v>
      </c>
      <c r="M51" s="2927">
        <f t="shared" si="29"/>
        <v>4.5706438607135379E-2</v>
      </c>
      <c r="N51" s="2927">
        <f t="shared" si="29"/>
        <v>1.278042965286226</v>
      </c>
      <c r="O51" s="2927">
        <f t="shared" si="29"/>
        <v>0.37471514268161743</v>
      </c>
      <c r="P51" s="2927">
        <f t="shared" si="29"/>
        <v>0</v>
      </c>
      <c r="Q51" s="2927">
        <f t="shared" si="29"/>
        <v>1.0990554125102801E-3</v>
      </c>
      <c r="R51" s="2927">
        <f t="shared" si="29"/>
        <v>5.6962147447427725E-2</v>
      </c>
      <c r="S51" s="2927">
        <f t="shared" si="29"/>
        <v>8.3386534006955421E-2</v>
      </c>
      <c r="T51" s="2927">
        <f t="shared" si="29"/>
        <v>7.1263116165325782E-2</v>
      </c>
      <c r="U51" s="2927">
        <f t="shared" si="29"/>
        <v>9.0189182800787707E-2</v>
      </c>
      <c r="V51" s="2927">
        <f t="shared" si="29"/>
        <v>7.1815106848610005E-2</v>
      </c>
      <c r="W51" s="2927">
        <f t="shared" si="29"/>
        <v>0.48692606387408005</v>
      </c>
      <c r="X51" s="2927">
        <f t="shared" si="29"/>
        <v>0</v>
      </c>
      <c r="Y51" s="2927">
        <f t="shared" si="29"/>
        <v>1.3051629033733788E-3</v>
      </c>
      <c r="Z51" s="2927">
        <f t="shared" si="29"/>
        <v>6.4981027840629091E-2</v>
      </c>
      <c r="AA51" s="2927">
        <f t="shared" si="29"/>
        <v>9.8439407060914599E-2</v>
      </c>
      <c r="AB51" s="2927">
        <f t="shared" si="29"/>
        <v>0.18792396652921067</v>
      </c>
      <c r="AC51" s="2927">
        <f t="shared" si="29"/>
        <v>0.10692372536977157</v>
      </c>
      <c r="AD51" s="2927">
        <f t="shared" si="29"/>
        <v>2.7352774170180515E-2</v>
      </c>
      <c r="AE51" s="2927">
        <f t="shared" si="29"/>
        <v>0.41640175873052926</v>
      </c>
      <c r="AF51" s="2927">
        <f t="shared" si="29"/>
        <v>0</v>
      </c>
      <c r="AG51" s="2927">
        <f t="shared" si="29"/>
        <v>4.1502976784204296E-2</v>
      </c>
      <c r="AH51" s="2927">
        <f t="shared" si="29"/>
        <v>0.13362820485617027</v>
      </c>
      <c r="AI51" s="2927">
        <f t="shared" si="29"/>
        <v>9.5428836338182957E-2</v>
      </c>
      <c r="AJ51" s="2927">
        <f t="shared" si="29"/>
        <v>7.8355672220723316E-2</v>
      </c>
      <c r="AK51" s="2927">
        <f t="shared" si="29"/>
        <v>6.117960980453338E-2</v>
      </c>
      <c r="AL51" s="2927">
        <f t="shared" si="29"/>
        <v>6.306458726715097E-3</v>
      </c>
      <c r="AM51" s="2927">
        <f t="shared" si="29"/>
        <v>0.71897017186632628</v>
      </c>
      <c r="AN51" s="2927">
        <f t="shared" si="29"/>
        <v>0</v>
      </c>
      <c r="AO51" s="2927">
        <f t="shared" si="29"/>
        <v>3.9577938097768536E-2</v>
      </c>
      <c r="AP51" s="2927">
        <f t="shared" si="29"/>
        <v>0.20201294265936129</v>
      </c>
      <c r="AQ51" s="2927">
        <f t="shared" si="29"/>
        <v>0.19031471727619198</v>
      </c>
      <c r="AR51" s="2927">
        <f t="shared" si="29"/>
        <v>0.19625447073915217</v>
      </c>
      <c r="AS51" s="2927">
        <f t="shared" si="29"/>
        <v>7.4725776598869767E-2</v>
      </c>
      <c r="AT51" s="2927">
        <f t="shared" si="29"/>
        <v>1.6084326494982176E-2</v>
      </c>
      <c r="AU51" s="156"/>
      <c r="AV51" s="156" t="s">
        <v>2215</v>
      </c>
      <c r="AW51" s="156"/>
      <c r="AX51" s="1089"/>
      <c r="AY51" s="2931">
        <f>DQ48</f>
        <v>0.35146253494936658</v>
      </c>
      <c r="AZ51" s="1282">
        <f t="shared" si="30"/>
        <v>0</v>
      </c>
      <c r="BA51" s="1282">
        <f t="shared" si="30"/>
        <v>1.0066536727198911E-2</v>
      </c>
      <c r="BB51" s="1282">
        <f t="shared" si="30"/>
        <v>6.9792948805924029E-2</v>
      </c>
      <c r="BC51" s="1282">
        <f t="shared" si="30"/>
        <v>9.3707603007408352E-2</v>
      </c>
      <c r="BD51" s="1282">
        <f t="shared" si="30"/>
        <v>0.11336665988440439</v>
      </c>
      <c r="BE51" s="1282">
        <f t="shared" si="30"/>
        <v>5.5485709429094213E-2</v>
      </c>
      <c r="BF51" s="1282">
        <f t="shared" si="30"/>
        <v>9.043077095336572E-3</v>
      </c>
      <c r="BG51" s="1282">
        <f t="shared" si="30"/>
        <v>1.8802689402523445</v>
      </c>
      <c r="BH51" s="1282">
        <f t="shared" si="30"/>
        <v>0.68499406319152456</v>
      </c>
      <c r="BI51" s="1282">
        <f t="shared" si="30"/>
        <v>0</v>
      </c>
      <c r="BJ51" s="1282">
        <f t="shared" si="30"/>
        <v>1.6507360677509603E-2</v>
      </c>
      <c r="BK51" s="1282">
        <f t="shared" si="30"/>
        <v>5.2399856376126173E-2</v>
      </c>
      <c r="BL51" s="1282">
        <f t="shared" si="30"/>
        <v>0.10020733924334148</v>
      </c>
      <c r="BM51" s="1282">
        <f t="shared" si="30"/>
        <v>0.25741209024499256</v>
      </c>
      <c r="BN51" s="1282">
        <f t="shared" si="30"/>
        <v>0.20923595763263789</v>
      </c>
      <c r="BO51" s="1282">
        <f t="shared" si="30"/>
        <v>4.9231459016917077E-2</v>
      </c>
      <c r="BP51" s="1282">
        <f t="shared" si="30"/>
        <v>1.1952748770608193</v>
      </c>
      <c r="BQ51" s="1282">
        <f t="shared" si="30"/>
        <v>5.2566973291244918E-3</v>
      </c>
      <c r="BR51" s="1282">
        <f t="shared" si="30"/>
        <v>0.11612518297337142</v>
      </c>
      <c r="BS51" s="1282">
        <f t="shared" si="30"/>
        <v>0.29230298327613624</v>
      </c>
      <c r="BT51" s="1282">
        <f t="shared" si="30"/>
        <v>0.27569898651394315</v>
      </c>
      <c r="BU51" s="1282">
        <f t="shared" si="30"/>
        <v>0.3014816559059102</v>
      </c>
      <c r="BV51" s="1282">
        <f t="shared" si="30"/>
        <v>0.19119374539958967</v>
      </c>
      <c r="BW51" s="1282">
        <f t="shared" si="30"/>
        <v>1.3215625662745104E-2</v>
      </c>
      <c r="BX51" s="1282">
        <f t="shared" si="30"/>
        <v>0.23943225909928675</v>
      </c>
      <c r="BY51" s="3620" t="s">
        <v>1012</v>
      </c>
      <c r="BZ51" s="3621"/>
      <c r="CA51" s="2517">
        <v>5.3172069536267319</v>
      </c>
      <c r="CB51" s="2518">
        <v>0.94570610596767013</v>
      </c>
      <c r="CC51" s="2519">
        <v>0</v>
      </c>
      <c r="CD51" s="2518">
        <v>1.9204700694176551E-2</v>
      </c>
      <c r="CE51" s="2518">
        <v>8.4403455281524237E-2</v>
      </c>
      <c r="CF51" s="2518">
        <v>0.1198440356200976</v>
      </c>
      <c r="CG51" s="2518">
        <v>0.40228167989687241</v>
      </c>
      <c r="CH51" s="2518">
        <v>0.21965323509412771</v>
      </c>
      <c r="CI51" s="2518">
        <v>0.1003189993808717</v>
      </c>
      <c r="CJ51" s="2519">
        <v>1.3746973386040946</v>
      </c>
      <c r="CK51" s="2518">
        <v>0.38591313537615068</v>
      </c>
      <c r="CL51" s="2519">
        <v>0</v>
      </c>
      <c r="CM51" s="2518">
        <v>5.5259750963275586E-3</v>
      </c>
      <c r="CN51" s="2518">
        <v>7.4722373485530472E-2</v>
      </c>
      <c r="CO51" s="2518">
        <v>7.4688925836775624E-2</v>
      </c>
      <c r="CP51" s="2518">
        <v>8.8844794535882024E-2</v>
      </c>
      <c r="CQ51" s="2518">
        <v>8.9913873303484465E-2</v>
      </c>
      <c r="CR51" s="2518">
        <v>5.2217193118150623E-2</v>
      </c>
      <c r="CS51" s="2518">
        <v>0.49100451757904173</v>
      </c>
      <c r="CT51" s="2519">
        <v>0</v>
      </c>
      <c r="CU51" s="2519">
        <v>0</v>
      </c>
      <c r="CV51" s="2518">
        <v>5.2917198468999289E-2</v>
      </c>
      <c r="CW51" s="2518">
        <v>0.14241715437308189</v>
      </c>
      <c r="CX51" s="2518">
        <v>0.18105823520432981</v>
      </c>
      <c r="CY51" s="2518">
        <v>8.1787924875578025E-2</v>
      </c>
      <c r="CZ51" s="2518">
        <v>3.2824004657052486E-2</v>
      </c>
      <c r="DA51" s="2518">
        <v>0.49777968564890251</v>
      </c>
      <c r="DB51" s="2519">
        <v>0</v>
      </c>
      <c r="DC51" s="2518">
        <v>1.8114166742763272E-2</v>
      </c>
      <c r="DD51" s="2518">
        <v>0.12785071480313126</v>
      </c>
      <c r="DE51" s="2518">
        <v>0.11441176708347277</v>
      </c>
      <c r="DF51" s="2518">
        <v>9.4796021319346543E-2</v>
      </c>
      <c r="DG51" s="2518">
        <v>0.10084106284140401</v>
      </c>
      <c r="DH51" s="2518">
        <v>4.1765952858784733E-2</v>
      </c>
      <c r="DI51" s="2518">
        <v>0.8993925362338655</v>
      </c>
      <c r="DJ51" s="2518">
        <v>1.4007029193068374E-2</v>
      </c>
      <c r="DK51" s="2518">
        <v>2.5630786541943403E-2</v>
      </c>
      <c r="DL51" s="2518">
        <v>0.26813904108614917</v>
      </c>
      <c r="DM51" s="2518">
        <v>0.26395436735774652</v>
      </c>
      <c r="DN51" s="2518">
        <v>0.24359359700094732</v>
      </c>
      <c r="DO51" s="2518">
        <v>6.9090898581579352E-2</v>
      </c>
      <c r="DP51" s="2518">
        <v>1.4976816472431756E-2</v>
      </c>
      <c r="DQ51" s="2518">
        <v>0.15746647493037133</v>
      </c>
      <c r="DR51" s="2519">
        <v>0</v>
      </c>
      <c r="DS51" s="2519">
        <v>0</v>
      </c>
      <c r="DT51" s="2518">
        <v>2.7591030294552468E-2</v>
      </c>
      <c r="DU51" s="2518">
        <v>2.9173013055310025E-2</v>
      </c>
      <c r="DV51" s="2518">
        <v>6.398141452342497E-2</v>
      </c>
      <c r="DW51" s="2518">
        <v>3.6721017057083825E-2</v>
      </c>
      <c r="DX51" s="2519">
        <v>0</v>
      </c>
      <c r="DY51" s="2519">
        <v>1.7094416010110358</v>
      </c>
      <c r="DZ51" s="2518">
        <v>0.71089846431956261</v>
      </c>
      <c r="EA51" s="2519">
        <v>0</v>
      </c>
      <c r="EB51" s="2518">
        <v>4.6816273559146734E-2</v>
      </c>
      <c r="EC51" s="2518">
        <v>0.12578138586599774</v>
      </c>
      <c r="ED51" s="2518">
        <v>0.15950858674255944</v>
      </c>
      <c r="EE51" s="2518">
        <v>0.22524001312690667</v>
      </c>
      <c r="EF51" s="2518">
        <v>0.11490218439741424</v>
      </c>
      <c r="EG51" s="2518">
        <v>3.8650020627537723E-2</v>
      </c>
      <c r="EH51" s="2518">
        <v>0.99854313669147376</v>
      </c>
      <c r="EI51" s="2518">
        <v>2.8788412288955029E-3</v>
      </c>
      <c r="EJ51" s="2518">
        <v>8.73581093555372E-2</v>
      </c>
      <c r="EK51" s="2518">
        <v>0.25790646525606969</v>
      </c>
      <c r="EL51" s="2518">
        <v>0.25644329284258499</v>
      </c>
      <c r="EM51" s="2518">
        <v>0.23210106954734722</v>
      </c>
      <c r="EN51" s="2518">
        <v>0.12451380829641709</v>
      </c>
      <c r="EO51" s="2518">
        <v>3.734155016462222E-2</v>
      </c>
      <c r="EP51" s="2520">
        <v>0.23050289687969361</v>
      </c>
      <c r="EQ51" s="2508"/>
    </row>
    <row r="52" spans="1:147" ht="16.5" customHeight="1">
      <c r="A52" s="156"/>
      <c r="B52" s="155" t="s">
        <v>364</v>
      </c>
      <c r="C52" s="156"/>
      <c r="D52" s="1089"/>
      <c r="E52" s="2928">
        <f>CA56</f>
        <v>8.0416663591959541</v>
      </c>
      <c r="F52" s="2927">
        <f t="shared" ref="F52:AT52" si="31">CB56</f>
        <v>1.1553417964043118</v>
      </c>
      <c r="G52" s="2927">
        <f t="shared" si="31"/>
        <v>0</v>
      </c>
      <c r="H52" s="2927">
        <f t="shared" si="31"/>
        <v>1.6783089767213096E-2</v>
      </c>
      <c r="I52" s="2927">
        <f t="shared" si="31"/>
        <v>9.471065052801321E-2</v>
      </c>
      <c r="J52" s="2927">
        <f t="shared" si="31"/>
        <v>0.1931772607127544</v>
      </c>
      <c r="K52" s="2927">
        <f t="shared" si="31"/>
        <v>0.42194667689355841</v>
      </c>
      <c r="L52" s="2927">
        <f t="shared" si="31"/>
        <v>0.31663221562659061</v>
      </c>
      <c r="M52" s="2927">
        <f t="shared" si="31"/>
        <v>0.11209190287618244</v>
      </c>
      <c r="N52" s="2927">
        <f t="shared" si="31"/>
        <v>2.4025192381001776</v>
      </c>
      <c r="O52" s="2927">
        <f t="shared" si="31"/>
        <v>0.44807974599512629</v>
      </c>
      <c r="P52" s="2927">
        <f t="shared" si="31"/>
        <v>0</v>
      </c>
      <c r="Q52" s="2927">
        <f t="shared" si="31"/>
        <v>3.6852440571289681E-3</v>
      </c>
      <c r="R52" s="2927">
        <f t="shared" si="31"/>
        <v>7.3856154352730005E-2</v>
      </c>
      <c r="S52" s="2927">
        <f t="shared" si="31"/>
        <v>8.8390708772796658E-2</v>
      </c>
      <c r="T52" s="2927">
        <f t="shared" si="31"/>
        <v>9.0466704371070503E-2</v>
      </c>
      <c r="U52" s="2927">
        <f t="shared" si="31"/>
        <v>0.11422698949482452</v>
      </c>
      <c r="V52" s="2927">
        <f t="shared" si="31"/>
        <v>7.7453944946575037E-2</v>
      </c>
      <c r="W52" s="2927">
        <f t="shared" si="31"/>
        <v>0.74006841395333001</v>
      </c>
      <c r="X52" s="2927">
        <f t="shared" si="31"/>
        <v>0</v>
      </c>
      <c r="Y52" s="2927">
        <f t="shared" si="31"/>
        <v>1.8416903184990407E-3</v>
      </c>
      <c r="Z52" s="2927">
        <f t="shared" si="31"/>
        <v>8.5301474802500166E-2</v>
      </c>
      <c r="AA52" s="2927">
        <f t="shared" si="31"/>
        <v>0.20879465044759285</v>
      </c>
      <c r="AB52" s="2927">
        <f t="shared" si="31"/>
        <v>0.24638062060468466</v>
      </c>
      <c r="AC52" s="2927">
        <f t="shared" si="31"/>
        <v>0.15918913560613315</v>
      </c>
      <c r="AD52" s="2927">
        <f t="shared" si="31"/>
        <v>3.8560842173919779E-2</v>
      </c>
      <c r="AE52" s="2927">
        <f t="shared" si="31"/>
        <v>1.2143710781517223</v>
      </c>
      <c r="AF52" s="2927">
        <f t="shared" si="31"/>
        <v>0</v>
      </c>
      <c r="AG52" s="2927">
        <f t="shared" si="31"/>
        <v>8.4120508546400505E-2</v>
      </c>
      <c r="AH52" s="2927">
        <f t="shared" si="31"/>
        <v>0.30998779271504873</v>
      </c>
      <c r="AI52" s="2927">
        <f t="shared" si="31"/>
        <v>0.37509871292683034</v>
      </c>
      <c r="AJ52" s="2927">
        <f t="shared" si="31"/>
        <v>0.27436537227982294</v>
      </c>
      <c r="AK52" s="2927">
        <f t="shared" si="31"/>
        <v>0.13562663123657087</v>
      </c>
      <c r="AL52" s="2927">
        <f t="shared" si="31"/>
        <v>3.5172060447048681E-2</v>
      </c>
      <c r="AM52" s="2927">
        <f t="shared" si="31"/>
        <v>1.3319186541351404</v>
      </c>
      <c r="AN52" s="2927">
        <f t="shared" si="31"/>
        <v>4.5930334137331318E-3</v>
      </c>
      <c r="AO52" s="2927">
        <f t="shared" si="31"/>
        <v>5.1664468230794909E-2</v>
      </c>
      <c r="AP52" s="2927">
        <f t="shared" si="31"/>
        <v>0.41030229952394931</v>
      </c>
      <c r="AQ52" s="2927">
        <f t="shared" si="31"/>
        <v>0.38133076209651118</v>
      </c>
      <c r="AR52" s="2927">
        <f t="shared" si="31"/>
        <v>0.32386263308367763</v>
      </c>
      <c r="AS52" s="2927">
        <f t="shared" si="31"/>
        <v>0.14246909763967514</v>
      </c>
      <c r="AT52" s="2927">
        <f t="shared" si="31"/>
        <v>1.7696360146799546E-2</v>
      </c>
      <c r="AU52" s="156"/>
      <c r="AV52" s="155" t="s">
        <v>18</v>
      </c>
      <c r="AW52" s="156"/>
      <c r="AX52" s="1089"/>
      <c r="AY52" s="2931">
        <f>DQ56</f>
        <v>0.23444781127070205</v>
      </c>
      <c r="AZ52" s="1282">
        <f t="shared" ref="AZ52:BX52" si="32">DR56</f>
        <v>0</v>
      </c>
      <c r="BA52" s="1282">
        <f t="shared" si="32"/>
        <v>6.2981483984414161E-3</v>
      </c>
      <c r="BB52" s="1282">
        <f t="shared" si="32"/>
        <v>4.3678407293747931E-2</v>
      </c>
      <c r="BC52" s="1282">
        <f t="shared" si="32"/>
        <v>6.9837474299388816E-2</v>
      </c>
      <c r="BD52" s="1282">
        <f t="shared" si="32"/>
        <v>6.7004971725510315E-2</v>
      </c>
      <c r="BE52" s="1282">
        <f t="shared" si="32"/>
        <v>3.9076875836072361E-2</v>
      </c>
      <c r="BF52" s="1282">
        <f t="shared" si="32"/>
        <v>8.5519337175412168E-3</v>
      </c>
      <c r="BG52" s="1282">
        <f t="shared" si="32"/>
        <v>2.7194942332208512</v>
      </c>
      <c r="BH52" s="1282">
        <f t="shared" si="32"/>
        <v>1.0902275037196771</v>
      </c>
      <c r="BI52" s="1282">
        <f t="shared" si="32"/>
        <v>0</v>
      </c>
      <c r="BJ52" s="1282">
        <f t="shared" si="32"/>
        <v>4.7340206563620438E-2</v>
      </c>
      <c r="BK52" s="1282">
        <f t="shared" si="32"/>
        <v>0.13671760756353052</v>
      </c>
      <c r="BL52" s="1282">
        <f t="shared" si="32"/>
        <v>0.2757858077451632</v>
      </c>
      <c r="BM52" s="1282">
        <f t="shared" si="32"/>
        <v>0.35519293899938342</v>
      </c>
      <c r="BN52" s="1282">
        <f t="shared" si="32"/>
        <v>0.21970522065089057</v>
      </c>
      <c r="BO52" s="1282">
        <f t="shared" si="32"/>
        <v>5.5485722197088673E-2</v>
      </c>
      <c r="BP52" s="1282">
        <f t="shared" si="32"/>
        <v>1.629266729501176</v>
      </c>
      <c r="BQ52" s="1282">
        <f t="shared" si="32"/>
        <v>7.5291635292849607E-3</v>
      </c>
      <c r="BR52" s="1282">
        <f t="shared" si="32"/>
        <v>9.0756231673996948E-2</v>
      </c>
      <c r="BS52" s="1282">
        <f t="shared" si="32"/>
        <v>0.35271472136653026</v>
      </c>
      <c r="BT52" s="1282">
        <f t="shared" si="32"/>
        <v>0.58261589506392764</v>
      </c>
      <c r="BU52" s="1282">
        <f t="shared" si="32"/>
        <v>0.2932613276715082</v>
      </c>
      <c r="BV52" s="1282">
        <f t="shared" si="32"/>
        <v>0.2436740589788228</v>
      </c>
      <c r="BW52" s="1282">
        <f t="shared" si="32"/>
        <v>5.8715331217104927E-2</v>
      </c>
      <c r="BX52" s="1282">
        <f t="shared" si="32"/>
        <v>0.19794462606476645</v>
      </c>
      <c r="BY52" s="3620" t="s">
        <v>1013</v>
      </c>
      <c r="BZ52" s="3621"/>
      <c r="CA52" s="2517">
        <v>6.1980553008645582</v>
      </c>
      <c r="CB52" s="2519">
        <v>1.0934813759666135</v>
      </c>
      <c r="CC52" s="2519">
        <v>0</v>
      </c>
      <c r="CD52" s="2519">
        <v>0</v>
      </c>
      <c r="CE52" s="2518">
        <v>0.15886379809263662</v>
      </c>
      <c r="CF52" s="2518">
        <v>0.34852371581647668</v>
      </c>
      <c r="CG52" s="2518">
        <v>0.29723618074392072</v>
      </c>
      <c r="CH52" s="2518">
        <v>0.26341939006545939</v>
      </c>
      <c r="CI52" s="2518">
        <v>2.5438291248120082E-2</v>
      </c>
      <c r="CJ52" s="2518">
        <v>0.92391188420286563</v>
      </c>
      <c r="CK52" s="2518">
        <v>0.21257972741791592</v>
      </c>
      <c r="CL52" s="2519">
        <v>0</v>
      </c>
      <c r="CM52" s="2519">
        <v>0</v>
      </c>
      <c r="CN52" s="2518">
        <v>1.8175496797276508E-2</v>
      </c>
      <c r="CO52" s="2518">
        <v>5.0136598108700726E-2</v>
      </c>
      <c r="CP52" s="2518">
        <v>5.4900711974856006E-2</v>
      </c>
      <c r="CQ52" s="2518">
        <v>3.7689540757503429E-2</v>
      </c>
      <c r="CR52" s="2518">
        <v>5.1677379779579251E-2</v>
      </c>
      <c r="CS52" s="2518">
        <v>0.33238822927928957</v>
      </c>
      <c r="CT52" s="2519">
        <v>0</v>
      </c>
      <c r="CU52" s="2519">
        <v>0</v>
      </c>
      <c r="CV52" s="2518">
        <v>8.4576588011656267E-2</v>
      </c>
      <c r="CW52" s="2518">
        <v>9.6985159093478393E-2</v>
      </c>
      <c r="CX52" s="2518">
        <v>9.074924192864553E-2</v>
      </c>
      <c r="CY52" s="2518">
        <v>4.4379715524552339E-2</v>
      </c>
      <c r="CZ52" s="2518">
        <v>1.5697524720956989E-2</v>
      </c>
      <c r="DA52" s="2518">
        <v>0.37894392750566025</v>
      </c>
      <c r="DB52" s="2519">
        <v>0</v>
      </c>
      <c r="DC52" s="2518">
        <v>2.2094694952043393E-3</v>
      </c>
      <c r="DD52" s="2518">
        <v>9.2733893816591792E-2</v>
      </c>
      <c r="DE52" s="2518">
        <v>0.13154148242907004</v>
      </c>
      <c r="DF52" s="2518">
        <v>7.9600428611278751E-2</v>
      </c>
      <c r="DG52" s="2518">
        <v>5.1433482035560849E-2</v>
      </c>
      <c r="DH52" s="2518">
        <v>2.1425171117954403E-2</v>
      </c>
      <c r="DI52" s="2518">
        <v>0.76371425992494701</v>
      </c>
      <c r="DJ52" s="2519">
        <v>0</v>
      </c>
      <c r="DK52" s="2518">
        <v>4.4189389904086785E-3</v>
      </c>
      <c r="DL52" s="2518">
        <v>0.38199990724281574</v>
      </c>
      <c r="DM52" s="2518">
        <v>0.26921176817437731</v>
      </c>
      <c r="DN52" s="2518">
        <v>2.58204025086727E-2</v>
      </c>
      <c r="DO52" s="2518">
        <v>7.3940380505747014E-2</v>
      </c>
      <c r="DP52" s="2518">
        <v>8.3228625029254343E-3</v>
      </c>
      <c r="DQ52" s="2518">
        <v>0.38485991380403362</v>
      </c>
      <c r="DR52" s="2519">
        <v>0</v>
      </c>
      <c r="DS52" s="2519">
        <v>0</v>
      </c>
      <c r="DT52" s="2518">
        <v>9.6440131862996839E-2</v>
      </c>
      <c r="DU52" s="2518">
        <v>9.4552681492881069E-2</v>
      </c>
      <c r="DV52" s="2518">
        <v>8.3831812394281821E-2</v>
      </c>
      <c r="DW52" s="2518">
        <v>0.10118763379594396</v>
      </c>
      <c r="DX52" s="2518">
        <v>8.8476542579298892E-3</v>
      </c>
      <c r="DY52" s="2519">
        <v>2.7369643589990575</v>
      </c>
      <c r="DZ52" s="2519">
        <v>1.2071237533692512</v>
      </c>
      <c r="EA52" s="2519">
        <v>0</v>
      </c>
      <c r="EB52" s="2518">
        <v>7.2494781522841847E-2</v>
      </c>
      <c r="EC52" s="2518">
        <v>0.17124613079650808</v>
      </c>
      <c r="ED52" s="2518">
        <v>0.51550928268189078</v>
      </c>
      <c r="EE52" s="2518">
        <v>0.15396851755886651</v>
      </c>
      <c r="EF52" s="2518">
        <v>0.27348750795799237</v>
      </c>
      <c r="EG52" s="2518">
        <v>2.0417532851151301E-2</v>
      </c>
      <c r="EH52" s="2519">
        <v>1.5298406056298068</v>
      </c>
      <c r="EI52" s="2519">
        <v>0</v>
      </c>
      <c r="EJ52" s="2518">
        <v>0.13978900617078183</v>
      </c>
      <c r="EK52" s="2518">
        <v>0.23520091173850965</v>
      </c>
      <c r="EL52" s="2518">
        <v>0.85153098081280676</v>
      </c>
      <c r="EM52" s="2518">
        <v>0.14380970305378479</v>
      </c>
      <c r="EN52" s="2518">
        <v>0.15951000385392403</v>
      </c>
      <c r="EO52" s="2519">
        <v>0</v>
      </c>
      <c r="EP52" s="2520">
        <v>0.29512350796703973</v>
      </c>
      <c r="EQ52" s="2508"/>
    </row>
    <row r="53" spans="1:147" ht="16.5" customHeight="1">
      <c r="A53" s="156"/>
      <c r="B53" s="156" t="s">
        <v>2394</v>
      </c>
      <c r="C53" s="166"/>
      <c r="D53" s="1083"/>
      <c r="E53" s="2928">
        <f>CA49</f>
        <v>7.3250215137138817</v>
      </c>
      <c r="F53" s="2927">
        <f t="shared" ref="F53:U55" si="33">CB49</f>
        <v>0.9537801205616353</v>
      </c>
      <c r="G53" s="2927">
        <f t="shared" si="33"/>
        <v>0</v>
      </c>
      <c r="H53" s="2927">
        <f t="shared" si="33"/>
        <v>1.6689412282531537E-2</v>
      </c>
      <c r="I53" s="2927">
        <f t="shared" si="33"/>
        <v>7.8094651111347141E-2</v>
      </c>
      <c r="J53" s="2927">
        <f t="shared" si="33"/>
        <v>0.18601268965930731</v>
      </c>
      <c r="K53" s="2927">
        <f t="shared" si="33"/>
        <v>0.32074296681556297</v>
      </c>
      <c r="L53" s="2927">
        <f t="shared" si="33"/>
        <v>0.27434238910025172</v>
      </c>
      <c r="M53" s="2927">
        <f t="shared" si="33"/>
        <v>7.7898011592634986E-2</v>
      </c>
      <c r="N53" s="2927">
        <f t="shared" si="33"/>
        <v>2.1266902155186544</v>
      </c>
      <c r="O53" s="2927">
        <f t="shared" si="33"/>
        <v>0.39576784797133951</v>
      </c>
      <c r="P53" s="2927">
        <f t="shared" si="33"/>
        <v>0</v>
      </c>
      <c r="Q53" s="2927">
        <f t="shared" si="33"/>
        <v>0</v>
      </c>
      <c r="R53" s="2927">
        <f t="shared" si="33"/>
        <v>7.3078435688784388E-2</v>
      </c>
      <c r="S53" s="2927">
        <f t="shared" si="33"/>
        <v>9.5333480079242111E-2</v>
      </c>
      <c r="T53" s="2927">
        <f t="shared" si="33"/>
        <v>7.9592193117745014E-2</v>
      </c>
      <c r="U53" s="2927">
        <f t="shared" si="33"/>
        <v>7.5248367451658971E-2</v>
      </c>
      <c r="V53" s="2927">
        <f t="shared" ref="V53:AK55" si="34">CR49</f>
        <v>7.2515371633909198E-2</v>
      </c>
      <c r="W53" s="2927">
        <f t="shared" si="34"/>
        <v>0.72113166583476085</v>
      </c>
      <c r="X53" s="2927">
        <f t="shared" si="34"/>
        <v>0</v>
      </c>
      <c r="Y53" s="2927">
        <f t="shared" si="34"/>
        <v>6.5988700564526097E-3</v>
      </c>
      <c r="Z53" s="2927">
        <f t="shared" si="34"/>
        <v>0.14213940861378366</v>
      </c>
      <c r="AA53" s="2927">
        <f t="shared" si="34"/>
        <v>0.16106963093361887</v>
      </c>
      <c r="AB53" s="2927">
        <f t="shared" si="34"/>
        <v>0.22042978015110984</v>
      </c>
      <c r="AC53" s="2927">
        <f t="shared" si="34"/>
        <v>0.16244023772785493</v>
      </c>
      <c r="AD53" s="2927">
        <f t="shared" si="34"/>
        <v>2.8453738351941125E-2</v>
      </c>
      <c r="AE53" s="2927">
        <f t="shared" si="34"/>
        <v>1.0097907017125543</v>
      </c>
      <c r="AF53" s="2927">
        <f t="shared" si="34"/>
        <v>0</v>
      </c>
      <c r="AG53" s="2927">
        <f t="shared" si="34"/>
        <v>0.12307256585201345</v>
      </c>
      <c r="AH53" s="2927">
        <f t="shared" si="34"/>
        <v>0.29581099126765031</v>
      </c>
      <c r="AI53" s="2927">
        <f t="shared" si="34"/>
        <v>0.31717836965187701</v>
      </c>
      <c r="AJ53" s="2927">
        <f t="shared" si="34"/>
        <v>0.18783135033205844</v>
      </c>
      <c r="AK53" s="2927">
        <f t="shared" si="34"/>
        <v>7.9280651551538031E-2</v>
      </c>
      <c r="AL53" s="2927">
        <f t="shared" ref="AL53:AT55" si="35">DH49</f>
        <v>6.61677305741676E-3</v>
      </c>
      <c r="AM53" s="2927">
        <f t="shared" si="35"/>
        <v>1.1875415503308624</v>
      </c>
      <c r="AN53" s="2927">
        <f t="shared" si="35"/>
        <v>0</v>
      </c>
      <c r="AO53" s="2927">
        <f t="shared" si="35"/>
        <v>6.8762599874040667E-2</v>
      </c>
      <c r="AP53" s="2927">
        <f t="shared" si="35"/>
        <v>0.31526667207261699</v>
      </c>
      <c r="AQ53" s="2927">
        <f t="shared" si="35"/>
        <v>0.3750842978011108</v>
      </c>
      <c r="AR53" s="2927">
        <f t="shared" si="35"/>
        <v>0.28784275789602276</v>
      </c>
      <c r="AS53" s="2927">
        <f t="shared" si="35"/>
        <v>0.13162638491467119</v>
      </c>
      <c r="AT53" s="2927">
        <f t="shared" si="35"/>
        <v>8.9588377724002764E-3</v>
      </c>
      <c r="AU53" s="156"/>
      <c r="AV53" s="156" t="s">
        <v>2394</v>
      </c>
      <c r="AW53" s="166"/>
      <c r="AX53" s="1083"/>
      <c r="AY53" s="2931">
        <f>DQ49</f>
        <v>9.7822143957798424E-2</v>
      </c>
      <c r="AZ53" s="1282">
        <f t="shared" ref="AZ53:BO55" si="36">DR49</f>
        <v>0</v>
      </c>
      <c r="BA53" s="1282">
        <f t="shared" si="36"/>
        <v>6.7796610169507424E-4</v>
      </c>
      <c r="BB53" s="1282">
        <f t="shared" si="36"/>
        <v>1.9806295399566288E-2</v>
      </c>
      <c r="BC53" s="1282">
        <f t="shared" si="36"/>
        <v>1.4616773057446216E-2</v>
      </c>
      <c r="BD53" s="1282">
        <f t="shared" si="36"/>
        <v>3.5659696235951804E-2</v>
      </c>
      <c r="BE53" s="1282">
        <f t="shared" si="36"/>
        <v>1.7134052388182584E-2</v>
      </c>
      <c r="BF53" s="1282">
        <f t="shared" si="36"/>
        <v>9.9273607749564632E-3</v>
      </c>
      <c r="BG53" s="1282">
        <f t="shared" si="36"/>
        <v>2.692632621614413</v>
      </c>
      <c r="BH53" s="1282">
        <f t="shared" si="36"/>
        <v>1.3345955180726483</v>
      </c>
      <c r="BI53" s="1282">
        <f t="shared" si="36"/>
        <v>0</v>
      </c>
      <c r="BJ53" s="1282">
        <f t="shared" si="36"/>
        <v>5.7919876733717797E-2</v>
      </c>
      <c r="BK53" s="1282">
        <f t="shared" si="36"/>
        <v>0.15052491011862448</v>
      </c>
      <c r="BL53" s="1282">
        <f t="shared" si="36"/>
        <v>0.29609509134924711</v>
      </c>
      <c r="BM53" s="1282">
        <f t="shared" si="36"/>
        <v>0.45129168838954242</v>
      </c>
      <c r="BN53" s="1282">
        <f t="shared" si="36"/>
        <v>0.28907362396776992</v>
      </c>
      <c r="BO53" s="1282">
        <f t="shared" si="36"/>
        <v>8.9690327513746462E-2</v>
      </c>
      <c r="BP53" s="1282">
        <f t="shared" ref="BP53:BX55" si="37">EH49</f>
        <v>1.3580371035417651</v>
      </c>
      <c r="BQ53" s="1282">
        <f t="shared" si="37"/>
        <v>2.1270526084081157E-2</v>
      </c>
      <c r="BR53" s="1282">
        <f t="shared" si="37"/>
        <v>0.11407344246576942</v>
      </c>
      <c r="BS53" s="1282">
        <f t="shared" si="37"/>
        <v>0.27928600391469871</v>
      </c>
      <c r="BT53" s="1282">
        <f t="shared" si="37"/>
        <v>0.46571159794610817</v>
      </c>
      <c r="BU53" s="1282">
        <f t="shared" si="37"/>
        <v>0.21016959965325208</v>
      </c>
      <c r="BV53" s="1282">
        <f t="shared" si="37"/>
        <v>0.21196617120622521</v>
      </c>
      <c r="BW53" s="1282">
        <f t="shared" si="37"/>
        <v>5.5559762271630314E-2</v>
      </c>
      <c r="BX53" s="1282">
        <f t="shared" si="37"/>
        <v>0.26655486173051729</v>
      </c>
      <c r="BY53" s="3620" t="s">
        <v>1014</v>
      </c>
      <c r="BZ53" s="3621"/>
      <c r="CA53" s="2517">
        <v>7.1829550245004068</v>
      </c>
      <c r="CB53" s="2518">
        <v>0.97620416082004513</v>
      </c>
      <c r="CC53" s="2519">
        <v>0</v>
      </c>
      <c r="CD53" s="2518">
        <v>7.841836152139052E-2</v>
      </c>
      <c r="CE53" s="2518">
        <v>0.1012664625662969</v>
      </c>
      <c r="CF53" s="2518">
        <v>6.8235661114215015E-2</v>
      </c>
      <c r="CG53" s="2518">
        <v>0.33628610434719908</v>
      </c>
      <c r="CH53" s="2518">
        <v>0.31846397506890817</v>
      </c>
      <c r="CI53" s="2518">
        <v>7.3533596202035562E-2</v>
      </c>
      <c r="CJ53" s="2519">
        <v>1.3109274179383383</v>
      </c>
      <c r="CK53" s="2518">
        <v>0.30925660464453381</v>
      </c>
      <c r="CL53" s="2519">
        <v>0</v>
      </c>
      <c r="CM53" s="2519">
        <v>0</v>
      </c>
      <c r="CN53" s="2518">
        <v>5.7357783494724757E-3</v>
      </c>
      <c r="CO53" s="2518">
        <v>2.1906924574318878E-2</v>
      </c>
      <c r="CP53" s="2518">
        <v>8.6965085624894578E-2</v>
      </c>
      <c r="CQ53" s="2518">
        <v>0.12232076483052851</v>
      </c>
      <c r="CR53" s="2518">
        <v>7.2328051265319382E-2</v>
      </c>
      <c r="CS53" s="2518">
        <v>0.64455298792086191</v>
      </c>
      <c r="CT53" s="2519">
        <v>0</v>
      </c>
      <c r="CU53" s="2519">
        <v>0</v>
      </c>
      <c r="CV53" s="2518">
        <v>0.15822395548322774</v>
      </c>
      <c r="CW53" s="2518">
        <v>0.23106888052094937</v>
      </c>
      <c r="CX53" s="2518">
        <v>5.3916141562378471E-2</v>
      </c>
      <c r="CY53" s="2518">
        <v>0.19560823200483396</v>
      </c>
      <c r="CZ53" s="2518">
        <v>5.7357783494724757E-3</v>
      </c>
      <c r="DA53" s="2518">
        <v>0.35711782537294251</v>
      </c>
      <c r="DB53" s="2519">
        <v>0</v>
      </c>
      <c r="DC53" s="2519">
        <v>0</v>
      </c>
      <c r="DD53" s="2518">
        <v>0.19541054851590675</v>
      </c>
      <c r="DE53" s="2518">
        <v>4.4486924762475934E-2</v>
      </c>
      <c r="DF53" s="2518">
        <v>5.8068232958515133E-2</v>
      </c>
      <c r="DG53" s="2518">
        <v>5.9152119136044776E-2</v>
      </c>
      <c r="DH53" s="2519">
        <v>0</v>
      </c>
      <c r="DI53" s="2518">
        <v>0.84929181290941713</v>
      </c>
      <c r="DJ53" s="2519">
        <v>0</v>
      </c>
      <c r="DK53" s="2518">
        <v>1.3707791073313295E-2</v>
      </c>
      <c r="DL53" s="2518">
        <v>0.19272063533787848</v>
      </c>
      <c r="DM53" s="2518">
        <v>0.28883214902871746</v>
      </c>
      <c r="DN53" s="2518">
        <v>0.22746251871684112</v>
      </c>
      <c r="DO53" s="2518">
        <v>0.12656871875266695</v>
      </c>
      <c r="DP53" s="2519">
        <v>0</v>
      </c>
      <c r="DQ53" s="2518">
        <v>0.21503463687280847</v>
      </c>
      <c r="DR53" s="2519">
        <v>0</v>
      </c>
      <c r="DS53" s="2518">
        <v>6.5882352941124345E-3</v>
      </c>
      <c r="DT53" s="2518">
        <v>3.2445184511946626E-2</v>
      </c>
      <c r="DU53" s="2518">
        <v>7.4792712638084959E-3</v>
      </c>
      <c r="DV53" s="2518">
        <v>6.9385036026568536E-2</v>
      </c>
      <c r="DW53" s="2518">
        <v>9.9136909776372309E-2</v>
      </c>
      <c r="DX53" s="2519">
        <v>0</v>
      </c>
      <c r="DY53" s="2519">
        <v>3.5914969959624408</v>
      </c>
      <c r="DZ53" s="2518">
        <v>0.94597750937879566</v>
      </c>
      <c r="EA53" s="2519">
        <v>0</v>
      </c>
      <c r="EB53" s="2518">
        <v>7.1195557792008615E-3</v>
      </c>
      <c r="EC53" s="2518">
        <v>6.8727065850693325E-2</v>
      </c>
      <c r="ED53" s="2518">
        <v>0.163766593221435</v>
      </c>
      <c r="EE53" s="2518">
        <v>0.23878849852945236</v>
      </c>
      <c r="EF53" s="2518">
        <v>0.46045624021881315</v>
      </c>
      <c r="EG53" s="2518">
        <v>7.1195557792008615E-3</v>
      </c>
      <c r="EH53" s="2519">
        <v>2.6455194865836442</v>
      </c>
      <c r="EI53" s="2519">
        <v>0</v>
      </c>
      <c r="EJ53" s="2518">
        <v>0.33775932130431158</v>
      </c>
      <c r="EK53" s="2518">
        <v>0.59539111542616918</v>
      </c>
      <c r="EL53" s="2518">
        <v>0.73046335270568741</v>
      </c>
      <c r="EM53" s="2518">
        <v>0.44639844867854572</v>
      </c>
      <c r="EN53" s="2518">
        <v>0.44838769269060919</v>
      </c>
      <c r="EO53" s="2518">
        <v>8.7119555778321228E-2</v>
      </c>
      <c r="EP53" s="2520">
        <v>0.2399999999973611</v>
      </c>
      <c r="EQ53" s="2508"/>
    </row>
    <row r="54" spans="1:147" ht="16.5" customHeight="1">
      <c r="A54" s="156"/>
      <c r="B54" s="156" t="s">
        <v>3032</v>
      </c>
      <c r="C54" s="166"/>
      <c r="D54" s="1083"/>
      <c r="E54" s="2928">
        <f t="shared" ref="E54:E55" si="38">CA50</f>
        <v>10.823822977845067</v>
      </c>
      <c r="F54" s="2927">
        <f t="shared" si="33"/>
        <v>1.4733977055975356</v>
      </c>
      <c r="G54" s="2927">
        <f t="shared" si="33"/>
        <v>0</v>
      </c>
      <c r="H54" s="2927">
        <f t="shared" si="33"/>
        <v>1.482908040442061E-2</v>
      </c>
      <c r="I54" s="2927">
        <f t="shared" si="33"/>
        <v>0.11511073165547035</v>
      </c>
      <c r="J54" s="2927">
        <f t="shared" si="33"/>
        <v>0.25945276451117816</v>
      </c>
      <c r="K54" s="2927">
        <f t="shared" si="33"/>
        <v>0.51022540205495914</v>
      </c>
      <c r="L54" s="2927">
        <f t="shared" si="33"/>
        <v>0.4275816943887395</v>
      </c>
      <c r="M54" s="2927">
        <f t="shared" si="33"/>
        <v>0.14619803258276742</v>
      </c>
      <c r="N54" s="2927">
        <f t="shared" si="33"/>
        <v>3.455992112502305</v>
      </c>
      <c r="O54" s="2927">
        <f t="shared" si="33"/>
        <v>0.53709986433295609</v>
      </c>
      <c r="P54" s="2927">
        <f t="shared" si="33"/>
        <v>0</v>
      </c>
      <c r="Q54" s="2927">
        <f t="shared" si="33"/>
        <v>4.7664901299909459E-3</v>
      </c>
      <c r="R54" s="2927">
        <f t="shared" si="33"/>
        <v>7.3685705278188102E-2</v>
      </c>
      <c r="S54" s="2927">
        <f t="shared" si="33"/>
        <v>9.4892683809438563E-2</v>
      </c>
      <c r="T54" s="2927">
        <f t="shared" si="33"/>
        <v>9.9542618594965146E-2</v>
      </c>
      <c r="U54" s="2927">
        <f t="shared" si="33"/>
        <v>0.16219429708905531</v>
      </c>
      <c r="V54" s="2927">
        <f t="shared" si="34"/>
        <v>0.10201806943131823</v>
      </c>
      <c r="W54" s="2927">
        <f t="shared" si="34"/>
        <v>0.96132957711714806</v>
      </c>
      <c r="X54" s="2927">
        <f t="shared" si="34"/>
        <v>0</v>
      </c>
      <c r="Y54" s="2927">
        <f t="shared" si="34"/>
        <v>0</v>
      </c>
      <c r="Z54" s="2927">
        <f t="shared" si="34"/>
        <v>7.1958190505102104E-2</v>
      </c>
      <c r="AA54" s="2927">
        <f t="shared" si="34"/>
        <v>0.29807082015396985</v>
      </c>
      <c r="AB54" s="2927">
        <f t="shared" si="34"/>
        <v>0.31931330407495639</v>
      </c>
      <c r="AC54" s="2927">
        <f t="shared" si="34"/>
        <v>0.22146208821394733</v>
      </c>
      <c r="AD54" s="2927">
        <f t="shared" si="34"/>
        <v>5.052517416917187E-2</v>
      </c>
      <c r="AE54" s="2927">
        <f t="shared" si="34"/>
        <v>1.9575626710522005</v>
      </c>
      <c r="AF54" s="2927">
        <f t="shared" si="34"/>
        <v>0</v>
      </c>
      <c r="AG54" s="2927">
        <f t="shared" si="34"/>
        <v>0.11153249979332913</v>
      </c>
      <c r="AH54" s="2927">
        <f t="shared" si="34"/>
        <v>0.47202647261686026</v>
      </c>
      <c r="AI54" s="2927">
        <f t="shared" si="34"/>
        <v>0.63374242187087848</v>
      </c>
      <c r="AJ54" s="2927">
        <f t="shared" si="34"/>
        <v>0.48564672403101489</v>
      </c>
      <c r="AK54" s="2927">
        <f t="shared" si="34"/>
        <v>0.20466549019862376</v>
      </c>
      <c r="AL54" s="2927">
        <f t="shared" si="35"/>
        <v>4.9949062541493679E-2</v>
      </c>
      <c r="AM54" s="2927">
        <f t="shared" si="35"/>
        <v>1.7953389672953159</v>
      </c>
      <c r="AN54" s="2927">
        <f t="shared" si="35"/>
        <v>0</v>
      </c>
      <c r="AO54" s="2927">
        <f t="shared" si="35"/>
        <v>6.1243970490290206E-2</v>
      </c>
      <c r="AP54" s="2927">
        <f t="shared" si="35"/>
        <v>0.59641037721447643</v>
      </c>
      <c r="AQ54" s="2927">
        <f t="shared" si="35"/>
        <v>0.48370285016481374</v>
      </c>
      <c r="AR54" s="2927">
        <f t="shared" si="35"/>
        <v>0.41641706516507276</v>
      </c>
      <c r="AS54" s="2927">
        <f t="shared" si="35"/>
        <v>0.21139419163918241</v>
      </c>
      <c r="AT54" s="2927">
        <f t="shared" si="35"/>
        <v>2.6170512621479996E-2</v>
      </c>
      <c r="AU54" s="156"/>
      <c r="AV54" s="156" t="s">
        <v>2423</v>
      </c>
      <c r="AW54" s="166"/>
      <c r="AX54" s="1083"/>
      <c r="AY54" s="2931">
        <f t="shared" ref="AY54:AY55" si="39">DQ50</f>
        <v>0.39570516089235852</v>
      </c>
      <c r="AZ54" s="1282">
        <f t="shared" si="36"/>
        <v>0</v>
      </c>
      <c r="BA54" s="1282">
        <f t="shared" si="36"/>
        <v>1.5544397826554335E-2</v>
      </c>
      <c r="BB54" s="1282">
        <f t="shared" si="36"/>
        <v>7.4054328999812138E-2</v>
      </c>
      <c r="BC54" s="1282">
        <f t="shared" si="36"/>
        <v>0.14298241684526511</v>
      </c>
      <c r="BD54" s="1282">
        <f t="shared" si="36"/>
        <v>9.1787882644284863E-2</v>
      </c>
      <c r="BE54" s="1282">
        <f t="shared" si="36"/>
        <v>5.662544003906312E-2</v>
      </c>
      <c r="BF54" s="1282">
        <f t="shared" si="36"/>
        <v>1.4710694537378907E-2</v>
      </c>
      <c r="BG54" s="1282">
        <f t="shared" si="36"/>
        <v>3.5813344300133414</v>
      </c>
      <c r="BH54" s="1282">
        <f t="shared" si="36"/>
        <v>1.2331906255826823</v>
      </c>
      <c r="BI54" s="1282">
        <f t="shared" si="36"/>
        <v>0</v>
      </c>
      <c r="BJ54" s="1282">
        <f t="shared" si="36"/>
        <v>4.0264117201975293E-2</v>
      </c>
      <c r="BK54" s="1282">
        <f t="shared" si="36"/>
        <v>0.13603715543693168</v>
      </c>
      <c r="BL54" s="1282">
        <f t="shared" si="36"/>
        <v>0.35838197080793233</v>
      </c>
      <c r="BM54" s="1282">
        <f t="shared" si="36"/>
        <v>0.39537722652293622</v>
      </c>
      <c r="BN54" s="1282">
        <f t="shared" si="36"/>
        <v>0.25788782389344977</v>
      </c>
      <c r="BO54" s="1282">
        <f t="shared" si="36"/>
        <v>4.5242331719456769E-2</v>
      </c>
      <c r="BP54" s="1282">
        <f t="shared" si="37"/>
        <v>2.3481438044306584</v>
      </c>
      <c r="BQ54" s="1282">
        <f t="shared" si="37"/>
        <v>1.6507325125549258E-3</v>
      </c>
      <c r="BR54" s="1282">
        <f t="shared" si="37"/>
        <v>7.7032620725529161E-2</v>
      </c>
      <c r="BS54" s="1282">
        <f t="shared" si="37"/>
        <v>0.48396655867069155</v>
      </c>
      <c r="BT54" s="1282">
        <f t="shared" si="37"/>
        <v>0.9377872758525484</v>
      </c>
      <c r="BU54" s="1282">
        <f t="shared" si="37"/>
        <v>0.40330033882027738</v>
      </c>
      <c r="BV54" s="1282">
        <f t="shared" si="37"/>
        <v>0.36561621059030436</v>
      </c>
      <c r="BW54" s="1282">
        <f t="shared" si="37"/>
        <v>7.8790067258752886E-2</v>
      </c>
      <c r="BX54" s="1282">
        <f t="shared" si="37"/>
        <v>0.12205460154421381</v>
      </c>
      <c r="BY54" s="3620" t="s">
        <v>1016</v>
      </c>
      <c r="BZ54" s="3621"/>
      <c r="CA54" s="2517">
        <v>16.681636961338782</v>
      </c>
      <c r="CB54" s="2519">
        <v>2.1675231249995743</v>
      </c>
      <c r="CC54" s="2518">
        <v>8.6327282109632212E-4</v>
      </c>
      <c r="CD54" s="2518">
        <v>2.0273375048699499E-2</v>
      </c>
      <c r="CE54" s="2518">
        <v>0.14444334023025393</v>
      </c>
      <c r="CF54" s="2518">
        <v>0.43477601499760138</v>
      </c>
      <c r="CG54" s="2518">
        <v>0.71347153946829234</v>
      </c>
      <c r="CH54" s="2518">
        <v>0.66726533280121014</v>
      </c>
      <c r="CI54" s="2518">
        <v>0.18643024963241903</v>
      </c>
      <c r="CJ54" s="2519">
        <v>6.5376986486537021</v>
      </c>
      <c r="CK54" s="2518">
        <v>0.72435225169419859</v>
      </c>
      <c r="CL54" s="2519">
        <v>0</v>
      </c>
      <c r="CM54" s="2518">
        <v>7.8808652003189272E-3</v>
      </c>
      <c r="CN54" s="2518">
        <v>0.10103375322354302</v>
      </c>
      <c r="CO54" s="2518">
        <v>0.13733317314871921</v>
      </c>
      <c r="CP54" s="2518">
        <v>0.19051009077578876</v>
      </c>
      <c r="CQ54" s="2518">
        <v>0.15154861381730705</v>
      </c>
      <c r="CR54" s="2518">
        <v>0.13604575552852222</v>
      </c>
      <c r="CS54" s="2519">
        <v>1.5646460063991037</v>
      </c>
      <c r="CT54" s="2518">
        <v>1.8639328984157154E-4</v>
      </c>
      <c r="CU54" s="2518">
        <v>9.2358761823052044E-3</v>
      </c>
      <c r="CV54" s="2518">
        <v>0.1882040844441013</v>
      </c>
      <c r="CW54" s="2518">
        <v>0.49924478439870762</v>
      </c>
      <c r="CX54" s="2518">
        <v>0.50044773884533511</v>
      </c>
      <c r="CY54" s="2518">
        <v>0.30315013718222672</v>
      </c>
      <c r="CZ54" s="2518">
        <v>6.4176992056585475E-2</v>
      </c>
      <c r="DA54" s="2519">
        <v>4.2487003905603986</v>
      </c>
      <c r="DB54" s="2518">
        <v>5.5917986952471463E-4</v>
      </c>
      <c r="DC54" s="2518">
        <v>0.24703776426675975</v>
      </c>
      <c r="DD54" s="2519">
        <v>1.4452387387924153</v>
      </c>
      <c r="DE54" s="2519">
        <v>1.2320116256802438</v>
      </c>
      <c r="DF54" s="2518">
        <v>0.82881658548763426</v>
      </c>
      <c r="DG54" s="2518">
        <v>0.42762450879203318</v>
      </c>
      <c r="DH54" s="2518">
        <v>6.7411987671786133E-2</v>
      </c>
      <c r="DI54" s="2519">
        <v>2.408820978932797</v>
      </c>
      <c r="DJ54" s="2518">
        <v>4.0024509770769968E-3</v>
      </c>
      <c r="DK54" s="2518">
        <v>8.6605427070053601E-2</v>
      </c>
      <c r="DL54" s="2518">
        <v>0.60160302234696728</v>
      </c>
      <c r="DM54" s="2518">
        <v>0.85162186936186457</v>
      </c>
      <c r="DN54" s="2518">
        <v>0.54802082365581273</v>
      </c>
      <c r="DO54" s="2518">
        <v>0.27666323908197132</v>
      </c>
      <c r="DP54" s="2518">
        <v>4.0304146439050149E-2</v>
      </c>
      <c r="DQ54" s="2518">
        <v>0.72645672570516573</v>
      </c>
      <c r="DR54" s="2518">
        <v>1.8639328984157155E-3</v>
      </c>
      <c r="DS54" s="2518">
        <v>2.2779489549493135E-2</v>
      </c>
      <c r="DT54" s="2518">
        <v>0.16584153032520563</v>
      </c>
      <c r="DU54" s="2518">
        <v>0.1648563840302732</v>
      </c>
      <c r="DV54" s="2518">
        <v>0.15939890403834236</v>
      </c>
      <c r="DW54" s="2518">
        <v>0.18127035215662432</v>
      </c>
      <c r="DX54" s="2518">
        <v>3.0446132706811253E-2</v>
      </c>
      <c r="DY54" s="2519">
        <v>4.7555612935289142</v>
      </c>
      <c r="DZ54" s="2519">
        <v>1.5970129857588911</v>
      </c>
      <c r="EA54" s="2518">
        <v>3.7278657968314307E-4</v>
      </c>
      <c r="EB54" s="2518">
        <v>3.2923079889490309E-2</v>
      </c>
      <c r="EC54" s="2518">
        <v>0.22888755556212576</v>
      </c>
      <c r="ED54" s="2518">
        <v>0.47183543266566708</v>
      </c>
      <c r="EE54" s="2518">
        <v>0.47791749283953683</v>
      </c>
      <c r="EF54" s="2518">
        <v>0.32564186904410869</v>
      </c>
      <c r="EG54" s="2518">
        <v>5.9434769178279098E-2</v>
      </c>
      <c r="EH54" s="2519">
        <v>3.1585483077700194</v>
      </c>
      <c r="EI54" s="2518">
        <v>1.2536595668003331E-2</v>
      </c>
      <c r="EJ54" s="2518">
        <v>0.13822801559668679</v>
      </c>
      <c r="EK54" s="2518">
        <v>0.65341039401090195</v>
      </c>
      <c r="EL54" s="2519">
        <v>1.0939136162288636</v>
      </c>
      <c r="EM54" s="2518">
        <v>0.70056000076677949</v>
      </c>
      <c r="EN54" s="2518">
        <v>0.36799460428878739</v>
      </c>
      <c r="EO54" s="2518">
        <v>0.19190508120999689</v>
      </c>
      <c r="EP54" s="2520">
        <v>8.5576189518630386E-2</v>
      </c>
      <c r="EQ54" s="2508"/>
    </row>
    <row r="55" spans="1:147" ht="16.5" customHeight="1">
      <c r="A55" s="156"/>
      <c r="B55" s="156" t="s">
        <v>2395</v>
      </c>
      <c r="C55" s="166"/>
      <c r="D55" s="1083"/>
      <c r="E55" s="2928">
        <f t="shared" si="38"/>
        <v>5.3172069536267319</v>
      </c>
      <c r="F55" s="2927">
        <f t="shared" si="33"/>
        <v>0.94570610596767013</v>
      </c>
      <c r="G55" s="2927">
        <f t="shared" si="33"/>
        <v>0</v>
      </c>
      <c r="H55" s="2927">
        <f t="shared" si="33"/>
        <v>1.9204700694176551E-2</v>
      </c>
      <c r="I55" s="2927">
        <f t="shared" si="33"/>
        <v>8.4403455281524237E-2</v>
      </c>
      <c r="J55" s="2927">
        <f t="shared" si="33"/>
        <v>0.1198440356200976</v>
      </c>
      <c r="K55" s="2927">
        <f t="shared" si="33"/>
        <v>0.40228167989687241</v>
      </c>
      <c r="L55" s="2927">
        <f t="shared" si="33"/>
        <v>0.21965323509412771</v>
      </c>
      <c r="M55" s="2927">
        <f t="shared" si="33"/>
        <v>0.1003189993808717</v>
      </c>
      <c r="N55" s="2927">
        <f t="shared" si="33"/>
        <v>1.3746973386040946</v>
      </c>
      <c r="O55" s="2927">
        <f t="shared" si="33"/>
        <v>0.38591313537615068</v>
      </c>
      <c r="P55" s="2927">
        <f t="shared" si="33"/>
        <v>0</v>
      </c>
      <c r="Q55" s="2927">
        <f t="shared" si="33"/>
        <v>5.5259750963275586E-3</v>
      </c>
      <c r="R55" s="2927">
        <f t="shared" si="33"/>
        <v>7.4722373485530472E-2</v>
      </c>
      <c r="S55" s="2927">
        <f t="shared" si="33"/>
        <v>7.4688925836775624E-2</v>
      </c>
      <c r="T55" s="2927">
        <f t="shared" si="33"/>
        <v>8.8844794535882024E-2</v>
      </c>
      <c r="U55" s="2927">
        <f t="shared" si="33"/>
        <v>8.9913873303484465E-2</v>
      </c>
      <c r="V55" s="2927">
        <f t="shared" si="34"/>
        <v>5.2217193118150623E-2</v>
      </c>
      <c r="W55" s="2927">
        <f t="shared" si="34"/>
        <v>0.49100451757904173</v>
      </c>
      <c r="X55" s="2927">
        <f t="shared" si="34"/>
        <v>0</v>
      </c>
      <c r="Y55" s="2927">
        <f t="shared" si="34"/>
        <v>0</v>
      </c>
      <c r="Z55" s="2927">
        <f t="shared" si="34"/>
        <v>5.2917198468999289E-2</v>
      </c>
      <c r="AA55" s="2927">
        <f t="shared" si="34"/>
        <v>0.14241715437308189</v>
      </c>
      <c r="AB55" s="2927">
        <f t="shared" si="34"/>
        <v>0.18105823520432981</v>
      </c>
      <c r="AC55" s="2927">
        <f t="shared" si="34"/>
        <v>8.1787924875578025E-2</v>
      </c>
      <c r="AD55" s="2927">
        <f t="shared" si="34"/>
        <v>3.2824004657052486E-2</v>
      </c>
      <c r="AE55" s="2927">
        <f t="shared" si="34"/>
        <v>0.49777968564890251</v>
      </c>
      <c r="AF55" s="2927">
        <f t="shared" si="34"/>
        <v>0</v>
      </c>
      <c r="AG55" s="2927">
        <f t="shared" si="34"/>
        <v>1.8114166742763272E-2</v>
      </c>
      <c r="AH55" s="2927">
        <f t="shared" si="34"/>
        <v>0.12785071480313126</v>
      </c>
      <c r="AI55" s="2927">
        <f t="shared" si="34"/>
        <v>0.11441176708347277</v>
      </c>
      <c r="AJ55" s="2927">
        <f t="shared" si="34"/>
        <v>9.4796021319346543E-2</v>
      </c>
      <c r="AK55" s="2927">
        <f t="shared" si="34"/>
        <v>0.10084106284140401</v>
      </c>
      <c r="AL55" s="2927">
        <f t="shared" si="35"/>
        <v>4.1765952858784733E-2</v>
      </c>
      <c r="AM55" s="2927">
        <f t="shared" si="35"/>
        <v>0.8993925362338655</v>
      </c>
      <c r="AN55" s="2927">
        <f t="shared" si="35"/>
        <v>1.4007029193068374E-2</v>
      </c>
      <c r="AO55" s="2927">
        <f t="shared" si="35"/>
        <v>2.5630786541943403E-2</v>
      </c>
      <c r="AP55" s="2927">
        <f t="shared" si="35"/>
        <v>0.26813904108614917</v>
      </c>
      <c r="AQ55" s="2927">
        <f t="shared" si="35"/>
        <v>0.26395436735774652</v>
      </c>
      <c r="AR55" s="2927">
        <f t="shared" si="35"/>
        <v>0.24359359700094732</v>
      </c>
      <c r="AS55" s="2927">
        <f t="shared" si="35"/>
        <v>6.9090898581579352E-2</v>
      </c>
      <c r="AT55" s="2927">
        <f t="shared" si="35"/>
        <v>1.4976816472431756E-2</v>
      </c>
      <c r="AU55" s="156"/>
      <c r="AV55" s="156" t="s">
        <v>2242</v>
      </c>
      <c r="AW55" s="166"/>
      <c r="AX55" s="1083"/>
      <c r="AY55" s="2931">
        <f t="shared" si="39"/>
        <v>0.15746647493037133</v>
      </c>
      <c r="AZ55" s="1282">
        <f t="shared" si="36"/>
        <v>0</v>
      </c>
      <c r="BA55" s="1282">
        <f t="shared" si="36"/>
        <v>0</v>
      </c>
      <c r="BB55" s="1282">
        <f t="shared" si="36"/>
        <v>2.7591030294552468E-2</v>
      </c>
      <c r="BC55" s="1282">
        <f t="shared" si="36"/>
        <v>2.9173013055310025E-2</v>
      </c>
      <c r="BD55" s="1282">
        <f t="shared" si="36"/>
        <v>6.398141452342497E-2</v>
      </c>
      <c r="BE55" s="1282">
        <f t="shared" si="36"/>
        <v>3.6721017057083825E-2</v>
      </c>
      <c r="BF55" s="1282">
        <f t="shared" si="36"/>
        <v>0</v>
      </c>
      <c r="BG55" s="1282">
        <f t="shared" si="36"/>
        <v>1.7094416010110358</v>
      </c>
      <c r="BH55" s="1282">
        <f t="shared" si="36"/>
        <v>0.71089846431956261</v>
      </c>
      <c r="BI55" s="1282">
        <f t="shared" si="36"/>
        <v>0</v>
      </c>
      <c r="BJ55" s="1282">
        <f t="shared" si="36"/>
        <v>4.6816273559146734E-2</v>
      </c>
      <c r="BK55" s="1282">
        <f t="shared" si="36"/>
        <v>0.12578138586599774</v>
      </c>
      <c r="BL55" s="1282">
        <f t="shared" si="36"/>
        <v>0.15950858674255944</v>
      </c>
      <c r="BM55" s="1282">
        <f t="shared" si="36"/>
        <v>0.22524001312690667</v>
      </c>
      <c r="BN55" s="1282">
        <f t="shared" si="36"/>
        <v>0.11490218439741424</v>
      </c>
      <c r="BO55" s="1282">
        <f t="shared" si="36"/>
        <v>3.8650020627537723E-2</v>
      </c>
      <c r="BP55" s="1282">
        <f t="shared" si="37"/>
        <v>0.99854313669147376</v>
      </c>
      <c r="BQ55" s="1282">
        <f t="shared" si="37"/>
        <v>2.8788412288955029E-3</v>
      </c>
      <c r="BR55" s="1282">
        <f t="shared" si="37"/>
        <v>8.73581093555372E-2</v>
      </c>
      <c r="BS55" s="1282">
        <f t="shared" si="37"/>
        <v>0.25790646525606969</v>
      </c>
      <c r="BT55" s="1282">
        <f t="shared" si="37"/>
        <v>0.25644329284258499</v>
      </c>
      <c r="BU55" s="1282">
        <f t="shared" si="37"/>
        <v>0.23210106954734722</v>
      </c>
      <c r="BV55" s="1282">
        <f t="shared" si="37"/>
        <v>0.12451380829641709</v>
      </c>
      <c r="BW55" s="1282">
        <f t="shared" si="37"/>
        <v>3.734155016462222E-2</v>
      </c>
      <c r="BX55" s="1282">
        <f t="shared" si="37"/>
        <v>0.23050289687969361</v>
      </c>
      <c r="BY55" s="3620" t="s">
        <v>1017</v>
      </c>
      <c r="BZ55" s="3621"/>
      <c r="CA55" s="2517">
        <v>7.8208419866833658</v>
      </c>
      <c r="CB55" s="2519">
        <v>1.1694309655456367</v>
      </c>
      <c r="CC55" s="2518">
        <v>3.7225386493109722E-3</v>
      </c>
      <c r="CD55" s="2518">
        <v>2.2597279465211765E-3</v>
      </c>
      <c r="CE55" s="2518">
        <v>0.10985176888448189</v>
      </c>
      <c r="CF55" s="2518">
        <v>0.23272220531544757</v>
      </c>
      <c r="CG55" s="2518">
        <v>0.42212055288181277</v>
      </c>
      <c r="CH55" s="2518">
        <v>0.32829898740958774</v>
      </c>
      <c r="CI55" s="2518">
        <v>7.0455184458475012E-2</v>
      </c>
      <c r="CJ55" s="2519">
        <v>2.6296191596391867</v>
      </c>
      <c r="CK55" s="2518">
        <v>0.4946833395212224</v>
      </c>
      <c r="CL55" s="2519">
        <v>0</v>
      </c>
      <c r="CM55" s="2518">
        <v>2.722389005747962E-3</v>
      </c>
      <c r="CN55" s="2518">
        <v>8.827791627359724E-2</v>
      </c>
      <c r="CO55" s="2518">
        <v>0.11209741004715394</v>
      </c>
      <c r="CP55" s="2518">
        <v>0.11819304756415221</v>
      </c>
      <c r="CQ55" s="2518">
        <v>9.4499862496556966E-2</v>
      </c>
      <c r="CR55" s="2518">
        <v>7.8892714134014191E-2</v>
      </c>
      <c r="CS55" s="2518">
        <v>0.85520881685026473</v>
      </c>
      <c r="CT55" s="2519">
        <v>0</v>
      </c>
      <c r="CU55" s="2518">
        <v>1.4379543213461795E-2</v>
      </c>
      <c r="CV55" s="2518">
        <v>0.16575738551748484</v>
      </c>
      <c r="CW55" s="2518">
        <v>0.24265455051645152</v>
      </c>
      <c r="CX55" s="2518">
        <v>0.25037679765144721</v>
      </c>
      <c r="CY55" s="2518">
        <v>0.15186375998318211</v>
      </c>
      <c r="CZ55" s="2518">
        <v>3.01767799682378E-2</v>
      </c>
      <c r="DA55" s="2519">
        <v>1.2797270032676986</v>
      </c>
      <c r="DB55" s="2519">
        <v>0</v>
      </c>
      <c r="DC55" s="2518">
        <v>0.11860060795213119</v>
      </c>
      <c r="DD55" s="2518">
        <v>0.49778350955488088</v>
      </c>
      <c r="DE55" s="2518">
        <v>0.33519539497572176</v>
      </c>
      <c r="DF55" s="2518">
        <v>0.21189639543215641</v>
      </c>
      <c r="DG55" s="2518">
        <v>0.10654754503675049</v>
      </c>
      <c r="DH55" s="2518">
        <v>9.7035503160579472E-3</v>
      </c>
      <c r="DI55" s="2519">
        <v>1.2304520591102577</v>
      </c>
      <c r="DJ55" s="2518">
        <v>7.1593242667208545E-3</v>
      </c>
      <c r="DK55" s="2518">
        <v>4.5337306122156688E-2</v>
      </c>
      <c r="DL55" s="2518">
        <v>0.41295085052404207</v>
      </c>
      <c r="DM55" s="2518">
        <v>0.36246687375002429</v>
      </c>
      <c r="DN55" s="2518">
        <v>0.2840917677143644</v>
      </c>
      <c r="DO55" s="2518">
        <v>0.10326311583673914</v>
      </c>
      <c r="DP55" s="2518">
        <v>1.518282089621046E-2</v>
      </c>
      <c r="DQ55" s="2518">
        <v>0.37686416932321659</v>
      </c>
      <c r="DR55" s="2519">
        <v>0</v>
      </c>
      <c r="DS55" s="2518">
        <v>9.2954255395903962E-3</v>
      </c>
      <c r="DT55" s="2518">
        <v>9.4571111959222132E-2</v>
      </c>
      <c r="DU55" s="2518">
        <v>0.12290980306585848</v>
      </c>
      <c r="DV55" s="2518">
        <v>9.1607105857447746E-2</v>
      </c>
      <c r="DW55" s="2518">
        <v>5.0065527928628215E-2</v>
      </c>
      <c r="DX55" s="2518">
        <v>8.4151949724695259E-3</v>
      </c>
      <c r="DY55" s="2519">
        <v>2.2660498628411565</v>
      </c>
      <c r="DZ55" s="2518">
        <v>0.70920552829413497</v>
      </c>
      <c r="EA55" s="2518">
        <v>3.4840641933441751E-3</v>
      </c>
      <c r="EB55" s="2518">
        <v>1.6428225163227783E-2</v>
      </c>
      <c r="EC55" s="2518">
        <v>0.1591113831534984</v>
      </c>
      <c r="ED55" s="2518">
        <v>0.11985393964619968</v>
      </c>
      <c r="EE55" s="2518">
        <v>0.21699702437584811</v>
      </c>
      <c r="EF55" s="2518">
        <v>0.15753930763512353</v>
      </c>
      <c r="EG55" s="2518">
        <v>3.5791584126893351E-2</v>
      </c>
      <c r="EH55" s="2519">
        <v>1.556844334547024</v>
      </c>
      <c r="EI55" s="2518">
        <v>4.169239316482139E-3</v>
      </c>
      <c r="EJ55" s="2518">
        <v>0.14200214451709792</v>
      </c>
      <c r="EK55" s="2518">
        <v>0.33687194664386372</v>
      </c>
      <c r="EL55" s="2518">
        <v>0.46329517854292068</v>
      </c>
      <c r="EM55" s="2518">
        <v>0.3689753221423302</v>
      </c>
      <c r="EN55" s="2518">
        <v>0.21767960502206868</v>
      </c>
      <c r="EO55" s="2518">
        <v>2.3850898362260065E-2</v>
      </c>
      <c r="EP55" s="2520">
        <v>0.14842577022391468</v>
      </c>
      <c r="EQ55" s="2508"/>
    </row>
    <row r="56" spans="1:147" ht="16.5" customHeight="1">
      <c r="A56" s="156"/>
      <c r="B56" s="155" t="s">
        <v>20</v>
      </c>
      <c r="C56" s="166"/>
      <c r="D56" s="1083"/>
      <c r="E56" s="2928">
        <f>CA57</f>
        <v>6.1980553008645582</v>
      </c>
      <c r="F56" s="2927">
        <f t="shared" ref="F56:AT57" si="40">CB57</f>
        <v>1.0934813759666135</v>
      </c>
      <c r="G56" s="2927">
        <f t="shared" si="40"/>
        <v>0</v>
      </c>
      <c r="H56" s="2927">
        <f t="shared" si="40"/>
        <v>0</v>
      </c>
      <c r="I56" s="2927">
        <f t="shared" si="40"/>
        <v>0.15886379809263662</v>
      </c>
      <c r="J56" s="2927">
        <f t="shared" si="40"/>
        <v>0.34852371581647668</v>
      </c>
      <c r="K56" s="2927">
        <f t="shared" si="40"/>
        <v>0.29723618074392072</v>
      </c>
      <c r="L56" s="2927">
        <f t="shared" si="40"/>
        <v>0.26341939006545939</v>
      </c>
      <c r="M56" s="2927">
        <f t="shared" si="40"/>
        <v>2.5438291248120082E-2</v>
      </c>
      <c r="N56" s="2927">
        <f t="shared" si="40"/>
        <v>0.92391188420286563</v>
      </c>
      <c r="O56" s="2927">
        <f t="shared" si="40"/>
        <v>0.21257972741791592</v>
      </c>
      <c r="P56" s="2927">
        <f t="shared" si="40"/>
        <v>0</v>
      </c>
      <c r="Q56" s="2927">
        <f t="shared" si="40"/>
        <v>0</v>
      </c>
      <c r="R56" s="2927">
        <f t="shared" si="40"/>
        <v>1.8175496797276508E-2</v>
      </c>
      <c r="S56" s="2927">
        <f t="shared" si="40"/>
        <v>5.0136598108700726E-2</v>
      </c>
      <c r="T56" s="2927">
        <f t="shared" si="40"/>
        <v>5.4900711974856006E-2</v>
      </c>
      <c r="U56" s="2927">
        <f t="shared" si="40"/>
        <v>3.7689540757503429E-2</v>
      </c>
      <c r="V56" s="2927">
        <f t="shared" si="40"/>
        <v>5.1677379779579251E-2</v>
      </c>
      <c r="W56" s="2927">
        <f t="shared" si="40"/>
        <v>0.33238822927928957</v>
      </c>
      <c r="X56" s="2927">
        <f t="shared" si="40"/>
        <v>0</v>
      </c>
      <c r="Y56" s="2927">
        <f t="shared" si="40"/>
        <v>0</v>
      </c>
      <c r="Z56" s="2927">
        <f t="shared" si="40"/>
        <v>8.4576588011656267E-2</v>
      </c>
      <c r="AA56" s="2927">
        <f t="shared" si="40"/>
        <v>9.6985159093478393E-2</v>
      </c>
      <c r="AB56" s="2927">
        <f t="shared" si="40"/>
        <v>9.074924192864553E-2</v>
      </c>
      <c r="AC56" s="2927">
        <f t="shared" si="40"/>
        <v>4.4379715524552339E-2</v>
      </c>
      <c r="AD56" s="2927">
        <f t="shared" si="40"/>
        <v>1.5697524720956989E-2</v>
      </c>
      <c r="AE56" s="2927">
        <f t="shared" si="40"/>
        <v>0.37894392750566025</v>
      </c>
      <c r="AF56" s="2927">
        <f t="shared" si="40"/>
        <v>0</v>
      </c>
      <c r="AG56" s="2927">
        <f t="shared" si="40"/>
        <v>2.2094694952043393E-3</v>
      </c>
      <c r="AH56" s="2927">
        <f t="shared" si="40"/>
        <v>9.2733893816591792E-2</v>
      </c>
      <c r="AI56" s="2927">
        <f t="shared" si="40"/>
        <v>0.13154148242907004</v>
      </c>
      <c r="AJ56" s="2927">
        <f t="shared" si="40"/>
        <v>7.9600428611278751E-2</v>
      </c>
      <c r="AK56" s="2927">
        <f t="shared" si="40"/>
        <v>5.1433482035560849E-2</v>
      </c>
      <c r="AL56" s="2927">
        <f t="shared" si="40"/>
        <v>2.1425171117954403E-2</v>
      </c>
      <c r="AM56" s="2927">
        <f t="shared" si="40"/>
        <v>0.76371425992494701</v>
      </c>
      <c r="AN56" s="2927">
        <f t="shared" si="40"/>
        <v>0</v>
      </c>
      <c r="AO56" s="2927">
        <f t="shared" si="40"/>
        <v>4.4189389904086785E-3</v>
      </c>
      <c r="AP56" s="2927">
        <f t="shared" si="40"/>
        <v>0.38199990724281574</v>
      </c>
      <c r="AQ56" s="2927">
        <f t="shared" si="40"/>
        <v>0.26921176817437731</v>
      </c>
      <c r="AR56" s="2927">
        <f t="shared" si="40"/>
        <v>2.58204025086727E-2</v>
      </c>
      <c r="AS56" s="2927">
        <f t="shared" si="40"/>
        <v>7.3940380505747014E-2</v>
      </c>
      <c r="AT56" s="2927">
        <f t="shared" si="40"/>
        <v>8.3228625029254343E-3</v>
      </c>
      <c r="AU56" s="156"/>
      <c r="AV56" s="155" t="s">
        <v>20</v>
      </c>
      <c r="AW56" s="166"/>
      <c r="AX56" s="1083"/>
      <c r="AY56" s="2932">
        <f>DQ57</f>
        <v>0.38485991380403362</v>
      </c>
      <c r="AZ56" s="2933">
        <f t="shared" ref="AZ56:BX57" si="41">DR57</f>
        <v>0</v>
      </c>
      <c r="BA56" s="2933">
        <f t="shared" si="41"/>
        <v>0</v>
      </c>
      <c r="BB56" s="2933">
        <f t="shared" si="41"/>
        <v>9.6440131862996839E-2</v>
      </c>
      <c r="BC56" s="2933">
        <f t="shared" si="41"/>
        <v>9.4552681492881069E-2</v>
      </c>
      <c r="BD56" s="2933">
        <f t="shared" si="41"/>
        <v>8.3831812394281821E-2</v>
      </c>
      <c r="BE56" s="2933">
        <f t="shared" si="41"/>
        <v>0.10118763379594396</v>
      </c>
      <c r="BF56" s="2933">
        <f t="shared" si="41"/>
        <v>8.8476542579298892E-3</v>
      </c>
      <c r="BG56" s="2933">
        <f t="shared" si="41"/>
        <v>2.7369643589990575</v>
      </c>
      <c r="BH56" s="2933">
        <f t="shared" si="41"/>
        <v>1.2071237533692512</v>
      </c>
      <c r="BI56" s="2933">
        <f t="shared" si="41"/>
        <v>0</v>
      </c>
      <c r="BJ56" s="2933">
        <f t="shared" si="41"/>
        <v>7.2494781522841847E-2</v>
      </c>
      <c r="BK56" s="2933">
        <f t="shared" si="41"/>
        <v>0.17124613079650808</v>
      </c>
      <c r="BL56" s="2933">
        <f t="shared" si="41"/>
        <v>0.51550928268189078</v>
      </c>
      <c r="BM56" s="2933">
        <f t="shared" si="41"/>
        <v>0.15396851755886651</v>
      </c>
      <c r="BN56" s="2933">
        <f t="shared" si="41"/>
        <v>0.27348750795799237</v>
      </c>
      <c r="BO56" s="2933">
        <f t="shared" si="41"/>
        <v>2.0417532851151301E-2</v>
      </c>
      <c r="BP56" s="2933">
        <f t="shared" si="41"/>
        <v>1.5298406056298068</v>
      </c>
      <c r="BQ56" s="2933">
        <f t="shared" si="41"/>
        <v>0</v>
      </c>
      <c r="BR56" s="2933">
        <f t="shared" si="41"/>
        <v>0.13978900617078183</v>
      </c>
      <c r="BS56" s="2933">
        <f t="shared" si="41"/>
        <v>0.23520091173850965</v>
      </c>
      <c r="BT56" s="2933">
        <f t="shared" si="41"/>
        <v>0.85153098081280676</v>
      </c>
      <c r="BU56" s="2933">
        <f t="shared" si="41"/>
        <v>0.14380970305378479</v>
      </c>
      <c r="BV56" s="2933">
        <f t="shared" si="41"/>
        <v>0.15951000385392403</v>
      </c>
      <c r="BW56" s="2933">
        <f t="shared" si="41"/>
        <v>0</v>
      </c>
      <c r="BX56" s="2933">
        <f t="shared" si="41"/>
        <v>0.29512350796703973</v>
      </c>
      <c r="BY56" s="3620" t="s">
        <v>1018</v>
      </c>
      <c r="BZ56" s="3621"/>
      <c r="CA56" s="2517">
        <v>8.0416663591959541</v>
      </c>
      <c r="CB56" s="2519">
        <v>1.1553417964043118</v>
      </c>
      <c r="CC56" s="2519">
        <v>0</v>
      </c>
      <c r="CD56" s="2518">
        <v>1.6783089767213096E-2</v>
      </c>
      <c r="CE56" s="2518">
        <v>9.471065052801321E-2</v>
      </c>
      <c r="CF56" s="2518">
        <v>0.1931772607127544</v>
      </c>
      <c r="CG56" s="2518">
        <v>0.42194667689355841</v>
      </c>
      <c r="CH56" s="2518">
        <v>0.31663221562659061</v>
      </c>
      <c r="CI56" s="2518">
        <v>0.11209190287618244</v>
      </c>
      <c r="CJ56" s="2519">
        <v>2.4025192381001776</v>
      </c>
      <c r="CK56" s="2518">
        <v>0.44807974599512629</v>
      </c>
      <c r="CL56" s="2519">
        <v>0</v>
      </c>
      <c r="CM56" s="2518">
        <v>3.6852440571289681E-3</v>
      </c>
      <c r="CN56" s="2518">
        <v>7.3856154352730005E-2</v>
      </c>
      <c r="CO56" s="2518">
        <v>8.8390708772796658E-2</v>
      </c>
      <c r="CP56" s="2518">
        <v>9.0466704371070503E-2</v>
      </c>
      <c r="CQ56" s="2518">
        <v>0.11422698949482452</v>
      </c>
      <c r="CR56" s="2518">
        <v>7.7453944946575037E-2</v>
      </c>
      <c r="CS56" s="2518">
        <v>0.74006841395333001</v>
      </c>
      <c r="CT56" s="2519">
        <v>0</v>
      </c>
      <c r="CU56" s="2518">
        <v>1.8416903184990407E-3</v>
      </c>
      <c r="CV56" s="2518">
        <v>8.5301474802500166E-2</v>
      </c>
      <c r="CW56" s="2518">
        <v>0.20879465044759285</v>
      </c>
      <c r="CX56" s="2518">
        <v>0.24638062060468466</v>
      </c>
      <c r="CY56" s="2518">
        <v>0.15918913560613315</v>
      </c>
      <c r="CZ56" s="2518">
        <v>3.8560842173919779E-2</v>
      </c>
      <c r="DA56" s="2519">
        <v>1.2143710781517223</v>
      </c>
      <c r="DB56" s="2519">
        <v>0</v>
      </c>
      <c r="DC56" s="2518">
        <v>8.4120508546400505E-2</v>
      </c>
      <c r="DD56" s="2518">
        <v>0.30998779271504873</v>
      </c>
      <c r="DE56" s="2518">
        <v>0.37509871292683034</v>
      </c>
      <c r="DF56" s="2518">
        <v>0.27436537227982294</v>
      </c>
      <c r="DG56" s="2518">
        <v>0.13562663123657087</v>
      </c>
      <c r="DH56" s="2518">
        <v>3.5172060447048681E-2</v>
      </c>
      <c r="DI56" s="2519">
        <v>1.3319186541351404</v>
      </c>
      <c r="DJ56" s="2518">
        <v>4.5930334137331318E-3</v>
      </c>
      <c r="DK56" s="2518">
        <v>5.1664468230794909E-2</v>
      </c>
      <c r="DL56" s="2518">
        <v>0.41030229952394931</v>
      </c>
      <c r="DM56" s="2518">
        <v>0.38133076209651118</v>
      </c>
      <c r="DN56" s="2518">
        <v>0.32386263308367763</v>
      </c>
      <c r="DO56" s="2518">
        <v>0.14246909763967514</v>
      </c>
      <c r="DP56" s="2518">
        <v>1.7696360146799546E-2</v>
      </c>
      <c r="DQ56" s="2518">
        <v>0.23444781127070205</v>
      </c>
      <c r="DR56" s="2519">
        <v>0</v>
      </c>
      <c r="DS56" s="2518">
        <v>6.2981483984414161E-3</v>
      </c>
      <c r="DT56" s="2518">
        <v>4.3678407293747931E-2</v>
      </c>
      <c r="DU56" s="2518">
        <v>6.9837474299388816E-2</v>
      </c>
      <c r="DV56" s="2518">
        <v>6.7004971725510315E-2</v>
      </c>
      <c r="DW56" s="2518">
        <v>3.9076875836072361E-2</v>
      </c>
      <c r="DX56" s="2518">
        <v>8.5519337175412168E-3</v>
      </c>
      <c r="DY56" s="2519">
        <v>2.7194942332208512</v>
      </c>
      <c r="DZ56" s="2519">
        <v>1.0902275037196771</v>
      </c>
      <c r="EA56" s="2519">
        <v>0</v>
      </c>
      <c r="EB56" s="2518">
        <v>4.7340206563620438E-2</v>
      </c>
      <c r="EC56" s="2518">
        <v>0.13671760756353052</v>
      </c>
      <c r="ED56" s="2518">
        <v>0.2757858077451632</v>
      </c>
      <c r="EE56" s="2518">
        <v>0.35519293899938342</v>
      </c>
      <c r="EF56" s="2518">
        <v>0.21970522065089057</v>
      </c>
      <c r="EG56" s="2518">
        <v>5.5485722197088673E-2</v>
      </c>
      <c r="EH56" s="2519">
        <v>1.629266729501176</v>
      </c>
      <c r="EI56" s="2518">
        <v>7.5291635292849607E-3</v>
      </c>
      <c r="EJ56" s="2518">
        <v>9.0756231673996948E-2</v>
      </c>
      <c r="EK56" s="2518">
        <v>0.35271472136653026</v>
      </c>
      <c r="EL56" s="2518">
        <v>0.58261589506392764</v>
      </c>
      <c r="EM56" s="2518">
        <v>0.2932613276715082</v>
      </c>
      <c r="EN56" s="2518">
        <v>0.2436740589788228</v>
      </c>
      <c r="EO56" s="2518">
        <v>5.8715331217104927E-2</v>
      </c>
      <c r="EP56" s="2520">
        <v>0.19794462606476645</v>
      </c>
      <c r="EQ56" s="2508"/>
    </row>
    <row r="57" spans="1:147" ht="16.5" customHeight="1">
      <c r="A57" s="3093" t="s">
        <v>21</v>
      </c>
      <c r="B57" s="3093"/>
      <c r="C57" s="166"/>
      <c r="D57" s="1083"/>
      <c r="E57" s="2928">
        <f>CA58</f>
        <v>7.1829550245004068</v>
      </c>
      <c r="F57" s="2927">
        <f t="shared" si="40"/>
        <v>0.97620416082004513</v>
      </c>
      <c r="G57" s="2927">
        <f t="shared" si="40"/>
        <v>0</v>
      </c>
      <c r="H57" s="2927">
        <f t="shared" si="40"/>
        <v>7.841836152139052E-2</v>
      </c>
      <c r="I57" s="2927">
        <f t="shared" si="40"/>
        <v>0.1012664625662969</v>
      </c>
      <c r="J57" s="2927">
        <f t="shared" si="40"/>
        <v>6.8235661114215015E-2</v>
      </c>
      <c r="K57" s="2927">
        <f t="shared" si="40"/>
        <v>0.33628610434719908</v>
      </c>
      <c r="L57" s="2927">
        <f t="shared" si="40"/>
        <v>0.31846397506890817</v>
      </c>
      <c r="M57" s="2927">
        <f t="shared" si="40"/>
        <v>7.3533596202035562E-2</v>
      </c>
      <c r="N57" s="2927">
        <f t="shared" si="40"/>
        <v>1.3109274179383383</v>
      </c>
      <c r="O57" s="2927">
        <f t="shared" si="40"/>
        <v>0.30925660464453381</v>
      </c>
      <c r="P57" s="2927">
        <f t="shared" si="40"/>
        <v>0</v>
      </c>
      <c r="Q57" s="2927">
        <f t="shared" si="40"/>
        <v>0</v>
      </c>
      <c r="R57" s="2927">
        <f t="shared" si="40"/>
        <v>5.7357783494724757E-3</v>
      </c>
      <c r="S57" s="2927">
        <f t="shared" si="40"/>
        <v>2.1906924574318878E-2</v>
      </c>
      <c r="T57" s="2927">
        <f t="shared" si="40"/>
        <v>8.6965085624894578E-2</v>
      </c>
      <c r="U57" s="2927">
        <f t="shared" si="40"/>
        <v>0.12232076483052851</v>
      </c>
      <c r="V57" s="2927">
        <f t="shared" si="40"/>
        <v>7.2328051265319382E-2</v>
      </c>
      <c r="W57" s="2927">
        <f t="shared" si="40"/>
        <v>0.64455298792086191</v>
      </c>
      <c r="X57" s="2927">
        <f t="shared" si="40"/>
        <v>0</v>
      </c>
      <c r="Y57" s="2927">
        <f t="shared" si="40"/>
        <v>0</v>
      </c>
      <c r="Z57" s="2927">
        <f t="shared" si="40"/>
        <v>0.15822395548322774</v>
      </c>
      <c r="AA57" s="2927">
        <f t="shared" si="40"/>
        <v>0.23106888052094937</v>
      </c>
      <c r="AB57" s="2927">
        <f t="shared" si="40"/>
        <v>5.3916141562378471E-2</v>
      </c>
      <c r="AC57" s="2927">
        <f t="shared" si="40"/>
        <v>0.19560823200483396</v>
      </c>
      <c r="AD57" s="2927">
        <f t="shared" si="40"/>
        <v>5.7357783494724757E-3</v>
      </c>
      <c r="AE57" s="2927">
        <f t="shared" si="40"/>
        <v>0.35711782537294251</v>
      </c>
      <c r="AF57" s="2927">
        <f t="shared" si="40"/>
        <v>0</v>
      </c>
      <c r="AG57" s="2927">
        <f t="shared" si="40"/>
        <v>0</v>
      </c>
      <c r="AH57" s="2927">
        <f t="shared" si="40"/>
        <v>0.19541054851590675</v>
      </c>
      <c r="AI57" s="2927">
        <f t="shared" si="40"/>
        <v>4.4486924762475934E-2</v>
      </c>
      <c r="AJ57" s="2927">
        <f t="shared" si="40"/>
        <v>5.8068232958515133E-2</v>
      </c>
      <c r="AK57" s="2927">
        <f t="shared" si="40"/>
        <v>5.9152119136044776E-2</v>
      </c>
      <c r="AL57" s="2927">
        <f t="shared" si="40"/>
        <v>0</v>
      </c>
      <c r="AM57" s="2927">
        <f t="shared" si="40"/>
        <v>0.84929181290941713</v>
      </c>
      <c r="AN57" s="2927">
        <f t="shared" si="40"/>
        <v>0</v>
      </c>
      <c r="AO57" s="2927">
        <f t="shared" si="40"/>
        <v>1.3707791073313295E-2</v>
      </c>
      <c r="AP57" s="2927">
        <f t="shared" si="40"/>
        <v>0.19272063533787848</v>
      </c>
      <c r="AQ57" s="2927">
        <f t="shared" si="40"/>
        <v>0.28883214902871746</v>
      </c>
      <c r="AR57" s="2927">
        <f t="shared" si="40"/>
        <v>0.22746251871684112</v>
      </c>
      <c r="AS57" s="2927">
        <f t="shared" si="40"/>
        <v>0.12656871875266695</v>
      </c>
      <c r="AT57" s="2927">
        <f t="shared" si="40"/>
        <v>0</v>
      </c>
      <c r="AU57" s="3093" t="s">
        <v>21</v>
      </c>
      <c r="AV57" s="3093"/>
      <c r="AW57" s="166"/>
      <c r="AX57" s="1083"/>
      <c r="AY57" s="2932">
        <f>DQ58</f>
        <v>0.21503463687280847</v>
      </c>
      <c r="AZ57" s="2933">
        <f t="shared" si="41"/>
        <v>0</v>
      </c>
      <c r="BA57" s="2933">
        <f t="shared" si="41"/>
        <v>6.5882352941124345E-3</v>
      </c>
      <c r="BB57" s="2933">
        <f t="shared" si="41"/>
        <v>3.2445184511946626E-2</v>
      </c>
      <c r="BC57" s="2933">
        <f t="shared" si="41"/>
        <v>7.4792712638084959E-3</v>
      </c>
      <c r="BD57" s="2933">
        <f t="shared" si="41"/>
        <v>6.9385036026568536E-2</v>
      </c>
      <c r="BE57" s="2933">
        <f t="shared" si="41"/>
        <v>9.9136909776372309E-2</v>
      </c>
      <c r="BF57" s="2933">
        <f t="shared" si="41"/>
        <v>0</v>
      </c>
      <c r="BG57" s="2933">
        <f t="shared" si="41"/>
        <v>3.5914969959624408</v>
      </c>
      <c r="BH57" s="2933">
        <f t="shared" si="41"/>
        <v>0.94597750937879566</v>
      </c>
      <c r="BI57" s="2933">
        <f t="shared" si="41"/>
        <v>0</v>
      </c>
      <c r="BJ57" s="2933">
        <f t="shared" si="41"/>
        <v>7.1195557792008615E-3</v>
      </c>
      <c r="BK57" s="2933">
        <f t="shared" si="41"/>
        <v>6.8727065850693325E-2</v>
      </c>
      <c r="BL57" s="2933">
        <f t="shared" si="41"/>
        <v>0.163766593221435</v>
      </c>
      <c r="BM57" s="2933">
        <f t="shared" si="41"/>
        <v>0.23878849852945236</v>
      </c>
      <c r="BN57" s="2933">
        <f t="shared" si="41"/>
        <v>0.46045624021881315</v>
      </c>
      <c r="BO57" s="2933">
        <f t="shared" si="41"/>
        <v>7.1195557792008615E-3</v>
      </c>
      <c r="BP57" s="2933">
        <f t="shared" si="41"/>
        <v>2.6455194865836442</v>
      </c>
      <c r="BQ57" s="2933">
        <f t="shared" si="41"/>
        <v>0</v>
      </c>
      <c r="BR57" s="2933">
        <f t="shared" si="41"/>
        <v>0.33775932130431158</v>
      </c>
      <c r="BS57" s="2933">
        <f t="shared" si="41"/>
        <v>0.59539111542616918</v>
      </c>
      <c r="BT57" s="2933">
        <f t="shared" si="41"/>
        <v>0.73046335270568741</v>
      </c>
      <c r="BU57" s="2933">
        <f t="shared" si="41"/>
        <v>0.44639844867854572</v>
      </c>
      <c r="BV57" s="2933">
        <f t="shared" si="41"/>
        <v>0.44838769269060919</v>
      </c>
      <c r="BW57" s="2933">
        <f t="shared" si="41"/>
        <v>8.7119555778321228E-2</v>
      </c>
      <c r="BX57" s="2933">
        <f t="shared" si="41"/>
        <v>0.2399999999973611</v>
      </c>
      <c r="BY57" s="3620" t="s">
        <v>1019</v>
      </c>
      <c r="BZ57" s="3621"/>
      <c r="CA57" s="2517">
        <v>6.1980553008645582</v>
      </c>
      <c r="CB57" s="2519">
        <v>1.0934813759666135</v>
      </c>
      <c r="CC57" s="2519">
        <v>0</v>
      </c>
      <c r="CD57" s="2519">
        <v>0</v>
      </c>
      <c r="CE57" s="2518">
        <v>0.15886379809263662</v>
      </c>
      <c r="CF57" s="2518">
        <v>0.34852371581647668</v>
      </c>
      <c r="CG57" s="2518">
        <v>0.29723618074392072</v>
      </c>
      <c r="CH57" s="2518">
        <v>0.26341939006545939</v>
      </c>
      <c r="CI57" s="2518">
        <v>2.5438291248120082E-2</v>
      </c>
      <c r="CJ57" s="2518">
        <v>0.92391188420286563</v>
      </c>
      <c r="CK57" s="2518">
        <v>0.21257972741791592</v>
      </c>
      <c r="CL57" s="2519">
        <v>0</v>
      </c>
      <c r="CM57" s="2519">
        <v>0</v>
      </c>
      <c r="CN57" s="2518">
        <v>1.8175496797276508E-2</v>
      </c>
      <c r="CO57" s="2518">
        <v>5.0136598108700726E-2</v>
      </c>
      <c r="CP57" s="2518">
        <v>5.4900711974856006E-2</v>
      </c>
      <c r="CQ57" s="2518">
        <v>3.7689540757503429E-2</v>
      </c>
      <c r="CR57" s="2518">
        <v>5.1677379779579251E-2</v>
      </c>
      <c r="CS57" s="2518">
        <v>0.33238822927928957</v>
      </c>
      <c r="CT57" s="2519">
        <v>0</v>
      </c>
      <c r="CU57" s="2519">
        <v>0</v>
      </c>
      <c r="CV57" s="2518">
        <v>8.4576588011656267E-2</v>
      </c>
      <c r="CW57" s="2518">
        <v>9.6985159093478393E-2</v>
      </c>
      <c r="CX57" s="2518">
        <v>9.074924192864553E-2</v>
      </c>
      <c r="CY57" s="2518">
        <v>4.4379715524552339E-2</v>
      </c>
      <c r="CZ57" s="2518">
        <v>1.5697524720956989E-2</v>
      </c>
      <c r="DA57" s="2518">
        <v>0.37894392750566025</v>
      </c>
      <c r="DB57" s="2519">
        <v>0</v>
      </c>
      <c r="DC57" s="2518">
        <v>2.2094694952043393E-3</v>
      </c>
      <c r="DD57" s="2518">
        <v>9.2733893816591792E-2</v>
      </c>
      <c r="DE57" s="2518">
        <v>0.13154148242907004</v>
      </c>
      <c r="DF57" s="2518">
        <v>7.9600428611278751E-2</v>
      </c>
      <c r="DG57" s="2518">
        <v>5.1433482035560849E-2</v>
      </c>
      <c r="DH57" s="2518">
        <v>2.1425171117954403E-2</v>
      </c>
      <c r="DI57" s="2518">
        <v>0.76371425992494701</v>
      </c>
      <c r="DJ57" s="2519">
        <v>0</v>
      </c>
      <c r="DK57" s="2518">
        <v>4.4189389904086785E-3</v>
      </c>
      <c r="DL57" s="2518">
        <v>0.38199990724281574</v>
      </c>
      <c r="DM57" s="2518">
        <v>0.26921176817437731</v>
      </c>
      <c r="DN57" s="2518">
        <v>2.58204025086727E-2</v>
      </c>
      <c r="DO57" s="2518">
        <v>7.3940380505747014E-2</v>
      </c>
      <c r="DP57" s="2518">
        <v>8.3228625029254343E-3</v>
      </c>
      <c r="DQ57" s="2518">
        <v>0.38485991380403362</v>
      </c>
      <c r="DR57" s="2519">
        <v>0</v>
      </c>
      <c r="DS57" s="2519">
        <v>0</v>
      </c>
      <c r="DT57" s="2518">
        <v>9.6440131862996839E-2</v>
      </c>
      <c r="DU57" s="2518">
        <v>9.4552681492881069E-2</v>
      </c>
      <c r="DV57" s="2518">
        <v>8.3831812394281821E-2</v>
      </c>
      <c r="DW57" s="2518">
        <v>0.10118763379594396</v>
      </c>
      <c r="DX57" s="2518">
        <v>8.8476542579298892E-3</v>
      </c>
      <c r="DY57" s="2519">
        <v>2.7369643589990575</v>
      </c>
      <c r="DZ57" s="2519">
        <v>1.2071237533692512</v>
      </c>
      <c r="EA57" s="2519">
        <v>0</v>
      </c>
      <c r="EB57" s="2518">
        <v>7.2494781522841847E-2</v>
      </c>
      <c r="EC57" s="2518">
        <v>0.17124613079650808</v>
      </c>
      <c r="ED57" s="2518">
        <v>0.51550928268189078</v>
      </c>
      <c r="EE57" s="2518">
        <v>0.15396851755886651</v>
      </c>
      <c r="EF57" s="2518">
        <v>0.27348750795799237</v>
      </c>
      <c r="EG57" s="2518">
        <v>2.0417532851151301E-2</v>
      </c>
      <c r="EH57" s="2519">
        <v>1.5298406056298068</v>
      </c>
      <c r="EI57" s="2519">
        <v>0</v>
      </c>
      <c r="EJ57" s="2518">
        <v>0.13978900617078183</v>
      </c>
      <c r="EK57" s="2518">
        <v>0.23520091173850965</v>
      </c>
      <c r="EL57" s="2518">
        <v>0.85153098081280676</v>
      </c>
      <c r="EM57" s="2518">
        <v>0.14380970305378479</v>
      </c>
      <c r="EN57" s="2518">
        <v>0.15951000385392403</v>
      </c>
      <c r="EO57" s="2519">
        <v>0</v>
      </c>
      <c r="EP57" s="2520">
        <v>0.29512350796703973</v>
      </c>
      <c r="EQ57" s="2508"/>
    </row>
    <row r="58" spans="1:147" ht="16.5" customHeight="1">
      <c r="A58" s="3094" t="s">
        <v>118</v>
      </c>
      <c r="B58" s="3094"/>
      <c r="C58" s="3094"/>
      <c r="D58" s="1083"/>
      <c r="E58" s="2928"/>
      <c r="F58" s="2927"/>
      <c r="G58" s="2927"/>
      <c r="H58" s="2927"/>
      <c r="I58" s="2927"/>
      <c r="J58" s="2927"/>
      <c r="K58" s="2927"/>
      <c r="L58" s="2927"/>
      <c r="M58" s="2927"/>
      <c r="N58" s="2927"/>
      <c r="O58" s="2927"/>
      <c r="P58" s="2927"/>
      <c r="Q58" s="2927"/>
      <c r="R58" s="2927"/>
      <c r="S58" s="2927"/>
      <c r="T58" s="2927"/>
      <c r="U58" s="2927"/>
      <c r="V58" s="2927"/>
      <c r="W58" s="2927"/>
      <c r="X58" s="2927"/>
      <c r="Y58" s="2927"/>
      <c r="Z58" s="2927"/>
      <c r="AA58" s="2927"/>
      <c r="AB58" s="2927"/>
      <c r="AC58" s="2927"/>
      <c r="AD58" s="2927"/>
      <c r="AE58" s="2927"/>
      <c r="AF58" s="2927"/>
      <c r="AG58" s="2927"/>
      <c r="AH58" s="2927"/>
      <c r="AI58" s="2927"/>
      <c r="AJ58" s="2927"/>
      <c r="AK58" s="2927"/>
      <c r="AL58" s="2927"/>
      <c r="AM58" s="2927"/>
      <c r="AN58" s="2927"/>
      <c r="AO58" s="2927"/>
      <c r="AP58" s="2927"/>
      <c r="AQ58" s="2927"/>
      <c r="AR58" s="2927"/>
      <c r="AS58" s="2927"/>
      <c r="AT58" s="2927"/>
      <c r="AU58" s="3094" t="s">
        <v>118</v>
      </c>
      <c r="AV58" s="3094"/>
      <c r="AW58" s="3094"/>
      <c r="AX58" s="1083"/>
      <c r="AY58" s="2931"/>
      <c r="AZ58" s="1282"/>
      <c r="BA58" s="1282"/>
      <c r="BB58" s="1282"/>
      <c r="BC58" s="1282"/>
      <c r="BD58" s="1282"/>
      <c r="BE58" s="1282"/>
      <c r="BF58" s="1282"/>
      <c r="BG58" s="1282"/>
      <c r="BH58" s="1282"/>
      <c r="BI58" s="1282"/>
      <c r="BJ58" s="1282"/>
      <c r="BK58" s="1282"/>
      <c r="BL58" s="1282"/>
      <c r="BM58" s="1282"/>
      <c r="BN58" s="1282"/>
      <c r="BO58" s="1282"/>
      <c r="BP58" s="1282"/>
      <c r="BQ58" s="1282"/>
      <c r="BR58" s="1282"/>
      <c r="BS58" s="1282"/>
      <c r="BT58" s="1282"/>
      <c r="BU58" s="1282"/>
      <c r="BV58" s="1282"/>
      <c r="BW58" s="1282"/>
      <c r="BX58" s="1282"/>
      <c r="BY58" s="3620" t="s">
        <v>1020</v>
      </c>
      <c r="BZ58" s="3621"/>
      <c r="CA58" s="2517">
        <v>7.1829550245004068</v>
      </c>
      <c r="CB58" s="2518">
        <v>0.97620416082004513</v>
      </c>
      <c r="CC58" s="2519">
        <v>0</v>
      </c>
      <c r="CD58" s="2518">
        <v>7.841836152139052E-2</v>
      </c>
      <c r="CE58" s="2518">
        <v>0.1012664625662969</v>
      </c>
      <c r="CF58" s="2518">
        <v>6.8235661114215015E-2</v>
      </c>
      <c r="CG58" s="2518">
        <v>0.33628610434719908</v>
      </c>
      <c r="CH58" s="2518">
        <v>0.31846397506890817</v>
      </c>
      <c r="CI58" s="2518">
        <v>7.3533596202035562E-2</v>
      </c>
      <c r="CJ58" s="2519">
        <v>1.3109274179383383</v>
      </c>
      <c r="CK58" s="2518">
        <v>0.30925660464453381</v>
      </c>
      <c r="CL58" s="2519">
        <v>0</v>
      </c>
      <c r="CM58" s="2519">
        <v>0</v>
      </c>
      <c r="CN58" s="2518">
        <v>5.7357783494724757E-3</v>
      </c>
      <c r="CO58" s="2518">
        <v>2.1906924574318878E-2</v>
      </c>
      <c r="CP58" s="2518">
        <v>8.6965085624894578E-2</v>
      </c>
      <c r="CQ58" s="2518">
        <v>0.12232076483052851</v>
      </c>
      <c r="CR58" s="2518">
        <v>7.2328051265319382E-2</v>
      </c>
      <c r="CS58" s="2518">
        <v>0.64455298792086191</v>
      </c>
      <c r="CT58" s="2519">
        <v>0</v>
      </c>
      <c r="CU58" s="2519">
        <v>0</v>
      </c>
      <c r="CV58" s="2518">
        <v>0.15822395548322774</v>
      </c>
      <c r="CW58" s="2518">
        <v>0.23106888052094937</v>
      </c>
      <c r="CX58" s="2518">
        <v>5.3916141562378471E-2</v>
      </c>
      <c r="CY58" s="2518">
        <v>0.19560823200483396</v>
      </c>
      <c r="CZ58" s="2518">
        <v>5.7357783494724757E-3</v>
      </c>
      <c r="DA58" s="2518">
        <v>0.35711782537294251</v>
      </c>
      <c r="DB58" s="2519">
        <v>0</v>
      </c>
      <c r="DC58" s="2519">
        <v>0</v>
      </c>
      <c r="DD58" s="2518">
        <v>0.19541054851590675</v>
      </c>
      <c r="DE58" s="2518">
        <v>4.4486924762475934E-2</v>
      </c>
      <c r="DF58" s="2518">
        <v>5.8068232958515133E-2</v>
      </c>
      <c r="DG58" s="2518">
        <v>5.9152119136044776E-2</v>
      </c>
      <c r="DH58" s="2519">
        <v>0</v>
      </c>
      <c r="DI58" s="2518">
        <v>0.84929181290941713</v>
      </c>
      <c r="DJ58" s="2519">
        <v>0</v>
      </c>
      <c r="DK58" s="2518">
        <v>1.3707791073313295E-2</v>
      </c>
      <c r="DL58" s="2518">
        <v>0.19272063533787848</v>
      </c>
      <c r="DM58" s="2518">
        <v>0.28883214902871746</v>
      </c>
      <c r="DN58" s="2518">
        <v>0.22746251871684112</v>
      </c>
      <c r="DO58" s="2518">
        <v>0.12656871875266695</v>
      </c>
      <c r="DP58" s="2519">
        <v>0</v>
      </c>
      <c r="DQ58" s="2518">
        <v>0.21503463687280847</v>
      </c>
      <c r="DR58" s="2519">
        <v>0</v>
      </c>
      <c r="DS58" s="2518">
        <v>6.5882352941124345E-3</v>
      </c>
      <c r="DT58" s="2518">
        <v>3.2445184511946626E-2</v>
      </c>
      <c r="DU58" s="2518">
        <v>7.4792712638084959E-3</v>
      </c>
      <c r="DV58" s="2518">
        <v>6.9385036026568536E-2</v>
      </c>
      <c r="DW58" s="2518">
        <v>9.9136909776372309E-2</v>
      </c>
      <c r="DX58" s="2519">
        <v>0</v>
      </c>
      <c r="DY58" s="2519">
        <v>3.5914969959624408</v>
      </c>
      <c r="DZ58" s="2518">
        <v>0.94597750937879566</v>
      </c>
      <c r="EA58" s="2519">
        <v>0</v>
      </c>
      <c r="EB58" s="2518">
        <v>7.1195557792008615E-3</v>
      </c>
      <c r="EC58" s="2518">
        <v>6.8727065850693325E-2</v>
      </c>
      <c r="ED58" s="2518">
        <v>0.163766593221435</v>
      </c>
      <c r="EE58" s="2518">
        <v>0.23878849852945236</v>
      </c>
      <c r="EF58" s="2518">
        <v>0.46045624021881315</v>
      </c>
      <c r="EG58" s="2518">
        <v>7.1195557792008615E-3</v>
      </c>
      <c r="EH58" s="2519">
        <v>2.6455194865836442</v>
      </c>
      <c r="EI58" s="2519">
        <v>0</v>
      </c>
      <c r="EJ58" s="2518">
        <v>0.33775932130431158</v>
      </c>
      <c r="EK58" s="2518">
        <v>0.59539111542616918</v>
      </c>
      <c r="EL58" s="2518">
        <v>0.73046335270568741</v>
      </c>
      <c r="EM58" s="2518">
        <v>0.44639844867854572</v>
      </c>
      <c r="EN58" s="2518">
        <v>0.44838769269060919</v>
      </c>
      <c r="EO58" s="2518">
        <v>8.7119555778321228E-2</v>
      </c>
      <c r="EP58" s="2520">
        <v>0.2399999999973611</v>
      </c>
      <c r="EQ58" s="2508"/>
    </row>
    <row r="59" spans="1:147" ht="16.5" customHeight="1">
      <c r="A59" s="3093" t="s">
        <v>22</v>
      </c>
      <c r="B59" s="3093" t="s">
        <v>22</v>
      </c>
      <c r="C59" s="196"/>
      <c r="D59" s="1083"/>
      <c r="E59" s="2928">
        <f>CA59</f>
        <v>13.548290171656447</v>
      </c>
      <c r="F59" s="2927">
        <f t="shared" ref="F59:AT59" si="42">CB59</f>
        <v>1.6909587438335791</v>
      </c>
      <c r="G59" s="2927">
        <f t="shared" si="42"/>
        <v>3.1241445772321676E-3</v>
      </c>
      <c r="H59" s="2927">
        <f t="shared" si="42"/>
        <v>1.3943140909091623E-2</v>
      </c>
      <c r="I59" s="2927">
        <f t="shared" si="42"/>
        <v>0.13791784857885139</v>
      </c>
      <c r="J59" s="2927">
        <f t="shared" si="42"/>
        <v>0.35465785193947458</v>
      </c>
      <c r="K59" s="2927">
        <f t="shared" si="42"/>
        <v>0.58116793025514724</v>
      </c>
      <c r="L59" s="2927">
        <f t="shared" si="42"/>
        <v>0.46816824812741709</v>
      </c>
      <c r="M59" s="2927">
        <f t="shared" si="42"/>
        <v>0.13197957944636346</v>
      </c>
      <c r="N59" s="2927">
        <f t="shared" si="42"/>
        <v>4.1635983367859399</v>
      </c>
      <c r="O59" s="2927">
        <f t="shared" si="42"/>
        <v>0.55404367768681562</v>
      </c>
      <c r="P59" s="2927">
        <f t="shared" si="42"/>
        <v>0</v>
      </c>
      <c r="Q59" s="2927">
        <f t="shared" si="42"/>
        <v>3.4944395169075556E-3</v>
      </c>
      <c r="R59" s="2927">
        <f t="shared" si="42"/>
        <v>9.3788773242017773E-2</v>
      </c>
      <c r="S59" s="2927">
        <f t="shared" si="42"/>
        <v>0.10318949580331675</v>
      </c>
      <c r="T59" s="2927">
        <f t="shared" si="42"/>
        <v>0.13055568907124684</v>
      </c>
      <c r="U59" s="2927">
        <f t="shared" si="42"/>
        <v>0.11337166273300305</v>
      </c>
      <c r="V59" s="2927">
        <f t="shared" si="42"/>
        <v>0.10964361732032361</v>
      </c>
      <c r="W59" s="2927">
        <f t="shared" si="42"/>
        <v>0.92692807794206278</v>
      </c>
      <c r="X59" s="2927">
        <f t="shared" si="42"/>
        <v>0</v>
      </c>
      <c r="Y59" s="2927">
        <f t="shared" si="42"/>
        <v>1.1920510470081859E-2</v>
      </c>
      <c r="Z59" s="2927">
        <f t="shared" si="42"/>
        <v>0.12255599674042031</v>
      </c>
      <c r="AA59" s="2927">
        <f t="shared" si="42"/>
        <v>0.23347545032303796</v>
      </c>
      <c r="AB59" s="2927">
        <f t="shared" si="42"/>
        <v>0.30841493410916831</v>
      </c>
      <c r="AC59" s="2927">
        <f t="shared" si="42"/>
        <v>0.1999630854256495</v>
      </c>
      <c r="AD59" s="2927">
        <f t="shared" si="42"/>
        <v>5.0598100873704852E-2</v>
      </c>
      <c r="AE59" s="2927">
        <f t="shared" si="42"/>
        <v>2.6826265811570593</v>
      </c>
      <c r="AF59" s="2927">
        <f t="shared" si="42"/>
        <v>2.7247674211398762E-4</v>
      </c>
      <c r="AG59" s="2927">
        <f t="shared" si="42"/>
        <v>0.17684455311308681</v>
      </c>
      <c r="AH59" s="2927">
        <f t="shared" si="42"/>
        <v>0.73122244731198982</v>
      </c>
      <c r="AI59" s="2927">
        <f t="shared" si="42"/>
        <v>0.78918776089194365</v>
      </c>
      <c r="AJ59" s="2927">
        <f t="shared" si="42"/>
        <v>0.6043099498653054</v>
      </c>
      <c r="AK59" s="2927">
        <f t="shared" si="42"/>
        <v>0.32765192734656862</v>
      </c>
      <c r="AL59" s="2927">
        <f t="shared" si="42"/>
        <v>5.3137465886051248E-2</v>
      </c>
      <c r="AM59" s="2927">
        <f t="shared" si="42"/>
        <v>1.9540642221986968</v>
      </c>
      <c r="AN59" s="2927">
        <f t="shared" si="42"/>
        <v>4.5872015396529013E-3</v>
      </c>
      <c r="AO59" s="2927">
        <f t="shared" si="42"/>
        <v>7.5852412232371089E-2</v>
      </c>
      <c r="AP59" s="2927">
        <f t="shared" si="42"/>
        <v>0.61959957944174116</v>
      </c>
      <c r="AQ59" s="2927">
        <f t="shared" si="42"/>
        <v>0.61215941735383828</v>
      </c>
      <c r="AR59" s="2927">
        <f t="shared" si="42"/>
        <v>0.42026809855100766</v>
      </c>
      <c r="AS59" s="2927">
        <f t="shared" si="42"/>
        <v>0.19437333393358822</v>
      </c>
      <c r="AT59" s="2927">
        <f t="shared" si="42"/>
        <v>2.7224179146497478E-2</v>
      </c>
      <c r="AU59" s="3093" t="s">
        <v>22</v>
      </c>
      <c r="AV59" s="3093" t="s">
        <v>22</v>
      </c>
      <c r="AW59" s="196"/>
      <c r="AX59" s="1083"/>
      <c r="AY59" s="2931">
        <f>DQ59</f>
        <v>0.66149683174355689</v>
      </c>
      <c r="AZ59" s="1282">
        <f t="shared" ref="AZ59:BX59" si="43">DR59</f>
        <v>1.362383710569938E-3</v>
      </c>
      <c r="BA59" s="1282">
        <f t="shared" si="43"/>
        <v>1.4090693597329904E-2</v>
      </c>
      <c r="BB59" s="1282">
        <f t="shared" si="43"/>
        <v>0.16125664569989673</v>
      </c>
      <c r="BC59" s="1282">
        <f t="shared" si="43"/>
        <v>0.18816647699235178</v>
      </c>
      <c r="BD59" s="1282">
        <f t="shared" si="43"/>
        <v>0.16272470692243271</v>
      </c>
      <c r="BE59" s="1282">
        <f t="shared" si="43"/>
        <v>0.11248350757600713</v>
      </c>
      <c r="BF59" s="1282">
        <f t="shared" si="43"/>
        <v>2.1412417244968587E-2</v>
      </c>
      <c r="BG59" s="1282">
        <f t="shared" si="43"/>
        <v>4.9093897629800116</v>
      </c>
      <c r="BH59" s="1282">
        <f t="shared" si="43"/>
        <v>1.5410543966416594</v>
      </c>
      <c r="BI59" s="1282">
        <f t="shared" si="43"/>
        <v>1.10729910093343E-3</v>
      </c>
      <c r="BJ59" s="1282">
        <f t="shared" si="43"/>
        <v>3.9926133843041785E-2</v>
      </c>
      <c r="BK59" s="1282">
        <f t="shared" si="43"/>
        <v>0.19872097059933044</v>
      </c>
      <c r="BL59" s="1282">
        <f t="shared" si="43"/>
        <v>0.44600000516056287</v>
      </c>
      <c r="BM59" s="1282">
        <f t="shared" si="43"/>
        <v>0.49817368540721607</v>
      </c>
      <c r="BN59" s="1282">
        <f t="shared" si="43"/>
        <v>0.29620042717093659</v>
      </c>
      <c r="BO59" s="1282">
        <f t="shared" si="43"/>
        <v>6.0925875359636082E-2</v>
      </c>
      <c r="BP59" s="1282">
        <f t="shared" si="43"/>
        <v>3.368335366338354</v>
      </c>
      <c r="BQ59" s="1282">
        <f t="shared" si="43"/>
        <v>1.1528602919381493E-2</v>
      </c>
      <c r="BR59" s="1282">
        <f t="shared" si="43"/>
        <v>0.20671054087530938</v>
      </c>
      <c r="BS59" s="1282">
        <f t="shared" si="43"/>
        <v>0.75624769147975202</v>
      </c>
      <c r="BT59" s="1282">
        <f t="shared" si="43"/>
        <v>1.0596557845906134</v>
      </c>
      <c r="BU59" s="1282">
        <f t="shared" si="43"/>
        <v>0.69671308646814667</v>
      </c>
      <c r="BV59" s="1282">
        <f t="shared" si="43"/>
        <v>0.4831442152716538</v>
      </c>
      <c r="BW59" s="1282">
        <f t="shared" si="43"/>
        <v>0.15433544473349689</v>
      </c>
      <c r="BX59" s="1282">
        <f t="shared" si="43"/>
        <v>0.16878227411465024</v>
      </c>
      <c r="BY59" s="3620" t="s">
        <v>1021</v>
      </c>
      <c r="BZ59" s="2991" t="s">
        <v>1022</v>
      </c>
      <c r="CA59" s="2517">
        <v>13.548290171656447</v>
      </c>
      <c r="CB59" s="2519">
        <v>1.6909587438335791</v>
      </c>
      <c r="CC59" s="2518">
        <v>3.1241445772321676E-3</v>
      </c>
      <c r="CD59" s="2518">
        <v>1.3943140909091623E-2</v>
      </c>
      <c r="CE59" s="2518">
        <v>0.13791784857885139</v>
      </c>
      <c r="CF59" s="2518">
        <v>0.35465785193947458</v>
      </c>
      <c r="CG59" s="2518">
        <v>0.58116793025514724</v>
      </c>
      <c r="CH59" s="2518">
        <v>0.46816824812741709</v>
      </c>
      <c r="CI59" s="2518">
        <v>0.13197957944636346</v>
      </c>
      <c r="CJ59" s="2519">
        <v>4.1635983367859399</v>
      </c>
      <c r="CK59" s="2518">
        <v>0.55404367768681562</v>
      </c>
      <c r="CL59" s="2519">
        <v>0</v>
      </c>
      <c r="CM59" s="2518">
        <v>3.4944395169075556E-3</v>
      </c>
      <c r="CN59" s="2518">
        <v>9.3788773242017773E-2</v>
      </c>
      <c r="CO59" s="2518">
        <v>0.10318949580331675</v>
      </c>
      <c r="CP59" s="2518">
        <v>0.13055568907124684</v>
      </c>
      <c r="CQ59" s="2518">
        <v>0.11337166273300305</v>
      </c>
      <c r="CR59" s="2518">
        <v>0.10964361732032361</v>
      </c>
      <c r="CS59" s="2518">
        <v>0.92692807794206278</v>
      </c>
      <c r="CT59" s="2519">
        <v>0</v>
      </c>
      <c r="CU59" s="2518">
        <v>1.1920510470081859E-2</v>
      </c>
      <c r="CV59" s="2518">
        <v>0.12255599674042031</v>
      </c>
      <c r="CW59" s="2518">
        <v>0.23347545032303796</v>
      </c>
      <c r="CX59" s="2518">
        <v>0.30841493410916831</v>
      </c>
      <c r="CY59" s="2518">
        <v>0.1999630854256495</v>
      </c>
      <c r="CZ59" s="2518">
        <v>5.0598100873704852E-2</v>
      </c>
      <c r="DA59" s="2519">
        <v>2.6826265811570593</v>
      </c>
      <c r="DB59" s="2518">
        <v>2.7247674211398762E-4</v>
      </c>
      <c r="DC59" s="2518">
        <v>0.17684455311308681</v>
      </c>
      <c r="DD59" s="2518">
        <v>0.73122244731198982</v>
      </c>
      <c r="DE59" s="2518">
        <v>0.78918776089194365</v>
      </c>
      <c r="DF59" s="2518">
        <v>0.6043099498653054</v>
      </c>
      <c r="DG59" s="2518">
        <v>0.32765192734656862</v>
      </c>
      <c r="DH59" s="2518">
        <v>5.3137465886051248E-2</v>
      </c>
      <c r="DI59" s="2519">
        <v>1.9540642221986968</v>
      </c>
      <c r="DJ59" s="2518">
        <v>4.5872015396529013E-3</v>
      </c>
      <c r="DK59" s="2518">
        <v>7.5852412232371089E-2</v>
      </c>
      <c r="DL59" s="2518">
        <v>0.61959957944174116</v>
      </c>
      <c r="DM59" s="2518">
        <v>0.61215941735383828</v>
      </c>
      <c r="DN59" s="2518">
        <v>0.42026809855100766</v>
      </c>
      <c r="DO59" s="2518">
        <v>0.19437333393358822</v>
      </c>
      <c r="DP59" s="2518">
        <v>2.7224179146497478E-2</v>
      </c>
      <c r="DQ59" s="2518">
        <v>0.66149683174355689</v>
      </c>
      <c r="DR59" s="2518">
        <v>1.362383710569938E-3</v>
      </c>
      <c r="DS59" s="2518">
        <v>1.4090693597329904E-2</v>
      </c>
      <c r="DT59" s="2518">
        <v>0.16125664569989673</v>
      </c>
      <c r="DU59" s="2518">
        <v>0.18816647699235178</v>
      </c>
      <c r="DV59" s="2518">
        <v>0.16272470692243271</v>
      </c>
      <c r="DW59" s="2518">
        <v>0.11248350757600713</v>
      </c>
      <c r="DX59" s="2518">
        <v>2.1412417244968587E-2</v>
      </c>
      <c r="DY59" s="2519">
        <v>4.9093897629800116</v>
      </c>
      <c r="DZ59" s="2519">
        <v>1.5410543966416594</v>
      </c>
      <c r="EA59" s="2518">
        <v>1.10729910093343E-3</v>
      </c>
      <c r="EB59" s="2518">
        <v>3.9926133843041785E-2</v>
      </c>
      <c r="EC59" s="2518">
        <v>0.19872097059933044</v>
      </c>
      <c r="ED59" s="2518">
        <v>0.44600000516056287</v>
      </c>
      <c r="EE59" s="2518">
        <v>0.49817368540721607</v>
      </c>
      <c r="EF59" s="2518">
        <v>0.29620042717093659</v>
      </c>
      <c r="EG59" s="2518">
        <v>6.0925875359636082E-2</v>
      </c>
      <c r="EH59" s="2519">
        <v>3.368335366338354</v>
      </c>
      <c r="EI59" s="2518">
        <v>1.1528602919381493E-2</v>
      </c>
      <c r="EJ59" s="2518">
        <v>0.20671054087530938</v>
      </c>
      <c r="EK59" s="2518">
        <v>0.75624769147975202</v>
      </c>
      <c r="EL59" s="2519">
        <v>1.0596557845906134</v>
      </c>
      <c r="EM59" s="2518">
        <v>0.69671308646814667</v>
      </c>
      <c r="EN59" s="2518">
        <v>0.4831442152716538</v>
      </c>
      <c r="EO59" s="2518">
        <v>0.15433544473349689</v>
      </c>
      <c r="EP59" s="2520">
        <v>0.16878227411465024</v>
      </c>
      <c r="EQ59" s="2508"/>
    </row>
    <row r="60" spans="1:147" ht="16.5" customHeight="1">
      <c r="A60" s="155"/>
      <c r="B60" s="155" t="s">
        <v>368</v>
      </c>
      <c r="C60" s="155"/>
      <c r="D60" s="1089"/>
      <c r="E60" s="2928">
        <f>CA61</f>
        <v>10.949576120087023</v>
      </c>
      <c r="F60" s="2927">
        <f t="shared" ref="F60:U63" si="44">CB61</f>
        <v>1.4274637130954597</v>
      </c>
      <c r="G60" s="2927">
        <f t="shared" si="44"/>
        <v>4.0658702573744864E-3</v>
      </c>
      <c r="H60" s="2927">
        <f t="shared" si="44"/>
        <v>1.649529392990751E-2</v>
      </c>
      <c r="I60" s="2927">
        <f t="shared" si="44"/>
        <v>0.12462628001814263</v>
      </c>
      <c r="J60" s="2927">
        <f t="shared" si="44"/>
        <v>0.32217616169956081</v>
      </c>
      <c r="K60" s="2927">
        <f t="shared" si="44"/>
        <v>0.51312284575462341</v>
      </c>
      <c r="L60" s="2927">
        <f t="shared" si="44"/>
        <v>0.3383462196740159</v>
      </c>
      <c r="M60" s="2927">
        <f t="shared" si="44"/>
        <v>0.10863104176183505</v>
      </c>
      <c r="N60" s="2927">
        <f t="shared" si="44"/>
        <v>2.8096806462504036</v>
      </c>
      <c r="O60" s="2927">
        <f t="shared" si="44"/>
        <v>0.52407336019880002</v>
      </c>
      <c r="P60" s="2927">
        <f t="shared" si="44"/>
        <v>0</v>
      </c>
      <c r="Q60" s="2927">
        <f t="shared" si="44"/>
        <v>3.1470727050771437E-3</v>
      </c>
      <c r="R60" s="2927">
        <f t="shared" si="44"/>
        <v>8.1525051701745246E-2</v>
      </c>
      <c r="S60" s="2927">
        <f t="shared" si="44"/>
        <v>9.7874120945375703E-2</v>
      </c>
      <c r="T60" s="2927">
        <f t="shared" si="44"/>
        <v>0.13107117704683707</v>
      </c>
      <c r="U60" s="2927">
        <f t="shared" si="44"/>
        <v>0.11284835879612447</v>
      </c>
      <c r="V60" s="2927">
        <f t="shared" ref="V60:AK63" si="45">CR61</f>
        <v>9.7607579003640643E-2</v>
      </c>
      <c r="W60" s="2927">
        <f t="shared" si="45"/>
        <v>0.70592032576393071</v>
      </c>
      <c r="X60" s="2927">
        <f t="shared" si="45"/>
        <v>0</v>
      </c>
      <c r="Y60" s="2927">
        <f t="shared" si="45"/>
        <v>5.7087806041663898E-3</v>
      </c>
      <c r="Z60" s="2927">
        <f t="shared" si="45"/>
        <v>9.7614495365227219E-2</v>
      </c>
      <c r="AA60" s="2927">
        <f t="shared" si="45"/>
        <v>0.18711883940254218</v>
      </c>
      <c r="AB60" s="2927">
        <f t="shared" si="45"/>
        <v>0.22270683737128141</v>
      </c>
      <c r="AC60" s="2927">
        <f t="shared" si="45"/>
        <v>0.15384314426234616</v>
      </c>
      <c r="AD60" s="2927">
        <f t="shared" si="45"/>
        <v>3.8928228758367205E-2</v>
      </c>
      <c r="AE60" s="2927">
        <f t="shared" si="45"/>
        <v>1.5796869602876706</v>
      </c>
      <c r="AF60" s="2927">
        <f t="shared" si="45"/>
        <v>3.5461069556808522E-4</v>
      </c>
      <c r="AG60" s="2927">
        <f t="shared" si="45"/>
        <v>0.12925398247317585</v>
      </c>
      <c r="AH60" s="2927">
        <f t="shared" si="45"/>
        <v>0.43118822276583568</v>
      </c>
      <c r="AI60" s="2927">
        <f t="shared" si="45"/>
        <v>0.46281511066243841</v>
      </c>
      <c r="AJ60" s="2927">
        <f t="shared" si="45"/>
        <v>0.34270529935090671</v>
      </c>
      <c r="AK60" s="2927">
        <f t="shared" si="45"/>
        <v>0.18138030224278426</v>
      </c>
      <c r="AL60" s="2927">
        <f t="shared" ref="AL60:AT63" si="46">DH61</f>
        <v>3.1989432096961971E-2</v>
      </c>
      <c r="AM60" s="2927">
        <f t="shared" si="46"/>
        <v>1.5768552503297129</v>
      </c>
      <c r="AN60" s="2927">
        <f t="shared" si="46"/>
        <v>5.5340151372724362E-3</v>
      </c>
      <c r="AO60" s="2927">
        <f t="shared" si="46"/>
        <v>5.8554721800424557E-2</v>
      </c>
      <c r="AP60" s="2927">
        <f t="shared" si="46"/>
        <v>0.4994430711569901</v>
      </c>
      <c r="AQ60" s="2927">
        <f t="shared" si="46"/>
        <v>0.51411289230036183</v>
      </c>
      <c r="AR60" s="2927">
        <f t="shared" si="46"/>
        <v>0.32169857050919376</v>
      </c>
      <c r="AS60" s="2927">
        <f t="shared" si="46"/>
        <v>0.15807265348554053</v>
      </c>
      <c r="AT60" s="2927">
        <f t="shared" si="46"/>
        <v>1.9439325939929666E-2</v>
      </c>
      <c r="AU60" s="155"/>
      <c r="AV60" s="155" t="s">
        <v>368</v>
      </c>
      <c r="AW60" s="155"/>
      <c r="AX60" s="1089"/>
      <c r="AY60" s="2931">
        <f>DQ61</f>
        <v>0.62445788844143812</v>
      </c>
      <c r="AZ60" s="1282">
        <f t="shared" ref="AZ60:BO63" si="47">DR61</f>
        <v>1.773053477840426E-3</v>
      </c>
      <c r="BA60" s="1282">
        <f t="shared" si="47"/>
        <v>1.6945004584113438E-2</v>
      </c>
      <c r="BB60" s="1282">
        <f t="shared" si="47"/>
        <v>0.12648070580614162</v>
      </c>
      <c r="BC60" s="1282">
        <f t="shared" si="47"/>
        <v>0.17721604873812827</v>
      </c>
      <c r="BD60" s="1282">
        <f t="shared" si="47"/>
        <v>0.1552904397737192</v>
      </c>
      <c r="BE60" s="1282">
        <f t="shared" si="47"/>
        <v>0.12387987649890786</v>
      </c>
      <c r="BF60" s="1282">
        <f t="shared" si="47"/>
        <v>2.2872759562587375E-2</v>
      </c>
      <c r="BG60" s="1282">
        <f t="shared" si="47"/>
        <v>4.3275655553296444</v>
      </c>
      <c r="BH60" s="1282">
        <f t="shared" si="47"/>
        <v>1.2403674818162578</v>
      </c>
      <c r="BI60" s="1282">
        <f t="shared" si="47"/>
        <v>1.4410775075241247E-3</v>
      </c>
      <c r="BJ60" s="1282">
        <f t="shared" si="47"/>
        <v>3.5432682380851573E-2</v>
      </c>
      <c r="BK60" s="1282">
        <f t="shared" si="47"/>
        <v>0.14841276066438647</v>
      </c>
      <c r="BL60" s="1282">
        <f t="shared" si="47"/>
        <v>0.32510329053371406</v>
      </c>
      <c r="BM60" s="1282">
        <f t="shared" si="47"/>
        <v>0.41063274913925435</v>
      </c>
      <c r="BN60" s="1282">
        <f t="shared" si="47"/>
        <v>0.26687529118716391</v>
      </c>
      <c r="BO60" s="1282">
        <f t="shared" si="47"/>
        <v>5.2469630403362291E-2</v>
      </c>
      <c r="BP60" s="1282">
        <f t="shared" ref="BP60:BX63" si="48">EH61</f>
        <v>3.0871980735133846</v>
      </c>
      <c r="BQ60" s="1282">
        <f t="shared" si="48"/>
        <v>1.3665874796453557E-2</v>
      </c>
      <c r="BR60" s="1282">
        <f t="shared" si="48"/>
        <v>0.16112631577039027</v>
      </c>
      <c r="BS60" s="1282">
        <f t="shared" si="48"/>
        <v>0.70730272252102866</v>
      </c>
      <c r="BT60" s="1282">
        <f t="shared" si="48"/>
        <v>0.95372503011097665</v>
      </c>
      <c r="BU60" s="1282">
        <f t="shared" si="48"/>
        <v>0.57406576111254815</v>
      </c>
      <c r="BV60" s="1282">
        <f t="shared" si="48"/>
        <v>0.50557380328138424</v>
      </c>
      <c r="BW60" s="1282">
        <f t="shared" si="48"/>
        <v>0.17173856592060466</v>
      </c>
      <c r="BX60" s="1282">
        <f t="shared" si="48"/>
        <v>0.18355306664036256</v>
      </c>
      <c r="BY60" s="3620"/>
      <c r="BZ60" s="2991" t="s">
        <v>1023</v>
      </c>
      <c r="CA60" s="2517">
        <v>8.3706214081411918</v>
      </c>
      <c r="CB60" s="2519">
        <v>1.3090240402736506</v>
      </c>
      <c r="CC60" s="2519">
        <v>0</v>
      </c>
      <c r="CD60" s="2518">
        <v>1.483884387067126E-2</v>
      </c>
      <c r="CE60" s="2518">
        <v>0.1027131812695521</v>
      </c>
      <c r="CF60" s="2518">
        <v>0.23244727475101759</v>
      </c>
      <c r="CG60" s="2518">
        <v>0.45020337539721161</v>
      </c>
      <c r="CH60" s="2518">
        <v>0.400298022449039</v>
      </c>
      <c r="CI60" s="2518">
        <v>0.10852334253615836</v>
      </c>
      <c r="CJ60" s="2519">
        <v>3.3378175821416423</v>
      </c>
      <c r="CK60" s="2518">
        <v>0.52218508670269714</v>
      </c>
      <c r="CL60" s="2519">
        <v>0</v>
      </c>
      <c r="CM60" s="2518">
        <v>5.2622614911677842E-3</v>
      </c>
      <c r="CN60" s="2518">
        <v>7.3799150817034295E-2</v>
      </c>
      <c r="CO60" s="2518">
        <v>0.11108042277147548</v>
      </c>
      <c r="CP60" s="2518">
        <v>0.12773168710291138</v>
      </c>
      <c r="CQ60" s="2518">
        <v>0.12010271373117215</v>
      </c>
      <c r="CR60" s="2518">
        <v>8.4208850788935974E-2</v>
      </c>
      <c r="CS60" s="2519">
        <v>1.0877947705446835</v>
      </c>
      <c r="CT60" s="2518">
        <v>1.0632728151921876E-4</v>
      </c>
      <c r="CU60" s="2518">
        <v>4.5163778626115311E-3</v>
      </c>
      <c r="CV60" s="2518">
        <v>0.16021842529843025</v>
      </c>
      <c r="CW60" s="2518">
        <v>0.36496002553239415</v>
      </c>
      <c r="CX60" s="2518">
        <v>0.32381189566231694</v>
      </c>
      <c r="CY60" s="2518">
        <v>0.19810142767717492</v>
      </c>
      <c r="CZ60" s="2518">
        <v>3.6080291230235713E-2</v>
      </c>
      <c r="DA60" s="2519">
        <v>1.7278377248942642</v>
      </c>
      <c r="DB60" s="2518">
        <v>1.0632728151921876E-4</v>
      </c>
      <c r="DC60" s="2518">
        <v>0.11234418911985142</v>
      </c>
      <c r="DD60" s="2518">
        <v>0.70440096629329096</v>
      </c>
      <c r="DE60" s="2518">
        <v>0.48542132862177928</v>
      </c>
      <c r="DF60" s="2518">
        <v>0.27510285150392122</v>
      </c>
      <c r="DG60" s="2518">
        <v>0.12692398275054226</v>
      </c>
      <c r="DH60" s="2518">
        <v>2.3538079323358836E-2</v>
      </c>
      <c r="DI60" s="2519">
        <v>1.3402794774139428</v>
      </c>
      <c r="DJ60" s="2518">
        <v>5.0263203889709847E-3</v>
      </c>
      <c r="DK60" s="2518">
        <v>4.3908727791719823E-2</v>
      </c>
      <c r="DL60" s="2518">
        <v>0.34536594254031289</v>
      </c>
      <c r="DM60" s="2518">
        <v>0.44642723794262146</v>
      </c>
      <c r="DN60" s="2518">
        <v>0.32745413290594427</v>
      </c>
      <c r="DO60" s="2518">
        <v>0.1518052292982344</v>
      </c>
      <c r="DP60" s="2518">
        <v>2.0291886546139434E-2</v>
      </c>
      <c r="DQ60" s="2518">
        <v>0.26744483448915435</v>
      </c>
      <c r="DR60" s="2519">
        <v>0</v>
      </c>
      <c r="DS60" s="2518">
        <v>1.0693039700937894E-2</v>
      </c>
      <c r="DT60" s="2518">
        <v>5.1926076719764999E-2</v>
      </c>
      <c r="DU60" s="2518">
        <v>5.8595403005006562E-2</v>
      </c>
      <c r="DV60" s="2518">
        <v>5.9322439748952779E-2</v>
      </c>
      <c r="DW60" s="2518">
        <v>7.6337674921853726E-2</v>
      </c>
      <c r="DX60" s="2518">
        <v>1.0570200392638226E-2</v>
      </c>
      <c r="DY60" s="2519">
        <v>1.9756435898981743</v>
      </c>
      <c r="DZ60" s="2518">
        <v>0.83116426573716862</v>
      </c>
      <c r="EA60" s="2518">
        <v>1.1696000967114063E-3</v>
      </c>
      <c r="EB60" s="2518">
        <v>2.8943613971902041E-2</v>
      </c>
      <c r="EC60" s="2518">
        <v>0.15230611209284167</v>
      </c>
      <c r="ED60" s="2518">
        <v>0.18742819404536074</v>
      </c>
      <c r="EE60" s="2518">
        <v>0.21998307065577424</v>
      </c>
      <c r="EF60" s="2518">
        <v>0.20313229428898003</v>
      </c>
      <c r="EG60" s="2518">
        <v>3.8201380585598653E-2</v>
      </c>
      <c r="EH60" s="2519">
        <v>1.144479324161005</v>
      </c>
      <c r="EI60" s="2518">
        <v>4.5641648746941261E-3</v>
      </c>
      <c r="EJ60" s="2518">
        <v>6.9219067623925851E-2</v>
      </c>
      <c r="EK60" s="2518">
        <v>0.20257194292714745</v>
      </c>
      <c r="EL60" s="2518">
        <v>0.46784832453661007</v>
      </c>
      <c r="EM60" s="2518">
        <v>0.24524366690506047</v>
      </c>
      <c r="EN60" s="2518">
        <v>0.11661353552561239</v>
      </c>
      <c r="EO60" s="2518">
        <v>3.8418621767955123E-2</v>
      </c>
      <c r="EP60" s="2520">
        <v>0.14041188392462992</v>
      </c>
      <c r="EQ60" s="2508"/>
    </row>
    <row r="61" spans="1:147" ht="16.5" customHeight="1">
      <c r="A61" s="155"/>
      <c r="B61" s="155" t="s">
        <v>24</v>
      </c>
      <c r="C61" s="155"/>
      <c r="D61" s="1089"/>
      <c r="E61" s="2928">
        <f t="shared" ref="E61:E62" si="49">CA62</f>
        <v>20.820417308268901</v>
      </c>
      <c r="F61" s="2927">
        <f t="shared" si="44"/>
        <v>2.4558387409576765</v>
      </c>
      <c r="G61" s="2927">
        <f t="shared" si="44"/>
        <v>0</v>
      </c>
      <c r="H61" s="2927">
        <f t="shared" si="44"/>
        <v>4.7172215374299588E-3</v>
      </c>
      <c r="I61" s="2927">
        <f t="shared" si="44"/>
        <v>0.18656377911758848</v>
      </c>
      <c r="J61" s="2927">
        <f t="shared" si="44"/>
        <v>0.37399359718335301</v>
      </c>
      <c r="K61" s="2927">
        <f t="shared" si="44"/>
        <v>0.78389482603976357</v>
      </c>
      <c r="L61" s="2927">
        <f t="shared" si="44"/>
        <v>0.91656860358844061</v>
      </c>
      <c r="M61" s="2927">
        <f t="shared" si="44"/>
        <v>0.19010071349110072</v>
      </c>
      <c r="N61" s="2927">
        <f t="shared" si="44"/>
        <v>7.3810920133726388</v>
      </c>
      <c r="O61" s="2927">
        <f t="shared" si="44"/>
        <v>0.63318561233174231</v>
      </c>
      <c r="P61" s="2927">
        <f t="shared" si="44"/>
        <v>0</v>
      </c>
      <c r="Q61" s="2927">
        <f t="shared" si="44"/>
        <v>9.9894103145575612E-4</v>
      </c>
      <c r="R61" s="2927">
        <f t="shared" si="44"/>
        <v>0.12614998013023473</v>
      </c>
      <c r="S61" s="2927">
        <f t="shared" si="44"/>
        <v>0.14040532443410386</v>
      </c>
      <c r="T61" s="2927">
        <f t="shared" si="44"/>
        <v>0.14634880150076088</v>
      </c>
      <c r="U61" s="2927">
        <f t="shared" si="44"/>
        <v>0.10669634536396581</v>
      </c>
      <c r="V61" s="2927">
        <f t="shared" si="45"/>
        <v>0.11258621987122147</v>
      </c>
      <c r="W61" s="2927">
        <f t="shared" si="45"/>
        <v>1.5403984683777956</v>
      </c>
      <c r="X61" s="2927">
        <f t="shared" si="45"/>
        <v>0</v>
      </c>
      <c r="Y61" s="2927">
        <f t="shared" si="45"/>
        <v>5.4242498008077018E-2</v>
      </c>
      <c r="Z61" s="2927">
        <f t="shared" si="45"/>
        <v>0.25540631674990816</v>
      </c>
      <c r="AA61" s="2927">
        <f t="shared" si="45"/>
        <v>0.30605718635010964</v>
      </c>
      <c r="AB61" s="2927">
        <f t="shared" si="45"/>
        <v>0.55717397628951859</v>
      </c>
      <c r="AC61" s="2927">
        <f t="shared" si="45"/>
        <v>0.26723654895443361</v>
      </c>
      <c r="AD61" s="2927">
        <f t="shared" si="45"/>
        <v>0.10028194202574855</v>
      </c>
      <c r="AE61" s="2927">
        <f t="shared" si="45"/>
        <v>5.207507932663102</v>
      </c>
      <c r="AF61" s="2927">
        <f t="shared" si="45"/>
        <v>0</v>
      </c>
      <c r="AG61" s="2927">
        <f t="shared" si="45"/>
        <v>0.22341520768631051</v>
      </c>
      <c r="AH61" s="2927">
        <f t="shared" si="45"/>
        <v>1.4943067794218665</v>
      </c>
      <c r="AI61" s="2927">
        <f t="shared" si="45"/>
        <v>1.6147029240163913</v>
      </c>
      <c r="AJ61" s="2927">
        <f t="shared" si="45"/>
        <v>1.2323006518791875</v>
      </c>
      <c r="AK61" s="2927">
        <f t="shared" si="45"/>
        <v>0.57152207683544332</v>
      </c>
      <c r="AL61" s="2927">
        <f t="shared" si="46"/>
        <v>7.1260292823902338E-2</v>
      </c>
      <c r="AM61" s="2927">
        <f t="shared" si="46"/>
        <v>2.9357422849956469</v>
      </c>
      <c r="AN61" s="2927">
        <f t="shared" si="46"/>
        <v>2.4560264848381037E-3</v>
      </c>
      <c r="AO61" s="2927">
        <f t="shared" si="46"/>
        <v>0.12510279120205664</v>
      </c>
      <c r="AP61" s="2927">
        <f t="shared" si="46"/>
        <v>0.92724312011930199</v>
      </c>
      <c r="AQ61" s="2927">
        <f t="shared" si="46"/>
        <v>0.9474578040593461</v>
      </c>
      <c r="AR61" s="2927">
        <f t="shared" si="46"/>
        <v>0.621337759239043</v>
      </c>
      <c r="AS61" s="2927">
        <f t="shared" si="46"/>
        <v>0.27627480928490677</v>
      </c>
      <c r="AT61" s="2927">
        <f t="shared" si="46"/>
        <v>3.5869974606155146E-2</v>
      </c>
      <c r="AU61" s="155"/>
      <c r="AV61" s="155" t="s">
        <v>24</v>
      </c>
      <c r="AW61" s="155"/>
      <c r="AX61" s="1089"/>
      <c r="AY61" s="2931">
        <f t="shared" ref="AY61:AY62" si="50">DQ62</f>
        <v>0.58944059750514211</v>
      </c>
      <c r="AZ61" s="1282">
        <f t="shared" si="47"/>
        <v>0</v>
      </c>
      <c r="BA61" s="1282">
        <f t="shared" si="47"/>
        <v>9.9894103145575612E-4</v>
      </c>
      <c r="BB61" s="1282">
        <f t="shared" si="47"/>
        <v>0.15405527201093389</v>
      </c>
      <c r="BC61" s="1282">
        <f t="shared" si="47"/>
        <v>0.23031204257875409</v>
      </c>
      <c r="BD61" s="1282">
        <f t="shared" si="47"/>
        <v>0.11923058924143026</v>
      </c>
      <c r="BE61" s="1282">
        <f t="shared" si="47"/>
        <v>5.6706895083639887E-2</v>
      </c>
      <c r="BF61" s="1282">
        <f t="shared" si="47"/>
        <v>2.8136857558928217E-2</v>
      </c>
      <c r="BG61" s="1282">
        <f t="shared" si="47"/>
        <v>7.3307455625457232</v>
      </c>
      <c r="BH61" s="1282">
        <f t="shared" si="47"/>
        <v>2.5978048486744476</v>
      </c>
      <c r="BI61" s="1282">
        <f t="shared" si="47"/>
        <v>0</v>
      </c>
      <c r="BJ61" s="1282">
        <f t="shared" si="47"/>
        <v>2.7919609565857761E-2</v>
      </c>
      <c r="BK61" s="1282">
        <f t="shared" si="47"/>
        <v>0.35622035386412232</v>
      </c>
      <c r="BL61" s="1282">
        <f t="shared" si="47"/>
        <v>0.83608933630859106</v>
      </c>
      <c r="BM61" s="1282">
        <f t="shared" si="47"/>
        <v>0.84777669091714247</v>
      </c>
      <c r="BN61" s="1282">
        <f t="shared" si="47"/>
        <v>0.42389310304155597</v>
      </c>
      <c r="BO61" s="1282">
        <f t="shared" si="47"/>
        <v>0.10590575497717859</v>
      </c>
      <c r="BP61" s="1282">
        <f t="shared" si="48"/>
        <v>4.7329407138712769</v>
      </c>
      <c r="BQ61" s="1282">
        <f t="shared" si="48"/>
        <v>7.5374641464115997E-3</v>
      </c>
      <c r="BR61" s="1282">
        <f t="shared" si="48"/>
        <v>0.41184532201786717</v>
      </c>
      <c r="BS61" s="1282">
        <f t="shared" si="48"/>
        <v>0.91184524292684777</v>
      </c>
      <c r="BT61" s="1282">
        <f t="shared" si="48"/>
        <v>1.5735831754612384</v>
      </c>
      <c r="BU61" s="1282">
        <f t="shared" si="48"/>
        <v>1.1700324094943595</v>
      </c>
      <c r="BV61" s="1282">
        <f t="shared" si="48"/>
        <v>0.53672341487808461</v>
      </c>
      <c r="BW61" s="1282">
        <f t="shared" si="48"/>
        <v>0.12137368494646916</v>
      </c>
      <c r="BX61" s="1282">
        <f t="shared" si="48"/>
        <v>0.12755810889206834</v>
      </c>
      <c r="BY61" s="3620" t="s">
        <v>1024</v>
      </c>
      <c r="BZ61" s="2991" t="s">
        <v>3904</v>
      </c>
      <c r="CA61" s="2517">
        <v>10.949576120087023</v>
      </c>
      <c r="CB61" s="2519">
        <v>1.4274637130954597</v>
      </c>
      <c r="CC61" s="2518">
        <v>4.0658702573744864E-3</v>
      </c>
      <c r="CD61" s="2518">
        <v>1.649529392990751E-2</v>
      </c>
      <c r="CE61" s="2518">
        <v>0.12462628001814263</v>
      </c>
      <c r="CF61" s="2518">
        <v>0.32217616169956081</v>
      </c>
      <c r="CG61" s="2518">
        <v>0.51312284575462341</v>
      </c>
      <c r="CH61" s="2518">
        <v>0.3383462196740159</v>
      </c>
      <c r="CI61" s="2518">
        <v>0.10863104176183505</v>
      </c>
      <c r="CJ61" s="2519">
        <v>2.8096806462504036</v>
      </c>
      <c r="CK61" s="2518">
        <v>0.52407336019880002</v>
      </c>
      <c r="CL61" s="2519">
        <v>0</v>
      </c>
      <c r="CM61" s="2518">
        <v>3.1470727050771437E-3</v>
      </c>
      <c r="CN61" s="2518">
        <v>8.1525051701745246E-2</v>
      </c>
      <c r="CO61" s="2518">
        <v>9.7874120945375703E-2</v>
      </c>
      <c r="CP61" s="2518">
        <v>0.13107117704683707</v>
      </c>
      <c r="CQ61" s="2518">
        <v>0.11284835879612447</v>
      </c>
      <c r="CR61" s="2518">
        <v>9.7607579003640643E-2</v>
      </c>
      <c r="CS61" s="2518">
        <v>0.70592032576393071</v>
      </c>
      <c r="CT61" s="2519">
        <v>0</v>
      </c>
      <c r="CU61" s="2518">
        <v>5.7087806041663898E-3</v>
      </c>
      <c r="CV61" s="2518">
        <v>9.7614495365227219E-2</v>
      </c>
      <c r="CW61" s="2518">
        <v>0.18711883940254218</v>
      </c>
      <c r="CX61" s="2518">
        <v>0.22270683737128141</v>
      </c>
      <c r="CY61" s="2518">
        <v>0.15384314426234616</v>
      </c>
      <c r="CZ61" s="2518">
        <v>3.8928228758367205E-2</v>
      </c>
      <c r="DA61" s="2519">
        <v>1.5796869602876706</v>
      </c>
      <c r="DB61" s="2518">
        <v>3.5461069556808522E-4</v>
      </c>
      <c r="DC61" s="2518">
        <v>0.12925398247317585</v>
      </c>
      <c r="DD61" s="2518">
        <v>0.43118822276583568</v>
      </c>
      <c r="DE61" s="2518">
        <v>0.46281511066243841</v>
      </c>
      <c r="DF61" s="2518">
        <v>0.34270529935090671</v>
      </c>
      <c r="DG61" s="2518">
        <v>0.18138030224278426</v>
      </c>
      <c r="DH61" s="2518">
        <v>3.1989432096961971E-2</v>
      </c>
      <c r="DI61" s="2519">
        <v>1.5768552503297129</v>
      </c>
      <c r="DJ61" s="2518">
        <v>5.5340151372724362E-3</v>
      </c>
      <c r="DK61" s="2518">
        <v>5.8554721800424557E-2</v>
      </c>
      <c r="DL61" s="2518">
        <v>0.4994430711569901</v>
      </c>
      <c r="DM61" s="2518">
        <v>0.51411289230036183</v>
      </c>
      <c r="DN61" s="2518">
        <v>0.32169857050919376</v>
      </c>
      <c r="DO61" s="2518">
        <v>0.15807265348554053</v>
      </c>
      <c r="DP61" s="2518">
        <v>1.9439325939929666E-2</v>
      </c>
      <c r="DQ61" s="2518">
        <v>0.62445788844143812</v>
      </c>
      <c r="DR61" s="2518">
        <v>1.773053477840426E-3</v>
      </c>
      <c r="DS61" s="2518">
        <v>1.6945004584113438E-2</v>
      </c>
      <c r="DT61" s="2518">
        <v>0.12648070580614162</v>
      </c>
      <c r="DU61" s="2518">
        <v>0.17721604873812827</v>
      </c>
      <c r="DV61" s="2518">
        <v>0.1552904397737192</v>
      </c>
      <c r="DW61" s="2518">
        <v>0.12387987649890786</v>
      </c>
      <c r="DX61" s="2518">
        <v>2.2872759562587375E-2</v>
      </c>
      <c r="DY61" s="2519">
        <v>4.3275655553296444</v>
      </c>
      <c r="DZ61" s="2519">
        <v>1.2403674818162578</v>
      </c>
      <c r="EA61" s="2518">
        <v>1.4410775075241247E-3</v>
      </c>
      <c r="EB61" s="2518">
        <v>3.5432682380851573E-2</v>
      </c>
      <c r="EC61" s="2518">
        <v>0.14841276066438647</v>
      </c>
      <c r="ED61" s="2518">
        <v>0.32510329053371406</v>
      </c>
      <c r="EE61" s="2518">
        <v>0.41063274913925435</v>
      </c>
      <c r="EF61" s="2518">
        <v>0.26687529118716391</v>
      </c>
      <c r="EG61" s="2518">
        <v>5.2469630403362291E-2</v>
      </c>
      <c r="EH61" s="2519">
        <v>3.0871980735133846</v>
      </c>
      <c r="EI61" s="2518">
        <v>1.3665874796453557E-2</v>
      </c>
      <c r="EJ61" s="2518">
        <v>0.16112631577039027</v>
      </c>
      <c r="EK61" s="2518">
        <v>0.70730272252102866</v>
      </c>
      <c r="EL61" s="2518">
        <v>0.95372503011097665</v>
      </c>
      <c r="EM61" s="2518">
        <v>0.57406576111254815</v>
      </c>
      <c r="EN61" s="2518">
        <v>0.50557380328138424</v>
      </c>
      <c r="EO61" s="2518">
        <v>0.17173856592060466</v>
      </c>
      <c r="EP61" s="2520">
        <v>0.18355306664036256</v>
      </c>
      <c r="EQ61" s="2508"/>
    </row>
    <row r="62" spans="1:147" ht="16.5" customHeight="1">
      <c r="A62" s="155"/>
      <c r="B62" s="155" t="s">
        <v>25</v>
      </c>
      <c r="C62" s="155"/>
      <c r="D62" s="1089"/>
      <c r="E62" s="2928">
        <f t="shared" si="49"/>
        <v>24.101341099337144</v>
      </c>
      <c r="F62" s="2927">
        <f t="shared" si="44"/>
        <v>2.7215580920119988</v>
      </c>
      <c r="G62" s="2927">
        <f t="shared" si="44"/>
        <v>0</v>
      </c>
      <c r="H62" s="2927">
        <f t="shared" si="44"/>
        <v>6.5637349686753325E-3</v>
      </c>
      <c r="I62" s="2927">
        <f t="shared" si="44"/>
        <v>0.17549399803244786</v>
      </c>
      <c r="J62" s="2927">
        <f t="shared" si="44"/>
        <v>0.589040547209987</v>
      </c>
      <c r="K62" s="2927">
        <f t="shared" si="44"/>
        <v>0.83985801431092388</v>
      </c>
      <c r="L62" s="2927">
        <f t="shared" si="44"/>
        <v>0.87347234152945674</v>
      </c>
      <c r="M62" s="2927">
        <f t="shared" si="44"/>
        <v>0.23712945596050825</v>
      </c>
      <c r="N62" s="2927">
        <f t="shared" si="44"/>
        <v>10.479760233810062</v>
      </c>
      <c r="O62" s="2927">
        <f t="shared" si="44"/>
        <v>0.68251689758402023</v>
      </c>
      <c r="P62" s="2927">
        <f t="shared" si="44"/>
        <v>0</v>
      </c>
      <c r="Q62" s="2927">
        <f t="shared" si="44"/>
        <v>9.870847587516737E-3</v>
      </c>
      <c r="R62" s="2927">
        <f t="shared" si="44"/>
        <v>0.14639284793209109</v>
      </c>
      <c r="S62" s="2927">
        <f t="shared" si="44"/>
        <v>9.2779855294084973E-2</v>
      </c>
      <c r="T62" s="2927">
        <f t="shared" si="44"/>
        <v>0.10377965529328877</v>
      </c>
      <c r="U62" s="2927">
        <f t="shared" si="44"/>
        <v>0.12715339970079062</v>
      </c>
      <c r="V62" s="2927">
        <f t="shared" si="45"/>
        <v>0.20254029177624791</v>
      </c>
      <c r="W62" s="2927">
        <f t="shared" si="45"/>
        <v>1.8315559289255441</v>
      </c>
      <c r="X62" s="2927">
        <f t="shared" si="45"/>
        <v>0</v>
      </c>
      <c r="Y62" s="2927">
        <f t="shared" si="45"/>
        <v>1.4305576213809164E-3</v>
      </c>
      <c r="Z62" s="2927">
        <f t="shared" si="45"/>
        <v>0.13354069114151246</v>
      </c>
      <c r="AA62" s="2927">
        <f t="shared" si="45"/>
        <v>0.50355334369264126</v>
      </c>
      <c r="AB62" s="2927">
        <f t="shared" si="45"/>
        <v>0.64369453973197854</v>
      </c>
      <c r="AC62" s="2927">
        <f t="shared" si="45"/>
        <v>0.4757332894622629</v>
      </c>
      <c r="AD62" s="2927">
        <f t="shared" si="45"/>
        <v>7.3603507275767893E-2</v>
      </c>
      <c r="AE62" s="2927">
        <f t="shared" si="45"/>
        <v>7.9656874073004982</v>
      </c>
      <c r="AF62" s="2927">
        <f t="shared" si="45"/>
        <v>0</v>
      </c>
      <c r="AG62" s="2927">
        <f t="shared" si="45"/>
        <v>0.4941282348537761</v>
      </c>
      <c r="AH62" s="2927">
        <f t="shared" si="45"/>
        <v>2.059203504795668</v>
      </c>
      <c r="AI62" s="2927">
        <f t="shared" si="45"/>
        <v>2.2402702849927567</v>
      </c>
      <c r="AJ62" s="2927">
        <f t="shared" si="45"/>
        <v>1.8156927111748578</v>
      </c>
      <c r="AK62" s="2927">
        <f t="shared" si="45"/>
        <v>1.158579173909843</v>
      </c>
      <c r="AL62" s="2927">
        <f t="shared" si="46"/>
        <v>0.19781349757359676</v>
      </c>
      <c r="AM62" s="2927">
        <f t="shared" si="46"/>
        <v>3.5916739897701535</v>
      </c>
      <c r="AN62" s="2927">
        <f t="shared" si="46"/>
        <v>0</v>
      </c>
      <c r="AO62" s="2927">
        <f t="shared" si="46"/>
        <v>0.14488565015918156</v>
      </c>
      <c r="AP62" s="2927">
        <f t="shared" si="46"/>
        <v>1.1484932851129412</v>
      </c>
      <c r="AQ62" s="2927">
        <f t="shared" si="46"/>
        <v>0.92305874638210572</v>
      </c>
      <c r="AR62" s="2927">
        <f t="shared" si="46"/>
        <v>0.9276126747536162</v>
      </c>
      <c r="AS62" s="2927">
        <f t="shared" si="46"/>
        <v>0.36997012877855179</v>
      </c>
      <c r="AT62" s="2927">
        <f t="shared" si="46"/>
        <v>7.7653504583757457E-2</v>
      </c>
      <c r="AU62" s="155"/>
      <c r="AV62" s="155" t="s">
        <v>25</v>
      </c>
      <c r="AW62" s="155"/>
      <c r="AX62" s="1089"/>
      <c r="AY62" s="2931">
        <f t="shared" si="50"/>
        <v>1.0635290281054415</v>
      </c>
      <c r="AZ62" s="1282">
        <f t="shared" si="47"/>
        <v>0</v>
      </c>
      <c r="BA62" s="1282">
        <f t="shared" si="47"/>
        <v>9.8095379751988697E-3</v>
      </c>
      <c r="BB62" s="1282">
        <f t="shared" si="47"/>
        <v>0.45215322049682416</v>
      </c>
      <c r="BC62" s="1282">
        <f t="shared" si="47"/>
        <v>0.21616254419203493</v>
      </c>
      <c r="BD62" s="1282">
        <f t="shared" si="47"/>
        <v>0.2849936106315043</v>
      </c>
      <c r="BE62" s="1282">
        <f t="shared" si="47"/>
        <v>0.10041011480987919</v>
      </c>
      <c r="BF62" s="1282">
        <f t="shared" si="47"/>
        <v>0</v>
      </c>
      <c r="BG62" s="1282">
        <f t="shared" si="47"/>
        <v>6.1361770126438975</v>
      </c>
      <c r="BH62" s="1282">
        <f t="shared" si="47"/>
        <v>2.4537499161106116</v>
      </c>
      <c r="BI62" s="1282">
        <f t="shared" si="47"/>
        <v>0</v>
      </c>
      <c r="BJ62" s="1282">
        <f t="shared" si="47"/>
        <v>9.3375005009893444E-2</v>
      </c>
      <c r="BK62" s="1282">
        <f t="shared" si="47"/>
        <v>0.37907329226263553</v>
      </c>
      <c r="BL62" s="1282">
        <f t="shared" si="47"/>
        <v>0.86279745333091973</v>
      </c>
      <c r="BM62" s="1282">
        <f t="shared" si="47"/>
        <v>0.70382520834895956</v>
      </c>
      <c r="BN62" s="1282">
        <f t="shared" si="47"/>
        <v>0.34993985024043522</v>
      </c>
      <c r="BO62" s="1282">
        <f t="shared" si="47"/>
        <v>6.4739106917768449E-2</v>
      </c>
      <c r="BP62" s="1282">
        <f t="shared" si="48"/>
        <v>3.6824270965332864</v>
      </c>
      <c r="BQ62" s="1282">
        <f t="shared" si="48"/>
        <v>0</v>
      </c>
      <c r="BR62" s="1282">
        <f t="shared" si="48"/>
        <v>0.28073078402774193</v>
      </c>
      <c r="BS62" s="1282">
        <f t="shared" si="48"/>
        <v>0.92832450259448596</v>
      </c>
      <c r="BT62" s="1282">
        <f t="shared" si="48"/>
        <v>1.1783576810400176</v>
      </c>
      <c r="BU62" s="1282">
        <f t="shared" si="48"/>
        <v>1.008443516123178</v>
      </c>
      <c r="BV62" s="1282">
        <f t="shared" si="48"/>
        <v>0.22544556616135492</v>
      </c>
      <c r="BW62" s="1282">
        <f t="shared" si="48"/>
        <v>6.1125046586508039E-2</v>
      </c>
      <c r="BX62" s="1282">
        <f t="shared" si="48"/>
        <v>0.10864274299559092</v>
      </c>
      <c r="BY62" s="3620"/>
      <c r="BZ62" s="2991" t="s">
        <v>3905</v>
      </c>
      <c r="CA62" s="2517">
        <v>20.820417308268901</v>
      </c>
      <c r="CB62" s="2519">
        <v>2.4558387409576765</v>
      </c>
      <c r="CC62" s="2519">
        <v>0</v>
      </c>
      <c r="CD62" s="2518">
        <v>4.7172215374299588E-3</v>
      </c>
      <c r="CE62" s="2518">
        <v>0.18656377911758848</v>
      </c>
      <c r="CF62" s="2518">
        <v>0.37399359718335301</v>
      </c>
      <c r="CG62" s="2518">
        <v>0.78389482603976357</v>
      </c>
      <c r="CH62" s="2518">
        <v>0.91656860358844061</v>
      </c>
      <c r="CI62" s="2518">
        <v>0.19010071349110072</v>
      </c>
      <c r="CJ62" s="2519">
        <v>7.3810920133726388</v>
      </c>
      <c r="CK62" s="2518">
        <v>0.63318561233174231</v>
      </c>
      <c r="CL62" s="2519">
        <v>0</v>
      </c>
      <c r="CM62" s="2518">
        <v>9.9894103145575612E-4</v>
      </c>
      <c r="CN62" s="2518">
        <v>0.12614998013023473</v>
      </c>
      <c r="CO62" s="2518">
        <v>0.14040532443410386</v>
      </c>
      <c r="CP62" s="2518">
        <v>0.14634880150076088</v>
      </c>
      <c r="CQ62" s="2518">
        <v>0.10669634536396581</v>
      </c>
      <c r="CR62" s="2518">
        <v>0.11258621987122147</v>
      </c>
      <c r="CS62" s="2519">
        <v>1.5403984683777956</v>
      </c>
      <c r="CT62" s="2519">
        <v>0</v>
      </c>
      <c r="CU62" s="2518">
        <v>5.4242498008077018E-2</v>
      </c>
      <c r="CV62" s="2518">
        <v>0.25540631674990816</v>
      </c>
      <c r="CW62" s="2518">
        <v>0.30605718635010964</v>
      </c>
      <c r="CX62" s="2518">
        <v>0.55717397628951859</v>
      </c>
      <c r="CY62" s="2518">
        <v>0.26723654895443361</v>
      </c>
      <c r="CZ62" s="2518">
        <v>0.10028194202574855</v>
      </c>
      <c r="DA62" s="2519">
        <v>5.207507932663102</v>
      </c>
      <c r="DB62" s="2519">
        <v>0</v>
      </c>
      <c r="DC62" s="2518">
        <v>0.22341520768631051</v>
      </c>
      <c r="DD62" s="2519">
        <v>1.4943067794218665</v>
      </c>
      <c r="DE62" s="2519">
        <v>1.6147029240163913</v>
      </c>
      <c r="DF62" s="2519">
        <v>1.2323006518791875</v>
      </c>
      <c r="DG62" s="2518">
        <v>0.57152207683544332</v>
      </c>
      <c r="DH62" s="2518">
        <v>7.1260292823902338E-2</v>
      </c>
      <c r="DI62" s="2519">
        <v>2.9357422849956469</v>
      </c>
      <c r="DJ62" s="2518">
        <v>2.4560264848381037E-3</v>
      </c>
      <c r="DK62" s="2518">
        <v>0.12510279120205664</v>
      </c>
      <c r="DL62" s="2518">
        <v>0.92724312011930199</v>
      </c>
      <c r="DM62" s="2518">
        <v>0.9474578040593461</v>
      </c>
      <c r="DN62" s="2518">
        <v>0.621337759239043</v>
      </c>
      <c r="DO62" s="2518">
        <v>0.27627480928490677</v>
      </c>
      <c r="DP62" s="2518">
        <v>3.5869974606155146E-2</v>
      </c>
      <c r="DQ62" s="2518">
        <v>0.58944059750514211</v>
      </c>
      <c r="DR62" s="2519">
        <v>0</v>
      </c>
      <c r="DS62" s="2518">
        <v>9.9894103145575612E-4</v>
      </c>
      <c r="DT62" s="2518">
        <v>0.15405527201093389</v>
      </c>
      <c r="DU62" s="2518">
        <v>0.23031204257875409</v>
      </c>
      <c r="DV62" s="2518">
        <v>0.11923058924143026</v>
      </c>
      <c r="DW62" s="2518">
        <v>5.6706895083639887E-2</v>
      </c>
      <c r="DX62" s="2518">
        <v>2.8136857558928217E-2</v>
      </c>
      <c r="DY62" s="2519">
        <v>7.3307455625457232</v>
      </c>
      <c r="DZ62" s="2519">
        <v>2.5978048486744476</v>
      </c>
      <c r="EA62" s="2519">
        <v>0</v>
      </c>
      <c r="EB62" s="2518">
        <v>2.7919609565857761E-2</v>
      </c>
      <c r="EC62" s="2518">
        <v>0.35622035386412232</v>
      </c>
      <c r="ED62" s="2518">
        <v>0.83608933630859106</v>
      </c>
      <c r="EE62" s="2518">
        <v>0.84777669091714247</v>
      </c>
      <c r="EF62" s="2518">
        <v>0.42389310304155597</v>
      </c>
      <c r="EG62" s="2518">
        <v>0.10590575497717859</v>
      </c>
      <c r="EH62" s="2519">
        <v>4.7329407138712769</v>
      </c>
      <c r="EI62" s="2518">
        <v>7.5374641464115997E-3</v>
      </c>
      <c r="EJ62" s="2518">
        <v>0.41184532201786717</v>
      </c>
      <c r="EK62" s="2518">
        <v>0.91184524292684777</v>
      </c>
      <c r="EL62" s="2519">
        <v>1.5735831754612384</v>
      </c>
      <c r="EM62" s="2519">
        <v>1.1700324094943595</v>
      </c>
      <c r="EN62" s="2518">
        <v>0.53672341487808461</v>
      </c>
      <c r="EO62" s="2518">
        <v>0.12137368494646916</v>
      </c>
      <c r="EP62" s="2520">
        <v>0.12755810889206834</v>
      </c>
      <c r="EQ62" s="2508"/>
    </row>
    <row r="63" spans="1:147" ht="16.5" customHeight="1" thickBot="1">
      <c r="A63" s="3104" t="s">
        <v>26</v>
      </c>
      <c r="B63" s="3104"/>
      <c r="C63" s="169"/>
      <c r="D63" s="1104"/>
      <c r="E63" s="2929">
        <f>CA64</f>
        <v>8.3706214081411918</v>
      </c>
      <c r="F63" s="2930">
        <f t="shared" si="44"/>
        <v>1.3090240402736506</v>
      </c>
      <c r="G63" s="2930">
        <f t="shared" si="44"/>
        <v>0</v>
      </c>
      <c r="H63" s="2930">
        <f t="shared" si="44"/>
        <v>1.483884387067126E-2</v>
      </c>
      <c r="I63" s="2930">
        <f t="shared" si="44"/>
        <v>0.1027131812695521</v>
      </c>
      <c r="J63" s="2930">
        <f t="shared" si="44"/>
        <v>0.23244727475101759</v>
      </c>
      <c r="K63" s="2930">
        <f t="shared" si="44"/>
        <v>0.45020337539721161</v>
      </c>
      <c r="L63" s="2930">
        <f t="shared" si="44"/>
        <v>0.400298022449039</v>
      </c>
      <c r="M63" s="2930">
        <f t="shared" si="44"/>
        <v>0.10852334253615836</v>
      </c>
      <c r="N63" s="2930">
        <f t="shared" si="44"/>
        <v>3.3378175821416423</v>
      </c>
      <c r="O63" s="2930">
        <f t="shared" si="44"/>
        <v>0.52218508670269714</v>
      </c>
      <c r="P63" s="2930">
        <f t="shared" si="44"/>
        <v>0</v>
      </c>
      <c r="Q63" s="2930">
        <f t="shared" si="44"/>
        <v>5.2622614911677842E-3</v>
      </c>
      <c r="R63" s="2930">
        <f t="shared" si="44"/>
        <v>7.3799150817034295E-2</v>
      </c>
      <c r="S63" s="2930">
        <f t="shared" si="44"/>
        <v>0.11108042277147548</v>
      </c>
      <c r="T63" s="2930">
        <f t="shared" si="44"/>
        <v>0.12773168710291138</v>
      </c>
      <c r="U63" s="2930">
        <f t="shared" si="44"/>
        <v>0.12010271373117215</v>
      </c>
      <c r="V63" s="2930">
        <f t="shared" si="45"/>
        <v>8.4208850788935974E-2</v>
      </c>
      <c r="W63" s="2930">
        <f t="shared" si="45"/>
        <v>1.0877947705446835</v>
      </c>
      <c r="X63" s="2930">
        <f t="shared" si="45"/>
        <v>1.0632728151921876E-4</v>
      </c>
      <c r="Y63" s="2930">
        <f t="shared" si="45"/>
        <v>4.5163778626115311E-3</v>
      </c>
      <c r="Z63" s="2930">
        <f t="shared" si="45"/>
        <v>0.16021842529843025</v>
      </c>
      <c r="AA63" s="2930">
        <f t="shared" si="45"/>
        <v>0.36496002553239415</v>
      </c>
      <c r="AB63" s="2930">
        <f t="shared" si="45"/>
        <v>0.32381189566231694</v>
      </c>
      <c r="AC63" s="2930">
        <f t="shared" si="45"/>
        <v>0.19810142767717492</v>
      </c>
      <c r="AD63" s="2930">
        <f t="shared" si="45"/>
        <v>3.6080291230235713E-2</v>
      </c>
      <c r="AE63" s="2930">
        <f t="shared" si="45"/>
        <v>1.7278377248942642</v>
      </c>
      <c r="AF63" s="2930">
        <f t="shared" si="45"/>
        <v>1.0632728151921876E-4</v>
      </c>
      <c r="AG63" s="2930">
        <f t="shared" si="45"/>
        <v>0.11234418911985142</v>
      </c>
      <c r="AH63" s="2930">
        <f t="shared" si="45"/>
        <v>0.70440096629329096</v>
      </c>
      <c r="AI63" s="2930">
        <f t="shared" si="45"/>
        <v>0.48542132862177928</v>
      </c>
      <c r="AJ63" s="2930">
        <f t="shared" si="45"/>
        <v>0.27510285150392122</v>
      </c>
      <c r="AK63" s="2930">
        <f t="shared" si="45"/>
        <v>0.12692398275054226</v>
      </c>
      <c r="AL63" s="2930">
        <f t="shared" si="46"/>
        <v>2.3538079323358836E-2</v>
      </c>
      <c r="AM63" s="2930">
        <f t="shared" si="46"/>
        <v>1.3402794774139428</v>
      </c>
      <c r="AN63" s="2930">
        <f t="shared" si="46"/>
        <v>5.0263203889709847E-3</v>
      </c>
      <c r="AO63" s="2930">
        <f t="shared" si="46"/>
        <v>4.3908727791719823E-2</v>
      </c>
      <c r="AP63" s="2930">
        <f t="shared" si="46"/>
        <v>0.34536594254031289</v>
      </c>
      <c r="AQ63" s="2930">
        <f t="shared" si="46"/>
        <v>0.44642723794262146</v>
      </c>
      <c r="AR63" s="2930">
        <f t="shared" si="46"/>
        <v>0.32745413290594427</v>
      </c>
      <c r="AS63" s="2930">
        <f t="shared" si="46"/>
        <v>0.1518052292982344</v>
      </c>
      <c r="AT63" s="2930">
        <f t="shared" si="46"/>
        <v>2.0291886546139434E-2</v>
      </c>
      <c r="AU63" s="3104" t="s">
        <v>26</v>
      </c>
      <c r="AV63" s="3104"/>
      <c r="AW63" s="169"/>
      <c r="AX63" s="1104"/>
      <c r="AY63" s="2934">
        <f>DQ64</f>
        <v>0.26744483448915435</v>
      </c>
      <c r="AZ63" s="2935">
        <f t="shared" si="47"/>
        <v>0</v>
      </c>
      <c r="BA63" s="2935">
        <f t="shared" si="47"/>
        <v>1.0693039700937894E-2</v>
      </c>
      <c r="BB63" s="2935">
        <f t="shared" si="47"/>
        <v>5.1926076719764999E-2</v>
      </c>
      <c r="BC63" s="2935">
        <f t="shared" si="47"/>
        <v>5.8595403005006562E-2</v>
      </c>
      <c r="BD63" s="2935">
        <f t="shared" si="47"/>
        <v>5.9322439748952779E-2</v>
      </c>
      <c r="BE63" s="2935">
        <f t="shared" si="47"/>
        <v>7.6337674921853726E-2</v>
      </c>
      <c r="BF63" s="2935">
        <f t="shared" si="47"/>
        <v>1.0570200392638226E-2</v>
      </c>
      <c r="BG63" s="2935">
        <f t="shared" si="47"/>
        <v>1.9756435898981743</v>
      </c>
      <c r="BH63" s="2935">
        <f t="shared" si="47"/>
        <v>0.83116426573716862</v>
      </c>
      <c r="BI63" s="2935">
        <f t="shared" si="47"/>
        <v>1.1696000967114063E-3</v>
      </c>
      <c r="BJ63" s="2935">
        <f t="shared" si="47"/>
        <v>2.8943613971902041E-2</v>
      </c>
      <c r="BK63" s="2935">
        <f t="shared" si="47"/>
        <v>0.15230611209284167</v>
      </c>
      <c r="BL63" s="2935">
        <f t="shared" si="47"/>
        <v>0.18742819404536074</v>
      </c>
      <c r="BM63" s="2935">
        <f t="shared" si="47"/>
        <v>0.21998307065577424</v>
      </c>
      <c r="BN63" s="2935">
        <f t="shared" si="47"/>
        <v>0.20313229428898003</v>
      </c>
      <c r="BO63" s="2935">
        <f t="shared" si="47"/>
        <v>3.8201380585598653E-2</v>
      </c>
      <c r="BP63" s="2935">
        <f t="shared" si="48"/>
        <v>1.144479324161005</v>
      </c>
      <c r="BQ63" s="2935">
        <f t="shared" si="48"/>
        <v>4.5641648746941261E-3</v>
      </c>
      <c r="BR63" s="2935">
        <f t="shared" si="48"/>
        <v>6.9219067623925851E-2</v>
      </c>
      <c r="BS63" s="2935">
        <f t="shared" si="48"/>
        <v>0.20257194292714745</v>
      </c>
      <c r="BT63" s="2935">
        <f t="shared" si="48"/>
        <v>0.46784832453661007</v>
      </c>
      <c r="BU63" s="2935">
        <f t="shared" si="48"/>
        <v>0.24524366690506047</v>
      </c>
      <c r="BV63" s="2935">
        <f t="shared" si="48"/>
        <v>0.11661353552561239</v>
      </c>
      <c r="BW63" s="2935">
        <f t="shared" si="48"/>
        <v>3.8418621767955123E-2</v>
      </c>
      <c r="BX63" s="2935">
        <f t="shared" si="48"/>
        <v>0.14041188392462992</v>
      </c>
      <c r="BY63" s="3620"/>
      <c r="BZ63" s="2991" t="s">
        <v>3906</v>
      </c>
      <c r="CA63" s="2517">
        <v>24.101341099337144</v>
      </c>
      <c r="CB63" s="2519">
        <v>2.7215580920119988</v>
      </c>
      <c r="CC63" s="2519">
        <v>0</v>
      </c>
      <c r="CD63" s="2518">
        <v>6.5637349686753325E-3</v>
      </c>
      <c r="CE63" s="2518">
        <v>0.17549399803244786</v>
      </c>
      <c r="CF63" s="2518">
        <v>0.589040547209987</v>
      </c>
      <c r="CG63" s="2518">
        <v>0.83985801431092388</v>
      </c>
      <c r="CH63" s="2518">
        <v>0.87347234152945674</v>
      </c>
      <c r="CI63" s="2518">
        <v>0.23712945596050825</v>
      </c>
      <c r="CJ63" s="2519">
        <v>10.479760233810062</v>
      </c>
      <c r="CK63" s="2518">
        <v>0.68251689758402023</v>
      </c>
      <c r="CL63" s="2519">
        <v>0</v>
      </c>
      <c r="CM63" s="2518">
        <v>9.870847587516737E-3</v>
      </c>
      <c r="CN63" s="2518">
        <v>0.14639284793209109</v>
      </c>
      <c r="CO63" s="2518">
        <v>9.2779855294084973E-2</v>
      </c>
      <c r="CP63" s="2518">
        <v>0.10377965529328877</v>
      </c>
      <c r="CQ63" s="2518">
        <v>0.12715339970079062</v>
      </c>
      <c r="CR63" s="2518">
        <v>0.20254029177624791</v>
      </c>
      <c r="CS63" s="2519">
        <v>1.8315559289255441</v>
      </c>
      <c r="CT63" s="2519">
        <v>0</v>
      </c>
      <c r="CU63" s="2518">
        <v>1.4305576213809164E-3</v>
      </c>
      <c r="CV63" s="2518">
        <v>0.13354069114151246</v>
      </c>
      <c r="CW63" s="2518">
        <v>0.50355334369264126</v>
      </c>
      <c r="CX63" s="2518">
        <v>0.64369453973197854</v>
      </c>
      <c r="CY63" s="2518">
        <v>0.4757332894622629</v>
      </c>
      <c r="CZ63" s="2518">
        <v>7.3603507275767893E-2</v>
      </c>
      <c r="DA63" s="2519">
        <v>7.9656874073004982</v>
      </c>
      <c r="DB63" s="2519">
        <v>0</v>
      </c>
      <c r="DC63" s="2518">
        <v>0.4941282348537761</v>
      </c>
      <c r="DD63" s="2519">
        <v>2.059203504795668</v>
      </c>
      <c r="DE63" s="2519">
        <v>2.2402702849927567</v>
      </c>
      <c r="DF63" s="2519">
        <v>1.8156927111748578</v>
      </c>
      <c r="DG63" s="2519">
        <v>1.158579173909843</v>
      </c>
      <c r="DH63" s="2518">
        <v>0.19781349757359676</v>
      </c>
      <c r="DI63" s="2519">
        <v>3.5916739897701535</v>
      </c>
      <c r="DJ63" s="2519">
        <v>0</v>
      </c>
      <c r="DK63" s="2518">
        <v>0.14488565015918156</v>
      </c>
      <c r="DL63" s="2519">
        <v>1.1484932851129412</v>
      </c>
      <c r="DM63" s="2518">
        <v>0.92305874638210572</v>
      </c>
      <c r="DN63" s="2518">
        <v>0.9276126747536162</v>
      </c>
      <c r="DO63" s="2518">
        <v>0.36997012877855179</v>
      </c>
      <c r="DP63" s="2518">
        <v>7.7653504583757457E-2</v>
      </c>
      <c r="DQ63" s="2519">
        <v>1.0635290281054415</v>
      </c>
      <c r="DR63" s="2519">
        <v>0</v>
      </c>
      <c r="DS63" s="2518">
        <v>9.8095379751988697E-3</v>
      </c>
      <c r="DT63" s="2518">
        <v>0.45215322049682416</v>
      </c>
      <c r="DU63" s="2518">
        <v>0.21616254419203493</v>
      </c>
      <c r="DV63" s="2518">
        <v>0.2849936106315043</v>
      </c>
      <c r="DW63" s="2518">
        <v>0.10041011480987919</v>
      </c>
      <c r="DX63" s="2519">
        <v>0</v>
      </c>
      <c r="DY63" s="2519">
        <v>6.1361770126438975</v>
      </c>
      <c r="DZ63" s="2519">
        <v>2.4537499161106116</v>
      </c>
      <c r="EA63" s="2519">
        <v>0</v>
      </c>
      <c r="EB63" s="2518">
        <v>9.3375005009893444E-2</v>
      </c>
      <c r="EC63" s="2518">
        <v>0.37907329226263553</v>
      </c>
      <c r="ED63" s="2518">
        <v>0.86279745333091973</v>
      </c>
      <c r="EE63" s="2518">
        <v>0.70382520834895956</v>
      </c>
      <c r="EF63" s="2518">
        <v>0.34993985024043522</v>
      </c>
      <c r="EG63" s="2518">
        <v>6.4739106917768449E-2</v>
      </c>
      <c r="EH63" s="2519">
        <v>3.6824270965332864</v>
      </c>
      <c r="EI63" s="2519">
        <v>0</v>
      </c>
      <c r="EJ63" s="2518">
        <v>0.28073078402774193</v>
      </c>
      <c r="EK63" s="2518">
        <v>0.92832450259448596</v>
      </c>
      <c r="EL63" s="2519">
        <v>1.1783576810400176</v>
      </c>
      <c r="EM63" s="2519">
        <v>1.008443516123178</v>
      </c>
      <c r="EN63" s="2518">
        <v>0.22544556616135492</v>
      </c>
      <c r="EO63" s="2518">
        <v>6.1125046586508039E-2</v>
      </c>
      <c r="EP63" s="2520">
        <v>0.10864274299559092</v>
      </c>
      <c r="EQ63" s="2508"/>
    </row>
    <row r="64" spans="1:147" ht="16.5" customHeight="1">
      <c r="A64" s="1255" t="s">
        <v>2991</v>
      </c>
      <c r="B64" s="1256"/>
      <c r="C64" s="1256"/>
      <c r="D64" s="1256"/>
      <c r="E64" s="1256"/>
      <c r="F64" s="1256"/>
      <c r="G64" s="1256"/>
      <c r="H64" s="1256"/>
      <c r="I64" s="1256"/>
      <c r="J64" s="1256"/>
      <c r="K64" s="1256"/>
      <c r="L64" s="1256"/>
      <c r="M64" s="1256"/>
      <c r="N64" s="1256"/>
      <c r="O64" s="1256"/>
      <c r="P64" s="1256"/>
      <c r="Q64" s="1256"/>
      <c r="R64" s="1256"/>
      <c r="S64" s="1256"/>
      <c r="T64" s="1256"/>
      <c r="U64" s="1256"/>
      <c r="V64" s="1256"/>
      <c r="AU64" s="1030"/>
      <c r="AV64" s="1030"/>
      <c r="AW64" s="1030"/>
      <c r="AX64" s="1030"/>
      <c r="BY64" s="3620"/>
      <c r="BZ64" s="2991" t="s">
        <v>3907</v>
      </c>
      <c r="CA64" s="2517">
        <v>8.3706214081411918</v>
      </c>
      <c r="CB64" s="2519">
        <v>1.3090240402736506</v>
      </c>
      <c r="CC64" s="2519">
        <v>0</v>
      </c>
      <c r="CD64" s="2518">
        <v>1.483884387067126E-2</v>
      </c>
      <c r="CE64" s="2518">
        <v>0.1027131812695521</v>
      </c>
      <c r="CF64" s="2518">
        <v>0.23244727475101759</v>
      </c>
      <c r="CG64" s="2518">
        <v>0.45020337539721161</v>
      </c>
      <c r="CH64" s="2518">
        <v>0.400298022449039</v>
      </c>
      <c r="CI64" s="2518">
        <v>0.10852334253615836</v>
      </c>
      <c r="CJ64" s="2519">
        <v>3.3378175821416423</v>
      </c>
      <c r="CK64" s="2518">
        <v>0.52218508670269714</v>
      </c>
      <c r="CL64" s="2519">
        <v>0</v>
      </c>
      <c r="CM64" s="2518">
        <v>5.2622614911677842E-3</v>
      </c>
      <c r="CN64" s="2518">
        <v>7.3799150817034295E-2</v>
      </c>
      <c r="CO64" s="2518">
        <v>0.11108042277147548</v>
      </c>
      <c r="CP64" s="2518">
        <v>0.12773168710291138</v>
      </c>
      <c r="CQ64" s="2518">
        <v>0.12010271373117215</v>
      </c>
      <c r="CR64" s="2518">
        <v>8.4208850788935974E-2</v>
      </c>
      <c r="CS64" s="2519">
        <v>1.0877947705446835</v>
      </c>
      <c r="CT64" s="2518">
        <v>1.0632728151921876E-4</v>
      </c>
      <c r="CU64" s="2518">
        <v>4.5163778626115311E-3</v>
      </c>
      <c r="CV64" s="2518">
        <v>0.16021842529843025</v>
      </c>
      <c r="CW64" s="2518">
        <v>0.36496002553239415</v>
      </c>
      <c r="CX64" s="2518">
        <v>0.32381189566231694</v>
      </c>
      <c r="CY64" s="2518">
        <v>0.19810142767717492</v>
      </c>
      <c r="CZ64" s="2518">
        <v>3.6080291230235713E-2</v>
      </c>
      <c r="DA64" s="2519">
        <v>1.7278377248942642</v>
      </c>
      <c r="DB64" s="2518">
        <v>1.0632728151921876E-4</v>
      </c>
      <c r="DC64" s="2518">
        <v>0.11234418911985142</v>
      </c>
      <c r="DD64" s="2518">
        <v>0.70440096629329096</v>
      </c>
      <c r="DE64" s="2518">
        <v>0.48542132862177928</v>
      </c>
      <c r="DF64" s="2518">
        <v>0.27510285150392122</v>
      </c>
      <c r="DG64" s="2518">
        <v>0.12692398275054226</v>
      </c>
      <c r="DH64" s="2518">
        <v>2.3538079323358836E-2</v>
      </c>
      <c r="DI64" s="2519">
        <v>1.3402794774139428</v>
      </c>
      <c r="DJ64" s="2518">
        <v>5.0263203889709847E-3</v>
      </c>
      <c r="DK64" s="2518">
        <v>4.3908727791719823E-2</v>
      </c>
      <c r="DL64" s="2518">
        <v>0.34536594254031289</v>
      </c>
      <c r="DM64" s="2518">
        <v>0.44642723794262146</v>
      </c>
      <c r="DN64" s="2518">
        <v>0.32745413290594427</v>
      </c>
      <c r="DO64" s="2518">
        <v>0.1518052292982344</v>
      </c>
      <c r="DP64" s="2518">
        <v>2.0291886546139434E-2</v>
      </c>
      <c r="DQ64" s="2518">
        <v>0.26744483448915435</v>
      </c>
      <c r="DR64" s="2519">
        <v>0</v>
      </c>
      <c r="DS64" s="2518">
        <v>1.0693039700937894E-2</v>
      </c>
      <c r="DT64" s="2518">
        <v>5.1926076719764999E-2</v>
      </c>
      <c r="DU64" s="2518">
        <v>5.8595403005006562E-2</v>
      </c>
      <c r="DV64" s="2518">
        <v>5.9322439748952779E-2</v>
      </c>
      <c r="DW64" s="2518">
        <v>7.6337674921853726E-2</v>
      </c>
      <c r="DX64" s="2518">
        <v>1.0570200392638226E-2</v>
      </c>
      <c r="DY64" s="2519">
        <v>1.9756435898981743</v>
      </c>
      <c r="DZ64" s="2518">
        <v>0.83116426573716862</v>
      </c>
      <c r="EA64" s="2518">
        <v>1.1696000967114063E-3</v>
      </c>
      <c r="EB64" s="2518">
        <v>2.8943613971902041E-2</v>
      </c>
      <c r="EC64" s="2518">
        <v>0.15230611209284167</v>
      </c>
      <c r="ED64" s="2518">
        <v>0.18742819404536074</v>
      </c>
      <c r="EE64" s="2518">
        <v>0.21998307065577424</v>
      </c>
      <c r="EF64" s="2518">
        <v>0.20313229428898003</v>
      </c>
      <c r="EG64" s="2518">
        <v>3.8201380585598653E-2</v>
      </c>
      <c r="EH64" s="2519">
        <v>1.144479324161005</v>
      </c>
      <c r="EI64" s="2518">
        <v>4.5641648746941261E-3</v>
      </c>
      <c r="EJ64" s="2518">
        <v>6.9219067623925851E-2</v>
      </c>
      <c r="EK64" s="2518">
        <v>0.20257194292714745</v>
      </c>
      <c r="EL64" s="2518">
        <v>0.46784832453661007</v>
      </c>
      <c r="EM64" s="2518">
        <v>0.24524366690506047</v>
      </c>
      <c r="EN64" s="2518">
        <v>0.11661353552561239</v>
      </c>
      <c r="EO64" s="2518">
        <v>3.8418621767955123E-2</v>
      </c>
      <c r="EP64" s="2520">
        <v>0.14041188392462992</v>
      </c>
      <c r="EQ64" s="2508"/>
    </row>
    <row r="65" spans="1:147" ht="22.5" customHeight="1">
      <c r="A65" s="1268"/>
      <c r="B65" s="1268"/>
      <c r="C65" s="1268"/>
      <c r="D65" s="1268"/>
      <c r="E65" s="1268"/>
      <c r="F65" s="1268"/>
      <c r="G65" s="1268"/>
      <c r="H65" s="1268"/>
      <c r="I65" s="1268"/>
      <c r="J65" s="1268"/>
      <c r="K65" s="1268"/>
      <c r="L65" s="1268"/>
      <c r="M65" s="1268"/>
      <c r="N65" s="1268"/>
      <c r="O65" s="1268"/>
      <c r="P65" s="1268"/>
      <c r="Q65" s="1268"/>
      <c r="R65" s="1268"/>
      <c r="S65" s="1268"/>
      <c r="T65" s="1268"/>
      <c r="U65" s="1268"/>
      <c r="V65" s="1268"/>
      <c r="AU65" s="1030"/>
      <c r="AV65" s="1030"/>
      <c r="AW65" s="1030"/>
      <c r="AX65" s="1030"/>
      <c r="BY65" s="3620" t="s">
        <v>1029</v>
      </c>
      <c r="BZ65" s="2991" t="s">
        <v>1030</v>
      </c>
      <c r="CA65" s="2517">
        <v>3.1132415242840699</v>
      </c>
      <c r="CB65" s="2518">
        <v>0.71022339114259048</v>
      </c>
      <c r="CC65" s="2518">
        <v>3.7027887262907906E-4</v>
      </c>
      <c r="CD65" s="2518">
        <v>6.4688262901481369E-3</v>
      </c>
      <c r="CE65" s="2518">
        <v>5.5999916793004638E-2</v>
      </c>
      <c r="CF65" s="2518">
        <v>0.14121851936808352</v>
      </c>
      <c r="CG65" s="2518">
        <v>0.25054797370936349</v>
      </c>
      <c r="CH65" s="2518">
        <v>0.19677287713921354</v>
      </c>
      <c r="CI65" s="2518">
        <v>5.8844998970148554E-2</v>
      </c>
      <c r="CJ65" s="2518">
        <v>0.90556578734648518</v>
      </c>
      <c r="CK65" s="2518">
        <v>0.36097099343948391</v>
      </c>
      <c r="CL65" s="2519">
        <v>0</v>
      </c>
      <c r="CM65" s="2518">
        <v>2.4977829172584043E-3</v>
      </c>
      <c r="CN65" s="2518">
        <v>5.0245054374288653E-2</v>
      </c>
      <c r="CO65" s="2518">
        <v>8.2390912825428583E-2</v>
      </c>
      <c r="CP65" s="2518">
        <v>8.549023532307265E-2</v>
      </c>
      <c r="CQ65" s="2518">
        <v>8.1276467057056517E-2</v>
      </c>
      <c r="CR65" s="2518">
        <v>5.9070540942379027E-2</v>
      </c>
      <c r="CS65" s="2518">
        <v>0.35205950693438864</v>
      </c>
      <c r="CT65" s="2519">
        <v>0</v>
      </c>
      <c r="CU65" s="2518">
        <v>6.8310411400803973E-3</v>
      </c>
      <c r="CV65" s="2518">
        <v>5.1879695739858539E-2</v>
      </c>
      <c r="CW65" s="2518">
        <v>8.9361245905783621E-2</v>
      </c>
      <c r="CX65" s="2518">
        <v>0.10762374483327615</v>
      </c>
      <c r="CY65" s="2518">
        <v>7.7982866976388746E-2</v>
      </c>
      <c r="CZ65" s="2518">
        <v>1.8380912339001292E-2</v>
      </c>
      <c r="DA65" s="2518">
        <v>0.19253528697261274</v>
      </c>
      <c r="DB65" s="2519">
        <v>0</v>
      </c>
      <c r="DC65" s="2518">
        <v>1.3657476904156534E-2</v>
      </c>
      <c r="DD65" s="2518">
        <v>4.6938975598985903E-2</v>
      </c>
      <c r="DE65" s="2518">
        <v>6.6969920159476184E-2</v>
      </c>
      <c r="DF65" s="2518">
        <v>3.6290096853651831E-2</v>
      </c>
      <c r="DG65" s="2518">
        <v>2.3391746283823511E-2</v>
      </c>
      <c r="DH65" s="2518">
        <v>5.2870711725189401E-3</v>
      </c>
      <c r="DI65" s="2518">
        <v>0.56289391469223937</v>
      </c>
      <c r="DJ65" s="2518">
        <v>2.9776173740324804E-3</v>
      </c>
      <c r="DK65" s="2518">
        <v>1.2343143109570503E-2</v>
      </c>
      <c r="DL65" s="2518">
        <v>0.15112140011817077</v>
      </c>
      <c r="DM65" s="2518">
        <v>0.17034961774336266</v>
      </c>
      <c r="DN65" s="2518">
        <v>0.1491667403748447</v>
      </c>
      <c r="DO65" s="2518">
        <v>6.404711618032298E-2</v>
      </c>
      <c r="DP65" s="2518">
        <v>1.2888279791935587E-2</v>
      </c>
      <c r="DQ65" s="2518">
        <v>9.0738850631026505E-2</v>
      </c>
      <c r="DR65" s="2519">
        <v>0</v>
      </c>
      <c r="DS65" s="2518">
        <v>1.7131853720343171E-3</v>
      </c>
      <c r="DT65" s="2518">
        <v>2.0002810229199888E-2</v>
      </c>
      <c r="DU65" s="2518">
        <v>2.1749155257843995E-2</v>
      </c>
      <c r="DV65" s="2518">
        <v>2.7238310533951506E-2</v>
      </c>
      <c r="DW65" s="2518">
        <v>1.5692932545280786E-2</v>
      </c>
      <c r="DX65" s="2518">
        <v>4.3424566927159946E-3</v>
      </c>
      <c r="DY65" s="2518">
        <v>0.65202456819672439</v>
      </c>
      <c r="DZ65" s="2518">
        <v>0.26231532431902821</v>
      </c>
      <c r="EA65" s="2519">
        <v>0</v>
      </c>
      <c r="EB65" s="2518">
        <v>6.5323328515593361E-3</v>
      </c>
      <c r="EC65" s="2518">
        <v>2.6500395099096991E-2</v>
      </c>
      <c r="ED65" s="2518">
        <v>6.8664002429989685E-2</v>
      </c>
      <c r="EE65" s="2518">
        <v>6.5164179217355844E-2</v>
      </c>
      <c r="EF65" s="2518">
        <v>8.0277983132603148E-2</v>
      </c>
      <c r="EG65" s="2518">
        <v>1.5176431588423441E-2</v>
      </c>
      <c r="EH65" s="2518">
        <v>0.38970924387769623</v>
      </c>
      <c r="EI65" s="2518">
        <v>1.111286244659455E-3</v>
      </c>
      <c r="EJ65" s="2518">
        <v>2.6360926396582676E-2</v>
      </c>
      <c r="EK65" s="2518">
        <v>5.8069733707125606E-2</v>
      </c>
      <c r="EL65" s="2518">
        <v>0.12093944284850028</v>
      </c>
      <c r="EM65" s="2518">
        <v>9.8972821417497039E-2</v>
      </c>
      <c r="EN65" s="2518">
        <v>7.2363842266733092E-2</v>
      </c>
      <c r="EO65" s="2518">
        <v>1.1891190996598022E-2</v>
      </c>
      <c r="EP65" s="2520">
        <v>0.19179501227499884</v>
      </c>
      <c r="EQ65" s="2508"/>
    </row>
    <row r="66" spans="1:147" ht="18" customHeight="1">
      <c r="A66" s="1030"/>
      <c r="B66" s="1030"/>
      <c r="C66" s="1030"/>
      <c r="D66" s="1030"/>
      <c r="R66" s="1257"/>
      <c r="S66" s="1257"/>
      <c r="T66" s="1257"/>
      <c r="U66" s="1257"/>
      <c r="X66" s="1257"/>
      <c r="Y66" s="1257"/>
      <c r="Z66" s="1257"/>
      <c r="AA66" s="1257"/>
      <c r="AB66" s="1257"/>
      <c r="AF66" s="1257"/>
      <c r="AG66" s="1257"/>
      <c r="AH66" s="1257"/>
      <c r="AI66" s="1257"/>
      <c r="AJ66" s="1257"/>
      <c r="AU66" s="1030"/>
      <c r="AV66" s="1030"/>
      <c r="AW66" s="1030"/>
      <c r="AX66" s="1030"/>
      <c r="BI66" s="1257"/>
      <c r="BJ66" s="1257"/>
      <c r="BK66" s="1257"/>
      <c r="BL66" s="1257"/>
      <c r="BM66" s="1257"/>
      <c r="BQ66" s="1257"/>
      <c r="BR66" s="1257"/>
      <c r="BS66" s="1257"/>
      <c r="BT66" s="1257"/>
      <c r="BU66" s="1257"/>
      <c r="BY66" s="3620"/>
      <c r="BZ66" s="2991" t="s">
        <v>1031</v>
      </c>
      <c r="CA66" s="2517">
        <v>13.25400513104525</v>
      </c>
      <c r="CB66" s="2519">
        <v>1.8323871336883222</v>
      </c>
      <c r="CC66" s="2518">
        <v>7.7191564822556491E-3</v>
      </c>
      <c r="CD66" s="2518">
        <v>1.184558072205779E-2</v>
      </c>
      <c r="CE66" s="2518">
        <v>0.18780913576127059</v>
      </c>
      <c r="CF66" s="2518">
        <v>0.31975315844922864</v>
      </c>
      <c r="CG66" s="2518">
        <v>0.5852927731033789</v>
      </c>
      <c r="CH66" s="2518">
        <v>0.55580507289394554</v>
      </c>
      <c r="CI66" s="2518">
        <v>0.164162256276185</v>
      </c>
      <c r="CJ66" s="2519">
        <v>4.177221702192071</v>
      </c>
      <c r="CK66" s="2518">
        <v>0.8165596537504356</v>
      </c>
      <c r="CL66" s="2519">
        <v>0</v>
      </c>
      <c r="CM66" s="2519">
        <v>0</v>
      </c>
      <c r="CN66" s="2518">
        <v>0.12353188838264888</v>
      </c>
      <c r="CO66" s="2518">
        <v>0.12879274596432255</v>
      </c>
      <c r="CP66" s="2518">
        <v>0.19836162221721299</v>
      </c>
      <c r="CQ66" s="2518">
        <v>0.19158508644992331</v>
      </c>
      <c r="CR66" s="2518">
        <v>0.17428831073632745</v>
      </c>
      <c r="CS66" s="2519">
        <v>1.6035673278403686</v>
      </c>
      <c r="CT66" s="2519">
        <v>0</v>
      </c>
      <c r="CU66" s="2518">
        <v>1.6084016753820395E-2</v>
      </c>
      <c r="CV66" s="2518">
        <v>0.26249320677822613</v>
      </c>
      <c r="CW66" s="2518">
        <v>0.43920266922585105</v>
      </c>
      <c r="CX66" s="2518">
        <v>0.53788527198634573</v>
      </c>
      <c r="CY66" s="2518">
        <v>0.27163368576381314</v>
      </c>
      <c r="CZ66" s="2518">
        <v>7.6268477332311957E-2</v>
      </c>
      <c r="DA66" s="2519">
        <v>1.7570947206012639</v>
      </c>
      <c r="DB66" s="2519">
        <v>0</v>
      </c>
      <c r="DC66" s="2518">
        <v>0.10357669878195393</v>
      </c>
      <c r="DD66" s="2518">
        <v>0.48218225047846769</v>
      </c>
      <c r="DE66" s="2518">
        <v>0.48218689064665493</v>
      </c>
      <c r="DF66" s="2518">
        <v>0.45564039606510554</v>
      </c>
      <c r="DG66" s="2518">
        <v>0.1877610087474185</v>
      </c>
      <c r="DH66" s="2518">
        <v>4.574747588166371E-2</v>
      </c>
      <c r="DI66" s="2519">
        <v>2.0776067192751326</v>
      </c>
      <c r="DJ66" s="2518">
        <v>7.4941901731161963E-3</v>
      </c>
      <c r="DK66" s="2518">
        <v>7.7788865305053523E-2</v>
      </c>
      <c r="DL66" s="2518">
        <v>0.62345468751506217</v>
      </c>
      <c r="DM66" s="2518">
        <v>0.6224341481679404</v>
      </c>
      <c r="DN66" s="2518">
        <v>0.48055948332689918</v>
      </c>
      <c r="DO66" s="2518">
        <v>0.23874053295909251</v>
      </c>
      <c r="DP66" s="2518">
        <v>2.7134811827968834E-2</v>
      </c>
      <c r="DQ66" s="2518">
        <v>0.60623284934709099</v>
      </c>
      <c r="DR66" s="2519">
        <v>0</v>
      </c>
      <c r="DS66" s="2518">
        <v>1.7783255167473477E-3</v>
      </c>
      <c r="DT66" s="2518">
        <v>9.0036491557942772E-2</v>
      </c>
      <c r="DU66" s="2518">
        <v>0.15041139176042506</v>
      </c>
      <c r="DV66" s="2518">
        <v>0.19637405125849422</v>
      </c>
      <c r="DW66" s="2518">
        <v>0.13958899742645187</v>
      </c>
      <c r="DX66" s="2518">
        <v>2.8043591827029462E-2</v>
      </c>
      <c r="DY66" s="2519">
        <v>4.4928726566583013</v>
      </c>
      <c r="DZ66" s="2519">
        <v>1.8653038449412171</v>
      </c>
      <c r="EA66" s="2519">
        <v>0</v>
      </c>
      <c r="EB66" s="2518">
        <v>5.7338611470722806E-2</v>
      </c>
      <c r="EC66" s="2518">
        <v>0.21067538188017107</v>
      </c>
      <c r="ED66" s="2518">
        <v>0.47608157918372679</v>
      </c>
      <c r="EE66" s="2518">
        <v>0.57172565827838584</v>
      </c>
      <c r="EF66" s="2518">
        <v>0.44494160202203636</v>
      </c>
      <c r="EG66" s="2518">
        <v>0.10454101210617292</v>
      </c>
      <c r="EH66" s="2519">
        <v>2.6275688117170835</v>
      </c>
      <c r="EI66" s="2518">
        <v>1.365615798432562E-2</v>
      </c>
      <c r="EJ66" s="2518">
        <v>0.21655475971799387</v>
      </c>
      <c r="EK66" s="2518">
        <v>0.63308194561525777</v>
      </c>
      <c r="EL66" s="2518">
        <v>0.86274599919546158</v>
      </c>
      <c r="EM66" s="2518">
        <v>0.45507987025897861</v>
      </c>
      <c r="EN66" s="2518">
        <v>0.33372519357813535</v>
      </c>
      <c r="EO66" s="2518">
        <v>0.11272488536692907</v>
      </c>
      <c r="EP66" s="2520">
        <v>6.7684069884329998E-2</v>
      </c>
      <c r="EQ66" s="2508"/>
    </row>
    <row r="67" spans="1:147" ht="30.75" customHeight="1">
      <c r="A67" s="1030"/>
      <c r="B67" s="1030"/>
      <c r="C67" s="1030"/>
      <c r="D67" s="1030"/>
      <c r="R67" s="1258"/>
      <c r="S67" s="1258"/>
      <c r="T67" s="1258"/>
      <c r="U67" s="1258"/>
      <c r="X67" s="1258"/>
      <c r="Y67" s="1258"/>
      <c r="Z67" s="1258"/>
      <c r="AA67" s="1258"/>
      <c r="AB67" s="1258"/>
      <c r="AF67" s="1258"/>
      <c r="AG67" s="1258"/>
      <c r="AH67" s="1258"/>
      <c r="AI67" s="1258"/>
      <c r="AJ67" s="1258"/>
      <c r="AU67" s="1030"/>
      <c r="AV67" s="1030"/>
      <c r="AW67" s="1030"/>
      <c r="AX67" s="1030"/>
      <c r="BI67" s="1258"/>
      <c r="BJ67" s="1258"/>
      <c r="BK67" s="1258"/>
      <c r="BL67" s="1258"/>
      <c r="BM67" s="1258"/>
      <c r="BQ67" s="1258"/>
      <c r="BR67" s="1258"/>
      <c r="BS67" s="1258"/>
      <c r="BT67" s="1258"/>
      <c r="BU67" s="1258"/>
      <c r="BY67" s="3620"/>
      <c r="BZ67" s="2991" t="s">
        <v>1032</v>
      </c>
      <c r="CA67" s="2517">
        <v>29.354961978867706</v>
      </c>
      <c r="CB67" s="2519">
        <v>3.3682079009507198</v>
      </c>
      <c r="CC67" s="2519">
        <v>0</v>
      </c>
      <c r="CD67" s="2518">
        <v>3.7307857803338763E-2</v>
      </c>
      <c r="CE67" s="2518">
        <v>0.26963346385020676</v>
      </c>
      <c r="CF67" s="2518">
        <v>0.61271639424521596</v>
      </c>
      <c r="CG67" s="2519">
        <v>1.1460875843292042</v>
      </c>
      <c r="CH67" s="2519">
        <v>1.0262675300498745</v>
      </c>
      <c r="CI67" s="2518">
        <v>0.27619507067288174</v>
      </c>
      <c r="CJ67" s="2519">
        <v>9.8781396209352117</v>
      </c>
      <c r="CK67" s="2519">
        <v>1.098189391397753</v>
      </c>
      <c r="CL67" s="2519">
        <v>0</v>
      </c>
      <c r="CM67" s="2518">
        <v>2.7538645793627661E-3</v>
      </c>
      <c r="CN67" s="2518">
        <v>0.20569646474830761</v>
      </c>
      <c r="CO67" s="2518">
        <v>0.18889872356978438</v>
      </c>
      <c r="CP67" s="2518">
        <v>0.24448256406026417</v>
      </c>
      <c r="CQ67" s="2518">
        <v>0.19490702447791838</v>
      </c>
      <c r="CR67" s="2518">
        <v>0.26145074996211526</v>
      </c>
      <c r="CS67" s="2519">
        <v>3.3807206075064413</v>
      </c>
      <c r="CT67" s="2519">
        <v>0</v>
      </c>
      <c r="CU67" s="2518">
        <v>3.0867962946941187E-3</v>
      </c>
      <c r="CV67" s="2518">
        <v>0.50293338102994922</v>
      </c>
      <c r="CW67" s="2519">
        <v>1.1727534081010464</v>
      </c>
      <c r="CX67" s="2518">
        <v>0.98411857236622358</v>
      </c>
      <c r="CY67" s="2518">
        <v>0.57523089911330971</v>
      </c>
      <c r="CZ67" s="2518">
        <v>0.14259755060121695</v>
      </c>
      <c r="DA67" s="2519">
        <v>5.399229622031017</v>
      </c>
      <c r="DB67" s="2518">
        <v>7.0154461242723871E-4</v>
      </c>
      <c r="DC67" s="2518">
        <v>0.295622085890622</v>
      </c>
      <c r="DD67" s="2519">
        <v>1.7275113858142885</v>
      </c>
      <c r="DE67" s="2519">
        <v>1.6661468285435599</v>
      </c>
      <c r="DF67" s="2519">
        <v>1.0684550550510381</v>
      </c>
      <c r="DG67" s="2518">
        <v>0.53169565465302981</v>
      </c>
      <c r="DH67" s="2518">
        <v>0.10909706746605087</v>
      </c>
      <c r="DI67" s="2519">
        <v>4.4055034876421404</v>
      </c>
      <c r="DJ67" s="2518">
        <v>3.0841489565197476E-3</v>
      </c>
      <c r="DK67" s="2518">
        <v>0.15498265118065094</v>
      </c>
      <c r="DL67" s="2519">
        <v>1.3773770407896662</v>
      </c>
      <c r="DM67" s="2519">
        <v>1.3875731760077803</v>
      </c>
      <c r="DN67" s="2518">
        <v>0.92296604609489918</v>
      </c>
      <c r="DO67" s="2518">
        <v>0.50726627262545232</v>
      </c>
      <c r="DP67" s="2518">
        <v>5.2254151987171905E-2</v>
      </c>
      <c r="DQ67" s="2519">
        <v>1.4148258745075222</v>
      </c>
      <c r="DR67" s="2519">
        <v>0</v>
      </c>
      <c r="DS67" s="2518">
        <v>2.5511115471776414E-2</v>
      </c>
      <c r="DT67" s="2518">
        <v>0.30111201145773792</v>
      </c>
      <c r="DU67" s="2518">
        <v>0.36542250743508969</v>
      </c>
      <c r="DV67" s="2518">
        <v>0.24192089202546957</v>
      </c>
      <c r="DW67" s="2518">
        <v>0.42939901363593952</v>
      </c>
      <c r="DX67" s="2518">
        <v>5.1460334481509259E-2</v>
      </c>
      <c r="DY67" s="2519">
        <v>10.288285094832098</v>
      </c>
      <c r="DZ67" s="2519">
        <v>4.3485209085475187</v>
      </c>
      <c r="EA67" s="2518">
        <v>5.7019157861216575E-3</v>
      </c>
      <c r="EB67" s="2518">
        <v>0.11579373076028808</v>
      </c>
      <c r="EC67" s="2518">
        <v>0.84461438397546196</v>
      </c>
      <c r="ED67" s="2519">
        <v>1.0056773255921791</v>
      </c>
      <c r="EE67" s="2519">
        <v>1.4310745161321394</v>
      </c>
      <c r="EF67" s="2518">
        <v>0.80789136561643238</v>
      </c>
      <c r="EG67" s="2518">
        <v>0.1377676706848962</v>
      </c>
      <c r="EH67" s="2519">
        <v>5.9397641862845827</v>
      </c>
      <c r="EI67" s="2518">
        <v>3.6138393829571361E-2</v>
      </c>
      <c r="EJ67" s="2518">
        <v>0.42519957217097315</v>
      </c>
      <c r="EK67" s="2519">
        <v>1.2962844024106817</v>
      </c>
      <c r="EL67" s="2519">
        <v>1.6616756080492732</v>
      </c>
      <c r="EM67" s="2519">
        <v>1.3489113289165466</v>
      </c>
      <c r="EN67" s="2518">
        <v>0.91289282845581621</v>
      </c>
      <c r="EO67" s="2518">
        <v>0.25866205245171853</v>
      </c>
      <c r="EP67" s="2521">
        <v>0</v>
      </c>
      <c r="EQ67" s="2508"/>
    </row>
    <row r="68" spans="1:147" ht="16.5" customHeight="1">
      <c r="A68" s="1030"/>
      <c r="B68" s="1030"/>
      <c r="C68" s="1030"/>
      <c r="D68" s="1030"/>
      <c r="R68" s="1257"/>
      <c r="S68" s="1257"/>
      <c r="T68" s="1257"/>
      <c r="U68" s="1257"/>
      <c r="X68" s="1257"/>
      <c r="Y68" s="1257"/>
      <c r="Z68" s="1257"/>
      <c r="AA68" s="1257"/>
      <c r="AB68" s="1257"/>
      <c r="AF68" s="1257"/>
      <c r="AG68" s="1257"/>
      <c r="AH68" s="1257"/>
      <c r="AI68" s="1257"/>
      <c r="AJ68" s="1257"/>
      <c r="AU68" s="1030"/>
      <c r="AV68" s="1030"/>
      <c r="AW68" s="1030"/>
      <c r="AX68" s="1030"/>
      <c r="BI68" s="1257"/>
      <c r="BJ68" s="1257"/>
      <c r="BK68" s="1257"/>
      <c r="BL68" s="1257"/>
      <c r="BM68" s="1257"/>
      <c r="BQ68" s="1257"/>
      <c r="BR68" s="1257"/>
      <c r="BS68" s="1257"/>
      <c r="BT68" s="1257"/>
      <c r="BU68" s="1257"/>
      <c r="BY68" s="3620"/>
      <c r="BZ68" s="2991" t="s">
        <v>1033</v>
      </c>
      <c r="CA68" s="2517">
        <v>70.621557408159831</v>
      </c>
      <c r="CB68" s="2519">
        <v>7.0189780748723889</v>
      </c>
      <c r="CC68" s="2519">
        <v>0</v>
      </c>
      <c r="CD68" s="2518">
        <v>3.915008117059298E-2</v>
      </c>
      <c r="CE68" s="2518">
        <v>0.65300655966601717</v>
      </c>
      <c r="CF68" s="2519">
        <v>1.2096187987247278</v>
      </c>
      <c r="CG68" s="2519">
        <v>2.4858904619844755</v>
      </c>
      <c r="CH68" s="2519">
        <v>1.8452704159687667</v>
      </c>
      <c r="CI68" s="2518">
        <v>0.78604175735780868</v>
      </c>
      <c r="CJ68" s="2519">
        <v>24.671584697032401</v>
      </c>
      <c r="CK68" s="2519">
        <v>1.289242540607302</v>
      </c>
      <c r="CL68" s="2519">
        <v>0</v>
      </c>
      <c r="CM68" s="2518">
        <v>1.3475180719206021E-2</v>
      </c>
      <c r="CN68" s="2518">
        <v>0.18348736177705083</v>
      </c>
      <c r="CO68" s="2518">
        <v>0.28167261895559581</v>
      </c>
      <c r="CP68" s="2518">
        <v>0.35004368232819894</v>
      </c>
      <c r="CQ68" s="2518">
        <v>0.29627135226627965</v>
      </c>
      <c r="CR68" s="2518">
        <v>0.16429234456097139</v>
      </c>
      <c r="CS68" s="2519">
        <v>5.7768638866749598</v>
      </c>
      <c r="CT68" s="2518">
        <v>3.6495281114516305E-3</v>
      </c>
      <c r="CU68" s="2518">
        <v>3.6495281114516305E-3</v>
      </c>
      <c r="CV68" s="2519">
        <v>1.0388293763467789</v>
      </c>
      <c r="CW68" s="2519">
        <v>1.7161581878148759</v>
      </c>
      <c r="CX68" s="2519">
        <v>1.825214270206204</v>
      </c>
      <c r="CY68" s="2518">
        <v>0.99844746335806411</v>
      </c>
      <c r="CZ68" s="2518">
        <v>0.19091553272613271</v>
      </c>
      <c r="DA68" s="2519">
        <v>17.60547826975013</v>
      </c>
      <c r="DB68" s="2518">
        <v>7.2990562229032609E-3</v>
      </c>
      <c r="DC68" s="2519">
        <v>1.1549462688828738</v>
      </c>
      <c r="DD68" s="2519">
        <v>6.1273234341136416</v>
      </c>
      <c r="DE68" s="2519">
        <v>5.4887794045330986</v>
      </c>
      <c r="DF68" s="2519">
        <v>3.3050940363277448</v>
      </c>
      <c r="DG68" s="2519">
        <v>1.3036279715621668</v>
      </c>
      <c r="DH68" s="2518">
        <v>0.21840809810770517</v>
      </c>
      <c r="DI68" s="2519">
        <v>10.750134168550172</v>
      </c>
      <c r="DJ68" s="2518">
        <v>1.6271895876735606E-2</v>
      </c>
      <c r="DK68" s="2518">
        <v>0.40229147159892825</v>
      </c>
      <c r="DL68" s="2519">
        <v>2.9978864624031236</v>
      </c>
      <c r="DM68" s="2519">
        <v>4.206876667580814</v>
      </c>
      <c r="DN68" s="2519">
        <v>2.173615935521394</v>
      </c>
      <c r="DO68" s="2518">
        <v>0.84299834019115483</v>
      </c>
      <c r="DP68" s="2518">
        <v>0.11019339537802113</v>
      </c>
      <c r="DQ68" s="2519">
        <v>1.6106854612146315</v>
      </c>
      <c r="DR68" s="2519">
        <v>0</v>
      </c>
      <c r="DS68" s="2518">
        <v>0.11722482272223943</v>
      </c>
      <c r="DT68" s="2518">
        <v>0.45730374503969146</v>
      </c>
      <c r="DU68" s="2518">
        <v>0.47701354410527658</v>
      </c>
      <c r="DV68" s="2518">
        <v>0.33647136710352171</v>
      </c>
      <c r="DW68" s="2518">
        <v>0.20286025821028858</v>
      </c>
      <c r="DX68" s="2518">
        <v>1.981172403361426E-2</v>
      </c>
      <c r="DY68" s="2519">
        <v>26.570175006490228</v>
      </c>
      <c r="DZ68" s="2519">
        <v>7.1063511257684313</v>
      </c>
      <c r="EA68" s="2518">
        <v>3.6495281114516305E-3</v>
      </c>
      <c r="EB68" s="2518">
        <v>0.32326511031950439</v>
      </c>
      <c r="EC68" s="2519">
        <v>1.0082063297845569</v>
      </c>
      <c r="ED68" s="2519">
        <v>1.9837411794967665</v>
      </c>
      <c r="EE68" s="2519">
        <v>2.23131972678007</v>
      </c>
      <c r="EF68" s="2519">
        <v>1.3295406504190859</v>
      </c>
      <c r="EG68" s="2518">
        <v>0.22662860085699615</v>
      </c>
      <c r="EH68" s="2519">
        <v>19.463823880721801</v>
      </c>
      <c r="EI68" s="2518">
        <v>3.0281219735558126E-2</v>
      </c>
      <c r="EJ68" s="2518">
        <v>0.40298547886056763</v>
      </c>
      <c r="EK68" s="2519">
        <v>2.479257164547136</v>
      </c>
      <c r="EL68" s="2519">
        <v>10.62208183838799</v>
      </c>
      <c r="EM68" s="2519">
        <v>3.4728021261578381</v>
      </c>
      <c r="EN68" s="2519">
        <v>2.3273651153668813</v>
      </c>
      <c r="EO68" s="2518">
        <v>0.12905093766583109</v>
      </c>
      <c r="EP68" s="2521">
        <v>0</v>
      </c>
      <c r="EQ68" s="2508"/>
    </row>
    <row r="69" spans="1:147" ht="22.5">
      <c r="A69" s="1030"/>
      <c r="B69" s="1030"/>
      <c r="C69" s="1030"/>
      <c r="D69" s="1030"/>
      <c r="R69" s="1259"/>
      <c r="S69" s="1259"/>
      <c r="T69" s="1259"/>
      <c r="AH69" s="1259"/>
      <c r="AI69" s="1259"/>
      <c r="AJ69" s="1259"/>
      <c r="AU69" s="1030"/>
      <c r="AV69" s="1030"/>
      <c r="AW69" s="1030"/>
      <c r="AX69" s="1030"/>
      <c r="BI69" s="1259"/>
      <c r="BJ69" s="1259"/>
      <c r="BK69" s="1259"/>
      <c r="BL69" s="1259"/>
      <c r="BM69" s="1259"/>
      <c r="BQ69" s="1259"/>
      <c r="BR69" s="1259"/>
      <c r="BS69" s="1259"/>
      <c r="BT69" s="1259"/>
      <c r="BU69" s="1259"/>
      <c r="BY69" s="3620"/>
      <c r="BZ69" s="2991" t="s">
        <v>1034</v>
      </c>
      <c r="CA69" s="2517">
        <v>153.1093577923321</v>
      </c>
      <c r="CB69" s="2519">
        <v>13.729507637994415</v>
      </c>
      <c r="CC69" s="2519">
        <v>0</v>
      </c>
      <c r="CD69" s="2518">
        <v>0.26291240650424269</v>
      </c>
      <c r="CE69" s="2519">
        <v>1.0588050188264329</v>
      </c>
      <c r="CF69" s="2519">
        <v>2.7597919283756069</v>
      </c>
      <c r="CG69" s="2519">
        <v>4.4636119095242135</v>
      </c>
      <c r="CH69" s="2519">
        <v>4.440360952250086</v>
      </c>
      <c r="CI69" s="2518">
        <v>0.74402542251383108</v>
      </c>
      <c r="CJ69" s="2519">
        <v>63.813640929730219</v>
      </c>
      <c r="CK69" s="2519">
        <v>2.5628331280212553</v>
      </c>
      <c r="CL69" s="2519">
        <v>0</v>
      </c>
      <c r="CM69" s="2518">
        <v>0.25182180871125975</v>
      </c>
      <c r="CN69" s="2518">
        <v>0.44903489541746333</v>
      </c>
      <c r="CO69" s="2518">
        <v>0.58199785269609794</v>
      </c>
      <c r="CP69" s="2518">
        <v>0.7847563823521978</v>
      </c>
      <c r="CQ69" s="2518">
        <v>0.38472725950113096</v>
      </c>
      <c r="CR69" s="2518">
        <v>0.1104949293431062</v>
      </c>
      <c r="CS69" s="2519">
        <v>11.925120439689586</v>
      </c>
      <c r="CT69" s="2519">
        <v>0</v>
      </c>
      <c r="CU69" s="2519">
        <v>0</v>
      </c>
      <c r="CV69" s="2518">
        <v>0.62082490813785518</v>
      </c>
      <c r="CW69" s="2519">
        <v>4.7899166980025525</v>
      </c>
      <c r="CX69" s="2519">
        <v>3.6491677116579901</v>
      </c>
      <c r="CY69" s="2519">
        <v>2.6354587571025658</v>
      </c>
      <c r="CZ69" s="2518">
        <v>0.22975236478862177</v>
      </c>
      <c r="DA69" s="2519">
        <v>49.325687362019394</v>
      </c>
      <c r="DB69" s="2519">
        <v>0</v>
      </c>
      <c r="DC69" s="2519">
        <v>2.7386190103943817</v>
      </c>
      <c r="DD69" s="2519">
        <v>20.806666460222484</v>
      </c>
      <c r="DE69" s="2519">
        <v>14.082224053558088</v>
      </c>
      <c r="DF69" s="2519">
        <v>7.7158558646378577</v>
      </c>
      <c r="DG69" s="2519">
        <v>3.5910631250293243</v>
      </c>
      <c r="DH69" s="2518">
        <v>0.39125884817725792</v>
      </c>
      <c r="DI69" s="2519">
        <v>18.660229437410848</v>
      </c>
      <c r="DJ69" s="2518">
        <v>0.11090597792982942</v>
      </c>
      <c r="DK69" s="2519">
        <v>1.2822062881221481</v>
      </c>
      <c r="DL69" s="2519">
        <v>5.142933806712092</v>
      </c>
      <c r="DM69" s="2519">
        <v>6.3087862127935388</v>
      </c>
      <c r="DN69" s="2519">
        <v>4.3750022898215262</v>
      </c>
      <c r="DO69" s="2519">
        <v>1.3099580151943866</v>
      </c>
      <c r="DP69" s="2518">
        <v>0.13043684683732515</v>
      </c>
      <c r="DQ69" s="2519">
        <v>7.3032006700442063</v>
      </c>
      <c r="DR69" s="2519">
        <v>0</v>
      </c>
      <c r="DS69" s="2518">
        <v>0.42089612069363408</v>
      </c>
      <c r="DT69" s="2519">
        <v>2.9142335032360998</v>
      </c>
      <c r="DU69" s="2519">
        <v>1.9031001010636022</v>
      </c>
      <c r="DV69" s="2519">
        <v>1.3395503911088387</v>
      </c>
      <c r="DW69" s="2518">
        <v>0.67453428171540308</v>
      </c>
      <c r="DX69" s="2518">
        <v>5.0886272226627623E-2</v>
      </c>
      <c r="DY69" s="2519">
        <v>49.602779117152387</v>
      </c>
      <c r="DZ69" s="2519">
        <v>13.85697102739436</v>
      </c>
      <c r="EA69" s="2518">
        <v>8.4810453711046035E-2</v>
      </c>
      <c r="EB69" s="2518">
        <v>0.34772286021528875</v>
      </c>
      <c r="EC69" s="2519">
        <v>1.8861376624991679</v>
      </c>
      <c r="ED69" s="2519">
        <v>4.9845321035860204</v>
      </c>
      <c r="EE69" s="2519">
        <v>3.5145424592459484</v>
      </c>
      <c r="EF69" s="2519">
        <v>2.4886122625451619</v>
      </c>
      <c r="EG69" s="2518">
        <v>0.5506132255917271</v>
      </c>
      <c r="EH69" s="2519">
        <v>35.745808089758029</v>
      </c>
      <c r="EI69" s="2518">
        <v>0.1820162814260142</v>
      </c>
      <c r="EJ69" s="2519">
        <v>2.5248291341004339</v>
      </c>
      <c r="EK69" s="2519">
        <v>11.728726048153828</v>
      </c>
      <c r="EL69" s="2519">
        <v>12.465013724921597</v>
      </c>
      <c r="EM69" s="2519">
        <v>6.8845836348640104</v>
      </c>
      <c r="EN69" s="2519">
        <v>1.6478456178859198</v>
      </c>
      <c r="EO69" s="2518">
        <v>0.31279364840622798</v>
      </c>
      <c r="EP69" s="2521">
        <v>0</v>
      </c>
      <c r="EQ69" s="2508"/>
    </row>
    <row r="70" spans="1:147" ht="15.75" customHeight="1">
      <c r="A70" s="1030"/>
      <c r="B70" s="1030"/>
      <c r="C70" s="1030"/>
      <c r="D70" s="1030"/>
      <c r="R70" s="1260"/>
      <c r="S70" s="1260"/>
      <c r="T70" s="1260"/>
      <c r="U70" s="1260"/>
      <c r="X70" s="1260"/>
      <c r="Y70" s="1260"/>
      <c r="Z70" s="1260"/>
      <c r="AA70" s="1260"/>
      <c r="AB70" s="1260"/>
      <c r="AF70" s="1260"/>
      <c r="AG70" s="1260"/>
      <c r="AH70" s="1260"/>
      <c r="AI70" s="1260"/>
      <c r="AJ70" s="1260"/>
      <c r="AU70" s="1030"/>
      <c r="AV70" s="1030"/>
      <c r="AW70" s="1030"/>
      <c r="AX70" s="1030"/>
      <c r="BI70" s="1260"/>
      <c r="BJ70" s="1260"/>
      <c r="BK70" s="1260"/>
      <c r="BL70" s="1260"/>
      <c r="BM70" s="1260"/>
      <c r="BN70" s="1030"/>
      <c r="BQ70" s="1260"/>
      <c r="BR70" s="1260"/>
      <c r="BS70" s="1260"/>
      <c r="BT70" s="1260"/>
      <c r="BU70" s="1260"/>
      <c r="BY70" s="3620"/>
      <c r="BZ70" s="2991" t="s">
        <v>1035</v>
      </c>
      <c r="CA70" s="2517">
        <v>584.04702254730751</v>
      </c>
      <c r="CB70" s="2519">
        <v>64.459932178311988</v>
      </c>
      <c r="CC70" s="2519">
        <v>0</v>
      </c>
      <c r="CD70" s="2518">
        <v>0.77706366037162033</v>
      </c>
      <c r="CE70" s="2519">
        <v>2.9554882562419795</v>
      </c>
      <c r="CF70" s="2519">
        <v>15.024282770490444</v>
      </c>
      <c r="CG70" s="2519">
        <v>23.258622759287341</v>
      </c>
      <c r="CH70" s="2519">
        <v>19.021919514249806</v>
      </c>
      <c r="CI70" s="2519">
        <v>3.422555217670789</v>
      </c>
      <c r="CJ70" s="2519">
        <v>252.71183028572659</v>
      </c>
      <c r="CK70" s="2519">
        <v>6.2599706906210981</v>
      </c>
      <c r="CL70" s="2519">
        <v>0</v>
      </c>
      <c r="CM70" s="2518">
        <v>0.1347231113955048</v>
      </c>
      <c r="CN70" s="2519">
        <v>1.3238211227590204</v>
      </c>
      <c r="CO70" s="2519">
        <v>1.0465098831626301</v>
      </c>
      <c r="CP70" s="2519">
        <v>1.6989686699748572</v>
      </c>
      <c r="CQ70" s="2519">
        <v>1.7696612916132266</v>
      </c>
      <c r="CR70" s="2518">
        <v>0.28628661171586012</v>
      </c>
      <c r="CS70" s="2519">
        <v>20.882487395969573</v>
      </c>
      <c r="CT70" s="2519">
        <v>0</v>
      </c>
      <c r="CU70" s="2518">
        <v>2.0449043693990008E-2</v>
      </c>
      <c r="CV70" s="2519">
        <v>1.2362881121958003</v>
      </c>
      <c r="CW70" s="2519">
        <v>5.7358229633483617</v>
      </c>
      <c r="CX70" s="2519">
        <v>7.2530959907180979</v>
      </c>
      <c r="CY70" s="2519">
        <v>6.2822253121015335</v>
      </c>
      <c r="CZ70" s="2518">
        <v>0.35460597391178938</v>
      </c>
      <c r="DA70" s="2519">
        <v>225.5693721991359</v>
      </c>
      <c r="DB70" s="2519">
        <v>0</v>
      </c>
      <c r="DC70" s="2519">
        <v>17.944004581462359</v>
      </c>
      <c r="DD70" s="2519">
        <v>74.989519146128302</v>
      </c>
      <c r="DE70" s="2519">
        <v>58.031947723282904</v>
      </c>
      <c r="DF70" s="2519">
        <v>43.97534210948821</v>
      </c>
      <c r="DG70" s="2519">
        <v>27.043173815629356</v>
      </c>
      <c r="DH70" s="2519">
        <v>3.5853848231447971</v>
      </c>
      <c r="DI70" s="2519">
        <v>72.727192701667917</v>
      </c>
      <c r="DJ70" s="2518">
        <v>8.1796174775960032E-2</v>
      </c>
      <c r="DK70" s="2519">
        <v>3.0383997879329288</v>
      </c>
      <c r="DL70" s="2519">
        <v>21.197078064976406</v>
      </c>
      <c r="DM70" s="2519">
        <v>24.765482454387637</v>
      </c>
      <c r="DN70" s="2519">
        <v>14.976062339951877</v>
      </c>
      <c r="DO70" s="2519">
        <v>7.7465939100524759</v>
      </c>
      <c r="DP70" s="2518">
        <v>0.92177996959062658</v>
      </c>
      <c r="DQ70" s="2519">
        <v>30.25167803697833</v>
      </c>
      <c r="DR70" s="2518">
        <v>0.2044904369399001</v>
      </c>
      <c r="DS70" s="2519">
        <v>1.231786671735239</v>
      </c>
      <c r="DT70" s="2519">
        <v>6.343584947182455</v>
      </c>
      <c r="DU70" s="2519">
        <v>8.744738316263625</v>
      </c>
      <c r="DV70" s="2519">
        <v>7.1797750280111661</v>
      </c>
      <c r="DW70" s="2519">
        <v>5.504401408452452</v>
      </c>
      <c r="DX70" s="2519">
        <v>1.0429012283934904</v>
      </c>
      <c r="DY70" s="2519">
        <v>163.8963893446228</v>
      </c>
      <c r="DZ70" s="2519">
        <v>33.654109314993853</v>
      </c>
      <c r="EA70" s="2519">
        <v>0</v>
      </c>
      <c r="EB70" s="2519">
        <v>1.0837993157814705</v>
      </c>
      <c r="EC70" s="2519">
        <v>7.31148967669938</v>
      </c>
      <c r="ED70" s="2519">
        <v>9.8995053417131871</v>
      </c>
      <c r="EE70" s="2519">
        <v>10.007489896770849</v>
      </c>
      <c r="EF70" s="2519">
        <v>4.4230728833243793</v>
      </c>
      <c r="EG70" s="2518">
        <v>0.92875220070458575</v>
      </c>
      <c r="EH70" s="2519">
        <v>130.24228002962894</v>
      </c>
      <c r="EI70" s="2519">
        <v>0</v>
      </c>
      <c r="EJ70" s="2519">
        <v>6.3584597071019484</v>
      </c>
      <c r="EK70" s="2519">
        <v>26.969425216071844</v>
      </c>
      <c r="EL70" s="2519">
        <v>38.26226642526278</v>
      </c>
      <c r="EM70" s="2519">
        <v>28.986325624204198</v>
      </c>
      <c r="EN70" s="2519">
        <v>16.634918173820719</v>
      </c>
      <c r="EO70" s="2519">
        <v>13.030884883167474</v>
      </c>
      <c r="EP70" s="2521">
        <v>0</v>
      </c>
      <c r="EQ70" s="2508"/>
    </row>
    <row r="71" spans="1:147" ht="15.75" customHeight="1">
      <c r="A71" s="1030"/>
      <c r="B71" s="1030"/>
      <c r="C71" s="1030"/>
      <c r="D71" s="1030"/>
      <c r="R71" s="1260"/>
      <c r="S71" s="1260"/>
      <c r="T71" s="1260"/>
      <c r="U71" s="1260"/>
      <c r="X71" s="1260"/>
      <c r="Y71" s="1260"/>
      <c r="Z71" s="1260"/>
      <c r="AA71" s="1260"/>
      <c r="AB71" s="1260"/>
      <c r="AF71" s="1260"/>
      <c r="AG71" s="1260"/>
      <c r="AH71" s="1260"/>
      <c r="AI71" s="1260"/>
      <c r="AJ71" s="1260"/>
      <c r="AU71" s="1030"/>
      <c r="AV71" s="1030"/>
      <c r="AW71" s="1030"/>
      <c r="AX71" s="1030"/>
      <c r="BI71" s="1260"/>
      <c r="BJ71" s="1260"/>
      <c r="BK71" s="1260"/>
      <c r="BL71" s="1260"/>
      <c r="BM71" s="1260"/>
      <c r="BQ71" s="1260"/>
      <c r="BR71" s="1260"/>
      <c r="BS71" s="1260"/>
      <c r="BT71" s="1260"/>
      <c r="BU71" s="1260"/>
      <c r="BY71" s="3620" t="s">
        <v>770</v>
      </c>
      <c r="BZ71" s="2991" t="s">
        <v>1036</v>
      </c>
      <c r="CA71" s="2517">
        <v>2.6481745908193464</v>
      </c>
      <c r="CB71" s="2518">
        <v>0.61460637651825245</v>
      </c>
      <c r="CC71" s="2519">
        <v>0</v>
      </c>
      <c r="CD71" s="2519">
        <v>0</v>
      </c>
      <c r="CE71" s="2518">
        <v>3.088291535772953E-2</v>
      </c>
      <c r="CF71" s="2518">
        <v>0.11859120078145098</v>
      </c>
      <c r="CG71" s="2518">
        <v>0.23863455581155785</v>
      </c>
      <c r="CH71" s="2518">
        <v>0.16496537704307163</v>
      </c>
      <c r="CI71" s="2518">
        <v>6.1532327524442786E-2</v>
      </c>
      <c r="CJ71" s="2518">
        <v>0.66830383061971455</v>
      </c>
      <c r="CK71" s="2518">
        <v>0.23722327223654879</v>
      </c>
      <c r="CL71" s="2519">
        <v>0</v>
      </c>
      <c r="CM71" s="2518">
        <v>9.8232107995956672E-4</v>
      </c>
      <c r="CN71" s="2518">
        <v>2.8137554210891886E-2</v>
      </c>
      <c r="CO71" s="2518">
        <v>5.4212034165919805E-2</v>
      </c>
      <c r="CP71" s="2518">
        <v>5.8392149179108968E-2</v>
      </c>
      <c r="CQ71" s="2518">
        <v>6.3920343539398836E-2</v>
      </c>
      <c r="CR71" s="2518">
        <v>3.1578870061269651E-2</v>
      </c>
      <c r="CS71" s="2518">
        <v>0.26643441718232042</v>
      </c>
      <c r="CT71" s="2519">
        <v>0</v>
      </c>
      <c r="CU71" s="2519">
        <v>0</v>
      </c>
      <c r="CV71" s="2518">
        <v>2.9723783095957527E-2</v>
      </c>
      <c r="CW71" s="2518">
        <v>9.9358289758348442E-2</v>
      </c>
      <c r="CX71" s="2518">
        <v>7.3466134352094772E-2</v>
      </c>
      <c r="CY71" s="2518">
        <v>5.4282286382653054E-2</v>
      </c>
      <c r="CZ71" s="2518">
        <v>9.6039235932665924E-3</v>
      </c>
      <c r="DA71" s="2518">
        <v>0.16464614120084539</v>
      </c>
      <c r="DB71" s="2519">
        <v>0</v>
      </c>
      <c r="DC71" s="2518">
        <v>8.2790839665317136E-3</v>
      </c>
      <c r="DD71" s="2518">
        <v>4.3544963842346546E-2</v>
      </c>
      <c r="DE71" s="2518">
        <v>5.6147553353431294E-2</v>
      </c>
      <c r="DF71" s="2518">
        <v>3.8945265539589595E-2</v>
      </c>
      <c r="DG71" s="2518">
        <v>1.7555445723658702E-2</v>
      </c>
      <c r="DH71" s="2518">
        <v>1.7382877528756633E-4</v>
      </c>
      <c r="DI71" s="2518">
        <v>0.34773879598258639</v>
      </c>
      <c r="DJ71" s="2519">
        <v>0</v>
      </c>
      <c r="DK71" s="2518">
        <v>1.267607563521253E-2</v>
      </c>
      <c r="DL71" s="2518">
        <v>9.7677512682273121E-2</v>
      </c>
      <c r="DM71" s="2518">
        <v>7.6764146890789198E-2</v>
      </c>
      <c r="DN71" s="2518">
        <v>0.10051584142469978</v>
      </c>
      <c r="DO71" s="2518">
        <v>5.6022174561188631E-2</v>
      </c>
      <c r="DP71" s="2518">
        <v>4.0830447884229893E-3</v>
      </c>
      <c r="DQ71" s="2518">
        <v>0.12388214468244628</v>
      </c>
      <c r="DR71" s="2519">
        <v>0</v>
      </c>
      <c r="DS71" s="2519">
        <v>0</v>
      </c>
      <c r="DT71" s="2518">
        <v>7.5858604376694777E-3</v>
      </c>
      <c r="DU71" s="2518">
        <v>2.3272093975710069E-2</v>
      </c>
      <c r="DV71" s="2518">
        <v>3.1748581711034701E-2</v>
      </c>
      <c r="DW71" s="2518">
        <v>6.0659650071688144E-2</v>
      </c>
      <c r="DX71" s="2518">
        <v>6.1595848634386785E-4</v>
      </c>
      <c r="DY71" s="2518">
        <v>0.61548242919031726</v>
      </c>
      <c r="DZ71" s="2518">
        <v>0.27000000077398806</v>
      </c>
      <c r="EA71" s="2519">
        <v>0</v>
      </c>
      <c r="EB71" s="2518">
        <v>3.6710500482342429E-3</v>
      </c>
      <c r="EC71" s="2518">
        <v>3.8056624692625329E-2</v>
      </c>
      <c r="ED71" s="2518">
        <v>6.6061491180075038E-2</v>
      </c>
      <c r="EE71" s="2518">
        <v>6.7874983524770088E-2</v>
      </c>
      <c r="EF71" s="2518">
        <v>7.5286678614117655E-2</v>
      </c>
      <c r="EG71" s="2518">
        <v>1.9049172714165785E-2</v>
      </c>
      <c r="EH71" s="2518">
        <v>0.34548242841632903</v>
      </c>
      <c r="EI71" s="2519">
        <v>0</v>
      </c>
      <c r="EJ71" s="2518">
        <v>2.7855536929601785E-2</v>
      </c>
      <c r="EK71" s="2518">
        <v>6.5002958205270689E-2</v>
      </c>
      <c r="EL71" s="2518">
        <v>9.9943426493507598E-2</v>
      </c>
      <c r="EM71" s="2518">
        <v>8.0180140089332372E-2</v>
      </c>
      <c r="EN71" s="2518">
        <v>6.0318272464200087E-2</v>
      </c>
      <c r="EO71" s="2518">
        <v>1.2182094234416485E-2</v>
      </c>
      <c r="EP71" s="2520">
        <v>0.27816101382603031</v>
      </c>
      <c r="EQ71" s="2508"/>
    </row>
    <row r="72" spans="1:147" ht="15.75" customHeight="1">
      <c r="A72" s="1030"/>
      <c r="B72" s="1030"/>
      <c r="C72" s="1030"/>
      <c r="D72" s="1030"/>
      <c r="R72" s="1260"/>
      <c r="S72" s="1260"/>
      <c r="T72" s="1260"/>
      <c r="U72" s="1260"/>
      <c r="X72" s="1260"/>
      <c r="Y72" s="1260"/>
      <c r="Z72" s="1260"/>
      <c r="AA72" s="1260"/>
      <c r="AB72" s="1260"/>
      <c r="AF72" s="1260"/>
      <c r="AG72" s="1260"/>
      <c r="AH72" s="1260"/>
      <c r="AI72" s="1260"/>
      <c r="AJ72" s="1260"/>
      <c r="AU72" s="1030"/>
      <c r="AV72" s="1030"/>
      <c r="AW72" s="1030"/>
      <c r="AX72" s="1030"/>
      <c r="BI72" s="1260"/>
      <c r="BJ72" s="1260"/>
      <c r="BK72" s="1260"/>
      <c r="BL72" s="1260"/>
      <c r="BM72" s="1260"/>
      <c r="BQ72" s="1260"/>
      <c r="BR72" s="1260"/>
      <c r="BS72" s="1260"/>
      <c r="BT72" s="1260"/>
      <c r="BU72" s="1260"/>
      <c r="BY72" s="3620"/>
      <c r="BZ72" s="2991" t="s">
        <v>1037</v>
      </c>
      <c r="CA72" s="2517">
        <v>4.7107814512435437</v>
      </c>
      <c r="CB72" s="2518">
        <v>0.95560299603125776</v>
      </c>
      <c r="CC72" s="2519">
        <v>0</v>
      </c>
      <c r="CD72" s="2518">
        <v>6.4287176849562059E-3</v>
      </c>
      <c r="CE72" s="2518">
        <v>8.9497005906408966E-2</v>
      </c>
      <c r="CF72" s="2518">
        <v>0.16299545380637198</v>
      </c>
      <c r="CG72" s="2518">
        <v>0.31325916800380899</v>
      </c>
      <c r="CH72" s="2518">
        <v>0.3116034437262955</v>
      </c>
      <c r="CI72" s="2518">
        <v>7.1819206903415977E-2</v>
      </c>
      <c r="CJ72" s="2519">
        <v>1.1632336603681852</v>
      </c>
      <c r="CK72" s="2518">
        <v>0.38669001885324822</v>
      </c>
      <c r="CL72" s="2519">
        <v>0</v>
      </c>
      <c r="CM72" s="2519">
        <v>0</v>
      </c>
      <c r="CN72" s="2518">
        <v>2.6675980000882431E-2</v>
      </c>
      <c r="CO72" s="2518">
        <v>9.0273169688908639E-2</v>
      </c>
      <c r="CP72" s="2518">
        <v>0.10074064809897991</v>
      </c>
      <c r="CQ72" s="2518">
        <v>0.12694509546898841</v>
      </c>
      <c r="CR72" s="2518">
        <v>4.2055125595488733E-2</v>
      </c>
      <c r="CS72" s="2518">
        <v>0.41524369870203115</v>
      </c>
      <c r="CT72" s="2519">
        <v>0</v>
      </c>
      <c r="CU72" s="2519">
        <v>0</v>
      </c>
      <c r="CV72" s="2518">
        <v>3.8683383375050256E-2</v>
      </c>
      <c r="CW72" s="2518">
        <v>7.2799876085595891E-2</v>
      </c>
      <c r="CX72" s="2518">
        <v>0.12933442846706097</v>
      </c>
      <c r="CY72" s="2518">
        <v>0.13774621488322716</v>
      </c>
      <c r="CZ72" s="2518">
        <v>3.6679795891096809E-2</v>
      </c>
      <c r="DA72" s="2518">
        <v>0.36129994281290573</v>
      </c>
      <c r="DB72" s="2519">
        <v>0</v>
      </c>
      <c r="DC72" s="2518">
        <v>1.0450893890012578E-3</v>
      </c>
      <c r="DD72" s="2518">
        <v>7.6285218209331138E-2</v>
      </c>
      <c r="DE72" s="2518">
        <v>0.13383638639042114</v>
      </c>
      <c r="DF72" s="2518">
        <v>6.3912961473007485E-2</v>
      </c>
      <c r="DG72" s="2518">
        <v>6.080161164597276E-2</v>
      </c>
      <c r="DH72" s="2518">
        <v>2.5418675705171909E-2</v>
      </c>
      <c r="DI72" s="2518">
        <v>0.69021325869060646</v>
      </c>
      <c r="DJ72" s="2519">
        <v>0</v>
      </c>
      <c r="DK72" s="2518">
        <v>8.656601931820657E-3</v>
      </c>
      <c r="DL72" s="2518">
        <v>0.15970059506848799</v>
      </c>
      <c r="DM72" s="2518">
        <v>0.22749131721743437</v>
      </c>
      <c r="DN72" s="2518">
        <v>0.18206680010332169</v>
      </c>
      <c r="DO72" s="2518">
        <v>9.4485086031287885E-2</v>
      </c>
      <c r="DP72" s="2518">
        <v>1.7812858338253863E-2</v>
      </c>
      <c r="DQ72" s="2518">
        <v>0.20160208492320081</v>
      </c>
      <c r="DR72" s="2519">
        <v>0</v>
      </c>
      <c r="DS72" s="2519">
        <v>0</v>
      </c>
      <c r="DT72" s="2518">
        <v>2.2235305275670938E-2</v>
      </c>
      <c r="DU72" s="2518">
        <v>6.392834903571197E-2</v>
      </c>
      <c r="DV72" s="2518">
        <v>5.1312236682991612E-2</v>
      </c>
      <c r="DW72" s="2518">
        <v>3.9390711039553772E-2</v>
      </c>
      <c r="DX72" s="2518">
        <v>2.4735482889272555E-2</v>
      </c>
      <c r="DY72" s="2519">
        <v>1.4692458298717426</v>
      </c>
      <c r="DZ72" s="2518">
        <v>0.75859329977819656</v>
      </c>
      <c r="EA72" s="2519">
        <v>0</v>
      </c>
      <c r="EB72" s="2518">
        <v>2.9486450618245185E-2</v>
      </c>
      <c r="EC72" s="2518">
        <v>4.9460993151985128E-2</v>
      </c>
      <c r="ED72" s="2518">
        <v>0.16642955743780152</v>
      </c>
      <c r="EE72" s="2518">
        <v>0.31625002313786366</v>
      </c>
      <c r="EF72" s="2518">
        <v>0.14480400151656955</v>
      </c>
      <c r="EG72" s="2518">
        <v>5.2162273915731472E-2</v>
      </c>
      <c r="EH72" s="2518">
        <v>0.71065253009354601</v>
      </c>
      <c r="EI72" s="2519">
        <v>0</v>
      </c>
      <c r="EJ72" s="2518">
        <v>2.8334363982284477E-2</v>
      </c>
      <c r="EK72" s="2518">
        <v>0.10104432084308826</v>
      </c>
      <c r="EL72" s="2518">
        <v>0.2605760216942381</v>
      </c>
      <c r="EM72" s="2518">
        <v>0.14759160292737766</v>
      </c>
      <c r="EN72" s="2518">
        <v>0.11549845675208835</v>
      </c>
      <c r="EO72" s="2518">
        <v>5.7607763894469179E-2</v>
      </c>
      <c r="EP72" s="2520">
        <v>0.2308836213585507</v>
      </c>
      <c r="EQ72" s="2508"/>
    </row>
    <row r="73" spans="1:147" ht="15.75" customHeight="1">
      <c r="A73" s="1030"/>
      <c r="B73" s="1030"/>
      <c r="C73" s="1030"/>
      <c r="D73" s="1030"/>
      <c r="R73" s="1260"/>
      <c r="S73" s="1260"/>
      <c r="T73" s="1260"/>
      <c r="U73" s="1260"/>
      <c r="X73" s="1260"/>
      <c r="Y73" s="1260"/>
      <c r="Z73" s="1260"/>
      <c r="AA73" s="1260"/>
      <c r="AB73" s="1260"/>
      <c r="AF73" s="1260"/>
      <c r="AG73" s="1260"/>
      <c r="AH73" s="1260"/>
      <c r="AI73" s="1260"/>
      <c r="AJ73" s="1260"/>
      <c r="AU73" s="1030"/>
      <c r="AV73" s="1030"/>
      <c r="AW73" s="1030"/>
      <c r="AX73" s="1030"/>
      <c r="BI73" s="1260"/>
      <c r="BJ73" s="1260"/>
      <c r="BK73" s="1260"/>
      <c r="BL73" s="1260"/>
      <c r="BM73" s="1260"/>
      <c r="BQ73" s="1260"/>
      <c r="BR73" s="1260"/>
      <c r="BS73" s="1260"/>
      <c r="BT73" s="1260"/>
      <c r="BU73" s="1260"/>
      <c r="BY73" s="3620"/>
      <c r="BZ73" s="2991" t="s">
        <v>1038</v>
      </c>
      <c r="CA73" s="2517">
        <v>5.5862435125044323</v>
      </c>
      <c r="CB73" s="2518">
        <v>0.89548757721392858</v>
      </c>
      <c r="CC73" s="2519">
        <v>0</v>
      </c>
      <c r="CD73" s="2518">
        <v>2.2253122730136465E-3</v>
      </c>
      <c r="CE73" s="2518">
        <v>8.436784343405411E-2</v>
      </c>
      <c r="CF73" s="2518">
        <v>0.21096871345296098</v>
      </c>
      <c r="CG73" s="2518">
        <v>0.29038739461602114</v>
      </c>
      <c r="CH73" s="2518">
        <v>0.25719024431149051</v>
      </c>
      <c r="CI73" s="2518">
        <v>5.0348069126388145E-2</v>
      </c>
      <c r="CJ73" s="2519">
        <v>1.2690443037718324</v>
      </c>
      <c r="CK73" s="2518">
        <v>0.38092723891838554</v>
      </c>
      <c r="CL73" s="2519">
        <v>0</v>
      </c>
      <c r="CM73" s="2518">
        <v>2.4625945002574182E-3</v>
      </c>
      <c r="CN73" s="2518">
        <v>5.205333152416719E-2</v>
      </c>
      <c r="CO73" s="2518">
        <v>7.9838275475846904E-2</v>
      </c>
      <c r="CP73" s="2518">
        <v>6.6245685563606174E-2</v>
      </c>
      <c r="CQ73" s="2518">
        <v>7.7556665608280229E-2</v>
      </c>
      <c r="CR73" s="2518">
        <v>0.10277068624622762</v>
      </c>
      <c r="CS73" s="2518">
        <v>0.47073256390770413</v>
      </c>
      <c r="CT73" s="2519">
        <v>0</v>
      </c>
      <c r="CU73" s="2518">
        <v>2.3736664245192908E-3</v>
      </c>
      <c r="CV73" s="2518">
        <v>8.4609003376997227E-2</v>
      </c>
      <c r="CW73" s="2518">
        <v>0.1334270698055843</v>
      </c>
      <c r="CX73" s="2518">
        <v>0.14009677001447188</v>
      </c>
      <c r="CY73" s="2518">
        <v>7.4502365337813001E-2</v>
      </c>
      <c r="CZ73" s="2518">
        <v>3.5723688948318566E-2</v>
      </c>
      <c r="DA73" s="2518">
        <v>0.41738450094574253</v>
      </c>
      <c r="DB73" s="2519">
        <v>0</v>
      </c>
      <c r="DC73" s="2518">
        <v>2.9577227825015973E-2</v>
      </c>
      <c r="DD73" s="2518">
        <v>9.3644013265664836E-2</v>
      </c>
      <c r="DE73" s="2518">
        <v>0.12439025316350465</v>
      </c>
      <c r="DF73" s="2518">
        <v>9.943481959010772E-2</v>
      </c>
      <c r="DG73" s="2518">
        <v>6.0257290725260759E-2</v>
      </c>
      <c r="DH73" s="2518">
        <v>1.0080896376188571E-2</v>
      </c>
      <c r="DI73" s="2518">
        <v>0.97709203912763243</v>
      </c>
      <c r="DJ73" s="2518">
        <v>7.0612966522099908E-3</v>
      </c>
      <c r="DK73" s="2518">
        <v>1.4265084011252671E-2</v>
      </c>
      <c r="DL73" s="2518">
        <v>0.2769628919061593</v>
      </c>
      <c r="DM73" s="2518">
        <v>0.29839013698584987</v>
      </c>
      <c r="DN73" s="2518">
        <v>0.24022136571757277</v>
      </c>
      <c r="DO73" s="2518">
        <v>0.10998897556053061</v>
      </c>
      <c r="DP73" s="2518">
        <v>3.0202288294057526E-2</v>
      </c>
      <c r="DQ73" s="2518">
        <v>0.28820934474828547</v>
      </c>
      <c r="DR73" s="2519">
        <v>0</v>
      </c>
      <c r="DS73" s="2519">
        <v>0</v>
      </c>
      <c r="DT73" s="2518">
        <v>5.0528489778069362E-2</v>
      </c>
      <c r="DU73" s="2518">
        <v>6.6447945896104824E-2</v>
      </c>
      <c r="DV73" s="2518">
        <v>8.7887885978583394E-2</v>
      </c>
      <c r="DW73" s="2518">
        <v>8.2198063726356338E-2</v>
      </c>
      <c r="DX73" s="2518">
        <v>1.1469593691715899E-3</v>
      </c>
      <c r="DY73" s="2519">
        <v>2.0554711588478027</v>
      </c>
      <c r="DZ73" s="2518">
        <v>0.86944394011454451</v>
      </c>
      <c r="EA73" s="2519">
        <v>0</v>
      </c>
      <c r="EB73" s="2518">
        <v>2.5187093587880287E-2</v>
      </c>
      <c r="EC73" s="2518">
        <v>8.347494780367512E-2</v>
      </c>
      <c r="ED73" s="2518">
        <v>0.21547138740702917</v>
      </c>
      <c r="EE73" s="2518">
        <v>0.23428816141010103</v>
      </c>
      <c r="EF73" s="2518">
        <v>0.26923398579891872</v>
      </c>
      <c r="EG73" s="2518">
        <v>4.1788364106940028E-2</v>
      </c>
      <c r="EH73" s="2519">
        <v>1.1860272187332577</v>
      </c>
      <c r="EI73" s="2518">
        <v>4.4991768138079972E-3</v>
      </c>
      <c r="EJ73" s="2518">
        <v>0.11730979833505956</v>
      </c>
      <c r="EK73" s="2518">
        <v>0.26396056154386083</v>
      </c>
      <c r="EL73" s="2518">
        <v>0.31072598256649187</v>
      </c>
      <c r="EM73" s="2518">
        <v>0.2586653034837092</v>
      </c>
      <c r="EN73" s="2518">
        <v>0.1884482043072338</v>
      </c>
      <c r="EO73" s="2518">
        <v>4.2418191683094075E-2</v>
      </c>
      <c r="EP73" s="2520">
        <v>0.10093908879495112</v>
      </c>
      <c r="EQ73" s="2508"/>
    </row>
    <row r="74" spans="1:147" ht="16.5" customHeight="1">
      <c r="A74" s="1030"/>
      <c r="B74" s="1030"/>
      <c r="C74" s="1030"/>
      <c r="D74" s="1030"/>
      <c r="R74" s="1261"/>
      <c r="S74" s="1261"/>
      <c r="T74" s="1261"/>
      <c r="U74" s="1261"/>
      <c r="X74" s="1261"/>
      <c r="Y74" s="1261"/>
      <c r="Z74" s="1261"/>
      <c r="AA74" s="1261"/>
      <c r="AB74" s="1261"/>
      <c r="AF74" s="1261"/>
      <c r="AG74" s="1261"/>
      <c r="AH74" s="1261"/>
      <c r="AI74" s="1261"/>
      <c r="AJ74" s="1261"/>
      <c r="AU74" s="1030"/>
      <c r="AV74" s="1030"/>
      <c r="AW74" s="1030"/>
      <c r="AX74" s="1030"/>
      <c r="BI74" s="1261"/>
      <c r="BJ74" s="1261"/>
      <c r="BK74" s="1261"/>
      <c r="BL74" s="1261"/>
      <c r="BM74" s="1261"/>
      <c r="BQ74" s="1261"/>
      <c r="BR74" s="1261"/>
      <c r="BS74" s="1261"/>
      <c r="BT74" s="1261"/>
      <c r="BU74" s="1261"/>
      <c r="BY74" s="3620"/>
      <c r="BZ74" s="2991" t="s">
        <v>1039</v>
      </c>
      <c r="CA74" s="2517">
        <v>9.4240876929401409</v>
      </c>
      <c r="CB74" s="2519">
        <v>1.268296276451768</v>
      </c>
      <c r="CC74" s="2518">
        <v>6.568379552903774E-3</v>
      </c>
      <c r="CD74" s="2518">
        <v>1.6902445453380342E-2</v>
      </c>
      <c r="CE74" s="2518">
        <v>0.16271793780531527</v>
      </c>
      <c r="CF74" s="2518">
        <v>0.22486978563808169</v>
      </c>
      <c r="CG74" s="2518">
        <v>0.42423072060083661</v>
      </c>
      <c r="CH74" s="2518">
        <v>0.32827832295249543</v>
      </c>
      <c r="CI74" s="2518">
        <v>0.10472868444875409</v>
      </c>
      <c r="CJ74" s="2519">
        <v>2.3793010568715061</v>
      </c>
      <c r="CK74" s="2518">
        <v>0.68153080466441684</v>
      </c>
      <c r="CL74" s="2519">
        <v>0</v>
      </c>
      <c r="CM74" s="2518">
        <v>2.4908532402571049E-3</v>
      </c>
      <c r="CN74" s="2518">
        <v>0.12855508203471266</v>
      </c>
      <c r="CO74" s="2518">
        <v>0.11991289552141977</v>
      </c>
      <c r="CP74" s="2518">
        <v>0.16489434350802618</v>
      </c>
      <c r="CQ74" s="2518">
        <v>0.13886464390430447</v>
      </c>
      <c r="CR74" s="2518">
        <v>0.12681298645569708</v>
      </c>
      <c r="CS74" s="2518">
        <v>0.94246448821000861</v>
      </c>
      <c r="CT74" s="2519">
        <v>0</v>
      </c>
      <c r="CU74" s="2518">
        <v>1.9642106895408431E-2</v>
      </c>
      <c r="CV74" s="2518">
        <v>0.17183639691257449</v>
      </c>
      <c r="CW74" s="2518">
        <v>0.27693895183015166</v>
      </c>
      <c r="CX74" s="2518">
        <v>0.26400391089312686</v>
      </c>
      <c r="CY74" s="2518">
        <v>0.1714014877705024</v>
      </c>
      <c r="CZ74" s="2518">
        <v>3.8641633908245633E-2</v>
      </c>
      <c r="DA74" s="2518">
        <v>0.75530576399707894</v>
      </c>
      <c r="DB74" s="2519">
        <v>0</v>
      </c>
      <c r="DC74" s="2518">
        <v>7.2818836779211596E-2</v>
      </c>
      <c r="DD74" s="2518">
        <v>0.18379153411890786</v>
      </c>
      <c r="DE74" s="2518">
        <v>0.20750119771449649</v>
      </c>
      <c r="DF74" s="2518">
        <v>0.19587004858024443</v>
      </c>
      <c r="DG74" s="2518">
        <v>7.5855033010324355E-2</v>
      </c>
      <c r="DH74" s="2518">
        <v>1.946911379389462E-2</v>
      </c>
      <c r="DI74" s="2519">
        <v>1.5586537499548399</v>
      </c>
      <c r="DJ74" s="2518">
        <v>6.3769513692103121E-3</v>
      </c>
      <c r="DK74" s="2518">
        <v>4.4937713553560049E-2</v>
      </c>
      <c r="DL74" s="2518">
        <v>0.45804476888463064</v>
      </c>
      <c r="DM74" s="2518">
        <v>0.54053352537115362</v>
      </c>
      <c r="DN74" s="2518">
        <v>0.32329166463153713</v>
      </c>
      <c r="DO74" s="2518">
        <v>0.1645337020067536</v>
      </c>
      <c r="DP74" s="2518">
        <v>2.0935424137994287E-2</v>
      </c>
      <c r="DQ74" s="2518">
        <v>0.41104926529096758</v>
      </c>
      <c r="DR74" s="2519">
        <v>0</v>
      </c>
      <c r="DS74" s="2518">
        <v>1.5597303639133109E-2</v>
      </c>
      <c r="DT74" s="2518">
        <v>0.10352794683402776</v>
      </c>
      <c r="DU74" s="2518">
        <v>0.10859987709265646</v>
      </c>
      <c r="DV74" s="2518">
        <v>0.10143261091662008</v>
      </c>
      <c r="DW74" s="2518">
        <v>5.9406787323478635E-2</v>
      </c>
      <c r="DX74" s="2518">
        <v>2.2484739485051679E-2</v>
      </c>
      <c r="DY74" s="2519">
        <v>3.743019406123564</v>
      </c>
      <c r="DZ74" s="2519">
        <v>1.5426645339740366</v>
      </c>
      <c r="EA74" s="2519">
        <v>0</v>
      </c>
      <c r="EB74" s="2518">
        <v>3.2800606557010996E-2</v>
      </c>
      <c r="EC74" s="2518">
        <v>0.29936446652774495</v>
      </c>
      <c r="ED74" s="2518">
        <v>0.39851717322719821</v>
      </c>
      <c r="EE74" s="2518">
        <v>0.49031288881242496</v>
      </c>
      <c r="EF74" s="2518">
        <v>0.29776782331622798</v>
      </c>
      <c r="EG74" s="2518">
        <v>2.3901575533429423E-2</v>
      </c>
      <c r="EH74" s="2519">
        <v>2.2003548721495263</v>
      </c>
      <c r="EI74" s="2518">
        <v>9.6461858188048189E-3</v>
      </c>
      <c r="EJ74" s="2518">
        <v>0.1530957911022845</v>
      </c>
      <c r="EK74" s="2518">
        <v>0.32001425020292101</v>
      </c>
      <c r="EL74" s="2518">
        <v>0.96285286513810187</v>
      </c>
      <c r="EM74" s="2518">
        <v>0.43583223438000368</v>
      </c>
      <c r="EN74" s="2518">
        <v>0.28122247786535987</v>
      </c>
      <c r="EO74" s="2518">
        <v>3.7691067642050387E-2</v>
      </c>
      <c r="EP74" s="2520">
        <v>6.3767938247497977E-2</v>
      </c>
      <c r="EQ74" s="2508"/>
    </row>
    <row r="75" spans="1:147" ht="33.75">
      <c r="A75" s="1030"/>
      <c r="B75" s="1030"/>
      <c r="C75" s="1030"/>
      <c r="D75" s="1030"/>
      <c r="R75" s="1262"/>
      <c r="S75" s="1262"/>
      <c r="T75" s="1262"/>
      <c r="U75" s="1262"/>
      <c r="X75" s="1262"/>
      <c r="Y75" s="1262"/>
      <c r="Z75" s="1262"/>
      <c r="AA75" s="1262"/>
      <c r="AB75" s="1262"/>
      <c r="AF75" s="1262"/>
      <c r="AG75" s="1262"/>
      <c r="AH75" s="1262"/>
      <c r="AI75" s="1262"/>
      <c r="AJ75" s="1262"/>
      <c r="AU75" s="1030"/>
      <c r="AV75" s="1030"/>
      <c r="AW75" s="1030"/>
      <c r="AX75" s="1030"/>
      <c r="BI75" s="1262"/>
      <c r="BJ75" s="1262"/>
      <c r="BK75" s="1262"/>
      <c r="BL75" s="1262"/>
      <c r="BM75" s="1262"/>
      <c r="BQ75" s="1262"/>
      <c r="BR75" s="1262"/>
      <c r="BS75" s="1262"/>
      <c r="BT75" s="1262"/>
      <c r="BU75" s="1262"/>
      <c r="BY75" s="3620"/>
      <c r="BZ75" s="2991" t="s">
        <v>1040</v>
      </c>
      <c r="CA75" s="2517">
        <v>13.534601583599652</v>
      </c>
      <c r="CB75" s="2519">
        <v>1.7307449235708714</v>
      </c>
      <c r="CC75" s="2519">
        <v>0</v>
      </c>
      <c r="CD75" s="2518">
        <v>5.1510995806300197E-2</v>
      </c>
      <c r="CE75" s="2518">
        <v>0.20489441720127488</v>
      </c>
      <c r="CF75" s="2518">
        <v>0.31034627640098578</v>
      </c>
      <c r="CG75" s="2518">
        <v>0.55552522660740522</v>
      </c>
      <c r="CH75" s="2518">
        <v>0.43651618082476523</v>
      </c>
      <c r="CI75" s="2518">
        <v>0.17195182673014128</v>
      </c>
      <c r="CJ75" s="2519">
        <v>4.5758531205640365</v>
      </c>
      <c r="CK75" s="2518">
        <v>0.94293472011928858</v>
      </c>
      <c r="CL75" s="2519">
        <v>0</v>
      </c>
      <c r="CM75" s="2518">
        <v>6.6534208080386154E-3</v>
      </c>
      <c r="CN75" s="2518">
        <v>0.17674388975694066</v>
      </c>
      <c r="CO75" s="2518">
        <v>0.15753927075512331</v>
      </c>
      <c r="CP75" s="2518">
        <v>0.2507889449129983</v>
      </c>
      <c r="CQ75" s="2518">
        <v>0.20214718090353323</v>
      </c>
      <c r="CR75" s="2518">
        <v>0.14906201298265409</v>
      </c>
      <c r="CS75" s="2519">
        <v>1.6210136169985832</v>
      </c>
      <c r="CT75" s="2519">
        <v>0</v>
      </c>
      <c r="CU75" s="2518">
        <v>4.5258173859875614E-2</v>
      </c>
      <c r="CV75" s="2518">
        <v>0.27452270994143202</v>
      </c>
      <c r="CW75" s="2518">
        <v>0.38559422208813343</v>
      </c>
      <c r="CX75" s="2518">
        <v>0.5006432367974466</v>
      </c>
      <c r="CY75" s="2518">
        <v>0.32173195204158039</v>
      </c>
      <c r="CZ75" s="2518">
        <v>9.326332227011451E-2</v>
      </c>
      <c r="DA75" s="2519">
        <v>2.011904783446167</v>
      </c>
      <c r="DB75" s="2519">
        <v>0</v>
      </c>
      <c r="DC75" s="2518">
        <v>0.14893159348564247</v>
      </c>
      <c r="DD75" s="2518">
        <v>0.64166014126959858</v>
      </c>
      <c r="DE75" s="2518">
        <v>0.67740143724380808</v>
      </c>
      <c r="DF75" s="2518">
        <v>0.32406174041641761</v>
      </c>
      <c r="DG75" s="2518">
        <v>0.19763837278923446</v>
      </c>
      <c r="DH75" s="2518">
        <v>2.2211498241465608E-2</v>
      </c>
      <c r="DI75" s="2519">
        <v>2.0941923081195366</v>
      </c>
      <c r="DJ75" s="2518">
        <v>1.2086743157439602E-2</v>
      </c>
      <c r="DK75" s="2518">
        <v>8.5655519763005949E-2</v>
      </c>
      <c r="DL75" s="2518">
        <v>0.57112011890100634</v>
      </c>
      <c r="DM75" s="2518">
        <v>0.77618787645907072</v>
      </c>
      <c r="DN75" s="2518">
        <v>0.46679261984799875</v>
      </c>
      <c r="DO75" s="2518">
        <v>0.15288742635172853</v>
      </c>
      <c r="DP75" s="2518">
        <v>2.9462003639286471E-2</v>
      </c>
      <c r="DQ75" s="2518">
        <v>0.4052925977056599</v>
      </c>
      <c r="DR75" s="2519">
        <v>0</v>
      </c>
      <c r="DS75" s="2518">
        <v>6.0445749724462846E-3</v>
      </c>
      <c r="DT75" s="2518">
        <v>0.10294409455688494</v>
      </c>
      <c r="DU75" s="2518">
        <v>9.8655916817685249E-2</v>
      </c>
      <c r="DV75" s="2518">
        <v>6.5694225449355687E-2</v>
      </c>
      <c r="DW75" s="2518">
        <v>9.795670450724403E-2</v>
      </c>
      <c r="DX75" s="2518">
        <v>3.3997081402043709E-2</v>
      </c>
      <c r="DY75" s="2519">
        <v>4.7080047452458285</v>
      </c>
      <c r="DZ75" s="2519">
        <v>1.1754085986338976</v>
      </c>
      <c r="EA75" s="2518">
        <v>5.8857184071155911E-3</v>
      </c>
      <c r="EB75" s="2518">
        <v>1.7708938811978211E-2</v>
      </c>
      <c r="EC75" s="2518">
        <v>0.13008287224043558</v>
      </c>
      <c r="ED75" s="2518">
        <v>0.24951013183584833</v>
      </c>
      <c r="EE75" s="2518">
        <v>0.3641019047714249</v>
      </c>
      <c r="EF75" s="2518">
        <v>0.32806352932380867</v>
      </c>
      <c r="EG75" s="2518">
        <v>8.005550324328603E-2</v>
      </c>
      <c r="EH75" s="2519">
        <v>3.5325961466119327</v>
      </c>
      <c r="EI75" s="2518">
        <v>5.707501778304841E-3</v>
      </c>
      <c r="EJ75" s="2518">
        <v>0.11021433997361718</v>
      </c>
      <c r="EK75" s="2519">
        <v>1.0474505713143536</v>
      </c>
      <c r="EL75" s="2519">
        <v>1.0390031432490825</v>
      </c>
      <c r="EM75" s="2518">
        <v>0.7978236302102234</v>
      </c>
      <c r="EN75" s="2518">
        <v>0.43168888782459824</v>
      </c>
      <c r="EO75" s="2518">
        <v>0.10070807226175078</v>
      </c>
      <c r="EP75" s="2520">
        <v>2.0513888393714177E-2</v>
      </c>
      <c r="EQ75" s="2508"/>
    </row>
    <row r="76" spans="1:147" ht="33.75">
      <c r="A76" s="1030"/>
      <c r="B76" s="1030"/>
      <c r="C76" s="1030"/>
      <c r="D76" s="1030"/>
      <c r="R76" s="1263"/>
      <c r="S76" s="1263"/>
      <c r="T76" s="1263"/>
      <c r="U76" s="1263"/>
      <c r="X76" s="1263"/>
      <c r="Y76" s="1263"/>
      <c r="Z76" s="1263"/>
      <c r="AA76" s="1263"/>
      <c r="AB76" s="1263"/>
      <c r="AF76" s="1263"/>
      <c r="AG76" s="1263"/>
      <c r="AH76" s="1263"/>
      <c r="AI76" s="1263"/>
      <c r="AJ76" s="1263"/>
      <c r="AU76" s="1030"/>
      <c r="AV76" s="1030"/>
      <c r="AW76" s="1030"/>
      <c r="AX76" s="1030"/>
      <c r="BI76" s="1263"/>
      <c r="BJ76" s="1263"/>
      <c r="BK76" s="1263"/>
      <c r="BL76" s="1263"/>
      <c r="BM76" s="1263"/>
      <c r="BQ76" s="1263"/>
      <c r="BR76" s="1263"/>
      <c r="BS76" s="1263"/>
      <c r="BT76" s="1263"/>
      <c r="BU76" s="1263"/>
      <c r="BY76" s="3620"/>
      <c r="BZ76" s="2991" t="s">
        <v>1041</v>
      </c>
      <c r="CA76" s="2517">
        <v>25.943286693571903</v>
      </c>
      <c r="CB76" s="2519">
        <v>3.8016965873246638</v>
      </c>
      <c r="CC76" s="2518">
        <v>3.5932391056031905E-3</v>
      </c>
      <c r="CD76" s="2518">
        <v>2.5202262035492185E-2</v>
      </c>
      <c r="CE76" s="2518">
        <v>0.23676201581392342</v>
      </c>
      <c r="CF76" s="2518">
        <v>0.76482904742636326</v>
      </c>
      <c r="CG76" s="2519">
        <v>1.2890082167775752</v>
      </c>
      <c r="CH76" s="2519">
        <v>1.2003165734611103</v>
      </c>
      <c r="CI76" s="2518">
        <v>0.2819852327045973</v>
      </c>
      <c r="CJ76" s="2519">
        <v>9.0226193775577546</v>
      </c>
      <c r="CK76" s="2519">
        <v>1.1017989122113332</v>
      </c>
      <c r="CL76" s="2519">
        <v>0</v>
      </c>
      <c r="CM76" s="2518">
        <v>4.5971452701517278E-3</v>
      </c>
      <c r="CN76" s="2518">
        <v>0.16130906602772849</v>
      </c>
      <c r="CO76" s="2518">
        <v>0.23471781880475714</v>
      </c>
      <c r="CP76" s="2518">
        <v>0.24776759115927036</v>
      </c>
      <c r="CQ76" s="2518">
        <v>0.18437539252172358</v>
      </c>
      <c r="CR76" s="2518">
        <v>0.26903189842770192</v>
      </c>
      <c r="CS76" s="2519">
        <v>2.9121862784106018</v>
      </c>
      <c r="CT76" s="2519">
        <v>0</v>
      </c>
      <c r="CU76" s="2518">
        <v>3.413665788558604E-3</v>
      </c>
      <c r="CV76" s="2518">
        <v>0.42067976553724989</v>
      </c>
      <c r="CW76" s="2518">
        <v>0.89348723418690779</v>
      </c>
      <c r="CX76" s="2518">
        <v>0.93928843670765794</v>
      </c>
      <c r="CY76" s="2518">
        <v>0.53396471547856506</v>
      </c>
      <c r="CZ76" s="2518">
        <v>0.12135246071166257</v>
      </c>
      <c r="DA76" s="2519">
        <v>5.0086341869358195</v>
      </c>
      <c r="DB76" s="2518">
        <v>7.7583313375973286E-4</v>
      </c>
      <c r="DC76" s="2518">
        <v>0.29386782218943358</v>
      </c>
      <c r="DD76" s="2519">
        <v>1.5325251251029697</v>
      </c>
      <c r="DE76" s="2519">
        <v>1.4603371506349425</v>
      </c>
      <c r="DF76" s="2519">
        <v>1.1121096972169742</v>
      </c>
      <c r="DG76" s="2518">
        <v>0.4753030143590154</v>
      </c>
      <c r="DH76" s="2518">
        <v>0.13371554429872418</v>
      </c>
      <c r="DI76" s="2519">
        <v>4.3558978792517822</v>
      </c>
      <c r="DJ76" s="2518">
        <v>7.289903785138622E-3</v>
      </c>
      <c r="DK76" s="2518">
        <v>0.17327922567901485</v>
      </c>
      <c r="DL76" s="2519">
        <v>1.3111350081564119</v>
      </c>
      <c r="DM76" s="2519">
        <v>1.4121860392538212</v>
      </c>
      <c r="DN76" s="2518">
        <v>0.90409056810591915</v>
      </c>
      <c r="DO76" s="2518">
        <v>0.49563811839119554</v>
      </c>
      <c r="DP76" s="2518">
        <v>5.227901588028095E-2</v>
      </c>
      <c r="DQ76" s="2519">
        <v>1.5241207322127597</v>
      </c>
      <c r="DR76" s="2518">
        <v>7.7583313375973288E-3</v>
      </c>
      <c r="DS76" s="2518">
        <v>6.6651815318728214E-2</v>
      </c>
      <c r="DT76" s="2518">
        <v>0.35650270742441298</v>
      </c>
      <c r="DU76" s="2518">
        <v>0.39817274714776685</v>
      </c>
      <c r="DV76" s="2518">
        <v>0.37603695769002021</v>
      </c>
      <c r="DW76" s="2518">
        <v>0.26066909264032612</v>
      </c>
      <c r="DX76" s="2518">
        <v>5.832908065390801E-2</v>
      </c>
      <c r="DY76" s="2519">
        <v>7.2389521172249305</v>
      </c>
      <c r="DZ76" s="2519">
        <v>2.3408034376489852</v>
      </c>
      <c r="EA76" s="2518">
        <v>7.0815407315636689E-3</v>
      </c>
      <c r="EB76" s="2518">
        <v>0.10247857515573333</v>
      </c>
      <c r="EC76" s="2518">
        <v>0.44529433716908612</v>
      </c>
      <c r="ED76" s="2518">
        <v>0.66508028109959905</v>
      </c>
      <c r="EE76" s="2518">
        <v>0.66932473892108435</v>
      </c>
      <c r="EF76" s="2518">
        <v>0.36614961339524826</v>
      </c>
      <c r="EG76" s="2518">
        <v>8.5394351176671268E-2</v>
      </c>
      <c r="EH76" s="2519">
        <v>4.8981486795759457</v>
      </c>
      <c r="EI76" s="2518">
        <v>3.8213541336468371E-2</v>
      </c>
      <c r="EJ76" s="2518">
        <v>0.21400483873580811</v>
      </c>
      <c r="EK76" s="2518">
        <v>0.97344023816657965</v>
      </c>
      <c r="EL76" s="2519">
        <v>1.916313700532992</v>
      </c>
      <c r="EM76" s="2518">
        <v>0.86178822491406126</v>
      </c>
      <c r="EN76" s="2518">
        <v>0.72554180924868894</v>
      </c>
      <c r="EO76" s="2518">
        <v>0.16884632664134699</v>
      </c>
      <c r="EP76" s="2521">
        <v>0</v>
      </c>
      <c r="EQ76" s="2508"/>
    </row>
    <row r="77" spans="1:147" ht="46.5" customHeight="1">
      <c r="A77" s="1030"/>
      <c r="B77" s="1030"/>
      <c r="C77" s="1030"/>
      <c r="D77" s="1030"/>
      <c r="R77" s="1257"/>
      <c r="S77" s="1257"/>
      <c r="T77" s="1257"/>
      <c r="U77" s="1257"/>
      <c r="X77" s="1257"/>
      <c r="Y77" s="1257"/>
      <c r="Z77" s="1257"/>
      <c r="AA77" s="1257"/>
      <c r="AB77" s="1257"/>
      <c r="AF77" s="1257"/>
      <c r="AG77" s="1257"/>
      <c r="AH77" s="1257"/>
      <c r="AI77" s="1257"/>
      <c r="AJ77" s="1257"/>
      <c r="AU77" s="1030"/>
      <c r="AV77" s="1030"/>
      <c r="AW77" s="1030"/>
      <c r="AX77" s="1030"/>
      <c r="BI77" s="1257"/>
      <c r="BJ77" s="1257"/>
      <c r="BK77" s="1257"/>
      <c r="BL77" s="1257"/>
      <c r="BM77" s="1257"/>
      <c r="BQ77" s="1257"/>
      <c r="BR77" s="1257"/>
      <c r="BS77" s="1257"/>
      <c r="BT77" s="1257"/>
      <c r="BU77" s="1257"/>
      <c r="BY77" s="3620"/>
      <c r="BZ77" s="2991" t="s">
        <v>1042</v>
      </c>
      <c r="CA77" s="2517">
        <v>44.282140384602663</v>
      </c>
      <c r="CB77" s="2519">
        <v>4.9963461190789475</v>
      </c>
      <c r="CC77" s="2519">
        <v>0</v>
      </c>
      <c r="CD77" s="2518">
        <v>7.8440651277508933E-2</v>
      </c>
      <c r="CE77" s="2518">
        <v>0.40419683948873525</v>
      </c>
      <c r="CF77" s="2518">
        <v>0.92551337096226582</v>
      </c>
      <c r="CG77" s="2519">
        <v>1.8759804868098013</v>
      </c>
      <c r="CH77" s="2519">
        <v>1.3421270184900156</v>
      </c>
      <c r="CI77" s="2518">
        <v>0.37008775205062183</v>
      </c>
      <c r="CJ77" s="2519">
        <v>19.072873788249805</v>
      </c>
      <c r="CK77" s="2519">
        <v>1.5717396607344862</v>
      </c>
      <c r="CL77" s="2519">
        <v>0</v>
      </c>
      <c r="CM77" s="2518">
        <v>1.8312611471817331E-2</v>
      </c>
      <c r="CN77" s="2518">
        <v>0.26729418139233729</v>
      </c>
      <c r="CO77" s="2518">
        <v>0.47408357426370284</v>
      </c>
      <c r="CP77" s="2518">
        <v>0.43846496059013557</v>
      </c>
      <c r="CQ77" s="2518">
        <v>0.22218777017504743</v>
      </c>
      <c r="CR77" s="2518">
        <v>0.15139656284144623</v>
      </c>
      <c r="CS77" s="2519">
        <v>5.3589456784383227</v>
      </c>
      <c r="CT77" s="2519">
        <v>0</v>
      </c>
      <c r="CU77" s="2519">
        <v>0</v>
      </c>
      <c r="CV77" s="2518">
        <v>0.74194639788507011</v>
      </c>
      <c r="CW77" s="2519">
        <v>1.9952882141202004</v>
      </c>
      <c r="CX77" s="2519">
        <v>1.7564984217453936</v>
      </c>
      <c r="CY77" s="2518">
        <v>0.7277837710066869</v>
      </c>
      <c r="CZ77" s="2518">
        <v>0.13742887368097248</v>
      </c>
      <c r="DA77" s="2519">
        <v>12.142188449076992</v>
      </c>
      <c r="DB77" s="2519">
        <v>0</v>
      </c>
      <c r="DC77" s="2518">
        <v>0.38847656172385775</v>
      </c>
      <c r="DD77" s="2519">
        <v>4.0341841987597737</v>
      </c>
      <c r="DE77" s="2519">
        <v>4.8405058249517792</v>
      </c>
      <c r="DF77" s="2519">
        <v>1.9563007082602708</v>
      </c>
      <c r="DG77" s="2518">
        <v>0.776586968315785</v>
      </c>
      <c r="DH77" s="2518">
        <v>0.14613418706552705</v>
      </c>
      <c r="DI77" s="2519">
        <v>6.7024213658767673</v>
      </c>
      <c r="DJ77" s="2518">
        <v>1.1255984428777939E-2</v>
      </c>
      <c r="DK77" s="2518">
        <v>0.23111090443511267</v>
      </c>
      <c r="DL77" s="2519">
        <v>2.0342308664361588</v>
      </c>
      <c r="DM77" s="2519">
        <v>2.2437181849337482</v>
      </c>
      <c r="DN77" s="2519">
        <v>1.5452649816651651</v>
      </c>
      <c r="DO77" s="2518">
        <v>0.57423240848765511</v>
      </c>
      <c r="DP77" s="2518">
        <v>6.2608035490152189E-2</v>
      </c>
      <c r="DQ77" s="2519">
        <v>1.1434168207176629</v>
      </c>
      <c r="DR77" s="2519">
        <v>0</v>
      </c>
      <c r="DS77" s="2518">
        <v>4.0549353973359216E-2</v>
      </c>
      <c r="DT77" s="2518">
        <v>0.23245297894539835</v>
      </c>
      <c r="DU77" s="2518">
        <v>0.40340987095592717</v>
      </c>
      <c r="DV77" s="2518">
        <v>0.26730930471397818</v>
      </c>
      <c r="DW77" s="2518">
        <v>0.18279136307809177</v>
      </c>
      <c r="DX77" s="2518">
        <v>1.6903949050908307E-2</v>
      </c>
      <c r="DY77" s="2519">
        <v>12.36708229067948</v>
      </c>
      <c r="DZ77" s="2519">
        <v>5.2374658240260308</v>
      </c>
      <c r="EA77" s="2519">
        <v>0</v>
      </c>
      <c r="EB77" s="2518">
        <v>0.34540742215657289</v>
      </c>
      <c r="EC77" s="2518">
        <v>0.88993896317005594</v>
      </c>
      <c r="ED77" s="2519">
        <v>1.4522372871720868</v>
      </c>
      <c r="EE77" s="2519">
        <v>1.2575015294129723</v>
      </c>
      <c r="EF77" s="2518">
        <v>0.99955380487372303</v>
      </c>
      <c r="EG77" s="2518">
        <v>0.29282681724061965</v>
      </c>
      <c r="EH77" s="2519">
        <v>7.1296164666534514</v>
      </c>
      <c r="EI77" s="2518">
        <v>2.7468917207725995E-2</v>
      </c>
      <c r="EJ77" s="2518">
        <v>0.62200571608992872</v>
      </c>
      <c r="EK77" s="2519">
        <v>1.7571614673833682</v>
      </c>
      <c r="EL77" s="2519">
        <v>2.7221493551559486</v>
      </c>
      <c r="EM77" s="2519">
        <v>1.4684001130956141</v>
      </c>
      <c r="EN77" s="2518">
        <v>0.45116868431467644</v>
      </c>
      <c r="EO77" s="2518">
        <v>8.1262213406189401E-2</v>
      </c>
      <c r="EP77" s="2521">
        <v>0</v>
      </c>
      <c r="EQ77" s="2508"/>
    </row>
    <row r="78" spans="1:147" ht="30.75" customHeight="1">
      <c r="A78" s="1030"/>
      <c r="B78" s="1030"/>
      <c r="C78" s="1030"/>
      <c r="D78" s="1030"/>
      <c r="R78" s="1264"/>
      <c r="S78" s="1264"/>
      <c r="T78" s="1264"/>
      <c r="U78" s="1264"/>
      <c r="X78" s="1264"/>
      <c r="Y78" s="1264"/>
      <c r="Z78" s="1264"/>
      <c r="AA78" s="1264"/>
      <c r="AB78" s="1264"/>
      <c r="AF78" s="1264"/>
      <c r="AG78" s="1264"/>
      <c r="AH78" s="1264"/>
      <c r="AI78" s="1264"/>
      <c r="AJ78" s="1264"/>
      <c r="AU78" s="1030"/>
      <c r="AV78" s="1030"/>
      <c r="AW78" s="1030"/>
      <c r="AX78" s="1030"/>
      <c r="BI78" s="1264"/>
      <c r="BJ78" s="1264"/>
      <c r="BK78" s="1264"/>
      <c r="BL78" s="1264"/>
      <c r="BM78" s="1264"/>
      <c r="BQ78" s="1264"/>
      <c r="BR78" s="1264"/>
      <c r="BS78" s="1264"/>
      <c r="BT78" s="1264"/>
      <c r="BU78" s="1264"/>
      <c r="BY78" s="3620"/>
      <c r="BZ78" s="2991" t="s">
        <v>1043</v>
      </c>
      <c r="CA78" s="2517">
        <v>76.658546679513975</v>
      </c>
      <c r="CB78" s="2519">
        <v>7.9583474165035391</v>
      </c>
      <c r="CC78" s="2519">
        <v>0</v>
      </c>
      <c r="CD78" s="2518">
        <v>1.7641798824838639E-2</v>
      </c>
      <c r="CE78" s="2518">
        <v>0.27538751730507144</v>
      </c>
      <c r="CF78" s="2519">
        <v>1.6235863744241943</v>
      </c>
      <c r="CG78" s="2519">
        <v>2.7319251577267805</v>
      </c>
      <c r="CH78" s="2519">
        <v>2.5071379098163247</v>
      </c>
      <c r="CI78" s="2518">
        <v>0.8026686584063305</v>
      </c>
      <c r="CJ78" s="2519">
        <v>32.203511663682768</v>
      </c>
      <c r="CK78" s="2519">
        <v>1.418117810170461</v>
      </c>
      <c r="CL78" s="2519">
        <v>0</v>
      </c>
      <c r="CM78" s="2518">
        <v>7.2828964379462069E-2</v>
      </c>
      <c r="CN78" s="2518">
        <v>0.26180478413388752</v>
      </c>
      <c r="CO78" s="2518">
        <v>0.15154567929443299</v>
      </c>
      <c r="CP78" s="2518">
        <v>0.39535369402194681</v>
      </c>
      <c r="CQ78" s="2518">
        <v>0.2688863538707979</v>
      </c>
      <c r="CR78" s="2518">
        <v>0.26769833446993402</v>
      </c>
      <c r="CS78" s="2519">
        <v>6.7914003860933478</v>
      </c>
      <c r="CT78" s="2518">
        <v>5.8805996082795459E-3</v>
      </c>
      <c r="CU78" s="2518">
        <v>5.8805996082795459E-3</v>
      </c>
      <c r="CV78" s="2518">
        <v>0.8106717783391526</v>
      </c>
      <c r="CW78" s="2519">
        <v>1.9823220069720222</v>
      </c>
      <c r="CX78" s="2519">
        <v>2.3764145496735738</v>
      </c>
      <c r="CY78" s="2519">
        <v>1.4203579884980415</v>
      </c>
      <c r="CZ78" s="2518">
        <v>0.18987286339399809</v>
      </c>
      <c r="DA78" s="2519">
        <v>23.993993467418957</v>
      </c>
      <c r="DB78" s="2518">
        <v>5.8805996082795459E-3</v>
      </c>
      <c r="DC78" s="2519">
        <v>1.5076607173482475</v>
      </c>
      <c r="DD78" s="2519">
        <v>8.585955545739985</v>
      </c>
      <c r="DE78" s="2519">
        <v>6.3105529084107186</v>
      </c>
      <c r="DF78" s="2519">
        <v>5.2086450958471371</v>
      </c>
      <c r="DG78" s="2519">
        <v>2.1566609034979369</v>
      </c>
      <c r="DH78" s="2518">
        <v>0.21863769696664936</v>
      </c>
      <c r="DI78" s="2519">
        <v>11.137970238577665</v>
      </c>
      <c r="DJ78" s="2519">
        <v>0</v>
      </c>
      <c r="DK78" s="2518">
        <v>0.41232754701094027</v>
      </c>
      <c r="DL78" s="2519">
        <v>2.9989970809567912</v>
      </c>
      <c r="DM78" s="2519">
        <v>3.7881750994548153</v>
      </c>
      <c r="DN78" s="2519">
        <v>2.8935210141399308</v>
      </c>
      <c r="DO78" s="2518">
        <v>0.90852917403779965</v>
      </c>
      <c r="DP78" s="2518">
        <v>0.13642032297738879</v>
      </c>
      <c r="DQ78" s="2519">
        <v>4.287644301391877</v>
      </c>
      <c r="DR78" s="2519">
        <v>0</v>
      </c>
      <c r="DS78" s="2518">
        <v>8.2772648879622143E-2</v>
      </c>
      <c r="DT78" s="2519">
        <v>1.7811302208082411</v>
      </c>
      <c r="DU78" s="2518">
        <v>0.97592188700557492</v>
      </c>
      <c r="DV78" s="2518">
        <v>0.84599866958720871</v>
      </c>
      <c r="DW78" s="2518">
        <v>0.56989762009482425</v>
      </c>
      <c r="DX78" s="2518">
        <v>3.1923255016406415E-2</v>
      </c>
      <c r="DY78" s="2519">
        <v>21.071073059358145</v>
      </c>
      <c r="DZ78" s="2519">
        <v>10.313793194726099</v>
      </c>
      <c r="EA78" s="2518">
        <v>1.1761199216559092E-2</v>
      </c>
      <c r="EB78" s="2518">
        <v>0.1641920607954159</v>
      </c>
      <c r="EC78" s="2519">
        <v>1.098624464359349</v>
      </c>
      <c r="ED78" s="2519">
        <v>3.3413300865194637</v>
      </c>
      <c r="EE78" s="2519">
        <v>3.21274735106714</v>
      </c>
      <c r="EF78" s="2519">
        <v>2.0786910711780617</v>
      </c>
      <c r="EG78" s="2518">
        <v>0.40644696159010918</v>
      </c>
      <c r="EH78" s="2519">
        <v>10.757279864632043</v>
      </c>
      <c r="EI78" s="2518">
        <v>0.10856491584516086</v>
      </c>
      <c r="EJ78" s="2518">
        <v>0.97924676806454469</v>
      </c>
      <c r="EK78" s="2519">
        <v>2.0259715397611764</v>
      </c>
      <c r="EL78" s="2519">
        <v>4.2426227593518924</v>
      </c>
      <c r="EM78" s="2519">
        <v>1.9689418603475286</v>
      </c>
      <c r="EN78" s="2519">
        <v>1.1676443042535309</v>
      </c>
      <c r="EO78" s="2518">
        <v>0.26428771700820741</v>
      </c>
      <c r="EP78" s="2521">
        <v>0</v>
      </c>
      <c r="EQ78" s="2508"/>
    </row>
    <row r="79" spans="1:147" ht="33.75">
      <c r="A79" s="1030"/>
      <c r="B79" s="1030"/>
      <c r="C79" s="1030"/>
      <c r="D79" s="1030"/>
      <c r="R79" s="1257"/>
      <c r="S79" s="1257"/>
      <c r="T79" s="1257"/>
      <c r="U79" s="1257"/>
      <c r="X79" s="1257"/>
      <c r="Y79" s="1257"/>
      <c r="Z79" s="1257"/>
      <c r="AA79" s="1257"/>
      <c r="AB79" s="1257"/>
      <c r="AF79" s="1257"/>
      <c r="AG79" s="1257"/>
      <c r="AH79" s="1257"/>
      <c r="AI79" s="1257"/>
      <c r="AJ79" s="1257"/>
      <c r="AU79" s="1030"/>
      <c r="AV79" s="1030"/>
      <c r="AW79" s="1030"/>
      <c r="AX79" s="1030"/>
      <c r="BI79" s="1257"/>
      <c r="BJ79" s="1257"/>
      <c r="BK79" s="1257"/>
      <c r="BL79" s="1257"/>
      <c r="BM79" s="1257"/>
      <c r="BQ79" s="1257"/>
      <c r="BR79" s="1257"/>
      <c r="BS79" s="1257"/>
      <c r="BT79" s="1257"/>
      <c r="BU79" s="1257"/>
      <c r="BY79" s="3620"/>
      <c r="BZ79" s="2991" t="s">
        <v>1044</v>
      </c>
      <c r="CA79" s="2517">
        <v>131.53846021755686</v>
      </c>
      <c r="CB79" s="2519">
        <v>12.86062583994525</v>
      </c>
      <c r="CC79" s="2519">
        <v>0</v>
      </c>
      <c r="CD79" s="2518">
        <v>5.7532412329334967E-2</v>
      </c>
      <c r="CE79" s="2518">
        <v>0.75577450208158214</v>
      </c>
      <c r="CF79" s="2519">
        <v>2.0589465124246518</v>
      </c>
      <c r="CG79" s="2519">
        <v>4.2590810166138837</v>
      </c>
      <c r="CH79" s="2519">
        <v>4.5633530889532068</v>
      </c>
      <c r="CI79" s="2519">
        <v>1.1659383075425893</v>
      </c>
      <c r="CJ79" s="2519">
        <v>67.674051526121048</v>
      </c>
      <c r="CK79" s="2519">
        <v>1.9897219882856019</v>
      </c>
      <c r="CL79" s="2519">
        <v>0</v>
      </c>
      <c r="CM79" s="2518">
        <v>1.4383103082333742E-2</v>
      </c>
      <c r="CN79" s="2518">
        <v>0.37950631848230404</v>
      </c>
      <c r="CO79" s="2518">
        <v>0.36081434179352206</v>
      </c>
      <c r="CP79" s="2518">
        <v>0.61564812648506384</v>
      </c>
      <c r="CQ79" s="2518">
        <v>0.41195607106035892</v>
      </c>
      <c r="CR79" s="2518">
        <v>0.20741402738201956</v>
      </c>
      <c r="CS79" s="2519">
        <v>11.839236139267053</v>
      </c>
      <c r="CT79" s="2519">
        <v>0</v>
      </c>
      <c r="CU79" s="2519">
        <v>0</v>
      </c>
      <c r="CV79" s="2519">
        <v>1.1376655408162641</v>
      </c>
      <c r="CW79" s="2519">
        <v>4.3171109439413584</v>
      </c>
      <c r="CX79" s="2519">
        <v>3.9251210923916453</v>
      </c>
      <c r="CY79" s="2519">
        <v>2.3531227419244876</v>
      </c>
      <c r="CZ79" s="2518">
        <v>0.10621582019329315</v>
      </c>
      <c r="DA79" s="2519">
        <v>53.845093398568402</v>
      </c>
      <c r="DB79" s="2518">
        <v>7.1915515411668709E-3</v>
      </c>
      <c r="DC79" s="2519">
        <v>3.1348244922583324</v>
      </c>
      <c r="DD79" s="2519">
        <v>21.762430911991693</v>
      </c>
      <c r="DE79" s="2519">
        <v>14.975372788164366</v>
      </c>
      <c r="DF79" s="2519">
        <v>8.3232253655427613</v>
      </c>
      <c r="DG79" s="2519">
        <v>4.8960304098814147</v>
      </c>
      <c r="DH79" s="2518">
        <v>0.7460178791886628</v>
      </c>
      <c r="DI79" s="2519">
        <v>19.631004286941224</v>
      </c>
      <c r="DJ79" s="2518">
        <v>7.9660263225233036E-2</v>
      </c>
      <c r="DK79" s="2519">
        <v>1.1794400877994502</v>
      </c>
      <c r="DL79" s="2519">
        <v>5.980810658933799</v>
      </c>
      <c r="DM79" s="2519">
        <v>6.1031231196830458</v>
      </c>
      <c r="DN79" s="2519">
        <v>4.2620389067585913</v>
      </c>
      <c r="DO79" s="2519">
        <v>1.837844517925967</v>
      </c>
      <c r="DP79" s="2518">
        <v>0.18808673261513356</v>
      </c>
      <c r="DQ79" s="2519">
        <v>2.3624471081492251</v>
      </c>
      <c r="DR79" s="2519">
        <v>0</v>
      </c>
      <c r="DS79" s="2518">
        <v>0.28688459661519733</v>
      </c>
      <c r="DT79" s="2518">
        <v>0.6311371418030709</v>
      </c>
      <c r="DU79" s="2518">
        <v>0.84743688431047459</v>
      </c>
      <c r="DV79" s="2518">
        <v>0.36226880216730417</v>
      </c>
      <c r="DW79" s="2518">
        <v>0.2131450286296776</v>
      </c>
      <c r="DX79" s="2518">
        <v>2.1574654623500614E-2</v>
      </c>
      <c r="DY79" s="2519">
        <v>29.010331456400106</v>
      </c>
      <c r="DZ79" s="2519">
        <v>4.0393345222919548</v>
      </c>
      <c r="EA79" s="2519">
        <v>0</v>
      </c>
      <c r="EB79" s="2518">
        <v>0.23012964931733987</v>
      </c>
      <c r="EC79" s="2519">
        <v>1.1114311162489017</v>
      </c>
      <c r="ED79" s="2519">
        <v>1.2316242198652021</v>
      </c>
      <c r="EE79" s="2518">
        <v>0.82206461203321857</v>
      </c>
      <c r="EF79" s="2518">
        <v>0.50444024417344924</v>
      </c>
      <c r="EG79" s="2518">
        <v>0.1396446806538432</v>
      </c>
      <c r="EH79" s="2519">
        <v>24.97099693410815</v>
      </c>
      <c r="EI79" s="2518">
        <v>3.8095786542397481E-2</v>
      </c>
      <c r="EJ79" s="2519">
        <v>2.7673859777539835</v>
      </c>
      <c r="EK79" s="2519">
        <v>6.7236680753203357</v>
      </c>
      <c r="EL79" s="2519">
        <v>8.6836528642703907</v>
      </c>
      <c r="EM79" s="2519">
        <v>5.8151585662021992</v>
      </c>
      <c r="EN79" s="2518">
        <v>0.74184648026977396</v>
      </c>
      <c r="EO79" s="2518">
        <v>0.20118918374906536</v>
      </c>
      <c r="EP79" s="2521">
        <v>0</v>
      </c>
      <c r="EQ79" s="2508"/>
    </row>
    <row r="80" spans="1:147" ht="22.5">
      <c r="A80" s="1030"/>
      <c r="B80" s="1030"/>
      <c r="C80" s="1030"/>
      <c r="D80" s="1030"/>
      <c r="R80" s="1259"/>
      <c r="S80" s="1259"/>
      <c r="T80" s="1259"/>
      <c r="U80" s="1259"/>
      <c r="X80" s="1259"/>
      <c r="Y80" s="1259"/>
      <c r="Z80" s="1259"/>
      <c r="AA80" s="1259"/>
      <c r="AB80" s="1259"/>
      <c r="AF80" s="1259"/>
      <c r="AG80" s="1259"/>
      <c r="AH80" s="1259"/>
      <c r="AI80" s="1259"/>
      <c r="AJ80" s="1259"/>
      <c r="AU80" s="1030"/>
      <c r="AV80" s="1030"/>
      <c r="AW80" s="1030"/>
      <c r="AX80" s="1030"/>
      <c r="BI80" s="1259"/>
      <c r="BJ80" s="1259"/>
      <c r="BK80" s="1259"/>
      <c r="BL80" s="1259"/>
      <c r="BM80" s="1259"/>
      <c r="BQ80" s="1259"/>
      <c r="BR80" s="1259"/>
      <c r="BS80" s="1259"/>
      <c r="BT80" s="1259"/>
      <c r="BU80" s="1259"/>
      <c r="BY80" s="3620"/>
      <c r="BZ80" s="2991" t="s">
        <v>1045</v>
      </c>
      <c r="CA80" s="2517">
        <v>644.10731464597393</v>
      </c>
      <c r="CB80" s="2519">
        <v>57.65549842429121</v>
      </c>
      <c r="CC80" s="2519">
        <v>0</v>
      </c>
      <c r="CD80" s="2519">
        <v>1.6495272847907547</v>
      </c>
      <c r="CE80" s="2519">
        <v>3.3551169348141405</v>
      </c>
      <c r="CF80" s="2519">
        <v>12.636423950904883</v>
      </c>
      <c r="CG80" s="2519">
        <v>20.727815558138015</v>
      </c>
      <c r="CH80" s="2519">
        <v>16.574058716209731</v>
      </c>
      <c r="CI80" s="2519">
        <v>2.7125559794336853</v>
      </c>
      <c r="CJ80" s="2519">
        <v>309.05108641568938</v>
      </c>
      <c r="CK80" s="2519">
        <v>8.5967822192733703</v>
      </c>
      <c r="CL80" s="2519">
        <v>0</v>
      </c>
      <c r="CM80" s="2518">
        <v>0.79134184773587035</v>
      </c>
      <c r="CN80" s="2519">
        <v>1.7142146292913092</v>
      </c>
      <c r="CO80" s="2519">
        <v>1.4878089235364114</v>
      </c>
      <c r="CP80" s="2519">
        <v>2.1250621993701047</v>
      </c>
      <c r="CQ80" s="2519">
        <v>2.2217614861500028</v>
      </c>
      <c r="CR80" s="2518">
        <v>0.25659313318967292</v>
      </c>
      <c r="CS80" s="2519">
        <v>25.594294244486935</v>
      </c>
      <c r="CT80" s="2519">
        <v>0</v>
      </c>
      <c r="CU80" s="2518">
        <v>3.6656161884238994E-2</v>
      </c>
      <c r="CV80" s="2519">
        <v>1.7508707911755481</v>
      </c>
      <c r="CW80" s="2519">
        <v>7.421794659146209</v>
      </c>
      <c r="CX80" s="2519">
        <v>9.0162547686200902</v>
      </c>
      <c r="CY80" s="2519">
        <v>7.1121247304711765</v>
      </c>
      <c r="CZ80" s="2518">
        <v>0.25659313318967292</v>
      </c>
      <c r="DA80" s="2519">
        <v>274.86000995192899</v>
      </c>
      <c r="DB80" s="2519">
        <v>0</v>
      </c>
      <c r="DC80" s="2519">
        <v>23.914911262223466</v>
      </c>
      <c r="DD80" s="2519">
        <v>94.550174158231556</v>
      </c>
      <c r="DE80" s="2519">
        <v>66.007132194409067</v>
      </c>
      <c r="DF80" s="2519">
        <v>54.229888870474831</v>
      </c>
      <c r="DG80" s="2519">
        <v>32.45563111628195</v>
      </c>
      <c r="DH80" s="2519">
        <v>3.7022723503081383</v>
      </c>
      <c r="DI80" s="2519">
        <v>62.937137170338104</v>
      </c>
      <c r="DJ80" s="2518">
        <v>7.3312323768477988E-2</v>
      </c>
      <c r="DK80" s="2519">
        <v>3.1739923702114048</v>
      </c>
      <c r="DL80" s="2519">
        <v>19.958865483491895</v>
      </c>
      <c r="DM80" s="2519">
        <v>19.389782716866865</v>
      </c>
      <c r="DN80" s="2519">
        <v>13.670260408028794</v>
      </c>
      <c r="DO80" s="2519">
        <v>6.2677060872440311</v>
      </c>
      <c r="DP80" s="2518">
        <v>0.40321778072662889</v>
      </c>
      <c r="DQ80" s="2519">
        <v>15.171338530432109</v>
      </c>
      <c r="DR80" s="2519">
        <v>0</v>
      </c>
      <c r="DS80" s="2518">
        <v>0.13153093381956849</v>
      </c>
      <c r="DT80" s="2519">
        <v>3.680709902135372</v>
      </c>
      <c r="DU80" s="2519">
        <v>5.4596118759331498</v>
      </c>
      <c r="DV80" s="2519">
        <v>3.3270857521978248</v>
      </c>
      <c r="DW80" s="2519">
        <v>2.3524630950407599</v>
      </c>
      <c r="DX80" s="2518">
        <v>0.21993697130543394</v>
      </c>
      <c r="DY80" s="2519">
        <v>199.29225410522318</v>
      </c>
      <c r="DZ80" s="2519">
        <v>39.041632111474854</v>
      </c>
      <c r="EA80" s="2519">
        <v>0</v>
      </c>
      <c r="EB80" s="2518">
        <v>0.98971637087445274</v>
      </c>
      <c r="EC80" s="2519">
        <v>7.2945762149635591</v>
      </c>
      <c r="ED80" s="2519">
        <v>11.321114612709195</v>
      </c>
      <c r="EE80" s="2519">
        <v>12.722507878591257</v>
      </c>
      <c r="EF80" s="2519">
        <v>5.6140321778092179</v>
      </c>
      <c r="EG80" s="2519">
        <v>1.0996848565271697</v>
      </c>
      <c r="EH80" s="2519">
        <v>160.25062199374835</v>
      </c>
      <c r="EI80" s="2519">
        <v>0</v>
      </c>
      <c r="EJ80" s="2519">
        <v>1.9061204179804276</v>
      </c>
      <c r="EK80" s="2519">
        <v>30.791175982760752</v>
      </c>
      <c r="EL80" s="2519">
        <v>38.711726654516703</v>
      </c>
      <c r="EM80" s="2519">
        <v>36.800630286957485</v>
      </c>
      <c r="EN80" s="2519">
        <v>28.852711892527093</v>
      </c>
      <c r="EO80" s="2519">
        <v>23.188256759005892</v>
      </c>
      <c r="EP80" s="2521">
        <v>0</v>
      </c>
      <c r="EQ80" s="2508"/>
    </row>
    <row r="81" spans="1:147" ht="22.5">
      <c r="A81" s="1030"/>
      <c r="B81" s="1030"/>
      <c r="C81" s="1030"/>
      <c r="D81" s="1030"/>
      <c r="R81" s="1265"/>
      <c r="S81" s="1265"/>
      <c r="T81" s="1265"/>
      <c r="U81" s="1265"/>
      <c r="X81" s="1265"/>
      <c r="Y81" s="1265"/>
      <c r="Z81" s="1265"/>
      <c r="AA81" s="1265"/>
      <c r="AB81" s="1265"/>
      <c r="AF81" s="1265"/>
      <c r="AG81" s="1265"/>
      <c r="AH81" s="1265"/>
      <c r="AI81" s="1265"/>
      <c r="AJ81" s="1265"/>
      <c r="AU81" s="1030"/>
      <c r="AV81" s="1030"/>
      <c r="AW81" s="1030"/>
      <c r="AX81" s="1030"/>
      <c r="BI81" s="1265"/>
      <c r="BJ81" s="1265"/>
      <c r="BK81" s="1265"/>
      <c r="BL81" s="1265"/>
      <c r="BM81" s="1265"/>
      <c r="BQ81" s="1265"/>
      <c r="BR81" s="1265"/>
      <c r="BS81" s="1265"/>
      <c r="BT81" s="1265"/>
      <c r="BU81" s="1265"/>
      <c r="BY81" s="3620" t="s">
        <v>96</v>
      </c>
      <c r="BZ81" s="2991" t="s">
        <v>1036</v>
      </c>
      <c r="CA81" s="2517">
        <v>2.5769935914875139</v>
      </c>
      <c r="CB81" s="2518">
        <v>0.6088439072296784</v>
      </c>
      <c r="CC81" s="2519">
        <v>0</v>
      </c>
      <c r="CD81" s="2519">
        <v>0</v>
      </c>
      <c r="CE81" s="2518">
        <v>3.1409383902403783E-2</v>
      </c>
      <c r="CF81" s="2518">
        <v>0.11631828780030964</v>
      </c>
      <c r="CG81" s="2518">
        <v>0.23187749903782776</v>
      </c>
      <c r="CH81" s="2518">
        <v>0.16539830000446329</v>
      </c>
      <c r="CI81" s="2518">
        <v>6.3840436484674287E-2</v>
      </c>
      <c r="CJ81" s="2518">
        <v>0.62539797020904786</v>
      </c>
      <c r="CK81" s="2518">
        <v>0.23349963338592672</v>
      </c>
      <c r="CL81" s="2519">
        <v>0</v>
      </c>
      <c r="CM81" s="2518">
        <v>1.4778327127293253E-3</v>
      </c>
      <c r="CN81" s="2518">
        <v>2.7059401881647283E-2</v>
      </c>
      <c r="CO81" s="2518">
        <v>5.127485662105874E-2</v>
      </c>
      <c r="CP81" s="2518">
        <v>5.993651913050544E-2</v>
      </c>
      <c r="CQ81" s="2518">
        <v>6.1147563627893475E-2</v>
      </c>
      <c r="CR81" s="2518">
        <v>3.2603459412092396E-2</v>
      </c>
      <c r="CS81" s="2518">
        <v>0.24640280204301318</v>
      </c>
      <c r="CT81" s="2519">
        <v>0</v>
      </c>
      <c r="CU81" s="2519">
        <v>0</v>
      </c>
      <c r="CV81" s="2518">
        <v>2.927468303500164E-2</v>
      </c>
      <c r="CW81" s="2518">
        <v>8.5176424499404532E-2</v>
      </c>
      <c r="CX81" s="2518">
        <v>7.2543406193310053E-2</v>
      </c>
      <c r="CY81" s="2518">
        <v>4.9640644308373075E-2</v>
      </c>
      <c r="CZ81" s="2518">
        <v>9.7676440069238563E-3</v>
      </c>
      <c r="DA81" s="2518">
        <v>0.14549553478010799</v>
      </c>
      <c r="DB81" s="2519">
        <v>0</v>
      </c>
      <c r="DC81" s="2518">
        <v>3.3750170559267044E-3</v>
      </c>
      <c r="DD81" s="2518">
        <v>3.6480691841102086E-2</v>
      </c>
      <c r="DE81" s="2518">
        <v>5.1867333817368168E-2</v>
      </c>
      <c r="DF81" s="2518">
        <v>3.5140556406098623E-2</v>
      </c>
      <c r="DG81" s="2518">
        <v>1.8455143583053328E-2</v>
      </c>
      <c r="DH81" s="2518">
        <v>1.7679207655909757E-4</v>
      </c>
      <c r="DI81" s="2518">
        <v>0.33466453562996645</v>
      </c>
      <c r="DJ81" s="2519">
        <v>0</v>
      </c>
      <c r="DK81" s="2518">
        <v>1.2892167769473448E-2</v>
      </c>
      <c r="DL81" s="2518">
        <v>8.2509224113702193E-2</v>
      </c>
      <c r="DM81" s="2518">
        <v>7.8079039627150543E-2</v>
      </c>
      <c r="DN81" s="2518">
        <v>0.10202570129295245</v>
      </c>
      <c r="DO81" s="2518">
        <v>5.3204475622785255E-2</v>
      </c>
      <c r="DP81" s="2518">
        <v>5.9539272039024829E-3</v>
      </c>
      <c r="DQ81" s="2518">
        <v>0.12151822419012871</v>
      </c>
      <c r="DR81" s="2519">
        <v>0</v>
      </c>
      <c r="DS81" s="2519">
        <v>0</v>
      </c>
      <c r="DT81" s="2518">
        <v>7.7151784394986749E-3</v>
      </c>
      <c r="DU81" s="2518">
        <v>2.0573159140033791E-2</v>
      </c>
      <c r="DV81" s="2518">
        <v>3.0909697899172001E-2</v>
      </c>
      <c r="DW81" s="2518">
        <v>6.1693729831444305E-2</v>
      </c>
      <c r="DX81" s="2518">
        <v>6.2645887997992539E-4</v>
      </c>
      <c r="DY81" s="2518">
        <v>0.60118056834019729</v>
      </c>
      <c r="DZ81" s="2518">
        <v>0.26328892481337585</v>
      </c>
      <c r="EA81" s="2519">
        <v>0</v>
      </c>
      <c r="EB81" s="2518">
        <v>3.7336313283346813E-3</v>
      </c>
      <c r="EC81" s="2518">
        <v>3.590617732051591E-2</v>
      </c>
      <c r="ED81" s="2518">
        <v>6.6441919422822043E-2</v>
      </c>
      <c r="EE81" s="2518">
        <v>6.9201285594667261E-2</v>
      </c>
      <c r="EF81" s="2518">
        <v>7.1972908116174808E-2</v>
      </c>
      <c r="EG81" s="2518">
        <v>1.6033003030861203E-2</v>
      </c>
      <c r="EH81" s="2518">
        <v>0.33789164352682133</v>
      </c>
      <c r="EI81" s="2519">
        <v>0</v>
      </c>
      <c r="EJ81" s="2518">
        <v>2.8330397020321064E-2</v>
      </c>
      <c r="EK81" s="2518">
        <v>5.919375883504352E-2</v>
      </c>
      <c r="EL81" s="2518">
        <v>9.6636405463572814E-2</v>
      </c>
      <c r="EM81" s="2518">
        <v>8.0624460286089411E-2</v>
      </c>
      <c r="EN81" s="2518">
        <v>6.1346532677125365E-2</v>
      </c>
      <c r="EO81" s="2518">
        <v>1.1760089244669116E-2</v>
      </c>
      <c r="EP81" s="2520">
        <v>0.28538838588849708</v>
      </c>
      <c r="EQ81" s="2508"/>
    </row>
    <row r="82" spans="1:147" ht="33.75">
      <c r="A82" s="1030"/>
      <c r="B82" s="1030"/>
      <c r="C82" s="1030"/>
      <c r="D82" s="1030"/>
      <c r="R82" s="1265"/>
      <c r="S82" s="1265"/>
      <c r="T82" s="1265"/>
      <c r="U82" s="1265"/>
      <c r="X82" s="1265"/>
      <c r="Y82" s="1265"/>
      <c r="Z82" s="1265"/>
      <c r="AA82" s="1265"/>
      <c r="AB82" s="1265"/>
      <c r="AF82" s="1265"/>
      <c r="AG82" s="1265"/>
      <c r="AH82" s="1265"/>
      <c r="AI82" s="1265"/>
      <c r="AJ82" s="1265"/>
      <c r="AU82" s="1030"/>
      <c r="AV82" s="1030"/>
      <c r="AW82" s="1030"/>
      <c r="AX82" s="1030"/>
      <c r="BI82" s="1265"/>
      <c r="BJ82" s="1265"/>
      <c r="BK82" s="1265"/>
      <c r="BL82" s="1265"/>
      <c r="BM82" s="1265"/>
      <c r="BQ82" s="1265"/>
      <c r="BR82" s="1265"/>
      <c r="BS82" s="1265"/>
      <c r="BT82" s="1265"/>
      <c r="BU82" s="1265"/>
      <c r="BY82" s="3620"/>
      <c r="BZ82" s="2991" t="s">
        <v>1037</v>
      </c>
      <c r="CA82" s="2517">
        <v>4.5426986464291526</v>
      </c>
      <c r="CB82" s="2518">
        <v>0.90452744389662743</v>
      </c>
      <c r="CC82" s="2519">
        <v>0</v>
      </c>
      <c r="CD82" s="2518">
        <v>6.5957828915662658E-3</v>
      </c>
      <c r="CE82" s="2518">
        <v>9.1822794114176237E-2</v>
      </c>
      <c r="CF82" s="2518">
        <v>0.13390357136759568</v>
      </c>
      <c r="CG82" s="2518">
        <v>0.31655921397768139</v>
      </c>
      <c r="CH82" s="2518">
        <v>0.28631490421588779</v>
      </c>
      <c r="CI82" s="2518">
        <v>6.9331177329719773E-2</v>
      </c>
      <c r="CJ82" s="2519">
        <v>1.1007691397139194</v>
      </c>
      <c r="CK82" s="2518">
        <v>0.39881245349927141</v>
      </c>
      <c r="CL82" s="2519">
        <v>0</v>
      </c>
      <c r="CM82" s="2519">
        <v>0</v>
      </c>
      <c r="CN82" s="2518">
        <v>2.5217914617548628E-2</v>
      </c>
      <c r="CO82" s="2518">
        <v>9.9440232291344896E-2</v>
      </c>
      <c r="CP82" s="2518">
        <v>9.9431683769621193E-2</v>
      </c>
      <c r="CQ82" s="2518">
        <v>0.13617909471091316</v>
      </c>
      <c r="CR82" s="2518">
        <v>3.8543528109843406E-2</v>
      </c>
      <c r="CS82" s="2518">
        <v>0.39744428079727889</v>
      </c>
      <c r="CT82" s="2519">
        <v>0</v>
      </c>
      <c r="CU82" s="2519">
        <v>0</v>
      </c>
      <c r="CV82" s="2518">
        <v>2.4935884908798032E-2</v>
      </c>
      <c r="CW82" s="2518">
        <v>6.8737323875868936E-2</v>
      </c>
      <c r="CX82" s="2518">
        <v>0.13497249821731971</v>
      </c>
      <c r="CY82" s="2518">
        <v>0.13116556795171894</v>
      </c>
      <c r="CZ82" s="2518">
        <v>3.7633005843573153E-2</v>
      </c>
      <c r="DA82" s="2518">
        <v>0.30451240541736951</v>
      </c>
      <c r="DB82" s="2519">
        <v>0</v>
      </c>
      <c r="DC82" s="2518">
        <v>1.026294965686453E-2</v>
      </c>
      <c r="DD82" s="2518">
        <v>3.8617205885557407E-2</v>
      </c>
      <c r="DE82" s="2518">
        <v>0.10937304011626206</v>
      </c>
      <c r="DF82" s="2518">
        <v>6.5366311041522768E-2</v>
      </c>
      <c r="DG82" s="2518">
        <v>5.481365950359849E-2</v>
      </c>
      <c r="DH82" s="2518">
        <v>2.6079239213564268E-2</v>
      </c>
      <c r="DI82" s="2518">
        <v>0.66361044898412069</v>
      </c>
      <c r="DJ82" s="2519">
        <v>0</v>
      </c>
      <c r="DK82" s="2518">
        <v>8.8815639010894187E-3</v>
      </c>
      <c r="DL82" s="2518">
        <v>0.16160672422757372</v>
      </c>
      <c r="DM82" s="2518">
        <v>0.22877028093861612</v>
      </c>
      <c r="DN82" s="2518">
        <v>0.16945844060670656</v>
      </c>
      <c r="DO82" s="2518">
        <v>8.3366667194783015E-2</v>
      </c>
      <c r="DP82" s="2518">
        <v>1.1526772115351809E-2</v>
      </c>
      <c r="DQ82" s="2518">
        <v>0.19360093927648528</v>
      </c>
      <c r="DR82" s="2519">
        <v>0</v>
      </c>
      <c r="DS82" s="2519">
        <v>0</v>
      </c>
      <c r="DT82" s="2518">
        <v>2.2813141486865991E-2</v>
      </c>
      <c r="DU82" s="2518">
        <v>7.0792104322735014E-2</v>
      </c>
      <c r="DV82" s="2518">
        <v>3.4203030988209211E-2</v>
      </c>
      <c r="DW82" s="2518">
        <v>4.0414370438027584E-2</v>
      </c>
      <c r="DX82" s="2518">
        <v>2.5378292040647517E-2</v>
      </c>
      <c r="DY82" s="2519">
        <v>1.4798434743509428</v>
      </c>
      <c r="DZ82" s="2518">
        <v>0.76632642800788053</v>
      </c>
      <c r="EA82" s="2519">
        <v>0</v>
      </c>
      <c r="EB82" s="2518">
        <v>3.0252724734817785E-2</v>
      </c>
      <c r="EC82" s="2518">
        <v>4.147906193099573E-2</v>
      </c>
      <c r="ED82" s="2518">
        <v>0.17075461723385268</v>
      </c>
      <c r="EE82" s="2518">
        <v>0.32470592655889613</v>
      </c>
      <c r="EF82" s="2518">
        <v>0.13548492656623953</v>
      </c>
      <c r="EG82" s="2518">
        <v>6.364917098307861E-2</v>
      </c>
      <c r="EH82" s="2518">
        <v>0.71351704634306246</v>
      </c>
      <c r="EI82" s="2519">
        <v>0</v>
      </c>
      <c r="EJ82" s="2518">
        <v>2.9070698443500943E-2</v>
      </c>
      <c r="EK82" s="2518">
        <v>0.10927082584834445</v>
      </c>
      <c r="EL82" s="2518">
        <v>0.27694778517887253</v>
      </c>
      <c r="EM82" s="2518">
        <v>0.12062294778102874</v>
      </c>
      <c r="EN82" s="2518">
        <v>0.11849995323801814</v>
      </c>
      <c r="EO82" s="2518">
        <v>5.9104835853297719E-2</v>
      </c>
      <c r="EP82" s="2520">
        <v>0.2003472002070571</v>
      </c>
      <c r="EQ82" s="2508"/>
    </row>
    <row r="83" spans="1:147" ht="33.75">
      <c r="A83" s="1030"/>
      <c r="B83" s="1030"/>
      <c r="C83" s="1030"/>
      <c r="D83" s="1030"/>
      <c r="R83" s="1265"/>
      <c r="S83" s="1265"/>
      <c r="T83" s="1265"/>
      <c r="U83" s="1265"/>
      <c r="X83" s="1265"/>
      <c r="Y83" s="1265"/>
      <c r="Z83" s="1265"/>
      <c r="AA83" s="1265"/>
      <c r="AB83" s="1265"/>
      <c r="AF83" s="1265"/>
      <c r="AG83" s="1265"/>
      <c r="AH83" s="1265"/>
      <c r="AI83" s="1265"/>
      <c r="AJ83" s="1265"/>
      <c r="AU83" s="1030"/>
      <c r="AV83" s="1030"/>
      <c r="AW83" s="1030"/>
      <c r="AX83" s="1030"/>
      <c r="BI83" s="1265"/>
      <c r="BJ83" s="1265"/>
      <c r="BK83" s="1265"/>
      <c r="BL83" s="1265"/>
      <c r="BM83" s="1265"/>
      <c r="BQ83" s="1265"/>
      <c r="BR83" s="1265"/>
      <c r="BS83" s="1265"/>
      <c r="BT83" s="1265"/>
      <c r="BU83" s="1265"/>
      <c r="BY83" s="3620"/>
      <c r="BZ83" s="2991" t="s">
        <v>1038</v>
      </c>
      <c r="CA83" s="2517">
        <v>5.8610402115516242</v>
      </c>
      <c r="CB83" s="2518">
        <v>0.93110430886676421</v>
      </c>
      <c r="CC83" s="2519">
        <v>0</v>
      </c>
      <c r="CD83" s="2518">
        <v>2.2751573319587997E-3</v>
      </c>
      <c r="CE83" s="2518">
        <v>8.6919473680014306E-2</v>
      </c>
      <c r="CF83" s="2518">
        <v>0.21807399783718165</v>
      </c>
      <c r="CG83" s="2518">
        <v>0.29720045285765628</v>
      </c>
      <c r="CH83" s="2518">
        <v>0.27827836448084314</v>
      </c>
      <c r="CI83" s="2518">
        <v>4.835686267910963E-2</v>
      </c>
      <c r="CJ83" s="2519">
        <v>1.3006038403201508</v>
      </c>
      <c r="CK83" s="2518">
        <v>0.36511514821264851</v>
      </c>
      <c r="CL83" s="2519">
        <v>0</v>
      </c>
      <c r="CM83" s="2518">
        <v>1.6215666802297736E-3</v>
      </c>
      <c r="CN83" s="2518">
        <v>4.6560835540265855E-2</v>
      </c>
      <c r="CO83" s="2518">
        <v>7.851820853031477E-2</v>
      </c>
      <c r="CP83" s="2518">
        <v>7.189052883054993E-2</v>
      </c>
      <c r="CQ83" s="2518">
        <v>6.9299350757236533E-2</v>
      </c>
      <c r="CR83" s="2518">
        <v>9.7224657874051545E-2</v>
      </c>
      <c r="CS83" s="2518">
        <v>0.47934862527338817</v>
      </c>
      <c r="CT83" s="2519">
        <v>0</v>
      </c>
      <c r="CU83" s="2518">
        <v>2.4268344873934803E-3</v>
      </c>
      <c r="CV83" s="2518">
        <v>7.8711766354550031E-2</v>
      </c>
      <c r="CW83" s="2518">
        <v>0.13603732520304851</v>
      </c>
      <c r="CX83" s="2518">
        <v>0.15026831929137746</v>
      </c>
      <c r="CY83" s="2518">
        <v>8.0305557894814986E-2</v>
      </c>
      <c r="CZ83" s="2518">
        <v>3.1598822042203684E-2</v>
      </c>
      <c r="DA83" s="2518">
        <v>0.45614006683411368</v>
      </c>
      <c r="DB83" s="2519">
        <v>0</v>
      </c>
      <c r="DC83" s="2518">
        <v>2.6697872851593914E-2</v>
      </c>
      <c r="DD83" s="2518">
        <v>0.10172039538642277</v>
      </c>
      <c r="DE83" s="2518">
        <v>0.14600660054868853</v>
      </c>
      <c r="DF83" s="2518">
        <v>0.10531001719117027</v>
      </c>
      <c r="DG83" s="2518">
        <v>6.6098481171370238E-2</v>
      </c>
      <c r="DH83" s="2518">
        <v>1.0306699684867854E-2</v>
      </c>
      <c r="DI83" s="2519">
        <v>1.040029451141421</v>
      </c>
      <c r="DJ83" s="2518">
        <v>7.219463554054271E-3</v>
      </c>
      <c r="DK83" s="2518">
        <v>1.1704614288729558E-2</v>
      </c>
      <c r="DL83" s="2518">
        <v>0.31961400998083489</v>
      </c>
      <c r="DM83" s="2518">
        <v>0.29943591614611204</v>
      </c>
      <c r="DN83" s="2518">
        <v>0.25511250866797991</v>
      </c>
      <c r="DO83" s="2518">
        <v>0.11814466290480603</v>
      </c>
      <c r="DP83" s="2518">
        <v>2.8798275598904507E-2</v>
      </c>
      <c r="DQ83" s="2518">
        <v>0.31714496444709972</v>
      </c>
      <c r="DR83" s="2519">
        <v>0</v>
      </c>
      <c r="DS83" s="2519">
        <v>0</v>
      </c>
      <c r="DT83" s="2518">
        <v>5.583378842619708E-2</v>
      </c>
      <c r="DU83" s="2518">
        <v>7.6017000707485322E-2</v>
      </c>
      <c r="DV83" s="2518">
        <v>0.1000822962087974</v>
      </c>
      <c r="DW83" s="2518">
        <v>8.4039228843407116E-2</v>
      </c>
      <c r="DX83" s="2518">
        <v>1.172650261212836E-3</v>
      </c>
      <c r="DY83" s="2519">
        <v>2.1644102253074582</v>
      </c>
      <c r="DZ83" s="2518">
        <v>0.88406601680096508</v>
      </c>
      <c r="EA83" s="2519">
        <v>0</v>
      </c>
      <c r="EB83" s="2518">
        <v>2.5420330596500659E-2</v>
      </c>
      <c r="EC83" s="2518">
        <v>8.4205792279129721E-2</v>
      </c>
      <c r="ED83" s="2518">
        <v>0.21595728627617733</v>
      </c>
      <c r="EE83" s="2518">
        <v>0.23751206347566212</v>
      </c>
      <c r="EF83" s="2518">
        <v>0.28032667474311834</v>
      </c>
      <c r="EG83" s="2518">
        <v>4.0643869430376844E-2</v>
      </c>
      <c r="EH83" s="2519">
        <v>1.2803442085064936</v>
      </c>
      <c r="EI83" s="2518">
        <v>4.5999544602572376E-3</v>
      </c>
      <c r="EJ83" s="2518">
        <v>0.12828444463238534</v>
      </c>
      <c r="EK83" s="2518">
        <v>0.28811395736749679</v>
      </c>
      <c r="EL83" s="2518">
        <v>0.32988877232614716</v>
      </c>
      <c r="EM83" s="2518">
        <v>0.29333385949212604</v>
      </c>
      <c r="EN83" s="2518">
        <v>0.20206901692881499</v>
      </c>
      <c r="EO83" s="2518">
        <v>3.405420329926568E-2</v>
      </c>
      <c r="EP83" s="2520">
        <v>0.1077474214687299</v>
      </c>
      <c r="EQ83" s="2508"/>
    </row>
    <row r="84" spans="1:147" ht="33.75">
      <c r="A84" s="1030"/>
      <c r="B84" s="1030"/>
      <c r="C84" s="1030"/>
      <c r="D84" s="1030"/>
      <c r="R84" s="1265"/>
      <c r="S84" s="1265"/>
      <c r="T84" s="1265"/>
      <c r="U84" s="1265"/>
      <c r="X84" s="1265"/>
      <c r="Y84" s="1265"/>
      <c r="Z84" s="1265"/>
      <c r="AA84" s="1265"/>
      <c r="AB84" s="1265"/>
      <c r="AF84" s="1265"/>
      <c r="AG84" s="1265"/>
      <c r="AH84" s="1265"/>
      <c r="AI84" s="1265"/>
      <c r="AJ84" s="1265"/>
      <c r="AU84" s="1030"/>
      <c r="AV84" s="1030"/>
      <c r="AW84" s="1030"/>
      <c r="AX84" s="1030"/>
      <c r="BI84" s="1265"/>
      <c r="BJ84" s="1265"/>
      <c r="BK84" s="1265"/>
      <c r="BL84" s="1265"/>
      <c r="BM84" s="1265"/>
      <c r="BQ84" s="1265"/>
      <c r="BR84" s="1265"/>
      <c r="BS84" s="1265"/>
      <c r="BT84" s="1265"/>
      <c r="BU84" s="1265"/>
      <c r="BY84" s="3620"/>
      <c r="BZ84" s="2991" t="s">
        <v>1039</v>
      </c>
      <c r="CA84" s="2517">
        <v>8.9448842980032168</v>
      </c>
      <c r="CB84" s="2519">
        <v>1.2459134716889546</v>
      </c>
      <c r="CC84" s="2518">
        <v>6.4308396985309412E-3</v>
      </c>
      <c r="CD84" s="2518">
        <v>1.8085940950400996E-2</v>
      </c>
      <c r="CE84" s="2518">
        <v>0.15488882862679335</v>
      </c>
      <c r="CF84" s="2518">
        <v>0.25466654006731709</v>
      </c>
      <c r="CG84" s="2518">
        <v>0.40179629211612761</v>
      </c>
      <c r="CH84" s="2518">
        <v>0.29804883748870176</v>
      </c>
      <c r="CI84" s="2518">
        <v>0.11199619274108212</v>
      </c>
      <c r="CJ84" s="2519">
        <v>2.2591847694054552</v>
      </c>
      <c r="CK84" s="2518">
        <v>0.66589763745467456</v>
      </c>
      <c r="CL84" s="2519">
        <v>0</v>
      </c>
      <c r="CM84" s="2518">
        <v>1.2452208016839389E-3</v>
      </c>
      <c r="CN84" s="2518">
        <v>0.12694301273997138</v>
      </c>
      <c r="CO84" s="2518">
        <v>0.12117901078839637</v>
      </c>
      <c r="CP84" s="2518">
        <v>0.14233493587664578</v>
      </c>
      <c r="CQ84" s="2518">
        <v>0.14956664555942101</v>
      </c>
      <c r="CR84" s="2518">
        <v>0.12462881168855648</v>
      </c>
      <c r="CS84" s="2518">
        <v>0.87374302561023232</v>
      </c>
      <c r="CT84" s="2519">
        <v>0</v>
      </c>
      <c r="CU84" s="2518">
        <v>1.9230807198091796E-2</v>
      </c>
      <c r="CV84" s="2518">
        <v>0.14290946581245142</v>
      </c>
      <c r="CW84" s="2518">
        <v>0.23481316858354387</v>
      </c>
      <c r="CX84" s="2518">
        <v>0.25716169710981318</v>
      </c>
      <c r="CY84" s="2518">
        <v>0.17682739587123519</v>
      </c>
      <c r="CZ84" s="2518">
        <v>4.2800491035097692E-2</v>
      </c>
      <c r="DA84" s="2518">
        <v>0.71954410634054722</v>
      </c>
      <c r="DB84" s="2519">
        <v>0</v>
      </c>
      <c r="DC84" s="2518">
        <v>7.2974805889080785E-2</v>
      </c>
      <c r="DD84" s="2518">
        <v>0.19529681868871976</v>
      </c>
      <c r="DE84" s="2518">
        <v>0.20079276587079292</v>
      </c>
      <c r="DF84" s="2518">
        <v>0.15726118536174249</v>
      </c>
      <c r="DG84" s="2518">
        <v>7.4157094011117058E-2</v>
      </c>
      <c r="DH84" s="2518">
        <v>1.9061436519094539E-2</v>
      </c>
      <c r="DI84" s="2519">
        <v>1.4694884480292028</v>
      </c>
      <c r="DJ84" s="2518">
        <v>6.2434199623238032E-3</v>
      </c>
      <c r="DK84" s="2518">
        <v>4.5828861450503647E-2</v>
      </c>
      <c r="DL84" s="2518">
        <v>0.43590330362319957</v>
      </c>
      <c r="DM84" s="2518">
        <v>0.52829169101592233</v>
      </c>
      <c r="DN84" s="2518">
        <v>0.28842622454383798</v>
      </c>
      <c r="DO84" s="2518">
        <v>0.14231244782411545</v>
      </c>
      <c r="DP84" s="2518">
        <v>2.2482499609299496E-2</v>
      </c>
      <c r="DQ84" s="2518">
        <v>0.38873955686890804</v>
      </c>
      <c r="DR84" s="2519">
        <v>0</v>
      </c>
      <c r="DS84" s="2518">
        <v>1.5270700882112643E-2</v>
      </c>
      <c r="DT84" s="2518">
        <v>9.5171257737641457E-2</v>
      </c>
      <c r="DU84" s="2518">
        <v>9.8122747425742812E-2</v>
      </c>
      <c r="DV84" s="2518">
        <v>9.7298799881504014E-2</v>
      </c>
      <c r="DW84" s="2518">
        <v>5.0481965004035838E-2</v>
      </c>
      <c r="DX84" s="2518">
        <v>3.2394085937871388E-2</v>
      </c>
      <c r="DY84" s="2519">
        <v>3.5126945551442104</v>
      </c>
      <c r="DZ84" s="2519">
        <v>1.3329497597333249</v>
      </c>
      <c r="EA84" s="2519">
        <v>0</v>
      </c>
      <c r="EB84" s="2518">
        <v>3.2113771910374678E-2</v>
      </c>
      <c r="EC84" s="2518">
        <v>0.28015546740273739</v>
      </c>
      <c r="ED84" s="2518">
        <v>0.30960528439238549</v>
      </c>
      <c r="EE84" s="2518">
        <v>0.39838098126342952</v>
      </c>
      <c r="EF84" s="2518">
        <v>0.28621831584876284</v>
      </c>
      <c r="EG84" s="2518">
        <v>2.647593891563518E-2</v>
      </c>
      <c r="EH84" s="2519">
        <v>2.1797447954108842</v>
      </c>
      <c r="EI84" s="2518">
        <v>9.4441976446918933E-3</v>
      </c>
      <c r="EJ84" s="2518">
        <v>0.1386544099338376</v>
      </c>
      <c r="EK84" s="2518">
        <v>0.30260990571782648</v>
      </c>
      <c r="EL84" s="2518">
        <v>0.94055907330115207</v>
      </c>
      <c r="EM84" s="2518">
        <v>0.44992963469085956</v>
      </c>
      <c r="EN84" s="2518">
        <v>0.28442646001835625</v>
      </c>
      <c r="EO84" s="2518">
        <v>5.4121114104159845E-2</v>
      </c>
      <c r="EP84" s="2520">
        <v>6.8863496866490889E-2</v>
      </c>
      <c r="EQ84" s="2508"/>
    </row>
    <row r="85" spans="1:147" ht="33.75">
      <c r="A85" s="1030"/>
      <c r="B85" s="1030"/>
      <c r="C85" s="1030"/>
      <c r="D85" s="1030"/>
      <c r="R85" s="1266"/>
      <c r="S85" s="1266"/>
      <c r="T85" s="1266"/>
      <c r="U85" s="1266"/>
      <c r="X85" s="1266"/>
      <c r="Y85" s="1266"/>
      <c r="Z85" s="1266"/>
      <c r="AA85" s="1266"/>
      <c r="AB85" s="1266"/>
      <c r="AF85" s="1266"/>
      <c r="AG85" s="1266"/>
      <c r="AH85" s="1266"/>
      <c r="AI85" s="1266"/>
      <c r="AJ85" s="1266"/>
      <c r="AU85" s="1030"/>
      <c r="AV85" s="1030"/>
      <c r="AW85" s="1030"/>
      <c r="AX85" s="1030"/>
      <c r="BI85" s="1266"/>
      <c r="BJ85" s="1266"/>
      <c r="BK85" s="1266"/>
      <c r="BL85" s="1266"/>
      <c r="BM85" s="1266"/>
      <c r="BQ85" s="1266"/>
      <c r="BR85" s="1266"/>
      <c r="BS85" s="1266"/>
      <c r="BT85" s="1266"/>
      <c r="BU85" s="1266"/>
      <c r="BY85" s="3620"/>
      <c r="BZ85" s="2991" t="s">
        <v>1040</v>
      </c>
      <c r="CA85" s="2517">
        <v>13.616368281895999</v>
      </c>
      <c r="CB85" s="2519">
        <v>1.7457974406360428</v>
      </c>
      <c r="CC85" s="2519">
        <v>0</v>
      </c>
      <c r="CD85" s="2518">
        <v>4.6005230025441525E-2</v>
      </c>
      <c r="CE85" s="2518">
        <v>0.20400229762234251</v>
      </c>
      <c r="CF85" s="2518">
        <v>0.29432156270251003</v>
      </c>
      <c r="CG85" s="2518">
        <v>0.58035188460907683</v>
      </c>
      <c r="CH85" s="2518">
        <v>0.4687303220989304</v>
      </c>
      <c r="CI85" s="2518">
        <v>0.15238614357774308</v>
      </c>
      <c r="CJ85" s="2519">
        <v>4.51688184771435</v>
      </c>
      <c r="CK85" s="2518">
        <v>0.94568518539774193</v>
      </c>
      <c r="CL85" s="2519">
        <v>0</v>
      </c>
      <c r="CM85" s="2518">
        <v>8.7186528861917141E-3</v>
      </c>
      <c r="CN85" s="2518">
        <v>0.18464311675282677</v>
      </c>
      <c r="CO85" s="2518">
        <v>0.14808995288400725</v>
      </c>
      <c r="CP85" s="2518">
        <v>0.26170635698756967</v>
      </c>
      <c r="CQ85" s="2518">
        <v>0.19318526211253531</v>
      </c>
      <c r="CR85" s="2518">
        <v>0.14934184377461104</v>
      </c>
      <c r="CS85" s="2519">
        <v>1.649479968221186</v>
      </c>
      <c r="CT85" s="2519">
        <v>0</v>
      </c>
      <c r="CU85" s="2518">
        <v>4.0860894732304497E-2</v>
      </c>
      <c r="CV85" s="2518">
        <v>0.35722603251887541</v>
      </c>
      <c r="CW85" s="2518">
        <v>0.43183285769671881</v>
      </c>
      <c r="CX85" s="2518">
        <v>0.44499488199716564</v>
      </c>
      <c r="CY85" s="2518">
        <v>0.28207709687525118</v>
      </c>
      <c r="CZ85" s="2518">
        <v>9.2488204400869814E-2</v>
      </c>
      <c r="DA85" s="2519">
        <v>1.921716694095426</v>
      </c>
      <c r="DB85" s="2519">
        <v>0</v>
      </c>
      <c r="DC85" s="2518">
        <v>0.14892016462584551</v>
      </c>
      <c r="DD85" s="2518">
        <v>0.5762080332482914</v>
      </c>
      <c r="DE85" s="2518">
        <v>0.61645127930923982</v>
      </c>
      <c r="DF85" s="2518">
        <v>0.37828145392519497</v>
      </c>
      <c r="DG85" s="2518">
        <v>0.17499969504372656</v>
      </c>
      <c r="DH85" s="2518">
        <v>2.6856067943126713E-2</v>
      </c>
      <c r="DI85" s="2519">
        <v>2.1269654264224847</v>
      </c>
      <c r="DJ85" s="2518">
        <v>1.1514341813773608E-2</v>
      </c>
      <c r="DK85" s="2518">
        <v>8.0431452026605843E-2</v>
      </c>
      <c r="DL85" s="2518">
        <v>0.55243931996189033</v>
      </c>
      <c r="DM85" s="2518">
        <v>0.74995479119309871</v>
      </c>
      <c r="DN85" s="2518">
        <v>0.51409955494178439</v>
      </c>
      <c r="DO85" s="2518">
        <v>0.18762999357165128</v>
      </c>
      <c r="DP85" s="2518">
        <v>3.0895972913680684E-2</v>
      </c>
      <c r="DQ85" s="2518">
        <v>0.37674473602158493</v>
      </c>
      <c r="DR85" s="2519">
        <v>0</v>
      </c>
      <c r="DS85" s="2518">
        <v>3.5043648998528154E-3</v>
      </c>
      <c r="DT85" s="2518">
        <v>9.533682120079412E-2</v>
      </c>
      <c r="DU85" s="2518">
        <v>9.1582354006608815E-2</v>
      </c>
      <c r="DV85" s="2518">
        <v>7.7374432844384555E-2</v>
      </c>
      <c r="DW85" s="2518">
        <v>9.7262417588885888E-2</v>
      </c>
      <c r="DX85" s="2518">
        <v>1.1684345481058754E-2</v>
      </c>
      <c r="DY85" s="2519">
        <v>4.814982704361177</v>
      </c>
      <c r="DZ85" s="2519">
        <v>1.5122569808233082</v>
      </c>
      <c r="EA85" s="2518">
        <v>5.6069838397645039E-3</v>
      </c>
      <c r="EB85" s="2518">
        <v>1.6870282753945247E-2</v>
      </c>
      <c r="EC85" s="2518">
        <v>0.17602066082114262</v>
      </c>
      <c r="ED85" s="2518">
        <v>0.41115417931758813</v>
      </c>
      <c r="EE85" s="2518">
        <v>0.50099603075762522</v>
      </c>
      <c r="EF85" s="2518">
        <v>0.32707095067845693</v>
      </c>
      <c r="EG85" s="2518">
        <v>7.4537892654785332E-2</v>
      </c>
      <c r="EH85" s="2519">
        <v>3.3027257235378742</v>
      </c>
      <c r="EI85" s="2518">
        <v>5.4372071551526272E-3</v>
      </c>
      <c r="EJ85" s="2518">
        <v>0.10486435165153252</v>
      </c>
      <c r="EK85" s="2519">
        <v>1.0148477306149057</v>
      </c>
      <c r="EL85" s="2519">
        <v>1.012478225818068</v>
      </c>
      <c r="EM85" s="2518">
        <v>0.70531970192970717</v>
      </c>
      <c r="EN85" s="2518">
        <v>0.38113595896745567</v>
      </c>
      <c r="EO85" s="2518">
        <v>7.864254740104927E-2</v>
      </c>
      <c r="EP85" s="2520">
        <v>3.4996126740354329E-2</v>
      </c>
      <c r="EQ85" s="2508"/>
    </row>
    <row r="86" spans="1:147" ht="33.75">
      <c r="AU86" s="1030"/>
      <c r="AV86" s="1030"/>
      <c r="AW86" s="1030"/>
      <c r="AX86" s="1030"/>
      <c r="BY86" s="3620"/>
      <c r="BZ86" s="2991" t="s">
        <v>1041</v>
      </c>
      <c r="CA86" s="2517">
        <v>25.197093774138349</v>
      </c>
      <c r="CB86" s="2519">
        <v>3.6878495171683232</v>
      </c>
      <c r="CC86" s="2518">
        <v>3.5268364287874181E-3</v>
      </c>
      <c r="CD86" s="2518">
        <v>2.4736526911336491E-2</v>
      </c>
      <c r="CE86" s="2518">
        <v>0.22986801608758642</v>
      </c>
      <c r="CF86" s="2518">
        <v>0.72606676030466444</v>
      </c>
      <c r="CG86" s="2519">
        <v>1.2566278826090231</v>
      </c>
      <c r="CH86" s="2519">
        <v>1.1691193356671983</v>
      </c>
      <c r="CI86" s="2518">
        <v>0.27790415915972794</v>
      </c>
      <c r="CJ86" s="2519">
        <v>8.6841847715274216</v>
      </c>
      <c r="CK86" s="2519">
        <v>1.0585954302446057</v>
      </c>
      <c r="CL86" s="2519">
        <v>0</v>
      </c>
      <c r="CM86" s="2518">
        <v>2.9891988743085823E-3</v>
      </c>
      <c r="CN86" s="2518">
        <v>0.15720161806365879</v>
      </c>
      <c r="CO86" s="2518">
        <v>0.2255913687450041</v>
      </c>
      <c r="CP86" s="2518">
        <v>0.25364832210784638</v>
      </c>
      <c r="CQ86" s="2518">
        <v>0.17156160170508786</v>
      </c>
      <c r="CR86" s="2518">
        <v>0.24760332074869981</v>
      </c>
      <c r="CS86" s="2519">
        <v>2.7424504710334103</v>
      </c>
      <c r="CT86" s="2519">
        <v>0</v>
      </c>
      <c r="CU86" s="2518">
        <v>5.0379964862418206E-3</v>
      </c>
      <c r="CV86" s="2518">
        <v>0.329874935639004</v>
      </c>
      <c r="CW86" s="2518">
        <v>0.87100845116692627</v>
      </c>
      <c r="CX86" s="2518">
        <v>0.90538592226082704</v>
      </c>
      <c r="CY86" s="2518">
        <v>0.51439346086185767</v>
      </c>
      <c r="CZ86" s="2518">
        <v>0.11674970461855409</v>
      </c>
      <c r="DA86" s="2519">
        <v>4.8831388702494003</v>
      </c>
      <c r="DB86" s="2518">
        <v>7.6149581989612696E-4</v>
      </c>
      <c r="DC86" s="2518">
        <v>0.27822100808347605</v>
      </c>
      <c r="DD86" s="2519">
        <v>1.4761796648498831</v>
      </c>
      <c r="DE86" s="2519">
        <v>1.4600141160319469</v>
      </c>
      <c r="DF86" s="2519">
        <v>1.0764713567109327</v>
      </c>
      <c r="DG86" s="2518">
        <v>0.46286273960129765</v>
      </c>
      <c r="DH86" s="2518">
        <v>0.12862848915196928</v>
      </c>
      <c r="DI86" s="2519">
        <v>4.2602128954037894</v>
      </c>
      <c r="DJ86" s="2518">
        <v>7.15518713789191E-3</v>
      </c>
      <c r="DK86" s="2518">
        <v>0.1605930838373312</v>
      </c>
      <c r="DL86" s="2519">
        <v>1.2906123486031396</v>
      </c>
      <c r="DM86" s="2519">
        <v>1.3761209945936501</v>
      </c>
      <c r="DN86" s="2518">
        <v>0.88661894446322753</v>
      </c>
      <c r="DO86" s="2518">
        <v>0.49117177017698282</v>
      </c>
      <c r="DP86" s="2518">
        <v>4.7940566591564517E-2</v>
      </c>
      <c r="DQ86" s="2519">
        <v>1.4563907662360647</v>
      </c>
      <c r="DR86" s="2518">
        <v>7.61495819896127E-3</v>
      </c>
      <c r="DS86" s="2518">
        <v>6.7869007553347863E-2</v>
      </c>
      <c r="DT86" s="2518">
        <v>0.34121030012337389</v>
      </c>
      <c r="DU86" s="2518">
        <v>0.36436450980295754</v>
      </c>
      <c r="DV86" s="2518">
        <v>0.35955152108556782</v>
      </c>
      <c r="DW86" s="2518">
        <v>0.25852930402976476</v>
      </c>
      <c r="DX86" s="2518">
        <v>5.7251165442091793E-2</v>
      </c>
      <c r="DY86" s="2519">
        <v>7.1084558238027382</v>
      </c>
      <c r="DZ86" s="2519">
        <v>2.2883030332149654</v>
      </c>
      <c r="EA86" s="2518">
        <v>7.6149581989612696E-4</v>
      </c>
      <c r="EB86" s="2518">
        <v>0.10134627779721402</v>
      </c>
      <c r="EC86" s="2518">
        <v>0.43639150650383673</v>
      </c>
      <c r="ED86" s="2518">
        <v>0.65086591347748157</v>
      </c>
      <c r="EE86" s="2518">
        <v>0.64725984679052917</v>
      </c>
      <c r="EF86" s="2518">
        <v>0.36253124944489762</v>
      </c>
      <c r="EG86" s="2518">
        <v>8.914674338111056E-2</v>
      </c>
      <c r="EH86" s="2519">
        <v>4.8201527905877724</v>
      </c>
      <c r="EI86" s="2518">
        <v>3.750735915354745E-2</v>
      </c>
      <c r="EJ86" s="2518">
        <v>0.20296694339128082</v>
      </c>
      <c r="EK86" s="2518">
        <v>0.95194170888138752</v>
      </c>
      <c r="EL86" s="2519">
        <v>1.8788421823865566</v>
      </c>
      <c r="EM86" s="2518">
        <v>0.90482343320067893</v>
      </c>
      <c r="EN86" s="2518">
        <v>0.68503253492512384</v>
      </c>
      <c r="EO86" s="2518">
        <v>0.15903862864919674</v>
      </c>
      <c r="EP86" s="2521">
        <v>0</v>
      </c>
      <c r="EQ86" s="2508"/>
    </row>
    <row r="87" spans="1:147" ht="33.75">
      <c r="AU87" s="1030"/>
      <c r="AV87" s="1030"/>
      <c r="AW87" s="1030"/>
      <c r="AX87" s="1030"/>
      <c r="BY87" s="3620"/>
      <c r="BZ87" s="2991" t="s">
        <v>1042</v>
      </c>
      <c r="CA87" s="2517">
        <v>41.032163851307011</v>
      </c>
      <c r="CB87" s="2519">
        <v>4.0838259258002614</v>
      </c>
      <c r="CC87" s="2519">
        <v>0</v>
      </c>
      <c r="CD87" s="2518">
        <v>2.932603352365391E-2</v>
      </c>
      <c r="CE87" s="2518">
        <v>0.21909355650628096</v>
      </c>
      <c r="CF87" s="2518">
        <v>0.72421200692732757</v>
      </c>
      <c r="CG87" s="2519">
        <v>1.5611593398407817</v>
      </c>
      <c r="CH87" s="2519">
        <v>1.2058308921252492</v>
      </c>
      <c r="CI87" s="2518">
        <v>0.34420409687696985</v>
      </c>
      <c r="CJ87" s="2519">
        <v>17.007017195306975</v>
      </c>
      <c r="CK87" s="2519">
        <v>1.4018540248430973</v>
      </c>
      <c r="CL87" s="2519">
        <v>0</v>
      </c>
      <c r="CM87" s="2518">
        <v>7.2110036409573927E-3</v>
      </c>
      <c r="CN87" s="2518">
        <v>0.21411172243168797</v>
      </c>
      <c r="CO87" s="2518">
        <v>0.39769237037619704</v>
      </c>
      <c r="CP87" s="2518">
        <v>0.32242419119329063</v>
      </c>
      <c r="CQ87" s="2518">
        <v>0.23403575744047242</v>
      </c>
      <c r="CR87" s="2518">
        <v>0.22637897976049254</v>
      </c>
      <c r="CS87" s="2519">
        <v>4.9837787671105636</v>
      </c>
      <c r="CT87" s="2518">
        <v>3.6055018204786964E-3</v>
      </c>
      <c r="CU87" s="2518">
        <v>3.6055018204786964E-3</v>
      </c>
      <c r="CV87" s="2518">
        <v>0.80631458433685288</v>
      </c>
      <c r="CW87" s="2519">
        <v>1.9032907264226215</v>
      </c>
      <c r="CX87" s="2519">
        <v>1.5213897248410309</v>
      </c>
      <c r="CY87" s="2518">
        <v>0.64805649310023172</v>
      </c>
      <c r="CZ87" s="2518">
        <v>9.7516234768871099E-2</v>
      </c>
      <c r="DA87" s="2519">
        <v>10.621384403353314</v>
      </c>
      <c r="DB87" s="2519">
        <v>0</v>
      </c>
      <c r="DC87" s="2518">
        <v>0.36573677311881814</v>
      </c>
      <c r="DD87" s="2519">
        <v>3.8238432533738789</v>
      </c>
      <c r="DE87" s="2519">
        <v>3.9165455873077795</v>
      </c>
      <c r="DF87" s="2519">
        <v>1.6987300412756965</v>
      </c>
      <c r="DG87" s="2518">
        <v>0.69423048287457556</v>
      </c>
      <c r="DH87" s="2518">
        <v>0.1222982654025688</v>
      </c>
      <c r="DI87" s="2519">
        <v>6.0337338644586458</v>
      </c>
      <c r="DJ87" s="2518">
        <v>8.8645952897970261E-3</v>
      </c>
      <c r="DK87" s="2518">
        <v>0.27477466754607305</v>
      </c>
      <c r="DL87" s="2519">
        <v>1.7322763445927678</v>
      </c>
      <c r="DM87" s="2519">
        <v>1.9206361629356414</v>
      </c>
      <c r="DN87" s="2519">
        <v>1.4541367963205571</v>
      </c>
      <c r="DO87" s="2518">
        <v>0.57416592255055254</v>
      </c>
      <c r="DP87" s="2518">
        <v>6.8879375223259598E-2</v>
      </c>
      <c r="DQ87" s="2519">
        <v>2.2704554196363325</v>
      </c>
      <c r="DR87" s="2519">
        <v>0</v>
      </c>
      <c r="DS87" s="2518">
        <v>3.1934444695707373E-2</v>
      </c>
      <c r="DT87" s="2519">
        <v>1.090776276517617</v>
      </c>
      <c r="DU87" s="2518">
        <v>0.5147182062578094</v>
      </c>
      <c r="DV87" s="2518">
        <v>0.38346156964172701</v>
      </c>
      <c r="DW87" s="2518">
        <v>0.23625230041708889</v>
      </c>
      <c r="DX87" s="2518">
        <v>1.331262210638288E-2</v>
      </c>
      <c r="DY87" s="2519">
        <v>11.637131446104794</v>
      </c>
      <c r="DZ87" s="2519">
        <v>5.0732711441699001</v>
      </c>
      <c r="EA87" s="2518">
        <v>2.9304291392031855E-2</v>
      </c>
      <c r="EB87" s="2518">
        <v>0.27202391997645281</v>
      </c>
      <c r="EC87" s="2518">
        <v>0.77326184865733971</v>
      </c>
      <c r="ED87" s="2519">
        <v>1.5442453585997356</v>
      </c>
      <c r="EE87" s="2519">
        <v>1.2532984017985462</v>
      </c>
      <c r="EF87" s="2518">
        <v>0.98133950655404178</v>
      </c>
      <c r="EG87" s="2518">
        <v>0.21979781719175154</v>
      </c>
      <c r="EH87" s="2519">
        <v>6.5638603019348949</v>
      </c>
      <c r="EI87" s="2518">
        <v>2.1633010922872179E-2</v>
      </c>
      <c r="EJ87" s="2518">
        <v>0.59846761816309357</v>
      </c>
      <c r="EK87" s="2519">
        <v>1.6170131145741116</v>
      </c>
      <c r="EL87" s="2519">
        <v>2.2870290178762507</v>
      </c>
      <c r="EM87" s="2519">
        <v>1.2585303545252722</v>
      </c>
      <c r="EN87" s="2518">
        <v>0.6493511567608945</v>
      </c>
      <c r="EO87" s="2518">
        <v>0.13183602911240025</v>
      </c>
      <c r="EP87" s="2521">
        <v>0</v>
      </c>
      <c r="EQ87" s="2508"/>
    </row>
    <row r="88" spans="1:147" ht="33.75">
      <c r="AU88" s="1030"/>
      <c r="AV88" s="1030"/>
      <c r="AW88" s="1030"/>
      <c r="AX88" s="1030"/>
      <c r="BY88" s="3620"/>
      <c r="BZ88" s="2991" t="s">
        <v>1043</v>
      </c>
      <c r="CA88" s="2517">
        <v>72.631697167224601</v>
      </c>
      <c r="CB88" s="2519">
        <v>8.3354054429910533</v>
      </c>
      <c r="CC88" s="2519">
        <v>0</v>
      </c>
      <c r="CD88" s="2518">
        <v>7.224677725951581E-2</v>
      </c>
      <c r="CE88" s="2518">
        <v>0.37927917600009436</v>
      </c>
      <c r="CF88" s="2519">
        <v>1.694477233002502</v>
      </c>
      <c r="CG88" s="2519">
        <v>2.760289581194709</v>
      </c>
      <c r="CH88" s="2519">
        <v>2.6195307376070831</v>
      </c>
      <c r="CI88" s="2518">
        <v>0.8095819379271495</v>
      </c>
      <c r="CJ88" s="2519">
        <v>33.382313024584008</v>
      </c>
      <c r="CK88" s="2519">
        <v>1.5966453177352853</v>
      </c>
      <c r="CL88" s="2519">
        <v>0</v>
      </c>
      <c r="CM88" s="2518">
        <v>9.8644638181261984E-2</v>
      </c>
      <c r="CN88" s="2518">
        <v>0.28609773917338266</v>
      </c>
      <c r="CO88" s="2518">
        <v>0.23215225729425459</v>
      </c>
      <c r="CP88" s="2518">
        <v>0.42018344394507517</v>
      </c>
      <c r="CQ88" s="2518">
        <v>0.24862366312396278</v>
      </c>
      <c r="CR88" s="2518">
        <v>0.3109435760173484</v>
      </c>
      <c r="CS88" s="2519">
        <v>7.1112165617660006</v>
      </c>
      <c r="CT88" s="2519">
        <v>0</v>
      </c>
      <c r="CU88" s="2518">
        <v>6.0205647716263175E-3</v>
      </c>
      <c r="CV88" s="2518">
        <v>0.90528985847523813</v>
      </c>
      <c r="CW88" s="2519">
        <v>2.0302260212417473</v>
      </c>
      <c r="CX88" s="2519">
        <v>2.3628244959795275</v>
      </c>
      <c r="CY88" s="2519">
        <v>1.6027069275632728</v>
      </c>
      <c r="CZ88" s="2518">
        <v>0.20414869373458883</v>
      </c>
      <c r="DA88" s="2519">
        <v>24.674451145082724</v>
      </c>
      <c r="DB88" s="2518">
        <v>6.0205647716263175E-3</v>
      </c>
      <c r="DC88" s="2519">
        <v>1.6833702328943736</v>
      </c>
      <c r="DD88" s="2519">
        <v>8.5843738541943004</v>
      </c>
      <c r="DE88" s="2519">
        <v>6.5755512725486485</v>
      </c>
      <c r="DF88" s="2519">
        <v>5.4034273005695592</v>
      </c>
      <c r="DG88" s="2519">
        <v>2.2159280839986852</v>
      </c>
      <c r="DH88" s="2518">
        <v>0.20577983610552461</v>
      </c>
      <c r="DI88" s="2519">
        <v>10.946327575870816</v>
      </c>
      <c r="DJ88" s="2519">
        <v>0</v>
      </c>
      <c r="DK88" s="2518">
        <v>0.40743649332890808</v>
      </c>
      <c r="DL88" s="2519">
        <v>2.925455095774347</v>
      </c>
      <c r="DM88" s="2519">
        <v>3.9381943199159202</v>
      </c>
      <c r="DN88" s="2519">
        <v>2.6544009595051139</v>
      </c>
      <c r="DO88" s="2518">
        <v>0.89321455032682728</v>
      </c>
      <c r="DP88" s="2518">
        <v>0.12762615701969743</v>
      </c>
      <c r="DQ88" s="2519">
        <v>2.4350833895513762</v>
      </c>
      <c r="DR88" s="2519">
        <v>0</v>
      </c>
      <c r="DS88" s="2518">
        <v>0.14852817792692399</v>
      </c>
      <c r="DT88" s="2518">
        <v>0.43331045330214235</v>
      </c>
      <c r="DU88" s="2518">
        <v>0.82449213228331697</v>
      </c>
      <c r="DV88" s="2518">
        <v>0.54421550704442256</v>
      </c>
      <c r="DW88" s="2518">
        <v>0.47249598945131854</v>
      </c>
      <c r="DX88" s="2518">
        <v>1.2041129543252635E-2</v>
      </c>
      <c r="DY88" s="2519">
        <v>17.532567734227353</v>
      </c>
      <c r="DZ88" s="2519">
        <v>8.0249881056263757</v>
      </c>
      <c r="EA88" s="2518">
        <v>1.2041129543252635E-2</v>
      </c>
      <c r="EB88" s="2518">
        <v>0.14363347383743569</v>
      </c>
      <c r="EC88" s="2518">
        <v>0.98286000814507468</v>
      </c>
      <c r="ED88" s="2519">
        <v>2.269202051798227</v>
      </c>
      <c r="EE88" s="2519">
        <v>2.4246056019431155</v>
      </c>
      <c r="EF88" s="2519">
        <v>1.8457157105868782</v>
      </c>
      <c r="EG88" s="2518">
        <v>0.34693012977239174</v>
      </c>
      <c r="EH88" s="2519">
        <v>9.5075796286009808</v>
      </c>
      <c r="EI88" s="2518">
        <v>0.11114888809156279</v>
      </c>
      <c r="EJ88" s="2518">
        <v>0.80809542045980953</v>
      </c>
      <c r="EK88" s="2519">
        <v>1.5479954111511041</v>
      </c>
      <c r="EL88" s="2519">
        <v>4.0983073271903416</v>
      </c>
      <c r="EM88" s="2519">
        <v>1.6917267060993522</v>
      </c>
      <c r="EN88" s="2518">
        <v>0.97972780116332314</v>
      </c>
      <c r="EO88" s="2518">
        <v>0.27057807444548604</v>
      </c>
      <c r="EP88" s="2521">
        <v>0</v>
      </c>
      <c r="EQ88" s="2508"/>
    </row>
    <row r="89" spans="1:147" ht="33.75">
      <c r="AU89" s="1030"/>
      <c r="AV89" s="1030"/>
      <c r="AW89" s="1030"/>
      <c r="AX89" s="1030"/>
      <c r="BY89" s="3620"/>
      <c r="BZ89" s="2991" t="s">
        <v>1044</v>
      </c>
      <c r="CA89" s="2517">
        <v>128.10152504549058</v>
      </c>
      <c r="CB89" s="2519">
        <v>12.063340388054746</v>
      </c>
      <c r="CC89" s="2519">
        <v>0</v>
      </c>
      <c r="CD89" s="2518">
        <v>6.1125427531186279E-2</v>
      </c>
      <c r="CE89" s="2518">
        <v>0.80661867780877461</v>
      </c>
      <c r="CF89" s="2519">
        <v>1.9597482561889414</v>
      </c>
      <c r="CG89" s="2519">
        <v>4.2602241648273829</v>
      </c>
      <c r="CH89" s="2519">
        <v>4.0055007610550195</v>
      </c>
      <c r="CI89" s="2518">
        <v>0.97012310064343865</v>
      </c>
      <c r="CJ89" s="2519">
        <v>64.887007769348187</v>
      </c>
      <c r="CK89" s="2519">
        <v>2.125800005261322</v>
      </c>
      <c r="CL89" s="2519">
        <v>0</v>
      </c>
      <c r="CM89" s="2518">
        <v>2.0375142510395426E-2</v>
      </c>
      <c r="CN89" s="2518">
        <v>0.4204686633327554</v>
      </c>
      <c r="CO89" s="2518">
        <v>0.38389027431250572</v>
      </c>
      <c r="CP89" s="2518">
        <v>0.65983262176366009</v>
      </c>
      <c r="CQ89" s="2518">
        <v>0.42151592143477806</v>
      </c>
      <c r="CR89" s="2518">
        <v>0.21971738190722756</v>
      </c>
      <c r="CS89" s="2519">
        <v>12.000303787774376</v>
      </c>
      <c r="CT89" s="2519">
        <v>0</v>
      </c>
      <c r="CU89" s="2519">
        <v>0</v>
      </c>
      <c r="CV89" s="2519">
        <v>1.2846244969868943</v>
      </c>
      <c r="CW89" s="2519">
        <v>4.2947883028494376</v>
      </c>
      <c r="CX89" s="2519">
        <v>4.0002719266408473</v>
      </c>
      <c r="CY89" s="2519">
        <v>2.3271003644288313</v>
      </c>
      <c r="CZ89" s="2518">
        <v>9.3518696868361839E-2</v>
      </c>
      <c r="DA89" s="2519">
        <v>50.760903976312484</v>
      </c>
      <c r="DB89" s="2518">
        <v>6.7917141701318087E-3</v>
      </c>
      <c r="DC89" s="2519">
        <v>2.8578067535385516</v>
      </c>
      <c r="DD89" s="2519">
        <v>20.722388831715996</v>
      </c>
      <c r="DE89" s="2519">
        <v>14.351354139269311</v>
      </c>
      <c r="DF89" s="2519">
        <v>7.8658532894640238</v>
      </c>
      <c r="DG89" s="2519">
        <v>4.3451628655933465</v>
      </c>
      <c r="DH89" s="2518">
        <v>0.61154638256112392</v>
      </c>
      <c r="DI89" s="2519">
        <v>18.393106810321978</v>
      </c>
      <c r="DJ89" s="2518">
        <v>8.8814723763262104E-2</v>
      </c>
      <c r="DK89" s="2519">
        <v>1.1500193887615024</v>
      </c>
      <c r="DL89" s="2519">
        <v>5.7102736907429117</v>
      </c>
      <c r="DM89" s="2519">
        <v>5.6062095839095631</v>
      </c>
      <c r="DN89" s="2519">
        <v>3.9710761404560517</v>
      </c>
      <c r="DO89" s="2519">
        <v>1.6755004068218964</v>
      </c>
      <c r="DP89" s="2518">
        <v>0.19121287586678784</v>
      </c>
      <c r="DQ89" s="2519">
        <v>2.7205771000366248</v>
      </c>
      <c r="DR89" s="2519">
        <v>0</v>
      </c>
      <c r="DS89" s="2518">
        <v>0.19897886920061839</v>
      </c>
      <c r="DT89" s="2518">
        <v>0.61290833103494913</v>
      </c>
      <c r="DU89" s="2518">
        <v>0.9922529913872209</v>
      </c>
      <c r="DV89" s="2518">
        <v>0.53873420093793334</v>
      </c>
      <c r="DW89" s="2518">
        <v>0.32045825947046952</v>
      </c>
      <c r="DX89" s="2518">
        <v>5.7244448005433324E-2</v>
      </c>
      <c r="DY89" s="2519">
        <v>30.037492977729055</v>
      </c>
      <c r="DZ89" s="2519">
        <v>6.4419414424430066</v>
      </c>
      <c r="EA89" s="2519">
        <v>0</v>
      </c>
      <c r="EB89" s="2518">
        <v>0.29926893715628627</v>
      </c>
      <c r="EC89" s="2519">
        <v>1.2291328420804635</v>
      </c>
      <c r="ED89" s="2519">
        <v>2.0517085180892489</v>
      </c>
      <c r="EE89" s="2519">
        <v>1.8534849999612717</v>
      </c>
      <c r="EF89" s="2518">
        <v>0.73049521247178062</v>
      </c>
      <c r="EG89" s="2518">
        <v>0.27785093268395605</v>
      </c>
      <c r="EH89" s="2519">
        <v>23.595551535286052</v>
      </c>
      <c r="EI89" s="2518">
        <v>3.5977729117454983E-2</v>
      </c>
      <c r="EJ89" s="2519">
        <v>2.738582651557965</v>
      </c>
      <c r="EK89" s="2519">
        <v>6.4999295715139773</v>
      </c>
      <c r="EL89" s="2519">
        <v>8.0514012976263771</v>
      </c>
      <c r="EM89" s="2519">
        <v>5.4001207182567974</v>
      </c>
      <c r="EN89" s="2518">
        <v>0.69073329173159848</v>
      </c>
      <c r="EO89" s="2518">
        <v>0.17880627548187647</v>
      </c>
      <c r="EP89" s="2521">
        <v>0</v>
      </c>
      <c r="EQ89" s="2508"/>
    </row>
    <row r="90" spans="1:147" ht="22.5">
      <c r="AU90" s="1030"/>
      <c r="AV90" s="1030"/>
      <c r="AW90" s="1030"/>
      <c r="AX90" s="1030"/>
      <c r="BY90" s="3620"/>
      <c r="BZ90" s="2991" t="s">
        <v>1045</v>
      </c>
      <c r="CA90" s="2517">
        <v>677.73850008960937</v>
      </c>
      <c r="CB90" s="2519">
        <v>63.522104886354754</v>
      </c>
      <c r="CC90" s="2519">
        <v>0</v>
      </c>
      <c r="CD90" s="2519">
        <v>1.7404689457676124</v>
      </c>
      <c r="CE90" s="2519">
        <v>3.5809915876131959</v>
      </c>
      <c r="CF90" s="2519">
        <v>13.992124574907532</v>
      </c>
      <c r="CG90" s="2519">
        <v>22.13030248792143</v>
      </c>
      <c r="CH90" s="2519">
        <v>18.953284410244038</v>
      </c>
      <c r="CI90" s="2519">
        <v>3.1249328799009404</v>
      </c>
      <c r="CJ90" s="2519">
        <v>329.8616431000957</v>
      </c>
      <c r="CK90" s="2519">
        <v>8.2484338643276214</v>
      </c>
      <c r="CL90" s="2519">
        <v>0</v>
      </c>
      <c r="CM90" s="2518">
        <v>0.81439054948981748</v>
      </c>
      <c r="CN90" s="2519">
        <v>1.6520494003932653</v>
      </c>
      <c r="CO90" s="2519">
        <v>1.2495077859317205</v>
      </c>
      <c r="CP90" s="2519">
        <v>1.9767316985863701</v>
      </c>
      <c r="CQ90" s="2519">
        <v>2.2788616430997832</v>
      </c>
      <c r="CR90" s="2518">
        <v>0.27689278682666563</v>
      </c>
      <c r="CS90" s="2519">
        <v>26.867549668876752</v>
      </c>
      <c r="CT90" s="2519">
        <v>0</v>
      </c>
      <c r="CU90" s="2518">
        <v>3.9556112403809372E-2</v>
      </c>
      <c r="CV90" s="2519">
        <v>1.7311616252008839</v>
      </c>
      <c r="CW90" s="2519">
        <v>7.8902810094851397</v>
      </c>
      <c r="CX90" s="2519">
        <v>9.2548773939522153</v>
      </c>
      <c r="CY90" s="2519">
        <v>7.6352246286042273</v>
      </c>
      <c r="CZ90" s="2518">
        <v>0.31644889923047498</v>
      </c>
      <c r="DA90" s="2519">
        <v>294.74565956689128</v>
      </c>
      <c r="DB90" s="2519">
        <v>0</v>
      </c>
      <c r="DC90" s="2519">
        <v>25.648648648639504</v>
      </c>
      <c r="DD90" s="2519">
        <v>100.96223375693422</v>
      </c>
      <c r="DE90" s="2519">
        <v>69.607302666923175</v>
      </c>
      <c r="DF90" s="2519">
        <v>57.610345444800402</v>
      </c>
      <c r="DG90" s="2519">
        <v>36.526400572771152</v>
      </c>
      <c r="DH90" s="2519">
        <v>4.3907284768228401</v>
      </c>
      <c r="DI90" s="2519">
        <v>65.819760157503936</v>
      </c>
      <c r="DJ90" s="2519">
        <v>0</v>
      </c>
      <c r="DK90" s="2519">
        <v>2.9899767316993331</v>
      </c>
      <c r="DL90" s="2519">
        <v>21.023626275277408</v>
      </c>
      <c r="DM90" s="2519">
        <v>20.805083228923092</v>
      </c>
      <c r="DN90" s="2519">
        <v>13.960622874531269</v>
      </c>
      <c r="DO90" s="2519">
        <v>6.6844460354385431</v>
      </c>
      <c r="DP90" s="2518">
        <v>0.35600501163428433</v>
      </c>
      <c r="DQ90" s="2519">
        <v>14.749776266327958</v>
      </c>
      <c r="DR90" s="2519">
        <v>0</v>
      </c>
      <c r="DS90" s="2518">
        <v>0.1419366386250582</v>
      </c>
      <c r="DT90" s="2519">
        <v>3.8532307141533058</v>
      </c>
      <c r="DU90" s="2519">
        <v>5.5355289063900344</v>
      </c>
      <c r="DV90" s="2519">
        <v>2.9969572221227838</v>
      </c>
      <c r="DW90" s="2519">
        <v>2.0638983354215381</v>
      </c>
      <c r="DX90" s="2518">
        <v>0.15822444961523749</v>
      </c>
      <c r="DY90" s="2519">
        <v>203.78521567932702</v>
      </c>
      <c r="DZ90" s="2519">
        <v>35.366207266882796</v>
      </c>
      <c r="EA90" s="2519">
        <v>0</v>
      </c>
      <c r="EB90" s="2518">
        <v>0.75156613567237807</v>
      </c>
      <c r="EC90" s="2519">
        <v>6.9618757830704494</v>
      </c>
      <c r="ED90" s="2519">
        <v>10.278503669236002</v>
      </c>
      <c r="EE90" s="2519">
        <v>11.434759262578126</v>
      </c>
      <c r="EF90" s="2519">
        <v>5.3066046178648882</v>
      </c>
      <c r="EG90" s="2518">
        <v>0.63289779846094996</v>
      </c>
      <c r="EH90" s="2519">
        <v>168.41900841244424</v>
      </c>
      <c r="EI90" s="2519">
        <v>0</v>
      </c>
      <c r="EJ90" s="2519">
        <v>2.0569178449980874</v>
      </c>
      <c r="EK90" s="2519">
        <v>32.633792733142734</v>
      </c>
      <c r="EL90" s="2519">
        <v>40.706282441397057</v>
      </c>
      <c r="EM90" s="2519">
        <v>37.694648290687056</v>
      </c>
      <c r="EN90" s="2519">
        <v>30.344191874001964</v>
      </c>
      <c r="EO90" s="2519">
        <v>24.983175228217345</v>
      </c>
      <c r="EP90" s="2521">
        <v>0</v>
      </c>
      <c r="EQ90" s="2508"/>
    </row>
    <row r="91" spans="1:147" ht="22.5">
      <c r="AU91" s="1030"/>
      <c r="AV91" s="1030"/>
      <c r="AW91" s="1030"/>
      <c r="AX91" s="1030"/>
      <c r="BY91" s="3620" t="s">
        <v>307</v>
      </c>
      <c r="BZ91" s="2991" t="s">
        <v>1036</v>
      </c>
      <c r="CA91" s="2517">
        <v>3.0943049150141149</v>
      </c>
      <c r="CB91" s="2518">
        <v>0.52834291560577973</v>
      </c>
      <c r="CC91" s="2519">
        <v>0</v>
      </c>
      <c r="CD91" s="2519">
        <v>0</v>
      </c>
      <c r="CE91" s="2518">
        <v>2.3073552929488254E-2</v>
      </c>
      <c r="CF91" s="2518">
        <v>9.5390433901682795E-2</v>
      </c>
      <c r="CG91" s="2518">
        <v>0.22352262400999484</v>
      </c>
      <c r="CH91" s="2518">
        <v>0.14999619315996979</v>
      </c>
      <c r="CI91" s="2518">
        <v>3.6360111604643905E-2</v>
      </c>
      <c r="CJ91" s="2518">
        <v>0.40506555620353796</v>
      </c>
      <c r="CK91" s="2518">
        <v>9.5227630960881327E-2</v>
      </c>
      <c r="CL91" s="2519">
        <v>0</v>
      </c>
      <c r="CM91" s="2519">
        <v>0</v>
      </c>
      <c r="CN91" s="2518">
        <v>5.99777154592701E-3</v>
      </c>
      <c r="CO91" s="2518">
        <v>1.9978231161826815E-2</v>
      </c>
      <c r="CP91" s="2518">
        <v>2.495099328892551E-2</v>
      </c>
      <c r="CQ91" s="2518">
        <v>3.3779392926114427E-2</v>
      </c>
      <c r="CR91" s="2518">
        <v>1.0521242038087563E-2</v>
      </c>
      <c r="CS91" s="2518">
        <v>0.18988667735248654</v>
      </c>
      <c r="CT91" s="2519">
        <v>0</v>
      </c>
      <c r="CU91" s="2519">
        <v>0</v>
      </c>
      <c r="CV91" s="2518">
        <v>2.1529887167740704E-2</v>
      </c>
      <c r="CW91" s="2518">
        <v>6.8143105350609662E-2</v>
      </c>
      <c r="CX91" s="2518">
        <v>5.5118687573761954E-2</v>
      </c>
      <c r="CY91" s="2518">
        <v>3.006344253497082E-2</v>
      </c>
      <c r="CZ91" s="2518">
        <v>1.5031554725403386E-2</v>
      </c>
      <c r="DA91" s="2518">
        <v>0.1199512478901701</v>
      </c>
      <c r="DB91" s="2519">
        <v>0</v>
      </c>
      <c r="DC91" s="2518">
        <v>3.4286327213008351E-3</v>
      </c>
      <c r="DD91" s="2518">
        <v>1.6574902525702956E-2</v>
      </c>
      <c r="DE91" s="2518">
        <v>3.4807306728868836E-2</v>
      </c>
      <c r="DF91" s="2518">
        <v>4.4122950410392686E-2</v>
      </c>
      <c r="DG91" s="2518">
        <v>1.5852980696165735E-2</v>
      </c>
      <c r="DH91" s="2518">
        <v>5.1644748077390116E-3</v>
      </c>
      <c r="DI91" s="2518">
        <v>0.33502650835186271</v>
      </c>
      <c r="DJ91" s="2518">
        <v>4.1931802060895676E-3</v>
      </c>
      <c r="DK91" s="2518">
        <v>7.6046417431397647E-3</v>
      </c>
      <c r="DL91" s="2518">
        <v>9.1042370906305625E-2</v>
      </c>
      <c r="DM91" s="2518">
        <v>7.4493676990492558E-2</v>
      </c>
      <c r="DN91" s="2518">
        <v>9.8124827235603174E-2</v>
      </c>
      <c r="DO91" s="2518">
        <v>5.155972543540193E-2</v>
      </c>
      <c r="DP91" s="2518">
        <v>8.0080858348301268E-3</v>
      </c>
      <c r="DQ91" s="2518">
        <v>0.15882123134871415</v>
      </c>
      <c r="DR91" s="2519">
        <v>0</v>
      </c>
      <c r="DS91" s="2519">
        <v>0</v>
      </c>
      <c r="DT91" s="2518">
        <v>1.3105598852331988E-2</v>
      </c>
      <c r="DU91" s="2518">
        <v>1.9064793719200546E-2</v>
      </c>
      <c r="DV91" s="2518">
        <v>5.0089354722381428E-2</v>
      </c>
      <c r="DW91" s="2518">
        <v>7.3422044281797147E-2</v>
      </c>
      <c r="DX91" s="2518">
        <v>3.1394397730030027E-3</v>
      </c>
      <c r="DY91" s="2519">
        <v>1.2637540142448354</v>
      </c>
      <c r="DZ91" s="2518">
        <v>0.56479777998160319</v>
      </c>
      <c r="EA91" s="2519">
        <v>0</v>
      </c>
      <c r="EB91" s="2518">
        <v>1.8553239979864296E-2</v>
      </c>
      <c r="EC91" s="2518">
        <v>4.4773719428020983E-2</v>
      </c>
      <c r="ED91" s="2518">
        <v>0.12456097083392863</v>
      </c>
      <c r="EE91" s="2518">
        <v>0.17835543958675512</v>
      </c>
      <c r="EF91" s="2518">
        <v>0.17232366043622363</v>
      </c>
      <c r="EG91" s="2518">
        <v>2.6230749716810636E-2</v>
      </c>
      <c r="EH91" s="2518">
        <v>0.69895623426323228</v>
      </c>
      <c r="EI91" s="2518">
        <v>2.6717273170292779E-3</v>
      </c>
      <c r="EJ91" s="2518">
        <v>4.7623318257688049E-2</v>
      </c>
      <c r="EK91" s="2518">
        <v>0.11814611128699684</v>
      </c>
      <c r="EL91" s="2518">
        <v>0.20337961938121332</v>
      </c>
      <c r="EM91" s="2518">
        <v>0.19088778699483508</v>
      </c>
      <c r="EN91" s="2518">
        <v>0.10714515585865531</v>
      </c>
      <c r="EO91" s="2518">
        <v>2.9102515166814485E-2</v>
      </c>
      <c r="EP91" s="2520">
        <v>0.40329468925938705</v>
      </c>
      <c r="EQ91" s="2508"/>
    </row>
    <row r="92" spans="1:147" ht="33.75">
      <c r="AU92" s="1030"/>
      <c r="AV92" s="1030"/>
      <c r="AW92" s="1030"/>
      <c r="AX92" s="1030"/>
      <c r="BY92" s="3620"/>
      <c r="BZ92" s="2991" t="s">
        <v>1037</v>
      </c>
      <c r="CA92" s="2517">
        <v>4.9180990282629118</v>
      </c>
      <c r="CB92" s="2518">
        <v>0.92322930286375482</v>
      </c>
      <c r="CC92" s="2518">
        <v>9.0477559039675737E-3</v>
      </c>
      <c r="CD92" s="2519">
        <v>0</v>
      </c>
      <c r="CE92" s="2518">
        <v>0.11918678725169822</v>
      </c>
      <c r="CF92" s="2518">
        <v>0.18293926855077922</v>
      </c>
      <c r="CG92" s="2518">
        <v>0.28651345384588017</v>
      </c>
      <c r="CH92" s="2518">
        <v>0.25434331797860465</v>
      </c>
      <c r="CI92" s="2518">
        <v>7.11987193328249E-2</v>
      </c>
      <c r="CJ92" s="2519">
        <v>1.07407010386774</v>
      </c>
      <c r="CK92" s="2518">
        <v>0.29492991441055938</v>
      </c>
      <c r="CL92" s="2519">
        <v>0</v>
      </c>
      <c r="CM92" s="2518">
        <v>2.7939689741105006E-3</v>
      </c>
      <c r="CN92" s="2518">
        <v>4.3285088865306916E-2</v>
      </c>
      <c r="CO92" s="2518">
        <v>7.3460170114495071E-2</v>
      </c>
      <c r="CP92" s="2518">
        <v>9.5014176321871383E-2</v>
      </c>
      <c r="CQ92" s="2518">
        <v>4.7803282661013934E-2</v>
      </c>
      <c r="CR92" s="2518">
        <v>3.2573227473761547E-2</v>
      </c>
      <c r="CS92" s="2518">
        <v>0.27272332380571429</v>
      </c>
      <c r="CT92" s="2519">
        <v>0</v>
      </c>
      <c r="CU92" s="2519">
        <v>0</v>
      </c>
      <c r="CV92" s="2518">
        <v>3.5926369436237664E-2</v>
      </c>
      <c r="CW92" s="2518">
        <v>4.9592884395649246E-2</v>
      </c>
      <c r="CX92" s="2518">
        <v>0.12132107452830779</v>
      </c>
      <c r="CY92" s="2518">
        <v>3.3827399344691804E-2</v>
      </c>
      <c r="CZ92" s="2518">
        <v>3.2055596100827748E-2</v>
      </c>
      <c r="DA92" s="2518">
        <v>0.50641686565146637</v>
      </c>
      <c r="DB92" s="2519">
        <v>0</v>
      </c>
      <c r="DC92" s="2518">
        <v>4.9144641358177012E-2</v>
      </c>
      <c r="DD92" s="2518">
        <v>0.13984434481543287</v>
      </c>
      <c r="DE92" s="2518">
        <v>0.19126798974988685</v>
      </c>
      <c r="DF92" s="2518">
        <v>9.9531716953558863E-2</v>
      </c>
      <c r="DG92" s="2518">
        <v>2.6628172774410916E-2</v>
      </c>
      <c r="DH92" s="2519">
        <v>0</v>
      </c>
      <c r="DI92" s="2518">
        <v>0.71998738451417954</v>
      </c>
      <c r="DJ92" s="2519">
        <v>0</v>
      </c>
      <c r="DK92" s="2518">
        <v>3.5986622676115972E-2</v>
      </c>
      <c r="DL92" s="2518">
        <v>0.18948489941260027</v>
      </c>
      <c r="DM92" s="2518">
        <v>0.27765245225648105</v>
      </c>
      <c r="DN92" s="2518">
        <v>0.15188403194160746</v>
      </c>
      <c r="DO92" s="2518">
        <v>6.4979378227374679E-2</v>
      </c>
      <c r="DP92" s="2519">
        <v>0</v>
      </c>
      <c r="DQ92" s="2518">
        <v>0.1395326286596815</v>
      </c>
      <c r="DR92" s="2519">
        <v>0</v>
      </c>
      <c r="DS92" s="2519">
        <v>0</v>
      </c>
      <c r="DT92" s="2518">
        <v>1.2831710898179997E-2</v>
      </c>
      <c r="DU92" s="2518">
        <v>3.6408386061520692E-2</v>
      </c>
      <c r="DV92" s="2518">
        <v>6.7705418348440724E-2</v>
      </c>
      <c r="DW92" s="2518">
        <v>2.2587113351540108E-2</v>
      </c>
      <c r="DX92" s="2519">
        <v>0</v>
      </c>
      <c r="DY92" s="2519">
        <v>1.9041359609047062</v>
      </c>
      <c r="DZ92" s="2518">
        <v>0.55482111120590016</v>
      </c>
      <c r="EA92" s="2519">
        <v>0</v>
      </c>
      <c r="EB92" s="2518">
        <v>1.6912838655731136E-2</v>
      </c>
      <c r="EC92" s="2518">
        <v>3.6969521597643482E-2</v>
      </c>
      <c r="ED92" s="2518">
        <v>0.17964130593537744</v>
      </c>
      <c r="EE92" s="2518">
        <v>0.18612342726295805</v>
      </c>
      <c r="EF92" s="2518">
        <v>8.5046632375565062E-2</v>
      </c>
      <c r="EG92" s="2518">
        <v>5.0127385378624933E-2</v>
      </c>
      <c r="EH92" s="2519">
        <v>1.3493148496988061</v>
      </c>
      <c r="EI92" s="2519">
        <v>0</v>
      </c>
      <c r="EJ92" s="2518">
        <v>7.4423323809051145E-2</v>
      </c>
      <c r="EK92" s="2518">
        <v>0.16594240834169185</v>
      </c>
      <c r="EL92" s="2518">
        <v>0.83470510614479321</v>
      </c>
      <c r="EM92" s="2518">
        <v>0.11438206877303746</v>
      </c>
      <c r="EN92" s="2518">
        <v>0.14027267501742482</v>
      </c>
      <c r="EO92" s="2518">
        <v>1.9589267612807146E-2</v>
      </c>
      <c r="EP92" s="2520">
        <v>0.15714364745284801</v>
      </c>
      <c r="EQ92" s="2508"/>
    </row>
    <row r="93" spans="1:147" ht="33.75">
      <c r="AU93" s="1030"/>
      <c r="AV93" s="1030"/>
      <c r="AW93" s="1030"/>
      <c r="AX93" s="1030"/>
      <c r="BY93" s="3620"/>
      <c r="BZ93" s="2991" t="s">
        <v>1038</v>
      </c>
      <c r="CA93" s="2517">
        <v>4.5179275568708208</v>
      </c>
      <c r="CB93" s="2518">
        <v>0.86083887073513699</v>
      </c>
      <c r="CC93" s="2519">
        <v>0</v>
      </c>
      <c r="CD93" s="2518">
        <v>5.4441269614918936E-3</v>
      </c>
      <c r="CE93" s="2518">
        <v>0.12988073925809498</v>
      </c>
      <c r="CF93" s="2518">
        <v>0.21797369344179046</v>
      </c>
      <c r="CG93" s="2518">
        <v>0.26641417867417599</v>
      </c>
      <c r="CH93" s="2518">
        <v>0.19503647915705033</v>
      </c>
      <c r="CI93" s="2518">
        <v>4.6089653242533092E-2</v>
      </c>
      <c r="CJ93" s="2518">
        <v>0.91817843498818663</v>
      </c>
      <c r="CK93" s="2518">
        <v>0.37788525888644703</v>
      </c>
      <c r="CL93" s="2519">
        <v>0</v>
      </c>
      <c r="CM93" s="2519">
        <v>0</v>
      </c>
      <c r="CN93" s="2518">
        <v>8.5425589816129105E-2</v>
      </c>
      <c r="CO93" s="2518">
        <v>8.1218998484042029E-2</v>
      </c>
      <c r="CP93" s="2518">
        <v>5.6685567709740772E-2</v>
      </c>
      <c r="CQ93" s="2518">
        <v>0.10998447941109486</v>
      </c>
      <c r="CR93" s="2518">
        <v>4.4570623465440266E-2</v>
      </c>
      <c r="CS93" s="2518">
        <v>0.29952833881706714</v>
      </c>
      <c r="CT93" s="2519">
        <v>0</v>
      </c>
      <c r="CU93" s="2519">
        <v>0</v>
      </c>
      <c r="CV93" s="2518">
        <v>8.4946535764366948E-2</v>
      </c>
      <c r="CW93" s="2518">
        <v>6.2216389676296287E-2</v>
      </c>
      <c r="CX93" s="2518">
        <v>0.10222228066407713</v>
      </c>
      <c r="CY93" s="2518">
        <v>3.5049925856838457E-2</v>
      </c>
      <c r="CZ93" s="2518">
        <v>1.5093206855488376E-2</v>
      </c>
      <c r="DA93" s="2518">
        <v>0.24076483728467238</v>
      </c>
      <c r="DB93" s="2519">
        <v>0</v>
      </c>
      <c r="DC93" s="2518">
        <v>2.43628121002669E-2</v>
      </c>
      <c r="DD93" s="2518">
        <v>4.7501238579738037E-2</v>
      </c>
      <c r="DE93" s="2518">
        <v>3.0173296918076686E-2</v>
      </c>
      <c r="DF93" s="2518">
        <v>8.7166659188465917E-2</v>
      </c>
      <c r="DG93" s="2518">
        <v>4.05908088809291E-2</v>
      </c>
      <c r="DH93" s="2518">
        <v>1.0970021617195763E-2</v>
      </c>
      <c r="DI93" s="2518">
        <v>0.65892528828843344</v>
      </c>
      <c r="DJ93" s="2519">
        <v>0</v>
      </c>
      <c r="DK93" s="2518">
        <v>1.822396177439355E-2</v>
      </c>
      <c r="DL93" s="2518">
        <v>0.18700544248443565</v>
      </c>
      <c r="DM93" s="2518">
        <v>0.19742553324893125</v>
      </c>
      <c r="DN93" s="2518">
        <v>0.18032836917838269</v>
      </c>
      <c r="DO93" s="2518">
        <v>4.7882524700177308E-2</v>
      </c>
      <c r="DP93" s="2518">
        <v>2.8059456902112808E-2</v>
      </c>
      <c r="DQ93" s="2518">
        <v>0.27315847920130215</v>
      </c>
      <c r="DR93" s="2519">
        <v>0</v>
      </c>
      <c r="DS93" s="2518">
        <v>1.3486633494541025E-3</v>
      </c>
      <c r="DT93" s="2518">
        <v>4.5569394204495295E-2</v>
      </c>
      <c r="DU93" s="2518">
        <v>8.7448126485895381E-2</v>
      </c>
      <c r="DV93" s="2518">
        <v>6.5937904722943058E-2</v>
      </c>
      <c r="DW93" s="2518">
        <v>5.3145451530781554E-2</v>
      </c>
      <c r="DX93" s="2518">
        <v>1.9708938907732763E-2</v>
      </c>
      <c r="DY93" s="2519">
        <v>1.7551103021137604</v>
      </c>
      <c r="DZ93" s="2518">
        <v>0.84766450438049057</v>
      </c>
      <c r="EA93" s="2519">
        <v>0</v>
      </c>
      <c r="EB93" s="2518">
        <v>2.8688970728533804E-2</v>
      </c>
      <c r="EC93" s="2518">
        <v>0.32378826253482851</v>
      </c>
      <c r="ED93" s="2518">
        <v>0.19483035614329014</v>
      </c>
      <c r="EE93" s="2518">
        <v>0.15054123778194034</v>
      </c>
      <c r="EF93" s="2518">
        <v>0.10559760654060515</v>
      </c>
      <c r="EG93" s="2518">
        <v>4.4218070651292546E-2</v>
      </c>
      <c r="EH93" s="2518">
        <v>0.90744579773326972</v>
      </c>
      <c r="EI93" s="2518">
        <v>1.2944759827349646E-2</v>
      </c>
      <c r="EJ93" s="2518">
        <v>0.13034742660477097</v>
      </c>
      <c r="EK93" s="2518">
        <v>0.31646697447244188</v>
      </c>
      <c r="EL93" s="2518">
        <v>0.27902208979958498</v>
      </c>
      <c r="EM93" s="2518">
        <v>0.1022095404426536</v>
      </c>
      <c r="EN93" s="2518">
        <v>6.6455006586468843E-2</v>
      </c>
      <c r="EO93" s="2519">
        <v>0</v>
      </c>
      <c r="EP93" s="2520">
        <v>5.171618154400081E-2</v>
      </c>
      <c r="EQ93" s="2508"/>
    </row>
    <row r="94" spans="1:147" ht="33.75">
      <c r="AU94" s="1030"/>
      <c r="AV94" s="1030"/>
      <c r="AW94" s="1030"/>
      <c r="AX94" s="1030"/>
      <c r="BY94" s="3620"/>
      <c r="BZ94" s="2991" t="s">
        <v>1039</v>
      </c>
      <c r="CA94" s="2517">
        <v>6.6541673731591562</v>
      </c>
      <c r="CB94" s="2519">
        <v>1.0234912133171834</v>
      </c>
      <c r="CC94" s="2519">
        <v>0</v>
      </c>
      <c r="CD94" s="2518">
        <v>2.5908193514814912E-2</v>
      </c>
      <c r="CE94" s="2518">
        <v>0.17178214999629804</v>
      </c>
      <c r="CF94" s="2518">
        <v>0.18075026473949357</v>
      </c>
      <c r="CG94" s="2518">
        <v>0.32356134766017658</v>
      </c>
      <c r="CH94" s="2518">
        <v>0.23204256580244678</v>
      </c>
      <c r="CI94" s="2518">
        <v>8.9446691603952938E-2</v>
      </c>
      <c r="CJ94" s="2519">
        <v>1.8435918065642203</v>
      </c>
      <c r="CK94" s="2518">
        <v>0.67324252071267843</v>
      </c>
      <c r="CL94" s="2519">
        <v>0</v>
      </c>
      <c r="CM94" s="2518">
        <v>1.0779952199006951E-3</v>
      </c>
      <c r="CN94" s="2518">
        <v>0.10452572669428137</v>
      </c>
      <c r="CO94" s="2518">
        <v>0.11939062849705442</v>
      </c>
      <c r="CP94" s="2518">
        <v>0.14975504706104784</v>
      </c>
      <c r="CQ94" s="2518">
        <v>0.16385398914030916</v>
      </c>
      <c r="CR94" s="2518">
        <v>0.13463913410008493</v>
      </c>
      <c r="CS94" s="2518">
        <v>0.70101540581066879</v>
      </c>
      <c r="CT94" s="2519">
        <v>0</v>
      </c>
      <c r="CU94" s="2518">
        <v>2.7881015127580202E-2</v>
      </c>
      <c r="CV94" s="2518">
        <v>0.13786965961610984</v>
      </c>
      <c r="CW94" s="2518">
        <v>0.1640773744183075</v>
      </c>
      <c r="CX94" s="2518">
        <v>0.1874015417000176</v>
      </c>
      <c r="CY94" s="2518">
        <v>0.14936827350335752</v>
      </c>
      <c r="CZ94" s="2518">
        <v>3.4417541445296247E-2</v>
      </c>
      <c r="DA94" s="2518">
        <v>0.4693338800408744</v>
      </c>
      <c r="DB94" s="2519">
        <v>0</v>
      </c>
      <c r="DC94" s="2518">
        <v>6.0315890168400083E-2</v>
      </c>
      <c r="DD94" s="2518">
        <v>9.232772994067745E-2</v>
      </c>
      <c r="DE94" s="2518">
        <v>0.1371258194555961</v>
      </c>
      <c r="DF94" s="2518">
        <v>9.6323100744491241E-2</v>
      </c>
      <c r="DG94" s="2518">
        <v>6.8242731183941197E-2</v>
      </c>
      <c r="DH94" s="2518">
        <v>1.4998608547768308E-2</v>
      </c>
      <c r="DI94" s="2519">
        <v>1.2155255440864965</v>
      </c>
      <c r="DJ94" s="2519">
        <v>0</v>
      </c>
      <c r="DK94" s="2518">
        <v>4.2770414986125556E-2</v>
      </c>
      <c r="DL94" s="2518">
        <v>0.4310526062342746</v>
      </c>
      <c r="DM94" s="2518">
        <v>0.35797351288558871</v>
      </c>
      <c r="DN94" s="2518">
        <v>0.27440748791809028</v>
      </c>
      <c r="DO94" s="2518">
        <v>9.0910639258829057E-2</v>
      </c>
      <c r="DP94" s="2518">
        <v>1.8410882803588567E-2</v>
      </c>
      <c r="DQ94" s="2518">
        <v>0.37611224284862443</v>
      </c>
      <c r="DR94" s="2519">
        <v>0</v>
      </c>
      <c r="DS94" s="2518">
        <v>8.3471759192667461E-3</v>
      </c>
      <c r="DT94" s="2518">
        <v>9.8469103311925016E-2</v>
      </c>
      <c r="DU94" s="2518">
        <v>0.10613641984438049</v>
      </c>
      <c r="DV94" s="2518">
        <v>5.6025170386988017E-2</v>
      </c>
      <c r="DW94" s="2518">
        <v>0.10492769576334475</v>
      </c>
      <c r="DX94" s="2518">
        <v>2.2066776227194738E-3</v>
      </c>
      <c r="DY94" s="2519">
        <v>2.1811011412724755</v>
      </c>
      <c r="DZ94" s="2518">
        <v>0.91535336891752606</v>
      </c>
      <c r="EA94" s="2519">
        <v>0</v>
      </c>
      <c r="EB94" s="2518">
        <v>2.0890996761685678E-2</v>
      </c>
      <c r="EC94" s="2518">
        <v>8.1772314080551758E-2</v>
      </c>
      <c r="ED94" s="2518">
        <v>0.21967216064422684</v>
      </c>
      <c r="EE94" s="2518">
        <v>0.29179062049321552</v>
      </c>
      <c r="EF94" s="2518">
        <v>0.26332370043717984</v>
      </c>
      <c r="EG94" s="2518">
        <v>3.790357650066626E-2</v>
      </c>
      <c r="EH94" s="2519">
        <v>1.2657477723549495</v>
      </c>
      <c r="EI94" s="2519">
        <v>0</v>
      </c>
      <c r="EJ94" s="2518">
        <v>8.6543694041342115E-2</v>
      </c>
      <c r="EK94" s="2518">
        <v>0.21964664805199921</v>
      </c>
      <c r="EL94" s="2518">
        <v>0.41669306407610041</v>
      </c>
      <c r="EM94" s="2518">
        <v>0.28317012054514046</v>
      </c>
      <c r="EN94" s="2518">
        <v>0.22176380621976841</v>
      </c>
      <c r="EO94" s="2518">
        <v>3.7930439420599246E-2</v>
      </c>
      <c r="EP94" s="2520">
        <v>1.4345425070155281E-2</v>
      </c>
      <c r="EQ94" s="2508"/>
    </row>
    <row r="95" spans="1:147" ht="33.75">
      <c r="AU95" s="1030"/>
      <c r="AV95" s="1030"/>
      <c r="AW95" s="1030"/>
      <c r="AX95" s="1030"/>
      <c r="BY95" s="3620"/>
      <c r="BZ95" s="2991" t="s">
        <v>1040</v>
      </c>
      <c r="CA95" s="2517">
        <v>9.5965967112023911</v>
      </c>
      <c r="CB95" s="2519">
        <v>1.4285101603046297</v>
      </c>
      <c r="CC95" s="2518">
        <v>2.9409128806151064E-3</v>
      </c>
      <c r="CD95" s="2518">
        <v>8.5718980866881719E-3</v>
      </c>
      <c r="CE95" s="2518">
        <v>9.3786971431282395E-2</v>
      </c>
      <c r="CF95" s="2518">
        <v>0.2227983385787432</v>
      </c>
      <c r="CG95" s="2518">
        <v>0.48280138939204198</v>
      </c>
      <c r="CH95" s="2518">
        <v>0.50298186867404049</v>
      </c>
      <c r="CI95" s="2518">
        <v>0.11462878126121932</v>
      </c>
      <c r="CJ95" s="2519">
        <v>2.9000188083302079</v>
      </c>
      <c r="CK95" s="2518">
        <v>0.82400534430496553</v>
      </c>
      <c r="CL95" s="2519">
        <v>0</v>
      </c>
      <c r="CM95" s="2518">
        <v>5.3614931412406582E-3</v>
      </c>
      <c r="CN95" s="2518">
        <v>0.10036195107302157</v>
      </c>
      <c r="CO95" s="2518">
        <v>0.17428507663536968</v>
      </c>
      <c r="CP95" s="2518">
        <v>0.21843216712688474</v>
      </c>
      <c r="CQ95" s="2518">
        <v>0.18126152863136274</v>
      </c>
      <c r="CR95" s="2518">
        <v>0.14430312769708656</v>
      </c>
      <c r="CS95" s="2519">
        <v>1.0634727835775308</v>
      </c>
      <c r="CT95" s="2519">
        <v>0</v>
      </c>
      <c r="CU95" s="2518">
        <v>2.4992285720754483E-2</v>
      </c>
      <c r="CV95" s="2518">
        <v>0.18441408916232765</v>
      </c>
      <c r="CW95" s="2518">
        <v>0.31718544591442177</v>
      </c>
      <c r="CX95" s="2518">
        <v>0.25221052728353777</v>
      </c>
      <c r="CY95" s="2518">
        <v>0.25274966202753352</v>
      </c>
      <c r="CZ95" s="2518">
        <v>3.1920773468955423E-2</v>
      </c>
      <c r="DA95" s="2519">
        <v>1.01254068044771</v>
      </c>
      <c r="DB95" s="2519">
        <v>0</v>
      </c>
      <c r="DC95" s="2518">
        <v>5.8332503018219461E-2</v>
      </c>
      <c r="DD95" s="2518">
        <v>0.18912010162159296</v>
      </c>
      <c r="DE95" s="2518">
        <v>0.34250460806035721</v>
      </c>
      <c r="DF95" s="2518">
        <v>0.22924309907660273</v>
      </c>
      <c r="DG95" s="2518">
        <v>0.13756538219905692</v>
      </c>
      <c r="DH95" s="2518">
        <v>5.57749864718807E-2</v>
      </c>
      <c r="DI95" s="2519">
        <v>1.6823341146730142</v>
      </c>
      <c r="DJ95" s="2518">
        <v>1.1281590185139474E-2</v>
      </c>
      <c r="DK95" s="2518">
        <v>3.4453385958351027E-2</v>
      </c>
      <c r="DL95" s="2518">
        <v>0.46467492805928068</v>
      </c>
      <c r="DM95" s="2518">
        <v>0.58100046244700843</v>
      </c>
      <c r="DN95" s="2518">
        <v>0.31059423098058087</v>
      </c>
      <c r="DO95" s="2518">
        <v>0.25756774830561857</v>
      </c>
      <c r="DP95" s="2518">
        <v>2.2761768737035525E-2</v>
      </c>
      <c r="DQ95" s="2518">
        <v>0.34882485700410287</v>
      </c>
      <c r="DR95" s="2519">
        <v>0</v>
      </c>
      <c r="DS95" s="2518">
        <v>7.3772978075174588E-3</v>
      </c>
      <c r="DT95" s="2518">
        <v>7.0965606199643497E-2</v>
      </c>
      <c r="DU95" s="2518">
        <v>5.8479080046280406E-2</v>
      </c>
      <c r="DV95" s="2518">
        <v>0.1274545190733169</v>
      </c>
      <c r="DW95" s="2518">
        <v>6.3770190590787895E-2</v>
      </c>
      <c r="DX95" s="2518">
        <v>2.0778163286556739E-2</v>
      </c>
      <c r="DY95" s="2519">
        <v>3.2369087708904374</v>
      </c>
      <c r="DZ95" s="2519">
        <v>1.264879581916607</v>
      </c>
      <c r="EA95" s="2519">
        <v>0</v>
      </c>
      <c r="EB95" s="2518">
        <v>1.9075282610935343E-2</v>
      </c>
      <c r="EC95" s="2518">
        <v>0.17979601138357501</v>
      </c>
      <c r="ED95" s="2518">
        <v>0.38064775066950751</v>
      </c>
      <c r="EE95" s="2518">
        <v>0.45007621836669831</v>
      </c>
      <c r="EF95" s="2518">
        <v>0.19949449139910053</v>
      </c>
      <c r="EG95" s="2518">
        <v>3.578982748679066E-2</v>
      </c>
      <c r="EH95" s="2519">
        <v>1.9720291889738297</v>
      </c>
      <c r="EI95" s="2518">
        <v>2.2500602008807265E-3</v>
      </c>
      <c r="EJ95" s="2518">
        <v>9.6541037126175802E-2</v>
      </c>
      <c r="EK95" s="2518">
        <v>0.29662943002820175</v>
      </c>
      <c r="EL95" s="2518">
        <v>0.44715370902157781</v>
      </c>
      <c r="EM95" s="2518">
        <v>0.62175343363273361</v>
      </c>
      <c r="EN95" s="2518">
        <v>0.41940465188868831</v>
      </c>
      <c r="EO95" s="2518">
        <v>8.82968670755718E-2</v>
      </c>
      <c r="EP95" s="2521">
        <v>0</v>
      </c>
      <c r="EQ95" s="2508"/>
    </row>
    <row r="96" spans="1:147" ht="33.75">
      <c r="BY96" s="3620"/>
      <c r="BZ96" s="2991" t="s">
        <v>1041</v>
      </c>
      <c r="CA96" s="2517">
        <v>14.692970485710077</v>
      </c>
      <c r="CB96" s="2519">
        <v>1.9281670540377875</v>
      </c>
      <c r="CC96" s="2519">
        <v>0</v>
      </c>
      <c r="CD96" s="2518">
        <v>2.8824171314991719E-2</v>
      </c>
      <c r="CE96" s="2518">
        <v>0.1069521073702961</v>
      </c>
      <c r="CF96" s="2518">
        <v>0.42004459911316583</v>
      </c>
      <c r="CG96" s="2518">
        <v>0.61892523247902953</v>
      </c>
      <c r="CH96" s="2518">
        <v>0.54772419013748708</v>
      </c>
      <c r="CI96" s="2518">
        <v>0.20569675362281778</v>
      </c>
      <c r="CJ96" s="2519">
        <v>4.7271976857573543</v>
      </c>
      <c r="CK96" s="2519">
        <v>1.0047087373082455</v>
      </c>
      <c r="CL96" s="2519">
        <v>0</v>
      </c>
      <c r="CM96" s="2518">
        <v>7.5876361256546855E-3</v>
      </c>
      <c r="CN96" s="2518">
        <v>0.14133051884013303</v>
      </c>
      <c r="CO96" s="2518">
        <v>0.19254530453244242</v>
      </c>
      <c r="CP96" s="2518">
        <v>0.23811502089105333</v>
      </c>
      <c r="CQ96" s="2518">
        <v>0.16755745304810299</v>
      </c>
      <c r="CR96" s="2518">
        <v>0.25757280387085957</v>
      </c>
      <c r="CS96" s="2519">
        <v>1.8021176268587158</v>
      </c>
      <c r="CT96" s="2519">
        <v>0</v>
      </c>
      <c r="CU96" s="2518">
        <v>1.0109309234258387E-2</v>
      </c>
      <c r="CV96" s="2518">
        <v>0.26447971317844371</v>
      </c>
      <c r="CW96" s="2518">
        <v>0.58433300687024525</v>
      </c>
      <c r="CX96" s="2518">
        <v>0.51303956850573762</v>
      </c>
      <c r="CY96" s="2518">
        <v>0.33272058235809582</v>
      </c>
      <c r="CZ96" s="2518">
        <v>9.743544671193502E-2</v>
      </c>
      <c r="DA96" s="2519">
        <v>1.9203713215903919</v>
      </c>
      <c r="DB96" s="2519">
        <v>0</v>
      </c>
      <c r="DC96" s="2518">
        <v>9.320244423403265E-2</v>
      </c>
      <c r="DD96" s="2518">
        <v>0.64221001090053265</v>
      </c>
      <c r="DE96" s="2518">
        <v>0.62454627421233611</v>
      </c>
      <c r="DF96" s="2518">
        <v>0.34606882834152314</v>
      </c>
      <c r="DG96" s="2518">
        <v>0.18629424541016382</v>
      </c>
      <c r="DH96" s="2518">
        <v>2.8049518491805293E-2</v>
      </c>
      <c r="DI96" s="2519">
        <v>2.395958768046218</v>
      </c>
      <c r="DJ96" s="2518">
        <v>1.2092196416272153E-2</v>
      </c>
      <c r="DK96" s="2518">
        <v>8.4987090660643069E-2</v>
      </c>
      <c r="DL96" s="2518">
        <v>0.63204203232039646</v>
      </c>
      <c r="DM96" s="2518">
        <v>0.84038873433596739</v>
      </c>
      <c r="DN96" s="2518">
        <v>0.52405582400086348</v>
      </c>
      <c r="DO96" s="2518">
        <v>0.2683224345804664</v>
      </c>
      <c r="DP96" s="2518">
        <v>3.4070455731608072E-2</v>
      </c>
      <c r="DQ96" s="2518">
        <v>0.416704620100461</v>
      </c>
      <c r="DR96" s="2519">
        <v>0</v>
      </c>
      <c r="DS96" s="2518">
        <v>1.6008700423728359E-2</v>
      </c>
      <c r="DT96" s="2518">
        <v>8.5612109870115777E-2</v>
      </c>
      <c r="DU96" s="2518">
        <v>0.1263680103227913</v>
      </c>
      <c r="DV96" s="2518">
        <v>8.3057747667443463E-2</v>
      </c>
      <c r="DW96" s="2518">
        <v>8.0984511634467987E-2</v>
      </c>
      <c r="DX96" s="2518">
        <v>2.4673540181914203E-2</v>
      </c>
      <c r="DY96" s="2519">
        <v>5.2249423577682466</v>
      </c>
      <c r="DZ96" s="2519">
        <v>2.0059857253798521</v>
      </c>
      <c r="EA96" s="2519">
        <v>0</v>
      </c>
      <c r="EB96" s="2518">
        <v>6.1621072445972869E-2</v>
      </c>
      <c r="EC96" s="2518">
        <v>0.25429086905780024</v>
      </c>
      <c r="ED96" s="2518">
        <v>0.48316396662410122</v>
      </c>
      <c r="EE96" s="2518">
        <v>0.67209588995734759</v>
      </c>
      <c r="EF96" s="2518">
        <v>0.47771078927941479</v>
      </c>
      <c r="EG96" s="2518">
        <v>5.710313801521661E-2</v>
      </c>
      <c r="EH96" s="2519">
        <v>3.2189566323883945</v>
      </c>
      <c r="EI96" s="2518">
        <v>2.3218799529565213E-2</v>
      </c>
      <c r="EJ96" s="2518">
        <v>0.12843174366747506</v>
      </c>
      <c r="EK96" s="2518">
        <v>0.92976883665140286</v>
      </c>
      <c r="EL96" s="2518">
        <v>0.97441179632737085</v>
      </c>
      <c r="EM96" s="2518">
        <v>0.67558899126393979</v>
      </c>
      <c r="EN96" s="2518">
        <v>0.35427745106054009</v>
      </c>
      <c r="EO96" s="2518">
        <v>0.13325901388810071</v>
      </c>
      <c r="EP96" s="2521">
        <v>0</v>
      </c>
      <c r="EQ96" s="2508"/>
    </row>
    <row r="97" spans="77:147" ht="33.75">
      <c r="BY97" s="3620"/>
      <c r="BZ97" s="2991" t="s">
        <v>1042</v>
      </c>
      <c r="CA97" s="2517">
        <v>19.478001943352353</v>
      </c>
      <c r="CB97" s="2519">
        <v>2.5134272152780737</v>
      </c>
      <c r="CC97" s="2519">
        <v>0</v>
      </c>
      <c r="CD97" s="2518">
        <v>2.4607846225223287E-2</v>
      </c>
      <c r="CE97" s="2518">
        <v>0.1988922328291296</v>
      </c>
      <c r="CF97" s="2518">
        <v>0.55482471502282749</v>
      </c>
      <c r="CG97" s="2518">
        <v>0.8798493840185917</v>
      </c>
      <c r="CH97" s="2518">
        <v>0.64731059102390842</v>
      </c>
      <c r="CI97" s="2518">
        <v>0.20794244615839344</v>
      </c>
      <c r="CJ97" s="2519">
        <v>7.4330417468829948</v>
      </c>
      <c r="CK97" s="2519">
        <v>1.1793397844533466</v>
      </c>
      <c r="CL97" s="2519">
        <v>0</v>
      </c>
      <c r="CM97" s="2519">
        <v>0</v>
      </c>
      <c r="CN97" s="2518">
        <v>0.23668028808293745</v>
      </c>
      <c r="CO97" s="2518">
        <v>0.26176745694957582</v>
      </c>
      <c r="CP97" s="2518">
        <v>0.23735327791902147</v>
      </c>
      <c r="CQ97" s="2518">
        <v>0.24723957236227412</v>
      </c>
      <c r="CR97" s="2518">
        <v>0.19629918913953825</v>
      </c>
      <c r="CS97" s="2519">
        <v>2.2893714838991315</v>
      </c>
      <c r="CT97" s="2519">
        <v>0</v>
      </c>
      <c r="CU97" s="2519">
        <v>0</v>
      </c>
      <c r="CV97" s="2518">
        <v>0.38986569105335594</v>
      </c>
      <c r="CW97" s="2518">
        <v>0.70418938168314038</v>
      </c>
      <c r="CX97" s="2518">
        <v>0.6300868548581422</v>
      </c>
      <c r="CY97" s="2518">
        <v>0.46422842726513974</v>
      </c>
      <c r="CZ97" s="2518">
        <v>0.10100112903935415</v>
      </c>
      <c r="DA97" s="2519">
        <v>3.9643304785305156</v>
      </c>
      <c r="DB97" s="2519">
        <v>0</v>
      </c>
      <c r="DC97" s="2518">
        <v>0.16700668016883546</v>
      </c>
      <c r="DD97" s="2519">
        <v>1.3205937265519085</v>
      </c>
      <c r="DE97" s="2519">
        <v>1.2808145001170894</v>
      </c>
      <c r="DF97" s="2518">
        <v>0.85169376032565591</v>
      </c>
      <c r="DG97" s="2518">
        <v>0.28959025504540525</v>
      </c>
      <c r="DH97" s="2518">
        <v>5.4631556321618993E-2</v>
      </c>
      <c r="DI97" s="2519">
        <v>2.9675635168044181</v>
      </c>
      <c r="DJ97" s="2519">
        <v>0</v>
      </c>
      <c r="DK97" s="2518">
        <v>0.11615583176942094</v>
      </c>
      <c r="DL97" s="2518">
        <v>0.87683946627896892</v>
      </c>
      <c r="DM97" s="2519">
        <v>1.0275437186142253</v>
      </c>
      <c r="DN97" s="2518">
        <v>0.63972995442819081</v>
      </c>
      <c r="DO97" s="2518">
        <v>0.27488219103716094</v>
      </c>
      <c r="DP97" s="2518">
        <v>3.2412354676450164E-2</v>
      </c>
      <c r="DQ97" s="2518">
        <v>0.52978282735001747</v>
      </c>
      <c r="DR97" s="2519">
        <v>0</v>
      </c>
      <c r="DS97" s="2518">
        <v>3.8927666345221637E-3</v>
      </c>
      <c r="DT97" s="2518">
        <v>0.18500475647164114</v>
      </c>
      <c r="DU97" s="2518">
        <v>0.22765474790596923</v>
      </c>
      <c r="DV97" s="2518">
        <v>5.713054562558418E-2</v>
      </c>
      <c r="DW97" s="2518">
        <v>3.3488270454586869E-2</v>
      </c>
      <c r="DX97" s="2518">
        <v>2.2611740257713817E-2</v>
      </c>
      <c r="DY97" s="2519">
        <v>6.0341866370368411</v>
      </c>
      <c r="DZ97" s="2519">
        <v>1.1225540058036934</v>
      </c>
      <c r="EA97" s="2518">
        <v>1.5819541004152251E-2</v>
      </c>
      <c r="EB97" s="2518">
        <v>1.1678299903566492E-2</v>
      </c>
      <c r="EC97" s="2518">
        <v>0.29812828826046478</v>
      </c>
      <c r="ED97" s="2518">
        <v>0.30187683739812954</v>
      </c>
      <c r="EE97" s="2518">
        <v>0.27810353960450035</v>
      </c>
      <c r="EF97" s="2518">
        <v>0.15716845039166966</v>
      </c>
      <c r="EG97" s="2518">
        <v>5.9779049241210289E-2</v>
      </c>
      <c r="EH97" s="2519">
        <v>4.9116326312331484</v>
      </c>
      <c r="EI97" s="2518">
        <v>8.2026154084077624E-3</v>
      </c>
      <c r="EJ97" s="2518">
        <v>0.2095312828127982</v>
      </c>
      <c r="EK97" s="2518">
        <v>0.86466411740768223</v>
      </c>
      <c r="EL97" s="2519">
        <v>1.7724509658564578</v>
      </c>
      <c r="EM97" s="2518">
        <v>0.93735138198444845</v>
      </c>
      <c r="EN97" s="2519">
        <v>1.0356891670665229</v>
      </c>
      <c r="EO97" s="2518">
        <v>8.3743100696831649E-2</v>
      </c>
      <c r="EP97" s="2521">
        <v>0</v>
      </c>
      <c r="EQ97" s="2508"/>
    </row>
    <row r="98" spans="77:147" ht="33.75">
      <c r="BY98" s="3620"/>
      <c r="BZ98" s="2991" t="s">
        <v>1043</v>
      </c>
      <c r="CA98" s="2517">
        <v>24.184194960100484</v>
      </c>
      <c r="CB98" s="2519">
        <v>3.5006457908984294</v>
      </c>
      <c r="CC98" s="2519">
        <v>0</v>
      </c>
      <c r="CD98" s="2518">
        <v>3.6958815602689675E-2</v>
      </c>
      <c r="CE98" s="2518">
        <v>0.23605779512003566</v>
      </c>
      <c r="CF98" s="2518">
        <v>0.51725362905957717</v>
      </c>
      <c r="CG98" s="2519">
        <v>1.118033161056966</v>
      </c>
      <c r="CH98" s="2519">
        <v>1.2360700236441551</v>
      </c>
      <c r="CI98" s="2518">
        <v>0.35627236641500498</v>
      </c>
      <c r="CJ98" s="2519">
        <v>10.925118308934669</v>
      </c>
      <c r="CK98" s="2519">
        <v>1.2862709731111444</v>
      </c>
      <c r="CL98" s="2519">
        <v>0</v>
      </c>
      <c r="CM98" s="2518">
        <v>3.2900500719069857E-3</v>
      </c>
      <c r="CN98" s="2518">
        <v>0.22189736939410457</v>
      </c>
      <c r="CO98" s="2518">
        <v>0.26259018191046768</v>
      </c>
      <c r="CP98" s="2518">
        <v>0.32760638324454233</v>
      </c>
      <c r="CQ98" s="2518">
        <v>0.23168724851740588</v>
      </c>
      <c r="CR98" s="2518">
        <v>0.23919973997271687</v>
      </c>
      <c r="CS98" s="2519">
        <v>3.4208456869682022</v>
      </c>
      <c r="CT98" s="2518">
        <v>1.6450250359534928E-3</v>
      </c>
      <c r="CU98" s="2518">
        <v>4.9350751078604781E-3</v>
      </c>
      <c r="CV98" s="2518">
        <v>0.34480395755166698</v>
      </c>
      <c r="CW98" s="2518">
        <v>0.99487890621984687</v>
      </c>
      <c r="CX98" s="2519">
        <v>1.4002738442155824</v>
      </c>
      <c r="CY98" s="2518">
        <v>0.55000789529751026</v>
      </c>
      <c r="CZ98" s="2518">
        <v>0.12430098353978296</v>
      </c>
      <c r="DA98" s="2519">
        <v>6.2180016488553154</v>
      </c>
      <c r="DB98" s="2518">
        <v>3.2900500719069857E-3</v>
      </c>
      <c r="DC98" s="2518">
        <v>0.31942314402892602</v>
      </c>
      <c r="DD98" s="2519">
        <v>1.9590060784058538</v>
      </c>
      <c r="DE98" s="2519">
        <v>2.0452143335232682</v>
      </c>
      <c r="DF98" s="2519">
        <v>1.225220817844451</v>
      </c>
      <c r="DG98" s="2518">
        <v>0.59488495341780334</v>
      </c>
      <c r="DH98" s="2518">
        <v>7.0962271563106583E-2</v>
      </c>
      <c r="DI98" s="2519">
        <v>4.2192699330621775</v>
      </c>
      <c r="DJ98" s="2518">
        <v>7.334558135246535E-3</v>
      </c>
      <c r="DK98" s="2518">
        <v>0.11798683412228946</v>
      </c>
      <c r="DL98" s="2519">
        <v>1.1948496542498241</v>
      </c>
      <c r="DM98" s="2519">
        <v>1.42069122316139</v>
      </c>
      <c r="DN98" s="2518">
        <v>0.98114212472302165</v>
      </c>
      <c r="DO98" s="2518">
        <v>0.44587611714101011</v>
      </c>
      <c r="DP98" s="2518">
        <v>5.1389421529396406E-2</v>
      </c>
      <c r="DQ98" s="2518">
        <v>0.85371357418067717</v>
      </c>
      <c r="DR98" s="2519">
        <v>0</v>
      </c>
      <c r="DS98" s="2518">
        <v>2.3791245587059102E-2</v>
      </c>
      <c r="DT98" s="2518">
        <v>0.15984757884038642</v>
      </c>
      <c r="DU98" s="2518">
        <v>0.25809625341919712</v>
      </c>
      <c r="DV98" s="2518">
        <v>0.2145238174259842</v>
      </c>
      <c r="DW98" s="2518">
        <v>0.12528146510539878</v>
      </c>
      <c r="DX98" s="2518">
        <v>7.2173213802651737E-2</v>
      </c>
      <c r="DY98" s="2519">
        <v>4.6854473530245517</v>
      </c>
      <c r="DZ98" s="2519">
        <v>1.9094286422306426</v>
      </c>
      <c r="EA98" s="2518">
        <v>1.6450250359534928E-3</v>
      </c>
      <c r="EB98" s="2518">
        <v>0.12307803339570941</v>
      </c>
      <c r="EC98" s="2518">
        <v>0.3456904818699662</v>
      </c>
      <c r="ED98" s="2518">
        <v>0.40069227341276786</v>
      </c>
      <c r="EE98" s="2518">
        <v>0.45977805308436331</v>
      </c>
      <c r="EF98" s="2518">
        <v>0.4783421907440184</v>
      </c>
      <c r="EG98" s="2518">
        <v>0.10020258468786358</v>
      </c>
      <c r="EH98" s="2519">
        <v>2.77601871079391</v>
      </c>
      <c r="EI98" s="2518">
        <v>1.0767436598923381E-2</v>
      </c>
      <c r="EJ98" s="2518">
        <v>0.20103042078004846</v>
      </c>
      <c r="EK98" s="2518">
        <v>0.47721037365033792</v>
      </c>
      <c r="EL98" s="2519">
        <v>1.4360133723364639</v>
      </c>
      <c r="EM98" s="2518">
        <v>0.31197184461629335</v>
      </c>
      <c r="EN98" s="2518">
        <v>0.22760571140924474</v>
      </c>
      <c r="EO98" s="2518">
        <v>0.11141955140259791</v>
      </c>
      <c r="EP98" s="2521">
        <v>0</v>
      </c>
      <c r="EQ98" s="2508"/>
    </row>
    <row r="99" spans="77:147" ht="33.75">
      <c r="BY99" s="3620"/>
      <c r="BZ99" s="2991" t="s">
        <v>1044</v>
      </c>
      <c r="CA99" s="2517">
        <v>54.75149071208628</v>
      </c>
      <c r="CB99" s="2519">
        <v>7.8547611485781665</v>
      </c>
      <c r="CC99" s="2519">
        <v>0</v>
      </c>
      <c r="CD99" s="2518">
        <v>3.8215252897815494E-2</v>
      </c>
      <c r="CE99" s="2518">
        <v>0.4303241792762259</v>
      </c>
      <c r="CF99" s="2519">
        <v>1.5977342638890324</v>
      </c>
      <c r="CG99" s="2519">
        <v>2.9240965493067539</v>
      </c>
      <c r="CH99" s="2519">
        <v>2.3172065116623846</v>
      </c>
      <c r="CI99" s="2518">
        <v>0.54718439154595366</v>
      </c>
      <c r="CJ99" s="2519">
        <v>21.641746954240318</v>
      </c>
      <c r="CK99" s="2519">
        <v>1.31542802012434</v>
      </c>
      <c r="CL99" s="2519">
        <v>0</v>
      </c>
      <c r="CM99" s="2518">
        <v>4.0581847015842769E-2</v>
      </c>
      <c r="CN99" s="2518">
        <v>0.14507977206575456</v>
      </c>
      <c r="CO99" s="2518">
        <v>0.24809265885783213</v>
      </c>
      <c r="CP99" s="2518">
        <v>0.39725533939003377</v>
      </c>
      <c r="CQ99" s="2518">
        <v>0.19563932130942624</v>
      </c>
      <c r="CR99" s="2518">
        <v>0.28877908148545123</v>
      </c>
      <c r="CS99" s="2519">
        <v>5.7488031275426543</v>
      </c>
      <c r="CT99" s="2519">
        <v>0</v>
      </c>
      <c r="CU99" s="2519">
        <v>0</v>
      </c>
      <c r="CV99" s="2518">
        <v>0.95152613734667879</v>
      </c>
      <c r="CW99" s="2519">
        <v>1.789680011329797</v>
      </c>
      <c r="CX99" s="2519">
        <v>1.5223620344687991</v>
      </c>
      <c r="CY99" s="2519">
        <v>1.3499389847925554</v>
      </c>
      <c r="CZ99" s="2518">
        <v>0.13529595960482074</v>
      </c>
      <c r="DA99" s="2519">
        <v>14.577515806573325</v>
      </c>
      <c r="DB99" s="2519">
        <v>0</v>
      </c>
      <c r="DC99" s="2519">
        <v>1.1073294468469308</v>
      </c>
      <c r="DD99" s="2519">
        <v>5.5024913022472486</v>
      </c>
      <c r="DE99" s="2519">
        <v>3.7678826027777608</v>
      </c>
      <c r="DF99" s="2519">
        <v>2.6151891174900932</v>
      </c>
      <c r="DG99" s="2519">
        <v>1.3268775487423794</v>
      </c>
      <c r="DH99" s="2518">
        <v>0.25774578846891649</v>
      </c>
      <c r="DI99" s="2519">
        <v>8.687159839506192</v>
      </c>
      <c r="DJ99" s="2518">
        <v>9.7683202571272765E-3</v>
      </c>
      <c r="DK99" s="2518">
        <v>0.31451287206421519</v>
      </c>
      <c r="DL99" s="2519">
        <v>2.5455139087844052</v>
      </c>
      <c r="DM99" s="2519">
        <v>2.6407172374437673</v>
      </c>
      <c r="DN99" s="2519">
        <v>2.0813589979463125</v>
      </c>
      <c r="DO99" s="2518">
        <v>0.93440037618374217</v>
      </c>
      <c r="DP99" s="2518">
        <v>0.16088812682662051</v>
      </c>
      <c r="DQ99" s="2519">
        <v>4.674541489500923</v>
      </c>
      <c r="DR99" s="2518">
        <v>2.4420800642818194E-2</v>
      </c>
      <c r="DS99" s="2518">
        <v>0.18726422354383629</v>
      </c>
      <c r="DT99" s="2519">
        <v>1.4237413758807742</v>
      </c>
      <c r="DU99" s="2519">
        <v>1.0541862721011015</v>
      </c>
      <c r="DV99" s="2519">
        <v>1.0626977003746214</v>
      </c>
      <c r="DW99" s="2518">
        <v>0.80087852299422801</v>
      </c>
      <c r="DX99" s="2518">
        <v>0.12135259396354271</v>
      </c>
      <c r="DY99" s="2519">
        <v>11.89328128026067</v>
      </c>
      <c r="DZ99" s="2519">
        <v>3.8651697947987258</v>
      </c>
      <c r="EA99" s="2518">
        <v>4.8841601285636383E-3</v>
      </c>
      <c r="EB99" s="2518">
        <v>9.9177838351306336E-2</v>
      </c>
      <c r="EC99" s="2518">
        <v>0.53942877463572592</v>
      </c>
      <c r="ED99" s="2519">
        <v>1.3282513586391189</v>
      </c>
      <c r="EE99" s="2518">
        <v>0.91358371494737955</v>
      </c>
      <c r="EF99" s="2518">
        <v>0.83892938278817497</v>
      </c>
      <c r="EG99" s="2518">
        <v>0.14091456530845681</v>
      </c>
      <c r="EH99" s="2519">
        <v>8.0281114854619435</v>
      </c>
      <c r="EI99" s="2518">
        <v>3.1600893186979909E-2</v>
      </c>
      <c r="EJ99" s="2518">
        <v>0.45095283937292463</v>
      </c>
      <c r="EK99" s="2519">
        <v>2.0196193684628811</v>
      </c>
      <c r="EL99" s="2519">
        <v>3.0464873731324809</v>
      </c>
      <c r="EM99" s="2519">
        <v>1.5824036625742748</v>
      </c>
      <c r="EN99" s="2518">
        <v>0.6634093739232807</v>
      </c>
      <c r="EO99" s="2518">
        <v>0.23363797480912352</v>
      </c>
      <c r="EP99" s="2521">
        <v>0</v>
      </c>
      <c r="EQ99" s="2508"/>
    </row>
    <row r="100" spans="77:147" ht="23.25" thickBot="1">
      <c r="BY100" s="3622"/>
      <c r="BZ100" s="2522" t="s">
        <v>1045</v>
      </c>
      <c r="CA100" s="2523">
        <v>213.38134131888924</v>
      </c>
      <c r="CB100" s="2524">
        <v>19.898362172288156</v>
      </c>
      <c r="CC100" s="2524">
        <v>0</v>
      </c>
      <c r="CD100" s="2525">
        <v>0.29025478081613121</v>
      </c>
      <c r="CE100" s="2525">
        <v>0.9196635050979679</v>
      </c>
      <c r="CF100" s="2524">
        <v>3.8872473731259083</v>
      </c>
      <c r="CG100" s="2524">
        <v>6.9203521405232964</v>
      </c>
      <c r="CH100" s="2524">
        <v>6.4263588274651884</v>
      </c>
      <c r="CI100" s="2524">
        <v>1.4544855452596626</v>
      </c>
      <c r="CJ100" s="2524">
        <v>104.79399304436593</v>
      </c>
      <c r="CK100" s="2524">
        <v>2.8956322410566231</v>
      </c>
      <c r="CL100" s="2524">
        <v>0</v>
      </c>
      <c r="CM100" s="2525">
        <v>0.14663533379754032</v>
      </c>
      <c r="CN100" s="2525">
        <v>0.63502727266917536</v>
      </c>
      <c r="CO100" s="2525">
        <v>0.51173658691960844</v>
      </c>
      <c r="CP100" s="2525">
        <v>0.67496616761546835</v>
      </c>
      <c r="CQ100" s="2525">
        <v>0.75884549815439706</v>
      </c>
      <c r="CR100" s="2525">
        <v>0.16842138190043388</v>
      </c>
      <c r="CS100" s="2524">
        <v>15.441660931854964</v>
      </c>
      <c r="CT100" s="2524">
        <v>0</v>
      </c>
      <c r="CU100" s="2525">
        <v>5.3750885336320588E-3</v>
      </c>
      <c r="CV100" s="2525">
        <v>0.94308660127837873</v>
      </c>
      <c r="CW100" s="2524">
        <v>5.3376129161270418</v>
      </c>
      <c r="CX100" s="2524">
        <v>5.6837998050202767</v>
      </c>
      <c r="CY100" s="2524">
        <v>3.1652879062346173</v>
      </c>
      <c r="CZ100" s="2525">
        <v>0.30649861466101153</v>
      </c>
      <c r="DA100" s="2524">
        <v>86.456699871454333</v>
      </c>
      <c r="DB100" s="2525">
        <v>5.3750885336320588E-3</v>
      </c>
      <c r="DC100" s="2524">
        <v>5.6826417982563786</v>
      </c>
      <c r="DD100" s="2524">
        <v>31.278476833565289</v>
      </c>
      <c r="DE100" s="2524">
        <v>23.5183994539588</v>
      </c>
      <c r="DF100" s="2524">
        <v>16.058241478964412</v>
      </c>
      <c r="DG100" s="2524">
        <v>8.7659186122235333</v>
      </c>
      <c r="DH100" s="2524">
        <v>1.1476466059522947</v>
      </c>
      <c r="DI100" s="2524">
        <v>27.429361950429875</v>
      </c>
      <c r="DJ100" s="2525">
        <v>7.0289619285957686E-2</v>
      </c>
      <c r="DK100" s="2524">
        <v>1.3884236552631317</v>
      </c>
      <c r="DL100" s="2524">
        <v>7.9595982594346424</v>
      </c>
      <c r="DM100" s="2524">
        <v>8.9653345368116124</v>
      </c>
      <c r="DN100" s="2524">
        <v>6.220772684170675</v>
      </c>
      <c r="DO100" s="2524">
        <v>2.6151787924615246</v>
      </c>
      <c r="DP100" s="2525">
        <v>0.20976440300233026</v>
      </c>
      <c r="DQ100" s="2524">
        <v>4.3669067954801086</v>
      </c>
      <c r="DR100" s="2524">
        <v>0</v>
      </c>
      <c r="DS100" s="2525">
        <v>0.26454086211012218</v>
      </c>
      <c r="DT100" s="2524">
        <v>1.1209304677647867</v>
      </c>
      <c r="DU100" s="2524">
        <v>1.6470710283394296</v>
      </c>
      <c r="DV100" s="2525">
        <v>0.78125525313468713</v>
      </c>
      <c r="DW100" s="2525">
        <v>0.47017924675501643</v>
      </c>
      <c r="DX100" s="2525">
        <v>8.2929937376066493E-2</v>
      </c>
      <c r="DY100" s="2524">
        <v>56.892717356325129</v>
      </c>
      <c r="DZ100" s="2524">
        <v>12.94098979885997</v>
      </c>
      <c r="EA100" s="2525">
        <v>4.300070826905647E-2</v>
      </c>
      <c r="EB100" s="2525">
        <v>0.37625619735424415</v>
      </c>
      <c r="EC100" s="2524">
        <v>2.2652501049176559</v>
      </c>
      <c r="ED100" s="2524">
        <v>3.9481516918479227</v>
      </c>
      <c r="EE100" s="2524">
        <v>4.1305848227621507</v>
      </c>
      <c r="EF100" s="2524">
        <v>1.7354110694686162</v>
      </c>
      <c r="EG100" s="2525">
        <v>0.44233520424032358</v>
      </c>
      <c r="EH100" s="2524">
        <v>43.951727557465169</v>
      </c>
      <c r="EI100" s="2525">
        <v>0.11535766929871881</v>
      </c>
      <c r="EJ100" s="2524">
        <v>2.7135372352363167</v>
      </c>
      <c r="EK100" s="2524">
        <v>9.3750192353985895</v>
      </c>
      <c r="EL100" s="2524">
        <v>13.291411865510833</v>
      </c>
      <c r="EM100" s="2524">
        <v>10.032179007923856</v>
      </c>
      <c r="EN100" s="2524">
        <v>4.9632808008932141</v>
      </c>
      <c r="EO100" s="2524">
        <v>3.4609417432036347</v>
      </c>
      <c r="EP100" s="2526">
        <v>0</v>
      </c>
      <c r="EQ100" s="2508"/>
    </row>
    <row r="101" spans="77:147" ht="16.5" thickTop="1"/>
  </sheetData>
  <mergeCells count="141">
    <mergeCell ref="BY71:BY80"/>
    <mergeCell ref="BY81:BY90"/>
    <mergeCell ref="BY91:BY100"/>
    <mergeCell ref="BY53:BZ53"/>
    <mergeCell ref="BY54:BZ54"/>
    <mergeCell ref="BY55:BZ55"/>
    <mergeCell ref="BY56:BZ56"/>
    <mergeCell ref="BY57:BZ57"/>
    <mergeCell ref="BY58:BZ58"/>
    <mergeCell ref="BY59:BY60"/>
    <mergeCell ref="BY61:BY64"/>
    <mergeCell ref="BY65:BY70"/>
    <mergeCell ref="BY31:BZ32"/>
    <mergeCell ref="BY33:BY34"/>
    <mergeCell ref="BY35:BZ35"/>
    <mergeCell ref="BY36:BZ36"/>
    <mergeCell ref="BY37:BZ37"/>
    <mergeCell ref="BY38:BZ38"/>
    <mergeCell ref="BY39:BZ39"/>
    <mergeCell ref="BY40:BZ40"/>
    <mergeCell ref="BY41:BZ41"/>
    <mergeCell ref="BY42:BZ42"/>
    <mergeCell ref="BY43:BZ43"/>
    <mergeCell ref="BY44:BZ44"/>
    <mergeCell ref="BY45:BZ45"/>
    <mergeCell ref="BY46:BZ46"/>
    <mergeCell ref="BY47:BZ47"/>
    <mergeCell ref="BY48:BZ48"/>
    <mergeCell ref="BY49:BZ49"/>
    <mergeCell ref="BY50:BZ50"/>
    <mergeCell ref="BY51:BZ51"/>
    <mergeCell ref="BY52:BZ52"/>
    <mergeCell ref="A59:B59"/>
    <mergeCell ref="AU59:AV59"/>
    <mergeCell ref="A63:B63"/>
    <mergeCell ref="AU63:AV63"/>
    <mergeCell ref="A43:B43"/>
    <mergeCell ref="AU43:AV43"/>
    <mergeCell ref="A57:B57"/>
    <mergeCell ref="AU57:AV57"/>
    <mergeCell ref="A58:C58"/>
    <mergeCell ref="AU58:AW58"/>
    <mergeCell ref="A33:C33"/>
    <mergeCell ref="AU33:AW33"/>
    <mergeCell ref="A36:C36"/>
    <mergeCell ref="AU36:AW36"/>
    <mergeCell ref="A42:C42"/>
    <mergeCell ref="AU42:AW42"/>
    <mergeCell ref="A28:D28"/>
    <mergeCell ref="AU28:AX28"/>
    <mergeCell ref="A29:D29"/>
    <mergeCell ref="AU29:AX29"/>
    <mergeCell ref="A31:D31"/>
    <mergeCell ref="AU31:AX31"/>
    <mergeCell ref="A30:D30"/>
    <mergeCell ref="AU30:AX30"/>
    <mergeCell ref="A32:D32"/>
    <mergeCell ref="AU32:AX32"/>
    <mergeCell ref="A25:D25"/>
    <mergeCell ref="AU25:AX25"/>
    <mergeCell ref="A26:D26"/>
    <mergeCell ref="AU26:AX26"/>
    <mergeCell ref="A27:D27"/>
    <mergeCell ref="AU27:AX27"/>
    <mergeCell ref="A22:C22"/>
    <mergeCell ref="AU22:AW22"/>
    <mergeCell ref="A23:C23"/>
    <mergeCell ref="AU23:AW23"/>
    <mergeCell ref="A24:D24"/>
    <mergeCell ref="AU24:AX24"/>
    <mergeCell ref="A19:C19"/>
    <mergeCell ref="AU19:AW19"/>
    <mergeCell ref="A20:C20"/>
    <mergeCell ref="AU20:AW20"/>
    <mergeCell ref="A21:C21"/>
    <mergeCell ref="AU21:AW21"/>
    <mergeCell ref="A16:C16"/>
    <mergeCell ref="AU16:AW16"/>
    <mergeCell ref="A17:C17"/>
    <mergeCell ref="AU17:AW17"/>
    <mergeCell ref="A18:C18"/>
    <mergeCell ref="AU18:AW18"/>
    <mergeCell ref="K6:K7"/>
    <mergeCell ref="A13:C13"/>
    <mergeCell ref="AU13:AW13"/>
    <mergeCell ref="A14:C14"/>
    <mergeCell ref="AU14:AW14"/>
    <mergeCell ref="A15:C15"/>
    <mergeCell ref="AU15:AW15"/>
    <mergeCell ref="A10:C10"/>
    <mergeCell ref="AU10:AW10"/>
    <mergeCell ref="A11:C11"/>
    <mergeCell ref="AU11:AW11"/>
    <mergeCell ref="A12:C12"/>
    <mergeCell ref="AU12:AW12"/>
    <mergeCell ref="A8:C8"/>
    <mergeCell ref="AU8:AW8"/>
    <mergeCell ref="A9:C9"/>
    <mergeCell ref="AU9:AW9"/>
    <mergeCell ref="AE6:AL6"/>
    <mergeCell ref="AM6:AM7"/>
    <mergeCell ref="AN6:AN7"/>
    <mergeCell ref="AO6:AO7"/>
    <mergeCell ref="AP6:AP7"/>
    <mergeCell ref="O6:V6"/>
    <mergeCell ref="W6:AD6"/>
    <mergeCell ref="BA6:BA7"/>
    <mergeCell ref="BB6:BB7"/>
    <mergeCell ref="BC6:BC7"/>
    <mergeCell ref="BD6:BD7"/>
    <mergeCell ref="BE6:BE7"/>
    <mergeCell ref="AQ6:AQ7"/>
    <mergeCell ref="AR6:AR7"/>
    <mergeCell ref="AS6:AS7"/>
    <mergeCell ref="AT6:AT7"/>
    <mergeCell ref="AY6:AY7"/>
    <mergeCell ref="AZ6:AZ7"/>
    <mergeCell ref="BX3:BX7"/>
    <mergeCell ref="F5:M5"/>
    <mergeCell ref="BG6:BG7"/>
    <mergeCell ref="BP6:BW6"/>
    <mergeCell ref="BF6:BF7"/>
    <mergeCell ref="J6:J7"/>
    <mergeCell ref="G6:G7"/>
    <mergeCell ref="A1:V1"/>
    <mergeCell ref="AU1:BJ1"/>
    <mergeCell ref="AR2:AT2"/>
    <mergeCell ref="A3:C7"/>
    <mergeCell ref="E3:E7"/>
    <mergeCell ref="U3:V3"/>
    <mergeCell ref="AC3:AD3"/>
    <mergeCell ref="AU3:AW7"/>
    <mergeCell ref="H6:H7"/>
    <mergeCell ref="I6:I7"/>
    <mergeCell ref="N5:N7"/>
    <mergeCell ref="BI3:BJ3"/>
    <mergeCell ref="AM5:AT5"/>
    <mergeCell ref="AY5:BF5"/>
    <mergeCell ref="F6:F7"/>
    <mergeCell ref="L6:L7"/>
    <mergeCell ref="M6:M7"/>
  </mergeCells>
  <phoneticPr fontId="6"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BM109"/>
  <sheetViews>
    <sheetView view="pageBreakPreview" topLeftCell="M40" zoomScaleNormal="50" zoomScaleSheetLayoutView="100" workbookViewId="0">
      <selection activeCell="D61" sqref="D61"/>
    </sheetView>
  </sheetViews>
  <sheetFormatPr defaultColWidth="9.140625" defaultRowHeight="15.75"/>
  <cols>
    <col min="1" max="1" width="2.28515625" style="1208" customWidth="1"/>
    <col min="2" max="2" width="28.7109375" style="1208" customWidth="1"/>
    <col min="3" max="3" width="1.42578125" style="1208" customWidth="1"/>
    <col min="4" max="4" width="1.7109375" style="1209" customWidth="1"/>
    <col min="5" max="9" width="12.5703125" style="1030" customWidth="1"/>
    <col min="10" max="12" width="24.28515625" style="1030" customWidth="1"/>
    <col min="13" max="13" width="24.28515625" style="790" customWidth="1"/>
    <col min="14" max="14" width="2.28515625" style="1208" customWidth="1"/>
    <col min="15" max="15" width="28.7109375" style="1208" customWidth="1"/>
    <col min="16" max="16" width="2.28515625" style="1208" customWidth="1"/>
    <col min="17" max="17" width="1.7109375" style="1209" customWidth="1"/>
    <col min="18" max="20" width="11.7109375" style="1030" customWidth="1"/>
    <col min="21" max="22" width="13.140625" style="1030" customWidth="1"/>
    <col min="23" max="25" width="24.42578125" style="1030" customWidth="1"/>
    <col min="26" max="26" width="24.42578125" style="790" customWidth="1"/>
    <col min="27" max="27" width="15.42578125" style="1030" customWidth="1"/>
    <col min="28" max="39" width="12.42578125" style="1030" customWidth="1"/>
    <col min="40" max="16384" width="9.140625" style="1030"/>
  </cols>
  <sheetData>
    <row r="1" spans="1:65" s="1154" customFormat="1" ht="34.5" customHeight="1">
      <c r="A1" s="3121" t="s">
        <v>226</v>
      </c>
      <c r="B1" s="3121"/>
      <c r="C1" s="3121"/>
      <c r="D1" s="3121"/>
      <c r="E1" s="3121"/>
      <c r="F1" s="3121"/>
      <c r="G1" s="3121"/>
      <c r="H1" s="3121"/>
      <c r="I1" s="3121"/>
      <c r="J1" s="3076" t="s">
        <v>503</v>
      </c>
      <c r="K1" s="3076"/>
      <c r="L1" s="3076"/>
      <c r="M1" s="3076"/>
      <c r="N1" s="3121" t="s">
        <v>226</v>
      </c>
      <c r="O1" s="3121"/>
      <c r="P1" s="3121"/>
      <c r="Q1" s="3121"/>
      <c r="R1" s="3121"/>
      <c r="S1" s="3121"/>
      <c r="T1" s="3121"/>
      <c r="U1" s="3121"/>
      <c r="V1" s="3121"/>
      <c r="W1" s="3076" t="s">
        <v>227</v>
      </c>
      <c r="X1" s="3076"/>
      <c r="Y1" s="3076"/>
      <c r="Z1" s="3076"/>
    </row>
    <row r="2" spans="1:65" ht="15" customHeight="1" thickBot="1">
      <c r="A2" s="1030"/>
      <c r="B2" s="1158"/>
      <c r="C2" s="1158"/>
      <c r="D2" s="1159"/>
      <c r="M2" s="1824" t="s">
        <v>502</v>
      </c>
      <c r="N2" s="1160"/>
      <c r="O2" s="1158"/>
      <c r="P2" s="1158"/>
      <c r="Q2" s="1159"/>
      <c r="Z2" s="1824" t="s">
        <v>502</v>
      </c>
    </row>
    <row r="3" spans="1:65" s="1298" customFormat="1" ht="9.9499999999999993" customHeight="1">
      <c r="A3" s="3081" t="s">
        <v>504</v>
      </c>
      <c r="B3" s="3081"/>
      <c r="C3" s="3081"/>
      <c r="D3" s="1297"/>
      <c r="E3" s="3073" t="s">
        <v>119</v>
      </c>
      <c r="F3" s="3073" t="s">
        <v>249</v>
      </c>
      <c r="G3" s="3073" t="s">
        <v>7</v>
      </c>
      <c r="H3" s="3073" t="s">
        <v>51</v>
      </c>
      <c r="I3" s="3118" t="s">
        <v>120</v>
      </c>
      <c r="J3" s="3084" t="s">
        <v>28</v>
      </c>
      <c r="K3" s="3073" t="s">
        <v>121</v>
      </c>
      <c r="L3" s="3073" t="s">
        <v>130</v>
      </c>
      <c r="M3" s="3078" t="s">
        <v>460</v>
      </c>
      <c r="N3" s="3081" t="s">
        <v>504</v>
      </c>
      <c r="O3" s="3081"/>
      <c r="P3" s="3081"/>
      <c r="Q3" s="1297"/>
      <c r="R3" s="3078" t="s">
        <v>1487</v>
      </c>
      <c r="S3" s="3090"/>
      <c r="T3" s="3087"/>
      <c r="U3" s="3073" t="s">
        <v>131</v>
      </c>
      <c r="V3" s="3073" t="s">
        <v>132</v>
      </c>
      <c r="W3" s="3087" t="s">
        <v>30</v>
      </c>
      <c r="X3" s="3073" t="s">
        <v>31</v>
      </c>
      <c r="Y3" s="3073" t="s">
        <v>32</v>
      </c>
      <c r="Z3" s="3078" t="s">
        <v>292</v>
      </c>
    </row>
    <row r="4" spans="1:65" s="1298" customFormat="1" ht="9.9499999999999993" customHeight="1">
      <c r="A4" s="3082"/>
      <c r="B4" s="3082"/>
      <c r="C4" s="3082"/>
      <c r="D4" s="1299"/>
      <c r="E4" s="3074"/>
      <c r="F4" s="3074"/>
      <c r="G4" s="3074"/>
      <c r="H4" s="3074"/>
      <c r="I4" s="3119"/>
      <c r="J4" s="3085"/>
      <c r="K4" s="3074"/>
      <c r="L4" s="3074"/>
      <c r="M4" s="3079"/>
      <c r="N4" s="3082"/>
      <c r="O4" s="3082"/>
      <c r="P4" s="3082"/>
      <c r="Q4" s="1299"/>
      <c r="R4" s="3079"/>
      <c r="S4" s="3091"/>
      <c r="T4" s="3088"/>
      <c r="U4" s="3074"/>
      <c r="V4" s="3074"/>
      <c r="W4" s="3088"/>
      <c r="X4" s="3074"/>
      <c r="Y4" s="3074"/>
      <c r="Z4" s="3079"/>
    </row>
    <row r="5" spans="1:65" s="1298" customFormat="1" ht="9.9499999999999993" customHeight="1">
      <c r="A5" s="3082"/>
      <c r="B5" s="3082"/>
      <c r="C5" s="3082"/>
      <c r="D5" s="1299"/>
      <c r="E5" s="3074"/>
      <c r="F5" s="3074"/>
      <c r="G5" s="3074"/>
      <c r="H5" s="3074"/>
      <c r="I5" s="3120"/>
      <c r="J5" s="3086"/>
      <c r="K5" s="3074"/>
      <c r="L5" s="3074"/>
      <c r="M5" s="3079"/>
      <c r="N5" s="3082"/>
      <c r="O5" s="3082"/>
      <c r="P5" s="3082"/>
      <c r="Q5" s="1299"/>
      <c r="R5" s="3080"/>
      <c r="S5" s="3092"/>
      <c r="T5" s="3089"/>
      <c r="U5" s="3074"/>
      <c r="V5" s="3074"/>
      <c r="W5" s="3088"/>
      <c r="X5" s="3074"/>
      <c r="Y5" s="3074"/>
      <c r="Z5" s="3079"/>
    </row>
    <row r="6" spans="1:65" s="1304" customFormat="1" ht="30" customHeight="1" thickBot="1">
      <c r="A6" s="3083"/>
      <c r="B6" s="3083"/>
      <c r="C6" s="3083"/>
      <c r="D6" s="1300"/>
      <c r="E6" s="3075"/>
      <c r="F6" s="3075"/>
      <c r="G6" s="3075"/>
      <c r="H6" s="3075"/>
      <c r="I6" s="1301" t="s">
        <v>35</v>
      </c>
      <c r="J6" s="1302" t="s">
        <v>33</v>
      </c>
      <c r="K6" s="3075"/>
      <c r="L6" s="3075"/>
      <c r="M6" s="3080"/>
      <c r="N6" s="3083"/>
      <c r="O6" s="3083"/>
      <c r="P6" s="3083"/>
      <c r="Q6" s="1300"/>
      <c r="R6" s="1303" t="s">
        <v>47</v>
      </c>
      <c r="S6" s="1303" t="s">
        <v>308</v>
      </c>
      <c r="T6" s="1303" t="s">
        <v>309</v>
      </c>
      <c r="U6" s="3075"/>
      <c r="V6" s="3075"/>
      <c r="W6" s="3089"/>
      <c r="X6" s="3075"/>
      <c r="Y6" s="3075"/>
      <c r="Z6" s="3080"/>
      <c r="AA6" s="101" t="s">
        <v>3728</v>
      </c>
    </row>
    <row r="7" spans="1:65" s="1182" customFormat="1" ht="12.75" hidden="1" customHeight="1">
      <c r="A7" s="3077" t="s">
        <v>2540</v>
      </c>
      <c r="B7" s="3077"/>
      <c r="C7" s="3077"/>
      <c r="D7" s="1083"/>
      <c r="E7" s="1177">
        <v>15868</v>
      </c>
      <c r="F7" s="1178"/>
      <c r="G7" s="1178">
        <v>603026494</v>
      </c>
      <c r="H7" s="1178">
        <v>236139489</v>
      </c>
      <c r="I7" s="1178">
        <v>228742370</v>
      </c>
      <c r="J7" s="1178">
        <v>226443369</v>
      </c>
      <c r="K7" s="1178">
        <v>267919195</v>
      </c>
      <c r="L7" s="1178">
        <v>884014361</v>
      </c>
      <c r="M7" s="1178">
        <v>182557765</v>
      </c>
      <c r="N7" s="3077" t="s">
        <v>2540</v>
      </c>
      <c r="O7" s="3077"/>
      <c r="P7" s="3077"/>
      <c r="Q7" s="1083"/>
      <c r="R7" s="1177">
        <v>299953</v>
      </c>
      <c r="S7" s="1178"/>
      <c r="T7" s="1178"/>
      <c r="U7" s="1178">
        <v>665306</v>
      </c>
      <c r="V7" s="1178">
        <v>1500561</v>
      </c>
      <c r="W7" s="1178">
        <v>134398980</v>
      </c>
      <c r="X7" s="1178">
        <v>554575873</v>
      </c>
      <c r="Y7" s="1178">
        <v>526282949</v>
      </c>
      <c r="Z7" s="1178">
        <v>577217481</v>
      </c>
      <c r="AA7" s="644"/>
      <c r="AB7" s="644"/>
      <c r="AC7" s="644"/>
      <c r="AD7" s="644"/>
      <c r="AE7" s="644"/>
      <c r="AF7" s="644"/>
      <c r="AG7" s="644"/>
      <c r="AH7" s="644"/>
      <c r="AI7" s="644"/>
      <c r="AJ7" s="644"/>
      <c r="AK7" s="644"/>
      <c r="AL7" s="644"/>
      <c r="AM7" s="644"/>
      <c r="AN7" s="644"/>
      <c r="AO7" s="644"/>
      <c r="AP7" s="644"/>
      <c r="AQ7" s="644"/>
      <c r="AR7" s="644"/>
      <c r="AS7" s="644"/>
      <c r="AT7" s="644"/>
      <c r="AU7" s="644"/>
      <c r="AV7" s="644"/>
      <c r="AW7" s="644"/>
      <c r="AX7" s="644"/>
      <c r="AY7" s="644"/>
      <c r="AZ7" s="644"/>
      <c r="BA7" s="644"/>
      <c r="BB7" s="644"/>
      <c r="BC7" s="644"/>
      <c r="BD7" s="644"/>
      <c r="BE7" s="644"/>
      <c r="BF7" s="644"/>
      <c r="BG7" s="644"/>
      <c r="BH7" s="644"/>
      <c r="BI7" s="644"/>
      <c r="BJ7" s="644"/>
      <c r="BK7" s="644"/>
      <c r="BL7" s="644"/>
      <c r="BM7" s="644"/>
    </row>
    <row r="8" spans="1:65" s="1182" customFormat="1" ht="12.75" hidden="1" customHeight="1">
      <c r="A8" s="3072" t="s">
        <v>2300</v>
      </c>
      <c r="B8" s="3072"/>
      <c r="C8" s="3072"/>
      <c r="D8" s="1083"/>
      <c r="E8" s="227">
        <v>15359.729863485445</v>
      </c>
      <c r="F8" s="226"/>
      <c r="G8" s="226">
        <v>494994273.78069001</v>
      </c>
      <c r="H8" s="226">
        <v>154947634.2259225</v>
      </c>
      <c r="I8" s="226">
        <v>147881489.17477137</v>
      </c>
      <c r="J8" s="226">
        <v>145674634.91233367</v>
      </c>
      <c r="K8" s="226">
        <v>265380930.84711596</v>
      </c>
      <c r="L8" s="226">
        <v>1212122873.0867617</v>
      </c>
      <c r="M8" s="226">
        <v>189058568.97157201</v>
      </c>
      <c r="N8" s="3072" t="s">
        <v>2300</v>
      </c>
      <c r="O8" s="3072"/>
      <c r="P8" s="3072"/>
      <c r="Q8" s="1083"/>
      <c r="R8" s="227">
        <v>245028.31251835014</v>
      </c>
      <c r="S8" s="226"/>
      <c r="T8" s="226"/>
      <c r="U8" s="226">
        <v>917907.97199039278</v>
      </c>
      <c r="V8" s="226">
        <v>1397307.4488225766</v>
      </c>
      <c r="W8" s="226">
        <v>123272356.01037998</v>
      </c>
      <c r="X8" s="226">
        <v>501494769.53363603</v>
      </c>
      <c r="Y8" s="226">
        <v>500259936.87579286</v>
      </c>
      <c r="Z8" s="226">
        <v>489940996.20230705</v>
      </c>
      <c r="AA8" s="644"/>
      <c r="AB8" s="644"/>
      <c r="AC8" s="644"/>
      <c r="AD8" s="644"/>
      <c r="AE8" s="644"/>
      <c r="AF8" s="644"/>
      <c r="AG8" s="644"/>
      <c r="AH8" s="644"/>
      <c r="AI8" s="644"/>
      <c r="AJ8" s="644"/>
      <c r="AK8" s="644"/>
      <c r="AL8" s="644"/>
      <c r="AM8" s="644"/>
      <c r="AN8" s="644"/>
      <c r="AO8" s="644"/>
      <c r="AP8" s="644"/>
      <c r="AQ8" s="644"/>
      <c r="AR8" s="644"/>
      <c r="AS8" s="644"/>
      <c r="AT8" s="644"/>
      <c r="AU8" s="644"/>
      <c r="AV8" s="644"/>
      <c r="AW8" s="644"/>
      <c r="AX8" s="644"/>
      <c r="AY8" s="644"/>
      <c r="AZ8" s="644"/>
      <c r="BA8" s="644"/>
      <c r="BB8" s="644"/>
      <c r="BC8" s="644"/>
      <c r="BD8" s="644"/>
      <c r="BE8" s="644"/>
      <c r="BF8" s="644"/>
      <c r="BG8" s="644"/>
      <c r="BH8" s="644"/>
      <c r="BI8" s="644"/>
      <c r="BJ8" s="644"/>
      <c r="BK8" s="644"/>
      <c r="BL8" s="644"/>
      <c r="BM8" s="644"/>
    </row>
    <row r="9" spans="1:65" s="1182" customFormat="1" ht="12.75" hidden="1" customHeight="1">
      <c r="A9" s="3072" t="s">
        <v>2891</v>
      </c>
      <c r="B9" s="3072"/>
      <c r="C9" s="3072"/>
      <c r="D9" s="1083"/>
      <c r="E9" s="227">
        <v>16753</v>
      </c>
      <c r="F9" s="226"/>
      <c r="G9" s="226">
        <v>487002541</v>
      </c>
      <c r="H9" s="226">
        <v>124334744</v>
      </c>
      <c r="I9" s="226">
        <v>119263459</v>
      </c>
      <c r="J9" s="226">
        <v>117073324</v>
      </c>
      <c r="K9" s="1862" t="s">
        <v>48</v>
      </c>
      <c r="L9" s="226">
        <v>948584982</v>
      </c>
      <c r="M9" s="226">
        <v>292594178</v>
      </c>
      <c r="N9" s="3072" t="s">
        <v>3604</v>
      </c>
      <c r="O9" s="3072"/>
      <c r="P9" s="3072"/>
      <c r="Q9" s="1083"/>
      <c r="R9" s="227">
        <v>227442</v>
      </c>
      <c r="S9" s="226"/>
      <c r="T9" s="226"/>
      <c r="U9" s="226">
        <v>2748724</v>
      </c>
      <c r="V9" s="226">
        <v>2277419</v>
      </c>
      <c r="W9" s="226">
        <v>94437596</v>
      </c>
      <c r="X9" s="226">
        <v>506459891</v>
      </c>
      <c r="Y9" s="226">
        <v>489213132</v>
      </c>
      <c r="Z9" s="226">
        <v>483138909</v>
      </c>
      <c r="AA9" s="644"/>
      <c r="AB9" s="644"/>
      <c r="AC9" s="644"/>
      <c r="AD9" s="644"/>
      <c r="AE9" s="644"/>
      <c r="AF9" s="644"/>
      <c r="AG9" s="644"/>
      <c r="AH9" s="644"/>
      <c r="AI9" s="644"/>
      <c r="AJ9" s="644"/>
      <c r="AK9" s="644"/>
      <c r="AL9" s="644"/>
      <c r="AM9" s="644"/>
      <c r="AN9" s="644"/>
      <c r="AO9" s="644"/>
      <c r="AP9" s="644"/>
      <c r="AQ9" s="644"/>
      <c r="AR9" s="644"/>
      <c r="AS9" s="644"/>
      <c r="AT9" s="644"/>
      <c r="AU9" s="644"/>
      <c r="AV9" s="644"/>
      <c r="AW9" s="644"/>
      <c r="AX9" s="644"/>
      <c r="AY9" s="644"/>
      <c r="AZ9" s="644"/>
      <c r="BA9" s="644"/>
      <c r="BB9" s="644"/>
      <c r="BC9" s="644"/>
      <c r="BD9" s="644"/>
      <c r="BE9" s="644"/>
      <c r="BF9" s="644"/>
      <c r="BG9" s="644"/>
      <c r="BH9" s="644"/>
      <c r="BI9" s="644"/>
      <c r="BJ9" s="644"/>
      <c r="BK9" s="644"/>
      <c r="BL9" s="644"/>
      <c r="BM9" s="644"/>
    </row>
    <row r="10" spans="1:65" s="1182" customFormat="1" ht="12.75" hidden="1" customHeight="1">
      <c r="A10" s="3072" t="s">
        <v>3605</v>
      </c>
      <c r="B10" s="3072"/>
      <c r="C10" s="3072"/>
      <c r="D10" s="1083"/>
      <c r="E10" s="227">
        <v>16709.810728069348</v>
      </c>
      <c r="F10" s="226"/>
      <c r="G10" s="226">
        <v>414737390.60567856</v>
      </c>
      <c r="H10" s="226">
        <v>116562601.85559039</v>
      </c>
      <c r="I10" s="226">
        <v>109429314.44336228</v>
      </c>
      <c r="J10" s="226">
        <v>107238593.52444988</v>
      </c>
      <c r="K10" s="226">
        <v>247400044.96104524</v>
      </c>
      <c r="L10" s="226">
        <v>887937777.42154884</v>
      </c>
      <c r="M10" s="226">
        <v>140865843.140623</v>
      </c>
      <c r="N10" s="3072" t="s">
        <v>2964</v>
      </c>
      <c r="O10" s="3072"/>
      <c r="P10" s="3072"/>
      <c r="Q10" s="1083"/>
      <c r="R10" s="227">
        <v>228813.06455282203</v>
      </c>
      <c r="S10" s="226"/>
      <c r="T10" s="226"/>
      <c r="U10" s="226">
        <v>1021801.3551703647</v>
      </c>
      <c r="V10" s="226">
        <v>1309253.9037219542</v>
      </c>
      <c r="W10" s="226">
        <v>91350274.64845255</v>
      </c>
      <c r="X10" s="226">
        <v>401820999.30479008</v>
      </c>
      <c r="Y10" s="226">
        <v>419108300.79884535</v>
      </c>
      <c r="Z10" s="226">
        <v>408986059.54365325</v>
      </c>
      <c r="AA10" s="644"/>
      <c r="AB10" s="644"/>
      <c r="AC10" s="644"/>
      <c r="AD10" s="644"/>
      <c r="AE10" s="644"/>
      <c r="AF10" s="644"/>
      <c r="AG10" s="644"/>
      <c r="AH10" s="644"/>
      <c r="AI10" s="644"/>
      <c r="AJ10" s="644"/>
      <c r="AK10" s="644"/>
      <c r="AL10" s="644"/>
      <c r="AM10" s="644"/>
      <c r="AN10" s="644"/>
      <c r="AO10" s="644"/>
      <c r="AP10" s="644"/>
      <c r="AQ10" s="644"/>
      <c r="AR10" s="644"/>
      <c r="AS10" s="644"/>
      <c r="AT10" s="644"/>
      <c r="AU10" s="644"/>
      <c r="AV10" s="644"/>
      <c r="AW10" s="644"/>
      <c r="AX10" s="644"/>
      <c r="AY10" s="644"/>
      <c r="AZ10" s="644"/>
      <c r="BA10" s="644"/>
      <c r="BB10" s="644"/>
      <c r="BC10" s="644"/>
      <c r="BD10" s="644"/>
      <c r="BE10" s="644"/>
      <c r="BF10" s="644"/>
      <c r="BG10" s="644"/>
      <c r="BH10" s="644"/>
      <c r="BI10" s="644"/>
      <c r="BJ10" s="644"/>
      <c r="BK10" s="644"/>
      <c r="BL10" s="644"/>
      <c r="BM10" s="644"/>
    </row>
    <row r="11" spans="1:65" s="1182" customFormat="1" ht="12.75" hidden="1" customHeight="1">
      <c r="A11" s="3072" t="s">
        <v>2893</v>
      </c>
      <c r="B11" s="3072"/>
      <c r="C11" s="3072"/>
      <c r="D11" s="1083"/>
      <c r="E11" s="227">
        <v>16533.995190724807</v>
      </c>
      <c r="F11" s="226"/>
      <c r="G11" s="226">
        <v>481177186.66022843</v>
      </c>
      <c r="H11" s="226">
        <v>136657553.45562047</v>
      </c>
      <c r="I11" s="226">
        <v>129931448.67445837</v>
      </c>
      <c r="J11" s="226">
        <v>127518867.79717611</v>
      </c>
      <c r="K11" s="226">
        <v>282425075.65857679</v>
      </c>
      <c r="L11" s="642">
        <v>1094008385.2415526</v>
      </c>
      <c r="M11" s="226">
        <v>161385785.02982691</v>
      </c>
      <c r="N11" s="3072" t="s">
        <v>2893</v>
      </c>
      <c r="O11" s="3072"/>
      <c r="P11" s="3072"/>
      <c r="Q11" s="1083"/>
      <c r="R11" s="227">
        <v>228948.67022142731</v>
      </c>
      <c r="S11" s="226"/>
      <c r="T11" s="226"/>
      <c r="U11" s="226">
        <v>1130274.6968304445</v>
      </c>
      <c r="V11" s="226">
        <v>1398324.8235549179</v>
      </c>
      <c r="W11" s="226">
        <v>100773783.08861336</v>
      </c>
      <c r="X11" s="226">
        <v>444122840.59282225</v>
      </c>
      <c r="Y11" s="226">
        <v>476703908.25929618</v>
      </c>
      <c r="Z11" s="226">
        <v>476118838.14378631</v>
      </c>
      <c r="AA11" s="644"/>
      <c r="AB11" s="644"/>
      <c r="AC11" s="644"/>
      <c r="AD11" s="644"/>
      <c r="AE11" s="644"/>
      <c r="AF11" s="644"/>
      <c r="AG11" s="644"/>
      <c r="AH11" s="644"/>
      <c r="AI11" s="644"/>
      <c r="AJ11" s="644"/>
      <c r="AK11" s="644"/>
      <c r="AL11" s="644"/>
      <c r="AM11" s="644"/>
      <c r="AN11" s="644"/>
      <c r="AO11" s="644"/>
      <c r="AP11" s="644"/>
      <c r="AQ11" s="644"/>
      <c r="AR11" s="644"/>
      <c r="AS11" s="644"/>
      <c r="AT11" s="644"/>
      <c r="AU11" s="644"/>
      <c r="AV11" s="644"/>
      <c r="AW11" s="644"/>
      <c r="AX11" s="644"/>
      <c r="AY11" s="644"/>
      <c r="AZ11" s="644"/>
      <c r="BA11" s="644"/>
      <c r="BB11" s="644"/>
      <c r="BC11" s="644"/>
      <c r="BD11" s="644"/>
      <c r="BE11" s="644"/>
      <c r="BF11" s="644"/>
      <c r="BG11" s="644"/>
      <c r="BH11" s="644"/>
      <c r="BI11" s="644"/>
      <c r="BJ11" s="644"/>
      <c r="BK11" s="644"/>
      <c r="BL11" s="644"/>
      <c r="BM11" s="644"/>
    </row>
    <row r="12" spans="1:65" s="1182" customFormat="1" ht="13.7" hidden="1" customHeight="1">
      <c r="A12" s="3072" t="s">
        <v>3606</v>
      </c>
      <c r="B12" s="3072"/>
      <c r="C12" s="3072"/>
      <c r="D12" s="1083"/>
      <c r="E12" s="642">
        <v>13011.99059823642</v>
      </c>
      <c r="F12" s="642"/>
      <c r="G12" s="642">
        <v>529227099.51266408</v>
      </c>
      <c r="H12" s="642">
        <v>140429977.5173316</v>
      </c>
      <c r="I12" s="642">
        <v>134200549.10319635</v>
      </c>
      <c r="J12" s="642">
        <v>132168544.60800523</v>
      </c>
      <c r="K12" s="642">
        <v>259722000.93643233</v>
      </c>
      <c r="L12" s="642">
        <v>1104507474.4175601</v>
      </c>
      <c r="M12" s="226">
        <v>143334000.27478242</v>
      </c>
      <c r="N12" s="3072" t="s">
        <v>3607</v>
      </c>
      <c r="O12" s="3072"/>
      <c r="P12" s="3072"/>
      <c r="Q12" s="1083"/>
      <c r="R12" s="642">
        <v>193925.71732453088</v>
      </c>
      <c r="S12" s="642"/>
      <c r="T12" s="642"/>
      <c r="U12" s="642">
        <v>752804.04328510386</v>
      </c>
      <c r="V12" s="642">
        <v>1193573.853800901</v>
      </c>
      <c r="W12" s="642">
        <v>104616357.15462527</v>
      </c>
      <c r="X12" s="642">
        <v>468911586.1162464</v>
      </c>
      <c r="Y12" s="642">
        <v>496488994.83943087</v>
      </c>
      <c r="Z12" s="226">
        <v>525924646.66538167</v>
      </c>
      <c r="AA12" s="644"/>
      <c r="AB12" s="644"/>
      <c r="AC12" s="644"/>
      <c r="AD12" s="644"/>
      <c r="AE12" s="644"/>
      <c r="AF12" s="644"/>
      <c r="AG12" s="644"/>
      <c r="AH12" s="644"/>
      <c r="AI12" s="644"/>
      <c r="AJ12" s="644"/>
      <c r="AK12" s="644"/>
      <c r="AL12" s="644"/>
      <c r="AM12" s="644"/>
      <c r="AN12" s="644"/>
      <c r="AO12" s="644"/>
      <c r="AP12" s="644"/>
      <c r="AQ12" s="644"/>
      <c r="AR12" s="644"/>
      <c r="AS12" s="644"/>
      <c r="AT12" s="644"/>
      <c r="AU12" s="644"/>
      <c r="AV12" s="644"/>
      <c r="AW12" s="644"/>
      <c r="AX12" s="644"/>
      <c r="AY12" s="644"/>
      <c r="AZ12" s="644"/>
      <c r="BA12" s="644"/>
      <c r="BB12" s="644"/>
      <c r="BC12" s="644"/>
      <c r="BD12" s="644"/>
      <c r="BE12" s="644"/>
      <c r="BF12" s="644"/>
      <c r="BG12" s="644"/>
      <c r="BH12" s="644"/>
      <c r="BI12" s="644"/>
      <c r="BJ12" s="644"/>
      <c r="BK12" s="644"/>
      <c r="BL12" s="644"/>
      <c r="BM12" s="644"/>
    </row>
    <row r="13" spans="1:65" s="1182" customFormat="1" ht="6" hidden="1" customHeight="1">
      <c r="A13" s="3072" t="s">
        <v>2725</v>
      </c>
      <c r="B13" s="3072"/>
      <c r="C13" s="3072"/>
      <c r="D13" s="1083"/>
      <c r="E13" s="642">
        <v>12681.999974313834</v>
      </c>
      <c r="F13" s="642"/>
      <c r="G13" s="642">
        <v>552581020.29235148</v>
      </c>
      <c r="H13" s="642">
        <v>141106805.42693427</v>
      </c>
      <c r="I13" s="642">
        <v>134446210.27928859</v>
      </c>
      <c r="J13" s="642">
        <v>132072575.80386156</v>
      </c>
      <c r="K13" s="642">
        <v>271931798.65626091</v>
      </c>
      <c r="L13" s="642">
        <v>1110604457.444062</v>
      </c>
      <c r="M13" s="226">
        <v>149366518.39722168</v>
      </c>
      <c r="N13" s="3072" t="s">
        <v>3608</v>
      </c>
      <c r="O13" s="3072"/>
      <c r="P13" s="3072"/>
      <c r="Q13" s="1083"/>
      <c r="R13" s="642">
        <v>166140.25630622066</v>
      </c>
      <c r="S13" s="642"/>
      <c r="T13" s="642"/>
      <c r="U13" s="642">
        <v>1144522.0611239518</v>
      </c>
      <c r="V13" s="642">
        <v>1230727.2783956565</v>
      </c>
      <c r="W13" s="642">
        <v>100988053.15670443</v>
      </c>
      <c r="X13" s="642">
        <v>500920199.75254083</v>
      </c>
      <c r="Y13" s="642">
        <v>529763432.86957943</v>
      </c>
      <c r="Z13" s="226">
        <v>544276746.5873183</v>
      </c>
      <c r="AA13" s="644"/>
      <c r="AB13" s="644"/>
      <c r="AC13" s="644"/>
      <c r="AD13" s="644"/>
      <c r="AE13" s="644"/>
      <c r="AF13" s="644"/>
      <c r="AG13" s="644"/>
      <c r="AH13" s="644"/>
      <c r="AI13" s="644"/>
      <c r="AJ13" s="644"/>
      <c r="AK13" s="644"/>
      <c r="AL13" s="644"/>
      <c r="AM13" s="644"/>
      <c r="AN13" s="644"/>
      <c r="AO13" s="644"/>
      <c r="AP13" s="644"/>
      <c r="AQ13" s="644"/>
      <c r="AR13" s="644"/>
      <c r="AS13" s="644"/>
      <c r="AT13" s="644"/>
      <c r="AU13" s="644"/>
      <c r="AV13" s="644"/>
      <c r="AW13" s="644"/>
      <c r="AX13" s="644"/>
      <c r="AY13" s="644"/>
      <c r="AZ13" s="644"/>
      <c r="BA13" s="644"/>
      <c r="BB13" s="644"/>
      <c r="BC13" s="644"/>
      <c r="BD13" s="644"/>
      <c r="BE13" s="644"/>
      <c r="BF13" s="644"/>
      <c r="BG13" s="644"/>
      <c r="BH13" s="644"/>
      <c r="BI13" s="644"/>
      <c r="BJ13" s="644"/>
      <c r="BK13" s="644"/>
      <c r="BL13" s="644"/>
      <c r="BM13" s="644"/>
    </row>
    <row r="14" spans="1:65" s="1182" customFormat="1" ht="14.1" hidden="1" customHeight="1">
      <c r="A14" s="3072" t="s">
        <v>3531</v>
      </c>
      <c r="B14" s="3072"/>
      <c r="C14" s="3072"/>
      <c r="D14" s="1083"/>
      <c r="E14" s="642">
        <v>12737</v>
      </c>
      <c r="F14" s="644" t="s">
        <v>423</v>
      </c>
      <c r="G14" s="642">
        <v>601944046.60906851</v>
      </c>
      <c r="H14" s="642">
        <v>172902573.34486184</v>
      </c>
      <c r="I14" s="642">
        <v>166376177.84396973</v>
      </c>
      <c r="J14" s="642">
        <v>163946830.756715</v>
      </c>
      <c r="K14" s="644" t="s">
        <v>423</v>
      </c>
      <c r="L14" s="642">
        <v>1814153456.0773289</v>
      </c>
      <c r="M14" s="226">
        <v>165085444.02328008</v>
      </c>
      <c r="N14" s="3072" t="s">
        <v>2363</v>
      </c>
      <c r="O14" s="3072"/>
      <c r="P14" s="3072"/>
      <c r="Q14" s="1083"/>
      <c r="R14" s="642">
        <v>155909.24169496537</v>
      </c>
      <c r="S14" s="644" t="s">
        <v>423</v>
      </c>
      <c r="T14" s="644" t="s">
        <v>423</v>
      </c>
      <c r="U14" s="642">
        <v>1675244.8222376767</v>
      </c>
      <c r="V14" s="642">
        <v>1627805.9595102945</v>
      </c>
      <c r="W14" s="642">
        <v>100995805.8924465</v>
      </c>
      <c r="X14" s="642">
        <v>558221856.29158294</v>
      </c>
      <c r="Y14" s="642">
        <v>536794692.29690802</v>
      </c>
      <c r="Z14" s="226">
        <v>593815353.6740514</v>
      </c>
      <c r="AA14" s="644"/>
      <c r="AB14" s="644"/>
      <c r="AC14" s="644"/>
      <c r="AD14" s="644"/>
      <c r="AE14" s="644"/>
      <c r="AF14" s="644"/>
      <c r="AG14" s="644"/>
      <c r="AH14" s="644"/>
      <c r="AI14" s="644"/>
      <c r="AJ14" s="644"/>
      <c r="AK14" s="644"/>
      <c r="AL14" s="644"/>
      <c r="AM14" s="644"/>
      <c r="AN14" s="644"/>
      <c r="AO14" s="644"/>
      <c r="AP14" s="644"/>
      <c r="AQ14" s="644"/>
      <c r="AR14" s="644"/>
      <c r="AS14" s="644"/>
      <c r="AT14" s="644"/>
      <c r="AU14" s="644"/>
      <c r="AV14" s="644"/>
      <c r="AW14" s="644"/>
      <c r="AX14" s="644"/>
      <c r="AY14" s="644"/>
      <c r="AZ14" s="644"/>
      <c r="BA14" s="644"/>
      <c r="BB14" s="644"/>
      <c r="BC14" s="644"/>
      <c r="BD14" s="644"/>
      <c r="BE14" s="644"/>
      <c r="BF14" s="644"/>
      <c r="BG14" s="644"/>
      <c r="BH14" s="644"/>
      <c r="BI14" s="644"/>
      <c r="BJ14" s="644"/>
      <c r="BK14" s="644"/>
      <c r="BL14" s="644"/>
      <c r="BM14" s="644"/>
    </row>
    <row r="15" spans="1:65" s="1182" customFormat="1" ht="14.1" hidden="1" customHeight="1">
      <c r="A15" s="3072" t="s">
        <v>2966</v>
      </c>
      <c r="B15" s="3072"/>
      <c r="C15" s="3072"/>
      <c r="D15" s="1083"/>
      <c r="E15" s="642">
        <v>13442</v>
      </c>
      <c r="F15" s="644" t="s">
        <v>423</v>
      </c>
      <c r="G15" s="642">
        <v>577199200.16932678</v>
      </c>
      <c r="H15" s="642">
        <v>132123235.68076555</v>
      </c>
      <c r="I15" s="642">
        <v>125800730.50156009</v>
      </c>
      <c r="J15" s="642">
        <v>123054810.73974641</v>
      </c>
      <c r="K15" s="642">
        <v>301856174.15928191</v>
      </c>
      <c r="L15" s="642">
        <v>1858282579.7641816</v>
      </c>
      <c r="M15" s="226">
        <v>160251243.33020073</v>
      </c>
      <c r="N15" s="3072" t="s">
        <v>2364</v>
      </c>
      <c r="O15" s="3072"/>
      <c r="P15" s="3072"/>
      <c r="Q15" s="1083"/>
      <c r="R15" s="642">
        <v>145594.46687390516</v>
      </c>
      <c r="S15" s="644" t="s">
        <v>423</v>
      </c>
      <c r="T15" s="644" t="s">
        <v>423</v>
      </c>
      <c r="U15" s="642">
        <v>1522551.5788164332</v>
      </c>
      <c r="V15" s="642">
        <v>1744777.1177986255</v>
      </c>
      <c r="W15" s="642">
        <v>91708987.744631439</v>
      </c>
      <c r="X15" s="642">
        <v>568348194.85530388</v>
      </c>
      <c r="Y15" s="642">
        <v>553974123.4326942</v>
      </c>
      <c r="Z15" s="226">
        <v>566441852.06325817</v>
      </c>
      <c r="AA15" s="644"/>
      <c r="AB15" s="644"/>
      <c r="AC15" s="644"/>
      <c r="AD15" s="644"/>
      <c r="AE15" s="644"/>
      <c r="AF15" s="644"/>
      <c r="AG15" s="644"/>
      <c r="AH15" s="644"/>
      <c r="AI15" s="644"/>
      <c r="AJ15" s="644"/>
      <c r="AK15" s="644"/>
      <c r="AL15" s="644"/>
      <c r="AM15" s="644"/>
      <c r="AN15" s="644"/>
      <c r="AO15" s="644"/>
      <c r="AP15" s="644"/>
      <c r="AQ15" s="644"/>
      <c r="AR15" s="644"/>
      <c r="AS15" s="644"/>
      <c r="AT15" s="644"/>
      <c r="AU15" s="644"/>
      <c r="AV15" s="644"/>
      <c r="AW15" s="644"/>
      <c r="AX15" s="644"/>
      <c r="AY15" s="644"/>
      <c r="AZ15" s="644"/>
      <c r="BA15" s="644"/>
      <c r="BB15" s="644"/>
      <c r="BC15" s="644"/>
      <c r="BD15" s="644"/>
      <c r="BE15" s="644"/>
      <c r="BF15" s="644"/>
      <c r="BG15" s="644"/>
      <c r="BH15" s="644"/>
      <c r="BI15" s="644"/>
      <c r="BJ15" s="644"/>
      <c r="BK15" s="644"/>
      <c r="BL15" s="644"/>
      <c r="BM15" s="644"/>
    </row>
    <row r="16" spans="1:65" s="1182" customFormat="1" ht="14.25" hidden="1" customHeight="1">
      <c r="A16" s="3072" t="s">
        <v>2366</v>
      </c>
      <c r="B16" s="3072"/>
      <c r="C16" s="3072"/>
      <c r="D16" s="1083"/>
      <c r="E16" s="642">
        <v>13388.599999999908</v>
      </c>
      <c r="F16" s="644" t="s">
        <v>423</v>
      </c>
      <c r="G16" s="642">
        <v>591176187.09769368</v>
      </c>
      <c r="H16" s="642">
        <v>120556714.0841175</v>
      </c>
      <c r="I16" s="642">
        <v>114978894.91229565</v>
      </c>
      <c r="J16" s="642">
        <v>112835526.38669783</v>
      </c>
      <c r="K16" s="642">
        <v>291833489.91973096</v>
      </c>
      <c r="L16" s="642">
        <v>1616947529.8692384</v>
      </c>
      <c r="M16" s="226">
        <v>163700524.03846496</v>
      </c>
      <c r="N16" s="3072" t="s">
        <v>2967</v>
      </c>
      <c r="O16" s="3072"/>
      <c r="P16" s="3072"/>
      <c r="Q16" s="1083"/>
      <c r="R16" s="642">
        <v>138340.60233372761</v>
      </c>
      <c r="S16" s="644" t="s">
        <v>423</v>
      </c>
      <c r="T16" s="644" t="s">
        <v>423</v>
      </c>
      <c r="U16" s="642">
        <v>1505639.2912882366</v>
      </c>
      <c r="V16" s="642">
        <v>1647108.8644710421</v>
      </c>
      <c r="W16" s="642">
        <v>83099466.536731362</v>
      </c>
      <c r="X16" s="642">
        <v>554808898.00771308</v>
      </c>
      <c r="Y16" s="642">
        <v>560070365.17429125</v>
      </c>
      <c r="Z16" s="226">
        <v>656177276.44288492</v>
      </c>
      <c r="AA16" s="644"/>
      <c r="AB16" s="644"/>
      <c r="AC16" s="644"/>
      <c r="AD16" s="644"/>
      <c r="AE16" s="644"/>
      <c r="AF16" s="644"/>
      <c r="AG16" s="644"/>
      <c r="AH16" s="644"/>
      <c r="AI16" s="644"/>
      <c r="AJ16" s="644"/>
      <c r="AK16" s="644"/>
      <c r="AL16" s="644"/>
      <c r="AM16" s="644"/>
      <c r="AN16" s="644"/>
      <c r="AO16" s="644"/>
      <c r="AP16" s="644"/>
      <c r="AQ16" s="644"/>
      <c r="AR16" s="644"/>
      <c r="AS16" s="644"/>
      <c r="AT16" s="644"/>
      <c r="AU16" s="644"/>
      <c r="AV16" s="644"/>
      <c r="AW16" s="644"/>
      <c r="AX16" s="644"/>
      <c r="AY16" s="644"/>
      <c r="AZ16" s="644"/>
      <c r="BA16" s="644"/>
      <c r="BB16" s="644"/>
      <c r="BC16" s="644"/>
      <c r="BD16" s="644"/>
      <c r="BE16" s="644"/>
      <c r="BF16" s="644"/>
      <c r="BG16" s="644"/>
      <c r="BH16" s="644"/>
      <c r="BI16" s="644"/>
      <c r="BJ16" s="644"/>
      <c r="BK16" s="644"/>
      <c r="BL16" s="644"/>
      <c r="BM16" s="644"/>
    </row>
    <row r="17" spans="1:65" s="1182" customFormat="1" ht="21" hidden="1" customHeight="1">
      <c r="A17" s="3072" t="s">
        <v>2968</v>
      </c>
      <c r="B17" s="3072"/>
      <c r="C17" s="3072"/>
      <c r="D17" s="1083"/>
      <c r="E17" s="642">
        <v>13660.999999999831</v>
      </c>
      <c r="F17" s="644">
        <v>579860441.43710458</v>
      </c>
      <c r="G17" s="642">
        <v>521853082.56788772</v>
      </c>
      <c r="H17" s="642">
        <v>114209071.72259532</v>
      </c>
      <c r="I17" s="642">
        <v>108932434.94433889</v>
      </c>
      <c r="J17" s="642">
        <v>106831180.82943276</v>
      </c>
      <c r="K17" s="642">
        <v>288555885.87464345</v>
      </c>
      <c r="L17" s="642">
        <v>1677734614.1587782</v>
      </c>
      <c r="M17" s="226">
        <v>163975341.56943136</v>
      </c>
      <c r="N17" s="3072" t="s">
        <v>2726</v>
      </c>
      <c r="O17" s="3072"/>
      <c r="P17" s="3072"/>
      <c r="Q17" s="1083"/>
      <c r="R17" s="642">
        <v>138234.84637123178</v>
      </c>
      <c r="S17" s="644" t="s">
        <v>424</v>
      </c>
      <c r="T17" s="644" t="s">
        <v>424</v>
      </c>
      <c r="U17" s="642">
        <v>1340545.7013436405</v>
      </c>
      <c r="V17" s="642">
        <v>1481877.0060730912</v>
      </c>
      <c r="W17" s="642">
        <v>85250071.846333385</v>
      </c>
      <c r="X17" s="642">
        <v>522478788.68525565</v>
      </c>
      <c r="Y17" s="642">
        <v>496601977.69840121</v>
      </c>
      <c r="Z17" s="226">
        <v>589267785.70478284</v>
      </c>
      <c r="AA17" s="644"/>
    </row>
    <row r="18" spans="1:65" s="1182" customFormat="1" ht="15.75" hidden="1" customHeight="1">
      <c r="A18" s="3072" t="s">
        <v>2897</v>
      </c>
      <c r="B18" s="3072"/>
      <c r="C18" s="3072"/>
      <c r="D18" s="1083"/>
      <c r="E18" s="642">
        <v>13884.215801226181</v>
      </c>
      <c r="F18" s="642">
        <v>681935234.71638656</v>
      </c>
      <c r="G18" s="642">
        <v>590578353.62427771</v>
      </c>
      <c r="H18" s="642">
        <v>132616498.29063189</v>
      </c>
      <c r="I18" s="642">
        <v>127158101.81991786</v>
      </c>
      <c r="J18" s="642">
        <v>124925498.47528592</v>
      </c>
      <c r="K18" s="642">
        <v>310325617.37253189</v>
      </c>
      <c r="L18" s="642">
        <v>1905911401.124707</v>
      </c>
      <c r="M18" s="226">
        <v>191003037.46149382</v>
      </c>
      <c r="N18" s="3072" t="s">
        <v>2897</v>
      </c>
      <c r="O18" s="3072"/>
      <c r="P18" s="3072"/>
      <c r="Q18" s="1083"/>
      <c r="R18" s="642">
        <v>148534.99487466394</v>
      </c>
      <c r="S18" s="644" t="s">
        <v>424</v>
      </c>
      <c r="T18" s="644" t="s">
        <v>424</v>
      </c>
      <c r="U18" s="642">
        <v>1841108.1828474416</v>
      </c>
      <c r="V18" s="642">
        <v>2000575.7073713548</v>
      </c>
      <c r="W18" s="642">
        <v>92997450.038911462</v>
      </c>
      <c r="X18" s="642">
        <v>568764615.59845173</v>
      </c>
      <c r="Y18" s="642">
        <v>552869850.08385503</v>
      </c>
      <c r="Z18" s="226">
        <v>671690683.89932191</v>
      </c>
      <c r="AA18" s="644"/>
    </row>
    <row r="19" spans="1:65" s="1182" customFormat="1" ht="15" hidden="1" customHeight="1">
      <c r="A19" s="3072" t="s">
        <v>2899</v>
      </c>
      <c r="B19" s="3072"/>
      <c r="C19" s="3072"/>
      <c r="D19" s="1083"/>
      <c r="E19" s="642">
        <v>14177.803997248742</v>
      </c>
      <c r="F19" s="644" t="s">
        <v>281</v>
      </c>
      <c r="G19" s="642">
        <v>607232241.20353246</v>
      </c>
      <c r="H19" s="642">
        <v>170233624.52638614</v>
      </c>
      <c r="I19" s="642">
        <v>164245224.22820398</v>
      </c>
      <c r="J19" s="642">
        <v>161919933.57253072</v>
      </c>
      <c r="K19" s="644" t="s">
        <v>281</v>
      </c>
      <c r="L19" s="642">
        <v>1892556986.2822149</v>
      </c>
      <c r="M19" s="226">
        <v>148617411.34197381</v>
      </c>
      <c r="N19" s="3072" t="s">
        <v>2899</v>
      </c>
      <c r="O19" s="3072"/>
      <c r="P19" s="3072"/>
      <c r="Q19" s="1083"/>
      <c r="R19" s="642">
        <v>159165.50983377962</v>
      </c>
      <c r="S19" s="644" t="s">
        <v>281</v>
      </c>
      <c r="T19" s="644" t="s">
        <v>281</v>
      </c>
      <c r="U19" s="644" t="s">
        <v>281</v>
      </c>
      <c r="V19" s="644" t="s">
        <v>281</v>
      </c>
      <c r="W19" s="642">
        <v>92730519.819716066</v>
      </c>
      <c r="X19" s="642">
        <v>615069412.16025329</v>
      </c>
      <c r="Y19" s="642">
        <v>549122917.60196519</v>
      </c>
      <c r="Z19" s="226">
        <v>823498454.81412208</v>
      </c>
      <c r="AA19" s="644"/>
    </row>
    <row r="20" spans="1:65" s="1182" customFormat="1" ht="15" hidden="1" customHeight="1">
      <c r="A20" s="3072" t="s">
        <v>3609</v>
      </c>
      <c r="B20" s="3072"/>
      <c r="C20" s="3072"/>
      <c r="D20" s="1083"/>
      <c r="E20" s="642">
        <v>14412.000000000007</v>
      </c>
      <c r="F20" s="642">
        <v>683633555.04922509</v>
      </c>
      <c r="G20" s="642">
        <v>574744237.52682424</v>
      </c>
      <c r="H20" s="642">
        <v>131374634.68082477</v>
      </c>
      <c r="I20" s="642">
        <v>124814594.74142577</v>
      </c>
      <c r="J20" s="642">
        <v>122412551.35178688</v>
      </c>
      <c r="K20" s="642">
        <v>339716985.98869389</v>
      </c>
      <c r="L20" s="642">
        <v>1918058080.3343196</v>
      </c>
      <c r="M20" s="226">
        <v>190678611.62853298</v>
      </c>
      <c r="N20" s="3072" t="s">
        <v>3023</v>
      </c>
      <c r="O20" s="3072"/>
      <c r="P20" s="3072"/>
      <c r="Q20" s="1083"/>
      <c r="R20" s="642">
        <v>140111.07516775819</v>
      </c>
      <c r="S20" s="226">
        <v>108761.0742814828</v>
      </c>
      <c r="T20" s="226">
        <v>31350.000886275262</v>
      </c>
      <c r="U20" s="642">
        <v>1660390.3623854367</v>
      </c>
      <c r="V20" s="642">
        <v>1756119.1635437559</v>
      </c>
      <c r="W20" s="642">
        <v>86813527.393054515</v>
      </c>
      <c r="X20" s="642">
        <v>534135758.89420092</v>
      </c>
      <c r="Y20" s="642">
        <v>520308124.59398508</v>
      </c>
      <c r="Z20" s="226">
        <v>632667814.62181973</v>
      </c>
      <c r="AA20" s="644"/>
    </row>
    <row r="21" spans="1:65" s="1182" customFormat="1" hidden="1">
      <c r="A21" s="3072" t="s">
        <v>3610</v>
      </c>
      <c r="B21" s="3072"/>
      <c r="C21" s="3072"/>
      <c r="D21" s="1083"/>
      <c r="E21" s="642">
        <v>14563.000000000739</v>
      </c>
      <c r="F21" s="642">
        <v>662761579.58153081</v>
      </c>
      <c r="G21" s="642">
        <v>567799791.59006059</v>
      </c>
      <c r="H21" s="642">
        <v>130182199.14308508</v>
      </c>
      <c r="I21" s="642">
        <v>121182714.18985589</v>
      </c>
      <c r="J21" s="642">
        <v>118259046.89004888</v>
      </c>
      <c r="K21" s="642">
        <v>319772959.59404802</v>
      </c>
      <c r="L21" s="642">
        <v>2003052329.1130562</v>
      </c>
      <c r="M21" s="226">
        <v>190414740.88586792</v>
      </c>
      <c r="N21" s="3072" t="s">
        <v>2731</v>
      </c>
      <c r="O21" s="3072"/>
      <c r="P21" s="3072"/>
      <c r="Q21" s="1083"/>
      <c r="R21" s="642">
        <v>123945.6041718116</v>
      </c>
      <c r="S21" s="226">
        <v>96355.270638620423</v>
      </c>
      <c r="T21" s="226">
        <v>27590.333533190998</v>
      </c>
      <c r="U21" s="642">
        <v>1915678.4862596062</v>
      </c>
      <c r="V21" s="642">
        <v>2040716.3029215096</v>
      </c>
      <c r="W21" s="642">
        <v>83777665.684641898</v>
      </c>
      <c r="X21" s="642">
        <v>546872863.31227016</v>
      </c>
      <c r="Y21" s="642">
        <v>529869670.19716895</v>
      </c>
      <c r="Z21" s="226">
        <v>660637293.25934732</v>
      </c>
      <c r="AA21" s="644"/>
    </row>
    <row r="22" spans="1:65" s="1182" customFormat="1" ht="15" hidden="1" customHeight="1">
      <c r="A22" s="3072" t="s">
        <v>3611</v>
      </c>
      <c r="B22" s="3072"/>
      <c r="C22" s="3072"/>
      <c r="D22" s="1083"/>
      <c r="E22" s="642">
        <v>14821.000000244734</v>
      </c>
      <c r="F22" s="642">
        <v>716262327.50647795</v>
      </c>
      <c r="G22" s="642">
        <v>610787773.83475637</v>
      </c>
      <c r="H22" s="642">
        <v>141458110.44594923</v>
      </c>
      <c r="I22" s="642">
        <v>133752145.98488064</v>
      </c>
      <c r="J22" s="642">
        <v>130833517.95855026</v>
      </c>
      <c r="K22" s="642">
        <v>332871018.1152972</v>
      </c>
      <c r="L22" s="642">
        <v>1698497265.2204094</v>
      </c>
      <c r="M22" s="226">
        <v>207419774.22403622</v>
      </c>
      <c r="N22" s="3072" t="s">
        <v>2970</v>
      </c>
      <c r="O22" s="3072"/>
      <c r="P22" s="3072"/>
      <c r="Q22" s="1083"/>
      <c r="R22" s="642">
        <v>129748.91678256127</v>
      </c>
      <c r="S22" s="226">
        <v>100458.06187200011</v>
      </c>
      <c r="T22" s="226">
        <v>29290.854910561215</v>
      </c>
      <c r="U22" s="642">
        <v>1955725.3214343444</v>
      </c>
      <c r="V22" s="642">
        <v>2098289.8951048465</v>
      </c>
      <c r="W22" s="642">
        <v>90608212.810112476</v>
      </c>
      <c r="X22" s="642">
        <v>587953906.54716015</v>
      </c>
      <c r="Y22" s="642">
        <v>565869419.78643441</v>
      </c>
      <c r="Z22" s="226">
        <v>711622729.22326112</v>
      </c>
      <c r="AA22" s="644"/>
    </row>
    <row r="23" spans="1:65" s="1182" customFormat="1" ht="14.45" hidden="1" customHeight="1">
      <c r="A23" s="3095" t="s">
        <v>2333</v>
      </c>
      <c r="B23" s="3096"/>
      <c r="C23" s="3096"/>
      <c r="D23" s="3097"/>
      <c r="E23" s="1321">
        <v>14935.000010349095</v>
      </c>
      <c r="F23" s="1321">
        <v>724364.66316857818</v>
      </c>
      <c r="G23" s="1321">
        <v>591629.89836522436</v>
      </c>
      <c r="H23" s="1321">
        <v>132375.20588503618</v>
      </c>
      <c r="I23" s="1321">
        <v>125558.14442298125</v>
      </c>
      <c r="J23" s="1321">
        <v>121930.6803784998</v>
      </c>
      <c r="K23" s="1321">
        <v>336693.17474084091</v>
      </c>
      <c r="L23" s="1321">
        <v>1626676.8226598606</v>
      </c>
      <c r="M23" s="144">
        <v>218141.47924689919</v>
      </c>
      <c r="N23" s="3095" t="s">
        <v>3612</v>
      </c>
      <c r="O23" s="3096"/>
      <c r="P23" s="3096"/>
      <c r="Q23" s="3097"/>
      <c r="R23" s="1321">
        <v>130399.44559872786</v>
      </c>
      <c r="S23" s="144">
        <v>101399.88593268413</v>
      </c>
      <c r="T23" s="144">
        <v>28999.559666043951</v>
      </c>
      <c r="U23" s="1321">
        <v>1783166.907480692</v>
      </c>
      <c r="V23" s="1321">
        <v>1933983.3385276946</v>
      </c>
      <c r="W23" s="1321">
        <v>91613.054039876632</v>
      </c>
      <c r="X23" s="1321">
        <v>571689.30708830652</v>
      </c>
      <c r="Y23" s="1321">
        <v>554076.93049204897</v>
      </c>
      <c r="Z23" s="144">
        <v>731265.45622878207</v>
      </c>
      <c r="AA23" s="644"/>
    </row>
    <row r="24" spans="1:65" s="1182" customFormat="1" ht="14.45" hidden="1" customHeight="1">
      <c r="A24" s="3095" t="s">
        <v>2334</v>
      </c>
      <c r="B24" s="3096"/>
      <c r="C24" s="3096"/>
      <c r="D24" s="3097"/>
      <c r="E24" s="1321">
        <v>15207.000000172809</v>
      </c>
      <c r="F24" s="1322" t="s">
        <v>281</v>
      </c>
      <c r="G24" s="1321">
        <v>547611.81277995161</v>
      </c>
      <c r="H24" s="1321">
        <v>137126.53604493456</v>
      </c>
      <c r="I24" s="1321">
        <v>129391.78615531979</v>
      </c>
      <c r="J24" s="1321">
        <v>125999.91551610923</v>
      </c>
      <c r="K24" s="1322" t="s">
        <v>424</v>
      </c>
      <c r="L24" s="1322" t="s">
        <v>431</v>
      </c>
      <c r="M24" s="526" t="s">
        <v>431</v>
      </c>
      <c r="N24" s="3095" t="s">
        <v>2904</v>
      </c>
      <c r="O24" s="3096"/>
      <c r="P24" s="3096"/>
      <c r="Q24" s="3097"/>
      <c r="R24" s="1321">
        <v>134428</v>
      </c>
      <c r="S24" s="144">
        <v>103546.87</v>
      </c>
      <c r="T24" s="144">
        <v>30881.29</v>
      </c>
      <c r="U24" s="1322" t="s">
        <v>281</v>
      </c>
      <c r="V24" s="1322" t="s">
        <v>281</v>
      </c>
      <c r="W24" s="1321">
        <v>80238.35893588778</v>
      </c>
      <c r="X24" s="1321">
        <v>576688.74743929529</v>
      </c>
      <c r="Y24" s="1321">
        <v>517113.17812585999</v>
      </c>
      <c r="Z24" s="144">
        <v>664011.12298455054</v>
      </c>
      <c r="AA24" s="644"/>
    </row>
    <row r="25" spans="1:65" s="1182" customFormat="1" ht="13.5" customHeight="1" thickTop="1" thickBot="1">
      <c r="A25" s="3098" t="s">
        <v>1463</v>
      </c>
      <c r="B25" s="3098"/>
      <c r="C25" s="3098"/>
      <c r="D25" s="3099"/>
      <c r="E25" s="1322">
        <v>15686.999999796744</v>
      </c>
      <c r="F25" s="1322">
        <v>855933.99290308438</v>
      </c>
      <c r="G25" s="1322">
        <v>688049.72330288822</v>
      </c>
      <c r="H25" s="1322">
        <v>161975.44823766986</v>
      </c>
      <c r="I25" s="1322">
        <v>151612.58615855646</v>
      </c>
      <c r="J25" s="1322">
        <v>148413.30764810694</v>
      </c>
      <c r="K25" s="1322">
        <v>401502.83310422197</v>
      </c>
      <c r="L25" s="1322">
        <v>2222332.340222192</v>
      </c>
      <c r="M25" s="526">
        <v>335209.5561306093</v>
      </c>
      <c r="N25" s="3098" t="s">
        <v>1463</v>
      </c>
      <c r="O25" s="3098"/>
      <c r="P25" s="3098"/>
      <c r="Q25" s="3099"/>
      <c r="R25" s="1322">
        <v>138847.41528557913</v>
      </c>
      <c r="S25" s="526">
        <v>108691.57973497582</v>
      </c>
      <c r="T25" s="526">
        <v>30155.835550603053</v>
      </c>
      <c r="U25" s="1322">
        <v>1679267.8038081746</v>
      </c>
      <c r="V25" s="1322">
        <v>1976920.2432618206</v>
      </c>
      <c r="W25" s="1322">
        <v>118362.38015424981</v>
      </c>
      <c r="X25" s="1322">
        <v>676268.09435204742</v>
      </c>
      <c r="Y25" s="1322">
        <v>647933.49976528832</v>
      </c>
      <c r="Z25" s="526">
        <v>795481.33037990064</v>
      </c>
      <c r="AA25" s="3058" t="s">
        <v>770</v>
      </c>
      <c r="AB25" s="3115" t="s">
        <v>1289</v>
      </c>
      <c r="AC25" s="3116"/>
      <c r="AD25" s="3117"/>
      <c r="AE25" s="3115" t="s">
        <v>763</v>
      </c>
      <c r="AF25" s="3116"/>
      <c r="AG25" s="3117"/>
      <c r="AH25" s="3115" t="s">
        <v>307</v>
      </c>
      <c r="AI25" s="3116"/>
      <c r="AJ25" s="3117"/>
      <c r="AK25" s="3115" t="s">
        <v>96</v>
      </c>
      <c r="AL25" s="3116"/>
      <c r="AM25" s="3116"/>
      <c r="AN25" s="1181"/>
    </row>
    <row r="26" spans="1:65" s="1182" customFormat="1" ht="13.5" customHeight="1" thickBot="1">
      <c r="A26" s="3095" t="s">
        <v>2378</v>
      </c>
      <c r="B26" s="3095"/>
      <c r="C26" s="3095"/>
      <c r="D26" s="3100"/>
      <c r="E26" s="1322">
        <v>15500</v>
      </c>
      <c r="F26" s="644" t="s">
        <v>4094</v>
      </c>
      <c r="G26" s="1322">
        <v>867694.20662910212</v>
      </c>
      <c r="H26" s="1322">
        <v>211335.59007271493</v>
      </c>
      <c r="I26" s="1322">
        <v>195520.88763118073</v>
      </c>
      <c r="J26" s="1322">
        <v>191349.60057082336</v>
      </c>
      <c r="K26" s="644" t="s">
        <v>431</v>
      </c>
      <c r="L26" s="1322">
        <v>1893661.8431519759</v>
      </c>
      <c r="M26" s="526">
        <v>328041.51525339897</v>
      </c>
      <c r="N26" s="3095" t="s">
        <v>2260</v>
      </c>
      <c r="O26" s="3095"/>
      <c r="P26" s="3095"/>
      <c r="Q26" s="3100"/>
      <c r="R26" s="1322">
        <v>152607.15691142002</v>
      </c>
      <c r="S26" s="526">
        <v>114496.84120393</v>
      </c>
      <c r="T26" s="526">
        <v>38110.315708127506</v>
      </c>
      <c r="U26" s="644" t="s">
        <v>431</v>
      </c>
      <c r="V26" s="644" t="s">
        <v>431</v>
      </c>
      <c r="W26" s="1322">
        <v>107163.44220858721</v>
      </c>
      <c r="X26" s="1322">
        <v>875493.8288721235</v>
      </c>
      <c r="Y26" s="1322">
        <v>805810.2816373778</v>
      </c>
      <c r="Z26" s="526">
        <v>849927.98931247042</v>
      </c>
      <c r="AA26" s="3114"/>
      <c r="AB26" s="1863" t="s">
        <v>1419</v>
      </c>
      <c r="AC26" s="1863" t="s">
        <v>3727</v>
      </c>
      <c r="AD26" s="1863" t="s">
        <v>3726</v>
      </c>
      <c r="AE26" s="1863" t="s">
        <v>3448</v>
      </c>
      <c r="AF26" s="1863" t="s">
        <v>3613</v>
      </c>
      <c r="AG26" s="1863" t="s">
        <v>3726</v>
      </c>
      <c r="AH26" s="1863" t="s">
        <v>3448</v>
      </c>
      <c r="AI26" s="1863" t="s">
        <v>3613</v>
      </c>
      <c r="AJ26" s="1863" t="s">
        <v>3726</v>
      </c>
      <c r="AK26" s="1863" t="s">
        <v>3448</v>
      </c>
      <c r="AL26" s="1863" t="s">
        <v>3613</v>
      </c>
      <c r="AM26" s="1863" t="s">
        <v>3726</v>
      </c>
      <c r="AN26" s="1181"/>
    </row>
    <row r="27" spans="1:65" s="1182" customFormat="1" ht="13.5" customHeight="1">
      <c r="A27" s="3095" t="s">
        <v>1464</v>
      </c>
      <c r="B27" s="3095"/>
      <c r="C27" s="3095"/>
      <c r="D27" s="3100"/>
      <c r="E27" s="1322">
        <v>16502.022257559558</v>
      </c>
      <c r="F27" s="644">
        <v>1047088.4082836743</v>
      </c>
      <c r="G27" s="1322">
        <v>938752.46645881783</v>
      </c>
      <c r="H27" s="1322">
        <v>228286.22711083398</v>
      </c>
      <c r="I27" s="1322">
        <v>213929.80340212124</v>
      </c>
      <c r="J27" s="1322">
        <v>210312.06825184732</v>
      </c>
      <c r="K27" s="644">
        <v>475211.89547738776</v>
      </c>
      <c r="L27" s="644">
        <v>2945061.7190810177</v>
      </c>
      <c r="M27" s="644">
        <v>350656.55488225503</v>
      </c>
      <c r="N27" s="3095" t="s">
        <v>1464</v>
      </c>
      <c r="O27" s="3095"/>
      <c r="P27" s="3095"/>
      <c r="Q27" s="3100"/>
      <c r="R27" s="1322">
        <v>146209.3526603998</v>
      </c>
      <c r="S27" s="526">
        <v>112998.37695169564</v>
      </c>
      <c r="T27" s="526">
        <v>33210.975708704318</v>
      </c>
      <c r="U27" s="644">
        <v>1793905.2145544011</v>
      </c>
      <c r="V27" s="644">
        <v>2088605.1174194941</v>
      </c>
      <c r="W27" s="1322">
        <v>159372.80971452114</v>
      </c>
      <c r="X27" s="1322">
        <v>881694.27988900337</v>
      </c>
      <c r="Y27" s="1322">
        <v>856261.46809020382</v>
      </c>
      <c r="Z27" s="526">
        <v>985316.98010869022</v>
      </c>
      <c r="AA27" s="534" t="s">
        <v>725</v>
      </c>
      <c r="AB27" s="609">
        <v>100</v>
      </c>
      <c r="AC27" s="609">
        <v>100</v>
      </c>
      <c r="AD27" s="609">
        <v>100</v>
      </c>
      <c r="AE27" s="609">
        <v>100</v>
      </c>
      <c r="AF27" s="609">
        <v>100</v>
      </c>
      <c r="AG27" s="609">
        <v>100</v>
      </c>
      <c r="AH27" s="609">
        <v>100</v>
      </c>
      <c r="AI27" s="609">
        <v>100</v>
      </c>
      <c r="AJ27" s="609">
        <v>100</v>
      </c>
      <c r="AK27" s="609">
        <v>100</v>
      </c>
      <c r="AL27" s="609">
        <v>100</v>
      </c>
      <c r="AM27" s="609">
        <v>100</v>
      </c>
      <c r="AN27" s="1181"/>
    </row>
    <row r="28" spans="1:65" s="1182" customFormat="1" ht="13.5" customHeight="1">
      <c r="A28" s="3095" t="s">
        <v>2209</v>
      </c>
      <c r="B28" s="3096"/>
      <c r="C28" s="3096"/>
      <c r="D28" s="3097"/>
      <c r="E28" s="1322">
        <v>16524.999999998374</v>
      </c>
      <c r="F28" s="1322">
        <v>1325863.3232781037</v>
      </c>
      <c r="G28" s="1322">
        <v>1070289.5311691295</v>
      </c>
      <c r="H28" s="1322">
        <v>267679.8802262583</v>
      </c>
      <c r="I28" s="1322">
        <v>255240.95054373317</v>
      </c>
      <c r="J28" s="1322">
        <v>251526.93645676688</v>
      </c>
      <c r="K28" s="1322">
        <v>514570.16088883783</v>
      </c>
      <c r="L28" s="1322">
        <v>3356251.4797700536</v>
      </c>
      <c r="M28" s="526">
        <v>383838.36695334088</v>
      </c>
      <c r="N28" s="3095" t="s">
        <v>3614</v>
      </c>
      <c r="O28" s="3096"/>
      <c r="P28" s="3096"/>
      <c r="Q28" s="3097"/>
      <c r="R28" s="1322">
        <v>164682.01772124253</v>
      </c>
      <c r="S28" s="526">
        <v>126005.51286889023</v>
      </c>
      <c r="T28" s="526">
        <v>38676.50485235246</v>
      </c>
      <c r="U28" s="1322">
        <v>1806762.1645632901</v>
      </c>
      <c r="V28" s="1322">
        <v>2103806.8183626598</v>
      </c>
      <c r="W28" s="1322">
        <v>174569.38052034253</v>
      </c>
      <c r="X28" s="1322">
        <v>1047371.3732752228</v>
      </c>
      <c r="Y28" s="1322">
        <v>983590.20394270751</v>
      </c>
      <c r="Z28" s="526">
        <v>1319441.6615176033</v>
      </c>
      <c r="AA28" s="467" t="s">
        <v>2428</v>
      </c>
      <c r="AB28" s="2249">
        <v>39.6</v>
      </c>
      <c r="AC28" s="2249">
        <v>39</v>
      </c>
      <c r="AD28" s="607">
        <f>E38/SUM($E$38:$E$47)*100</f>
        <v>34.355255107196818</v>
      </c>
      <c r="AE28" s="2249">
        <v>11.5</v>
      </c>
      <c r="AF28" s="2249">
        <v>11.3</v>
      </c>
      <c r="AG28" s="607">
        <f>R38/SUM($R$38:$R$47)*100</f>
        <v>8.5504515992980785</v>
      </c>
      <c r="AH28" s="2249">
        <v>3.4</v>
      </c>
      <c r="AI28" s="2249">
        <v>3</v>
      </c>
      <c r="AJ28" s="607">
        <f>L38/SUM($L$38:$L$48)*100</f>
        <v>3.4277486308279022</v>
      </c>
      <c r="AK28" s="2249">
        <v>2</v>
      </c>
      <c r="AL28" s="2249">
        <v>1.8</v>
      </c>
      <c r="AM28" s="607">
        <f>G38/SUM($G$38:$G$47)*100</f>
        <v>1.56649363762444</v>
      </c>
      <c r="AN28" s="1181"/>
    </row>
    <row r="29" spans="1:65" s="1182" customFormat="1" ht="13.5" customHeight="1">
      <c r="A29" s="3095" t="s">
        <v>2237</v>
      </c>
      <c r="B29" s="3096"/>
      <c r="C29" s="3096"/>
      <c r="D29" s="3097"/>
      <c r="E29" s="1321">
        <f>'1'!E29</f>
        <v>16745.000000000517</v>
      </c>
      <c r="F29" s="1321">
        <f>'1'!F29</f>
        <v>1538165.1156865703</v>
      </c>
      <c r="G29" s="1321">
        <f>'1'!G29</f>
        <v>1103149.998394452</v>
      </c>
      <c r="H29" s="1321">
        <f>'1'!H29</f>
        <v>327537.79295113956</v>
      </c>
      <c r="I29" s="1321">
        <f>'1'!I29</f>
        <v>314692.78269490565</v>
      </c>
      <c r="J29" s="1321">
        <f>'1'!J29</f>
        <v>311354.8662800187</v>
      </c>
      <c r="K29" s="1321">
        <f>'1'!K29</f>
        <v>485117.59177754994</v>
      </c>
      <c r="L29" s="1321">
        <f>'1'!L29</f>
        <v>3442359.6284599439</v>
      </c>
      <c r="M29" s="144">
        <f>'1'!M29</f>
        <v>387291.73502802814</v>
      </c>
      <c r="N29" s="3095" t="s">
        <v>3615</v>
      </c>
      <c r="O29" s="3096"/>
      <c r="P29" s="3096"/>
      <c r="Q29" s="3097"/>
      <c r="R29" s="1321">
        <f>'1'!R29</f>
        <v>178170.53779473432</v>
      </c>
      <c r="S29" s="144">
        <f>'1'!S29</f>
        <v>136776.1310634095</v>
      </c>
      <c r="T29" s="144">
        <f>'1'!T29</f>
        <v>41394.406731324823</v>
      </c>
      <c r="U29" s="1321">
        <f>'1'!U29</f>
        <v>1813496.0962070569</v>
      </c>
      <c r="V29" s="1321">
        <f>'1'!V29</f>
        <v>2224073.8089300944</v>
      </c>
      <c r="W29" s="1321">
        <f>'1'!W29</f>
        <v>218096.89839304055</v>
      </c>
      <c r="X29" s="1321">
        <f>'1'!X29</f>
        <v>1060597.2134333102</v>
      </c>
      <c r="Y29" s="1321">
        <f>'1'!Y29</f>
        <v>977536.63878641557</v>
      </c>
      <c r="Z29" s="144">
        <f>'1'!Z29</f>
        <v>1560968.0025322272</v>
      </c>
      <c r="AA29" s="468" t="s">
        <v>2429</v>
      </c>
      <c r="AB29" s="2249">
        <v>12.4</v>
      </c>
      <c r="AC29" s="2249">
        <v>8.1</v>
      </c>
      <c r="AD29" s="607">
        <f>E39/SUM($E$38:$E$47)*100</f>
        <v>11.428557179559581</v>
      </c>
      <c r="AE29" s="2249">
        <v>5.7</v>
      </c>
      <c r="AF29" s="2249">
        <v>2.6</v>
      </c>
      <c r="AG29" s="607">
        <f t="shared" ref="AG29:AG37" si="0">R39/SUM($R$38:$R$47)*100</f>
        <v>5.0598031704873581</v>
      </c>
      <c r="AH29" s="2249">
        <v>1.3</v>
      </c>
      <c r="AI29" s="2249">
        <v>0.8</v>
      </c>
      <c r="AJ29" s="607">
        <f t="shared" ref="AJ29:AJ37" si="1">L39/SUM($L$38:$L$48)*100</f>
        <v>1.3087039221280465</v>
      </c>
      <c r="AK29" s="2249">
        <v>1.8</v>
      </c>
      <c r="AL29" s="2249">
        <v>1.1000000000000001</v>
      </c>
      <c r="AM29" s="607">
        <f t="shared" ref="AM29:AM37" si="2">G39/SUM($G$38:$G$47)*100</f>
        <v>1.5555089300087859</v>
      </c>
      <c r="AN29" s="1181"/>
    </row>
    <row r="30" spans="1:65" ht="13.5" customHeight="1">
      <c r="A30" s="3094" t="s">
        <v>354</v>
      </c>
      <c r="B30" s="3094"/>
      <c r="C30" s="3094"/>
      <c r="D30" s="1083"/>
      <c r="E30" s="1321"/>
      <c r="F30" s="1321"/>
      <c r="G30" s="1321"/>
      <c r="H30" s="1321"/>
      <c r="I30" s="1321"/>
      <c r="J30" s="1321"/>
      <c r="K30" s="1321"/>
      <c r="L30" s="1321"/>
      <c r="M30" s="144"/>
      <c r="N30" s="3094" t="s">
        <v>354</v>
      </c>
      <c r="O30" s="3094"/>
      <c r="P30" s="3094"/>
      <c r="Q30" s="1083"/>
      <c r="R30" s="1321"/>
      <c r="S30" s="1321"/>
      <c r="T30" s="1321"/>
      <c r="U30" s="1321"/>
      <c r="V30" s="1321"/>
      <c r="W30" s="1321"/>
      <c r="X30" s="1321"/>
      <c r="Y30" s="1321"/>
      <c r="Z30" s="144"/>
      <c r="AA30" s="468" t="s">
        <v>2430</v>
      </c>
      <c r="AB30" s="2249">
        <v>16.100000000000001</v>
      </c>
      <c r="AC30" s="2249">
        <v>14.9</v>
      </c>
      <c r="AD30" s="607">
        <f t="shared" ref="AD30:AD37" si="3">E40/SUM($E$38:$E$47)*100</f>
        <v>18.450009217912015</v>
      </c>
      <c r="AE30" s="2249">
        <v>9.5</v>
      </c>
      <c r="AF30" s="2249">
        <v>7.2</v>
      </c>
      <c r="AG30" s="607">
        <f>R40/SUM($R$38:$R$47)*100</f>
        <v>9.6864738814370615</v>
      </c>
      <c r="AH30" s="2249">
        <v>3.1</v>
      </c>
      <c r="AI30" s="2249">
        <v>2.5</v>
      </c>
      <c r="AJ30" s="607">
        <f t="shared" si="1"/>
        <v>2.9230371600149661</v>
      </c>
      <c r="AK30" s="2249">
        <v>4.5</v>
      </c>
      <c r="AL30" s="2249">
        <v>3.4</v>
      </c>
      <c r="AM30" s="607">
        <f t="shared" si="2"/>
        <v>4.3135478708601518</v>
      </c>
      <c r="AN30" s="654"/>
      <c r="AO30" s="653"/>
      <c r="AP30" s="653"/>
      <c r="AQ30" s="653"/>
      <c r="AR30" s="653"/>
      <c r="AS30" s="653"/>
      <c r="AT30" s="653"/>
      <c r="AU30" s="653"/>
      <c r="AV30" s="653"/>
      <c r="AW30" s="653"/>
      <c r="AX30" s="653"/>
      <c r="AY30" s="653"/>
      <c r="AZ30" s="653"/>
      <c r="BA30" s="653"/>
      <c r="BB30" s="653"/>
      <c r="BC30" s="653"/>
      <c r="BD30" s="653"/>
      <c r="BE30" s="653"/>
      <c r="BF30" s="653"/>
      <c r="BG30" s="653"/>
      <c r="BH30" s="653"/>
      <c r="BI30" s="653"/>
      <c r="BJ30" s="653"/>
      <c r="BK30" s="653"/>
      <c r="BL30" s="653"/>
      <c r="BM30" s="653"/>
    </row>
    <row r="31" spans="1:65" ht="13.5" customHeight="1">
      <c r="A31" s="155"/>
      <c r="B31" s="156" t="s">
        <v>3616</v>
      </c>
      <c r="C31" s="155"/>
      <c r="D31" s="1089"/>
      <c r="E31" s="738">
        <f>'1'!AX63</f>
        <v>12508.028482146516</v>
      </c>
      <c r="F31" s="738">
        <f>'1'!AG63</f>
        <v>339559.69087398489</v>
      </c>
      <c r="G31" s="738">
        <f>'1'!AH63</f>
        <v>245844.64943303043</v>
      </c>
      <c r="H31" s="738">
        <f>'1'!AI63</f>
        <v>64102.862993875475</v>
      </c>
      <c r="I31" s="738">
        <f>'1'!AJ63</f>
        <v>61290.599199254022</v>
      </c>
      <c r="J31" s="738">
        <f>'1'!AK63</f>
        <v>60609.371457439396</v>
      </c>
      <c r="K31" s="738">
        <f>'1'!AL63</f>
        <v>114242.56592218994</v>
      </c>
      <c r="L31" s="738">
        <f>'1'!AM63</f>
        <v>508295.37310341158</v>
      </c>
      <c r="M31" s="737">
        <f>'1'!AN63</f>
        <v>84770.54802732775</v>
      </c>
      <c r="N31" s="155"/>
      <c r="O31" s="156" t="s">
        <v>2813</v>
      </c>
      <c r="P31" s="155"/>
      <c r="Q31" s="1089"/>
      <c r="R31" s="950">
        <f>'4.'!E35</f>
        <v>38940.513657546377</v>
      </c>
      <c r="S31" s="950">
        <f>'4.'!F35</f>
        <v>29223.656636505828</v>
      </c>
      <c r="T31" s="950">
        <f>'4.'!G35</f>
        <v>9716.8570210404669</v>
      </c>
      <c r="U31" s="950">
        <f>'3.'!BX67</f>
        <v>790144.260642768</v>
      </c>
      <c r="V31" s="950">
        <f>'3.'!BY67</f>
        <v>999761.02725609392</v>
      </c>
      <c r="W31" s="950">
        <f>'1'!AO63</f>
        <v>46191.827844329207</v>
      </c>
      <c r="X31" s="950">
        <f>'1'!AP63</f>
        <v>223299.05297004164</v>
      </c>
      <c r="Y31" s="950">
        <f>'1'!AQ63</f>
        <v>209089.52386881143</v>
      </c>
      <c r="Z31" s="528">
        <f>'1'!AR63</f>
        <v>340515.79929912608</v>
      </c>
      <c r="AA31" s="468" t="s">
        <v>2431</v>
      </c>
      <c r="AB31" s="2249">
        <v>14.9</v>
      </c>
      <c r="AC31" s="2249">
        <v>19.899999999999999</v>
      </c>
      <c r="AD31" s="607">
        <f>E41/SUM($E$38:$E$47)*100</f>
        <v>16.638251985201631</v>
      </c>
      <c r="AE31" s="2249">
        <v>12.1</v>
      </c>
      <c r="AF31" s="2249">
        <v>14.9</v>
      </c>
      <c r="AG31" s="607">
        <f t="shared" si="0"/>
        <v>14.736565440874974</v>
      </c>
      <c r="AH31" s="2249">
        <v>7</v>
      </c>
      <c r="AI31" s="2249">
        <v>6.8</v>
      </c>
      <c r="AJ31" s="607">
        <f>L41/SUM($L$38:$L$48)*100</f>
        <v>6.3723944171561273</v>
      </c>
      <c r="AK31" s="2249">
        <v>9.6999999999999993</v>
      </c>
      <c r="AL31" s="2249">
        <v>10.7</v>
      </c>
      <c r="AM31" s="607">
        <f t="shared" si="2"/>
        <v>8.7599662246439216</v>
      </c>
      <c r="AN31" s="654"/>
      <c r="AO31" s="653"/>
      <c r="AP31" s="653"/>
      <c r="AQ31" s="653"/>
      <c r="AR31" s="653"/>
      <c r="AS31" s="653"/>
      <c r="AT31" s="653"/>
      <c r="AU31" s="653"/>
      <c r="AV31" s="653"/>
      <c r="AW31" s="653"/>
      <c r="AX31" s="653"/>
      <c r="AY31" s="653"/>
      <c r="AZ31" s="653"/>
      <c r="BA31" s="653"/>
      <c r="BB31" s="653"/>
      <c r="BC31" s="653"/>
      <c r="BD31" s="653"/>
      <c r="BE31" s="653"/>
      <c r="BF31" s="653"/>
      <c r="BG31" s="653"/>
      <c r="BH31" s="653"/>
      <c r="BI31" s="653"/>
      <c r="BJ31" s="653"/>
      <c r="BK31" s="653"/>
      <c r="BL31" s="653"/>
      <c r="BM31" s="653"/>
    </row>
    <row r="32" spans="1:65" ht="13.5" customHeight="1">
      <c r="A32" s="155"/>
      <c r="B32" s="156" t="s">
        <v>3617</v>
      </c>
      <c r="C32" s="155"/>
      <c r="D32" s="1089"/>
      <c r="E32" s="738">
        <f>'1'!AX64</f>
        <v>2370.7253560779141</v>
      </c>
      <c r="F32" s="738">
        <f>'1'!AG64</f>
        <v>189631.61790877892</v>
      </c>
      <c r="G32" s="738">
        <f>'1'!AH64</f>
        <v>139057.65756877771</v>
      </c>
      <c r="H32" s="738">
        <f>'1'!AI64</f>
        <v>37955.849962494562</v>
      </c>
      <c r="I32" s="738">
        <f>'1'!AJ64</f>
        <v>36527.646591025172</v>
      </c>
      <c r="J32" s="738">
        <f>'1'!AK64</f>
        <v>36050.099489810978</v>
      </c>
      <c r="K32" s="738">
        <f>'1'!AL64</f>
        <v>67386.776168583863</v>
      </c>
      <c r="L32" s="738">
        <f>'1'!AM64</f>
        <v>422181.89431967918</v>
      </c>
      <c r="M32" s="737">
        <f>'1'!AN64</f>
        <v>49765.775151944821</v>
      </c>
      <c r="N32" s="155"/>
      <c r="O32" s="156" t="s">
        <v>2183</v>
      </c>
      <c r="P32" s="155"/>
      <c r="Q32" s="1089"/>
      <c r="R32" s="950">
        <f>'4.'!E36</f>
        <v>31421.60603375575</v>
      </c>
      <c r="S32" s="950">
        <f>'4.'!F36</f>
        <v>24395.753682464368</v>
      </c>
      <c r="T32" s="950">
        <f>'4.'!G36</f>
        <v>7025.852351291358</v>
      </c>
      <c r="U32" s="950">
        <f>'3.'!BX68</f>
        <v>325617.25482474029</v>
      </c>
      <c r="V32" s="950">
        <f>'3.'!BY68</f>
        <v>358573.96825546306</v>
      </c>
      <c r="W32" s="950">
        <f>'1'!AO64</f>
        <v>26142.45786513072</v>
      </c>
      <c r="X32" s="950">
        <f>'1'!AP64</f>
        <v>134503.31319682734</v>
      </c>
      <c r="Y32" s="950">
        <f>'1'!AQ64</f>
        <v>126617.43301991743</v>
      </c>
      <c r="Z32" s="528">
        <f>'1'!AR64</f>
        <v>187824.89536160775</v>
      </c>
      <c r="AA32" s="468" t="s">
        <v>2432</v>
      </c>
      <c r="AB32" s="2249">
        <v>8.1999999999999993</v>
      </c>
      <c r="AC32" s="2249">
        <v>8.6</v>
      </c>
      <c r="AD32" s="607">
        <f t="shared" si="3"/>
        <v>8.1171833334820924</v>
      </c>
      <c r="AE32" s="2249">
        <v>14</v>
      </c>
      <c r="AF32" s="2249">
        <v>10.6</v>
      </c>
      <c r="AG32" s="607">
        <f t="shared" si="0"/>
        <v>10.325238497639305</v>
      </c>
      <c r="AH32" s="2249">
        <v>8.1999999999999993</v>
      </c>
      <c r="AI32" s="2249">
        <v>9.1</v>
      </c>
      <c r="AJ32" s="607">
        <f>L42/SUM($L$38:$L$48)*100</f>
        <v>8.4765259433696354</v>
      </c>
      <c r="AK32" s="2249">
        <v>10.7</v>
      </c>
      <c r="AL32" s="2249">
        <v>10.1</v>
      </c>
      <c r="AM32" s="607">
        <f>G42/SUM($G$38:$G$47)*100</f>
        <v>9.2873881423129419</v>
      </c>
      <c r="AN32" s="654"/>
      <c r="AO32" s="653"/>
      <c r="AP32" s="653"/>
      <c r="AQ32" s="653"/>
      <c r="AR32" s="653"/>
      <c r="AS32" s="653"/>
      <c r="AT32" s="653"/>
      <c r="AU32" s="653"/>
      <c r="AV32" s="653"/>
      <c r="AW32" s="653"/>
      <c r="AX32" s="653"/>
      <c r="AY32" s="653"/>
      <c r="AZ32" s="653"/>
      <c r="BA32" s="653"/>
      <c r="BB32" s="653"/>
      <c r="BC32" s="653"/>
      <c r="BD32" s="653"/>
      <c r="BE32" s="653"/>
      <c r="BF32" s="653"/>
      <c r="BG32" s="653"/>
      <c r="BH32" s="653"/>
      <c r="BI32" s="653"/>
      <c r="BJ32" s="653"/>
      <c r="BK32" s="653"/>
      <c r="BL32" s="653"/>
      <c r="BM32" s="653"/>
    </row>
    <row r="33" spans="1:65" ht="13.5" customHeight="1">
      <c r="A33" s="155"/>
      <c r="B33" s="156" t="s">
        <v>2247</v>
      </c>
      <c r="C33" s="155"/>
      <c r="D33" s="1089"/>
      <c r="E33" s="738">
        <f>'1'!AX65</f>
        <v>1425.4260987624873</v>
      </c>
      <c r="F33" s="738">
        <f>'1'!AG65</f>
        <v>398840.57863915636</v>
      </c>
      <c r="G33" s="738">
        <f>'1'!AH65</f>
        <v>281209.87411746965</v>
      </c>
      <c r="H33" s="738">
        <f>'1'!AI65</f>
        <v>85927.007444045506</v>
      </c>
      <c r="I33" s="738">
        <f>'1'!AJ65</f>
        <v>82962.765775556123</v>
      </c>
      <c r="J33" s="738">
        <f>'1'!AK65</f>
        <v>82295.211474398369</v>
      </c>
      <c r="K33" s="738">
        <f>'1'!AL65</f>
        <v>99051.239749988817</v>
      </c>
      <c r="L33" s="738">
        <f>'1'!AM65</f>
        <v>793439.74691792834</v>
      </c>
      <c r="M33" s="737">
        <f>'1'!AN65</f>
        <v>88180.17730735238</v>
      </c>
      <c r="N33" s="155"/>
      <c r="O33" s="156" t="s">
        <v>2380</v>
      </c>
      <c r="P33" s="155"/>
      <c r="Q33" s="1089"/>
      <c r="R33" s="950">
        <f>'4.'!E37</f>
        <v>41843.328932858538</v>
      </c>
      <c r="S33" s="950">
        <f>'4.'!F37</f>
        <v>32073.523475536258</v>
      </c>
      <c r="T33" s="950">
        <f>'4.'!G37</f>
        <v>9769.8054573222762</v>
      </c>
      <c r="U33" s="950">
        <f>'3.'!BX69</f>
        <v>229274.53241771125</v>
      </c>
      <c r="V33" s="950">
        <f>'3.'!BY69</f>
        <v>386029.24452061026</v>
      </c>
      <c r="W33" s="950">
        <f>'1'!AO65</f>
        <v>63801.716971936665</v>
      </c>
      <c r="X33" s="950">
        <f>'1'!AP65</f>
        <v>265433.12771066063</v>
      </c>
      <c r="Y33" s="950">
        <f>'1'!AQ65</f>
        <v>254815.73417743709</v>
      </c>
      <c r="Z33" s="528">
        <f>'1'!AR65</f>
        <v>392690.49216480815</v>
      </c>
      <c r="AA33" s="468" t="s">
        <v>2433</v>
      </c>
      <c r="AB33" s="2249">
        <v>6.3</v>
      </c>
      <c r="AC33" s="2249">
        <v>6.3</v>
      </c>
      <c r="AD33" s="607">
        <f t="shared" si="3"/>
        <v>7.6974437673673446</v>
      </c>
      <c r="AE33" s="2249">
        <v>16.3</v>
      </c>
      <c r="AF33" s="2249">
        <v>13.9</v>
      </c>
      <c r="AG33" s="607">
        <f t="shared" si="0"/>
        <v>18.768120401476924</v>
      </c>
      <c r="AH33" s="2249">
        <v>21.1</v>
      </c>
      <c r="AI33" s="2249">
        <v>15.9</v>
      </c>
      <c r="AJ33" s="607">
        <f t="shared" si="1"/>
        <v>19.553859737077314</v>
      </c>
      <c r="AK33" s="2249">
        <v>18.8</v>
      </c>
      <c r="AL33" s="2249">
        <v>16.7</v>
      </c>
      <c r="AM33" s="607">
        <f t="shared" si="2"/>
        <v>21.130532281453792</v>
      </c>
      <c r="AN33" s="654"/>
      <c r="AO33" s="653"/>
      <c r="AP33" s="653"/>
      <c r="AQ33" s="653"/>
      <c r="AR33" s="653"/>
      <c r="AS33" s="653"/>
      <c r="AT33" s="653"/>
      <c r="AU33" s="653"/>
      <c r="AV33" s="653"/>
      <c r="AW33" s="653"/>
      <c r="AX33" s="653"/>
      <c r="AY33" s="653"/>
      <c r="AZ33" s="653"/>
      <c r="BA33" s="653"/>
      <c r="BB33" s="653"/>
      <c r="BC33" s="653"/>
      <c r="BD33" s="653"/>
      <c r="BE33" s="653"/>
      <c r="BF33" s="653"/>
      <c r="BG33" s="653"/>
      <c r="BH33" s="653"/>
      <c r="BI33" s="653"/>
      <c r="BJ33" s="653"/>
      <c r="BK33" s="653"/>
      <c r="BL33" s="653"/>
      <c r="BM33" s="653"/>
    </row>
    <row r="34" spans="1:65" ht="13.5" customHeight="1">
      <c r="A34" s="155"/>
      <c r="B34" s="156" t="s">
        <v>2248</v>
      </c>
      <c r="C34" s="155"/>
      <c r="D34" s="1089"/>
      <c r="E34" s="738">
        <f>'1'!AX66</f>
        <v>274.00802773984981</v>
      </c>
      <c r="F34" s="738">
        <f>'1'!AG66</f>
        <v>178861.90146321474</v>
      </c>
      <c r="G34" s="738">
        <f>'1'!AH66</f>
        <v>132251.75674897517</v>
      </c>
      <c r="H34" s="738">
        <f>'1'!AI66</f>
        <v>30051.767528419878</v>
      </c>
      <c r="I34" s="738">
        <f>'1'!AJ66</f>
        <v>28664.062653779245</v>
      </c>
      <c r="J34" s="738">
        <f>'1'!AK66</f>
        <v>28300.725380110147</v>
      </c>
      <c r="K34" s="738">
        <f>'1'!AL66</f>
        <v>61217.089542233189</v>
      </c>
      <c r="L34" s="738">
        <f>'1'!AM66</f>
        <v>428798.6994457533</v>
      </c>
      <c r="M34" s="737">
        <f>'1'!AN66</f>
        <v>49769.752273829785</v>
      </c>
      <c r="N34" s="155"/>
      <c r="O34" s="156" t="s">
        <v>3618</v>
      </c>
      <c r="P34" s="155"/>
      <c r="Q34" s="1089"/>
      <c r="R34" s="950">
        <f>'4.'!E38</f>
        <v>19350.873661326455</v>
      </c>
      <c r="S34" s="950">
        <f>'4.'!F38</f>
        <v>15276.382042314257</v>
      </c>
      <c r="T34" s="950">
        <f>'4.'!G38</f>
        <v>4074.491619012193</v>
      </c>
      <c r="U34" s="950">
        <f>'3.'!BX70</f>
        <v>82793.452338081814</v>
      </c>
      <c r="V34" s="950">
        <f>'3.'!BY70</f>
        <v>124862.90314026961</v>
      </c>
      <c r="W34" s="950">
        <f>'1'!AO66</f>
        <v>18728.444315179215</v>
      </c>
      <c r="X34" s="950">
        <f>'1'!AP66</f>
        <v>125090.55076769664</v>
      </c>
      <c r="Y34" s="950">
        <f>'1'!AQ66</f>
        <v>120303.48551209546</v>
      </c>
      <c r="Z34" s="528">
        <f>'1'!AR66</f>
        <v>176099.94846468727</v>
      </c>
      <c r="AA34" s="468" t="s">
        <v>2434</v>
      </c>
      <c r="AB34" s="2249">
        <v>0.9</v>
      </c>
      <c r="AC34" s="2249">
        <v>1.4</v>
      </c>
      <c r="AD34" s="607">
        <f t="shared" si="3"/>
        <v>1.3044413527074696</v>
      </c>
      <c r="AE34" s="2249">
        <v>4.0999999999999996</v>
      </c>
      <c r="AF34" s="2249">
        <v>7.1</v>
      </c>
      <c r="AG34" s="607">
        <f>R44/SUM($R$38:$R$47)*100</f>
        <v>5.428782264956042</v>
      </c>
      <c r="AH34" s="2249">
        <v>5.9</v>
      </c>
      <c r="AI34" s="2249">
        <v>10.3</v>
      </c>
      <c r="AJ34" s="607">
        <f t="shared" si="1"/>
        <v>8.9093473661308575</v>
      </c>
      <c r="AK34" s="2249">
        <v>6.5</v>
      </c>
      <c r="AL34" s="2249">
        <v>7.9</v>
      </c>
      <c r="AM34" s="607">
        <f t="shared" si="2"/>
        <v>7.7687758306753407</v>
      </c>
      <c r="AN34" s="654"/>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row>
    <row r="35" spans="1:65" ht="13.5" customHeight="1">
      <c r="A35" s="155"/>
      <c r="B35" s="156" t="s">
        <v>2381</v>
      </c>
      <c r="C35" s="155"/>
      <c r="D35" s="1089"/>
      <c r="E35" s="738">
        <f>'1'!AX67</f>
        <v>117.90999295995468</v>
      </c>
      <c r="F35" s="738">
        <f>'1'!AG67</f>
        <v>187357.8878072176</v>
      </c>
      <c r="G35" s="738">
        <f>'1'!AH67</f>
        <v>108362.22284844363</v>
      </c>
      <c r="H35" s="738">
        <f>'1'!AI67</f>
        <v>36258.749347694065</v>
      </c>
      <c r="I35" s="738">
        <f>'1'!AJ67</f>
        <v>34618.416052309374</v>
      </c>
      <c r="J35" s="738">
        <f>'1'!AK67</f>
        <v>34180.154259877352</v>
      </c>
      <c r="K35" s="738">
        <f>'1'!AL67</f>
        <v>59543.710854341516</v>
      </c>
      <c r="L35" s="738">
        <f>'1'!AM67</f>
        <v>537013.85322211566</v>
      </c>
      <c r="M35" s="737">
        <f>'1'!AN67</f>
        <v>41650.340890967338</v>
      </c>
      <c r="N35" s="155"/>
      <c r="O35" s="156" t="s">
        <v>2279</v>
      </c>
      <c r="P35" s="155"/>
      <c r="Q35" s="1089"/>
      <c r="R35" s="950">
        <f>'4.'!E39</f>
        <v>18053.123299397059</v>
      </c>
      <c r="S35" s="950">
        <f>'4.'!F39</f>
        <v>14753.500930396953</v>
      </c>
      <c r="T35" s="950">
        <f>'4.'!G39</f>
        <v>3299.6223690001029</v>
      </c>
      <c r="U35" s="950">
        <f>'3.'!BX71</f>
        <v>217990.5222598968</v>
      </c>
      <c r="V35" s="950">
        <f>'3.'!BY71</f>
        <v>150335.20434149652</v>
      </c>
      <c r="W35" s="950">
        <f>'1'!AO67</f>
        <v>20934.523755242699</v>
      </c>
      <c r="X35" s="950">
        <f>'1'!AP67</f>
        <v>121913.71377802506</v>
      </c>
      <c r="Y35" s="950">
        <f>'1'!AQ67</f>
        <v>95416.300829115076</v>
      </c>
      <c r="Z35" s="528">
        <f>'1'!AR67</f>
        <v>203642.34715686765</v>
      </c>
      <c r="AA35" s="468" t="s">
        <v>2435</v>
      </c>
      <c r="AB35" s="2249">
        <v>0.8</v>
      </c>
      <c r="AC35" s="2249">
        <v>1</v>
      </c>
      <c r="AD35" s="607">
        <f t="shared" si="3"/>
        <v>1.015531122297086</v>
      </c>
      <c r="AE35" s="2249">
        <v>7.1</v>
      </c>
      <c r="AF35" s="2249">
        <v>6.6</v>
      </c>
      <c r="AG35" s="607">
        <f t="shared" si="0"/>
        <v>7.3164949967724029</v>
      </c>
      <c r="AH35" s="2249">
        <v>8.9</v>
      </c>
      <c r="AI35" s="2249">
        <v>11.2</v>
      </c>
      <c r="AJ35" s="607">
        <f t="shared" si="1"/>
        <v>12.324348074616044</v>
      </c>
      <c r="AK35" s="2249">
        <v>11</v>
      </c>
      <c r="AL35" s="2249">
        <v>10.6</v>
      </c>
      <c r="AM35" s="607">
        <f t="shared" si="2"/>
        <v>11.125306158873272</v>
      </c>
      <c r="AN35" s="654"/>
      <c r="AO35" s="653"/>
      <c r="AP35" s="653"/>
      <c r="AQ35" s="653"/>
      <c r="AR35" s="653"/>
      <c r="AS35" s="653"/>
      <c r="AT35" s="653"/>
      <c r="AU35" s="653"/>
      <c r="AV35" s="653"/>
      <c r="AW35" s="653"/>
      <c r="AX35" s="653"/>
      <c r="AY35" s="653"/>
      <c r="AZ35" s="653"/>
      <c r="BA35" s="653"/>
      <c r="BB35" s="653"/>
      <c r="BC35" s="653"/>
      <c r="BD35" s="653"/>
      <c r="BE35" s="653"/>
      <c r="BF35" s="653"/>
      <c r="BG35" s="653"/>
      <c r="BH35" s="653"/>
      <c r="BI35" s="653"/>
      <c r="BJ35" s="653"/>
      <c r="BK35" s="653"/>
      <c r="BL35" s="653"/>
      <c r="BM35" s="653"/>
    </row>
    <row r="36" spans="1:65" ht="13.5" customHeight="1">
      <c r="A36" s="155"/>
      <c r="B36" s="156" t="s">
        <v>3619</v>
      </c>
      <c r="C36" s="155"/>
      <c r="D36" s="1089"/>
      <c r="E36" s="738">
        <f>'1'!AX68</f>
        <v>48.902042313788044</v>
      </c>
      <c r="F36" s="738">
        <f>'1'!AG68</f>
        <v>243913.4389942163</v>
      </c>
      <c r="G36" s="738">
        <f>'1'!AH68</f>
        <v>196423.83767775589</v>
      </c>
      <c r="H36" s="738">
        <f>'1'!AI68</f>
        <v>73241.555674609903</v>
      </c>
      <c r="I36" s="738">
        <f>'1'!AJ68</f>
        <v>70629.292422981758</v>
      </c>
      <c r="J36" s="738">
        <f>'1'!AK68</f>
        <v>69919.304218382458</v>
      </c>
      <c r="K36" s="738">
        <f>'1'!AL68</f>
        <v>83676.209540211377</v>
      </c>
      <c r="L36" s="738">
        <f>'1'!AM68</f>
        <v>752630.06145105953</v>
      </c>
      <c r="M36" s="737">
        <f>'1'!AN68</f>
        <v>73155.14137660581</v>
      </c>
      <c r="N36" s="155"/>
      <c r="O36" s="156" t="s">
        <v>2187</v>
      </c>
      <c r="P36" s="155"/>
      <c r="Q36" s="1089"/>
      <c r="R36" s="950">
        <f>'4.'!E40</f>
        <v>28561.092209850354</v>
      </c>
      <c r="S36" s="950">
        <f>'4.'!F40</f>
        <v>21053.314296191835</v>
      </c>
      <c r="T36" s="950">
        <f>'4.'!G40</f>
        <v>7507.7779136585195</v>
      </c>
      <c r="U36" s="950">
        <f>'3.'!BX72</f>
        <v>167676.07372385799</v>
      </c>
      <c r="V36" s="950">
        <f>'3.'!BY72</f>
        <v>204511.46141616566</v>
      </c>
      <c r="W36" s="950">
        <f>'1'!AO68</f>
        <v>42297.927641222064</v>
      </c>
      <c r="X36" s="950">
        <f>'1'!AP68</f>
        <v>190357.45501005818</v>
      </c>
      <c r="Y36" s="950">
        <f>'1'!AQ68</f>
        <v>171294.16137903769</v>
      </c>
      <c r="Z36" s="528">
        <f>'1'!AR68</f>
        <v>260194.52008512832</v>
      </c>
      <c r="AA36" s="468" t="s">
        <v>2436</v>
      </c>
      <c r="AB36" s="2249">
        <v>0.6</v>
      </c>
      <c r="AC36" s="2249">
        <v>0.7</v>
      </c>
      <c r="AD36" s="607">
        <f t="shared" si="3"/>
        <v>0.83040938882111526</v>
      </c>
      <c r="AE36" s="2249">
        <v>10.1</v>
      </c>
      <c r="AF36" s="2249">
        <v>13.2</v>
      </c>
      <c r="AG36" s="607">
        <f t="shared" si="0"/>
        <v>10.26583466456171</v>
      </c>
      <c r="AH36" s="2249">
        <v>24.2</v>
      </c>
      <c r="AI36" s="2249">
        <v>22.3</v>
      </c>
      <c r="AJ36" s="607">
        <f t="shared" si="1"/>
        <v>21.023006747196685</v>
      </c>
      <c r="AK36" s="2249">
        <v>19.3</v>
      </c>
      <c r="AL36" s="2249">
        <v>16.600000000000001</v>
      </c>
      <c r="AM36" s="607">
        <f t="shared" si="2"/>
        <v>19.476285460096825</v>
      </c>
      <c r="AN36" s="654"/>
      <c r="AO36" s="653"/>
      <c r="AP36" s="653"/>
      <c r="AQ36" s="653"/>
      <c r="AR36" s="653"/>
      <c r="AS36" s="653"/>
      <c r="AT36" s="653"/>
      <c r="AU36" s="653"/>
      <c r="AV36" s="653"/>
      <c r="AW36" s="653"/>
      <c r="AX36" s="653"/>
      <c r="AY36" s="653"/>
      <c r="AZ36" s="653"/>
      <c r="BA36" s="653"/>
      <c r="BB36" s="653"/>
      <c r="BC36" s="653"/>
      <c r="BD36" s="653"/>
      <c r="BE36" s="653"/>
      <c r="BF36" s="653"/>
      <c r="BG36" s="653"/>
      <c r="BH36" s="653"/>
      <c r="BI36" s="653"/>
      <c r="BJ36" s="653"/>
      <c r="BK36" s="653"/>
      <c r="BL36" s="653"/>
      <c r="BM36" s="653"/>
    </row>
    <row r="37" spans="1:65" ht="13.5" customHeight="1" thickBot="1">
      <c r="A37" s="3094" t="s">
        <v>380</v>
      </c>
      <c r="B37" s="3094"/>
      <c r="C37" s="3094"/>
      <c r="D37" s="1083"/>
      <c r="E37" s="738"/>
      <c r="F37" s="738"/>
      <c r="G37" s="738"/>
      <c r="H37" s="738"/>
      <c r="I37" s="738"/>
      <c r="J37" s="738"/>
      <c r="K37" s="738"/>
      <c r="L37" s="738"/>
      <c r="M37" s="737"/>
      <c r="N37" s="3094" t="s">
        <v>380</v>
      </c>
      <c r="O37" s="3094"/>
      <c r="P37" s="3094"/>
      <c r="Q37" s="1083"/>
      <c r="R37" s="950"/>
      <c r="S37" s="950"/>
      <c r="T37" s="950"/>
      <c r="U37" s="950"/>
      <c r="V37" s="950"/>
      <c r="W37" s="950"/>
      <c r="X37" s="950"/>
      <c r="Y37" s="950"/>
      <c r="Z37" s="528"/>
      <c r="AA37" s="1720" t="s">
        <v>2437</v>
      </c>
      <c r="AB37" s="1864">
        <v>0.2</v>
      </c>
      <c r="AC37" s="1864">
        <v>0.2</v>
      </c>
      <c r="AD37" s="1464">
        <f t="shared" si="3"/>
        <v>0.16291754545485229</v>
      </c>
      <c r="AE37" s="1864">
        <v>9.4</v>
      </c>
      <c r="AF37" s="1864">
        <v>12.6</v>
      </c>
      <c r="AG37" s="1464">
        <f t="shared" si="0"/>
        <v>9.862235082496154</v>
      </c>
      <c r="AH37" s="1864">
        <v>16.899999999999999</v>
      </c>
      <c r="AI37" s="1864">
        <v>18.100000000000001</v>
      </c>
      <c r="AJ37" s="1464">
        <f t="shared" si="1"/>
        <v>15.681028001482423</v>
      </c>
      <c r="AK37" s="1864">
        <v>15.8</v>
      </c>
      <c r="AL37" s="1864">
        <v>21.2</v>
      </c>
      <c r="AM37" s="1464">
        <f t="shared" si="2"/>
        <v>15.016195463450508</v>
      </c>
      <c r="AN37" s="654"/>
      <c r="AO37" s="653"/>
      <c r="AP37" s="653"/>
      <c r="AQ37" s="653"/>
      <c r="AR37" s="653"/>
      <c r="AS37" s="653"/>
      <c r="AT37" s="653"/>
      <c r="AU37" s="653"/>
      <c r="AV37" s="653"/>
      <c r="AW37" s="653"/>
      <c r="AX37" s="653"/>
      <c r="AY37" s="653"/>
      <c r="AZ37" s="653"/>
      <c r="BA37" s="653"/>
      <c r="BB37" s="653"/>
      <c r="BC37" s="653"/>
      <c r="BD37" s="653"/>
      <c r="BE37" s="653"/>
      <c r="BF37" s="653"/>
      <c r="BG37" s="653"/>
      <c r="BH37" s="653"/>
      <c r="BI37" s="653"/>
      <c r="BJ37" s="653"/>
      <c r="BK37" s="653"/>
      <c r="BL37" s="653"/>
      <c r="BM37" s="653"/>
    </row>
    <row r="38" spans="1:65" ht="13.5" customHeight="1" thickTop="1">
      <c r="A38" s="155"/>
      <c r="B38" s="156" t="s">
        <v>2224</v>
      </c>
      <c r="C38" s="155"/>
      <c r="D38" s="1089"/>
      <c r="E38" s="738">
        <f>'1'!AX69</f>
        <v>5752.7874677002819</v>
      </c>
      <c r="F38" s="738">
        <f>'1'!AG69</f>
        <v>41451.703869795179</v>
      </c>
      <c r="G38" s="738">
        <f>'1'!AH69</f>
        <v>17280.774538303209</v>
      </c>
      <c r="H38" s="738">
        <f>'1'!AI69</f>
        <v>5626.2164369052143</v>
      </c>
      <c r="I38" s="738">
        <f>'1'!AJ69</f>
        <v>5189.9624281893148</v>
      </c>
      <c r="J38" s="738">
        <f>'1'!AK69</f>
        <v>5097.2499654383882</v>
      </c>
      <c r="K38" s="738">
        <f>'1'!AL69</f>
        <v>37801.510067198309</v>
      </c>
      <c r="L38" s="738">
        <f>'1'!AM69</f>
        <v>117995.43503270834</v>
      </c>
      <c r="M38" s="737">
        <f>'1'!AN69</f>
        <v>17419.468264438314</v>
      </c>
      <c r="N38" s="155"/>
      <c r="O38" s="156" t="s">
        <v>3620</v>
      </c>
      <c r="P38" s="155"/>
      <c r="Q38" s="1089"/>
      <c r="R38" s="950">
        <f>'4.'!E42</f>
        <v>15234.385598347857</v>
      </c>
      <c r="S38" s="950">
        <f>'4.'!F42</f>
        <v>12112.622092440304</v>
      </c>
      <c r="T38" s="950">
        <f>'4.'!G42</f>
        <v>3121.763505907546</v>
      </c>
      <c r="U38" s="950">
        <f>'3.'!BX73</f>
        <v>255191.59375392317</v>
      </c>
      <c r="V38" s="950">
        <f>'3.'!BY73</f>
        <v>332504.24352991843</v>
      </c>
      <c r="W38" s="950">
        <f>'1'!AO69</f>
        <v>6299.9799139416609</v>
      </c>
      <c r="X38" s="950">
        <f>'1'!AP69</f>
        <v>6401.6474769426641</v>
      </c>
      <c r="Y38" s="950">
        <f>'1'!AQ69</f>
        <v>16336.689969814173</v>
      </c>
      <c r="Z38" s="528">
        <f>'1'!AR69</f>
        <v>32725.045636435425</v>
      </c>
      <c r="AA38" s="653" t="s">
        <v>3621</v>
      </c>
      <c r="AB38" s="653"/>
      <c r="AC38" s="653"/>
      <c r="AD38" s="1865">
        <f>SUM(AD28:AD32)</f>
        <v>88.989256823352136</v>
      </c>
      <c r="AE38" s="1865"/>
      <c r="AF38" s="1865"/>
      <c r="AG38" s="1865">
        <f>SUM(AG28:AG32)</f>
        <v>48.358532589736775</v>
      </c>
      <c r="AH38" s="1865"/>
      <c r="AI38" s="1865"/>
      <c r="AJ38" s="1865">
        <f>SUM(AJ28:AJ32)</f>
        <v>22.508410073496677</v>
      </c>
      <c r="AK38" s="1865"/>
      <c r="AL38" s="1865"/>
      <c r="AM38" s="1865">
        <f>SUM(AM28:AM32)</f>
        <v>25.482904805450239</v>
      </c>
      <c r="AN38" s="653"/>
      <c r="AO38" s="653"/>
      <c r="AP38" s="653"/>
      <c r="AQ38" s="653"/>
      <c r="AR38" s="653"/>
      <c r="AS38" s="653"/>
      <c r="AT38" s="653"/>
      <c r="AU38" s="653"/>
      <c r="AV38" s="653"/>
      <c r="AW38" s="653"/>
      <c r="AX38" s="653"/>
      <c r="AY38" s="653"/>
      <c r="AZ38" s="653"/>
      <c r="BA38" s="653"/>
      <c r="BB38" s="653"/>
      <c r="BC38" s="653"/>
      <c r="BD38" s="653"/>
      <c r="BE38" s="653"/>
      <c r="BF38" s="653"/>
      <c r="BG38" s="653"/>
      <c r="BH38" s="653"/>
      <c r="BI38" s="653"/>
      <c r="BJ38" s="653"/>
      <c r="BK38" s="653"/>
      <c r="BL38" s="653"/>
      <c r="BM38" s="653"/>
    </row>
    <row r="39" spans="1:65" ht="13.5" customHeight="1">
      <c r="A39" s="155"/>
      <c r="B39" s="156" t="s">
        <v>3622</v>
      </c>
      <c r="C39" s="155"/>
      <c r="D39" s="1089"/>
      <c r="E39" s="738">
        <f>'1'!AX70</f>
        <v>1913.7118997173102</v>
      </c>
      <c r="F39" s="738">
        <f>'1'!AG70</f>
        <v>27101.703336594324</v>
      </c>
      <c r="G39" s="738">
        <f>'1'!AH70</f>
        <v>17159.596736417483</v>
      </c>
      <c r="H39" s="738">
        <f>'1'!AI70</f>
        <v>6963.012444864783</v>
      </c>
      <c r="I39" s="738">
        <f>'1'!AJ70</f>
        <v>6699.018469022496</v>
      </c>
      <c r="J39" s="738">
        <f>'1'!AK70</f>
        <v>6620.6865602508042</v>
      </c>
      <c r="K39" s="738">
        <f>'1'!AL70</f>
        <v>14541.255921268519</v>
      </c>
      <c r="L39" s="738">
        <f>'1'!AM70</f>
        <v>45050.295471407786</v>
      </c>
      <c r="M39" s="737">
        <f>'1'!AN70</f>
        <v>9972.431057019141</v>
      </c>
      <c r="N39" s="155"/>
      <c r="O39" s="156" t="s">
        <v>3464</v>
      </c>
      <c r="P39" s="155"/>
      <c r="Q39" s="1089"/>
      <c r="R39" s="950">
        <f>'4.'!E43</f>
        <v>9015.0785202123498</v>
      </c>
      <c r="S39" s="950">
        <f>'4.'!F43</f>
        <v>6986.223701653129</v>
      </c>
      <c r="T39" s="950">
        <f>'4.'!G43</f>
        <v>2028.8548185592188</v>
      </c>
      <c r="U39" s="950">
        <f>'3.'!BX74</f>
        <v>114918.61319555652</v>
      </c>
      <c r="V39" s="950">
        <f>'3.'!BY74</f>
        <v>159014.20522450315</v>
      </c>
      <c r="W39" s="950">
        <f>'1'!AO70</f>
        <v>5450.1188370669079</v>
      </c>
      <c r="X39" s="950">
        <f>'1'!AP70</f>
        <v>15254.117430663224</v>
      </c>
      <c r="Y39" s="950">
        <f>'1'!AQ70</f>
        <v>14712.545519068777</v>
      </c>
      <c r="Z39" s="528">
        <f>'1'!AR70</f>
        <v>26685.363837369696</v>
      </c>
      <c r="AA39" s="653" t="s">
        <v>3623</v>
      </c>
      <c r="AB39" s="653"/>
      <c r="AC39" s="653"/>
      <c r="AD39" s="1866">
        <f>SUM(AD36:AD37)</f>
        <v>0.99332693427596752</v>
      </c>
      <c r="AE39" s="653"/>
      <c r="AF39" s="653"/>
      <c r="AG39" s="1866">
        <f>SUM(AG36:AG37)</f>
        <v>20.128069747057864</v>
      </c>
      <c r="AH39" s="653"/>
      <c r="AI39" s="653"/>
      <c r="AJ39" s="1866">
        <f>SUM(AJ36:AJ37)</f>
        <v>36.704034748679106</v>
      </c>
      <c r="AK39" s="653"/>
      <c r="AL39" s="653"/>
      <c r="AM39" s="1866">
        <f>SUM(AM36:AM37)</f>
        <v>34.492480923547333</v>
      </c>
      <c r="AN39" s="653"/>
      <c r="AO39" s="653"/>
      <c r="AP39" s="653"/>
      <c r="AQ39" s="653"/>
      <c r="AR39" s="653"/>
      <c r="AS39" s="653"/>
      <c r="AT39" s="653"/>
      <c r="AU39" s="653"/>
      <c r="AV39" s="653"/>
      <c r="AW39" s="653"/>
      <c r="AX39" s="653"/>
      <c r="AY39" s="653"/>
      <c r="AZ39" s="653"/>
      <c r="BA39" s="653"/>
      <c r="BB39" s="653"/>
      <c r="BC39" s="653"/>
      <c r="BD39" s="653"/>
      <c r="BE39" s="653"/>
      <c r="BF39" s="653"/>
      <c r="BG39" s="653"/>
      <c r="BH39" s="653"/>
      <c r="BI39" s="653"/>
      <c r="BJ39" s="653"/>
      <c r="BK39" s="653"/>
      <c r="BL39" s="653"/>
      <c r="BM39" s="653"/>
    </row>
    <row r="40" spans="1:65" ht="13.5" customHeight="1">
      <c r="A40" s="156"/>
      <c r="B40" s="156" t="s">
        <v>2190</v>
      </c>
      <c r="C40" s="156"/>
      <c r="D40" s="1089"/>
      <c r="E40" s="738">
        <f>'1'!AX71</f>
        <v>3089.4540435394611</v>
      </c>
      <c r="F40" s="738">
        <f>'1'!AG71</f>
        <v>67780.191814779042</v>
      </c>
      <c r="G40" s="738">
        <f>'1'!AH71</f>
        <v>47584.903268137692</v>
      </c>
      <c r="H40" s="738">
        <f>'1'!AI71</f>
        <v>16284.455633318434</v>
      </c>
      <c r="I40" s="738">
        <f>'1'!AJ71</f>
        <v>15610.133908679036</v>
      </c>
      <c r="J40" s="738">
        <f>'1'!AK71</f>
        <v>15422.007596641486</v>
      </c>
      <c r="K40" s="738">
        <f>'1'!AL71</f>
        <v>26452.851091321201</v>
      </c>
      <c r="L40" s="738">
        <f>'1'!AM71</f>
        <v>100621.45112123741</v>
      </c>
      <c r="M40" s="737">
        <f>'1'!AN71</f>
        <v>25993.67122842278</v>
      </c>
      <c r="N40" s="156"/>
      <c r="O40" s="156" t="s">
        <v>2190</v>
      </c>
      <c r="P40" s="156"/>
      <c r="Q40" s="1089"/>
      <c r="R40" s="950">
        <f>'4.'!E44</f>
        <v>17258.4426079029</v>
      </c>
      <c r="S40" s="950">
        <f>'4.'!F44</f>
        <v>13352.75010065988</v>
      </c>
      <c r="T40" s="950">
        <f>'4.'!G44</f>
        <v>3905.6925072430145</v>
      </c>
      <c r="U40" s="950">
        <f>'3.'!BX75</f>
        <v>202791.69737273557</v>
      </c>
      <c r="V40" s="950">
        <f>'3.'!BY75</f>
        <v>261889.42037351546</v>
      </c>
      <c r="W40" s="950">
        <f>'1'!AO71</f>
        <v>11541.164614485915</v>
      </c>
      <c r="X40" s="950">
        <f>'1'!AP71</f>
        <v>44958.570483197873</v>
      </c>
      <c r="Y40" s="950">
        <f>'1'!AQ71</f>
        <v>41809.171627191237</v>
      </c>
      <c r="Z40" s="528">
        <f>'1'!AR71</f>
        <v>67700.629872466583</v>
      </c>
      <c r="AA40" s="1867" t="s">
        <v>1294</v>
      </c>
      <c r="AB40" s="1865">
        <f>SUM(AB28:AB29)</f>
        <v>52</v>
      </c>
      <c r="AC40" s="1865">
        <f t="shared" ref="AC40:AL40" si="4">SUM(AC28:AC29)</f>
        <v>47.1</v>
      </c>
      <c r="AD40" s="1865">
        <f>SUM(AD28:AD29)</f>
        <v>45.783812286756401</v>
      </c>
      <c r="AE40" s="1865">
        <f t="shared" si="4"/>
        <v>17.2</v>
      </c>
      <c r="AF40" s="1865">
        <f t="shared" si="4"/>
        <v>13.9</v>
      </c>
      <c r="AG40" s="1865">
        <f>SUM(AG28:AG29)</f>
        <v>13.610254769785437</v>
      </c>
      <c r="AH40" s="1865">
        <f t="shared" si="4"/>
        <v>4.7</v>
      </c>
      <c r="AI40" s="1865">
        <f t="shared" si="4"/>
        <v>3.8</v>
      </c>
      <c r="AJ40" s="1865">
        <f>SUM(AJ28:AJ29)</f>
        <v>4.7364525529559485</v>
      </c>
      <c r="AK40" s="1865">
        <f t="shared" si="4"/>
        <v>3.8</v>
      </c>
      <c r="AL40" s="1865">
        <f t="shared" si="4"/>
        <v>2.9000000000000004</v>
      </c>
      <c r="AM40" s="1865">
        <f>SUM(AM28:AM29)</f>
        <v>3.1220025676332259</v>
      </c>
      <c r="AN40" s="653"/>
      <c r="AO40" s="653"/>
      <c r="AP40" s="653"/>
      <c r="AQ40" s="653"/>
      <c r="AR40" s="653"/>
      <c r="AS40" s="653"/>
      <c r="AT40" s="653"/>
      <c r="AU40" s="653"/>
      <c r="AV40" s="653"/>
      <c r="AW40" s="653"/>
      <c r="AX40" s="653"/>
      <c r="AY40" s="653"/>
      <c r="AZ40" s="653"/>
      <c r="BA40" s="653"/>
      <c r="BB40" s="653"/>
      <c r="BC40" s="653"/>
      <c r="BD40" s="653"/>
      <c r="BE40" s="653"/>
      <c r="BF40" s="653"/>
      <c r="BG40" s="653"/>
      <c r="BH40" s="653"/>
      <c r="BI40" s="653"/>
      <c r="BJ40" s="653"/>
      <c r="BK40" s="653"/>
      <c r="BL40" s="653"/>
      <c r="BM40" s="653"/>
    </row>
    <row r="41" spans="1:65" ht="13.5" customHeight="1">
      <c r="A41" s="156"/>
      <c r="B41" s="156" t="s">
        <v>3624</v>
      </c>
      <c r="C41" s="156"/>
      <c r="D41" s="1089"/>
      <c r="E41" s="738">
        <f>'1'!AX72</f>
        <v>2786.0752949220982</v>
      </c>
      <c r="F41" s="738">
        <f>'1'!AG72</f>
        <v>135608.19179563189</v>
      </c>
      <c r="G41" s="738">
        <f>'1'!AH72</f>
        <v>96635.567266513972</v>
      </c>
      <c r="H41" s="738">
        <f>'1'!AI72</f>
        <v>26482.755072052729</v>
      </c>
      <c r="I41" s="738">
        <f>'1'!AJ72</f>
        <v>25244.172921942783</v>
      </c>
      <c r="J41" s="738">
        <f>'1'!AK72</f>
        <v>24897.305858196301</v>
      </c>
      <c r="K41" s="738">
        <f>'1'!AL72</f>
        <v>43938.883119258186</v>
      </c>
      <c r="L41" s="738">
        <f>'1'!AM72</f>
        <v>219360.73278241814</v>
      </c>
      <c r="M41" s="737">
        <f>'1'!AN72</f>
        <v>38807.417305131785</v>
      </c>
      <c r="N41" s="156"/>
      <c r="O41" s="156" t="s">
        <v>2226</v>
      </c>
      <c r="P41" s="156"/>
      <c r="Q41" s="1089"/>
      <c r="R41" s="950">
        <f>'4.'!E45</f>
        <v>26256.217898479917</v>
      </c>
      <c r="S41" s="950">
        <f>'4.'!F45</f>
        <v>19919.995406525093</v>
      </c>
      <c r="T41" s="950">
        <f>'4.'!G45</f>
        <v>6336.2224919548389</v>
      </c>
      <c r="U41" s="950">
        <f>'3.'!BX76</f>
        <v>306509.11701304361</v>
      </c>
      <c r="V41" s="950">
        <f>'3.'!BY76</f>
        <v>373627.72038082354</v>
      </c>
      <c r="W41" s="950">
        <f>'1'!AO72</f>
        <v>18552.521557528475</v>
      </c>
      <c r="X41" s="950">
        <f>'1'!AP72</f>
        <v>88068.542174084942</v>
      </c>
      <c r="Y41" s="950">
        <f>'1'!AQ72</f>
        <v>84554.954554398995</v>
      </c>
      <c r="Z41" s="528">
        <f>'1'!AR72</f>
        <v>133785.52682356216</v>
      </c>
      <c r="AA41" s="653"/>
      <c r="AB41" s="653"/>
      <c r="AC41" s="653"/>
      <c r="AD41" s="653"/>
      <c r="AE41" s="653"/>
      <c r="AF41" s="653"/>
      <c r="AG41" s="653"/>
      <c r="AH41" s="653"/>
      <c r="AI41" s="653"/>
      <c r="AJ41" s="653"/>
      <c r="AK41" s="653"/>
      <c r="AL41" s="653"/>
      <c r="AM41" s="653"/>
      <c r="AN41" s="653"/>
      <c r="AO41" s="653"/>
      <c r="AP41" s="653"/>
      <c r="AQ41" s="653"/>
      <c r="AR41" s="653"/>
      <c r="AS41" s="653"/>
      <c r="AT41" s="653"/>
      <c r="AU41" s="653"/>
      <c r="AV41" s="653"/>
      <c r="AW41" s="653"/>
      <c r="AX41" s="653"/>
      <c r="AY41" s="653"/>
      <c r="AZ41" s="653"/>
      <c r="BA41" s="653"/>
      <c r="BB41" s="653"/>
      <c r="BC41" s="653"/>
      <c r="BD41" s="653"/>
      <c r="BE41" s="653"/>
      <c r="BF41" s="653"/>
      <c r="BG41" s="653"/>
      <c r="BH41" s="653"/>
      <c r="BI41" s="653"/>
      <c r="BJ41" s="653"/>
      <c r="BK41" s="653"/>
      <c r="BL41" s="653"/>
      <c r="BM41" s="653"/>
    </row>
    <row r="42" spans="1:65" ht="13.5" customHeight="1">
      <c r="A42" s="156"/>
      <c r="B42" s="156" t="s">
        <v>2283</v>
      </c>
      <c r="C42" s="156"/>
      <c r="D42" s="1089"/>
      <c r="E42" s="738">
        <f>'1'!AX73</f>
        <v>1359.2223491916177</v>
      </c>
      <c r="F42" s="738">
        <f>'1'!AG73</f>
        <v>153085.11621873369</v>
      </c>
      <c r="G42" s="738">
        <f>'1'!AH73</f>
        <v>102453.82214281177</v>
      </c>
      <c r="H42" s="738">
        <f>'1'!AI73</f>
        <v>26446.339310219471</v>
      </c>
      <c r="I42" s="738">
        <f>'1'!AJ73</f>
        <v>25202.701229489758</v>
      </c>
      <c r="J42" s="738">
        <f>'1'!AK73</f>
        <v>24860.859154041027</v>
      </c>
      <c r="K42" s="738">
        <f>'1'!AL73</f>
        <v>55157.51840466119</v>
      </c>
      <c r="L42" s="738">
        <f>'1'!AM73</f>
        <v>291792.5069704901</v>
      </c>
      <c r="M42" s="737">
        <f>'1'!AN73</f>
        <v>34153.636541914137</v>
      </c>
      <c r="N42" s="156"/>
      <c r="O42" s="156" t="s">
        <v>2283</v>
      </c>
      <c r="P42" s="156"/>
      <c r="Q42" s="1089"/>
      <c r="R42" s="950">
        <f>'4.'!E46</f>
        <v>18396.532959832908</v>
      </c>
      <c r="S42" s="950">
        <f>'4.'!F46</f>
        <v>13990.24675203699</v>
      </c>
      <c r="T42" s="950">
        <f>'4.'!G46</f>
        <v>4406.2862077959089</v>
      </c>
      <c r="U42" s="950">
        <f>'3.'!BX77</f>
        <v>179397.01999834375</v>
      </c>
      <c r="V42" s="950">
        <f>'3.'!BY77</f>
        <v>223017.02977974253</v>
      </c>
      <c r="W42" s="950">
        <f>'1'!AO73</f>
        <v>16572.351220086293</v>
      </c>
      <c r="X42" s="950">
        <f>'1'!AP73</f>
        <v>93354.589987561441</v>
      </c>
      <c r="Y42" s="950">
        <f>'1'!AQ73</f>
        <v>86802.739414435637</v>
      </c>
      <c r="Z42" s="528">
        <f>'1'!AR73</f>
        <v>151591.52252775247</v>
      </c>
      <c r="AA42" s="653"/>
      <c r="AB42" s="653"/>
      <c r="AC42" s="653"/>
      <c r="AD42" s="653"/>
      <c r="AE42" s="653"/>
      <c r="AF42" s="653"/>
      <c r="AG42" s="653"/>
      <c r="AH42" s="653"/>
      <c r="AI42" s="653"/>
      <c r="AJ42" s="653"/>
      <c r="AK42" s="653"/>
      <c r="AL42" s="653"/>
      <c r="AM42" s="653"/>
      <c r="AN42" s="653"/>
      <c r="AO42" s="653"/>
      <c r="AP42" s="653"/>
      <c r="AQ42" s="653"/>
      <c r="AR42" s="653"/>
      <c r="AS42" s="653"/>
      <c r="AT42" s="653"/>
      <c r="AU42" s="653"/>
      <c r="AV42" s="653"/>
      <c r="AW42" s="653"/>
      <c r="AX42" s="653"/>
      <c r="AY42" s="653"/>
      <c r="AZ42" s="653"/>
      <c r="BA42" s="653"/>
      <c r="BB42" s="653"/>
      <c r="BC42" s="653"/>
      <c r="BD42" s="653"/>
      <c r="BE42" s="653"/>
      <c r="BF42" s="653"/>
      <c r="BG42" s="653"/>
      <c r="BH42" s="653"/>
      <c r="BI42" s="653"/>
      <c r="BJ42" s="653"/>
      <c r="BK42" s="653"/>
      <c r="BL42" s="653"/>
      <c r="BM42" s="653"/>
    </row>
    <row r="43" spans="1:65" ht="13.5" customHeight="1" thickBot="1">
      <c r="A43" s="156"/>
      <c r="B43" s="156" t="s">
        <v>2201</v>
      </c>
      <c r="C43" s="156"/>
      <c r="D43" s="1089"/>
      <c r="E43" s="738">
        <f>'1'!AX74</f>
        <v>1288.9369588457009</v>
      </c>
      <c r="F43" s="738">
        <f>'1'!AG74</f>
        <v>325987.24889140675</v>
      </c>
      <c r="G43" s="738">
        <f>'1'!AH74</f>
        <v>233101.46652359673</v>
      </c>
      <c r="H43" s="738">
        <f>'1'!AI74</f>
        <v>53503.10251793512</v>
      </c>
      <c r="I43" s="738">
        <f>'1'!AJ74</f>
        <v>50871.944521988786</v>
      </c>
      <c r="J43" s="738">
        <f>'1'!AK74</f>
        <v>50294.835261055392</v>
      </c>
      <c r="K43" s="738">
        <f>'1'!AL74</f>
        <v>92779.685979393762</v>
      </c>
      <c r="L43" s="738">
        <f>'1'!AM74</f>
        <v>673114.17339483404</v>
      </c>
      <c r="M43" s="737">
        <f>'1'!AN74</f>
        <v>72964.968495534078</v>
      </c>
      <c r="N43" s="156"/>
      <c r="O43" s="156" t="s">
        <v>2287</v>
      </c>
      <c r="P43" s="156"/>
      <c r="Q43" s="1089"/>
      <c r="R43" s="950">
        <f>'4.'!E47</f>
        <v>33439.261053274706</v>
      </c>
      <c r="S43" s="950">
        <f>'4.'!F47</f>
        <v>25498.591520787752</v>
      </c>
      <c r="T43" s="950">
        <f>'4.'!G47</f>
        <v>7940.6695324869397</v>
      </c>
      <c r="U43" s="950">
        <f>'3.'!BX78</f>
        <v>268270.11193857924</v>
      </c>
      <c r="V43" s="950">
        <f>'3.'!BY78</f>
        <v>377970.41361444118</v>
      </c>
      <c r="W43" s="950">
        <f>'1'!AO74</f>
        <v>35480.994708626517</v>
      </c>
      <c r="X43" s="950">
        <f>'1'!AP74</f>
        <v>212714.00266818207</v>
      </c>
      <c r="Y43" s="950">
        <f>'1'!AQ74</f>
        <v>201696.41179381509</v>
      </c>
      <c r="Z43" s="528">
        <f>'1'!AR74</f>
        <v>323417.18647132628</v>
      </c>
      <c r="AA43" s="653"/>
      <c r="AB43" s="653"/>
      <c r="AC43" s="653"/>
      <c r="AD43" s="653"/>
      <c r="AE43" s="653"/>
      <c r="AF43" s="653"/>
      <c r="AG43" s="1867" t="s">
        <v>1293</v>
      </c>
      <c r="AH43" s="653"/>
      <c r="AI43" s="1868" t="s">
        <v>3625</v>
      </c>
      <c r="AJ43" s="653"/>
      <c r="AK43" s="653"/>
      <c r="AL43" s="653"/>
      <c r="AM43" s="653"/>
      <c r="AN43" s="653"/>
      <c r="AO43" s="653"/>
      <c r="AP43" s="653"/>
      <c r="AQ43" s="653"/>
      <c r="AR43" s="653"/>
      <c r="AS43" s="653"/>
      <c r="AT43" s="653"/>
      <c r="AU43" s="653"/>
      <c r="AV43" s="653"/>
      <c r="AW43" s="653"/>
      <c r="AX43" s="653"/>
      <c r="AY43" s="653"/>
      <c r="AZ43" s="653"/>
      <c r="BA43" s="653"/>
      <c r="BB43" s="653"/>
      <c r="BC43" s="653"/>
      <c r="BD43" s="653"/>
      <c r="BE43" s="653"/>
      <c r="BF43" s="653"/>
      <c r="BG43" s="653"/>
      <c r="BH43" s="653"/>
      <c r="BI43" s="653"/>
      <c r="BJ43" s="653"/>
      <c r="BK43" s="653"/>
      <c r="BL43" s="653"/>
      <c r="BM43" s="653"/>
    </row>
    <row r="44" spans="1:65" ht="13.5" customHeight="1" thickBot="1">
      <c r="A44" s="156"/>
      <c r="B44" s="156" t="s">
        <v>2281</v>
      </c>
      <c r="C44" s="156"/>
      <c r="D44" s="1089"/>
      <c r="E44" s="738">
        <f>'1'!AX75</f>
        <v>218.42870451087242</v>
      </c>
      <c r="F44" s="738">
        <f>'1'!AG75</f>
        <v>125323.34567604985</v>
      </c>
      <c r="G44" s="738">
        <f>'1'!AH75</f>
        <v>85701.250451363623</v>
      </c>
      <c r="H44" s="738">
        <f>'1'!AI75</f>
        <v>28636.356343238316</v>
      </c>
      <c r="I44" s="738">
        <f>'1'!AJ75</f>
        <v>27847.250029729657</v>
      </c>
      <c r="J44" s="738">
        <f>'1'!AK75</f>
        <v>27638.282045813365</v>
      </c>
      <c r="K44" s="738">
        <f>'1'!AL75</f>
        <v>31504.456871230966</v>
      </c>
      <c r="L44" s="738">
        <f>'1'!AM75</f>
        <v>306691.77689094836</v>
      </c>
      <c r="M44" s="737">
        <f>'1'!AN75</f>
        <v>39890.791397320412</v>
      </c>
      <c r="N44" s="156"/>
      <c r="O44" s="156" t="s">
        <v>2235</v>
      </c>
      <c r="P44" s="156"/>
      <c r="Q44" s="1089"/>
      <c r="R44" s="950">
        <f>'4.'!E48</f>
        <v>9672.4905571773452</v>
      </c>
      <c r="S44" s="950">
        <f>'4.'!F48</f>
        <v>7306.0753684054034</v>
      </c>
      <c r="T44" s="950">
        <f>'4.'!G48</f>
        <v>2366.4151887719436</v>
      </c>
      <c r="U44" s="950">
        <f>'3.'!BX79</f>
        <v>71645.89150001081</v>
      </c>
      <c r="V44" s="950">
        <f>'3.'!BY79</f>
        <v>77811.486925036632</v>
      </c>
      <c r="W44" s="950">
        <f>'1'!AO75</f>
        <v>21167.326715835297</v>
      </c>
      <c r="X44" s="950">
        <f>'1'!AP75</f>
        <v>83479.05916043969</v>
      </c>
      <c r="Y44" s="950">
        <f>'1'!AQ75</f>
        <v>79262.509735601634</v>
      </c>
      <c r="Z44" s="528">
        <f>'1'!AR75</f>
        <v>124802.63656077159</v>
      </c>
      <c r="AA44" s="101" t="s">
        <v>4060</v>
      </c>
      <c r="AB44" s="653"/>
      <c r="AC44" s="653"/>
      <c r="AD44" s="653"/>
      <c r="AE44" s="653"/>
      <c r="AF44" s="653"/>
      <c r="AG44" s="653">
        <f>SUM(X46:X47)</f>
        <v>392024.68206091266</v>
      </c>
      <c r="AH44" s="653"/>
      <c r="AI44" s="3110"/>
      <c r="AJ44" s="3111"/>
      <c r="AK44" s="1869" t="s">
        <v>1296</v>
      </c>
      <c r="AL44" s="1869" t="s">
        <v>3626</v>
      </c>
      <c r="AM44" s="1870" t="s">
        <v>3627</v>
      </c>
      <c r="AN44" s="653"/>
      <c r="AO44" s="653"/>
      <c r="AP44" s="653"/>
      <c r="AQ44" s="653"/>
      <c r="AR44" s="653"/>
      <c r="AS44" s="653"/>
      <c r="AT44" s="653"/>
      <c r="AU44" s="653"/>
      <c r="AV44" s="653"/>
      <c r="AW44" s="653"/>
      <c r="AX44" s="653"/>
      <c r="AY44" s="653"/>
      <c r="AZ44" s="653"/>
      <c r="BA44" s="653"/>
      <c r="BB44" s="653"/>
      <c r="BC44" s="653"/>
      <c r="BD44" s="653"/>
      <c r="BE44" s="653"/>
      <c r="BF44" s="653"/>
      <c r="BG44" s="653"/>
      <c r="BH44" s="653"/>
      <c r="BI44" s="653"/>
      <c r="BJ44" s="653"/>
      <c r="BK44" s="653"/>
      <c r="BL44" s="653"/>
      <c r="BM44" s="653"/>
    </row>
    <row r="45" spans="1:65" ht="13.5" customHeight="1" thickTop="1">
      <c r="A45" s="156"/>
      <c r="B45" s="156" t="s">
        <v>2231</v>
      </c>
      <c r="C45" s="156"/>
      <c r="D45" s="1089"/>
      <c r="E45" s="738">
        <f>'1'!AX76</f>
        <v>170.0506864286522</v>
      </c>
      <c r="F45" s="738">
        <f>'1'!AG76</f>
        <v>159950.99313393686</v>
      </c>
      <c r="G45" s="738">
        <f>'1'!AH76</f>
        <v>122728.81471298839</v>
      </c>
      <c r="H45" s="738">
        <f>'1'!AI76</f>
        <v>35861.94985189697</v>
      </c>
      <c r="I45" s="738">
        <f>'1'!AJ76</f>
        <v>33986.000953249299</v>
      </c>
      <c r="J45" s="738">
        <f>'1'!AK76</f>
        <v>33696.66298342104</v>
      </c>
      <c r="K45" s="738">
        <f>'1'!AL76</f>
        <v>41131.323330254745</v>
      </c>
      <c r="L45" s="738">
        <f>'1'!AM76</f>
        <v>424248.38259146357</v>
      </c>
      <c r="M45" s="737">
        <f>'1'!AN76</f>
        <v>40521.212343766143</v>
      </c>
      <c r="N45" s="156"/>
      <c r="O45" s="156" t="s">
        <v>2231</v>
      </c>
      <c r="P45" s="156"/>
      <c r="Q45" s="1089"/>
      <c r="R45" s="950">
        <f>'4.'!E49</f>
        <v>13035.838483474228</v>
      </c>
      <c r="S45" s="950">
        <f>'4.'!F49</f>
        <v>10355.582036916347</v>
      </c>
      <c r="T45" s="950">
        <f>'4.'!G49</f>
        <v>2680.2564465578853</v>
      </c>
      <c r="U45" s="950">
        <f>'3.'!BX80</f>
        <v>59270.166544893938</v>
      </c>
      <c r="V45" s="950">
        <f>'3.'!BY80</f>
        <v>97374.980469459711</v>
      </c>
      <c r="W45" s="950">
        <f>'1'!AO76</f>
        <v>23383.529874451237</v>
      </c>
      <c r="X45" s="950">
        <f>'1'!AP76</f>
        <v>124342.00199132512</v>
      </c>
      <c r="Y45" s="950">
        <f>'1'!AQ76</f>
        <v>112009.91093380775</v>
      </c>
      <c r="Z45" s="528">
        <f>'1'!AR76</f>
        <v>162192.02752488264</v>
      </c>
      <c r="AA45" s="3058" t="s">
        <v>770</v>
      </c>
      <c r="AB45" s="571" t="s">
        <v>768</v>
      </c>
      <c r="AC45" s="113" t="s">
        <v>742</v>
      </c>
      <c r="AD45" s="1392" t="s">
        <v>3628</v>
      </c>
      <c r="AE45" s="1871" t="s">
        <v>742</v>
      </c>
      <c r="AF45" s="653"/>
      <c r="AG45" s="1872">
        <f>AG44/X29*100</f>
        <v>36.962635494003493</v>
      </c>
      <c r="AH45" s="653"/>
      <c r="AK45" s="1030" t="s">
        <v>3629</v>
      </c>
      <c r="AL45" s="1030" t="s">
        <v>3735</v>
      </c>
      <c r="AM45" s="1030" t="s">
        <v>3736</v>
      </c>
      <c r="AN45" s="653"/>
      <c r="AO45" s="653"/>
      <c r="AP45" s="653"/>
      <c r="AQ45" s="653"/>
      <c r="AR45" s="653"/>
      <c r="AS45" s="653"/>
      <c r="AT45" s="653"/>
      <c r="AU45" s="653"/>
      <c r="AV45" s="653"/>
      <c r="AW45" s="653"/>
      <c r="AX45" s="653"/>
      <c r="AY45" s="653"/>
      <c r="AZ45" s="653"/>
      <c r="BA45" s="653"/>
      <c r="BB45" s="653"/>
      <c r="BC45" s="653"/>
      <c r="BD45" s="653"/>
      <c r="BE45" s="653"/>
      <c r="BF45" s="653"/>
      <c r="BG45" s="653"/>
      <c r="BH45" s="653"/>
      <c r="BI45" s="653"/>
      <c r="BJ45" s="653"/>
      <c r="BK45" s="653"/>
      <c r="BL45" s="653"/>
      <c r="BM45" s="653"/>
    </row>
    <row r="46" spans="1:65" ht="13.5" customHeight="1">
      <c r="A46" s="156"/>
      <c r="B46" s="156" t="s">
        <v>2254</v>
      </c>
      <c r="C46" s="156"/>
      <c r="D46" s="1089"/>
      <c r="E46" s="738">
        <f>'1'!AX77</f>
        <v>139.05205215809997</v>
      </c>
      <c r="F46" s="738">
        <f>'1'!AG77</f>
        <v>305220.86680136126</v>
      </c>
      <c r="G46" s="738">
        <f>'1'!AH77</f>
        <v>214852.64274035709</v>
      </c>
      <c r="H46" s="738">
        <f>'1'!AI77</f>
        <v>65221.517478963804</v>
      </c>
      <c r="I46" s="738">
        <f>'1'!AJ77</f>
        <v>63659.968458082469</v>
      </c>
      <c r="J46" s="738">
        <f>'1'!AK77</f>
        <v>63021.784554316626</v>
      </c>
      <c r="K46" s="738">
        <f>'1'!AL77</f>
        <v>71112.216370787355</v>
      </c>
      <c r="L46" s="738">
        <f>'1'!AM77</f>
        <v>723687.49695390963</v>
      </c>
      <c r="M46" s="737">
        <f>'1'!AN77</f>
        <v>68479.288658952981</v>
      </c>
      <c r="N46" s="156"/>
      <c r="O46" s="156" t="s">
        <v>2254</v>
      </c>
      <c r="P46" s="156"/>
      <c r="Q46" s="1089"/>
      <c r="R46" s="950">
        <f>'4.'!E50</f>
        <v>18290.692830967873</v>
      </c>
      <c r="S46" s="950">
        <f>'4.'!F50</f>
        <v>14557.392500276563</v>
      </c>
      <c r="T46" s="950">
        <f>'4.'!G50</f>
        <v>3733.3003306913088</v>
      </c>
      <c r="U46" s="950">
        <f>'3.'!BX81</f>
        <v>218418.90154155286</v>
      </c>
      <c r="V46" s="950">
        <f>'3.'!BY81</f>
        <v>200177.24528424331</v>
      </c>
      <c r="W46" s="950">
        <f>'1'!AO77</f>
        <v>44520.670797401595</v>
      </c>
      <c r="X46" s="950">
        <f>'1'!AP77</f>
        <v>227529.03457256456</v>
      </c>
      <c r="Y46" s="950">
        <f>'1'!AQ77</f>
        <v>195344.87791900861</v>
      </c>
      <c r="Z46" s="528">
        <f>'1'!AR77</f>
        <v>316231.25014914211</v>
      </c>
      <c r="AA46" s="3066"/>
      <c r="AB46" s="1399" t="s">
        <v>3048</v>
      </c>
      <c r="AC46" s="115" t="s">
        <v>763</v>
      </c>
      <c r="AD46" s="115" t="s">
        <v>1290</v>
      </c>
      <c r="AE46" s="1472" t="s">
        <v>100</v>
      </c>
      <c r="AF46" s="653"/>
      <c r="AG46" s="653"/>
      <c r="AH46" s="653"/>
      <c r="AI46" s="3112" t="s">
        <v>1289</v>
      </c>
      <c r="AJ46" s="2004" t="s">
        <v>3737</v>
      </c>
      <c r="AK46" s="2005">
        <v>51.971020955019327</v>
      </c>
      <c r="AL46" s="2006">
        <v>31.081438415304468</v>
      </c>
      <c r="AM46" s="2007">
        <v>16.947540629676212</v>
      </c>
      <c r="AN46" s="653"/>
      <c r="AO46" s="653"/>
      <c r="AP46" s="653"/>
      <c r="AQ46" s="653"/>
      <c r="AR46" s="653"/>
      <c r="AS46" s="653"/>
      <c r="AT46" s="653"/>
      <c r="AU46" s="653"/>
      <c r="AV46" s="653"/>
      <c r="AW46" s="653"/>
      <c r="AX46" s="653"/>
      <c r="AY46" s="653"/>
      <c r="AZ46" s="653"/>
      <c r="BA46" s="653"/>
      <c r="BB46" s="653"/>
      <c r="BC46" s="653"/>
      <c r="BD46" s="653"/>
      <c r="BE46" s="653"/>
      <c r="BF46" s="653"/>
      <c r="BG46" s="653"/>
      <c r="BH46" s="653"/>
      <c r="BI46" s="653"/>
      <c r="BJ46" s="653"/>
      <c r="BK46" s="653"/>
      <c r="BL46" s="653"/>
      <c r="BM46" s="653"/>
    </row>
    <row r="47" spans="1:65" ht="13.5" customHeight="1" thickBot="1">
      <c r="A47" s="156"/>
      <c r="B47" s="156" t="s">
        <v>2207</v>
      </c>
      <c r="C47" s="156"/>
      <c r="D47" s="1089"/>
      <c r="E47" s="738">
        <f>'1'!AX78</f>
        <v>27.280542986415849</v>
      </c>
      <c r="F47" s="738">
        <f>'1'!AG78</f>
        <v>196655.75414827987</v>
      </c>
      <c r="G47" s="738">
        <f>'1'!AH78</f>
        <v>165651.1600139621</v>
      </c>
      <c r="H47" s="738">
        <f>'1'!AI78</f>
        <v>62512.087861744592</v>
      </c>
      <c r="I47" s="738">
        <f>'1'!AJ78</f>
        <v>60381.629774531997</v>
      </c>
      <c r="J47" s="738">
        <f>'1'!AK78</f>
        <v>59805.192300844232</v>
      </c>
      <c r="K47" s="738">
        <f>'1'!AL78</f>
        <v>70697.89062217476</v>
      </c>
      <c r="L47" s="738">
        <f>'1'!AM78</f>
        <v>539797.37725053076</v>
      </c>
      <c r="M47" s="737">
        <f>'1'!AN78</f>
        <v>39088.849735528223</v>
      </c>
      <c r="N47" s="156"/>
      <c r="O47" s="156" t="s">
        <v>2207</v>
      </c>
      <c r="P47" s="156"/>
      <c r="Q47" s="1089"/>
      <c r="R47" s="950">
        <f>'4.'!E51</f>
        <v>17571.59728506437</v>
      </c>
      <c r="S47" s="950">
        <f>'4.'!F51</f>
        <v>12696.651583708053</v>
      </c>
      <c r="T47" s="950">
        <f>'4.'!G51</f>
        <v>4874.9457013563178</v>
      </c>
      <c r="U47" s="950">
        <f>'3.'!BX82</f>
        <v>137082.98334841573</v>
      </c>
      <c r="V47" s="950">
        <f>'3.'!BY82</f>
        <v>120687.06334841573</v>
      </c>
      <c r="W47" s="950">
        <f>'1'!AO78</f>
        <v>35128.240153616658</v>
      </c>
      <c r="X47" s="950">
        <f>'1'!AP78</f>
        <v>164495.6474883481</v>
      </c>
      <c r="Y47" s="950">
        <f>'1'!AQ78</f>
        <v>145006.82731927227</v>
      </c>
      <c r="Z47" s="528">
        <f>'1'!AR78</f>
        <v>221836.81312851625</v>
      </c>
      <c r="AA47" s="3059"/>
      <c r="AB47" s="1405"/>
      <c r="AC47" s="130" t="s">
        <v>3630</v>
      </c>
      <c r="AD47" s="130" t="s">
        <v>3051</v>
      </c>
      <c r="AE47" s="105" t="s">
        <v>3051</v>
      </c>
      <c r="AF47" s="653"/>
      <c r="AG47" s="653"/>
      <c r="AH47" s="653"/>
      <c r="AI47" s="3113"/>
      <c r="AJ47" s="2004" t="s">
        <v>3738</v>
      </c>
      <c r="AK47" s="2005">
        <v>47.022672931640216</v>
      </c>
      <c r="AL47" s="2006">
        <v>34.791393186601688</v>
      </c>
      <c r="AM47" s="2007">
        <v>18.185933881758103</v>
      </c>
      <c r="AN47" s="653"/>
      <c r="AO47" s="653"/>
      <c r="AP47" s="653"/>
      <c r="AQ47" s="653"/>
      <c r="AR47" s="653"/>
      <c r="AS47" s="653"/>
      <c r="AT47" s="653"/>
      <c r="AU47" s="653"/>
      <c r="AV47" s="653"/>
      <c r="AW47" s="653"/>
      <c r="AX47" s="653"/>
      <c r="AY47" s="653"/>
      <c r="AZ47" s="653"/>
      <c r="BA47" s="653"/>
      <c r="BB47" s="653"/>
      <c r="BC47" s="653"/>
      <c r="BD47" s="653"/>
      <c r="BE47" s="653"/>
      <c r="BF47" s="653"/>
      <c r="BG47" s="653"/>
      <c r="BH47" s="653"/>
      <c r="BI47" s="653"/>
      <c r="BJ47" s="653"/>
      <c r="BK47" s="653"/>
      <c r="BL47" s="653"/>
      <c r="BM47" s="653"/>
    </row>
    <row r="48" spans="1:65" ht="13.5" customHeight="1">
      <c r="A48" s="3094" t="s">
        <v>355</v>
      </c>
      <c r="B48" s="3094"/>
      <c r="C48" s="3094"/>
      <c r="D48" s="1089"/>
      <c r="E48" s="738"/>
      <c r="F48" s="738"/>
      <c r="G48" s="738"/>
      <c r="H48" s="738"/>
      <c r="I48" s="738"/>
      <c r="J48" s="738"/>
      <c r="K48" s="738"/>
      <c r="L48" s="738"/>
      <c r="M48" s="737"/>
      <c r="N48" s="3094" t="s">
        <v>355</v>
      </c>
      <c r="O48" s="3094"/>
      <c r="P48" s="3094"/>
      <c r="Q48" s="1089"/>
      <c r="R48" s="950"/>
      <c r="S48" s="950"/>
      <c r="T48" s="950"/>
      <c r="U48" s="950"/>
      <c r="V48" s="950"/>
      <c r="W48" s="950"/>
      <c r="X48" s="950"/>
      <c r="Y48" s="950"/>
      <c r="Z48" s="528"/>
      <c r="AA48" s="1476" t="s">
        <v>3730</v>
      </c>
      <c r="AB48" s="535">
        <f>SUM(AB49:AB58)</f>
        <v>16745.000000000509</v>
      </c>
      <c r="AC48" s="1468">
        <f>'34'!R28</f>
        <v>10.640223218556514</v>
      </c>
      <c r="AD48" s="535">
        <f>'34'!L28</f>
        <v>205575.37345236415</v>
      </c>
      <c r="AE48" s="535">
        <f>'56'!F28</f>
        <v>62045.950183139663</v>
      </c>
      <c r="AF48" s="653"/>
      <c r="AG48" s="653"/>
      <c r="AH48" s="653"/>
      <c r="AI48" s="3113"/>
      <c r="AJ48" s="2004" t="s">
        <v>3733</v>
      </c>
      <c r="AK48" s="1873">
        <f>SUM(AD28:AD29)</f>
        <v>45.783812286756401</v>
      </c>
      <c r="AL48" s="1874">
        <f>SUM(AD30:AD31)</f>
        <v>35.088261203113646</v>
      </c>
      <c r="AM48" s="1875">
        <f>SUM(AD32:AD37)</f>
        <v>19.12792651012996</v>
      </c>
      <c r="AN48" s="653"/>
      <c r="AO48" s="653"/>
      <c r="AP48" s="653"/>
      <c r="AQ48" s="653"/>
      <c r="AR48" s="653"/>
      <c r="AS48" s="653"/>
      <c r="AT48" s="653"/>
      <c r="AU48" s="653"/>
      <c r="AV48" s="653"/>
      <c r="AW48" s="653"/>
      <c r="AX48" s="653"/>
      <c r="AY48" s="653"/>
      <c r="AZ48" s="653"/>
      <c r="BA48" s="653"/>
      <c r="BB48" s="653"/>
      <c r="BC48" s="653"/>
      <c r="BD48" s="653"/>
      <c r="BE48" s="653"/>
      <c r="BF48" s="653"/>
      <c r="BG48" s="653"/>
      <c r="BH48" s="653"/>
      <c r="BI48" s="653"/>
      <c r="BJ48" s="653"/>
      <c r="BK48" s="653"/>
      <c r="BL48" s="653"/>
      <c r="BM48" s="653"/>
    </row>
    <row r="49" spans="1:65" ht="13.5" customHeight="1">
      <c r="A49" s="156"/>
      <c r="B49" s="156" t="s">
        <v>2188</v>
      </c>
      <c r="C49" s="156"/>
      <c r="D49" s="1089"/>
      <c r="E49" s="738">
        <f>'1'!AX79</f>
        <v>5656.3620919160521</v>
      </c>
      <c r="F49" s="738">
        <f>'1'!AG79</f>
        <v>26843.7807536808</v>
      </c>
      <c r="G49" s="738">
        <f>'1'!AH79</f>
        <v>11599.369290320257</v>
      </c>
      <c r="H49" s="738">
        <f>'1'!AI79</f>
        <v>5299.7600530339205</v>
      </c>
      <c r="I49" s="738">
        <f>'1'!AJ79</f>
        <v>4877.6103798489949</v>
      </c>
      <c r="J49" s="738">
        <f>'1'!AK79</f>
        <v>4784.9373811931946</v>
      </c>
      <c r="K49" s="738">
        <f>'1'!AL79</f>
        <v>37008.5190161379</v>
      </c>
      <c r="L49" s="738">
        <f>'1'!AM79</f>
        <v>92929.727191443322</v>
      </c>
      <c r="M49" s="737">
        <f>'1'!AN79</f>
        <v>16009.146603195435</v>
      </c>
      <c r="N49" s="156"/>
      <c r="O49" s="156" t="s">
        <v>3631</v>
      </c>
      <c r="P49" s="156"/>
      <c r="Q49" s="1089"/>
      <c r="R49" s="950">
        <f>'4.'!E53</f>
        <v>14576.408862000575</v>
      </c>
      <c r="S49" s="950">
        <f>'4.'!F53</f>
        <v>11540.666585964798</v>
      </c>
      <c r="T49" s="950">
        <f>'4.'!G53</f>
        <v>3035.7422760357772</v>
      </c>
      <c r="U49" s="950">
        <f>'3.'!BX83</f>
        <v>247880.30931323237</v>
      </c>
      <c r="V49" s="950">
        <f>'3.'!BY83</f>
        <v>325400.6477394203</v>
      </c>
      <c r="W49" s="950">
        <f>'1'!AO79</f>
        <v>5680.3743428715234</v>
      </c>
      <c r="X49" s="950">
        <f>'1'!AP79</f>
        <v>11781.985424853698</v>
      </c>
      <c r="Y49" s="950">
        <f>'1'!AQ79</f>
        <v>12625.633073122281</v>
      </c>
      <c r="Z49" s="528">
        <f>'1'!AR79</f>
        <v>27050.121204395658</v>
      </c>
      <c r="AA49" s="467" t="s">
        <v>2428</v>
      </c>
      <c r="AB49" s="538">
        <f>E38</f>
        <v>5752.7874677002819</v>
      </c>
      <c r="AC49" s="1537">
        <f>'34'!R37</f>
        <v>2.6481745908193464</v>
      </c>
      <c r="AD49" s="538">
        <f>'34'!L37</f>
        <v>20511.001961259299</v>
      </c>
      <c r="AE49" s="1480">
        <f>'56'!F37</f>
        <v>1068.5748271183943</v>
      </c>
      <c r="AF49" s="653"/>
      <c r="AG49" s="653"/>
      <c r="AH49" s="653"/>
      <c r="AI49" s="3105" t="s">
        <v>763</v>
      </c>
      <c r="AJ49" s="2004" t="s">
        <v>3732</v>
      </c>
      <c r="AK49" s="2005">
        <v>17.249702898609648</v>
      </c>
      <c r="AL49" s="2006">
        <v>21.686366445846545</v>
      </c>
      <c r="AM49" s="2007">
        <v>61.063930655543807</v>
      </c>
      <c r="AN49" s="653"/>
      <c r="AO49" s="653"/>
      <c r="AP49" s="653"/>
      <c r="AQ49" s="653"/>
      <c r="AR49" s="653"/>
      <c r="AS49" s="653"/>
      <c r="AT49" s="653"/>
      <c r="AU49" s="653"/>
      <c r="AV49" s="653"/>
      <c r="AW49" s="653"/>
      <c r="AX49" s="653"/>
      <c r="AY49" s="653"/>
      <c r="AZ49" s="653"/>
      <c r="BA49" s="653"/>
      <c r="BB49" s="653"/>
      <c r="BC49" s="653"/>
      <c r="BD49" s="653"/>
      <c r="BE49" s="653"/>
      <c r="BF49" s="653"/>
      <c r="BG49" s="653"/>
      <c r="BH49" s="653"/>
      <c r="BI49" s="653"/>
      <c r="BJ49" s="653"/>
      <c r="BK49" s="653"/>
      <c r="BL49" s="653"/>
      <c r="BM49" s="653"/>
    </row>
    <row r="50" spans="1:65" ht="13.5" customHeight="1">
      <c r="A50" s="156"/>
      <c r="B50" s="156" t="s">
        <v>2189</v>
      </c>
      <c r="C50" s="156"/>
      <c r="D50" s="1089"/>
      <c r="E50" s="738">
        <f>'1'!AX80</f>
        <v>1865.2393106138684</v>
      </c>
      <c r="F50" s="738">
        <f>'1'!AG80</f>
        <v>24049.259047305619</v>
      </c>
      <c r="G50" s="738">
        <f>'1'!AH80</f>
        <v>14810.457707660607</v>
      </c>
      <c r="H50" s="738">
        <f>'1'!AI80</f>
        <v>6367.4678192767315</v>
      </c>
      <c r="I50" s="738">
        <f>'1'!AJ80</f>
        <v>6158.4503467102741</v>
      </c>
      <c r="J50" s="738">
        <f>'1'!AK80</f>
        <v>6076.469841278431</v>
      </c>
      <c r="K50" s="738">
        <f>'1'!AL80</f>
        <v>12355.036681308919</v>
      </c>
      <c r="L50" s="738">
        <f>'1'!AM80</f>
        <v>40532.968864753639</v>
      </c>
      <c r="M50" s="737">
        <f>'1'!AN80</f>
        <v>7194.2023642654194</v>
      </c>
      <c r="N50" s="156"/>
      <c r="O50" s="156" t="s">
        <v>2189</v>
      </c>
      <c r="P50" s="156"/>
      <c r="Q50" s="1089"/>
      <c r="R50" s="950">
        <f>'4.'!E54</f>
        <v>8473.2200915920657</v>
      </c>
      <c r="S50" s="950">
        <f>'4.'!F54</f>
        <v>6621.0146736573561</v>
      </c>
      <c r="T50" s="950">
        <f>'4.'!G54</f>
        <v>1852.2054179347083</v>
      </c>
      <c r="U50" s="950">
        <f>'3.'!BX84</f>
        <v>105272.81184860739</v>
      </c>
      <c r="V50" s="950">
        <f>'3.'!BY84</f>
        <v>142227.79910559001</v>
      </c>
      <c r="W50" s="950">
        <f>'1'!AO80</f>
        <v>5017.1253370808963</v>
      </c>
      <c r="X50" s="950">
        <f>'1'!AP80</f>
        <v>15504.354710434705</v>
      </c>
      <c r="Y50" s="950">
        <f>'1'!AQ80</f>
        <v>13443.888863034546</v>
      </c>
      <c r="Z50" s="528">
        <f>'1'!AR80</f>
        <v>25256.308022407291</v>
      </c>
      <c r="AA50" s="468" t="s">
        <v>2429</v>
      </c>
      <c r="AB50" s="538">
        <f t="shared" ref="AB50:AB58" si="5">E39</f>
        <v>1913.7118997173102</v>
      </c>
      <c r="AC50" s="1537">
        <f>'34'!R38</f>
        <v>4.7107814512435437</v>
      </c>
      <c r="AD50" s="538">
        <f>'34'!L38</f>
        <v>23540.792884269846</v>
      </c>
      <c r="AE50" s="538">
        <f>'56'!F38</f>
        <v>7882.2730072873228</v>
      </c>
      <c r="AF50" s="653"/>
      <c r="AG50" s="653"/>
      <c r="AH50" s="653"/>
      <c r="AI50" s="3106"/>
      <c r="AJ50" s="2004" t="s">
        <v>3739</v>
      </c>
      <c r="AK50" s="2005">
        <v>13.969467938920115</v>
      </c>
      <c r="AL50" s="2006">
        <v>22.044443446880052</v>
      </c>
      <c r="AM50" s="2007">
        <v>63.986088614199829</v>
      </c>
      <c r="AN50" s="653"/>
      <c r="AO50" s="653"/>
      <c r="AP50" s="653"/>
      <c r="AQ50" s="653"/>
      <c r="AR50" s="653"/>
      <c r="AS50" s="653"/>
      <c r="AT50" s="653"/>
      <c r="AU50" s="653"/>
      <c r="AV50" s="653"/>
      <c r="AW50" s="653"/>
      <c r="AX50" s="653"/>
      <c r="AY50" s="653"/>
      <c r="AZ50" s="653"/>
      <c r="BA50" s="653"/>
      <c r="BB50" s="653"/>
      <c r="BC50" s="653"/>
      <c r="BD50" s="653"/>
      <c r="BE50" s="653"/>
      <c r="BF50" s="653"/>
      <c r="BG50" s="653"/>
      <c r="BH50" s="653"/>
      <c r="BI50" s="653"/>
      <c r="BJ50" s="653"/>
      <c r="BK50" s="653"/>
      <c r="BL50" s="653"/>
      <c r="BM50" s="653"/>
    </row>
    <row r="51" spans="1:65" ht="13.5" customHeight="1">
      <c r="A51" s="156"/>
      <c r="B51" s="156" t="s">
        <v>2205</v>
      </c>
      <c r="C51" s="156"/>
      <c r="D51" s="1089"/>
      <c r="E51" s="738">
        <f>'1'!AX81</f>
        <v>3021.7690457832905</v>
      </c>
      <c r="F51" s="738">
        <f>'1'!AG81</f>
        <v>64549.525010517427</v>
      </c>
      <c r="G51" s="738">
        <f>'1'!AH81</f>
        <v>44137.352155712833</v>
      </c>
      <c r="H51" s="738">
        <f>'1'!AI81</f>
        <v>16309.553451899958</v>
      </c>
      <c r="I51" s="738">
        <f>'1'!AJ81</f>
        <v>15625.474227749884</v>
      </c>
      <c r="J51" s="738">
        <f>'1'!AK81</f>
        <v>15442.558619267325</v>
      </c>
      <c r="K51" s="738">
        <f>'1'!AL81</f>
        <v>26187.90505061399</v>
      </c>
      <c r="L51" s="738">
        <f>'1'!AM81</f>
        <v>102661.86276867781</v>
      </c>
      <c r="M51" s="737">
        <f>'1'!AN81</f>
        <v>26901.648537574511</v>
      </c>
      <c r="N51" s="156"/>
      <c r="O51" s="156" t="s">
        <v>3632</v>
      </c>
      <c r="P51" s="156"/>
      <c r="Q51" s="1089"/>
      <c r="R51" s="950">
        <f>'4.'!E55</f>
        <v>17710.709887357847</v>
      </c>
      <c r="S51" s="950">
        <f>'4.'!F55</f>
        <v>13605.846288984512</v>
      </c>
      <c r="T51" s="950">
        <f>'4.'!G55</f>
        <v>4104.8635983733247</v>
      </c>
      <c r="U51" s="950">
        <f>'3.'!BX85</f>
        <v>194615.09254424428</v>
      </c>
      <c r="V51" s="950">
        <f>'3.'!BY85</f>
        <v>253189.91522969154</v>
      </c>
      <c r="W51" s="950">
        <f>'1'!AO81</f>
        <v>11635.176086308391</v>
      </c>
      <c r="X51" s="950">
        <f>'1'!AP81</f>
        <v>48142.925543878562</v>
      </c>
      <c r="Y51" s="950">
        <f>'1'!AQ81</f>
        <v>39902.327194576224</v>
      </c>
      <c r="Z51" s="528">
        <f>'1'!AR81</f>
        <v>69496.499786444809</v>
      </c>
      <c r="AA51" s="468" t="s">
        <v>2430</v>
      </c>
      <c r="AB51" s="538">
        <f t="shared" si="5"/>
        <v>3089.4540435394611</v>
      </c>
      <c r="AC51" s="1537">
        <f>'34'!R39</f>
        <v>5.5862435125044323</v>
      </c>
      <c r="AD51" s="538">
        <f>'34'!L39</f>
        <v>32569.330924877446</v>
      </c>
      <c r="AE51" s="538">
        <f>'56'!F39</f>
        <v>14468.550080857136</v>
      </c>
      <c r="AF51" s="653"/>
      <c r="AG51" s="653"/>
      <c r="AH51" s="653"/>
      <c r="AI51" s="3106"/>
      <c r="AJ51" s="2004" t="s">
        <v>3733</v>
      </c>
      <c r="AK51" s="1873">
        <f>SUM(AG28:AG29)</f>
        <v>13.610254769785437</v>
      </c>
      <c r="AL51" s="1874">
        <f>SUM(AG30:AG31)</f>
        <v>24.423039322312036</v>
      </c>
      <c r="AM51" s="1875">
        <f>SUM(AG32:AG37)</f>
        <v>61.966705907902544</v>
      </c>
      <c r="AN51" s="653"/>
      <c r="AO51" s="653"/>
      <c r="AP51" s="653"/>
      <c r="AQ51" s="653"/>
      <c r="AR51" s="653"/>
      <c r="AS51" s="653"/>
      <c r="AT51" s="653"/>
      <c r="AU51" s="653"/>
      <c r="AV51" s="653"/>
      <c r="AW51" s="653"/>
      <c r="AX51" s="653"/>
      <c r="AY51" s="653"/>
      <c r="AZ51" s="653"/>
      <c r="BA51" s="653"/>
      <c r="BB51" s="653"/>
      <c r="BC51" s="653"/>
      <c r="BD51" s="653"/>
      <c r="BE51" s="653"/>
      <c r="BF51" s="653"/>
      <c r="BG51" s="653"/>
      <c r="BH51" s="653"/>
      <c r="BI51" s="653"/>
      <c r="BJ51" s="653"/>
      <c r="BK51" s="653"/>
      <c r="BL51" s="653"/>
      <c r="BM51" s="653"/>
    </row>
    <row r="52" spans="1:65" ht="13.5" customHeight="1">
      <c r="A52" s="155"/>
      <c r="B52" s="156" t="s">
        <v>2230</v>
      </c>
      <c r="C52" s="155"/>
      <c r="D52" s="1089"/>
      <c r="E52" s="738">
        <f>'1'!AX82</f>
        <v>2845.6625974049871</v>
      </c>
      <c r="F52" s="738">
        <f>'1'!AG82</f>
        <v>128467.18262723257</v>
      </c>
      <c r="G52" s="738">
        <f>'1'!AH82</f>
        <v>89698.364394523916</v>
      </c>
      <c r="H52" s="738">
        <f>'1'!AI82</f>
        <v>25055.751356222678</v>
      </c>
      <c r="I52" s="738">
        <f>'1'!AJ82</f>
        <v>23819.814578695255</v>
      </c>
      <c r="J52" s="738">
        <f>'1'!AK82</f>
        <v>23496.491360104763</v>
      </c>
      <c r="K52" s="738">
        <f>'1'!AL82</f>
        <v>49135.432703377621</v>
      </c>
      <c r="L52" s="738">
        <f>'1'!AM82</f>
        <v>221255.974981159</v>
      </c>
      <c r="M52" s="737">
        <f>'1'!AN82</f>
        <v>38348.791635876973</v>
      </c>
      <c r="N52" s="155"/>
      <c r="O52" s="156" t="s">
        <v>3624</v>
      </c>
      <c r="P52" s="155"/>
      <c r="Q52" s="1089"/>
      <c r="R52" s="950">
        <f>'4.'!E56</f>
        <v>25454.122684942919</v>
      </c>
      <c r="S52" s="950">
        <f>'4.'!F56</f>
        <v>19207.777396905662</v>
      </c>
      <c r="T52" s="950">
        <f>'4.'!G56</f>
        <v>6246.3452880372588</v>
      </c>
      <c r="U52" s="950">
        <f>'3.'!BX86</f>
        <v>294246.71254473669</v>
      </c>
      <c r="V52" s="950">
        <f>'3.'!BY86</f>
        <v>366777.8915812113</v>
      </c>
      <c r="W52" s="950">
        <f>'1'!AO82</f>
        <v>17586.875181486776</v>
      </c>
      <c r="X52" s="950">
        <f>'1'!AP82</f>
        <v>85764.447548846336</v>
      </c>
      <c r="Y52" s="950">
        <f>'1'!AQ82</f>
        <v>81640.926448183978</v>
      </c>
      <c r="Z52" s="528">
        <f>'1'!AR82</f>
        <v>127986.49399523035</v>
      </c>
      <c r="AA52" s="468" t="s">
        <v>2431</v>
      </c>
      <c r="AB52" s="538">
        <f t="shared" si="5"/>
        <v>2786.0752949220982</v>
      </c>
      <c r="AC52" s="1537">
        <f>'34'!R40</f>
        <v>9.4240876929401409</v>
      </c>
      <c r="AD52" s="538">
        <f>'34'!L40</f>
        <v>78734.674968126419</v>
      </c>
      <c r="AE52" s="538">
        <f>'56'!F40</f>
        <v>31425.242554465101</v>
      </c>
      <c r="AF52" s="653"/>
      <c r="AG52" s="653"/>
      <c r="AH52" s="653"/>
      <c r="AI52" s="3112" t="s">
        <v>1295</v>
      </c>
      <c r="AJ52" s="2004" t="s">
        <v>3740</v>
      </c>
      <c r="AK52" s="2005">
        <v>4.7271876996222835</v>
      </c>
      <c r="AL52" s="2006">
        <v>10.139736160800467</v>
      </c>
      <c r="AM52" s="2007">
        <v>85.133076139577256</v>
      </c>
      <c r="AN52" s="653"/>
      <c r="AO52" s="653"/>
      <c r="AP52" s="653"/>
      <c r="AQ52" s="653"/>
      <c r="AR52" s="653"/>
      <c r="AS52" s="653"/>
      <c r="AT52" s="653"/>
      <c r="AU52" s="653"/>
      <c r="AV52" s="653"/>
      <c r="AW52" s="653"/>
      <c r="AX52" s="653"/>
      <c r="AY52" s="653"/>
      <c r="AZ52" s="653"/>
      <c r="BA52" s="653"/>
      <c r="BB52" s="653"/>
      <c r="BC52" s="653"/>
      <c r="BD52" s="653"/>
      <c r="BE52" s="653"/>
      <c r="BF52" s="653"/>
      <c r="BG52" s="653"/>
      <c r="BH52" s="653"/>
      <c r="BI52" s="653"/>
      <c r="BJ52" s="653"/>
      <c r="BK52" s="653"/>
      <c r="BL52" s="653"/>
      <c r="BM52" s="653"/>
    </row>
    <row r="53" spans="1:65" ht="13.5" customHeight="1">
      <c r="A53" s="155"/>
      <c r="B53" s="156" t="s">
        <v>3633</v>
      </c>
      <c r="C53" s="155"/>
      <c r="D53" s="1089"/>
      <c r="E53" s="738">
        <f>'1'!AX83</f>
        <v>1426.7920558758028</v>
      </c>
      <c r="F53" s="738">
        <f>'1'!AG83</f>
        <v>144060.07510227006</v>
      </c>
      <c r="G53" s="738">
        <f>'1'!AH83</f>
        <v>97457.438932657868</v>
      </c>
      <c r="H53" s="738">
        <f>'1'!AI83</f>
        <v>26913.678641832943</v>
      </c>
      <c r="I53" s="738">
        <f>'1'!AJ83</f>
        <v>25738.296542062861</v>
      </c>
      <c r="J53" s="738">
        <f>'1'!AK83</f>
        <v>25400.800972328445</v>
      </c>
      <c r="K53" s="738">
        <f>'1'!AL83</f>
        <v>50800.708999763723</v>
      </c>
      <c r="L53" s="738">
        <f>'1'!AM83</f>
        <v>288075.35143516219</v>
      </c>
      <c r="M53" s="737">
        <f>'1'!AN83</f>
        <v>34217.761361298741</v>
      </c>
      <c r="N53" s="155"/>
      <c r="O53" s="156" t="s">
        <v>2253</v>
      </c>
      <c r="P53" s="155"/>
      <c r="Q53" s="1089"/>
      <c r="R53" s="950">
        <f>'4.'!E57</f>
        <v>19427.726094488466</v>
      </c>
      <c r="S53" s="950">
        <f>'4.'!F57</f>
        <v>14905.759534714603</v>
      </c>
      <c r="T53" s="950">
        <f>'4.'!G57</f>
        <v>4521.9665597738604</v>
      </c>
      <c r="U53" s="950">
        <f>'3.'!BX87</f>
        <v>202802.44548118705</v>
      </c>
      <c r="V53" s="950">
        <f>'3.'!BY87</f>
        <v>254717.28876424447</v>
      </c>
      <c r="W53" s="950">
        <f>'1'!AO83</f>
        <v>17016.904858492013</v>
      </c>
      <c r="X53" s="950">
        <f>'1'!AP83</f>
        <v>92014.745237671959</v>
      </c>
      <c r="Y53" s="950">
        <f>'1'!AQ83</f>
        <v>85520.278905501618</v>
      </c>
      <c r="Z53" s="528">
        <f>'1'!AR83</f>
        <v>142391.9601059632</v>
      </c>
      <c r="AA53" s="468" t="s">
        <v>2432</v>
      </c>
      <c r="AB53" s="538">
        <f t="shared" si="5"/>
        <v>1359.2223491916177</v>
      </c>
      <c r="AC53" s="1537">
        <f>'34'!R41</f>
        <v>13.534601583599652</v>
      </c>
      <c r="AD53" s="538">
        <f>'34'!L41</f>
        <v>214676.06616682722</v>
      </c>
      <c r="AE53" s="538">
        <f>'56'!F41</f>
        <v>68087.239533090731</v>
      </c>
      <c r="AF53" s="653"/>
      <c r="AG53" s="653"/>
      <c r="AH53" s="653"/>
      <c r="AI53" s="3113"/>
      <c r="AJ53" s="2004" t="s">
        <v>3741</v>
      </c>
      <c r="AK53" s="2005">
        <v>3.7724680614580235</v>
      </c>
      <c r="AL53" s="2006">
        <v>9.3185010133127602</v>
      </c>
      <c r="AM53" s="2007">
        <v>86.909030925229217</v>
      </c>
      <c r="AN53" s="653"/>
      <c r="AO53" s="653"/>
      <c r="AP53" s="653"/>
      <c r="AQ53" s="653"/>
      <c r="AR53" s="653"/>
      <c r="AS53" s="653"/>
      <c r="AT53" s="653"/>
      <c r="AU53" s="653"/>
      <c r="AV53" s="653"/>
      <c r="AW53" s="653"/>
      <c r="AX53" s="653"/>
      <c r="AY53" s="653"/>
      <c r="AZ53" s="653"/>
      <c r="BA53" s="653"/>
      <c r="BB53" s="653"/>
      <c r="BC53" s="653"/>
      <c r="BD53" s="653"/>
      <c r="BE53" s="653"/>
      <c r="BF53" s="653"/>
      <c r="BG53" s="653"/>
      <c r="BH53" s="653"/>
      <c r="BI53" s="653"/>
      <c r="BJ53" s="653"/>
      <c r="BK53" s="653"/>
      <c r="BL53" s="653"/>
      <c r="BM53" s="653"/>
    </row>
    <row r="54" spans="1:65" ht="13.5" customHeight="1">
      <c r="A54" s="155"/>
      <c r="B54" s="156" t="s">
        <v>2201</v>
      </c>
      <c r="C54" s="155"/>
      <c r="D54" s="1089"/>
      <c r="E54" s="738">
        <f>'1'!AX84</f>
        <v>1313.2048448229257</v>
      </c>
      <c r="F54" s="738">
        <f>'1'!AG84</f>
        <v>311333.2821340544</v>
      </c>
      <c r="G54" s="738">
        <f>'1'!AH84</f>
        <v>222184.09969079972</v>
      </c>
      <c r="H54" s="738">
        <f>'1'!AI84</f>
        <v>53164.826943061264</v>
      </c>
      <c r="I54" s="738">
        <f>'1'!AJ84</f>
        <v>50477.829232075055</v>
      </c>
      <c r="J54" s="738">
        <f>'1'!AK84</f>
        <v>49892.261957036841</v>
      </c>
      <c r="K54" s="738">
        <f>'1'!AL84</f>
        <v>94514.888727944141</v>
      </c>
      <c r="L54" s="738">
        <f>'1'!AM84</f>
        <v>690151.01273605356</v>
      </c>
      <c r="M54" s="737">
        <f>'1'!AN84</f>
        <v>73453.373988208885</v>
      </c>
      <c r="N54" s="155"/>
      <c r="O54" s="156" t="s">
        <v>3634</v>
      </c>
      <c r="P54" s="155"/>
      <c r="Q54" s="1089"/>
      <c r="R54" s="950">
        <f>'4.'!E58</f>
        <v>33088.945619656057</v>
      </c>
      <c r="S54" s="950">
        <f>'4.'!F58</f>
        <v>25234.046307214096</v>
      </c>
      <c r="T54" s="950">
        <f>'4.'!G58</f>
        <v>7854.8993124419339</v>
      </c>
      <c r="U54" s="950">
        <f>'3.'!BX88</f>
        <v>266662.55134700664</v>
      </c>
      <c r="V54" s="950">
        <f>'3.'!BY88</f>
        <v>357501.21396290988</v>
      </c>
      <c r="W54" s="950">
        <f>'1'!AO84</f>
        <v>35567.08273175628</v>
      </c>
      <c r="X54" s="950">
        <f>'1'!AP84</f>
        <v>222521.31917906721</v>
      </c>
      <c r="Y54" s="950">
        <f>'1'!AQ84</f>
        <v>199874.15820658</v>
      </c>
      <c r="Z54" s="528">
        <f>'1'!AR84</f>
        <v>319645.28266536584</v>
      </c>
      <c r="AA54" s="468" t="s">
        <v>2433</v>
      </c>
      <c r="AB54" s="538">
        <f t="shared" si="5"/>
        <v>1288.9369588457009</v>
      </c>
      <c r="AC54" s="1537">
        <f>'34'!R42</f>
        <v>25.943286693571903</v>
      </c>
      <c r="AD54" s="538">
        <f>'34'!L42</f>
        <v>522224.27852300607</v>
      </c>
      <c r="AE54" s="538">
        <f>'56'!F42</f>
        <v>163187.17538332389</v>
      </c>
      <c r="AF54" s="653"/>
      <c r="AG54" s="653"/>
      <c r="AH54" s="653"/>
      <c r="AI54" s="3113"/>
      <c r="AJ54" s="2004" t="s">
        <v>3733</v>
      </c>
      <c r="AK54" s="1873">
        <f>SUM(AJ28:AJ29)</f>
        <v>4.7364525529559485</v>
      </c>
      <c r="AL54" s="1874">
        <f>SUM(AJ30:AJ31)</f>
        <v>9.2954315771710938</v>
      </c>
      <c r="AM54" s="1875">
        <f>SUM(AJ32:AJ37)</f>
        <v>85.96811586987296</v>
      </c>
      <c r="AN54" s="653"/>
      <c r="AO54" s="653"/>
      <c r="AP54" s="653"/>
      <c r="AQ54" s="653"/>
      <c r="AR54" s="653"/>
      <c r="AS54" s="653"/>
      <c r="AT54" s="653"/>
      <c r="AU54" s="653"/>
      <c r="AV54" s="653"/>
      <c r="AW54" s="653"/>
      <c r="AX54" s="653"/>
      <c r="AY54" s="653"/>
      <c r="AZ54" s="653"/>
      <c r="BA54" s="653"/>
      <c r="BB54" s="653"/>
      <c r="BC54" s="653"/>
      <c r="BD54" s="653"/>
      <c r="BE54" s="653"/>
      <c r="BF54" s="653"/>
      <c r="BG54" s="653"/>
      <c r="BH54" s="653"/>
      <c r="BI54" s="653"/>
      <c r="BJ54" s="653"/>
      <c r="BK54" s="653"/>
      <c r="BL54" s="653"/>
      <c r="BM54" s="653"/>
    </row>
    <row r="55" spans="1:65" ht="13.5" customHeight="1">
      <c r="A55" s="155"/>
      <c r="B55" s="156" t="s">
        <v>3635</v>
      </c>
      <c r="C55" s="155"/>
      <c r="D55" s="1089"/>
      <c r="E55" s="738">
        <f>'1'!AX85</f>
        <v>277.35390239443331</v>
      </c>
      <c r="F55" s="738">
        <f>'1'!AG85</f>
        <v>156847.74891278741</v>
      </c>
      <c r="G55" s="738">
        <f>'1'!AH85</f>
        <v>107107.66739320016</v>
      </c>
      <c r="H55" s="738">
        <f>'1'!AI85</f>
        <v>31557.52910307984</v>
      </c>
      <c r="I55" s="738">
        <f>'1'!AJ85</f>
        <v>30536.711472308736</v>
      </c>
      <c r="J55" s="738">
        <f>'1'!AK85</f>
        <v>30262.504932791577</v>
      </c>
      <c r="K55" s="738">
        <f>'1'!AL85</f>
        <v>36511.374801727674</v>
      </c>
      <c r="L55" s="738">
        <f>'1'!AM85</f>
        <v>357814.73132620659</v>
      </c>
      <c r="M55" s="737">
        <f>'1'!AN85</f>
        <v>47820.130735394763</v>
      </c>
      <c r="N55" s="155"/>
      <c r="O55" s="156" t="s">
        <v>2235</v>
      </c>
      <c r="P55" s="155"/>
      <c r="Q55" s="1089"/>
      <c r="R55" s="950">
        <f>'4.'!E59</f>
        <v>11380.4307678478</v>
      </c>
      <c r="S55" s="950">
        <f>'4.'!F59</f>
        <v>8730.9469657504887</v>
      </c>
      <c r="T55" s="950">
        <f>'4.'!G59</f>
        <v>2649.4838020973093</v>
      </c>
      <c r="U55" s="950">
        <f>'3.'!BX89</f>
        <v>93465.022748176882</v>
      </c>
      <c r="V55" s="950">
        <f>'3.'!BY89</f>
        <v>105876.35631877455</v>
      </c>
      <c r="W55" s="950">
        <f>'1'!AO85</f>
        <v>22259.189410091447</v>
      </c>
      <c r="X55" s="950">
        <f>'1'!AP85</f>
        <v>92471.412989283737</v>
      </c>
      <c r="Y55" s="950">
        <f>'1'!AQ85</f>
        <v>89135.194812257701</v>
      </c>
      <c r="Z55" s="528">
        <f>'1'!AR85</f>
        <v>154067.48642967048</v>
      </c>
      <c r="AA55" s="468" t="s">
        <v>2434</v>
      </c>
      <c r="AB55" s="538">
        <f t="shared" si="5"/>
        <v>218.42870451087242</v>
      </c>
      <c r="AC55" s="1537">
        <f>'34'!R43</f>
        <v>44.282140384602663</v>
      </c>
      <c r="AD55" s="538">
        <f>'34'!L43</f>
        <v>1404081.8379513049</v>
      </c>
      <c r="AE55" s="538">
        <f>'56'!F43</f>
        <v>378140.01292330015</v>
      </c>
      <c r="AF55" s="653"/>
      <c r="AG55" s="653"/>
      <c r="AH55" s="653"/>
      <c r="AI55" s="3105" t="s">
        <v>96</v>
      </c>
      <c r="AJ55" s="2004" t="s">
        <v>3732</v>
      </c>
      <c r="AK55" s="2005">
        <v>3.7737219625155394</v>
      </c>
      <c r="AL55" s="2005">
        <v>14.254019790709656</v>
      </c>
      <c r="AM55" s="2005">
        <v>81.9722582467748</v>
      </c>
      <c r="AN55" s="653"/>
      <c r="AO55" s="653"/>
      <c r="AP55" s="653"/>
      <c r="AQ55" s="653"/>
      <c r="AR55" s="653"/>
      <c r="AS55" s="653"/>
      <c r="AT55" s="653"/>
      <c r="AU55" s="653"/>
      <c r="AV55" s="653"/>
      <c r="AW55" s="653"/>
      <c r="AX55" s="653"/>
      <c r="AY55" s="653"/>
      <c r="AZ55" s="653"/>
      <c r="BA55" s="653"/>
      <c r="BB55" s="653"/>
      <c r="BC55" s="653"/>
      <c r="BD55" s="653"/>
      <c r="BE55" s="653"/>
      <c r="BF55" s="653"/>
      <c r="BG55" s="653"/>
      <c r="BH55" s="653"/>
      <c r="BI55" s="653"/>
      <c r="BJ55" s="653"/>
      <c r="BK55" s="653"/>
      <c r="BL55" s="653"/>
      <c r="BM55" s="653"/>
    </row>
    <row r="56" spans="1:65" ht="13.5" customHeight="1">
      <c r="A56" s="155"/>
      <c r="B56" s="156" t="s">
        <v>3636</v>
      </c>
      <c r="C56" s="155"/>
      <c r="D56" s="1089"/>
      <c r="E56" s="738">
        <f>'1'!AX86</f>
        <v>166.09737423850902</v>
      </c>
      <c r="F56" s="738">
        <f>'1'!AG86</f>
        <v>153515.48320473969</v>
      </c>
      <c r="G56" s="738">
        <f>'1'!AH86</f>
        <v>116456.39014441686</v>
      </c>
      <c r="H56" s="738">
        <f>'1'!AI86</f>
        <v>34748.597851752245</v>
      </c>
      <c r="I56" s="738">
        <f>'1'!AJ86</f>
        <v>33001.036502247742</v>
      </c>
      <c r="J56" s="738">
        <f>'1'!AK86</f>
        <v>32755.437970815059</v>
      </c>
      <c r="K56" s="738">
        <f>'1'!AL86</f>
        <v>36988.930875463397</v>
      </c>
      <c r="L56" s="738">
        <f>'1'!AM86</f>
        <v>413833.47038099275</v>
      </c>
      <c r="M56" s="737">
        <f>'1'!AN86</f>
        <v>38393.1088505796</v>
      </c>
      <c r="N56" s="155"/>
      <c r="O56" s="156" t="s">
        <v>2250</v>
      </c>
      <c r="P56" s="155"/>
      <c r="Q56" s="1089"/>
      <c r="R56" s="950">
        <f>'4.'!E60</f>
        <v>12063.93418596256</v>
      </c>
      <c r="S56" s="950">
        <f>'4.'!F60</f>
        <v>9569.8111752446002</v>
      </c>
      <c r="T56" s="950">
        <f>'4.'!G60</f>
        <v>2494.1230107179599</v>
      </c>
      <c r="U56" s="950">
        <f>'3.'!BX90</f>
        <v>51456.030027224333</v>
      </c>
      <c r="V56" s="950">
        <f>'3.'!BY90</f>
        <v>93101.261437417546</v>
      </c>
      <c r="W56" s="950">
        <f>'1'!AO86</f>
        <v>23117.035231099802</v>
      </c>
      <c r="X56" s="950">
        <f>'1'!AP86</f>
        <v>110250.90729103904</v>
      </c>
      <c r="Y56" s="950">
        <f>'1'!AQ86</f>
        <v>104156.1791623896</v>
      </c>
      <c r="Z56" s="528">
        <f>'1'!AR86</f>
        <v>152825.97732894425</v>
      </c>
      <c r="AA56" s="468" t="s">
        <v>2435</v>
      </c>
      <c r="AB56" s="538">
        <f t="shared" si="5"/>
        <v>170.0506864286522</v>
      </c>
      <c r="AC56" s="1537">
        <f>'34'!R44</f>
        <v>76.658546679513975</v>
      </c>
      <c r="AD56" s="538">
        <f>'34'!L44</f>
        <v>2494834.8724805913</v>
      </c>
      <c r="AE56" s="538">
        <f>'56'!F44</f>
        <v>718824.90880728455</v>
      </c>
      <c r="AF56" s="653"/>
      <c r="AG56" s="653"/>
      <c r="AH56" s="653"/>
      <c r="AI56" s="3106"/>
      <c r="AJ56" s="2004" t="s">
        <v>3734</v>
      </c>
      <c r="AK56" s="2005">
        <v>2.8509774984826177</v>
      </c>
      <c r="AL56" s="2005">
        <v>14.07311701692111</v>
      </c>
      <c r="AM56" s="2005">
        <v>83.075905484596262</v>
      </c>
      <c r="AN56" s="653"/>
      <c r="AO56" s="653"/>
      <c r="AP56" s="653"/>
      <c r="AQ56" s="653"/>
      <c r="AR56" s="653"/>
      <c r="AS56" s="653"/>
      <c r="AT56" s="653"/>
      <c r="AU56" s="653"/>
      <c r="AV56" s="653"/>
      <c r="AW56" s="653"/>
      <c r="AX56" s="653"/>
      <c r="AY56" s="653"/>
      <c r="AZ56" s="653"/>
      <c r="BA56" s="653"/>
      <c r="BB56" s="653"/>
      <c r="BC56" s="653"/>
      <c r="BD56" s="653"/>
      <c r="BE56" s="653"/>
      <c r="BF56" s="653"/>
      <c r="BG56" s="653"/>
      <c r="BH56" s="653"/>
      <c r="BI56" s="653"/>
      <c r="BJ56" s="653"/>
      <c r="BK56" s="653"/>
      <c r="BL56" s="653"/>
      <c r="BM56" s="653"/>
    </row>
    <row r="57" spans="1:65" ht="13.5" customHeight="1" thickBot="1">
      <c r="A57" s="155"/>
      <c r="B57" s="156" t="s">
        <v>3328</v>
      </c>
      <c r="C57" s="155"/>
      <c r="D57" s="1089"/>
      <c r="E57" s="738">
        <f>'1'!AX87</f>
        <v>147.23823396422361</v>
      </c>
      <c r="F57" s="738">
        <f>'1'!AG87</f>
        <v>334798.73246870062</v>
      </c>
      <c r="G57" s="738">
        <f>'1'!AH87</f>
        <v>237784.05102319768</v>
      </c>
      <c r="H57" s="738">
        <f>'1'!AI87</f>
        <v>67394.337272235251</v>
      </c>
      <c r="I57" s="738">
        <f>'1'!AJ87</f>
        <v>65693.973823674824</v>
      </c>
      <c r="J57" s="738">
        <f>'1'!AK87</f>
        <v>64969.149634358808</v>
      </c>
      <c r="K57" s="738">
        <f>'1'!AL87</f>
        <v>79047.678489036916</v>
      </c>
      <c r="L57" s="738">
        <f>'1'!AM87</f>
        <v>739204.86726696882</v>
      </c>
      <c r="M57" s="737">
        <f>'1'!AN87</f>
        <v>66020.0129171054</v>
      </c>
      <c r="N57" s="155"/>
      <c r="O57" s="156" t="s">
        <v>3637</v>
      </c>
      <c r="P57" s="155"/>
      <c r="Q57" s="1089"/>
      <c r="R57" s="950">
        <f>'4.'!E61</f>
        <v>18861.442315821791</v>
      </c>
      <c r="S57" s="950">
        <f>'4.'!F61</f>
        <v>15059.610551265325</v>
      </c>
      <c r="T57" s="950">
        <f>'4.'!G61</f>
        <v>3801.831764556468</v>
      </c>
      <c r="U57" s="950">
        <f>'3.'!BX91</f>
        <v>228385.13700422383</v>
      </c>
      <c r="V57" s="950">
        <f>'3.'!BY91</f>
        <v>194733.37144242437</v>
      </c>
      <c r="W57" s="950">
        <f>'1'!AO87</f>
        <v>45490.723640236785</v>
      </c>
      <c r="X57" s="950">
        <f>'1'!AP87</f>
        <v>226981.11705288649</v>
      </c>
      <c r="Y57" s="950">
        <f>'1'!AQ87</f>
        <v>211257.51479249587</v>
      </c>
      <c r="Z57" s="528">
        <f>'1'!AR87</f>
        <v>331236.38100928691</v>
      </c>
      <c r="AA57" s="468" t="s">
        <v>2436</v>
      </c>
      <c r="AB57" s="538">
        <f t="shared" si="5"/>
        <v>139.05205215809997</v>
      </c>
      <c r="AC57" s="1537">
        <f>'34'!R45</f>
        <v>131.53846021755686</v>
      </c>
      <c r="AD57" s="538">
        <f>'34'!L45</f>
        <v>5204435.9340420822</v>
      </c>
      <c r="AE57" s="538">
        <f>'56'!F45</f>
        <v>1572705.8844158817</v>
      </c>
      <c r="AF57" s="653"/>
      <c r="AG57" s="653"/>
      <c r="AH57" s="653"/>
      <c r="AI57" s="3107"/>
      <c r="AJ57" s="2004" t="s">
        <v>3733</v>
      </c>
      <c r="AK57" s="1873">
        <f>SUM(AM28:AM29)</f>
        <v>3.1220025676332259</v>
      </c>
      <c r="AL57" s="1873">
        <f>SUM(AM30:AM31)</f>
        <v>13.073514095504073</v>
      </c>
      <c r="AM57" s="1873">
        <f>SUM(AM32:AM37)</f>
        <v>83.804483336862688</v>
      </c>
      <c r="AN57" s="653"/>
      <c r="AO57" s="653"/>
      <c r="AP57" s="653"/>
      <c r="AQ57" s="653"/>
      <c r="AR57" s="653"/>
      <c r="AS57" s="653"/>
      <c r="AT57" s="653"/>
      <c r="AU57" s="653"/>
      <c r="AV57" s="653"/>
      <c r="AW57" s="653"/>
      <c r="AX57" s="653"/>
      <c r="AY57" s="653"/>
      <c r="AZ57" s="653"/>
      <c r="BA57" s="653"/>
      <c r="BB57" s="653"/>
      <c r="BC57" s="653"/>
      <c r="BD57" s="653"/>
      <c r="BE57" s="653"/>
      <c r="BF57" s="653"/>
      <c r="BG57" s="653"/>
      <c r="BH57" s="653"/>
      <c r="BI57" s="653"/>
      <c r="BJ57" s="653"/>
      <c r="BK57" s="653"/>
      <c r="BL57" s="653"/>
      <c r="BM57" s="653"/>
    </row>
    <row r="58" spans="1:65" ht="13.5" customHeight="1" thickBot="1">
      <c r="A58" s="155"/>
      <c r="B58" s="156" t="s">
        <v>2197</v>
      </c>
      <c r="C58" s="155"/>
      <c r="D58" s="1089"/>
      <c r="E58" s="738">
        <f>'1'!AX88</f>
        <v>25.280542986415849</v>
      </c>
      <c r="F58" s="738">
        <f>'1'!AG88</f>
        <v>193700.04642527987</v>
      </c>
      <c r="G58" s="738">
        <f>'1'!AH88</f>
        <v>161914.80766196211</v>
      </c>
      <c r="H58" s="738">
        <f>'1'!AI88</f>
        <v>60726.290458744596</v>
      </c>
      <c r="I58" s="738">
        <f>'1'!AJ88</f>
        <v>58763.585589531991</v>
      </c>
      <c r="J58" s="738">
        <f>'1'!AK88</f>
        <v>58274.253610844236</v>
      </c>
      <c r="K58" s="738">
        <f>'1'!AL88</f>
        <v>62567.116432174756</v>
      </c>
      <c r="L58" s="738">
        <f>'1'!AM88</f>
        <v>495899.66150853067</v>
      </c>
      <c r="M58" s="737">
        <f>'1'!AN88</f>
        <v>38933.558034528221</v>
      </c>
      <c r="N58" s="155"/>
      <c r="O58" s="156" t="s">
        <v>3638</v>
      </c>
      <c r="P58" s="155"/>
      <c r="Q58" s="1089"/>
      <c r="R58" s="950">
        <f>'4.'!E62</f>
        <v>17133.59728506437</v>
      </c>
      <c r="S58" s="950">
        <f>'4.'!F62</f>
        <v>12300.651583708053</v>
      </c>
      <c r="T58" s="950">
        <f>'4.'!G62</f>
        <v>4832.9457013563178</v>
      </c>
      <c r="U58" s="950">
        <f>'3.'!BX92</f>
        <v>128709.98334841573</v>
      </c>
      <c r="V58" s="950">
        <f>'3.'!BY92</f>
        <v>130548.06334841573</v>
      </c>
      <c r="W58" s="950">
        <f>'1'!AO88</f>
        <v>34726.411573616657</v>
      </c>
      <c r="X58" s="950">
        <f>'1'!AP88</f>
        <v>155163.9984553481</v>
      </c>
      <c r="Y58" s="950">
        <f>'1'!AQ88</f>
        <v>139980.53732827227</v>
      </c>
      <c r="Z58" s="528">
        <f>'1'!AR88</f>
        <v>211011.49198451627</v>
      </c>
      <c r="AA58" s="1720" t="s">
        <v>2437</v>
      </c>
      <c r="AB58" s="1428">
        <f t="shared" si="5"/>
        <v>27.280542986415849</v>
      </c>
      <c r="AC58" s="1644">
        <f>'34'!R46</f>
        <v>644.10731464597393</v>
      </c>
      <c r="AD58" s="1428">
        <f>'34'!L46</f>
        <v>19786900.045183077</v>
      </c>
      <c r="AE58" s="1428">
        <f>'56'!F46</f>
        <v>5830887.5190706337</v>
      </c>
      <c r="AF58" s="653"/>
      <c r="AG58" s="653"/>
      <c r="AH58" s="653"/>
      <c r="AN58" s="653"/>
      <c r="AO58" s="653"/>
      <c r="AP58" s="653"/>
      <c r="AQ58" s="653"/>
      <c r="AR58" s="653"/>
      <c r="AS58" s="653"/>
      <c r="AT58" s="653"/>
      <c r="AU58" s="653"/>
      <c r="AV58" s="653"/>
      <c r="AW58" s="653"/>
      <c r="AX58" s="653"/>
      <c r="AY58" s="653"/>
      <c r="AZ58" s="653"/>
      <c r="BA58" s="653"/>
      <c r="BB58" s="653"/>
      <c r="BC58" s="653"/>
      <c r="BD58" s="653"/>
      <c r="BE58" s="653"/>
      <c r="BF58" s="653"/>
      <c r="BG58" s="653"/>
      <c r="BH58" s="653"/>
      <c r="BI58" s="653"/>
      <c r="BJ58" s="653"/>
      <c r="BK58" s="653"/>
      <c r="BL58" s="653"/>
      <c r="BM58" s="653"/>
    </row>
    <row r="59" spans="1:65" ht="13.5" customHeight="1" thickTop="1">
      <c r="A59" s="3094" t="s">
        <v>356</v>
      </c>
      <c r="B59" s="3094"/>
      <c r="C59" s="3094"/>
      <c r="D59" s="1083"/>
      <c r="E59" s="738"/>
      <c r="F59" s="738"/>
      <c r="G59" s="738"/>
      <c r="H59" s="738"/>
      <c r="I59" s="738"/>
      <c r="J59" s="738"/>
      <c r="K59" s="738"/>
      <c r="L59" s="738"/>
      <c r="M59" s="737"/>
      <c r="N59" s="3094" t="s">
        <v>356</v>
      </c>
      <c r="O59" s="3094"/>
      <c r="P59" s="3094"/>
      <c r="Q59" s="1083"/>
      <c r="R59" s="950"/>
      <c r="S59" s="950"/>
      <c r="T59" s="950"/>
      <c r="U59" s="950"/>
      <c r="V59" s="950"/>
      <c r="W59" s="950"/>
      <c r="X59" s="950"/>
      <c r="Y59" s="950"/>
      <c r="Z59" s="528"/>
      <c r="AA59" s="1476" t="s">
        <v>3731</v>
      </c>
      <c r="AB59" s="1876">
        <v>16525</v>
      </c>
      <c r="AC59" s="1877">
        <v>10</v>
      </c>
      <c r="AD59" s="1878">
        <v>203101</v>
      </c>
      <c r="AE59" s="1878">
        <v>62255</v>
      </c>
      <c r="AF59" s="653"/>
      <c r="AG59" s="653"/>
      <c r="AH59" s="653"/>
      <c r="AN59" s="653"/>
      <c r="AO59" s="653"/>
      <c r="AP59" s="653"/>
      <c r="AQ59" s="653"/>
      <c r="AR59" s="653"/>
      <c r="AS59" s="653"/>
      <c r="AT59" s="653"/>
      <c r="AU59" s="653"/>
      <c r="AV59" s="653"/>
      <c r="AW59" s="653"/>
      <c r="AX59" s="653"/>
      <c r="AY59" s="653"/>
      <c r="AZ59" s="653"/>
      <c r="BA59" s="653"/>
      <c r="BB59" s="653"/>
      <c r="BC59" s="653"/>
      <c r="BD59" s="653"/>
      <c r="BE59" s="653"/>
      <c r="BF59" s="653"/>
      <c r="BG59" s="653"/>
      <c r="BH59" s="653"/>
      <c r="BI59" s="653"/>
      <c r="BJ59" s="653"/>
      <c r="BK59" s="653"/>
      <c r="BL59" s="653"/>
      <c r="BM59" s="653"/>
    </row>
    <row r="60" spans="1:65" ht="13.5" customHeight="1">
      <c r="A60" s="166"/>
      <c r="B60" s="156" t="s">
        <v>3639</v>
      </c>
      <c r="C60" s="166"/>
      <c r="D60" s="1780"/>
      <c r="E60" s="738">
        <f>'1'!AX89</f>
        <v>5202.6267469068152</v>
      </c>
      <c r="F60" s="737">
        <f>'1'!AG89</f>
        <v>33896.708002160289</v>
      </c>
      <c r="G60" s="737">
        <f>'1'!AH89</f>
        <v>29111.047619834299</v>
      </c>
      <c r="H60" s="737">
        <f>'1'!AI89</f>
        <v>12295.421518167668</v>
      </c>
      <c r="I60" s="737">
        <f>'1'!AJ89</f>
        <v>11817.854337390787</v>
      </c>
      <c r="J60" s="737">
        <f>'1'!AK89</f>
        <v>11744.581938706529</v>
      </c>
      <c r="K60" s="737">
        <f>'1'!AL89</f>
        <v>9739.0641505684944</v>
      </c>
      <c r="L60" s="737">
        <f>'1'!AM89</f>
        <v>14661.17149189452</v>
      </c>
      <c r="M60" s="737">
        <f>'1'!AN89</f>
        <v>3761.119083585088</v>
      </c>
      <c r="N60" s="166"/>
      <c r="O60" s="156" t="s">
        <v>2285</v>
      </c>
      <c r="P60" s="166"/>
      <c r="Q60" s="1780"/>
      <c r="R60" s="181">
        <f>'4.'!E64</f>
        <v>16098.513513937654</v>
      </c>
      <c r="S60" s="528">
        <f>'4.'!F64</f>
        <v>13174.416497168193</v>
      </c>
      <c r="T60" s="528">
        <f>'4.'!G64</f>
        <v>2924.0970167694682</v>
      </c>
      <c r="U60" s="528">
        <f>'3.'!BX93</f>
        <v>218442.10774676371</v>
      </c>
      <c r="V60" s="528">
        <f>'3.'!BY93</f>
        <v>272516.39311547077</v>
      </c>
      <c r="W60" s="528">
        <f>'1'!AO89</f>
        <v>9841.6189020681777</v>
      </c>
      <c r="X60" s="528">
        <f>'1'!AP89</f>
        <v>27781.291646094891</v>
      </c>
      <c r="Y60" s="528">
        <f>'1'!AQ89</f>
        <v>25800.585386076022</v>
      </c>
      <c r="Z60" s="528">
        <f>'1'!AR89</f>
        <v>33937.11824072017</v>
      </c>
      <c r="AA60" s="467" t="s">
        <v>2428</v>
      </c>
      <c r="AB60" s="1703">
        <v>6439</v>
      </c>
      <c r="AC60" s="464">
        <v>2.9</v>
      </c>
      <c r="AD60" s="538">
        <v>15559</v>
      </c>
      <c r="AE60" s="538">
        <v>2156</v>
      </c>
    </row>
    <row r="61" spans="1:65" ht="13.5" customHeight="1">
      <c r="A61" s="166"/>
      <c r="B61" s="156" t="s">
        <v>3640</v>
      </c>
      <c r="C61" s="166"/>
      <c r="D61" s="1083"/>
      <c r="E61" s="738">
        <f>'1'!AX90</f>
        <v>2022.6009846255738</v>
      </c>
      <c r="F61" s="737">
        <f>'1'!AG90</f>
        <v>27873.651164094608</v>
      </c>
      <c r="G61" s="737">
        <f>'1'!AH90</f>
        <v>22555.165428053577</v>
      </c>
      <c r="H61" s="737">
        <f>'1'!AI90</f>
        <v>6819.3476458591576</v>
      </c>
      <c r="I61" s="737">
        <f>'1'!AJ90</f>
        <v>6554.3930208543952</v>
      </c>
      <c r="J61" s="737">
        <f>'1'!AK90</f>
        <v>6490.5441470857104</v>
      </c>
      <c r="K61" s="737">
        <f>'1'!AL90</f>
        <v>7591.2221918766345</v>
      </c>
      <c r="L61" s="737">
        <f>'1'!AM90</f>
        <v>16007.72093960464</v>
      </c>
      <c r="M61" s="737">
        <f>'1'!AN90</f>
        <v>3939.1034570991355</v>
      </c>
      <c r="N61" s="166"/>
      <c r="O61" s="156" t="s">
        <v>3640</v>
      </c>
      <c r="P61" s="166"/>
      <c r="Q61" s="1083"/>
      <c r="R61" s="181">
        <f>'4.'!E65</f>
        <v>9947.3519370506438</v>
      </c>
      <c r="S61" s="528">
        <f>'4.'!F65</f>
        <v>7633.8698024179548</v>
      </c>
      <c r="T61" s="528">
        <f>'4.'!G65</f>
        <v>2313.4821346326853</v>
      </c>
      <c r="U61" s="528">
        <f>'3.'!BX94</f>
        <v>117079.27003343138</v>
      </c>
      <c r="V61" s="528">
        <f>'3.'!BY94</f>
        <v>144130.78653219572</v>
      </c>
      <c r="W61" s="528">
        <f>'1'!AO90</f>
        <v>4841.9844100207756</v>
      </c>
      <c r="X61" s="528">
        <f>'1'!AP90</f>
        <v>21186.908341981682</v>
      </c>
      <c r="Y61" s="528">
        <f>'1'!AQ90</f>
        <v>19519.123653966344</v>
      </c>
      <c r="Z61" s="528">
        <f>'1'!AR90</f>
        <v>27978.153311604165</v>
      </c>
      <c r="AA61" s="468" t="s">
        <v>2429</v>
      </c>
      <c r="AB61" s="1703">
        <v>1331</v>
      </c>
      <c r="AC61" s="464">
        <v>3.2</v>
      </c>
      <c r="AD61" s="538">
        <v>19850</v>
      </c>
      <c r="AE61" s="538">
        <v>7512</v>
      </c>
      <c r="AF61" s="653"/>
      <c r="AG61" s="653"/>
      <c r="AH61" s="653"/>
      <c r="AN61" s="653"/>
      <c r="AO61" s="653"/>
      <c r="AP61" s="653"/>
      <c r="AQ61" s="653"/>
      <c r="AR61" s="653"/>
      <c r="AS61" s="653"/>
      <c r="AT61" s="653"/>
      <c r="AU61" s="653"/>
      <c r="AV61" s="653"/>
      <c r="AW61" s="653"/>
      <c r="AX61" s="653"/>
      <c r="AY61" s="653"/>
      <c r="AZ61" s="653"/>
      <c r="BA61" s="653"/>
      <c r="BB61" s="653"/>
      <c r="BC61" s="653"/>
      <c r="BD61" s="653"/>
      <c r="BE61" s="653"/>
      <c r="BF61" s="653"/>
      <c r="BG61" s="653"/>
      <c r="BH61" s="653"/>
      <c r="BI61" s="653"/>
      <c r="BJ61" s="653"/>
      <c r="BK61" s="653"/>
      <c r="BL61" s="653"/>
      <c r="BM61" s="653"/>
    </row>
    <row r="62" spans="1:65" ht="13.5" customHeight="1">
      <c r="A62" s="155"/>
      <c r="B62" s="156" t="s">
        <v>2249</v>
      </c>
      <c r="C62" s="155"/>
      <c r="D62" s="1089"/>
      <c r="E62" s="738">
        <f>'1'!AX91</f>
        <v>2076.1296739719023</v>
      </c>
      <c r="F62" s="737">
        <f>'1'!AG91</f>
        <v>39967.341407788728</v>
      </c>
      <c r="G62" s="737">
        <f>'1'!AH91</f>
        <v>33006.251438304986</v>
      </c>
      <c r="H62" s="737">
        <f>'1'!AI91</f>
        <v>9374.4338976991367</v>
      </c>
      <c r="I62" s="737">
        <f>'1'!AJ91</f>
        <v>8996.0414012224646</v>
      </c>
      <c r="J62" s="737">
        <f>'1'!AK91</f>
        <v>8913.8079351115775</v>
      </c>
      <c r="K62" s="737">
        <f>'1'!AL91</f>
        <v>11983.22732090675</v>
      </c>
      <c r="L62" s="737">
        <f>'1'!AM91</f>
        <v>29480.733325953064</v>
      </c>
      <c r="M62" s="737">
        <f>'1'!AN91</f>
        <v>8329.6294098919825</v>
      </c>
      <c r="N62" s="155"/>
      <c r="O62" s="156" t="s">
        <v>2249</v>
      </c>
      <c r="P62" s="155"/>
      <c r="Q62" s="1089"/>
      <c r="R62" s="181">
        <f>'4.'!E66</f>
        <v>9379.8034656748896</v>
      </c>
      <c r="S62" s="528">
        <f>'4.'!F66</f>
        <v>7270.0895024806659</v>
      </c>
      <c r="T62" s="528">
        <f>'4.'!G66</f>
        <v>2109.7139631942223</v>
      </c>
      <c r="U62" s="528">
        <f>'3.'!BX95</f>
        <v>126034.34432940187</v>
      </c>
      <c r="V62" s="528">
        <f>'3.'!BY95</f>
        <v>166690.90641406205</v>
      </c>
      <c r="W62" s="528">
        <f>'1'!AO91</f>
        <v>7048.0338715875641</v>
      </c>
      <c r="X62" s="528">
        <f>'1'!AP91</f>
        <v>30839.452443421349</v>
      </c>
      <c r="Y62" s="528">
        <f>'1'!AQ91</f>
        <v>29063.74075312346</v>
      </c>
      <c r="Z62" s="528">
        <f>'1'!AR91</f>
        <v>39880.411205689248</v>
      </c>
      <c r="AA62" s="468" t="s">
        <v>2430</v>
      </c>
      <c r="AB62" s="1703">
        <v>2463</v>
      </c>
      <c r="AC62" s="464">
        <v>4.8</v>
      </c>
      <c r="AD62" s="538">
        <v>33763</v>
      </c>
      <c r="AE62" s="538">
        <v>14048</v>
      </c>
      <c r="AF62" s="653"/>
      <c r="AG62" s="653"/>
      <c r="AH62" s="653"/>
      <c r="AN62" s="653"/>
      <c r="AO62" s="653"/>
      <c r="AP62" s="653"/>
      <c r="AQ62" s="653"/>
      <c r="AR62" s="653"/>
      <c r="AS62" s="653"/>
      <c r="AT62" s="653"/>
      <c r="AU62" s="653"/>
      <c r="AV62" s="653"/>
      <c r="AW62" s="653"/>
      <c r="AX62" s="653"/>
      <c r="AY62" s="653"/>
      <c r="AZ62" s="653"/>
      <c r="BA62" s="653"/>
      <c r="BB62" s="653"/>
      <c r="BC62" s="653"/>
      <c r="BD62" s="653"/>
      <c r="BE62" s="653"/>
      <c r="BF62" s="653"/>
      <c r="BG62" s="653"/>
      <c r="BH62" s="653"/>
      <c r="BI62" s="653"/>
      <c r="BJ62" s="653"/>
      <c r="BK62" s="653"/>
      <c r="BL62" s="653"/>
      <c r="BM62" s="653"/>
    </row>
    <row r="63" spans="1:65" ht="13.5" customHeight="1">
      <c r="A63" s="155"/>
      <c r="B63" s="156" t="s">
        <v>3641</v>
      </c>
      <c r="C63" s="155"/>
      <c r="D63" s="1089"/>
      <c r="E63" s="738">
        <f>'1'!AX92</f>
        <v>2512.1377965626648</v>
      </c>
      <c r="F63" s="737">
        <f>'1'!AG92</f>
        <v>85679.228649379613</v>
      </c>
      <c r="G63" s="737">
        <f>'1'!AH92</f>
        <v>64143.477284213521</v>
      </c>
      <c r="H63" s="737">
        <f>'1'!AI92</f>
        <v>16232.19021400225</v>
      </c>
      <c r="I63" s="737">
        <f>'1'!AJ92</f>
        <v>15436.842162315043</v>
      </c>
      <c r="J63" s="737">
        <f>'1'!AK92</f>
        <v>15231.225206583453</v>
      </c>
      <c r="K63" s="737">
        <f>'1'!AL92</f>
        <v>26052.813928904507</v>
      </c>
      <c r="L63" s="737">
        <f>'1'!AM92</f>
        <v>79725.559461987286</v>
      </c>
      <c r="M63" s="737">
        <f>'1'!AN92</f>
        <v>18740.291386535639</v>
      </c>
      <c r="N63" s="155"/>
      <c r="O63" s="156" t="s">
        <v>2226</v>
      </c>
      <c r="P63" s="155"/>
      <c r="Q63" s="1089"/>
      <c r="R63" s="181">
        <f>'4.'!E67</f>
        <v>16716.185362767217</v>
      </c>
      <c r="S63" s="528">
        <f>'4.'!F67</f>
        <v>12878.021656243456</v>
      </c>
      <c r="T63" s="528">
        <f>'4.'!G67</f>
        <v>3838.1637065237564</v>
      </c>
      <c r="U63" s="528">
        <f>'3.'!BX96</f>
        <v>226840.04555254284</v>
      </c>
      <c r="V63" s="528">
        <f>'3.'!BY96</f>
        <v>268141.35738703894</v>
      </c>
      <c r="W63" s="528">
        <f>'1'!AO92</f>
        <v>10742.630842505141</v>
      </c>
      <c r="X63" s="528">
        <f>'1'!AP92</f>
        <v>59286.286713903093</v>
      </c>
      <c r="Y63" s="528">
        <f>'1'!AQ92</f>
        <v>53910.447526222881</v>
      </c>
      <c r="Z63" s="528">
        <f>'1'!AR92</f>
        <v>87273.500223764175</v>
      </c>
      <c r="AA63" s="468" t="s">
        <v>2431</v>
      </c>
      <c r="AB63" s="1703">
        <v>3286</v>
      </c>
      <c r="AC63" s="464">
        <v>7.4</v>
      </c>
      <c r="AD63" s="538">
        <v>69865</v>
      </c>
      <c r="AE63" s="538">
        <v>31176</v>
      </c>
      <c r="AF63" s="653"/>
      <c r="AG63" s="653"/>
      <c r="AH63" s="653"/>
      <c r="AN63" s="653"/>
      <c r="AO63" s="653"/>
      <c r="AP63" s="653"/>
      <c r="AQ63" s="653"/>
      <c r="AR63" s="653"/>
      <c r="AS63" s="653"/>
      <c r="AT63" s="653"/>
      <c r="AU63" s="653"/>
      <c r="AV63" s="653"/>
      <c r="AW63" s="653"/>
      <c r="AX63" s="653"/>
      <c r="AY63" s="653"/>
      <c r="AZ63" s="653"/>
      <c r="BA63" s="653"/>
      <c r="BB63" s="653"/>
      <c r="BC63" s="653"/>
      <c r="BD63" s="653"/>
      <c r="BE63" s="653"/>
      <c r="BF63" s="653"/>
      <c r="BG63" s="653"/>
      <c r="BH63" s="653"/>
      <c r="BI63" s="653"/>
      <c r="BJ63" s="653"/>
      <c r="BK63" s="653"/>
      <c r="BL63" s="653"/>
      <c r="BM63" s="653"/>
    </row>
    <row r="64" spans="1:65" ht="13.5" customHeight="1">
      <c r="A64" s="155"/>
      <c r="B64" s="156" t="s">
        <v>2192</v>
      </c>
      <c r="C64" s="155"/>
      <c r="D64" s="1089"/>
      <c r="E64" s="738">
        <f>'1'!AX93</f>
        <v>1574.8370907923429</v>
      </c>
      <c r="F64" s="737">
        <f>'1'!AG93</f>
        <v>88611.852043062841</v>
      </c>
      <c r="G64" s="737">
        <f>'1'!AH93</f>
        <v>65736.061243166259</v>
      </c>
      <c r="H64" s="737">
        <f>'1'!AI93</f>
        <v>17285.188195824328</v>
      </c>
      <c r="I64" s="737">
        <f>'1'!AJ93</f>
        <v>16393.293028292519</v>
      </c>
      <c r="J64" s="737">
        <f>'1'!AK93</f>
        <v>16158.799033265603</v>
      </c>
      <c r="K64" s="737">
        <f>'1'!AL93</f>
        <v>28888.194986687518</v>
      </c>
      <c r="L64" s="737">
        <f>'1'!AM93</f>
        <v>113463.37804868916</v>
      </c>
      <c r="M64" s="737">
        <f>'1'!AN93</f>
        <v>24768.146365299883</v>
      </c>
      <c r="N64" s="155"/>
      <c r="O64" s="156" t="s">
        <v>2192</v>
      </c>
      <c r="P64" s="155"/>
      <c r="Q64" s="1089"/>
      <c r="R64" s="181">
        <f>'4.'!E68</f>
        <v>15113.07644617734</v>
      </c>
      <c r="S64" s="528">
        <f>'4.'!F68</f>
        <v>11546.537758539611</v>
      </c>
      <c r="T64" s="528">
        <f>'4.'!G68</f>
        <v>3566.538687637722</v>
      </c>
      <c r="U64" s="528">
        <f>'3.'!BX97</f>
        <v>151711.92471871508</v>
      </c>
      <c r="V64" s="528">
        <f>'3.'!BY97</f>
        <v>200020.69713290877</v>
      </c>
      <c r="W64" s="528">
        <f>'1'!AO93</f>
        <v>11466.603872802065</v>
      </c>
      <c r="X64" s="528">
        <f>'1'!AP93</f>
        <v>62026.427017209237</v>
      </c>
      <c r="Y64" s="528">
        <f>'1'!AQ93</f>
        <v>58483.961754528187</v>
      </c>
      <c r="Z64" s="528">
        <f>'1'!AR93</f>
        <v>87930.601969446187</v>
      </c>
      <c r="AA64" s="468" t="s">
        <v>2432</v>
      </c>
      <c r="AB64" s="1703">
        <v>1418</v>
      </c>
      <c r="AC64" s="464">
        <v>12.3</v>
      </c>
      <c r="AD64" s="538">
        <v>215746</v>
      </c>
      <c r="AE64" s="538">
        <v>68071</v>
      </c>
      <c r="AF64" s="653"/>
      <c r="AG64" s="653"/>
      <c r="AH64" s="653"/>
      <c r="AN64" s="653"/>
      <c r="AO64" s="653"/>
      <c r="AP64" s="653"/>
      <c r="AQ64" s="653"/>
      <c r="AR64" s="653"/>
      <c r="AS64" s="653"/>
      <c r="AT64" s="653"/>
      <c r="AU64" s="653"/>
      <c r="AV64" s="653"/>
      <c r="AW64" s="653"/>
      <c r="AX64" s="653"/>
      <c r="AY64" s="653"/>
      <c r="AZ64" s="653"/>
      <c r="BA64" s="653"/>
      <c r="BB64" s="653"/>
      <c r="BC64" s="653"/>
      <c r="BD64" s="653"/>
      <c r="BE64" s="653"/>
      <c r="BF64" s="653"/>
      <c r="BG64" s="653"/>
      <c r="BH64" s="653"/>
      <c r="BI64" s="653"/>
      <c r="BJ64" s="653"/>
      <c r="BK64" s="653"/>
      <c r="BL64" s="653"/>
      <c r="BM64" s="653"/>
    </row>
    <row r="65" spans="1:65" ht="13.5" customHeight="1">
      <c r="A65" s="155"/>
      <c r="B65" s="156" t="s">
        <v>2287</v>
      </c>
      <c r="C65" s="155"/>
      <c r="D65" s="1089"/>
      <c r="E65" s="738">
        <f>'1'!AX94</f>
        <v>1639.4703791734137</v>
      </c>
      <c r="F65" s="737">
        <f>'1'!AG94</f>
        <v>193122.66293042264</v>
      </c>
      <c r="G65" s="737">
        <f>'1'!AH94</f>
        <v>136963.37613592323</v>
      </c>
      <c r="H65" s="737">
        <f>'1'!AI94</f>
        <v>33219.240210170246</v>
      </c>
      <c r="I65" s="737">
        <f>'1'!AJ94</f>
        <v>31457.559334087033</v>
      </c>
      <c r="J65" s="737">
        <f>'1'!AK94</f>
        <v>31065.212356203636</v>
      </c>
      <c r="K65" s="737">
        <f>'1'!AL94</f>
        <v>63389.698349098479</v>
      </c>
      <c r="L65" s="737">
        <f>'1'!AM94</f>
        <v>290569.49984440324</v>
      </c>
      <c r="M65" s="737">
        <f>'1'!AN94</f>
        <v>53762.074604644658</v>
      </c>
      <c r="N65" s="155"/>
      <c r="O65" s="156" t="s">
        <v>2280</v>
      </c>
      <c r="P65" s="155"/>
      <c r="Q65" s="1089"/>
      <c r="R65" s="181">
        <f>'4.'!E69</f>
        <v>24088.689893390878</v>
      </c>
      <c r="S65" s="528">
        <f>'4.'!F69</f>
        <v>18254.177851738619</v>
      </c>
      <c r="T65" s="528">
        <f>'4.'!G69</f>
        <v>5834.5120416522195</v>
      </c>
      <c r="U65" s="528">
        <f>'3.'!BX98</f>
        <v>173388.16666046716</v>
      </c>
      <c r="V65" s="528">
        <f>'3.'!BY98</f>
        <v>302545.91563133243</v>
      </c>
      <c r="W65" s="528">
        <f>'1'!AO94</f>
        <v>23099.694623769465</v>
      </c>
      <c r="X65" s="528">
        <f>'1'!AP94</f>
        <v>124099.418211639</v>
      </c>
      <c r="Y65" s="528">
        <f>'1'!AQ94</f>
        <v>117500.36193669733</v>
      </c>
      <c r="Z65" s="528">
        <f>'1'!AR94</f>
        <v>190450.40387159673</v>
      </c>
      <c r="AA65" s="468" t="s">
        <v>2433</v>
      </c>
      <c r="AB65" s="1703">
        <v>1044</v>
      </c>
      <c r="AC65" s="464">
        <v>21.9</v>
      </c>
      <c r="AD65" s="538">
        <v>512459</v>
      </c>
      <c r="AE65" s="538">
        <v>160125</v>
      </c>
      <c r="AF65" s="653"/>
      <c r="AG65" s="653"/>
      <c r="AH65" s="653"/>
      <c r="AN65" s="653"/>
      <c r="AO65" s="653"/>
      <c r="AP65" s="653"/>
      <c r="AQ65" s="653"/>
      <c r="AR65" s="653"/>
      <c r="AS65" s="653"/>
      <c r="AT65" s="653"/>
      <c r="AU65" s="653"/>
      <c r="AV65" s="653"/>
      <c r="AW65" s="653"/>
      <c r="AX65" s="653"/>
      <c r="AY65" s="653"/>
      <c r="AZ65" s="653"/>
      <c r="BA65" s="653"/>
      <c r="BB65" s="653"/>
      <c r="BC65" s="653"/>
      <c r="BD65" s="653"/>
      <c r="BE65" s="653"/>
      <c r="BF65" s="653"/>
      <c r="BG65" s="653"/>
      <c r="BH65" s="653"/>
      <c r="BI65" s="653"/>
      <c r="BJ65" s="653"/>
      <c r="BK65" s="653"/>
      <c r="BL65" s="653"/>
      <c r="BM65" s="653"/>
    </row>
    <row r="66" spans="1:65" ht="13.5" customHeight="1">
      <c r="A66" s="155"/>
      <c r="B66" s="156" t="s">
        <v>3635</v>
      </c>
      <c r="C66" s="155"/>
      <c r="D66" s="1089"/>
      <c r="E66" s="738">
        <f>'1'!AX95</f>
        <v>513.77341304342008</v>
      </c>
      <c r="F66" s="737">
        <f>'1'!AG95</f>
        <v>102193.40442984579</v>
      </c>
      <c r="G66" s="737">
        <f>'1'!AH95</f>
        <v>73540.06310932315</v>
      </c>
      <c r="H66" s="737">
        <f>'1'!AI95</f>
        <v>17906.087211603015</v>
      </c>
      <c r="I66" s="737">
        <f>'1'!AJ95</f>
        <v>17019.467159028172</v>
      </c>
      <c r="J66" s="737">
        <f>'1'!AK95</f>
        <v>16836.024249125941</v>
      </c>
      <c r="K66" s="737">
        <f>'1'!AL95</f>
        <v>30371.895548156113</v>
      </c>
      <c r="L66" s="737">
        <f>'1'!AM95</f>
        <v>200949.85212825306</v>
      </c>
      <c r="M66" s="737">
        <f>'1'!AN95</f>
        <v>30030.659836663752</v>
      </c>
      <c r="N66" s="155"/>
      <c r="O66" s="156" t="s">
        <v>3327</v>
      </c>
      <c r="P66" s="155"/>
      <c r="Q66" s="1089"/>
      <c r="R66" s="181">
        <f>'4.'!E70</f>
        <v>10007.279537702507</v>
      </c>
      <c r="S66" s="528">
        <f>'4.'!F70</f>
        <v>7526.5140920258764</v>
      </c>
      <c r="T66" s="528">
        <f>'4.'!G70</f>
        <v>2480.7654456766254</v>
      </c>
      <c r="U66" s="528">
        <f>'3.'!BX99</f>
        <v>197407.77167207934</v>
      </c>
      <c r="V66" s="528">
        <f>'3.'!BY99</f>
        <v>186083.88316549786</v>
      </c>
      <c r="W66" s="528">
        <f>'1'!AO95</f>
        <v>11054.712171089659</v>
      </c>
      <c r="X66" s="528">
        <f>'1'!AP95</f>
        <v>69973.703914527228</v>
      </c>
      <c r="Y66" s="528">
        <f>'1'!AQ95</f>
        <v>63725.393481334839</v>
      </c>
      <c r="Z66" s="528">
        <f>'1'!AR95</f>
        <v>103763.03924377581</v>
      </c>
      <c r="AA66" s="468" t="s">
        <v>2434</v>
      </c>
      <c r="AB66" s="1879">
        <v>234</v>
      </c>
      <c r="AC66" s="464">
        <v>50</v>
      </c>
      <c r="AD66" s="538">
        <v>1472178</v>
      </c>
      <c r="AE66" s="538">
        <v>382062</v>
      </c>
      <c r="AF66" s="653"/>
      <c r="AG66" s="653"/>
      <c r="AH66" s="653"/>
      <c r="AN66" s="653"/>
      <c r="AO66" s="653"/>
      <c r="AP66" s="653"/>
      <c r="AQ66" s="653"/>
      <c r="AR66" s="653"/>
      <c r="AS66" s="653"/>
      <c r="AT66" s="653"/>
      <c r="AU66" s="653"/>
      <c r="AV66" s="653"/>
      <c r="AW66" s="653"/>
      <c r="AX66" s="653"/>
      <c r="AY66" s="653"/>
      <c r="AZ66" s="653"/>
      <c r="BA66" s="653"/>
      <c r="BB66" s="653"/>
      <c r="BC66" s="653"/>
      <c r="BD66" s="653"/>
      <c r="BE66" s="653"/>
      <c r="BF66" s="653"/>
      <c r="BG66" s="653"/>
      <c r="BH66" s="653"/>
      <c r="BI66" s="653"/>
      <c r="BJ66" s="653"/>
      <c r="BK66" s="653"/>
      <c r="BL66" s="653"/>
      <c r="BM66" s="653"/>
    </row>
    <row r="67" spans="1:65" ht="13.5" customHeight="1">
      <c r="A67" s="155"/>
      <c r="B67" s="156" t="s">
        <v>3636</v>
      </c>
      <c r="C67" s="155"/>
      <c r="D67" s="1089"/>
      <c r="E67" s="738">
        <f>'1'!AX96</f>
        <v>607.89348377325939</v>
      </c>
      <c r="F67" s="737">
        <f>'1'!AG96</f>
        <v>206849.36458045861</v>
      </c>
      <c r="G67" s="737">
        <f>'1'!AH96</f>
        <v>143825.2343975986</v>
      </c>
      <c r="H67" s="737">
        <f>'1'!AI96</f>
        <v>41450.488357037459</v>
      </c>
      <c r="I67" s="737">
        <f>'1'!AJ96</f>
        <v>40073.155686901227</v>
      </c>
      <c r="J67" s="737">
        <f>'1'!AK96</f>
        <v>39637.649920739292</v>
      </c>
      <c r="K67" s="737">
        <f>'1'!AL96</f>
        <v>63964.473202313427</v>
      </c>
      <c r="L67" s="737">
        <f>'1'!AM96</f>
        <v>421615.56592110475</v>
      </c>
      <c r="M67" s="737">
        <f>'1'!AN96</f>
        <v>44443.288065541245</v>
      </c>
      <c r="N67" s="155"/>
      <c r="O67" s="156" t="s">
        <v>3636</v>
      </c>
      <c r="P67" s="155"/>
      <c r="Q67" s="1089"/>
      <c r="R67" s="181">
        <f>'4.'!E71</f>
        <v>14701.414526547185</v>
      </c>
      <c r="S67" s="528">
        <f>'4.'!F71</f>
        <v>10899.172853978789</v>
      </c>
      <c r="T67" s="528">
        <f>'4.'!G71</f>
        <v>3802.241672568407</v>
      </c>
      <c r="U67" s="528">
        <f>'3.'!BX100</f>
        <v>103712.16288929676</v>
      </c>
      <c r="V67" s="528">
        <f>'3.'!BY100</f>
        <v>150543.03114379052</v>
      </c>
      <c r="W67" s="528">
        <f>'1'!AO96</f>
        <v>30184.066257676634</v>
      </c>
      <c r="X67" s="528">
        <f>'1'!AP96</f>
        <v>136977.80657503859</v>
      </c>
      <c r="Y67" s="528">
        <f>'1'!AQ96</f>
        <v>128044.14315956588</v>
      </c>
      <c r="Z67" s="528">
        <f>'1'!AR96</f>
        <v>204866.6935223141</v>
      </c>
      <c r="AA67" s="468" t="s">
        <v>2435</v>
      </c>
      <c r="AB67" s="1879">
        <v>166</v>
      </c>
      <c r="AC67" s="464">
        <v>65.5</v>
      </c>
      <c r="AD67" s="538">
        <v>2276904</v>
      </c>
      <c r="AE67" s="538">
        <v>685130</v>
      </c>
      <c r="AF67" s="653"/>
      <c r="AG67" s="653"/>
      <c r="AH67" s="653"/>
      <c r="AN67" s="653"/>
      <c r="AO67" s="653"/>
      <c r="AP67" s="653"/>
      <c r="AQ67" s="653"/>
      <c r="AR67" s="653"/>
      <c r="AS67" s="653"/>
      <c r="AT67" s="653"/>
      <c r="AU67" s="653"/>
      <c r="AV67" s="653"/>
      <c r="AW67" s="653"/>
      <c r="AX67" s="653"/>
      <c r="AY67" s="653"/>
      <c r="AZ67" s="653"/>
      <c r="BA67" s="653"/>
      <c r="BB67" s="653"/>
      <c r="BC67" s="653"/>
      <c r="BD67" s="653"/>
      <c r="BE67" s="653"/>
      <c r="BF67" s="653"/>
      <c r="BG67" s="653"/>
      <c r="BH67" s="653"/>
      <c r="BI67" s="653"/>
      <c r="BJ67" s="653"/>
      <c r="BK67" s="653"/>
      <c r="BL67" s="653"/>
      <c r="BM67" s="653"/>
    </row>
    <row r="68" spans="1:65" s="790" customFormat="1" ht="13.5" customHeight="1">
      <c r="A68" s="155"/>
      <c r="B68" s="156" t="s">
        <v>3637</v>
      </c>
      <c r="C68" s="155"/>
      <c r="D68" s="1089"/>
      <c r="E68" s="738">
        <f>'1'!AX97</f>
        <v>409.48698391429917</v>
      </c>
      <c r="F68" s="737">
        <f>'1'!AG97</f>
        <v>282294.17481362639</v>
      </c>
      <c r="G68" s="737">
        <f>'1'!AH97</f>
        <v>198573.40971499885</v>
      </c>
      <c r="H68" s="737">
        <f>'1'!AI97</f>
        <v>63013.724948670984</v>
      </c>
      <c r="I68" s="737">
        <f>'1'!AJ97</f>
        <v>60983.063981343868</v>
      </c>
      <c r="J68" s="737">
        <f>'1'!AK97</f>
        <v>60539.944909387879</v>
      </c>
      <c r="K68" s="737">
        <f>'1'!AL97</f>
        <v>89884.337865650436</v>
      </c>
      <c r="L68" s="737">
        <f>'1'!AM97</f>
        <v>700576.13080046279</v>
      </c>
      <c r="M68" s="737">
        <f>'1'!AN97</f>
        <v>66102.706588028828</v>
      </c>
      <c r="N68" s="155"/>
      <c r="O68" s="156" t="s">
        <v>2196</v>
      </c>
      <c r="P68" s="155"/>
      <c r="Q68" s="1089"/>
      <c r="R68" s="181">
        <f>'4.'!E72</f>
        <v>22420.022796503974</v>
      </c>
      <c r="S68" s="528">
        <f>'4.'!F72</f>
        <v>17351.02234516976</v>
      </c>
      <c r="T68" s="528">
        <f>'4.'!G72</f>
        <v>5069.0004513342101</v>
      </c>
      <c r="U68" s="528">
        <f>'3.'!BX101</f>
        <v>127086.71165856515</v>
      </c>
      <c r="V68" s="528">
        <f>'3.'!BY101</f>
        <v>191737.83309987618</v>
      </c>
      <c r="W68" s="528">
        <f>'1'!AO97</f>
        <v>46793.524564238527</v>
      </c>
      <c r="X68" s="528">
        <f>'1'!AP97</f>
        <v>188629.26559114363</v>
      </c>
      <c r="Y68" s="528">
        <f>'1'!AQ97</f>
        <v>182119.12246588457</v>
      </c>
      <c r="Z68" s="528">
        <f>'1'!AR97</f>
        <v>275631.08458442095</v>
      </c>
      <c r="AA68" s="468" t="s">
        <v>2436</v>
      </c>
      <c r="AB68" s="1879">
        <v>112</v>
      </c>
      <c r="AC68" s="464">
        <v>193.9</v>
      </c>
      <c r="AD68" s="538">
        <v>6674603</v>
      </c>
      <c r="AE68" s="538">
        <v>1645722</v>
      </c>
      <c r="AF68" s="654"/>
      <c r="AG68" s="654"/>
      <c r="AH68" s="654"/>
      <c r="AN68" s="654"/>
      <c r="AO68" s="654"/>
      <c r="AP68" s="654"/>
      <c r="AQ68" s="654"/>
      <c r="AR68" s="654"/>
      <c r="AS68" s="654"/>
      <c r="AT68" s="654"/>
      <c r="AU68" s="654"/>
      <c r="AV68" s="654"/>
      <c r="AW68" s="654"/>
      <c r="AX68" s="654"/>
      <c r="AY68" s="654"/>
      <c r="AZ68" s="654"/>
      <c r="BA68" s="654"/>
      <c r="BB68" s="654"/>
      <c r="BC68" s="654"/>
      <c r="BD68" s="654"/>
      <c r="BE68" s="654"/>
      <c r="BF68" s="654"/>
      <c r="BG68" s="654"/>
      <c r="BH68" s="654"/>
      <c r="BI68" s="654"/>
      <c r="BJ68" s="654"/>
      <c r="BK68" s="654"/>
      <c r="BL68" s="654"/>
      <c r="BM68" s="654"/>
    </row>
    <row r="69" spans="1:65" ht="13.5" customHeight="1" thickBot="1">
      <c r="A69" s="169"/>
      <c r="B69" s="170" t="s">
        <v>4168</v>
      </c>
      <c r="C69" s="169"/>
      <c r="D69" s="1104"/>
      <c r="E69" s="743">
        <f>'1'!AX98</f>
        <v>186.04344723681774</v>
      </c>
      <c r="F69" s="743">
        <f>'1'!AG98</f>
        <v>477676.72766572912</v>
      </c>
      <c r="G69" s="743">
        <f>'1'!AH98</f>
        <v>335695.91202303546</v>
      </c>
      <c r="H69" s="743">
        <f>'1'!AI98</f>
        <v>109941.67075210508</v>
      </c>
      <c r="I69" s="743">
        <f>'1'!AJ98</f>
        <v>105961.11258347009</v>
      </c>
      <c r="J69" s="743">
        <f>'1'!AK98</f>
        <v>104737.076583809</v>
      </c>
      <c r="K69" s="743">
        <f>'1'!AL98</f>
        <v>153252.66423338657</v>
      </c>
      <c r="L69" s="743">
        <f>'1'!AM98</f>
        <v>1575310.0164975948</v>
      </c>
      <c r="M69" s="743">
        <f>'1'!AN98</f>
        <v>133414.7162307378</v>
      </c>
      <c r="N69" s="169"/>
      <c r="O69" s="170" t="s">
        <v>2412</v>
      </c>
      <c r="P69" s="169"/>
      <c r="Q69" s="1104"/>
      <c r="R69" s="200">
        <f>'4.'!E73</f>
        <v>39698.200314982168</v>
      </c>
      <c r="S69" s="531">
        <f>'4.'!F73</f>
        <v>30242.308703646559</v>
      </c>
      <c r="T69" s="531">
        <f>'4.'!G73</f>
        <v>9455.8916113355972</v>
      </c>
      <c r="U69" s="531">
        <f>'3.'!BX102</f>
        <v>371793.59094579151</v>
      </c>
      <c r="V69" s="531">
        <f>'3.'!BY102</f>
        <v>341663.00530792598</v>
      </c>
      <c r="W69" s="531">
        <f>'1'!AO98</f>
        <v>63024.028877282559</v>
      </c>
      <c r="X69" s="531">
        <f>'1'!AP98</f>
        <v>339796.65297835087</v>
      </c>
      <c r="Y69" s="531">
        <f>'1'!AQ98</f>
        <v>299369.75866901496</v>
      </c>
      <c r="Z69" s="531">
        <f>'1'!AR98</f>
        <v>509256.99635889358</v>
      </c>
      <c r="AA69" s="1720" t="s">
        <v>2437</v>
      </c>
      <c r="AB69" s="1880">
        <v>33</v>
      </c>
      <c r="AC69" s="472">
        <v>637.9</v>
      </c>
      <c r="AD69" s="1428">
        <v>18636221</v>
      </c>
      <c r="AE69" s="1428">
        <v>6660285</v>
      </c>
      <c r="AF69" s="653"/>
      <c r="AG69" s="653"/>
      <c r="AH69" s="653"/>
      <c r="AN69" s="653"/>
      <c r="AO69" s="653"/>
      <c r="AP69" s="653"/>
      <c r="AQ69" s="653"/>
      <c r="AR69" s="653"/>
      <c r="AS69" s="653"/>
      <c r="AT69" s="653"/>
      <c r="AU69" s="653"/>
      <c r="AV69" s="653"/>
      <c r="AW69" s="653"/>
      <c r="AX69" s="653"/>
      <c r="AY69" s="653"/>
      <c r="AZ69" s="653"/>
      <c r="BA69" s="653"/>
      <c r="BB69" s="653"/>
      <c r="BC69" s="653"/>
      <c r="BD69" s="653"/>
      <c r="BE69" s="653"/>
      <c r="BF69" s="653"/>
      <c r="BG69" s="653"/>
      <c r="BH69" s="653"/>
      <c r="BI69" s="653"/>
      <c r="BJ69" s="653"/>
      <c r="BK69" s="653"/>
      <c r="BL69" s="653"/>
      <c r="BM69" s="653"/>
    </row>
    <row r="70" spans="1:65" s="1229" customFormat="1" ht="13.5" customHeight="1">
      <c r="A70" s="1229" t="s">
        <v>516</v>
      </c>
      <c r="D70" s="1334"/>
      <c r="M70" s="1335"/>
      <c r="N70" s="1336" t="s">
        <v>1374</v>
      </c>
      <c r="O70" s="1337"/>
      <c r="P70" s="1338"/>
      <c r="Q70" s="1338"/>
      <c r="R70" s="1338"/>
      <c r="S70" s="1338"/>
      <c r="T70" s="1338"/>
      <c r="W70" s="3056"/>
      <c r="X70" s="3056"/>
      <c r="Y70" s="3056"/>
      <c r="Z70" s="3056"/>
      <c r="AA70" s="653" t="s">
        <v>3642</v>
      </c>
      <c r="AB70" s="1229">
        <f>SUM(AB49:AB53)</f>
        <v>14901.251055070768</v>
      </c>
      <c r="AC70" s="1229">
        <f t="shared" ref="AC70:AE70" si="6">SUM(AC49:AC53)</f>
        <v>35.903888831107118</v>
      </c>
      <c r="AD70" s="1229">
        <f t="shared" si="6"/>
        <v>370031.86690536025</v>
      </c>
      <c r="AE70" s="1229">
        <f t="shared" si="6"/>
        <v>122931.88000281868</v>
      </c>
    </row>
    <row r="71" spans="1:65" s="1229" customFormat="1" ht="13.5" customHeight="1">
      <c r="A71" s="1229" t="s">
        <v>1367</v>
      </c>
      <c r="D71" s="1334"/>
      <c r="M71" s="1335"/>
      <c r="N71" s="1229" t="s">
        <v>1372</v>
      </c>
      <c r="W71" s="3057"/>
      <c r="X71" s="3057"/>
      <c r="Y71" s="3057"/>
      <c r="Z71" s="3057"/>
      <c r="AA71" s="653" t="s">
        <v>1292</v>
      </c>
      <c r="AB71" s="1229">
        <f>SUM(AB57:AB58)</f>
        <v>166.33259514451581</v>
      </c>
      <c r="AC71" s="1229">
        <f t="shared" ref="AC71:AE71" si="7">SUM(AC57:AC58)</f>
        <v>775.64577486353073</v>
      </c>
      <c r="AD71" s="1229">
        <f t="shared" si="7"/>
        <v>24991335.979225159</v>
      </c>
      <c r="AE71" s="1229">
        <f t="shared" si="7"/>
        <v>7403593.4034865154</v>
      </c>
    </row>
    <row r="72" spans="1:65" s="1229" customFormat="1" ht="13.5" customHeight="1">
      <c r="A72" s="1229" t="s">
        <v>1369</v>
      </c>
      <c r="D72" s="1334"/>
      <c r="M72" s="1335"/>
      <c r="W72" s="3057"/>
      <c r="X72" s="3057"/>
      <c r="Y72" s="3057"/>
      <c r="Z72" s="3057"/>
    </row>
    <row r="73" spans="1:65" s="1229" customFormat="1" ht="12.6" customHeight="1">
      <c r="A73" s="1229" t="s">
        <v>1368</v>
      </c>
      <c r="D73" s="1334"/>
      <c r="M73" s="1335"/>
      <c r="W73" s="3057"/>
      <c r="X73" s="3057"/>
      <c r="Y73" s="3057"/>
      <c r="Z73" s="3057"/>
    </row>
    <row r="74" spans="1:65" ht="16.5" customHeight="1" thickBot="1">
      <c r="E74" s="101" t="s">
        <v>4086</v>
      </c>
      <c r="F74" s="1229"/>
      <c r="G74" s="1229"/>
      <c r="H74" s="1229"/>
      <c r="I74" s="1229"/>
      <c r="J74" s="1229"/>
      <c r="K74" s="1229"/>
      <c r="R74" s="1881" t="s">
        <v>1380</v>
      </c>
      <c r="S74" s="1229"/>
      <c r="T74" s="1229"/>
      <c r="U74" s="1229"/>
      <c r="V74" s="1229"/>
      <c r="X74" s="1182" t="s">
        <v>3742</v>
      </c>
    </row>
    <row r="75" spans="1:65" ht="18" customHeight="1" thickTop="1" thickBot="1">
      <c r="E75" s="3058" t="s">
        <v>767</v>
      </c>
      <c r="F75" s="3122" t="s">
        <v>3773</v>
      </c>
      <c r="G75" s="3123"/>
      <c r="H75" s="3124"/>
      <c r="I75" s="3125" t="s">
        <v>3772</v>
      </c>
      <c r="J75" s="3123"/>
      <c r="K75" s="3123"/>
      <c r="R75" s="3040" t="s">
        <v>740</v>
      </c>
      <c r="S75" s="113" t="s">
        <v>768</v>
      </c>
      <c r="T75" s="3042" t="s">
        <v>763</v>
      </c>
      <c r="U75" s="3043"/>
      <c r="V75" s="112" t="s">
        <v>742</v>
      </c>
      <c r="X75" s="3108" t="s">
        <v>307</v>
      </c>
      <c r="Y75" s="3062" t="s">
        <v>3743</v>
      </c>
      <c r="Z75" s="3061"/>
      <c r="AA75" s="3062" t="s">
        <v>3744</v>
      </c>
      <c r="AB75" s="3063"/>
    </row>
    <row r="76" spans="1:65" ht="33.75" thickBot="1">
      <c r="E76" s="3066"/>
      <c r="F76" s="115" t="s">
        <v>768</v>
      </c>
      <c r="G76" s="3126" t="s">
        <v>96</v>
      </c>
      <c r="H76" s="3127"/>
      <c r="I76" s="115" t="s">
        <v>768</v>
      </c>
      <c r="J76" s="3126" t="s">
        <v>96</v>
      </c>
      <c r="K76" s="3128"/>
      <c r="R76" s="3041"/>
      <c r="S76" s="130" t="s">
        <v>3048</v>
      </c>
      <c r="T76" s="123" t="s">
        <v>3643</v>
      </c>
      <c r="U76" s="1882" t="s">
        <v>3644</v>
      </c>
      <c r="V76" s="122" t="s">
        <v>3645</v>
      </c>
      <c r="X76" s="3109"/>
      <c r="Y76" s="128" t="s">
        <v>3646</v>
      </c>
      <c r="Z76" s="1883" t="s">
        <v>3644</v>
      </c>
      <c r="AA76" s="128" t="s">
        <v>3646</v>
      </c>
      <c r="AB76" s="125" t="s">
        <v>3644</v>
      </c>
    </row>
    <row r="77" spans="1:65" ht="16.5">
      <c r="E77" s="3066"/>
      <c r="F77" s="103" t="s">
        <v>3048</v>
      </c>
      <c r="G77" s="115" t="s">
        <v>769</v>
      </c>
      <c r="H77" s="3129" t="s">
        <v>3644</v>
      </c>
      <c r="I77" s="103" t="s">
        <v>3048</v>
      </c>
      <c r="J77" s="115" t="s">
        <v>769</v>
      </c>
      <c r="K77" s="3130" t="s">
        <v>3644</v>
      </c>
      <c r="R77" s="458" t="s">
        <v>725</v>
      </c>
      <c r="S77" s="535">
        <f>SUM(S79:S83)</f>
        <v>16745.000000000517</v>
      </c>
      <c r="T77" s="535">
        <f>R29</f>
        <v>178170.53779473432</v>
      </c>
      <c r="U77" s="1468">
        <v>100</v>
      </c>
      <c r="V77" s="1468">
        <f>'33'!R27</f>
        <v>9.9656289090020422</v>
      </c>
      <c r="X77" s="458" t="s">
        <v>725</v>
      </c>
      <c r="Y77" s="535">
        <f>SUM(Y78:Y87)</f>
        <v>16745.000000000509</v>
      </c>
      <c r="Z77" s="1640">
        <v>100</v>
      </c>
      <c r="AA77" s="1409">
        <v>16525</v>
      </c>
      <c r="AB77" s="1469">
        <v>100</v>
      </c>
    </row>
    <row r="78" spans="1:65" ht="18.75" customHeight="1" thickBot="1">
      <c r="E78" s="3059"/>
      <c r="F78" s="119"/>
      <c r="G78" s="130" t="s">
        <v>3138</v>
      </c>
      <c r="H78" s="3050"/>
      <c r="I78" s="119"/>
      <c r="J78" s="130" t="s">
        <v>3138</v>
      </c>
      <c r="K78" s="3131"/>
      <c r="R78" s="458" t="s">
        <v>745</v>
      </c>
      <c r="S78" s="464"/>
      <c r="T78" s="464"/>
      <c r="U78" s="464"/>
      <c r="V78" s="464"/>
      <c r="X78" s="467" t="s">
        <v>2428</v>
      </c>
      <c r="Y78" s="538">
        <f>E60</f>
        <v>5202.6267469068152</v>
      </c>
      <c r="Z78" s="1471">
        <f>Y78/$Y$77*100</f>
        <v>31.069732737573347</v>
      </c>
      <c r="AA78" s="538">
        <v>5815</v>
      </c>
      <c r="AB78" s="464">
        <v>35.200000000000003</v>
      </c>
      <c r="AC78" s="1762">
        <f>Z78-AB78</f>
        <v>-4.1302672624266563</v>
      </c>
    </row>
    <row r="79" spans="1:65" ht="18.75" customHeight="1">
      <c r="E79" s="534" t="s">
        <v>725</v>
      </c>
      <c r="F79" s="1884">
        <f>SUM(F81:F86)</f>
        <v>16745.000000000509</v>
      </c>
      <c r="G79" s="1409">
        <f>SUM(G81:G86)</f>
        <v>1103149.9983944525</v>
      </c>
      <c r="H79" s="1468">
        <f>G79/G$79*100</f>
        <v>100</v>
      </c>
      <c r="I79" s="1409">
        <v>16525</v>
      </c>
      <c r="J79" s="1409">
        <v>1070290</v>
      </c>
      <c r="K79" s="1469">
        <v>100</v>
      </c>
      <c r="R79" s="466" t="s">
        <v>52</v>
      </c>
      <c r="S79" s="538">
        <f>'1'!E34</f>
        <v>3019.999999998633</v>
      </c>
      <c r="T79" s="538">
        <f>'1'!R34</f>
        <v>88829.554926692217</v>
      </c>
      <c r="U79" s="1537">
        <f>T79/$T$77*100</f>
        <v>49.856477971139348</v>
      </c>
      <c r="V79" s="1537">
        <f>'33'!R33</f>
        <v>29.413759909514049</v>
      </c>
      <c r="X79" s="468" t="s">
        <v>2429</v>
      </c>
      <c r="Y79" s="538">
        <f t="shared" ref="Y79:Y87" si="8">E61</f>
        <v>2022.6009846255738</v>
      </c>
      <c r="Z79" s="1471">
        <f t="shared" ref="Z79:Z87" si="9">Y79/$Y$77*100</f>
        <v>12.078835381460211</v>
      </c>
      <c r="AA79" s="538">
        <v>1765</v>
      </c>
      <c r="AB79" s="464">
        <v>10.7</v>
      </c>
      <c r="AC79" s="1762">
        <f t="shared" ref="AC79:AC87" si="10">Z79-AB79</f>
        <v>1.3788353814602115</v>
      </c>
    </row>
    <row r="80" spans="1:65" ht="18.75" customHeight="1">
      <c r="E80" s="534" t="s">
        <v>763</v>
      </c>
      <c r="F80" s="1703"/>
      <c r="G80" s="464"/>
      <c r="H80" s="1537"/>
      <c r="I80" s="464"/>
      <c r="J80" s="464"/>
      <c r="K80" s="464"/>
      <c r="R80" s="466" t="s">
        <v>53</v>
      </c>
      <c r="S80" s="538">
        <f>'1'!E35</f>
        <v>1088.9999999995537</v>
      </c>
      <c r="T80" s="538">
        <f>'1'!R35</f>
        <v>11491.076234988037</v>
      </c>
      <c r="U80" s="1537">
        <f>T80/$T$77*100</f>
        <v>6.4494817028764935</v>
      </c>
      <c r="V80" s="1537">
        <f>'33'!R34</f>
        <v>10.551952465558077</v>
      </c>
      <c r="X80" s="468" t="s">
        <v>2430</v>
      </c>
      <c r="Y80" s="538">
        <f t="shared" si="8"/>
        <v>2076.1296739719023</v>
      </c>
      <c r="Z80" s="1471">
        <f t="shared" si="9"/>
        <v>12.398505070002026</v>
      </c>
      <c r="AA80" s="538">
        <v>1837</v>
      </c>
      <c r="AB80" s="464">
        <v>11.1</v>
      </c>
      <c r="AC80" s="1762">
        <f t="shared" si="10"/>
        <v>1.298505070002026</v>
      </c>
    </row>
    <row r="81" spans="5:29" ht="18.75" customHeight="1">
      <c r="E81" s="468" t="s">
        <v>3647</v>
      </c>
      <c r="F81" s="1703">
        <f t="shared" ref="F81:F86" si="11">E31</f>
        <v>12508.028482146516</v>
      </c>
      <c r="G81" s="538">
        <f>G31</f>
        <v>245844.64943303043</v>
      </c>
      <c r="H81" s="1537">
        <f t="shared" ref="H81:H86" si="12">G81/G$79*100</f>
        <v>22.285695489356648</v>
      </c>
      <c r="I81" s="538">
        <v>12935</v>
      </c>
      <c r="J81" s="538">
        <v>257946</v>
      </c>
      <c r="K81" s="464">
        <v>24.1</v>
      </c>
      <c r="R81" s="466" t="s">
        <v>54</v>
      </c>
      <c r="S81" s="538">
        <f>'1'!E36</f>
        <v>6294.0000000014179</v>
      </c>
      <c r="T81" s="538">
        <f>'1'!R36</f>
        <v>38157.218103412262</v>
      </c>
      <c r="U81" s="1537">
        <f>T81/$T$77*100</f>
        <v>21.416121080227196</v>
      </c>
      <c r="V81" s="1537">
        <f>'33'!R35</f>
        <v>6.0624750720374427</v>
      </c>
      <c r="X81" s="468" t="s">
        <v>2431</v>
      </c>
      <c r="Y81" s="538">
        <f t="shared" si="8"/>
        <v>2512.1377965626648</v>
      </c>
      <c r="Z81" s="1471">
        <f t="shared" si="9"/>
        <v>15.002315894670579</v>
      </c>
      <c r="AA81" s="538">
        <v>2358</v>
      </c>
      <c r="AB81" s="464">
        <v>14.3</v>
      </c>
      <c r="AC81" s="1762">
        <f t="shared" si="10"/>
        <v>0.70231589467057809</v>
      </c>
    </row>
    <row r="82" spans="5:29" ht="18.75" customHeight="1">
      <c r="E82" s="468" t="s">
        <v>3358</v>
      </c>
      <c r="F82" s="1703">
        <f t="shared" si="11"/>
        <v>2370.7253560779141</v>
      </c>
      <c r="G82" s="538">
        <f t="shared" ref="G82:G97" si="13">G32</f>
        <v>139057.65756877771</v>
      </c>
      <c r="H82" s="1537">
        <f t="shared" si="12"/>
        <v>12.605507661801671</v>
      </c>
      <c r="I82" s="538">
        <v>1949</v>
      </c>
      <c r="J82" s="538">
        <v>111913</v>
      </c>
      <c r="K82" s="464">
        <v>10.5</v>
      </c>
      <c r="R82" s="466" t="s">
        <v>746</v>
      </c>
      <c r="S82" s="538">
        <f>'1'!E37</f>
        <v>5885.0000000009113</v>
      </c>
      <c r="T82" s="538">
        <f>'1'!R37</f>
        <v>20202.688529641964</v>
      </c>
      <c r="U82" s="1537">
        <f>T82/$T$77*100</f>
        <v>11.338961412866677</v>
      </c>
      <c r="V82" s="1537">
        <f>'33'!R36</f>
        <v>3.4329122395308134</v>
      </c>
      <c r="X82" s="468" t="s">
        <v>2432</v>
      </c>
      <c r="Y82" s="538">
        <f t="shared" si="8"/>
        <v>1574.8370907923429</v>
      </c>
      <c r="Z82" s="1471">
        <f t="shared" si="9"/>
        <v>9.4048198912648253</v>
      </c>
      <c r="AA82" s="538">
        <v>1606</v>
      </c>
      <c r="AB82" s="464">
        <v>9.6999999999999993</v>
      </c>
      <c r="AC82" s="1762">
        <f t="shared" si="10"/>
        <v>-0.29518010873517397</v>
      </c>
    </row>
    <row r="83" spans="5:29" ht="18.75" customHeight="1">
      <c r="E83" s="468" t="s">
        <v>3359</v>
      </c>
      <c r="F83" s="1703">
        <f t="shared" si="11"/>
        <v>1425.4260987624873</v>
      </c>
      <c r="G83" s="538">
        <f t="shared" si="13"/>
        <v>281209.87411746965</v>
      </c>
      <c r="H83" s="1537">
        <f t="shared" si="12"/>
        <v>25.491535559692551</v>
      </c>
      <c r="I83" s="538">
        <v>1245</v>
      </c>
      <c r="J83" s="538">
        <v>209369</v>
      </c>
      <c r="K83" s="464">
        <v>19.600000000000001</v>
      </c>
      <c r="R83" s="466" t="s">
        <v>747</v>
      </c>
      <c r="S83" s="538">
        <f>'1'!E38</f>
        <v>457</v>
      </c>
      <c r="T83" s="538">
        <f>'1'!R38</f>
        <v>19490</v>
      </c>
      <c r="U83" s="1537">
        <f>T83/$T$77*100</f>
        <v>10.938957832890377</v>
      </c>
      <c r="V83" s="1537">
        <f>'33'!R37</f>
        <v>42.647702407002186</v>
      </c>
      <c r="X83" s="468" t="s">
        <v>2433</v>
      </c>
      <c r="Y83" s="538">
        <f t="shared" si="8"/>
        <v>1639.4703791734137</v>
      </c>
      <c r="Z83" s="1471">
        <f t="shared" si="9"/>
        <v>9.7908054892407517</v>
      </c>
      <c r="AA83" s="538">
        <v>1602</v>
      </c>
      <c r="AB83" s="464">
        <v>9.6999999999999993</v>
      </c>
      <c r="AC83" s="1762">
        <f t="shared" si="10"/>
        <v>9.0805489240752379E-2</v>
      </c>
    </row>
    <row r="84" spans="5:29" ht="18.75" customHeight="1">
      <c r="E84" s="468" t="s">
        <v>3360</v>
      </c>
      <c r="F84" s="1703">
        <f t="shared" si="11"/>
        <v>274.00802773984981</v>
      </c>
      <c r="G84" s="538">
        <f t="shared" si="13"/>
        <v>132251.75674897517</v>
      </c>
      <c r="H84" s="1537">
        <f t="shared" si="12"/>
        <v>11.98855612939828</v>
      </c>
      <c r="I84" s="464">
        <v>237</v>
      </c>
      <c r="J84" s="538">
        <v>107822</v>
      </c>
      <c r="K84" s="464">
        <v>10.1</v>
      </c>
      <c r="R84" s="458" t="s">
        <v>43</v>
      </c>
      <c r="S84" s="464"/>
      <c r="T84" s="464"/>
      <c r="U84" s="1537"/>
      <c r="V84" s="464"/>
      <c r="X84" s="468" t="s">
        <v>2434</v>
      </c>
      <c r="Y84" s="1523">
        <f t="shared" si="8"/>
        <v>513.77341304342008</v>
      </c>
      <c r="Z84" s="1471">
        <f t="shared" si="9"/>
        <v>3.0682198449889784</v>
      </c>
      <c r="AA84" s="464">
        <v>501</v>
      </c>
      <c r="AB84" s="464">
        <v>3</v>
      </c>
      <c r="AC84" s="1762">
        <f t="shared" si="10"/>
        <v>6.8219844988978373E-2</v>
      </c>
    </row>
    <row r="85" spans="5:29" ht="18.75" customHeight="1">
      <c r="E85" s="468" t="s">
        <v>2460</v>
      </c>
      <c r="F85" s="1703">
        <f t="shared" si="11"/>
        <v>117.90999295995468</v>
      </c>
      <c r="G85" s="538">
        <f t="shared" si="13"/>
        <v>108362.22284844363</v>
      </c>
      <c r="H85" s="1537">
        <f t="shared" si="12"/>
        <v>9.8229817346830686</v>
      </c>
      <c r="I85" s="464">
        <v>108</v>
      </c>
      <c r="J85" s="538">
        <v>133123</v>
      </c>
      <c r="K85" s="464">
        <v>12.4</v>
      </c>
      <c r="R85" s="466" t="s">
        <v>44</v>
      </c>
      <c r="S85" s="538">
        <f>'1'!E31</f>
        <v>12620.544450192037</v>
      </c>
      <c r="T85" s="538">
        <f>'1'!R31</f>
        <v>164191.64732989337</v>
      </c>
      <c r="U85" s="1537">
        <f>T85/$T$77*100</f>
        <v>92.154207627219677</v>
      </c>
      <c r="V85" s="1537">
        <f>'33'!R30</f>
        <v>13.009870372699728</v>
      </c>
      <c r="X85" s="468" t="s">
        <v>2435</v>
      </c>
      <c r="Y85" s="1523">
        <f t="shared" si="8"/>
        <v>607.89348377325939</v>
      </c>
      <c r="Z85" s="1471">
        <f t="shared" si="9"/>
        <v>3.6302984996908982</v>
      </c>
      <c r="AA85" s="464">
        <v>454</v>
      </c>
      <c r="AB85" s="464">
        <v>2.7</v>
      </c>
      <c r="AC85" s="1762">
        <f t="shared" si="10"/>
        <v>0.93029849969089806</v>
      </c>
    </row>
    <row r="86" spans="5:29" ht="18.75" customHeight="1">
      <c r="E86" s="468" t="s">
        <v>2461</v>
      </c>
      <c r="F86" s="1703">
        <f t="shared" si="11"/>
        <v>48.902042313788044</v>
      </c>
      <c r="G86" s="538">
        <f t="shared" si="13"/>
        <v>196423.83767775589</v>
      </c>
      <c r="H86" s="1537">
        <f t="shared" si="12"/>
        <v>17.805723425067782</v>
      </c>
      <c r="I86" s="464">
        <v>50</v>
      </c>
      <c r="J86" s="538">
        <v>250118</v>
      </c>
      <c r="K86" s="464">
        <v>23.4</v>
      </c>
      <c r="R86" s="466" t="s">
        <v>801</v>
      </c>
      <c r="S86" s="538">
        <f>'1'!E32</f>
        <v>4124.4555498084637</v>
      </c>
      <c r="T86" s="538">
        <f>'1'!R32</f>
        <v>13978.890464841004</v>
      </c>
      <c r="U86" s="1537">
        <f>T86/$T$77*100</f>
        <v>7.8457923727803536</v>
      </c>
      <c r="V86" s="1537">
        <f>'33'!R31</f>
        <v>3.3892692734899694</v>
      </c>
      <c r="X86" s="468" t="s">
        <v>2436</v>
      </c>
      <c r="Y86" s="1523">
        <f t="shared" si="8"/>
        <v>409.48698391429917</v>
      </c>
      <c r="Z86" s="1471">
        <f t="shared" si="9"/>
        <v>2.445428390052474</v>
      </c>
      <c r="AA86" s="464">
        <v>399</v>
      </c>
      <c r="AB86" s="464">
        <v>2.4</v>
      </c>
      <c r="AC86" s="1762">
        <f t="shared" si="10"/>
        <v>4.5428390052474121E-2</v>
      </c>
    </row>
    <row r="87" spans="5:29" ht="18.75" customHeight="1" thickBot="1">
      <c r="E87" s="534" t="s">
        <v>770</v>
      </c>
      <c r="F87" s="1703"/>
      <c r="G87" s="538"/>
      <c r="H87" s="1537"/>
      <c r="I87" s="464"/>
      <c r="J87" s="464"/>
      <c r="K87" s="464"/>
      <c r="R87" s="458" t="s">
        <v>763</v>
      </c>
      <c r="S87" s="464"/>
      <c r="T87" s="464"/>
      <c r="U87" s="1537"/>
      <c r="V87" s="464"/>
      <c r="X87" s="1720" t="s">
        <v>2437</v>
      </c>
      <c r="Y87" s="1885">
        <f t="shared" si="8"/>
        <v>186.04344723681774</v>
      </c>
      <c r="Z87" s="1644">
        <f t="shared" si="9"/>
        <v>1.1110388010559098</v>
      </c>
      <c r="AA87" s="472">
        <v>190</v>
      </c>
      <c r="AB87" s="472">
        <v>1.1000000000000001</v>
      </c>
      <c r="AC87" s="1762">
        <f t="shared" si="10"/>
        <v>1.1038801055909708E-2</v>
      </c>
    </row>
    <row r="88" spans="5:29" ht="18.75" customHeight="1" thickTop="1">
      <c r="E88" s="467" t="s">
        <v>3648</v>
      </c>
      <c r="F88" s="1703">
        <f t="shared" ref="F88:F97" si="14">E38</f>
        <v>5752.7874677002819</v>
      </c>
      <c r="G88" s="538">
        <f t="shared" si="13"/>
        <v>17280.774538303209</v>
      </c>
      <c r="H88" s="1537">
        <f t="shared" ref="H88:H97" si="15">G88/G$79*100</f>
        <v>1.5664936376244398</v>
      </c>
      <c r="I88" s="538">
        <v>6439</v>
      </c>
      <c r="J88" s="538">
        <v>19164</v>
      </c>
      <c r="K88" s="464">
        <v>1.8</v>
      </c>
      <c r="R88" s="1419" t="s">
        <v>3053</v>
      </c>
      <c r="S88" s="538">
        <f t="shared" ref="S88:S93" si="16">E31</f>
        <v>12508.028482146516</v>
      </c>
      <c r="T88" s="538">
        <f t="shared" ref="T88:T93" si="17">R31</f>
        <v>38940.513657546377</v>
      </c>
      <c r="U88" s="1537">
        <f t="shared" ref="U88:U93" si="18">T88/$T$77*100</f>
        <v>21.855753560338208</v>
      </c>
      <c r="V88" s="1537">
        <f>'34'!R30</f>
        <v>3.1132415242840699</v>
      </c>
      <c r="X88" s="653" t="s">
        <v>3649</v>
      </c>
      <c r="Y88" s="1030">
        <f>SUM(Y78:Y82)</f>
        <v>13388.332292859301</v>
      </c>
      <c r="Z88" s="1886">
        <f t="shared" ref="Z88:AB88" si="19">SUM(Z78:Z82)</f>
        <v>79.954208974970982</v>
      </c>
      <c r="AA88" s="1030">
        <f t="shared" si="19"/>
        <v>13381</v>
      </c>
      <c r="AB88" s="1762">
        <f t="shared" si="19"/>
        <v>81.000000000000014</v>
      </c>
    </row>
    <row r="89" spans="5:29" ht="18.75" customHeight="1">
      <c r="E89" s="468" t="s">
        <v>3650</v>
      </c>
      <c r="F89" s="1703">
        <f t="shared" si="14"/>
        <v>1913.7118997173102</v>
      </c>
      <c r="G89" s="538">
        <f t="shared" si="13"/>
        <v>17159.596736417483</v>
      </c>
      <c r="H89" s="1537">
        <f t="shared" si="15"/>
        <v>1.5555089300087854</v>
      </c>
      <c r="I89" s="538">
        <v>1331</v>
      </c>
      <c r="J89" s="538">
        <v>11350</v>
      </c>
      <c r="K89" s="464">
        <v>1.1000000000000001</v>
      </c>
      <c r="R89" s="1419" t="s">
        <v>3054</v>
      </c>
      <c r="S89" s="538">
        <f t="shared" si="16"/>
        <v>2370.7253560779141</v>
      </c>
      <c r="T89" s="538">
        <f t="shared" si="17"/>
        <v>31421.60603375575</v>
      </c>
      <c r="U89" s="1537">
        <f t="shared" si="18"/>
        <v>17.6356913004078</v>
      </c>
      <c r="V89" s="1537">
        <f>'34'!R31</f>
        <v>13.25400513104525</v>
      </c>
      <c r="X89" s="1867" t="s">
        <v>1294</v>
      </c>
      <c r="Y89" s="1030">
        <f>SUM(Y78:Y79)</f>
        <v>7225.227731532389</v>
      </c>
      <c r="Z89" s="1886">
        <f t="shared" ref="Z89:AB89" si="20">SUM(Z78:Z79)</f>
        <v>43.148568119033555</v>
      </c>
      <c r="AA89" s="1030">
        <f t="shared" si="20"/>
        <v>7580</v>
      </c>
      <c r="AB89" s="1762">
        <f t="shared" si="20"/>
        <v>45.900000000000006</v>
      </c>
    </row>
    <row r="90" spans="5:29" ht="18.75" customHeight="1">
      <c r="E90" s="468" t="s">
        <v>3651</v>
      </c>
      <c r="F90" s="1703">
        <f t="shared" si="14"/>
        <v>3089.4540435394611</v>
      </c>
      <c r="G90" s="538">
        <f t="shared" si="13"/>
        <v>47584.903268137692</v>
      </c>
      <c r="H90" s="1537">
        <f t="shared" si="15"/>
        <v>4.3135478708601509</v>
      </c>
      <c r="I90" s="538">
        <v>2463</v>
      </c>
      <c r="J90" s="538">
        <v>36446</v>
      </c>
      <c r="K90" s="464">
        <v>3.4</v>
      </c>
      <c r="R90" s="1419" t="s">
        <v>3055</v>
      </c>
      <c r="S90" s="538">
        <f t="shared" si="16"/>
        <v>1425.4260987624873</v>
      </c>
      <c r="T90" s="538">
        <f t="shared" si="17"/>
        <v>41843.328932858538</v>
      </c>
      <c r="U90" s="1537">
        <f t="shared" si="18"/>
        <v>23.484987726234042</v>
      </c>
      <c r="V90" s="1537">
        <f>'34'!R32</f>
        <v>29.354961978867706</v>
      </c>
    </row>
    <row r="91" spans="5:29" ht="18.75" customHeight="1">
      <c r="E91" s="468" t="s">
        <v>3652</v>
      </c>
      <c r="F91" s="1703">
        <f t="shared" si="14"/>
        <v>2786.0752949220982</v>
      </c>
      <c r="G91" s="538">
        <f t="shared" si="13"/>
        <v>96635.567266513972</v>
      </c>
      <c r="H91" s="1537">
        <f t="shared" si="15"/>
        <v>8.7599662246439181</v>
      </c>
      <c r="I91" s="538">
        <v>3286</v>
      </c>
      <c r="J91" s="538">
        <v>114177</v>
      </c>
      <c r="K91" s="464">
        <v>10.7</v>
      </c>
      <c r="R91" s="1419" t="s">
        <v>3056</v>
      </c>
      <c r="S91" s="538">
        <f t="shared" si="16"/>
        <v>274.00802773984981</v>
      </c>
      <c r="T91" s="538">
        <f t="shared" si="17"/>
        <v>19350.873661326455</v>
      </c>
      <c r="U91" s="1537">
        <f t="shared" si="18"/>
        <v>10.860871780956343</v>
      </c>
      <c r="V91" s="1537">
        <f>'34'!R33</f>
        <v>70.621557408159831</v>
      </c>
    </row>
    <row r="92" spans="5:29" ht="18.75" customHeight="1">
      <c r="E92" s="468" t="s">
        <v>3653</v>
      </c>
      <c r="F92" s="1703">
        <f t="shared" si="14"/>
        <v>1359.2223491916177</v>
      </c>
      <c r="G92" s="538">
        <f t="shared" si="13"/>
        <v>102453.82214281177</v>
      </c>
      <c r="H92" s="1537">
        <f t="shared" si="15"/>
        <v>9.2873881423129401</v>
      </c>
      <c r="I92" s="538">
        <v>1418</v>
      </c>
      <c r="J92" s="538">
        <v>107850</v>
      </c>
      <c r="K92" s="464">
        <v>10.1</v>
      </c>
      <c r="R92" s="1419" t="s">
        <v>3057</v>
      </c>
      <c r="S92" s="538">
        <f t="shared" si="16"/>
        <v>117.90999295995468</v>
      </c>
      <c r="T92" s="538">
        <f t="shared" si="17"/>
        <v>18053.123299397059</v>
      </c>
      <c r="U92" s="1537">
        <f t="shared" si="18"/>
        <v>10.132496383995651</v>
      </c>
      <c r="V92" s="1537">
        <f>'34'!R34</f>
        <v>153.1093577923321</v>
      </c>
    </row>
    <row r="93" spans="5:29" ht="18.75" customHeight="1" thickBot="1">
      <c r="E93" s="468" t="s">
        <v>3654</v>
      </c>
      <c r="F93" s="1703">
        <f t="shared" si="14"/>
        <v>1288.9369588457009</v>
      </c>
      <c r="G93" s="538">
        <f t="shared" si="13"/>
        <v>233101.46652359673</v>
      </c>
      <c r="H93" s="1537">
        <f t="shared" si="15"/>
        <v>21.130532281453789</v>
      </c>
      <c r="I93" s="538">
        <v>1044</v>
      </c>
      <c r="J93" s="538">
        <v>178331</v>
      </c>
      <c r="K93" s="464">
        <v>16.7</v>
      </c>
      <c r="R93" s="1427" t="s">
        <v>3058</v>
      </c>
      <c r="S93" s="538">
        <f t="shared" si="16"/>
        <v>48.902042313788044</v>
      </c>
      <c r="T93" s="538">
        <f t="shared" si="17"/>
        <v>28561.092209850354</v>
      </c>
      <c r="U93" s="1537">
        <f t="shared" si="18"/>
        <v>16.030199248068079</v>
      </c>
      <c r="V93" s="1537">
        <f>'34'!R35</f>
        <v>584.04702254730751</v>
      </c>
    </row>
    <row r="94" spans="5:29" ht="18.75" customHeight="1" thickTop="1">
      <c r="E94" s="468" t="s">
        <v>3655</v>
      </c>
      <c r="F94" s="1703">
        <f t="shared" si="14"/>
        <v>218.42870451087242</v>
      </c>
      <c r="G94" s="538">
        <f t="shared" si="13"/>
        <v>85701.250451363623</v>
      </c>
      <c r="H94" s="1537">
        <f t="shared" si="15"/>
        <v>7.7687758306753398</v>
      </c>
      <c r="I94" s="464">
        <v>234</v>
      </c>
      <c r="J94" s="538">
        <v>84222</v>
      </c>
      <c r="K94" s="464">
        <v>7.9</v>
      </c>
      <c r="R94" s="3044" t="s">
        <v>802</v>
      </c>
      <c r="S94" s="3044"/>
      <c r="T94" s="3044"/>
      <c r="U94" s="3044"/>
      <c r="V94" s="3044"/>
    </row>
    <row r="95" spans="5:29" ht="18.75" customHeight="1">
      <c r="E95" s="468" t="s">
        <v>3656</v>
      </c>
      <c r="F95" s="1703">
        <f t="shared" si="14"/>
        <v>170.0506864286522</v>
      </c>
      <c r="G95" s="538">
        <f t="shared" si="13"/>
        <v>122728.81471298839</v>
      </c>
      <c r="H95" s="1537">
        <f t="shared" si="15"/>
        <v>11.125306158873268</v>
      </c>
      <c r="I95" s="464">
        <v>166</v>
      </c>
      <c r="J95" s="538">
        <v>113657</v>
      </c>
      <c r="K95" s="464">
        <v>10.6</v>
      </c>
    </row>
    <row r="96" spans="5:29" ht="18.75" customHeight="1">
      <c r="E96" s="468" t="s">
        <v>3657</v>
      </c>
      <c r="F96" s="1703">
        <f t="shared" si="14"/>
        <v>139.05205215809997</v>
      </c>
      <c r="G96" s="538">
        <f t="shared" si="13"/>
        <v>214852.64274035709</v>
      </c>
      <c r="H96" s="1537">
        <f t="shared" si="15"/>
        <v>19.476285460096822</v>
      </c>
      <c r="I96" s="464">
        <v>112</v>
      </c>
      <c r="J96" s="538">
        <v>178190</v>
      </c>
      <c r="K96" s="464">
        <v>16.600000000000001</v>
      </c>
    </row>
    <row r="97" spans="4:11" ht="18.75" customHeight="1">
      <c r="E97" s="468" t="s">
        <v>3658</v>
      </c>
      <c r="F97" s="1703">
        <f t="shared" si="14"/>
        <v>27.280542986415849</v>
      </c>
      <c r="G97" s="538">
        <f t="shared" si="13"/>
        <v>165651.1600139621</v>
      </c>
      <c r="H97" s="1537">
        <f t="shared" si="15"/>
        <v>15.016195463450504</v>
      </c>
      <c r="I97" s="464">
        <v>33</v>
      </c>
      <c r="J97" s="538">
        <v>226903</v>
      </c>
      <c r="K97" s="464">
        <v>21.2</v>
      </c>
    </row>
    <row r="98" spans="4:11" ht="18.75" customHeight="1">
      <c r="E98" s="534" t="s">
        <v>307</v>
      </c>
      <c r="F98" s="1879"/>
      <c r="G98" s="1887"/>
      <c r="H98" s="1537"/>
      <c r="I98" s="464"/>
      <c r="J98" s="464"/>
      <c r="K98" s="464"/>
    </row>
    <row r="99" spans="4:11" ht="18.75" customHeight="1">
      <c r="E99" s="467" t="s">
        <v>3648</v>
      </c>
      <c r="F99" s="1703">
        <f>E60</f>
        <v>5202.6267469068152</v>
      </c>
      <c r="G99" s="538">
        <f>G60</f>
        <v>29111.047619834299</v>
      </c>
      <c r="H99" s="1537">
        <f t="shared" ref="H99:H108" si="21">G99/G$79*100</f>
        <v>2.6389020225901394</v>
      </c>
      <c r="I99" s="538">
        <v>5815</v>
      </c>
      <c r="J99" s="538">
        <v>40280</v>
      </c>
      <c r="K99" s="464">
        <v>3.8</v>
      </c>
    </row>
    <row r="100" spans="4:11" ht="18.75" customHeight="1">
      <c r="E100" s="468" t="s">
        <v>3650</v>
      </c>
      <c r="F100" s="1703">
        <f t="shared" ref="F100:F108" si="22">E61</f>
        <v>2022.6009846255738</v>
      </c>
      <c r="G100" s="538">
        <f t="shared" ref="G100:G108" si="23">G61</f>
        <v>22555.165428053577</v>
      </c>
      <c r="H100" s="1537">
        <f t="shared" si="21"/>
        <v>2.0446145547641605</v>
      </c>
      <c r="I100" s="538">
        <v>1765</v>
      </c>
      <c r="J100" s="538">
        <v>16757</v>
      </c>
      <c r="K100" s="464">
        <v>1.6</v>
      </c>
    </row>
    <row r="101" spans="4:11" ht="18.75" customHeight="1">
      <c r="E101" s="468" t="s">
        <v>3651</v>
      </c>
      <c r="F101" s="1703">
        <f t="shared" si="22"/>
        <v>2076.1296739719023</v>
      </c>
      <c r="G101" s="538">
        <f t="shared" si="23"/>
        <v>33006.251438304986</v>
      </c>
      <c r="H101" s="1537">
        <f t="shared" si="21"/>
        <v>2.9920003160352602</v>
      </c>
      <c r="I101" s="538">
        <v>1837</v>
      </c>
      <c r="J101" s="538">
        <v>28210</v>
      </c>
      <c r="K101" s="464">
        <v>2.6</v>
      </c>
    </row>
    <row r="102" spans="4:11" ht="18.75" customHeight="1">
      <c r="E102" s="468" t="s">
        <v>3652</v>
      </c>
      <c r="F102" s="1703">
        <f t="shared" si="22"/>
        <v>2512.1377965626648</v>
      </c>
      <c r="G102" s="538">
        <f t="shared" si="23"/>
        <v>64143.477284213521</v>
      </c>
      <c r="H102" s="1537">
        <f t="shared" si="21"/>
        <v>5.8145743894818729</v>
      </c>
      <c r="I102" s="538">
        <v>2358</v>
      </c>
      <c r="J102" s="538">
        <v>57586</v>
      </c>
      <c r="K102" s="464">
        <v>5.4</v>
      </c>
    </row>
    <row r="103" spans="4:11" ht="18.75" customHeight="1">
      <c r="E103" s="468" t="s">
        <v>3653</v>
      </c>
      <c r="F103" s="1703">
        <f t="shared" si="22"/>
        <v>1574.8370907923429</v>
      </c>
      <c r="G103" s="538">
        <f t="shared" si="23"/>
        <v>65736.061243166259</v>
      </c>
      <c r="H103" s="1537">
        <f t="shared" si="21"/>
        <v>5.9589413351620264</v>
      </c>
      <c r="I103" s="538">
        <v>1606</v>
      </c>
      <c r="J103" s="538">
        <v>69708</v>
      </c>
      <c r="K103" s="464">
        <v>6.5</v>
      </c>
    </row>
    <row r="104" spans="4:11" ht="18.75" customHeight="1">
      <c r="E104" s="468" t="s">
        <v>3654</v>
      </c>
      <c r="F104" s="1703">
        <f t="shared" si="22"/>
        <v>1639.4703791734137</v>
      </c>
      <c r="G104" s="538">
        <f t="shared" si="23"/>
        <v>136963.37613592323</v>
      </c>
      <c r="H104" s="1537">
        <f t="shared" si="21"/>
        <v>12.415662089041616</v>
      </c>
      <c r="I104" s="538">
        <v>1602</v>
      </c>
      <c r="J104" s="538">
        <v>127131</v>
      </c>
      <c r="K104" s="464">
        <v>11.9</v>
      </c>
    </row>
    <row r="105" spans="4:11" ht="18.75" customHeight="1">
      <c r="E105" s="468" t="s">
        <v>3655</v>
      </c>
      <c r="F105" s="1703">
        <f t="shared" si="22"/>
        <v>513.77341304342008</v>
      </c>
      <c r="G105" s="538">
        <f t="shared" si="23"/>
        <v>73540.06310932315</v>
      </c>
      <c r="H105" s="1537">
        <f t="shared" si="21"/>
        <v>6.6663702321855496</v>
      </c>
      <c r="I105" s="464">
        <v>501</v>
      </c>
      <c r="J105" s="538">
        <v>63346</v>
      </c>
      <c r="K105" s="464">
        <v>5.9</v>
      </c>
    </row>
    <row r="106" spans="4:11" ht="18.75" customHeight="1">
      <c r="E106" s="468" t="s">
        <v>3656</v>
      </c>
      <c r="F106" s="1703">
        <f t="shared" si="22"/>
        <v>607.89348377325939</v>
      </c>
      <c r="G106" s="538">
        <f t="shared" si="23"/>
        <v>143825.2343975986</v>
      </c>
      <c r="H106" s="1537">
        <f t="shared" si="21"/>
        <v>13.037686135786144</v>
      </c>
      <c r="I106" s="464">
        <v>454</v>
      </c>
      <c r="J106" s="538">
        <v>96152</v>
      </c>
      <c r="K106" s="464">
        <v>9</v>
      </c>
    </row>
    <row r="107" spans="4:11" ht="18.75" customHeight="1">
      <c r="D107" s="1208"/>
      <c r="E107" s="468" t="s">
        <v>3657</v>
      </c>
      <c r="F107" s="1703">
        <f t="shared" si="22"/>
        <v>409.48698391429917</v>
      </c>
      <c r="G107" s="538">
        <f t="shared" si="23"/>
        <v>198573.40971499885</v>
      </c>
      <c r="H107" s="1537">
        <f t="shared" si="21"/>
        <v>18.000581063681885</v>
      </c>
      <c r="I107" s="464">
        <v>399</v>
      </c>
      <c r="J107" s="538">
        <v>158309</v>
      </c>
      <c r="K107" s="464">
        <v>14.8</v>
      </c>
    </row>
    <row r="108" spans="4:11" ht="18.75" customHeight="1" thickBot="1">
      <c r="D108" s="1208"/>
      <c r="E108" s="470" t="s">
        <v>3658</v>
      </c>
      <c r="F108" s="1706">
        <f t="shared" si="22"/>
        <v>186.04344723681774</v>
      </c>
      <c r="G108" s="106">
        <f t="shared" si="23"/>
        <v>335695.91202303546</v>
      </c>
      <c r="H108" s="126">
        <f t="shared" si="21"/>
        <v>30.430667861271292</v>
      </c>
      <c r="I108" s="472">
        <v>190</v>
      </c>
      <c r="J108" s="1428">
        <v>412812</v>
      </c>
      <c r="K108" s="472">
        <v>38.6</v>
      </c>
    </row>
    <row r="109" spans="4:11" ht="18.75" customHeight="1"/>
  </sheetData>
  <mergeCells count="101">
    <mergeCell ref="R75:R76"/>
    <mergeCell ref="T75:U75"/>
    <mergeCell ref="R94:V94"/>
    <mergeCell ref="E75:E78"/>
    <mergeCell ref="F75:H75"/>
    <mergeCell ref="I75:K75"/>
    <mergeCell ref="G76:H76"/>
    <mergeCell ref="J76:K76"/>
    <mergeCell ref="H77:H78"/>
    <mergeCell ref="K77:K78"/>
    <mergeCell ref="A30:C30"/>
    <mergeCell ref="A8:C8"/>
    <mergeCell ref="A16:C16"/>
    <mergeCell ref="A14:C14"/>
    <mergeCell ref="N14:P14"/>
    <mergeCell ref="W3:W6"/>
    <mergeCell ref="N37:P37"/>
    <mergeCell ref="N48:P48"/>
    <mergeCell ref="N13:P13"/>
    <mergeCell ref="N15:P15"/>
    <mergeCell ref="N12:P12"/>
    <mergeCell ref="N10:P10"/>
    <mergeCell ref="A10:C10"/>
    <mergeCell ref="H3:H6"/>
    <mergeCell ref="F3:F6"/>
    <mergeCell ref="N7:P7"/>
    <mergeCell ref="A9:C9"/>
    <mergeCell ref="N9:P9"/>
    <mergeCell ref="N8:P8"/>
    <mergeCell ref="U3:U6"/>
    <mergeCell ref="N29:Q29"/>
    <mergeCell ref="N11:P11"/>
    <mergeCell ref="A11:C11"/>
    <mergeCell ref="A13:C13"/>
    <mergeCell ref="N18:P18"/>
    <mergeCell ref="N22:P22"/>
    <mergeCell ref="N19:P19"/>
    <mergeCell ref="N20:P20"/>
    <mergeCell ref="N21:P21"/>
    <mergeCell ref="W1:Z1"/>
    <mergeCell ref="M3:M6"/>
    <mergeCell ref="A1:I1"/>
    <mergeCell ref="J1:M1"/>
    <mergeCell ref="N1:V1"/>
    <mergeCell ref="A18:C18"/>
    <mergeCell ref="A20:C20"/>
    <mergeCell ref="A21:C21"/>
    <mergeCell ref="A12:C12"/>
    <mergeCell ref="A15:C15"/>
    <mergeCell ref="A17:C17"/>
    <mergeCell ref="A22:C22"/>
    <mergeCell ref="A19:C19"/>
    <mergeCell ref="Z3:Z6"/>
    <mergeCell ref="A7:C7"/>
    <mergeCell ref="X3:X6"/>
    <mergeCell ref="Y3:Y6"/>
    <mergeCell ref="L3:L6"/>
    <mergeCell ref="N3:P6"/>
    <mergeCell ref="K3:K6"/>
    <mergeCell ref="E3:E6"/>
    <mergeCell ref="A3:C6"/>
    <mergeCell ref="R3:T5"/>
    <mergeCell ref="I3:I5"/>
    <mergeCell ref="J3:J5"/>
    <mergeCell ref="G3:G6"/>
    <mergeCell ref="V3:V6"/>
    <mergeCell ref="N17:P17"/>
    <mergeCell ref="N16:P16"/>
    <mergeCell ref="AA25:AA26"/>
    <mergeCell ref="AB25:AD25"/>
    <mergeCell ref="AE25:AG25"/>
    <mergeCell ref="AH25:AJ25"/>
    <mergeCell ref="AK25:AM25"/>
    <mergeCell ref="W70:Z73"/>
    <mergeCell ref="N59:P59"/>
    <mergeCell ref="N30:P30"/>
    <mergeCell ref="A23:D23"/>
    <mergeCell ref="A24:D24"/>
    <mergeCell ref="A25:D25"/>
    <mergeCell ref="A26:D26"/>
    <mergeCell ref="A27:D27"/>
    <mergeCell ref="N23:Q23"/>
    <mergeCell ref="N24:Q24"/>
    <mergeCell ref="N25:Q25"/>
    <mergeCell ref="N26:Q26"/>
    <mergeCell ref="N27:Q27"/>
    <mergeCell ref="A28:D28"/>
    <mergeCell ref="N28:Q28"/>
    <mergeCell ref="A29:D29"/>
    <mergeCell ref="A59:C59"/>
    <mergeCell ref="A48:C48"/>
    <mergeCell ref="A37:C37"/>
    <mergeCell ref="AI55:AI57"/>
    <mergeCell ref="X75:X76"/>
    <mergeCell ref="Y75:Z75"/>
    <mergeCell ref="AA75:AB75"/>
    <mergeCell ref="AA45:AA47"/>
    <mergeCell ref="AI44:AJ44"/>
    <mergeCell ref="AI46:AI48"/>
    <mergeCell ref="AI49:AI51"/>
    <mergeCell ref="AI52:AI54"/>
  </mergeCells>
  <phoneticPr fontId="4"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3" manualBreakCount="3">
    <brk id="9" max="71" man="1"/>
    <brk id="13" max="71" man="1"/>
    <brk id="22" max="71" man="1"/>
  </colBreaks>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97"/>
  <sheetViews>
    <sheetView view="pageBreakPreview" topLeftCell="A4" zoomScaleNormal="50" zoomScaleSheetLayoutView="100" workbookViewId="0">
      <selection activeCell="U46" sqref="U46"/>
    </sheetView>
  </sheetViews>
  <sheetFormatPr defaultColWidth="9.140625" defaultRowHeight="15.75"/>
  <cols>
    <col min="1" max="1" width="2.28515625" style="1208" customWidth="1"/>
    <col min="2" max="2" width="26" style="1267" customWidth="1"/>
    <col min="3" max="3" width="2.28515625" style="1208" customWidth="1"/>
    <col min="4" max="4" width="1.7109375" style="1209" customWidth="1"/>
    <col min="5" max="5" width="4.85546875" style="1030" customWidth="1"/>
    <col min="6" max="6" width="4" style="1030" customWidth="1"/>
    <col min="7" max="9" width="3.28515625" style="1030" customWidth="1"/>
    <col min="10" max="12" width="4" style="1030" customWidth="1"/>
    <col min="13" max="13" width="3.28515625" style="1030" customWidth="1"/>
    <col min="14" max="14" width="4.7109375" style="1030" customWidth="1"/>
    <col min="15" max="22" width="3.28515625" style="1030" customWidth="1"/>
    <col min="23" max="30" width="4" style="1030" customWidth="1"/>
    <col min="31" max="31" width="4.7109375" style="1030" customWidth="1"/>
    <col min="32" max="33" width="4" style="1030" customWidth="1"/>
    <col min="34" max="34" width="4.85546875" style="1030" customWidth="1"/>
    <col min="35" max="45" width="4" style="1030" customWidth="1"/>
    <col min="46" max="46" width="4" style="790" customWidth="1"/>
    <col min="47" max="47" width="2.28515625" style="1208" customWidth="1"/>
    <col min="48" max="48" width="26" style="1208" customWidth="1"/>
    <col min="49" max="49" width="2.28515625" style="1208" customWidth="1"/>
    <col min="50" max="50" width="1.7109375" style="1209" customWidth="1"/>
    <col min="51" max="58" width="5.28515625" style="1030" customWidth="1"/>
    <col min="59" max="59" width="5.7109375" style="1030" customWidth="1"/>
    <col min="60" max="62" width="5.28515625" style="1030" customWidth="1"/>
    <col min="63" max="65" width="6.7109375" style="1030" customWidth="1"/>
    <col min="66" max="66" width="6.7109375" style="790" customWidth="1"/>
    <col min="67" max="75" width="6.7109375" style="1030" customWidth="1"/>
    <col min="76" max="76" width="9.85546875" style="790" customWidth="1"/>
    <col min="77" max="16384" width="9.140625" style="1030"/>
  </cols>
  <sheetData>
    <row r="1" spans="1:84" s="1154" customFormat="1" ht="35.1" customHeight="1">
      <c r="A1" s="3121" t="s">
        <v>1541</v>
      </c>
      <c r="B1" s="3121"/>
      <c r="C1" s="3121"/>
      <c r="D1" s="3121"/>
      <c r="E1" s="3121"/>
      <c r="F1" s="3121"/>
      <c r="G1" s="3121"/>
      <c r="H1" s="3121"/>
      <c r="I1" s="3121"/>
      <c r="J1" s="3121"/>
      <c r="K1" s="3121"/>
      <c r="L1" s="3121"/>
      <c r="M1" s="3121"/>
      <c r="N1" s="3121"/>
      <c r="O1" s="3121"/>
      <c r="P1" s="3121"/>
      <c r="Q1" s="3121"/>
      <c r="R1" s="3121"/>
      <c r="S1" s="3121"/>
      <c r="T1" s="3121"/>
      <c r="U1" s="3121"/>
      <c r="V1" s="3121"/>
      <c r="W1" s="1153" t="s">
        <v>885</v>
      </c>
      <c r="X1" s="1153"/>
      <c r="Y1" s="1153"/>
      <c r="Z1" s="1153"/>
      <c r="AA1" s="1153"/>
      <c r="AB1" s="1153"/>
      <c r="AC1" s="1153"/>
      <c r="AD1" s="1153"/>
      <c r="AE1" s="1153"/>
      <c r="AF1" s="1153"/>
      <c r="AG1" s="1153"/>
      <c r="AH1" s="1153"/>
      <c r="AI1" s="1153"/>
      <c r="AJ1" s="1153"/>
      <c r="AK1" s="1153"/>
      <c r="AL1" s="1153"/>
      <c r="AM1" s="1153"/>
      <c r="AN1" s="1153"/>
      <c r="AO1" s="1153"/>
      <c r="AP1" s="1153"/>
      <c r="AQ1" s="1153"/>
      <c r="AR1" s="1153"/>
      <c r="AS1" s="1153"/>
      <c r="AT1" s="1228"/>
      <c r="AU1" s="3121" t="s">
        <v>1540</v>
      </c>
      <c r="AV1" s="3121"/>
      <c r="AW1" s="3121"/>
      <c r="AX1" s="3121"/>
      <c r="AY1" s="3121"/>
      <c r="AZ1" s="3121"/>
      <c r="BA1" s="3121"/>
      <c r="BB1" s="3121"/>
      <c r="BC1" s="3121"/>
      <c r="BD1" s="3121"/>
      <c r="BE1" s="3121"/>
      <c r="BF1" s="3121"/>
      <c r="BG1" s="3121"/>
      <c r="BH1" s="3121"/>
      <c r="BI1" s="3121"/>
      <c r="BJ1" s="3121"/>
      <c r="BK1" s="1153" t="s">
        <v>884</v>
      </c>
      <c r="BL1" s="1153"/>
      <c r="BM1" s="1153"/>
      <c r="BN1" s="1153"/>
      <c r="BO1" s="1153"/>
      <c r="BP1" s="1153"/>
      <c r="BQ1" s="1153"/>
      <c r="BR1" s="1153"/>
      <c r="BS1" s="1153"/>
      <c r="BT1" s="1153"/>
      <c r="BU1" s="1153"/>
      <c r="BV1" s="1153"/>
      <c r="BW1" s="1153"/>
      <c r="BX1" s="1228"/>
    </row>
    <row r="2" spans="1:84" ht="15" customHeight="1" thickBot="1">
      <c r="A2" s="1030"/>
      <c r="B2" s="1229"/>
      <c r="C2" s="1158"/>
      <c r="D2" s="1159"/>
      <c r="E2" s="1160"/>
      <c r="F2" s="1160"/>
      <c r="G2" s="1160"/>
      <c r="H2" s="1160"/>
      <c r="I2" s="1160"/>
      <c r="J2" s="1160"/>
      <c r="K2" s="1160"/>
      <c r="L2" s="1160"/>
      <c r="M2" s="1160"/>
      <c r="N2" s="1160"/>
      <c r="O2" s="1160"/>
      <c r="P2" s="1160"/>
      <c r="Q2" s="1160"/>
      <c r="R2" s="1160"/>
      <c r="S2" s="1160"/>
      <c r="T2" s="1160"/>
      <c r="U2" s="1160"/>
      <c r="V2" s="1160"/>
      <c r="W2" s="1160"/>
      <c r="X2" s="1160"/>
      <c r="Y2" s="1160"/>
      <c r="Z2" s="1160"/>
      <c r="AA2" s="1160"/>
      <c r="AB2" s="1160"/>
      <c r="AC2" s="1160"/>
      <c r="AD2" s="1160"/>
      <c r="AE2" s="1160"/>
      <c r="AF2" s="1160"/>
      <c r="AG2" s="1160"/>
      <c r="AH2" s="1160"/>
      <c r="AI2" s="1160"/>
      <c r="AJ2" s="1160"/>
      <c r="AK2" s="1160"/>
      <c r="AL2" s="1160"/>
      <c r="AM2" s="1160"/>
      <c r="AN2" s="1160"/>
      <c r="AO2" s="1160"/>
      <c r="AP2" s="1160"/>
      <c r="AQ2" s="1160"/>
      <c r="AR2" s="3213" t="s">
        <v>805</v>
      </c>
      <c r="AS2" s="3213"/>
      <c r="AT2" s="3213"/>
      <c r="AU2" s="1030"/>
      <c r="AV2" s="1158"/>
      <c r="AW2" s="1158"/>
      <c r="AX2" s="1159"/>
      <c r="AY2" s="1160"/>
      <c r="AZ2" s="1160"/>
      <c r="BA2" s="1160"/>
      <c r="BB2" s="1160"/>
      <c r="BC2" s="1160"/>
      <c r="BD2" s="1160"/>
      <c r="BE2" s="1160"/>
      <c r="BF2" s="1160"/>
      <c r="BG2" s="1160"/>
      <c r="BH2" s="1160"/>
      <c r="BI2" s="1160"/>
      <c r="BJ2" s="1160"/>
      <c r="BK2" s="1160"/>
      <c r="BL2" s="1160"/>
      <c r="BM2" s="1160"/>
      <c r="BN2" s="1160"/>
      <c r="BO2" s="1160"/>
      <c r="BP2" s="1160"/>
      <c r="BQ2" s="1160"/>
      <c r="BR2" s="1160"/>
      <c r="BS2" s="1160"/>
      <c r="BT2" s="1160"/>
      <c r="BU2" s="1160"/>
      <c r="BV2" s="1160"/>
      <c r="BW2" s="1161"/>
      <c r="BX2" s="1161" t="s">
        <v>36</v>
      </c>
    </row>
    <row r="3" spans="1:84" s="1165" customFormat="1" ht="15" customHeight="1">
      <c r="A3" s="3081" t="s">
        <v>1</v>
      </c>
      <c r="B3" s="3081"/>
      <c r="C3" s="3081"/>
      <c r="D3" s="1162"/>
      <c r="E3" s="3209" t="s">
        <v>870</v>
      </c>
      <c r="F3" s="1230"/>
      <c r="G3" s="1230"/>
      <c r="H3" s="1230"/>
      <c r="I3" s="1230"/>
      <c r="J3" s="1230"/>
      <c r="K3" s="1231"/>
      <c r="L3" s="1231"/>
      <c r="U3" s="3145" t="s">
        <v>873</v>
      </c>
      <c r="V3" s="3145"/>
      <c r="W3" s="1166" t="s">
        <v>314</v>
      </c>
      <c r="AC3" s="3145"/>
      <c r="AD3" s="3145"/>
      <c r="AE3" s="1166"/>
      <c r="AK3" s="1166"/>
      <c r="AL3" s="1166"/>
      <c r="AM3" s="1167"/>
      <c r="AN3" s="1230"/>
      <c r="AO3" s="1230"/>
      <c r="AP3" s="1230"/>
      <c r="AQ3" s="1230"/>
      <c r="AR3" s="1232"/>
      <c r="AS3" s="1167"/>
      <c r="AT3" s="1167"/>
      <c r="AU3" s="3081" t="s">
        <v>1</v>
      </c>
      <c r="AV3" s="3081"/>
      <c r="AW3" s="3081"/>
      <c r="AX3" s="1162"/>
      <c r="AY3" s="1167"/>
      <c r="AZ3" s="1230"/>
      <c r="BA3" s="1230"/>
      <c r="BB3" s="1230"/>
      <c r="BC3" s="1230"/>
      <c r="BD3" s="1231"/>
      <c r="BE3" s="1167"/>
      <c r="BF3" s="1167"/>
      <c r="BG3" s="1167"/>
      <c r="BH3" s="1167"/>
      <c r="BI3" s="3145" t="s">
        <v>873</v>
      </c>
      <c r="BJ3" s="3145"/>
      <c r="BK3" s="1166" t="s">
        <v>314</v>
      </c>
      <c r="BN3" s="1166"/>
      <c r="BO3" s="1166"/>
      <c r="BP3" s="1166"/>
      <c r="BV3" s="1166"/>
      <c r="BW3" s="1168"/>
      <c r="BX3" s="3155" t="s">
        <v>1490</v>
      </c>
      <c r="BY3" s="1169"/>
      <c r="CF3" s="1170"/>
    </row>
    <row r="4" spans="1:84" s="1165" customFormat="1" ht="15" customHeight="1">
      <c r="A4" s="3082"/>
      <c r="B4" s="3082"/>
      <c r="C4" s="3082"/>
      <c r="D4" s="1233"/>
      <c r="E4" s="3154"/>
      <c r="K4" s="1234"/>
      <c r="L4" s="1234"/>
      <c r="M4" s="1235"/>
      <c r="N4" s="1235"/>
      <c r="O4" s="1235"/>
      <c r="P4" s="1235"/>
      <c r="Q4" s="1235"/>
      <c r="R4" s="1235"/>
      <c r="S4" s="1235"/>
      <c r="T4" s="1235"/>
      <c r="U4" s="1235"/>
      <c r="V4" s="1234" t="s">
        <v>2915</v>
      </c>
      <c r="W4" s="1235" t="s">
        <v>2916</v>
      </c>
      <c r="X4" s="1235"/>
      <c r="Y4" s="1235"/>
      <c r="Z4" s="1235"/>
      <c r="AA4" s="1235"/>
      <c r="AB4" s="1235"/>
      <c r="AC4" s="1235"/>
      <c r="AD4" s="1234"/>
      <c r="AE4" s="1235"/>
      <c r="AF4" s="1235"/>
      <c r="AG4" s="1235"/>
      <c r="AH4" s="1235"/>
      <c r="AI4" s="1235"/>
      <c r="AJ4" s="1235"/>
      <c r="AK4" s="1235"/>
      <c r="AL4" s="1235"/>
      <c r="AM4" s="1235"/>
      <c r="AN4" s="1169"/>
      <c r="AO4" s="1169"/>
      <c r="AP4" s="1169"/>
      <c r="AQ4" s="1169"/>
      <c r="AR4" s="1234"/>
      <c r="AS4" s="1235"/>
      <c r="AT4" s="1235"/>
      <c r="AU4" s="3082"/>
      <c r="AV4" s="3082"/>
      <c r="AW4" s="3082"/>
      <c r="AX4" s="1233"/>
      <c r="AY4" s="2882"/>
      <c r="AZ4" s="1235"/>
      <c r="BA4" s="1235"/>
      <c r="BB4" s="1235"/>
      <c r="BC4" s="1235"/>
      <c r="BD4" s="1235"/>
      <c r="BE4" s="1235"/>
      <c r="BF4" s="1235"/>
      <c r="BG4" s="1235"/>
      <c r="BH4" s="1235"/>
      <c r="BI4" s="1235"/>
      <c r="BJ4" s="1173" t="s">
        <v>1729</v>
      </c>
      <c r="BK4" s="1172" t="s">
        <v>4126</v>
      </c>
      <c r="BL4" s="1235"/>
      <c r="BM4" s="1235"/>
      <c r="BN4" s="1235"/>
      <c r="BO4" s="1235"/>
      <c r="BP4" s="1235"/>
      <c r="BQ4" s="1235"/>
      <c r="BR4" s="1235"/>
      <c r="BS4" s="1235"/>
      <c r="BT4" s="1235"/>
      <c r="BU4" s="1235"/>
      <c r="BV4" s="1235"/>
      <c r="BW4" s="2883"/>
      <c r="BX4" s="3158"/>
      <c r="BY4" s="1169"/>
      <c r="CF4" s="1170"/>
    </row>
    <row r="5" spans="1:84" s="1165" customFormat="1" ht="15" customHeight="1">
      <c r="A5" s="3082"/>
      <c r="B5" s="3082"/>
      <c r="C5" s="3082"/>
      <c r="D5" s="1233"/>
      <c r="E5" s="3154"/>
      <c r="F5" s="3214" t="s">
        <v>2917</v>
      </c>
      <c r="G5" s="3212"/>
      <c r="H5" s="3212"/>
      <c r="I5" s="3212"/>
      <c r="J5" s="3212"/>
      <c r="K5" s="3212"/>
      <c r="L5" s="3212"/>
      <c r="M5" s="3215"/>
      <c r="N5" s="3211" t="s">
        <v>2918</v>
      </c>
      <c r="O5" s="1236"/>
      <c r="P5" s="1236"/>
      <c r="Q5" s="1236"/>
      <c r="R5" s="1236"/>
      <c r="S5" s="1236"/>
      <c r="T5" s="1236"/>
      <c r="U5" s="1236"/>
      <c r="V5" s="1173" t="s">
        <v>4125</v>
      </c>
      <c r="W5" s="1172" t="s">
        <v>4124</v>
      </c>
      <c r="X5" s="1236"/>
      <c r="Y5" s="1236"/>
      <c r="Z5" s="1236"/>
      <c r="AA5" s="1236"/>
      <c r="AB5" s="1236"/>
      <c r="AC5" s="1236"/>
      <c r="AD5" s="1236"/>
      <c r="AE5" s="1236"/>
      <c r="AF5" s="1236"/>
      <c r="AG5" s="1236"/>
      <c r="AH5" s="1236"/>
      <c r="AI5" s="1236"/>
      <c r="AJ5" s="1236"/>
      <c r="AK5" s="1236"/>
      <c r="AL5" s="2881"/>
      <c r="AM5" s="3211" t="s">
        <v>2919</v>
      </c>
      <c r="AN5" s="3212"/>
      <c r="AO5" s="3212"/>
      <c r="AP5" s="3212"/>
      <c r="AQ5" s="3212"/>
      <c r="AR5" s="3212"/>
      <c r="AS5" s="3212"/>
      <c r="AT5" s="3212"/>
      <c r="AU5" s="3082"/>
      <c r="AV5" s="3082"/>
      <c r="AW5" s="3082"/>
      <c r="AX5" s="1233"/>
      <c r="AY5" s="3211" t="s">
        <v>2920</v>
      </c>
      <c r="AZ5" s="3212"/>
      <c r="BA5" s="3212"/>
      <c r="BB5" s="3212"/>
      <c r="BC5" s="3212"/>
      <c r="BD5" s="3212"/>
      <c r="BE5" s="3212"/>
      <c r="BF5" s="3215"/>
      <c r="BG5" s="2884"/>
      <c r="BH5" s="1236"/>
      <c r="BI5" s="1236"/>
      <c r="BJ5" s="2850" t="s">
        <v>4127</v>
      </c>
      <c r="BK5" s="1217" t="s">
        <v>4128</v>
      </c>
      <c r="BL5" s="1236"/>
      <c r="BM5" s="1236"/>
      <c r="BN5" s="1236"/>
      <c r="BO5" s="1236"/>
      <c r="BP5" s="1236"/>
      <c r="BQ5" s="1236"/>
      <c r="BR5" s="1236"/>
      <c r="BS5" s="1236"/>
      <c r="BT5" s="1236"/>
      <c r="BU5" s="1236"/>
      <c r="BV5" s="1236"/>
      <c r="BW5" s="2881"/>
      <c r="BX5" s="3158"/>
      <c r="BY5" s="1169"/>
    </row>
    <row r="6" spans="1:84" s="1165" customFormat="1" ht="15" customHeight="1">
      <c r="A6" s="3082"/>
      <c r="B6" s="3082"/>
      <c r="C6" s="3082"/>
      <c r="D6" s="1233"/>
      <c r="E6" s="3154"/>
      <c r="F6" s="3210" t="s">
        <v>2921</v>
      </c>
      <c r="G6" s="3204" t="s">
        <v>2922</v>
      </c>
      <c r="H6" s="3204" t="s">
        <v>2923</v>
      </c>
      <c r="I6" s="3204" t="s">
        <v>2924</v>
      </c>
      <c r="J6" s="3204" t="s">
        <v>2925</v>
      </c>
      <c r="K6" s="3204" t="s">
        <v>2926</v>
      </c>
      <c r="L6" s="3204" t="s">
        <v>2927</v>
      </c>
      <c r="M6" s="3204" t="s">
        <v>2928</v>
      </c>
      <c r="N6" s="3217"/>
      <c r="O6" s="3146" t="s">
        <v>4130</v>
      </c>
      <c r="P6" s="3212"/>
      <c r="Q6" s="3212"/>
      <c r="R6" s="3212"/>
      <c r="S6" s="3212"/>
      <c r="T6" s="3212"/>
      <c r="U6" s="3212"/>
      <c r="V6" s="3212"/>
      <c r="W6" s="3214" t="s">
        <v>2929</v>
      </c>
      <c r="X6" s="3214"/>
      <c r="Y6" s="3214"/>
      <c r="Z6" s="3214"/>
      <c r="AA6" s="3214"/>
      <c r="AB6" s="3214"/>
      <c r="AC6" s="3214"/>
      <c r="AD6" s="3216"/>
      <c r="AE6" s="3214" t="s">
        <v>2930</v>
      </c>
      <c r="AF6" s="3212"/>
      <c r="AG6" s="3212"/>
      <c r="AH6" s="3212"/>
      <c r="AI6" s="3212"/>
      <c r="AJ6" s="3212"/>
      <c r="AK6" s="3212"/>
      <c r="AL6" s="3215"/>
      <c r="AM6" s="3210" t="s">
        <v>2921</v>
      </c>
      <c r="AN6" s="3204" t="s">
        <v>2922</v>
      </c>
      <c r="AO6" s="3204" t="s">
        <v>2931</v>
      </c>
      <c r="AP6" s="3204" t="s">
        <v>2932</v>
      </c>
      <c r="AQ6" s="3204" t="s">
        <v>2933</v>
      </c>
      <c r="AR6" s="3204" t="s">
        <v>2926</v>
      </c>
      <c r="AS6" s="3204" t="s">
        <v>2934</v>
      </c>
      <c r="AT6" s="3204" t="s">
        <v>2928</v>
      </c>
      <c r="AU6" s="3082"/>
      <c r="AV6" s="3082"/>
      <c r="AW6" s="3082"/>
      <c r="AX6" s="1233"/>
      <c r="AY6" s="3210" t="s">
        <v>2935</v>
      </c>
      <c r="AZ6" s="3204" t="s">
        <v>2936</v>
      </c>
      <c r="BA6" s="3204" t="s">
        <v>2937</v>
      </c>
      <c r="BB6" s="3204" t="s">
        <v>2938</v>
      </c>
      <c r="BC6" s="3204" t="s">
        <v>2939</v>
      </c>
      <c r="BD6" s="3204" t="s">
        <v>2940</v>
      </c>
      <c r="BE6" s="3204" t="s">
        <v>2941</v>
      </c>
      <c r="BF6" s="3204" t="s">
        <v>2942</v>
      </c>
      <c r="BG6" s="3210" t="s">
        <v>2918</v>
      </c>
      <c r="BH6" s="2885"/>
      <c r="BI6" s="2885"/>
      <c r="BJ6" s="2880" t="s">
        <v>4129</v>
      </c>
      <c r="BK6" s="2878" t="s">
        <v>1729</v>
      </c>
      <c r="BL6" s="2885"/>
      <c r="BM6" s="2885"/>
      <c r="BN6" s="2885"/>
      <c r="BO6" s="2886"/>
      <c r="BP6" s="3211" t="s">
        <v>2943</v>
      </c>
      <c r="BQ6" s="3212"/>
      <c r="BR6" s="3212"/>
      <c r="BS6" s="3212"/>
      <c r="BT6" s="3212"/>
      <c r="BU6" s="3212"/>
      <c r="BV6" s="3212"/>
      <c r="BW6" s="3215"/>
      <c r="BX6" s="3158"/>
      <c r="BY6" s="1169"/>
    </row>
    <row r="7" spans="1:84" s="1165" customFormat="1" ht="79.5" customHeight="1">
      <c r="A7" s="3083"/>
      <c r="B7" s="3083"/>
      <c r="C7" s="3083"/>
      <c r="D7" s="1237"/>
      <c r="E7" s="3153"/>
      <c r="F7" s="3205"/>
      <c r="G7" s="3205"/>
      <c r="H7" s="3205"/>
      <c r="I7" s="3205"/>
      <c r="J7" s="3205"/>
      <c r="K7" s="3205"/>
      <c r="L7" s="3205"/>
      <c r="M7" s="3205"/>
      <c r="N7" s="3218"/>
      <c r="O7" s="1238" t="s">
        <v>2944</v>
      </c>
      <c r="P7" s="1239" t="s">
        <v>2922</v>
      </c>
      <c r="Q7" s="1239" t="s">
        <v>2945</v>
      </c>
      <c r="R7" s="1239" t="s">
        <v>2924</v>
      </c>
      <c r="S7" s="1239" t="s">
        <v>2946</v>
      </c>
      <c r="T7" s="1239" t="s">
        <v>2926</v>
      </c>
      <c r="U7" s="1239" t="s">
        <v>2934</v>
      </c>
      <c r="V7" s="1239" t="s">
        <v>2947</v>
      </c>
      <c r="W7" s="1237" t="s">
        <v>2948</v>
      </c>
      <c r="X7" s="1239" t="s">
        <v>2949</v>
      </c>
      <c r="Y7" s="1239" t="s">
        <v>2945</v>
      </c>
      <c r="Z7" s="1239" t="s">
        <v>2950</v>
      </c>
      <c r="AA7" s="1239" t="s">
        <v>2925</v>
      </c>
      <c r="AB7" s="1239" t="s">
        <v>2951</v>
      </c>
      <c r="AC7" s="1239" t="s">
        <v>2927</v>
      </c>
      <c r="AD7" s="1239" t="s">
        <v>2947</v>
      </c>
      <c r="AE7" s="1238" t="s">
        <v>2921</v>
      </c>
      <c r="AF7" s="1239" t="s">
        <v>2922</v>
      </c>
      <c r="AG7" s="1239" t="s">
        <v>2945</v>
      </c>
      <c r="AH7" s="1239" t="s">
        <v>2952</v>
      </c>
      <c r="AI7" s="1239" t="s">
        <v>2946</v>
      </c>
      <c r="AJ7" s="1239" t="s">
        <v>2926</v>
      </c>
      <c r="AK7" s="1239" t="s">
        <v>2927</v>
      </c>
      <c r="AL7" s="1239" t="s">
        <v>2953</v>
      </c>
      <c r="AM7" s="3205"/>
      <c r="AN7" s="3205"/>
      <c r="AO7" s="3205"/>
      <c r="AP7" s="3205"/>
      <c r="AQ7" s="3205"/>
      <c r="AR7" s="3205"/>
      <c r="AS7" s="3205"/>
      <c r="AT7" s="3205"/>
      <c r="AU7" s="3083"/>
      <c r="AV7" s="3083"/>
      <c r="AW7" s="3083"/>
      <c r="AX7" s="1237"/>
      <c r="AY7" s="3205"/>
      <c r="AZ7" s="3205"/>
      <c r="BA7" s="3205"/>
      <c r="BB7" s="3205"/>
      <c r="BC7" s="3205"/>
      <c r="BD7" s="3205"/>
      <c r="BE7" s="3205"/>
      <c r="BF7" s="3205"/>
      <c r="BG7" s="3205"/>
      <c r="BH7" s="1237" t="s">
        <v>2921</v>
      </c>
      <c r="BI7" s="1239" t="s">
        <v>2954</v>
      </c>
      <c r="BJ7" s="1240" t="s">
        <v>2955</v>
      </c>
      <c r="BK7" s="1241" t="s">
        <v>2956</v>
      </c>
      <c r="BL7" s="1239" t="s">
        <v>2957</v>
      </c>
      <c r="BM7" s="1239" t="s">
        <v>2958</v>
      </c>
      <c r="BN7" s="1239" t="s">
        <v>2941</v>
      </c>
      <c r="BO7" s="1239" t="s">
        <v>2942</v>
      </c>
      <c r="BP7" s="1238" t="s">
        <v>2921</v>
      </c>
      <c r="BQ7" s="1239" t="s">
        <v>2959</v>
      </c>
      <c r="BR7" s="1239" t="s">
        <v>2937</v>
      </c>
      <c r="BS7" s="1239" t="s">
        <v>2956</v>
      </c>
      <c r="BT7" s="1239" t="s">
        <v>2960</v>
      </c>
      <c r="BU7" s="1239" t="s">
        <v>2961</v>
      </c>
      <c r="BV7" s="1239" t="s">
        <v>2962</v>
      </c>
      <c r="BW7" s="1239" t="s">
        <v>2963</v>
      </c>
      <c r="BX7" s="3161"/>
      <c r="BY7" s="1169"/>
    </row>
    <row r="8" spans="1:84" s="1182" customFormat="1" ht="12.75" hidden="1" customHeight="1">
      <c r="A8" s="3077" t="s">
        <v>2540</v>
      </c>
      <c r="B8" s="3077"/>
      <c r="C8" s="3077"/>
      <c r="D8" s="1176"/>
      <c r="E8" s="1177">
        <v>299953</v>
      </c>
      <c r="F8" s="1178">
        <v>37490</v>
      </c>
      <c r="G8" s="1178"/>
      <c r="H8" s="1178"/>
      <c r="I8" s="1178"/>
      <c r="J8" s="1178"/>
      <c r="K8" s="1178"/>
      <c r="L8" s="1178"/>
      <c r="M8" s="1178"/>
      <c r="N8" s="1178"/>
      <c r="O8" s="1178"/>
      <c r="P8" s="1178"/>
      <c r="Q8" s="1178"/>
      <c r="R8" s="1178"/>
      <c r="S8" s="1178"/>
      <c r="T8" s="1178"/>
      <c r="U8" s="1178"/>
      <c r="V8" s="226"/>
      <c r="W8" s="1178"/>
      <c r="X8" s="1178"/>
      <c r="Y8" s="1178"/>
      <c r="Z8" s="1178"/>
      <c r="AA8" s="1178"/>
      <c r="AB8" s="1178"/>
      <c r="AC8" s="1178"/>
      <c r="AD8" s="1178"/>
      <c r="AE8" s="1178"/>
      <c r="AF8" s="1178"/>
      <c r="AG8" s="1178"/>
      <c r="AH8" s="1178"/>
      <c r="AI8" s="1178"/>
      <c r="AJ8" s="1178"/>
      <c r="AK8" s="1178"/>
      <c r="AL8" s="1178"/>
      <c r="AM8" s="1178">
        <v>37490</v>
      </c>
      <c r="AN8" s="1178"/>
      <c r="AO8" s="1178"/>
      <c r="AP8" s="1178"/>
      <c r="AQ8" s="1178"/>
      <c r="AR8" s="1178"/>
      <c r="AS8" s="1178"/>
      <c r="AT8" s="1178"/>
      <c r="AU8" s="3077" t="s">
        <v>2540</v>
      </c>
      <c r="AV8" s="3077"/>
      <c r="AW8" s="3077"/>
      <c r="AX8" s="1176"/>
      <c r="AY8" s="1178"/>
      <c r="AZ8" s="1178"/>
      <c r="BA8" s="1178"/>
      <c r="BB8" s="1178"/>
      <c r="BC8" s="1178"/>
      <c r="BD8" s="1178"/>
      <c r="BE8" s="1178"/>
      <c r="BF8" s="1178"/>
      <c r="BG8" s="1178"/>
      <c r="BH8" s="1178"/>
      <c r="BI8" s="1178"/>
      <c r="BJ8" s="1178"/>
      <c r="BK8" s="1178"/>
      <c r="BL8" s="1178"/>
      <c r="BM8" s="1178"/>
      <c r="BN8" s="1178"/>
      <c r="BO8" s="1178"/>
      <c r="BP8" s="1178"/>
      <c r="BQ8" s="1178"/>
      <c r="BR8" s="1178"/>
      <c r="BS8" s="1178"/>
      <c r="BT8" s="1178"/>
      <c r="BU8" s="1178"/>
      <c r="BV8" s="1178"/>
      <c r="BW8" s="1178"/>
      <c r="BX8" s="1178"/>
      <c r="BY8" s="1181"/>
    </row>
    <row r="9" spans="1:84" s="1182" customFormat="1" ht="12.75" hidden="1" customHeight="1">
      <c r="A9" s="3072" t="s">
        <v>2300</v>
      </c>
      <c r="B9" s="3072"/>
      <c r="C9" s="3072"/>
      <c r="D9" s="1176"/>
      <c r="E9" s="227">
        <v>245028.31251835014</v>
      </c>
      <c r="F9" s="226">
        <v>35483.060334576927</v>
      </c>
      <c r="G9" s="226"/>
      <c r="H9" s="226"/>
      <c r="I9" s="226"/>
      <c r="J9" s="226"/>
      <c r="K9" s="226"/>
      <c r="L9" s="226"/>
      <c r="M9" s="226"/>
      <c r="N9" s="226"/>
      <c r="O9" s="226"/>
      <c r="P9" s="226"/>
      <c r="Q9" s="226"/>
      <c r="R9" s="226"/>
      <c r="S9" s="226"/>
      <c r="T9" s="226"/>
      <c r="U9" s="226"/>
      <c r="V9" s="226"/>
      <c r="W9" s="226"/>
      <c r="X9" s="226"/>
      <c r="Y9" s="226"/>
      <c r="Z9" s="226"/>
      <c r="AA9" s="226"/>
      <c r="AB9" s="226"/>
      <c r="AC9" s="226"/>
      <c r="AD9" s="226"/>
      <c r="AE9" s="226"/>
      <c r="AF9" s="226"/>
      <c r="AG9" s="226"/>
      <c r="AH9" s="226"/>
      <c r="AI9" s="226"/>
      <c r="AJ9" s="226"/>
      <c r="AK9" s="226"/>
      <c r="AL9" s="226"/>
      <c r="AM9" s="226">
        <v>35483.060334576927</v>
      </c>
      <c r="AN9" s="226"/>
      <c r="AO9" s="226"/>
      <c r="AP9" s="226"/>
      <c r="AQ9" s="226"/>
      <c r="AR9" s="226"/>
      <c r="AS9" s="226"/>
      <c r="AT9" s="226"/>
      <c r="AU9" s="3072" t="s">
        <v>2300</v>
      </c>
      <c r="AV9" s="3072"/>
      <c r="AW9" s="3072"/>
      <c r="AX9" s="1176"/>
      <c r="AY9" s="226"/>
      <c r="AZ9" s="226"/>
      <c r="BA9" s="226"/>
      <c r="BB9" s="226"/>
      <c r="BC9" s="226"/>
      <c r="BD9" s="226"/>
      <c r="BE9" s="226"/>
      <c r="BF9" s="226"/>
      <c r="BG9" s="226"/>
      <c r="BH9" s="226"/>
      <c r="BI9" s="226"/>
      <c r="BJ9" s="226"/>
      <c r="BK9" s="226"/>
      <c r="BL9" s="226"/>
      <c r="BM9" s="226"/>
      <c r="BN9" s="226"/>
      <c r="BO9" s="226"/>
      <c r="BP9" s="226"/>
      <c r="BQ9" s="226"/>
      <c r="BR9" s="226"/>
      <c r="BS9" s="226"/>
      <c r="BT9" s="226"/>
      <c r="BU9" s="226"/>
      <c r="BV9" s="226"/>
      <c r="BW9" s="226"/>
      <c r="BX9" s="226"/>
      <c r="BY9" s="1181"/>
    </row>
    <row r="10" spans="1:84" s="1182" customFormat="1" ht="12.75" hidden="1" customHeight="1">
      <c r="A10" s="3072" t="s">
        <v>2555</v>
      </c>
      <c r="B10" s="3072"/>
      <c r="C10" s="3072"/>
      <c r="D10" s="1176"/>
      <c r="E10" s="227">
        <v>227442</v>
      </c>
      <c r="F10" s="226">
        <v>24036.959999997744</v>
      </c>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c r="AD10" s="226"/>
      <c r="AE10" s="226"/>
      <c r="AF10" s="226"/>
      <c r="AG10" s="226"/>
      <c r="AH10" s="226"/>
      <c r="AI10" s="226"/>
      <c r="AJ10" s="226"/>
      <c r="AK10" s="226"/>
      <c r="AL10" s="226"/>
      <c r="AM10" s="226">
        <v>24036.959999997744</v>
      </c>
      <c r="AN10" s="226"/>
      <c r="AO10" s="226"/>
      <c r="AP10" s="226"/>
      <c r="AQ10" s="226"/>
      <c r="AR10" s="226"/>
      <c r="AS10" s="226"/>
      <c r="AT10" s="226"/>
      <c r="AU10" s="3072" t="s">
        <v>2891</v>
      </c>
      <c r="AV10" s="3072"/>
      <c r="AW10" s="3072"/>
      <c r="AX10" s="1176"/>
      <c r="AY10" s="226"/>
      <c r="AZ10" s="226"/>
      <c r="BA10" s="226"/>
      <c r="BB10" s="226"/>
      <c r="BC10" s="226"/>
      <c r="BD10" s="226"/>
      <c r="BE10" s="226"/>
      <c r="BF10" s="226"/>
      <c r="BG10" s="226"/>
      <c r="BH10" s="226"/>
      <c r="BI10" s="226"/>
      <c r="BJ10" s="226"/>
      <c r="BK10" s="226"/>
      <c r="BL10" s="226"/>
      <c r="BM10" s="226"/>
      <c r="BN10" s="226"/>
      <c r="BO10" s="226"/>
      <c r="BP10" s="226"/>
      <c r="BQ10" s="226"/>
      <c r="BR10" s="226"/>
      <c r="BS10" s="226"/>
      <c r="BT10" s="226"/>
      <c r="BU10" s="226"/>
      <c r="BV10" s="226"/>
      <c r="BW10" s="226"/>
      <c r="BX10" s="226"/>
      <c r="BY10" s="1181"/>
    </row>
    <row r="11" spans="1:84" s="1182" customFormat="1" ht="12.75" hidden="1" customHeight="1">
      <c r="A11" s="3072" t="s">
        <v>2691</v>
      </c>
      <c r="B11" s="3072"/>
      <c r="C11" s="3072"/>
      <c r="D11" s="1176"/>
      <c r="E11" s="227">
        <v>228813.06455282218</v>
      </c>
      <c r="F11" s="226">
        <v>28234.936240150477</v>
      </c>
      <c r="G11" s="226"/>
      <c r="H11" s="226"/>
      <c r="I11" s="226"/>
      <c r="J11" s="226"/>
      <c r="K11" s="226"/>
      <c r="L11" s="226"/>
      <c r="M11" s="226"/>
      <c r="N11" s="226"/>
      <c r="O11" s="226"/>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v>28234.936240150477</v>
      </c>
      <c r="AN11" s="226"/>
      <c r="AO11" s="226"/>
      <c r="AP11" s="226"/>
      <c r="AQ11" s="226"/>
      <c r="AR11" s="226"/>
      <c r="AS11" s="226"/>
      <c r="AT11" s="226"/>
      <c r="AU11" s="3072" t="s">
        <v>2964</v>
      </c>
      <c r="AV11" s="3072"/>
      <c r="AW11" s="3072"/>
      <c r="AX11" s="1176"/>
      <c r="AY11" s="226"/>
      <c r="AZ11" s="226"/>
      <c r="BA11" s="226"/>
      <c r="BB11" s="226"/>
      <c r="BC11" s="226"/>
      <c r="BD11" s="226"/>
      <c r="BE11" s="226"/>
      <c r="BF11" s="226"/>
      <c r="BG11" s="226"/>
      <c r="BH11" s="226"/>
      <c r="BI11" s="226"/>
      <c r="BJ11" s="226"/>
      <c r="BK11" s="226"/>
      <c r="BL11" s="226"/>
      <c r="BM11" s="226"/>
      <c r="BN11" s="226"/>
      <c r="BO11" s="226"/>
      <c r="BP11" s="226"/>
      <c r="BQ11" s="226"/>
      <c r="BR11" s="226"/>
      <c r="BS11" s="226"/>
      <c r="BT11" s="226"/>
      <c r="BU11" s="226"/>
      <c r="BV11" s="226"/>
      <c r="BW11" s="226"/>
      <c r="BX11" s="226"/>
      <c r="BY11" s="1181"/>
    </row>
    <row r="12" spans="1:84" s="1182" customFormat="1" ht="12.75" hidden="1" customHeight="1">
      <c r="A12" s="3072" t="s">
        <v>2359</v>
      </c>
      <c r="B12" s="3072"/>
      <c r="C12" s="3072"/>
      <c r="D12" s="1176"/>
      <c r="E12" s="227">
        <v>228948.67022142731</v>
      </c>
      <c r="F12" s="226">
        <v>34878.675153735967</v>
      </c>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v>34878.675153735967</v>
      </c>
      <c r="AN12" s="226"/>
      <c r="AO12" s="226"/>
      <c r="AP12" s="226"/>
      <c r="AQ12" s="226"/>
      <c r="AR12" s="226"/>
      <c r="AS12" s="226"/>
      <c r="AT12" s="226"/>
      <c r="AU12" s="3072" t="s">
        <v>2692</v>
      </c>
      <c r="AV12" s="3072"/>
      <c r="AW12" s="3072"/>
      <c r="AX12" s="117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1181"/>
    </row>
    <row r="13" spans="1:84" s="1182" customFormat="1" ht="13.7" hidden="1" customHeight="1">
      <c r="A13" s="3072" t="s">
        <v>2384</v>
      </c>
      <c r="B13" s="3072"/>
      <c r="C13" s="3072"/>
      <c r="D13" s="1176"/>
      <c r="E13" s="227">
        <v>193925.71732453088</v>
      </c>
      <c r="F13" s="642">
        <v>29297.654461531027</v>
      </c>
      <c r="G13" s="642"/>
      <c r="H13" s="642"/>
      <c r="I13" s="642"/>
      <c r="J13" s="642"/>
      <c r="K13" s="642"/>
      <c r="L13" s="642"/>
      <c r="M13" s="642"/>
      <c r="N13" s="642"/>
      <c r="O13" s="642"/>
      <c r="P13" s="642"/>
      <c r="Q13" s="642"/>
      <c r="R13" s="642"/>
      <c r="S13" s="642"/>
      <c r="T13" s="642"/>
      <c r="U13" s="642"/>
      <c r="V13" s="642"/>
      <c r="W13" s="642"/>
      <c r="X13" s="642"/>
      <c r="Y13" s="642"/>
      <c r="Z13" s="642"/>
      <c r="AA13" s="642"/>
      <c r="AB13" s="642"/>
      <c r="AC13" s="642"/>
      <c r="AD13" s="642"/>
      <c r="AE13" s="642"/>
      <c r="AF13" s="642"/>
      <c r="AG13" s="642"/>
      <c r="AH13" s="642"/>
      <c r="AI13" s="642"/>
      <c r="AJ13" s="642"/>
      <c r="AK13" s="642"/>
      <c r="AL13" s="642"/>
      <c r="AM13" s="642">
        <v>29297.654461531027</v>
      </c>
      <c r="AN13" s="642"/>
      <c r="AO13" s="642"/>
      <c r="AP13" s="642"/>
      <c r="AQ13" s="642"/>
      <c r="AR13" s="642"/>
      <c r="AS13" s="642"/>
      <c r="AT13" s="226"/>
      <c r="AU13" s="3072" t="s">
        <v>2324</v>
      </c>
      <c r="AV13" s="3072"/>
      <c r="AW13" s="3072"/>
      <c r="AX13" s="1176"/>
      <c r="AY13" s="642"/>
      <c r="AZ13" s="642"/>
      <c r="BA13" s="642"/>
      <c r="BB13" s="642"/>
      <c r="BC13" s="642"/>
      <c r="BD13" s="642"/>
      <c r="BE13" s="642"/>
      <c r="BF13" s="642"/>
      <c r="BG13" s="642"/>
      <c r="BH13" s="642"/>
      <c r="BI13" s="642"/>
      <c r="BJ13" s="642"/>
      <c r="BK13" s="642"/>
      <c r="BL13" s="642"/>
      <c r="BM13" s="642"/>
      <c r="BN13" s="642"/>
      <c r="BO13" s="642"/>
      <c r="BP13" s="642"/>
      <c r="BQ13" s="642"/>
      <c r="BR13" s="642"/>
      <c r="BS13" s="642"/>
      <c r="BT13" s="642"/>
      <c r="BU13" s="642"/>
      <c r="BV13" s="642"/>
      <c r="BW13" s="642"/>
      <c r="BX13" s="226"/>
      <c r="BY13" s="1181"/>
    </row>
    <row r="14" spans="1:84" s="1182" customFormat="1" ht="0.75" hidden="1" customHeight="1">
      <c r="A14" s="3072" t="s">
        <v>2361</v>
      </c>
      <c r="B14" s="3072"/>
      <c r="C14" s="3072"/>
      <c r="D14" s="1176"/>
      <c r="E14" s="227">
        <v>166140.25630622066</v>
      </c>
      <c r="F14" s="642">
        <v>32255.88805542449</v>
      </c>
      <c r="G14" s="642"/>
      <c r="H14" s="642"/>
      <c r="I14" s="642"/>
      <c r="J14" s="642"/>
      <c r="K14" s="642"/>
      <c r="L14" s="642"/>
      <c r="M14" s="642"/>
      <c r="N14" s="642"/>
      <c r="O14" s="642"/>
      <c r="P14" s="642"/>
      <c r="Q14" s="642"/>
      <c r="R14" s="642"/>
      <c r="S14" s="642"/>
      <c r="T14" s="642"/>
      <c r="U14" s="642"/>
      <c r="V14" s="642"/>
      <c r="W14" s="642"/>
      <c r="X14" s="642"/>
      <c r="Y14" s="642"/>
      <c r="Z14" s="642"/>
      <c r="AA14" s="642"/>
      <c r="AB14" s="642"/>
      <c r="AC14" s="642"/>
      <c r="AD14" s="642"/>
      <c r="AE14" s="642"/>
      <c r="AF14" s="642"/>
      <c r="AG14" s="642"/>
      <c r="AH14" s="642"/>
      <c r="AI14" s="642"/>
      <c r="AJ14" s="642"/>
      <c r="AK14" s="642"/>
      <c r="AL14" s="642"/>
      <c r="AM14" s="642">
        <v>32255.88805542449</v>
      </c>
      <c r="AN14" s="642"/>
      <c r="AO14" s="642"/>
      <c r="AP14" s="642"/>
      <c r="AQ14" s="642"/>
      <c r="AR14" s="642"/>
      <c r="AS14" s="642"/>
      <c r="AT14" s="226"/>
      <c r="AU14" s="3072" t="s">
        <v>2361</v>
      </c>
      <c r="AV14" s="3072"/>
      <c r="AW14" s="3072"/>
      <c r="AX14" s="1176"/>
      <c r="AY14" s="642"/>
      <c r="AZ14" s="642"/>
      <c r="BA14" s="642"/>
      <c r="BB14" s="642"/>
      <c r="BC14" s="642"/>
      <c r="BD14" s="642"/>
      <c r="BE14" s="642"/>
      <c r="BF14" s="642"/>
      <c r="BG14" s="642"/>
      <c r="BH14" s="642"/>
      <c r="BI14" s="642"/>
      <c r="BJ14" s="642"/>
      <c r="BK14" s="642"/>
      <c r="BL14" s="642"/>
      <c r="BM14" s="642"/>
      <c r="BN14" s="642"/>
      <c r="BO14" s="642"/>
      <c r="BP14" s="642"/>
      <c r="BQ14" s="642"/>
      <c r="BR14" s="642"/>
      <c r="BS14" s="642"/>
      <c r="BT14" s="642"/>
      <c r="BU14" s="642"/>
      <c r="BV14" s="642"/>
      <c r="BW14" s="642"/>
      <c r="BX14" s="226"/>
      <c r="BY14" s="1181"/>
    </row>
    <row r="15" spans="1:84" s="1182" customFormat="1" ht="13.7" hidden="1" customHeight="1">
      <c r="A15" s="3072" t="s">
        <v>2965</v>
      </c>
      <c r="B15" s="3072"/>
      <c r="C15" s="3072"/>
      <c r="D15" s="1083"/>
      <c r="E15" s="1183">
        <v>155909.24169496537</v>
      </c>
      <c r="F15" s="1183">
        <v>26183.888044999865</v>
      </c>
      <c r="G15" s="1183"/>
      <c r="H15" s="1183"/>
      <c r="I15" s="1183"/>
      <c r="J15" s="1183"/>
      <c r="K15" s="1183"/>
      <c r="L15" s="1183"/>
      <c r="M15" s="1183"/>
      <c r="N15" s="1183"/>
      <c r="O15" s="1183"/>
      <c r="P15" s="1183"/>
      <c r="Q15" s="1183"/>
      <c r="R15" s="1183"/>
      <c r="S15" s="1183"/>
      <c r="T15" s="1183"/>
      <c r="U15" s="1183"/>
      <c r="V15" s="1183"/>
      <c r="W15" s="1183"/>
      <c r="X15" s="1183"/>
      <c r="Y15" s="1183"/>
      <c r="Z15" s="1183"/>
      <c r="AA15" s="1183"/>
      <c r="AB15" s="1183"/>
      <c r="AC15" s="644" t="s">
        <v>281</v>
      </c>
      <c r="AD15" s="644"/>
      <c r="AE15" s="644"/>
      <c r="AF15" s="1183"/>
      <c r="AG15" s="1183"/>
      <c r="AH15" s="1183"/>
      <c r="AI15" s="1183"/>
      <c r="AJ15" s="1183"/>
      <c r="AK15" s="644"/>
      <c r="AL15" s="644" t="s">
        <v>281</v>
      </c>
      <c r="AM15" s="1183">
        <v>26183.888044999865</v>
      </c>
      <c r="AN15" s="1183"/>
      <c r="AO15" s="1183"/>
      <c r="AP15" s="1183"/>
      <c r="AQ15" s="1183"/>
      <c r="AR15" s="1183"/>
      <c r="AS15" s="1183"/>
      <c r="AT15" s="1183"/>
      <c r="AU15" s="3072" t="s">
        <v>2386</v>
      </c>
      <c r="AV15" s="3072"/>
      <c r="AW15" s="3072"/>
      <c r="AX15" s="1083"/>
      <c r="AY15" s="1183"/>
      <c r="AZ15" s="1183"/>
      <c r="BA15" s="1183"/>
      <c r="BB15" s="1183"/>
      <c r="BC15" s="1183"/>
      <c r="BD15" s="1183"/>
      <c r="BE15" s="1183"/>
      <c r="BF15" s="1183"/>
      <c r="BG15" s="1183"/>
      <c r="BH15" s="1183"/>
      <c r="BI15" s="1183"/>
      <c r="BJ15" s="1183"/>
      <c r="BK15" s="1183"/>
      <c r="BL15" s="1183"/>
      <c r="BM15" s="1183"/>
      <c r="BN15" s="644" t="s">
        <v>281</v>
      </c>
      <c r="BO15" s="644"/>
      <c r="BP15" s="644"/>
      <c r="BQ15" s="1183"/>
      <c r="BR15" s="1183"/>
      <c r="BS15" s="1183"/>
      <c r="BT15" s="1183"/>
      <c r="BU15" s="1183"/>
      <c r="BV15" s="644"/>
      <c r="BW15" s="644" t="s">
        <v>281</v>
      </c>
      <c r="BX15" s="982"/>
      <c r="BY15" s="1181"/>
    </row>
    <row r="16" spans="1:84" s="1182" customFormat="1" ht="13.7" hidden="1" customHeight="1">
      <c r="A16" s="3072" t="s">
        <v>2966</v>
      </c>
      <c r="B16" s="3072"/>
      <c r="C16" s="3072"/>
      <c r="D16" s="1083"/>
      <c r="E16" s="1183">
        <v>145594.46687390516</v>
      </c>
      <c r="F16" s="1184">
        <v>36044.047107477432</v>
      </c>
      <c r="G16" s="1184"/>
      <c r="H16" s="1184"/>
      <c r="I16" s="1184"/>
      <c r="J16" s="1184"/>
      <c r="K16" s="1184"/>
      <c r="L16" s="1184"/>
      <c r="M16" s="1184"/>
      <c r="N16" s="1184"/>
      <c r="O16" s="1184"/>
      <c r="P16" s="1184"/>
      <c r="Q16" s="1184"/>
      <c r="R16" s="1184"/>
      <c r="S16" s="1184"/>
      <c r="T16" s="1184"/>
      <c r="U16" s="1184"/>
      <c r="V16" s="1184"/>
      <c r="W16" s="1184"/>
      <c r="X16" s="1184"/>
      <c r="Y16" s="1184"/>
      <c r="Z16" s="1184"/>
      <c r="AA16" s="1184"/>
      <c r="AB16" s="1184"/>
      <c r="AC16" s="644" t="s">
        <v>281</v>
      </c>
      <c r="AD16" s="644"/>
      <c r="AE16" s="644"/>
      <c r="AF16" s="1184"/>
      <c r="AG16" s="1184"/>
      <c r="AH16" s="1184"/>
      <c r="AI16" s="1184"/>
      <c r="AJ16" s="1184"/>
      <c r="AK16" s="644"/>
      <c r="AL16" s="644" t="s">
        <v>281</v>
      </c>
      <c r="AM16" s="1184">
        <v>36044.047107477432</v>
      </c>
      <c r="AN16" s="1184"/>
      <c r="AO16" s="1184"/>
      <c r="AP16" s="1184"/>
      <c r="AQ16" s="1184"/>
      <c r="AR16" s="1184"/>
      <c r="AS16" s="1184"/>
      <c r="AT16" s="1183"/>
      <c r="AU16" s="3072" t="s">
        <v>2365</v>
      </c>
      <c r="AV16" s="3072"/>
      <c r="AW16" s="3072"/>
      <c r="AX16" s="1083"/>
      <c r="AY16" s="1184"/>
      <c r="AZ16" s="1184"/>
      <c r="BA16" s="1184"/>
      <c r="BB16" s="1184"/>
      <c r="BC16" s="1184"/>
      <c r="BD16" s="1184"/>
      <c r="BE16" s="1184"/>
      <c r="BF16" s="1184"/>
      <c r="BG16" s="1184"/>
      <c r="BH16" s="1184"/>
      <c r="BI16" s="1184"/>
      <c r="BJ16" s="1184"/>
      <c r="BK16" s="1184"/>
      <c r="BL16" s="1184"/>
      <c r="BM16" s="1184"/>
      <c r="BN16" s="644" t="s">
        <v>281</v>
      </c>
      <c r="BO16" s="644"/>
      <c r="BP16" s="644"/>
      <c r="BQ16" s="1184"/>
      <c r="BR16" s="1184"/>
      <c r="BS16" s="1184"/>
      <c r="BT16" s="1184"/>
      <c r="BU16" s="1184"/>
      <c r="BV16" s="644"/>
      <c r="BW16" s="644" t="s">
        <v>281</v>
      </c>
      <c r="BX16" s="982"/>
      <c r="BY16" s="1181"/>
    </row>
    <row r="17" spans="1:94" s="1182" customFormat="1" ht="13.7" hidden="1" customHeight="1">
      <c r="A17" s="3072" t="s">
        <v>2967</v>
      </c>
      <c r="B17" s="3072"/>
      <c r="C17" s="3072"/>
      <c r="D17" s="1083"/>
      <c r="E17" s="1183">
        <v>138340.60233372761</v>
      </c>
      <c r="F17" s="1183">
        <v>32854.434926279362</v>
      </c>
      <c r="G17" s="1183"/>
      <c r="H17" s="1183"/>
      <c r="I17" s="1183"/>
      <c r="J17" s="1183"/>
      <c r="K17" s="1183"/>
      <c r="L17" s="1183"/>
      <c r="M17" s="1183"/>
      <c r="N17" s="1183"/>
      <c r="O17" s="1183"/>
      <c r="P17" s="1183"/>
      <c r="Q17" s="1183"/>
      <c r="R17" s="1183"/>
      <c r="S17" s="1183"/>
      <c r="T17" s="1183"/>
      <c r="U17" s="1183"/>
      <c r="V17" s="1183"/>
      <c r="W17" s="1183"/>
      <c r="X17" s="1183"/>
      <c r="Y17" s="1183"/>
      <c r="Z17" s="1183"/>
      <c r="AA17" s="1183"/>
      <c r="AB17" s="1183"/>
      <c r="AC17" s="644" t="s">
        <v>281</v>
      </c>
      <c r="AD17" s="644"/>
      <c r="AE17" s="644"/>
      <c r="AF17" s="1183"/>
      <c r="AG17" s="1183"/>
      <c r="AH17" s="1183"/>
      <c r="AI17" s="1183"/>
      <c r="AJ17" s="1183"/>
      <c r="AK17" s="644"/>
      <c r="AL17" s="644" t="s">
        <v>281</v>
      </c>
      <c r="AM17" s="1183">
        <v>32854.434926279362</v>
      </c>
      <c r="AN17" s="1183"/>
      <c r="AO17" s="1183"/>
      <c r="AP17" s="1183"/>
      <c r="AQ17" s="1183"/>
      <c r="AR17" s="1183"/>
      <c r="AS17" s="1183"/>
      <c r="AT17" s="1183"/>
      <c r="AU17" s="3072" t="s">
        <v>2367</v>
      </c>
      <c r="AV17" s="3072"/>
      <c r="AW17" s="3072"/>
      <c r="AX17" s="1083"/>
      <c r="AY17" s="1183"/>
      <c r="AZ17" s="1183"/>
      <c r="BA17" s="1183"/>
      <c r="BB17" s="1183"/>
      <c r="BC17" s="1183"/>
      <c r="BD17" s="1183"/>
      <c r="BE17" s="1183"/>
      <c r="BF17" s="1183"/>
      <c r="BG17" s="1183"/>
      <c r="BH17" s="1183"/>
      <c r="BI17" s="1183"/>
      <c r="BJ17" s="1183"/>
      <c r="BK17" s="1183"/>
      <c r="BL17" s="1183"/>
      <c r="BM17" s="1183"/>
      <c r="BN17" s="644" t="s">
        <v>281</v>
      </c>
      <c r="BO17" s="644"/>
      <c r="BP17" s="644"/>
      <c r="BQ17" s="1183"/>
      <c r="BR17" s="1183"/>
      <c r="BS17" s="1183"/>
      <c r="BT17" s="1183"/>
      <c r="BU17" s="1183"/>
      <c r="BV17" s="644"/>
      <c r="BW17" s="644" t="s">
        <v>281</v>
      </c>
      <c r="BX17" s="982"/>
      <c r="BY17" s="1181"/>
    </row>
    <row r="18" spans="1:94" s="1182" customFormat="1" ht="14.25" hidden="1" customHeight="1">
      <c r="A18" s="3072" t="s">
        <v>2968</v>
      </c>
      <c r="B18" s="3072"/>
      <c r="C18" s="3072"/>
      <c r="D18" s="1083"/>
      <c r="E18" s="1185">
        <v>138234.84637123178</v>
      </c>
      <c r="F18" s="1183">
        <v>32837.650380455758</v>
      </c>
      <c r="G18" s="1183"/>
      <c r="H18" s="1183"/>
      <c r="I18" s="1183"/>
      <c r="J18" s="1183"/>
      <c r="K18" s="1183"/>
      <c r="L18" s="1183"/>
      <c r="M18" s="1183"/>
      <c r="N18" s="1183"/>
      <c r="O18" s="1183"/>
      <c r="P18" s="1183"/>
      <c r="Q18" s="1183"/>
      <c r="R18" s="1183"/>
      <c r="S18" s="1183"/>
      <c r="T18" s="1183"/>
      <c r="U18" s="1183"/>
      <c r="V18" s="1183"/>
      <c r="W18" s="1183"/>
      <c r="X18" s="1183"/>
      <c r="Y18" s="1183"/>
      <c r="Z18" s="1183"/>
      <c r="AA18" s="1183"/>
      <c r="AB18" s="1183"/>
      <c r="AC18" s="644" t="s">
        <v>281</v>
      </c>
      <c r="AD18" s="644"/>
      <c r="AE18" s="644"/>
      <c r="AF18" s="1183"/>
      <c r="AG18" s="1183"/>
      <c r="AH18" s="1183"/>
      <c r="AI18" s="1183"/>
      <c r="AJ18" s="1183"/>
      <c r="AK18" s="644"/>
      <c r="AL18" s="644" t="s">
        <v>281</v>
      </c>
      <c r="AM18" s="1183">
        <v>32837.650380455758</v>
      </c>
      <c r="AN18" s="1183"/>
      <c r="AO18" s="1183"/>
      <c r="AP18" s="1183"/>
      <c r="AQ18" s="1183"/>
      <c r="AR18" s="1183"/>
      <c r="AS18" s="1183"/>
      <c r="AT18" s="1183"/>
      <c r="AU18" s="3072" t="s">
        <v>2818</v>
      </c>
      <c r="AV18" s="3072"/>
      <c r="AW18" s="3072"/>
      <c r="AX18" s="1083"/>
      <c r="AY18" s="1183"/>
      <c r="AZ18" s="1183"/>
      <c r="BA18" s="1183"/>
      <c r="BB18" s="1183"/>
      <c r="BC18" s="1183"/>
      <c r="BD18" s="1183"/>
      <c r="BE18" s="1183"/>
      <c r="BF18" s="1183"/>
      <c r="BG18" s="1183"/>
      <c r="BH18" s="1183"/>
      <c r="BI18" s="1183"/>
      <c r="BJ18" s="1183"/>
      <c r="BK18" s="1183"/>
      <c r="BL18" s="1183"/>
      <c r="BM18" s="1183"/>
      <c r="BN18" s="644" t="s">
        <v>281</v>
      </c>
      <c r="BO18" s="644"/>
      <c r="BP18" s="644"/>
      <c r="BQ18" s="1183"/>
      <c r="BR18" s="1183"/>
      <c r="BS18" s="1183"/>
      <c r="BT18" s="1183"/>
      <c r="BU18" s="1183"/>
      <c r="BV18" s="644"/>
      <c r="BW18" s="644" t="s">
        <v>281</v>
      </c>
      <c r="BX18" s="982"/>
      <c r="BY18" s="1181"/>
      <c r="CO18" s="1182" t="e">
        <f>#REF!/E18</f>
        <v>#REF!</v>
      </c>
      <c r="CP18" s="1182" t="e">
        <f>CO18/12</f>
        <v>#REF!</v>
      </c>
    </row>
    <row r="19" spans="1:94" s="1182" customFormat="1" ht="15.75" hidden="1" customHeight="1">
      <c r="A19" s="3072" t="s">
        <v>2898</v>
      </c>
      <c r="B19" s="3072"/>
      <c r="C19" s="3072"/>
      <c r="D19" s="1083"/>
      <c r="E19" s="1184">
        <v>148534.99487466394</v>
      </c>
      <c r="F19" s="1183">
        <v>36143.985217942514</v>
      </c>
      <c r="G19" s="1183"/>
      <c r="H19" s="1183"/>
      <c r="I19" s="1183"/>
      <c r="J19" s="1183"/>
      <c r="K19" s="644" t="s">
        <v>281</v>
      </c>
      <c r="L19" s="644"/>
      <c r="M19" s="644" t="s">
        <v>281</v>
      </c>
      <c r="N19" s="644"/>
      <c r="O19" s="644" t="s">
        <v>281</v>
      </c>
      <c r="P19" s="644"/>
      <c r="Q19" s="644"/>
      <c r="R19" s="644"/>
      <c r="S19" s="644"/>
      <c r="T19" s="644"/>
      <c r="U19" s="644"/>
      <c r="V19" s="644" t="s">
        <v>281</v>
      </c>
      <c r="W19" s="644" t="s">
        <v>281</v>
      </c>
      <c r="X19" s="644"/>
      <c r="Y19" s="644"/>
      <c r="Z19" s="644"/>
      <c r="AA19" s="644"/>
      <c r="AB19" s="644"/>
      <c r="AC19" s="644" t="s">
        <v>281</v>
      </c>
      <c r="AD19" s="644" t="s">
        <v>281</v>
      </c>
      <c r="AE19" s="644"/>
      <c r="AF19" s="644"/>
      <c r="AG19" s="644"/>
      <c r="AH19" s="644"/>
      <c r="AI19" s="644"/>
      <c r="AJ19" s="644"/>
      <c r="AK19" s="644" t="s">
        <v>281</v>
      </c>
      <c r="AL19" s="644" t="s">
        <v>281</v>
      </c>
      <c r="AM19" s="1183">
        <v>29886.464678443583</v>
      </c>
      <c r="AN19" s="1183"/>
      <c r="AO19" s="1183"/>
      <c r="AP19" s="1183"/>
      <c r="AQ19" s="1183"/>
      <c r="AR19" s="644" t="s">
        <v>281</v>
      </c>
      <c r="AS19" s="644" t="s">
        <v>112</v>
      </c>
      <c r="AT19" s="982" t="s">
        <v>388</v>
      </c>
      <c r="AU19" s="3072" t="s">
        <v>2898</v>
      </c>
      <c r="AV19" s="3072"/>
      <c r="AW19" s="3072"/>
      <c r="AX19" s="1083"/>
      <c r="AY19" s="644" t="s">
        <v>388</v>
      </c>
      <c r="AZ19" s="1183"/>
      <c r="BA19" s="1183"/>
      <c r="BB19" s="1183"/>
      <c r="BC19" s="1183"/>
      <c r="BD19" s="644" t="s">
        <v>281</v>
      </c>
      <c r="BE19" s="644"/>
      <c r="BF19" s="644" t="s">
        <v>388</v>
      </c>
      <c r="BG19" s="644" t="s">
        <v>388</v>
      </c>
      <c r="BH19" s="644" t="s">
        <v>112</v>
      </c>
      <c r="BI19" s="644"/>
      <c r="BJ19" s="644"/>
      <c r="BK19" s="644"/>
      <c r="BL19" s="644"/>
      <c r="BM19" s="644"/>
      <c r="BN19" s="644" t="s">
        <v>388</v>
      </c>
      <c r="BO19" s="644" t="s">
        <v>388</v>
      </c>
      <c r="BP19" s="644"/>
      <c r="BQ19" s="644"/>
      <c r="BR19" s="644"/>
      <c r="BS19" s="644"/>
      <c r="BT19" s="644"/>
      <c r="BU19" s="644"/>
      <c r="BV19" s="644" t="s">
        <v>388</v>
      </c>
      <c r="BW19" s="644" t="s">
        <v>388</v>
      </c>
      <c r="BX19" s="982"/>
      <c r="BY19" s="1181"/>
      <c r="CO19" s="1182" t="e">
        <f>#REF!/E19</f>
        <v>#REF!</v>
      </c>
      <c r="CP19" s="1182" t="e">
        <f>CO19/12</f>
        <v>#REF!</v>
      </c>
    </row>
    <row r="20" spans="1:94" s="1182" customFormat="1" ht="15.75" hidden="1" customHeight="1">
      <c r="A20" s="3072" t="s">
        <v>2729</v>
      </c>
      <c r="B20" s="3072"/>
      <c r="C20" s="3072"/>
      <c r="D20" s="1083"/>
      <c r="E20" s="1184">
        <v>159165.50983377962</v>
      </c>
      <c r="F20" s="1183">
        <v>24130.375383116003</v>
      </c>
      <c r="G20" s="1183"/>
      <c r="H20" s="1183"/>
      <c r="I20" s="1183"/>
      <c r="J20" s="1183"/>
      <c r="K20" s="644" t="s">
        <v>388</v>
      </c>
      <c r="L20" s="644"/>
      <c r="M20" s="644" t="s">
        <v>388</v>
      </c>
      <c r="N20" s="644"/>
      <c r="O20" s="644" t="s">
        <v>388</v>
      </c>
      <c r="P20" s="644"/>
      <c r="Q20" s="644"/>
      <c r="R20" s="644"/>
      <c r="S20" s="644"/>
      <c r="T20" s="644"/>
      <c r="U20" s="644"/>
      <c r="V20" s="644" t="s">
        <v>388</v>
      </c>
      <c r="W20" s="644" t="s">
        <v>388</v>
      </c>
      <c r="X20" s="644"/>
      <c r="Y20" s="644"/>
      <c r="Z20" s="644"/>
      <c r="AA20" s="644"/>
      <c r="AB20" s="644"/>
      <c r="AC20" s="644" t="s">
        <v>388</v>
      </c>
      <c r="AD20" s="644" t="s">
        <v>388</v>
      </c>
      <c r="AE20" s="644"/>
      <c r="AF20" s="644"/>
      <c r="AG20" s="644"/>
      <c r="AH20" s="644"/>
      <c r="AI20" s="644"/>
      <c r="AJ20" s="644"/>
      <c r="AK20" s="644" t="s">
        <v>388</v>
      </c>
      <c r="AL20" s="644" t="s">
        <v>388</v>
      </c>
      <c r="AM20" s="1183">
        <v>21702.780418727059</v>
      </c>
      <c r="AN20" s="1183"/>
      <c r="AO20" s="1183"/>
      <c r="AP20" s="1183"/>
      <c r="AQ20" s="1183"/>
      <c r="AR20" s="644" t="s">
        <v>388</v>
      </c>
      <c r="AS20" s="644" t="s">
        <v>112</v>
      </c>
      <c r="AT20" s="982" t="s">
        <v>388</v>
      </c>
      <c r="AU20" s="3072" t="s">
        <v>2729</v>
      </c>
      <c r="AV20" s="3072"/>
      <c r="AW20" s="3072"/>
      <c r="AX20" s="1083"/>
      <c r="AY20" s="644" t="s">
        <v>388</v>
      </c>
      <c r="AZ20" s="1183"/>
      <c r="BA20" s="1183"/>
      <c r="BB20" s="1183"/>
      <c r="BC20" s="1183"/>
      <c r="BD20" s="644" t="s">
        <v>388</v>
      </c>
      <c r="BE20" s="644"/>
      <c r="BF20" s="644" t="s">
        <v>388</v>
      </c>
      <c r="BG20" s="644" t="s">
        <v>388</v>
      </c>
      <c r="BH20" s="644" t="s">
        <v>112</v>
      </c>
      <c r="BI20" s="644"/>
      <c r="BJ20" s="644"/>
      <c r="BK20" s="644"/>
      <c r="BL20" s="644"/>
      <c r="BM20" s="644"/>
      <c r="BN20" s="644" t="s">
        <v>388</v>
      </c>
      <c r="BO20" s="644" t="s">
        <v>388</v>
      </c>
      <c r="BP20" s="644"/>
      <c r="BQ20" s="644"/>
      <c r="BR20" s="644"/>
      <c r="BS20" s="644"/>
      <c r="BT20" s="644"/>
      <c r="BU20" s="644"/>
      <c r="BV20" s="644" t="s">
        <v>388</v>
      </c>
      <c r="BW20" s="644" t="s">
        <v>388</v>
      </c>
      <c r="BX20" s="982"/>
      <c r="BY20" s="1181"/>
    </row>
    <row r="21" spans="1:94" s="1182" customFormat="1" ht="15.75" hidden="1" customHeight="1">
      <c r="A21" s="3072" t="s">
        <v>2730</v>
      </c>
      <c r="B21" s="3072"/>
      <c r="C21" s="3072"/>
      <c r="D21" s="1083"/>
      <c r="E21" s="1186">
        <v>140111.07516775819</v>
      </c>
      <c r="F21" s="1187">
        <v>32600.239730219186</v>
      </c>
      <c r="G21" s="1187"/>
      <c r="H21" s="1187"/>
      <c r="I21" s="1187"/>
      <c r="J21" s="1187"/>
      <c r="K21" s="1186">
        <v>29167.719711512444</v>
      </c>
      <c r="L21" s="1186"/>
      <c r="M21" s="1188" t="s">
        <v>388</v>
      </c>
      <c r="N21" s="1188" t="s">
        <v>112</v>
      </c>
      <c r="O21" s="1188" t="s">
        <v>388</v>
      </c>
      <c r="P21" s="1188"/>
      <c r="Q21" s="1188"/>
      <c r="R21" s="1188"/>
      <c r="S21" s="1188"/>
      <c r="T21" s="1188"/>
      <c r="U21" s="1188"/>
      <c r="V21" s="1188" t="s">
        <v>388</v>
      </c>
      <c r="W21" s="1186">
        <v>3432.5200187067494</v>
      </c>
      <c r="X21" s="1188"/>
      <c r="Y21" s="1188"/>
      <c r="Z21" s="1188"/>
      <c r="AA21" s="1188"/>
      <c r="AB21" s="1188"/>
      <c r="AC21" s="1188" t="s">
        <v>388</v>
      </c>
      <c r="AD21" s="1188" t="s">
        <v>388</v>
      </c>
      <c r="AE21" s="1188" t="s">
        <v>281</v>
      </c>
      <c r="AF21" s="1188"/>
      <c r="AG21" s="1188"/>
      <c r="AH21" s="1188"/>
      <c r="AI21" s="1188"/>
      <c r="AJ21" s="1188"/>
      <c r="AK21" s="1188" t="s">
        <v>388</v>
      </c>
      <c r="AL21" s="1188" t="s">
        <v>388</v>
      </c>
      <c r="AM21" s="1187">
        <v>33082.296229559637</v>
      </c>
      <c r="AN21" s="1187"/>
      <c r="AO21" s="1187"/>
      <c r="AP21" s="1187"/>
      <c r="AQ21" s="1187"/>
      <c r="AR21" s="1186">
        <v>29167.719711512444</v>
      </c>
      <c r="AS21" s="1187">
        <v>15740.066361534833</v>
      </c>
      <c r="AT21" s="1189" t="s">
        <v>388</v>
      </c>
      <c r="AU21" s="3072" t="s">
        <v>2969</v>
      </c>
      <c r="AV21" s="3072"/>
      <c r="AW21" s="3072"/>
      <c r="AX21" s="1083"/>
      <c r="AY21" s="1188" t="s">
        <v>388</v>
      </c>
      <c r="AZ21" s="1187"/>
      <c r="BA21" s="1187"/>
      <c r="BB21" s="1187"/>
      <c r="BC21" s="1187"/>
      <c r="BD21" s="1186">
        <v>29167.719711512444</v>
      </c>
      <c r="BE21" s="1188" t="s">
        <v>281</v>
      </c>
      <c r="BF21" s="1188" t="s">
        <v>388</v>
      </c>
      <c r="BG21" s="1188" t="s">
        <v>388</v>
      </c>
      <c r="BH21" s="1187">
        <v>17342.22986802481</v>
      </c>
      <c r="BI21" s="1188"/>
      <c r="BJ21" s="1188"/>
      <c r="BK21" s="1188"/>
      <c r="BL21" s="1188"/>
      <c r="BM21" s="1188"/>
      <c r="BN21" s="1188" t="s">
        <v>388</v>
      </c>
      <c r="BO21" s="1188" t="s">
        <v>388</v>
      </c>
      <c r="BP21" s="1188" t="s">
        <v>281</v>
      </c>
      <c r="BQ21" s="1188"/>
      <c r="BR21" s="1188"/>
      <c r="BS21" s="1188"/>
      <c r="BT21" s="1188"/>
      <c r="BU21" s="1188"/>
      <c r="BV21" s="1188" t="s">
        <v>388</v>
      </c>
      <c r="BW21" s="1188" t="s">
        <v>388</v>
      </c>
      <c r="BX21" s="1189"/>
      <c r="BY21" s="1181"/>
    </row>
    <row r="22" spans="1:94" s="1182" customFormat="1" ht="15.75" hidden="1" customHeight="1">
      <c r="A22" s="3072" t="s">
        <v>2766</v>
      </c>
      <c r="B22" s="3072"/>
      <c r="C22" s="3072"/>
      <c r="D22" s="1083"/>
      <c r="E22" s="1186">
        <v>123945.6041718116</v>
      </c>
      <c r="F22" s="1187">
        <v>33082.427888563296</v>
      </c>
      <c r="G22" s="1187"/>
      <c r="H22" s="1187"/>
      <c r="I22" s="1187"/>
      <c r="J22" s="1187"/>
      <c r="K22" s="1187">
        <v>29776.207046652322</v>
      </c>
      <c r="L22" s="1187"/>
      <c r="M22" s="1188" t="s">
        <v>388</v>
      </c>
      <c r="N22" s="1188" t="s">
        <v>112</v>
      </c>
      <c r="O22" s="1188" t="s">
        <v>388</v>
      </c>
      <c r="P22" s="1188"/>
      <c r="Q22" s="1188"/>
      <c r="R22" s="1188"/>
      <c r="S22" s="1188"/>
      <c r="T22" s="1188"/>
      <c r="U22" s="1188"/>
      <c r="V22" s="1188" t="s">
        <v>388</v>
      </c>
      <c r="W22" s="1187">
        <v>3306.2208419109734</v>
      </c>
      <c r="X22" s="1188"/>
      <c r="Y22" s="1188"/>
      <c r="Z22" s="1188"/>
      <c r="AA22" s="1188"/>
      <c r="AB22" s="1188"/>
      <c r="AC22" s="1188" t="s">
        <v>388</v>
      </c>
      <c r="AD22" s="1188" t="s">
        <v>388</v>
      </c>
      <c r="AE22" s="1188" t="s">
        <v>281</v>
      </c>
      <c r="AF22" s="1188"/>
      <c r="AG22" s="1188"/>
      <c r="AH22" s="1188"/>
      <c r="AI22" s="1188"/>
      <c r="AJ22" s="1188"/>
      <c r="AK22" s="1188" t="s">
        <v>388</v>
      </c>
      <c r="AL22" s="1188" t="s">
        <v>388</v>
      </c>
      <c r="AM22" s="1187">
        <v>33113.970969643662</v>
      </c>
      <c r="AN22" s="1187"/>
      <c r="AO22" s="1187"/>
      <c r="AP22" s="1187"/>
      <c r="AQ22" s="1187"/>
      <c r="AR22" s="1187">
        <v>29776.207046652322</v>
      </c>
      <c r="AS22" s="1187">
        <v>16252.332541638199</v>
      </c>
      <c r="AT22" s="1189" t="s">
        <v>388</v>
      </c>
      <c r="AU22" s="3072" t="s">
        <v>2766</v>
      </c>
      <c r="AV22" s="3072"/>
      <c r="AW22" s="3072"/>
      <c r="AX22" s="1083"/>
      <c r="AY22" s="1188" t="s">
        <v>388</v>
      </c>
      <c r="AZ22" s="1187"/>
      <c r="BA22" s="1187"/>
      <c r="BB22" s="1187"/>
      <c r="BC22" s="1187"/>
      <c r="BD22" s="1187">
        <v>29776.207046652322</v>
      </c>
      <c r="BE22" s="1188" t="s">
        <v>281</v>
      </c>
      <c r="BF22" s="1188" t="s">
        <v>388</v>
      </c>
      <c r="BG22" s="1188" t="s">
        <v>388</v>
      </c>
      <c r="BH22" s="1187">
        <v>16861.638428005441</v>
      </c>
      <c r="BI22" s="1188"/>
      <c r="BJ22" s="1188"/>
      <c r="BK22" s="1188"/>
      <c r="BL22" s="1188"/>
      <c r="BM22" s="1188"/>
      <c r="BN22" s="1188" t="s">
        <v>388</v>
      </c>
      <c r="BO22" s="1188" t="s">
        <v>388</v>
      </c>
      <c r="BP22" s="1188" t="s">
        <v>281</v>
      </c>
      <c r="BQ22" s="1188"/>
      <c r="BR22" s="1188"/>
      <c r="BS22" s="1188"/>
      <c r="BT22" s="1188"/>
      <c r="BU22" s="1188"/>
      <c r="BV22" s="1188" t="s">
        <v>388</v>
      </c>
      <c r="BW22" s="1188" t="s">
        <v>388</v>
      </c>
      <c r="BX22" s="1189"/>
      <c r="BY22" s="1181"/>
    </row>
    <row r="23" spans="1:94" s="1182" customFormat="1" ht="15.75" hidden="1" customHeight="1">
      <c r="A23" s="3072" t="s">
        <v>2970</v>
      </c>
      <c r="B23" s="3072"/>
      <c r="C23" s="3072"/>
      <c r="D23" s="1083"/>
      <c r="E23" s="1187">
        <v>129748.91678256127</v>
      </c>
      <c r="F23" s="1187">
        <v>34351.564106684236</v>
      </c>
      <c r="G23" s="1187"/>
      <c r="H23" s="1187"/>
      <c r="I23" s="1187"/>
      <c r="J23" s="1187"/>
      <c r="K23" s="1187">
        <v>30675.988261580143</v>
      </c>
      <c r="L23" s="1187"/>
      <c r="M23" s="1188" t="s">
        <v>281</v>
      </c>
      <c r="N23" s="1188" t="s">
        <v>112</v>
      </c>
      <c r="O23" s="1188" t="s">
        <v>281</v>
      </c>
      <c r="P23" s="1188"/>
      <c r="Q23" s="1188"/>
      <c r="R23" s="1188"/>
      <c r="S23" s="1188"/>
      <c r="T23" s="1188"/>
      <c r="U23" s="1188"/>
      <c r="V23" s="1188" t="s">
        <v>281</v>
      </c>
      <c r="W23" s="1189">
        <v>3675.5758451040906</v>
      </c>
      <c r="X23" s="1188"/>
      <c r="Y23" s="1188"/>
      <c r="Z23" s="1188"/>
      <c r="AA23" s="1188"/>
      <c r="AB23" s="1188"/>
      <c r="AC23" s="1188" t="s">
        <v>281</v>
      </c>
      <c r="AD23" s="1188" t="s">
        <v>281</v>
      </c>
      <c r="AE23" s="1188" t="s">
        <v>281</v>
      </c>
      <c r="AF23" s="1188"/>
      <c r="AG23" s="1188"/>
      <c r="AH23" s="1188"/>
      <c r="AI23" s="1188"/>
      <c r="AJ23" s="1188"/>
      <c r="AK23" s="1188" t="s">
        <v>281</v>
      </c>
      <c r="AL23" s="1188" t="s">
        <v>281</v>
      </c>
      <c r="AM23" s="1189">
        <v>34030.799470842823</v>
      </c>
      <c r="AN23" s="1187"/>
      <c r="AO23" s="1187"/>
      <c r="AP23" s="1187"/>
      <c r="AQ23" s="1187"/>
      <c r="AR23" s="1187">
        <v>30675.988261580143</v>
      </c>
      <c r="AS23" s="1189">
        <v>16483.941524405644</v>
      </c>
      <c r="AT23" s="1189" t="s">
        <v>281</v>
      </c>
      <c r="AU23" s="3072" t="s">
        <v>2701</v>
      </c>
      <c r="AV23" s="3072"/>
      <c r="AW23" s="3072"/>
      <c r="AX23" s="1083"/>
      <c r="AY23" s="1188" t="s">
        <v>281</v>
      </c>
      <c r="AZ23" s="1187"/>
      <c r="BA23" s="1187"/>
      <c r="BB23" s="1187"/>
      <c r="BC23" s="1187"/>
      <c r="BD23" s="1187">
        <v>30675.988261580143</v>
      </c>
      <c r="BE23" s="1188" t="s">
        <v>281</v>
      </c>
      <c r="BF23" s="1188" t="s">
        <v>281</v>
      </c>
      <c r="BG23" s="1188" t="s">
        <v>281</v>
      </c>
      <c r="BH23" s="1189">
        <v>17546.857946437238</v>
      </c>
      <c r="BI23" s="1188"/>
      <c r="BJ23" s="1188"/>
      <c r="BK23" s="1188"/>
      <c r="BL23" s="1188"/>
      <c r="BM23" s="1188"/>
      <c r="BN23" s="1188" t="s">
        <v>281</v>
      </c>
      <c r="BO23" s="1188" t="s">
        <v>281</v>
      </c>
      <c r="BP23" s="1188" t="s">
        <v>281</v>
      </c>
      <c r="BQ23" s="1188"/>
      <c r="BR23" s="1188"/>
      <c r="BS23" s="1188"/>
      <c r="BT23" s="1188"/>
      <c r="BU23" s="1188"/>
      <c r="BV23" s="1188" t="s">
        <v>281</v>
      </c>
      <c r="BW23" s="1188" t="s">
        <v>281</v>
      </c>
      <c r="BX23" s="1189"/>
      <c r="BY23" s="1181"/>
    </row>
    <row r="24" spans="1:94" s="1182" customFormat="1" ht="17.100000000000001" hidden="1" customHeight="1">
      <c r="A24" s="3095" t="s">
        <v>2333</v>
      </c>
      <c r="B24" s="3096"/>
      <c r="C24" s="3096"/>
      <c r="D24" s="3097"/>
      <c r="E24" s="1190">
        <v>130399.44559872786</v>
      </c>
      <c r="F24" s="1190">
        <v>34413.227221651199</v>
      </c>
      <c r="G24" s="1190"/>
      <c r="H24" s="1190"/>
      <c r="I24" s="1190"/>
      <c r="J24" s="1190"/>
      <c r="K24" s="1190">
        <v>30753.340979085129</v>
      </c>
      <c r="L24" s="1190"/>
      <c r="M24" s="1242"/>
      <c r="N24" s="1191" t="s">
        <v>112</v>
      </c>
      <c r="O24" s="1191" t="s">
        <v>281</v>
      </c>
      <c r="P24" s="1191"/>
      <c r="Q24" s="1191"/>
      <c r="R24" s="1191"/>
      <c r="S24" s="1191"/>
      <c r="T24" s="1191"/>
      <c r="U24" s="1191"/>
      <c r="V24" s="1191" t="s">
        <v>281</v>
      </c>
      <c r="W24" s="212">
        <v>3659.8862425659786</v>
      </c>
      <c r="X24" s="1191"/>
      <c r="Y24" s="1191"/>
      <c r="Z24" s="1191"/>
      <c r="AA24" s="1191"/>
      <c r="AB24" s="1191"/>
      <c r="AC24" s="1191" t="s">
        <v>281</v>
      </c>
      <c r="AD24" s="1191" t="s">
        <v>281</v>
      </c>
      <c r="AE24" s="1191" t="s">
        <v>281</v>
      </c>
      <c r="AF24" s="1191"/>
      <c r="AG24" s="1191"/>
      <c r="AH24" s="1191"/>
      <c r="AI24" s="1191"/>
      <c r="AJ24" s="1191"/>
      <c r="AK24" s="1191" t="s">
        <v>281</v>
      </c>
      <c r="AL24" s="1191" t="s">
        <v>281</v>
      </c>
      <c r="AM24" s="212">
        <v>33781.319954418243</v>
      </c>
      <c r="AN24" s="1190"/>
      <c r="AO24" s="1190"/>
      <c r="AP24" s="1190"/>
      <c r="AQ24" s="1190"/>
      <c r="AR24" s="1190">
        <v>30753.340979085129</v>
      </c>
      <c r="AS24" s="212">
        <v>16414.002091678325</v>
      </c>
      <c r="AT24" s="212" t="s">
        <v>281</v>
      </c>
      <c r="AU24" s="3095" t="s">
        <v>2392</v>
      </c>
      <c r="AV24" s="3096"/>
      <c r="AW24" s="3096"/>
      <c r="AX24" s="3097"/>
      <c r="AY24" s="1191" t="s">
        <v>281</v>
      </c>
      <c r="AZ24" s="1190"/>
      <c r="BA24" s="1190"/>
      <c r="BB24" s="1190"/>
      <c r="BC24" s="1190"/>
      <c r="BD24" s="1190">
        <v>30753.340979085129</v>
      </c>
      <c r="BE24" s="1191" t="s">
        <v>281</v>
      </c>
      <c r="BF24" s="1191" t="s">
        <v>281</v>
      </c>
      <c r="BG24" s="1191" t="s">
        <v>281</v>
      </c>
      <c r="BH24" s="212">
        <v>17367.31786273987</v>
      </c>
      <c r="BI24" s="1191"/>
      <c r="BJ24" s="1191"/>
      <c r="BK24" s="1191"/>
      <c r="BL24" s="1191"/>
      <c r="BM24" s="1191"/>
      <c r="BN24" s="1191" t="s">
        <v>281</v>
      </c>
      <c r="BO24" s="1191" t="s">
        <v>281</v>
      </c>
      <c r="BP24" s="1191" t="s">
        <v>281</v>
      </c>
      <c r="BQ24" s="1191"/>
      <c r="BR24" s="1191"/>
      <c r="BS24" s="1191"/>
      <c r="BT24" s="1191"/>
      <c r="BU24" s="1191"/>
      <c r="BV24" s="1191" t="s">
        <v>281</v>
      </c>
      <c r="BW24" s="1191" t="s">
        <v>281</v>
      </c>
      <c r="BX24" s="212"/>
      <c r="BY24" s="1181"/>
    </row>
    <row r="25" spans="1:94" s="1182" customFormat="1" ht="17.100000000000001" hidden="1" customHeight="1">
      <c r="A25" s="3095" t="s">
        <v>2334</v>
      </c>
      <c r="B25" s="3096"/>
      <c r="C25" s="3096"/>
      <c r="D25" s="3097"/>
      <c r="E25" s="1190">
        <v>134428.16111243397</v>
      </c>
      <c r="F25" s="1191" t="s">
        <v>281</v>
      </c>
      <c r="G25" s="1191"/>
      <c r="H25" s="1191"/>
      <c r="I25" s="1191"/>
      <c r="J25" s="1191"/>
      <c r="K25" s="1191" t="s">
        <v>281</v>
      </c>
      <c r="L25" s="1191"/>
      <c r="M25" s="1191" t="s">
        <v>281</v>
      </c>
      <c r="N25" s="1191" t="s">
        <v>281</v>
      </c>
      <c r="O25" s="1191" t="s">
        <v>281</v>
      </c>
      <c r="P25" s="1191"/>
      <c r="Q25" s="1191"/>
      <c r="R25" s="1191"/>
      <c r="S25" s="1191"/>
      <c r="T25" s="1191"/>
      <c r="U25" s="1191"/>
      <c r="V25" s="1191" t="s">
        <v>281</v>
      </c>
      <c r="W25" s="1191" t="s">
        <v>281</v>
      </c>
      <c r="X25" s="1191"/>
      <c r="Y25" s="1191"/>
      <c r="Z25" s="1191"/>
      <c r="AA25" s="1191"/>
      <c r="AB25" s="1191"/>
      <c r="AC25" s="1191" t="s">
        <v>281</v>
      </c>
      <c r="AD25" s="1191" t="s">
        <v>281</v>
      </c>
      <c r="AE25" s="1191" t="s">
        <v>281</v>
      </c>
      <c r="AF25" s="1191"/>
      <c r="AG25" s="1191"/>
      <c r="AH25" s="1191"/>
      <c r="AI25" s="1191"/>
      <c r="AJ25" s="1191"/>
      <c r="AK25" s="1191" t="s">
        <v>281</v>
      </c>
      <c r="AL25" s="1191" t="s">
        <v>281</v>
      </c>
      <c r="AM25" s="1191" t="s">
        <v>281</v>
      </c>
      <c r="AN25" s="1191"/>
      <c r="AO25" s="1191"/>
      <c r="AP25" s="1191"/>
      <c r="AQ25" s="1191"/>
      <c r="AR25" s="1191" t="s">
        <v>281</v>
      </c>
      <c r="AS25" s="1191" t="s">
        <v>281</v>
      </c>
      <c r="AT25" s="212" t="s">
        <v>281</v>
      </c>
      <c r="AU25" s="3095" t="s">
        <v>2904</v>
      </c>
      <c r="AV25" s="3096"/>
      <c r="AW25" s="3096"/>
      <c r="AX25" s="3097"/>
      <c r="AY25" s="1191" t="s">
        <v>281</v>
      </c>
      <c r="AZ25" s="1191"/>
      <c r="BA25" s="1191"/>
      <c r="BB25" s="1191"/>
      <c r="BC25" s="1191"/>
      <c r="BD25" s="1191" t="s">
        <v>281</v>
      </c>
      <c r="BE25" s="1191" t="s">
        <v>281</v>
      </c>
      <c r="BF25" s="1191" t="s">
        <v>281</v>
      </c>
      <c r="BG25" s="1191" t="s">
        <v>281</v>
      </c>
      <c r="BH25" s="1191" t="s">
        <v>281</v>
      </c>
      <c r="BI25" s="1191"/>
      <c r="BJ25" s="1191"/>
      <c r="BK25" s="1191"/>
      <c r="BL25" s="1191"/>
      <c r="BM25" s="1191"/>
      <c r="BN25" s="1191" t="s">
        <v>281</v>
      </c>
      <c r="BO25" s="1191" t="s">
        <v>281</v>
      </c>
      <c r="BP25" s="1191" t="s">
        <v>281</v>
      </c>
      <c r="BQ25" s="1191"/>
      <c r="BR25" s="1191"/>
      <c r="BS25" s="1191"/>
      <c r="BT25" s="1191"/>
      <c r="BU25" s="1191"/>
      <c r="BV25" s="1191" t="s">
        <v>281</v>
      </c>
      <c r="BW25" s="1191" t="s">
        <v>281</v>
      </c>
      <c r="BX25" s="212"/>
      <c r="BY25" s="1181"/>
    </row>
    <row r="26" spans="1:94" s="1182" customFormat="1" ht="17.100000000000001" hidden="1" customHeight="1">
      <c r="A26" s="3095" t="s">
        <v>2906</v>
      </c>
      <c r="B26" s="3096"/>
      <c r="C26" s="3096"/>
      <c r="D26" s="3097"/>
      <c r="E26" s="1190">
        <v>133471.69626538767</v>
      </c>
      <c r="F26" s="1190">
        <v>36777.200435699982</v>
      </c>
      <c r="G26" s="1190"/>
      <c r="H26" s="1190"/>
      <c r="I26" s="1190"/>
      <c r="J26" s="1190"/>
      <c r="K26" s="1190">
        <v>32622.690048071905</v>
      </c>
      <c r="L26" s="1190"/>
      <c r="M26" s="1191" t="s">
        <v>281</v>
      </c>
      <c r="N26" s="1191" t="s">
        <v>281</v>
      </c>
      <c r="O26" s="1191" t="s">
        <v>281</v>
      </c>
      <c r="P26" s="1191"/>
      <c r="Q26" s="1191"/>
      <c r="R26" s="1191"/>
      <c r="S26" s="1191"/>
      <c r="T26" s="1191"/>
      <c r="U26" s="1191"/>
      <c r="V26" s="1191" t="s">
        <v>281</v>
      </c>
      <c r="W26" s="212">
        <v>4154.5103876281082</v>
      </c>
      <c r="X26" s="1191"/>
      <c r="Y26" s="1191"/>
      <c r="Z26" s="1191"/>
      <c r="AA26" s="1191"/>
      <c r="AB26" s="1191"/>
      <c r="AC26" s="1191" t="s">
        <v>281</v>
      </c>
      <c r="AD26" s="1191" t="s">
        <v>281</v>
      </c>
      <c r="AE26" s="1191" t="s">
        <v>281</v>
      </c>
      <c r="AF26" s="1191"/>
      <c r="AG26" s="1191"/>
      <c r="AH26" s="1191"/>
      <c r="AI26" s="1191"/>
      <c r="AJ26" s="1191"/>
      <c r="AK26" s="1191" t="s">
        <v>281</v>
      </c>
      <c r="AL26" s="1191" t="s">
        <v>281</v>
      </c>
      <c r="AM26" s="212">
        <v>37221.85817660774</v>
      </c>
      <c r="AN26" s="1190"/>
      <c r="AO26" s="1190"/>
      <c r="AP26" s="1190"/>
      <c r="AQ26" s="1190"/>
      <c r="AR26" s="1190">
        <v>32622.690048071905</v>
      </c>
      <c r="AS26" s="212">
        <v>18723.234325073427</v>
      </c>
      <c r="AT26" s="212" t="s">
        <v>281</v>
      </c>
      <c r="AU26" s="3095" t="s">
        <v>2971</v>
      </c>
      <c r="AV26" s="3096"/>
      <c r="AW26" s="3096"/>
      <c r="AX26" s="3097"/>
      <c r="AY26" s="1191" t="s">
        <v>281</v>
      </c>
      <c r="AZ26" s="1190"/>
      <c r="BA26" s="1190"/>
      <c r="BB26" s="1190"/>
      <c r="BC26" s="1190"/>
      <c r="BD26" s="1190">
        <v>32622.690048071905</v>
      </c>
      <c r="BE26" s="1191" t="s">
        <v>281</v>
      </c>
      <c r="BF26" s="1191" t="s">
        <v>281</v>
      </c>
      <c r="BG26" s="1191" t="s">
        <v>281</v>
      </c>
      <c r="BH26" s="212">
        <v>18498.623851534325</v>
      </c>
      <c r="BI26" s="1191"/>
      <c r="BJ26" s="1191"/>
      <c r="BK26" s="1191"/>
      <c r="BL26" s="1191"/>
      <c r="BM26" s="1191"/>
      <c r="BN26" s="1191" t="s">
        <v>281</v>
      </c>
      <c r="BO26" s="1191" t="s">
        <v>281</v>
      </c>
      <c r="BP26" s="1191" t="s">
        <v>281</v>
      </c>
      <c r="BQ26" s="1191"/>
      <c r="BR26" s="1191"/>
      <c r="BS26" s="1191"/>
      <c r="BT26" s="1191"/>
      <c r="BU26" s="1191"/>
      <c r="BV26" s="1191" t="s">
        <v>281</v>
      </c>
      <c r="BW26" s="1191" t="s">
        <v>281</v>
      </c>
      <c r="BX26" s="212"/>
      <c r="BY26" s="1181"/>
    </row>
    <row r="27" spans="1:94" s="1182" customFormat="1" ht="17.100000000000001" hidden="1" customHeight="1">
      <c r="A27" s="3095" t="s">
        <v>2972</v>
      </c>
      <c r="B27" s="3096"/>
      <c r="C27" s="3096"/>
      <c r="D27" s="3097"/>
      <c r="E27" s="1190">
        <v>131242.65344171703</v>
      </c>
      <c r="F27" s="1190">
        <v>35738.166060879819</v>
      </c>
      <c r="G27" s="1190"/>
      <c r="H27" s="1190"/>
      <c r="I27" s="1190"/>
      <c r="J27" s="1190"/>
      <c r="K27" s="1190">
        <v>31520.722917181229</v>
      </c>
      <c r="L27" s="1190"/>
      <c r="M27" s="1190" t="s">
        <v>855</v>
      </c>
      <c r="N27" s="1190">
        <v>6189.6597568765692</v>
      </c>
      <c r="O27" s="1190">
        <v>11456.13340277295</v>
      </c>
      <c r="P27" s="1190"/>
      <c r="Q27" s="1190"/>
      <c r="R27" s="1190"/>
      <c r="S27" s="1190"/>
      <c r="T27" s="1190"/>
      <c r="U27" s="1190"/>
      <c r="V27" s="1190">
        <v>1329.9881353357021</v>
      </c>
      <c r="W27" s="212">
        <v>4217.443143698637</v>
      </c>
      <c r="X27" s="1190"/>
      <c r="Y27" s="1190"/>
      <c r="Z27" s="1190"/>
      <c r="AA27" s="1190"/>
      <c r="AB27" s="1190"/>
      <c r="AC27" s="212">
        <v>146.00364825908406</v>
      </c>
      <c r="AD27" s="212">
        <v>1312.5096055855486</v>
      </c>
      <c r="AE27" s="212">
        <v>1641.8558302225567</v>
      </c>
      <c r="AF27" s="1190"/>
      <c r="AG27" s="1190"/>
      <c r="AH27" s="1190"/>
      <c r="AI27" s="1190"/>
      <c r="AJ27" s="1190"/>
      <c r="AK27" s="212">
        <v>1066.4417437993507</v>
      </c>
      <c r="AL27" s="212">
        <v>50.632315832097888</v>
      </c>
      <c r="AM27" s="212">
        <v>36952.056864284896</v>
      </c>
      <c r="AN27" s="1190"/>
      <c r="AO27" s="1190"/>
      <c r="AP27" s="1190"/>
      <c r="AQ27" s="1190"/>
      <c r="AR27" s="1190">
        <v>31520.722917181229</v>
      </c>
      <c r="AS27" s="212">
        <v>18007.42992330237</v>
      </c>
      <c r="AT27" s="212">
        <v>299.46391409939594</v>
      </c>
      <c r="AU27" s="3095" t="s">
        <v>2973</v>
      </c>
      <c r="AV27" s="3096"/>
      <c r="AW27" s="3096"/>
      <c r="AX27" s="3097"/>
      <c r="AY27" s="212">
        <v>3358.7463562394632</v>
      </c>
      <c r="AZ27" s="1190"/>
      <c r="BA27" s="1190"/>
      <c r="BB27" s="1190"/>
      <c r="BC27" s="1190"/>
      <c r="BD27" s="1190">
        <v>31520.722917181229</v>
      </c>
      <c r="BE27" s="212">
        <v>5996.2304408118398</v>
      </c>
      <c r="BF27" s="212">
        <v>7662.7471868962266</v>
      </c>
      <c r="BG27" s="212">
        <v>690.24202525543592</v>
      </c>
      <c r="BH27" s="212">
        <v>18944.626940982682</v>
      </c>
      <c r="BI27" s="1190"/>
      <c r="BJ27" s="1190"/>
      <c r="BK27" s="1190"/>
      <c r="BL27" s="1190"/>
      <c r="BM27" s="1190"/>
      <c r="BN27" s="212">
        <v>586.4619130306005</v>
      </c>
      <c r="BO27" s="212">
        <v>5038.5874307746826</v>
      </c>
      <c r="BP27" s="212">
        <v>7232.9697450579442</v>
      </c>
      <c r="BQ27" s="1190"/>
      <c r="BR27" s="1190"/>
      <c r="BS27" s="1190"/>
      <c r="BT27" s="1190"/>
      <c r="BU27" s="1190"/>
      <c r="BV27" s="212">
        <v>5853.1535932033694</v>
      </c>
      <c r="BW27" s="212">
        <v>233.45425891607707</v>
      </c>
      <c r="BX27" s="212"/>
      <c r="BY27" s="1181"/>
    </row>
    <row r="28" spans="1:94" s="1182" customFormat="1" ht="17.100000000000001" hidden="1" customHeight="1">
      <c r="A28" s="3095" t="s">
        <v>2908</v>
      </c>
      <c r="B28" s="3095"/>
      <c r="C28" s="3095"/>
      <c r="D28" s="3100"/>
      <c r="E28" s="1190">
        <v>141368.27721894893</v>
      </c>
      <c r="F28" s="1190">
        <v>40376.421066085597</v>
      </c>
      <c r="G28" s="1190"/>
      <c r="H28" s="1190"/>
      <c r="I28" s="1190"/>
      <c r="J28" s="1190"/>
      <c r="K28" s="1190">
        <v>35481.219288156077</v>
      </c>
      <c r="L28" s="1190"/>
      <c r="M28" s="1190">
        <v>766.84876545175212</v>
      </c>
      <c r="N28" s="1190">
        <v>7430.4396595193593</v>
      </c>
      <c r="O28" s="1190">
        <v>11876.941514670014</v>
      </c>
      <c r="P28" s="1190"/>
      <c r="Q28" s="1190"/>
      <c r="R28" s="1190"/>
      <c r="S28" s="1190"/>
      <c r="T28" s="1190"/>
      <c r="U28" s="1190"/>
      <c r="V28" s="1190">
        <v>1403.2603423912194</v>
      </c>
      <c r="W28" s="212">
        <v>4895.2017779295138</v>
      </c>
      <c r="X28" s="1190"/>
      <c r="Y28" s="1190"/>
      <c r="Z28" s="1190"/>
      <c r="AA28" s="1190"/>
      <c r="AB28" s="1190"/>
      <c r="AC28" s="212">
        <v>203.90579710144925</v>
      </c>
      <c r="AD28" s="212">
        <v>1618.725244026419</v>
      </c>
      <c r="AE28" s="212">
        <v>1755.9675311506728</v>
      </c>
      <c r="AF28" s="1190"/>
      <c r="AG28" s="1190"/>
      <c r="AH28" s="1190"/>
      <c r="AI28" s="1190"/>
      <c r="AJ28" s="1190"/>
      <c r="AK28" s="212">
        <v>1287.7909992042919</v>
      </c>
      <c r="AL28" s="212">
        <v>28.812206446684453</v>
      </c>
      <c r="AM28" s="212">
        <v>37269.232333056541</v>
      </c>
      <c r="AN28" s="1190"/>
      <c r="AO28" s="1190"/>
      <c r="AP28" s="1190"/>
      <c r="AQ28" s="1190"/>
      <c r="AR28" s="1190">
        <v>35481.219288156077</v>
      </c>
      <c r="AS28" s="212">
        <v>18920.560850909438</v>
      </c>
      <c r="AT28" s="212">
        <v>421.38736193261479</v>
      </c>
      <c r="AU28" s="3095" t="s">
        <v>2908</v>
      </c>
      <c r="AV28" s="3095"/>
      <c r="AW28" s="3095"/>
      <c r="AX28" s="3100"/>
      <c r="AY28" s="212">
        <v>3049.4091506434647</v>
      </c>
      <c r="AZ28" s="1190"/>
      <c r="BA28" s="1190"/>
      <c r="BB28" s="1190"/>
      <c r="BC28" s="1190"/>
      <c r="BD28" s="1190">
        <v>35481.219288156077</v>
      </c>
      <c r="BE28" s="212">
        <v>6190.5230020553863</v>
      </c>
      <c r="BF28" s="212">
        <v>8429.8469094916763</v>
      </c>
      <c r="BG28" s="212">
        <v>829.39442678630144</v>
      </c>
      <c r="BH28" s="212">
        <v>18348.671482147132</v>
      </c>
      <c r="BI28" s="1190"/>
      <c r="BJ28" s="1190"/>
      <c r="BK28" s="1190"/>
      <c r="BL28" s="1190"/>
      <c r="BM28" s="1190"/>
      <c r="BN28" s="212">
        <v>643.92939221555935</v>
      </c>
      <c r="BO28" s="212">
        <v>4959.295271592463</v>
      </c>
      <c r="BP28" s="212">
        <v>6852.5584430575373</v>
      </c>
      <c r="BQ28" s="1190"/>
      <c r="BR28" s="1190"/>
      <c r="BS28" s="1190"/>
      <c r="BT28" s="1190"/>
      <c r="BU28" s="1190"/>
      <c r="BV28" s="212">
        <v>5701.1728290389619</v>
      </c>
      <c r="BW28" s="212">
        <v>191.71554624257877</v>
      </c>
      <c r="BX28" s="212"/>
      <c r="BY28" s="1181"/>
    </row>
    <row r="29" spans="1:94" s="1182" customFormat="1" ht="6.75" hidden="1" customHeight="1">
      <c r="A29" s="3095" t="s">
        <v>2835</v>
      </c>
      <c r="B29" s="3095"/>
      <c r="C29" s="3095"/>
      <c r="D29" s="3100"/>
      <c r="E29" s="1190">
        <v>138847.41528557913</v>
      </c>
      <c r="F29" s="1190">
        <v>41197.054414681719</v>
      </c>
      <c r="G29" s="1190"/>
      <c r="H29" s="1190"/>
      <c r="I29" s="1190"/>
      <c r="J29" s="1190"/>
      <c r="K29" s="1190">
        <v>36038.912502070314</v>
      </c>
      <c r="L29" s="1190"/>
      <c r="M29" s="1190">
        <v>983.79901210529624</v>
      </c>
      <c r="N29" s="1190">
        <v>6946.7841732304105</v>
      </c>
      <c r="O29" s="1190">
        <v>11703.358702067888</v>
      </c>
      <c r="P29" s="1190"/>
      <c r="Q29" s="1190"/>
      <c r="R29" s="1190"/>
      <c r="S29" s="1190"/>
      <c r="T29" s="1190"/>
      <c r="U29" s="1190"/>
      <c r="V29" s="1190">
        <v>1705.1058689892645</v>
      </c>
      <c r="W29" s="212">
        <v>5158.1419126114051</v>
      </c>
      <c r="X29" s="1190"/>
      <c r="Y29" s="1190"/>
      <c r="Z29" s="1190"/>
      <c r="AA29" s="1190"/>
      <c r="AB29" s="1190"/>
      <c r="AC29" s="212">
        <v>309.45418184058059</v>
      </c>
      <c r="AD29" s="212">
        <v>1768.2635013987331</v>
      </c>
      <c r="AE29" s="212">
        <v>1658.7305922706355</v>
      </c>
      <c r="AF29" s="1190"/>
      <c r="AG29" s="1190"/>
      <c r="AH29" s="1190"/>
      <c r="AI29" s="1190"/>
      <c r="AJ29" s="1190"/>
      <c r="AK29" s="212">
        <v>1374.6080998577568</v>
      </c>
      <c r="AL29" s="212">
        <v>47.085537243702632</v>
      </c>
      <c r="AM29" s="212">
        <v>39327.460588000205</v>
      </c>
      <c r="AN29" s="1190"/>
      <c r="AO29" s="1190"/>
      <c r="AP29" s="1190"/>
      <c r="AQ29" s="1190"/>
      <c r="AR29" s="1190">
        <v>36038.912502070314</v>
      </c>
      <c r="AS29" s="212">
        <v>21666.432123699178</v>
      </c>
      <c r="AT29" s="212">
        <v>736.19499679151363</v>
      </c>
      <c r="AU29" s="3095" t="s">
        <v>2974</v>
      </c>
      <c r="AV29" s="3095"/>
      <c r="AW29" s="3095"/>
      <c r="AX29" s="3100"/>
      <c r="AY29" s="212">
        <v>3307.9935318721459</v>
      </c>
      <c r="AZ29" s="1190"/>
      <c r="BA29" s="1190"/>
      <c r="BB29" s="1190"/>
      <c r="BC29" s="1190"/>
      <c r="BD29" s="1190">
        <v>36038.912502070314</v>
      </c>
      <c r="BE29" s="212">
        <v>6619.8707735134749</v>
      </c>
      <c r="BF29" s="212">
        <v>9979.5479325617016</v>
      </c>
      <c r="BG29" s="212">
        <v>1022.8248889603675</v>
      </c>
      <c r="BH29" s="212">
        <v>17661.028464300958</v>
      </c>
      <c r="BI29" s="1190"/>
      <c r="BJ29" s="1190"/>
      <c r="BK29" s="1190"/>
      <c r="BL29" s="1190"/>
      <c r="BM29" s="1190"/>
      <c r="BN29" s="212">
        <v>691.05851796347542</v>
      </c>
      <c r="BO29" s="212">
        <v>4751.6715609288749</v>
      </c>
      <c r="BP29" s="212">
        <v>6287.7301288130038</v>
      </c>
      <c r="BQ29" s="1190"/>
      <c r="BR29" s="1190"/>
      <c r="BS29" s="1190"/>
      <c r="BT29" s="1190"/>
      <c r="BU29" s="1190"/>
      <c r="BV29" s="212">
        <v>5613.9694110910705</v>
      </c>
      <c r="BW29" s="212">
        <v>316.59884550457059</v>
      </c>
      <c r="BX29" s="212"/>
      <c r="BY29" s="1181"/>
    </row>
    <row r="30" spans="1:94" s="1182" customFormat="1" ht="12.95" customHeight="1">
      <c r="A30" s="3095" t="s">
        <v>2975</v>
      </c>
      <c r="B30" s="3095"/>
      <c r="C30" s="3095"/>
      <c r="D30" s="3100"/>
      <c r="E30" s="1243">
        <v>8.8600869868189367</v>
      </c>
      <c r="F30" s="1243">
        <v>1.5481837606420479</v>
      </c>
      <c r="G30" s="1243">
        <v>1.6190250055914826E-3</v>
      </c>
      <c r="H30" s="1243">
        <v>1.4470945630330781E-2</v>
      </c>
      <c r="I30" s="1243">
        <v>0.16895050755152907</v>
      </c>
      <c r="J30" s="1243">
        <v>0.34513032577027491</v>
      </c>
      <c r="K30" s="1243">
        <v>0.52576454103031234</v>
      </c>
      <c r="L30" s="1243">
        <v>0.39577503859003227</v>
      </c>
      <c r="M30" s="1243">
        <v>9.647337706397037E-2</v>
      </c>
      <c r="N30" s="1243">
        <v>3.4966838889965821</v>
      </c>
      <c r="O30" s="1243">
        <v>0.79715124775552482</v>
      </c>
      <c r="P30" s="1243">
        <v>0</v>
      </c>
      <c r="Q30" s="1243">
        <v>2.3857733465318727E-2</v>
      </c>
      <c r="R30" s="1243">
        <v>0.11874553376660191</v>
      </c>
      <c r="S30" s="1243">
        <v>0.20221717675527895</v>
      </c>
      <c r="T30" s="1243">
        <v>0.22771937914433885</v>
      </c>
      <c r="U30" s="1243">
        <v>0.1379164849748572</v>
      </c>
      <c r="V30" s="1243">
        <v>8.6694939649131816E-2</v>
      </c>
      <c r="W30" s="1244">
        <v>0.98758333293793465</v>
      </c>
      <c r="X30" s="1243">
        <v>0</v>
      </c>
      <c r="Y30" s="1243">
        <v>7.6891989300693049E-3</v>
      </c>
      <c r="Z30" s="1243">
        <v>0.13043047516435641</v>
      </c>
      <c r="AA30" s="1243">
        <v>0.31916086464631421</v>
      </c>
      <c r="AB30" s="1243">
        <v>0.34202212660219339</v>
      </c>
      <c r="AC30" s="1244">
        <v>0.16458369197067008</v>
      </c>
      <c r="AD30" s="1244">
        <v>2.3696975624331512E-2</v>
      </c>
      <c r="AE30" s="1244">
        <v>1.7119493083031245</v>
      </c>
      <c r="AF30" s="1243">
        <v>2.1862788617012375E-3</v>
      </c>
      <c r="AG30" s="1243">
        <v>0.10522449714333394</v>
      </c>
      <c r="AH30" s="1243">
        <v>0.58760738169957616</v>
      </c>
      <c r="AI30" s="1243">
        <v>0.50319479078752027</v>
      </c>
      <c r="AJ30" s="1243">
        <v>0.33756501326129074</v>
      </c>
      <c r="AK30" s="1244">
        <v>0.14646696258798092</v>
      </c>
      <c r="AL30" s="1244">
        <v>2.9704383961717554E-2</v>
      </c>
      <c r="AM30" s="1244">
        <v>1.1744102150167877</v>
      </c>
      <c r="AN30" s="1243">
        <v>3.7461595428359257E-3</v>
      </c>
      <c r="AO30" s="1243">
        <v>5.494053238386537E-2</v>
      </c>
      <c r="AP30" s="1243">
        <v>0.34691229924027955</v>
      </c>
      <c r="AQ30" s="1243">
        <v>0.37265688745212655</v>
      </c>
      <c r="AR30" s="1243">
        <v>0.28871255603261203</v>
      </c>
      <c r="AS30" s="1244">
        <v>9.4733068346087385E-2</v>
      </c>
      <c r="AT30" s="1244">
        <v>1.2708712018978953E-2</v>
      </c>
      <c r="AU30" s="3095" t="s">
        <v>2975</v>
      </c>
      <c r="AV30" s="3095"/>
      <c r="AW30" s="3095"/>
      <c r="AX30" s="3100"/>
      <c r="AY30" s="1245">
        <v>0.36565225869731782</v>
      </c>
      <c r="AZ30" s="1246">
        <v>1.6560541670584499E-3</v>
      </c>
      <c r="BA30" s="1246">
        <v>1.6727310666772428E-2</v>
      </c>
      <c r="BB30" s="1246">
        <v>5.6804646546031325E-2</v>
      </c>
      <c r="BC30" s="1246">
        <v>0.12909187329606395</v>
      </c>
      <c r="BD30" s="1246">
        <v>9.4672966863721092E-2</v>
      </c>
      <c r="BE30" s="1245">
        <v>5.5092095693776891E-2</v>
      </c>
      <c r="BF30" s="1245">
        <v>1.1607311463893821E-2</v>
      </c>
      <c r="BG30" s="1245">
        <v>2.125730295988987</v>
      </c>
      <c r="BH30" s="1245">
        <v>1.0370412429763589</v>
      </c>
      <c r="BI30" s="1246">
        <v>5.2518815762849706E-4</v>
      </c>
      <c r="BJ30" s="1246">
        <v>2.8223615748213648E-2</v>
      </c>
      <c r="BK30" s="1246">
        <v>0.15521161275987252</v>
      </c>
      <c r="BL30" s="1246">
        <v>0.27237946311867695</v>
      </c>
      <c r="BM30" s="1246">
        <v>0.31920158768791662</v>
      </c>
      <c r="BN30" s="1245">
        <v>0.21436523137128463</v>
      </c>
      <c r="BO30" s="1245">
        <v>4.7134544132765986E-2</v>
      </c>
      <c r="BP30" s="1245">
        <v>1.0886890530126299</v>
      </c>
      <c r="BQ30" s="1246">
        <v>4.3576607539539498E-3</v>
      </c>
      <c r="BR30" s="1246">
        <v>5.4119373004009513E-2</v>
      </c>
      <c r="BS30" s="1246">
        <v>0.21723661474656322</v>
      </c>
      <c r="BT30" s="1246">
        <v>0.31101790058466133</v>
      </c>
      <c r="BU30" s="1246">
        <v>0.29960094948688215</v>
      </c>
      <c r="BV30" s="1245">
        <v>0.17305525730736585</v>
      </c>
      <c r="BW30" s="1245">
        <v>2.9301297129193958E-2</v>
      </c>
      <c r="BX30" s="1245">
        <v>0.14942656747722646</v>
      </c>
      <c r="BY30" s="1181"/>
    </row>
    <row r="31" spans="1:94" s="1182" customFormat="1" ht="12.95" customHeight="1">
      <c r="A31" s="3095" t="s">
        <v>2276</v>
      </c>
      <c r="B31" s="3096"/>
      <c r="C31" s="3096"/>
      <c r="D31" s="3097"/>
      <c r="E31" s="1243">
        <v>9.9656289090020422</v>
      </c>
      <c r="F31" s="1243">
        <v>1.6025600018979571</v>
      </c>
      <c r="G31" s="1243">
        <v>2.1090874936732169E-4</v>
      </c>
      <c r="H31" s="1243">
        <v>2.1842134967552797E-2</v>
      </c>
      <c r="I31" s="1243">
        <v>0.171228188556734</v>
      </c>
      <c r="J31" s="1243">
        <v>0.32246888731910811</v>
      </c>
      <c r="K31" s="1243">
        <v>0.55304776563094626</v>
      </c>
      <c r="L31" s="1243">
        <v>0.40284932580288502</v>
      </c>
      <c r="M31" s="1243">
        <v>0.13091279087136584</v>
      </c>
      <c r="N31" s="1243">
        <v>3.9185234044905282</v>
      </c>
      <c r="O31" s="1243">
        <v>0.6893546389809444</v>
      </c>
      <c r="P31" s="1243">
        <v>2.2069947494748944E-4</v>
      </c>
      <c r="Q31" s="1243">
        <v>1.6466649328964342E-2</v>
      </c>
      <c r="R31" s="1243">
        <v>0.12125873980920465</v>
      </c>
      <c r="S31" s="1243">
        <v>0.20283693423252336</v>
      </c>
      <c r="T31" s="1243">
        <v>0.15392762586978376</v>
      </c>
      <c r="U31" s="1243">
        <v>0.11416705249939846</v>
      </c>
      <c r="V31" s="1243">
        <v>8.0476937766123025E-2</v>
      </c>
      <c r="W31" s="1244">
        <v>1.0672673206805603</v>
      </c>
      <c r="X31" s="1243">
        <v>0</v>
      </c>
      <c r="Y31" s="1243">
        <v>1.1142503451980949E-2</v>
      </c>
      <c r="Z31" s="1243">
        <v>0.13089489204146657</v>
      </c>
      <c r="AA31" s="1243">
        <v>0.31867911270753435</v>
      </c>
      <c r="AB31" s="1243">
        <v>0.36290487273077354</v>
      </c>
      <c r="AC31" s="1244">
        <v>0.21038517267835849</v>
      </c>
      <c r="AD31" s="1244">
        <v>3.3260767070447617E-2</v>
      </c>
      <c r="AE31" s="1244">
        <v>2.1619014448290192</v>
      </c>
      <c r="AF31" s="1243">
        <v>1.7403426719411706E-3</v>
      </c>
      <c r="AG31" s="1243">
        <v>0.12725498145716704</v>
      </c>
      <c r="AH31" s="1243">
        <v>0.71262481310727321</v>
      </c>
      <c r="AI31" s="1243">
        <v>0.64804976978309636</v>
      </c>
      <c r="AJ31" s="1243">
        <v>0.41775637466322374</v>
      </c>
      <c r="AK31" s="1244">
        <v>0.22130207104799615</v>
      </c>
      <c r="AL31" s="1244">
        <v>3.3173092098314101E-2</v>
      </c>
      <c r="AM31" s="1244">
        <v>1.2782504195829061</v>
      </c>
      <c r="AN31" s="1243">
        <v>9.5966474546127338E-4</v>
      </c>
      <c r="AO31" s="1243">
        <v>7.2978795032424618E-2</v>
      </c>
      <c r="AP31" s="1243">
        <v>0.34905890210093266</v>
      </c>
      <c r="AQ31" s="1243">
        <v>0.40664967031447158</v>
      </c>
      <c r="AR31" s="1243">
        <v>0.32709800899399655</v>
      </c>
      <c r="AS31" s="1244">
        <v>0.10790260396321839</v>
      </c>
      <c r="AT31" s="1244">
        <v>1.3602774432401238E-2</v>
      </c>
      <c r="AU31" s="3095" t="s">
        <v>2276</v>
      </c>
      <c r="AV31" s="3096"/>
      <c r="AW31" s="3096"/>
      <c r="AX31" s="3097"/>
      <c r="AY31" s="1245">
        <v>0.38353188794958348</v>
      </c>
      <c r="AZ31" s="1246">
        <v>0</v>
      </c>
      <c r="BA31" s="1246">
        <v>3.2899502471852644E-2</v>
      </c>
      <c r="BB31" s="1246">
        <v>6.6475369745679941E-2</v>
      </c>
      <c r="BC31" s="1246">
        <v>0.12847812692427221</v>
      </c>
      <c r="BD31" s="1246">
        <v>8.7929788553432905E-2</v>
      </c>
      <c r="BE31" s="1245">
        <v>5.1784639757062725E-2</v>
      </c>
      <c r="BF31" s="1245">
        <v>1.5964460497282687E-2</v>
      </c>
      <c r="BG31" s="1245">
        <v>2.5940846415968739</v>
      </c>
      <c r="BH31" s="1245">
        <v>1.1892232491404806</v>
      </c>
      <c r="BI31" s="1246">
        <v>2.206968834920023E-3</v>
      </c>
      <c r="BJ31" s="1246">
        <v>3.8930515050238881E-2</v>
      </c>
      <c r="BK31" s="1246">
        <v>0.22343860028609699</v>
      </c>
      <c r="BL31" s="1246">
        <v>0.36249896708487905</v>
      </c>
      <c r="BM31" s="1246">
        <v>0.33826732617038813</v>
      </c>
      <c r="BN31" s="1245">
        <v>0.17071029309934693</v>
      </c>
      <c r="BO31" s="1245">
        <v>5.3170578614610386E-2</v>
      </c>
      <c r="BP31" s="1245">
        <v>1.4048613924563909</v>
      </c>
      <c r="BQ31" s="1246">
        <v>6.5269102385886995E-3</v>
      </c>
      <c r="BR31" s="1246">
        <v>8.6812744501520336E-2</v>
      </c>
      <c r="BS31" s="1246">
        <v>0.29914136345247805</v>
      </c>
      <c r="BT31" s="1246">
        <v>0.38947317616646365</v>
      </c>
      <c r="BU31" s="1246">
        <v>0.39605827794816478</v>
      </c>
      <c r="BV31" s="1245">
        <v>0.19205338355298052</v>
      </c>
      <c r="BW31" s="1245">
        <v>3.4795536596194235E-2</v>
      </c>
      <c r="BX31" s="1245">
        <v>0.18867855348420115</v>
      </c>
      <c r="BY31" s="1181"/>
    </row>
    <row r="32" spans="1:94" s="1182" customFormat="1" ht="12.95" customHeight="1">
      <c r="A32" s="3095" t="s">
        <v>2181</v>
      </c>
      <c r="B32" s="3096"/>
      <c r="C32" s="3096"/>
      <c r="D32" s="3097"/>
      <c r="E32" s="1243">
        <f>'37'!E32</f>
        <v>10.640223218556514</v>
      </c>
      <c r="F32" s="1243">
        <f>'37'!F32</f>
        <v>1.4764429568270399</v>
      </c>
      <c r="G32" s="1243">
        <f>'37'!G32</f>
        <v>1.3694511009374488E-3</v>
      </c>
      <c r="H32" s="1243">
        <f>'37'!H32</f>
        <v>1.4446217544800341E-2</v>
      </c>
      <c r="I32" s="1243">
        <f>'37'!I32</f>
        <v>0.11814494801818599</v>
      </c>
      <c r="J32" s="1243">
        <f>'37'!J32</f>
        <v>0.28601758986915027</v>
      </c>
      <c r="K32" s="1243">
        <f>'37'!K32</f>
        <v>0.50761094710212806</v>
      </c>
      <c r="L32" s="1243">
        <f>'37'!L32</f>
        <v>0.43004855190708058</v>
      </c>
      <c r="M32" s="1243">
        <f>'37'!M32</f>
        <v>0.11880525128475669</v>
      </c>
      <c r="N32" s="1243">
        <f>'37'!N32</f>
        <v>3.699793904179359</v>
      </c>
      <c r="O32" s="1243">
        <f>'37'!O32</f>
        <v>0.536150119824233</v>
      </c>
      <c r="P32" s="1243">
        <f>'37'!P32</f>
        <v>0</v>
      </c>
      <c r="Q32" s="1243">
        <f>'37'!Q32</f>
        <v>4.4873467300023673E-3</v>
      </c>
      <c r="R32" s="1243">
        <f>'37'!R32</f>
        <v>8.2561488718012666E-2</v>
      </c>
      <c r="S32" s="1243">
        <f>'37'!S32</f>
        <v>0.10762147957700392</v>
      </c>
      <c r="T32" s="1243">
        <f>'37'!T32</f>
        <v>0.12896957238926143</v>
      </c>
      <c r="U32" s="1243">
        <f>'37'!U32</f>
        <v>0.11715219560627939</v>
      </c>
      <c r="V32" s="1243">
        <f>'37'!V32</f>
        <v>9.5358036803673635E-2</v>
      </c>
      <c r="W32" s="1243">
        <f>'37'!W32</f>
        <v>1.0172797659273223</v>
      </c>
      <c r="X32" s="1243">
        <f>'37'!X32</f>
        <v>5.9719319199759278E-5</v>
      </c>
      <c r="Y32" s="1243">
        <f>'37'!Y32</f>
        <v>7.7619375030588559E-3</v>
      </c>
      <c r="Z32" s="1243">
        <f>'37'!Z32</f>
        <v>0.14370931281092827</v>
      </c>
      <c r="AA32" s="1243">
        <f>'37'!AA32</f>
        <v>0.30732450584838766</v>
      </c>
      <c r="AB32" s="1243">
        <f>'37'!AB32</f>
        <v>0.31706272467205088</v>
      </c>
      <c r="AC32" s="1243">
        <f>'37'!AC32</f>
        <v>0.19891747481910149</v>
      </c>
      <c r="AD32" s="1243">
        <f>'37'!AD32</f>
        <v>4.2444090954595136E-2</v>
      </c>
      <c r="AE32" s="1243">
        <f>'37'!AE32</f>
        <v>2.146364018427803</v>
      </c>
      <c r="AF32" s="1243">
        <f>'37'!AF32</f>
        <v>1.7915795759927783E-4</v>
      </c>
      <c r="AG32" s="1243">
        <f>'37'!AG32</f>
        <v>0.14061755877281992</v>
      </c>
      <c r="AH32" s="1243">
        <f>'37'!AH32</f>
        <v>0.71615801075836194</v>
      </c>
      <c r="AI32" s="1243">
        <f>'37'!AI32</f>
        <v>0.61857562568339808</v>
      </c>
      <c r="AJ32" s="1243">
        <f>'37'!AJ32</f>
        <v>0.41940892061895363</v>
      </c>
      <c r="AK32" s="1243">
        <f>'37'!AK32</f>
        <v>0.21491194166871588</v>
      </c>
      <c r="AL32" s="1243">
        <f>'37'!AL32</f>
        <v>3.6512802967955352E-2</v>
      </c>
      <c r="AM32" s="1243">
        <f>'37'!AM32</f>
        <v>1.6093285478730202</v>
      </c>
      <c r="AN32" s="1243">
        <f>'37'!AN32</f>
        <v>4.8338351256372964E-3</v>
      </c>
      <c r="AO32" s="1243">
        <f>'37'!AO32</f>
        <v>5.7911061148521237E-2</v>
      </c>
      <c r="AP32" s="1243">
        <f>'37'!AP32</f>
        <v>0.46557470583047367</v>
      </c>
      <c r="AQ32" s="1243">
        <f>'37'!AQ32</f>
        <v>0.51907500117659089</v>
      </c>
      <c r="AR32" s="1243">
        <f>'37'!AR32</f>
        <v>0.36813860966201328</v>
      </c>
      <c r="AS32" s="1243">
        <f>'37'!AS32</f>
        <v>0.17046471714093589</v>
      </c>
      <c r="AT32" s="1243">
        <f>'37'!AT32</f>
        <v>2.3330617788850198E-2</v>
      </c>
      <c r="AU32" s="3095" t="s">
        <v>2181</v>
      </c>
      <c r="AV32" s="3096"/>
      <c r="AW32" s="3096"/>
      <c r="AX32" s="3097"/>
      <c r="AY32" s="1245">
        <f>'37'!AY32</f>
        <v>0.44017529818130841</v>
      </c>
      <c r="AZ32" s="1245">
        <f>'37'!AZ32</f>
        <v>5.9719319199759283E-4</v>
      </c>
      <c r="BA32" s="1245">
        <f>'37'!BA32</f>
        <v>1.2182382064581209E-2</v>
      </c>
      <c r="BB32" s="1245">
        <f>'37'!BB32</f>
        <v>9.985051310695861E-2</v>
      </c>
      <c r="BC32" s="1245">
        <f>'37'!BC32</f>
        <v>0.11539215025375947</v>
      </c>
      <c r="BD32" s="1245">
        <f>'37'!BD32</f>
        <v>0.10464823857789315</v>
      </c>
      <c r="BE32" s="1245">
        <f>'37'!BE32</f>
        <v>9.2181996174868636E-2</v>
      </c>
      <c r="BF32" s="1245">
        <f>'37'!BF32</f>
        <v>1.5322824811249738E-2</v>
      </c>
      <c r="BG32" s="1245">
        <f>'37'!BG32</f>
        <v>3.2616346275336183</v>
      </c>
      <c r="BH32" s="1245">
        <f>'37'!BH32</f>
        <v>1.142340588496553</v>
      </c>
      <c r="BI32" s="1245">
        <f>'37'!BI32</f>
        <v>1.1422908076729201E-3</v>
      </c>
      <c r="BJ32" s="1245">
        <f>'37'!BJ32</f>
        <v>3.375773942506026E-2</v>
      </c>
      <c r="BK32" s="1245">
        <f>'37'!BK32</f>
        <v>0.17265180273238301</v>
      </c>
      <c r="BL32" s="1245">
        <f>'37'!BL32</f>
        <v>0.30077168460712583</v>
      </c>
      <c r="BM32" s="1245">
        <f>'37'!BM32</f>
        <v>0.34192635280033673</v>
      </c>
      <c r="BN32" s="1245">
        <f>'37'!BN32</f>
        <v>0.24392818381541936</v>
      </c>
      <c r="BO32" s="1245">
        <f>'37'!BO32</f>
        <v>4.8162534308555854E-2</v>
      </c>
      <c r="BP32" s="1245">
        <f>'37'!BP32</f>
        <v>2.119294039037066</v>
      </c>
      <c r="BQ32" s="1245">
        <f>'37'!BQ32</f>
        <v>7.6169868910674707E-3</v>
      </c>
      <c r="BR32" s="1245">
        <f>'37'!BR32</f>
        <v>0.12948767708131284</v>
      </c>
      <c r="BS32" s="1245">
        <f>'37'!BS32</f>
        <v>0.44527257494766831</v>
      </c>
      <c r="BT32" s="1245">
        <f>'37'!BT32</f>
        <v>0.7272637765679526</v>
      </c>
      <c r="BU32" s="1245">
        <f>'37'!BU32</f>
        <v>0.44314273283369626</v>
      </c>
      <c r="BV32" s="1245">
        <f>'37'!BV32</f>
        <v>0.27728018538669735</v>
      </c>
      <c r="BW32" s="1245">
        <f>'37'!BW32</f>
        <v>8.923010532867115E-2</v>
      </c>
      <c r="BX32" s="1245">
        <f>'37'!BX32</f>
        <v>0.15284788396217247</v>
      </c>
      <c r="BY32" s="1181"/>
    </row>
    <row r="33" spans="1:76" ht="12.95" customHeight="1">
      <c r="A33" s="3094" t="s">
        <v>875</v>
      </c>
      <c r="B33" s="3094"/>
      <c r="C33" s="3094"/>
      <c r="D33" s="1083"/>
      <c r="E33" s="1196"/>
      <c r="F33" s="1199"/>
      <c r="G33" s="1199"/>
      <c r="H33" s="1199"/>
      <c r="I33" s="1199"/>
      <c r="J33" s="1199"/>
      <c r="K33" s="1199"/>
      <c r="L33" s="1199"/>
      <c r="M33" s="1199"/>
      <c r="N33" s="1199"/>
      <c r="O33" s="1199"/>
      <c r="P33" s="1199"/>
      <c r="Q33" s="1199"/>
      <c r="R33" s="1199"/>
      <c r="S33" s="1199"/>
      <c r="T33" s="1199"/>
      <c r="U33" s="1199"/>
      <c r="V33" s="1199"/>
      <c r="W33" s="1200"/>
      <c r="X33" s="1199"/>
      <c r="Y33" s="1199"/>
      <c r="Z33" s="1199"/>
      <c r="AA33" s="1199"/>
      <c r="AB33" s="1199"/>
      <c r="AC33" s="1200"/>
      <c r="AD33" s="1200"/>
      <c r="AE33" s="1200"/>
      <c r="AF33" s="1199"/>
      <c r="AG33" s="1199"/>
      <c r="AH33" s="1199"/>
      <c r="AI33" s="1199"/>
      <c r="AJ33" s="1199"/>
      <c r="AK33" s="1200"/>
      <c r="AL33" s="1200"/>
      <c r="AM33" s="1200"/>
      <c r="AN33" s="1199"/>
      <c r="AO33" s="1199"/>
      <c r="AP33" s="1199"/>
      <c r="AQ33" s="1199"/>
      <c r="AR33" s="1199"/>
      <c r="AS33" s="1200"/>
      <c r="AT33" s="1223"/>
      <c r="AU33" s="3094" t="s">
        <v>875</v>
      </c>
      <c r="AV33" s="3094"/>
      <c r="AW33" s="3094"/>
      <c r="AX33" s="1083"/>
      <c r="AY33" s="1247"/>
      <c r="AZ33" s="1248"/>
      <c r="BA33" s="1248"/>
      <c r="BB33" s="1248"/>
      <c r="BC33" s="1248"/>
      <c r="BD33" s="1248"/>
      <c r="BE33" s="1247"/>
      <c r="BF33" s="1247"/>
      <c r="BG33" s="1247"/>
      <c r="BH33" s="1247"/>
      <c r="BI33" s="1248"/>
      <c r="BJ33" s="1248"/>
      <c r="BK33" s="1248"/>
      <c r="BL33" s="1248"/>
      <c r="BM33" s="1248"/>
      <c r="BN33" s="1247"/>
      <c r="BO33" s="1247"/>
      <c r="BP33" s="1247"/>
      <c r="BQ33" s="1248"/>
      <c r="BR33" s="1248"/>
      <c r="BS33" s="1248"/>
      <c r="BT33" s="1248"/>
      <c r="BU33" s="1248"/>
      <c r="BV33" s="1247"/>
      <c r="BW33" s="1247"/>
      <c r="BX33" s="1249"/>
    </row>
    <row r="34" spans="1:76" ht="12.95" customHeight="1">
      <c r="A34" s="155"/>
      <c r="B34" s="315" t="s">
        <v>2976</v>
      </c>
      <c r="C34" s="155"/>
      <c r="D34" s="1089"/>
      <c r="E34" s="1250">
        <f>'37'!CA65</f>
        <v>3.1132415242840699</v>
      </c>
      <c r="F34" s="1198">
        <f>'37'!CB65</f>
        <v>0.71022339114259048</v>
      </c>
      <c r="G34" s="1198">
        <f>'37'!CC65</f>
        <v>3.7027887262907906E-4</v>
      </c>
      <c r="H34" s="1198">
        <f>'37'!CD65</f>
        <v>6.4688262901481369E-3</v>
      </c>
      <c r="I34" s="1198">
        <f>'37'!CE65</f>
        <v>5.5999916793004638E-2</v>
      </c>
      <c r="J34" s="1198">
        <f>'37'!CF65</f>
        <v>0.14121851936808352</v>
      </c>
      <c r="K34" s="1198">
        <f>'37'!CG65</f>
        <v>0.25054797370936349</v>
      </c>
      <c r="L34" s="1198">
        <f>'37'!CH65</f>
        <v>0.19677287713921354</v>
      </c>
      <c r="M34" s="1198">
        <f>'37'!CI65</f>
        <v>5.8844998970148554E-2</v>
      </c>
      <c r="N34" s="1198">
        <f>'37'!CJ65</f>
        <v>0.90556578734648518</v>
      </c>
      <c r="O34" s="1198">
        <f>'37'!CK65</f>
        <v>0.36097099343948391</v>
      </c>
      <c r="P34" s="1198">
        <f>'37'!CL65</f>
        <v>0</v>
      </c>
      <c r="Q34" s="1198">
        <f>'37'!CM65</f>
        <v>2.4977829172584043E-3</v>
      </c>
      <c r="R34" s="1198">
        <f>'37'!CN65</f>
        <v>5.0245054374288653E-2</v>
      </c>
      <c r="S34" s="1198">
        <f>'37'!CO65</f>
        <v>8.2390912825428583E-2</v>
      </c>
      <c r="T34" s="1198">
        <f>'37'!CP65</f>
        <v>8.549023532307265E-2</v>
      </c>
      <c r="U34" s="1198">
        <f>'37'!CQ65</f>
        <v>8.1276467057056517E-2</v>
      </c>
      <c r="V34" s="1198">
        <f>'37'!CR65</f>
        <v>5.9070540942379027E-2</v>
      </c>
      <c r="W34" s="1198">
        <f>'37'!CS65</f>
        <v>0.35205950693438864</v>
      </c>
      <c r="X34" s="1198">
        <f>'37'!CT65</f>
        <v>0</v>
      </c>
      <c r="Y34" s="1198">
        <f>'37'!CU65</f>
        <v>6.8310411400803973E-3</v>
      </c>
      <c r="Z34" s="1198">
        <f>'37'!CV65</f>
        <v>5.1879695739858539E-2</v>
      </c>
      <c r="AA34" s="1198">
        <f>'37'!CW65</f>
        <v>8.9361245905783621E-2</v>
      </c>
      <c r="AB34" s="1198">
        <f>'37'!CX65</f>
        <v>0.10762374483327615</v>
      </c>
      <c r="AC34" s="1198">
        <f>'37'!CY65</f>
        <v>7.7982866976388746E-2</v>
      </c>
      <c r="AD34" s="1198">
        <f>'37'!CZ65</f>
        <v>1.8380912339001292E-2</v>
      </c>
      <c r="AE34" s="1198">
        <f>'37'!DA65</f>
        <v>0.19253528697261274</v>
      </c>
      <c r="AF34" s="1198">
        <f>'37'!DB65</f>
        <v>0</v>
      </c>
      <c r="AG34" s="1198">
        <f>'37'!DC65</f>
        <v>1.3657476904156534E-2</v>
      </c>
      <c r="AH34" s="1198">
        <f>'37'!DD65</f>
        <v>4.6938975598985903E-2</v>
      </c>
      <c r="AI34" s="1198">
        <f>'37'!DE65</f>
        <v>6.6969920159476184E-2</v>
      </c>
      <c r="AJ34" s="1198">
        <f>'37'!DF65</f>
        <v>3.6290096853651831E-2</v>
      </c>
      <c r="AK34" s="1198">
        <f>'37'!DG65</f>
        <v>2.3391746283823511E-2</v>
      </c>
      <c r="AL34" s="1198">
        <f>'37'!DH65</f>
        <v>5.2870711725189401E-3</v>
      </c>
      <c r="AM34" s="1198">
        <f>'37'!DI65</f>
        <v>0.56289391469223937</v>
      </c>
      <c r="AN34" s="1198">
        <f>'37'!DJ65</f>
        <v>2.9776173740324804E-3</v>
      </c>
      <c r="AO34" s="1198">
        <f>'37'!DK65</f>
        <v>1.2343143109570503E-2</v>
      </c>
      <c r="AP34" s="1198">
        <f>'37'!DL65</f>
        <v>0.15112140011817077</v>
      </c>
      <c r="AQ34" s="1198">
        <f>'37'!DM65</f>
        <v>0.17034961774336266</v>
      </c>
      <c r="AR34" s="1198">
        <f>'37'!DN65</f>
        <v>0.1491667403748447</v>
      </c>
      <c r="AS34" s="1198">
        <f>'37'!DO65</f>
        <v>6.404711618032298E-2</v>
      </c>
      <c r="AT34" s="1198">
        <f>'37'!DP65</f>
        <v>1.2888279791935587E-2</v>
      </c>
      <c r="AU34" s="155"/>
      <c r="AV34" s="315" t="s">
        <v>2840</v>
      </c>
      <c r="AW34" s="155"/>
      <c r="AX34" s="1089"/>
      <c r="AY34" s="1247">
        <f>'37'!DQ65</f>
        <v>9.0738850631026505E-2</v>
      </c>
      <c r="AZ34" s="1249">
        <f>'37'!DR65</f>
        <v>0</v>
      </c>
      <c r="BA34" s="1249">
        <f>'37'!DS65</f>
        <v>1.7131853720343171E-3</v>
      </c>
      <c r="BB34" s="1249">
        <f>'37'!DT65</f>
        <v>2.0002810229199888E-2</v>
      </c>
      <c r="BC34" s="1249">
        <f>'37'!DU65</f>
        <v>2.1749155257843995E-2</v>
      </c>
      <c r="BD34" s="1249">
        <f>'37'!DV65</f>
        <v>2.7238310533951506E-2</v>
      </c>
      <c r="BE34" s="1249">
        <f>'37'!DW65</f>
        <v>1.5692932545280786E-2</v>
      </c>
      <c r="BF34" s="1249">
        <f>'37'!DX65</f>
        <v>4.3424566927159946E-3</v>
      </c>
      <c r="BG34" s="1249">
        <f>'37'!DY65</f>
        <v>0.65202456819672439</v>
      </c>
      <c r="BH34" s="1249">
        <f>'37'!DZ65</f>
        <v>0.26231532431902821</v>
      </c>
      <c r="BI34" s="1249">
        <f>'37'!EA65</f>
        <v>0</v>
      </c>
      <c r="BJ34" s="1249">
        <f>'37'!EB65</f>
        <v>6.5323328515593361E-3</v>
      </c>
      <c r="BK34" s="1249">
        <f>'37'!EC65</f>
        <v>2.6500395099096991E-2</v>
      </c>
      <c r="BL34" s="1249">
        <f>'37'!ED65</f>
        <v>6.8664002429989685E-2</v>
      </c>
      <c r="BM34" s="1249">
        <f>'37'!EE65</f>
        <v>6.5164179217355844E-2</v>
      </c>
      <c r="BN34" s="1249">
        <f>'37'!EF65</f>
        <v>8.0277983132603148E-2</v>
      </c>
      <c r="BO34" s="1249">
        <f>'37'!EG65</f>
        <v>1.5176431588423441E-2</v>
      </c>
      <c r="BP34" s="1249">
        <f>'37'!EH65</f>
        <v>0.38970924387769623</v>
      </c>
      <c r="BQ34" s="1249">
        <f>'37'!EI65</f>
        <v>1.111286244659455E-3</v>
      </c>
      <c r="BR34" s="1249">
        <f>'37'!EJ65</f>
        <v>2.6360926396582676E-2</v>
      </c>
      <c r="BS34" s="1249">
        <f>'37'!EK65</f>
        <v>5.8069733707125606E-2</v>
      </c>
      <c r="BT34" s="1249">
        <f>'37'!EL65</f>
        <v>0.12093944284850028</v>
      </c>
      <c r="BU34" s="1249">
        <f>'37'!EM65</f>
        <v>9.8972821417497039E-2</v>
      </c>
      <c r="BV34" s="1249">
        <f>'37'!EN65</f>
        <v>7.2363842266733092E-2</v>
      </c>
      <c r="BW34" s="1249">
        <f>'37'!EO65</f>
        <v>1.1891190996598022E-2</v>
      </c>
      <c r="BX34" s="1249">
        <f>'37'!EP65</f>
        <v>0.19179501227499884</v>
      </c>
    </row>
    <row r="35" spans="1:76" ht="12.95" customHeight="1">
      <c r="A35" s="155"/>
      <c r="B35" s="315" t="s">
        <v>2977</v>
      </c>
      <c r="C35" s="155"/>
      <c r="D35" s="1089"/>
      <c r="E35" s="1250">
        <f>'37'!CA66</f>
        <v>13.25400513104525</v>
      </c>
      <c r="F35" s="1198">
        <f>'37'!CB66</f>
        <v>1.8323871336883222</v>
      </c>
      <c r="G35" s="1198">
        <f>'37'!CC66</f>
        <v>7.7191564822556491E-3</v>
      </c>
      <c r="H35" s="1198">
        <f>'37'!CD66</f>
        <v>1.184558072205779E-2</v>
      </c>
      <c r="I35" s="1198">
        <f>'37'!CE66</f>
        <v>0.18780913576127059</v>
      </c>
      <c r="J35" s="1198">
        <f>'37'!CF66</f>
        <v>0.31975315844922864</v>
      </c>
      <c r="K35" s="1198">
        <f>'37'!CG66</f>
        <v>0.5852927731033789</v>
      </c>
      <c r="L35" s="1198">
        <f>'37'!CH66</f>
        <v>0.55580507289394554</v>
      </c>
      <c r="M35" s="1198">
        <f>'37'!CI66</f>
        <v>0.164162256276185</v>
      </c>
      <c r="N35" s="1198">
        <f>'37'!CJ66</f>
        <v>4.177221702192071</v>
      </c>
      <c r="O35" s="1198">
        <f>'37'!CK66</f>
        <v>0.8165596537504356</v>
      </c>
      <c r="P35" s="1198">
        <f>'37'!CL66</f>
        <v>0</v>
      </c>
      <c r="Q35" s="1198">
        <f>'37'!CM66</f>
        <v>0</v>
      </c>
      <c r="R35" s="1198">
        <f>'37'!CN66</f>
        <v>0.12353188838264888</v>
      </c>
      <c r="S35" s="1198">
        <f>'37'!CO66</f>
        <v>0.12879274596432255</v>
      </c>
      <c r="T35" s="1198">
        <f>'37'!CP66</f>
        <v>0.19836162221721299</v>
      </c>
      <c r="U35" s="1198">
        <f>'37'!CQ66</f>
        <v>0.19158508644992331</v>
      </c>
      <c r="V35" s="1198">
        <f>'37'!CR66</f>
        <v>0.17428831073632745</v>
      </c>
      <c r="W35" s="1198">
        <f>'37'!CS66</f>
        <v>1.6035673278403686</v>
      </c>
      <c r="X35" s="1198">
        <f>'37'!CT66</f>
        <v>0</v>
      </c>
      <c r="Y35" s="1198">
        <f>'37'!CU66</f>
        <v>1.6084016753820395E-2</v>
      </c>
      <c r="Z35" s="1198">
        <f>'37'!CV66</f>
        <v>0.26249320677822613</v>
      </c>
      <c r="AA35" s="1198">
        <f>'37'!CW66</f>
        <v>0.43920266922585105</v>
      </c>
      <c r="AB35" s="1198">
        <f>'37'!CX66</f>
        <v>0.53788527198634573</v>
      </c>
      <c r="AC35" s="1198">
        <f>'37'!CY66</f>
        <v>0.27163368576381314</v>
      </c>
      <c r="AD35" s="1198">
        <f>'37'!CZ66</f>
        <v>7.6268477332311957E-2</v>
      </c>
      <c r="AE35" s="1198">
        <f>'37'!DA66</f>
        <v>1.7570947206012639</v>
      </c>
      <c r="AF35" s="1198">
        <f>'37'!DB66</f>
        <v>0</v>
      </c>
      <c r="AG35" s="1198">
        <f>'37'!DC66</f>
        <v>0.10357669878195393</v>
      </c>
      <c r="AH35" s="1198">
        <f>'37'!DD66</f>
        <v>0.48218225047846769</v>
      </c>
      <c r="AI35" s="1198">
        <f>'37'!DE66</f>
        <v>0.48218689064665493</v>
      </c>
      <c r="AJ35" s="1198">
        <f>'37'!DF66</f>
        <v>0.45564039606510554</v>
      </c>
      <c r="AK35" s="1198">
        <f>'37'!DG66</f>
        <v>0.1877610087474185</v>
      </c>
      <c r="AL35" s="1198">
        <f>'37'!DH66</f>
        <v>4.574747588166371E-2</v>
      </c>
      <c r="AM35" s="1198">
        <f>'37'!DI66</f>
        <v>2.0776067192751326</v>
      </c>
      <c r="AN35" s="1198">
        <f>'37'!DJ66</f>
        <v>7.4941901731161963E-3</v>
      </c>
      <c r="AO35" s="1198">
        <f>'37'!DK66</f>
        <v>7.7788865305053523E-2</v>
      </c>
      <c r="AP35" s="1198">
        <f>'37'!DL66</f>
        <v>0.62345468751506217</v>
      </c>
      <c r="AQ35" s="1198">
        <f>'37'!DM66</f>
        <v>0.6224341481679404</v>
      </c>
      <c r="AR35" s="1198">
        <f>'37'!DN66</f>
        <v>0.48055948332689918</v>
      </c>
      <c r="AS35" s="1198">
        <f>'37'!DO66</f>
        <v>0.23874053295909251</v>
      </c>
      <c r="AT35" s="1198">
        <f>'37'!DP66</f>
        <v>2.7134811827968834E-2</v>
      </c>
      <c r="AU35" s="155"/>
      <c r="AV35" s="315" t="s">
        <v>2841</v>
      </c>
      <c r="AW35" s="155"/>
      <c r="AX35" s="1089"/>
      <c r="AY35" s="1247">
        <f>'37'!DQ66</f>
        <v>0.60623284934709099</v>
      </c>
      <c r="AZ35" s="1249">
        <f>'37'!DR66</f>
        <v>0</v>
      </c>
      <c r="BA35" s="1249">
        <f>'37'!DS66</f>
        <v>1.7783255167473477E-3</v>
      </c>
      <c r="BB35" s="1249">
        <f>'37'!DT66</f>
        <v>9.0036491557942772E-2</v>
      </c>
      <c r="BC35" s="1249">
        <f>'37'!DU66</f>
        <v>0.15041139176042506</v>
      </c>
      <c r="BD35" s="1249">
        <f>'37'!DV66</f>
        <v>0.19637405125849422</v>
      </c>
      <c r="BE35" s="1249">
        <f>'37'!DW66</f>
        <v>0.13958899742645187</v>
      </c>
      <c r="BF35" s="1249">
        <f>'37'!DX66</f>
        <v>2.8043591827029462E-2</v>
      </c>
      <c r="BG35" s="1249">
        <f>'37'!DY66</f>
        <v>4.4928726566583013</v>
      </c>
      <c r="BH35" s="1249">
        <f>'37'!DZ66</f>
        <v>1.8653038449412171</v>
      </c>
      <c r="BI35" s="1249">
        <f>'37'!EA66</f>
        <v>0</v>
      </c>
      <c r="BJ35" s="1249">
        <f>'37'!EB66</f>
        <v>5.7338611470722806E-2</v>
      </c>
      <c r="BK35" s="1249">
        <f>'37'!EC66</f>
        <v>0.21067538188017107</v>
      </c>
      <c r="BL35" s="1249">
        <f>'37'!ED66</f>
        <v>0.47608157918372679</v>
      </c>
      <c r="BM35" s="1249">
        <f>'37'!EE66</f>
        <v>0.57172565827838584</v>
      </c>
      <c r="BN35" s="1249">
        <f>'37'!EF66</f>
        <v>0.44494160202203636</v>
      </c>
      <c r="BO35" s="1249">
        <f>'37'!EG66</f>
        <v>0.10454101210617292</v>
      </c>
      <c r="BP35" s="1249">
        <f>'37'!EH66</f>
        <v>2.6275688117170835</v>
      </c>
      <c r="BQ35" s="1249">
        <f>'37'!EI66</f>
        <v>1.365615798432562E-2</v>
      </c>
      <c r="BR35" s="1249">
        <f>'37'!EJ66</f>
        <v>0.21655475971799387</v>
      </c>
      <c r="BS35" s="1249">
        <f>'37'!EK66</f>
        <v>0.63308194561525777</v>
      </c>
      <c r="BT35" s="1249">
        <f>'37'!EL66</f>
        <v>0.86274599919546158</v>
      </c>
      <c r="BU35" s="1249">
        <f>'37'!EM66</f>
        <v>0.45507987025897861</v>
      </c>
      <c r="BV35" s="1249">
        <f>'37'!EN66</f>
        <v>0.33372519357813535</v>
      </c>
      <c r="BW35" s="1249">
        <f>'37'!EO66</f>
        <v>0.11272488536692907</v>
      </c>
      <c r="BX35" s="1249">
        <f>'37'!EP66</f>
        <v>6.7684069884329998E-2</v>
      </c>
    </row>
    <row r="36" spans="1:76" ht="12.95" customHeight="1">
      <c r="A36" s="155"/>
      <c r="B36" s="315" t="s">
        <v>2844</v>
      </c>
      <c r="C36" s="155"/>
      <c r="D36" s="1089"/>
      <c r="E36" s="1250">
        <f>'37'!CA67</f>
        <v>29.354961978867706</v>
      </c>
      <c r="F36" s="1198">
        <f>'37'!CB67</f>
        <v>3.3682079009507198</v>
      </c>
      <c r="G36" s="1198">
        <f>'37'!CC67</f>
        <v>0</v>
      </c>
      <c r="H36" s="1198">
        <f>'37'!CD67</f>
        <v>3.7307857803338763E-2</v>
      </c>
      <c r="I36" s="1198">
        <f>'37'!CE67</f>
        <v>0.26963346385020676</v>
      </c>
      <c r="J36" s="1198">
        <f>'37'!CF67</f>
        <v>0.61271639424521596</v>
      </c>
      <c r="K36" s="1198">
        <f>'37'!CG67</f>
        <v>1.1460875843292042</v>
      </c>
      <c r="L36" s="1198">
        <f>'37'!CH67</f>
        <v>1.0262675300498745</v>
      </c>
      <c r="M36" s="1198">
        <f>'37'!CI67</f>
        <v>0.27619507067288174</v>
      </c>
      <c r="N36" s="1198">
        <f>'37'!CJ67</f>
        <v>9.8781396209352117</v>
      </c>
      <c r="O36" s="1198">
        <f>'37'!CK67</f>
        <v>1.098189391397753</v>
      </c>
      <c r="P36" s="1198">
        <f>'37'!CL67</f>
        <v>0</v>
      </c>
      <c r="Q36" s="1198">
        <f>'37'!CM67</f>
        <v>2.7538645793627661E-3</v>
      </c>
      <c r="R36" s="1198">
        <f>'37'!CN67</f>
        <v>0.20569646474830761</v>
      </c>
      <c r="S36" s="1198">
        <f>'37'!CO67</f>
        <v>0.18889872356978438</v>
      </c>
      <c r="T36" s="1198">
        <f>'37'!CP67</f>
        <v>0.24448256406026417</v>
      </c>
      <c r="U36" s="1198">
        <f>'37'!CQ67</f>
        <v>0.19490702447791838</v>
      </c>
      <c r="V36" s="1198">
        <f>'37'!CR67</f>
        <v>0.26145074996211526</v>
      </c>
      <c r="W36" s="1198">
        <f>'37'!CS67</f>
        <v>3.3807206075064413</v>
      </c>
      <c r="X36" s="1198">
        <f>'37'!CT67</f>
        <v>0</v>
      </c>
      <c r="Y36" s="1198">
        <f>'37'!CU67</f>
        <v>3.0867962946941187E-3</v>
      </c>
      <c r="Z36" s="1198">
        <f>'37'!CV67</f>
        <v>0.50293338102994922</v>
      </c>
      <c r="AA36" s="1198">
        <f>'37'!CW67</f>
        <v>1.1727534081010464</v>
      </c>
      <c r="AB36" s="1198">
        <f>'37'!CX67</f>
        <v>0.98411857236622358</v>
      </c>
      <c r="AC36" s="1198">
        <f>'37'!CY67</f>
        <v>0.57523089911330971</v>
      </c>
      <c r="AD36" s="1198">
        <f>'37'!CZ67</f>
        <v>0.14259755060121695</v>
      </c>
      <c r="AE36" s="1198">
        <f>'37'!DA67</f>
        <v>5.399229622031017</v>
      </c>
      <c r="AF36" s="1198">
        <f>'37'!DB67</f>
        <v>7.0154461242723871E-4</v>
      </c>
      <c r="AG36" s="1198">
        <f>'37'!DC67</f>
        <v>0.295622085890622</v>
      </c>
      <c r="AH36" s="1198">
        <f>'37'!DD67</f>
        <v>1.7275113858142885</v>
      </c>
      <c r="AI36" s="1198">
        <f>'37'!DE67</f>
        <v>1.6661468285435599</v>
      </c>
      <c r="AJ36" s="1198">
        <f>'37'!DF67</f>
        <v>1.0684550550510381</v>
      </c>
      <c r="AK36" s="1198">
        <f>'37'!DG67</f>
        <v>0.53169565465302981</v>
      </c>
      <c r="AL36" s="1198">
        <f>'37'!DH67</f>
        <v>0.10909706746605087</v>
      </c>
      <c r="AM36" s="1198">
        <f>'37'!DI67</f>
        <v>4.4055034876421404</v>
      </c>
      <c r="AN36" s="1198">
        <f>'37'!DJ67</f>
        <v>3.0841489565197476E-3</v>
      </c>
      <c r="AO36" s="1198">
        <f>'37'!DK67</f>
        <v>0.15498265118065094</v>
      </c>
      <c r="AP36" s="1198">
        <f>'37'!DL67</f>
        <v>1.3773770407896662</v>
      </c>
      <c r="AQ36" s="1198">
        <f>'37'!DM67</f>
        <v>1.3875731760077803</v>
      </c>
      <c r="AR36" s="1198">
        <f>'37'!DN67</f>
        <v>0.92296604609489918</v>
      </c>
      <c r="AS36" s="1198">
        <f>'37'!DO67</f>
        <v>0.50726627262545232</v>
      </c>
      <c r="AT36" s="1198">
        <f>'37'!DP67</f>
        <v>5.2254151987171905E-2</v>
      </c>
      <c r="AU36" s="155"/>
      <c r="AV36" s="315" t="s">
        <v>2844</v>
      </c>
      <c r="AW36" s="155"/>
      <c r="AX36" s="1089"/>
      <c r="AY36" s="1247">
        <f>'37'!DQ67</f>
        <v>1.4148258745075222</v>
      </c>
      <c r="AZ36" s="1249">
        <f>'37'!DR67</f>
        <v>0</v>
      </c>
      <c r="BA36" s="1249">
        <f>'37'!DS67</f>
        <v>2.5511115471776414E-2</v>
      </c>
      <c r="BB36" s="1249">
        <f>'37'!DT67</f>
        <v>0.30111201145773792</v>
      </c>
      <c r="BC36" s="1249">
        <f>'37'!DU67</f>
        <v>0.36542250743508969</v>
      </c>
      <c r="BD36" s="1249">
        <f>'37'!DV67</f>
        <v>0.24192089202546957</v>
      </c>
      <c r="BE36" s="1249">
        <f>'37'!DW67</f>
        <v>0.42939901363593952</v>
      </c>
      <c r="BF36" s="1249">
        <f>'37'!DX67</f>
        <v>5.1460334481509259E-2</v>
      </c>
      <c r="BG36" s="1249">
        <f>'37'!DY67</f>
        <v>10.288285094832098</v>
      </c>
      <c r="BH36" s="1249">
        <f>'37'!DZ67</f>
        <v>4.3485209085475187</v>
      </c>
      <c r="BI36" s="1249">
        <f>'37'!EA67</f>
        <v>5.7019157861216575E-3</v>
      </c>
      <c r="BJ36" s="1249">
        <f>'37'!EB67</f>
        <v>0.11579373076028808</v>
      </c>
      <c r="BK36" s="1249">
        <f>'37'!EC67</f>
        <v>0.84461438397546196</v>
      </c>
      <c r="BL36" s="1249">
        <f>'37'!ED67</f>
        <v>1.0056773255921791</v>
      </c>
      <c r="BM36" s="1249">
        <f>'37'!EE67</f>
        <v>1.4310745161321394</v>
      </c>
      <c r="BN36" s="1249">
        <f>'37'!EF67</f>
        <v>0.80789136561643238</v>
      </c>
      <c r="BO36" s="1249">
        <f>'37'!EG67</f>
        <v>0.1377676706848962</v>
      </c>
      <c r="BP36" s="1249">
        <f>'37'!EH67</f>
        <v>5.9397641862845827</v>
      </c>
      <c r="BQ36" s="1249">
        <f>'37'!EI67</f>
        <v>3.6138393829571361E-2</v>
      </c>
      <c r="BR36" s="1249">
        <f>'37'!EJ67</f>
        <v>0.42519957217097315</v>
      </c>
      <c r="BS36" s="1249">
        <f>'37'!EK67</f>
        <v>1.2962844024106817</v>
      </c>
      <c r="BT36" s="1249">
        <f>'37'!EL67</f>
        <v>1.6616756080492732</v>
      </c>
      <c r="BU36" s="1249">
        <f>'37'!EM67</f>
        <v>1.3489113289165466</v>
      </c>
      <c r="BV36" s="1249">
        <f>'37'!EN67</f>
        <v>0.91289282845581621</v>
      </c>
      <c r="BW36" s="1249">
        <f>'37'!EO67</f>
        <v>0.25866205245171853</v>
      </c>
      <c r="BX36" s="1249">
        <f>'37'!EP67</f>
        <v>0</v>
      </c>
    </row>
    <row r="37" spans="1:76" ht="12.95" customHeight="1">
      <c r="A37" s="155"/>
      <c r="B37" s="315" t="s">
        <v>2978</v>
      </c>
      <c r="C37" s="155"/>
      <c r="D37" s="1089"/>
      <c r="E37" s="1250">
        <f>'37'!CA68</f>
        <v>70.621557408159831</v>
      </c>
      <c r="F37" s="1198">
        <f>'37'!CB68</f>
        <v>7.0189780748723889</v>
      </c>
      <c r="G37" s="1198">
        <f>'37'!CC68</f>
        <v>0</v>
      </c>
      <c r="H37" s="1198">
        <f>'37'!CD68</f>
        <v>3.915008117059298E-2</v>
      </c>
      <c r="I37" s="1198">
        <f>'37'!CE68</f>
        <v>0.65300655966601717</v>
      </c>
      <c r="J37" s="1198">
        <f>'37'!CF68</f>
        <v>1.2096187987247278</v>
      </c>
      <c r="K37" s="1198">
        <f>'37'!CG68</f>
        <v>2.4858904619844755</v>
      </c>
      <c r="L37" s="1198">
        <f>'37'!CH68</f>
        <v>1.8452704159687667</v>
      </c>
      <c r="M37" s="1198">
        <f>'37'!CI68</f>
        <v>0.78604175735780868</v>
      </c>
      <c r="N37" s="1198">
        <f>'37'!CJ68</f>
        <v>24.671584697032401</v>
      </c>
      <c r="O37" s="1198">
        <f>'37'!CK68</f>
        <v>1.289242540607302</v>
      </c>
      <c r="P37" s="1198">
        <f>'37'!CL68</f>
        <v>0</v>
      </c>
      <c r="Q37" s="1198">
        <f>'37'!CM68</f>
        <v>1.3475180719206021E-2</v>
      </c>
      <c r="R37" s="1198">
        <f>'37'!CN68</f>
        <v>0.18348736177705083</v>
      </c>
      <c r="S37" s="1198">
        <f>'37'!CO68</f>
        <v>0.28167261895559581</v>
      </c>
      <c r="T37" s="1198">
        <f>'37'!CP68</f>
        <v>0.35004368232819894</v>
      </c>
      <c r="U37" s="1198">
        <f>'37'!CQ68</f>
        <v>0.29627135226627965</v>
      </c>
      <c r="V37" s="1198">
        <f>'37'!CR68</f>
        <v>0.16429234456097139</v>
      </c>
      <c r="W37" s="1198">
        <f>'37'!CS68</f>
        <v>5.7768638866749598</v>
      </c>
      <c r="X37" s="1198">
        <f>'37'!CT68</f>
        <v>3.6495281114516305E-3</v>
      </c>
      <c r="Y37" s="1198">
        <f>'37'!CU68</f>
        <v>3.6495281114516305E-3</v>
      </c>
      <c r="Z37" s="1198">
        <f>'37'!CV68</f>
        <v>1.0388293763467789</v>
      </c>
      <c r="AA37" s="1198">
        <f>'37'!CW68</f>
        <v>1.7161581878148759</v>
      </c>
      <c r="AB37" s="1198">
        <f>'37'!CX68</f>
        <v>1.825214270206204</v>
      </c>
      <c r="AC37" s="1198">
        <f>'37'!CY68</f>
        <v>0.99844746335806411</v>
      </c>
      <c r="AD37" s="1198">
        <f>'37'!CZ68</f>
        <v>0.19091553272613271</v>
      </c>
      <c r="AE37" s="1198">
        <f>'37'!DA68</f>
        <v>17.60547826975013</v>
      </c>
      <c r="AF37" s="1198">
        <f>'37'!DB68</f>
        <v>7.2990562229032609E-3</v>
      </c>
      <c r="AG37" s="1198">
        <f>'37'!DC68</f>
        <v>1.1549462688828738</v>
      </c>
      <c r="AH37" s="1198">
        <f>'37'!DD68</f>
        <v>6.1273234341136416</v>
      </c>
      <c r="AI37" s="1198">
        <f>'37'!DE68</f>
        <v>5.4887794045330986</v>
      </c>
      <c r="AJ37" s="1198">
        <f>'37'!DF68</f>
        <v>3.3050940363277448</v>
      </c>
      <c r="AK37" s="1198">
        <f>'37'!DG68</f>
        <v>1.3036279715621668</v>
      </c>
      <c r="AL37" s="1198">
        <f>'37'!DH68</f>
        <v>0.21840809810770517</v>
      </c>
      <c r="AM37" s="1198">
        <f>'37'!DI68</f>
        <v>10.750134168550172</v>
      </c>
      <c r="AN37" s="1198">
        <f>'37'!DJ68</f>
        <v>1.6271895876735606E-2</v>
      </c>
      <c r="AO37" s="1198">
        <f>'37'!DK68</f>
        <v>0.40229147159892825</v>
      </c>
      <c r="AP37" s="1198">
        <f>'37'!DL68</f>
        <v>2.9978864624031236</v>
      </c>
      <c r="AQ37" s="1198">
        <f>'37'!DM68</f>
        <v>4.206876667580814</v>
      </c>
      <c r="AR37" s="1198">
        <f>'37'!DN68</f>
        <v>2.173615935521394</v>
      </c>
      <c r="AS37" s="1198">
        <f>'37'!DO68</f>
        <v>0.84299834019115483</v>
      </c>
      <c r="AT37" s="1198">
        <f>'37'!DP68</f>
        <v>0.11019339537802113</v>
      </c>
      <c r="AU37" s="155"/>
      <c r="AV37" s="315" t="s">
        <v>2979</v>
      </c>
      <c r="AW37" s="155"/>
      <c r="AX37" s="1089"/>
      <c r="AY37" s="1247">
        <f>'37'!DQ68</f>
        <v>1.6106854612146315</v>
      </c>
      <c r="AZ37" s="1249">
        <f>'37'!DR68</f>
        <v>0</v>
      </c>
      <c r="BA37" s="1249">
        <f>'37'!DS68</f>
        <v>0.11722482272223943</v>
      </c>
      <c r="BB37" s="1249">
        <f>'37'!DT68</f>
        <v>0.45730374503969146</v>
      </c>
      <c r="BC37" s="1249">
        <f>'37'!DU68</f>
        <v>0.47701354410527658</v>
      </c>
      <c r="BD37" s="1249">
        <f>'37'!DV68</f>
        <v>0.33647136710352171</v>
      </c>
      <c r="BE37" s="1249">
        <f>'37'!DW68</f>
        <v>0.20286025821028858</v>
      </c>
      <c r="BF37" s="1249">
        <f>'37'!DX68</f>
        <v>1.981172403361426E-2</v>
      </c>
      <c r="BG37" s="1249">
        <f>'37'!DY68</f>
        <v>26.570175006490228</v>
      </c>
      <c r="BH37" s="1249">
        <f>'37'!DZ68</f>
        <v>7.1063511257684313</v>
      </c>
      <c r="BI37" s="1249">
        <f>'37'!EA68</f>
        <v>3.6495281114516305E-3</v>
      </c>
      <c r="BJ37" s="1249">
        <f>'37'!EB68</f>
        <v>0.32326511031950439</v>
      </c>
      <c r="BK37" s="1249">
        <f>'37'!EC68</f>
        <v>1.0082063297845569</v>
      </c>
      <c r="BL37" s="1249">
        <f>'37'!ED68</f>
        <v>1.9837411794967665</v>
      </c>
      <c r="BM37" s="1249">
        <f>'37'!EE68</f>
        <v>2.23131972678007</v>
      </c>
      <c r="BN37" s="1249">
        <f>'37'!EF68</f>
        <v>1.3295406504190859</v>
      </c>
      <c r="BO37" s="1249">
        <f>'37'!EG68</f>
        <v>0.22662860085699615</v>
      </c>
      <c r="BP37" s="1249">
        <f>'37'!EH68</f>
        <v>19.463823880721801</v>
      </c>
      <c r="BQ37" s="1249">
        <f>'37'!EI68</f>
        <v>3.0281219735558126E-2</v>
      </c>
      <c r="BR37" s="1249">
        <f>'37'!EJ68</f>
        <v>0.40298547886056763</v>
      </c>
      <c r="BS37" s="1249">
        <f>'37'!EK68</f>
        <v>2.479257164547136</v>
      </c>
      <c r="BT37" s="1249">
        <f>'37'!EL68</f>
        <v>10.62208183838799</v>
      </c>
      <c r="BU37" s="1249">
        <f>'37'!EM68</f>
        <v>3.4728021261578381</v>
      </c>
      <c r="BV37" s="1249">
        <f>'37'!EN68</f>
        <v>2.3273651153668813</v>
      </c>
      <c r="BW37" s="1249">
        <f>'37'!EO68</f>
        <v>0.12905093766583109</v>
      </c>
      <c r="BX37" s="1249">
        <f>'37'!EP68</f>
        <v>0</v>
      </c>
    </row>
    <row r="38" spans="1:76" ht="12.95" customHeight="1">
      <c r="A38" s="155"/>
      <c r="B38" s="315" t="s">
        <v>2847</v>
      </c>
      <c r="C38" s="155"/>
      <c r="D38" s="1089"/>
      <c r="E38" s="1250">
        <f>'37'!CA69</f>
        <v>153.1093577923321</v>
      </c>
      <c r="F38" s="1198">
        <f>'37'!CB69</f>
        <v>13.729507637994415</v>
      </c>
      <c r="G38" s="1198">
        <f>'37'!CC69</f>
        <v>0</v>
      </c>
      <c r="H38" s="1198">
        <f>'37'!CD69</f>
        <v>0.26291240650424269</v>
      </c>
      <c r="I38" s="1198">
        <f>'37'!CE69</f>
        <v>1.0588050188264329</v>
      </c>
      <c r="J38" s="1198">
        <f>'37'!CF69</f>
        <v>2.7597919283756069</v>
      </c>
      <c r="K38" s="1198">
        <f>'37'!CG69</f>
        <v>4.4636119095242135</v>
      </c>
      <c r="L38" s="1198">
        <f>'37'!CH69</f>
        <v>4.440360952250086</v>
      </c>
      <c r="M38" s="1198">
        <f>'37'!CI69</f>
        <v>0.74402542251383108</v>
      </c>
      <c r="N38" s="1198">
        <f>'37'!CJ69</f>
        <v>63.813640929730219</v>
      </c>
      <c r="O38" s="1198">
        <f>'37'!CK69</f>
        <v>2.5628331280212553</v>
      </c>
      <c r="P38" s="1198">
        <f>'37'!CL69</f>
        <v>0</v>
      </c>
      <c r="Q38" s="1198">
        <f>'37'!CM69</f>
        <v>0.25182180871125975</v>
      </c>
      <c r="R38" s="1198">
        <f>'37'!CN69</f>
        <v>0.44903489541746333</v>
      </c>
      <c r="S38" s="1198">
        <f>'37'!CO69</f>
        <v>0.58199785269609794</v>
      </c>
      <c r="T38" s="1198">
        <f>'37'!CP69</f>
        <v>0.7847563823521978</v>
      </c>
      <c r="U38" s="1198">
        <f>'37'!CQ69</f>
        <v>0.38472725950113096</v>
      </c>
      <c r="V38" s="1198">
        <f>'37'!CR69</f>
        <v>0.1104949293431062</v>
      </c>
      <c r="W38" s="1198">
        <f>'37'!CS69</f>
        <v>11.925120439689586</v>
      </c>
      <c r="X38" s="1198">
        <f>'37'!CT69</f>
        <v>0</v>
      </c>
      <c r="Y38" s="1198">
        <f>'37'!CU69</f>
        <v>0</v>
      </c>
      <c r="Z38" s="1198">
        <f>'37'!CV69</f>
        <v>0.62082490813785518</v>
      </c>
      <c r="AA38" s="1198">
        <f>'37'!CW69</f>
        <v>4.7899166980025525</v>
      </c>
      <c r="AB38" s="1198">
        <f>'37'!CX69</f>
        <v>3.6491677116579901</v>
      </c>
      <c r="AC38" s="1198">
        <f>'37'!CY69</f>
        <v>2.6354587571025658</v>
      </c>
      <c r="AD38" s="1198">
        <f>'37'!CZ69</f>
        <v>0.22975236478862177</v>
      </c>
      <c r="AE38" s="1198">
        <f>'37'!DA69</f>
        <v>49.325687362019394</v>
      </c>
      <c r="AF38" s="1198">
        <f>'37'!DB69</f>
        <v>0</v>
      </c>
      <c r="AG38" s="1198">
        <f>'37'!DC69</f>
        <v>2.7386190103943817</v>
      </c>
      <c r="AH38" s="1198">
        <f>'37'!DD69</f>
        <v>20.806666460222484</v>
      </c>
      <c r="AI38" s="1198">
        <f>'37'!DE69</f>
        <v>14.082224053558088</v>
      </c>
      <c r="AJ38" s="1198">
        <f>'37'!DF69</f>
        <v>7.7158558646378577</v>
      </c>
      <c r="AK38" s="1198">
        <f>'37'!DG69</f>
        <v>3.5910631250293243</v>
      </c>
      <c r="AL38" s="1198">
        <f>'37'!DH69</f>
        <v>0.39125884817725792</v>
      </c>
      <c r="AM38" s="1198">
        <f>'37'!DI69</f>
        <v>18.660229437410848</v>
      </c>
      <c r="AN38" s="1198">
        <f>'37'!DJ69</f>
        <v>0.11090597792982942</v>
      </c>
      <c r="AO38" s="1198">
        <f>'37'!DK69</f>
        <v>1.2822062881221481</v>
      </c>
      <c r="AP38" s="1198">
        <f>'37'!DL69</f>
        <v>5.142933806712092</v>
      </c>
      <c r="AQ38" s="1198">
        <f>'37'!DM69</f>
        <v>6.3087862127935388</v>
      </c>
      <c r="AR38" s="1198">
        <f>'37'!DN69</f>
        <v>4.3750022898215262</v>
      </c>
      <c r="AS38" s="1198">
        <f>'37'!DO69</f>
        <v>1.3099580151943866</v>
      </c>
      <c r="AT38" s="1198">
        <f>'37'!DP69</f>
        <v>0.13043684683732515</v>
      </c>
      <c r="AU38" s="155"/>
      <c r="AV38" s="315" t="s">
        <v>2848</v>
      </c>
      <c r="AW38" s="155"/>
      <c r="AX38" s="1089"/>
      <c r="AY38" s="1247">
        <f>'37'!DQ69</f>
        <v>7.3032006700442063</v>
      </c>
      <c r="AZ38" s="1249">
        <f>'37'!DR69</f>
        <v>0</v>
      </c>
      <c r="BA38" s="1249">
        <f>'37'!DS69</f>
        <v>0.42089612069363408</v>
      </c>
      <c r="BB38" s="1249">
        <f>'37'!DT69</f>
        <v>2.9142335032360998</v>
      </c>
      <c r="BC38" s="1249">
        <f>'37'!DU69</f>
        <v>1.9031001010636022</v>
      </c>
      <c r="BD38" s="1249">
        <f>'37'!DV69</f>
        <v>1.3395503911088387</v>
      </c>
      <c r="BE38" s="1249">
        <f>'37'!DW69</f>
        <v>0.67453428171540308</v>
      </c>
      <c r="BF38" s="1249">
        <f>'37'!DX69</f>
        <v>5.0886272226627623E-2</v>
      </c>
      <c r="BG38" s="1249">
        <f>'37'!DY69</f>
        <v>49.602779117152387</v>
      </c>
      <c r="BH38" s="1249">
        <f>'37'!DZ69</f>
        <v>13.85697102739436</v>
      </c>
      <c r="BI38" s="1249">
        <f>'37'!EA69</f>
        <v>8.4810453711046035E-2</v>
      </c>
      <c r="BJ38" s="1249">
        <f>'37'!EB69</f>
        <v>0.34772286021528875</v>
      </c>
      <c r="BK38" s="1249">
        <f>'37'!EC69</f>
        <v>1.8861376624991679</v>
      </c>
      <c r="BL38" s="1249">
        <f>'37'!ED69</f>
        <v>4.9845321035860204</v>
      </c>
      <c r="BM38" s="1249">
        <f>'37'!EE69</f>
        <v>3.5145424592459484</v>
      </c>
      <c r="BN38" s="1249">
        <f>'37'!EF69</f>
        <v>2.4886122625451619</v>
      </c>
      <c r="BO38" s="1249">
        <f>'37'!EG69</f>
        <v>0.5506132255917271</v>
      </c>
      <c r="BP38" s="1249">
        <f>'37'!EH69</f>
        <v>35.745808089758029</v>
      </c>
      <c r="BQ38" s="1249">
        <f>'37'!EI69</f>
        <v>0.1820162814260142</v>
      </c>
      <c r="BR38" s="1249">
        <f>'37'!EJ69</f>
        <v>2.5248291341004339</v>
      </c>
      <c r="BS38" s="1249">
        <f>'37'!EK69</f>
        <v>11.728726048153828</v>
      </c>
      <c r="BT38" s="1249">
        <f>'37'!EL69</f>
        <v>12.465013724921597</v>
      </c>
      <c r="BU38" s="1249">
        <f>'37'!EM69</f>
        <v>6.8845836348640104</v>
      </c>
      <c r="BV38" s="1249">
        <f>'37'!EN69</f>
        <v>1.6478456178859198</v>
      </c>
      <c r="BW38" s="1249">
        <f>'37'!EO69</f>
        <v>0.31279364840622798</v>
      </c>
      <c r="BX38" s="1249">
        <f>'37'!EP69</f>
        <v>0</v>
      </c>
    </row>
    <row r="39" spans="1:76" ht="12.95" customHeight="1">
      <c r="A39" s="155"/>
      <c r="B39" s="315" t="s">
        <v>2980</v>
      </c>
      <c r="C39" s="155"/>
      <c r="D39" s="1089"/>
      <c r="E39" s="1250">
        <f>'37'!CA70</f>
        <v>584.04702254730751</v>
      </c>
      <c r="F39" s="1198">
        <f>'37'!CB70</f>
        <v>64.459932178311988</v>
      </c>
      <c r="G39" s="1198">
        <f>'37'!CC70</f>
        <v>0</v>
      </c>
      <c r="H39" s="1198">
        <f>'37'!CD70</f>
        <v>0.77706366037162033</v>
      </c>
      <c r="I39" s="1198">
        <f>'37'!CE70</f>
        <v>2.9554882562419795</v>
      </c>
      <c r="J39" s="1198">
        <f>'37'!CF70</f>
        <v>15.024282770490444</v>
      </c>
      <c r="K39" s="1198">
        <f>'37'!CG70</f>
        <v>23.258622759287341</v>
      </c>
      <c r="L39" s="1198">
        <f>'37'!CH70</f>
        <v>19.021919514249806</v>
      </c>
      <c r="M39" s="1198">
        <f>'37'!CI70</f>
        <v>3.422555217670789</v>
      </c>
      <c r="N39" s="1198">
        <f>'37'!CJ70</f>
        <v>252.71183028572659</v>
      </c>
      <c r="O39" s="1198">
        <f>'37'!CK70</f>
        <v>6.2599706906210981</v>
      </c>
      <c r="P39" s="1198">
        <f>'37'!CL70</f>
        <v>0</v>
      </c>
      <c r="Q39" s="1198">
        <f>'37'!CM70</f>
        <v>0.1347231113955048</v>
      </c>
      <c r="R39" s="1198">
        <f>'37'!CN70</f>
        <v>1.3238211227590204</v>
      </c>
      <c r="S39" s="1198">
        <f>'37'!CO70</f>
        <v>1.0465098831626301</v>
      </c>
      <c r="T39" s="1198">
        <f>'37'!CP70</f>
        <v>1.6989686699748572</v>
      </c>
      <c r="U39" s="1198">
        <f>'37'!CQ70</f>
        <v>1.7696612916132266</v>
      </c>
      <c r="V39" s="1198">
        <f>'37'!CR70</f>
        <v>0.28628661171586012</v>
      </c>
      <c r="W39" s="1198">
        <f>'37'!CS70</f>
        <v>20.882487395969573</v>
      </c>
      <c r="X39" s="1198">
        <f>'37'!CT70</f>
        <v>0</v>
      </c>
      <c r="Y39" s="1198">
        <f>'37'!CU70</f>
        <v>2.0449043693990008E-2</v>
      </c>
      <c r="Z39" s="1198">
        <f>'37'!CV70</f>
        <v>1.2362881121958003</v>
      </c>
      <c r="AA39" s="1198">
        <f>'37'!CW70</f>
        <v>5.7358229633483617</v>
      </c>
      <c r="AB39" s="1198">
        <f>'37'!CX70</f>
        <v>7.2530959907180979</v>
      </c>
      <c r="AC39" s="1198">
        <f>'37'!CY70</f>
        <v>6.2822253121015335</v>
      </c>
      <c r="AD39" s="1198">
        <f>'37'!CZ70</f>
        <v>0.35460597391178938</v>
      </c>
      <c r="AE39" s="1198">
        <f>'37'!DA70</f>
        <v>225.5693721991359</v>
      </c>
      <c r="AF39" s="1198">
        <f>'37'!DB70</f>
        <v>0</v>
      </c>
      <c r="AG39" s="1198">
        <f>'37'!DC70</f>
        <v>17.944004581462359</v>
      </c>
      <c r="AH39" s="1198">
        <f>'37'!DD70</f>
        <v>74.989519146128302</v>
      </c>
      <c r="AI39" s="1198">
        <f>'37'!DE70</f>
        <v>58.031947723282904</v>
      </c>
      <c r="AJ39" s="1198">
        <f>'37'!DF70</f>
        <v>43.97534210948821</v>
      </c>
      <c r="AK39" s="1198">
        <f>'37'!DG70</f>
        <v>27.043173815629356</v>
      </c>
      <c r="AL39" s="1198">
        <f>'37'!DH70</f>
        <v>3.5853848231447971</v>
      </c>
      <c r="AM39" s="1198">
        <f>'37'!DI70</f>
        <v>72.727192701667917</v>
      </c>
      <c r="AN39" s="1198">
        <f>'37'!DJ70</f>
        <v>8.1796174775960032E-2</v>
      </c>
      <c r="AO39" s="1198">
        <f>'37'!DK70</f>
        <v>3.0383997879329288</v>
      </c>
      <c r="AP39" s="1198">
        <f>'37'!DL70</f>
        <v>21.197078064976406</v>
      </c>
      <c r="AQ39" s="1198">
        <f>'37'!DM70</f>
        <v>24.765482454387637</v>
      </c>
      <c r="AR39" s="1198">
        <f>'37'!DN70</f>
        <v>14.976062339951877</v>
      </c>
      <c r="AS39" s="1198">
        <f>'37'!DO70</f>
        <v>7.7465939100524759</v>
      </c>
      <c r="AT39" s="1198">
        <f>'37'!DP70</f>
        <v>0.92177996959062658</v>
      </c>
      <c r="AU39" s="155"/>
      <c r="AV39" s="315" t="s">
        <v>2849</v>
      </c>
      <c r="AW39" s="155"/>
      <c r="AX39" s="1089"/>
      <c r="AY39" s="1247">
        <f>'37'!DQ70</f>
        <v>30.25167803697833</v>
      </c>
      <c r="AZ39" s="1249">
        <f>'37'!DR70</f>
        <v>0.2044904369399001</v>
      </c>
      <c r="BA39" s="1249">
        <f>'37'!DS70</f>
        <v>1.231786671735239</v>
      </c>
      <c r="BB39" s="1249">
        <f>'37'!DT70</f>
        <v>6.343584947182455</v>
      </c>
      <c r="BC39" s="1249">
        <f>'37'!DU70</f>
        <v>8.744738316263625</v>
      </c>
      <c r="BD39" s="1249">
        <f>'37'!DV70</f>
        <v>7.1797750280111661</v>
      </c>
      <c r="BE39" s="1249">
        <f>'37'!DW70</f>
        <v>5.504401408452452</v>
      </c>
      <c r="BF39" s="1249">
        <f>'37'!DX70</f>
        <v>1.0429012283934904</v>
      </c>
      <c r="BG39" s="1249">
        <f>'37'!DY70</f>
        <v>163.8963893446228</v>
      </c>
      <c r="BH39" s="1249">
        <f>'37'!DZ70</f>
        <v>33.654109314993853</v>
      </c>
      <c r="BI39" s="1249">
        <f>'37'!EA70</f>
        <v>0</v>
      </c>
      <c r="BJ39" s="1249">
        <f>'37'!EB70</f>
        <v>1.0837993157814705</v>
      </c>
      <c r="BK39" s="1249">
        <f>'37'!EC70</f>
        <v>7.31148967669938</v>
      </c>
      <c r="BL39" s="1249">
        <f>'37'!ED70</f>
        <v>9.8995053417131871</v>
      </c>
      <c r="BM39" s="1249">
        <f>'37'!EE70</f>
        <v>10.007489896770849</v>
      </c>
      <c r="BN39" s="1249">
        <f>'37'!EF70</f>
        <v>4.4230728833243793</v>
      </c>
      <c r="BO39" s="1249">
        <f>'37'!EG70</f>
        <v>0.92875220070458575</v>
      </c>
      <c r="BP39" s="1249">
        <f>'37'!EH70</f>
        <v>130.24228002962894</v>
      </c>
      <c r="BQ39" s="1249">
        <f>'37'!EI70</f>
        <v>0</v>
      </c>
      <c r="BR39" s="1249">
        <f>'37'!EJ70</f>
        <v>6.3584597071019484</v>
      </c>
      <c r="BS39" s="1249">
        <f>'37'!EK70</f>
        <v>26.969425216071844</v>
      </c>
      <c r="BT39" s="1249">
        <f>'37'!EL70</f>
        <v>38.26226642526278</v>
      </c>
      <c r="BU39" s="1249">
        <f>'37'!EM70</f>
        <v>28.986325624204198</v>
      </c>
      <c r="BV39" s="1249">
        <f>'37'!EN70</f>
        <v>16.634918173820719</v>
      </c>
      <c r="BW39" s="1249">
        <f>'37'!EO70</f>
        <v>13.030884883167474</v>
      </c>
      <c r="BX39" s="1249">
        <f>'37'!EP70</f>
        <v>0</v>
      </c>
    </row>
    <row r="40" spans="1:76" ht="12.95" customHeight="1">
      <c r="A40" s="3094" t="s">
        <v>6</v>
      </c>
      <c r="B40" s="3094"/>
      <c r="C40" s="3094"/>
      <c r="D40" s="1083"/>
      <c r="E40" s="1250"/>
      <c r="F40" s="1198"/>
      <c r="G40" s="1198"/>
      <c r="H40" s="1198"/>
      <c r="I40" s="1198"/>
      <c r="J40" s="1198"/>
      <c r="K40" s="1198"/>
      <c r="L40" s="1198"/>
      <c r="M40" s="1198"/>
      <c r="N40" s="1198"/>
      <c r="O40" s="1198"/>
      <c r="P40" s="1198"/>
      <c r="Q40" s="1198"/>
      <c r="R40" s="1198"/>
      <c r="S40" s="1198"/>
      <c r="T40" s="1198"/>
      <c r="U40" s="1198"/>
      <c r="V40" s="1198"/>
      <c r="W40" s="1198"/>
      <c r="X40" s="1198"/>
      <c r="Y40" s="1198"/>
      <c r="Z40" s="1198"/>
      <c r="AA40" s="1198"/>
      <c r="AB40" s="1198"/>
      <c r="AC40" s="1198"/>
      <c r="AD40" s="1198"/>
      <c r="AE40" s="1198"/>
      <c r="AF40" s="1198"/>
      <c r="AG40" s="1198"/>
      <c r="AH40" s="1198"/>
      <c r="AI40" s="1198"/>
      <c r="AJ40" s="1198"/>
      <c r="AK40" s="1198"/>
      <c r="AL40" s="1198"/>
      <c r="AM40" s="1198"/>
      <c r="AN40" s="1198"/>
      <c r="AO40" s="1198"/>
      <c r="AP40" s="1198"/>
      <c r="AQ40" s="1198"/>
      <c r="AR40" s="1198"/>
      <c r="AS40" s="1198"/>
      <c r="AT40" s="1198"/>
      <c r="AU40" s="3094" t="s">
        <v>6</v>
      </c>
      <c r="AV40" s="3094"/>
      <c r="AW40" s="3094"/>
      <c r="AX40" s="1083"/>
      <c r="AY40" s="1247"/>
      <c r="AZ40" s="1249"/>
      <c r="BA40" s="1249"/>
      <c r="BB40" s="1249"/>
      <c r="BC40" s="1249"/>
      <c r="BD40" s="1249"/>
      <c r="BE40" s="1249"/>
      <c r="BF40" s="1249"/>
      <c r="BG40" s="1249"/>
      <c r="BH40" s="1249"/>
      <c r="BI40" s="1249"/>
      <c r="BJ40" s="1249"/>
      <c r="BK40" s="1249"/>
      <c r="BL40" s="1249"/>
      <c r="BM40" s="1249"/>
      <c r="BN40" s="1249"/>
      <c r="BO40" s="1249"/>
      <c r="BP40" s="1249"/>
      <c r="BQ40" s="1249"/>
      <c r="BR40" s="1249"/>
      <c r="BS40" s="1249"/>
      <c r="BT40" s="1249"/>
      <c r="BU40" s="1249"/>
      <c r="BV40" s="1249"/>
      <c r="BW40" s="1249"/>
      <c r="BX40" s="1249"/>
    </row>
    <row r="41" spans="1:76" ht="12.95" customHeight="1">
      <c r="A41" s="155"/>
      <c r="B41" s="315" t="s">
        <v>2981</v>
      </c>
      <c r="C41" s="155"/>
      <c r="D41" s="1089"/>
      <c r="E41" s="1250">
        <f>'37'!CA71</f>
        <v>2.6481745908193464</v>
      </c>
      <c r="F41" s="1198">
        <f>'37'!CB71</f>
        <v>0.61460637651825245</v>
      </c>
      <c r="G41" s="1198">
        <f>'37'!CC71</f>
        <v>0</v>
      </c>
      <c r="H41" s="1198">
        <f>'37'!CD71</f>
        <v>0</v>
      </c>
      <c r="I41" s="1198">
        <f>'37'!CE71</f>
        <v>3.088291535772953E-2</v>
      </c>
      <c r="J41" s="1198">
        <f>'37'!CF71</f>
        <v>0.11859120078145098</v>
      </c>
      <c r="K41" s="1198">
        <f>'37'!CG71</f>
        <v>0.23863455581155785</v>
      </c>
      <c r="L41" s="1198">
        <f>'37'!CH71</f>
        <v>0.16496537704307163</v>
      </c>
      <c r="M41" s="1198">
        <f>'37'!CI71</f>
        <v>6.1532327524442786E-2</v>
      </c>
      <c r="N41" s="1198">
        <f>'37'!CJ71</f>
        <v>0.66830383061971455</v>
      </c>
      <c r="O41" s="1198">
        <f>'37'!CK71</f>
        <v>0.23722327223654879</v>
      </c>
      <c r="P41" s="1198">
        <f>'37'!CL71</f>
        <v>0</v>
      </c>
      <c r="Q41" s="1198">
        <f>'37'!CM71</f>
        <v>9.8232107995956672E-4</v>
      </c>
      <c r="R41" s="1198">
        <f>'37'!CN71</f>
        <v>2.8137554210891886E-2</v>
      </c>
      <c r="S41" s="1198">
        <f>'37'!CO71</f>
        <v>5.4212034165919805E-2</v>
      </c>
      <c r="T41" s="1198">
        <f>'37'!CP71</f>
        <v>5.8392149179108968E-2</v>
      </c>
      <c r="U41" s="1198">
        <f>'37'!CQ71</f>
        <v>6.3920343539398836E-2</v>
      </c>
      <c r="V41" s="1198">
        <f>'37'!CR71</f>
        <v>3.1578870061269651E-2</v>
      </c>
      <c r="W41" s="1198">
        <f>'37'!CS71</f>
        <v>0.26643441718232042</v>
      </c>
      <c r="X41" s="1198">
        <f>'37'!CT71</f>
        <v>0</v>
      </c>
      <c r="Y41" s="1198">
        <f>'37'!CU71</f>
        <v>0</v>
      </c>
      <c r="Z41" s="1198">
        <f>'37'!CV71</f>
        <v>2.9723783095957527E-2</v>
      </c>
      <c r="AA41" s="1198">
        <f>'37'!CW71</f>
        <v>9.9358289758348442E-2</v>
      </c>
      <c r="AB41" s="1198">
        <f>'37'!CX71</f>
        <v>7.3466134352094772E-2</v>
      </c>
      <c r="AC41" s="1198">
        <f>'37'!CY71</f>
        <v>5.4282286382653054E-2</v>
      </c>
      <c r="AD41" s="1198">
        <f>'37'!CZ71</f>
        <v>9.6039235932665924E-3</v>
      </c>
      <c r="AE41" s="1198">
        <f>'37'!DA71</f>
        <v>0.16464614120084539</v>
      </c>
      <c r="AF41" s="1198">
        <f>'37'!DB71</f>
        <v>0</v>
      </c>
      <c r="AG41" s="1198">
        <f>'37'!DC71</f>
        <v>8.2790839665317136E-3</v>
      </c>
      <c r="AH41" s="1198">
        <f>'37'!DD71</f>
        <v>4.3544963842346546E-2</v>
      </c>
      <c r="AI41" s="1198">
        <f>'37'!DE71</f>
        <v>5.6147553353431294E-2</v>
      </c>
      <c r="AJ41" s="1198">
        <f>'37'!DF71</f>
        <v>3.8945265539589595E-2</v>
      </c>
      <c r="AK41" s="1198">
        <f>'37'!DG71</f>
        <v>1.7555445723658702E-2</v>
      </c>
      <c r="AL41" s="1198">
        <f>'37'!DH71</f>
        <v>1.7382877528756633E-4</v>
      </c>
      <c r="AM41" s="1198">
        <f>'37'!DI71</f>
        <v>0.34773879598258639</v>
      </c>
      <c r="AN41" s="1198">
        <f>'37'!DJ71</f>
        <v>0</v>
      </c>
      <c r="AO41" s="1198">
        <f>'37'!DK71</f>
        <v>1.267607563521253E-2</v>
      </c>
      <c r="AP41" s="1198">
        <f>'37'!DL71</f>
        <v>9.7677512682273121E-2</v>
      </c>
      <c r="AQ41" s="1198">
        <f>'37'!DM71</f>
        <v>7.6764146890789198E-2</v>
      </c>
      <c r="AR41" s="1198">
        <f>'37'!DN71</f>
        <v>0.10051584142469978</v>
      </c>
      <c r="AS41" s="1198">
        <f>'37'!DO71</f>
        <v>5.6022174561188631E-2</v>
      </c>
      <c r="AT41" s="1198">
        <f>'37'!DP71</f>
        <v>4.0830447884229893E-3</v>
      </c>
      <c r="AU41" s="155"/>
      <c r="AV41" s="315" t="s">
        <v>2982</v>
      </c>
      <c r="AW41" s="155"/>
      <c r="AX41" s="1089"/>
      <c r="AY41" s="1247">
        <f>'37'!DQ71</f>
        <v>0.12388214468244628</v>
      </c>
      <c r="AZ41" s="1249">
        <f>'37'!DR71</f>
        <v>0</v>
      </c>
      <c r="BA41" s="1249">
        <f>'37'!DS71</f>
        <v>0</v>
      </c>
      <c r="BB41" s="1249">
        <f>'37'!DT71</f>
        <v>7.5858604376694777E-3</v>
      </c>
      <c r="BC41" s="1249">
        <f>'37'!DU71</f>
        <v>2.3272093975710069E-2</v>
      </c>
      <c r="BD41" s="1249">
        <f>'37'!DV71</f>
        <v>3.1748581711034701E-2</v>
      </c>
      <c r="BE41" s="1249">
        <f>'37'!DW71</f>
        <v>6.0659650071688144E-2</v>
      </c>
      <c r="BF41" s="1249">
        <f>'37'!DX71</f>
        <v>6.1595848634386785E-4</v>
      </c>
      <c r="BG41" s="1249">
        <f>'37'!DY71</f>
        <v>0.61548242919031726</v>
      </c>
      <c r="BH41" s="1249">
        <f>'37'!DZ71</f>
        <v>0.27000000077398806</v>
      </c>
      <c r="BI41" s="1249">
        <f>'37'!EA71</f>
        <v>0</v>
      </c>
      <c r="BJ41" s="1249">
        <f>'37'!EB71</f>
        <v>3.6710500482342429E-3</v>
      </c>
      <c r="BK41" s="1249">
        <f>'37'!EC71</f>
        <v>3.8056624692625329E-2</v>
      </c>
      <c r="BL41" s="1249">
        <f>'37'!ED71</f>
        <v>6.6061491180075038E-2</v>
      </c>
      <c r="BM41" s="1249">
        <f>'37'!EE71</f>
        <v>6.7874983524770088E-2</v>
      </c>
      <c r="BN41" s="1249">
        <f>'37'!EF71</f>
        <v>7.5286678614117655E-2</v>
      </c>
      <c r="BO41" s="1249">
        <f>'37'!EG71</f>
        <v>1.9049172714165785E-2</v>
      </c>
      <c r="BP41" s="1249">
        <f>'37'!EH71</f>
        <v>0.34548242841632903</v>
      </c>
      <c r="BQ41" s="1249">
        <f>'37'!EI71</f>
        <v>0</v>
      </c>
      <c r="BR41" s="1249">
        <f>'37'!EJ71</f>
        <v>2.7855536929601785E-2</v>
      </c>
      <c r="BS41" s="1249">
        <f>'37'!EK71</f>
        <v>6.5002958205270689E-2</v>
      </c>
      <c r="BT41" s="1249">
        <f>'37'!EL71</f>
        <v>9.9943426493507598E-2</v>
      </c>
      <c r="BU41" s="1249">
        <f>'37'!EM71</f>
        <v>8.0180140089332372E-2</v>
      </c>
      <c r="BV41" s="1249">
        <f>'37'!EN71</f>
        <v>6.0318272464200087E-2</v>
      </c>
      <c r="BW41" s="1249">
        <f>'37'!EO71</f>
        <v>1.2182094234416485E-2</v>
      </c>
      <c r="BX41" s="1249">
        <f>'37'!EP71</f>
        <v>0.27816101382603031</v>
      </c>
    </row>
    <row r="42" spans="1:76" ht="12.95" customHeight="1">
      <c r="A42" s="155"/>
      <c r="B42" s="315" t="s">
        <v>2852</v>
      </c>
      <c r="C42" s="155"/>
      <c r="D42" s="1089"/>
      <c r="E42" s="1250">
        <f>'37'!CA72</f>
        <v>4.7107814512435437</v>
      </c>
      <c r="F42" s="1198">
        <f>'37'!CB72</f>
        <v>0.95560299603125776</v>
      </c>
      <c r="G42" s="1198">
        <f>'37'!CC72</f>
        <v>0</v>
      </c>
      <c r="H42" s="1198">
        <f>'37'!CD72</f>
        <v>6.4287176849562059E-3</v>
      </c>
      <c r="I42" s="1198">
        <f>'37'!CE72</f>
        <v>8.9497005906408966E-2</v>
      </c>
      <c r="J42" s="1198">
        <f>'37'!CF72</f>
        <v>0.16299545380637198</v>
      </c>
      <c r="K42" s="1198">
        <f>'37'!CG72</f>
        <v>0.31325916800380899</v>
      </c>
      <c r="L42" s="1198">
        <f>'37'!CH72</f>
        <v>0.3116034437262955</v>
      </c>
      <c r="M42" s="1198">
        <f>'37'!CI72</f>
        <v>7.1819206903415977E-2</v>
      </c>
      <c r="N42" s="1198">
        <f>'37'!CJ72</f>
        <v>1.1632336603681852</v>
      </c>
      <c r="O42" s="1198">
        <f>'37'!CK72</f>
        <v>0.38669001885324822</v>
      </c>
      <c r="P42" s="1198">
        <f>'37'!CL72</f>
        <v>0</v>
      </c>
      <c r="Q42" s="1198">
        <f>'37'!CM72</f>
        <v>0</v>
      </c>
      <c r="R42" s="1198">
        <f>'37'!CN72</f>
        <v>2.6675980000882431E-2</v>
      </c>
      <c r="S42" s="1198">
        <f>'37'!CO72</f>
        <v>9.0273169688908639E-2</v>
      </c>
      <c r="T42" s="1198">
        <f>'37'!CP72</f>
        <v>0.10074064809897991</v>
      </c>
      <c r="U42" s="1198">
        <f>'37'!CQ72</f>
        <v>0.12694509546898841</v>
      </c>
      <c r="V42" s="1198">
        <f>'37'!CR72</f>
        <v>4.2055125595488733E-2</v>
      </c>
      <c r="W42" s="1198">
        <f>'37'!CS72</f>
        <v>0.41524369870203115</v>
      </c>
      <c r="X42" s="1198">
        <f>'37'!CT72</f>
        <v>0</v>
      </c>
      <c r="Y42" s="1198">
        <f>'37'!CU72</f>
        <v>0</v>
      </c>
      <c r="Z42" s="1198">
        <f>'37'!CV72</f>
        <v>3.8683383375050256E-2</v>
      </c>
      <c r="AA42" s="1198">
        <f>'37'!CW72</f>
        <v>7.2799876085595891E-2</v>
      </c>
      <c r="AB42" s="1198">
        <f>'37'!CX72</f>
        <v>0.12933442846706097</v>
      </c>
      <c r="AC42" s="1198">
        <f>'37'!CY72</f>
        <v>0.13774621488322716</v>
      </c>
      <c r="AD42" s="1198">
        <f>'37'!CZ72</f>
        <v>3.6679795891096809E-2</v>
      </c>
      <c r="AE42" s="1198">
        <f>'37'!DA72</f>
        <v>0.36129994281290573</v>
      </c>
      <c r="AF42" s="1198">
        <f>'37'!DB72</f>
        <v>0</v>
      </c>
      <c r="AG42" s="1198">
        <f>'37'!DC72</f>
        <v>1.0450893890012578E-3</v>
      </c>
      <c r="AH42" s="1198">
        <f>'37'!DD72</f>
        <v>7.6285218209331138E-2</v>
      </c>
      <c r="AI42" s="1198">
        <f>'37'!DE72</f>
        <v>0.13383638639042114</v>
      </c>
      <c r="AJ42" s="1198">
        <f>'37'!DF72</f>
        <v>6.3912961473007485E-2</v>
      </c>
      <c r="AK42" s="1198">
        <f>'37'!DG72</f>
        <v>6.080161164597276E-2</v>
      </c>
      <c r="AL42" s="1198">
        <f>'37'!DH72</f>
        <v>2.5418675705171909E-2</v>
      </c>
      <c r="AM42" s="1198">
        <f>'37'!DI72</f>
        <v>0.69021325869060646</v>
      </c>
      <c r="AN42" s="1198">
        <f>'37'!DJ72</f>
        <v>0</v>
      </c>
      <c r="AO42" s="1198">
        <f>'37'!DK72</f>
        <v>8.656601931820657E-3</v>
      </c>
      <c r="AP42" s="1198">
        <f>'37'!DL72</f>
        <v>0.15970059506848799</v>
      </c>
      <c r="AQ42" s="1198">
        <f>'37'!DM72</f>
        <v>0.22749131721743437</v>
      </c>
      <c r="AR42" s="1198">
        <f>'37'!DN72</f>
        <v>0.18206680010332169</v>
      </c>
      <c r="AS42" s="1198">
        <f>'37'!DO72</f>
        <v>9.4485086031287885E-2</v>
      </c>
      <c r="AT42" s="1198">
        <f>'37'!DP72</f>
        <v>1.7812858338253863E-2</v>
      </c>
      <c r="AU42" s="155"/>
      <c r="AV42" s="315" t="s">
        <v>2852</v>
      </c>
      <c r="AW42" s="155"/>
      <c r="AX42" s="1089"/>
      <c r="AY42" s="1247">
        <f>'37'!DQ72</f>
        <v>0.20160208492320081</v>
      </c>
      <c r="AZ42" s="1249">
        <f>'37'!DR72</f>
        <v>0</v>
      </c>
      <c r="BA42" s="1249">
        <f>'37'!DS72</f>
        <v>0</v>
      </c>
      <c r="BB42" s="1249">
        <f>'37'!DT72</f>
        <v>2.2235305275670938E-2</v>
      </c>
      <c r="BC42" s="1249">
        <f>'37'!DU72</f>
        <v>6.392834903571197E-2</v>
      </c>
      <c r="BD42" s="1249">
        <f>'37'!DV72</f>
        <v>5.1312236682991612E-2</v>
      </c>
      <c r="BE42" s="1249">
        <f>'37'!DW72</f>
        <v>3.9390711039553772E-2</v>
      </c>
      <c r="BF42" s="1249">
        <f>'37'!DX72</f>
        <v>2.4735482889272555E-2</v>
      </c>
      <c r="BG42" s="1249">
        <f>'37'!DY72</f>
        <v>1.4692458298717426</v>
      </c>
      <c r="BH42" s="1249">
        <f>'37'!DZ72</f>
        <v>0.75859329977819656</v>
      </c>
      <c r="BI42" s="1249">
        <f>'37'!EA72</f>
        <v>0</v>
      </c>
      <c r="BJ42" s="1249">
        <f>'37'!EB72</f>
        <v>2.9486450618245185E-2</v>
      </c>
      <c r="BK42" s="1249">
        <f>'37'!EC72</f>
        <v>4.9460993151985128E-2</v>
      </c>
      <c r="BL42" s="1249">
        <f>'37'!ED72</f>
        <v>0.16642955743780152</v>
      </c>
      <c r="BM42" s="1249">
        <f>'37'!EE72</f>
        <v>0.31625002313786366</v>
      </c>
      <c r="BN42" s="1249">
        <f>'37'!EF72</f>
        <v>0.14480400151656955</v>
      </c>
      <c r="BO42" s="1249">
        <f>'37'!EG72</f>
        <v>5.2162273915731472E-2</v>
      </c>
      <c r="BP42" s="1249">
        <f>'37'!EH72</f>
        <v>0.71065253009354601</v>
      </c>
      <c r="BQ42" s="1249">
        <f>'37'!EI72</f>
        <v>0</v>
      </c>
      <c r="BR42" s="1249">
        <f>'37'!EJ72</f>
        <v>2.8334363982284477E-2</v>
      </c>
      <c r="BS42" s="1249">
        <f>'37'!EK72</f>
        <v>0.10104432084308826</v>
      </c>
      <c r="BT42" s="1249">
        <f>'37'!EL72</f>
        <v>0.2605760216942381</v>
      </c>
      <c r="BU42" s="1249">
        <f>'37'!EM72</f>
        <v>0.14759160292737766</v>
      </c>
      <c r="BV42" s="1249">
        <f>'37'!EN72</f>
        <v>0.11549845675208835</v>
      </c>
      <c r="BW42" s="1249">
        <f>'37'!EO72</f>
        <v>5.7607763894469179E-2</v>
      </c>
      <c r="BX42" s="1249">
        <f>'37'!EP72</f>
        <v>0.2308836213585507</v>
      </c>
    </row>
    <row r="43" spans="1:76" ht="12.95" customHeight="1">
      <c r="A43" s="155"/>
      <c r="B43" s="315" t="s">
        <v>2882</v>
      </c>
      <c r="C43" s="155"/>
      <c r="D43" s="1089"/>
      <c r="E43" s="1250">
        <f>'37'!CA73</f>
        <v>5.5862435125044323</v>
      </c>
      <c r="F43" s="1198">
        <f>'37'!CB73</f>
        <v>0.89548757721392858</v>
      </c>
      <c r="G43" s="1198">
        <f>'37'!CC73</f>
        <v>0</v>
      </c>
      <c r="H43" s="1198">
        <f>'37'!CD73</f>
        <v>2.2253122730136465E-3</v>
      </c>
      <c r="I43" s="1198">
        <f>'37'!CE73</f>
        <v>8.436784343405411E-2</v>
      </c>
      <c r="J43" s="1198">
        <f>'37'!CF73</f>
        <v>0.21096871345296098</v>
      </c>
      <c r="K43" s="1198">
        <f>'37'!CG73</f>
        <v>0.29038739461602114</v>
      </c>
      <c r="L43" s="1198">
        <f>'37'!CH73</f>
        <v>0.25719024431149051</v>
      </c>
      <c r="M43" s="1198">
        <f>'37'!CI73</f>
        <v>5.0348069126388145E-2</v>
      </c>
      <c r="N43" s="1198">
        <f>'37'!CJ73</f>
        <v>1.2690443037718324</v>
      </c>
      <c r="O43" s="1198">
        <f>'37'!CK73</f>
        <v>0.38092723891838554</v>
      </c>
      <c r="P43" s="1198">
        <f>'37'!CL73</f>
        <v>0</v>
      </c>
      <c r="Q43" s="1198">
        <f>'37'!CM73</f>
        <v>2.4625945002574182E-3</v>
      </c>
      <c r="R43" s="1198">
        <f>'37'!CN73</f>
        <v>5.205333152416719E-2</v>
      </c>
      <c r="S43" s="1198">
        <f>'37'!CO73</f>
        <v>7.9838275475846904E-2</v>
      </c>
      <c r="T43" s="1198">
        <f>'37'!CP73</f>
        <v>6.6245685563606174E-2</v>
      </c>
      <c r="U43" s="1198">
        <f>'37'!CQ73</f>
        <v>7.7556665608280229E-2</v>
      </c>
      <c r="V43" s="1198">
        <f>'37'!CR73</f>
        <v>0.10277068624622762</v>
      </c>
      <c r="W43" s="1198">
        <f>'37'!CS73</f>
        <v>0.47073256390770413</v>
      </c>
      <c r="X43" s="1198">
        <f>'37'!CT73</f>
        <v>0</v>
      </c>
      <c r="Y43" s="1198">
        <f>'37'!CU73</f>
        <v>2.3736664245192908E-3</v>
      </c>
      <c r="Z43" s="1198">
        <f>'37'!CV73</f>
        <v>8.4609003376997227E-2</v>
      </c>
      <c r="AA43" s="1198">
        <f>'37'!CW73</f>
        <v>0.1334270698055843</v>
      </c>
      <c r="AB43" s="1198">
        <f>'37'!CX73</f>
        <v>0.14009677001447188</v>
      </c>
      <c r="AC43" s="1198">
        <f>'37'!CY73</f>
        <v>7.4502365337813001E-2</v>
      </c>
      <c r="AD43" s="1198">
        <f>'37'!CZ73</f>
        <v>3.5723688948318566E-2</v>
      </c>
      <c r="AE43" s="1198">
        <f>'37'!DA73</f>
        <v>0.41738450094574253</v>
      </c>
      <c r="AF43" s="1198">
        <f>'37'!DB73</f>
        <v>0</v>
      </c>
      <c r="AG43" s="1198">
        <f>'37'!DC73</f>
        <v>2.9577227825015973E-2</v>
      </c>
      <c r="AH43" s="1198">
        <f>'37'!DD73</f>
        <v>9.3644013265664836E-2</v>
      </c>
      <c r="AI43" s="1198">
        <f>'37'!DE73</f>
        <v>0.12439025316350465</v>
      </c>
      <c r="AJ43" s="1198">
        <f>'37'!DF73</f>
        <v>9.943481959010772E-2</v>
      </c>
      <c r="AK43" s="1198">
        <f>'37'!DG73</f>
        <v>6.0257290725260759E-2</v>
      </c>
      <c r="AL43" s="1198">
        <f>'37'!DH73</f>
        <v>1.0080896376188571E-2</v>
      </c>
      <c r="AM43" s="1198">
        <f>'37'!DI73</f>
        <v>0.97709203912763243</v>
      </c>
      <c r="AN43" s="1198">
        <f>'37'!DJ73</f>
        <v>7.0612966522099908E-3</v>
      </c>
      <c r="AO43" s="1198">
        <f>'37'!DK73</f>
        <v>1.4265084011252671E-2</v>
      </c>
      <c r="AP43" s="1198">
        <f>'37'!DL73</f>
        <v>0.2769628919061593</v>
      </c>
      <c r="AQ43" s="1198">
        <f>'37'!DM73</f>
        <v>0.29839013698584987</v>
      </c>
      <c r="AR43" s="1198">
        <f>'37'!DN73</f>
        <v>0.24022136571757277</v>
      </c>
      <c r="AS43" s="1198">
        <f>'37'!DO73</f>
        <v>0.10998897556053061</v>
      </c>
      <c r="AT43" s="1198">
        <f>'37'!DP73</f>
        <v>3.0202288294057526E-2</v>
      </c>
      <c r="AU43" s="155"/>
      <c r="AV43" s="315" t="s">
        <v>2983</v>
      </c>
      <c r="AW43" s="155"/>
      <c r="AX43" s="1089"/>
      <c r="AY43" s="1247">
        <f>'37'!DQ73</f>
        <v>0.28820934474828547</v>
      </c>
      <c r="AZ43" s="1249">
        <f>'37'!DR73</f>
        <v>0</v>
      </c>
      <c r="BA43" s="1249">
        <f>'37'!DS73</f>
        <v>0</v>
      </c>
      <c r="BB43" s="1249">
        <f>'37'!DT73</f>
        <v>5.0528489778069362E-2</v>
      </c>
      <c r="BC43" s="1249">
        <f>'37'!DU73</f>
        <v>6.6447945896104824E-2</v>
      </c>
      <c r="BD43" s="1249">
        <f>'37'!DV73</f>
        <v>8.7887885978583394E-2</v>
      </c>
      <c r="BE43" s="1249">
        <f>'37'!DW73</f>
        <v>8.2198063726356338E-2</v>
      </c>
      <c r="BF43" s="1249">
        <f>'37'!DX73</f>
        <v>1.1469593691715899E-3</v>
      </c>
      <c r="BG43" s="1249">
        <f>'37'!DY73</f>
        <v>2.0554711588478027</v>
      </c>
      <c r="BH43" s="1249">
        <f>'37'!DZ73</f>
        <v>0.86944394011454451</v>
      </c>
      <c r="BI43" s="1249">
        <f>'37'!EA73</f>
        <v>0</v>
      </c>
      <c r="BJ43" s="1249">
        <f>'37'!EB73</f>
        <v>2.5187093587880287E-2</v>
      </c>
      <c r="BK43" s="1249">
        <f>'37'!EC73</f>
        <v>8.347494780367512E-2</v>
      </c>
      <c r="BL43" s="1249">
        <f>'37'!ED73</f>
        <v>0.21547138740702917</v>
      </c>
      <c r="BM43" s="1249">
        <f>'37'!EE73</f>
        <v>0.23428816141010103</v>
      </c>
      <c r="BN43" s="1249">
        <f>'37'!EF73</f>
        <v>0.26923398579891872</v>
      </c>
      <c r="BO43" s="1249">
        <f>'37'!EG73</f>
        <v>4.1788364106940028E-2</v>
      </c>
      <c r="BP43" s="1249">
        <f>'37'!EH73</f>
        <v>1.1860272187332577</v>
      </c>
      <c r="BQ43" s="1249">
        <f>'37'!EI73</f>
        <v>4.4991768138079972E-3</v>
      </c>
      <c r="BR43" s="1249">
        <f>'37'!EJ73</f>
        <v>0.11730979833505956</v>
      </c>
      <c r="BS43" s="1249">
        <f>'37'!EK73</f>
        <v>0.26396056154386083</v>
      </c>
      <c r="BT43" s="1249">
        <f>'37'!EL73</f>
        <v>0.31072598256649187</v>
      </c>
      <c r="BU43" s="1249">
        <f>'37'!EM73</f>
        <v>0.2586653034837092</v>
      </c>
      <c r="BV43" s="1249">
        <f>'37'!EN73</f>
        <v>0.1884482043072338</v>
      </c>
      <c r="BW43" s="1249">
        <f>'37'!EO73</f>
        <v>4.2418191683094075E-2</v>
      </c>
      <c r="BX43" s="1249">
        <f>'37'!EP73</f>
        <v>0.10093908879495112</v>
      </c>
    </row>
    <row r="44" spans="1:76" ht="12.95" customHeight="1">
      <c r="A44" s="155"/>
      <c r="B44" s="315" t="s">
        <v>2856</v>
      </c>
      <c r="C44" s="155"/>
      <c r="D44" s="1089"/>
      <c r="E44" s="1250">
        <f>'37'!CA74</f>
        <v>9.4240876929401409</v>
      </c>
      <c r="F44" s="1198">
        <f>'37'!CB74</f>
        <v>1.268296276451768</v>
      </c>
      <c r="G44" s="1198">
        <f>'37'!CC74</f>
        <v>6.568379552903774E-3</v>
      </c>
      <c r="H44" s="1198">
        <f>'37'!CD74</f>
        <v>1.6902445453380342E-2</v>
      </c>
      <c r="I44" s="1198">
        <f>'37'!CE74</f>
        <v>0.16271793780531527</v>
      </c>
      <c r="J44" s="1198">
        <f>'37'!CF74</f>
        <v>0.22486978563808169</v>
      </c>
      <c r="K44" s="1198">
        <f>'37'!CG74</f>
        <v>0.42423072060083661</v>
      </c>
      <c r="L44" s="1198">
        <f>'37'!CH74</f>
        <v>0.32827832295249543</v>
      </c>
      <c r="M44" s="1198">
        <f>'37'!CI74</f>
        <v>0.10472868444875409</v>
      </c>
      <c r="N44" s="1198">
        <f>'37'!CJ74</f>
        <v>2.3793010568715061</v>
      </c>
      <c r="O44" s="1198">
        <f>'37'!CK74</f>
        <v>0.68153080466441684</v>
      </c>
      <c r="P44" s="1198">
        <f>'37'!CL74</f>
        <v>0</v>
      </c>
      <c r="Q44" s="1198">
        <f>'37'!CM74</f>
        <v>2.4908532402571049E-3</v>
      </c>
      <c r="R44" s="1198">
        <f>'37'!CN74</f>
        <v>0.12855508203471266</v>
      </c>
      <c r="S44" s="1198">
        <f>'37'!CO74</f>
        <v>0.11991289552141977</v>
      </c>
      <c r="T44" s="1198">
        <f>'37'!CP74</f>
        <v>0.16489434350802618</v>
      </c>
      <c r="U44" s="1198">
        <f>'37'!CQ74</f>
        <v>0.13886464390430447</v>
      </c>
      <c r="V44" s="1198">
        <f>'37'!CR74</f>
        <v>0.12681298645569708</v>
      </c>
      <c r="W44" s="1198">
        <f>'37'!CS74</f>
        <v>0.94246448821000861</v>
      </c>
      <c r="X44" s="1198">
        <f>'37'!CT74</f>
        <v>0</v>
      </c>
      <c r="Y44" s="1198">
        <f>'37'!CU74</f>
        <v>1.9642106895408431E-2</v>
      </c>
      <c r="Z44" s="1198">
        <f>'37'!CV74</f>
        <v>0.17183639691257449</v>
      </c>
      <c r="AA44" s="1198">
        <f>'37'!CW74</f>
        <v>0.27693895183015166</v>
      </c>
      <c r="AB44" s="1198">
        <f>'37'!CX74</f>
        <v>0.26400391089312686</v>
      </c>
      <c r="AC44" s="1198">
        <f>'37'!CY74</f>
        <v>0.1714014877705024</v>
      </c>
      <c r="AD44" s="1198">
        <f>'37'!CZ74</f>
        <v>3.8641633908245633E-2</v>
      </c>
      <c r="AE44" s="1198">
        <f>'37'!DA74</f>
        <v>0.75530576399707894</v>
      </c>
      <c r="AF44" s="1198">
        <f>'37'!DB74</f>
        <v>0</v>
      </c>
      <c r="AG44" s="1198">
        <f>'37'!DC74</f>
        <v>7.2818836779211596E-2</v>
      </c>
      <c r="AH44" s="1198">
        <f>'37'!DD74</f>
        <v>0.18379153411890786</v>
      </c>
      <c r="AI44" s="1198">
        <f>'37'!DE74</f>
        <v>0.20750119771449649</v>
      </c>
      <c r="AJ44" s="1198">
        <f>'37'!DF74</f>
        <v>0.19587004858024443</v>
      </c>
      <c r="AK44" s="1198">
        <f>'37'!DG74</f>
        <v>7.5855033010324355E-2</v>
      </c>
      <c r="AL44" s="1198">
        <f>'37'!DH74</f>
        <v>1.946911379389462E-2</v>
      </c>
      <c r="AM44" s="1198">
        <f>'37'!DI74</f>
        <v>1.5586537499548399</v>
      </c>
      <c r="AN44" s="1198">
        <f>'37'!DJ74</f>
        <v>6.3769513692103121E-3</v>
      </c>
      <c r="AO44" s="1198">
        <f>'37'!DK74</f>
        <v>4.4937713553560049E-2</v>
      </c>
      <c r="AP44" s="1198">
        <f>'37'!DL74</f>
        <v>0.45804476888463064</v>
      </c>
      <c r="AQ44" s="1198">
        <f>'37'!DM74</f>
        <v>0.54053352537115362</v>
      </c>
      <c r="AR44" s="1198">
        <f>'37'!DN74</f>
        <v>0.32329166463153713</v>
      </c>
      <c r="AS44" s="1198">
        <f>'37'!DO74</f>
        <v>0.1645337020067536</v>
      </c>
      <c r="AT44" s="1198">
        <f>'37'!DP74</f>
        <v>2.0935424137994287E-2</v>
      </c>
      <c r="AU44" s="155"/>
      <c r="AV44" s="315" t="s">
        <v>2883</v>
      </c>
      <c r="AW44" s="155"/>
      <c r="AX44" s="1089"/>
      <c r="AY44" s="1247">
        <f>'37'!DQ74</f>
        <v>0.41104926529096758</v>
      </c>
      <c r="AZ44" s="1249">
        <f>'37'!DR74</f>
        <v>0</v>
      </c>
      <c r="BA44" s="1249">
        <f>'37'!DS74</f>
        <v>1.5597303639133109E-2</v>
      </c>
      <c r="BB44" s="1249">
        <f>'37'!DT74</f>
        <v>0.10352794683402776</v>
      </c>
      <c r="BC44" s="1249">
        <f>'37'!DU74</f>
        <v>0.10859987709265646</v>
      </c>
      <c r="BD44" s="1249">
        <f>'37'!DV74</f>
        <v>0.10143261091662008</v>
      </c>
      <c r="BE44" s="1249">
        <f>'37'!DW74</f>
        <v>5.9406787323478635E-2</v>
      </c>
      <c r="BF44" s="1249">
        <f>'37'!DX74</f>
        <v>2.2484739485051679E-2</v>
      </c>
      <c r="BG44" s="1249">
        <f>'37'!DY74</f>
        <v>3.743019406123564</v>
      </c>
      <c r="BH44" s="1249">
        <f>'37'!DZ74</f>
        <v>1.5426645339740366</v>
      </c>
      <c r="BI44" s="1249">
        <f>'37'!EA74</f>
        <v>0</v>
      </c>
      <c r="BJ44" s="1249">
        <f>'37'!EB74</f>
        <v>3.2800606557010996E-2</v>
      </c>
      <c r="BK44" s="1249">
        <f>'37'!EC74</f>
        <v>0.29936446652774495</v>
      </c>
      <c r="BL44" s="1249">
        <f>'37'!ED74</f>
        <v>0.39851717322719821</v>
      </c>
      <c r="BM44" s="1249">
        <f>'37'!EE74</f>
        <v>0.49031288881242496</v>
      </c>
      <c r="BN44" s="1249">
        <f>'37'!EF74</f>
        <v>0.29776782331622798</v>
      </c>
      <c r="BO44" s="1249">
        <f>'37'!EG74</f>
        <v>2.3901575533429423E-2</v>
      </c>
      <c r="BP44" s="1249">
        <f>'37'!EH74</f>
        <v>2.2003548721495263</v>
      </c>
      <c r="BQ44" s="1249">
        <f>'37'!EI74</f>
        <v>9.6461858188048189E-3</v>
      </c>
      <c r="BR44" s="1249">
        <f>'37'!EJ74</f>
        <v>0.1530957911022845</v>
      </c>
      <c r="BS44" s="1249">
        <f>'37'!EK74</f>
        <v>0.32001425020292101</v>
      </c>
      <c r="BT44" s="1249">
        <f>'37'!EL74</f>
        <v>0.96285286513810187</v>
      </c>
      <c r="BU44" s="1249">
        <f>'37'!EM74</f>
        <v>0.43583223438000368</v>
      </c>
      <c r="BV44" s="1249">
        <f>'37'!EN74</f>
        <v>0.28122247786535987</v>
      </c>
      <c r="BW44" s="1249">
        <f>'37'!EO74</f>
        <v>3.7691067642050387E-2</v>
      </c>
      <c r="BX44" s="1249">
        <f>'37'!EP74</f>
        <v>6.3767938247497977E-2</v>
      </c>
    </row>
    <row r="45" spans="1:76" ht="12.95" customHeight="1">
      <c r="A45" s="155"/>
      <c r="B45" s="315" t="s">
        <v>2857</v>
      </c>
      <c r="C45" s="155"/>
      <c r="D45" s="1089"/>
      <c r="E45" s="1250">
        <f>'37'!CA75</f>
        <v>13.534601583599652</v>
      </c>
      <c r="F45" s="1198">
        <f>'37'!CB75</f>
        <v>1.7307449235708714</v>
      </c>
      <c r="G45" s="1198">
        <f>'37'!CC75</f>
        <v>0</v>
      </c>
      <c r="H45" s="1198">
        <f>'37'!CD75</f>
        <v>5.1510995806300197E-2</v>
      </c>
      <c r="I45" s="1198">
        <f>'37'!CE75</f>
        <v>0.20489441720127488</v>
      </c>
      <c r="J45" s="1198">
        <f>'37'!CF75</f>
        <v>0.31034627640098578</v>
      </c>
      <c r="K45" s="1198">
        <f>'37'!CG75</f>
        <v>0.55552522660740522</v>
      </c>
      <c r="L45" s="1198">
        <f>'37'!CH75</f>
        <v>0.43651618082476523</v>
      </c>
      <c r="M45" s="1198">
        <f>'37'!CI75</f>
        <v>0.17195182673014128</v>
      </c>
      <c r="N45" s="1198">
        <f>'37'!CJ75</f>
        <v>4.5758531205640365</v>
      </c>
      <c r="O45" s="1198">
        <f>'37'!CK75</f>
        <v>0.94293472011928858</v>
      </c>
      <c r="P45" s="1198">
        <f>'37'!CL75</f>
        <v>0</v>
      </c>
      <c r="Q45" s="1198">
        <f>'37'!CM75</f>
        <v>6.6534208080386154E-3</v>
      </c>
      <c r="R45" s="1198">
        <f>'37'!CN75</f>
        <v>0.17674388975694066</v>
      </c>
      <c r="S45" s="1198">
        <f>'37'!CO75</f>
        <v>0.15753927075512331</v>
      </c>
      <c r="T45" s="1198">
        <f>'37'!CP75</f>
        <v>0.2507889449129983</v>
      </c>
      <c r="U45" s="1198">
        <f>'37'!CQ75</f>
        <v>0.20214718090353323</v>
      </c>
      <c r="V45" s="1198">
        <f>'37'!CR75</f>
        <v>0.14906201298265409</v>
      </c>
      <c r="W45" s="1198">
        <f>'37'!CS75</f>
        <v>1.6210136169985832</v>
      </c>
      <c r="X45" s="1198">
        <f>'37'!CT75</f>
        <v>0</v>
      </c>
      <c r="Y45" s="1198">
        <f>'37'!CU75</f>
        <v>4.5258173859875614E-2</v>
      </c>
      <c r="Z45" s="1198">
        <f>'37'!CV75</f>
        <v>0.27452270994143202</v>
      </c>
      <c r="AA45" s="1198">
        <f>'37'!CW75</f>
        <v>0.38559422208813343</v>
      </c>
      <c r="AB45" s="1198">
        <f>'37'!CX75</f>
        <v>0.5006432367974466</v>
      </c>
      <c r="AC45" s="1198">
        <f>'37'!CY75</f>
        <v>0.32173195204158039</v>
      </c>
      <c r="AD45" s="1198">
        <f>'37'!CZ75</f>
        <v>9.326332227011451E-2</v>
      </c>
      <c r="AE45" s="1198">
        <f>'37'!DA75</f>
        <v>2.011904783446167</v>
      </c>
      <c r="AF45" s="1198">
        <f>'37'!DB75</f>
        <v>0</v>
      </c>
      <c r="AG45" s="1198">
        <f>'37'!DC75</f>
        <v>0.14893159348564247</v>
      </c>
      <c r="AH45" s="1198">
        <f>'37'!DD75</f>
        <v>0.64166014126959858</v>
      </c>
      <c r="AI45" s="1198">
        <f>'37'!DE75</f>
        <v>0.67740143724380808</v>
      </c>
      <c r="AJ45" s="1198">
        <f>'37'!DF75</f>
        <v>0.32406174041641761</v>
      </c>
      <c r="AK45" s="1198">
        <f>'37'!DG75</f>
        <v>0.19763837278923446</v>
      </c>
      <c r="AL45" s="1198">
        <f>'37'!DH75</f>
        <v>2.2211498241465608E-2</v>
      </c>
      <c r="AM45" s="1198">
        <f>'37'!DI75</f>
        <v>2.0941923081195366</v>
      </c>
      <c r="AN45" s="1198">
        <f>'37'!DJ75</f>
        <v>1.2086743157439602E-2</v>
      </c>
      <c r="AO45" s="1198">
        <f>'37'!DK75</f>
        <v>8.5655519763005949E-2</v>
      </c>
      <c r="AP45" s="1198">
        <f>'37'!DL75</f>
        <v>0.57112011890100634</v>
      </c>
      <c r="AQ45" s="1198">
        <f>'37'!DM75</f>
        <v>0.77618787645907072</v>
      </c>
      <c r="AR45" s="1198">
        <f>'37'!DN75</f>
        <v>0.46679261984799875</v>
      </c>
      <c r="AS45" s="1198">
        <f>'37'!DO75</f>
        <v>0.15288742635172853</v>
      </c>
      <c r="AT45" s="1198">
        <f>'37'!DP75</f>
        <v>2.9462003639286471E-2</v>
      </c>
      <c r="AU45" s="155"/>
      <c r="AV45" s="315" t="s">
        <v>2884</v>
      </c>
      <c r="AW45" s="155"/>
      <c r="AX45" s="1089"/>
      <c r="AY45" s="1247">
        <f>'37'!DQ75</f>
        <v>0.4052925977056599</v>
      </c>
      <c r="AZ45" s="1249">
        <f>'37'!DR75</f>
        <v>0</v>
      </c>
      <c r="BA45" s="1249">
        <f>'37'!DS75</f>
        <v>6.0445749724462846E-3</v>
      </c>
      <c r="BB45" s="1249">
        <f>'37'!DT75</f>
        <v>0.10294409455688494</v>
      </c>
      <c r="BC45" s="1249">
        <f>'37'!DU75</f>
        <v>9.8655916817685249E-2</v>
      </c>
      <c r="BD45" s="1249">
        <f>'37'!DV75</f>
        <v>6.5694225449355687E-2</v>
      </c>
      <c r="BE45" s="1249">
        <f>'37'!DW75</f>
        <v>9.795670450724403E-2</v>
      </c>
      <c r="BF45" s="1249">
        <f>'37'!DX75</f>
        <v>3.3997081402043709E-2</v>
      </c>
      <c r="BG45" s="1249">
        <f>'37'!DY75</f>
        <v>4.7080047452458285</v>
      </c>
      <c r="BH45" s="1249">
        <f>'37'!DZ75</f>
        <v>1.1754085986338976</v>
      </c>
      <c r="BI45" s="1249">
        <f>'37'!EA75</f>
        <v>5.8857184071155911E-3</v>
      </c>
      <c r="BJ45" s="1249">
        <f>'37'!EB75</f>
        <v>1.7708938811978211E-2</v>
      </c>
      <c r="BK45" s="1249">
        <f>'37'!EC75</f>
        <v>0.13008287224043558</v>
      </c>
      <c r="BL45" s="1249">
        <f>'37'!ED75</f>
        <v>0.24951013183584833</v>
      </c>
      <c r="BM45" s="1249">
        <f>'37'!EE75</f>
        <v>0.3641019047714249</v>
      </c>
      <c r="BN45" s="1249">
        <f>'37'!EF75</f>
        <v>0.32806352932380867</v>
      </c>
      <c r="BO45" s="1249">
        <f>'37'!EG75</f>
        <v>8.005550324328603E-2</v>
      </c>
      <c r="BP45" s="1249">
        <f>'37'!EH75</f>
        <v>3.5325961466119327</v>
      </c>
      <c r="BQ45" s="1249">
        <f>'37'!EI75</f>
        <v>5.707501778304841E-3</v>
      </c>
      <c r="BR45" s="1249">
        <f>'37'!EJ75</f>
        <v>0.11021433997361718</v>
      </c>
      <c r="BS45" s="1249">
        <f>'37'!EK75</f>
        <v>1.0474505713143536</v>
      </c>
      <c r="BT45" s="1249">
        <f>'37'!EL75</f>
        <v>1.0390031432490825</v>
      </c>
      <c r="BU45" s="1249">
        <f>'37'!EM75</f>
        <v>0.7978236302102234</v>
      </c>
      <c r="BV45" s="1249">
        <f>'37'!EN75</f>
        <v>0.43168888782459824</v>
      </c>
      <c r="BW45" s="1249">
        <f>'37'!EO75</f>
        <v>0.10070807226175078</v>
      </c>
      <c r="BX45" s="1249">
        <f>'37'!EP75</f>
        <v>2.0513888393714177E-2</v>
      </c>
    </row>
    <row r="46" spans="1:76" ht="12.95" customHeight="1">
      <c r="A46" s="155"/>
      <c r="B46" s="315" t="s">
        <v>2859</v>
      </c>
      <c r="C46" s="155"/>
      <c r="D46" s="1089"/>
      <c r="E46" s="1250">
        <f>'37'!CA76</f>
        <v>25.943286693571903</v>
      </c>
      <c r="F46" s="1198">
        <f>'37'!CB76</f>
        <v>3.8016965873246638</v>
      </c>
      <c r="G46" s="1198">
        <f>'37'!CC76</f>
        <v>3.5932391056031905E-3</v>
      </c>
      <c r="H46" s="1198">
        <f>'37'!CD76</f>
        <v>2.5202262035492185E-2</v>
      </c>
      <c r="I46" s="1198">
        <f>'37'!CE76</f>
        <v>0.23676201581392342</v>
      </c>
      <c r="J46" s="1198">
        <f>'37'!CF76</f>
        <v>0.76482904742636326</v>
      </c>
      <c r="K46" s="1198">
        <f>'37'!CG76</f>
        <v>1.2890082167775752</v>
      </c>
      <c r="L46" s="1198">
        <f>'37'!CH76</f>
        <v>1.2003165734611103</v>
      </c>
      <c r="M46" s="1198">
        <f>'37'!CI76</f>
        <v>0.2819852327045973</v>
      </c>
      <c r="N46" s="1198">
        <f>'37'!CJ76</f>
        <v>9.0226193775577546</v>
      </c>
      <c r="O46" s="1198">
        <f>'37'!CK76</f>
        <v>1.1017989122113332</v>
      </c>
      <c r="P46" s="1198">
        <f>'37'!CL76</f>
        <v>0</v>
      </c>
      <c r="Q46" s="1198">
        <f>'37'!CM76</f>
        <v>4.5971452701517278E-3</v>
      </c>
      <c r="R46" s="1198">
        <f>'37'!CN76</f>
        <v>0.16130906602772849</v>
      </c>
      <c r="S46" s="1198">
        <f>'37'!CO76</f>
        <v>0.23471781880475714</v>
      </c>
      <c r="T46" s="1198">
        <f>'37'!CP76</f>
        <v>0.24776759115927036</v>
      </c>
      <c r="U46" s="1198">
        <f>'37'!CQ76</f>
        <v>0.18437539252172358</v>
      </c>
      <c r="V46" s="1198">
        <f>'37'!CR76</f>
        <v>0.26903189842770192</v>
      </c>
      <c r="W46" s="1198">
        <f>'37'!CS76</f>
        <v>2.9121862784106018</v>
      </c>
      <c r="X46" s="1198">
        <f>'37'!CT76</f>
        <v>0</v>
      </c>
      <c r="Y46" s="1198">
        <f>'37'!CU76</f>
        <v>3.413665788558604E-3</v>
      </c>
      <c r="Z46" s="1198">
        <f>'37'!CV76</f>
        <v>0.42067976553724989</v>
      </c>
      <c r="AA46" s="1198">
        <f>'37'!CW76</f>
        <v>0.89348723418690779</v>
      </c>
      <c r="AB46" s="1198">
        <f>'37'!CX76</f>
        <v>0.93928843670765794</v>
      </c>
      <c r="AC46" s="1198">
        <f>'37'!CY76</f>
        <v>0.53396471547856506</v>
      </c>
      <c r="AD46" s="1198">
        <f>'37'!CZ76</f>
        <v>0.12135246071166257</v>
      </c>
      <c r="AE46" s="1198">
        <f>'37'!DA76</f>
        <v>5.0086341869358195</v>
      </c>
      <c r="AF46" s="1198">
        <f>'37'!DB76</f>
        <v>7.7583313375973286E-4</v>
      </c>
      <c r="AG46" s="1198">
        <f>'37'!DC76</f>
        <v>0.29386782218943358</v>
      </c>
      <c r="AH46" s="1198">
        <f>'37'!DD76</f>
        <v>1.5325251251029697</v>
      </c>
      <c r="AI46" s="1198">
        <f>'37'!DE76</f>
        <v>1.4603371506349425</v>
      </c>
      <c r="AJ46" s="1198">
        <f>'37'!DF76</f>
        <v>1.1121096972169742</v>
      </c>
      <c r="AK46" s="1198">
        <f>'37'!DG76</f>
        <v>0.4753030143590154</v>
      </c>
      <c r="AL46" s="1198">
        <f>'37'!DH76</f>
        <v>0.13371554429872418</v>
      </c>
      <c r="AM46" s="1198">
        <f>'37'!DI76</f>
        <v>4.3558978792517822</v>
      </c>
      <c r="AN46" s="1198">
        <f>'37'!DJ76</f>
        <v>7.289903785138622E-3</v>
      </c>
      <c r="AO46" s="1198">
        <f>'37'!DK76</f>
        <v>0.17327922567901485</v>
      </c>
      <c r="AP46" s="1198">
        <f>'37'!DL76</f>
        <v>1.3111350081564119</v>
      </c>
      <c r="AQ46" s="1198">
        <f>'37'!DM76</f>
        <v>1.4121860392538212</v>
      </c>
      <c r="AR46" s="1198">
        <f>'37'!DN76</f>
        <v>0.90409056810591915</v>
      </c>
      <c r="AS46" s="1198">
        <f>'37'!DO76</f>
        <v>0.49563811839119554</v>
      </c>
      <c r="AT46" s="1198">
        <f>'37'!DP76</f>
        <v>5.227901588028095E-2</v>
      </c>
      <c r="AU46" s="155"/>
      <c r="AV46" s="315" t="s">
        <v>2859</v>
      </c>
      <c r="AW46" s="155"/>
      <c r="AX46" s="1089"/>
      <c r="AY46" s="1247">
        <f>'37'!DQ76</f>
        <v>1.5241207322127597</v>
      </c>
      <c r="AZ46" s="1249">
        <f>'37'!DR76</f>
        <v>7.7583313375973288E-3</v>
      </c>
      <c r="BA46" s="1249">
        <f>'37'!DS76</f>
        <v>6.6651815318728214E-2</v>
      </c>
      <c r="BB46" s="1249">
        <f>'37'!DT76</f>
        <v>0.35650270742441298</v>
      </c>
      <c r="BC46" s="1249">
        <f>'37'!DU76</f>
        <v>0.39817274714776685</v>
      </c>
      <c r="BD46" s="1249">
        <f>'37'!DV76</f>
        <v>0.37603695769002021</v>
      </c>
      <c r="BE46" s="1249">
        <f>'37'!DW76</f>
        <v>0.26066909264032612</v>
      </c>
      <c r="BF46" s="1249">
        <f>'37'!DX76</f>
        <v>5.832908065390801E-2</v>
      </c>
      <c r="BG46" s="1249">
        <f>'37'!DY76</f>
        <v>7.2389521172249305</v>
      </c>
      <c r="BH46" s="1249">
        <f>'37'!DZ76</f>
        <v>2.3408034376489852</v>
      </c>
      <c r="BI46" s="1249">
        <f>'37'!EA76</f>
        <v>7.0815407315636689E-3</v>
      </c>
      <c r="BJ46" s="1249">
        <f>'37'!EB76</f>
        <v>0.10247857515573333</v>
      </c>
      <c r="BK46" s="1249">
        <f>'37'!EC76</f>
        <v>0.44529433716908612</v>
      </c>
      <c r="BL46" s="1249">
        <f>'37'!ED76</f>
        <v>0.66508028109959905</v>
      </c>
      <c r="BM46" s="1249">
        <f>'37'!EE76</f>
        <v>0.66932473892108435</v>
      </c>
      <c r="BN46" s="1249">
        <f>'37'!EF76</f>
        <v>0.36614961339524826</v>
      </c>
      <c r="BO46" s="1249">
        <f>'37'!EG76</f>
        <v>8.5394351176671268E-2</v>
      </c>
      <c r="BP46" s="1249">
        <f>'37'!EH76</f>
        <v>4.8981486795759457</v>
      </c>
      <c r="BQ46" s="1249">
        <f>'37'!EI76</f>
        <v>3.8213541336468371E-2</v>
      </c>
      <c r="BR46" s="1249">
        <f>'37'!EJ76</f>
        <v>0.21400483873580811</v>
      </c>
      <c r="BS46" s="1249">
        <f>'37'!EK76</f>
        <v>0.97344023816657965</v>
      </c>
      <c r="BT46" s="1249">
        <f>'37'!EL76</f>
        <v>1.916313700532992</v>
      </c>
      <c r="BU46" s="1249">
        <f>'37'!EM76</f>
        <v>0.86178822491406126</v>
      </c>
      <c r="BV46" s="1249">
        <f>'37'!EN76</f>
        <v>0.72554180924868894</v>
      </c>
      <c r="BW46" s="1249">
        <f>'37'!EO76</f>
        <v>0.16884632664134699</v>
      </c>
      <c r="BX46" s="1249">
        <f>'37'!EP76</f>
        <v>0</v>
      </c>
    </row>
    <row r="47" spans="1:76" ht="12.95" customHeight="1">
      <c r="A47" s="155"/>
      <c r="B47" s="315" t="s">
        <v>2984</v>
      </c>
      <c r="C47" s="155"/>
      <c r="D47" s="1089"/>
      <c r="E47" s="1250">
        <f>'37'!CA77</f>
        <v>44.282140384602663</v>
      </c>
      <c r="F47" s="1198">
        <f>'37'!CB77</f>
        <v>4.9963461190789475</v>
      </c>
      <c r="G47" s="1198">
        <f>'37'!CC77</f>
        <v>0</v>
      </c>
      <c r="H47" s="1198">
        <f>'37'!CD77</f>
        <v>7.8440651277508933E-2</v>
      </c>
      <c r="I47" s="1198">
        <f>'37'!CE77</f>
        <v>0.40419683948873525</v>
      </c>
      <c r="J47" s="1198">
        <f>'37'!CF77</f>
        <v>0.92551337096226582</v>
      </c>
      <c r="K47" s="1198">
        <f>'37'!CG77</f>
        <v>1.8759804868098013</v>
      </c>
      <c r="L47" s="1198">
        <f>'37'!CH77</f>
        <v>1.3421270184900156</v>
      </c>
      <c r="M47" s="1198">
        <f>'37'!CI77</f>
        <v>0.37008775205062183</v>
      </c>
      <c r="N47" s="1198">
        <f>'37'!CJ77</f>
        <v>19.072873788249805</v>
      </c>
      <c r="O47" s="1198">
        <f>'37'!CK77</f>
        <v>1.5717396607344862</v>
      </c>
      <c r="P47" s="1198">
        <f>'37'!CL77</f>
        <v>0</v>
      </c>
      <c r="Q47" s="1198">
        <f>'37'!CM77</f>
        <v>1.8312611471817331E-2</v>
      </c>
      <c r="R47" s="1198">
        <f>'37'!CN77</f>
        <v>0.26729418139233729</v>
      </c>
      <c r="S47" s="1198">
        <f>'37'!CO77</f>
        <v>0.47408357426370284</v>
      </c>
      <c r="T47" s="1198">
        <f>'37'!CP77</f>
        <v>0.43846496059013557</v>
      </c>
      <c r="U47" s="1198">
        <f>'37'!CQ77</f>
        <v>0.22218777017504743</v>
      </c>
      <c r="V47" s="1198">
        <f>'37'!CR77</f>
        <v>0.15139656284144623</v>
      </c>
      <c r="W47" s="1198">
        <f>'37'!CS77</f>
        <v>5.3589456784383227</v>
      </c>
      <c r="X47" s="1198">
        <f>'37'!CT77</f>
        <v>0</v>
      </c>
      <c r="Y47" s="1198">
        <f>'37'!CU77</f>
        <v>0</v>
      </c>
      <c r="Z47" s="1198">
        <f>'37'!CV77</f>
        <v>0.74194639788507011</v>
      </c>
      <c r="AA47" s="1198">
        <f>'37'!CW77</f>
        <v>1.9952882141202004</v>
      </c>
      <c r="AB47" s="1198">
        <f>'37'!CX77</f>
        <v>1.7564984217453936</v>
      </c>
      <c r="AC47" s="1198">
        <f>'37'!CY77</f>
        <v>0.7277837710066869</v>
      </c>
      <c r="AD47" s="1198">
        <f>'37'!CZ77</f>
        <v>0.13742887368097248</v>
      </c>
      <c r="AE47" s="1198">
        <f>'37'!DA77</f>
        <v>12.142188449076992</v>
      </c>
      <c r="AF47" s="1198">
        <f>'37'!DB77</f>
        <v>0</v>
      </c>
      <c r="AG47" s="1198">
        <f>'37'!DC77</f>
        <v>0.38847656172385775</v>
      </c>
      <c r="AH47" s="1198">
        <f>'37'!DD77</f>
        <v>4.0341841987597737</v>
      </c>
      <c r="AI47" s="1198">
        <f>'37'!DE77</f>
        <v>4.8405058249517792</v>
      </c>
      <c r="AJ47" s="1198">
        <f>'37'!DF77</f>
        <v>1.9563007082602708</v>
      </c>
      <c r="AK47" s="1198">
        <f>'37'!DG77</f>
        <v>0.776586968315785</v>
      </c>
      <c r="AL47" s="1198">
        <f>'37'!DH77</f>
        <v>0.14613418706552705</v>
      </c>
      <c r="AM47" s="1198">
        <f>'37'!DI77</f>
        <v>6.7024213658767673</v>
      </c>
      <c r="AN47" s="1198">
        <f>'37'!DJ77</f>
        <v>1.1255984428777939E-2</v>
      </c>
      <c r="AO47" s="1198">
        <f>'37'!DK77</f>
        <v>0.23111090443511267</v>
      </c>
      <c r="AP47" s="1198">
        <f>'37'!DL77</f>
        <v>2.0342308664361588</v>
      </c>
      <c r="AQ47" s="1198">
        <f>'37'!DM77</f>
        <v>2.2437181849337482</v>
      </c>
      <c r="AR47" s="1198">
        <f>'37'!DN77</f>
        <v>1.5452649816651651</v>
      </c>
      <c r="AS47" s="1198">
        <f>'37'!DO77</f>
        <v>0.57423240848765511</v>
      </c>
      <c r="AT47" s="1198">
        <f>'37'!DP77</f>
        <v>6.2608035490152189E-2</v>
      </c>
      <c r="AU47" s="155"/>
      <c r="AV47" s="315" t="s">
        <v>2985</v>
      </c>
      <c r="AW47" s="155"/>
      <c r="AX47" s="1089"/>
      <c r="AY47" s="1247">
        <f>'37'!DQ77</f>
        <v>1.1434168207176629</v>
      </c>
      <c r="AZ47" s="1249">
        <f>'37'!DR77</f>
        <v>0</v>
      </c>
      <c r="BA47" s="1249">
        <f>'37'!DS77</f>
        <v>4.0549353973359216E-2</v>
      </c>
      <c r="BB47" s="1249">
        <f>'37'!DT77</f>
        <v>0.23245297894539835</v>
      </c>
      <c r="BC47" s="1249">
        <f>'37'!DU77</f>
        <v>0.40340987095592717</v>
      </c>
      <c r="BD47" s="1249">
        <f>'37'!DV77</f>
        <v>0.26730930471397818</v>
      </c>
      <c r="BE47" s="1249">
        <f>'37'!DW77</f>
        <v>0.18279136307809177</v>
      </c>
      <c r="BF47" s="1249">
        <f>'37'!DX77</f>
        <v>1.6903949050908307E-2</v>
      </c>
      <c r="BG47" s="1249">
        <f>'37'!DY77</f>
        <v>12.36708229067948</v>
      </c>
      <c r="BH47" s="1249">
        <f>'37'!DZ77</f>
        <v>5.2374658240260308</v>
      </c>
      <c r="BI47" s="1249">
        <f>'37'!EA77</f>
        <v>0</v>
      </c>
      <c r="BJ47" s="1249">
        <f>'37'!EB77</f>
        <v>0.34540742215657289</v>
      </c>
      <c r="BK47" s="1249">
        <f>'37'!EC77</f>
        <v>0.88993896317005594</v>
      </c>
      <c r="BL47" s="1249">
        <f>'37'!ED77</f>
        <v>1.4522372871720868</v>
      </c>
      <c r="BM47" s="1249">
        <f>'37'!EE77</f>
        <v>1.2575015294129723</v>
      </c>
      <c r="BN47" s="1249">
        <f>'37'!EF77</f>
        <v>0.99955380487372303</v>
      </c>
      <c r="BO47" s="1249">
        <f>'37'!EG77</f>
        <v>0.29282681724061965</v>
      </c>
      <c r="BP47" s="1249">
        <f>'37'!EH77</f>
        <v>7.1296164666534514</v>
      </c>
      <c r="BQ47" s="1249">
        <f>'37'!EI77</f>
        <v>2.7468917207725995E-2</v>
      </c>
      <c r="BR47" s="1249">
        <f>'37'!EJ77</f>
        <v>0.62200571608992872</v>
      </c>
      <c r="BS47" s="1249">
        <f>'37'!EK77</f>
        <v>1.7571614673833682</v>
      </c>
      <c r="BT47" s="1249">
        <f>'37'!EL77</f>
        <v>2.7221493551559486</v>
      </c>
      <c r="BU47" s="1249">
        <f>'37'!EM77</f>
        <v>1.4684001130956141</v>
      </c>
      <c r="BV47" s="1249">
        <f>'37'!EN77</f>
        <v>0.45116868431467644</v>
      </c>
      <c r="BW47" s="1249">
        <f>'37'!EO77</f>
        <v>8.1262213406189401E-2</v>
      </c>
      <c r="BX47" s="1249">
        <f>'37'!EP77</f>
        <v>0</v>
      </c>
    </row>
    <row r="48" spans="1:76" ht="12.95" customHeight="1">
      <c r="A48" s="155"/>
      <c r="B48" s="315" t="s">
        <v>2875</v>
      </c>
      <c r="C48" s="155"/>
      <c r="D48" s="1089"/>
      <c r="E48" s="1250">
        <f>'37'!CA78</f>
        <v>76.658546679513975</v>
      </c>
      <c r="F48" s="1198">
        <f>'37'!CB78</f>
        <v>7.9583474165035391</v>
      </c>
      <c r="G48" s="1198">
        <f>'37'!CC78</f>
        <v>0</v>
      </c>
      <c r="H48" s="1198">
        <f>'37'!CD78</f>
        <v>1.7641798824838639E-2</v>
      </c>
      <c r="I48" s="1198">
        <f>'37'!CE78</f>
        <v>0.27538751730507144</v>
      </c>
      <c r="J48" s="1198">
        <f>'37'!CF78</f>
        <v>1.6235863744241943</v>
      </c>
      <c r="K48" s="1198">
        <f>'37'!CG78</f>
        <v>2.7319251577267805</v>
      </c>
      <c r="L48" s="1198">
        <f>'37'!CH78</f>
        <v>2.5071379098163247</v>
      </c>
      <c r="M48" s="1198">
        <f>'37'!CI78</f>
        <v>0.8026686584063305</v>
      </c>
      <c r="N48" s="1198">
        <f>'37'!CJ78</f>
        <v>32.203511663682768</v>
      </c>
      <c r="O48" s="1198">
        <f>'37'!CK78</f>
        <v>1.418117810170461</v>
      </c>
      <c r="P48" s="1198">
        <f>'37'!CL78</f>
        <v>0</v>
      </c>
      <c r="Q48" s="1198">
        <f>'37'!CM78</f>
        <v>7.2828964379462069E-2</v>
      </c>
      <c r="R48" s="1198">
        <f>'37'!CN78</f>
        <v>0.26180478413388752</v>
      </c>
      <c r="S48" s="1198">
        <f>'37'!CO78</f>
        <v>0.15154567929443299</v>
      </c>
      <c r="T48" s="1198">
        <f>'37'!CP78</f>
        <v>0.39535369402194681</v>
      </c>
      <c r="U48" s="1198">
        <f>'37'!CQ78</f>
        <v>0.2688863538707979</v>
      </c>
      <c r="V48" s="1198">
        <f>'37'!CR78</f>
        <v>0.26769833446993402</v>
      </c>
      <c r="W48" s="1198">
        <f>'37'!CS78</f>
        <v>6.7914003860933478</v>
      </c>
      <c r="X48" s="1198">
        <f>'37'!CT78</f>
        <v>5.8805996082795459E-3</v>
      </c>
      <c r="Y48" s="1198">
        <f>'37'!CU78</f>
        <v>5.8805996082795459E-3</v>
      </c>
      <c r="Z48" s="1198">
        <f>'37'!CV78</f>
        <v>0.8106717783391526</v>
      </c>
      <c r="AA48" s="1198">
        <f>'37'!CW78</f>
        <v>1.9823220069720222</v>
      </c>
      <c r="AB48" s="1198">
        <f>'37'!CX78</f>
        <v>2.3764145496735738</v>
      </c>
      <c r="AC48" s="1198">
        <f>'37'!CY78</f>
        <v>1.4203579884980415</v>
      </c>
      <c r="AD48" s="1198">
        <f>'37'!CZ78</f>
        <v>0.18987286339399809</v>
      </c>
      <c r="AE48" s="1198">
        <f>'37'!DA78</f>
        <v>23.993993467418957</v>
      </c>
      <c r="AF48" s="1198">
        <f>'37'!DB78</f>
        <v>5.8805996082795459E-3</v>
      </c>
      <c r="AG48" s="1198">
        <f>'37'!DC78</f>
        <v>1.5076607173482475</v>
      </c>
      <c r="AH48" s="1198">
        <f>'37'!DD78</f>
        <v>8.585955545739985</v>
      </c>
      <c r="AI48" s="1198">
        <f>'37'!DE78</f>
        <v>6.3105529084107186</v>
      </c>
      <c r="AJ48" s="1198">
        <f>'37'!DF78</f>
        <v>5.2086450958471371</v>
      </c>
      <c r="AK48" s="1198">
        <f>'37'!DG78</f>
        <v>2.1566609034979369</v>
      </c>
      <c r="AL48" s="1198">
        <f>'37'!DH78</f>
        <v>0.21863769696664936</v>
      </c>
      <c r="AM48" s="1198">
        <f>'37'!DI78</f>
        <v>11.137970238577665</v>
      </c>
      <c r="AN48" s="1198">
        <f>'37'!DJ78</f>
        <v>0</v>
      </c>
      <c r="AO48" s="1198">
        <f>'37'!DK78</f>
        <v>0.41232754701094027</v>
      </c>
      <c r="AP48" s="1198">
        <f>'37'!DL78</f>
        <v>2.9989970809567912</v>
      </c>
      <c r="AQ48" s="1198">
        <f>'37'!DM78</f>
        <v>3.7881750994548153</v>
      </c>
      <c r="AR48" s="1198">
        <f>'37'!DN78</f>
        <v>2.8935210141399308</v>
      </c>
      <c r="AS48" s="1198">
        <f>'37'!DO78</f>
        <v>0.90852917403779965</v>
      </c>
      <c r="AT48" s="1198">
        <f>'37'!DP78</f>
        <v>0.13642032297738879</v>
      </c>
      <c r="AU48" s="155"/>
      <c r="AV48" s="315" t="s">
        <v>2889</v>
      </c>
      <c r="AW48" s="155"/>
      <c r="AX48" s="1089"/>
      <c r="AY48" s="1247">
        <f>'37'!DQ78</f>
        <v>4.287644301391877</v>
      </c>
      <c r="AZ48" s="1249">
        <f>'37'!DR78</f>
        <v>0</v>
      </c>
      <c r="BA48" s="1249">
        <f>'37'!DS78</f>
        <v>8.2772648879622143E-2</v>
      </c>
      <c r="BB48" s="1249">
        <f>'37'!DT78</f>
        <v>1.7811302208082411</v>
      </c>
      <c r="BC48" s="1249">
        <f>'37'!DU78</f>
        <v>0.97592188700557492</v>
      </c>
      <c r="BD48" s="1249">
        <f>'37'!DV78</f>
        <v>0.84599866958720871</v>
      </c>
      <c r="BE48" s="1249">
        <f>'37'!DW78</f>
        <v>0.56989762009482425</v>
      </c>
      <c r="BF48" s="1249">
        <f>'37'!DX78</f>
        <v>3.1923255016406415E-2</v>
      </c>
      <c r="BG48" s="1249">
        <f>'37'!DY78</f>
        <v>21.071073059358145</v>
      </c>
      <c r="BH48" s="1249">
        <f>'37'!DZ78</f>
        <v>10.313793194726099</v>
      </c>
      <c r="BI48" s="1249">
        <f>'37'!EA78</f>
        <v>1.1761199216559092E-2</v>
      </c>
      <c r="BJ48" s="1249">
        <f>'37'!EB78</f>
        <v>0.1641920607954159</v>
      </c>
      <c r="BK48" s="1249">
        <f>'37'!EC78</f>
        <v>1.098624464359349</v>
      </c>
      <c r="BL48" s="1249">
        <f>'37'!ED78</f>
        <v>3.3413300865194637</v>
      </c>
      <c r="BM48" s="1249">
        <f>'37'!EE78</f>
        <v>3.21274735106714</v>
      </c>
      <c r="BN48" s="1249">
        <f>'37'!EF78</f>
        <v>2.0786910711780617</v>
      </c>
      <c r="BO48" s="1249">
        <f>'37'!EG78</f>
        <v>0.40644696159010918</v>
      </c>
      <c r="BP48" s="1249">
        <f>'37'!EH78</f>
        <v>10.757279864632043</v>
      </c>
      <c r="BQ48" s="1249">
        <f>'37'!EI78</f>
        <v>0.10856491584516086</v>
      </c>
      <c r="BR48" s="1249">
        <f>'37'!EJ78</f>
        <v>0.97924676806454469</v>
      </c>
      <c r="BS48" s="1249">
        <f>'37'!EK78</f>
        <v>2.0259715397611764</v>
      </c>
      <c r="BT48" s="1249">
        <f>'37'!EL78</f>
        <v>4.2426227593518924</v>
      </c>
      <c r="BU48" s="1249">
        <f>'37'!EM78</f>
        <v>1.9689418603475286</v>
      </c>
      <c r="BV48" s="1249">
        <f>'37'!EN78</f>
        <v>1.1676443042535309</v>
      </c>
      <c r="BW48" s="1249">
        <f>'37'!EO78</f>
        <v>0.26428771700820741</v>
      </c>
      <c r="BX48" s="1249">
        <f>'37'!EP78</f>
        <v>0</v>
      </c>
    </row>
    <row r="49" spans="1:76" ht="12.95" customHeight="1">
      <c r="A49" s="155"/>
      <c r="B49" s="315" t="s">
        <v>2866</v>
      </c>
      <c r="C49" s="155"/>
      <c r="D49" s="1089"/>
      <c r="E49" s="1250">
        <f>'37'!CA79</f>
        <v>131.53846021755686</v>
      </c>
      <c r="F49" s="1198">
        <f>'37'!CB79</f>
        <v>12.86062583994525</v>
      </c>
      <c r="G49" s="1198">
        <f>'37'!CC79</f>
        <v>0</v>
      </c>
      <c r="H49" s="1198">
        <f>'37'!CD79</f>
        <v>5.7532412329334967E-2</v>
      </c>
      <c r="I49" s="1198">
        <f>'37'!CE79</f>
        <v>0.75577450208158214</v>
      </c>
      <c r="J49" s="1198">
        <f>'37'!CF79</f>
        <v>2.0589465124246518</v>
      </c>
      <c r="K49" s="1198">
        <f>'37'!CG79</f>
        <v>4.2590810166138837</v>
      </c>
      <c r="L49" s="1198">
        <f>'37'!CH79</f>
        <v>4.5633530889532068</v>
      </c>
      <c r="M49" s="1198">
        <f>'37'!CI79</f>
        <v>1.1659383075425893</v>
      </c>
      <c r="N49" s="1198">
        <f>'37'!CJ79</f>
        <v>67.674051526121048</v>
      </c>
      <c r="O49" s="1198">
        <f>'37'!CK79</f>
        <v>1.9897219882856019</v>
      </c>
      <c r="P49" s="1198">
        <f>'37'!CL79</f>
        <v>0</v>
      </c>
      <c r="Q49" s="1198">
        <f>'37'!CM79</f>
        <v>1.4383103082333742E-2</v>
      </c>
      <c r="R49" s="1198">
        <f>'37'!CN79</f>
        <v>0.37950631848230404</v>
      </c>
      <c r="S49" s="1198">
        <f>'37'!CO79</f>
        <v>0.36081434179352206</v>
      </c>
      <c r="T49" s="1198">
        <f>'37'!CP79</f>
        <v>0.61564812648506384</v>
      </c>
      <c r="U49" s="1198">
        <f>'37'!CQ79</f>
        <v>0.41195607106035892</v>
      </c>
      <c r="V49" s="1198">
        <f>'37'!CR79</f>
        <v>0.20741402738201956</v>
      </c>
      <c r="W49" s="1198">
        <f>'37'!CS79</f>
        <v>11.839236139267053</v>
      </c>
      <c r="X49" s="1198">
        <f>'37'!CT79</f>
        <v>0</v>
      </c>
      <c r="Y49" s="1198">
        <f>'37'!CU79</f>
        <v>0</v>
      </c>
      <c r="Z49" s="1198">
        <f>'37'!CV79</f>
        <v>1.1376655408162641</v>
      </c>
      <c r="AA49" s="1198">
        <f>'37'!CW79</f>
        <v>4.3171109439413584</v>
      </c>
      <c r="AB49" s="1198">
        <f>'37'!CX79</f>
        <v>3.9251210923916453</v>
      </c>
      <c r="AC49" s="1198">
        <f>'37'!CY79</f>
        <v>2.3531227419244876</v>
      </c>
      <c r="AD49" s="1198">
        <f>'37'!CZ79</f>
        <v>0.10621582019329315</v>
      </c>
      <c r="AE49" s="1198">
        <f>'37'!DA79</f>
        <v>53.845093398568402</v>
      </c>
      <c r="AF49" s="1198">
        <f>'37'!DB79</f>
        <v>7.1915515411668709E-3</v>
      </c>
      <c r="AG49" s="1198">
        <f>'37'!DC79</f>
        <v>3.1348244922583324</v>
      </c>
      <c r="AH49" s="1198">
        <f>'37'!DD79</f>
        <v>21.762430911991693</v>
      </c>
      <c r="AI49" s="1198">
        <f>'37'!DE79</f>
        <v>14.975372788164366</v>
      </c>
      <c r="AJ49" s="1198">
        <f>'37'!DF79</f>
        <v>8.3232253655427613</v>
      </c>
      <c r="AK49" s="1198">
        <f>'37'!DG79</f>
        <v>4.8960304098814147</v>
      </c>
      <c r="AL49" s="1198">
        <f>'37'!DH79</f>
        <v>0.7460178791886628</v>
      </c>
      <c r="AM49" s="1198">
        <f>'37'!DI79</f>
        <v>19.631004286941224</v>
      </c>
      <c r="AN49" s="1198">
        <f>'37'!DJ79</f>
        <v>7.9660263225233036E-2</v>
      </c>
      <c r="AO49" s="1198">
        <f>'37'!DK79</f>
        <v>1.1794400877994502</v>
      </c>
      <c r="AP49" s="1198">
        <f>'37'!DL79</f>
        <v>5.980810658933799</v>
      </c>
      <c r="AQ49" s="1198">
        <f>'37'!DM79</f>
        <v>6.1031231196830458</v>
      </c>
      <c r="AR49" s="1198">
        <f>'37'!DN79</f>
        <v>4.2620389067585913</v>
      </c>
      <c r="AS49" s="1198">
        <f>'37'!DO79</f>
        <v>1.837844517925967</v>
      </c>
      <c r="AT49" s="1198">
        <f>'37'!DP79</f>
        <v>0.18808673261513356</v>
      </c>
      <c r="AU49" s="155"/>
      <c r="AV49" s="315" t="s">
        <v>2866</v>
      </c>
      <c r="AW49" s="155"/>
      <c r="AX49" s="1089"/>
      <c r="AY49" s="1247">
        <f>'37'!DQ79</f>
        <v>2.3624471081492251</v>
      </c>
      <c r="AZ49" s="1249">
        <f>'37'!DR79</f>
        <v>0</v>
      </c>
      <c r="BA49" s="1249">
        <f>'37'!DS79</f>
        <v>0.28688459661519733</v>
      </c>
      <c r="BB49" s="1249">
        <f>'37'!DT79</f>
        <v>0.6311371418030709</v>
      </c>
      <c r="BC49" s="1249">
        <f>'37'!DU79</f>
        <v>0.84743688431047459</v>
      </c>
      <c r="BD49" s="1249">
        <f>'37'!DV79</f>
        <v>0.36226880216730417</v>
      </c>
      <c r="BE49" s="1249">
        <f>'37'!DW79</f>
        <v>0.2131450286296776</v>
      </c>
      <c r="BF49" s="1249">
        <f>'37'!DX79</f>
        <v>2.1574654623500614E-2</v>
      </c>
      <c r="BG49" s="1249">
        <f>'37'!DY79</f>
        <v>29.010331456400106</v>
      </c>
      <c r="BH49" s="1249">
        <f>'37'!DZ79</f>
        <v>4.0393345222919548</v>
      </c>
      <c r="BI49" s="1249">
        <f>'37'!EA79</f>
        <v>0</v>
      </c>
      <c r="BJ49" s="1249">
        <f>'37'!EB79</f>
        <v>0.23012964931733987</v>
      </c>
      <c r="BK49" s="1249">
        <f>'37'!EC79</f>
        <v>1.1114311162489017</v>
      </c>
      <c r="BL49" s="1249">
        <f>'37'!ED79</f>
        <v>1.2316242198652021</v>
      </c>
      <c r="BM49" s="1249">
        <f>'37'!EE79</f>
        <v>0.82206461203321857</v>
      </c>
      <c r="BN49" s="1249">
        <f>'37'!EF79</f>
        <v>0.50444024417344924</v>
      </c>
      <c r="BO49" s="1249">
        <f>'37'!EG79</f>
        <v>0.1396446806538432</v>
      </c>
      <c r="BP49" s="1249">
        <f>'37'!EH79</f>
        <v>24.97099693410815</v>
      </c>
      <c r="BQ49" s="1249">
        <f>'37'!EI79</f>
        <v>3.8095786542397481E-2</v>
      </c>
      <c r="BR49" s="1249">
        <f>'37'!EJ79</f>
        <v>2.7673859777539835</v>
      </c>
      <c r="BS49" s="1249">
        <f>'37'!EK79</f>
        <v>6.7236680753203357</v>
      </c>
      <c r="BT49" s="1249">
        <f>'37'!EL79</f>
        <v>8.6836528642703907</v>
      </c>
      <c r="BU49" s="1249">
        <f>'37'!EM79</f>
        <v>5.8151585662021992</v>
      </c>
      <c r="BV49" s="1249">
        <f>'37'!EN79</f>
        <v>0.74184648026977396</v>
      </c>
      <c r="BW49" s="1249">
        <f>'37'!EO79</f>
        <v>0.20118918374906536</v>
      </c>
      <c r="BX49" s="1249">
        <f>'37'!EP79</f>
        <v>0</v>
      </c>
    </row>
    <row r="50" spans="1:76" ht="12.95" customHeight="1">
      <c r="A50" s="155"/>
      <c r="B50" s="315" t="s">
        <v>2878</v>
      </c>
      <c r="C50" s="155"/>
      <c r="D50" s="1089"/>
      <c r="E50" s="1250">
        <f>'37'!CA80</f>
        <v>644.10731464597393</v>
      </c>
      <c r="F50" s="1198">
        <f>'37'!CB80</f>
        <v>57.65549842429121</v>
      </c>
      <c r="G50" s="1198">
        <f>'37'!CC80</f>
        <v>0</v>
      </c>
      <c r="H50" s="1198">
        <f>'37'!CD80</f>
        <v>1.6495272847907547</v>
      </c>
      <c r="I50" s="1198">
        <f>'37'!CE80</f>
        <v>3.3551169348141405</v>
      </c>
      <c r="J50" s="1198">
        <f>'37'!CF80</f>
        <v>12.636423950904883</v>
      </c>
      <c r="K50" s="1198">
        <f>'37'!CG80</f>
        <v>20.727815558138015</v>
      </c>
      <c r="L50" s="1198">
        <f>'37'!CH80</f>
        <v>16.574058716209731</v>
      </c>
      <c r="M50" s="1198">
        <f>'37'!CI80</f>
        <v>2.7125559794336853</v>
      </c>
      <c r="N50" s="1198">
        <f>'37'!CJ80</f>
        <v>309.05108641568938</v>
      </c>
      <c r="O50" s="1198">
        <f>'37'!CK80</f>
        <v>8.5967822192733703</v>
      </c>
      <c r="P50" s="1198">
        <f>'37'!CL80</f>
        <v>0</v>
      </c>
      <c r="Q50" s="1198">
        <f>'37'!CM80</f>
        <v>0.79134184773587035</v>
      </c>
      <c r="R50" s="1198">
        <f>'37'!CN80</f>
        <v>1.7142146292913092</v>
      </c>
      <c r="S50" s="1198">
        <f>'37'!CO80</f>
        <v>1.4878089235364114</v>
      </c>
      <c r="T50" s="1198">
        <f>'37'!CP80</f>
        <v>2.1250621993701047</v>
      </c>
      <c r="U50" s="1198">
        <f>'37'!CQ80</f>
        <v>2.2217614861500028</v>
      </c>
      <c r="V50" s="1198">
        <f>'37'!CR80</f>
        <v>0.25659313318967292</v>
      </c>
      <c r="W50" s="1198">
        <f>'37'!CS80</f>
        <v>25.594294244486935</v>
      </c>
      <c r="X50" s="1198">
        <f>'37'!CT80</f>
        <v>0</v>
      </c>
      <c r="Y50" s="1198">
        <f>'37'!CU80</f>
        <v>3.6656161884238994E-2</v>
      </c>
      <c r="Z50" s="1198">
        <f>'37'!CV80</f>
        <v>1.7508707911755481</v>
      </c>
      <c r="AA50" s="1198">
        <f>'37'!CW80</f>
        <v>7.421794659146209</v>
      </c>
      <c r="AB50" s="1198">
        <f>'37'!CX80</f>
        <v>9.0162547686200902</v>
      </c>
      <c r="AC50" s="1198">
        <f>'37'!CY80</f>
        <v>7.1121247304711765</v>
      </c>
      <c r="AD50" s="1198">
        <f>'37'!CZ80</f>
        <v>0.25659313318967292</v>
      </c>
      <c r="AE50" s="1198">
        <f>'37'!DA80</f>
        <v>274.86000995192899</v>
      </c>
      <c r="AF50" s="1198">
        <f>'37'!DB80</f>
        <v>0</v>
      </c>
      <c r="AG50" s="1198">
        <f>'37'!DC80</f>
        <v>23.914911262223466</v>
      </c>
      <c r="AH50" s="1198">
        <f>'37'!DD80</f>
        <v>94.550174158231556</v>
      </c>
      <c r="AI50" s="1198">
        <f>'37'!DE80</f>
        <v>66.007132194409067</v>
      </c>
      <c r="AJ50" s="1198">
        <f>'37'!DF80</f>
        <v>54.229888870474831</v>
      </c>
      <c r="AK50" s="1198">
        <f>'37'!DG80</f>
        <v>32.45563111628195</v>
      </c>
      <c r="AL50" s="1198">
        <f>'37'!DH80</f>
        <v>3.7022723503081383</v>
      </c>
      <c r="AM50" s="1198">
        <f>'37'!DI80</f>
        <v>62.937137170338104</v>
      </c>
      <c r="AN50" s="1198">
        <f>'37'!DJ80</f>
        <v>7.3312323768477988E-2</v>
      </c>
      <c r="AO50" s="1198">
        <f>'37'!DK80</f>
        <v>3.1739923702114048</v>
      </c>
      <c r="AP50" s="1198">
        <f>'37'!DL80</f>
        <v>19.958865483491895</v>
      </c>
      <c r="AQ50" s="1198">
        <f>'37'!DM80</f>
        <v>19.389782716866865</v>
      </c>
      <c r="AR50" s="1198">
        <f>'37'!DN80</f>
        <v>13.670260408028794</v>
      </c>
      <c r="AS50" s="1198">
        <f>'37'!DO80</f>
        <v>6.2677060872440311</v>
      </c>
      <c r="AT50" s="1198">
        <f>'37'!DP80</f>
        <v>0.40321778072662889</v>
      </c>
      <c r="AU50" s="155"/>
      <c r="AV50" s="315" t="s">
        <v>2986</v>
      </c>
      <c r="AW50" s="155"/>
      <c r="AX50" s="1089"/>
      <c r="AY50" s="1247">
        <f>'37'!DQ80</f>
        <v>15.171338530432109</v>
      </c>
      <c r="AZ50" s="1249">
        <f>'37'!DR80</f>
        <v>0</v>
      </c>
      <c r="BA50" s="1249">
        <f>'37'!DS80</f>
        <v>0.13153093381956849</v>
      </c>
      <c r="BB50" s="1249">
        <f>'37'!DT80</f>
        <v>3.680709902135372</v>
      </c>
      <c r="BC50" s="1249">
        <f>'37'!DU80</f>
        <v>5.4596118759331498</v>
      </c>
      <c r="BD50" s="1249">
        <f>'37'!DV80</f>
        <v>3.3270857521978248</v>
      </c>
      <c r="BE50" s="1249">
        <f>'37'!DW80</f>
        <v>2.3524630950407599</v>
      </c>
      <c r="BF50" s="1249">
        <f>'37'!DX80</f>
        <v>0.21993697130543394</v>
      </c>
      <c r="BG50" s="1249">
        <f>'37'!DY80</f>
        <v>199.29225410522318</v>
      </c>
      <c r="BH50" s="1249">
        <f>'37'!DZ80</f>
        <v>39.041632111474854</v>
      </c>
      <c r="BI50" s="1249">
        <f>'37'!EA80</f>
        <v>0</v>
      </c>
      <c r="BJ50" s="1249">
        <f>'37'!EB80</f>
        <v>0.98971637087445274</v>
      </c>
      <c r="BK50" s="1249">
        <f>'37'!EC80</f>
        <v>7.2945762149635591</v>
      </c>
      <c r="BL50" s="1249">
        <f>'37'!ED80</f>
        <v>11.321114612709195</v>
      </c>
      <c r="BM50" s="1249">
        <f>'37'!EE80</f>
        <v>12.722507878591257</v>
      </c>
      <c r="BN50" s="1249">
        <f>'37'!EF80</f>
        <v>5.6140321778092179</v>
      </c>
      <c r="BO50" s="1249">
        <f>'37'!EG80</f>
        <v>1.0996848565271697</v>
      </c>
      <c r="BP50" s="1249">
        <f>'37'!EH80</f>
        <v>160.25062199374835</v>
      </c>
      <c r="BQ50" s="1249">
        <f>'37'!EI80</f>
        <v>0</v>
      </c>
      <c r="BR50" s="1249">
        <f>'37'!EJ80</f>
        <v>1.9061204179804276</v>
      </c>
      <c r="BS50" s="1249">
        <f>'37'!EK80</f>
        <v>30.791175982760752</v>
      </c>
      <c r="BT50" s="1249">
        <f>'37'!EL80</f>
        <v>38.711726654516703</v>
      </c>
      <c r="BU50" s="1249">
        <f>'37'!EM80</f>
        <v>36.800630286957485</v>
      </c>
      <c r="BV50" s="1249">
        <f>'37'!EN80</f>
        <v>28.852711892527093</v>
      </c>
      <c r="BW50" s="1249">
        <f>'37'!EO80</f>
        <v>23.188256759005892</v>
      </c>
      <c r="BX50" s="1249">
        <f>'37'!EP80</f>
        <v>0</v>
      </c>
    </row>
    <row r="51" spans="1:76" ht="12.95" customHeight="1">
      <c r="A51" s="3094" t="s">
        <v>7</v>
      </c>
      <c r="B51" s="3094"/>
      <c r="C51" s="3094"/>
      <c r="D51" s="1083"/>
      <c r="E51" s="1250"/>
      <c r="F51" s="1198"/>
      <c r="G51" s="1198"/>
      <c r="H51" s="1198"/>
      <c r="I51" s="1198"/>
      <c r="J51" s="1198"/>
      <c r="K51" s="1198"/>
      <c r="L51" s="1198"/>
      <c r="M51" s="1198"/>
      <c r="N51" s="1198"/>
      <c r="O51" s="1198"/>
      <c r="P51" s="1198"/>
      <c r="Q51" s="1198"/>
      <c r="R51" s="1198"/>
      <c r="S51" s="1198"/>
      <c r="T51" s="1198"/>
      <c r="U51" s="1198"/>
      <c r="V51" s="1198"/>
      <c r="W51" s="1198"/>
      <c r="X51" s="1198"/>
      <c r="Y51" s="1198"/>
      <c r="Z51" s="1198"/>
      <c r="AA51" s="1198"/>
      <c r="AB51" s="1198"/>
      <c r="AC51" s="1198"/>
      <c r="AD51" s="1198"/>
      <c r="AE51" s="1198"/>
      <c r="AF51" s="1198"/>
      <c r="AG51" s="1198"/>
      <c r="AH51" s="1198"/>
      <c r="AI51" s="1198"/>
      <c r="AJ51" s="1198"/>
      <c r="AK51" s="1198"/>
      <c r="AL51" s="1198"/>
      <c r="AM51" s="1198"/>
      <c r="AN51" s="1198"/>
      <c r="AO51" s="1198"/>
      <c r="AP51" s="1198"/>
      <c r="AQ51" s="1198"/>
      <c r="AR51" s="1198"/>
      <c r="AS51" s="1198"/>
      <c r="AT51" s="1198"/>
      <c r="AU51" s="3094" t="s">
        <v>7</v>
      </c>
      <c r="AV51" s="3094"/>
      <c r="AW51" s="3094"/>
      <c r="AX51" s="1083"/>
      <c r="AY51" s="1247"/>
      <c r="AZ51" s="1249"/>
      <c r="BA51" s="1249"/>
      <c r="BB51" s="1249"/>
      <c r="BC51" s="1249"/>
      <c r="BD51" s="1249"/>
      <c r="BE51" s="1249"/>
      <c r="BF51" s="1249"/>
      <c r="BG51" s="1249"/>
      <c r="BH51" s="1249"/>
      <c r="BI51" s="1249"/>
      <c r="BJ51" s="1249"/>
      <c r="BK51" s="1249"/>
      <c r="BL51" s="1249"/>
      <c r="BM51" s="1249"/>
      <c r="BN51" s="1249"/>
      <c r="BO51" s="1249"/>
      <c r="BP51" s="1249"/>
      <c r="BQ51" s="1249"/>
      <c r="BR51" s="1249"/>
      <c r="BS51" s="1249"/>
      <c r="BT51" s="1249"/>
      <c r="BU51" s="1249"/>
      <c r="BV51" s="1249"/>
      <c r="BW51" s="1249"/>
      <c r="BX51" s="1249"/>
    </row>
    <row r="52" spans="1:76" ht="12.95" customHeight="1">
      <c r="A52" s="155"/>
      <c r="B52" s="315" t="s">
        <v>2851</v>
      </c>
      <c r="C52" s="155"/>
      <c r="D52" s="1089"/>
      <c r="E52" s="1250">
        <f>'37'!CA81</f>
        <v>2.5769935914875139</v>
      </c>
      <c r="F52" s="1198">
        <f>'37'!CB81</f>
        <v>0.6088439072296784</v>
      </c>
      <c r="G52" s="1198">
        <f>'37'!CC81</f>
        <v>0</v>
      </c>
      <c r="H52" s="1198">
        <f>'37'!CD81</f>
        <v>0</v>
      </c>
      <c r="I52" s="1198">
        <f>'37'!CE81</f>
        <v>3.1409383902403783E-2</v>
      </c>
      <c r="J52" s="1198">
        <f>'37'!CF81</f>
        <v>0.11631828780030964</v>
      </c>
      <c r="K52" s="1198">
        <f>'37'!CG81</f>
        <v>0.23187749903782776</v>
      </c>
      <c r="L52" s="1198">
        <f>'37'!CH81</f>
        <v>0.16539830000446329</v>
      </c>
      <c r="M52" s="1198">
        <f>'37'!CI81</f>
        <v>6.3840436484674287E-2</v>
      </c>
      <c r="N52" s="1198">
        <f>'37'!CJ81</f>
        <v>0.62539797020904786</v>
      </c>
      <c r="O52" s="1198">
        <f>'37'!CK81</f>
        <v>0.23349963338592672</v>
      </c>
      <c r="P52" s="1198">
        <f>'37'!CL81</f>
        <v>0</v>
      </c>
      <c r="Q52" s="1198">
        <f>'37'!CM81</f>
        <v>1.4778327127293253E-3</v>
      </c>
      <c r="R52" s="1198">
        <f>'37'!CN81</f>
        <v>2.7059401881647283E-2</v>
      </c>
      <c r="S52" s="1198">
        <f>'37'!CO81</f>
        <v>5.127485662105874E-2</v>
      </c>
      <c r="T52" s="1198">
        <f>'37'!CP81</f>
        <v>5.993651913050544E-2</v>
      </c>
      <c r="U52" s="1198">
        <f>'37'!CQ81</f>
        <v>6.1147563627893475E-2</v>
      </c>
      <c r="V52" s="1198">
        <f>'37'!CR81</f>
        <v>3.2603459412092396E-2</v>
      </c>
      <c r="W52" s="1198">
        <f>'37'!CS81</f>
        <v>0.24640280204301318</v>
      </c>
      <c r="X52" s="1198">
        <f>'37'!CT81</f>
        <v>0</v>
      </c>
      <c r="Y52" s="1198">
        <f>'37'!CU81</f>
        <v>0</v>
      </c>
      <c r="Z52" s="1198">
        <f>'37'!CV81</f>
        <v>2.927468303500164E-2</v>
      </c>
      <c r="AA52" s="1198">
        <f>'37'!CW81</f>
        <v>8.5176424499404532E-2</v>
      </c>
      <c r="AB52" s="1198">
        <f>'37'!CX81</f>
        <v>7.2543406193310053E-2</v>
      </c>
      <c r="AC52" s="1198">
        <f>'37'!CY81</f>
        <v>4.9640644308373075E-2</v>
      </c>
      <c r="AD52" s="1198">
        <f>'37'!CZ81</f>
        <v>9.7676440069238563E-3</v>
      </c>
      <c r="AE52" s="1198">
        <f>'37'!DA81</f>
        <v>0.14549553478010799</v>
      </c>
      <c r="AF52" s="1198">
        <f>'37'!DB81</f>
        <v>0</v>
      </c>
      <c r="AG52" s="1198">
        <f>'37'!DC81</f>
        <v>3.3750170559267044E-3</v>
      </c>
      <c r="AH52" s="1198">
        <f>'37'!DD81</f>
        <v>3.6480691841102086E-2</v>
      </c>
      <c r="AI52" s="1198">
        <f>'37'!DE81</f>
        <v>5.1867333817368168E-2</v>
      </c>
      <c r="AJ52" s="1198">
        <f>'37'!DF81</f>
        <v>3.5140556406098623E-2</v>
      </c>
      <c r="AK52" s="1198">
        <f>'37'!DG81</f>
        <v>1.8455143583053328E-2</v>
      </c>
      <c r="AL52" s="1198">
        <f>'37'!DH81</f>
        <v>1.7679207655909757E-4</v>
      </c>
      <c r="AM52" s="1198">
        <f>'37'!DI81</f>
        <v>0.33466453562996645</v>
      </c>
      <c r="AN52" s="1198">
        <f>'37'!DJ81</f>
        <v>0</v>
      </c>
      <c r="AO52" s="1198">
        <f>'37'!DK81</f>
        <v>1.2892167769473448E-2</v>
      </c>
      <c r="AP52" s="1198">
        <f>'37'!DL81</f>
        <v>8.2509224113702193E-2</v>
      </c>
      <c r="AQ52" s="1198">
        <f>'37'!DM81</f>
        <v>7.8079039627150543E-2</v>
      </c>
      <c r="AR52" s="1198">
        <f>'37'!DN81</f>
        <v>0.10202570129295245</v>
      </c>
      <c r="AS52" s="1198">
        <f>'37'!DO81</f>
        <v>5.3204475622785255E-2</v>
      </c>
      <c r="AT52" s="1198">
        <f>'37'!DP81</f>
        <v>5.9539272039024829E-3</v>
      </c>
      <c r="AU52" s="155"/>
      <c r="AV52" s="315" t="s">
        <v>2869</v>
      </c>
      <c r="AW52" s="155"/>
      <c r="AX52" s="1089"/>
      <c r="AY52" s="1247">
        <f>'37'!DQ81</f>
        <v>0.12151822419012871</v>
      </c>
      <c r="AZ52" s="1249">
        <f>'37'!DR81</f>
        <v>0</v>
      </c>
      <c r="BA52" s="1249">
        <f>'37'!DS81</f>
        <v>0</v>
      </c>
      <c r="BB52" s="1249">
        <f>'37'!DT81</f>
        <v>7.7151784394986749E-3</v>
      </c>
      <c r="BC52" s="1249">
        <f>'37'!DU81</f>
        <v>2.0573159140033791E-2</v>
      </c>
      <c r="BD52" s="1249">
        <f>'37'!DV81</f>
        <v>3.0909697899172001E-2</v>
      </c>
      <c r="BE52" s="1249">
        <f>'37'!DW81</f>
        <v>6.1693729831444305E-2</v>
      </c>
      <c r="BF52" s="1249">
        <f>'37'!DX81</f>
        <v>6.2645887997992539E-4</v>
      </c>
      <c r="BG52" s="1249">
        <f>'37'!DY81</f>
        <v>0.60118056834019729</v>
      </c>
      <c r="BH52" s="1249">
        <f>'37'!DZ81</f>
        <v>0.26328892481337585</v>
      </c>
      <c r="BI52" s="1249">
        <f>'37'!EA81</f>
        <v>0</v>
      </c>
      <c r="BJ52" s="1249">
        <f>'37'!EB81</f>
        <v>3.7336313283346813E-3</v>
      </c>
      <c r="BK52" s="1249">
        <f>'37'!EC81</f>
        <v>3.590617732051591E-2</v>
      </c>
      <c r="BL52" s="1249">
        <f>'37'!ED81</f>
        <v>6.6441919422822043E-2</v>
      </c>
      <c r="BM52" s="1249">
        <f>'37'!EE81</f>
        <v>6.9201285594667261E-2</v>
      </c>
      <c r="BN52" s="1249">
        <f>'37'!EF81</f>
        <v>7.1972908116174808E-2</v>
      </c>
      <c r="BO52" s="1249">
        <f>'37'!EG81</f>
        <v>1.6033003030861203E-2</v>
      </c>
      <c r="BP52" s="1249">
        <f>'37'!EH81</f>
        <v>0.33789164352682133</v>
      </c>
      <c r="BQ52" s="1249">
        <f>'37'!EI81</f>
        <v>0</v>
      </c>
      <c r="BR52" s="1249">
        <f>'37'!EJ81</f>
        <v>2.8330397020321064E-2</v>
      </c>
      <c r="BS52" s="1249">
        <f>'37'!EK81</f>
        <v>5.919375883504352E-2</v>
      </c>
      <c r="BT52" s="1249">
        <f>'37'!EL81</f>
        <v>9.6636405463572814E-2</v>
      </c>
      <c r="BU52" s="1249">
        <f>'37'!EM81</f>
        <v>8.0624460286089411E-2</v>
      </c>
      <c r="BV52" s="1249">
        <f>'37'!EN81</f>
        <v>6.1346532677125365E-2</v>
      </c>
      <c r="BW52" s="1249">
        <f>'37'!EO81</f>
        <v>1.1760089244669116E-2</v>
      </c>
      <c r="BX52" s="1249">
        <f>'37'!EP81</f>
        <v>0.28538838588849708</v>
      </c>
    </row>
    <row r="53" spans="1:76" ht="12.95" customHeight="1">
      <c r="A53" s="155"/>
      <c r="B53" s="315" t="s">
        <v>2987</v>
      </c>
      <c r="C53" s="155"/>
      <c r="D53" s="1089"/>
      <c r="E53" s="1250">
        <f>'37'!CA82</f>
        <v>4.5426986464291526</v>
      </c>
      <c r="F53" s="1198">
        <f>'37'!CB82</f>
        <v>0.90452744389662743</v>
      </c>
      <c r="G53" s="1198">
        <f>'37'!CC82</f>
        <v>0</v>
      </c>
      <c r="H53" s="1198">
        <f>'37'!CD82</f>
        <v>6.5957828915662658E-3</v>
      </c>
      <c r="I53" s="1198">
        <f>'37'!CE82</f>
        <v>9.1822794114176237E-2</v>
      </c>
      <c r="J53" s="1198">
        <f>'37'!CF82</f>
        <v>0.13390357136759568</v>
      </c>
      <c r="K53" s="1198">
        <f>'37'!CG82</f>
        <v>0.31655921397768139</v>
      </c>
      <c r="L53" s="1198">
        <f>'37'!CH82</f>
        <v>0.28631490421588779</v>
      </c>
      <c r="M53" s="1198">
        <f>'37'!CI82</f>
        <v>6.9331177329719773E-2</v>
      </c>
      <c r="N53" s="1198">
        <f>'37'!CJ82</f>
        <v>1.1007691397139194</v>
      </c>
      <c r="O53" s="1198">
        <f>'37'!CK82</f>
        <v>0.39881245349927141</v>
      </c>
      <c r="P53" s="1198">
        <f>'37'!CL82</f>
        <v>0</v>
      </c>
      <c r="Q53" s="1198">
        <f>'37'!CM82</f>
        <v>0</v>
      </c>
      <c r="R53" s="1198">
        <f>'37'!CN82</f>
        <v>2.5217914617548628E-2</v>
      </c>
      <c r="S53" s="1198">
        <f>'37'!CO82</f>
        <v>9.9440232291344896E-2</v>
      </c>
      <c r="T53" s="1198">
        <f>'37'!CP82</f>
        <v>9.9431683769621193E-2</v>
      </c>
      <c r="U53" s="1198">
        <f>'37'!CQ82</f>
        <v>0.13617909471091316</v>
      </c>
      <c r="V53" s="1198">
        <f>'37'!CR82</f>
        <v>3.8543528109843406E-2</v>
      </c>
      <c r="W53" s="1198">
        <f>'37'!CS82</f>
        <v>0.39744428079727889</v>
      </c>
      <c r="X53" s="1198">
        <f>'37'!CT82</f>
        <v>0</v>
      </c>
      <c r="Y53" s="1198">
        <f>'37'!CU82</f>
        <v>0</v>
      </c>
      <c r="Z53" s="1198">
        <f>'37'!CV82</f>
        <v>2.4935884908798032E-2</v>
      </c>
      <c r="AA53" s="1198">
        <f>'37'!CW82</f>
        <v>6.8737323875868936E-2</v>
      </c>
      <c r="AB53" s="1198">
        <f>'37'!CX82</f>
        <v>0.13497249821731971</v>
      </c>
      <c r="AC53" s="1198">
        <f>'37'!CY82</f>
        <v>0.13116556795171894</v>
      </c>
      <c r="AD53" s="1198">
        <f>'37'!CZ82</f>
        <v>3.7633005843573153E-2</v>
      </c>
      <c r="AE53" s="1198">
        <f>'37'!DA82</f>
        <v>0.30451240541736951</v>
      </c>
      <c r="AF53" s="1198">
        <f>'37'!DB82</f>
        <v>0</v>
      </c>
      <c r="AG53" s="1198">
        <f>'37'!DC82</f>
        <v>1.026294965686453E-2</v>
      </c>
      <c r="AH53" s="1198">
        <f>'37'!DD82</f>
        <v>3.8617205885557407E-2</v>
      </c>
      <c r="AI53" s="1198">
        <f>'37'!DE82</f>
        <v>0.10937304011626206</v>
      </c>
      <c r="AJ53" s="1198">
        <f>'37'!DF82</f>
        <v>6.5366311041522768E-2</v>
      </c>
      <c r="AK53" s="1198">
        <f>'37'!DG82</f>
        <v>5.481365950359849E-2</v>
      </c>
      <c r="AL53" s="1198">
        <f>'37'!DH82</f>
        <v>2.6079239213564268E-2</v>
      </c>
      <c r="AM53" s="1198">
        <f>'37'!DI82</f>
        <v>0.66361044898412069</v>
      </c>
      <c r="AN53" s="1198">
        <f>'37'!DJ82</f>
        <v>0</v>
      </c>
      <c r="AO53" s="1198">
        <f>'37'!DK82</f>
        <v>8.8815639010894187E-3</v>
      </c>
      <c r="AP53" s="1198">
        <f>'37'!DL82</f>
        <v>0.16160672422757372</v>
      </c>
      <c r="AQ53" s="1198">
        <f>'37'!DM82</f>
        <v>0.22877028093861612</v>
      </c>
      <c r="AR53" s="1198">
        <f>'37'!DN82</f>
        <v>0.16945844060670656</v>
      </c>
      <c r="AS53" s="1198">
        <f>'37'!DO82</f>
        <v>8.3366667194783015E-2</v>
      </c>
      <c r="AT53" s="1198">
        <f>'37'!DP82</f>
        <v>1.1526772115351809E-2</v>
      </c>
      <c r="AU53" s="155"/>
      <c r="AV53" s="315" t="s">
        <v>2881</v>
      </c>
      <c r="AW53" s="155"/>
      <c r="AX53" s="1089"/>
      <c r="AY53" s="1247">
        <f>'37'!DQ82</f>
        <v>0.19360093927648528</v>
      </c>
      <c r="AZ53" s="1249">
        <f>'37'!DR82</f>
        <v>0</v>
      </c>
      <c r="BA53" s="1249">
        <f>'37'!DS82</f>
        <v>0</v>
      </c>
      <c r="BB53" s="1249">
        <f>'37'!DT82</f>
        <v>2.2813141486865991E-2</v>
      </c>
      <c r="BC53" s="1249">
        <f>'37'!DU82</f>
        <v>7.0792104322735014E-2</v>
      </c>
      <c r="BD53" s="1249">
        <f>'37'!DV82</f>
        <v>3.4203030988209211E-2</v>
      </c>
      <c r="BE53" s="1249">
        <f>'37'!DW82</f>
        <v>4.0414370438027584E-2</v>
      </c>
      <c r="BF53" s="1249">
        <f>'37'!DX82</f>
        <v>2.5378292040647517E-2</v>
      </c>
      <c r="BG53" s="1249">
        <f>'37'!DY82</f>
        <v>1.4798434743509428</v>
      </c>
      <c r="BH53" s="1249">
        <f>'37'!DZ82</f>
        <v>0.76632642800788053</v>
      </c>
      <c r="BI53" s="1249">
        <f>'37'!EA82</f>
        <v>0</v>
      </c>
      <c r="BJ53" s="1249">
        <f>'37'!EB82</f>
        <v>3.0252724734817785E-2</v>
      </c>
      <c r="BK53" s="1249">
        <f>'37'!EC82</f>
        <v>4.147906193099573E-2</v>
      </c>
      <c r="BL53" s="1249">
        <f>'37'!ED82</f>
        <v>0.17075461723385268</v>
      </c>
      <c r="BM53" s="1249">
        <f>'37'!EE82</f>
        <v>0.32470592655889613</v>
      </c>
      <c r="BN53" s="1249">
        <f>'37'!EF82</f>
        <v>0.13548492656623953</v>
      </c>
      <c r="BO53" s="1249">
        <f>'37'!EG82</f>
        <v>6.364917098307861E-2</v>
      </c>
      <c r="BP53" s="1249">
        <f>'37'!EH82</f>
        <v>0.71351704634306246</v>
      </c>
      <c r="BQ53" s="1249">
        <f>'37'!EI82</f>
        <v>0</v>
      </c>
      <c r="BR53" s="1249">
        <f>'37'!EJ82</f>
        <v>2.9070698443500943E-2</v>
      </c>
      <c r="BS53" s="1249">
        <f>'37'!EK82</f>
        <v>0.10927082584834445</v>
      </c>
      <c r="BT53" s="1249">
        <f>'37'!EL82</f>
        <v>0.27694778517887253</v>
      </c>
      <c r="BU53" s="1249">
        <f>'37'!EM82</f>
        <v>0.12062294778102874</v>
      </c>
      <c r="BV53" s="1249">
        <f>'37'!EN82</f>
        <v>0.11849995323801814</v>
      </c>
      <c r="BW53" s="1249">
        <f>'37'!EO82</f>
        <v>5.9104835853297719E-2</v>
      </c>
      <c r="BX53" s="1249">
        <f>'37'!EP82</f>
        <v>0.2003472002070571</v>
      </c>
    </row>
    <row r="54" spans="1:76" ht="12.95" customHeight="1">
      <c r="A54" s="155"/>
      <c r="B54" s="315" t="s">
        <v>2882</v>
      </c>
      <c r="C54" s="155"/>
      <c r="D54" s="1089"/>
      <c r="E54" s="1250">
        <f>'37'!CA83</f>
        <v>5.8610402115516242</v>
      </c>
      <c r="F54" s="1198">
        <f>'37'!CB83</f>
        <v>0.93110430886676421</v>
      </c>
      <c r="G54" s="1198">
        <f>'37'!CC83</f>
        <v>0</v>
      </c>
      <c r="H54" s="1198">
        <f>'37'!CD83</f>
        <v>2.2751573319587997E-3</v>
      </c>
      <c r="I54" s="1198">
        <f>'37'!CE83</f>
        <v>8.6919473680014306E-2</v>
      </c>
      <c r="J54" s="1198">
        <f>'37'!CF83</f>
        <v>0.21807399783718165</v>
      </c>
      <c r="K54" s="1198">
        <f>'37'!CG83</f>
        <v>0.29720045285765628</v>
      </c>
      <c r="L54" s="1198">
        <f>'37'!CH83</f>
        <v>0.27827836448084314</v>
      </c>
      <c r="M54" s="1198">
        <f>'37'!CI83</f>
        <v>4.835686267910963E-2</v>
      </c>
      <c r="N54" s="1198">
        <f>'37'!CJ83</f>
        <v>1.3006038403201508</v>
      </c>
      <c r="O54" s="1198">
        <f>'37'!CK83</f>
        <v>0.36511514821264851</v>
      </c>
      <c r="P54" s="1198">
        <f>'37'!CL83</f>
        <v>0</v>
      </c>
      <c r="Q54" s="1198">
        <f>'37'!CM83</f>
        <v>1.6215666802297736E-3</v>
      </c>
      <c r="R54" s="1198">
        <f>'37'!CN83</f>
        <v>4.6560835540265855E-2</v>
      </c>
      <c r="S54" s="1198">
        <f>'37'!CO83</f>
        <v>7.851820853031477E-2</v>
      </c>
      <c r="T54" s="1198">
        <f>'37'!CP83</f>
        <v>7.189052883054993E-2</v>
      </c>
      <c r="U54" s="1198">
        <f>'37'!CQ83</f>
        <v>6.9299350757236533E-2</v>
      </c>
      <c r="V54" s="1198">
        <f>'37'!CR83</f>
        <v>9.7224657874051545E-2</v>
      </c>
      <c r="W54" s="1198">
        <f>'37'!CS83</f>
        <v>0.47934862527338817</v>
      </c>
      <c r="X54" s="1198">
        <f>'37'!CT83</f>
        <v>0</v>
      </c>
      <c r="Y54" s="1198">
        <f>'37'!CU83</f>
        <v>2.4268344873934803E-3</v>
      </c>
      <c r="Z54" s="1198">
        <f>'37'!CV83</f>
        <v>7.8711766354550031E-2</v>
      </c>
      <c r="AA54" s="1198">
        <f>'37'!CW83</f>
        <v>0.13603732520304851</v>
      </c>
      <c r="AB54" s="1198">
        <f>'37'!CX83</f>
        <v>0.15026831929137746</v>
      </c>
      <c r="AC54" s="1198">
        <f>'37'!CY83</f>
        <v>8.0305557894814986E-2</v>
      </c>
      <c r="AD54" s="1198">
        <f>'37'!CZ83</f>
        <v>3.1598822042203684E-2</v>
      </c>
      <c r="AE54" s="1198">
        <f>'37'!DA83</f>
        <v>0.45614006683411368</v>
      </c>
      <c r="AF54" s="1198">
        <f>'37'!DB83</f>
        <v>0</v>
      </c>
      <c r="AG54" s="1198">
        <f>'37'!DC83</f>
        <v>2.6697872851593914E-2</v>
      </c>
      <c r="AH54" s="1198">
        <f>'37'!DD83</f>
        <v>0.10172039538642277</v>
      </c>
      <c r="AI54" s="1198">
        <f>'37'!DE83</f>
        <v>0.14600660054868853</v>
      </c>
      <c r="AJ54" s="1198">
        <f>'37'!DF83</f>
        <v>0.10531001719117027</v>
      </c>
      <c r="AK54" s="1198">
        <f>'37'!DG83</f>
        <v>6.6098481171370238E-2</v>
      </c>
      <c r="AL54" s="1198">
        <f>'37'!DH83</f>
        <v>1.0306699684867854E-2</v>
      </c>
      <c r="AM54" s="1198">
        <f>'37'!DI83</f>
        <v>1.040029451141421</v>
      </c>
      <c r="AN54" s="1198">
        <f>'37'!DJ83</f>
        <v>7.219463554054271E-3</v>
      </c>
      <c r="AO54" s="1198">
        <f>'37'!DK83</f>
        <v>1.1704614288729558E-2</v>
      </c>
      <c r="AP54" s="1198">
        <f>'37'!DL83</f>
        <v>0.31961400998083489</v>
      </c>
      <c r="AQ54" s="1198">
        <f>'37'!DM83</f>
        <v>0.29943591614611204</v>
      </c>
      <c r="AR54" s="1198">
        <f>'37'!DN83</f>
        <v>0.25511250866797991</v>
      </c>
      <c r="AS54" s="1198">
        <f>'37'!DO83</f>
        <v>0.11814466290480603</v>
      </c>
      <c r="AT54" s="1198">
        <f>'37'!DP83</f>
        <v>2.8798275598904507E-2</v>
      </c>
      <c r="AU54" s="155"/>
      <c r="AV54" s="315" t="s">
        <v>2882</v>
      </c>
      <c r="AW54" s="155"/>
      <c r="AX54" s="1089"/>
      <c r="AY54" s="1247">
        <f>'37'!DQ83</f>
        <v>0.31714496444709972</v>
      </c>
      <c r="AZ54" s="1249">
        <f>'37'!DR83</f>
        <v>0</v>
      </c>
      <c r="BA54" s="1249">
        <f>'37'!DS83</f>
        <v>0</v>
      </c>
      <c r="BB54" s="1249">
        <f>'37'!DT83</f>
        <v>5.583378842619708E-2</v>
      </c>
      <c r="BC54" s="1249">
        <f>'37'!DU83</f>
        <v>7.6017000707485322E-2</v>
      </c>
      <c r="BD54" s="1249">
        <f>'37'!DV83</f>
        <v>0.1000822962087974</v>
      </c>
      <c r="BE54" s="1249">
        <f>'37'!DW83</f>
        <v>8.4039228843407116E-2</v>
      </c>
      <c r="BF54" s="1249">
        <f>'37'!DX83</f>
        <v>1.172650261212836E-3</v>
      </c>
      <c r="BG54" s="1249">
        <f>'37'!DY83</f>
        <v>2.1644102253074582</v>
      </c>
      <c r="BH54" s="1249">
        <f>'37'!DZ83</f>
        <v>0.88406601680096508</v>
      </c>
      <c r="BI54" s="1249">
        <f>'37'!EA83</f>
        <v>0</v>
      </c>
      <c r="BJ54" s="1249">
        <f>'37'!EB83</f>
        <v>2.5420330596500659E-2</v>
      </c>
      <c r="BK54" s="1249">
        <f>'37'!EC83</f>
        <v>8.4205792279129721E-2</v>
      </c>
      <c r="BL54" s="1249">
        <f>'37'!ED83</f>
        <v>0.21595728627617733</v>
      </c>
      <c r="BM54" s="1249">
        <f>'37'!EE83</f>
        <v>0.23751206347566212</v>
      </c>
      <c r="BN54" s="1249">
        <f>'37'!EF83</f>
        <v>0.28032667474311834</v>
      </c>
      <c r="BO54" s="1249">
        <f>'37'!EG83</f>
        <v>4.0643869430376844E-2</v>
      </c>
      <c r="BP54" s="1249">
        <f>'37'!EH83</f>
        <v>1.2803442085064936</v>
      </c>
      <c r="BQ54" s="1249">
        <f>'37'!EI83</f>
        <v>4.5999544602572376E-3</v>
      </c>
      <c r="BR54" s="1249">
        <f>'37'!EJ83</f>
        <v>0.12828444463238534</v>
      </c>
      <c r="BS54" s="1249">
        <f>'37'!EK83</f>
        <v>0.28811395736749679</v>
      </c>
      <c r="BT54" s="1249">
        <f>'37'!EL83</f>
        <v>0.32988877232614716</v>
      </c>
      <c r="BU54" s="1249">
        <f>'37'!EM83</f>
        <v>0.29333385949212604</v>
      </c>
      <c r="BV54" s="1249">
        <f>'37'!EN83</f>
        <v>0.20206901692881499</v>
      </c>
      <c r="BW54" s="1249">
        <f>'37'!EO83</f>
        <v>3.405420329926568E-2</v>
      </c>
      <c r="BX54" s="1249">
        <f>'37'!EP83</f>
        <v>0.1077474214687299</v>
      </c>
    </row>
    <row r="55" spans="1:76" ht="12.95" customHeight="1">
      <c r="A55" s="155"/>
      <c r="B55" s="315" t="s">
        <v>2883</v>
      </c>
      <c r="C55" s="155"/>
      <c r="D55" s="1089"/>
      <c r="E55" s="1250">
        <f>'37'!CA84</f>
        <v>8.9448842980032168</v>
      </c>
      <c r="F55" s="1198">
        <f>'37'!CB84</f>
        <v>1.2459134716889546</v>
      </c>
      <c r="G55" s="1198">
        <f>'37'!CC84</f>
        <v>6.4308396985309412E-3</v>
      </c>
      <c r="H55" s="1198">
        <f>'37'!CD84</f>
        <v>1.8085940950400996E-2</v>
      </c>
      <c r="I55" s="1198">
        <f>'37'!CE84</f>
        <v>0.15488882862679335</v>
      </c>
      <c r="J55" s="1198">
        <f>'37'!CF84</f>
        <v>0.25466654006731709</v>
      </c>
      <c r="K55" s="1198">
        <f>'37'!CG84</f>
        <v>0.40179629211612761</v>
      </c>
      <c r="L55" s="1198">
        <f>'37'!CH84</f>
        <v>0.29804883748870176</v>
      </c>
      <c r="M55" s="1198">
        <f>'37'!CI84</f>
        <v>0.11199619274108212</v>
      </c>
      <c r="N55" s="1198">
        <f>'37'!CJ84</f>
        <v>2.2591847694054552</v>
      </c>
      <c r="O55" s="1198">
        <f>'37'!CK84</f>
        <v>0.66589763745467456</v>
      </c>
      <c r="P55" s="1198">
        <f>'37'!CL84</f>
        <v>0</v>
      </c>
      <c r="Q55" s="1198">
        <f>'37'!CM84</f>
        <v>1.2452208016839389E-3</v>
      </c>
      <c r="R55" s="1198">
        <f>'37'!CN84</f>
        <v>0.12694301273997138</v>
      </c>
      <c r="S55" s="1198">
        <f>'37'!CO84</f>
        <v>0.12117901078839637</v>
      </c>
      <c r="T55" s="1198">
        <f>'37'!CP84</f>
        <v>0.14233493587664578</v>
      </c>
      <c r="U55" s="1198">
        <f>'37'!CQ84</f>
        <v>0.14956664555942101</v>
      </c>
      <c r="V55" s="1198">
        <f>'37'!CR84</f>
        <v>0.12462881168855648</v>
      </c>
      <c r="W55" s="1198">
        <f>'37'!CS84</f>
        <v>0.87374302561023232</v>
      </c>
      <c r="X55" s="1198">
        <f>'37'!CT84</f>
        <v>0</v>
      </c>
      <c r="Y55" s="1198">
        <f>'37'!CU84</f>
        <v>1.9230807198091796E-2</v>
      </c>
      <c r="Z55" s="1198">
        <f>'37'!CV84</f>
        <v>0.14290946581245142</v>
      </c>
      <c r="AA55" s="1198">
        <f>'37'!CW84</f>
        <v>0.23481316858354387</v>
      </c>
      <c r="AB55" s="1198">
        <f>'37'!CX84</f>
        <v>0.25716169710981318</v>
      </c>
      <c r="AC55" s="1198">
        <f>'37'!CY84</f>
        <v>0.17682739587123519</v>
      </c>
      <c r="AD55" s="1198">
        <f>'37'!CZ84</f>
        <v>4.2800491035097692E-2</v>
      </c>
      <c r="AE55" s="1198">
        <f>'37'!DA84</f>
        <v>0.71954410634054722</v>
      </c>
      <c r="AF55" s="1198">
        <f>'37'!DB84</f>
        <v>0</v>
      </c>
      <c r="AG55" s="1198">
        <f>'37'!DC84</f>
        <v>7.2974805889080785E-2</v>
      </c>
      <c r="AH55" s="1198">
        <f>'37'!DD84</f>
        <v>0.19529681868871976</v>
      </c>
      <c r="AI55" s="1198">
        <f>'37'!DE84</f>
        <v>0.20079276587079292</v>
      </c>
      <c r="AJ55" s="1198">
        <f>'37'!DF84</f>
        <v>0.15726118536174249</v>
      </c>
      <c r="AK55" s="1198">
        <f>'37'!DG84</f>
        <v>7.4157094011117058E-2</v>
      </c>
      <c r="AL55" s="1198">
        <f>'37'!DH84</f>
        <v>1.9061436519094539E-2</v>
      </c>
      <c r="AM55" s="1198">
        <f>'37'!DI84</f>
        <v>1.4694884480292028</v>
      </c>
      <c r="AN55" s="1198">
        <f>'37'!DJ84</f>
        <v>6.2434199623238032E-3</v>
      </c>
      <c r="AO55" s="1198">
        <f>'37'!DK84</f>
        <v>4.5828861450503647E-2</v>
      </c>
      <c r="AP55" s="1198">
        <f>'37'!DL84</f>
        <v>0.43590330362319957</v>
      </c>
      <c r="AQ55" s="1198">
        <f>'37'!DM84</f>
        <v>0.52829169101592233</v>
      </c>
      <c r="AR55" s="1198">
        <f>'37'!DN84</f>
        <v>0.28842622454383798</v>
      </c>
      <c r="AS55" s="1198">
        <f>'37'!DO84</f>
        <v>0.14231244782411545</v>
      </c>
      <c r="AT55" s="1198">
        <f>'37'!DP84</f>
        <v>2.2482499609299496E-2</v>
      </c>
      <c r="AU55" s="155"/>
      <c r="AV55" s="315" t="s">
        <v>2856</v>
      </c>
      <c r="AW55" s="155"/>
      <c r="AX55" s="1089"/>
      <c r="AY55" s="1247">
        <f>'37'!DQ84</f>
        <v>0.38873955686890804</v>
      </c>
      <c r="AZ55" s="1249">
        <f>'37'!DR84</f>
        <v>0</v>
      </c>
      <c r="BA55" s="1249">
        <f>'37'!DS84</f>
        <v>1.5270700882112643E-2</v>
      </c>
      <c r="BB55" s="1249">
        <f>'37'!DT84</f>
        <v>9.5171257737641457E-2</v>
      </c>
      <c r="BC55" s="1249">
        <f>'37'!DU84</f>
        <v>9.8122747425742812E-2</v>
      </c>
      <c r="BD55" s="1249">
        <f>'37'!DV84</f>
        <v>9.7298799881504014E-2</v>
      </c>
      <c r="BE55" s="1249">
        <f>'37'!DW84</f>
        <v>5.0481965004035838E-2</v>
      </c>
      <c r="BF55" s="1249">
        <f>'37'!DX84</f>
        <v>3.2394085937871388E-2</v>
      </c>
      <c r="BG55" s="1249">
        <f>'37'!DY84</f>
        <v>3.5126945551442104</v>
      </c>
      <c r="BH55" s="1249">
        <f>'37'!DZ84</f>
        <v>1.3329497597333249</v>
      </c>
      <c r="BI55" s="1249">
        <f>'37'!EA84</f>
        <v>0</v>
      </c>
      <c r="BJ55" s="1249">
        <f>'37'!EB84</f>
        <v>3.2113771910374678E-2</v>
      </c>
      <c r="BK55" s="1249">
        <f>'37'!EC84</f>
        <v>0.28015546740273739</v>
      </c>
      <c r="BL55" s="1249">
        <f>'37'!ED84</f>
        <v>0.30960528439238549</v>
      </c>
      <c r="BM55" s="1249">
        <f>'37'!EE84</f>
        <v>0.39838098126342952</v>
      </c>
      <c r="BN55" s="1249">
        <f>'37'!EF84</f>
        <v>0.28621831584876284</v>
      </c>
      <c r="BO55" s="1249">
        <f>'37'!EG84</f>
        <v>2.647593891563518E-2</v>
      </c>
      <c r="BP55" s="1249">
        <f>'37'!EH84</f>
        <v>2.1797447954108842</v>
      </c>
      <c r="BQ55" s="1249">
        <f>'37'!EI84</f>
        <v>9.4441976446918933E-3</v>
      </c>
      <c r="BR55" s="1249">
        <f>'37'!EJ84</f>
        <v>0.1386544099338376</v>
      </c>
      <c r="BS55" s="1249">
        <f>'37'!EK84</f>
        <v>0.30260990571782648</v>
      </c>
      <c r="BT55" s="1249">
        <f>'37'!EL84</f>
        <v>0.94055907330115207</v>
      </c>
      <c r="BU55" s="1249">
        <f>'37'!EM84</f>
        <v>0.44992963469085956</v>
      </c>
      <c r="BV55" s="1249">
        <f>'37'!EN84</f>
        <v>0.28442646001835625</v>
      </c>
      <c r="BW55" s="1249">
        <f>'37'!EO84</f>
        <v>5.4121114104159845E-2</v>
      </c>
      <c r="BX55" s="1249">
        <f>'37'!EP84</f>
        <v>6.8863496866490889E-2</v>
      </c>
    </row>
    <row r="56" spans="1:76" ht="12.95" customHeight="1">
      <c r="A56" s="155"/>
      <c r="B56" s="315" t="s">
        <v>2857</v>
      </c>
      <c r="C56" s="155"/>
      <c r="D56" s="1089"/>
      <c r="E56" s="1250">
        <f>'37'!CA85</f>
        <v>13.616368281895999</v>
      </c>
      <c r="F56" s="1198">
        <f>'37'!CB85</f>
        <v>1.7457974406360428</v>
      </c>
      <c r="G56" s="1198">
        <f>'37'!CC85</f>
        <v>0</v>
      </c>
      <c r="H56" s="1198">
        <f>'37'!CD85</f>
        <v>4.6005230025441525E-2</v>
      </c>
      <c r="I56" s="1198">
        <f>'37'!CE85</f>
        <v>0.20400229762234251</v>
      </c>
      <c r="J56" s="1198">
        <f>'37'!CF85</f>
        <v>0.29432156270251003</v>
      </c>
      <c r="K56" s="1198">
        <f>'37'!CG85</f>
        <v>0.58035188460907683</v>
      </c>
      <c r="L56" s="1198">
        <f>'37'!CH85</f>
        <v>0.4687303220989304</v>
      </c>
      <c r="M56" s="1198">
        <f>'37'!CI85</f>
        <v>0.15238614357774308</v>
      </c>
      <c r="N56" s="1198">
        <f>'37'!CJ85</f>
        <v>4.51688184771435</v>
      </c>
      <c r="O56" s="1198">
        <f>'37'!CK85</f>
        <v>0.94568518539774193</v>
      </c>
      <c r="P56" s="1198">
        <f>'37'!CL85</f>
        <v>0</v>
      </c>
      <c r="Q56" s="1198">
        <f>'37'!CM85</f>
        <v>8.7186528861917141E-3</v>
      </c>
      <c r="R56" s="1198">
        <f>'37'!CN85</f>
        <v>0.18464311675282677</v>
      </c>
      <c r="S56" s="1198">
        <f>'37'!CO85</f>
        <v>0.14808995288400725</v>
      </c>
      <c r="T56" s="1198">
        <f>'37'!CP85</f>
        <v>0.26170635698756967</v>
      </c>
      <c r="U56" s="1198">
        <f>'37'!CQ85</f>
        <v>0.19318526211253531</v>
      </c>
      <c r="V56" s="1198">
        <f>'37'!CR85</f>
        <v>0.14934184377461104</v>
      </c>
      <c r="W56" s="1198">
        <f>'37'!CS85</f>
        <v>1.649479968221186</v>
      </c>
      <c r="X56" s="1198">
        <f>'37'!CT85</f>
        <v>0</v>
      </c>
      <c r="Y56" s="1198">
        <f>'37'!CU85</f>
        <v>4.0860894732304497E-2</v>
      </c>
      <c r="Z56" s="1198">
        <f>'37'!CV85</f>
        <v>0.35722603251887541</v>
      </c>
      <c r="AA56" s="1198">
        <f>'37'!CW85</f>
        <v>0.43183285769671881</v>
      </c>
      <c r="AB56" s="1198">
        <f>'37'!CX85</f>
        <v>0.44499488199716564</v>
      </c>
      <c r="AC56" s="1198">
        <f>'37'!CY85</f>
        <v>0.28207709687525118</v>
      </c>
      <c r="AD56" s="1198">
        <f>'37'!CZ85</f>
        <v>9.2488204400869814E-2</v>
      </c>
      <c r="AE56" s="1198">
        <f>'37'!DA85</f>
        <v>1.921716694095426</v>
      </c>
      <c r="AF56" s="1198">
        <f>'37'!DB85</f>
        <v>0</v>
      </c>
      <c r="AG56" s="1198">
        <f>'37'!DC85</f>
        <v>0.14892016462584551</v>
      </c>
      <c r="AH56" s="1198">
        <f>'37'!DD85</f>
        <v>0.5762080332482914</v>
      </c>
      <c r="AI56" s="1198">
        <f>'37'!DE85</f>
        <v>0.61645127930923982</v>
      </c>
      <c r="AJ56" s="1198">
        <f>'37'!DF85</f>
        <v>0.37828145392519497</v>
      </c>
      <c r="AK56" s="1198">
        <f>'37'!DG85</f>
        <v>0.17499969504372656</v>
      </c>
      <c r="AL56" s="1198">
        <f>'37'!DH85</f>
        <v>2.6856067943126713E-2</v>
      </c>
      <c r="AM56" s="1198">
        <f>'37'!DI85</f>
        <v>2.1269654264224847</v>
      </c>
      <c r="AN56" s="1198">
        <f>'37'!DJ85</f>
        <v>1.1514341813773608E-2</v>
      </c>
      <c r="AO56" s="1198">
        <f>'37'!DK85</f>
        <v>8.0431452026605843E-2</v>
      </c>
      <c r="AP56" s="1198">
        <f>'37'!DL85</f>
        <v>0.55243931996189033</v>
      </c>
      <c r="AQ56" s="1198">
        <f>'37'!DM85</f>
        <v>0.74995479119309871</v>
      </c>
      <c r="AR56" s="1198">
        <f>'37'!DN85</f>
        <v>0.51409955494178439</v>
      </c>
      <c r="AS56" s="1198">
        <f>'37'!DO85</f>
        <v>0.18762999357165128</v>
      </c>
      <c r="AT56" s="1198">
        <f>'37'!DP85</f>
        <v>3.0895972913680684E-2</v>
      </c>
      <c r="AU56" s="155"/>
      <c r="AV56" s="315" t="s">
        <v>2884</v>
      </c>
      <c r="AW56" s="155"/>
      <c r="AX56" s="1089"/>
      <c r="AY56" s="1247">
        <f>'37'!DQ85</f>
        <v>0.37674473602158493</v>
      </c>
      <c r="AZ56" s="1249">
        <f>'37'!DR85</f>
        <v>0</v>
      </c>
      <c r="BA56" s="1249">
        <f>'37'!DS85</f>
        <v>3.5043648998528154E-3</v>
      </c>
      <c r="BB56" s="1249">
        <f>'37'!DT85</f>
        <v>9.533682120079412E-2</v>
      </c>
      <c r="BC56" s="1249">
        <f>'37'!DU85</f>
        <v>9.1582354006608815E-2</v>
      </c>
      <c r="BD56" s="1249">
        <f>'37'!DV85</f>
        <v>7.7374432844384555E-2</v>
      </c>
      <c r="BE56" s="1249">
        <f>'37'!DW85</f>
        <v>9.7262417588885888E-2</v>
      </c>
      <c r="BF56" s="1249">
        <f>'37'!DX85</f>
        <v>1.1684345481058754E-2</v>
      </c>
      <c r="BG56" s="1249">
        <f>'37'!DY85</f>
        <v>4.814982704361177</v>
      </c>
      <c r="BH56" s="1249">
        <f>'37'!DZ85</f>
        <v>1.5122569808233082</v>
      </c>
      <c r="BI56" s="1249">
        <f>'37'!EA85</f>
        <v>5.6069838397645039E-3</v>
      </c>
      <c r="BJ56" s="1249">
        <f>'37'!EB85</f>
        <v>1.6870282753945247E-2</v>
      </c>
      <c r="BK56" s="1249">
        <f>'37'!EC85</f>
        <v>0.17602066082114262</v>
      </c>
      <c r="BL56" s="1249">
        <f>'37'!ED85</f>
        <v>0.41115417931758813</v>
      </c>
      <c r="BM56" s="1249">
        <f>'37'!EE85</f>
        <v>0.50099603075762522</v>
      </c>
      <c r="BN56" s="1249">
        <f>'37'!EF85</f>
        <v>0.32707095067845693</v>
      </c>
      <c r="BO56" s="1249">
        <f>'37'!EG85</f>
        <v>7.4537892654785332E-2</v>
      </c>
      <c r="BP56" s="1249">
        <f>'37'!EH85</f>
        <v>3.3027257235378742</v>
      </c>
      <c r="BQ56" s="1249">
        <f>'37'!EI85</f>
        <v>5.4372071551526272E-3</v>
      </c>
      <c r="BR56" s="1249">
        <f>'37'!EJ85</f>
        <v>0.10486435165153252</v>
      </c>
      <c r="BS56" s="1249">
        <f>'37'!EK85</f>
        <v>1.0148477306149057</v>
      </c>
      <c r="BT56" s="1249">
        <f>'37'!EL85</f>
        <v>1.012478225818068</v>
      </c>
      <c r="BU56" s="1249">
        <f>'37'!EM85</f>
        <v>0.70531970192970717</v>
      </c>
      <c r="BV56" s="1249">
        <f>'37'!EN85</f>
        <v>0.38113595896745567</v>
      </c>
      <c r="BW56" s="1249">
        <f>'37'!EO85</f>
        <v>7.864254740104927E-2</v>
      </c>
      <c r="BX56" s="1249">
        <f>'37'!EP85</f>
        <v>3.4996126740354329E-2</v>
      </c>
    </row>
    <row r="57" spans="1:76" ht="12.95" customHeight="1">
      <c r="A57" s="155"/>
      <c r="B57" s="315" t="s">
        <v>2886</v>
      </c>
      <c r="C57" s="155"/>
      <c r="D57" s="1089"/>
      <c r="E57" s="1250">
        <f>'37'!CA86</f>
        <v>25.197093774138349</v>
      </c>
      <c r="F57" s="1198">
        <f>'37'!CB86</f>
        <v>3.6878495171683232</v>
      </c>
      <c r="G57" s="1198">
        <f>'37'!CC86</f>
        <v>3.5268364287874181E-3</v>
      </c>
      <c r="H57" s="1198">
        <f>'37'!CD86</f>
        <v>2.4736526911336491E-2</v>
      </c>
      <c r="I57" s="1198">
        <f>'37'!CE86</f>
        <v>0.22986801608758642</v>
      </c>
      <c r="J57" s="1198">
        <f>'37'!CF86</f>
        <v>0.72606676030466444</v>
      </c>
      <c r="K57" s="1198">
        <f>'37'!CG86</f>
        <v>1.2566278826090231</v>
      </c>
      <c r="L57" s="1198">
        <f>'37'!CH86</f>
        <v>1.1691193356671983</v>
      </c>
      <c r="M57" s="1198">
        <f>'37'!CI86</f>
        <v>0.27790415915972794</v>
      </c>
      <c r="N57" s="1198">
        <f>'37'!CJ86</f>
        <v>8.6841847715274216</v>
      </c>
      <c r="O57" s="1198">
        <f>'37'!CK86</f>
        <v>1.0585954302446057</v>
      </c>
      <c r="P57" s="1198">
        <f>'37'!CL86</f>
        <v>0</v>
      </c>
      <c r="Q57" s="1198">
        <f>'37'!CM86</f>
        <v>2.9891988743085823E-3</v>
      </c>
      <c r="R57" s="1198">
        <f>'37'!CN86</f>
        <v>0.15720161806365879</v>
      </c>
      <c r="S57" s="1198">
        <f>'37'!CO86</f>
        <v>0.2255913687450041</v>
      </c>
      <c r="T57" s="1198">
        <f>'37'!CP86</f>
        <v>0.25364832210784638</v>
      </c>
      <c r="U57" s="1198">
        <f>'37'!CQ86</f>
        <v>0.17156160170508786</v>
      </c>
      <c r="V57" s="1198">
        <f>'37'!CR86</f>
        <v>0.24760332074869981</v>
      </c>
      <c r="W57" s="1198">
        <f>'37'!CS86</f>
        <v>2.7424504710334103</v>
      </c>
      <c r="X57" s="1198">
        <f>'37'!CT86</f>
        <v>0</v>
      </c>
      <c r="Y57" s="1198">
        <f>'37'!CU86</f>
        <v>5.0379964862418206E-3</v>
      </c>
      <c r="Z57" s="1198">
        <f>'37'!CV86</f>
        <v>0.329874935639004</v>
      </c>
      <c r="AA57" s="1198">
        <f>'37'!CW86</f>
        <v>0.87100845116692627</v>
      </c>
      <c r="AB57" s="1198">
        <f>'37'!CX86</f>
        <v>0.90538592226082704</v>
      </c>
      <c r="AC57" s="1198">
        <f>'37'!CY86</f>
        <v>0.51439346086185767</v>
      </c>
      <c r="AD57" s="1198">
        <f>'37'!CZ86</f>
        <v>0.11674970461855409</v>
      </c>
      <c r="AE57" s="1198">
        <f>'37'!DA86</f>
        <v>4.8831388702494003</v>
      </c>
      <c r="AF57" s="1198">
        <f>'37'!DB86</f>
        <v>7.6149581989612696E-4</v>
      </c>
      <c r="AG57" s="1198">
        <f>'37'!DC86</f>
        <v>0.27822100808347605</v>
      </c>
      <c r="AH57" s="1198">
        <f>'37'!DD86</f>
        <v>1.4761796648498831</v>
      </c>
      <c r="AI57" s="1198">
        <f>'37'!DE86</f>
        <v>1.4600141160319469</v>
      </c>
      <c r="AJ57" s="1198">
        <f>'37'!DF86</f>
        <v>1.0764713567109327</v>
      </c>
      <c r="AK57" s="1198">
        <f>'37'!DG86</f>
        <v>0.46286273960129765</v>
      </c>
      <c r="AL57" s="1198">
        <f>'37'!DH86</f>
        <v>0.12862848915196928</v>
      </c>
      <c r="AM57" s="1198">
        <f>'37'!DI86</f>
        <v>4.2602128954037894</v>
      </c>
      <c r="AN57" s="1198">
        <f>'37'!DJ86</f>
        <v>7.15518713789191E-3</v>
      </c>
      <c r="AO57" s="1198">
        <f>'37'!DK86</f>
        <v>0.1605930838373312</v>
      </c>
      <c r="AP57" s="1198">
        <f>'37'!DL86</f>
        <v>1.2906123486031396</v>
      </c>
      <c r="AQ57" s="1198">
        <f>'37'!DM86</f>
        <v>1.3761209945936501</v>
      </c>
      <c r="AR57" s="1198">
        <f>'37'!DN86</f>
        <v>0.88661894446322753</v>
      </c>
      <c r="AS57" s="1198">
        <f>'37'!DO86</f>
        <v>0.49117177017698282</v>
      </c>
      <c r="AT57" s="1198">
        <f>'37'!DP86</f>
        <v>4.7940566591564517E-2</v>
      </c>
      <c r="AU57" s="155"/>
      <c r="AV57" s="315" t="s">
        <v>2859</v>
      </c>
      <c r="AW57" s="155"/>
      <c r="AX57" s="1089"/>
      <c r="AY57" s="1247">
        <f>'37'!DQ86</f>
        <v>1.4563907662360647</v>
      </c>
      <c r="AZ57" s="1249">
        <f>'37'!DR86</f>
        <v>7.61495819896127E-3</v>
      </c>
      <c r="BA57" s="1249">
        <f>'37'!DS86</f>
        <v>6.7869007553347863E-2</v>
      </c>
      <c r="BB57" s="1249">
        <f>'37'!DT86</f>
        <v>0.34121030012337389</v>
      </c>
      <c r="BC57" s="1249">
        <f>'37'!DU86</f>
        <v>0.36436450980295754</v>
      </c>
      <c r="BD57" s="1249">
        <f>'37'!DV86</f>
        <v>0.35955152108556782</v>
      </c>
      <c r="BE57" s="1249">
        <f>'37'!DW86</f>
        <v>0.25852930402976476</v>
      </c>
      <c r="BF57" s="1249">
        <f>'37'!DX86</f>
        <v>5.7251165442091793E-2</v>
      </c>
      <c r="BG57" s="1249">
        <f>'37'!DY86</f>
        <v>7.1084558238027382</v>
      </c>
      <c r="BH57" s="1249">
        <f>'37'!DZ86</f>
        <v>2.2883030332149654</v>
      </c>
      <c r="BI57" s="1249">
        <f>'37'!EA86</f>
        <v>7.6149581989612696E-4</v>
      </c>
      <c r="BJ57" s="1249">
        <f>'37'!EB86</f>
        <v>0.10134627779721402</v>
      </c>
      <c r="BK57" s="1249">
        <f>'37'!EC86</f>
        <v>0.43639150650383673</v>
      </c>
      <c r="BL57" s="1249">
        <f>'37'!ED86</f>
        <v>0.65086591347748157</v>
      </c>
      <c r="BM57" s="1249">
        <f>'37'!EE86</f>
        <v>0.64725984679052917</v>
      </c>
      <c r="BN57" s="1249">
        <f>'37'!EF86</f>
        <v>0.36253124944489762</v>
      </c>
      <c r="BO57" s="1249">
        <f>'37'!EG86</f>
        <v>8.914674338111056E-2</v>
      </c>
      <c r="BP57" s="1249">
        <f>'37'!EH86</f>
        <v>4.8201527905877724</v>
      </c>
      <c r="BQ57" s="1249">
        <f>'37'!EI86</f>
        <v>3.750735915354745E-2</v>
      </c>
      <c r="BR57" s="1249">
        <f>'37'!EJ86</f>
        <v>0.20296694339128082</v>
      </c>
      <c r="BS57" s="1249">
        <f>'37'!EK86</f>
        <v>0.95194170888138752</v>
      </c>
      <c r="BT57" s="1249">
        <f>'37'!EL86</f>
        <v>1.8788421823865566</v>
      </c>
      <c r="BU57" s="1249">
        <f>'37'!EM86</f>
        <v>0.90482343320067893</v>
      </c>
      <c r="BV57" s="1249">
        <f>'37'!EN86</f>
        <v>0.68503253492512384</v>
      </c>
      <c r="BW57" s="1249">
        <f>'37'!EO86</f>
        <v>0.15903862864919674</v>
      </c>
      <c r="BX57" s="1249">
        <f>'37'!EP86</f>
        <v>0</v>
      </c>
    </row>
    <row r="58" spans="1:76" ht="12.95" customHeight="1">
      <c r="A58" s="155"/>
      <c r="B58" s="315" t="s">
        <v>2861</v>
      </c>
      <c r="C58" s="155"/>
      <c r="D58" s="1089"/>
      <c r="E58" s="1250">
        <f>'37'!CA87</f>
        <v>41.032163851307011</v>
      </c>
      <c r="F58" s="1198">
        <f>'37'!CB87</f>
        <v>4.0838259258002614</v>
      </c>
      <c r="G58" s="1198">
        <f>'37'!CC87</f>
        <v>0</v>
      </c>
      <c r="H58" s="1198">
        <f>'37'!CD87</f>
        <v>2.932603352365391E-2</v>
      </c>
      <c r="I58" s="1198">
        <f>'37'!CE87</f>
        <v>0.21909355650628096</v>
      </c>
      <c r="J58" s="1198">
        <f>'37'!CF87</f>
        <v>0.72421200692732757</v>
      </c>
      <c r="K58" s="1198">
        <f>'37'!CG87</f>
        <v>1.5611593398407817</v>
      </c>
      <c r="L58" s="1198">
        <f>'37'!CH87</f>
        <v>1.2058308921252492</v>
      </c>
      <c r="M58" s="1198">
        <f>'37'!CI87</f>
        <v>0.34420409687696985</v>
      </c>
      <c r="N58" s="1198">
        <f>'37'!CJ87</f>
        <v>17.007017195306975</v>
      </c>
      <c r="O58" s="1198">
        <f>'37'!CK87</f>
        <v>1.4018540248430973</v>
      </c>
      <c r="P58" s="1198">
        <f>'37'!CL87</f>
        <v>0</v>
      </c>
      <c r="Q58" s="1198">
        <f>'37'!CM87</f>
        <v>7.2110036409573927E-3</v>
      </c>
      <c r="R58" s="1198">
        <f>'37'!CN87</f>
        <v>0.21411172243168797</v>
      </c>
      <c r="S58" s="1198">
        <f>'37'!CO87</f>
        <v>0.39769237037619704</v>
      </c>
      <c r="T58" s="1198">
        <f>'37'!CP87</f>
        <v>0.32242419119329063</v>
      </c>
      <c r="U58" s="1198">
        <f>'37'!CQ87</f>
        <v>0.23403575744047242</v>
      </c>
      <c r="V58" s="1198">
        <f>'37'!CR87</f>
        <v>0.22637897976049254</v>
      </c>
      <c r="W58" s="1198">
        <f>'37'!CS87</f>
        <v>4.9837787671105636</v>
      </c>
      <c r="X58" s="1198">
        <f>'37'!CT87</f>
        <v>3.6055018204786964E-3</v>
      </c>
      <c r="Y58" s="1198">
        <f>'37'!CU87</f>
        <v>3.6055018204786964E-3</v>
      </c>
      <c r="Z58" s="1198">
        <f>'37'!CV87</f>
        <v>0.80631458433685288</v>
      </c>
      <c r="AA58" s="1198">
        <f>'37'!CW87</f>
        <v>1.9032907264226215</v>
      </c>
      <c r="AB58" s="1198">
        <f>'37'!CX87</f>
        <v>1.5213897248410309</v>
      </c>
      <c r="AC58" s="1198">
        <f>'37'!CY87</f>
        <v>0.64805649310023172</v>
      </c>
      <c r="AD58" s="1198">
        <f>'37'!CZ87</f>
        <v>9.7516234768871099E-2</v>
      </c>
      <c r="AE58" s="1198">
        <f>'37'!DA87</f>
        <v>10.621384403353314</v>
      </c>
      <c r="AF58" s="1198">
        <f>'37'!DB87</f>
        <v>0</v>
      </c>
      <c r="AG58" s="1198">
        <f>'37'!DC87</f>
        <v>0.36573677311881814</v>
      </c>
      <c r="AH58" s="1198">
        <f>'37'!DD87</f>
        <v>3.8238432533738789</v>
      </c>
      <c r="AI58" s="1198">
        <f>'37'!DE87</f>
        <v>3.9165455873077795</v>
      </c>
      <c r="AJ58" s="1198">
        <f>'37'!DF87</f>
        <v>1.6987300412756965</v>
      </c>
      <c r="AK58" s="1198">
        <f>'37'!DG87</f>
        <v>0.69423048287457556</v>
      </c>
      <c r="AL58" s="1198">
        <f>'37'!DH87</f>
        <v>0.1222982654025688</v>
      </c>
      <c r="AM58" s="1198">
        <f>'37'!DI87</f>
        <v>6.0337338644586458</v>
      </c>
      <c r="AN58" s="1198">
        <f>'37'!DJ87</f>
        <v>8.8645952897970261E-3</v>
      </c>
      <c r="AO58" s="1198">
        <f>'37'!DK87</f>
        <v>0.27477466754607305</v>
      </c>
      <c r="AP58" s="1198">
        <f>'37'!DL87</f>
        <v>1.7322763445927678</v>
      </c>
      <c r="AQ58" s="1198">
        <f>'37'!DM87</f>
        <v>1.9206361629356414</v>
      </c>
      <c r="AR58" s="1198">
        <f>'37'!DN87</f>
        <v>1.4541367963205571</v>
      </c>
      <c r="AS58" s="1198">
        <f>'37'!DO87</f>
        <v>0.57416592255055254</v>
      </c>
      <c r="AT58" s="1198">
        <f>'37'!DP87</f>
        <v>6.8879375223259598E-2</v>
      </c>
      <c r="AU58" s="155"/>
      <c r="AV58" s="315" t="s">
        <v>2862</v>
      </c>
      <c r="AW58" s="155"/>
      <c r="AX58" s="1089"/>
      <c r="AY58" s="1247">
        <f>'37'!DQ87</f>
        <v>2.2704554196363325</v>
      </c>
      <c r="AZ58" s="1249">
        <f>'37'!DR87</f>
        <v>0</v>
      </c>
      <c r="BA58" s="1249">
        <f>'37'!DS87</f>
        <v>3.1934444695707373E-2</v>
      </c>
      <c r="BB58" s="1249">
        <f>'37'!DT87</f>
        <v>1.090776276517617</v>
      </c>
      <c r="BC58" s="1249">
        <f>'37'!DU87</f>
        <v>0.5147182062578094</v>
      </c>
      <c r="BD58" s="1249">
        <f>'37'!DV87</f>
        <v>0.38346156964172701</v>
      </c>
      <c r="BE58" s="1249">
        <f>'37'!DW87</f>
        <v>0.23625230041708889</v>
      </c>
      <c r="BF58" s="1249">
        <f>'37'!DX87</f>
        <v>1.331262210638288E-2</v>
      </c>
      <c r="BG58" s="1249">
        <f>'37'!DY87</f>
        <v>11.637131446104794</v>
      </c>
      <c r="BH58" s="1249">
        <f>'37'!DZ87</f>
        <v>5.0732711441699001</v>
      </c>
      <c r="BI58" s="1249">
        <f>'37'!EA87</f>
        <v>2.9304291392031855E-2</v>
      </c>
      <c r="BJ58" s="1249">
        <f>'37'!EB87</f>
        <v>0.27202391997645281</v>
      </c>
      <c r="BK58" s="1249">
        <f>'37'!EC87</f>
        <v>0.77326184865733971</v>
      </c>
      <c r="BL58" s="1249">
        <f>'37'!ED87</f>
        <v>1.5442453585997356</v>
      </c>
      <c r="BM58" s="1249">
        <f>'37'!EE87</f>
        <v>1.2532984017985462</v>
      </c>
      <c r="BN58" s="1249">
        <f>'37'!EF87</f>
        <v>0.98133950655404178</v>
      </c>
      <c r="BO58" s="1249">
        <f>'37'!EG87</f>
        <v>0.21979781719175154</v>
      </c>
      <c r="BP58" s="1249">
        <f>'37'!EH87</f>
        <v>6.5638603019348949</v>
      </c>
      <c r="BQ58" s="1249">
        <f>'37'!EI87</f>
        <v>2.1633010922872179E-2</v>
      </c>
      <c r="BR58" s="1249">
        <f>'37'!EJ87</f>
        <v>0.59846761816309357</v>
      </c>
      <c r="BS58" s="1249">
        <f>'37'!EK87</f>
        <v>1.6170131145741116</v>
      </c>
      <c r="BT58" s="1249">
        <f>'37'!EL87</f>
        <v>2.2870290178762507</v>
      </c>
      <c r="BU58" s="1249">
        <f>'37'!EM87</f>
        <v>1.2585303545252722</v>
      </c>
      <c r="BV58" s="1249">
        <f>'37'!EN87</f>
        <v>0.6493511567608945</v>
      </c>
      <c r="BW58" s="1249">
        <f>'37'!EO87</f>
        <v>0.13183602911240025</v>
      </c>
      <c r="BX58" s="1249">
        <f>'37'!EP87</f>
        <v>0</v>
      </c>
    </row>
    <row r="59" spans="1:76" ht="12.95" customHeight="1">
      <c r="A59" s="155"/>
      <c r="B59" s="315" t="s">
        <v>2889</v>
      </c>
      <c r="C59" s="155"/>
      <c r="D59" s="1089"/>
      <c r="E59" s="1250">
        <f>'37'!CA88</f>
        <v>72.631697167224601</v>
      </c>
      <c r="F59" s="1198">
        <f>'37'!CB88</f>
        <v>8.3354054429910533</v>
      </c>
      <c r="G59" s="1198">
        <f>'37'!CC88</f>
        <v>0</v>
      </c>
      <c r="H59" s="1198">
        <f>'37'!CD88</f>
        <v>7.224677725951581E-2</v>
      </c>
      <c r="I59" s="1198">
        <f>'37'!CE88</f>
        <v>0.37927917600009436</v>
      </c>
      <c r="J59" s="1198">
        <f>'37'!CF88</f>
        <v>1.694477233002502</v>
      </c>
      <c r="K59" s="1198">
        <f>'37'!CG88</f>
        <v>2.760289581194709</v>
      </c>
      <c r="L59" s="1198">
        <f>'37'!CH88</f>
        <v>2.6195307376070831</v>
      </c>
      <c r="M59" s="1198">
        <f>'37'!CI88</f>
        <v>0.8095819379271495</v>
      </c>
      <c r="N59" s="1198">
        <f>'37'!CJ88</f>
        <v>33.382313024584008</v>
      </c>
      <c r="O59" s="1198">
        <f>'37'!CK88</f>
        <v>1.5966453177352853</v>
      </c>
      <c r="P59" s="1198">
        <f>'37'!CL88</f>
        <v>0</v>
      </c>
      <c r="Q59" s="1198">
        <f>'37'!CM88</f>
        <v>9.8644638181261984E-2</v>
      </c>
      <c r="R59" s="1198">
        <f>'37'!CN88</f>
        <v>0.28609773917338266</v>
      </c>
      <c r="S59" s="1198">
        <f>'37'!CO88</f>
        <v>0.23215225729425459</v>
      </c>
      <c r="T59" s="1198">
        <f>'37'!CP88</f>
        <v>0.42018344394507517</v>
      </c>
      <c r="U59" s="1198">
        <f>'37'!CQ88</f>
        <v>0.24862366312396278</v>
      </c>
      <c r="V59" s="1198">
        <f>'37'!CR88</f>
        <v>0.3109435760173484</v>
      </c>
      <c r="W59" s="1198">
        <f>'37'!CS88</f>
        <v>7.1112165617660006</v>
      </c>
      <c r="X59" s="1198">
        <f>'37'!CT88</f>
        <v>0</v>
      </c>
      <c r="Y59" s="1198">
        <f>'37'!CU88</f>
        <v>6.0205647716263175E-3</v>
      </c>
      <c r="Z59" s="1198">
        <f>'37'!CV88</f>
        <v>0.90528985847523813</v>
      </c>
      <c r="AA59" s="1198">
        <f>'37'!CW88</f>
        <v>2.0302260212417473</v>
      </c>
      <c r="AB59" s="1198">
        <f>'37'!CX88</f>
        <v>2.3628244959795275</v>
      </c>
      <c r="AC59" s="1198">
        <f>'37'!CY88</f>
        <v>1.6027069275632728</v>
      </c>
      <c r="AD59" s="1198">
        <f>'37'!CZ88</f>
        <v>0.20414869373458883</v>
      </c>
      <c r="AE59" s="1198">
        <f>'37'!DA88</f>
        <v>24.674451145082724</v>
      </c>
      <c r="AF59" s="1198">
        <f>'37'!DB88</f>
        <v>6.0205647716263175E-3</v>
      </c>
      <c r="AG59" s="1198">
        <f>'37'!DC88</f>
        <v>1.6833702328943736</v>
      </c>
      <c r="AH59" s="1198">
        <f>'37'!DD88</f>
        <v>8.5843738541943004</v>
      </c>
      <c r="AI59" s="1198">
        <f>'37'!DE88</f>
        <v>6.5755512725486485</v>
      </c>
      <c r="AJ59" s="1198">
        <f>'37'!DF88</f>
        <v>5.4034273005695592</v>
      </c>
      <c r="AK59" s="1198">
        <f>'37'!DG88</f>
        <v>2.2159280839986852</v>
      </c>
      <c r="AL59" s="1198">
        <f>'37'!DH88</f>
        <v>0.20577983610552461</v>
      </c>
      <c r="AM59" s="1198">
        <f>'37'!DI88</f>
        <v>10.946327575870816</v>
      </c>
      <c r="AN59" s="1198">
        <f>'37'!DJ88</f>
        <v>0</v>
      </c>
      <c r="AO59" s="1198">
        <f>'37'!DK88</f>
        <v>0.40743649332890808</v>
      </c>
      <c r="AP59" s="1198">
        <f>'37'!DL88</f>
        <v>2.925455095774347</v>
      </c>
      <c r="AQ59" s="1198">
        <f>'37'!DM88</f>
        <v>3.9381943199159202</v>
      </c>
      <c r="AR59" s="1198">
        <f>'37'!DN88</f>
        <v>2.6544009595051139</v>
      </c>
      <c r="AS59" s="1198">
        <f>'37'!DO88</f>
        <v>0.89321455032682728</v>
      </c>
      <c r="AT59" s="1198">
        <f>'37'!DP88</f>
        <v>0.12762615701969743</v>
      </c>
      <c r="AU59" s="155"/>
      <c r="AV59" s="315" t="s">
        <v>2876</v>
      </c>
      <c r="AW59" s="155"/>
      <c r="AX59" s="1089"/>
      <c r="AY59" s="1247">
        <f>'37'!DQ88</f>
        <v>2.4350833895513762</v>
      </c>
      <c r="AZ59" s="1249">
        <f>'37'!DR88</f>
        <v>0</v>
      </c>
      <c r="BA59" s="1249">
        <f>'37'!DS88</f>
        <v>0.14852817792692399</v>
      </c>
      <c r="BB59" s="1249">
        <f>'37'!DT88</f>
        <v>0.43331045330214235</v>
      </c>
      <c r="BC59" s="1249">
        <f>'37'!DU88</f>
        <v>0.82449213228331697</v>
      </c>
      <c r="BD59" s="1249">
        <f>'37'!DV88</f>
        <v>0.54421550704442256</v>
      </c>
      <c r="BE59" s="1249">
        <f>'37'!DW88</f>
        <v>0.47249598945131854</v>
      </c>
      <c r="BF59" s="1249">
        <f>'37'!DX88</f>
        <v>1.2041129543252635E-2</v>
      </c>
      <c r="BG59" s="1249">
        <f>'37'!DY88</f>
        <v>17.532567734227353</v>
      </c>
      <c r="BH59" s="1249">
        <f>'37'!DZ88</f>
        <v>8.0249881056263757</v>
      </c>
      <c r="BI59" s="1249">
        <f>'37'!EA88</f>
        <v>1.2041129543252635E-2</v>
      </c>
      <c r="BJ59" s="1249">
        <f>'37'!EB88</f>
        <v>0.14363347383743569</v>
      </c>
      <c r="BK59" s="1249">
        <f>'37'!EC88</f>
        <v>0.98286000814507468</v>
      </c>
      <c r="BL59" s="1249">
        <f>'37'!ED88</f>
        <v>2.269202051798227</v>
      </c>
      <c r="BM59" s="1249">
        <f>'37'!EE88</f>
        <v>2.4246056019431155</v>
      </c>
      <c r="BN59" s="1249">
        <f>'37'!EF88</f>
        <v>1.8457157105868782</v>
      </c>
      <c r="BO59" s="1249">
        <f>'37'!EG88</f>
        <v>0.34693012977239174</v>
      </c>
      <c r="BP59" s="1249">
        <f>'37'!EH88</f>
        <v>9.5075796286009808</v>
      </c>
      <c r="BQ59" s="1249">
        <f>'37'!EI88</f>
        <v>0.11114888809156279</v>
      </c>
      <c r="BR59" s="1249">
        <f>'37'!EJ88</f>
        <v>0.80809542045980953</v>
      </c>
      <c r="BS59" s="1249">
        <f>'37'!EK88</f>
        <v>1.5479954111511041</v>
      </c>
      <c r="BT59" s="1249">
        <f>'37'!EL88</f>
        <v>4.0983073271903416</v>
      </c>
      <c r="BU59" s="1249">
        <f>'37'!EM88</f>
        <v>1.6917267060993522</v>
      </c>
      <c r="BV59" s="1249">
        <f>'37'!EN88</f>
        <v>0.97972780116332314</v>
      </c>
      <c r="BW59" s="1249">
        <f>'37'!EO88</f>
        <v>0.27057807444548604</v>
      </c>
      <c r="BX59" s="1249">
        <f>'37'!EP88</f>
        <v>0</v>
      </c>
    </row>
    <row r="60" spans="1:76" ht="12.95" customHeight="1">
      <c r="A60" s="155"/>
      <c r="B60" s="315" t="s">
        <v>2988</v>
      </c>
      <c r="C60" s="155"/>
      <c r="D60" s="1089"/>
      <c r="E60" s="1250">
        <f>'37'!CA89</f>
        <v>128.10152504549058</v>
      </c>
      <c r="F60" s="1198">
        <f>'37'!CB89</f>
        <v>12.063340388054746</v>
      </c>
      <c r="G60" s="1198">
        <f>'37'!CC89</f>
        <v>0</v>
      </c>
      <c r="H60" s="1198">
        <f>'37'!CD89</f>
        <v>6.1125427531186279E-2</v>
      </c>
      <c r="I60" s="1198">
        <f>'37'!CE89</f>
        <v>0.80661867780877461</v>
      </c>
      <c r="J60" s="1198">
        <f>'37'!CF89</f>
        <v>1.9597482561889414</v>
      </c>
      <c r="K60" s="1198">
        <f>'37'!CG89</f>
        <v>4.2602241648273829</v>
      </c>
      <c r="L60" s="1198">
        <f>'37'!CH89</f>
        <v>4.0055007610550195</v>
      </c>
      <c r="M60" s="1198">
        <f>'37'!CI89</f>
        <v>0.97012310064343865</v>
      </c>
      <c r="N60" s="1198">
        <f>'37'!CJ89</f>
        <v>64.887007769348187</v>
      </c>
      <c r="O60" s="1198">
        <f>'37'!CK89</f>
        <v>2.125800005261322</v>
      </c>
      <c r="P60" s="1198">
        <f>'37'!CL89</f>
        <v>0</v>
      </c>
      <c r="Q60" s="1198">
        <f>'37'!CM89</f>
        <v>2.0375142510395426E-2</v>
      </c>
      <c r="R60" s="1198">
        <f>'37'!CN89</f>
        <v>0.4204686633327554</v>
      </c>
      <c r="S60" s="1198">
        <f>'37'!CO89</f>
        <v>0.38389027431250572</v>
      </c>
      <c r="T60" s="1198">
        <f>'37'!CP89</f>
        <v>0.65983262176366009</v>
      </c>
      <c r="U60" s="1198">
        <f>'37'!CQ89</f>
        <v>0.42151592143477806</v>
      </c>
      <c r="V60" s="1198">
        <f>'37'!CR89</f>
        <v>0.21971738190722756</v>
      </c>
      <c r="W60" s="1198">
        <f>'37'!CS89</f>
        <v>12.000303787774376</v>
      </c>
      <c r="X60" s="1198">
        <f>'37'!CT89</f>
        <v>0</v>
      </c>
      <c r="Y60" s="1198">
        <f>'37'!CU89</f>
        <v>0</v>
      </c>
      <c r="Z60" s="1198">
        <f>'37'!CV89</f>
        <v>1.2846244969868943</v>
      </c>
      <c r="AA60" s="1198">
        <f>'37'!CW89</f>
        <v>4.2947883028494376</v>
      </c>
      <c r="AB60" s="1198">
        <f>'37'!CX89</f>
        <v>4.0002719266408473</v>
      </c>
      <c r="AC60" s="1198">
        <f>'37'!CY89</f>
        <v>2.3271003644288313</v>
      </c>
      <c r="AD60" s="1198">
        <f>'37'!CZ89</f>
        <v>9.3518696868361839E-2</v>
      </c>
      <c r="AE60" s="1198">
        <f>'37'!DA89</f>
        <v>50.760903976312484</v>
      </c>
      <c r="AF60" s="1198">
        <f>'37'!DB89</f>
        <v>6.7917141701318087E-3</v>
      </c>
      <c r="AG60" s="1198">
        <f>'37'!DC89</f>
        <v>2.8578067535385516</v>
      </c>
      <c r="AH60" s="1198">
        <f>'37'!DD89</f>
        <v>20.722388831715996</v>
      </c>
      <c r="AI60" s="1198">
        <f>'37'!DE89</f>
        <v>14.351354139269311</v>
      </c>
      <c r="AJ60" s="1198">
        <f>'37'!DF89</f>
        <v>7.8658532894640238</v>
      </c>
      <c r="AK60" s="1198">
        <f>'37'!DG89</f>
        <v>4.3451628655933465</v>
      </c>
      <c r="AL60" s="1198">
        <f>'37'!DH89</f>
        <v>0.61154638256112392</v>
      </c>
      <c r="AM60" s="1198">
        <f>'37'!DI89</f>
        <v>18.393106810321978</v>
      </c>
      <c r="AN60" s="1198">
        <f>'37'!DJ89</f>
        <v>8.8814723763262104E-2</v>
      </c>
      <c r="AO60" s="1198">
        <f>'37'!DK89</f>
        <v>1.1500193887615024</v>
      </c>
      <c r="AP60" s="1198">
        <f>'37'!DL89</f>
        <v>5.7102736907429117</v>
      </c>
      <c r="AQ60" s="1198">
        <f>'37'!DM89</f>
        <v>5.6062095839095631</v>
      </c>
      <c r="AR60" s="1198">
        <f>'37'!DN89</f>
        <v>3.9710761404560517</v>
      </c>
      <c r="AS60" s="1198">
        <f>'37'!DO89</f>
        <v>1.6755004068218964</v>
      </c>
      <c r="AT60" s="1198">
        <f>'37'!DP89</f>
        <v>0.19121287586678784</v>
      </c>
      <c r="AU60" s="155"/>
      <c r="AV60" s="315" t="s">
        <v>2865</v>
      </c>
      <c r="AW60" s="155"/>
      <c r="AX60" s="1089"/>
      <c r="AY60" s="1247">
        <f>'37'!DQ89</f>
        <v>2.7205771000366248</v>
      </c>
      <c r="AZ60" s="1249">
        <f>'37'!DR89</f>
        <v>0</v>
      </c>
      <c r="BA60" s="1249">
        <f>'37'!DS89</f>
        <v>0.19897886920061839</v>
      </c>
      <c r="BB60" s="1249">
        <f>'37'!DT89</f>
        <v>0.61290833103494913</v>
      </c>
      <c r="BC60" s="1249">
        <f>'37'!DU89</f>
        <v>0.9922529913872209</v>
      </c>
      <c r="BD60" s="1249">
        <f>'37'!DV89</f>
        <v>0.53873420093793334</v>
      </c>
      <c r="BE60" s="1249">
        <f>'37'!DW89</f>
        <v>0.32045825947046952</v>
      </c>
      <c r="BF60" s="1249">
        <f>'37'!DX89</f>
        <v>5.7244448005433324E-2</v>
      </c>
      <c r="BG60" s="1249">
        <f>'37'!DY89</f>
        <v>30.037492977729055</v>
      </c>
      <c r="BH60" s="1249">
        <f>'37'!DZ89</f>
        <v>6.4419414424430066</v>
      </c>
      <c r="BI60" s="1249">
        <f>'37'!EA89</f>
        <v>0</v>
      </c>
      <c r="BJ60" s="1249">
        <f>'37'!EB89</f>
        <v>0.29926893715628627</v>
      </c>
      <c r="BK60" s="1249">
        <f>'37'!EC89</f>
        <v>1.2291328420804635</v>
      </c>
      <c r="BL60" s="1249">
        <f>'37'!ED89</f>
        <v>2.0517085180892489</v>
      </c>
      <c r="BM60" s="1249">
        <f>'37'!EE89</f>
        <v>1.8534849999612717</v>
      </c>
      <c r="BN60" s="1249">
        <f>'37'!EF89</f>
        <v>0.73049521247178062</v>
      </c>
      <c r="BO60" s="1249">
        <f>'37'!EG89</f>
        <v>0.27785093268395605</v>
      </c>
      <c r="BP60" s="1249">
        <f>'37'!EH89</f>
        <v>23.595551535286052</v>
      </c>
      <c r="BQ60" s="1249">
        <f>'37'!EI89</f>
        <v>3.5977729117454983E-2</v>
      </c>
      <c r="BR60" s="1249">
        <f>'37'!EJ89</f>
        <v>2.738582651557965</v>
      </c>
      <c r="BS60" s="1249">
        <f>'37'!EK89</f>
        <v>6.4999295715139773</v>
      </c>
      <c r="BT60" s="1249">
        <f>'37'!EL89</f>
        <v>8.0514012976263771</v>
      </c>
      <c r="BU60" s="1249">
        <f>'37'!EM89</f>
        <v>5.4001207182567974</v>
      </c>
      <c r="BV60" s="1249">
        <f>'37'!EN89</f>
        <v>0.69073329173159848</v>
      </c>
      <c r="BW60" s="1249">
        <f>'37'!EO89</f>
        <v>0.17880627548187647</v>
      </c>
      <c r="BX60" s="1249">
        <f>'37'!EP89</f>
        <v>0</v>
      </c>
    </row>
    <row r="61" spans="1:76" ht="12.95" customHeight="1">
      <c r="A61" s="155"/>
      <c r="B61" s="315" t="s">
        <v>2878</v>
      </c>
      <c r="C61" s="155"/>
      <c r="D61" s="1089"/>
      <c r="E61" s="1250">
        <f>'37'!CA90</f>
        <v>677.73850008960937</v>
      </c>
      <c r="F61" s="1198">
        <f>'37'!CB90</f>
        <v>63.522104886354754</v>
      </c>
      <c r="G61" s="1198">
        <f>'37'!CC90</f>
        <v>0</v>
      </c>
      <c r="H61" s="1198">
        <f>'37'!CD90</f>
        <v>1.7404689457676124</v>
      </c>
      <c r="I61" s="1198">
        <f>'37'!CE90</f>
        <v>3.5809915876131959</v>
      </c>
      <c r="J61" s="1198">
        <f>'37'!CF90</f>
        <v>13.992124574907532</v>
      </c>
      <c r="K61" s="1198">
        <f>'37'!CG90</f>
        <v>22.13030248792143</v>
      </c>
      <c r="L61" s="1198">
        <f>'37'!CH90</f>
        <v>18.953284410244038</v>
      </c>
      <c r="M61" s="1198">
        <f>'37'!CI90</f>
        <v>3.1249328799009404</v>
      </c>
      <c r="N61" s="1198">
        <f>'37'!CJ90</f>
        <v>329.8616431000957</v>
      </c>
      <c r="O61" s="1198">
        <f>'37'!CK90</f>
        <v>8.2484338643276214</v>
      </c>
      <c r="P61" s="1198">
        <f>'37'!CL90</f>
        <v>0</v>
      </c>
      <c r="Q61" s="1198">
        <f>'37'!CM90</f>
        <v>0.81439054948981748</v>
      </c>
      <c r="R61" s="1198">
        <f>'37'!CN90</f>
        <v>1.6520494003932653</v>
      </c>
      <c r="S61" s="1198">
        <f>'37'!CO90</f>
        <v>1.2495077859317205</v>
      </c>
      <c r="T61" s="1198">
        <f>'37'!CP90</f>
        <v>1.9767316985863701</v>
      </c>
      <c r="U61" s="1198">
        <f>'37'!CQ90</f>
        <v>2.2788616430997832</v>
      </c>
      <c r="V61" s="1198">
        <f>'37'!CR90</f>
        <v>0.27689278682666563</v>
      </c>
      <c r="W61" s="1198">
        <f>'37'!CS90</f>
        <v>26.867549668876752</v>
      </c>
      <c r="X61" s="1198">
        <f>'37'!CT90</f>
        <v>0</v>
      </c>
      <c r="Y61" s="1198">
        <f>'37'!CU90</f>
        <v>3.9556112403809372E-2</v>
      </c>
      <c r="Z61" s="1198">
        <f>'37'!CV90</f>
        <v>1.7311616252008839</v>
      </c>
      <c r="AA61" s="1198">
        <f>'37'!CW90</f>
        <v>7.8902810094851397</v>
      </c>
      <c r="AB61" s="1198">
        <f>'37'!CX90</f>
        <v>9.2548773939522153</v>
      </c>
      <c r="AC61" s="1198">
        <f>'37'!CY90</f>
        <v>7.6352246286042273</v>
      </c>
      <c r="AD61" s="1198">
        <f>'37'!CZ90</f>
        <v>0.31644889923047498</v>
      </c>
      <c r="AE61" s="1198">
        <f>'37'!DA90</f>
        <v>294.74565956689128</v>
      </c>
      <c r="AF61" s="1198">
        <f>'37'!DB90</f>
        <v>0</v>
      </c>
      <c r="AG61" s="1198">
        <f>'37'!DC90</f>
        <v>25.648648648639504</v>
      </c>
      <c r="AH61" s="1198">
        <f>'37'!DD90</f>
        <v>100.96223375693422</v>
      </c>
      <c r="AI61" s="1198">
        <f>'37'!DE90</f>
        <v>69.607302666923175</v>
      </c>
      <c r="AJ61" s="1198">
        <f>'37'!DF90</f>
        <v>57.610345444800402</v>
      </c>
      <c r="AK61" s="1198">
        <f>'37'!DG90</f>
        <v>36.526400572771152</v>
      </c>
      <c r="AL61" s="1198">
        <f>'37'!DH90</f>
        <v>4.3907284768228401</v>
      </c>
      <c r="AM61" s="1198">
        <f>'37'!DI90</f>
        <v>65.819760157503936</v>
      </c>
      <c r="AN61" s="1198">
        <f>'37'!DJ90</f>
        <v>0</v>
      </c>
      <c r="AO61" s="1198">
        <f>'37'!DK90</f>
        <v>2.9899767316993331</v>
      </c>
      <c r="AP61" s="1198">
        <f>'37'!DL90</f>
        <v>21.023626275277408</v>
      </c>
      <c r="AQ61" s="1198">
        <f>'37'!DM90</f>
        <v>20.805083228923092</v>
      </c>
      <c r="AR61" s="1198">
        <f>'37'!DN90</f>
        <v>13.960622874531269</v>
      </c>
      <c r="AS61" s="1198">
        <f>'37'!DO90</f>
        <v>6.6844460354385431</v>
      </c>
      <c r="AT61" s="1198">
        <f>'37'!DP90</f>
        <v>0.35600501163428433</v>
      </c>
      <c r="AU61" s="155"/>
      <c r="AV61" s="315" t="s">
        <v>2989</v>
      </c>
      <c r="AW61" s="155"/>
      <c r="AX61" s="1089"/>
      <c r="AY61" s="1247">
        <f>'37'!DQ90</f>
        <v>14.749776266327958</v>
      </c>
      <c r="AZ61" s="1249">
        <f>'37'!DR90</f>
        <v>0</v>
      </c>
      <c r="BA61" s="1249">
        <f>'37'!DS90</f>
        <v>0.1419366386250582</v>
      </c>
      <c r="BB61" s="1249">
        <f>'37'!DT90</f>
        <v>3.8532307141533058</v>
      </c>
      <c r="BC61" s="1249">
        <f>'37'!DU90</f>
        <v>5.5355289063900344</v>
      </c>
      <c r="BD61" s="1249">
        <f>'37'!DV90</f>
        <v>2.9969572221227838</v>
      </c>
      <c r="BE61" s="1249">
        <f>'37'!DW90</f>
        <v>2.0638983354215381</v>
      </c>
      <c r="BF61" s="1249">
        <f>'37'!DX90</f>
        <v>0.15822444961523749</v>
      </c>
      <c r="BG61" s="1249">
        <f>'37'!DY90</f>
        <v>203.78521567932702</v>
      </c>
      <c r="BH61" s="1249">
        <f>'37'!DZ90</f>
        <v>35.366207266882796</v>
      </c>
      <c r="BI61" s="1249">
        <f>'37'!EA90</f>
        <v>0</v>
      </c>
      <c r="BJ61" s="1249">
        <f>'37'!EB90</f>
        <v>0.75156613567237807</v>
      </c>
      <c r="BK61" s="1249">
        <f>'37'!EC90</f>
        <v>6.9618757830704494</v>
      </c>
      <c r="BL61" s="1249">
        <f>'37'!ED90</f>
        <v>10.278503669236002</v>
      </c>
      <c r="BM61" s="1249">
        <f>'37'!EE90</f>
        <v>11.434759262578126</v>
      </c>
      <c r="BN61" s="1249">
        <f>'37'!EF90</f>
        <v>5.3066046178648882</v>
      </c>
      <c r="BO61" s="1249">
        <f>'37'!EG90</f>
        <v>0.63289779846094996</v>
      </c>
      <c r="BP61" s="1249">
        <f>'37'!EH90</f>
        <v>168.41900841244424</v>
      </c>
      <c r="BQ61" s="1249">
        <f>'37'!EI90</f>
        <v>0</v>
      </c>
      <c r="BR61" s="1249">
        <f>'37'!EJ90</f>
        <v>2.0569178449980874</v>
      </c>
      <c r="BS61" s="1249">
        <f>'37'!EK90</f>
        <v>32.633792733142734</v>
      </c>
      <c r="BT61" s="1249">
        <f>'37'!EL90</f>
        <v>40.706282441397057</v>
      </c>
      <c r="BU61" s="1249">
        <f>'37'!EM90</f>
        <v>37.694648290687056</v>
      </c>
      <c r="BV61" s="1249">
        <f>'37'!EN90</f>
        <v>30.344191874001964</v>
      </c>
      <c r="BW61" s="1249">
        <f>'37'!EO90</f>
        <v>24.983175228217345</v>
      </c>
      <c r="BX61" s="1249">
        <f>'37'!EP90</f>
        <v>0</v>
      </c>
    </row>
    <row r="62" spans="1:76" ht="12.95" customHeight="1">
      <c r="A62" s="3094" t="s">
        <v>8</v>
      </c>
      <c r="B62" s="3094"/>
      <c r="C62" s="3094"/>
      <c r="D62" s="1083"/>
      <c r="E62" s="1250"/>
      <c r="F62" s="1198"/>
      <c r="G62" s="1198"/>
      <c r="H62" s="1198"/>
      <c r="I62" s="1198"/>
      <c r="J62" s="1198"/>
      <c r="K62" s="1198"/>
      <c r="L62" s="1198"/>
      <c r="M62" s="1198"/>
      <c r="N62" s="1198"/>
      <c r="O62" s="1198"/>
      <c r="P62" s="1198"/>
      <c r="Q62" s="1198"/>
      <c r="R62" s="1198"/>
      <c r="S62" s="1198"/>
      <c r="T62" s="1198"/>
      <c r="U62" s="1198"/>
      <c r="V62" s="1198"/>
      <c r="W62" s="1198"/>
      <c r="X62" s="1198"/>
      <c r="Y62" s="1198"/>
      <c r="Z62" s="1198"/>
      <c r="AA62" s="1198"/>
      <c r="AB62" s="1198"/>
      <c r="AC62" s="1198"/>
      <c r="AD62" s="1198"/>
      <c r="AE62" s="1198"/>
      <c r="AF62" s="1198"/>
      <c r="AG62" s="1198"/>
      <c r="AH62" s="1198"/>
      <c r="AI62" s="1198"/>
      <c r="AJ62" s="1198"/>
      <c r="AK62" s="1198"/>
      <c r="AL62" s="1198"/>
      <c r="AM62" s="1198"/>
      <c r="AN62" s="1198"/>
      <c r="AO62" s="1198"/>
      <c r="AP62" s="1198"/>
      <c r="AQ62" s="1198"/>
      <c r="AR62" s="1198"/>
      <c r="AS62" s="1198"/>
      <c r="AT62" s="1198"/>
      <c r="AU62" s="3094" t="s">
        <v>8</v>
      </c>
      <c r="AV62" s="3094"/>
      <c r="AW62" s="3094"/>
      <c r="AX62" s="1083"/>
      <c r="AY62" s="1247"/>
      <c r="AZ62" s="1249"/>
      <c r="BA62" s="1249"/>
      <c r="BB62" s="1249"/>
      <c r="BC62" s="1249"/>
      <c r="BD62" s="1249"/>
      <c r="BE62" s="1249"/>
      <c r="BF62" s="1249"/>
      <c r="BG62" s="1249"/>
      <c r="BH62" s="1249"/>
      <c r="BI62" s="1249"/>
      <c r="BJ62" s="1249"/>
      <c r="BK62" s="1249"/>
      <c r="BL62" s="1249"/>
      <c r="BM62" s="1249"/>
      <c r="BN62" s="1249"/>
      <c r="BO62" s="1249"/>
      <c r="BP62" s="1249"/>
      <c r="BQ62" s="1249"/>
      <c r="BR62" s="1249"/>
      <c r="BS62" s="1249"/>
      <c r="BT62" s="1249"/>
      <c r="BU62" s="1249"/>
      <c r="BV62" s="1249"/>
      <c r="BW62" s="1249"/>
      <c r="BX62" s="1249"/>
    </row>
    <row r="63" spans="1:76" ht="12.95" customHeight="1">
      <c r="A63" s="155"/>
      <c r="B63" s="315" t="s">
        <v>2851</v>
      </c>
      <c r="C63" s="155"/>
      <c r="D63" s="1089"/>
      <c r="E63" s="1250">
        <f>'37'!CA91</f>
        <v>3.0943049150141149</v>
      </c>
      <c r="F63" s="1198">
        <f>'37'!CB91</f>
        <v>0.52834291560577973</v>
      </c>
      <c r="G63" s="1198">
        <f>'37'!CC91</f>
        <v>0</v>
      </c>
      <c r="H63" s="1198">
        <f>'37'!CD91</f>
        <v>0</v>
      </c>
      <c r="I63" s="1198">
        <f>'37'!CE91</f>
        <v>2.3073552929488254E-2</v>
      </c>
      <c r="J63" s="1198">
        <f>'37'!CF91</f>
        <v>9.5390433901682795E-2</v>
      </c>
      <c r="K63" s="1198">
        <f>'37'!CG91</f>
        <v>0.22352262400999484</v>
      </c>
      <c r="L63" s="1198">
        <f>'37'!CH91</f>
        <v>0.14999619315996979</v>
      </c>
      <c r="M63" s="1198">
        <f>'37'!CI91</f>
        <v>3.6360111604643905E-2</v>
      </c>
      <c r="N63" s="1198">
        <f>'37'!CJ91</f>
        <v>0.40506555620353796</v>
      </c>
      <c r="O63" s="1198">
        <f>'37'!CK91</f>
        <v>9.5227630960881327E-2</v>
      </c>
      <c r="P63" s="1198">
        <f>'37'!CL91</f>
        <v>0</v>
      </c>
      <c r="Q63" s="1198">
        <f>'37'!CM91</f>
        <v>0</v>
      </c>
      <c r="R63" s="1198">
        <f>'37'!CN91</f>
        <v>5.99777154592701E-3</v>
      </c>
      <c r="S63" s="1198">
        <f>'37'!CO91</f>
        <v>1.9978231161826815E-2</v>
      </c>
      <c r="T63" s="1198">
        <f>'37'!CP91</f>
        <v>2.495099328892551E-2</v>
      </c>
      <c r="U63" s="1198">
        <f>'37'!CQ91</f>
        <v>3.3779392926114427E-2</v>
      </c>
      <c r="V63" s="1198">
        <f>'37'!CR91</f>
        <v>1.0521242038087563E-2</v>
      </c>
      <c r="W63" s="1198">
        <f>'37'!CS91</f>
        <v>0.18988667735248654</v>
      </c>
      <c r="X63" s="1198">
        <f>'37'!CT91</f>
        <v>0</v>
      </c>
      <c r="Y63" s="1198">
        <f>'37'!CU91</f>
        <v>0</v>
      </c>
      <c r="Z63" s="1198">
        <f>'37'!CV91</f>
        <v>2.1529887167740704E-2</v>
      </c>
      <c r="AA63" s="1198">
        <f>'37'!CW91</f>
        <v>6.8143105350609662E-2</v>
      </c>
      <c r="AB63" s="1198">
        <f>'37'!CX91</f>
        <v>5.5118687573761954E-2</v>
      </c>
      <c r="AC63" s="1198">
        <f>'37'!CY91</f>
        <v>3.006344253497082E-2</v>
      </c>
      <c r="AD63" s="1198">
        <f>'37'!CZ91</f>
        <v>1.5031554725403386E-2</v>
      </c>
      <c r="AE63" s="1198">
        <f>'37'!DA91</f>
        <v>0.1199512478901701</v>
      </c>
      <c r="AF63" s="1198">
        <f>'37'!DB91</f>
        <v>0</v>
      </c>
      <c r="AG63" s="1198">
        <f>'37'!DC91</f>
        <v>3.4286327213008351E-3</v>
      </c>
      <c r="AH63" s="1198">
        <f>'37'!DD91</f>
        <v>1.6574902525702956E-2</v>
      </c>
      <c r="AI63" s="1198">
        <f>'37'!DE91</f>
        <v>3.4807306728868836E-2</v>
      </c>
      <c r="AJ63" s="1198">
        <f>'37'!DF91</f>
        <v>4.4122950410392686E-2</v>
      </c>
      <c r="AK63" s="1198">
        <f>'37'!DG91</f>
        <v>1.5852980696165735E-2</v>
      </c>
      <c r="AL63" s="1198">
        <f>'37'!DH91</f>
        <v>5.1644748077390116E-3</v>
      </c>
      <c r="AM63" s="1198">
        <f>'37'!DI91</f>
        <v>0.33502650835186271</v>
      </c>
      <c r="AN63" s="1198">
        <f>'37'!DJ91</f>
        <v>4.1931802060895676E-3</v>
      </c>
      <c r="AO63" s="1198">
        <f>'37'!DK91</f>
        <v>7.6046417431397647E-3</v>
      </c>
      <c r="AP63" s="1198">
        <f>'37'!DL91</f>
        <v>9.1042370906305625E-2</v>
      </c>
      <c r="AQ63" s="1198">
        <f>'37'!DM91</f>
        <v>7.4493676990492558E-2</v>
      </c>
      <c r="AR63" s="1198">
        <f>'37'!DN91</f>
        <v>9.8124827235603174E-2</v>
      </c>
      <c r="AS63" s="1198">
        <f>'37'!DO91</f>
        <v>5.155972543540193E-2</v>
      </c>
      <c r="AT63" s="1198">
        <f>'37'!DP91</f>
        <v>8.0080858348301268E-3</v>
      </c>
      <c r="AU63" s="155"/>
      <c r="AV63" s="315" t="s">
        <v>2851</v>
      </c>
      <c r="AW63" s="155"/>
      <c r="AX63" s="1089"/>
      <c r="AY63" s="1247">
        <f>'37'!DQ91</f>
        <v>0.15882123134871415</v>
      </c>
      <c r="AZ63" s="1249">
        <f>'37'!DR91</f>
        <v>0</v>
      </c>
      <c r="BA63" s="1249">
        <f>'37'!DS91</f>
        <v>0</v>
      </c>
      <c r="BB63" s="1249">
        <f>'37'!DT91</f>
        <v>1.3105598852331988E-2</v>
      </c>
      <c r="BC63" s="1249">
        <f>'37'!DU91</f>
        <v>1.9064793719200546E-2</v>
      </c>
      <c r="BD63" s="1249">
        <f>'37'!DV91</f>
        <v>5.0089354722381428E-2</v>
      </c>
      <c r="BE63" s="1249">
        <f>'37'!DW91</f>
        <v>7.3422044281797147E-2</v>
      </c>
      <c r="BF63" s="1249">
        <f>'37'!DX91</f>
        <v>3.1394397730030027E-3</v>
      </c>
      <c r="BG63" s="1249">
        <f>'37'!DY91</f>
        <v>1.2637540142448354</v>
      </c>
      <c r="BH63" s="1249">
        <f>'37'!DZ91</f>
        <v>0.56479777998160319</v>
      </c>
      <c r="BI63" s="1249">
        <f>'37'!EA91</f>
        <v>0</v>
      </c>
      <c r="BJ63" s="1249">
        <f>'37'!EB91</f>
        <v>1.8553239979864296E-2</v>
      </c>
      <c r="BK63" s="1249">
        <f>'37'!EC91</f>
        <v>4.4773719428020983E-2</v>
      </c>
      <c r="BL63" s="1249">
        <f>'37'!ED91</f>
        <v>0.12456097083392863</v>
      </c>
      <c r="BM63" s="1249">
        <f>'37'!EE91</f>
        <v>0.17835543958675512</v>
      </c>
      <c r="BN63" s="1249">
        <f>'37'!EF91</f>
        <v>0.17232366043622363</v>
      </c>
      <c r="BO63" s="1249">
        <f>'37'!EG91</f>
        <v>2.6230749716810636E-2</v>
      </c>
      <c r="BP63" s="1249">
        <f>'37'!EH91</f>
        <v>0.69895623426323228</v>
      </c>
      <c r="BQ63" s="1249">
        <f>'37'!EI91</f>
        <v>2.6717273170292779E-3</v>
      </c>
      <c r="BR63" s="1249">
        <f>'37'!EJ91</f>
        <v>4.7623318257688049E-2</v>
      </c>
      <c r="BS63" s="1249">
        <f>'37'!EK91</f>
        <v>0.11814611128699684</v>
      </c>
      <c r="BT63" s="1249">
        <f>'37'!EL91</f>
        <v>0.20337961938121332</v>
      </c>
      <c r="BU63" s="1249">
        <f>'37'!EM91</f>
        <v>0.19088778699483508</v>
      </c>
      <c r="BV63" s="1249">
        <f>'37'!EN91</f>
        <v>0.10714515585865531</v>
      </c>
      <c r="BW63" s="1249">
        <f>'37'!EO91</f>
        <v>2.9102515166814485E-2</v>
      </c>
      <c r="BX63" s="1249">
        <f>'37'!EP91</f>
        <v>0.40329468925938705</v>
      </c>
    </row>
    <row r="64" spans="1:76" ht="12.95" customHeight="1">
      <c r="A64" s="155"/>
      <c r="B64" s="315" t="s">
        <v>2870</v>
      </c>
      <c r="C64" s="155"/>
      <c r="D64" s="1089"/>
      <c r="E64" s="1250">
        <f>'37'!CA92</f>
        <v>4.9180990282629118</v>
      </c>
      <c r="F64" s="1198">
        <f>'37'!CB92</f>
        <v>0.92322930286375482</v>
      </c>
      <c r="G64" s="1198">
        <f>'37'!CC92</f>
        <v>9.0477559039675737E-3</v>
      </c>
      <c r="H64" s="1198">
        <f>'37'!CD92</f>
        <v>0</v>
      </c>
      <c r="I64" s="1198">
        <f>'37'!CE92</f>
        <v>0.11918678725169822</v>
      </c>
      <c r="J64" s="1198">
        <f>'37'!CF92</f>
        <v>0.18293926855077922</v>
      </c>
      <c r="K64" s="1198">
        <f>'37'!CG92</f>
        <v>0.28651345384588017</v>
      </c>
      <c r="L64" s="1198">
        <f>'37'!CH92</f>
        <v>0.25434331797860465</v>
      </c>
      <c r="M64" s="1198">
        <f>'37'!CI92</f>
        <v>7.11987193328249E-2</v>
      </c>
      <c r="N64" s="1198">
        <f>'37'!CJ92</f>
        <v>1.07407010386774</v>
      </c>
      <c r="O64" s="1198">
        <f>'37'!CK92</f>
        <v>0.29492991441055938</v>
      </c>
      <c r="P64" s="1198">
        <f>'37'!CL92</f>
        <v>0</v>
      </c>
      <c r="Q64" s="1198">
        <f>'37'!CM92</f>
        <v>2.7939689741105006E-3</v>
      </c>
      <c r="R64" s="1198">
        <f>'37'!CN92</f>
        <v>4.3285088865306916E-2</v>
      </c>
      <c r="S64" s="1198">
        <f>'37'!CO92</f>
        <v>7.3460170114495071E-2</v>
      </c>
      <c r="T64" s="1198">
        <f>'37'!CP92</f>
        <v>9.5014176321871383E-2</v>
      </c>
      <c r="U64" s="1198">
        <f>'37'!CQ92</f>
        <v>4.7803282661013934E-2</v>
      </c>
      <c r="V64" s="1198">
        <f>'37'!CR92</f>
        <v>3.2573227473761547E-2</v>
      </c>
      <c r="W64" s="1198">
        <f>'37'!CS92</f>
        <v>0.27272332380571429</v>
      </c>
      <c r="X64" s="1198">
        <f>'37'!CT92</f>
        <v>0</v>
      </c>
      <c r="Y64" s="1198">
        <f>'37'!CU92</f>
        <v>0</v>
      </c>
      <c r="Z64" s="1198">
        <f>'37'!CV92</f>
        <v>3.5926369436237664E-2</v>
      </c>
      <c r="AA64" s="1198">
        <f>'37'!CW92</f>
        <v>4.9592884395649246E-2</v>
      </c>
      <c r="AB64" s="1198">
        <f>'37'!CX92</f>
        <v>0.12132107452830779</v>
      </c>
      <c r="AC64" s="1198">
        <f>'37'!CY92</f>
        <v>3.3827399344691804E-2</v>
      </c>
      <c r="AD64" s="1198">
        <f>'37'!CZ92</f>
        <v>3.2055596100827748E-2</v>
      </c>
      <c r="AE64" s="1198">
        <f>'37'!DA92</f>
        <v>0.50641686565146637</v>
      </c>
      <c r="AF64" s="1198">
        <f>'37'!DB92</f>
        <v>0</v>
      </c>
      <c r="AG64" s="1198">
        <f>'37'!DC92</f>
        <v>4.9144641358177012E-2</v>
      </c>
      <c r="AH64" s="1198">
        <f>'37'!DD92</f>
        <v>0.13984434481543287</v>
      </c>
      <c r="AI64" s="1198">
        <f>'37'!DE92</f>
        <v>0.19126798974988685</v>
      </c>
      <c r="AJ64" s="1198">
        <f>'37'!DF92</f>
        <v>9.9531716953558863E-2</v>
      </c>
      <c r="AK64" s="1198">
        <f>'37'!DG92</f>
        <v>2.6628172774410916E-2</v>
      </c>
      <c r="AL64" s="1198">
        <f>'37'!DH92</f>
        <v>0</v>
      </c>
      <c r="AM64" s="1198">
        <f>'37'!DI92</f>
        <v>0.71998738451417954</v>
      </c>
      <c r="AN64" s="1198">
        <f>'37'!DJ92</f>
        <v>0</v>
      </c>
      <c r="AO64" s="1198">
        <f>'37'!DK92</f>
        <v>3.5986622676115972E-2</v>
      </c>
      <c r="AP64" s="1198">
        <f>'37'!DL92</f>
        <v>0.18948489941260027</v>
      </c>
      <c r="AQ64" s="1198">
        <f>'37'!DM92</f>
        <v>0.27765245225648105</v>
      </c>
      <c r="AR64" s="1198">
        <f>'37'!DN92</f>
        <v>0.15188403194160746</v>
      </c>
      <c r="AS64" s="1198">
        <f>'37'!DO92</f>
        <v>6.4979378227374679E-2</v>
      </c>
      <c r="AT64" s="1198">
        <f>'37'!DP92</f>
        <v>0</v>
      </c>
      <c r="AU64" s="155"/>
      <c r="AV64" s="315" t="s">
        <v>2852</v>
      </c>
      <c r="AW64" s="155"/>
      <c r="AX64" s="1089"/>
      <c r="AY64" s="1247">
        <f>'37'!DQ92</f>
        <v>0.1395326286596815</v>
      </c>
      <c r="AZ64" s="1249">
        <f>'37'!DR92</f>
        <v>0</v>
      </c>
      <c r="BA64" s="1249">
        <f>'37'!DS92</f>
        <v>0</v>
      </c>
      <c r="BB64" s="1249">
        <f>'37'!DT92</f>
        <v>1.2831710898179997E-2</v>
      </c>
      <c r="BC64" s="1249">
        <f>'37'!DU92</f>
        <v>3.6408386061520692E-2</v>
      </c>
      <c r="BD64" s="1249">
        <f>'37'!DV92</f>
        <v>6.7705418348440724E-2</v>
      </c>
      <c r="BE64" s="1249">
        <f>'37'!DW92</f>
        <v>2.2587113351540108E-2</v>
      </c>
      <c r="BF64" s="1249">
        <f>'37'!DX92</f>
        <v>0</v>
      </c>
      <c r="BG64" s="1249">
        <f>'37'!DY92</f>
        <v>1.9041359609047062</v>
      </c>
      <c r="BH64" s="1249">
        <f>'37'!DZ92</f>
        <v>0.55482111120590016</v>
      </c>
      <c r="BI64" s="1249">
        <f>'37'!EA92</f>
        <v>0</v>
      </c>
      <c r="BJ64" s="1249">
        <f>'37'!EB92</f>
        <v>1.6912838655731136E-2</v>
      </c>
      <c r="BK64" s="1249">
        <f>'37'!EC92</f>
        <v>3.6969521597643482E-2</v>
      </c>
      <c r="BL64" s="1249">
        <f>'37'!ED92</f>
        <v>0.17964130593537744</v>
      </c>
      <c r="BM64" s="1249">
        <f>'37'!EE92</f>
        <v>0.18612342726295805</v>
      </c>
      <c r="BN64" s="1249">
        <f>'37'!EF92</f>
        <v>8.5046632375565062E-2</v>
      </c>
      <c r="BO64" s="1249">
        <f>'37'!EG92</f>
        <v>5.0127385378624933E-2</v>
      </c>
      <c r="BP64" s="1249">
        <f>'37'!EH92</f>
        <v>1.3493148496988061</v>
      </c>
      <c r="BQ64" s="1249">
        <f>'37'!EI92</f>
        <v>0</v>
      </c>
      <c r="BR64" s="1249">
        <f>'37'!EJ92</f>
        <v>7.4423323809051145E-2</v>
      </c>
      <c r="BS64" s="1249">
        <f>'37'!EK92</f>
        <v>0.16594240834169185</v>
      </c>
      <c r="BT64" s="1249">
        <f>'37'!EL92</f>
        <v>0.83470510614479321</v>
      </c>
      <c r="BU64" s="1249">
        <f>'37'!EM92</f>
        <v>0.11438206877303746</v>
      </c>
      <c r="BV64" s="1249">
        <f>'37'!EN92</f>
        <v>0.14027267501742482</v>
      </c>
      <c r="BW64" s="1249">
        <f>'37'!EO92</f>
        <v>1.9589267612807146E-2</v>
      </c>
      <c r="BX64" s="1249">
        <f>'37'!EP92</f>
        <v>0.15714364745284801</v>
      </c>
    </row>
    <row r="65" spans="1:76" ht="12.95" customHeight="1">
      <c r="A65" s="155"/>
      <c r="B65" s="315" t="s">
        <v>2882</v>
      </c>
      <c r="C65" s="155"/>
      <c r="D65" s="1089"/>
      <c r="E65" s="1250">
        <f>'37'!CA93</f>
        <v>4.5179275568708208</v>
      </c>
      <c r="F65" s="1198">
        <f>'37'!CB93</f>
        <v>0.86083887073513699</v>
      </c>
      <c r="G65" s="1198">
        <f>'37'!CC93</f>
        <v>0</v>
      </c>
      <c r="H65" s="1198">
        <f>'37'!CD93</f>
        <v>5.4441269614918936E-3</v>
      </c>
      <c r="I65" s="1198">
        <f>'37'!CE93</f>
        <v>0.12988073925809498</v>
      </c>
      <c r="J65" s="1198">
        <f>'37'!CF93</f>
        <v>0.21797369344179046</v>
      </c>
      <c r="K65" s="1198">
        <f>'37'!CG93</f>
        <v>0.26641417867417599</v>
      </c>
      <c r="L65" s="1198">
        <f>'37'!CH93</f>
        <v>0.19503647915705033</v>
      </c>
      <c r="M65" s="1198">
        <f>'37'!CI93</f>
        <v>4.6089653242533092E-2</v>
      </c>
      <c r="N65" s="1198">
        <f>'37'!CJ93</f>
        <v>0.91817843498818663</v>
      </c>
      <c r="O65" s="1198">
        <f>'37'!CK93</f>
        <v>0.37788525888644703</v>
      </c>
      <c r="P65" s="1198">
        <f>'37'!CL93</f>
        <v>0</v>
      </c>
      <c r="Q65" s="1198">
        <f>'37'!CM93</f>
        <v>0</v>
      </c>
      <c r="R65" s="1198">
        <f>'37'!CN93</f>
        <v>8.5425589816129105E-2</v>
      </c>
      <c r="S65" s="1198">
        <f>'37'!CO93</f>
        <v>8.1218998484042029E-2</v>
      </c>
      <c r="T65" s="1198">
        <f>'37'!CP93</f>
        <v>5.6685567709740772E-2</v>
      </c>
      <c r="U65" s="1198">
        <f>'37'!CQ93</f>
        <v>0.10998447941109486</v>
      </c>
      <c r="V65" s="1198">
        <f>'37'!CR93</f>
        <v>4.4570623465440266E-2</v>
      </c>
      <c r="W65" s="1198">
        <f>'37'!CS93</f>
        <v>0.29952833881706714</v>
      </c>
      <c r="X65" s="1198">
        <f>'37'!CT93</f>
        <v>0</v>
      </c>
      <c r="Y65" s="1198">
        <f>'37'!CU93</f>
        <v>0</v>
      </c>
      <c r="Z65" s="1198">
        <f>'37'!CV93</f>
        <v>8.4946535764366948E-2</v>
      </c>
      <c r="AA65" s="1198">
        <f>'37'!CW93</f>
        <v>6.2216389676296287E-2</v>
      </c>
      <c r="AB65" s="1198">
        <f>'37'!CX93</f>
        <v>0.10222228066407713</v>
      </c>
      <c r="AC65" s="1198">
        <f>'37'!CY93</f>
        <v>3.5049925856838457E-2</v>
      </c>
      <c r="AD65" s="1198">
        <f>'37'!CZ93</f>
        <v>1.5093206855488376E-2</v>
      </c>
      <c r="AE65" s="1198">
        <f>'37'!DA93</f>
        <v>0.24076483728467238</v>
      </c>
      <c r="AF65" s="1198">
        <f>'37'!DB93</f>
        <v>0</v>
      </c>
      <c r="AG65" s="1198">
        <f>'37'!DC93</f>
        <v>2.43628121002669E-2</v>
      </c>
      <c r="AH65" s="1198">
        <f>'37'!DD93</f>
        <v>4.7501238579738037E-2</v>
      </c>
      <c r="AI65" s="1198">
        <f>'37'!DE93</f>
        <v>3.0173296918076686E-2</v>
      </c>
      <c r="AJ65" s="1198">
        <f>'37'!DF93</f>
        <v>8.7166659188465917E-2</v>
      </c>
      <c r="AK65" s="1198">
        <f>'37'!DG93</f>
        <v>4.05908088809291E-2</v>
      </c>
      <c r="AL65" s="1198">
        <f>'37'!DH93</f>
        <v>1.0970021617195763E-2</v>
      </c>
      <c r="AM65" s="1198">
        <f>'37'!DI93</f>
        <v>0.65892528828843344</v>
      </c>
      <c r="AN65" s="1198">
        <f>'37'!DJ93</f>
        <v>0</v>
      </c>
      <c r="AO65" s="1198">
        <f>'37'!DK93</f>
        <v>1.822396177439355E-2</v>
      </c>
      <c r="AP65" s="1198">
        <f>'37'!DL93</f>
        <v>0.18700544248443565</v>
      </c>
      <c r="AQ65" s="1198">
        <f>'37'!DM93</f>
        <v>0.19742553324893125</v>
      </c>
      <c r="AR65" s="1198">
        <f>'37'!DN93</f>
        <v>0.18032836917838269</v>
      </c>
      <c r="AS65" s="1198">
        <f>'37'!DO93</f>
        <v>4.7882524700177308E-2</v>
      </c>
      <c r="AT65" s="1198">
        <f>'37'!DP93</f>
        <v>2.8059456902112808E-2</v>
      </c>
      <c r="AU65" s="155"/>
      <c r="AV65" s="315" t="s">
        <v>2871</v>
      </c>
      <c r="AW65" s="155"/>
      <c r="AX65" s="1089"/>
      <c r="AY65" s="1247">
        <f>'37'!DQ93</f>
        <v>0.27315847920130215</v>
      </c>
      <c r="AZ65" s="1249">
        <f>'37'!DR93</f>
        <v>0</v>
      </c>
      <c r="BA65" s="1249">
        <f>'37'!DS93</f>
        <v>1.3486633494541025E-3</v>
      </c>
      <c r="BB65" s="1249">
        <f>'37'!DT93</f>
        <v>4.5569394204495295E-2</v>
      </c>
      <c r="BC65" s="1249">
        <f>'37'!DU93</f>
        <v>8.7448126485895381E-2</v>
      </c>
      <c r="BD65" s="1249">
        <f>'37'!DV93</f>
        <v>6.5937904722943058E-2</v>
      </c>
      <c r="BE65" s="1249">
        <f>'37'!DW93</f>
        <v>5.3145451530781554E-2</v>
      </c>
      <c r="BF65" s="1249">
        <f>'37'!DX93</f>
        <v>1.9708938907732763E-2</v>
      </c>
      <c r="BG65" s="1249">
        <f>'37'!DY93</f>
        <v>1.7551103021137604</v>
      </c>
      <c r="BH65" s="1249">
        <f>'37'!DZ93</f>
        <v>0.84766450438049057</v>
      </c>
      <c r="BI65" s="1249">
        <f>'37'!EA93</f>
        <v>0</v>
      </c>
      <c r="BJ65" s="1249">
        <f>'37'!EB93</f>
        <v>2.8688970728533804E-2</v>
      </c>
      <c r="BK65" s="1249">
        <f>'37'!EC93</f>
        <v>0.32378826253482851</v>
      </c>
      <c r="BL65" s="1249">
        <f>'37'!ED93</f>
        <v>0.19483035614329014</v>
      </c>
      <c r="BM65" s="1249">
        <f>'37'!EE93</f>
        <v>0.15054123778194034</v>
      </c>
      <c r="BN65" s="1249">
        <f>'37'!EF93</f>
        <v>0.10559760654060515</v>
      </c>
      <c r="BO65" s="1249">
        <f>'37'!EG93</f>
        <v>4.4218070651292546E-2</v>
      </c>
      <c r="BP65" s="1249">
        <f>'37'!EH93</f>
        <v>0.90744579773326972</v>
      </c>
      <c r="BQ65" s="1249">
        <f>'37'!EI93</f>
        <v>1.2944759827349646E-2</v>
      </c>
      <c r="BR65" s="1249">
        <f>'37'!EJ93</f>
        <v>0.13034742660477097</v>
      </c>
      <c r="BS65" s="1249">
        <f>'37'!EK93</f>
        <v>0.31646697447244188</v>
      </c>
      <c r="BT65" s="1249">
        <f>'37'!EL93</f>
        <v>0.27902208979958498</v>
      </c>
      <c r="BU65" s="1249">
        <f>'37'!EM93</f>
        <v>0.1022095404426536</v>
      </c>
      <c r="BV65" s="1249">
        <f>'37'!EN93</f>
        <v>6.6455006586468843E-2</v>
      </c>
      <c r="BW65" s="1249">
        <f>'37'!EO93</f>
        <v>0</v>
      </c>
      <c r="BX65" s="1249">
        <f>'37'!EP93</f>
        <v>5.171618154400081E-2</v>
      </c>
    </row>
    <row r="66" spans="1:76" ht="12.95" customHeight="1">
      <c r="A66" s="155"/>
      <c r="B66" s="315" t="s">
        <v>2990</v>
      </c>
      <c r="C66" s="155"/>
      <c r="D66" s="1089"/>
      <c r="E66" s="1250">
        <f>'37'!CA94</f>
        <v>6.6541673731591562</v>
      </c>
      <c r="F66" s="1198">
        <f>'37'!CB94</f>
        <v>1.0234912133171834</v>
      </c>
      <c r="G66" s="1198">
        <f>'37'!CC94</f>
        <v>0</v>
      </c>
      <c r="H66" s="1198">
        <f>'37'!CD94</f>
        <v>2.5908193514814912E-2</v>
      </c>
      <c r="I66" s="1198">
        <f>'37'!CE94</f>
        <v>0.17178214999629804</v>
      </c>
      <c r="J66" s="1198">
        <f>'37'!CF94</f>
        <v>0.18075026473949357</v>
      </c>
      <c r="K66" s="1198">
        <f>'37'!CG94</f>
        <v>0.32356134766017658</v>
      </c>
      <c r="L66" s="1198">
        <f>'37'!CH94</f>
        <v>0.23204256580244678</v>
      </c>
      <c r="M66" s="1198">
        <f>'37'!CI94</f>
        <v>8.9446691603952938E-2</v>
      </c>
      <c r="N66" s="1198">
        <f>'37'!CJ94</f>
        <v>1.8435918065642203</v>
      </c>
      <c r="O66" s="1198">
        <f>'37'!CK94</f>
        <v>0.67324252071267843</v>
      </c>
      <c r="P66" s="1198">
        <f>'37'!CL94</f>
        <v>0</v>
      </c>
      <c r="Q66" s="1198">
        <f>'37'!CM94</f>
        <v>1.0779952199006951E-3</v>
      </c>
      <c r="R66" s="1198">
        <f>'37'!CN94</f>
        <v>0.10452572669428137</v>
      </c>
      <c r="S66" s="1198">
        <f>'37'!CO94</f>
        <v>0.11939062849705442</v>
      </c>
      <c r="T66" s="1198">
        <f>'37'!CP94</f>
        <v>0.14975504706104784</v>
      </c>
      <c r="U66" s="1198">
        <f>'37'!CQ94</f>
        <v>0.16385398914030916</v>
      </c>
      <c r="V66" s="1198">
        <f>'37'!CR94</f>
        <v>0.13463913410008493</v>
      </c>
      <c r="W66" s="1198">
        <f>'37'!CS94</f>
        <v>0.70101540581066879</v>
      </c>
      <c r="X66" s="1198">
        <f>'37'!CT94</f>
        <v>0</v>
      </c>
      <c r="Y66" s="1198">
        <f>'37'!CU94</f>
        <v>2.7881015127580202E-2</v>
      </c>
      <c r="Z66" s="1198">
        <f>'37'!CV94</f>
        <v>0.13786965961610984</v>
      </c>
      <c r="AA66" s="1198">
        <f>'37'!CW94</f>
        <v>0.1640773744183075</v>
      </c>
      <c r="AB66" s="1198">
        <f>'37'!CX94</f>
        <v>0.1874015417000176</v>
      </c>
      <c r="AC66" s="1198">
        <f>'37'!CY94</f>
        <v>0.14936827350335752</v>
      </c>
      <c r="AD66" s="1198">
        <f>'37'!CZ94</f>
        <v>3.4417541445296247E-2</v>
      </c>
      <c r="AE66" s="1198">
        <f>'37'!DA94</f>
        <v>0.4693338800408744</v>
      </c>
      <c r="AF66" s="1198">
        <f>'37'!DB94</f>
        <v>0</v>
      </c>
      <c r="AG66" s="1198">
        <f>'37'!DC94</f>
        <v>6.0315890168400083E-2</v>
      </c>
      <c r="AH66" s="1198">
        <f>'37'!DD94</f>
        <v>9.232772994067745E-2</v>
      </c>
      <c r="AI66" s="1198">
        <f>'37'!DE94</f>
        <v>0.1371258194555961</v>
      </c>
      <c r="AJ66" s="1198">
        <f>'37'!DF94</f>
        <v>9.6323100744491241E-2</v>
      </c>
      <c r="AK66" s="1198">
        <f>'37'!DG94</f>
        <v>6.8242731183941197E-2</v>
      </c>
      <c r="AL66" s="1198">
        <f>'37'!DH94</f>
        <v>1.4998608547768308E-2</v>
      </c>
      <c r="AM66" s="1198">
        <f>'37'!DI94</f>
        <v>1.2155255440864965</v>
      </c>
      <c r="AN66" s="1198">
        <f>'37'!DJ94</f>
        <v>0</v>
      </c>
      <c r="AO66" s="1198">
        <f>'37'!DK94</f>
        <v>4.2770414986125556E-2</v>
      </c>
      <c r="AP66" s="1198">
        <f>'37'!DL94</f>
        <v>0.4310526062342746</v>
      </c>
      <c r="AQ66" s="1198">
        <f>'37'!DM94</f>
        <v>0.35797351288558871</v>
      </c>
      <c r="AR66" s="1198">
        <f>'37'!DN94</f>
        <v>0.27440748791809028</v>
      </c>
      <c r="AS66" s="1198">
        <f>'37'!DO94</f>
        <v>9.0910639258829057E-2</v>
      </c>
      <c r="AT66" s="1198">
        <f>'37'!DP94</f>
        <v>1.8410882803588567E-2</v>
      </c>
      <c r="AU66" s="155"/>
      <c r="AV66" s="315" t="s">
        <v>2856</v>
      </c>
      <c r="AW66" s="155"/>
      <c r="AX66" s="1089"/>
      <c r="AY66" s="1247">
        <f>'37'!DQ94</f>
        <v>0.37611224284862443</v>
      </c>
      <c r="AZ66" s="1249">
        <f>'37'!DR94</f>
        <v>0</v>
      </c>
      <c r="BA66" s="1249">
        <f>'37'!DS94</f>
        <v>8.3471759192667461E-3</v>
      </c>
      <c r="BB66" s="1249">
        <f>'37'!DT94</f>
        <v>9.8469103311925016E-2</v>
      </c>
      <c r="BC66" s="1249">
        <f>'37'!DU94</f>
        <v>0.10613641984438049</v>
      </c>
      <c r="BD66" s="1249">
        <f>'37'!DV94</f>
        <v>5.6025170386988017E-2</v>
      </c>
      <c r="BE66" s="1249">
        <f>'37'!DW94</f>
        <v>0.10492769576334475</v>
      </c>
      <c r="BF66" s="1249">
        <f>'37'!DX94</f>
        <v>2.2066776227194738E-3</v>
      </c>
      <c r="BG66" s="1249">
        <f>'37'!DY94</f>
        <v>2.1811011412724755</v>
      </c>
      <c r="BH66" s="1249">
        <f>'37'!DZ94</f>
        <v>0.91535336891752606</v>
      </c>
      <c r="BI66" s="1249">
        <f>'37'!EA94</f>
        <v>0</v>
      </c>
      <c r="BJ66" s="1249">
        <f>'37'!EB94</f>
        <v>2.0890996761685678E-2</v>
      </c>
      <c r="BK66" s="1249">
        <f>'37'!EC94</f>
        <v>8.1772314080551758E-2</v>
      </c>
      <c r="BL66" s="1249">
        <f>'37'!ED94</f>
        <v>0.21967216064422684</v>
      </c>
      <c r="BM66" s="1249">
        <f>'37'!EE94</f>
        <v>0.29179062049321552</v>
      </c>
      <c r="BN66" s="1249">
        <f>'37'!EF94</f>
        <v>0.26332370043717984</v>
      </c>
      <c r="BO66" s="1249">
        <f>'37'!EG94</f>
        <v>3.790357650066626E-2</v>
      </c>
      <c r="BP66" s="1249">
        <f>'37'!EH94</f>
        <v>1.2657477723549495</v>
      </c>
      <c r="BQ66" s="1249">
        <f>'37'!EI94</f>
        <v>0</v>
      </c>
      <c r="BR66" s="1249">
        <f>'37'!EJ94</f>
        <v>8.6543694041342115E-2</v>
      </c>
      <c r="BS66" s="1249">
        <f>'37'!EK94</f>
        <v>0.21964664805199921</v>
      </c>
      <c r="BT66" s="1249">
        <f>'37'!EL94</f>
        <v>0.41669306407610041</v>
      </c>
      <c r="BU66" s="1249">
        <f>'37'!EM94</f>
        <v>0.28317012054514046</v>
      </c>
      <c r="BV66" s="1249">
        <f>'37'!EN94</f>
        <v>0.22176380621976841</v>
      </c>
      <c r="BW66" s="1249">
        <f>'37'!EO94</f>
        <v>3.7930439420599246E-2</v>
      </c>
      <c r="BX66" s="1249">
        <f>'37'!EP94</f>
        <v>1.4345425070155281E-2</v>
      </c>
    </row>
    <row r="67" spans="1:76" ht="12.95" customHeight="1">
      <c r="A67" s="155"/>
      <c r="B67" s="315" t="s">
        <v>2857</v>
      </c>
      <c r="C67" s="155"/>
      <c r="D67" s="1089"/>
      <c r="E67" s="1250">
        <f>'37'!CA95</f>
        <v>9.5965967112023911</v>
      </c>
      <c r="F67" s="1198">
        <f>'37'!CB95</f>
        <v>1.4285101603046297</v>
      </c>
      <c r="G67" s="1198">
        <f>'37'!CC95</f>
        <v>2.9409128806151064E-3</v>
      </c>
      <c r="H67" s="1198">
        <f>'37'!CD95</f>
        <v>8.5718980866881719E-3</v>
      </c>
      <c r="I67" s="1198">
        <f>'37'!CE95</f>
        <v>9.3786971431282395E-2</v>
      </c>
      <c r="J67" s="1198">
        <f>'37'!CF95</f>
        <v>0.2227983385787432</v>
      </c>
      <c r="K67" s="1198">
        <f>'37'!CG95</f>
        <v>0.48280138939204198</v>
      </c>
      <c r="L67" s="1198">
        <f>'37'!CH95</f>
        <v>0.50298186867404049</v>
      </c>
      <c r="M67" s="1198">
        <f>'37'!CI95</f>
        <v>0.11462878126121932</v>
      </c>
      <c r="N67" s="1198">
        <f>'37'!CJ95</f>
        <v>2.9000188083302079</v>
      </c>
      <c r="O67" s="1198">
        <f>'37'!CK95</f>
        <v>0.82400534430496553</v>
      </c>
      <c r="P67" s="1198">
        <f>'37'!CL95</f>
        <v>0</v>
      </c>
      <c r="Q67" s="1198">
        <f>'37'!CM95</f>
        <v>5.3614931412406582E-3</v>
      </c>
      <c r="R67" s="1198">
        <f>'37'!CN95</f>
        <v>0.10036195107302157</v>
      </c>
      <c r="S67" s="1198">
        <f>'37'!CO95</f>
        <v>0.17428507663536968</v>
      </c>
      <c r="T67" s="1198">
        <f>'37'!CP95</f>
        <v>0.21843216712688474</v>
      </c>
      <c r="U67" s="1198">
        <f>'37'!CQ95</f>
        <v>0.18126152863136274</v>
      </c>
      <c r="V67" s="1198">
        <f>'37'!CR95</f>
        <v>0.14430312769708656</v>
      </c>
      <c r="W67" s="1198">
        <f>'37'!CS95</f>
        <v>1.0634727835775308</v>
      </c>
      <c r="X67" s="1198">
        <f>'37'!CT95</f>
        <v>0</v>
      </c>
      <c r="Y67" s="1198">
        <f>'37'!CU95</f>
        <v>2.4992285720754483E-2</v>
      </c>
      <c r="Z67" s="1198">
        <f>'37'!CV95</f>
        <v>0.18441408916232765</v>
      </c>
      <c r="AA67" s="1198">
        <f>'37'!CW95</f>
        <v>0.31718544591442177</v>
      </c>
      <c r="AB67" s="1198">
        <f>'37'!CX95</f>
        <v>0.25221052728353777</v>
      </c>
      <c r="AC67" s="1198">
        <f>'37'!CY95</f>
        <v>0.25274966202753352</v>
      </c>
      <c r="AD67" s="1198">
        <f>'37'!CZ95</f>
        <v>3.1920773468955423E-2</v>
      </c>
      <c r="AE67" s="1198">
        <f>'37'!DA95</f>
        <v>1.01254068044771</v>
      </c>
      <c r="AF67" s="1198">
        <f>'37'!DB95</f>
        <v>0</v>
      </c>
      <c r="AG67" s="1198">
        <f>'37'!DC95</f>
        <v>5.8332503018219461E-2</v>
      </c>
      <c r="AH67" s="1198">
        <f>'37'!DD95</f>
        <v>0.18912010162159296</v>
      </c>
      <c r="AI67" s="1198">
        <f>'37'!DE95</f>
        <v>0.34250460806035721</v>
      </c>
      <c r="AJ67" s="1198">
        <f>'37'!DF95</f>
        <v>0.22924309907660273</v>
      </c>
      <c r="AK67" s="1198">
        <f>'37'!DG95</f>
        <v>0.13756538219905692</v>
      </c>
      <c r="AL67" s="1198">
        <f>'37'!DH95</f>
        <v>5.57749864718807E-2</v>
      </c>
      <c r="AM67" s="1198">
        <f>'37'!DI95</f>
        <v>1.6823341146730142</v>
      </c>
      <c r="AN67" s="1198">
        <f>'37'!DJ95</f>
        <v>1.1281590185139474E-2</v>
      </c>
      <c r="AO67" s="1198">
        <f>'37'!DK95</f>
        <v>3.4453385958351027E-2</v>
      </c>
      <c r="AP67" s="1198">
        <f>'37'!DL95</f>
        <v>0.46467492805928068</v>
      </c>
      <c r="AQ67" s="1198">
        <f>'37'!DM95</f>
        <v>0.58100046244700843</v>
      </c>
      <c r="AR67" s="1198">
        <f>'37'!DN95</f>
        <v>0.31059423098058087</v>
      </c>
      <c r="AS67" s="1198">
        <f>'37'!DO95</f>
        <v>0.25756774830561857</v>
      </c>
      <c r="AT67" s="1198">
        <f>'37'!DP95</f>
        <v>2.2761768737035525E-2</v>
      </c>
      <c r="AU67" s="155"/>
      <c r="AV67" s="315" t="s">
        <v>2884</v>
      </c>
      <c r="AW67" s="155"/>
      <c r="AX67" s="1089"/>
      <c r="AY67" s="1247">
        <f>'37'!DQ95</f>
        <v>0.34882485700410287</v>
      </c>
      <c r="AZ67" s="1249">
        <f>'37'!DR95</f>
        <v>0</v>
      </c>
      <c r="BA67" s="1249">
        <f>'37'!DS95</f>
        <v>7.3772978075174588E-3</v>
      </c>
      <c r="BB67" s="1249">
        <f>'37'!DT95</f>
        <v>7.0965606199643497E-2</v>
      </c>
      <c r="BC67" s="1249">
        <f>'37'!DU95</f>
        <v>5.8479080046280406E-2</v>
      </c>
      <c r="BD67" s="1249">
        <f>'37'!DV95</f>
        <v>0.1274545190733169</v>
      </c>
      <c r="BE67" s="1249">
        <f>'37'!DW95</f>
        <v>6.3770190590787895E-2</v>
      </c>
      <c r="BF67" s="1249">
        <f>'37'!DX95</f>
        <v>2.0778163286556739E-2</v>
      </c>
      <c r="BG67" s="1249">
        <f>'37'!DY95</f>
        <v>3.2369087708904374</v>
      </c>
      <c r="BH67" s="1249">
        <f>'37'!DZ95</f>
        <v>1.264879581916607</v>
      </c>
      <c r="BI67" s="1249">
        <f>'37'!EA95</f>
        <v>0</v>
      </c>
      <c r="BJ67" s="1249">
        <f>'37'!EB95</f>
        <v>1.9075282610935343E-2</v>
      </c>
      <c r="BK67" s="1249">
        <f>'37'!EC95</f>
        <v>0.17979601138357501</v>
      </c>
      <c r="BL67" s="1249">
        <f>'37'!ED95</f>
        <v>0.38064775066950751</v>
      </c>
      <c r="BM67" s="1249">
        <f>'37'!EE95</f>
        <v>0.45007621836669831</v>
      </c>
      <c r="BN67" s="1249">
        <f>'37'!EF95</f>
        <v>0.19949449139910053</v>
      </c>
      <c r="BO67" s="1249">
        <f>'37'!EG95</f>
        <v>3.578982748679066E-2</v>
      </c>
      <c r="BP67" s="1249">
        <f>'37'!EH95</f>
        <v>1.9720291889738297</v>
      </c>
      <c r="BQ67" s="1249">
        <f>'37'!EI95</f>
        <v>2.2500602008807265E-3</v>
      </c>
      <c r="BR67" s="1249">
        <f>'37'!EJ95</f>
        <v>9.6541037126175802E-2</v>
      </c>
      <c r="BS67" s="1249">
        <f>'37'!EK95</f>
        <v>0.29662943002820175</v>
      </c>
      <c r="BT67" s="1249">
        <f>'37'!EL95</f>
        <v>0.44715370902157781</v>
      </c>
      <c r="BU67" s="1249">
        <f>'37'!EM95</f>
        <v>0.62175343363273361</v>
      </c>
      <c r="BV67" s="1249">
        <f>'37'!EN95</f>
        <v>0.41940465188868831</v>
      </c>
      <c r="BW67" s="1249">
        <f>'37'!EO95</f>
        <v>8.82968670755718E-2</v>
      </c>
      <c r="BX67" s="1249">
        <f>'37'!EP95</f>
        <v>0</v>
      </c>
    </row>
    <row r="68" spans="1:76" ht="12.95" customHeight="1">
      <c r="A68" s="155"/>
      <c r="B68" s="315" t="s">
        <v>2859</v>
      </c>
      <c r="C68" s="155"/>
      <c r="D68" s="1089"/>
      <c r="E68" s="1250">
        <f>'37'!CA96</f>
        <v>14.692970485710077</v>
      </c>
      <c r="F68" s="1198">
        <f>'37'!CB96</f>
        <v>1.9281670540377875</v>
      </c>
      <c r="G68" s="1198">
        <f>'37'!CC96</f>
        <v>0</v>
      </c>
      <c r="H68" s="1198">
        <f>'37'!CD96</f>
        <v>2.8824171314991719E-2</v>
      </c>
      <c r="I68" s="1198">
        <f>'37'!CE96</f>
        <v>0.1069521073702961</v>
      </c>
      <c r="J68" s="1198">
        <f>'37'!CF96</f>
        <v>0.42004459911316583</v>
      </c>
      <c r="K68" s="1198">
        <f>'37'!CG96</f>
        <v>0.61892523247902953</v>
      </c>
      <c r="L68" s="1198">
        <f>'37'!CH96</f>
        <v>0.54772419013748708</v>
      </c>
      <c r="M68" s="1198">
        <f>'37'!CI96</f>
        <v>0.20569675362281778</v>
      </c>
      <c r="N68" s="1198">
        <f>'37'!CJ96</f>
        <v>4.7271976857573543</v>
      </c>
      <c r="O68" s="1198">
        <f>'37'!CK96</f>
        <v>1.0047087373082455</v>
      </c>
      <c r="P68" s="1198">
        <f>'37'!CL96</f>
        <v>0</v>
      </c>
      <c r="Q68" s="1198">
        <f>'37'!CM96</f>
        <v>7.5876361256546855E-3</v>
      </c>
      <c r="R68" s="1198">
        <f>'37'!CN96</f>
        <v>0.14133051884013303</v>
      </c>
      <c r="S68" s="1198">
        <f>'37'!CO96</f>
        <v>0.19254530453244242</v>
      </c>
      <c r="T68" s="1198">
        <f>'37'!CP96</f>
        <v>0.23811502089105333</v>
      </c>
      <c r="U68" s="1198">
        <f>'37'!CQ96</f>
        <v>0.16755745304810299</v>
      </c>
      <c r="V68" s="1198">
        <f>'37'!CR96</f>
        <v>0.25757280387085957</v>
      </c>
      <c r="W68" s="1198">
        <f>'37'!CS96</f>
        <v>1.8021176268587158</v>
      </c>
      <c r="X68" s="1198">
        <f>'37'!CT96</f>
        <v>0</v>
      </c>
      <c r="Y68" s="1198">
        <f>'37'!CU96</f>
        <v>1.0109309234258387E-2</v>
      </c>
      <c r="Z68" s="1198">
        <f>'37'!CV96</f>
        <v>0.26447971317844371</v>
      </c>
      <c r="AA68" s="1198">
        <f>'37'!CW96</f>
        <v>0.58433300687024525</v>
      </c>
      <c r="AB68" s="1198">
        <f>'37'!CX96</f>
        <v>0.51303956850573762</v>
      </c>
      <c r="AC68" s="1198">
        <f>'37'!CY96</f>
        <v>0.33272058235809582</v>
      </c>
      <c r="AD68" s="1198">
        <f>'37'!CZ96</f>
        <v>9.743544671193502E-2</v>
      </c>
      <c r="AE68" s="1198">
        <f>'37'!DA96</f>
        <v>1.9203713215903919</v>
      </c>
      <c r="AF68" s="1198">
        <f>'37'!DB96</f>
        <v>0</v>
      </c>
      <c r="AG68" s="1198">
        <f>'37'!DC96</f>
        <v>9.320244423403265E-2</v>
      </c>
      <c r="AH68" s="1198">
        <f>'37'!DD96</f>
        <v>0.64221001090053265</v>
      </c>
      <c r="AI68" s="1198">
        <f>'37'!DE96</f>
        <v>0.62454627421233611</v>
      </c>
      <c r="AJ68" s="1198">
        <f>'37'!DF96</f>
        <v>0.34606882834152314</v>
      </c>
      <c r="AK68" s="1198">
        <f>'37'!DG96</f>
        <v>0.18629424541016382</v>
      </c>
      <c r="AL68" s="1198">
        <f>'37'!DH96</f>
        <v>2.8049518491805293E-2</v>
      </c>
      <c r="AM68" s="1198">
        <f>'37'!DI96</f>
        <v>2.395958768046218</v>
      </c>
      <c r="AN68" s="1198">
        <f>'37'!DJ96</f>
        <v>1.2092196416272153E-2</v>
      </c>
      <c r="AO68" s="1198">
        <f>'37'!DK96</f>
        <v>8.4987090660643069E-2</v>
      </c>
      <c r="AP68" s="1198">
        <f>'37'!DL96</f>
        <v>0.63204203232039646</v>
      </c>
      <c r="AQ68" s="1198">
        <f>'37'!DM96</f>
        <v>0.84038873433596739</v>
      </c>
      <c r="AR68" s="1198">
        <f>'37'!DN96</f>
        <v>0.52405582400086348</v>
      </c>
      <c r="AS68" s="1198">
        <f>'37'!DO96</f>
        <v>0.2683224345804664</v>
      </c>
      <c r="AT68" s="1198">
        <f>'37'!DP96</f>
        <v>3.4070455731608072E-2</v>
      </c>
      <c r="AU68" s="155"/>
      <c r="AV68" s="315" t="s">
        <v>2887</v>
      </c>
      <c r="AW68" s="155"/>
      <c r="AX68" s="1089"/>
      <c r="AY68" s="1247">
        <f>'37'!DQ96</f>
        <v>0.416704620100461</v>
      </c>
      <c r="AZ68" s="1249">
        <f>'37'!DR96</f>
        <v>0</v>
      </c>
      <c r="BA68" s="1249">
        <f>'37'!DS96</f>
        <v>1.6008700423728359E-2</v>
      </c>
      <c r="BB68" s="1249">
        <f>'37'!DT96</f>
        <v>8.5612109870115777E-2</v>
      </c>
      <c r="BC68" s="1249">
        <f>'37'!DU96</f>
        <v>0.1263680103227913</v>
      </c>
      <c r="BD68" s="1249">
        <f>'37'!DV96</f>
        <v>8.3057747667443463E-2</v>
      </c>
      <c r="BE68" s="1249">
        <f>'37'!DW96</f>
        <v>8.0984511634467987E-2</v>
      </c>
      <c r="BF68" s="1249">
        <f>'37'!DX96</f>
        <v>2.4673540181914203E-2</v>
      </c>
      <c r="BG68" s="1249">
        <f>'37'!DY96</f>
        <v>5.2249423577682466</v>
      </c>
      <c r="BH68" s="1249">
        <f>'37'!DZ96</f>
        <v>2.0059857253798521</v>
      </c>
      <c r="BI68" s="1249">
        <f>'37'!EA96</f>
        <v>0</v>
      </c>
      <c r="BJ68" s="1249">
        <f>'37'!EB96</f>
        <v>6.1621072445972869E-2</v>
      </c>
      <c r="BK68" s="1249">
        <f>'37'!EC96</f>
        <v>0.25429086905780024</v>
      </c>
      <c r="BL68" s="1249">
        <f>'37'!ED96</f>
        <v>0.48316396662410122</v>
      </c>
      <c r="BM68" s="1249">
        <f>'37'!EE96</f>
        <v>0.67209588995734759</v>
      </c>
      <c r="BN68" s="1249">
        <f>'37'!EF96</f>
        <v>0.47771078927941479</v>
      </c>
      <c r="BO68" s="1249">
        <f>'37'!EG96</f>
        <v>5.710313801521661E-2</v>
      </c>
      <c r="BP68" s="1249">
        <f>'37'!EH96</f>
        <v>3.2189566323883945</v>
      </c>
      <c r="BQ68" s="1249">
        <f>'37'!EI96</f>
        <v>2.3218799529565213E-2</v>
      </c>
      <c r="BR68" s="1249">
        <f>'37'!EJ96</f>
        <v>0.12843174366747506</v>
      </c>
      <c r="BS68" s="1249">
        <f>'37'!EK96</f>
        <v>0.92976883665140286</v>
      </c>
      <c r="BT68" s="1249">
        <f>'37'!EL96</f>
        <v>0.97441179632737085</v>
      </c>
      <c r="BU68" s="1249">
        <f>'37'!EM96</f>
        <v>0.67558899126393979</v>
      </c>
      <c r="BV68" s="1249">
        <f>'37'!EN96</f>
        <v>0.35427745106054009</v>
      </c>
      <c r="BW68" s="1249">
        <f>'37'!EO96</f>
        <v>0.13325901388810071</v>
      </c>
      <c r="BX68" s="1249">
        <f>'37'!EP96</f>
        <v>0</v>
      </c>
    </row>
    <row r="69" spans="1:76" ht="12.95" customHeight="1">
      <c r="A69" s="155"/>
      <c r="B69" s="315" t="s">
        <v>2985</v>
      </c>
      <c r="C69" s="155"/>
      <c r="D69" s="1089"/>
      <c r="E69" s="1250">
        <f>'37'!CA97</f>
        <v>19.478001943352353</v>
      </c>
      <c r="F69" s="1198">
        <f>'37'!CB97</f>
        <v>2.5134272152780737</v>
      </c>
      <c r="G69" s="1198">
        <f>'37'!CC97</f>
        <v>0</v>
      </c>
      <c r="H69" s="1198">
        <f>'37'!CD97</f>
        <v>2.4607846225223287E-2</v>
      </c>
      <c r="I69" s="1198">
        <f>'37'!CE97</f>
        <v>0.1988922328291296</v>
      </c>
      <c r="J69" s="1198">
        <f>'37'!CF97</f>
        <v>0.55482471502282749</v>
      </c>
      <c r="K69" s="1198">
        <f>'37'!CG97</f>
        <v>0.8798493840185917</v>
      </c>
      <c r="L69" s="1198">
        <f>'37'!CH97</f>
        <v>0.64731059102390842</v>
      </c>
      <c r="M69" s="1198">
        <f>'37'!CI97</f>
        <v>0.20794244615839344</v>
      </c>
      <c r="N69" s="1198">
        <f>'37'!CJ97</f>
        <v>7.4330417468829948</v>
      </c>
      <c r="O69" s="1198">
        <f>'37'!CK97</f>
        <v>1.1793397844533466</v>
      </c>
      <c r="P69" s="1198">
        <f>'37'!CL97</f>
        <v>0</v>
      </c>
      <c r="Q69" s="1198">
        <f>'37'!CM97</f>
        <v>0</v>
      </c>
      <c r="R69" s="1198">
        <f>'37'!CN97</f>
        <v>0.23668028808293745</v>
      </c>
      <c r="S69" s="1198">
        <f>'37'!CO97</f>
        <v>0.26176745694957582</v>
      </c>
      <c r="T69" s="1198">
        <f>'37'!CP97</f>
        <v>0.23735327791902147</v>
      </c>
      <c r="U69" s="1198">
        <f>'37'!CQ97</f>
        <v>0.24723957236227412</v>
      </c>
      <c r="V69" s="1198">
        <f>'37'!CR97</f>
        <v>0.19629918913953825</v>
      </c>
      <c r="W69" s="1198">
        <f>'37'!CS97</f>
        <v>2.2893714838991315</v>
      </c>
      <c r="X69" s="1198">
        <f>'37'!CT97</f>
        <v>0</v>
      </c>
      <c r="Y69" s="1198">
        <f>'37'!CU97</f>
        <v>0</v>
      </c>
      <c r="Z69" s="1198">
        <f>'37'!CV97</f>
        <v>0.38986569105335594</v>
      </c>
      <c r="AA69" s="1198">
        <f>'37'!CW97</f>
        <v>0.70418938168314038</v>
      </c>
      <c r="AB69" s="1198">
        <f>'37'!CX97</f>
        <v>0.6300868548581422</v>
      </c>
      <c r="AC69" s="1198">
        <f>'37'!CY97</f>
        <v>0.46422842726513974</v>
      </c>
      <c r="AD69" s="1198">
        <f>'37'!CZ97</f>
        <v>0.10100112903935415</v>
      </c>
      <c r="AE69" s="1198">
        <f>'37'!DA97</f>
        <v>3.9643304785305156</v>
      </c>
      <c r="AF69" s="1198">
        <f>'37'!DB97</f>
        <v>0</v>
      </c>
      <c r="AG69" s="1198">
        <f>'37'!DC97</f>
        <v>0.16700668016883546</v>
      </c>
      <c r="AH69" s="1198">
        <f>'37'!DD97</f>
        <v>1.3205937265519085</v>
      </c>
      <c r="AI69" s="1198">
        <f>'37'!DE97</f>
        <v>1.2808145001170894</v>
      </c>
      <c r="AJ69" s="1198">
        <f>'37'!DF97</f>
        <v>0.85169376032565591</v>
      </c>
      <c r="AK69" s="1198">
        <f>'37'!DG97</f>
        <v>0.28959025504540525</v>
      </c>
      <c r="AL69" s="1198">
        <f>'37'!DH97</f>
        <v>5.4631556321618993E-2</v>
      </c>
      <c r="AM69" s="1198">
        <f>'37'!DI97</f>
        <v>2.9675635168044181</v>
      </c>
      <c r="AN69" s="1198">
        <f>'37'!DJ97</f>
        <v>0</v>
      </c>
      <c r="AO69" s="1198">
        <f>'37'!DK97</f>
        <v>0.11615583176942094</v>
      </c>
      <c r="AP69" s="1198">
        <f>'37'!DL97</f>
        <v>0.87683946627896892</v>
      </c>
      <c r="AQ69" s="1198">
        <f>'37'!DM97</f>
        <v>1.0275437186142253</v>
      </c>
      <c r="AR69" s="1198">
        <f>'37'!DN97</f>
        <v>0.63972995442819081</v>
      </c>
      <c r="AS69" s="1198">
        <f>'37'!DO97</f>
        <v>0.27488219103716094</v>
      </c>
      <c r="AT69" s="1198">
        <f>'37'!DP97</f>
        <v>3.2412354676450164E-2</v>
      </c>
      <c r="AU69" s="155"/>
      <c r="AV69" s="315" t="s">
        <v>2861</v>
      </c>
      <c r="AW69" s="155"/>
      <c r="AX69" s="1089"/>
      <c r="AY69" s="1247">
        <f>'37'!DQ97</f>
        <v>0.52978282735001747</v>
      </c>
      <c r="AZ69" s="1249">
        <f>'37'!DR97</f>
        <v>0</v>
      </c>
      <c r="BA69" s="1249">
        <f>'37'!DS97</f>
        <v>3.8927666345221637E-3</v>
      </c>
      <c r="BB69" s="1249">
        <f>'37'!DT97</f>
        <v>0.18500475647164114</v>
      </c>
      <c r="BC69" s="1249">
        <f>'37'!DU97</f>
        <v>0.22765474790596923</v>
      </c>
      <c r="BD69" s="1249">
        <f>'37'!DV97</f>
        <v>5.713054562558418E-2</v>
      </c>
      <c r="BE69" s="1249">
        <f>'37'!DW97</f>
        <v>3.3488270454586869E-2</v>
      </c>
      <c r="BF69" s="1249">
        <f>'37'!DX97</f>
        <v>2.2611740257713817E-2</v>
      </c>
      <c r="BG69" s="1249">
        <f>'37'!DY97</f>
        <v>6.0341866370368411</v>
      </c>
      <c r="BH69" s="1249">
        <f>'37'!DZ97</f>
        <v>1.1225540058036934</v>
      </c>
      <c r="BI69" s="1249">
        <f>'37'!EA97</f>
        <v>1.5819541004152251E-2</v>
      </c>
      <c r="BJ69" s="1249">
        <f>'37'!EB97</f>
        <v>1.1678299903566492E-2</v>
      </c>
      <c r="BK69" s="1249">
        <f>'37'!EC97</f>
        <v>0.29812828826046478</v>
      </c>
      <c r="BL69" s="1249">
        <f>'37'!ED97</f>
        <v>0.30187683739812954</v>
      </c>
      <c r="BM69" s="1249">
        <f>'37'!EE97</f>
        <v>0.27810353960450035</v>
      </c>
      <c r="BN69" s="1249">
        <f>'37'!EF97</f>
        <v>0.15716845039166966</v>
      </c>
      <c r="BO69" s="1249">
        <f>'37'!EG97</f>
        <v>5.9779049241210289E-2</v>
      </c>
      <c r="BP69" s="1249">
        <f>'37'!EH97</f>
        <v>4.9116326312331484</v>
      </c>
      <c r="BQ69" s="1249">
        <f>'37'!EI97</f>
        <v>8.2026154084077624E-3</v>
      </c>
      <c r="BR69" s="1249">
        <f>'37'!EJ97</f>
        <v>0.2095312828127982</v>
      </c>
      <c r="BS69" s="1249">
        <f>'37'!EK97</f>
        <v>0.86466411740768223</v>
      </c>
      <c r="BT69" s="1249">
        <f>'37'!EL97</f>
        <v>1.7724509658564578</v>
      </c>
      <c r="BU69" s="1249">
        <f>'37'!EM97</f>
        <v>0.93735138198444845</v>
      </c>
      <c r="BV69" s="1249">
        <f>'37'!EN97</f>
        <v>1.0356891670665229</v>
      </c>
      <c r="BW69" s="1249">
        <f>'37'!EO97</f>
        <v>8.3743100696831649E-2</v>
      </c>
      <c r="BX69" s="1249">
        <f>'37'!EP97</f>
        <v>0</v>
      </c>
    </row>
    <row r="70" spans="1:76" ht="12.95" customHeight="1">
      <c r="A70" s="155"/>
      <c r="B70" s="315" t="s">
        <v>2889</v>
      </c>
      <c r="C70" s="155"/>
      <c r="D70" s="1089"/>
      <c r="E70" s="1250">
        <f>'37'!CA98</f>
        <v>24.184194960100484</v>
      </c>
      <c r="F70" s="1198">
        <f>'37'!CB98</f>
        <v>3.5006457908984294</v>
      </c>
      <c r="G70" s="1198">
        <f>'37'!CC98</f>
        <v>0</v>
      </c>
      <c r="H70" s="1198">
        <f>'37'!CD98</f>
        <v>3.6958815602689675E-2</v>
      </c>
      <c r="I70" s="1198">
        <f>'37'!CE98</f>
        <v>0.23605779512003566</v>
      </c>
      <c r="J70" s="1198">
        <f>'37'!CF98</f>
        <v>0.51725362905957717</v>
      </c>
      <c r="K70" s="1198">
        <f>'37'!CG98</f>
        <v>1.118033161056966</v>
      </c>
      <c r="L70" s="1198">
        <f>'37'!CH98</f>
        <v>1.2360700236441551</v>
      </c>
      <c r="M70" s="1198">
        <f>'37'!CI98</f>
        <v>0.35627236641500498</v>
      </c>
      <c r="N70" s="1198">
        <f>'37'!CJ98</f>
        <v>10.925118308934669</v>
      </c>
      <c r="O70" s="1198">
        <f>'37'!CK98</f>
        <v>1.2862709731111444</v>
      </c>
      <c r="P70" s="1198">
        <f>'37'!CL98</f>
        <v>0</v>
      </c>
      <c r="Q70" s="1198">
        <f>'37'!CM98</f>
        <v>3.2900500719069857E-3</v>
      </c>
      <c r="R70" s="1198">
        <f>'37'!CN98</f>
        <v>0.22189736939410457</v>
      </c>
      <c r="S70" s="1198">
        <f>'37'!CO98</f>
        <v>0.26259018191046768</v>
      </c>
      <c r="T70" s="1198">
        <f>'37'!CP98</f>
        <v>0.32760638324454233</v>
      </c>
      <c r="U70" s="1198">
        <f>'37'!CQ98</f>
        <v>0.23168724851740588</v>
      </c>
      <c r="V70" s="1198">
        <f>'37'!CR98</f>
        <v>0.23919973997271687</v>
      </c>
      <c r="W70" s="1198">
        <f>'37'!CS98</f>
        <v>3.4208456869682022</v>
      </c>
      <c r="X70" s="1198">
        <f>'37'!CT98</f>
        <v>1.6450250359534928E-3</v>
      </c>
      <c r="Y70" s="1198">
        <f>'37'!CU98</f>
        <v>4.9350751078604781E-3</v>
      </c>
      <c r="Z70" s="1198">
        <f>'37'!CV98</f>
        <v>0.34480395755166698</v>
      </c>
      <c r="AA70" s="1198">
        <f>'37'!CW98</f>
        <v>0.99487890621984687</v>
      </c>
      <c r="AB70" s="1198">
        <f>'37'!CX98</f>
        <v>1.4002738442155824</v>
      </c>
      <c r="AC70" s="1198">
        <f>'37'!CY98</f>
        <v>0.55000789529751026</v>
      </c>
      <c r="AD70" s="1198">
        <f>'37'!CZ98</f>
        <v>0.12430098353978296</v>
      </c>
      <c r="AE70" s="1198">
        <f>'37'!DA98</f>
        <v>6.2180016488553154</v>
      </c>
      <c r="AF70" s="1198">
        <f>'37'!DB98</f>
        <v>3.2900500719069857E-3</v>
      </c>
      <c r="AG70" s="1198">
        <f>'37'!DC98</f>
        <v>0.31942314402892602</v>
      </c>
      <c r="AH70" s="1198">
        <f>'37'!DD98</f>
        <v>1.9590060784058538</v>
      </c>
      <c r="AI70" s="1198">
        <f>'37'!DE98</f>
        <v>2.0452143335232682</v>
      </c>
      <c r="AJ70" s="1198">
        <f>'37'!DF98</f>
        <v>1.225220817844451</v>
      </c>
      <c r="AK70" s="1198">
        <f>'37'!DG98</f>
        <v>0.59488495341780334</v>
      </c>
      <c r="AL70" s="1198">
        <f>'37'!DH98</f>
        <v>7.0962271563106583E-2</v>
      </c>
      <c r="AM70" s="1198">
        <f>'37'!DI98</f>
        <v>4.2192699330621775</v>
      </c>
      <c r="AN70" s="1198">
        <f>'37'!DJ98</f>
        <v>7.334558135246535E-3</v>
      </c>
      <c r="AO70" s="1198">
        <f>'37'!DK98</f>
        <v>0.11798683412228946</v>
      </c>
      <c r="AP70" s="1198">
        <f>'37'!DL98</f>
        <v>1.1948496542498241</v>
      </c>
      <c r="AQ70" s="1198">
        <f>'37'!DM98</f>
        <v>1.42069122316139</v>
      </c>
      <c r="AR70" s="1198">
        <f>'37'!DN98</f>
        <v>0.98114212472302165</v>
      </c>
      <c r="AS70" s="1198">
        <f>'37'!DO98</f>
        <v>0.44587611714101011</v>
      </c>
      <c r="AT70" s="1198">
        <f>'37'!DP98</f>
        <v>5.1389421529396406E-2</v>
      </c>
      <c r="AU70" s="155"/>
      <c r="AV70" s="315" t="s">
        <v>2876</v>
      </c>
      <c r="AW70" s="155"/>
      <c r="AX70" s="1089"/>
      <c r="AY70" s="1247">
        <f>'37'!DQ98</f>
        <v>0.85371357418067717</v>
      </c>
      <c r="AZ70" s="1249">
        <f>'37'!DR98</f>
        <v>0</v>
      </c>
      <c r="BA70" s="1249">
        <f>'37'!DS98</f>
        <v>2.3791245587059102E-2</v>
      </c>
      <c r="BB70" s="1249">
        <f>'37'!DT98</f>
        <v>0.15984757884038642</v>
      </c>
      <c r="BC70" s="1249">
        <f>'37'!DU98</f>
        <v>0.25809625341919712</v>
      </c>
      <c r="BD70" s="1249">
        <f>'37'!DV98</f>
        <v>0.2145238174259842</v>
      </c>
      <c r="BE70" s="1249">
        <f>'37'!DW98</f>
        <v>0.12528146510539878</v>
      </c>
      <c r="BF70" s="1249">
        <f>'37'!DX98</f>
        <v>7.2173213802651737E-2</v>
      </c>
      <c r="BG70" s="1249">
        <f>'37'!DY98</f>
        <v>4.6854473530245517</v>
      </c>
      <c r="BH70" s="1249">
        <f>'37'!DZ98</f>
        <v>1.9094286422306426</v>
      </c>
      <c r="BI70" s="1249">
        <f>'37'!EA98</f>
        <v>1.6450250359534928E-3</v>
      </c>
      <c r="BJ70" s="1249">
        <f>'37'!EB98</f>
        <v>0.12307803339570941</v>
      </c>
      <c r="BK70" s="1249">
        <f>'37'!EC98</f>
        <v>0.3456904818699662</v>
      </c>
      <c r="BL70" s="1249">
        <f>'37'!ED98</f>
        <v>0.40069227341276786</v>
      </c>
      <c r="BM70" s="1249">
        <f>'37'!EE98</f>
        <v>0.45977805308436331</v>
      </c>
      <c r="BN70" s="1249">
        <f>'37'!EF98</f>
        <v>0.4783421907440184</v>
      </c>
      <c r="BO70" s="1249">
        <f>'37'!EG98</f>
        <v>0.10020258468786358</v>
      </c>
      <c r="BP70" s="1249">
        <f>'37'!EH98</f>
        <v>2.77601871079391</v>
      </c>
      <c r="BQ70" s="1249">
        <f>'37'!EI98</f>
        <v>1.0767436598923381E-2</v>
      </c>
      <c r="BR70" s="1249">
        <f>'37'!EJ98</f>
        <v>0.20103042078004846</v>
      </c>
      <c r="BS70" s="1249">
        <f>'37'!EK98</f>
        <v>0.47721037365033792</v>
      </c>
      <c r="BT70" s="1249">
        <f>'37'!EL98</f>
        <v>1.4360133723364639</v>
      </c>
      <c r="BU70" s="1249">
        <f>'37'!EM98</f>
        <v>0.31197184461629335</v>
      </c>
      <c r="BV70" s="1249">
        <f>'37'!EN98</f>
        <v>0.22760571140924474</v>
      </c>
      <c r="BW70" s="1249">
        <f>'37'!EO98</f>
        <v>0.11141955140259791</v>
      </c>
      <c r="BX70" s="1249">
        <f>'37'!EP98</f>
        <v>0</v>
      </c>
    </row>
    <row r="71" spans="1:76" ht="12.95" customHeight="1">
      <c r="A71" s="155"/>
      <c r="B71" s="315" t="s">
        <v>2866</v>
      </c>
      <c r="C71" s="155"/>
      <c r="D71" s="1089"/>
      <c r="E71" s="1250">
        <f>'37'!CA99</f>
        <v>54.75149071208628</v>
      </c>
      <c r="F71" s="1198">
        <f>'37'!CB99</f>
        <v>7.8547611485781665</v>
      </c>
      <c r="G71" s="1198">
        <f>'37'!CC99</f>
        <v>0</v>
      </c>
      <c r="H71" s="1198">
        <f>'37'!CD99</f>
        <v>3.8215252897815494E-2</v>
      </c>
      <c r="I71" s="1198">
        <f>'37'!CE99</f>
        <v>0.4303241792762259</v>
      </c>
      <c r="J71" s="1198">
        <f>'37'!CF99</f>
        <v>1.5977342638890324</v>
      </c>
      <c r="K71" s="1198">
        <f>'37'!CG99</f>
        <v>2.9240965493067539</v>
      </c>
      <c r="L71" s="1198">
        <f>'37'!CH99</f>
        <v>2.3172065116623846</v>
      </c>
      <c r="M71" s="1198">
        <f>'37'!CI99</f>
        <v>0.54718439154595366</v>
      </c>
      <c r="N71" s="1198">
        <f>'37'!CJ99</f>
        <v>21.641746954240318</v>
      </c>
      <c r="O71" s="1198">
        <f>'37'!CK99</f>
        <v>1.31542802012434</v>
      </c>
      <c r="P71" s="1198">
        <f>'37'!CL99</f>
        <v>0</v>
      </c>
      <c r="Q71" s="1198">
        <f>'37'!CM99</f>
        <v>4.0581847015842769E-2</v>
      </c>
      <c r="R71" s="1198">
        <f>'37'!CN99</f>
        <v>0.14507977206575456</v>
      </c>
      <c r="S71" s="1198">
        <f>'37'!CO99</f>
        <v>0.24809265885783213</v>
      </c>
      <c r="T71" s="1198">
        <f>'37'!CP99</f>
        <v>0.39725533939003377</v>
      </c>
      <c r="U71" s="1198">
        <f>'37'!CQ99</f>
        <v>0.19563932130942624</v>
      </c>
      <c r="V71" s="1198">
        <f>'37'!CR99</f>
        <v>0.28877908148545123</v>
      </c>
      <c r="W71" s="1198">
        <f>'37'!CS99</f>
        <v>5.7488031275426543</v>
      </c>
      <c r="X71" s="1198">
        <f>'37'!CT99</f>
        <v>0</v>
      </c>
      <c r="Y71" s="1198">
        <f>'37'!CU99</f>
        <v>0</v>
      </c>
      <c r="Z71" s="1198">
        <f>'37'!CV99</f>
        <v>0.95152613734667879</v>
      </c>
      <c r="AA71" s="1198">
        <f>'37'!CW99</f>
        <v>1.789680011329797</v>
      </c>
      <c r="AB71" s="1198">
        <f>'37'!CX99</f>
        <v>1.5223620344687991</v>
      </c>
      <c r="AC71" s="1198">
        <f>'37'!CY99</f>
        <v>1.3499389847925554</v>
      </c>
      <c r="AD71" s="1198">
        <f>'37'!CZ99</f>
        <v>0.13529595960482074</v>
      </c>
      <c r="AE71" s="1198">
        <f>'37'!DA99</f>
        <v>14.577515806573325</v>
      </c>
      <c r="AF71" s="1198">
        <f>'37'!DB99</f>
        <v>0</v>
      </c>
      <c r="AG71" s="1198">
        <f>'37'!DC99</f>
        <v>1.1073294468469308</v>
      </c>
      <c r="AH71" s="1198">
        <f>'37'!DD99</f>
        <v>5.5024913022472486</v>
      </c>
      <c r="AI71" s="1198">
        <f>'37'!DE99</f>
        <v>3.7678826027777608</v>
      </c>
      <c r="AJ71" s="1198">
        <f>'37'!DF99</f>
        <v>2.6151891174900932</v>
      </c>
      <c r="AK71" s="1198">
        <f>'37'!DG99</f>
        <v>1.3268775487423794</v>
      </c>
      <c r="AL71" s="1198">
        <f>'37'!DH99</f>
        <v>0.25774578846891649</v>
      </c>
      <c r="AM71" s="1198">
        <f>'37'!DI99</f>
        <v>8.687159839506192</v>
      </c>
      <c r="AN71" s="1198">
        <f>'37'!DJ99</f>
        <v>9.7683202571272765E-3</v>
      </c>
      <c r="AO71" s="1198">
        <f>'37'!DK99</f>
        <v>0.31451287206421519</v>
      </c>
      <c r="AP71" s="1198">
        <f>'37'!DL99</f>
        <v>2.5455139087844052</v>
      </c>
      <c r="AQ71" s="1198">
        <f>'37'!DM99</f>
        <v>2.6407172374437673</v>
      </c>
      <c r="AR71" s="1198">
        <f>'37'!DN99</f>
        <v>2.0813589979463125</v>
      </c>
      <c r="AS71" s="1198">
        <f>'37'!DO99</f>
        <v>0.93440037618374217</v>
      </c>
      <c r="AT71" s="1198">
        <f>'37'!DP99</f>
        <v>0.16088812682662051</v>
      </c>
      <c r="AU71" s="155"/>
      <c r="AV71" s="315" t="s">
        <v>2865</v>
      </c>
      <c r="AW71" s="155"/>
      <c r="AX71" s="1089"/>
      <c r="AY71" s="1247">
        <f>'37'!DQ99</f>
        <v>4.674541489500923</v>
      </c>
      <c r="AZ71" s="1249">
        <f>'37'!DR99</f>
        <v>2.4420800642818194E-2</v>
      </c>
      <c r="BA71" s="1249">
        <f>'37'!DS99</f>
        <v>0.18726422354383629</v>
      </c>
      <c r="BB71" s="1249">
        <f>'37'!DT99</f>
        <v>1.4237413758807742</v>
      </c>
      <c r="BC71" s="1249">
        <f>'37'!DU99</f>
        <v>1.0541862721011015</v>
      </c>
      <c r="BD71" s="1249">
        <f>'37'!DV99</f>
        <v>1.0626977003746214</v>
      </c>
      <c r="BE71" s="1249">
        <f>'37'!DW99</f>
        <v>0.80087852299422801</v>
      </c>
      <c r="BF71" s="1249">
        <f>'37'!DX99</f>
        <v>0.12135259396354271</v>
      </c>
      <c r="BG71" s="1249">
        <f>'37'!DY99</f>
        <v>11.89328128026067</v>
      </c>
      <c r="BH71" s="1249">
        <f>'37'!DZ99</f>
        <v>3.8651697947987258</v>
      </c>
      <c r="BI71" s="1249">
        <f>'37'!EA99</f>
        <v>4.8841601285636383E-3</v>
      </c>
      <c r="BJ71" s="1249">
        <f>'37'!EB99</f>
        <v>9.9177838351306336E-2</v>
      </c>
      <c r="BK71" s="1249">
        <f>'37'!EC99</f>
        <v>0.53942877463572592</v>
      </c>
      <c r="BL71" s="1249">
        <f>'37'!ED99</f>
        <v>1.3282513586391189</v>
      </c>
      <c r="BM71" s="1249">
        <f>'37'!EE99</f>
        <v>0.91358371494737955</v>
      </c>
      <c r="BN71" s="1249">
        <f>'37'!EF99</f>
        <v>0.83892938278817497</v>
      </c>
      <c r="BO71" s="1249">
        <f>'37'!EG99</f>
        <v>0.14091456530845681</v>
      </c>
      <c r="BP71" s="1249">
        <f>'37'!EH99</f>
        <v>8.0281114854619435</v>
      </c>
      <c r="BQ71" s="1249">
        <f>'37'!EI99</f>
        <v>3.1600893186979909E-2</v>
      </c>
      <c r="BR71" s="1249">
        <f>'37'!EJ99</f>
        <v>0.45095283937292463</v>
      </c>
      <c r="BS71" s="1249">
        <f>'37'!EK99</f>
        <v>2.0196193684628811</v>
      </c>
      <c r="BT71" s="1249">
        <f>'37'!EL99</f>
        <v>3.0464873731324809</v>
      </c>
      <c r="BU71" s="1249">
        <f>'37'!EM99</f>
        <v>1.5824036625742748</v>
      </c>
      <c r="BV71" s="1249">
        <f>'37'!EN99</f>
        <v>0.6634093739232807</v>
      </c>
      <c r="BW71" s="1249">
        <f>'37'!EO99</f>
        <v>0.23363797480912352</v>
      </c>
      <c r="BX71" s="1249">
        <f>'37'!EP99</f>
        <v>0</v>
      </c>
    </row>
    <row r="72" spans="1:76" ht="12.95" customHeight="1" thickBot="1">
      <c r="A72" s="169"/>
      <c r="B72" s="1251" t="s">
        <v>2878</v>
      </c>
      <c r="C72" s="169"/>
      <c r="D72" s="1104"/>
      <c r="E72" s="1252">
        <f>'37'!CA100</f>
        <v>213.38134131888924</v>
      </c>
      <c r="F72" s="1202">
        <f>'37'!CB100</f>
        <v>19.898362172288156</v>
      </c>
      <c r="G72" s="1202">
        <f>'37'!CC100</f>
        <v>0</v>
      </c>
      <c r="H72" s="1202">
        <f>'37'!CD100</f>
        <v>0.29025478081613121</v>
      </c>
      <c r="I72" s="1202">
        <f>'37'!CE100</f>
        <v>0.9196635050979679</v>
      </c>
      <c r="J72" s="1202">
        <f>'37'!CF100</f>
        <v>3.8872473731259083</v>
      </c>
      <c r="K72" s="1202">
        <f>'37'!CG100</f>
        <v>6.9203521405232964</v>
      </c>
      <c r="L72" s="1202">
        <f>'37'!CH100</f>
        <v>6.4263588274651884</v>
      </c>
      <c r="M72" s="1202">
        <f>'37'!CI100</f>
        <v>1.4544855452596626</v>
      </c>
      <c r="N72" s="1202">
        <f>'37'!CJ100</f>
        <v>104.79399304436593</v>
      </c>
      <c r="O72" s="1202">
        <f>'37'!CK100</f>
        <v>2.8956322410566231</v>
      </c>
      <c r="P72" s="1202">
        <f>'37'!CL100</f>
        <v>0</v>
      </c>
      <c r="Q72" s="1202">
        <f>'37'!CM100</f>
        <v>0.14663533379754032</v>
      </c>
      <c r="R72" s="1202">
        <f>'37'!CN100</f>
        <v>0.63502727266917536</v>
      </c>
      <c r="S72" s="1202">
        <f>'37'!CO100</f>
        <v>0.51173658691960844</v>
      </c>
      <c r="T72" s="1202">
        <f>'37'!CP100</f>
        <v>0.67496616761546835</v>
      </c>
      <c r="U72" s="1202">
        <f>'37'!CQ100</f>
        <v>0.75884549815439706</v>
      </c>
      <c r="V72" s="1202">
        <f>'37'!CR100</f>
        <v>0.16842138190043388</v>
      </c>
      <c r="W72" s="1202">
        <f>'37'!CS100</f>
        <v>15.441660931854964</v>
      </c>
      <c r="X72" s="1202">
        <f>'37'!CT100</f>
        <v>0</v>
      </c>
      <c r="Y72" s="1202">
        <f>'37'!CU100</f>
        <v>5.3750885336320588E-3</v>
      </c>
      <c r="Z72" s="1202">
        <f>'37'!CV100</f>
        <v>0.94308660127837873</v>
      </c>
      <c r="AA72" s="1202">
        <f>'37'!CW100</f>
        <v>5.3376129161270418</v>
      </c>
      <c r="AB72" s="1202">
        <f>'37'!CX100</f>
        <v>5.6837998050202767</v>
      </c>
      <c r="AC72" s="1202">
        <f>'37'!CY100</f>
        <v>3.1652879062346173</v>
      </c>
      <c r="AD72" s="1202">
        <f>'37'!CZ100</f>
        <v>0.30649861466101153</v>
      </c>
      <c r="AE72" s="1202">
        <f>'37'!DA100</f>
        <v>86.456699871454333</v>
      </c>
      <c r="AF72" s="1202">
        <f>'37'!DB100</f>
        <v>5.3750885336320588E-3</v>
      </c>
      <c r="AG72" s="1202">
        <f>'37'!DC100</f>
        <v>5.6826417982563786</v>
      </c>
      <c r="AH72" s="1202">
        <f>'37'!DD100</f>
        <v>31.278476833565289</v>
      </c>
      <c r="AI72" s="1202">
        <f>'37'!DE100</f>
        <v>23.5183994539588</v>
      </c>
      <c r="AJ72" s="1202">
        <f>'37'!DF100</f>
        <v>16.058241478964412</v>
      </c>
      <c r="AK72" s="1202">
        <f>'37'!DG100</f>
        <v>8.7659186122235333</v>
      </c>
      <c r="AL72" s="1202">
        <f>'37'!DH100</f>
        <v>1.1476466059522947</v>
      </c>
      <c r="AM72" s="1202">
        <f>'37'!DI100</f>
        <v>27.429361950429875</v>
      </c>
      <c r="AN72" s="1202">
        <f>'37'!DJ100</f>
        <v>7.0289619285957686E-2</v>
      </c>
      <c r="AO72" s="1202">
        <f>'37'!DK100</f>
        <v>1.3884236552631317</v>
      </c>
      <c r="AP72" s="1202">
        <f>'37'!DL100</f>
        <v>7.9595982594346424</v>
      </c>
      <c r="AQ72" s="1202">
        <f>'37'!DM100</f>
        <v>8.9653345368116124</v>
      </c>
      <c r="AR72" s="1202">
        <f>'37'!DN100</f>
        <v>6.220772684170675</v>
      </c>
      <c r="AS72" s="1202">
        <f>'37'!DO100</f>
        <v>2.6151787924615246</v>
      </c>
      <c r="AT72" s="1202">
        <f>'37'!DP100</f>
        <v>0.20976440300233026</v>
      </c>
      <c r="AU72" s="169"/>
      <c r="AV72" s="1251" t="s">
        <v>2878</v>
      </c>
      <c r="AW72" s="169"/>
      <c r="AX72" s="1104"/>
      <c r="AY72" s="1253">
        <f>'37'!DQ100</f>
        <v>4.3669067954801086</v>
      </c>
      <c r="AZ72" s="1254">
        <f>'37'!DR100</f>
        <v>0</v>
      </c>
      <c r="BA72" s="1254">
        <f>'37'!DS100</f>
        <v>0.26454086211012218</v>
      </c>
      <c r="BB72" s="1254">
        <f>'37'!DT100</f>
        <v>1.1209304677647867</v>
      </c>
      <c r="BC72" s="1254">
        <f>'37'!DU100</f>
        <v>1.6470710283394296</v>
      </c>
      <c r="BD72" s="1254">
        <f>'37'!DV100</f>
        <v>0.78125525313468713</v>
      </c>
      <c r="BE72" s="1254">
        <f>'37'!DW100</f>
        <v>0.47017924675501643</v>
      </c>
      <c r="BF72" s="1254">
        <f>'37'!DX100</f>
        <v>8.2929937376066493E-2</v>
      </c>
      <c r="BG72" s="1254">
        <f>'37'!DY100</f>
        <v>56.892717356325129</v>
      </c>
      <c r="BH72" s="1254">
        <f>'37'!DZ100</f>
        <v>12.94098979885997</v>
      </c>
      <c r="BI72" s="1254">
        <f>'37'!EA100</f>
        <v>4.300070826905647E-2</v>
      </c>
      <c r="BJ72" s="1254">
        <f>'37'!EB100</f>
        <v>0.37625619735424415</v>
      </c>
      <c r="BK72" s="1254">
        <f>'37'!EC100</f>
        <v>2.2652501049176559</v>
      </c>
      <c r="BL72" s="1254">
        <f>'37'!ED100</f>
        <v>3.9481516918479227</v>
      </c>
      <c r="BM72" s="1254">
        <f>'37'!EE100</f>
        <v>4.1305848227621507</v>
      </c>
      <c r="BN72" s="1254">
        <f>'37'!EF100</f>
        <v>1.7354110694686162</v>
      </c>
      <c r="BO72" s="1254">
        <f>'37'!EG100</f>
        <v>0.44233520424032358</v>
      </c>
      <c r="BP72" s="1254">
        <f>'37'!EH100</f>
        <v>43.951727557465169</v>
      </c>
      <c r="BQ72" s="1254">
        <f>'37'!EI100</f>
        <v>0.11535766929871881</v>
      </c>
      <c r="BR72" s="1254">
        <f>'37'!EJ100</f>
        <v>2.7135372352363167</v>
      </c>
      <c r="BS72" s="1254">
        <f>'37'!EK100</f>
        <v>9.3750192353985895</v>
      </c>
      <c r="BT72" s="1254">
        <f>'37'!EL100</f>
        <v>13.291411865510833</v>
      </c>
      <c r="BU72" s="1254">
        <f>'37'!EM100</f>
        <v>10.032179007923856</v>
      </c>
      <c r="BV72" s="1254">
        <f>'37'!EN100</f>
        <v>4.9632808008932141</v>
      </c>
      <c r="BW72" s="1254">
        <f>'37'!EO100</f>
        <v>3.4609417432036347</v>
      </c>
      <c r="BX72" s="1254">
        <f>'37'!EP100</f>
        <v>0</v>
      </c>
    </row>
    <row r="73" spans="1:76" ht="12.95" customHeight="1">
      <c r="A73" s="1255" t="s">
        <v>2991</v>
      </c>
      <c r="B73" s="1256"/>
      <c r="C73" s="1256"/>
      <c r="D73" s="1256"/>
      <c r="E73" s="1256"/>
      <c r="F73" s="1256"/>
      <c r="G73" s="1256"/>
      <c r="H73" s="1256"/>
      <c r="I73" s="1256"/>
      <c r="J73" s="1256"/>
      <c r="K73" s="1256"/>
      <c r="L73" s="1256"/>
      <c r="M73" s="1256"/>
      <c r="N73" s="1256"/>
      <c r="O73" s="1256"/>
      <c r="P73" s="1256"/>
      <c r="Q73" s="1256"/>
      <c r="R73" s="1256"/>
      <c r="S73" s="1256"/>
      <c r="T73" s="1256"/>
      <c r="U73" s="1256"/>
      <c r="V73" s="1256"/>
      <c r="AU73" s="1030"/>
      <c r="AV73" s="1030"/>
      <c r="AW73" s="1030"/>
      <c r="AX73" s="1030"/>
    </row>
    <row r="74" spans="1:76" ht="18" customHeight="1">
      <c r="A74" s="1030"/>
      <c r="B74" s="1030"/>
      <c r="C74" s="1030"/>
      <c r="D74" s="1030"/>
      <c r="S74" s="1257"/>
      <c r="T74" s="1257"/>
      <c r="U74" s="1257"/>
      <c r="X74" s="1257"/>
      <c r="Y74" s="1257"/>
      <c r="Z74" s="1257"/>
      <c r="AA74" s="1257"/>
      <c r="AB74" s="1257"/>
      <c r="AF74" s="1257"/>
      <c r="AG74" s="1257"/>
      <c r="AH74" s="1257"/>
      <c r="AI74" s="1257"/>
      <c r="AJ74" s="1257"/>
      <c r="AU74" s="1030"/>
      <c r="AV74" s="1030"/>
      <c r="AW74" s="1030"/>
      <c r="AX74" s="1030"/>
      <c r="BI74" s="1257"/>
      <c r="BJ74" s="1257"/>
      <c r="BK74" s="1257"/>
      <c r="BL74" s="1257"/>
      <c r="BM74" s="1257"/>
      <c r="BQ74" s="1257"/>
      <c r="BR74" s="1257"/>
      <c r="BS74" s="1257"/>
      <c r="BT74" s="1257"/>
      <c r="BU74" s="1257"/>
    </row>
    <row r="75" spans="1:76" ht="30.75" customHeight="1">
      <c r="A75" s="1030"/>
      <c r="B75" s="1030"/>
      <c r="C75" s="1030"/>
      <c r="D75" s="1030"/>
      <c r="S75" s="1258"/>
      <c r="T75" s="1258"/>
      <c r="U75" s="1258"/>
      <c r="X75" s="1258"/>
      <c r="Y75" s="1258"/>
      <c r="Z75" s="1258"/>
      <c r="AA75" s="1258"/>
      <c r="AB75" s="1258"/>
      <c r="AF75" s="1258"/>
      <c r="AG75" s="1258"/>
      <c r="AH75" s="1258"/>
      <c r="AI75" s="1258"/>
      <c r="AJ75" s="1258"/>
      <c r="AU75" s="1030"/>
      <c r="AV75" s="1030"/>
      <c r="AW75" s="1030"/>
      <c r="AX75" s="1030"/>
      <c r="BI75" s="1258"/>
      <c r="BJ75" s="1258"/>
      <c r="BK75" s="1258"/>
      <c r="BL75" s="1258"/>
      <c r="BM75" s="1258"/>
      <c r="BQ75" s="1258"/>
      <c r="BR75" s="1258"/>
      <c r="BS75" s="1258"/>
      <c r="BT75" s="1258"/>
      <c r="BU75" s="1258"/>
    </row>
    <row r="76" spans="1:76" ht="16.5" customHeight="1">
      <c r="A76" s="1030"/>
      <c r="B76" s="1030"/>
      <c r="C76" s="1030"/>
      <c r="D76" s="1030"/>
      <c r="S76" s="1257"/>
      <c r="AF76" s="1257"/>
      <c r="AG76" s="1257"/>
      <c r="AH76" s="1257"/>
      <c r="AI76" s="1257"/>
      <c r="AJ76" s="1257"/>
      <c r="AU76" s="1030"/>
      <c r="AV76" s="1030"/>
      <c r="AW76" s="1030"/>
      <c r="AX76" s="1030"/>
      <c r="BI76" s="1257"/>
      <c r="BJ76" s="1257"/>
      <c r="BK76" s="1257"/>
      <c r="BL76" s="1257"/>
      <c r="BM76" s="1257"/>
      <c r="BQ76" s="1257"/>
      <c r="BR76" s="1257"/>
      <c r="BS76" s="1257"/>
      <c r="BT76" s="1257"/>
      <c r="BU76" s="1257"/>
    </row>
    <row r="77" spans="1:76" ht="15">
      <c r="A77" s="1030"/>
      <c r="B77" s="1030"/>
      <c r="C77" s="1030"/>
      <c r="D77" s="1030"/>
      <c r="S77" s="1259"/>
      <c r="AF77" s="1259"/>
      <c r="AG77" s="1259"/>
      <c r="AH77" s="1259"/>
      <c r="AI77" s="1259"/>
      <c r="AJ77" s="1259"/>
      <c r="AU77" s="1030"/>
      <c r="AV77" s="1030"/>
      <c r="AW77" s="1030"/>
      <c r="AX77" s="1030"/>
      <c r="BI77" s="1259"/>
      <c r="BJ77" s="1259"/>
      <c r="BK77" s="1259"/>
      <c r="BL77" s="1259"/>
      <c r="BM77" s="1259"/>
      <c r="BQ77" s="1259"/>
      <c r="BR77" s="1259"/>
      <c r="BS77" s="1259"/>
      <c r="BT77" s="1259"/>
      <c r="BU77" s="1259"/>
    </row>
    <row r="78" spans="1:76" ht="15.75" customHeight="1">
      <c r="A78" s="1030"/>
      <c r="B78" s="1030"/>
      <c r="C78" s="1030"/>
      <c r="D78" s="1030"/>
      <c r="S78" s="1260"/>
      <c r="AF78" s="1260"/>
      <c r="AG78" s="1260"/>
      <c r="AH78" s="1260"/>
      <c r="AI78" s="1260"/>
      <c r="AJ78" s="1260"/>
      <c r="AU78" s="1030"/>
      <c r="AV78" s="1030"/>
      <c r="AW78" s="1030"/>
      <c r="AX78" s="1030"/>
      <c r="BI78" s="1260"/>
      <c r="BJ78" s="1260"/>
      <c r="BK78" s="1260"/>
      <c r="BL78" s="1260"/>
      <c r="BM78" s="1260"/>
      <c r="BN78" s="1030"/>
      <c r="BQ78" s="1260"/>
      <c r="BR78" s="1260"/>
      <c r="BS78" s="1260"/>
      <c r="BT78" s="1260"/>
      <c r="BU78" s="1260"/>
    </row>
    <row r="79" spans="1:76" ht="15.75" customHeight="1">
      <c r="A79" s="1030"/>
      <c r="B79" s="1030"/>
      <c r="C79" s="1030"/>
      <c r="D79" s="1030"/>
      <c r="S79" s="1260"/>
      <c r="T79" s="1260"/>
      <c r="U79" s="1260"/>
      <c r="X79" s="1260"/>
      <c r="Y79" s="1260"/>
      <c r="Z79" s="1260"/>
      <c r="AA79" s="1260"/>
      <c r="AB79" s="1260"/>
      <c r="AF79" s="1260"/>
      <c r="AG79" s="1260"/>
      <c r="AH79" s="1260"/>
      <c r="AI79" s="1260"/>
      <c r="AJ79" s="1260"/>
      <c r="AU79" s="1030"/>
      <c r="AV79" s="1030"/>
      <c r="AW79" s="1030"/>
      <c r="AX79" s="1030"/>
      <c r="BI79" s="1260"/>
      <c r="BJ79" s="1260"/>
      <c r="BK79" s="1260"/>
      <c r="BL79" s="1260"/>
      <c r="BM79" s="1260"/>
      <c r="BQ79" s="1260"/>
      <c r="BR79" s="1260"/>
      <c r="BS79" s="1260"/>
      <c r="BT79" s="1260"/>
      <c r="BU79" s="1260"/>
    </row>
    <row r="80" spans="1:76" ht="15.75" customHeight="1">
      <c r="A80" s="1030"/>
      <c r="B80" s="1030"/>
      <c r="C80" s="1030"/>
      <c r="D80" s="1030"/>
      <c r="S80" s="1260"/>
      <c r="T80" s="1260"/>
      <c r="U80" s="1260"/>
      <c r="X80" s="1260"/>
      <c r="Y80" s="1260"/>
      <c r="Z80" s="1260"/>
      <c r="AA80" s="1260"/>
      <c r="AB80" s="1260"/>
      <c r="AF80" s="1260"/>
      <c r="AG80" s="1260"/>
      <c r="AH80" s="1260"/>
      <c r="AI80" s="1260"/>
      <c r="AJ80" s="1260"/>
      <c r="AU80" s="1030"/>
      <c r="AV80" s="1030"/>
      <c r="AW80" s="1030"/>
      <c r="AX80" s="1030"/>
      <c r="BI80" s="1260"/>
      <c r="BJ80" s="1260"/>
      <c r="BK80" s="1260"/>
      <c r="BL80" s="1260"/>
      <c r="BM80" s="1260"/>
      <c r="BQ80" s="1260"/>
      <c r="BR80" s="1260"/>
      <c r="BS80" s="1260"/>
      <c r="BT80" s="1260"/>
      <c r="BU80" s="1260"/>
    </row>
    <row r="81" spans="1:73" ht="15.75" customHeight="1">
      <c r="A81" s="1030"/>
      <c r="B81" s="1030"/>
      <c r="C81" s="1030"/>
      <c r="D81" s="1030"/>
      <c r="S81" s="1260"/>
      <c r="T81" s="1260"/>
      <c r="U81" s="1260"/>
      <c r="X81" s="1260"/>
      <c r="Y81" s="1260"/>
      <c r="Z81" s="1260"/>
      <c r="AA81" s="1260"/>
      <c r="AB81" s="1260"/>
      <c r="AF81" s="1260"/>
      <c r="AG81" s="1260"/>
      <c r="AH81" s="1260"/>
      <c r="AI81" s="1260"/>
      <c r="AJ81" s="1260"/>
      <c r="AU81" s="1030"/>
      <c r="AV81" s="1030"/>
      <c r="AW81" s="1030"/>
      <c r="AX81" s="1030"/>
      <c r="BI81" s="1260"/>
      <c r="BJ81" s="1260"/>
      <c r="BK81" s="1260"/>
      <c r="BL81" s="1260"/>
      <c r="BM81" s="1260"/>
      <c r="BQ81" s="1260"/>
      <c r="BR81" s="1260"/>
      <c r="BS81" s="1260"/>
      <c r="BT81" s="1260"/>
      <c r="BU81" s="1260"/>
    </row>
    <row r="82" spans="1:73" ht="16.5" customHeight="1">
      <c r="A82" s="1030"/>
      <c r="B82" s="1030"/>
      <c r="C82" s="1030"/>
      <c r="D82" s="1030"/>
      <c r="S82" s="1261"/>
      <c r="T82" s="1261"/>
      <c r="U82" s="1261"/>
      <c r="X82" s="1261"/>
      <c r="Y82" s="1261"/>
      <c r="Z82" s="1261"/>
      <c r="AA82" s="1261"/>
      <c r="AB82" s="1261"/>
      <c r="AF82" s="1261"/>
      <c r="AG82" s="1261"/>
      <c r="AH82" s="1261"/>
      <c r="AI82" s="1261"/>
      <c r="AJ82" s="1261"/>
      <c r="AU82" s="1030"/>
      <c r="AV82" s="1030"/>
      <c r="AW82" s="1030"/>
      <c r="AX82" s="1030"/>
      <c r="BI82" s="1261"/>
      <c r="BJ82" s="1261"/>
      <c r="BK82" s="1261"/>
      <c r="BL82" s="1261"/>
      <c r="BM82" s="1261"/>
      <c r="BQ82" s="1261"/>
      <c r="BR82" s="1261"/>
      <c r="BS82" s="1261"/>
      <c r="BT82" s="1261"/>
      <c r="BU82" s="1261"/>
    </row>
    <row r="83" spans="1:73" ht="16.5">
      <c r="A83" s="1030"/>
      <c r="B83" s="1030"/>
      <c r="C83" s="1030"/>
      <c r="D83" s="1030"/>
      <c r="S83" s="1262"/>
      <c r="T83" s="1262"/>
      <c r="U83" s="1262"/>
      <c r="X83" s="1262"/>
      <c r="Y83" s="1262"/>
      <c r="Z83" s="1262"/>
      <c r="AA83" s="1262"/>
      <c r="AB83" s="1262"/>
      <c r="AF83" s="1262"/>
      <c r="AG83" s="1262"/>
      <c r="AH83" s="1262"/>
      <c r="AI83" s="1262"/>
      <c r="AJ83" s="1262"/>
      <c r="AU83" s="1030"/>
      <c r="AV83" s="1030"/>
      <c r="AW83" s="1030"/>
      <c r="AX83" s="1030"/>
      <c r="BI83" s="1262"/>
      <c r="BJ83" s="1262"/>
      <c r="BK83" s="1262"/>
      <c r="BL83" s="1262"/>
      <c r="BM83" s="1262"/>
      <c r="BQ83" s="1262"/>
      <c r="BR83" s="1262"/>
      <c r="BS83" s="1262"/>
      <c r="BT83" s="1262"/>
      <c r="BU83" s="1262"/>
    </row>
    <row r="84" spans="1:73" ht="16.5">
      <c r="A84" s="1030"/>
      <c r="B84" s="1030"/>
      <c r="C84" s="1030"/>
      <c r="D84" s="1030"/>
      <c r="S84" s="1263"/>
      <c r="T84" s="1263"/>
      <c r="U84" s="1263"/>
      <c r="X84" s="1263"/>
      <c r="Y84" s="1263"/>
      <c r="Z84" s="1263"/>
      <c r="AA84" s="1263"/>
      <c r="AB84" s="1263"/>
      <c r="AF84" s="1263"/>
      <c r="AG84" s="1263"/>
      <c r="AH84" s="1263"/>
      <c r="AI84" s="1263"/>
      <c r="AJ84" s="1263"/>
      <c r="AU84" s="1030"/>
      <c r="AV84" s="1030"/>
      <c r="AW84" s="1030"/>
      <c r="AX84" s="1030"/>
      <c r="BI84" s="1263"/>
      <c r="BJ84" s="1263"/>
      <c r="BK84" s="1263"/>
      <c r="BL84" s="1263"/>
      <c r="BM84" s="1263"/>
      <c r="BQ84" s="1263"/>
      <c r="BR84" s="1263"/>
      <c r="BS84" s="1263"/>
      <c r="BT84" s="1263"/>
      <c r="BU84" s="1263"/>
    </row>
    <row r="85" spans="1:73" ht="46.5" customHeight="1">
      <c r="A85" s="1030"/>
      <c r="B85" s="1030"/>
      <c r="C85" s="1030"/>
      <c r="D85" s="1030"/>
      <c r="S85" s="1257"/>
      <c r="T85" s="1257"/>
      <c r="U85" s="1257"/>
      <c r="X85" s="1257"/>
      <c r="Y85" s="1257"/>
      <c r="Z85" s="1257"/>
      <c r="AA85" s="1257"/>
      <c r="AB85" s="1257"/>
      <c r="AF85" s="1257"/>
      <c r="AG85" s="1257"/>
      <c r="AH85" s="1257"/>
      <c r="AI85" s="1257"/>
      <c r="AJ85" s="1257"/>
      <c r="AU85" s="1030"/>
      <c r="AV85" s="1030"/>
      <c r="AW85" s="1030"/>
      <c r="AX85" s="1030"/>
      <c r="BI85" s="1257"/>
      <c r="BJ85" s="1257"/>
      <c r="BK85" s="1257"/>
      <c r="BL85" s="1257"/>
      <c r="BM85" s="1257"/>
      <c r="BQ85" s="1257"/>
      <c r="BR85" s="1257"/>
      <c r="BS85" s="1257"/>
      <c r="BT85" s="1257"/>
      <c r="BU85" s="1257"/>
    </row>
    <row r="86" spans="1:73" ht="30.75" customHeight="1">
      <c r="A86" s="1030"/>
      <c r="B86" s="1030"/>
      <c r="C86" s="1030"/>
      <c r="D86" s="1030"/>
      <c r="S86" s="1264"/>
      <c r="T86" s="1264"/>
      <c r="U86" s="1264"/>
      <c r="X86" s="1264"/>
      <c r="Y86" s="1264"/>
      <c r="Z86" s="1264"/>
      <c r="AA86" s="1264"/>
      <c r="AB86" s="1264"/>
      <c r="AF86" s="1264"/>
      <c r="AG86" s="1264"/>
      <c r="AH86" s="1264"/>
      <c r="AI86" s="1264"/>
      <c r="AJ86" s="1264"/>
      <c r="AU86" s="1030"/>
      <c r="AV86" s="1030"/>
      <c r="AW86" s="1030"/>
      <c r="AX86" s="1030"/>
      <c r="BI86" s="1264"/>
      <c r="BJ86" s="1264"/>
      <c r="BK86" s="1264"/>
      <c r="BL86" s="1264"/>
      <c r="BM86" s="1264"/>
      <c r="BQ86" s="1264"/>
      <c r="BR86" s="1264"/>
      <c r="BS86" s="1264"/>
      <c r="BT86" s="1264"/>
      <c r="BU86" s="1264"/>
    </row>
    <row r="87" spans="1:73">
      <c r="A87" s="1030"/>
      <c r="B87" s="1030"/>
      <c r="C87" s="1030"/>
      <c r="D87" s="1030"/>
      <c r="S87" s="1257"/>
      <c r="T87" s="1257"/>
      <c r="U87" s="1257"/>
      <c r="X87" s="1257"/>
      <c r="Y87" s="1257"/>
      <c r="Z87" s="1257"/>
      <c r="AA87" s="1257"/>
      <c r="AB87" s="1257"/>
      <c r="AF87" s="1257"/>
      <c r="AG87" s="1257"/>
      <c r="AH87" s="1257"/>
      <c r="AI87" s="1257"/>
      <c r="AJ87" s="1257"/>
      <c r="AU87" s="1030"/>
      <c r="AV87" s="1030"/>
      <c r="AW87" s="1030"/>
      <c r="AX87" s="1030"/>
      <c r="BI87" s="1257"/>
      <c r="BJ87" s="1257"/>
      <c r="BK87" s="1257"/>
      <c r="BL87" s="1257"/>
      <c r="BM87" s="1257"/>
      <c r="BQ87" s="1257"/>
      <c r="BR87" s="1257"/>
      <c r="BS87" s="1257"/>
      <c r="BT87" s="1257"/>
      <c r="BU87" s="1257"/>
    </row>
    <row r="88" spans="1:73" ht="15">
      <c r="A88" s="1030"/>
      <c r="B88" s="1030"/>
      <c r="C88" s="1030"/>
      <c r="D88" s="1030"/>
      <c r="S88" s="1259"/>
      <c r="T88" s="1259"/>
      <c r="U88" s="1259"/>
      <c r="X88" s="1259"/>
      <c r="Y88" s="1259"/>
      <c r="Z88" s="1259"/>
      <c r="AA88" s="1259"/>
      <c r="AB88" s="1259"/>
      <c r="AF88" s="1259"/>
      <c r="AG88" s="1259"/>
      <c r="AH88" s="1259"/>
      <c r="AI88" s="1259"/>
      <c r="AJ88" s="1259"/>
      <c r="AU88" s="1030"/>
      <c r="AV88" s="1030"/>
      <c r="AW88" s="1030"/>
      <c r="AX88" s="1030"/>
      <c r="BI88" s="1259"/>
      <c r="BJ88" s="1259"/>
      <c r="BK88" s="1259"/>
      <c r="BL88" s="1259"/>
      <c r="BM88" s="1259"/>
      <c r="BQ88" s="1259"/>
      <c r="BR88" s="1259"/>
      <c r="BS88" s="1259"/>
      <c r="BT88" s="1259"/>
      <c r="BU88" s="1259"/>
    </row>
    <row r="89" spans="1:73" ht="15">
      <c r="A89" s="1030"/>
      <c r="B89" s="1030"/>
      <c r="C89" s="1030"/>
      <c r="D89" s="1030"/>
      <c r="S89" s="1265"/>
      <c r="T89" s="1265"/>
      <c r="U89" s="1265"/>
      <c r="X89" s="1265"/>
      <c r="Y89" s="1265"/>
      <c r="Z89" s="1265"/>
      <c r="AA89" s="1265"/>
      <c r="AB89" s="1265"/>
      <c r="AF89" s="1265"/>
      <c r="AG89" s="1265"/>
      <c r="AH89" s="1265"/>
      <c r="AI89" s="1265"/>
      <c r="AJ89" s="1265"/>
      <c r="AU89" s="1030"/>
      <c r="AV89" s="1030"/>
      <c r="AW89" s="1030"/>
      <c r="AX89" s="1030"/>
      <c r="BI89" s="1265"/>
      <c r="BJ89" s="1265"/>
      <c r="BK89" s="1265"/>
      <c r="BL89" s="1265"/>
      <c r="BM89" s="1265"/>
      <c r="BQ89" s="1265"/>
      <c r="BR89" s="1265"/>
      <c r="BS89" s="1265"/>
      <c r="BT89" s="1265"/>
      <c r="BU89" s="1265"/>
    </row>
    <row r="90" spans="1:73" ht="15">
      <c r="A90" s="1030"/>
      <c r="B90" s="1030"/>
      <c r="C90" s="1030"/>
      <c r="D90" s="1030"/>
      <c r="S90" s="1265"/>
      <c r="T90" s="1265"/>
      <c r="U90" s="1265"/>
      <c r="X90" s="1265"/>
      <c r="Y90" s="1265"/>
      <c r="Z90" s="1265"/>
      <c r="AA90" s="1265"/>
      <c r="AB90" s="1265"/>
      <c r="AF90" s="1265"/>
      <c r="AG90" s="1265"/>
      <c r="AH90" s="1265"/>
      <c r="AI90" s="1265"/>
      <c r="AJ90" s="1265"/>
      <c r="AU90" s="1030"/>
      <c r="AV90" s="1030"/>
      <c r="AW90" s="1030"/>
      <c r="AX90" s="1030"/>
      <c r="BI90" s="1265"/>
      <c r="BJ90" s="1265"/>
      <c r="BK90" s="1265"/>
      <c r="BL90" s="1265"/>
      <c r="BM90" s="1265"/>
      <c r="BQ90" s="1265"/>
      <c r="BR90" s="1265"/>
      <c r="BS90" s="1265"/>
      <c r="BT90" s="1265"/>
      <c r="BU90" s="1265"/>
    </row>
    <row r="91" spans="1:73" ht="15">
      <c r="A91" s="1030"/>
      <c r="B91" s="1030"/>
      <c r="C91" s="1030"/>
      <c r="D91" s="1030"/>
      <c r="S91" s="1265"/>
      <c r="T91" s="1265"/>
      <c r="U91" s="1265"/>
      <c r="X91" s="1265"/>
      <c r="Y91" s="1265"/>
      <c r="Z91" s="1265"/>
      <c r="AA91" s="1265"/>
      <c r="AB91" s="1265"/>
      <c r="AF91" s="1265"/>
      <c r="AG91" s="1265"/>
      <c r="AH91" s="1265"/>
      <c r="AI91" s="1265"/>
      <c r="AJ91" s="1265"/>
      <c r="AU91" s="1030"/>
      <c r="AV91" s="1030"/>
      <c r="AW91" s="1030"/>
      <c r="AX91" s="1030"/>
      <c r="BI91" s="1265"/>
      <c r="BJ91" s="1265"/>
      <c r="BK91" s="1265"/>
      <c r="BL91" s="1265"/>
      <c r="BM91" s="1265"/>
      <c r="BQ91" s="1265"/>
      <c r="BR91" s="1265"/>
      <c r="BS91" s="1265"/>
      <c r="BT91" s="1265"/>
      <c r="BU91" s="1265"/>
    </row>
    <row r="92" spans="1:73" ht="15">
      <c r="A92" s="1030"/>
      <c r="B92" s="1030"/>
      <c r="C92" s="1030"/>
      <c r="D92" s="1030"/>
      <c r="S92" s="1265"/>
      <c r="T92" s="1265"/>
      <c r="U92" s="1265"/>
      <c r="X92" s="1265"/>
      <c r="Y92" s="1265"/>
      <c r="Z92" s="1265"/>
      <c r="AA92" s="1265"/>
      <c r="AB92" s="1265"/>
      <c r="AF92" s="1265"/>
      <c r="AG92" s="1265"/>
      <c r="AH92" s="1265"/>
      <c r="AI92" s="1265"/>
      <c r="AJ92" s="1265"/>
      <c r="AU92" s="1030"/>
      <c r="AV92" s="1030"/>
      <c r="AW92" s="1030"/>
      <c r="AX92" s="1030"/>
      <c r="BI92" s="1265"/>
      <c r="BJ92" s="1265"/>
      <c r="BK92" s="1265"/>
      <c r="BL92" s="1265"/>
      <c r="BM92" s="1265"/>
      <c r="BQ92" s="1265"/>
      <c r="BR92" s="1265"/>
      <c r="BS92" s="1265"/>
      <c r="BT92" s="1265"/>
      <c r="BU92" s="1265"/>
    </row>
    <row r="93" spans="1:73" ht="15">
      <c r="A93" s="1030"/>
      <c r="B93" s="1030"/>
      <c r="C93" s="1030"/>
      <c r="D93" s="1030"/>
      <c r="S93" s="1266"/>
      <c r="T93" s="1266"/>
      <c r="U93" s="1266"/>
      <c r="X93" s="1266"/>
      <c r="Y93" s="1266"/>
      <c r="Z93" s="1266"/>
      <c r="AA93" s="1266"/>
      <c r="AB93" s="1266"/>
      <c r="AF93" s="1266"/>
      <c r="AG93" s="1266"/>
      <c r="AH93" s="1266"/>
      <c r="AI93" s="1266"/>
      <c r="AJ93" s="1266"/>
      <c r="AU93" s="1030"/>
      <c r="AV93" s="1030"/>
      <c r="AW93" s="1030"/>
      <c r="AX93" s="1030"/>
      <c r="BI93" s="1266"/>
      <c r="BJ93" s="1266"/>
      <c r="BK93" s="1266"/>
      <c r="BL93" s="1266"/>
      <c r="BM93" s="1266"/>
      <c r="BQ93" s="1266"/>
      <c r="BR93" s="1266"/>
      <c r="BS93" s="1266"/>
      <c r="BT93" s="1266"/>
      <c r="BU93" s="1266"/>
    </row>
    <row r="94" spans="1:73" ht="15">
      <c r="A94" s="1030"/>
      <c r="B94" s="1030"/>
      <c r="C94" s="1030"/>
      <c r="D94" s="1030"/>
      <c r="AU94" s="1030"/>
      <c r="AV94" s="1030"/>
      <c r="AW94" s="1030"/>
      <c r="AX94" s="1030"/>
    </row>
    <row r="95" spans="1:73" ht="15">
      <c r="A95" s="1030"/>
      <c r="B95" s="1030"/>
      <c r="C95" s="1030"/>
      <c r="D95" s="1030"/>
      <c r="AU95" s="1030"/>
      <c r="AV95" s="1030"/>
      <c r="AW95" s="1030"/>
      <c r="AX95" s="1030"/>
    </row>
    <row r="96" spans="1:73">
      <c r="AU96" s="1030"/>
      <c r="AV96" s="1030"/>
      <c r="AW96" s="1030"/>
      <c r="AX96" s="1030"/>
    </row>
    <row r="97" spans="47:50">
      <c r="AU97" s="1030"/>
      <c r="AV97" s="1030"/>
      <c r="AW97" s="1030"/>
      <c r="AX97" s="1030"/>
    </row>
  </sheetData>
  <mergeCells count="101">
    <mergeCell ref="A62:C62"/>
    <mergeCell ref="AU62:AW62"/>
    <mergeCell ref="A33:C33"/>
    <mergeCell ref="AU33:AW33"/>
    <mergeCell ref="A40:C40"/>
    <mergeCell ref="AU40:AW40"/>
    <mergeCell ref="A51:C51"/>
    <mergeCell ref="AU51:AW51"/>
    <mergeCell ref="A28:D28"/>
    <mergeCell ref="AU28:AX28"/>
    <mergeCell ref="A29:D29"/>
    <mergeCell ref="AU29:AX29"/>
    <mergeCell ref="A31:D31"/>
    <mergeCell ref="AU31:AX31"/>
    <mergeCell ref="A30:D30"/>
    <mergeCell ref="AU30:AX30"/>
    <mergeCell ref="A32:D32"/>
    <mergeCell ref="AU32:AX32"/>
    <mergeCell ref="A25:D25"/>
    <mergeCell ref="AU25:AX25"/>
    <mergeCell ref="A26:D26"/>
    <mergeCell ref="AU26:AX26"/>
    <mergeCell ref="A27:D27"/>
    <mergeCell ref="AU27:AX27"/>
    <mergeCell ref="A22:C22"/>
    <mergeCell ref="AU22:AW22"/>
    <mergeCell ref="A23:C23"/>
    <mergeCell ref="AU23:AW23"/>
    <mergeCell ref="A24:D24"/>
    <mergeCell ref="AU24:AX24"/>
    <mergeCell ref="A19:C19"/>
    <mergeCell ref="AU19:AW19"/>
    <mergeCell ref="A20:C20"/>
    <mergeCell ref="AU20:AW20"/>
    <mergeCell ref="A21:C21"/>
    <mergeCell ref="AU21:AW21"/>
    <mergeCell ref="A16:C16"/>
    <mergeCell ref="AU16:AW16"/>
    <mergeCell ref="A17:C17"/>
    <mergeCell ref="AU17:AW17"/>
    <mergeCell ref="A18:C18"/>
    <mergeCell ref="AU18:AW18"/>
    <mergeCell ref="A13:C13"/>
    <mergeCell ref="AU13:AW13"/>
    <mergeCell ref="A14:C14"/>
    <mergeCell ref="AU14:AW14"/>
    <mergeCell ref="A15:C15"/>
    <mergeCell ref="AU15:AW15"/>
    <mergeCell ref="A10:C10"/>
    <mergeCell ref="AU10:AW10"/>
    <mergeCell ref="A11:C11"/>
    <mergeCell ref="AU11:AW11"/>
    <mergeCell ref="A12:C12"/>
    <mergeCell ref="AU12:AW12"/>
    <mergeCell ref="A8:C8"/>
    <mergeCell ref="AU8:AW8"/>
    <mergeCell ref="A9:C9"/>
    <mergeCell ref="AU9:AW9"/>
    <mergeCell ref="BA6:BA7"/>
    <mergeCell ref="BB6:BB7"/>
    <mergeCell ref="BC6:BC7"/>
    <mergeCell ref="BD6:BD7"/>
    <mergeCell ref="BE6:BE7"/>
    <mergeCell ref="AQ6:AQ7"/>
    <mergeCell ref="AR6:AR7"/>
    <mergeCell ref="AS6:AS7"/>
    <mergeCell ref="AT6:AT7"/>
    <mergeCell ref="AY6:AY7"/>
    <mergeCell ref="AZ6:AZ7"/>
    <mergeCell ref="W6:AD6"/>
    <mergeCell ref="AE6:AL6"/>
    <mergeCell ref="AM6:AM7"/>
    <mergeCell ref="AN6:AN7"/>
    <mergeCell ref="AO6:AO7"/>
    <mergeCell ref="BX3:BX7"/>
    <mergeCell ref="F5:M5"/>
    <mergeCell ref="AM5:AT5"/>
    <mergeCell ref="AY5:BF5"/>
    <mergeCell ref="F6:F7"/>
    <mergeCell ref="G6:G7"/>
    <mergeCell ref="BG6:BG7"/>
    <mergeCell ref="BP6:BW6"/>
    <mergeCell ref="BF6:BF7"/>
    <mergeCell ref="A1:V1"/>
    <mergeCell ref="AU1:BJ1"/>
    <mergeCell ref="AR2:AT2"/>
    <mergeCell ref="A3:C7"/>
    <mergeCell ref="E3:E7"/>
    <mergeCell ref="U3:V3"/>
    <mergeCell ref="AC3:AD3"/>
    <mergeCell ref="AU3:AW7"/>
    <mergeCell ref="H6:H7"/>
    <mergeCell ref="I6:I7"/>
    <mergeCell ref="AP6:AP7"/>
    <mergeCell ref="J6:J7"/>
    <mergeCell ref="K6:K7"/>
    <mergeCell ref="L6:L7"/>
    <mergeCell ref="M6:M7"/>
    <mergeCell ref="O6:V6"/>
    <mergeCell ref="N5:N7"/>
    <mergeCell ref="BI3:BJ3"/>
  </mergeCells>
  <phoneticPr fontId="6"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1" manualBreakCount="1">
    <brk id="46" max="70"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101"/>
  <sheetViews>
    <sheetView view="pageBreakPreview" zoomScaleNormal="50" zoomScaleSheetLayoutView="100" workbookViewId="0">
      <selection activeCell="G31" sqref="G31"/>
    </sheetView>
  </sheetViews>
  <sheetFormatPr defaultColWidth="9.140625" defaultRowHeight="15.75"/>
  <cols>
    <col min="1" max="1" width="2.28515625" style="1208" customWidth="1"/>
    <col min="2" max="2" width="18.7109375" style="1208" customWidth="1"/>
    <col min="3" max="3" width="2.28515625" style="1208" customWidth="1"/>
    <col min="4" max="4" width="1.7109375" style="1209" customWidth="1"/>
    <col min="5" max="13" width="8" style="1030" customWidth="1"/>
    <col min="14" max="26" width="7.28515625" style="1030" customWidth="1"/>
    <col min="27" max="27" width="2.28515625" style="1208" customWidth="1"/>
    <col min="28" max="28" width="18.7109375" style="1208" customWidth="1"/>
    <col min="29" max="29" width="2.28515625" style="1208" customWidth="1"/>
    <col min="30" max="30" width="1.5703125" style="1209" customWidth="1"/>
    <col min="31" max="31" width="5.140625" style="1030" customWidth="1"/>
    <col min="32" max="43" width="4.42578125" style="1030" customWidth="1"/>
    <col min="44" max="44" width="5.140625" style="1030" customWidth="1"/>
    <col min="45" max="46" width="4.42578125" style="790" customWidth="1"/>
    <col min="47" max="53" width="4.85546875" style="790" customWidth="1"/>
    <col min="54" max="54" width="4.85546875" style="1030" customWidth="1"/>
    <col min="55" max="58" width="4.85546875" style="790" customWidth="1"/>
    <col min="59" max="65" width="4.85546875" style="1030" customWidth="1"/>
    <col min="66" max="66" width="5.7109375" style="1030" customWidth="1"/>
    <col min="67" max="67" width="9.140625" style="1030"/>
    <col min="68" max="68" width="9.140625" style="1212"/>
    <col min="69" max="90" width="4.42578125" style="1030" customWidth="1"/>
    <col min="91" max="103" width="9.140625" style="1030" customWidth="1"/>
    <col min="104" max="16384" width="9.140625" style="1030"/>
  </cols>
  <sheetData>
    <row r="1" spans="1:127" s="1154" customFormat="1" ht="35.1" customHeight="1">
      <c r="A1" s="3121" t="s">
        <v>1945</v>
      </c>
      <c r="B1" s="3121"/>
      <c r="C1" s="3121"/>
      <c r="D1" s="3121"/>
      <c r="E1" s="3121"/>
      <c r="F1" s="3121"/>
      <c r="G1" s="3121"/>
      <c r="H1" s="3121"/>
      <c r="I1" s="3121"/>
      <c r="J1" s="3121"/>
      <c r="K1" s="3121"/>
      <c r="L1" s="3121"/>
      <c r="M1" s="3121"/>
      <c r="N1" s="3121"/>
      <c r="O1" s="1152" t="s">
        <v>1946</v>
      </c>
      <c r="P1" s="1153"/>
      <c r="Q1" s="1153"/>
      <c r="R1" s="1153"/>
      <c r="S1" s="1153"/>
      <c r="T1" s="1153"/>
      <c r="U1" s="1153"/>
      <c r="V1" s="1153"/>
      <c r="W1" s="1153"/>
      <c r="X1" s="1153"/>
      <c r="Z1" s="1155"/>
      <c r="AA1" s="3121" t="s">
        <v>1945</v>
      </c>
      <c r="AB1" s="3121"/>
      <c r="AC1" s="3121"/>
      <c r="AD1" s="3121"/>
      <c r="AE1" s="3121"/>
      <c r="AF1" s="3121"/>
      <c r="AG1" s="3121"/>
      <c r="AH1" s="3121"/>
      <c r="AI1" s="3121"/>
      <c r="AJ1" s="3121"/>
      <c r="AK1" s="3121"/>
      <c r="AL1" s="3121"/>
      <c r="AM1" s="3121"/>
      <c r="AN1" s="3121"/>
      <c r="AO1" s="3121"/>
      <c r="AP1" s="3121"/>
      <c r="AQ1" s="3121"/>
      <c r="AR1" s="3121"/>
      <c r="AS1" s="3121"/>
      <c r="AT1" s="3121"/>
      <c r="AU1" s="1210" t="s">
        <v>1947</v>
      </c>
      <c r="AV1" s="1157"/>
      <c r="AW1" s="1157"/>
      <c r="AX1" s="1157"/>
      <c r="AY1" s="1157"/>
      <c r="AZ1" s="1157"/>
      <c r="BA1" s="1157"/>
      <c r="BB1" s="1157"/>
      <c r="BC1" s="1157"/>
      <c r="BD1" s="1157"/>
      <c r="BE1" s="1157"/>
      <c r="BF1" s="1157"/>
      <c r="BG1" s="1157"/>
      <c r="BH1" s="1157"/>
      <c r="BI1" s="1157"/>
      <c r="BJ1" s="1157"/>
      <c r="BK1" s="1157"/>
      <c r="BL1" s="1157"/>
      <c r="BM1" s="1157"/>
      <c r="BN1" s="1157"/>
      <c r="BP1" s="1211"/>
    </row>
    <row r="2" spans="1:127" ht="15" customHeight="1" thickBot="1">
      <c r="A2" s="1030"/>
      <c r="B2" s="1158"/>
      <c r="C2" s="1158"/>
      <c r="D2" s="1159"/>
      <c r="E2" s="1160"/>
      <c r="F2" s="1160"/>
      <c r="G2" s="1160"/>
      <c r="H2" s="1160"/>
      <c r="I2" s="1160"/>
      <c r="J2" s="1160"/>
      <c r="K2" s="1160"/>
      <c r="L2" s="1160"/>
      <c r="M2" s="1160"/>
      <c r="N2" s="1160"/>
      <c r="O2" s="1160"/>
      <c r="P2" s="1160"/>
      <c r="Q2" s="1160"/>
      <c r="R2" s="1160"/>
      <c r="S2" s="1160"/>
      <c r="T2" s="1160"/>
      <c r="U2" s="1160"/>
      <c r="V2" s="1160"/>
      <c r="W2" s="1160"/>
      <c r="X2" s="3213" t="s">
        <v>805</v>
      </c>
      <c r="Y2" s="3213"/>
      <c r="Z2" s="3213"/>
      <c r="AA2" s="1030"/>
      <c r="AB2" s="1158"/>
      <c r="AC2" s="1158"/>
      <c r="AD2" s="1159"/>
      <c r="AE2" s="1160"/>
      <c r="AF2" s="1160"/>
      <c r="AG2" s="1160"/>
      <c r="AH2" s="1160"/>
      <c r="AI2" s="1160"/>
      <c r="AJ2" s="1160"/>
      <c r="AK2" s="1160"/>
      <c r="AL2" s="1160"/>
      <c r="AM2" s="1160"/>
      <c r="AN2" s="1160"/>
      <c r="AO2" s="1160"/>
      <c r="AP2" s="1160"/>
      <c r="AQ2" s="1160"/>
      <c r="AR2" s="1160"/>
      <c r="AS2" s="1160"/>
      <c r="AT2" s="1160"/>
      <c r="AU2" s="1160"/>
      <c r="AV2" s="1160"/>
      <c r="AW2" s="1160"/>
      <c r="AX2" s="1160"/>
      <c r="AY2" s="1160"/>
      <c r="AZ2" s="1160"/>
      <c r="BA2" s="1160"/>
      <c r="BB2" s="1160"/>
      <c r="BC2" s="1160"/>
      <c r="BD2" s="1160"/>
      <c r="BE2" s="1160"/>
      <c r="BF2" s="1160"/>
      <c r="BG2" s="1160"/>
      <c r="BH2" s="1160"/>
      <c r="BI2" s="1160"/>
      <c r="BJ2" s="1160"/>
      <c r="BK2" s="1160"/>
      <c r="BL2" s="1160"/>
      <c r="BM2" s="1161"/>
      <c r="BN2" s="1161" t="s">
        <v>1948</v>
      </c>
    </row>
    <row r="3" spans="1:127" s="1165" customFormat="1" ht="15" customHeight="1">
      <c r="A3" s="3081" t="s">
        <v>1949</v>
      </c>
      <c r="B3" s="3081"/>
      <c r="C3" s="3081"/>
      <c r="D3" s="1162"/>
      <c r="E3" s="3073" t="s">
        <v>1950</v>
      </c>
      <c r="F3" s="1775"/>
      <c r="G3" s="2936"/>
      <c r="H3" s="1117"/>
      <c r="I3" s="1117"/>
      <c r="J3" s="1117"/>
      <c r="K3" s="1117"/>
      <c r="L3" s="1117"/>
      <c r="M3" s="1117"/>
      <c r="N3" s="1117"/>
      <c r="O3" s="1117"/>
      <c r="P3" s="3348"/>
      <c r="Q3" s="3348"/>
      <c r="R3" s="3348"/>
      <c r="S3" s="3348"/>
      <c r="T3" s="3348"/>
      <c r="U3" s="3348"/>
      <c r="V3" s="3348"/>
      <c r="W3" s="3348"/>
      <c r="X3" s="1117"/>
      <c r="Y3" s="2937"/>
      <c r="Z3" s="1117"/>
      <c r="AA3" s="3081" t="s">
        <v>1951</v>
      </c>
      <c r="AB3" s="3081"/>
      <c r="AC3" s="3081"/>
      <c r="AD3" s="1162"/>
      <c r="AE3" s="1117"/>
      <c r="AF3" s="2953"/>
      <c r="AG3" s="2953"/>
      <c r="AH3" s="2953"/>
      <c r="AI3" s="2953"/>
      <c r="AJ3" s="2953"/>
      <c r="AK3" s="2953"/>
      <c r="AL3" s="2953"/>
      <c r="AM3" s="2953"/>
      <c r="AN3" s="2953"/>
      <c r="AO3" s="2953"/>
      <c r="AP3" s="2953"/>
      <c r="AQ3" s="2953"/>
      <c r="AR3" s="2953"/>
      <c r="AS3" s="2937"/>
      <c r="AT3" s="2937"/>
      <c r="AU3" s="2937"/>
      <c r="AV3" s="2937"/>
      <c r="AW3" s="2937"/>
      <c r="AX3" s="2937"/>
      <c r="AY3" s="2937"/>
      <c r="AZ3" s="2937"/>
      <c r="BA3" s="2937"/>
      <c r="BB3" s="2937"/>
      <c r="BC3" s="2937"/>
      <c r="BD3" s="2937"/>
      <c r="BE3" s="2937"/>
      <c r="BF3" s="2937"/>
      <c r="BG3" s="2937"/>
      <c r="BH3" s="2937"/>
      <c r="BI3" s="2937"/>
      <c r="BJ3" s="2937"/>
      <c r="BK3" s="2937"/>
      <c r="BL3" s="2937"/>
      <c r="BM3" s="2954"/>
      <c r="BN3" s="3078" t="s">
        <v>1952</v>
      </c>
      <c r="BO3" s="1169"/>
      <c r="BP3" s="1213"/>
      <c r="BV3" s="1170"/>
    </row>
    <row r="4" spans="1:127" s="1165" customFormat="1" ht="15" customHeight="1">
      <c r="A4" s="3082"/>
      <c r="B4" s="3082"/>
      <c r="C4" s="3082"/>
      <c r="D4" s="1171"/>
      <c r="E4" s="3074"/>
      <c r="F4" s="3343" t="s">
        <v>1953</v>
      </c>
      <c r="G4" s="1117"/>
      <c r="H4" s="2938"/>
      <c r="I4" s="2938"/>
      <c r="J4" s="2938"/>
      <c r="K4" s="2938"/>
      <c r="L4" s="2938"/>
      <c r="M4" s="2939" t="s">
        <v>1954</v>
      </c>
      <c r="N4" s="2940" t="s">
        <v>1955</v>
      </c>
      <c r="O4" s="2940"/>
      <c r="P4" s="2938"/>
      <c r="Q4" s="2938"/>
      <c r="R4" s="2938"/>
      <c r="S4" s="2938"/>
      <c r="T4" s="2938"/>
      <c r="U4" s="2938"/>
      <c r="V4" s="2938"/>
      <c r="W4" s="2939"/>
      <c r="X4" s="2939"/>
      <c r="Y4" s="2938"/>
      <c r="Z4" s="2938"/>
      <c r="AA4" s="3082"/>
      <c r="AB4" s="3082"/>
      <c r="AC4" s="3082"/>
      <c r="AD4" s="1171"/>
      <c r="AE4" s="3343" t="s">
        <v>977</v>
      </c>
      <c r="AF4" s="2938"/>
      <c r="AG4" s="2938"/>
      <c r="AH4" s="2938"/>
      <c r="AI4" s="2938"/>
      <c r="AJ4" s="2938"/>
      <c r="AK4" s="2938"/>
      <c r="AL4" s="2938"/>
      <c r="AM4" s="2938"/>
      <c r="AN4" s="2938"/>
      <c r="AO4" s="2938"/>
      <c r="AP4" s="2938"/>
      <c r="AQ4" s="2938"/>
      <c r="AR4" s="2938"/>
      <c r="AS4" s="2938"/>
      <c r="AT4" s="2939" t="s">
        <v>1956</v>
      </c>
      <c r="AU4" s="2940" t="s">
        <v>1957</v>
      </c>
      <c r="AV4" s="2938"/>
      <c r="AW4" s="2938"/>
      <c r="AX4" s="2938"/>
      <c r="AY4" s="2938"/>
      <c r="AZ4" s="2938"/>
      <c r="BA4" s="2938"/>
      <c r="BB4" s="2938"/>
      <c r="BC4" s="2938"/>
      <c r="BD4" s="2938"/>
      <c r="BE4" s="2938"/>
      <c r="BF4" s="2938"/>
      <c r="BG4" s="2938"/>
      <c r="BH4" s="2938"/>
      <c r="BI4" s="2938"/>
      <c r="BJ4" s="2938"/>
      <c r="BK4" s="2938"/>
      <c r="BL4" s="2938"/>
      <c r="BM4" s="2955"/>
      <c r="BN4" s="3079"/>
      <c r="BO4" s="1169"/>
      <c r="BP4" s="1213"/>
      <c r="BV4" s="1170"/>
    </row>
    <row r="5" spans="1:127" s="1165" customFormat="1" ht="15" customHeight="1">
      <c r="A5" s="3082"/>
      <c r="B5" s="3082"/>
      <c r="C5" s="3082"/>
      <c r="D5" s="1171"/>
      <c r="E5" s="3074"/>
      <c r="F5" s="3079"/>
      <c r="G5" s="3344" t="s">
        <v>1958</v>
      </c>
      <c r="H5" s="2941"/>
      <c r="I5" s="2942"/>
      <c r="J5" s="2942"/>
      <c r="K5" s="2942"/>
      <c r="L5" s="2942"/>
      <c r="M5" s="2943" t="s">
        <v>1959</v>
      </c>
      <c r="N5" s="2940" t="s">
        <v>1960</v>
      </c>
      <c r="O5" s="2940"/>
      <c r="P5" s="2942"/>
      <c r="Q5" s="2942"/>
      <c r="R5" s="2942"/>
      <c r="S5" s="2942"/>
      <c r="T5" s="2942"/>
      <c r="U5" s="2942"/>
      <c r="V5" s="2942"/>
      <c r="W5" s="2942"/>
      <c r="X5" s="2942"/>
      <c r="Y5" s="2944"/>
      <c r="Z5" s="3344" t="s">
        <v>1961</v>
      </c>
      <c r="AA5" s="3082"/>
      <c r="AB5" s="3082"/>
      <c r="AC5" s="3082"/>
      <c r="AD5" s="1171"/>
      <c r="AE5" s="3079"/>
      <c r="AF5" s="3343" t="s">
        <v>1962</v>
      </c>
      <c r="AG5" s="3623"/>
      <c r="AH5" s="3623"/>
      <c r="AI5" s="3623"/>
      <c r="AJ5" s="3623"/>
      <c r="AK5" s="3623"/>
      <c r="AL5" s="3623"/>
      <c r="AM5" s="3623"/>
      <c r="AN5" s="3623"/>
      <c r="AO5" s="3623"/>
      <c r="AP5" s="3351"/>
      <c r="AQ5" s="2941"/>
      <c r="AR5" s="2942"/>
      <c r="AS5" s="2942"/>
      <c r="AT5" s="2939" t="s">
        <v>4112</v>
      </c>
      <c r="AU5" s="2942" t="s">
        <v>4113</v>
      </c>
      <c r="AV5" s="2942"/>
      <c r="AW5" s="2942"/>
      <c r="AX5" s="2942"/>
      <c r="AY5" s="2942"/>
      <c r="AZ5" s="2942"/>
      <c r="BA5" s="2942"/>
      <c r="BB5" s="2942"/>
      <c r="BC5" s="2942"/>
      <c r="BD5" s="2942"/>
      <c r="BE5" s="2942"/>
      <c r="BF5" s="2942"/>
      <c r="BG5" s="2942"/>
      <c r="BH5" s="2942"/>
      <c r="BI5" s="2942"/>
      <c r="BJ5" s="2942"/>
      <c r="BK5" s="2942"/>
      <c r="BL5" s="2942"/>
      <c r="BM5" s="2944"/>
      <c r="BN5" s="3079"/>
      <c r="BO5" s="1169"/>
      <c r="BP5" s="1213"/>
    </row>
    <row r="6" spans="1:127" s="1165" customFormat="1" ht="15" customHeight="1">
      <c r="A6" s="3082"/>
      <c r="B6" s="3082"/>
      <c r="C6" s="3082"/>
      <c r="D6" s="1171"/>
      <c r="E6" s="3074"/>
      <c r="F6" s="3079"/>
      <c r="G6" s="3074"/>
      <c r="H6" s="3079" t="s">
        <v>1963</v>
      </c>
      <c r="I6" s="2941"/>
      <c r="J6" s="2942"/>
      <c r="K6" s="2942"/>
      <c r="L6" s="2942"/>
      <c r="M6" s="2943" t="s">
        <v>1964</v>
      </c>
      <c r="N6" s="2940" t="s">
        <v>1965</v>
      </c>
      <c r="O6" s="2940"/>
      <c r="P6" s="2942"/>
      <c r="Q6" s="2942"/>
      <c r="R6" s="2942"/>
      <c r="S6" s="2942"/>
      <c r="T6" s="2942"/>
      <c r="U6" s="2942"/>
      <c r="V6" s="2942"/>
      <c r="W6" s="2944"/>
      <c r="X6" s="3286" t="s">
        <v>1966</v>
      </c>
      <c r="Y6" s="3351" t="s">
        <v>1967</v>
      </c>
      <c r="Z6" s="3074"/>
      <c r="AA6" s="3082"/>
      <c r="AB6" s="3082"/>
      <c r="AC6" s="3082"/>
      <c r="AD6" s="1171"/>
      <c r="AE6" s="3079"/>
      <c r="AF6" s="3074" t="s">
        <v>1968</v>
      </c>
      <c r="AG6" s="3344" t="s">
        <v>1969</v>
      </c>
      <c r="AH6" s="3344" t="s">
        <v>1970</v>
      </c>
      <c r="AI6" s="3344" t="s">
        <v>1971</v>
      </c>
      <c r="AJ6" s="3344" t="s">
        <v>1972</v>
      </c>
      <c r="AK6" s="3344" t="s">
        <v>1973</v>
      </c>
      <c r="AL6" s="3344" t="s">
        <v>1974</v>
      </c>
      <c r="AM6" s="3344" t="s">
        <v>1975</v>
      </c>
      <c r="AN6" s="3344" t="s">
        <v>1976</v>
      </c>
      <c r="AO6" s="3286" t="s">
        <v>1977</v>
      </c>
      <c r="AP6" s="3286" t="s">
        <v>1978</v>
      </c>
      <c r="AQ6" s="3079" t="s">
        <v>1963</v>
      </c>
      <c r="AR6" s="2941"/>
      <c r="AS6" s="2956"/>
      <c r="AT6" s="2957" t="s">
        <v>4114</v>
      </c>
      <c r="AU6" s="2956" t="s">
        <v>4115</v>
      </c>
      <c r="AV6" s="2956"/>
      <c r="AW6" s="2956"/>
      <c r="AX6" s="2956"/>
      <c r="AY6" s="2956"/>
      <c r="AZ6" s="2956"/>
      <c r="BA6" s="2956"/>
      <c r="BB6" s="2956"/>
      <c r="BC6" s="2956"/>
      <c r="BD6" s="2956"/>
      <c r="BE6" s="2956"/>
      <c r="BF6" s="2956"/>
      <c r="BG6" s="2958"/>
      <c r="BH6" s="3343" t="s">
        <v>1825</v>
      </c>
      <c r="BI6" s="3623"/>
      <c r="BJ6" s="3623"/>
      <c r="BK6" s="3624"/>
      <c r="BL6" s="3624"/>
      <c r="BM6" s="3625"/>
      <c r="BN6" s="3079"/>
      <c r="BO6" s="1169"/>
      <c r="BP6" s="1213"/>
    </row>
    <row r="7" spans="1:127" s="1165" customFormat="1" ht="15" customHeight="1">
      <c r="A7" s="3082"/>
      <c r="B7" s="3082"/>
      <c r="C7" s="3082"/>
      <c r="D7" s="1171"/>
      <c r="E7" s="3074"/>
      <c r="F7" s="3079"/>
      <c r="G7" s="3074"/>
      <c r="H7" s="3079"/>
      <c r="I7" s="3075" t="s">
        <v>1968</v>
      </c>
      <c r="J7" s="3344" t="s">
        <v>1980</v>
      </c>
      <c r="K7" s="3344" t="s">
        <v>1981</v>
      </c>
      <c r="L7" s="3344" t="s">
        <v>1982</v>
      </c>
      <c r="M7" s="3344" t="s">
        <v>1983</v>
      </c>
      <c r="N7" s="3344" t="s">
        <v>1984</v>
      </c>
      <c r="O7" s="3351" t="s">
        <v>1973</v>
      </c>
      <c r="P7" s="3344" t="s">
        <v>1985</v>
      </c>
      <c r="Q7" s="3344" t="s">
        <v>1974</v>
      </c>
      <c r="R7" s="3344" t="s">
        <v>1986</v>
      </c>
      <c r="S7" s="3344" t="s">
        <v>1987</v>
      </c>
      <c r="T7" s="3344" t="s">
        <v>1988</v>
      </c>
      <c r="U7" s="3344" t="s">
        <v>1989</v>
      </c>
      <c r="V7" s="3344" t="s">
        <v>1990</v>
      </c>
      <c r="W7" s="3344" t="s">
        <v>1991</v>
      </c>
      <c r="X7" s="3286"/>
      <c r="Y7" s="3088"/>
      <c r="Z7" s="3074"/>
      <c r="AA7" s="3082"/>
      <c r="AB7" s="3082"/>
      <c r="AC7" s="3082"/>
      <c r="AD7" s="1171"/>
      <c r="AE7" s="3079"/>
      <c r="AF7" s="3074"/>
      <c r="AG7" s="3074"/>
      <c r="AH7" s="3074"/>
      <c r="AI7" s="3074"/>
      <c r="AJ7" s="3074"/>
      <c r="AK7" s="3074"/>
      <c r="AL7" s="3074"/>
      <c r="AM7" s="3074"/>
      <c r="AN7" s="3074"/>
      <c r="AO7" s="3286"/>
      <c r="AP7" s="3286"/>
      <c r="AQ7" s="3079"/>
      <c r="AR7" s="3079" t="s">
        <v>1968</v>
      </c>
      <c r="AS7" s="3286" t="s">
        <v>1992</v>
      </c>
      <c r="AT7" s="3286" t="s">
        <v>1993</v>
      </c>
      <c r="AU7" s="3625" t="s">
        <v>1994</v>
      </c>
      <c r="AV7" s="3286" t="s">
        <v>1995</v>
      </c>
      <c r="AW7" s="3286" t="s">
        <v>1996</v>
      </c>
      <c r="AX7" s="3626" t="s">
        <v>1997</v>
      </c>
      <c r="AY7" s="3624" t="s">
        <v>1998</v>
      </c>
      <c r="AZ7" s="3624"/>
      <c r="BA7" s="3624"/>
      <c r="BB7" s="3624"/>
      <c r="BC7" s="3624"/>
      <c r="BD7" s="3624"/>
      <c r="BE7" s="3624"/>
      <c r="BF7" s="3625"/>
      <c r="BG7" s="3344" t="s">
        <v>1978</v>
      </c>
      <c r="BH7" s="3079" t="s">
        <v>1968</v>
      </c>
      <c r="BI7" s="3344" t="s">
        <v>1999</v>
      </c>
      <c r="BJ7" s="3344" t="s">
        <v>2000</v>
      </c>
      <c r="BK7" s="3344" t="s">
        <v>2001</v>
      </c>
      <c r="BL7" s="3344" t="s">
        <v>2002</v>
      </c>
      <c r="BM7" s="3351" t="s">
        <v>1978</v>
      </c>
      <c r="BN7" s="3079"/>
      <c r="BO7" s="1169"/>
      <c r="BP7" s="1213"/>
    </row>
    <row r="8" spans="1:127" s="1165" customFormat="1" ht="48.75" customHeight="1" thickBot="1">
      <c r="A8" s="3083"/>
      <c r="B8" s="3083"/>
      <c r="C8" s="3083"/>
      <c r="D8" s="1174"/>
      <c r="E8" s="3075"/>
      <c r="F8" s="3080"/>
      <c r="G8" s="3075"/>
      <c r="H8" s="3080"/>
      <c r="I8" s="3286"/>
      <c r="J8" s="3075"/>
      <c r="K8" s="3075"/>
      <c r="L8" s="3075"/>
      <c r="M8" s="3075"/>
      <c r="N8" s="3075"/>
      <c r="O8" s="3089"/>
      <c r="P8" s="3075"/>
      <c r="Q8" s="3075"/>
      <c r="R8" s="3075"/>
      <c r="S8" s="3075"/>
      <c r="T8" s="3075"/>
      <c r="U8" s="3075"/>
      <c r="V8" s="3075"/>
      <c r="W8" s="3075"/>
      <c r="X8" s="3286"/>
      <c r="Y8" s="3089"/>
      <c r="Z8" s="3075"/>
      <c r="AA8" s="3083"/>
      <c r="AB8" s="3083"/>
      <c r="AC8" s="3083"/>
      <c r="AD8" s="1174"/>
      <c r="AE8" s="3080"/>
      <c r="AF8" s="3075"/>
      <c r="AG8" s="3075"/>
      <c r="AH8" s="3075"/>
      <c r="AI8" s="3075"/>
      <c r="AJ8" s="3075"/>
      <c r="AK8" s="3075"/>
      <c r="AL8" s="3075"/>
      <c r="AM8" s="3075"/>
      <c r="AN8" s="3075"/>
      <c r="AO8" s="3286"/>
      <c r="AP8" s="3286"/>
      <c r="AQ8" s="3080"/>
      <c r="AR8" s="3079"/>
      <c r="AS8" s="3286"/>
      <c r="AT8" s="3286"/>
      <c r="AU8" s="3625"/>
      <c r="AV8" s="3286"/>
      <c r="AW8" s="3286"/>
      <c r="AX8" s="3286"/>
      <c r="AY8" s="1302" t="s">
        <v>2003</v>
      </c>
      <c r="AZ8" s="1302" t="s">
        <v>2004</v>
      </c>
      <c r="BA8" s="1302" t="s">
        <v>2005</v>
      </c>
      <c r="BB8" s="1302" t="s">
        <v>2006</v>
      </c>
      <c r="BC8" s="1302" t="s">
        <v>2007</v>
      </c>
      <c r="BD8" s="1302" t="s">
        <v>2008</v>
      </c>
      <c r="BE8" s="1302" t="s">
        <v>2009</v>
      </c>
      <c r="BF8" s="1302" t="s">
        <v>2010</v>
      </c>
      <c r="BG8" s="3075"/>
      <c r="BH8" s="3079"/>
      <c r="BI8" s="3075"/>
      <c r="BJ8" s="3075"/>
      <c r="BK8" s="3075"/>
      <c r="BL8" s="3075"/>
      <c r="BM8" s="3089"/>
      <c r="BN8" s="3080"/>
      <c r="BO8" s="1169"/>
      <c r="BP8" s="1213"/>
      <c r="BQ8" s="1220" t="s">
        <v>2011</v>
      </c>
      <c r="BR8" s="1220" t="s">
        <v>1784</v>
      </c>
      <c r="BS8" s="1220" t="s">
        <v>2012</v>
      </c>
      <c r="BT8" s="1220" t="s">
        <v>2013</v>
      </c>
      <c r="BU8" s="1220" t="s">
        <v>2014</v>
      </c>
      <c r="BV8" s="1221" t="s">
        <v>730</v>
      </c>
      <c r="BW8" s="1221" t="s">
        <v>1713</v>
      </c>
      <c r="BX8" s="1221" t="s">
        <v>1714</v>
      </c>
      <c r="BY8" s="1221" t="s">
        <v>1715</v>
      </c>
      <c r="BZ8" s="1221" t="s">
        <v>1716</v>
      </c>
      <c r="CA8" s="1221" t="s">
        <v>1717</v>
      </c>
      <c r="CB8" s="1221" t="s">
        <v>1674</v>
      </c>
      <c r="CC8" s="1221" t="s">
        <v>1675</v>
      </c>
      <c r="CD8" s="1221" t="s">
        <v>1676</v>
      </c>
      <c r="CE8" s="1221" t="s">
        <v>1677</v>
      </c>
      <c r="CF8" s="1221" t="s">
        <v>1678</v>
      </c>
      <c r="CG8" s="1221" t="s">
        <v>1679</v>
      </c>
      <c r="CH8" s="1221" t="s">
        <v>1680</v>
      </c>
      <c r="CI8" s="1221" t="s">
        <v>1681</v>
      </c>
      <c r="CJ8" s="1220" t="s">
        <v>1966</v>
      </c>
      <c r="CK8" s="1220" t="s">
        <v>1967</v>
      </c>
      <c r="CL8" s="1220" t="s">
        <v>1711</v>
      </c>
      <c r="CM8" s="1220" t="s">
        <v>2015</v>
      </c>
      <c r="CN8" s="1220" t="s">
        <v>1735</v>
      </c>
      <c r="CO8" s="1221" t="s">
        <v>1682</v>
      </c>
      <c r="CP8" s="1221" t="s">
        <v>1683</v>
      </c>
      <c r="CQ8" s="1221" t="s">
        <v>1684</v>
      </c>
      <c r="CR8" s="1221" t="s">
        <v>1685</v>
      </c>
      <c r="CS8" s="1221" t="s">
        <v>1686</v>
      </c>
      <c r="CT8" s="1221" t="s">
        <v>1687</v>
      </c>
      <c r="CU8" s="1221" t="s">
        <v>1688</v>
      </c>
      <c r="CV8" s="1221" t="s">
        <v>1689</v>
      </c>
      <c r="CW8" s="1221" t="s">
        <v>1690</v>
      </c>
      <c r="CX8" s="1221" t="s">
        <v>1691</v>
      </c>
      <c r="CY8" s="1220" t="s">
        <v>2016</v>
      </c>
      <c r="CZ8" s="1220" t="s">
        <v>1979</v>
      </c>
      <c r="DA8" s="1221" t="s">
        <v>1692</v>
      </c>
      <c r="DB8" s="1221" t="s">
        <v>1693</v>
      </c>
      <c r="DC8" s="1221" t="s">
        <v>1694</v>
      </c>
      <c r="DD8" s="1221" t="s">
        <v>1695</v>
      </c>
      <c r="DE8" s="1221" t="s">
        <v>1696</v>
      </c>
      <c r="DF8" s="1221" t="s">
        <v>1697</v>
      </c>
      <c r="DG8" s="1221" t="s">
        <v>1698</v>
      </c>
      <c r="DH8" s="1221" t="s">
        <v>1699</v>
      </c>
      <c r="DI8" s="1221" t="s">
        <v>1700</v>
      </c>
      <c r="DJ8" s="1221" t="s">
        <v>1701</v>
      </c>
      <c r="DK8" s="1221" t="s">
        <v>1702</v>
      </c>
      <c r="DL8" s="1221" t="s">
        <v>1703</v>
      </c>
      <c r="DM8" s="1221" t="s">
        <v>1704</v>
      </c>
      <c r="DN8" s="1221" t="s">
        <v>1705</v>
      </c>
      <c r="DO8" s="1221" t="s">
        <v>1718</v>
      </c>
      <c r="DP8" s="1220" t="s">
        <v>2017</v>
      </c>
      <c r="DQ8" s="1221" t="s">
        <v>1706</v>
      </c>
      <c r="DR8" s="1221" t="s">
        <v>1707</v>
      </c>
      <c r="DS8" s="1221" t="s">
        <v>1708</v>
      </c>
      <c r="DT8" s="1221" t="s">
        <v>1709</v>
      </c>
      <c r="DU8" s="1221" t="s">
        <v>1710</v>
      </c>
      <c r="DV8" s="1221" t="s">
        <v>1049</v>
      </c>
      <c r="DW8" s="1221"/>
    </row>
    <row r="9" spans="1:127" s="1182" customFormat="1" ht="12.75" hidden="1" customHeight="1">
      <c r="A9" s="3077" t="s">
        <v>2540</v>
      </c>
      <c r="B9" s="3077"/>
      <c r="C9" s="3077"/>
      <c r="D9" s="1176"/>
      <c r="E9" s="1177">
        <v>299953</v>
      </c>
      <c r="F9" s="1178"/>
      <c r="G9" s="1178">
        <v>37490</v>
      </c>
      <c r="H9" s="1178"/>
      <c r="I9" s="1178"/>
      <c r="J9" s="1178"/>
      <c r="K9" s="1178"/>
      <c r="L9" s="1178"/>
      <c r="M9" s="1178"/>
      <c r="N9" s="1178"/>
      <c r="O9" s="1178"/>
      <c r="P9" s="1178"/>
      <c r="Q9" s="1178"/>
      <c r="R9" s="1178"/>
      <c r="S9" s="1178"/>
      <c r="T9" s="1178"/>
      <c r="U9" s="1178"/>
      <c r="V9" s="1178"/>
      <c r="W9" s="1178"/>
      <c r="X9" s="1178"/>
      <c r="Y9" s="1178"/>
      <c r="Z9" s="1178">
        <v>37490</v>
      </c>
      <c r="AA9" s="3077" t="s">
        <v>2540</v>
      </c>
      <c r="AB9" s="3077"/>
      <c r="AC9" s="3077"/>
      <c r="AD9" s="1176"/>
      <c r="AE9" s="1178"/>
      <c r="AF9" s="1178"/>
      <c r="AG9" s="1178"/>
      <c r="AH9" s="1178"/>
      <c r="AI9" s="1178"/>
      <c r="AJ9" s="1178"/>
      <c r="AK9" s="1178"/>
      <c r="AL9" s="1178"/>
      <c r="AM9" s="1178"/>
      <c r="AN9" s="1178"/>
      <c r="AO9" s="1178"/>
      <c r="AP9" s="1178"/>
      <c r="AQ9" s="1179"/>
      <c r="AR9" s="3080"/>
      <c r="AS9" s="1179"/>
      <c r="AT9" s="1179"/>
      <c r="AU9" s="1179"/>
      <c r="AV9" s="1179"/>
      <c r="AW9" s="1179"/>
      <c r="AX9" s="1179"/>
      <c r="AY9" s="1179"/>
      <c r="AZ9" s="1179"/>
      <c r="BA9" s="1179"/>
      <c r="BB9" s="1179"/>
      <c r="BC9" s="1179"/>
      <c r="BD9" s="1179"/>
      <c r="BE9" s="1179"/>
      <c r="BF9" s="1179"/>
      <c r="BG9" s="1179"/>
      <c r="BH9" s="3080"/>
      <c r="BI9" s="2896"/>
      <c r="BJ9" s="2896"/>
      <c r="BK9" s="1179"/>
      <c r="BL9" s="1179"/>
      <c r="BM9" s="1179"/>
      <c r="BN9" s="1179"/>
      <c r="BO9" s="1181"/>
      <c r="BP9" s="1222"/>
    </row>
    <row r="10" spans="1:127" s="1182" customFormat="1" ht="12.75" hidden="1" customHeight="1">
      <c r="A10" s="3072" t="s">
        <v>2300</v>
      </c>
      <c r="B10" s="3072"/>
      <c r="C10" s="3072"/>
      <c r="D10" s="1176"/>
      <c r="E10" s="227">
        <v>245028.31251835014</v>
      </c>
      <c r="F10" s="226"/>
      <c r="G10" s="226">
        <v>35483.060334576927</v>
      </c>
      <c r="H10" s="226"/>
      <c r="I10" s="226"/>
      <c r="J10" s="226"/>
      <c r="K10" s="226"/>
      <c r="L10" s="226"/>
      <c r="M10" s="226"/>
      <c r="N10" s="226"/>
      <c r="O10" s="226"/>
      <c r="P10" s="226"/>
      <c r="Q10" s="226"/>
      <c r="R10" s="226"/>
      <c r="S10" s="226"/>
      <c r="T10" s="226"/>
      <c r="U10" s="226"/>
      <c r="V10" s="226"/>
      <c r="W10" s="226"/>
      <c r="X10" s="226"/>
      <c r="Y10" s="226"/>
      <c r="Z10" s="226">
        <v>35483.060334576927</v>
      </c>
      <c r="AA10" s="3072" t="s">
        <v>2300</v>
      </c>
      <c r="AB10" s="3072"/>
      <c r="AC10" s="3072"/>
      <c r="AD10" s="117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c r="BM10" s="226"/>
      <c r="BN10" s="226"/>
      <c r="BO10" s="1181"/>
      <c r="BP10" s="1222"/>
    </row>
    <row r="11" spans="1:127" s="1182" customFormat="1" ht="12.75" hidden="1" customHeight="1">
      <c r="A11" s="3072" t="s">
        <v>2555</v>
      </c>
      <c r="B11" s="3072"/>
      <c r="C11" s="3072"/>
      <c r="D11" s="1176"/>
      <c r="E11" s="227">
        <v>227442</v>
      </c>
      <c r="F11" s="226"/>
      <c r="G11" s="226">
        <v>24036.959999997744</v>
      </c>
      <c r="H11" s="226"/>
      <c r="I11" s="226"/>
      <c r="J11" s="226"/>
      <c r="K11" s="226"/>
      <c r="L11" s="226"/>
      <c r="M11" s="226"/>
      <c r="N11" s="226"/>
      <c r="O11" s="226"/>
      <c r="P11" s="226"/>
      <c r="Q11" s="226"/>
      <c r="R11" s="226"/>
      <c r="S11" s="226"/>
      <c r="T11" s="226"/>
      <c r="U11" s="226"/>
      <c r="V11" s="226"/>
      <c r="W11" s="226"/>
      <c r="X11" s="226"/>
      <c r="Y11" s="226"/>
      <c r="Z11" s="226">
        <v>24036.959999997744</v>
      </c>
      <c r="AA11" s="3072" t="s">
        <v>2891</v>
      </c>
      <c r="AB11" s="3072"/>
      <c r="AC11" s="3072"/>
      <c r="AD11" s="117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c r="BM11" s="226"/>
      <c r="BN11" s="226"/>
      <c r="BO11" s="1181"/>
      <c r="BP11" s="1222"/>
    </row>
    <row r="12" spans="1:127" s="1182" customFormat="1" ht="12.75" hidden="1" customHeight="1">
      <c r="A12" s="3072" t="s">
        <v>2302</v>
      </c>
      <c r="B12" s="3072"/>
      <c r="C12" s="3072"/>
      <c r="D12" s="1176"/>
      <c r="E12" s="227">
        <v>228813.06455282218</v>
      </c>
      <c r="F12" s="226"/>
      <c r="G12" s="226">
        <v>28234.936240150477</v>
      </c>
      <c r="H12" s="226"/>
      <c r="I12" s="226"/>
      <c r="J12" s="226"/>
      <c r="K12" s="226"/>
      <c r="L12" s="226"/>
      <c r="M12" s="226"/>
      <c r="N12" s="226"/>
      <c r="O12" s="226"/>
      <c r="P12" s="226"/>
      <c r="Q12" s="226"/>
      <c r="R12" s="226"/>
      <c r="S12" s="226"/>
      <c r="T12" s="226"/>
      <c r="U12" s="226"/>
      <c r="V12" s="226"/>
      <c r="W12" s="226"/>
      <c r="X12" s="226"/>
      <c r="Y12" s="226"/>
      <c r="Z12" s="226">
        <v>28234.936240150477</v>
      </c>
      <c r="AA12" s="3072" t="s">
        <v>2892</v>
      </c>
      <c r="AB12" s="3072"/>
      <c r="AC12" s="3072"/>
      <c r="AD12" s="117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1181"/>
      <c r="BP12" s="1222"/>
    </row>
    <row r="13" spans="1:127" s="1182" customFormat="1" ht="12.75" hidden="1" customHeight="1">
      <c r="A13" s="3072" t="s">
        <v>2893</v>
      </c>
      <c r="B13" s="3072"/>
      <c r="C13" s="3072"/>
      <c r="D13" s="1176"/>
      <c r="E13" s="227">
        <v>228948.67022142731</v>
      </c>
      <c r="F13" s="226"/>
      <c r="G13" s="226">
        <v>34878.675153735967</v>
      </c>
      <c r="H13" s="226"/>
      <c r="I13" s="226"/>
      <c r="J13" s="226"/>
      <c r="K13" s="226"/>
      <c r="L13" s="226"/>
      <c r="M13" s="226"/>
      <c r="N13" s="226"/>
      <c r="O13" s="226"/>
      <c r="P13" s="226"/>
      <c r="Q13" s="226"/>
      <c r="R13" s="226"/>
      <c r="S13" s="226"/>
      <c r="T13" s="226"/>
      <c r="U13" s="226"/>
      <c r="V13" s="226"/>
      <c r="W13" s="226"/>
      <c r="X13" s="226"/>
      <c r="Y13" s="226"/>
      <c r="Z13" s="226">
        <v>34878.675153735967</v>
      </c>
      <c r="AA13" s="3072" t="s">
        <v>2893</v>
      </c>
      <c r="AB13" s="3072"/>
      <c r="AC13" s="3072"/>
      <c r="AD13" s="117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c r="BM13" s="226"/>
      <c r="BN13" s="226"/>
      <c r="BO13" s="1181"/>
      <c r="BP13" s="1222"/>
    </row>
    <row r="14" spans="1:127" s="1182" customFormat="1" ht="13.7" hidden="1" customHeight="1">
      <c r="A14" s="3072" t="s">
        <v>2384</v>
      </c>
      <c r="B14" s="3072"/>
      <c r="C14" s="3072"/>
      <c r="D14" s="1176"/>
      <c r="E14" s="227">
        <v>193925.71732453088</v>
      </c>
      <c r="F14" s="226"/>
      <c r="G14" s="642">
        <v>29297.654461531027</v>
      </c>
      <c r="H14" s="642"/>
      <c r="I14" s="642"/>
      <c r="J14" s="642"/>
      <c r="K14" s="642"/>
      <c r="L14" s="642"/>
      <c r="M14" s="642"/>
      <c r="N14" s="642"/>
      <c r="O14" s="642"/>
      <c r="P14" s="642"/>
      <c r="Q14" s="642"/>
      <c r="R14" s="642"/>
      <c r="S14" s="642"/>
      <c r="T14" s="642"/>
      <c r="U14" s="642"/>
      <c r="V14" s="642"/>
      <c r="W14" s="642"/>
      <c r="X14" s="642"/>
      <c r="Y14" s="642"/>
      <c r="Z14" s="642">
        <v>29297.654461531027</v>
      </c>
      <c r="AA14" s="3072" t="s">
        <v>2360</v>
      </c>
      <c r="AB14" s="3072"/>
      <c r="AC14" s="3072"/>
      <c r="AD14" s="1176"/>
      <c r="AE14" s="642"/>
      <c r="AF14" s="642"/>
      <c r="AG14" s="642"/>
      <c r="AH14" s="642"/>
      <c r="AI14" s="642"/>
      <c r="AJ14" s="642"/>
      <c r="AK14" s="642"/>
      <c r="AL14" s="642"/>
      <c r="AM14" s="642"/>
      <c r="AN14" s="642"/>
      <c r="AO14" s="642"/>
      <c r="AP14" s="642"/>
      <c r="AQ14" s="642"/>
      <c r="AR14" s="642"/>
      <c r="AS14" s="642"/>
      <c r="AT14" s="642"/>
      <c r="AU14" s="642"/>
      <c r="AV14" s="642"/>
      <c r="AW14" s="642"/>
      <c r="AX14" s="642"/>
      <c r="AY14" s="642"/>
      <c r="AZ14" s="642"/>
      <c r="BA14" s="642"/>
      <c r="BB14" s="642"/>
      <c r="BC14" s="642"/>
      <c r="BD14" s="642"/>
      <c r="BE14" s="642"/>
      <c r="BF14" s="642"/>
      <c r="BG14" s="642"/>
      <c r="BH14" s="642"/>
      <c r="BI14" s="642"/>
      <c r="BJ14" s="642"/>
      <c r="BK14" s="642"/>
      <c r="BL14" s="642"/>
      <c r="BM14" s="642"/>
      <c r="BN14" s="642"/>
      <c r="BO14" s="1181"/>
      <c r="BP14" s="1222"/>
    </row>
    <row r="15" spans="1:127" s="1182" customFormat="1" ht="0.75" hidden="1" customHeight="1">
      <c r="A15" s="3072" t="s">
        <v>2305</v>
      </c>
      <c r="B15" s="3072"/>
      <c r="C15" s="3072"/>
      <c r="D15" s="1176"/>
      <c r="E15" s="227">
        <v>166140.25630622066</v>
      </c>
      <c r="F15" s="226"/>
      <c r="G15" s="642">
        <v>32255.88805542449</v>
      </c>
      <c r="H15" s="642"/>
      <c r="I15" s="642"/>
      <c r="J15" s="642"/>
      <c r="K15" s="642"/>
      <c r="L15" s="642"/>
      <c r="M15" s="642"/>
      <c r="N15" s="642"/>
      <c r="O15" s="642"/>
      <c r="P15" s="642"/>
      <c r="Q15" s="642"/>
      <c r="R15" s="642"/>
      <c r="S15" s="642"/>
      <c r="T15" s="642"/>
      <c r="U15" s="642"/>
      <c r="V15" s="642"/>
      <c r="W15" s="642"/>
      <c r="X15" s="642"/>
      <c r="Y15" s="642"/>
      <c r="Z15" s="642">
        <v>32255.88805542449</v>
      </c>
      <c r="AA15" s="3072" t="s">
        <v>2894</v>
      </c>
      <c r="AB15" s="3072"/>
      <c r="AC15" s="3072"/>
      <c r="AD15" s="1176"/>
      <c r="AE15" s="642"/>
      <c r="AF15" s="642"/>
      <c r="AG15" s="642"/>
      <c r="AH15" s="642"/>
      <c r="AI15" s="642"/>
      <c r="AJ15" s="642"/>
      <c r="AK15" s="642"/>
      <c r="AL15" s="642"/>
      <c r="AM15" s="642"/>
      <c r="AN15" s="642"/>
      <c r="AO15" s="642"/>
      <c r="AP15" s="642"/>
      <c r="AQ15" s="642"/>
      <c r="AR15" s="642"/>
      <c r="AS15" s="642"/>
      <c r="AT15" s="642"/>
      <c r="AU15" s="642"/>
      <c r="AV15" s="642"/>
      <c r="AW15" s="642"/>
      <c r="AX15" s="642"/>
      <c r="AY15" s="642"/>
      <c r="AZ15" s="642"/>
      <c r="BA15" s="642"/>
      <c r="BB15" s="642"/>
      <c r="BC15" s="642"/>
      <c r="BD15" s="642"/>
      <c r="BE15" s="642"/>
      <c r="BF15" s="642"/>
      <c r="BG15" s="642"/>
      <c r="BH15" s="642"/>
      <c r="BI15" s="642"/>
      <c r="BJ15" s="642"/>
      <c r="BK15" s="642"/>
      <c r="BL15" s="642"/>
      <c r="BM15" s="642"/>
      <c r="BN15" s="642"/>
      <c r="BO15" s="1181"/>
      <c r="BP15" s="1222"/>
    </row>
    <row r="16" spans="1:127" s="1182" customFormat="1" ht="13.7" hidden="1" customHeight="1">
      <c r="A16" s="3072" t="s">
        <v>2895</v>
      </c>
      <c r="B16" s="3072"/>
      <c r="C16" s="3072"/>
      <c r="D16" s="1083"/>
      <c r="E16" s="1183">
        <v>155909.24169496537</v>
      </c>
      <c r="F16" s="644"/>
      <c r="G16" s="1183">
        <v>26183.888044999865</v>
      </c>
      <c r="H16" s="1183"/>
      <c r="I16" s="1183"/>
      <c r="J16" s="1183"/>
      <c r="K16" s="1183"/>
      <c r="L16" s="1183"/>
      <c r="M16" s="1183"/>
      <c r="N16" s="1183"/>
      <c r="O16" s="1183"/>
      <c r="P16" s="1183"/>
      <c r="Q16" s="1183"/>
      <c r="R16" s="1183"/>
      <c r="S16" s="1183"/>
      <c r="T16" s="1183"/>
      <c r="U16" s="1183"/>
      <c r="V16" s="1183"/>
      <c r="W16" s="1183"/>
      <c r="X16" s="1183"/>
      <c r="Y16" s="644"/>
      <c r="Z16" s="1183">
        <v>26183.888044999865</v>
      </c>
      <c r="AA16" s="3072" t="s">
        <v>2895</v>
      </c>
      <c r="AB16" s="3072"/>
      <c r="AC16" s="3072"/>
      <c r="AD16" s="1083"/>
      <c r="AE16" s="1183"/>
      <c r="AF16" s="1183"/>
      <c r="AG16" s="1183"/>
      <c r="AH16" s="1183"/>
      <c r="AI16" s="1183"/>
      <c r="AJ16" s="1183"/>
      <c r="AK16" s="1183"/>
      <c r="AL16" s="1183"/>
      <c r="AM16" s="1183"/>
      <c r="AN16" s="1183"/>
      <c r="AO16" s="1183"/>
      <c r="AP16" s="1183"/>
      <c r="AQ16" s="1183"/>
      <c r="AR16" s="1183"/>
      <c r="AS16" s="644" t="s">
        <v>1795</v>
      </c>
      <c r="AT16" s="644"/>
      <c r="AU16" s="644"/>
      <c r="AV16" s="644"/>
      <c r="AW16" s="644"/>
      <c r="AX16" s="644"/>
      <c r="AY16" s="644"/>
      <c r="AZ16" s="644"/>
      <c r="BA16" s="644"/>
      <c r="BB16" s="644"/>
      <c r="BC16" s="644"/>
      <c r="BD16" s="644"/>
      <c r="BE16" s="644"/>
      <c r="BF16" s="644"/>
      <c r="BG16" s="644"/>
      <c r="BH16" s="644"/>
      <c r="BI16" s="644"/>
      <c r="BJ16" s="644"/>
      <c r="BK16" s="644"/>
      <c r="BL16" s="644"/>
      <c r="BM16" s="644" t="s">
        <v>2018</v>
      </c>
      <c r="BN16" s="644"/>
      <c r="BO16" s="1181"/>
      <c r="BP16" s="1222"/>
    </row>
    <row r="17" spans="1:127" s="1182" customFormat="1" ht="13.7" hidden="1" customHeight="1">
      <c r="A17" s="3072" t="s">
        <v>2364</v>
      </c>
      <c r="B17" s="3072"/>
      <c r="C17" s="3072"/>
      <c r="D17" s="1083"/>
      <c r="E17" s="1183">
        <v>145594.46687390516</v>
      </c>
      <c r="F17" s="644"/>
      <c r="G17" s="1184">
        <v>36044.047107477432</v>
      </c>
      <c r="H17" s="1184"/>
      <c r="I17" s="1184"/>
      <c r="J17" s="1184"/>
      <c r="K17" s="1184"/>
      <c r="L17" s="1184"/>
      <c r="M17" s="1184"/>
      <c r="N17" s="1184"/>
      <c r="O17" s="1184"/>
      <c r="P17" s="1184"/>
      <c r="Q17" s="1184"/>
      <c r="R17" s="1184"/>
      <c r="S17" s="1184"/>
      <c r="T17" s="1184"/>
      <c r="U17" s="1184"/>
      <c r="V17" s="1184"/>
      <c r="W17" s="1184"/>
      <c r="X17" s="1184"/>
      <c r="Y17" s="644"/>
      <c r="Z17" s="1184">
        <v>36044.047107477432</v>
      </c>
      <c r="AA17" s="3072" t="s">
        <v>2896</v>
      </c>
      <c r="AB17" s="3072"/>
      <c r="AC17" s="3072"/>
      <c r="AD17" s="1083"/>
      <c r="AE17" s="1184"/>
      <c r="AF17" s="1184"/>
      <c r="AG17" s="1184"/>
      <c r="AH17" s="1184"/>
      <c r="AI17" s="1184"/>
      <c r="AJ17" s="1184"/>
      <c r="AK17" s="1184"/>
      <c r="AL17" s="1184"/>
      <c r="AM17" s="1184"/>
      <c r="AN17" s="1184"/>
      <c r="AO17" s="1184"/>
      <c r="AP17" s="1184"/>
      <c r="AQ17" s="1184"/>
      <c r="AR17" s="1184"/>
      <c r="AS17" s="644" t="s">
        <v>2018</v>
      </c>
      <c r="AT17" s="644"/>
      <c r="AU17" s="644"/>
      <c r="AV17" s="644"/>
      <c r="AW17" s="644"/>
      <c r="AX17" s="644"/>
      <c r="AY17" s="644"/>
      <c r="AZ17" s="644"/>
      <c r="BA17" s="644"/>
      <c r="BB17" s="644"/>
      <c r="BC17" s="644"/>
      <c r="BD17" s="644"/>
      <c r="BE17" s="644"/>
      <c r="BF17" s="644"/>
      <c r="BG17" s="644"/>
      <c r="BH17" s="644"/>
      <c r="BI17" s="644"/>
      <c r="BJ17" s="644"/>
      <c r="BK17" s="644"/>
      <c r="BL17" s="644"/>
      <c r="BM17" s="644" t="s">
        <v>2018</v>
      </c>
      <c r="BN17" s="644"/>
      <c r="BO17" s="1181"/>
      <c r="BP17" s="1222"/>
    </row>
    <row r="18" spans="1:127" s="1182" customFormat="1" ht="13.7" hidden="1" customHeight="1">
      <c r="A18" s="3072" t="s">
        <v>2366</v>
      </c>
      <c r="B18" s="3072"/>
      <c r="C18" s="3072"/>
      <c r="D18" s="1083"/>
      <c r="E18" s="1183">
        <v>138340.60233372761</v>
      </c>
      <c r="F18" s="644"/>
      <c r="G18" s="1183">
        <v>32854.434926279362</v>
      </c>
      <c r="H18" s="1183"/>
      <c r="I18" s="1183"/>
      <c r="J18" s="1183"/>
      <c r="K18" s="1183"/>
      <c r="L18" s="1183"/>
      <c r="M18" s="1183"/>
      <c r="N18" s="1183"/>
      <c r="O18" s="1183"/>
      <c r="P18" s="1183"/>
      <c r="Q18" s="1183"/>
      <c r="R18" s="1183"/>
      <c r="S18" s="1183"/>
      <c r="T18" s="1183"/>
      <c r="U18" s="1183"/>
      <c r="V18" s="1183"/>
      <c r="W18" s="1183"/>
      <c r="X18" s="1183"/>
      <c r="Y18" s="644"/>
      <c r="Z18" s="1183">
        <v>32854.434926279362</v>
      </c>
      <c r="AA18" s="3072" t="s">
        <v>2366</v>
      </c>
      <c r="AB18" s="3072"/>
      <c r="AC18" s="3072"/>
      <c r="AD18" s="1083"/>
      <c r="AE18" s="1183"/>
      <c r="AF18" s="1183"/>
      <c r="AG18" s="1183"/>
      <c r="AH18" s="1183"/>
      <c r="AI18" s="1183"/>
      <c r="AJ18" s="1183"/>
      <c r="AK18" s="1183"/>
      <c r="AL18" s="1183"/>
      <c r="AM18" s="1183"/>
      <c r="AN18" s="1183"/>
      <c r="AO18" s="1183"/>
      <c r="AP18" s="1183"/>
      <c r="AQ18" s="1183"/>
      <c r="AR18" s="1183"/>
      <c r="AS18" s="644" t="s">
        <v>2018</v>
      </c>
      <c r="AT18" s="644"/>
      <c r="AU18" s="644"/>
      <c r="AV18" s="644"/>
      <c r="AW18" s="644"/>
      <c r="AX18" s="644"/>
      <c r="AY18" s="644"/>
      <c r="AZ18" s="644"/>
      <c r="BA18" s="644"/>
      <c r="BB18" s="644"/>
      <c r="BC18" s="644"/>
      <c r="BD18" s="644"/>
      <c r="BE18" s="644"/>
      <c r="BF18" s="644"/>
      <c r="BG18" s="644"/>
      <c r="BH18" s="644"/>
      <c r="BI18" s="644"/>
      <c r="BJ18" s="644"/>
      <c r="BK18" s="644"/>
      <c r="BL18" s="644"/>
      <c r="BM18" s="644" t="s">
        <v>2019</v>
      </c>
      <c r="BN18" s="644"/>
      <c r="BO18" s="1181"/>
      <c r="BP18" s="1222"/>
    </row>
    <row r="19" spans="1:127" s="1182" customFormat="1" ht="14.25" hidden="1" customHeight="1">
      <c r="A19" s="3072" t="s">
        <v>2762</v>
      </c>
      <c r="B19" s="3072"/>
      <c r="C19" s="3072"/>
      <c r="D19" s="1083"/>
      <c r="E19" s="1185">
        <v>138234.84637123178</v>
      </c>
      <c r="F19" s="644"/>
      <c r="G19" s="1183">
        <v>32837.650380455758</v>
      </c>
      <c r="H19" s="1183"/>
      <c r="I19" s="1183"/>
      <c r="J19" s="1183"/>
      <c r="K19" s="1183"/>
      <c r="L19" s="1183"/>
      <c r="M19" s="1183"/>
      <c r="N19" s="1183"/>
      <c r="O19" s="1183"/>
      <c r="P19" s="1183"/>
      <c r="Q19" s="1183"/>
      <c r="R19" s="1183"/>
      <c r="S19" s="1183"/>
      <c r="T19" s="1183"/>
      <c r="U19" s="1183"/>
      <c r="V19" s="1183"/>
      <c r="W19" s="1183"/>
      <c r="X19" s="1183"/>
      <c r="Y19" s="644"/>
      <c r="Z19" s="1183">
        <v>32837.650380455758</v>
      </c>
      <c r="AA19" s="3072" t="s">
        <v>2818</v>
      </c>
      <c r="AB19" s="3072"/>
      <c r="AC19" s="3072"/>
      <c r="AD19" s="1083"/>
      <c r="AE19" s="1183"/>
      <c r="AF19" s="1183"/>
      <c r="AG19" s="1183"/>
      <c r="AH19" s="1183"/>
      <c r="AI19" s="1183"/>
      <c r="AJ19" s="1183"/>
      <c r="AK19" s="1183"/>
      <c r="AL19" s="1183"/>
      <c r="AM19" s="1183"/>
      <c r="AN19" s="1183"/>
      <c r="AO19" s="1183"/>
      <c r="AP19" s="1183"/>
      <c r="AQ19" s="1183"/>
      <c r="AR19" s="1183"/>
      <c r="AS19" s="644" t="s">
        <v>2018</v>
      </c>
      <c r="AT19" s="644"/>
      <c r="AU19" s="644"/>
      <c r="AV19" s="644"/>
      <c r="AW19" s="644"/>
      <c r="AX19" s="644"/>
      <c r="AY19" s="644"/>
      <c r="AZ19" s="644"/>
      <c r="BA19" s="644"/>
      <c r="BB19" s="644"/>
      <c r="BC19" s="644"/>
      <c r="BD19" s="644"/>
      <c r="BE19" s="644"/>
      <c r="BF19" s="644"/>
      <c r="BG19" s="644"/>
      <c r="BH19" s="644"/>
      <c r="BI19" s="644"/>
      <c r="BJ19" s="644"/>
      <c r="BK19" s="644"/>
      <c r="BL19" s="644"/>
      <c r="BM19" s="644" t="s">
        <v>2018</v>
      </c>
      <c r="BN19" s="644"/>
      <c r="BO19" s="1181"/>
      <c r="BP19" s="1222"/>
      <c r="CE19" s="1182" t="e">
        <f>#REF!/#REF!</f>
        <v>#REF!</v>
      </c>
      <c r="CF19" s="1182" t="e">
        <f>CE19/12</f>
        <v>#REF!</v>
      </c>
    </row>
    <row r="20" spans="1:127" s="1182" customFormat="1" ht="15.75" hidden="1" customHeight="1">
      <c r="A20" s="3072" t="s">
        <v>2897</v>
      </c>
      <c r="B20" s="3072"/>
      <c r="C20" s="3072"/>
      <c r="D20" s="1083"/>
      <c r="E20" s="1184">
        <v>148534.99487466394</v>
      </c>
      <c r="F20" s="644"/>
      <c r="G20" s="1183">
        <v>36143.985217942514</v>
      </c>
      <c r="H20" s="644"/>
      <c r="I20" s="644" t="s">
        <v>2018</v>
      </c>
      <c r="J20" s="644"/>
      <c r="K20" s="644"/>
      <c r="L20" s="644"/>
      <c r="M20" s="644"/>
      <c r="N20" s="644"/>
      <c r="O20" s="644"/>
      <c r="P20" s="644" t="s">
        <v>2018</v>
      </c>
      <c r="Q20" s="644"/>
      <c r="R20" s="644"/>
      <c r="S20" s="644"/>
      <c r="T20" s="644"/>
      <c r="U20" s="644"/>
      <c r="V20" s="644"/>
      <c r="W20" s="644" t="s">
        <v>2018</v>
      </c>
      <c r="X20" s="644" t="s">
        <v>2018</v>
      </c>
      <c r="Y20" s="644"/>
      <c r="Z20" s="1183">
        <v>29886.464678443583</v>
      </c>
      <c r="AA20" s="3072" t="s">
        <v>2898</v>
      </c>
      <c r="AB20" s="3072"/>
      <c r="AC20" s="3072"/>
      <c r="AD20" s="1083"/>
      <c r="AE20" s="644"/>
      <c r="AF20" s="644" t="s">
        <v>1795</v>
      </c>
      <c r="AG20" s="644"/>
      <c r="AH20" s="644"/>
      <c r="AI20" s="644"/>
      <c r="AJ20" s="644"/>
      <c r="AK20" s="644"/>
      <c r="AL20" s="644"/>
      <c r="AM20" s="644"/>
      <c r="AN20" s="644"/>
      <c r="AO20" s="644"/>
      <c r="AP20" s="644" t="s">
        <v>2018</v>
      </c>
      <c r="AQ20" s="644" t="s">
        <v>1795</v>
      </c>
      <c r="AR20" s="644" t="s">
        <v>112</v>
      </c>
      <c r="AS20" s="644" t="s">
        <v>2018</v>
      </c>
      <c r="AT20" s="644"/>
      <c r="AU20" s="644"/>
      <c r="AV20" s="644"/>
      <c r="AW20" s="644"/>
      <c r="AX20" s="644"/>
      <c r="AY20" s="644"/>
      <c r="AZ20" s="644"/>
      <c r="BA20" s="644"/>
      <c r="BB20" s="644" t="s">
        <v>1795</v>
      </c>
      <c r="BC20" s="644"/>
      <c r="BD20" s="644"/>
      <c r="BE20" s="644"/>
      <c r="BF20" s="644"/>
      <c r="BG20" s="644" t="s">
        <v>2018</v>
      </c>
      <c r="BH20" s="644"/>
      <c r="BI20" s="644"/>
      <c r="BJ20" s="644"/>
      <c r="BK20" s="644" t="s">
        <v>2018</v>
      </c>
      <c r="BL20" s="644"/>
      <c r="BM20" s="644" t="s">
        <v>2018</v>
      </c>
      <c r="BN20" s="644"/>
      <c r="BO20" s="1181"/>
      <c r="BP20" s="1222"/>
      <c r="CE20" s="1182" t="e">
        <f>#REF!/#REF!</f>
        <v>#REF!</v>
      </c>
      <c r="CF20" s="1182" t="e">
        <f>CE20/12</f>
        <v>#REF!</v>
      </c>
    </row>
    <row r="21" spans="1:127" s="1182" customFormat="1" ht="15.75" hidden="1" customHeight="1">
      <c r="A21" s="3072" t="s">
        <v>2696</v>
      </c>
      <c r="B21" s="3072"/>
      <c r="C21" s="3072"/>
      <c r="D21" s="1083"/>
      <c r="E21" s="1184">
        <v>159165.50983377962</v>
      </c>
      <c r="F21" s="644"/>
      <c r="G21" s="1183">
        <v>24130.375383116003</v>
      </c>
      <c r="H21" s="644"/>
      <c r="I21" s="644" t="s">
        <v>2019</v>
      </c>
      <c r="J21" s="644"/>
      <c r="K21" s="644"/>
      <c r="L21" s="644"/>
      <c r="M21" s="644"/>
      <c r="N21" s="644"/>
      <c r="O21" s="644"/>
      <c r="P21" s="644" t="s">
        <v>2018</v>
      </c>
      <c r="Q21" s="644"/>
      <c r="R21" s="644"/>
      <c r="S21" s="644"/>
      <c r="T21" s="644"/>
      <c r="U21" s="644"/>
      <c r="V21" s="644"/>
      <c r="W21" s="644" t="s">
        <v>2018</v>
      </c>
      <c r="X21" s="644" t="s">
        <v>2018</v>
      </c>
      <c r="Y21" s="644"/>
      <c r="Z21" s="1183">
        <v>21702.780418727059</v>
      </c>
      <c r="AA21" s="3072" t="s">
        <v>2899</v>
      </c>
      <c r="AB21" s="3072"/>
      <c r="AC21" s="3072"/>
      <c r="AD21" s="1083"/>
      <c r="AE21" s="644"/>
      <c r="AF21" s="644" t="s">
        <v>2018</v>
      </c>
      <c r="AG21" s="644"/>
      <c r="AH21" s="644"/>
      <c r="AI21" s="644"/>
      <c r="AJ21" s="644"/>
      <c r="AK21" s="644"/>
      <c r="AL21" s="644"/>
      <c r="AM21" s="644"/>
      <c r="AN21" s="644"/>
      <c r="AO21" s="644"/>
      <c r="AP21" s="644" t="s">
        <v>2018</v>
      </c>
      <c r="AQ21" s="644" t="s">
        <v>2018</v>
      </c>
      <c r="AR21" s="644" t="s">
        <v>112</v>
      </c>
      <c r="AS21" s="644" t="s">
        <v>2018</v>
      </c>
      <c r="AT21" s="644"/>
      <c r="AU21" s="644"/>
      <c r="AV21" s="644"/>
      <c r="AW21" s="644"/>
      <c r="AX21" s="644"/>
      <c r="AY21" s="644"/>
      <c r="AZ21" s="644"/>
      <c r="BA21" s="644"/>
      <c r="BB21" s="644" t="s">
        <v>2018</v>
      </c>
      <c r="BC21" s="644"/>
      <c r="BD21" s="644"/>
      <c r="BE21" s="644"/>
      <c r="BF21" s="644"/>
      <c r="BG21" s="644" t="s">
        <v>2018</v>
      </c>
      <c r="BH21" s="644"/>
      <c r="BI21" s="644"/>
      <c r="BJ21" s="644"/>
      <c r="BK21" s="644" t="s">
        <v>2018</v>
      </c>
      <c r="BL21" s="644"/>
      <c r="BM21" s="644" t="s">
        <v>2019</v>
      </c>
      <c r="BN21" s="644"/>
      <c r="BO21" s="1181"/>
      <c r="BP21" s="1222"/>
    </row>
    <row r="22" spans="1:127" s="1182" customFormat="1" ht="15.75" hidden="1" customHeight="1">
      <c r="A22" s="3072" t="s">
        <v>2698</v>
      </c>
      <c r="B22" s="3072"/>
      <c r="C22" s="3072"/>
      <c r="D22" s="1083"/>
      <c r="E22" s="1186">
        <v>140111.07516775819</v>
      </c>
      <c r="F22" s="1186"/>
      <c r="G22" s="1187">
        <v>32600.239730219186</v>
      </c>
      <c r="H22" s="1188" t="s">
        <v>112</v>
      </c>
      <c r="I22" s="1188" t="s">
        <v>2018</v>
      </c>
      <c r="J22" s="1188"/>
      <c r="K22" s="1188"/>
      <c r="L22" s="1188"/>
      <c r="M22" s="1188"/>
      <c r="N22" s="1188"/>
      <c r="O22" s="1188"/>
      <c r="P22" s="1188" t="s">
        <v>2018</v>
      </c>
      <c r="Q22" s="1188"/>
      <c r="R22" s="1188"/>
      <c r="S22" s="1188"/>
      <c r="T22" s="1188"/>
      <c r="U22" s="1188"/>
      <c r="V22" s="1188"/>
      <c r="W22" s="1188" t="s">
        <v>2018</v>
      </c>
      <c r="X22" s="1186">
        <v>3432.5200187067494</v>
      </c>
      <c r="Y22" s="1188" t="s">
        <v>2018</v>
      </c>
      <c r="Z22" s="1187">
        <v>33082.296229559637</v>
      </c>
      <c r="AA22" s="3072" t="s">
        <v>2698</v>
      </c>
      <c r="AB22" s="3072"/>
      <c r="AC22" s="3072"/>
      <c r="AD22" s="1083"/>
      <c r="AE22" s="1188"/>
      <c r="AF22" s="1188" t="s">
        <v>2018</v>
      </c>
      <c r="AG22" s="1188"/>
      <c r="AH22" s="1188"/>
      <c r="AI22" s="1188"/>
      <c r="AJ22" s="1188"/>
      <c r="AK22" s="1188"/>
      <c r="AL22" s="1188"/>
      <c r="AM22" s="1188"/>
      <c r="AN22" s="1188"/>
      <c r="AO22" s="1188" t="s">
        <v>2018</v>
      </c>
      <c r="AP22" s="1188" t="s">
        <v>2018</v>
      </c>
      <c r="AQ22" s="1188" t="s">
        <v>2018</v>
      </c>
      <c r="AR22" s="1187">
        <v>17342.22986802481</v>
      </c>
      <c r="AS22" s="1188" t="s">
        <v>1795</v>
      </c>
      <c r="AT22" s="1188"/>
      <c r="AU22" s="1188"/>
      <c r="AV22" s="1188"/>
      <c r="AW22" s="1188"/>
      <c r="AX22" s="1188"/>
      <c r="AY22" s="1188"/>
      <c r="AZ22" s="1188"/>
      <c r="BA22" s="1188"/>
      <c r="BB22" s="1188" t="s">
        <v>1795</v>
      </c>
      <c r="BC22" s="1188"/>
      <c r="BD22" s="1188"/>
      <c r="BE22" s="1188"/>
      <c r="BF22" s="1188"/>
      <c r="BG22" s="1188" t="s">
        <v>2018</v>
      </c>
      <c r="BH22" s="1188" t="s">
        <v>2018</v>
      </c>
      <c r="BI22" s="1188"/>
      <c r="BJ22" s="1188"/>
      <c r="BK22" s="1188" t="s">
        <v>2018</v>
      </c>
      <c r="BL22" s="1188"/>
      <c r="BM22" s="1188" t="s">
        <v>1795</v>
      </c>
      <c r="BN22" s="1188"/>
      <c r="BO22" s="1181"/>
      <c r="BP22" s="1222"/>
    </row>
    <row r="23" spans="1:127" s="1182" customFormat="1" ht="15.75" hidden="1" customHeight="1">
      <c r="A23" s="3072" t="s">
        <v>2900</v>
      </c>
      <c r="B23" s="3072"/>
      <c r="C23" s="3072"/>
      <c r="D23" s="1083"/>
      <c r="E23" s="1186">
        <v>123945.6041718116</v>
      </c>
      <c r="F23" s="1186"/>
      <c r="G23" s="1187">
        <v>33082.427888563296</v>
      </c>
      <c r="H23" s="1188" t="s">
        <v>112</v>
      </c>
      <c r="I23" s="1188" t="s">
        <v>1795</v>
      </c>
      <c r="J23" s="1188"/>
      <c r="K23" s="1188"/>
      <c r="L23" s="1188"/>
      <c r="M23" s="1188"/>
      <c r="N23" s="1188"/>
      <c r="O23" s="1188"/>
      <c r="P23" s="1188" t="s">
        <v>2018</v>
      </c>
      <c r="Q23" s="1188"/>
      <c r="R23" s="1188"/>
      <c r="S23" s="1188"/>
      <c r="T23" s="1188"/>
      <c r="U23" s="1188"/>
      <c r="V23" s="1188"/>
      <c r="W23" s="1188" t="s">
        <v>2018</v>
      </c>
      <c r="X23" s="1187">
        <v>3306.2208419109734</v>
      </c>
      <c r="Y23" s="1188" t="s">
        <v>1793</v>
      </c>
      <c r="Z23" s="1187">
        <v>33113.970969643662</v>
      </c>
      <c r="AA23" s="3072" t="s">
        <v>2901</v>
      </c>
      <c r="AB23" s="3072"/>
      <c r="AC23" s="3072"/>
      <c r="AD23" s="1083"/>
      <c r="AE23" s="1188"/>
      <c r="AF23" s="1188" t="s">
        <v>2018</v>
      </c>
      <c r="AG23" s="1188"/>
      <c r="AH23" s="1188"/>
      <c r="AI23" s="1188"/>
      <c r="AJ23" s="1188"/>
      <c r="AK23" s="1188"/>
      <c r="AL23" s="1188"/>
      <c r="AM23" s="1188"/>
      <c r="AN23" s="1188"/>
      <c r="AO23" s="1188" t="s">
        <v>2018</v>
      </c>
      <c r="AP23" s="1188" t="s">
        <v>2018</v>
      </c>
      <c r="AQ23" s="1188" t="s">
        <v>2018</v>
      </c>
      <c r="AR23" s="1187">
        <v>16861.638428005441</v>
      </c>
      <c r="AS23" s="1188" t="s">
        <v>2018</v>
      </c>
      <c r="AT23" s="1188"/>
      <c r="AU23" s="1188"/>
      <c r="AV23" s="1188"/>
      <c r="AW23" s="1188"/>
      <c r="AX23" s="1188"/>
      <c r="AY23" s="1188"/>
      <c r="AZ23" s="1188"/>
      <c r="BA23" s="1188"/>
      <c r="BB23" s="1188" t="s">
        <v>2018</v>
      </c>
      <c r="BC23" s="1188"/>
      <c r="BD23" s="1188"/>
      <c r="BE23" s="1188"/>
      <c r="BF23" s="1188"/>
      <c r="BG23" s="1188" t="s">
        <v>2018</v>
      </c>
      <c r="BH23" s="1188" t="s">
        <v>2018</v>
      </c>
      <c r="BI23" s="1188"/>
      <c r="BJ23" s="1188"/>
      <c r="BK23" s="1188" t="s">
        <v>2018</v>
      </c>
      <c r="BL23" s="1188"/>
      <c r="BM23" s="1188" t="s">
        <v>2018</v>
      </c>
      <c r="BN23" s="1188"/>
      <c r="BO23" s="1181"/>
      <c r="BP23" s="1222"/>
    </row>
    <row r="24" spans="1:127" s="1182" customFormat="1" ht="15.75" hidden="1" customHeight="1">
      <c r="A24" s="3072" t="s">
        <v>2700</v>
      </c>
      <c r="B24" s="3072"/>
      <c r="C24" s="3072"/>
      <c r="D24" s="1083"/>
      <c r="E24" s="1187">
        <v>129748.91678256127</v>
      </c>
      <c r="F24" s="1187"/>
      <c r="G24" s="1187">
        <v>34351.564106684236</v>
      </c>
      <c r="H24" s="1188" t="s">
        <v>112</v>
      </c>
      <c r="I24" s="1188" t="s">
        <v>1793</v>
      </c>
      <c r="J24" s="1188"/>
      <c r="K24" s="1188"/>
      <c r="L24" s="1188"/>
      <c r="M24" s="1188"/>
      <c r="N24" s="1188"/>
      <c r="O24" s="1188"/>
      <c r="P24" s="1188" t="s">
        <v>2018</v>
      </c>
      <c r="Q24" s="1188"/>
      <c r="R24" s="1188"/>
      <c r="S24" s="1188"/>
      <c r="T24" s="1188"/>
      <c r="U24" s="1188"/>
      <c r="V24" s="1188"/>
      <c r="W24" s="1188" t="s">
        <v>2018</v>
      </c>
      <c r="X24" s="1189">
        <v>3675.5758451040906</v>
      </c>
      <c r="Y24" s="1188" t="s">
        <v>2018</v>
      </c>
      <c r="Z24" s="1189">
        <v>34030.799470842823</v>
      </c>
      <c r="AA24" s="3072" t="s">
        <v>2902</v>
      </c>
      <c r="AB24" s="3072"/>
      <c r="AC24" s="3072"/>
      <c r="AD24" s="1083"/>
      <c r="AE24" s="1188"/>
      <c r="AF24" s="1188" t="s">
        <v>2018</v>
      </c>
      <c r="AG24" s="1188"/>
      <c r="AH24" s="1188"/>
      <c r="AI24" s="1188"/>
      <c r="AJ24" s="1188"/>
      <c r="AK24" s="1188"/>
      <c r="AL24" s="1188"/>
      <c r="AM24" s="1188"/>
      <c r="AN24" s="1188"/>
      <c r="AO24" s="1188" t="s">
        <v>2018</v>
      </c>
      <c r="AP24" s="1188" t="s">
        <v>2018</v>
      </c>
      <c r="AQ24" s="1188" t="s">
        <v>2018</v>
      </c>
      <c r="AR24" s="1189">
        <v>17546.857946437238</v>
      </c>
      <c r="AS24" s="1188" t="s">
        <v>2018</v>
      </c>
      <c r="AT24" s="1188"/>
      <c r="AU24" s="1188"/>
      <c r="AV24" s="1188"/>
      <c r="AW24" s="1188"/>
      <c r="AX24" s="1188"/>
      <c r="AY24" s="1188"/>
      <c r="AZ24" s="1188"/>
      <c r="BA24" s="1188"/>
      <c r="BB24" s="1188" t="s">
        <v>2018</v>
      </c>
      <c r="BC24" s="1188"/>
      <c r="BD24" s="1188"/>
      <c r="BE24" s="1188"/>
      <c r="BF24" s="1188"/>
      <c r="BG24" s="1188" t="s">
        <v>2018</v>
      </c>
      <c r="BH24" s="1188" t="s">
        <v>2018</v>
      </c>
      <c r="BI24" s="1188"/>
      <c r="BJ24" s="1188"/>
      <c r="BK24" s="1188" t="s">
        <v>2018</v>
      </c>
      <c r="BL24" s="1188"/>
      <c r="BM24" s="1188" t="s">
        <v>2018</v>
      </c>
      <c r="BN24" s="1188"/>
      <c r="BO24" s="1181"/>
      <c r="BP24" s="1222"/>
    </row>
    <row r="25" spans="1:127" s="1182" customFormat="1" ht="17.100000000000001" hidden="1" customHeight="1">
      <c r="A25" s="3095" t="s">
        <v>2292</v>
      </c>
      <c r="B25" s="3096"/>
      <c r="C25" s="3096"/>
      <c r="D25" s="3097"/>
      <c r="E25" s="1190">
        <v>130399.44559872786</v>
      </c>
      <c r="F25" s="1190"/>
      <c r="G25" s="1190">
        <v>34413.227221651199</v>
      </c>
      <c r="H25" s="1191" t="s">
        <v>112</v>
      </c>
      <c r="I25" s="1191" t="s">
        <v>2018</v>
      </c>
      <c r="J25" s="1191"/>
      <c r="K25" s="1191"/>
      <c r="L25" s="1191"/>
      <c r="M25" s="1191"/>
      <c r="N25" s="1191"/>
      <c r="O25" s="1191"/>
      <c r="P25" s="1191" t="s">
        <v>2018</v>
      </c>
      <c r="Q25" s="1191"/>
      <c r="R25" s="1191"/>
      <c r="S25" s="1191"/>
      <c r="T25" s="1191"/>
      <c r="U25" s="1191"/>
      <c r="V25" s="1191"/>
      <c r="W25" s="1191" t="s">
        <v>2018</v>
      </c>
      <c r="X25" s="212">
        <v>3659.8862425659786</v>
      </c>
      <c r="Y25" s="1191" t="s">
        <v>2018</v>
      </c>
      <c r="Z25" s="212">
        <v>33781.319954418243</v>
      </c>
      <c r="AA25" s="3095" t="s">
        <v>2903</v>
      </c>
      <c r="AB25" s="3096"/>
      <c r="AC25" s="3096"/>
      <c r="AD25" s="3097"/>
      <c r="AE25" s="1191"/>
      <c r="AF25" s="1191" t="s">
        <v>2018</v>
      </c>
      <c r="AG25" s="1191"/>
      <c r="AH25" s="1191"/>
      <c r="AI25" s="1191"/>
      <c r="AJ25" s="1191"/>
      <c r="AK25" s="1191"/>
      <c r="AL25" s="1191"/>
      <c r="AM25" s="1191"/>
      <c r="AN25" s="1191"/>
      <c r="AO25" s="1191" t="s">
        <v>2018</v>
      </c>
      <c r="AP25" s="1191" t="s">
        <v>1795</v>
      </c>
      <c r="AQ25" s="1191" t="s">
        <v>2018</v>
      </c>
      <c r="AR25" s="212">
        <v>17367.31786273987</v>
      </c>
      <c r="AS25" s="1191" t="s">
        <v>2018</v>
      </c>
      <c r="AT25" s="1191"/>
      <c r="AU25" s="1191"/>
      <c r="AV25" s="1191"/>
      <c r="AW25" s="1191"/>
      <c r="AX25" s="1191"/>
      <c r="AY25" s="1191"/>
      <c r="AZ25" s="1191"/>
      <c r="BA25" s="1191"/>
      <c r="BB25" s="1191" t="s">
        <v>2018</v>
      </c>
      <c r="BC25" s="1191"/>
      <c r="BD25" s="1191"/>
      <c r="BE25" s="1191"/>
      <c r="BF25" s="1191"/>
      <c r="BG25" s="1191" t="s">
        <v>2018</v>
      </c>
      <c r="BH25" s="1191" t="s">
        <v>2018</v>
      </c>
      <c r="BI25" s="1191"/>
      <c r="BJ25" s="1191"/>
      <c r="BK25" s="1191" t="s">
        <v>2018</v>
      </c>
      <c r="BL25" s="1191"/>
      <c r="BM25" s="1191" t="s">
        <v>2019</v>
      </c>
      <c r="BN25" s="1191"/>
      <c r="BO25" s="1181"/>
      <c r="BP25" s="1222"/>
    </row>
    <row r="26" spans="1:127" s="1182" customFormat="1" ht="17.100000000000001" hidden="1" customHeight="1">
      <c r="A26" s="3095" t="s">
        <v>2315</v>
      </c>
      <c r="B26" s="3096"/>
      <c r="C26" s="3096"/>
      <c r="D26" s="3097"/>
      <c r="E26" s="1190">
        <v>134428.16111243397</v>
      </c>
      <c r="F26" s="1190"/>
      <c r="G26" s="1191" t="s">
        <v>1795</v>
      </c>
      <c r="H26" s="1191" t="s">
        <v>2018</v>
      </c>
      <c r="I26" s="1191" t="s">
        <v>2018</v>
      </c>
      <c r="J26" s="1191"/>
      <c r="K26" s="1191"/>
      <c r="L26" s="1191"/>
      <c r="M26" s="1191"/>
      <c r="N26" s="1191"/>
      <c r="O26" s="1191"/>
      <c r="P26" s="1191" t="s">
        <v>2018</v>
      </c>
      <c r="Q26" s="1191"/>
      <c r="R26" s="1191"/>
      <c r="S26" s="1191"/>
      <c r="T26" s="1191"/>
      <c r="U26" s="1191"/>
      <c r="V26" s="1191"/>
      <c r="W26" s="1191" t="s">
        <v>2019</v>
      </c>
      <c r="X26" s="1191" t="s">
        <v>2018</v>
      </c>
      <c r="Y26" s="1191" t="s">
        <v>2018</v>
      </c>
      <c r="Z26" s="1191" t="s">
        <v>2018</v>
      </c>
      <c r="AA26" s="3095" t="s">
        <v>2904</v>
      </c>
      <c r="AB26" s="3096"/>
      <c r="AC26" s="3096"/>
      <c r="AD26" s="3097"/>
      <c r="AE26" s="1191"/>
      <c r="AF26" s="1191" t="s">
        <v>1796</v>
      </c>
      <c r="AG26" s="1191"/>
      <c r="AH26" s="1191"/>
      <c r="AI26" s="1191"/>
      <c r="AJ26" s="1191"/>
      <c r="AK26" s="1191"/>
      <c r="AL26" s="1191"/>
      <c r="AM26" s="1191"/>
      <c r="AN26" s="1191"/>
      <c r="AO26" s="1191" t="s">
        <v>2018</v>
      </c>
      <c r="AP26" s="1191" t="s">
        <v>2018</v>
      </c>
      <c r="AQ26" s="1191" t="s">
        <v>2018</v>
      </c>
      <c r="AR26" s="1191" t="s">
        <v>2018</v>
      </c>
      <c r="AS26" s="1191" t="s">
        <v>2018</v>
      </c>
      <c r="AT26" s="1191"/>
      <c r="AU26" s="1191"/>
      <c r="AV26" s="1191"/>
      <c r="AW26" s="1191"/>
      <c r="AX26" s="1191"/>
      <c r="AY26" s="1191"/>
      <c r="AZ26" s="1191"/>
      <c r="BA26" s="1191"/>
      <c r="BB26" s="1191" t="s">
        <v>2018</v>
      </c>
      <c r="BC26" s="1191"/>
      <c r="BD26" s="1191"/>
      <c r="BE26" s="1191"/>
      <c r="BF26" s="1191"/>
      <c r="BG26" s="1191" t="s">
        <v>1795</v>
      </c>
      <c r="BH26" s="1191" t="s">
        <v>2018</v>
      </c>
      <c r="BI26" s="1191"/>
      <c r="BJ26" s="1191"/>
      <c r="BK26" s="1191" t="s">
        <v>2018</v>
      </c>
      <c r="BL26" s="1191"/>
      <c r="BM26" s="1191" t="s">
        <v>2018</v>
      </c>
      <c r="BN26" s="1191"/>
      <c r="BO26" s="1181"/>
      <c r="BP26" s="1222"/>
    </row>
    <row r="27" spans="1:127" s="1182" customFormat="1" ht="17.100000000000001" hidden="1" customHeight="1">
      <c r="A27" s="3095" t="s">
        <v>2905</v>
      </c>
      <c r="B27" s="3096"/>
      <c r="C27" s="3096"/>
      <c r="D27" s="3097"/>
      <c r="E27" s="1190">
        <v>133471.69626538767</v>
      </c>
      <c r="F27" s="1190"/>
      <c r="G27" s="1190">
        <v>36777.200435699982</v>
      </c>
      <c r="H27" s="1191" t="s">
        <v>2018</v>
      </c>
      <c r="I27" s="1191" t="s">
        <v>2018</v>
      </c>
      <c r="J27" s="1191"/>
      <c r="K27" s="1191"/>
      <c r="L27" s="1191"/>
      <c r="M27" s="1191"/>
      <c r="N27" s="1191"/>
      <c r="O27" s="1191"/>
      <c r="P27" s="1191" t="s">
        <v>2018</v>
      </c>
      <c r="Q27" s="1191"/>
      <c r="R27" s="1191"/>
      <c r="S27" s="1191"/>
      <c r="T27" s="1191"/>
      <c r="U27" s="1191"/>
      <c r="V27" s="1191"/>
      <c r="W27" s="1191" t="s">
        <v>1793</v>
      </c>
      <c r="X27" s="212">
        <v>4154.5103876281082</v>
      </c>
      <c r="Y27" s="1191" t="s">
        <v>1795</v>
      </c>
      <c r="Z27" s="212">
        <v>37221.85817660774</v>
      </c>
      <c r="AA27" s="3095" t="s">
        <v>2906</v>
      </c>
      <c r="AB27" s="3096"/>
      <c r="AC27" s="3096"/>
      <c r="AD27" s="3097"/>
      <c r="AE27" s="1191"/>
      <c r="AF27" s="1191" t="s">
        <v>2018</v>
      </c>
      <c r="AG27" s="1191"/>
      <c r="AH27" s="1191"/>
      <c r="AI27" s="1191"/>
      <c r="AJ27" s="1191"/>
      <c r="AK27" s="1191"/>
      <c r="AL27" s="1191"/>
      <c r="AM27" s="1191"/>
      <c r="AN27" s="1191"/>
      <c r="AO27" s="1191" t="s">
        <v>2018</v>
      </c>
      <c r="AP27" s="1191" t="s">
        <v>2018</v>
      </c>
      <c r="AQ27" s="1191" t="s">
        <v>2018</v>
      </c>
      <c r="AR27" s="212">
        <v>18498.623851534325</v>
      </c>
      <c r="AS27" s="1191" t="s">
        <v>2018</v>
      </c>
      <c r="AT27" s="1191"/>
      <c r="AU27" s="1191"/>
      <c r="AV27" s="1191"/>
      <c r="AW27" s="1191"/>
      <c r="AX27" s="1191"/>
      <c r="AY27" s="1191"/>
      <c r="AZ27" s="1191"/>
      <c r="BA27" s="1191"/>
      <c r="BB27" s="1191" t="s">
        <v>2018</v>
      </c>
      <c r="BC27" s="1191"/>
      <c r="BD27" s="1191"/>
      <c r="BE27" s="1191"/>
      <c r="BF27" s="1191"/>
      <c r="BG27" s="1191" t="s">
        <v>2018</v>
      </c>
      <c r="BH27" s="1191" t="s">
        <v>2019</v>
      </c>
      <c r="BI27" s="1191"/>
      <c r="BJ27" s="1191"/>
      <c r="BK27" s="1191" t="s">
        <v>2019</v>
      </c>
      <c r="BL27" s="1191"/>
      <c r="BM27" s="1191" t="s">
        <v>1796</v>
      </c>
      <c r="BN27" s="1191"/>
      <c r="BO27" s="1181"/>
      <c r="BP27" s="1222"/>
    </row>
    <row r="28" spans="1:127" s="1182" customFormat="1" ht="17.100000000000001" hidden="1" customHeight="1">
      <c r="A28" s="3095" t="s">
        <v>2832</v>
      </c>
      <c r="B28" s="3096"/>
      <c r="C28" s="3096"/>
      <c r="D28" s="3097"/>
      <c r="E28" s="1190">
        <v>131242.65344171703</v>
      </c>
      <c r="F28" s="1190"/>
      <c r="G28" s="1190">
        <v>35738.166060879819</v>
      </c>
      <c r="H28" s="1190">
        <v>6189.6597568765692</v>
      </c>
      <c r="I28" s="1190">
        <v>11456.13340277295</v>
      </c>
      <c r="J28" s="1190"/>
      <c r="K28" s="1190"/>
      <c r="L28" s="1190"/>
      <c r="M28" s="1190"/>
      <c r="N28" s="1190"/>
      <c r="O28" s="1190"/>
      <c r="P28" s="1190">
        <v>11981.805100268384</v>
      </c>
      <c r="Q28" s="1190"/>
      <c r="R28" s="1190"/>
      <c r="S28" s="1190"/>
      <c r="T28" s="1190"/>
      <c r="U28" s="1190"/>
      <c r="V28" s="1190"/>
      <c r="W28" s="1190">
        <v>1329.9881353357021</v>
      </c>
      <c r="X28" s="212">
        <v>4217.443143698637</v>
      </c>
      <c r="Y28" s="212">
        <v>1641.8558302225567</v>
      </c>
      <c r="Z28" s="212">
        <v>36952.056864284896</v>
      </c>
      <c r="AA28" s="3095" t="s">
        <v>2907</v>
      </c>
      <c r="AB28" s="3096"/>
      <c r="AC28" s="3096"/>
      <c r="AD28" s="3097"/>
      <c r="AE28" s="212"/>
      <c r="AF28" s="212">
        <v>3358.7463562394632</v>
      </c>
      <c r="AG28" s="212"/>
      <c r="AH28" s="212"/>
      <c r="AI28" s="212"/>
      <c r="AJ28" s="212"/>
      <c r="AK28" s="212"/>
      <c r="AL28" s="212"/>
      <c r="AM28" s="212"/>
      <c r="AN28" s="212"/>
      <c r="AO28" s="212">
        <v>5996.2304408118398</v>
      </c>
      <c r="AP28" s="212">
        <v>7662.7471868962266</v>
      </c>
      <c r="AQ28" s="212">
        <v>690.24202525543592</v>
      </c>
      <c r="AR28" s="212">
        <v>18944.626940982682</v>
      </c>
      <c r="AS28" s="212">
        <v>586.4619130306005</v>
      </c>
      <c r="AT28" s="212"/>
      <c r="AU28" s="212"/>
      <c r="AV28" s="212"/>
      <c r="AW28" s="212"/>
      <c r="AX28" s="212"/>
      <c r="AY28" s="212"/>
      <c r="AZ28" s="212"/>
      <c r="BA28" s="212"/>
      <c r="BB28" s="212">
        <v>5038.5874307746826</v>
      </c>
      <c r="BC28" s="212"/>
      <c r="BD28" s="212"/>
      <c r="BE28" s="212"/>
      <c r="BF28" s="212"/>
      <c r="BG28" s="212">
        <v>5038.5874307746826</v>
      </c>
      <c r="BH28" s="212">
        <v>7232.9697450579442</v>
      </c>
      <c r="BI28" s="212"/>
      <c r="BJ28" s="212"/>
      <c r="BK28" s="212">
        <v>5853.1535932033694</v>
      </c>
      <c r="BL28" s="212"/>
      <c r="BM28" s="212">
        <v>233.45425891607707</v>
      </c>
      <c r="BN28" s="212"/>
      <c r="BO28" s="1181"/>
      <c r="BP28" s="1222"/>
    </row>
    <row r="29" spans="1:127" s="1182" customFormat="1" ht="17.100000000000001" hidden="1" customHeight="1">
      <c r="A29" s="3095" t="s">
        <v>2908</v>
      </c>
      <c r="B29" s="3095"/>
      <c r="C29" s="3095"/>
      <c r="D29" s="3100"/>
      <c r="E29" s="1190">
        <v>141368.27721894893</v>
      </c>
      <c r="F29" s="1190"/>
      <c r="G29" s="1190">
        <v>40376.421066085597</v>
      </c>
      <c r="H29" s="1190">
        <v>7430.4396595193593</v>
      </c>
      <c r="I29" s="1190">
        <v>11876.941514670014</v>
      </c>
      <c r="J29" s="1190"/>
      <c r="K29" s="1190"/>
      <c r="L29" s="1190"/>
      <c r="M29" s="1190"/>
      <c r="N29" s="1190"/>
      <c r="O29" s="1190"/>
      <c r="P29" s="1190">
        <v>14003.729006123716</v>
      </c>
      <c r="Q29" s="1190"/>
      <c r="R29" s="1190"/>
      <c r="S29" s="1190"/>
      <c r="T29" s="1190"/>
      <c r="U29" s="1190"/>
      <c r="V29" s="1190"/>
      <c r="W29" s="1190">
        <v>1403.2603423912194</v>
      </c>
      <c r="X29" s="212">
        <v>4895.2017779295138</v>
      </c>
      <c r="Y29" s="212">
        <v>1755.9675311506728</v>
      </c>
      <c r="Z29" s="212">
        <v>37269.232333056541</v>
      </c>
      <c r="AA29" s="3095" t="s">
        <v>2834</v>
      </c>
      <c r="AB29" s="3095"/>
      <c r="AC29" s="3095"/>
      <c r="AD29" s="3100"/>
      <c r="AE29" s="212"/>
      <c r="AF29" s="212">
        <v>3049.4091506434647</v>
      </c>
      <c r="AG29" s="212"/>
      <c r="AH29" s="212"/>
      <c r="AI29" s="212"/>
      <c r="AJ29" s="212"/>
      <c r="AK29" s="212"/>
      <c r="AL29" s="212"/>
      <c r="AM29" s="212"/>
      <c r="AN29" s="212"/>
      <c r="AO29" s="212">
        <v>6190.5230020553863</v>
      </c>
      <c r="AP29" s="212">
        <v>8429.8469094916763</v>
      </c>
      <c r="AQ29" s="212">
        <v>829.39442678630144</v>
      </c>
      <c r="AR29" s="212">
        <v>18348.671482147132</v>
      </c>
      <c r="AS29" s="212">
        <v>643.92939221555935</v>
      </c>
      <c r="AT29" s="212"/>
      <c r="AU29" s="212"/>
      <c r="AV29" s="212"/>
      <c r="AW29" s="212"/>
      <c r="AX29" s="212"/>
      <c r="AY29" s="212"/>
      <c r="AZ29" s="212"/>
      <c r="BA29" s="212"/>
      <c r="BB29" s="212">
        <v>4959.295271592463</v>
      </c>
      <c r="BC29" s="212"/>
      <c r="BD29" s="212"/>
      <c r="BE29" s="212"/>
      <c r="BF29" s="212"/>
      <c r="BG29" s="212">
        <v>4959.295271592463</v>
      </c>
      <c r="BH29" s="212">
        <v>6852.5584430575373</v>
      </c>
      <c r="BI29" s="212"/>
      <c r="BJ29" s="212"/>
      <c r="BK29" s="212">
        <v>5701.1728290389619</v>
      </c>
      <c r="BL29" s="212"/>
      <c r="BM29" s="212">
        <v>191.71554624257877</v>
      </c>
      <c r="BN29" s="212"/>
      <c r="BO29" s="1181"/>
      <c r="BP29" s="1222"/>
    </row>
    <row r="30" spans="1:127" s="1182" customFormat="1" ht="17.100000000000001" hidden="1" customHeight="1">
      <c r="A30" s="3095" t="s">
        <v>2835</v>
      </c>
      <c r="B30" s="3095"/>
      <c r="C30" s="3095"/>
      <c r="D30" s="3100"/>
      <c r="E30" s="1190">
        <v>138847.41528557913</v>
      </c>
      <c r="F30" s="1190"/>
      <c r="G30" s="1190">
        <v>41197.054414681719</v>
      </c>
      <c r="H30" s="1190">
        <v>6946.7841732304105</v>
      </c>
      <c r="I30" s="1190">
        <v>11703.358702067888</v>
      </c>
      <c r="J30" s="1190"/>
      <c r="K30" s="1190"/>
      <c r="L30" s="1190"/>
      <c r="M30" s="1190"/>
      <c r="N30" s="1190"/>
      <c r="O30" s="1190"/>
      <c r="P30" s="1190">
        <v>14699.864745677465</v>
      </c>
      <c r="Q30" s="1190"/>
      <c r="R30" s="1190"/>
      <c r="S30" s="1190"/>
      <c r="T30" s="1190"/>
      <c r="U30" s="1190"/>
      <c r="V30" s="1190"/>
      <c r="W30" s="1190">
        <v>1705.1058689892645</v>
      </c>
      <c r="X30" s="212">
        <v>5158.1419126114051</v>
      </c>
      <c r="Y30" s="212">
        <v>1658.7305922706355</v>
      </c>
      <c r="Z30" s="212">
        <v>39327.460588000205</v>
      </c>
      <c r="AA30" s="3095" t="s">
        <v>2909</v>
      </c>
      <c r="AB30" s="3095"/>
      <c r="AC30" s="3095"/>
      <c r="AD30" s="3100"/>
      <c r="AE30" s="212"/>
      <c r="AF30" s="212">
        <v>3307.9935318721459</v>
      </c>
      <c r="AG30" s="212"/>
      <c r="AH30" s="212"/>
      <c r="AI30" s="212"/>
      <c r="AJ30" s="212"/>
      <c r="AK30" s="212"/>
      <c r="AL30" s="212"/>
      <c r="AM30" s="212"/>
      <c r="AN30" s="212"/>
      <c r="AO30" s="212">
        <v>6619.8707735134749</v>
      </c>
      <c r="AP30" s="212">
        <v>9979.5479325617016</v>
      </c>
      <c r="AQ30" s="212">
        <v>1022.8248889603675</v>
      </c>
      <c r="AR30" s="212">
        <v>17661.028464300958</v>
      </c>
      <c r="AS30" s="212">
        <v>691.05851796347542</v>
      </c>
      <c r="AT30" s="212"/>
      <c r="AU30" s="212"/>
      <c r="AV30" s="212"/>
      <c r="AW30" s="212"/>
      <c r="AX30" s="212"/>
      <c r="AY30" s="212"/>
      <c r="AZ30" s="212"/>
      <c r="BA30" s="212"/>
      <c r="BB30" s="212">
        <v>4751.6715609288749</v>
      </c>
      <c r="BC30" s="212"/>
      <c r="BD30" s="212"/>
      <c r="BE30" s="212"/>
      <c r="BF30" s="212"/>
      <c r="BG30" s="212">
        <v>4751.6715609288749</v>
      </c>
      <c r="BH30" s="212">
        <v>6287.7301288130038</v>
      </c>
      <c r="BI30" s="212"/>
      <c r="BJ30" s="212"/>
      <c r="BK30" s="212">
        <v>5613.9694110910705</v>
      </c>
      <c r="BL30" s="212"/>
      <c r="BM30" s="212">
        <v>316.59884550457059</v>
      </c>
      <c r="BN30" s="212"/>
      <c r="BO30" s="1181"/>
      <c r="BP30" s="1222"/>
    </row>
    <row r="31" spans="1:127" s="1182" customFormat="1" ht="17.850000000000001" customHeight="1" thickTop="1">
      <c r="A31" s="3095" t="s">
        <v>2910</v>
      </c>
      <c r="B31" s="3096"/>
      <c r="C31" s="3096"/>
      <c r="D31" s="3097"/>
      <c r="E31" s="2945">
        <f>BQ35</f>
        <v>10.640223218556514</v>
      </c>
      <c r="F31" s="2945">
        <f t="shared" ref="F31:Y31" si="0">BR35</f>
        <v>6.7855654088794237</v>
      </c>
      <c r="G31" s="2945">
        <f t="shared" si="0"/>
        <v>1.4764429568270399</v>
      </c>
      <c r="H31" s="2945">
        <f t="shared" si="0"/>
        <v>3.699793904179359</v>
      </c>
      <c r="I31" s="2945">
        <f t="shared" si="0"/>
        <v>0.536150119824233</v>
      </c>
      <c r="J31" s="2945">
        <f t="shared" si="0"/>
        <v>0.3505535199789182</v>
      </c>
      <c r="K31" s="2945">
        <f t="shared" si="0"/>
        <v>1.4279344318972364E-2</v>
      </c>
      <c r="L31" s="2945">
        <f t="shared" si="0"/>
        <v>2.3887727679903711E-4</v>
      </c>
      <c r="M31" s="2945">
        <f t="shared" si="0"/>
        <v>1.4897487267979266E-2</v>
      </c>
      <c r="N31" s="2945">
        <f t="shared" si="0"/>
        <v>2.9545563878526859E-2</v>
      </c>
      <c r="O31" s="2945">
        <f t="shared" si="0"/>
        <v>5.9719319199759278E-5</v>
      </c>
      <c r="P31" s="2945">
        <f t="shared" si="0"/>
        <v>2.4211550941733634E-2</v>
      </c>
      <c r="Q31" s="2945">
        <f t="shared" si="0"/>
        <v>1.3735443415944634E-3</v>
      </c>
      <c r="R31" s="2945">
        <f t="shared" si="0"/>
        <v>8.4660917218368908E-4</v>
      </c>
      <c r="S31" s="2945">
        <f t="shared" si="0"/>
        <v>2.5679307255896491E-3</v>
      </c>
      <c r="T31" s="2945">
        <f t="shared" si="0"/>
        <v>1.1943863839951856E-4</v>
      </c>
      <c r="U31" s="2945">
        <f t="shared" si="0"/>
        <v>4.4534504529337741E-3</v>
      </c>
      <c r="V31" s="2945">
        <f t="shared" si="0"/>
        <v>1.3606773231939874E-2</v>
      </c>
      <c r="W31" s="2945">
        <f t="shared" si="0"/>
        <v>7.9822881216148611E-2</v>
      </c>
      <c r="X31" s="2946">
        <f t="shared" si="0"/>
        <v>1.0172797659273223</v>
      </c>
      <c r="Y31" s="2946">
        <f t="shared" si="0"/>
        <v>2.146364018427803</v>
      </c>
      <c r="Z31" s="2946">
        <f>CL35</f>
        <v>1.6093285478730202</v>
      </c>
      <c r="AA31" s="3095" t="s">
        <v>2910</v>
      </c>
      <c r="AB31" s="3096"/>
      <c r="AC31" s="3096"/>
      <c r="AD31" s="3097"/>
      <c r="AE31" s="1274">
        <f>CM35</f>
        <v>3.7018099257149282</v>
      </c>
      <c r="AF31" s="1275">
        <f t="shared" ref="AF31:BL31" si="1">CN35</f>
        <v>0.44017529818130841</v>
      </c>
      <c r="AG31" s="1275">
        <f t="shared" si="1"/>
        <v>8.3466648462628398E-2</v>
      </c>
      <c r="AH31" s="1275">
        <f t="shared" si="1"/>
        <v>6.9740820506761822E-2</v>
      </c>
      <c r="AI31" s="1275">
        <f t="shared" si="1"/>
        <v>5.7885093919137237E-2</v>
      </c>
      <c r="AJ31" s="1275">
        <f t="shared" si="1"/>
        <v>4.4981146272424714E-2</v>
      </c>
      <c r="AK31" s="1275">
        <f t="shared" si="1"/>
        <v>5.9652654032981735E-2</v>
      </c>
      <c r="AL31" s="1275">
        <f t="shared" si="1"/>
        <v>2.4255015004458067E-2</v>
      </c>
      <c r="AM31" s="1275">
        <f t="shared" si="1"/>
        <v>2.1434225471329907E-2</v>
      </c>
      <c r="AN31" s="1275">
        <f t="shared" si="1"/>
        <v>2.0944910429820038E-2</v>
      </c>
      <c r="AO31" s="1275">
        <f t="shared" si="1"/>
        <v>3.1067139268637724E-2</v>
      </c>
      <c r="AP31" s="1275">
        <f t="shared" si="1"/>
        <v>6.0170372839566132E-2</v>
      </c>
      <c r="AQ31" s="1275">
        <f t="shared" si="1"/>
        <v>1.142340588496553</v>
      </c>
      <c r="AR31" s="1275">
        <f t="shared" si="1"/>
        <v>3.2616346275336183</v>
      </c>
      <c r="AS31" s="1275">
        <f t="shared" si="1"/>
        <v>0.22618603386125113</v>
      </c>
      <c r="AT31" s="1275">
        <f t="shared" si="1"/>
        <v>0.20956262438902881</v>
      </c>
      <c r="AU31" s="1275">
        <f t="shared" si="1"/>
        <v>0.26289371678374068</v>
      </c>
      <c r="AV31" s="1275">
        <f t="shared" si="1"/>
        <v>0.17052310632046835</v>
      </c>
      <c r="AW31" s="1275">
        <f>DE35</f>
        <v>0.13892290230797819</v>
      </c>
      <c r="AX31" s="1275">
        <f t="shared" si="1"/>
        <v>0.16172894393371454</v>
      </c>
      <c r="AY31" s="1275">
        <f>DG35</f>
        <v>3.0736969940623731E-2</v>
      </c>
      <c r="AZ31" s="1275">
        <f t="shared" si="1"/>
        <v>1.0796977770631147E-2</v>
      </c>
      <c r="BA31" s="1275">
        <f t="shared" si="1"/>
        <v>2.6503905298445974E-2</v>
      </c>
      <c r="BB31" s="1275">
        <f t="shared" si="1"/>
        <v>7.1940414912289863E-2</v>
      </c>
      <c r="BC31" s="1275">
        <f t="shared" si="1"/>
        <v>6.4684187294265366E-3</v>
      </c>
      <c r="BD31" s="1275">
        <f t="shared" si="1"/>
        <v>1.4464165286029892E-2</v>
      </c>
      <c r="BE31" s="1275">
        <f t="shared" si="1"/>
        <v>3.1742796880574208E-2</v>
      </c>
      <c r="BF31" s="1275">
        <f>DN35</f>
        <v>9.9779471701558079E-4</v>
      </c>
      <c r="BG31" s="1275">
        <f>DO35</f>
        <v>5.9751606686886151E-2</v>
      </c>
      <c r="BH31" s="1275">
        <f t="shared" si="1"/>
        <v>2.119294039037066</v>
      </c>
      <c r="BI31" s="1275">
        <f t="shared" si="1"/>
        <v>1.0791448921531104</v>
      </c>
      <c r="BJ31" s="1275">
        <f t="shared" si="1"/>
        <v>0.15095722460775857</v>
      </c>
      <c r="BK31" s="1275">
        <f t="shared" si="1"/>
        <v>0.12174253680613098</v>
      </c>
      <c r="BL31" s="1275">
        <f t="shared" si="1"/>
        <v>0.81713302850972691</v>
      </c>
      <c r="BM31" s="1275">
        <f>DU35</f>
        <v>2.2555103702028609E-2</v>
      </c>
      <c r="BN31" s="1275">
        <f>DV35</f>
        <v>0.15284788396217247</v>
      </c>
      <c r="BO31" s="3629"/>
      <c r="BP31" s="3630"/>
      <c r="BQ31" s="2527" t="s">
        <v>1046</v>
      </c>
      <c r="BR31" s="2528" t="s">
        <v>803</v>
      </c>
      <c r="BS31" s="2528" t="s">
        <v>3942</v>
      </c>
      <c r="BT31" s="2528" t="s">
        <v>1389</v>
      </c>
      <c r="BU31" s="2528" t="s">
        <v>3943</v>
      </c>
      <c r="BV31" s="2528" t="s">
        <v>3944</v>
      </c>
      <c r="BW31" s="2528" t="s">
        <v>3945</v>
      </c>
      <c r="BX31" s="2528" t="s">
        <v>3946</v>
      </c>
      <c r="BY31" s="2528" t="s">
        <v>3947</v>
      </c>
      <c r="BZ31" s="2528" t="s">
        <v>3948</v>
      </c>
      <c r="CA31" s="2528" t="s">
        <v>3949</v>
      </c>
      <c r="CB31" s="2528" t="s">
        <v>3950</v>
      </c>
      <c r="CC31" s="2528" t="s">
        <v>3951</v>
      </c>
      <c r="CD31" s="2528" t="s">
        <v>3952</v>
      </c>
      <c r="CE31" s="2528" t="s">
        <v>3953</v>
      </c>
      <c r="CF31" s="2528" t="s">
        <v>3954</v>
      </c>
      <c r="CG31" s="2528" t="s">
        <v>3955</v>
      </c>
      <c r="CH31" s="2528" t="s">
        <v>3956</v>
      </c>
      <c r="CI31" s="2528" t="s">
        <v>1681</v>
      </c>
      <c r="CJ31" s="2528" t="s">
        <v>3957</v>
      </c>
      <c r="CK31" s="2528" t="s">
        <v>3958</v>
      </c>
      <c r="CL31" s="2528" t="s">
        <v>3959</v>
      </c>
      <c r="CM31" s="2528" t="s">
        <v>806</v>
      </c>
      <c r="CN31" s="2528" t="s">
        <v>3960</v>
      </c>
      <c r="CO31" s="2528" t="s">
        <v>1682</v>
      </c>
      <c r="CP31" s="2528" t="s">
        <v>1683</v>
      </c>
      <c r="CQ31" s="2528" t="s">
        <v>1684</v>
      </c>
      <c r="CR31" s="2528" t="s">
        <v>1685</v>
      </c>
      <c r="CS31" s="2528" t="s">
        <v>1686</v>
      </c>
      <c r="CT31" s="2528" t="s">
        <v>1687</v>
      </c>
      <c r="CU31" s="2528" t="s">
        <v>1688</v>
      </c>
      <c r="CV31" s="2528" t="s">
        <v>1689</v>
      </c>
      <c r="CW31" s="2528" t="s">
        <v>1690</v>
      </c>
      <c r="CX31" s="2528" t="s">
        <v>1691</v>
      </c>
      <c r="CY31" s="2528" t="s">
        <v>3962</v>
      </c>
      <c r="CZ31" s="2528" t="s">
        <v>3961</v>
      </c>
      <c r="DA31" s="2528" t="s">
        <v>1692</v>
      </c>
      <c r="DB31" s="2528" t="s">
        <v>1693</v>
      </c>
      <c r="DC31" s="2528" t="s">
        <v>1694</v>
      </c>
      <c r="DD31" s="2528" t="s">
        <v>1695</v>
      </c>
      <c r="DE31" s="2528" t="s">
        <v>1696</v>
      </c>
      <c r="DF31" s="2528" t="s">
        <v>1697</v>
      </c>
      <c r="DG31" s="2528" t="s">
        <v>1698</v>
      </c>
      <c r="DH31" s="2528" t="s">
        <v>1699</v>
      </c>
      <c r="DI31" s="2528" t="s">
        <v>1700</v>
      </c>
      <c r="DJ31" s="2528" t="s">
        <v>1701</v>
      </c>
      <c r="DK31" s="2528" t="s">
        <v>1702</v>
      </c>
      <c r="DL31" s="2528" t="s">
        <v>1703</v>
      </c>
      <c r="DM31" s="2528" t="s">
        <v>1704</v>
      </c>
      <c r="DN31" s="2528" t="s">
        <v>1705</v>
      </c>
      <c r="DO31" s="2528" t="s">
        <v>1718</v>
      </c>
      <c r="DP31" s="2528" t="s">
        <v>3963</v>
      </c>
      <c r="DQ31" s="2528" t="s">
        <v>1706</v>
      </c>
      <c r="DR31" s="2528" t="s">
        <v>1707</v>
      </c>
      <c r="DS31" s="2528" t="s">
        <v>1708</v>
      </c>
      <c r="DT31" s="2528" t="s">
        <v>1709</v>
      </c>
      <c r="DU31" s="2528" t="s">
        <v>1710</v>
      </c>
      <c r="DV31" s="2529" t="s">
        <v>1049</v>
      </c>
      <c r="DW31" s="2530"/>
    </row>
    <row r="32" spans="1:127" ht="17.850000000000001" customHeight="1" thickBot="1">
      <c r="A32" s="3094" t="s">
        <v>43</v>
      </c>
      <c r="B32" s="3094"/>
      <c r="C32" s="3094"/>
      <c r="D32" s="1083"/>
      <c r="E32" s="660"/>
      <c r="F32" s="2947"/>
      <c r="G32" s="1886"/>
      <c r="H32" s="1886"/>
      <c r="I32" s="1886"/>
      <c r="J32" s="1886"/>
      <c r="K32" s="1886"/>
      <c r="L32" s="1886"/>
      <c r="M32" s="1886"/>
      <c r="N32" s="1886"/>
      <c r="O32" s="1886"/>
      <c r="P32" s="1886"/>
      <c r="Q32" s="1886"/>
      <c r="R32" s="1886"/>
      <c r="S32" s="1886"/>
      <c r="T32" s="1886"/>
      <c r="U32" s="1886"/>
      <c r="V32" s="1886"/>
      <c r="W32" s="1886"/>
      <c r="X32" s="2948"/>
      <c r="Y32" s="2948"/>
      <c r="Z32" s="2948"/>
      <c r="AA32" s="3094" t="s">
        <v>43</v>
      </c>
      <c r="AB32" s="3094"/>
      <c r="AC32" s="3094"/>
      <c r="AD32" s="1083"/>
      <c r="AE32" s="2875"/>
      <c r="AF32" s="2875"/>
      <c r="AG32" s="2875"/>
      <c r="AH32" s="2875"/>
      <c r="AI32" s="2875"/>
      <c r="AJ32" s="2875"/>
      <c r="AK32" s="2875"/>
      <c r="AL32" s="2875"/>
      <c r="AM32" s="2875"/>
      <c r="AN32" s="2875"/>
      <c r="AO32" s="2875"/>
      <c r="AP32" s="2875"/>
      <c r="AQ32" s="2875"/>
      <c r="AR32" s="2875"/>
      <c r="AS32" s="2875"/>
      <c r="AT32" s="2875"/>
      <c r="AU32" s="2875"/>
      <c r="AV32" s="2875"/>
      <c r="AW32" s="2875"/>
      <c r="AX32" s="2875"/>
      <c r="AY32" s="2875"/>
      <c r="AZ32" s="2875"/>
      <c r="BA32" s="2875"/>
      <c r="BB32" s="2875"/>
      <c r="BC32" s="2875"/>
      <c r="BD32" s="2875"/>
      <c r="BE32" s="2875"/>
      <c r="BF32" s="2875"/>
      <c r="BG32" s="2875"/>
      <c r="BH32" s="2875"/>
      <c r="BI32" s="2875"/>
      <c r="BJ32" s="2875"/>
      <c r="BK32" s="2875"/>
      <c r="BL32" s="2875"/>
      <c r="BM32" s="2875"/>
      <c r="BN32" s="2875"/>
      <c r="BO32" s="3631"/>
      <c r="BP32" s="3632"/>
      <c r="BQ32" s="2531" t="s">
        <v>1173</v>
      </c>
      <c r="BR32" s="2532" t="s">
        <v>1173</v>
      </c>
      <c r="BS32" s="2532" t="s">
        <v>1173</v>
      </c>
      <c r="BT32" s="2532" t="s">
        <v>1173</v>
      </c>
      <c r="BU32" s="2532" t="s">
        <v>1173</v>
      </c>
      <c r="BV32" s="2532" t="s">
        <v>1173</v>
      </c>
      <c r="BW32" s="2532" t="s">
        <v>1173</v>
      </c>
      <c r="BX32" s="2532" t="s">
        <v>1173</v>
      </c>
      <c r="BY32" s="2532" t="s">
        <v>1173</v>
      </c>
      <c r="BZ32" s="2532" t="s">
        <v>1173</v>
      </c>
      <c r="CA32" s="2532" t="s">
        <v>1173</v>
      </c>
      <c r="CB32" s="2532" t="s">
        <v>1173</v>
      </c>
      <c r="CC32" s="2532" t="s">
        <v>1173</v>
      </c>
      <c r="CD32" s="2532" t="s">
        <v>1173</v>
      </c>
      <c r="CE32" s="2532" t="s">
        <v>1173</v>
      </c>
      <c r="CF32" s="2532" t="s">
        <v>1173</v>
      </c>
      <c r="CG32" s="2532" t="s">
        <v>1173</v>
      </c>
      <c r="CH32" s="2532" t="s">
        <v>1173</v>
      </c>
      <c r="CI32" s="2532" t="s">
        <v>1173</v>
      </c>
      <c r="CJ32" s="2532" t="s">
        <v>1173</v>
      </c>
      <c r="CK32" s="2532" t="s">
        <v>1173</v>
      </c>
      <c r="CL32" s="2532" t="s">
        <v>1173</v>
      </c>
      <c r="CM32" s="2532" t="s">
        <v>1173</v>
      </c>
      <c r="CN32" s="2532" t="s">
        <v>1173</v>
      </c>
      <c r="CO32" s="2532" t="s">
        <v>1173</v>
      </c>
      <c r="CP32" s="2532" t="s">
        <v>1173</v>
      </c>
      <c r="CQ32" s="2532" t="s">
        <v>1173</v>
      </c>
      <c r="CR32" s="2532" t="s">
        <v>1173</v>
      </c>
      <c r="CS32" s="2532" t="s">
        <v>1173</v>
      </c>
      <c r="CT32" s="2532" t="s">
        <v>1173</v>
      </c>
      <c r="CU32" s="2532" t="s">
        <v>1173</v>
      </c>
      <c r="CV32" s="2532" t="s">
        <v>1173</v>
      </c>
      <c r="CW32" s="2532" t="s">
        <v>1173</v>
      </c>
      <c r="CX32" s="2532" t="s">
        <v>1173</v>
      </c>
      <c r="CY32" s="2532" t="s">
        <v>1173</v>
      </c>
      <c r="CZ32" s="2532" t="s">
        <v>1173</v>
      </c>
      <c r="DA32" s="2532" t="s">
        <v>1173</v>
      </c>
      <c r="DB32" s="2532" t="s">
        <v>1173</v>
      </c>
      <c r="DC32" s="2532" t="s">
        <v>1173</v>
      </c>
      <c r="DD32" s="2532" t="s">
        <v>1173</v>
      </c>
      <c r="DE32" s="2532" t="s">
        <v>1173</v>
      </c>
      <c r="DF32" s="2532" t="s">
        <v>1173</v>
      </c>
      <c r="DG32" s="2532" t="s">
        <v>1173</v>
      </c>
      <c r="DH32" s="2532" t="s">
        <v>1173</v>
      </c>
      <c r="DI32" s="2532" t="s">
        <v>1173</v>
      </c>
      <c r="DJ32" s="2532" t="s">
        <v>1173</v>
      </c>
      <c r="DK32" s="2532" t="s">
        <v>1173</v>
      </c>
      <c r="DL32" s="2532" t="s">
        <v>1173</v>
      </c>
      <c r="DM32" s="2532" t="s">
        <v>1173</v>
      </c>
      <c r="DN32" s="2532" t="s">
        <v>1173</v>
      </c>
      <c r="DO32" s="2532" t="s">
        <v>1173</v>
      </c>
      <c r="DP32" s="2532" t="s">
        <v>1173</v>
      </c>
      <c r="DQ32" s="2532" t="s">
        <v>1173</v>
      </c>
      <c r="DR32" s="2532" t="s">
        <v>1173</v>
      </c>
      <c r="DS32" s="2532" t="s">
        <v>1173</v>
      </c>
      <c r="DT32" s="2532" t="s">
        <v>1173</v>
      </c>
      <c r="DU32" s="2532" t="s">
        <v>1173</v>
      </c>
      <c r="DV32" s="2533" t="s">
        <v>1173</v>
      </c>
      <c r="DW32" s="2530"/>
    </row>
    <row r="33" spans="1:127" ht="17.850000000000001" customHeight="1" thickTop="1">
      <c r="A33" s="155"/>
      <c r="B33" s="155" t="s">
        <v>44</v>
      </c>
      <c r="C33" s="155"/>
      <c r="D33" s="1089"/>
      <c r="E33" s="2949">
        <f>BQ33</f>
        <v>13.009870372699728</v>
      </c>
      <c r="F33" s="2949">
        <f t="shared" ref="F33:U34" si="2">BR33</f>
        <v>8.6696693612962221</v>
      </c>
      <c r="G33" s="2949">
        <f t="shared" si="2"/>
        <v>1.8148887772886142</v>
      </c>
      <c r="H33" s="2949">
        <f t="shared" si="2"/>
        <v>4.8285324946325314</v>
      </c>
      <c r="I33" s="2949">
        <f t="shared" si="2"/>
        <v>0.70778760432579046</v>
      </c>
      <c r="J33" s="2949">
        <f t="shared" si="2"/>
        <v>0.46283131553196405</v>
      </c>
      <c r="K33" s="2949">
        <f t="shared" si="2"/>
        <v>1.8945903765471964E-2</v>
      </c>
      <c r="L33" s="2949">
        <f t="shared" si="2"/>
        <v>3.1694353724487178E-4</v>
      </c>
      <c r="M33" s="2949">
        <f t="shared" si="2"/>
        <v>1.9766058848477389E-2</v>
      </c>
      <c r="N33" s="2949">
        <f t="shared" si="2"/>
        <v>3.9201198418854222E-2</v>
      </c>
      <c r="O33" s="2949">
        <f t="shared" si="2"/>
        <v>7.9235884311217944E-5</v>
      </c>
      <c r="P33" s="2949">
        <f t="shared" si="2"/>
        <v>3.2124004009444554E-2</v>
      </c>
      <c r="Q33" s="2949">
        <f t="shared" si="2"/>
        <v>1.8224253391580128E-3</v>
      </c>
      <c r="R33" s="2949">
        <f t="shared" si="2"/>
        <v>1.1232851834692915E-3</v>
      </c>
      <c r="S33" s="2949">
        <f t="shared" si="2"/>
        <v>3.4071430253823716E-3</v>
      </c>
      <c r="T33" s="2949">
        <f t="shared" si="2"/>
        <v>1.5847176862243589E-4</v>
      </c>
      <c r="U33" s="2949">
        <f t="shared" si="2"/>
        <v>5.9088598062220386E-3</v>
      </c>
      <c r="V33" s="2949">
        <f t="shared" ref="V33:Z34" si="3">CH33</f>
        <v>1.8053533163172947E-2</v>
      </c>
      <c r="W33" s="2949">
        <f t="shared" si="3"/>
        <v>0.10461520244564659</v>
      </c>
      <c r="X33" s="2949">
        <f t="shared" si="3"/>
        <v>1.3174008653801268</v>
      </c>
      <c r="Y33" s="2949">
        <f t="shared" si="3"/>
        <v>2.8033440249266133</v>
      </c>
      <c r="Z33" s="2949">
        <f t="shared" si="3"/>
        <v>2.0262480893750672</v>
      </c>
      <c r="AA33" s="155"/>
      <c r="AB33" s="155" t="s">
        <v>44</v>
      </c>
      <c r="AC33" s="155"/>
      <c r="AD33" s="1089"/>
      <c r="AE33" s="1278">
        <f>CM33</f>
        <v>4.3402010114035159</v>
      </c>
      <c r="AF33" s="1278">
        <f t="shared" ref="AF33:AU34" si="4">CN33</f>
        <v>0.51502664569375656</v>
      </c>
      <c r="AG33" s="1278">
        <f t="shared" si="4"/>
        <v>8.6225424427519695E-2</v>
      </c>
      <c r="AH33" s="1278">
        <f t="shared" si="4"/>
        <v>7.6837513161013879E-2</v>
      </c>
      <c r="AI33" s="1278">
        <f t="shared" si="4"/>
        <v>5.9650128711243762E-2</v>
      </c>
      <c r="AJ33" s="1278">
        <f t="shared" si="4"/>
        <v>5.5334824654391171E-2</v>
      </c>
      <c r="AK33" s="1278">
        <f t="shared" si="4"/>
        <v>6.8333222140380484E-2</v>
      </c>
      <c r="AL33" s="1278">
        <f t="shared" si="4"/>
        <v>2.877158375821386E-2</v>
      </c>
      <c r="AM33" s="1278">
        <f t="shared" si="4"/>
        <v>2.5269557733305584E-2</v>
      </c>
      <c r="AN33" s="1278">
        <f t="shared" si="4"/>
        <v>2.6495623317497274E-2</v>
      </c>
      <c r="AO33" s="1278">
        <f t="shared" si="4"/>
        <v>3.6580096949209426E-2</v>
      </c>
      <c r="AP33" s="1278">
        <f t="shared" si="4"/>
        <v>7.9835902698563332E-2</v>
      </c>
      <c r="AQ33" s="1278">
        <f t="shared" si="4"/>
        <v>1.2836839920593774</v>
      </c>
      <c r="AR33" s="1278">
        <f t="shared" si="4"/>
        <v>3.8251743657097608</v>
      </c>
      <c r="AS33" s="1278">
        <f t="shared" si="4"/>
        <v>0.25356615777058517</v>
      </c>
      <c r="AT33" s="1278">
        <f t="shared" si="4"/>
        <v>0.23531961192118045</v>
      </c>
      <c r="AU33" s="1278">
        <f t="shared" si="4"/>
        <v>0.28492431370992521</v>
      </c>
      <c r="AV33" s="1278">
        <f t="shared" ref="AV33:BK34" si="5">DD33</f>
        <v>0.17446160320406828</v>
      </c>
      <c r="AW33" s="1278">
        <f t="shared" si="5"/>
        <v>0.14682301448131474</v>
      </c>
      <c r="AX33" s="1278">
        <f t="shared" si="5"/>
        <v>0.1862276699627026</v>
      </c>
      <c r="AY33" s="1278">
        <f t="shared" si="5"/>
        <v>3.6649957165721884E-2</v>
      </c>
      <c r="AZ33" s="1278">
        <f t="shared" si="5"/>
        <v>1.1388952931140846E-2</v>
      </c>
      <c r="BA33" s="1278">
        <f t="shared" si="5"/>
        <v>2.9737806261964327E-2</v>
      </c>
      <c r="BB33" s="1278">
        <f t="shared" si="5"/>
        <v>8.2365633851226319E-2</v>
      </c>
      <c r="BC33" s="1278">
        <f t="shared" si="5"/>
        <v>5.2795473650030901E-3</v>
      </c>
      <c r="BD33" s="1278">
        <f t="shared" si="5"/>
        <v>1.4695893880223162E-2</v>
      </c>
      <c r="BE33" s="1278">
        <f t="shared" si="5"/>
        <v>3.7991648032650531E-2</v>
      </c>
      <c r="BF33" s="1278">
        <f t="shared" si="5"/>
        <v>1.3238789025597215E-3</v>
      </c>
      <c r="BG33" s="1278">
        <f t="shared" si="5"/>
        <v>7.65288516034794E-2</v>
      </c>
      <c r="BH33" s="1278">
        <f t="shared" si="5"/>
        <v>2.5414903736503844</v>
      </c>
      <c r="BI33" s="1278">
        <f t="shared" si="5"/>
        <v>1.2745631380733409</v>
      </c>
      <c r="BJ33" s="1278">
        <f t="shared" si="5"/>
        <v>0.17033160577623332</v>
      </c>
      <c r="BK33" s="1278">
        <f t="shared" si="5"/>
        <v>0.14701270857965781</v>
      </c>
      <c r="BL33" s="1278">
        <f t="shared" ref="BL33:BN34" si="6">DT33</f>
        <v>0.99330436968418634</v>
      </c>
      <c r="BM33" s="1278">
        <f t="shared" si="6"/>
        <v>2.1764563832585807E-2</v>
      </c>
      <c r="BN33" s="1278">
        <f t="shared" si="6"/>
        <v>0</v>
      </c>
      <c r="BO33" s="3633" t="s">
        <v>991</v>
      </c>
      <c r="BP33" s="2534" t="s">
        <v>992</v>
      </c>
      <c r="BQ33" s="2535">
        <v>13.009870372699728</v>
      </c>
      <c r="BR33" s="2536">
        <v>8.6696693612962221</v>
      </c>
      <c r="BS33" s="2536">
        <v>1.8148887772886142</v>
      </c>
      <c r="BT33" s="2536">
        <v>4.8285324946325314</v>
      </c>
      <c r="BU33" s="2537">
        <v>0.70778760432579046</v>
      </c>
      <c r="BV33" s="2537">
        <v>0.46283131553196405</v>
      </c>
      <c r="BW33" s="2537">
        <v>1.8945903765471964E-2</v>
      </c>
      <c r="BX33" s="2537">
        <v>3.1694353724487178E-4</v>
      </c>
      <c r="BY33" s="2537">
        <v>1.9766058848477389E-2</v>
      </c>
      <c r="BZ33" s="2537">
        <v>3.9201198418854222E-2</v>
      </c>
      <c r="CA33" s="2537">
        <v>7.9235884311217944E-5</v>
      </c>
      <c r="CB33" s="2537">
        <v>3.2124004009444554E-2</v>
      </c>
      <c r="CC33" s="2537">
        <v>1.8224253391580128E-3</v>
      </c>
      <c r="CD33" s="2537">
        <v>1.1232851834692915E-3</v>
      </c>
      <c r="CE33" s="2537">
        <v>3.4071430253823716E-3</v>
      </c>
      <c r="CF33" s="2537">
        <v>1.5847176862243589E-4</v>
      </c>
      <c r="CG33" s="2537">
        <v>5.9088598062220386E-3</v>
      </c>
      <c r="CH33" s="2537">
        <v>1.8053533163172947E-2</v>
      </c>
      <c r="CI33" s="2537">
        <v>0.10461520244564659</v>
      </c>
      <c r="CJ33" s="2536">
        <v>1.3174008653801268</v>
      </c>
      <c r="CK33" s="2536">
        <v>2.8033440249266133</v>
      </c>
      <c r="CL33" s="2536">
        <v>2.0262480893750672</v>
      </c>
      <c r="CM33" s="2536">
        <v>4.3402010114035159</v>
      </c>
      <c r="CN33" s="2537">
        <v>0.51502664569375656</v>
      </c>
      <c r="CO33" s="2537">
        <v>8.6225424427519695E-2</v>
      </c>
      <c r="CP33" s="2537">
        <v>7.6837513161013879E-2</v>
      </c>
      <c r="CQ33" s="2537">
        <v>5.9650128711243762E-2</v>
      </c>
      <c r="CR33" s="2537">
        <v>5.5334824654391171E-2</v>
      </c>
      <c r="CS33" s="2537">
        <v>6.8333222140380484E-2</v>
      </c>
      <c r="CT33" s="2537">
        <v>2.877158375821386E-2</v>
      </c>
      <c r="CU33" s="2537">
        <v>2.5269557733305584E-2</v>
      </c>
      <c r="CV33" s="2537">
        <v>2.6495623317497274E-2</v>
      </c>
      <c r="CW33" s="2537">
        <v>3.6580096949209426E-2</v>
      </c>
      <c r="CX33" s="2537">
        <v>7.9835902698563332E-2</v>
      </c>
      <c r="CY33" s="2536">
        <v>1.2836839920593774</v>
      </c>
      <c r="CZ33" s="2536">
        <v>3.8251743657097608</v>
      </c>
      <c r="DA33" s="2537">
        <v>0.25356615777058517</v>
      </c>
      <c r="DB33" s="2537">
        <v>0.23531961192118045</v>
      </c>
      <c r="DC33" s="2537">
        <v>0.28492431370992521</v>
      </c>
      <c r="DD33" s="2537">
        <v>0.17446160320406828</v>
      </c>
      <c r="DE33" s="2537">
        <v>0.14682301448131474</v>
      </c>
      <c r="DF33" s="2537">
        <v>0.1862276699627026</v>
      </c>
      <c r="DG33" s="2537">
        <v>3.6649957165721884E-2</v>
      </c>
      <c r="DH33" s="2537">
        <v>1.1388952931140846E-2</v>
      </c>
      <c r="DI33" s="2537">
        <v>2.9737806261964327E-2</v>
      </c>
      <c r="DJ33" s="2537">
        <v>8.2365633851226319E-2</v>
      </c>
      <c r="DK33" s="2537">
        <v>5.2795473650030901E-3</v>
      </c>
      <c r="DL33" s="2537">
        <v>1.4695893880223162E-2</v>
      </c>
      <c r="DM33" s="2537">
        <v>3.7991648032650531E-2</v>
      </c>
      <c r="DN33" s="2537">
        <v>1.3238789025597215E-3</v>
      </c>
      <c r="DO33" s="2537">
        <v>7.65288516034794E-2</v>
      </c>
      <c r="DP33" s="2536">
        <v>2.5414903736503844</v>
      </c>
      <c r="DQ33" s="2536">
        <v>1.2745631380733409</v>
      </c>
      <c r="DR33" s="2537">
        <v>0.17033160577623332</v>
      </c>
      <c r="DS33" s="2537">
        <v>0.14701270857965781</v>
      </c>
      <c r="DT33" s="2537">
        <v>0.99330436968418634</v>
      </c>
      <c r="DU33" s="2537">
        <v>2.1764563832585807E-2</v>
      </c>
      <c r="DV33" s="2538">
        <v>0</v>
      </c>
      <c r="DW33" s="2530"/>
    </row>
    <row r="34" spans="1:127" ht="17.850000000000001" customHeight="1">
      <c r="A34" s="155"/>
      <c r="B34" s="155" t="s">
        <v>2020</v>
      </c>
      <c r="C34" s="155"/>
      <c r="D34" s="1089"/>
      <c r="E34" s="2949">
        <f>BQ34</f>
        <v>3.3892692734899694</v>
      </c>
      <c r="F34" s="2949">
        <f t="shared" si="2"/>
        <v>1.0203395764994851</v>
      </c>
      <c r="G34" s="2949">
        <f t="shared" si="2"/>
        <v>0.44082250473722373</v>
      </c>
      <c r="H34" s="2949">
        <f t="shared" si="2"/>
        <v>0.24593305359440101</v>
      </c>
      <c r="I34" s="2949">
        <f t="shared" si="2"/>
        <v>1.0951466011212966E-2</v>
      </c>
      <c r="J34" s="2949">
        <f t="shared" si="2"/>
        <v>6.9913473637742774E-3</v>
      </c>
      <c r="K34" s="2949">
        <f t="shared" si="2"/>
        <v>0</v>
      </c>
      <c r="L34" s="2949">
        <f t="shared" si="2"/>
        <v>0</v>
      </c>
      <c r="M34" s="2949">
        <f t="shared" si="2"/>
        <v>0</v>
      </c>
      <c r="N34" s="2949">
        <f t="shared" si="2"/>
        <v>0</v>
      </c>
      <c r="O34" s="2949">
        <f t="shared" si="2"/>
        <v>0</v>
      </c>
      <c r="P34" s="2949">
        <f t="shared" si="2"/>
        <v>0</v>
      </c>
      <c r="Q34" s="2949">
        <f t="shared" si="2"/>
        <v>0</v>
      </c>
      <c r="R34" s="2949">
        <f t="shared" si="2"/>
        <v>0</v>
      </c>
      <c r="S34" s="2949">
        <f t="shared" si="2"/>
        <v>0</v>
      </c>
      <c r="T34" s="2949">
        <f t="shared" si="2"/>
        <v>0</v>
      </c>
      <c r="U34" s="2949">
        <f t="shared" si="2"/>
        <v>0</v>
      </c>
      <c r="V34" s="2949">
        <f t="shared" si="3"/>
        <v>0</v>
      </c>
      <c r="W34" s="2949">
        <f t="shared" si="3"/>
        <v>3.960118647438688E-3</v>
      </c>
      <c r="X34" s="2949">
        <f t="shared" si="3"/>
        <v>9.8930269771276447E-2</v>
      </c>
      <c r="Y34" s="2949">
        <f t="shared" si="3"/>
        <v>0.13605131781191157</v>
      </c>
      <c r="Z34" s="2949">
        <f t="shared" si="3"/>
        <v>0.33358401816785999</v>
      </c>
      <c r="AA34" s="155"/>
      <c r="AB34" s="155" t="s">
        <v>2020</v>
      </c>
      <c r="AC34" s="155"/>
      <c r="AD34" s="1089"/>
      <c r="AE34" s="1278">
        <f>CM34</f>
        <v>1.7483780178566126</v>
      </c>
      <c r="AF34" s="1278">
        <f t="shared" si="4"/>
        <v>0.21113542927509979</v>
      </c>
      <c r="AG34" s="1278">
        <f t="shared" si="4"/>
        <v>7.5024987673085367E-2</v>
      </c>
      <c r="AH34" s="1278">
        <f t="shared" si="4"/>
        <v>4.8025439164732883E-2</v>
      </c>
      <c r="AI34" s="1278">
        <f t="shared" si="4"/>
        <v>5.2484211358783429E-2</v>
      </c>
      <c r="AJ34" s="1278">
        <f t="shared" si="4"/>
        <v>1.3299617240388611E-2</v>
      </c>
      <c r="AK34" s="1278">
        <f t="shared" si="4"/>
        <v>3.3090724990630455E-2</v>
      </c>
      <c r="AL34" s="1278">
        <f t="shared" si="4"/>
        <v>1.0434631676100908E-2</v>
      </c>
      <c r="AM34" s="1278">
        <f t="shared" si="4"/>
        <v>9.6983779857709781E-3</v>
      </c>
      <c r="AN34" s="1278">
        <f t="shared" si="4"/>
        <v>3.960118647438688E-3</v>
      </c>
      <c r="AO34" s="1278">
        <f t="shared" si="4"/>
        <v>1.4197875769625496E-2</v>
      </c>
      <c r="AP34" s="1278">
        <f t="shared" si="4"/>
        <v>0</v>
      </c>
      <c r="AQ34" s="1278">
        <f t="shared" si="4"/>
        <v>0.70983969574505379</v>
      </c>
      <c r="AR34" s="1278">
        <f t="shared" si="4"/>
        <v>1.5372425885815135</v>
      </c>
      <c r="AS34" s="1278">
        <f t="shared" si="4"/>
        <v>0.14240477675313129</v>
      </c>
      <c r="AT34" s="1278">
        <f t="shared" si="4"/>
        <v>0.13074805065270731</v>
      </c>
      <c r="AU34" s="1278">
        <f t="shared" si="4"/>
        <v>0.19548163671317631</v>
      </c>
      <c r="AV34" s="1278">
        <f t="shared" si="5"/>
        <v>0.15847158233478234</v>
      </c>
      <c r="AW34" s="1278">
        <f t="shared" si="5"/>
        <v>0.11474911363671345</v>
      </c>
      <c r="AX34" s="1278">
        <f t="shared" si="5"/>
        <v>8.6764562068506412E-2</v>
      </c>
      <c r="AY34" s="1278">
        <f t="shared" si="5"/>
        <v>1.2643644116992524E-2</v>
      </c>
      <c r="AZ34" s="1278">
        <f t="shared" si="5"/>
        <v>8.9855753354736063E-3</v>
      </c>
      <c r="BA34" s="1278">
        <f t="shared" si="5"/>
        <v>1.6608395366353942E-2</v>
      </c>
      <c r="BB34" s="1278">
        <f t="shared" si="5"/>
        <v>4.0039976797993648E-2</v>
      </c>
      <c r="BC34" s="1278">
        <f t="shared" si="5"/>
        <v>1.0106281647106297E-2</v>
      </c>
      <c r="BD34" s="1278">
        <f t="shared" si="5"/>
        <v>1.3755092054889787E-2</v>
      </c>
      <c r="BE34" s="1278">
        <f t="shared" si="5"/>
        <v>1.2621751017666352E-2</v>
      </c>
      <c r="BF34" s="1278">
        <f t="shared" si="5"/>
        <v>0</v>
      </c>
      <c r="BG34" s="1278">
        <f t="shared" si="5"/>
        <v>8.4144149861644507E-3</v>
      </c>
      <c r="BH34" s="1278">
        <f t="shared" si="5"/>
        <v>0.82740289283646007</v>
      </c>
      <c r="BI34" s="1278">
        <f t="shared" si="5"/>
        <v>0.48117877778212792</v>
      </c>
      <c r="BJ34" s="1278">
        <f t="shared" si="5"/>
        <v>9.1672978292374613E-2</v>
      </c>
      <c r="BK34" s="1278">
        <f t="shared" si="5"/>
        <v>4.4417585117272972E-2</v>
      </c>
      <c r="BL34" s="1278">
        <f t="shared" si="6"/>
        <v>0.27806109154935771</v>
      </c>
      <c r="BM34" s="1278">
        <f t="shared" si="6"/>
        <v>2.4974100207498427E-2</v>
      </c>
      <c r="BN34" s="1278">
        <f t="shared" si="6"/>
        <v>0.62055167913387133</v>
      </c>
      <c r="BO34" s="3627"/>
      <c r="BP34" s="2992" t="s">
        <v>3714</v>
      </c>
      <c r="BQ34" s="2539">
        <v>3.3892692734899694</v>
      </c>
      <c r="BR34" s="2540">
        <v>1.0203395764994851</v>
      </c>
      <c r="BS34" s="2541">
        <v>0.44082250473722373</v>
      </c>
      <c r="BT34" s="2541">
        <v>0.24593305359440101</v>
      </c>
      <c r="BU34" s="2541">
        <v>1.0951466011212966E-2</v>
      </c>
      <c r="BV34" s="2541">
        <v>6.9913473637742774E-3</v>
      </c>
      <c r="BW34" s="2540">
        <v>0</v>
      </c>
      <c r="BX34" s="2540">
        <v>0</v>
      </c>
      <c r="BY34" s="2540">
        <v>0</v>
      </c>
      <c r="BZ34" s="2540">
        <v>0</v>
      </c>
      <c r="CA34" s="2540">
        <v>0</v>
      </c>
      <c r="CB34" s="2540">
        <v>0</v>
      </c>
      <c r="CC34" s="2540">
        <v>0</v>
      </c>
      <c r="CD34" s="2540">
        <v>0</v>
      </c>
      <c r="CE34" s="2540">
        <v>0</v>
      </c>
      <c r="CF34" s="2540">
        <v>0</v>
      </c>
      <c r="CG34" s="2540">
        <v>0</v>
      </c>
      <c r="CH34" s="2540">
        <v>0</v>
      </c>
      <c r="CI34" s="2541">
        <v>3.960118647438688E-3</v>
      </c>
      <c r="CJ34" s="2541">
        <v>9.8930269771276447E-2</v>
      </c>
      <c r="CK34" s="2541">
        <v>0.13605131781191157</v>
      </c>
      <c r="CL34" s="2541">
        <v>0.33358401816785999</v>
      </c>
      <c r="CM34" s="2540">
        <v>1.7483780178566126</v>
      </c>
      <c r="CN34" s="2541">
        <v>0.21113542927509979</v>
      </c>
      <c r="CO34" s="2541">
        <v>7.5024987673085367E-2</v>
      </c>
      <c r="CP34" s="2541">
        <v>4.8025439164732883E-2</v>
      </c>
      <c r="CQ34" s="2541">
        <v>5.2484211358783429E-2</v>
      </c>
      <c r="CR34" s="2541">
        <v>1.3299617240388611E-2</v>
      </c>
      <c r="CS34" s="2541">
        <v>3.3090724990630455E-2</v>
      </c>
      <c r="CT34" s="2541">
        <v>1.0434631676100908E-2</v>
      </c>
      <c r="CU34" s="2541">
        <v>9.6983779857709781E-3</v>
      </c>
      <c r="CV34" s="2541">
        <v>3.960118647438688E-3</v>
      </c>
      <c r="CW34" s="2541">
        <v>1.4197875769625496E-2</v>
      </c>
      <c r="CX34" s="2540">
        <v>0</v>
      </c>
      <c r="CY34" s="2541">
        <v>0.70983969574505379</v>
      </c>
      <c r="CZ34" s="2540">
        <v>1.5372425885815135</v>
      </c>
      <c r="DA34" s="2541">
        <v>0.14240477675313129</v>
      </c>
      <c r="DB34" s="2541">
        <v>0.13074805065270731</v>
      </c>
      <c r="DC34" s="2541">
        <v>0.19548163671317631</v>
      </c>
      <c r="DD34" s="2541">
        <v>0.15847158233478234</v>
      </c>
      <c r="DE34" s="2541">
        <v>0.11474911363671345</v>
      </c>
      <c r="DF34" s="2541">
        <v>8.6764562068506412E-2</v>
      </c>
      <c r="DG34" s="2541">
        <v>1.2643644116992524E-2</v>
      </c>
      <c r="DH34" s="2541">
        <v>8.9855753354736063E-3</v>
      </c>
      <c r="DI34" s="2541">
        <v>1.6608395366353942E-2</v>
      </c>
      <c r="DJ34" s="2541">
        <v>4.0039976797993648E-2</v>
      </c>
      <c r="DK34" s="2541">
        <v>1.0106281647106297E-2</v>
      </c>
      <c r="DL34" s="2541">
        <v>1.3755092054889787E-2</v>
      </c>
      <c r="DM34" s="2541">
        <v>1.2621751017666352E-2</v>
      </c>
      <c r="DN34" s="2540">
        <v>0</v>
      </c>
      <c r="DO34" s="2541">
        <v>8.4144149861644507E-3</v>
      </c>
      <c r="DP34" s="2541">
        <v>0.82740289283646007</v>
      </c>
      <c r="DQ34" s="2541">
        <v>0.48117877778212792</v>
      </c>
      <c r="DR34" s="2541">
        <v>9.1672978292374613E-2</v>
      </c>
      <c r="DS34" s="2541">
        <v>4.4417585117272972E-2</v>
      </c>
      <c r="DT34" s="2541">
        <v>0.27806109154935771</v>
      </c>
      <c r="DU34" s="2541">
        <v>2.4974100207498427E-2</v>
      </c>
      <c r="DV34" s="2542">
        <v>0.62055167913387133</v>
      </c>
      <c r="DW34" s="2530"/>
    </row>
    <row r="35" spans="1:127" ht="17.850000000000001" customHeight="1">
      <c r="A35" s="3094" t="s">
        <v>2021</v>
      </c>
      <c r="B35" s="3094"/>
      <c r="C35" s="3094"/>
      <c r="D35" s="1083"/>
      <c r="E35" s="2949"/>
      <c r="F35" s="2949"/>
      <c r="G35" s="2949"/>
      <c r="H35" s="2949"/>
      <c r="I35" s="2949"/>
      <c r="J35" s="2949"/>
      <c r="K35" s="2949"/>
      <c r="L35" s="2949"/>
      <c r="M35" s="2949"/>
      <c r="N35" s="2949"/>
      <c r="O35" s="2949"/>
      <c r="P35" s="2949"/>
      <c r="Q35" s="2949"/>
      <c r="R35" s="2949"/>
      <c r="S35" s="2949"/>
      <c r="T35" s="2949"/>
      <c r="U35" s="2949"/>
      <c r="V35" s="2949"/>
      <c r="W35" s="2949"/>
      <c r="X35" s="2949"/>
      <c r="Y35" s="2949"/>
      <c r="Z35" s="2949"/>
      <c r="AA35" s="3094" t="s">
        <v>2022</v>
      </c>
      <c r="AB35" s="3094"/>
      <c r="AC35" s="3094"/>
      <c r="AD35" s="1083"/>
      <c r="AE35" s="1278"/>
      <c r="AF35" s="1278"/>
      <c r="AG35" s="1278"/>
      <c r="AH35" s="1278"/>
      <c r="AI35" s="1278"/>
      <c r="AJ35" s="1278"/>
      <c r="AK35" s="1278"/>
      <c r="AL35" s="1278"/>
      <c r="AM35" s="1278"/>
      <c r="AN35" s="1278"/>
      <c r="AO35" s="1278"/>
      <c r="AP35" s="1278"/>
      <c r="AQ35" s="1278"/>
      <c r="AR35" s="1278"/>
      <c r="AS35" s="1278"/>
      <c r="AT35" s="1278"/>
      <c r="AU35" s="1278"/>
      <c r="AV35" s="1278"/>
      <c r="AW35" s="1278"/>
      <c r="AX35" s="1278"/>
      <c r="AY35" s="1278"/>
      <c r="AZ35" s="1278"/>
      <c r="BA35" s="1278"/>
      <c r="BB35" s="1278"/>
      <c r="BC35" s="1278"/>
      <c r="BD35" s="1278"/>
      <c r="BE35" s="1278"/>
      <c r="BF35" s="1278"/>
      <c r="BG35" s="1278"/>
      <c r="BH35" s="1278"/>
      <c r="BI35" s="1278"/>
      <c r="BJ35" s="1278"/>
      <c r="BK35" s="1278"/>
      <c r="BL35" s="1278"/>
      <c r="BM35" s="1278"/>
      <c r="BN35" s="1278"/>
      <c r="BO35" s="3627" t="s">
        <v>994</v>
      </c>
      <c r="BP35" s="3628"/>
      <c r="BQ35" s="2539">
        <v>10.640223218556514</v>
      </c>
      <c r="BR35" s="2540">
        <v>6.7855654088794237</v>
      </c>
      <c r="BS35" s="2540">
        <v>1.4764429568270399</v>
      </c>
      <c r="BT35" s="2540">
        <v>3.699793904179359</v>
      </c>
      <c r="BU35" s="2541">
        <v>0.536150119824233</v>
      </c>
      <c r="BV35" s="2541">
        <v>0.3505535199789182</v>
      </c>
      <c r="BW35" s="2541">
        <v>1.4279344318972364E-2</v>
      </c>
      <c r="BX35" s="2541">
        <v>2.3887727679903711E-4</v>
      </c>
      <c r="BY35" s="2541">
        <v>1.4897487267979266E-2</v>
      </c>
      <c r="BZ35" s="2541">
        <v>2.9545563878526859E-2</v>
      </c>
      <c r="CA35" s="2541">
        <v>5.9719319199759278E-5</v>
      </c>
      <c r="CB35" s="2541">
        <v>2.4211550941733634E-2</v>
      </c>
      <c r="CC35" s="2541">
        <v>1.3735443415944634E-3</v>
      </c>
      <c r="CD35" s="2541">
        <v>8.4660917218368908E-4</v>
      </c>
      <c r="CE35" s="2541">
        <v>2.5679307255896491E-3</v>
      </c>
      <c r="CF35" s="2541">
        <v>1.1943863839951856E-4</v>
      </c>
      <c r="CG35" s="2541">
        <v>4.4534504529337741E-3</v>
      </c>
      <c r="CH35" s="2541">
        <v>1.3606773231939874E-2</v>
      </c>
      <c r="CI35" s="2541">
        <v>7.9822881216148611E-2</v>
      </c>
      <c r="CJ35" s="2540">
        <v>1.0172797659273223</v>
      </c>
      <c r="CK35" s="2540">
        <v>2.146364018427803</v>
      </c>
      <c r="CL35" s="2540">
        <v>1.6093285478730202</v>
      </c>
      <c r="CM35" s="2540">
        <v>3.7018099257149282</v>
      </c>
      <c r="CN35" s="2541">
        <v>0.44017529818130841</v>
      </c>
      <c r="CO35" s="2541">
        <v>8.3466648462628398E-2</v>
      </c>
      <c r="CP35" s="2541">
        <v>6.9740820506761822E-2</v>
      </c>
      <c r="CQ35" s="2541">
        <v>5.7885093919137237E-2</v>
      </c>
      <c r="CR35" s="2541">
        <v>4.4981146272424714E-2</v>
      </c>
      <c r="CS35" s="2541">
        <v>5.9652654032981735E-2</v>
      </c>
      <c r="CT35" s="2541">
        <v>2.4255015004458067E-2</v>
      </c>
      <c r="CU35" s="2541">
        <v>2.1434225471329907E-2</v>
      </c>
      <c r="CV35" s="2541">
        <v>2.0944910429820038E-2</v>
      </c>
      <c r="CW35" s="2541">
        <v>3.1067139268637724E-2</v>
      </c>
      <c r="CX35" s="2541">
        <v>6.0170372839566132E-2</v>
      </c>
      <c r="CY35" s="2540">
        <v>1.142340588496553</v>
      </c>
      <c r="CZ35" s="2540">
        <v>3.2616346275336183</v>
      </c>
      <c r="DA35" s="2541">
        <v>0.22618603386125113</v>
      </c>
      <c r="DB35" s="2541">
        <v>0.20956262438902881</v>
      </c>
      <c r="DC35" s="2541">
        <v>0.26289371678374068</v>
      </c>
      <c r="DD35" s="2541">
        <v>0.17052310632046835</v>
      </c>
      <c r="DE35" s="2541">
        <v>0.13892290230797819</v>
      </c>
      <c r="DF35" s="2541">
        <v>0.16172894393371454</v>
      </c>
      <c r="DG35" s="2541">
        <v>3.0736969940623731E-2</v>
      </c>
      <c r="DH35" s="2541">
        <v>1.0796977770631147E-2</v>
      </c>
      <c r="DI35" s="2541">
        <v>2.6503905298445974E-2</v>
      </c>
      <c r="DJ35" s="2541">
        <v>7.1940414912289863E-2</v>
      </c>
      <c r="DK35" s="2541">
        <v>6.4684187294265366E-3</v>
      </c>
      <c r="DL35" s="2541">
        <v>1.4464165286029892E-2</v>
      </c>
      <c r="DM35" s="2541">
        <v>3.1742796880574208E-2</v>
      </c>
      <c r="DN35" s="2541">
        <v>9.9779471701558079E-4</v>
      </c>
      <c r="DO35" s="2541">
        <v>5.9751606686886151E-2</v>
      </c>
      <c r="DP35" s="2540">
        <v>2.119294039037066</v>
      </c>
      <c r="DQ35" s="2540">
        <v>1.0791448921531104</v>
      </c>
      <c r="DR35" s="2541">
        <v>0.15095722460775857</v>
      </c>
      <c r="DS35" s="2541">
        <v>0.12174253680613098</v>
      </c>
      <c r="DT35" s="2541">
        <v>0.81713302850972691</v>
      </c>
      <c r="DU35" s="2541">
        <v>2.2555103702028609E-2</v>
      </c>
      <c r="DV35" s="2542">
        <v>0.15284788396217247</v>
      </c>
      <c r="DW35" s="2530"/>
    </row>
    <row r="36" spans="1:127" ht="17.850000000000001" customHeight="1">
      <c r="A36" s="155"/>
      <c r="B36" s="155" t="s">
        <v>52</v>
      </c>
      <c r="C36" s="155"/>
      <c r="D36" s="1089"/>
      <c r="E36" s="2949">
        <f>BQ36</f>
        <v>29.413759909514049</v>
      </c>
      <c r="F36" s="2949">
        <f t="shared" ref="F36:U40" si="7">BR36</f>
        <v>20.905982635946209</v>
      </c>
      <c r="G36" s="2949">
        <f t="shared" si="7"/>
        <v>3.4801900787141231</v>
      </c>
      <c r="H36" s="2949">
        <f t="shared" si="7"/>
        <v>13.168283764238536</v>
      </c>
      <c r="I36" s="2949">
        <f t="shared" si="7"/>
        <v>1.216564856901017</v>
      </c>
      <c r="J36" s="2949">
        <f t="shared" si="7"/>
        <v>0.85729385212689058</v>
      </c>
      <c r="K36" s="2949">
        <f t="shared" si="7"/>
        <v>2.4397684266198559E-2</v>
      </c>
      <c r="L36" s="2949">
        <f t="shared" si="7"/>
        <v>0</v>
      </c>
      <c r="M36" s="2949">
        <f t="shared" si="7"/>
        <v>2.3398450117800691E-2</v>
      </c>
      <c r="N36" s="2949">
        <f t="shared" si="7"/>
        <v>5.5128582325763877E-2</v>
      </c>
      <c r="O36" s="2949">
        <f t="shared" si="7"/>
        <v>0</v>
      </c>
      <c r="P36" s="2949">
        <f t="shared" si="7"/>
        <v>5.3902749545811368E-2</v>
      </c>
      <c r="Q36" s="2949">
        <f t="shared" si="7"/>
        <v>0</v>
      </c>
      <c r="R36" s="2949">
        <f t="shared" si="7"/>
        <v>2.3763147643111127E-3</v>
      </c>
      <c r="S36" s="2949">
        <f t="shared" si="7"/>
        <v>0</v>
      </c>
      <c r="T36" s="2949">
        <f t="shared" si="7"/>
        <v>0</v>
      </c>
      <c r="U36" s="2949">
        <f t="shared" si="7"/>
        <v>2.9826146529397814E-3</v>
      </c>
      <c r="V36" s="2949">
        <f t="shared" ref="V36:Z40" si="8">CH36</f>
        <v>8.8864225286676961E-3</v>
      </c>
      <c r="W36" s="2949">
        <f t="shared" si="8"/>
        <v>0.18658988535899224</v>
      </c>
      <c r="X36" s="2949">
        <f t="shared" si="8"/>
        <v>3.4377854926219982</v>
      </c>
      <c r="Y36" s="2949">
        <f t="shared" si="8"/>
        <v>8.513933414715515</v>
      </c>
      <c r="Z36" s="2949">
        <f t="shared" si="8"/>
        <v>4.2575087929935522</v>
      </c>
      <c r="AA36" s="155"/>
      <c r="AB36" s="155" t="s">
        <v>52</v>
      </c>
      <c r="AC36" s="155"/>
      <c r="AD36" s="1089"/>
      <c r="AE36" s="1278">
        <f>CM36</f>
        <v>8.5077772735678394</v>
      </c>
      <c r="AF36" s="1278">
        <f t="shared" ref="AF36:AU40" si="9">CN36</f>
        <v>0.81974856944359542</v>
      </c>
      <c r="AG36" s="1278">
        <f t="shared" si="9"/>
        <v>0.14548800823941163</v>
      </c>
      <c r="AH36" s="1278">
        <f t="shared" si="9"/>
        <v>0.12176044612078962</v>
      </c>
      <c r="AI36" s="1278">
        <f t="shared" si="9"/>
        <v>0.13079342782481532</v>
      </c>
      <c r="AJ36" s="1278">
        <f t="shared" si="9"/>
        <v>0.11128676308479207</v>
      </c>
      <c r="AK36" s="1278">
        <f t="shared" si="9"/>
        <v>0.13188243858344753</v>
      </c>
      <c r="AL36" s="1278">
        <f t="shared" si="9"/>
        <v>5.8267341620917908E-2</v>
      </c>
      <c r="AM36" s="1278">
        <f t="shared" si="9"/>
        <v>5.126310563277095E-2</v>
      </c>
      <c r="AN36" s="1278">
        <f t="shared" si="9"/>
        <v>4.5647635258514056E-2</v>
      </c>
      <c r="AO36" s="1278">
        <f t="shared" si="9"/>
        <v>6.054854311974453E-2</v>
      </c>
      <c r="AP36" s="1278">
        <f t="shared" si="9"/>
        <v>3.2613484379394382E-2</v>
      </c>
      <c r="AQ36" s="1278">
        <f t="shared" si="9"/>
        <v>2.1409541376554633</v>
      </c>
      <c r="AR36" s="1278">
        <f t="shared" si="9"/>
        <v>7.6880287041242417</v>
      </c>
      <c r="AS36" s="1278">
        <f t="shared" si="9"/>
        <v>0.41406300385180295</v>
      </c>
      <c r="AT36" s="1278">
        <f t="shared" si="9"/>
        <v>0.37841987082720296</v>
      </c>
      <c r="AU36" s="1278">
        <f t="shared" si="9"/>
        <v>0.43055633599360027</v>
      </c>
      <c r="AV36" s="1278">
        <f t="shared" ref="AV36:BK40" si="10">DD36</f>
        <v>0.29932236689056074</v>
      </c>
      <c r="AW36" s="1278">
        <f t="shared" si="10"/>
        <v>0.30814088664724359</v>
      </c>
      <c r="AX36" s="1278">
        <f t="shared" si="10"/>
        <v>0.33158119580421275</v>
      </c>
      <c r="AY36" s="1278">
        <f t="shared" si="10"/>
        <v>4.8937145378304167E-2</v>
      </c>
      <c r="AZ36" s="1278">
        <f t="shared" si="10"/>
        <v>1.8973880441728496E-2</v>
      </c>
      <c r="BA36" s="1278">
        <f t="shared" si="10"/>
        <v>5.0691063632387165E-2</v>
      </c>
      <c r="BB36" s="1278">
        <f t="shared" si="10"/>
        <v>0.15773445954316376</v>
      </c>
      <c r="BC36" s="1278">
        <f t="shared" si="10"/>
        <v>1.1712811145829262E-2</v>
      </c>
      <c r="BD36" s="1278">
        <f t="shared" si="10"/>
        <v>2.1266459073448374E-2</v>
      </c>
      <c r="BE36" s="1278">
        <f t="shared" si="10"/>
        <v>5.721117368716909E-2</v>
      </c>
      <c r="BF36" s="1278">
        <f t="shared" si="10"/>
        <v>9.9337748344415834E-4</v>
      </c>
      <c r="BG36" s="1278">
        <f t="shared" si="10"/>
        <v>7.723038853739872E-2</v>
      </c>
      <c r="BH36" s="1278">
        <f t="shared" si="10"/>
        <v>5.5470745664687806</v>
      </c>
      <c r="BI36" s="1278">
        <f t="shared" si="10"/>
        <v>2.7702509496488381</v>
      </c>
      <c r="BJ36" s="1278">
        <f t="shared" si="10"/>
        <v>0.2642296293262405</v>
      </c>
      <c r="BK36" s="1278">
        <f t="shared" si="10"/>
        <v>0.22903873070363487</v>
      </c>
      <c r="BL36" s="1278">
        <f t="shared" ref="BL36:BN40" si="11">DT36</f>
        <v>2.3743040997929836</v>
      </c>
      <c r="BM36" s="1278">
        <f t="shared" si="11"/>
        <v>2.5499257289220256E-2</v>
      </c>
      <c r="BN36" s="1278">
        <f t="shared" si="11"/>
        <v>0</v>
      </c>
      <c r="BO36" s="3627" t="s">
        <v>995</v>
      </c>
      <c r="BP36" s="3628"/>
      <c r="BQ36" s="2539">
        <v>29.413759909514049</v>
      </c>
      <c r="BR36" s="2540">
        <v>20.905982635946209</v>
      </c>
      <c r="BS36" s="2540">
        <v>3.4801900787141231</v>
      </c>
      <c r="BT36" s="2540">
        <v>13.168283764238536</v>
      </c>
      <c r="BU36" s="2540">
        <v>1.216564856901017</v>
      </c>
      <c r="BV36" s="2541">
        <v>0.85729385212689058</v>
      </c>
      <c r="BW36" s="2541">
        <v>2.4397684266198559E-2</v>
      </c>
      <c r="BX36" s="2540">
        <v>0</v>
      </c>
      <c r="BY36" s="2541">
        <v>2.3398450117800691E-2</v>
      </c>
      <c r="BZ36" s="2541">
        <v>5.5128582325763877E-2</v>
      </c>
      <c r="CA36" s="2540">
        <v>0</v>
      </c>
      <c r="CB36" s="2541">
        <v>5.3902749545811368E-2</v>
      </c>
      <c r="CC36" s="2540">
        <v>0</v>
      </c>
      <c r="CD36" s="2541">
        <v>2.3763147643111127E-3</v>
      </c>
      <c r="CE36" s="2540">
        <v>0</v>
      </c>
      <c r="CF36" s="2540">
        <v>0</v>
      </c>
      <c r="CG36" s="2541">
        <v>2.9826146529397814E-3</v>
      </c>
      <c r="CH36" s="2541">
        <v>8.8864225286676961E-3</v>
      </c>
      <c r="CI36" s="2541">
        <v>0.18658988535899224</v>
      </c>
      <c r="CJ36" s="2540">
        <v>3.4377854926219982</v>
      </c>
      <c r="CK36" s="2540">
        <v>8.513933414715515</v>
      </c>
      <c r="CL36" s="2540">
        <v>4.2575087929935522</v>
      </c>
      <c r="CM36" s="2540">
        <v>8.5077772735678394</v>
      </c>
      <c r="CN36" s="2541">
        <v>0.81974856944359542</v>
      </c>
      <c r="CO36" s="2541">
        <v>0.14548800823941163</v>
      </c>
      <c r="CP36" s="2541">
        <v>0.12176044612078962</v>
      </c>
      <c r="CQ36" s="2541">
        <v>0.13079342782481532</v>
      </c>
      <c r="CR36" s="2541">
        <v>0.11128676308479207</v>
      </c>
      <c r="CS36" s="2541">
        <v>0.13188243858344753</v>
      </c>
      <c r="CT36" s="2541">
        <v>5.8267341620917908E-2</v>
      </c>
      <c r="CU36" s="2541">
        <v>5.126310563277095E-2</v>
      </c>
      <c r="CV36" s="2541">
        <v>4.5647635258514056E-2</v>
      </c>
      <c r="CW36" s="2541">
        <v>6.054854311974453E-2</v>
      </c>
      <c r="CX36" s="2541">
        <v>3.2613484379394382E-2</v>
      </c>
      <c r="CY36" s="2540">
        <v>2.1409541376554633</v>
      </c>
      <c r="CZ36" s="2540">
        <v>7.6880287041242417</v>
      </c>
      <c r="DA36" s="2541">
        <v>0.41406300385180295</v>
      </c>
      <c r="DB36" s="2541">
        <v>0.37841987082720296</v>
      </c>
      <c r="DC36" s="2541">
        <v>0.43055633599360027</v>
      </c>
      <c r="DD36" s="2541">
        <v>0.29932236689056074</v>
      </c>
      <c r="DE36" s="2541">
        <v>0.30814088664724359</v>
      </c>
      <c r="DF36" s="2541">
        <v>0.33158119580421275</v>
      </c>
      <c r="DG36" s="2541">
        <v>4.8937145378304167E-2</v>
      </c>
      <c r="DH36" s="2541">
        <v>1.8973880441728496E-2</v>
      </c>
      <c r="DI36" s="2541">
        <v>5.0691063632387165E-2</v>
      </c>
      <c r="DJ36" s="2541">
        <v>0.15773445954316376</v>
      </c>
      <c r="DK36" s="2541">
        <v>1.1712811145829262E-2</v>
      </c>
      <c r="DL36" s="2541">
        <v>2.1266459073448374E-2</v>
      </c>
      <c r="DM36" s="2541">
        <v>5.721117368716909E-2</v>
      </c>
      <c r="DN36" s="2541">
        <v>9.9337748344415834E-4</v>
      </c>
      <c r="DO36" s="2541">
        <v>7.723038853739872E-2</v>
      </c>
      <c r="DP36" s="2540">
        <v>5.5470745664687806</v>
      </c>
      <c r="DQ36" s="2540">
        <v>2.7702509496488381</v>
      </c>
      <c r="DR36" s="2541">
        <v>0.2642296293262405</v>
      </c>
      <c r="DS36" s="2541">
        <v>0.22903873070363487</v>
      </c>
      <c r="DT36" s="2540">
        <v>2.3743040997929836</v>
      </c>
      <c r="DU36" s="2541">
        <v>2.5499257289220256E-2</v>
      </c>
      <c r="DV36" s="2543">
        <v>0</v>
      </c>
      <c r="DW36" s="2530"/>
    </row>
    <row r="37" spans="1:127" ht="17.850000000000001" customHeight="1">
      <c r="A37" s="155"/>
      <c r="B37" s="155" t="s">
        <v>53</v>
      </c>
      <c r="C37" s="155"/>
      <c r="D37" s="1089"/>
      <c r="E37" s="2949">
        <f t="shared" ref="E37:E40" si="12">BQ37</f>
        <v>10.551952465558077</v>
      </c>
      <c r="F37" s="2949">
        <f t="shared" si="7"/>
        <v>6.4893169174778498</v>
      </c>
      <c r="G37" s="2949">
        <f t="shared" si="7"/>
        <v>1.5440610498188125</v>
      </c>
      <c r="H37" s="2949">
        <f t="shared" si="7"/>
        <v>3.232072756162554</v>
      </c>
      <c r="I37" s="2949">
        <f t="shared" si="7"/>
        <v>1.0552601090570144</v>
      </c>
      <c r="J37" s="2949">
        <f t="shared" si="7"/>
        <v>0.60573500323704499</v>
      </c>
      <c r="K37" s="2949">
        <f t="shared" si="7"/>
        <v>3.1320741382783714E-2</v>
      </c>
      <c r="L37" s="2949">
        <f t="shared" si="7"/>
        <v>0</v>
      </c>
      <c r="M37" s="2949">
        <f t="shared" si="7"/>
        <v>6.9318100040316633E-2</v>
      </c>
      <c r="N37" s="2949">
        <f t="shared" si="7"/>
        <v>5.3159546146955707E-2</v>
      </c>
      <c r="O37" s="2949">
        <f t="shared" si="7"/>
        <v>0</v>
      </c>
      <c r="P37" s="2949">
        <f t="shared" si="7"/>
        <v>2.2137119745678925E-2</v>
      </c>
      <c r="Q37" s="2949">
        <f t="shared" si="7"/>
        <v>0</v>
      </c>
      <c r="R37" s="2949">
        <f t="shared" si="7"/>
        <v>0</v>
      </c>
      <c r="S37" s="2949">
        <f t="shared" si="7"/>
        <v>0</v>
      </c>
      <c r="T37" s="2949">
        <f t="shared" si="7"/>
        <v>0</v>
      </c>
      <c r="U37" s="2949">
        <f t="shared" si="7"/>
        <v>3.3888601917948201E-3</v>
      </c>
      <c r="V37" s="2949">
        <f t="shared" si="8"/>
        <v>2.7424760871857974E-2</v>
      </c>
      <c r="W37" s="2949">
        <f t="shared" si="8"/>
        <v>0.2427759774405816</v>
      </c>
      <c r="X37" s="2949">
        <f t="shared" si="8"/>
        <v>1.2515217418754214</v>
      </c>
      <c r="Y37" s="2949">
        <f t="shared" si="8"/>
        <v>0.92529090523011859</v>
      </c>
      <c r="Z37" s="2949">
        <f t="shared" si="8"/>
        <v>1.7131831114964868</v>
      </c>
      <c r="AA37" s="155"/>
      <c r="AB37" s="155" t="s">
        <v>53</v>
      </c>
      <c r="AC37" s="155"/>
      <c r="AD37" s="1089"/>
      <c r="AE37" s="1278">
        <f t="shared" ref="AE37:AE40" si="13">CM37</f>
        <v>4.0626355480802125</v>
      </c>
      <c r="AF37" s="1278">
        <f t="shared" si="9"/>
        <v>0.30264658455109372</v>
      </c>
      <c r="AG37" s="1278">
        <f t="shared" si="9"/>
        <v>4.8815740197472854E-2</v>
      </c>
      <c r="AH37" s="1278">
        <f t="shared" si="9"/>
        <v>5.9765681308088882E-2</v>
      </c>
      <c r="AI37" s="1278">
        <f t="shared" si="9"/>
        <v>4.1907186949571809E-2</v>
      </c>
      <c r="AJ37" s="1278">
        <f t="shared" si="9"/>
        <v>3.28638363877687E-2</v>
      </c>
      <c r="AK37" s="1278">
        <f t="shared" si="9"/>
        <v>4.7763313456988456E-2</v>
      </c>
      <c r="AL37" s="1278">
        <f t="shared" si="9"/>
        <v>4.1772498911673554E-2</v>
      </c>
      <c r="AM37" s="1278">
        <f t="shared" si="9"/>
        <v>2.631048744101026E-2</v>
      </c>
      <c r="AN37" s="1278">
        <f t="shared" si="9"/>
        <v>4.6525864707509038E-3</v>
      </c>
      <c r="AO37" s="1278">
        <f t="shared" si="9"/>
        <v>2.790898777703291E-2</v>
      </c>
      <c r="AP37" s="1278">
        <f t="shared" si="9"/>
        <v>0</v>
      </c>
      <c r="AQ37" s="1278">
        <f t="shared" si="9"/>
        <v>1.766843304971591</v>
      </c>
      <c r="AR37" s="1278">
        <f t="shared" si="9"/>
        <v>3.7599889635291204</v>
      </c>
      <c r="AS37" s="1278">
        <f t="shared" si="9"/>
        <v>0.34118124116345583</v>
      </c>
      <c r="AT37" s="1278">
        <f t="shared" si="9"/>
        <v>0.36914761306245997</v>
      </c>
      <c r="AU37" s="1278">
        <f t="shared" si="9"/>
        <v>0.31511029474333851</v>
      </c>
      <c r="AV37" s="1278">
        <f t="shared" si="10"/>
        <v>0.28157216272034485</v>
      </c>
      <c r="AW37" s="1278">
        <f t="shared" si="10"/>
        <v>0.26672865545881691</v>
      </c>
      <c r="AX37" s="1278">
        <f t="shared" si="10"/>
        <v>0.1630243225420325</v>
      </c>
      <c r="AY37" s="1278">
        <f t="shared" si="10"/>
        <v>4.0240479083947324E-2</v>
      </c>
      <c r="AZ37" s="1278">
        <f t="shared" si="10"/>
        <v>5.9761914935069649E-3</v>
      </c>
      <c r="BA37" s="1278">
        <f t="shared" si="10"/>
        <v>1.7355404054521906E-2</v>
      </c>
      <c r="BB37" s="1278">
        <f t="shared" si="10"/>
        <v>7.971263059178002E-2</v>
      </c>
      <c r="BC37" s="1278">
        <f t="shared" si="10"/>
        <v>5.0579178479602154E-3</v>
      </c>
      <c r="BD37" s="1278">
        <f t="shared" si="10"/>
        <v>8.8411501320318133E-3</v>
      </c>
      <c r="BE37" s="1278">
        <f t="shared" si="10"/>
        <v>1.1363184495164109E-2</v>
      </c>
      <c r="BF37" s="1278">
        <f t="shared" si="10"/>
        <v>2.4867516404293182E-3</v>
      </c>
      <c r="BG37" s="1278">
        <f t="shared" si="10"/>
        <v>0.12029384756662415</v>
      </c>
      <c r="BH37" s="1278">
        <f t="shared" si="10"/>
        <v>1.9931456585575307</v>
      </c>
      <c r="BI37" s="1278">
        <f t="shared" si="10"/>
        <v>1.1171919747710319</v>
      </c>
      <c r="BJ37" s="1278">
        <f t="shared" si="10"/>
        <v>8.1143207626080807E-2</v>
      </c>
      <c r="BK37" s="1278">
        <f t="shared" si="10"/>
        <v>0.14213946684113329</v>
      </c>
      <c r="BL37" s="1278">
        <f t="shared" si="11"/>
        <v>0.72077585282791812</v>
      </c>
      <c r="BM37" s="1278">
        <f t="shared" si="11"/>
        <v>0</v>
      </c>
      <c r="BN37" s="1278">
        <f t="shared" si="11"/>
        <v>0</v>
      </c>
      <c r="BO37" s="3627" t="s">
        <v>996</v>
      </c>
      <c r="BP37" s="3628"/>
      <c r="BQ37" s="2539">
        <v>10.551952465558077</v>
      </c>
      <c r="BR37" s="2540">
        <v>6.4893169174778498</v>
      </c>
      <c r="BS37" s="2540">
        <v>1.5440610498188125</v>
      </c>
      <c r="BT37" s="2540">
        <v>3.232072756162554</v>
      </c>
      <c r="BU37" s="2540">
        <v>1.0552601090570144</v>
      </c>
      <c r="BV37" s="2541">
        <v>0.60573500323704499</v>
      </c>
      <c r="BW37" s="2541">
        <v>3.1320741382783714E-2</v>
      </c>
      <c r="BX37" s="2540">
        <v>0</v>
      </c>
      <c r="BY37" s="2541">
        <v>6.9318100040316633E-2</v>
      </c>
      <c r="BZ37" s="2541">
        <v>5.3159546146955707E-2</v>
      </c>
      <c r="CA37" s="2540">
        <v>0</v>
      </c>
      <c r="CB37" s="2541">
        <v>2.2137119745678925E-2</v>
      </c>
      <c r="CC37" s="2540">
        <v>0</v>
      </c>
      <c r="CD37" s="2540">
        <v>0</v>
      </c>
      <c r="CE37" s="2540">
        <v>0</v>
      </c>
      <c r="CF37" s="2540">
        <v>0</v>
      </c>
      <c r="CG37" s="2541">
        <v>3.3888601917948201E-3</v>
      </c>
      <c r="CH37" s="2541">
        <v>2.7424760871857974E-2</v>
      </c>
      <c r="CI37" s="2541">
        <v>0.2427759774405816</v>
      </c>
      <c r="CJ37" s="2540">
        <v>1.2515217418754214</v>
      </c>
      <c r="CK37" s="2541">
        <v>0.92529090523011859</v>
      </c>
      <c r="CL37" s="2540">
        <v>1.7131831114964868</v>
      </c>
      <c r="CM37" s="2540">
        <v>4.0626355480802125</v>
      </c>
      <c r="CN37" s="2541">
        <v>0.30264658455109372</v>
      </c>
      <c r="CO37" s="2541">
        <v>4.8815740197472854E-2</v>
      </c>
      <c r="CP37" s="2541">
        <v>5.9765681308088882E-2</v>
      </c>
      <c r="CQ37" s="2541">
        <v>4.1907186949571809E-2</v>
      </c>
      <c r="CR37" s="2541">
        <v>3.28638363877687E-2</v>
      </c>
      <c r="CS37" s="2541">
        <v>4.7763313456988456E-2</v>
      </c>
      <c r="CT37" s="2541">
        <v>4.1772498911673554E-2</v>
      </c>
      <c r="CU37" s="2541">
        <v>2.631048744101026E-2</v>
      </c>
      <c r="CV37" s="2541">
        <v>4.6525864707509038E-3</v>
      </c>
      <c r="CW37" s="2541">
        <v>2.790898777703291E-2</v>
      </c>
      <c r="CX37" s="2540">
        <v>0</v>
      </c>
      <c r="CY37" s="2540">
        <v>1.766843304971591</v>
      </c>
      <c r="CZ37" s="2540">
        <v>3.7599889635291204</v>
      </c>
      <c r="DA37" s="2541">
        <v>0.34118124116345583</v>
      </c>
      <c r="DB37" s="2541">
        <v>0.36914761306245997</v>
      </c>
      <c r="DC37" s="2541">
        <v>0.31511029474333851</v>
      </c>
      <c r="DD37" s="2541">
        <v>0.28157216272034485</v>
      </c>
      <c r="DE37" s="2541">
        <v>0.26672865545881691</v>
      </c>
      <c r="DF37" s="2541">
        <v>0.1630243225420325</v>
      </c>
      <c r="DG37" s="2541">
        <v>4.0240479083947324E-2</v>
      </c>
      <c r="DH37" s="2541">
        <v>5.9761914935069649E-3</v>
      </c>
      <c r="DI37" s="2541">
        <v>1.7355404054521906E-2</v>
      </c>
      <c r="DJ37" s="2541">
        <v>7.971263059178002E-2</v>
      </c>
      <c r="DK37" s="2541">
        <v>5.0579178479602154E-3</v>
      </c>
      <c r="DL37" s="2541">
        <v>8.8411501320318133E-3</v>
      </c>
      <c r="DM37" s="2541">
        <v>1.1363184495164109E-2</v>
      </c>
      <c r="DN37" s="2541">
        <v>2.4867516404293182E-3</v>
      </c>
      <c r="DO37" s="2541">
        <v>0.12029384756662415</v>
      </c>
      <c r="DP37" s="2540">
        <v>1.9931456585575307</v>
      </c>
      <c r="DQ37" s="2540">
        <v>1.1171919747710319</v>
      </c>
      <c r="DR37" s="2541">
        <v>8.1143207626080807E-2</v>
      </c>
      <c r="DS37" s="2541">
        <v>0.14213946684113329</v>
      </c>
      <c r="DT37" s="2541">
        <v>0.72077585282791812</v>
      </c>
      <c r="DU37" s="2540">
        <v>0</v>
      </c>
      <c r="DV37" s="2543">
        <v>0</v>
      </c>
      <c r="DW37" s="2530"/>
    </row>
    <row r="38" spans="1:127" ht="17.850000000000001" customHeight="1">
      <c r="A38" s="155"/>
      <c r="B38" s="155" t="s">
        <v>54</v>
      </c>
      <c r="C38" s="155"/>
      <c r="D38" s="1089"/>
      <c r="E38" s="2949">
        <f t="shared" si="12"/>
        <v>6.0624750720374427</v>
      </c>
      <c r="F38" s="2949">
        <f t="shared" si="7"/>
        <v>3.6966873506708078</v>
      </c>
      <c r="G38" s="2949">
        <f t="shared" si="7"/>
        <v>0.94430561954183512</v>
      </c>
      <c r="H38" s="2949">
        <f t="shared" si="7"/>
        <v>1.6903845830085082</v>
      </c>
      <c r="I38" s="2949">
        <f t="shared" si="7"/>
        <v>0.53947581745881579</v>
      </c>
      <c r="J38" s="2949">
        <f t="shared" si="7"/>
        <v>0.36550847452567353</v>
      </c>
      <c r="K38" s="2949">
        <f t="shared" si="7"/>
        <v>1.9275234631625122E-2</v>
      </c>
      <c r="L38" s="2949">
        <f t="shared" si="7"/>
        <v>0</v>
      </c>
      <c r="M38" s="2949">
        <f t="shared" si="7"/>
        <v>1.6413678742087275E-2</v>
      </c>
      <c r="N38" s="2949">
        <f t="shared" si="7"/>
        <v>3.6759040795702698E-2</v>
      </c>
      <c r="O38" s="2949">
        <f t="shared" si="7"/>
        <v>0</v>
      </c>
      <c r="P38" s="2949">
        <f t="shared" si="7"/>
        <v>2.6458340242769884E-2</v>
      </c>
      <c r="Q38" s="2949">
        <f t="shared" si="7"/>
        <v>0</v>
      </c>
      <c r="R38" s="2949">
        <f t="shared" si="7"/>
        <v>0</v>
      </c>
      <c r="S38" s="2949">
        <f t="shared" si="7"/>
        <v>0</v>
      </c>
      <c r="T38" s="2949">
        <f t="shared" si="7"/>
        <v>0</v>
      </c>
      <c r="U38" s="2949">
        <f t="shared" si="7"/>
        <v>1.7278460174195722E-3</v>
      </c>
      <c r="V38" s="2949">
        <f t="shared" si="8"/>
        <v>2.72368241862583E-3</v>
      </c>
      <c r="W38" s="2949">
        <f t="shared" si="8"/>
        <v>7.0609520084911656E-2</v>
      </c>
      <c r="X38" s="2949">
        <f t="shared" si="8"/>
        <v>0.61067762914455692</v>
      </c>
      <c r="Y38" s="2949">
        <f t="shared" si="8"/>
        <v>0.54023113640513476</v>
      </c>
      <c r="Z38" s="2949">
        <f t="shared" si="8"/>
        <v>1.0619971481204642</v>
      </c>
      <c r="AA38" s="2890"/>
      <c r="AB38" s="2890" t="s">
        <v>54</v>
      </c>
      <c r="AC38" s="2890"/>
      <c r="AD38" s="1089"/>
      <c r="AE38" s="1278">
        <f t="shared" si="13"/>
        <v>2.3657877213666363</v>
      </c>
      <c r="AF38" s="1278">
        <f t="shared" si="9"/>
        <v>0.23316743947884477</v>
      </c>
      <c r="AG38" s="1278">
        <f t="shared" si="9"/>
        <v>4.239999703442391E-2</v>
      </c>
      <c r="AH38" s="1278">
        <f t="shared" si="9"/>
        <v>6.4441776728355729E-2</v>
      </c>
      <c r="AI38" s="1278">
        <f t="shared" si="9"/>
        <v>3.6394559195160575E-2</v>
      </c>
      <c r="AJ38" s="1278">
        <f t="shared" si="9"/>
        <v>1.9131295369341599E-2</v>
      </c>
      <c r="AK38" s="1278">
        <f t="shared" si="9"/>
        <v>2.6372193820194359E-2</v>
      </c>
      <c r="AL38" s="1278">
        <f t="shared" si="9"/>
        <v>1.3431643159572409E-2</v>
      </c>
      <c r="AM38" s="1278">
        <f t="shared" si="9"/>
        <v>1.6118347120385706E-2</v>
      </c>
      <c r="AN38" s="1278">
        <f t="shared" si="9"/>
        <v>8.468382586593182E-3</v>
      </c>
      <c r="AO38" s="1278">
        <f t="shared" si="9"/>
        <v>1.9384150654858556E-2</v>
      </c>
      <c r="AP38" s="1278">
        <f t="shared" si="9"/>
        <v>0</v>
      </c>
      <c r="AQ38" s="1278">
        <f t="shared" si="9"/>
        <v>0.73446289764558781</v>
      </c>
      <c r="AR38" s="1278">
        <f t="shared" si="9"/>
        <v>2.132620281887792</v>
      </c>
      <c r="AS38" s="1278">
        <f t="shared" si="9"/>
        <v>0.1689311306456962</v>
      </c>
      <c r="AT38" s="1278">
        <f t="shared" si="9"/>
        <v>0.15522043075164971</v>
      </c>
      <c r="AU38" s="1278">
        <f t="shared" si="9"/>
        <v>0.15286379701960301</v>
      </c>
      <c r="AV38" s="1278">
        <f t="shared" si="10"/>
        <v>0.10724740881232951</v>
      </c>
      <c r="AW38" s="1278">
        <f t="shared" si="10"/>
        <v>6.7430582298921737E-2</v>
      </c>
      <c r="AX38" s="1278">
        <f t="shared" si="10"/>
        <v>0.11506061058804237</v>
      </c>
      <c r="AY38" s="1278">
        <f t="shared" si="10"/>
        <v>2.9878367737195238E-2</v>
      </c>
      <c r="AZ38" s="1278">
        <f t="shared" si="10"/>
        <v>1.1745407568822809E-2</v>
      </c>
      <c r="BA38" s="1278">
        <f t="shared" si="10"/>
        <v>2.1385726056209253E-2</v>
      </c>
      <c r="BB38" s="1278">
        <f t="shared" si="10"/>
        <v>5.5264382054816312E-2</v>
      </c>
      <c r="BC38" s="1278">
        <f t="shared" si="10"/>
        <v>2.2640610105017079E-3</v>
      </c>
      <c r="BD38" s="1278">
        <f t="shared" si="10"/>
        <v>1.5191843510498296E-2</v>
      </c>
      <c r="BE38" s="1278">
        <f t="shared" si="10"/>
        <v>2.0133941894144539E-2</v>
      </c>
      <c r="BF38" s="1278">
        <f t="shared" si="10"/>
        <v>1.2710517953603746E-3</v>
      </c>
      <c r="BG38" s="1278">
        <f t="shared" si="10"/>
        <v>2.264061010501708E-2</v>
      </c>
      <c r="BH38" s="1278">
        <f t="shared" si="10"/>
        <v>1.3981573842422037</v>
      </c>
      <c r="BI38" s="1278">
        <f t="shared" si="10"/>
        <v>0.70409616477027859</v>
      </c>
      <c r="BJ38" s="1278">
        <f t="shared" si="10"/>
        <v>0.16773696735729898</v>
      </c>
      <c r="BK38" s="1278">
        <f t="shared" si="10"/>
        <v>0.13039963556187842</v>
      </c>
      <c r="BL38" s="1278">
        <f t="shared" si="11"/>
        <v>0.42429462025546399</v>
      </c>
      <c r="BM38" s="1278">
        <f t="shared" si="11"/>
        <v>3.1406559941966367E-2</v>
      </c>
      <c r="BN38" s="1278">
        <f t="shared" si="11"/>
        <v>0</v>
      </c>
      <c r="BO38" s="3627" t="s">
        <v>997</v>
      </c>
      <c r="BP38" s="3628"/>
      <c r="BQ38" s="2539">
        <v>6.0624750720374427</v>
      </c>
      <c r="BR38" s="2540">
        <v>3.6966873506708078</v>
      </c>
      <c r="BS38" s="2541">
        <v>0.94430561954183512</v>
      </c>
      <c r="BT38" s="2540">
        <v>1.6903845830085082</v>
      </c>
      <c r="BU38" s="2541">
        <v>0.53947581745881579</v>
      </c>
      <c r="BV38" s="2541">
        <v>0.36550847452567353</v>
      </c>
      <c r="BW38" s="2541">
        <v>1.9275234631625122E-2</v>
      </c>
      <c r="BX38" s="2540">
        <v>0</v>
      </c>
      <c r="BY38" s="2541">
        <v>1.6413678742087275E-2</v>
      </c>
      <c r="BZ38" s="2541">
        <v>3.6759040795702698E-2</v>
      </c>
      <c r="CA38" s="2540">
        <v>0</v>
      </c>
      <c r="CB38" s="2541">
        <v>2.6458340242769884E-2</v>
      </c>
      <c r="CC38" s="2540">
        <v>0</v>
      </c>
      <c r="CD38" s="2540">
        <v>0</v>
      </c>
      <c r="CE38" s="2540">
        <v>0</v>
      </c>
      <c r="CF38" s="2540">
        <v>0</v>
      </c>
      <c r="CG38" s="2541">
        <v>1.7278460174195722E-3</v>
      </c>
      <c r="CH38" s="2541">
        <v>2.72368241862583E-3</v>
      </c>
      <c r="CI38" s="2541">
        <v>7.0609520084911656E-2</v>
      </c>
      <c r="CJ38" s="2541">
        <v>0.61067762914455692</v>
      </c>
      <c r="CK38" s="2541">
        <v>0.54023113640513476</v>
      </c>
      <c r="CL38" s="2540">
        <v>1.0619971481204642</v>
      </c>
      <c r="CM38" s="2540">
        <v>2.3657877213666363</v>
      </c>
      <c r="CN38" s="2541">
        <v>0.23316743947884477</v>
      </c>
      <c r="CO38" s="2541">
        <v>4.239999703442391E-2</v>
      </c>
      <c r="CP38" s="2541">
        <v>6.4441776728355729E-2</v>
      </c>
      <c r="CQ38" s="2541">
        <v>3.6394559195160575E-2</v>
      </c>
      <c r="CR38" s="2541">
        <v>1.9131295369341599E-2</v>
      </c>
      <c r="CS38" s="2541">
        <v>2.6372193820194359E-2</v>
      </c>
      <c r="CT38" s="2541">
        <v>1.3431643159572409E-2</v>
      </c>
      <c r="CU38" s="2541">
        <v>1.6118347120385706E-2</v>
      </c>
      <c r="CV38" s="2541">
        <v>8.468382586593182E-3</v>
      </c>
      <c r="CW38" s="2541">
        <v>1.9384150654858556E-2</v>
      </c>
      <c r="CX38" s="2540">
        <v>0</v>
      </c>
      <c r="CY38" s="2541">
        <v>0.73446289764558781</v>
      </c>
      <c r="CZ38" s="2540">
        <v>2.132620281887792</v>
      </c>
      <c r="DA38" s="2541">
        <v>0.1689311306456962</v>
      </c>
      <c r="DB38" s="2541">
        <v>0.15522043075164971</v>
      </c>
      <c r="DC38" s="2541">
        <v>0.15286379701960301</v>
      </c>
      <c r="DD38" s="2541">
        <v>0.10724740881232951</v>
      </c>
      <c r="DE38" s="2541">
        <v>6.7430582298921737E-2</v>
      </c>
      <c r="DF38" s="2541">
        <v>0.11506061058804237</v>
      </c>
      <c r="DG38" s="2541">
        <v>2.9878367737195238E-2</v>
      </c>
      <c r="DH38" s="2541">
        <v>1.1745407568822809E-2</v>
      </c>
      <c r="DI38" s="2541">
        <v>2.1385726056209253E-2</v>
      </c>
      <c r="DJ38" s="2541">
        <v>5.5264382054816312E-2</v>
      </c>
      <c r="DK38" s="2541">
        <v>2.2640610105017079E-3</v>
      </c>
      <c r="DL38" s="2541">
        <v>1.5191843510498296E-2</v>
      </c>
      <c r="DM38" s="2541">
        <v>2.0133941894144539E-2</v>
      </c>
      <c r="DN38" s="2541">
        <v>1.2710517953603746E-3</v>
      </c>
      <c r="DO38" s="2541">
        <v>2.264061010501708E-2</v>
      </c>
      <c r="DP38" s="2540">
        <v>1.3981573842422037</v>
      </c>
      <c r="DQ38" s="2541">
        <v>0.70409616477027859</v>
      </c>
      <c r="DR38" s="2541">
        <v>0.16773696735729898</v>
      </c>
      <c r="DS38" s="2541">
        <v>0.13039963556187842</v>
      </c>
      <c r="DT38" s="2541">
        <v>0.42429462025546399</v>
      </c>
      <c r="DU38" s="2541">
        <v>3.1406559941966367E-2</v>
      </c>
      <c r="DV38" s="2543">
        <v>0</v>
      </c>
      <c r="DW38" s="2530"/>
    </row>
    <row r="39" spans="1:127" ht="17.850000000000001" customHeight="1">
      <c r="A39" s="155"/>
      <c r="B39" s="155" t="s">
        <v>2023</v>
      </c>
      <c r="C39" s="155"/>
      <c r="D39" s="1089"/>
      <c r="E39" s="2949">
        <f t="shared" si="12"/>
        <v>3.4329122395308134</v>
      </c>
      <c r="F39" s="2949">
        <f t="shared" si="7"/>
        <v>1.2661697371115588</v>
      </c>
      <c r="G39" s="2949">
        <f t="shared" si="7"/>
        <v>0.60576401388401968</v>
      </c>
      <c r="H39" s="2949">
        <f t="shared" si="7"/>
        <v>0.26335159907989247</v>
      </c>
      <c r="I39" s="2949">
        <f t="shared" si="7"/>
        <v>8.1850186522478535E-3</v>
      </c>
      <c r="J39" s="2949">
        <f t="shared" si="7"/>
        <v>5.2396773891508607E-3</v>
      </c>
      <c r="K39" s="2949">
        <f t="shared" si="7"/>
        <v>0</v>
      </c>
      <c r="L39" s="2949">
        <f t="shared" si="7"/>
        <v>0</v>
      </c>
      <c r="M39" s="2949">
        <f t="shared" si="7"/>
        <v>0</v>
      </c>
      <c r="N39" s="2949">
        <f t="shared" si="7"/>
        <v>0</v>
      </c>
      <c r="O39" s="2949">
        <f t="shared" si="7"/>
        <v>0</v>
      </c>
      <c r="P39" s="2949">
        <f t="shared" si="7"/>
        <v>0</v>
      </c>
      <c r="Q39" s="2949">
        <f t="shared" si="7"/>
        <v>0</v>
      </c>
      <c r="R39" s="2949">
        <f t="shared" si="7"/>
        <v>0</v>
      </c>
      <c r="S39" s="2949">
        <f t="shared" si="7"/>
        <v>0</v>
      </c>
      <c r="T39" s="2949">
        <f t="shared" si="7"/>
        <v>0</v>
      </c>
      <c r="U39" s="2949">
        <f t="shared" si="7"/>
        <v>0</v>
      </c>
      <c r="V39" s="2949">
        <f t="shared" si="8"/>
        <v>1.6992353440948939E-4</v>
      </c>
      <c r="W39" s="2949">
        <f t="shared" si="8"/>
        <v>2.7754177286875028E-3</v>
      </c>
      <c r="X39" s="2949">
        <f t="shared" si="8"/>
        <v>0.11448178725594065</v>
      </c>
      <c r="Y39" s="2949">
        <f t="shared" si="8"/>
        <v>0.14068479317170393</v>
      </c>
      <c r="Z39" s="2949">
        <f t="shared" si="8"/>
        <v>0.3970541241476474</v>
      </c>
      <c r="AA39" s="2890"/>
      <c r="AB39" s="2890" t="s">
        <v>2024</v>
      </c>
      <c r="AC39" s="2890"/>
      <c r="AD39" s="1089"/>
      <c r="AE39" s="1278">
        <f t="shared" si="13"/>
        <v>1.7318337824623697</v>
      </c>
      <c r="AF39" s="1278">
        <f t="shared" si="9"/>
        <v>0.21120759450659676</v>
      </c>
      <c r="AG39" s="1278">
        <f t="shared" si="9"/>
        <v>8.4664285677842607E-2</v>
      </c>
      <c r="AH39" s="1278">
        <f t="shared" si="9"/>
        <v>3.8132901007351741E-2</v>
      </c>
      <c r="AI39" s="1278">
        <f t="shared" si="9"/>
        <v>4.1730749954583521E-2</v>
      </c>
      <c r="AJ39" s="1278">
        <f t="shared" si="9"/>
        <v>1.5619741535244241E-2</v>
      </c>
      <c r="AK39" s="1278">
        <f t="shared" si="9"/>
        <v>2.8138978929732047E-2</v>
      </c>
      <c r="AL39" s="1278">
        <f t="shared" si="9"/>
        <v>1.2260635716805055E-2</v>
      </c>
      <c r="AM39" s="1278">
        <f t="shared" si="9"/>
        <v>6.797031250220415E-3</v>
      </c>
      <c r="AN39" s="1278">
        <f t="shared" si="9"/>
        <v>5.182667799493201E-3</v>
      </c>
      <c r="AO39" s="1278">
        <f t="shared" si="9"/>
        <v>1.2908396758014183E-2</v>
      </c>
      <c r="AP39" s="1278">
        <f t="shared" si="9"/>
        <v>1.6992353440948939E-4</v>
      </c>
      <c r="AQ39" s="1278">
        <f t="shared" si="9"/>
        <v>0.70297533080076835</v>
      </c>
      <c r="AR39" s="1278">
        <f t="shared" si="9"/>
        <v>1.5206261879557736</v>
      </c>
      <c r="AS39" s="1278">
        <f t="shared" si="9"/>
        <v>0.13410636490461547</v>
      </c>
      <c r="AT39" s="1278">
        <f t="shared" si="9"/>
        <v>0.10761920029238806</v>
      </c>
      <c r="AU39" s="1278">
        <f t="shared" si="9"/>
        <v>0.2284783863086878</v>
      </c>
      <c r="AV39" s="1278">
        <f t="shared" si="10"/>
        <v>0.12961913187083177</v>
      </c>
      <c r="AW39" s="1278">
        <f t="shared" si="10"/>
        <v>9.1895145401662909E-2</v>
      </c>
      <c r="AX39" s="1278">
        <f t="shared" si="10"/>
        <v>9.1427524987642783E-2</v>
      </c>
      <c r="AY39" s="1278">
        <f t="shared" si="10"/>
        <v>1.8355829116904317E-2</v>
      </c>
      <c r="AZ39" s="1278">
        <f t="shared" si="10"/>
        <v>6.2974691691776424E-3</v>
      </c>
      <c r="BA39" s="1278">
        <f t="shared" si="10"/>
        <v>2.0937822810459552E-2</v>
      </c>
      <c r="BB39" s="1278">
        <f t="shared" si="10"/>
        <v>3.0185744183289634E-2</v>
      </c>
      <c r="BC39" s="1278">
        <f t="shared" si="10"/>
        <v>8.8671044056630264E-3</v>
      </c>
      <c r="BD39" s="1278">
        <f t="shared" si="10"/>
        <v>9.81007064807265E-3</v>
      </c>
      <c r="BE39" s="1278">
        <f t="shared" si="10"/>
        <v>1.7274061348010246E-2</v>
      </c>
      <c r="BF39" s="1278">
        <f t="shared" si="10"/>
        <v>0</v>
      </c>
      <c r="BG39" s="1278">
        <f t="shared" si="10"/>
        <v>9.1427154780090326E-3</v>
      </c>
      <c r="BH39" s="1278">
        <f t="shared" si="10"/>
        <v>0.81765085715500507</v>
      </c>
      <c r="BI39" s="1278">
        <f t="shared" si="10"/>
        <v>0.49514359041256639</v>
      </c>
      <c r="BJ39" s="1278">
        <f t="shared" si="10"/>
        <v>7.1827327075649983E-2</v>
      </c>
      <c r="BK39" s="1278">
        <f t="shared" si="10"/>
        <v>4.2031712230661759E-2</v>
      </c>
      <c r="BL39" s="1278">
        <f t="shared" si="11"/>
        <v>0.25625470474192524</v>
      </c>
      <c r="BM39" s="1278">
        <f t="shared" si="11"/>
        <v>1.7502899949409286E-2</v>
      </c>
      <c r="BN39" s="1278">
        <f t="shared" si="11"/>
        <v>0.43490871995688368</v>
      </c>
      <c r="BO39" s="3627" t="s">
        <v>998</v>
      </c>
      <c r="BP39" s="3628"/>
      <c r="BQ39" s="2539">
        <v>3.4329122395308134</v>
      </c>
      <c r="BR39" s="2540">
        <v>1.2661697371115588</v>
      </c>
      <c r="BS39" s="2541">
        <v>0.60576401388401968</v>
      </c>
      <c r="BT39" s="2541">
        <v>0.26335159907989247</v>
      </c>
      <c r="BU39" s="2541">
        <v>8.1850186522478535E-3</v>
      </c>
      <c r="BV39" s="2541">
        <v>5.2396773891508607E-3</v>
      </c>
      <c r="BW39" s="2540">
        <v>0</v>
      </c>
      <c r="BX39" s="2540">
        <v>0</v>
      </c>
      <c r="BY39" s="2540">
        <v>0</v>
      </c>
      <c r="BZ39" s="2540">
        <v>0</v>
      </c>
      <c r="CA39" s="2540">
        <v>0</v>
      </c>
      <c r="CB39" s="2540">
        <v>0</v>
      </c>
      <c r="CC39" s="2540">
        <v>0</v>
      </c>
      <c r="CD39" s="2540">
        <v>0</v>
      </c>
      <c r="CE39" s="2540">
        <v>0</v>
      </c>
      <c r="CF39" s="2540">
        <v>0</v>
      </c>
      <c r="CG39" s="2540">
        <v>0</v>
      </c>
      <c r="CH39" s="2541">
        <v>1.6992353440948939E-4</v>
      </c>
      <c r="CI39" s="2541">
        <v>2.7754177286875028E-3</v>
      </c>
      <c r="CJ39" s="2541">
        <v>0.11448178725594065</v>
      </c>
      <c r="CK39" s="2541">
        <v>0.14068479317170393</v>
      </c>
      <c r="CL39" s="2541">
        <v>0.3970541241476474</v>
      </c>
      <c r="CM39" s="2540">
        <v>1.7318337824623697</v>
      </c>
      <c r="CN39" s="2541">
        <v>0.21120759450659676</v>
      </c>
      <c r="CO39" s="2541">
        <v>8.4664285677842607E-2</v>
      </c>
      <c r="CP39" s="2541">
        <v>3.8132901007351741E-2</v>
      </c>
      <c r="CQ39" s="2541">
        <v>4.1730749954583521E-2</v>
      </c>
      <c r="CR39" s="2541">
        <v>1.5619741535244241E-2</v>
      </c>
      <c r="CS39" s="2541">
        <v>2.8138978929732047E-2</v>
      </c>
      <c r="CT39" s="2541">
        <v>1.2260635716805055E-2</v>
      </c>
      <c r="CU39" s="2541">
        <v>6.797031250220415E-3</v>
      </c>
      <c r="CV39" s="2541">
        <v>5.182667799493201E-3</v>
      </c>
      <c r="CW39" s="2541">
        <v>1.2908396758014183E-2</v>
      </c>
      <c r="CX39" s="2541">
        <v>1.6992353440948939E-4</v>
      </c>
      <c r="CY39" s="2541">
        <v>0.70297533080076835</v>
      </c>
      <c r="CZ39" s="2540">
        <v>1.5206261879557736</v>
      </c>
      <c r="DA39" s="2541">
        <v>0.13410636490461547</v>
      </c>
      <c r="DB39" s="2541">
        <v>0.10761920029238806</v>
      </c>
      <c r="DC39" s="2541">
        <v>0.2284783863086878</v>
      </c>
      <c r="DD39" s="2541">
        <v>0.12961913187083177</v>
      </c>
      <c r="DE39" s="2541">
        <v>9.1895145401662909E-2</v>
      </c>
      <c r="DF39" s="2541">
        <v>9.1427524987642783E-2</v>
      </c>
      <c r="DG39" s="2541">
        <v>1.8355829116904317E-2</v>
      </c>
      <c r="DH39" s="2541">
        <v>6.2974691691776424E-3</v>
      </c>
      <c r="DI39" s="2541">
        <v>2.0937822810459552E-2</v>
      </c>
      <c r="DJ39" s="2541">
        <v>3.0185744183289634E-2</v>
      </c>
      <c r="DK39" s="2541">
        <v>8.8671044056630264E-3</v>
      </c>
      <c r="DL39" s="2541">
        <v>9.81007064807265E-3</v>
      </c>
      <c r="DM39" s="2541">
        <v>1.7274061348010246E-2</v>
      </c>
      <c r="DN39" s="2540">
        <v>0</v>
      </c>
      <c r="DO39" s="2541">
        <v>9.1427154780090326E-3</v>
      </c>
      <c r="DP39" s="2541">
        <v>0.81765085715500507</v>
      </c>
      <c r="DQ39" s="2541">
        <v>0.49514359041256639</v>
      </c>
      <c r="DR39" s="2541">
        <v>7.1827327075649983E-2</v>
      </c>
      <c r="DS39" s="2541">
        <v>4.2031712230661759E-2</v>
      </c>
      <c r="DT39" s="2541">
        <v>0.25625470474192524</v>
      </c>
      <c r="DU39" s="2541">
        <v>1.7502899949409286E-2</v>
      </c>
      <c r="DV39" s="2542">
        <v>0.43490871995688368</v>
      </c>
      <c r="DW39" s="2530"/>
    </row>
    <row r="40" spans="1:127" ht="17.850000000000001" customHeight="1">
      <c r="A40" s="155"/>
      <c r="B40" s="155" t="s">
        <v>2025</v>
      </c>
      <c r="C40" s="155"/>
      <c r="D40" s="1089"/>
      <c r="E40" s="2949">
        <f t="shared" si="12"/>
        <v>42.647702407002186</v>
      </c>
      <c r="F40" s="2949">
        <f t="shared" si="7"/>
        <v>27.796498905908095</v>
      </c>
      <c r="G40" s="2949">
        <f t="shared" si="7"/>
        <v>6.6148796498905904</v>
      </c>
      <c r="H40" s="2949">
        <f t="shared" si="7"/>
        <v>14.170678336980306</v>
      </c>
      <c r="I40" s="2949">
        <f t="shared" si="7"/>
        <v>1.5557986870897156</v>
      </c>
      <c r="J40" s="2949">
        <f t="shared" si="7"/>
        <v>0.6345733041575492</v>
      </c>
      <c r="K40" s="2949">
        <f t="shared" si="7"/>
        <v>2.1881838074398249E-2</v>
      </c>
      <c r="L40" s="2949">
        <f t="shared" si="7"/>
        <v>8.7527352297592995E-3</v>
      </c>
      <c r="M40" s="2949">
        <f t="shared" si="7"/>
        <v>0</v>
      </c>
      <c r="N40" s="2949">
        <f t="shared" si="7"/>
        <v>8.5339168490153175E-2</v>
      </c>
      <c r="O40" s="2949">
        <f t="shared" si="7"/>
        <v>2.1881838074398249E-3</v>
      </c>
      <c r="P40" s="2949">
        <f t="shared" si="7"/>
        <v>0.1137855579868709</v>
      </c>
      <c r="Q40" s="2949">
        <f t="shared" si="7"/>
        <v>5.0328227571115977E-2</v>
      </c>
      <c r="R40" s="2949">
        <f t="shared" si="7"/>
        <v>1.5317286652078774E-2</v>
      </c>
      <c r="S40" s="2949">
        <f t="shared" si="7"/>
        <v>9.4091903719912467E-2</v>
      </c>
      <c r="T40" s="2949">
        <f t="shared" si="7"/>
        <v>4.3763676148796497E-3</v>
      </c>
      <c r="U40" s="2949">
        <f t="shared" si="7"/>
        <v>0.11159737417943107</v>
      </c>
      <c r="V40" s="2949">
        <f t="shared" si="8"/>
        <v>0.33479212253829321</v>
      </c>
      <c r="W40" s="2949">
        <f t="shared" si="8"/>
        <v>0.10503282275711159</v>
      </c>
      <c r="X40" s="2949">
        <f t="shared" si="8"/>
        <v>1.6892778993435449</v>
      </c>
      <c r="Y40" s="2949">
        <f t="shared" si="8"/>
        <v>10.925601750547045</v>
      </c>
      <c r="Z40" s="2949">
        <f t="shared" si="8"/>
        <v>7.010940919037199</v>
      </c>
      <c r="AA40" s="2890"/>
      <c r="AB40" s="2890" t="s">
        <v>2026</v>
      </c>
      <c r="AC40" s="2890"/>
      <c r="AD40" s="1089"/>
      <c r="AE40" s="1278">
        <f t="shared" si="13"/>
        <v>14.851203501094092</v>
      </c>
      <c r="AF40" s="1278">
        <f t="shared" si="9"/>
        <v>4.0590809628008753</v>
      </c>
      <c r="AG40" s="1278">
        <f t="shared" si="9"/>
        <v>0.30634573304157547</v>
      </c>
      <c r="AH40" s="1278">
        <f t="shared" si="9"/>
        <v>0.22975929978118162</v>
      </c>
      <c r="AI40" s="1278">
        <f t="shared" si="9"/>
        <v>0.11816192560175055</v>
      </c>
      <c r="AJ40" s="1278">
        <f t="shared" si="9"/>
        <v>0.36980306345733044</v>
      </c>
      <c r="AK40" s="1278">
        <f t="shared" si="9"/>
        <v>0.474835886214442</v>
      </c>
      <c r="AL40" s="1278">
        <f t="shared" si="9"/>
        <v>6.1269146608315096E-2</v>
      </c>
      <c r="AM40" s="1278">
        <f t="shared" si="9"/>
        <v>7.4398249452954049E-2</v>
      </c>
      <c r="AN40" s="1278">
        <f t="shared" si="9"/>
        <v>0.2713347921225383</v>
      </c>
      <c r="AO40" s="1278">
        <f t="shared" si="9"/>
        <v>0.23851203501094093</v>
      </c>
      <c r="AP40" s="1278">
        <f t="shared" si="9"/>
        <v>1.9912280701754386</v>
      </c>
      <c r="AQ40" s="1278">
        <f t="shared" si="9"/>
        <v>4.3304157549234139</v>
      </c>
      <c r="AR40" s="1278">
        <f t="shared" si="9"/>
        <v>10.792122538293217</v>
      </c>
      <c r="AS40" s="1278">
        <f t="shared" si="9"/>
        <v>0.68490153172866519</v>
      </c>
      <c r="AT40" s="1278">
        <f t="shared" si="9"/>
        <v>0.77461706783369799</v>
      </c>
      <c r="AU40" s="1278">
        <f t="shared" si="9"/>
        <v>0.98905908096280093</v>
      </c>
      <c r="AV40" s="1278">
        <f t="shared" si="10"/>
        <v>0.45295404814004375</v>
      </c>
      <c r="AW40" s="1278">
        <f t="shared" si="10"/>
        <v>0.30634573304157547</v>
      </c>
      <c r="AX40" s="1278">
        <f t="shared" si="10"/>
        <v>0.58424507658643321</v>
      </c>
      <c r="AY40" s="1278">
        <f t="shared" si="10"/>
        <v>5.9080962800875277E-2</v>
      </c>
      <c r="AZ40" s="1278">
        <f t="shared" si="10"/>
        <v>1.3129102844638949E-2</v>
      </c>
      <c r="BA40" s="1278">
        <f t="shared" si="10"/>
        <v>3.0634573304157548E-2</v>
      </c>
      <c r="BB40" s="1278">
        <f t="shared" si="10"/>
        <v>0.25382932166301969</v>
      </c>
      <c r="BC40" s="1278">
        <f t="shared" si="10"/>
        <v>2.1881838074398249E-3</v>
      </c>
      <c r="BD40" s="1278">
        <f t="shared" si="10"/>
        <v>3.2822757111597371E-2</v>
      </c>
      <c r="BE40" s="1278">
        <f t="shared" si="10"/>
        <v>0.25820568927789933</v>
      </c>
      <c r="BF40" s="1278">
        <f t="shared" si="10"/>
        <v>6.5645514223194746E-3</v>
      </c>
      <c r="BG40" s="1278">
        <f t="shared" si="10"/>
        <v>0.96280087527352298</v>
      </c>
      <c r="BH40" s="1278">
        <f t="shared" si="10"/>
        <v>6.4617067833698032</v>
      </c>
      <c r="BI40" s="1278">
        <f t="shared" si="10"/>
        <v>2.4989059080962801</v>
      </c>
      <c r="BJ40" s="1278">
        <f t="shared" si="10"/>
        <v>0.35667396061269147</v>
      </c>
      <c r="BK40" s="1278">
        <f t="shared" si="10"/>
        <v>0.2713347921225383</v>
      </c>
      <c r="BL40" s="1278">
        <f t="shared" si="11"/>
        <v>3.3894967177242887</v>
      </c>
      <c r="BM40" s="1278">
        <f t="shared" si="11"/>
        <v>0</v>
      </c>
      <c r="BN40" s="1278">
        <f t="shared" si="11"/>
        <v>0</v>
      </c>
      <c r="BO40" s="3627" t="s">
        <v>999</v>
      </c>
      <c r="BP40" s="3628"/>
      <c r="BQ40" s="2539">
        <v>42.647702407002186</v>
      </c>
      <c r="BR40" s="2540">
        <v>27.796498905908095</v>
      </c>
      <c r="BS40" s="2540">
        <v>6.6148796498905904</v>
      </c>
      <c r="BT40" s="2540">
        <v>14.170678336980306</v>
      </c>
      <c r="BU40" s="2540">
        <v>1.5557986870897156</v>
      </c>
      <c r="BV40" s="2541">
        <v>0.6345733041575492</v>
      </c>
      <c r="BW40" s="2541">
        <v>2.1881838074398249E-2</v>
      </c>
      <c r="BX40" s="2541">
        <v>8.7527352297592995E-3</v>
      </c>
      <c r="BY40" s="2540">
        <v>0</v>
      </c>
      <c r="BZ40" s="2541">
        <v>8.5339168490153175E-2</v>
      </c>
      <c r="CA40" s="2541">
        <v>2.1881838074398249E-3</v>
      </c>
      <c r="CB40" s="2541">
        <v>0.1137855579868709</v>
      </c>
      <c r="CC40" s="2541">
        <v>5.0328227571115977E-2</v>
      </c>
      <c r="CD40" s="2541">
        <v>1.5317286652078774E-2</v>
      </c>
      <c r="CE40" s="2541">
        <v>9.4091903719912467E-2</v>
      </c>
      <c r="CF40" s="2541">
        <v>4.3763676148796497E-3</v>
      </c>
      <c r="CG40" s="2541">
        <v>0.11159737417943107</v>
      </c>
      <c r="CH40" s="2541">
        <v>0.33479212253829321</v>
      </c>
      <c r="CI40" s="2541">
        <v>0.10503282275711159</v>
      </c>
      <c r="CJ40" s="2540">
        <v>1.6892778993435449</v>
      </c>
      <c r="CK40" s="2540">
        <v>10.925601750547045</v>
      </c>
      <c r="CL40" s="2540">
        <v>7.010940919037199</v>
      </c>
      <c r="CM40" s="2540">
        <v>14.851203501094092</v>
      </c>
      <c r="CN40" s="2540">
        <v>4.0590809628008753</v>
      </c>
      <c r="CO40" s="2541">
        <v>0.30634573304157547</v>
      </c>
      <c r="CP40" s="2541">
        <v>0.22975929978118162</v>
      </c>
      <c r="CQ40" s="2541">
        <v>0.11816192560175055</v>
      </c>
      <c r="CR40" s="2541">
        <v>0.36980306345733044</v>
      </c>
      <c r="CS40" s="2541">
        <v>0.474835886214442</v>
      </c>
      <c r="CT40" s="2541">
        <v>6.1269146608315096E-2</v>
      </c>
      <c r="CU40" s="2541">
        <v>7.4398249452954049E-2</v>
      </c>
      <c r="CV40" s="2541">
        <v>0.2713347921225383</v>
      </c>
      <c r="CW40" s="2541">
        <v>0.23851203501094093</v>
      </c>
      <c r="CX40" s="2540">
        <v>1.9912280701754386</v>
      </c>
      <c r="CY40" s="2540">
        <v>4.3304157549234139</v>
      </c>
      <c r="CZ40" s="2540">
        <v>10.792122538293217</v>
      </c>
      <c r="DA40" s="2541">
        <v>0.68490153172866519</v>
      </c>
      <c r="DB40" s="2541">
        <v>0.77461706783369799</v>
      </c>
      <c r="DC40" s="2541">
        <v>0.98905908096280093</v>
      </c>
      <c r="DD40" s="2541">
        <v>0.45295404814004375</v>
      </c>
      <c r="DE40" s="2541">
        <v>0.30634573304157547</v>
      </c>
      <c r="DF40" s="2541">
        <v>0.58424507658643321</v>
      </c>
      <c r="DG40" s="2541">
        <v>5.9080962800875277E-2</v>
      </c>
      <c r="DH40" s="2541">
        <v>1.3129102844638949E-2</v>
      </c>
      <c r="DI40" s="2541">
        <v>3.0634573304157548E-2</v>
      </c>
      <c r="DJ40" s="2541">
        <v>0.25382932166301969</v>
      </c>
      <c r="DK40" s="2541">
        <v>2.1881838074398249E-3</v>
      </c>
      <c r="DL40" s="2541">
        <v>3.2822757111597371E-2</v>
      </c>
      <c r="DM40" s="2541">
        <v>0.25820568927789933</v>
      </c>
      <c r="DN40" s="2541">
        <v>6.5645514223194746E-3</v>
      </c>
      <c r="DO40" s="2541">
        <v>0.96280087527352298</v>
      </c>
      <c r="DP40" s="2540">
        <v>6.4617067833698032</v>
      </c>
      <c r="DQ40" s="2540">
        <v>2.4989059080962801</v>
      </c>
      <c r="DR40" s="2541">
        <v>0.35667396061269147</v>
      </c>
      <c r="DS40" s="2541">
        <v>0.2713347921225383</v>
      </c>
      <c r="DT40" s="2540">
        <v>3.3894967177242887</v>
      </c>
      <c r="DU40" s="2540">
        <v>0</v>
      </c>
      <c r="DV40" s="2543">
        <v>0</v>
      </c>
      <c r="DW40" s="2530"/>
    </row>
    <row r="41" spans="1:127" ht="17.850000000000001" customHeight="1">
      <c r="A41" s="3094" t="s">
        <v>2027</v>
      </c>
      <c r="B41" s="3094"/>
      <c r="C41" s="3094"/>
      <c r="D41" s="1083"/>
      <c r="E41" s="2949"/>
      <c r="F41" s="2949"/>
      <c r="G41" s="2949"/>
      <c r="H41" s="2949"/>
      <c r="I41" s="2949"/>
      <c r="J41" s="2949"/>
      <c r="K41" s="2949"/>
      <c r="L41" s="2949"/>
      <c r="M41" s="2949"/>
      <c r="N41" s="2949"/>
      <c r="O41" s="2949"/>
      <c r="P41" s="2949"/>
      <c r="Q41" s="2949"/>
      <c r="R41" s="2949"/>
      <c r="S41" s="2949"/>
      <c r="T41" s="2949"/>
      <c r="U41" s="2949"/>
      <c r="V41" s="2949"/>
      <c r="W41" s="2949"/>
      <c r="X41" s="2949"/>
      <c r="Y41" s="2949"/>
      <c r="Z41" s="2949"/>
      <c r="AA41" s="3094" t="s">
        <v>2027</v>
      </c>
      <c r="AB41" s="3094"/>
      <c r="AC41" s="3094"/>
      <c r="AD41" s="1083"/>
      <c r="AE41" s="1278"/>
      <c r="AF41" s="1278"/>
      <c r="AG41" s="1278"/>
      <c r="AH41" s="1278"/>
      <c r="AI41" s="1278"/>
      <c r="AJ41" s="1278"/>
      <c r="AK41" s="1278"/>
      <c r="AL41" s="1278"/>
      <c r="AM41" s="1278"/>
      <c r="AN41" s="1278"/>
      <c r="AO41" s="1278"/>
      <c r="AP41" s="1278"/>
      <c r="AQ41" s="1278"/>
      <c r="AR41" s="1278"/>
      <c r="AS41" s="1278"/>
      <c r="AT41" s="1278"/>
      <c r="AU41" s="1278"/>
      <c r="AV41" s="1278"/>
      <c r="AW41" s="1278"/>
      <c r="AX41" s="1278"/>
      <c r="AY41" s="1278"/>
      <c r="AZ41" s="1278"/>
      <c r="BA41" s="1278"/>
      <c r="BB41" s="1278"/>
      <c r="BC41" s="1278"/>
      <c r="BD41" s="1278"/>
      <c r="BE41" s="1278"/>
      <c r="BF41" s="1278"/>
      <c r="BG41" s="1278"/>
      <c r="BH41" s="1278"/>
      <c r="BI41" s="1278"/>
      <c r="BJ41" s="1278"/>
      <c r="BK41" s="1278"/>
      <c r="BL41" s="1278"/>
      <c r="BM41" s="1278"/>
      <c r="BN41" s="1278"/>
      <c r="BO41" s="3627" t="s">
        <v>1001</v>
      </c>
      <c r="BP41" s="3628"/>
      <c r="BQ41" s="2539">
        <v>10.730256244443467</v>
      </c>
      <c r="BR41" s="2540">
        <v>6.8805951489110573</v>
      </c>
      <c r="BS41" s="2540">
        <v>1.4894700088064001</v>
      </c>
      <c r="BT41" s="2540">
        <v>3.7620039689252724</v>
      </c>
      <c r="BU41" s="2541">
        <v>0.54205880511537619</v>
      </c>
      <c r="BV41" s="2541">
        <v>0.35526171454385447</v>
      </c>
      <c r="BW41" s="2541">
        <v>1.4501833016094945E-2</v>
      </c>
      <c r="BX41" s="2541">
        <v>2.4509803921568378E-4</v>
      </c>
      <c r="BY41" s="2541">
        <v>1.5043680355350258E-2</v>
      </c>
      <c r="BZ41" s="2541">
        <v>3.0314979604530792E-2</v>
      </c>
      <c r="CA41" s="2541">
        <v>6.1274509803920944E-5</v>
      </c>
      <c r="CB41" s="2541">
        <v>2.4509897955340216E-2</v>
      </c>
      <c r="CC41" s="2541">
        <v>1.4093137254901817E-3</v>
      </c>
      <c r="CD41" s="2541">
        <v>8.6865628604265732E-4</v>
      </c>
      <c r="CE41" s="2541">
        <v>2.6348039215686007E-3</v>
      </c>
      <c r="CF41" s="2541">
        <v>1.2254901960784189E-4</v>
      </c>
      <c r="CG41" s="2541">
        <v>4.5081512153417654E-3</v>
      </c>
      <c r="CH41" s="2541">
        <v>1.3961116284855265E-2</v>
      </c>
      <c r="CI41" s="2541">
        <v>7.9053416193108017E-2</v>
      </c>
      <c r="CJ41" s="2540">
        <v>1.0269861924379153</v>
      </c>
      <c r="CK41" s="2540">
        <v>2.1929589713719784</v>
      </c>
      <c r="CL41" s="2540">
        <v>1.6291211711793809</v>
      </c>
      <c r="CM41" s="2540">
        <v>3.6990827979253371</v>
      </c>
      <c r="CN41" s="2541">
        <v>0.44603833623622219</v>
      </c>
      <c r="CO41" s="2541">
        <v>8.4119572080586319E-2</v>
      </c>
      <c r="CP41" s="2541">
        <v>7.1319503099033135E-2</v>
      </c>
      <c r="CQ41" s="2541">
        <v>5.8242814008642882E-2</v>
      </c>
      <c r="CR41" s="2541">
        <v>4.4824755484073824E-2</v>
      </c>
      <c r="CS41" s="2541">
        <v>6.0035666921597022E-2</v>
      </c>
      <c r="CT41" s="2541">
        <v>2.4543518765297721E-2</v>
      </c>
      <c r="CU41" s="2541">
        <v>2.1992408426312914E-2</v>
      </c>
      <c r="CV41" s="2541">
        <v>2.1490350805597046E-2</v>
      </c>
      <c r="CW41" s="2541">
        <v>3.1876179353759158E-2</v>
      </c>
      <c r="CX41" s="2541">
        <v>6.1542621026937624E-2</v>
      </c>
      <c r="CY41" s="2540">
        <v>1.147454210348583</v>
      </c>
      <c r="CZ41" s="2540">
        <v>3.2530444616891119</v>
      </c>
      <c r="DA41" s="2541">
        <v>0.2283813643210342</v>
      </c>
      <c r="DB41" s="2541">
        <v>0.21292505624605051</v>
      </c>
      <c r="DC41" s="2541">
        <v>0.26140499315859578</v>
      </c>
      <c r="DD41" s="2541">
        <v>0.17117526373063488</v>
      </c>
      <c r="DE41" s="2541">
        <v>0.13583701736081108</v>
      </c>
      <c r="DF41" s="2541">
        <v>0.16360582144391306</v>
      </c>
      <c r="DG41" s="2541">
        <v>3.1365843238710479E-2</v>
      </c>
      <c r="DH41" s="2541">
        <v>1.0906580439290582E-2</v>
      </c>
      <c r="DI41" s="2541">
        <v>2.702254253814259E-2</v>
      </c>
      <c r="DJ41" s="2541">
        <v>7.3144051401595592E-2</v>
      </c>
      <c r="DK41" s="2541">
        <v>6.3301647436198195E-3</v>
      </c>
      <c r="DL41" s="2541">
        <v>1.4534133866801555E-2</v>
      </c>
      <c r="DM41" s="2541">
        <v>3.2032540956422044E-2</v>
      </c>
      <c r="DN41" s="2541">
        <v>1.0237789544378828E-3</v>
      </c>
      <c r="DO41" s="2541">
        <v>6.0631969297184944E-2</v>
      </c>
      <c r="DP41" s="2540">
        <v>2.1055902513405327</v>
      </c>
      <c r="DQ41" s="2540">
        <v>1.0634520656082147</v>
      </c>
      <c r="DR41" s="2541">
        <v>0.14820844129151084</v>
      </c>
      <c r="DS41" s="2541">
        <v>0.11280410761932268</v>
      </c>
      <c r="DT41" s="2541">
        <v>0.82381736806100037</v>
      </c>
      <c r="DU41" s="2541">
        <v>2.3142476194269415E-2</v>
      </c>
      <c r="DV41" s="2542">
        <v>0.1505782976070878</v>
      </c>
      <c r="DW41" s="2530"/>
    </row>
    <row r="42" spans="1:127" ht="17.850000000000001" customHeight="1">
      <c r="A42" s="3093" t="s">
        <v>45</v>
      </c>
      <c r="B42" s="3093"/>
      <c r="C42" s="166"/>
      <c r="D42" s="1083"/>
      <c r="E42" s="2949">
        <f>BQ41</f>
        <v>10.730256244443467</v>
      </c>
      <c r="F42" s="2949">
        <f t="shared" ref="F42:Z42" si="14">BR41</f>
        <v>6.8805951489110573</v>
      </c>
      <c r="G42" s="2949">
        <f t="shared" si="14"/>
        <v>1.4894700088064001</v>
      </c>
      <c r="H42" s="2949">
        <f t="shared" si="14"/>
        <v>3.7620039689252724</v>
      </c>
      <c r="I42" s="2949">
        <f t="shared" si="14"/>
        <v>0.54205880511537619</v>
      </c>
      <c r="J42" s="2949">
        <f t="shared" si="14"/>
        <v>0.35526171454385447</v>
      </c>
      <c r="K42" s="2949">
        <f t="shared" si="14"/>
        <v>1.4501833016094945E-2</v>
      </c>
      <c r="L42" s="2949">
        <f t="shared" si="14"/>
        <v>2.4509803921568378E-4</v>
      </c>
      <c r="M42" s="2949">
        <f t="shared" si="14"/>
        <v>1.5043680355350258E-2</v>
      </c>
      <c r="N42" s="2949">
        <f t="shared" si="14"/>
        <v>3.0314979604530792E-2</v>
      </c>
      <c r="O42" s="2949">
        <f t="shared" si="14"/>
        <v>6.1274509803920944E-5</v>
      </c>
      <c r="P42" s="2949">
        <f t="shared" si="14"/>
        <v>2.4509897955340216E-2</v>
      </c>
      <c r="Q42" s="2949">
        <f t="shared" si="14"/>
        <v>1.4093137254901817E-3</v>
      </c>
      <c r="R42" s="2949">
        <f t="shared" si="14"/>
        <v>8.6865628604265732E-4</v>
      </c>
      <c r="S42" s="2949">
        <f t="shared" si="14"/>
        <v>2.6348039215686007E-3</v>
      </c>
      <c r="T42" s="2949">
        <f t="shared" si="14"/>
        <v>1.2254901960784189E-4</v>
      </c>
      <c r="U42" s="2949">
        <f t="shared" si="14"/>
        <v>4.5081512153417654E-3</v>
      </c>
      <c r="V42" s="2949">
        <f t="shared" si="14"/>
        <v>1.3961116284855265E-2</v>
      </c>
      <c r="W42" s="2949">
        <f t="shared" si="14"/>
        <v>7.9053416193108017E-2</v>
      </c>
      <c r="X42" s="2949">
        <f t="shared" si="14"/>
        <v>1.0269861924379153</v>
      </c>
      <c r="Y42" s="2949">
        <f t="shared" si="14"/>
        <v>2.1929589713719784</v>
      </c>
      <c r="Z42" s="2949">
        <f t="shared" si="14"/>
        <v>1.6291211711793809</v>
      </c>
      <c r="AA42" s="3093" t="s">
        <v>45</v>
      </c>
      <c r="AB42" s="3093"/>
      <c r="AC42" s="166"/>
      <c r="AD42" s="1083"/>
      <c r="AE42" s="1278">
        <f>CM41</f>
        <v>3.6990827979253371</v>
      </c>
      <c r="AF42" s="1278">
        <f t="shared" ref="AF42:BN42" si="15">CN41</f>
        <v>0.44603833623622219</v>
      </c>
      <c r="AG42" s="1278">
        <f t="shared" si="15"/>
        <v>8.4119572080586319E-2</v>
      </c>
      <c r="AH42" s="1278">
        <f t="shared" si="15"/>
        <v>7.1319503099033135E-2</v>
      </c>
      <c r="AI42" s="1278">
        <f t="shared" si="15"/>
        <v>5.8242814008642882E-2</v>
      </c>
      <c r="AJ42" s="1278">
        <f t="shared" si="15"/>
        <v>4.4824755484073824E-2</v>
      </c>
      <c r="AK42" s="1278">
        <f t="shared" si="15"/>
        <v>6.0035666921597022E-2</v>
      </c>
      <c r="AL42" s="1278">
        <f t="shared" si="15"/>
        <v>2.4543518765297721E-2</v>
      </c>
      <c r="AM42" s="1278">
        <f t="shared" si="15"/>
        <v>2.1992408426312914E-2</v>
      </c>
      <c r="AN42" s="1278">
        <f t="shared" si="15"/>
        <v>2.1490350805597046E-2</v>
      </c>
      <c r="AO42" s="1278">
        <f t="shared" si="15"/>
        <v>3.1876179353759158E-2</v>
      </c>
      <c r="AP42" s="1278">
        <f t="shared" si="15"/>
        <v>6.1542621026937624E-2</v>
      </c>
      <c r="AQ42" s="1278">
        <f t="shared" si="15"/>
        <v>1.147454210348583</v>
      </c>
      <c r="AR42" s="1278">
        <f t="shared" si="15"/>
        <v>3.2530444616891119</v>
      </c>
      <c r="AS42" s="1278">
        <f t="shared" si="15"/>
        <v>0.2283813643210342</v>
      </c>
      <c r="AT42" s="1278">
        <f t="shared" si="15"/>
        <v>0.21292505624605051</v>
      </c>
      <c r="AU42" s="1278">
        <f t="shared" si="15"/>
        <v>0.26140499315859578</v>
      </c>
      <c r="AV42" s="1278">
        <f t="shared" si="15"/>
        <v>0.17117526373063488</v>
      </c>
      <c r="AW42" s="1278">
        <f t="shared" si="15"/>
        <v>0.13583701736081108</v>
      </c>
      <c r="AX42" s="1278">
        <f t="shared" si="15"/>
        <v>0.16360582144391306</v>
      </c>
      <c r="AY42" s="1278">
        <f t="shared" si="15"/>
        <v>3.1365843238710479E-2</v>
      </c>
      <c r="AZ42" s="1278">
        <f t="shared" si="15"/>
        <v>1.0906580439290582E-2</v>
      </c>
      <c r="BA42" s="1278">
        <f t="shared" si="15"/>
        <v>2.702254253814259E-2</v>
      </c>
      <c r="BB42" s="1278">
        <f t="shared" si="15"/>
        <v>7.3144051401595592E-2</v>
      </c>
      <c r="BC42" s="1278">
        <f t="shared" si="15"/>
        <v>6.3301647436198195E-3</v>
      </c>
      <c r="BD42" s="1278">
        <f t="shared" si="15"/>
        <v>1.4534133866801555E-2</v>
      </c>
      <c r="BE42" s="1278">
        <f t="shared" si="15"/>
        <v>3.2032540956422044E-2</v>
      </c>
      <c r="BF42" s="1278">
        <f t="shared" si="15"/>
        <v>1.0237789544378828E-3</v>
      </c>
      <c r="BG42" s="1278">
        <f t="shared" si="15"/>
        <v>6.0631969297184944E-2</v>
      </c>
      <c r="BH42" s="1278">
        <f t="shared" si="15"/>
        <v>2.1055902513405327</v>
      </c>
      <c r="BI42" s="1278">
        <f t="shared" si="15"/>
        <v>1.0634520656082147</v>
      </c>
      <c r="BJ42" s="1278">
        <f t="shared" si="15"/>
        <v>0.14820844129151084</v>
      </c>
      <c r="BK42" s="1278">
        <f t="shared" si="15"/>
        <v>0.11280410761932268</v>
      </c>
      <c r="BL42" s="1278">
        <f t="shared" si="15"/>
        <v>0.82381736806100037</v>
      </c>
      <c r="BM42" s="1278">
        <f t="shared" si="15"/>
        <v>2.3142476194269415E-2</v>
      </c>
      <c r="BN42" s="1278">
        <f t="shared" si="15"/>
        <v>0.1505782976070878</v>
      </c>
      <c r="BO42" s="3627" t="s">
        <v>1002</v>
      </c>
      <c r="BP42" s="3628"/>
      <c r="BQ42" s="2539">
        <v>7.1829550245004068</v>
      </c>
      <c r="BR42" s="2540">
        <v>3.1364233916678015</v>
      </c>
      <c r="BS42" s="2541">
        <v>0.97620416082004513</v>
      </c>
      <c r="BT42" s="2540">
        <v>1.3109274179383383</v>
      </c>
      <c r="BU42" s="2541">
        <v>0.30925660464453381</v>
      </c>
      <c r="BV42" s="2541">
        <v>0.16975884868551733</v>
      </c>
      <c r="BW42" s="2541">
        <v>5.7357783494724757E-3</v>
      </c>
      <c r="BX42" s="2540">
        <v>0</v>
      </c>
      <c r="BY42" s="2541">
        <v>9.283672712938092E-3</v>
      </c>
      <c r="BZ42" s="2540">
        <v>0</v>
      </c>
      <c r="CA42" s="2540">
        <v>0</v>
      </c>
      <c r="CB42" s="2541">
        <v>1.2755025619250569E-2</v>
      </c>
      <c r="CC42" s="2540">
        <v>0</v>
      </c>
      <c r="CD42" s="2540">
        <v>0</v>
      </c>
      <c r="CE42" s="2540">
        <v>0</v>
      </c>
      <c r="CF42" s="2540">
        <v>0</v>
      </c>
      <c r="CG42" s="2541">
        <v>2.3529411764687267E-3</v>
      </c>
      <c r="CH42" s="2540">
        <v>0</v>
      </c>
      <c r="CI42" s="2541">
        <v>0.10937033810088666</v>
      </c>
      <c r="CJ42" s="2541">
        <v>0.64455298792086191</v>
      </c>
      <c r="CK42" s="2541">
        <v>0.35711782537294251</v>
      </c>
      <c r="CL42" s="2541">
        <v>0.84929181290941713</v>
      </c>
      <c r="CM42" s="2540">
        <v>3.8065316328352492</v>
      </c>
      <c r="CN42" s="2541">
        <v>0.21503463687280847</v>
      </c>
      <c r="CO42" s="2541">
        <v>5.839438153306608E-2</v>
      </c>
      <c r="CP42" s="2541">
        <v>9.119408963593369E-3</v>
      </c>
      <c r="CQ42" s="2541">
        <v>4.4148642482132947E-2</v>
      </c>
      <c r="CR42" s="2541">
        <v>5.0986552545095876E-2</v>
      </c>
      <c r="CS42" s="2541">
        <v>4.4944959110167736E-2</v>
      </c>
      <c r="CT42" s="2541">
        <v>1.3176470588224869E-2</v>
      </c>
      <c r="CU42" s="2540">
        <v>0</v>
      </c>
      <c r="CV42" s="2540">
        <v>0</v>
      </c>
      <c r="CW42" s="2540">
        <v>0</v>
      </c>
      <c r="CX42" s="2541">
        <v>7.4792712638084959E-3</v>
      </c>
      <c r="CY42" s="2541">
        <v>0.94597750937879566</v>
      </c>
      <c r="CZ42" s="2540">
        <v>3.5914969959624408</v>
      </c>
      <c r="DA42" s="2541">
        <v>0.14188534420565396</v>
      </c>
      <c r="DB42" s="2541">
        <v>8.0445241079502711E-2</v>
      </c>
      <c r="DC42" s="2541">
        <v>0.32006070398926967</v>
      </c>
      <c r="DD42" s="2541">
        <v>0.14548026177009801</v>
      </c>
      <c r="DE42" s="2541">
        <v>0.25742088427910642</v>
      </c>
      <c r="DF42" s="2541">
        <v>8.965684754215382E-2</v>
      </c>
      <c r="DG42" s="2541">
        <v>6.5882352941124345E-3</v>
      </c>
      <c r="DH42" s="2541">
        <v>6.5882352941124345E-3</v>
      </c>
      <c r="DI42" s="2541">
        <v>6.5882352941124345E-3</v>
      </c>
      <c r="DJ42" s="2541">
        <v>2.5720773722988286E-2</v>
      </c>
      <c r="DK42" s="2541">
        <v>1.1777371784400614E-2</v>
      </c>
      <c r="DL42" s="2541">
        <v>1.1777371784400614E-2</v>
      </c>
      <c r="DM42" s="2541">
        <v>2.0616624368027005E-2</v>
      </c>
      <c r="DN42" s="2540">
        <v>0</v>
      </c>
      <c r="DO42" s="2541">
        <v>2.59456824514409E-2</v>
      </c>
      <c r="DP42" s="2540">
        <v>2.6455194865836442</v>
      </c>
      <c r="DQ42" s="2540">
        <v>1.6817494314766788</v>
      </c>
      <c r="DR42" s="2541">
        <v>0.25651050395159308</v>
      </c>
      <c r="DS42" s="2541">
        <v>0.4649782175793058</v>
      </c>
      <c r="DT42" s="2541">
        <v>0.56045438974105644</v>
      </c>
      <c r="DU42" s="2540">
        <v>0</v>
      </c>
      <c r="DV42" s="2542">
        <v>0.2399999999973611</v>
      </c>
      <c r="DW42" s="2530"/>
    </row>
    <row r="43" spans="1:127" ht="17.850000000000001" customHeight="1">
      <c r="A43" s="189"/>
      <c r="B43" s="155" t="s">
        <v>2028</v>
      </c>
      <c r="C43" s="189"/>
      <c r="D43" s="1083"/>
      <c r="E43" s="2949">
        <f>BQ54</f>
        <v>16.681636961338782</v>
      </c>
      <c r="F43" s="2949">
        <f t="shared" ref="F43:Z43" si="16">BR54</f>
        <v>11.114042752586069</v>
      </c>
      <c r="G43" s="2949">
        <f t="shared" si="16"/>
        <v>2.1675231249995743</v>
      </c>
      <c r="H43" s="2949">
        <f t="shared" si="16"/>
        <v>6.5376986486537021</v>
      </c>
      <c r="I43" s="2949">
        <f t="shared" si="16"/>
        <v>0.72435225169419859</v>
      </c>
      <c r="J43" s="2949">
        <f t="shared" si="16"/>
        <v>0.46345359933223351</v>
      </c>
      <c r="K43" s="2949">
        <f t="shared" si="16"/>
        <v>2.522320693848153E-2</v>
      </c>
      <c r="L43" s="2949">
        <f t="shared" si="16"/>
        <v>7.4557315936628614E-4</v>
      </c>
      <c r="M43" s="2949">
        <f t="shared" si="16"/>
        <v>1.3076449183940585E-2</v>
      </c>
      <c r="N43" s="2949">
        <f t="shared" si="16"/>
        <v>2.9324033604354479E-2</v>
      </c>
      <c r="O43" s="2949">
        <f t="shared" si="16"/>
        <v>0</v>
      </c>
      <c r="P43" s="2949">
        <f t="shared" si="16"/>
        <v>4.7862574517972746E-2</v>
      </c>
      <c r="Q43" s="2949">
        <f t="shared" si="16"/>
        <v>3.5414725069898593E-3</v>
      </c>
      <c r="R43" s="2949">
        <f t="shared" si="16"/>
        <v>3.7278657968314307E-4</v>
      </c>
      <c r="S43" s="2949">
        <f t="shared" si="16"/>
        <v>7.0829450139797186E-3</v>
      </c>
      <c r="T43" s="2949">
        <f t="shared" si="16"/>
        <v>1.8639328984157154E-4</v>
      </c>
      <c r="U43" s="2949">
        <f t="shared" si="16"/>
        <v>5.9659825259785765E-3</v>
      </c>
      <c r="V43" s="2949">
        <f t="shared" si="16"/>
        <v>2.1407013363308261E-2</v>
      </c>
      <c r="W43" s="2949">
        <f t="shared" si="16"/>
        <v>0.10772930995312269</v>
      </c>
      <c r="X43" s="2949">
        <f t="shared" si="16"/>
        <v>1.5646460063991037</v>
      </c>
      <c r="Y43" s="2949">
        <f t="shared" si="16"/>
        <v>4.2487003905603986</v>
      </c>
      <c r="Z43" s="2949">
        <f t="shared" si="16"/>
        <v>2.408820978932797</v>
      </c>
      <c r="AA43" s="189"/>
      <c r="AB43" s="2890" t="s">
        <v>2029</v>
      </c>
      <c r="AC43" s="189"/>
      <c r="AD43" s="1083"/>
      <c r="AE43" s="1278">
        <f>CM54</f>
        <v>5.4820180192340784</v>
      </c>
      <c r="AF43" s="1278">
        <f t="shared" ref="AF43:BN43" si="17">CN54</f>
        <v>0.72645672570516573</v>
      </c>
      <c r="AG43" s="1278">
        <f t="shared" si="17"/>
        <v>0.11389091104357216</v>
      </c>
      <c r="AH43" s="1278">
        <f t="shared" si="17"/>
        <v>0.10464284350402094</v>
      </c>
      <c r="AI43" s="1278">
        <f t="shared" si="17"/>
        <v>8.3517472356065686E-2</v>
      </c>
      <c r="AJ43" s="1278">
        <f t="shared" si="17"/>
        <v>6.7867234684114833E-2</v>
      </c>
      <c r="AK43" s="1278">
        <f t="shared" si="17"/>
        <v>0.10107259472177602</v>
      </c>
      <c r="AL43" s="1278">
        <f t="shared" si="17"/>
        <v>3.0051257995430607E-2</v>
      </c>
      <c r="AM43" s="1278">
        <f t="shared" si="17"/>
        <v>3.5558456432531631E-2</v>
      </c>
      <c r="AN43" s="1278">
        <f t="shared" si="17"/>
        <v>2.4020166706812347E-2</v>
      </c>
      <c r="AO43" s="1278">
        <f t="shared" si="17"/>
        <v>4.8108392938320484E-2</v>
      </c>
      <c r="AP43" s="1278">
        <f t="shared" si="17"/>
        <v>0.15957685138720124</v>
      </c>
      <c r="AQ43" s="1278">
        <f t="shared" si="17"/>
        <v>1.5970129857588911</v>
      </c>
      <c r="AR43" s="1278">
        <f t="shared" si="17"/>
        <v>4.7555612935289142</v>
      </c>
      <c r="AS43" s="1278">
        <f t="shared" si="17"/>
        <v>0.32631421725001292</v>
      </c>
      <c r="AT43" s="1278">
        <f t="shared" si="17"/>
        <v>0.29107125262659078</v>
      </c>
      <c r="AU43" s="1278">
        <f t="shared" si="17"/>
        <v>0.32023409314224177</v>
      </c>
      <c r="AV43" s="1278">
        <f t="shared" si="17"/>
        <v>0.26900179041115585</v>
      </c>
      <c r="AW43" s="1278">
        <f t="shared" si="17"/>
        <v>0.20030187564600618</v>
      </c>
      <c r="AX43" s="1278">
        <f t="shared" si="17"/>
        <v>0.2185773501013778</v>
      </c>
      <c r="AY43" s="1278">
        <f t="shared" si="17"/>
        <v>4.8855892797523427E-2</v>
      </c>
      <c r="AZ43" s="1278">
        <f t="shared" si="17"/>
        <v>1.7739937365041175E-2</v>
      </c>
      <c r="BA43" s="1278">
        <f t="shared" si="17"/>
        <v>3.8350421822461532E-2</v>
      </c>
      <c r="BB43" s="1278">
        <f t="shared" si="17"/>
        <v>9.1229872657315483E-2</v>
      </c>
      <c r="BC43" s="1278">
        <f t="shared" si="17"/>
        <v>7.3537783667763602E-3</v>
      </c>
      <c r="BD43" s="1278">
        <f t="shared" si="17"/>
        <v>1.0551599440488347E-2</v>
      </c>
      <c r="BE43" s="1278">
        <f t="shared" si="17"/>
        <v>5.4558237627964322E-2</v>
      </c>
      <c r="BF43" s="1278">
        <f t="shared" si="17"/>
        <v>2.6095060577820016E-3</v>
      </c>
      <c r="BG43" s="1278">
        <f t="shared" si="17"/>
        <v>7.0083876980430906E-2</v>
      </c>
      <c r="BH43" s="1278">
        <f t="shared" si="17"/>
        <v>3.1585483077700194</v>
      </c>
      <c r="BI43" s="1278">
        <f t="shared" si="17"/>
        <v>1.4840233426993106</v>
      </c>
      <c r="BJ43" s="1278">
        <f t="shared" si="17"/>
        <v>0.18725195964185348</v>
      </c>
      <c r="BK43" s="1278">
        <f t="shared" si="17"/>
        <v>0.15124027164610562</v>
      </c>
      <c r="BL43" s="1278">
        <f t="shared" si="17"/>
        <v>1.3758418679067896</v>
      </c>
      <c r="BM43" s="1278">
        <f t="shared" si="17"/>
        <v>3.274480023433269E-2</v>
      </c>
      <c r="BN43" s="1278">
        <f t="shared" si="17"/>
        <v>8.5576189518630386E-2</v>
      </c>
      <c r="BO43" s="3627" t="s">
        <v>1004</v>
      </c>
      <c r="BP43" s="3628"/>
      <c r="BQ43" s="2539">
        <v>15.463782263156501</v>
      </c>
      <c r="BR43" s="2540">
        <v>8.559655353242988</v>
      </c>
      <c r="BS43" s="2540">
        <v>1.872792595846392</v>
      </c>
      <c r="BT43" s="2540">
        <v>4.6632129670301738</v>
      </c>
      <c r="BU43" s="2541">
        <v>0.73161550843688461</v>
      </c>
      <c r="BV43" s="2541">
        <v>0.47179292209225826</v>
      </c>
      <c r="BW43" s="2541">
        <v>6.9740399082007703E-3</v>
      </c>
      <c r="BX43" s="2540">
        <v>0</v>
      </c>
      <c r="BY43" s="2541">
        <v>6.0323796850742014E-3</v>
      </c>
      <c r="BZ43" s="2541">
        <v>4.5353918931762528E-2</v>
      </c>
      <c r="CA43" s="2540">
        <v>0</v>
      </c>
      <c r="CB43" s="2541">
        <v>5.8416657318852011E-2</v>
      </c>
      <c r="CC43" s="2541">
        <v>4.6573519627411113E-3</v>
      </c>
      <c r="CD43" s="2540">
        <v>0</v>
      </c>
      <c r="CE43" s="2541">
        <v>2.1290751829673653E-2</v>
      </c>
      <c r="CF43" s="2541">
        <v>6.6533599467730165E-4</v>
      </c>
      <c r="CG43" s="2541">
        <v>1.3306719893546033E-3</v>
      </c>
      <c r="CH43" s="2541">
        <v>2.6382420344525016E-2</v>
      </c>
      <c r="CI43" s="2541">
        <v>9.4041746337183277E-2</v>
      </c>
      <c r="CJ43" s="2540">
        <v>1.5443237113645523</v>
      </c>
      <c r="CK43" s="2540">
        <v>2.387273747228738</v>
      </c>
      <c r="CL43" s="2540">
        <v>2.0236497903664219</v>
      </c>
      <c r="CM43" s="2540">
        <v>6.8125877659792682</v>
      </c>
      <c r="CN43" s="2541">
        <v>0.48201214830477407</v>
      </c>
      <c r="CO43" s="2541">
        <v>9.7033967243575783E-2</v>
      </c>
      <c r="CP43" s="2541">
        <v>8.8390935846053523E-2</v>
      </c>
      <c r="CQ43" s="2541">
        <v>8.0608409949744053E-2</v>
      </c>
      <c r="CR43" s="2541">
        <v>4.5121893350464785E-2</v>
      </c>
      <c r="CS43" s="2541">
        <v>8.9804849760014654E-2</v>
      </c>
      <c r="CT43" s="2541">
        <v>3.1442720165292565E-2</v>
      </c>
      <c r="CU43" s="2541">
        <v>4.7819383398224967E-2</v>
      </c>
      <c r="CV43" s="2541">
        <v>2.0438802075546308E-2</v>
      </c>
      <c r="CW43" s="2541">
        <v>4.2163870457282968E-2</v>
      </c>
      <c r="CX43" s="2541">
        <v>1.4637391882900638E-2</v>
      </c>
      <c r="CY43" s="2540">
        <v>1.8176470775009574</v>
      </c>
      <c r="CZ43" s="2540">
        <v>6.3305756176744934</v>
      </c>
      <c r="DA43" s="2541">
        <v>0.3109625343905158</v>
      </c>
      <c r="DB43" s="2541">
        <v>0.36220341028213104</v>
      </c>
      <c r="DC43" s="2541">
        <v>0.43130394794514981</v>
      </c>
      <c r="DD43" s="2541">
        <v>0.33729673143276301</v>
      </c>
      <c r="DE43" s="2541">
        <v>0.21335914971095174</v>
      </c>
      <c r="DF43" s="2541">
        <v>0.26405896914881466</v>
      </c>
      <c r="DG43" s="2541">
        <v>7.2973497449573446E-2</v>
      </c>
      <c r="DH43" s="2541">
        <v>1.8070340799881436E-2</v>
      </c>
      <c r="DI43" s="2541">
        <v>9.0388692085297456E-2</v>
      </c>
      <c r="DJ43" s="2541">
        <v>0.17386708065353434</v>
      </c>
      <c r="DK43" s="2541">
        <v>6.6533599467730165E-4</v>
      </c>
      <c r="DL43" s="2541">
        <v>5.0889212565858486E-3</v>
      </c>
      <c r="DM43" s="2541">
        <v>7.3794078509646213E-2</v>
      </c>
      <c r="DN43" s="2540">
        <v>0</v>
      </c>
      <c r="DO43" s="2541">
        <v>4.6573519627411117E-2</v>
      </c>
      <c r="DP43" s="2540">
        <v>4.5129285401735375</v>
      </c>
      <c r="DQ43" s="2540">
        <v>1.9940902229570232</v>
      </c>
      <c r="DR43" s="2541">
        <v>0.23504813624556178</v>
      </c>
      <c r="DS43" s="2541">
        <v>0.18969052100230024</v>
      </c>
      <c r="DT43" s="2540">
        <v>2.1669179123520452</v>
      </c>
      <c r="DU43" s="2541">
        <v>4.3627031650983056E-2</v>
      </c>
      <c r="DV43" s="2542">
        <v>9.153914393423998E-2</v>
      </c>
      <c r="DW43" s="2530"/>
    </row>
    <row r="44" spans="1:127" ht="17.850000000000001" customHeight="1">
      <c r="A44" s="156"/>
      <c r="B44" s="156" t="s">
        <v>2295</v>
      </c>
      <c r="C44" s="156"/>
      <c r="D44" s="1089"/>
      <c r="E44" s="2949">
        <f>BQ43</f>
        <v>15.463782263156501</v>
      </c>
      <c r="F44" s="2949">
        <f t="shared" ref="F44:U47" si="18">BR43</f>
        <v>8.559655353242988</v>
      </c>
      <c r="G44" s="2949">
        <f t="shared" si="18"/>
        <v>1.872792595846392</v>
      </c>
      <c r="H44" s="2949">
        <f t="shared" si="18"/>
        <v>4.6632129670301738</v>
      </c>
      <c r="I44" s="2949">
        <f t="shared" si="18"/>
        <v>0.73161550843688461</v>
      </c>
      <c r="J44" s="2949">
        <f t="shared" si="18"/>
        <v>0.47179292209225826</v>
      </c>
      <c r="K44" s="2949">
        <f t="shared" si="18"/>
        <v>6.9740399082007703E-3</v>
      </c>
      <c r="L44" s="2949">
        <f t="shared" si="18"/>
        <v>0</v>
      </c>
      <c r="M44" s="2949">
        <f t="shared" si="18"/>
        <v>6.0323796850742014E-3</v>
      </c>
      <c r="N44" s="2949">
        <f t="shared" si="18"/>
        <v>4.5353918931762528E-2</v>
      </c>
      <c r="O44" s="2949">
        <f t="shared" si="18"/>
        <v>0</v>
      </c>
      <c r="P44" s="2949">
        <f t="shared" si="18"/>
        <v>5.8416657318852011E-2</v>
      </c>
      <c r="Q44" s="2949">
        <f t="shared" si="18"/>
        <v>4.6573519627411113E-3</v>
      </c>
      <c r="R44" s="2949">
        <f t="shared" si="18"/>
        <v>0</v>
      </c>
      <c r="S44" s="2949">
        <f t="shared" si="18"/>
        <v>2.1290751829673653E-2</v>
      </c>
      <c r="T44" s="2949">
        <f t="shared" si="18"/>
        <v>6.6533599467730165E-4</v>
      </c>
      <c r="U44" s="2949">
        <f t="shared" si="18"/>
        <v>1.3306719893546033E-3</v>
      </c>
      <c r="V44" s="2949">
        <f t="shared" ref="V44:Z47" si="19">CH43</f>
        <v>2.6382420344525016E-2</v>
      </c>
      <c r="W44" s="2949">
        <f t="shared" si="19"/>
        <v>9.4041746337183277E-2</v>
      </c>
      <c r="X44" s="2949">
        <f t="shared" si="19"/>
        <v>1.5443237113645523</v>
      </c>
      <c r="Y44" s="2949">
        <f t="shared" si="19"/>
        <v>2.387273747228738</v>
      </c>
      <c r="Z44" s="2949">
        <f t="shared" si="19"/>
        <v>2.0236497903664219</v>
      </c>
      <c r="AA44" s="156"/>
      <c r="AB44" s="156" t="s">
        <v>2911</v>
      </c>
      <c r="AC44" s="156"/>
      <c r="AD44" s="1089"/>
      <c r="AE44" s="1278">
        <f>CM43</f>
        <v>6.8125877659792682</v>
      </c>
      <c r="AF44" s="1278">
        <f t="shared" ref="AF44:AU47" si="20">CN43</f>
        <v>0.48201214830477407</v>
      </c>
      <c r="AG44" s="1278">
        <f t="shared" si="20"/>
        <v>9.7033967243575783E-2</v>
      </c>
      <c r="AH44" s="1278">
        <f t="shared" si="20"/>
        <v>8.8390935846053523E-2</v>
      </c>
      <c r="AI44" s="1278">
        <f t="shared" si="20"/>
        <v>8.0608409949744053E-2</v>
      </c>
      <c r="AJ44" s="1278">
        <f t="shared" si="20"/>
        <v>4.5121893350464785E-2</v>
      </c>
      <c r="AK44" s="1278">
        <f t="shared" si="20"/>
        <v>8.9804849760014654E-2</v>
      </c>
      <c r="AL44" s="1278">
        <f t="shared" si="20"/>
        <v>3.1442720165292565E-2</v>
      </c>
      <c r="AM44" s="1278">
        <f t="shared" si="20"/>
        <v>4.7819383398224967E-2</v>
      </c>
      <c r="AN44" s="1278">
        <f t="shared" si="20"/>
        <v>2.0438802075546308E-2</v>
      </c>
      <c r="AO44" s="1278">
        <f t="shared" si="20"/>
        <v>4.2163870457282968E-2</v>
      </c>
      <c r="AP44" s="1278">
        <f t="shared" si="20"/>
        <v>1.4637391882900638E-2</v>
      </c>
      <c r="AQ44" s="1278">
        <f t="shared" si="20"/>
        <v>1.8176470775009574</v>
      </c>
      <c r="AR44" s="1278">
        <f t="shared" si="20"/>
        <v>6.3305756176744934</v>
      </c>
      <c r="AS44" s="1278">
        <f t="shared" si="20"/>
        <v>0.3109625343905158</v>
      </c>
      <c r="AT44" s="1278">
        <f t="shared" si="20"/>
        <v>0.36220341028213104</v>
      </c>
      <c r="AU44" s="1278">
        <f t="shared" si="20"/>
        <v>0.43130394794514981</v>
      </c>
      <c r="AV44" s="1278">
        <f t="shared" ref="AV44:BK47" si="21">DD43</f>
        <v>0.33729673143276301</v>
      </c>
      <c r="AW44" s="1278">
        <f t="shared" si="21"/>
        <v>0.21335914971095174</v>
      </c>
      <c r="AX44" s="1278">
        <f t="shared" si="21"/>
        <v>0.26405896914881466</v>
      </c>
      <c r="AY44" s="1278">
        <f t="shared" si="21"/>
        <v>7.2973497449573446E-2</v>
      </c>
      <c r="AZ44" s="1278">
        <f t="shared" si="21"/>
        <v>1.8070340799881436E-2</v>
      </c>
      <c r="BA44" s="1278">
        <f t="shared" si="21"/>
        <v>9.0388692085297456E-2</v>
      </c>
      <c r="BB44" s="1278">
        <f t="shared" si="21"/>
        <v>0.17386708065353434</v>
      </c>
      <c r="BC44" s="1278">
        <f t="shared" si="21"/>
        <v>6.6533599467730165E-4</v>
      </c>
      <c r="BD44" s="1278">
        <f t="shared" si="21"/>
        <v>5.0889212565858486E-3</v>
      </c>
      <c r="BE44" s="1278">
        <f t="shared" si="21"/>
        <v>7.3794078509646213E-2</v>
      </c>
      <c r="BF44" s="1278">
        <f t="shared" si="21"/>
        <v>0</v>
      </c>
      <c r="BG44" s="1278">
        <f t="shared" si="21"/>
        <v>4.6573519627411117E-2</v>
      </c>
      <c r="BH44" s="1278">
        <f t="shared" si="21"/>
        <v>4.5129285401735375</v>
      </c>
      <c r="BI44" s="1278">
        <f t="shared" si="21"/>
        <v>1.9940902229570232</v>
      </c>
      <c r="BJ44" s="1278">
        <f t="shared" si="21"/>
        <v>0.23504813624556178</v>
      </c>
      <c r="BK44" s="1278">
        <f t="shared" si="21"/>
        <v>0.18969052100230024</v>
      </c>
      <c r="BL44" s="1278">
        <f t="shared" ref="BL44:BN47" si="22">DT43</f>
        <v>2.1669179123520452</v>
      </c>
      <c r="BM44" s="1278">
        <f t="shared" si="22"/>
        <v>4.3627031650983056E-2</v>
      </c>
      <c r="BN44" s="1278">
        <f t="shared" si="22"/>
        <v>9.153914393423998E-2</v>
      </c>
      <c r="BO44" s="3627" t="s">
        <v>1005</v>
      </c>
      <c r="BP44" s="3628"/>
      <c r="BQ44" s="2539">
        <v>37.575466407665267</v>
      </c>
      <c r="BR44" s="2540">
        <v>28.15880971682498</v>
      </c>
      <c r="BS44" s="2540">
        <v>4.8952566653560892</v>
      </c>
      <c r="BT44" s="2540">
        <v>17.680307429000976</v>
      </c>
      <c r="BU44" s="2540">
        <v>1.0435301411715845</v>
      </c>
      <c r="BV44" s="2541">
        <v>0.68306140042522268</v>
      </c>
      <c r="BW44" s="2541">
        <v>4.9387849387842776E-2</v>
      </c>
      <c r="BX44" s="2541">
        <v>2.7027027027023407E-3</v>
      </c>
      <c r="BY44" s="2541">
        <v>3.0596634370215173E-3</v>
      </c>
      <c r="BZ44" s="2541">
        <v>2.8085679805986814E-2</v>
      </c>
      <c r="CA44" s="2540">
        <v>0</v>
      </c>
      <c r="CB44" s="2541">
        <v>8.4428405183110858E-2</v>
      </c>
      <c r="CC44" s="2541">
        <v>9.0090090090078024E-4</v>
      </c>
      <c r="CD44" s="2541">
        <v>1.8018018018015605E-3</v>
      </c>
      <c r="CE44" s="2541">
        <v>5.4054054054046815E-3</v>
      </c>
      <c r="CF44" s="2540">
        <v>0</v>
      </c>
      <c r="CG44" s="2541">
        <v>9.9099099099085822E-3</v>
      </c>
      <c r="CH44" s="2541">
        <v>3.8194798572232028E-2</v>
      </c>
      <c r="CI44" s="2541">
        <v>0.14019522724305261</v>
      </c>
      <c r="CJ44" s="2540">
        <v>3.11487556625148</v>
      </c>
      <c r="CK44" s="2540">
        <v>13.521901721577914</v>
      </c>
      <c r="CL44" s="2540">
        <v>5.5832456224679063</v>
      </c>
      <c r="CM44" s="2540">
        <v>9.4166566908402753</v>
      </c>
      <c r="CN44" s="2540">
        <v>1.6410131641926842</v>
      </c>
      <c r="CO44" s="2541">
        <v>0.13452596624625901</v>
      </c>
      <c r="CP44" s="2541">
        <v>0.16545003254767965</v>
      </c>
      <c r="CQ44" s="2541">
        <v>0.11084437122171487</v>
      </c>
      <c r="CR44" s="2541">
        <v>0.13662181775387491</v>
      </c>
      <c r="CS44" s="2541">
        <v>0.25289469440409451</v>
      </c>
      <c r="CT44" s="2541">
        <v>4.4328944328938399E-2</v>
      </c>
      <c r="CU44" s="2541">
        <v>4.6708246708240461E-2</v>
      </c>
      <c r="CV44" s="2541">
        <v>2.8967428967425088E-2</v>
      </c>
      <c r="CW44" s="2541">
        <v>6.1708853051736685E-2</v>
      </c>
      <c r="CX44" s="2541">
        <v>0.72134442134432475</v>
      </c>
      <c r="CY44" s="2540">
        <v>2.457167858971141</v>
      </c>
      <c r="CZ44" s="2540">
        <v>7.7756435266475918</v>
      </c>
      <c r="DA44" s="2541">
        <v>0.4708334775482953</v>
      </c>
      <c r="DB44" s="2541">
        <v>0.39932043372659554</v>
      </c>
      <c r="DC44" s="2541">
        <v>0.38304075013281869</v>
      </c>
      <c r="DD44" s="2541">
        <v>0.32340450242776647</v>
      </c>
      <c r="DE44" s="2541">
        <v>0.22956800392979335</v>
      </c>
      <c r="DF44" s="2541">
        <v>0.43208177228698141</v>
      </c>
      <c r="DG44" s="2541">
        <v>8.3088334642152595E-2</v>
      </c>
      <c r="DH44" s="2541">
        <v>3.2489092866447002E-2</v>
      </c>
      <c r="DI44" s="2541">
        <v>3.5479866445455477E-2</v>
      </c>
      <c r="DJ44" s="2541">
        <v>0.13345283941841532</v>
      </c>
      <c r="DK44" s="2541">
        <v>2.7834438211792975E-2</v>
      </c>
      <c r="DL44" s="2541">
        <v>1.2969573346930101E-2</v>
      </c>
      <c r="DM44" s="2541">
        <v>0.11307393366209344</v>
      </c>
      <c r="DN44" s="2541">
        <v>1.2612612612610923E-2</v>
      </c>
      <c r="DO44" s="2541">
        <v>0.25045045045041692</v>
      </c>
      <c r="DP44" s="2540">
        <v>5.3184756676764531</v>
      </c>
      <c r="DQ44" s="2540">
        <v>2.3161311101940463</v>
      </c>
      <c r="DR44" s="2541">
        <v>0.17368689444158816</v>
      </c>
      <c r="DS44" s="2541">
        <v>0.20123732543263698</v>
      </c>
      <c r="DT44" s="2540">
        <v>2.6427356529234958</v>
      </c>
      <c r="DU44" s="2540">
        <v>0</v>
      </c>
      <c r="DV44" s="2543">
        <v>0</v>
      </c>
      <c r="DW44" s="2530"/>
    </row>
    <row r="45" spans="1:127" ht="17.850000000000001" customHeight="1">
      <c r="A45" s="156"/>
      <c r="B45" s="156" t="s">
        <v>2255</v>
      </c>
      <c r="C45" s="156"/>
      <c r="D45" s="1089"/>
      <c r="E45" s="2949">
        <f t="shared" ref="E45:E47" si="23">BQ44</f>
        <v>37.575466407665267</v>
      </c>
      <c r="F45" s="2949">
        <f t="shared" si="18"/>
        <v>28.15880971682498</v>
      </c>
      <c r="G45" s="2949">
        <f t="shared" si="18"/>
        <v>4.8952566653560892</v>
      </c>
      <c r="H45" s="2949">
        <f t="shared" si="18"/>
        <v>17.680307429000976</v>
      </c>
      <c r="I45" s="2949">
        <f t="shared" si="18"/>
        <v>1.0435301411715845</v>
      </c>
      <c r="J45" s="2949">
        <f t="shared" si="18"/>
        <v>0.68306140042522268</v>
      </c>
      <c r="K45" s="2949">
        <f t="shared" si="18"/>
        <v>4.9387849387842776E-2</v>
      </c>
      <c r="L45" s="2949">
        <f t="shared" si="18"/>
        <v>2.7027027027023407E-3</v>
      </c>
      <c r="M45" s="2949">
        <f t="shared" si="18"/>
        <v>3.0596634370215173E-3</v>
      </c>
      <c r="N45" s="2949">
        <f t="shared" si="18"/>
        <v>2.8085679805986814E-2</v>
      </c>
      <c r="O45" s="2949">
        <f t="shared" si="18"/>
        <v>0</v>
      </c>
      <c r="P45" s="2949">
        <f t="shared" si="18"/>
        <v>8.4428405183110858E-2</v>
      </c>
      <c r="Q45" s="2949">
        <f t="shared" si="18"/>
        <v>9.0090090090078024E-4</v>
      </c>
      <c r="R45" s="2949">
        <f t="shared" si="18"/>
        <v>1.8018018018015605E-3</v>
      </c>
      <c r="S45" s="2949">
        <f t="shared" si="18"/>
        <v>5.4054054054046815E-3</v>
      </c>
      <c r="T45" s="2949">
        <f t="shared" si="18"/>
        <v>0</v>
      </c>
      <c r="U45" s="2949">
        <f t="shared" si="18"/>
        <v>9.9099099099085822E-3</v>
      </c>
      <c r="V45" s="2949">
        <f t="shared" si="19"/>
        <v>3.8194798572232028E-2</v>
      </c>
      <c r="W45" s="2949">
        <f t="shared" si="19"/>
        <v>0.14019522724305261</v>
      </c>
      <c r="X45" s="2949">
        <f t="shared" si="19"/>
        <v>3.11487556625148</v>
      </c>
      <c r="Y45" s="2949">
        <f t="shared" si="19"/>
        <v>13.521901721577914</v>
      </c>
      <c r="Z45" s="2949">
        <f t="shared" si="19"/>
        <v>5.5832456224679063</v>
      </c>
      <c r="AA45" s="156"/>
      <c r="AB45" s="156" t="s">
        <v>2255</v>
      </c>
      <c r="AC45" s="156"/>
      <c r="AD45" s="1089"/>
      <c r="AE45" s="1278">
        <f t="shared" ref="AE45:AE47" si="24">CM44</f>
        <v>9.4166566908402753</v>
      </c>
      <c r="AF45" s="1278">
        <f t="shared" si="20"/>
        <v>1.6410131641926842</v>
      </c>
      <c r="AG45" s="1278">
        <f t="shared" si="20"/>
        <v>0.13452596624625901</v>
      </c>
      <c r="AH45" s="1278">
        <f t="shared" si="20"/>
        <v>0.16545003254767965</v>
      </c>
      <c r="AI45" s="1278">
        <f t="shared" si="20"/>
        <v>0.11084437122171487</v>
      </c>
      <c r="AJ45" s="1278">
        <f t="shared" si="20"/>
        <v>0.13662181775387491</v>
      </c>
      <c r="AK45" s="1278">
        <f t="shared" si="20"/>
        <v>0.25289469440409451</v>
      </c>
      <c r="AL45" s="1278">
        <f t="shared" si="20"/>
        <v>4.4328944328938399E-2</v>
      </c>
      <c r="AM45" s="1278">
        <f t="shared" si="20"/>
        <v>4.6708246708240461E-2</v>
      </c>
      <c r="AN45" s="1278">
        <f t="shared" si="20"/>
        <v>2.8967428967425088E-2</v>
      </c>
      <c r="AO45" s="1278">
        <f t="shared" si="20"/>
        <v>6.1708853051736685E-2</v>
      </c>
      <c r="AP45" s="1278">
        <f t="shared" si="20"/>
        <v>0.72134442134432475</v>
      </c>
      <c r="AQ45" s="1278">
        <f t="shared" si="20"/>
        <v>2.457167858971141</v>
      </c>
      <c r="AR45" s="1278">
        <f t="shared" si="20"/>
        <v>7.7756435266475918</v>
      </c>
      <c r="AS45" s="1278">
        <f t="shared" si="20"/>
        <v>0.4708334775482953</v>
      </c>
      <c r="AT45" s="1278">
        <f t="shared" si="20"/>
        <v>0.39932043372659554</v>
      </c>
      <c r="AU45" s="1278">
        <f t="shared" si="20"/>
        <v>0.38304075013281869</v>
      </c>
      <c r="AV45" s="1278">
        <f t="shared" si="21"/>
        <v>0.32340450242776647</v>
      </c>
      <c r="AW45" s="1278">
        <f t="shared" si="21"/>
        <v>0.22956800392979335</v>
      </c>
      <c r="AX45" s="1278">
        <f t="shared" si="21"/>
        <v>0.43208177228698141</v>
      </c>
      <c r="AY45" s="1278">
        <f t="shared" si="21"/>
        <v>8.3088334642152595E-2</v>
      </c>
      <c r="AZ45" s="1278">
        <f t="shared" si="21"/>
        <v>3.2489092866447002E-2</v>
      </c>
      <c r="BA45" s="1278">
        <f t="shared" si="21"/>
        <v>3.5479866445455477E-2</v>
      </c>
      <c r="BB45" s="1278">
        <f t="shared" si="21"/>
        <v>0.13345283941841532</v>
      </c>
      <c r="BC45" s="1278">
        <f t="shared" si="21"/>
        <v>2.7834438211792975E-2</v>
      </c>
      <c r="BD45" s="1278">
        <f t="shared" si="21"/>
        <v>1.2969573346930101E-2</v>
      </c>
      <c r="BE45" s="1278">
        <f t="shared" si="21"/>
        <v>0.11307393366209344</v>
      </c>
      <c r="BF45" s="1278">
        <f t="shared" si="21"/>
        <v>1.2612612612610923E-2</v>
      </c>
      <c r="BG45" s="1278">
        <f t="shared" si="21"/>
        <v>0.25045045045041692</v>
      </c>
      <c r="BH45" s="1278">
        <f t="shared" si="21"/>
        <v>5.3184756676764531</v>
      </c>
      <c r="BI45" s="1278">
        <f t="shared" si="21"/>
        <v>2.3161311101940463</v>
      </c>
      <c r="BJ45" s="1278">
        <f t="shared" si="21"/>
        <v>0.17368689444158816</v>
      </c>
      <c r="BK45" s="1278">
        <f t="shared" si="21"/>
        <v>0.20123732543263698</v>
      </c>
      <c r="BL45" s="1278">
        <f t="shared" si="22"/>
        <v>2.6427356529234958</v>
      </c>
      <c r="BM45" s="1278">
        <f t="shared" si="22"/>
        <v>0</v>
      </c>
      <c r="BN45" s="1278">
        <f t="shared" si="22"/>
        <v>0</v>
      </c>
      <c r="BO45" s="3627" t="s">
        <v>1006</v>
      </c>
      <c r="BP45" s="3628"/>
      <c r="BQ45" s="2539">
        <v>9.2908853231719508</v>
      </c>
      <c r="BR45" s="2540">
        <v>6.357092833735182</v>
      </c>
      <c r="BS45" s="2540">
        <v>1.3058599908000623</v>
      </c>
      <c r="BT45" s="2540">
        <v>3.6691218900209139</v>
      </c>
      <c r="BU45" s="2541">
        <v>0.67842218787351771</v>
      </c>
      <c r="BV45" s="2541">
        <v>0.44837205374476674</v>
      </c>
      <c r="BW45" s="2541">
        <v>1.5821347464051356E-2</v>
      </c>
      <c r="BX45" s="2541">
        <v>7.5700227100660984E-4</v>
      </c>
      <c r="BY45" s="2541">
        <v>1.8549618165210384E-2</v>
      </c>
      <c r="BZ45" s="2541">
        <v>1.5811466990987483E-2</v>
      </c>
      <c r="CA45" s="2540">
        <v>0</v>
      </c>
      <c r="CB45" s="2541">
        <v>4.497945279546723E-2</v>
      </c>
      <c r="CC45" s="2541">
        <v>8.327024981072708E-3</v>
      </c>
      <c r="CD45" s="2540">
        <v>0</v>
      </c>
      <c r="CE45" s="2540">
        <v>0</v>
      </c>
      <c r="CF45" s="2540">
        <v>0</v>
      </c>
      <c r="CG45" s="2541">
        <v>1.1360708744791852E-2</v>
      </c>
      <c r="CH45" s="2541">
        <v>1.5897047691138807E-2</v>
      </c>
      <c r="CI45" s="2541">
        <v>9.8546465025024399E-2</v>
      </c>
      <c r="CJ45" s="2540">
        <v>1.0646701497397841</v>
      </c>
      <c r="CK45" s="2540">
        <v>1.926029552407613</v>
      </c>
      <c r="CL45" s="2540">
        <v>1.3821109529142046</v>
      </c>
      <c r="CM45" s="2540">
        <v>2.8396489342787854</v>
      </c>
      <c r="CN45" s="2541">
        <v>0.44362423960971881</v>
      </c>
      <c r="CO45" s="2541">
        <v>0.1185943857379964</v>
      </c>
      <c r="CP45" s="2541">
        <v>8.1097102971852866E-2</v>
      </c>
      <c r="CQ45" s="2541">
        <v>5.9940816186102794E-2</v>
      </c>
      <c r="CR45" s="2541">
        <v>4.5654941895681339E-2</v>
      </c>
      <c r="CS45" s="2541">
        <v>3.6440523114791019E-2</v>
      </c>
      <c r="CT45" s="2541">
        <v>6.7289090756143108E-3</v>
      </c>
      <c r="CU45" s="2541">
        <v>3.0280090840264394E-3</v>
      </c>
      <c r="CV45" s="2541">
        <v>2.3214736310869372E-2</v>
      </c>
      <c r="CW45" s="2541">
        <v>5.8308837264163547E-2</v>
      </c>
      <c r="CX45" s="2541">
        <v>2.5312263436783517E-2</v>
      </c>
      <c r="CY45" s="2540">
        <v>1.0981400217009958</v>
      </c>
      <c r="CZ45" s="2540">
        <v>2.3960246946690664</v>
      </c>
      <c r="DA45" s="2541">
        <v>0.25106737670677554</v>
      </c>
      <c r="DB45" s="2541">
        <v>0.14139088744878869</v>
      </c>
      <c r="DC45" s="2541">
        <v>0.21192793052488992</v>
      </c>
      <c r="DD45" s="2541">
        <v>0.23918216708283635</v>
      </c>
      <c r="DE45" s="2541">
        <v>0.173154734311429</v>
      </c>
      <c r="DF45" s="2541">
        <v>0.12700345610579014</v>
      </c>
      <c r="DG45" s="2541">
        <v>2.9122958797435643E-2</v>
      </c>
      <c r="DH45" s="2541">
        <v>1.5690592526330142E-2</v>
      </c>
      <c r="DI45" s="2541">
        <v>1.5661535873435353E-2</v>
      </c>
      <c r="DJ45" s="2541">
        <v>2.4734415532575292E-2</v>
      </c>
      <c r="DK45" s="2540">
        <v>0</v>
      </c>
      <c r="DL45" s="2541">
        <v>1.5690592526330142E-2</v>
      </c>
      <c r="DM45" s="2541">
        <v>2.9804260841271423E-2</v>
      </c>
      <c r="DN45" s="2540">
        <v>0</v>
      </c>
      <c r="DO45" s="2541">
        <v>1.6654049962145416E-2</v>
      </c>
      <c r="DP45" s="2540">
        <v>1.2978846729680706</v>
      </c>
      <c r="DQ45" s="2541">
        <v>0.77028513192541281</v>
      </c>
      <c r="DR45" s="2541">
        <v>0.11187301117100293</v>
      </c>
      <c r="DS45" s="2541">
        <v>3.3471483410443245E-2</v>
      </c>
      <c r="DT45" s="2541">
        <v>0.38656049687756178</v>
      </c>
      <c r="DU45" s="2540">
        <v>0</v>
      </c>
      <c r="DV45" s="2542">
        <v>9.4143555157980854E-2</v>
      </c>
      <c r="DW45" s="2530"/>
    </row>
    <row r="46" spans="1:127" ht="17.850000000000001" customHeight="1">
      <c r="A46" s="156"/>
      <c r="B46" s="156" t="s">
        <v>2912</v>
      </c>
      <c r="C46" s="156"/>
      <c r="D46" s="1089"/>
      <c r="E46" s="2949">
        <f t="shared" si="23"/>
        <v>9.2908853231719508</v>
      </c>
      <c r="F46" s="2949">
        <f t="shared" si="18"/>
        <v>6.357092833735182</v>
      </c>
      <c r="G46" s="2949">
        <f t="shared" si="18"/>
        <v>1.3058599908000623</v>
      </c>
      <c r="H46" s="2949">
        <f t="shared" si="18"/>
        <v>3.6691218900209139</v>
      </c>
      <c r="I46" s="2949">
        <f t="shared" si="18"/>
        <v>0.67842218787351771</v>
      </c>
      <c r="J46" s="2949">
        <f t="shared" si="18"/>
        <v>0.44837205374476674</v>
      </c>
      <c r="K46" s="2949">
        <f t="shared" si="18"/>
        <v>1.5821347464051356E-2</v>
      </c>
      <c r="L46" s="2949">
        <f t="shared" si="18"/>
        <v>7.5700227100660984E-4</v>
      </c>
      <c r="M46" s="2949">
        <f t="shared" si="18"/>
        <v>1.8549618165210384E-2</v>
      </c>
      <c r="N46" s="2949">
        <f t="shared" si="18"/>
        <v>1.5811466990987483E-2</v>
      </c>
      <c r="O46" s="2949">
        <f t="shared" si="18"/>
        <v>0</v>
      </c>
      <c r="P46" s="2949">
        <f t="shared" si="18"/>
        <v>4.497945279546723E-2</v>
      </c>
      <c r="Q46" s="2949">
        <f t="shared" si="18"/>
        <v>8.327024981072708E-3</v>
      </c>
      <c r="R46" s="2949">
        <f t="shared" si="18"/>
        <v>0</v>
      </c>
      <c r="S46" s="2949">
        <f t="shared" si="18"/>
        <v>0</v>
      </c>
      <c r="T46" s="2949">
        <f t="shared" si="18"/>
        <v>0</v>
      </c>
      <c r="U46" s="2949">
        <f t="shared" si="18"/>
        <v>1.1360708744791852E-2</v>
      </c>
      <c r="V46" s="2949">
        <f t="shared" si="19"/>
        <v>1.5897047691138807E-2</v>
      </c>
      <c r="W46" s="2949">
        <f t="shared" si="19"/>
        <v>9.8546465025024399E-2</v>
      </c>
      <c r="X46" s="2949">
        <f t="shared" si="19"/>
        <v>1.0646701497397841</v>
      </c>
      <c r="Y46" s="2949">
        <f t="shared" si="19"/>
        <v>1.926029552407613</v>
      </c>
      <c r="Z46" s="2949">
        <f t="shared" si="19"/>
        <v>1.3821109529142046</v>
      </c>
      <c r="AA46" s="156"/>
      <c r="AB46" s="156" t="s">
        <v>2912</v>
      </c>
      <c r="AC46" s="156"/>
      <c r="AD46" s="1089"/>
      <c r="AE46" s="1278">
        <f t="shared" si="24"/>
        <v>2.8396489342787854</v>
      </c>
      <c r="AF46" s="1278">
        <f t="shared" si="20"/>
        <v>0.44362423960971881</v>
      </c>
      <c r="AG46" s="1278">
        <f t="shared" si="20"/>
        <v>0.1185943857379964</v>
      </c>
      <c r="AH46" s="1278">
        <f t="shared" si="20"/>
        <v>8.1097102971852866E-2</v>
      </c>
      <c r="AI46" s="1278">
        <f t="shared" si="20"/>
        <v>5.9940816186102794E-2</v>
      </c>
      <c r="AJ46" s="1278">
        <f t="shared" si="20"/>
        <v>4.5654941895681339E-2</v>
      </c>
      <c r="AK46" s="1278">
        <f t="shared" si="20"/>
        <v>3.6440523114791019E-2</v>
      </c>
      <c r="AL46" s="1278">
        <f t="shared" si="20"/>
        <v>6.7289090756143108E-3</v>
      </c>
      <c r="AM46" s="1278">
        <f t="shared" si="20"/>
        <v>3.0280090840264394E-3</v>
      </c>
      <c r="AN46" s="1278">
        <f t="shared" si="20"/>
        <v>2.3214736310869372E-2</v>
      </c>
      <c r="AO46" s="1278">
        <f t="shared" si="20"/>
        <v>5.8308837264163547E-2</v>
      </c>
      <c r="AP46" s="1278">
        <f t="shared" si="20"/>
        <v>2.5312263436783517E-2</v>
      </c>
      <c r="AQ46" s="1278">
        <f t="shared" si="20"/>
        <v>1.0981400217009958</v>
      </c>
      <c r="AR46" s="1278">
        <f t="shared" si="20"/>
        <v>2.3960246946690664</v>
      </c>
      <c r="AS46" s="1278">
        <f t="shared" si="20"/>
        <v>0.25106737670677554</v>
      </c>
      <c r="AT46" s="1278">
        <f t="shared" si="20"/>
        <v>0.14139088744878869</v>
      </c>
      <c r="AU46" s="1278">
        <f t="shared" si="20"/>
        <v>0.21192793052488992</v>
      </c>
      <c r="AV46" s="1278">
        <f t="shared" si="21"/>
        <v>0.23918216708283635</v>
      </c>
      <c r="AW46" s="1278">
        <f t="shared" si="21"/>
        <v>0.173154734311429</v>
      </c>
      <c r="AX46" s="1278">
        <f t="shared" si="21"/>
        <v>0.12700345610579014</v>
      </c>
      <c r="AY46" s="1278">
        <f t="shared" si="21"/>
        <v>2.9122958797435643E-2</v>
      </c>
      <c r="AZ46" s="1278">
        <f t="shared" si="21"/>
        <v>1.5690592526330142E-2</v>
      </c>
      <c r="BA46" s="1278">
        <f t="shared" si="21"/>
        <v>1.5661535873435353E-2</v>
      </c>
      <c r="BB46" s="1278">
        <f t="shared" si="21"/>
        <v>2.4734415532575292E-2</v>
      </c>
      <c r="BC46" s="1278">
        <f t="shared" si="21"/>
        <v>0</v>
      </c>
      <c r="BD46" s="1278">
        <f t="shared" si="21"/>
        <v>1.5690592526330142E-2</v>
      </c>
      <c r="BE46" s="1278">
        <f t="shared" si="21"/>
        <v>2.9804260841271423E-2</v>
      </c>
      <c r="BF46" s="1278">
        <f t="shared" si="21"/>
        <v>0</v>
      </c>
      <c r="BG46" s="1278">
        <f t="shared" si="21"/>
        <v>1.6654049962145416E-2</v>
      </c>
      <c r="BH46" s="1278">
        <f t="shared" si="21"/>
        <v>1.2978846729680706</v>
      </c>
      <c r="BI46" s="1278">
        <f t="shared" si="21"/>
        <v>0.77028513192541281</v>
      </c>
      <c r="BJ46" s="1278">
        <f t="shared" si="21"/>
        <v>0.11187301117100293</v>
      </c>
      <c r="BK46" s="1278">
        <f t="shared" si="21"/>
        <v>3.3471483410443245E-2</v>
      </c>
      <c r="BL46" s="1278">
        <f t="shared" si="22"/>
        <v>0.38656049687756178</v>
      </c>
      <c r="BM46" s="1278">
        <f t="shared" si="22"/>
        <v>0</v>
      </c>
      <c r="BN46" s="1278">
        <f t="shared" si="22"/>
        <v>9.4143555157980854E-2</v>
      </c>
      <c r="BO46" s="3627" t="s">
        <v>1007</v>
      </c>
      <c r="BP46" s="3628"/>
      <c r="BQ46" s="2539">
        <v>8.5764432785699967</v>
      </c>
      <c r="BR46" s="2540">
        <v>4.9669314833368983</v>
      </c>
      <c r="BS46" s="2540">
        <v>1.1566585238802567</v>
      </c>
      <c r="BT46" s="2540">
        <v>2.5114555539263739</v>
      </c>
      <c r="BU46" s="2541">
        <v>0.51154266546274452</v>
      </c>
      <c r="BV46" s="2541">
        <v>0.29827125160293128</v>
      </c>
      <c r="BW46" s="2541">
        <v>3.4325653684428317E-2</v>
      </c>
      <c r="BX46" s="2540">
        <v>0</v>
      </c>
      <c r="BY46" s="2541">
        <v>2.3192320890178003E-2</v>
      </c>
      <c r="BZ46" s="2541">
        <v>2.5922045879234946E-2</v>
      </c>
      <c r="CA46" s="2540">
        <v>0</v>
      </c>
      <c r="CB46" s="2541">
        <v>1.1075534201672812E-2</v>
      </c>
      <c r="CC46" s="2540">
        <v>0</v>
      </c>
      <c r="CD46" s="2540">
        <v>0</v>
      </c>
      <c r="CE46" s="2540">
        <v>0</v>
      </c>
      <c r="CF46" s="2540">
        <v>0</v>
      </c>
      <c r="CG46" s="2541">
        <v>2.7952480782683082E-3</v>
      </c>
      <c r="CH46" s="2541">
        <v>8.2457180301509642E-3</v>
      </c>
      <c r="CI46" s="2541">
        <v>0.10539931559459692</v>
      </c>
      <c r="CJ46" s="2541">
        <v>0.84504971335032675</v>
      </c>
      <c r="CK46" s="2540">
        <v>1.1548631751133023</v>
      </c>
      <c r="CL46" s="2540">
        <v>1.2988174055302664</v>
      </c>
      <c r="CM46" s="2540">
        <v>3.4717275275387323</v>
      </c>
      <c r="CN46" s="2541">
        <v>0.53488738066223507</v>
      </c>
      <c r="CO46" s="2541">
        <v>0.11124785387031684</v>
      </c>
      <c r="CP46" s="2541">
        <v>9.6281250642002714E-2</v>
      </c>
      <c r="CQ46" s="2541">
        <v>8.7140271696637878E-2</v>
      </c>
      <c r="CR46" s="2541">
        <v>5.8930197360952764E-2</v>
      </c>
      <c r="CS46" s="2541">
        <v>5.4805548336695438E-2</v>
      </c>
      <c r="CT46" s="2541">
        <v>3.9044426025894363E-2</v>
      </c>
      <c r="CU46" s="2541">
        <v>4.4061797111718974E-2</v>
      </c>
      <c r="CV46" s="2541">
        <v>2.4687744264152361E-2</v>
      </c>
      <c r="CW46" s="2541">
        <v>3.4386044656457324E-2</v>
      </c>
      <c r="CX46" s="2540">
        <v>0</v>
      </c>
      <c r="CY46" s="2540">
        <v>1.1585966589708394</v>
      </c>
      <c r="CZ46" s="2540">
        <v>2.9368401468764991</v>
      </c>
      <c r="DA46" s="2541">
        <v>0.29980008500985594</v>
      </c>
      <c r="DB46" s="2541">
        <v>0.27056778541667897</v>
      </c>
      <c r="DC46" s="2541">
        <v>0.25483860732057362</v>
      </c>
      <c r="DD46" s="2541">
        <v>0.18259886638791231</v>
      </c>
      <c r="DE46" s="2541">
        <v>0.1889468011445089</v>
      </c>
      <c r="DF46" s="2541">
        <v>8.9730621878990766E-2</v>
      </c>
      <c r="DG46" s="2541">
        <v>1.5187434079511085E-2</v>
      </c>
      <c r="DH46" s="2541">
        <v>7.8440782195510102E-3</v>
      </c>
      <c r="DI46" s="2541">
        <v>6.8653167225896199E-3</v>
      </c>
      <c r="DJ46" s="2541">
        <v>3.3067246618614654E-2</v>
      </c>
      <c r="DK46" s="2541">
        <v>5.2807788418331768E-3</v>
      </c>
      <c r="DL46" s="2541">
        <v>9.6695899421343663E-3</v>
      </c>
      <c r="DM46" s="2541">
        <v>1.1816177454756849E-2</v>
      </c>
      <c r="DN46" s="2540">
        <v>0</v>
      </c>
      <c r="DO46" s="2541">
        <v>4.1928721174024621E-3</v>
      </c>
      <c r="DP46" s="2540">
        <v>1.7782434879056592</v>
      </c>
      <c r="DQ46" s="2541">
        <v>0.96171588881082692</v>
      </c>
      <c r="DR46" s="2541">
        <v>0.21715773173616754</v>
      </c>
      <c r="DS46" s="2541">
        <v>0.18078961809890368</v>
      </c>
      <c r="DT46" s="2541">
        <v>0.47549336683017668</v>
      </c>
      <c r="DU46" s="2541">
        <v>7.6942295377927641E-2</v>
      </c>
      <c r="DV46" s="2542">
        <v>0.13778426769436952</v>
      </c>
      <c r="DW46" s="2530"/>
    </row>
    <row r="47" spans="1:127" ht="17.850000000000001" customHeight="1">
      <c r="A47" s="156"/>
      <c r="B47" s="156" t="s">
        <v>2913</v>
      </c>
      <c r="C47" s="156"/>
      <c r="D47" s="1089"/>
      <c r="E47" s="2949">
        <f t="shared" si="23"/>
        <v>8.5764432785699967</v>
      </c>
      <c r="F47" s="2949">
        <f t="shared" si="18"/>
        <v>4.9669314833368983</v>
      </c>
      <c r="G47" s="2949">
        <f t="shared" si="18"/>
        <v>1.1566585238802567</v>
      </c>
      <c r="H47" s="2949">
        <f t="shared" si="18"/>
        <v>2.5114555539263739</v>
      </c>
      <c r="I47" s="2949">
        <f t="shared" si="18"/>
        <v>0.51154266546274452</v>
      </c>
      <c r="J47" s="2949">
        <f t="shared" si="18"/>
        <v>0.29827125160293128</v>
      </c>
      <c r="K47" s="2949">
        <f t="shared" si="18"/>
        <v>3.4325653684428317E-2</v>
      </c>
      <c r="L47" s="2949">
        <f t="shared" si="18"/>
        <v>0</v>
      </c>
      <c r="M47" s="2949">
        <f t="shared" si="18"/>
        <v>2.3192320890178003E-2</v>
      </c>
      <c r="N47" s="2949">
        <f t="shared" si="18"/>
        <v>2.5922045879234946E-2</v>
      </c>
      <c r="O47" s="2949">
        <f t="shared" si="18"/>
        <v>0</v>
      </c>
      <c r="P47" s="2949">
        <f t="shared" si="18"/>
        <v>1.1075534201672812E-2</v>
      </c>
      <c r="Q47" s="2949">
        <f t="shared" si="18"/>
        <v>0</v>
      </c>
      <c r="R47" s="2949">
        <f t="shared" si="18"/>
        <v>0</v>
      </c>
      <c r="S47" s="2949">
        <f t="shared" si="18"/>
        <v>0</v>
      </c>
      <c r="T47" s="2949">
        <f t="shared" si="18"/>
        <v>0</v>
      </c>
      <c r="U47" s="2949">
        <f t="shared" si="18"/>
        <v>2.7952480782683082E-3</v>
      </c>
      <c r="V47" s="2949">
        <f t="shared" si="19"/>
        <v>8.2457180301509642E-3</v>
      </c>
      <c r="W47" s="2949">
        <f t="shared" si="19"/>
        <v>0.10539931559459692</v>
      </c>
      <c r="X47" s="2949">
        <f t="shared" si="19"/>
        <v>0.84504971335032675</v>
      </c>
      <c r="Y47" s="2949">
        <f t="shared" si="19"/>
        <v>1.1548631751133023</v>
      </c>
      <c r="Z47" s="2949">
        <f t="shared" si="19"/>
        <v>1.2988174055302664</v>
      </c>
      <c r="AA47" s="156"/>
      <c r="AB47" s="156" t="s">
        <v>2353</v>
      </c>
      <c r="AC47" s="156"/>
      <c r="AD47" s="1089"/>
      <c r="AE47" s="1278">
        <f t="shared" si="24"/>
        <v>3.4717275275387323</v>
      </c>
      <c r="AF47" s="1278">
        <f t="shared" si="20"/>
        <v>0.53488738066223507</v>
      </c>
      <c r="AG47" s="1278">
        <f t="shared" si="20"/>
        <v>0.11124785387031684</v>
      </c>
      <c r="AH47" s="1278">
        <f t="shared" si="20"/>
        <v>9.6281250642002714E-2</v>
      </c>
      <c r="AI47" s="1278">
        <f t="shared" si="20"/>
        <v>8.7140271696637878E-2</v>
      </c>
      <c r="AJ47" s="1278">
        <f t="shared" si="20"/>
        <v>5.8930197360952764E-2</v>
      </c>
      <c r="AK47" s="1278">
        <f t="shared" si="20"/>
        <v>5.4805548336695438E-2</v>
      </c>
      <c r="AL47" s="1278">
        <f t="shared" si="20"/>
        <v>3.9044426025894363E-2</v>
      </c>
      <c r="AM47" s="1278">
        <f t="shared" si="20"/>
        <v>4.4061797111718974E-2</v>
      </c>
      <c r="AN47" s="1278">
        <f t="shared" si="20"/>
        <v>2.4687744264152361E-2</v>
      </c>
      <c r="AO47" s="1278">
        <f t="shared" si="20"/>
        <v>3.4386044656457324E-2</v>
      </c>
      <c r="AP47" s="1278">
        <f t="shared" si="20"/>
        <v>0</v>
      </c>
      <c r="AQ47" s="1278">
        <f t="shared" si="20"/>
        <v>1.1585966589708394</v>
      </c>
      <c r="AR47" s="1278">
        <f t="shared" si="20"/>
        <v>2.9368401468764991</v>
      </c>
      <c r="AS47" s="1278">
        <f t="shared" si="20"/>
        <v>0.29980008500985594</v>
      </c>
      <c r="AT47" s="1278">
        <f t="shared" si="20"/>
        <v>0.27056778541667897</v>
      </c>
      <c r="AU47" s="1278">
        <f t="shared" si="20"/>
        <v>0.25483860732057362</v>
      </c>
      <c r="AV47" s="1278">
        <f t="shared" si="21"/>
        <v>0.18259886638791231</v>
      </c>
      <c r="AW47" s="1278">
        <f t="shared" si="21"/>
        <v>0.1889468011445089</v>
      </c>
      <c r="AX47" s="1278">
        <f t="shared" si="21"/>
        <v>8.9730621878990766E-2</v>
      </c>
      <c r="AY47" s="1278">
        <f t="shared" si="21"/>
        <v>1.5187434079511085E-2</v>
      </c>
      <c r="AZ47" s="1278">
        <f t="shared" si="21"/>
        <v>7.8440782195510102E-3</v>
      </c>
      <c r="BA47" s="1278">
        <f t="shared" si="21"/>
        <v>6.8653167225896199E-3</v>
      </c>
      <c r="BB47" s="1278">
        <f t="shared" si="21"/>
        <v>3.3067246618614654E-2</v>
      </c>
      <c r="BC47" s="1278">
        <f t="shared" si="21"/>
        <v>5.2807788418331768E-3</v>
      </c>
      <c r="BD47" s="1278">
        <f t="shared" si="21"/>
        <v>9.6695899421343663E-3</v>
      </c>
      <c r="BE47" s="1278">
        <f t="shared" si="21"/>
        <v>1.1816177454756849E-2</v>
      </c>
      <c r="BF47" s="1278">
        <f t="shared" si="21"/>
        <v>0</v>
      </c>
      <c r="BG47" s="1278">
        <f t="shared" si="21"/>
        <v>4.1928721174024621E-3</v>
      </c>
      <c r="BH47" s="1278">
        <f t="shared" si="21"/>
        <v>1.7782434879056592</v>
      </c>
      <c r="BI47" s="1278">
        <f t="shared" si="21"/>
        <v>0.96171588881082692</v>
      </c>
      <c r="BJ47" s="1278">
        <f t="shared" si="21"/>
        <v>0.21715773173616754</v>
      </c>
      <c r="BK47" s="1278">
        <f t="shared" si="21"/>
        <v>0.18078961809890368</v>
      </c>
      <c r="BL47" s="1278">
        <f t="shared" si="22"/>
        <v>0.47549336683017668</v>
      </c>
      <c r="BM47" s="1278">
        <f t="shared" si="22"/>
        <v>7.6942295377927641E-2</v>
      </c>
      <c r="BN47" s="1278">
        <f t="shared" si="22"/>
        <v>0.13778426769436952</v>
      </c>
      <c r="BO47" s="3627" t="s">
        <v>1008</v>
      </c>
      <c r="BP47" s="3628"/>
      <c r="BQ47" s="2539">
        <v>10.313294642355824</v>
      </c>
      <c r="BR47" s="2540">
        <v>7.2002118416937195</v>
      </c>
      <c r="BS47" s="2540">
        <v>1.4679648019587597</v>
      </c>
      <c r="BT47" s="2540">
        <v>3.9878099193810121</v>
      </c>
      <c r="BU47" s="2541">
        <v>0.615238656410661</v>
      </c>
      <c r="BV47" s="2541">
        <v>0.40685992959357448</v>
      </c>
      <c r="BW47" s="2541">
        <v>8.3450368258705752E-3</v>
      </c>
      <c r="BX47" s="2540">
        <v>0</v>
      </c>
      <c r="BY47" s="2541">
        <v>2.3073174547359888E-2</v>
      </c>
      <c r="BZ47" s="2541">
        <v>3.1945926035938307E-2</v>
      </c>
      <c r="CA47" s="2540">
        <v>0</v>
      </c>
      <c r="CB47" s="2541">
        <v>1.439700806945125E-2</v>
      </c>
      <c r="CC47" s="2541">
        <v>8.156606851549554E-4</v>
      </c>
      <c r="CD47" s="2541">
        <v>3.3346128010669288E-3</v>
      </c>
      <c r="CE47" s="2541">
        <v>4.078303425774777E-4</v>
      </c>
      <c r="CF47" s="2540">
        <v>0</v>
      </c>
      <c r="CG47" s="2541">
        <v>2.8548123980423439E-3</v>
      </c>
      <c r="CH47" s="2541">
        <v>1.3254486133772577E-2</v>
      </c>
      <c r="CI47" s="2541">
        <v>0.1093207017099635</v>
      </c>
      <c r="CJ47" s="2540">
        <v>1.2252939324023311</v>
      </c>
      <c r="CK47" s="2540">
        <v>2.1472773305680208</v>
      </c>
      <c r="CL47" s="2540">
        <v>1.7444371203539475</v>
      </c>
      <c r="CM47" s="2540">
        <v>3.0561089018040151</v>
      </c>
      <c r="CN47" s="2541">
        <v>0.40239011838406141</v>
      </c>
      <c r="CO47" s="2541">
        <v>6.718561230239202E-2</v>
      </c>
      <c r="CP47" s="2541">
        <v>3.3486379009492473E-2</v>
      </c>
      <c r="CQ47" s="2541">
        <v>7.2123436428412832E-2</v>
      </c>
      <c r="CR47" s="2541">
        <v>4.4133410713889355E-2</v>
      </c>
      <c r="CS47" s="2541">
        <v>4.4953799866792675E-2</v>
      </c>
      <c r="CT47" s="2541">
        <v>4.6175361262496405E-2</v>
      </c>
      <c r="CU47" s="2541">
        <v>2.7386649706912947E-2</v>
      </c>
      <c r="CV47" s="2541">
        <v>3.7149927313839502E-2</v>
      </c>
      <c r="CW47" s="2541">
        <v>2.5363421804476819E-2</v>
      </c>
      <c r="CX47" s="2541">
        <v>3.2701559888375073E-2</v>
      </c>
      <c r="CY47" s="2541">
        <v>0.73353548343804076</v>
      </c>
      <c r="CZ47" s="2540">
        <v>2.6537187834199534</v>
      </c>
      <c r="DA47" s="2541">
        <v>0.17907615223926632</v>
      </c>
      <c r="DB47" s="2541">
        <v>0.12476531558926214</v>
      </c>
      <c r="DC47" s="2541">
        <v>0.26596144514527392</v>
      </c>
      <c r="DD47" s="2541">
        <v>6.3372325876405525E-2</v>
      </c>
      <c r="DE47" s="2541">
        <v>3.803621948584892E-2</v>
      </c>
      <c r="DF47" s="2541">
        <v>6.7485008567642599E-2</v>
      </c>
      <c r="DG47" s="2541">
        <v>2.4469820554648661E-3</v>
      </c>
      <c r="DH47" s="2541">
        <v>8.156606851549554E-4</v>
      </c>
      <c r="DI47" s="2541">
        <v>9.9891836300471642E-3</v>
      </c>
      <c r="DJ47" s="2541">
        <v>3.4075082859904217E-2</v>
      </c>
      <c r="DK47" s="2540">
        <v>0</v>
      </c>
      <c r="DL47" s="2541">
        <v>3.6965048071947778E-3</v>
      </c>
      <c r="DM47" s="2541">
        <v>2.3346730313393148E-2</v>
      </c>
      <c r="DN47" s="2540">
        <v>0</v>
      </c>
      <c r="DO47" s="2541">
        <v>1.939019454863973E-2</v>
      </c>
      <c r="DP47" s="2540">
        <v>1.9201832999819122</v>
      </c>
      <c r="DQ47" s="2540">
        <v>1.1563641246009952</v>
      </c>
      <c r="DR47" s="2541">
        <v>7.011203339409125E-2</v>
      </c>
      <c r="DS47" s="2541">
        <v>5.278420606265493E-2</v>
      </c>
      <c r="DT47" s="2541">
        <v>0.64520515452124227</v>
      </c>
      <c r="DU47" s="2540">
        <v>0</v>
      </c>
      <c r="DV47" s="2542">
        <v>5.6973898858090684E-2</v>
      </c>
      <c r="DW47" s="2530"/>
    </row>
    <row r="48" spans="1:127" ht="17.850000000000001" customHeight="1">
      <c r="A48" s="156"/>
      <c r="B48" s="155" t="s">
        <v>2030</v>
      </c>
      <c r="C48" s="156"/>
      <c r="D48" s="1089"/>
      <c r="E48" s="2949">
        <f>BQ55</f>
        <v>7.8208419866833658</v>
      </c>
      <c r="F48" s="2949">
        <f t="shared" ref="F48:Z48" si="25">BR55</f>
        <v>5.029502184295084</v>
      </c>
      <c r="G48" s="2949">
        <f t="shared" si="25"/>
        <v>1.1694309655456367</v>
      </c>
      <c r="H48" s="2949">
        <f t="shared" si="25"/>
        <v>2.6296191596391867</v>
      </c>
      <c r="I48" s="2949">
        <f t="shared" si="25"/>
        <v>0.4946833395212224</v>
      </c>
      <c r="J48" s="2949">
        <f t="shared" si="25"/>
        <v>0.32211049318235446</v>
      </c>
      <c r="K48" s="2949">
        <f t="shared" si="25"/>
        <v>8.1139592521298626E-3</v>
      </c>
      <c r="L48" s="2949">
        <f t="shared" si="25"/>
        <v>0</v>
      </c>
      <c r="M48" s="2949">
        <f t="shared" si="25"/>
        <v>2.2294960910457476E-2</v>
      </c>
      <c r="N48" s="2949">
        <f t="shared" si="25"/>
        <v>2.8773670760030932E-2</v>
      </c>
      <c r="O48" s="2949">
        <f t="shared" si="25"/>
        <v>0</v>
      </c>
      <c r="P48" s="2949">
        <f t="shared" si="25"/>
        <v>2.0389146722463648E-2</v>
      </c>
      <c r="Q48" s="2949">
        <f t="shared" si="25"/>
        <v>8.1366965012187598E-4</v>
      </c>
      <c r="R48" s="2949">
        <f t="shared" si="25"/>
        <v>1.663236490686444E-3</v>
      </c>
      <c r="S48" s="2949">
        <f t="shared" si="25"/>
        <v>2.0341741253046899E-4</v>
      </c>
      <c r="T48" s="2949">
        <f t="shared" si="25"/>
        <v>0</v>
      </c>
      <c r="U48" s="2949">
        <f t="shared" si="25"/>
        <v>2.1746274916315611E-3</v>
      </c>
      <c r="V48" s="2949">
        <f t="shared" si="25"/>
        <v>8.183209891661946E-3</v>
      </c>
      <c r="W48" s="2949">
        <f t="shared" si="25"/>
        <v>7.9648977403032617E-2</v>
      </c>
      <c r="X48" s="2949">
        <f t="shared" si="25"/>
        <v>0.85520881685026473</v>
      </c>
      <c r="Y48" s="2949">
        <f t="shared" si="25"/>
        <v>1.2797270032676986</v>
      </c>
      <c r="Z48" s="2949">
        <f t="shared" si="25"/>
        <v>1.2304520591102577</v>
      </c>
      <c r="AA48" s="156"/>
      <c r="AB48" s="2890" t="s">
        <v>2031</v>
      </c>
      <c r="AC48" s="156"/>
      <c r="AD48" s="1089"/>
      <c r="AE48" s="1278">
        <f>CM55</f>
        <v>2.642914032164374</v>
      </c>
      <c r="AF48" s="1278">
        <f t="shared" ref="AF48:BN48" si="26">CN55</f>
        <v>0.37686416932321659</v>
      </c>
      <c r="AG48" s="1278">
        <f t="shared" si="26"/>
        <v>9.5801064567673913E-2</v>
      </c>
      <c r="AH48" s="1278">
        <f t="shared" si="26"/>
        <v>6.5187989087794787E-2</v>
      </c>
      <c r="AI48" s="1278">
        <f t="shared" si="26"/>
        <v>6.5230458437981073E-2</v>
      </c>
      <c r="AJ48" s="1278">
        <f t="shared" si="26"/>
        <v>3.7239513986743057E-2</v>
      </c>
      <c r="AK48" s="1278">
        <f t="shared" si="26"/>
        <v>2.980770463687147E-2</v>
      </c>
      <c r="AL48" s="1278">
        <f t="shared" si="26"/>
        <v>3.4791796928678419E-2</v>
      </c>
      <c r="AM48" s="1278">
        <f t="shared" si="26"/>
        <v>2.1477711736134802E-2</v>
      </c>
      <c r="AN48" s="1278">
        <f t="shared" si="26"/>
        <v>1.9735760258739472E-2</v>
      </c>
      <c r="AO48" s="1278">
        <f t="shared" si="26"/>
        <v>1.4760824687306811E-2</v>
      </c>
      <c r="AP48" s="1278">
        <f t="shared" si="26"/>
        <v>1.631086754399521E-2</v>
      </c>
      <c r="AQ48" s="1278">
        <f t="shared" si="26"/>
        <v>0.70920552829413497</v>
      </c>
      <c r="AR48" s="1278">
        <f t="shared" si="26"/>
        <v>2.2660498628411565</v>
      </c>
      <c r="AS48" s="1278">
        <f t="shared" si="26"/>
        <v>0.18295027324236895</v>
      </c>
      <c r="AT48" s="1278">
        <f t="shared" si="26"/>
        <v>0.12121321777208618</v>
      </c>
      <c r="AU48" s="1278">
        <f t="shared" si="26"/>
        <v>0.21272383051720573</v>
      </c>
      <c r="AV48" s="1278">
        <f t="shared" si="26"/>
        <v>7.7161027700741042E-2</v>
      </c>
      <c r="AW48" s="1278">
        <f t="shared" si="26"/>
        <v>5.6498092892964202E-2</v>
      </c>
      <c r="AX48" s="1278">
        <f t="shared" si="26"/>
        <v>8.5996828221514388E-2</v>
      </c>
      <c r="AY48" s="1278">
        <f t="shared" si="26"/>
        <v>6.795014672302457E-3</v>
      </c>
      <c r="AZ48" s="1278">
        <f t="shared" si="26"/>
        <v>1.904251384845522E-3</v>
      </c>
      <c r="BA48" s="1278">
        <f t="shared" si="26"/>
        <v>1.5693925440348224E-2</v>
      </c>
      <c r="BB48" s="1278">
        <f t="shared" si="26"/>
        <v>4.256359181981962E-2</v>
      </c>
      <c r="BC48" s="1278">
        <f t="shared" si="26"/>
        <v>5.5086910830468613E-4</v>
      </c>
      <c r="BD48" s="1278">
        <f t="shared" si="26"/>
        <v>1.0440126231487528E-2</v>
      </c>
      <c r="BE48" s="1278">
        <f t="shared" si="26"/>
        <v>2.3825589175132261E-2</v>
      </c>
      <c r="BF48" s="1278">
        <f t="shared" si="26"/>
        <v>5.5086910830468613E-4</v>
      </c>
      <c r="BG48" s="1278">
        <f t="shared" si="26"/>
        <v>2.6543624599270697E-2</v>
      </c>
      <c r="BH48" s="1278">
        <f t="shared" si="26"/>
        <v>1.556844334547024</v>
      </c>
      <c r="BI48" s="1278">
        <f t="shared" si="26"/>
        <v>0.88679436077727469</v>
      </c>
      <c r="BJ48" s="1278">
        <f t="shared" si="26"/>
        <v>0.11942587909714063</v>
      </c>
      <c r="BK48" s="1278">
        <f t="shared" si="26"/>
        <v>6.4134420193284289E-2</v>
      </c>
      <c r="BL48" s="1278">
        <f t="shared" si="26"/>
        <v>0.51536321856800638</v>
      </c>
      <c r="BM48" s="1278">
        <f t="shared" si="26"/>
        <v>1.0754469854057031E-2</v>
      </c>
      <c r="BN48" s="1278">
        <f t="shared" si="26"/>
        <v>0.14842577022391468</v>
      </c>
      <c r="BO48" s="3627" t="s">
        <v>1009</v>
      </c>
      <c r="BP48" s="3628"/>
      <c r="BQ48" s="2539">
        <v>5.3405278991401408</v>
      </c>
      <c r="BR48" s="2540">
        <v>2.8693641648391424</v>
      </c>
      <c r="BS48" s="2541">
        <v>0.87235102768658879</v>
      </c>
      <c r="BT48" s="2540">
        <v>1.278042965286226</v>
      </c>
      <c r="BU48" s="2541">
        <v>0.37471514268161743</v>
      </c>
      <c r="BV48" s="2541">
        <v>0.23777379753290928</v>
      </c>
      <c r="BW48" s="2541">
        <v>7.8840070561834365E-3</v>
      </c>
      <c r="BX48" s="2540">
        <v>0</v>
      </c>
      <c r="BY48" s="2541">
        <v>2.1520537275033814E-2</v>
      </c>
      <c r="BZ48" s="2541">
        <v>2.5616864779299673E-2</v>
      </c>
      <c r="CA48" s="2540">
        <v>0</v>
      </c>
      <c r="CB48" s="2541">
        <v>2.6352102882033841E-2</v>
      </c>
      <c r="CC48" s="2541">
        <v>8.1168831168798572E-4</v>
      </c>
      <c r="CD48" s="2540">
        <v>0</v>
      </c>
      <c r="CE48" s="2540">
        <v>0</v>
      </c>
      <c r="CF48" s="2540">
        <v>0</v>
      </c>
      <c r="CG48" s="2541">
        <v>1.4977551740509595E-3</v>
      </c>
      <c r="CH48" s="2541">
        <v>3.1366314234596098E-3</v>
      </c>
      <c r="CI48" s="2541">
        <v>5.0121758246958366E-2</v>
      </c>
      <c r="CJ48" s="2541">
        <v>0.48692606387408005</v>
      </c>
      <c r="CK48" s="2541">
        <v>0.41640175873052926</v>
      </c>
      <c r="CL48" s="2541">
        <v>0.71897017186632628</v>
      </c>
      <c r="CM48" s="2540">
        <v>2.2317314752017112</v>
      </c>
      <c r="CN48" s="2541">
        <v>0.35146253494936658</v>
      </c>
      <c r="CO48" s="2541">
        <v>0.12427715586412089</v>
      </c>
      <c r="CP48" s="2541">
        <v>9.6735208207911774E-2</v>
      </c>
      <c r="CQ48" s="2541">
        <v>5.8371050145557393E-2</v>
      </c>
      <c r="CR48" s="2541">
        <v>3.0379191431971875E-2</v>
      </c>
      <c r="CS48" s="2541">
        <v>1.4735372857751053E-2</v>
      </c>
      <c r="CT48" s="2541">
        <v>2.3463672031555423E-2</v>
      </c>
      <c r="CU48" s="2541">
        <v>1.5597551060671148E-2</v>
      </c>
      <c r="CV48" s="2541">
        <v>2.4064024587844798E-3</v>
      </c>
      <c r="CW48" s="2541">
        <v>4.2098635950620902E-3</v>
      </c>
      <c r="CX48" s="2540">
        <v>0</v>
      </c>
      <c r="CY48" s="2541">
        <v>0.68499406319152456</v>
      </c>
      <c r="CZ48" s="2540">
        <v>1.8802689402523445</v>
      </c>
      <c r="DA48" s="2541">
        <v>0.18680552677305273</v>
      </c>
      <c r="DB48" s="2541">
        <v>0.11767841913259285</v>
      </c>
      <c r="DC48" s="2541">
        <v>0.1597454899863725</v>
      </c>
      <c r="DD48" s="2541">
        <v>9.0882576756446523E-2</v>
      </c>
      <c r="DE48" s="2541">
        <v>7.48700545789341E-2</v>
      </c>
      <c r="DF48" s="2541">
        <v>0.10441849290953253</v>
      </c>
      <c r="DG48" s="2541">
        <v>1.112187180561487E-2</v>
      </c>
      <c r="DH48" s="2541">
        <v>2.987540506452775E-3</v>
      </c>
      <c r="DI48" s="2541">
        <v>2.1370884417155452E-2</v>
      </c>
      <c r="DJ48" s="2541">
        <v>5.1010760638693364E-2</v>
      </c>
      <c r="DK48" s="2541">
        <v>1.0990554125102801E-3</v>
      </c>
      <c r="DL48" s="2541">
        <v>1.7150905343646473E-2</v>
      </c>
      <c r="DM48" s="2541">
        <v>2.4302115932025099E-2</v>
      </c>
      <c r="DN48" s="2541">
        <v>1.0990554125102801E-3</v>
      </c>
      <c r="DO48" s="2541">
        <v>3.3662216516535559E-2</v>
      </c>
      <c r="DP48" s="2540">
        <v>1.1952748770608193</v>
      </c>
      <c r="DQ48" s="2541">
        <v>0.61853743671253802</v>
      </c>
      <c r="DR48" s="2541">
        <v>0.16849955996720228</v>
      </c>
      <c r="DS48" s="2541">
        <v>7.5429357307039549E-2</v>
      </c>
      <c r="DT48" s="2541">
        <v>0.38615362970550132</v>
      </c>
      <c r="DU48" s="2541">
        <v>2.1456564043236391E-2</v>
      </c>
      <c r="DV48" s="2542">
        <v>0.23943225909928675</v>
      </c>
      <c r="DW48" s="2530"/>
    </row>
    <row r="49" spans="1:127" ht="17.850000000000001" customHeight="1">
      <c r="A49" s="156"/>
      <c r="B49" s="156" t="s">
        <v>2214</v>
      </c>
      <c r="C49" s="156"/>
      <c r="D49" s="1089"/>
      <c r="E49" s="2949">
        <f>BQ47</f>
        <v>10.313294642355824</v>
      </c>
      <c r="F49" s="2949">
        <f t="shared" ref="F49:Z50" si="27">BR47</f>
        <v>7.2002118416937195</v>
      </c>
      <c r="G49" s="2949">
        <f t="shared" si="27"/>
        <v>1.4679648019587597</v>
      </c>
      <c r="H49" s="2949">
        <f t="shared" si="27"/>
        <v>3.9878099193810121</v>
      </c>
      <c r="I49" s="2949">
        <f t="shared" si="27"/>
        <v>0.615238656410661</v>
      </c>
      <c r="J49" s="2949">
        <f t="shared" si="27"/>
        <v>0.40685992959357448</v>
      </c>
      <c r="K49" s="2949">
        <f t="shared" si="27"/>
        <v>8.3450368258705752E-3</v>
      </c>
      <c r="L49" s="2949">
        <f t="shared" si="27"/>
        <v>0</v>
      </c>
      <c r="M49" s="2949">
        <f t="shared" si="27"/>
        <v>2.3073174547359888E-2</v>
      </c>
      <c r="N49" s="2949">
        <f t="shared" si="27"/>
        <v>3.1945926035938307E-2</v>
      </c>
      <c r="O49" s="2949">
        <f t="shared" si="27"/>
        <v>0</v>
      </c>
      <c r="P49" s="2949">
        <f t="shared" si="27"/>
        <v>1.439700806945125E-2</v>
      </c>
      <c r="Q49" s="2949">
        <f t="shared" si="27"/>
        <v>8.156606851549554E-4</v>
      </c>
      <c r="R49" s="2949">
        <f t="shared" si="27"/>
        <v>3.3346128010669288E-3</v>
      </c>
      <c r="S49" s="2949">
        <f t="shared" si="27"/>
        <v>4.078303425774777E-4</v>
      </c>
      <c r="T49" s="2949">
        <f t="shared" si="27"/>
        <v>0</v>
      </c>
      <c r="U49" s="2949">
        <f t="shared" si="27"/>
        <v>2.8548123980423439E-3</v>
      </c>
      <c r="V49" s="2949">
        <f t="shared" si="27"/>
        <v>1.3254486133772577E-2</v>
      </c>
      <c r="W49" s="2949">
        <f t="shared" si="27"/>
        <v>0.1093207017099635</v>
      </c>
      <c r="X49" s="2949">
        <f t="shared" si="27"/>
        <v>1.2252939324023311</v>
      </c>
      <c r="Y49" s="2949">
        <f t="shared" si="27"/>
        <v>2.1472773305680208</v>
      </c>
      <c r="Z49" s="2949">
        <f t="shared" si="27"/>
        <v>1.7444371203539475</v>
      </c>
      <c r="AA49" s="156"/>
      <c r="AB49" s="156" t="s">
        <v>2214</v>
      </c>
      <c r="AC49" s="156"/>
      <c r="AD49" s="1089"/>
      <c r="AE49" s="1278">
        <f>CM47</f>
        <v>3.0561089018040151</v>
      </c>
      <c r="AF49" s="1278">
        <f t="shared" ref="AF49:BN50" si="28">CN47</f>
        <v>0.40239011838406141</v>
      </c>
      <c r="AG49" s="1278">
        <f t="shared" si="28"/>
        <v>6.718561230239202E-2</v>
      </c>
      <c r="AH49" s="1278">
        <f t="shared" si="28"/>
        <v>3.3486379009492473E-2</v>
      </c>
      <c r="AI49" s="1278">
        <f t="shared" si="28"/>
        <v>7.2123436428412832E-2</v>
      </c>
      <c r="AJ49" s="1278">
        <f t="shared" si="28"/>
        <v>4.4133410713889355E-2</v>
      </c>
      <c r="AK49" s="1278">
        <f t="shared" si="28"/>
        <v>4.4953799866792675E-2</v>
      </c>
      <c r="AL49" s="1278">
        <f t="shared" si="28"/>
        <v>4.6175361262496405E-2</v>
      </c>
      <c r="AM49" s="1278">
        <f t="shared" si="28"/>
        <v>2.7386649706912947E-2</v>
      </c>
      <c r="AN49" s="1278">
        <f t="shared" si="28"/>
        <v>3.7149927313839502E-2</v>
      </c>
      <c r="AO49" s="1278">
        <f t="shared" si="28"/>
        <v>2.5363421804476819E-2</v>
      </c>
      <c r="AP49" s="1278">
        <f t="shared" si="28"/>
        <v>3.2701559888375073E-2</v>
      </c>
      <c r="AQ49" s="1278">
        <f t="shared" si="28"/>
        <v>0.73353548343804076</v>
      </c>
      <c r="AR49" s="1278">
        <f t="shared" si="28"/>
        <v>2.6537187834199534</v>
      </c>
      <c r="AS49" s="1278">
        <f t="shared" si="28"/>
        <v>0.17907615223926632</v>
      </c>
      <c r="AT49" s="1278">
        <f t="shared" si="28"/>
        <v>0.12476531558926214</v>
      </c>
      <c r="AU49" s="1278">
        <f t="shared" si="28"/>
        <v>0.26596144514527392</v>
      </c>
      <c r="AV49" s="1278">
        <f t="shared" si="28"/>
        <v>6.3372325876405525E-2</v>
      </c>
      <c r="AW49" s="1278">
        <f t="shared" si="28"/>
        <v>3.803621948584892E-2</v>
      </c>
      <c r="AX49" s="1278">
        <f t="shared" si="28"/>
        <v>6.7485008567642599E-2</v>
      </c>
      <c r="AY49" s="1278">
        <f t="shared" si="28"/>
        <v>2.4469820554648661E-3</v>
      </c>
      <c r="AZ49" s="1278">
        <f t="shared" si="28"/>
        <v>8.156606851549554E-4</v>
      </c>
      <c r="BA49" s="1278">
        <f t="shared" si="28"/>
        <v>9.9891836300471642E-3</v>
      </c>
      <c r="BB49" s="1278">
        <f t="shared" si="28"/>
        <v>3.4075082859904217E-2</v>
      </c>
      <c r="BC49" s="1278">
        <f t="shared" si="28"/>
        <v>0</v>
      </c>
      <c r="BD49" s="1278">
        <f t="shared" si="28"/>
        <v>3.6965048071947778E-3</v>
      </c>
      <c r="BE49" s="1278">
        <f t="shared" si="28"/>
        <v>2.3346730313393148E-2</v>
      </c>
      <c r="BF49" s="1278">
        <f t="shared" si="28"/>
        <v>0</v>
      </c>
      <c r="BG49" s="1278">
        <f t="shared" si="28"/>
        <v>1.939019454863973E-2</v>
      </c>
      <c r="BH49" s="1278">
        <f t="shared" si="28"/>
        <v>1.9201832999819122</v>
      </c>
      <c r="BI49" s="1278">
        <f t="shared" si="28"/>
        <v>1.1563641246009952</v>
      </c>
      <c r="BJ49" s="1278">
        <f t="shared" si="28"/>
        <v>7.011203339409125E-2</v>
      </c>
      <c r="BK49" s="1278">
        <f t="shared" si="28"/>
        <v>5.278420606265493E-2</v>
      </c>
      <c r="BL49" s="1278">
        <f t="shared" si="28"/>
        <v>0.64520515452124227</v>
      </c>
      <c r="BM49" s="1278">
        <f t="shared" si="28"/>
        <v>0</v>
      </c>
      <c r="BN49" s="1278">
        <f t="shared" si="28"/>
        <v>5.6973898858090684E-2</v>
      </c>
      <c r="BO49" s="3627" t="s">
        <v>1010</v>
      </c>
      <c r="BP49" s="3628"/>
      <c r="BQ49" s="2539">
        <v>7.3250215137138817</v>
      </c>
      <c r="BR49" s="2540">
        <v>4.2680118864111538</v>
      </c>
      <c r="BS49" s="2541">
        <v>0.9537801205616353</v>
      </c>
      <c r="BT49" s="2540">
        <v>2.1266902155186544</v>
      </c>
      <c r="BU49" s="2541">
        <v>0.39576784797133951</v>
      </c>
      <c r="BV49" s="2541">
        <v>0.27365441338321811</v>
      </c>
      <c r="BW49" s="2541">
        <v>9.2655367231544421E-3</v>
      </c>
      <c r="BX49" s="2540">
        <v>0</v>
      </c>
      <c r="BY49" s="2541">
        <v>3.0024213074964219E-3</v>
      </c>
      <c r="BZ49" s="2541">
        <v>3.0744441998680809E-2</v>
      </c>
      <c r="CA49" s="2541">
        <v>6.7796610169507424E-4</v>
      </c>
      <c r="CB49" s="2541">
        <v>2.8571428571262316E-3</v>
      </c>
      <c r="CC49" s="2540">
        <v>0</v>
      </c>
      <c r="CD49" s="2541">
        <v>6.7796610169507424E-4</v>
      </c>
      <c r="CE49" s="2541">
        <v>6.7796610169507424E-4</v>
      </c>
      <c r="CF49" s="2541">
        <v>6.7796610169507424E-4</v>
      </c>
      <c r="CG49" s="2541">
        <v>6.7796610169507422E-3</v>
      </c>
      <c r="CH49" s="2541">
        <v>1.6658595641624935E-2</v>
      </c>
      <c r="CI49" s="2541">
        <v>5.0093770636307475E-2</v>
      </c>
      <c r="CJ49" s="2541">
        <v>0.72113166583476085</v>
      </c>
      <c r="CK49" s="2540">
        <v>1.0097907017125543</v>
      </c>
      <c r="CL49" s="2540">
        <v>1.1875415503308624</v>
      </c>
      <c r="CM49" s="2540">
        <v>2.7904547655722123</v>
      </c>
      <c r="CN49" s="2541">
        <v>9.7822143957798424E-2</v>
      </c>
      <c r="CO49" s="2541">
        <v>2.1987673343605078E-2</v>
      </c>
      <c r="CP49" s="2541">
        <v>2.9830508474721156E-3</v>
      </c>
      <c r="CQ49" s="2541">
        <v>1.6132951793894946E-2</v>
      </c>
      <c r="CR49" s="2541">
        <v>6.3922518159475368E-3</v>
      </c>
      <c r="CS49" s="2541">
        <v>1.1023552718466344E-2</v>
      </c>
      <c r="CT49" s="2541">
        <v>8.9896544133811207E-3</v>
      </c>
      <c r="CU49" s="2541">
        <v>4.4842615012081989E-3</v>
      </c>
      <c r="CV49" s="2541">
        <v>2.8571428571262316E-3</v>
      </c>
      <c r="CW49" s="2541">
        <v>2.2355271846937027E-2</v>
      </c>
      <c r="CX49" s="2541">
        <v>5.4274084124843131E-3</v>
      </c>
      <c r="CY49" s="2540">
        <v>1.3345955180726483</v>
      </c>
      <c r="CZ49" s="2540">
        <v>2.692632621614413</v>
      </c>
      <c r="DA49" s="2541">
        <v>0.16351882016291228</v>
      </c>
      <c r="DB49" s="2541">
        <v>0.24668962853937354</v>
      </c>
      <c r="DC49" s="2541">
        <v>0.41902662666043755</v>
      </c>
      <c r="DD49" s="2541">
        <v>0.16054794922583507</v>
      </c>
      <c r="DE49" s="2541">
        <v>9.5005943209158297E-2</v>
      </c>
      <c r="DF49" s="2541">
        <v>0.18278255731822776</v>
      </c>
      <c r="DG49" s="2541">
        <v>4.2221439577309512E-2</v>
      </c>
      <c r="DH49" s="2541">
        <v>9.6610169492232553E-3</v>
      </c>
      <c r="DI49" s="2541">
        <v>2.5355932203578058E-2</v>
      </c>
      <c r="DJ49" s="2541">
        <v>4.895751705927754E-2</v>
      </c>
      <c r="DK49" s="2541">
        <v>2.9181852937463466E-2</v>
      </c>
      <c r="DL49" s="2541">
        <v>2.7440017609599351E-2</v>
      </c>
      <c r="DM49" s="2541">
        <v>1.4928461369102804E-2</v>
      </c>
      <c r="DN49" s="2540">
        <v>0</v>
      </c>
      <c r="DO49" s="2541">
        <v>0.11436055470017496</v>
      </c>
      <c r="DP49" s="2540">
        <v>1.3580371035417651</v>
      </c>
      <c r="DQ49" s="2541">
        <v>0.74933816050007918</v>
      </c>
      <c r="DR49" s="2541">
        <v>9.5958617653255474E-2</v>
      </c>
      <c r="DS49" s="2541">
        <v>6.3997358573224042E-2</v>
      </c>
      <c r="DT49" s="2541">
        <v>0.44874296681520626</v>
      </c>
      <c r="DU49" s="2540">
        <v>0</v>
      </c>
      <c r="DV49" s="2542">
        <v>0.26655486173051729</v>
      </c>
      <c r="DW49" s="2530"/>
    </row>
    <row r="50" spans="1:127" ht="17.850000000000001" customHeight="1">
      <c r="A50" s="156"/>
      <c r="B50" s="156" t="s">
        <v>2914</v>
      </c>
      <c r="C50" s="156"/>
      <c r="D50" s="1089"/>
      <c r="E50" s="2949">
        <f>BQ48</f>
        <v>5.3405278991401408</v>
      </c>
      <c r="F50" s="2947">
        <f t="shared" si="27"/>
        <v>2.8693641648391424</v>
      </c>
      <c r="G50" s="1762">
        <f t="shared" si="27"/>
        <v>0.87235102768658879</v>
      </c>
      <c r="H50" s="1762">
        <f t="shared" si="27"/>
        <v>1.278042965286226</v>
      </c>
      <c r="I50" s="1762">
        <f t="shared" si="27"/>
        <v>0.37471514268161743</v>
      </c>
      <c r="J50" s="1762">
        <f t="shared" si="27"/>
        <v>0.23777379753290928</v>
      </c>
      <c r="K50" s="1762">
        <f t="shared" si="27"/>
        <v>7.8840070561834365E-3</v>
      </c>
      <c r="L50" s="1762">
        <f t="shared" si="27"/>
        <v>0</v>
      </c>
      <c r="M50" s="1762">
        <f t="shared" si="27"/>
        <v>2.1520537275033814E-2</v>
      </c>
      <c r="N50" s="1762">
        <f t="shared" si="27"/>
        <v>2.5616864779299673E-2</v>
      </c>
      <c r="O50" s="1762">
        <f t="shared" si="27"/>
        <v>0</v>
      </c>
      <c r="P50" s="1762">
        <f t="shared" si="27"/>
        <v>2.6352102882033841E-2</v>
      </c>
      <c r="Q50" s="1762">
        <f t="shared" si="27"/>
        <v>8.1168831168798572E-4</v>
      </c>
      <c r="R50" s="1762">
        <f t="shared" si="27"/>
        <v>0</v>
      </c>
      <c r="S50" s="1762">
        <f t="shared" si="27"/>
        <v>0</v>
      </c>
      <c r="T50" s="1762">
        <f t="shared" si="27"/>
        <v>0</v>
      </c>
      <c r="U50" s="1762">
        <f t="shared" si="27"/>
        <v>1.4977551740509595E-3</v>
      </c>
      <c r="V50" s="1762">
        <f t="shared" si="27"/>
        <v>3.1366314234596098E-3</v>
      </c>
      <c r="W50" s="1762">
        <f t="shared" si="27"/>
        <v>5.0121758246958366E-2</v>
      </c>
      <c r="X50" s="2950">
        <f t="shared" si="27"/>
        <v>0.48692606387408005</v>
      </c>
      <c r="Y50" s="2950">
        <f t="shared" si="27"/>
        <v>0.41640175873052926</v>
      </c>
      <c r="Z50" s="2950">
        <f t="shared" si="27"/>
        <v>0.71897017186632628</v>
      </c>
      <c r="AA50" s="156"/>
      <c r="AB50" s="156" t="s">
        <v>2393</v>
      </c>
      <c r="AC50" s="156"/>
      <c r="AD50" s="1089"/>
      <c r="AE50" s="1278">
        <f>CM48</f>
        <v>2.2317314752017112</v>
      </c>
      <c r="AF50" s="1281">
        <f t="shared" si="28"/>
        <v>0.35146253494936658</v>
      </c>
      <c r="AG50" s="1281">
        <f t="shared" si="28"/>
        <v>0.12427715586412089</v>
      </c>
      <c r="AH50" s="1281">
        <f t="shared" si="28"/>
        <v>9.6735208207911774E-2</v>
      </c>
      <c r="AI50" s="1281">
        <f t="shared" si="28"/>
        <v>5.8371050145557393E-2</v>
      </c>
      <c r="AJ50" s="1281">
        <f t="shared" si="28"/>
        <v>3.0379191431971875E-2</v>
      </c>
      <c r="AK50" s="1281">
        <f t="shared" si="28"/>
        <v>1.4735372857751053E-2</v>
      </c>
      <c r="AL50" s="1281">
        <f t="shared" si="28"/>
        <v>2.3463672031555423E-2</v>
      </c>
      <c r="AM50" s="1281">
        <f t="shared" si="28"/>
        <v>1.5597551060671148E-2</v>
      </c>
      <c r="AN50" s="1281">
        <f t="shared" si="28"/>
        <v>2.4064024587844798E-3</v>
      </c>
      <c r="AO50" s="1281">
        <f t="shared" si="28"/>
        <v>4.2098635950620902E-3</v>
      </c>
      <c r="AP50" s="1281">
        <f t="shared" si="28"/>
        <v>0</v>
      </c>
      <c r="AQ50" s="1281">
        <f t="shared" si="28"/>
        <v>0.68499406319152456</v>
      </c>
      <c r="AR50" s="1281">
        <f t="shared" si="28"/>
        <v>1.8802689402523445</v>
      </c>
      <c r="AS50" s="1281">
        <f t="shared" si="28"/>
        <v>0.18680552677305273</v>
      </c>
      <c r="AT50" s="1281">
        <f t="shared" si="28"/>
        <v>0.11767841913259285</v>
      </c>
      <c r="AU50" s="1281">
        <f t="shared" si="28"/>
        <v>0.1597454899863725</v>
      </c>
      <c r="AV50" s="1281">
        <f t="shared" si="28"/>
        <v>9.0882576756446523E-2</v>
      </c>
      <c r="AW50" s="1281">
        <f t="shared" si="28"/>
        <v>7.48700545789341E-2</v>
      </c>
      <c r="AX50" s="1281">
        <f t="shared" si="28"/>
        <v>0.10441849290953253</v>
      </c>
      <c r="AY50" s="1281">
        <f t="shared" si="28"/>
        <v>1.112187180561487E-2</v>
      </c>
      <c r="AZ50" s="1281">
        <f t="shared" si="28"/>
        <v>2.987540506452775E-3</v>
      </c>
      <c r="BA50" s="1281">
        <f t="shared" si="28"/>
        <v>2.1370884417155452E-2</v>
      </c>
      <c r="BB50" s="1281">
        <f t="shared" si="28"/>
        <v>5.1010760638693364E-2</v>
      </c>
      <c r="BC50" s="1281">
        <f t="shared" si="28"/>
        <v>1.0990554125102801E-3</v>
      </c>
      <c r="BD50" s="1281">
        <f t="shared" si="28"/>
        <v>1.7150905343646473E-2</v>
      </c>
      <c r="BE50" s="1281">
        <f t="shared" si="28"/>
        <v>2.4302115932025099E-2</v>
      </c>
      <c r="BF50" s="1281">
        <f t="shared" si="28"/>
        <v>1.0990554125102801E-3</v>
      </c>
      <c r="BG50" s="1281">
        <f t="shared" si="28"/>
        <v>3.3662216516535559E-2</v>
      </c>
      <c r="BH50" s="1281">
        <f t="shared" si="28"/>
        <v>1.1952748770608193</v>
      </c>
      <c r="BI50" s="1281">
        <f t="shared" si="28"/>
        <v>0.61853743671253802</v>
      </c>
      <c r="BJ50" s="1281">
        <f t="shared" si="28"/>
        <v>0.16849955996720228</v>
      </c>
      <c r="BK50" s="1281">
        <f t="shared" si="28"/>
        <v>7.5429357307039549E-2</v>
      </c>
      <c r="BL50" s="1281">
        <f t="shared" si="28"/>
        <v>0.38615362970550132</v>
      </c>
      <c r="BM50" s="1281">
        <f t="shared" si="28"/>
        <v>2.1456564043236391E-2</v>
      </c>
      <c r="BN50" s="1281">
        <f t="shared" si="28"/>
        <v>0.23943225909928675</v>
      </c>
      <c r="BO50" s="3627" t="s">
        <v>1011</v>
      </c>
      <c r="BP50" s="3628"/>
      <c r="BQ50" s="2539">
        <v>10.823822977845067</v>
      </c>
      <c r="BR50" s="2540">
        <v>6.7247287853951496</v>
      </c>
      <c r="BS50" s="2540">
        <v>1.4733977055975356</v>
      </c>
      <c r="BT50" s="2540">
        <v>3.455992112502305</v>
      </c>
      <c r="BU50" s="2541">
        <v>0.53709986433295609</v>
      </c>
      <c r="BV50" s="2541">
        <v>0.37401794963206275</v>
      </c>
      <c r="BW50" s="2541">
        <v>1.355843503376236E-2</v>
      </c>
      <c r="BX50" s="2540">
        <v>0</v>
      </c>
      <c r="BY50" s="2541">
        <v>1.23002499025307E-2</v>
      </c>
      <c r="BZ50" s="2541">
        <v>2.2088864433575127E-2</v>
      </c>
      <c r="CA50" s="2540">
        <v>0</v>
      </c>
      <c r="CB50" s="2541">
        <v>1.3113155919457109E-2</v>
      </c>
      <c r="CC50" s="2540">
        <v>0</v>
      </c>
      <c r="CD50" s="2541">
        <v>1.4443909484832863E-3</v>
      </c>
      <c r="CE50" s="2541">
        <v>9.6292729898885758E-4</v>
      </c>
      <c r="CF50" s="2540">
        <v>0</v>
      </c>
      <c r="CG50" s="2541">
        <v>4.8146364949442884E-3</v>
      </c>
      <c r="CH50" s="2541">
        <v>1.2999518536349577E-2</v>
      </c>
      <c r="CI50" s="2541">
        <v>8.1799736132801906E-2</v>
      </c>
      <c r="CJ50" s="2541">
        <v>0.96132957711714806</v>
      </c>
      <c r="CK50" s="2540">
        <v>1.9575626710522005</v>
      </c>
      <c r="CL50" s="2540">
        <v>1.7953389672953159</v>
      </c>
      <c r="CM50" s="2540">
        <v>3.977039590905699</v>
      </c>
      <c r="CN50" s="2541">
        <v>0.39570516089235852</v>
      </c>
      <c r="CO50" s="2541">
        <v>8.2275836593293392E-2</v>
      </c>
      <c r="CP50" s="2541">
        <v>6.5292537875324158E-2</v>
      </c>
      <c r="CQ50" s="2541">
        <v>4.4806849625688358E-2</v>
      </c>
      <c r="CR50" s="2541">
        <v>3.9141037313591108E-2</v>
      </c>
      <c r="CS50" s="2541">
        <v>6.2854731058260782E-2</v>
      </c>
      <c r="CT50" s="2541">
        <v>5.6606369076286538E-3</v>
      </c>
      <c r="CU50" s="2541">
        <v>1.5367235877608052E-2</v>
      </c>
      <c r="CV50" s="2541">
        <v>5.6147832267236707E-2</v>
      </c>
      <c r="CW50" s="2541">
        <v>3.2165025544939461E-2</v>
      </c>
      <c r="CX50" s="2541">
        <v>2.8887818969665729E-2</v>
      </c>
      <c r="CY50" s="2540">
        <v>1.2331906255826823</v>
      </c>
      <c r="CZ50" s="2540">
        <v>3.5813344300133414</v>
      </c>
      <c r="DA50" s="2541">
        <v>0.20310790338750323</v>
      </c>
      <c r="DB50" s="2541">
        <v>0.24491243593199241</v>
      </c>
      <c r="DC50" s="2541">
        <v>0.21104903243657019</v>
      </c>
      <c r="DD50" s="2541">
        <v>0.17036004020269235</v>
      </c>
      <c r="DE50" s="2541">
        <v>0.12511724380444952</v>
      </c>
      <c r="DF50" s="2541">
        <v>0.22661364303668677</v>
      </c>
      <c r="DG50" s="2541">
        <v>4.401845680134113E-2</v>
      </c>
      <c r="DH50" s="2541">
        <v>2.4508792443305075E-2</v>
      </c>
      <c r="DI50" s="2541">
        <v>3.6525004266930318E-2</v>
      </c>
      <c r="DJ50" s="2541">
        <v>0.1338855046877605</v>
      </c>
      <c r="DK50" s="2541">
        <v>4.8146364949442879E-4</v>
      </c>
      <c r="DL50" s="2541">
        <v>1.7630740307672494E-2</v>
      </c>
      <c r="DM50" s="2541">
        <v>1.9190100752131487E-2</v>
      </c>
      <c r="DN50" s="2540">
        <v>0</v>
      </c>
      <c r="DO50" s="2541">
        <v>0.14239392099799825</v>
      </c>
      <c r="DP50" s="2540">
        <v>2.3481438044306584</v>
      </c>
      <c r="DQ50" s="2541">
        <v>0.97058912082199666</v>
      </c>
      <c r="DR50" s="2541">
        <v>0.20090115220066374</v>
      </c>
      <c r="DS50" s="2541">
        <v>0.27257010656740377</v>
      </c>
      <c r="DT50" s="2540">
        <v>1.0123272913896637</v>
      </c>
      <c r="DU50" s="2541">
        <v>3.3014650251098517E-2</v>
      </c>
      <c r="DV50" s="2542">
        <v>0.12205460154421381</v>
      </c>
      <c r="DW50" s="2530"/>
    </row>
    <row r="51" spans="1:127" ht="17.850000000000001" customHeight="1">
      <c r="A51" s="156"/>
      <c r="B51" s="155" t="s">
        <v>1879</v>
      </c>
      <c r="C51" s="156"/>
      <c r="D51" s="1089"/>
      <c r="E51" s="2949">
        <f>BQ56</f>
        <v>8.0416663591959541</v>
      </c>
      <c r="F51" s="2949">
        <f t="shared" ref="F51:Z51" si="29">BR56</f>
        <v>4.889779688639627</v>
      </c>
      <c r="G51" s="2949">
        <f t="shared" si="29"/>
        <v>1.1553417964043118</v>
      </c>
      <c r="H51" s="2949">
        <f t="shared" si="29"/>
        <v>2.4025192381001776</v>
      </c>
      <c r="I51" s="2949">
        <f t="shared" si="29"/>
        <v>0.44807974599512629</v>
      </c>
      <c r="J51" s="2949">
        <f t="shared" si="29"/>
        <v>0.30391632494689597</v>
      </c>
      <c r="K51" s="2949">
        <f t="shared" si="29"/>
        <v>1.1628985035810238E-2</v>
      </c>
      <c r="L51" s="2949">
        <f t="shared" si="29"/>
        <v>0</v>
      </c>
      <c r="M51" s="2949">
        <f t="shared" si="29"/>
        <v>1.1841706094781121E-2</v>
      </c>
      <c r="N51" s="2949">
        <f t="shared" si="29"/>
        <v>3.4282521126184823E-2</v>
      </c>
      <c r="O51" s="2949">
        <f t="shared" si="29"/>
        <v>1.8921475875122366E-4</v>
      </c>
      <c r="P51" s="2949">
        <f t="shared" si="29"/>
        <v>8.1335434351177405E-3</v>
      </c>
      <c r="Q51" s="2949">
        <f t="shared" si="29"/>
        <v>0</v>
      </c>
      <c r="R51" s="2949">
        <f t="shared" si="29"/>
        <v>7.5685903500489462E-4</v>
      </c>
      <c r="S51" s="2949">
        <f t="shared" si="29"/>
        <v>7.5685903500489462E-4</v>
      </c>
      <c r="T51" s="2949">
        <f t="shared" si="29"/>
        <v>1.8921475875122366E-4</v>
      </c>
      <c r="U51" s="2949">
        <f t="shared" si="29"/>
        <v>5.8420175654962988E-3</v>
      </c>
      <c r="V51" s="2949">
        <f t="shared" si="29"/>
        <v>1.3453583963653105E-2</v>
      </c>
      <c r="W51" s="2949">
        <f t="shared" si="29"/>
        <v>5.7088916239674353E-2</v>
      </c>
      <c r="X51" s="2949">
        <f t="shared" si="29"/>
        <v>0.74006841395333001</v>
      </c>
      <c r="Y51" s="2949">
        <f t="shared" si="29"/>
        <v>1.2143710781517223</v>
      </c>
      <c r="Z51" s="2949">
        <f t="shared" si="29"/>
        <v>1.3319186541351404</v>
      </c>
      <c r="AA51" s="156"/>
      <c r="AB51" s="2890" t="s">
        <v>1879</v>
      </c>
      <c r="AC51" s="156"/>
      <c r="AD51" s="1089"/>
      <c r="AE51" s="1278">
        <f>CM56</f>
        <v>2.953942044491555</v>
      </c>
      <c r="AF51" s="1278">
        <f t="shared" ref="AF51:BN51" si="30">CN56</f>
        <v>0.23444781127070205</v>
      </c>
      <c r="AG51" s="1278">
        <f t="shared" si="30"/>
        <v>4.9942192077828046E-2</v>
      </c>
      <c r="AH51" s="1278">
        <f t="shared" si="30"/>
        <v>3.5350302391170922E-2</v>
      </c>
      <c r="AI51" s="1278">
        <f t="shared" si="30"/>
        <v>2.5122013361997236E-2</v>
      </c>
      <c r="AJ51" s="1278">
        <f t="shared" si="30"/>
        <v>2.6685120112797091E-2</v>
      </c>
      <c r="AK51" s="1278">
        <f t="shared" si="30"/>
        <v>3.5741252695273298E-2</v>
      </c>
      <c r="AL51" s="1278">
        <f t="shared" si="30"/>
        <v>6.4364963324289462E-3</v>
      </c>
      <c r="AM51" s="1278">
        <f t="shared" si="30"/>
        <v>9.4357996414650338E-3</v>
      </c>
      <c r="AN51" s="1278">
        <f t="shared" si="30"/>
        <v>2.3620309050775071E-2</v>
      </c>
      <c r="AO51" s="1278">
        <f t="shared" si="30"/>
        <v>2.9946467833378284E-2</v>
      </c>
      <c r="AP51" s="1278">
        <f t="shared" si="30"/>
        <v>1.2869038607118615E-2</v>
      </c>
      <c r="AQ51" s="1278">
        <f t="shared" si="30"/>
        <v>1.0902275037196771</v>
      </c>
      <c r="AR51" s="1278">
        <f t="shared" si="30"/>
        <v>2.7194942332208512</v>
      </c>
      <c r="AS51" s="1278">
        <f t="shared" si="30"/>
        <v>0.16606365107828214</v>
      </c>
      <c r="AT51" s="1278">
        <f t="shared" si="30"/>
        <v>0.20915952123029349</v>
      </c>
      <c r="AU51" s="1278">
        <f t="shared" si="30"/>
        <v>0.23905745030196515</v>
      </c>
      <c r="AV51" s="1278">
        <f t="shared" si="30"/>
        <v>0.15252079943989155</v>
      </c>
      <c r="AW51" s="1278">
        <f t="shared" si="30"/>
        <v>0.11544072281381791</v>
      </c>
      <c r="AX51" s="1278">
        <f t="shared" si="30"/>
        <v>0.16711566679841383</v>
      </c>
      <c r="AY51" s="1278">
        <f t="shared" si="30"/>
        <v>3.3909458267708886E-2</v>
      </c>
      <c r="AZ51" s="1278">
        <f t="shared" si="30"/>
        <v>1.3899589214360367E-2</v>
      </c>
      <c r="BA51" s="1278">
        <f t="shared" si="30"/>
        <v>2.3145038371480329E-2</v>
      </c>
      <c r="BB51" s="1278">
        <f t="shared" si="30"/>
        <v>7.9369015208196753E-2</v>
      </c>
      <c r="BC51" s="1278">
        <f t="shared" si="30"/>
        <v>1.1569951777050032E-2</v>
      </c>
      <c r="BD51" s="1278">
        <f t="shared" si="30"/>
        <v>1.6728678816189845E-2</v>
      </c>
      <c r="BE51" s="1278">
        <f t="shared" si="30"/>
        <v>1.2173311235267345E-2</v>
      </c>
      <c r="BF51" s="1278">
        <f t="shared" si="30"/>
        <v>0</v>
      </c>
      <c r="BG51" s="1278">
        <f t="shared" si="30"/>
        <v>9.1395511901633045E-2</v>
      </c>
      <c r="BH51" s="1278">
        <f t="shared" si="30"/>
        <v>1.629266729501176</v>
      </c>
      <c r="BI51" s="1278">
        <f t="shared" si="30"/>
        <v>0.775962360834905</v>
      </c>
      <c r="BJ51" s="1278">
        <f t="shared" si="30"/>
        <v>0.13298465533727907</v>
      </c>
      <c r="BK51" s="1278">
        <f t="shared" si="30"/>
        <v>0.13079713529378453</v>
      </c>
      <c r="BL51" s="1278">
        <f t="shared" si="30"/>
        <v>0.62424047398614391</v>
      </c>
      <c r="BM51" s="1278">
        <f t="shared" si="30"/>
        <v>2.8219561860126405E-2</v>
      </c>
      <c r="BN51" s="1278">
        <f t="shared" si="30"/>
        <v>0.19794462606476645</v>
      </c>
      <c r="BO51" s="3627" t="s">
        <v>1012</v>
      </c>
      <c r="BP51" s="3628"/>
      <c r="BQ51" s="2539">
        <v>5.3172069536267319</v>
      </c>
      <c r="BR51" s="2540">
        <v>3.2197959808056309</v>
      </c>
      <c r="BS51" s="2541">
        <v>0.94570610596767013</v>
      </c>
      <c r="BT51" s="2540">
        <v>1.3746973386040946</v>
      </c>
      <c r="BU51" s="2541">
        <v>0.38591313537615068</v>
      </c>
      <c r="BV51" s="2541">
        <v>0.24565622401513221</v>
      </c>
      <c r="BW51" s="2541">
        <v>1.1328130226473396E-2</v>
      </c>
      <c r="BX51" s="2540">
        <v>0</v>
      </c>
      <c r="BY51" s="2541">
        <v>1.8815479650783635E-2</v>
      </c>
      <c r="BZ51" s="2541">
        <v>5.1907963517203622E-2</v>
      </c>
      <c r="CA51" s="2540">
        <v>0</v>
      </c>
      <c r="CB51" s="2541">
        <v>6.6563568930292118E-3</v>
      </c>
      <c r="CC51" s="2540">
        <v>0</v>
      </c>
      <c r="CD51" s="2540">
        <v>0</v>
      </c>
      <c r="CE51" s="2541">
        <v>5.7703404500896837E-4</v>
      </c>
      <c r="CF51" s="2540">
        <v>0</v>
      </c>
      <c r="CG51" s="2541">
        <v>6.2752814966226967E-3</v>
      </c>
      <c r="CH51" s="2541">
        <v>1.1269914989331097E-2</v>
      </c>
      <c r="CI51" s="2541">
        <v>3.3426750542566046E-2</v>
      </c>
      <c r="CJ51" s="2541">
        <v>0.49100451757904173</v>
      </c>
      <c r="CK51" s="2541">
        <v>0.49777968564890251</v>
      </c>
      <c r="CL51" s="2541">
        <v>0.8993925362338655</v>
      </c>
      <c r="CM51" s="2540">
        <v>1.8669080759414072</v>
      </c>
      <c r="CN51" s="2541">
        <v>0.15746647493037133</v>
      </c>
      <c r="CO51" s="2541">
        <v>3.4983124261514349E-2</v>
      </c>
      <c r="CP51" s="2541">
        <v>2.7013125776252065E-2</v>
      </c>
      <c r="CQ51" s="2541">
        <v>9.1805597516355416E-3</v>
      </c>
      <c r="CR51" s="2541">
        <v>2.9028478861670138E-2</v>
      </c>
      <c r="CS51" s="2541">
        <v>2.4283614441286901E-2</v>
      </c>
      <c r="CT51" s="2541">
        <v>5.1933064050807155E-3</v>
      </c>
      <c r="CU51" s="2541">
        <v>6.5413539948432076E-3</v>
      </c>
      <c r="CV51" s="2541">
        <v>2.3081361800358735E-3</v>
      </c>
      <c r="CW51" s="2541">
        <v>3.3748585382765824E-2</v>
      </c>
      <c r="CX51" s="2540">
        <v>0</v>
      </c>
      <c r="CY51" s="2541">
        <v>0.71089846431956261</v>
      </c>
      <c r="CZ51" s="2540">
        <v>1.7094416010110358</v>
      </c>
      <c r="DA51" s="2541">
        <v>0.12383209513706524</v>
      </c>
      <c r="DB51" s="2541">
        <v>0.13436684257109779</v>
      </c>
      <c r="DC51" s="2541">
        <v>0.11944922686147504</v>
      </c>
      <c r="DD51" s="2541">
        <v>0.12430836493404511</v>
      </c>
      <c r="DE51" s="2541">
        <v>0.12123597141123671</v>
      </c>
      <c r="DF51" s="2541">
        <v>8.2472873859173831E-2</v>
      </c>
      <c r="DG51" s="2541">
        <v>1.4719289551014111E-2</v>
      </c>
      <c r="DH51" s="2541">
        <v>4.7920179417391016E-3</v>
      </c>
      <c r="DI51" s="2541">
        <v>5.2274056148663168E-3</v>
      </c>
      <c r="DJ51" s="2541">
        <v>3.9915011238517331E-2</v>
      </c>
      <c r="DK51" s="2541">
        <v>9.8695684125544737E-3</v>
      </c>
      <c r="DL51" s="2541">
        <v>6.5308678305610723E-3</v>
      </c>
      <c r="DM51" s="2541">
        <v>1.418713269921437E-3</v>
      </c>
      <c r="DN51" s="2540">
        <v>0</v>
      </c>
      <c r="DO51" s="2541">
        <v>1.0727806292241182E-2</v>
      </c>
      <c r="DP51" s="2541">
        <v>0.99854313669147376</v>
      </c>
      <c r="DQ51" s="2541">
        <v>0.56536277341449803</v>
      </c>
      <c r="DR51" s="2541">
        <v>8.3100547777333264E-2</v>
      </c>
      <c r="DS51" s="2541">
        <v>1.7737244542121593E-2</v>
      </c>
      <c r="DT51" s="2541">
        <v>0.30848888906381344</v>
      </c>
      <c r="DU51" s="2541">
        <v>4.6491030501582715E-2</v>
      </c>
      <c r="DV51" s="2542">
        <v>0.23050289687969361</v>
      </c>
      <c r="DW51" s="2530"/>
    </row>
    <row r="52" spans="1:127" ht="17.850000000000001" customHeight="1">
      <c r="A52" s="156"/>
      <c r="B52" s="156" t="s">
        <v>2394</v>
      </c>
      <c r="C52" s="166"/>
      <c r="D52" s="1083"/>
      <c r="E52" s="2949">
        <f>BQ49</f>
        <v>7.3250215137138817</v>
      </c>
      <c r="F52" s="2949">
        <f t="shared" ref="F52:U54" si="31">BR49</f>
        <v>4.2680118864111538</v>
      </c>
      <c r="G52" s="2949">
        <f t="shared" si="31"/>
        <v>0.9537801205616353</v>
      </c>
      <c r="H52" s="2949">
        <f t="shared" si="31"/>
        <v>2.1266902155186544</v>
      </c>
      <c r="I52" s="2949">
        <f t="shared" si="31"/>
        <v>0.39576784797133951</v>
      </c>
      <c r="J52" s="2949">
        <f t="shared" si="31"/>
        <v>0.27365441338321811</v>
      </c>
      <c r="K52" s="2949">
        <f t="shared" si="31"/>
        <v>9.2655367231544421E-3</v>
      </c>
      <c r="L52" s="2949">
        <f t="shared" si="31"/>
        <v>0</v>
      </c>
      <c r="M52" s="2949">
        <f t="shared" si="31"/>
        <v>3.0024213074964219E-3</v>
      </c>
      <c r="N52" s="2949">
        <f t="shared" si="31"/>
        <v>3.0744441998680809E-2</v>
      </c>
      <c r="O52" s="2949">
        <f t="shared" si="31"/>
        <v>6.7796610169507424E-4</v>
      </c>
      <c r="P52" s="2949">
        <f t="shared" si="31"/>
        <v>2.8571428571262316E-3</v>
      </c>
      <c r="Q52" s="2949">
        <f t="shared" si="31"/>
        <v>0</v>
      </c>
      <c r="R52" s="2949">
        <f t="shared" si="31"/>
        <v>6.7796610169507424E-4</v>
      </c>
      <c r="S52" s="2949">
        <f t="shared" si="31"/>
        <v>6.7796610169507424E-4</v>
      </c>
      <c r="T52" s="2949">
        <f t="shared" si="31"/>
        <v>6.7796610169507424E-4</v>
      </c>
      <c r="U52" s="2949">
        <f t="shared" si="31"/>
        <v>6.7796610169507422E-3</v>
      </c>
      <c r="V52" s="2949">
        <f t="shared" ref="V52:Z54" si="32">CH49</f>
        <v>1.6658595641624935E-2</v>
      </c>
      <c r="W52" s="2949">
        <f t="shared" si="32"/>
        <v>5.0093770636307475E-2</v>
      </c>
      <c r="X52" s="2949">
        <f t="shared" si="32"/>
        <v>0.72113166583476085</v>
      </c>
      <c r="Y52" s="2949">
        <f t="shared" si="32"/>
        <v>1.0097907017125543</v>
      </c>
      <c r="Z52" s="2949">
        <f t="shared" si="32"/>
        <v>1.1875415503308624</v>
      </c>
      <c r="AA52" s="156"/>
      <c r="AB52" s="156" t="s">
        <v>2394</v>
      </c>
      <c r="AC52" s="166"/>
      <c r="AD52" s="1083"/>
      <c r="AE52" s="1278">
        <f>CM49</f>
        <v>2.7904547655722123</v>
      </c>
      <c r="AF52" s="1278">
        <f t="shared" ref="AF52:AU56" si="33">CN49</f>
        <v>9.7822143957798424E-2</v>
      </c>
      <c r="AG52" s="1278">
        <f t="shared" si="33"/>
        <v>2.1987673343605078E-2</v>
      </c>
      <c r="AH52" s="1278">
        <f t="shared" si="33"/>
        <v>2.9830508474721156E-3</v>
      </c>
      <c r="AI52" s="1278">
        <f t="shared" si="33"/>
        <v>1.6132951793894946E-2</v>
      </c>
      <c r="AJ52" s="1278">
        <f t="shared" si="33"/>
        <v>6.3922518159475368E-3</v>
      </c>
      <c r="AK52" s="1278">
        <f t="shared" si="33"/>
        <v>1.1023552718466344E-2</v>
      </c>
      <c r="AL52" s="1278">
        <f t="shared" si="33"/>
        <v>8.9896544133811207E-3</v>
      </c>
      <c r="AM52" s="1278">
        <f t="shared" si="33"/>
        <v>4.4842615012081989E-3</v>
      </c>
      <c r="AN52" s="1278">
        <f t="shared" si="33"/>
        <v>2.8571428571262316E-3</v>
      </c>
      <c r="AO52" s="1278">
        <f t="shared" si="33"/>
        <v>2.2355271846937027E-2</v>
      </c>
      <c r="AP52" s="1278">
        <f t="shared" si="33"/>
        <v>5.4274084124843131E-3</v>
      </c>
      <c r="AQ52" s="1278">
        <f t="shared" si="33"/>
        <v>1.3345955180726483</v>
      </c>
      <c r="AR52" s="1278">
        <f t="shared" si="33"/>
        <v>2.692632621614413</v>
      </c>
      <c r="AS52" s="1278">
        <f t="shared" si="33"/>
        <v>0.16351882016291228</v>
      </c>
      <c r="AT52" s="1278">
        <f t="shared" si="33"/>
        <v>0.24668962853937354</v>
      </c>
      <c r="AU52" s="1278">
        <f t="shared" si="33"/>
        <v>0.41902662666043755</v>
      </c>
      <c r="AV52" s="1278">
        <f t="shared" ref="AV52:BK56" si="34">DD49</f>
        <v>0.16054794922583507</v>
      </c>
      <c r="AW52" s="1278">
        <f t="shared" si="34"/>
        <v>9.5005943209158297E-2</v>
      </c>
      <c r="AX52" s="1278">
        <f t="shared" si="34"/>
        <v>0.18278255731822776</v>
      </c>
      <c r="AY52" s="1278">
        <f t="shared" si="34"/>
        <v>4.2221439577309512E-2</v>
      </c>
      <c r="AZ52" s="1278">
        <f t="shared" si="34"/>
        <v>9.6610169492232553E-3</v>
      </c>
      <c r="BA52" s="1278">
        <f t="shared" si="34"/>
        <v>2.5355932203578058E-2</v>
      </c>
      <c r="BB52" s="1278">
        <f t="shared" si="34"/>
        <v>4.895751705927754E-2</v>
      </c>
      <c r="BC52" s="1278">
        <f t="shared" si="34"/>
        <v>2.9181852937463466E-2</v>
      </c>
      <c r="BD52" s="1278">
        <f t="shared" si="34"/>
        <v>2.7440017609599351E-2</v>
      </c>
      <c r="BE52" s="1278">
        <f t="shared" si="34"/>
        <v>1.4928461369102804E-2</v>
      </c>
      <c r="BF52" s="1278">
        <f t="shared" si="34"/>
        <v>0</v>
      </c>
      <c r="BG52" s="1278">
        <f t="shared" si="34"/>
        <v>0.11436055470017496</v>
      </c>
      <c r="BH52" s="1278">
        <f t="shared" si="34"/>
        <v>1.3580371035417651</v>
      </c>
      <c r="BI52" s="1278">
        <f t="shared" si="34"/>
        <v>0.74933816050007918</v>
      </c>
      <c r="BJ52" s="1278">
        <f t="shared" si="34"/>
        <v>9.5958617653255474E-2</v>
      </c>
      <c r="BK52" s="1278">
        <f t="shared" si="34"/>
        <v>6.3997358573224042E-2</v>
      </c>
      <c r="BL52" s="1278">
        <f t="shared" ref="BL52:BN56" si="35">DT49</f>
        <v>0.44874296681520626</v>
      </c>
      <c r="BM52" s="1278">
        <f t="shared" si="35"/>
        <v>0</v>
      </c>
      <c r="BN52" s="1278">
        <f t="shared" si="35"/>
        <v>0.26655486173051729</v>
      </c>
      <c r="BO52" s="3627" t="s">
        <v>1013</v>
      </c>
      <c r="BP52" s="3628"/>
      <c r="BQ52" s="2539">
        <v>6.1980553008645582</v>
      </c>
      <c r="BR52" s="2540">
        <v>2.7811075200944257</v>
      </c>
      <c r="BS52" s="2540">
        <v>1.0934813759666135</v>
      </c>
      <c r="BT52" s="2541">
        <v>0.92391188420286563</v>
      </c>
      <c r="BU52" s="2541">
        <v>0.21257972741791592</v>
      </c>
      <c r="BV52" s="2541">
        <v>0.16147169643177411</v>
      </c>
      <c r="BW52" s="2540">
        <v>0</v>
      </c>
      <c r="BX52" s="2540">
        <v>0</v>
      </c>
      <c r="BY52" s="2541">
        <v>4.2072532901071295E-3</v>
      </c>
      <c r="BZ52" s="2541">
        <v>1.9605487069485724E-2</v>
      </c>
      <c r="CA52" s="2540">
        <v>0</v>
      </c>
      <c r="CB52" s="2540">
        <v>0</v>
      </c>
      <c r="CC52" s="2540">
        <v>0</v>
      </c>
      <c r="CD52" s="2540">
        <v>0</v>
      </c>
      <c r="CE52" s="2540">
        <v>0</v>
      </c>
      <c r="CF52" s="2540">
        <v>0</v>
      </c>
      <c r="CG52" s="2540">
        <v>0</v>
      </c>
      <c r="CH52" s="2541">
        <v>2.2094694952043393E-3</v>
      </c>
      <c r="CI52" s="2541">
        <v>2.5085821131344662E-2</v>
      </c>
      <c r="CJ52" s="2541">
        <v>0.33238822927928957</v>
      </c>
      <c r="CK52" s="2541">
        <v>0.37894392750566025</v>
      </c>
      <c r="CL52" s="2541">
        <v>0.76371425992494701</v>
      </c>
      <c r="CM52" s="2540">
        <v>3.1218242728030918</v>
      </c>
      <c r="CN52" s="2541">
        <v>0.38485991380403362</v>
      </c>
      <c r="CO52" s="2541">
        <v>3.5681909894392655E-2</v>
      </c>
      <c r="CP52" s="2541">
        <v>0.12630627676943956</v>
      </c>
      <c r="CQ52" s="2541">
        <v>6.4998290625258193E-2</v>
      </c>
      <c r="CR52" s="2541">
        <v>5.7469475948053829E-2</v>
      </c>
      <c r="CS52" s="2541">
        <v>0.13541169361901001</v>
      </c>
      <c r="CT52" s="2541">
        <v>4.5453408867193353E-2</v>
      </c>
      <c r="CU52" s="2541">
        <v>1.6833361746556707E-2</v>
      </c>
      <c r="CV52" s="2540">
        <v>0</v>
      </c>
      <c r="CW52" s="2541">
        <v>4.149392874942906E-2</v>
      </c>
      <c r="CX52" s="2540">
        <v>0</v>
      </c>
      <c r="CY52" s="2540">
        <v>1.2071237533692512</v>
      </c>
      <c r="CZ52" s="2540">
        <v>2.7369643589990575</v>
      </c>
      <c r="DA52" s="2541">
        <v>0.26455988191608304</v>
      </c>
      <c r="DB52" s="2541">
        <v>0.28122997257862326</v>
      </c>
      <c r="DC52" s="2541">
        <v>0.31684960606325702</v>
      </c>
      <c r="DD52" s="2541">
        <v>0.21881917945824017</v>
      </c>
      <c r="DE52" s="2541">
        <v>0.33738954344132233</v>
      </c>
      <c r="DF52" s="2541">
        <v>0.25386315133188542</v>
      </c>
      <c r="DG52" s="2541">
        <v>4.928768928804414E-2</v>
      </c>
      <c r="DH52" s="2540">
        <v>0</v>
      </c>
      <c r="DI52" s="2541">
        <v>4.7460233271824706E-2</v>
      </c>
      <c r="DJ52" s="2541">
        <v>0.10020529085679021</v>
      </c>
      <c r="DK52" s="2540">
        <v>0</v>
      </c>
      <c r="DL52" s="2541">
        <v>5.4181705053599857E-2</v>
      </c>
      <c r="DM52" s="2541">
        <v>6.4460977813549647E-2</v>
      </c>
      <c r="DN52" s="2540">
        <v>0</v>
      </c>
      <c r="DO52" s="2540">
        <v>0</v>
      </c>
      <c r="DP52" s="2540">
        <v>1.5298406056298068</v>
      </c>
      <c r="DQ52" s="2540">
        <v>1.2378120988734118</v>
      </c>
      <c r="DR52" s="2541">
        <v>0.16476587970803791</v>
      </c>
      <c r="DS52" s="2541">
        <v>3.0518977809370181E-2</v>
      </c>
      <c r="DT52" s="2541">
        <v>0.30593015641766669</v>
      </c>
      <c r="DU52" s="2540">
        <v>0</v>
      </c>
      <c r="DV52" s="2542">
        <v>0.29512350796703973</v>
      </c>
      <c r="DW52" s="2530"/>
    </row>
    <row r="53" spans="1:127" ht="17.850000000000001" customHeight="1">
      <c r="A53" s="156"/>
      <c r="B53" s="156" t="s">
        <v>2296</v>
      </c>
      <c r="C53" s="166"/>
      <c r="D53" s="1083"/>
      <c r="E53" s="2949">
        <f t="shared" ref="E53:E54" si="36">BQ50</f>
        <v>10.823822977845067</v>
      </c>
      <c r="F53" s="2949">
        <f t="shared" si="31"/>
        <v>6.7247287853951496</v>
      </c>
      <c r="G53" s="2949">
        <f t="shared" si="31"/>
        <v>1.4733977055975356</v>
      </c>
      <c r="H53" s="2949">
        <f t="shared" si="31"/>
        <v>3.455992112502305</v>
      </c>
      <c r="I53" s="2949">
        <f t="shared" si="31"/>
        <v>0.53709986433295609</v>
      </c>
      <c r="J53" s="2949">
        <f t="shared" si="31"/>
        <v>0.37401794963206275</v>
      </c>
      <c r="K53" s="2949">
        <f t="shared" si="31"/>
        <v>1.355843503376236E-2</v>
      </c>
      <c r="L53" s="2949">
        <f t="shared" si="31"/>
        <v>0</v>
      </c>
      <c r="M53" s="2949">
        <f t="shared" si="31"/>
        <v>1.23002499025307E-2</v>
      </c>
      <c r="N53" s="2949">
        <f t="shared" si="31"/>
        <v>2.2088864433575127E-2</v>
      </c>
      <c r="O53" s="2949">
        <f t="shared" si="31"/>
        <v>0</v>
      </c>
      <c r="P53" s="2949">
        <f t="shared" si="31"/>
        <v>1.3113155919457109E-2</v>
      </c>
      <c r="Q53" s="2949">
        <f t="shared" si="31"/>
        <v>0</v>
      </c>
      <c r="R53" s="2949">
        <f t="shared" si="31"/>
        <v>1.4443909484832863E-3</v>
      </c>
      <c r="S53" s="2949">
        <f t="shared" si="31"/>
        <v>9.6292729898885758E-4</v>
      </c>
      <c r="T53" s="2949">
        <f t="shared" si="31"/>
        <v>0</v>
      </c>
      <c r="U53" s="2949">
        <f t="shared" si="31"/>
        <v>4.8146364949442884E-3</v>
      </c>
      <c r="V53" s="2949">
        <f t="shared" si="32"/>
        <v>1.2999518536349577E-2</v>
      </c>
      <c r="W53" s="2949">
        <f t="shared" si="32"/>
        <v>8.1799736132801906E-2</v>
      </c>
      <c r="X53" s="2949">
        <f t="shared" si="32"/>
        <v>0.96132957711714806</v>
      </c>
      <c r="Y53" s="2949">
        <f t="shared" si="32"/>
        <v>1.9575626710522005</v>
      </c>
      <c r="Z53" s="2949">
        <f t="shared" si="32"/>
        <v>1.7953389672953159</v>
      </c>
      <c r="AA53" s="156"/>
      <c r="AB53" s="156" t="s">
        <v>2423</v>
      </c>
      <c r="AC53" s="166"/>
      <c r="AD53" s="1083"/>
      <c r="AE53" s="1278">
        <f t="shared" ref="AE53:AE54" si="37">CM50</f>
        <v>3.977039590905699</v>
      </c>
      <c r="AF53" s="1278">
        <f t="shared" si="33"/>
        <v>0.39570516089235852</v>
      </c>
      <c r="AG53" s="1278">
        <f t="shared" si="33"/>
        <v>8.2275836593293392E-2</v>
      </c>
      <c r="AH53" s="1278">
        <f t="shared" si="33"/>
        <v>6.5292537875324158E-2</v>
      </c>
      <c r="AI53" s="1278">
        <f t="shared" si="33"/>
        <v>4.4806849625688358E-2</v>
      </c>
      <c r="AJ53" s="1278">
        <f t="shared" si="33"/>
        <v>3.9141037313591108E-2</v>
      </c>
      <c r="AK53" s="1278">
        <f t="shared" si="33"/>
        <v>6.2854731058260782E-2</v>
      </c>
      <c r="AL53" s="1278">
        <f t="shared" si="33"/>
        <v>5.6606369076286538E-3</v>
      </c>
      <c r="AM53" s="1278">
        <f t="shared" si="33"/>
        <v>1.5367235877608052E-2</v>
      </c>
      <c r="AN53" s="1278">
        <f t="shared" si="33"/>
        <v>5.6147832267236707E-2</v>
      </c>
      <c r="AO53" s="1278">
        <f t="shared" si="33"/>
        <v>3.2165025544939461E-2</v>
      </c>
      <c r="AP53" s="1278">
        <f t="shared" si="33"/>
        <v>2.8887818969665729E-2</v>
      </c>
      <c r="AQ53" s="1278">
        <f t="shared" si="33"/>
        <v>1.2331906255826823</v>
      </c>
      <c r="AR53" s="1278">
        <f t="shared" si="33"/>
        <v>3.5813344300133414</v>
      </c>
      <c r="AS53" s="1278">
        <f t="shared" si="33"/>
        <v>0.20310790338750323</v>
      </c>
      <c r="AT53" s="1278">
        <f t="shared" si="33"/>
        <v>0.24491243593199241</v>
      </c>
      <c r="AU53" s="1278">
        <f t="shared" si="33"/>
        <v>0.21104903243657019</v>
      </c>
      <c r="AV53" s="1278">
        <f t="shared" si="34"/>
        <v>0.17036004020269235</v>
      </c>
      <c r="AW53" s="1278">
        <f t="shared" si="34"/>
        <v>0.12511724380444952</v>
      </c>
      <c r="AX53" s="1278">
        <f t="shared" si="34"/>
        <v>0.22661364303668677</v>
      </c>
      <c r="AY53" s="1278">
        <f t="shared" si="34"/>
        <v>4.401845680134113E-2</v>
      </c>
      <c r="AZ53" s="1278">
        <f t="shared" si="34"/>
        <v>2.4508792443305075E-2</v>
      </c>
      <c r="BA53" s="1278">
        <f t="shared" si="34"/>
        <v>3.6525004266930318E-2</v>
      </c>
      <c r="BB53" s="1278">
        <f t="shared" si="34"/>
        <v>0.1338855046877605</v>
      </c>
      <c r="BC53" s="1278">
        <f t="shared" si="34"/>
        <v>4.8146364949442879E-4</v>
      </c>
      <c r="BD53" s="1278">
        <f t="shared" si="34"/>
        <v>1.7630740307672494E-2</v>
      </c>
      <c r="BE53" s="1278">
        <f t="shared" si="34"/>
        <v>1.9190100752131487E-2</v>
      </c>
      <c r="BF53" s="1278">
        <f t="shared" si="34"/>
        <v>0</v>
      </c>
      <c r="BG53" s="1278">
        <f t="shared" si="34"/>
        <v>0.14239392099799825</v>
      </c>
      <c r="BH53" s="1278">
        <f t="shared" si="34"/>
        <v>2.3481438044306584</v>
      </c>
      <c r="BI53" s="1278">
        <f t="shared" si="34"/>
        <v>0.97058912082199666</v>
      </c>
      <c r="BJ53" s="1278">
        <f t="shared" si="34"/>
        <v>0.20090115220066374</v>
      </c>
      <c r="BK53" s="1278">
        <f t="shared" si="34"/>
        <v>0.27257010656740377</v>
      </c>
      <c r="BL53" s="1278">
        <f t="shared" si="35"/>
        <v>1.0123272913896637</v>
      </c>
      <c r="BM53" s="1278">
        <f t="shared" si="35"/>
        <v>3.3014650251098517E-2</v>
      </c>
      <c r="BN53" s="1278">
        <f t="shared" si="35"/>
        <v>0.12205460154421381</v>
      </c>
      <c r="BO53" s="3627" t="s">
        <v>1014</v>
      </c>
      <c r="BP53" s="3628"/>
      <c r="BQ53" s="2539">
        <v>7.1829550245004068</v>
      </c>
      <c r="BR53" s="2540">
        <v>3.1364233916678015</v>
      </c>
      <c r="BS53" s="2541">
        <v>0.97620416082004513</v>
      </c>
      <c r="BT53" s="2540">
        <v>1.3109274179383383</v>
      </c>
      <c r="BU53" s="2541">
        <v>0.30925660464453381</v>
      </c>
      <c r="BV53" s="2541">
        <v>0.16975884868551733</v>
      </c>
      <c r="BW53" s="2541">
        <v>5.7357783494724757E-3</v>
      </c>
      <c r="BX53" s="2540">
        <v>0</v>
      </c>
      <c r="BY53" s="2541">
        <v>9.283672712938092E-3</v>
      </c>
      <c r="BZ53" s="2540">
        <v>0</v>
      </c>
      <c r="CA53" s="2540">
        <v>0</v>
      </c>
      <c r="CB53" s="2541">
        <v>1.2755025619250569E-2</v>
      </c>
      <c r="CC53" s="2540">
        <v>0</v>
      </c>
      <c r="CD53" s="2540">
        <v>0</v>
      </c>
      <c r="CE53" s="2540">
        <v>0</v>
      </c>
      <c r="CF53" s="2540">
        <v>0</v>
      </c>
      <c r="CG53" s="2541">
        <v>2.3529411764687267E-3</v>
      </c>
      <c r="CH53" s="2540">
        <v>0</v>
      </c>
      <c r="CI53" s="2541">
        <v>0.10937033810088666</v>
      </c>
      <c r="CJ53" s="2541">
        <v>0.64455298792086191</v>
      </c>
      <c r="CK53" s="2541">
        <v>0.35711782537294251</v>
      </c>
      <c r="CL53" s="2541">
        <v>0.84929181290941713</v>
      </c>
      <c r="CM53" s="2540">
        <v>3.8065316328352492</v>
      </c>
      <c r="CN53" s="2541">
        <v>0.21503463687280847</v>
      </c>
      <c r="CO53" s="2541">
        <v>5.839438153306608E-2</v>
      </c>
      <c r="CP53" s="2541">
        <v>9.119408963593369E-3</v>
      </c>
      <c r="CQ53" s="2541">
        <v>4.4148642482132947E-2</v>
      </c>
      <c r="CR53" s="2541">
        <v>5.0986552545095876E-2</v>
      </c>
      <c r="CS53" s="2541">
        <v>4.4944959110167736E-2</v>
      </c>
      <c r="CT53" s="2541">
        <v>1.3176470588224869E-2</v>
      </c>
      <c r="CU53" s="2540">
        <v>0</v>
      </c>
      <c r="CV53" s="2540">
        <v>0</v>
      </c>
      <c r="CW53" s="2540">
        <v>0</v>
      </c>
      <c r="CX53" s="2541">
        <v>7.4792712638084959E-3</v>
      </c>
      <c r="CY53" s="2541">
        <v>0.94597750937879566</v>
      </c>
      <c r="CZ53" s="2540">
        <v>3.5914969959624408</v>
      </c>
      <c r="DA53" s="2541">
        <v>0.14188534420565396</v>
      </c>
      <c r="DB53" s="2541">
        <v>8.0445241079502711E-2</v>
      </c>
      <c r="DC53" s="2541">
        <v>0.32006070398926967</v>
      </c>
      <c r="DD53" s="2541">
        <v>0.14548026177009801</v>
      </c>
      <c r="DE53" s="2541">
        <v>0.25742088427910642</v>
      </c>
      <c r="DF53" s="2541">
        <v>8.965684754215382E-2</v>
      </c>
      <c r="DG53" s="2541">
        <v>6.5882352941124345E-3</v>
      </c>
      <c r="DH53" s="2541">
        <v>6.5882352941124345E-3</v>
      </c>
      <c r="DI53" s="2541">
        <v>6.5882352941124345E-3</v>
      </c>
      <c r="DJ53" s="2541">
        <v>2.5720773722988286E-2</v>
      </c>
      <c r="DK53" s="2541">
        <v>1.1777371784400614E-2</v>
      </c>
      <c r="DL53" s="2541">
        <v>1.1777371784400614E-2</v>
      </c>
      <c r="DM53" s="2541">
        <v>2.0616624368027005E-2</v>
      </c>
      <c r="DN53" s="2540">
        <v>0</v>
      </c>
      <c r="DO53" s="2541">
        <v>2.59456824514409E-2</v>
      </c>
      <c r="DP53" s="2540">
        <v>2.6455194865836442</v>
      </c>
      <c r="DQ53" s="2540">
        <v>1.6817494314766788</v>
      </c>
      <c r="DR53" s="2541">
        <v>0.25651050395159308</v>
      </c>
      <c r="DS53" s="2541">
        <v>0.4649782175793058</v>
      </c>
      <c r="DT53" s="2541">
        <v>0.56045438974105644</v>
      </c>
      <c r="DU53" s="2540">
        <v>0</v>
      </c>
      <c r="DV53" s="2542">
        <v>0.2399999999973611</v>
      </c>
      <c r="DW53" s="2530"/>
    </row>
    <row r="54" spans="1:127" ht="17.850000000000001" customHeight="1">
      <c r="A54" s="156"/>
      <c r="B54" s="156" t="s">
        <v>2242</v>
      </c>
      <c r="C54" s="166"/>
      <c r="D54" s="1083"/>
      <c r="E54" s="2949">
        <f t="shared" si="36"/>
        <v>5.3172069536267319</v>
      </c>
      <c r="F54" s="2949">
        <f t="shared" si="31"/>
        <v>3.2197959808056309</v>
      </c>
      <c r="G54" s="2949">
        <f t="shared" si="31"/>
        <v>0.94570610596767013</v>
      </c>
      <c r="H54" s="2949">
        <f t="shared" si="31"/>
        <v>1.3746973386040946</v>
      </c>
      <c r="I54" s="2949">
        <f t="shared" si="31"/>
        <v>0.38591313537615068</v>
      </c>
      <c r="J54" s="2949">
        <f t="shared" si="31"/>
        <v>0.24565622401513221</v>
      </c>
      <c r="K54" s="2949">
        <f t="shared" si="31"/>
        <v>1.1328130226473396E-2</v>
      </c>
      <c r="L54" s="2949">
        <f t="shared" si="31"/>
        <v>0</v>
      </c>
      <c r="M54" s="2949">
        <f t="shared" si="31"/>
        <v>1.8815479650783635E-2</v>
      </c>
      <c r="N54" s="2949">
        <f t="shared" si="31"/>
        <v>5.1907963517203622E-2</v>
      </c>
      <c r="O54" s="2949">
        <f t="shared" si="31"/>
        <v>0</v>
      </c>
      <c r="P54" s="2949">
        <f t="shared" si="31"/>
        <v>6.6563568930292118E-3</v>
      </c>
      <c r="Q54" s="2949">
        <f t="shared" si="31"/>
        <v>0</v>
      </c>
      <c r="R54" s="2949">
        <f t="shared" si="31"/>
        <v>0</v>
      </c>
      <c r="S54" s="2949">
        <f t="shared" si="31"/>
        <v>5.7703404500896837E-4</v>
      </c>
      <c r="T54" s="2949">
        <f t="shared" si="31"/>
        <v>0</v>
      </c>
      <c r="U54" s="2949">
        <f t="shared" si="31"/>
        <v>6.2752814966226967E-3</v>
      </c>
      <c r="V54" s="2949">
        <f t="shared" si="32"/>
        <v>1.1269914989331097E-2</v>
      </c>
      <c r="W54" s="2949">
        <f t="shared" si="32"/>
        <v>3.3426750542566046E-2</v>
      </c>
      <c r="X54" s="2949">
        <f t="shared" si="32"/>
        <v>0.49100451757904173</v>
      </c>
      <c r="Y54" s="2949">
        <f t="shared" si="32"/>
        <v>0.49777968564890251</v>
      </c>
      <c r="Z54" s="2949">
        <f t="shared" si="32"/>
        <v>0.8993925362338655</v>
      </c>
      <c r="AA54" s="156"/>
      <c r="AB54" s="156" t="s">
        <v>2297</v>
      </c>
      <c r="AC54" s="166"/>
      <c r="AD54" s="1083"/>
      <c r="AE54" s="1278">
        <f t="shared" si="37"/>
        <v>1.8669080759414072</v>
      </c>
      <c r="AF54" s="1278">
        <f t="shared" si="33"/>
        <v>0.15746647493037133</v>
      </c>
      <c r="AG54" s="1278">
        <f t="shared" si="33"/>
        <v>3.4983124261514349E-2</v>
      </c>
      <c r="AH54" s="1278">
        <f t="shared" si="33"/>
        <v>2.7013125776252065E-2</v>
      </c>
      <c r="AI54" s="1278">
        <f t="shared" si="33"/>
        <v>9.1805597516355416E-3</v>
      </c>
      <c r="AJ54" s="1278">
        <f t="shared" si="33"/>
        <v>2.9028478861670138E-2</v>
      </c>
      <c r="AK54" s="1278">
        <f t="shared" si="33"/>
        <v>2.4283614441286901E-2</v>
      </c>
      <c r="AL54" s="1278">
        <f t="shared" si="33"/>
        <v>5.1933064050807155E-3</v>
      </c>
      <c r="AM54" s="1278">
        <f t="shared" si="33"/>
        <v>6.5413539948432076E-3</v>
      </c>
      <c r="AN54" s="1278">
        <f t="shared" si="33"/>
        <v>2.3081361800358735E-3</v>
      </c>
      <c r="AO54" s="1278">
        <f t="shared" si="33"/>
        <v>3.3748585382765824E-2</v>
      </c>
      <c r="AP54" s="1278">
        <f t="shared" si="33"/>
        <v>0</v>
      </c>
      <c r="AQ54" s="1278">
        <f t="shared" si="33"/>
        <v>0.71089846431956261</v>
      </c>
      <c r="AR54" s="1278">
        <f t="shared" si="33"/>
        <v>1.7094416010110358</v>
      </c>
      <c r="AS54" s="1278">
        <f t="shared" si="33"/>
        <v>0.12383209513706524</v>
      </c>
      <c r="AT54" s="1278">
        <f t="shared" si="33"/>
        <v>0.13436684257109779</v>
      </c>
      <c r="AU54" s="1278">
        <f t="shared" si="33"/>
        <v>0.11944922686147504</v>
      </c>
      <c r="AV54" s="1278">
        <f t="shared" si="34"/>
        <v>0.12430836493404511</v>
      </c>
      <c r="AW54" s="1278">
        <f t="shared" si="34"/>
        <v>0.12123597141123671</v>
      </c>
      <c r="AX54" s="1278">
        <f t="shared" si="34"/>
        <v>8.2472873859173831E-2</v>
      </c>
      <c r="AY54" s="1278">
        <f t="shared" si="34"/>
        <v>1.4719289551014111E-2</v>
      </c>
      <c r="AZ54" s="1278">
        <f t="shared" si="34"/>
        <v>4.7920179417391016E-3</v>
      </c>
      <c r="BA54" s="1278">
        <f t="shared" si="34"/>
        <v>5.2274056148663168E-3</v>
      </c>
      <c r="BB54" s="1278">
        <f t="shared" si="34"/>
        <v>3.9915011238517331E-2</v>
      </c>
      <c r="BC54" s="1278">
        <f t="shared" si="34"/>
        <v>9.8695684125544737E-3</v>
      </c>
      <c r="BD54" s="1278">
        <f t="shared" si="34"/>
        <v>6.5308678305610723E-3</v>
      </c>
      <c r="BE54" s="1278">
        <f t="shared" si="34"/>
        <v>1.418713269921437E-3</v>
      </c>
      <c r="BF54" s="1278">
        <f t="shared" si="34"/>
        <v>0</v>
      </c>
      <c r="BG54" s="1278">
        <f t="shared" si="34"/>
        <v>1.0727806292241182E-2</v>
      </c>
      <c r="BH54" s="1278">
        <f t="shared" si="34"/>
        <v>0.99854313669147376</v>
      </c>
      <c r="BI54" s="1278">
        <f t="shared" si="34"/>
        <v>0.56536277341449803</v>
      </c>
      <c r="BJ54" s="1278">
        <f t="shared" si="34"/>
        <v>8.3100547777333264E-2</v>
      </c>
      <c r="BK54" s="1278">
        <f t="shared" si="34"/>
        <v>1.7737244542121593E-2</v>
      </c>
      <c r="BL54" s="1278">
        <f t="shared" si="35"/>
        <v>0.30848888906381344</v>
      </c>
      <c r="BM54" s="1278">
        <f t="shared" si="35"/>
        <v>4.6491030501582715E-2</v>
      </c>
      <c r="BN54" s="1278">
        <f t="shared" si="35"/>
        <v>0.23050289687969361</v>
      </c>
      <c r="BO54" s="3627" t="s">
        <v>1016</v>
      </c>
      <c r="BP54" s="3628"/>
      <c r="BQ54" s="2539">
        <v>16.681636961338782</v>
      </c>
      <c r="BR54" s="2540">
        <v>11.114042752586069</v>
      </c>
      <c r="BS54" s="2540">
        <v>2.1675231249995743</v>
      </c>
      <c r="BT54" s="2540">
        <v>6.5376986486537021</v>
      </c>
      <c r="BU54" s="2541">
        <v>0.72435225169419859</v>
      </c>
      <c r="BV54" s="2541">
        <v>0.46345359933223351</v>
      </c>
      <c r="BW54" s="2541">
        <v>2.522320693848153E-2</v>
      </c>
      <c r="BX54" s="2541">
        <v>7.4557315936628614E-4</v>
      </c>
      <c r="BY54" s="2541">
        <v>1.3076449183940585E-2</v>
      </c>
      <c r="BZ54" s="2541">
        <v>2.9324033604354479E-2</v>
      </c>
      <c r="CA54" s="2540">
        <v>0</v>
      </c>
      <c r="CB54" s="2541">
        <v>4.7862574517972746E-2</v>
      </c>
      <c r="CC54" s="2541">
        <v>3.5414725069898593E-3</v>
      </c>
      <c r="CD54" s="2541">
        <v>3.7278657968314307E-4</v>
      </c>
      <c r="CE54" s="2541">
        <v>7.0829450139797186E-3</v>
      </c>
      <c r="CF54" s="2541">
        <v>1.8639328984157154E-4</v>
      </c>
      <c r="CG54" s="2541">
        <v>5.9659825259785765E-3</v>
      </c>
      <c r="CH54" s="2541">
        <v>2.1407013363308261E-2</v>
      </c>
      <c r="CI54" s="2541">
        <v>0.10772930995312269</v>
      </c>
      <c r="CJ54" s="2540">
        <v>1.5646460063991037</v>
      </c>
      <c r="CK54" s="2540">
        <v>4.2487003905603986</v>
      </c>
      <c r="CL54" s="2540">
        <v>2.408820978932797</v>
      </c>
      <c r="CM54" s="2540">
        <v>5.4820180192340784</v>
      </c>
      <c r="CN54" s="2541">
        <v>0.72645672570516573</v>
      </c>
      <c r="CO54" s="2541">
        <v>0.11389091104357216</v>
      </c>
      <c r="CP54" s="2541">
        <v>0.10464284350402094</v>
      </c>
      <c r="CQ54" s="2541">
        <v>8.3517472356065686E-2</v>
      </c>
      <c r="CR54" s="2541">
        <v>6.7867234684114833E-2</v>
      </c>
      <c r="CS54" s="2541">
        <v>0.10107259472177602</v>
      </c>
      <c r="CT54" s="2541">
        <v>3.0051257995430607E-2</v>
      </c>
      <c r="CU54" s="2541">
        <v>3.5558456432531631E-2</v>
      </c>
      <c r="CV54" s="2541">
        <v>2.4020166706812347E-2</v>
      </c>
      <c r="CW54" s="2541">
        <v>4.8108392938320484E-2</v>
      </c>
      <c r="CX54" s="2541">
        <v>0.15957685138720124</v>
      </c>
      <c r="CY54" s="2540">
        <v>1.5970129857588911</v>
      </c>
      <c r="CZ54" s="2540">
        <v>4.7555612935289142</v>
      </c>
      <c r="DA54" s="2541">
        <v>0.32631421725001292</v>
      </c>
      <c r="DB54" s="2541">
        <v>0.29107125262659078</v>
      </c>
      <c r="DC54" s="2541">
        <v>0.32023409314224177</v>
      </c>
      <c r="DD54" s="2541">
        <v>0.26900179041115585</v>
      </c>
      <c r="DE54" s="2541">
        <v>0.20030187564600618</v>
      </c>
      <c r="DF54" s="2541">
        <v>0.2185773501013778</v>
      </c>
      <c r="DG54" s="2541">
        <v>4.8855892797523427E-2</v>
      </c>
      <c r="DH54" s="2541">
        <v>1.7739937365041175E-2</v>
      </c>
      <c r="DI54" s="2541">
        <v>3.8350421822461532E-2</v>
      </c>
      <c r="DJ54" s="2541">
        <v>9.1229872657315483E-2</v>
      </c>
      <c r="DK54" s="2541">
        <v>7.3537783667763602E-3</v>
      </c>
      <c r="DL54" s="2541">
        <v>1.0551599440488347E-2</v>
      </c>
      <c r="DM54" s="2541">
        <v>5.4558237627964322E-2</v>
      </c>
      <c r="DN54" s="2541">
        <v>2.6095060577820016E-3</v>
      </c>
      <c r="DO54" s="2541">
        <v>7.0083876980430906E-2</v>
      </c>
      <c r="DP54" s="2540">
        <v>3.1585483077700194</v>
      </c>
      <c r="DQ54" s="2540">
        <v>1.4840233426993106</v>
      </c>
      <c r="DR54" s="2541">
        <v>0.18725195964185348</v>
      </c>
      <c r="DS54" s="2541">
        <v>0.15124027164610562</v>
      </c>
      <c r="DT54" s="2540">
        <v>1.3758418679067896</v>
      </c>
      <c r="DU54" s="2541">
        <v>3.274480023433269E-2</v>
      </c>
      <c r="DV54" s="2542">
        <v>8.5576189518630386E-2</v>
      </c>
      <c r="DW54" s="2530"/>
    </row>
    <row r="55" spans="1:127" ht="17.850000000000001" customHeight="1">
      <c r="A55" s="156"/>
      <c r="B55" s="155" t="s">
        <v>1880</v>
      </c>
      <c r="C55" s="166"/>
      <c r="D55" s="1083"/>
      <c r="E55" s="2949">
        <f>BQ57</f>
        <v>6.1980553008645582</v>
      </c>
      <c r="F55" s="2949">
        <f t="shared" ref="F55:Z56" si="38">BR57</f>
        <v>2.7811075200944257</v>
      </c>
      <c r="G55" s="2949">
        <f t="shared" si="38"/>
        <v>1.0934813759666135</v>
      </c>
      <c r="H55" s="2949">
        <f t="shared" si="38"/>
        <v>0.92391188420286563</v>
      </c>
      <c r="I55" s="2949">
        <f t="shared" si="38"/>
        <v>0.21257972741791592</v>
      </c>
      <c r="J55" s="2949">
        <f t="shared" si="38"/>
        <v>0.16147169643177411</v>
      </c>
      <c r="K55" s="2949">
        <f t="shared" si="38"/>
        <v>0</v>
      </c>
      <c r="L55" s="2949">
        <f t="shared" si="38"/>
        <v>0</v>
      </c>
      <c r="M55" s="2949">
        <f t="shared" si="38"/>
        <v>4.2072532901071295E-3</v>
      </c>
      <c r="N55" s="2949">
        <f t="shared" si="38"/>
        <v>1.9605487069485724E-2</v>
      </c>
      <c r="O55" s="2949">
        <f t="shared" si="38"/>
        <v>0</v>
      </c>
      <c r="P55" s="2949">
        <f t="shared" si="38"/>
        <v>0</v>
      </c>
      <c r="Q55" s="2949">
        <f t="shared" si="38"/>
        <v>0</v>
      </c>
      <c r="R55" s="2949">
        <f t="shared" si="38"/>
        <v>0</v>
      </c>
      <c r="S55" s="2949">
        <f t="shared" si="38"/>
        <v>0</v>
      </c>
      <c r="T55" s="2949">
        <f t="shared" si="38"/>
        <v>0</v>
      </c>
      <c r="U55" s="2949">
        <f t="shared" si="38"/>
        <v>0</v>
      </c>
      <c r="V55" s="2949">
        <f t="shared" si="38"/>
        <v>2.2094694952043393E-3</v>
      </c>
      <c r="W55" s="2949">
        <f t="shared" si="38"/>
        <v>2.5085821131344662E-2</v>
      </c>
      <c r="X55" s="2949">
        <f t="shared" si="38"/>
        <v>0.33238822927928957</v>
      </c>
      <c r="Y55" s="2949">
        <f t="shared" si="38"/>
        <v>0.37894392750566025</v>
      </c>
      <c r="Z55" s="2949">
        <f t="shared" si="38"/>
        <v>0.76371425992494701</v>
      </c>
      <c r="AA55" s="156"/>
      <c r="AB55" s="2890" t="s">
        <v>1880</v>
      </c>
      <c r="AC55" s="166"/>
      <c r="AD55" s="1083"/>
      <c r="AE55" s="1278">
        <f>CM52</f>
        <v>3.1218242728030918</v>
      </c>
      <c r="AF55" s="1278">
        <f t="shared" si="33"/>
        <v>0.38485991380403362</v>
      </c>
      <c r="AG55" s="1278">
        <f t="shared" si="33"/>
        <v>3.5681909894392655E-2</v>
      </c>
      <c r="AH55" s="1278">
        <f t="shared" si="33"/>
        <v>0.12630627676943956</v>
      </c>
      <c r="AI55" s="1278">
        <f t="shared" si="33"/>
        <v>6.4998290625258193E-2</v>
      </c>
      <c r="AJ55" s="1278">
        <f t="shared" si="33"/>
        <v>5.7469475948053829E-2</v>
      </c>
      <c r="AK55" s="1278">
        <f t="shared" si="33"/>
        <v>0.13541169361901001</v>
      </c>
      <c r="AL55" s="1278">
        <f t="shared" si="33"/>
        <v>4.5453408867193353E-2</v>
      </c>
      <c r="AM55" s="1278">
        <f t="shared" si="33"/>
        <v>1.6833361746556707E-2</v>
      </c>
      <c r="AN55" s="1278">
        <f t="shared" si="33"/>
        <v>0</v>
      </c>
      <c r="AO55" s="1278">
        <f t="shared" si="33"/>
        <v>4.149392874942906E-2</v>
      </c>
      <c r="AP55" s="1278">
        <f t="shared" si="33"/>
        <v>0</v>
      </c>
      <c r="AQ55" s="1278">
        <f t="shared" si="33"/>
        <v>1.2071237533692512</v>
      </c>
      <c r="AR55" s="1278">
        <f t="shared" si="33"/>
        <v>2.7369643589990575</v>
      </c>
      <c r="AS55" s="1278">
        <f t="shared" si="33"/>
        <v>0.26455988191608304</v>
      </c>
      <c r="AT55" s="1278">
        <f t="shared" si="33"/>
        <v>0.28122997257862326</v>
      </c>
      <c r="AU55" s="1278">
        <f t="shared" si="33"/>
        <v>0.31684960606325702</v>
      </c>
      <c r="AV55" s="1278">
        <f t="shared" si="34"/>
        <v>0.21881917945824017</v>
      </c>
      <c r="AW55" s="1278">
        <f t="shared" si="34"/>
        <v>0.33738954344132233</v>
      </c>
      <c r="AX55" s="1278">
        <f t="shared" si="34"/>
        <v>0.25386315133188542</v>
      </c>
      <c r="AY55" s="1278">
        <f t="shared" si="34"/>
        <v>4.928768928804414E-2</v>
      </c>
      <c r="AZ55" s="1278">
        <f t="shared" si="34"/>
        <v>0</v>
      </c>
      <c r="BA55" s="1278">
        <f t="shared" si="34"/>
        <v>4.7460233271824706E-2</v>
      </c>
      <c r="BB55" s="1278">
        <f t="shared" si="34"/>
        <v>0.10020529085679021</v>
      </c>
      <c r="BC55" s="1278">
        <f t="shared" si="34"/>
        <v>0</v>
      </c>
      <c r="BD55" s="1278">
        <f t="shared" si="34"/>
        <v>5.4181705053599857E-2</v>
      </c>
      <c r="BE55" s="1278">
        <f t="shared" si="34"/>
        <v>6.4460977813549647E-2</v>
      </c>
      <c r="BF55" s="1278">
        <f t="shared" si="34"/>
        <v>0</v>
      </c>
      <c r="BG55" s="1278">
        <f t="shared" si="34"/>
        <v>0</v>
      </c>
      <c r="BH55" s="1278">
        <f t="shared" si="34"/>
        <v>1.5298406056298068</v>
      </c>
      <c r="BI55" s="1278">
        <f t="shared" si="34"/>
        <v>1.2378120988734118</v>
      </c>
      <c r="BJ55" s="1278">
        <f t="shared" si="34"/>
        <v>0.16476587970803791</v>
      </c>
      <c r="BK55" s="1278">
        <f t="shared" si="34"/>
        <v>3.0518977809370181E-2</v>
      </c>
      <c r="BL55" s="1278">
        <f t="shared" si="35"/>
        <v>0.30593015641766669</v>
      </c>
      <c r="BM55" s="1278">
        <f t="shared" si="35"/>
        <v>0</v>
      </c>
      <c r="BN55" s="1278">
        <f t="shared" si="35"/>
        <v>0.29512350796703973</v>
      </c>
      <c r="BO55" s="3627" t="s">
        <v>1017</v>
      </c>
      <c r="BP55" s="3628"/>
      <c r="BQ55" s="2539">
        <v>7.8208419866833658</v>
      </c>
      <c r="BR55" s="2540">
        <v>5.029502184295084</v>
      </c>
      <c r="BS55" s="2540">
        <v>1.1694309655456367</v>
      </c>
      <c r="BT55" s="2540">
        <v>2.6296191596391867</v>
      </c>
      <c r="BU55" s="2541">
        <v>0.4946833395212224</v>
      </c>
      <c r="BV55" s="2541">
        <v>0.32211049318235446</v>
      </c>
      <c r="BW55" s="2541">
        <v>8.1139592521298626E-3</v>
      </c>
      <c r="BX55" s="2540">
        <v>0</v>
      </c>
      <c r="BY55" s="2541">
        <v>2.2294960910457476E-2</v>
      </c>
      <c r="BZ55" s="2541">
        <v>2.8773670760030932E-2</v>
      </c>
      <c r="CA55" s="2540">
        <v>0</v>
      </c>
      <c r="CB55" s="2541">
        <v>2.0389146722463648E-2</v>
      </c>
      <c r="CC55" s="2541">
        <v>8.1366965012187598E-4</v>
      </c>
      <c r="CD55" s="2541">
        <v>1.663236490686444E-3</v>
      </c>
      <c r="CE55" s="2541">
        <v>2.0341741253046899E-4</v>
      </c>
      <c r="CF55" s="2540">
        <v>0</v>
      </c>
      <c r="CG55" s="2541">
        <v>2.1746274916315611E-3</v>
      </c>
      <c r="CH55" s="2541">
        <v>8.183209891661946E-3</v>
      </c>
      <c r="CI55" s="2541">
        <v>7.9648977403032617E-2</v>
      </c>
      <c r="CJ55" s="2541">
        <v>0.85520881685026473</v>
      </c>
      <c r="CK55" s="2540">
        <v>1.2797270032676986</v>
      </c>
      <c r="CL55" s="2540">
        <v>1.2304520591102577</v>
      </c>
      <c r="CM55" s="2540">
        <v>2.642914032164374</v>
      </c>
      <c r="CN55" s="2541">
        <v>0.37686416932321659</v>
      </c>
      <c r="CO55" s="2541">
        <v>9.5801064567673913E-2</v>
      </c>
      <c r="CP55" s="2541">
        <v>6.5187989087794787E-2</v>
      </c>
      <c r="CQ55" s="2541">
        <v>6.5230458437981073E-2</v>
      </c>
      <c r="CR55" s="2541">
        <v>3.7239513986743057E-2</v>
      </c>
      <c r="CS55" s="2541">
        <v>2.980770463687147E-2</v>
      </c>
      <c r="CT55" s="2541">
        <v>3.4791796928678419E-2</v>
      </c>
      <c r="CU55" s="2541">
        <v>2.1477711736134802E-2</v>
      </c>
      <c r="CV55" s="2541">
        <v>1.9735760258739472E-2</v>
      </c>
      <c r="CW55" s="2541">
        <v>1.4760824687306811E-2</v>
      </c>
      <c r="CX55" s="2541">
        <v>1.631086754399521E-2</v>
      </c>
      <c r="CY55" s="2541">
        <v>0.70920552829413497</v>
      </c>
      <c r="CZ55" s="2540">
        <v>2.2660498628411565</v>
      </c>
      <c r="DA55" s="2541">
        <v>0.18295027324236895</v>
      </c>
      <c r="DB55" s="2541">
        <v>0.12121321777208618</v>
      </c>
      <c r="DC55" s="2541">
        <v>0.21272383051720573</v>
      </c>
      <c r="DD55" s="2541">
        <v>7.7161027700741042E-2</v>
      </c>
      <c r="DE55" s="2541">
        <v>5.6498092892964202E-2</v>
      </c>
      <c r="DF55" s="2541">
        <v>8.5996828221514388E-2</v>
      </c>
      <c r="DG55" s="2541">
        <v>6.795014672302457E-3</v>
      </c>
      <c r="DH55" s="2541">
        <v>1.904251384845522E-3</v>
      </c>
      <c r="DI55" s="2541">
        <v>1.5693925440348224E-2</v>
      </c>
      <c r="DJ55" s="2541">
        <v>4.256359181981962E-2</v>
      </c>
      <c r="DK55" s="2541">
        <v>5.5086910830468613E-4</v>
      </c>
      <c r="DL55" s="2541">
        <v>1.0440126231487528E-2</v>
      </c>
      <c r="DM55" s="2541">
        <v>2.3825589175132261E-2</v>
      </c>
      <c r="DN55" s="2541">
        <v>5.5086910830468613E-4</v>
      </c>
      <c r="DO55" s="2541">
        <v>2.6543624599270697E-2</v>
      </c>
      <c r="DP55" s="2540">
        <v>1.556844334547024</v>
      </c>
      <c r="DQ55" s="2541">
        <v>0.88679436077727469</v>
      </c>
      <c r="DR55" s="2541">
        <v>0.11942587909714063</v>
      </c>
      <c r="DS55" s="2541">
        <v>6.4134420193284289E-2</v>
      </c>
      <c r="DT55" s="2541">
        <v>0.51536321856800638</v>
      </c>
      <c r="DU55" s="2541">
        <v>1.0754469854057031E-2</v>
      </c>
      <c r="DV55" s="2542">
        <v>0.14842577022391468</v>
      </c>
      <c r="DW55" s="2530"/>
    </row>
    <row r="56" spans="1:127" ht="17.850000000000001" customHeight="1">
      <c r="A56" s="3093" t="s">
        <v>1881</v>
      </c>
      <c r="B56" s="3093"/>
      <c r="C56" s="166"/>
      <c r="D56" s="1083"/>
      <c r="E56" s="2949">
        <f>BQ58</f>
        <v>7.1829550245004068</v>
      </c>
      <c r="F56" s="2949">
        <f t="shared" si="38"/>
        <v>3.1364233916678015</v>
      </c>
      <c r="G56" s="2949">
        <f t="shared" si="38"/>
        <v>0.97620416082004513</v>
      </c>
      <c r="H56" s="2949">
        <f t="shared" si="38"/>
        <v>1.3109274179383383</v>
      </c>
      <c r="I56" s="2949">
        <f t="shared" si="38"/>
        <v>0.30925660464453381</v>
      </c>
      <c r="J56" s="2949">
        <f t="shared" si="38"/>
        <v>0.16975884868551733</v>
      </c>
      <c r="K56" s="2949">
        <f t="shared" si="38"/>
        <v>5.7357783494724757E-3</v>
      </c>
      <c r="L56" s="2949">
        <f t="shared" si="38"/>
        <v>0</v>
      </c>
      <c r="M56" s="2949">
        <f t="shared" si="38"/>
        <v>9.283672712938092E-3</v>
      </c>
      <c r="N56" s="2949">
        <f t="shared" si="38"/>
        <v>0</v>
      </c>
      <c r="O56" s="2949">
        <f t="shared" si="38"/>
        <v>0</v>
      </c>
      <c r="P56" s="2949">
        <f t="shared" si="38"/>
        <v>1.2755025619250569E-2</v>
      </c>
      <c r="Q56" s="2949">
        <f t="shared" si="38"/>
        <v>0</v>
      </c>
      <c r="R56" s="2949">
        <f t="shared" si="38"/>
        <v>0</v>
      </c>
      <c r="S56" s="2949">
        <f t="shared" si="38"/>
        <v>0</v>
      </c>
      <c r="T56" s="2949">
        <f t="shared" si="38"/>
        <v>0</v>
      </c>
      <c r="U56" s="2949">
        <f t="shared" si="38"/>
        <v>2.3529411764687267E-3</v>
      </c>
      <c r="V56" s="2949">
        <f t="shared" si="38"/>
        <v>0</v>
      </c>
      <c r="W56" s="2949">
        <f t="shared" si="38"/>
        <v>0.10937033810088666</v>
      </c>
      <c r="X56" s="2949">
        <f t="shared" si="38"/>
        <v>0.64455298792086191</v>
      </c>
      <c r="Y56" s="2949">
        <f t="shared" si="38"/>
        <v>0.35711782537294251</v>
      </c>
      <c r="Z56" s="2949">
        <f t="shared" si="38"/>
        <v>0.84929181290941713</v>
      </c>
      <c r="AA56" s="3093" t="s">
        <v>1881</v>
      </c>
      <c r="AB56" s="3093"/>
      <c r="AC56" s="166"/>
      <c r="AD56" s="1083"/>
      <c r="AE56" s="1278">
        <f>CM53</f>
        <v>3.8065316328352492</v>
      </c>
      <c r="AF56" s="1278">
        <f t="shared" si="33"/>
        <v>0.21503463687280847</v>
      </c>
      <c r="AG56" s="1278">
        <f t="shared" si="33"/>
        <v>5.839438153306608E-2</v>
      </c>
      <c r="AH56" s="1278">
        <f t="shared" si="33"/>
        <v>9.119408963593369E-3</v>
      </c>
      <c r="AI56" s="1278">
        <f t="shared" si="33"/>
        <v>4.4148642482132947E-2</v>
      </c>
      <c r="AJ56" s="1278">
        <f t="shared" si="33"/>
        <v>5.0986552545095876E-2</v>
      </c>
      <c r="AK56" s="1278">
        <f t="shared" si="33"/>
        <v>4.4944959110167736E-2</v>
      </c>
      <c r="AL56" s="1278">
        <f t="shared" si="33"/>
        <v>1.3176470588224869E-2</v>
      </c>
      <c r="AM56" s="1278">
        <f t="shared" si="33"/>
        <v>0</v>
      </c>
      <c r="AN56" s="1278">
        <f t="shared" si="33"/>
        <v>0</v>
      </c>
      <c r="AO56" s="1278">
        <f t="shared" si="33"/>
        <v>0</v>
      </c>
      <c r="AP56" s="1278">
        <f t="shared" si="33"/>
        <v>7.4792712638084959E-3</v>
      </c>
      <c r="AQ56" s="1278">
        <f t="shared" si="33"/>
        <v>0.94597750937879566</v>
      </c>
      <c r="AR56" s="1278">
        <f t="shared" si="33"/>
        <v>3.5914969959624408</v>
      </c>
      <c r="AS56" s="1278">
        <f t="shared" si="33"/>
        <v>0.14188534420565396</v>
      </c>
      <c r="AT56" s="1278">
        <f t="shared" si="33"/>
        <v>8.0445241079502711E-2</v>
      </c>
      <c r="AU56" s="1278">
        <f t="shared" si="33"/>
        <v>0.32006070398926967</v>
      </c>
      <c r="AV56" s="1278">
        <f t="shared" si="34"/>
        <v>0.14548026177009801</v>
      </c>
      <c r="AW56" s="1278">
        <f t="shared" si="34"/>
        <v>0.25742088427910642</v>
      </c>
      <c r="AX56" s="1278">
        <f t="shared" si="34"/>
        <v>8.965684754215382E-2</v>
      </c>
      <c r="AY56" s="1278">
        <f t="shared" si="34"/>
        <v>6.5882352941124345E-3</v>
      </c>
      <c r="AZ56" s="1278">
        <f t="shared" si="34"/>
        <v>6.5882352941124345E-3</v>
      </c>
      <c r="BA56" s="1278">
        <f t="shared" si="34"/>
        <v>6.5882352941124345E-3</v>
      </c>
      <c r="BB56" s="1278">
        <f t="shared" si="34"/>
        <v>2.5720773722988286E-2</v>
      </c>
      <c r="BC56" s="1278">
        <f t="shared" si="34"/>
        <v>1.1777371784400614E-2</v>
      </c>
      <c r="BD56" s="1278">
        <f t="shared" si="34"/>
        <v>1.1777371784400614E-2</v>
      </c>
      <c r="BE56" s="1278">
        <f t="shared" si="34"/>
        <v>2.0616624368027005E-2</v>
      </c>
      <c r="BF56" s="1278">
        <f t="shared" si="34"/>
        <v>0</v>
      </c>
      <c r="BG56" s="1278">
        <f t="shared" si="34"/>
        <v>2.59456824514409E-2</v>
      </c>
      <c r="BH56" s="1278">
        <f t="shared" si="34"/>
        <v>2.6455194865836442</v>
      </c>
      <c r="BI56" s="1278">
        <f t="shared" si="34"/>
        <v>1.6817494314766788</v>
      </c>
      <c r="BJ56" s="1278">
        <f t="shared" si="34"/>
        <v>0.25651050395159308</v>
      </c>
      <c r="BK56" s="1278">
        <f t="shared" si="34"/>
        <v>0.4649782175793058</v>
      </c>
      <c r="BL56" s="1278">
        <f t="shared" si="35"/>
        <v>0.56045438974105644</v>
      </c>
      <c r="BM56" s="1278">
        <f t="shared" si="35"/>
        <v>0</v>
      </c>
      <c r="BN56" s="1278">
        <f t="shared" si="35"/>
        <v>0.2399999999973611</v>
      </c>
      <c r="BO56" s="3627" t="s">
        <v>1018</v>
      </c>
      <c r="BP56" s="3628"/>
      <c r="BQ56" s="2539">
        <v>8.0416663591959541</v>
      </c>
      <c r="BR56" s="2540">
        <v>4.889779688639627</v>
      </c>
      <c r="BS56" s="2540">
        <v>1.1553417964043118</v>
      </c>
      <c r="BT56" s="2540">
        <v>2.4025192381001776</v>
      </c>
      <c r="BU56" s="2541">
        <v>0.44807974599512629</v>
      </c>
      <c r="BV56" s="2541">
        <v>0.30391632494689597</v>
      </c>
      <c r="BW56" s="2541">
        <v>1.1628985035810238E-2</v>
      </c>
      <c r="BX56" s="2540">
        <v>0</v>
      </c>
      <c r="BY56" s="2541">
        <v>1.1841706094781121E-2</v>
      </c>
      <c r="BZ56" s="2541">
        <v>3.4282521126184823E-2</v>
      </c>
      <c r="CA56" s="2541">
        <v>1.8921475875122366E-4</v>
      </c>
      <c r="CB56" s="2541">
        <v>8.1335434351177405E-3</v>
      </c>
      <c r="CC56" s="2540">
        <v>0</v>
      </c>
      <c r="CD56" s="2541">
        <v>7.5685903500489462E-4</v>
      </c>
      <c r="CE56" s="2541">
        <v>7.5685903500489462E-4</v>
      </c>
      <c r="CF56" s="2541">
        <v>1.8921475875122366E-4</v>
      </c>
      <c r="CG56" s="2541">
        <v>5.8420175654962988E-3</v>
      </c>
      <c r="CH56" s="2541">
        <v>1.3453583963653105E-2</v>
      </c>
      <c r="CI56" s="2541">
        <v>5.7088916239674353E-2</v>
      </c>
      <c r="CJ56" s="2541">
        <v>0.74006841395333001</v>
      </c>
      <c r="CK56" s="2540">
        <v>1.2143710781517223</v>
      </c>
      <c r="CL56" s="2540">
        <v>1.3319186541351404</v>
      </c>
      <c r="CM56" s="2540">
        <v>2.953942044491555</v>
      </c>
      <c r="CN56" s="2541">
        <v>0.23444781127070205</v>
      </c>
      <c r="CO56" s="2541">
        <v>4.9942192077828046E-2</v>
      </c>
      <c r="CP56" s="2541">
        <v>3.5350302391170922E-2</v>
      </c>
      <c r="CQ56" s="2541">
        <v>2.5122013361997236E-2</v>
      </c>
      <c r="CR56" s="2541">
        <v>2.6685120112797091E-2</v>
      </c>
      <c r="CS56" s="2541">
        <v>3.5741252695273298E-2</v>
      </c>
      <c r="CT56" s="2541">
        <v>6.4364963324289462E-3</v>
      </c>
      <c r="CU56" s="2541">
        <v>9.4357996414650338E-3</v>
      </c>
      <c r="CV56" s="2541">
        <v>2.3620309050775071E-2</v>
      </c>
      <c r="CW56" s="2541">
        <v>2.9946467833378284E-2</v>
      </c>
      <c r="CX56" s="2541">
        <v>1.2869038607118615E-2</v>
      </c>
      <c r="CY56" s="2540">
        <v>1.0902275037196771</v>
      </c>
      <c r="CZ56" s="2540">
        <v>2.7194942332208512</v>
      </c>
      <c r="DA56" s="2541">
        <v>0.16606365107828214</v>
      </c>
      <c r="DB56" s="2541">
        <v>0.20915952123029349</v>
      </c>
      <c r="DC56" s="2541">
        <v>0.23905745030196515</v>
      </c>
      <c r="DD56" s="2541">
        <v>0.15252079943989155</v>
      </c>
      <c r="DE56" s="2541">
        <v>0.11544072281381791</v>
      </c>
      <c r="DF56" s="2541">
        <v>0.16711566679841383</v>
      </c>
      <c r="DG56" s="2541">
        <v>3.3909458267708886E-2</v>
      </c>
      <c r="DH56" s="2541">
        <v>1.3899589214360367E-2</v>
      </c>
      <c r="DI56" s="2541">
        <v>2.3145038371480329E-2</v>
      </c>
      <c r="DJ56" s="2541">
        <v>7.9369015208196753E-2</v>
      </c>
      <c r="DK56" s="2541">
        <v>1.1569951777050032E-2</v>
      </c>
      <c r="DL56" s="2541">
        <v>1.6728678816189845E-2</v>
      </c>
      <c r="DM56" s="2541">
        <v>1.2173311235267345E-2</v>
      </c>
      <c r="DN56" s="2540">
        <v>0</v>
      </c>
      <c r="DO56" s="2541">
        <v>9.1395511901633045E-2</v>
      </c>
      <c r="DP56" s="2540">
        <v>1.629266729501176</v>
      </c>
      <c r="DQ56" s="2541">
        <v>0.775962360834905</v>
      </c>
      <c r="DR56" s="2541">
        <v>0.13298465533727907</v>
      </c>
      <c r="DS56" s="2541">
        <v>0.13079713529378453</v>
      </c>
      <c r="DT56" s="2541">
        <v>0.62424047398614391</v>
      </c>
      <c r="DU56" s="2541">
        <v>2.8219561860126405E-2</v>
      </c>
      <c r="DV56" s="2542">
        <v>0.19794462606476645</v>
      </c>
      <c r="DW56" s="2530"/>
    </row>
    <row r="57" spans="1:127" ht="17.850000000000001" customHeight="1">
      <c r="A57" s="3094" t="s">
        <v>118</v>
      </c>
      <c r="B57" s="3094"/>
      <c r="C57" s="3094"/>
      <c r="D57" s="1083"/>
      <c r="E57" s="2949"/>
      <c r="F57" s="2949"/>
      <c r="G57" s="2949"/>
      <c r="H57" s="2949"/>
      <c r="I57" s="2949"/>
      <c r="J57" s="2949"/>
      <c r="K57" s="2949"/>
      <c r="L57" s="2949"/>
      <c r="M57" s="2949"/>
      <c r="N57" s="2949"/>
      <c r="O57" s="2949"/>
      <c r="P57" s="2949"/>
      <c r="Q57" s="2949"/>
      <c r="R57" s="2949"/>
      <c r="S57" s="2949"/>
      <c r="T57" s="2949"/>
      <c r="U57" s="2949"/>
      <c r="V57" s="2949"/>
      <c r="W57" s="2949"/>
      <c r="X57" s="2949"/>
      <c r="Y57" s="2949"/>
      <c r="Z57" s="2949"/>
      <c r="AA57" s="3094" t="s">
        <v>118</v>
      </c>
      <c r="AB57" s="3094"/>
      <c r="AC57" s="3094"/>
      <c r="AD57" s="1083"/>
      <c r="AE57" s="1278"/>
      <c r="AF57" s="1278"/>
      <c r="AG57" s="1278"/>
      <c r="AH57" s="1278"/>
      <c r="AI57" s="1278"/>
      <c r="AJ57" s="1278"/>
      <c r="AK57" s="1278"/>
      <c r="AL57" s="1278"/>
      <c r="AM57" s="1278"/>
      <c r="AN57" s="1278"/>
      <c r="AO57" s="1278"/>
      <c r="AP57" s="1278"/>
      <c r="AQ57" s="1278"/>
      <c r="AR57" s="1278"/>
      <c r="AS57" s="1278"/>
      <c r="AT57" s="1278"/>
      <c r="AU57" s="1278"/>
      <c r="AV57" s="1278"/>
      <c r="AW57" s="1278"/>
      <c r="AX57" s="1278"/>
      <c r="AY57" s="1278"/>
      <c r="AZ57" s="1278"/>
      <c r="BA57" s="1278"/>
      <c r="BB57" s="1278"/>
      <c r="BC57" s="1278"/>
      <c r="BD57" s="1278"/>
      <c r="BE57" s="1278"/>
      <c r="BF57" s="1278"/>
      <c r="BG57" s="1278"/>
      <c r="BH57" s="1278"/>
      <c r="BI57" s="1278"/>
      <c r="BJ57" s="1278"/>
      <c r="BK57" s="1278"/>
      <c r="BL57" s="1278"/>
      <c r="BM57" s="1278"/>
      <c r="BN57" s="1278"/>
      <c r="BO57" s="3627" t="s">
        <v>1019</v>
      </c>
      <c r="BP57" s="3628"/>
      <c r="BQ57" s="2539">
        <v>6.1980553008645582</v>
      </c>
      <c r="BR57" s="2540">
        <v>2.7811075200944257</v>
      </c>
      <c r="BS57" s="2540">
        <v>1.0934813759666135</v>
      </c>
      <c r="BT57" s="2541">
        <v>0.92391188420286563</v>
      </c>
      <c r="BU57" s="2541">
        <v>0.21257972741791592</v>
      </c>
      <c r="BV57" s="2541">
        <v>0.16147169643177411</v>
      </c>
      <c r="BW57" s="2540">
        <v>0</v>
      </c>
      <c r="BX57" s="2540">
        <v>0</v>
      </c>
      <c r="BY57" s="2541">
        <v>4.2072532901071295E-3</v>
      </c>
      <c r="BZ57" s="2541">
        <v>1.9605487069485724E-2</v>
      </c>
      <c r="CA57" s="2540">
        <v>0</v>
      </c>
      <c r="CB57" s="2540">
        <v>0</v>
      </c>
      <c r="CC57" s="2540">
        <v>0</v>
      </c>
      <c r="CD57" s="2540">
        <v>0</v>
      </c>
      <c r="CE57" s="2540">
        <v>0</v>
      </c>
      <c r="CF57" s="2540">
        <v>0</v>
      </c>
      <c r="CG57" s="2540">
        <v>0</v>
      </c>
      <c r="CH57" s="2541">
        <v>2.2094694952043393E-3</v>
      </c>
      <c r="CI57" s="2541">
        <v>2.5085821131344662E-2</v>
      </c>
      <c r="CJ57" s="2541">
        <v>0.33238822927928957</v>
      </c>
      <c r="CK57" s="2541">
        <v>0.37894392750566025</v>
      </c>
      <c r="CL57" s="2541">
        <v>0.76371425992494701</v>
      </c>
      <c r="CM57" s="2540">
        <v>3.1218242728030918</v>
      </c>
      <c r="CN57" s="2541">
        <v>0.38485991380403362</v>
      </c>
      <c r="CO57" s="2541">
        <v>3.5681909894392655E-2</v>
      </c>
      <c r="CP57" s="2541">
        <v>0.12630627676943956</v>
      </c>
      <c r="CQ57" s="2541">
        <v>6.4998290625258193E-2</v>
      </c>
      <c r="CR57" s="2541">
        <v>5.7469475948053829E-2</v>
      </c>
      <c r="CS57" s="2541">
        <v>0.13541169361901001</v>
      </c>
      <c r="CT57" s="2541">
        <v>4.5453408867193353E-2</v>
      </c>
      <c r="CU57" s="2541">
        <v>1.6833361746556707E-2</v>
      </c>
      <c r="CV57" s="2540">
        <v>0</v>
      </c>
      <c r="CW57" s="2541">
        <v>4.149392874942906E-2</v>
      </c>
      <c r="CX57" s="2540">
        <v>0</v>
      </c>
      <c r="CY57" s="2540">
        <v>1.2071237533692512</v>
      </c>
      <c r="CZ57" s="2540">
        <v>2.7369643589990575</v>
      </c>
      <c r="DA57" s="2541">
        <v>0.26455988191608304</v>
      </c>
      <c r="DB57" s="2541">
        <v>0.28122997257862326</v>
      </c>
      <c r="DC57" s="2541">
        <v>0.31684960606325702</v>
      </c>
      <c r="DD57" s="2541">
        <v>0.21881917945824017</v>
      </c>
      <c r="DE57" s="2541">
        <v>0.33738954344132233</v>
      </c>
      <c r="DF57" s="2541">
        <v>0.25386315133188542</v>
      </c>
      <c r="DG57" s="2541">
        <v>4.928768928804414E-2</v>
      </c>
      <c r="DH57" s="2540">
        <v>0</v>
      </c>
      <c r="DI57" s="2541">
        <v>4.7460233271824706E-2</v>
      </c>
      <c r="DJ57" s="2541">
        <v>0.10020529085679021</v>
      </c>
      <c r="DK57" s="2540">
        <v>0</v>
      </c>
      <c r="DL57" s="2541">
        <v>5.4181705053599857E-2</v>
      </c>
      <c r="DM57" s="2541">
        <v>6.4460977813549647E-2</v>
      </c>
      <c r="DN57" s="2540">
        <v>0</v>
      </c>
      <c r="DO57" s="2540">
        <v>0</v>
      </c>
      <c r="DP57" s="2540">
        <v>1.5298406056298068</v>
      </c>
      <c r="DQ57" s="2540">
        <v>1.2378120988734118</v>
      </c>
      <c r="DR57" s="2541">
        <v>0.16476587970803791</v>
      </c>
      <c r="DS57" s="2541">
        <v>3.0518977809370181E-2</v>
      </c>
      <c r="DT57" s="2541">
        <v>0.30593015641766669</v>
      </c>
      <c r="DU57" s="2540">
        <v>0</v>
      </c>
      <c r="DV57" s="2542">
        <v>0.29512350796703973</v>
      </c>
      <c r="DW57" s="2530"/>
    </row>
    <row r="58" spans="1:127" ht="17.850000000000001" customHeight="1">
      <c r="A58" s="3093" t="s">
        <v>1882</v>
      </c>
      <c r="B58" s="3093" t="s">
        <v>1882</v>
      </c>
      <c r="C58" s="196"/>
      <c r="D58" s="1083"/>
      <c r="E58" s="2949">
        <f>BQ59</f>
        <v>13.548290171656447</v>
      </c>
      <c r="F58" s="2949">
        <f t="shared" ref="F58:Z58" si="39">BR59</f>
        <v>7.8086213028182163</v>
      </c>
      <c r="G58" s="2949">
        <f t="shared" si="39"/>
        <v>1.6909587438335791</v>
      </c>
      <c r="H58" s="2949">
        <f t="shared" si="39"/>
        <v>4.1635983367859399</v>
      </c>
      <c r="I58" s="2949">
        <f t="shared" si="39"/>
        <v>0.55404367768681562</v>
      </c>
      <c r="J58" s="2949">
        <f t="shared" si="39"/>
        <v>0.39077012294927327</v>
      </c>
      <c r="K58" s="2949">
        <f t="shared" si="39"/>
        <v>1.4373060618106797E-2</v>
      </c>
      <c r="L58" s="2949">
        <f t="shared" si="39"/>
        <v>2.7247674211398762E-4</v>
      </c>
      <c r="M58" s="2949">
        <f t="shared" si="39"/>
        <v>1.9494112316458659E-2</v>
      </c>
      <c r="N58" s="2949">
        <f t="shared" si="39"/>
        <v>2.7131730595981608E-2</v>
      </c>
      <c r="O58" s="2949">
        <f t="shared" si="39"/>
        <v>0</v>
      </c>
      <c r="P58" s="2949">
        <f t="shared" si="39"/>
        <v>2.3523824404659506E-2</v>
      </c>
      <c r="Q58" s="2949">
        <f t="shared" si="39"/>
        <v>2.0435755658549069E-3</v>
      </c>
      <c r="R58" s="2949">
        <f t="shared" si="39"/>
        <v>4.0871511317098141E-4</v>
      </c>
      <c r="S58" s="2949">
        <f t="shared" si="39"/>
        <v>8.1743022634196282E-4</v>
      </c>
      <c r="T58" s="2949">
        <f t="shared" si="39"/>
        <v>0</v>
      </c>
      <c r="U58" s="2949">
        <f t="shared" si="39"/>
        <v>5.2962752351935639E-3</v>
      </c>
      <c r="V58" s="2949">
        <f t="shared" si="39"/>
        <v>1.4604946420420963E-2</v>
      </c>
      <c r="W58" s="2949">
        <f t="shared" si="39"/>
        <v>5.703578314087631E-2</v>
      </c>
      <c r="X58" s="2949">
        <f t="shared" si="39"/>
        <v>0.92692807794206278</v>
      </c>
      <c r="Y58" s="2949">
        <f t="shared" si="39"/>
        <v>2.6826265811570593</v>
      </c>
      <c r="Z58" s="2949">
        <f t="shared" si="39"/>
        <v>1.9540642221986968</v>
      </c>
      <c r="AA58" s="3093" t="s">
        <v>22</v>
      </c>
      <c r="AB58" s="3093" t="s">
        <v>22</v>
      </c>
      <c r="AC58" s="2892"/>
      <c r="AD58" s="1083"/>
      <c r="AE58" s="1278">
        <f>CM59</f>
        <v>5.570886594723568</v>
      </c>
      <c r="AF58" s="1278">
        <f t="shared" ref="AF58:BN58" si="40">CN59</f>
        <v>0.66149683174355689</v>
      </c>
      <c r="AG58" s="1278">
        <f t="shared" si="40"/>
        <v>9.6603878478628072E-2</v>
      </c>
      <c r="AH58" s="1278">
        <f t="shared" si="40"/>
        <v>0.10877774310332178</v>
      </c>
      <c r="AI58" s="1278">
        <f t="shared" si="40"/>
        <v>7.276576706183277E-2</v>
      </c>
      <c r="AJ58" s="1278">
        <f t="shared" si="40"/>
        <v>6.1001883300829098E-2</v>
      </c>
      <c r="AK58" s="1278">
        <f t="shared" si="40"/>
        <v>9.9104011727464553E-2</v>
      </c>
      <c r="AL58" s="1278">
        <f t="shared" si="40"/>
        <v>4.0564378392290039E-2</v>
      </c>
      <c r="AM58" s="1278">
        <f t="shared" si="40"/>
        <v>3.9377209410919392E-2</v>
      </c>
      <c r="AN58" s="1278">
        <f t="shared" si="40"/>
        <v>2.6565690336451293E-2</v>
      </c>
      <c r="AO58" s="1278">
        <f t="shared" si="40"/>
        <v>4.8481313514900398E-2</v>
      </c>
      <c r="AP58" s="1278">
        <f t="shared" si="40"/>
        <v>0.12215428324737169</v>
      </c>
      <c r="AQ58" s="1278">
        <f t="shared" si="40"/>
        <v>1.5410543966416594</v>
      </c>
      <c r="AR58" s="1278">
        <f t="shared" si="40"/>
        <v>4.9093897629800116</v>
      </c>
      <c r="AS58" s="1278">
        <f t="shared" si="40"/>
        <v>0.31041070181240826</v>
      </c>
      <c r="AT58" s="1278">
        <f t="shared" si="40"/>
        <v>0.26841980931741349</v>
      </c>
      <c r="AU58" s="1278">
        <f t="shared" si="40"/>
        <v>0.31725769740003007</v>
      </c>
      <c r="AV58" s="1278">
        <f t="shared" si="40"/>
        <v>0.23208063337234358</v>
      </c>
      <c r="AW58" s="1278">
        <f t="shared" si="40"/>
        <v>0.20121753628724853</v>
      </c>
      <c r="AX58" s="1278">
        <f t="shared" si="40"/>
        <v>0.25872229510596667</v>
      </c>
      <c r="AY58" s="1278">
        <f t="shared" si="40"/>
        <v>5.7875654361625423E-2</v>
      </c>
      <c r="AZ58" s="1278">
        <f t="shared" si="40"/>
        <v>1.7362678607466358E-2</v>
      </c>
      <c r="BA58" s="1278">
        <f t="shared" si="40"/>
        <v>4.3131741162970784E-2</v>
      </c>
      <c r="BB58" s="1278">
        <f t="shared" si="40"/>
        <v>0.13480584831541215</v>
      </c>
      <c r="BC58" s="1278">
        <f t="shared" si="40"/>
        <v>8.9613038838255443E-3</v>
      </c>
      <c r="BD58" s="1278">
        <f t="shared" si="40"/>
        <v>2.1720069450469792E-2</v>
      </c>
      <c r="BE58" s="1278">
        <f t="shared" si="40"/>
        <v>3.940656913155486E-2</v>
      </c>
      <c r="BF58" s="1278">
        <f t="shared" si="40"/>
        <v>4.0871511317098141E-4</v>
      </c>
      <c r="BG58" s="1278">
        <f t="shared" si="40"/>
        <v>7.129071285185784E-2</v>
      </c>
      <c r="BH58" s="1278">
        <f t="shared" si="40"/>
        <v>3.368335366338354</v>
      </c>
      <c r="BI58" s="1278">
        <f t="shared" si="40"/>
        <v>1.7935054723269921</v>
      </c>
      <c r="BJ58" s="1278">
        <f t="shared" si="40"/>
        <v>0.23045683208696899</v>
      </c>
      <c r="BK58" s="1278">
        <f t="shared" si="40"/>
        <v>0.2132924391581732</v>
      </c>
      <c r="BL58" s="1278">
        <f t="shared" si="40"/>
        <v>1.2206415647543749</v>
      </c>
      <c r="BM58" s="1278">
        <f t="shared" si="40"/>
        <v>4.2134354267652684E-2</v>
      </c>
      <c r="BN58" s="1278">
        <f t="shared" si="40"/>
        <v>0.16878227411465024</v>
      </c>
      <c r="BO58" s="3627" t="s">
        <v>1020</v>
      </c>
      <c r="BP58" s="3628"/>
      <c r="BQ58" s="2539">
        <v>7.1829550245004068</v>
      </c>
      <c r="BR58" s="2540">
        <v>3.1364233916678015</v>
      </c>
      <c r="BS58" s="2541">
        <v>0.97620416082004513</v>
      </c>
      <c r="BT58" s="2540">
        <v>1.3109274179383383</v>
      </c>
      <c r="BU58" s="2541">
        <v>0.30925660464453381</v>
      </c>
      <c r="BV58" s="2541">
        <v>0.16975884868551733</v>
      </c>
      <c r="BW58" s="2541">
        <v>5.7357783494724757E-3</v>
      </c>
      <c r="BX58" s="2540">
        <v>0</v>
      </c>
      <c r="BY58" s="2541">
        <v>9.283672712938092E-3</v>
      </c>
      <c r="BZ58" s="2540">
        <v>0</v>
      </c>
      <c r="CA58" s="2540">
        <v>0</v>
      </c>
      <c r="CB58" s="2541">
        <v>1.2755025619250569E-2</v>
      </c>
      <c r="CC58" s="2540">
        <v>0</v>
      </c>
      <c r="CD58" s="2540">
        <v>0</v>
      </c>
      <c r="CE58" s="2540">
        <v>0</v>
      </c>
      <c r="CF58" s="2540">
        <v>0</v>
      </c>
      <c r="CG58" s="2541">
        <v>2.3529411764687267E-3</v>
      </c>
      <c r="CH58" s="2540">
        <v>0</v>
      </c>
      <c r="CI58" s="2541">
        <v>0.10937033810088666</v>
      </c>
      <c r="CJ58" s="2541">
        <v>0.64455298792086191</v>
      </c>
      <c r="CK58" s="2541">
        <v>0.35711782537294251</v>
      </c>
      <c r="CL58" s="2541">
        <v>0.84929181290941713</v>
      </c>
      <c r="CM58" s="2540">
        <v>3.8065316328352492</v>
      </c>
      <c r="CN58" s="2541">
        <v>0.21503463687280847</v>
      </c>
      <c r="CO58" s="2541">
        <v>5.839438153306608E-2</v>
      </c>
      <c r="CP58" s="2541">
        <v>9.119408963593369E-3</v>
      </c>
      <c r="CQ58" s="2541">
        <v>4.4148642482132947E-2</v>
      </c>
      <c r="CR58" s="2541">
        <v>5.0986552545095876E-2</v>
      </c>
      <c r="CS58" s="2541">
        <v>4.4944959110167736E-2</v>
      </c>
      <c r="CT58" s="2541">
        <v>1.3176470588224869E-2</v>
      </c>
      <c r="CU58" s="2540">
        <v>0</v>
      </c>
      <c r="CV58" s="2540">
        <v>0</v>
      </c>
      <c r="CW58" s="2540">
        <v>0</v>
      </c>
      <c r="CX58" s="2541">
        <v>7.4792712638084959E-3</v>
      </c>
      <c r="CY58" s="2541">
        <v>0.94597750937879566</v>
      </c>
      <c r="CZ58" s="2540">
        <v>3.5914969959624408</v>
      </c>
      <c r="DA58" s="2541">
        <v>0.14188534420565396</v>
      </c>
      <c r="DB58" s="2541">
        <v>8.0445241079502711E-2</v>
      </c>
      <c r="DC58" s="2541">
        <v>0.32006070398926967</v>
      </c>
      <c r="DD58" s="2541">
        <v>0.14548026177009801</v>
      </c>
      <c r="DE58" s="2541">
        <v>0.25742088427910642</v>
      </c>
      <c r="DF58" s="2541">
        <v>8.965684754215382E-2</v>
      </c>
      <c r="DG58" s="2541">
        <v>6.5882352941124345E-3</v>
      </c>
      <c r="DH58" s="2541">
        <v>6.5882352941124345E-3</v>
      </c>
      <c r="DI58" s="2541">
        <v>6.5882352941124345E-3</v>
      </c>
      <c r="DJ58" s="2541">
        <v>2.5720773722988286E-2</v>
      </c>
      <c r="DK58" s="2541">
        <v>1.1777371784400614E-2</v>
      </c>
      <c r="DL58" s="2541">
        <v>1.1777371784400614E-2</v>
      </c>
      <c r="DM58" s="2541">
        <v>2.0616624368027005E-2</v>
      </c>
      <c r="DN58" s="2540">
        <v>0</v>
      </c>
      <c r="DO58" s="2541">
        <v>2.59456824514409E-2</v>
      </c>
      <c r="DP58" s="2540">
        <v>2.6455194865836442</v>
      </c>
      <c r="DQ58" s="2540">
        <v>1.6817494314766788</v>
      </c>
      <c r="DR58" s="2541">
        <v>0.25651050395159308</v>
      </c>
      <c r="DS58" s="2541">
        <v>0.4649782175793058</v>
      </c>
      <c r="DT58" s="2541">
        <v>0.56045438974105644</v>
      </c>
      <c r="DU58" s="2540">
        <v>0</v>
      </c>
      <c r="DV58" s="2542">
        <v>0.2399999999973611</v>
      </c>
      <c r="DW58" s="2530"/>
    </row>
    <row r="59" spans="1:127" ht="17.850000000000001" customHeight="1">
      <c r="A59" s="155"/>
      <c r="B59" s="155" t="s">
        <v>1883</v>
      </c>
      <c r="C59" s="155"/>
      <c r="D59" s="1089"/>
      <c r="E59" s="2949">
        <f>BQ61</f>
        <v>10.949576120087023</v>
      </c>
      <c r="F59" s="2949">
        <f t="shared" ref="F59:U62" si="41">BR61</f>
        <v>5.8139996096755739</v>
      </c>
      <c r="G59" s="2949">
        <f t="shared" si="41"/>
        <v>1.4274637130954597</v>
      </c>
      <c r="H59" s="2949">
        <f t="shared" si="41"/>
        <v>2.8096806462504036</v>
      </c>
      <c r="I59" s="2949">
        <f t="shared" si="41"/>
        <v>0.52407336019880002</v>
      </c>
      <c r="J59" s="2949">
        <f t="shared" si="41"/>
        <v>0.37739820406759533</v>
      </c>
      <c r="K59" s="2949">
        <f t="shared" si="41"/>
        <v>8.1135984465215572E-3</v>
      </c>
      <c r="L59" s="2949">
        <f t="shared" si="41"/>
        <v>3.5461069556808522E-4</v>
      </c>
      <c r="M59" s="2949">
        <f t="shared" si="41"/>
        <v>2.2122707787716855E-2</v>
      </c>
      <c r="N59" s="2949">
        <f t="shared" si="41"/>
        <v>2.6073597249830178E-2</v>
      </c>
      <c r="O59" s="2949">
        <f t="shared" si="41"/>
        <v>0</v>
      </c>
      <c r="P59" s="2949">
        <f t="shared" si="41"/>
        <v>1.3842788989207792E-2</v>
      </c>
      <c r="Q59" s="2949">
        <f t="shared" si="41"/>
        <v>1.9503588256244687E-3</v>
      </c>
      <c r="R59" s="2949">
        <f t="shared" si="41"/>
        <v>3.5461069556808522E-4</v>
      </c>
      <c r="S59" s="2949">
        <f t="shared" si="41"/>
        <v>3.5461069556808522E-4</v>
      </c>
      <c r="T59" s="2949">
        <f t="shared" si="41"/>
        <v>0</v>
      </c>
      <c r="U59" s="2949">
        <f t="shared" si="41"/>
        <v>4.9423977102208E-3</v>
      </c>
      <c r="V59" s="2949">
        <f t="shared" ref="V59:Z62" si="42">CH61</f>
        <v>1.46339814454476E-2</v>
      </c>
      <c r="W59" s="2949">
        <f t="shared" si="42"/>
        <v>5.570494706777198E-2</v>
      </c>
      <c r="X59" s="2949">
        <f t="shared" si="42"/>
        <v>0.70592032576393071</v>
      </c>
      <c r="Y59" s="2949">
        <f t="shared" si="42"/>
        <v>1.5796869602876706</v>
      </c>
      <c r="Z59" s="2949">
        <f t="shared" si="42"/>
        <v>1.5768552503297129</v>
      </c>
      <c r="AA59" s="2890"/>
      <c r="AB59" s="2890" t="s">
        <v>1883</v>
      </c>
      <c r="AC59" s="2890"/>
      <c r="AD59" s="1089"/>
      <c r="AE59" s="1278">
        <f>CM61</f>
        <v>4.9520234437710817</v>
      </c>
      <c r="AF59" s="1278">
        <f t="shared" ref="AF59:AU62" si="43">CN61</f>
        <v>0.62445788844143812</v>
      </c>
      <c r="AG59" s="1278">
        <f t="shared" si="43"/>
        <v>9.7299012065214602E-2</v>
      </c>
      <c r="AH59" s="1278">
        <f t="shared" si="43"/>
        <v>0.10487611313842808</v>
      </c>
      <c r="AI59" s="1278">
        <f t="shared" si="43"/>
        <v>7.0178648809316208E-2</v>
      </c>
      <c r="AJ59" s="1278">
        <f t="shared" si="43"/>
        <v>5.5394224484027359E-2</v>
      </c>
      <c r="AK59" s="1278">
        <f t="shared" si="43"/>
        <v>9.6585009250168108E-2</v>
      </c>
      <c r="AL59" s="1278">
        <f t="shared" si="43"/>
        <v>3.5935730092355823E-2</v>
      </c>
      <c r="AM59" s="1278">
        <f t="shared" si="43"/>
        <v>2.1939482562899314E-2</v>
      </c>
      <c r="AN59" s="1278">
        <f t="shared" si="43"/>
        <v>8.4789352826156981E-3</v>
      </c>
      <c r="AO59" s="1278">
        <f t="shared" si="43"/>
        <v>3.4111740804806563E-2</v>
      </c>
      <c r="AP59" s="1278">
        <f t="shared" si="43"/>
        <v>0.15061501235217098</v>
      </c>
      <c r="AQ59" s="1278">
        <f t="shared" si="43"/>
        <v>1.2403674818162578</v>
      </c>
      <c r="AR59" s="1278">
        <f t="shared" si="43"/>
        <v>4.3275655553296444</v>
      </c>
      <c r="AS59" s="1278">
        <f t="shared" si="43"/>
        <v>0.2492561539103858</v>
      </c>
      <c r="AT59" s="1278">
        <f t="shared" si="43"/>
        <v>0.21192409478665489</v>
      </c>
      <c r="AU59" s="1278">
        <f t="shared" si="43"/>
        <v>0.24577687905753456</v>
      </c>
      <c r="AV59" s="1278">
        <f t="shared" ref="AV59:BK62" si="44">DD61</f>
        <v>0.20096590647231205</v>
      </c>
      <c r="AW59" s="1278">
        <f t="shared" si="44"/>
        <v>0.17231519727273001</v>
      </c>
      <c r="AX59" s="1278">
        <f t="shared" si="44"/>
        <v>0.22260294931386093</v>
      </c>
      <c r="AY59" s="1278">
        <f t="shared" si="44"/>
        <v>5.3698120996366019E-2</v>
      </c>
      <c r="AZ59" s="1278">
        <f t="shared" si="44"/>
        <v>1.6024382080900457E-2</v>
      </c>
      <c r="BA59" s="1278">
        <f t="shared" si="44"/>
        <v>3.5202086379795341E-2</v>
      </c>
      <c r="BB59" s="1278">
        <f t="shared" si="44"/>
        <v>0.10815781006308071</v>
      </c>
      <c r="BC59" s="1278">
        <f t="shared" si="44"/>
        <v>4.4531825223025432E-3</v>
      </c>
      <c r="BD59" s="1278">
        <f t="shared" si="44"/>
        <v>2.0294516627174377E-2</v>
      </c>
      <c r="BE59" s="1278">
        <f t="shared" si="44"/>
        <v>3.7209139277157147E-2</v>
      </c>
      <c r="BF59" s="1278">
        <f t="shared" si="44"/>
        <v>0</v>
      </c>
      <c r="BG59" s="1278">
        <f t="shared" si="44"/>
        <v>3.4224704303179802E-2</v>
      </c>
      <c r="BH59" s="1278">
        <f t="shared" si="44"/>
        <v>3.0871980735133846</v>
      </c>
      <c r="BI59" s="1278">
        <f t="shared" si="44"/>
        <v>1.7442965181416974</v>
      </c>
      <c r="BJ59" s="1278">
        <f t="shared" si="44"/>
        <v>0.21966136365429284</v>
      </c>
      <c r="BK59" s="1278">
        <f t="shared" si="44"/>
        <v>0.21556280831572791</v>
      </c>
      <c r="BL59" s="1278">
        <f t="shared" ref="BL59:BN62" si="45">DT61</f>
        <v>0.97978686947062843</v>
      </c>
      <c r="BM59" s="1278">
        <f t="shared" si="45"/>
        <v>4.0786768542387268E-2</v>
      </c>
      <c r="BN59" s="1278">
        <f t="shared" si="45"/>
        <v>0.18355306664036256</v>
      </c>
      <c r="BO59" s="3627" t="s">
        <v>1021</v>
      </c>
      <c r="BP59" s="2992" t="s">
        <v>1022</v>
      </c>
      <c r="BQ59" s="2539">
        <v>13.548290171656447</v>
      </c>
      <c r="BR59" s="2540">
        <v>7.8086213028182163</v>
      </c>
      <c r="BS59" s="2540">
        <v>1.6909587438335791</v>
      </c>
      <c r="BT59" s="2540">
        <v>4.1635983367859399</v>
      </c>
      <c r="BU59" s="2541">
        <v>0.55404367768681562</v>
      </c>
      <c r="BV59" s="2541">
        <v>0.39077012294927327</v>
      </c>
      <c r="BW59" s="2541">
        <v>1.4373060618106797E-2</v>
      </c>
      <c r="BX59" s="2541">
        <v>2.7247674211398762E-4</v>
      </c>
      <c r="BY59" s="2541">
        <v>1.9494112316458659E-2</v>
      </c>
      <c r="BZ59" s="2541">
        <v>2.7131730595981608E-2</v>
      </c>
      <c r="CA59" s="2540">
        <v>0</v>
      </c>
      <c r="CB59" s="2541">
        <v>2.3523824404659506E-2</v>
      </c>
      <c r="CC59" s="2541">
        <v>2.0435755658549069E-3</v>
      </c>
      <c r="CD59" s="2541">
        <v>4.0871511317098141E-4</v>
      </c>
      <c r="CE59" s="2541">
        <v>8.1743022634196282E-4</v>
      </c>
      <c r="CF59" s="2540">
        <v>0</v>
      </c>
      <c r="CG59" s="2541">
        <v>5.2962752351935639E-3</v>
      </c>
      <c r="CH59" s="2541">
        <v>1.4604946420420963E-2</v>
      </c>
      <c r="CI59" s="2541">
        <v>5.703578314087631E-2</v>
      </c>
      <c r="CJ59" s="2541">
        <v>0.92692807794206278</v>
      </c>
      <c r="CK59" s="2540">
        <v>2.6826265811570593</v>
      </c>
      <c r="CL59" s="2540">
        <v>1.9540642221986968</v>
      </c>
      <c r="CM59" s="2540">
        <v>5.570886594723568</v>
      </c>
      <c r="CN59" s="2541">
        <v>0.66149683174355689</v>
      </c>
      <c r="CO59" s="2541">
        <v>9.6603878478628072E-2</v>
      </c>
      <c r="CP59" s="2541">
        <v>0.10877774310332178</v>
      </c>
      <c r="CQ59" s="2541">
        <v>7.276576706183277E-2</v>
      </c>
      <c r="CR59" s="2541">
        <v>6.1001883300829098E-2</v>
      </c>
      <c r="CS59" s="2541">
        <v>9.9104011727464553E-2</v>
      </c>
      <c r="CT59" s="2541">
        <v>4.0564378392290039E-2</v>
      </c>
      <c r="CU59" s="2541">
        <v>3.9377209410919392E-2</v>
      </c>
      <c r="CV59" s="2541">
        <v>2.6565690336451293E-2</v>
      </c>
      <c r="CW59" s="2541">
        <v>4.8481313514900398E-2</v>
      </c>
      <c r="CX59" s="2541">
        <v>0.12215428324737169</v>
      </c>
      <c r="CY59" s="2540">
        <v>1.5410543966416594</v>
      </c>
      <c r="CZ59" s="2540">
        <v>4.9093897629800116</v>
      </c>
      <c r="DA59" s="2541">
        <v>0.31041070181240826</v>
      </c>
      <c r="DB59" s="2541">
        <v>0.26841980931741349</v>
      </c>
      <c r="DC59" s="2541">
        <v>0.31725769740003007</v>
      </c>
      <c r="DD59" s="2541">
        <v>0.23208063337234358</v>
      </c>
      <c r="DE59" s="2541">
        <v>0.20121753628724853</v>
      </c>
      <c r="DF59" s="2541">
        <v>0.25872229510596667</v>
      </c>
      <c r="DG59" s="2541">
        <v>5.7875654361625423E-2</v>
      </c>
      <c r="DH59" s="2541">
        <v>1.7362678607466358E-2</v>
      </c>
      <c r="DI59" s="2541">
        <v>4.3131741162970784E-2</v>
      </c>
      <c r="DJ59" s="2541">
        <v>0.13480584831541215</v>
      </c>
      <c r="DK59" s="2541">
        <v>8.9613038838255443E-3</v>
      </c>
      <c r="DL59" s="2541">
        <v>2.1720069450469792E-2</v>
      </c>
      <c r="DM59" s="2541">
        <v>3.940656913155486E-2</v>
      </c>
      <c r="DN59" s="2541">
        <v>4.0871511317098141E-4</v>
      </c>
      <c r="DO59" s="2541">
        <v>7.129071285185784E-2</v>
      </c>
      <c r="DP59" s="2540">
        <v>3.368335366338354</v>
      </c>
      <c r="DQ59" s="2540">
        <v>1.7935054723269921</v>
      </c>
      <c r="DR59" s="2541">
        <v>0.23045683208696899</v>
      </c>
      <c r="DS59" s="2541">
        <v>0.2132924391581732</v>
      </c>
      <c r="DT59" s="2540">
        <v>1.2206415647543749</v>
      </c>
      <c r="DU59" s="2541">
        <v>4.2134354267652684E-2</v>
      </c>
      <c r="DV59" s="2542">
        <v>0.16878227411465024</v>
      </c>
      <c r="DW59" s="2530"/>
    </row>
    <row r="60" spans="1:127" ht="17.850000000000001" customHeight="1">
      <c r="A60" s="155"/>
      <c r="B60" s="155" t="s">
        <v>1884</v>
      </c>
      <c r="C60" s="155"/>
      <c r="D60" s="1089"/>
      <c r="E60" s="2949">
        <f t="shared" ref="E60:E62" si="46">BQ62</f>
        <v>20.820417308268901</v>
      </c>
      <c r="F60" s="2949">
        <f t="shared" si="41"/>
        <v>12.77267303932596</v>
      </c>
      <c r="G60" s="2949">
        <f t="shared" si="41"/>
        <v>2.4558387409576765</v>
      </c>
      <c r="H60" s="2949">
        <f t="shared" si="41"/>
        <v>7.3810920133726388</v>
      </c>
      <c r="I60" s="2949">
        <f t="shared" si="41"/>
        <v>0.63318561233174231</v>
      </c>
      <c r="J60" s="2949">
        <f t="shared" si="41"/>
        <v>0.43248179668988518</v>
      </c>
      <c r="K60" s="2949">
        <f t="shared" si="41"/>
        <v>3.1805044961460374E-2</v>
      </c>
      <c r="L60" s="2949">
        <f t="shared" si="41"/>
        <v>0</v>
      </c>
      <c r="M60" s="2949">
        <f t="shared" si="41"/>
        <v>1.4872126821302954E-2</v>
      </c>
      <c r="N60" s="2949">
        <f t="shared" si="41"/>
        <v>2.5252326432395559E-2</v>
      </c>
      <c r="O60" s="2949">
        <f t="shared" si="41"/>
        <v>0</v>
      </c>
      <c r="P60" s="2949">
        <f t="shared" si="41"/>
        <v>3.1365201017274566E-2</v>
      </c>
      <c r="Q60" s="2949">
        <f t="shared" si="41"/>
        <v>1.9978820629115122E-3</v>
      </c>
      <c r="R60" s="2949">
        <f t="shared" si="41"/>
        <v>0</v>
      </c>
      <c r="S60" s="2949">
        <f t="shared" si="41"/>
        <v>2.9968230943672679E-3</v>
      </c>
      <c r="T60" s="2949">
        <f t="shared" si="41"/>
        <v>0</v>
      </c>
      <c r="U60" s="2949">
        <f t="shared" si="41"/>
        <v>1.9978820629115122E-3</v>
      </c>
      <c r="V60" s="2949">
        <f t="shared" si="42"/>
        <v>9.6557040729751287E-3</v>
      </c>
      <c r="W60" s="2949">
        <f t="shared" si="42"/>
        <v>8.3444388889724205E-2</v>
      </c>
      <c r="X60" s="2949">
        <f t="shared" si="42"/>
        <v>1.5403984683777956</v>
      </c>
      <c r="Y60" s="2949">
        <f t="shared" si="42"/>
        <v>5.207507932663102</v>
      </c>
      <c r="Z60" s="2949">
        <f t="shared" si="42"/>
        <v>2.9357422849956469</v>
      </c>
      <c r="AA60" s="2890"/>
      <c r="AB60" s="2890" t="s">
        <v>1884</v>
      </c>
      <c r="AC60" s="2890"/>
      <c r="AD60" s="1089"/>
      <c r="AE60" s="1278">
        <f t="shared" ref="AE60:AE61" si="47">CM62</f>
        <v>7.920186160050867</v>
      </c>
      <c r="AF60" s="1278">
        <f t="shared" si="43"/>
        <v>0.58944059750514211</v>
      </c>
      <c r="AG60" s="1278">
        <f t="shared" si="43"/>
        <v>8.467322529197549E-2</v>
      </c>
      <c r="AH60" s="1278">
        <f t="shared" si="43"/>
        <v>9.6054969139459476E-2</v>
      </c>
      <c r="AI60" s="1278">
        <f t="shared" si="43"/>
        <v>8.1694992593336083E-2</v>
      </c>
      <c r="AJ60" s="1278">
        <f t="shared" si="43"/>
        <v>6.1671674365680412E-2</v>
      </c>
      <c r="AK60" s="1278">
        <f t="shared" si="43"/>
        <v>0.11370207378616215</v>
      </c>
      <c r="AL60" s="1278">
        <f t="shared" si="43"/>
        <v>4.6761897846946093E-2</v>
      </c>
      <c r="AM60" s="1278">
        <f t="shared" si="43"/>
        <v>7.69927107149804E-2</v>
      </c>
      <c r="AN60" s="1278">
        <f t="shared" si="43"/>
        <v>2.788646106669344E-2</v>
      </c>
      <c r="AO60" s="1278">
        <f t="shared" si="43"/>
        <v>5.4024255850850952E-2</v>
      </c>
      <c r="AP60" s="1278">
        <f t="shared" si="43"/>
        <v>4.5107073694803164E-2</v>
      </c>
      <c r="AQ60" s="1278">
        <f t="shared" si="43"/>
        <v>2.5978048486744476</v>
      </c>
      <c r="AR60" s="1278">
        <f t="shared" si="43"/>
        <v>7.3307455625457232</v>
      </c>
      <c r="AS60" s="1278">
        <f t="shared" si="43"/>
        <v>0.59805053093572824</v>
      </c>
      <c r="AT60" s="1278">
        <f t="shared" si="43"/>
        <v>0.33377167877526293</v>
      </c>
      <c r="AU60" s="1278">
        <f t="shared" si="43"/>
        <v>0.43922809784996081</v>
      </c>
      <c r="AV60" s="1278">
        <f t="shared" si="44"/>
        <v>0.3183169883206815</v>
      </c>
      <c r="AW60" s="1278">
        <f t="shared" si="44"/>
        <v>0.26459273914430426</v>
      </c>
      <c r="AX60" s="1278">
        <f t="shared" si="44"/>
        <v>0.46236790933556093</v>
      </c>
      <c r="AY60" s="1278">
        <f t="shared" si="44"/>
        <v>0.11083745695099202</v>
      </c>
      <c r="AZ60" s="1278">
        <f t="shared" si="44"/>
        <v>3.0034222240104394E-2</v>
      </c>
      <c r="BA60" s="1278">
        <f t="shared" si="44"/>
        <v>0.10291816955677933</v>
      </c>
      <c r="BB60" s="1278">
        <f t="shared" si="44"/>
        <v>0.27907012198657022</v>
      </c>
      <c r="BC60" s="1278">
        <f t="shared" si="44"/>
        <v>1.7538202429522344E-2</v>
      </c>
      <c r="BD60" s="1278">
        <f t="shared" si="44"/>
        <v>3.4217382512330211E-2</v>
      </c>
      <c r="BE60" s="1278">
        <f t="shared" si="44"/>
        <v>5.8571270038196788E-2</v>
      </c>
      <c r="BF60" s="1278">
        <f t="shared" si="44"/>
        <v>2.9968230943672679E-3</v>
      </c>
      <c r="BG60" s="1278">
        <f t="shared" si="44"/>
        <v>0.24787958722125447</v>
      </c>
      <c r="BH60" s="1278">
        <f t="shared" si="44"/>
        <v>4.7329407138712769</v>
      </c>
      <c r="BI60" s="1278">
        <f t="shared" si="44"/>
        <v>2.2630674292185744</v>
      </c>
      <c r="BJ60" s="1278">
        <f t="shared" si="44"/>
        <v>0.27034470308023256</v>
      </c>
      <c r="BK60" s="1278">
        <f t="shared" si="44"/>
        <v>0.2292546695316374</v>
      </c>
      <c r="BL60" s="1278">
        <f t="shared" si="45"/>
        <v>1.9749564481257829</v>
      </c>
      <c r="BM60" s="1278">
        <f t="shared" si="45"/>
        <v>7.9148581190545381E-2</v>
      </c>
      <c r="BN60" s="1278">
        <f t="shared" si="45"/>
        <v>0.12755810889206834</v>
      </c>
      <c r="BO60" s="3627"/>
      <c r="BP60" s="2992" t="s">
        <v>1023</v>
      </c>
      <c r="BQ60" s="2539">
        <v>8.3706214081411918</v>
      </c>
      <c r="BR60" s="2540">
        <v>5.9871210998292366</v>
      </c>
      <c r="BS60" s="2540">
        <v>1.3090240402736506</v>
      </c>
      <c r="BT60" s="2540">
        <v>3.3378175821416423</v>
      </c>
      <c r="BU60" s="2541">
        <v>0.52218508670269714</v>
      </c>
      <c r="BV60" s="2541">
        <v>0.31916645895786039</v>
      </c>
      <c r="BW60" s="2541">
        <v>1.420620340247657E-2</v>
      </c>
      <c r="BX60" s="2541">
        <v>2.1265456303843752E-4</v>
      </c>
      <c r="BY60" s="2541">
        <v>1.1310049736422939E-2</v>
      </c>
      <c r="BZ60" s="2541">
        <v>3.1429440858135531E-2</v>
      </c>
      <c r="CA60" s="2541">
        <v>1.0632728151921876E-4</v>
      </c>
      <c r="CB60" s="2541">
        <v>2.4748287343882285E-2</v>
      </c>
      <c r="CC60" s="2541">
        <v>8.5061825215375006E-4</v>
      </c>
      <c r="CD60" s="2541">
        <v>1.1883637346245441E-3</v>
      </c>
      <c r="CE60" s="2541">
        <v>3.9341094162110941E-3</v>
      </c>
      <c r="CF60" s="2541">
        <v>2.1265456303843752E-4</v>
      </c>
      <c r="CG60" s="2541">
        <v>3.7956675742965925E-3</v>
      </c>
      <c r="CH60" s="2541">
        <v>1.2827748638551555E-2</v>
      </c>
      <c r="CI60" s="2541">
        <v>9.7607079406847388E-2</v>
      </c>
      <c r="CJ60" s="2540">
        <v>1.0877947705446835</v>
      </c>
      <c r="CK60" s="2540">
        <v>1.7278377248942642</v>
      </c>
      <c r="CL60" s="2540">
        <v>1.3402794774139428</v>
      </c>
      <c r="CM60" s="2540">
        <v>2.2430884243873304</v>
      </c>
      <c r="CN60" s="2541">
        <v>0.26744483448915435</v>
      </c>
      <c r="CO60" s="2541">
        <v>7.3213692973975675E-2</v>
      </c>
      <c r="CP60" s="2541">
        <v>3.927444142159224E-2</v>
      </c>
      <c r="CQ60" s="2541">
        <v>4.6271467668593282E-2</v>
      </c>
      <c r="CR60" s="2541">
        <v>3.2477756787153367E-2</v>
      </c>
      <c r="CS60" s="2541">
        <v>2.8862828939272792E-2</v>
      </c>
      <c r="CT60" s="2541">
        <v>1.1526366982001978E-2</v>
      </c>
      <c r="CU60" s="2541">
        <v>7.4306177517291768E-3</v>
      </c>
      <c r="CV60" s="2541">
        <v>1.6558170902231831E-2</v>
      </c>
      <c r="CW60" s="2541">
        <v>1.7476241248193122E-2</v>
      </c>
      <c r="CX60" s="2541">
        <v>1.1789865398812795E-2</v>
      </c>
      <c r="CY60" s="2541">
        <v>0.83116426573716862</v>
      </c>
      <c r="CZ60" s="2540">
        <v>1.9756435898981743</v>
      </c>
      <c r="DA60" s="2541">
        <v>0.1604528640455391</v>
      </c>
      <c r="DB60" s="2541">
        <v>0.16362751504534015</v>
      </c>
      <c r="DC60" s="2541">
        <v>0.22046533022386813</v>
      </c>
      <c r="DD60" s="2541">
        <v>0.12248051407798267</v>
      </c>
      <c r="DE60" s="2541">
        <v>9.030503472146971E-2</v>
      </c>
      <c r="DF60" s="2541">
        <v>8.6030451096699365E-2</v>
      </c>
      <c r="DG60" s="2541">
        <v>9.556574754557361E-3</v>
      </c>
      <c r="DH60" s="2541">
        <v>5.6727743921490487E-3</v>
      </c>
      <c r="DI60" s="2541">
        <v>1.3526705326764976E-2</v>
      </c>
      <c r="DJ60" s="2541">
        <v>2.2877066727620535E-2</v>
      </c>
      <c r="DK60" s="2541">
        <v>4.5228456904184812E-3</v>
      </c>
      <c r="DL60" s="2541">
        <v>8.8012924934146586E-3</v>
      </c>
      <c r="DM60" s="2541">
        <v>2.5761603305613605E-2</v>
      </c>
      <c r="DN60" s="2541">
        <v>1.4575420876664828E-3</v>
      </c>
      <c r="DO60" s="2541">
        <v>5.0745907483613892E-2</v>
      </c>
      <c r="DP60" s="2540">
        <v>1.144479324161005</v>
      </c>
      <c r="DQ60" s="2541">
        <v>0.52162194230365011</v>
      </c>
      <c r="DR60" s="2541">
        <v>8.8911729792108152E-2</v>
      </c>
      <c r="DS60" s="2541">
        <v>5.0292385391957524E-2</v>
      </c>
      <c r="DT60" s="2541">
        <v>0.50221465862739834</v>
      </c>
      <c r="DU60" s="2541">
        <v>7.2744711557430446E-3</v>
      </c>
      <c r="DV60" s="2542">
        <v>0.14041188392462992</v>
      </c>
      <c r="DW60" s="2530"/>
    </row>
    <row r="61" spans="1:127" ht="17.850000000000001" customHeight="1">
      <c r="A61" s="155"/>
      <c r="B61" s="155" t="s">
        <v>1885</v>
      </c>
      <c r="C61" s="155"/>
      <c r="D61" s="1089"/>
      <c r="E61" s="2949">
        <f t="shared" si="46"/>
        <v>24.101341099337144</v>
      </c>
      <c r="F61" s="2947">
        <f t="shared" si="41"/>
        <v>16.792992315592212</v>
      </c>
      <c r="G61" s="1762">
        <f t="shared" si="41"/>
        <v>2.7215580920119988</v>
      </c>
      <c r="H61" s="1762">
        <f t="shared" si="41"/>
        <v>10.479760233810062</v>
      </c>
      <c r="I61" s="1762">
        <f t="shared" si="41"/>
        <v>0.68251689758402023</v>
      </c>
      <c r="J61" s="1762">
        <f t="shared" si="41"/>
        <v>0.43892493497127538</v>
      </c>
      <c r="K61" s="1762">
        <f t="shared" si="41"/>
        <v>3.9912557636552534E-2</v>
      </c>
      <c r="L61" s="1762">
        <f t="shared" si="41"/>
        <v>0</v>
      </c>
      <c r="M61" s="1762">
        <f t="shared" si="41"/>
        <v>4.9047689875994348E-3</v>
      </c>
      <c r="N61" s="1762">
        <f t="shared" si="41"/>
        <v>3.8360543125532345E-2</v>
      </c>
      <c r="O61" s="1762">
        <f t="shared" si="41"/>
        <v>0</v>
      </c>
      <c r="P61" s="1762">
        <f t="shared" si="41"/>
        <v>9.0404156418844944E-2</v>
      </c>
      <c r="Q61" s="1762">
        <f t="shared" si="41"/>
        <v>2.8611152427618328E-3</v>
      </c>
      <c r="R61" s="1762">
        <f t="shared" si="41"/>
        <v>1.4305576213809164E-3</v>
      </c>
      <c r="S61" s="1762">
        <f t="shared" si="41"/>
        <v>1.4305576213809164E-3</v>
      </c>
      <c r="T61" s="1762">
        <f t="shared" si="41"/>
        <v>0</v>
      </c>
      <c r="U61" s="1762">
        <f t="shared" si="41"/>
        <v>1.2875018592428249E-2</v>
      </c>
      <c r="V61" s="1762">
        <f t="shared" si="42"/>
        <v>2.1458364320713748E-2</v>
      </c>
      <c r="W61" s="1762">
        <f t="shared" si="42"/>
        <v>2.9954323045549958E-2</v>
      </c>
      <c r="X61" s="2950">
        <f t="shared" si="42"/>
        <v>1.8315559289255441</v>
      </c>
      <c r="Y61" s="2950">
        <f t="shared" si="42"/>
        <v>7.9656874073004982</v>
      </c>
      <c r="Z61" s="2950">
        <f t="shared" si="42"/>
        <v>3.5916739897701535</v>
      </c>
      <c r="AA61" s="2890"/>
      <c r="AB61" s="2890" t="s">
        <v>1885</v>
      </c>
      <c r="AC61" s="2890"/>
      <c r="AD61" s="1089"/>
      <c r="AE61" s="1281">
        <f t="shared" si="47"/>
        <v>7.1997060407493416</v>
      </c>
      <c r="AF61" s="1281">
        <f t="shared" si="43"/>
        <v>1.0635290281054415</v>
      </c>
      <c r="AG61" s="1281">
        <f t="shared" si="43"/>
        <v>0.10808089295053111</v>
      </c>
      <c r="AH61" s="1281">
        <f t="shared" si="43"/>
        <v>0.15847732723800037</v>
      </c>
      <c r="AI61" s="1281">
        <f t="shared" si="43"/>
        <v>8.0852171521127322E-2</v>
      </c>
      <c r="AJ61" s="1281">
        <f t="shared" si="43"/>
        <v>0.10528712092964641</v>
      </c>
      <c r="AK61" s="1281">
        <f t="shared" si="43"/>
        <v>9.8522641590664775E-2</v>
      </c>
      <c r="AL61" s="1281">
        <f t="shared" si="43"/>
        <v>6.9034521605391766E-2</v>
      </c>
      <c r="AM61" s="1281">
        <f t="shared" si="43"/>
        <v>0.12620231447100072</v>
      </c>
      <c r="AN61" s="1281">
        <f t="shared" si="43"/>
        <v>0.17060411272343684</v>
      </c>
      <c r="AO61" s="1281">
        <f t="shared" si="43"/>
        <v>0.15648182842530867</v>
      </c>
      <c r="AP61" s="1281">
        <f t="shared" si="43"/>
        <v>2.8611152427618328E-3</v>
      </c>
      <c r="AQ61" s="1281">
        <f t="shared" si="43"/>
        <v>2.4537499161106116</v>
      </c>
      <c r="AR61" s="1281">
        <f t="shared" si="43"/>
        <v>6.1361770126438975</v>
      </c>
      <c r="AS61" s="1281">
        <f t="shared" si="43"/>
        <v>0.39190406340346889</v>
      </c>
      <c r="AT61" s="1281">
        <f t="shared" si="43"/>
        <v>0.63065701659616413</v>
      </c>
      <c r="AU61" s="1281">
        <f t="shared" si="43"/>
        <v>0.71931769628595776</v>
      </c>
      <c r="AV61" s="1281">
        <f t="shared" si="44"/>
        <v>0.35962758737610334</v>
      </c>
      <c r="AW61" s="1281">
        <f t="shared" si="44"/>
        <v>0.3436530849600733</v>
      </c>
      <c r="AX61" s="1281">
        <f t="shared" si="44"/>
        <v>0.25850938922028505</v>
      </c>
      <c r="AY61" s="1281">
        <f t="shared" si="44"/>
        <v>1.573613383519008E-2</v>
      </c>
      <c r="AZ61" s="1281">
        <f t="shared" si="44"/>
        <v>1.0013903349666415E-2</v>
      </c>
      <c r="BA61" s="1281">
        <f t="shared" si="44"/>
        <v>2.1492195075273432E-2</v>
      </c>
      <c r="BB61" s="1281">
        <f t="shared" si="44"/>
        <v>0.14321381330209715</v>
      </c>
      <c r="BC61" s="1281">
        <f t="shared" si="44"/>
        <v>3.3051549007523065E-2</v>
      </c>
      <c r="BD61" s="1281">
        <f t="shared" si="44"/>
        <v>1.5324817670341825E-2</v>
      </c>
      <c r="BE61" s="1281">
        <f t="shared" si="44"/>
        <v>2.9690880329859493E-2</v>
      </c>
      <c r="BF61" s="1281">
        <f t="shared" si="44"/>
        <v>0</v>
      </c>
      <c r="BG61" s="1281">
        <f t="shared" si="44"/>
        <v>0.11746304970438237</v>
      </c>
      <c r="BH61" s="1281">
        <f t="shared" si="44"/>
        <v>3.6824270965332864</v>
      </c>
      <c r="BI61" s="1281">
        <f t="shared" si="44"/>
        <v>1.5180918959040153</v>
      </c>
      <c r="BJ61" s="1281">
        <f t="shared" si="44"/>
        <v>0.26043581873939969</v>
      </c>
      <c r="BK61" s="1281">
        <f t="shared" si="44"/>
        <v>0.172115259767152</v>
      </c>
      <c r="BL61" s="1281">
        <f t="shared" si="45"/>
        <v>2.0837012969824245</v>
      </c>
      <c r="BM61" s="1281">
        <f t="shared" si="45"/>
        <v>0</v>
      </c>
      <c r="BN61" s="1282">
        <f t="shared" si="45"/>
        <v>0.10864274299559092</v>
      </c>
      <c r="BO61" s="3627" t="s">
        <v>1024</v>
      </c>
      <c r="BP61" s="2992" t="s">
        <v>3904</v>
      </c>
      <c r="BQ61" s="2539">
        <v>10.949576120087023</v>
      </c>
      <c r="BR61" s="2540">
        <v>5.8139996096755739</v>
      </c>
      <c r="BS61" s="2540">
        <v>1.4274637130954597</v>
      </c>
      <c r="BT61" s="2540">
        <v>2.8096806462504036</v>
      </c>
      <c r="BU61" s="2541">
        <v>0.52407336019880002</v>
      </c>
      <c r="BV61" s="2541">
        <v>0.37739820406759533</v>
      </c>
      <c r="BW61" s="2541">
        <v>8.1135984465215572E-3</v>
      </c>
      <c r="BX61" s="2541">
        <v>3.5461069556808522E-4</v>
      </c>
      <c r="BY61" s="2541">
        <v>2.2122707787716855E-2</v>
      </c>
      <c r="BZ61" s="2541">
        <v>2.6073597249830178E-2</v>
      </c>
      <c r="CA61" s="2540">
        <v>0</v>
      </c>
      <c r="CB61" s="2541">
        <v>1.3842788989207792E-2</v>
      </c>
      <c r="CC61" s="2541">
        <v>1.9503588256244687E-3</v>
      </c>
      <c r="CD61" s="2541">
        <v>3.5461069556808522E-4</v>
      </c>
      <c r="CE61" s="2541">
        <v>3.5461069556808522E-4</v>
      </c>
      <c r="CF61" s="2540">
        <v>0</v>
      </c>
      <c r="CG61" s="2541">
        <v>4.9423977102208E-3</v>
      </c>
      <c r="CH61" s="2541">
        <v>1.46339814454476E-2</v>
      </c>
      <c r="CI61" s="2541">
        <v>5.570494706777198E-2</v>
      </c>
      <c r="CJ61" s="2541">
        <v>0.70592032576393071</v>
      </c>
      <c r="CK61" s="2540">
        <v>1.5796869602876706</v>
      </c>
      <c r="CL61" s="2540">
        <v>1.5768552503297129</v>
      </c>
      <c r="CM61" s="2540">
        <v>4.9520234437710817</v>
      </c>
      <c r="CN61" s="2541">
        <v>0.62445788844143812</v>
      </c>
      <c r="CO61" s="2541">
        <v>9.7299012065214602E-2</v>
      </c>
      <c r="CP61" s="2541">
        <v>0.10487611313842808</v>
      </c>
      <c r="CQ61" s="2541">
        <v>7.0178648809316208E-2</v>
      </c>
      <c r="CR61" s="2541">
        <v>5.5394224484027359E-2</v>
      </c>
      <c r="CS61" s="2541">
        <v>9.6585009250168108E-2</v>
      </c>
      <c r="CT61" s="2541">
        <v>3.5935730092355823E-2</v>
      </c>
      <c r="CU61" s="2541">
        <v>2.1939482562899314E-2</v>
      </c>
      <c r="CV61" s="2541">
        <v>8.4789352826156981E-3</v>
      </c>
      <c r="CW61" s="2541">
        <v>3.4111740804806563E-2</v>
      </c>
      <c r="CX61" s="2541">
        <v>0.15061501235217098</v>
      </c>
      <c r="CY61" s="2540">
        <v>1.2403674818162578</v>
      </c>
      <c r="CZ61" s="2540">
        <v>4.3275655553296444</v>
      </c>
      <c r="DA61" s="2541">
        <v>0.2492561539103858</v>
      </c>
      <c r="DB61" s="2541">
        <v>0.21192409478665489</v>
      </c>
      <c r="DC61" s="2541">
        <v>0.24577687905753456</v>
      </c>
      <c r="DD61" s="2541">
        <v>0.20096590647231205</v>
      </c>
      <c r="DE61" s="2541">
        <v>0.17231519727273001</v>
      </c>
      <c r="DF61" s="2541">
        <v>0.22260294931386093</v>
      </c>
      <c r="DG61" s="2541">
        <v>5.3698120996366019E-2</v>
      </c>
      <c r="DH61" s="2541">
        <v>1.6024382080900457E-2</v>
      </c>
      <c r="DI61" s="2541">
        <v>3.5202086379795341E-2</v>
      </c>
      <c r="DJ61" s="2541">
        <v>0.10815781006308071</v>
      </c>
      <c r="DK61" s="2541">
        <v>4.4531825223025432E-3</v>
      </c>
      <c r="DL61" s="2541">
        <v>2.0294516627174377E-2</v>
      </c>
      <c r="DM61" s="2541">
        <v>3.7209139277157147E-2</v>
      </c>
      <c r="DN61" s="2540">
        <v>0</v>
      </c>
      <c r="DO61" s="2541">
        <v>3.4224704303179802E-2</v>
      </c>
      <c r="DP61" s="2540">
        <v>3.0871980735133846</v>
      </c>
      <c r="DQ61" s="2540">
        <v>1.7442965181416974</v>
      </c>
      <c r="DR61" s="2541">
        <v>0.21966136365429284</v>
      </c>
      <c r="DS61" s="2541">
        <v>0.21556280831572791</v>
      </c>
      <c r="DT61" s="2541">
        <v>0.97978686947062843</v>
      </c>
      <c r="DU61" s="2541">
        <v>4.0786768542387268E-2</v>
      </c>
      <c r="DV61" s="2542">
        <v>0.18355306664036256</v>
      </c>
      <c r="DW61" s="2530"/>
    </row>
    <row r="62" spans="1:127" ht="17.850000000000001" customHeight="1" thickBot="1">
      <c r="A62" s="3104" t="s">
        <v>2032</v>
      </c>
      <c r="B62" s="3104"/>
      <c r="C62" s="169"/>
      <c r="D62" s="1104"/>
      <c r="E62" s="2951">
        <f t="shared" si="46"/>
        <v>8.3706214081411918</v>
      </c>
      <c r="F62" s="2952">
        <f t="shared" si="41"/>
        <v>5.9871210998292366</v>
      </c>
      <c r="G62" s="2952">
        <f t="shared" si="41"/>
        <v>1.3090240402736506</v>
      </c>
      <c r="H62" s="2952">
        <f t="shared" si="41"/>
        <v>3.3378175821416423</v>
      </c>
      <c r="I62" s="2952">
        <f t="shared" si="41"/>
        <v>0.52218508670269714</v>
      </c>
      <c r="J62" s="2952">
        <f t="shared" si="41"/>
        <v>0.31916645895786039</v>
      </c>
      <c r="K62" s="2952">
        <f t="shared" si="41"/>
        <v>1.420620340247657E-2</v>
      </c>
      <c r="L62" s="2952">
        <f t="shared" si="41"/>
        <v>2.1265456303843752E-4</v>
      </c>
      <c r="M62" s="2952">
        <f t="shared" si="41"/>
        <v>1.1310049736422939E-2</v>
      </c>
      <c r="N62" s="2952">
        <f t="shared" si="41"/>
        <v>3.1429440858135531E-2</v>
      </c>
      <c r="O62" s="2952">
        <f t="shared" si="41"/>
        <v>1.0632728151921876E-4</v>
      </c>
      <c r="P62" s="2952">
        <f t="shared" si="41"/>
        <v>2.4748287343882285E-2</v>
      </c>
      <c r="Q62" s="2952">
        <f t="shared" si="41"/>
        <v>8.5061825215375006E-4</v>
      </c>
      <c r="R62" s="2952">
        <f t="shared" si="41"/>
        <v>1.1883637346245441E-3</v>
      </c>
      <c r="S62" s="2952">
        <f t="shared" si="41"/>
        <v>3.9341094162110941E-3</v>
      </c>
      <c r="T62" s="2952">
        <f t="shared" si="41"/>
        <v>2.1265456303843752E-4</v>
      </c>
      <c r="U62" s="2952">
        <f t="shared" si="41"/>
        <v>3.7956675742965925E-3</v>
      </c>
      <c r="V62" s="2952">
        <f t="shared" si="42"/>
        <v>1.2827748638551555E-2</v>
      </c>
      <c r="W62" s="2952">
        <f t="shared" si="42"/>
        <v>9.7607079406847388E-2</v>
      </c>
      <c r="X62" s="2952">
        <f t="shared" si="42"/>
        <v>1.0877947705446835</v>
      </c>
      <c r="Y62" s="2952">
        <f t="shared" si="42"/>
        <v>1.7278377248942642</v>
      </c>
      <c r="Z62" s="2952">
        <f t="shared" si="42"/>
        <v>1.3402794774139428</v>
      </c>
      <c r="AA62" s="3104" t="s">
        <v>2032</v>
      </c>
      <c r="AB62" s="3104"/>
      <c r="AC62" s="2891"/>
      <c r="AD62" s="1104"/>
      <c r="AE62" s="1283">
        <f>CM64</f>
        <v>2.2430884243873304</v>
      </c>
      <c r="AF62" s="1283">
        <f t="shared" si="43"/>
        <v>0.26744483448915435</v>
      </c>
      <c r="AG62" s="1283">
        <f t="shared" si="43"/>
        <v>7.3213692973975675E-2</v>
      </c>
      <c r="AH62" s="1283">
        <f t="shared" si="43"/>
        <v>3.927444142159224E-2</v>
      </c>
      <c r="AI62" s="1283">
        <f t="shared" si="43"/>
        <v>4.6271467668593282E-2</v>
      </c>
      <c r="AJ62" s="1283">
        <f t="shared" si="43"/>
        <v>3.2477756787153367E-2</v>
      </c>
      <c r="AK62" s="1283">
        <f t="shared" si="43"/>
        <v>2.8862828939272792E-2</v>
      </c>
      <c r="AL62" s="1283">
        <f t="shared" si="43"/>
        <v>1.1526366982001978E-2</v>
      </c>
      <c r="AM62" s="1283">
        <f t="shared" si="43"/>
        <v>7.4306177517291768E-3</v>
      </c>
      <c r="AN62" s="1283">
        <f t="shared" si="43"/>
        <v>1.6558170902231831E-2</v>
      </c>
      <c r="AO62" s="1283">
        <f t="shared" si="43"/>
        <v>1.7476241248193122E-2</v>
      </c>
      <c r="AP62" s="1283">
        <f t="shared" si="43"/>
        <v>1.1789865398812795E-2</v>
      </c>
      <c r="AQ62" s="1283">
        <f t="shared" si="43"/>
        <v>0.83116426573716862</v>
      </c>
      <c r="AR62" s="1283">
        <f t="shared" si="43"/>
        <v>1.9756435898981743</v>
      </c>
      <c r="AS62" s="1283">
        <f t="shared" si="43"/>
        <v>0.1604528640455391</v>
      </c>
      <c r="AT62" s="1283">
        <f t="shared" si="43"/>
        <v>0.16362751504534015</v>
      </c>
      <c r="AU62" s="1283">
        <f t="shared" si="43"/>
        <v>0.22046533022386813</v>
      </c>
      <c r="AV62" s="1283">
        <f t="shared" si="44"/>
        <v>0.12248051407798267</v>
      </c>
      <c r="AW62" s="1283">
        <f t="shared" si="44"/>
        <v>9.030503472146971E-2</v>
      </c>
      <c r="AX62" s="1283">
        <f t="shared" si="44"/>
        <v>8.6030451096699365E-2</v>
      </c>
      <c r="AY62" s="1283">
        <f t="shared" si="44"/>
        <v>9.556574754557361E-3</v>
      </c>
      <c r="AZ62" s="1283">
        <f t="shared" si="44"/>
        <v>5.6727743921490487E-3</v>
      </c>
      <c r="BA62" s="1283">
        <f t="shared" si="44"/>
        <v>1.3526705326764976E-2</v>
      </c>
      <c r="BB62" s="1283">
        <f t="shared" si="44"/>
        <v>2.2877066727620535E-2</v>
      </c>
      <c r="BC62" s="1283">
        <f t="shared" si="44"/>
        <v>4.5228456904184812E-3</v>
      </c>
      <c r="BD62" s="1283">
        <f t="shared" si="44"/>
        <v>8.8012924934146586E-3</v>
      </c>
      <c r="BE62" s="1283">
        <f t="shared" si="44"/>
        <v>2.5761603305613605E-2</v>
      </c>
      <c r="BF62" s="1283">
        <f t="shared" si="44"/>
        <v>1.4575420876664828E-3</v>
      </c>
      <c r="BG62" s="1283">
        <f t="shared" si="44"/>
        <v>5.0745907483613892E-2</v>
      </c>
      <c r="BH62" s="1283">
        <f t="shared" si="44"/>
        <v>1.144479324161005</v>
      </c>
      <c r="BI62" s="1283">
        <f t="shared" si="44"/>
        <v>0.52162194230365011</v>
      </c>
      <c r="BJ62" s="1283">
        <f t="shared" si="44"/>
        <v>8.8911729792108152E-2</v>
      </c>
      <c r="BK62" s="1283">
        <f t="shared" si="44"/>
        <v>5.0292385391957524E-2</v>
      </c>
      <c r="BL62" s="1283">
        <f t="shared" si="45"/>
        <v>0.50221465862739834</v>
      </c>
      <c r="BM62" s="1283">
        <f t="shared" si="45"/>
        <v>7.2744711557430446E-3</v>
      </c>
      <c r="BN62" s="1283">
        <f t="shared" si="45"/>
        <v>0.14041188392462992</v>
      </c>
      <c r="BO62" s="3627"/>
      <c r="BP62" s="2992" t="s">
        <v>3905</v>
      </c>
      <c r="BQ62" s="2539">
        <v>20.820417308268901</v>
      </c>
      <c r="BR62" s="2540">
        <v>12.77267303932596</v>
      </c>
      <c r="BS62" s="2540">
        <v>2.4558387409576765</v>
      </c>
      <c r="BT62" s="2540">
        <v>7.3810920133726388</v>
      </c>
      <c r="BU62" s="2541">
        <v>0.63318561233174231</v>
      </c>
      <c r="BV62" s="2541">
        <v>0.43248179668988518</v>
      </c>
      <c r="BW62" s="2541">
        <v>3.1805044961460374E-2</v>
      </c>
      <c r="BX62" s="2540">
        <v>0</v>
      </c>
      <c r="BY62" s="2541">
        <v>1.4872126821302954E-2</v>
      </c>
      <c r="BZ62" s="2541">
        <v>2.5252326432395559E-2</v>
      </c>
      <c r="CA62" s="2540">
        <v>0</v>
      </c>
      <c r="CB62" s="2541">
        <v>3.1365201017274566E-2</v>
      </c>
      <c r="CC62" s="2541">
        <v>1.9978820629115122E-3</v>
      </c>
      <c r="CD62" s="2540">
        <v>0</v>
      </c>
      <c r="CE62" s="2541">
        <v>2.9968230943672679E-3</v>
      </c>
      <c r="CF62" s="2540">
        <v>0</v>
      </c>
      <c r="CG62" s="2541">
        <v>1.9978820629115122E-3</v>
      </c>
      <c r="CH62" s="2541">
        <v>9.6557040729751287E-3</v>
      </c>
      <c r="CI62" s="2541">
        <v>8.3444388889724205E-2</v>
      </c>
      <c r="CJ62" s="2540">
        <v>1.5403984683777956</v>
      </c>
      <c r="CK62" s="2540">
        <v>5.207507932663102</v>
      </c>
      <c r="CL62" s="2540">
        <v>2.9357422849956469</v>
      </c>
      <c r="CM62" s="2540">
        <v>7.920186160050867</v>
      </c>
      <c r="CN62" s="2541">
        <v>0.58944059750514211</v>
      </c>
      <c r="CO62" s="2541">
        <v>8.467322529197549E-2</v>
      </c>
      <c r="CP62" s="2541">
        <v>9.6054969139459476E-2</v>
      </c>
      <c r="CQ62" s="2541">
        <v>8.1694992593336083E-2</v>
      </c>
      <c r="CR62" s="2541">
        <v>6.1671674365680412E-2</v>
      </c>
      <c r="CS62" s="2541">
        <v>0.11370207378616215</v>
      </c>
      <c r="CT62" s="2541">
        <v>4.6761897846946093E-2</v>
      </c>
      <c r="CU62" s="2541">
        <v>7.69927107149804E-2</v>
      </c>
      <c r="CV62" s="2541">
        <v>2.788646106669344E-2</v>
      </c>
      <c r="CW62" s="2541">
        <v>5.4024255850850952E-2</v>
      </c>
      <c r="CX62" s="2541">
        <v>4.5107073694803164E-2</v>
      </c>
      <c r="CY62" s="2540">
        <v>2.5978048486744476</v>
      </c>
      <c r="CZ62" s="2540">
        <v>7.3307455625457232</v>
      </c>
      <c r="DA62" s="2541">
        <v>0.59805053093572824</v>
      </c>
      <c r="DB62" s="2541">
        <v>0.33377167877526293</v>
      </c>
      <c r="DC62" s="2541">
        <v>0.43922809784996081</v>
      </c>
      <c r="DD62" s="2541">
        <v>0.3183169883206815</v>
      </c>
      <c r="DE62" s="2541">
        <v>0.26459273914430426</v>
      </c>
      <c r="DF62" s="2541">
        <v>0.46236790933556093</v>
      </c>
      <c r="DG62" s="2541">
        <v>0.11083745695099202</v>
      </c>
      <c r="DH62" s="2541">
        <v>3.0034222240104394E-2</v>
      </c>
      <c r="DI62" s="2541">
        <v>0.10291816955677933</v>
      </c>
      <c r="DJ62" s="2541">
        <v>0.27907012198657022</v>
      </c>
      <c r="DK62" s="2541">
        <v>1.7538202429522344E-2</v>
      </c>
      <c r="DL62" s="2541">
        <v>3.4217382512330211E-2</v>
      </c>
      <c r="DM62" s="2541">
        <v>5.8571270038196788E-2</v>
      </c>
      <c r="DN62" s="2541">
        <v>2.9968230943672679E-3</v>
      </c>
      <c r="DO62" s="2541">
        <v>0.24787958722125447</v>
      </c>
      <c r="DP62" s="2540">
        <v>4.7329407138712769</v>
      </c>
      <c r="DQ62" s="2540">
        <v>2.2630674292185744</v>
      </c>
      <c r="DR62" s="2541">
        <v>0.27034470308023256</v>
      </c>
      <c r="DS62" s="2541">
        <v>0.2292546695316374</v>
      </c>
      <c r="DT62" s="2540">
        <v>1.9749564481257829</v>
      </c>
      <c r="DU62" s="2541">
        <v>7.9148581190545381E-2</v>
      </c>
      <c r="DV62" s="2542">
        <v>0.12755810889206834</v>
      </c>
      <c r="DW62" s="2530"/>
    </row>
    <row r="63" spans="1:127" ht="17.850000000000001" customHeight="1">
      <c r="A63" s="155"/>
      <c r="B63" s="155"/>
      <c r="C63" s="790"/>
      <c r="D63" s="790"/>
      <c r="E63" s="790"/>
      <c r="F63" s="790"/>
      <c r="G63" s="216"/>
      <c r="H63" s="216"/>
      <c r="I63" s="216"/>
      <c r="J63" s="216"/>
      <c r="K63" s="216"/>
      <c r="L63" s="216"/>
      <c r="M63" s="216"/>
      <c r="N63" s="216"/>
      <c r="O63" s="216"/>
      <c r="P63" s="216"/>
      <c r="Q63" s="216"/>
      <c r="R63" s="216"/>
      <c r="S63" s="216"/>
      <c r="T63" s="216"/>
      <c r="U63" s="216"/>
      <c r="V63" s="216"/>
      <c r="W63" s="216"/>
      <c r="X63" s="216"/>
      <c r="Y63" s="216"/>
      <c r="Z63" s="216"/>
      <c r="AA63" s="2890"/>
      <c r="AB63" s="2890"/>
      <c r="AC63" s="2890"/>
      <c r="AD63" s="1224"/>
      <c r="AE63" s="216"/>
      <c r="AF63" s="216"/>
      <c r="AG63" s="216"/>
      <c r="AH63" s="216"/>
      <c r="AI63" s="216"/>
      <c r="AJ63" s="216"/>
      <c r="AK63" s="216"/>
      <c r="AL63" s="216"/>
      <c r="AM63" s="216"/>
      <c r="AN63" s="216"/>
      <c r="AO63" s="216"/>
      <c r="AP63" s="216"/>
      <c r="AQ63" s="216"/>
      <c r="AR63" s="216"/>
      <c r="AS63" s="216"/>
      <c r="AT63" s="216"/>
      <c r="AU63" s="216"/>
      <c r="AV63" s="216"/>
      <c r="AW63" s="216"/>
      <c r="AX63" s="216"/>
      <c r="AY63" s="216"/>
      <c r="AZ63" s="216"/>
      <c r="BA63" s="216"/>
      <c r="BB63" s="216"/>
      <c r="BC63" s="216"/>
      <c r="BD63" s="216"/>
      <c r="BE63" s="216"/>
      <c r="BF63" s="216"/>
      <c r="BG63" s="216"/>
      <c r="BH63" s="216"/>
      <c r="BI63" s="216"/>
      <c r="BJ63" s="216"/>
      <c r="BK63" s="216"/>
      <c r="BL63" s="216"/>
      <c r="BM63" s="216"/>
      <c r="BN63" s="216"/>
      <c r="BO63" s="3627"/>
      <c r="BP63" s="2992" t="s">
        <v>3906</v>
      </c>
      <c r="BQ63" s="2539">
        <v>24.101341099337144</v>
      </c>
      <c r="BR63" s="2540">
        <v>16.792992315592212</v>
      </c>
      <c r="BS63" s="2540">
        <v>2.7215580920119988</v>
      </c>
      <c r="BT63" s="2540">
        <v>10.479760233810062</v>
      </c>
      <c r="BU63" s="2541">
        <v>0.68251689758402023</v>
      </c>
      <c r="BV63" s="2541">
        <v>0.43892493497127538</v>
      </c>
      <c r="BW63" s="2541">
        <v>3.9912557636552534E-2</v>
      </c>
      <c r="BX63" s="2540">
        <v>0</v>
      </c>
      <c r="BY63" s="2541">
        <v>4.9047689875994348E-3</v>
      </c>
      <c r="BZ63" s="2541">
        <v>3.8360543125532345E-2</v>
      </c>
      <c r="CA63" s="2540">
        <v>0</v>
      </c>
      <c r="CB63" s="2541">
        <v>9.0404156418844944E-2</v>
      </c>
      <c r="CC63" s="2541">
        <v>2.8611152427618328E-3</v>
      </c>
      <c r="CD63" s="2541">
        <v>1.4305576213809164E-3</v>
      </c>
      <c r="CE63" s="2541">
        <v>1.4305576213809164E-3</v>
      </c>
      <c r="CF63" s="2540">
        <v>0</v>
      </c>
      <c r="CG63" s="2541">
        <v>1.2875018592428249E-2</v>
      </c>
      <c r="CH63" s="2541">
        <v>2.1458364320713748E-2</v>
      </c>
      <c r="CI63" s="2541">
        <v>2.9954323045549958E-2</v>
      </c>
      <c r="CJ63" s="2540">
        <v>1.8315559289255441</v>
      </c>
      <c r="CK63" s="2540">
        <v>7.9656874073004982</v>
      </c>
      <c r="CL63" s="2540">
        <v>3.5916739897701535</v>
      </c>
      <c r="CM63" s="2540">
        <v>7.1997060407493416</v>
      </c>
      <c r="CN63" s="2540">
        <v>1.0635290281054415</v>
      </c>
      <c r="CO63" s="2541">
        <v>0.10808089295053111</v>
      </c>
      <c r="CP63" s="2541">
        <v>0.15847732723800037</v>
      </c>
      <c r="CQ63" s="2541">
        <v>8.0852171521127322E-2</v>
      </c>
      <c r="CR63" s="2541">
        <v>0.10528712092964641</v>
      </c>
      <c r="CS63" s="2541">
        <v>9.8522641590664775E-2</v>
      </c>
      <c r="CT63" s="2541">
        <v>6.9034521605391766E-2</v>
      </c>
      <c r="CU63" s="2541">
        <v>0.12620231447100072</v>
      </c>
      <c r="CV63" s="2541">
        <v>0.17060411272343684</v>
      </c>
      <c r="CW63" s="2541">
        <v>0.15648182842530867</v>
      </c>
      <c r="CX63" s="2541">
        <v>2.8611152427618328E-3</v>
      </c>
      <c r="CY63" s="2540">
        <v>2.4537499161106116</v>
      </c>
      <c r="CZ63" s="2540">
        <v>6.1361770126438975</v>
      </c>
      <c r="DA63" s="2541">
        <v>0.39190406340346889</v>
      </c>
      <c r="DB63" s="2541">
        <v>0.63065701659616413</v>
      </c>
      <c r="DC63" s="2541">
        <v>0.71931769628595776</v>
      </c>
      <c r="DD63" s="2541">
        <v>0.35962758737610334</v>
      </c>
      <c r="DE63" s="2541">
        <v>0.3436530849600733</v>
      </c>
      <c r="DF63" s="2541">
        <v>0.25850938922028505</v>
      </c>
      <c r="DG63" s="2541">
        <v>1.573613383519008E-2</v>
      </c>
      <c r="DH63" s="2541">
        <v>1.0013903349666415E-2</v>
      </c>
      <c r="DI63" s="2541">
        <v>2.1492195075273432E-2</v>
      </c>
      <c r="DJ63" s="2541">
        <v>0.14321381330209715</v>
      </c>
      <c r="DK63" s="2541">
        <v>3.3051549007523065E-2</v>
      </c>
      <c r="DL63" s="2541">
        <v>1.5324817670341825E-2</v>
      </c>
      <c r="DM63" s="2541">
        <v>2.9690880329859493E-2</v>
      </c>
      <c r="DN63" s="2540">
        <v>0</v>
      </c>
      <c r="DO63" s="2541">
        <v>0.11746304970438237</v>
      </c>
      <c r="DP63" s="2540">
        <v>3.6824270965332864</v>
      </c>
      <c r="DQ63" s="2540">
        <v>1.5180918959040153</v>
      </c>
      <c r="DR63" s="2541">
        <v>0.26043581873939969</v>
      </c>
      <c r="DS63" s="2541">
        <v>0.172115259767152</v>
      </c>
      <c r="DT63" s="2540">
        <v>2.0837012969824245</v>
      </c>
      <c r="DU63" s="2540">
        <v>0</v>
      </c>
      <c r="DV63" s="2542">
        <v>0.10864274299559092</v>
      </c>
      <c r="DW63" s="2530"/>
    </row>
    <row r="64" spans="1:127" s="790" customFormat="1" ht="22.5">
      <c r="A64" s="1225"/>
      <c r="G64" s="216"/>
      <c r="H64" s="216"/>
      <c r="I64" s="216"/>
      <c r="J64" s="216"/>
      <c r="K64" s="216"/>
      <c r="L64" s="216"/>
      <c r="M64" s="216"/>
      <c r="N64" s="216"/>
      <c r="O64" s="216"/>
      <c r="P64" s="216"/>
      <c r="Q64" s="216"/>
      <c r="R64" s="216"/>
      <c r="S64" s="216"/>
      <c r="T64" s="216"/>
      <c r="U64" s="216"/>
      <c r="V64" s="216"/>
      <c r="W64" s="216"/>
      <c r="X64" s="216"/>
      <c r="Y64" s="216"/>
      <c r="Z64" s="216"/>
      <c r="AA64" s="1225"/>
      <c r="AE64" s="216"/>
      <c r="AF64" s="216"/>
      <c r="AG64" s="216"/>
      <c r="AH64" s="216"/>
      <c r="AI64" s="216"/>
      <c r="AJ64" s="216"/>
      <c r="AK64" s="216"/>
      <c r="AL64" s="216"/>
      <c r="AM64" s="216"/>
      <c r="AN64" s="216"/>
      <c r="AO64" s="216"/>
      <c r="AP64" s="216"/>
      <c r="AQ64" s="216"/>
      <c r="AR64" s="216"/>
      <c r="AS64" s="216"/>
      <c r="AT64" s="216"/>
      <c r="AU64" s="216"/>
      <c r="AV64" s="216"/>
      <c r="AW64" s="216"/>
      <c r="AX64" s="216"/>
      <c r="AY64" s="216"/>
      <c r="AZ64" s="216"/>
      <c r="BA64" s="216"/>
      <c r="BB64" s="216"/>
      <c r="BC64" s="216"/>
      <c r="BD64" s="216"/>
      <c r="BE64" s="216"/>
      <c r="BF64" s="216"/>
      <c r="BG64" s="216"/>
      <c r="BH64" s="216"/>
      <c r="BI64" s="216"/>
      <c r="BJ64" s="216"/>
      <c r="BK64" s="216"/>
      <c r="BL64" s="216"/>
      <c r="BM64" s="216"/>
      <c r="BN64" s="216"/>
      <c r="BO64" s="3627"/>
      <c r="BP64" s="2992" t="s">
        <v>3907</v>
      </c>
      <c r="BQ64" s="2539">
        <v>8.3706214081411918</v>
      </c>
      <c r="BR64" s="2540">
        <v>5.9871210998292366</v>
      </c>
      <c r="BS64" s="2540">
        <v>1.3090240402736506</v>
      </c>
      <c r="BT64" s="2540">
        <v>3.3378175821416423</v>
      </c>
      <c r="BU64" s="2541">
        <v>0.52218508670269714</v>
      </c>
      <c r="BV64" s="2541">
        <v>0.31916645895786039</v>
      </c>
      <c r="BW64" s="2541">
        <v>1.420620340247657E-2</v>
      </c>
      <c r="BX64" s="2541">
        <v>2.1265456303843752E-4</v>
      </c>
      <c r="BY64" s="2541">
        <v>1.1310049736422939E-2</v>
      </c>
      <c r="BZ64" s="2541">
        <v>3.1429440858135531E-2</v>
      </c>
      <c r="CA64" s="2541">
        <v>1.0632728151921876E-4</v>
      </c>
      <c r="CB64" s="2541">
        <v>2.4748287343882285E-2</v>
      </c>
      <c r="CC64" s="2541">
        <v>8.5061825215375006E-4</v>
      </c>
      <c r="CD64" s="2541">
        <v>1.1883637346245441E-3</v>
      </c>
      <c r="CE64" s="2541">
        <v>3.9341094162110941E-3</v>
      </c>
      <c r="CF64" s="2541">
        <v>2.1265456303843752E-4</v>
      </c>
      <c r="CG64" s="2541">
        <v>3.7956675742965925E-3</v>
      </c>
      <c r="CH64" s="2541">
        <v>1.2827748638551555E-2</v>
      </c>
      <c r="CI64" s="2541">
        <v>9.7607079406847388E-2</v>
      </c>
      <c r="CJ64" s="2540">
        <v>1.0877947705446835</v>
      </c>
      <c r="CK64" s="2540">
        <v>1.7278377248942642</v>
      </c>
      <c r="CL64" s="2540">
        <v>1.3402794774139428</v>
      </c>
      <c r="CM64" s="2540">
        <v>2.2430884243873304</v>
      </c>
      <c r="CN64" s="2541">
        <v>0.26744483448915435</v>
      </c>
      <c r="CO64" s="2541">
        <v>7.3213692973975675E-2</v>
      </c>
      <c r="CP64" s="2541">
        <v>3.927444142159224E-2</v>
      </c>
      <c r="CQ64" s="2541">
        <v>4.6271467668593282E-2</v>
      </c>
      <c r="CR64" s="2541">
        <v>3.2477756787153367E-2</v>
      </c>
      <c r="CS64" s="2541">
        <v>2.8862828939272792E-2</v>
      </c>
      <c r="CT64" s="2541">
        <v>1.1526366982001978E-2</v>
      </c>
      <c r="CU64" s="2541">
        <v>7.4306177517291768E-3</v>
      </c>
      <c r="CV64" s="2541">
        <v>1.6558170902231831E-2</v>
      </c>
      <c r="CW64" s="2541">
        <v>1.7476241248193122E-2</v>
      </c>
      <c r="CX64" s="2541">
        <v>1.1789865398812795E-2</v>
      </c>
      <c r="CY64" s="2541">
        <v>0.83116426573716862</v>
      </c>
      <c r="CZ64" s="2540">
        <v>1.9756435898981743</v>
      </c>
      <c r="DA64" s="2541">
        <v>0.1604528640455391</v>
      </c>
      <c r="DB64" s="2541">
        <v>0.16362751504534015</v>
      </c>
      <c r="DC64" s="2541">
        <v>0.22046533022386813</v>
      </c>
      <c r="DD64" s="2541">
        <v>0.12248051407798267</v>
      </c>
      <c r="DE64" s="2541">
        <v>9.030503472146971E-2</v>
      </c>
      <c r="DF64" s="2541">
        <v>8.6030451096699365E-2</v>
      </c>
      <c r="DG64" s="2541">
        <v>9.556574754557361E-3</v>
      </c>
      <c r="DH64" s="2541">
        <v>5.6727743921490487E-3</v>
      </c>
      <c r="DI64" s="2541">
        <v>1.3526705326764976E-2</v>
      </c>
      <c r="DJ64" s="2541">
        <v>2.2877066727620535E-2</v>
      </c>
      <c r="DK64" s="2541">
        <v>4.5228456904184812E-3</v>
      </c>
      <c r="DL64" s="2541">
        <v>8.8012924934146586E-3</v>
      </c>
      <c r="DM64" s="2541">
        <v>2.5761603305613605E-2</v>
      </c>
      <c r="DN64" s="2541">
        <v>1.4575420876664828E-3</v>
      </c>
      <c r="DO64" s="2541">
        <v>5.0745907483613892E-2</v>
      </c>
      <c r="DP64" s="2540">
        <v>1.144479324161005</v>
      </c>
      <c r="DQ64" s="2541">
        <v>0.52162194230365011</v>
      </c>
      <c r="DR64" s="2541">
        <v>8.8911729792108152E-2</v>
      </c>
      <c r="DS64" s="2541">
        <v>5.0292385391957524E-2</v>
      </c>
      <c r="DT64" s="2541">
        <v>0.50221465862739834</v>
      </c>
      <c r="DU64" s="2541">
        <v>7.2744711557430446E-3</v>
      </c>
      <c r="DV64" s="2542">
        <v>0.14041188392462992</v>
      </c>
      <c r="DW64" s="2530"/>
    </row>
    <row r="65" spans="1:127" s="790" customFormat="1" ht="15.75" customHeight="1">
      <c r="A65" s="1225"/>
      <c r="G65" s="216"/>
      <c r="H65" s="216"/>
      <c r="I65" s="216"/>
      <c r="J65" s="216"/>
      <c r="K65" s="216"/>
      <c r="L65" s="216"/>
      <c r="M65" s="216"/>
      <c r="N65" s="216"/>
      <c r="O65" s="216"/>
      <c r="P65" s="216"/>
      <c r="Q65" s="216"/>
      <c r="R65" s="216"/>
      <c r="S65" s="216"/>
      <c r="T65" s="216"/>
      <c r="U65" s="216"/>
      <c r="V65" s="216"/>
      <c r="W65" s="216"/>
      <c r="X65" s="216"/>
      <c r="Y65" s="216"/>
      <c r="Z65" s="216"/>
      <c r="AA65" s="1225"/>
      <c r="AE65" s="216"/>
      <c r="AF65" s="216"/>
      <c r="AG65" s="216"/>
      <c r="AH65" s="216"/>
      <c r="AI65" s="216"/>
      <c r="AJ65" s="216"/>
      <c r="AK65" s="216"/>
      <c r="AL65" s="216"/>
      <c r="AM65" s="216"/>
      <c r="AN65" s="216"/>
      <c r="AO65" s="216"/>
      <c r="AP65" s="216"/>
      <c r="AQ65" s="216"/>
      <c r="AR65" s="216"/>
      <c r="AS65" s="216"/>
      <c r="AT65" s="216"/>
      <c r="AU65" s="216"/>
      <c r="AV65" s="216"/>
      <c r="AW65" s="216"/>
      <c r="AX65" s="216"/>
      <c r="AY65" s="216"/>
      <c r="AZ65" s="216"/>
      <c r="BA65" s="216"/>
      <c r="BB65" s="216"/>
      <c r="BC65" s="216"/>
      <c r="BD65" s="216"/>
      <c r="BE65" s="216"/>
      <c r="BF65" s="216"/>
      <c r="BG65" s="216"/>
      <c r="BH65" s="216"/>
      <c r="BI65" s="216"/>
      <c r="BJ65" s="216"/>
      <c r="BK65" s="216"/>
      <c r="BL65" s="216"/>
      <c r="BM65" s="216"/>
      <c r="BN65" s="216"/>
      <c r="BO65" s="3627" t="s">
        <v>1029</v>
      </c>
      <c r="BP65" s="2992" t="s">
        <v>1030</v>
      </c>
      <c r="BQ65" s="2539">
        <v>3.1132415242840699</v>
      </c>
      <c r="BR65" s="2540">
        <v>2.1786830931813128</v>
      </c>
      <c r="BS65" s="2541">
        <v>0.71022339114259048</v>
      </c>
      <c r="BT65" s="2541">
        <v>0.90556578734648518</v>
      </c>
      <c r="BU65" s="2541">
        <v>0.36097099343948391</v>
      </c>
      <c r="BV65" s="2541">
        <v>0.23067175251717911</v>
      </c>
      <c r="BW65" s="2541">
        <v>1.1600036859519164E-2</v>
      </c>
      <c r="BX65" s="2540">
        <v>0</v>
      </c>
      <c r="BY65" s="2541">
        <v>1.1707855681510644E-2</v>
      </c>
      <c r="BZ65" s="2541">
        <v>2.6712954104900249E-2</v>
      </c>
      <c r="CA65" s="2541">
        <v>7.9948650694820685E-5</v>
      </c>
      <c r="CB65" s="2541">
        <v>1.5620168281000969E-2</v>
      </c>
      <c r="CC65" s="2541">
        <v>1.5989730138964137E-4</v>
      </c>
      <c r="CD65" s="2541">
        <v>2.3984595208446206E-4</v>
      </c>
      <c r="CE65" s="2541">
        <v>3.9974325347410345E-4</v>
      </c>
      <c r="CF65" s="2541">
        <v>1.5989730138964137E-4</v>
      </c>
      <c r="CG65" s="2541">
        <v>1.4838496724520766E-3</v>
      </c>
      <c r="CH65" s="2541">
        <v>5.3980804560996749E-3</v>
      </c>
      <c r="CI65" s="2541">
        <v>5.665701475709442E-2</v>
      </c>
      <c r="CJ65" s="2541">
        <v>0.35205950693438864</v>
      </c>
      <c r="CK65" s="2541">
        <v>0.19253528697261274</v>
      </c>
      <c r="CL65" s="2541">
        <v>0.56289391469223937</v>
      </c>
      <c r="CM65" s="2541">
        <v>0.74276341882775065</v>
      </c>
      <c r="CN65" s="2541">
        <v>9.0738850631026505E-2</v>
      </c>
      <c r="CO65" s="2541">
        <v>2.6828071349241284E-2</v>
      </c>
      <c r="CP65" s="2541">
        <v>2.2808108533913438E-2</v>
      </c>
      <c r="CQ65" s="2541">
        <v>7.1790885180560383E-3</v>
      </c>
      <c r="CR65" s="2541">
        <v>3.2179170283430218E-3</v>
      </c>
      <c r="CS65" s="2541">
        <v>1.4959940384257606E-2</v>
      </c>
      <c r="CT65" s="2541">
        <v>6.940051784835876E-3</v>
      </c>
      <c r="CU65" s="2541">
        <v>6.6775710345084813E-3</v>
      </c>
      <c r="CV65" s="2541">
        <v>1.962626663837873E-3</v>
      </c>
      <c r="CW65" s="2541">
        <v>6.6700591197846361E-3</v>
      </c>
      <c r="CX65" s="2541">
        <v>1.7590109458377322E-3</v>
      </c>
      <c r="CY65" s="2541">
        <v>0.26231532431902821</v>
      </c>
      <c r="CZ65" s="2541">
        <v>0.65202456819672439</v>
      </c>
      <c r="DA65" s="2541">
        <v>6.8623765728696953E-2</v>
      </c>
      <c r="DB65" s="2541">
        <v>7.0849753603730733E-2</v>
      </c>
      <c r="DC65" s="2541">
        <v>4.862801439374325E-2</v>
      </c>
      <c r="DD65" s="2541">
        <v>3.8264570080484062E-2</v>
      </c>
      <c r="DE65" s="2541">
        <v>1.7713531826936007E-2</v>
      </c>
      <c r="DF65" s="2541">
        <v>3.4744331208488591E-2</v>
      </c>
      <c r="DG65" s="2541">
        <v>7.4952071530739045E-3</v>
      </c>
      <c r="DH65" s="2540">
        <v>0</v>
      </c>
      <c r="DI65" s="2541">
        <v>5.2374239309484804E-3</v>
      </c>
      <c r="DJ65" s="2541">
        <v>1.2737069293348519E-2</v>
      </c>
      <c r="DK65" s="2541">
        <v>2.8045145098972006E-3</v>
      </c>
      <c r="DL65" s="2541">
        <v>1.657117487130206E-3</v>
      </c>
      <c r="DM65" s="2541">
        <v>6.2036912037635459E-3</v>
      </c>
      <c r="DN65" s="2540">
        <v>0</v>
      </c>
      <c r="DO65" s="2541">
        <v>4.621422206593148E-3</v>
      </c>
      <c r="DP65" s="2541">
        <v>0.38970924387769623</v>
      </c>
      <c r="DQ65" s="2541">
        <v>0.24299120974649649</v>
      </c>
      <c r="DR65" s="2541">
        <v>2.392697614579015E-2</v>
      </c>
      <c r="DS65" s="2541">
        <v>1.2967067538819562E-2</v>
      </c>
      <c r="DT65" s="2541">
        <v>0.1225881900087413</v>
      </c>
      <c r="DU65" s="2540">
        <v>0</v>
      </c>
      <c r="DV65" s="2542">
        <v>0.19179501227499884</v>
      </c>
      <c r="DW65" s="2530"/>
    </row>
    <row r="66" spans="1:127" s="790" customFormat="1">
      <c r="A66" s="1225"/>
      <c r="E66" s="216"/>
      <c r="F66" s="216"/>
      <c r="G66" s="216"/>
      <c r="H66" s="216"/>
      <c r="I66" s="216"/>
      <c r="J66" s="216"/>
      <c r="K66" s="216"/>
      <c r="L66" s="216"/>
      <c r="M66" s="216"/>
      <c r="N66" s="216"/>
      <c r="O66" s="216"/>
      <c r="P66" s="216"/>
      <c r="Q66" s="216"/>
      <c r="R66" s="216"/>
      <c r="S66" s="216"/>
      <c r="T66" s="216"/>
      <c r="U66" s="216"/>
      <c r="V66" s="216"/>
      <c r="W66" s="216"/>
      <c r="X66" s="216"/>
      <c r="Y66" s="216"/>
      <c r="Z66" s="216"/>
      <c r="AA66" s="1225"/>
      <c r="AE66" s="216"/>
      <c r="AF66" s="216"/>
      <c r="AG66" s="216"/>
      <c r="AH66" s="216"/>
      <c r="AI66" s="216"/>
      <c r="AJ66" s="216"/>
      <c r="AK66" s="216"/>
      <c r="AL66" s="216"/>
      <c r="AM66" s="216"/>
      <c r="AN66" s="216"/>
      <c r="AO66" s="216"/>
      <c r="AP66" s="216"/>
      <c r="AQ66" s="216"/>
      <c r="AR66" s="216"/>
      <c r="AS66" s="216"/>
      <c r="AT66" s="216"/>
      <c r="AU66" s="216"/>
      <c r="AV66" s="216"/>
      <c r="AW66" s="216"/>
      <c r="AX66" s="216"/>
      <c r="AY66" s="216"/>
      <c r="AZ66" s="216"/>
      <c r="BA66" s="216"/>
      <c r="BB66" s="216"/>
      <c r="BC66" s="216"/>
      <c r="BD66" s="216"/>
      <c r="BE66" s="216"/>
      <c r="BF66" s="216"/>
      <c r="BG66" s="216"/>
      <c r="BH66" s="216"/>
      <c r="BI66" s="216"/>
      <c r="BJ66" s="216"/>
      <c r="BK66" s="216"/>
      <c r="BL66" s="216"/>
      <c r="BM66" s="216"/>
      <c r="BN66" s="216"/>
      <c r="BO66" s="3627"/>
      <c r="BP66" s="2992" t="s">
        <v>1031</v>
      </c>
      <c r="BQ66" s="2539">
        <v>13.25400513104525</v>
      </c>
      <c r="BR66" s="2540">
        <v>8.0872155551555327</v>
      </c>
      <c r="BS66" s="2540">
        <v>1.8323871336883222</v>
      </c>
      <c r="BT66" s="2540">
        <v>4.177221702192071</v>
      </c>
      <c r="BU66" s="2541">
        <v>0.8165596537504356</v>
      </c>
      <c r="BV66" s="2541">
        <v>0.54912487538239274</v>
      </c>
      <c r="BW66" s="2541">
        <v>7.3424624557418671E-3</v>
      </c>
      <c r="BX66" s="2541">
        <v>8.4362365926214438E-4</v>
      </c>
      <c r="BY66" s="2541">
        <v>3.2197383495779566E-2</v>
      </c>
      <c r="BZ66" s="2541">
        <v>1.879370066833394E-2</v>
      </c>
      <c r="CA66" s="2540">
        <v>0</v>
      </c>
      <c r="CB66" s="2541">
        <v>2.0205189297899637E-2</v>
      </c>
      <c r="CC66" s="2541">
        <v>2.5308709777864332E-3</v>
      </c>
      <c r="CD66" s="2541">
        <v>1.2654354888932166E-3</v>
      </c>
      <c r="CE66" s="2541">
        <v>1.6872473185242888E-3</v>
      </c>
      <c r="CF66" s="2540">
        <v>0</v>
      </c>
      <c r="CG66" s="2541">
        <v>9.2271602771528769E-3</v>
      </c>
      <c r="CH66" s="2541">
        <v>2.2748247544398983E-2</v>
      </c>
      <c r="CI66" s="2541">
        <v>0.15416051809136985</v>
      </c>
      <c r="CJ66" s="2540">
        <v>1.6035673278403686</v>
      </c>
      <c r="CK66" s="2540">
        <v>1.7570947206012639</v>
      </c>
      <c r="CL66" s="2540">
        <v>2.0776067192751326</v>
      </c>
      <c r="CM66" s="2540">
        <v>5.0991055060053929</v>
      </c>
      <c r="CN66" s="2541">
        <v>0.60623284934709099</v>
      </c>
      <c r="CO66" s="2541">
        <v>0.14371193809658694</v>
      </c>
      <c r="CP66" s="2541">
        <v>0.12085302576983972</v>
      </c>
      <c r="CQ66" s="2541">
        <v>0.11306257037606593</v>
      </c>
      <c r="CR66" s="2541">
        <v>8.7621738776554686E-2</v>
      </c>
      <c r="CS66" s="2541">
        <v>6.7911602070272734E-2</v>
      </c>
      <c r="CT66" s="2541">
        <v>2.6611205909287328E-2</v>
      </c>
      <c r="CU66" s="2541">
        <v>2.4510871703950724E-2</v>
      </c>
      <c r="CV66" s="2541">
        <v>2.4766147782831052E-2</v>
      </c>
      <c r="CW66" s="2541">
        <v>4.9068724427793489E-2</v>
      </c>
      <c r="CX66" s="2541">
        <v>2.1890381126766313E-2</v>
      </c>
      <c r="CY66" s="2540">
        <v>1.8653038449412171</v>
      </c>
      <c r="CZ66" s="2540">
        <v>4.4928726566583013</v>
      </c>
      <c r="DA66" s="2541">
        <v>0.43533511258677843</v>
      </c>
      <c r="DB66" s="2541">
        <v>0.39805678710139275</v>
      </c>
      <c r="DC66" s="2541">
        <v>0.36843062747919969</v>
      </c>
      <c r="DD66" s="2541">
        <v>0.31309521336816254</v>
      </c>
      <c r="DE66" s="2541">
        <v>0.284528005181162</v>
      </c>
      <c r="DF66" s="2541">
        <v>0.31112984711738512</v>
      </c>
      <c r="DG66" s="2541">
        <v>6.6954034417082767E-2</v>
      </c>
      <c r="DH66" s="2541">
        <v>2.984090043484567E-2</v>
      </c>
      <c r="DI66" s="2541">
        <v>4.5578754720177021E-2</v>
      </c>
      <c r="DJ66" s="2541">
        <v>0.15577097954627186</v>
      </c>
      <c r="DK66" s="2541">
        <v>7.2146535300251398E-3</v>
      </c>
      <c r="DL66" s="2541">
        <v>4.7295150320840793E-2</v>
      </c>
      <c r="DM66" s="2541">
        <v>4.1504767023324569E-2</v>
      </c>
      <c r="DN66" s="2540">
        <v>0</v>
      </c>
      <c r="DO66" s="2541">
        <v>1.6010509881225647E-2</v>
      </c>
      <c r="DP66" s="2540">
        <v>2.6275688117170835</v>
      </c>
      <c r="DQ66" s="2540">
        <v>1.4703004182408304</v>
      </c>
      <c r="DR66" s="2541">
        <v>0.30131506625673155</v>
      </c>
      <c r="DS66" s="2541">
        <v>0.22955426020934139</v>
      </c>
      <c r="DT66" s="2541">
        <v>0.72535471976269761</v>
      </c>
      <c r="DU66" s="2541">
        <v>7.6130928158048172E-2</v>
      </c>
      <c r="DV66" s="2542">
        <v>6.7684069884329998E-2</v>
      </c>
      <c r="DW66" s="2530"/>
    </row>
    <row r="67" spans="1:127" s="790" customFormat="1">
      <c r="A67" s="1225"/>
      <c r="E67" s="216"/>
      <c r="F67" s="216"/>
      <c r="G67" s="216"/>
      <c r="H67" s="216"/>
      <c r="I67" s="216"/>
      <c r="J67" s="216"/>
      <c r="K67" s="216"/>
      <c r="L67" s="216"/>
      <c r="M67" s="216"/>
      <c r="N67" s="216"/>
      <c r="O67" s="216"/>
      <c r="P67" s="216"/>
      <c r="Q67" s="216"/>
      <c r="R67" s="216"/>
      <c r="S67" s="216"/>
      <c r="T67" s="216"/>
      <c r="U67" s="216"/>
      <c r="V67" s="216"/>
      <c r="W67" s="216"/>
      <c r="X67" s="216"/>
      <c r="Y67" s="216"/>
      <c r="Z67" s="216"/>
      <c r="AA67" s="1225"/>
      <c r="AE67" s="216"/>
      <c r="AF67" s="216"/>
      <c r="AG67" s="216"/>
      <c r="AH67" s="216"/>
      <c r="AI67" s="216"/>
      <c r="AJ67" s="216"/>
      <c r="AK67" s="216"/>
      <c r="AL67" s="216"/>
      <c r="AM67" s="216"/>
      <c r="AN67" s="216"/>
      <c r="AO67" s="216"/>
      <c r="AP67" s="216"/>
      <c r="AQ67" s="216"/>
      <c r="AR67" s="216"/>
      <c r="AS67" s="216"/>
      <c r="AT67" s="216"/>
      <c r="AU67" s="216"/>
      <c r="AV67" s="216"/>
      <c r="AW67" s="216"/>
      <c r="AX67" s="216"/>
      <c r="AY67" s="216"/>
      <c r="AZ67" s="216"/>
      <c r="BA67" s="216"/>
      <c r="BB67" s="216"/>
      <c r="BC67" s="216"/>
      <c r="BD67" s="216"/>
      <c r="BE67" s="216"/>
      <c r="BF67" s="216"/>
      <c r="BG67" s="216"/>
      <c r="BH67" s="216"/>
      <c r="BI67" s="216"/>
      <c r="BJ67" s="216"/>
      <c r="BK67" s="216"/>
      <c r="BL67" s="216"/>
      <c r="BM67" s="216"/>
      <c r="BN67" s="216"/>
      <c r="BO67" s="3627"/>
      <c r="BP67" s="2992" t="s">
        <v>1032</v>
      </c>
      <c r="BQ67" s="2539">
        <v>29.354961978867706</v>
      </c>
      <c r="BR67" s="2540">
        <v>17.65185100952807</v>
      </c>
      <c r="BS67" s="2540">
        <v>3.3682079009507198</v>
      </c>
      <c r="BT67" s="2540">
        <v>9.8781396209352117</v>
      </c>
      <c r="BU67" s="2540">
        <v>1.098189391397753</v>
      </c>
      <c r="BV67" s="2541">
        <v>0.74663443563838694</v>
      </c>
      <c r="BW67" s="2541">
        <v>1.2007554075310371E-2</v>
      </c>
      <c r="BX67" s="2540">
        <v>0</v>
      </c>
      <c r="BY67" s="2541">
        <v>1.6338168724032553E-2</v>
      </c>
      <c r="BZ67" s="2541">
        <v>5.1015213887833581E-2</v>
      </c>
      <c r="CA67" s="2540">
        <v>0</v>
      </c>
      <c r="CB67" s="2541">
        <v>5.8702810820035325E-2</v>
      </c>
      <c r="CC67" s="2541">
        <v>9.8216245739813409E-3</v>
      </c>
      <c r="CD67" s="2541">
        <v>5.0346142774056902E-3</v>
      </c>
      <c r="CE67" s="2541">
        <v>3.5077230621361932E-3</v>
      </c>
      <c r="CF67" s="2540">
        <v>0</v>
      </c>
      <c r="CG67" s="2541">
        <v>1.052316918640858E-2</v>
      </c>
      <c r="CH67" s="2541">
        <v>4.0967558027652999E-2</v>
      </c>
      <c r="CI67" s="2541">
        <v>0.14293497451214188</v>
      </c>
      <c r="CJ67" s="2540">
        <v>3.3807206075064413</v>
      </c>
      <c r="CK67" s="2540">
        <v>5.399229622031017</v>
      </c>
      <c r="CL67" s="2540">
        <v>4.4055034876421404</v>
      </c>
      <c r="CM67" s="2540">
        <v>11.703110969339621</v>
      </c>
      <c r="CN67" s="2540">
        <v>1.4148258745075222</v>
      </c>
      <c r="CO67" s="2541">
        <v>0.34398916257337175</v>
      </c>
      <c r="CP67" s="2541">
        <v>0.23956376121074907</v>
      </c>
      <c r="CQ67" s="2541">
        <v>0.26469160239118189</v>
      </c>
      <c r="CR67" s="2541">
        <v>0.13797327704037557</v>
      </c>
      <c r="CS67" s="2541">
        <v>0.16662738087814988</v>
      </c>
      <c r="CT67" s="2541">
        <v>0.1061121130261586</v>
      </c>
      <c r="CU67" s="2541">
        <v>6.6738105049693811E-2</v>
      </c>
      <c r="CV67" s="2541">
        <v>3.994756339294557E-2</v>
      </c>
      <c r="CW67" s="2541">
        <v>0.10851384263898241</v>
      </c>
      <c r="CX67" s="2541">
        <v>7.7281552042528928E-2</v>
      </c>
      <c r="CY67" s="2540">
        <v>4.3485209085475187</v>
      </c>
      <c r="CZ67" s="2540">
        <v>10.288285094832098</v>
      </c>
      <c r="DA67" s="2541">
        <v>0.73197643802087498</v>
      </c>
      <c r="DB67" s="2541">
        <v>0.59085156537673156</v>
      </c>
      <c r="DC67" s="2540">
        <v>1.1471348772451362</v>
      </c>
      <c r="DD67" s="2541">
        <v>0.7195637773698661</v>
      </c>
      <c r="DE67" s="2541">
        <v>0.48996357564652537</v>
      </c>
      <c r="DF67" s="2541">
        <v>0.60432062789241692</v>
      </c>
      <c r="DG67" s="2541">
        <v>0.12569391347201708</v>
      </c>
      <c r="DH67" s="2541">
        <v>4.624710695326064E-2</v>
      </c>
      <c r="DI67" s="2541">
        <v>0.15219542549043202</v>
      </c>
      <c r="DJ67" s="2541">
        <v>0.26210751664725263</v>
      </c>
      <c r="DK67" s="2541">
        <v>1.6972131354128509E-2</v>
      </c>
      <c r="DL67" s="2541">
        <v>5.2728582366170174E-2</v>
      </c>
      <c r="DM67" s="2541">
        <v>0.15274119321539384</v>
      </c>
      <c r="DN67" s="2541">
        <v>2.104633837281716E-3</v>
      </c>
      <c r="DO67" s="2541">
        <v>0.2311169157942865</v>
      </c>
      <c r="DP67" s="2540">
        <v>5.9397641862845827</v>
      </c>
      <c r="DQ67" s="2540">
        <v>3.17752005295984</v>
      </c>
      <c r="DR67" s="2541">
        <v>0.48626956343841787</v>
      </c>
      <c r="DS67" s="2541">
        <v>0.46894265942750418</v>
      </c>
      <c r="DT67" s="2540">
        <v>1.9161567050311381</v>
      </c>
      <c r="DU67" s="2541">
        <v>0.13834437989851089</v>
      </c>
      <c r="DV67" s="2543">
        <v>0</v>
      </c>
      <c r="DW67" s="2530"/>
    </row>
    <row r="68" spans="1:127" s="790" customFormat="1">
      <c r="A68" s="1225"/>
      <c r="E68" s="216"/>
      <c r="F68" s="216"/>
      <c r="G68" s="216"/>
      <c r="H68" s="216"/>
      <c r="I68" s="216"/>
      <c r="J68" s="216"/>
      <c r="K68" s="216"/>
      <c r="L68" s="216"/>
      <c r="M68" s="216"/>
      <c r="N68" s="216"/>
      <c r="O68" s="216"/>
      <c r="P68" s="216"/>
      <c r="Q68" s="216"/>
      <c r="R68" s="216"/>
      <c r="S68" s="216"/>
      <c r="T68" s="216"/>
      <c r="U68" s="216"/>
      <c r="V68" s="216"/>
      <c r="W68" s="216"/>
      <c r="X68" s="216"/>
      <c r="Y68" s="216"/>
      <c r="Z68" s="216"/>
      <c r="AA68" s="1225"/>
      <c r="AE68" s="216"/>
      <c r="AF68" s="216"/>
      <c r="AG68" s="216"/>
      <c r="AH68" s="216"/>
      <c r="AI68" s="216"/>
      <c r="AJ68" s="216"/>
      <c r="AK68" s="216"/>
      <c r="AL68" s="216"/>
      <c r="AM68" s="216"/>
      <c r="AN68" s="216"/>
      <c r="AO68" s="216"/>
      <c r="AP68" s="216"/>
      <c r="AQ68" s="216"/>
      <c r="AR68" s="216"/>
      <c r="AS68" s="216"/>
      <c r="AT68" s="216"/>
      <c r="AU68" s="216"/>
      <c r="AV68" s="216"/>
      <c r="AW68" s="216"/>
      <c r="AX68" s="216"/>
      <c r="AY68" s="216"/>
      <c r="AZ68" s="216"/>
      <c r="BA68" s="216"/>
      <c r="BB68" s="216"/>
      <c r="BC68" s="216"/>
      <c r="BD68" s="216"/>
      <c r="BE68" s="216"/>
      <c r="BF68" s="216"/>
      <c r="BG68" s="216"/>
      <c r="BH68" s="216"/>
      <c r="BI68" s="216"/>
      <c r="BJ68" s="216"/>
      <c r="BK68" s="216"/>
      <c r="BL68" s="216"/>
      <c r="BM68" s="216"/>
      <c r="BN68" s="216"/>
      <c r="BO68" s="3627"/>
      <c r="BP68" s="2992" t="s">
        <v>1033</v>
      </c>
      <c r="BQ68" s="2539">
        <v>70.621557408159831</v>
      </c>
      <c r="BR68" s="2540">
        <v>42.440696940454949</v>
      </c>
      <c r="BS68" s="2540">
        <v>7.0189780748723889</v>
      </c>
      <c r="BT68" s="2540">
        <v>24.671584697032401</v>
      </c>
      <c r="BU68" s="2540">
        <v>1.289242540607302</v>
      </c>
      <c r="BV68" s="2541">
        <v>0.89583915653513913</v>
      </c>
      <c r="BW68" s="2541">
        <v>6.8497183952345594E-2</v>
      </c>
      <c r="BX68" s="2541">
        <v>7.2990562229032609E-3</v>
      </c>
      <c r="BY68" s="2541">
        <v>1.2394623774741384E-2</v>
      </c>
      <c r="BZ68" s="2541">
        <v>3.6495281114516305E-3</v>
      </c>
      <c r="CA68" s="2540">
        <v>0</v>
      </c>
      <c r="CB68" s="2541">
        <v>2.6691157425789203E-2</v>
      </c>
      <c r="CC68" s="2541">
        <v>3.6495281114516305E-3</v>
      </c>
      <c r="CD68" s="2540">
        <v>0</v>
      </c>
      <c r="CE68" s="2540">
        <v>0</v>
      </c>
      <c r="CF68" s="2540">
        <v>0</v>
      </c>
      <c r="CG68" s="2541">
        <v>2.9699608079399472E-2</v>
      </c>
      <c r="CH68" s="2541">
        <v>6.9341034117580982E-2</v>
      </c>
      <c r="CI68" s="2541">
        <v>0.16738767551942055</v>
      </c>
      <c r="CJ68" s="2540">
        <v>5.7768638866749598</v>
      </c>
      <c r="CK68" s="2540">
        <v>17.60547826975013</v>
      </c>
      <c r="CL68" s="2540">
        <v>10.750134168550172</v>
      </c>
      <c r="CM68" s="2540">
        <v>28.180860467704868</v>
      </c>
      <c r="CN68" s="2540">
        <v>1.6106854612146315</v>
      </c>
      <c r="CO68" s="2541">
        <v>0.19027547234988756</v>
      </c>
      <c r="CP68" s="2541">
        <v>0.11793461190326421</v>
      </c>
      <c r="CQ68" s="2541">
        <v>0.22413457631417474</v>
      </c>
      <c r="CR68" s="2541">
        <v>0.29596576308746292</v>
      </c>
      <c r="CS68" s="2541">
        <v>0.24049987619383478</v>
      </c>
      <c r="CT68" s="2541">
        <v>7.9168991254369464E-2</v>
      </c>
      <c r="CU68" s="2541">
        <v>0.17119839913460316</v>
      </c>
      <c r="CV68" s="2541">
        <v>9.2125327188398776E-2</v>
      </c>
      <c r="CW68" s="2541">
        <v>0.22351232011553382</v>
      </c>
      <c r="CX68" s="2541">
        <v>8.0289618451935871E-2</v>
      </c>
      <c r="CY68" s="2540">
        <v>7.1063511257684313</v>
      </c>
      <c r="CZ68" s="2540">
        <v>26.570175006490228</v>
      </c>
      <c r="DA68" s="2540">
        <v>1.1691488936131702</v>
      </c>
      <c r="DB68" s="2540">
        <v>1.0768084644269846</v>
      </c>
      <c r="DC68" s="2540">
        <v>1.5169000733009048</v>
      </c>
      <c r="DD68" s="2540">
        <v>1.1613510673711547</v>
      </c>
      <c r="DE68" s="2540">
        <v>1.2086671253954553</v>
      </c>
      <c r="DF68" s="2541">
        <v>0.63695713763966688</v>
      </c>
      <c r="DG68" s="2541">
        <v>7.9043924722428285E-2</v>
      </c>
      <c r="DH68" s="2541">
        <v>6.2512694821349968E-2</v>
      </c>
      <c r="DI68" s="2541">
        <v>5.3470538339376456E-2</v>
      </c>
      <c r="DJ68" s="2541">
        <v>0.21910929620892508</v>
      </c>
      <c r="DK68" s="2541">
        <v>4.7218482319064552E-2</v>
      </c>
      <c r="DL68" s="2541">
        <v>5.3071499101581314E-2</v>
      </c>
      <c r="DM68" s="2541">
        <v>0.11629704338885462</v>
      </c>
      <c r="DN68" s="2541">
        <v>9.8831868495383307E-3</v>
      </c>
      <c r="DO68" s="2541">
        <v>0.60658344426821986</v>
      </c>
      <c r="DP68" s="2540">
        <v>19.463823880721801</v>
      </c>
      <c r="DQ68" s="2540">
        <v>7.8792874856537862</v>
      </c>
      <c r="DR68" s="2540">
        <v>1.4717310777595518</v>
      </c>
      <c r="DS68" s="2540">
        <v>1.1652655479906078</v>
      </c>
      <c r="DT68" s="2540">
        <v>9.0247332219525163</v>
      </c>
      <c r="DU68" s="2540">
        <v>0</v>
      </c>
      <c r="DV68" s="2543">
        <v>0</v>
      </c>
      <c r="DW68" s="2530"/>
    </row>
    <row r="69" spans="1:127" s="790" customFormat="1" ht="22.5">
      <c r="A69" s="1225"/>
      <c r="E69" s="216"/>
      <c r="F69" s="216"/>
      <c r="G69" s="216"/>
      <c r="H69" s="216"/>
      <c r="I69" s="216"/>
      <c r="J69" s="216"/>
      <c r="K69" s="216"/>
      <c r="L69" s="216"/>
      <c r="M69" s="216"/>
      <c r="N69" s="216"/>
      <c r="O69" s="216"/>
      <c r="P69" s="216"/>
      <c r="Q69" s="216"/>
      <c r="R69" s="216"/>
      <c r="S69" s="216"/>
      <c r="T69" s="216"/>
      <c r="U69" s="216"/>
      <c r="V69" s="216"/>
      <c r="W69" s="216"/>
      <c r="X69" s="216"/>
      <c r="Y69" s="216"/>
      <c r="Z69" s="216"/>
      <c r="AA69" s="1225"/>
      <c r="AE69" s="216"/>
      <c r="AF69" s="216"/>
      <c r="AG69" s="216"/>
      <c r="AH69" s="216"/>
      <c r="AI69" s="216"/>
      <c r="AJ69" s="216"/>
      <c r="AK69" s="216"/>
      <c r="AL69" s="216"/>
      <c r="AM69" s="216"/>
      <c r="AN69" s="216"/>
      <c r="AO69" s="216"/>
      <c r="AP69" s="216"/>
      <c r="AQ69" s="216"/>
      <c r="AR69" s="216"/>
      <c r="AS69" s="216"/>
      <c r="AT69" s="216"/>
      <c r="AU69" s="216"/>
      <c r="AV69" s="216"/>
      <c r="AW69" s="216"/>
      <c r="AX69" s="216"/>
      <c r="AY69" s="216"/>
      <c r="AZ69" s="216"/>
      <c r="BA69" s="216"/>
      <c r="BB69" s="216"/>
      <c r="BC69" s="216"/>
      <c r="BD69" s="216"/>
      <c r="BE69" s="216"/>
      <c r="BF69" s="216"/>
      <c r="BG69" s="216"/>
      <c r="BH69" s="216"/>
      <c r="BI69" s="216"/>
      <c r="BJ69" s="216"/>
      <c r="BK69" s="216"/>
      <c r="BL69" s="216"/>
      <c r="BM69" s="216"/>
      <c r="BN69" s="216"/>
      <c r="BO69" s="3627"/>
      <c r="BP69" s="2992" t="s">
        <v>1034</v>
      </c>
      <c r="BQ69" s="2539">
        <v>153.1093577923321</v>
      </c>
      <c r="BR69" s="2540">
        <v>96.203378005135505</v>
      </c>
      <c r="BS69" s="2540">
        <v>13.729507637994415</v>
      </c>
      <c r="BT69" s="2540">
        <v>63.813640929730219</v>
      </c>
      <c r="BU69" s="2540">
        <v>2.5628331280212553</v>
      </c>
      <c r="BV69" s="2540">
        <v>1.6242497968334251</v>
      </c>
      <c r="BW69" s="2541">
        <v>0.15226171087643597</v>
      </c>
      <c r="BX69" s="2540">
        <v>0</v>
      </c>
      <c r="BY69" s="2540">
        <v>0</v>
      </c>
      <c r="BZ69" s="2541">
        <v>0.13010734676378558</v>
      </c>
      <c r="CA69" s="2540">
        <v>0</v>
      </c>
      <c r="CB69" s="2541">
        <v>0.39078047517628139</v>
      </c>
      <c r="CC69" s="2540">
        <v>0</v>
      </c>
      <c r="CD69" s="2541">
        <v>8.4810453711046032E-3</v>
      </c>
      <c r="CE69" s="2541">
        <v>8.4810453711046032E-3</v>
      </c>
      <c r="CF69" s="2540">
        <v>0</v>
      </c>
      <c r="CG69" s="2541">
        <v>5.9367317597732221E-2</v>
      </c>
      <c r="CH69" s="2541">
        <v>0.11025358982435984</v>
      </c>
      <c r="CI69" s="2541">
        <v>7.8850800207026589E-2</v>
      </c>
      <c r="CJ69" s="2540">
        <v>11.925120439689586</v>
      </c>
      <c r="CK69" s="2540">
        <v>49.325687362019394</v>
      </c>
      <c r="CL69" s="2540">
        <v>18.660229437410848</v>
      </c>
      <c r="CM69" s="2540">
        <v>56.9059797871966</v>
      </c>
      <c r="CN69" s="2540">
        <v>7.3032006700442063</v>
      </c>
      <c r="CO69" s="2541">
        <v>0.85495224492352684</v>
      </c>
      <c r="CP69" s="2541">
        <v>0.68831116425344441</v>
      </c>
      <c r="CQ69" s="2540">
        <v>1.2210301326467572</v>
      </c>
      <c r="CR69" s="2540">
        <v>1.2840532562105031</v>
      </c>
      <c r="CS69" s="2541">
        <v>0.87710660903617699</v>
      </c>
      <c r="CT69" s="2541">
        <v>0.50759965903836934</v>
      </c>
      <c r="CU69" s="2541">
        <v>0.51554006796733221</v>
      </c>
      <c r="CV69" s="2541">
        <v>0.69977203637655871</v>
      </c>
      <c r="CW69" s="2541">
        <v>0.58327667927284121</v>
      </c>
      <c r="CX69" s="2541">
        <v>0.21573659162747336</v>
      </c>
      <c r="CY69" s="2540">
        <v>13.85697102739436</v>
      </c>
      <c r="CZ69" s="2540">
        <v>49.602779117152387</v>
      </c>
      <c r="DA69" s="2540">
        <v>1.5117737559646658</v>
      </c>
      <c r="DB69" s="2540">
        <v>1.630911580456196</v>
      </c>
      <c r="DC69" s="2540">
        <v>3.0864718493192447</v>
      </c>
      <c r="DD69" s="2540">
        <v>1.273249654038886</v>
      </c>
      <c r="DE69" s="2540">
        <v>2.4528534276707314</v>
      </c>
      <c r="DF69" s="2540">
        <v>2.5581740547416851</v>
      </c>
      <c r="DG69" s="2541">
        <v>0.12199657572281238</v>
      </c>
      <c r="DH69" s="2541">
        <v>2.5443136113313811E-2</v>
      </c>
      <c r="DI69" s="2541">
        <v>9.8792717701245522E-2</v>
      </c>
      <c r="DJ69" s="2540">
        <v>1.6087822395362095</v>
      </c>
      <c r="DK69" s="2541">
        <v>1.6962090742209206E-2</v>
      </c>
      <c r="DL69" s="2541">
        <v>7.3349581587931714E-2</v>
      </c>
      <c r="DM69" s="2541">
        <v>0.55348039574023078</v>
      </c>
      <c r="DN69" s="2541">
        <v>6.7848362968836826E-2</v>
      </c>
      <c r="DO69" s="2540">
        <v>2.6641544698347088</v>
      </c>
      <c r="DP69" s="2540">
        <v>35.745808089758029</v>
      </c>
      <c r="DQ69" s="2540">
        <v>20.261745969534431</v>
      </c>
      <c r="DR69" s="2540">
        <v>2.353132320372826</v>
      </c>
      <c r="DS69" s="2540">
        <v>1.4462947318956056</v>
      </c>
      <c r="DT69" s="2540">
        <v>11.769445521666221</v>
      </c>
      <c r="DU69" s="2540">
        <v>0</v>
      </c>
      <c r="DV69" s="2543">
        <v>0</v>
      </c>
      <c r="DW69" s="2530"/>
    </row>
    <row r="70" spans="1:127" s="790" customFormat="1" ht="22.5">
      <c r="A70" s="1225"/>
      <c r="E70" s="216"/>
      <c r="F70" s="216"/>
      <c r="G70" s="216"/>
      <c r="H70" s="216"/>
      <c r="I70" s="216"/>
      <c r="J70" s="216"/>
      <c r="K70" s="216"/>
      <c r="L70" s="216"/>
      <c r="M70" s="216"/>
      <c r="N70" s="216"/>
      <c r="O70" s="216"/>
      <c r="P70" s="216"/>
      <c r="Q70" s="216"/>
      <c r="R70" s="216"/>
      <c r="S70" s="216"/>
      <c r="T70" s="216"/>
      <c r="U70" s="216"/>
      <c r="V70" s="216"/>
      <c r="W70" s="216"/>
      <c r="X70" s="216"/>
      <c r="Y70" s="216"/>
      <c r="Z70" s="216"/>
      <c r="AA70" s="1225"/>
      <c r="AE70" s="216"/>
      <c r="AF70" s="216"/>
      <c r="AG70" s="216"/>
      <c r="AH70" s="216"/>
      <c r="AI70" s="216"/>
      <c r="AJ70" s="216"/>
      <c r="AK70" s="216"/>
      <c r="AL70" s="216"/>
      <c r="AM70" s="216"/>
      <c r="AN70" s="216"/>
      <c r="AO70" s="216"/>
      <c r="AP70" s="216"/>
      <c r="AQ70" s="216"/>
      <c r="AR70" s="216"/>
      <c r="AS70" s="216"/>
      <c r="AT70" s="216"/>
      <c r="AU70" s="216"/>
      <c r="AV70" s="216"/>
      <c r="AW70" s="216"/>
      <c r="AX70" s="216"/>
      <c r="AY70" s="216"/>
      <c r="AZ70" s="216"/>
      <c r="BA70" s="216"/>
      <c r="BB70" s="216"/>
      <c r="BC70" s="216"/>
      <c r="BD70" s="216"/>
      <c r="BE70" s="216"/>
      <c r="BF70" s="216"/>
      <c r="BG70" s="216"/>
      <c r="BH70" s="216"/>
      <c r="BI70" s="216"/>
      <c r="BJ70" s="216"/>
      <c r="BK70" s="216"/>
      <c r="BL70" s="216"/>
      <c r="BM70" s="216"/>
      <c r="BN70" s="216"/>
      <c r="BO70" s="3627"/>
      <c r="BP70" s="2992" t="s">
        <v>1035</v>
      </c>
      <c r="BQ70" s="2539">
        <v>584.04702254730751</v>
      </c>
      <c r="BR70" s="2540">
        <v>389.89895516570641</v>
      </c>
      <c r="BS70" s="2540">
        <v>64.459932178311988</v>
      </c>
      <c r="BT70" s="2540">
        <v>252.71183028572659</v>
      </c>
      <c r="BU70" s="2540">
        <v>6.2599706906210981</v>
      </c>
      <c r="BV70" s="2540">
        <v>3.7154064300569254</v>
      </c>
      <c r="BW70" s="2541">
        <v>0.46560899487854174</v>
      </c>
      <c r="BX70" s="2540">
        <v>0</v>
      </c>
      <c r="BY70" s="2540">
        <v>0</v>
      </c>
      <c r="BZ70" s="2541">
        <v>0.5521241797377302</v>
      </c>
      <c r="CA70" s="2540">
        <v>0</v>
      </c>
      <c r="CB70" s="2541">
        <v>0.51279909571082649</v>
      </c>
      <c r="CC70" s="2540">
        <v>0</v>
      </c>
      <c r="CD70" s="2540">
        <v>0</v>
      </c>
      <c r="CE70" s="2541">
        <v>0.57257322343172024</v>
      </c>
      <c r="CF70" s="2540">
        <v>0</v>
      </c>
      <c r="CG70" s="2541">
        <v>8.1796174775960032E-2</v>
      </c>
      <c r="CH70" s="2541">
        <v>0.32718469910384013</v>
      </c>
      <c r="CI70" s="2541">
        <v>7.3375980313534775E-2</v>
      </c>
      <c r="CJ70" s="2540">
        <v>20.882487395969573</v>
      </c>
      <c r="CK70" s="2540">
        <v>225.5693721991359</v>
      </c>
      <c r="CL70" s="2540">
        <v>72.727192701667917</v>
      </c>
      <c r="CM70" s="2540">
        <v>194.14806738160112</v>
      </c>
      <c r="CN70" s="2540">
        <v>30.25167803697833</v>
      </c>
      <c r="CO70" s="2540">
        <v>1.5971860995518941</v>
      </c>
      <c r="CP70" s="2540">
        <v>2.8845830665818433</v>
      </c>
      <c r="CQ70" s="2541">
        <v>0.58821072743242453</v>
      </c>
      <c r="CR70" s="2540">
        <v>1.5553952264724922</v>
      </c>
      <c r="CS70" s="2540">
        <v>4.9881562099885493</v>
      </c>
      <c r="CT70" s="2541">
        <v>0.4796734955181699</v>
      </c>
      <c r="CU70" s="2541">
        <v>0.29563210227225972</v>
      </c>
      <c r="CV70" s="2540">
        <v>2.101439960787685</v>
      </c>
      <c r="CW70" s="2541">
        <v>0.73135403329035464</v>
      </c>
      <c r="CX70" s="2540">
        <v>15.868457906536246</v>
      </c>
      <c r="CY70" s="2540">
        <v>33.654109314993853</v>
      </c>
      <c r="CZ70" s="2540">
        <v>163.8963893446228</v>
      </c>
      <c r="DA70" s="2540">
        <v>7.2612385963536497</v>
      </c>
      <c r="DB70" s="2540">
        <v>7.1506607114304312</v>
      </c>
      <c r="DC70" s="2540">
        <v>10.341944422219122</v>
      </c>
      <c r="DD70" s="2540">
        <v>2.8730693822034197</v>
      </c>
      <c r="DE70" s="2540">
        <v>2.2771561899816772</v>
      </c>
      <c r="DF70" s="2540">
        <v>4.056775668215403</v>
      </c>
      <c r="DG70" s="2541">
        <v>0.9611050536175304</v>
      </c>
      <c r="DH70" s="2541">
        <v>0.49077704865576022</v>
      </c>
      <c r="DI70" s="2541">
        <v>0.5521241797377302</v>
      </c>
      <c r="DJ70" s="2540">
        <v>1.077507302337166</v>
      </c>
      <c r="DK70" s="2541">
        <v>0.34763374279783016</v>
      </c>
      <c r="DL70" s="2541">
        <v>0.2249394806338901</v>
      </c>
      <c r="DM70" s="2541">
        <v>0.8321187780092858</v>
      </c>
      <c r="DN70" s="2541">
        <v>6.1347131081970027E-2</v>
      </c>
      <c r="DO70" s="2540">
        <v>1.9426591509290509</v>
      </c>
      <c r="DP70" s="2540">
        <v>130.24228002962894</v>
      </c>
      <c r="DQ70" s="2540">
        <v>50.466019126139159</v>
      </c>
      <c r="DR70" s="2540">
        <v>2.8689780729836918</v>
      </c>
      <c r="DS70" s="2540">
        <v>3.5562605033622616</v>
      </c>
      <c r="DT70" s="2540">
        <v>78.48373229433534</v>
      </c>
      <c r="DU70" s="2540">
        <v>0</v>
      </c>
      <c r="DV70" s="2543">
        <v>0</v>
      </c>
      <c r="DW70" s="2530"/>
    </row>
    <row r="71" spans="1:127" s="790" customFormat="1" ht="22.5">
      <c r="A71" s="1225"/>
      <c r="E71" s="1226"/>
      <c r="F71" s="1226"/>
      <c r="G71" s="1226"/>
      <c r="H71" s="1226"/>
      <c r="I71" s="1226"/>
      <c r="J71" s="1226"/>
      <c r="K71" s="1226"/>
      <c r="L71" s="1226"/>
      <c r="M71" s="1226"/>
      <c r="N71" s="1226"/>
      <c r="O71" s="1226"/>
      <c r="P71" s="1226"/>
      <c r="Q71" s="1226"/>
      <c r="R71" s="1226"/>
      <c r="S71" s="1226"/>
      <c r="T71" s="1226"/>
      <c r="U71" s="1226"/>
      <c r="V71" s="1226"/>
      <c r="W71" s="1226"/>
      <c r="X71" s="1207"/>
      <c r="Y71" s="1207"/>
      <c r="Z71" s="1207"/>
      <c r="AA71" s="1225"/>
      <c r="AE71" s="1207"/>
      <c r="AF71" s="1207"/>
      <c r="AG71" s="1207"/>
      <c r="AH71" s="1207"/>
      <c r="AI71" s="1207"/>
      <c r="AJ71" s="1207"/>
      <c r="AK71" s="1207"/>
      <c r="AL71" s="1207"/>
      <c r="AM71" s="1207"/>
      <c r="AN71" s="1207"/>
      <c r="AO71" s="1207"/>
      <c r="AP71" s="1207"/>
      <c r="AQ71" s="1207"/>
      <c r="AR71" s="1207"/>
      <c r="AS71" s="1207"/>
      <c r="AT71" s="1207"/>
      <c r="AU71" s="1207"/>
      <c r="AV71" s="1207"/>
      <c r="AW71" s="1207"/>
      <c r="AX71" s="1207"/>
      <c r="AY71" s="1207"/>
      <c r="AZ71" s="1207"/>
      <c r="BA71" s="1207"/>
      <c r="BB71" s="1207"/>
      <c r="BC71" s="1207"/>
      <c r="BD71" s="1207"/>
      <c r="BE71" s="1207"/>
      <c r="BF71" s="1207"/>
      <c r="BG71" s="1207"/>
      <c r="BH71" s="1207"/>
      <c r="BI71" s="1207"/>
      <c r="BJ71" s="1207"/>
      <c r="BK71" s="1207"/>
      <c r="BL71" s="1207"/>
      <c r="BM71" s="1207"/>
      <c r="BN71" s="1207"/>
      <c r="BO71" s="3627" t="s">
        <v>770</v>
      </c>
      <c r="BP71" s="2992" t="s">
        <v>1036</v>
      </c>
      <c r="BQ71" s="2539">
        <v>2.6481745908193464</v>
      </c>
      <c r="BR71" s="2540">
        <v>1.6306490031205529</v>
      </c>
      <c r="BS71" s="2541">
        <v>0.61460637651825245</v>
      </c>
      <c r="BT71" s="2541">
        <v>0.66830383061971455</v>
      </c>
      <c r="BU71" s="2541">
        <v>0.23722327223654879</v>
      </c>
      <c r="BV71" s="2541">
        <v>0.15532245026840569</v>
      </c>
      <c r="BW71" s="2541">
        <v>2.4880763566852691E-3</v>
      </c>
      <c r="BX71" s="2540">
        <v>0</v>
      </c>
      <c r="BY71" s="2541">
        <v>4.854460357791167E-3</v>
      </c>
      <c r="BZ71" s="2541">
        <v>2.0835291398093911E-2</v>
      </c>
      <c r="CA71" s="2540">
        <v>0</v>
      </c>
      <c r="CB71" s="2541">
        <v>1.0390921620008422E-2</v>
      </c>
      <c r="CC71" s="2541">
        <v>1.7382877528756633E-4</v>
      </c>
      <c r="CD71" s="2540">
        <v>0</v>
      </c>
      <c r="CE71" s="2541">
        <v>5.2148632586269895E-4</v>
      </c>
      <c r="CF71" s="2541">
        <v>1.7382877528756633E-4</v>
      </c>
      <c r="CG71" s="2541">
        <v>1.7382877528756633E-4</v>
      </c>
      <c r="CH71" s="2541">
        <v>6.021409761809737E-3</v>
      </c>
      <c r="CI71" s="2541">
        <v>3.6267689822029124E-2</v>
      </c>
      <c r="CJ71" s="2541">
        <v>0.26643441718232042</v>
      </c>
      <c r="CK71" s="2541">
        <v>0.16464614120084539</v>
      </c>
      <c r="CL71" s="2541">
        <v>0.34773879598258639</v>
      </c>
      <c r="CM71" s="2541">
        <v>0.73936457387276355</v>
      </c>
      <c r="CN71" s="2541">
        <v>0.12388214468244628</v>
      </c>
      <c r="CO71" s="2541">
        <v>5.3394663013692112E-2</v>
      </c>
      <c r="CP71" s="2541">
        <v>2.3873331291860578E-2</v>
      </c>
      <c r="CQ71" s="2541">
        <v>1.97435229631262E-2</v>
      </c>
      <c r="CR71" s="2541">
        <v>4.7926331087403441E-3</v>
      </c>
      <c r="CS71" s="2541">
        <v>3.1392146990892314E-3</v>
      </c>
      <c r="CT71" s="2541">
        <v>7.1815708975490064E-3</v>
      </c>
      <c r="CU71" s="2541">
        <v>4.1718906069369464E-4</v>
      </c>
      <c r="CV71" s="2541">
        <v>6.1595848634386785E-4</v>
      </c>
      <c r="CW71" s="2541">
        <v>9.8549172849133893E-3</v>
      </c>
      <c r="CX71" s="2541">
        <v>8.6914387643783155E-4</v>
      </c>
      <c r="CY71" s="2541">
        <v>0.27000000077398806</v>
      </c>
      <c r="CZ71" s="2541">
        <v>0.61548242919031726</v>
      </c>
      <c r="DA71" s="2541">
        <v>5.6108224838358339E-2</v>
      </c>
      <c r="DB71" s="2541">
        <v>6.4560314575474773E-2</v>
      </c>
      <c r="DC71" s="2541">
        <v>5.2093283598012054E-2</v>
      </c>
      <c r="DD71" s="2541">
        <v>6.7432023746952646E-2</v>
      </c>
      <c r="DE71" s="2541">
        <v>3.700102694660385E-2</v>
      </c>
      <c r="DF71" s="2541">
        <v>2.1832792694296537E-2</v>
      </c>
      <c r="DG71" s="2541">
        <v>7.5488996797660789E-3</v>
      </c>
      <c r="DH71" s="2541">
        <v>6.4421997629318661E-3</v>
      </c>
      <c r="DI71" s="2541">
        <v>2.8392033296960736E-3</v>
      </c>
      <c r="DJ71" s="2541">
        <v>1.2669695136352873E-2</v>
      </c>
      <c r="DK71" s="2540">
        <v>0</v>
      </c>
      <c r="DL71" s="2541">
        <v>4.6318999915126256E-3</v>
      </c>
      <c r="DM71" s="2541">
        <v>1.0668020375717867E-2</v>
      </c>
      <c r="DN71" s="2540">
        <v>0</v>
      </c>
      <c r="DO71" s="2541">
        <v>2.6248145068446869E-3</v>
      </c>
      <c r="DP71" s="2541">
        <v>0.34548242841632903</v>
      </c>
      <c r="DQ71" s="2541">
        <v>0.21642854753590329</v>
      </c>
      <c r="DR71" s="2541">
        <v>3.9636475434154807E-2</v>
      </c>
      <c r="DS71" s="2541">
        <v>3.2235870403257212E-2</v>
      </c>
      <c r="DT71" s="2541">
        <v>9.7020385232278239E-2</v>
      </c>
      <c r="DU71" s="2541">
        <v>1.4664766409745859E-3</v>
      </c>
      <c r="DV71" s="2542">
        <v>0.27816101382603031</v>
      </c>
      <c r="DW71" s="2530"/>
    </row>
    <row r="72" spans="1:127" s="790" customFormat="1" ht="33.75">
      <c r="A72" s="1225"/>
      <c r="AA72" s="1225"/>
      <c r="BO72" s="3627"/>
      <c r="BP72" s="2992" t="s">
        <v>1037</v>
      </c>
      <c r="BQ72" s="2539">
        <v>4.7107814512435437</v>
      </c>
      <c r="BR72" s="2540">
        <v>2.8090499150900481</v>
      </c>
      <c r="BS72" s="2541">
        <v>0.95560299603125776</v>
      </c>
      <c r="BT72" s="2540">
        <v>1.1632336603681852</v>
      </c>
      <c r="BU72" s="2541">
        <v>0.38669001885324822</v>
      </c>
      <c r="BV72" s="2541">
        <v>0.24140618542178038</v>
      </c>
      <c r="BW72" s="2541">
        <v>1.0431115508570571E-2</v>
      </c>
      <c r="BX72" s="2541">
        <v>5.2254469450062888E-4</v>
      </c>
      <c r="BY72" s="2541">
        <v>1.1399858837227366E-2</v>
      </c>
      <c r="BZ72" s="2541">
        <v>1.9307804334748345E-2</v>
      </c>
      <c r="CA72" s="2541">
        <v>5.2254469450062888E-4</v>
      </c>
      <c r="CB72" s="2541">
        <v>2.2022516595374752E-2</v>
      </c>
      <c r="CC72" s="2540">
        <v>0</v>
      </c>
      <c r="CD72" s="2540">
        <v>0</v>
      </c>
      <c r="CE72" s="2540">
        <v>0</v>
      </c>
      <c r="CF72" s="2540">
        <v>0</v>
      </c>
      <c r="CG72" s="2541">
        <v>1.5676340835018867E-3</v>
      </c>
      <c r="CH72" s="2541">
        <v>1.5676340835018867E-3</v>
      </c>
      <c r="CI72" s="2541">
        <v>7.7942180599541638E-2</v>
      </c>
      <c r="CJ72" s="2541">
        <v>0.41524369870203115</v>
      </c>
      <c r="CK72" s="2541">
        <v>0.36129994281290573</v>
      </c>
      <c r="CL72" s="2541">
        <v>0.69021325869060646</v>
      </c>
      <c r="CM72" s="2540">
        <v>1.6708479147949435</v>
      </c>
      <c r="CN72" s="2541">
        <v>0.20160208492320081</v>
      </c>
      <c r="CO72" s="2541">
        <v>7.5053628070317888E-2</v>
      </c>
      <c r="CP72" s="2541">
        <v>4.4918889191425816E-2</v>
      </c>
      <c r="CQ72" s="2541">
        <v>3.2675272046986496E-2</v>
      </c>
      <c r="CR72" s="2541">
        <v>1.1138292310132549E-2</v>
      </c>
      <c r="CS72" s="2541">
        <v>3.2568467352956439E-2</v>
      </c>
      <c r="CT72" s="2541">
        <v>9.3636122156021111E-3</v>
      </c>
      <c r="CU72" s="2540">
        <v>0</v>
      </c>
      <c r="CV72" s="2541">
        <v>1.7818774082474047E-2</v>
      </c>
      <c r="CW72" s="2541">
        <v>2.1216696990091696E-2</v>
      </c>
      <c r="CX72" s="2541">
        <v>1.0456357804307019E-3</v>
      </c>
      <c r="CY72" s="2541">
        <v>0.75859329977819656</v>
      </c>
      <c r="CZ72" s="2540">
        <v>1.4692458298717426</v>
      </c>
      <c r="DA72" s="2541">
        <v>0.13461169801809075</v>
      </c>
      <c r="DB72" s="2541">
        <v>0.1375282956804737</v>
      </c>
      <c r="DC72" s="2541">
        <v>0.1659148321092736</v>
      </c>
      <c r="DD72" s="2541">
        <v>0.12237041867484892</v>
      </c>
      <c r="DE72" s="2541">
        <v>5.7160360016416965E-2</v>
      </c>
      <c r="DF72" s="2541">
        <v>0.16451707653377751</v>
      </c>
      <c r="DG72" s="2541">
        <v>1.9237386160499224E-2</v>
      </c>
      <c r="DH72" s="2541">
        <v>1.806511658130287E-2</v>
      </c>
      <c r="DI72" s="2541">
        <v>3.7340608696419302E-2</v>
      </c>
      <c r="DJ72" s="2541">
        <v>7.6571411952392032E-2</v>
      </c>
      <c r="DK72" s="2541">
        <v>1.2843598543761008E-2</v>
      </c>
      <c r="DL72" s="2541">
        <v>9.0325582906514348E-3</v>
      </c>
      <c r="DM72" s="2541">
        <v>1.0450893890012578E-3</v>
      </c>
      <c r="DN72" s="2540">
        <v>0</v>
      </c>
      <c r="DO72" s="2541">
        <v>6.7930810285081753E-3</v>
      </c>
      <c r="DP72" s="2541">
        <v>0.71065253009354601</v>
      </c>
      <c r="DQ72" s="2541">
        <v>0.39831112927162288</v>
      </c>
      <c r="DR72" s="2541">
        <v>6.9830611482528324E-2</v>
      </c>
      <c r="DS72" s="2541">
        <v>5.8089825843930687E-2</v>
      </c>
      <c r="DT72" s="2541">
        <v>0.22765403502986942</v>
      </c>
      <c r="DU72" s="2540">
        <v>0</v>
      </c>
      <c r="DV72" s="2542">
        <v>0.2308836213585507</v>
      </c>
      <c r="DW72" s="2530"/>
    </row>
    <row r="73" spans="1:127" s="790" customFormat="1" ht="33.75">
      <c r="A73" s="1225"/>
      <c r="AA73" s="1225"/>
      <c r="BO73" s="3627"/>
      <c r="BP73" s="2992" t="s">
        <v>1038</v>
      </c>
      <c r="BQ73" s="2539">
        <v>5.5862435125044323</v>
      </c>
      <c r="BR73" s="2540">
        <v>3.1416239201133909</v>
      </c>
      <c r="BS73" s="2541">
        <v>0.89548757721392858</v>
      </c>
      <c r="BT73" s="2540">
        <v>1.2690443037718324</v>
      </c>
      <c r="BU73" s="2541">
        <v>0.38092723891838554</v>
      </c>
      <c r="BV73" s="2541">
        <v>0.24639957701064077</v>
      </c>
      <c r="BW73" s="2541">
        <v>1.7630066149156253E-2</v>
      </c>
      <c r="BX73" s="2540">
        <v>0</v>
      </c>
      <c r="BY73" s="2541">
        <v>1.3885311147166459E-2</v>
      </c>
      <c r="BZ73" s="2541">
        <v>2.6336168980644493E-2</v>
      </c>
      <c r="CA73" s="2540">
        <v>0</v>
      </c>
      <c r="CB73" s="2541">
        <v>1.3677490477401353E-2</v>
      </c>
      <c r="CC73" s="2540">
        <v>0</v>
      </c>
      <c r="CD73" s="2541">
        <v>6.4736357033124271E-4</v>
      </c>
      <c r="CE73" s="2540">
        <v>0</v>
      </c>
      <c r="CF73" s="2541">
        <v>3.2368178516562136E-4</v>
      </c>
      <c r="CG73" s="2541">
        <v>6.4736357033124271E-4</v>
      </c>
      <c r="CH73" s="2541">
        <v>4.3471417827798788E-3</v>
      </c>
      <c r="CI73" s="2541">
        <v>5.703307444476826E-2</v>
      </c>
      <c r="CJ73" s="2541">
        <v>0.47073256390770413</v>
      </c>
      <c r="CK73" s="2541">
        <v>0.41738450094574253</v>
      </c>
      <c r="CL73" s="2541">
        <v>0.97709203912763243</v>
      </c>
      <c r="CM73" s="2540">
        <v>2.3436805035960875</v>
      </c>
      <c r="CN73" s="2541">
        <v>0.28820934474828547</v>
      </c>
      <c r="CO73" s="2541">
        <v>4.3709288547866439E-2</v>
      </c>
      <c r="CP73" s="2541">
        <v>6.8320369220058574E-2</v>
      </c>
      <c r="CQ73" s="2541">
        <v>4.58195291978905E-2</v>
      </c>
      <c r="CR73" s="2541">
        <v>4.9822603362879254E-2</v>
      </c>
      <c r="CS73" s="2541">
        <v>4.6838797821554042E-2</v>
      </c>
      <c r="CT73" s="2541">
        <v>1.7046809959097027E-2</v>
      </c>
      <c r="CU73" s="2541">
        <v>2.0434981233389157E-2</v>
      </c>
      <c r="CV73" s="2541">
        <v>1.0336238339634117E-2</v>
      </c>
      <c r="CW73" s="2541">
        <v>1.2698712364284942E-2</v>
      </c>
      <c r="CX73" s="2541">
        <v>8.647932912348541E-3</v>
      </c>
      <c r="CY73" s="2541">
        <v>0.86944394011454451</v>
      </c>
      <c r="CZ73" s="2540">
        <v>2.0554711588478027</v>
      </c>
      <c r="DA73" s="2541">
        <v>0.22460738815558298</v>
      </c>
      <c r="DB73" s="2541">
        <v>0.16398795826395043</v>
      </c>
      <c r="DC73" s="2541">
        <v>0.21613541463350036</v>
      </c>
      <c r="DD73" s="2541">
        <v>0.16515128621265479</v>
      </c>
      <c r="DE73" s="2541">
        <v>0.15828555015033013</v>
      </c>
      <c r="DF73" s="2541">
        <v>0.11472911282223493</v>
      </c>
      <c r="DG73" s="2541">
        <v>3.59258314254121E-2</v>
      </c>
      <c r="DH73" s="2541">
        <v>1.2215117504080632E-3</v>
      </c>
      <c r="DI73" s="2541">
        <v>1.5235123498794389E-2</v>
      </c>
      <c r="DJ73" s="2541">
        <v>4.9214160490755644E-2</v>
      </c>
      <c r="DK73" s="2541">
        <v>5.5362409726452252E-3</v>
      </c>
      <c r="DL73" s="2541">
        <v>1.8780639841346602E-2</v>
      </c>
      <c r="DM73" s="2541">
        <v>7.8704193741523393E-3</v>
      </c>
      <c r="DN73" s="2540">
        <v>0</v>
      </c>
      <c r="DO73" s="2541">
        <v>3.2368178516562136E-4</v>
      </c>
      <c r="DP73" s="2540">
        <v>1.1860272187332577</v>
      </c>
      <c r="DQ73" s="2541">
        <v>0.59311394786903782</v>
      </c>
      <c r="DR73" s="2541">
        <v>0.16213017921142242</v>
      </c>
      <c r="DS73" s="2541">
        <v>0.17074574731989725</v>
      </c>
      <c r="DT73" s="2541">
        <v>0.26546389863790459</v>
      </c>
      <c r="DU73" s="2541">
        <v>3.9257687710866601E-2</v>
      </c>
      <c r="DV73" s="2542">
        <v>0.10093908879495112</v>
      </c>
      <c r="DW73" s="2530"/>
    </row>
    <row r="74" spans="1:127" s="790" customFormat="1" ht="33.75">
      <c r="A74" s="1225"/>
      <c r="B74" s="1225"/>
      <c r="C74" s="1225"/>
      <c r="D74" s="1227"/>
      <c r="AA74" s="1225"/>
      <c r="AB74" s="1225"/>
      <c r="AC74" s="1225"/>
      <c r="AD74" s="1227"/>
      <c r="BO74" s="3627"/>
      <c r="BP74" s="2992" t="s">
        <v>1039</v>
      </c>
      <c r="BQ74" s="2539">
        <v>9.4240876929401409</v>
      </c>
      <c r="BR74" s="2540">
        <v>5.2062510832781168</v>
      </c>
      <c r="BS74" s="2540">
        <v>1.268296276451768</v>
      </c>
      <c r="BT74" s="2540">
        <v>2.3793010568715061</v>
      </c>
      <c r="BU74" s="2541">
        <v>0.68153080466441684</v>
      </c>
      <c r="BV74" s="2541">
        <v>0.45981160382191955</v>
      </c>
      <c r="BW74" s="2541">
        <v>2.1048030096797146E-2</v>
      </c>
      <c r="BX74" s="2541">
        <v>3.5892784442064445E-4</v>
      </c>
      <c r="BY74" s="2541">
        <v>2.1649550532012039E-2</v>
      </c>
      <c r="BZ74" s="2541">
        <v>2.5813854731626087E-2</v>
      </c>
      <c r="CA74" s="2540">
        <v>0</v>
      </c>
      <c r="CB74" s="2541">
        <v>3.0008752675320848E-2</v>
      </c>
      <c r="CC74" s="2541">
        <v>6.101773355150956E-3</v>
      </c>
      <c r="CD74" s="2541">
        <v>1.0767835332619333E-3</v>
      </c>
      <c r="CE74" s="2541">
        <v>1.0767835332619333E-3</v>
      </c>
      <c r="CF74" s="2540">
        <v>0</v>
      </c>
      <c r="CG74" s="2541">
        <v>3.8371069038756773E-3</v>
      </c>
      <c r="CH74" s="2541">
        <v>1.4854115169208234E-2</v>
      </c>
      <c r="CI74" s="2541">
        <v>9.5893522467561818E-2</v>
      </c>
      <c r="CJ74" s="2541">
        <v>0.94246448821000861</v>
      </c>
      <c r="CK74" s="2541">
        <v>0.75530576399707894</v>
      </c>
      <c r="CL74" s="2540">
        <v>1.5586537499548399</v>
      </c>
      <c r="CM74" s="2540">
        <v>4.1540686714145325</v>
      </c>
      <c r="CN74" s="2541">
        <v>0.41104926529096758</v>
      </c>
      <c r="CO74" s="2541">
        <v>9.4820742687815512E-2</v>
      </c>
      <c r="CP74" s="2541">
        <v>8.0359981617269621E-2</v>
      </c>
      <c r="CQ74" s="2541">
        <v>7.75195980258893E-2</v>
      </c>
      <c r="CR74" s="2541">
        <v>1.5235621080586475E-2</v>
      </c>
      <c r="CS74" s="2541">
        <v>6.0835042460195894E-2</v>
      </c>
      <c r="CT74" s="2541">
        <v>3.2956393419880166E-2</v>
      </c>
      <c r="CU74" s="2541">
        <v>3.9918571847824193E-2</v>
      </c>
      <c r="CV74" s="2541">
        <v>8.9979412197416734E-3</v>
      </c>
      <c r="CW74" s="2541">
        <v>2.9518034142580599E-2</v>
      </c>
      <c r="CX74" s="2541">
        <v>1.5856962074083648E-2</v>
      </c>
      <c r="CY74" s="2540">
        <v>1.5426645339740366</v>
      </c>
      <c r="CZ74" s="2540">
        <v>3.743019406123564</v>
      </c>
      <c r="DA74" s="2541">
        <v>0.30603504947209798</v>
      </c>
      <c r="DB74" s="2541">
        <v>0.27254685598543965</v>
      </c>
      <c r="DC74" s="2541">
        <v>0.37538906825496565</v>
      </c>
      <c r="DD74" s="2541">
        <v>0.18503584633823769</v>
      </c>
      <c r="DE74" s="2541">
        <v>0.1673964542918128</v>
      </c>
      <c r="DF74" s="2541">
        <v>0.20168025152271554</v>
      </c>
      <c r="DG74" s="2541">
        <v>5.1720707886510169E-2</v>
      </c>
      <c r="DH74" s="2541">
        <v>1.2156651517760466E-2</v>
      </c>
      <c r="DI74" s="2541">
        <v>4.429938546899452E-2</v>
      </c>
      <c r="DJ74" s="2541">
        <v>8.9579456489473741E-2</v>
      </c>
      <c r="DK74" s="2541">
        <v>5.7457429688288529E-3</v>
      </c>
      <c r="DL74" s="2541">
        <v>1.4917081585552097E-2</v>
      </c>
      <c r="DM74" s="2541">
        <v>5.1285886892600295E-2</v>
      </c>
      <c r="DN74" s="2541">
        <v>9.7200263803428125E-4</v>
      </c>
      <c r="DO74" s="2541">
        <v>5.2236560177132671E-2</v>
      </c>
      <c r="DP74" s="2540">
        <v>2.2003548721495263</v>
      </c>
      <c r="DQ74" s="2540">
        <v>1.1334365756379836</v>
      </c>
      <c r="DR74" s="2541">
        <v>0.1636995385850975</v>
      </c>
      <c r="DS74" s="2541">
        <v>0.10479958011715154</v>
      </c>
      <c r="DT74" s="2541">
        <v>0.86531167267081077</v>
      </c>
      <c r="DU74" s="2541">
        <v>6.4389010866176252E-2</v>
      </c>
      <c r="DV74" s="2542">
        <v>6.3767938247497977E-2</v>
      </c>
      <c r="DW74" s="2530"/>
    </row>
    <row r="75" spans="1:127" ht="33.75">
      <c r="BO75" s="3627"/>
      <c r="BP75" s="2992" t="s">
        <v>1040</v>
      </c>
      <c r="BQ75" s="2539">
        <v>13.534601583599652</v>
      </c>
      <c r="BR75" s="2540">
        <v>8.4007903522544467</v>
      </c>
      <c r="BS75" s="2540">
        <v>1.7307449235708714</v>
      </c>
      <c r="BT75" s="2540">
        <v>4.5758531205640365</v>
      </c>
      <c r="BU75" s="2541">
        <v>0.94293472011928858</v>
      </c>
      <c r="BV75" s="2541">
        <v>0.60712019390093253</v>
      </c>
      <c r="BW75" s="2541">
        <v>1.1926043547733774E-2</v>
      </c>
      <c r="BX75" s="2540">
        <v>0</v>
      </c>
      <c r="BY75" s="2541">
        <v>4.3250755703750768E-2</v>
      </c>
      <c r="BZ75" s="2541">
        <v>4.3307825926853227E-2</v>
      </c>
      <c r="CA75" s="2540">
        <v>0</v>
      </c>
      <c r="CB75" s="2541">
        <v>2.0366838738241445E-2</v>
      </c>
      <c r="CC75" s="2541">
        <v>7.3571480088944889E-4</v>
      </c>
      <c r="CD75" s="2541">
        <v>7.3571480088944889E-4</v>
      </c>
      <c r="CE75" s="2541">
        <v>7.3571480088944889E-4</v>
      </c>
      <c r="CF75" s="2540">
        <v>0</v>
      </c>
      <c r="CG75" s="2541">
        <v>1.9676418701427778E-2</v>
      </c>
      <c r="CH75" s="2541">
        <v>2.3612407084851912E-2</v>
      </c>
      <c r="CI75" s="2541">
        <v>0.17695296551946571</v>
      </c>
      <c r="CJ75" s="2540">
        <v>1.6210136169985832</v>
      </c>
      <c r="CK75" s="2540">
        <v>2.011904783446167</v>
      </c>
      <c r="CL75" s="2540">
        <v>2.0941923081195366</v>
      </c>
      <c r="CM75" s="2540">
        <v>5.1132973429514879</v>
      </c>
      <c r="CN75" s="2541">
        <v>0.4052925977056599</v>
      </c>
      <c r="CO75" s="2541">
        <v>9.010915307018523E-2</v>
      </c>
      <c r="CP75" s="2541">
        <v>8.19174905709351E-2</v>
      </c>
      <c r="CQ75" s="2541">
        <v>5.9368145284121543E-2</v>
      </c>
      <c r="CR75" s="2541">
        <v>5.9132101383691266E-2</v>
      </c>
      <c r="CS75" s="2541">
        <v>4.390802771404019E-2</v>
      </c>
      <c r="CT75" s="2541">
        <v>2.1285109532228546E-2</v>
      </c>
      <c r="CU75" s="2541">
        <v>1.9490118748106001E-2</v>
      </c>
      <c r="CV75" s="2541">
        <v>2.7164854186687345E-3</v>
      </c>
      <c r="CW75" s="2541">
        <v>6.5315295386107516E-2</v>
      </c>
      <c r="CX75" s="2541">
        <v>2.1898334661747357E-2</v>
      </c>
      <c r="CY75" s="2540">
        <v>1.1754085986338976</v>
      </c>
      <c r="CZ75" s="2540">
        <v>4.7080047452458285</v>
      </c>
      <c r="DA75" s="2541">
        <v>0.3002518898317153</v>
      </c>
      <c r="DB75" s="2541">
        <v>0.22407616359060181</v>
      </c>
      <c r="DC75" s="2541">
        <v>0.19025646258853365</v>
      </c>
      <c r="DD75" s="2541">
        <v>0.22269875920078908</v>
      </c>
      <c r="DE75" s="2541">
        <v>0.14041972796935714</v>
      </c>
      <c r="DF75" s="2541">
        <v>0.15154058336293355</v>
      </c>
      <c r="DG75" s="2541">
        <v>2.4399853974995098E-2</v>
      </c>
      <c r="DH75" s="2540">
        <v>0</v>
      </c>
      <c r="DI75" s="2541">
        <v>3.4091529977701179E-2</v>
      </c>
      <c r="DJ75" s="2541">
        <v>8.6063204318861594E-2</v>
      </c>
      <c r="DK75" s="2540">
        <v>0</v>
      </c>
      <c r="DL75" s="2541">
        <v>3.8362271760476433E-3</v>
      </c>
      <c r="DM75" s="2541">
        <v>4.8931081152169167E-2</v>
      </c>
      <c r="DN75" s="2540">
        <v>0</v>
      </c>
      <c r="DO75" s="2541">
        <v>4.8525189258684966E-2</v>
      </c>
      <c r="DP75" s="2540">
        <v>3.5325961466119327</v>
      </c>
      <c r="DQ75" s="2540">
        <v>2.447750706758935</v>
      </c>
      <c r="DR75" s="2541">
        <v>0.15326992757080896</v>
      </c>
      <c r="DS75" s="2541">
        <v>0.11683616963706281</v>
      </c>
      <c r="DT75" s="2541">
        <v>0.8536599656572974</v>
      </c>
      <c r="DU75" s="2540">
        <v>0</v>
      </c>
      <c r="DV75" s="2542">
        <v>2.0513888393714177E-2</v>
      </c>
      <c r="DW75" s="2530"/>
    </row>
    <row r="76" spans="1:127" ht="33.75">
      <c r="AS76" s="1030"/>
      <c r="AT76" s="1030"/>
      <c r="AU76" s="1030"/>
      <c r="AV76" s="1030"/>
      <c r="AW76" s="1030"/>
      <c r="AX76" s="1030"/>
      <c r="AY76" s="1030"/>
      <c r="AZ76" s="1030"/>
      <c r="BA76" s="1030"/>
      <c r="BC76" s="1030"/>
      <c r="BD76" s="1030"/>
      <c r="BE76" s="1030"/>
      <c r="BF76" s="1030"/>
      <c r="BO76" s="3627"/>
      <c r="BP76" s="2992" t="s">
        <v>1041</v>
      </c>
      <c r="BQ76" s="2539">
        <v>25.943286693571903</v>
      </c>
      <c r="BR76" s="2540">
        <v>17.180213844134197</v>
      </c>
      <c r="BS76" s="2540">
        <v>3.8016965873246638</v>
      </c>
      <c r="BT76" s="2540">
        <v>9.0226193775577546</v>
      </c>
      <c r="BU76" s="2540">
        <v>1.1017989122113332</v>
      </c>
      <c r="BV76" s="2541">
        <v>0.68135748640817073</v>
      </c>
      <c r="BW76" s="2541">
        <v>1.9537773827850682E-2</v>
      </c>
      <c r="BX76" s="2541">
        <v>7.7583313375973286E-4</v>
      </c>
      <c r="BY76" s="2541">
        <v>2.396408893486501E-2</v>
      </c>
      <c r="BZ76" s="2541">
        <v>4.8777691444155474E-2</v>
      </c>
      <c r="CA76" s="2540">
        <v>0</v>
      </c>
      <c r="CB76" s="2541">
        <v>5.3914653712431232E-2</v>
      </c>
      <c r="CC76" s="2541">
        <v>2.3274994012791985E-3</v>
      </c>
      <c r="CD76" s="2540">
        <v>0</v>
      </c>
      <c r="CE76" s="2541">
        <v>2.4826660280311452E-2</v>
      </c>
      <c r="CF76" s="2540">
        <v>0</v>
      </c>
      <c r="CG76" s="2541">
        <v>1.2520341606881206E-2</v>
      </c>
      <c r="CH76" s="2541">
        <v>5.376216205936258E-2</v>
      </c>
      <c r="CI76" s="2541">
        <v>0.1800347214022659</v>
      </c>
      <c r="CJ76" s="2540">
        <v>2.9121862784106018</v>
      </c>
      <c r="CK76" s="2540">
        <v>5.0086341869358195</v>
      </c>
      <c r="CL76" s="2540">
        <v>4.3558978792517822</v>
      </c>
      <c r="CM76" s="2540">
        <v>8.7630728494376893</v>
      </c>
      <c r="CN76" s="2540">
        <v>1.5241207322127597</v>
      </c>
      <c r="CO76" s="2541">
        <v>0.14183475990241576</v>
      </c>
      <c r="CP76" s="2541">
        <v>0.14993060116984713</v>
      </c>
      <c r="CQ76" s="2541">
        <v>9.6517450371934529E-2</v>
      </c>
      <c r="CR76" s="2541">
        <v>0.1176499010421989</v>
      </c>
      <c r="CS76" s="2541">
        <v>0.21918902939869583</v>
      </c>
      <c r="CT76" s="2541">
        <v>5.4465405804427817E-2</v>
      </c>
      <c r="CU76" s="2541">
        <v>2.6983831421038267E-2</v>
      </c>
      <c r="CV76" s="2541">
        <v>3.924710497484403E-2</v>
      </c>
      <c r="CW76" s="2541">
        <v>6.4617884710223963E-2</v>
      </c>
      <c r="CX76" s="2541">
        <v>0.66364334537975433</v>
      </c>
      <c r="CY76" s="2540">
        <v>2.3408034376489852</v>
      </c>
      <c r="CZ76" s="2540">
        <v>7.2389521172249305</v>
      </c>
      <c r="DA76" s="2541">
        <v>0.39243619465213558</v>
      </c>
      <c r="DB76" s="2541">
        <v>0.41002309800994374</v>
      </c>
      <c r="DC76" s="2541">
        <v>0.49336460978019792</v>
      </c>
      <c r="DD76" s="2541">
        <v>0.32922924825902589</v>
      </c>
      <c r="DE76" s="2541">
        <v>0.21753425108225352</v>
      </c>
      <c r="DF76" s="2541">
        <v>0.40257214663702034</v>
      </c>
      <c r="DG76" s="2541">
        <v>4.7166310442263701E-2</v>
      </c>
      <c r="DH76" s="2541">
        <v>1.4155401056986332E-2</v>
      </c>
      <c r="DI76" s="2541">
        <v>7.4235036143981914E-2</v>
      </c>
      <c r="DJ76" s="2541">
        <v>0.17189117073215399</v>
      </c>
      <c r="DK76" s="2541">
        <v>4.980591702780807E-3</v>
      </c>
      <c r="DL76" s="2541">
        <v>4.4678353495950673E-2</v>
      </c>
      <c r="DM76" s="2541">
        <v>7.6253443186652572E-2</v>
      </c>
      <c r="DN76" s="2541">
        <v>2.3274994012791985E-3</v>
      </c>
      <c r="DO76" s="2541">
        <v>0.28797303577060673</v>
      </c>
      <c r="DP76" s="2540">
        <v>4.8981486795759457</v>
      </c>
      <c r="DQ76" s="2540">
        <v>2.6063356607507298</v>
      </c>
      <c r="DR76" s="2541">
        <v>0.36298518432506349</v>
      </c>
      <c r="DS76" s="2541">
        <v>0.24807038364092482</v>
      </c>
      <c r="DT76" s="2540">
        <v>1.6802226093518251</v>
      </c>
      <c r="DU76" s="2541">
        <v>5.3199986315036855E-2</v>
      </c>
      <c r="DV76" s="2543">
        <v>0</v>
      </c>
      <c r="DW76" s="2530"/>
    </row>
    <row r="77" spans="1:127" ht="33.75">
      <c r="BO77" s="3627"/>
      <c r="BP77" s="2992" t="s">
        <v>1042</v>
      </c>
      <c r="BQ77" s="2539">
        <v>44.282140384602663</v>
      </c>
      <c r="BR77" s="2540">
        <v>30.771641273205528</v>
      </c>
      <c r="BS77" s="2540">
        <v>4.9963461190789475</v>
      </c>
      <c r="BT77" s="2540">
        <v>19.072873788249805</v>
      </c>
      <c r="BU77" s="2540">
        <v>1.5717396607344862</v>
      </c>
      <c r="BV77" s="2540">
        <v>1.1830818978090709</v>
      </c>
      <c r="BW77" s="2541">
        <v>4.6589438009095416E-2</v>
      </c>
      <c r="BX77" s="2541">
        <v>4.5781528679543328E-3</v>
      </c>
      <c r="BY77" s="2541">
        <v>1.569652411872528E-2</v>
      </c>
      <c r="BZ77" s="2541">
        <v>5.5287928458171577E-2</v>
      </c>
      <c r="CA77" s="2540">
        <v>0</v>
      </c>
      <c r="CB77" s="2541">
        <v>4.2639045198708106E-2</v>
      </c>
      <c r="CC77" s="2541">
        <v>4.5781528679543328E-3</v>
      </c>
      <c r="CD77" s="2541">
        <v>3.7433132273186752E-2</v>
      </c>
      <c r="CE77" s="2541">
        <v>4.5781528679543328E-3</v>
      </c>
      <c r="CF77" s="2540">
        <v>0</v>
      </c>
      <c r="CG77" s="2541">
        <v>4.5781528679543328E-3</v>
      </c>
      <c r="CH77" s="2541">
        <v>4.1203375811588991E-2</v>
      </c>
      <c r="CI77" s="2541">
        <v>0.12090373246109416</v>
      </c>
      <c r="CJ77" s="2540">
        <v>5.3589456784383227</v>
      </c>
      <c r="CK77" s="2540">
        <v>12.142188449076992</v>
      </c>
      <c r="CL77" s="2540">
        <v>6.7024213658767673</v>
      </c>
      <c r="CM77" s="2540">
        <v>13.510499111397143</v>
      </c>
      <c r="CN77" s="2540">
        <v>1.1434168207176629</v>
      </c>
      <c r="CO77" s="2541">
        <v>0.27322452888324733</v>
      </c>
      <c r="CP77" s="2541">
        <v>6.8826180510637311E-2</v>
      </c>
      <c r="CQ77" s="2541">
        <v>0.12919075487098267</v>
      </c>
      <c r="CR77" s="2541">
        <v>0.16248891656259321</v>
      </c>
      <c r="CS77" s="2541">
        <v>0.15189348948258477</v>
      </c>
      <c r="CT77" s="2541">
        <v>7.5289455147792755E-2</v>
      </c>
      <c r="CU77" s="2541">
        <v>0.1968705201553807</v>
      </c>
      <c r="CV77" s="2541">
        <v>3.1393048237450559E-2</v>
      </c>
      <c r="CW77" s="2541">
        <v>0.10155076729204614</v>
      </c>
      <c r="CX77" s="2541">
        <v>7.3250445887269325E-2</v>
      </c>
      <c r="CY77" s="2540">
        <v>5.2374658240260308</v>
      </c>
      <c r="CZ77" s="2540">
        <v>12.36708229067948</v>
      </c>
      <c r="DA77" s="2541">
        <v>0.744186748567366</v>
      </c>
      <c r="DB77" s="2541">
        <v>0.71947991126468736</v>
      </c>
      <c r="DC77" s="2540">
        <v>2.0008887554084662</v>
      </c>
      <c r="DD77" s="2541">
        <v>0.69832706662700805</v>
      </c>
      <c r="DE77" s="2541">
        <v>0.45279458807666695</v>
      </c>
      <c r="DF77" s="2541">
        <v>0.80024490805561721</v>
      </c>
      <c r="DG77" s="2541">
        <v>6.6513974368646242E-2</v>
      </c>
      <c r="DH77" s="2541">
        <v>0.10016339794860987</v>
      </c>
      <c r="DI77" s="2541">
        <v>3.7116361439655111E-2</v>
      </c>
      <c r="DJ77" s="2541">
        <v>0.34738365281814382</v>
      </c>
      <c r="DK77" s="2541">
        <v>9.9834838885267063E-2</v>
      </c>
      <c r="DL77" s="2541">
        <v>5.6206943722721267E-2</v>
      </c>
      <c r="DM77" s="2541">
        <v>0.10676019747643696</v>
      </c>
      <c r="DN77" s="2540">
        <v>0</v>
      </c>
      <c r="DO77" s="2541">
        <v>0.27363644173809576</v>
      </c>
      <c r="DP77" s="2540">
        <v>7.1296164666534514</v>
      </c>
      <c r="DQ77" s="2540">
        <v>2.6552272049702501</v>
      </c>
      <c r="DR77" s="2541">
        <v>0.61810795348695202</v>
      </c>
      <c r="DS77" s="2541">
        <v>0.39604189171101828</v>
      </c>
      <c r="DT77" s="2540">
        <v>3.5229028838653553</v>
      </c>
      <c r="DU77" s="2540">
        <v>0</v>
      </c>
      <c r="DV77" s="2543">
        <v>0</v>
      </c>
      <c r="DW77" s="2530"/>
    </row>
    <row r="78" spans="1:127" ht="33.75">
      <c r="BO78" s="3627"/>
      <c r="BP78" s="2992" t="s">
        <v>1043</v>
      </c>
      <c r="BQ78" s="2539">
        <v>76.658546679513975</v>
      </c>
      <c r="BR78" s="2540">
        <v>51.299829318763976</v>
      </c>
      <c r="BS78" s="2540">
        <v>7.9583474165035391</v>
      </c>
      <c r="BT78" s="2540">
        <v>32.203511663682768</v>
      </c>
      <c r="BU78" s="2540">
        <v>1.418117810170461</v>
      </c>
      <c r="BV78" s="2540">
        <v>1.047185006284562</v>
      </c>
      <c r="BW78" s="2541">
        <v>2.7593582777311717E-2</v>
      </c>
      <c r="BX78" s="2540">
        <v>0</v>
      </c>
      <c r="BY78" s="2541">
        <v>1.9971847726232419E-2</v>
      </c>
      <c r="BZ78" s="2541">
        <v>7.1653394432128023E-2</v>
      </c>
      <c r="CA78" s="2540">
        <v>0</v>
      </c>
      <c r="CB78" s="2541">
        <v>2.1712983169032172E-2</v>
      </c>
      <c r="CC78" s="2540">
        <v>0</v>
      </c>
      <c r="CD78" s="2540">
        <v>0</v>
      </c>
      <c r="CE78" s="2541">
        <v>5.8805996082795459E-3</v>
      </c>
      <c r="CF78" s="2540">
        <v>0</v>
      </c>
      <c r="CG78" s="2541">
        <v>4.7044796866236367E-2</v>
      </c>
      <c r="CH78" s="2541">
        <v>2.3522398433118184E-2</v>
      </c>
      <c r="CI78" s="2541">
        <v>0.15355320087356078</v>
      </c>
      <c r="CJ78" s="2540">
        <v>6.7914003860933478</v>
      </c>
      <c r="CK78" s="2540">
        <v>23.993993467418957</v>
      </c>
      <c r="CL78" s="2540">
        <v>11.137970238577665</v>
      </c>
      <c r="CM78" s="2540">
        <v>25.35871736075002</v>
      </c>
      <c r="CN78" s="2540">
        <v>4.287644301391877</v>
      </c>
      <c r="CO78" s="2541">
        <v>0.46588197701359207</v>
      </c>
      <c r="CP78" s="2541">
        <v>0.41855590369620221</v>
      </c>
      <c r="CQ78" s="2541">
        <v>0.89920272112913557</v>
      </c>
      <c r="CR78" s="2541">
        <v>0.79210172688836522</v>
      </c>
      <c r="CS78" s="2541">
        <v>0.37228912161544775</v>
      </c>
      <c r="CT78" s="2541">
        <v>0.29823233973526064</v>
      </c>
      <c r="CU78" s="2541">
        <v>0.28288867344780466</v>
      </c>
      <c r="CV78" s="2541">
        <v>0.32633598686140847</v>
      </c>
      <c r="CW78" s="2541">
        <v>0.37131169255731089</v>
      </c>
      <c r="CX78" s="2541">
        <v>0.12018475449421322</v>
      </c>
      <c r="CY78" s="2540">
        <v>10.313793194726099</v>
      </c>
      <c r="CZ78" s="2540">
        <v>21.071073059358145</v>
      </c>
      <c r="DA78" s="2540">
        <v>1.3758944925262024</v>
      </c>
      <c r="DB78" s="2540">
        <v>1.4623009821637483</v>
      </c>
      <c r="DC78" s="2540">
        <v>2.61126503709486</v>
      </c>
      <c r="DD78" s="2540">
        <v>1.0553792448198955</v>
      </c>
      <c r="DE78" s="2540">
        <v>1.9236084831320053</v>
      </c>
      <c r="DF78" s="2540">
        <v>1.289722727307439</v>
      </c>
      <c r="DG78" s="2541">
        <v>0.12273841011116002</v>
      </c>
      <c r="DH78" s="2541">
        <v>3.7613646551071057E-2</v>
      </c>
      <c r="DI78" s="2541">
        <v>3.7613646551071057E-2</v>
      </c>
      <c r="DJ78" s="2541">
        <v>0.59096369350331834</v>
      </c>
      <c r="DK78" s="2541">
        <v>2.5852447334511967E-2</v>
      </c>
      <c r="DL78" s="2541">
        <v>6.8269552899099473E-2</v>
      </c>
      <c r="DM78" s="2541">
        <v>0.41255192996548684</v>
      </c>
      <c r="DN78" s="2540">
        <v>0</v>
      </c>
      <c r="DO78" s="2540">
        <v>1.3407767106877364</v>
      </c>
      <c r="DP78" s="2540">
        <v>10.757279864632043</v>
      </c>
      <c r="DQ78" s="2540">
        <v>5.0426443435149997</v>
      </c>
      <c r="DR78" s="2541">
        <v>0.7774744451686828</v>
      </c>
      <c r="DS78" s="2541">
        <v>0.49664743472228839</v>
      </c>
      <c r="DT78" s="2540">
        <v>4.4405136412260706</v>
      </c>
      <c r="DU78" s="2540">
        <v>0</v>
      </c>
      <c r="DV78" s="2543">
        <v>0</v>
      </c>
      <c r="DW78" s="2530"/>
    </row>
    <row r="79" spans="1:127" ht="33.75">
      <c r="BO79" s="3627"/>
      <c r="BP79" s="2992" t="s">
        <v>1044</v>
      </c>
      <c r="BQ79" s="2539">
        <v>131.53846021755686</v>
      </c>
      <c r="BR79" s="2540">
        <v>100.16568165300752</v>
      </c>
      <c r="BS79" s="2540">
        <v>12.86062583994525</v>
      </c>
      <c r="BT79" s="2540">
        <v>67.674051526121048</v>
      </c>
      <c r="BU79" s="2540">
        <v>1.9897219882856019</v>
      </c>
      <c r="BV79" s="2540">
        <v>1.3238974617403072</v>
      </c>
      <c r="BW79" s="2541">
        <v>0.10123491784873365</v>
      </c>
      <c r="BX79" s="2540">
        <v>0</v>
      </c>
      <c r="BY79" s="2540">
        <v>0</v>
      </c>
      <c r="BZ79" s="2541">
        <v>0.21321978488270427</v>
      </c>
      <c r="CA79" s="2540">
        <v>0</v>
      </c>
      <c r="CB79" s="2541">
        <v>0.1083918946228757</v>
      </c>
      <c r="CC79" s="2540">
        <v>0</v>
      </c>
      <c r="CD79" s="2540">
        <v>0</v>
      </c>
      <c r="CE79" s="2541">
        <v>1.4383103082333742E-2</v>
      </c>
      <c r="CF79" s="2540">
        <v>0</v>
      </c>
      <c r="CG79" s="2541">
        <v>3.5957757705834356E-2</v>
      </c>
      <c r="CH79" s="2541">
        <v>0.14383103082333742</v>
      </c>
      <c r="CI79" s="2541">
        <v>4.880603757947545E-2</v>
      </c>
      <c r="CJ79" s="2540">
        <v>11.839236139267053</v>
      </c>
      <c r="CK79" s="2540">
        <v>53.845093398568402</v>
      </c>
      <c r="CL79" s="2540">
        <v>19.631004286941224</v>
      </c>
      <c r="CM79" s="2540">
        <v>31.372778564549332</v>
      </c>
      <c r="CN79" s="2540">
        <v>2.3624471081492251</v>
      </c>
      <c r="CO79" s="2541">
        <v>0.33564062483919982</v>
      </c>
      <c r="CP79" s="2541">
        <v>0.23717168835245342</v>
      </c>
      <c r="CQ79" s="2541">
        <v>0.12692116638870182</v>
      </c>
      <c r="CR79" s="2541">
        <v>0.39538582225812458</v>
      </c>
      <c r="CS79" s="2541">
        <v>0.61738199124616144</v>
      </c>
      <c r="CT79" s="2541">
        <v>0.18248001363813238</v>
      </c>
      <c r="CU79" s="2541">
        <v>0.13680394303882926</v>
      </c>
      <c r="CV79" s="2541">
        <v>0.2637998656805578</v>
      </c>
      <c r="CW79" s="2541">
        <v>6.6861992707064971E-2</v>
      </c>
      <c r="CX79" s="2541">
        <v>5.7532412329334967E-2</v>
      </c>
      <c r="CY79" s="2540">
        <v>4.0393345222919548</v>
      </c>
      <c r="CZ79" s="2540">
        <v>29.010331456400106</v>
      </c>
      <c r="DA79" s="2541">
        <v>0.42439124843247744</v>
      </c>
      <c r="DB79" s="2540">
        <v>1.1771269114087504</v>
      </c>
      <c r="DC79" s="2541">
        <v>0.60942792592412232</v>
      </c>
      <c r="DD79" s="2541">
        <v>0.61487018114446479</v>
      </c>
      <c r="DE79" s="2541">
        <v>0.78645073309130686</v>
      </c>
      <c r="DF79" s="2541">
        <v>0.27604493992632839</v>
      </c>
      <c r="DG79" s="2541">
        <v>1.4383103082333742E-2</v>
      </c>
      <c r="DH79" s="2540">
        <v>0</v>
      </c>
      <c r="DI79" s="2541">
        <v>7.1915515411668709E-3</v>
      </c>
      <c r="DJ79" s="2541">
        <v>0.14161824573374762</v>
      </c>
      <c r="DK79" s="2540">
        <v>0</v>
      </c>
      <c r="DL79" s="2541">
        <v>7.1915515411668709E-3</v>
      </c>
      <c r="DM79" s="2541">
        <v>4.8128075698578292E-2</v>
      </c>
      <c r="DN79" s="2541">
        <v>5.7532412329334967E-2</v>
      </c>
      <c r="DO79" s="2541">
        <v>0.20136344315267241</v>
      </c>
      <c r="DP79" s="2540">
        <v>24.97099693410815</v>
      </c>
      <c r="DQ79" s="2540">
        <v>9.3306596411791833</v>
      </c>
      <c r="DR79" s="2540">
        <v>1.0167516421853613</v>
      </c>
      <c r="DS79" s="2541">
        <v>0.85071800421309907</v>
      </c>
      <c r="DT79" s="2540">
        <v>13.808825404236339</v>
      </c>
      <c r="DU79" s="2540">
        <v>0</v>
      </c>
      <c r="DV79" s="2543">
        <v>0</v>
      </c>
      <c r="DW79" s="2530"/>
    </row>
    <row r="80" spans="1:127" ht="22.5">
      <c r="BO80" s="3627"/>
      <c r="BP80" s="2992" t="s">
        <v>1045</v>
      </c>
      <c r="BQ80" s="2539">
        <v>644.10731464597393</v>
      </c>
      <c r="BR80" s="2540">
        <v>429.64372201031864</v>
      </c>
      <c r="BS80" s="2540">
        <v>57.65549842429121</v>
      </c>
      <c r="BT80" s="2540">
        <v>309.05108641568938</v>
      </c>
      <c r="BU80" s="2540">
        <v>8.5967822192733703</v>
      </c>
      <c r="BV80" s="2540">
        <v>5.431248963342945</v>
      </c>
      <c r="BW80" s="2541">
        <v>0.78387792337064932</v>
      </c>
      <c r="BX80" s="2540">
        <v>0</v>
      </c>
      <c r="BY80" s="2540">
        <v>0</v>
      </c>
      <c r="BZ80" s="2541">
        <v>0.32990545695815093</v>
      </c>
      <c r="CA80" s="2540">
        <v>0</v>
      </c>
      <c r="CB80" s="2540">
        <v>1.9202189417820581</v>
      </c>
      <c r="CC80" s="2540">
        <v>0</v>
      </c>
      <c r="CD80" s="2540">
        <v>0</v>
      </c>
      <c r="CE80" s="2540">
        <v>0</v>
      </c>
      <c r="CF80" s="2540">
        <v>0</v>
      </c>
      <c r="CG80" s="2541">
        <v>3.6656161884238994E-2</v>
      </c>
      <c r="CH80" s="2541">
        <v>3.6656161884238994E-2</v>
      </c>
      <c r="CI80" s="2541">
        <v>0.13153093381956849</v>
      </c>
      <c r="CJ80" s="2540">
        <v>25.594294244486935</v>
      </c>
      <c r="CK80" s="2540">
        <v>274.86000995192899</v>
      </c>
      <c r="CL80" s="2540">
        <v>62.937137170338104</v>
      </c>
      <c r="CM80" s="2540">
        <v>214.46359263565529</v>
      </c>
      <c r="CN80" s="2540">
        <v>15.171338530432109</v>
      </c>
      <c r="CO80" s="2540">
        <v>2.0807762481336991</v>
      </c>
      <c r="CP80" s="2540">
        <v>3.1438049427766295</v>
      </c>
      <c r="CQ80" s="2540">
        <v>1.1643722010277244</v>
      </c>
      <c r="CR80" s="2540">
        <v>1.8608392768282651</v>
      </c>
      <c r="CS80" s="2540">
        <v>2.9238679714711955</v>
      </c>
      <c r="CT80" s="2541">
        <v>0.39459280145870546</v>
      </c>
      <c r="CU80" s="2541">
        <v>0.39459280145870546</v>
      </c>
      <c r="CV80" s="2540">
        <v>3.7669596948086923</v>
      </c>
      <c r="CW80" s="2540">
        <v>1.2743406866804414</v>
      </c>
      <c r="CX80" s="2540">
        <v>0</v>
      </c>
      <c r="CY80" s="2540">
        <v>39.041632111474854</v>
      </c>
      <c r="CZ80" s="2540">
        <v>199.29225410522318</v>
      </c>
      <c r="DA80" s="2540">
        <v>10.669762813073874</v>
      </c>
      <c r="DB80" s="2540">
        <v>7.5511693481532323</v>
      </c>
      <c r="DC80" s="2540">
        <v>7.7344501575744271</v>
      </c>
      <c r="DD80" s="2540">
        <v>2.3093381987070565</v>
      </c>
      <c r="DE80" s="2540">
        <v>1.5395587991380377</v>
      </c>
      <c r="DF80" s="2540">
        <v>7.1112954055423643</v>
      </c>
      <c r="DG80" s="2540">
        <v>1.7594957704434715</v>
      </c>
      <c r="DH80" s="2541">
        <v>0.91640404710597478</v>
      </c>
      <c r="DI80" s="2540">
        <v>1.0263725327586917</v>
      </c>
      <c r="DJ80" s="2540">
        <v>1.7961519323277106</v>
      </c>
      <c r="DK80" s="2541">
        <v>0.65981091391630187</v>
      </c>
      <c r="DL80" s="2541">
        <v>0.40321778072662889</v>
      </c>
      <c r="DM80" s="2540">
        <v>1.3196218278326037</v>
      </c>
      <c r="DN80" s="2541">
        <v>0.10996848565271697</v>
      </c>
      <c r="DO80" s="2540">
        <v>2.6758998175494466</v>
      </c>
      <c r="DP80" s="2540">
        <v>160.25062199374835</v>
      </c>
      <c r="DQ80" s="2540">
        <v>60.532260739777499</v>
      </c>
      <c r="DR80" s="2540">
        <v>4.5583015425445632</v>
      </c>
      <c r="DS80" s="2540">
        <v>5.6694310830999823</v>
      </c>
      <c r="DT80" s="2540">
        <v>98.508044451849102</v>
      </c>
      <c r="DU80" s="2540">
        <v>0</v>
      </c>
      <c r="DV80" s="2543">
        <v>0</v>
      </c>
      <c r="DW80" s="2530"/>
    </row>
    <row r="81" spans="67:127" ht="22.5">
      <c r="BO81" s="3627" t="s">
        <v>96</v>
      </c>
      <c r="BP81" s="2992" t="s">
        <v>1036</v>
      </c>
      <c r="BQ81" s="2539">
        <v>2.5769935914875139</v>
      </c>
      <c r="BR81" s="2540">
        <v>1.5689064130686927</v>
      </c>
      <c r="BS81" s="2541">
        <v>0.6088439072296784</v>
      </c>
      <c r="BT81" s="2541">
        <v>0.62539797020904786</v>
      </c>
      <c r="BU81" s="2541">
        <v>0.23349963338592672</v>
      </c>
      <c r="BV81" s="2541">
        <v>0.15019621546901199</v>
      </c>
      <c r="BW81" s="2541">
        <v>2.5304911974918915E-3</v>
      </c>
      <c r="BX81" s="2540">
        <v>0</v>
      </c>
      <c r="BY81" s="2541">
        <v>4.9372155203184472E-3</v>
      </c>
      <c r="BZ81" s="2541">
        <v>2.1190475661404497E-2</v>
      </c>
      <c r="CA81" s="2540">
        <v>0</v>
      </c>
      <c r="CB81" s="2541">
        <v>1.0568058179809952E-2</v>
      </c>
      <c r="CC81" s="2541">
        <v>1.7679207655909757E-4</v>
      </c>
      <c r="CD81" s="2540">
        <v>0</v>
      </c>
      <c r="CE81" s="2541">
        <v>5.3037622967729275E-4</v>
      </c>
      <c r="CF81" s="2540">
        <v>0</v>
      </c>
      <c r="CG81" s="2541">
        <v>1.7679207655909757E-4</v>
      </c>
      <c r="CH81" s="2541">
        <v>6.6028239609042172E-3</v>
      </c>
      <c r="CI81" s="2541">
        <v>3.6590393014190162E-2</v>
      </c>
      <c r="CJ81" s="2541">
        <v>0.24640280204301318</v>
      </c>
      <c r="CK81" s="2541">
        <v>0.14549553478010799</v>
      </c>
      <c r="CL81" s="2541">
        <v>0.33466453562996645</v>
      </c>
      <c r="CM81" s="2541">
        <v>0.72269879253032598</v>
      </c>
      <c r="CN81" s="2541">
        <v>0.12151822419012871</v>
      </c>
      <c r="CO81" s="2541">
        <v>5.355915676602109E-2</v>
      </c>
      <c r="CP81" s="2541">
        <v>2.4280305757715413E-2</v>
      </c>
      <c r="CQ81" s="2541">
        <v>1.8699986004546951E-2</v>
      </c>
      <c r="CR81" s="2541">
        <v>3.1587840046277569E-3</v>
      </c>
      <c r="CS81" s="2541">
        <v>2.558358084238369E-3</v>
      </c>
      <c r="CT81" s="2541">
        <v>7.3039968775807547E-3</v>
      </c>
      <c r="CU81" s="2541">
        <v>4.2430098374542991E-4</v>
      </c>
      <c r="CV81" s="2541">
        <v>6.2645887997992539E-4</v>
      </c>
      <c r="CW81" s="2541">
        <v>1.0022916448877515E-2</v>
      </c>
      <c r="CX81" s="2541">
        <v>8.8396038279548784E-4</v>
      </c>
      <c r="CY81" s="2541">
        <v>0.26328892481337585</v>
      </c>
      <c r="CZ81" s="2541">
        <v>0.60118056834019729</v>
      </c>
      <c r="DA81" s="2541">
        <v>5.2891815573445342E-2</v>
      </c>
      <c r="DB81" s="2541">
        <v>6.5947507366084887E-2</v>
      </c>
      <c r="DC81" s="2541">
        <v>4.629951933500475E-2</v>
      </c>
      <c r="DD81" s="2541">
        <v>6.7835815790608836E-2</v>
      </c>
      <c r="DE81" s="2541">
        <v>3.763179242267331E-2</v>
      </c>
      <c r="DF81" s="2541">
        <v>2.2204981604015645E-2</v>
      </c>
      <c r="DG81" s="2541">
        <v>7.6775876025953482E-3</v>
      </c>
      <c r="DH81" s="2541">
        <v>6.5520215039950088E-3</v>
      </c>
      <c r="DI81" s="2541">
        <v>2.8876039171310693E-3</v>
      </c>
      <c r="DJ81" s="2541">
        <v>1.2885678500702984E-2</v>
      </c>
      <c r="DK81" s="2540">
        <v>0</v>
      </c>
      <c r="DL81" s="2541">
        <v>4.710861113523342E-3</v>
      </c>
      <c r="DM81" s="2541">
        <v>1.0849880705181669E-2</v>
      </c>
      <c r="DN81" s="2540">
        <v>0</v>
      </c>
      <c r="DO81" s="2541">
        <v>2.6695603560448504E-3</v>
      </c>
      <c r="DP81" s="2541">
        <v>0.33789164352682133</v>
      </c>
      <c r="DQ81" s="2541">
        <v>0.21430764758401413</v>
      </c>
      <c r="DR81" s="2541">
        <v>4.0312168039471401E-2</v>
      </c>
      <c r="DS81" s="2541">
        <v>3.2039665088686352E-2</v>
      </c>
      <c r="DT81" s="2541">
        <v>9.1750155540740133E-2</v>
      </c>
      <c r="DU81" s="2540">
        <v>0</v>
      </c>
      <c r="DV81" s="2542">
        <v>0.28538838588849708</v>
      </c>
      <c r="DW81" s="2530"/>
    </row>
    <row r="82" spans="67:127" ht="33.75">
      <c r="BO82" s="3627"/>
      <c r="BP82" s="2992" t="s">
        <v>1037</v>
      </c>
      <c r="BQ82" s="2539">
        <v>4.5426986464291526</v>
      </c>
      <c r="BR82" s="2540">
        <v>2.6689070325946664</v>
      </c>
      <c r="BS82" s="2541">
        <v>0.90452744389662743</v>
      </c>
      <c r="BT82" s="2540">
        <v>1.1007691397139194</v>
      </c>
      <c r="BU82" s="2541">
        <v>0.39881245349927141</v>
      </c>
      <c r="BV82" s="2541">
        <v>0.2536483992942638</v>
      </c>
      <c r="BW82" s="2541">
        <v>1.0702192347376351E-2</v>
      </c>
      <c r="BX82" s="2541">
        <v>5.3612423580698084E-4</v>
      </c>
      <c r="BY82" s="2541">
        <v>1.1696110728397461E-2</v>
      </c>
      <c r="BZ82" s="2541">
        <v>1.9809562613529147E-2</v>
      </c>
      <c r="CA82" s="2541">
        <v>5.3612423580698084E-4</v>
      </c>
      <c r="CB82" s="2541">
        <v>2.2594822996959227E-2</v>
      </c>
      <c r="CC82" s="2540">
        <v>0</v>
      </c>
      <c r="CD82" s="2540">
        <v>0</v>
      </c>
      <c r="CE82" s="2540">
        <v>0</v>
      </c>
      <c r="CF82" s="2541">
        <v>5.3612423580698084E-4</v>
      </c>
      <c r="CG82" s="2541">
        <v>1.6083727074209426E-3</v>
      </c>
      <c r="CH82" s="2541">
        <v>1.6083727074209426E-3</v>
      </c>
      <c r="CI82" s="2541">
        <v>7.5536247396482514E-2</v>
      </c>
      <c r="CJ82" s="2541">
        <v>0.39744428079727889</v>
      </c>
      <c r="CK82" s="2541">
        <v>0.30451240541736951</v>
      </c>
      <c r="CL82" s="2541">
        <v>0.66361044898412069</v>
      </c>
      <c r="CM82" s="2540">
        <v>1.6734444136274282</v>
      </c>
      <c r="CN82" s="2541">
        <v>0.19360093927648528</v>
      </c>
      <c r="CO82" s="2541">
        <v>6.7782734599087346E-2</v>
      </c>
      <c r="CP82" s="2541">
        <v>3.6864874322793818E-2</v>
      </c>
      <c r="CQ82" s="2541">
        <v>3.3524415117671347E-2</v>
      </c>
      <c r="CR82" s="2541">
        <v>1.6630174983359856E-2</v>
      </c>
      <c r="CS82" s="2541">
        <v>3.341483485483434E-2</v>
      </c>
      <c r="CT82" s="2541">
        <v>9.6069474942808968E-3</v>
      </c>
      <c r="CU82" s="2540">
        <v>0</v>
      </c>
      <c r="CV82" s="2541">
        <v>1.8281836441020719E-2</v>
      </c>
      <c r="CW82" s="2541">
        <v>2.1768062291841892E-2</v>
      </c>
      <c r="CX82" s="2541">
        <v>1.072823638367237E-3</v>
      </c>
      <c r="CY82" s="2541">
        <v>0.76632642800788053</v>
      </c>
      <c r="CZ82" s="2540">
        <v>1.4798434743509428</v>
      </c>
      <c r="DA82" s="2541">
        <v>0.14302620880322028</v>
      </c>
      <c r="DB82" s="2541">
        <v>0.13174448401265218</v>
      </c>
      <c r="DC82" s="2541">
        <v>0.16268732218798426</v>
      </c>
      <c r="DD82" s="2541">
        <v>0.1255504991015744</v>
      </c>
      <c r="DE82" s="2541">
        <v>5.864580514311693E-2</v>
      </c>
      <c r="DF82" s="2541">
        <v>0.16879243605785743</v>
      </c>
      <c r="DG82" s="2541">
        <v>1.9737314458962561E-2</v>
      </c>
      <c r="DH82" s="2541">
        <v>1.8534580723608061E-2</v>
      </c>
      <c r="DI82" s="2541">
        <v>3.8310991409197456E-2</v>
      </c>
      <c r="DJ82" s="2541">
        <v>7.8561298487335979E-2</v>
      </c>
      <c r="DK82" s="2541">
        <v>1.3177369374816676E-2</v>
      </c>
      <c r="DL82" s="2541">
        <v>9.2672903618040304E-3</v>
      </c>
      <c r="DM82" s="2541">
        <v>1.0722484716139617E-3</v>
      </c>
      <c r="DN82" s="2540">
        <v>0</v>
      </c>
      <c r="DO82" s="2541">
        <v>6.969615065490751E-3</v>
      </c>
      <c r="DP82" s="2541">
        <v>0.71351704634306246</v>
      </c>
      <c r="DQ82" s="2541">
        <v>0.38603549904162171</v>
      </c>
      <c r="DR82" s="2541">
        <v>7.1645322612608836E-2</v>
      </c>
      <c r="DS82" s="2541">
        <v>5.9599425305619416E-2</v>
      </c>
      <c r="DT82" s="2541">
        <v>0.240593383005446</v>
      </c>
      <c r="DU82" s="2540">
        <v>0</v>
      </c>
      <c r="DV82" s="2542">
        <v>0.2003472002070571</v>
      </c>
      <c r="DW82" s="2530"/>
    </row>
    <row r="83" spans="67:127" ht="33.75">
      <c r="BO83" s="3627"/>
      <c r="BP83" s="2992" t="s">
        <v>1038</v>
      </c>
      <c r="BQ83" s="2539">
        <v>5.8610402115516242</v>
      </c>
      <c r="BR83" s="2540">
        <v>3.2717376003283332</v>
      </c>
      <c r="BS83" s="2541">
        <v>0.93110430886676421</v>
      </c>
      <c r="BT83" s="2540">
        <v>1.3006038403201508</v>
      </c>
      <c r="BU83" s="2541">
        <v>0.36511514821264851</v>
      </c>
      <c r="BV83" s="2541">
        <v>0.24424498850321555</v>
      </c>
      <c r="BW83" s="2541">
        <v>1.8024964293146425E-2</v>
      </c>
      <c r="BX83" s="2540">
        <v>0</v>
      </c>
      <c r="BY83" s="2541">
        <v>1.1021638751833764E-2</v>
      </c>
      <c r="BZ83" s="2541">
        <v>2.2001029794179561E-2</v>
      </c>
      <c r="CA83" s="2540">
        <v>0</v>
      </c>
      <c r="CB83" s="2541">
        <v>1.3983854364993888E-2</v>
      </c>
      <c r="CC83" s="2541">
        <v>2.6474558044611491E-3</v>
      </c>
      <c r="CD83" s="2541">
        <v>6.6186395111528728E-4</v>
      </c>
      <c r="CE83" s="2540">
        <v>0</v>
      </c>
      <c r="CF83" s="2541">
        <v>3.3093197555764364E-4</v>
      </c>
      <c r="CG83" s="2541">
        <v>6.6186395111528728E-4</v>
      </c>
      <c r="CH83" s="2541">
        <v>3.217394206810424E-3</v>
      </c>
      <c r="CI83" s="2541">
        <v>4.8319162616219477E-2</v>
      </c>
      <c r="CJ83" s="2541">
        <v>0.47934862527338817</v>
      </c>
      <c r="CK83" s="2541">
        <v>0.45614006683411368</v>
      </c>
      <c r="CL83" s="2540">
        <v>1.040029451141421</v>
      </c>
      <c r="CM83" s="2540">
        <v>2.481555189754558</v>
      </c>
      <c r="CN83" s="2541">
        <v>0.31714496444709972</v>
      </c>
      <c r="CO83" s="2541">
        <v>5.4553873000576868E-2</v>
      </c>
      <c r="CP83" s="2541">
        <v>7.5542716033033877E-2</v>
      </c>
      <c r="CQ83" s="2541">
        <v>5.1019351225709317E-2</v>
      </c>
      <c r="CR83" s="2541">
        <v>5.0938586333691943E-2</v>
      </c>
      <c r="CS83" s="2541">
        <v>4.7887946144083045E-2</v>
      </c>
      <c r="CT83" s="2541">
        <v>2.1335817867617745E-2</v>
      </c>
      <c r="CU83" s="2541">
        <v>1.973444512059927E-2</v>
      </c>
      <c r="CV83" s="2541">
        <v>1.0567761086152963E-2</v>
      </c>
      <c r="CW83" s="2541">
        <v>1.2983152473658053E-2</v>
      </c>
      <c r="CX83" s="2541">
        <v>8.8416390860829724E-3</v>
      </c>
      <c r="CY83" s="2541">
        <v>0.88406601680096508</v>
      </c>
      <c r="CZ83" s="2540">
        <v>2.1644102253074582</v>
      </c>
      <c r="DA83" s="2541">
        <v>0.22311001291101501</v>
      </c>
      <c r="DB83" s="2541">
        <v>0.1688510807728219</v>
      </c>
      <c r="DC83" s="2541">
        <v>0.23441177490628337</v>
      </c>
      <c r="DD83" s="2541">
        <v>0.16545539160689943</v>
      </c>
      <c r="DE83" s="2541">
        <v>0.16079074993009679</v>
      </c>
      <c r="DF83" s="2541">
        <v>0.10878496794841937</v>
      </c>
      <c r="DG83" s="2541">
        <v>3.6068674843581304E-2</v>
      </c>
      <c r="DH83" s="2541">
        <v>1.2488725509301542E-3</v>
      </c>
      <c r="DI83" s="2541">
        <v>1.4914513059846039E-2</v>
      </c>
      <c r="DJ83" s="2541">
        <v>4.9323718943891093E-2</v>
      </c>
      <c r="DK83" s="2541">
        <v>5.6602479540305214E-3</v>
      </c>
      <c r="DL83" s="2541">
        <v>1.2341992523505886E-2</v>
      </c>
      <c r="DM83" s="2541">
        <v>7.3848459699347342E-3</v>
      </c>
      <c r="DN83" s="2540">
        <v>0</v>
      </c>
      <c r="DO83" s="2541">
        <v>3.3093197555764364E-4</v>
      </c>
      <c r="DP83" s="2540">
        <v>1.2803442085064936</v>
      </c>
      <c r="DQ83" s="2541">
        <v>0.62453716776741364</v>
      </c>
      <c r="DR83" s="2541">
        <v>0.17828226748340079</v>
      </c>
      <c r="DS83" s="2541">
        <v>0.18083679470879455</v>
      </c>
      <c r="DT83" s="2541">
        <v>0.30223608294734389</v>
      </c>
      <c r="DU83" s="2541">
        <v>6.1004547940905506E-2</v>
      </c>
      <c r="DV83" s="2542">
        <v>0.1077474214687299</v>
      </c>
      <c r="DW83" s="2530"/>
    </row>
    <row r="84" spans="67:127" ht="33.75">
      <c r="BO84" s="3627"/>
      <c r="BP84" s="2992" t="s">
        <v>1039</v>
      </c>
      <c r="BQ84" s="2539">
        <v>8.9448842980032168</v>
      </c>
      <c r="BR84" s="2540">
        <v>4.9745866891236146</v>
      </c>
      <c r="BS84" s="2540">
        <v>1.2459134716889546</v>
      </c>
      <c r="BT84" s="2540">
        <v>2.2591847694054552</v>
      </c>
      <c r="BU84" s="2541">
        <v>0.66589763745467456</v>
      </c>
      <c r="BV84" s="2541">
        <v>0.4450047493343573</v>
      </c>
      <c r="BW84" s="2541">
        <v>1.8796167386250059E-2</v>
      </c>
      <c r="BX84" s="2541">
        <v>3.5141200538388448E-4</v>
      </c>
      <c r="BY84" s="2541">
        <v>2.7253627158484707E-2</v>
      </c>
      <c r="BZ84" s="2541">
        <v>2.8482538987415987E-2</v>
      </c>
      <c r="CA84" s="2540">
        <v>0</v>
      </c>
      <c r="CB84" s="2541">
        <v>2.1699516189764206E-2</v>
      </c>
      <c r="CC84" s="2541">
        <v>3.1627080484549603E-3</v>
      </c>
      <c r="CD84" s="2541">
        <v>7.0282401076776895E-4</v>
      </c>
      <c r="CE84" s="2541">
        <v>1.0542360161516534E-3</v>
      </c>
      <c r="CF84" s="2540">
        <v>0</v>
      </c>
      <c r="CG84" s="2541">
        <v>2.4598840376871913E-3</v>
      </c>
      <c r="CH84" s="2541">
        <v>1.454307455093169E-2</v>
      </c>
      <c r="CI84" s="2541">
        <v>0.10238689972902523</v>
      </c>
      <c r="CJ84" s="2541">
        <v>0.87374302561023232</v>
      </c>
      <c r="CK84" s="2541">
        <v>0.71954410634054722</v>
      </c>
      <c r="CL84" s="2540">
        <v>1.4694884480292028</v>
      </c>
      <c r="CM84" s="2540">
        <v>3.901434112013118</v>
      </c>
      <c r="CN84" s="2541">
        <v>0.38873955686890804</v>
      </c>
      <c r="CO84" s="2541">
        <v>9.1183274602638198E-2</v>
      </c>
      <c r="CP84" s="2541">
        <v>7.9974789486326373E-2</v>
      </c>
      <c r="CQ84" s="2541">
        <v>7.4244410606455896E-2</v>
      </c>
      <c r="CR84" s="2541">
        <v>1.6214113096120329E-2</v>
      </c>
      <c r="CS84" s="2541">
        <v>6.0858696570045036E-2</v>
      </c>
      <c r="CT84" s="2541">
        <v>2.8310208414244451E-2</v>
      </c>
      <c r="CU84" s="2541">
        <v>3.3929290056037807E-2</v>
      </c>
      <c r="CV84" s="2541">
        <v>1.0107048339469023E-2</v>
      </c>
      <c r="CW84" s="2541">
        <v>2.4177836733719805E-2</v>
      </c>
      <c r="CX84" s="2541">
        <v>1.3767862122111353E-2</v>
      </c>
      <c r="CY84" s="2540">
        <v>1.3329497597333249</v>
      </c>
      <c r="CZ84" s="2540">
        <v>3.5126945551442104</v>
      </c>
      <c r="DA84" s="2541">
        <v>0.28602612301259073</v>
      </c>
      <c r="DB84" s="2541">
        <v>0.23586044450005461</v>
      </c>
      <c r="DC84" s="2541">
        <v>0.33605540732767242</v>
      </c>
      <c r="DD84" s="2541">
        <v>0.15440016970435499</v>
      </c>
      <c r="DE84" s="2541">
        <v>0.12629467859558777</v>
      </c>
      <c r="DF84" s="2541">
        <v>0.1637749353556236</v>
      </c>
      <c r="DG84" s="2541">
        <v>2.744449976244806E-2</v>
      </c>
      <c r="DH84" s="2541">
        <v>7.1799961391212875E-3</v>
      </c>
      <c r="DI84" s="2541">
        <v>2.0178577561429899E-2</v>
      </c>
      <c r="DJ84" s="2541">
        <v>5.145978295421523E-2</v>
      </c>
      <c r="DK84" s="2541">
        <v>5.625428872356294E-3</v>
      </c>
      <c r="DL84" s="2541">
        <v>2.1888534945053838E-2</v>
      </c>
      <c r="DM84" s="2541">
        <v>3.8615379964529226E-2</v>
      </c>
      <c r="DN84" s="2541">
        <v>9.5164920075062993E-4</v>
      </c>
      <c r="DO84" s="2541">
        <v>5.1142742619570185E-2</v>
      </c>
      <c r="DP84" s="2540">
        <v>2.1797447954108842</v>
      </c>
      <c r="DQ84" s="2540">
        <v>1.1605264260314749</v>
      </c>
      <c r="DR84" s="2541">
        <v>0.14047942104087868</v>
      </c>
      <c r="DS84" s="2541">
        <v>9.2566518462680838E-2</v>
      </c>
      <c r="DT84" s="2541">
        <v>0.85166421640012946</v>
      </c>
      <c r="DU84" s="2541">
        <v>4.3846423821606702E-2</v>
      </c>
      <c r="DV84" s="2542">
        <v>6.8863496866490889E-2</v>
      </c>
      <c r="DW84" s="2530"/>
    </row>
    <row r="85" spans="67:127" ht="33.75">
      <c r="BO85" s="3627"/>
      <c r="BP85" s="2992" t="s">
        <v>1040</v>
      </c>
      <c r="BQ85" s="2539">
        <v>13.616368281895999</v>
      </c>
      <c r="BR85" s="2540">
        <v>8.3896447147728814</v>
      </c>
      <c r="BS85" s="2540">
        <v>1.7457974406360428</v>
      </c>
      <c r="BT85" s="2540">
        <v>4.51688184771435</v>
      </c>
      <c r="BU85" s="2541">
        <v>0.94568518539774193</v>
      </c>
      <c r="BV85" s="2541">
        <v>0.6015301038208547</v>
      </c>
      <c r="BW85" s="2541">
        <v>8.7913849879057721E-3</v>
      </c>
      <c r="BX85" s="2540">
        <v>0</v>
      </c>
      <c r="BY85" s="2541">
        <v>3.3079569629505423E-2</v>
      </c>
      <c r="BZ85" s="2541">
        <v>4.5286882996465799E-2</v>
      </c>
      <c r="CA85" s="2540">
        <v>0</v>
      </c>
      <c r="CB85" s="2541">
        <v>3.1873162790625298E-2</v>
      </c>
      <c r="CC85" s="2541">
        <v>7.0087297997056298E-4</v>
      </c>
      <c r="CD85" s="2541">
        <v>7.0087297997056298E-4</v>
      </c>
      <c r="CE85" s="2541">
        <v>1.401745959941126E-3</v>
      </c>
      <c r="CF85" s="2540">
        <v>0</v>
      </c>
      <c r="CG85" s="2541">
        <v>2.2032009969805932E-2</v>
      </c>
      <c r="CH85" s="2541">
        <v>2.52976677850827E-2</v>
      </c>
      <c r="CI85" s="2541">
        <v>0.18021698610913819</v>
      </c>
      <c r="CJ85" s="2540">
        <v>1.649479968221186</v>
      </c>
      <c r="CK85" s="2540">
        <v>1.921716694095426</v>
      </c>
      <c r="CL85" s="2540">
        <v>2.1269654264224847</v>
      </c>
      <c r="CM85" s="2540">
        <v>5.1917274403827642</v>
      </c>
      <c r="CN85" s="2541">
        <v>0.37674473602158493</v>
      </c>
      <c r="CO85" s="2541">
        <v>7.628502868231947E-2</v>
      </c>
      <c r="CP85" s="2541">
        <v>6.9595231795745574E-2</v>
      </c>
      <c r="CQ85" s="2541">
        <v>4.9357328673328378E-2</v>
      </c>
      <c r="CR85" s="2541">
        <v>4.1291034869873122E-2</v>
      </c>
      <c r="CS85" s="2541">
        <v>4.1343421168217806E-2</v>
      </c>
      <c r="CT85" s="2541">
        <v>1.9892394782240638E-2</v>
      </c>
      <c r="CU85" s="2541">
        <v>3.1298352112178116E-2</v>
      </c>
      <c r="CV85" s="2541">
        <v>6.0742324930782134E-3</v>
      </c>
      <c r="CW85" s="2541">
        <v>6.9760225605123863E-2</v>
      </c>
      <c r="CX85" s="2541">
        <v>2.08612781096921E-2</v>
      </c>
      <c r="CY85" s="2540">
        <v>1.5122569808233082</v>
      </c>
      <c r="CZ85" s="2540">
        <v>4.814982704361177</v>
      </c>
      <c r="DA85" s="2541">
        <v>0.33631750499206864</v>
      </c>
      <c r="DB85" s="2541">
        <v>0.26227377295688847</v>
      </c>
      <c r="DC85" s="2541">
        <v>0.24022280710364224</v>
      </c>
      <c r="DD85" s="2541">
        <v>0.27450459017583012</v>
      </c>
      <c r="DE85" s="2541">
        <v>0.21192892089810078</v>
      </c>
      <c r="DF85" s="2541">
        <v>0.22747027320088228</v>
      </c>
      <c r="DG85" s="2541">
        <v>7.0903693655434336E-2</v>
      </c>
      <c r="DH85" s="2541">
        <v>9.4179806683544389E-3</v>
      </c>
      <c r="DI85" s="2541">
        <v>8.0136393381895987E-2</v>
      </c>
      <c r="DJ85" s="2541">
        <v>0.15637664989014036</v>
      </c>
      <c r="DK85" s="2540">
        <v>0</v>
      </c>
      <c r="DL85" s="2541">
        <v>3.6545519669714845E-3</v>
      </c>
      <c r="DM85" s="2541">
        <v>6.9041749052681747E-2</v>
      </c>
      <c r="DN85" s="2540">
        <v>0</v>
      </c>
      <c r="DO85" s="2541">
        <v>5.0432381819640014E-2</v>
      </c>
      <c r="DP85" s="2540">
        <v>3.3027257235378742</v>
      </c>
      <c r="DQ85" s="2540">
        <v>2.3143036979614799</v>
      </c>
      <c r="DR85" s="2541">
        <v>0.15931965461217465</v>
      </c>
      <c r="DS85" s="2541">
        <v>0.11071181777972237</v>
      </c>
      <c r="DT85" s="2541">
        <v>0.75546798182922836</v>
      </c>
      <c r="DU85" s="2540">
        <v>0</v>
      </c>
      <c r="DV85" s="2542">
        <v>3.4996126740354329E-2</v>
      </c>
      <c r="DW85" s="2530"/>
    </row>
    <row r="86" spans="67:127" ht="33.75">
      <c r="BO86" s="3627"/>
      <c r="BP86" s="2992" t="s">
        <v>1041</v>
      </c>
      <c r="BQ86" s="2539">
        <v>25.197093774138349</v>
      </c>
      <c r="BR86" s="2540">
        <v>16.632247184099526</v>
      </c>
      <c r="BS86" s="2540">
        <v>3.6878495171683232</v>
      </c>
      <c r="BT86" s="2540">
        <v>8.6841847715274216</v>
      </c>
      <c r="BU86" s="2540">
        <v>1.0585954302446057</v>
      </c>
      <c r="BV86" s="2541">
        <v>0.6745603550665451</v>
      </c>
      <c r="BW86" s="2541">
        <v>2.5893501485932002E-2</v>
      </c>
      <c r="BX86" s="2541">
        <v>7.6149581989612696E-4</v>
      </c>
      <c r="BY86" s="2541">
        <v>2.6525763252808941E-2</v>
      </c>
      <c r="BZ86" s="2541">
        <v>4.7876284889903357E-2</v>
      </c>
      <c r="CA86" s="2540">
        <v>0</v>
      </c>
      <c r="CB86" s="2541">
        <v>4.4155328270187304E-2</v>
      </c>
      <c r="CC86" s="2541">
        <v>2.2844874596883811E-3</v>
      </c>
      <c r="CD86" s="2541">
        <v>7.6149581989612696E-4</v>
      </c>
      <c r="CE86" s="2541">
        <v>2.2083378776987683E-2</v>
      </c>
      <c r="CF86" s="2540">
        <v>0</v>
      </c>
      <c r="CG86" s="2541">
        <v>8.3764540188573967E-3</v>
      </c>
      <c r="CH86" s="2541">
        <v>3.6015734980129471E-2</v>
      </c>
      <c r="CI86" s="2541">
        <v>0.16930115040377366</v>
      </c>
      <c r="CJ86" s="2540">
        <v>2.7424504710334103</v>
      </c>
      <c r="CK86" s="2540">
        <v>4.8831388702494003</v>
      </c>
      <c r="CL86" s="2540">
        <v>4.2602128954037894</v>
      </c>
      <c r="CM86" s="2540">
        <v>8.5648465900388029</v>
      </c>
      <c r="CN86" s="2540">
        <v>1.4563907662360647</v>
      </c>
      <c r="CO86" s="2541">
        <v>0.13478082694634805</v>
      </c>
      <c r="CP86" s="2541">
        <v>0.14151678087203126</v>
      </c>
      <c r="CQ86" s="2541">
        <v>9.5284449086468659E-2</v>
      </c>
      <c r="CR86" s="2541">
        <v>0.12530755220674286</v>
      </c>
      <c r="CS86" s="2541">
        <v>0.20986261875482079</v>
      </c>
      <c r="CT86" s="2541">
        <v>5.1229053498876492E-2</v>
      </c>
      <c r="CU86" s="2541">
        <v>2.4255335689607818E-2</v>
      </c>
      <c r="CV86" s="2541">
        <v>2.9692354812265263E-2</v>
      </c>
      <c r="CW86" s="2541">
        <v>6.3236379599674722E-2</v>
      </c>
      <c r="CX86" s="2541">
        <v>0.63895232318374562</v>
      </c>
      <c r="CY86" s="2540">
        <v>2.2883030332149654</v>
      </c>
      <c r="CZ86" s="2540">
        <v>7.1084558238027382</v>
      </c>
      <c r="DA86" s="2541">
        <v>0.38428932849426567</v>
      </c>
      <c r="DB86" s="2541">
        <v>0.42204717279008896</v>
      </c>
      <c r="DC86" s="2541">
        <v>0.4848819791776624</v>
      </c>
      <c r="DD86" s="2541">
        <v>0.30925715195328013</v>
      </c>
      <c r="DE86" s="2541">
        <v>0.20495891700664007</v>
      </c>
      <c r="DF86" s="2541">
        <v>0.39584554585248949</v>
      </c>
      <c r="DG86" s="2541">
        <v>4.7056177857580206E-2</v>
      </c>
      <c r="DH86" s="2541">
        <v>1.3893810749756577E-2</v>
      </c>
      <c r="DI86" s="2541">
        <v>7.2863180565044997E-2</v>
      </c>
      <c r="DJ86" s="2541">
        <v>0.16638154658814847</v>
      </c>
      <c r="DK86" s="2541">
        <v>4.8885508974040237E-3</v>
      </c>
      <c r="DL86" s="2541">
        <v>4.3852702271342171E-2</v>
      </c>
      <c r="DM86" s="2541">
        <v>7.7128775119752871E-2</v>
      </c>
      <c r="DN86" s="2541">
        <v>2.2844874596883811E-3</v>
      </c>
      <c r="DO86" s="2541">
        <v>0.275797862293576</v>
      </c>
      <c r="DP86" s="2540">
        <v>4.8201527905877724</v>
      </c>
      <c r="DQ86" s="2540">
        <v>2.5705749221432703</v>
      </c>
      <c r="DR86" s="2541">
        <v>0.34379046350598486</v>
      </c>
      <c r="DS86" s="2541">
        <v>0.22934579849310621</v>
      </c>
      <c r="DT86" s="2540">
        <v>1.6759166487522275</v>
      </c>
      <c r="DU86" s="2541">
        <v>5.2216856221530904E-2</v>
      </c>
      <c r="DV86" s="2543">
        <v>0</v>
      </c>
      <c r="DW86" s="2530"/>
    </row>
    <row r="87" spans="67:127" ht="33.75">
      <c r="BO87" s="3627"/>
      <c r="BP87" s="2992" t="s">
        <v>1042</v>
      </c>
      <c r="BQ87" s="2539">
        <v>41.032163851307011</v>
      </c>
      <c r="BR87" s="2540">
        <v>27.124576985565884</v>
      </c>
      <c r="BS87" s="2540">
        <v>4.0838259258002614</v>
      </c>
      <c r="BT87" s="2540">
        <v>17.007017195306975</v>
      </c>
      <c r="BU87" s="2540">
        <v>1.4018540248430973</v>
      </c>
      <c r="BV87" s="2541">
        <v>0.91123652070495476</v>
      </c>
      <c r="BW87" s="2541">
        <v>3.669128323186182E-2</v>
      </c>
      <c r="BX87" s="2541">
        <v>3.6055018204786964E-3</v>
      </c>
      <c r="BY87" s="2541">
        <v>1.2361720527374991E-2</v>
      </c>
      <c r="BZ87" s="2541">
        <v>4.3541736690742149E-2</v>
      </c>
      <c r="CA87" s="2540">
        <v>0</v>
      </c>
      <c r="CB87" s="2541">
        <v>8.9722984825178209E-2</v>
      </c>
      <c r="CC87" s="2541">
        <v>3.6055018204786964E-3</v>
      </c>
      <c r="CD87" s="2541">
        <v>2.9480279590904431E-2</v>
      </c>
      <c r="CE87" s="2541">
        <v>3.6055018204786964E-3</v>
      </c>
      <c r="CF87" s="2540">
        <v>0</v>
      </c>
      <c r="CG87" s="2541">
        <v>7.2110036409573927E-3</v>
      </c>
      <c r="CH87" s="2541">
        <v>0.1009540509734035</v>
      </c>
      <c r="CI87" s="2541">
        <v>0.15149628117611297</v>
      </c>
      <c r="CJ87" s="2540">
        <v>4.9837787671105636</v>
      </c>
      <c r="CK87" s="2540">
        <v>10.621384403353314</v>
      </c>
      <c r="CL87" s="2540">
        <v>6.0337338644586458</v>
      </c>
      <c r="CM87" s="2540">
        <v>13.907586865741125</v>
      </c>
      <c r="CN87" s="2540">
        <v>2.2704554196363325</v>
      </c>
      <c r="CO87" s="2541">
        <v>0.35901424172834201</v>
      </c>
      <c r="CP87" s="2541">
        <v>0.22786037962902372</v>
      </c>
      <c r="CQ87" s="2541">
        <v>0.25261443672475381</v>
      </c>
      <c r="CR87" s="2541">
        <v>0.28258913766904314</v>
      </c>
      <c r="CS87" s="2541">
        <v>0.25993611355387503</v>
      </c>
      <c r="CT87" s="2541">
        <v>0.18666959341937767</v>
      </c>
      <c r="CU87" s="2541">
        <v>0.29910845044159046</v>
      </c>
      <c r="CV87" s="2541">
        <v>0.15209919361129262</v>
      </c>
      <c r="CW87" s="2541">
        <v>0.20735156090172896</v>
      </c>
      <c r="CX87" s="2541">
        <v>0.13815976124869617</v>
      </c>
      <c r="CY87" s="2540">
        <v>5.0732711441699001</v>
      </c>
      <c r="CZ87" s="2540">
        <v>11.637131446104794</v>
      </c>
      <c r="DA87" s="2541">
        <v>0.6389781214296848</v>
      </c>
      <c r="DB87" s="2541">
        <v>0.66631254866319634</v>
      </c>
      <c r="DC87" s="2540">
        <v>2.110943934578708</v>
      </c>
      <c r="DD87" s="2541">
        <v>0.72319842433133041</v>
      </c>
      <c r="DE87" s="2541">
        <v>0.73308177093518578</v>
      </c>
      <c r="DF87" s="2541">
        <v>0.71163423933889247</v>
      </c>
      <c r="DG87" s="2541">
        <v>4.8777252226916201E-2</v>
      </c>
      <c r="DH87" s="2541">
        <v>7.8883192428306534E-2</v>
      </c>
      <c r="DI87" s="2541">
        <v>2.9230808275744254E-2</v>
      </c>
      <c r="DJ87" s="2541">
        <v>0.35138007870843335</v>
      </c>
      <c r="DK87" s="2541">
        <v>7.8624437350618054E-2</v>
      </c>
      <c r="DL87" s="2541">
        <v>4.4265502651589628E-2</v>
      </c>
      <c r="DM87" s="2541">
        <v>9.1289473158720616E-2</v>
      </c>
      <c r="DN87" s="2540">
        <v>0</v>
      </c>
      <c r="DO87" s="2541">
        <v>0.26958356392434796</v>
      </c>
      <c r="DP87" s="2540">
        <v>6.5638603019348949</v>
      </c>
      <c r="DQ87" s="2540">
        <v>2.060764448265167</v>
      </c>
      <c r="DR87" s="2541">
        <v>0.73761523810715113</v>
      </c>
      <c r="DS87" s="2541">
        <v>0.4985779576151998</v>
      </c>
      <c r="DT87" s="2540">
        <v>3.3162529641151788</v>
      </c>
      <c r="DU87" s="2540">
        <v>0</v>
      </c>
      <c r="DV87" s="2543">
        <v>0</v>
      </c>
      <c r="DW87" s="2530"/>
    </row>
    <row r="88" spans="67:127" ht="33.75">
      <c r="BO88" s="3627"/>
      <c r="BP88" s="2992" t="s">
        <v>1043</v>
      </c>
      <c r="BQ88" s="2539">
        <v>72.631697167224601</v>
      </c>
      <c r="BR88" s="2540">
        <v>52.664046043445879</v>
      </c>
      <c r="BS88" s="2540">
        <v>8.3354054429910533</v>
      </c>
      <c r="BT88" s="2540">
        <v>33.382313024584008</v>
      </c>
      <c r="BU88" s="2540">
        <v>1.5966453177352853</v>
      </c>
      <c r="BV88" s="2540">
        <v>1.2748214395267974</v>
      </c>
      <c r="BW88" s="2541">
        <v>2.8250342389938874E-2</v>
      </c>
      <c r="BX88" s="2540">
        <v>0</v>
      </c>
      <c r="BY88" s="2541">
        <v>2.0447201111183717E-2</v>
      </c>
      <c r="BZ88" s="2541">
        <v>4.8892278749833033E-2</v>
      </c>
      <c r="CA88" s="2540">
        <v>0</v>
      </c>
      <c r="CB88" s="2541">
        <v>2.2229777618312557E-2</v>
      </c>
      <c r="CC88" s="2540">
        <v>0</v>
      </c>
      <c r="CD88" s="2540">
        <v>0</v>
      </c>
      <c r="CE88" s="2541">
        <v>1.8061694314878952E-2</v>
      </c>
      <c r="CF88" s="2540">
        <v>0</v>
      </c>
      <c r="CG88" s="2541">
        <v>4.2143953401384222E-2</v>
      </c>
      <c r="CH88" s="2541">
        <v>2.408225908650527E-2</v>
      </c>
      <c r="CI88" s="2541">
        <v>0.11771637153645145</v>
      </c>
      <c r="CJ88" s="2540">
        <v>7.1112165617660006</v>
      </c>
      <c r="CK88" s="2540">
        <v>24.674451145082724</v>
      </c>
      <c r="CL88" s="2540">
        <v>10.946327575870816</v>
      </c>
      <c r="CM88" s="2540">
        <v>19.96765112377873</v>
      </c>
      <c r="CN88" s="2540">
        <v>2.4350833895513762</v>
      </c>
      <c r="CO88" s="2541">
        <v>0.28759440104843226</v>
      </c>
      <c r="CP88" s="2541">
        <v>0.21671544986702304</v>
      </c>
      <c r="CQ88" s="2541">
        <v>0.64484772430894932</v>
      </c>
      <c r="CR88" s="2541">
        <v>0.56526498388933821</v>
      </c>
      <c r="CS88" s="2541">
        <v>0.16004295495095358</v>
      </c>
      <c r="CT88" s="2541">
        <v>0.1262111099553215</v>
      </c>
      <c r="CU88" s="2541">
        <v>8.2635693601407378E-2</v>
      </c>
      <c r="CV88" s="2541">
        <v>0.11839535971708301</v>
      </c>
      <c r="CW88" s="2541">
        <v>0.15904226193558532</v>
      </c>
      <c r="CX88" s="2541">
        <v>0.11702472774848655</v>
      </c>
      <c r="CY88" s="2540">
        <v>8.0249881056263757</v>
      </c>
      <c r="CZ88" s="2540">
        <v>17.532567734227353</v>
      </c>
      <c r="DA88" s="2540">
        <v>1.0958846050342486</v>
      </c>
      <c r="DB88" s="2540">
        <v>1.1715271008918611</v>
      </c>
      <c r="DC88" s="2540">
        <v>1.6617147693721661</v>
      </c>
      <c r="DD88" s="2541">
        <v>0.6242068811587278</v>
      </c>
      <c r="DE88" s="2540">
        <v>1.1865640463098472</v>
      </c>
      <c r="DF88" s="2540">
        <v>1.0388337951328763</v>
      </c>
      <c r="DG88" s="2541">
        <v>0.10431408939828936</v>
      </c>
      <c r="DH88" s="2541">
        <v>3.8508895426062673E-2</v>
      </c>
      <c r="DI88" s="2541">
        <v>3.8508895426062673E-2</v>
      </c>
      <c r="DJ88" s="2541">
        <v>0.4271089852308696</v>
      </c>
      <c r="DK88" s="2541">
        <v>2.6467765882810038E-2</v>
      </c>
      <c r="DL88" s="2541">
        <v>4.542789782210685E-2</v>
      </c>
      <c r="DM88" s="2541">
        <v>0.36451783071830168</v>
      </c>
      <c r="DN88" s="2540">
        <v>0</v>
      </c>
      <c r="DO88" s="2540">
        <v>1.3004419906712845</v>
      </c>
      <c r="DP88" s="2540">
        <v>9.5075796286009808</v>
      </c>
      <c r="DQ88" s="2540">
        <v>4.9465327715336693</v>
      </c>
      <c r="DR88" s="2541">
        <v>0.51731371999943454</v>
      </c>
      <c r="DS88" s="2541">
        <v>0.39700201449291028</v>
      </c>
      <c r="DT88" s="2540">
        <v>3.6467311225749661</v>
      </c>
      <c r="DU88" s="2540">
        <v>0</v>
      </c>
      <c r="DV88" s="2543">
        <v>0</v>
      </c>
      <c r="DW88" s="2530"/>
    </row>
    <row r="89" spans="67:127" ht="33.75">
      <c r="BO89" s="3627"/>
      <c r="BP89" s="2992" t="s">
        <v>1044</v>
      </c>
      <c r="BQ89" s="2539">
        <v>128.10152504549058</v>
      </c>
      <c r="BR89" s="2540">
        <v>95.343454967724895</v>
      </c>
      <c r="BS89" s="2540">
        <v>12.063340388054746</v>
      </c>
      <c r="BT89" s="2540">
        <v>64.887007769348187</v>
      </c>
      <c r="BU89" s="2540">
        <v>2.125800005261322</v>
      </c>
      <c r="BV89" s="2540">
        <v>1.3597895433153564</v>
      </c>
      <c r="BW89" s="2541">
        <v>0.1363567229541848</v>
      </c>
      <c r="BX89" s="2540">
        <v>0</v>
      </c>
      <c r="BY89" s="2540">
        <v>0</v>
      </c>
      <c r="BZ89" s="2541">
        <v>0.26971580252409116</v>
      </c>
      <c r="CA89" s="2540">
        <v>0</v>
      </c>
      <c r="CB89" s="2541">
        <v>0.10915721380168576</v>
      </c>
      <c r="CC89" s="2540">
        <v>0</v>
      </c>
      <c r="CD89" s="2540">
        <v>0</v>
      </c>
      <c r="CE89" s="2541">
        <v>1.3583428340263617E-2</v>
      </c>
      <c r="CF89" s="2540">
        <v>0</v>
      </c>
      <c r="CG89" s="2541">
        <v>6.2062215692583765E-2</v>
      </c>
      <c r="CH89" s="2541">
        <v>0.12904256923250437</v>
      </c>
      <c r="CI89" s="2541">
        <v>4.6092509400652217E-2</v>
      </c>
      <c r="CJ89" s="2540">
        <v>12.000303787774376</v>
      </c>
      <c r="CK89" s="2540">
        <v>50.760903976312484</v>
      </c>
      <c r="CL89" s="2540">
        <v>18.393106810321978</v>
      </c>
      <c r="CM89" s="2540">
        <v>32.758070077765673</v>
      </c>
      <c r="CN89" s="2540">
        <v>2.7205771000366248</v>
      </c>
      <c r="CO89" s="2541">
        <v>0.38031490523364586</v>
      </c>
      <c r="CP89" s="2541">
        <v>0.31757466454331307</v>
      </c>
      <c r="CQ89" s="2541">
        <v>0.25164147282717581</v>
      </c>
      <c r="CR89" s="2541">
        <v>0.47378409045634473</v>
      </c>
      <c r="CS89" s="2541">
        <v>0.74147595522040555</v>
      </c>
      <c r="CT89" s="2541">
        <v>0.15434558751291227</v>
      </c>
      <c r="CU89" s="2541">
        <v>0.11120902454045348</v>
      </c>
      <c r="CV89" s="2541">
        <v>0.28600237164432196</v>
      </c>
      <c r="CW89" s="2541">
        <v>0.10610474061002897</v>
      </c>
      <c r="CX89" s="2541">
        <v>5.433371336105447E-2</v>
      </c>
      <c r="CY89" s="2540">
        <v>6.4419414424430066</v>
      </c>
      <c r="CZ89" s="2540">
        <v>30.037492977729055</v>
      </c>
      <c r="DA89" s="2541">
        <v>0.76462267304670706</v>
      </c>
      <c r="DB89" s="2540">
        <v>1.3388062720940663</v>
      </c>
      <c r="DC89" s="2540">
        <v>1.5158885242450617</v>
      </c>
      <c r="DD89" s="2541">
        <v>0.94503303638352609</v>
      </c>
      <c r="DE89" s="2540">
        <v>1.0242729062378284</v>
      </c>
      <c r="DF89" s="2541">
        <v>0.4797737510785679</v>
      </c>
      <c r="DG89" s="2541">
        <v>4.4454856386131773E-2</v>
      </c>
      <c r="DH89" s="2541">
        <v>6.7917141701318087E-3</v>
      </c>
      <c r="DI89" s="2541">
        <v>1.3583428340263617E-2</v>
      </c>
      <c r="DJ89" s="2541">
        <v>0.2155022007480982</v>
      </c>
      <c r="DK89" s="2541">
        <v>6.7917141701318087E-3</v>
      </c>
      <c r="DL89" s="2541">
        <v>4.1183798691277598E-2</v>
      </c>
      <c r="DM89" s="2541">
        <v>9.7132325211478604E-2</v>
      </c>
      <c r="DN89" s="2541">
        <v>5.433371336105447E-2</v>
      </c>
      <c r="DO89" s="2541">
        <v>0.4278779927183039</v>
      </c>
      <c r="DP89" s="2540">
        <v>23.595551535286052</v>
      </c>
      <c r="DQ89" s="2540">
        <v>8.3274264992045168</v>
      </c>
      <c r="DR89" s="2541">
        <v>0.91006787699542913</v>
      </c>
      <c r="DS89" s="2540">
        <v>1.0207544619843341</v>
      </c>
      <c r="DT89" s="2540">
        <v>13.371261267952427</v>
      </c>
      <c r="DU89" s="2540">
        <v>0</v>
      </c>
      <c r="DV89" s="2543">
        <v>0</v>
      </c>
      <c r="DW89" s="2530"/>
    </row>
    <row r="90" spans="67:127" ht="22.5">
      <c r="BO90" s="3627"/>
      <c r="BP90" s="2992" t="s">
        <v>1045</v>
      </c>
      <c r="BQ90" s="2539">
        <v>677.73850008960937</v>
      </c>
      <c r="BR90" s="2540">
        <v>459.20350814395437</v>
      </c>
      <c r="BS90" s="2540">
        <v>63.522104886354754</v>
      </c>
      <c r="BT90" s="2540">
        <v>329.8616431000957</v>
      </c>
      <c r="BU90" s="2540">
        <v>8.2484338643276214</v>
      </c>
      <c r="BV90" s="2540">
        <v>5.3071415786637468</v>
      </c>
      <c r="BW90" s="2541">
        <v>0.60855557544322114</v>
      </c>
      <c r="BX90" s="2540">
        <v>0</v>
      </c>
      <c r="BY90" s="2540">
        <v>0</v>
      </c>
      <c r="BZ90" s="2541">
        <v>0.11866833721142812</v>
      </c>
      <c r="CA90" s="2540">
        <v>0</v>
      </c>
      <c r="CB90" s="2540">
        <v>2.0325756219803588</v>
      </c>
      <c r="CC90" s="2540">
        <v>0</v>
      </c>
      <c r="CD90" s="2540">
        <v>0</v>
      </c>
      <c r="CE90" s="2540">
        <v>0</v>
      </c>
      <c r="CF90" s="2540">
        <v>0</v>
      </c>
      <c r="CG90" s="2541">
        <v>3.9556112403809372E-2</v>
      </c>
      <c r="CH90" s="2541">
        <v>7.9112224807618745E-2</v>
      </c>
      <c r="CI90" s="2541">
        <v>0.1419366386250582</v>
      </c>
      <c r="CJ90" s="2540">
        <v>26.867549668876752</v>
      </c>
      <c r="CK90" s="2540">
        <v>294.74565956689128</v>
      </c>
      <c r="CL90" s="2540">
        <v>65.819760157503936</v>
      </c>
      <c r="CM90" s="2540">
        <v>218.53499194565498</v>
      </c>
      <c r="CN90" s="2540">
        <v>14.749776266327958</v>
      </c>
      <c r="CO90" s="2540">
        <v>2.166278861642787</v>
      </c>
      <c r="CP90" s="2540">
        <v>2.9574011097189743</v>
      </c>
      <c r="CQ90" s="2540">
        <v>1.0191516019323152</v>
      </c>
      <c r="CR90" s="2540">
        <v>1.5333810631818372</v>
      </c>
      <c r="CS90" s="2540">
        <v>2.4431716484694528</v>
      </c>
      <c r="CT90" s="2541">
        <v>0.42580991587517464</v>
      </c>
      <c r="CU90" s="2541">
        <v>0.42580991587517464</v>
      </c>
      <c r="CV90" s="2540">
        <v>3.9858600322180178</v>
      </c>
      <c r="CW90" s="2540">
        <v>1.296044388758981</v>
      </c>
      <c r="CX90" s="2540">
        <v>0</v>
      </c>
      <c r="CY90" s="2540">
        <v>35.366207266882796</v>
      </c>
      <c r="CZ90" s="2540">
        <v>203.78521567932702</v>
      </c>
      <c r="DA90" s="2540">
        <v>10.960085913732414</v>
      </c>
      <c r="DB90" s="2540">
        <v>8.0694469303771115</v>
      </c>
      <c r="DC90" s="2540">
        <v>4.272060139611412</v>
      </c>
      <c r="DD90" s="2540">
        <v>2.2546984070171341</v>
      </c>
      <c r="DE90" s="2540">
        <v>1.4240200465371373</v>
      </c>
      <c r="DF90" s="2540">
        <v>7.4365491319161618</v>
      </c>
      <c r="DG90" s="2540">
        <v>1.8591372829790405</v>
      </c>
      <c r="DH90" s="2541">
        <v>0.94934669769142499</v>
      </c>
      <c r="DI90" s="2540">
        <v>1.068015034902853</v>
      </c>
      <c r="DJ90" s="2540">
        <v>1.89869339538285</v>
      </c>
      <c r="DK90" s="2541">
        <v>0.67245391086475936</v>
      </c>
      <c r="DL90" s="2541">
        <v>0.39556112403809374</v>
      </c>
      <c r="DM90" s="2540">
        <v>1.4240200465371373</v>
      </c>
      <c r="DN90" s="2541">
        <v>0.11866833721142812</v>
      </c>
      <c r="DO90" s="2540">
        <v>1.5031322713447561</v>
      </c>
      <c r="DP90" s="2540">
        <v>168.41900841244424</v>
      </c>
      <c r="DQ90" s="2540">
        <v>65.321102559536172</v>
      </c>
      <c r="DR90" s="2540">
        <v>4.9189189189192639</v>
      </c>
      <c r="DS90" s="2540">
        <v>4.85215679255559</v>
      </c>
      <c r="DT90" s="2540">
        <v>103.05763379277032</v>
      </c>
      <c r="DU90" s="2540">
        <v>0</v>
      </c>
      <c r="DV90" s="2543">
        <v>0</v>
      </c>
      <c r="DW90" s="2530"/>
    </row>
    <row r="91" spans="67:127" ht="15.75" customHeight="1">
      <c r="BO91" s="3627" t="s">
        <v>307</v>
      </c>
      <c r="BP91" s="2992" t="s">
        <v>1036</v>
      </c>
      <c r="BQ91" s="2539">
        <v>3.0943049150141149</v>
      </c>
      <c r="BR91" s="2540">
        <v>1.2684349801611798</v>
      </c>
      <c r="BS91" s="2541">
        <v>0.52834291560577973</v>
      </c>
      <c r="BT91" s="2541">
        <v>0.40506555620353796</v>
      </c>
      <c r="BU91" s="2541">
        <v>9.5227630960881327E-2</v>
      </c>
      <c r="BV91" s="2541">
        <v>7.0596217825381044E-2</v>
      </c>
      <c r="BW91" s="2541">
        <v>1.8082439953718376E-3</v>
      </c>
      <c r="BX91" s="2540">
        <v>0</v>
      </c>
      <c r="BY91" s="2540">
        <v>0</v>
      </c>
      <c r="BZ91" s="2541">
        <v>1.0097306155638157E-2</v>
      </c>
      <c r="CA91" s="2540">
        <v>0</v>
      </c>
      <c r="CB91" s="2541">
        <v>4.4912393805480282E-3</v>
      </c>
      <c r="CC91" s="2540">
        <v>0</v>
      </c>
      <c r="CD91" s="2540">
        <v>0</v>
      </c>
      <c r="CE91" s="2540">
        <v>0</v>
      </c>
      <c r="CF91" s="2540">
        <v>0</v>
      </c>
      <c r="CG91" s="2541">
        <v>1.922105983471797E-4</v>
      </c>
      <c r="CH91" s="2541">
        <v>3.6794600254988663E-3</v>
      </c>
      <c r="CI91" s="2541">
        <v>4.3629529800962097E-3</v>
      </c>
      <c r="CJ91" s="2541">
        <v>0.18988667735248654</v>
      </c>
      <c r="CK91" s="2541">
        <v>0.1199512478901701</v>
      </c>
      <c r="CL91" s="2541">
        <v>0.33502650835186271</v>
      </c>
      <c r="CM91" s="2540">
        <v>1.4225752455935494</v>
      </c>
      <c r="CN91" s="2541">
        <v>0.15882123134871415</v>
      </c>
      <c r="CO91" s="2541">
        <v>7.050493170329096E-2</v>
      </c>
      <c r="CP91" s="2541">
        <v>2.2751693313431538E-2</v>
      </c>
      <c r="CQ91" s="2541">
        <v>3.5384468755881866E-2</v>
      </c>
      <c r="CR91" s="2541">
        <v>8.7929269273584621E-3</v>
      </c>
      <c r="CS91" s="2541">
        <v>1.1618089260399223E-2</v>
      </c>
      <c r="CT91" s="2541">
        <v>1.1574027689043316E-2</v>
      </c>
      <c r="CU91" s="2541">
        <v>2.4396051022605447E-3</v>
      </c>
      <c r="CV91" s="2541">
        <v>3.1394397730030027E-3</v>
      </c>
      <c r="CW91" s="2541">
        <v>1.1255565767492072E-2</v>
      </c>
      <c r="CX91" s="2541">
        <v>5.7663179504153909E-4</v>
      </c>
      <c r="CY91" s="2541">
        <v>0.56479777998160319</v>
      </c>
      <c r="CZ91" s="2540">
        <v>1.2637540142448354</v>
      </c>
      <c r="DA91" s="2541">
        <v>0.1189795396352923</v>
      </c>
      <c r="DB91" s="2541">
        <v>0.11139160153321306</v>
      </c>
      <c r="DC91" s="2541">
        <v>0.15180328310744842</v>
      </c>
      <c r="DD91" s="2541">
        <v>0.11836562681279157</v>
      </c>
      <c r="DE91" s="2541">
        <v>0.1085857937699483</v>
      </c>
      <c r="DF91" s="2541">
        <v>8.5927931726930751E-2</v>
      </c>
      <c r="DG91" s="2541">
        <v>1.5801371771389919E-2</v>
      </c>
      <c r="DH91" s="2541">
        <v>1.3768436237449529E-2</v>
      </c>
      <c r="DI91" s="2541">
        <v>1.6027262090910471E-2</v>
      </c>
      <c r="DJ91" s="2541">
        <v>4.8043352967397708E-2</v>
      </c>
      <c r="DK91" s="2540">
        <v>0</v>
      </c>
      <c r="DL91" s="2541">
        <v>1.3833264447931707E-2</v>
      </c>
      <c r="DM91" s="2541">
        <v>1.024213827419718E-2</v>
      </c>
      <c r="DN91" s="2540">
        <v>0</v>
      </c>
      <c r="DO91" s="2541">
        <v>2.5179588383507472E-3</v>
      </c>
      <c r="DP91" s="2541">
        <v>0.69895623426323228</v>
      </c>
      <c r="DQ91" s="2541">
        <v>0.41633579165069695</v>
      </c>
      <c r="DR91" s="2541">
        <v>8.5551676991440673E-2</v>
      </c>
      <c r="DS91" s="2541">
        <v>5.4230249241868374E-2</v>
      </c>
      <c r="DT91" s="2541">
        <v>0.20384996771083297</v>
      </c>
      <c r="DU91" s="2541">
        <v>2.5648184302494777E-2</v>
      </c>
      <c r="DV91" s="2542">
        <v>0.40329468925938705</v>
      </c>
      <c r="DW91" s="2530"/>
    </row>
    <row r="92" spans="67:127" ht="33.75">
      <c r="BO92" s="3627"/>
      <c r="BP92" s="2992" t="s">
        <v>1037</v>
      </c>
      <c r="BQ92" s="2539">
        <v>4.9180990282629118</v>
      </c>
      <c r="BR92" s="2540">
        <v>2.717286791245674</v>
      </c>
      <c r="BS92" s="2541">
        <v>0.92322930286375482</v>
      </c>
      <c r="BT92" s="2540">
        <v>1.07407010386774</v>
      </c>
      <c r="BU92" s="2541">
        <v>0.29492991441055938</v>
      </c>
      <c r="BV92" s="2541">
        <v>0.18262766563734747</v>
      </c>
      <c r="BW92" s="2541">
        <v>4.1017680123701279E-3</v>
      </c>
      <c r="BX92" s="2540">
        <v>0</v>
      </c>
      <c r="BY92" s="2541">
        <v>1.9332414101859052E-2</v>
      </c>
      <c r="BZ92" s="2541">
        <v>8.8330266656820641E-3</v>
      </c>
      <c r="CA92" s="2540">
        <v>0</v>
      </c>
      <c r="CB92" s="2541">
        <v>1.5137837898065963E-2</v>
      </c>
      <c r="CC92" s="2540">
        <v>0</v>
      </c>
      <c r="CD92" s="2540">
        <v>0</v>
      </c>
      <c r="CE92" s="2540">
        <v>0</v>
      </c>
      <c r="CF92" s="2541">
        <v>4.9441289092673967E-4</v>
      </c>
      <c r="CG92" s="2541">
        <v>4.9441289092673967E-4</v>
      </c>
      <c r="CH92" s="2541">
        <v>9.8882578185347935E-4</v>
      </c>
      <c r="CI92" s="2541">
        <v>6.2919550531527674E-2</v>
      </c>
      <c r="CJ92" s="2541">
        <v>0.27272332380571429</v>
      </c>
      <c r="CK92" s="2541">
        <v>0.50641686565146637</v>
      </c>
      <c r="CL92" s="2541">
        <v>0.71998738451417954</v>
      </c>
      <c r="CM92" s="2540">
        <v>2.0436685895643878</v>
      </c>
      <c r="CN92" s="2541">
        <v>0.1395326286596815</v>
      </c>
      <c r="CO92" s="2541">
        <v>4.0568092570854475E-2</v>
      </c>
      <c r="CP92" s="2541">
        <v>2.3224387287252637E-2</v>
      </c>
      <c r="CQ92" s="2541">
        <v>2.6092963328164798E-2</v>
      </c>
      <c r="CR92" s="2541">
        <v>2.5137201638972224E-2</v>
      </c>
      <c r="CS92" s="2541">
        <v>1.4044966623435278E-2</v>
      </c>
      <c r="CT92" s="2541">
        <v>4.1017680123701279E-3</v>
      </c>
      <c r="CU92" s="2541">
        <v>4.1017680123701279E-3</v>
      </c>
      <c r="CV92" s="2541">
        <v>8.784069028803269E-3</v>
      </c>
      <c r="CW92" s="2541">
        <v>9.1008595107600187E-3</v>
      </c>
      <c r="CX92" s="2541">
        <v>2.4720644546336983E-3</v>
      </c>
      <c r="CY92" s="2541">
        <v>0.55482111120590016</v>
      </c>
      <c r="CZ92" s="2540">
        <v>1.9041359609047062</v>
      </c>
      <c r="DA92" s="2541">
        <v>8.2275857975894706E-2</v>
      </c>
      <c r="DB92" s="2541">
        <v>9.2876858049315572E-2</v>
      </c>
      <c r="DC92" s="2541">
        <v>0.13142752196741689</v>
      </c>
      <c r="DD92" s="2541">
        <v>9.5900047521954482E-2</v>
      </c>
      <c r="DE92" s="2541">
        <v>6.4523460839567115E-2</v>
      </c>
      <c r="DF92" s="2541">
        <v>0.10509260741401515</v>
      </c>
      <c r="DG92" s="2541">
        <v>3.3169621494469691E-2</v>
      </c>
      <c r="DH92" s="2540">
        <v>0</v>
      </c>
      <c r="DI92" s="2541">
        <v>2.2636468911755574E-2</v>
      </c>
      <c r="DJ92" s="2541">
        <v>2.8677949255583746E-2</v>
      </c>
      <c r="DK92" s="2541">
        <v>2.0608567752206142E-2</v>
      </c>
      <c r="DL92" s="2541">
        <v>4.6044686818000457E-3</v>
      </c>
      <c r="DM92" s="2541">
        <v>4.6044686818000457E-3</v>
      </c>
      <c r="DN92" s="2540">
        <v>0</v>
      </c>
      <c r="DO92" s="2541">
        <v>4.9441289092673967E-4</v>
      </c>
      <c r="DP92" s="2540">
        <v>1.3493148496988061</v>
      </c>
      <c r="DQ92" s="2541">
        <v>0.57178264490379738</v>
      </c>
      <c r="DR92" s="2541">
        <v>7.3311231802776669E-2</v>
      </c>
      <c r="DS92" s="2541">
        <v>6.6984966468296894E-2</v>
      </c>
      <c r="DT92" s="2541">
        <v>0.66954164491919288</v>
      </c>
      <c r="DU92" s="2541">
        <v>1.9089906489662852E-2</v>
      </c>
      <c r="DV92" s="2542">
        <v>0.15714364745284801</v>
      </c>
      <c r="DW92" s="2530"/>
    </row>
    <row r="93" spans="67:127" ht="33.75">
      <c r="BO93" s="3627"/>
      <c r="BP93" s="2992" t="s">
        <v>1038</v>
      </c>
      <c r="BQ93" s="2539">
        <v>4.5179275568708208</v>
      </c>
      <c r="BR93" s="2540">
        <v>2.4379425940117581</v>
      </c>
      <c r="BS93" s="2541">
        <v>0.86083887073513699</v>
      </c>
      <c r="BT93" s="2541">
        <v>0.91817843498818663</v>
      </c>
      <c r="BU93" s="2541">
        <v>0.37788525888644703</v>
      </c>
      <c r="BV93" s="2541">
        <v>0.20714368326706453</v>
      </c>
      <c r="BW93" s="2541">
        <v>2.4807272370709687E-2</v>
      </c>
      <c r="BX93" s="2540">
        <v>0</v>
      </c>
      <c r="BY93" s="2541">
        <v>2.7933486977082353E-2</v>
      </c>
      <c r="BZ93" s="2541">
        <v>2.2153427226635665E-2</v>
      </c>
      <c r="CA93" s="2540">
        <v>0</v>
      </c>
      <c r="CB93" s="2541">
        <v>1.7679739818131042E-2</v>
      </c>
      <c r="CC93" s="2541">
        <v>4.816654819478938E-4</v>
      </c>
      <c r="CD93" s="2541">
        <v>4.816654819478938E-4</v>
      </c>
      <c r="CE93" s="2541">
        <v>1.4449964458436815E-3</v>
      </c>
      <c r="CF93" s="2540">
        <v>0</v>
      </c>
      <c r="CG93" s="2541">
        <v>1.4449964458436815E-3</v>
      </c>
      <c r="CH93" s="2541">
        <v>1.4449964458436815E-3</v>
      </c>
      <c r="CI93" s="2541">
        <v>7.2869328925396923E-2</v>
      </c>
      <c r="CJ93" s="2541">
        <v>0.29952833881706714</v>
      </c>
      <c r="CK93" s="2541">
        <v>0.24076483728467238</v>
      </c>
      <c r="CL93" s="2541">
        <v>0.65892528828843344</v>
      </c>
      <c r="CM93" s="2540">
        <v>2.0282687813150626</v>
      </c>
      <c r="CN93" s="2541">
        <v>0.27315847920130215</v>
      </c>
      <c r="CO93" s="2541">
        <v>7.9832265358088877E-2</v>
      </c>
      <c r="CP93" s="2541">
        <v>7.140596848719416E-2</v>
      </c>
      <c r="CQ93" s="2541">
        <v>6.3241714589328549E-2</v>
      </c>
      <c r="CR93" s="2541">
        <v>7.6584811629782602E-3</v>
      </c>
      <c r="CS93" s="2541">
        <v>3.6965872945198354E-2</v>
      </c>
      <c r="CT93" s="2541">
        <v>1.9915028773980967E-2</v>
      </c>
      <c r="CU93" s="2541">
        <v>5.2862019915728741E-3</v>
      </c>
      <c r="CV93" s="2541">
        <v>6.8235943276081972E-3</v>
      </c>
      <c r="CW93" s="2541">
        <v>1.1710522294654259E-2</v>
      </c>
      <c r="CX93" s="2540">
        <v>0</v>
      </c>
      <c r="CY93" s="2541">
        <v>0.84766450438049057</v>
      </c>
      <c r="CZ93" s="2540">
        <v>1.7551103021137604</v>
      </c>
      <c r="DA93" s="2541">
        <v>0.22064439318740747</v>
      </c>
      <c r="DB93" s="2541">
        <v>0.11156397376489907</v>
      </c>
      <c r="DC93" s="2541">
        <v>0.2732574341563051</v>
      </c>
      <c r="DD93" s="2541">
        <v>0.16484086762338337</v>
      </c>
      <c r="DE93" s="2541">
        <v>2.0003367002709591E-2</v>
      </c>
      <c r="DF93" s="2541">
        <v>6.0456550902032488E-2</v>
      </c>
      <c r="DG93" s="2541">
        <v>2.5737213416190566E-3</v>
      </c>
      <c r="DH93" s="2541">
        <v>8.3027087450768186E-3</v>
      </c>
      <c r="DI93" s="2541">
        <v>1.0670065830550112E-2</v>
      </c>
      <c r="DJ93" s="2541">
        <v>2.8361580930119597E-2</v>
      </c>
      <c r="DK93" s="2541">
        <v>1.3486633494541025E-3</v>
      </c>
      <c r="DL93" s="2541">
        <v>1.3486633494541025E-3</v>
      </c>
      <c r="DM93" s="2541">
        <v>1.671129708551294E-2</v>
      </c>
      <c r="DN93" s="2540">
        <v>0</v>
      </c>
      <c r="DO93" s="2541">
        <v>1.9124470444139913E-2</v>
      </c>
      <c r="DP93" s="2541">
        <v>0.90744579773326972</v>
      </c>
      <c r="DQ93" s="2541">
        <v>0.35315232150798703</v>
      </c>
      <c r="DR93" s="2541">
        <v>0.2010184290775065</v>
      </c>
      <c r="DS93" s="2541">
        <v>0.10128402369494811</v>
      </c>
      <c r="DT93" s="2541">
        <v>0.27451625597221585</v>
      </c>
      <c r="DU93" s="2541">
        <v>3.0372299655468522E-2</v>
      </c>
      <c r="DV93" s="2542">
        <v>5.171618154400081E-2</v>
      </c>
      <c r="DW93" s="2530"/>
    </row>
    <row r="94" spans="67:127" ht="33.75">
      <c r="BO94" s="3627"/>
      <c r="BP94" s="2992" t="s">
        <v>1039</v>
      </c>
      <c r="BQ94" s="2539">
        <v>6.6541673731591562</v>
      </c>
      <c r="BR94" s="2540">
        <v>4.0826085639678995</v>
      </c>
      <c r="BS94" s="2540">
        <v>1.0234912133171834</v>
      </c>
      <c r="BT94" s="2540">
        <v>1.8435918065642203</v>
      </c>
      <c r="BU94" s="2541">
        <v>0.67324252071267843</v>
      </c>
      <c r="BV94" s="2541">
        <v>0.44859928015683226</v>
      </c>
      <c r="BW94" s="2541">
        <v>1.5539977963930508E-2</v>
      </c>
      <c r="BX94" s="2541">
        <v>3.9806733586361816E-4</v>
      </c>
      <c r="BY94" s="2541">
        <v>1.7884293015125525E-2</v>
      </c>
      <c r="BZ94" s="2541">
        <v>4.8983931642793216E-2</v>
      </c>
      <c r="CA94" s="2541">
        <v>3.9806733586361816E-4</v>
      </c>
      <c r="CB94" s="2541">
        <v>2.3618377101503548E-2</v>
      </c>
      <c r="CC94" s="2541">
        <v>4.776808030363418E-3</v>
      </c>
      <c r="CD94" s="2540">
        <v>0</v>
      </c>
      <c r="CE94" s="2541">
        <v>1.1543952740044928E-2</v>
      </c>
      <c r="CF94" s="2541">
        <v>3.9806733586361816E-4</v>
      </c>
      <c r="CG94" s="2541">
        <v>1.1942020075908545E-3</v>
      </c>
      <c r="CH94" s="2541">
        <v>1.1585216331377147E-2</v>
      </c>
      <c r="CI94" s="2541">
        <v>8.7924212379662553E-2</v>
      </c>
      <c r="CJ94" s="2541">
        <v>0.70101540581066879</v>
      </c>
      <c r="CK94" s="2541">
        <v>0.4693338800408744</v>
      </c>
      <c r="CL94" s="2540">
        <v>1.2155255440864965</v>
      </c>
      <c r="CM94" s="2540">
        <v>2.5572133841210989</v>
      </c>
      <c r="CN94" s="2541">
        <v>0.37611224284862443</v>
      </c>
      <c r="CO94" s="2541">
        <v>6.2666136924909438E-2</v>
      </c>
      <c r="CP94" s="2541">
        <v>0.1014742849239562</v>
      </c>
      <c r="CQ94" s="2541">
        <v>3.7828713083879216E-2</v>
      </c>
      <c r="CR94" s="2541">
        <v>4.3532087101635066E-2</v>
      </c>
      <c r="CS94" s="2541">
        <v>6.81448834242947E-2</v>
      </c>
      <c r="CT94" s="2541">
        <v>2.6021474955620773E-2</v>
      </c>
      <c r="CU94" s="2541">
        <v>4.8021239222473741E-2</v>
      </c>
      <c r="CV94" s="2540">
        <v>0</v>
      </c>
      <c r="CW94" s="2541">
        <v>7.850128196465753E-3</v>
      </c>
      <c r="CX94" s="2541">
        <v>6.840998654329496E-3</v>
      </c>
      <c r="CY94" s="2541">
        <v>0.91535336891752606</v>
      </c>
      <c r="CZ94" s="2540">
        <v>2.1811011412724755</v>
      </c>
      <c r="DA94" s="2541">
        <v>0.20814359553367537</v>
      </c>
      <c r="DB94" s="2541">
        <v>0.15605842737729686</v>
      </c>
      <c r="DC94" s="2541">
        <v>0.26116383504319024</v>
      </c>
      <c r="DD94" s="2541">
        <v>0.12705499944883153</v>
      </c>
      <c r="DE94" s="2541">
        <v>0.12620500589806266</v>
      </c>
      <c r="DF94" s="2541">
        <v>8.9070573178468559E-2</v>
      </c>
      <c r="DG94" s="2541">
        <v>2.1303004035750372E-2</v>
      </c>
      <c r="DH94" s="2541">
        <v>5.5425995919630754E-3</v>
      </c>
      <c r="DI94" s="2541">
        <v>1.0250001009889553E-2</v>
      </c>
      <c r="DJ94" s="2541">
        <v>8.026978317461542E-3</v>
      </c>
      <c r="DK94" s="2540">
        <v>0</v>
      </c>
      <c r="DL94" s="2541">
        <v>1.8241245220584318E-2</v>
      </c>
      <c r="DM94" s="2541">
        <v>3.1086312372700646E-2</v>
      </c>
      <c r="DN94" s="2540">
        <v>0</v>
      </c>
      <c r="DO94" s="2541">
        <v>5.1748753662270363E-3</v>
      </c>
      <c r="DP94" s="2540">
        <v>1.2657477723549495</v>
      </c>
      <c r="DQ94" s="2541">
        <v>0.85084970158015694</v>
      </c>
      <c r="DR94" s="2541">
        <v>8.0919659779820102E-2</v>
      </c>
      <c r="DS94" s="2541">
        <v>4.4639232525776458E-2</v>
      </c>
      <c r="DT94" s="2541">
        <v>0.32049144895256243</v>
      </c>
      <c r="DU94" s="2540">
        <v>0</v>
      </c>
      <c r="DV94" s="2542">
        <v>1.4345425070155281E-2</v>
      </c>
      <c r="DW94" s="2530"/>
    </row>
    <row r="95" spans="67:127" ht="33.75">
      <c r="BO95" s="3627"/>
      <c r="BP95" s="2992" t="s">
        <v>1040</v>
      </c>
      <c r="BQ95" s="2539">
        <v>9.5965967112023911</v>
      </c>
      <c r="BR95" s="2540">
        <v>6.0108630833078491</v>
      </c>
      <c r="BS95" s="2540">
        <v>1.4285101603046297</v>
      </c>
      <c r="BT95" s="2540">
        <v>2.9000188083302079</v>
      </c>
      <c r="BU95" s="2541">
        <v>0.82400534430496553</v>
      </c>
      <c r="BV95" s="2541">
        <v>0.53958379564487502</v>
      </c>
      <c r="BW95" s="2541">
        <v>2.1513110741381521E-2</v>
      </c>
      <c r="BX95" s="2540">
        <v>0</v>
      </c>
      <c r="BY95" s="2541">
        <v>1.8830388697519376E-2</v>
      </c>
      <c r="BZ95" s="2541">
        <v>4.418204174852098E-2</v>
      </c>
      <c r="CA95" s="2540">
        <v>0</v>
      </c>
      <c r="CB95" s="2541">
        <v>2.0830892444323255E-2</v>
      </c>
      <c r="CC95" s="2541">
        <v>3.8099178861613161E-3</v>
      </c>
      <c r="CD95" s="2541">
        <v>1.9049589430806581E-3</v>
      </c>
      <c r="CE95" s="2541">
        <v>1.9049589430806581E-3</v>
      </c>
      <c r="CF95" s="2540">
        <v>0</v>
      </c>
      <c r="CG95" s="2541">
        <v>1.4525351839492285E-2</v>
      </c>
      <c r="CH95" s="2541">
        <v>2.4639748471092866E-2</v>
      </c>
      <c r="CI95" s="2541">
        <v>0.13990001471776031</v>
      </c>
      <c r="CJ95" s="2540">
        <v>1.0634727835775308</v>
      </c>
      <c r="CK95" s="2540">
        <v>1.01254068044771</v>
      </c>
      <c r="CL95" s="2540">
        <v>1.6823341146730142</v>
      </c>
      <c r="CM95" s="2540">
        <v>3.5857336278945384</v>
      </c>
      <c r="CN95" s="2541">
        <v>0.34882485700410287</v>
      </c>
      <c r="CO95" s="2541">
        <v>6.1336526300955929E-2</v>
      </c>
      <c r="CP95" s="2541">
        <v>7.3671166985957257E-2</v>
      </c>
      <c r="CQ95" s="2541">
        <v>4.784366403772234E-2</v>
      </c>
      <c r="CR95" s="2541">
        <v>2.1593518688518692E-2</v>
      </c>
      <c r="CS95" s="2541">
        <v>3.386722633393411E-2</v>
      </c>
      <c r="CT95" s="2541">
        <v>1.9437636622956115E-2</v>
      </c>
      <c r="CU95" s="2541">
        <v>1.8493559248599009E-2</v>
      </c>
      <c r="CV95" s="2541">
        <v>2.7811787055638491E-2</v>
      </c>
      <c r="CW95" s="2541">
        <v>7.0123032701189414E-2</v>
      </c>
      <c r="CX95" s="2541">
        <v>1.3969698915924826E-2</v>
      </c>
      <c r="CY95" s="2540">
        <v>1.264879581916607</v>
      </c>
      <c r="CZ95" s="2540">
        <v>3.2369087708904374</v>
      </c>
      <c r="DA95" s="2541">
        <v>0.26073482787980756</v>
      </c>
      <c r="DB95" s="2541">
        <v>0.27305535722621443</v>
      </c>
      <c r="DC95" s="2541">
        <v>0.17050055217943769</v>
      </c>
      <c r="DD95" s="2541">
        <v>0.1374671481786415</v>
      </c>
      <c r="DE95" s="2541">
        <v>0.14952823291518577</v>
      </c>
      <c r="DF95" s="2541">
        <v>0.2423324044191939</v>
      </c>
      <c r="DG95" s="2541">
        <v>6.6495291011265514E-2</v>
      </c>
      <c r="DH95" s="2541">
        <v>2.8769722931917077E-3</v>
      </c>
      <c r="DI95" s="2541">
        <v>6.6947680618181835E-2</v>
      </c>
      <c r="DJ95" s="2541">
        <v>0.16739757525138393</v>
      </c>
      <c r="DK95" s="2541">
        <v>6.6673563007823037E-3</v>
      </c>
      <c r="DL95" s="2541">
        <v>4.9397097375029463E-3</v>
      </c>
      <c r="DM95" s="2541">
        <v>6.224164312128197E-2</v>
      </c>
      <c r="DN95" s="2540">
        <v>0</v>
      </c>
      <c r="DO95" s="2541">
        <v>7.6725465712996682E-2</v>
      </c>
      <c r="DP95" s="2540">
        <v>1.9720291889738297</v>
      </c>
      <c r="DQ95" s="2540">
        <v>1.2200163719688191</v>
      </c>
      <c r="DR95" s="2541">
        <v>8.8292382506925768E-2</v>
      </c>
      <c r="DS95" s="2541">
        <v>0.24750044498525622</v>
      </c>
      <c r="DT95" s="2541">
        <v>0.42384125637859399</v>
      </c>
      <c r="DU95" s="2541">
        <v>4.1636959755905804E-2</v>
      </c>
      <c r="DV95" s="2543">
        <v>0</v>
      </c>
      <c r="DW95" s="2530"/>
    </row>
    <row r="96" spans="67:127" ht="33.75">
      <c r="BO96" s="3627"/>
      <c r="BP96" s="2992" t="s">
        <v>1041</v>
      </c>
      <c r="BQ96" s="2539">
        <v>14.692970485710077</v>
      </c>
      <c r="BR96" s="2540">
        <v>9.0513235078413601</v>
      </c>
      <c r="BS96" s="2540">
        <v>1.9281670540377875</v>
      </c>
      <c r="BT96" s="2540">
        <v>4.7271976857573543</v>
      </c>
      <c r="BU96" s="2540">
        <v>1.0047087373082455</v>
      </c>
      <c r="BV96" s="2541">
        <v>0.61455598821347768</v>
      </c>
      <c r="BW96" s="2541">
        <v>1.9601664739865306E-2</v>
      </c>
      <c r="BX96" s="2541">
        <v>6.0995307551953387E-4</v>
      </c>
      <c r="BY96" s="2541">
        <v>3.5157608266552023E-2</v>
      </c>
      <c r="BZ96" s="2541">
        <v>3.7945724309914157E-2</v>
      </c>
      <c r="CA96" s="2540">
        <v>0</v>
      </c>
      <c r="CB96" s="2541">
        <v>4.9679080114670718E-2</v>
      </c>
      <c r="CC96" s="2541">
        <v>1.2199061510390677E-3</v>
      </c>
      <c r="CD96" s="2541">
        <v>1.2199061510390677E-3</v>
      </c>
      <c r="CE96" s="2541">
        <v>2.4398123020781355E-3</v>
      </c>
      <c r="CF96" s="2540">
        <v>0</v>
      </c>
      <c r="CG96" s="2541">
        <v>1.5674552786792941E-2</v>
      </c>
      <c r="CH96" s="2541">
        <v>4.2025208542138343E-2</v>
      </c>
      <c r="CI96" s="2541">
        <v>0.18241797719190916</v>
      </c>
      <c r="CJ96" s="2540">
        <v>1.8021176268587158</v>
      </c>
      <c r="CK96" s="2540">
        <v>1.9203713215903919</v>
      </c>
      <c r="CL96" s="2540">
        <v>2.395958768046218</v>
      </c>
      <c r="CM96" s="2540">
        <v>5.6416469778687093</v>
      </c>
      <c r="CN96" s="2541">
        <v>0.416704620100461</v>
      </c>
      <c r="CO96" s="2541">
        <v>7.7468941235575017E-2</v>
      </c>
      <c r="CP96" s="2541">
        <v>5.8943371953520063E-2</v>
      </c>
      <c r="CQ96" s="2541">
        <v>5.5731018672966252E-2</v>
      </c>
      <c r="CR96" s="2541">
        <v>4.6279090111611375E-2</v>
      </c>
      <c r="CS96" s="2541">
        <v>6.4197532013078012E-2</v>
      </c>
      <c r="CT96" s="2541">
        <v>2.6950000500498561E-2</v>
      </c>
      <c r="CU96" s="2541">
        <v>1.387231700386706E-2</v>
      </c>
      <c r="CV96" s="2541">
        <v>1.6301934526244042E-2</v>
      </c>
      <c r="CW96" s="2541">
        <v>6.4583226305223992E-2</v>
      </c>
      <c r="CX96" s="2541">
        <v>6.2132916339389291E-2</v>
      </c>
      <c r="CY96" s="2540">
        <v>2.0059857253798521</v>
      </c>
      <c r="CZ96" s="2540">
        <v>5.2249423577682466</v>
      </c>
      <c r="DA96" s="2541">
        <v>0.41061742286700914</v>
      </c>
      <c r="DB96" s="2541">
        <v>0.37231512551626322</v>
      </c>
      <c r="DC96" s="2541">
        <v>0.30145008781015947</v>
      </c>
      <c r="DD96" s="2541">
        <v>0.33651387271172822</v>
      </c>
      <c r="DE96" s="2541">
        <v>0.21409635922086748</v>
      </c>
      <c r="DF96" s="2541">
        <v>0.31664526011229438</v>
      </c>
      <c r="DG96" s="2541">
        <v>6.5885831696747874E-2</v>
      </c>
      <c r="DH96" s="2541">
        <v>7.9770832081153421E-3</v>
      </c>
      <c r="DI96" s="2541">
        <v>6.6902150628701751E-2</v>
      </c>
      <c r="DJ96" s="2541">
        <v>0.12746594949177131</v>
      </c>
      <c r="DK96" s="2541">
        <v>4.2223137048543243E-3</v>
      </c>
      <c r="DL96" s="2541">
        <v>3.8444287049365124E-2</v>
      </c>
      <c r="DM96" s="2541">
        <v>4.5362482355017525E-2</v>
      </c>
      <c r="DN96" s="2541">
        <v>1.6517971723232782E-3</v>
      </c>
      <c r="DO96" s="2541">
        <v>0.16374588107869159</v>
      </c>
      <c r="DP96" s="2540">
        <v>3.2189566323883945</v>
      </c>
      <c r="DQ96" s="2540">
        <v>2.1837409325179267</v>
      </c>
      <c r="DR96" s="2541">
        <v>0.16003634772559444</v>
      </c>
      <c r="DS96" s="2541">
        <v>0.13610111524038032</v>
      </c>
      <c r="DT96" s="2541">
        <v>0.80770129733348117</v>
      </c>
      <c r="DU96" s="2541">
        <v>5.1457644792138428E-3</v>
      </c>
      <c r="DV96" s="2543">
        <v>0</v>
      </c>
      <c r="DW96" s="2530"/>
    </row>
    <row r="97" spans="67:127" ht="33.75">
      <c r="BO97" s="3627"/>
      <c r="BP97" s="2992" t="s">
        <v>1042</v>
      </c>
      <c r="BQ97" s="2539">
        <v>19.478001943352353</v>
      </c>
      <c r="BR97" s="2540">
        <v>12.914032478965487</v>
      </c>
      <c r="BS97" s="2540">
        <v>2.5134272152780737</v>
      </c>
      <c r="BT97" s="2540">
        <v>7.4330417468829948</v>
      </c>
      <c r="BU97" s="2540">
        <v>1.1793397844533466</v>
      </c>
      <c r="BV97" s="2541">
        <v>0.7957082783185816</v>
      </c>
      <c r="BW97" s="2541">
        <v>1.6067203461991923E-2</v>
      </c>
      <c r="BX97" s="2540">
        <v>0</v>
      </c>
      <c r="BY97" s="2541">
        <v>2.5917777669633726E-2</v>
      </c>
      <c r="BZ97" s="2541">
        <v>6.7129631892164546E-2</v>
      </c>
      <c r="CA97" s="2540">
        <v>0</v>
      </c>
      <c r="CB97" s="2541">
        <v>5.2466525500331734E-2</v>
      </c>
      <c r="CC97" s="2541">
        <v>1.9463833172610819E-3</v>
      </c>
      <c r="CD97" s="2540">
        <v>0</v>
      </c>
      <c r="CE97" s="2541">
        <v>1.9463833172610819E-3</v>
      </c>
      <c r="CF97" s="2540">
        <v>0</v>
      </c>
      <c r="CG97" s="2541">
        <v>5.839149951783246E-3</v>
      </c>
      <c r="CH97" s="2541">
        <v>3.4061708052090661E-2</v>
      </c>
      <c r="CI97" s="2541">
        <v>0.17825674297224731</v>
      </c>
      <c r="CJ97" s="2540">
        <v>2.2893714838991315</v>
      </c>
      <c r="CK97" s="2540">
        <v>3.9643304785305156</v>
      </c>
      <c r="CL97" s="2540">
        <v>2.9675635168044181</v>
      </c>
      <c r="CM97" s="2540">
        <v>6.563969464386858</v>
      </c>
      <c r="CN97" s="2541">
        <v>0.52978282735001747</v>
      </c>
      <c r="CO97" s="2541">
        <v>9.7943947505508069E-2</v>
      </c>
      <c r="CP97" s="2541">
        <v>9.7816199481123564E-2</v>
      </c>
      <c r="CQ97" s="2541">
        <v>5.3136950936375785E-2</v>
      </c>
      <c r="CR97" s="2541">
        <v>8.5751845743724048E-2</v>
      </c>
      <c r="CS97" s="2541">
        <v>6.5920960263987832E-2</v>
      </c>
      <c r="CT97" s="2541">
        <v>3.5428026266676738E-2</v>
      </c>
      <c r="CU97" s="2541">
        <v>1.6283784298063542E-2</v>
      </c>
      <c r="CV97" s="2540">
        <v>0</v>
      </c>
      <c r="CW97" s="2541">
        <v>2.0434810488827469E-2</v>
      </c>
      <c r="CX97" s="2541">
        <v>6.4851835634774702E-2</v>
      </c>
      <c r="CY97" s="2540">
        <v>1.1225540058036934</v>
      </c>
      <c r="CZ97" s="2540">
        <v>6.0341866370368411</v>
      </c>
      <c r="DA97" s="2541">
        <v>0.15323000758190447</v>
      </c>
      <c r="DB97" s="2541">
        <v>0.39518268483652619</v>
      </c>
      <c r="DC97" s="2541">
        <v>0.11151081635712948</v>
      </c>
      <c r="DD97" s="2541">
        <v>0.11497945068862135</v>
      </c>
      <c r="DE97" s="2541">
        <v>7.714510784122279E-2</v>
      </c>
      <c r="DF97" s="2541">
        <v>0.12198775736539302</v>
      </c>
      <c r="DG97" s="2541">
        <v>1.634206792100008E-2</v>
      </c>
      <c r="DH97" s="2541">
        <v>4.6637680174335889E-3</v>
      </c>
      <c r="DI97" s="2541">
        <v>4.6637680174335889E-3</v>
      </c>
      <c r="DJ97" s="2541">
        <v>6.1718759782158378E-2</v>
      </c>
      <c r="DK97" s="2541">
        <v>4.2925206956706411E-3</v>
      </c>
      <c r="DL97" s="2541">
        <v>1.0902879131651673E-2</v>
      </c>
      <c r="DM97" s="2541">
        <v>3.8867826972655888E-2</v>
      </c>
      <c r="DN97" s="2540">
        <v>0</v>
      </c>
      <c r="DO97" s="2541">
        <v>0.17911965217650083</v>
      </c>
      <c r="DP97" s="2540">
        <v>4.9116326312331484</v>
      </c>
      <c r="DQ97" s="2540">
        <v>1.7891029598378765</v>
      </c>
      <c r="DR97" s="2541">
        <v>0.70064239899820935</v>
      </c>
      <c r="DS97" s="2541">
        <v>0.42502582178207649</v>
      </c>
      <c r="DT97" s="2540">
        <v>1.9968614506149864</v>
      </c>
      <c r="DU97" s="2540">
        <v>0</v>
      </c>
      <c r="DV97" s="2543">
        <v>0</v>
      </c>
      <c r="DW97" s="2530"/>
    </row>
    <row r="98" spans="67:127" ht="33.75">
      <c r="BO98" s="3627"/>
      <c r="BP98" s="2992" t="s">
        <v>1043</v>
      </c>
      <c r="BQ98" s="2539">
        <v>24.184194960100484</v>
      </c>
      <c r="BR98" s="2540">
        <v>18.645034032895271</v>
      </c>
      <c r="BS98" s="2540">
        <v>3.5006457908984294</v>
      </c>
      <c r="BT98" s="2540">
        <v>10.925118308934669</v>
      </c>
      <c r="BU98" s="2540">
        <v>1.2862709731111444</v>
      </c>
      <c r="BV98" s="2541">
        <v>0.89554747312388117</v>
      </c>
      <c r="BW98" s="2541">
        <v>1.2482837037513831E-2</v>
      </c>
      <c r="BX98" s="2541">
        <v>1.6450250359534928E-3</v>
      </c>
      <c r="BY98" s="2540">
        <v>0</v>
      </c>
      <c r="BZ98" s="2541">
        <v>6.4028280595995676E-2</v>
      </c>
      <c r="CA98" s="2540">
        <v>0</v>
      </c>
      <c r="CB98" s="2541">
        <v>3.9350257381682623E-2</v>
      </c>
      <c r="CC98" s="2541">
        <v>1.6450250359534928E-3</v>
      </c>
      <c r="CD98" s="2540">
        <v>0</v>
      </c>
      <c r="CE98" s="2541">
        <v>3.2900500719069857E-3</v>
      </c>
      <c r="CF98" s="2540">
        <v>0</v>
      </c>
      <c r="CG98" s="2541">
        <v>1.1515175251674449E-2</v>
      </c>
      <c r="CH98" s="2541">
        <v>2.7965425611209377E-2</v>
      </c>
      <c r="CI98" s="2541">
        <v>0.23209147403728037</v>
      </c>
      <c r="CJ98" s="2540">
        <v>3.4208456869682022</v>
      </c>
      <c r="CK98" s="2540">
        <v>6.2180016488553154</v>
      </c>
      <c r="CL98" s="2540">
        <v>4.2192699330621775</v>
      </c>
      <c r="CM98" s="2540">
        <v>5.5391609272052289</v>
      </c>
      <c r="CN98" s="2541">
        <v>0.85371357418067717</v>
      </c>
      <c r="CO98" s="2541">
        <v>0.18286169258864021</v>
      </c>
      <c r="CP98" s="2541">
        <v>0.11949071627173359</v>
      </c>
      <c r="CQ98" s="2541">
        <v>0.10450532494395631</v>
      </c>
      <c r="CR98" s="2541">
        <v>0.1702022610782839</v>
      </c>
      <c r="CS98" s="2541">
        <v>0.11593676885712945</v>
      </c>
      <c r="CT98" s="2541">
        <v>5.5027274411559961E-2</v>
      </c>
      <c r="CU98" s="2541">
        <v>6.4851923934784839E-2</v>
      </c>
      <c r="CV98" s="2541">
        <v>3.1861108115717462E-2</v>
      </c>
      <c r="CW98" s="2541">
        <v>6.0779520495688348E-2</v>
      </c>
      <c r="CX98" s="2541">
        <v>6.5801001438139713E-3</v>
      </c>
      <c r="CY98" s="2540">
        <v>1.9094286422306426</v>
      </c>
      <c r="CZ98" s="2540">
        <v>4.6854473530245517</v>
      </c>
      <c r="DA98" s="2541">
        <v>0.30437975314354049</v>
      </c>
      <c r="DB98" s="2541">
        <v>0.24352762420945107</v>
      </c>
      <c r="DC98" s="2541">
        <v>0.88849292692248416</v>
      </c>
      <c r="DD98" s="2541">
        <v>0.20513480724328648</v>
      </c>
      <c r="DE98" s="2541">
        <v>0.24015162191604933</v>
      </c>
      <c r="DF98" s="2541">
        <v>0.16188171990381853</v>
      </c>
      <c r="DG98" s="2541">
        <v>1.6450250359534928E-3</v>
      </c>
      <c r="DH98" s="2541">
        <v>3.2854805579348341E-2</v>
      </c>
      <c r="DI98" s="2541">
        <v>1.1812681844231043E-2</v>
      </c>
      <c r="DJ98" s="2541">
        <v>6.1927194546795496E-2</v>
      </c>
      <c r="DK98" s="2541">
        <v>2.3441606762503356E-2</v>
      </c>
      <c r="DL98" s="2541">
        <v>1.6450250359534928E-3</v>
      </c>
      <c r="DM98" s="2541">
        <v>2.8555381099033269E-2</v>
      </c>
      <c r="DN98" s="2541">
        <v>4.9350751078604781E-3</v>
      </c>
      <c r="DO98" s="2541">
        <v>1.2482837037513831E-2</v>
      </c>
      <c r="DP98" s="2540">
        <v>2.77601871079391</v>
      </c>
      <c r="DQ98" s="2540">
        <v>1.4897656053086021</v>
      </c>
      <c r="DR98" s="2541">
        <v>0.10167328646939539</v>
      </c>
      <c r="DS98" s="2541">
        <v>8.6820425285750319E-2</v>
      </c>
      <c r="DT98" s="2540">
        <v>1.1096545340037163</v>
      </c>
      <c r="DU98" s="2540">
        <v>0</v>
      </c>
      <c r="DV98" s="2543">
        <v>0</v>
      </c>
      <c r="DW98" s="2530"/>
    </row>
    <row r="99" spans="67:127" ht="33.75">
      <c r="BO99" s="3627"/>
      <c r="BP99" s="2992" t="s">
        <v>1044</v>
      </c>
      <c r="BQ99" s="2539">
        <v>54.75149071208628</v>
      </c>
      <c r="BR99" s="2540">
        <v>38.183667942324675</v>
      </c>
      <c r="BS99" s="2540">
        <v>7.8547611485781665</v>
      </c>
      <c r="BT99" s="2540">
        <v>21.641746954240318</v>
      </c>
      <c r="BU99" s="2540">
        <v>1.31542802012434</v>
      </c>
      <c r="BV99" s="2540">
        <v>1.0125594911318827</v>
      </c>
      <c r="BW99" s="2541">
        <v>1.5289544750252317E-2</v>
      </c>
      <c r="BX99" s="2541">
        <v>2.4420800642818191E-3</v>
      </c>
      <c r="BY99" s="2541">
        <v>1.6666702756782899E-2</v>
      </c>
      <c r="BZ99" s="2541">
        <v>3.4414491013827944E-2</v>
      </c>
      <c r="CA99" s="2540">
        <v>0</v>
      </c>
      <c r="CB99" s="2541">
        <v>3.7680472002842511E-2</v>
      </c>
      <c r="CC99" s="2540">
        <v>0</v>
      </c>
      <c r="CD99" s="2541">
        <v>1.9967595819669694E-2</v>
      </c>
      <c r="CE99" s="2540">
        <v>0</v>
      </c>
      <c r="CF99" s="2540">
        <v>0</v>
      </c>
      <c r="CG99" s="2541">
        <v>1.7094560449972734E-2</v>
      </c>
      <c r="CH99" s="2541">
        <v>2.2946337207780113E-2</v>
      </c>
      <c r="CI99" s="2541">
        <v>0.12583260935306517</v>
      </c>
      <c r="CJ99" s="2540">
        <v>5.7488031275426543</v>
      </c>
      <c r="CK99" s="2540">
        <v>14.577515806573325</v>
      </c>
      <c r="CL99" s="2540">
        <v>8.687159839506192</v>
      </c>
      <c r="CM99" s="2540">
        <v>16.567822769761595</v>
      </c>
      <c r="CN99" s="2540">
        <v>4.674541489500923</v>
      </c>
      <c r="CO99" s="2541">
        <v>0.32302055020260156</v>
      </c>
      <c r="CP99" s="2541">
        <v>0.32434488411573131</v>
      </c>
      <c r="CQ99" s="2541">
        <v>0.44408385660167626</v>
      </c>
      <c r="CR99" s="2541">
        <v>0.39574409990712528</v>
      </c>
      <c r="CS99" s="2541">
        <v>0.55943251892253854</v>
      </c>
      <c r="CT99" s="2541">
        <v>0.15531750358157001</v>
      </c>
      <c r="CU99" s="2541">
        <v>0.18517959201151774</v>
      </c>
      <c r="CV99" s="2541">
        <v>0.16763237791646785</v>
      </c>
      <c r="CW99" s="2541">
        <v>0.19180179950987333</v>
      </c>
      <c r="CX99" s="2540">
        <v>1.9857280930386942</v>
      </c>
      <c r="CY99" s="2540">
        <v>3.8651697947987258</v>
      </c>
      <c r="CZ99" s="2540">
        <v>11.89328128026067</v>
      </c>
      <c r="DA99" s="2541">
        <v>0.60818459991598595</v>
      </c>
      <c r="DB99" s="2541">
        <v>0.59374349052859032</v>
      </c>
      <c r="DC99" s="2541">
        <v>0.70415589662123856</v>
      </c>
      <c r="DD99" s="2541">
        <v>0.49973135484836789</v>
      </c>
      <c r="DE99" s="2541">
        <v>0.55869252683632087</v>
      </c>
      <c r="DF99" s="2541">
        <v>0.76792204171263645</v>
      </c>
      <c r="DG99" s="2541">
        <v>5.8648254285385969E-2</v>
      </c>
      <c r="DH99" s="2541">
        <v>2.692341417773261E-2</v>
      </c>
      <c r="DI99" s="2541">
        <v>1.4762068884241043E-2</v>
      </c>
      <c r="DJ99" s="2541">
        <v>0.35528947051967663</v>
      </c>
      <c r="DK99" s="2541">
        <v>2.6748154075750239E-2</v>
      </c>
      <c r="DL99" s="2541">
        <v>4.3680250990058331E-2</v>
      </c>
      <c r="DM99" s="2541">
        <v>0.24187042877979156</v>
      </c>
      <c r="DN99" s="2540">
        <v>0</v>
      </c>
      <c r="DO99" s="2541">
        <v>0.47091604780999879</v>
      </c>
      <c r="DP99" s="2540">
        <v>8.0281114854619435</v>
      </c>
      <c r="DQ99" s="2540">
        <v>3.4593284795761248</v>
      </c>
      <c r="DR99" s="2541">
        <v>0.52267275050926554</v>
      </c>
      <c r="DS99" s="2541">
        <v>0.34281572458624121</v>
      </c>
      <c r="DT99" s="2540">
        <v>3.560258412739258</v>
      </c>
      <c r="DU99" s="2541">
        <v>0.16745691869387408</v>
      </c>
      <c r="DV99" s="2543">
        <v>0</v>
      </c>
      <c r="DW99" s="2530"/>
    </row>
    <row r="100" spans="67:127" ht="23.25" thickBot="1">
      <c r="BO100" s="3634"/>
      <c r="BP100" s="2544" t="s">
        <v>1045</v>
      </c>
      <c r="BQ100" s="2545">
        <v>213.38134131888924</v>
      </c>
      <c r="BR100" s="2546">
        <v>152.121717167084</v>
      </c>
      <c r="BS100" s="2546">
        <v>19.898362172288156</v>
      </c>
      <c r="BT100" s="2546">
        <v>104.79399304436593</v>
      </c>
      <c r="BU100" s="2546">
        <v>2.8956322410566231</v>
      </c>
      <c r="BV100" s="2546">
        <v>1.8877611532570324</v>
      </c>
      <c r="BW100" s="2547">
        <v>0.22974247189446678</v>
      </c>
      <c r="BX100" s="2546">
        <v>0</v>
      </c>
      <c r="BY100" s="2546">
        <v>0</v>
      </c>
      <c r="BZ100" s="2547">
        <v>0.19350318721075413</v>
      </c>
      <c r="CA100" s="2546">
        <v>0</v>
      </c>
      <c r="CB100" s="2547">
        <v>0.40227886155312631</v>
      </c>
      <c r="CC100" s="2546">
        <v>0</v>
      </c>
      <c r="CD100" s="2546">
        <v>0</v>
      </c>
      <c r="CE100" s="2547">
        <v>5.3750885336320588E-3</v>
      </c>
      <c r="CF100" s="2546">
        <v>0</v>
      </c>
      <c r="CG100" s="2547">
        <v>5.3750885336320588E-3</v>
      </c>
      <c r="CH100" s="2547">
        <v>0.12362703627353736</v>
      </c>
      <c r="CI100" s="2547">
        <v>5.8719530867706288E-2</v>
      </c>
      <c r="CJ100" s="2546">
        <v>15.441660931854964</v>
      </c>
      <c r="CK100" s="2546">
        <v>86.456699871454333</v>
      </c>
      <c r="CL100" s="2546">
        <v>27.429361950429875</v>
      </c>
      <c r="CM100" s="2546">
        <v>61.259624151805234</v>
      </c>
      <c r="CN100" s="2546">
        <v>4.3669067954801086</v>
      </c>
      <c r="CO100" s="2547">
        <v>0.58190603853745881</v>
      </c>
      <c r="CP100" s="2547">
        <v>0.70380532343780411</v>
      </c>
      <c r="CQ100" s="2547">
        <v>0.3585118035976792</v>
      </c>
      <c r="CR100" s="2547">
        <v>0.60151784805206232</v>
      </c>
      <c r="CS100" s="2547">
        <v>0.9142228427228023</v>
      </c>
      <c r="CT100" s="2547">
        <v>0.2197061686374864</v>
      </c>
      <c r="CU100" s="2547">
        <v>0.16572061207620473</v>
      </c>
      <c r="CV100" s="2547">
        <v>0.77357655522946955</v>
      </c>
      <c r="CW100" s="2547">
        <v>0.30594385280348035</v>
      </c>
      <c r="CX100" s="2547">
        <v>4.300070826905647E-2</v>
      </c>
      <c r="CY100" s="2546">
        <v>12.94098979885997</v>
      </c>
      <c r="CZ100" s="2546">
        <v>56.892717356325129</v>
      </c>
      <c r="DA100" s="2546">
        <v>2.2816518475443055</v>
      </c>
      <c r="DB100" s="2546">
        <v>2.5986514653170856</v>
      </c>
      <c r="DC100" s="2546">
        <v>2.5514712745043782</v>
      </c>
      <c r="DD100" s="2546">
        <v>1.2234730982860831</v>
      </c>
      <c r="DE100" s="2546">
        <v>1.4586227452385141</v>
      </c>
      <c r="DF100" s="2546">
        <v>1.7359763956422953</v>
      </c>
      <c r="DG100" s="2547">
        <v>0.32457265376162819</v>
      </c>
      <c r="DH100" s="2547">
        <v>0.1451273904080656</v>
      </c>
      <c r="DI100" s="2547">
        <v>0.19350318721075413</v>
      </c>
      <c r="DJ100" s="2547">
        <v>0.69982471369753041</v>
      </c>
      <c r="DK100" s="2547">
        <v>0.10212668213900912</v>
      </c>
      <c r="DL100" s="2547">
        <v>9.1376505071744996E-2</v>
      </c>
      <c r="DM100" s="2547">
        <v>0.25469650282441142</v>
      </c>
      <c r="DN100" s="2547">
        <v>5.912597386995265E-2</v>
      </c>
      <c r="DO100" s="2546">
        <v>1.3545223104752788</v>
      </c>
      <c r="DP100" s="2546">
        <v>43.951727557465169</v>
      </c>
      <c r="DQ100" s="2546">
        <v>16.846837441710399</v>
      </c>
      <c r="DR100" s="2546">
        <v>1.4865217371976311</v>
      </c>
      <c r="DS100" s="2546">
        <v>1.4733481103044574</v>
      </c>
      <c r="DT100" s="2546">
        <v>25.494167490194329</v>
      </c>
      <c r="DU100" s="2546">
        <v>0</v>
      </c>
      <c r="DV100" s="2548">
        <v>0</v>
      </c>
      <c r="DW100" s="2530"/>
    </row>
    <row r="101" spans="67:127" ht="16.5" thickTop="1"/>
  </sheetData>
  <mergeCells count="153">
    <mergeCell ref="BO56:BP56"/>
    <mergeCell ref="BO57:BP57"/>
    <mergeCell ref="BO58:BP58"/>
    <mergeCell ref="BO59:BO60"/>
    <mergeCell ref="BO61:BO64"/>
    <mergeCell ref="BO65:BO70"/>
    <mergeCell ref="BO71:BO80"/>
    <mergeCell ref="BO81:BO90"/>
    <mergeCell ref="BO91:BO100"/>
    <mergeCell ref="BO39:BP39"/>
    <mergeCell ref="BO40:BP40"/>
    <mergeCell ref="BO41:BP41"/>
    <mergeCell ref="BO42:BP42"/>
    <mergeCell ref="BO43:BP43"/>
    <mergeCell ref="BO44:BP44"/>
    <mergeCell ref="BO45:BP45"/>
    <mergeCell ref="BO46:BP46"/>
    <mergeCell ref="BO47:BP47"/>
    <mergeCell ref="BO48:BP48"/>
    <mergeCell ref="BO49:BP49"/>
    <mergeCell ref="BO50:BP50"/>
    <mergeCell ref="BO51:BP51"/>
    <mergeCell ref="BO52:BP52"/>
    <mergeCell ref="BO53:BP53"/>
    <mergeCell ref="BO54:BP54"/>
    <mergeCell ref="BO55:BP55"/>
    <mergeCell ref="BO31:BP32"/>
    <mergeCell ref="BO33:BO34"/>
    <mergeCell ref="BO35:BP35"/>
    <mergeCell ref="BO36:BP36"/>
    <mergeCell ref="BO37:BP37"/>
    <mergeCell ref="BO38:BP38"/>
    <mergeCell ref="A62:B62"/>
    <mergeCell ref="AA62:AB62"/>
    <mergeCell ref="A56:B56"/>
    <mergeCell ref="AA56:AB56"/>
    <mergeCell ref="A57:C57"/>
    <mergeCell ref="AA57:AC57"/>
    <mergeCell ref="A58:B58"/>
    <mergeCell ref="AA58:AB58"/>
    <mergeCell ref="A42:B42"/>
    <mergeCell ref="AA42:AB42"/>
    <mergeCell ref="A27:D27"/>
    <mergeCell ref="AA27:AD27"/>
    <mergeCell ref="A28:D28"/>
    <mergeCell ref="AA28:AD28"/>
    <mergeCell ref="A29:D29"/>
    <mergeCell ref="AA29:AD29"/>
    <mergeCell ref="A24:C24"/>
    <mergeCell ref="AA24:AC24"/>
    <mergeCell ref="A25:D25"/>
    <mergeCell ref="AA25:AD25"/>
    <mergeCell ref="A26:D26"/>
    <mergeCell ref="AA26:AD26"/>
    <mergeCell ref="A30:D30"/>
    <mergeCell ref="AA30:AD30"/>
    <mergeCell ref="A31:D31"/>
    <mergeCell ref="AA31:AD31"/>
    <mergeCell ref="A32:C32"/>
    <mergeCell ref="AA32:AC32"/>
    <mergeCell ref="A35:C35"/>
    <mergeCell ref="AA35:AC35"/>
    <mergeCell ref="A41:C41"/>
    <mergeCell ref="AA41:AC41"/>
    <mergeCell ref="A21:C21"/>
    <mergeCell ref="AA21:AC21"/>
    <mergeCell ref="A22:C22"/>
    <mergeCell ref="AA22:AC22"/>
    <mergeCell ref="A23:C23"/>
    <mergeCell ref="AA23:AC23"/>
    <mergeCell ref="A18:C18"/>
    <mergeCell ref="AA18:AC18"/>
    <mergeCell ref="A19:C19"/>
    <mergeCell ref="AA19:AC19"/>
    <mergeCell ref="A20:C20"/>
    <mergeCell ref="AA20:AC20"/>
    <mergeCell ref="A15:C15"/>
    <mergeCell ref="AA15:AC15"/>
    <mergeCell ref="A16:C16"/>
    <mergeCell ref="AA16:AC16"/>
    <mergeCell ref="A17:C17"/>
    <mergeCell ref="AA17:AC17"/>
    <mergeCell ref="A12:C12"/>
    <mergeCell ref="AA12:AC12"/>
    <mergeCell ref="A13:C13"/>
    <mergeCell ref="AA13:AC13"/>
    <mergeCell ref="A14:C14"/>
    <mergeCell ref="AA14:AC14"/>
    <mergeCell ref="A9:C9"/>
    <mergeCell ref="AA9:AC9"/>
    <mergeCell ref="A10:C10"/>
    <mergeCell ref="AA10:AC10"/>
    <mergeCell ref="A11:C11"/>
    <mergeCell ref="AA11:AC11"/>
    <mergeCell ref="BG7:BG8"/>
    <mergeCell ref="BH7:BH9"/>
    <mergeCell ref="BI7:BI8"/>
    <mergeCell ref="AT7:AT8"/>
    <mergeCell ref="AU7:AU8"/>
    <mergeCell ref="AV7:AV8"/>
    <mergeCell ref="AW7:AW8"/>
    <mergeCell ref="AX7:AX8"/>
    <mergeCell ref="AY7:BF7"/>
    <mergeCell ref="T7:T8"/>
    <mergeCell ref="U7:U8"/>
    <mergeCell ref="V7:V8"/>
    <mergeCell ref="W7:W8"/>
    <mergeCell ref="AR7:AR9"/>
    <mergeCell ref="Z5:Z8"/>
    <mergeCell ref="AF5:AP5"/>
    <mergeCell ref="H6:H8"/>
    <mergeCell ref="BN3:BN8"/>
    <mergeCell ref="F4:F8"/>
    <mergeCell ref="AE4:AE8"/>
    <mergeCell ref="G5:G8"/>
    <mergeCell ref="X6:X8"/>
    <mergeCell ref="Y6:Y8"/>
    <mergeCell ref="BH6:BM6"/>
    <mergeCell ref="I7:I8"/>
    <mergeCell ref="J7:J8"/>
    <mergeCell ref="K7:K8"/>
    <mergeCell ref="L7:L8"/>
    <mergeCell ref="M7:M8"/>
    <mergeCell ref="AI6:AI8"/>
    <mergeCell ref="AJ6:AJ8"/>
    <mergeCell ref="AK6:AK8"/>
    <mergeCell ref="AL6:AL8"/>
    <mergeCell ref="AM6:AM8"/>
    <mergeCell ref="AN6:AN8"/>
    <mergeCell ref="AS7:AS8"/>
    <mergeCell ref="N7:N8"/>
    <mergeCell ref="BM7:BM8"/>
    <mergeCell ref="BJ7:BJ8"/>
    <mergeCell ref="BK7:BK8"/>
    <mergeCell ref="BL7:BL8"/>
    <mergeCell ref="A1:N1"/>
    <mergeCell ref="AA1:AT1"/>
    <mergeCell ref="X2:Z2"/>
    <mergeCell ref="A3:C8"/>
    <mergeCell ref="E3:E8"/>
    <mergeCell ref="P3:W3"/>
    <mergeCell ref="AA3:AC8"/>
    <mergeCell ref="AF6:AF8"/>
    <mergeCell ref="AG6:AG8"/>
    <mergeCell ref="AH6:AH8"/>
    <mergeCell ref="O7:O8"/>
    <mergeCell ref="P7:P8"/>
    <mergeCell ref="Q7:Q8"/>
    <mergeCell ref="R7:R8"/>
    <mergeCell ref="S7:S8"/>
    <mergeCell ref="AO6:AO8"/>
    <mergeCell ref="AP6:AP8"/>
    <mergeCell ref="AQ6:AQ8"/>
  </mergeCells>
  <phoneticPr fontId="6"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1" manualBreakCount="1">
    <brk id="26" max="62"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92"/>
  <sheetViews>
    <sheetView view="pageBreakPreview" zoomScaleNormal="50" zoomScaleSheetLayoutView="100" workbookViewId="0">
      <selection activeCell="U46" sqref="U46"/>
    </sheetView>
  </sheetViews>
  <sheetFormatPr defaultColWidth="9.140625" defaultRowHeight="15.75"/>
  <cols>
    <col min="1" max="1" width="1.5703125" style="1208" customWidth="1"/>
    <col min="2" max="2" width="26.140625" style="1208" customWidth="1"/>
    <col min="3" max="3" width="2.28515625" style="1208" customWidth="1"/>
    <col min="4" max="4" width="0.85546875" style="1209" customWidth="1"/>
    <col min="5" max="26" width="7.42578125" style="1030" customWidth="1"/>
    <col min="27" max="27" width="1" style="1208" customWidth="1"/>
    <col min="28" max="28" width="27" style="1208" customWidth="1"/>
    <col min="29" max="29" width="1.140625" style="1208" customWidth="1"/>
    <col min="30" max="30" width="0.5703125" style="1209" customWidth="1"/>
    <col min="31" max="31" width="4.7109375" style="1030" customWidth="1"/>
    <col min="32" max="43" width="4.140625" style="1030" customWidth="1"/>
    <col min="44" max="44" width="4.7109375" style="1030" customWidth="1"/>
    <col min="45" max="45" width="4.140625" style="790" customWidth="1"/>
    <col min="46" max="46" width="4.42578125" style="790" customWidth="1"/>
    <col min="47" max="53" width="4.5703125" style="790" customWidth="1"/>
    <col min="54" max="54" width="4.5703125" style="1030" customWidth="1"/>
    <col min="55" max="58" width="4.5703125" style="790" customWidth="1"/>
    <col min="59" max="59" width="4.5703125" style="1030" customWidth="1"/>
    <col min="60" max="60" width="4.85546875" style="1030" customWidth="1"/>
    <col min="61" max="63" width="4.5703125" style="1030" customWidth="1"/>
    <col min="64" max="64" width="4.7109375" style="1030" customWidth="1"/>
    <col min="65" max="65" width="4.5703125" style="1030" customWidth="1"/>
    <col min="66" max="66" width="5.140625" style="1030" customWidth="1"/>
    <col min="67" max="16384" width="9.140625" style="1030"/>
  </cols>
  <sheetData>
    <row r="1" spans="1:74" s="1154" customFormat="1" ht="35.1" customHeight="1">
      <c r="A1" s="3121" t="s">
        <v>2033</v>
      </c>
      <c r="B1" s="3121"/>
      <c r="C1" s="3121"/>
      <c r="D1" s="3121"/>
      <c r="E1" s="3121"/>
      <c r="F1" s="3121"/>
      <c r="G1" s="3121"/>
      <c r="H1" s="3121"/>
      <c r="I1" s="3121"/>
      <c r="J1" s="3121"/>
      <c r="K1" s="3121"/>
      <c r="L1" s="3121"/>
      <c r="M1" s="3121"/>
      <c r="N1" s="1152" t="s">
        <v>2034</v>
      </c>
      <c r="O1" s="1153"/>
      <c r="P1" s="1153"/>
      <c r="Q1" s="1153"/>
      <c r="R1" s="1153"/>
      <c r="S1" s="1153"/>
      <c r="T1" s="1153"/>
      <c r="U1" s="1153"/>
      <c r="V1" s="1153"/>
      <c r="W1" s="1153"/>
      <c r="X1" s="1153"/>
      <c r="Z1" s="1155"/>
      <c r="AA1" s="3121" t="s">
        <v>2033</v>
      </c>
      <c r="AB1" s="3121"/>
      <c r="AC1" s="3121"/>
      <c r="AD1" s="3121"/>
      <c r="AE1" s="3121"/>
      <c r="AF1" s="3121"/>
      <c r="AG1" s="3121"/>
      <c r="AH1" s="3121"/>
      <c r="AI1" s="3121"/>
      <c r="AJ1" s="3121"/>
      <c r="AK1" s="3121"/>
      <c r="AL1" s="3121"/>
      <c r="AM1" s="3121"/>
      <c r="AN1" s="3121"/>
      <c r="AO1" s="3121"/>
      <c r="AP1" s="3121"/>
      <c r="AQ1" s="3121"/>
      <c r="AR1" s="3121"/>
      <c r="AS1" s="3121"/>
      <c r="AT1" s="3121"/>
      <c r="AU1" s="1156" t="s">
        <v>2035</v>
      </c>
      <c r="AV1" s="1157"/>
      <c r="AW1" s="1157"/>
      <c r="AX1" s="1157"/>
      <c r="AY1" s="1157"/>
      <c r="AZ1" s="1157"/>
      <c r="BA1" s="1157"/>
      <c r="BB1" s="1157"/>
      <c r="BC1" s="1157"/>
      <c r="BD1" s="1157"/>
      <c r="BE1" s="1157"/>
      <c r="BF1" s="1157"/>
      <c r="BG1" s="1157"/>
      <c r="BH1" s="1157"/>
      <c r="BI1" s="1157"/>
      <c r="BJ1" s="1157"/>
      <c r="BK1" s="1157"/>
      <c r="BL1" s="1157"/>
      <c r="BM1" s="1157"/>
      <c r="BN1" s="1157"/>
    </row>
    <row r="2" spans="1:74" ht="15" customHeight="1" thickBot="1">
      <c r="A2" s="1030"/>
      <c r="B2" s="1158"/>
      <c r="C2" s="1158"/>
      <c r="D2" s="1159"/>
      <c r="E2" s="1160"/>
      <c r="F2" s="1160"/>
      <c r="G2" s="1160"/>
      <c r="H2" s="1160"/>
      <c r="I2" s="1160"/>
      <c r="J2" s="1160"/>
      <c r="K2" s="1160"/>
      <c r="L2" s="1160"/>
      <c r="M2" s="1160"/>
      <c r="N2" s="1160"/>
      <c r="O2" s="1160"/>
      <c r="P2" s="1160"/>
      <c r="Q2" s="1160"/>
      <c r="R2" s="1160"/>
      <c r="S2" s="1160"/>
      <c r="T2" s="1160"/>
      <c r="U2" s="1160"/>
      <c r="V2" s="1160"/>
      <c r="W2" s="1160"/>
      <c r="X2" s="3213" t="s">
        <v>805</v>
      </c>
      <c r="Y2" s="3213"/>
      <c r="Z2" s="3213"/>
      <c r="AA2" s="1030"/>
      <c r="AB2" s="1158"/>
      <c r="AC2" s="1158"/>
      <c r="AD2" s="1159"/>
      <c r="AE2" s="1160"/>
      <c r="AF2" s="1160"/>
      <c r="AG2" s="1160"/>
      <c r="AH2" s="1160"/>
      <c r="AI2" s="1160"/>
      <c r="AJ2" s="1160"/>
      <c r="AK2" s="1160"/>
      <c r="AL2" s="1160"/>
      <c r="AM2" s="1160"/>
      <c r="AN2" s="1160"/>
      <c r="AO2" s="1160"/>
      <c r="AP2" s="1160"/>
      <c r="AQ2" s="1160"/>
      <c r="AR2" s="1160"/>
      <c r="AS2" s="1160"/>
      <c r="AT2" s="1160"/>
      <c r="AU2" s="1160"/>
      <c r="AV2" s="1160"/>
      <c r="AW2" s="1160"/>
      <c r="AX2" s="1160"/>
      <c r="AY2" s="1160"/>
      <c r="AZ2" s="1160"/>
      <c r="BA2" s="1160"/>
      <c r="BB2" s="1160"/>
      <c r="BC2" s="1160"/>
      <c r="BD2" s="1160"/>
      <c r="BE2" s="1160"/>
      <c r="BF2" s="1160"/>
      <c r="BG2" s="1160"/>
      <c r="BH2" s="1160"/>
      <c r="BI2" s="1160"/>
      <c r="BJ2" s="1160"/>
      <c r="BK2" s="1160"/>
      <c r="BL2" s="1160"/>
      <c r="BM2" s="1161"/>
      <c r="BN2" s="1161" t="s">
        <v>2036</v>
      </c>
    </row>
    <row r="3" spans="1:74" s="1165" customFormat="1" ht="15" customHeight="1">
      <c r="A3" s="3081" t="s">
        <v>2037</v>
      </c>
      <c r="B3" s="3081"/>
      <c r="C3" s="3081"/>
      <c r="D3" s="2893"/>
      <c r="E3" s="3073" t="s">
        <v>2038</v>
      </c>
      <c r="F3" s="1775"/>
      <c r="G3" s="2936"/>
      <c r="H3" s="1117"/>
      <c r="I3" s="1117"/>
      <c r="J3" s="1117"/>
      <c r="K3" s="1117"/>
      <c r="L3" s="1117"/>
      <c r="M3" s="1117"/>
      <c r="N3" s="1117"/>
      <c r="O3" s="1117"/>
      <c r="P3" s="3348"/>
      <c r="Q3" s="3348"/>
      <c r="R3" s="3348"/>
      <c r="S3" s="3348"/>
      <c r="T3" s="3348"/>
      <c r="U3" s="3348"/>
      <c r="V3" s="3348"/>
      <c r="W3" s="3348"/>
      <c r="X3" s="1117"/>
      <c r="Y3" s="2937"/>
      <c r="Z3" s="1117"/>
      <c r="AA3" s="3081" t="s">
        <v>2037</v>
      </c>
      <c r="AB3" s="3081"/>
      <c r="AC3" s="3081"/>
      <c r="AD3" s="1162"/>
      <c r="AF3" s="1167"/>
      <c r="AG3" s="1167"/>
      <c r="AH3" s="1167"/>
      <c r="AI3" s="1167"/>
      <c r="AJ3" s="1167"/>
      <c r="AK3" s="1167"/>
      <c r="AL3" s="1167"/>
      <c r="AM3" s="1167"/>
      <c r="AN3" s="1167"/>
      <c r="AO3" s="1167"/>
      <c r="AP3" s="1167"/>
      <c r="AQ3" s="1167"/>
      <c r="AR3" s="1167"/>
      <c r="AS3" s="1166"/>
      <c r="AT3" s="1166"/>
      <c r="AU3" s="1166"/>
      <c r="AV3" s="1166"/>
      <c r="AW3" s="1166"/>
      <c r="AX3" s="1166"/>
      <c r="AY3" s="1166"/>
      <c r="AZ3" s="1166"/>
      <c r="BA3" s="1166"/>
      <c r="BB3" s="1166"/>
      <c r="BC3" s="1166"/>
      <c r="BD3" s="1166"/>
      <c r="BE3" s="1166"/>
      <c r="BF3" s="1166"/>
      <c r="BG3" s="1166"/>
      <c r="BH3" s="1166"/>
      <c r="BI3" s="1166"/>
      <c r="BJ3" s="1166"/>
      <c r="BK3" s="1166"/>
      <c r="BL3" s="1166"/>
      <c r="BM3" s="1168"/>
      <c r="BN3" s="3155" t="s">
        <v>2039</v>
      </c>
      <c r="BO3" s="1169"/>
      <c r="BV3" s="1170"/>
    </row>
    <row r="4" spans="1:74" s="1165" customFormat="1" ht="15" customHeight="1">
      <c r="A4" s="3082"/>
      <c r="B4" s="3082"/>
      <c r="C4" s="3082"/>
      <c r="D4" s="2894"/>
      <c r="E4" s="3074"/>
      <c r="F4" s="3343" t="s">
        <v>2040</v>
      </c>
      <c r="G4" s="1117"/>
      <c r="H4" s="2938"/>
      <c r="I4" s="2938"/>
      <c r="J4" s="2938"/>
      <c r="K4" s="2938"/>
      <c r="L4" s="2938"/>
      <c r="M4" s="2939" t="s">
        <v>2041</v>
      </c>
      <c r="N4" s="2938" t="s">
        <v>2042</v>
      </c>
      <c r="O4" s="2938"/>
      <c r="P4" s="2938"/>
      <c r="Q4" s="2938"/>
      <c r="R4" s="2939"/>
      <c r="S4" s="2938"/>
      <c r="T4" s="2938"/>
      <c r="U4" s="2938"/>
      <c r="V4" s="2938"/>
      <c r="W4" s="2939"/>
      <c r="X4" s="2939"/>
      <c r="Y4" s="2938"/>
      <c r="Z4" s="2938"/>
      <c r="AA4" s="3082"/>
      <c r="AB4" s="3082"/>
      <c r="AC4" s="3082"/>
      <c r="AD4" s="1171"/>
      <c r="AE4" s="3146" t="s">
        <v>977</v>
      </c>
      <c r="AF4" s="1172"/>
      <c r="AG4" s="1172"/>
      <c r="AH4" s="1172"/>
      <c r="AI4" s="1172"/>
      <c r="AJ4" s="1172"/>
      <c r="AK4" s="1172"/>
      <c r="AL4" s="1172"/>
      <c r="AM4" s="1172"/>
      <c r="AN4" s="1172"/>
      <c r="AO4" s="1172"/>
      <c r="AP4" s="1172"/>
      <c r="AQ4" s="1172"/>
      <c r="AR4" s="1172"/>
      <c r="AS4" s="1172"/>
      <c r="AT4" s="1173" t="s">
        <v>1729</v>
      </c>
      <c r="AU4" s="1214" t="s">
        <v>1730</v>
      </c>
      <c r="AV4" s="1172"/>
      <c r="AW4" s="1173"/>
      <c r="AX4" s="1172"/>
      <c r="AY4" s="1172"/>
      <c r="AZ4" s="1172"/>
      <c r="BA4" s="1172"/>
      <c r="BB4" s="1172"/>
      <c r="BC4" s="1172"/>
      <c r="BD4" s="1172"/>
      <c r="BE4" s="1172"/>
      <c r="BF4" s="1172"/>
      <c r="BG4" s="1172"/>
      <c r="BH4" s="1172"/>
      <c r="BI4" s="1172"/>
      <c r="BJ4" s="1172"/>
      <c r="BK4" s="1172"/>
      <c r="BL4" s="1172"/>
      <c r="BM4" s="1215"/>
      <c r="BN4" s="3158"/>
      <c r="BO4" s="1169"/>
      <c r="BV4" s="1170"/>
    </row>
    <row r="5" spans="1:74" s="1165" customFormat="1" ht="15" customHeight="1">
      <c r="A5" s="3082"/>
      <c r="B5" s="3082"/>
      <c r="C5" s="3082"/>
      <c r="D5" s="2894"/>
      <c r="E5" s="3074"/>
      <c r="F5" s="3079"/>
      <c r="G5" s="3343" t="s">
        <v>2043</v>
      </c>
      <c r="H5" s="2942"/>
      <c r="I5" s="2942"/>
      <c r="J5" s="2942"/>
      <c r="K5" s="2942"/>
      <c r="L5" s="2942"/>
      <c r="M5" s="2943" t="s">
        <v>2044</v>
      </c>
      <c r="N5" s="2940" t="s">
        <v>2045</v>
      </c>
      <c r="O5" s="2942"/>
      <c r="P5" s="2942"/>
      <c r="Q5" s="2942"/>
      <c r="R5" s="2942"/>
      <c r="S5" s="2942"/>
      <c r="T5" s="2942"/>
      <c r="U5" s="2942"/>
      <c r="V5" s="2942"/>
      <c r="W5" s="2942"/>
      <c r="X5" s="2942"/>
      <c r="Y5" s="2944"/>
      <c r="Z5" s="3344" t="s">
        <v>2046</v>
      </c>
      <c r="AA5" s="3082"/>
      <c r="AB5" s="3082"/>
      <c r="AC5" s="3082"/>
      <c r="AD5" s="1171"/>
      <c r="AE5" s="3158"/>
      <c r="AF5" s="3146" t="s">
        <v>2047</v>
      </c>
      <c r="AG5" s="3147"/>
      <c r="AH5" s="3147"/>
      <c r="AI5" s="3147"/>
      <c r="AJ5" s="3147"/>
      <c r="AK5" s="3147"/>
      <c r="AL5" s="3147"/>
      <c r="AM5" s="3147"/>
      <c r="AN5" s="3147"/>
      <c r="AO5" s="3147"/>
      <c r="AP5" s="3148"/>
      <c r="AQ5" s="1216"/>
      <c r="AR5" s="1217"/>
      <c r="AS5" s="1217"/>
      <c r="AT5" s="1173" t="s">
        <v>4112</v>
      </c>
      <c r="AU5" s="1172" t="s">
        <v>4113</v>
      </c>
      <c r="AV5" s="1217"/>
      <c r="AW5" s="1217"/>
      <c r="AX5" s="1217"/>
      <c r="AY5" s="1217"/>
      <c r="AZ5" s="1217"/>
      <c r="BA5" s="1217"/>
      <c r="BB5" s="1217"/>
      <c r="BC5" s="1217"/>
      <c r="BD5" s="1217"/>
      <c r="BE5" s="1217"/>
      <c r="BF5" s="1217"/>
      <c r="BG5" s="1217"/>
      <c r="BH5" s="1217"/>
      <c r="BI5" s="1217"/>
      <c r="BJ5" s="1217"/>
      <c r="BK5" s="1217"/>
      <c r="BL5" s="1217"/>
      <c r="BM5" s="1219"/>
      <c r="BN5" s="3158"/>
      <c r="BO5" s="1169"/>
    </row>
    <row r="6" spans="1:74" s="1165" customFormat="1" ht="15" customHeight="1">
      <c r="A6" s="3082"/>
      <c r="B6" s="3082"/>
      <c r="C6" s="3082"/>
      <c r="D6" s="2894"/>
      <c r="E6" s="3074"/>
      <c r="F6" s="3079"/>
      <c r="G6" s="3074"/>
      <c r="H6" s="3079" t="s">
        <v>2048</v>
      </c>
      <c r="I6" s="2942"/>
      <c r="J6" s="2942"/>
      <c r="K6" s="2942"/>
      <c r="L6" s="2942"/>
      <c r="M6" s="2943" t="s">
        <v>1964</v>
      </c>
      <c r="N6" s="2940" t="s">
        <v>1738</v>
      </c>
      <c r="O6" s="2940"/>
      <c r="P6" s="2942"/>
      <c r="Q6" s="2942"/>
      <c r="R6" s="2943"/>
      <c r="S6" s="2940"/>
      <c r="T6" s="2942"/>
      <c r="U6" s="2942"/>
      <c r="V6" s="2942"/>
      <c r="W6" s="2944"/>
      <c r="X6" s="3286" t="s">
        <v>2049</v>
      </c>
      <c r="Y6" s="3351" t="s">
        <v>2050</v>
      </c>
      <c r="Z6" s="3074"/>
      <c r="AA6" s="3082"/>
      <c r="AB6" s="3082"/>
      <c r="AC6" s="3082"/>
      <c r="AD6" s="1171"/>
      <c r="AE6" s="3158"/>
      <c r="AF6" s="3154" t="s">
        <v>2051</v>
      </c>
      <c r="AG6" s="3152" t="s">
        <v>2052</v>
      </c>
      <c r="AH6" s="3152" t="s">
        <v>2053</v>
      </c>
      <c r="AI6" s="3152" t="s">
        <v>2054</v>
      </c>
      <c r="AJ6" s="3152" t="s">
        <v>2055</v>
      </c>
      <c r="AK6" s="3152" t="s">
        <v>2056</v>
      </c>
      <c r="AL6" s="3152" t="s">
        <v>2057</v>
      </c>
      <c r="AM6" s="3152" t="s">
        <v>2058</v>
      </c>
      <c r="AN6" s="3152" t="s">
        <v>2059</v>
      </c>
      <c r="AO6" s="3151" t="s">
        <v>2060</v>
      </c>
      <c r="AP6" s="3151" t="s">
        <v>2061</v>
      </c>
      <c r="AQ6" s="3158" t="s">
        <v>2062</v>
      </c>
      <c r="AR6" s="1216"/>
      <c r="AS6" s="2878"/>
      <c r="AT6" s="2887" t="s">
        <v>4114</v>
      </c>
      <c r="AU6" s="2888" t="s">
        <v>4115</v>
      </c>
      <c r="AV6" s="2878"/>
      <c r="AW6" s="2878"/>
      <c r="AX6" s="2878"/>
      <c r="AY6" s="2878"/>
      <c r="AZ6" s="2878"/>
      <c r="BA6" s="2878"/>
      <c r="BB6" s="2878"/>
      <c r="BC6" s="2878"/>
      <c r="BD6" s="2878"/>
      <c r="BE6" s="2878"/>
      <c r="BF6" s="2878"/>
      <c r="BG6" s="2879"/>
      <c r="BH6" s="3146" t="s">
        <v>2017</v>
      </c>
      <c r="BI6" s="3147"/>
      <c r="BJ6" s="3147"/>
      <c r="BK6" s="3149"/>
      <c r="BL6" s="3149"/>
      <c r="BM6" s="3150"/>
      <c r="BN6" s="3158"/>
      <c r="BO6" s="1169"/>
    </row>
    <row r="7" spans="1:74" s="1165" customFormat="1" ht="15" customHeight="1">
      <c r="A7" s="3082"/>
      <c r="B7" s="3082"/>
      <c r="C7" s="3082"/>
      <c r="D7" s="2894"/>
      <c r="E7" s="3074"/>
      <c r="F7" s="3079"/>
      <c r="G7" s="3074"/>
      <c r="H7" s="3079"/>
      <c r="I7" s="3286" t="s">
        <v>2051</v>
      </c>
      <c r="J7" s="3344" t="s">
        <v>2063</v>
      </c>
      <c r="K7" s="3344" t="s">
        <v>2064</v>
      </c>
      <c r="L7" s="3344" t="s">
        <v>2065</v>
      </c>
      <c r="M7" s="3344" t="s">
        <v>2066</v>
      </c>
      <c r="N7" s="3351" t="s">
        <v>2067</v>
      </c>
      <c r="O7" s="3344" t="s">
        <v>2056</v>
      </c>
      <c r="P7" s="3344" t="s">
        <v>2068</v>
      </c>
      <c r="Q7" s="3344" t="s">
        <v>2057</v>
      </c>
      <c r="R7" s="3344" t="s">
        <v>2069</v>
      </c>
      <c r="S7" s="3344" t="s">
        <v>2070</v>
      </c>
      <c r="T7" s="3344" t="s">
        <v>2071</v>
      </c>
      <c r="U7" s="3344" t="s">
        <v>2072</v>
      </c>
      <c r="V7" s="3344" t="s">
        <v>2073</v>
      </c>
      <c r="W7" s="3344" t="s">
        <v>2074</v>
      </c>
      <c r="X7" s="3286"/>
      <c r="Y7" s="3088"/>
      <c r="Z7" s="3074"/>
      <c r="AA7" s="3082"/>
      <c r="AB7" s="3082"/>
      <c r="AC7" s="3082"/>
      <c r="AD7" s="1171"/>
      <c r="AE7" s="3158"/>
      <c r="AF7" s="3154"/>
      <c r="AG7" s="3154"/>
      <c r="AH7" s="3154"/>
      <c r="AI7" s="3154"/>
      <c r="AJ7" s="3154"/>
      <c r="AK7" s="3154"/>
      <c r="AL7" s="3154"/>
      <c r="AM7" s="3154"/>
      <c r="AN7" s="3154"/>
      <c r="AO7" s="3151"/>
      <c r="AP7" s="3151"/>
      <c r="AQ7" s="3158"/>
      <c r="AR7" s="3158" t="s">
        <v>2051</v>
      </c>
      <c r="AS7" s="3151" t="s">
        <v>2075</v>
      </c>
      <c r="AT7" s="3150" t="s">
        <v>2076</v>
      </c>
      <c r="AU7" s="3151" t="s">
        <v>2077</v>
      </c>
      <c r="AV7" s="3151" t="s">
        <v>2078</v>
      </c>
      <c r="AW7" s="3151" t="s">
        <v>2079</v>
      </c>
      <c r="AX7" s="3166" t="s">
        <v>2080</v>
      </c>
      <c r="AY7" s="3149" t="s">
        <v>2081</v>
      </c>
      <c r="AZ7" s="3149"/>
      <c r="BA7" s="3149"/>
      <c r="BB7" s="3149"/>
      <c r="BC7" s="3149"/>
      <c r="BD7" s="3149"/>
      <c r="BE7" s="3149"/>
      <c r="BF7" s="3150"/>
      <c r="BG7" s="3152" t="s">
        <v>2061</v>
      </c>
      <c r="BH7" s="3158" t="s">
        <v>2051</v>
      </c>
      <c r="BI7" s="3152" t="s">
        <v>2082</v>
      </c>
      <c r="BJ7" s="3152" t="s">
        <v>2083</v>
      </c>
      <c r="BK7" s="3152" t="s">
        <v>2084</v>
      </c>
      <c r="BL7" s="3152" t="s">
        <v>2085</v>
      </c>
      <c r="BM7" s="3148" t="s">
        <v>2061</v>
      </c>
      <c r="BN7" s="3158"/>
      <c r="BO7" s="1169"/>
    </row>
    <row r="8" spans="1:74" s="1165" customFormat="1" ht="48.75" customHeight="1">
      <c r="A8" s="3083"/>
      <c r="B8" s="3083"/>
      <c r="C8" s="3083"/>
      <c r="D8" s="2895"/>
      <c r="E8" s="3075"/>
      <c r="F8" s="3080"/>
      <c r="G8" s="3075"/>
      <c r="H8" s="3080"/>
      <c r="I8" s="3286"/>
      <c r="J8" s="3075"/>
      <c r="K8" s="3075"/>
      <c r="L8" s="3075"/>
      <c r="M8" s="3075"/>
      <c r="N8" s="3089"/>
      <c r="O8" s="3075"/>
      <c r="P8" s="3075"/>
      <c r="Q8" s="3075"/>
      <c r="R8" s="3075"/>
      <c r="S8" s="3075"/>
      <c r="T8" s="3075"/>
      <c r="U8" s="3075"/>
      <c r="V8" s="3075"/>
      <c r="W8" s="3075"/>
      <c r="X8" s="3286"/>
      <c r="Y8" s="3089"/>
      <c r="Z8" s="3075"/>
      <c r="AA8" s="3083"/>
      <c r="AB8" s="3083"/>
      <c r="AC8" s="3083"/>
      <c r="AD8" s="1174"/>
      <c r="AE8" s="3161"/>
      <c r="AF8" s="3153"/>
      <c r="AG8" s="3153"/>
      <c r="AH8" s="3153"/>
      <c r="AI8" s="3153"/>
      <c r="AJ8" s="3153"/>
      <c r="AK8" s="3153"/>
      <c r="AL8" s="3153"/>
      <c r="AM8" s="3153"/>
      <c r="AN8" s="3153"/>
      <c r="AO8" s="3151"/>
      <c r="AP8" s="3151"/>
      <c r="AQ8" s="3161"/>
      <c r="AR8" s="3158"/>
      <c r="AS8" s="3151"/>
      <c r="AT8" s="3150"/>
      <c r="AU8" s="3151"/>
      <c r="AV8" s="3151"/>
      <c r="AW8" s="3151"/>
      <c r="AX8" s="3151"/>
      <c r="AY8" s="1175" t="s">
        <v>2003</v>
      </c>
      <c r="AZ8" s="1175" t="s">
        <v>2086</v>
      </c>
      <c r="BA8" s="1175" t="s">
        <v>2087</v>
      </c>
      <c r="BB8" s="1175" t="s">
        <v>2088</v>
      </c>
      <c r="BC8" s="1175" t="s">
        <v>2089</v>
      </c>
      <c r="BD8" s="1175" t="s">
        <v>2090</v>
      </c>
      <c r="BE8" s="1175" t="s">
        <v>2091</v>
      </c>
      <c r="BF8" s="1175" t="s">
        <v>1782</v>
      </c>
      <c r="BG8" s="3153"/>
      <c r="BH8" s="3158"/>
      <c r="BI8" s="3153"/>
      <c r="BJ8" s="3153"/>
      <c r="BK8" s="3153"/>
      <c r="BL8" s="3153"/>
      <c r="BM8" s="3163"/>
      <c r="BN8" s="3161"/>
      <c r="BO8" s="1169"/>
    </row>
    <row r="9" spans="1:74" s="1182" customFormat="1" ht="12.75" hidden="1" customHeight="1">
      <c r="A9" s="3077" t="s">
        <v>2540</v>
      </c>
      <c r="B9" s="3077"/>
      <c r="C9" s="3077"/>
      <c r="D9" s="1176"/>
      <c r="E9" s="1177">
        <v>299953</v>
      </c>
      <c r="F9" s="1178"/>
      <c r="G9" s="1178">
        <v>37490</v>
      </c>
      <c r="H9" s="1178"/>
      <c r="I9" s="1178"/>
      <c r="J9" s="1178"/>
      <c r="K9" s="1178"/>
      <c r="L9" s="1178"/>
      <c r="M9" s="1178"/>
      <c r="N9" s="1178"/>
      <c r="O9" s="1178"/>
      <c r="P9" s="1178"/>
      <c r="Q9" s="1178"/>
      <c r="R9" s="1178"/>
      <c r="S9" s="1178"/>
      <c r="T9" s="1178"/>
      <c r="U9" s="1178"/>
      <c r="V9" s="1178"/>
      <c r="W9" s="1178"/>
      <c r="X9" s="1178"/>
      <c r="Y9" s="1178"/>
      <c r="Z9" s="1178">
        <v>37490</v>
      </c>
      <c r="AA9" s="3077" t="s">
        <v>2540</v>
      </c>
      <c r="AB9" s="3077"/>
      <c r="AC9" s="3077"/>
      <c r="AD9" s="1176"/>
      <c r="AE9" s="1178"/>
      <c r="AF9" s="1178"/>
      <c r="AG9" s="1178"/>
      <c r="AH9" s="1178"/>
      <c r="AI9" s="1178"/>
      <c r="AJ9" s="1178"/>
      <c r="AK9" s="1178"/>
      <c r="AL9" s="1178"/>
      <c r="AM9" s="1178"/>
      <c r="AN9" s="1178"/>
      <c r="AO9" s="1178"/>
      <c r="AP9" s="1178"/>
      <c r="AQ9" s="1179"/>
      <c r="AR9" s="3161"/>
      <c r="AS9" s="1179"/>
      <c r="AT9" s="1179"/>
      <c r="AU9" s="1179"/>
      <c r="AV9" s="1179"/>
      <c r="AW9" s="1179"/>
      <c r="AX9" s="1179"/>
      <c r="AY9" s="1179"/>
      <c r="AZ9" s="1179"/>
      <c r="BA9" s="1179"/>
      <c r="BB9" s="1179"/>
      <c r="BC9" s="1179"/>
      <c r="BD9" s="1179"/>
      <c r="BE9" s="1179"/>
      <c r="BF9" s="1179"/>
      <c r="BG9" s="1179"/>
      <c r="BH9" s="3161"/>
      <c r="BI9" s="1180"/>
      <c r="BJ9" s="1180"/>
      <c r="BK9" s="1179"/>
      <c r="BL9" s="1179"/>
      <c r="BM9" s="1179"/>
      <c r="BN9" s="1179"/>
      <c r="BO9" s="1181"/>
    </row>
    <row r="10" spans="1:74" s="1182" customFormat="1" ht="12.75" hidden="1" customHeight="1">
      <c r="A10" s="3072" t="s">
        <v>2300</v>
      </c>
      <c r="B10" s="3072"/>
      <c r="C10" s="3072"/>
      <c r="D10" s="1176"/>
      <c r="E10" s="227">
        <v>245028.31251835014</v>
      </c>
      <c r="F10" s="226"/>
      <c r="G10" s="226">
        <v>35483.060334576927</v>
      </c>
      <c r="H10" s="226"/>
      <c r="I10" s="226"/>
      <c r="J10" s="226"/>
      <c r="K10" s="226"/>
      <c r="L10" s="226"/>
      <c r="M10" s="226"/>
      <c r="N10" s="226"/>
      <c r="O10" s="226"/>
      <c r="P10" s="226"/>
      <c r="Q10" s="226"/>
      <c r="R10" s="226"/>
      <c r="S10" s="226"/>
      <c r="T10" s="226"/>
      <c r="U10" s="226"/>
      <c r="V10" s="226"/>
      <c r="W10" s="226"/>
      <c r="X10" s="226"/>
      <c r="Y10" s="226"/>
      <c r="Z10" s="226">
        <v>35483.060334576927</v>
      </c>
      <c r="AA10" s="3072" t="s">
        <v>2300</v>
      </c>
      <c r="AB10" s="3072"/>
      <c r="AC10" s="3072"/>
      <c r="AD10" s="117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c r="BM10" s="226"/>
      <c r="BN10" s="226"/>
      <c r="BO10" s="1181"/>
    </row>
    <row r="11" spans="1:74" s="1182" customFormat="1" ht="12.75" hidden="1" customHeight="1">
      <c r="A11" s="3072" t="s">
        <v>2660</v>
      </c>
      <c r="B11" s="3072"/>
      <c r="C11" s="3072"/>
      <c r="D11" s="1176"/>
      <c r="E11" s="227">
        <v>227442</v>
      </c>
      <c r="F11" s="226"/>
      <c r="G11" s="226">
        <v>24036.959999997744</v>
      </c>
      <c r="H11" s="226"/>
      <c r="I11" s="226"/>
      <c r="J11" s="226"/>
      <c r="K11" s="226"/>
      <c r="L11" s="226"/>
      <c r="M11" s="226"/>
      <c r="N11" s="226"/>
      <c r="O11" s="226"/>
      <c r="P11" s="226"/>
      <c r="Q11" s="226"/>
      <c r="R11" s="226"/>
      <c r="S11" s="226"/>
      <c r="T11" s="226"/>
      <c r="U11" s="226"/>
      <c r="V11" s="226"/>
      <c r="W11" s="226"/>
      <c r="X11" s="226"/>
      <c r="Y11" s="226"/>
      <c r="Z11" s="226">
        <v>24036.959999997744</v>
      </c>
      <c r="AA11" s="3072" t="s">
        <v>2321</v>
      </c>
      <c r="AB11" s="3072"/>
      <c r="AC11" s="3072"/>
      <c r="AD11" s="117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c r="BM11" s="226"/>
      <c r="BN11" s="226"/>
      <c r="BO11" s="1181"/>
    </row>
    <row r="12" spans="1:74" s="1182" customFormat="1" ht="12.75" hidden="1" customHeight="1">
      <c r="A12" s="3072" t="s">
        <v>2322</v>
      </c>
      <c r="B12" s="3072"/>
      <c r="C12" s="3072"/>
      <c r="D12" s="1176"/>
      <c r="E12" s="227">
        <v>228813.06455282218</v>
      </c>
      <c r="F12" s="226"/>
      <c r="G12" s="226">
        <v>28234.936240150477</v>
      </c>
      <c r="H12" s="226"/>
      <c r="I12" s="226"/>
      <c r="J12" s="226"/>
      <c r="K12" s="226"/>
      <c r="L12" s="226"/>
      <c r="M12" s="226"/>
      <c r="N12" s="226"/>
      <c r="O12" s="226"/>
      <c r="P12" s="226"/>
      <c r="Q12" s="226"/>
      <c r="R12" s="226"/>
      <c r="S12" s="226"/>
      <c r="T12" s="226"/>
      <c r="U12" s="226"/>
      <c r="V12" s="226"/>
      <c r="W12" s="226"/>
      <c r="X12" s="226"/>
      <c r="Y12" s="226"/>
      <c r="Z12" s="226">
        <v>28234.936240150477</v>
      </c>
      <c r="AA12" s="3072" t="s">
        <v>2322</v>
      </c>
      <c r="AB12" s="3072"/>
      <c r="AC12" s="3072"/>
      <c r="AD12" s="117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1181"/>
    </row>
    <row r="13" spans="1:74" s="1182" customFormat="1" ht="12.75" hidden="1" customHeight="1">
      <c r="A13" s="3072" t="s">
        <v>2303</v>
      </c>
      <c r="B13" s="3072"/>
      <c r="C13" s="3072"/>
      <c r="D13" s="1176"/>
      <c r="E13" s="227">
        <v>228948.67022142731</v>
      </c>
      <c r="F13" s="226"/>
      <c r="G13" s="226">
        <v>34878.675153735967</v>
      </c>
      <c r="H13" s="226"/>
      <c r="I13" s="226"/>
      <c r="J13" s="226"/>
      <c r="K13" s="226"/>
      <c r="L13" s="226"/>
      <c r="M13" s="226"/>
      <c r="N13" s="226"/>
      <c r="O13" s="226"/>
      <c r="P13" s="226"/>
      <c r="Q13" s="226"/>
      <c r="R13" s="226"/>
      <c r="S13" s="226"/>
      <c r="T13" s="226"/>
      <c r="U13" s="226"/>
      <c r="V13" s="226"/>
      <c r="W13" s="226"/>
      <c r="X13" s="226"/>
      <c r="Y13" s="226"/>
      <c r="Z13" s="226">
        <v>34878.675153735967</v>
      </c>
      <c r="AA13" s="3072" t="s">
        <v>2303</v>
      </c>
      <c r="AB13" s="3072"/>
      <c r="AC13" s="3072"/>
      <c r="AD13" s="117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c r="BM13" s="226"/>
      <c r="BN13" s="226"/>
      <c r="BO13" s="1181"/>
    </row>
    <row r="14" spans="1:74" s="1182" customFormat="1" ht="13.7" hidden="1" customHeight="1">
      <c r="A14" s="3072" t="s">
        <v>2811</v>
      </c>
      <c r="B14" s="3072"/>
      <c r="C14" s="3072"/>
      <c r="D14" s="1176"/>
      <c r="E14" s="227">
        <v>193925.71732453088</v>
      </c>
      <c r="F14" s="226"/>
      <c r="G14" s="642">
        <v>29297.654461531027</v>
      </c>
      <c r="H14" s="642"/>
      <c r="I14" s="642"/>
      <c r="J14" s="642"/>
      <c r="K14" s="642"/>
      <c r="L14" s="642"/>
      <c r="M14" s="642"/>
      <c r="N14" s="642"/>
      <c r="O14" s="642"/>
      <c r="P14" s="642"/>
      <c r="Q14" s="642"/>
      <c r="R14" s="642"/>
      <c r="S14" s="642"/>
      <c r="T14" s="642"/>
      <c r="U14" s="642"/>
      <c r="V14" s="642"/>
      <c r="W14" s="642"/>
      <c r="X14" s="642"/>
      <c r="Y14" s="642"/>
      <c r="Z14" s="642">
        <v>29297.654461531027</v>
      </c>
      <c r="AA14" s="3072" t="s">
        <v>2304</v>
      </c>
      <c r="AB14" s="3072"/>
      <c r="AC14" s="3072"/>
      <c r="AD14" s="1176"/>
      <c r="AE14" s="642"/>
      <c r="AF14" s="642"/>
      <c r="AG14" s="642"/>
      <c r="AH14" s="642"/>
      <c r="AI14" s="642"/>
      <c r="AJ14" s="642"/>
      <c r="AK14" s="642"/>
      <c r="AL14" s="642"/>
      <c r="AM14" s="642"/>
      <c r="AN14" s="642"/>
      <c r="AO14" s="642"/>
      <c r="AP14" s="642"/>
      <c r="AQ14" s="642"/>
      <c r="AR14" s="642"/>
      <c r="AS14" s="642"/>
      <c r="AT14" s="642"/>
      <c r="AU14" s="642"/>
      <c r="AV14" s="642"/>
      <c r="AW14" s="642"/>
      <c r="AX14" s="642"/>
      <c r="AY14" s="642"/>
      <c r="AZ14" s="642"/>
      <c r="BA14" s="642"/>
      <c r="BB14" s="642"/>
      <c r="BC14" s="642"/>
      <c r="BD14" s="642"/>
      <c r="BE14" s="642"/>
      <c r="BF14" s="642"/>
      <c r="BG14" s="642"/>
      <c r="BH14" s="642"/>
      <c r="BI14" s="642"/>
      <c r="BJ14" s="642"/>
      <c r="BK14" s="642"/>
      <c r="BL14" s="642"/>
      <c r="BM14" s="642"/>
      <c r="BN14" s="642"/>
      <c r="BO14" s="1181"/>
    </row>
    <row r="15" spans="1:74" s="1182" customFormat="1" ht="0.75" hidden="1" customHeight="1">
      <c r="A15" s="3072" t="s">
        <v>2361</v>
      </c>
      <c r="B15" s="3072"/>
      <c r="C15" s="3072"/>
      <c r="D15" s="1176"/>
      <c r="E15" s="227">
        <v>166140.25630622066</v>
      </c>
      <c r="F15" s="226"/>
      <c r="G15" s="642">
        <v>32255.88805542449</v>
      </c>
      <c r="H15" s="642"/>
      <c r="I15" s="642"/>
      <c r="J15" s="642"/>
      <c r="K15" s="642"/>
      <c r="L15" s="642"/>
      <c r="M15" s="642"/>
      <c r="N15" s="642"/>
      <c r="O15" s="642"/>
      <c r="P15" s="642"/>
      <c r="Q15" s="642"/>
      <c r="R15" s="642"/>
      <c r="S15" s="642"/>
      <c r="T15" s="642"/>
      <c r="U15" s="642"/>
      <c r="V15" s="642"/>
      <c r="W15" s="642"/>
      <c r="X15" s="642"/>
      <c r="Y15" s="642"/>
      <c r="Z15" s="642">
        <v>32255.88805542449</v>
      </c>
      <c r="AA15" s="3072" t="s">
        <v>2823</v>
      </c>
      <c r="AB15" s="3072"/>
      <c r="AC15" s="3072"/>
      <c r="AD15" s="1176"/>
      <c r="AE15" s="642"/>
      <c r="AF15" s="642"/>
      <c r="AG15" s="642"/>
      <c r="AH15" s="642"/>
      <c r="AI15" s="642"/>
      <c r="AJ15" s="642"/>
      <c r="AK15" s="642"/>
      <c r="AL15" s="642"/>
      <c r="AM15" s="642"/>
      <c r="AN15" s="642"/>
      <c r="AO15" s="642"/>
      <c r="AP15" s="642"/>
      <c r="AQ15" s="642"/>
      <c r="AR15" s="642"/>
      <c r="AS15" s="642"/>
      <c r="AT15" s="642"/>
      <c r="AU15" s="642"/>
      <c r="AV15" s="642"/>
      <c r="AW15" s="642"/>
      <c r="AX15" s="642"/>
      <c r="AY15" s="642"/>
      <c r="AZ15" s="642"/>
      <c r="BA15" s="642"/>
      <c r="BB15" s="642"/>
      <c r="BC15" s="642"/>
      <c r="BD15" s="642"/>
      <c r="BE15" s="642"/>
      <c r="BF15" s="642"/>
      <c r="BG15" s="642"/>
      <c r="BH15" s="642"/>
      <c r="BI15" s="642"/>
      <c r="BJ15" s="642"/>
      <c r="BK15" s="642"/>
      <c r="BL15" s="642"/>
      <c r="BM15" s="642"/>
      <c r="BN15" s="642"/>
      <c r="BO15" s="1181"/>
    </row>
    <row r="16" spans="1:74" s="1182" customFormat="1" ht="13.7" hidden="1" customHeight="1">
      <c r="A16" s="3072" t="s">
        <v>2824</v>
      </c>
      <c r="B16" s="3072"/>
      <c r="C16" s="3072"/>
      <c r="D16" s="1083"/>
      <c r="E16" s="1183">
        <v>155909.24169496537</v>
      </c>
      <c r="F16" s="644"/>
      <c r="G16" s="1183">
        <v>26183.888044999865</v>
      </c>
      <c r="H16" s="1183"/>
      <c r="I16" s="1183"/>
      <c r="J16" s="1183"/>
      <c r="K16" s="1183"/>
      <c r="L16" s="1183"/>
      <c r="M16" s="1183"/>
      <c r="N16" s="1183"/>
      <c r="O16" s="1183"/>
      <c r="P16" s="1183"/>
      <c r="Q16" s="1183"/>
      <c r="R16" s="1183"/>
      <c r="S16" s="1183"/>
      <c r="T16" s="1183"/>
      <c r="U16" s="1183"/>
      <c r="V16" s="1183"/>
      <c r="W16" s="1183"/>
      <c r="X16" s="1183"/>
      <c r="Y16" s="644"/>
      <c r="Z16" s="1183">
        <v>26183.888044999865</v>
      </c>
      <c r="AA16" s="3072" t="s">
        <v>2812</v>
      </c>
      <c r="AB16" s="3072"/>
      <c r="AC16" s="3072"/>
      <c r="AD16" s="1083"/>
      <c r="AE16" s="1183"/>
      <c r="AF16" s="1183"/>
      <c r="AG16" s="1183"/>
      <c r="AH16" s="1183"/>
      <c r="AI16" s="1183"/>
      <c r="AJ16" s="1183"/>
      <c r="AK16" s="1183"/>
      <c r="AL16" s="1183"/>
      <c r="AM16" s="1183"/>
      <c r="AN16" s="1183"/>
      <c r="AO16" s="1183"/>
      <c r="AP16" s="1183"/>
      <c r="AQ16" s="1183"/>
      <c r="AR16" s="1183"/>
      <c r="AS16" s="644" t="s">
        <v>2092</v>
      </c>
      <c r="AT16" s="644"/>
      <c r="AU16" s="644"/>
      <c r="AV16" s="644"/>
      <c r="AW16" s="644"/>
      <c r="AX16" s="644"/>
      <c r="AY16" s="644"/>
      <c r="AZ16" s="644"/>
      <c r="BA16" s="644"/>
      <c r="BB16" s="644"/>
      <c r="BC16" s="644"/>
      <c r="BD16" s="644"/>
      <c r="BE16" s="644"/>
      <c r="BF16" s="644"/>
      <c r="BG16" s="644"/>
      <c r="BH16" s="644"/>
      <c r="BI16" s="644"/>
      <c r="BJ16" s="644"/>
      <c r="BK16" s="644"/>
      <c r="BL16" s="644"/>
      <c r="BM16" s="644" t="s">
        <v>2092</v>
      </c>
      <c r="BN16" s="644"/>
      <c r="BO16" s="1181"/>
    </row>
    <row r="17" spans="1:84" s="1182" customFormat="1" ht="13.7" hidden="1" customHeight="1">
      <c r="A17" s="3072" t="s">
        <v>2387</v>
      </c>
      <c r="B17" s="3072"/>
      <c r="C17" s="3072"/>
      <c r="D17" s="1083"/>
      <c r="E17" s="1183">
        <v>145594.46687390516</v>
      </c>
      <c r="F17" s="644"/>
      <c r="G17" s="1184">
        <v>36044.047107477432</v>
      </c>
      <c r="H17" s="1184"/>
      <c r="I17" s="1184"/>
      <c r="J17" s="1184"/>
      <c r="K17" s="1184"/>
      <c r="L17" s="1184"/>
      <c r="M17" s="1184"/>
      <c r="N17" s="1184"/>
      <c r="O17" s="1184"/>
      <c r="P17" s="1184"/>
      <c r="Q17" s="1184"/>
      <c r="R17" s="1184"/>
      <c r="S17" s="1184"/>
      <c r="T17" s="1184"/>
      <c r="U17" s="1184"/>
      <c r="V17" s="1184"/>
      <c r="W17" s="1184"/>
      <c r="X17" s="1184"/>
      <c r="Y17" s="644"/>
      <c r="Z17" s="1184">
        <v>36044.047107477432</v>
      </c>
      <c r="AA17" s="3072" t="s">
        <v>2387</v>
      </c>
      <c r="AB17" s="3072"/>
      <c r="AC17" s="3072"/>
      <c r="AD17" s="1083"/>
      <c r="AE17" s="1184"/>
      <c r="AF17" s="1184"/>
      <c r="AG17" s="1184"/>
      <c r="AH17" s="1184"/>
      <c r="AI17" s="1184"/>
      <c r="AJ17" s="1184"/>
      <c r="AK17" s="1184"/>
      <c r="AL17" s="1184"/>
      <c r="AM17" s="1184"/>
      <c r="AN17" s="1184"/>
      <c r="AO17" s="1184"/>
      <c r="AP17" s="1184"/>
      <c r="AQ17" s="1184"/>
      <c r="AR17" s="1184"/>
      <c r="AS17" s="644" t="s">
        <v>2092</v>
      </c>
      <c r="AT17" s="644"/>
      <c r="AU17" s="644"/>
      <c r="AV17" s="644"/>
      <c r="AW17" s="644"/>
      <c r="AX17" s="644"/>
      <c r="AY17" s="644"/>
      <c r="AZ17" s="644"/>
      <c r="BA17" s="644"/>
      <c r="BB17" s="644"/>
      <c r="BC17" s="644"/>
      <c r="BD17" s="644"/>
      <c r="BE17" s="644"/>
      <c r="BF17" s="644"/>
      <c r="BG17" s="644"/>
      <c r="BH17" s="644"/>
      <c r="BI17" s="644"/>
      <c r="BJ17" s="644"/>
      <c r="BK17" s="644"/>
      <c r="BL17" s="644"/>
      <c r="BM17" s="644" t="s">
        <v>2092</v>
      </c>
      <c r="BN17" s="644"/>
      <c r="BO17" s="1181"/>
    </row>
    <row r="18" spans="1:84" s="1182" customFormat="1" ht="13.7" hidden="1" customHeight="1">
      <c r="A18" s="3072" t="s">
        <v>2388</v>
      </c>
      <c r="B18" s="3072"/>
      <c r="C18" s="3072"/>
      <c r="D18" s="1083"/>
      <c r="E18" s="1183">
        <v>138340.60233372761</v>
      </c>
      <c r="F18" s="644"/>
      <c r="G18" s="1183">
        <v>32854.434926279362</v>
      </c>
      <c r="H18" s="1183"/>
      <c r="I18" s="1183"/>
      <c r="J18" s="1183"/>
      <c r="K18" s="1183"/>
      <c r="L18" s="1183"/>
      <c r="M18" s="1183"/>
      <c r="N18" s="1183"/>
      <c r="O18" s="1183"/>
      <c r="P18" s="1183"/>
      <c r="Q18" s="1183"/>
      <c r="R18" s="1183"/>
      <c r="S18" s="1183"/>
      <c r="T18" s="1183"/>
      <c r="U18" s="1183"/>
      <c r="V18" s="1183"/>
      <c r="W18" s="1183"/>
      <c r="X18" s="1183"/>
      <c r="Y18" s="644"/>
      <c r="Z18" s="1183">
        <v>32854.434926279362</v>
      </c>
      <c r="AA18" s="3072" t="s">
        <v>2388</v>
      </c>
      <c r="AB18" s="3072"/>
      <c r="AC18" s="3072"/>
      <c r="AD18" s="1083"/>
      <c r="AE18" s="1183"/>
      <c r="AF18" s="1183"/>
      <c r="AG18" s="1183"/>
      <c r="AH18" s="1183"/>
      <c r="AI18" s="1183"/>
      <c r="AJ18" s="1183"/>
      <c r="AK18" s="1183"/>
      <c r="AL18" s="1183"/>
      <c r="AM18" s="1183"/>
      <c r="AN18" s="1183"/>
      <c r="AO18" s="1183"/>
      <c r="AP18" s="1183"/>
      <c r="AQ18" s="1183"/>
      <c r="AR18" s="1183"/>
      <c r="AS18" s="644" t="s">
        <v>2092</v>
      </c>
      <c r="AT18" s="644"/>
      <c r="AU18" s="644"/>
      <c r="AV18" s="644"/>
      <c r="AW18" s="644"/>
      <c r="AX18" s="644"/>
      <c r="AY18" s="644"/>
      <c r="AZ18" s="644"/>
      <c r="BA18" s="644"/>
      <c r="BB18" s="644"/>
      <c r="BC18" s="644"/>
      <c r="BD18" s="644"/>
      <c r="BE18" s="644"/>
      <c r="BF18" s="644"/>
      <c r="BG18" s="644"/>
      <c r="BH18" s="644"/>
      <c r="BI18" s="644"/>
      <c r="BJ18" s="644"/>
      <c r="BK18" s="644"/>
      <c r="BL18" s="644"/>
      <c r="BM18" s="644" t="s">
        <v>2092</v>
      </c>
      <c r="BN18" s="644"/>
      <c r="BO18" s="1181"/>
    </row>
    <row r="19" spans="1:84" s="1182" customFormat="1" ht="14.25" hidden="1" customHeight="1">
      <c r="A19" s="3072" t="s">
        <v>2726</v>
      </c>
      <c r="B19" s="3072"/>
      <c r="C19" s="3072"/>
      <c r="D19" s="1083"/>
      <c r="E19" s="1185">
        <v>138234.84637123178</v>
      </c>
      <c r="F19" s="644"/>
      <c r="G19" s="1183">
        <v>32837.650380455758</v>
      </c>
      <c r="H19" s="1183"/>
      <c r="I19" s="1183"/>
      <c r="J19" s="1183"/>
      <c r="K19" s="1183"/>
      <c r="L19" s="1183"/>
      <c r="M19" s="1183"/>
      <c r="N19" s="1183"/>
      <c r="O19" s="1183"/>
      <c r="P19" s="1183"/>
      <c r="Q19" s="1183"/>
      <c r="R19" s="1183"/>
      <c r="S19" s="1183"/>
      <c r="T19" s="1183"/>
      <c r="U19" s="1183"/>
      <c r="V19" s="1183"/>
      <c r="W19" s="1183"/>
      <c r="X19" s="1183"/>
      <c r="Y19" s="644"/>
      <c r="Z19" s="1183">
        <v>32837.650380455758</v>
      </c>
      <c r="AA19" s="3072" t="s">
        <v>2693</v>
      </c>
      <c r="AB19" s="3072"/>
      <c r="AC19" s="3072"/>
      <c r="AD19" s="1083"/>
      <c r="AE19" s="1183"/>
      <c r="AF19" s="1183"/>
      <c r="AG19" s="1183"/>
      <c r="AH19" s="1183"/>
      <c r="AI19" s="1183"/>
      <c r="AJ19" s="1183"/>
      <c r="AK19" s="1183"/>
      <c r="AL19" s="1183"/>
      <c r="AM19" s="1183"/>
      <c r="AN19" s="1183"/>
      <c r="AO19" s="1183"/>
      <c r="AP19" s="1183"/>
      <c r="AQ19" s="1183"/>
      <c r="AR19" s="1183"/>
      <c r="AS19" s="644" t="s">
        <v>2092</v>
      </c>
      <c r="AT19" s="644"/>
      <c r="AU19" s="644"/>
      <c r="AV19" s="644"/>
      <c r="AW19" s="644"/>
      <c r="AX19" s="644"/>
      <c r="AY19" s="644"/>
      <c r="AZ19" s="644"/>
      <c r="BA19" s="644"/>
      <c r="BB19" s="644"/>
      <c r="BC19" s="644"/>
      <c r="BD19" s="644"/>
      <c r="BE19" s="644"/>
      <c r="BF19" s="644"/>
      <c r="BG19" s="644"/>
      <c r="BH19" s="644"/>
      <c r="BI19" s="644"/>
      <c r="BJ19" s="644"/>
      <c r="BK19" s="644"/>
      <c r="BL19" s="644"/>
      <c r="BM19" s="644" t="s">
        <v>2092</v>
      </c>
      <c r="BN19" s="644"/>
      <c r="BO19" s="1181"/>
      <c r="CE19" s="1182" t="e">
        <f>#REF!/E19</f>
        <v>#REF!</v>
      </c>
      <c r="CF19" s="1182" t="e">
        <f>CE19/12</f>
        <v>#REF!</v>
      </c>
    </row>
    <row r="20" spans="1:84" s="1182" customFormat="1" ht="15.75" hidden="1" customHeight="1">
      <c r="A20" s="3072" t="s">
        <v>2825</v>
      </c>
      <c r="B20" s="3072"/>
      <c r="C20" s="3072"/>
      <c r="D20" s="1083"/>
      <c r="E20" s="1184">
        <v>148534.99487466394</v>
      </c>
      <c r="F20" s="644"/>
      <c r="G20" s="1183">
        <v>36143.985217942514</v>
      </c>
      <c r="H20" s="644"/>
      <c r="I20" s="644" t="s">
        <v>2092</v>
      </c>
      <c r="J20" s="644"/>
      <c r="K20" s="644"/>
      <c r="L20" s="644"/>
      <c r="M20" s="644"/>
      <c r="N20" s="644"/>
      <c r="O20" s="644"/>
      <c r="P20" s="644" t="s">
        <v>2092</v>
      </c>
      <c r="Q20" s="644"/>
      <c r="R20" s="644"/>
      <c r="S20" s="644"/>
      <c r="T20" s="644"/>
      <c r="U20" s="644"/>
      <c r="V20" s="644"/>
      <c r="W20" s="644" t="s">
        <v>2092</v>
      </c>
      <c r="X20" s="644" t="s">
        <v>2019</v>
      </c>
      <c r="Y20" s="644"/>
      <c r="Z20" s="1183">
        <v>29886.464678443583</v>
      </c>
      <c r="AA20" s="3072" t="s">
        <v>2727</v>
      </c>
      <c r="AB20" s="3072"/>
      <c r="AC20" s="3072"/>
      <c r="AD20" s="1083"/>
      <c r="AE20" s="644"/>
      <c r="AF20" s="644" t="s">
        <v>2092</v>
      </c>
      <c r="AG20" s="644"/>
      <c r="AH20" s="644"/>
      <c r="AI20" s="644"/>
      <c r="AJ20" s="644"/>
      <c r="AK20" s="644"/>
      <c r="AL20" s="644"/>
      <c r="AM20" s="644"/>
      <c r="AN20" s="644"/>
      <c r="AO20" s="644"/>
      <c r="AP20" s="644" t="s">
        <v>2092</v>
      </c>
      <c r="AQ20" s="644" t="s">
        <v>2092</v>
      </c>
      <c r="AR20" s="644" t="s">
        <v>112</v>
      </c>
      <c r="AS20" s="644" t="s">
        <v>2092</v>
      </c>
      <c r="AT20" s="644"/>
      <c r="AU20" s="644"/>
      <c r="AV20" s="644"/>
      <c r="AW20" s="644"/>
      <c r="AX20" s="644"/>
      <c r="AY20" s="644"/>
      <c r="AZ20" s="644"/>
      <c r="BA20" s="644"/>
      <c r="BB20" s="644" t="s">
        <v>2092</v>
      </c>
      <c r="BC20" s="644"/>
      <c r="BD20" s="644"/>
      <c r="BE20" s="644"/>
      <c r="BF20" s="644"/>
      <c r="BG20" s="644" t="s">
        <v>2092</v>
      </c>
      <c r="BH20" s="644"/>
      <c r="BI20" s="644"/>
      <c r="BJ20" s="644"/>
      <c r="BK20" s="644" t="s">
        <v>2092</v>
      </c>
      <c r="BL20" s="644"/>
      <c r="BM20" s="644" t="s">
        <v>2092</v>
      </c>
      <c r="BN20" s="644"/>
      <c r="BO20" s="1181"/>
      <c r="CE20" s="1182" t="e">
        <f>#REF!/E20</f>
        <v>#REF!</v>
      </c>
      <c r="CF20" s="1182" t="e">
        <f>CE20/12</f>
        <v>#REF!</v>
      </c>
    </row>
    <row r="21" spans="1:84" s="1182" customFormat="1" ht="15.75" hidden="1" customHeight="1">
      <c r="A21" s="3072" t="s">
        <v>2826</v>
      </c>
      <c r="B21" s="3072"/>
      <c r="C21" s="3072"/>
      <c r="D21" s="1083"/>
      <c r="E21" s="1184">
        <v>159165.50983377962</v>
      </c>
      <c r="F21" s="644"/>
      <c r="G21" s="1183">
        <v>24130.375383116003</v>
      </c>
      <c r="H21" s="644"/>
      <c r="I21" s="644" t="s">
        <v>2092</v>
      </c>
      <c r="J21" s="644"/>
      <c r="K21" s="644"/>
      <c r="L21" s="644"/>
      <c r="M21" s="644"/>
      <c r="N21" s="644"/>
      <c r="O21" s="644"/>
      <c r="P21" s="644" t="s">
        <v>2092</v>
      </c>
      <c r="Q21" s="644"/>
      <c r="R21" s="644"/>
      <c r="S21" s="644"/>
      <c r="T21" s="644"/>
      <c r="U21" s="644"/>
      <c r="V21" s="644"/>
      <c r="W21" s="644" t="s">
        <v>2092</v>
      </c>
      <c r="X21" s="644" t="s">
        <v>2092</v>
      </c>
      <c r="Y21" s="644"/>
      <c r="Z21" s="1183">
        <v>21702.780418727059</v>
      </c>
      <c r="AA21" s="3072" t="s">
        <v>2826</v>
      </c>
      <c r="AB21" s="3072"/>
      <c r="AC21" s="3072"/>
      <c r="AD21" s="1083"/>
      <c r="AE21" s="644"/>
      <c r="AF21" s="644" t="s">
        <v>2019</v>
      </c>
      <c r="AG21" s="644"/>
      <c r="AH21" s="644"/>
      <c r="AI21" s="644"/>
      <c r="AJ21" s="644"/>
      <c r="AK21" s="644"/>
      <c r="AL21" s="644"/>
      <c r="AM21" s="644"/>
      <c r="AN21" s="644"/>
      <c r="AO21" s="644"/>
      <c r="AP21" s="644" t="s">
        <v>2092</v>
      </c>
      <c r="AQ21" s="644" t="s">
        <v>2092</v>
      </c>
      <c r="AR21" s="644" t="s">
        <v>112</v>
      </c>
      <c r="AS21" s="644" t="s">
        <v>1795</v>
      </c>
      <c r="AT21" s="644"/>
      <c r="AU21" s="644"/>
      <c r="AV21" s="644"/>
      <c r="AW21" s="644"/>
      <c r="AX21" s="644"/>
      <c r="AY21" s="644"/>
      <c r="AZ21" s="644"/>
      <c r="BA21" s="644"/>
      <c r="BB21" s="644" t="s">
        <v>2092</v>
      </c>
      <c r="BC21" s="644"/>
      <c r="BD21" s="644"/>
      <c r="BE21" s="644"/>
      <c r="BF21" s="644"/>
      <c r="BG21" s="644" t="s">
        <v>2092</v>
      </c>
      <c r="BH21" s="644"/>
      <c r="BI21" s="644"/>
      <c r="BJ21" s="644"/>
      <c r="BK21" s="644" t="s">
        <v>2092</v>
      </c>
      <c r="BL21" s="644"/>
      <c r="BM21" s="644" t="s">
        <v>2092</v>
      </c>
      <c r="BN21" s="644"/>
      <c r="BO21" s="1181"/>
    </row>
    <row r="22" spans="1:84" s="1182" customFormat="1" ht="15.75" hidden="1" customHeight="1">
      <c r="A22" s="3072" t="s">
        <v>2765</v>
      </c>
      <c r="B22" s="3072"/>
      <c r="C22" s="3072"/>
      <c r="D22" s="1083"/>
      <c r="E22" s="1186">
        <v>140111.07516775819</v>
      </c>
      <c r="F22" s="1186"/>
      <c r="G22" s="1187">
        <v>32600.239730219186</v>
      </c>
      <c r="H22" s="1188" t="s">
        <v>112</v>
      </c>
      <c r="I22" s="1188" t="s">
        <v>2019</v>
      </c>
      <c r="J22" s="1188"/>
      <c r="K22" s="1188"/>
      <c r="L22" s="1188"/>
      <c r="M22" s="1188"/>
      <c r="N22" s="1188"/>
      <c r="O22" s="1188"/>
      <c r="P22" s="1188" t="s">
        <v>2092</v>
      </c>
      <c r="Q22" s="1188"/>
      <c r="R22" s="1188"/>
      <c r="S22" s="1188"/>
      <c r="T22" s="1188"/>
      <c r="U22" s="1188"/>
      <c r="V22" s="1188"/>
      <c r="W22" s="1188" t="s">
        <v>2092</v>
      </c>
      <c r="X22" s="1186">
        <v>3432.5200187067494</v>
      </c>
      <c r="Y22" s="1188" t="s">
        <v>2092</v>
      </c>
      <c r="Z22" s="1187">
        <v>33082.296229559637</v>
      </c>
      <c r="AA22" s="3072" t="s">
        <v>2827</v>
      </c>
      <c r="AB22" s="3072"/>
      <c r="AC22" s="3072"/>
      <c r="AD22" s="1083"/>
      <c r="AE22" s="1188"/>
      <c r="AF22" s="1188" t="s">
        <v>2092</v>
      </c>
      <c r="AG22" s="1188"/>
      <c r="AH22" s="1188"/>
      <c r="AI22" s="1188"/>
      <c r="AJ22" s="1188"/>
      <c r="AK22" s="1188"/>
      <c r="AL22" s="1188"/>
      <c r="AM22" s="1188"/>
      <c r="AN22" s="1188"/>
      <c r="AO22" s="1188" t="s">
        <v>2019</v>
      </c>
      <c r="AP22" s="1188" t="s">
        <v>2092</v>
      </c>
      <c r="AQ22" s="1188" t="s">
        <v>2092</v>
      </c>
      <c r="AR22" s="1187">
        <v>17342.22986802481</v>
      </c>
      <c r="AS22" s="1188" t="s">
        <v>2019</v>
      </c>
      <c r="AT22" s="1188"/>
      <c r="AU22" s="1188"/>
      <c r="AV22" s="1188"/>
      <c r="AW22" s="1188"/>
      <c r="AX22" s="1188"/>
      <c r="AY22" s="1188"/>
      <c r="AZ22" s="1188"/>
      <c r="BA22" s="1188"/>
      <c r="BB22" s="1188" t="s">
        <v>1795</v>
      </c>
      <c r="BC22" s="1188"/>
      <c r="BD22" s="1188"/>
      <c r="BE22" s="1188"/>
      <c r="BF22" s="1188"/>
      <c r="BG22" s="1188" t="s">
        <v>2092</v>
      </c>
      <c r="BH22" s="1188" t="s">
        <v>2092</v>
      </c>
      <c r="BI22" s="1188"/>
      <c r="BJ22" s="1188"/>
      <c r="BK22" s="1188" t="s">
        <v>2092</v>
      </c>
      <c r="BL22" s="1188"/>
      <c r="BM22" s="1188" t="s">
        <v>2019</v>
      </c>
      <c r="BN22" s="1188"/>
      <c r="BO22" s="1181"/>
    </row>
    <row r="23" spans="1:84" s="1182" customFormat="1" ht="15.75" hidden="1" customHeight="1">
      <c r="A23" s="3072" t="s">
        <v>2699</v>
      </c>
      <c r="B23" s="3072"/>
      <c r="C23" s="3072"/>
      <c r="D23" s="1083"/>
      <c r="E23" s="1186">
        <v>123945.6041718116</v>
      </c>
      <c r="F23" s="1186"/>
      <c r="G23" s="1187">
        <v>33082.427888563296</v>
      </c>
      <c r="H23" s="1188" t="s">
        <v>112</v>
      </c>
      <c r="I23" s="1188" t="s">
        <v>2092</v>
      </c>
      <c r="J23" s="1188"/>
      <c r="K23" s="1188"/>
      <c r="L23" s="1188"/>
      <c r="M23" s="1188"/>
      <c r="N23" s="1188"/>
      <c r="O23" s="1188"/>
      <c r="P23" s="1188" t="s">
        <v>2019</v>
      </c>
      <c r="Q23" s="1188"/>
      <c r="R23" s="1188"/>
      <c r="S23" s="1188"/>
      <c r="T23" s="1188"/>
      <c r="U23" s="1188"/>
      <c r="V23" s="1188"/>
      <c r="W23" s="1188" t="s">
        <v>2092</v>
      </c>
      <c r="X23" s="1187">
        <v>3306.2208419109734</v>
      </c>
      <c r="Y23" s="1188" t="s">
        <v>2092</v>
      </c>
      <c r="Z23" s="1187">
        <v>33113.970969643662</v>
      </c>
      <c r="AA23" s="3072" t="s">
        <v>2699</v>
      </c>
      <c r="AB23" s="3072"/>
      <c r="AC23" s="3072"/>
      <c r="AD23" s="1083"/>
      <c r="AE23" s="1188"/>
      <c r="AF23" s="1188" t="s">
        <v>2092</v>
      </c>
      <c r="AG23" s="1188"/>
      <c r="AH23" s="1188"/>
      <c r="AI23" s="1188"/>
      <c r="AJ23" s="1188"/>
      <c r="AK23" s="1188"/>
      <c r="AL23" s="1188"/>
      <c r="AM23" s="1188"/>
      <c r="AN23" s="1188"/>
      <c r="AO23" s="1188" t="s">
        <v>1795</v>
      </c>
      <c r="AP23" s="1188" t="s">
        <v>2092</v>
      </c>
      <c r="AQ23" s="1188" t="s">
        <v>2092</v>
      </c>
      <c r="AR23" s="1187">
        <v>16861.638428005441</v>
      </c>
      <c r="AS23" s="1188" t="s">
        <v>2092</v>
      </c>
      <c r="AT23" s="1188"/>
      <c r="AU23" s="1188"/>
      <c r="AV23" s="1188"/>
      <c r="AW23" s="1188"/>
      <c r="AX23" s="1188"/>
      <c r="AY23" s="1188"/>
      <c r="AZ23" s="1188"/>
      <c r="BA23" s="1188"/>
      <c r="BB23" s="1188" t="s">
        <v>2092</v>
      </c>
      <c r="BC23" s="1188"/>
      <c r="BD23" s="1188"/>
      <c r="BE23" s="1188"/>
      <c r="BF23" s="1188"/>
      <c r="BG23" s="1188" t="s">
        <v>2092</v>
      </c>
      <c r="BH23" s="1188" t="s">
        <v>2019</v>
      </c>
      <c r="BI23" s="1188"/>
      <c r="BJ23" s="1188"/>
      <c r="BK23" s="1188" t="s">
        <v>2092</v>
      </c>
      <c r="BL23" s="1188"/>
      <c r="BM23" s="1188" t="s">
        <v>2092</v>
      </c>
      <c r="BN23" s="1188"/>
      <c r="BO23" s="1181"/>
    </row>
    <row r="24" spans="1:84" s="1182" customFormat="1" ht="15.75" hidden="1" customHeight="1">
      <c r="A24" s="3072" t="s">
        <v>2794</v>
      </c>
      <c r="B24" s="3072"/>
      <c r="C24" s="3072"/>
      <c r="D24" s="1083"/>
      <c r="E24" s="1187">
        <v>129748.91678256127</v>
      </c>
      <c r="F24" s="1187"/>
      <c r="G24" s="1187">
        <v>34351.564106684236</v>
      </c>
      <c r="H24" s="1188" t="s">
        <v>112</v>
      </c>
      <c r="I24" s="1188" t="s">
        <v>2092</v>
      </c>
      <c r="J24" s="1188"/>
      <c r="K24" s="1188"/>
      <c r="L24" s="1188"/>
      <c r="M24" s="1188"/>
      <c r="N24" s="1188"/>
      <c r="O24" s="1188"/>
      <c r="P24" s="1188" t="s">
        <v>2019</v>
      </c>
      <c r="Q24" s="1188"/>
      <c r="R24" s="1188"/>
      <c r="S24" s="1188"/>
      <c r="T24" s="1188"/>
      <c r="U24" s="1188"/>
      <c r="V24" s="1188"/>
      <c r="W24" s="1188" t="s">
        <v>2092</v>
      </c>
      <c r="X24" s="1189">
        <v>3675.5758451040906</v>
      </c>
      <c r="Y24" s="1188" t="s">
        <v>2092</v>
      </c>
      <c r="Z24" s="1189">
        <v>34030.799470842823</v>
      </c>
      <c r="AA24" s="3072" t="s">
        <v>2700</v>
      </c>
      <c r="AB24" s="3072"/>
      <c r="AC24" s="3072"/>
      <c r="AD24" s="1083"/>
      <c r="AE24" s="1188"/>
      <c r="AF24" s="1188" t="s">
        <v>2092</v>
      </c>
      <c r="AG24" s="1188"/>
      <c r="AH24" s="1188"/>
      <c r="AI24" s="1188"/>
      <c r="AJ24" s="1188"/>
      <c r="AK24" s="1188"/>
      <c r="AL24" s="1188"/>
      <c r="AM24" s="1188"/>
      <c r="AN24" s="1188"/>
      <c r="AO24" s="1188" t="s">
        <v>2019</v>
      </c>
      <c r="AP24" s="1188" t="s">
        <v>2019</v>
      </c>
      <c r="AQ24" s="1188" t="s">
        <v>2092</v>
      </c>
      <c r="AR24" s="1189">
        <v>17546.857946437238</v>
      </c>
      <c r="AS24" s="1188" t="s">
        <v>2092</v>
      </c>
      <c r="AT24" s="1188"/>
      <c r="AU24" s="1188"/>
      <c r="AV24" s="1188"/>
      <c r="AW24" s="1188"/>
      <c r="AX24" s="1188"/>
      <c r="AY24" s="1188"/>
      <c r="AZ24" s="1188"/>
      <c r="BA24" s="1188"/>
      <c r="BB24" s="1188" t="s">
        <v>2019</v>
      </c>
      <c r="BC24" s="1188"/>
      <c r="BD24" s="1188"/>
      <c r="BE24" s="1188"/>
      <c r="BF24" s="1188"/>
      <c r="BG24" s="1188" t="s">
        <v>2092</v>
      </c>
      <c r="BH24" s="1188" t="s">
        <v>2019</v>
      </c>
      <c r="BI24" s="1188"/>
      <c r="BJ24" s="1188"/>
      <c r="BK24" s="1188" t="s">
        <v>1795</v>
      </c>
      <c r="BL24" s="1188"/>
      <c r="BM24" s="1188" t="s">
        <v>1795</v>
      </c>
      <c r="BN24" s="1188"/>
      <c r="BO24" s="1181"/>
    </row>
    <row r="25" spans="1:84" s="1182" customFormat="1" ht="17.100000000000001" hidden="1" customHeight="1">
      <c r="A25" s="3095" t="s">
        <v>2664</v>
      </c>
      <c r="B25" s="3096"/>
      <c r="C25" s="3096"/>
      <c r="D25" s="3097"/>
      <c r="E25" s="1190">
        <v>130399.44559872786</v>
      </c>
      <c r="F25" s="1190"/>
      <c r="G25" s="1190">
        <v>34413.227221651199</v>
      </c>
      <c r="H25" s="1191" t="s">
        <v>112</v>
      </c>
      <c r="I25" s="1191" t="s">
        <v>2092</v>
      </c>
      <c r="J25" s="1191"/>
      <c r="K25" s="1191"/>
      <c r="L25" s="1191"/>
      <c r="M25" s="1191"/>
      <c r="N25" s="1191"/>
      <c r="O25" s="1191"/>
      <c r="P25" s="1191" t="s">
        <v>2019</v>
      </c>
      <c r="Q25" s="1191"/>
      <c r="R25" s="1191"/>
      <c r="S25" s="1191"/>
      <c r="T25" s="1191"/>
      <c r="U25" s="1191"/>
      <c r="V25" s="1191"/>
      <c r="W25" s="1191" t="s">
        <v>2092</v>
      </c>
      <c r="X25" s="212">
        <v>3659.8862425659786</v>
      </c>
      <c r="Y25" s="1191" t="s">
        <v>2092</v>
      </c>
      <c r="Z25" s="212">
        <v>33781.319954418243</v>
      </c>
      <c r="AA25" s="3095" t="s">
        <v>2292</v>
      </c>
      <c r="AB25" s="3096"/>
      <c r="AC25" s="3096"/>
      <c r="AD25" s="3097"/>
      <c r="AE25" s="1191"/>
      <c r="AF25" s="1191" t="s">
        <v>2092</v>
      </c>
      <c r="AG25" s="1191"/>
      <c r="AH25" s="1191"/>
      <c r="AI25" s="1191"/>
      <c r="AJ25" s="1191"/>
      <c r="AK25" s="1191"/>
      <c r="AL25" s="1191"/>
      <c r="AM25" s="1191"/>
      <c r="AN25" s="1191"/>
      <c r="AO25" s="1191" t="s">
        <v>2092</v>
      </c>
      <c r="AP25" s="1191" t="s">
        <v>2092</v>
      </c>
      <c r="AQ25" s="1191" t="s">
        <v>2092</v>
      </c>
      <c r="AR25" s="212">
        <v>17367.31786273987</v>
      </c>
      <c r="AS25" s="1191" t="s">
        <v>2092</v>
      </c>
      <c r="AT25" s="1191"/>
      <c r="AU25" s="1191"/>
      <c r="AV25" s="1191"/>
      <c r="AW25" s="1191"/>
      <c r="AX25" s="1191"/>
      <c r="AY25" s="1191"/>
      <c r="AZ25" s="1191"/>
      <c r="BA25" s="1191"/>
      <c r="BB25" s="1191" t="s">
        <v>2092</v>
      </c>
      <c r="BC25" s="1191"/>
      <c r="BD25" s="1191"/>
      <c r="BE25" s="1191"/>
      <c r="BF25" s="1191"/>
      <c r="BG25" s="1191" t="s">
        <v>2092</v>
      </c>
      <c r="BH25" s="1191" t="s">
        <v>2019</v>
      </c>
      <c r="BI25" s="1191"/>
      <c r="BJ25" s="1191"/>
      <c r="BK25" s="1191" t="s">
        <v>2092</v>
      </c>
      <c r="BL25" s="1191"/>
      <c r="BM25" s="1191" t="s">
        <v>1795</v>
      </c>
      <c r="BN25" s="1191"/>
      <c r="BO25" s="1181"/>
    </row>
    <row r="26" spans="1:84" s="1182" customFormat="1" ht="17.100000000000001" hidden="1" customHeight="1">
      <c r="A26" s="3095" t="s">
        <v>2828</v>
      </c>
      <c r="B26" s="3096"/>
      <c r="C26" s="3096"/>
      <c r="D26" s="3097"/>
      <c r="E26" s="1190">
        <v>134428.16111243397</v>
      </c>
      <c r="F26" s="1190"/>
      <c r="G26" s="1191" t="s">
        <v>1795</v>
      </c>
      <c r="H26" s="1191" t="s">
        <v>2019</v>
      </c>
      <c r="I26" s="1191" t="s">
        <v>2092</v>
      </c>
      <c r="J26" s="1191"/>
      <c r="K26" s="1191"/>
      <c r="L26" s="1191"/>
      <c r="M26" s="1191"/>
      <c r="N26" s="1191"/>
      <c r="O26" s="1191"/>
      <c r="P26" s="1191" t="s">
        <v>2092</v>
      </c>
      <c r="Q26" s="1191"/>
      <c r="R26" s="1191"/>
      <c r="S26" s="1191"/>
      <c r="T26" s="1191"/>
      <c r="U26" s="1191"/>
      <c r="V26" s="1191"/>
      <c r="W26" s="1191" t="s">
        <v>2092</v>
      </c>
      <c r="X26" s="1191" t="s">
        <v>2092</v>
      </c>
      <c r="Y26" s="1191" t="s">
        <v>1796</v>
      </c>
      <c r="Z26" s="1191" t="s">
        <v>2092</v>
      </c>
      <c r="AA26" s="3095" t="s">
        <v>2293</v>
      </c>
      <c r="AB26" s="3096"/>
      <c r="AC26" s="3096"/>
      <c r="AD26" s="3097"/>
      <c r="AE26" s="1191"/>
      <c r="AF26" s="1191" t="s">
        <v>2092</v>
      </c>
      <c r="AG26" s="1191"/>
      <c r="AH26" s="1191"/>
      <c r="AI26" s="1191"/>
      <c r="AJ26" s="1191"/>
      <c r="AK26" s="1191"/>
      <c r="AL26" s="1191"/>
      <c r="AM26" s="1191"/>
      <c r="AN26" s="1191"/>
      <c r="AO26" s="1191" t="s">
        <v>2092</v>
      </c>
      <c r="AP26" s="1191" t="s">
        <v>2092</v>
      </c>
      <c r="AQ26" s="1191" t="s">
        <v>2092</v>
      </c>
      <c r="AR26" s="1191" t="s">
        <v>2092</v>
      </c>
      <c r="AS26" s="1191" t="s">
        <v>2019</v>
      </c>
      <c r="AT26" s="1191"/>
      <c r="AU26" s="1191"/>
      <c r="AV26" s="1191"/>
      <c r="AW26" s="1191"/>
      <c r="AX26" s="1191"/>
      <c r="AY26" s="1191"/>
      <c r="AZ26" s="1191"/>
      <c r="BA26" s="1191"/>
      <c r="BB26" s="1191" t="s">
        <v>2092</v>
      </c>
      <c r="BC26" s="1191"/>
      <c r="BD26" s="1191"/>
      <c r="BE26" s="1191"/>
      <c r="BF26" s="1191"/>
      <c r="BG26" s="1191" t="s">
        <v>1796</v>
      </c>
      <c r="BH26" s="1191" t="s">
        <v>2092</v>
      </c>
      <c r="BI26" s="1191"/>
      <c r="BJ26" s="1191"/>
      <c r="BK26" s="1191" t="s">
        <v>2092</v>
      </c>
      <c r="BL26" s="1191"/>
      <c r="BM26" s="1191" t="s">
        <v>2092</v>
      </c>
      <c r="BN26" s="1191"/>
      <c r="BO26" s="1181"/>
    </row>
    <row r="27" spans="1:84" s="1182" customFormat="1" ht="17.100000000000001" hidden="1" customHeight="1">
      <c r="A27" s="3095" t="s">
        <v>2829</v>
      </c>
      <c r="B27" s="3096"/>
      <c r="C27" s="3096"/>
      <c r="D27" s="3097"/>
      <c r="E27" s="1190">
        <v>133471.69626538767</v>
      </c>
      <c r="F27" s="1190"/>
      <c r="G27" s="1190">
        <v>36777.200435699982</v>
      </c>
      <c r="H27" s="1191" t="s">
        <v>2092</v>
      </c>
      <c r="I27" s="1191" t="s">
        <v>2092</v>
      </c>
      <c r="J27" s="1191"/>
      <c r="K27" s="1191"/>
      <c r="L27" s="1191"/>
      <c r="M27" s="1191"/>
      <c r="N27" s="1191"/>
      <c r="O27" s="1191"/>
      <c r="P27" s="1191" t="s">
        <v>2092</v>
      </c>
      <c r="Q27" s="1191"/>
      <c r="R27" s="1191"/>
      <c r="S27" s="1191"/>
      <c r="T27" s="1191"/>
      <c r="U27" s="1191"/>
      <c r="V27" s="1191"/>
      <c r="W27" s="1191" t="s">
        <v>2092</v>
      </c>
      <c r="X27" s="212">
        <v>4154.5103876281082</v>
      </c>
      <c r="Y27" s="1191" t="s">
        <v>2019</v>
      </c>
      <c r="Z27" s="212">
        <v>37221.85817660774</v>
      </c>
      <c r="AA27" s="3095" t="s">
        <v>2830</v>
      </c>
      <c r="AB27" s="3096"/>
      <c r="AC27" s="3096"/>
      <c r="AD27" s="3097"/>
      <c r="AE27" s="1191"/>
      <c r="AF27" s="1191" t="s">
        <v>2092</v>
      </c>
      <c r="AG27" s="1191"/>
      <c r="AH27" s="1191"/>
      <c r="AI27" s="1191"/>
      <c r="AJ27" s="1191"/>
      <c r="AK27" s="1191"/>
      <c r="AL27" s="1191"/>
      <c r="AM27" s="1191"/>
      <c r="AN27" s="1191"/>
      <c r="AO27" s="1191" t="s">
        <v>2092</v>
      </c>
      <c r="AP27" s="1191" t="s">
        <v>2092</v>
      </c>
      <c r="AQ27" s="1191" t="s">
        <v>2092</v>
      </c>
      <c r="AR27" s="212">
        <v>18498.623851534325</v>
      </c>
      <c r="AS27" s="1191" t="s">
        <v>2019</v>
      </c>
      <c r="AT27" s="1191"/>
      <c r="AU27" s="1191"/>
      <c r="AV27" s="1191"/>
      <c r="AW27" s="1191"/>
      <c r="AX27" s="1191"/>
      <c r="AY27" s="1191"/>
      <c r="AZ27" s="1191"/>
      <c r="BA27" s="1191"/>
      <c r="BB27" s="1191" t="s">
        <v>2092</v>
      </c>
      <c r="BC27" s="1191"/>
      <c r="BD27" s="1191"/>
      <c r="BE27" s="1191"/>
      <c r="BF27" s="1191"/>
      <c r="BG27" s="1191" t="s">
        <v>2092</v>
      </c>
      <c r="BH27" s="1191" t="s">
        <v>2092</v>
      </c>
      <c r="BI27" s="1191"/>
      <c r="BJ27" s="1191"/>
      <c r="BK27" s="1191" t="s">
        <v>2019</v>
      </c>
      <c r="BL27" s="1191"/>
      <c r="BM27" s="1191" t="s">
        <v>2092</v>
      </c>
      <c r="BN27" s="1191"/>
      <c r="BO27" s="1181"/>
    </row>
    <row r="28" spans="1:84" s="1182" customFormat="1" ht="17.100000000000001" hidden="1" customHeight="1">
      <c r="A28" s="3095" t="s">
        <v>2831</v>
      </c>
      <c r="B28" s="3096"/>
      <c r="C28" s="3096"/>
      <c r="D28" s="3097"/>
      <c r="E28" s="1190">
        <v>131242.65344171703</v>
      </c>
      <c r="F28" s="1190"/>
      <c r="G28" s="1190">
        <v>35738.166060879819</v>
      </c>
      <c r="H28" s="1190">
        <v>6189.6597568765692</v>
      </c>
      <c r="I28" s="1190">
        <v>11456.13340277295</v>
      </c>
      <c r="J28" s="1190"/>
      <c r="K28" s="1190"/>
      <c r="L28" s="1190"/>
      <c r="M28" s="1190"/>
      <c r="N28" s="1190"/>
      <c r="O28" s="1190"/>
      <c r="P28" s="1190">
        <v>11981.805100268384</v>
      </c>
      <c r="Q28" s="1190"/>
      <c r="R28" s="1190"/>
      <c r="S28" s="1190"/>
      <c r="T28" s="1190"/>
      <c r="U28" s="1190"/>
      <c r="V28" s="1190"/>
      <c r="W28" s="1190">
        <v>1329.9881353357021</v>
      </c>
      <c r="X28" s="212">
        <v>4217.443143698637</v>
      </c>
      <c r="Y28" s="212">
        <v>1641.8558302225567</v>
      </c>
      <c r="Z28" s="212">
        <v>36952.056864284896</v>
      </c>
      <c r="AA28" s="3095" t="s">
        <v>2832</v>
      </c>
      <c r="AB28" s="3096"/>
      <c r="AC28" s="3096"/>
      <c r="AD28" s="3097"/>
      <c r="AE28" s="212"/>
      <c r="AF28" s="212">
        <v>3358.7463562394632</v>
      </c>
      <c r="AG28" s="212"/>
      <c r="AH28" s="212"/>
      <c r="AI28" s="212"/>
      <c r="AJ28" s="212"/>
      <c r="AK28" s="212"/>
      <c r="AL28" s="212"/>
      <c r="AM28" s="212"/>
      <c r="AN28" s="212"/>
      <c r="AO28" s="212">
        <v>5996.2304408118398</v>
      </c>
      <c r="AP28" s="212">
        <v>7662.7471868962266</v>
      </c>
      <c r="AQ28" s="212">
        <v>690.24202525543592</v>
      </c>
      <c r="AR28" s="212">
        <v>18944.626940982682</v>
      </c>
      <c r="AS28" s="212">
        <v>586.4619130306005</v>
      </c>
      <c r="AT28" s="212"/>
      <c r="AU28" s="212"/>
      <c r="AV28" s="212"/>
      <c r="AW28" s="212"/>
      <c r="AX28" s="212"/>
      <c r="AY28" s="212"/>
      <c r="AZ28" s="212"/>
      <c r="BA28" s="212"/>
      <c r="BB28" s="212">
        <v>5038.5874307746826</v>
      </c>
      <c r="BC28" s="212"/>
      <c r="BD28" s="212"/>
      <c r="BE28" s="212"/>
      <c r="BF28" s="212"/>
      <c r="BG28" s="212">
        <v>5038.5874307746826</v>
      </c>
      <c r="BH28" s="212">
        <v>7232.9697450579442</v>
      </c>
      <c r="BI28" s="212"/>
      <c r="BJ28" s="212"/>
      <c r="BK28" s="212">
        <v>5853.1535932033694</v>
      </c>
      <c r="BL28" s="212"/>
      <c r="BM28" s="212">
        <v>233.45425891607707</v>
      </c>
      <c r="BN28" s="212"/>
      <c r="BO28" s="1181"/>
    </row>
    <row r="29" spans="1:84" s="1182" customFormat="1" ht="17.100000000000001" hidden="1" customHeight="1">
      <c r="A29" s="3095" t="s">
        <v>2833</v>
      </c>
      <c r="B29" s="3095"/>
      <c r="C29" s="3095"/>
      <c r="D29" s="3100"/>
      <c r="E29" s="1190">
        <v>141368.27721894893</v>
      </c>
      <c r="F29" s="1190"/>
      <c r="G29" s="1190">
        <v>40376.421066085597</v>
      </c>
      <c r="H29" s="1190">
        <v>7430.4396595193593</v>
      </c>
      <c r="I29" s="1190">
        <v>11876.941514670014</v>
      </c>
      <c r="J29" s="1190"/>
      <c r="K29" s="1190"/>
      <c r="L29" s="1190"/>
      <c r="M29" s="1190"/>
      <c r="N29" s="1190"/>
      <c r="O29" s="1190"/>
      <c r="P29" s="1190">
        <v>14003.729006123716</v>
      </c>
      <c r="Q29" s="1190"/>
      <c r="R29" s="1190"/>
      <c r="S29" s="1190"/>
      <c r="T29" s="1190"/>
      <c r="U29" s="1190"/>
      <c r="V29" s="1190"/>
      <c r="W29" s="1190">
        <v>1403.2603423912194</v>
      </c>
      <c r="X29" s="212">
        <v>4895.2017779295138</v>
      </c>
      <c r="Y29" s="212">
        <v>1755.9675311506728</v>
      </c>
      <c r="Z29" s="212">
        <v>37269.232333056541</v>
      </c>
      <c r="AA29" s="3095" t="s">
        <v>2834</v>
      </c>
      <c r="AB29" s="3095"/>
      <c r="AC29" s="3095"/>
      <c r="AD29" s="3100"/>
      <c r="AE29" s="212"/>
      <c r="AF29" s="212">
        <v>3049.4091506434647</v>
      </c>
      <c r="AG29" s="212"/>
      <c r="AH29" s="212"/>
      <c r="AI29" s="212"/>
      <c r="AJ29" s="212"/>
      <c r="AK29" s="212"/>
      <c r="AL29" s="212"/>
      <c r="AM29" s="212"/>
      <c r="AN29" s="212"/>
      <c r="AO29" s="212">
        <v>6190.5230020553863</v>
      </c>
      <c r="AP29" s="212">
        <v>8429.8469094916763</v>
      </c>
      <c r="AQ29" s="212">
        <v>829.39442678630144</v>
      </c>
      <c r="AR29" s="212">
        <v>18348.671482147132</v>
      </c>
      <c r="AS29" s="212">
        <v>643.92939221555935</v>
      </c>
      <c r="AT29" s="212"/>
      <c r="AU29" s="212"/>
      <c r="AV29" s="212"/>
      <c r="AW29" s="212"/>
      <c r="AX29" s="212"/>
      <c r="AY29" s="212"/>
      <c r="AZ29" s="212"/>
      <c r="BA29" s="212"/>
      <c r="BB29" s="212">
        <v>4959.295271592463</v>
      </c>
      <c r="BC29" s="212"/>
      <c r="BD29" s="212"/>
      <c r="BE29" s="212"/>
      <c r="BF29" s="212"/>
      <c r="BG29" s="212">
        <v>4959.295271592463</v>
      </c>
      <c r="BH29" s="212">
        <v>6852.5584430575373</v>
      </c>
      <c r="BI29" s="212"/>
      <c r="BJ29" s="212"/>
      <c r="BK29" s="212">
        <v>5701.1728290389619</v>
      </c>
      <c r="BL29" s="212"/>
      <c r="BM29" s="212">
        <v>191.71554624257877</v>
      </c>
      <c r="BN29" s="212"/>
      <c r="BO29" s="1181"/>
    </row>
    <row r="30" spans="1:84" s="1182" customFormat="1" ht="17.100000000000001" hidden="1" customHeight="1">
      <c r="A30" s="3095" t="s">
        <v>2835</v>
      </c>
      <c r="B30" s="3095"/>
      <c r="C30" s="3095"/>
      <c r="D30" s="3100"/>
      <c r="E30" s="1190">
        <v>138847.41528557913</v>
      </c>
      <c r="F30" s="1190"/>
      <c r="G30" s="1190">
        <v>41197.054414681719</v>
      </c>
      <c r="H30" s="1190">
        <v>6946.7841732304105</v>
      </c>
      <c r="I30" s="1190">
        <v>11703.358702067888</v>
      </c>
      <c r="J30" s="1190"/>
      <c r="K30" s="1190"/>
      <c r="L30" s="1190"/>
      <c r="M30" s="1190"/>
      <c r="N30" s="1190"/>
      <c r="O30" s="1190"/>
      <c r="P30" s="1190">
        <v>14699.864745677465</v>
      </c>
      <c r="Q30" s="1190"/>
      <c r="R30" s="1190"/>
      <c r="S30" s="1190"/>
      <c r="T30" s="1190"/>
      <c r="U30" s="1190"/>
      <c r="V30" s="1190"/>
      <c r="W30" s="1190">
        <v>1705.1058689892645</v>
      </c>
      <c r="X30" s="212">
        <v>5158.1419126114051</v>
      </c>
      <c r="Y30" s="212">
        <v>1658.7305922706355</v>
      </c>
      <c r="Z30" s="212">
        <v>39327.460588000205</v>
      </c>
      <c r="AA30" s="3095" t="s">
        <v>2836</v>
      </c>
      <c r="AB30" s="3095"/>
      <c r="AC30" s="3095"/>
      <c r="AD30" s="3100"/>
      <c r="AE30" s="212"/>
      <c r="AF30" s="212">
        <v>3307.9935318721459</v>
      </c>
      <c r="AG30" s="212"/>
      <c r="AH30" s="212"/>
      <c r="AI30" s="212"/>
      <c r="AJ30" s="212"/>
      <c r="AK30" s="212"/>
      <c r="AL30" s="212"/>
      <c r="AM30" s="212"/>
      <c r="AN30" s="212"/>
      <c r="AO30" s="212">
        <v>6619.8707735134749</v>
      </c>
      <c r="AP30" s="212">
        <v>9979.5479325617016</v>
      </c>
      <c r="AQ30" s="212">
        <v>1022.8248889603675</v>
      </c>
      <c r="AR30" s="212">
        <v>17661.028464300958</v>
      </c>
      <c r="AS30" s="212">
        <v>691.05851796347542</v>
      </c>
      <c r="AT30" s="212"/>
      <c r="AU30" s="212"/>
      <c r="AV30" s="212"/>
      <c r="AW30" s="212"/>
      <c r="AX30" s="212"/>
      <c r="AY30" s="212"/>
      <c r="AZ30" s="212"/>
      <c r="BA30" s="212"/>
      <c r="BB30" s="212">
        <v>4751.6715609288749</v>
      </c>
      <c r="BC30" s="212"/>
      <c r="BD30" s="212"/>
      <c r="BE30" s="212"/>
      <c r="BF30" s="212"/>
      <c r="BG30" s="212">
        <v>4751.6715609288749</v>
      </c>
      <c r="BH30" s="212">
        <v>6287.7301288130038</v>
      </c>
      <c r="BI30" s="212"/>
      <c r="BJ30" s="212"/>
      <c r="BK30" s="212">
        <v>5613.9694110910705</v>
      </c>
      <c r="BL30" s="212"/>
      <c r="BM30" s="212">
        <v>316.59884550457059</v>
      </c>
      <c r="BN30" s="212"/>
      <c r="BO30" s="1181"/>
    </row>
    <row r="31" spans="1:84" s="1182" customFormat="1" ht="14.45" customHeight="1">
      <c r="A31" s="3229" t="s">
        <v>2837</v>
      </c>
      <c r="B31" s="3229"/>
      <c r="C31" s="3229"/>
      <c r="D31" s="3230"/>
      <c r="E31" s="2945">
        <f>'39'!E31</f>
        <v>10.640223218556514</v>
      </c>
      <c r="F31" s="2945">
        <f>'39'!F31</f>
        <v>6.7855654088794237</v>
      </c>
      <c r="G31" s="2945">
        <f>'39'!G31</f>
        <v>1.4764429568270399</v>
      </c>
      <c r="H31" s="2945">
        <f>'39'!H31</f>
        <v>3.699793904179359</v>
      </c>
      <c r="I31" s="2945">
        <f>'39'!I31</f>
        <v>0.536150119824233</v>
      </c>
      <c r="J31" s="2945">
        <f>'39'!J31</f>
        <v>0.3505535199789182</v>
      </c>
      <c r="K31" s="2945">
        <f>'39'!K31</f>
        <v>1.4279344318972364E-2</v>
      </c>
      <c r="L31" s="2945">
        <f>'39'!L31</f>
        <v>2.3887727679903711E-4</v>
      </c>
      <c r="M31" s="2945">
        <f>'39'!M31</f>
        <v>1.4897487267979266E-2</v>
      </c>
      <c r="N31" s="2945">
        <f>'39'!N31</f>
        <v>2.9545563878526859E-2</v>
      </c>
      <c r="O31" s="2945">
        <f>'39'!O31</f>
        <v>5.9719319199759278E-5</v>
      </c>
      <c r="P31" s="2945">
        <f>'39'!P31</f>
        <v>2.4211550941733634E-2</v>
      </c>
      <c r="Q31" s="2945">
        <f>'39'!Q31</f>
        <v>1.3735443415944634E-3</v>
      </c>
      <c r="R31" s="2945">
        <f>'39'!R31</f>
        <v>8.4660917218368908E-4</v>
      </c>
      <c r="S31" s="2945">
        <f>'39'!S31</f>
        <v>2.5679307255896491E-3</v>
      </c>
      <c r="T31" s="2945">
        <f>'39'!T31</f>
        <v>1.1943863839951856E-4</v>
      </c>
      <c r="U31" s="2945">
        <f>'39'!U31</f>
        <v>4.4534504529337741E-3</v>
      </c>
      <c r="V31" s="2945">
        <f>'39'!V31</f>
        <v>1.3606773231939874E-2</v>
      </c>
      <c r="W31" s="2945">
        <f>'39'!W31</f>
        <v>7.9822881216148611E-2</v>
      </c>
      <c r="X31" s="2946">
        <f>'39'!X31</f>
        <v>1.0172797659273223</v>
      </c>
      <c r="Y31" s="2946">
        <f>'39'!Y31</f>
        <v>2.146364018427803</v>
      </c>
      <c r="Z31" s="2946">
        <f>'39'!Z31</f>
        <v>1.6093285478730202</v>
      </c>
      <c r="AA31" s="3229" t="s">
        <v>2838</v>
      </c>
      <c r="AB31" s="3231"/>
      <c r="AC31" s="3231"/>
      <c r="AD31" s="3232"/>
      <c r="AE31" s="1193">
        <f>'39'!AE31</f>
        <v>3.7018099257149282</v>
      </c>
      <c r="AF31" s="1193">
        <f>'39'!AF31</f>
        <v>0.44017529818130841</v>
      </c>
      <c r="AG31" s="1193">
        <f>'39'!AG31</f>
        <v>8.3466648462628398E-2</v>
      </c>
      <c r="AH31" s="1193">
        <f>'39'!AH31</f>
        <v>6.9740820506761822E-2</v>
      </c>
      <c r="AI31" s="1193">
        <f>'39'!AI31</f>
        <v>5.7885093919137237E-2</v>
      </c>
      <c r="AJ31" s="1193">
        <f>'39'!AJ31</f>
        <v>4.4981146272424714E-2</v>
      </c>
      <c r="AK31" s="1193">
        <f>'39'!AK31</f>
        <v>5.9652654032981735E-2</v>
      </c>
      <c r="AL31" s="1193">
        <f>'39'!AL31</f>
        <v>2.4255015004458067E-2</v>
      </c>
      <c r="AM31" s="1193">
        <f>'39'!AM31</f>
        <v>2.1434225471329907E-2</v>
      </c>
      <c r="AN31" s="1193">
        <f>'39'!AN31</f>
        <v>2.0944910429820038E-2</v>
      </c>
      <c r="AO31" s="1193">
        <f>'39'!AO31</f>
        <v>3.1067139268637724E-2</v>
      </c>
      <c r="AP31" s="1193">
        <f>'39'!AP31</f>
        <v>6.0170372839566132E-2</v>
      </c>
      <c r="AQ31" s="1193">
        <f>'39'!AQ31</f>
        <v>1.142340588496553</v>
      </c>
      <c r="AR31" s="1193">
        <f>'39'!AR31</f>
        <v>3.2616346275336183</v>
      </c>
      <c r="AS31" s="1193">
        <f>'39'!AS31</f>
        <v>0.22618603386125113</v>
      </c>
      <c r="AT31" s="1193">
        <f>'39'!AT31</f>
        <v>0.20956262438902881</v>
      </c>
      <c r="AU31" s="1193">
        <f>'39'!AU31</f>
        <v>0.26289371678374068</v>
      </c>
      <c r="AV31" s="1193">
        <f>'39'!AV31</f>
        <v>0.17052310632046835</v>
      </c>
      <c r="AW31" s="1193">
        <f>'39'!AW31</f>
        <v>0.13892290230797819</v>
      </c>
      <c r="AX31" s="1193">
        <f>'39'!AX31</f>
        <v>0.16172894393371454</v>
      </c>
      <c r="AY31" s="1193">
        <f>'39'!AY31</f>
        <v>3.0736969940623731E-2</v>
      </c>
      <c r="AZ31" s="1193">
        <f>'39'!AZ31</f>
        <v>1.0796977770631147E-2</v>
      </c>
      <c r="BA31" s="1193">
        <f>'39'!BA31</f>
        <v>2.6503905298445974E-2</v>
      </c>
      <c r="BB31" s="1193">
        <f>'39'!BB31</f>
        <v>7.1940414912289863E-2</v>
      </c>
      <c r="BC31" s="1193">
        <f>'39'!BC31</f>
        <v>6.4684187294265366E-3</v>
      </c>
      <c r="BD31" s="1193">
        <f>'39'!BD31</f>
        <v>1.4464165286029892E-2</v>
      </c>
      <c r="BE31" s="1193">
        <f>'39'!BE31</f>
        <v>3.1742796880574208E-2</v>
      </c>
      <c r="BF31" s="1193">
        <f>'39'!BF31</f>
        <v>9.9779471701558079E-4</v>
      </c>
      <c r="BG31" s="1193">
        <f>'39'!BG31</f>
        <v>5.9751606686886151E-2</v>
      </c>
      <c r="BH31" s="1193">
        <f>'39'!BH31</f>
        <v>2.119294039037066</v>
      </c>
      <c r="BI31" s="1193">
        <f>'39'!BI31</f>
        <v>1.0791448921531104</v>
      </c>
      <c r="BJ31" s="1193">
        <f>'39'!BJ31</f>
        <v>0.15095722460775857</v>
      </c>
      <c r="BK31" s="1193">
        <f>'39'!BK31</f>
        <v>0.12174253680613098</v>
      </c>
      <c r="BL31" s="1193">
        <f>'39'!BL31</f>
        <v>0.81713302850972691</v>
      </c>
      <c r="BM31" s="1193">
        <f>'39'!BM31</f>
        <v>2.2555103702028609E-2</v>
      </c>
      <c r="BN31" s="1193">
        <f>'39'!BN31</f>
        <v>0.15284788396217247</v>
      </c>
      <c r="BO31" s="1181"/>
    </row>
    <row r="32" spans="1:84" ht="14.45" customHeight="1">
      <c r="A32" s="3228" t="s">
        <v>2093</v>
      </c>
      <c r="B32" s="3228"/>
      <c r="C32" s="3228"/>
      <c r="D32" s="1194"/>
      <c r="E32" s="2947"/>
      <c r="F32" s="660"/>
      <c r="G32" s="790"/>
      <c r="H32" s="790"/>
      <c r="I32" s="790"/>
      <c r="J32" s="790"/>
      <c r="K32" s="790"/>
      <c r="L32" s="790"/>
      <c r="M32" s="790"/>
      <c r="N32" s="790"/>
      <c r="O32" s="790"/>
      <c r="P32" s="790"/>
      <c r="Q32" s="790"/>
      <c r="R32" s="790"/>
      <c r="S32" s="790"/>
      <c r="T32" s="790"/>
      <c r="U32" s="790"/>
      <c r="V32" s="790"/>
      <c r="W32" s="790"/>
      <c r="X32" s="1949"/>
      <c r="Y32" s="1949"/>
      <c r="Z32" s="1949"/>
      <c r="AA32" s="3228" t="s">
        <v>2093</v>
      </c>
      <c r="AB32" s="3228"/>
      <c r="AC32" s="3228"/>
      <c r="AD32" s="1194"/>
      <c r="AE32" s="1195"/>
      <c r="AF32" s="1195"/>
      <c r="AG32" s="1195"/>
      <c r="AH32" s="1195"/>
      <c r="AI32" s="1195"/>
      <c r="AJ32" s="1195"/>
      <c r="AK32" s="1195"/>
      <c r="AL32" s="1195"/>
      <c r="AM32" s="1195"/>
      <c r="AN32" s="1195"/>
      <c r="AO32" s="1195"/>
      <c r="AP32" s="1195"/>
      <c r="AQ32" s="1195"/>
      <c r="AR32" s="1195"/>
      <c r="AS32" s="1195"/>
      <c r="AT32" s="1195"/>
      <c r="AU32" s="1195"/>
      <c r="AV32" s="1195"/>
      <c r="AW32" s="1195"/>
      <c r="AX32" s="1195"/>
      <c r="AY32" s="1195"/>
      <c r="AZ32" s="1195"/>
      <c r="BA32" s="1195"/>
      <c r="BB32" s="1195"/>
      <c r="BC32" s="1195"/>
      <c r="BD32" s="1195"/>
      <c r="BE32" s="1195"/>
      <c r="BF32" s="1195"/>
      <c r="BG32" s="1195"/>
      <c r="BH32" s="1195"/>
      <c r="BI32" s="1195"/>
      <c r="BJ32" s="1195"/>
      <c r="BK32" s="1195"/>
      <c r="BL32" s="1195"/>
      <c r="BM32" s="1195"/>
      <c r="BN32" s="1195"/>
    </row>
    <row r="33" spans="1:66" ht="14.45" customHeight="1">
      <c r="A33" s="318"/>
      <c r="B33" s="315" t="s">
        <v>2839</v>
      </c>
      <c r="C33" s="318"/>
      <c r="D33" s="1194"/>
      <c r="E33" s="2949">
        <f>'39'!BQ65</f>
        <v>3.1132415242840699</v>
      </c>
      <c r="F33" s="2949">
        <f>'39'!BR65</f>
        <v>2.1786830931813128</v>
      </c>
      <c r="G33" s="2949">
        <f>'39'!BS65</f>
        <v>0.71022339114259048</v>
      </c>
      <c r="H33" s="2949">
        <f>'39'!BT65</f>
        <v>0.90556578734648518</v>
      </c>
      <c r="I33" s="2949">
        <f>'39'!BU65</f>
        <v>0.36097099343948391</v>
      </c>
      <c r="J33" s="2949">
        <f>'39'!BV65</f>
        <v>0.23067175251717911</v>
      </c>
      <c r="K33" s="2949">
        <f>'39'!BW65</f>
        <v>1.1600036859519164E-2</v>
      </c>
      <c r="L33" s="2949">
        <f>'39'!BX65</f>
        <v>0</v>
      </c>
      <c r="M33" s="2949">
        <f>'39'!BY65</f>
        <v>1.1707855681510644E-2</v>
      </c>
      <c r="N33" s="2949">
        <f>'39'!BZ65</f>
        <v>2.6712954104900249E-2</v>
      </c>
      <c r="O33" s="2949">
        <f>'39'!CA65</f>
        <v>7.9948650694820685E-5</v>
      </c>
      <c r="P33" s="2949">
        <f>'39'!CB65</f>
        <v>1.5620168281000969E-2</v>
      </c>
      <c r="Q33" s="2949">
        <f>'39'!CC65</f>
        <v>1.5989730138964137E-4</v>
      </c>
      <c r="R33" s="2949">
        <f>'39'!CD65</f>
        <v>2.3984595208446206E-4</v>
      </c>
      <c r="S33" s="2949">
        <f>'39'!CE65</f>
        <v>3.9974325347410345E-4</v>
      </c>
      <c r="T33" s="2949">
        <f>'39'!CF65</f>
        <v>1.5989730138964137E-4</v>
      </c>
      <c r="U33" s="2949">
        <f>'39'!CG65</f>
        <v>1.4838496724520766E-3</v>
      </c>
      <c r="V33" s="2949">
        <f>'39'!CH65</f>
        <v>5.3980804560996749E-3</v>
      </c>
      <c r="W33" s="2949">
        <f>'39'!CI65</f>
        <v>5.665701475709442E-2</v>
      </c>
      <c r="X33" s="2949">
        <f>'39'!CJ65</f>
        <v>0.35205950693438864</v>
      </c>
      <c r="Y33" s="2949">
        <f>'39'!CK65</f>
        <v>0.19253528697261274</v>
      </c>
      <c r="Z33" s="2949">
        <f>'39'!CL65</f>
        <v>0.56289391469223937</v>
      </c>
      <c r="AA33" s="318"/>
      <c r="AB33" s="315" t="s">
        <v>2840</v>
      </c>
      <c r="AC33" s="318"/>
      <c r="AD33" s="1194"/>
      <c r="AE33" s="1196">
        <f>'39'!CM65</f>
        <v>0.74276341882775065</v>
      </c>
      <c r="AF33" s="1196">
        <f>'39'!CN65</f>
        <v>9.0738850631026505E-2</v>
      </c>
      <c r="AG33" s="1196">
        <f>'39'!CO65</f>
        <v>2.6828071349241284E-2</v>
      </c>
      <c r="AH33" s="1196">
        <f>'39'!CP65</f>
        <v>2.2808108533913438E-2</v>
      </c>
      <c r="AI33" s="1196">
        <f>'39'!CQ65</f>
        <v>7.1790885180560383E-3</v>
      </c>
      <c r="AJ33" s="1196">
        <f>'39'!CR65</f>
        <v>3.2179170283430218E-3</v>
      </c>
      <c r="AK33" s="1196">
        <f>'39'!CS65</f>
        <v>1.4959940384257606E-2</v>
      </c>
      <c r="AL33" s="1196">
        <f>'39'!CT65</f>
        <v>6.940051784835876E-3</v>
      </c>
      <c r="AM33" s="1196">
        <f>'39'!CU65</f>
        <v>6.6775710345084813E-3</v>
      </c>
      <c r="AN33" s="1196">
        <f>'39'!CV65</f>
        <v>1.962626663837873E-3</v>
      </c>
      <c r="AO33" s="1196">
        <f>'39'!CW65</f>
        <v>6.6700591197846361E-3</v>
      </c>
      <c r="AP33" s="1196">
        <f>'39'!CX65</f>
        <v>1.7590109458377322E-3</v>
      </c>
      <c r="AQ33" s="1196">
        <f>'39'!CY65</f>
        <v>0.26231532431902821</v>
      </c>
      <c r="AR33" s="1196">
        <f>'39'!CZ65</f>
        <v>0.65202456819672439</v>
      </c>
      <c r="AS33" s="1196">
        <f>'39'!DA65</f>
        <v>6.8623765728696953E-2</v>
      </c>
      <c r="AT33" s="1196">
        <f>'39'!DB65</f>
        <v>7.0849753603730733E-2</v>
      </c>
      <c r="AU33" s="1196">
        <f>'39'!DC65</f>
        <v>4.862801439374325E-2</v>
      </c>
      <c r="AV33" s="1196">
        <f>'39'!DD65</f>
        <v>3.8264570080484062E-2</v>
      </c>
      <c r="AW33" s="1196">
        <f>'39'!DE65</f>
        <v>1.7713531826936007E-2</v>
      </c>
      <c r="AX33" s="1196">
        <f>'39'!DF65</f>
        <v>3.4744331208488591E-2</v>
      </c>
      <c r="AY33" s="1196">
        <f>'39'!DG65</f>
        <v>7.4952071530739045E-3</v>
      </c>
      <c r="AZ33" s="1196">
        <f>'39'!DH65</f>
        <v>0</v>
      </c>
      <c r="BA33" s="1196">
        <f>'39'!DI65</f>
        <v>5.2374239309484804E-3</v>
      </c>
      <c r="BB33" s="1196">
        <f>'39'!DJ65</f>
        <v>1.2737069293348519E-2</v>
      </c>
      <c r="BC33" s="1196">
        <f>'39'!DK65</f>
        <v>2.8045145098972006E-3</v>
      </c>
      <c r="BD33" s="1196">
        <f>'39'!DL65</f>
        <v>1.657117487130206E-3</v>
      </c>
      <c r="BE33" s="1196">
        <f>'39'!DM65</f>
        <v>6.2036912037635459E-3</v>
      </c>
      <c r="BF33" s="1196">
        <f>'39'!DN65</f>
        <v>0</v>
      </c>
      <c r="BG33" s="1196">
        <f>'39'!DO65</f>
        <v>4.621422206593148E-3</v>
      </c>
      <c r="BH33" s="1196">
        <f>'39'!DP65</f>
        <v>0.38970924387769623</v>
      </c>
      <c r="BI33" s="1196">
        <f>'39'!DQ65</f>
        <v>0.24299120974649649</v>
      </c>
      <c r="BJ33" s="1196">
        <f>'39'!DR65</f>
        <v>2.392697614579015E-2</v>
      </c>
      <c r="BK33" s="1196">
        <f>'39'!DS65</f>
        <v>1.2967067538819562E-2</v>
      </c>
      <c r="BL33" s="1196">
        <f>'39'!DT65</f>
        <v>0.1225881900087413</v>
      </c>
      <c r="BM33" s="1196">
        <f>'39'!DU65</f>
        <v>0</v>
      </c>
      <c r="BN33" s="1196">
        <f>'39'!DV65</f>
        <v>0.19179501227499884</v>
      </c>
    </row>
    <row r="34" spans="1:66" ht="14.45" customHeight="1">
      <c r="A34" s="318"/>
      <c r="B34" s="315" t="s">
        <v>2841</v>
      </c>
      <c r="C34" s="318"/>
      <c r="D34" s="1194"/>
      <c r="E34" s="2949">
        <f>'39'!BQ66</f>
        <v>13.25400513104525</v>
      </c>
      <c r="F34" s="2949">
        <f>'39'!BR66</f>
        <v>8.0872155551555327</v>
      </c>
      <c r="G34" s="2949">
        <f>'39'!BS66</f>
        <v>1.8323871336883222</v>
      </c>
      <c r="H34" s="2949">
        <f>'39'!BT66</f>
        <v>4.177221702192071</v>
      </c>
      <c r="I34" s="2949">
        <f>'39'!BU66</f>
        <v>0.8165596537504356</v>
      </c>
      <c r="J34" s="2949">
        <f>'39'!BV66</f>
        <v>0.54912487538239274</v>
      </c>
      <c r="K34" s="2949">
        <f>'39'!BW66</f>
        <v>7.3424624557418671E-3</v>
      </c>
      <c r="L34" s="2949">
        <f>'39'!BX66</f>
        <v>8.4362365926214438E-4</v>
      </c>
      <c r="M34" s="2949">
        <f>'39'!BY66</f>
        <v>3.2197383495779566E-2</v>
      </c>
      <c r="N34" s="2949">
        <f>'39'!BZ66</f>
        <v>1.879370066833394E-2</v>
      </c>
      <c r="O34" s="2949">
        <f>'39'!CA66</f>
        <v>0</v>
      </c>
      <c r="P34" s="2949">
        <f>'39'!CB66</f>
        <v>2.0205189297899637E-2</v>
      </c>
      <c r="Q34" s="2949">
        <f>'39'!CC66</f>
        <v>2.5308709777864332E-3</v>
      </c>
      <c r="R34" s="2949">
        <f>'39'!CD66</f>
        <v>1.2654354888932166E-3</v>
      </c>
      <c r="S34" s="2949">
        <f>'39'!CE66</f>
        <v>1.6872473185242888E-3</v>
      </c>
      <c r="T34" s="2949">
        <f>'39'!CF66</f>
        <v>0</v>
      </c>
      <c r="U34" s="2949">
        <f>'39'!CG66</f>
        <v>9.2271602771528769E-3</v>
      </c>
      <c r="V34" s="2949">
        <f>'39'!CH66</f>
        <v>2.2748247544398983E-2</v>
      </c>
      <c r="W34" s="2949">
        <f>'39'!CI66</f>
        <v>0.15416051809136985</v>
      </c>
      <c r="X34" s="2949">
        <f>'39'!CJ66</f>
        <v>1.6035673278403686</v>
      </c>
      <c r="Y34" s="2949">
        <f>'39'!CK66</f>
        <v>1.7570947206012639</v>
      </c>
      <c r="Z34" s="2949">
        <f>'39'!CL66</f>
        <v>2.0776067192751326</v>
      </c>
      <c r="AA34" s="318"/>
      <c r="AB34" s="315" t="s">
        <v>2842</v>
      </c>
      <c r="AC34" s="318"/>
      <c r="AD34" s="1194"/>
      <c r="AE34" s="1196">
        <f>'39'!CM66</f>
        <v>5.0991055060053929</v>
      </c>
      <c r="AF34" s="1196">
        <f>'39'!CN66</f>
        <v>0.60623284934709099</v>
      </c>
      <c r="AG34" s="1196">
        <f>'39'!CO66</f>
        <v>0.14371193809658694</v>
      </c>
      <c r="AH34" s="1196">
        <f>'39'!CP66</f>
        <v>0.12085302576983972</v>
      </c>
      <c r="AI34" s="1196">
        <f>'39'!CQ66</f>
        <v>0.11306257037606593</v>
      </c>
      <c r="AJ34" s="1196">
        <f>'39'!CR66</f>
        <v>8.7621738776554686E-2</v>
      </c>
      <c r="AK34" s="1196">
        <f>'39'!CS66</f>
        <v>6.7911602070272734E-2</v>
      </c>
      <c r="AL34" s="1196">
        <f>'39'!CT66</f>
        <v>2.6611205909287328E-2</v>
      </c>
      <c r="AM34" s="1196">
        <f>'39'!CU66</f>
        <v>2.4510871703950724E-2</v>
      </c>
      <c r="AN34" s="1196">
        <f>'39'!CV66</f>
        <v>2.4766147782831052E-2</v>
      </c>
      <c r="AO34" s="1196">
        <f>'39'!CW66</f>
        <v>4.9068724427793489E-2</v>
      </c>
      <c r="AP34" s="1196">
        <f>'39'!CX66</f>
        <v>2.1890381126766313E-2</v>
      </c>
      <c r="AQ34" s="1196">
        <f>'39'!CY66</f>
        <v>1.8653038449412171</v>
      </c>
      <c r="AR34" s="1196">
        <f>'39'!CZ66</f>
        <v>4.4928726566583013</v>
      </c>
      <c r="AS34" s="1196">
        <f>'39'!DA66</f>
        <v>0.43533511258677843</v>
      </c>
      <c r="AT34" s="1196">
        <f>'39'!DB66</f>
        <v>0.39805678710139275</v>
      </c>
      <c r="AU34" s="1196">
        <f>'39'!DC66</f>
        <v>0.36843062747919969</v>
      </c>
      <c r="AV34" s="1196">
        <f>'39'!DD66</f>
        <v>0.31309521336816254</v>
      </c>
      <c r="AW34" s="1196">
        <f>'39'!DE66</f>
        <v>0.284528005181162</v>
      </c>
      <c r="AX34" s="1196">
        <f>'39'!DF66</f>
        <v>0.31112984711738512</v>
      </c>
      <c r="AY34" s="1196">
        <f>'39'!DG66</f>
        <v>6.6954034417082767E-2</v>
      </c>
      <c r="AZ34" s="1196">
        <f>'39'!DH66</f>
        <v>2.984090043484567E-2</v>
      </c>
      <c r="BA34" s="1196">
        <f>'39'!DI66</f>
        <v>4.5578754720177021E-2</v>
      </c>
      <c r="BB34" s="1196">
        <f>'39'!DJ66</f>
        <v>0.15577097954627186</v>
      </c>
      <c r="BC34" s="1196">
        <f>'39'!DK66</f>
        <v>7.2146535300251398E-3</v>
      </c>
      <c r="BD34" s="1196">
        <f>'39'!DL66</f>
        <v>4.7295150320840793E-2</v>
      </c>
      <c r="BE34" s="1196">
        <f>'39'!DM66</f>
        <v>4.1504767023324569E-2</v>
      </c>
      <c r="BF34" s="1196">
        <f>'39'!DN66</f>
        <v>0</v>
      </c>
      <c r="BG34" s="1196">
        <f>'39'!DO66</f>
        <v>1.6010509881225647E-2</v>
      </c>
      <c r="BH34" s="1196">
        <f>'39'!DP66</f>
        <v>2.6275688117170835</v>
      </c>
      <c r="BI34" s="1196">
        <f>'39'!DQ66</f>
        <v>1.4703004182408304</v>
      </c>
      <c r="BJ34" s="1196">
        <f>'39'!DR66</f>
        <v>0.30131506625673155</v>
      </c>
      <c r="BK34" s="1196">
        <f>'39'!DS66</f>
        <v>0.22955426020934139</v>
      </c>
      <c r="BL34" s="1196">
        <f>'39'!DT66</f>
        <v>0.72535471976269761</v>
      </c>
      <c r="BM34" s="1196">
        <f>'39'!DU66</f>
        <v>7.6130928158048172E-2</v>
      </c>
      <c r="BN34" s="1196">
        <f>'39'!DV66</f>
        <v>6.7684069884329998E-2</v>
      </c>
    </row>
    <row r="35" spans="1:66" ht="14.45" customHeight="1">
      <c r="A35" s="318"/>
      <c r="B35" s="315" t="s">
        <v>2843</v>
      </c>
      <c r="C35" s="318"/>
      <c r="D35" s="1194"/>
      <c r="E35" s="2949">
        <f>'39'!BQ67</f>
        <v>29.354961978867706</v>
      </c>
      <c r="F35" s="2949">
        <f>'39'!BR67</f>
        <v>17.65185100952807</v>
      </c>
      <c r="G35" s="2949">
        <f>'39'!BS67</f>
        <v>3.3682079009507198</v>
      </c>
      <c r="H35" s="2949">
        <f>'39'!BT67</f>
        <v>9.8781396209352117</v>
      </c>
      <c r="I35" s="2949">
        <f>'39'!BU67</f>
        <v>1.098189391397753</v>
      </c>
      <c r="J35" s="2949">
        <f>'39'!BV67</f>
        <v>0.74663443563838694</v>
      </c>
      <c r="K35" s="2949">
        <f>'39'!BW67</f>
        <v>1.2007554075310371E-2</v>
      </c>
      <c r="L35" s="2949">
        <f>'39'!BX67</f>
        <v>0</v>
      </c>
      <c r="M35" s="2949">
        <f>'39'!BY67</f>
        <v>1.6338168724032553E-2</v>
      </c>
      <c r="N35" s="2949">
        <f>'39'!BZ67</f>
        <v>5.1015213887833581E-2</v>
      </c>
      <c r="O35" s="2949">
        <f>'39'!CA67</f>
        <v>0</v>
      </c>
      <c r="P35" s="2949">
        <f>'39'!CB67</f>
        <v>5.8702810820035325E-2</v>
      </c>
      <c r="Q35" s="2949">
        <f>'39'!CC67</f>
        <v>9.8216245739813409E-3</v>
      </c>
      <c r="R35" s="2949">
        <f>'39'!CD67</f>
        <v>5.0346142774056902E-3</v>
      </c>
      <c r="S35" s="2949">
        <f>'39'!CE67</f>
        <v>3.5077230621361932E-3</v>
      </c>
      <c r="T35" s="2949">
        <f>'39'!CF67</f>
        <v>0</v>
      </c>
      <c r="U35" s="2949">
        <f>'39'!CG67</f>
        <v>1.052316918640858E-2</v>
      </c>
      <c r="V35" s="2949">
        <f>'39'!CH67</f>
        <v>4.0967558027652999E-2</v>
      </c>
      <c r="W35" s="2949">
        <f>'39'!CI67</f>
        <v>0.14293497451214188</v>
      </c>
      <c r="X35" s="2949">
        <f>'39'!CJ67</f>
        <v>3.3807206075064413</v>
      </c>
      <c r="Y35" s="2949">
        <f>'39'!CK67</f>
        <v>5.399229622031017</v>
      </c>
      <c r="Z35" s="2949">
        <f>'39'!CL67</f>
        <v>4.4055034876421404</v>
      </c>
      <c r="AA35" s="318"/>
      <c r="AB35" s="315" t="s">
        <v>2844</v>
      </c>
      <c r="AC35" s="318"/>
      <c r="AD35" s="1194"/>
      <c r="AE35" s="1196">
        <f>'39'!CM67</f>
        <v>11.703110969339621</v>
      </c>
      <c r="AF35" s="1196">
        <f>'39'!CN67</f>
        <v>1.4148258745075222</v>
      </c>
      <c r="AG35" s="1196">
        <f>'39'!CO67</f>
        <v>0.34398916257337175</v>
      </c>
      <c r="AH35" s="1196">
        <f>'39'!CP67</f>
        <v>0.23956376121074907</v>
      </c>
      <c r="AI35" s="1196">
        <f>'39'!CQ67</f>
        <v>0.26469160239118189</v>
      </c>
      <c r="AJ35" s="1196">
        <f>'39'!CR67</f>
        <v>0.13797327704037557</v>
      </c>
      <c r="AK35" s="1196">
        <f>'39'!CS67</f>
        <v>0.16662738087814988</v>
      </c>
      <c r="AL35" s="1196">
        <f>'39'!CT67</f>
        <v>0.1061121130261586</v>
      </c>
      <c r="AM35" s="1196">
        <f>'39'!CU67</f>
        <v>6.6738105049693811E-2</v>
      </c>
      <c r="AN35" s="1196">
        <f>'39'!CV67</f>
        <v>3.994756339294557E-2</v>
      </c>
      <c r="AO35" s="1196">
        <f>'39'!CW67</f>
        <v>0.10851384263898241</v>
      </c>
      <c r="AP35" s="1196">
        <f>'39'!CX67</f>
        <v>7.7281552042528928E-2</v>
      </c>
      <c r="AQ35" s="1196">
        <f>'39'!CY67</f>
        <v>4.3485209085475187</v>
      </c>
      <c r="AR35" s="1196">
        <f>'39'!CZ67</f>
        <v>10.288285094832098</v>
      </c>
      <c r="AS35" s="1196">
        <f>'39'!DA67</f>
        <v>0.73197643802087498</v>
      </c>
      <c r="AT35" s="1196">
        <f>'39'!DB67</f>
        <v>0.59085156537673156</v>
      </c>
      <c r="AU35" s="1196">
        <f>'39'!DC67</f>
        <v>1.1471348772451362</v>
      </c>
      <c r="AV35" s="1196">
        <f>'39'!DD67</f>
        <v>0.7195637773698661</v>
      </c>
      <c r="AW35" s="1196">
        <f>'39'!DE67</f>
        <v>0.48996357564652537</v>
      </c>
      <c r="AX35" s="1196">
        <f>'39'!DF67</f>
        <v>0.60432062789241692</v>
      </c>
      <c r="AY35" s="1196">
        <f>'39'!DG67</f>
        <v>0.12569391347201708</v>
      </c>
      <c r="AZ35" s="1196">
        <f>'39'!DH67</f>
        <v>4.624710695326064E-2</v>
      </c>
      <c r="BA35" s="1196">
        <f>'39'!DI67</f>
        <v>0.15219542549043202</v>
      </c>
      <c r="BB35" s="1196">
        <f>'39'!DJ67</f>
        <v>0.26210751664725263</v>
      </c>
      <c r="BC35" s="1196">
        <f>'39'!DK67</f>
        <v>1.6972131354128509E-2</v>
      </c>
      <c r="BD35" s="1196">
        <f>'39'!DL67</f>
        <v>5.2728582366170174E-2</v>
      </c>
      <c r="BE35" s="1196">
        <f>'39'!DM67</f>
        <v>0.15274119321539384</v>
      </c>
      <c r="BF35" s="1196">
        <f>'39'!DN67</f>
        <v>2.104633837281716E-3</v>
      </c>
      <c r="BG35" s="1196">
        <f>'39'!DO67</f>
        <v>0.2311169157942865</v>
      </c>
      <c r="BH35" s="1196">
        <f>'39'!DP67</f>
        <v>5.9397641862845827</v>
      </c>
      <c r="BI35" s="1196">
        <f>'39'!DQ67</f>
        <v>3.17752005295984</v>
      </c>
      <c r="BJ35" s="1196">
        <f>'39'!DR67</f>
        <v>0.48626956343841787</v>
      </c>
      <c r="BK35" s="1196">
        <f>'39'!DS67</f>
        <v>0.46894265942750418</v>
      </c>
      <c r="BL35" s="1196">
        <f>'39'!DT67</f>
        <v>1.9161567050311381</v>
      </c>
      <c r="BM35" s="1196">
        <f>'39'!DU67</f>
        <v>0.13834437989851089</v>
      </c>
      <c r="BN35" s="1196">
        <f>'39'!DV67</f>
        <v>0</v>
      </c>
    </row>
    <row r="36" spans="1:66" ht="14.45" customHeight="1">
      <c r="A36" s="318"/>
      <c r="B36" s="315" t="s">
        <v>2845</v>
      </c>
      <c r="C36" s="318"/>
      <c r="D36" s="1194"/>
      <c r="E36" s="2949">
        <f>'39'!BQ68</f>
        <v>70.621557408159831</v>
      </c>
      <c r="F36" s="2949">
        <f>'39'!BR68</f>
        <v>42.440696940454949</v>
      </c>
      <c r="G36" s="2949">
        <f>'39'!BS68</f>
        <v>7.0189780748723889</v>
      </c>
      <c r="H36" s="2949">
        <f>'39'!BT68</f>
        <v>24.671584697032401</v>
      </c>
      <c r="I36" s="2949">
        <f>'39'!BU68</f>
        <v>1.289242540607302</v>
      </c>
      <c r="J36" s="2949">
        <f>'39'!BV68</f>
        <v>0.89583915653513913</v>
      </c>
      <c r="K36" s="2949">
        <f>'39'!BW68</f>
        <v>6.8497183952345594E-2</v>
      </c>
      <c r="L36" s="2949">
        <f>'39'!BX68</f>
        <v>7.2990562229032609E-3</v>
      </c>
      <c r="M36" s="2949">
        <f>'39'!BY68</f>
        <v>1.2394623774741384E-2</v>
      </c>
      <c r="N36" s="2949">
        <f>'39'!BZ68</f>
        <v>3.6495281114516305E-3</v>
      </c>
      <c r="O36" s="2949">
        <f>'39'!CA68</f>
        <v>0</v>
      </c>
      <c r="P36" s="2949">
        <f>'39'!CB68</f>
        <v>2.6691157425789203E-2</v>
      </c>
      <c r="Q36" s="2949">
        <f>'39'!CC68</f>
        <v>3.6495281114516305E-3</v>
      </c>
      <c r="R36" s="2949">
        <f>'39'!CD68</f>
        <v>0</v>
      </c>
      <c r="S36" s="2949">
        <f>'39'!CE68</f>
        <v>0</v>
      </c>
      <c r="T36" s="2949">
        <f>'39'!CF68</f>
        <v>0</v>
      </c>
      <c r="U36" s="2949">
        <f>'39'!CG68</f>
        <v>2.9699608079399472E-2</v>
      </c>
      <c r="V36" s="2949">
        <f>'39'!CH68</f>
        <v>6.9341034117580982E-2</v>
      </c>
      <c r="W36" s="2949">
        <f>'39'!CI68</f>
        <v>0.16738767551942055</v>
      </c>
      <c r="X36" s="2949">
        <f>'39'!CJ68</f>
        <v>5.7768638866749598</v>
      </c>
      <c r="Y36" s="2949">
        <f>'39'!CK68</f>
        <v>17.60547826975013</v>
      </c>
      <c r="Z36" s="2949">
        <f>'39'!CL68</f>
        <v>10.750134168550172</v>
      </c>
      <c r="AA36" s="318"/>
      <c r="AB36" s="315" t="s">
        <v>2846</v>
      </c>
      <c r="AC36" s="318"/>
      <c r="AD36" s="1194"/>
      <c r="AE36" s="1196">
        <f>'39'!CM68</f>
        <v>28.180860467704868</v>
      </c>
      <c r="AF36" s="1196">
        <f>'39'!CN68</f>
        <v>1.6106854612146315</v>
      </c>
      <c r="AG36" s="1196">
        <f>'39'!CO68</f>
        <v>0.19027547234988756</v>
      </c>
      <c r="AH36" s="1196">
        <f>'39'!CP68</f>
        <v>0.11793461190326421</v>
      </c>
      <c r="AI36" s="1196">
        <f>'39'!CQ68</f>
        <v>0.22413457631417474</v>
      </c>
      <c r="AJ36" s="1196">
        <f>'39'!CR68</f>
        <v>0.29596576308746292</v>
      </c>
      <c r="AK36" s="1196">
        <f>'39'!CS68</f>
        <v>0.24049987619383478</v>
      </c>
      <c r="AL36" s="1196">
        <f>'39'!CT68</f>
        <v>7.9168991254369464E-2</v>
      </c>
      <c r="AM36" s="1196">
        <f>'39'!CU68</f>
        <v>0.17119839913460316</v>
      </c>
      <c r="AN36" s="1196">
        <f>'39'!CV68</f>
        <v>9.2125327188398776E-2</v>
      </c>
      <c r="AO36" s="1196">
        <f>'39'!CW68</f>
        <v>0.22351232011553382</v>
      </c>
      <c r="AP36" s="1196">
        <f>'39'!CX68</f>
        <v>8.0289618451935871E-2</v>
      </c>
      <c r="AQ36" s="1196">
        <f>'39'!CY68</f>
        <v>7.1063511257684313</v>
      </c>
      <c r="AR36" s="1196">
        <f>'39'!CZ68</f>
        <v>26.570175006490228</v>
      </c>
      <c r="AS36" s="1196">
        <f>'39'!DA68</f>
        <v>1.1691488936131702</v>
      </c>
      <c r="AT36" s="1196">
        <f>'39'!DB68</f>
        <v>1.0768084644269846</v>
      </c>
      <c r="AU36" s="1196">
        <f>'39'!DC68</f>
        <v>1.5169000733009048</v>
      </c>
      <c r="AV36" s="1196">
        <f>'39'!DD68</f>
        <v>1.1613510673711547</v>
      </c>
      <c r="AW36" s="1196">
        <f>'39'!DE68</f>
        <v>1.2086671253954553</v>
      </c>
      <c r="AX36" s="1196">
        <f>'39'!DF68</f>
        <v>0.63695713763966688</v>
      </c>
      <c r="AY36" s="1196">
        <f>'39'!DG68</f>
        <v>7.9043924722428285E-2</v>
      </c>
      <c r="AZ36" s="1196">
        <f>'39'!DH68</f>
        <v>6.2512694821349968E-2</v>
      </c>
      <c r="BA36" s="1196">
        <f>'39'!DI68</f>
        <v>5.3470538339376456E-2</v>
      </c>
      <c r="BB36" s="1196">
        <f>'39'!DJ68</f>
        <v>0.21910929620892508</v>
      </c>
      <c r="BC36" s="1196">
        <f>'39'!DK68</f>
        <v>4.7218482319064552E-2</v>
      </c>
      <c r="BD36" s="1196">
        <f>'39'!DL68</f>
        <v>5.3071499101581314E-2</v>
      </c>
      <c r="BE36" s="1196">
        <f>'39'!DM68</f>
        <v>0.11629704338885462</v>
      </c>
      <c r="BF36" s="1196">
        <f>'39'!DN68</f>
        <v>9.8831868495383307E-3</v>
      </c>
      <c r="BG36" s="1196">
        <f>'39'!DO68</f>
        <v>0.60658344426821986</v>
      </c>
      <c r="BH36" s="1196">
        <f>'39'!DP68</f>
        <v>19.463823880721801</v>
      </c>
      <c r="BI36" s="1196">
        <f>'39'!DQ68</f>
        <v>7.8792874856537862</v>
      </c>
      <c r="BJ36" s="1196">
        <f>'39'!DR68</f>
        <v>1.4717310777595518</v>
      </c>
      <c r="BK36" s="1196">
        <f>'39'!DS68</f>
        <v>1.1652655479906078</v>
      </c>
      <c r="BL36" s="1196">
        <f>'39'!DT68</f>
        <v>9.0247332219525163</v>
      </c>
      <c r="BM36" s="1196">
        <f>'39'!DU68</f>
        <v>0</v>
      </c>
      <c r="BN36" s="1196">
        <f>'39'!DV68</f>
        <v>0</v>
      </c>
    </row>
    <row r="37" spans="1:66" ht="14.45" customHeight="1">
      <c r="A37" s="312"/>
      <c r="B37" s="315" t="s">
        <v>2847</v>
      </c>
      <c r="C37" s="312"/>
      <c r="D37" s="1197"/>
      <c r="E37" s="2949">
        <f>'39'!BQ69</f>
        <v>153.1093577923321</v>
      </c>
      <c r="F37" s="2949">
        <f>'39'!BR69</f>
        <v>96.203378005135505</v>
      </c>
      <c r="G37" s="2949">
        <f>'39'!BS69</f>
        <v>13.729507637994415</v>
      </c>
      <c r="H37" s="2949">
        <f>'39'!BT69</f>
        <v>63.813640929730219</v>
      </c>
      <c r="I37" s="2949">
        <f>'39'!BU69</f>
        <v>2.5628331280212553</v>
      </c>
      <c r="J37" s="2949">
        <f>'39'!BV69</f>
        <v>1.6242497968334251</v>
      </c>
      <c r="K37" s="2949">
        <f>'39'!BW69</f>
        <v>0.15226171087643597</v>
      </c>
      <c r="L37" s="2949">
        <f>'39'!BX69</f>
        <v>0</v>
      </c>
      <c r="M37" s="2949">
        <f>'39'!BY69</f>
        <v>0</v>
      </c>
      <c r="N37" s="2949">
        <f>'39'!BZ69</f>
        <v>0.13010734676378558</v>
      </c>
      <c r="O37" s="2949">
        <f>'39'!CA69</f>
        <v>0</v>
      </c>
      <c r="P37" s="2949">
        <f>'39'!CB69</f>
        <v>0.39078047517628139</v>
      </c>
      <c r="Q37" s="2949">
        <f>'39'!CC69</f>
        <v>0</v>
      </c>
      <c r="R37" s="2949">
        <f>'39'!CD69</f>
        <v>8.4810453711046032E-3</v>
      </c>
      <c r="S37" s="2949">
        <f>'39'!CE69</f>
        <v>8.4810453711046032E-3</v>
      </c>
      <c r="T37" s="2949">
        <f>'39'!CF69</f>
        <v>0</v>
      </c>
      <c r="U37" s="2949">
        <f>'39'!CG69</f>
        <v>5.9367317597732221E-2</v>
      </c>
      <c r="V37" s="2949">
        <f>'39'!CH69</f>
        <v>0.11025358982435984</v>
      </c>
      <c r="W37" s="2949">
        <f>'39'!CI69</f>
        <v>7.8850800207026589E-2</v>
      </c>
      <c r="X37" s="2949">
        <f>'39'!CJ69</f>
        <v>11.925120439689586</v>
      </c>
      <c r="Y37" s="2949">
        <f>'39'!CK69</f>
        <v>49.325687362019394</v>
      </c>
      <c r="Z37" s="2949">
        <f>'39'!CL69</f>
        <v>18.660229437410848</v>
      </c>
      <c r="AA37" s="312"/>
      <c r="AB37" s="315" t="s">
        <v>2848</v>
      </c>
      <c r="AC37" s="312"/>
      <c r="AD37" s="1197"/>
      <c r="AE37" s="1196">
        <f>'39'!CM69</f>
        <v>56.9059797871966</v>
      </c>
      <c r="AF37" s="1196">
        <f>'39'!CN69</f>
        <v>7.3032006700442063</v>
      </c>
      <c r="AG37" s="1196">
        <f>'39'!CO69</f>
        <v>0.85495224492352684</v>
      </c>
      <c r="AH37" s="1196">
        <f>'39'!CP69</f>
        <v>0.68831116425344441</v>
      </c>
      <c r="AI37" s="1196">
        <f>'39'!CQ69</f>
        <v>1.2210301326467572</v>
      </c>
      <c r="AJ37" s="1196">
        <f>'39'!CR69</f>
        <v>1.2840532562105031</v>
      </c>
      <c r="AK37" s="1196">
        <f>'39'!CS69</f>
        <v>0.87710660903617699</v>
      </c>
      <c r="AL37" s="1196">
        <f>'39'!CT69</f>
        <v>0.50759965903836934</v>
      </c>
      <c r="AM37" s="1196">
        <f>'39'!CU69</f>
        <v>0.51554006796733221</v>
      </c>
      <c r="AN37" s="1196">
        <f>'39'!CV69</f>
        <v>0.69977203637655871</v>
      </c>
      <c r="AO37" s="1196">
        <f>'39'!CW69</f>
        <v>0.58327667927284121</v>
      </c>
      <c r="AP37" s="1196">
        <f>'39'!CX69</f>
        <v>0.21573659162747336</v>
      </c>
      <c r="AQ37" s="1196">
        <f>'39'!CY69</f>
        <v>13.85697102739436</v>
      </c>
      <c r="AR37" s="1196">
        <f>'39'!CZ69</f>
        <v>49.602779117152387</v>
      </c>
      <c r="AS37" s="1196">
        <f>'39'!DA69</f>
        <v>1.5117737559646658</v>
      </c>
      <c r="AT37" s="1196">
        <f>'39'!DB69</f>
        <v>1.630911580456196</v>
      </c>
      <c r="AU37" s="1196">
        <f>'39'!DC69</f>
        <v>3.0864718493192447</v>
      </c>
      <c r="AV37" s="1196">
        <f>'39'!DD69</f>
        <v>1.273249654038886</v>
      </c>
      <c r="AW37" s="1196">
        <f>'39'!DE69</f>
        <v>2.4528534276707314</v>
      </c>
      <c r="AX37" s="1196">
        <f>'39'!DF69</f>
        <v>2.5581740547416851</v>
      </c>
      <c r="AY37" s="1196">
        <f>'39'!DG69</f>
        <v>0.12199657572281238</v>
      </c>
      <c r="AZ37" s="1196">
        <f>'39'!DH69</f>
        <v>2.5443136113313811E-2</v>
      </c>
      <c r="BA37" s="1196">
        <f>'39'!DI69</f>
        <v>9.8792717701245522E-2</v>
      </c>
      <c r="BB37" s="1196">
        <f>'39'!DJ69</f>
        <v>1.6087822395362095</v>
      </c>
      <c r="BC37" s="1196">
        <f>'39'!DK69</f>
        <v>1.6962090742209206E-2</v>
      </c>
      <c r="BD37" s="1196">
        <f>'39'!DL69</f>
        <v>7.3349581587931714E-2</v>
      </c>
      <c r="BE37" s="1196">
        <f>'39'!DM69</f>
        <v>0.55348039574023078</v>
      </c>
      <c r="BF37" s="1196">
        <f>'39'!DN69</f>
        <v>6.7848362968836826E-2</v>
      </c>
      <c r="BG37" s="1196">
        <f>'39'!DO69</f>
        <v>2.6641544698347088</v>
      </c>
      <c r="BH37" s="1196">
        <f>'39'!DP69</f>
        <v>35.745808089758029</v>
      </c>
      <c r="BI37" s="1196">
        <f>'39'!DQ69</f>
        <v>20.261745969534431</v>
      </c>
      <c r="BJ37" s="1196">
        <f>'39'!DR69</f>
        <v>2.353132320372826</v>
      </c>
      <c r="BK37" s="1196">
        <f>'39'!DS69</f>
        <v>1.4462947318956056</v>
      </c>
      <c r="BL37" s="1196">
        <f>'39'!DT69</f>
        <v>11.769445521666221</v>
      </c>
      <c r="BM37" s="1196">
        <f>'39'!DU69</f>
        <v>0</v>
      </c>
      <c r="BN37" s="1196">
        <f>'39'!DV69</f>
        <v>0</v>
      </c>
    </row>
    <row r="38" spans="1:66" ht="14.45" customHeight="1">
      <c r="A38" s="312"/>
      <c r="B38" s="315" t="s">
        <v>2849</v>
      </c>
      <c r="C38" s="312"/>
      <c r="D38" s="1197"/>
      <c r="E38" s="2949">
        <f>'39'!BQ70</f>
        <v>584.04702254730751</v>
      </c>
      <c r="F38" s="2949">
        <f>'39'!BR70</f>
        <v>389.89895516570641</v>
      </c>
      <c r="G38" s="2949">
        <f>'39'!BS70</f>
        <v>64.459932178311988</v>
      </c>
      <c r="H38" s="2949">
        <f>'39'!BT70</f>
        <v>252.71183028572659</v>
      </c>
      <c r="I38" s="2949">
        <f>'39'!BU70</f>
        <v>6.2599706906210981</v>
      </c>
      <c r="J38" s="2949">
        <f>'39'!BV70</f>
        <v>3.7154064300569254</v>
      </c>
      <c r="K38" s="2949">
        <f>'39'!BW70</f>
        <v>0.46560899487854174</v>
      </c>
      <c r="L38" s="2949">
        <f>'39'!BX70</f>
        <v>0</v>
      </c>
      <c r="M38" s="2949">
        <f>'39'!BY70</f>
        <v>0</v>
      </c>
      <c r="N38" s="2949">
        <f>'39'!BZ70</f>
        <v>0.5521241797377302</v>
      </c>
      <c r="O38" s="2949">
        <f>'39'!CA70</f>
        <v>0</v>
      </c>
      <c r="P38" s="2949">
        <f>'39'!CB70</f>
        <v>0.51279909571082649</v>
      </c>
      <c r="Q38" s="2949">
        <f>'39'!CC70</f>
        <v>0</v>
      </c>
      <c r="R38" s="2949">
        <f>'39'!CD70</f>
        <v>0</v>
      </c>
      <c r="S38" s="2949">
        <f>'39'!CE70</f>
        <v>0.57257322343172024</v>
      </c>
      <c r="T38" s="2949">
        <f>'39'!CF70</f>
        <v>0</v>
      </c>
      <c r="U38" s="2949">
        <f>'39'!CG70</f>
        <v>8.1796174775960032E-2</v>
      </c>
      <c r="V38" s="2949">
        <f>'39'!CH70</f>
        <v>0.32718469910384013</v>
      </c>
      <c r="W38" s="2949">
        <f>'39'!CI70</f>
        <v>7.3375980313534775E-2</v>
      </c>
      <c r="X38" s="2949">
        <f>'39'!CJ70</f>
        <v>20.882487395969573</v>
      </c>
      <c r="Y38" s="2949">
        <f>'39'!CK70</f>
        <v>225.5693721991359</v>
      </c>
      <c r="Z38" s="2949">
        <f>'39'!CL70</f>
        <v>72.727192701667917</v>
      </c>
      <c r="AA38" s="312"/>
      <c r="AB38" s="315" t="s">
        <v>2850</v>
      </c>
      <c r="AC38" s="312"/>
      <c r="AD38" s="1197"/>
      <c r="AE38" s="1196">
        <f>'39'!CM70</f>
        <v>194.14806738160112</v>
      </c>
      <c r="AF38" s="1196">
        <f>'39'!CN70</f>
        <v>30.25167803697833</v>
      </c>
      <c r="AG38" s="1196">
        <f>'39'!CO70</f>
        <v>1.5971860995518941</v>
      </c>
      <c r="AH38" s="1196">
        <f>'39'!CP70</f>
        <v>2.8845830665818433</v>
      </c>
      <c r="AI38" s="1196">
        <f>'39'!CQ70</f>
        <v>0.58821072743242453</v>
      </c>
      <c r="AJ38" s="1196">
        <f>'39'!CR70</f>
        <v>1.5553952264724922</v>
      </c>
      <c r="AK38" s="1196">
        <f>'39'!CS70</f>
        <v>4.9881562099885493</v>
      </c>
      <c r="AL38" s="1196">
        <f>'39'!CT70</f>
        <v>0.4796734955181699</v>
      </c>
      <c r="AM38" s="1196">
        <f>'39'!CU70</f>
        <v>0.29563210227225972</v>
      </c>
      <c r="AN38" s="1196">
        <f>'39'!CV70</f>
        <v>2.101439960787685</v>
      </c>
      <c r="AO38" s="1196">
        <f>'39'!CW70</f>
        <v>0.73135403329035464</v>
      </c>
      <c r="AP38" s="1196">
        <f>'39'!CX70</f>
        <v>15.868457906536246</v>
      </c>
      <c r="AQ38" s="1196">
        <f>'39'!CY70</f>
        <v>33.654109314993853</v>
      </c>
      <c r="AR38" s="1196">
        <f>'39'!CZ70</f>
        <v>163.8963893446228</v>
      </c>
      <c r="AS38" s="1196">
        <f>'39'!DA70</f>
        <v>7.2612385963536497</v>
      </c>
      <c r="AT38" s="1196">
        <f>'39'!DB70</f>
        <v>7.1506607114304312</v>
      </c>
      <c r="AU38" s="1196">
        <f>'39'!DC70</f>
        <v>10.341944422219122</v>
      </c>
      <c r="AV38" s="1196">
        <f>'39'!DD70</f>
        <v>2.8730693822034197</v>
      </c>
      <c r="AW38" s="1196">
        <f>'39'!DE70</f>
        <v>2.2771561899816772</v>
      </c>
      <c r="AX38" s="1196">
        <f>'39'!DF70</f>
        <v>4.056775668215403</v>
      </c>
      <c r="AY38" s="1196">
        <f>'39'!DG70</f>
        <v>0.9611050536175304</v>
      </c>
      <c r="AZ38" s="1196">
        <f>'39'!DH70</f>
        <v>0.49077704865576022</v>
      </c>
      <c r="BA38" s="1196">
        <f>'39'!DI70</f>
        <v>0.5521241797377302</v>
      </c>
      <c r="BB38" s="1196">
        <f>'39'!DJ70</f>
        <v>1.077507302337166</v>
      </c>
      <c r="BC38" s="1196">
        <f>'39'!DK70</f>
        <v>0.34763374279783016</v>
      </c>
      <c r="BD38" s="1196">
        <f>'39'!DL70</f>
        <v>0.2249394806338901</v>
      </c>
      <c r="BE38" s="1196">
        <f>'39'!DM70</f>
        <v>0.8321187780092858</v>
      </c>
      <c r="BF38" s="1196">
        <f>'39'!DN70</f>
        <v>6.1347131081970027E-2</v>
      </c>
      <c r="BG38" s="1196">
        <f>'39'!DO70</f>
        <v>1.9426591509290509</v>
      </c>
      <c r="BH38" s="1196">
        <f>'39'!DP70</f>
        <v>130.24228002962894</v>
      </c>
      <c r="BI38" s="1196">
        <f>'39'!DQ70</f>
        <v>50.466019126139159</v>
      </c>
      <c r="BJ38" s="1196">
        <f>'39'!DR70</f>
        <v>2.8689780729836918</v>
      </c>
      <c r="BK38" s="1196">
        <f>'39'!DS70</f>
        <v>3.5562605033622616</v>
      </c>
      <c r="BL38" s="1196">
        <f>'39'!DT70</f>
        <v>78.48373229433534</v>
      </c>
      <c r="BM38" s="1196">
        <f>'39'!DU70</f>
        <v>0</v>
      </c>
      <c r="BN38" s="1196">
        <f>'39'!DV70</f>
        <v>0</v>
      </c>
    </row>
    <row r="39" spans="1:66" ht="14.45" customHeight="1">
      <c r="A39" s="3228" t="s">
        <v>1901</v>
      </c>
      <c r="B39" s="3228"/>
      <c r="C39" s="3228"/>
      <c r="D39" s="1194"/>
      <c r="E39" s="2949"/>
      <c r="F39" s="2949"/>
      <c r="G39" s="2949"/>
      <c r="H39" s="2949"/>
      <c r="I39" s="2949"/>
      <c r="J39" s="2949"/>
      <c r="K39" s="2949"/>
      <c r="L39" s="2949"/>
      <c r="M39" s="2949"/>
      <c r="N39" s="2949"/>
      <c r="O39" s="2949"/>
      <c r="P39" s="2949"/>
      <c r="Q39" s="2949"/>
      <c r="R39" s="2949"/>
      <c r="S39" s="2949"/>
      <c r="T39" s="2949"/>
      <c r="U39" s="2949"/>
      <c r="V39" s="2949"/>
      <c r="W39" s="2949"/>
      <c r="X39" s="2949"/>
      <c r="Y39" s="2949"/>
      <c r="Z39" s="2949"/>
      <c r="AA39" s="3228" t="s">
        <v>1901</v>
      </c>
      <c r="AB39" s="3228"/>
      <c r="AC39" s="3228"/>
      <c r="AD39" s="1194"/>
      <c r="AE39" s="220"/>
      <c r="AF39" s="1196"/>
      <c r="AG39" s="1196"/>
      <c r="AH39" s="1196"/>
      <c r="AI39" s="1196"/>
      <c r="AJ39" s="1196"/>
      <c r="AK39" s="1196"/>
      <c r="AL39" s="1196"/>
      <c r="AM39" s="1196"/>
      <c r="AN39" s="1196"/>
      <c r="AO39" s="1196"/>
      <c r="AP39" s="1196"/>
      <c r="AQ39" s="1196"/>
      <c r="AR39" s="1196"/>
      <c r="AS39" s="1196"/>
      <c r="AT39" s="1196"/>
      <c r="AU39" s="1196"/>
      <c r="AV39" s="1196"/>
      <c r="AW39" s="1196"/>
      <c r="AX39" s="1196"/>
      <c r="AY39" s="1196"/>
      <c r="AZ39" s="1196"/>
      <c r="BA39" s="1196"/>
      <c r="BB39" s="1196"/>
      <c r="BC39" s="1196"/>
      <c r="BD39" s="1196"/>
      <c r="BE39" s="1196"/>
      <c r="BF39" s="1196"/>
      <c r="BG39" s="1196"/>
      <c r="BH39" s="1196"/>
      <c r="BI39" s="1196"/>
      <c r="BJ39" s="1196"/>
      <c r="BK39" s="1196"/>
      <c r="BL39" s="1196"/>
      <c r="BM39" s="1196"/>
      <c r="BN39" s="1196"/>
    </row>
    <row r="40" spans="1:66" ht="14.45" customHeight="1">
      <c r="A40" s="318"/>
      <c r="B40" s="315" t="s">
        <v>2851</v>
      </c>
      <c r="C40" s="318"/>
      <c r="D40" s="1194"/>
      <c r="E40" s="2949">
        <f>'39'!BQ71</f>
        <v>2.6481745908193464</v>
      </c>
      <c r="F40" s="2949">
        <f>'39'!BR71</f>
        <v>1.6306490031205529</v>
      </c>
      <c r="G40" s="2949">
        <f>'39'!BS71</f>
        <v>0.61460637651825245</v>
      </c>
      <c r="H40" s="2949">
        <f>'39'!BT71</f>
        <v>0.66830383061971455</v>
      </c>
      <c r="I40" s="2949">
        <f>'39'!BU71</f>
        <v>0.23722327223654879</v>
      </c>
      <c r="J40" s="2949">
        <f>'39'!BV71</f>
        <v>0.15532245026840569</v>
      </c>
      <c r="K40" s="2949">
        <f>'39'!BW71</f>
        <v>2.4880763566852691E-3</v>
      </c>
      <c r="L40" s="2949">
        <f>'39'!BX71</f>
        <v>0</v>
      </c>
      <c r="M40" s="2949">
        <f>'39'!BY71</f>
        <v>4.854460357791167E-3</v>
      </c>
      <c r="N40" s="2949">
        <f>'39'!BZ71</f>
        <v>2.0835291398093911E-2</v>
      </c>
      <c r="O40" s="2949">
        <f>'39'!CA71</f>
        <v>0</v>
      </c>
      <c r="P40" s="2949">
        <f>'39'!CB71</f>
        <v>1.0390921620008422E-2</v>
      </c>
      <c r="Q40" s="2949">
        <f>'39'!CC71</f>
        <v>1.7382877528756633E-4</v>
      </c>
      <c r="R40" s="2949">
        <f>'39'!CD71</f>
        <v>0</v>
      </c>
      <c r="S40" s="2949">
        <f>'39'!CE71</f>
        <v>5.2148632586269895E-4</v>
      </c>
      <c r="T40" s="2949">
        <f>'39'!CF71</f>
        <v>1.7382877528756633E-4</v>
      </c>
      <c r="U40" s="2949">
        <f>'39'!CG71</f>
        <v>1.7382877528756633E-4</v>
      </c>
      <c r="V40" s="2949">
        <f>'39'!CH71</f>
        <v>6.021409761809737E-3</v>
      </c>
      <c r="W40" s="2949">
        <f>'39'!CI71</f>
        <v>3.6267689822029124E-2</v>
      </c>
      <c r="X40" s="2949">
        <f>'39'!CJ71</f>
        <v>0.26643441718232042</v>
      </c>
      <c r="Y40" s="2949">
        <f>'39'!CK71</f>
        <v>0.16464614120084539</v>
      </c>
      <c r="Z40" s="2949">
        <f>'39'!CL71</f>
        <v>0.34773879598258639</v>
      </c>
      <c r="AA40" s="318"/>
      <c r="AB40" s="315" t="s">
        <v>2851</v>
      </c>
      <c r="AC40" s="318"/>
      <c r="AD40" s="1194"/>
      <c r="AE40" s="1196">
        <f>'39'!CM71</f>
        <v>0.73936457387276355</v>
      </c>
      <c r="AF40" s="1196">
        <f>'39'!CN71</f>
        <v>0.12388214468244628</v>
      </c>
      <c r="AG40" s="1196">
        <f>'39'!CO71</f>
        <v>5.3394663013692112E-2</v>
      </c>
      <c r="AH40" s="1196">
        <f>'39'!CP71</f>
        <v>2.3873331291860578E-2</v>
      </c>
      <c r="AI40" s="1196">
        <f>'39'!CQ71</f>
        <v>1.97435229631262E-2</v>
      </c>
      <c r="AJ40" s="1196">
        <f>'39'!CR71</f>
        <v>4.7926331087403441E-3</v>
      </c>
      <c r="AK40" s="1196">
        <f>'39'!CS71</f>
        <v>3.1392146990892314E-3</v>
      </c>
      <c r="AL40" s="1196">
        <f>'39'!CT71</f>
        <v>7.1815708975490064E-3</v>
      </c>
      <c r="AM40" s="1196">
        <f>'39'!CU71</f>
        <v>4.1718906069369464E-4</v>
      </c>
      <c r="AN40" s="1196">
        <f>'39'!CV71</f>
        <v>6.1595848634386785E-4</v>
      </c>
      <c r="AO40" s="1196">
        <f>'39'!CW71</f>
        <v>9.8549172849133893E-3</v>
      </c>
      <c r="AP40" s="1196">
        <f>'39'!CX71</f>
        <v>8.6914387643783155E-4</v>
      </c>
      <c r="AQ40" s="1196">
        <f>'39'!CY71</f>
        <v>0.27000000077398806</v>
      </c>
      <c r="AR40" s="1196">
        <f>'39'!CZ71</f>
        <v>0.61548242919031726</v>
      </c>
      <c r="AS40" s="1196">
        <f>'39'!DA71</f>
        <v>5.6108224838358339E-2</v>
      </c>
      <c r="AT40" s="1196">
        <f>'39'!DB71</f>
        <v>6.4560314575474773E-2</v>
      </c>
      <c r="AU40" s="1196">
        <f>'39'!DC71</f>
        <v>5.2093283598012054E-2</v>
      </c>
      <c r="AV40" s="1196">
        <f>'39'!DD71</f>
        <v>6.7432023746952646E-2</v>
      </c>
      <c r="AW40" s="1196">
        <f>'39'!DE71</f>
        <v>3.700102694660385E-2</v>
      </c>
      <c r="AX40" s="1196">
        <f>'39'!DF71</f>
        <v>2.1832792694296537E-2</v>
      </c>
      <c r="AY40" s="1196">
        <f>'39'!DG71</f>
        <v>7.5488996797660789E-3</v>
      </c>
      <c r="AZ40" s="1196">
        <f>'39'!DH71</f>
        <v>6.4421997629318661E-3</v>
      </c>
      <c r="BA40" s="1196">
        <f>'39'!DI71</f>
        <v>2.8392033296960736E-3</v>
      </c>
      <c r="BB40" s="1196">
        <f>'39'!DJ71</f>
        <v>1.2669695136352873E-2</v>
      </c>
      <c r="BC40" s="1196">
        <f>'39'!DK71</f>
        <v>0</v>
      </c>
      <c r="BD40" s="1196">
        <f>'39'!DL71</f>
        <v>4.6318999915126256E-3</v>
      </c>
      <c r="BE40" s="1196">
        <f>'39'!DM71</f>
        <v>1.0668020375717867E-2</v>
      </c>
      <c r="BF40" s="1196">
        <f>'39'!DN71</f>
        <v>0</v>
      </c>
      <c r="BG40" s="1196">
        <f>'39'!DO71</f>
        <v>2.6248145068446869E-3</v>
      </c>
      <c r="BH40" s="1196">
        <f>'39'!DP71</f>
        <v>0.34548242841632903</v>
      </c>
      <c r="BI40" s="1196">
        <f>'39'!DQ71</f>
        <v>0.21642854753590329</v>
      </c>
      <c r="BJ40" s="1196">
        <f>'39'!DR71</f>
        <v>3.9636475434154807E-2</v>
      </c>
      <c r="BK40" s="1196">
        <f>'39'!DS71</f>
        <v>3.2235870403257212E-2</v>
      </c>
      <c r="BL40" s="1196">
        <f>'39'!DT71</f>
        <v>9.7020385232278239E-2</v>
      </c>
      <c r="BM40" s="1196">
        <f>'39'!DU71</f>
        <v>1.4664766409745859E-3</v>
      </c>
      <c r="BN40" s="1196">
        <f>'39'!DV71</f>
        <v>0.27816101382603031</v>
      </c>
    </row>
    <row r="41" spans="1:66" ht="14.45" customHeight="1">
      <c r="A41" s="318"/>
      <c r="B41" s="315" t="s">
        <v>2852</v>
      </c>
      <c r="C41" s="318"/>
      <c r="D41" s="1194"/>
      <c r="E41" s="2949">
        <f>'39'!BQ72</f>
        <v>4.7107814512435437</v>
      </c>
      <c r="F41" s="2949">
        <f>'39'!BR72</f>
        <v>2.8090499150900481</v>
      </c>
      <c r="G41" s="2949">
        <f>'39'!BS72</f>
        <v>0.95560299603125776</v>
      </c>
      <c r="H41" s="2949">
        <f>'39'!BT72</f>
        <v>1.1632336603681852</v>
      </c>
      <c r="I41" s="2949">
        <f>'39'!BU72</f>
        <v>0.38669001885324822</v>
      </c>
      <c r="J41" s="2949">
        <f>'39'!BV72</f>
        <v>0.24140618542178038</v>
      </c>
      <c r="K41" s="2949">
        <f>'39'!BW72</f>
        <v>1.0431115508570571E-2</v>
      </c>
      <c r="L41" s="2949">
        <f>'39'!BX72</f>
        <v>5.2254469450062888E-4</v>
      </c>
      <c r="M41" s="2949">
        <f>'39'!BY72</f>
        <v>1.1399858837227366E-2</v>
      </c>
      <c r="N41" s="2949">
        <f>'39'!BZ72</f>
        <v>1.9307804334748345E-2</v>
      </c>
      <c r="O41" s="2949">
        <f>'39'!CA72</f>
        <v>5.2254469450062888E-4</v>
      </c>
      <c r="P41" s="2949">
        <f>'39'!CB72</f>
        <v>2.2022516595374752E-2</v>
      </c>
      <c r="Q41" s="2949">
        <f>'39'!CC72</f>
        <v>0</v>
      </c>
      <c r="R41" s="2949">
        <f>'39'!CD72</f>
        <v>0</v>
      </c>
      <c r="S41" s="2949">
        <f>'39'!CE72</f>
        <v>0</v>
      </c>
      <c r="T41" s="2949">
        <f>'39'!CF72</f>
        <v>0</v>
      </c>
      <c r="U41" s="2949">
        <f>'39'!CG72</f>
        <v>1.5676340835018867E-3</v>
      </c>
      <c r="V41" s="2949">
        <f>'39'!CH72</f>
        <v>1.5676340835018867E-3</v>
      </c>
      <c r="W41" s="2949">
        <f>'39'!CI72</f>
        <v>7.7942180599541638E-2</v>
      </c>
      <c r="X41" s="2949">
        <f>'39'!CJ72</f>
        <v>0.41524369870203115</v>
      </c>
      <c r="Y41" s="2949">
        <f>'39'!CK72</f>
        <v>0.36129994281290573</v>
      </c>
      <c r="Z41" s="2949">
        <f>'39'!CL72</f>
        <v>0.69021325869060646</v>
      </c>
      <c r="AA41" s="318"/>
      <c r="AB41" s="315" t="s">
        <v>2852</v>
      </c>
      <c r="AC41" s="318"/>
      <c r="AD41" s="1194"/>
      <c r="AE41" s="1196">
        <f>'39'!CM72</f>
        <v>1.6708479147949435</v>
      </c>
      <c r="AF41" s="1196">
        <f>'39'!CN72</f>
        <v>0.20160208492320081</v>
      </c>
      <c r="AG41" s="1196">
        <f>'39'!CO72</f>
        <v>7.5053628070317888E-2</v>
      </c>
      <c r="AH41" s="1196">
        <f>'39'!CP72</f>
        <v>4.4918889191425816E-2</v>
      </c>
      <c r="AI41" s="1196">
        <f>'39'!CQ72</f>
        <v>3.2675272046986496E-2</v>
      </c>
      <c r="AJ41" s="1196">
        <f>'39'!CR72</f>
        <v>1.1138292310132549E-2</v>
      </c>
      <c r="AK41" s="1196">
        <f>'39'!CS72</f>
        <v>3.2568467352956439E-2</v>
      </c>
      <c r="AL41" s="1196">
        <f>'39'!CT72</f>
        <v>9.3636122156021111E-3</v>
      </c>
      <c r="AM41" s="1196">
        <f>'39'!CU72</f>
        <v>0</v>
      </c>
      <c r="AN41" s="1196">
        <f>'39'!CV72</f>
        <v>1.7818774082474047E-2</v>
      </c>
      <c r="AO41" s="1196">
        <f>'39'!CW72</f>
        <v>2.1216696990091696E-2</v>
      </c>
      <c r="AP41" s="1196">
        <f>'39'!CX72</f>
        <v>1.0456357804307019E-3</v>
      </c>
      <c r="AQ41" s="1196">
        <f>'39'!CY72</f>
        <v>0.75859329977819656</v>
      </c>
      <c r="AR41" s="1196">
        <f>'39'!CZ72</f>
        <v>1.4692458298717426</v>
      </c>
      <c r="AS41" s="1196">
        <f>'39'!DA72</f>
        <v>0.13461169801809075</v>
      </c>
      <c r="AT41" s="1196">
        <f>'39'!DB72</f>
        <v>0.1375282956804737</v>
      </c>
      <c r="AU41" s="1196">
        <f>'39'!DC72</f>
        <v>0.1659148321092736</v>
      </c>
      <c r="AV41" s="1196">
        <f>'39'!DD72</f>
        <v>0.12237041867484892</v>
      </c>
      <c r="AW41" s="1196">
        <f>'39'!DE72</f>
        <v>5.7160360016416965E-2</v>
      </c>
      <c r="AX41" s="1196">
        <f>'39'!DF72</f>
        <v>0.16451707653377751</v>
      </c>
      <c r="AY41" s="1196">
        <f>'39'!DG72</f>
        <v>1.9237386160499224E-2</v>
      </c>
      <c r="AZ41" s="1196">
        <f>'39'!DH72</f>
        <v>1.806511658130287E-2</v>
      </c>
      <c r="BA41" s="1196">
        <f>'39'!DI72</f>
        <v>3.7340608696419302E-2</v>
      </c>
      <c r="BB41" s="1196">
        <f>'39'!DJ72</f>
        <v>7.6571411952392032E-2</v>
      </c>
      <c r="BC41" s="1196">
        <f>'39'!DK72</f>
        <v>1.2843598543761008E-2</v>
      </c>
      <c r="BD41" s="1196">
        <f>'39'!DL72</f>
        <v>9.0325582906514348E-3</v>
      </c>
      <c r="BE41" s="1196">
        <f>'39'!DM72</f>
        <v>1.0450893890012578E-3</v>
      </c>
      <c r="BF41" s="1196">
        <f>'39'!DN72</f>
        <v>0</v>
      </c>
      <c r="BG41" s="1196">
        <f>'39'!DO72</f>
        <v>6.7930810285081753E-3</v>
      </c>
      <c r="BH41" s="1196">
        <f>'39'!DP72</f>
        <v>0.71065253009354601</v>
      </c>
      <c r="BI41" s="1196">
        <f>'39'!DQ72</f>
        <v>0.39831112927162288</v>
      </c>
      <c r="BJ41" s="1196">
        <f>'39'!DR72</f>
        <v>6.9830611482528324E-2</v>
      </c>
      <c r="BK41" s="1196">
        <f>'39'!DS72</f>
        <v>5.8089825843930687E-2</v>
      </c>
      <c r="BL41" s="1196">
        <f>'39'!DT72</f>
        <v>0.22765403502986942</v>
      </c>
      <c r="BM41" s="1196">
        <f>'39'!DU72</f>
        <v>0</v>
      </c>
      <c r="BN41" s="1196">
        <f>'39'!DV72</f>
        <v>0.2308836213585507</v>
      </c>
    </row>
    <row r="42" spans="1:66" ht="14.45" customHeight="1">
      <c r="A42" s="318"/>
      <c r="B42" s="315" t="s">
        <v>2853</v>
      </c>
      <c r="C42" s="318"/>
      <c r="D42" s="1194"/>
      <c r="E42" s="2949">
        <f>'39'!BQ73</f>
        <v>5.5862435125044323</v>
      </c>
      <c r="F42" s="2949">
        <f>'39'!BR73</f>
        <v>3.1416239201133909</v>
      </c>
      <c r="G42" s="2949">
        <f>'39'!BS73</f>
        <v>0.89548757721392858</v>
      </c>
      <c r="H42" s="2949">
        <f>'39'!BT73</f>
        <v>1.2690443037718324</v>
      </c>
      <c r="I42" s="2949">
        <f>'39'!BU73</f>
        <v>0.38092723891838554</v>
      </c>
      <c r="J42" s="2949">
        <f>'39'!BV73</f>
        <v>0.24639957701064077</v>
      </c>
      <c r="K42" s="2949">
        <f>'39'!BW73</f>
        <v>1.7630066149156253E-2</v>
      </c>
      <c r="L42" s="2949">
        <f>'39'!BX73</f>
        <v>0</v>
      </c>
      <c r="M42" s="2949">
        <f>'39'!BY73</f>
        <v>1.3885311147166459E-2</v>
      </c>
      <c r="N42" s="2949">
        <f>'39'!BZ73</f>
        <v>2.6336168980644493E-2</v>
      </c>
      <c r="O42" s="2949">
        <f>'39'!CA73</f>
        <v>0</v>
      </c>
      <c r="P42" s="2949">
        <f>'39'!CB73</f>
        <v>1.3677490477401353E-2</v>
      </c>
      <c r="Q42" s="2949">
        <f>'39'!CC73</f>
        <v>0</v>
      </c>
      <c r="R42" s="2949">
        <f>'39'!CD73</f>
        <v>6.4736357033124271E-4</v>
      </c>
      <c r="S42" s="2949">
        <f>'39'!CE73</f>
        <v>0</v>
      </c>
      <c r="T42" s="2949">
        <f>'39'!CF73</f>
        <v>3.2368178516562136E-4</v>
      </c>
      <c r="U42" s="2949">
        <f>'39'!CG73</f>
        <v>6.4736357033124271E-4</v>
      </c>
      <c r="V42" s="2949">
        <f>'39'!CH73</f>
        <v>4.3471417827798788E-3</v>
      </c>
      <c r="W42" s="2949">
        <f>'39'!CI73</f>
        <v>5.703307444476826E-2</v>
      </c>
      <c r="X42" s="2949">
        <f>'39'!CJ73</f>
        <v>0.47073256390770413</v>
      </c>
      <c r="Y42" s="2949">
        <f>'39'!CK73</f>
        <v>0.41738450094574253</v>
      </c>
      <c r="Z42" s="2949">
        <f>'39'!CL73</f>
        <v>0.97709203912763243</v>
      </c>
      <c r="AA42" s="318"/>
      <c r="AB42" s="315" t="s">
        <v>2854</v>
      </c>
      <c r="AC42" s="318"/>
      <c r="AD42" s="1194"/>
      <c r="AE42" s="1196">
        <f>'39'!CM73</f>
        <v>2.3436805035960875</v>
      </c>
      <c r="AF42" s="1196">
        <f>'39'!CN73</f>
        <v>0.28820934474828547</v>
      </c>
      <c r="AG42" s="1196">
        <f>'39'!CO73</f>
        <v>4.3709288547866439E-2</v>
      </c>
      <c r="AH42" s="1196">
        <f>'39'!CP73</f>
        <v>6.8320369220058574E-2</v>
      </c>
      <c r="AI42" s="1196">
        <f>'39'!CQ73</f>
        <v>4.58195291978905E-2</v>
      </c>
      <c r="AJ42" s="1196">
        <f>'39'!CR73</f>
        <v>4.9822603362879254E-2</v>
      </c>
      <c r="AK42" s="1196">
        <f>'39'!CS73</f>
        <v>4.6838797821554042E-2</v>
      </c>
      <c r="AL42" s="1196">
        <f>'39'!CT73</f>
        <v>1.7046809959097027E-2</v>
      </c>
      <c r="AM42" s="1196">
        <f>'39'!CU73</f>
        <v>2.0434981233389157E-2</v>
      </c>
      <c r="AN42" s="1196">
        <f>'39'!CV73</f>
        <v>1.0336238339634117E-2</v>
      </c>
      <c r="AO42" s="1196">
        <f>'39'!CW73</f>
        <v>1.2698712364284942E-2</v>
      </c>
      <c r="AP42" s="1196">
        <f>'39'!CX73</f>
        <v>8.647932912348541E-3</v>
      </c>
      <c r="AQ42" s="1196">
        <f>'39'!CY73</f>
        <v>0.86944394011454451</v>
      </c>
      <c r="AR42" s="1196">
        <f>'39'!CZ73</f>
        <v>2.0554711588478027</v>
      </c>
      <c r="AS42" s="1196">
        <f>'39'!DA73</f>
        <v>0.22460738815558298</v>
      </c>
      <c r="AT42" s="1196">
        <f>'39'!DB73</f>
        <v>0.16398795826395043</v>
      </c>
      <c r="AU42" s="1196">
        <f>'39'!DC73</f>
        <v>0.21613541463350036</v>
      </c>
      <c r="AV42" s="1196">
        <f>'39'!DD73</f>
        <v>0.16515128621265479</v>
      </c>
      <c r="AW42" s="1196">
        <f>'39'!DE73</f>
        <v>0.15828555015033013</v>
      </c>
      <c r="AX42" s="1196">
        <f>'39'!DF73</f>
        <v>0.11472911282223493</v>
      </c>
      <c r="AY42" s="1196">
        <f>'39'!DG73</f>
        <v>3.59258314254121E-2</v>
      </c>
      <c r="AZ42" s="1196">
        <f>'39'!DH73</f>
        <v>1.2215117504080632E-3</v>
      </c>
      <c r="BA42" s="1196">
        <f>'39'!DI73</f>
        <v>1.5235123498794389E-2</v>
      </c>
      <c r="BB42" s="1196">
        <f>'39'!DJ73</f>
        <v>4.9214160490755644E-2</v>
      </c>
      <c r="BC42" s="1196">
        <f>'39'!DK73</f>
        <v>5.5362409726452252E-3</v>
      </c>
      <c r="BD42" s="1196">
        <f>'39'!DL73</f>
        <v>1.8780639841346602E-2</v>
      </c>
      <c r="BE42" s="1196">
        <f>'39'!DM73</f>
        <v>7.8704193741523393E-3</v>
      </c>
      <c r="BF42" s="1196">
        <f>'39'!DN73</f>
        <v>0</v>
      </c>
      <c r="BG42" s="1196">
        <f>'39'!DO73</f>
        <v>3.2368178516562136E-4</v>
      </c>
      <c r="BH42" s="1196">
        <f>'39'!DP73</f>
        <v>1.1860272187332577</v>
      </c>
      <c r="BI42" s="1196">
        <f>'39'!DQ73</f>
        <v>0.59311394786903782</v>
      </c>
      <c r="BJ42" s="1196">
        <f>'39'!DR73</f>
        <v>0.16213017921142242</v>
      </c>
      <c r="BK42" s="1196">
        <f>'39'!DS73</f>
        <v>0.17074574731989725</v>
      </c>
      <c r="BL42" s="1196">
        <f>'39'!DT73</f>
        <v>0.26546389863790459</v>
      </c>
      <c r="BM42" s="1196">
        <f>'39'!DU73</f>
        <v>3.9257687710866601E-2</v>
      </c>
      <c r="BN42" s="1196">
        <f>'39'!DV73</f>
        <v>0.10093908879495112</v>
      </c>
    </row>
    <row r="43" spans="1:66" ht="14.45" customHeight="1">
      <c r="A43" s="318"/>
      <c r="B43" s="315" t="s">
        <v>2855</v>
      </c>
      <c r="C43" s="318"/>
      <c r="D43" s="1194"/>
      <c r="E43" s="2949">
        <f>'39'!BQ74</f>
        <v>9.4240876929401409</v>
      </c>
      <c r="F43" s="2949">
        <f>'39'!BR74</f>
        <v>5.2062510832781168</v>
      </c>
      <c r="G43" s="2949">
        <f>'39'!BS74</f>
        <v>1.268296276451768</v>
      </c>
      <c r="H43" s="2949">
        <f>'39'!BT74</f>
        <v>2.3793010568715061</v>
      </c>
      <c r="I43" s="2949">
        <f>'39'!BU74</f>
        <v>0.68153080466441684</v>
      </c>
      <c r="J43" s="2949">
        <f>'39'!BV74</f>
        <v>0.45981160382191955</v>
      </c>
      <c r="K43" s="2949">
        <f>'39'!BW74</f>
        <v>2.1048030096797146E-2</v>
      </c>
      <c r="L43" s="2949">
        <f>'39'!BX74</f>
        <v>3.5892784442064445E-4</v>
      </c>
      <c r="M43" s="2949">
        <f>'39'!BY74</f>
        <v>2.1649550532012039E-2</v>
      </c>
      <c r="N43" s="2949">
        <f>'39'!BZ74</f>
        <v>2.5813854731626087E-2</v>
      </c>
      <c r="O43" s="2949">
        <f>'39'!CA74</f>
        <v>0</v>
      </c>
      <c r="P43" s="2949">
        <f>'39'!CB74</f>
        <v>3.0008752675320848E-2</v>
      </c>
      <c r="Q43" s="2949">
        <f>'39'!CC74</f>
        <v>6.101773355150956E-3</v>
      </c>
      <c r="R43" s="2949">
        <f>'39'!CD74</f>
        <v>1.0767835332619333E-3</v>
      </c>
      <c r="S43" s="2949">
        <f>'39'!CE74</f>
        <v>1.0767835332619333E-3</v>
      </c>
      <c r="T43" s="2949">
        <f>'39'!CF74</f>
        <v>0</v>
      </c>
      <c r="U43" s="2949">
        <f>'39'!CG74</f>
        <v>3.8371069038756773E-3</v>
      </c>
      <c r="V43" s="2949">
        <f>'39'!CH74</f>
        <v>1.4854115169208234E-2</v>
      </c>
      <c r="W43" s="2949">
        <f>'39'!CI74</f>
        <v>9.5893522467561818E-2</v>
      </c>
      <c r="X43" s="2949">
        <f>'39'!CJ74</f>
        <v>0.94246448821000861</v>
      </c>
      <c r="Y43" s="2949">
        <f>'39'!CK74</f>
        <v>0.75530576399707894</v>
      </c>
      <c r="Z43" s="2949">
        <f>'39'!CL74</f>
        <v>1.5586537499548399</v>
      </c>
      <c r="AA43" s="318"/>
      <c r="AB43" s="315" t="s">
        <v>2856</v>
      </c>
      <c r="AC43" s="318"/>
      <c r="AD43" s="1194"/>
      <c r="AE43" s="1196">
        <f>'39'!CM74</f>
        <v>4.1540686714145325</v>
      </c>
      <c r="AF43" s="1196">
        <f>'39'!CN74</f>
        <v>0.41104926529096758</v>
      </c>
      <c r="AG43" s="1196">
        <f>'39'!CO74</f>
        <v>9.4820742687815512E-2</v>
      </c>
      <c r="AH43" s="1196">
        <f>'39'!CP74</f>
        <v>8.0359981617269621E-2</v>
      </c>
      <c r="AI43" s="1196">
        <f>'39'!CQ74</f>
        <v>7.75195980258893E-2</v>
      </c>
      <c r="AJ43" s="1196">
        <f>'39'!CR74</f>
        <v>1.5235621080586475E-2</v>
      </c>
      <c r="AK43" s="1196">
        <f>'39'!CS74</f>
        <v>6.0835042460195894E-2</v>
      </c>
      <c r="AL43" s="1196">
        <f>'39'!CT74</f>
        <v>3.2956393419880166E-2</v>
      </c>
      <c r="AM43" s="1196">
        <f>'39'!CU74</f>
        <v>3.9918571847824193E-2</v>
      </c>
      <c r="AN43" s="1196">
        <f>'39'!CV74</f>
        <v>8.9979412197416734E-3</v>
      </c>
      <c r="AO43" s="1196">
        <f>'39'!CW74</f>
        <v>2.9518034142580599E-2</v>
      </c>
      <c r="AP43" s="1196">
        <f>'39'!CX74</f>
        <v>1.5856962074083648E-2</v>
      </c>
      <c r="AQ43" s="1196">
        <f>'39'!CY74</f>
        <v>1.5426645339740366</v>
      </c>
      <c r="AR43" s="1196">
        <f>'39'!CZ74</f>
        <v>3.743019406123564</v>
      </c>
      <c r="AS43" s="1196">
        <f>'39'!DA74</f>
        <v>0.30603504947209798</v>
      </c>
      <c r="AT43" s="1196">
        <f>'39'!DB74</f>
        <v>0.27254685598543965</v>
      </c>
      <c r="AU43" s="1196">
        <f>'39'!DC74</f>
        <v>0.37538906825496565</v>
      </c>
      <c r="AV43" s="1196">
        <f>'39'!DD74</f>
        <v>0.18503584633823769</v>
      </c>
      <c r="AW43" s="1196">
        <f>'39'!DE74</f>
        <v>0.1673964542918128</v>
      </c>
      <c r="AX43" s="1196">
        <f>'39'!DF74</f>
        <v>0.20168025152271554</v>
      </c>
      <c r="AY43" s="1196">
        <f>'39'!DG74</f>
        <v>5.1720707886510169E-2</v>
      </c>
      <c r="AZ43" s="1196">
        <f>'39'!DH74</f>
        <v>1.2156651517760466E-2</v>
      </c>
      <c r="BA43" s="1196">
        <f>'39'!DI74</f>
        <v>4.429938546899452E-2</v>
      </c>
      <c r="BB43" s="1196">
        <f>'39'!DJ74</f>
        <v>8.9579456489473741E-2</v>
      </c>
      <c r="BC43" s="1196">
        <f>'39'!DK74</f>
        <v>5.7457429688288529E-3</v>
      </c>
      <c r="BD43" s="1196">
        <f>'39'!DL74</f>
        <v>1.4917081585552097E-2</v>
      </c>
      <c r="BE43" s="1196">
        <f>'39'!DM74</f>
        <v>5.1285886892600295E-2</v>
      </c>
      <c r="BF43" s="1196">
        <f>'39'!DN74</f>
        <v>9.7200263803428125E-4</v>
      </c>
      <c r="BG43" s="1196">
        <f>'39'!DO74</f>
        <v>5.2236560177132671E-2</v>
      </c>
      <c r="BH43" s="1196">
        <f>'39'!DP74</f>
        <v>2.2003548721495263</v>
      </c>
      <c r="BI43" s="1196">
        <f>'39'!DQ74</f>
        <v>1.1334365756379836</v>
      </c>
      <c r="BJ43" s="1196">
        <f>'39'!DR74</f>
        <v>0.1636995385850975</v>
      </c>
      <c r="BK43" s="1196">
        <f>'39'!DS74</f>
        <v>0.10479958011715154</v>
      </c>
      <c r="BL43" s="1196">
        <f>'39'!DT74</f>
        <v>0.86531167267081077</v>
      </c>
      <c r="BM43" s="1196">
        <f>'39'!DU74</f>
        <v>6.4389010866176252E-2</v>
      </c>
      <c r="BN43" s="1196">
        <f>'39'!DV74</f>
        <v>6.3767938247497977E-2</v>
      </c>
    </row>
    <row r="44" spans="1:66" ht="14.45" customHeight="1">
      <c r="A44" s="318"/>
      <c r="B44" s="315" t="s">
        <v>2857</v>
      </c>
      <c r="C44" s="318"/>
      <c r="D44" s="1194"/>
      <c r="E44" s="2949">
        <f>'39'!BQ75</f>
        <v>13.534601583599652</v>
      </c>
      <c r="F44" s="2949">
        <f>'39'!BR75</f>
        <v>8.4007903522544467</v>
      </c>
      <c r="G44" s="2949">
        <f>'39'!BS75</f>
        <v>1.7307449235708714</v>
      </c>
      <c r="H44" s="2949">
        <f>'39'!BT75</f>
        <v>4.5758531205640365</v>
      </c>
      <c r="I44" s="2949">
        <f>'39'!BU75</f>
        <v>0.94293472011928858</v>
      </c>
      <c r="J44" s="2949">
        <f>'39'!BV75</f>
        <v>0.60712019390093253</v>
      </c>
      <c r="K44" s="2949">
        <f>'39'!BW75</f>
        <v>1.1926043547733774E-2</v>
      </c>
      <c r="L44" s="2949">
        <f>'39'!BX75</f>
        <v>0</v>
      </c>
      <c r="M44" s="2949">
        <f>'39'!BY75</f>
        <v>4.3250755703750768E-2</v>
      </c>
      <c r="N44" s="2949">
        <f>'39'!BZ75</f>
        <v>4.3307825926853227E-2</v>
      </c>
      <c r="O44" s="2949">
        <f>'39'!CA75</f>
        <v>0</v>
      </c>
      <c r="P44" s="2949">
        <f>'39'!CB75</f>
        <v>2.0366838738241445E-2</v>
      </c>
      <c r="Q44" s="2949">
        <f>'39'!CC75</f>
        <v>7.3571480088944889E-4</v>
      </c>
      <c r="R44" s="2949">
        <f>'39'!CD75</f>
        <v>7.3571480088944889E-4</v>
      </c>
      <c r="S44" s="2949">
        <f>'39'!CE75</f>
        <v>7.3571480088944889E-4</v>
      </c>
      <c r="T44" s="2949">
        <f>'39'!CF75</f>
        <v>0</v>
      </c>
      <c r="U44" s="2949">
        <f>'39'!CG75</f>
        <v>1.9676418701427778E-2</v>
      </c>
      <c r="V44" s="2949">
        <f>'39'!CH75</f>
        <v>2.3612407084851912E-2</v>
      </c>
      <c r="W44" s="2949">
        <f>'39'!CI75</f>
        <v>0.17695296551946571</v>
      </c>
      <c r="X44" s="2949">
        <f>'39'!CJ75</f>
        <v>1.6210136169985832</v>
      </c>
      <c r="Y44" s="2949">
        <f>'39'!CK75</f>
        <v>2.011904783446167</v>
      </c>
      <c r="Z44" s="2949">
        <f>'39'!CL75</f>
        <v>2.0941923081195366</v>
      </c>
      <c r="AA44" s="318"/>
      <c r="AB44" s="315" t="s">
        <v>2858</v>
      </c>
      <c r="AC44" s="318"/>
      <c r="AD44" s="1194"/>
      <c r="AE44" s="1196">
        <f>'39'!CM75</f>
        <v>5.1132973429514879</v>
      </c>
      <c r="AF44" s="1196">
        <f>'39'!CN75</f>
        <v>0.4052925977056599</v>
      </c>
      <c r="AG44" s="1196">
        <f>'39'!CO75</f>
        <v>9.010915307018523E-2</v>
      </c>
      <c r="AH44" s="1196">
        <f>'39'!CP75</f>
        <v>8.19174905709351E-2</v>
      </c>
      <c r="AI44" s="1196">
        <f>'39'!CQ75</f>
        <v>5.9368145284121543E-2</v>
      </c>
      <c r="AJ44" s="1196">
        <f>'39'!CR75</f>
        <v>5.9132101383691266E-2</v>
      </c>
      <c r="AK44" s="1196">
        <f>'39'!CS75</f>
        <v>4.390802771404019E-2</v>
      </c>
      <c r="AL44" s="1196">
        <f>'39'!CT75</f>
        <v>2.1285109532228546E-2</v>
      </c>
      <c r="AM44" s="1196">
        <f>'39'!CU75</f>
        <v>1.9490118748106001E-2</v>
      </c>
      <c r="AN44" s="1196">
        <f>'39'!CV75</f>
        <v>2.7164854186687345E-3</v>
      </c>
      <c r="AO44" s="1196">
        <f>'39'!CW75</f>
        <v>6.5315295386107516E-2</v>
      </c>
      <c r="AP44" s="1196">
        <f>'39'!CX75</f>
        <v>2.1898334661747357E-2</v>
      </c>
      <c r="AQ44" s="1196">
        <f>'39'!CY75</f>
        <v>1.1754085986338976</v>
      </c>
      <c r="AR44" s="1196">
        <f>'39'!CZ75</f>
        <v>4.7080047452458285</v>
      </c>
      <c r="AS44" s="1196">
        <f>'39'!DA75</f>
        <v>0.3002518898317153</v>
      </c>
      <c r="AT44" s="1196">
        <f>'39'!DB75</f>
        <v>0.22407616359060181</v>
      </c>
      <c r="AU44" s="1196">
        <f>'39'!DC75</f>
        <v>0.19025646258853365</v>
      </c>
      <c r="AV44" s="1196">
        <f>'39'!DD75</f>
        <v>0.22269875920078908</v>
      </c>
      <c r="AW44" s="1196">
        <f>'39'!DE75</f>
        <v>0.14041972796935714</v>
      </c>
      <c r="AX44" s="1196">
        <f>'39'!DF75</f>
        <v>0.15154058336293355</v>
      </c>
      <c r="AY44" s="1196">
        <f>'39'!DG75</f>
        <v>2.4399853974995098E-2</v>
      </c>
      <c r="AZ44" s="1196">
        <f>'39'!DH75</f>
        <v>0</v>
      </c>
      <c r="BA44" s="1196">
        <f>'39'!DI75</f>
        <v>3.4091529977701179E-2</v>
      </c>
      <c r="BB44" s="1196">
        <f>'39'!DJ75</f>
        <v>8.6063204318861594E-2</v>
      </c>
      <c r="BC44" s="1196">
        <f>'39'!DK75</f>
        <v>0</v>
      </c>
      <c r="BD44" s="1196">
        <f>'39'!DL75</f>
        <v>3.8362271760476433E-3</v>
      </c>
      <c r="BE44" s="1196">
        <f>'39'!DM75</f>
        <v>4.8931081152169167E-2</v>
      </c>
      <c r="BF44" s="1196">
        <f>'39'!DN75</f>
        <v>0</v>
      </c>
      <c r="BG44" s="1196">
        <f>'39'!DO75</f>
        <v>4.8525189258684966E-2</v>
      </c>
      <c r="BH44" s="1196">
        <f>'39'!DP75</f>
        <v>3.5325961466119327</v>
      </c>
      <c r="BI44" s="1196">
        <f>'39'!DQ75</f>
        <v>2.447750706758935</v>
      </c>
      <c r="BJ44" s="1196">
        <f>'39'!DR75</f>
        <v>0.15326992757080896</v>
      </c>
      <c r="BK44" s="1196">
        <f>'39'!DS75</f>
        <v>0.11683616963706281</v>
      </c>
      <c r="BL44" s="1196">
        <f>'39'!DT75</f>
        <v>0.8536599656572974</v>
      </c>
      <c r="BM44" s="1196">
        <f>'39'!DU75</f>
        <v>0</v>
      </c>
      <c r="BN44" s="1196">
        <f>'39'!DV75</f>
        <v>2.0513888393714177E-2</v>
      </c>
    </row>
    <row r="45" spans="1:66" ht="14.45" customHeight="1">
      <c r="A45" s="312"/>
      <c r="B45" s="315" t="s">
        <v>2859</v>
      </c>
      <c r="C45" s="312"/>
      <c r="D45" s="1197"/>
      <c r="E45" s="2949">
        <f>'39'!BQ76</f>
        <v>25.943286693571903</v>
      </c>
      <c r="F45" s="2949">
        <f>'39'!BR76</f>
        <v>17.180213844134197</v>
      </c>
      <c r="G45" s="2949">
        <f>'39'!BS76</f>
        <v>3.8016965873246638</v>
      </c>
      <c r="H45" s="2949">
        <f>'39'!BT76</f>
        <v>9.0226193775577546</v>
      </c>
      <c r="I45" s="2949">
        <f>'39'!BU76</f>
        <v>1.1017989122113332</v>
      </c>
      <c r="J45" s="2949">
        <f>'39'!BV76</f>
        <v>0.68135748640817073</v>
      </c>
      <c r="K45" s="2949">
        <f>'39'!BW76</f>
        <v>1.9537773827850682E-2</v>
      </c>
      <c r="L45" s="2949">
        <f>'39'!BX76</f>
        <v>7.7583313375973286E-4</v>
      </c>
      <c r="M45" s="2949">
        <f>'39'!BY76</f>
        <v>2.396408893486501E-2</v>
      </c>
      <c r="N45" s="2949">
        <f>'39'!BZ76</f>
        <v>4.8777691444155474E-2</v>
      </c>
      <c r="O45" s="2949">
        <f>'39'!CA76</f>
        <v>0</v>
      </c>
      <c r="P45" s="2949">
        <f>'39'!CB76</f>
        <v>5.3914653712431232E-2</v>
      </c>
      <c r="Q45" s="2949">
        <f>'39'!CC76</f>
        <v>2.3274994012791985E-3</v>
      </c>
      <c r="R45" s="2949">
        <f>'39'!CD76</f>
        <v>0</v>
      </c>
      <c r="S45" s="2949">
        <f>'39'!CE76</f>
        <v>2.4826660280311452E-2</v>
      </c>
      <c r="T45" s="2949">
        <f>'39'!CF76</f>
        <v>0</v>
      </c>
      <c r="U45" s="2949">
        <f>'39'!CG76</f>
        <v>1.2520341606881206E-2</v>
      </c>
      <c r="V45" s="2949">
        <f>'39'!CH76</f>
        <v>5.376216205936258E-2</v>
      </c>
      <c r="W45" s="2949">
        <f>'39'!CI76</f>
        <v>0.1800347214022659</v>
      </c>
      <c r="X45" s="2949">
        <f>'39'!CJ76</f>
        <v>2.9121862784106018</v>
      </c>
      <c r="Y45" s="2949">
        <f>'39'!CK76</f>
        <v>5.0086341869358195</v>
      </c>
      <c r="Z45" s="2949">
        <f>'39'!CL76</f>
        <v>4.3558978792517822</v>
      </c>
      <c r="AA45" s="312"/>
      <c r="AB45" s="315" t="s">
        <v>2860</v>
      </c>
      <c r="AC45" s="312"/>
      <c r="AD45" s="1197"/>
      <c r="AE45" s="1196">
        <f>'39'!CM76</f>
        <v>8.7630728494376893</v>
      </c>
      <c r="AF45" s="1196">
        <f>'39'!CN76</f>
        <v>1.5241207322127597</v>
      </c>
      <c r="AG45" s="1196">
        <f>'39'!CO76</f>
        <v>0.14183475990241576</v>
      </c>
      <c r="AH45" s="1196">
        <f>'39'!CP76</f>
        <v>0.14993060116984713</v>
      </c>
      <c r="AI45" s="1196">
        <f>'39'!CQ76</f>
        <v>9.6517450371934529E-2</v>
      </c>
      <c r="AJ45" s="1196">
        <f>'39'!CR76</f>
        <v>0.1176499010421989</v>
      </c>
      <c r="AK45" s="1196">
        <f>'39'!CS76</f>
        <v>0.21918902939869583</v>
      </c>
      <c r="AL45" s="1196">
        <f>'39'!CT76</f>
        <v>5.4465405804427817E-2</v>
      </c>
      <c r="AM45" s="1196">
        <f>'39'!CU76</f>
        <v>2.6983831421038267E-2</v>
      </c>
      <c r="AN45" s="1196">
        <f>'39'!CV76</f>
        <v>3.924710497484403E-2</v>
      </c>
      <c r="AO45" s="1196">
        <f>'39'!CW76</f>
        <v>6.4617884710223963E-2</v>
      </c>
      <c r="AP45" s="1196">
        <f>'39'!CX76</f>
        <v>0.66364334537975433</v>
      </c>
      <c r="AQ45" s="1196">
        <f>'39'!CY76</f>
        <v>2.3408034376489852</v>
      </c>
      <c r="AR45" s="1196">
        <f>'39'!CZ76</f>
        <v>7.2389521172249305</v>
      </c>
      <c r="AS45" s="1196">
        <f>'39'!DA76</f>
        <v>0.39243619465213558</v>
      </c>
      <c r="AT45" s="1196">
        <f>'39'!DB76</f>
        <v>0.41002309800994374</v>
      </c>
      <c r="AU45" s="1196">
        <f>'39'!DC76</f>
        <v>0.49336460978019792</v>
      </c>
      <c r="AV45" s="1196">
        <f>'39'!DD76</f>
        <v>0.32922924825902589</v>
      </c>
      <c r="AW45" s="1196">
        <f>'39'!DE76</f>
        <v>0.21753425108225352</v>
      </c>
      <c r="AX45" s="1196">
        <f>'39'!DF76</f>
        <v>0.40257214663702034</v>
      </c>
      <c r="AY45" s="1196">
        <f>'39'!DG76</f>
        <v>4.7166310442263701E-2</v>
      </c>
      <c r="AZ45" s="1196">
        <f>'39'!DH76</f>
        <v>1.4155401056986332E-2</v>
      </c>
      <c r="BA45" s="1196">
        <f>'39'!DI76</f>
        <v>7.4235036143981914E-2</v>
      </c>
      <c r="BB45" s="1196">
        <f>'39'!DJ76</f>
        <v>0.17189117073215399</v>
      </c>
      <c r="BC45" s="1196">
        <f>'39'!DK76</f>
        <v>4.980591702780807E-3</v>
      </c>
      <c r="BD45" s="1196">
        <f>'39'!DL76</f>
        <v>4.4678353495950673E-2</v>
      </c>
      <c r="BE45" s="1196">
        <f>'39'!DM76</f>
        <v>7.6253443186652572E-2</v>
      </c>
      <c r="BF45" s="1196">
        <f>'39'!DN76</f>
        <v>2.3274994012791985E-3</v>
      </c>
      <c r="BG45" s="1196">
        <f>'39'!DO76</f>
        <v>0.28797303577060673</v>
      </c>
      <c r="BH45" s="1196">
        <f>'39'!DP76</f>
        <v>4.8981486795759457</v>
      </c>
      <c r="BI45" s="1196">
        <f>'39'!DQ76</f>
        <v>2.6063356607507298</v>
      </c>
      <c r="BJ45" s="1196">
        <f>'39'!DR76</f>
        <v>0.36298518432506349</v>
      </c>
      <c r="BK45" s="1196">
        <f>'39'!DS76</f>
        <v>0.24807038364092482</v>
      </c>
      <c r="BL45" s="1196">
        <f>'39'!DT76</f>
        <v>1.6802226093518251</v>
      </c>
      <c r="BM45" s="1196">
        <f>'39'!DU76</f>
        <v>5.3199986315036855E-2</v>
      </c>
      <c r="BN45" s="1196">
        <f>'39'!DV76</f>
        <v>0</v>
      </c>
    </row>
    <row r="46" spans="1:66" ht="14.45" customHeight="1">
      <c r="A46" s="312"/>
      <c r="B46" s="315" t="s">
        <v>2861</v>
      </c>
      <c r="C46" s="312"/>
      <c r="D46" s="1197"/>
      <c r="E46" s="2949">
        <f>'39'!BQ77</f>
        <v>44.282140384602663</v>
      </c>
      <c r="F46" s="2949">
        <f>'39'!BR77</f>
        <v>30.771641273205528</v>
      </c>
      <c r="G46" s="2949">
        <f>'39'!BS77</f>
        <v>4.9963461190789475</v>
      </c>
      <c r="H46" s="2949">
        <f>'39'!BT77</f>
        <v>19.072873788249805</v>
      </c>
      <c r="I46" s="2949">
        <f>'39'!BU77</f>
        <v>1.5717396607344862</v>
      </c>
      <c r="J46" s="2949">
        <f>'39'!BV77</f>
        <v>1.1830818978090709</v>
      </c>
      <c r="K46" s="2949">
        <f>'39'!BW77</f>
        <v>4.6589438009095416E-2</v>
      </c>
      <c r="L46" s="2949">
        <f>'39'!BX77</f>
        <v>4.5781528679543328E-3</v>
      </c>
      <c r="M46" s="2949">
        <f>'39'!BY77</f>
        <v>1.569652411872528E-2</v>
      </c>
      <c r="N46" s="2949">
        <f>'39'!BZ77</f>
        <v>5.5287928458171577E-2</v>
      </c>
      <c r="O46" s="2949">
        <f>'39'!CA77</f>
        <v>0</v>
      </c>
      <c r="P46" s="2949">
        <f>'39'!CB77</f>
        <v>4.2639045198708106E-2</v>
      </c>
      <c r="Q46" s="2949">
        <f>'39'!CC77</f>
        <v>4.5781528679543328E-3</v>
      </c>
      <c r="R46" s="2949">
        <f>'39'!CD77</f>
        <v>3.7433132273186752E-2</v>
      </c>
      <c r="S46" s="2949">
        <f>'39'!CE77</f>
        <v>4.5781528679543328E-3</v>
      </c>
      <c r="T46" s="2949">
        <f>'39'!CF77</f>
        <v>0</v>
      </c>
      <c r="U46" s="2949">
        <f>'39'!CG77</f>
        <v>4.5781528679543328E-3</v>
      </c>
      <c r="V46" s="2949">
        <f>'39'!CH77</f>
        <v>4.1203375811588991E-2</v>
      </c>
      <c r="W46" s="2949">
        <f>'39'!CI77</f>
        <v>0.12090373246109416</v>
      </c>
      <c r="X46" s="2949">
        <f>'39'!CJ77</f>
        <v>5.3589456784383227</v>
      </c>
      <c r="Y46" s="2949">
        <f>'39'!CK77</f>
        <v>12.142188449076992</v>
      </c>
      <c r="Z46" s="2949">
        <f>'39'!CL77</f>
        <v>6.7024213658767673</v>
      </c>
      <c r="AA46" s="312"/>
      <c r="AB46" s="315" t="s">
        <v>2862</v>
      </c>
      <c r="AC46" s="312"/>
      <c r="AD46" s="1197"/>
      <c r="AE46" s="1196">
        <f>'39'!CM77</f>
        <v>13.510499111397143</v>
      </c>
      <c r="AF46" s="1196">
        <f>'39'!CN77</f>
        <v>1.1434168207176629</v>
      </c>
      <c r="AG46" s="1196">
        <f>'39'!CO77</f>
        <v>0.27322452888324733</v>
      </c>
      <c r="AH46" s="1196">
        <f>'39'!CP77</f>
        <v>6.8826180510637311E-2</v>
      </c>
      <c r="AI46" s="1196">
        <f>'39'!CQ77</f>
        <v>0.12919075487098267</v>
      </c>
      <c r="AJ46" s="1196">
        <f>'39'!CR77</f>
        <v>0.16248891656259321</v>
      </c>
      <c r="AK46" s="1196">
        <f>'39'!CS77</f>
        <v>0.15189348948258477</v>
      </c>
      <c r="AL46" s="1196">
        <f>'39'!CT77</f>
        <v>7.5289455147792755E-2</v>
      </c>
      <c r="AM46" s="1196">
        <f>'39'!CU77</f>
        <v>0.1968705201553807</v>
      </c>
      <c r="AN46" s="1196">
        <f>'39'!CV77</f>
        <v>3.1393048237450559E-2</v>
      </c>
      <c r="AO46" s="1196">
        <f>'39'!CW77</f>
        <v>0.10155076729204614</v>
      </c>
      <c r="AP46" s="1196">
        <f>'39'!CX77</f>
        <v>7.3250445887269325E-2</v>
      </c>
      <c r="AQ46" s="1196">
        <f>'39'!CY77</f>
        <v>5.2374658240260308</v>
      </c>
      <c r="AR46" s="1196">
        <f>'39'!CZ77</f>
        <v>12.36708229067948</v>
      </c>
      <c r="AS46" s="1196">
        <f>'39'!DA77</f>
        <v>0.744186748567366</v>
      </c>
      <c r="AT46" s="1196">
        <f>'39'!DB77</f>
        <v>0.71947991126468736</v>
      </c>
      <c r="AU46" s="1196">
        <f>'39'!DC77</f>
        <v>2.0008887554084662</v>
      </c>
      <c r="AV46" s="1196">
        <f>'39'!DD77</f>
        <v>0.69832706662700805</v>
      </c>
      <c r="AW46" s="1196">
        <f>'39'!DE77</f>
        <v>0.45279458807666695</v>
      </c>
      <c r="AX46" s="1196">
        <f>'39'!DF77</f>
        <v>0.80024490805561721</v>
      </c>
      <c r="AY46" s="1196">
        <f>'39'!DG77</f>
        <v>6.6513974368646242E-2</v>
      </c>
      <c r="AZ46" s="1196">
        <f>'39'!DH77</f>
        <v>0.10016339794860987</v>
      </c>
      <c r="BA46" s="1196">
        <f>'39'!DI77</f>
        <v>3.7116361439655111E-2</v>
      </c>
      <c r="BB46" s="1196">
        <f>'39'!DJ77</f>
        <v>0.34738365281814382</v>
      </c>
      <c r="BC46" s="1196">
        <f>'39'!DK77</f>
        <v>9.9834838885267063E-2</v>
      </c>
      <c r="BD46" s="1196">
        <f>'39'!DL77</f>
        <v>5.6206943722721267E-2</v>
      </c>
      <c r="BE46" s="1196">
        <f>'39'!DM77</f>
        <v>0.10676019747643696</v>
      </c>
      <c r="BF46" s="1196">
        <f>'39'!DN77</f>
        <v>0</v>
      </c>
      <c r="BG46" s="1196">
        <f>'39'!DO77</f>
        <v>0.27363644173809576</v>
      </c>
      <c r="BH46" s="1196">
        <f>'39'!DP77</f>
        <v>7.1296164666534514</v>
      </c>
      <c r="BI46" s="1196">
        <f>'39'!DQ77</f>
        <v>2.6552272049702501</v>
      </c>
      <c r="BJ46" s="1196">
        <f>'39'!DR77</f>
        <v>0.61810795348695202</v>
      </c>
      <c r="BK46" s="1196">
        <f>'39'!DS77</f>
        <v>0.39604189171101828</v>
      </c>
      <c r="BL46" s="1196">
        <f>'39'!DT77</f>
        <v>3.5229028838653553</v>
      </c>
      <c r="BM46" s="1196">
        <f>'39'!DU77</f>
        <v>0</v>
      </c>
      <c r="BN46" s="1196">
        <f>'39'!DV77</f>
        <v>0</v>
      </c>
    </row>
    <row r="47" spans="1:66" ht="14.45" customHeight="1">
      <c r="A47" s="312"/>
      <c r="B47" s="315" t="s">
        <v>2863</v>
      </c>
      <c r="C47" s="312"/>
      <c r="D47" s="1197"/>
      <c r="E47" s="2949">
        <f>'39'!BQ78</f>
        <v>76.658546679513975</v>
      </c>
      <c r="F47" s="2949">
        <f>'39'!BR78</f>
        <v>51.299829318763976</v>
      </c>
      <c r="G47" s="2949">
        <f>'39'!BS78</f>
        <v>7.9583474165035391</v>
      </c>
      <c r="H47" s="2949">
        <f>'39'!BT78</f>
        <v>32.203511663682768</v>
      </c>
      <c r="I47" s="2949">
        <f>'39'!BU78</f>
        <v>1.418117810170461</v>
      </c>
      <c r="J47" s="2949">
        <f>'39'!BV78</f>
        <v>1.047185006284562</v>
      </c>
      <c r="K47" s="2949">
        <f>'39'!BW78</f>
        <v>2.7593582777311717E-2</v>
      </c>
      <c r="L47" s="2949">
        <f>'39'!BX78</f>
        <v>0</v>
      </c>
      <c r="M47" s="2949">
        <f>'39'!BY78</f>
        <v>1.9971847726232419E-2</v>
      </c>
      <c r="N47" s="2949">
        <f>'39'!BZ78</f>
        <v>7.1653394432128023E-2</v>
      </c>
      <c r="O47" s="2949">
        <f>'39'!CA78</f>
        <v>0</v>
      </c>
      <c r="P47" s="2949">
        <f>'39'!CB78</f>
        <v>2.1712983169032172E-2</v>
      </c>
      <c r="Q47" s="2949">
        <f>'39'!CC78</f>
        <v>0</v>
      </c>
      <c r="R47" s="2949">
        <f>'39'!CD78</f>
        <v>0</v>
      </c>
      <c r="S47" s="2949">
        <f>'39'!CE78</f>
        <v>5.8805996082795459E-3</v>
      </c>
      <c r="T47" s="2949">
        <f>'39'!CF78</f>
        <v>0</v>
      </c>
      <c r="U47" s="2949">
        <f>'39'!CG78</f>
        <v>4.7044796866236367E-2</v>
      </c>
      <c r="V47" s="2949">
        <f>'39'!CH78</f>
        <v>2.3522398433118184E-2</v>
      </c>
      <c r="W47" s="2949">
        <f>'39'!CI78</f>
        <v>0.15355320087356078</v>
      </c>
      <c r="X47" s="2949">
        <f>'39'!CJ78</f>
        <v>6.7914003860933478</v>
      </c>
      <c r="Y47" s="2949">
        <f>'39'!CK78</f>
        <v>23.993993467418957</v>
      </c>
      <c r="Z47" s="2949">
        <f>'39'!CL78</f>
        <v>11.137970238577665</v>
      </c>
      <c r="AA47" s="312"/>
      <c r="AB47" s="315" t="s">
        <v>2864</v>
      </c>
      <c r="AC47" s="312"/>
      <c r="AD47" s="1197"/>
      <c r="AE47" s="1196">
        <f>'39'!CM78</f>
        <v>25.35871736075002</v>
      </c>
      <c r="AF47" s="1196">
        <f>'39'!CN78</f>
        <v>4.287644301391877</v>
      </c>
      <c r="AG47" s="1196">
        <f>'39'!CO78</f>
        <v>0.46588197701359207</v>
      </c>
      <c r="AH47" s="1196">
        <f>'39'!CP78</f>
        <v>0.41855590369620221</v>
      </c>
      <c r="AI47" s="1196">
        <f>'39'!CQ78</f>
        <v>0.89920272112913557</v>
      </c>
      <c r="AJ47" s="1196">
        <f>'39'!CR78</f>
        <v>0.79210172688836522</v>
      </c>
      <c r="AK47" s="1196">
        <f>'39'!CS78</f>
        <v>0.37228912161544775</v>
      </c>
      <c r="AL47" s="1196">
        <f>'39'!CT78</f>
        <v>0.29823233973526064</v>
      </c>
      <c r="AM47" s="1196">
        <f>'39'!CU78</f>
        <v>0.28288867344780466</v>
      </c>
      <c r="AN47" s="1196">
        <f>'39'!CV78</f>
        <v>0.32633598686140847</v>
      </c>
      <c r="AO47" s="1196">
        <f>'39'!CW78</f>
        <v>0.37131169255731089</v>
      </c>
      <c r="AP47" s="1196">
        <f>'39'!CX78</f>
        <v>0.12018475449421322</v>
      </c>
      <c r="AQ47" s="1196">
        <f>'39'!CY78</f>
        <v>10.313793194726099</v>
      </c>
      <c r="AR47" s="1196">
        <f>'39'!CZ78</f>
        <v>21.071073059358145</v>
      </c>
      <c r="AS47" s="1196">
        <f>'39'!DA78</f>
        <v>1.3758944925262024</v>
      </c>
      <c r="AT47" s="1196">
        <f>'39'!DB78</f>
        <v>1.4623009821637483</v>
      </c>
      <c r="AU47" s="1196">
        <f>'39'!DC78</f>
        <v>2.61126503709486</v>
      </c>
      <c r="AV47" s="1196">
        <f>'39'!DD78</f>
        <v>1.0553792448198955</v>
      </c>
      <c r="AW47" s="1196">
        <f>'39'!DE78</f>
        <v>1.9236084831320053</v>
      </c>
      <c r="AX47" s="1196">
        <f>'39'!DF78</f>
        <v>1.289722727307439</v>
      </c>
      <c r="AY47" s="1196">
        <f>'39'!DG78</f>
        <v>0.12273841011116002</v>
      </c>
      <c r="AZ47" s="1196">
        <f>'39'!DH78</f>
        <v>3.7613646551071057E-2</v>
      </c>
      <c r="BA47" s="1196">
        <f>'39'!DI78</f>
        <v>3.7613646551071057E-2</v>
      </c>
      <c r="BB47" s="1196">
        <f>'39'!DJ78</f>
        <v>0.59096369350331834</v>
      </c>
      <c r="BC47" s="1196">
        <f>'39'!DK78</f>
        <v>2.5852447334511967E-2</v>
      </c>
      <c r="BD47" s="1196">
        <f>'39'!DL78</f>
        <v>6.8269552899099473E-2</v>
      </c>
      <c r="BE47" s="1196">
        <f>'39'!DM78</f>
        <v>0.41255192996548684</v>
      </c>
      <c r="BF47" s="1196">
        <f>'39'!DN78</f>
        <v>0</v>
      </c>
      <c r="BG47" s="1196">
        <f>'39'!DO78</f>
        <v>1.3407767106877364</v>
      </c>
      <c r="BH47" s="1196">
        <f>'39'!DP78</f>
        <v>10.757279864632043</v>
      </c>
      <c r="BI47" s="1196">
        <f>'39'!DQ78</f>
        <v>5.0426443435149997</v>
      </c>
      <c r="BJ47" s="1196">
        <f>'39'!DR78</f>
        <v>0.7774744451686828</v>
      </c>
      <c r="BK47" s="1196">
        <f>'39'!DS78</f>
        <v>0.49664743472228839</v>
      </c>
      <c r="BL47" s="1196">
        <f>'39'!DT78</f>
        <v>4.4405136412260706</v>
      </c>
      <c r="BM47" s="1196">
        <f>'39'!DU78</f>
        <v>0</v>
      </c>
      <c r="BN47" s="1196">
        <f>'39'!DV78</f>
        <v>0</v>
      </c>
    </row>
    <row r="48" spans="1:66" ht="14.45" customHeight="1">
      <c r="A48" s="312"/>
      <c r="B48" s="315" t="s">
        <v>2865</v>
      </c>
      <c r="C48" s="312"/>
      <c r="D48" s="1197"/>
      <c r="E48" s="2949">
        <f>'39'!BQ79</f>
        <v>131.53846021755686</v>
      </c>
      <c r="F48" s="2949">
        <f>'39'!BR79</f>
        <v>100.16568165300752</v>
      </c>
      <c r="G48" s="2949">
        <f>'39'!BS79</f>
        <v>12.86062583994525</v>
      </c>
      <c r="H48" s="2949">
        <f>'39'!BT79</f>
        <v>67.674051526121048</v>
      </c>
      <c r="I48" s="2949">
        <f>'39'!BU79</f>
        <v>1.9897219882856019</v>
      </c>
      <c r="J48" s="2949">
        <f>'39'!BV79</f>
        <v>1.3238974617403072</v>
      </c>
      <c r="K48" s="2949">
        <f>'39'!BW79</f>
        <v>0.10123491784873365</v>
      </c>
      <c r="L48" s="2949">
        <f>'39'!BX79</f>
        <v>0</v>
      </c>
      <c r="M48" s="2949">
        <f>'39'!BY79</f>
        <v>0</v>
      </c>
      <c r="N48" s="2949">
        <f>'39'!BZ79</f>
        <v>0.21321978488270427</v>
      </c>
      <c r="O48" s="2949">
        <f>'39'!CA79</f>
        <v>0</v>
      </c>
      <c r="P48" s="2949">
        <f>'39'!CB79</f>
        <v>0.1083918946228757</v>
      </c>
      <c r="Q48" s="2949">
        <f>'39'!CC79</f>
        <v>0</v>
      </c>
      <c r="R48" s="2949">
        <f>'39'!CD79</f>
        <v>0</v>
      </c>
      <c r="S48" s="2949">
        <f>'39'!CE79</f>
        <v>1.4383103082333742E-2</v>
      </c>
      <c r="T48" s="2949">
        <f>'39'!CF79</f>
        <v>0</v>
      </c>
      <c r="U48" s="2949">
        <f>'39'!CG79</f>
        <v>3.5957757705834356E-2</v>
      </c>
      <c r="V48" s="2949">
        <f>'39'!CH79</f>
        <v>0.14383103082333742</v>
      </c>
      <c r="W48" s="2949">
        <f>'39'!CI79</f>
        <v>4.880603757947545E-2</v>
      </c>
      <c r="X48" s="2949">
        <f>'39'!CJ79</f>
        <v>11.839236139267053</v>
      </c>
      <c r="Y48" s="2949">
        <f>'39'!CK79</f>
        <v>53.845093398568402</v>
      </c>
      <c r="Z48" s="2949">
        <f>'39'!CL79</f>
        <v>19.631004286941224</v>
      </c>
      <c r="AA48" s="312"/>
      <c r="AB48" s="315" t="s">
        <v>2866</v>
      </c>
      <c r="AC48" s="312"/>
      <c r="AD48" s="1197"/>
      <c r="AE48" s="1196">
        <f>'39'!CM79</f>
        <v>31.372778564549332</v>
      </c>
      <c r="AF48" s="1196">
        <f>'39'!CN79</f>
        <v>2.3624471081492251</v>
      </c>
      <c r="AG48" s="1196">
        <f>'39'!CO79</f>
        <v>0.33564062483919982</v>
      </c>
      <c r="AH48" s="1196">
        <f>'39'!CP79</f>
        <v>0.23717168835245342</v>
      </c>
      <c r="AI48" s="1196">
        <f>'39'!CQ79</f>
        <v>0.12692116638870182</v>
      </c>
      <c r="AJ48" s="1196">
        <f>'39'!CR79</f>
        <v>0.39538582225812458</v>
      </c>
      <c r="AK48" s="1196">
        <f>'39'!CS79</f>
        <v>0.61738199124616144</v>
      </c>
      <c r="AL48" s="1196">
        <f>'39'!CT79</f>
        <v>0.18248001363813238</v>
      </c>
      <c r="AM48" s="1196">
        <f>'39'!CU79</f>
        <v>0.13680394303882926</v>
      </c>
      <c r="AN48" s="1196">
        <f>'39'!CV79</f>
        <v>0.2637998656805578</v>
      </c>
      <c r="AO48" s="1196">
        <f>'39'!CW79</f>
        <v>6.6861992707064971E-2</v>
      </c>
      <c r="AP48" s="1196">
        <f>'39'!CX79</f>
        <v>5.7532412329334967E-2</v>
      </c>
      <c r="AQ48" s="1196">
        <f>'39'!CY79</f>
        <v>4.0393345222919548</v>
      </c>
      <c r="AR48" s="1196">
        <f>'39'!CZ79</f>
        <v>29.010331456400106</v>
      </c>
      <c r="AS48" s="1196">
        <f>'39'!DA79</f>
        <v>0.42439124843247744</v>
      </c>
      <c r="AT48" s="1196">
        <f>'39'!DB79</f>
        <v>1.1771269114087504</v>
      </c>
      <c r="AU48" s="1196">
        <f>'39'!DC79</f>
        <v>0.60942792592412232</v>
      </c>
      <c r="AV48" s="1196">
        <f>'39'!DD79</f>
        <v>0.61487018114446479</v>
      </c>
      <c r="AW48" s="1196">
        <f>'39'!DE79</f>
        <v>0.78645073309130686</v>
      </c>
      <c r="AX48" s="1196">
        <f>'39'!DF79</f>
        <v>0.27604493992632839</v>
      </c>
      <c r="AY48" s="1196">
        <f>'39'!DG79</f>
        <v>1.4383103082333742E-2</v>
      </c>
      <c r="AZ48" s="1196">
        <f>'39'!DH79</f>
        <v>0</v>
      </c>
      <c r="BA48" s="1196">
        <f>'39'!DI79</f>
        <v>7.1915515411668709E-3</v>
      </c>
      <c r="BB48" s="1196">
        <f>'39'!DJ79</f>
        <v>0.14161824573374762</v>
      </c>
      <c r="BC48" s="1196">
        <f>'39'!DK79</f>
        <v>0</v>
      </c>
      <c r="BD48" s="1196">
        <f>'39'!DL79</f>
        <v>7.1915515411668709E-3</v>
      </c>
      <c r="BE48" s="1196">
        <f>'39'!DM79</f>
        <v>4.8128075698578292E-2</v>
      </c>
      <c r="BF48" s="1196">
        <f>'39'!DN79</f>
        <v>5.7532412329334967E-2</v>
      </c>
      <c r="BG48" s="1196">
        <f>'39'!DO79</f>
        <v>0.20136344315267241</v>
      </c>
      <c r="BH48" s="1196">
        <f>'39'!DP79</f>
        <v>24.97099693410815</v>
      </c>
      <c r="BI48" s="1196">
        <f>'39'!DQ79</f>
        <v>9.3306596411791833</v>
      </c>
      <c r="BJ48" s="1196">
        <f>'39'!DR79</f>
        <v>1.0167516421853613</v>
      </c>
      <c r="BK48" s="1196">
        <f>'39'!DS79</f>
        <v>0.85071800421309907</v>
      </c>
      <c r="BL48" s="1196">
        <f>'39'!DT79</f>
        <v>13.808825404236339</v>
      </c>
      <c r="BM48" s="1196">
        <f>'39'!DU79</f>
        <v>0</v>
      </c>
      <c r="BN48" s="1196">
        <f>'39'!DV79</f>
        <v>0</v>
      </c>
    </row>
    <row r="49" spans="1:66" ht="14.45" customHeight="1">
      <c r="A49" s="312"/>
      <c r="B49" s="315" t="s">
        <v>2867</v>
      </c>
      <c r="C49" s="312"/>
      <c r="D49" s="1197"/>
      <c r="E49" s="2949">
        <f>'39'!BQ80</f>
        <v>644.10731464597393</v>
      </c>
      <c r="F49" s="2949">
        <f>'39'!BR80</f>
        <v>429.64372201031864</v>
      </c>
      <c r="G49" s="2949">
        <f>'39'!BS80</f>
        <v>57.65549842429121</v>
      </c>
      <c r="H49" s="2949">
        <f>'39'!BT80</f>
        <v>309.05108641568938</v>
      </c>
      <c r="I49" s="2949">
        <f>'39'!BU80</f>
        <v>8.5967822192733703</v>
      </c>
      <c r="J49" s="2949">
        <f>'39'!BV80</f>
        <v>5.431248963342945</v>
      </c>
      <c r="K49" s="2949">
        <f>'39'!BW80</f>
        <v>0.78387792337064932</v>
      </c>
      <c r="L49" s="2949">
        <f>'39'!BX80</f>
        <v>0</v>
      </c>
      <c r="M49" s="2949">
        <f>'39'!BY80</f>
        <v>0</v>
      </c>
      <c r="N49" s="2949">
        <f>'39'!BZ80</f>
        <v>0.32990545695815093</v>
      </c>
      <c r="O49" s="2949">
        <f>'39'!CA80</f>
        <v>0</v>
      </c>
      <c r="P49" s="2949">
        <f>'39'!CB80</f>
        <v>1.9202189417820581</v>
      </c>
      <c r="Q49" s="2949">
        <f>'39'!CC80</f>
        <v>0</v>
      </c>
      <c r="R49" s="2949">
        <f>'39'!CD80</f>
        <v>0</v>
      </c>
      <c r="S49" s="2949">
        <f>'39'!CE80</f>
        <v>0</v>
      </c>
      <c r="T49" s="2949">
        <f>'39'!CF80</f>
        <v>0</v>
      </c>
      <c r="U49" s="2949">
        <f>'39'!CG80</f>
        <v>3.6656161884238994E-2</v>
      </c>
      <c r="V49" s="2949">
        <f>'39'!CH80</f>
        <v>3.6656161884238994E-2</v>
      </c>
      <c r="W49" s="2949">
        <f>'39'!CI80</f>
        <v>0.13153093381956849</v>
      </c>
      <c r="X49" s="2949">
        <f>'39'!CJ80</f>
        <v>25.594294244486935</v>
      </c>
      <c r="Y49" s="2949">
        <f>'39'!CK80</f>
        <v>274.86000995192899</v>
      </c>
      <c r="Z49" s="2949">
        <f>'39'!CL80</f>
        <v>62.937137170338104</v>
      </c>
      <c r="AA49" s="312"/>
      <c r="AB49" s="315" t="s">
        <v>2868</v>
      </c>
      <c r="AC49" s="312"/>
      <c r="AD49" s="1197"/>
      <c r="AE49" s="1196">
        <f>'39'!CM80</f>
        <v>214.46359263565529</v>
      </c>
      <c r="AF49" s="1196">
        <f>'39'!CN80</f>
        <v>15.171338530432109</v>
      </c>
      <c r="AG49" s="1196">
        <f>'39'!CO80</f>
        <v>2.0807762481336991</v>
      </c>
      <c r="AH49" s="1196">
        <f>'39'!CP80</f>
        <v>3.1438049427766295</v>
      </c>
      <c r="AI49" s="1196">
        <f>'39'!CQ80</f>
        <v>1.1643722010277244</v>
      </c>
      <c r="AJ49" s="1196">
        <f>'39'!CR80</f>
        <v>1.8608392768282651</v>
      </c>
      <c r="AK49" s="1196">
        <f>'39'!CS80</f>
        <v>2.9238679714711955</v>
      </c>
      <c r="AL49" s="1196">
        <f>'39'!CT80</f>
        <v>0.39459280145870546</v>
      </c>
      <c r="AM49" s="1196">
        <f>'39'!CU80</f>
        <v>0.39459280145870546</v>
      </c>
      <c r="AN49" s="1196">
        <f>'39'!CV80</f>
        <v>3.7669596948086923</v>
      </c>
      <c r="AO49" s="1196">
        <f>'39'!CW80</f>
        <v>1.2743406866804414</v>
      </c>
      <c r="AP49" s="1196">
        <f>'39'!CX80</f>
        <v>0</v>
      </c>
      <c r="AQ49" s="1196">
        <f>'39'!CY80</f>
        <v>39.041632111474854</v>
      </c>
      <c r="AR49" s="1196">
        <f>'39'!CZ80</f>
        <v>199.29225410522318</v>
      </c>
      <c r="AS49" s="1196">
        <f>'39'!DA80</f>
        <v>10.669762813073874</v>
      </c>
      <c r="AT49" s="1196">
        <f>'39'!DB80</f>
        <v>7.5511693481532323</v>
      </c>
      <c r="AU49" s="1196">
        <f>'39'!DC80</f>
        <v>7.7344501575744271</v>
      </c>
      <c r="AV49" s="1196">
        <f>'39'!DD80</f>
        <v>2.3093381987070565</v>
      </c>
      <c r="AW49" s="1196">
        <f>'39'!DE80</f>
        <v>1.5395587991380377</v>
      </c>
      <c r="AX49" s="1196">
        <f>'39'!DF80</f>
        <v>7.1112954055423643</v>
      </c>
      <c r="AY49" s="1196">
        <f>'39'!DG80</f>
        <v>1.7594957704434715</v>
      </c>
      <c r="AZ49" s="1196">
        <f>'39'!DH80</f>
        <v>0.91640404710597478</v>
      </c>
      <c r="BA49" s="1196">
        <f>'39'!DI80</f>
        <v>1.0263725327586917</v>
      </c>
      <c r="BB49" s="1196">
        <f>'39'!DJ80</f>
        <v>1.7961519323277106</v>
      </c>
      <c r="BC49" s="1196">
        <f>'39'!DK80</f>
        <v>0.65981091391630187</v>
      </c>
      <c r="BD49" s="1196">
        <f>'39'!DL80</f>
        <v>0.40321778072662889</v>
      </c>
      <c r="BE49" s="1196">
        <f>'39'!DM80</f>
        <v>1.3196218278326037</v>
      </c>
      <c r="BF49" s="1196">
        <f>'39'!DN80</f>
        <v>0.10996848565271697</v>
      </c>
      <c r="BG49" s="1196">
        <f>'39'!DO80</f>
        <v>2.6758998175494466</v>
      </c>
      <c r="BH49" s="1196">
        <f>'39'!DP80</f>
        <v>160.25062199374835</v>
      </c>
      <c r="BI49" s="1196">
        <f>'39'!DQ80</f>
        <v>60.532260739777499</v>
      </c>
      <c r="BJ49" s="1196">
        <f>'39'!DR80</f>
        <v>4.5583015425445632</v>
      </c>
      <c r="BK49" s="1196">
        <f>'39'!DS80</f>
        <v>5.6694310830999823</v>
      </c>
      <c r="BL49" s="1196">
        <f>'39'!DT80</f>
        <v>98.508044451849102</v>
      </c>
      <c r="BM49" s="1196">
        <f>'39'!DU80</f>
        <v>0</v>
      </c>
      <c r="BN49" s="1196">
        <f>'39'!DV80</f>
        <v>0</v>
      </c>
    </row>
    <row r="50" spans="1:66" ht="14.45" customHeight="1">
      <c r="A50" s="3228" t="s">
        <v>2094</v>
      </c>
      <c r="B50" s="3228"/>
      <c r="C50" s="3228"/>
      <c r="D50" s="1194"/>
      <c r="E50" s="2949"/>
      <c r="F50" s="2947"/>
      <c r="G50" s="1762"/>
      <c r="H50" s="1762"/>
      <c r="I50" s="1762"/>
      <c r="J50" s="1762"/>
      <c r="K50" s="1762"/>
      <c r="L50" s="1762"/>
      <c r="M50" s="1762"/>
      <c r="N50" s="1762"/>
      <c r="O50" s="1762"/>
      <c r="P50" s="1762"/>
      <c r="Q50" s="1762"/>
      <c r="R50" s="1762"/>
      <c r="S50" s="1762"/>
      <c r="T50" s="1762"/>
      <c r="U50" s="1762"/>
      <c r="V50" s="1762"/>
      <c r="W50" s="1762"/>
      <c r="X50" s="2950"/>
      <c r="Y50" s="2950"/>
      <c r="Z50" s="2950"/>
      <c r="AA50" s="3228" t="s">
        <v>2094</v>
      </c>
      <c r="AB50" s="3228"/>
      <c r="AC50" s="3228"/>
      <c r="AD50" s="1194"/>
      <c r="AE50" s="1201"/>
      <c r="AF50" s="1200"/>
      <c r="AG50" s="1200"/>
      <c r="AH50" s="1200"/>
      <c r="AI50" s="1200"/>
      <c r="AJ50" s="1200"/>
      <c r="AK50" s="1200"/>
      <c r="AL50" s="1200"/>
      <c r="AM50" s="1200"/>
      <c r="AN50" s="1200"/>
      <c r="AO50" s="1200"/>
      <c r="AP50" s="1200"/>
      <c r="AQ50" s="1200"/>
      <c r="AR50" s="1200"/>
      <c r="AS50" s="1200"/>
      <c r="AT50" s="1200"/>
      <c r="AU50" s="1200"/>
      <c r="AV50" s="1200"/>
      <c r="AW50" s="1200"/>
      <c r="AX50" s="1200"/>
      <c r="AY50" s="1200"/>
      <c r="AZ50" s="1200"/>
      <c r="BA50" s="1200"/>
      <c r="BB50" s="1200"/>
      <c r="BC50" s="1200"/>
      <c r="BD50" s="1200"/>
      <c r="BE50" s="1200"/>
      <c r="BF50" s="1200"/>
      <c r="BG50" s="1200"/>
      <c r="BH50" s="1200"/>
      <c r="BI50" s="1200"/>
      <c r="BJ50" s="1200"/>
      <c r="BK50" s="1200"/>
      <c r="BL50" s="1200"/>
      <c r="BM50" s="1200"/>
      <c r="BN50" s="1200"/>
    </row>
    <row r="51" spans="1:66" ht="14.45" customHeight="1">
      <c r="A51" s="318"/>
      <c r="B51" s="315" t="s">
        <v>2869</v>
      </c>
      <c r="C51" s="318"/>
      <c r="D51" s="1194"/>
      <c r="E51" s="2949">
        <f>'39'!BQ81</f>
        <v>2.5769935914875139</v>
      </c>
      <c r="F51" s="2949">
        <f>'39'!BR81</f>
        <v>1.5689064130686927</v>
      </c>
      <c r="G51" s="2949">
        <f>'39'!BS81</f>
        <v>0.6088439072296784</v>
      </c>
      <c r="H51" s="2949">
        <f>'39'!BT81</f>
        <v>0.62539797020904786</v>
      </c>
      <c r="I51" s="2949">
        <f>'39'!BU81</f>
        <v>0.23349963338592672</v>
      </c>
      <c r="J51" s="2949">
        <f>'39'!BV81</f>
        <v>0.15019621546901199</v>
      </c>
      <c r="K51" s="2949">
        <f>'39'!BW81</f>
        <v>2.5304911974918915E-3</v>
      </c>
      <c r="L51" s="2949">
        <f>'39'!BX81</f>
        <v>0</v>
      </c>
      <c r="M51" s="2949">
        <f>'39'!BY81</f>
        <v>4.9372155203184472E-3</v>
      </c>
      <c r="N51" s="2949">
        <f>'39'!BZ81</f>
        <v>2.1190475661404497E-2</v>
      </c>
      <c r="O51" s="2949">
        <f>'39'!CA81</f>
        <v>0</v>
      </c>
      <c r="P51" s="2949">
        <f>'39'!CB81</f>
        <v>1.0568058179809952E-2</v>
      </c>
      <c r="Q51" s="2949">
        <f>'39'!CC81</f>
        <v>1.7679207655909757E-4</v>
      </c>
      <c r="R51" s="2949">
        <f>'39'!CD81</f>
        <v>0</v>
      </c>
      <c r="S51" s="2949">
        <f>'39'!CE81</f>
        <v>5.3037622967729275E-4</v>
      </c>
      <c r="T51" s="2949">
        <f>'39'!CF81</f>
        <v>0</v>
      </c>
      <c r="U51" s="2949">
        <f>'39'!CG81</f>
        <v>1.7679207655909757E-4</v>
      </c>
      <c r="V51" s="2949">
        <f>'39'!CH81</f>
        <v>6.6028239609042172E-3</v>
      </c>
      <c r="W51" s="2949">
        <f>'39'!CI81</f>
        <v>3.6590393014190162E-2</v>
      </c>
      <c r="X51" s="2949">
        <f>'39'!CJ81</f>
        <v>0.24640280204301318</v>
      </c>
      <c r="Y51" s="2949">
        <f>'39'!CK81</f>
        <v>0.14549553478010799</v>
      </c>
      <c r="Z51" s="2949">
        <f>'39'!CL81</f>
        <v>0.33466453562996645</v>
      </c>
      <c r="AA51" s="318"/>
      <c r="AB51" s="315" t="s">
        <v>2869</v>
      </c>
      <c r="AC51" s="318"/>
      <c r="AD51" s="1194"/>
      <c r="AE51" s="1196">
        <f>'39'!CM81</f>
        <v>0.72269879253032598</v>
      </c>
      <c r="AF51" s="1196">
        <f>'39'!CN81</f>
        <v>0.12151822419012871</v>
      </c>
      <c r="AG51" s="1196">
        <f>'39'!CO81</f>
        <v>5.355915676602109E-2</v>
      </c>
      <c r="AH51" s="1196">
        <f>'39'!CP81</f>
        <v>2.4280305757715413E-2</v>
      </c>
      <c r="AI51" s="1196">
        <f>'39'!CQ81</f>
        <v>1.8699986004546951E-2</v>
      </c>
      <c r="AJ51" s="1196">
        <f>'39'!CR81</f>
        <v>3.1587840046277569E-3</v>
      </c>
      <c r="AK51" s="1196">
        <f>'39'!CS81</f>
        <v>2.558358084238369E-3</v>
      </c>
      <c r="AL51" s="1196">
        <f>'39'!CT81</f>
        <v>7.3039968775807547E-3</v>
      </c>
      <c r="AM51" s="1196">
        <f>'39'!CU81</f>
        <v>4.2430098374542991E-4</v>
      </c>
      <c r="AN51" s="1196">
        <f>'39'!CV81</f>
        <v>6.2645887997992539E-4</v>
      </c>
      <c r="AO51" s="1196">
        <f>'39'!CW81</f>
        <v>1.0022916448877515E-2</v>
      </c>
      <c r="AP51" s="1196">
        <f>'39'!CX81</f>
        <v>8.8396038279548784E-4</v>
      </c>
      <c r="AQ51" s="1196">
        <f>'39'!CY81</f>
        <v>0.26328892481337585</v>
      </c>
      <c r="AR51" s="1196">
        <f>'39'!CZ81</f>
        <v>0.60118056834019729</v>
      </c>
      <c r="AS51" s="1196">
        <f>'39'!DA81</f>
        <v>5.2891815573445342E-2</v>
      </c>
      <c r="AT51" s="1196">
        <f>'39'!DB81</f>
        <v>6.5947507366084887E-2</v>
      </c>
      <c r="AU51" s="1196">
        <f>'39'!DC81</f>
        <v>4.629951933500475E-2</v>
      </c>
      <c r="AV51" s="1196">
        <f>'39'!DD81</f>
        <v>6.7835815790608836E-2</v>
      </c>
      <c r="AW51" s="1196">
        <f>'39'!DE81</f>
        <v>3.763179242267331E-2</v>
      </c>
      <c r="AX51" s="1196">
        <f>'39'!DF81</f>
        <v>2.2204981604015645E-2</v>
      </c>
      <c r="AY51" s="1196">
        <f>'39'!DG81</f>
        <v>7.6775876025953482E-3</v>
      </c>
      <c r="AZ51" s="1196">
        <f>'39'!DH81</f>
        <v>6.5520215039950088E-3</v>
      </c>
      <c r="BA51" s="1196">
        <f>'39'!DI81</f>
        <v>2.8876039171310693E-3</v>
      </c>
      <c r="BB51" s="1196">
        <f>'39'!DJ81</f>
        <v>1.2885678500702984E-2</v>
      </c>
      <c r="BC51" s="1196">
        <f>'39'!DK81</f>
        <v>0</v>
      </c>
      <c r="BD51" s="1196">
        <f>'39'!DL81</f>
        <v>4.710861113523342E-3</v>
      </c>
      <c r="BE51" s="1196">
        <f>'39'!DM81</f>
        <v>1.0849880705181669E-2</v>
      </c>
      <c r="BF51" s="1196">
        <f>'39'!DN81</f>
        <v>0</v>
      </c>
      <c r="BG51" s="1196">
        <f>'39'!DO81</f>
        <v>2.6695603560448504E-3</v>
      </c>
      <c r="BH51" s="1196">
        <f>'39'!DP81</f>
        <v>0.33789164352682133</v>
      </c>
      <c r="BI51" s="1196">
        <f>'39'!DQ81</f>
        <v>0.21430764758401413</v>
      </c>
      <c r="BJ51" s="1196">
        <f>'39'!DR81</f>
        <v>4.0312168039471401E-2</v>
      </c>
      <c r="BK51" s="1196">
        <f>'39'!DS81</f>
        <v>3.2039665088686352E-2</v>
      </c>
      <c r="BL51" s="1196">
        <f>'39'!DT81</f>
        <v>9.1750155540740133E-2</v>
      </c>
      <c r="BM51" s="1196">
        <f>'39'!DU81</f>
        <v>0</v>
      </c>
      <c r="BN51" s="1196">
        <f>'39'!DV81</f>
        <v>0.28538838588849708</v>
      </c>
    </row>
    <row r="52" spans="1:66" ht="14.45" customHeight="1">
      <c r="A52" s="318"/>
      <c r="B52" s="315" t="s">
        <v>2870</v>
      </c>
      <c r="C52" s="318"/>
      <c r="D52" s="1194"/>
      <c r="E52" s="2949">
        <f>'39'!BQ82</f>
        <v>4.5426986464291526</v>
      </c>
      <c r="F52" s="2949">
        <f>'39'!BR82</f>
        <v>2.6689070325946664</v>
      </c>
      <c r="G52" s="2949">
        <f>'39'!BS82</f>
        <v>0.90452744389662743</v>
      </c>
      <c r="H52" s="2949">
        <f>'39'!BT82</f>
        <v>1.1007691397139194</v>
      </c>
      <c r="I52" s="2949">
        <f>'39'!BU82</f>
        <v>0.39881245349927141</v>
      </c>
      <c r="J52" s="2949">
        <f>'39'!BV82</f>
        <v>0.2536483992942638</v>
      </c>
      <c r="K52" s="2949">
        <f>'39'!BW82</f>
        <v>1.0702192347376351E-2</v>
      </c>
      <c r="L52" s="2949">
        <f>'39'!BX82</f>
        <v>5.3612423580698084E-4</v>
      </c>
      <c r="M52" s="2949">
        <f>'39'!BY82</f>
        <v>1.1696110728397461E-2</v>
      </c>
      <c r="N52" s="2949">
        <f>'39'!BZ82</f>
        <v>1.9809562613529147E-2</v>
      </c>
      <c r="O52" s="2949">
        <f>'39'!CA82</f>
        <v>5.3612423580698084E-4</v>
      </c>
      <c r="P52" s="2949">
        <f>'39'!CB82</f>
        <v>2.2594822996959227E-2</v>
      </c>
      <c r="Q52" s="2949">
        <f>'39'!CC82</f>
        <v>0</v>
      </c>
      <c r="R52" s="2949">
        <f>'39'!CD82</f>
        <v>0</v>
      </c>
      <c r="S52" s="2949">
        <f>'39'!CE82</f>
        <v>0</v>
      </c>
      <c r="T52" s="2949">
        <f>'39'!CF82</f>
        <v>5.3612423580698084E-4</v>
      </c>
      <c r="U52" s="2949">
        <f>'39'!CG82</f>
        <v>1.6083727074209426E-3</v>
      </c>
      <c r="V52" s="2949">
        <f>'39'!CH82</f>
        <v>1.6083727074209426E-3</v>
      </c>
      <c r="W52" s="2949">
        <f>'39'!CI82</f>
        <v>7.5536247396482514E-2</v>
      </c>
      <c r="X52" s="2949">
        <f>'39'!CJ82</f>
        <v>0.39744428079727889</v>
      </c>
      <c r="Y52" s="2949">
        <f>'39'!CK82</f>
        <v>0.30451240541736951</v>
      </c>
      <c r="Z52" s="2949">
        <f>'39'!CL82</f>
        <v>0.66361044898412069</v>
      </c>
      <c r="AA52" s="318"/>
      <c r="AB52" s="315" t="s">
        <v>2852</v>
      </c>
      <c r="AC52" s="318"/>
      <c r="AD52" s="1194"/>
      <c r="AE52" s="1196">
        <f>'39'!CM82</f>
        <v>1.6734444136274282</v>
      </c>
      <c r="AF52" s="1196">
        <f>'39'!CN82</f>
        <v>0.19360093927648528</v>
      </c>
      <c r="AG52" s="1196">
        <f>'39'!CO82</f>
        <v>6.7782734599087346E-2</v>
      </c>
      <c r="AH52" s="1196">
        <f>'39'!CP82</f>
        <v>3.6864874322793818E-2</v>
      </c>
      <c r="AI52" s="1196">
        <f>'39'!CQ82</f>
        <v>3.3524415117671347E-2</v>
      </c>
      <c r="AJ52" s="1196">
        <f>'39'!CR82</f>
        <v>1.6630174983359856E-2</v>
      </c>
      <c r="AK52" s="1196">
        <f>'39'!CS82</f>
        <v>3.341483485483434E-2</v>
      </c>
      <c r="AL52" s="1196">
        <f>'39'!CT82</f>
        <v>9.6069474942808968E-3</v>
      </c>
      <c r="AM52" s="1196">
        <f>'39'!CU82</f>
        <v>0</v>
      </c>
      <c r="AN52" s="1196">
        <f>'39'!CV82</f>
        <v>1.8281836441020719E-2</v>
      </c>
      <c r="AO52" s="1196">
        <f>'39'!CW82</f>
        <v>2.1768062291841892E-2</v>
      </c>
      <c r="AP52" s="1196">
        <f>'39'!CX82</f>
        <v>1.072823638367237E-3</v>
      </c>
      <c r="AQ52" s="1196">
        <f>'39'!CY82</f>
        <v>0.76632642800788053</v>
      </c>
      <c r="AR52" s="1196">
        <f>'39'!CZ82</f>
        <v>1.4798434743509428</v>
      </c>
      <c r="AS52" s="1196">
        <f>'39'!DA82</f>
        <v>0.14302620880322028</v>
      </c>
      <c r="AT52" s="1196">
        <f>'39'!DB82</f>
        <v>0.13174448401265218</v>
      </c>
      <c r="AU52" s="1196">
        <f>'39'!DC82</f>
        <v>0.16268732218798426</v>
      </c>
      <c r="AV52" s="1196">
        <f>'39'!DD82</f>
        <v>0.1255504991015744</v>
      </c>
      <c r="AW52" s="1196">
        <f>'39'!DE82</f>
        <v>5.864580514311693E-2</v>
      </c>
      <c r="AX52" s="1196">
        <f>'39'!DF82</f>
        <v>0.16879243605785743</v>
      </c>
      <c r="AY52" s="1196">
        <f>'39'!DG82</f>
        <v>1.9737314458962561E-2</v>
      </c>
      <c r="AZ52" s="1196">
        <f>'39'!DH82</f>
        <v>1.8534580723608061E-2</v>
      </c>
      <c r="BA52" s="1196">
        <f>'39'!DI82</f>
        <v>3.8310991409197456E-2</v>
      </c>
      <c r="BB52" s="1196">
        <f>'39'!DJ82</f>
        <v>7.8561298487335979E-2</v>
      </c>
      <c r="BC52" s="1196">
        <f>'39'!DK82</f>
        <v>1.3177369374816676E-2</v>
      </c>
      <c r="BD52" s="1196">
        <f>'39'!DL82</f>
        <v>9.2672903618040304E-3</v>
      </c>
      <c r="BE52" s="1196">
        <f>'39'!DM82</f>
        <v>1.0722484716139617E-3</v>
      </c>
      <c r="BF52" s="1196">
        <f>'39'!DN82</f>
        <v>0</v>
      </c>
      <c r="BG52" s="1196">
        <f>'39'!DO82</f>
        <v>6.969615065490751E-3</v>
      </c>
      <c r="BH52" s="1196">
        <f>'39'!DP82</f>
        <v>0.71351704634306246</v>
      </c>
      <c r="BI52" s="1196">
        <f>'39'!DQ82</f>
        <v>0.38603549904162171</v>
      </c>
      <c r="BJ52" s="1196">
        <f>'39'!DR82</f>
        <v>7.1645322612608836E-2</v>
      </c>
      <c r="BK52" s="1196">
        <f>'39'!DS82</f>
        <v>5.9599425305619416E-2</v>
      </c>
      <c r="BL52" s="1196">
        <f>'39'!DT82</f>
        <v>0.240593383005446</v>
      </c>
      <c r="BM52" s="1196">
        <f>'39'!DU82</f>
        <v>0</v>
      </c>
      <c r="BN52" s="1196">
        <f>'39'!DV82</f>
        <v>0.2003472002070571</v>
      </c>
    </row>
    <row r="53" spans="1:66" ht="14.45" customHeight="1">
      <c r="A53" s="318"/>
      <c r="B53" s="315" t="s">
        <v>2871</v>
      </c>
      <c r="C53" s="318"/>
      <c r="D53" s="1194"/>
      <c r="E53" s="2949">
        <f>'39'!BQ83</f>
        <v>5.8610402115516242</v>
      </c>
      <c r="F53" s="2949">
        <f>'39'!BR83</f>
        <v>3.2717376003283332</v>
      </c>
      <c r="G53" s="2949">
        <f>'39'!BS83</f>
        <v>0.93110430886676421</v>
      </c>
      <c r="H53" s="2949">
        <f>'39'!BT83</f>
        <v>1.3006038403201508</v>
      </c>
      <c r="I53" s="2949">
        <f>'39'!BU83</f>
        <v>0.36511514821264851</v>
      </c>
      <c r="J53" s="2949">
        <f>'39'!BV83</f>
        <v>0.24424498850321555</v>
      </c>
      <c r="K53" s="2949">
        <f>'39'!BW83</f>
        <v>1.8024964293146425E-2</v>
      </c>
      <c r="L53" s="2949">
        <f>'39'!BX83</f>
        <v>0</v>
      </c>
      <c r="M53" s="2949">
        <f>'39'!BY83</f>
        <v>1.1021638751833764E-2</v>
      </c>
      <c r="N53" s="2949">
        <f>'39'!BZ83</f>
        <v>2.2001029794179561E-2</v>
      </c>
      <c r="O53" s="2949">
        <f>'39'!CA83</f>
        <v>0</v>
      </c>
      <c r="P53" s="2949">
        <f>'39'!CB83</f>
        <v>1.3983854364993888E-2</v>
      </c>
      <c r="Q53" s="2949">
        <f>'39'!CC83</f>
        <v>2.6474558044611491E-3</v>
      </c>
      <c r="R53" s="2949">
        <f>'39'!CD83</f>
        <v>6.6186395111528728E-4</v>
      </c>
      <c r="S53" s="2949">
        <f>'39'!CE83</f>
        <v>0</v>
      </c>
      <c r="T53" s="2949">
        <f>'39'!CF83</f>
        <v>3.3093197555764364E-4</v>
      </c>
      <c r="U53" s="2949">
        <f>'39'!CG83</f>
        <v>6.6186395111528728E-4</v>
      </c>
      <c r="V53" s="2949">
        <f>'39'!CH83</f>
        <v>3.217394206810424E-3</v>
      </c>
      <c r="W53" s="2949">
        <f>'39'!CI83</f>
        <v>4.8319162616219477E-2</v>
      </c>
      <c r="X53" s="2949">
        <f>'39'!CJ83</f>
        <v>0.47934862527338817</v>
      </c>
      <c r="Y53" s="2949">
        <f>'39'!CK83</f>
        <v>0.45614006683411368</v>
      </c>
      <c r="Z53" s="2949">
        <f>'39'!CL83</f>
        <v>1.040029451141421</v>
      </c>
      <c r="AA53" s="318"/>
      <c r="AB53" s="315" t="s">
        <v>2872</v>
      </c>
      <c r="AC53" s="318"/>
      <c r="AD53" s="1194"/>
      <c r="AE53" s="1196">
        <f>'39'!CM83</f>
        <v>2.481555189754558</v>
      </c>
      <c r="AF53" s="1196">
        <f>'39'!CN83</f>
        <v>0.31714496444709972</v>
      </c>
      <c r="AG53" s="1196">
        <f>'39'!CO83</f>
        <v>5.4553873000576868E-2</v>
      </c>
      <c r="AH53" s="1196">
        <f>'39'!CP83</f>
        <v>7.5542716033033877E-2</v>
      </c>
      <c r="AI53" s="1196">
        <f>'39'!CQ83</f>
        <v>5.1019351225709317E-2</v>
      </c>
      <c r="AJ53" s="1196">
        <f>'39'!CR83</f>
        <v>5.0938586333691943E-2</v>
      </c>
      <c r="AK53" s="1196">
        <f>'39'!CS83</f>
        <v>4.7887946144083045E-2</v>
      </c>
      <c r="AL53" s="1196">
        <f>'39'!CT83</f>
        <v>2.1335817867617745E-2</v>
      </c>
      <c r="AM53" s="1196">
        <f>'39'!CU83</f>
        <v>1.973444512059927E-2</v>
      </c>
      <c r="AN53" s="1196">
        <f>'39'!CV83</f>
        <v>1.0567761086152963E-2</v>
      </c>
      <c r="AO53" s="1196">
        <f>'39'!CW83</f>
        <v>1.2983152473658053E-2</v>
      </c>
      <c r="AP53" s="1196">
        <f>'39'!CX83</f>
        <v>8.8416390860829724E-3</v>
      </c>
      <c r="AQ53" s="1196">
        <f>'39'!CY83</f>
        <v>0.88406601680096508</v>
      </c>
      <c r="AR53" s="1196">
        <f>'39'!CZ83</f>
        <v>2.1644102253074582</v>
      </c>
      <c r="AS53" s="1196">
        <f>'39'!DA83</f>
        <v>0.22311001291101501</v>
      </c>
      <c r="AT53" s="1196">
        <f>'39'!DB83</f>
        <v>0.1688510807728219</v>
      </c>
      <c r="AU53" s="1196">
        <f>'39'!DC83</f>
        <v>0.23441177490628337</v>
      </c>
      <c r="AV53" s="1196">
        <f>'39'!DD83</f>
        <v>0.16545539160689943</v>
      </c>
      <c r="AW53" s="1196">
        <f>'39'!DE83</f>
        <v>0.16079074993009679</v>
      </c>
      <c r="AX53" s="1196">
        <f>'39'!DF83</f>
        <v>0.10878496794841937</v>
      </c>
      <c r="AY53" s="1196">
        <f>'39'!DG83</f>
        <v>3.6068674843581304E-2</v>
      </c>
      <c r="AZ53" s="1196">
        <f>'39'!DH83</f>
        <v>1.2488725509301542E-3</v>
      </c>
      <c r="BA53" s="1196">
        <f>'39'!DI83</f>
        <v>1.4914513059846039E-2</v>
      </c>
      <c r="BB53" s="1196">
        <f>'39'!DJ83</f>
        <v>4.9323718943891093E-2</v>
      </c>
      <c r="BC53" s="1196">
        <f>'39'!DK83</f>
        <v>5.6602479540305214E-3</v>
      </c>
      <c r="BD53" s="1196">
        <f>'39'!DL83</f>
        <v>1.2341992523505886E-2</v>
      </c>
      <c r="BE53" s="1196">
        <f>'39'!DM83</f>
        <v>7.3848459699347342E-3</v>
      </c>
      <c r="BF53" s="1196">
        <f>'39'!DN83</f>
        <v>0</v>
      </c>
      <c r="BG53" s="1196">
        <f>'39'!DO83</f>
        <v>3.3093197555764364E-4</v>
      </c>
      <c r="BH53" s="1196">
        <f>'39'!DP83</f>
        <v>1.2803442085064936</v>
      </c>
      <c r="BI53" s="1196">
        <f>'39'!DQ83</f>
        <v>0.62453716776741364</v>
      </c>
      <c r="BJ53" s="1196">
        <f>'39'!DR83</f>
        <v>0.17828226748340079</v>
      </c>
      <c r="BK53" s="1196">
        <f>'39'!DS83</f>
        <v>0.18083679470879455</v>
      </c>
      <c r="BL53" s="1196">
        <f>'39'!DT83</f>
        <v>0.30223608294734389</v>
      </c>
      <c r="BM53" s="1196">
        <f>'39'!DU83</f>
        <v>6.1004547940905506E-2</v>
      </c>
      <c r="BN53" s="1196">
        <f>'39'!DV83</f>
        <v>0.1077474214687299</v>
      </c>
    </row>
    <row r="54" spans="1:66" ht="14.45" customHeight="1">
      <c r="A54" s="318"/>
      <c r="B54" s="315" t="s">
        <v>2873</v>
      </c>
      <c r="C54" s="318"/>
      <c r="D54" s="1194"/>
      <c r="E54" s="2949">
        <f>'39'!BQ84</f>
        <v>8.9448842980032168</v>
      </c>
      <c r="F54" s="2949">
        <f>'39'!BR84</f>
        <v>4.9745866891236146</v>
      </c>
      <c r="G54" s="2949">
        <f>'39'!BS84</f>
        <v>1.2459134716889546</v>
      </c>
      <c r="H54" s="2949">
        <f>'39'!BT84</f>
        <v>2.2591847694054552</v>
      </c>
      <c r="I54" s="2949">
        <f>'39'!BU84</f>
        <v>0.66589763745467456</v>
      </c>
      <c r="J54" s="2949">
        <f>'39'!BV84</f>
        <v>0.4450047493343573</v>
      </c>
      <c r="K54" s="2949">
        <f>'39'!BW84</f>
        <v>1.8796167386250059E-2</v>
      </c>
      <c r="L54" s="2949">
        <f>'39'!BX84</f>
        <v>3.5141200538388448E-4</v>
      </c>
      <c r="M54" s="2949">
        <f>'39'!BY84</f>
        <v>2.7253627158484707E-2</v>
      </c>
      <c r="N54" s="2949">
        <f>'39'!BZ84</f>
        <v>2.8482538987415987E-2</v>
      </c>
      <c r="O54" s="2949">
        <f>'39'!CA84</f>
        <v>0</v>
      </c>
      <c r="P54" s="2949">
        <f>'39'!CB84</f>
        <v>2.1699516189764206E-2</v>
      </c>
      <c r="Q54" s="2949">
        <f>'39'!CC84</f>
        <v>3.1627080484549603E-3</v>
      </c>
      <c r="R54" s="2949">
        <f>'39'!CD84</f>
        <v>7.0282401076776895E-4</v>
      </c>
      <c r="S54" s="2949">
        <f>'39'!CE84</f>
        <v>1.0542360161516534E-3</v>
      </c>
      <c r="T54" s="2949">
        <f>'39'!CF84</f>
        <v>0</v>
      </c>
      <c r="U54" s="2949">
        <f>'39'!CG84</f>
        <v>2.4598840376871913E-3</v>
      </c>
      <c r="V54" s="2949">
        <f>'39'!CH84</f>
        <v>1.454307455093169E-2</v>
      </c>
      <c r="W54" s="2949">
        <f>'39'!CI84</f>
        <v>0.10238689972902523</v>
      </c>
      <c r="X54" s="2949">
        <f>'39'!CJ84</f>
        <v>0.87374302561023232</v>
      </c>
      <c r="Y54" s="2949">
        <f>'39'!CK84</f>
        <v>0.71954410634054722</v>
      </c>
      <c r="Z54" s="2949">
        <f>'39'!CL84</f>
        <v>1.4694884480292028</v>
      </c>
      <c r="AA54" s="318"/>
      <c r="AB54" s="315" t="s">
        <v>2856</v>
      </c>
      <c r="AC54" s="318"/>
      <c r="AD54" s="1194"/>
      <c r="AE54" s="1196">
        <f>'39'!CM84</f>
        <v>3.901434112013118</v>
      </c>
      <c r="AF54" s="1196">
        <f>'39'!CN84</f>
        <v>0.38873955686890804</v>
      </c>
      <c r="AG54" s="1196">
        <f>'39'!CO84</f>
        <v>9.1183274602638198E-2</v>
      </c>
      <c r="AH54" s="1196">
        <f>'39'!CP84</f>
        <v>7.9974789486326373E-2</v>
      </c>
      <c r="AI54" s="1196">
        <f>'39'!CQ84</f>
        <v>7.4244410606455896E-2</v>
      </c>
      <c r="AJ54" s="1196">
        <f>'39'!CR84</f>
        <v>1.6214113096120329E-2</v>
      </c>
      <c r="AK54" s="1196">
        <f>'39'!CS84</f>
        <v>6.0858696570045036E-2</v>
      </c>
      <c r="AL54" s="1196">
        <f>'39'!CT84</f>
        <v>2.8310208414244451E-2</v>
      </c>
      <c r="AM54" s="1196">
        <f>'39'!CU84</f>
        <v>3.3929290056037807E-2</v>
      </c>
      <c r="AN54" s="1196">
        <f>'39'!CV84</f>
        <v>1.0107048339469023E-2</v>
      </c>
      <c r="AO54" s="1196">
        <f>'39'!CW84</f>
        <v>2.4177836733719805E-2</v>
      </c>
      <c r="AP54" s="1196">
        <f>'39'!CX84</f>
        <v>1.3767862122111353E-2</v>
      </c>
      <c r="AQ54" s="1196">
        <f>'39'!CY84</f>
        <v>1.3329497597333249</v>
      </c>
      <c r="AR54" s="1196">
        <f>'39'!CZ84</f>
        <v>3.5126945551442104</v>
      </c>
      <c r="AS54" s="1196">
        <f>'39'!DA84</f>
        <v>0.28602612301259073</v>
      </c>
      <c r="AT54" s="1196">
        <f>'39'!DB84</f>
        <v>0.23586044450005461</v>
      </c>
      <c r="AU54" s="1196">
        <f>'39'!DC84</f>
        <v>0.33605540732767242</v>
      </c>
      <c r="AV54" s="1196">
        <f>'39'!DD84</f>
        <v>0.15440016970435499</v>
      </c>
      <c r="AW54" s="1196">
        <f>'39'!DE84</f>
        <v>0.12629467859558777</v>
      </c>
      <c r="AX54" s="1196">
        <f>'39'!DF84</f>
        <v>0.1637749353556236</v>
      </c>
      <c r="AY54" s="1196">
        <f>'39'!DG84</f>
        <v>2.744449976244806E-2</v>
      </c>
      <c r="AZ54" s="1196">
        <f>'39'!DH84</f>
        <v>7.1799961391212875E-3</v>
      </c>
      <c r="BA54" s="1196">
        <f>'39'!DI84</f>
        <v>2.0178577561429899E-2</v>
      </c>
      <c r="BB54" s="1196">
        <f>'39'!DJ84</f>
        <v>5.145978295421523E-2</v>
      </c>
      <c r="BC54" s="1196">
        <f>'39'!DK84</f>
        <v>5.625428872356294E-3</v>
      </c>
      <c r="BD54" s="1196">
        <f>'39'!DL84</f>
        <v>2.1888534945053838E-2</v>
      </c>
      <c r="BE54" s="1196">
        <f>'39'!DM84</f>
        <v>3.8615379964529226E-2</v>
      </c>
      <c r="BF54" s="1196">
        <f>'39'!DN84</f>
        <v>9.5164920075062993E-4</v>
      </c>
      <c r="BG54" s="1196">
        <f>'39'!DO84</f>
        <v>5.1142742619570185E-2</v>
      </c>
      <c r="BH54" s="1196">
        <f>'39'!DP84</f>
        <v>2.1797447954108842</v>
      </c>
      <c r="BI54" s="1196">
        <f>'39'!DQ84</f>
        <v>1.1605264260314749</v>
      </c>
      <c r="BJ54" s="1196">
        <f>'39'!DR84</f>
        <v>0.14047942104087868</v>
      </c>
      <c r="BK54" s="1196">
        <f>'39'!DS84</f>
        <v>9.2566518462680838E-2</v>
      </c>
      <c r="BL54" s="1196">
        <f>'39'!DT84</f>
        <v>0.85166421640012946</v>
      </c>
      <c r="BM54" s="1196">
        <f>'39'!DU84</f>
        <v>4.3846423821606702E-2</v>
      </c>
      <c r="BN54" s="1196">
        <f>'39'!DV84</f>
        <v>6.8863496866490889E-2</v>
      </c>
    </row>
    <row r="55" spans="1:66" ht="14.45" customHeight="1">
      <c r="A55" s="318"/>
      <c r="B55" s="315" t="s">
        <v>2858</v>
      </c>
      <c r="C55" s="318"/>
      <c r="D55" s="1194"/>
      <c r="E55" s="2949">
        <f>'39'!BQ85</f>
        <v>13.616368281895999</v>
      </c>
      <c r="F55" s="2949">
        <f>'39'!BR85</f>
        <v>8.3896447147728814</v>
      </c>
      <c r="G55" s="2949">
        <f>'39'!BS85</f>
        <v>1.7457974406360428</v>
      </c>
      <c r="H55" s="2949">
        <f>'39'!BT85</f>
        <v>4.51688184771435</v>
      </c>
      <c r="I55" s="2949">
        <f>'39'!BU85</f>
        <v>0.94568518539774193</v>
      </c>
      <c r="J55" s="2949">
        <f>'39'!BV85</f>
        <v>0.6015301038208547</v>
      </c>
      <c r="K55" s="2949">
        <f>'39'!BW85</f>
        <v>8.7913849879057721E-3</v>
      </c>
      <c r="L55" s="2949">
        <f>'39'!BX85</f>
        <v>0</v>
      </c>
      <c r="M55" s="2949">
        <f>'39'!BY85</f>
        <v>3.3079569629505423E-2</v>
      </c>
      <c r="N55" s="2949">
        <f>'39'!BZ85</f>
        <v>4.5286882996465799E-2</v>
      </c>
      <c r="O55" s="2949">
        <f>'39'!CA85</f>
        <v>0</v>
      </c>
      <c r="P55" s="2949">
        <f>'39'!CB85</f>
        <v>3.1873162790625298E-2</v>
      </c>
      <c r="Q55" s="2949">
        <f>'39'!CC85</f>
        <v>7.0087297997056298E-4</v>
      </c>
      <c r="R55" s="2949">
        <f>'39'!CD85</f>
        <v>7.0087297997056298E-4</v>
      </c>
      <c r="S55" s="2949">
        <f>'39'!CE85</f>
        <v>1.401745959941126E-3</v>
      </c>
      <c r="T55" s="2949">
        <f>'39'!CF85</f>
        <v>0</v>
      </c>
      <c r="U55" s="2949">
        <f>'39'!CG85</f>
        <v>2.2032009969805932E-2</v>
      </c>
      <c r="V55" s="2949">
        <f>'39'!CH85</f>
        <v>2.52976677850827E-2</v>
      </c>
      <c r="W55" s="2949">
        <f>'39'!CI85</f>
        <v>0.18021698610913819</v>
      </c>
      <c r="X55" s="2949">
        <f>'39'!CJ85</f>
        <v>1.649479968221186</v>
      </c>
      <c r="Y55" s="2949">
        <f>'39'!CK85</f>
        <v>1.921716694095426</v>
      </c>
      <c r="Z55" s="2949">
        <f>'39'!CL85</f>
        <v>2.1269654264224847</v>
      </c>
      <c r="AA55" s="318"/>
      <c r="AB55" s="315" t="s">
        <v>2857</v>
      </c>
      <c r="AC55" s="318"/>
      <c r="AD55" s="1194"/>
      <c r="AE55" s="1196">
        <f>'39'!CM85</f>
        <v>5.1917274403827642</v>
      </c>
      <c r="AF55" s="1196">
        <f>'39'!CN85</f>
        <v>0.37674473602158493</v>
      </c>
      <c r="AG55" s="1196">
        <f>'39'!CO85</f>
        <v>7.628502868231947E-2</v>
      </c>
      <c r="AH55" s="1196">
        <f>'39'!CP85</f>
        <v>6.9595231795745574E-2</v>
      </c>
      <c r="AI55" s="1196">
        <f>'39'!CQ85</f>
        <v>4.9357328673328378E-2</v>
      </c>
      <c r="AJ55" s="1196">
        <f>'39'!CR85</f>
        <v>4.1291034869873122E-2</v>
      </c>
      <c r="AK55" s="1196">
        <f>'39'!CS85</f>
        <v>4.1343421168217806E-2</v>
      </c>
      <c r="AL55" s="1196">
        <f>'39'!CT85</f>
        <v>1.9892394782240638E-2</v>
      </c>
      <c r="AM55" s="1196">
        <f>'39'!CU85</f>
        <v>3.1298352112178116E-2</v>
      </c>
      <c r="AN55" s="1196">
        <f>'39'!CV85</f>
        <v>6.0742324930782134E-3</v>
      </c>
      <c r="AO55" s="1196">
        <f>'39'!CW85</f>
        <v>6.9760225605123863E-2</v>
      </c>
      <c r="AP55" s="1196">
        <f>'39'!CX85</f>
        <v>2.08612781096921E-2</v>
      </c>
      <c r="AQ55" s="1196">
        <f>'39'!CY85</f>
        <v>1.5122569808233082</v>
      </c>
      <c r="AR55" s="1196">
        <f>'39'!CZ85</f>
        <v>4.814982704361177</v>
      </c>
      <c r="AS55" s="1196">
        <f>'39'!DA85</f>
        <v>0.33631750499206864</v>
      </c>
      <c r="AT55" s="1196">
        <f>'39'!DB85</f>
        <v>0.26227377295688847</v>
      </c>
      <c r="AU55" s="1196">
        <f>'39'!DC85</f>
        <v>0.24022280710364224</v>
      </c>
      <c r="AV55" s="1196">
        <f>'39'!DD85</f>
        <v>0.27450459017583012</v>
      </c>
      <c r="AW55" s="1196">
        <f>'39'!DE85</f>
        <v>0.21192892089810078</v>
      </c>
      <c r="AX55" s="1196">
        <f>'39'!DF85</f>
        <v>0.22747027320088228</v>
      </c>
      <c r="AY55" s="1196">
        <f>'39'!DG85</f>
        <v>7.0903693655434336E-2</v>
      </c>
      <c r="AZ55" s="1196">
        <f>'39'!DH85</f>
        <v>9.4179806683544389E-3</v>
      </c>
      <c r="BA55" s="1196">
        <f>'39'!DI85</f>
        <v>8.0136393381895987E-2</v>
      </c>
      <c r="BB55" s="1196">
        <f>'39'!DJ85</f>
        <v>0.15637664989014036</v>
      </c>
      <c r="BC55" s="1196">
        <f>'39'!DK85</f>
        <v>0</v>
      </c>
      <c r="BD55" s="1196">
        <f>'39'!DL85</f>
        <v>3.6545519669714845E-3</v>
      </c>
      <c r="BE55" s="1196">
        <f>'39'!DM85</f>
        <v>6.9041749052681747E-2</v>
      </c>
      <c r="BF55" s="1196">
        <f>'39'!DN85</f>
        <v>0</v>
      </c>
      <c r="BG55" s="1196">
        <f>'39'!DO85</f>
        <v>5.0432381819640014E-2</v>
      </c>
      <c r="BH55" s="1196">
        <f>'39'!DP85</f>
        <v>3.3027257235378742</v>
      </c>
      <c r="BI55" s="1196">
        <f>'39'!DQ85</f>
        <v>2.3143036979614799</v>
      </c>
      <c r="BJ55" s="1196">
        <f>'39'!DR85</f>
        <v>0.15931965461217465</v>
      </c>
      <c r="BK55" s="1196">
        <f>'39'!DS85</f>
        <v>0.11071181777972237</v>
      </c>
      <c r="BL55" s="1196">
        <f>'39'!DT85</f>
        <v>0.75546798182922836</v>
      </c>
      <c r="BM55" s="1196">
        <f>'39'!DU85</f>
        <v>0</v>
      </c>
      <c r="BN55" s="1196">
        <f>'39'!DV85</f>
        <v>3.4996126740354329E-2</v>
      </c>
    </row>
    <row r="56" spans="1:66" ht="14.45" customHeight="1">
      <c r="A56" s="312"/>
      <c r="B56" s="315" t="s">
        <v>2874</v>
      </c>
      <c r="C56" s="312"/>
      <c r="D56" s="1197"/>
      <c r="E56" s="2949">
        <f>'39'!BQ86</f>
        <v>25.197093774138349</v>
      </c>
      <c r="F56" s="2949">
        <f>'39'!BR86</f>
        <v>16.632247184099526</v>
      </c>
      <c r="G56" s="2949">
        <f>'39'!BS86</f>
        <v>3.6878495171683232</v>
      </c>
      <c r="H56" s="2949">
        <f>'39'!BT86</f>
        <v>8.6841847715274216</v>
      </c>
      <c r="I56" s="2949">
        <f>'39'!BU86</f>
        <v>1.0585954302446057</v>
      </c>
      <c r="J56" s="2949">
        <f>'39'!BV86</f>
        <v>0.6745603550665451</v>
      </c>
      <c r="K56" s="2949">
        <f>'39'!BW86</f>
        <v>2.5893501485932002E-2</v>
      </c>
      <c r="L56" s="2949">
        <f>'39'!BX86</f>
        <v>7.6149581989612696E-4</v>
      </c>
      <c r="M56" s="2949">
        <f>'39'!BY86</f>
        <v>2.6525763252808941E-2</v>
      </c>
      <c r="N56" s="2949">
        <f>'39'!BZ86</f>
        <v>4.7876284889903357E-2</v>
      </c>
      <c r="O56" s="2949">
        <f>'39'!CA86</f>
        <v>0</v>
      </c>
      <c r="P56" s="2949">
        <f>'39'!CB86</f>
        <v>4.4155328270187304E-2</v>
      </c>
      <c r="Q56" s="2949">
        <f>'39'!CC86</f>
        <v>2.2844874596883811E-3</v>
      </c>
      <c r="R56" s="2949">
        <f>'39'!CD86</f>
        <v>7.6149581989612696E-4</v>
      </c>
      <c r="S56" s="2949">
        <f>'39'!CE86</f>
        <v>2.2083378776987683E-2</v>
      </c>
      <c r="T56" s="2949">
        <f>'39'!CF86</f>
        <v>0</v>
      </c>
      <c r="U56" s="2949">
        <f>'39'!CG86</f>
        <v>8.3764540188573967E-3</v>
      </c>
      <c r="V56" s="2949">
        <f>'39'!CH86</f>
        <v>3.6015734980129471E-2</v>
      </c>
      <c r="W56" s="2949">
        <f>'39'!CI86</f>
        <v>0.16930115040377366</v>
      </c>
      <c r="X56" s="2949">
        <f>'39'!CJ86</f>
        <v>2.7424504710334103</v>
      </c>
      <c r="Y56" s="2949">
        <f>'39'!CK86</f>
        <v>4.8831388702494003</v>
      </c>
      <c r="Z56" s="2949">
        <f>'39'!CL86</f>
        <v>4.2602128954037894</v>
      </c>
      <c r="AA56" s="312"/>
      <c r="AB56" s="315" t="s">
        <v>2859</v>
      </c>
      <c r="AC56" s="312"/>
      <c r="AD56" s="1197"/>
      <c r="AE56" s="1196">
        <f>'39'!CM86</f>
        <v>8.5648465900388029</v>
      </c>
      <c r="AF56" s="1196">
        <f>'39'!CN86</f>
        <v>1.4563907662360647</v>
      </c>
      <c r="AG56" s="1196">
        <f>'39'!CO86</f>
        <v>0.13478082694634805</v>
      </c>
      <c r="AH56" s="1196">
        <f>'39'!CP86</f>
        <v>0.14151678087203126</v>
      </c>
      <c r="AI56" s="1196">
        <f>'39'!CQ86</f>
        <v>9.5284449086468659E-2</v>
      </c>
      <c r="AJ56" s="1196">
        <f>'39'!CR86</f>
        <v>0.12530755220674286</v>
      </c>
      <c r="AK56" s="1196">
        <f>'39'!CS86</f>
        <v>0.20986261875482079</v>
      </c>
      <c r="AL56" s="1196">
        <f>'39'!CT86</f>
        <v>5.1229053498876492E-2</v>
      </c>
      <c r="AM56" s="1196">
        <f>'39'!CU86</f>
        <v>2.4255335689607818E-2</v>
      </c>
      <c r="AN56" s="1196">
        <f>'39'!CV86</f>
        <v>2.9692354812265263E-2</v>
      </c>
      <c r="AO56" s="1196">
        <f>'39'!CW86</f>
        <v>6.3236379599674722E-2</v>
      </c>
      <c r="AP56" s="1196">
        <f>'39'!CX86</f>
        <v>0.63895232318374562</v>
      </c>
      <c r="AQ56" s="1196">
        <f>'39'!CY86</f>
        <v>2.2883030332149654</v>
      </c>
      <c r="AR56" s="1196">
        <f>'39'!CZ86</f>
        <v>7.1084558238027382</v>
      </c>
      <c r="AS56" s="1196">
        <f>'39'!DA86</f>
        <v>0.38428932849426567</v>
      </c>
      <c r="AT56" s="1196">
        <f>'39'!DB86</f>
        <v>0.42204717279008896</v>
      </c>
      <c r="AU56" s="1196">
        <f>'39'!DC86</f>
        <v>0.4848819791776624</v>
      </c>
      <c r="AV56" s="1196">
        <f>'39'!DD86</f>
        <v>0.30925715195328013</v>
      </c>
      <c r="AW56" s="1196">
        <f>'39'!DE86</f>
        <v>0.20495891700664007</v>
      </c>
      <c r="AX56" s="1196">
        <f>'39'!DF86</f>
        <v>0.39584554585248949</v>
      </c>
      <c r="AY56" s="1196">
        <f>'39'!DG86</f>
        <v>4.7056177857580206E-2</v>
      </c>
      <c r="AZ56" s="1196">
        <f>'39'!DH86</f>
        <v>1.3893810749756577E-2</v>
      </c>
      <c r="BA56" s="1196">
        <f>'39'!DI86</f>
        <v>7.2863180565044997E-2</v>
      </c>
      <c r="BB56" s="1196">
        <f>'39'!DJ86</f>
        <v>0.16638154658814847</v>
      </c>
      <c r="BC56" s="1196">
        <f>'39'!DK86</f>
        <v>4.8885508974040237E-3</v>
      </c>
      <c r="BD56" s="1196">
        <f>'39'!DL86</f>
        <v>4.3852702271342171E-2</v>
      </c>
      <c r="BE56" s="1196">
        <f>'39'!DM86</f>
        <v>7.7128775119752871E-2</v>
      </c>
      <c r="BF56" s="1196">
        <f>'39'!DN86</f>
        <v>2.2844874596883811E-3</v>
      </c>
      <c r="BG56" s="1196">
        <f>'39'!DO86</f>
        <v>0.275797862293576</v>
      </c>
      <c r="BH56" s="1196">
        <f>'39'!DP86</f>
        <v>4.8201527905877724</v>
      </c>
      <c r="BI56" s="1196">
        <f>'39'!DQ86</f>
        <v>2.5705749221432703</v>
      </c>
      <c r="BJ56" s="1196">
        <f>'39'!DR86</f>
        <v>0.34379046350598486</v>
      </c>
      <c r="BK56" s="1196">
        <f>'39'!DS86</f>
        <v>0.22934579849310621</v>
      </c>
      <c r="BL56" s="1196">
        <f>'39'!DT86</f>
        <v>1.6759166487522275</v>
      </c>
      <c r="BM56" s="1196">
        <f>'39'!DU86</f>
        <v>5.2216856221530904E-2</v>
      </c>
      <c r="BN56" s="1196">
        <f>'39'!DV86</f>
        <v>0</v>
      </c>
    </row>
    <row r="57" spans="1:66" ht="14.45" customHeight="1">
      <c r="A57" s="312"/>
      <c r="B57" s="315" t="s">
        <v>2861</v>
      </c>
      <c r="C57" s="312"/>
      <c r="D57" s="1197"/>
      <c r="E57" s="2949">
        <f>'39'!BQ87</f>
        <v>41.032163851307011</v>
      </c>
      <c r="F57" s="2949">
        <f>'39'!BR87</f>
        <v>27.124576985565884</v>
      </c>
      <c r="G57" s="2949">
        <f>'39'!BS87</f>
        <v>4.0838259258002614</v>
      </c>
      <c r="H57" s="2949">
        <f>'39'!BT87</f>
        <v>17.007017195306975</v>
      </c>
      <c r="I57" s="2949">
        <f>'39'!BU87</f>
        <v>1.4018540248430973</v>
      </c>
      <c r="J57" s="2949">
        <f>'39'!BV87</f>
        <v>0.91123652070495476</v>
      </c>
      <c r="K57" s="2949">
        <f>'39'!BW87</f>
        <v>3.669128323186182E-2</v>
      </c>
      <c r="L57" s="2949">
        <f>'39'!BX87</f>
        <v>3.6055018204786964E-3</v>
      </c>
      <c r="M57" s="2949">
        <f>'39'!BY87</f>
        <v>1.2361720527374991E-2</v>
      </c>
      <c r="N57" s="2949">
        <f>'39'!BZ87</f>
        <v>4.3541736690742149E-2</v>
      </c>
      <c r="O57" s="2949">
        <f>'39'!CA87</f>
        <v>0</v>
      </c>
      <c r="P57" s="2949">
        <f>'39'!CB87</f>
        <v>8.9722984825178209E-2</v>
      </c>
      <c r="Q57" s="2949">
        <f>'39'!CC87</f>
        <v>3.6055018204786964E-3</v>
      </c>
      <c r="R57" s="2949">
        <f>'39'!CD87</f>
        <v>2.9480279590904431E-2</v>
      </c>
      <c r="S57" s="2949">
        <f>'39'!CE87</f>
        <v>3.6055018204786964E-3</v>
      </c>
      <c r="T57" s="2949">
        <f>'39'!CF87</f>
        <v>0</v>
      </c>
      <c r="U57" s="2949">
        <f>'39'!CG87</f>
        <v>7.2110036409573927E-3</v>
      </c>
      <c r="V57" s="2949">
        <f>'39'!CH87</f>
        <v>0.1009540509734035</v>
      </c>
      <c r="W57" s="2949">
        <f>'39'!CI87</f>
        <v>0.15149628117611297</v>
      </c>
      <c r="X57" s="2949">
        <f>'39'!CJ87</f>
        <v>4.9837787671105636</v>
      </c>
      <c r="Y57" s="2949">
        <f>'39'!CK87</f>
        <v>10.621384403353314</v>
      </c>
      <c r="Z57" s="2949">
        <f>'39'!CL87</f>
        <v>6.0337338644586458</v>
      </c>
      <c r="AA57" s="312"/>
      <c r="AB57" s="315" t="s">
        <v>2861</v>
      </c>
      <c r="AC57" s="312"/>
      <c r="AD57" s="1197"/>
      <c r="AE57" s="1196">
        <f>'39'!CM87</f>
        <v>13.907586865741125</v>
      </c>
      <c r="AF57" s="1196">
        <f>'39'!CN87</f>
        <v>2.2704554196363325</v>
      </c>
      <c r="AG57" s="1196">
        <f>'39'!CO87</f>
        <v>0.35901424172834201</v>
      </c>
      <c r="AH57" s="1196">
        <f>'39'!CP87</f>
        <v>0.22786037962902372</v>
      </c>
      <c r="AI57" s="1196">
        <f>'39'!CQ87</f>
        <v>0.25261443672475381</v>
      </c>
      <c r="AJ57" s="1196">
        <f>'39'!CR87</f>
        <v>0.28258913766904314</v>
      </c>
      <c r="AK57" s="1196">
        <f>'39'!CS87</f>
        <v>0.25993611355387503</v>
      </c>
      <c r="AL57" s="1196">
        <f>'39'!CT87</f>
        <v>0.18666959341937767</v>
      </c>
      <c r="AM57" s="1196">
        <f>'39'!CU87</f>
        <v>0.29910845044159046</v>
      </c>
      <c r="AN57" s="1196">
        <f>'39'!CV87</f>
        <v>0.15209919361129262</v>
      </c>
      <c r="AO57" s="1196">
        <f>'39'!CW87</f>
        <v>0.20735156090172896</v>
      </c>
      <c r="AP57" s="1196">
        <f>'39'!CX87</f>
        <v>0.13815976124869617</v>
      </c>
      <c r="AQ57" s="1196">
        <f>'39'!CY87</f>
        <v>5.0732711441699001</v>
      </c>
      <c r="AR57" s="1196">
        <f>'39'!CZ87</f>
        <v>11.637131446104794</v>
      </c>
      <c r="AS57" s="1196">
        <f>'39'!DA87</f>
        <v>0.6389781214296848</v>
      </c>
      <c r="AT57" s="1196">
        <f>'39'!DB87</f>
        <v>0.66631254866319634</v>
      </c>
      <c r="AU57" s="1196">
        <f>'39'!DC87</f>
        <v>2.110943934578708</v>
      </c>
      <c r="AV57" s="1196">
        <f>'39'!DD87</f>
        <v>0.72319842433133041</v>
      </c>
      <c r="AW57" s="1196">
        <f>'39'!DE87</f>
        <v>0.73308177093518578</v>
      </c>
      <c r="AX57" s="1196">
        <f>'39'!DF87</f>
        <v>0.71163423933889247</v>
      </c>
      <c r="AY57" s="1196">
        <f>'39'!DG87</f>
        <v>4.8777252226916201E-2</v>
      </c>
      <c r="AZ57" s="1196">
        <f>'39'!DH87</f>
        <v>7.8883192428306534E-2</v>
      </c>
      <c r="BA57" s="1196">
        <f>'39'!DI87</f>
        <v>2.9230808275744254E-2</v>
      </c>
      <c r="BB57" s="1196">
        <f>'39'!DJ87</f>
        <v>0.35138007870843335</v>
      </c>
      <c r="BC57" s="1196">
        <f>'39'!DK87</f>
        <v>7.8624437350618054E-2</v>
      </c>
      <c r="BD57" s="1196">
        <f>'39'!DL87</f>
        <v>4.4265502651589628E-2</v>
      </c>
      <c r="BE57" s="1196">
        <f>'39'!DM87</f>
        <v>9.1289473158720616E-2</v>
      </c>
      <c r="BF57" s="1196">
        <f>'39'!DN87</f>
        <v>0</v>
      </c>
      <c r="BG57" s="1196">
        <f>'39'!DO87</f>
        <v>0.26958356392434796</v>
      </c>
      <c r="BH57" s="1196">
        <f>'39'!DP87</f>
        <v>6.5638603019348949</v>
      </c>
      <c r="BI57" s="1196">
        <f>'39'!DQ87</f>
        <v>2.060764448265167</v>
      </c>
      <c r="BJ57" s="1196">
        <f>'39'!DR87</f>
        <v>0.73761523810715113</v>
      </c>
      <c r="BK57" s="1196">
        <f>'39'!DS87</f>
        <v>0.4985779576151998</v>
      </c>
      <c r="BL57" s="1196">
        <f>'39'!DT87</f>
        <v>3.3162529641151788</v>
      </c>
      <c r="BM57" s="1196">
        <f>'39'!DU87</f>
        <v>0</v>
      </c>
      <c r="BN57" s="1196">
        <f>'39'!DV87</f>
        <v>0</v>
      </c>
    </row>
    <row r="58" spans="1:66" ht="14.45" customHeight="1">
      <c r="A58" s="312"/>
      <c r="B58" s="315" t="s">
        <v>2875</v>
      </c>
      <c r="C58" s="312"/>
      <c r="D58" s="1197"/>
      <c r="E58" s="2949">
        <f>'39'!BQ88</f>
        <v>72.631697167224601</v>
      </c>
      <c r="F58" s="2949">
        <f>'39'!BR88</f>
        <v>52.664046043445879</v>
      </c>
      <c r="G58" s="2949">
        <f>'39'!BS88</f>
        <v>8.3354054429910533</v>
      </c>
      <c r="H58" s="2949">
        <f>'39'!BT88</f>
        <v>33.382313024584008</v>
      </c>
      <c r="I58" s="2949">
        <f>'39'!BU88</f>
        <v>1.5966453177352853</v>
      </c>
      <c r="J58" s="2949">
        <f>'39'!BV88</f>
        <v>1.2748214395267974</v>
      </c>
      <c r="K58" s="2949">
        <f>'39'!BW88</f>
        <v>2.8250342389938874E-2</v>
      </c>
      <c r="L58" s="2949">
        <f>'39'!BX88</f>
        <v>0</v>
      </c>
      <c r="M58" s="2949">
        <f>'39'!BY88</f>
        <v>2.0447201111183717E-2</v>
      </c>
      <c r="N58" s="2949">
        <f>'39'!BZ88</f>
        <v>4.8892278749833033E-2</v>
      </c>
      <c r="O58" s="2949">
        <f>'39'!CA88</f>
        <v>0</v>
      </c>
      <c r="P58" s="2949">
        <f>'39'!CB88</f>
        <v>2.2229777618312557E-2</v>
      </c>
      <c r="Q58" s="2949">
        <f>'39'!CC88</f>
        <v>0</v>
      </c>
      <c r="R58" s="2949">
        <f>'39'!CD88</f>
        <v>0</v>
      </c>
      <c r="S58" s="2949">
        <f>'39'!CE88</f>
        <v>1.8061694314878952E-2</v>
      </c>
      <c r="T58" s="2949">
        <f>'39'!CF88</f>
        <v>0</v>
      </c>
      <c r="U58" s="2949">
        <f>'39'!CG88</f>
        <v>4.2143953401384222E-2</v>
      </c>
      <c r="V58" s="2949">
        <f>'39'!CH88</f>
        <v>2.408225908650527E-2</v>
      </c>
      <c r="W58" s="2949">
        <f>'39'!CI88</f>
        <v>0.11771637153645145</v>
      </c>
      <c r="X58" s="2949">
        <f>'39'!CJ88</f>
        <v>7.1112165617660006</v>
      </c>
      <c r="Y58" s="2949">
        <f>'39'!CK88</f>
        <v>24.674451145082724</v>
      </c>
      <c r="Z58" s="2949">
        <f>'39'!CL88</f>
        <v>10.946327575870816</v>
      </c>
      <c r="AA58" s="312"/>
      <c r="AB58" s="315" t="s">
        <v>2876</v>
      </c>
      <c r="AC58" s="312"/>
      <c r="AD58" s="1197"/>
      <c r="AE58" s="1196">
        <f>'39'!CM88</f>
        <v>19.96765112377873</v>
      </c>
      <c r="AF58" s="1196">
        <f>'39'!CN88</f>
        <v>2.4350833895513762</v>
      </c>
      <c r="AG58" s="1196">
        <f>'39'!CO88</f>
        <v>0.28759440104843226</v>
      </c>
      <c r="AH58" s="1196">
        <f>'39'!CP88</f>
        <v>0.21671544986702304</v>
      </c>
      <c r="AI58" s="1196">
        <f>'39'!CQ88</f>
        <v>0.64484772430894932</v>
      </c>
      <c r="AJ58" s="1196">
        <f>'39'!CR88</f>
        <v>0.56526498388933821</v>
      </c>
      <c r="AK58" s="1196">
        <f>'39'!CS88</f>
        <v>0.16004295495095358</v>
      </c>
      <c r="AL58" s="1196">
        <f>'39'!CT88</f>
        <v>0.1262111099553215</v>
      </c>
      <c r="AM58" s="1196">
        <f>'39'!CU88</f>
        <v>8.2635693601407378E-2</v>
      </c>
      <c r="AN58" s="1196">
        <f>'39'!CV88</f>
        <v>0.11839535971708301</v>
      </c>
      <c r="AO58" s="1196">
        <f>'39'!CW88</f>
        <v>0.15904226193558532</v>
      </c>
      <c r="AP58" s="1196">
        <f>'39'!CX88</f>
        <v>0.11702472774848655</v>
      </c>
      <c r="AQ58" s="1196">
        <f>'39'!CY88</f>
        <v>8.0249881056263757</v>
      </c>
      <c r="AR58" s="1196">
        <f>'39'!CZ88</f>
        <v>17.532567734227353</v>
      </c>
      <c r="AS58" s="1196">
        <f>'39'!DA88</f>
        <v>1.0958846050342486</v>
      </c>
      <c r="AT58" s="1196">
        <f>'39'!DB88</f>
        <v>1.1715271008918611</v>
      </c>
      <c r="AU58" s="1196">
        <f>'39'!DC88</f>
        <v>1.6617147693721661</v>
      </c>
      <c r="AV58" s="1196">
        <f>'39'!DD88</f>
        <v>0.6242068811587278</v>
      </c>
      <c r="AW58" s="1196">
        <f>'39'!DE88</f>
        <v>1.1865640463098472</v>
      </c>
      <c r="AX58" s="1196">
        <f>'39'!DF88</f>
        <v>1.0388337951328763</v>
      </c>
      <c r="AY58" s="1196">
        <f>'39'!DG88</f>
        <v>0.10431408939828936</v>
      </c>
      <c r="AZ58" s="1196">
        <f>'39'!DH88</f>
        <v>3.8508895426062673E-2</v>
      </c>
      <c r="BA58" s="1196">
        <f>'39'!DI88</f>
        <v>3.8508895426062673E-2</v>
      </c>
      <c r="BB58" s="1196">
        <f>'39'!DJ88</f>
        <v>0.4271089852308696</v>
      </c>
      <c r="BC58" s="1196">
        <f>'39'!DK88</f>
        <v>2.6467765882810038E-2</v>
      </c>
      <c r="BD58" s="1196">
        <f>'39'!DL88</f>
        <v>4.542789782210685E-2</v>
      </c>
      <c r="BE58" s="1196">
        <f>'39'!DM88</f>
        <v>0.36451783071830168</v>
      </c>
      <c r="BF58" s="1196">
        <f>'39'!DN88</f>
        <v>0</v>
      </c>
      <c r="BG58" s="1196">
        <f>'39'!DO88</f>
        <v>1.3004419906712845</v>
      </c>
      <c r="BH58" s="1196">
        <f>'39'!DP88</f>
        <v>9.5075796286009808</v>
      </c>
      <c r="BI58" s="1196">
        <f>'39'!DQ88</f>
        <v>4.9465327715336693</v>
      </c>
      <c r="BJ58" s="1196">
        <f>'39'!DR88</f>
        <v>0.51731371999943454</v>
      </c>
      <c r="BK58" s="1196">
        <f>'39'!DS88</f>
        <v>0.39700201449291028</v>
      </c>
      <c r="BL58" s="1196">
        <f>'39'!DT88</f>
        <v>3.6467311225749661</v>
      </c>
      <c r="BM58" s="1196">
        <f>'39'!DU88</f>
        <v>0</v>
      </c>
      <c r="BN58" s="1196">
        <f>'39'!DV88</f>
        <v>0</v>
      </c>
    </row>
    <row r="59" spans="1:66" ht="14.45" customHeight="1">
      <c r="A59" s="312"/>
      <c r="B59" s="315" t="s">
        <v>2866</v>
      </c>
      <c r="C59" s="312"/>
      <c r="D59" s="1197"/>
      <c r="E59" s="2949">
        <f>'39'!BQ89</f>
        <v>128.10152504549058</v>
      </c>
      <c r="F59" s="2949">
        <f>'39'!BR89</f>
        <v>95.343454967724895</v>
      </c>
      <c r="G59" s="2949">
        <f>'39'!BS89</f>
        <v>12.063340388054746</v>
      </c>
      <c r="H59" s="2949">
        <f>'39'!BT89</f>
        <v>64.887007769348187</v>
      </c>
      <c r="I59" s="2949">
        <f>'39'!BU89</f>
        <v>2.125800005261322</v>
      </c>
      <c r="J59" s="2949">
        <f>'39'!BV89</f>
        <v>1.3597895433153564</v>
      </c>
      <c r="K59" s="2949">
        <f>'39'!BW89</f>
        <v>0.1363567229541848</v>
      </c>
      <c r="L59" s="2949">
        <f>'39'!BX89</f>
        <v>0</v>
      </c>
      <c r="M59" s="2949">
        <f>'39'!BY89</f>
        <v>0</v>
      </c>
      <c r="N59" s="2949">
        <f>'39'!BZ89</f>
        <v>0.26971580252409116</v>
      </c>
      <c r="O59" s="2949">
        <f>'39'!CA89</f>
        <v>0</v>
      </c>
      <c r="P59" s="2949">
        <f>'39'!CB89</f>
        <v>0.10915721380168576</v>
      </c>
      <c r="Q59" s="2949">
        <f>'39'!CC89</f>
        <v>0</v>
      </c>
      <c r="R59" s="2949">
        <f>'39'!CD89</f>
        <v>0</v>
      </c>
      <c r="S59" s="2949">
        <f>'39'!CE89</f>
        <v>1.3583428340263617E-2</v>
      </c>
      <c r="T59" s="2949">
        <f>'39'!CF89</f>
        <v>0</v>
      </c>
      <c r="U59" s="2949">
        <f>'39'!CG89</f>
        <v>6.2062215692583765E-2</v>
      </c>
      <c r="V59" s="2949">
        <f>'39'!CH89</f>
        <v>0.12904256923250437</v>
      </c>
      <c r="W59" s="2949">
        <f>'39'!CI89</f>
        <v>4.6092509400652217E-2</v>
      </c>
      <c r="X59" s="2949">
        <f>'39'!CJ89</f>
        <v>12.000303787774376</v>
      </c>
      <c r="Y59" s="2949">
        <f>'39'!CK89</f>
        <v>50.760903976312484</v>
      </c>
      <c r="Z59" s="2949">
        <f>'39'!CL89</f>
        <v>18.393106810321978</v>
      </c>
      <c r="AA59" s="312"/>
      <c r="AB59" s="315" t="s">
        <v>2866</v>
      </c>
      <c r="AC59" s="312"/>
      <c r="AD59" s="1197"/>
      <c r="AE59" s="1196">
        <f>'39'!CM89</f>
        <v>32.758070077765673</v>
      </c>
      <c r="AF59" s="1196">
        <f>'39'!CN89</f>
        <v>2.7205771000366248</v>
      </c>
      <c r="AG59" s="1196">
        <f>'39'!CO89</f>
        <v>0.38031490523364586</v>
      </c>
      <c r="AH59" s="1196">
        <f>'39'!CP89</f>
        <v>0.31757466454331307</v>
      </c>
      <c r="AI59" s="1196">
        <f>'39'!CQ89</f>
        <v>0.25164147282717581</v>
      </c>
      <c r="AJ59" s="1196">
        <f>'39'!CR89</f>
        <v>0.47378409045634473</v>
      </c>
      <c r="AK59" s="1196">
        <f>'39'!CS89</f>
        <v>0.74147595522040555</v>
      </c>
      <c r="AL59" s="1196">
        <f>'39'!CT89</f>
        <v>0.15434558751291227</v>
      </c>
      <c r="AM59" s="1196">
        <f>'39'!CU89</f>
        <v>0.11120902454045348</v>
      </c>
      <c r="AN59" s="1196">
        <f>'39'!CV89</f>
        <v>0.28600237164432196</v>
      </c>
      <c r="AO59" s="1196">
        <f>'39'!CW89</f>
        <v>0.10610474061002897</v>
      </c>
      <c r="AP59" s="1196">
        <f>'39'!CX89</f>
        <v>5.433371336105447E-2</v>
      </c>
      <c r="AQ59" s="1196">
        <f>'39'!CY89</f>
        <v>6.4419414424430066</v>
      </c>
      <c r="AR59" s="1196">
        <f>'39'!CZ89</f>
        <v>30.037492977729055</v>
      </c>
      <c r="AS59" s="1196">
        <f>'39'!DA89</f>
        <v>0.76462267304670706</v>
      </c>
      <c r="AT59" s="1196">
        <f>'39'!DB89</f>
        <v>1.3388062720940663</v>
      </c>
      <c r="AU59" s="1196">
        <f>'39'!DC89</f>
        <v>1.5158885242450617</v>
      </c>
      <c r="AV59" s="1196">
        <f>'39'!DD89</f>
        <v>0.94503303638352609</v>
      </c>
      <c r="AW59" s="1196">
        <f>'39'!DE89</f>
        <v>1.0242729062378284</v>
      </c>
      <c r="AX59" s="1196">
        <f>'39'!DF89</f>
        <v>0.4797737510785679</v>
      </c>
      <c r="AY59" s="1196">
        <f>'39'!DG89</f>
        <v>4.4454856386131773E-2</v>
      </c>
      <c r="AZ59" s="1196">
        <f>'39'!DH89</f>
        <v>6.7917141701318087E-3</v>
      </c>
      <c r="BA59" s="1196">
        <f>'39'!DI89</f>
        <v>1.3583428340263617E-2</v>
      </c>
      <c r="BB59" s="1196">
        <f>'39'!DJ89</f>
        <v>0.2155022007480982</v>
      </c>
      <c r="BC59" s="1196">
        <f>'39'!DK89</f>
        <v>6.7917141701318087E-3</v>
      </c>
      <c r="BD59" s="1196">
        <f>'39'!DL89</f>
        <v>4.1183798691277598E-2</v>
      </c>
      <c r="BE59" s="1196">
        <f>'39'!DM89</f>
        <v>9.7132325211478604E-2</v>
      </c>
      <c r="BF59" s="1196">
        <f>'39'!DN89</f>
        <v>5.433371336105447E-2</v>
      </c>
      <c r="BG59" s="1196">
        <f>'39'!DO89</f>
        <v>0.4278779927183039</v>
      </c>
      <c r="BH59" s="1196">
        <f>'39'!DP89</f>
        <v>23.595551535286052</v>
      </c>
      <c r="BI59" s="1196">
        <f>'39'!DQ89</f>
        <v>8.3274264992045168</v>
      </c>
      <c r="BJ59" s="1196">
        <f>'39'!DR89</f>
        <v>0.91006787699542913</v>
      </c>
      <c r="BK59" s="1196">
        <f>'39'!DS89</f>
        <v>1.0207544619843341</v>
      </c>
      <c r="BL59" s="1196">
        <f>'39'!DT89</f>
        <v>13.371261267952427</v>
      </c>
      <c r="BM59" s="1196">
        <f>'39'!DU89</f>
        <v>0</v>
      </c>
      <c r="BN59" s="1196">
        <f>'39'!DV89</f>
        <v>0</v>
      </c>
    </row>
    <row r="60" spans="1:66" ht="14.45" customHeight="1">
      <c r="A60" s="312"/>
      <c r="B60" s="315" t="s">
        <v>2877</v>
      </c>
      <c r="C60" s="312"/>
      <c r="D60" s="1197"/>
      <c r="E60" s="2949">
        <f>'39'!BQ90</f>
        <v>677.73850008960937</v>
      </c>
      <c r="F60" s="2949">
        <f>'39'!BR90</f>
        <v>459.20350814395437</v>
      </c>
      <c r="G60" s="2949">
        <f>'39'!BS90</f>
        <v>63.522104886354754</v>
      </c>
      <c r="H60" s="2949">
        <f>'39'!BT90</f>
        <v>329.8616431000957</v>
      </c>
      <c r="I60" s="2949">
        <f>'39'!BU90</f>
        <v>8.2484338643276214</v>
      </c>
      <c r="J60" s="2949">
        <f>'39'!BV90</f>
        <v>5.3071415786637468</v>
      </c>
      <c r="K60" s="2949">
        <f>'39'!BW90</f>
        <v>0.60855557544322114</v>
      </c>
      <c r="L60" s="2949">
        <f>'39'!BX90</f>
        <v>0</v>
      </c>
      <c r="M60" s="2949">
        <f>'39'!BY90</f>
        <v>0</v>
      </c>
      <c r="N60" s="2949">
        <f>'39'!BZ90</f>
        <v>0.11866833721142812</v>
      </c>
      <c r="O60" s="2949">
        <f>'39'!CA90</f>
        <v>0</v>
      </c>
      <c r="P60" s="2949">
        <f>'39'!CB90</f>
        <v>2.0325756219803588</v>
      </c>
      <c r="Q60" s="2949">
        <f>'39'!CC90</f>
        <v>0</v>
      </c>
      <c r="R60" s="2949">
        <f>'39'!CD90</f>
        <v>0</v>
      </c>
      <c r="S60" s="2949">
        <f>'39'!CE90</f>
        <v>0</v>
      </c>
      <c r="T60" s="2949">
        <f>'39'!CF90</f>
        <v>0</v>
      </c>
      <c r="U60" s="2949">
        <f>'39'!CG90</f>
        <v>3.9556112403809372E-2</v>
      </c>
      <c r="V60" s="2949">
        <f>'39'!CH90</f>
        <v>7.9112224807618745E-2</v>
      </c>
      <c r="W60" s="2949">
        <f>'39'!CI90</f>
        <v>0.1419366386250582</v>
      </c>
      <c r="X60" s="2949">
        <f>'39'!CJ90</f>
        <v>26.867549668876752</v>
      </c>
      <c r="Y60" s="2949">
        <f>'39'!CK90</f>
        <v>294.74565956689128</v>
      </c>
      <c r="Z60" s="2949">
        <f>'39'!CL90</f>
        <v>65.819760157503936</v>
      </c>
      <c r="AA60" s="312"/>
      <c r="AB60" s="315" t="s">
        <v>2878</v>
      </c>
      <c r="AC60" s="312"/>
      <c r="AD60" s="1197"/>
      <c r="AE60" s="1196">
        <f>'39'!CM90</f>
        <v>218.53499194565498</v>
      </c>
      <c r="AF60" s="1196">
        <f>'39'!CN90</f>
        <v>14.749776266327958</v>
      </c>
      <c r="AG60" s="1196">
        <f>'39'!CO90</f>
        <v>2.166278861642787</v>
      </c>
      <c r="AH60" s="1196">
        <f>'39'!CP90</f>
        <v>2.9574011097189743</v>
      </c>
      <c r="AI60" s="1196">
        <f>'39'!CQ90</f>
        <v>1.0191516019323152</v>
      </c>
      <c r="AJ60" s="1196">
        <f>'39'!CR90</f>
        <v>1.5333810631818372</v>
      </c>
      <c r="AK60" s="1196">
        <f>'39'!CS90</f>
        <v>2.4431716484694528</v>
      </c>
      <c r="AL60" s="1196">
        <f>'39'!CT90</f>
        <v>0.42580991587517464</v>
      </c>
      <c r="AM60" s="1196">
        <f>'39'!CU90</f>
        <v>0.42580991587517464</v>
      </c>
      <c r="AN60" s="1196">
        <f>'39'!CV90</f>
        <v>3.9858600322180178</v>
      </c>
      <c r="AO60" s="1196">
        <f>'39'!CW90</f>
        <v>1.296044388758981</v>
      </c>
      <c r="AP60" s="1196">
        <f>'39'!CX90</f>
        <v>0</v>
      </c>
      <c r="AQ60" s="1196">
        <f>'39'!CY90</f>
        <v>35.366207266882796</v>
      </c>
      <c r="AR60" s="1196">
        <f>'39'!CZ90</f>
        <v>203.78521567932702</v>
      </c>
      <c r="AS60" s="1196">
        <f>'39'!DA90</f>
        <v>10.960085913732414</v>
      </c>
      <c r="AT60" s="1196">
        <f>'39'!DB90</f>
        <v>8.0694469303771115</v>
      </c>
      <c r="AU60" s="1196">
        <f>'39'!DC90</f>
        <v>4.272060139611412</v>
      </c>
      <c r="AV60" s="1196">
        <f>'39'!DD90</f>
        <v>2.2546984070171341</v>
      </c>
      <c r="AW60" s="1196">
        <f>'39'!DE90</f>
        <v>1.4240200465371373</v>
      </c>
      <c r="AX60" s="1196">
        <f>'39'!DF90</f>
        <v>7.4365491319161618</v>
      </c>
      <c r="AY60" s="1196">
        <f>'39'!DG90</f>
        <v>1.8591372829790405</v>
      </c>
      <c r="AZ60" s="1196">
        <f>'39'!DH90</f>
        <v>0.94934669769142499</v>
      </c>
      <c r="BA60" s="1196">
        <f>'39'!DI90</f>
        <v>1.068015034902853</v>
      </c>
      <c r="BB60" s="1196">
        <f>'39'!DJ90</f>
        <v>1.89869339538285</v>
      </c>
      <c r="BC60" s="1196">
        <f>'39'!DK90</f>
        <v>0.67245391086475936</v>
      </c>
      <c r="BD60" s="1196">
        <f>'39'!DL90</f>
        <v>0.39556112403809374</v>
      </c>
      <c r="BE60" s="1196">
        <f>'39'!DM90</f>
        <v>1.4240200465371373</v>
      </c>
      <c r="BF60" s="1196">
        <f>'39'!DN90</f>
        <v>0.11866833721142812</v>
      </c>
      <c r="BG60" s="1196">
        <f>'39'!DO90</f>
        <v>1.5031322713447561</v>
      </c>
      <c r="BH60" s="1196">
        <f>'39'!DP90</f>
        <v>168.41900841244424</v>
      </c>
      <c r="BI60" s="1196">
        <f>'39'!DQ90</f>
        <v>65.321102559536172</v>
      </c>
      <c r="BJ60" s="1196">
        <f>'39'!DR90</f>
        <v>4.9189189189192639</v>
      </c>
      <c r="BK60" s="1196">
        <f>'39'!DS90</f>
        <v>4.85215679255559</v>
      </c>
      <c r="BL60" s="1196">
        <f>'39'!DT90</f>
        <v>103.05763379277032</v>
      </c>
      <c r="BM60" s="1196">
        <f>'39'!DU90</f>
        <v>0</v>
      </c>
      <c r="BN60" s="1196">
        <f>'39'!DV90</f>
        <v>0</v>
      </c>
    </row>
    <row r="61" spans="1:66" ht="14.45" customHeight="1">
      <c r="A61" s="3228" t="s">
        <v>2095</v>
      </c>
      <c r="B61" s="3228"/>
      <c r="C61" s="3228"/>
      <c r="D61" s="1194"/>
      <c r="E61" s="2949"/>
      <c r="F61" s="2947"/>
      <c r="G61" s="1762"/>
      <c r="H61" s="1762"/>
      <c r="I61" s="1762"/>
      <c r="J61" s="1762"/>
      <c r="K61" s="1762"/>
      <c r="L61" s="1762"/>
      <c r="M61" s="1762"/>
      <c r="N61" s="1762"/>
      <c r="O61" s="1762"/>
      <c r="P61" s="1762"/>
      <c r="Q61" s="1762"/>
      <c r="R61" s="1762"/>
      <c r="S61" s="1762"/>
      <c r="T61" s="1762"/>
      <c r="U61" s="1762"/>
      <c r="V61" s="1762"/>
      <c r="W61" s="1762"/>
      <c r="X61" s="2950"/>
      <c r="Y61" s="2950"/>
      <c r="Z61" s="2950"/>
      <c r="AA61" s="3228" t="s">
        <v>2096</v>
      </c>
      <c r="AB61" s="3228"/>
      <c r="AC61" s="3228"/>
      <c r="AD61" s="1194"/>
      <c r="AE61" s="1201"/>
      <c r="AF61" s="1200"/>
      <c r="AG61" s="1200"/>
      <c r="AH61" s="1200"/>
      <c r="AI61" s="1200"/>
      <c r="AJ61" s="1200"/>
      <c r="AK61" s="1200"/>
      <c r="AL61" s="1200"/>
      <c r="AM61" s="1200"/>
      <c r="AN61" s="1200"/>
      <c r="AO61" s="1200"/>
      <c r="AP61" s="1200"/>
      <c r="AQ61" s="1200"/>
      <c r="AR61" s="1200"/>
      <c r="AS61" s="1200"/>
      <c r="AT61" s="1200"/>
      <c r="AU61" s="1200"/>
      <c r="AV61" s="1200"/>
      <c r="AW61" s="1200"/>
      <c r="AX61" s="1200"/>
      <c r="AY61" s="1200"/>
      <c r="AZ61" s="1200"/>
      <c r="BA61" s="1200"/>
      <c r="BB61" s="1200"/>
      <c r="BC61" s="1200"/>
      <c r="BD61" s="1200"/>
      <c r="BE61" s="1200"/>
      <c r="BF61" s="1200"/>
      <c r="BG61" s="1200"/>
      <c r="BH61" s="1200"/>
      <c r="BI61" s="1200"/>
      <c r="BJ61" s="1200"/>
      <c r="BK61" s="1200"/>
      <c r="BL61" s="1200"/>
      <c r="BM61" s="1200"/>
      <c r="BN61" s="1200"/>
    </row>
    <row r="62" spans="1:66" ht="14.45" customHeight="1">
      <c r="A62" s="318"/>
      <c r="B62" s="315" t="s">
        <v>2879</v>
      </c>
      <c r="C62" s="318"/>
      <c r="D62" s="1194"/>
      <c r="E62" s="2959">
        <f>'39'!BQ91</f>
        <v>3.0943049150141149</v>
      </c>
      <c r="F62" s="2947">
        <f>'39'!BR91</f>
        <v>1.2684349801611798</v>
      </c>
      <c r="G62" s="2947">
        <f>'39'!BS91</f>
        <v>0.52834291560577973</v>
      </c>
      <c r="H62" s="2947">
        <f>'39'!BT91</f>
        <v>0.40506555620353796</v>
      </c>
      <c r="I62" s="2947">
        <f>'39'!BU91</f>
        <v>9.5227630960881327E-2</v>
      </c>
      <c r="J62" s="2947">
        <f>'39'!BV91</f>
        <v>7.0596217825381044E-2</v>
      </c>
      <c r="K62" s="2947">
        <f>'39'!BW91</f>
        <v>1.8082439953718376E-3</v>
      </c>
      <c r="L62" s="2947">
        <f>'39'!BX91</f>
        <v>0</v>
      </c>
      <c r="M62" s="2947">
        <f>'39'!BY91</f>
        <v>0</v>
      </c>
      <c r="N62" s="2947">
        <f>'39'!BZ91</f>
        <v>1.0097306155638157E-2</v>
      </c>
      <c r="O62" s="2947">
        <f>'39'!CA91</f>
        <v>0</v>
      </c>
      <c r="P62" s="2947">
        <f>'39'!CB91</f>
        <v>4.4912393805480282E-3</v>
      </c>
      <c r="Q62" s="2947">
        <f>'39'!CC91</f>
        <v>0</v>
      </c>
      <c r="R62" s="2947">
        <f>'39'!CD91</f>
        <v>0</v>
      </c>
      <c r="S62" s="2947">
        <f>'39'!CE91</f>
        <v>0</v>
      </c>
      <c r="T62" s="2947">
        <f>'39'!CF91</f>
        <v>0</v>
      </c>
      <c r="U62" s="2947">
        <f>'39'!CG91</f>
        <v>1.922105983471797E-4</v>
      </c>
      <c r="V62" s="2947">
        <f>'39'!CH91</f>
        <v>3.6794600254988663E-3</v>
      </c>
      <c r="W62" s="2947">
        <f>'39'!CI91</f>
        <v>4.3629529800962097E-3</v>
      </c>
      <c r="X62" s="2947">
        <f>'39'!CJ91</f>
        <v>0.18988667735248654</v>
      </c>
      <c r="Y62" s="2947">
        <f>'39'!CK91</f>
        <v>0.1199512478901701</v>
      </c>
      <c r="Z62" s="2947">
        <f>'39'!CL91</f>
        <v>0.33502650835186271</v>
      </c>
      <c r="AA62" s="318"/>
      <c r="AB62" s="315" t="s">
        <v>2880</v>
      </c>
      <c r="AC62" s="318"/>
      <c r="AD62" s="1194"/>
      <c r="AE62" s="1198">
        <f>'39'!CM91</f>
        <v>1.4225752455935494</v>
      </c>
      <c r="AF62" s="1198">
        <f>'39'!CN91</f>
        <v>0.15882123134871415</v>
      </c>
      <c r="AG62" s="1198">
        <f>'39'!CO91</f>
        <v>7.050493170329096E-2</v>
      </c>
      <c r="AH62" s="1198">
        <f>'39'!CP91</f>
        <v>2.2751693313431538E-2</v>
      </c>
      <c r="AI62" s="1198">
        <f>'39'!CQ91</f>
        <v>3.5384468755881866E-2</v>
      </c>
      <c r="AJ62" s="1198">
        <f>'39'!CR91</f>
        <v>8.7929269273584621E-3</v>
      </c>
      <c r="AK62" s="1198">
        <f>'39'!CS91</f>
        <v>1.1618089260399223E-2</v>
      </c>
      <c r="AL62" s="1198">
        <f>'39'!CT91</f>
        <v>1.1574027689043316E-2</v>
      </c>
      <c r="AM62" s="1198">
        <f>'39'!CU91</f>
        <v>2.4396051022605447E-3</v>
      </c>
      <c r="AN62" s="1198">
        <f>'39'!CV91</f>
        <v>3.1394397730030027E-3</v>
      </c>
      <c r="AO62" s="1198">
        <f>'39'!CW91</f>
        <v>1.1255565767492072E-2</v>
      </c>
      <c r="AP62" s="1198">
        <f>'39'!CX91</f>
        <v>5.7663179504153909E-4</v>
      </c>
      <c r="AQ62" s="1198">
        <f>'39'!CY91</f>
        <v>0.56479777998160319</v>
      </c>
      <c r="AR62" s="1198">
        <f>'39'!CZ91</f>
        <v>1.2637540142448354</v>
      </c>
      <c r="AS62" s="1198">
        <f>'39'!DA91</f>
        <v>0.1189795396352923</v>
      </c>
      <c r="AT62" s="1198">
        <f>'39'!DB91</f>
        <v>0.11139160153321306</v>
      </c>
      <c r="AU62" s="1198">
        <f>'39'!DC91</f>
        <v>0.15180328310744842</v>
      </c>
      <c r="AV62" s="1198">
        <f>'39'!DD91</f>
        <v>0.11836562681279157</v>
      </c>
      <c r="AW62" s="1198">
        <f>'39'!DE91</f>
        <v>0.1085857937699483</v>
      </c>
      <c r="AX62" s="1198">
        <f>'39'!DF91</f>
        <v>8.5927931726930751E-2</v>
      </c>
      <c r="AY62" s="1198">
        <f>'39'!DG91</f>
        <v>1.5801371771389919E-2</v>
      </c>
      <c r="AZ62" s="1198">
        <f>'39'!DH91</f>
        <v>1.3768436237449529E-2</v>
      </c>
      <c r="BA62" s="1198">
        <f>'39'!DI91</f>
        <v>1.6027262090910471E-2</v>
      </c>
      <c r="BB62" s="1198">
        <f>'39'!DJ91</f>
        <v>4.8043352967397708E-2</v>
      </c>
      <c r="BC62" s="1198">
        <f>'39'!DK91</f>
        <v>0</v>
      </c>
      <c r="BD62" s="1198">
        <f>'39'!DL91</f>
        <v>1.3833264447931707E-2</v>
      </c>
      <c r="BE62" s="1198">
        <f>'39'!DM91</f>
        <v>1.024213827419718E-2</v>
      </c>
      <c r="BF62" s="1198">
        <f>'39'!DN91</f>
        <v>0</v>
      </c>
      <c r="BG62" s="1198">
        <f>'39'!DO91</f>
        <v>2.5179588383507472E-3</v>
      </c>
      <c r="BH62" s="1198">
        <f>'39'!DP91</f>
        <v>0.69895623426323228</v>
      </c>
      <c r="BI62" s="1198">
        <f>'39'!DQ91</f>
        <v>0.41633579165069695</v>
      </c>
      <c r="BJ62" s="1198">
        <f>'39'!DR91</f>
        <v>8.5551676991440673E-2</v>
      </c>
      <c r="BK62" s="1198">
        <f>'39'!DS91</f>
        <v>5.4230249241868374E-2</v>
      </c>
      <c r="BL62" s="1198">
        <f>'39'!DT91</f>
        <v>0.20384996771083297</v>
      </c>
      <c r="BM62" s="1198">
        <f>'39'!DU91</f>
        <v>2.5648184302494777E-2</v>
      </c>
      <c r="BN62" s="1198">
        <f>'39'!DV91</f>
        <v>0.40329468925938705</v>
      </c>
    </row>
    <row r="63" spans="1:66" ht="14.45" customHeight="1">
      <c r="A63" s="318"/>
      <c r="B63" s="315" t="s">
        <v>2852</v>
      </c>
      <c r="C63" s="318"/>
      <c r="D63" s="1194"/>
      <c r="E63" s="2959">
        <f>'39'!BQ92</f>
        <v>4.9180990282629118</v>
      </c>
      <c r="F63" s="2947">
        <f>'39'!BR92</f>
        <v>2.717286791245674</v>
      </c>
      <c r="G63" s="2947">
        <f>'39'!BS92</f>
        <v>0.92322930286375482</v>
      </c>
      <c r="H63" s="2947">
        <f>'39'!BT92</f>
        <v>1.07407010386774</v>
      </c>
      <c r="I63" s="2947">
        <f>'39'!BU92</f>
        <v>0.29492991441055938</v>
      </c>
      <c r="J63" s="2947">
        <f>'39'!BV92</f>
        <v>0.18262766563734747</v>
      </c>
      <c r="K63" s="2947">
        <f>'39'!BW92</f>
        <v>4.1017680123701279E-3</v>
      </c>
      <c r="L63" s="2947">
        <f>'39'!BX92</f>
        <v>0</v>
      </c>
      <c r="M63" s="2947">
        <f>'39'!BY92</f>
        <v>1.9332414101859052E-2</v>
      </c>
      <c r="N63" s="2947">
        <f>'39'!BZ92</f>
        <v>8.8330266656820641E-3</v>
      </c>
      <c r="O63" s="2947">
        <f>'39'!CA92</f>
        <v>0</v>
      </c>
      <c r="P63" s="2947">
        <f>'39'!CB92</f>
        <v>1.5137837898065963E-2</v>
      </c>
      <c r="Q63" s="2947">
        <f>'39'!CC92</f>
        <v>0</v>
      </c>
      <c r="R63" s="2947">
        <f>'39'!CD92</f>
        <v>0</v>
      </c>
      <c r="S63" s="2947">
        <f>'39'!CE92</f>
        <v>0</v>
      </c>
      <c r="T63" s="2947">
        <f>'39'!CF92</f>
        <v>4.9441289092673967E-4</v>
      </c>
      <c r="U63" s="2947">
        <f>'39'!CG92</f>
        <v>4.9441289092673967E-4</v>
      </c>
      <c r="V63" s="2947">
        <f>'39'!CH92</f>
        <v>9.8882578185347935E-4</v>
      </c>
      <c r="W63" s="2947">
        <f>'39'!CI92</f>
        <v>6.2919550531527674E-2</v>
      </c>
      <c r="X63" s="2947">
        <f>'39'!CJ92</f>
        <v>0.27272332380571429</v>
      </c>
      <c r="Y63" s="2947">
        <f>'39'!CK92</f>
        <v>0.50641686565146637</v>
      </c>
      <c r="Z63" s="2947">
        <f>'39'!CL92</f>
        <v>0.71998738451417954</v>
      </c>
      <c r="AA63" s="318"/>
      <c r="AB63" s="315" t="s">
        <v>2881</v>
      </c>
      <c r="AC63" s="318"/>
      <c r="AD63" s="1194"/>
      <c r="AE63" s="1198">
        <f>'39'!CM92</f>
        <v>2.0436685895643878</v>
      </c>
      <c r="AF63" s="1198">
        <f>'39'!CN92</f>
        <v>0.1395326286596815</v>
      </c>
      <c r="AG63" s="1198">
        <f>'39'!CO92</f>
        <v>4.0568092570854475E-2</v>
      </c>
      <c r="AH63" s="1198">
        <f>'39'!CP92</f>
        <v>2.3224387287252637E-2</v>
      </c>
      <c r="AI63" s="1198">
        <f>'39'!CQ92</f>
        <v>2.6092963328164798E-2</v>
      </c>
      <c r="AJ63" s="1198">
        <f>'39'!CR92</f>
        <v>2.5137201638972224E-2</v>
      </c>
      <c r="AK63" s="1198">
        <f>'39'!CS92</f>
        <v>1.4044966623435278E-2</v>
      </c>
      <c r="AL63" s="1198">
        <f>'39'!CT92</f>
        <v>4.1017680123701279E-3</v>
      </c>
      <c r="AM63" s="1198">
        <f>'39'!CU92</f>
        <v>4.1017680123701279E-3</v>
      </c>
      <c r="AN63" s="1198">
        <f>'39'!CV92</f>
        <v>8.784069028803269E-3</v>
      </c>
      <c r="AO63" s="1198">
        <f>'39'!CW92</f>
        <v>9.1008595107600187E-3</v>
      </c>
      <c r="AP63" s="1198">
        <f>'39'!CX92</f>
        <v>2.4720644546336983E-3</v>
      </c>
      <c r="AQ63" s="1198">
        <f>'39'!CY92</f>
        <v>0.55482111120590016</v>
      </c>
      <c r="AR63" s="1198">
        <f>'39'!CZ92</f>
        <v>1.9041359609047062</v>
      </c>
      <c r="AS63" s="1198">
        <f>'39'!DA92</f>
        <v>8.2275857975894706E-2</v>
      </c>
      <c r="AT63" s="1198">
        <f>'39'!DB92</f>
        <v>9.2876858049315572E-2</v>
      </c>
      <c r="AU63" s="1198">
        <f>'39'!DC92</f>
        <v>0.13142752196741689</v>
      </c>
      <c r="AV63" s="1198">
        <f>'39'!DD92</f>
        <v>9.5900047521954482E-2</v>
      </c>
      <c r="AW63" s="1198">
        <f>'39'!DE92</f>
        <v>6.4523460839567115E-2</v>
      </c>
      <c r="AX63" s="1198">
        <f>'39'!DF92</f>
        <v>0.10509260741401515</v>
      </c>
      <c r="AY63" s="1198">
        <f>'39'!DG92</f>
        <v>3.3169621494469691E-2</v>
      </c>
      <c r="AZ63" s="1198">
        <f>'39'!DH92</f>
        <v>0</v>
      </c>
      <c r="BA63" s="1198">
        <f>'39'!DI92</f>
        <v>2.2636468911755574E-2</v>
      </c>
      <c r="BB63" s="1198">
        <f>'39'!DJ92</f>
        <v>2.8677949255583746E-2</v>
      </c>
      <c r="BC63" s="1198">
        <f>'39'!DK92</f>
        <v>2.0608567752206142E-2</v>
      </c>
      <c r="BD63" s="1198">
        <f>'39'!DL92</f>
        <v>4.6044686818000457E-3</v>
      </c>
      <c r="BE63" s="1198">
        <f>'39'!DM92</f>
        <v>4.6044686818000457E-3</v>
      </c>
      <c r="BF63" s="1198">
        <f>'39'!DN92</f>
        <v>0</v>
      </c>
      <c r="BG63" s="1198">
        <f>'39'!DO92</f>
        <v>4.9441289092673967E-4</v>
      </c>
      <c r="BH63" s="1198">
        <f>'39'!DP92</f>
        <v>1.3493148496988061</v>
      </c>
      <c r="BI63" s="1198">
        <f>'39'!DQ92</f>
        <v>0.57178264490379738</v>
      </c>
      <c r="BJ63" s="1198">
        <f>'39'!DR92</f>
        <v>7.3311231802776669E-2</v>
      </c>
      <c r="BK63" s="1198">
        <f>'39'!DS92</f>
        <v>6.6984966468296894E-2</v>
      </c>
      <c r="BL63" s="1198">
        <f>'39'!DT92</f>
        <v>0.66954164491919288</v>
      </c>
      <c r="BM63" s="1198">
        <f>'39'!DU92</f>
        <v>1.9089906489662852E-2</v>
      </c>
      <c r="BN63" s="1198">
        <f>'39'!DV92</f>
        <v>0.15714364745284801</v>
      </c>
    </row>
    <row r="64" spans="1:66" ht="14.45" customHeight="1">
      <c r="A64" s="318"/>
      <c r="B64" s="315" t="s">
        <v>2882</v>
      </c>
      <c r="C64" s="318"/>
      <c r="D64" s="1194"/>
      <c r="E64" s="2959">
        <f>'39'!BQ93</f>
        <v>4.5179275568708208</v>
      </c>
      <c r="F64" s="2947">
        <f>'39'!BR93</f>
        <v>2.4379425940117581</v>
      </c>
      <c r="G64" s="2947">
        <f>'39'!BS93</f>
        <v>0.86083887073513699</v>
      </c>
      <c r="H64" s="2947">
        <f>'39'!BT93</f>
        <v>0.91817843498818663</v>
      </c>
      <c r="I64" s="2947">
        <f>'39'!BU93</f>
        <v>0.37788525888644703</v>
      </c>
      <c r="J64" s="2947">
        <f>'39'!BV93</f>
        <v>0.20714368326706453</v>
      </c>
      <c r="K64" s="2947">
        <f>'39'!BW93</f>
        <v>2.4807272370709687E-2</v>
      </c>
      <c r="L64" s="2947">
        <f>'39'!BX93</f>
        <v>0</v>
      </c>
      <c r="M64" s="2947">
        <f>'39'!BY93</f>
        <v>2.7933486977082353E-2</v>
      </c>
      <c r="N64" s="2947">
        <f>'39'!BZ93</f>
        <v>2.2153427226635665E-2</v>
      </c>
      <c r="O64" s="2947">
        <f>'39'!CA93</f>
        <v>0</v>
      </c>
      <c r="P64" s="2947">
        <f>'39'!CB93</f>
        <v>1.7679739818131042E-2</v>
      </c>
      <c r="Q64" s="2947">
        <f>'39'!CC93</f>
        <v>4.816654819478938E-4</v>
      </c>
      <c r="R64" s="2947">
        <f>'39'!CD93</f>
        <v>4.816654819478938E-4</v>
      </c>
      <c r="S64" s="2947">
        <f>'39'!CE93</f>
        <v>1.4449964458436815E-3</v>
      </c>
      <c r="T64" s="2947">
        <f>'39'!CF93</f>
        <v>0</v>
      </c>
      <c r="U64" s="2947">
        <f>'39'!CG93</f>
        <v>1.4449964458436815E-3</v>
      </c>
      <c r="V64" s="2947">
        <f>'39'!CH93</f>
        <v>1.4449964458436815E-3</v>
      </c>
      <c r="W64" s="2947">
        <f>'39'!CI93</f>
        <v>7.2869328925396923E-2</v>
      </c>
      <c r="X64" s="2947">
        <f>'39'!CJ93</f>
        <v>0.29952833881706714</v>
      </c>
      <c r="Y64" s="2947">
        <f>'39'!CK93</f>
        <v>0.24076483728467238</v>
      </c>
      <c r="Z64" s="2947">
        <f>'39'!CL93</f>
        <v>0.65892528828843344</v>
      </c>
      <c r="AA64" s="318"/>
      <c r="AB64" s="315" t="s">
        <v>2872</v>
      </c>
      <c r="AC64" s="318"/>
      <c r="AD64" s="1194"/>
      <c r="AE64" s="1198">
        <f>'39'!CM93</f>
        <v>2.0282687813150626</v>
      </c>
      <c r="AF64" s="1198">
        <f>'39'!CN93</f>
        <v>0.27315847920130215</v>
      </c>
      <c r="AG64" s="1198">
        <f>'39'!CO93</f>
        <v>7.9832265358088877E-2</v>
      </c>
      <c r="AH64" s="1198">
        <f>'39'!CP93</f>
        <v>7.140596848719416E-2</v>
      </c>
      <c r="AI64" s="1198">
        <f>'39'!CQ93</f>
        <v>6.3241714589328549E-2</v>
      </c>
      <c r="AJ64" s="1198">
        <f>'39'!CR93</f>
        <v>7.6584811629782602E-3</v>
      </c>
      <c r="AK64" s="1198">
        <f>'39'!CS93</f>
        <v>3.6965872945198354E-2</v>
      </c>
      <c r="AL64" s="1198">
        <f>'39'!CT93</f>
        <v>1.9915028773980967E-2</v>
      </c>
      <c r="AM64" s="1198">
        <f>'39'!CU93</f>
        <v>5.2862019915728741E-3</v>
      </c>
      <c r="AN64" s="1198">
        <f>'39'!CV93</f>
        <v>6.8235943276081972E-3</v>
      </c>
      <c r="AO64" s="1198">
        <f>'39'!CW93</f>
        <v>1.1710522294654259E-2</v>
      </c>
      <c r="AP64" s="1198">
        <f>'39'!CX93</f>
        <v>0</v>
      </c>
      <c r="AQ64" s="1198">
        <f>'39'!CY93</f>
        <v>0.84766450438049057</v>
      </c>
      <c r="AR64" s="1198">
        <f>'39'!CZ93</f>
        <v>1.7551103021137604</v>
      </c>
      <c r="AS64" s="1198">
        <f>'39'!DA93</f>
        <v>0.22064439318740747</v>
      </c>
      <c r="AT64" s="1198">
        <f>'39'!DB93</f>
        <v>0.11156397376489907</v>
      </c>
      <c r="AU64" s="1198">
        <f>'39'!DC93</f>
        <v>0.2732574341563051</v>
      </c>
      <c r="AV64" s="1198">
        <f>'39'!DD93</f>
        <v>0.16484086762338337</v>
      </c>
      <c r="AW64" s="1198">
        <f>'39'!DE93</f>
        <v>2.0003367002709591E-2</v>
      </c>
      <c r="AX64" s="1198">
        <f>'39'!DF93</f>
        <v>6.0456550902032488E-2</v>
      </c>
      <c r="AY64" s="1198">
        <f>'39'!DG93</f>
        <v>2.5737213416190566E-3</v>
      </c>
      <c r="AZ64" s="1198">
        <f>'39'!DH93</f>
        <v>8.3027087450768186E-3</v>
      </c>
      <c r="BA64" s="1198">
        <f>'39'!DI93</f>
        <v>1.0670065830550112E-2</v>
      </c>
      <c r="BB64" s="1198">
        <f>'39'!DJ93</f>
        <v>2.8361580930119597E-2</v>
      </c>
      <c r="BC64" s="1198">
        <f>'39'!DK93</f>
        <v>1.3486633494541025E-3</v>
      </c>
      <c r="BD64" s="1198">
        <f>'39'!DL93</f>
        <v>1.3486633494541025E-3</v>
      </c>
      <c r="BE64" s="1198">
        <f>'39'!DM93</f>
        <v>1.671129708551294E-2</v>
      </c>
      <c r="BF64" s="1198">
        <f>'39'!DN93</f>
        <v>0</v>
      </c>
      <c r="BG64" s="1198">
        <f>'39'!DO93</f>
        <v>1.9124470444139913E-2</v>
      </c>
      <c r="BH64" s="1198">
        <f>'39'!DP93</f>
        <v>0.90744579773326972</v>
      </c>
      <c r="BI64" s="1198">
        <f>'39'!DQ93</f>
        <v>0.35315232150798703</v>
      </c>
      <c r="BJ64" s="1198">
        <f>'39'!DR93</f>
        <v>0.2010184290775065</v>
      </c>
      <c r="BK64" s="1198">
        <f>'39'!DS93</f>
        <v>0.10128402369494811</v>
      </c>
      <c r="BL64" s="1198">
        <f>'39'!DT93</f>
        <v>0.27451625597221585</v>
      </c>
      <c r="BM64" s="1198">
        <f>'39'!DU93</f>
        <v>3.0372299655468522E-2</v>
      </c>
      <c r="BN64" s="1198">
        <f>'39'!DV93</f>
        <v>5.171618154400081E-2</v>
      </c>
    </row>
    <row r="65" spans="1:66" ht="14.45" customHeight="1">
      <c r="A65" s="318"/>
      <c r="B65" s="315" t="s">
        <v>2856</v>
      </c>
      <c r="C65" s="318"/>
      <c r="D65" s="1194"/>
      <c r="E65" s="2959">
        <f>'39'!BQ94</f>
        <v>6.6541673731591562</v>
      </c>
      <c r="F65" s="2947">
        <f>'39'!BR94</f>
        <v>4.0826085639678995</v>
      </c>
      <c r="G65" s="2947">
        <f>'39'!BS94</f>
        <v>1.0234912133171834</v>
      </c>
      <c r="H65" s="2947">
        <f>'39'!BT94</f>
        <v>1.8435918065642203</v>
      </c>
      <c r="I65" s="2947">
        <f>'39'!BU94</f>
        <v>0.67324252071267843</v>
      </c>
      <c r="J65" s="2947">
        <f>'39'!BV94</f>
        <v>0.44859928015683226</v>
      </c>
      <c r="K65" s="2947">
        <f>'39'!BW94</f>
        <v>1.5539977963930508E-2</v>
      </c>
      <c r="L65" s="2947">
        <f>'39'!BX94</f>
        <v>3.9806733586361816E-4</v>
      </c>
      <c r="M65" s="2947">
        <f>'39'!BY94</f>
        <v>1.7884293015125525E-2</v>
      </c>
      <c r="N65" s="2947">
        <f>'39'!BZ94</f>
        <v>4.8983931642793216E-2</v>
      </c>
      <c r="O65" s="2947">
        <f>'39'!CA94</f>
        <v>3.9806733586361816E-4</v>
      </c>
      <c r="P65" s="2947">
        <f>'39'!CB94</f>
        <v>2.3618377101503548E-2</v>
      </c>
      <c r="Q65" s="2947">
        <f>'39'!CC94</f>
        <v>4.776808030363418E-3</v>
      </c>
      <c r="R65" s="2947">
        <f>'39'!CD94</f>
        <v>0</v>
      </c>
      <c r="S65" s="2947">
        <f>'39'!CE94</f>
        <v>1.1543952740044928E-2</v>
      </c>
      <c r="T65" s="2947">
        <f>'39'!CF94</f>
        <v>3.9806733586361816E-4</v>
      </c>
      <c r="U65" s="2947">
        <f>'39'!CG94</f>
        <v>1.1942020075908545E-3</v>
      </c>
      <c r="V65" s="2947">
        <f>'39'!CH94</f>
        <v>1.1585216331377147E-2</v>
      </c>
      <c r="W65" s="2947">
        <f>'39'!CI94</f>
        <v>8.7924212379662553E-2</v>
      </c>
      <c r="X65" s="2947">
        <f>'39'!CJ94</f>
        <v>0.70101540581066879</v>
      </c>
      <c r="Y65" s="2947">
        <f>'39'!CK94</f>
        <v>0.4693338800408744</v>
      </c>
      <c r="Z65" s="2947">
        <f>'39'!CL94</f>
        <v>1.2155255440864965</v>
      </c>
      <c r="AA65" s="318"/>
      <c r="AB65" s="315" t="s">
        <v>2883</v>
      </c>
      <c r="AC65" s="318"/>
      <c r="AD65" s="1194"/>
      <c r="AE65" s="1198">
        <f>'39'!CM94</f>
        <v>2.5572133841210989</v>
      </c>
      <c r="AF65" s="1198">
        <f>'39'!CN94</f>
        <v>0.37611224284862443</v>
      </c>
      <c r="AG65" s="1198">
        <f>'39'!CO94</f>
        <v>6.2666136924909438E-2</v>
      </c>
      <c r="AH65" s="1198">
        <f>'39'!CP94</f>
        <v>0.1014742849239562</v>
      </c>
      <c r="AI65" s="1198">
        <f>'39'!CQ94</f>
        <v>3.7828713083879216E-2</v>
      </c>
      <c r="AJ65" s="1198">
        <f>'39'!CR94</f>
        <v>4.3532087101635066E-2</v>
      </c>
      <c r="AK65" s="1198">
        <f>'39'!CS94</f>
        <v>6.81448834242947E-2</v>
      </c>
      <c r="AL65" s="1198">
        <f>'39'!CT94</f>
        <v>2.6021474955620773E-2</v>
      </c>
      <c r="AM65" s="1198">
        <f>'39'!CU94</f>
        <v>4.8021239222473741E-2</v>
      </c>
      <c r="AN65" s="1198">
        <f>'39'!CV94</f>
        <v>0</v>
      </c>
      <c r="AO65" s="1198">
        <f>'39'!CW94</f>
        <v>7.850128196465753E-3</v>
      </c>
      <c r="AP65" s="1198">
        <f>'39'!CX94</f>
        <v>6.840998654329496E-3</v>
      </c>
      <c r="AQ65" s="1198">
        <f>'39'!CY94</f>
        <v>0.91535336891752606</v>
      </c>
      <c r="AR65" s="1198">
        <f>'39'!CZ94</f>
        <v>2.1811011412724755</v>
      </c>
      <c r="AS65" s="1198">
        <f>'39'!DA94</f>
        <v>0.20814359553367537</v>
      </c>
      <c r="AT65" s="1198">
        <f>'39'!DB94</f>
        <v>0.15605842737729686</v>
      </c>
      <c r="AU65" s="1198">
        <f>'39'!DC94</f>
        <v>0.26116383504319024</v>
      </c>
      <c r="AV65" s="1198">
        <f>'39'!DD94</f>
        <v>0.12705499944883153</v>
      </c>
      <c r="AW65" s="1198">
        <f>'39'!DE94</f>
        <v>0.12620500589806266</v>
      </c>
      <c r="AX65" s="1198">
        <f>'39'!DF94</f>
        <v>8.9070573178468559E-2</v>
      </c>
      <c r="AY65" s="1198">
        <f>'39'!DG94</f>
        <v>2.1303004035750372E-2</v>
      </c>
      <c r="AZ65" s="1198">
        <f>'39'!DH94</f>
        <v>5.5425995919630754E-3</v>
      </c>
      <c r="BA65" s="1198">
        <f>'39'!DI94</f>
        <v>1.0250001009889553E-2</v>
      </c>
      <c r="BB65" s="1198">
        <f>'39'!DJ94</f>
        <v>8.026978317461542E-3</v>
      </c>
      <c r="BC65" s="1198">
        <f>'39'!DK94</f>
        <v>0</v>
      </c>
      <c r="BD65" s="1198">
        <f>'39'!DL94</f>
        <v>1.8241245220584318E-2</v>
      </c>
      <c r="BE65" s="1198">
        <f>'39'!DM94</f>
        <v>3.1086312372700646E-2</v>
      </c>
      <c r="BF65" s="1198">
        <f>'39'!DN94</f>
        <v>0</v>
      </c>
      <c r="BG65" s="1198">
        <f>'39'!DO94</f>
        <v>5.1748753662270363E-3</v>
      </c>
      <c r="BH65" s="1198">
        <f>'39'!DP94</f>
        <v>1.2657477723549495</v>
      </c>
      <c r="BI65" s="1198">
        <f>'39'!DQ94</f>
        <v>0.85084970158015694</v>
      </c>
      <c r="BJ65" s="1198">
        <f>'39'!DR94</f>
        <v>8.0919659779820102E-2</v>
      </c>
      <c r="BK65" s="1198">
        <f>'39'!DS94</f>
        <v>4.4639232525776458E-2</v>
      </c>
      <c r="BL65" s="1198">
        <f>'39'!DT94</f>
        <v>0.32049144895256243</v>
      </c>
      <c r="BM65" s="1198">
        <f>'39'!DU94</f>
        <v>0</v>
      </c>
      <c r="BN65" s="1198">
        <f>'39'!DV94</f>
        <v>1.4345425070155281E-2</v>
      </c>
    </row>
    <row r="66" spans="1:66" ht="14.45" customHeight="1">
      <c r="A66" s="318"/>
      <c r="B66" s="315" t="s">
        <v>2884</v>
      </c>
      <c r="C66" s="318"/>
      <c r="D66" s="1194"/>
      <c r="E66" s="2959">
        <f>'39'!BQ95</f>
        <v>9.5965967112023911</v>
      </c>
      <c r="F66" s="2947">
        <f>'39'!BR95</f>
        <v>6.0108630833078491</v>
      </c>
      <c r="G66" s="2947">
        <f>'39'!BS95</f>
        <v>1.4285101603046297</v>
      </c>
      <c r="H66" s="2947">
        <f>'39'!BT95</f>
        <v>2.9000188083302079</v>
      </c>
      <c r="I66" s="2947">
        <f>'39'!BU95</f>
        <v>0.82400534430496553</v>
      </c>
      <c r="J66" s="2947">
        <f>'39'!BV95</f>
        <v>0.53958379564487502</v>
      </c>
      <c r="K66" s="2947">
        <f>'39'!BW95</f>
        <v>2.1513110741381521E-2</v>
      </c>
      <c r="L66" s="2947">
        <f>'39'!BX95</f>
        <v>0</v>
      </c>
      <c r="M66" s="2947">
        <f>'39'!BY95</f>
        <v>1.8830388697519376E-2</v>
      </c>
      <c r="N66" s="2947">
        <f>'39'!BZ95</f>
        <v>4.418204174852098E-2</v>
      </c>
      <c r="O66" s="2947">
        <f>'39'!CA95</f>
        <v>0</v>
      </c>
      <c r="P66" s="2947">
        <f>'39'!CB95</f>
        <v>2.0830892444323255E-2</v>
      </c>
      <c r="Q66" s="2947">
        <f>'39'!CC95</f>
        <v>3.8099178861613161E-3</v>
      </c>
      <c r="R66" s="2947">
        <f>'39'!CD95</f>
        <v>1.9049589430806581E-3</v>
      </c>
      <c r="S66" s="2947">
        <f>'39'!CE95</f>
        <v>1.9049589430806581E-3</v>
      </c>
      <c r="T66" s="2947">
        <f>'39'!CF95</f>
        <v>0</v>
      </c>
      <c r="U66" s="2947">
        <f>'39'!CG95</f>
        <v>1.4525351839492285E-2</v>
      </c>
      <c r="V66" s="2947">
        <f>'39'!CH95</f>
        <v>2.4639748471092866E-2</v>
      </c>
      <c r="W66" s="2947">
        <f>'39'!CI95</f>
        <v>0.13990001471776031</v>
      </c>
      <c r="X66" s="2947">
        <f>'39'!CJ95</f>
        <v>1.0634727835775308</v>
      </c>
      <c r="Y66" s="2947">
        <f>'39'!CK95</f>
        <v>1.01254068044771</v>
      </c>
      <c r="Z66" s="2947">
        <f>'39'!CL95</f>
        <v>1.6823341146730142</v>
      </c>
      <c r="AA66" s="318"/>
      <c r="AB66" s="315" t="s">
        <v>2885</v>
      </c>
      <c r="AC66" s="318"/>
      <c r="AD66" s="1194"/>
      <c r="AE66" s="1198">
        <f>'39'!CM95</f>
        <v>3.5857336278945384</v>
      </c>
      <c r="AF66" s="1198">
        <f>'39'!CN95</f>
        <v>0.34882485700410287</v>
      </c>
      <c r="AG66" s="1198">
        <f>'39'!CO95</f>
        <v>6.1336526300955929E-2</v>
      </c>
      <c r="AH66" s="1198">
        <f>'39'!CP95</f>
        <v>7.3671166985957257E-2</v>
      </c>
      <c r="AI66" s="1198">
        <f>'39'!CQ95</f>
        <v>4.784366403772234E-2</v>
      </c>
      <c r="AJ66" s="1198">
        <f>'39'!CR95</f>
        <v>2.1593518688518692E-2</v>
      </c>
      <c r="AK66" s="1198">
        <f>'39'!CS95</f>
        <v>3.386722633393411E-2</v>
      </c>
      <c r="AL66" s="1198">
        <f>'39'!CT95</f>
        <v>1.9437636622956115E-2</v>
      </c>
      <c r="AM66" s="1198">
        <f>'39'!CU95</f>
        <v>1.8493559248599009E-2</v>
      </c>
      <c r="AN66" s="1198">
        <f>'39'!CV95</f>
        <v>2.7811787055638491E-2</v>
      </c>
      <c r="AO66" s="1198">
        <f>'39'!CW95</f>
        <v>7.0123032701189414E-2</v>
      </c>
      <c r="AP66" s="1198">
        <f>'39'!CX95</f>
        <v>1.3969698915924826E-2</v>
      </c>
      <c r="AQ66" s="1198">
        <f>'39'!CY95</f>
        <v>1.264879581916607</v>
      </c>
      <c r="AR66" s="1198">
        <f>'39'!CZ95</f>
        <v>3.2369087708904374</v>
      </c>
      <c r="AS66" s="1198">
        <f>'39'!DA95</f>
        <v>0.26073482787980756</v>
      </c>
      <c r="AT66" s="1198">
        <f>'39'!DB95</f>
        <v>0.27305535722621443</v>
      </c>
      <c r="AU66" s="1198">
        <f>'39'!DC95</f>
        <v>0.17050055217943769</v>
      </c>
      <c r="AV66" s="1198">
        <f>'39'!DD95</f>
        <v>0.1374671481786415</v>
      </c>
      <c r="AW66" s="1198">
        <f>'39'!DE95</f>
        <v>0.14952823291518577</v>
      </c>
      <c r="AX66" s="1198">
        <f>'39'!DF95</f>
        <v>0.2423324044191939</v>
      </c>
      <c r="AY66" s="1198">
        <f>'39'!DG95</f>
        <v>6.6495291011265514E-2</v>
      </c>
      <c r="AZ66" s="1198">
        <f>'39'!DH95</f>
        <v>2.8769722931917077E-3</v>
      </c>
      <c r="BA66" s="1198">
        <f>'39'!DI95</f>
        <v>6.6947680618181835E-2</v>
      </c>
      <c r="BB66" s="1198">
        <f>'39'!DJ95</f>
        <v>0.16739757525138393</v>
      </c>
      <c r="BC66" s="1198">
        <f>'39'!DK95</f>
        <v>6.6673563007823037E-3</v>
      </c>
      <c r="BD66" s="1198">
        <f>'39'!DL95</f>
        <v>4.9397097375029463E-3</v>
      </c>
      <c r="BE66" s="1198">
        <f>'39'!DM95</f>
        <v>6.224164312128197E-2</v>
      </c>
      <c r="BF66" s="1198">
        <f>'39'!DN95</f>
        <v>0</v>
      </c>
      <c r="BG66" s="1198">
        <f>'39'!DO95</f>
        <v>7.6725465712996682E-2</v>
      </c>
      <c r="BH66" s="1198">
        <f>'39'!DP95</f>
        <v>1.9720291889738297</v>
      </c>
      <c r="BI66" s="1198">
        <f>'39'!DQ95</f>
        <v>1.2200163719688191</v>
      </c>
      <c r="BJ66" s="1198">
        <f>'39'!DR95</f>
        <v>8.8292382506925768E-2</v>
      </c>
      <c r="BK66" s="1198">
        <f>'39'!DS95</f>
        <v>0.24750044498525622</v>
      </c>
      <c r="BL66" s="1198">
        <f>'39'!DT95</f>
        <v>0.42384125637859399</v>
      </c>
      <c r="BM66" s="1198">
        <f>'39'!DU95</f>
        <v>4.1636959755905804E-2</v>
      </c>
      <c r="BN66" s="1198">
        <f>'39'!DV95</f>
        <v>0</v>
      </c>
    </row>
    <row r="67" spans="1:66" ht="14.45" customHeight="1">
      <c r="A67" s="312"/>
      <c r="B67" s="315" t="s">
        <v>2886</v>
      </c>
      <c r="C67" s="312"/>
      <c r="D67" s="1197"/>
      <c r="E67" s="2959">
        <f>'39'!BQ96</f>
        <v>14.692970485710077</v>
      </c>
      <c r="F67" s="2947">
        <f>'39'!BR96</f>
        <v>9.0513235078413601</v>
      </c>
      <c r="G67" s="2947">
        <f>'39'!BS96</f>
        <v>1.9281670540377875</v>
      </c>
      <c r="H67" s="2947">
        <f>'39'!BT96</f>
        <v>4.7271976857573543</v>
      </c>
      <c r="I67" s="2947">
        <f>'39'!BU96</f>
        <v>1.0047087373082455</v>
      </c>
      <c r="J67" s="2947">
        <f>'39'!BV96</f>
        <v>0.61455598821347768</v>
      </c>
      <c r="K67" s="2947">
        <f>'39'!BW96</f>
        <v>1.9601664739865306E-2</v>
      </c>
      <c r="L67" s="2947">
        <f>'39'!BX96</f>
        <v>6.0995307551953387E-4</v>
      </c>
      <c r="M67" s="2947">
        <f>'39'!BY96</f>
        <v>3.5157608266552023E-2</v>
      </c>
      <c r="N67" s="2947">
        <f>'39'!BZ96</f>
        <v>3.7945724309914157E-2</v>
      </c>
      <c r="O67" s="2947">
        <f>'39'!CA96</f>
        <v>0</v>
      </c>
      <c r="P67" s="2947">
        <f>'39'!CB96</f>
        <v>4.9679080114670718E-2</v>
      </c>
      <c r="Q67" s="2947">
        <f>'39'!CC96</f>
        <v>1.2199061510390677E-3</v>
      </c>
      <c r="R67" s="2947">
        <f>'39'!CD96</f>
        <v>1.2199061510390677E-3</v>
      </c>
      <c r="S67" s="2947">
        <f>'39'!CE96</f>
        <v>2.4398123020781355E-3</v>
      </c>
      <c r="T67" s="2947">
        <f>'39'!CF96</f>
        <v>0</v>
      </c>
      <c r="U67" s="2947">
        <f>'39'!CG96</f>
        <v>1.5674552786792941E-2</v>
      </c>
      <c r="V67" s="2947">
        <f>'39'!CH96</f>
        <v>4.2025208542138343E-2</v>
      </c>
      <c r="W67" s="2947">
        <f>'39'!CI96</f>
        <v>0.18241797719190916</v>
      </c>
      <c r="X67" s="2947">
        <f>'39'!CJ96</f>
        <v>1.8021176268587158</v>
      </c>
      <c r="Y67" s="2947">
        <f>'39'!CK96</f>
        <v>1.9203713215903919</v>
      </c>
      <c r="Z67" s="2947">
        <f>'39'!CL96</f>
        <v>2.395958768046218</v>
      </c>
      <c r="AA67" s="312"/>
      <c r="AB67" s="315" t="s">
        <v>2887</v>
      </c>
      <c r="AC67" s="312"/>
      <c r="AD67" s="1197"/>
      <c r="AE67" s="1198">
        <f>'39'!CM96</f>
        <v>5.6416469778687093</v>
      </c>
      <c r="AF67" s="1198">
        <f>'39'!CN96</f>
        <v>0.416704620100461</v>
      </c>
      <c r="AG67" s="1198">
        <f>'39'!CO96</f>
        <v>7.7468941235575017E-2</v>
      </c>
      <c r="AH67" s="1198">
        <f>'39'!CP96</f>
        <v>5.8943371953520063E-2</v>
      </c>
      <c r="AI67" s="1198">
        <f>'39'!CQ96</f>
        <v>5.5731018672966252E-2</v>
      </c>
      <c r="AJ67" s="1198">
        <f>'39'!CR96</f>
        <v>4.6279090111611375E-2</v>
      </c>
      <c r="AK67" s="1198">
        <f>'39'!CS96</f>
        <v>6.4197532013078012E-2</v>
      </c>
      <c r="AL67" s="1198">
        <f>'39'!CT96</f>
        <v>2.6950000500498561E-2</v>
      </c>
      <c r="AM67" s="1198">
        <f>'39'!CU96</f>
        <v>1.387231700386706E-2</v>
      </c>
      <c r="AN67" s="1198">
        <f>'39'!CV96</f>
        <v>1.6301934526244042E-2</v>
      </c>
      <c r="AO67" s="1198">
        <f>'39'!CW96</f>
        <v>6.4583226305223992E-2</v>
      </c>
      <c r="AP67" s="1198">
        <f>'39'!CX96</f>
        <v>6.2132916339389291E-2</v>
      </c>
      <c r="AQ67" s="1198">
        <f>'39'!CY96</f>
        <v>2.0059857253798521</v>
      </c>
      <c r="AR67" s="1198">
        <f>'39'!CZ96</f>
        <v>5.2249423577682466</v>
      </c>
      <c r="AS67" s="1198">
        <f>'39'!DA96</f>
        <v>0.41061742286700914</v>
      </c>
      <c r="AT67" s="1198">
        <f>'39'!DB96</f>
        <v>0.37231512551626322</v>
      </c>
      <c r="AU67" s="1198">
        <f>'39'!DC96</f>
        <v>0.30145008781015947</v>
      </c>
      <c r="AV67" s="1198">
        <f>'39'!DD96</f>
        <v>0.33651387271172822</v>
      </c>
      <c r="AW67" s="1198">
        <f>'39'!DE96</f>
        <v>0.21409635922086748</v>
      </c>
      <c r="AX67" s="1198">
        <f>'39'!DF96</f>
        <v>0.31664526011229438</v>
      </c>
      <c r="AY67" s="1198">
        <f>'39'!DG96</f>
        <v>6.5885831696747874E-2</v>
      </c>
      <c r="AZ67" s="1198">
        <f>'39'!DH96</f>
        <v>7.9770832081153421E-3</v>
      </c>
      <c r="BA67" s="1198">
        <f>'39'!DI96</f>
        <v>6.6902150628701751E-2</v>
      </c>
      <c r="BB67" s="1198">
        <f>'39'!DJ96</f>
        <v>0.12746594949177131</v>
      </c>
      <c r="BC67" s="1198">
        <f>'39'!DK96</f>
        <v>4.2223137048543243E-3</v>
      </c>
      <c r="BD67" s="1198">
        <f>'39'!DL96</f>
        <v>3.8444287049365124E-2</v>
      </c>
      <c r="BE67" s="1198">
        <f>'39'!DM96</f>
        <v>4.5362482355017525E-2</v>
      </c>
      <c r="BF67" s="1198">
        <f>'39'!DN96</f>
        <v>1.6517971723232782E-3</v>
      </c>
      <c r="BG67" s="1198">
        <f>'39'!DO96</f>
        <v>0.16374588107869159</v>
      </c>
      <c r="BH67" s="1198">
        <f>'39'!DP96</f>
        <v>3.2189566323883945</v>
      </c>
      <c r="BI67" s="1198">
        <f>'39'!DQ96</f>
        <v>2.1837409325179267</v>
      </c>
      <c r="BJ67" s="1198">
        <f>'39'!DR96</f>
        <v>0.16003634772559444</v>
      </c>
      <c r="BK67" s="1198">
        <f>'39'!DS96</f>
        <v>0.13610111524038032</v>
      </c>
      <c r="BL67" s="1198">
        <f>'39'!DT96</f>
        <v>0.80770129733348117</v>
      </c>
      <c r="BM67" s="1198">
        <f>'39'!DU96</f>
        <v>5.1457644792138428E-3</v>
      </c>
      <c r="BN67" s="1198">
        <f>'39'!DV96</f>
        <v>0</v>
      </c>
    </row>
    <row r="68" spans="1:66" ht="14.45" customHeight="1">
      <c r="A68" s="312"/>
      <c r="B68" s="315" t="s">
        <v>2888</v>
      </c>
      <c r="C68" s="312"/>
      <c r="D68" s="1197"/>
      <c r="E68" s="2959">
        <f>'39'!BQ97</f>
        <v>19.478001943352353</v>
      </c>
      <c r="F68" s="2947">
        <f>'39'!BR97</f>
        <v>12.914032478965487</v>
      </c>
      <c r="G68" s="2947">
        <f>'39'!BS97</f>
        <v>2.5134272152780737</v>
      </c>
      <c r="H68" s="2947">
        <f>'39'!BT97</f>
        <v>7.4330417468829948</v>
      </c>
      <c r="I68" s="2947">
        <f>'39'!BU97</f>
        <v>1.1793397844533466</v>
      </c>
      <c r="J68" s="2947">
        <f>'39'!BV97</f>
        <v>0.7957082783185816</v>
      </c>
      <c r="K68" s="2947">
        <f>'39'!BW97</f>
        <v>1.6067203461991923E-2</v>
      </c>
      <c r="L68" s="2947">
        <f>'39'!BX97</f>
        <v>0</v>
      </c>
      <c r="M68" s="2947">
        <f>'39'!BY97</f>
        <v>2.5917777669633726E-2</v>
      </c>
      <c r="N68" s="2947">
        <f>'39'!BZ97</f>
        <v>6.7129631892164546E-2</v>
      </c>
      <c r="O68" s="2947">
        <f>'39'!CA97</f>
        <v>0</v>
      </c>
      <c r="P68" s="2947">
        <f>'39'!CB97</f>
        <v>5.2466525500331734E-2</v>
      </c>
      <c r="Q68" s="2947">
        <f>'39'!CC97</f>
        <v>1.9463833172610819E-3</v>
      </c>
      <c r="R68" s="2947">
        <f>'39'!CD97</f>
        <v>0</v>
      </c>
      <c r="S68" s="2947">
        <f>'39'!CE97</f>
        <v>1.9463833172610819E-3</v>
      </c>
      <c r="T68" s="2947">
        <f>'39'!CF97</f>
        <v>0</v>
      </c>
      <c r="U68" s="2947">
        <f>'39'!CG97</f>
        <v>5.839149951783246E-3</v>
      </c>
      <c r="V68" s="2947">
        <f>'39'!CH97</f>
        <v>3.4061708052090661E-2</v>
      </c>
      <c r="W68" s="2947">
        <f>'39'!CI97</f>
        <v>0.17825674297224731</v>
      </c>
      <c r="X68" s="2947">
        <f>'39'!CJ97</f>
        <v>2.2893714838991315</v>
      </c>
      <c r="Y68" s="2947">
        <f>'39'!CK97</f>
        <v>3.9643304785305156</v>
      </c>
      <c r="Z68" s="2947">
        <f>'39'!CL97</f>
        <v>2.9675635168044181</v>
      </c>
      <c r="AA68" s="312"/>
      <c r="AB68" s="315" t="s">
        <v>2862</v>
      </c>
      <c r="AC68" s="312"/>
      <c r="AD68" s="1197"/>
      <c r="AE68" s="1198">
        <f>'39'!CM97</f>
        <v>6.563969464386858</v>
      </c>
      <c r="AF68" s="1198">
        <f>'39'!CN97</f>
        <v>0.52978282735001747</v>
      </c>
      <c r="AG68" s="1198">
        <f>'39'!CO97</f>
        <v>9.7943947505508069E-2</v>
      </c>
      <c r="AH68" s="1198">
        <f>'39'!CP97</f>
        <v>9.7816199481123564E-2</v>
      </c>
      <c r="AI68" s="1198">
        <f>'39'!CQ97</f>
        <v>5.3136950936375785E-2</v>
      </c>
      <c r="AJ68" s="1198">
        <f>'39'!CR97</f>
        <v>8.5751845743724048E-2</v>
      </c>
      <c r="AK68" s="1198">
        <f>'39'!CS97</f>
        <v>6.5920960263987832E-2</v>
      </c>
      <c r="AL68" s="1198">
        <f>'39'!CT97</f>
        <v>3.5428026266676738E-2</v>
      </c>
      <c r="AM68" s="1198">
        <f>'39'!CU97</f>
        <v>1.6283784298063542E-2</v>
      </c>
      <c r="AN68" s="1198">
        <f>'39'!CV97</f>
        <v>0</v>
      </c>
      <c r="AO68" s="1198">
        <f>'39'!CW97</f>
        <v>2.0434810488827469E-2</v>
      </c>
      <c r="AP68" s="1198">
        <f>'39'!CX97</f>
        <v>6.4851835634774702E-2</v>
      </c>
      <c r="AQ68" s="1198">
        <f>'39'!CY97</f>
        <v>1.1225540058036934</v>
      </c>
      <c r="AR68" s="1198">
        <f>'39'!CZ97</f>
        <v>6.0341866370368411</v>
      </c>
      <c r="AS68" s="1198">
        <f>'39'!DA97</f>
        <v>0.15323000758190447</v>
      </c>
      <c r="AT68" s="1198">
        <f>'39'!DB97</f>
        <v>0.39518268483652619</v>
      </c>
      <c r="AU68" s="1198">
        <f>'39'!DC97</f>
        <v>0.11151081635712948</v>
      </c>
      <c r="AV68" s="1198">
        <f>'39'!DD97</f>
        <v>0.11497945068862135</v>
      </c>
      <c r="AW68" s="1198">
        <f>'39'!DE97</f>
        <v>7.714510784122279E-2</v>
      </c>
      <c r="AX68" s="1198">
        <f>'39'!DF97</f>
        <v>0.12198775736539302</v>
      </c>
      <c r="AY68" s="1198">
        <f>'39'!DG97</f>
        <v>1.634206792100008E-2</v>
      </c>
      <c r="AZ68" s="1198">
        <f>'39'!DH97</f>
        <v>4.6637680174335889E-3</v>
      </c>
      <c r="BA68" s="1198">
        <f>'39'!DI97</f>
        <v>4.6637680174335889E-3</v>
      </c>
      <c r="BB68" s="1198">
        <f>'39'!DJ97</f>
        <v>6.1718759782158378E-2</v>
      </c>
      <c r="BC68" s="1198">
        <f>'39'!DK97</f>
        <v>4.2925206956706411E-3</v>
      </c>
      <c r="BD68" s="1198">
        <f>'39'!DL97</f>
        <v>1.0902879131651673E-2</v>
      </c>
      <c r="BE68" s="1198">
        <f>'39'!DM97</f>
        <v>3.8867826972655888E-2</v>
      </c>
      <c r="BF68" s="1198">
        <f>'39'!DN97</f>
        <v>0</v>
      </c>
      <c r="BG68" s="1198">
        <f>'39'!DO97</f>
        <v>0.17911965217650083</v>
      </c>
      <c r="BH68" s="1198">
        <f>'39'!DP97</f>
        <v>4.9116326312331484</v>
      </c>
      <c r="BI68" s="1198">
        <f>'39'!DQ97</f>
        <v>1.7891029598378765</v>
      </c>
      <c r="BJ68" s="1198">
        <f>'39'!DR97</f>
        <v>0.70064239899820935</v>
      </c>
      <c r="BK68" s="1198">
        <f>'39'!DS97</f>
        <v>0.42502582178207649</v>
      </c>
      <c r="BL68" s="1198">
        <f>'39'!DT97</f>
        <v>1.9968614506149864</v>
      </c>
      <c r="BM68" s="1198">
        <f>'39'!DU97</f>
        <v>0</v>
      </c>
      <c r="BN68" s="1198">
        <f>'39'!DV97</f>
        <v>0</v>
      </c>
    </row>
    <row r="69" spans="1:66" ht="14.45" customHeight="1">
      <c r="A69" s="312"/>
      <c r="B69" s="315" t="s">
        <v>2889</v>
      </c>
      <c r="C69" s="312"/>
      <c r="D69" s="1197"/>
      <c r="E69" s="2959">
        <f>'39'!BQ98</f>
        <v>24.184194960100484</v>
      </c>
      <c r="F69" s="2947">
        <f>'39'!BR98</f>
        <v>18.645034032895271</v>
      </c>
      <c r="G69" s="2947">
        <f>'39'!BS98</f>
        <v>3.5006457908984294</v>
      </c>
      <c r="H69" s="2947">
        <f>'39'!BT98</f>
        <v>10.925118308934669</v>
      </c>
      <c r="I69" s="2947">
        <f>'39'!BU98</f>
        <v>1.2862709731111444</v>
      </c>
      <c r="J69" s="2947">
        <f>'39'!BV98</f>
        <v>0.89554747312388117</v>
      </c>
      <c r="K69" s="2947">
        <f>'39'!BW98</f>
        <v>1.2482837037513831E-2</v>
      </c>
      <c r="L69" s="2947">
        <f>'39'!BX98</f>
        <v>1.6450250359534928E-3</v>
      </c>
      <c r="M69" s="2947">
        <f>'39'!BY98</f>
        <v>0</v>
      </c>
      <c r="N69" s="2947">
        <f>'39'!BZ98</f>
        <v>6.4028280595995676E-2</v>
      </c>
      <c r="O69" s="2947">
        <f>'39'!CA98</f>
        <v>0</v>
      </c>
      <c r="P69" s="2947">
        <f>'39'!CB98</f>
        <v>3.9350257381682623E-2</v>
      </c>
      <c r="Q69" s="2947">
        <f>'39'!CC98</f>
        <v>1.6450250359534928E-3</v>
      </c>
      <c r="R69" s="2947">
        <f>'39'!CD98</f>
        <v>0</v>
      </c>
      <c r="S69" s="2947">
        <f>'39'!CE98</f>
        <v>3.2900500719069857E-3</v>
      </c>
      <c r="T69" s="2947">
        <f>'39'!CF98</f>
        <v>0</v>
      </c>
      <c r="U69" s="2947">
        <f>'39'!CG98</f>
        <v>1.1515175251674449E-2</v>
      </c>
      <c r="V69" s="2947">
        <f>'39'!CH98</f>
        <v>2.7965425611209377E-2</v>
      </c>
      <c r="W69" s="2947">
        <f>'39'!CI98</f>
        <v>0.23209147403728037</v>
      </c>
      <c r="X69" s="2947">
        <f>'39'!CJ98</f>
        <v>3.4208456869682022</v>
      </c>
      <c r="Y69" s="2947">
        <f>'39'!CK98</f>
        <v>6.2180016488553154</v>
      </c>
      <c r="Z69" s="2947">
        <f>'39'!CL98</f>
        <v>4.2192699330621775</v>
      </c>
      <c r="AA69" s="312"/>
      <c r="AB69" s="315" t="s">
        <v>2890</v>
      </c>
      <c r="AC69" s="312"/>
      <c r="AD69" s="1197"/>
      <c r="AE69" s="1198">
        <f>'39'!CM98</f>
        <v>5.5391609272052289</v>
      </c>
      <c r="AF69" s="1198">
        <f>'39'!CN98</f>
        <v>0.85371357418067717</v>
      </c>
      <c r="AG69" s="1198">
        <f>'39'!CO98</f>
        <v>0.18286169258864021</v>
      </c>
      <c r="AH69" s="1198">
        <f>'39'!CP98</f>
        <v>0.11949071627173359</v>
      </c>
      <c r="AI69" s="1198">
        <f>'39'!CQ98</f>
        <v>0.10450532494395631</v>
      </c>
      <c r="AJ69" s="1198">
        <f>'39'!CR98</f>
        <v>0.1702022610782839</v>
      </c>
      <c r="AK69" s="1198">
        <f>'39'!CS98</f>
        <v>0.11593676885712945</v>
      </c>
      <c r="AL69" s="1198">
        <f>'39'!CT98</f>
        <v>5.5027274411559961E-2</v>
      </c>
      <c r="AM69" s="1198">
        <f>'39'!CU98</f>
        <v>6.4851923934784839E-2</v>
      </c>
      <c r="AN69" s="1198">
        <f>'39'!CV98</f>
        <v>3.1861108115717462E-2</v>
      </c>
      <c r="AO69" s="1198">
        <f>'39'!CW98</f>
        <v>6.0779520495688348E-2</v>
      </c>
      <c r="AP69" s="1198">
        <f>'39'!CX98</f>
        <v>6.5801001438139713E-3</v>
      </c>
      <c r="AQ69" s="1198">
        <f>'39'!CY98</f>
        <v>1.9094286422306426</v>
      </c>
      <c r="AR69" s="1198">
        <f>'39'!CZ98</f>
        <v>4.6854473530245517</v>
      </c>
      <c r="AS69" s="1198">
        <f>'39'!DA98</f>
        <v>0.30437975314354049</v>
      </c>
      <c r="AT69" s="1198">
        <f>'39'!DB98</f>
        <v>0.24352762420945107</v>
      </c>
      <c r="AU69" s="1198">
        <f>'39'!DC98</f>
        <v>0.88849292692248416</v>
      </c>
      <c r="AV69" s="1198">
        <f>'39'!DD98</f>
        <v>0.20513480724328648</v>
      </c>
      <c r="AW69" s="1198">
        <f>'39'!DE98</f>
        <v>0.24015162191604933</v>
      </c>
      <c r="AX69" s="1198">
        <f>'39'!DF98</f>
        <v>0.16188171990381853</v>
      </c>
      <c r="AY69" s="1198">
        <f>'39'!DG98</f>
        <v>1.6450250359534928E-3</v>
      </c>
      <c r="AZ69" s="1198">
        <f>'39'!DH98</f>
        <v>3.2854805579348341E-2</v>
      </c>
      <c r="BA69" s="1198">
        <f>'39'!DI98</f>
        <v>1.1812681844231043E-2</v>
      </c>
      <c r="BB69" s="1198">
        <f>'39'!DJ98</f>
        <v>6.1927194546795496E-2</v>
      </c>
      <c r="BC69" s="1198">
        <f>'39'!DK98</f>
        <v>2.3441606762503356E-2</v>
      </c>
      <c r="BD69" s="1198">
        <f>'39'!DL98</f>
        <v>1.6450250359534928E-3</v>
      </c>
      <c r="BE69" s="1198">
        <f>'39'!DM98</f>
        <v>2.8555381099033269E-2</v>
      </c>
      <c r="BF69" s="1198">
        <f>'39'!DN98</f>
        <v>4.9350751078604781E-3</v>
      </c>
      <c r="BG69" s="1198">
        <f>'39'!DO98</f>
        <v>1.2482837037513831E-2</v>
      </c>
      <c r="BH69" s="1198">
        <f>'39'!DP98</f>
        <v>2.77601871079391</v>
      </c>
      <c r="BI69" s="1198">
        <f>'39'!DQ98</f>
        <v>1.4897656053086021</v>
      </c>
      <c r="BJ69" s="1198">
        <f>'39'!DR98</f>
        <v>0.10167328646939539</v>
      </c>
      <c r="BK69" s="1198">
        <f>'39'!DS98</f>
        <v>8.6820425285750319E-2</v>
      </c>
      <c r="BL69" s="1198">
        <f>'39'!DT98</f>
        <v>1.1096545340037163</v>
      </c>
      <c r="BM69" s="1198">
        <f>'39'!DU98</f>
        <v>0</v>
      </c>
      <c r="BN69" s="1198">
        <f>'39'!DV98</f>
        <v>0</v>
      </c>
    </row>
    <row r="70" spans="1:66" ht="14.45" customHeight="1">
      <c r="A70" s="312"/>
      <c r="B70" s="315" t="s">
        <v>2865</v>
      </c>
      <c r="C70" s="312"/>
      <c r="D70" s="1197"/>
      <c r="E70" s="2959">
        <f>'39'!BQ99</f>
        <v>54.75149071208628</v>
      </c>
      <c r="F70" s="2947">
        <f>'39'!BR99</f>
        <v>38.183667942324675</v>
      </c>
      <c r="G70" s="2947">
        <f>'39'!BS99</f>
        <v>7.8547611485781665</v>
      </c>
      <c r="H70" s="2947">
        <f>'39'!BT99</f>
        <v>21.641746954240318</v>
      </c>
      <c r="I70" s="2947">
        <f>'39'!BU99</f>
        <v>1.31542802012434</v>
      </c>
      <c r="J70" s="2947">
        <f>'39'!BV99</f>
        <v>1.0125594911318827</v>
      </c>
      <c r="K70" s="2947">
        <f>'39'!BW99</f>
        <v>1.5289544750252317E-2</v>
      </c>
      <c r="L70" s="2947">
        <f>'39'!BX99</f>
        <v>2.4420800642818191E-3</v>
      </c>
      <c r="M70" s="2947">
        <f>'39'!BY99</f>
        <v>1.6666702756782899E-2</v>
      </c>
      <c r="N70" s="2947">
        <f>'39'!BZ99</f>
        <v>3.4414491013827944E-2</v>
      </c>
      <c r="O70" s="2947">
        <f>'39'!CA99</f>
        <v>0</v>
      </c>
      <c r="P70" s="2947">
        <f>'39'!CB99</f>
        <v>3.7680472002842511E-2</v>
      </c>
      <c r="Q70" s="2947">
        <f>'39'!CC99</f>
        <v>0</v>
      </c>
      <c r="R70" s="2947">
        <f>'39'!CD99</f>
        <v>1.9967595819669694E-2</v>
      </c>
      <c r="S70" s="2947">
        <f>'39'!CE99</f>
        <v>0</v>
      </c>
      <c r="T70" s="2947">
        <f>'39'!CF99</f>
        <v>0</v>
      </c>
      <c r="U70" s="2947">
        <f>'39'!CG99</f>
        <v>1.7094560449972734E-2</v>
      </c>
      <c r="V70" s="2947">
        <f>'39'!CH99</f>
        <v>2.2946337207780113E-2</v>
      </c>
      <c r="W70" s="2947">
        <f>'39'!CI99</f>
        <v>0.12583260935306517</v>
      </c>
      <c r="X70" s="2947">
        <f>'39'!CJ99</f>
        <v>5.7488031275426543</v>
      </c>
      <c r="Y70" s="2947">
        <f>'39'!CK99</f>
        <v>14.577515806573325</v>
      </c>
      <c r="Z70" s="2947">
        <f>'39'!CL99</f>
        <v>8.687159839506192</v>
      </c>
      <c r="AA70" s="312"/>
      <c r="AB70" s="315" t="s">
        <v>2866</v>
      </c>
      <c r="AC70" s="312"/>
      <c r="AD70" s="1197"/>
      <c r="AE70" s="1198">
        <f>'39'!CM99</f>
        <v>16.567822769761595</v>
      </c>
      <c r="AF70" s="1198">
        <f>'39'!CN99</f>
        <v>4.674541489500923</v>
      </c>
      <c r="AG70" s="1198">
        <f>'39'!CO99</f>
        <v>0.32302055020260156</v>
      </c>
      <c r="AH70" s="1198">
        <f>'39'!CP99</f>
        <v>0.32434488411573131</v>
      </c>
      <c r="AI70" s="1198">
        <f>'39'!CQ99</f>
        <v>0.44408385660167626</v>
      </c>
      <c r="AJ70" s="1198">
        <f>'39'!CR99</f>
        <v>0.39574409990712528</v>
      </c>
      <c r="AK70" s="1198">
        <f>'39'!CS99</f>
        <v>0.55943251892253854</v>
      </c>
      <c r="AL70" s="1198">
        <f>'39'!CT99</f>
        <v>0.15531750358157001</v>
      </c>
      <c r="AM70" s="1198">
        <f>'39'!CU99</f>
        <v>0.18517959201151774</v>
      </c>
      <c r="AN70" s="1198">
        <f>'39'!CV99</f>
        <v>0.16763237791646785</v>
      </c>
      <c r="AO70" s="1198">
        <f>'39'!CW99</f>
        <v>0.19180179950987333</v>
      </c>
      <c r="AP70" s="1198">
        <f>'39'!CX99</f>
        <v>1.9857280930386942</v>
      </c>
      <c r="AQ70" s="1198">
        <f>'39'!CY99</f>
        <v>3.8651697947987258</v>
      </c>
      <c r="AR70" s="1198">
        <f>'39'!CZ99</f>
        <v>11.89328128026067</v>
      </c>
      <c r="AS70" s="1198">
        <f>'39'!DA99</f>
        <v>0.60818459991598595</v>
      </c>
      <c r="AT70" s="1198">
        <f>'39'!DB99</f>
        <v>0.59374349052859032</v>
      </c>
      <c r="AU70" s="1198">
        <f>'39'!DC99</f>
        <v>0.70415589662123856</v>
      </c>
      <c r="AV70" s="1198">
        <f>'39'!DD99</f>
        <v>0.49973135484836789</v>
      </c>
      <c r="AW70" s="1198">
        <f>'39'!DE99</f>
        <v>0.55869252683632087</v>
      </c>
      <c r="AX70" s="1198">
        <f>'39'!DF99</f>
        <v>0.76792204171263645</v>
      </c>
      <c r="AY70" s="1198">
        <f>'39'!DG99</f>
        <v>5.8648254285385969E-2</v>
      </c>
      <c r="AZ70" s="1198">
        <f>'39'!DH99</f>
        <v>2.692341417773261E-2</v>
      </c>
      <c r="BA70" s="1198">
        <f>'39'!DI99</f>
        <v>1.4762068884241043E-2</v>
      </c>
      <c r="BB70" s="1198">
        <f>'39'!DJ99</f>
        <v>0.35528947051967663</v>
      </c>
      <c r="BC70" s="1198">
        <f>'39'!DK99</f>
        <v>2.6748154075750239E-2</v>
      </c>
      <c r="BD70" s="1198">
        <f>'39'!DL99</f>
        <v>4.3680250990058331E-2</v>
      </c>
      <c r="BE70" s="1198">
        <f>'39'!DM99</f>
        <v>0.24187042877979156</v>
      </c>
      <c r="BF70" s="1198">
        <f>'39'!DN99</f>
        <v>0</v>
      </c>
      <c r="BG70" s="1198">
        <f>'39'!DO99</f>
        <v>0.47091604780999879</v>
      </c>
      <c r="BH70" s="1198">
        <f>'39'!DP99</f>
        <v>8.0281114854619435</v>
      </c>
      <c r="BI70" s="1198">
        <f>'39'!DQ99</f>
        <v>3.4593284795761248</v>
      </c>
      <c r="BJ70" s="1198">
        <f>'39'!DR99</f>
        <v>0.52267275050926554</v>
      </c>
      <c r="BK70" s="1198">
        <f>'39'!DS99</f>
        <v>0.34281572458624121</v>
      </c>
      <c r="BL70" s="1198">
        <f>'39'!DT99</f>
        <v>3.560258412739258</v>
      </c>
      <c r="BM70" s="1198">
        <f>'39'!DU99</f>
        <v>0.16745691869387408</v>
      </c>
      <c r="BN70" s="1198">
        <f>'39'!DV99</f>
        <v>0</v>
      </c>
    </row>
    <row r="71" spans="1:66" ht="14.45" customHeight="1" thickBot="1">
      <c r="A71" s="319"/>
      <c r="B71" s="315" t="s">
        <v>2867</v>
      </c>
      <c r="C71" s="312"/>
      <c r="D71" s="1197"/>
      <c r="E71" s="2951">
        <f>'39'!BQ100</f>
        <v>213.38134131888924</v>
      </c>
      <c r="F71" s="2952">
        <f>'39'!BR100</f>
        <v>152.121717167084</v>
      </c>
      <c r="G71" s="2952">
        <f>'39'!BS100</f>
        <v>19.898362172288156</v>
      </c>
      <c r="H71" s="2952">
        <f>'39'!BT100</f>
        <v>104.79399304436593</v>
      </c>
      <c r="I71" s="2952">
        <f>'39'!BU100</f>
        <v>2.8956322410566231</v>
      </c>
      <c r="J71" s="2952">
        <f>'39'!BV100</f>
        <v>1.8877611532570324</v>
      </c>
      <c r="K71" s="2952">
        <f>'39'!BW100</f>
        <v>0.22974247189446678</v>
      </c>
      <c r="L71" s="2952">
        <f>'39'!BX100</f>
        <v>0</v>
      </c>
      <c r="M71" s="2952">
        <f>'39'!BY100</f>
        <v>0</v>
      </c>
      <c r="N71" s="2952">
        <f>'39'!BZ100</f>
        <v>0.19350318721075413</v>
      </c>
      <c r="O71" s="2952">
        <f>'39'!CA100</f>
        <v>0</v>
      </c>
      <c r="P71" s="2952">
        <f>'39'!CB100</f>
        <v>0.40227886155312631</v>
      </c>
      <c r="Q71" s="2952">
        <f>'39'!CC100</f>
        <v>0</v>
      </c>
      <c r="R71" s="2952">
        <f>'39'!CD100</f>
        <v>0</v>
      </c>
      <c r="S71" s="2952">
        <f>'39'!CE100</f>
        <v>5.3750885336320588E-3</v>
      </c>
      <c r="T71" s="2952">
        <f>'39'!CF100</f>
        <v>0</v>
      </c>
      <c r="U71" s="2952">
        <f>'39'!CG100</f>
        <v>5.3750885336320588E-3</v>
      </c>
      <c r="V71" s="2952">
        <f>'39'!CH100</f>
        <v>0.12362703627353736</v>
      </c>
      <c r="W71" s="2952">
        <f>'39'!CI100</f>
        <v>5.8719530867706288E-2</v>
      </c>
      <c r="X71" s="2952">
        <f>'39'!CJ100</f>
        <v>15.441660931854964</v>
      </c>
      <c r="Y71" s="2952">
        <f>'39'!CK100</f>
        <v>86.456699871454333</v>
      </c>
      <c r="Z71" s="2952">
        <f>'39'!CL100</f>
        <v>27.429361950429875</v>
      </c>
      <c r="AA71" s="319"/>
      <c r="AB71" s="315" t="s">
        <v>2867</v>
      </c>
      <c r="AC71" s="312"/>
      <c r="AD71" s="1197"/>
      <c r="AE71" s="1202">
        <f>'39'!CM100</f>
        <v>61.259624151805234</v>
      </c>
      <c r="AF71" s="1202">
        <f>'39'!CN100</f>
        <v>4.3669067954801086</v>
      </c>
      <c r="AG71" s="1202">
        <f>'39'!CO100</f>
        <v>0.58190603853745881</v>
      </c>
      <c r="AH71" s="1202">
        <f>'39'!CP100</f>
        <v>0.70380532343780411</v>
      </c>
      <c r="AI71" s="1202">
        <f>'39'!CQ100</f>
        <v>0.3585118035976792</v>
      </c>
      <c r="AJ71" s="1202">
        <f>'39'!CR100</f>
        <v>0.60151784805206232</v>
      </c>
      <c r="AK71" s="1202">
        <f>'39'!CS100</f>
        <v>0.9142228427228023</v>
      </c>
      <c r="AL71" s="1202">
        <f>'39'!CT100</f>
        <v>0.2197061686374864</v>
      </c>
      <c r="AM71" s="1202">
        <f>'39'!CU100</f>
        <v>0.16572061207620473</v>
      </c>
      <c r="AN71" s="1202">
        <f>'39'!CV100</f>
        <v>0.77357655522946955</v>
      </c>
      <c r="AO71" s="1202">
        <f>'39'!CW100</f>
        <v>0.30594385280348035</v>
      </c>
      <c r="AP71" s="1202">
        <f>'39'!CX100</f>
        <v>4.300070826905647E-2</v>
      </c>
      <c r="AQ71" s="1202">
        <f>'39'!CY100</f>
        <v>12.94098979885997</v>
      </c>
      <c r="AR71" s="1202">
        <f>'39'!CZ100</f>
        <v>56.892717356325129</v>
      </c>
      <c r="AS71" s="1202">
        <f>'39'!DA100</f>
        <v>2.2816518475443055</v>
      </c>
      <c r="AT71" s="1202">
        <f>'39'!DB100</f>
        <v>2.5986514653170856</v>
      </c>
      <c r="AU71" s="1202">
        <f>'39'!DC100</f>
        <v>2.5514712745043782</v>
      </c>
      <c r="AV71" s="1202">
        <f>'39'!DD100</f>
        <v>1.2234730982860831</v>
      </c>
      <c r="AW71" s="1202">
        <f>'39'!DE100</f>
        <v>1.4586227452385141</v>
      </c>
      <c r="AX71" s="1202">
        <f>'39'!DF100</f>
        <v>1.7359763956422953</v>
      </c>
      <c r="AY71" s="1202">
        <f>'39'!DG100</f>
        <v>0.32457265376162819</v>
      </c>
      <c r="AZ71" s="1202">
        <f>'39'!DH100</f>
        <v>0.1451273904080656</v>
      </c>
      <c r="BA71" s="1202">
        <f>'39'!DI100</f>
        <v>0.19350318721075413</v>
      </c>
      <c r="BB71" s="1202">
        <f>'39'!DJ100</f>
        <v>0.69982471369753041</v>
      </c>
      <c r="BC71" s="1202">
        <f>'39'!DK100</f>
        <v>0.10212668213900912</v>
      </c>
      <c r="BD71" s="1202">
        <f>'39'!DL100</f>
        <v>9.1376505071744996E-2</v>
      </c>
      <c r="BE71" s="1202">
        <f>'39'!DM100</f>
        <v>0.25469650282441142</v>
      </c>
      <c r="BF71" s="1202">
        <f>'39'!DN100</f>
        <v>5.912597386995265E-2</v>
      </c>
      <c r="BG71" s="1202">
        <f>'39'!DO100</f>
        <v>1.3545223104752788</v>
      </c>
      <c r="BH71" s="1202">
        <f>'39'!DP100</f>
        <v>43.951727557465169</v>
      </c>
      <c r="BI71" s="1202">
        <f>'39'!DQ100</f>
        <v>16.846837441710399</v>
      </c>
      <c r="BJ71" s="1202">
        <f>'39'!DR100</f>
        <v>1.4865217371976311</v>
      </c>
      <c r="BK71" s="1202">
        <f>'39'!DS100</f>
        <v>1.4733481103044574</v>
      </c>
      <c r="BL71" s="1202">
        <f>'39'!DT100</f>
        <v>25.494167490194329</v>
      </c>
      <c r="BM71" s="1202">
        <f>'39'!DU100</f>
        <v>0</v>
      </c>
      <c r="BN71" s="1202">
        <f>'39'!DV100</f>
        <v>0</v>
      </c>
    </row>
    <row r="72" spans="1:66" s="1206" customFormat="1" ht="14.45" customHeight="1">
      <c r="A72" s="1203"/>
      <c r="B72" s="1204"/>
      <c r="C72" s="1205"/>
      <c r="D72" s="1205"/>
      <c r="E72" s="1205"/>
      <c r="F72" s="1205"/>
      <c r="G72" s="1205"/>
      <c r="H72" s="1205"/>
      <c r="I72" s="1205"/>
      <c r="J72" s="1205"/>
      <c r="K72" s="1205"/>
      <c r="L72" s="1205"/>
      <c r="M72" s="1205"/>
      <c r="N72" s="1205"/>
      <c r="O72" s="1205"/>
      <c r="P72" s="1205"/>
      <c r="Q72" s="1205"/>
      <c r="R72" s="1205"/>
      <c r="S72" s="1205"/>
      <c r="T72" s="1205"/>
      <c r="U72" s="1205"/>
      <c r="V72" s="1205"/>
      <c r="W72" s="1205"/>
      <c r="AA72" s="1203"/>
      <c r="AB72" s="1204"/>
      <c r="AC72" s="1205"/>
      <c r="AD72" s="1205"/>
      <c r="AS72" s="1207"/>
      <c r="AT72" s="1207"/>
      <c r="AU72" s="1207"/>
      <c r="AV72" s="1207"/>
      <c r="AW72" s="1207"/>
      <c r="AX72" s="1207"/>
      <c r="AY72" s="1207"/>
      <c r="AZ72" s="1207"/>
      <c r="BA72" s="1207"/>
      <c r="BC72" s="1207"/>
      <c r="BD72" s="1207"/>
      <c r="BE72" s="1207"/>
      <c r="BF72" s="1207"/>
    </row>
    <row r="73" spans="1:66" ht="18" customHeight="1">
      <c r="A73" s="1030"/>
      <c r="B73" s="1030"/>
      <c r="C73" s="1030"/>
      <c r="D73" s="1030"/>
      <c r="AA73" s="1030"/>
      <c r="AB73" s="1030"/>
      <c r="AC73" s="1030"/>
      <c r="AD73" s="1030"/>
    </row>
    <row r="74" spans="1:66" ht="30.75" customHeight="1">
      <c r="A74" s="1030"/>
      <c r="B74" s="1030"/>
      <c r="C74" s="1030"/>
      <c r="D74" s="1030"/>
      <c r="AA74" s="1030"/>
      <c r="AB74" s="1030"/>
      <c r="AC74" s="1030"/>
      <c r="AD74" s="1030"/>
    </row>
    <row r="75" spans="1:66" ht="16.5" customHeight="1">
      <c r="A75" s="1030"/>
      <c r="B75" s="1030"/>
      <c r="C75" s="1030"/>
      <c r="D75" s="1030"/>
      <c r="AA75" s="1030"/>
      <c r="AB75" s="1030"/>
      <c r="AC75" s="1030"/>
      <c r="AD75" s="1030"/>
    </row>
    <row r="76" spans="1:66" ht="15">
      <c r="A76" s="1030"/>
      <c r="B76" s="1030"/>
      <c r="C76" s="1030"/>
      <c r="D76" s="1030"/>
      <c r="AA76" s="1030"/>
      <c r="AB76" s="1030"/>
      <c r="AC76" s="1030"/>
      <c r="AD76" s="1030"/>
    </row>
    <row r="77" spans="1:66" ht="15.75" customHeight="1">
      <c r="A77" s="1030"/>
      <c r="B77" s="1030"/>
      <c r="C77" s="1030"/>
      <c r="D77" s="1030"/>
      <c r="AA77" s="1030"/>
      <c r="AB77" s="1030"/>
      <c r="AC77" s="1030"/>
      <c r="AD77" s="1030"/>
      <c r="AS77" s="1030"/>
      <c r="AT77" s="1030"/>
      <c r="AU77" s="1030"/>
      <c r="AV77" s="1030"/>
      <c r="AW77" s="1030"/>
      <c r="AX77" s="1030"/>
      <c r="AY77" s="1030"/>
      <c r="AZ77" s="1030"/>
      <c r="BA77" s="1030"/>
      <c r="BC77" s="1030"/>
      <c r="BD77" s="1030"/>
      <c r="BE77" s="1030"/>
      <c r="BF77" s="1030"/>
    </row>
    <row r="78" spans="1:66" ht="15.75" customHeight="1">
      <c r="A78" s="1030"/>
      <c r="B78" s="1030"/>
      <c r="C78" s="1030"/>
      <c r="D78" s="1030"/>
      <c r="AA78" s="1030"/>
      <c r="AB78" s="1030"/>
      <c r="AC78" s="1030"/>
      <c r="AD78" s="1030"/>
    </row>
    <row r="79" spans="1:66" ht="15.75" customHeight="1">
      <c r="A79" s="1030"/>
      <c r="B79" s="1030"/>
      <c r="C79" s="1030"/>
      <c r="D79" s="1030"/>
      <c r="AA79" s="1030"/>
      <c r="AB79" s="1030"/>
      <c r="AC79" s="1030"/>
      <c r="AD79" s="1030"/>
    </row>
    <row r="80" spans="1:66" ht="15.75" customHeight="1">
      <c r="A80" s="1030"/>
      <c r="B80" s="1030"/>
      <c r="C80" s="1030"/>
      <c r="D80" s="1030"/>
      <c r="AA80" s="1030"/>
      <c r="AB80" s="1030"/>
      <c r="AC80" s="1030"/>
      <c r="AD80" s="1030"/>
    </row>
    <row r="81" spans="1:30" ht="16.5" customHeight="1">
      <c r="A81" s="1030"/>
      <c r="B81" s="1030"/>
      <c r="C81" s="1030"/>
      <c r="D81" s="1030"/>
      <c r="AA81" s="1030"/>
      <c r="AB81" s="1030"/>
      <c r="AC81" s="1030"/>
      <c r="AD81" s="1030"/>
    </row>
    <row r="82" spans="1:30" ht="15">
      <c r="A82" s="1030"/>
      <c r="B82" s="1030"/>
      <c r="C82" s="1030"/>
      <c r="D82" s="1030"/>
      <c r="AA82" s="1030"/>
      <c r="AB82" s="1030"/>
      <c r="AC82" s="1030"/>
      <c r="AD82" s="1030"/>
    </row>
    <row r="83" spans="1:30" ht="15">
      <c r="A83" s="1030"/>
      <c r="B83" s="1030"/>
      <c r="C83" s="1030"/>
      <c r="D83" s="1030"/>
      <c r="AA83" s="1030"/>
      <c r="AB83" s="1030"/>
      <c r="AC83" s="1030"/>
      <c r="AD83" s="1030"/>
    </row>
    <row r="84" spans="1:30" ht="46.5" customHeight="1">
      <c r="A84" s="1030"/>
      <c r="B84" s="1030"/>
      <c r="C84" s="1030"/>
      <c r="D84" s="1030"/>
      <c r="AA84" s="1030"/>
      <c r="AB84" s="1030"/>
      <c r="AC84" s="1030"/>
      <c r="AD84" s="1030"/>
    </row>
    <row r="85" spans="1:30" ht="30.75" customHeight="1">
      <c r="A85" s="1030"/>
      <c r="B85" s="1030"/>
      <c r="C85" s="1030"/>
      <c r="D85" s="1030"/>
      <c r="AA85" s="1030"/>
      <c r="AB85" s="1030"/>
      <c r="AC85" s="1030"/>
      <c r="AD85" s="1030"/>
    </row>
    <row r="86" spans="1:30" ht="15">
      <c r="A86" s="1030"/>
      <c r="B86" s="1030"/>
      <c r="C86" s="1030"/>
      <c r="D86" s="1030"/>
      <c r="AA86" s="1030"/>
      <c r="AB86" s="1030"/>
      <c r="AC86" s="1030"/>
      <c r="AD86" s="1030"/>
    </row>
    <row r="87" spans="1:30" ht="15">
      <c r="A87" s="1030"/>
      <c r="B87" s="1030"/>
      <c r="C87" s="1030"/>
      <c r="D87" s="1030"/>
      <c r="AA87" s="1030"/>
      <c r="AB87" s="1030"/>
      <c r="AC87" s="1030"/>
      <c r="AD87" s="1030"/>
    </row>
    <row r="88" spans="1:30" ht="15">
      <c r="A88" s="1030"/>
      <c r="B88" s="1030"/>
      <c r="C88" s="1030"/>
      <c r="D88" s="1030"/>
      <c r="AA88" s="1030"/>
      <c r="AB88" s="1030"/>
      <c r="AC88" s="1030"/>
      <c r="AD88" s="1030"/>
    </row>
    <row r="89" spans="1:30" ht="15">
      <c r="A89" s="1030"/>
      <c r="B89" s="1030"/>
      <c r="C89" s="1030"/>
      <c r="D89" s="1030"/>
      <c r="AA89" s="1030"/>
      <c r="AB89" s="1030"/>
      <c r="AC89" s="1030"/>
      <c r="AD89" s="1030"/>
    </row>
    <row r="90" spans="1:30" ht="15">
      <c r="A90" s="1030"/>
      <c r="B90" s="1030"/>
      <c r="C90" s="1030"/>
      <c r="D90" s="1030"/>
      <c r="AA90" s="1030"/>
      <c r="AB90" s="1030"/>
      <c r="AC90" s="1030"/>
      <c r="AD90" s="1030"/>
    </row>
    <row r="91" spans="1:30" ht="15">
      <c r="A91" s="1030"/>
      <c r="B91" s="1030"/>
      <c r="C91" s="1030"/>
      <c r="D91" s="1030"/>
      <c r="AA91" s="1030"/>
      <c r="AB91" s="1030"/>
      <c r="AC91" s="1030"/>
      <c r="AD91" s="1030"/>
    </row>
    <row r="92" spans="1:30" ht="15">
      <c r="A92" s="1030"/>
      <c r="B92" s="1030"/>
      <c r="C92" s="1030"/>
      <c r="D92" s="1030"/>
      <c r="AA92" s="1030"/>
      <c r="AB92" s="1030"/>
      <c r="AC92" s="1030"/>
      <c r="AD92" s="1030"/>
    </row>
  </sheetData>
  <mergeCells count="113">
    <mergeCell ref="A50:C50"/>
    <mergeCell ref="AA50:AC50"/>
    <mergeCell ref="A61:C61"/>
    <mergeCell ref="AA61:AC61"/>
    <mergeCell ref="A31:D31"/>
    <mergeCell ref="AA31:AD31"/>
    <mergeCell ref="A32:C32"/>
    <mergeCell ref="AA32:AC32"/>
    <mergeCell ref="A39:C39"/>
    <mergeCell ref="AA39:AC39"/>
    <mergeCell ref="A28:D28"/>
    <mergeCell ref="AA28:AD28"/>
    <mergeCell ref="A29:D29"/>
    <mergeCell ref="AA29:AD29"/>
    <mergeCell ref="A30:D30"/>
    <mergeCell ref="AA30:AD30"/>
    <mergeCell ref="A25:D25"/>
    <mergeCell ref="AA25:AD25"/>
    <mergeCell ref="A26:D26"/>
    <mergeCell ref="AA26:AD26"/>
    <mergeCell ref="A27:D27"/>
    <mergeCell ref="AA27:AD27"/>
    <mergeCell ref="A22:C22"/>
    <mergeCell ref="AA22:AC22"/>
    <mergeCell ref="A23:C23"/>
    <mergeCell ref="AA23:AC23"/>
    <mergeCell ref="A24:C24"/>
    <mergeCell ref="AA24:AC24"/>
    <mergeCell ref="A19:C19"/>
    <mergeCell ref="AA19:AC19"/>
    <mergeCell ref="A20:C20"/>
    <mergeCell ref="AA20:AC20"/>
    <mergeCell ref="A21:C21"/>
    <mergeCell ref="AA21:AC21"/>
    <mergeCell ref="A16:C16"/>
    <mergeCell ref="AA16:AC16"/>
    <mergeCell ref="A17:C17"/>
    <mergeCell ref="AA17:AC17"/>
    <mergeCell ref="A18:C18"/>
    <mergeCell ref="AA18:AC18"/>
    <mergeCell ref="A13:C13"/>
    <mergeCell ref="AA13:AC13"/>
    <mergeCell ref="A14:C14"/>
    <mergeCell ref="AA14:AC14"/>
    <mergeCell ref="A15:C15"/>
    <mergeCell ref="AA15:AC15"/>
    <mergeCell ref="A10:C10"/>
    <mergeCell ref="AA10:AC10"/>
    <mergeCell ref="A11:C11"/>
    <mergeCell ref="AA11:AC11"/>
    <mergeCell ref="A12:C12"/>
    <mergeCell ref="AA12:AC12"/>
    <mergeCell ref="BI7:BI8"/>
    <mergeCell ref="BJ7:BJ8"/>
    <mergeCell ref="BK7:BK8"/>
    <mergeCell ref="A9:C9"/>
    <mergeCell ref="AA9:AC9"/>
    <mergeCell ref="AV7:AV8"/>
    <mergeCell ref="AW7:AW8"/>
    <mergeCell ref="AX7:AX8"/>
    <mergeCell ref="AY7:BF7"/>
    <mergeCell ref="BG7:BG8"/>
    <mergeCell ref="BH7:BH9"/>
    <mergeCell ref="V7:V8"/>
    <mergeCell ref="W7:W8"/>
    <mergeCell ref="AR7:AR9"/>
    <mergeCell ref="AS7:AS8"/>
    <mergeCell ref="AT7:AT8"/>
    <mergeCell ref="AU7:AU8"/>
    <mergeCell ref="P7:P8"/>
    <mergeCell ref="BN3:BN8"/>
    <mergeCell ref="F4:F8"/>
    <mergeCell ref="AE4:AE8"/>
    <mergeCell ref="G5:G8"/>
    <mergeCell ref="Z5:Z8"/>
    <mergeCell ref="AF5:AP5"/>
    <mergeCell ref="BH6:BM6"/>
    <mergeCell ref="I7:I8"/>
    <mergeCell ref="J7:J8"/>
    <mergeCell ref="K7:K8"/>
    <mergeCell ref="L7:L8"/>
    <mergeCell ref="M7:M8"/>
    <mergeCell ref="N7:N8"/>
    <mergeCell ref="O7:O8"/>
    <mergeCell ref="AK6:AK8"/>
    <mergeCell ref="AL6:AL8"/>
    <mergeCell ref="AM6:AM8"/>
    <mergeCell ref="AN6:AN8"/>
    <mergeCell ref="AO6:AO8"/>
    <mergeCell ref="AP6:AP8"/>
    <mergeCell ref="BL7:BL8"/>
    <mergeCell ref="BM7:BM8"/>
    <mergeCell ref="A1:M1"/>
    <mergeCell ref="AA1:AT1"/>
    <mergeCell ref="X2:Z2"/>
    <mergeCell ref="A3:C8"/>
    <mergeCell ref="E3:E8"/>
    <mergeCell ref="P3:W3"/>
    <mergeCell ref="AA3:AC8"/>
    <mergeCell ref="H6:H8"/>
    <mergeCell ref="X6:X8"/>
    <mergeCell ref="Y6:Y8"/>
    <mergeCell ref="AF6:AF8"/>
    <mergeCell ref="AG6:AG8"/>
    <mergeCell ref="AH6:AH8"/>
    <mergeCell ref="AI6:AI8"/>
    <mergeCell ref="AJ6:AJ8"/>
    <mergeCell ref="Q7:Q8"/>
    <mergeCell ref="R7:R8"/>
    <mergeCell ref="S7:S8"/>
    <mergeCell ref="T7:T8"/>
    <mergeCell ref="U7:U8"/>
    <mergeCell ref="AQ6:AQ8"/>
  </mergeCells>
  <phoneticPr fontId="6"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1" manualBreakCount="1">
    <brk id="26" max="71"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9"/>
  <sheetViews>
    <sheetView view="pageBreakPreview" zoomScaleNormal="50" zoomScaleSheetLayoutView="100" workbookViewId="0">
      <selection activeCell="A3" sqref="A3:C5"/>
    </sheetView>
  </sheetViews>
  <sheetFormatPr defaultColWidth="9.140625" defaultRowHeight="15.75"/>
  <cols>
    <col min="1" max="1" width="2.28515625" style="746" customWidth="1"/>
    <col min="2" max="2" width="18.7109375" style="746" customWidth="1"/>
    <col min="3" max="3" width="2.28515625" style="746" customWidth="1"/>
    <col min="4" max="4" width="1.7109375" style="747" customWidth="1"/>
    <col min="5" max="5" width="20.42578125" style="715" customWidth="1"/>
    <col min="6" max="6" width="3.85546875" style="715" customWidth="1"/>
    <col min="7" max="7" width="20.42578125" style="715" customWidth="1"/>
    <col min="8" max="8" width="3.85546875" style="715" customWidth="1"/>
    <col min="9" max="9" width="20.42578125" style="715" customWidth="1"/>
    <col min="10" max="10" width="3.85546875" style="715" customWidth="1"/>
    <col min="11" max="11" width="9.140625" style="715"/>
    <col min="12" max="12" width="12.85546875" style="715" bestFit="1" customWidth="1"/>
    <col min="13" max="16384" width="9.140625" style="715"/>
  </cols>
  <sheetData>
    <row r="1" spans="1:10" s="710" customFormat="1" ht="35.1" customHeight="1">
      <c r="A1" s="1144" t="s">
        <v>1542</v>
      </c>
      <c r="B1" s="826"/>
      <c r="C1" s="826"/>
      <c r="D1" s="826"/>
      <c r="E1" s="826"/>
      <c r="F1" s="826"/>
      <c r="G1" s="826"/>
      <c r="H1" s="826"/>
      <c r="I1" s="826"/>
      <c r="J1" s="826"/>
    </row>
    <row r="2" spans="1:10" ht="15" customHeight="1" thickBot="1">
      <c r="A2" s="715"/>
      <c r="B2" s="779"/>
      <c r="C2" s="712"/>
      <c r="D2" s="713"/>
      <c r="E2" s="711"/>
      <c r="F2" s="711"/>
      <c r="G2" s="711"/>
      <c r="H2" s="711"/>
      <c r="I2" s="711"/>
      <c r="J2" s="780" t="s">
        <v>498</v>
      </c>
    </row>
    <row r="3" spans="1:10" ht="20.100000000000001" customHeight="1">
      <c r="A3" s="3463" t="s">
        <v>10</v>
      </c>
      <c r="B3" s="3463"/>
      <c r="C3" s="3463"/>
      <c r="D3" s="716"/>
      <c r="E3" s="3635" t="s">
        <v>49</v>
      </c>
      <c r="F3" s="3636"/>
      <c r="G3" s="3635" t="s">
        <v>345</v>
      </c>
      <c r="H3" s="3636"/>
      <c r="I3" s="3635" t="s">
        <v>122</v>
      </c>
      <c r="J3" s="3246"/>
    </row>
    <row r="4" spans="1:10" ht="20.100000000000001" customHeight="1">
      <c r="A4" s="3464"/>
      <c r="B4" s="3464"/>
      <c r="C4" s="3464"/>
      <c r="D4" s="716"/>
      <c r="E4" s="3637"/>
      <c r="F4" s="3638"/>
      <c r="G4" s="3637"/>
      <c r="H4" s="3638"/>
      <c r="I4" s="3637"/>
      <c r="J4" s="3247"/>
    </row>
    <row r="5" spans="1:10" ht="20.100000000000001" customHeight="1">
      <c r="A5" s="3465"/>
      <c r="B5" s="3465"/>
      <c r="C5" s="3465"/>
      <c r="D5" s="718"/>
      <c r="E5" s="3478"/>
      <c r="F5" s="3475"/>
      <c r="G5" s="3478"/>
      <c r="H5" s="3475"/>
      <c r="I5" s="3478"/>
      <c r="J5" s="3248"/>
    </row>
    <row r="6" spans="1:10" s="721" customFormat="1" ht="24.6" hidden="1" customHeight="1">
      <c r="A6" s="3408" t="s">
        <v>2540</v>
      </c>
      <c r="B6" s="3408"/>
      <c r="C6" s="3408"/>
      <c r="D6" s="676"/>
      <c r="E6" s="720">
        <v>129991458</v>
      </c>
      <c r="F6" s="781"/>
      <c r="G6" s="781">
        <v>105258817</v>
      </c>
      <c r="H6" s="781"/>
      <c r="I6" s="781">
        <v>24732641</v>
      </c>
    </row>
    <row r="7" spans="1:10" s="721" customFormat="1" ht="24.6" hidden="1" customHeight="1">
      <c r="A7" s="3407" t="s">
        <v>2300</v>
      </c>
      <c r="B7" s="3407"/>
      <c r="C7" s="3407"/>
      <c r="D7" s="676"/>
      <c r="E7" s="722">
        <v>118393561.99816777</v>
      </c>
      <c r="F7" s="611"/>
      <c r="G7" s="611">
        <v>95398874.19872877</v>
      </c>
      <c r="H7" s="611"/>
      <c r="I7" s="611">
        <v>22994687.799438879</v>
      </c>
    </row>
    <row r="8" spans="1:10" s="721" customFormat="1" ht="24.6" hidden="1" customHeight="1">
      <c r="A8" s="3407" t="s">
        <v>2810</v>
      </c>
      <c r="B8" s="3407"/>
      <c r="C8" s="3407"/>
      <c r="D8" s="676"/>
      <c r="E8" s="722">
        <v>90204965.037000105</v>
      </c>
      <c r="F8" s="611"/>
      <c r="G8" s="611">
        <v>70638374.57499966</v>
      </c>
      <c r="H8" s="611"/>
      <c r="I8" s="611">
        <v>19566590.462000091</v>
      </c>
    </row>
    <row r="9" spans="1:10" s="721" customFormat="1" ht="19.5" hidden="1" customHeight="1">
      <c r="A9" s="3407" t="s">
        <v>2691</v>
      </c>
      <c r="B9" s="3407"/>
      <c r="C9" s="3407"/>
      <c r="D9" s="676"/>
      <c r="E9" s="722">
        <v>91350274.64845255</v>
      </c>
      <c r="F9" s="611"/>
      <c r="G9" s="611">
        <v>67969049.190299273</v>
      </c>
      <c r="H9" s="611"/>
      <c r="I9" s="611">
        <v>23381225.458153117</v>
      </c>
    </row>
    <row r="10" spans="1:10" s="721" customFormat="1" ht="19.5" hidden="1" customHeight="1">
      <c r="A10" s="3407" t="s">
        <v>2303</v>
      </c>
      <c r="B10" s="3407"/>
      <c r="C10" s="3407"/>
      <c r="D10" s="676"/>
      <c r="E10" s="722">
        <v>100773783.08861336</v>
      </c>
      <c r="F10" s="611"/>
      <c r="G10" s="611">
        <v>77367533.54695791</v>
      </c>
      <c r="H10" s="611"/>
      <c r="I10" s="611">
        <v>23406249.541655455</v>
      </c>
    </row>
    <row r="11" spans="1:10" s="725" customFormat="1" ht="19.5" hidden="1" customHeight="1">
      <c r="A11" s="3094" t="s">
        <v>2304</v>
      </c>
      <c r="B11" s="3094"/>
      <c r="C11" s="3094"/>
      <c r="D11" s="162"/>
      <c r="E11" s="724">
        <v>104616357.15462527</v>
      </c>
      <c r="F11" s="492"/>
      <c r="G11" s="154">
        <v>82504221.960096911</v>
      </c>
      <c r="H11" s="154"/>
      <c r="I11" s="154">
        <v>22112135.194528367</v>
      </c>
    </row>
    <row r="12" spans="1:10" s="721" customFormat="1" ht="19.5" hidden="1" customHeight="1">
      <c r="A12" s="3407" t="s">
        <v>2725</v>
      </c>
      <c r="B12" s="3407"/>
      <c r="C12" s="3407"/>
      <c r="D12" s="676"/>
      <c r="E12" s="722">
        <v>100988053.15670443</v>
      </c>
      <c r="F12" s="611"/>
      <c r="G12" s="154">
        <v>78056508.787830189</v>
      </c>
      <c r="H12" s="611"/>
      <c r="I12" s="154">
        <v>22931544.368874259</v>
      </c>
    </row>
    <row r="13" spans="1:10" s="721" customFormat="1" ht="18" hidden="1" customHeight="1">
      <c r="A13" s="3407" t="s">
        <v>2363</v>
      </c>
      <c r="B13" s="3407"/>
      <c r="C13" s="3407"/>
      <c r="D13" s="676"/>
      <c r="E13" s="722">
        <v>100995805.8924465</v>
      </c>
      <c r="F13" s="801"/>
      <c r="G13" s="154">
        <v>77284127.118604407</v>
      </c>
      <c r="H13" s="801"/>
      <c r="I13" s="154">
        <v>23711678.7738421</v>
      </c>
    </row>
    <row r="14" spans="1:10" s="721" customFormat="1" ht="18" hidden="1" customHeight="1">
      <c r="A14" s="3094" t="s">
        <v>2817</v>
      </c>
      <c r="B14" s="3094"/>
      <c r="C14" s="3094"/>
      <c r="D14" s="676"/>
      <c r="E14" s="722">
        <v>91708987.744631439</v>
      </c>
      <c r="F14" s="611"/>
      <c r="G14" s="154">
        <v>66949770.766271278</v>
      </c>
      <c r="H14" s="611"/>
      <c r="I14" s="154">
        <v>24759216.978360169</v>
      </c>
    </row>
    <row r="15" spans="1:10" s="721" customFormat="1" ht="18" hidden="1" customHeight="1">
      <c r="A15" s="3407" t="s">
        <v>2366</v>
      </c>
      <c r="B15" s="3407"/>
      <c r="C15" s="3407"/>
      <c r="D15" s="676"/>
      <c r="E15" s="722">
        <v>83099466.536731362</v>
      </c>
      <c r="F15" s="611"/>
      <c r="G15" s="611">
        <v>60634861.372655563</v>
      </c>
      <c r="H15" s="611"/>
      <c r="I15" s="611">
        <v>22464605.164075799</v>
      </c>
    </row>
    <row r="16" spans="1:10" s="721" customFormat="1" ht="15" hidden="1" customHeight="1">
      <c r="A16" s="3094" t="s">
        <v>2818</v>
      </c>
      <c r="B16" s="3094"/>
      <c r="C16" s="3094"/>
      <c r="D16" s="676"/>
      <c r="E16" s="722">
        <v>85250071.846333385</v>
      </c>
      <c r="F16" s="611"/>
      <c r="G16" s="611">
        <v>62693880.690241016</v>
      </c>
      <c r="H16" s="611"/>
      <c r="I16" s="611">
        <v>22556191.156092446</v>
      </c>
    </row>
    <row r="17" spans="1:12" s="721" customFormat="1" ht="16.5" hidden="1" customHeight="1">
      <c r="A17" s="3590" t="s">
        <v>2370</v>
      </c>
      <c r="B17" s="3590"/>
      <c r="C17" s="3590"/>
      <c r="D17" s="676"/>
      <c r="E17" s="1145">
        <v>6698070.0509349806</v>
      </c>
      <c r="F17" s="1146"/>
      <c r="G17" s="1147">
        <v>4910125.0430121087</v>
      </c>
      <c r="H17" s="1147"/>
      <c r="I17" s="1147">
        <v>1787945.0079228687</v>
      </c>
      <c r="J17" s="611"/>
      <c r="K17" s="611"/>
      <c r="L17" s="611"/>
    </row>
    <row r="18" spans="1:12" s="721" customFormat="1" ht="16.5" hidden="1" customHeight="1">
      <c r="A18" s="3590" t="s">
        <v>2819</v>
      </c>
      <c r="B18" s="3590"/>
      <c r="C18" s="3590"/>
      <c r="D18" s="676"/>
      <c r="E18" s="1145">
        <v>6540541.8101217076</v>
      </c>
      <c r="F18" s="1147"/>
      <c r="G18" s="1147">
        <v>4811458.786175698</v>
      </c>
      <c r="H18" s="1147"/>
      <c r="I18" s="1147">
        <v>1729083.0239460042</v>
      </c>
      <c r="J18" s="611"/>
      <c r="K18" s="611"/>
      <c r="L18" s="611"/>
    </row>
    <row r="19" spans="1:12" s="721" customFormat="1" ht="18.75" hidden="1" customHeight="1">
      <c r="A19" s="3590" t="s">
        <v>2556</v>
      </c>
      <c r="B19" s="3590"/>
      <c r="C19" s="3590"/>
      <c r="D19" s="676"/>
      <c r="E19" s="1145">
        <v>6259954.0290331859</v>
      </c>
      <c r="F19" s="1147"/>
      <c r="G19" s="1147">
        <v>4613387.0277209803</v>
      </c>
      <c r="H19" s="1147"/>
      <c r="I19" s="1147">
        <v>1646567.00131221</v>
      </c>
      <c r="J19" s="611"/>
      <c r="K19" s="611"/>
      <c r="L19" s="611"/>
    </row>
    <row r="20" spans="1:12" s="721" customFormat="1" ht="18" hidden="1" customHeight="1">
      <c r="A20" s="3590" t="s">
        <v>2648</v>
      </c>
      <c r="B20" s="3590"/>
      <c r="C20" s="3590"/>
      <c r="D20" s="676"/>
      <c r="E20" s="1145">
        <v>5752775.2306968234</v>
      </c>
      <c r="F20" s="1147"/>
      <c r="G20" s="1147">
        <v>4206994.3103250554</v>
      </c>
      <c r="H20" s="1147"/>
      <c r="I20" s="1147">
        <v>1545780.9203717569</v>
      </c>
      <c r="J20" s="611"/>
      <c r="K20" s="611"/>
      <c r="L20" s="611"/>
    </row>
    <row r="21" spans="1:12" s="721" customFormat="1" ht="18" hidden="1" customHeight="1">
      <c r="A21" s="3590" t="s">
        <v>2489</v>
      </c>
      <c r="B21" s="3590"/>
      <c r="C21" s="3590"/>
      <c r="D21" s="550"/>
      <c r="E21" s="1145">
        <v>6113501.9775059745</v>
      </c>
      <c r="F21" s="1147"/>
      <c r="G21" s="1147">
        <v>4471807.5374186626</v>
      </c>
      <c r="H21" s="1147"/>
      <c r="I21" s="1147">
        <v>1641694.440087311</v>
      </c>
      <c r="J21" s="611"/>
      <c r="K21" s="611"/>
      <c r="L21" s="611"/>
    </row>
    <row r="22" spans="1:12" s="721" customFormat="1" ht="18" hidden="1" customHeight="1">
      <c r="A22" s="3095" t="s">
        <v>2392</v>
      </c>
      <c r="B22" s="3096"/>
      <c r="C22" s="3096"/>
      <c r="D22" s="3097"/>
      <c r="E22" s="731">
        <v>6134.1181102373002</v>
      </c>
      <c r="F22" s="672"/>
      <c r="G22" s="672">
        <v>4530.2441227941799</v>
      </c>
      <c r="H22" s="672"/>
      <c r="I22" s="672">
        <v>1603.8739874431178</v>
      </c>
      <c r="J22" s="611"/>
      <c r="K22" s="611"/>
      <c r="L22" s="611"/>
    </row>
    <row r="23" spans="1:12" s="721" customFormat="1" ht="18" hidden="1" customHeight="1">
      <c r="A23" s="3095" t="s">
        <v>2334</v>
      </c>
      <c r="B23" s="3096"/>
      <c r="C23" s="3096"/>
      <c r="D23" s="3097"/>
      <c r="E23" s="731">
        <v>5276.4094781992389</v>
      </c>
      <c r="F23" s="672"/>
      <c r="G23" s="1148" t="s">
        <v>431</v>
      </c>
      <c r="H23" s="1148"/>
      <c r="I23" s="1148" t="s">
        <v>431</v>
      </c>
      <c r="J23" s="611"/>
      <c r="K23" s="611"/>
      <c r="L23" s="801"/>
    </row>
    <row r="24" spans="1:12" s="721" customFormat="1" ht="17.100000000000001" customHeight="1">
      <c r="A24" s="3098" t="s">
        <v>1463</v>
      </c>
      <c r="B24" s="3098"/>
      <c r="C24" s="3098"/>
      <c r="D24" s="3099"/>
      <c r="E24" s="731">
        <v>7545.2527669907195</v>
      </c>
      <c r="F24" s="672"/>
      <c r="G24" s="672">
        <v>5353.97154792317</v>
      </c>
      <c r="H24" s="672"/>
      <c r="I24" s="672">
        <v>2191.2812190675518</v>
      </c>
      <c r="J24" s="611"/>
      <c r="K24" s="611"/>
      <c r="L24" s="611"/>
    </row>
    <row r="25" spans="1:12" s="721" customFormat="1" ht="17.100000000000001" customHeight="1">
      <c r="A25" s="3095" t="s">
        <v>2260</v>
      </c>
      <c r="B25" s="3095"/>
      <c r="C25" s="3095"/>
      <c r="D25" s="3100"/>
      <c r="E25" s="731">
        <v>6913.7704650701417</v>
      </c>
      <c r="F25" s="672"/>
      <c r="G25" s="672">
        <v>4534.1206289891006</v>
      </c>
      <c r="H25" s="672"/>
      <c r="I25" s="672">
        <v>2379.6498360810415</v>
      </c>
      <c r="J25" s="611"/>
      <c r="K25" s="611"/>
      <c r="L25" s="611"/>
    </row>
    <row r="26" spans="1:12" s="721" customFormat="1" ht="17.100000000000001" customHeight="1">
      <c r="A26" s="3095" t="s">
        <v>1464</v>
      </c>
      <c r="B26" s="3095"/>
      <c r="C26" s="3095"/>
      <c r="D26" s="3100"/>
      <c r="E26" s="731">
        <v>9657.7744973960835</v>
      </c>
      <c r="F26" s="672"/>
      <c r="G26" s="672">
        <v>7057.023676796437</v>
      </c>
      <c r="H26" s="672"/>
      <c r="I26" s="672">
        <v>2600.7508205996473</v>
      </c>
      <c r="J26" s="611"/>
      <c r="K26" s="611"/>
      <c r="L26" s="611"/>
    </row>
    <row r="27" spans="1:12" s="721" customFormat="1" ht="17.100000000000001" customHeight="1">
      <c r="A27" s="3095" t="s">
        <v>2490</v>
      </c>
      <c r="B27" s="3096"/>
      <c r="C27" s="3096"/>
      <c r="D27" s="3097"/>
      <c r="E27" s="731">
        <v>10563.956461141326</v>
      </c>
      <c r="F27" s="672"/>
      <c r="G27" s="672">
        <v>7834.6902503590109</v>
      </c>
      <c r="H27" s="672"/>
      <c r="I27" s="672">
        <v>2729.2662107823153</v>
      </c>
      <c r="J27" s="611"/>
      <c r="K27" s="611"/>
      <c r="L27" s="611"/>
    </row>
    <row r="28" spans="1:12" s="721" customFormat="1" ht="17.100000000000001" customHeight="1">
      <c r="A28" s="3095" t="s">
        <v>2245</v>
      </c>
      <c r="B28" s="3096"/>
      <c r="C28" s="3096"/>
      <c r="D28" s="3097"/>
      <c r="E28" s="731">
        <f>G28+I28</f>
        <v>13024.598291611466</v>
      </c>
      <c r="F28" s="672"/>
      <c r="G28" s="672">
        <f>'33'!AS32</f>
        <v>10175.8924846149</v>
      </c>
      <c r="H28" s="672"/>
      <c r="I28" s="672">
        <f>'33'!AT32</f>
        <v>2848.7058069965669</v>
      </c>
      <c r="J28" s="611"/>
      <c r="K28" s="611"/>
      <c r="L28" s="611"/>
    </row>
    <row r="29" spans="1:12" ht="17.100000000000001" customHeight="1">
      <c r="A29" s="3407" t="s">
        <v>43</v>
      </c>
      <c r="B29" s="3407"/>
      <c r="C29" s="3407"/>
      <c r="D29" s="676"/>
      <c r="E29" s="1149"/>
      <c r="F29" s="683"/>
      <c r="G29" s="652"/>
      <c r="H29" s="652"/>
      <c r="I29" s="652"/>
      <c r="J29" s="445"/>
      <c r="K29" s="445"/>
      <c r="L29" s="1151"/>
    </row>
    <row r="30" spans="1:12" ht="17.100000000000001" customHeight="1">
      <c r="A30" s="684"/>
      <c r="B30" s="684" t="s">
        <v>44</v>
      </c>
      <c r="C30" s="684"/>
      <c r="D30" s="685"/>
      <c r="E30" s="1149">
        <f t="shared" ref="E30:E59" si="0">G30+I30</f>
        <v>16397.853049915342</v>
      </c>
      <c r="F30" s="683"/>
      <c r="G30" s="652">
        <f>'33'!AS30</f>
        <v>12792.47022525449</v>
      </c>
      <c r="H30" s="652"/>
      <c r="I30" s="652">
        <f>'33'!AT30</f>
        <v>3605.3828246608527</v>
      </c>
      <c r="J30" s="445"/>
      <c r="K30" s="611"/>
      <c r="L30" s="611"/>
    </row>
    <row r="31" spans="1:12" ht="17.100000000000001" customHeight="1">
      <c r="A31" s="684"/>
      <c r="B31" s="684" t="s">
        <v>12</v>
      </c>
      <c r="C31" s="684"/>
      <c r="D31" s="685"/>
      <c r="E31" s="1149">
        <f t="shared" si="0"/>
        <v>2702.6755299580509</v>
      </c>
      <c r="F31" s="683"/>
      <c r="G31" s="652">
        <f>'33'!AS31</f>
        <v>2169.3482791237207</v>
      </c>
      <c r="H31" s="652"/>
      <c r="I31" s="652">
        <f>'33'!AT31</f>
        <v>533.32725083433002</v>
      </c>
      <c r="J31" s="445"/>
      <c r="K31" s="611"/>
      <c r="L31" s="611"/>
    </row>
    <row r="32" spans="1:12" ht="17.100000000000001" customHeight="1">
      <c r="A32" s="3407" t="s">
        <v>13</v>
      </c>
      <c r="B32" s="3407"/>
      <c r="C32" s="3407"/>
      <c r="D32" s="676"/>
      <c r="E32" s="1149"/>
      <c r="F32" s="683"/>
      <c r="G32" s="683"/>
      <c r="H32" s="660"/>
      <c r="I32" s="683"/>
      <c r="J32" s="445"/>
      <c r="K32" s="445"/>
      <c r="L32" s="1151"/>
    </row>
    <row r="33" spans="1:12" ht="17.100000000000001" customHeight="1">
      <c r="A33" s="684"/>
      <c r="B33" s="155" t="s">
        <v>52</v>
      </c>
      <c r="C33" s="684"/>
      <c r="D33" s="685"/>
      <c r="E33" s="1149">
        <f t="shared" si="0"/>
        <v>49657.596554106989</v>
      </c>
      <c r="F33" s="683"/>
      <c r="G33" s="652">
        <f>'33'!AS33</f>
        <v>40368.124239643897</v>
      </c>
      <c r="H33" s="652"/>
      <c r="I33" s="652">
        <f>'33'!AT33</f>
        <v>9289.4723144630934</v>
      </c>
      <c r="J33" s="445"/>
      <c r="K33" s="611"/>
      <c r="L33" s="611"/>
    </row>
    <row r="34" spans="1:12" ht="17.100000000000001" customHeight="1">
      <c r="A34" s="684"/>
      <c r="B34" s="155" t="s">
        <v>53</v>
      </c>
      <c r="C34" s="684"/>
      <c r="D34" s="685"/>
      <c r="E34" s="1149">
        <f t="shared" si="0"/>
        <v>8268.423455744185</v>
      </c>
      <c r="F34" s="683"/>
      <c r="G34" s="652">
        <f>'33'!AS34</f>
        <v>5794.8659175479215</v>
      </c>
      <c r="H34" s="652"/>
      <c r="I34" s="652">
        <f>'33'!AT34</f>
        <v>2473.5575381962635</v>
      </c>
      <c r="J34" s="445"/>
      <c r="K34" s="611"/>
      <c r="L34" s="611"/>
    </row>
    <row r="35" spans="1:12" ht="17.100000000000001" customHeight="1">
      <c r="A35" s="684"/>
      <c r="B35" s="155" t="s">
        <v>54</v>
      </c>
      <c r="C35" s="684"/>
      <c r="D35" s="685"/>
      <c r="E35" s="1149">
        <f t="shared" si="0"/>
        <v>4126.4598754409035</v>
      </c>
      <c r="F35" s="683"/>
      <c r="G35" s="652">
        <f>'33'!AS35</f>
        <v>2865.9165910311749</v>
      </c>
      <c r="H35" s="652"/>
      <c r="I35" s="652">
        <f>'33'!AT35</f>
        <v>1260.5432844097286</v>
      </c>
      <c r="J35" s="445"/>
      <c r="K35" s="611"/>
      <c r="L35" s="611"/>
    </row>
    <row r="36" spans="1:12" ht="17.100000000000001" customHeight="1">
      <c r="A36" s="684"/>
      <c r="B36" s="155" t="s">
        <v>242</v>
      </c>
      <c r="C36" s="684"/>
      <c r="D36" s="685"/>
      <c r="E36" s="1149">
        <f t="shared" si="0"/>
        <v>2719.8102756788844</v>
      </c>
      <c r="F36" s="683"/>
      <c r="G36" s="652">
        <f>'33'!AS36</f>
        <v>2099.0331772385607</v>
      </c>
      <c r="H36" s="652"/>
      <c r="I36" s="652">
        <f>'33'!AT36</f>
        <v>620.77709844032381</v>
      </c>
      <c r="J36" s="445"/>
      <c r="K36" s="611"/>
      <c r="L36" s="611"/>
    </row>
    <row r="37" spans="1:12" ht="17.100000000000001" customHeight="1">
      <c r="A37" s="684"/>
      <c r="B37" s="155" t="s">
        <v>241</v>
      </c>
      <c r="C37" s="684"/>
      <c r="D37" s="685"/>
      <c r="E37" s="1149">
        <f t="shared" si="0"/>
        <v>37524.336385120347</v>
      </c>
      <c r="F37" s="683"/>
      <c r="G37" s="652">
        <f>'33'!AS37</f>
        <v>25781.370229759297</v>
      </c>
      <c r="H37" s="652"/>
      <c r="I37" s="652">
        <f>'33'!AT37</f>
        <v>11742.966155361051</v>
      </c>
      <c r="J37" s="445"/>
      <c r="K37" s="611"/>
      <c r="L37" s="611"/>
    </row>
    <row r="38" spans="1:12" ht="17.100000000000001" customHeight="1">
      <c r="A38" s="3407" t="s">
        <v>14</v>
      </c>
      <c r="B38" s="3407"/>
      <c r="C38" s="3407"/>
      <c r="D38" s="676"/>
      <c r="E38" s="1149"/>
      <c r="F38" s="683"/>
      <c r="G38" s="652"/>
      <c r="H38" s="652"/>
      <c r="I38" s="652"/>
      <c r="J38" s="445"/>
      <c r="K38" s="1151"/>
      <c r="L38" s="445"/>
    </row>
    <row r="39" spans="1:12" ht="17.100000000000001" customHeight="1">
      <c r="A39" s="3093" t="s">
        <v>45</v>
      </c>
      <c r="B39" s="3093"/>
      <c r="C39" s="696"/>
      <c r="D39" s="676"/>
      <c r="E39" s="1149">
        <f t="shared" si="0"/>
        <v>13260.89820306042</v>
      </c>
      <c r="F39" s="683"/>
      <c r="G39" s="652">
        <f>'33'!AS38</f>
        <v>10366.81580972168</v>
      </c>
      <c r="H39" s="652"/>
      <c r="I39" s="652">
        <f>'33'!AT38</f>
        <v>2894.082393338741</v>
      </c>
      <c r="J39" s="445"/>
      <c r="K39" s="611"/>
      <c r="L39" s="611"/>
    </row>
    <row r="40" spans="1:12" ht="17.100000000000001" customHeight="1">
      <c r="A40" s="189"/>
      <c r="B40" s="155" t="s">
        <v>15</v>
      </c>
      <c r="C40" s="698"/>
      <c r="D40" s="676"/>
      <c r="E40" s="1149">
        <f t="shared" si="0"/>
        <v>22275.436852566771</v>
      </c>
      <c r="F40" s="683"/>
      <c r="G40" s="652">
        <f>'33'!AS51</f>
        <v>17208.752465171739</v>
      </c>
      <c r="H40" s="652"/>
      <c r="I40" s="652">
        <f>'33'!AT51</f>
        <v>5066.6843873950302</v>
      </c>
      <c r="J40" s="445"/>
      <c r="K40" s="611"/>
      <c r="L40" s="611"/>
    </row>
    <row r="41" spans="1:12" ht="17.100000000000001" customHeight="1">
      <c r="A41" s="156"/>
      <c r="B41" s="156" t="s">
        <v>2238</v>
      </c>
      <c r="C41" s="700"/>
      <c r="D41" s="685"/>
      <c r="E41" s="1149">
        <f t="shared" si="0"/>
        <v>14608.903811774964</v>
      </c>
      <c r="F41" s="683"/>
      <c r="G41" s="652">
        <f>'33'!AS40</f>
        <v>10587.494727771626</v>
      </c>
      <c r="H41" s="652"/>
      <c r="I41" s="652">
        <f>'33'!AT40</f>
        <v>4021.4090840033391</v>
      </c>
      <c r="J41" s="445"/>
      <c r="K41" s="611"/>
      <c r="L41" s="611"/>
    </row>
    <row r="42" spans="1:12" ht="17.100000000000001" customHeight="1">
      <c r="A42" s="156"/>
      <c r="B42" s="156" t="s">
        <v>2820</v>
      </c>
      <c r="C42" s="700"/>
      <c r="D42" s="685"/>
      <c r="E42" s="1149">
        <f t="shared" si="0"/>
        <v>57135.096441911803</v>
      </c>
      <c r="F42" s="683"/>
      <c r="G42" s="652">
        <f>'33'!AS41</f>
        <v>44424.600227118877</v>
      </c>
      <c r="H42" s="652"/>
      <c r="I42" s="652">
        <f>'33'!AT41</f>
        <v>12710.496214792924</v>
      </c>
      <c r="J42" s="445"/>
      <c r="K42" s="611"/>
      <c r="L42" s="611"/>
    </row>
    <row r="43" spans="1:12" ht="17.100000000000001" customHeight="1">
      <c r="A43" s="156"/>
      <c r="B43" s="156" t="s">
        <v>2821</v>
      </c>
      <c r="C43" s="700"/>
      <c r="D43" s="685"/>
      <c r="E43" s="1149">
        <f t="shared" si="0"/>
        <v>10806.179265385117</v>
      </c>
      <c r="F43" s="683"/>
      <c r="G43" s="652">
        <f>'33'!AS42</f>
        <v>7815.7875797001916</v>
      </c>
      <c r="H43" s="652"/>
      <c r="I43" s="652">
        <f>'33'!AT42</f>
        <v>2990.391685684926</v>
      </c>
      <c r="J43" s="445"/>
      <c r="K43" s="611"/>
      <c r="L43" s="611"/>
    </row>
    <row r="44" spans="1:12" ht="17.100000000000001" customHeight="1">
      <c r="A44" s="156"/>
      <c r="B44" s="156" t="s">
        <v>2239</v>
      </c>
      <c r="C44" s="700"/>
      <c r="D44" s="685"/>
      <c r="E44" s="1149">
        <f t="shared" si="0"/>
        <v>13875.343413571174</v>
      </c>
      <c r="F44" s="683"/>
      <c r="G44" s="652">
        <f>'33'!AS43</f>
        <v>11723.263979675306</v>
      </c>
      <c r="H44" s="652"/>
      <c r="I44" s="652">
        <f>'33'!AT43</f>
        <v>2152.0794338958676</v>
      </c>
      <c r="J44" s="445"/>
      <c r="K44" s="611"/>
      <c r="L44" s="611"/>
    </row>
    <row r="45" spans="1:12" ht="17.100000000000001" customHeight="1">
      <c r="A45" s="156"/>
      <c r="B45" s="155" t="s">
        <v>17</v>
      </c>
      <c r="C45" s="700"/>
      <c r="D45" s="685"/>
      <c r="E45" s="1149">
        <f t="shared" si="0"/>
        <v>8533.3575281195062</v>
      </c>
      <c r="F45" s="683"/>
      <c r="G45" s="652">
        <f>'33'!AS52</f>
        <v>6727.7720349648253</v>
      </c>
      <c r="H45" s="652"/>
      <c r="I45" s="652">
        <f>'33'!AT52</f>
        <v>1805.5854931546817</v>
      </c>
      <c r="J45" s="445"/>
      <c r="K45" s="611"/>
      <c r="L45" s="611"/>
    </row>
    <row r="46" spans="1:12" ht="17.100000000000001" customHeight="1">
      <c r="A46" s="156"/>
      <c r="B46" s="156" t="s">
        <v>2822</v>
      </c>
      <c r="C46" s="700"/>
      <c r="D46" s="685"/>
      <c r="E46" s="1149">
        <f t="shared" si="0"/>
        <v>12051.893418071557</v>
      </c>
      <c r="F46" s="683"/>
      <c r="G46" s="652">
        <f>'33'!AS44</f>
        <v>9400.1312708216519</v>
      </c>
      <c r="H46" s="652"/>
      <c r="I46" s="652">
        <f>'33'!AT44</f>
        <v>2651.762147249905</v>
      </c>
      <c r="J46" s="445"/>
      <c r="K46" s="611"/>
      <c r="L46" s="611"/>
    </row>
    <row r="47" spans="1:12" ht="17.100000000000001" customHeight="1">
      <c r="A47" s="156"/>
      <c r="B47" s="156" t="s">
        <v>2354</v>
      </c>
      <c r="C47" s="700"/>
      <c r="D47" s="685"/>
      <c r="E47" s="1149">
        <f t="shared" si="0"/>
        <v>5031.9573649055737</v>
      </c>
      <c r="F47" s="683"/>
      <c r="G47" s="652">
        <f>'33'!AS45</f>
        <v>4068.4275356472785</v>
      </c>
      <c r="H47" s="652"/>
      <c r="I47" s="652">
        <f>'33'!AT45</f>
        <v>963.52982925829508</v>
      </c>
      <c r="J47" s="445"/>
      <c r="K47" s="611"/>
      <c r="L47" s="611"/>
    </row>
    <row r="48" spans="1:12" ht="17.100000000000001" customHeight="1">
      <c r="A48" s="156"/>
      <c r="B48" s="155" t="s">
        <v>18</v>
      </c>
      <c r="C48" s="700"/>
      <c r="D48" s="685"/>
      <c r="E48" s="1149">
        <f t="shared" si="0"/>
        <v>9710.1852666894847</v>
      </c>
      <c r="F48" s="683"/>
      <c r="G48" s="652">
        <f>'33'!AS53</f>
        <v>7772.9499200897171</v>
      </c>
      <c r="H48" s="652"/>
      <c r="I48" s="652">
        <f>'33'!AT53</f>
        <v>1937.2353465997667</v>
      </c>
      <c r="J48" s="445"/>
      <c r="K48" s="611"/>
      <c r="L48" s="611"/>
    </row>
    <row r="49" spans="1:12" ht="17.100000000000001" customHeight="1">
      <c r="A49" s="156"/>
      <c r="B49" s="156" t="s">
        <v>2492</v>
      </c>
      <c r="C49" s="696"/>
      <c r="D49" s="676"/>
      <c r="E49" s="1149">
        <f t="shared" si="0"/>
        <v>10484.641682275438</v>
      </c>
      <c r="F49" s="683"/>
      <c r="G49" s="652">
        <f>'33'!AS46</f>
        <v>8684.5106450135245</v>
      </c>
      <c r="H49" s="652"/>
      <c r="I49" s="652">
        <f>'33'!AT46</f>
        <v>1800.1310372619134</v>
      </c>
      <c r="J49" s="445"/>
      <c r="K49" s="611"/>
      <c r="L49" s="611"/>
    </row>
    <row r="50" spans="1:12" ht="17.100000000000001" customHeight="1">
      <c r="A50" s="156"/>
      <c r="B50" s="156" t="s">
        <v>2268</v>
      </c>
      <c r="C50" s="696"/>
      <c r="D50" s="676"/>
      <c r="E50" s="1149">
        <f t="shared" si="0"/>
        <v>12775.970165455452</v>
      </c>
      <c r="F50" s="683"/>
      <c r="G50" s="652">
        <f>'33'!AS47</f>
        <v>10270.559091103378</v>
      </c>
      <c r="H50" s="652"/>
      <c r="I50" s="652">
        <f>'33'!AT47</f>
        <v>2505.4110743520732</v>
      </c>
      <c r="J50" s="445"/>
      <c r="K50" s="611"/>
      <c r="L50" s="611"/>
    </row>
    <row r="51" spans="1:12" ht="17.100000000000001" customHeight="1">
      <c r="A51" s="156"/>
      <c r="B51" s="156" t="s">
        <v>2658</v>
      </c>
      <c r="C51" s="696"/>
      <c r="D51" s="676"/>
      <c r="E51" s="1149">
        <f t="shared" si="0"/>
        <v>5376.6835657485872</v>
      </c>
      <c r="F51" s="683"/>
      <c r="G51" s="652">
        <f>'33'!AS48</f>
        <v>4003.7137299791084</v>
      </c>
      <c r="H51" s="652"/>
      <c r="I51" s="652">
        <f>'33'!AT48</f>
        <v>1372.969835769479</v>
      </c>
      <c r="J51" s="445"/>
      <c r="K51" s="611"/>
      <c r="L51" s="611"/>
    </row>
    <row r="52" spans="1:12" ht="17.100000000000001" customHeight="1">
      <c r="A52" s="156"/>
      <c r="B52" s="155" t="s">
        <v>20</v>
      </c>
      <c r="C52" s="696"/>
      <c r="D52" s="676"/>
      <c r="E52" s="1149">
        <f t="shared" si="0"/>
        <v>4830.0069194188036</v>
      </c>
      <c r="F52" s="683"/>
      <c r="G52" s="652">
        <f>'33'!AS54</f>
        <v>3591.1265085609261</v>
      </c>
      <c r="H52" s="652"/>
      <c r="I52" s="652">
        <f>'33'!AT54</f>
        <v>1238.8804108578775</v>
      </c>
      <c r="J52" s="445"/>
      <c r="K52" s="611"/>
      <c r="L52" s="611"/>
    </row>
    <row r="53" spans="1:12" ht="17.100000000000001" customHeight="1">
      <c r="A53" s="3093" t="s">
        <v>21</v>
      </c>
      <c r="B53" s="3093"/>
      <c r="C53" s="696"/>
      <c r="D53" s="676"/>
      <c r="E53" s="1149">
        <f t="shared" si="0"/>
        <v>3950.6816919791745</v>
      </c>
      <c r="F53" s="683"/>
      <c r="G53" s="652">
        <f>'33'!AS55</f>
        <v>2844.4368005206402</v>
      </c>
      <c r="H53" s="652"/>
      <c r="I53" s="652">
        <f>'33'!AT55</f>
        <v>1106.2448914585345</v>
      </c>
      <c r="J53" s="445"/>
      <c r="K53" s="611"/>
      <c r="L53" s="611"/>
    </row>
    <row r="54" spans="1:12" ht="17.100000000000001" customHeight="1">
      <c r="A54" s="3094" t="s">
        <v>118</v>
      </c>
      <c r="B54" s="3094"/>
      <c r="C54" s="3094"/>
      <c r="D54" s="685"/>
      <c r="E54" s="1149"/>
      <c r="F54" s="683"/>
      <c r="G54" s="652"/>
      <c r="H54" s="652"/>
      <c r="I54" s="652"/>
      <c r="J54" s="445"/>
      <c r="K54" s="1151"/>
      <c r="L54" s="445"/>
    </row>
    <row r="55" spans="1:12" ht="17.100000000000001" customHeight="1">
      <c r="A55" s="3093" t="s">
        <v>22</v>
      </c>
      <c r="B55" s="3093" t="s">
        <v>22</v>
      </c>
      <c r="C55" s="196"/>
      <c r="D55" s="685"/>
      <c r="E55" s="1149">
        <f t="shared" si="0"/>
        <v>14455.952806793704</v>
      </c>
      <c r="F55" s="683"/>
      <c r="G55" s="652">
        <f>'33'!AS56</f>
        <v>11235.65821676292</v>
      </c>
      <c r="H55" s="652"/>
      <c r="I55" s="652">
        <f>'33'!AT56</f>
        <v>3220.2945900307836</v>
      </c>
      <c r="J55" s="445"/>
      <c r="K55" s="611"/>
      <c r="L55" s="611"/>
    </row>
    <row r="56" spans="1:12" ht="17.100000000000001" customHeight="1">
      <c r="A56" s="155"/>
      <c r="B56" s="155" t="s">
        <v>23</v>
      </c>
      <c r="C56" s="155"/>
      <c r="D56" s="685"/>
      <c r="E56" s="1149">
        <f t="shared" si="0"/>
        <v>10580.951888920819</v>
      </c>
      <c r="F56" s="683"/>
      <c r="G56" s="660">
        <f>'33'!AS58</f>
        <v>8337.372850401287</v>
      </c>
      <c r="H56" s="652"/>
      <c r="I56" s="660">
        <f>'33'!AT58</f>
        <v>2243.5790385195323</v>
      </c>
      <c r="J56" s="445"/>
      <c r="K56" s="611"/>
      <c r="L56" s="611"/>
    </row>
    <row r="57" spans="1:12" ht="17.100000000000001" customHeight="1">
      <c r="A57" s="155"/>
      <c r="B57" s="155" t="s">
        <v>24</v>
      </c>
      <c r="C57" s="155"/>
      <c r="D57" s="685"/>
      <c r="E57" s="1149">
        <f t="shared" si="0"/>
        <v>24009.061102659536</v>
      </c>
      <c r="F57" s="683"/>
      <c r="G57" s="660">
        <f>'33'!AS59</f>
        <v>18750.295819699044</v>
      </c>
      <c r="H57" s="652"/>
      <c r="I57" s="660">
        <f>'33'!AT59</f>
        <v>5258.7652829604904</v>
      </c>
      <c r="J57" s="445"/>
      <c r="K57" s="611"/>
      <c r="L57" s="611"/>
    </row>
    <row r="58" spans="1:12" ht="17.100000000000001" customHeight="1">
      <c r="A58" s="155"/>
      <c r="B58" s="155" t="s">
        <v>25</v>
      </c>
      <c r="C58" s="155"/>
      <c r="D58" s="685"/>
      <c r="E58" s="1149">
        <f t="shared" si="0"/>
        <v>32039.970074544581</v>
      </c>
      <c r="F58" s="683"/>
      <c r="G58" s="660">
        <f>'33'!AS60</f>
        <v>23858.455667045342</v>
      </c>
      <c r="H58" s="652"/>
      <c r="I58" s="660">
        <f>'33'!AT60</f>
        <v>8181.5144074992395</v>
      </c>
      <c r="J58" s="445"/>
      <c r="K58" s="611"/>
      <c r="L58" s="611"/>
    </row>
    <row r="59" spans="1:12" ht="17.100000000000001" customHeight="1" thickBot="1">
      <c r="A59" s="3104" t="s">
        <v>26</v>
      </c>
      <c r="B59" s="3104"/>
      <c r="C59" s="169"/>
      <c r="D59" s="704"/>
      <c r="E59" s="1150">
        <f t="shared" si="0"/>
        <v>11907.497189265516</v>
      </c>
      <c r="F59" s="703"/>
      <c r="G59" s="664">
        <f>'33'!AS61</f>
        <v>9348.7979702553403</v>
      </c>
      <c r="H59" s="664"/>
      <c r="I59" s="664">
        <f>'33'!AT61</f>
        <v>2558.6992190101764</v>
      </c>
      <c r="J59" s="516"/>
      <c r="K59" s="611"/>
      <c r="L59" s="611"/>
    </row>
    <row r="60" spans="1:12" s="1030" customFormat="1" ht="34.15" customHeight="1">
      <c r="A60" s="3251" t="s">
        <v>1472</v>
      </c>
      <c r="B60" s="3251"/>
      <c r="C60" s="3251"/>
      <c r="D60" s="3251"/>
      <c r="E60" s="3251"/>
      <c r="F60" s="3251"/>
      <c r="G60" s="3251"/>
      <c r="H60" s="3251"/>
      <c r="I60" s="3251"/>
      <c r="J60" s="3251"/>
    </row>
    <row r="61" spans="1:12" ht="15">
      <c r="A61" s="715"/>
      <c r="B61" s="715"/>
      <c r="C61" s="715"/>
      <c r="D61" s="796"/>
    </row>
    <row r="62" spans="1:12" ht="15">
      <c r="A62" s="715"/>
      <c r="B62" s="715"/>
      <c r="C62" s="715"/>
      <c r="D62" s="796"/>
    </row>
    <row r="63" spans="1:12" ht="15">
      <c r="A63" s="715"/>
      <c r="B63" s="715"/>
      <c r="C63" s="715"/>
      <c r="D63" s="796"/>
    </row>
    <row r="64" spans="1:12" ht="15">
      <c r="A64" s="715"/>
      <c r="B64" s="715"/>
      <c r="C64" s="715"/>
      <c r="D64" s="796"/>
    </row>
    <row r="65" spans="1:4" ht="15">
      <c r="A65" s="715"/>
      <c r="B65" s="715"/>
      <c r="C65" s="715"/>
      <c r="D65" s="796"/>
    </row>
    <row r="66" spans="1:4" ht="15">
      <c r="A66" s="715"/>
      <c r="B66" s="715"/>
      <c r="C66" s="715"/>
      <c r="D66" s="796"/>
    </row>
    <row r="67" spans="1:4" ht="15">
      <c r="A67" s="715"/>
      <c r="B67" s="715"/>
      <c r="C67" s="715"/>
      <c r="D67" s="796"/>
    </row>
    <row r="68" spans="1:4" ht="15">
      <c r="A68" s="715"/>
      <c r="B68" s="715"/>
      <c r="C68" s="715"/>
      <c r="D68" s="796"/>
    </row>
    <row r="69" spans="1:4" ht="15">
      <c r="A69" s="715"/>
      <c r="B69" s="715"/>
      <c r="C69" s="715"/>
      <c r="D69" s="796"/>
    </row>
    <row r="70" spans="1:4" ht="15">
      <c r="A70" s="715"/>
      <c r="B70" s="715"/>
      <c r="C70" s="715"/>
      <c r="D70" s="796"/>
    </row>
    <row r="71" spans="1:4" ht="15">
      <c r="A71" s="715"/>
      <c r="B71" s="715"/>
      <c r="C71" s="715"/>
      <c r="D71" s="796"/>
    </row>
    <row r="72" spans="1:4" ht="15">
      <c r="A72" s="715"/>
      <c r="B72" s="715"/>
      <c r="C72" s="715"/>
      <c r="D72" s="796"/>
    </row>
    <row r="73" spans="1:4" ht="15">
      <c r="A73" s="715"/>
      <c r="B73" s="715"/>
      <c r="C73" s="715"/>
      <c r="D73" s="796"/>
    </row>
    <row r="74" spans="1:4" ht="15">
      <c r="A74" s="715"/>
      <c r="B74" s="715"/>
      <c r="C74" s="715"/>
      <c r="D74" s="796"/>
    </row>
    <row r="75" spans="1:4" ht="15">
      <c r="A75" s="715"/>
      <c r="B75" s="715"/>
      <c r="C75" s="715"/>
      <c r="D75" s="796"/>
    </row>
    <row r="76" spans="1:4" ht="15">
      <c r="A76" s="715"/>
      <c r="B76" s="715"/>
      <c r="C76" s="715"/>
      <c r="D76" s="796"/>
    </row>
    <row r="77" spans="1:4" ht="15">
      <c r="A77" s="715"/>
      <c r="B77" s="715"/>
      <c r="C77" s="715"/>
      <c r="D77" s="796"/>
    </row>
    <row r="78" spans="1:4" ht="15">
      <c r="A78" s="715"/>
      <c r="B78" s="715"/>
      <c r="C78" s="715"/>
      <c r="D78" s="796"/>
    </row>
    <row r="79" spans="1:4" ht="15">
      <c r="A79" s="715"/>
      <c r="B79" s="715"/>
      <c r="C79" s="715"/>
      <c r="D79" s="796"/>
    </row>
  </sheetData>
  <mergeCells count="36">
    <mergeCell ref="A55:B55"/>
    <mergeCell ref="A59:B59"/>
    <mergeCell ref="A20:C20"/>
    <mergeCell ref="A21:C21"/>
    <mergeCell ref="A29:C29"/>
    <mergeCell ref="A32:C32"/>
    <mergeCell ref="A38:C38"/>
    <mergeCell ref="A39:B39"/>
    <mergeCell ref="A27:D27"/>
    <mergeCell ref="A28:D28"/>
    <mergeCell ref="A16:C16"/>
    <mergeCell ref="A17:C17"/>
    <mergeCell ref="A18:C18"/>
    <mergeCell ref="A53:B53"/>
    <mergeCell ref="A54:C54"/>
    <mergeCell ref="A22:D22"/>
    <mergeCell ref="A23:D23"/>
    <mergeCell ref="A24:D24"/>
    <mergeCell ref="A25:D25"/>
    <mergeCell ref="A26:D26"/>
    <mergeCell ref="A60:J60"/>
    <mergeCell ref="A7:C7"/>
    <mergeCell ref="A3:C5"/>
    <mergeCell ref="E3:F5"/>
    <mergeCell ref="G3:H5"/>
    <mergeCell ref="I3:J5"/>
    <mergeCell ref="A6:C6"/>
    <mergeCell ref="A19:C19"/>
    <mergeCell ref="A8:C8"/>
    <mergeCell ref="A9:C9"/>
    <mergeCell ref="A10:C10"/>
    <mergeCell ref="A11:C11"/>
    <mergeCell ref="A12:C12"/>
    <mergeCell ref="A13:C13"/>
    <mergeCell ref="A14:C14"/>
    <mergeCell ref="A15:C15"/>
  </mergeCells>
  <phoneticPr fontId="6"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88"/>
  <sheetViews>
    <sheetView view="pageBreakPreview" zoomScaleNormal="50" zoomScaleSheetLayoutView="100" workbookViewId="0">
      <selection activeCell="U46" sqref="U46"/>
    </sheetView>
  </sheetViews>
  <sheetFormatPr defaultColWidth="9.140625" defaultRowHeight="15.75"/>
  <cols>
    <col min="1" max="1" width="2.28515625" style="746" customWidth="1"/>
    <col min="2" max="2" width="28.7109375" style="746" customWidth="1"/>
    <col min="3" max="3" width="2.28515625" style="746" customWidth="1"/>
    <col min="4" max="4" width="1.7109375" style="747" customWidth="1"/>
    <col min="5" max="5" width="17" style="715" customWidth="1"/>
    <col min="6" max="6" width="3.5703125" style="715" customWidth="1"/>
    <col min="7" max="7" width="17" style="715" customWidth="1"/>
    <col min="8" max="8" width="3.5703125" style="715" customWidth="1"/>
    <col min="9" max="9" width="17" style="715" customWidth="1"/>
    <col min="10" max="10" width="3.5703125" style="715" customWidth="1"/>
    <col min="11" max="16384" width="9.140625" style="715"/>
  </cols>
  <sheetData>
    <row r="1" spans="1:10" s="710" customFormat="1" ht="35.1" customHeight="1">
      <c r="A1" s="1144" t="s">
        <v>1543</v>
      </c>
      <c r="B1" s="826"/>
      <c r="C1" s="826"/>
      <c r="D1" s="826"/>
      <c r="E1" s="826"/>
      <c r="F1" s="826"/>
      <c r="G1" s="826"/>
      <c r="H1" s="826"/>
      <c r="I1" s="826"/>
      <c r="J1" s="826"/>
    </row>
    <row r="2" spans="1:10" ht="15" customHeight="1" thickBot="1">
      <c r="A2" s="715"/>
      <c r="B2" s="779"/>
      <c r="C2" s="712"/>
      <c r="D2" s="713"/>
      <c r="E2" s="711"/>
      <c r="F2" s="711"/>
      <c r="G2" s="711"/>
      <c r="H2" s="711"/>
      <c r="I2" s="711"/>
      <c r="J2" s="780" t="s">
        <v>501</v>
      </c>
    </row>
    <row r="3" spans="1:10" ht="20.100000000000001" customHeight="1">
      <c r="A3" s="3463" t="s">
        <v>1</v>
      </c>
      <c r="B3" s="3463"/>
      <c r="C3" s="3463"/>
      <c r="D3" s="716"/>
      <c r="E3" s="3635" t="s">
        <v>49</v>
      </c>
      <c r="F3" s="3636"/>
      <c r="G3" s="3635" t="s">
        <v>345</v>
      </c>
      <c r="H3" s="3636"/>
      <c r="I3" s="3635" t="s">
        <v>122</v>
      </c>
      <c r="J3" s="3246"/>
    </row>
    <row r="4" spans="1:10" ht="20.100000000000001" customHeight="1">
      <c r="A4" s="3464"/>
      <c r="B4" s="3464"/>
      <c r="C4" s="3464"/>
      <c r="D4" s="716"/>
      <c r="E4" s="3637"/>
      <c r="F4" s="3638"/>
      <c r="G4" s="3637"/>
      <c r="H4" s="3638"/>
      <c r="I4" s="3637"/>
      <c r="J4" s="3247"/>
    </row>
    <row r="5" spans="1:10" ht="20.100000000000001" customHeight="1">
      <c r="A5" s="3465"/>
      <c r="B5" s="3465"/>
      <c r="C5" s="3465"/>
      <c r="D5" s="718"/>
      <c r="E5" s="3478"/>
      <c r="F5" s="3475"/>
      <c r="G5" s="3478"/>
      <c r="H5" s="3475"/>
      <c r="I5" s="3478"/>
      <c r="J5" s="3248"/>
    </row>
    <row r="6" spans="1:10" s="721" customFormat="1" ht="24.6" hidden="1" customHeight="1">
      <c r="A6" s="3408" t="s">
        <v>2540</v>
      </c>
      <c r="B6" s="3408"/>
      <c r="C6" s="3408"/>
      <c r="D6" s="676"/>
      <c r="E6" s="720">
        <v>129991458</v>
      </c>
      <c r="F6" s="781"/>
      <c r="G6" s="781">
        <v>105258817</v>
      </c>
      <c r="H6" s="781"/>
      <c r="I6" s="781">
        <v>24732641</v>
      </c>
    </row>
    <row r="7" spans="1:10" s="721" customFormat="1" ht="24.6" hidden="1" customHeight="1">
      <c r="A7" s="3407" t="s">
        <v>2300</v>
      </c>
      <c r="B7" s="3407"/>
      <c r="C7" s="3407"/>
      <c r="D7" s="676"/>
      <c r="E7" s="722">
        <v>118393561.99816777</v>
      </c>
      <c r="F7" s="611"/>
      <c r="G7" s="611">
        <v>95398874.19872877</v>
      </c>
      <c r="H7" s="611"/>
      <c r="I7" s="611">
        <v>22994687.799438879</v>
      </c>
    </row>
    <row r="8" spans="1:10" s="721" customFormat="1" ht="24.6" hidden="1" customHeight="1">
      <c r="A8" s="3407" t="s">
        <v>2810</v>
      </c>
      <c r="B8" s="3407"/>
      <c r="C8" s="3407"/>
      <c r="D8" s="676"/>
      <c r="E8" s="722">
        <v>90204965.037000105</v>
      </c>
      <c r="F8" s="611"/>
      <c r="G8" s="611">
        <v>70638374.57499966</v>
      </c>
      <c r="H8" s="611"/>
      <c r="I8" s="611">
        <v>19566590.462000091</v>
      </c>
    </row>
    <row r="9" spans="1:10" s="721" customFormat="1" ht="19.5" hidden="1" customHeight="1">
      <c r="A9" s="3407" t="s">
        <v>2724</v>
      </c>
      <c r="B9" s="3407"/>
      <c r="C9" s="3407"/>
      <c r="D9" s="676"/>
      <c r="E9" s="722">
        <v>91350274.64845255</v>
      </c>
      <c r="F9" s="611"/>
      <c r="G9" s="611">
        <v>67969049.190299273</v>
      </c>
      <c r="H9" s="611"/>
      <c r="I9" s="611">
        <v>23381225.458153117</v>
      </c>
    </row>
    <row r="10" spans="1:10" s="721" customFormat="1" ht="19.5" hidden="1" customHeight="1">
      <c r="A10" s="3407" t="s">
        <v>2323</v>
      </c>
      <c r="B10" s="3407"/>
      <c r="C10" s="3407"/>
      <c r="D10" s="676"/>
      <c r="E10" s="722">
        <v>100773783.08861336</v>
      </c>
      <c r="F10" s="611"/>
      <c r="G10" s="611">
        <v>77367533.54695791</v>
      </c>
      <c r="H10" s="611"/>
      <c r="I10" s="611">
        <v>23406249.541655455</v>
      </c>
    </row>
    <row r="11" spans="1:10" s="725" customFormat="1" ht="13.7" hidden="1" customHeight="1">
      <c r="A11" s="3094" t="s">
        <v>2811</v>
      </c>
      <c r="B11" s="3094"/>
      <c r="C11" s="3094"/>
      <c r="D11" s="162"/>
      <c r="E11" s="724">
        <v>104616357.15462527</v>
      </c>
      <c r="F11" s="492"/>
      <c r="G11" s="154">
        <v>82504221.960096911</v>
      </c>
      <c r="H11" s="154"/>
      <c r="I11" s="154">
        <v>22112135.194528367</v>
      </c>
    </row>
    <row r="12" spans="1:10" s="721" customFormat="1" ht="13.7" hidden="1" customHeight="1">
      <c r="A12" s="3407" t="s">
        <v>2361</v>
      </c>
      <c r="B12" s="3407"/>
      <c r="C12" s="3407"/>
      <c r="D12" s="676"/>
      <c r="E12" s="722">
        <v>100988053.15670443</v>
      </c>
      <c r="F12" s="611"/>
      <c r="G12" s="154">
        <v>78056508.787830189</v>
      </c>
      <c r="H12" s="611"/>
      <c r="I12" s="154">
        <v>22931544.368874259</v>
      </c>
    </row>
    <row r="13" spans="1:10" s="721" customFormat="1" ht="14.25" hidden="1" customHeight="1">
      <c r="A13" s="3094" t="s">
        <v>2812</v>
      </c>
      <c r="B13" s="3094"/>
      <c r="C13" s="3094"/>
      <c r="D13" s="676"/>
      <c r="E13" s="722">
        <v>100995805.8924465</v>
      </c>
      <c r="F13" s="801"/>
      <c r="G13" s="154">
        <v>77284127.118604407</v>
      </c>
      <c r="H13" s="801"/>
      <c r="I13" s="154">
        <v>23711678.7738421</v>
      </c>
    </row>
    <row r="14" spans="1:10" s="721" customFormat="1" ht="13.7" hidden="1" customHeight="1">
      <c r="A14" s="3094" t="s">
        <v>2387</v>
      </c>
      <c r="B14" s="3094"/>
      <c r="C14" s="3094"/>
      <c r="D14" s="676"/>
      <c r="E14" s="722">
        <v>91708987.744631439</v>
      </c>
      <c r="F14" s="611"/>
      <c r="G14" s="154">
        <v>66949770.766271278</v>
      </c>
      <c r="H14" s="611"/>
      <c r="I14" s="154">
        <v>24759216.978360169</v>
      </c>
    </row>
    <row r="15" spans="1:10" s="721" customFormat="1" ht="13.7" hidden="1" customHeight="1">
      <c r="A15" s="3407" t="s">
        <v>2388</v>
      </c>
      <c r="B15" s="3407"/>
      <c r="C15" s="3407"/>
      <c r="D15" s="676"/>
      <c r="E15" s="722">
        <v>83099466.536731362</v>
      </c>
      <c r="F15" s="611"/>
      <c r="G15" s="611">
        <v>60634861.372655563</v>
      </c>
      <c r="H15" s="611"/>
      <c r="I15" s="611">
        <v>22464605.164075799</v>
      </c>
    </row>
    <row r="16" spans="1:10" s="721" customFormat="1" ht="15" hidden="1" customHeight="1">
      <c r="A16" s="3094" t="s">
        <v>2693</v>
      </c>
      <c r="B16" s="3094"/>
      <c r="C16" s="3094"/>
      <c r="D16" s="676"/>
      <c r="E16" s="722">
        <v>85250071.846333385</v>
      </c>
      <c r="F16" s="611"/>
      <c r="G16" s="611">
        <v>62693880.690241016</v>
      </c>
      <c r="H16" s="611"/>
      <c r="I16" s="611">
        <v>22556191.156092446</v>
      </c>
    </row>
    <row r="17" spans="1:55" s="721" customFormat="1" ht="15" hidden="1" customHeight="1">
      <c r="A17" s="3590" t="s">
        <v>2369</v>
      </c>
      <c r="B17" s="3590"/>
      <c r="C17" s="3590"/>
      <c r="D17" s="676"/>
      <c r="E17" s="1145">
        <v>6698070.0509349806</v>
      </c>
      <c r="F17" s="1146"/>
      <c r="G17" s="1147">
        <v>4910125.0430121087</v>
      </c>
      <c r="H17" s="1147"/>
      <c r="I17" s="1147">
        <v>1787945.0079228687</v>
      </c>
      <c r="J17" s="611"/>
    </row>
    <row r="18" spans="1:55" s="721" customFormat="1" ht="14.25" hidden="1" customHeight="1">
      <c r="A18" s="3590" t="s">
        <v>2371</v>
      </c>
      <c r="B18" s="3590"/>
      <c r="C18" s="3590"/>
      <c r="D18" s="676"/>
      <c r="E18" s="1145">
        <v>6540541.8101217076</v>
      </c>
      <c r="F18" s="1147"/>
      <c r="G18" s="1147">
        <v>4811458.786175698</v>
      </c>
      <c r="H18" s="1147"/>
      <c r="I18" s="1147">
        <v>1729083.0239460042</v>
      </c>
      <c r="J18" s="611"/>
      <c r="K18" s="611"/>
      <c r="L18" s="611"/>
      <c r="M18" s="611"/>
    </row>
    <row r="19" spans="1:55" s="721" customFormat="1" ht="14.25" hidden="1" customHeight="1">
      <c r="A19" s="3590" t="s">
        <v>2662</v>
      </c>
      <c r="B19" s="3590"/>
      <c r="C19" s="3590"/>
      <c r="D19" s="676"/>
      <c r="E19" s="1145">
        <v>6259954.0290331859</v>
      </c>
      <c r="F19" s="1147"/>
      <c r="G19" s="1147">
        <v>4613387.0277209803</v>
      </c>
      <c r="H19" s="1147"/>
      <c r="I19" s="1147">
        <v>1646567.00131221</v>
      </c>
      <c r="J19" s="611"/>
      <c r="K19" s="611"/>
      <c r="L19" s="611"/>
      <c r="M19" s="611"/>
    </row>
    <row r="20" spans="1:55" s="721" customFormat="1" ht="14.25" hidden="1" customHeight="1">
      <c r="A20" s="3590" t="s">
        <v>2272</v>
      </c>
      <c r="B20" s="3590"/>
      <c r="C20" s="3590"/>
      <c r="D20" s="676"/>
      <c r="E20" s="1145">
        <v>5752775.2306968234</v>
      </c>
      <c r="F20" s="1147"/>
      <c r="G20" s="1147">
        <v>4206994.3103250554</v>
      </c>
      <c r="H20" s="1147"/>
      <c r="I20" s="1147">
        <v>1545780.9203717569</v>
      </c>
      <c r="J20" s="611"/>
      <c r="K20" s="611"/>
      <c r="L20" s="611"/>
      <c r="M20" s="611"/>
    </row>
    <row r="21" spans="1:55" s="721" customFormat="1" ht="12.75" hidden="1" customHeight="1">
      <c r="A21" s="3590" t="s">
        <v>2273</v>
      </c>
      <c r="B21" s="3590"/>
      <c r="C21" s="3590"/>
      <c r="D21" s="550"/>
      <c r="E21" s="1145">
        <v>6113501.9775059745</v>
      </c>
      <c r="F21" s="1147"/>
      <c r="G21" s="1147">
        <v>4471807.5374186626</v>
      </c>
      <c r="H21" s="1147"/>
      <c r="I21" s="1147">
        <v>1641694.440087311</v>
      </c>
      <c r="J21" s="611"/>
      <c r="K21" s="611"/>
      <c r="L21" s="611"/>
      <c r="M21" s="611"/>
    </row>
    <row r="22" spans="1:55" s="721" customFormat="1" ht="14.45" hidden="1" customHeight="1">
      <c r="A22" s="3095" t="s">
        <v>2392</v>
      </c>
      <c r="B22" s="3096"/>
      <c r="C22" s="3096"/>
      <c r="D22" s="3097"/>
      <c r="E22" s="731">
        <v>6134.1181102373002</v>
      </c>
      <c r="F22" s="672"/>
      <c r="G22" s="672">
        <v>4530.2441227941799</v>
      </c>
      <c r="H22" s="672"/>
      <c r="I22" s="672">
        <v>1603.8739874431178</v>
      </c>
      <c r="J22" s="611"/>
      <c r="K22" s="611"/>
      <c r="L22" s="611"/>
      <c r="M22" s="611"/>
    </row>
    <row r="23" spans="1:55" s="721" customFormat="1" ht="14.45" hidden="1" customHeight="1">
      <c r="A23" s="3095" t="s">
        <v>2315</v>
      </c>
      <c r="B23" s="3096"/>
      <c r="C23" s="3096"/>
      <c r="D23" s="3097"/>
      <c r="E23" s="731">
        <v>5276.4094781992389</v>
      </c>
      <c r="F23" s="672"/>
      <c r="G23" s="1148" t="s">
        <v>431</v>
      </c>
      <c r="H23" s="1148"/>
      <c r="I23" s="1148" t="s">
        <v>431</v>
      </c>
      <c r="J23" s="611"/>
      <c r="K23" s="611"/>
      <c r="L23" s="611"/>
      <c r="M23" s="611"/>
    </row>
    <row r="24" spans="1:55" s="721" customFormat="1" ht="14.1" customHeight="1">
      <c r="A24" s="3098" t="s">
        <v>1463</v>
      </c>
      <c r="B24" s="3098"/>
      <c r="C24" s="3098"/>
      <c r="D24" s="3099"/>
      <c r="E24" s="731">
        <v>7545.2527669907195</v>
      </c>
      <c r="F24" s="672"/>
      <c r="G24" s="672">
        <v>5353.97154792317</v>
      </c>
      <c r="H24" s="672"/>
      <c r="I24" s="672">
        <v>2191.2812190675518</v>
      </c>
      <c r="J24" s="611"/>
      <c r="K24" s="611"/>
      <c r="L24" s="611"/>
      <c r="M24" s="611"/>
    </row>
    <row r="25" spans="1:55" s="721" customFormat="1" ht="14.1" customHeight="1">
      <c r="A25" s="3095" t="s">
        <v>2294</v>
      </c>
      <c r="B25" s="3095"/>
      <c r="C25" s="3095"/>
      <c r="D25" s="3100"/>
      <c r="E25" s="731">
        <v>6913.7704650701417</v>
      </c>
      <c r="F25" s="672"/>
      <c r="G25" s="672">
        <v>4534.1206289891006</v>
      </c>
      <c r="H25" s="672"/>
      <c r="I25" s="672">
        <v>2379.6498360810415</v>
      </c>
      <c r="J25" s="611"/>
      <c r="K25" s="611"/>
      <c r="L25" s="611"/>
      <c r="M25" s="611"/>
    </row>
    <row r="26" spans="1:55" s="721" customFormat="1" ht="14.1" customHeight="1">
      <c r="A26" s="3095" t="s">
        <v>1464</v>
      </c>
      <c r="B26" s="3095"/>
      <c r="C26" s="3095"/>
      <c r="D26" s="3100"/>
      <c r="E26" s="731">
        <v>9657.7744973960835</v>
      </c>
      <c r="F26" s="672"/>
      <c r="G26" s="672">
        <v>7057.023676796437</v>
      </c>
      <c r="H26" s="672"/>
      <c r="I26" s="672">
        <v>2600.7508205996473</v>
      </c>
      <c r="J26" s="611"/>
      <c r="K26" s="611"/>
      <c r="L26" s="611"/>
      <c r="M26" s="611"/>
    </row>
    <row r="27" spans="1:55" s="721" customFormat="1" ht="14.1" customHeight="1">
      <c r="A27" s="3095" t="s">
        <v>2209</v>
      </c>
      <c r="B27" s="3096"/>
      <c r="C27" s="3096"/>
      <c r="D27" s="3097"/>
      <c r="E27" s="672">
        <v>10563.956461141326</v>
      </c>
      <c r="F27" s="672"/>
      <c r="G27" s="672">
        <v>7834.6902503590109</v>
      </c>
      <c r="H27" s="672"/>
      <c r="I27" s="672">
        <v>2729.2662107823153</v>
      </c>
      <c r="J27" s="611"/>
      <c r="K27" s="611"/>
      <c r="L27" s="611"/>
      <c r="M27" s="611"/>
    </row>
    <row r="28" spans="1:55" s="721" customFormat="1" ht="14.1" customHeight="1">
      <c r="A28" s="3095" t="s">
        <v>2245</v>
      </c>
      <c r="B28" s="3096"/>
      <c r="C28" s="3096"/>
      <c r="D28" s="3097"/>
      <c r="E28" s="731">
        <f>G28+I28</f>
        <v>13024.598291611466</v>
      </c>
      <c r="F28" s="672"/>
      <c r="G28" s="672">
        <f>'41'!G28</f>
        <v>10175.8924846149</v>
      </c>
      <c r="H28" s="672"/>
      <c r="I28" s="672">
        <f>'41'!I28</f>
        <v>2848.7058069965669</v>
      </c>
      <c r="J28" s="611"/>
      <c r="K28" s="611"/>
      <c r="L28" s="611"/>
      <c r="M28" s="611"/>
    </row>
    <row r="29" spans="1:55" s="735" customFormat="1" ht="14.1" customHeight="1">
      <c r="A29" s="3094" t="s">
        <v>354</v>
      </c>
      <c r="B29" s="3094"/>
      <c r="C29" s="3094"/>
      <c r="D29" s="162"/>
      <c r="E29" s="652"/>
      <c r="F29" s="652"/>
      <c r="G29" s="652"/>
      <c r="H29" s="652"/>
      <c r="I29" s="652"/>
      <c r="J29" s="445"/>
    </row>
    <row r="30" spans="1:55" s="173" customFormat="1" ht="14.1" customHeight="1">
      <c r="A30" s="155"/>
      <c r="B30" s="156" t="s">
        <v>2813</v>
      </c>
      <c r="C30" s="155"/>
      <c r="D30" s="165"/>
      <c r="E30" s="1149">
        <f t="shared" ref="E30:E68" si="0">G30+I30</f>
        <v>3692.9743092815697</v>
      </c>
      <c r="F30" s="652"/>
      <c r="G30" s="652">
        <f>'33'!AS62</f>
        <v>2682.7974510739591</v>
      </c>
      <c r="H30" s="652"/>
      <c r="I30" s="652">
        <f>'33'!AT62</f>
        <v>1010.1768582076108</v>
      </c>
      <c r="J30" s="445"/>
      <c r="K30" s="154"/>
      <c r="L30" s="154"/>
      <c r="M30" s="154"/>
      <c r="N30" s="154"/>
      <c r="O30" s="154"/>
      <c r="P30" s="656"/>
      <c r="Q30" s="656"/>
      <c r="R30" s="656"/>
      <c r="S30" s="656"/>
      <c r="T30" s="656"/>
      <c r="U30" s="656"/>
      <c r="V30" s="656"/>
      <c r="W30" s="656"/>
      <c r="X30" s="656"/>
      <c r="Y30" s="656"/>
      <c r="Z30" s="656"/>
      <c r="AA30" s="656"/>
      <c r="AB30" s="656"/>
      <c r="AC30" s="656"/>
      <c r="AD30" s="656"/>
      <c r="AE30" s="656"/>
      <c r="AF30" s="656"/>
      <c r="AG30" s="656"/>
      <c r="AH30" s="656"/>
      <c r="AI30" s="656"/>
      <c r="AJ30" s="656"/>
      <c r="AK30" s="656"/>
      <c r="AL30" s="656"/>
      <c r="AM30" s="656"/>
      <c r="AN30" s="656"/>
      <c r="AO30" s="656"/>
      <c r="AP30" s="656"/>
      <c r="AQ30" s="656"/>
      <c r="AR30" s="656"/>
      <c r="AS30" s="656"/>
      <c r="AT30" s="656"/>
      <c r="AU30" s="656"/>
      <c r="AV30" s="656"/>
      <c r="AW30" s="656"/>
      <c r="AX30" s="656"/>
      <c r="AY30" s="656"/>
      <c r="AZ30" s="656"/>
      <c r="BA30" s="656"/>
      <c r="BB30" s="656"/>
      <c r="BC30" s="656"/>
    </row>
    <row r="31" spans="1:55" s="173" customFormat="1" ht="14.1" customHeight="1">
      <c r="A31" s="155"/>
      <c r="B31" s="156" t="s">
        <v>2183</v>
      </c>
      <c r="C31" s="155"/>
      <c r="D31" s="165"/>
      <c r="E31" s="1149">
        <f t="shared" si="0"/>
        <v>11027.197983144</v>
      </c>
      <c r="F31" s="652"/>
      <c r="G31" s="652">
        <f>'33'!AS63</f>
        <v>8047.6068104854585</v>
      </c>
      <c r="H31" s="652"/>
      <c r="I31" s="652">
        <f>'33'!AT63</f>
        <v>2979.5911726585409</v>
      </c>
      <c r="J31" s="445"/>
      <c r="K31" s="154"/>
      <c r="L31" s="154"/>
      <c r="M31" s="154"/>
      <c r="N31" s="154"/>
      <c r="O31" s="154"/>
      <c r="P31" s="656"/>
      <c r="Q31" s="656"/>
      <c r="R31" s="656"/>
      <c r="S31" s="656"/>
      <c r="T31" s="656"/>
      <c r="U31" s="656"/>
      <c r="V31" s="656"/>
      <c r="W31" s="656"/>
      <c r="X31" s="656"/>
      <c r="Y31" s="656"/>
      <c r="Z31" s="656"/>
      <c r="AA31" s="656"/>
      <c r="AB31" s="656"/>
      <c r="AC31" s="656"/>
      <c r="AD31" s="656"/>
      <c r="AE31" s="656"/>
      <c r="AF31" s="656"/>
      <c r="AG31" s="656"/>
      <c r="AH31" s="656"/>
      <c r="AI31" s="656"/>
      <c r="AJ31" s="656"/>
      <c r="AK31" s="656"/>
      <c r="AL31" s="656"/>
      <c r="AM31" s="656"/>
      <c r="AN31" s="656"/>
      <c r="AO31" s="656"/>
      <c r="AP31" s="656"/>
      <c r="AQ31" s="656"/>
      <c r="AR31" s="656"/>
      <c r="AS31" s="656"/>
      <c r="AT31" s="656"/>
      <c r="AU31" s="656"/>
      <c r="AV31" s="656"/>
      <c r="AW31" s="656"/>
      <c r="AX31" s="656"/>
      <c r="AY31" s="656"/>
      <c r="AZ31" s="656"/>
      <c r="BA31" s="656"/>
      <c r="BB31" s="656"/>
      <c r="BC31" s="656"/>
    </row>
    <row r="32" spans="1:55" s="173" customFormat="1" ht="14.1" customHeight="1">
      <c r="A32" s="155"/>
      <c r="B32" s="156" t="s">
        <v>2814</v>
      </c>
      <c r="C32" s="155"/>
      <c r="D32" s="165"/>
      <c r="E32" s="1149">
        <f t="shared" si="0"/>
        <v>44759.750805269687</v>
      </c>
      <c r="F32" s="652"/>
      <c r="G32" s="652">
        <f>'33'!AS64</f>
        <v>37669.348735632535</v>
      </c>
      <c r="H32" s="652"/>
      <c r="I32" s="652">
        <f>'33'!AT64</f>
        <v>7090.4020696371526</v>
      </c>
      <c r="J32" s="445"/>
      <c r="K32" s="154"/>
      <c r="L32" s="154"/>
      <c r="M32" s="154"/>
      <c r="N32" s="154"/>
      <c r="O32" s="154"/>
      <c r="P32" s="656"/>
      <c r="Q32" s="656"/>
      <c r="R32" s="656"/>
      <c r="S32" s="656"/>
      <c r="T32" s="656"/>
      <c r="U32" s="656"/>
      <c r="V32" s="656"/>
      <c r="W32" s="656"/>
      <c r="X32" s="656"/>
      <c r="Y32" s="656"/>
      <c r="Z32" s="656"/>
      <c r="AA32" s="656"/>
      <c r="AB32" s="656"/>
      <c r="AC32" s="656"/>
      <c r="AD32" s="656"/>
      <c r="AE32" s="656"/>
      <c r="AF32" s="656"/>
      <c r="AG32" s="656"/>
      <c r="AH32" s="656"/>
      <c r="AI32" s="656"/>
      <c r="AJ32" s="656"/>
      <c r="AK32" s="656"/>
      <c r="AL32" s="656"/>
      <c r="AM32" s="656"/>
      <c r="AN32" s="656"/>
      <c r="AO32" s="656"/>
      <c r="AP32" s="656"/>
      <c r="AQ32" s="656"/>
      <c r="AR32" s="656"/>
      <c r="AS32" s="656"/>
      <c r="AT32" s="656"/>
      <c r="AU32" s="656"/>
      <c r="AV32" s="656"/>
      <c r="AW32" s="656"/>
      <c r="AX32" s="656"/>
      <c r="AY32" s="656"/>
      <c r="AZ32" s="656"/>
      <c r="BA32" s="656"/>
      <c r="BB32" s="656"/>
      <c r="BC32" s="656"/>
    </row>
    <row r="33" spans="1:55" s="173" customFormat="1" ht="14.1" customHeight="1">
      <c r="A33" s="155"/>
      <c r="B33" s="156" t="s">
        <v>2770</v>
      </c>
      <c r="C33" s="155"/>
      <c r="D33" s="165"/>
      <c r="E33" s="1149">
        <f t="shared" si="0"/>
        <v>68349.984012002998</v>
      </c>
      <c r="F33" s="652"/>
      <c r="G33" s="652">
        <f>'33'!AS65</f>
        <v>49035.846476775085</v>
      </c>
      <c r="H33" s="652"/>
      <c r="I33" s="652">
        <f>'33'!AT65</f>
        <v>19314.13753522791</v>
      </c>
      <c r="J33" s="445"/>
      <c r="K33" s="154"/>
      <c r="L33" s="154"/>
      <c r="M33" s="154"/>
      <c r="N33" s="154"/>
      <c r="O33" s="154"/>
      <c r="P33" s="656"/>
      <c r="Q33" s="656"/>
      <c r="R33" s="656"/>
      <c r="S33" s="656"/>
      <c r="T33" s="656"/>
      <c r="U33" s="656"/>
      <c r="V33" s="656"/>
      <c r="W33" s="656"/>
      <c r="X33" s="656"/>
      <c r="Y33" s="656"/>
      <c r="Z33" s="656"/>
      <c r="AA33" s="656"/>
      <c r="AB33" s="656"/>
      <c r="AC33" s="656"/>
      <c r="AD33" s="656"/>
      <c r="AE33" s="656"/>
      <c r="AF33" s="656"/>
      <c r="AG33" s="656"/>
      <c r="AH33" s="656"/>
      <c r="AI33" s="656"/>
      <c r="AJ33" s="656"/>
      <c r="AK33" s="656"/>
      <c r="AL33" s="656"/>
      <c r="AM33" s="656"/>
      <c r="AN33" s="656"/>
      <c r="AO33" s="656"/>
      <c r="AP33" s="656"/>
      <c r="AQ33" s="656"/>
      <c r="AR33" s="656"/>
      <c r="AS33" s="656"/>
      <c r="AT33" s="656"/>
      <c r="AU33" s="656"/>
      <c r="AV33" s="656"/>
      <c r="AW33" s="656"/>
      <c r="AX33" s="656"/>
      <c r="AY33" s="656"/>
      <c r="AZ33" s="656"/>
      <c r="BA33" s="656"/>
      <c r="BB33" s="656"/>
      <c r="BC33" s="656"/>
    </row>
    <row r="34" spans="1:55" s="173" customFormat="1" ht="14.1" customHeight="1">
      <c r="A34" s="155"/>
      <c r="B34" s="156" t="s">
        <v>2279</v>
      </c>
      <c r="C34" s="155"/>
      <c r="D34" s="165"/>
      <c r="E34" s="1149">
        <f t="shared" si="0"/>
        <v>177546.64579068049</v>
      </c>
      <c r="F34" s="652"/>
      <c r="G34" s="652">
        <f>'33'!AS66</f>
        <v>134615.88541749711</v>
      </c>
      <c r="H34" s="652"/>
      <c r="I34" s="652">
        <f>'33'!AT66</f>
        <v>42930.760373183395</v>
      </c>
      <c r="J34" s="445"/>
      <c r="K34" s="154"/>
      <c r="L34" s="154"/>
      <c r="M34" s="154"/>
      <c r="N34" s="154"/>
      <c r="O34" s="154"/>
      <c r="P34" s="656"/>
      <c r="Q34" s="656"/>
      <c r="R34" s="656"/>
      <c r="S34" s="656"/>
      <c r="T34" s="656"/>
      <c r="U34" s="656"/>
      <c r="V34" s="656"/>
      <c r="W34" s="656"/>
      <c r="X34" s="656"/>
      <c r="Y34" s="656"/>
      <c r="Z34" s="656"/>
      <c r="AA34" s="656"/>
      <c r="AB34" s="656"/>
      <c r="AC34" s="656"/>
      <c r="AD34" s="656"/>
      <c r="AE34" s="656"/>
      <c r="AF34" s="656"/>
      <c r="AG34" s="656"/>
      <c r="AH34" s="656"/>
      <c r="AI34" s="656"/>
      <c r="AJ34" s="656"/>
      <c r="AK34" s="656"/>
      <c r="AL34" s="656"/>
      <c r="AM34" s="656"/>
      <c r="AN34" s="656"/>
      <c r="AO34" s="656"/>
      <c r="AP34" s="656"/>
      <c r="AQ34" s="656"/>
      <c r="AR34" s="656"/>
      <c r="AS34" s="656"/>
      <c r="AT34" s="656"/>
      <c r="AU34" s="656"/>
      <c r="AV34" s="656"/>
      <c r="AW34" s="656"/>
      <c r="AX34" s="656"/>
      <c r="AY34" s="656"/>
      <c r="AZ34" s="656"/>
      <c r="BA34" s="656"/>
      <c r="BB34" s="656"/>
      <c r="BC34" s="656"/>
    </row>
    <row r="35" spans="1:55" s="173" customFormat="1" ht="14.1" customHeight="1">
      <c r="A35" s="155"/>
      <c r="B35" s="156" t="s">
        <v>2382</v>
      </c>
      <c r="C35" s="155"/>
      <c r="D35" s="165"/>
      <c r="E35" s="1149">
        <f t="shared" si="0"/>
        <v>864952.17050057778</v>
      </c>
      <c r="F35" s="652"/>
      <c r="G35" s="652">
        <f>'33'!AS67</f>
        <v>710737.20164789411</v>
      </c>
      <c r="H35" s="652"/>
      <c r="I35" s="652">
        <f>'33'!AT67</f>
        <v>154214.9688526837</v>
      </c>
      <c r="J35" s="445"/>
      <c r="K35" s="154"/>
      <c r="L35" s="154"/>
      <c r="M35" s="154"/>
      <c r="N35" s="154"/>
      <c r="O35" s="154"/>
      <c r="P35" s="656"/>
      <c r="Q35" s="656"/>
      <c r="R35" s="656"/>
      <c r="S35" s="656"/>
      <c r="T35" s="656"/>
      <c r="U35" s="656"/>
      <c r="V35" s="656"/>
      <c r="W35" s="656"/>
      <c r="X35" s="656"/>
      <c r="Y35" s="656"/>
      <c r="Z35" s="656"/>
      <c r="AA35" s="656"/>
      <c r="AB35" s="656"/>
      <c r="AC35" s="656"/>
      <c r="AD35" s="656"/>
      <c r="AE35" s="656"/>
      <c r="AF35" s="656"/>
      <c r="AG35" s="656"/>
      <c r="AH35" s="656"/>
      <c r="AI35" s="656"/>
      <c r="AJ35" s="656"/>
      <c r="AK35" s="656"/>
      <c r="AL35" s="656"/>
      <c r="AM35" s="656"/>
      <c r="AN35" s="656"/>
      <c r="AO35" s="656"/>
      <c r="AP35" s="656"/>
      <c r="AQ35" s="656"/>
      <c r="AR35" s="656"/>
      <c r="AS35" s="656"/>
      <c r="AT35" s="656"/>
      <c r="AU35" s="656"/>
      <c r="AV35" s="656"/>
      <c r="AW35" s="656"/>
      <c r="AX35" s="656"/>
      <c r="AY35" s="656"/>
      <c r="AZ35" s="656"/>
      <c r="BA35" s="656"/>
      <c r="BB35" s="656"/>
      <c r="BC35" s="656"/>
    </row>
    <row r="36" spans="1:55" s="173" customFormat="1" ht="14.1" customHeight="1">
      <c r="A36" s="3094" t="s">
        <v>380</v>
      </c>
      <c r="B36" s="3094"/>
      <c r="C36" s="3094"/>
      <c r="D36" s="162"/>
      <c r="E36" s="652"/>
      <c r="F36" s="652"/>
      <c r="G36" s="652"/>
      <c r="H36" s="652"/>
      <c r="I36" s="652"/>
      <c r="J36" s="445"/>
      <c r="K36" s="445"/>
      <c r="L36" s="445"/>
      <c r="M36" s="445"/>
      <c r="N36" s="445"/>
      <c r="O36" s="656"/>
      <c r="P36" s="656"/>
      <c r="Q36" s="656"/>
      <c r="R36" s="656"/>
      <c r="S36" s="656"/>
      <c r="T36" s="656"/>
      <c r="U36" s="656"/>
      <c r="V36" s="656"/>
      <c r="W36" s="656"/>
      <c r="X36" s="656"/>
      <c r="Y36" s="656"/>
      <c r="Z36" s="656"/>
      <c r="AA36" s="656"/>
      <c r="AB36" s="656"/>
      <c r="AC36" s="656"/>
      <c r="AD36" s="656"/>
      <c r="AE36" s="656"/>
      <c r="AF36" s="656"/>
      <c r="AG36" s="656"/>
      <c r="AH36" s="656"/>
      <c r="AI36" s="656"/>
      <c r="AJ36" s="656"/>
      <c r="AK36" s="656"/>
      <c r="AL36" s="656"/>
      <c r="AM36" s="656"/>
      <c r="AN36" s="656"/>
      <c r="AO36" s="656"/>
      <c r="AP36" s="656"/>
      <c r="AQ36" s="656"/>
      <c r="AR36" s="656"/>
      <c r="AS36" s="656"/>
      <c r="AT36" s="656"/>
      <c r="AU36" s="656"/>
      <c r="AV36" s="656"/>
      <c r="AW36" s="656"/>
      <c r="AX36" s="656"/>
      <c r="AY36" s="656"/>
      <c r="AZ36" s="656"/>
      <c r="BA36" s="656"/>
      <c r="BB36" s="656"/>
      <c r="BC36" s="656"/>
    </row>
    <row r="37" spans="1:55" s="173" customFormat="1" ht="14.1" customHeight="1">
      <c r="A37" s="155"/>
      <c r="B37" s="156" t="s">
        <v>2224</v>
      </c>
      <c r="C37" s="155"/>
      <c r="D37" s="165"/>
      <c r="E37" s="1149">
        <f t="shared" si="0"/>
        <v>1095.1177927767474</v>
      </c>
      <c r="F37" s="652"/>
      <c r="G37" s="652">
        <f>'33'!AS68</f>
        <v>625.20091574427852</v>
      </c>
      <c r="H37" s="652"/>
      <c r="I37" s="652">
        <f>'33'!AT68</f>
        <v>469.9168770324689</v>
      </c>
      <c r="J37" s="445"/>
      <c r="K37" s="154"/>
      <c r="L37" s="154"/>
      <c r="M37" s="154"/>
      <c r="N37" s="154"/>
      <c r="O37" s="154"/>
      <c r="P37" s="656"/>
      <c r="Q37" s="656"/>
      <c r="R37" s="656"/>
      <c r="S37" s="656"/>
      <c r="T37" s="656"/>
      <c r="U37" s="656"/>
      <c r="V37" s="656"/>
      <c r="W37" s="656"/>
      <c r="X37" s="656"/>
      <c r="Y37" s="656"/>
      <c r="Z37" s="656"/>
      <c r="AA37" s="656"/>
      <c r="AB37" s="656"/>
      <c r="AC37" s="656"/>
      <c r="AD37" s="656"/>
      <c r="AE37" s="656"/>
      <c r="AF37" s="656"/>
      <c r="AG37" s="656"/>
      <c r="AH37" s="656"/>
      <c r="AI37" s="656"/>
      <c r="AJ37" s="656"/>
      <c r="AK37" s="656"/>
      <c r="AL37" s="656"/>
      <c r="AM37" s="656"/>
      <c r="AN37" s="656"/>
      <c r="AO37" s="656"/>
      <c r="AP37" s="656"/>
      <c r="AQ37" s="656"/>
      <c r="AR37" s="656"/>
      <c r="AS37" s="656"/>
      <c r="AT37" s="656"/>
      <c r="AU37" s="656"/>
      <c r="AV37" s="656"/>
      <c r="AW37" s="656"/>
      <c r="AX37" s="656"/>
      <c r="AY37" s="656"/>
      <c r="AZ37" s="656"/>
      <c r="BA37" s="656"/>
      <c r="BB37" s="656"/>
      <c r="BC37" s="656"/>
    </row>
    <row r="38" spans="1:55" s="173" customFormat="1" ht="14.1" customHeight="1">
      <c r="A38" s="155"/>
      <c r="B38" s="156" t="s">
        <v>2189</v>
      </c>
      <c r="C38" s="155"/>
      <c r="D38" s="165"/>
      <c r="E38" s="1149">
        <f t="shared" si="0"/>
        <v>2847.9306827072514</v>
      </c>
      <c r="F38" s="652"/>
      <c r="G38" s="652">
        <f>'33'!AS69</f>
        <v>1737.5569730622635</v>
      </c>
      <c r="H38" s="652"/>
      <c r="I38" s="652">
        <f>'33'!AT69</f>
        <v>1110.3737096449881</v>
      </c>
      <c r="J38" s="445"/>
      <c r="K38" s="154"/>
      <c r="L38" s="154"/>
      <c r="M38" s="154"/>
      <c r="N38" s="154"/>
      <c r="O38" s="154"/>
      <c r="P38" s="656"/>
      <c r="Q38" s="656"/>
      <c r="R38" s="656"/>
      <c r="S38" s="656"/>
      <c r="T38" s="656"/>
      <c r="U38" s="656"/>
      <c r="V38" s="656"/>
      <c r="W38" s="656"/>
      <c r="X38" s="656"/>
      <c r="Y38" s="656"/>
      <c r="Z38" s="656"/>
      <c r="AA38" s="656"/>
      <c r="AB38" s="656"/>
      <c r="AC38" s="656"/>
      <c r="AD38" s="656"/>
      <c r="AE38" s="656"/>
      <c r="AF38" s="656"/>
      <c r="AG38" s="656"/>
      <c r="AH38" s="656"/>
      <c r="AI38" s="656"/>
      <c r="AJ38" s="656"/>
      <c r="AK38" s="656"/>
      <c r="AL38" s="656"/>
      <c r="AM38" s="656"/>
      <c r="AN38" s="656"/>
      <c r="AO38" s="656"/>
      <c r="AP38" s="656"/>
      <c r="AQ38" s="656"/>
      <c r="AR38" s="656"/>
      <c r="AS38" s="656"/>
      <c r="AT38" s="656"/>
      <c r="AU38" s="656"/>
      <c r="AV38" s="656"/>
      <c r="AW38" s="656"/>
      <c r="AX38" s="656"/>
      <c r="AY38" s="656"/>
      <c r="AZ38" s="656"/>
      <c r="BA38" s="656"/>
      <c r="BB38" s="656"/>
      <c r="BC38" s="656"/>
    </row>
    <row r="39" spans="1:55" s="173" customFormat="1" ht="14.1" customHeight="1">
      <c r="A39" s="156"/>
      <c r="B39" s="156" t="s">
        <v>2815</v>
      </c>
      <c r="C39" s="156"/>
      <c r="D39" s="165"/>
      <c r="E39" s="1149">
        <f t="shared" si="0"/>
        <v>3735.6647653070995</v>
      </c>
      <c r="F39" s="652"/>
      <c r="G39" s="652">
        <f>'33'!AS70</f>
        <v>2559.6837534807137</v>
      </c>
      <c r="H39" s="652"/>
      <c r="I39" s="652">
        <f>'33'!AT70</f>
        <v>1175.9810118263856</v>
      </c>
      <c r="J39" s="445"/>
      <c r="K39" s="154"/>
      <c r="L39" s="154"/>
      <c r="M39" s="154"/>
      <c r="N39" s="154"/>
      <c r="O39" s="154"/>
      <c r="P39" s="656"/>
      <c r="Q39" s="656"/>
      <c r="R39" s="656"/>
      <c r="S39" s="656"/>
      <c r="T39" s="656"/>
      <c r="U39" s="656"/>
      <c r="V39" s="656"/>
      <c r="W39" s="656"/>
      <c r="X39" s="656"/>
      <c r="Y39" s="656"/>
      <c r="Z39" s="656"/>
      <c r="AA39" s="656"/>
      <c r="AB39" s="656"/>
      <c r="AC39" s="656"/>
      <c r="AD39" s="656"/>
      <c r="AE39" s="656"/>
      <c r="AF39" s="656"/>
      <c r="AG39" s="656"/>
      <c r="AH39" s="656"/>
      <c r="AI39" s="656"/>
      <c r="AJ39" s="656"/>
      <c r="AK39" s="656"/>
      <c r="AL39" s="656"/>
      <c r="AM39" s="656"/>
      <c r="AN39" s="656"/>
      <c r="AO39" s="656"/>
      <c r="AP39" s="656"/>
      <c r="AQ39" s="656"/>
      <c r="AR39" s="656"/>
      <c r="AS39" s="656"/>
      <c r="AT39" s="656"/>
      <c r="AU39" s="656"/>
      <c r="AV39" s="656"/>
      <c r="AW39" s="656"/>
      <c r="AX39" s="656"/>
      <c r="AY39" s="656"/>
      <c r="AZ39" s="656"/>
      <c r="BA39" s="656"/>
      <c r="BB39" s="656"/>
      <c r="BC39" s="656"/>
    </row>
    <row r="40" spans="1:55" s="173" customFormat="1" ht="14.1" customHeight="1">
      <c r="A40" s="156"/>
      <c r="B40" s="156" t="s">
        <v>2611</v>
      </c>
      <c r="C40" s="156"/>
      <c r="D40" s="165"/>
      <c r="E40" s="1149">
        <f t="shared" si="0"/>
        <v>6659.0165712112321</v>
      </c>
      <c r="F40" s="652"/>
      <c r="G40" s="652">
        <f>'33'!AS71</f>
        <v>4604.7627695079782</v>
      </c>
      <c r="H40" s="652"/>
      <c r="I40" s="652">
        <f>'33'!AT71</f>
        <v>2054.2538017032539</v>
      </c>
      <c r="J40" s="445"/>
      <c r="K40" s="154"/>
      <c r="L40" s="154"/>
      <c r="M40" s="154"/>
      <c r="N40" s="154"/>
      <c r="O40" s="154"/>
      <c r="P40" s="656"/>
      <c r="Q40" s="656"/>
      <c r="R40" s="656"/>
      <c r="S40" s="656"/>
      <c r="T40" s="656"/>
      <c r="U40" s="656"/>
      <c r="V40" s="656"/>
      <c r="W40" s="656"/>
      <c r="X40" s="656"/>
      <c r="Y40" s="656"/>
      <c r="Z40" s="656"/>
      <c r="AA40" s="656"/>
      <c r="AB40" s="656"/>
      <c r="AC40" s="656"/>
      <c r="AD40" s="656"/>
      <c r="AE40" s="656"/>
      <c r="AF40" s="656"/>
      <c r="AG40" s="656"/>
      <c r="AH40" s="656"/>
      <c r="AI40" s="656"/>
      <c r="AJ40" s="656"/>
      <c r="AK40" s="656"/>
      <c r="AL40" s="656"/>
      <c r="AM40" s="656"/>
      <c r="AN40" s="656"/>
      <c r="AO40" s="656"/>
      <c r="AP40" s="656"/>
      <c r="AQ40" s="656"/>
      <c r="AR40" s="656"/>
      <c r="AS40" s="656"/>
      <c r="AT40" s="656"/>
      <c r="AU40" s="656"/>
      <c r="AV40" s="656"/>
      <c r="AW40" s="656"/>
      <c r="AX40" s="656"/>
      <c r="AY40" s="656"/>
      <c r="AZ40" s="656"/>
      <c r="BA40" s="656"/>
      <c r="BB40" s="656"/>
      <c r="BC40" s="656"/>
    </row>
    <row r="41" spans="1:55" s="173" customFormat="1" ht="14.1" customHeight="1">
      <c r="A41" s="156"/>
      <c r="B41" s="156" t="s">
        <v>2251</v>
      </c>
      <c r="C41" s="156"/>
      <c r="D41" s="165"/>
      <c r="E41" s="1149">
        <f t="shared" si="0"/>
        <v>12192.524078155806</v>
      </c>
      <c r="F41" s="652"/>
      <c r="G41" s="652">
        <f>'33'!AS72</f>
        <v>8581.299464275955</v>
      </c>
      <c r="H41" s="652"/>
      <c r="I41" s="652">
        <f>'33'!AT72</f>
        <v>3611.2246138798509</v>
      </c>
      <c r="J41" s="445"/>
      <c r="K41" s="154"/>
      <c r="L41" s="154"/>
      <c r="M41" s="154"/>
      <c r="N41" s="154"/>
      <c r="O41" s="154"/>
      <c r="P41" s="656"/>
      <c r="Q41" s="656"/>
      <c r="R41" s="656"/>
      <c r="S41" s="656"/>
      <c r="T41" s="656"/>
      <c r="U41" s="656"/>
      <c r="V41" s="656"/>
      <c r="W41" s="656"/>
      <c r="X41" s="656"/>
      <c r="Y41" s="656"/>
      <c r="Z41" s="656"/>
      <c r="AA41" s="656"/>
      <c r="AB41" s="656"/>
      <c r="AC41" s="656"/>
      <c r="AD41" s="656"/>
      <c r="AE41" s="656"/>
      <c r="AF41" s="656"/>
      <c r="AG41" s="656"/>
      <c r="AH41" s="656"/>
      <c r="AI41" s="656"/>
      <c r="AJ41" s="656"/>
      <c r="AK41" s="656"/>
      <c r="AL41" s="656"/>
      <c r="AM41" s="656"/>
      <c r="AN41" s="656"/>
      <c r="AO41" s="656"/>
      <c r="AP41" s="656"/>
      <c r="AQ41" s="656"/>
      <c r="AR41" s="656"/>
      <c r="AS41" s="656"/>
      <c r="AT41" s="656"/>
      <c r="AU41" s="656"/>
      <c r="AV41" s="656"/>
      <c r="AW41" s="656"/>
      <c r="AX41" s="656"/>
      <c r="AY41" s="656"/>
      <c r="AZ41" s="656"/>
      <c r="BA41" s="656"/>
      <c r="BB41" s="656"/>
      <c r="BC41" s="656"/>
    </row>
    <row r="42" spans="1:55" s="173" customFormat="1" ht="14.1" customHeight="1">
      <c r="A42" s="156"/>
      <c r="B42" s="156" t="s">
        <v>2284</v>
      </c>
      <c r="C42" s="156"/>
      <c r="D42" s="165"/>
      <c r="E42" s="1149">
        <f t="shared" si="0"/>
        <v>27527.331313706214</v>
      </c>
      <c r="F42" s="652"/>
      <c r="G42" s="652">
        <f>'33'!AS73</f>
        <v>20459.010126690133</v>
      </c>
      <c r="H42" s="652"/>
      <c r="I42" s="652">
        <f>'33'!AT73</f>
        <v>7068.3211870160803</v>
      </c>
      <c r="J42" s="445"/>
      <c r="K42" s="154"/>
      <c r="L42" s="154"/>
      <c r="M42" s="154"/>
      <c r="N42" s="154"/>
      <c r="O42" s="154"/>
      <c r="P42" s="656"/>
      <c r="Q42" s="656"/>
      <c r="R42" s="656"/>
      <c r="S42" s="656"/>
      <c r="T42" s="656"/>
      <c r="U42" s="656"/>
      <c r="V42" s="656"/>
      <c r="W42" s="656"/>
      <c r="X42" s="656"/>
      <c r="Y42" s="656"/>
      <c r="Z42" s="656"/>
      <c r="AA42" s="656"/>
      <c r="AB42" s="656"/>
      <c r="AC42" s="656"/>
      <c r="AD42" s="656"/>
      <c r="AE42" s="656"/>
      <c r="AF42" s="656"/>
      <c r="AG42" s="656"/>
      <c r="AH42" s="656"/>
      <c r="AI42" s="656"/>
      <c r="AJ42" s="656"/>
      <c r="AK42" s="656"/>
      <c r="AL42" s="656"/>
      <c r="AM42" s="656"/>
      <c r="AN42" s="656"/>
      <c r="AO42" s="656"/>
      <c r="AP42" s="656"/>
      <c r="AQ42" s="656"/>
      <c r="AR42" s="656"/>
      <c r="AS42" s="656"/>
      <c r="AT42" s="656"/>
      <c r="AU42" s="656"/>
      <c r="AV42" s="656"/>
      <c r="AW42" s="656"/>
      <c r="AX42" s="656"/>
      <c r="AY42" s="656"/>
      <c r="AZ42" s="656"/>
      <c r="BA42" s="656"/>
      <c r="BB42" s="656"/>
      <c r="BC42" s="656"/>
    </row>
    <row r="43" spans="1:55" s="173" customFormat="1" ht="14.1" customHeight="1">
      <c r="A43" s="156"/>
      <c r="B43" s="156" t="s">
        <v>2612</v>
      </c>
      <c r="C43" s="156"/>
      <c r="D43" s="165"/>
      <c r="E43" s="1149">
        <f t="shared" si="0"/>
        <v>96907.257511027739</v>
      </c>
      <c r="F43" s="652"/>
      <c r="G43" s="652">
        <f>'33'!AS74</f>
        <v>81785.627440052675</v>
      </c>
      <c r="H43" s="652"/>
      <c r="I43" s="652">
        <f>'33'!AT74</f>
        <v>15121.630070975059</v>
      </c>
      <c r="J43" s="445"/>
      <c r="K43" s="154"/>
      <c r="L43" s="154"/>
      <c r="M43" s="154"/>
      <c r="N43" s="154"/>
      <c r="O43" s="154"/>
      <c r="P43" s="656"/>
      <c r="Q43" s="656"/>
      <c r="R43" s="656"/>
      <c r="S43" s="656"/>
      <c r="T43" s="656"/>
      <c r="U43" s="656"/>
      <c r="V43" s="656"/>
      <c r="W43" s="656"/>
      <c r="X43" s="656"/>
      <c r="Y43" s="656"/>
      <c r="Z43" s="656"/>
      <c r="AA43" s="656"/>
      <c r="AB43" s="656"/>
      <c r="AC43" s="656"/>
      <c r="AD43" s="656"/>
      <c r="AE43" s="656"/>
      <c r="AF43" s="656"/>
      <c r="AG43" s="656"/>
      <c r="AH43" s="656"/>
      <c r="AI43" s="656"/>
      <c r="AJ43" s="656"/>
      <c r="AK43" s="656"/>
      <c r="AL43" s="656"/>
      <c r="AM43" s="656"/>
      <c r="AN43" s="656"/>
      <c r="AO43" s="656"/>
      <c r="AP43" s="656"/>
      <c r="AQ43" s="656"/>
      <c r="AR43" s="656"/>
      <c r="AS43" s="656"/>
      <c r="AT43" s="656"/>
      <c r="AU43" s="656"/>
      <c r="AV43" s="656"/>
      <c r="AW43" s="656"/>
      <c r="AX43" s="656"/>
      <c r="AY43" s="656"/>
      <c r="AZ43" s="656"/>
      <c r="BA43" s="656"/>
      <c r="BB43" s="656"/>
      <c r="BC43" s="656"/>
    </row>
    <row r="44" spans="1:55" s="173" customFormat="1" ht="14.1" customHeight="1">
      <c r="A44" s="156"/>
      <c r="B44" s="156" t="s">
        <v>2704</v>
      </c>
      <c r="C44" s="156"/>
      <c r="D44" s="165"/>
      <c r="E44" s="1149">
        <f t="shared" si="0"/>
        <v>137509.17661989102</v>
      </c>
      <c r="F44" s="652"/>
      <c r="G44" s="652">
        <f>'33'!AS75</f>
        <v>114776.6087383472</v>
      </c>
      <c r="H44" s="652"/>
      <c r="I44" s="652">
        <f>'33'!AT75</f>
        <v>22732.567881543815</v>
      </c>
      <c r="J44" s="445"/>
      <c r="K44" s="154"/>
      <c r="L44" s="154"/>
      <c r="M44" s="154"/>
      <c r="N44" s="154"/>
      <c r="O44" s="154"/>
      <c r="P44" s="656"/>
      <c r="Q44" s="656"/>
      <c r="R44" s="656"/>
      <c r="S44" s="656"/>
      <c r="T44" s="656"/>
      <c r="U44" s="656"/>
      <c r="V44" s="656"/>
      <c r="W44" s="656"/>
      <c r="X44" s="656"/>
      <c r="Y44" s="656"/>
      <c r="Z44" s="656"/>
      <c r="AA44" s="656"/>
      <c r="AB44" s="656"/>
      <c r="AC44" s="656"/>
      <c r="AD44" s="656"/>
      <c r="AE44" s="656"/>
      <c r="AF44" s="656"/>
      <c r="AG44" s="656"/>
      <c r="AH44" s="656"/>
      <c r="AI44" s="656"/>
      <c r="AJ44" s="656"/>
      <c r="AK44" s="656"/>
      <c r="AL44" s="656"/>
      <c r="AM44" s="656"/>
      <c r="AN44" s="656"/>
      <c r="AO44" s="656"/>
      <c r="AP44" s="656"/>
      <c r="AQ44" s="656"/>
      <c r="AR44" s="656"/>
      <c r="AS44" s="656"/>
      <c r="AT44" s="656"/>
      <c r="AU44" s="656"/>
      <c r="AV44" s="656"/>
      <c r="AW44" s="656"/>
      <c r="AX44" s="656"/>
      <c r="AY44" s="656"/>
      <c r="AZ44" s="656"/>
      <c r="BA44" s="656"/>
      <c r="BB44" s="656"/>
      <c r="BC44" s="656"/>
    </row>
    <row r="45" spans="1:55" s="173" customFormat="1" ht="14.1" customHeight="1">
      <c r="A45" s="156"/>
      <c r="B45" s="156" t="s">
        <v>2318</v>
      </c>
      <c r="C45" s="156"/>
      <c r="D45" s="165"/>
      <c r="E45" s="1149">
        <f t="shared" si="0"/>
        <v>320172.69868683635</v>
      </c>
      <c r="F45" s="652"/>
      <c r="G45" s="652">
        <f>'33'!AS76</f>
        <v>272949.38215165591</v>
      </c>
      <c r="H45" s="652"/>
      <c r="I45" s="652">
        <f>'33'!AT76</f>
        <v>47223.316535180413</v>
      </c>
      <c r="J45" s="445"/>
      <c r="K45" s="154"/>
      <c r="L45" s="154"/>
      <c r="M45" s="154"/>
      <c r="N45" s="154"/>
      <c r="O45" s="154"/>
      <c r="P45" s="656"/>
      <c r="Q45" s="656"/>
      <c r="R45" s="656"/>
      <c r="S45" s="656"/>
      <c r="T45" s="656"/>
      <c r="U45" s="656"/>
      <c r="V45" s="656"/>
      <c r="W45" s="656"/>
      <c r="X45" s="656"/>
      <c r="Y45" s="656"/>
      <c r="Z45" s="656"/>
      <c r="AA45" s="656"/>
      <c r="AB45" s="656"/>
      <c r="AC45" s="656"/>
      <c r="AD45" s="656"/>
      <c r="AE45" s="656"/>
      <c r="AF45" s="656"/>
      <c r="AG45" s="656"/>
      <c r="AH45" s="656"/>
      <c r="AI45" s="656"/>
      <c r="AJ45" s="656"/>
      <c r="AK45" s="656"/>
      <c r="AL45" s="656"/>
      <c r="AM45" s="656"/>
      <c r="AN45" s="656"/>
      <c r="AO45" s="656"/>
      <c r="AP45" s="656"/>
      <c r="AQ45" s="656"/>
      <c r="AR45" s="656"/>
      <c r="AS45" s="656"/>
      <c r="AT45" s="656"/>
      <c r="AU45" s="656"/>
      <c r="AV45" s="656"/>
      <c r="AW45" s="656"/>
      <c r="AX45" s="656"/>
      <c r="AY45" s="656"/>
      <c r="AZ45" s="656"/>
      <c r="BA45" s="656"/>
      <c r="BB45" s="656"/>
      <c r="BC45" s="656"/>
    </row>
    <row r="46" spans="1:55" s="173" customFormat="1" ht="14.1" customHeight="1">
      <c r="A46" s="156"/>
      <c r="B46" s="156" t="s">
        <v>2288</v>
      </c>
      <c r="C46" s="156"/>
      <c r="D46" s="165"/>
      <c r="E46" s="1149">
        <f t="shared" si="0"/>
        <v>1287666.457779397</v>
      </c>
      <c r="F46" s="652"/>
      <c r="G46" s="652">
        <f>'33'!AS77</f>
        <v>1076431.5549727937</v>
      </c>
      <c r="H46" s="652"/>
      <c r="I46" s="652">
        <f>'33'!AT77</f>
        <v>211234.90280660326</v>
      </c>
      <c r="J46" s="445"/>
      <c r="K46" s="154"/>
      <c r="L46" s="154"/>
      <c r="M46" s="154"/>
      <c r="N46" s="154"/>
      <c r="O46" s="154"/>
      <c r="P46" s="656"/>
      <c r="Q46" s="656"/>
      <c r="R46" s="656"/>
      <c r="S46" s="656"/>
      <c r="T46" s="656"/>
      <c r="U46" s="656"/>
      <c r="V46" s="656"/>
      <c r="W46" s="656"/>
      <c r="X46" s="656"/>
      <c r="Y46" s="656"/>
      <c r="Z46" s="656"/>
      <c r="AA46" s="656"/>
      <c r="AB46" s="656"/>
      <c r="AC46" s="656"/>
      <c r="AD46" s="656"/>
      <c r="AE46" s="656"/>
      <c r="AF46" s="656"/>
      <c r="AG46" s="656"/>
      <c r="AH46" s="656"/>
      <c r="AI46" s="656"/>
      <c r="AJ46" s="656"/>
      <c r="AK46" s="656"/>
      <c r="AL46" s="656"/>
      <c r="AM46" s="656"/>
      <c r="AN46" s="656"/>
      <c r="AO46" s="656"/>
      <c r="AP46" s="656"/>
      <c r="AQ46" s="656"/>
      <c r="AR46" s="656"/>
      <c r="AS46" s="656"/>
      <c r="AT46" s="656"/>
      <c r="AU46" s="656"/>
      <c r="AV46" s="656"/>
      <c r="AW46" s="656"/>
      <c r="AX46" s="656"/>
      <c r="AY46" s="656"/>
      <c r="AZ46" s="656"/>
      <c r="BA46" s="656"/>
      <c r="BB46" s="656"/>
      <c r="BC46" s="656"/>
    </row>
    <row r="47" spans="1:55" s="173" customFormat="1" ht="14.1" customHeight="1">
      <c r="A47" s="3094" t="s">
        <v>355</v>
      </c>
      <c r="B47" s="3094"/>
      <c r="C47" s="3094"/>
      <c r="D47" s="165"/>
      <c r="E47" s="652"/>
      <c r="F47" s="652"/>
      <c r="G47" s="652"/>
      <c r="H47" s="652"/>
      <c r="I47" s="652"/>
      <c r="J47" s="445"/>
      <c r="K47" s="445"/>
      <c r="L47" s="445"/>
      <c r="M47" s="445"/>
      <c r="N47" s="445"/>
      <c r="O47" s="656"/>
      <c r="P47" s="656"/>
      <c r="Q47" s="656"/>
      <c r="R47" s="656"/>
      <c r="S47" s="656"/>
      <c r="T47" s="656"/>
      <c r="U47" s="656"/>
      <c r="V47" s="656"/>
      <c r="W47" s="656"/>
      <c r="X47" s="656"/>
      <c r="Y47" s="656"/>
      <c r="Z47" s="656"/>
      <c r="AA47" s="656"/>
      <c r="AB47" s="656"/>
      <c r="AC47" s="656"/>
      <c r="AD47" s="656"/>
      <c r="AE47" s="656"/>
      <c r="AF47" s="656"/>
      <c r="AG47" s="656"/>
      <c r="AH47" s="656"/>
      <c r="AI47" s="656"/>
      <c r="AJ47" s="656"/>
      <c r="AK47" s="656"/>
      <c r="AL47" s="656"/>
      <c r="AM47" s="656"/>
      <c r="AN47" s="656"/>
      <c r="AO47" s="656"/>
      <c r="AP47" s="656"/>
      <c r="AQ47" s="656"/>
      <c r="AR47" s="656"/>
      <c r="AS47" s="656"/>
      <c r="AT47" s="656"/>
      <c r="AU47" s="656"/>
      <c r="AV47" s="656"/>
      <c r="AW47" s="656"/>
      <c r="AX47" s="656"/>
      <c r="AY47" s="656"/>
      <c r="AZ47" s="656"/>
      <c r="BA47" s="656"/>
      <c r="BB47" s="656"/>
      <c r="BC47" s="656"/>
    </row>
    <row r="48" spans="1:55" s="173" customFormat="1" ht="14.1" customHeight="1">
      <c r="A48" s="156"/>
      <c r="B48" s="156" t="s">
        <v>2188</v>
      </c>
      <c r="C48" s="156"/>
      <c r="D48" s="165"/>
      <c r="E48" s="1149">
        <f t="shared" si="0"/>
        <v>1004.245175709277</v>
      </c>
      <c r="F48" s="652"/>
      <c r="G48" s="652">
        <f>'33'!AS78</f>
        <v>546.72657937866825</v>
      </c>
      <c r="H48" s="652"/>
      <c r="I48" s="652">
        <f>'33'!AT78</f>
        <v>457.51859633060866</v>
      </c>
      <c r="J48" s="445"/>
      <c r="K48" s="154"/>
      <c r="L48" s="154"/>
      <c r="M48" s="154"/>
      <c r="N48" s="154"/>
      <c r="O48" s="154"/>
      <c r="P48" s="656"/>
      <c r="Q48" s="656"/>
      <c r="R48" s="656"/>
      <c r="S48" s="656"/>
      <c r="T48" s="656"/>
      <c r="U48" s="656"/>
      <c r="V48" s="656"/>
      <c r="W48" s="656"/>
      <c r="X48" s="656"/>
      <c r="Y48" s="656"/>
      <c r="Z48" s="656"/>
      <c r="AA48" s="656"/>
      <c r="AB48" s="656"/>
      <c r="AC48" s="656"/>
      <c r="AD48" s="656"/>
      <c r="AE48" s="656"/>
      <c r="AF48" s="656"/>
      <c r="AG48" s="656"/>
      <c r="AH48" s="656"/>
      <c r="AI48" s="656"/>
      <c r="AJ48" s="656"/>
      <c r="AK48" s="656"/>
      <c r="AL48" s="656"/>
      <c r="AM48" s="656"/>
      <c r="AN48" s="656"/>
      <c r="AO48" s="656"/>
      <c r="AP48" s="656"/>
      <c r="AQ48" s="656"/>
      <c r="AR48" s="656"/>
      <c r="AS48" s="656"/>
      <c r="AT48" s="656"/>
      <c r="AU48" s="656"/>
      <c r="AV48" s="656"/>
      <c r="AW48" s="656"/>
      <c r="AX48" s="656"/>
      <c r="AY48" s="656"/>
      <c r="AZ48" s="656"/>
      <c r="BA48" s="656"/>
      <c r="BB48" s="656"/>
      <c r="BC48" s="656"/>
    </row>
    <row r="49" spans="1:55" s="173" customFormat="1" ht="14.1" customHeight="1">
      <c r="A49" s="156"/>
      <c r="B49" s="156" t="s">
        <v>2189</v>
      </c>
      <c r="C49" s="156"/>
      <c r="D49" s="165"/>
      <c r="E49" s="1149">
        <f t="shared" si="0"/>
        <v>2689.8024872903384</v>
      </c>
      <c r="F49" s="652"/>
      <c r="G49" s="652">
        <f>'33'!AS79</f>
        <v>1600.4539810008134</v>
      </c>
      <c r="H49" s="652"/>
      <c r="I49" s="652">
        <f>'33'!AT79</f>
        <v>1089.3485062895249</v>
      </c>
      <c r="J49" s="445"/>
      <c r="K49" s="154"/>
      <c r="L49" s="154"/>
      <c r="M49" s="154"/>
      <c r="N49" s="154"/>
      <c r="O49" s="154"/>
      <c r="P49" s="656"/>
      <c r="Q49" s="656"/>
      <c r="R49" s="656"/>
      <c r="S49" s="656"/>
      <c r="T49" s="656"/>
      <c r="U49" s="656"/>
      <c r="V49" s="656"/>
      <c r="W49" s="656"/>
      <c r="X49" s="656"/>
      <c r="Y49" s="656"/>
      <c r="Z49" s="656"/>
      <c r="AA49" s="656"/>
      <c r="AB49" s="656"/>
      <c r="AC49" s="656"/>
      <c r="AD49" s="656"/>
      <c r="AE49" s="656"/>
      <c r="AF49" s="656"/>
      <c r="AG49" s="656"/>
      <c r="AH49" s="656"/>
      <c r="AI49" s="656"/>
      <c r="AJ49" s="656"/>
      <c r="AK49" s="656"/>
      <c r="AL49" s="656"/>
      <c r="AM49" s="656"/>
      <c r="AN49" s="656"/>
      <c r="AO49" s="656"/>
      <c r="AP49" s="656"/>
      <c r="AQ49" s="656"/>
      <c r="AR49" s="656"/>
      <c r="AS49" s="656"/>
      <c r="AT49" s="656"/>
      <c r="AU49" s="656"/>
      <c r="AV49" s="656"/>
      <c r="AW49" s="656"/>
      <c r="AX49" s="656"/>
      <c r="AY49" s="656"/>
      <c r="AZ49" s="656"/>
      <c r="BA49" s="656"/>
      <c r="BB49" s="656"/>
      <c r="BC49" s="656"/>
    </row>
    <row r="50" spans="1:55" s="173" customFormat="1" ht="14.1" customHeight="1">
      <c r="A50" s="156"/>
      <c r="B50" s="156" t="s">
        <v>2410</v>
      </c>
      <c r="C50" s="156"/>
      <c r="D50" s="165"/>
      <c r="E50" s="1149">
        <f t="shared" si="0"/>
        <v>3850.4518082030891</v>
      </c>
      <c r="F50" s="652"/>
      <c r="G50" s="652">
        <f>'33'!AS80</f>
        <v>2622.3076011859416</v>
      </c>
      <c r="H50" s="652"/>
      <c r="I50" s="652">
        <f>'33'!AT80</f>
        <v>1228.1442070171474</v>
      </c>
      <c r="J50" s="445"/>
      <c r="K50" s="154"/>
      <c r="L50" s="154"/>
      <c r="M50" s="154"/>
      <c r="N50" s="154"/>
      <c r="O50" s="154"/>
      <c r="P50" s="656"/>
      <c r="Q50" s="656"/>
      <c r="R50" s="656"/>
      <c r="S50" s="656"/>
      <c r="T50" s="656"/>
      <c r="U50" s="656"/>
      <c r="V50" s="656"/>
      <c r="W50" s="656"/>
      <c r="X50" s="656"/>
      <c r="Y50" s="656"/>
      <c r="Z50" s="656"/>
      <c r="AA50" s="656"/>
      <c r="AB50" s="656"/>
      <c r="AC50" s="656"/>
      <c r="AD50" s="656"/>
      <c r="AE50" s="656"/>
      <c r="AF50" s="656"/>
      <c r="AG50" s="656"/>
      <c r="AH50" s="656"/>
      <c r="AI50" s="656"/>
      <c r="AJ50" s="656"/>
      <c r="AK50" s="656"/>
      <c r="AL50" s="656"/>
      <c r="AM50" s="656"/>
      <c r="AN50" s="656"/>
      <c r="AO50" s="656"/>
      <c r="AP50" s="656"/>
      <c r="AQ50" s="656"/>
      <c r="AR50" s="656"/>
      <c r="AS50" s="656"/>
      <c r="AT50" s="656"/>
      <c r="AU50" s="656"/>
      <c r="AV50" s="656"/>
      <c r="AW50" s="656"/>
      <c r="AX50" s="656"/>
      <c r="AY50" s="656"/>
      <c r="AZ50" s="656"/>
      <c r="BA50" s="656"/>
      <c r="BB50" s="656"/>
      <c r="BC50" s="656"/>
    </row>
    <row r="51" spans="1:55" s="173" customFormat="1" ht="14.1" customHeight="1">
      <c r="A51" s="155"/>
      <c r="B51" s="156" t="s">
        <v>2816</v>
      </c>
      <c r="C51" s="155"/>
      <c r="D51" s="165"/>
      <c r="E51" s="1149">
        <f t="shared" si="0"/>
        <v>6180.2390759623313</v>
      </c>
      <c r="F51" s="652"/>
      <c r="G51" s="652">
        <f>'33'!AS81</f>
        <v>4184.2111229361881</v>
      </c>
      <c r="H51" s="652"/>
      <c r="I51" s="652">
        <f>'33'!AT81</f>
        <v>1996.0279530261435</v>
      </c>
      <c r="J51" s="445"/>
      <c r="K51" s="154"/>
      <c r="L51" s="154"/>
      <c r="M51" s="154"/>
      <c r="N51" s="154"/>
      <c r="O51" s="154"/>
      <c r="P51" s="656"/>
      <c r="Q51" s="656"/>
      <c r="R51" s="656"/>
      <c r="S51" s="656"/>
      <c r="T51" s="656"/>
      <c r="U51" s="656"/>
      <c r="V51" s="656"/>
      <c r="W51" s="656"/>
      <c r="X51" s="656"/>
      <c r="Y51" s="656"/>
      <c r="Z51" s="656"/>
      <c r="AA51" s="656"/>
      <c r="AB51" s="656"/>
      <c r="AC51" s="656"/>
      <c r="AD51" s="656"/>
      <c r="AE51" s="656"/>
      <c r="AF51" s="656"/>
      <c r="AG51" s="656"/>
      <c r="AH51" s="656"/>
      <c r="AI51" s="656"/>
      <c r="AJ51" s="656"/>
      <c r="AK51" s="656"/>
      <c r="AL51" s="656"/>
      <c r="AM51" s="656"/>
      <c r="AN51" s="656"/>
      <c r="AO51" s="656"/>
      <c r="AP51" s="656"/>
      <c r="AQ51" s="656"/>
      <c r="AR51" s="656"/>
      <c r="AS51" s="656"/>
      <c r="AT51" s="656"/>
      <c r="AU51" s="656"/>
      <c r="AV51" s="656"/>
      <c r="AW51" s="656"/>
      <c r="AX51" s="656"/>
      <c r="AY51" s="656"/>
      <c r="AZ51" s="656"/>
      <c r="BA51" s="656"/>
      <c r="BB51" s="656"/>
      <c r="BC51" s="656"/>
    </row>
    <row r="52" spans="1:55" s="173" customFormat="1" ht="14.1" customHeight="1">
      <c r="A52" s="155"/>
      <c r="B52" s="156" t="s">
        <v>2192</v>
      </c>
      <c r="C52" s="155"/>
      <c r="D52" s="165"/>
      <c r="E52" s="1149">
        <f t="shared" si="0"/>
        <v>11926.688818046847</v>
      </c>
      <c r="F52" s="652"/>
      <c r="G52" s="652">
        <f>'33'!AS82</f>
        <v>8484.319348915662</v>
      </c>
      <c r="H52" s="652"/>
      <c r="I52" s="652">
        <f>'33'!AT82</f>
        <v>3442.3694691311848</v>
      </c>
      <c r="J52" s="445"/>
      <c r="K52" s="154"/>
      <c r="L52" s="154"/>
      <c r="M52" s="154"/>
      <c r="N52" s="154"/>
      <c r="O52" s="154"/>
      <c r="P52" s="656"/>
      <c r="Q52" s="656"/>
      <c r="R52" s="656"/>
      <c r="S52" s="656"/>
      <c r="T52" s="656"/>
      <c r="U52" s="656"/>
      <c r="V52" s="656"/>
      <c r="W52" s="656"/>
      <c r="X52" s="656"/>
      <c r="Y52" s="656"/>
      <c r="Z52" s="656"/>
      <c r="AA52" s="656"/>
      <c r="AB52" s="656"/>
      <c r="AC52" s="656"/>
      <c r="AD52" s="656"/>
      <c r="AE52" s="656"/>
      <c r="AF52" s="656"/>
      <c r="AG52" s="656"/>
      <c r="AH52" s="656"/>
      <c r="AI52" s="656"/>
      <c r="AJ52" s="656"/>
      <c r="AK52" s="656"/>
      <c r="AL52" s="656"/>
      <c r="AM52" s="656"/>
      <c r="AN52" s="656"/>
      <c r="AO52" s="656"/>
      <c r="AP52" s="656"/>
      <c r="AQ52" s="656"/>
      <c r="AR52" s="656"/>
      <c r="AS52" s="656"/>
      <c r="AT52" s="656"/>
      <c r="AU52" s="656"/>
      <c r="AV52" s="656"/>
      <c r="AW52" s="656"/>
      <c r="AX52" s="656"/>
      <c r="AY52" s="656"/>
      <c r="AZ52" s="656"/>
      <c r="BA52" s="656"/>
      <c r="BB52" s="656"/>
      <c r="BC52" s="656"/>
    </row>
    <row r="53" spans="1:55" s="173" customFormat="1" ht="14.1" customHeight="1">
      <c r="A53" s="155"/>
      <c r="B53" s="156" t="s">
        <v>2284</v>
      </c>
      <c r="C53" s="155"/>
      <c r="D53" s="165"/>
      <c r="E53" s="1149">
        <f t="shared" si="0"/>
        <v>27084.184826132139</v>
      </c>
      <c r="F53" s="652"/>
      <c r="G53" s="652">
        <f>'33'!AS83</f>
        <v>20341.15441644254</v>
      </c>
      <c r="H53" s="652"/>
      <c r="I53" s="652">
        <f>'33'!AT83</f>
        <v>6743.0304096895998</v>
      </c>
      <c r="J53" s="445"/>
      <c r="K53" s="154"/>
      <c r="L53" s="154"/>
      <c r="M53" s="154"/>
      <c r="N53" s="154"/>
      <c r="O53" s="154"/>
      <c r="P53" s="656"/>
      <c r="Q53" s="656"/>
      <c r="R53" s="656"/>
      <c r="S53" s="656"/>
      <c r="T53" s="656"/>
      <c r="U53" s="656"/>
      <c r="V53" s="656"/>
      <c r="W53" s="656"/>
      <c r="X53" s="656"/>
      <c r="Y53" s="656"/>
      <c r="Z53" s="656"/>
      <c r="AA53" s="656"/>
      <c r="AB53" s="656"/>
      <c r="AC53" s="656"/>
      <c r="AD53" s="656"/>
      <c r="AE53" s="656"/>
      <c r="AF53" s="656"/>
      <c r="AG53" s="656"/>
      <c r="AH53" s="656"/>
      <c r="AI53" s="656"/>
      <c r="AJ53" s="656"/>
      <c r="AK53" s="656"/>
      <c r="AL53" s="656"/>
      <c r="AM53" s="656"/>
      <c r="AN53" s="656"/>
      <c r="AO53" s="656"/>
      <c r="AP53" s="656"/>
      <c r="AQ53" s="656"/>
      <c r="AR53" s="656"/>
      <c r="AS53" s="656"/>
      <c r="AT53" s="656"/>
      <c r="AU53" s="656"/>
      <c r="AV53" s="656"/>
      <c r="AW53" s="656"/>
      <c r="AX53" s="656"/>
      <c r="AY53" s="656"/>
      <c r="AZ53" s="656"/>
      <c r="BA53" s="656"/>
      <c r="BB53" s="656"/>
      <c r="BC53" s="656"/>
    </row>
    <row r="54" spans="1:55" s="173" customFormat="1" ht="14.1" customHeight="1">
      <c r="A54" s="155"/>
      <c r="B54" s="156" t="s">
        <v>2194</v>
      </c>
      <c r="C54" s="155"/>
      <c r="D54" s="165"/>
      <c r="E54" s="1149">
        <f t="shared" si="0"/>
        <v>80255.54794046485</v>
      </c>
      <c r="F54" s="652"/>
      <c r="G54" s="652">
        <f>'33'!AS84</f>
        <v>66871.482149137461</v>
      </c>
      <c r="H54" s="652"/>
      <c r="I54" s="652">
        <f>'33'!AT84</f>
        <v>13384.065791327384</v>
      </c>
      <c r="J54" s="445"/>
      <c r="K54" s="154"/>
      <c r="L54" s="154"/>
      <c r="M54" s="154"/>
      <c r="N54" s="154"/>
      <c r="O54" s="154"/>
      <c r="P54" s="656"/>
      <c r="Q54" s="656"/>
      <c r="R54" s="656"/>
      <c r="S54" s="656"/>
      <c r="T54" s="656"/>
      <c r="U54" s="656"/>
      <c r="V54" s="656"/>
      <c r="W54" s="656"/>
      <c r="X54" s="656"/>
      <c r="Y54" s="656"/>
      <c r="Z54" s="656"/>
      <c r="AA54" s="656"/>
      <c r="AB54" s="656"/>
      <c r="AC54" s="656"/>
      <c r="AD54" s="656"/>
      <c r="AE54" s="656"/>
      <c r="AF54" s="656"/>
      <c r="AG54" s="656"/>
      <c r="AH54" s="656"/>
      <c r="AI54" s="656"/>
      <c r="AJ54" s="656"/>
      <c r="AK54" s="656"/>
      <c r="AL54" s="656"/>
      <c r="AM54" s="656"/>
      <c r="AN54" s="656"/>
      <c r="AO54" s="656"/>
      <c r="AP54" s="656"/>
      <c r="AQ54" s="656"/>
      <c r="AR54" s="656"/>
      <c r="AS54" s="656"/>
      <c r="AT54" s="656"/>
      <c r="AU54" s="656"/>
      <c r="AV54" s="656"/>
      <c r="AW54" s="656"/>
      <c r="AX54" s="656"/>
      <c r="AY54" s="656"/>
      <c r="AZ54" s="656"/>
      <c r="BA54" s="656"/>
      <c r="BB54" s="656"/>
      <c r="BC54" s="656"/>
    </row>
    <row r="55" spans="1:55" s="173" customFormat="1" ht="14.1" customHeight="1">
      <c r="A55" s="155"/>
      <c r="B55" s="156" t="s">
        <v>2203</v>
      </c>
      <c r="C55" s="155"/>
      <c r="D55" s="165"/>
      <c r="E55" s="1149">
        <f t="shared" si="0"/>
        <v>139177.60793680392</v>
      </c>
      <c r="F55" s="652"/>
      <c r="G55" s="652">
        <f>'33'!AS85</f>
        <v>116190.19249285803</v>
      </c>
      <c r="H55" s="652"/>
      <c r="I55" s="652">
        <f>'33'!AT85</f>
        <v>22987.415443945898</v>
      </c>
      <c r="J55" s="445"/>
      <c r="K55" s="154"/>
      <c r="L55" s="154"/>
      <c r="M55" s="154"/>
      <c r="N55" s="154"/>
      <c r="O55" s="154"/>
      <c r="P55" s="656"/>
      <c r="Q55" s="656"/>
      <c r="R55" s="656"/>
      <c r="S55" s="656"/>
      <c r="T55" s="656"/>
      <c r="U55" s="656"/>
      <c r="V55" s="656"/>
      <c r="W55" s="656"/>
      <c r="X55" s="656"/>
      <c r="Y55" s="656"/>
      <c r="Z55" s="656"/>
      <c r="AA55" s="656"/>
      <c r="AB55" s="656"/>
      <c r="AC55" s="656"/>
      <c r="AD55" s="656"/>
      <c r="AE55" s="656"/>
      <c r="AF55" s="656"/>
      <c r="AG55" s="656"/>
      <c r="AH55" s="656"/>
      <c r="AI55" s="656"/>
      <c r="AJ55" s="656"/>
      <c r="AK55" s="656"/>
      <c r="AL55" s="656"/>
      <c r="AM55" s="656"/>
      <c r="AN55" s="656"/>
      <c r="AO55" s="656"/>
      <c r="AP55" s="656"/>
      <c r="AQ55" s="656"/>
      <c r="AR55" s="656"/>
      <c r="AS55" s="656"/>
      <c r="AT55" s="656"/>
      <c r="AU55" s="656"/>
      <c r="AV55" s="656"/>
      <c r="AW55" s="656"/>
      <c r="AX55" s="656"/>
      <c r="AY55" s="656"/>
      <c r="AZ55" s="656"/>
      <c r="BA55" s="656"/>
      <c r="BB55" s="656"/>
      <c r="BC55" s="656"/>
    </row>
    <row r="56" spans="1:55" s="173" customFormat="1" ht="14.1" customHeight="1">
      <c r="A56" s="155"/>
      <c r="B56" s="156" t="s">
        <v>2772</v>
      </c>
      <c r="C56" s="155"/>
      <c r="D56" s="165"/>
      <c r="E56" s="1149">
        <f t="shared" si="0"/>
        <v>308959.99235694617</v>
      </c>
      <c r="F56" s="652"/>
      <c r="G56" s="652">
        <f>'33'!AS86</f>
        <v>261389.73770669551</v>
      </c>
      <c r="H56" s="652"/>
      <c r="I56" s="652">
        <f>'33'!AT86</f>
        <v>47570.254650250659</v>
      </c>
      <c r="J56" s="445"/>
      <c r="K56" s="154"/>
      <c r="L56" s="154"/>
      <c r="M56" s="154"/>
      <c r="N56" s="154"/>
      <c r="O56" s="154"/>
      <c r="P56" s="656"/>
      <c r="Q56" s="656"/>
      <c r="R56" s="656"/>
      <c r="S56" s="656"/>
      <c r="T56" s="656"/>
      <c r="U56" s="656"/>
      <c r="V56" s="656"/>
      <c r="W56" s="656"/>
      <c r="X56" s="656"/>
      <c r="Y56" s="656"/>
      <c r="Z56" s="656"/>
      <c r="AA56" s="656"/>
      <c r="AB56" s="656"/>
      <c r="AC56" s="656"/>
      <c r="AD56" s="656"/>
      <c r="AE56" s="656"/>
      <c r="AF56" s="656"/>
      <c r="AG56" s="656"/>
      <c r="AH56" s="656"/>
      <c r="AI56" s="656"/>
      <c r="AJ56" s="656"/>
      <c r="AK56" s="656"/>
      <c r="AL56" s="656"/>
      <c r="AM56" s="656"/>
      <c r="AN56" s="656"/>
      <c r="AO56" s="656"/>
      <c r="AP56" s="656"/>
      <c r="AQ56" s="656"/>
      <c r="AR56" s="656"/>
      <c r="AS56" s="656"/>
      <c r="AT56" s="656"/>
      <c r="AU56" s="656"/>
      <c r="AV56" s="656"/>
      <c r="AW56" s="656"/>
      <c r="AX56" s="656"/>
      <c r="AY56" s="656"/>
      <c r="AZ56" s="656"/>
      <c r="BA56" s="656"/>
      <c r="BB56" s="656"/>
      <c r="BC56" s="656"/>
    </row>
    <row r="57" spans="1:55" s="173" customFormat="1" ht="14.1" customHeight="1">
      <c r="A57" s="155"/>
      <c r="B57" s="156" t="s">
        <v>2197</v>
      </c>
      <c r="C57" s="155"/>
      <c r="D57" s="165"/>
      <c r="E57" s="1149">
        <f t="shared" si="0"/>
        <v>1373641.8395869273</v>
      </c>
      <c r="F57" s="652"/>
      <c r="G57" s="652">
        <f>'33'!AS87</f>
        <v>1160448.4805620455</v>
      </c>
      <c r="H57" s="652"/>
      <c r="I57" s="652">
        <f>'33'!AT87</f>
        <v>213193.35902488191</v>
      </c>
      <c r="J57" s="445"/>
      <c r="K57" s="154"/>
      <c r="L57" s="154"/>
      <c r="M57" s="154"/>
      <c r="N57" s="154"/>
      <c r="O57" s="154"/>
      <c r="P57" s="656"/>
      <c r="Q57" s="656"/>
      <c r="R57" s="656"/>
      <c r="S57" s="656"/>
      <c r="T57" s="656"/>
      <c r="U57" s="656"/>
      <c r="V57" s="656"/>
      <c r="W57" s="656"/>
      <c r="X57" s="656"/>
      <c r="Y57" s="656"/>
      <c r="Z57" s="656"/>
      <c r="AA57" s="656"/>
      <c r="AB57" s="656"/>
      <c r="AC57" s="656"/>
      <c r="AD57" s="656"/>
      <c r="AE57" s="656"/>
      <c r="AF57" s="656"/>
      <c r="AG57" s="656"/>
      <c r="AH57" s="656"/>
      <c r="AI57" s="656"/>
      <c r="AJ57" s="656"/>
      <c r="AK57" s="656"/>
      <c r="AL57" s="656"/>
      <c r="AM57" s="656"/>
      <c r="AN57" s="656"/>
      <c r="AO57" s="656"/>
      <c r="AP57" s="656"/>
      <c r="AQ57" s="656"/>
      <c r="AR57" s="656"/>
      <c r="AS57" s="656"/>
      <c r="AT57" s="656"/>
      <c r="AU57" s="656"/>
      <c r="AV57" s="656"/>
      <c r="AW57" s="656"/>
      <c r="AX57" s="656"/>
      <c r="AY57" s="656"/>
      <c r="AZ57" s="656"/>
      <c r="BA57" s="656"/>
      <c r="BB57" s="656"/>
      <c r="BC57" s="656"/>
    </row>
    <row r="58" spans="1:55" s="173" customFormat="1" ht="14.1" customHeight="1">
      <c r="A58" s="3094" t="s">
        <v>356</v>
      </c>
      <c r="B58" s="3094"/>
      <c r="C58" s="3094"/>
      <c r="D58" s="162"/>
      <c r="E58" s="652"/>
      <c r="F58" s="652"/>
      <c r="G58" s="652"/>
      <c r="H58" s="652"/>
      <c r="I58" s="652"/>
      <c r="J58" s="445"/>
      <c r="K58" s="445"/>
      <c r="L58" s="445"/>
      <c r="M58" s="445"/>
      <c r="N58" s="445"/>
      <c r="O58" s="656"/>
      <c r="P58" s="656"/>
      <c r="Q58" s="656"/>
      <c r="R58" s="656"/>
      <c r="S58" s="656"/>
      <c r="T58" s="656"/>
      <c r="U58" s="656"/>
      <c r="V58" s="656"/>
      <c r="W58" s="656"/>
      <c r="X58" s="656"/>
      <c r="Y58" s="656"/>
      <c r="Z58" s="656"/>
      <c r="AA58" s="656"/>
      <c r="AB58" s="656"/>
      <c r="AC58" s="656"/>
      <c r="AD58" s="656"/>
      <c r="AE58" s="656"/>
      <c r="AF58" s="656"/>
      <c r="AG58" s="656"/>
      <c r="AH58" s="656"/>
      <c r="AI58" s="656"/>
      <c r="AJ58" s="656"/>
      <c r="AK58" s="656"/>
      <c r="AL58" s="656"/>
      <c r="AM58" s="656"/>
      <c r="AN58" s="656"/>
      <c r="AO58" s="656"/>
      <c r="AP58" s="656"/>
      <c r="AQ58" s="656"/>
      <c r="AR58" s="656"/>
      <c r="AS58" s="656"/>
      <c r="AT58" s="656"/>
      <c r="AU58" s="656"/>
      <c r="AV58" s="656"/>
      <c r="AW58" s="656"/>
      <c r="AX58" s="656"/>
      <c r="AY58" s="656"/>
      <c r="AZ58" s="656"/>
      <c r="BA58" s="656"/>
      <c r="BB58" s="656"/>
      <c r="BC58" s="656"/>
    </row>
    <row r="59" spans="1:55" s="173" customFormat="1" ht="14.1" customHeight="1">
      <c r="A59" s="166"/>
      <c r="B59" s="156" t="s">
        <v>2224</v>
      </c>
      <c r="C59" s="166"/>
      <c r="D59" s="167"/>
      <c r="E59" s="1149">
        <f t="shared" si="0"/>
        <v>1891.6634578714395</v>
      </c>
      <c r="F59" s="652"/>
      <c r="G59" s="660">
        <f>'33'!AS88</f>
        <v>1419.0912970102374</v>
      </c>
      <c r="H59" s="652"/>
      <c r="I59" s="660">
        <f>'33'!AT88</f>
        <v>472.57216086120212</v>
      </c>
      <c r="J59" s="445"/>
      <c r="K59" s="154"/>
      <c r="L59" s="154"/>
      <c r="M59" s="154"/>
      <c r="N59" s="154"/>
      <c r="O59" s="154"/>
      <c r="P59" s="656"/>
      <c r="Q59" s="656"/>
      <c r="R59" s="656"/>
      <c r="S59" s="656"/>
      <c r="T59" s="656"/>
      <c r="U59" s="656"/>
      <c r="V59" s="656"/>
      <c r="W59" s="656"/>
      <c r="X59" s="656"/>
      <c r="Y59" s="656"/>
      <c r="Z59" s="656"/>
      <c r="AA59" s="656"/>
      <c r="AB59" s="656"/>
      <c r="AC59" s="656"/>
      <c r="AD59" s="656"/>
      <c r="AE59" s="656"/>
      <c r="AF59" s="656"/>
      <c r="AG59" s="656"/>
      <c r="AH59" s="656"/>
      <c r="AI59" s="656"/>
      <c r="AJ59" s="656"/>
      <c r="AK59" s="656"/>
      <c r="AL59" s="656"/>
      <c r="AM59" s="656"/>
      <c r="AN59" s="656"/>
      <c r="AO59" s="656"/>
      <c r="AP59" s="656"/>
      <c r="AQ59" s="656"/>
      <c r="AR59" s="656"/>
      <c r="AS59" s="656"/>
      <c r="AT59" s="656"/>
      <c r="AU59" s="656"/>
      <c r="AV59" s="656"/>
      <c r="AW59" s="656"/>
      <c r="AX59" s="656"/>
      <c r="AY59" s="656"/>
      <c r="AZ59" s="656"/>
      <c r="BA59" s="656"/>
      <c r="BB59" s="656"/>
      <c r="BC59" s="656"/>
    </row>
    <row r="60" spans="1:55" s="173" customFormat="1" ht="14.1" customHeight="1">
      <c r="A60" s="166"/>
      <c r="B60" s="156" t="s">
        <v>2204</v>
      </c>
      <c r="C60" s="166"/>
      <c r="D60" s="162"/>
      <c r="E60" s="1149">
        <f t="shared" si="0"/>
        <v>2393.9395099805761</v>
      </c>
      <c r="F60" s="652"/>
      <c r="G60" s="660">
        <f>'33'!AS89</f>
        <v>1714.6676205960018</v>
      </c>
      <c r="H60" s="652"/>
      <c r="I60" s="660">
        <f>'33'!AT89</f>
        <v>679.27188938457425</v>
      </c>
      <c r="J60" s="445"/>
      <c r="K60" s="154"/>
      <c r="L60" s="154"/>
      <c r="M60" s="154"/>
      <c r="N60" s="154"/>
      <c r="O60" s="154"/>
    </row>
    <row r="61" spans="1:55" s="173" customFormat="1" ht="14.1" customHeight="1">
      <c r="A61" s="155"/>
      <c r="B61" s="156" t="s">
        <v>2265</v>
      </c>
      <c r="C61" s="155"/>
      <c r="D61" s="165"/>
      <c r="E61" s="1149">
        <f t="shared" si="0"/>
        <v>3394.7946315433055</v>
      </c>
      <c r="F61" s="652"/>
      <c r="G61" s="660">
        <f>'33'!AS90</f>
        <v>2400.1403200815685</v>
      </c>
      <c r="H61" s="652"/>
      <c r="I61" s="660">
        <f>'33'!AT90</f>
        <v>994.65431146173694</v>
      </c>
      <c r="J61" s="445"/>
      <c r="K61" s="154"/>
      <c r="L61" s="154"/>
      <c r="M61" s="154"/>
      <c r="N61" s="154"/>
      <c r="O61" s="154"/>
      <c r="P61" s="656"/>
      <c r="Q61" s="656"/>
      <c r="R61" s="656"/>
      <c r="S61" s="656"/>
      <c r="T61" s="656"/>
      <c r="U61" s="656"/>
      <c r="V61" s="656"/>
      <c r="W61" s="656"/>
      <c r="X61" s="656"/>
      <c r="Y61" s="656"/>
      <c r="Z61" s="656"/>
      <c r="AA61" s="656"/>
      <c r="AB61" s="656"/>
      <c r="AC61" s="656"/>
      <c r="AD61" s="656"/>
      <c r="AE61" s="656"/>
      <c r="AF61" s="656"/>
      <c r="AG61" s="656"/>
      <c r="AH61" s="656"/>
      <c r="AI61" s="656"/>
      <c r="AJ61" s="656"/>
      <c r="AK61" s="656"/>
      <c r="AL61" s="656"/>
      <c r="AM61" s="656"/>
      <c r="AN61" s="656"/>
      <c r="AO61" s="656"/>
      <c r="AP61" s="656"/>
      <c r="AQ61" s="656"/>
      <c r="AR61" s="656"/>
      <c r="AS61" s="656"/>
      <c r="AT61" s="656"/>
      <c r="AU61" s="656"/>
      <c r="AV61" s="656"/>
      <c r="AW61" s="656"/>
      <c r="AX61" s="656"/>
      <c r="AY61" s="656"/>
      <c r="AZ61" s="656"/>
      <c r="BA61" s="656"/>
      <c r="BB61" s="656"/>
      <c r="BC61" s="656"/>
    </row>
    <row r="62" spans="1:55" s="173" customFormat="1" ht="14.1" customHeight="1">
      <c r="A62" s="155"/>
      <c r="B62" s="156" t="s">
        <v>2816</v>
      </c>
      <c r="C62" s="155"/>
      <c r="D62" s="165"/>
      <c r="E62" s="1149">
        <f t="shared" si="0"/>
        <v>4276.2904396423628</v>
      </c>
      <c r="F62" s="652"/>
      <c r="G62" s="660">
        <f>'33'!AS91</f>
        <v>2851.2756467285662</v>
      </c>
      <c r="H62" s="652"/>
      <c r="I62" s="660">
        <f>'33'!AT91</f>
        <v>1425.0147929137963</v>
      </c>
      <c r="J62" s="445"/>
      <c r="K62" s="154"/>
      <c r="L62" s="154"/>
      <c r="M62" s="154"/>
      <c r="N62" s="154"/>
      <c r="O62" s="154"/>
      <c r="P62" s="656"/>
      <c r="Q62" s="656"/>
      <c r="R62" s="656"/>
      <c r="S62" s="656"/>
      <c r="T62" s="656"/>
      <c r="U62" s="656"/>
      <c r="V62" s="656"/>
      <c r="W62" s="656"/>
      <c r="X62" s="656"/>
      <c r="Y62" s="656"/>
      <c r="Z62" s="656"/>
      <c r="AA62" s="656"/>
      <c r="AB62" s="656"/>
      <c r="AC62" s="656"/>
      <c r="AD62" s="656"/>
      <c r="AE62" s="656"/>
      <c r="AF62" s="656"/>
      <c r="AG62" s="656"/>
      <c r="AH62" s="656"/>
      <c r="AI62" s="656"/>
      <c r="AJ62" s="656"/>
      <c r="AK62" s="656"/>
      <c r="AL62" s="656"/>
      <c r="AM62" s="656"/>
      <c r="AN62" s="656"/>
      <c r="AO62" s="656"/>
      <c r="AP62" s="656"/>
      <c r="AQ62" s="656"/>
      <c r="AR62" s="656"/>
      <c r="AS62" s="656"/>
      <c r="AT62" s="656"/>
      <c r="AU62" s="656"/>
      <c r="AV62" s="656"/>
      <c r="AW62" s="656"/>
      <c r="AX62" s="656"/>
      <c r="AY62" s="656"/>
      <c r="AZ62" s="656"/>
      <c r="BA62" s="656"/>
      <c r="BB62" s="656"/>
      <c r="BC62" s="656"/>
    </row>
    <row r="63" spans="1:55" s="173" customFormat="1" ht="14.1" customHeight="1">
      <c r="A63" s="155"/>
      <c r="B63" s="156" t="s">
        <v>2283</v>
      </c>
      <c r="C63" s="155"/>
      <c r="D63" s="165"/>
      <c r="E63" s="1149">
        <f t="shared" si="0"/>
        <v>7281.1365314191953</v>
      </c>
      <c r="F63" s="652"/>
      <c r="G63" s="660">
        <f>'33'!AS92</f>
        <v>4975.9018617361135</v>
      </c>
      <c r="H63" s="652"/>
      <c r="I63" s="660">
        <f>'33'!AT92</f>
        <v>2305.2346696830818</v>
      </c>
      <c r="J63" s="445"/>
      <c r="K63" s="154"/>
      <c r="L63" s="154"/>
      <c r="M63" s="154"/>
      <c r="N63" s="154"/>
      <c r="O63" s="154"/>
      <c r="P63" s="656"/>
      <c r="Q63" s="656"/>
      <c r="R63" s="656"/>
      <c r="S63" s="656"/>
      <c r="T63" s="656"/>
      <c r="U63" s="656"/>
      <c r="V63" s="656"/>
      <c r="W63" s="656"/>
      <c r="X63" s="656"/>
      <c r="Y63" s="656"/>
      <c r="Z63" s="656"/>
      <c r="AA63" s="656"/>
      <c r="AB63" s="656"/>
      <c r="AC63" s="656"/>
      <c r="AD63" s="656"/>
      <c r="AE63" s="656"/>
      <c r="AF63" s="656"/>
      <c r="AG63" s="656"/>
      <c r="AH63" s="656"/>
      <c r="AI63" s="656"/>
      <c r="AJ63" s="656"/>
      <c r="AK63" s="656"/>
      <c r="AL63" s="656"/>
      <c r="AM63" s="656"/>
      <c r="AN63" s="656"/>
      <c r="AO63" s="656"/>
      <c r="AP63" s="656"/>
      <c r="AQ63" s="656"/>
      <c r="AR63" s="656"/>
      <c r="AS63" s="656"/>
      <c r="AT63" s="656"/>
      <c r="AU63" s="656"/>
      <c r="AV63" s="656"/>
      <c r="AW63" s="656"/>
      <c r="AX63" s="656"/>
      <c r="AY63" s="656"/>
      <c r="AZ63" s="656"/>
      <c r="BA63" s="656"/>
      <c r="BB63" s="656"/>
      <c r="BC63" s="656"/>
    </row>
    <row r="64" spans="1:55" s="173" customFormat="1" ht="14.1" customHeight="1">
      <c r="A64" s="155"/>
      <c r="B64" s="156" t="s">
        <v>2475</v>
      </c>
      <c r="C64" s="155"/>
      <c r="D64" s="165"/>
      <c r="E64" s="1149">
        <f t="shared" si="0"/>
        <v>14089.72977933022</v>
      </c>
      <c r="F64" s="652"/>
      <c r="G64" s="660">
        <f>'33'!AS93</f>
        <v>9767.2671080496166</v>
      </c>
      <c r="H64" s="652"/>
      <c r="I64" s="660">
        <f>'33'!AT93</f>
        <v>4322.4626712806048</v>
      </c>
      <c r="J64" s="445"/>
      <c r="K64" s="154"/>
      <c r="L64" s="154"/>
      <c r="M64" s="154"/>
      <c r="N64" s="154"/>
      <c r="O64" s="154"/>
      <c r="P64" s="656"/>
      <c r="Q64" s="656"/>
      <c r="R64" s="656"/>
      <c r="S64" s="656"/>
      <c r="T64" s="656"/>
      <c r="U64" s="656"/>
      <c r="V64" s="656"/>
      <c r="W64" s="656"/>
      <c r="X64" s="656"/>
      <c r="Y64" s="656"/>
      <c r="Z64" s="656"/>
      <c r="AA64" s="656"/>
      <c r="AB64" s="656"/>
      <c r="AC64" s="656"/>
      <c r="AD64" s="656"/>
      <c r="AE64" s="656"/>
      <c r="AF64" s="656"/>
      <c r="AG64" s="656"/>
      <c r="AH64" s="656"/>
      <c r="AI64" s="656"/>
      <c r="AJ64" s="656"/>
      <c r="AK64" s="656"/>
      <c r="AL64" s="656"/>
      <c r="AM64" s="656"/>
      <c r="AN64" s="656"/>
      <c r="AO64" s="656"/>
      <c r="AP64" s="656"/>
      <c r="AQ64" s="656"/>
      <c r="AR64" s="656"/>
      <c r="AS64" s="656"/>
      <c r="AT64" s="656"/>
      <c r="AU64" s="656"/>
      <c r="AV64" s="656"/>
      <c r="AW64" s="656"/>
      <c r="AX64" s="656"/>
      <c r="AY64" s="656"/>
      <c r="AZ64" s="656"/>
      <c r="BA64" s="656"/>
      <c r="BB64" s="656"/>
      <c r="BC64" s="656"/>
    </row>
    <row r="65" spans="1:55" s="173" customFormat="1" ht="14.1" customHeight="1">
      <c r="A65" s="155"/>
      <c r="B65" s="156" t="s">
        <v>2235</v>
      </c>
      <c r="C65" s="155"/>
      <c r="D65" s="165"/>
      <c r="E65" s="1149">
        <f t="shared" si="0"/>
        <v>21516.70734693194</v>
      </c>
      <c r="F65" s="652"/>
      <c r="G65" s="660">
        <f>'33'!AS94</f>
        <v>16097.843663002539</v>
      </c>
      <c r="H65" s="652"/>
      <c r="I65" s="660">
        <f>'33'!AT94</f>
        <v>5418.8636839294022</v>
      </c>
      <c r="J65" s="445"/>
      <c r="K65" s="154"/>
      <c r="L65" s="154"/>
      <c r="M65" s="154"/>
      <c r="N65" s="154"/>
      <c r="O65" s="154"/>
      <c r="P65" s="656"/>
      <c r="Q65" s="656"/>
      <c r="R65" s="656"/>
      <c r="S65" s="656"/>
      <c r="T65" s="656"/>
      <c r="U65" s="656"/>
      <c r="V65" s="656"/>
      <c r="W65" s="656"/>
      <c r="X65" s="656"/>
      <c r="Y65" s="656"/>
      <c r="Z65" s="656"/>
      <c r="AA65" s="656"/>
      <c r="AB65" s="656"/>
      <c r="AC65" s="656"/>
      <c r="AD65" s="656"/>
      <c r="AE65" s="656"/>
      <c r="AF65" s="656"/>
      <c r="AG65" s="656"/>
      <c r="AH65" s="656"/>
      <c r="AI65" s="656"/>
      <c r="AJ65" s="656"/>
      <c r="AK65" s="656"/>
      <c r="AL65" s="656"/>
      <c r="AM65" s="656"/>
      <c r="AN65" s="656"/>
      <c r="AO65" s="656"/>
      <c r="AP65" s="656"/>
      <c r="AQ65" s="656"/>
      <c r="AR65" s="656"/>
      <c r="AS65" s="656"/>
      <c r="AT65" s="656"/>
      <c r="AU65" s="656"/>
      <c r="AV65" s="656"/>
      <c r="AW65" s="656"/>
      <c r="AX65" s="656"/>
      <c r="AY65" s="656"/>
      <c r="AZ65" s="656"/>
      <c r="BA65" s="656"/>
      <c r="BB65" s="656"/>
      <c r="BC65" s="656"/>
    </row>
    <row r="66" spans="1:55" s="173" customFormat="1" ht="14.1" customHeight="1">
      <c r="A66" s="155"/>
      <c r="B66" s="156" t="s">
        <v>2203</v>
      </c>
      <c r="C66" s="155"/>
      <c r="D66" s="165"/>
      <c r="E66" s="1149">
        <f t="shared" si="0"/>
        <v>49653.544680757113</v>
      </c>
      <c r="F66" s="652"/>
      <c r="G66" s="660">
        <f>'33'!AS95</f>
        <v>40705.552823013924</v>
      </c>
      <c r="H66" s="652"/>
      <c r="I66" s="660">
        <f>'33'!AT95</f>
        <v>8947.9918577431908</v>
      </c>
      <c r="J66" s="445"/>
      <c r="K66" s="154"/>
      <c r="L66" s="154"/>
      <c r="M66" s="154"/>
      <c r="N66" s="154"/>
      <c r="O66" s="154"/>
      <c r="P66" s="656"/>
      <c r="Q66" s="656"/>
      <c r="R66" s="656"/>
      <c r="S66" s="656"/>
      <c r="T66" s="656"/>
      <c r="U66" s="656"/>
      <c r="V66" s="656"/>
      <c r="W66" s="656"/>
      <c r="X66" s="656"/>
      <c r="Y66" s="656"/>
      <c r="Z66" s="656"/>
      <c r="AA66" s="656"/>
      <c r="AB66" s="656"/>
      <c r="AC66" s="656"/>
      <c r="AD66" s="656"/>
      <c r="AE66" s="656"/>
      <c r="AF66" s="656"/>
      <c r="AG66" s="656"/>
      <c r="AH66" s="656"/>
      <c r="AI66" s="656"/>
      <c r="AJ66" s="656"/>
      <c r="AK66" s="656"/>
      <c r="AL66" s="656"/>
      <c r="AM66" s="656"/>
      <c r="AN66" s="656"/>
      <c r="AO66" s="656"/>
      <c r="AP66" s="656"/>
      <c r="AQ66" s="656"/>
      <c r="AR66" s="656"/>
      <c r="AS66" s="656"/>
      <c r="AT66" s="656"/>
      <c r="AU66" s="656"/>
      <c r="AV66" s="656"/>
      <c r="AW66" s="656"/>
      <c r="AX66" s="656"/>
      <c r="AY66" s="656"/>
      <c r="AZ66" s="656"/>
      <c r="BA66" s="656"/>
      <c r="BB66" s="656"/>
      <c r="BC66" s="656"/>
    </row>
    <row r="67" spans="1:55" s="173" customFormat="1" ht="14.1" customHeight="1">
      <c r="A67" s="155"/>
      <c r="B67" s="156" t="s">
        <v>2613</v>
      </c>
      <c r="C67" s="155"/>
      <c r="D67" s="165"/>
      <c r="E67" s="1149">
        <f t="shared" si="0"/>
        <v>114273.53347580854</v>
      </c>
      <c r="F67" s="652"/>
      <c r="G67" s="660">
        <f>'33'!AS96</f>
        <v>97402.145598435687</v>
      </c>
      <c r="H67" s="652"/>
      <c r="I67" s="660">
        <f>'33'!AT96</f>
        <v>16871.387877372843</v>
      </c>
      <c r="J67" s="445"/>
      <c r="K67" s="154"/>
      <c r="L67" s="154"/>
      <c r="M67" s="154"/>
      <c r="N67" s="154"/>
      <c r="O67" s="154"/>
      <c r="P67" s="656"/>
      <c r="Q67" s="656"/>
      <c r="R67" s="656"/>
      <c r="S67" s="656"/>
      <c r="T67" s="656"/>
      <c r="U67" s="656"/>
      <c r="V67" s="656"/>
      <c r="W67" s="656"/>
      <c r="X67" s="656"/>
      <c r="Y67" s="656"/>
      <c r="Z67" s="656"/>
      <c r="AA67" s="656"/>
      <c r="AB67" s="656"/>
      <c r="AC67" s="656"/>
      <c r="AD67" s="656"/>
      <c r="AE67" s="656"/>
      <c r="AF67" s="656"/>
      <c r="AG67" s="656"/>
      <c r="AH67" s="656"/>
      <c r="AI67" s="656"/>
      <c r="AJ67" s="656"/>
      <c r="AK67" s="656"/>
      <c r="AL67" s="656"/>
      <c r="AM67" s="656"/>
      <c r="AN67" s="656"/>
      <c r="AO67" s="656"/>
      <c r="AP67" s="656"/>
      <c r="AQ67" s="656"/>
      <c r="AR67" s="656"/>
      <c r="AS67" s="656"/>
      <c r="AT67" s="656"/>
      <c r="AU67" s="656"/>
      <c r="AV67" s="656"/>
      <c r="AW67" s="656"/>
      <c r="AX67" s="656"/>
      <c r="AY67" s="656"/>
      <c r="AZ67" s="656"/>
      <c r="BA67" s="656"/>
      <c r="BB67" s="656"/>
      <c r="BC67" s="656"/>
    </row>
    <row r="68" spans="1:55" s="325" customFormat="1" ht="14.1" customHeight="1" thickBot="1">
      <c r="A68" s="169"/>
      <c r="B68" s="170" t="s">
        <v>2264</v>
      </c>
      <c r="C68" s="169"/>
      <c r="D68" s="171"/>
      <c r="E68" s="1150">
        <f t="shared" si="0"/>
        <v>338759.73496157728</v>
      </c>
      <c r="F68" s="664"/>
      <c r="G68" s="664">
        <f>'33'!AS97</f>
        <v>272242.07380378817</v>
      </c>
      <c r="H68" s="664"/>
      <c r="I68" s="664">
        <f>'33'!AT97</f>
        <v>66517.661157789131</v>
      </c>
      <c r="J68" s="516"/>
      <c r="K68" s="154"/>
      <c r="L68" s="154"/>
      <c r="M68" s="154"/>
      <c r="N68" s="154"/>
      <c r="O68" s="154"/>
      <c r="P68" s="668"/>
      <c r="Q68" s="668"/>
      <c r="R68" s="668"/>
      <c r="S68" s="668"/>
      <c r="T68" s="668"/>
      <c r="U68" s="668"/>
      <c r="V68" s="668"/>
      <c r="W68" s="668"/>
      <c r="X68" s="668"/>
      <c r="Y68" s="668"/>
      <c r="Z68" s="668"/>
      <c r="AA68" s="668"/>
      <c r="AB68" s="668"/>
      <c r="AC68" s="668"/>
      <c r="AD68" s="668"/>
      <c r="AE68" s="668"/>
      <c r="AF68" s="668"/>
      <c r="AG68" s="668"/>
      <c r="AH68" s="668"/>
      <c r="AI68" s="668"/>
      <c r="AJ68" s="668"/>
      <c r="AK68" s="668"/>
      <c r="AL68" s="668"/>
      <c r="AM68" s="668"/>
      <c r="AN68" s="668"/>
      <c r="AO68" s="668"/>
      <c r="AP68" s="668"/>
      <c r="AQ68" s="668"/>
      <c r="AR68" s="668"/>
      <c r="AS68" s="668"/>
      <c r="AT68" s="668"/>
      <c r="AU68" s="668"/>
      <c r="AV68" s="668"/>
      <c r="AW68" s="668"/>
      <c r="AX68" s="668"/>
      <c r="AY68" s="668"/>
      <c r="AZ68" s="668"/>
      <c r="BA68" s="668"/>
      <c r="BB68" s="668"/>
      <c r="BC68" s="668"/>
    </row>
    <row r="69" spans="1:55" s="1030" customFormat="1" ht="34.15" customHeight="1">
      <c r="A69" s="3251" t="s">
        <v>1472</v>
      </c>
      <c r="B69" s="3251"/>
      <c r="C69" s="3251"/>
      <c r="D69" s="3251"/>
      <c r="E69" s="3251"/>
      <c r="F69" s="3251"/>
      <c r="G69" s="3251"/>
      <c r="H69" s="3251"/>
      <c r="I69" s="3251"/>
      <c r="J69" s="3251"/>
    </row>
    <row r="70" spans="1:55" ht="15">
      <c r="A70" s="715"/>
      <c r="B70" s="715"/>
      <c r="C70" s="715"/>
      <c r="D70" s="796"/>
    </row>
    <row r="71" spans="1:55" ht="15">
      <c r="A71" s="715"/>
      <c r="B71" s="715"/>
      <c r="C71" s="715"/>
      <c r="D71" s="796"/>
    </row>
    <row r="72" spans="1:55" ht="15">
      <c r="A72" s="715"/>
      <c r="B72" s="715"/>
      <c r="C72" s="715"/>
      <c r="D72" s="796"/>
    </row>
    <row r="73" spans="1:55" ht="15">
      <c r="A73" s="715"/>
      <c r="B73" s="715"/>
      <c r="C73" s="715"/>
      <c r="D73" s="796"/>
    </row>
    <row r="74" spans="1:55" ht="15">
      <c r="A74" s="715"/>
      <c r="B74" s="715"/>
      <c r="C74" s="715"/>
      <c r="D74" s="796"/>
    </row>
    <row r="75" spans="1:55" ht="15">
      <c r="A75" s="715"/>
      <c r="B75" s="715"/>
      <c r="C75" s="715"/>
      <c r="D75" s="796"/>
    </row>
    <row r="76" spans="1:55" ht="15">
      <c r="A76" s="715"/>
      <c r="B76" s="715"/>
      <c r="C76" s="715"/>
      <c r="D76" s="796"/>
    </row>
    <row r="77" spans="1:55" ht="15">
      <c r="A77" s="715"/>
      <c r="B77" s="715"/>
      <c r="C77" s="715"/>
      <c r="D77" s="796"/>
    </row>
    <row r="78" spans="1:55" ht="15">
      <c r="A78" s="715"/>
      <c r="B78" s="715"/>
      <c r="C78" s="715"/>
      <c r="D78" s="796"/>
    </row>
    <row r="79" spans="1:55" ht="15">
      <c r="A79" s="715"/>
      <c r="B79" s="715"/>
      <c r="C79" s="715"/>
      <c r="D79" s="796"/>
    </row>
    <row r="80" spans="1:55" ht="15">
      <c r="A80" s="715"/>
      <c r="B80" s="715"/>
      <c r="C80" s="715"/>
      <c r="D80" s="796"/>
    </row>
    <row r="81" spans="1:4" ht="15">
      <c r="A81" s="715"/>
      <c r="B81" s="715"/>
      <c r="C81" s="715"/>
      <c r="D81" s="796"/>
    </row>
    <row r="82" spans="1:4" ht="15">
      <c r="A82" s="715"/>
      <c r="B82" s="715"/>
      <c r="C82" s="715"/>
      <c r="D82" s="796"/>
    </row>
    <row r="83" spans="1:4" ht="15">
      <c r="A83" s="715"/>
      <c r="B83" s="715"/>
      <c r="C83" s="715"/>
      <c r="D83" s="796"/>
    </row>
    <row r="84" spans="1:4" ht="15">
      <c r="A84" s="715"/>
      <c r="B84" s="715"/>
      <c r="C84" s="715"/>
      <c r="D84" s="796"/>
    </row>
    <row r="85" spans="1:4" ht="15">
      <c r="A85" s="715"/>
      <c r="B85" s="715"/>
      <c r="C85" s="715"/>
      <c r="D85" s="796"/>
    </row>
    <row r="86" spans="1:4" ht="15">
      <c r="A86" s="715"/>
      <c r="B86" s="715"/>
      <c r="C86" s="715"/>
      <c r="D86" s="796"/>
    </row>
    <row r="87" spans="1:4" ht="15">
      <c r="A87" s="715"/>
      <c r="B87" s="715"/>
      <c r="C87" s="715"/>
      <c r="D87" s="796"/>
    </row>
    <row r="88" spans="1:4" ht="15">
      <c r="A88" s="715"/>
      <c r="B88" s="715"/>
      <c r="C88" s="715"/>
      <c r="D88" s="796"/>
    </row>
  </sheetData>
  <mergeCells count="32">
    <mergeCell ref="A21:C21"/>
    <mergeCell ref="A29:C29"/>
    <mergeCell ref="A36:C36"/>
    <mergeCell ref="A47:C47"/>
    <mergeCell ref="A22:D22"/>
    <mergeCell ref="A23:D23"/>
    <mergeCell ref="A24:D24"/>
    <mergeCell ref="A25:D25"/>
    <mergeCell ref="A26:D26"/>
    <mergeCell ref="A27:D27"/>
    <mergeCell ref="A28:D28"/>
    <mergeCell ref="A16:C16"/>
    <mergeCell ref="A17:C17"/>
    <mergeCell ref="A18:C18"/>
    <mergeCell ref="A19:C19"/>
    <mergeCell ref="A20:C20"/>
    <mergeCell ref="A69:J69"/>
    <mergeCell ref="A13:C13"/>
    <mergeCell ref="A3:C5"/>
    <mergeCell ref="E3:F5"/>
    <mergeCell ref="G3:H5"/>
    <mergeCell ref="I3:J5"/>
    <mergeCell ref="A6:C6"/>
    <mergeCell ref="A7:C7"/>
    <mergeCell ref="A8:C8"/>
    <mergeCell ref="A9:C9"/>
    <mergeCell ref="A10:C10"/>
    <mergeCell ref="A11:C11"/>
    <mergeCell ref="A12:C12"/>
    <mergeCell ref="A58:C58"/>
    <mergeCell ref="A14:C14"/>
    <mergeCell ref="A15:C15"/>
  </mergeCells>
  <phoneticPr fontId="6"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P90"/>
  <sheetViews>
    <sheetView view="pageBreakPreview" zoomScaleNormal="50" zoomScaleSheetLayoutView="100" workbookViewId="0">
      <selection activeCell="K29" sqref="K29"/>
    </sheetView>
  </sheetViews>
  <sheetFormatPr defaultColWidth="9.140625" defaultRowHeight="15.75"/>
  <cols>
    <col min="1" max="1" width="2.28515625" style="452" customWidth="1"/>
    <col min="2" max="2" width="18.7109375" style="452" customWidth="1"/>
    <col min="3" max="3" width="2.28515625" style="452" customWidth="1"/>
    <col min="4" max="4" width="1.7109375" style="453" customWidth="1"/>
    <col min="5" max="7" width="17.7109375" style="173" customWidth="1"/>
    <col min="8" max="8" width="17.7109375" style="325" customWidth="1"/>
    <col min="9" max="9" width="9.140625" style="325"/>
    <col min="10" max="10" width="9.140625" style="173"/>
    <col min="11" max="11" width="19.140625" style="173" bestFit="1" customWidth="1"/>
    <col min="12" max="16384" width="9.140625" style="173"/>
  </cols>
  <sheetData>
    <row r="1" spans="1:16" s="849" customFormat="1" ht="35.1" customHeight="1">
      <c r="A1" s="1112" t="s">
        <v>1544</v>
      </c>
      <c r="B1" s="1132"/>
      <c r="C1" s="1132"/>
      <c r="D1" s="1132"/>
      <c r="E1" s="1132"/>
      <c r="F1" s="1132"/>
      <c r="G1" s="1132"/>
      <c r="H1" s="1133"/>
      <c r="I1" s="1134"/>
    </row>
    <row r="2" spans="1:16" ht="15" customHeight="1" thickBot="1">
      <c r="A2" s="173"/>
      <c r="B2" s="831"/>
      <c r="C2" s="831"/>
      <c r="D2" s="832"/>
      <c r="E2" s="850"/>
      <c r="F2" s="850"/>
      <c r="G2" s="850"/>
      <c r="H2" s="1017" t="s">
        <v>36</v>
      </c>
    </row>
    <row r="3" spans="1:16" ht="48" customHeight="1">
      <c r="A3" s="3641" t="s">
        <v>10</v>
      </c>
      <c r="B3" s="3641"/>
      <c r="C3" s="3641"/>
      <c r="D3" s="1135"/>
      <c r="E3" s="1114" t="s">
        <v>37</v>
      </c>
      <c r="F3" s="1114" t="s">
        <v>116</v>
      </c>
      <c r="G3" s="1115" t="s">
        <v>117</v>
      </c>
      <c r="H3" s="1115" t="s">
        <v>38</v>
      </c>
      <c r="I3" s="1136"/>
      <c r="J3" s="1117"/>
      <c r="P3" s="1118"/>
    </row>
    <row r="4" spans="1:16" s="725" customFormat="1" ht="21.75" hidden="1" customHeight="1">
      <c r="A4" s="3590" t="s">
        <v>2403</v>
      </c>
      <c r="B4" s="3590"/>
      <c r="C4" s="3590"/>
      <c r="D4" s="162"/>
      <c r="E4" s="1120">
        <v>1.9602959225249994</v>
      </c>
      <c r="F4" s="1120">
        <v>0.77001926666893483</v>
      </c>
      <c r="G4" s="1120">
        <v>1.237130923461875</v>
      </c>
      <c r="H4" s="1137" t="s">
        <v>4</v>
      </c>
      <c r="I4" s="1138"/>
      <c r="J4" s="1122"/>
    </row>
    <row r="5" spans="1:16" ht="18" hidden="1" customHeight="1">
      <c r="A5" s="3590" t="s">
        <v>2643</v>
      </c>
      <c r="B5" s="3590"/>
      <c r="C5" s="3590"/>
      <c r="D5" s="165"/>
      <c r="E5" s="493" t="s">
        <v>281</v>
      </c>
      <c r="F5" s="493" t="s">
        <v>281</v>
      </c>
      <c r="G5" s="493" t="s">
        <v>281</v>
      </c>
      <c r="H5" s="1139" t="s">
        <v>281</v>
      </c>
      <c r="I5" s="1136"/>
      <c r="J5" s="1117"/>
    </row>
    <row r="6" spans="1:16" s="725" customFormat="1" ht="18" hidden="1" customHeight="1">
      <c r="A6" s="3590" t="s">
        <v>2805</v>
      </c>
      <c r="B6" s="3590"/>
      <c r="C6" s="3590"/>
      <c r="D6" s="162"/>
      <c r="E6" s="1120">
        <v>1.7556884502747045</v>
      </c>
      <c r="F6" s="1120">
        <v>0.6190344427905301</v>
      </c>
      <c r="G6" s="1120">
        <v>0.98841458051385522</v>
      </c>
      <c r="H6" s="492">
        <v>242382.72354493401</v>
      </c>
      <c r="I6" s="839"/>
    </row>
    <row r="7" spans="1:16" s="725" customFormat="1" ht="18" hidden="1" customHeight="1">
      <c r="A7" s="3590" t="s">
        <v>2420</v>
      </c>
      <c r="B7" s="3590"/>
      <c r="C7" s="3590"/>
      <c r="D7" s="162"/>
      <c r="E7" s="1120">
        <f>'11'!E7/'1'!$E$16</f>
        <v>1.7903003023495354</v>
      </c>
      <c r="F7" s="1120">
        <f>'11'!F7/'1'!$E$16</f>
        <v>0.45493343047901391</v>
      </c>
      <c r="G7" s="1120">
        <f>'11'!G7/'1'!$E$16</f>
        <v>0.90766577809754423</v>
      </c>
      <c r="H7" s="492">
        <f>'11'!H7/'1'!$E$16</f>
        <v>195017.4499397258</v>
      </c>
      <c r="I7" s="839"/>
    </row>
    <row r="8" spans="1:16" s="725" customFormat="1" ht="16.5" hidden="1" customHeight="1">
      <c r="A8" s="3590" t="s">
        <v>2368</v>
      </c>
      <c r="B8" s="3590"/>
      <c r="C8" s="3590"/>
      <c r="D8" s="162"/>
      <c r="E8" s="1120">
        <v>1.3264877470571088</v>
      </c>
      <c r="F8" s="1120">
        <v>0.50039397782420036</v>
      </c>
      <c r="G8" s="1120">
        <v>0.78886326112355465</v>
      </c>
      <c r="H8" s="492">
        <v>120249.84879612485</v>
      </c>
      <c r="I8" s="839"/>
    </row>
    <row r="9" spans="1:16" s="725" customFormat="1" ht="15.75" hidden="1" customHeight="1">
      <c r="A9" s="3590" t="s">
        <v>2369</v>
      </c>
      <c r="B9" s="3590"/>
      <c r="C9" s="3590"/>
      <c r="D9" s="162"/>
      <c r="E9" s="1125">
        <v>1.1875170155946051</v>
      </c>
      <c r="F9" s="1125">
        <v>0.32240517615943071</v>
      </c>
      <c r="G9" s="1125">
        <v>0.62506653662510037</v>
      </c>
      <c r="H9" s="525">
        <v>112364.36718815927</v>
      </c>
      <c r="I9" s="839"/>
    </row>
    <row r="10" spans="1:16" s="725" customFormat="1" ht="16.5" hidden="1" customHeight="1">
      <c r="A10" s="3590" t="s">
        <v>2806</v>
      </c>
      <c r="B10" s="3590"/>
      <c r="C10" s="3590"/>
      <c r="D10" s="162"/>
      <c r="E10" s="496" t="s">
        <v>426</v>
      </c>
      <c r="F10" s="496" t="s">
        <v>426</v>
      </c>
      <c r="G10" s="496" t="s">
        <v>426</v>
      </c>
      <c r="H10" s="1140" t="s">
        <v>426</v>
      </c>
      <c r="I10" s="839"/>
    </row>
    <row r="11" spans="1:16" s="725" customFormat="1" ht="17.25" hidden="1" customHeight="1">
      <c r="A11" s="3590" t="s">
        <v>2530</v>
      </c>
      <c r="B11" s="3590"/>
      <c r="C11" s="3590"/>
      <c r="D11" s="162"/>
      <c r="E11" s="1125">
        <v>1.8685059279820218</v>
      </c>
      <c r="F11" s="1125">
        <v>0.60477775292735192</v>
      </c>
      <c r="G11" s="1125">
        <v>1.1230042014681385</v>
      </c>
      <c r="H11" s="525">
        <v>123002.87034697519</v>
      </c>
      <c r="I11" s="839"/>
    </row>
    <row r="12" spans="1:16" s="725" customFormat="1" ht="16.5" hidden="1" customHeight="1">
      <c r="A12" s="3590" t="s">
        <v>2272</v>
      </c>
      <c r="B12" s="3590"/>
      <c r="C12" s="3590"/>
      <c r="D12" s="162"/>
      <c r="E12" s="1125">
        <v>1.4206304378515611</v>
      </c>
      <c r="F12" s="1125">
        <v>0.42696295507483889</v>
      </c>
      <c r="G12" s="1125">
        <v>0.77901961609298742</v>
      </c>
      <c r="H12" s="525">
        <v>113547.6470753686</v>
      </c>
      <c r="I12" s="839"/>
    </row>
    <row r="13" spans="1:16" s="725" customFormat="1" ht="16.5" hidden="1" customHeight="1">
      <c r="A13" s="3590" t="s">
        <v>2807</v>
      </c>
      <c r="B13" s="3590"/>
      <c r="C13" s="3590"/>
      <c r="D13" s="436"/>
      <c r="E13" s="1125">
        <v>1.3179145327714679</v>
      </c>
      <c r="F13" s="1125">
        <v>0.42890637415454708</v>
      </c>
      <c r="G13" s="1125">
        <v>0.81358131214309337</v>
      </c>
      <c r="H13" s="525">
        <v>115249.17618957856</v>
      </c>
      <c r="I13" s="839"/>
    </row>
    <row r="14" spans="1:16" s="725" customFormat="1" ht="16.5" hidden="1" customHeight="1">
      <c r="A14" s="3095" t="s">
        <v>2649</v>
      </c>
      <c r="B14" s="3096"/>
      <c r="C14" s="3096"/>
      <c r="D14" s="3097"/>
      <c r="E14" s="1125">
        <v>1.2073440905478836</v>
      </c>
      <c r="F14" s="1125">
        <v>0.3902063414705142</v>
      </c>
      <c r="G14" s="1125">
        <v>0.76282010082166318</v>
      </c>
      <c r="H14" s="226">
        <v>89008.849128179296</v>
      </c>
      <c r="I14" s="839"/>
    </row>
    <row r="15" spans="1:16" s="725" customFormat="1" ht="16.5" hidden="1" customHeight="1">
      <c r="A15" s="3095" t="s">
        <v>2603</v>
      </c>
      <c r="B15" s="3096"/>
      <c r="C15" s="3096"/>
      <c r="D15" s="3097"/>
      <c r="E15" s="496" t="s">
        <v>439</v>
      </c>
      <c r="F15" s="496" t="s">
        <v>439</v>
      </c>
      <c r="G15" s="496" t="s">
        <v>439</v>
      </c>
      <c r="H15" s="982" t="s">
        <v>439</v>
      </c>
      <c r="I15" s="839"/>
    </row>
    <row r="16" spans="1:16" s="725" customFormat="1" ht="17.850000000000001" customHeight="1">
      <c r="A16" s="3098" t="s">
        <v>1463</v>
      </c>
      <c r="B16" s="3098"/>
      <c r="C16" s="3098"/>
      <c r="D16" s="3099"/>
      <c r="E16" s="496">
        <v>2.910854466743932</v>
      </c>
      <c r="F16" s="496">
        <v>0.84226939499430942</v>
      </c>
      <c r="G16" s="496">
        <v>1.565872147053269</v>
      </c>
      <c r="H16" s="982">
        <v>194161.73512650045</v>
      </c>
      <c r="O16" s="1141"/>
    </row>
    <row r="17" spans="1:15" s="725" customFormat="1" ht="17.850000000000001" customHeight="1">
      <c r="A17" s="3095" t="s">
        <v>2604</v>
      </c>
      <c r="B17" s="3095"/>
      <c r="C17" s="3095"/>
      <c r="D17" s="3100"/>
      <c r="E17" s="496" t="s">
        <v>431</v>
      </c>
      <c r="F17" s="496" t="s">
        <v>431</v>
      </c>
      <c r="G17" s="496" t="s">
        <v>431</v>
      </c>
      <c r="H17" s="982" t="s">
        <v>431</v>
      </c>
      <c r="O17" s="1141"/>
    </row>
    <row r="18" spans="1:15" s="725" customFormat="1" ht="17.850000000000001" customHeight="1">
      <c r="A18" s="3095" t="s">
        <v>1464</v>
      </c>
      <c r="B18" s="3095"/>
      <c r="C18" s="3095"/>
      <c r="D18" s="3100"/>
      <c r="E18" s="496">
        <v>2.4154100991450456</v>
      </c>
      <c r="F18" s="496">
        <v>0.88702035915345556</v>
      </c>
      <c r="G18" s="496">
        <v>1.5041789695442411</v>
      </c>
      <c r="H18" s="982">
        <v>223527.9657875858</v>
      </c>
      <c r="O18" s="1141"/>
    </row>
    <row r="19" spans="1:15" s="725" customFormat="1" ht="17.850000000000001" customHeight="1" thickBot="1">
      <c r="A19" s="3095" t="s">
        <v>2605</v>
      </c>
      <c r="B19" s="3096"/>
      <c r="C19" s="3096"/>
      <c r="D19" s="3097"/>
      <c r="E19" s="496">
        <v>2.7823313017066784</v>
      </c>
      <c r="F19" s="496">
        <v>0.89546355799904931</v>
      </c>
      <c r="G19" s="496">
        <v>1.6026377341747959</v>
      </c>
      <c r="H19" s="982">
        <v>223311.20795589799</v>
      </c>
      <c r="O19" s="1141"/>
    </row>
    <row r="20" spans="1:15" s="725" customFormat="1" ht="17.850000000000001" customHeight="1" thickTop="1">
      <c r="A20" s="3095" t="s">
        <v>2606</v>
      </c>
      <c r="B20" s="3096"/>
      <c r="C20" s="3096"/>
      <c r="D20" s="3097"/>
      <c r="E20" s="1125">
        <f>K24</f>
        <v>2.391336569132831</v>
      </c>
      <c r="F20" s="1125">
        <f>L24</f>
        <v>0.78699194558220908</v>
      </c>
      <c r="G20" s="1125">
        <f>M24</f>
        <v>1.3064307364237608</v>
      </c>
      <c r="H20" s="226">
        <f>N24</f>
        <v>244589.60054977814</v>
      </c>
      <c r="I20" s="3642"/>
      <c r="J20" s="3643"/>
      <c r="K20" s="2549" t="s">
        <v>1113</v>
      </c>
      <c r="L20" s="2550" t="s">
        <v>1114</v>
      </c>
      <c r="M20" s="2550" t="s">
        <v>1115</v>
      </c>
      <c r="N20" s="2551" t="s">
        <v>1116</v>
      </c>
      <c r="O20" s="2552"/>
    </row>
    <row r="21" spans="1:15" ht="17.850000000000001" customHeight="1" thickBot="1">
      <c r="A21" s="3094" t="s">
        <v>43</v>
      </c>
      <c r="B21" s="3094"/>
      <c r="C21" s="3094"/>
      <c r="D21" s="162"/>
      <c r="E21" s="652"/>
      <c r="F21" s="652"/>
      <c r="G21" s="652"/>
      <c r="H21" s="660"/>
      <c r="I21" s="3644"/>
      <c r="J21" s="3645"/>
      <c r="K21" s="2553" t="s">
        <v>1173</v>
      </c>
      <c r="L21" s="2554" t="s">
        <v>1173</v>
      </c>
      <c r="M21" s="2554" t="s">
        <v>1173</v>
      </c>
      <c r="N21" s="2555" t="s">
        <v>1173</v>
      </c>
      <c r="O21" s="2552"/>
    </row>
    <row r="22" spans="1:15" ht="17.850000000000001" customHeight="1" thickTop="1">
      <c r="A22" s="155"/>
      <c r="B22" s="155" t="s">
        <v>44</v>
      </c>
      <c r="C22" s="155"/>
      <c r="D22" s="165"/>
      <c r="E22" s="1142">
        <f t="shared" ref="E22:H23" si="0">K22</f>
        <v>3.0067296305899083</v>
      </c>
      <c r="F22" s="1142">
        <f t="shared" si="0"/>
        <v>0.97646002207372562</v>
      </c>
      <c r="G22" s="1142">
        <f t="shared" si="0"/>
        <v>1.6023884066472058</v>
      </c>
      <c r="H22" s="660">
        <f t="shared" si="0"/>
        <v>286057.23589920031</v>
      </c>
      <c r="I22" s="3646" t="s">
        <v>991</v>
      </c>
      <c r="J22" s="2556" t="s">
        <v>992</v>
      </c>
      <c r="K22" s="2557">
        <v>3.0067296305899083</v>
      </c>
      <c r="L22" s="2558">
        <v>0.97646002207372562</v>
      </c>
      <c r="M22" s="2559">
        <v>1.6023884066472058</v>
      </c>
      <c r="N22" s="2560">
        <v>286057.23589920031</v>
      </c>
      <c r="O22" s="2552"/>
    </row>
    <row r="23" spans="1:15" ht="17.850000000000001" customHeight="1">
      <c r="A23" s="155"/>
      <c r="B23" s="155" t="s">
        <v>12</v>
      </c>
      <c r="C23" s="155"/>
      <c r="D23" s="165"/>
      <c r="E23" s="1142">
        <f t="shared" si="0"/>
        <v>0.50827700098705786</v>
      </c>
      <c r="F23" s="1142">
        <f t="shared" si="0"/>
        <v>0.20723293196777004</v>
      </c>
      <c r="G23" s="1142">
        <f t="shared" si="0"/>
        <v>0.40082104144142494</v>
      </c>
      <c r="H23" s="660">
        <f t="shared" si="0"/>
        <v>117701.54736272508</v>
      </c>
      <c r="I23" s="3639"/>
      <c r="J23" s="2993" t="s">
        <v>3714</v>
      </c>
      <c r="K23" s="2561">
        <v>0.50827700098705786</v>
      </c>
      <c r="L23" s="2562">
        <v>0.20723293196777004</v>
      </c>
      <c r="M23" s="2562">
        <v>0.40082104144142494</v>
      </c>
      <c r="N23" s="2563">
        <v>117701.54736272508</v>
      </c>
      <c r="O23" s="2552"/>
    </row>
    <row r="24" spans="1:15" ht="17.850000000000001" customHeight="1">
      <c r="A24" s="3094" t="s">
        <v>13</v>
      </c>
      <c r="B24" s="3094"/>
      <c r="C24" s="3094"/>
      <c r="D24" s="162"/>
      <c r="E24" s="1142"/>
      <c r="F24" s="1142"/>
      <c r="G24" s="1142"/>
      <c r="H24" s="660"/>
      <c r="I24" s="3639" t="s">
        <v>994</v>
      </c>
      <c r="J24" s="3640"/>
      <c r="K24" s="2564">
        <v>2.391336569132831</v>
      </c>
      <c r="L24" s="2562">
        <v>0.78699194558220908</v>
      </c>
      <c r="M24" s="2565">
        <v>1.3064307364237608</v>
      </c>
      <c r="N24" s="2563">
        <v>244589.60054977814</v>
      </c>
      <c r="O24" s="2552"/>
    </row>
    <row r="25" spans="1:15" ht="17.850000000000001" customHeight="1">
      <c r="A25" s="155"/>
      <c r="B25" s="155" t="s">
        <v>52</v>
      </c>
      <c r="C25" s="155"/>
      <c r="D25" s="165"/>
      <c r="E25" s="1142">
        <f t="shared" ref="E25:H29" si="1">K25</f>
        <v>8.513083487201941</v>
      </c>
      <c r="F25" s="1142">
        <f t="shared" si="1"/>
        <v>2.7008108272451667</v>
      </c>
      <c r="G25" s="1142">
        <f t="shared" si="1"/>
        <v>4.3329921959301965</v>
      </c>
      <c r="H25" s="660">
        <f t="shared" si="1"/>
        <v>674086.07086459082</v>
      </c>
      <c r="I25" s="3639" t="s">
        <v>995</v>
      </c>
      <c r="J25" s="3640"/>
      <c r="K25" s="2564">
        <v>8.513083487201941</v>
      </c>
      <c r="L25" s="2565">
        <v>2.7008108272451667</v>
      </c>
      <c r="M25" s="2565">
        <v>4.3329921959301965</v>
      </c>
      <c r="N25" s="2563">
        <v>674086.07086459082</v>
      </c>
      <c r="O25" s="2552"/>
    </row>
    <row r="26" spans="1:15" ht="17.850000000000001" customHeight="1">
      <c r="A26" s="155"/>
      <c r="B26" s="155" t="s">
        <v>53</v>
      </c>
      <c r="C26" s="155"/>
      <c r="D26" s="165"/>
      <c r="E26" s="1142">
        <f t="shared" si="1"/>
        <v>2.2246438777617019</v>
      </c>
      <c r="F26" s="1142">
        <f t="shared" si="1"/>
        <v>0.79850847012994808</v>
      </c>
      <c r="G26" s="1142">
        <f t="shared" si="1"/>
        <v>1.5662920557202884</v>
      </c>
      <c r="H26" s="660">
        <f t="shared" si="1"/>
        <v>251306.58252073635</v>
      </c>
      <c r="I26" s="3639" t="s">
        <v>996</v>
      </c>
      <c r="J26" s="3640"/>
      <c r="K26" s="2564">
        <v>2.2246438777617019</v>
      </c>
      <c r="L26" s="2562">
        <v>0.79850847012994808</v>
      </c>
      <c r="M26" s="2565">
        <v>1.5662920557202884</v>
      </c>
      <c r="N26" s="2563">
        <v>251306.58252073635</v>
      </c>
      <c r="O26" s="2552"/>
    </row>
    <row r="27" spans="1:15" ht="17.850000000000001" customHeight="1">
      <c r="A27" s="155"/>
      <c r="B27" s="155" t="s">
        <v>54</v>
      </c>
      <c r="C27" s="155"/>
      <c r="D27" s="165"/>
      <c r="E27" s="1142">
        <f t="shared" si="1"/>
        <v>1.0545368026416611</v>
      </c>
      <c r="F27" s="1142">
        <f t="shared" si="1"/>
        <v>0.38458755611040102</v>
      </c>
      <c r="G27" s="1142">
        <f t="shared" si="1"/>
        <v>0.63321206312309009</v>
      </c>
      <c r="H27" s="660">
        <f t="shared" si="1"/>
        <v>130910.12190409561</v>
      </c>
      <c r="I27" s="3639" t="s">
        <v>997</v>
      </c>
      <c r="J27" s="3640"/>
      <c r="K27" s="2564">
        <v>1.0545368026416611</v>
      </c>
      <c r="L27" s="2562">
        <v>0.38458755611040102</v>
      </c>
      <c r="M27" s="2562">
        <v>0.63321206312309009</v>
      </c>
      <c r="N27" s="2563">
        <v>130910.12190409561</v>
      </c>
      <c r="O27" s="2552"/>
    </row>
    <row r="28" spans="1:15" ht="17.850000000000001" customHeight="1">
      <c r="A28" s="155"/>
      <c r="B28" s="155" t="s">
        <v>242</v>
      </c>
      <c r="C28" s="155"/>
      <c r="D28" s="165"/>
      <c r="E28" s="1142">
        <f t="shared" si="1"/>
        <v>0.80110907393065811</v>
      </c>
      <c r="F28" s="1142">
        <f t="shared" si="1"/>
        <v>0.25396119428495911</v>
      </c>
      <c r="G28" s="1142">
        <f t="shared" si="1"/>
        <v>0.46905989392294506</v>
      </c>
      <c r="H28" s="660">
        <f t="shared" si="1"/>
        <v>139987.0563409274</v>
      </c>
      <c r="I28" s="3639" t="s">
        <v>998</v>
      </c>
      <c r="J28" s="3640"/>
      <c r="K28" s="2561">
        <v>0.80110907393065811</v>
      </c>
      <c r="L28" s="2562">
        <v>0.25396119428495911</v>
      </c>
      <c r="M28" s="2562">
        <v>0.46905989392294506</v>
      </c>
      <c r="N28" s="2563">
        <v>139987.0563409274</v>
      </c>
      <c r="O28" s="2552"/>
    </row>
    <row r="29" spans="1:15" ht="17.850000000000001" customHeight="1">
      <c r="A29" s="155"/>
      <c r="B29" s="155" t="s">
        <v>241</v>
      </c>
      <c r="C29" s="155"/>
      <c r="D29" s="165"/>
      <c r="E29" s="1142">
        <f t="shared" si="1"/>
        <v>1.2231947483588621</v>
      </c>
      <c r="F29" s="1142">
        <f t="shared" si="1"/>
        <v>0.51859956236323856</v>
      </c>
      <c r="G29" s="1142">
        <f t="shared" si="1"/>
        <v>0.74179431072210067</v>
      </c>
      <c r="H29" s="660">
        <f t="shared" si="1"/>
        <v>302993.27133479214</v>
      </c>
      <c r="I29" s="3639" t="s">
        <v>999</v>
      </c>
      <c r="J29" s="3640"/>
      <c r="K29" s="2564">
        <v>1.2231947483588621</v>
      </c>
      <c r="L29" s="2562">
        <v>0.51859956236323856</v>
      </c>
      <c r="M29" s="2562">
        <v>0.74179431072210067</v>
      </c>
      <c r="N29" s="2563">
        <v>302993.27133479214</v>
      </c>
      <c r="O29" s="2552"/>
    </row>
    <row r="30" spans="1:15" ht="17.850000000000001" customHeight="1">
      <c r="A30" s="3094" t="s">
        <v>14</v>
      </c>
      <c r="B30" s="3094"/>
      <c r="C30" s="3094"/>
      <c r="D30" s="162"/>
      <c r="E30" s="1142"/>
      <c r="F30" s="1142"/>
      <c r="G30" s="1142"/>
      <c r="H30" s="660"/>
      <c r="I30" s="3639" t="s">
        <v>1001</v>
      </c>
      <c r="J30" s="3640"/>
      <c r="K30" s="2564">
        <v>2.42655155533348</v>
      </c>
      <c r="L30" s="2562">
        <v>0.8021224687450712</v>
      </c>
      <c r="M30" s="2565">
        <v>1.3254203886730007</v>
      </c>
      <c r="N30" s="2563">
        <v>248961.82554269984</v>
      </c>
      <c r="O30" s="2552"/>
    </row>
    <row r="31" spans="1:15" ht="17.850000000000001" customHeight="1">
      <c r="A31" s="3093" t="s">
        <v>45</v>
      </c>
      <c r="B31" s="3093"/>
      <c r="C31" s="166"/>
      <c r="D31" s="162"/>
      <c r="E31" s="1142">
        <f>K30</f>
        <v>2.42655155533348</v>
      </c>
      <c r="F31" s="1142">
        <f>L30</f>
        <v>0.8021224687450712</v>
      </c>
      <c r="G31" s="1142">
        <f>M30</f>
        <v>1.3254203886730007</v>
      </c>
      <c r="H31" s="660">
        <f>N30</f>
        <v>248961.82554269984</v>
      </c>
      <c r="I31" s="3639" t="s">
        <v>1002</v>
      </c>
      <c r="J31" s="3640"/>
      <c r="K31" s="2564">
        <v>1.0390810990290755</v>
      </c>
      <c r="L31" s="2562">
        <v>0.20597985612879194</v>
      </c>
      <c r="M31" s="2562">
        <v>0.57722809005356246</v>
      </c>
      <c r="N31" s="2563">
        <v>76696.160821724581</v>
      </c>
      <c r="O31" s="2552"/>
    </row>
    <row r="32" spans="1:15" ht="17.850000000000001" customHeight="1">
      <c r="A32" s="189"/>
      <c r="B32" s="155" t="s">
        <v>15</v>
      </c>
      <c r="C32" s="189"/>
      <c r="D32" s="162"/>
      <c r="E32" s="1142">
        <f>K43</f>
        <v>2.6107237379423083</v>
      </c>
      <c r="F32" s="1142">
        <f>L43</f>
        <v>0.7258530817231249</v>
      </c>
      <c r="G32" s="1142">
        <f>M43</f>
        <v>1.2685715904357999</v>
      </c>
      <c r="H32" s="660">
        <f>N43</f>
        <v>279152.13373200805</v>
      </c>
      <c r="I32" s="3639" t="s">
        <v>1004</v>
      </c>
      <c r="J32" s="3640"/>
      <c r="K32" s="2564">
        <v>2.6714509276904379</v>
      </c>
      <c r="L32" s="2562">
        <v>0.48049350319820344</v>
      </c>
      <c r="M32" s="2562">
        <v>0.95695540493492792</v>
      </c>
      <c r="N32" s="2563">
        <v>149670.11714941755</v>
      </c>
      <c r="O32" s="2552"/>
    </row>
    <row r="33" spans="1:15" ht="17.850000000000001" customHeight="1">
      <c r="A33" s="156"/>
      <c r="B33" s="156" t="s">
        <v>2808</v>
      </c>
      <c r="C33" s="156"/>
      <c r="D33" s="165"/>
      <c r="E33" s="1142">
        <f t="shared" ref="E33:H36" si="2">K32</f>
        <v>2.6714509276904379</v>
      </c>
      <c r="F33" s="1142">
        <f t="shared" si="2"/>
        <v>0.48049350319820344</v>
      </c>
      <c r="G33" s="1142">
        <f t="shared" si="2"/>
        <v>0.95695540493492792</v>
      </c>
      <c r="H33" s="660">
        <f t="shared" si="2"/>
        <v>149670.11714941755</v>
      </c>
      <c r="I33" s="3639" t="s">
        <v>1005</v>
      </c>
      <c r="J33" s="3640"/>
      <c r="K33" s="2564">
        <v>4.7302051133359369</v>
      </c>
      <c r="L33" s="2565">
        <v>1.2286026229427216</v>
      </c>
      <c r="M33" s="2565">
        <v>1.9057379072926828</v>
      </c>
      <c r="N33" s="2563">
        <v>377022.87364347046</v>
      </c>
      <c r="O33" s="2552"/>
    </row>
    <row r="34" spans="1:15" ht="17.850000000000001" customHeight="1">
      <c r="A34" s="156"/>
      <c r="B34" s="156" t="s">
        <v>2255</v>
      </c>
      <c r="C34" s="156"/>
      <c r="D34" s="165"/>
      <c r="E34" s="1142">
        <f t="shared" si="2"/>
        <v>4.7302051133359369</v>
      </c>
      <c r="F34" s="1142">
        <f t="shared" si="2"/>
        <v>1.2286026229427216</v>
      </c>
      <c r="G34" s="1142">
        <f t="shared" si="2"/>
        <v>1.9057379072926828</v>
      </c>
      <c r="H34" s="660">
        <f t="shared" si="2"/>
        <v>377022.87364347046</v>
      </c>
      <c r="I34" s="3639" t="s">
        <v>1006</v>
      </c>
      <c r="J34" s="3640"/>
      <c r="K34" s="2564">
        <v>1.3734262628212799</v>
      </c>
      <c r="L34" s="2562">
        <v>0.52878346598738302</v>
      </c>
      <c r="M34" s="2562">
        <v>0.86527879772529437</v>
      </c>
      <c r="N34" s="2563">
        <v>251129.3270820519</v>
      </c>
      <c r="O34" s="2552"/>
    </row>
    <row r="35" spans="1:15" ht="17.850000000000001" customHeight="1">
      <c r="A35" s="156"/>
      <c r="B35" s="156" t="s">
        <v>2665</v>
      </c>
      <c r="C35" s="156"/>
      <c r="D35" s="165"/>
      <c r="E35" s="1142">
        <f t="shared" si="2"/>
        <v>1.3734262628212799</v>
      </c>
      <c r="F35" s="1142">
        <f t="shared" si="2"/>
        <v>0.52878346598738302</v>
      </c>
      <c r="G35" s="1142">
        <f t="shared" si="2"/>
        <v>0.86527879772529437</v>
      </c>
      <c r="H35" s="660">
        <f t="shared" si="2"/>
        <v>251129.3270820519</v>
      </c>
      <c r="I35" s="3639" t="s">
        <v>1007</v>
      </c>
      <c r="J35" s="3640"/>
      <c r="K35" s="2564">
        <v>2.0450861919997814</v>
      </c>
      <c r="L35" s="2562">
        <v>0.77550536554992977</v>
      </c>
      <c r="M35" s="2565">
        <v>1.4739205032711951</v>
      </c>
      <c r="N35" s="2563">
        <v>365101.17440745281</v>
      </c>
      <c r="O35" s="2552"/>
    </row>
    <row r="36" spans="1:15" ht="17.850000000000001" customHeight="1">
      <c r="A36" s="156"/>
      <c r="B36" s="156" t="s">
        <v>2239</v>
      </c>
      <c r="C36" s="156"/>
      <c r="D36" s="165"/>
      <c r="E36" s="1142">
        <f t="shared" si="2"/>
        <v>2.0450861919997814</v>
      </c>
      <c r="F36" s="1142">
        <f t="shared" si="2"/>
        <v>0.77550536554992977</v>
      </c>
      <c r="G36" s="1142">
        <f t="shared" si="2"/>
        <v>1.4739205032711951</v>
      </c>
      <c r="H36" s="660">
        <f t="shared" si="2"/>
        <v>365101.17440745281</v>
      </c>
      <c r="I36" s="3639" t="s">
        <v>1008</v>
      </c>
      <c r="J36" s="3640"/>
      <c r="K36" s="2564">
        <v>5.2706019941170643</v>
      </c>
      <c r="L36" s="2565">
        <v>1.6856664047650824</v>
      </c>
      <c r="M36" s="2565">
        <v>3.4994349771789142</v>
      </c>
      <c r="N36" s="2563">
        <v>459138.79382174485</v>
      </c>
      <c r="O36" s="2552"/>
    </row>
    <row r="37" spans="1:15" ht="17.850000000000001" customHeight="1">
      <c r="A37" s="156"/>
      <c r="B37" s="155" t="s">
        <v>17</v>
      </c>
      <c r="C37" s="156"/>
      <c r="D37" s="165"/>
      <c r="E37" s="1142">
        <f>K44</f>
        <v>3.0796926997989771</v>
      </c>
      <c r="F37" s="1142">
        <f>L44</f>
        <v>1.0487796894773433</v>
      </c>
      <c r="G37" s="1142">
        <f>M44</f>
        <v>2.0491525573050726</v>
      </c>
      <c r="H37" s="660">
        <f>N44</f>
        <v>295947.73216576752</v>
      </c>
      <c r="I37" s="3639" t="s">
        <v>1009</v>
      </c>
      <c r="J37" s="3640"/>
      <c r="K37" s="2561">
        <v>0.89945341827872105</v>
      </c>
      <c r="L37" s="2562">
        <v>0.41499469520585758</v>
      </c>
      <c r="M37" s="2562">
        <v>0.60593320116493177</v>
      </c>
      <c r="N37" s="2563">
        <v>133551.43217376067</v>
      </c>
      <c r="O37" s="2552"/>
    </row>
    <row r="38" spans="1:15" ht="17.850000000000001" customHeight="1">
      <c r="A38" s="156"/>
      <c r="B38" s="156" t="s">
        <v>2257</v>
      </c>
      <c r="C38" s="156"/>
      <c r="D38" s="165"/>
      <c r="E38" s="1142">
        <f t="shared" ref="E38:H39" si="3">K36</f>
        <v>5.2706019941170643</v>
      </c>
      <c r="F38" s="1142">
        <f t="shared" si="3"/>
        <v>1.6856664047650824</v>
      </c>
      <c r="G38" s="1142">
        <f t="shared" si="3"/>
        <v>3.4994349771789142</v>
      </c>
      <c r="H38" s="660">
        <f t="shared" si="3"/>
        <v>459138.79382174485</v>
      </c>
      <c r="I38" s="3639" t="s">
        <v>1010</v>
      </c>
      <c r="J38" s="3640"/>
      <c r="K38" s="2561">
        <v>0.88501797637468438</v>
      </c>
      <c r="L38" s="2562">
        <v>0.75041529092481674</v>
      </c>
      <c r="M38" s="2562">
        <v>0.80043510162251863</v>
      </c>
      <c r="N38" s="2563">
        <v>117887.73206246103</v>
      </c>
      <c r="O38" s="2552"/>
    </row>
    <row r="39" spans="1:15" ht="17.850000000000001" customHeight="1">
      <c r="A39" s="156"/>
      <c r="B39" s="156" t="s">
        <v>2354</v>
      </c>
      <c r="C39" s="156"/>
      <c r="D39" s="165"/>
      <c r="E39" s="1142">
        <f t="shared" si="3"/>
        <v>0.89945341827872105</v>
      </c>
      <c r="F39" s="1142">
        <f t="shared" si="3"/>
        <v>0.41499469520585758</v>
      </c>
      <c r="G39" s="1142">
        <f t="shared" si="3"/>
        <v>0.60593320116493177</v>
      </c>
      <c r="H39" s="660">
        <f t="shared" si="3"/>
        <v>133551.43217376067</v>
      </c>
      <c r="I39" s="3639" t="s">
        <v>1011</v>
      </c>
      <c r="J39" s="3640"/>
      <c r="K39" s="2564">
        <v>1.6249707184340656</v>
      </c>
      <c r="L39" s="2565">
        <v>1.0643409436025646</v>
      </c>
      <c r="M39" s="2565">
        <v>1.2367961279976101</v>
      </c>
      <c r="N39" s="2563">
        <v>311316.20112491219</v>
      </c>
      <c r="O39" s="2552"/>
    </row>
    <row r="40" spans="1:15" ht="17.850000000000001" customHeight="1">
      <c r="A40" s="156"/>
      <c r="B40" s="155" t="s">
        <v>18</v>
      </c>
      <c r="C40" s="156"/>
      <c r="D40" s="165"/>
      <c r="E40" s="1142">
        <f>K45</f>
        <v>1.0513553631899699</v>
      </c>
      <c r="F40" s="1142">
        <f>L45</f>
        <v>0.73898503526976722</v>
      </c>
      <c r="G40" s="1142">
        <f>M45</f>
        <v>0.84690772712402096</v>
      </c>
      <c r="H40" s="660">
        <f>N45</f>
        <v>199615.63474420775</v>
      </c>
      <c r="I40" s="3639" t="s">
        <v>1012</v>
      </c>
      <c r="J40" s="3640"/>
      <c r="K40" s="2561">
        <v>0.50545146977386812</v>
      </c>
      <c r="L40" s="2562">
        <v>0.33931749418560936</v>
      </c>
      <c r="M40" s="2562">
        <v>0.41918061460225947</v>
      </c>
      <c r="N40" s="2563">
        <v>135303.21701930652</v>
      </c>
      <c r="O40" s="2552"/>
    </row>
    <row r="41" spans="1:15" ht="17.850000000000001" customHeight="1">
      <c r="A41" s="156"/>
      <c r="B41" s="156" t="s">
        <v>2258</v>
      </c>
      <c r="C41" s="166"/>
      <c r="D41" s="162"/>
      <c r="E41" s="1142">
        <f t="shared" ref="E41:H43" si="4">K38</f>
        <v>0.88501797637468438</v>
      </c>
      <c r="F41" s="1142">
        <f t="shared" si="4"/>
        <v>0.75041529092481674</v>
      </c>
      <c r="G41" s="1142">
        <f t="shared" si="4"/>
        <v>0.80043510162251863</v>
      </c>
      <c r="H41" s="660">
        <f t="shared" si="4"/>
        <v>117887.73206246103</v>
      </c>
      <c r="I41" s="3639" t="s">
        <v>1013</v>
      </c>
      <c r="J41" s="3640"/>
      <c r="K41" s="2564">
        <v>6.4968250958980374</v>
      </c>
      <c r="L41" s="2562">
        <v>0.1791777740100392</v>
      </c>
      <c r="M41" s="2562">
        <v>0.36529555821247661</v>
      </c>
      <c r="N41" s="2563">
        <v>73684.501902600226</v>
      </c>
      <c r="O41" s="2552"/>
    </row>
    <row r="42" spans="1:15" ht="17.850000000000001" customHeight="1">
      <c r="A42" s="156"/>
      <c r="B42" s="156" t="s">
        <v>2296</v>
      </c>
      <c r="C42" s="166"/>
      <c r="D42" s="162"/>
      <c r="E42" s="1142">
        <f t="shared" si="4"/>
        <v>1.6249707184340656</v>
      </c>
      <c r="F42" s="1142">
        <f t="shared" si="4"/>
        <v>1.0643409436025646</v>
      </c>
      <c r="G42" s="1142">
        <f t="shared" si="4"/>
        <v>1.2367961279976101</v>
      </c>
      <c r="H42" s="660">
        <f t="shared" si="4"/>
        <v>311316.20112491219</v>
      </c>
      <c r="I42" s="3639" t="s">
        <v>1014</v>
      </c>
      <c r="J42" s="3640"/>
      <c r="K42" s="2564">
        <v>1.0390810990290755</v>
      </c>
      <c r="L42" s="2562">
        <v>0.20597985612879194</v>
      </c>
      <c r="M42" s="2562">
        <v>0.57722809005356246</v>
      </c>
      <c r="N42" s="2563">
        <v>76696.160821724581</v>
      </c>
      <c r="O42" s="2552"/>
    </row>
    <row r="43" spans="1:15" ht="17.850000000000001" customHeight="1">
      <c r="A43" s="156"/>
      <c r="B43" s="156" t="s">
        <v>2809</v>
      </c>
      <c r="C43" s="166"/>
      <c r="D43" s="162"/>
      <c r="E43" s="1142">
        <f t="shared" si="4"/>
        <v>0.50545146977386812</v>
      </c>
      <c r="F43" s="1142">
        <f t="shared" si="4"/>
        <v>0.33931749418560936</v>
      </c>
      <c r="G43" s="1142">
        <f t="shared" si="4"/>
        <v>0.41918061460225947</v>
      </c>
      <c r="H43" s="660">
        <f t="shared" si="4"/>
        <v>135303.21701930652</v>
      </c>
      <c r="I43" s="3639" t="s">
        <v>1016</v>
      </c>
      <c r="J43" s="3640"/>
      <c r="K43" s="2564">
        <v>2.6107237379423083</v>
      </c>
      <c r="L43" s="2562">
        <v>0.7258530817231249</v>
      </c>
      <c r="M43" s="2565">
        <v>1.2685715904357999</v>
      </c>
      <c r="N43" s="2563">
        <v>279152.13373200805</v>
      </c>
      <c r="O43" s="2552"/>
    </row>
    <row r="44" spans="1:15" ht="17.850000000000001" customHeight="1">
      <c r="A44" s="156"/>
      <c r="B44" s="155" t="s">
        <v>20</v>
      </c>
      <c r="C44" s="166"/>
      <c r="D44" s="162"/>
      <c r="E44" s="1142">
        <f t="shared" ref="E44:H45" si="5">K46</f>
        <v>6.4968250958980374</v>
      </c>
      <c r="F44" s="1142">
        <f t="shared" si="5"/>
        <v>0.1791777740100392</v>
      </c>
      <c r="G44" s="1142">
        <f t="shared" si="5"/>
        <v>0.36529555821247661</v>
      </c>
      <c r="H44" s="660">
        <f t="shared" si="5"/>
        <v>73684.501902600226</v>
      </c>
      <c r="I44" s="3639" t="s">
        <v>1017</v>
      </c>
      <c r="J44" s="3640"/>
      <c r="K44" s="2564">
        <v>3.0796926997989771</v>
      </c>
      <c r="L44" s="2565">
        <v>1.0487796894773433</v>
      </c>
      <c r="M44" s="2565">
        <v>2.0491525573050726</v>
      </c>
      <c r="N44" s="2563">
        <v>295947.73216576752</v>
      </c>
      <c r="O44" s="2552"/>
    </row>
    <row r="45" spans="1:15" ht="17.850000000000001" customHeight="1">
      <c r="A45" s="3093" t="s">
        <v>21</v>
      </c>
      <c r="B45" s="3093"/>
      <c r="C45" s="166"/>
      <c r="D45" s="162"/>
      <c r="E45" s="1142">
        <f t="shared" si="5"/>
        <v>1.0390810990290755</v>
      </c>
      <c r="F45" s="1142">
        <f t="shared" si="5"/>
        <v>0.20597985612879194</v>
      </c>
      <c r="G45" s="1142">
        <f t="shared" si="5"/>
        <v>0.57722809005356246</v>
      </c>
      <c r="H45" s="660">
        <f t="shared" si="5"/>
        <v>76696.160821724581</v>
      </c>
      <c r="I45" s="3639" t="s">
        <v>1018</v>
      </c>
      <c r="J45" s="3640"/>
      <c r="K45" s="2564">
        <v>1.0513553631899699</v>
      </c>
      <c r="L45" s="2562">
        <v>0.73898503526976722</v>
      </c>
      <c r="M45" s="2562">
        <v>0.84690772712402096</v>
      </c>
      <c r="N45" s="2563">
        <v>199615.63474420775</v>
      </c>
      <c r="O45" s="2552"/>
    </row>
    <row r="46" spans="1:15" ht="17.850000000000001" customHeight="1">
      <c r="A46" s="3094" t="s">
        <v>118</v>
      </c>
      <c r="B46" s="3094"/>
      <c r="C46" s="3094"/>
      <c r="D46" s="165"/>
      <c r="E46" s="1142"/>
      <c r="F46" s="1142"/>
      <c r="G46" s="1142"/>
      <c r="H46" s="660"/>
      <c r="I46" s="3639" t="s">
        <v>1019</v>
      </c>
      <c r="J46" s="3640"/>
      <c r="K46" s="2564">
        <v>6.4968250958980374</v>
      </c>
      <c r="L46" s="2562">
        <v>0.1791777740100392</v>
      </c>
      <c r="M46" s="2562">
        <v>0.36529555821247661</v>
      </c>
      <c r="N46" s="2563">
        <v>73684.501902600226</v>
      </c>
      <c r="O46" s="2552"/>
    </row>
    <row r="47" spans="1:15" ht="17.850000000000001" customHeight="1">
      <c r="A47" s="3093" t="s">
        <v>22</v>
      </c>
      <c r="B47" s="3093" t="s">
        <v>22</v>
      </c>
      <c r="C47" s="196"/>
      <c r="D47" s="165"/>
      <c r="E47" s="1142">
        <f>K48</f>
        <v>2.5677141988423751</v>
      </c>
      <c r="F47" s="1142">
        <f>L48</f>
        <v>0.6651469154271662</v>
      </c>
      <c r="G47" s="1142">
        <f>M48</f>
        <v>1.2497942147623387</v>
      </c>
      <c r="H47" s="660">
        <f>N48</f>
        <v>334232.87280507636</v>
      </c>
      <c r="I47" s="3639" t="s">
        <v>1020</v>
      </c>
      <c r="J47" s="3640"/>
      <c r="K47" s="2564">
        <v>1.0390810990290755</v>
      </c>
      <c r="L47" s="2562">
        <v>0.20597985612879194</v>
      </c>
      <c r="M47" s="2562">
        <v>0.57722809005356246</v>
      </c>
      <c r="N47" s="2563">
        <v>76696.160821724581</v>
      </c>
      <c r="O47" s="2552"/>
    </row>
    <row r="48" spans="1:15" ht="17.850000000000001" customHeight="1">
      <c r="A48" s="155"/>
      <c r="B48" s="155" t="s">
        <v>23</v>
      </c>
      <c r="C48" s="155"/>
      <c r="D48" s="165"/>
      <c r="E48" s="1142">
        <f t="shared" ref="E48:H51" si="6">K50</f>
        <v>2.0935033793116395</v>
      </c>
      <c r="F48" s="1142">
        <f t="shared" si="6"/>
        <v>0.3853407295018626</v>
      </c>
      <c r="G48" s="1142">
        <f t="shared" si="6"/>
        <v>0.67250665890690153</v>
      </c>
      <c r="H48" s="660">
        <f t="shared" si="6"/>
        <v>292378.36960923712</v>
      </c>
      <c r="I48" s="3639" t="s">
        <v>1021</v>
      </c>
      <c r="J48" s="2993" t="s">
        <v>1022</v>
      </c>
      <c r="K48" s="2564">
        <v>2.5677141988423751</v>
      </c>
      <c r="L48" s="2562">
        <v>0.6651469154271662</v>
      </c>
      <c r="M48" s="2565">
        <v>1.2497942147623387</v>
      </c>
      <c r="N48" s="2563">
        <v>334232.87280507636</v>
      </c>
      <c r="O48" s="2552"/>
    </row>
    <row r="49" spans="1:15" ht="17.850000000000001" customHeight="1">
      <c r="A49" s="155"/>
      <c r="B49" s="155" t="s">
        <v>24</v>
      </c>
      <c r="C49" s="155"/>
      <c r="D49" s="165"/>
      <c r="E49" s="1142">
        <f t="shared" si="6"/>
        <v>4.2672370308595715</v>
      </c>
      <c r="F49" s="1142">
        <f t="shared" si="6"/>
        <v>1.6861709043067192</v>
      </c>
      <c r="G49" s="1142">
        <f t="shared" si="6"/>
        <v>3.5674424109708593</v>
      </c>
      <c r="H49" s="660">
        <f t="shared" si="6"/>
        <v>288753.39173750469</v>
      </c>
      <c r="I49" s="3639"/>
      <c r="J49" s="2993" t="s">
        <v>1023</v>
      </c>
      <c r="K49" s="2564">
        <v>2.253682589990837</v>
      </c>
      <c r="L49" s="2562">
        <v>0.88208593945852509</v>
      </c>
      <c r="M49" s="2565">
        <v>1.3506327283900665</v>
      </c>
      <c r="N49" s="2563">
        <v>174627.47922196524</v>
      </c>
      <c r="O49" s="2552"/>
    </row>
    <row r="50" spans="1:15" ht="17.850000000000001" customHeight="1">
      <c r="A50" s="155"/>
      <c r="B50" s="155" t="s">
        <v>25</v>
      </c>
      <c r="C50" s="155"/>
      <c r="D50" s="165"/>
      <c r="E50" s="1142">
        <f t="shared" si="6"/>
        <v>3.9599597132263074</v>
      </c>
      <c r="F50" s="1142">
        <f t="shared" si="6"/>
        <v>1.4605328188515203</v>
      </c>
      <c r="G50" s="1142">
        <f t="shared" si="6"/>
        <v>2.5884952489725168</v>
      </c>
      <c r="H50" s="660">
        <f t="shared" si="6"/>
        <v>737058.70268458978</v>
      </c>
      <c r="I50" s="3639" t="s">
        <v>1024</v>
      </c>
      <c r="J50" s="2993" t="s">
        <v>3904</v>
      </c>
      <c r="K50" s="2564">
        <v>2.0935033793116395</v>
      </c>
      <c r="L50" s="2562">
        <v>0.3853407295018626</v>
      </c>
      <c r="M50" s="2562">
        <v>0.67250665890690153</v>
      </c>
      <c r="N50" s="2563">
        <v>292378.36960923712</v>
      </c>
      <c r="O50" s="2552"/>
    </row>
    <row r="51" spans="1:15" ht="17.850000000000001" customHeight="1" thickBot="1">
      <c r="A51" s="3104" t="s">
        <v>26</v>
      </c>
      <c r="B51" s="3104"/>
      <c r="C51" s="169"/>
      <c r="D51" s="1143"/>
      <c r="E51" s="1142">
        <f t="shared" si="6"/>
        <v>2.253682589990837</v>
      </c>
      <c r="F51" s="1142">
        <f t="shared" si="6"/>
        <v>0.88208593945852509</v>
      </c>
      <c r="G51" s="1142">
        <f t="shared" si="6"/>
        <v>1.3506327283900665</v>
      </c>
      <c r="H51" s="664">
        <f t="shared" si="6"/>
        <v>174627.47922196524</v>
      </c>
      <c r="I51" s="3639"/>
      <c r="J51" s="2993" t="s">
        <v>3905</v>
      </c>
      <c r="K51" s="2564">
        <v>4.2672370308595715</v>
      </c>
      <c r="L51" s="2565">
        <v>1.6861709043067192</v>
      </c>
      <c r="M51" s="2565">
        <v>3.5674424109708593</v>
      </c>
      <c r="N51" s="2563">
        <v>288753.39173750469</v>
      </c>
      <c r="O51" s="2552"/>
    </row>
    <row r="52" spans="1:15" s="1030" customFormat="1" ht="30.75" customHeight="1">
      <c r="A52" s="3251" t="s">
        <v>1471</v>
      </c>
      <c r="B52" s="3263"/>
      <c r="C52" s="3263"/>
      <c r="D52" s="3263"/>
      <c r="E52" s="3263"/>
      <c r="F52" s="3263"/>
      <c r="G52" s="3263"/>
      <c r="H52" s="3263"/>
      <c r="I52" s="3639"/>
      <c r="J52" s="2993" t="s">
        <v>3906</v>
      </c>
      <c r="K52" s="2564">
        <v>3.9599597132263074</v>
      </c>
      <c r="L52" s="2565">
        <v>1.4605328188515203</v>
      </c>
      <c r="M52" s="2565">
        <v>2.5884952489725168</v>
      </c>
      <c r="N52" s="2563">
        <v>737058.70268458978</v>
      </c>
      <c r="O52" s="2552"/>
    </row>
    <row r="53" spans="1:15" ht="15.75" customHeight="1">
      <c r="I53" s="3639"/>
      <c r="J53" s="2993" t="s">
        <v>3907</v>
      </c>
      <c r="K53" s="2564">
        <v>2.253682589990837</v>
      </c>
      <c r="L53" s="2562">
        <v>0.88208593945852509</v>
      </c>
      <c r="M53" s="2565">
        <v>1.3506327283900665</v>
      </c>
      <c r="N53" s="2563">
        <v>174627.47922196524</v>
      </c>
      <c r="O53" s="2552"/>
    </row>
    <row r="54" spans="1:15" ht="15.75" customHeight="1">
      <c r="I54" s="3639" t="s">
        <v>1029</v>
      </c>
      <c r="J54" s="2993" t="s">
        <v>1030</v>
      </c>
      <c r="K54" s="2561">
        <v>0.91276198790987195</v>
      </c>
      <c r="L54" s="2562">
        <v>0.31177819692999836</v>
      </c>
      <c r="M54" s="2562">
        <v>0.52858372629048955</v>
      </c>
      <c r="N54" s="2563">
        <v>75789.33869474809</v>
      </c>
      <c r="O54" s="2552"/>
    </row>
    <row r="55" spans="1:15" ht="15.75" customHeight="1">
      <c r="I55" s="3639"/>
      <c r="J55" s="2993" t="s">
        <v>1031</v>
      </c>
      <c r="K55" s="2564">
        <v>4.5145542151540727</v>
      </c>
      <c r="L55" s="2562">
        <v>0.81045381267719796</v>
      </c>
      <c r="M55" s="2565">
        <v>1.5347494170338605</v>
      </c>
      <c r="N55" s="2563">
        <v>329751.64833812142</v>
      </c>
      <c r="O55" s="2552"/>
    </row>
    <row r="56" spans="1:15" ht="15.75" customHeight="1">
      <c r="I56" s="3639"/>
      <c r="J56" s="2993" t="s">
        <v>1032</v>
      </c>
      <c r="K56" s="2564">
        <v>9.4736305065792283</v>
      </c>
      <c r="L56" s="2565">
        <v>4.3327567691196727</v>
      </c>
      <c r="M56" s="2565">
        <v>6.8851769277131316</v>
      </c>
      <c r="N56" s="2563">
        <v>1465982.5561719602</v>
      </c>
      <c r="O56" s="2552"/>
    </row>
    <row r="57" spans="1:15" ht="15.75" customHeight="1">
      <c r="I57" s="3639"/>
      <c r="J57" s="2993" t="s">
        <v>1033</v>
      </c>
      <c r="K57" s="2564">
        <v>3.7931810507672603</v>
      </c>
      <c r="L57" s="2565">
        <v>1.7153360263058768</v>
      </c>
      <c r="M57" s="2565">
        <v>2.2823563488584071</v>
      </c>
      <c r="N57" s="2563">
        <v>422139.77211965161</v>
      </c>
      <c r="O57" s="2552"/>
    </row>
    <row r="58" spans="1:15" ht="15.75" customHeight="1">
      <c r="I58" s="3639"/>
      <c r="J58" s="2993" t="s">
        <v>1034</v>
      </c>
      <c r="K58" s="2564">
        <v>22.63776146712884</v>
      </c>
      <c r="L58" s="2565">
        <v>5.0785769194163386</v>
      </c>
      <c r="M58" s="2565">
        <v>7.7674738406085462</v>
      </c>
      <c r="N58" s="2563">
        <v>652037.44063875976</v>
      </c>
      <c r="O58" s="2552"/>
    </row>
    <row r="59" spans="1:15" ht="15.75" customHeight="1">
      <c r="I59" s="3639"/>
      <c r="J59" s="2993" t="s">
        <v>1035</v>
      </c>
      <c r="K59" s="2564">
        <v>14.53455105634367</v>
      </c>
      <c r="L59" s="2565">
        <v>2.2950119038101096</v>
      </c>
      <c r="M59" s="2565">
        <v>5.5338258242659126</v>
      </c>
      <c r="N59" s="2563">
        <v>1712113.5224953627</v>
      </c>
      <c r="O59" s="2552"/>
    </row>
    <row r="60" spans="1:15" ht="15.75" customHeight="1">
      <c r="I60" s="3639" t="s">
        <v>770</v>
      </c>
      <c r="J60" s="2993" t="s">
        <v>1036</v>
      </c>
      <c r="K60" s="2561">
        <v>0.66317364371049192</v>
      </c>
      <c r="L60" s="2562">
        <v>0.25368076424556507</v>
      </c>
      <c r="M60" s="2562">
        <v>0.42298751248731098</v>
      </c>
      <c r="N60" s="2563">
        <v>55515.956213912614</v>
      </c>
      <c r="O60" s="2552"/>
    </row>
    <row r="61" spans="1:15" ht="15.75" customHeight="1">
      <c r="I61" s="3639"/>
      <c r="J61" s="2993" t="s">
        <v>1037</v>
      </c>
      <c r="K61" s="2564">
        <v>1.2279418757817009</v>
      </c>
      <c r="L61" s="2562">
        <v>0.39577092024088401</v>
      </c>
      <c r="M61" s="2562">
        <v>0.72392078282206529</v>
      </c>
      <c r="N61" s="2563">
        <v>82114.081926605577</v>
      </c>
      <c r="O61" s="2552"/>
    </row>
    <row r="62" spans="1:15" ht="15.75" customHeight="1">
      <c r="I62" s="3639"/>
      <c r="J62" s="2993" t="s">
        <v>1038</v>
      </c>
      <c r="K62" s="2564">
        <v>1.3870176592939103</v>
      </c>
      <c r="L62" s="2562">
        <v>0.35053945585653257</v>
      </c>
      <c r="M62" s="2562">
        <v>0.69109491818588908</v>
      </c>
      <c r="N62" s="2563">
        <v>181205.94357890985</v>
      </c>
      <c r="O62" s="2552"/>
    </row>
    <row r="63" spans="1:15" ht="15.75" customHeight="1">
      <c r="I63" s="3639"/>
      <c r="J63" s="2993" t="s">
        <v>1039</v>
      </c>
      <c r="K63" s="2564">
        <v>2.135430005955155</v>
      </c>
      <c r="L63" s="2562">
        <v>0.63788803281509254</v>
      </c>
      <c r="M63" s="2565">
        <v>1.1919713975070692</v>
      </c>
      <c r="N63" s="2563">
        <v>248530.06214651905</v>
      </c>
      <c r="O63" s="2552"/>
    </row>
    <row r="64" spans="1:15" ht="15.75" customHeight="1">
      <c r="I64" s="3639"/>
      <c r="J64" s="2993" t="s">
        <v>1040</v>
      </c>
      <c r="K64" s="2564">
        <v>5.2220959691567863</v>
      </c>
      <c r="L64" s="2562">
        <v>0.87931055117252255</v>
      </c>
      <c r="M64" s="2565">
        <v>1.2237042612062381</v>
      </c>
      <c r="N64" s="2563">
        <v>317629.56966083695</v>
      </c>
      <c r="O64" s="2552"/>
    </row>
    <row r="65" spans="9:15" ht="15.75" customHeight="1">
      <c r="I65" s="3639"/>
      <c r="J65" s="2993" t="s">
        <v>1041</v>
      </c>
      <c r="K65" s="2564">
        <v>7.6343110760718744</v>
      </c>
      <c r="L65" s="2565">
        <v>3.0199391676271516</v>
      </c>
      <c r="M65" s="2565">
        <v>5.4212520186612947</v>
      </c>
      <c r="N65" s="2563">
        <v>944764.69206221332</v>
      </c>
      <c r="O65" s="2552"/>
    </row>
    <row r="66" spans="9:15" ht="15.75" customHeight="1">
      <c r="I66" s="3639"/>
      <c r="J66" s="2993" t="s">
        <v>1042</v>
      </c>
      <c r="K66" s="2564">
        <v>11.262052631853201</v>
      </c>
      <c r="L66" s="2565">
        <v>9.4758521480779692</v>
      </c>
      <c r="M66" s="2565">
        <v>9.7560460974454823</v>
      </c>
      <c r="N66" s="2563">
        <v>504293.55448933149</v>
      </c>
      <c r="O66" s="2552"/>
    </row>
    <row r="67" spans="9:15" ht="15.75" customHeight="1">
      <c r="I67" s="3639"/>
      <c r="J67" s="2993" t="s">
        <v>1043</v>
      </c>
      <c r="K67" s="2564">
        <v>16.791138722536651</v>
      </c>
      <c r="L67" s="2565">
        <v>3.1859469152166371</v>
      </c>
      <c r="M67" s="2565">
        <v>6.862540086308889</v>
      </c>
      <c r="N67" s="2563">
        <v>2307376.8103348105</v>
      </c>
      <c r="O67" s="2552"/>
    </row>
    <row r="68" spans="9:15" ht="15.75" customHeight="1">
      <c r="I68" s="3639"/>
      <c r="J68" s="2993" t="s">
        <v>1044</v>
      </c>
      <c r="K68" s="2564">
        <v>9.758038366327126</v>
      </c>
      <c r="L68" s="2565">
        <v>2.7038589157220847</v>
      </c>
      <c r="M68" s="2565">
        <v>4.491146364334619</v>
      </c>
      <c r="N68" s="2563">
        <v>1416330.186189235</v>
      </c>
      <c r="O68" s="2552"/>
    </row>
    <row r="69" spans="9:15" ht="15.75" customHeight="1">
      <c r="I69" s="3639"/>
      <c r="J69" s="2993" t="s">
        <v>1045</v>
      </c>
      <c r="K69" s="2564">
        <v>1.2096533421798867</v>
      </c>
      <c r="L69" s="2562">
        <v>0.95306020899021382</v>
      </c>
      <c r="M69" s="2565">
        <v>1.0263725327586917</v>
      </c>
      <c r="N69" s="2563">
        <v>657963.84657511697</v>
      </c>
      <c r="O69" s="2552"/>
    </row>
    <row r="70" spans="9:15" ht="15.75" customHeight="1">
      <c r="I70" s="3639" t="s">
        <v>96</v>
      </c>
      <c r="J70" s="2993" t="s">
        <v>1036</v>
      </c>
      <c r="K70" s="2561">
        <v>0.56676203893373867</v>
      </c>
      <c r="L70" s="2562">
        <v>0.16847276295880162</v>
      </c>
      <c r="M70" s="2562">
        <v>0.33460428175593288</v>
      </c>
      <c r="N70" s="2563">
        <v>51581.947825557443</v>
      </c>
      <c r="O70" s="2552"/>
    </row>
    <row r="71" spans="9:15" ht="15.75" customHeight="1">
      <c r="I71" s="3639"/>
      <c r="J71" s="2993" t="s">
        <v>1037</v>
      </c>
      <c r="K71" s="2564">
        <v>1.4094813886398603</v>
      </c>
      <c r="L71" s="2562">
        <v>0.59116935003593807</v>
      </c>
      <c r="M71" s="2562">
        <v>0.86085334608592667</v>
      </c>
      <c r="N71" s="2563">
        <v>88013.396260240072</v>
      </c>
      <c r="O71" s="2552"/>
    </row>
    <row r="72" spans="9:15" ht="15.75" customHeight="1">
      <c r="I72" s="3639"/>
      <c r="J72" s="2993" t="s">
        <v>1038</v>
      </c>
      <c r="K72" s="2564">
        <v>1.1862566990843841</v>
      </c>
      <c r="L72" s="2562">
        <v>0.29992717355371806</v>
      </c>
      <c r="M72" s="2562">
        <v>0.6348900495403107</v>
      </c>
      <c r="N72" s="2563">
        <v>173108.78433069191</v>
      </c>
      <c r="O72" s="2552"/>
    </row>
    <row r="73" spans="9:15" ht="15.75" customHeight="1">
      <c r="I73" s="3639"/>
      <c r="J73" s="2993" t="s">
        <v>1039</v>
      </c>
      <c r="K73" s="2564">
        <v>2.0113028280387062</v>
      </c>
      <c r="L73" s="2562">
        <v>0.6395564309617856</v>
      </c>
      <c r="M73" s="2565">
        <v>1.172225638613966</v>
      </c>
      <c r="N73" s="2563">
        <v>248664.27745753925</v>
      </c>
      <c r="O73" s="2552"/>
    </row>
    <row r="74" spans="9:15" ht="15.75" customHeight="1">
      <c r="I74" s="3639"/>
      <c r="J74" s="2993" t="s">
        <v>1040</v>
      </c>
      <c r="K74" s="2564">
        <v>5.1676593771135853</v>
      </c>
      <c r="L74" s="2562">
        <v>0.70841208196179228</v>
      </c>
      <c r="M74" s="2565">
        <v>1.092888806200033</v>
      </c>
      <c r="N74" s="2563">
        <v>329292.25724873837</v>
      </c>
      <c r="O74" s="2552"/>
    </row>
    <row r="75" spans="9:15" ht="15.75" customHeight="1">
      <c r="I75" s="3639"/>
      <c r="J75" s="2993" t="s">
        <v>1041</v>
      </c>
      <c r="K75" s="2564">
        <v>8.1932471500262096</v>
      </c>
      <c r="L75" s="2565">
        <v>3.2854446033173113</v>
      </c>
      <c r="M75" s="2565">
        <v>5.7374045830654161</v>
      </c>
      <c r="N75" s="2563">
        <v>912707.5196197253</v>
      </c>
      <c r="O75" s="2552"/>
    </row>
    <row r="76" spans="9:15" ht="15.75" customHeight="1">
      <c r="I76" s="3639"/>
      <c r="J76" s="2993" t="s">
        <v>1042</v>
      </c>
      <c r="K76" s="2564">
        <v>9.0284875892454295</v>
      </c>
      <c r="L76" s="2565">
        <v>7.6537360074772103</v>
      </c>
      <c r="M76" s="2565">
        <v>7.9042481375528943</v>
      </c>
      <c r="N76" s="2563">
        <v>477180.94325223664</v>
      </c>
      <c r="O76" s="2552"/>
    </row>
    <row r="77" spans="9:15" ht="15.75" customHeight="1">
      <c r="I77" s="3639"/>
      <c r="J77" s="2993" t="s">
        <v>1043</v>
      </c>
      <c r="K77" s="2564">
        <v>15.258364706705802</v>
      </c>
      <c r="L77" s="2565">
        <v>3.0262574956625841</v>
      </c>
      <c r="M77" s="2565">
        <v>5.0756477909407529</v>
      </c>
      <c r="N77" s="2563">
        <v>283606.85544979875</v>
      </c>
      <c r="O77" s="2552"/>
    </row>
    <row r="78" spans="9:15" ht="15.75" customHeight="1">
      <c r="I78" s="3639"/>
      <c r="J78" s="2993" t="s">
        <v>1044</v>
      </c>
      <c r="K78" s="2564">
        <v>11.518534402701821</v>
      </c>
      <c r="L78" s="2565">
        <v>2.8499861646959732</v>
      </c>
      <c r="M78" s="2565">
        <v>6.5645588436641837</v>
      </c>
      <c r="N78" s="2563">
        <v>3689284.71126296</v>
      </c>
      <c r="O78" s="2552"/>
    </row>
    <row r="79" spans="9:15" ht="15.75" customHeight="1">
      <c r="I79" s="3639"/>
      <c r="J79" s="2993" t="s">
        <v>1045</v>
      </c>
      <c r="K79" s="2564">
        <v>1.3053517093257092</v>
      </c>
      <c r="L79" s="2565">
        <v>1.0284589224990437</v>
      </c>
      <c r="M79" s="2565">
        <v>1.1075711473066625</v>
      </c>
      <c r="N79" s="2563">
        <v>710016.83032065316</v>
      </c>
      <c r="O79" s="2552"/>
    </row>
    <row r="80" spans="9:15" ht="15.75" customHeight="1">
      <c r="I80" s="3639" t="s">
        <v>307</v>
      </c>
      <c r="J80" s="2993" t="s">
        <v>1036</v>
      </c>
      <c r="K80" s="2561">
        <v>0.55614295346796117</v>
      </c>
      <c r="L80" s="2562">
        <v>0.18387882574697589</v>
      </c>
      <c r="M80" s="2562">
        <v>0.27019977888631302</v>
      </c>
      <c r="N80" s="2563">
        <v>72496.971892087124</v>
      </c>
      <c r="O80" s="2552"/>
    </row>
    <row r="81" spans="9:15" ht="15.75" customHeight="1">
      <c r="I81" s="3639"/>
      <c r="J81" s="2993" t="s">
        <v>1037</v>
      </c>
      <c r="K81" s="2561">
        <v>0.70954500378073582</v>
      </c>
      <c r="L81" s="2562">
        <v>0.14502822351226813</v>
      </c>
      <c r="M81" s="2562">
        <v>0.3603593568739259</v>
      </c>
      <c r="N81" s="2563">
        <v>79623.557483749551</v>
      </c>
      <c r="O81" s="2552"/>
    </row>
    <row r="82" spans="9:15" ht="15.75" customHeight="1">
      <c r="I82" s="3639"/>
      <c r="J82" s="2993" t="s">
        <v>1038</v>
      </c>
      <c r="K82" s="2564">
        <v>1.0770668603854887</v>
      </c>
      <c r="L82" s="2562">
        <v>0.5082498719384293</v>
      </c>
      <c r="M82" s="2562">
        <v>0.7361464946498586</v>
      </c>
      <c r="N82" s="2563">
        <v>204494.93318483667</v>
      </c>
      <c r="O82" s="2552"/>
    </row>
    <row r="83" spans="9:15" ht="15.75" customHeight="1">
      <c r="I83" s="3639"/>
      <c r="J83" s="2993" t="s">
        <v>1039</v>
      </c>
      <c r="K83" s="2564">
        <v>2.0472971740610846</v>
      </c>
      <c r="L83" s="2562">
        <v>0.55430227179049596</v>
      </c>
      <c r="M83" s="2565">
        <v>1.2083843454839465</v>
      </c>
      <c r="N83" s="2563">
        <v>277285.23128243256</v>
      </c>
      <c r="O83" s="2552"/>
    </row>
    <row r="84" spans="9:15" ht="15.75" customHeight="1">
      <c r="I84" s="3639"/>
      <c r="J84" s="2993" t="s">
        <v>1040</v>
      </c>
      <c r="K84" s="2564">
        <v>1.1890216114986663</v>
      </c>
      <c r="L84" s="2562">
        <v>0.38354356706963888</v>
      </c>
      <c r="M84" s="2562">
        <v>0.66186615271326821</v>
      </c>
      <c r="N84" s="2563">
        <v>121259.2195486636</v>
      </c>
      <c r="O84" s="2552"/>
    </row>
    <row r="85" spans="9:15" ht="15.75" customHeight="1">
      <c r="I85" s="3639"/>
      <c r="J85" s="2993" t="s">
        <v>1041</v>
      </c>
      <c r="K85" s="2564">
        <v>5.4321512992376748</v>
      </c>
      <c r="L85" s="2565">
        <v>1.2181850582957319</v>
      </c>
      <c r="M85" s="2565">
        <v>1.6397851342640037</v>
      </c>
      <c r="N85" s="2563">
        <v>264274.34089750127</v>
      </c>
      <c r="O85" s="2552"/>
    </row>
    <row r="86" spans="9:15" ht="15.75" customHeight="1">
      <c r="I86" s="3639"/>
      <c r="J86" s="2993" t="s">
        <v>1042</v>
      </c>
      <c r="K86" s="2564">
        <v>4.0401870946503724</v>
      </c>
      <c r="L86" s="2565">
        <v>1.0769879124111628</v>
      </c>
      <c r="M86" s="2565">
        <v>2.7133077231233158</v>
      </c>
      <c r="N86" s="2563">
        <v>1112576.9256621362</v>
      </c>
      <c r="O86" s="2552"/>
    </row>
    <row r="87" spans="9:15" ht="15.75" customHeight="1">
      <c r="I87" s="3639"/>
      <c r="J87" s="2993" t="s">
        <v>1043</v>
      </c>
      <c r="K87" s="2564">
        <v>11.513255763156197</v>
      </c>
      <c r="L87" s="2565">
        <v>4.5978985655483049</v>
      </c>
      <c r="M87" s="2565">
        <v>8.4232819356535469</v>
      </c>
      <c r="N87" s="2563">
        <v>364305.48471960257</v>
      </c>
      <c r="O87" s="2552"/>
    </row>
    <row r="88" spans="9:15" ht="15.75" customHeight="1">
      <c r="I88" s="3639"/>
      <c r="J88" s="2993" t="s">
        <v>1044</v>
      </c>
      <c r="K88" s="2564">
        <v>13.582068359382363</v>
      </c>
      <c r="L88" s="2565">
        <v>7.3395343774500965</v>
      </c>
      <c r="M88" s="2565">
        <v>9.7908040439553332</v>
      </c>
      <c r="N88" s="2563">
        <v>1787208.020752195</v>
      </c>
      <c r="O88" s="2552"/>
    </row>
    <row r="89" spans="9:15" ht="15.75" customHeight="1" thickBot="1">
      <c r="I89" s="3647"/>
      <c r="J89" s="2566" t="s">
        <v>1045</v>
      </c>
      <c r="K89" s="2567">
        <v>15.698250177223693</v>
      </c>
      <c r="L89" s="2568">
        <v>2.8246928355758252</v>
      </c>
      <c r="M89" s="2568">
        <v>4.9623162165520238</v>
      </c>
      <c r="N89" s="2569">
        <v>1543464.8125025297</v>
      </c>
      <c r="O89" s="2552"/>
    </row>
    <row r="90" spans="9:15" ht="15.75" customHeight="1" thickTop="1"/>
  </sheetData>
  <mergeCells count="59">
    <mergeCell ref="I70:I79"/>
    <mergeCell ref="I80:I89"/>
    <mergeCell ref="I20:J21"/>
    <mergeCell ref="I22:I23"/>
    <mergeCell ref="I24:J24"/>
    <mergeCell ref="I25:J25"/>
    <mergeCell ref="I26:J26"/>
    <mergeCell ref="I27:J27"/>
    <mergeCell ref="I28:J28"/>
    <mergeCell ref="I29:J29"/>
    <mergeCell ref="I30:J30"/>
    <mergeCell ref="I31:J31"/>
    <mergeCell ref="I32:J32"/>
    <mergeCell ref="I33:J33"/>
    <mergeCell ref="I34:J34"/>
    <mergeCell ref="I35:J35"/>
    <mergeCell ref="I42:J42"/>
    <mergeCell ref="I43:J43"/>
    <mergeCell ref="I44:J44"/>
    <mergeCell ref="I45:J45"/>
    <mergeCell ref="I46:J46"/>
    <mergeCell ref="I37:J37"/>
    <mergeCell ref="I38:J38"/>
    <mergeCell ref="I39:J39"/>
    <mergeCell ref="I40:J40"/>
    <mergeCell ref="I41:J41"/>
    <mergeCell ref="I36:J36"/>
    <mergeCell ref="A7:C7"/>
    <mergeCell ref="A45:B45"/>
    <mergeCell ref="A31:B31"/>
    <mergeCell ref="A13:C13"/>
    <mergeCell ref="A14:D14"/>
    <mergeCell ref="A15:D15"/>
    <mergeCell ref="A16:D16"/>
    <mergeCell ref="A17:D17"/>
    <mergeCell ref="A18:D18"/>
    <mergeCell ref="A19:D19"/>
    <mergeCell ref="A20:D20"/>
    <mergeCell ref="A52:H52"/>
    <mergeCell ref="A3:C3"/>
    <mergeCell ref="A21:C21"/>
    <mergeCell ref="A24:C24"/>
    <mergeCell ref="A30:C30"/>
    <mergeCell ref="A4:C4"/>
    <mergeCell ref="A6:C6"/>
    <mergeCell ref="A9:C9"/>
    <mergeCell ref="A11:C11"/>
    <mergeCell ref="A10:C10"/>
    <mergeCell ref="A12:C12"/>
    <mergeCell ref="A47:B47"/>
    <mergeCell ref="A51:B51"/>
    <mergeCell ref="A5:C5"/>
    <mergeCell ref="A8:C8"/>
    <mergeCell ref="A46:C46"/>
    <mergeCell ref="I47:J47"/>
    <mergeCell ref="I48:I49"/>
    <mergeCell ref="I50:I53"/>
    <mergeCell ref="I54:I59"/>
    <mergeCell ref="I60:I69"/>
  </mergeCells>
  <phoneticPr fontId="4"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P69"/>
  <sheetViews>
    <sheetView view="pageBreakPreview" zoomScaleNormal="50" zoomScaleSheetLayoutView="100" workbookViewId="0">
      <selection activeCell="U46" sqref="U46"/>
    </sheetView>
  </sheetViews>
  <sheetFormatPr defaultColWidth="9.140625" defaultRowHeight="15.75"/>
  <cols>
    <col min="1" max="1" width="2.28515625" style="452" customWidth="1"/>
    <col min="2" max="2" width="28.7109375" style="452" customWidth="1"/>
    <col min="3" max="3" width="2.28515625" style="452" customWidth="1"/>
    <col min="4" max="4" width="1.7109375" style="453" customWidth="1"/>
    <col min="5" max="8" width="15.42578125" style="173" customWidth="1"/>
    <col min="9" max="16384" width="9.140625" style="173"/>
  </cols>
  <sheetData>
    <row r="1" spans="1:16" s="849" customFormat="1" ht="35.1" customHeight="1">
      <c r="A1" s="1112" t="s">
        <v>1545</v>
      </c>
      <c r="B1" s="1112"/>
      <c r="C1" s="1112"/>
      <c r="D1" s="1112"/>
      <c r="E1" s="1112"/>
      <c r="F1" s="1112"/>
      <c r="G1" s="1112"/>
      <c r="H1" s="1112"/>
    </row>
    <row r="2" spans="1:16" ht="15" customHeight="1" thickBot="1">
      <c r="A2" s="173"/>
      <c r="B2" s="831"/>
      <c r="C2" s="831"/>
      <c r="D2" s="832"/>
      <c r="E2" s="850"/>
      <c r="F2" s="850"/>
      <c r="G2" s="850"/>
      <c r="H2" s="1017" t="s">
        <v>36</v>
      </c>
    </row>
    <row r="3" spans="1:16" ht="48" customHeight="1">
      <c r="A3" s="3641" t="s">
        <v>1</v>
      </c>
      <c r="B3" s="3641"/>
      <c r="C3" s="3641"/>
      <c r="D3" s="1113"/>
      <c r="E3" s="1114" t="s">
        <v>37</v>
      </c>
      <c r="F3" s="1114" t="s">
        <v>116</v>
      </c>
      <c r="G3" s="1115" t="s">
        <v>117</v>
      </c>
      <c r="H3" s="1115" t="s">
        <v>38</v>
      </c>
      <c r="I3" s="1116"/>
      <c r="J3" s="1117"/>
      <c r="P3" s="1118"/>
    </row>
    <row r="4" spans="1:16" s="725" customFormat="1" ht="15.6" hidden="1" customHeight="1">
      <c r="A4" s="3595" t="s">
        <v>2796</v>
      </c>
      <c r="B4" s="3595"/>
      <c r="C4" s="3595"/>
      <c r="D4" s="723"/>
      <c r="E4" s="1119">
        <v>1.9602959225249994</v>
      </c>
      <c r="F4" s="1120">
        <v>0.77001926666893483</v>
      </c>
      <c r="G4" s="1120">
        <v>1.237130923461875</v>
      </c>
      <c r="H4" s="493" t="s">
        <v>4</v>
      </c>
      <c r="I4" s="1121"/>
      <c r="J4" s="1122"/>
    </row>
    <row r="5" spans="1:16" ht="15.6" hidden="1" customHeight="1">
      <c r="A5" s="3590" t="s">
        <v>2642</v>
      </c>
      <c r="B5" s="3590"/>
      <c r="C5" s="3590"/>
      <c r="D5" s="165"/>
      <c r="E5" s="493" t="s">
        <v>281</v>
      </c>
      <c r="F5" s="493" t="s">
        <v>281</v>
      </c>
      <c r="G5" s="493" t="s">
        <v>281</v>
      </c>
      <c r="H5" s="493" t="s">
        <v>281</v>
      </c>
      <c r="I5" s="1116"/>
      <c r="J5" s="1117"/>
    </row>
    <row r="6" spans="1:16" s="725" customFormat="1" ht="15.6" hidden="1" customHeight="1">
      <c r="A6" s="3590" t="s">
        <v>2661</v>
      </c>
      <c r="B6" s="3590"/>
      <c r="C6" s="3590"/>
      <c r="D6" s="723"/>
      <c r="E6" s="1123">
        <v>1.7556884502747045</v>
      </c>
      <c r="F6" s="1124">
        <v>0.6190344427905301</v>
      </c>
      <c r="G6" s="1120">
        <v>0.98841458051385522</v>
      </c>
      <c r="H6" s="154">
        <v>242382.72354493401</v>
      </c>
    </row>
    <row r="7" spans="1:16" s="725" customFormat="1" ht="15.6" hidden="1" customHeight="1">
      <c r="A7" s="3590" t="s">
        <v>2595</v>
      </c>
      <c r="B7" s="3590"/>
      <c r="C7" s="3590"/>
      <c r="D7" s="723"/>
      <c r="E7" s="1123">
        <v>1.7903003023495354</v>
      </c>
      <c r="F7" s="1124">
        <v>0.45493343047901391</v>
      </c>
      <c r="G7" s="1120">
        <v>0.90766577809754423</v>
      </c>
      <c r="H7" s="154">
        <v>195017.4499397258</v>
      </c>
    </row>
    <row r="8" spans="1:16" s="725" customFormat="1" ht="16.5" hidden="1" customHeight="1">
      <c r="A8" s="3590" t="s">
        <v>2797</v>
      </c>
      <c r="B8" s="3590"/>
      <c r="C8" s="3590"/>
      <c r="D8" s="162"/>
      <c r="E8" s="1120">
        <v>1.3264877470571088</v>
      </c>
      <c r="F8" s="1120">
        <v>0.50039397782420036</v>
      </c>
      <c r="G8" s="1120">
        <v>0.78886326112355465</v>
      </c>
      <c r="H8" s="154">
        <v>120249.84879612485</v>
      </c>
    </row>
    <row r="9" spans="1:16" s="725" customFormat="1" ht="18" hidden="1" customHeight="1">
      <c r="A9" s="3590" t="s">
        <v>2598</v>
      </c>
      <c r="B9" s="3590"/>
      <c r="C9" s="3590"/>
      <c r="D9" s="162"/>
      <c r="E9" s="1125">
        <v>1.1875170155946051</v>
      </c>
      <c r="F9" s="1125">
        <v>0.32240517615943071</v>
      </c>
      <c r="G9" s="1125">
        <v>0.62506653662510037</v>
      </c>
      <c r="H9" s="1126">
        <v>112364.36718815927</v>
      </c>
    </row>
    <row r="10" spans="1:16" s="725" customFormat="1" ht="12" hidden="1" customHeight="1">
      <c r="A10" s="3590" t="s">
        <v>2798</v>
      </c>
      <c r="B10" s="3590"/>
      <c r="C10" s="3590"/>
      <c r="D10" s="162"/>
      <c r="E10" s="496" t="s">
        <v>426</v>
      </c>
      <c r="F10" s="496" t="s">
        <v>426</v>
      </c>
      <c r="G10" s="496" t="s">
        <v>426</v>
      </c>
      <c r="H10" s="862" t="s">
        <v>426</v>
      </c>
      <c r="I10" s="839"/>
    </row>
    <row r="11" spans="1:16" s="725" customFormat="1" ht="13.5" hidden="1" customHeight="1">
      <c r="A11" s="3590" t="s">
        <v>2799</v>
      </c>
      <c r="B11" s="3590"/>
      <c r="C11" s="3590"/>
      <c r="D11" s="162"/>
      <c r="E11" s="1125">
        <v>1.8685059279820218</v>
      </c>
      <c r="F11" s="1125">
        <v>0.60477775292735192</v>
      </c>
      <c r="G11" s="1125">
        <v>1.1230042014681385</v>
      </c>
      <c r="H11" s="1126">
        <v>123002.87034697519</v>
      </c>
      <c r="I11" s="839"/>
    </row>
    <row r="12" spans="1:16" s="725" customFormat="1" ht="13.5" hidden="1" customHeight="1">
      <c r="A12" s="3590" t="s">
        <v>2800</v>
      </c>
      <c r="B12" s="3590"/>
      <c r="C12" s="3590"/>
      <c r="D12" s="162"/>
      <c r="E12" s="1125">
        <v>1.4206304378515611</v>
      </c>
      <c r="F12" s="1125">
        <v>0.42696295507483889</v>
      </c>
      <c r="G12" s="1125">
        <v>0.77901961609298742</v>
      </c>
      <c r="H12" s="1126">
        <v>113547.6470753686</v>
      </c>
      <c r="I12" s="839"/>
    </row>
    <row r="13" spans="1:16" s="725" customFormat="1" ht="13.5" hidden="1" customHeight="1">
      <c r="A13" s="3590" t="s">
        <v>2602</v>
      </c>
      <c r="B13" s="3590"/>
      <c r="C13" s="3590"/>
      <c r="D13" s="436"/>
      <c r="E13" s="1125">
        <v>1.3179145327714679</v>
      </c>
      <c r="F13" s="1125">
        <v>0.42890637415454708</v>
      </c>
      <c r="G13" s="1125">
        <v>0.81358131214309337</v>
      </c>
      <c r="H13" s="1126">
        <v>115249.17618957856</v>
      </c>
      <c r="I13" s="839"/>
    </row>
    <row r="14" spans="1:16" s="725" customFormat="1" ht="14.45" hidden="1" customHeight="1">
      <c r="A14" s="3095" t="s">
        <v>2649</v>
      </c>
      <c r="B14" s="3096"/>
      <c r="C14" s="3096"/>
      <c r="D14" s="3097"/>
      <c r="E14" s="1125">
        <v>1.115522402623458</v>
      </c>
      <c r="F14" s="1125">
        <v>0.32633027745713344</v>
      </c>
      <c r="G14" s="1125">
        <v>0.63195577707424366</v>
      </c>
      <c r="H14" s="642">
        <v>98810.012662702749</v>
      </c>
      <c r="I14" s="839"/>
    </row>
    <row r="15" spans="1:16" s="725" customFormat="1" ht="14.45" hidden="1" customHeight="1">
      <c r="A15" s="3095" t="s">
        <v>2603</v>
      </c>
      <c r="B15" s="3096"/>
      <c r="C15" s="3096"/>
      <c r="D15" s="3097"/>
      <c r="E15" s="496" t="s">
        <v>439</v>
      </c>
      <c r="F15" s="496" t="s">
        <v>439</v>
      </c>
      <c r="G15" s="496" t="s">
        <v>439</v>
      </c>
      <c r="H15" s="644" t="s">
        <v>439</v>
      </c>
      <c r="I15" s="839"/>
    </row>
    <row r="16" spans="1:16" s="725" customFormat="1" ht="14.25" customHeight="1">
      <c r="A16" s="3098" t="s">
        <v>1463</v>
      </c>
      <c r="B16" s="3098"/>
      <c r="C16" s="3098"/>
      <c r="D16" s="3099"/>
      <c r="E16" s="496">
        <v>2.910854466743932</v>
      </c>
      <c r="F16" s="496">
        <v>0.84226939499430942</v>
      </c>
      <c r="G16" s="496">
        <v>1.565872147053269</v>
      </c>
      <c r="H16" s="644">
        <v>194161.73512650045</v>
      </c>
      <c r="I16" s="839"/>
    </row>
    <row r="17" spans="1:9" s="725" customFormat="1" ht="14.25" customHeight="1">
      <c r="A17" s="3095" t="s">
        <v>2604</v>
      </c>
      <c r="B17" s="3095"/>
      <c r="C17" s="3095"/>
      <c r="D17" s="3100"/>
      <c r="E17" s="496" t="s">
        <v>431</v>
      </c>
      <c r="F17" s="496" t="s">
        <v>431</v>
      </c>
      <c r="G17" s="496" t="s">
        <v>431</v>
      </c>
      <c r="H17" s="644" t="s">
        <v>431</v>
      </c>
      <c r="I17" s="839"/>
    </row>
    <row r="18" spans="1:9" s="725" customFormat="1" ht="14.25" customHeight="1">
      <c r="A18" s="3095" t="s">
        <v>1464</v>
      </c>
      <c r="B18" s="3095"/>
      <c r="C18" s="3095"/>
      <c r="D18" s="3100"/>
      <c r="E18" s="496">
        <v>2.4154100991450456</v>
      </c>
      <c r="F18" s="496">
        <v>0.88702035915345556</v>
      </c>
      <c r="G18" s="496">
        <v>1.5041789695442411</v>
      </c>
      <c r="H18" s="644">
        <v>223527.9657875858</v>
      </c>
      <c r="I18" s="839"/>
    </row>
    <row r="19" spans="1:9" s="725" customFormat="1" ht="14.25" customHeight="1">
      <c r="A19" s="3095" t="s">
        <v>2605</v>
      </c>
      <c r="B19" s="3096"/>
      <c r="C19" s="3096"/>
      <c r="D19" s="3097"/>
      <c r="E19" s="496">
        <v>2.7823313017066784</v>
      </c>
      <c r="F19" s="496">
        <v>0.89546355799904931</v>
      </c>
      <c r="G19" s="496">
        <v>1.6026377341747959</v>
      </c>
      <c r="H19" s="644">
        <v>223311.20795589799</v>
      </c>
      <c r="I19" s="839"/>
    </row>
    <row r="20" spans="1:9" s="725" customFormat="1" ht="14.25" customHeight="1">
      <c r="A20" s="3095" t="s">
        <v>2606</v>
      </c>
      <c r="B20" s="3096"/>
      <c r="C20" s="3096"/>
      <c r="D20" s="3097"/>
      <c r="E20" s="1125">
        <f>'43'!E20</f>
        <v>2.391336569132831</v>
      </c>
      <c r="F20" s="1125">
        <f>'43'!F20</f>
        <v>0.78699194558220908</v>
      </c>
      <c r="G20" s="1125">
        <f>'43'!G20</f>
        <v>1.3064307364237608</v>
      </c>
      <c r="H20" s="642">
        <f>'43'!H20</f>
        <v>244589.60054977814</v>
      </c>
      <c r="I20" s="839"/>
    </row>
    <row r="21" spans="1:9" ht="14.25" customHeight="1">
      <c r="A21" s="3094" t="s">
        <v>354</v>
      </c>
      <c r="B21" s="3094"/>
      <c r="C21" s="3094"/>
      <c r="D21" s="723"/>
      <c r="E21" s="1127"/>
      <c r="F21" s="1128"/>
      <c r="G21" s="1128"/>
      <c r="H21" s="226"/>
    </row>
    <row r="22" spans="1:9" ht="14.25" customHeight="1">
      <c r="A22" s="155"/>
      <c r="B22" s="156" t="s">
        <v>2220</v>
      </c>
      <c r="C22" s="155"/>
      <c r="D22" s="983"/>
      <c r="E22" s="1129">
        <f>'43'!K54</f>
        <v>0.91276198790987195</v>
      </c>
      <c r="F22" s="1130">
        <f>'43'!L54</f>
        <v>0.31177819692999836</v>
      </c>
      <c r="G22" s="1130">
        <f>'43'!M54</f>
        <v>0.52858372629048955</v>
      </c>
      <c r="H22" s="660">
        <f>'43'!N54</f>
        <v>75789.33869474809</v>
      </c>
    </row>
    <row r="23" spans="1:9" ht="14.25" customHeight="1">
      <c r="A23" s="155"/>
      <c r="B23" s="156" t="s">
        <v>2183</v>
      </c>
      <c r="C23" s="155"/>
      <c r="D23" s="983"/>
      <c r="E23" s="1129">
        <f>'43'!K55</f>
        <v>4.5145542151540727</v>
      </c>
      <c r="F23" s="1130">
        <f>'43'!L55</f>
        <v>0.81045381267719796</v>
      </c>
      <c r="G23" s="1130">
        <f>'43'!M55</f>
        <v>1.5347494170338605</v>
      </c>
      <c r="H23" s="660">
        <f>'43'!N55</f>
        <v>329751.64833812142</v>
      </c>
    </row>
    <row r="24" spans="1:9" ht="14.25" customHeight="1">
      <c r="A24" s="155"/>
      <c r="B24" s="156" t="s">
        <v>2380</v>
      </c>
      <c r="C24" s="155"/>
      <c r="D24" s="983"/>
      <c r="E24" s="1129">
        <f>'43'!K56</f>
        <v>9.4736305065792283</v>
      </c>
      <c r="F24" s="1130">
        <f>'43'!L56</f>
        <v>4.3327567691196727</v>
      </c>
      <c r="G24" s="1130">
        <f>'43'!M56</f>
        <v>6.8851769277131316</v>
      </c>
      <c r="H24" s="660">
        <f>'43'!N56</f>
        <v>1465982.5561719602</v>
      </c>
    </row>
    <row r="25" spans="1:9" ht="14.25" customHeight="1">
      <c r="A25" s="155"/>
      <c r="B25" s="156" t="s">
        <v>2278</v>
      </c>
      <c r="C25" s="155"/>
      <c r="D25" s="983"/>
      <c r="E25" s="1129">
        <f>'43'!K57</f>
        <v>3.7931810507672603</v>
      </c>
      <c r="F25" s="1130">
        <f>'43'!L57</f>
        <v>1.7153360263058768</v>
      </c>
      <c r="G25" s="1130">
        <f>'43'!M57</f>
        <v>2.2823563488584071</v>
      </c>
      <c r="H25" s="660">
        <f>'43'!N57</f>
        <v>422139.77211965161</v>
      </c>
    </row>
    <row r="26" spans="1:9" ht="14.25" customHeight="1">
      <c r="A26" s="155"/>
      <c r="B26" s="156" t="s">
        <v>2801</v>
      </c>
      <c r="C26" s="155"/>
      <c r="D26" s="983"/>
      <c r="E26" s="1129">
        <f>'43'!K58</f>
        <v>22.63776146712884</v>
      </c>
      <c r="F26" s="1130">
        <f>'43'!L58</f>
        <v>5.0785769194163386</v>
      </c>
      <c r="G26" s="1130">
        <f>'43'!M58</f>
        <v>7.7674738406085462</v>
      </c>
      <c r="H26" s="660">
        <f>'43'!N58</f>
        <v>652037.44063875976</v>
      </c>
    </row>
    <row r="27" spans="1:9" ht="14.25" customHeight="1">
      <c r="A27" s="155"/>
      <c r="B27" s="156" t="s">
        <v>2348</v>
      </c>
      <c r="C27" s="155"/>
      <c r="D27" s="983"/>
      <c r="E27" s="1129">
        <f>'43'!K59</f>
        <v>14.53455105634367</v>
      </c>
      <c r="F27" s="1130">
        <f>'43'!L59</f>
        <v>2.2950119038101096</v>
      </c>
      <c r="G27" s="1130">
        <f>'43'!M59</f>
        <v>5.5338258242659126</v>
      </c>
      <c r="H27" s="660">
        <f>'43'!N59</f>
        <v>1712113.5224953627</v>
      </c>
    </row>
    <row r="28" spans="1:9" ht="14.25" customHeight="1">
      <c r="A28" s="3094" t="s">
        <v>380</v>
      </c>
      <c r="B28" s="3094"/>
      <c r="C28" s="3094"/>
      <c r="D28" s="162"/>
      <c r="E28" s="1129"/>
      <c r="F28" s="1130"/>
      <c r="G28" s="1130"/>
      <c r="H28" s="660"/>
    </row>
    <row r="29" spans="1:9" ht="14.25" customHeight="1">
      <c r="A29" s="155"/>
      <c r="B29" s="156" t="s">
        <v>2282</v>
      </c>
      <c r="C29" s="155"/>
      <c r="D29" s="165"/>
      <c r="E29" s="1129">
        <f>'43'!K60</f>
        <v>0.66317364371049192</v>
      </c>
      <c r="F29" s="1130">
        <f>'43'!L60</f>
        <v>0.25368076424556507</v>
      </c>
      <c r="G29" s="1130">
        <f>'43'!M60</f>
        <v>0.42298751248731098</v>
      </c>
      <c r="H29" s="660">
        <f>'43'!N60</f>
        <v>55515.956213912614</v>
      </c>
    </row>
    <row r="30" spans="1:9" ht="14.25" customHeight="1">
      <c r="A30" s="155"/>
      <c r="B30" s="156" t="s">
        <v>2802</v>
      </c>
      <c r="C30" s="155"/>
      <c r="D30" s="165"/>
      <c r="E30" s="1129">
        <f>'43'!K61</f>
        <v>1.2279418757817009</v>
      </c>
      <c r="F30" s="1130">
        <f>'43'!L61</f>
        <v>0.39577092024088401</v>
      </c>
      <c r="G30" s="1130">
        <f>'43'!M61</f>
        <v>0.72392078282206529</v>
      </c>
      <c r="H30" s="660">
        <f>'43'!N61</f>
        <v>82114.081926605577</v>
      </c>
    </row>
    <row r="31" spans="1:9" ht="14.25" customHeight="1">
      <c r="A31" s="156"/>
      <c r="B31" s="156" t="s">
        <v>2205</v>
      </c>
      <c r="C31" s="156"/>
      <c r="D31" s="165"/>
      <c r="E31" s="1129">
        <f>'43'!K62</f>
        <v>1.3870176592939103</v>
      </c>
      <c r="F31" s="1130">
        <f>'43'!L62</f>
        <v>0.35053945585653257</v>
      </c>
      <c r="G31" s="1130">
        <f>'43'!M62</f>
        <v>0.69109491818588908</v>
      </c>
      <c r="H31" s="660">
        <f>'43'!N62</f>
        <v>181205.94357890985</v>
      </c>
    </row>
    <row r="32" spans="1:9" ht="14.25" customHeight="1">
      <c r="A32" s="156"/>
      <c r="B32" s="156" t="s">
        <v>2191</v>
      </c>
      <c r="C32" s="156"/>
      <c r="D32" s="165"/>
      <c r="E32" s="1129">
        <f>'43'!K63</f>
        <v>2.135430005955155</v>
      </c>
      <c r="F32" s="1130">
        <f>'43'!L63</f>
        <v>0.63788803281509254</v>
      </c>
      <c r="G32" s="1130">
        <f>'43'!M63</f>
        <v>1.1919713975070692</v>
      </c>
      <c r="H32" s="660">
        <f>'43'!N63</f>
        <v>248530.06214651905</v>
      </c>
    </row>
    <row r="33" spans="1:8" ht="14.25" customHeight="1">
      <c r="A33" s="156"/>
      <c r="B33" s="156" t="s">
        <v>2251</v>
      </c>
      <c r="C33" s="156"/>
      <c r="D33" s="165"/>
      <c r="E33" s="1129">
        <f>'43'!K64</f>
        <v>5.2220959691567863</v>
      </c>
      <c r="F33" s="1130">
        <f>'43'!L64</f>
        <v>0.87931055117252255</v>
      </c>
      <c r="G33" s="1130">
        <f>'43'!M64</f>
        <v>1.2237042612062381</v>
      </c>
      <c r="H33" s="660">
        <f>'43'!N64</f>
        <v>317629.56966083695</v>
      </c>
    </row>
    <row r="34" spans="1:8" ht="14.25" customHeight="1">
      <c r="A34" s="156"/>
      <c r="B34" s="156" t="s">
        <v>2287</v>
      </c>
      <c r="C34" s="156"/>
      <c r="D34" s="165"/>
      <c r="E34" s="1129">
        <f>'43'!K65</f>
        <v>7.6343110760718744</v>
      </c>
      <c r="F34" s="1130">
        <f>'43'!L65</f>
        <v>3.0199391676271516</v>
      </c>
      <c r="G34" s="1130">
        <f>'43'!M65</f>
        <v>5.4212520186612947</v>
      </c>
      <c r="H34" s="660">
        <f>'43'!N65</f>
        <v>944764.69206221332</v>
      </c>
    </row>
    <row r="35" spans="1:8" ht="14.25" customHeight="1">
      <c r="A35" s="156"/>
      <c r="B35" s="156" t="s">
        <v>2612</v>
      </c>
      <c r="C35" s="156"/>
      <c r="D35" s="165"/>
      <c r="E35" s="1129">
        <f>'43'!K66</f>
        <v>11.262052631853201</v>
      </c>
      <c r="F35" s="1130">
        <f>'43'!L66</f>
        <v>9.4758521480779692</v>
      </c>
      <c r="G35" s="1130">
        <f>'43'!M66</f>
        <v>9.7560460974454823</v>
      </c>
      <c r="H35" s="660">
        <f>'43'!N66</f>
        <v>504293.55448933149</v>
      </c>
    </row>
    <row r="36" spans="1:8" ht="14.25" customHeight="1">
      <c r="A36" s="156"/>
      <c r="B36" s="156" t="s">
        <v>2704</v>
      </c>
      <c r="C36" s="156"/>
      <c r="D36" s="165"/>
      <c r="E36" s="1129">
        <f>'43'!K67</f>
        <v>16.791138722536651</v>
      </c>
      <c r="F36" s="1130">
        <f>'43'!L67</f>
        <v>3.1859469152166371</v>
      </c>
      <c r="G36" s="1130">
        <f>'43'!M67</f>
        <v>6.862540086308889</v>
      </c>
      <c r="H36" s="660">
        <f>'43'!N67</f>
        <v>2307376.8103348105</v>
      </c>
    </row>
    <row r="37" spans="1:8" ht="14.25" customHeight="1">
      <c r="A37" s="156"/>
      <c r="B37" s="156" t="s">
        <v>2772</v>
      </c>
      <c r="C37" s="156"/>
      <c r="D37" s="165"/>
      <c r="E37" s="1129">
        <f>'43'!K68</f>
        <v>9.758038366327126</v>
      </c>
      <c r="F37" s="1130">
        <f>'43'!L68</f>
        <v>2.7038589157220847</v>
      </c>
      <c r="G37" s="1130">
        <f>'43'!M68</f>
        <v>4.491146364334619</v>
      </c>
      <c r="H37" s="660">
        <f>'43'!N68</f>
        <v>1416330.186189235</v>
      </c>
    </row>
    <row r="38" spans="1:8" ht="14.25" customHeight="1">
      <c r="A38" s="156"/>
      <c r="B38" s="156" t="s">
        <v>2197</v>
      </c>
      <c r="C38" s="156"/>
      <c r="D38" s="165"/>
      <c r="E38" s="1129">
        <f>'43'!K69</f>
        <v>1.2096533421798867</v>
      </c>
      <c r="F38" s="1130">
        <f>'43'!L69</f>
        <v>0.95306020899021382</v>
      </c>
      <c r="G38" s="1130">
        <f>'43'!M69</f>
        <v>1.0263725327586917</v>
      </c>
      <c r="H38" s="660">
        <f>'43'!N69</f>
        <v>657963.84657511697</v>
      </c>
    </row>
    <row r="39" spans="1:8" ht="14.25" customHeight="1">
      <c r="A39" s="3094" t="s">
        <v>355</v>
      </c>
      <c r="B39" s="3094"/>
      <c r="C39" s="3094"/>
      <c r="D39" s="165"/>
      <c r="E39" s="1129"/>
      <c r="F39" s="1130"/>
      <c r="G39" s="1130"/>
      <c r="H39" s="660"/>
    </row>
    <row r="40" spans="1:8" ht="14.25" customHeight="1">
      <c r="A40" s="156"/>
      <c r="B40" s="156" t="s">
        <v>2609</v>
      </c>
      <c r="C40" s="156"/>
      <c r="D40" s="165"/>
      <c r="E40" s="1129">
        <f>'43'!K70</f>
        <v>0.56676203893373867</v>
      </c>
      <c r="F40" s="1130">
        <f>'43'!L70</f>
        <v>0.16847276295880162</v>
      </c>
      <c r="G40" s="1130">
        <f>'43'!M70</f>
        <v>0.33460428175593288</v>
      </c>
      <c r="H40" s="660">
        <f>'43'!N70</f>
        <v>51581.947825557443</v>
      </c>
    </row>
    <row r="41" spans="1:8" ht="14.25" customHeight="1">
      <c r="A41" s="156"/>
      <c r="B41" s="156" t="s">
        <v>2204</v>
      </c>
      <c r="C41" s="156"/>
      <c r="D41" s="165"/>
      <c r="E41" s="1129">
        <f>'43'!K71</f>
        <v>1.4094813886398603</v>
      </c>
      <c r="F41" s="1130">
        <f>'43'!L71</f>
        <v>0.59116935003593807</v>
      </c>
      <c r="G41" s="1130">
        <f>'43'!M71</f>
        <v>0.86085334608592667</v>
      </c>
      <c r="H41" s="660">
        <f>'43'!N71</f>
        <v>88013.396260240072</v>
      </c>
    </row>
    <row r="42" spans="1:8" ht="14.25" customHeight="1">
      <c r="A42" s="156"/>
      <c r="B42" s="156" t="s">
        <v>2190</v>
      </c>
      <c r="C42" s="156"/>
      <c r="D42" s="165"/>
      <c r="E42" s="1129">
        <f>'43'!K72</f>
        <v>1.1862566990843841</v>
      </c>
      <c r="F42" s="1130">
        <f>'43'!L72</f>
        <v>0.29992717355371806</v>
      </c>
      <c r="G42" s="1130">
        <f>'43'!M72</f>
        <v>0.6348900495403107</v>
      </c>
      <c r="H42" s="660">
        <f>'43'!N72</f>
        <v>173108.78433069191</v>
      </c>
    </row>
    <row r="43" spans="1:8" ht="14.25" customHeight="1">
      <c r="A43" s="155"/>
      <c r="B43" s="156" t="s">
        <v>2191</v>
      </c>
      <c r="C43" s="155"/>
      <c r="D43" s="165"/>
      <c r="E43" s="1129">
        <f>'43'!K73</f>
        <v>2.0113028280387062</v>
      </c>
      <c r="F43" s="1130">
        <f>'43'!L73</f>
        <v>0.6395564309617856</v>
      </c>
      <c r="G43" s="1130">
        <f>'43'!M73</f>
        <v>1.172225638613966</v>
      </c>
      <c r="H43" s="660">
        <f>'43'!N73</f>
        <v>248664.27745753925</v>
      </c>
    </row>
    <row r="44" spans="1:8" ht="14.25" customHeight="1">
      <c r="A44" s="155"/>
      <c r="B44" s="156" t="s">
        <v>2283</v>
      </c>
      <c r="C44" s="155"/>
      <c r="D44" s="165"/>
      <c r="E44" s="1129">
        <f>'43'!K74</f>
        <v>5.1676593771135853</v>
      </c>
      <c r="F44" s="1130">
        <f>'43'!L74</f>
        <v>0.70841208196179228</v>
      </c>
      <c r="G44" s="1130">
        <f>'43'!M74</f>
        <v>1.092888806200033</v>
      </c>
      <c r="H44" s="660">
        <f>'43'!N74</f>
        <v>329292.25724873837</v>
      </c>
    </row>
    <row r="45" spans="1:8" ht="14.25" customHeight="1">
      <c r="A45" s="155"/>
      <c r="B45" s="156" t="s">
        <v>2287</v>
      </c>
      <c r="C45" s="155"/>
      <c r="D45" s="165"/>
      <c r="E45" s="1129">
        <f>'43'!K75</f>
        <v>8.1932471500262096</v>
      </c>
      <c r="F45" s="1130">
        <f>'43'!L75</f>
        <v>3.2854446033173113</v>
      </c>
      <c r="G45" s="1130">
        <f>'43'!M75</f>
        <v>5.7374045830654161</v>
      </c>
      <c r="H45" s="660">
        <f>'43'!N75</f>
        <v>912707.5196197253</v>
      </c>
    </row>
    <row r="46" spans="1:8" ht="14.25" customHeight="1">
      <c r="A46" s="155"/>
      <c r="B46" s="156" t="s">
        <v>2235</v>
      </c>
      <c r="C46" s="155"/>
      <c r="D46" s="165"/>
      <c r="E46" s="1129">
        <f>'43'!K76</f>
        <v>9.0284875892454295</v>
      </c>
      <c r="F46" s="1130">
        <f>'43'!L76</f>
        <v>7.6537360074772103</v>
      </c>
      <c r="G46" s="1130">
        <f>'43'!M76</f>
        <v>7.9042481375528943</v>
      </c>
      <c r="H46" s="660">
        <f>'43'!N76</f>
        <v>477180.94325223664</v>
      </c>
    </row>
    <row r="47" spans="1:8" ht="14.25" customHeight="1">
      <c r="A47" s="155"/>
      <c r="B47" s="156" t="s">
        <v>2231</v>
      </c>
      <c r="C47" s="155"/>
      <c r="D47" s="165"/>
      <c r="E47" s="1129">
        <f>'43'!K77</f>
        <v>15.258364706705802</v>
      </c>
      <c r="F47" s="1130">
        <f>'43'!L77</f>
        <v>3.0262574956625841</v>
      </c>
      <c r="G47" s="1130">
        <f>'43'!M77</f>
        <v>5.0756477909407529</v>
      </c>
      <c r="H47" s="660">
        <f>'43'!N77</f>
        <v>283606.85544979875</v>
      </c>
    </row>
    <row r="48" spans="1:8" ht="14.25" customHeight="1">
      <c r="A48" s="155"/>
      <c r="B48" s="156" t="s">
        <v>2254</v>
      </c>
      <c r="C48" s="155"/>
      <c r="D48" s="165"/>
      <c r="E48" s="1129">
        <f>'43'!K78</f>
        <v>11.518534402701821</v>
      </c>
      <c r="F48" s="1130">
        <f>'43'!L78</f>
        <v>2.8499861646959732</v>
      </c>
      <c r="G48" s="1130">
        <f>'43'!M78</f>
        <v>6.5645588436641837</v>
      </c>
      <c r="H48" s="660">
        <f>'43'!N78</f>
        <v>3689284.71126296</v>
      </c>
    </row>
    <row r="49" spans="1:8" ht="14.25" customHeight="1">
      <c r="A49" s="155"/>
      <c r="B49" s="156" t="s">
        <v>2620</v>
      </c>
      <c r="C49" s="155"/>
      <c r="D49" s="165"/>
      <c r="E49" s="1129">
        <f>'43'!K79</f>
        <v>1.3053517093257092</v>
      </c>
      <c r="F49" s="1130">
        <f>'43'!L79</f>
        <v>1.0284589224990437</v>
      </c>
      <c r="G49" s="1130">
        <f>'43'!M79</f>
        <v>1.1075711473066625</v>
      </c>
      <c r="H49" s="660">
        <f>'43'!N79</f>
        <v>710016.83032065316</v>
      </c>
    </row>
    <row r="50" spans="1:8" ht="14.25" customHeight="1">
      <c r="A50" s="3094" t="s">
        <v>356</v>
      </c>
      <c r="B50" s="3094"/>
      <c r="C50" s="3094"/>
      <c r="D50" s="162"/>
      <c r="E50" s="1129"/>
      <c r="F50" s="1130"/>
      <c r="G50" s="1130"/>
      <c r="H50" s="660"/>
    </row>
    <row r="51" spans="1:8" ht="14.25" customHeight="1">
      <c r="A51" s="166"/>
      <c r="B51" s="156" t="s">
        <v>2224</v>
      </c>
      <c r="C51" s="166"/>
      <c r="D51" s="167"/>
      <c r="E51" s="1129">
        <f>'43'!K80</f>
        <v>0.55614295346796117</v>
      </c>
      <c r="F51" s="1130">
        <f>'43'!L80</f>
        <v>0.18387882574697589</v>
      </c>
      <c r="G51" s="1130">
        <f>'43'!M80</f>
        <v>0.27019977888631302</v>
      </c>
      <c r="H51" s="660">
        <f>'43'!N80</f>
        <v>72496.971892087124</v>
      </c>
    </row>
    <row r="52" spans="1:8" ht="14.25" customHeight="1">
      <c r="A52" s="166"/>
      <c r="B52" s="156" t="s">
        <v>2204</v>
      </c>
      <c r="C52" s="166"/>
      <c r="D52" s="162"/>
      <c r="E52" s="1129">
        <f>'43'!K81</f>
        <v>0.70954500378073582</v>
      </c>
      <c r="F52" s="1130">
        <f>'43'!L81</f>
        <v>0.14502822351226813</v>
      </c>
      <c r="G52" s="1130">
        <f>'43'!M81</f>
        <v>0.3603593568739259</v>
      </c>
      <c r="H52" s="660">
        <f>'43'!N81</f>
        <v>79623.557483749551</v>
      </c>
    </row>
    <row r="53" spans="1:8" ht="14.25" customHeight="1">
      <c r="A53" s="155"/>
      <c r="B53" s="156" t="s">
        <v>2190</v>
      </c>
      <c r="C53" s="155"/>
      <c r="D53" s="165"/>
      <c r="E53" s="1129">
        <f>'43'!K82</f>
        <v>1.0770668603854887</v>
      </c>
      <c r="F53" s="1130">
        <f>'43'!L82</f>
        <v>0.5082498719384293</v>
      </c>
      <c r="G53" s="1130">
        <f>'43'!M82</f>
        <v>0.7361464946498586</v>
      </c>
      <c r="H53" s="660">
        <f>'43'!N82</f>
        <v>204494.93318483667</v>
      </c>
    </row>
    <row r="54" spans="1:8" ht="14.25" customHeight="1">
      <c r="A54" s="155"/>
      <c r="B54" s="156" t="s">
        <v>2803</v>
      </c>
      <c r="C54" s="155"/>
      <c r="D54" s="165"/>
      <c r="E54" s="1129">
        <f>'43'!K83</f>
        <v>2.0472971740610846</v>
      </c>
      <c r="F54" s="1130">
        <f>'43'!L83</f>
        <v>0.55430227179049596</v>
      </c>
      <c r="G54" s="1130">
        <f>'43'!M83</f>
        <v>1.2083843454839465</v>
      </c>
      <c r="H54" s="660">
        <f>'43'!N83</f>
        <v>277285.23128243256</v>
      </c>
    </row>
    <row r="55" spans="1:8" ht="14.25" customHeight="1">
      <c r="A55" s="155"/>
      <c r="B55" s="156" t="s">
        <v>2804</v>
      </c>
      <c r="C55" s="155"/>
      <c r="D55" s="165"/>
      <c r="E55" s="1129">
        <f>'43'!K84</f>
        <v>1.1890216114986663</v>
      </c>
      <c r="F55" s="1130">
        <f>'43'!L84</f>
        <v>0.38354356706963888</v>
      </c>
      <c r="G55" s="1130">
        <f>'43'!M84</f>
        <v>0.66186615271326821</v>
      </c>
      <c r="H55" s="660">
        <f>'43'!N84</f>
        <v>121259.2195486636</v>
      </c>
    </row>
    <row r="56" spans="1:8" ht="14.25" customHeight="1">
      <c r="A56" s="155"/>
      <c r="B56" s="156" t="s">
        <v>2287</v>
      </c>
      <c r="C56" s="155"/>
      <c r="D56" s="165"/>
      <c r="E56" s="1129">
        <f>'43'!K85</f>
        <v>5.4321512992376748</v>
      </c>
      <c r="F56" s="1130">
        <f>'43'!L85</f>
        <v>1.2181850582957319</v>
      </c>
      <c r="G56" s="1130">
        <f>'43'!M85</f>
        <v>1.6397851342640037</v>
      </c>
      <c r="H56" s="660">
        <f>'43'!N85</f>
        <v>264274.34089750127</v>
      </c>
    </row>
    <row r="57" spans="1:8" ht="14.25" customHeight="1">
      <c r="A57" s="155"/>
      <c r="B57" s="156" t="s">
        <v>2235</v>
      </c>
      <c r="C57" s="155"/>
      <c r="D57" s="165"/>
      <c r="E57" s="1129">
        <f>'43'!K86</f>
        <v>4.0401870946503724</v>
      </c>
      <c r="F57" s="1130">
        <f>'43'!L86</f>
        <v>1.0769879124111628</v>
      </c>
      <c r="G57" s="1130">
        <f>'43'!M86</f>
        <v>2.7133077231233158</v>
      </c>
      <c r="H57" s="660">
        <f>'43'!N86</f>
        <v>1112576.9256621362</v>
      </c>
    </row>
    <row r="58" spans="1:8" ht="14.25" customHeight="1">
      <c r="A58" s="155"/>
      <c r="B58" s="156" t="s">
        <v>2771</v>
      </c>
      <c r="C58" s="155"/>
      <c r="D58" s="165"/>
      <c r="E58" s="1129">
        <f>'43'!K87</f>
        <v>11.513255763156197</v>
      </c>
      <c r="F58" s="1130">
        <f>'43'!L87</f>
        <v>4.5978985655483049</v>
      </c>
      <c r="G58" s="1130">
        <f>'43'!M87</f>
        <v>8.4232819356535469</v>
      </c>
      <c r="H58" s="660">
        <f>'43'!N87</f>
        <v>364305.48471960257</v>
      </c>
    </row>
    <row r="59" spans="1:8" ht="14.25" customHeight="1">
      <c r="A59" s="155"/>
      <c r="B59" s="156" t="s">
        <v>2254</v>
      </c>
      <c r="C59" s="155"/>
      <c r="D59" s="165"/>
      <c r="E59" s="1129">
        <f>'43'!K88</f>
        <v>13.582068359382363</v>
      </c>
      <c r="F59" s="1130">
        <f>'43'!L88</f>
        <v>7.3395343774500965</v>
      </c>
      <c r="G59" s="1130">
        <f>'43'!M88</f>
        <v>9.7908040439553332</v>
      </c>
      <c r="H59" s="660">
        <f>'43'!N88</f>
        <v>1787208.020752195</v>
      </c>
    </row>
    <row r="60" spans="1:8" ht="14.25" customHeight="1" thickBot="1">
      <c r="A60" s="169"/>
      <c r="B60" s="170" t="s">
        <v>2288</v>
      </c>
      <c r="C60" s="169"/>
      <c r="D60" s="171"/>
      <c r="E60" s="1129">
        <f>'43'!K89</f>
        <v>15.698250177223693</v>
      </c>
      <c r="F60" s="1131">
        <f>'43'!L89</f>
        <v>2.8246928355758252</v>
      </c>
      <c r="G60" s="1131">
        <f>'43'!M89</f>
        <v>4.9623162165520238</v>
      </c>
      <c r="H60" s="664">
        <f>'43'!N89</f>
        <v>1543464.8125025297</v>
      </c>
    </row>
    <row r="61" spans="1:8" s="1030" customFormat="1" ht="30.75" customHeight="1">
      <c r="A61" s="3251" t="s">
        <v>1470</v>
      </c>
      <c r="B61" s="3263"/>
      <c r="C61" s="3263"/>
      <c r="D61" s="3263"/>
      <c r="E61" s="3263"/>
      <c r="F61" s="3263"/>
      <c r="G61" s="3263"/>
      <c r="H61" s="3263"/>
    </row>
    <row r="62" spans="1:8" ht="13.7" customHeight="1"/>
    <row r="63" spans="1:8" ht="13.7" customHeight="1"/>
    <row r="64" spans="1:8" ht="13.7" customHeight="1"/>
    <row r="65" ht="13.7" customHeight="1"/>
    <row r="66" ht="13.7" customHeight="1"/>
    <row r="67" ht="13.7" customHeight="1"/>
    <row r="68" ht="13.7" customHeight="1"/>
    <row r="69" ht="13.7" customHeight="1"/>
  </sheetData>
  <mergeCells count="23">
    <mergeCell ref="A61:H61"/>
    <mergeCell ref="A50:C50"/>
    <mergeCell ref="A28:C28"/>
    <mergeCell ref="A39:C39"/>
    <mergeCell ref="A3:C3"/>
    <mergeCell ref="A5:C5"/>
    <mergeCell ref="A6:C6"/>
    <mergeCell ref="A7:C7"/>
    <mergeCell ref="A4:C4"/>
    <mergeCell ref="A8:C8"/>
    <mergeCell ref="A9:C9"/>
    <mergeCell ref="A21:C21"/>
    <mergeCell ref="A11:C11"/>
    <mergeCell ref="A13:C13"/>
    <mergeCell ref="A10:C10"/>
    <mergeCell ref="A12:C12"/>
    <mergeCell ref="A20:D20"/>
    <mergeCell ref="A19:D19"/>
    <mergeCell ref="A14:D14"/>
    <mergeCell ref="A15:D15"/>
    <mergeCell ref="A16:D16"/>
    <mergeCell ref="A17:D17"/>
    <mergeCell ref="A18:D18"/>
  </mergeCells>
  <phoneticPr fontId="4"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98"/>
  <sheetViews>
    <sheetView view="pageBreakPreview" zoomScaleNormal="50" zoomScaleSheetLayoutView="100" workbookViewId="0">
      <selection activeCell="G35" sqref="G35"/>
    </sheetView>
  </sheetViews>
  <sheetFormatPr defaultColWidth="9.140625" defaultRowHeight="15.75"/>
  <cols>
    <col min="1" max="1" width="2.28515625" style="452" customWidth="1"/>
    <col min="2" max="2" width="18.7109375" style="452" customWidth="1"/>
    <col min="3" max="3" width="2.28515625" style="452" customWidth="1"/>
    <col min="4" max="4" width="1.7109375" style="453" customWidth="1"/>
    <col min="5" max="8" width="18" style="173" customWidth="1"/>
    <col min="9" max="13" width="16.140625" style="173" customWidth="1"/>
    <col min="14" max="14" width="16.140625" style="325" customWidth="1"/>
    <col min="15" max="15" width="2.28515625" style="452" customWidth="1"/>
    <col min="16" max="16" width="18.7109375" style="452" customWidth="1"/>
    <col min="17" max="17" width="2.28515625" style="452" customWidth="1"/>
    <col min="18" max="18" width="1.7109375" style="453" customWidth="1"/>
    <col min="19" max="23" width="14.5703125" style="173" customWidth="1"/>
    <col min="24" max="28" width="16.28515625" style="173" customWidth="1"/>
    <col min="29" max="29" width="16.28515625" style="325" customWidth="1"/>
    <col min="30" max="34" width="2.28515625" style="173" customWidth="1"/>
    <col min="35" max="36" width="9.140625" style="173"/>
    <col min="37" max="57" width="9.42578125" style="173" bestFit="1" customWidth="1"/>
    <col min="58" max="60" width="9.140625" style="173"/>
    <col min="61" max="63" width="11.42578125" style="173" bestFit="1" customWidth="1"/>
    <col min="64" max="64" width="10.42578125" style="173" bestFit="1" customWidth="1"/>
    <col min="65" max="65" width="9.42578125" style="173" bestFit="1" customWidth="1"/>
    <col min="66" max="69" width="10.42578125" style="173" bestFit="1" customWidth="1"/>
    <col min="70" max="71" width="9.5703125" style="173" bestFit="1" customWidth="1"/>
    <col min="72" max="74" width="9.42578125" style="173" bestFit="1" customWidth="1"/>
    <col min="75" max="76" width="9.5703125" style="173" bestFit="1" customWidth="1"/>
    <col min="77" max="77" width="9.42578125" style="173" bestFit="1" customWidth="1"/>
    <col min="78" max="78" width="9.5703125" style="173" bestFit="1" customWidth="1"/>
    <col min="79" max="79" width="9.42578125" style="173" bestFit="1" customWidth="1"/>
    <col min="80" max="80" width="10.28515625" style="173" bestFit="1" customWidth="1"/>
    <col min="81" max="81" width="10.42578125" style="173" bestFit="1" customWidth="1"/>
    <col min="82" max="16384" width="9.140625" style="173"/>
  </cols>
  <sheetData>
    <row r="1" spans="1:34" s="849" customFormat="1" ht="35.1" customHeight="1">
      <c r="A1" s="3338" t="s">
        <v>1546</v>
      </c>
      <c r="B1" s="3338"/>
      <c r="C1" s="3338"/>
      <c r="D1" s="3338"/>
      <c r="E1" s="3338"/>
      <c r="F1" s="3338"/>
      <c r="G1" s="3338"/>
      <c r="H1" s="3338"/>
      <c r="I1" s="3339" t="s">
        <v>499</v>
      </c>
      <c r="J1" s="3339"/>
      <c r="K1" s="3339"/>
      <c r="L1" s="3339"/>
      <c r="M1" s="3339"/>
      <c r="N1" s="3339"/>
      <c r="O1" s="1012"/>
      <c r="P1" s="3338" t="s">
        <v>1547</v>
      </c>
      <c r="Q1" s="3338"/>
      <c r="R1" s="3338"/>
      <c r="S1" s="3338"/>
      <c r="T1" s="3338"/>
      <c r="U1" s="3338"/>
      <c r="V1" s="3338"/>
      <c r="W1" s="3338"/>
      <c r="X1" s="848" t="s">
        <v>204</v>
      </c>
      <c r="Y1" s="848"/>
      <c r="Z1" s="848"/>
      <c r="AB1" s="848"/>
      <c r="AC1" s="1013"/>
      <c r="AD1" s="1014"/>
      <c r="AE1" s="1014"/>
    </row>
    <row r="2" spans="1:34" ht="15" customHeight="1" thickBot="1">
      <c r="A2" s="173"/>
      <c r="B2" s="831"/>
      <c r="C2" s="831"/>
      <c r="D2" s="832"/>
      <c r="G2" s="850"/>
      <c r="H2" s="850"/>
      <c r="I2" s="850"/>
      <c r="J2" s="850"/>
      <c r="K2" s="850"/>
      <c r="L2" s="850"/>
      <c r="M2" s="850"/>
      <c r="N2" s="936" t="s">
        <v>498</v>
      </c>
      <c r="O2" s="173"/>
      <c r="P2" s="1016"/>
      <c r="Q2" s="831"/>
      <c r="R2" s="832"/>
      <c r="Z2" s="1017"/>
      <c r="AC2" s="225" t="s">
        <v>498</v>
      </c>
    </row>
    <row r="3" spans="1:34" s="926" customFormat="1" ht="20.100000000000001" customHeight="1">
      <c r="A3" s="3661" t="s">
        <v>2773</v>
      </c>
      <c r="B3" s="3661"/>
      <c r="C3" s="3661"/>
      <c r="D3" s="1018"/>
      <c r="E3" s="3664" t="s">
        <v>2774</v>
      </c>
      <c r="F3" s="3664" t="s">
        <v>2775</v>
      </c>
      <c r="G3" s="3667" t="s">
        <v>2737</v>
      </c>
      <c r="H3" s="3668"/>
      <c r="I3" s="3668" t="s">
        <v>2776</v>
      </c>
      <c r="J3" s="3668"/>
      <c r="K3" s="3669"/>
      <c r="L3" s="3667" t="s">
        <v>2670</v>
      </c>
      <c r="M3" s="3668"/>
      <c r="N3" s="3668"/>
      <c r="O3" s="3661" t="s">
        <v>2621</v>
      </c>
      <c r="P3" s="3661"/>
      <c r="Q3" s="3661"/>
      <c r="R3" s="1019"/>
      <c r="S3" s="3667" t="s">
        <v>2777</v>
      </c>
      <c r="T3" s="3668"/>
      <c r="U3" s="3668"/>
      <c r="V3" s="3668"/>
      <c r="W3" s="3668"/>
      <c r="X3" s="3668"/>
      <c r="Y3" s="3668"/>
      <c r="Z3" s="3668"/>
      <c r="AA3" s="3668"/>
      <c r="AB3" s="3669"/>
      <c r="AC3" s="3307" t="s">
        <v>2672</v>
      </c>
    </row>
    <row r="4" spans="1:34" s="926" customFormat="1" ht="20.100000000000001" customHeight="1">
      <c r="A4" s="3662"/>
      <c r="B4" s="3662"/>
      <c r="C4" s="3662"/>
      <c r="D4" s="923"/>
      <c r="E4" s="3665"/>
      <c r="F4" s="3665"/>
      <c r="G4" s="3670" t="s">
        <v>2778</v>
      </c>
      <c r="H4" s="3670" t="s">
        <v>2711</v>
      </c>
      <c r="I4" s="3673" t="s">
        <v>2779</v>
      </c>
      <c r="J4" s="3286" t="s">
        <v>721</v>
      </c>
      <c r="K4" s="3674" t="s">
        <v>2676</v>
      </c>
      <c r="L4" s="3670" t="s">
        <v>2780</v>
      </c>
      <c r="M4" s="3675" t="s">
        <v>2781</v>
      </c>
      <c r="N4" s="3676"/>
      <c r="O4" s="3662"/>
      <c r="P4" s="3662"/>
      <c r="Q4" s="3662"/>
      <c r="R4" s="1020"/>
      <c r="S4" s="3677" t="s">
        <v>2782</v>
      </c>
      <c r="T4" s="3678"/>
      <c r="U4" s="3678"/>
      <c r="V4" s="3678"/>
      <c r="W4" s="3679"/>
      <c r="X4" s="3680" t="s">
        <v>2783</v>
      </c>
      <c r="Y4" s="3292" t="s">
        <v>518</v>
      </c>
      <c r="Z4" s="3682" t="s">
        <v>2784</v>
      </c>
      <c r="AA4" s="3671" t="s">
        <v>2751</v>
      </c>
      <c r="AB4" s="3671" t="s">
        <v>2785</v>
      </c>
      <c r="AC4" s="3308"/>
    </row>
    <row r="5" spans="1:34" s="1020" customFormat="1" ht="39.950000000000003" customHeight="1">
      <c r="A5" s="3663"/>
      <c r="B5" s="3663"/>
      <c r="C5" s="3663"/>
      <c r="D5" s="927"/>
      <c r="E5" s="3666"/>
      <c r="F5" s="3666"/>
      <c r="G5" s="3666"/>
      <c r="H5" s="3666"/>
      <c r="I5" s="3673"/>
      <c r="J5" s="3287"/>
      <c r="K5" s="3674"/>
      <c r="L5" s="3666"/>
      <c r="M5" s="1021" t="s">
        <v>2717</v>
      </c>
      <c r="N5" s="1022" t="s">
        <v>2718</v>
      </c>
      <c r="O5" s="3663"/>
      <c r="P5" s="3663"/>
      <c r="Q5" s="3663"/>
      <c r="R5" s="927"/>
      <c r="S5" s="1072" t="s">
        <v>2786</v>
      </c>
      <c r="T5" s="1072" t="s">
        <v>2787</v>
      </c>
      <c r="U5" s="1072" t="s">
        <v>2788</v>
      </c>
      <c r="V5" s="1072" t="s">
        <v>2789</v>
      </c>
      <c r="W5" s="1073" t="s">
        <v>2790</v>
      </c>
      <c r="X5" s="3681"/>
      <c r="Y5" s="3293"/>
      <c r="Z5" s="3683"/>
      <c r="AA5" s="3672"/>
      <c r="AB5" s="3672"/>
      <c r="AC5" s="3309"/>
    </row>
    <row r="6" spans="1:34" s="725" customFormat="1" ht="18" hidden="1" customHeight="1">
      <c r="A6" s="3333" t="s">
        <v>2540</v>
      </c>
      <c r="B6" s="3333"/>
      <c r="C6" s="3333"/>
      <c r="D6" s="162"/>
      <c r="E6" s="858">
        <v>884014361</v>
      </c>
      <c r="F6" s="859"/>
      <c r="G6" s="859">
        <v>816615772</v>
      </c>
      <c r="H6" s="859">
        <v>37601085</v>
      </c>
      <c r="I6" s="859">
        <v>19002633</v>
      </c>
      <c r="J6" s="859">
        <v>217723483</v>
      </c>
      <c r="K6" s="859">
        <v>322802954</v>
      </c>
      <c r="L6" s="859"/>
      <c r="M6" s="859">
        <v>115159176</v>
      </c>
      <c r="N6" s="859">
        <v>38654505</v>
      </c>
      <c r="O6" s="3333" t="s">
        <v>2540</v>
      </c>
      <c r="P6" s="3333"/>
      <c r="Q6" s="3333"/>
      <c r="R6" s="162"/>
      <c r="S6" s="858">
        <v>13161363.5</v>
      </c>
      <c r="T6" s="859">
        <v>9300868.9700000007</v>
      </c>
      <c r="U6" s="859">
        <v>24730148.800000001</v>
      </c>
      <c r="V6" s="859">
        <v>14357118.5</v>
      </c>
      <c r="W6" s="859">
        <v>14955171</v>
      </c>
      <c r="X6" s="1024" t="s">
        <v>3</v>
      </c>
      <c r="Y6" s="1024"/>
      <c r="Z6" s="859">
        <v>9054729</v>
      </c>
      <c r="AA6" s="1024" t="s">
        <v>3</v>
      </c>
      <c r="AB6" s="492">
        <v>104326441</v>
      </c>
      <c r="AC6" s="859">
        <v>76453319</v>
      </c>
    </row>
    <row r="7" spans="1:34" s="725" customFormat="1" ht="18" hidden="1" customHeight="1">
      <c r="A7" s="3094" t="s">
        <v>2300</v>
      </c>
      <c r="B7" s="3094"/>
      <c r="C7" s="3094"/>
      <c r="D7" s="162"/>
      <c r="E7" s="724">
        <v>1212122873.0867617</v>
      </c>
      <c r="F7" s="492"/>
      <c r="G7" s="492">
        <v>1151826185.799772</v>
      </c>
      <c r="H7" s="492">
        <v>61627792.47016219</v>
      </c>
      <c r="I7" s="492">
        <v>25981233.91723733</v>
      </c>
      <c r="J7" s="492">
        <v>414187546.63982821</v>
      </c>
      <c r="K7" s="492">
        <v>358867629.20500857</v>
      </c>
      <c r="L7" s="492"/>
      <c r="M7" s="492">
        <v>128972230.68458322</v>
      </c>
      <c r="N7" s="492">
        <v>65227930.940402821</v>
      </c>
      <c r="O7" s="3094" t="s">
        <v>2300</v>
      </c>
      <c r="P7" s="3094"/>
      <c r="Q7" s="3094"/>
      <c r="R7" s="162"/>
      <c r="S7" s="724">
        <v>14934836.423175786</v>
      </c>
      <c r="T7" s="492">
        <v>8358378.8585563535</v>
      </c>
      <c r="U7" s="492">
        <v>20710325.182485808</v>
      </c>
      <c r="V7" s="492">
        <v>6131037.8917467138</v>
      </c>
      <c r="W7" s="492">
        <v>13399372.418269351</v>
      </c>
      <c r="X7" s="1024" t="s">
        <v>3</v>
      </c>
      <c r="Y7" s="1024"/>
      <c r="Z7" s="492">
        <v>18379616.300594278</v>
      </c>
      <c r="AA7" s="492">
        <v>210348.96994636179</v>
      </c>
      <c r="AB7" s="492">
        <v>162189752.88295099</v>
      </c>
      <c r="AC7" s="492">
        <v>78676303.587583244</v>
      </c>
    </row>
    <row r="8" spans="1:34" s="725" customFormat="1" ht="18" hidden="1" customHeight="1">
      <c r="A8" s="3094" t="s">
        <v>2357</v>
      </c>
      <c r="B8" s="3094"/>
      <c r="C8" s="3094"/>
      <c r="D8" s="162"/>
      <c r="E8" s="724" t="e">
        <f>G8+#REF!-#REF!</f>
        <v>#REF!</v>
      </c>
      <c r="F8" s="492"/>
      <c r="G8" s="492" t="e">
        <f>H8+M8+#REF!</f>
        <v>#REF!</v>
      </c>
      <c r="H8" s="492">
        <v>33961983</v>
      </c>
      <c r="I8" s="492">
        <v>12274553</v>
      </c>
      <c r="J8" s="492">
        <v>331576729</v>
      </c>
      <c r="K8" s="492">
        <v>271779495</v>
      </c>
      <c r="L8" s="492"/>
      <c r="M8" s="492">
        <v>281966764</v>
      </c>
      <c r="N8" s="492">
        <v>82824847</v>
      </c>
      <c r="O8" s="3094" t="s">
        <v>2357</v>
      </c>
      <c r="P8" s="3094"/>
      <c r="Q8" s="3094"/>
      <c r="R8" s="162"/>
      <c r="S8" s="724">
        <v>15951384</v>
      </c>
      <c r="T8" s="492">
        <v>12407920</v>
      </c>
      <c r="U8" s="492">
        <v>114995367.11999992</v>
      </c>
      <c r="V8" s="492">
        <v>30836771.879999924</v>
      </c>
      <c r="W8" s="492">
        <v>24950474</v>
      </c>
      <c r="X8" s="1024" t="s">
        <v>48</v>
      </c>
      <c r="Y8" s="1024"/>
      <c r="Z8" s="492">
        <v>1099915</v>
      </c>
      <c r="AA8" s="1024" t="s">
        <v>48</v>
      </c>
      <c r="AB8" s="492">
        <v>6398044</v>
      </c>
      <c r="AC8" s="492">
        <v>11727329</v>
      </c>
    </row>
    <row r="9" spans="1:34" s="725" customFormat="1" ht="18" hidden="1" customHeight="1">
      <c r="A9" s="3094" t="s">
        <v>2691</v>
      </c>
      <c r="B9" s="3094"/>
      <c r="C9" s="3094"/>
      <c r="D9" s="162"/>
      <c r="E9" s="724">
        <v>887937777.42154884</v>
      </c>
      <c r="F9" s="492"/>
      <c r="G9" s="599">
        <v>868414421.03194356</v>
      </c>
      <c r="H9" s="492">
        <v>52581956.153102256</v>
      </c>
      <c r="I9" s="492">
        <v>10688689.552511062</v>
      </c>
      <c r="J9" s="492">
        <v>276449626.26490414</v>
      </c>
      <c r="K9" s="492">
        <v>307812038.4449591</v>
      </c>
      <c r="L9" s="492"/>
      <c r="M9" s="492">
        <v>121604697.7510175</v>
      </c>
      <c r="N9" s="492">
        <v>54210746.42529235</v>
      </c>
      <c r="O9" s="3094" t="s">
        <v>2691</v>
      </c>
      <c r="P9" s="3094"/>
      <c r="Q9" s="3094"/>
      <c r="R9" s="162"/>
      <c r="S9" s="724">
        <v>9975501.050405724</v>
      </c>
      <c r="T9" s="492">
        <v>7094721.0586746205</v>
      </c>
      <c r="U9" s="492">
        <v>19192127.933018804</v>
      </c>
      <c r="V9" s="492">
        <v>23702336.870805494</v>
      </c>
      <c r="W9" s="492">
        <v>7167053.1466036355</v>
      </c>
      <c r="X9" s="1024" t="s">
        <v>405</v>
      </c>
      <c r="Y9" s="1024"/>
      <c r="Z9" s="492">
        <v>37167437.464967608</v>
      </c>
      <c r="AA9" s="492">
        <v>262211.26621657744</v>
      </c>
      <c r="AB9" s="492">
        <v>99277412.865450189</v>
      </c>
      <c r="AC9" s="492">
        <v>56690793.854573004</v>
      </c>
    </row>
    <row r="10" spans="1:34" s="725" customFormat="1" ht="18" hidden="1" customHeight="1">
      <c r="A10" s="3094" t="s">
        <v>2359</v>
      </c>
      <c r="B10" s="3094"/>
      <c r="C10" s="3094"/>
      <c r="D10" s="162"/>
      <c r="E10" s="981">
        <v>1094008385.2415526</v>
      </c>
      <c r="F10" s="599"/>
      <c r="G10" s="599">
        <v>1050978800.6989181</v>
      </c>
      <c r="H10" s="492">
        <v>141809653.47389013</v>
      </c>
      <c r="I10" s="492">
        <v>20316280.878726214</v>
      </c>
      <c r="J10" s="492">
        <v>296025460.82286692</v>
      </c>
      <c r="K10" s="492">
        <v>359036850.71176863</v>
      </c>
      <c r="L10" s="492"/>
      <c r="M10" s="492">
        <v>118356200.48719232</v>
      </c>
      <c r="N10" s="492">
        <v>56668654.987001732</v>
      </c>
      <c r="O10" s="3094" t="s">
        <v>2692</v>
      </c>
      <c r="P10" s="3094"/>
      <c r="Q10" s="3094"/>
      <c r="R10" s="162"/>
      <c r="S10" s="724">
        <v>18549099.55864086</v>
      </c>
      <c r="T10" s="492">
        <v>7603529.6621497804</v>
      </c>
      <c r="U10" s="492">
        <v>21131095.142126884</v>
      </c>
      <c r="V10" s="492">
        <v>7135229.0334181515</v>
      </c>
      <c r="W10" s="492">
        <v>7268592.103854835</v>
      </c>
      <c r="X10" s="492">
        <v>57305211.741886877</v>
      </c>
      <c r="Y10" s="492"/>
      <c r="Z10" s="492">
        <v>13287577.505359702</v>
      </c>
      <c r="AA10" s="492">
        <v>200175.56460030255</v>
      </c>
      <c r="AB10" s="492">
        <v>57928967.017986692</v>
      </c>
      <c r="AC10" s="492">
        <v>56317162.047994226</v>
      </c>
    </row>
    <row r="11" spans="1:34" s="725" customFormat="1" ht="18" hidden="1" customHeight="1">
      <c r="A11" s="3094" t="s">
        <v>2324</v>
      </c>
      <c r="B11" s="3094"/>
      <c r="C11" s="3094"/>
      <c r="D11" s="162"/>
      <c r="E11" s="981">
        <v>1104507474.4175601</v>
      </c>
      <c r="F11" s="599"/>
      <c r="G11" s="583">
        <v>1067995063.900094</v>
      </c>
      <c r="H11" s="154">
        <v>83545723.626557037</v>
      </c>
      <c r="I11" s="154">
        <v>16213505.051686004</v>
      </c>
      <c r="J11" s="154">
        <v>331835129.9245007</v>
      </c>
      <c r="K11" s="154">
        <v>412671969.48914409</v>
      </c>
      <c r="L11" s="154"/>
      <c r="M11" s="154">
        <v>106821589.75731826</v>
      </c>
      <c r="N11" s="492">
        <v>51170554.744952828</v>
      </c>
      <c r="O11" s="3094" t="s">
        <v>2324</v>
      </c>
      <c r="P11" s="3094"/>
      <c r="Q11" s="3094"/>
      <c r="R11" s="162"/>
      <c r="S11" s="154">
        <v>11038304.911934117</v>
      </c>
      <c r="T11" s="154">
        <v>6102262.1218957547</v>
      </c>
      <c r="U11" s="154">
        <v>21675359.431122921</v>
      </c>
      <c r="V11" s="154">
        <v>5090005.8642972233</v>
      </c>
      <c r="W11" s="154">
        <v>11745102.683115313</v>
      </c>
      <c r="X11" s="154">
        <v>60633284.890478961</v>
      </c>
      <c r="Y11" s="154"/>
      <c r="Z11" s="154">
        <v>17578264.539178129</v>
      </c>
      <c r="AA11" s="154">
        <v>260847.84887009184</v>
      </c>
      <c r="AB11" s="154">
        <v>56013013.311539777</v>
      </c>
      <c r="AC11" s="492">
        <v>54090675.056642227</v>
      </c>
    </row>
    <row r="12" spans="1:34" s="725" customFormat="1" ht="18" hidden="1" customHeight="1">
      <c r="A12" s="3094" t="s">
        <v>2361</v>
      </c>
      <c r="B12" s="3094"/>
      <c r="C12" s="3094"/>
      <c r="D12" s="162"/>
      <c r="E12" s="981">
        <v>1110604457.444062</v>
      </c>
      <c r="F12" s="599"/>
      <c r="G12" s="583">
        <v>1067774924.8796263</v>
      </c>
      <c r="H12" s="154">
        <v>59000259.028558321</v>
      </c>
      <c r="I12" s="154">
        <v>22343556.438847698</v>
      </c>
      <c r="J12" s="154">
        <v>368720316.52669519</v>
      </c>
      <c r="K12" s="154">
        <v>390060743.2673859</v>
      </c>
      <c r="L12" s="154"/>
      <c r="M12" s="154">
        <v>106536985.83278736</v>
      </c>
      <c r="N12" s="492">
        <v>59212231.787924983</v>
      </c>
      <c r="O12" s="3094" t="s">
        <v>2361</v>
      </c>
      <c r="P12" s="3094"/>
      <c r="Q12" s="3094"/>
      <c r="R12" s="162"/>
      <c r="S12" s="154">
        <v>13264109.14223442</v>
      </c>
      <c r="T12" s="154">
        <v>6443666.8464137558</v>
      </c>
      <c r="U12" s="154">
        <v>16799833.136507984</v>
      </c>
      <c r="V12" s="154">
        <v>5424305.6061611259</v>
      </c>
      <c r="W12" s="154">
        <v>5392839.3135451013</v>
      </c>
      <c r="X12" s="154">
        <v>64287966.028651543</v>
      </c>
      <c r="Y12" s="154"/>
      <c r="Z12" s="154">
        <v>22632996.930729311</v>
      </c>
      <c r="AA12" s="154">
        <v>218282.99935192775</v>
      </c>
      <c r="AB12" s="154">
        <v>56606814.757348619</v>
      </c>
      <c r="AC12" s="492">
        <v>65462529.495163396</v>
      </c>
      <c r="AF12" s="1025"/>
      <c r="AG12" s="1025"/>
      <c r="AH12" s="1025"/>
    </row>
    <row r="13" spans="1:34" s="725" customFormat="1" ht="18" hidden="1" customHeight="1">
      <c r="A13" s="3094" t="s">
        <v>2362</v>
      </c>
      <c r="B13" s="3094"/>
      <c r="C13" s="3094"/>
      <c r="D13" s="162"/>
      <c r="E13" s="981" t="e">
        <f>G13+#REF!-#REF!</f>
        <v>#REF!</v>
      </c>
      <c r="F13" s="599"/>
      <c r="G13" s="599" t="e">
        <f>H13+M13+#REF!</f>
        <v>#REF!</v>
      </c>
      <c r="H13" s="154">
        <v>100844952.89743455</v>
      </c>
      <c r="I13" s="154">
        <v>25986855.63521735</v>
      </c>
      <c r="J13" s="599">
        <v>914634281.11362004</v>
      </c>
      <c r="K13" s="154">
        <v>486464462.78955406</v>
      </c>
      <c r="L13" s="154"/>
      <c r="M13" s="154">
        <v>116949264.61592844</v>
      </c>
      <c r="N13" s="492" t="e">
        <f>$M$13*#REF!</f>
        <v>#REF!</v>
      </c>
      <c r="O13" s="3094" t="s">
        <v>2386</v>
      </c>
      <c r="P13" s="3094"/>
      <c r="Q13" s="3094"/>
      <c r="R13" s="162"/>
      <c r="S13" s="154" t="e">
        <f>$M$13*#REF!</f>
        <v>#REF!</v>
      </c>
      <c r="T13" s="154" t="e">
        <f>$M$13*#REF!</f>
        <v>#REF!</v>
      </c>
      <c r="U13" s="154" t="e">
        <f>$M$13*#REF!</f>
        <v>#REF!</v>
      </c>
      <c r="V13" s="154" t="e">
        <f>$M$13*#REF!</f>
        <v>#REF!</v>
      </c>
      <c r="W13" s="154" t="e">
        <f>$M$13*#REF!</f>
        <v>#REF!</v>
      </c>
      <c r="X13" s="154" t="e">
        <f>#REF!*#REF!</f>
        <v>#REF!</v>
      </c>
      <c r="Y13" s="154"/>
      <c r="Z13" s="154">
        <v>18015436.703935511</v>
      </c>
      <c r="AA13" s="154" t="e">
        <f>#REF!*#REF!</f>
        <v>#REF!</v>
      </c>
      <c r="AB13" s="154" t="e">
        <f>#REF!*#REF!</f>
        <v>#REF!</v>
      </c>
      <c r="AC13" s="492">
        <v>66151616.111287139</v>
      </c>
    </row>
    <row r="14" spans="1:34" s="725" customFormat="1" ht="18" hidden="1" customHeight="1">
      <c r="A14" s="3094" t="s">
        <v>2791</v>
      </c>
      <c r="B14" s="3094"/>
      <c r="C14" s="3094"/>
      <c r="D14" s="162"/>
      <c r="E14" s="981" t="e">
        <f>G14+#REF!-#REF!</f>
        <v>#REF!</v>
      </c>
      <c r="F14" s="599"/>
      <c r="G14" s="599" t="e">
        <f>H14+M14+#REF!</f>
        <v>#REF!</v>
      </c>
      <c r="H14" s="154">
        <v>111412676.0663711</v>
      </c>
      <c r="I14" s="154">
        <v>26885846.774998259</v>
      </c>
      <c r="J14" s="599">
        <v>1010956523.6246958</v>
      </c>
      <c r="K14" s="154">
        <v>422334669.7564373</v>
      </c>
      <c r="L14" s="154"/>
      <c r="M14" s="154">
        <v>111247566.83664586</v>
      </c>
      <c r="N14" s="492">
        <v>56983589.463435084</v>
      </c>
      <c r="O14" s="3094" t="s">
        <v>2365</v>
      </c>
      <c r="P14" s="3094"/>
      <c r="Q14" s="3094"/>
      <c r="R14" s="162"/>
      <c r="S14" s="154">
        <v>15717939.441044308</v>
      </c>
      <c r="T14" s="154">
        <v>5911868.4290939057</v>
      </c>
      <c r="U14" s="154">
        <v>20333112.367328353</v>
      </c>
      <c r="V14" s="154">
        <v>5258720.9123024298</v>
      </c>
      <c r="W14" s="154">
        <v>7042336.2234417666</v>
      </c>
      <c r="X14" s="154">
        <v>78557811.34831892</v>
      </c>
      <c r="Y14" s="154"/>
      <c r="Z14" s="154">
        <v>23694823.365513492</v>
      </c>
      <c r="AA14" s="154">
        <v>623278.33891770453</v>
      </c>
      <c r="AB14" s="154">
        <v>47260530.524241075</v>
      </c>
      <c r="AC14" s="492">
        <v>72698499.859068632</v>
      </c>
    </row>
    <row r="15" spans="1:34" s="725" customFormat="1" ht="18" hidden="1" customHeight="1">
      <c r="A15" s="3094" t="s">
        <v>2367</v>
      </c>
      <c r="B15" s="3094"/>
      <c r="C15" s="3094"/>
      <c r="D15" s="162"/>
      <c r="E15" s="981" t="e">
        <f>G15+#REF!-#REF!</f>
        <v>#REF!</v>
      </c>
      <c r="F15" s="599"/>
      <c r="G15" s="599" t="e">
        <f>H15+M15+#REF!</f>
        <v>#REF!</v>
      </c>
      <c r="H15" s="492">
        <v>79016195.464908555</v>
      </c>
      <c r="I15" s="492">
        <v>24791256.296694715</v>
      </c>
      <c r="J15" s="599">
        <v>779494678.67999995</v>
      </c>
      <c r="K15" s="492">
        <v>446786704.6134361</v>
      </c>
      <c r="L15" s="492"/>
      <c r="M15" s="492">
        <v>98116735.727064326</v>
      </c>
      <c r="N15" s="492">
        <v>43800542.707088277</v>
      </c>
      <c r="O15" s="3094" t="s">
        <v>2388</v>
      </c>
      <c r="P15" s="3094"/>
      <c r="Q15" s="3094"/>
      <c r="R15" s="162"/>
      <c r="S15" s="724">
        <v>15799152.660084248</v>
      </c>
      <c r="T15" s="492">
        <v>6037330.6721937414</v>
      </c>
      <c r="U15" s="492">
        <v>21121820.533904478</v>
      </c>
      <c r="V15" s="492">
        <v>6447593.0833837194</v>
      </c>
      <c r="W15" s="492">
        <v>4910296.0704094805</v>
      </c>
      <c r="X15" s="154">
        <v>73091234.90766561</v>
      </c>
      <c r="Y15" s="154"/>
      <c r="Z15" s="492">
        <v>20053396.057071295</v>
      </c>
      <c r="AA15" s="492">
        <v>163944.0309401046</v>
      </c>
      <c r="AB15" s="492">
        <v>49902991.837127797</v>
      </c>
      <c r="AC15" s="492">
        <v>85637184.368471995</v>
      </c>
    </row>
    <row r="16" spans="1:34" s="725" customFormat="1" ht="17.25" hidden="1" customHeight="1">
      <c r="A16" s="3094" t="s">
        <v>2694</v>
      </c>
      <c r="B16" s="3094"/>
      <c r="C16" s="3094"/>
      <c r="D16" s="162"/>
      <c r="E16" s="583">
        <v>1677734614.1587782</v>
      </c>
      <c r="F16" s="583"/>
      <c r="G16" s="599">
        <v>1598848494.3334563</v>
      </c>
      <c r="H16" s="492">
        <v>63098015.97606001</v>
      </c>
      <c r="I16" s="492">
        <v>26089338.459277585</v>
      </c>
      <c r="J16" s="599">
        <v>881921579.78337991</v>
      </c>
      <c r="K16" s="492">
        <v>430666374.68759632</v>
      </c>
      <c r="L16" s="492"/>
      <c r="M16" s="492">
        <v>85089221.744109139</v>
      </c>
      <c r="N16" s="492">
        <v>37835957.86405126</v>
      </c>
      <c r="O16" s="3094" t="s">
        <v>2694</v>
      </c>
      <c r="P16" s="3094"/>
      <c r="Q16" s="3094"/>
      <c r="R16" s="162"/>
      <c r="S16" s="724">
        <v>10949731.279817685</v>
      </c>
      <c r="T16" s="492">
        <v>5866996.5075264461</v>
      </c>
      <c r="U16" s="492">
        <v>15282653.733954567</v>
      </c>
      <c r="V16" s="492">
        <v>9751950.1883288417</v>
      </c>
      <c r="W16" s="492">
        <v>5401932.170430324</v>
      </c>
      <c r="X16" s="154">
        <v>64510374.726414204</v>
      </c>
      <c r="Y16" s="154"/>
      <c r="Z16" s="492">
        <v>21200523.00912872</v>
      </c>
      <c r="AA16" s="492">
        <v>254261.95056054977</v>
      </c>
      <c r="AB16" s="492">
        <v>47219327.006057613</v>
      </c>
      <c r="AC16" s="492">
        <v>100086642.83445083</v>
      </c>
      <c r="AG16" s="979"/>
      <c r="AH16" s="979"/>
    </row>
    <row r="17" spans="1:81" s="725" customFormat="1" ht="18" hidden="1" customHeight="1">
      <c r="A17" s="3094" t="s">
        <v>2695</v>
      </c>
      <c r="B17" s="3094"/>
      <c r="C17" s="3094"/>
      <c r="D17" s="162"/>
      <c r="E17" s="729">
        <v>1905911401.124707</v>
      </c>
      <c r="F17" s="729"/>
      <c r="G17" s="729">
        <v>1806885737.2984271</v>
      </c>
      <c r="H17" s="729">
        <v>56035079.219651394</v>
      </c>
      <c r="I17" s="729">
        <v>20293166.304085318</v>
      </c>
      <c r="J17" s="729">
        <v>1037285061.5019439</v>
      </c>
      <c r="K17" s="729">
        <v>479086108.43360746</v>
      </c>
      <c r="L17" s="729"/>
      <c r="M17" s="729">
        <v>91977373.63521269</v>
      </c>
      <c r="N17" s="729">
        <v>37361463.478440605</v>
      </c>
      <c r="O17" s="3094" t="s">
        <v>2727</v>
      </c>
      <c r="P17" s="3094"/>
      <c r="Q17" s="3094"/>
      <c r="R17" s="162"/>
      <c r="S17" s="729">
        <v>13292613.139906682</v>
      </c>
      <c r="T17" s="729">
        <v>6420277.4258636395</v>
      </c>
      <c r="U17" s="729">
        <v>17419931.859455429</v>
      </c>
      <c r="V17" s="729">
        <v>8291295.1321529215</v>
      </c>
      <c r="W17" s="729">
        <v>9191792.5993934143</v>
      </c>
      <c r="X17" s="640">
        <v>71156047.930085033</v>
      </c>
      <c r="Y17" s="640"/>
      <c r="Z17" s="729">
        <v>19532168.87302703</v>
      </c>
      <c r="AA17" s="729">
        <v>352436.01569032727</v>
      </c>
      <c r="AB17" s="729">
        <v>50700464.258149348</v>
      </c>
      <c r="AC17" s="729">
        <v>118557832.6993084</v>
      </c>
      <c r="AG17" s="1026"/>
      <c r="AH17" s="1026"/>
    </row>
    <row r="18" spans="1:81" s="725" customFormat="1" ht="18" hidden="1" customHeight="1">
      <c r="A18" s="3094" t="s">
        <v>2792</v>
      </c>
      <c r="B18" s="3094"/>
      <c r="C18" s="3094"/>
      <c r="D18" s="162"/>
      <c r="E18" s="729" t="e">
        <f>G18+#REF!-#REF!</f>
        <v>#REF!</v>
      </c>
      <c r="F18" s="729"/>
      <c r="G18" s="729" t="e">
        <f>H18+L18+#REF!</f>
        <v>#REF!</v>
      </c>
      <c r="H18" s="729">
        <v>48134226.697586112</v>
      </c>
      <c r="I18" s="729">
        <v>21622586.778182603</v>
      </c>
      <c r="J18" s="729">
        <v>855876728.34116554</v>
      </c>
      <c r="K18" s="729">
        <v>396411361.1074006</v>
      </c>
      <c r="L18" s="729"/>
      <c r="M18" s="729">
        <v>79659450.429710269</v>
      </c>
      <c r="N18" s="729">
        <v>34041821.947817221</v>
      </c>
      <c r="O18" s="3094" t="s">
        <v>2729</v>
      </c>
      <c r="P18" s="3094"/>
      <c r="Q18" s="3094"/>
      <c r="R18" s="162"/>
      <c r="S18" s="729">
        <v>11347726.647405256</v>
      </c>
      <c r="T18" s="729">
        <v>5790568.5293154269</v>
      </c>
      <c r="U18" s="729">
        <v>14955011.081214637</v>
      </c>
      <c r="V18" s="729">
        <v>7876796.128277164</v>
      </c>
      <c r="W18" s="729">
        <v>5647526.0956805535</v>
      </c>
      <c r="X18" s="729">
        <v>60473264.517373003</v>
      </c>
      <c r="Y18" s="729"/>
      <c r="Z18" s="729">
        <v>11985785.796908749</v>
      </c>
      <c r="AA18" s="729">
        <v>263743.77673027688</v>
      </c>
      <c r="AB18" s="729">
        <v>44405753.044112645</v>
      </c>
      <c r="AC18" s="729">
        <v>80943746.709172249</v>
      </c>
    </row>
    <row r="19" spans="1:81" s="725" customFormat="1" ht="18" hidden="1" customHeight="1">
      <c r="A19" s="3094" t="s">
        <v>2698</v>
      </c>
      <c r="B19" s="3094"/>
      <c r="C19" s="3094"/>
      <c r="D19" s="162"/>
      <c r="E19" s="729">
        <v>1918058080.3343196</v>
      </c>
      <c r="F19" s="729"/>
      <c r="G19" s="729">
        <v>1829300639.4857309</v>
      </c>
      <c r="H19" s="729">
        <v>49794242.92041114</v>
      </c>
      <c r="I19" s="729">
        <v>29229771.450746041</v>
      </c>
      <c r="J19" s="729">
        <v>1052866166.4356915</v>
      </c>
      <c r="K19" s="729">
        <v>472049041.9864639</v>
      </c>
      <c r="L19" s="729"/>
      <c r="M19" s="729">
        <v>101921170.77994193</v>
      </c>
      <c r="N19" s="729">
        <v>41403783.888343148</v>
      </c>
      <c r="O19" s="3094" t="s">
        <v>2698</v>
      </c>
      <c r="P19" s="3094"/>
      <c r="Q19" s="3094"/>
      <c r="R19" s="162"/>
      <c r="S19" s="729">
        <v>15156975.946723636</v>
      </c>
      <c r="T19" s="729">
        <v>9113366.8013288975</v>
      </c>
      <c r="U19" s="729">
        <v>20670375.434653386</v>
      </c>
      <c r="V19" s="729">
        <v>9365918.2748927232</v>
      </c>
      <c r="W19" s="729">
        <v>6210750.434000113</v>
      </c>
      <c r="X19" s="640">
        <v>65709038.855836667</v>
      </c>
      <c r="Y19" s="640"/>
      <c r="Z19" s="729">
        <v>19616994.062205464</v>
      </c>
      <c r="AA19" s="729">
        <v>316509.0393580143</v>
      </c>
      <c r="AB19" s="729">
        <v>57414698.017272882</v>
      </c>
      <c r="AC19" s="729">
        <v>108374434.91079684</v>
      </c>
    </row>
    <row r="20" spans="1:81" s="725" customFormat="1" ht="18" hidden="1" customHeight="1">
      <c r="A20" s="3094" t="s">
        <v>2766</v>
      </c>
      <c r="B20" s="3094"/>
      <c r="C20" s="3094"/>
      <c r="D20" s="162"/>
      <c r="E20" s="729">
        <v>2003052329.1130536</v>
      </c>
      <c r="F20" s="729"/>
      <c r="G20" s="729">
        <v>1913570358.5609207</v>
      </c>
      <c r="H20" s="729">
        <v>33742597.498634771</v>
      </c>
      <c r="I20" s="729">
        <v>27969698.550922256</v>
      </c>
      <c r="J20" s="729">
        <v>1129104080.6300826</v>
      </c>
      <c r="K20" s="729">
        <v>501921760.24039036</v>
      </c>
      <c r="L20" s="729"/>
      <c r="M20" s="729">
        <v>100932770.33373679</v>
      </c>
      <c r="N20" s="729">
        <v>43865163.324620284</v>
      </c>
      <c r="O20" s="3094" t="s">
        <v>2793</v>
      </c>
      <c r="P20" s="3094"/>
      <c r="Q20" s="3094"/>
      <c r="R20" s="162"/>
      <c r="S20" s="729">
        <v>17703222.867415816</v>
      </c>
      <c r="T20" s="729">
        <v>8641480.5215690173</v>
      </c>
      <c r="U20" s="729">
        <v>18716342.829991616</v>
      </c>
      <c r="V20" s="729">
        <v>6071608.0709286798</v>
      </c>
      <c r="W20" s="729">
        <v>5934952.7192114126</v>
      </c>
      <c r="X20" s="640">
        <v>70314885.609816074</v>
      </c>
      <c r="Y20" s="640"/>
      <c r="Z20" s="729">
        <v>20882258.199627183</v>
      </c>
      <c r="AA20" s="729">
        <v>451146.73938871425</v>
      </c>
      <c r="AB20" s="729">
        <v>49133418.957960568</v>
      </c>
      <c r="AC20" s="729">
        <v>110364228.7517581</v>
      </c>
    </row>
    <row r="21" spans="1:81" s="725" customFormat="1" ht="18.75" hidden="1" customHeight="1">
      <c r="A21" s="3094" t="s">
        <v>2701</v>
      </c>
      <c r="B21" s="3094"/>
      <c r="C21" s="3094"/>
      <c r="D21" s="676"/>
      <c r="E21" s="729">
        <v>1698497265.2204101</v>
      </c>
      <c r="F21" s="729"/>
      <c r="G21" s="729">
        <v>1539118673.3509581</v>
      </c>
      <c r="H21" s="729">
        <v>50438539.856719755</v>
      </c>
      <c r="I21" s="729">
        <v>31515796.894087177</v>
      </c>
      <c r="J21" s="729">
        <v>677894624.52373517</v>
      </c>
      <c r="K21" s="729">
        <v>543696562.71023667</v>
      </c>
      <c r="L21" s="729"/>
      <c r="M21" s="729">
        <v>106637414.54177141</v>
      </c>
      <c r="N21" s="729">
        <v>46067162.217533678</v>
      </c>
      <c r="O21" s="3094" t="s">
        <v>2794</v>
      </c>
      <c r="P21" s="3094"/>
      <c r="Q21" s="3094"/>
      <c r="R21" s="676"/>
      <c r="S21" s="729">
        <v>17925174.73564985</v>
      </c>
      <c r="T21" s="729">
        <v>9105301.5176570937</v>
      </c>
      <c r="U21" s="729">
        <v>21594796.49224304</v>
      </c>
      <c r="V21" s="729">
        <v>5915853.4033916295</v>
      </c>
      <c r="W21" s="729">
        <v>6029126.1752961352</v>
      </c>
      <c r="X21" s="640">
        <v>76298958.686348259</v>
      </c>
      <c r="Y21" s="640"/>
      <c r="Z21" s="729">
        <v>20242838.479926176</v>
      </c>
      <c r="AA21" s="729">
        <v>347299.23651442106</v>
      </c>
      <c r="AB21" s="729">
        <v>52289476.901545256</v>
      </c>
      <c r="AC21" s="729">
        <v>179621430.34937757</v>
      </c>
    </row>
    <row r="22" spans="1:81" ht="18" hidden="1" customHeight="1">
      <c r="A22" s="3095" t="s">
        <v>2333</v>
      </c>
      <c r="B22" s="3096"/>
      <c r="C22" s="3096"/>
      <c r="D22" s="3097"/>
      <c r="E22" s="107">
        <v>108917.09551608161</v>
      </c>
      <c r="F22" s="226">
        <v>101217.94266607011</v>
      </c>
      <c r="G22" s="107">
        <v>85521.281912010163</v>
      </c>
      <c r="H22" s="107">
        <v>3761.2634514207853</v>
      </c>
      <c r="I22" s="107">
        <v>2429.5515259868785</v>
      </c>
      <c r="J22" s="107">
        <v>43996.812452806371</v>
      </c>
      <c r="K22" s="107">
        <v>35333.654481796097</v>
      </c>
      <c r="L22" s="226">
        <f>M22+X22+AA22+AB22</f>
        <v>15696.660754059953</v>
      </c>
      <c r="M22" s="107">
        <v>6906.9053418695175</v>
      </c>
      <c r="N22" s="107">
        <v>3074.5153579280172</v>
      </c>
      <c r="O22" s="3095" t="s">
        <v>2333</v>
      </c>
      <c r="P22" s="3096"/>
      <c r="Q22" s="3096"/>
      <c r="R22" s="3097"/>
      <c r="S22" s="107">
        <v>1217.9534264672227</v>
      </c>
      <c r="T22" s="107">
        <v>558.16811524089405</v>
      </c>
      <c r="U22" s="107">
        <v>1440.5361261204314</v>
      </c>
      <c r="V22" s="107">
        <v>295.51357966395614</v>
      </c>
      <c r="W22" s="107">
        <v>320.21873644902297</v>
      </c>
      <c r="X22" s="107">
        <v>4950.8497182957999</v>
      </c>
      <c r="Y22" s="107"/>
      <c r="Z22" s="982" t="s">
        <v>477</v>
      </c>
      <c r="AA22" s="107">
        <v>41.271386123445694</v>
      </c>
      <c r="AB22" s="107">
        <v>3797.6343077711904</v>
      </c>
      <c r="AC22" s="107">
        <v>9024.1298514902519</v>
      </c>
    </row>
    <row r="23" spans="1:81" ht="17.25" customHeight="1">
      <c r="A23" s="3098" t="s">
        <v>1463</v>
      </c>
      <c r="B23" s="3098"/>
      <c r="C23" s="3098"/>
      <c r="D23" s="3099"/>
      <c r="E23" s="107">
        <v>141667.13458602584</v>
      </c>
      <c r="F23" s="226">
        <v>130589.210904438</v>
      </c>
      <c r="G23" s="107">
        <v>107638.09981515014</v>
      </c>
      <c r="H23" s="107">
        <v>4939.6961382164009</v>
      </c>
      <c r="I23" s="107">
        <v>2825.4362622344879</v>
      </c>
      <c r="J23" s="107">
        <v>57063.469541395301</v>
      </c>
      <c r="K23" s="107">
        <v>42809.497873303866</v>
      </c>
      <c r="L23" s="226">
        <v>22951.111089287911</v>
      </c>
      <c r="M23" s="107">
        <v>9072.0801629766502</v>
      </c>
      <c r="N23" s="107">
        <v>3954.8062972236162</v>
      </c>
      <c r="O23" s="3098" t="s">
        <v>1463</v>
      </c>
      <c r="P23" s="3098"/>
      <c r="Q23" s="3098"/>
      <c r="R23" s="3099"/>
      <c r="S23" s="107">
        <v>1420.1910581242764</v>
      </c>
      <c r="T23" s="107">
        <v>850.75173989053724</v>
      </c>
      <c r="U23" s="107">
        <v>1755.0154693139202</v>
      </c>
      <c r="V23" s="107">
        <v>574.31626543093182</v>
      </c>
      <c r="W23" s="107">
        <v>516.99933299336544</v>
      </c>
      <c r="X23" s="107">
        <v>6589.3324078641936</v>
      </c>
      <c r="Y23" s="982">
        <v>287.79422427569176</v>
      </c>
      <c r="Z23" s="982">
        <v>1218.6170603218131</v>
      </c>
      <c r="AA23" s="107">
        <v>166.2979131097259</v>
      </c>
      <c r="AB23" s="107">
        <v>5616.9893207397936</v>
      </c>
      <c r="AC23" s="107">
        <v>12296.540741909756</v>
      </c>
    </row>
    <row r="24" spans="1:81" ht="17.25" customHeight="1">
      <c r="A24" s="3095" t="s">
        <v>2335</v>
      </c>
      <c r="B24" s="3095"/>
      <c r="C24" s="3095"/>
      <c r="D24" s="3100"/>
      <c r="E24" s="226">
        <v>122171.73181625651</v>
      </c>
      <c r="F24" s="226">
        <v>119564.5626755979</v>
      </c>
      <c r="G24" s="226">
        <v>88876.912887502695</v>
      </c>
      <c r="H24" s="226">
        <v>8080.9183926246706</v>
      </c>
      <c r="I24" s="226">
        <v>1980.9433239558191</v>
      </c>
      <c r="J24" s="226">
        <v>44478.630015469324</v>
      </c>
      <c r="K24" s="226">
        <v>34336.421155452903</v>
      </c>
      <c r="L24" s="226">
        <v>30687.649788095187</v>
      </c>
      <c r="M24" s="226">
        <v>16480.676951903992</v>
      </c>
      <c r="N24" s="226">
        <v>6727.0703765353619</v>
      </c>
      <c r="O24" s="3095" t="s">
        <v>2260</v>
      </c>
      <c r="P24" s="3095"/>
      <c r="Q24" s="3095"/>
      <c r="R24" s="3100"/>
      <c r="S24" s="226">
        <v>3385.2625032263672</v>
      </c>
      <c r="T24" s="226">
        <v>2006.4930307538132</v>
      </c>
      <c r="U24" s="226">
        <v>4005.3748654596234</v>
      </c>
      <c r="V24" s="982" t="s">
        <v>431</v>
      </c>
      <c r="W24" s="226">
        <v>356.47617592881585</v>
      </c>
      <c r="X24" s="642">
        <v>8345.6558991521506</v>
      </c>
      <c r="Y24" s="982">
        <v>241.0080257841166</v>
      </c>
      <c r="Z24" s="226">
        <v>2076.1226334631228</v>
      </c>
      <c r="AA24" s="226">
        <v>110.57927160725541</v>
      </c>
      <c r="AB24" s="226">
        <v>3433.6070061845626</v>
      </c>
      <c r="AC24" s="226">
        <v>4683.2917741217507</v>
      </c>
    </row>
    <row r="25" spans="1:81" ht="17.25" customHeight="1">
      <c r="A25" s="3095" t="s">
        <v>1464</v>
      </c>
      <c r="B25" s="3095"/>
      <c r="C25" s="3095"/>
      <c r="D25" s="3100"/>
      <c r="E25" s="226">
        <v>178466.71596457853</v>
      </c>
      <c r="F25" s="226">
        <v>168728.72343999677</v>
      </c>
      <c r="G25" s="226">
        <v>140528.19773946531</v>
      </c>
      <c r="H25" s="226">
        <v>8614.8839892896722</v>
      </c>
      <c r="I25" s="226">
        <v>4620.1833613697527</v>
      </c>
      <c r="J25" s="226">
        <v>72038.500710213193</v>
      </c>
      <c r="K25" s="226">
        <v>55254.62967859234</v>
      </c>
      <c r="L25" s="226">
        <v>28200.525700531118</v>
      </c>
      <c r="M25" s="226">
        <v>10098.591081629578</v>
      </c>
      <c r="N25" s="226">
        <v>4753.9426881559139</v>
      </c>
      <c r="O25" s="3095" t="s">
        <v>1464</v>
      </c>
      <c r="P25" s="3095"/>
      <c r="Q25" s="3095"/>
      <c r="R25" s="3100"/>
      <c r="S25" s="982">
        <v>1152.0535874412772</v>
      </c>
      <c r="T25" s="982">
        <v>926.25618023184848</v>
      </c>
      <c r="U25" s="982">
        <v>1824.3842213864107</v>
      </c>
      <c r="V25" s="982">
        <v>1062.6492074814485</v>
      </c>
      <c r="W25" s="982">
        <v>379.30519693265768</v>
      </c>
      <c r="X25" s="644">
        <v>8785.3206248308979</v>
      </c>
      <c r="Y25" s="982">
        <v>342.91098369750415</v>
      </c>
      <c r="Z25" s="982">
        <v>1412.7244730830369</v>
      </c>
      <c r="AA25" s="982">
        <v>56.73964713039431</v>
      </c>
      <c r="AB25" s="982">
        <v>7504.2388901598088</v>
      </c>
      <c r="AC25" s="982">
        <v>11150.716997664773</v>
      </c>
    </row>
    <row r="26" spans="1:81" ht="17.25" customHeight="1" thickBot="1">
      <c r="A26" s="3095" t="s">
        <v>2490</v>
      </c>
      <c r="B26" s="3096"/>
      <c r="C26" s="3096"/>
      <c r="D26" s="3097"/>
      <c r="E26" s="226">
        <v>203101.45112074967</v>
      </c>
      <c r="F26" s="226">
        <v>191708.15883232036</v>
      </c>
      <c r="G26" s="226">
        <v>160810.20810800279</v>
      </c>
      <c r="H26" s="226">
        <v>12667.73769533306</v>
      </c>
      <c r="I26" s="226">
        <v>2439.1852087922089</v>
      </c>
      <c r="J26" s="226">
        <v>79013.283873304434</v>
      </c>
      <c r="K26" s="226">
        <v>66690.001330573185</v>
      </c>
      <c r="L26" s="226">
        <v>30897.9507243179</v>
      </c>
      <c r="M26" s="226">
        <v>10016.233234373689</v>
      </c>
      <c r="N26" s="226">
        <v>4615.2041947268726</v>
      </c>
      <c r="O26" s="3095" t="s">
        <v>2276</v>
      </c>
      <c r="P26" s="3096"/>
      <c r="Q26" s="3096"/>
      <c r="R26" s="3097"/>
      <c r="S26" s="226">
        <v>1467.7214633972292</v>
      </c>
      <c r="T26" s="226">
        <v>975.0866331765593</v>
      </c>
      <c r="U26" s="226">
        <v>2039.3039497879874</v>
      </c>
      <c r="V26" s="226">
        <v>471.78212507001336</v>
      </c>
      <c r="W26" s="226">
        <v>447.13486821503665</v>
      </c>
      <c r="X26" s="642">
        <v>7600.1223888364802</v>
      </c>
      <c r="Y26" s="642">
        <v>705.90191822272868</v>
      </c>
      <c r="Z26" s="226">
        <v>1818.2122656015031</v>
      </c>
      <c r="AA26" s="226">
        <v>77.327785250732418</v>
      </c>
      <c r="AB26" s="226">
        <v>10680.153132032689</v>
      </c>
      <c r="AC26" s="226">
        <v>13211.504554030436</v>
      </c>
      <c r="AI26" s="1077" t="s">
        <v>1285</v>
      </c>
    </row>
    <row r="27" spans="1:81" ht="17.25" customHeight="1" thickTop="1">
      <c r="A27" s="3095" t="s">
        <v>2245</v>
      </c>
      <c r="B27" s="3096"/>
      <c r="C27" s="3096"/>
      <c r="D27" s="3097"/>
      <c r="E27" s="227">
        <f t="shared" ref="E27:N27" si="0">AK31</f>
        <v>205575.37345236415</v>
      </c>
      <c r="F27" s="226">
        <f t="shared" si="0"/>
        <v>193696.96765824262</v>
      </c>
      <c r="G27" s="226">
        <f t="shared" si="0"/>
        <v>166790.09298636054</v>
      </c>
      <c r="H27" s="226">
        <f t="shared" si="0"/>
        <v>8393.5722015554402</v>
      </c>
      <c r="I27" s="226">
        <f t="shared" si="0"/>
        <v>2626.4338713145676</v>
      </c>
      <c r="J27" s="226">
        <f t="shared" si="0"/>
        <v>90434.6302075001</v>
      </c>
      <c r="K27" s="226">
        <f t="shared" si="0"/>
        <v>65335.456705990349</v>
      </c>
      <c r="L27" s="226">
        <f t="shared" si="0"/>
        <v>26906.874671882139</v>
      </c>
      <c r="M27" s="226">
        <f t="shared" si="0"/>
        <v>9695.4531011635263</v>
      </c>
      <c r="N27" s="226">
        <f t="shared" si="0"/>
        <v>4335.5265732911294</v>
      </c>
      <c r="O27" s="3095" t="s">
        <v>2181</v>
      </c>
      <c r="P27" s="3096"/>
      <c r="Q27" s="3096"/>
      <c r="R27" s="3097"/>
      <c r="S27" s="226">
        <f t="shared" ref="S27:AC27" si="1">AU31</f>
        <v>1326.6791218257711</v>
      </c>
      <c r="T27" s="226">
        <f t="shared" si="1"/>
        <v>1122.6589128535622</v>
      </c>
      <c r="U27" s="226">
        <f t="shared" si="1"/>
        <v>1692.0460831588216</v>
      </c>
      <c r="V27" s="226">
        <f t="shared" si="1"/>
        <v>745.02725964084527</v>
      </c>
      <c r="W27" s="226">
        <f t="shared" si="1"/>
        <v>473.51515039339262</v>
      </c>
      <c r="X27" s="642">
        <f t="shared" si="1"/>
        <v>5767.7757829612674</v>
      </c>
      <c r="Y27" s="226">
        <f t="shared" si="1"/>
        <v>226.33361574910685</v>
      </c>
      <c r="Z27" s="226">
        <f t="shared" si="1"/>
        <v>1554.9398522821164</v>
      </c>
      <c r="AA27" s="226">
        <f t="shared" si="1"/>
        <v>30.296682988821225</v>
      </c>
      <c r="AB27" s="226">
        <f t="shared" si="1"/>
        <v>9632.0756367373106</v>
      </c>
      <c r="AC27" s="226">
        <f t="shared" si="1"/>
        <v>13433.345646403865</v>
      </c>
      <c r="AI27" s="3648"/>
      <c r="AJ27" s="3649"/>
      <c r="AK27" s="1078" t="s">
        <v>307</v>
      </c>
      <c r="AL27" s="1079" t="s">
        <v>183</v>
      </c>
      <c r="AM27" s="1079" t="s">
        <v>734</v>
      </c>
      <c r="AN27" s="1079" t="s">
        <v>1117</v>
      </c>
      <c r="AO27" s="1079" t="s">
        <v>1118</v>
      </c>
      <c r="AP27" s="1079" t="s">
        <v>1119</v>
      </c>
      <c r="AQ27" s="1079" t="s">
        <v>1120</v>
      </c>
      <c r="AR27" s="1079" t="s">
        <v>1121</v>
      </c>
      <c r="AS27" s="1079" t="s">
        <v>1122</v>
      </c>
      <c r="AT27" s="1080" t="s">
        <v>1123</v>
      </c>
      <c r="AU27" s="1081" t="s">
        <v>1124</v>
      </c>
      <c r="AV27" s="1079" t="s">
        <v>1125</v>
      </c>
      <c r="AW27" s="1079" t="s">
        <v>1126</v>
      </c>
      <c r="AX27" s="1079" t="s">
        <v>1127</v>
      </c>
      <c r="AY27" s="1079" t="s">
        <v>1128</v>
      </c>
      <c r="AZ27" s="1079" t="s">
        <v>1129</v>
      </c>
      <c r="BA27" s="1079" t="s">
        <v>1130</v>
      </c>
      <c r="BB27" s="1079" t="s">
        <v>1131</v>
      </c>
      <c r="BC27" s="1079" t="s">
        <v>1132</v>
      </c>
      <c r="BD27" s="1079" t="s">
        <v>1133</v>
      </c>
      <c r="BE27" s="1082" t="s">
        <v>1134</v>
      </c>
      <c r="BG27" s="3654"/>
      <c r="BH27" s="3655"/>
      <c r="BI27" s="2570" t="s">
        <v>307</v>
      </c>
      <c r="BJ27" s="2571" t="s">
        <v>183</v>
      </c>
      <c r="BK27" s="2571" t="s">
        <v>734</v>
      </c>
      <c r="BL27" s="2571" t="s">
        <v>4022</v>
      </c>
      <c r="BM27" s="2571" t="s">
        <v>4023</v>
      </c>
      <c r="BN27" s="2571" t="s">
        <v>4024</v>
      </c>
      <c r="BO27" s="2571" t="s">
        <v>4025</v>
      </c>
      <c r="BP27" s="2571" t="s">
        <v>1121</v>
      </c>
      <c r="BQ27" s="2571" t="s">
        <v>1122</v>
      </c>
      <c r="BR27" s="2571" t="s">
        <v>4026</v>
      </c>
      <c r="BS27" s="2571" t="s">
        <v>1124</v>
      </c>
      <c r="BT27" s="2571" t="s">
        <v>1125</v>
      </c>
      <c r="BU27" s="2571" t="s">
        <v>1126</v>
      </c>
      <c r="BV27" s="2571" t="s">
        <v>1127</v>
      </c>
      <c r="BW27" s="2571" t="s">
        <v>4027</v>
      </c>
      <c r="BX27" s="2571" t="s">
        <v>4028</v>
      </c>
      <c r="BY27" s="2571" t="s">
        <v>4029</v>
      </c>
      <c r="BZ27" s="2571" t="s">
        <v>4030</v>
      </c>
      <c r="CA27" s="2571" t="s">
        <v>4031</v>
      </c>
      <c r="CB27" s="2571" t="s">
        <v>4032</v>
      </c>
      <c r="CC27" s="2572" t="s">
        <v>1134</v>
      </c>
    </row>
    <row r="28" spans="1:81" ht="17.25" customHeight="1" thickBot="1">
      <c r="A28" s="3094" t="s">
        <v>43</v>
      </c>
      <c r="B28" s="3094"/>
      <c r="C28" s="3094"/>
      <c r="D28" s="162"/>
      <c r="E28" s="234"/>
      <c r="F28" s="226"/>
      <c r="G28" s="660"/>
      <c r="H28" s="660"/>
      <c r="I28" s="660"/>
      <c r="J28" s="790"/>
      <c r="K28" s="790"/>
      <c r="L28" s="226"/>
      <c r="M28" s="652"/>
      <c r="N28" s="660"/>
      <c r="O28" s="3094" t="s">
        <v>43</v>
      </c>
      <c r="P28" s="3094"/>
      <c r="Q28" s="3094"/>
      <c r="R28" s="1083"/>
      <c r="S28" s="652"/>
      <c r="T28" s="652"/>
      <c r="U28" s="652"/>
      <c r="V28" s="652"/>
      <c r="W28" s="652"/>
      <c r="X28" s="652"/>
      <c r="Y28" s="652"/>
      <c r="Z28" s="652"/>
      <c r="AA28" s="652"/>
      <c r="AB28" s="652"/>
      <c r="AC28" s="660"/>
      <c r="AE28" s="725"/>
      <c r="AF28" s="725"/>
      <c r="AG28" s="725"/>
      <c r="AH28" s="725"/>
      <c r="AI28" s="3650"/>
      <c r="AJ28" s="3651"/>
      <c r="AK28" s="1084" t="s">
        <v>1173</v>
      </c>
      <c r="AL28" s="1085" t="s">
        <v>1173</v>
      </c>
      <c r="AM28" s="1085" t="s">
        <v>1173</v>
      </c>
      <c r="AN28" s="1085" t="s">
        <v>1173</v>
      </c>
      <c r="AO28" s="1085" t="s">
        <v>1173</v>
      </c>
      <c r="AP28" s="1085" t="s">
        <v>1173</v>
      </c>
      <c r="AQ28" s="1085" t="s">
        <v>1173</v>
      </c>
      <c r="AR28" s="1085" t="s">
        <v>1173</v>
      </c>
      <c r="AS28" s="1085" t="s">
        <v>1173</v>
      </c>
      <c r="AT28" s="1086" t="s">
        <v>1173</v>
      </c>
      <c r="AU28" s="1087" t="s">
        <v>1173</v>
      </c>
      <c r="AV28" s="1085" t="s">
        <v>1173</v>
      </c>
      <c r="AW28" s="1085" t="s">
        <v>1173</v>
      </c>
      <c r="AX28" s="1085" t="s">
        <v>1173</v>
      </c>
      <c r="AY28" s="1085" t="s">
        <v>1173</v>
      </c>
      <c r="AZ28" s="1085" t="s">
        <v>1173</v>
      </c>
      <c r="BA28" s="1085" t="s">
        <v>1173</v>
      </c>
      <c r="BB28" s="1085" t="s">
        <v>1173</v>
      </c>
      <c r="BC28" s="1085" t="s">
        <v>1173</v>
      </c>
      <c r="BD28" s="1085" t="s">
        <v>1173</v>
      </c>
      <c r="BE28" s="1088" t="s">
        <v>1173</v>
      </c>
      <c r="BG28" s="3656"/>
      <c r="BH28" s="3657"/>
      <c r="BI28" s="2573" t="s">
        <v>1173</v>
      </c>
      <c r="BJ28" s="2574" t="s">
        <v>1173</v>
      </c>
      <c r="BK28" s="2574" t="s">
        <v>1173</v>
      </c>
      <c r="BL28" s="2574" t="s">
        <v>1173</v>
      </c>
      <c r="BM28" s="2574" t="s">
        <v>1173</v>
      </c>
      <c r="BN28" s="2574" t="s">
        <v>1173</v>
      </c>
      <c r="BO28" s="2574" t="s">
        <v>1173</v>
      </c>
      <c r="BP28" s="2574" t="s">
        <v>1173</v>
      </c>
      <c r="BQ28" s="2574" t="s">
        <v>1173</v>
      </c>
      <c r="BR28" s="2574" t="s">
        <v>1173</v>
      </c>
      <c r="BS28" s="2574" t="s">
        <v>1173</v>
      </c>
      <c r="BT28" s="2574" t="s">
        <v>1173</v>
      </c>
      <c r="BU28" s="2574" t="s">
        <v>1173</v>
      </c>
      <c r="BV28" s="2574" t="s">
        <v>1173</v>
      </c>
      <c r="BW28" s="2574" t="s">
        <v>1173</v>
      </c>
      <c r="BX28" s="2574" t="s">
        <v>1173</v>
      </c>
      <c r="BY28" s="2574" t="s">
        <v>1173</v>
      </c>
      <c r="BZ28" s="2574" t="s">
        <v>1173</v>
      </c>
      <c r="CA28" s="2574" t="s">
        <v>1173</v>
      </c>
      <c r="CB28" s="2574" t="s">
        <v>1173</v>
      </c>
      <c r="CC28" s="2575" t="s">
        <v>1173</v>
      </c>
    </row>
    <row r="29" spans="1:81" ht="17.25" customHeight="1" thickTop="1">
      <c r="A29" s="155"/>
      <c r="B29" s="155" t="s">
        <v>44</v>
      </c>
      <c r="C29" s="155"/>
      <c r="D29" s="165"/>
      <c r="E29" s="234">
        <f t="shared" ref="E29:N30" si="2">AK29</f>
        <v>271086.86811487115</v>
      </c>
      <c r="F29" s="660">
        <f t="shared" si="2"/>
        <v>255696.57411597884</v>
      </c>
      <c r="G29" s="660">
        <f t="shared" si="2"/>
        <v>220229.14137355969</v>
      </c>
      <c r="H29" s="660">
        <f t="shared" si="2"/>
        <v>11028.542420564701</v>
      </c>
      <c r="I29" s="660">
        <f t="shared" si="2"/>
        <v>3484.5089496320302</v>
      </c>
      <c r="J29" s="660">
        <f t="shared" si="2"/>
        <v>119872.15611763376</v>
      </c>
      <c r="K29" s="660">
        <f t="shared" si="2"/>
        <v>85843.933885729042</v>
      </c>
      <c r="L29" s="660">
        <f t="shared" si="2"/>
        <v>35467.432742419354</v>
      </c>
      <c r="M29" s="660">
        <f t="shared" si="2"/>
        <v>12674.129814990662</v>
      </c>
      <c r="N29" s="660">
        <f t="shared" si="2"/>
        <v>5749.0277188787986</v>
      </c>
      <c r="O29" s="155"/>
      <c r="P29" s="155" t="s">
        <v>44</v>
      </c>
      <c r="Q29" s="155"/>
      <c r="R29" s="1089"/>
      <c r="S29" s="652">
        <f t="shared" ref="S29:AC30" si="3">AU29</f>
        <v>1759.1570012850661</v>
      </c>
      <c r="T29" s="652">
        <f t="shared" si="3"/>
        <v>1381.6211924297818</v>
      </c>
      <c r="U29" s="652">
        <f t="shared" si="3"/>
        <v>2180.3996484423387</v>
      </c>
      <c r="V29" s="652">
        <f t="shared" si="3"/>
        <v>976.71324499311243</v>
      </c>
      <c r="W29" s="652">
        <f t="shared" si="3"/>
        <v>627.21100896155963</v>
      </c>
      <c r="X29" s="652">
        <f t="shared" si="3"/>
        <v>7652.6843011552901</v>
      </c>
      <c r="Y29" s="652">
        <f t="shared" si="3"/>
        <v>300.3005465157442</v>
      </c>
      <c r="Z29" s="652">
        <f t="shared" si="3"/>
        <v>2063.1017884548278</v>
      </c>
      <c r="AA29" s="652">
        <f t="shared" si="3"/>
        <v>40.197786921950701</v>
      </c>
      <c r="AB29" s="652">
        <f t="shared" si="3"/>
        <v>12737.018504380898</v>
      </c>
      <c r="AC29" s="660">
        <f t="shared" si="3"/>
        <v>17453.395787347261</v>
      </c>
      <c r="AE29" s="725"/>
      <c r="AF29" s="725"/>
      <c r="AG29" s="725"/>
      <c r="AH29" s="725"/>
      <c r="AI29" s="3652" t="s">
        <v>991</v>
      </c>
      <c r="AJ29" s="1090" t="s">
        <v>992</v>
      </c>
      <c r="AK29" s="1091">
        <f>BI29/1000</f>
        <v>271086.86811487115</v>
      </c>
      <c r="AL29" s="1092">
        <f t="shared" ref="AL29:AL92" si="4">BJ29/1000</f>
        <v>255696.57411597884</v>
      </c>
      <c r="AM29" s="1092">
        <f t="shared" ref="AM29:AM92" si="5">BK29/1000</f>
        <v>220229.14137355969</v>
      </c>
      <c r="AN29" s="1092">
        <f t="shared" ref="AN29:AN92" si="6">BL29/1000</f>
        <v>11028.542420564701</v>
      </c>
      <c r="AO29" s="1092">
        <f t="shared" ref="AO29:AO92" si="7">BM29/1000</f>
        <v>3484.5089496320302</v>
      </c>
      <c r="AP29" s="1092">
        <f t="shared" ref="AP29:AP92" si="8">BN29/1000</f>
        <v>119872.15611763376</v>
      </c>
      <c r="AQ29" s="1092">
        <f t="shared" ref="AQ29:AQ92" si="9">BO29/1000</f>
        <v>85843.933885729042</v>
      </c>
      <c r="AR29" s="1092">
        <f t="shared" ref="AR29:AR92" si="10">BP29/1000</f>
        <v>35467.432742419354</v>
      </c>
      <c r="AS29" s="1092">
        <f t="shared" ref="AS29:AS92" si="11">BQ29/1000</f>
        <v>12674.129814990662</v>
      </c>
      <c r="AT29" s="1093">
        <f t="shared" ref="AT29:AT92" si="12">BR29/1000</f>
        <v>5749.0277188787986</v>
      </c>
      <c r="AU29" s="1094">
        <f t="shared" ref="AU29:AU92" si="13">BS29/1000</f>
        <v>1759.1570012850661</v>
      </c>
      <c r="AV29" s="1092">
        <f t="shared" ref="AV29:AV92" si="14">BT29/1000</f>
        <v>1381.6211924297818</v>
      </c>
      <c r="AW29" s="1092">
        <f t="shared" ref="AW29:AW92" si="15">BU29/1000</f>
        <v>2180.3996484423387</v>
      </c>
      <c r="AX29" s="1092">
        <f t="shared" ref="AX29:AX92" si="16">BV29/1000</f>
        <v>976.71324499311243</v>
      </c>
      <c r="AY29" s="1092">
        <f t="shared" ref="AY29:AY92" si="17">BW29/1000</f>
        <v>627.21100896155963</v>
      </c>
      <c r="AZ29" s="1092">
        <f t="shared" ref="AZ29:AZ92" si="18">BX29/1000</f>
        <v>7652.6843011552901</v>
      </c>
      <c r="BA29" s="1092">
        <f t="shared" ref="BA29:BA92" si="19">BY29/1000</f>
        <v>300.3005465157442</v>
      </c>
      <c r="BB29" s="1092">
        <f t="shared" ref="BB29:BB92" si="20">BZ29/1000</f>
        <v>2063.1017884548278</v>
      </c>
      <c r="BC29" s="1092">
        <f t="shared" ref="BC29:BC92" si="21">CA29/1000</f>
        <v>40.197786921950701</v>
      </c>
      <c r="BD29" s="1092">
        <f t="shared" ref="BD29:BD92" si="22">CB29/1000</f>
        <v>12737.018504380898</v>
      </c>
      <c r="BE29" s="1095">
        <f t="shared" ref="BE29:BE92" si="23">CC29/1000</f>
        <v>17453.395787347261</v>
      </c>
      <c r="BG29" s="3660" t="s">
        <v>991</v>
      </c>
      <c r="BH29" s="2576" t="s">
        <v>992</v>
      </c>
      <c r="BI29" s="2577">
        <v>271086868.11487114</v>
      </c>
      <c r="BJ29" s="2578">
        <v>255696574.11597884</v>
      </c>
      <c r="BK29" s="2578">
        <v>220229141.37355968</v>
      </c>
      <c r="BL29" s="2578">
        <v>11028542.420564702</v>
      </c>
      <c r="BM29" s="2578">
        <v>3484508.94963203</v>
      </c>
      <c r="BN29" s="2578">
        <v>119872156.11763376</v>
      </c>
      <c r="BO29" s="2578">
        <v>85843933.885729045</v>
      </c>
      <c r="BP29" s="2578">
        <v>35467432.742419355</v>
      </c>
      <c r="BQ29" s="2578">
        <v>12674129.814990662</v>
      </c>
      <c r="BR29" s="2578">
        <v>5749027.7188787982</v>
      </c>
      <c r="BS29" s="2578">
        <v>1759157.0012850661</v>
      </c>
      <c r="BT29" s="2578">
        <v>1381621.1924297819</v>
      </c>
      <c r="BU29" s="2578">
        <v>2180399.6484423387</v>
      </c>
      <c r="BV29" s="2578">
        <v>976713.2449931124</v>
      </c>
      <c r="BW29" s="2578">
        <v>627211.00896155962</v>
      </c>
      <c r="BX29" s="2578">
        <v>7652684.3011552896</v>
      </c>
      <c r="BY29" s="2578">
        <v>300300.54651574418</v>
      </c>
      <c r="BZ29" s="2578">
        <v>2063101.7884548279</v>
      </c>
      <c r="CA29" s="2578">
        <v>40197.786921950705</v>
      </c>
      <c r="CB29" s="2578">
        <v>12737018.504380899</v>
      </c>
      <c r="CC29" s="2579">
        <v>17453395.787347261</v>
      </c>
    </row>
    <row r="30" spans="1:81" ht="17.25" customHeight="1">
      <c r="A30" s="155"/>
      <c r="B30" s="155" t="s">
        <v>408</v>
      </c>
      <c r="C30" s="155"/>
      <c r="D30" s="165"/>
      <c r="E30" s="234">
        <f t="shared" si="2"/>
        <v>5114.7986196255333</v>
      </c>
      <c r="F30" s="660">
        <f t="shared" si="2"/>
        <v>3982.5242014308719</v>
      </c>
      <c r="G30" s="660">
        <f t="shared" si="2"/>
        <v>3270.3562836758279</v>
      </c>
      <c r="H30" s="660">
        <f t="shared" si="2"/>
        <v>330.74830338472952</v>
      </c>
      <c r="I30" s="660">
        <f t="shared" si="2"/>
        <v>0.78436758542181806</v>
      </c>
      <c r="J30" s="660">
        <f t="shared" si="2"/>
        <v>357.86740428037837</v>
      </c>
      <c r="K30" s="660">
        <f t="shared" si="2"/>
        <v>2580.9562084252989</v>
      </c>
      <c r="L30" s="660">
        <f t="shared" si="2"/>
        <v>712.16791775504203</v>
      </c>
      <c r="M30" s="660">
        <f t="shared" si="2"/>
        <v>580.91145666625164</v>
      </c>
      <c r="N30" s="660">
        <f t="shared" si="2"/>
        <v>10.31229401131041</v>
      </c>
      <c r="O30" s="155"/>
      <c r="P30" s="155" t="s">
        <v>12</v>
      </c>
      <c r="Q30" s="155"/>
      <c r="R30" s="1089"/>
      <c r="S30" s="652">
        <f t="shared" si="3"/>
        <v>3.3271701495612738</v>
      </c>
      <c r="T30" s="652">
        <f t="shared" si="3"/>
        <v>330.25251621619554</v>
      </c>
      <c r="U30" s="652">
        <f t="shared" si="3"/>
        <v>197.71845527189365</v>
      </c>
      <c r="V30" s="652">
        <f t="shared" si="3"/>
        <v>36.084408563057792</v>
      </c>
      <c r="W30" s="652">
        <f t="shared" si="3"/>
        <v>3.2166124542328545</v>
      </c>
      <c r="X30" s="653">
        <f t="shared" si="3"/>
        <v>8.8035782634274459E-2</v>
      </c>
      <c r="Y30" s="653">
        <f t="shared" si="3"/>
        <v>0</v>
      </c>
      <c r="Z30" s="653">
        <f t="shared" si="3"/>
        <v>0</v>
      </c>
      <c r="AA30" s="653">
        <f t="shared" si="3"/>
        <v>0</v>
      </c>
      <c r="AB30" s="652">
        <f t="shared" si="3"/>
        <v>131.16842530615622</v>
      </c>
      <c r="AC30" s="660">
        <f t="shared" si="3"/>
        <v>1132.2744181946618</v>
      </c>
      <c r="AE30" s="725"/>
      <c r="AF30" s="725"/>
      <c r="AG30" s="725"/>
      <c r="AI30" s="3653"/>
      <c r="AJ30" s="1096" t="s">
        <v>993</v>
      </c>
      <c r="AK30" s="1097">
        <f t="shared" ref="AK30:AK93" si="24">BI30/1000</f>
        <v>5114.7986196255333</v>
      </c>
      <c r="AL30" s="1098">
        <f t="shared" si="4"/>
        <v>3982.5242014308719</v>
      </c>
      <c r="AM30" s="1098">
        <f t="shared" si="5"/>
        <v>3270.3562836758279</v>
      </c>
      <c r="AN30" s="1098">
        <f t="shared" si="6"/>
        <v>330.74830338472952</v>
      </c>
      <c r="AO30" s="1098">
        <f t="shared" si="7"/>
        <v>0.78436758542181806</v>
      </c>
      <c r="AP30" s="1098">
        <f t="shared" si="8"/>
        <v>357.86740428037837</v>
      </c>
      <c r="AQ30" s="1098">
        <f t="shared" si="9"/>
        <v>2580.9562084252989</v>
      </c>
      <c r="AR30" s="1098">
        <f t="shared" si="10"/>
        <v>712.16791775504203</v>
      </c>
      <c r="AS30" s="1098">
        <f t="shared" si="11"/>
        <v>580.91145666625164</v>
      </c>
      <c r="AT30" s="1099">
        <f t="shared" si="12"/>
        <v>10.31229401131041</v>
      </c>
      <c r="AU30" s="1100">
        <f t="shared" si="13"/>
        <v>3.3271701495612738</v>
      </c>
      <c r="AV30" s="1098">
        <f t="shared" si="14"/>
        <v>330.25251621619554</v>
      </c>
      <c r="AW30" s="1098">
        <f t="shared" si="15"/>
        <v>197.71845527189365</v>
      </c>
      <c r="AX30" s="1098">
        <f t="shared" si="16"/>
        <v>36.084408563057792</v>
      </c>
      <c r="AY30" s="1098">
        <f t="shared" si="17"/>
        <v>3.2166124542328545</v>
      </c>
      <c r="AZ30" s="1098">
        <f t="shared" si="18"/>
        <v>8.8035782634274459E-2</v>
      </c>
      <c r="BA30" s="1098">
        <f t="shared" si="19"/>
        <v>0</v>
      </c>
      <c r="BB30" s="1098">
        <f t="shared" si="20"/>
        <v>0</v>
      </c>
      <c r="BC30" s="1098">
        <f t="shared" si="21"/>
        <v>0</v>
      </c>
      <c r="BD30" s="1098">
        <f t="shared" si="22"/>
        <v>131.16842530615622</v>
      </c>
      <c r="BE30" s="1101">
        <f t="shared" si="23"/>
        <v>1132.2744181946618</v>
      </c>
      <c r="BG30" s="3658"/>
      <c r="BH30" s="2994" t="s">
        <v>3714</v>
      </c>
      <c r="BI30" s="2580">
        <v>5114798.619625533</v>
      </c>
      <c r="BJ30" s="2581">
        <v>3982524.2014308721</v>
      </c>
      <c r="BK30" s="2581">
        <v>3270356.283675828</v>
      </c>
      <c r="BL30" s="2581">
        <v>330748.30338472954</v>
      </c>
      <c r="BM30" s="2581">
        <v>784.36758542181803</v>
      </c>
      <c r="BN30" s="2581">
        <v>357867.40428037837</v>
      </c>
      <c r="BO30" s="2581">
        <v>2580956.2084252988</v>
      </c>
      <c r="BP30" s="2581">
        <v>712167.91775504197</v>
      </c>
      <c r="BQ30" s="2581">
        <v>580911.45666625164</v>
      </c>
      <c r="BR30" s="2581">
        <v>10312.29401131041</v>
      </c>
      <c r="BS30" s="2581">
        <v>3327.1701495612738</v>
      </c>
      <c r="BT30" s="2581">
        <v>330252.51621619554</v>
      </c>
      <c r="BU30" s="2581">
        <v>197718.45527189365</v>
      </c>
      <c r="BV30" s="2581">
        <v>36084.40856305779</v>
      </c>
      <c r="BW30" s="2581">
        <v>3216.6124542328544</v>
      </c>
      <c r="BX30" s="2581">
        <v>88.035782634274454</v>
      </c>
      <c r="BY30" s="2581">
        <v>0</v>
      </c>
      <c r="BZ30" s="2581">
        <v>0</v>
      </c>
      <c r="CA30" s="2581">
        <v>0</v>
      </c>
      <c r="CB30" s="2581">
        <v>131168.42530615622</v>
      </c>
      <c r="CC30" s="2582">
        <v>1132274.4181946618</v>
      </c>
    </row>
    <row r="31" spans="1:81" ht="17.25" customHeight="1">
      <c r="A31" s="3094" t="s">
        <v>409</v>
      </c>
      <c r="B31" s="3094"/>
      <c r="C31" s="3094"/>
      <c r="D31" s="162"/>
      <c r="E31" s="234"/>
      <c r="F31" s="660"/>
      <c r="G31" s="660"/>
      <c r="H31" s="660"/>
      <c r="I31" s="660"/>
      <c r="J31" s="660"/>
      <c r="K31" s="660"/>
      <c r="L31" s="652"/>
      <c r="M31" s="652"/>
      <c r="N31" s="660"/>
      <c r="O31" s="3094" t="s">
        <v>13</v>
      </c>
      <c r="P31" s="3094"/>
      <c r="Q31" s="3094"/>
      <c r="R31" s="1083"/>
      <c r="S31" s="652"/>
      <c r="T31" s="652"/>
      <c r="U31" s="652"/>
      <c r="V31" s="652"/>
      <c r="W31" s="652"/>
      <c r="X31" s="652"/>
      <c r="Y31" s="652"/>
      <c r="Z31" s="652"/>
      <c r="AA31" s="652"/>
      <c r="AB31" s="652"/>
      <c r="AC31" s="660"/>
      <c r="AE31" s="725"/>
      <c r="AF31" s="725"/>
      <c r="AG31" s="725"/>
      <c r="AI31" s="1102" t="s">
        <v>994</v>
      </c>
      <c r="AJ31" s="1096"/>
      <c r="AK31" s="1097">
        <f t="shared" si="24"/>
        <v>205575.37345236415</v>
      </c>
      <c r="AL31" s="1098">
        <f t="shared" si="4"/>
        <v>193696.96765824262</v>
      </c>
      <c r="AM31" s="1098">
        <f t="shared" si="5"/>
        <v>166790.09298636054</v>
      </c>
      <c r="AN31" s="1098">
        <f t="shared" si="6"/>
        <v>8393.5722015554402</v>
      </c>
      <c r="AO31" s="1098">
        <f t="shared" si="7"/>
        <v>2626.4338713145676</v>
      </c>
      <c r="AP31" s="1098">
        <f t="shared" si="8"/>
        <v>90434.6302075001</v>
      </c>
      <c r="AQ31" s="1098">
        <f t="shared" si="9"/>
        <v>65335.456705990349</v>
      </c>
      <c r="AR31" s="1098">
        <f t="shared" si="10"/>
        <v>26906.874671882139</v>
      </c>
      <c r="AS31" s="1098">
        <f t="shared" si="11"/>
        <v>9695.4531011635263</v>
      </c>
      <c r="AT31" s="1099">
        <f t="shared" si="12"/>
        <v>4335.5265732911294</v>
      </c>
      <c r="AU31" s="1100">
        <f t="shared" si="13"/>
        <v>1326.6791218257711</v>
      </c>
      <c r="AV31" s="1098">
        <f t="shared" si="14"/>
        <v>1122.6589128535622</v>
      </c>
      <c r="AW31" s="1098">
        <f t="shared" si="15"/>
        <v>1692.0460831588216</v>
      </c>
      <c r="AX31" s="1098">
        <f t="shared" si="16"/>
        <v>745.02725964084527</v>
      </c>
      <c r="AY31" s="1098">
        <f t="shared" si="17"/>
        <v>473.51515039339262</v>
      </c>
      <c r="AZ31" s="1098">
        <f t="shared" si="18"/>
        <v>5767.7757829612674</v>
      </c>
      <c r="BA31" s="1098">
        <f t="shared" si="19"/>
        <v>226.33361574910685</v>
      </c>
      <c r="BB31" s="1098">
        <f t="shared" si="20"/>
        <v>1554.9398522821164</v>
      </c>
      <c r="BC31" s="1098">
        <f t="shared" si="21"/>
        <v>30.296682988821225</v>
      </c>
      <c r="BD31" s="1098">
        <f t="shared" si="22"/>
        <v>9632.0756367373106</v>
      </c>
      <c r="BE31" s="1101">
        <f t="shared" si="23"/>
        <v>13433.345646403865</v>
      </c>
      <c r="BG31" s="3658" t="s">
        <v>994</v>
      </c>
      <c r="BH31" s="3659"/>
      <c r="BI31" s="2580">
        <v>205575373.45236415</v>
      </c>
      <c r="BJ31" s="2581">
        <v>193696967.65824261</v>
      </c>
      <c r="BK31" s="2581">
        <v>166790092.98636055</v>
      </c>
      <c r="BL31" s="2581">
        <v>8393572.2015554402</v>
      </c>
      <c r="BM31" s="2581">
        <v>2626433.8713145675</v>
      </c>
      <c r="BN31" s="2581">
        <v>90434630.2075001</v>
      </c>
      <c r="BO31" s="2581">
        <v>65335456.705990352</v>
      </c>
      <c r="BP31" s="2581">
        <v>26906874.671882138</v>
      </c>
      <c r="BQ31" s="2581">
        <v>9695453.101163527</v>
      </c>
      <c r="BR31" s="2581">
        <v>4335526.5732911294</v>
      </c>
      <c r="BS31" s="2581">
        <v>1326679.1218257712</v>
      </c>
      <c r="BT31" s="2581">
        <v>1122658.9128535623</v>
      </c>
      <c r="BU31" s="2581">
        <v>1692046.0831588216</v>
      </c>
      <c r="BV31" s="2581">
        <v>745027.25964084524</v>
      </c>
      <c r="BW31" s="2581">
        <v>473515.1503933926</v>
      </c>
      <c r="BX31" s="2581">
        <v>5767775.782961267</v>
      </c>
      <c r="BY31" s="2581">
        <v>226333.61574910686</v>
      </c>
      <c r="BZ31" s="2581">
        <v>1554939.8522821164</v>
      </c>
      <c r="CA31" s="2581">
        <v>30296.682988821223</v>
      </c>
      <c r="CB31" s="2581">
        <v>9632075.6367373113</v>
      </c>
      <c r="CC31" s="2582">
        <v>13433345.646403864</v>
      </c>
    </row>
    <row r="32" spans="1:81" ht="17.25" customHeight="1">
      <c r="A32" s="155"/>
      <c r="B32" s="155" t="s">
        <v>52</v>
      </c>
      <c r="C32" s="155"/>
      <c r="D32" s="165"/>
      <c r="E32" s="234">
        <f t="shared" ref="E32:N36" si="25">AK32</f>
        <v>876755.9263988653</v>
      </c>
      <c r="F32" s="660">
        <f t="shared" si="25"/>
        <v>848977.64511124208</v>
      </c>
      <c r="G32" s="660">
        <f t="shared" si="25"/>
        <v>740478.05174696585</v>
      </c>
      <c r="H32" s="660">
        <f t="shared" si="25"/>
        <v>33461.994156349028</v>
      </c>
      <c r="I32" s="660">
        <f t="shared" si="25"/>
        <v>11917.375841119898</v>
      </c>
      <c r="J32" s="660">
        <f t="shared" si="25"/>
        <v>417568.14262128022</v>
      </c>
      <c r="K32" s="660">
        <f t="shared" si="25"/>
        <v>277530.53912821598</v>
      </c>
      <c r="L32" s="660">
        <f t="shared" si="25"/>
        <v>108499.59336427723</v>
      </c>
      <c r="M32" s="660">
        <f t="shared" si="25"/>
        <v>32289.392959017601</v>
      </c>
      <c r="N32" s="660">
        <f t="shared" si="25"/>
        <v>16484.941457163321</v>
      </c>
      <c r="O32" s="155"/>
      <c r="P32" s="155" t="s">
        <v>52</v>
      </c>
      <c r="Q32" s="155"/>
      <c r="R32" s="1089"/>
      <c r="S32" s="652">
        <f t="shared" ref="S32:AC36" si="26">AU32</f>
        <v>4837.5789429545293</v>
      </c>
      <c r="T32" s="652">
        <f t="shared" si="26"/>
        <v>3185.2274742758327</v>
      </c>
      <c r="U32" s="652">
        <f t="shared" si="26"/>
        <v>4010.3848237201751</v>
      </c>
      <c r="V32" s="652">
        <f t="shared" si="26"/>
        <v>2203.8759578867353</v>
      </c>
      <c r="W32" s="652">
        <f t="shared" si="26"/>
        <v>1567.3843030170183</v>
      </c>
      <c r="X32" s="652">
        <f t="shared" si="26"/>
        <v>24622.347866638465</v>
      </c>
      <c r="Y32" s="652">
        <f t="shared" si="26"/>
        <v>868.15918730285068</v>
      </c>
      <c r="Z32" s="652">
        <f t="shared" si="26"/>
        <v>8403.4193298525079</v>
      </c>
      <c r="AA32" s="652">
        <f t="shared" si="26"/>
        <v>74.806118661643026</v>
      </c>
      <c r="AB32" s="652">
        <f t="shared" si="26"/>
        <v>42241.467902804179</v>
      </c>
      <c r="AC32" s="660">
        <f t="shared" si="26"/>
        <v>36181.700617475435</v>
      </c>
      <c r="AE32" s="725"/>
      <c r="AF32" s="725"/>
      <c r="AG32" s="725"/>
      <c r="AI32" s="1102" t="s">
        <v>995</v>
      </c>
      <c r="AJ32" s="1096"/>
      <c r="AK32" s="1097">
        <f t="shared" si="24"/>
        <v>876755.9263988653</v>
      </c>
      <c r="AL32" s="1098">
        <f t="shared" si="4"/>
        <v>848977.64511124208</v>
      </c>
      <c r="AM32" s="1098">
        <f t="shared" si="5"/>
        <v>740478.05174696585</v>
      </c>
      <c r="AN32" s="1098">
        <f t="shared" si="6"/>
        <v>33461.994156349028</v>
      </c>
      <c r="AO32" s="1098">
        <f t="shared" si="7"/>
        <v>11917.375841119898</v>
      </c>
      <c r="AP32" s="1098">
        <f t="shared" si="8"/>
        <v>417568.14262128022</v>
      </c>
      <c r="AQ32" s="1098">
        <f t="shared" si="9"/>
        <v>277530.53912821598</v>
      </c>
      <c r="AR32" s="1098">
        <f t="shared" si="10"/>
        <v>108499.59336427723</v>
      </c>
      <c r="AS32" s="1098">
        <f t="shared" si="11"/>
        <v>32289.392959017601</v>
      </c>
      <c r="AT32" s="1099">
        <f t="shared" si="12"/>
        <v>16484.941457163321</v>
      </c>
      <c r="AU32" s="1100">
        <f t="shared" si="13"/>
        <v>4837.5789429545293</v>
      </c>
      <c r="AV32" s="1098">
        <f t="shared" si="14"/>
        <v>3185.2274742758327</v>
      </c>
      <c r="AW32" s="1098">
        <f t="shared" si="15"/>
        <v>4010.3848237201751</v>
      </c>
      <c r="AX32" s="1098">
        <f t="shared" si="16"/>
        <v>2203.8759578867353</v>
      </c>
      <c r="AY32" s="1098">
        <f t="shared" si="17"/>
        <v>1567.3843030170183</v>
      </c>
      <c r="AZ32" s="1098">
        <f t="shared" si="18"/>
        <v>24622.347866638465</v>
      </c>
      <c r="BA32" s="1098">
        <f t="shared" si="19"/>
        <v>868.15918730285068</v>
      </c>
      <c r="BB32" s="1098">
        <f t="shared" si="20"/>
        <v>8403.4193298525079</v>
      </c>
      <c r="BC32" s="1098">
        <f t="shared" si="21"/>
        <v>74.806118661643026</v>
      </c>
      <c r="BD32" s="1098">
        <f t="shared" si="22"/>
        <v>42241.467902804179</v>
      </c>
      <c r="BE32" s="1101">
        <f t="shared" si="23"/>
        <v>36181.700617475435</v>
      </c>
      <c r="BG32" s="3658" t="s">
        <v>995</v>
      </c>
      <c r="BH32" s="3659"/>
      <c r="BI32" s="2580">
        <v>876755926.39886534</v>
      </c>
      <c r="BJ32" s="2581">
        <v>848977645.11124206</v>
      </c>
      <c r="BK32" s="2581">
        <v>740478051.74696589</v>
      </c>
      <c r="BL32" s="2581">
        <v>33461994.156349026</v>
      </c>
      <c r="BM32" s="2581">
        <v>11917375.841119898</v>
      </c>
      <c r="BN32" s="2581">
        <v>417568142.62128019</v>
      </c>
      <c r="BO32" s="2581">
        <v>277530539.12821597</v>
      </c>
      <c r="BP32" s="2581">
        <v>108499593.36427723</v>
      </c>
      <c r="BQ32" s="2581">
        <v>32289392.959017601</v>
      </c>
      <c r="BR32" s="2581">
        <v>16484941.457163321</v>
      </c>
      <c r="BS32" s="2581">
        <v>4837578.9429545291</v>
      </c>
      <c r="BT32" s="2581">
        <v>3185227.4742758325</v>
      </c>
      <c r="BU32" s="2581">
        <v>4010384.8237201748</v>
      </c>
      <c r="BV32" s="2581">
        <v>2203875.9578867354</v>
      </c>
      <c r="BW32" s="2581">
        <v>1567384.3030170184</v>
      </c>
      <c r="BX32" s="2581">
        <v>24622347.866638467</v>
      </c>
      <c r="BY32" s="2581">
        <v>868159.18730285065</v>
      </c>
      <c r="BZ32" s="2581">
        <v>8403419.3298525084</v>
      </c>
      <c r="CA32" s="2581">
        <v>74806.11866164302</v>
      </c>
      <c r="CB32" s="2581">
        <v>42241467.902804181</v>
      </c>
      <c r="CC32" s="2582">
        <v>36181700.617475435</v>
      </c>
    </row>
    <row r="33" spans="1:81" ht="17.25" customHeight="1">
      <c r="A33" s="155"/>
      <c r="B33" s="155" t="s">
        <v>53</v>
      </c>
      <c r="C33" s="155"/>
      <c r="D33" s="165"/>
      <c r="E33" s="234">
        <f t="shared" si="25"/>
        <v>122813.367469173</v>
      </c>
      <c r="F33" s="660">
        <f t="shared" si="25"/>
        <v>112566.6196295281</v>
      </c>
      <c r="G33" s="660">
        <f t="shared" si="25"/>
        <v>102106.31200206248</v>
      </c>
      <c r="H33" s="660">
        <f t="shared" si="25"/>
        <v>9270.8745094747719</v>
      </c>
      <c r="I33" s="660">
        <f t="shared" si="25"/>
        <v>1680.2099541428638</v>
      </c>
      <c r="J33" s="660">
        <f t="shared" si="25"/>
        <v>44595.709631297235</v>
      </c>
      <c r="K33" s="660">
        <f t="shared" si="25"/>
        <v>46559.51790714755</v>
      </c>
      <c r="L33" s="660">
        <f t="shared" si="25"/>
        <v>10460.307627465629</v>
      </c>
      <c r="M33" s="660">
        <f t="shared" si="25"/>
        <v>6588.4299919449559</v>
      </c>
      <c r="N33" s="660">
        <f t="shared" si="25"/>
        <v>1438.5584909582258</v>
      </c>
      <c r="O33" s="155"/>
      <c r="P33" s="155" t="s">
        <v>53</v>
      </c>
      <c r="Q33" s="155"/>
      <c r="R33" s="1089"/>
      <c r="S33" s="652">
        <f t="shared" si="26"/>
        <v>410.04675103389513</v>
      </c>
      <c r="T33" s="652">
        <f t="shared" si="26"/>
        <v>1297.7775463261958</v>
      </c>
      <c r="U33" s="652">
        <f t="shared" si="26"/>
        <v>1862.0536878399967</v>
      </c>
      <c r="V33" s="652">
        <f t="shared" si="26"/>
        <v>1476.0688469459835</v>
      </c>
      <c r="W33" s="652">
        <f t="shared" si="26"/>
        <v>103.92466884065959</v>
      </c>
      <c r="X33" s="652">
        <f t="shared" si="26"/>
        <v>288.47830403134088</v>
      </c>
      <c r="Y33" s="652">
        <f t="shared" si="26"/>
        <v>10.731926820662141</v>
      </c>
      <c r="Z33" s="652">
        <f t="shared" si="26"/>
        <v>47.583759707787024</v>
      </c>
      <c r="AA33" s="652">
        <f t="shared" si="26"/>
        <v>48.320754956619965</v>
      </c>
      <c r="AB33" s="652">
        <f t="shared" si="26"/>
        <v>3476.7628900042678</v>
      </c>
      <c r="AC33" s="660">
        <f t="shared" si="26"/>
        <v>10294.331599352694</v>
      </c>
      <c r="AE33" s="725"/>
      <c r="AF33" s="725"/>
      <c r="AG33" s="725"/>
      <c r="AI33" s="1102" t="s">
        <v>996</v>
      </c>
      <c r="AJ33" s="1096"/>
      <c r="AK33" s="1097">
        <f t="shared" si="24"/>
        <v>122813.367469173</v>
      </c>
      <c r="AL33" s="1098">
        <f t="shared" si="4"/>
        <v>112566.6196295281</v>
      </c>
      <c r="AM33" s="1098">
        <f t="shared" si="5"/>
        <v>102106.31200206248</v>
      </c>
      <c r="AN33" s="1098">
        <f t="shared" si="6"/>
        <v>9270.8745094747719</v>
      </c>
      <c r="AO33" s="1098">
        <f t="shared" si="7"/>
        <v>1680.2099541428638</v>
      </c>
      <c r="AP33" s="1098">
        <f t="shared" si="8"/>
        <v>44595.709631297235</v>
      </c>
      <c r="AQ33" s="1098">
        <f t="shared" si="9"/>
        <v>46559.51790714755</v>
      </c>
      <c r="AR33" s="1098">
        <f t="shared" si="10"/>
        <v>10460.307627465629</v>
      </c>
      <c r="AS33" s="1098">
        <f t="shared" si="11"/>
        <v>6588.4299919449559</v>
      </c>
      <c r="AT33" s="1099">
        <f t="shared" si="12"/>
        <v>1438.5584909582258</v>
      </c>
      <c r="AU33" s="1100">
        <f t="shared" si="13"/>
        <v>410.04675103389513</v>
      </c>
      <c r="AV33" s="1098">
        <f t="shared" si="14"/>
        <v>1297.7775463261958</v>
      </c>
      <c r="AW33" s="1098">
        <f t="shared" si="15"/>
        <v>1862.0536878399967</v>
      </c>
      <c r="AX33" s="1098">
        <f t="shared" si="16"/>
        <v>1476.0688469459835</v>
      </c>
      <c r="AY33" s="1098">
        <f t="shared" si="17"/>
        <v>103.92466884065959</v>
      </c>
      <c r="AZ33" s="1098">
        <f t="shared" si="18"/>
        <v>288.47830403134088</v>
      </c>
      <c r="BA33" s="1098">
        <f t="shared" si="19"/>
        <v>10.731926820662141</v>
      </c>
      <c r="BB33" s="1098">
        <f t="shared" si="20"/>
        <v>47.583759707787024</v>
      </c>
      <c r="BC33" s="1098">
        <f t="shared" si="21"/>
        <v>48.320754956619965</v>
      </c>
      <c r="BD33" s="1098">
        <f t="shared" si="22"/>
        <v>3476.7628900042678</v>
      </c>
      <c r="BE33" s="1101">
        <f t="shared" si="23"/>
        <v>10294.331599352694</v>
      </c>
      <c r="BG33" s="3658" t="s">
        <v>996</v>
      </c>
      <c r="BH33" s="3659"/>
      <c r="BI33" s="2580">
        <v>122813367.469173</v>
      </c>
      <c r="BJ33" s="2581">
        <v>112566619.62952809</v>
      </c>
      <c r="BK33" s="2581">
        <v>102106312.00206248</v>
      </c>
      <c r="BL33" s="2581">
        <v>9270874.5094747711</v>
      </c>
      <c r="BM33" s="2581">
        <v>1680209.9541428639</v>
      </c>
      <c r="BN33" s="2581">
        <v>44595709.631297238</v>
      </c>
      <c r="BO33" s="2581">
        <v>46559517.907147549</v>
      </c>
      <c r="BP33" s="2581">
        <v>10460307.627465628</v>
      </c>
      <c r="BQ33" s="2581">
        <v>6588429.9919449557</v>
      </c>
      <c r="BR33" s="2581">
        <v>1438558.4909582257</v>
      </c>
      <c r="BS33" s="2581">
        <v>410046.75103389513</v>
      </c>
      <c r="BT33" s="2581">
        <v>1297777.5463261958</v>
      </c>
      <c r="BU33" s="2581">
        <v>1862053.6878399968</v>
      </c>
      <c r="BV33" s="2581">
        <v>1476068.8469459836</v>
      </c>
      <c r="BW33" s="2581">
        <v>103924.66884065959</v>
      </c>
      <c r="BX33" s="2581">
        <v>288478.30403134087</v>
      </c>
      <c r="BY33" s="2581">
        <v>10731.92682066214</v>
      </c>
      <c r="BZ33" s="2581">
        <v>47583.759707787023</v>
      </c>
      <c r="CA33" s="2581">
        <v>48320.754956619967</v>
      </c>
      <c r="CB33" s="2581">
        <v>3476762.8900042679</v>
      </c>
      <c r="CC33" s="2582">
        <v>10294331.599352693</v>
      </c>
    </row>
    <row r="34" spans="1:81" ht="17.25" customHeight="1">
      <c r="A34" s="155"/>
      <c r="B34" s="155" t="s">
        <v>54</v>
      </c>
      <c r="C34" s="155"/>
      <c r="D34" s="165"/>
      <c r="E34" s="234">
        <f t="shared" si="25"/>
        <v>43353.277832176718</v>
      </c>
      <c r="F34" s="660">
        <f t="shared" si="25"/>
        <v>33569.073604439567</v>
      </c>
      <c r="G34" s="660">
        <f t="shared" si="25"/>
        <v>28781.039225596651</v>
      </c>
      <c r="H34" s="660">
        <f t="shared" si="25"/>
        <v>2845.714774988126</v>
      </c>
      <c r="I34" s="660">
        <f t="shared" si="25"/>
        <v>902.947454988098</v>
      </c>
      <c r="J34" s="660">
        <f t="shared" si="25"/>
        <v>10007.627302902723</v>
      </c>
      <c r="K34" s="660">
        <f t="shared" si="25"/>
        <v>15024.749692717696</v>
      </c>
      <c r="L34" s="660">
        <f t="shared" si="25"/>
        <v>4788.0343788429254</v>
      </c>
      <c r="M34" s="660">
        <f t="shared" si="25"/>
        <v>2342.4186423427232</v>
      </c>
      <c r="N34" s="660">
        <f t="shared" si="25"/>
        <v>401.06566249879404</v>
      </c>
      <c r="O34" s="155"/>
      <c r="P34" s="155" t="s">
        <v>54</v>
      </c>
      <c r="Q34" s="155"/>
      <c r="R34" s="1089"/>
      <c r="S34" s="652">
        <f t="shared" si="26"/>
        <v>198.61524692411788</v>
      </c>
      <c r="T34" s="652">
        <f t="shared" si="26"/>
        <v>623.98859690291033</v>
      </c>
      <c r="U34" s="652">
        <f t="shared" si="26"/>
        <v>906.91122725707794</v>
      </c>
      <c r="V34" s="652">
        <f t="shared" si="26"/>
        <v>181.87779163224997</v>
      </c>
      <c r="W34" s="652">
        <f t="shared" si="26"/>
        <v>29.960117127572918</v>
      </c>
      <c r="X34" s="652">
        <f t="shared" si="26"/>
        <v>162.96115708808105</v>
      </c>
      <c r="Y34" s="652">
        <f t="shared" si="26"/>
        <v>39.997212862684435</v>
      </c>
      <c r="Z34" s="652">
        <f t="shared" si="26"/>
        <v>0</v>
      </c>
      <c r="AA34" s="652">
        <f t="shared" si="26"/>
        <v>8.4534250305080683</v>
      </c>
      <c r="AB34" s="652">
        <f t="shared" si="26"/>
        <v>2234.2039415189261</v>
      </c>
      <c r="AC34" s="660">
        <f t="shared" si="26"/>
        <v>9784.2042277371293</v>
      </c>
      <c r="AE34" s="725"/>
      <c r="AF34" s="725"/>
      <c r="AG34" s="725"/>
      <c r="AI34" s="1102" t="s">
        <v>997</v>
      </c>
      <c r="AJ34" s="1096"/>
      <c r="AK34" s="1097">
        <f t="shared" si="24"/>
        <v>43353.277832176718</v>
      </c>
      <c r="AL34" s="1098">
        <f t="shared" si="4"/>
        <v>33569.073604439567</v>
      </c>
      <c r="AM34" s="1098">
        <f t="shared" si="5"/>
        <v>28781.039225596651</v>
      </c>
      <c r="AN34" s="1098">
        <f t="shared" si="6"/>
        <v>2845.714774988126</v>
      </c>
      <c r="AO34" s="1098">
        <f t="shared" si="7"/>
        <v>902.947454988098</v>
      </c>
      <c r="AP34" s="1098">
        <f t="shared" si="8"/>
        <v>10007.627302902723</v>
      </c>
      <c r="AQ34" s="1098">
        <f t="shared" si="9"/>
        <v>15024.749692717696</v>
      </c>
      <c r="AR34" s="1098">
        <f t="shared" si="10"/>
        <v>4788.0343788429254</v>
      </c>
      <c r="AS34" s="1098">
        <f t="shared" si="11"/>
        <v>2342.4186423427232</v>
      </c>
      <c r="AT34" s="1099">
        <f t="shared" si="12"/>
        <v>401.06566249879404</v>
      </c>
      <c r="AU34" s="1100">
        <f t="shared" si="13"/>
        <v>198.61524692411788</v>
      </c>
      <c r="AV34" s="1098">
        <f t="shared" si="14"/>
        <v>623.98859690291033</v>
      </c>
      <c r="AW34" s="1098">
        <f t="shared" si="15"/>
        <v>906.91122725707794</v>
      </c>
      <c r="AX34" s="1098">
        <f t="shared" si="16"/>
        <v>181.87779163224997</v>
      </c>
      <c r="AY34" s="1098">
        <f t="shared" si="17"/>
        <v>29.960117127572918</v>
      </c>
      <c r="AZ34" s="1098">
        <f t="shared" si="18"/>
        <v>162.96115708808105</v>
      </c>
      <c r="BA34" s="1098">
        <f t="shared" si="19"/>
        <v>39.997212862684435</v>
      </c>
      <c r="BB34" s="1098">
        <f t="shared" si="20"/>
        <v>0</v>
      </c>
      <c r="BC34" s="1098">
        <f t="shared" si="21"/>
        <v>8.4534250305080683</v>
      </c>
      <c r="BD34" s="1098">
        <f t="shared" si="22"/>
        <v>2234.2039415189261</v>
      </c>
      <c r="BE34" s="1101">
        <f t="shared" si="23"/>
        <v>9784.2042277371293</v>
      </c>
      <c r="BG34" s="3658" t="s">
        <v>997</v>
      </c>
      <c r="BH34" s="3659"/>
      <c r="BI34" s="2580">
        <v>43353277.832176715</v>
      </c>
      <c r="BJ34" s="2581">
        <v>33569073.604439564</v>
      </c>
      <c r="BK34" s="2581">
        <v>28781039.225596651</v>
      </c>
      <c r="BL34" s="2581">
        <v>2845714.774988126</v>
      </c>
      <c r="BM34" s="2581">
        <v>902947.454988098</v>
      </c>
      <c r="BN34" s="2581">
        <v>10007627.302902723</v>
      </c>
      <c r="BO34" s="2581">
        <v>15024749.692717696</v>
      </c>
      <c r="BP34" s="2581">
        <v>4788034.3788429257</v>
      </c>
      <c r="BQ34" s="2581">
        <v>2342418.642342723</v>
      </c>
      <c r="BR34" s="2581">
        <v>401065.66249879403</v>
      </c>
      <c r="BS34" s="2581">
        <v>198615.24692411788</v>
      </c>
      <c r="BT34" s="2581">
        <v>623988.59690291039</v>
      </c>
      <c r="BU34" s="2581">
        <v>906911.22725707793</v>
      </c>
      <c r="BV34" s="2581">
        <v>181877.79163224998</v>
      </c>
      <c r="BW34" s="2581">
        <v>29960.117127572918</v>
      </c>
      <c r="BX34" s="2581">
        <v>162961.15708808106</v>
      </c>
      <c r="BY34" s="2581">
        <v>39997.212862684435</v>
      </c>
      <c r="BZ34" s="2581">
        <v>0</v>
      </c>
      <c r="CA34" s="2581">
        <v>8453.4250305080677</v>
      </c>
      <c r="CB34" s="2581">
        <v>2234203.9415189261</v>
      </c>
      <c r="CC34" s="2582">
        <v>9784204.2277371287</v>
      </c>
    </row>
    <row r="35" spans="1:81" ht="17.25" customHeight="1">
      <c r="A35" s="155"/>
      <c r="B35" s="155" t="s">
        <v>410</v>
      </c>
      <c r="C35" s="155"/>
      <c r="D35" s="165"/>
      <c r="E35" s="234">
        <f t="shared" si="25"/>
        <v>7064.3258033832735</v>
      </c>
      <c r="F35" s="660">
        <f t="shared" si="25"/>
        <v>5056.9508179576587</v>
      </c>
      <c r="G35" s="660">
        <f t="shared" si="25"/>
        <v>4095.3654074290193</v>
      </c>
      <c r="H35" s="660">
        <f t="shared" si="25"/>
        <v>342.73280889182502</v>
      </c>
      <c r="I35" s="660">
        <f t="shared" si="25"/>
        <v>1.0230413323333813</v>
      </c>
      <c r="J35" s="654">
        <f t="shared" si="25"/>
        <v>518.35441682119983</v>
      </c>
      <c r="K35" s="1103">
        <f t="shared" si="25"/>
        <v>3233.2551403836615</v>
      </c>
      <c r="L35" s="660">
        <f t="shared" si="25"/>
        <v>961.58541052863802</v>
      </c>
      <c r="M35" s="660">
        <f t="shared" si="25"/>
        <v>751.71364582242222</v>
      </c>
      <c r="N35" s="660">
        <f t="shared" si="25"/>
        <v>46.787063845478492</v>
      </c>
      <c r="O35" s="155"/>
      <c r="P35" s="155" t="s">
        <v>242</v>
      </c>
      <c r="Q35" s="155"/>
      <c r="R35" s="1089"/>
      <c r="S35" s="652">
        <f t="shared" si="26"/>
        <v>37.254006837845139</v>
      </c>
      <c r="T35" s="652">
        <f t="shared" si="26"/>
        <v>347.59691836330472</v>
      </c>
      <c r="U35" s="652">
        <f t="shared" si="26"/>
        <v>287.91368062045751</v>
      </c>
      <c r="V35" s="652">
        <f t="shared" si="26"/>
        <v>29.459100257302975</v>
      </c>
      <c r="W35" s="652">
        <f t="shared" si="26"/>
        <v>2.7028758980336631</v>
      </c>
      <c r="X35" s="660">
        <f t="shared" si="26"/>
        <v>6.169917965464887E-2</v>
      </c>
      <c r="Y35" s="660">
        <f t="shared" si="26"/>
        <v>0</v>
      </c>
      <c r="Z35" s="226">
        <f t="shared" si="26"/>
        <v>0</v>
      </c>
      <c r="AA35" s="660">
        <f t="shared" si="26"/>
        <v>0</v>
      </c>
      <c r="AB35" s="652">
        <f t="shared" si="26"/>
        <v>209.81006552656126</v>
      </c>
      <c r="AC35" s="660">
        <f t="shared" si="26"/>
        <v>2007.3749854256166</v>
      </c>
      <c r="AE35" s="725"/>
      <c r="AF35" s="725"/>
      <c r="AG35" s="725"/>
      <c r="AI35" s="1102" t="s">
        <v>998</v>
      </c>
      <c r="AJ35" s="1096"/>
      <c r="AK35" s="1097">
        <f t="shared" si="24"/>
        <v>7064.3258033832735</v>
      </c>
      <c r="AL35" s="1098">
        <f t="shared" si="4"/>
        <v>5056.9508179576587</v>
      </c>
      <c r="AM35" s="1098">
        <f t="shared" si="5"/>
        <v>4095.3654074290193</v>
      </c>
      <c r="AN35" s="1098">
        <f t="shared" si="6"/>
        <v>342.73280889182502</v>
      </c>
      <c r="AO35" s="1098">
        <f t="shared" si="7"/>
        <v>1.0230413323333813</v>
      </c>
      <c r="AP35" s="1098">
        <f t="shared" si="8"/>
        <v>518.35441682119983</v>
      </c>
      <c r="AQ35" s="1098">
        <f t="shared" si="9"/>
        <v>3233.2551403836615</v>
      </c>
      <c r="AR35" s="1098">
        <f t="shared" si="10"/>
        <v>961.58541052863802</v>
      </c>
      <c r="AS35" s="1098">
        <f t="shared" si="11"/>
        <v>751.71364582242222</v>
      </c>
      <c r="AT35" s="1099">
        <f t="shared" si="12"/>
        <v>46.787063845478492</v>
      </c>
      <c r="AU35" s="1100">
        <f t="shared" si="13"/>
        <v>37.254006837845139</v>
      </c>
      <c r="AV35" s="1098">
        <f t="shared" si="14"/>
        <v>347.59691836330472</v>
      </c>
      <c r="AW35" s="1098">
        <f t="shared" si="15"/>
        <v>287.91368062045751</v>
      </c>
      <c r="AX35" s="1098">
        <f t="shared" si="16"/>
        <v>29.459100257302975</v>
      </c>
      <c r="AY35" s="1098">
        <f t="shared" si="17"/>
        <v>2.7028758980336631</v>
      </c>
      <c r="AZ35" s="1098">
        <f t="shared" si="18"/>
        <v>6.169917965464887E-2</v>
      </c>
      <c r="BA35" s="1098">
        <f t="shared" si="19"/>
        <v>0</v>
      </c>
      <c r="BB35" s="1098">
        <f t="shared" si="20"/>
        <v>0</v>
      </c>
      <c r="BC35" s="1098">
        <f t="shared" si="21"/>
        <v>0</v>
      </c>
      <c r="BD35" s="1098">
        <f t="shared" si="22"/>
        <v>209.81006552656126</v>
      </c>
      <c r="BE35" s="1101">
        <f t="shared" si="23"/>
        <v>2007.3749854256166</v>
      </c>
      <c r="BG35" s="3658" t="s">
        <v>998</v>
      </c>
      <c r="BH35" s="3659"/>
      <c r="BI35" s="2580">
        <v>7064325.8033832731</v>
      </c>
      <c r="BJ35" s="2581">
        <v>5056950.8179576583</v>
      </c>
      <c r="BK35" s="2581">
        <v>4095365.4074290195</v>
      </c>
      <c r="BL35" s="2581">
        <v>342732.80889182503</v>
      </c>
      <c r="BM35" s="2581">
        <v>1023.0413323333813</v>
      </c>
      <c r="BN35" s="2581">
        <v>518354.41682119982</v>
      </c>
      <c r="BO35" s="2581">
        <v>3233255.1403836613</v>
      </c>
      <c r="BP35" s="2581">
        <v>961585.41052863805</v>
      </c>
      <c r="BQ35" s="2581">
        <v>751713.64582242223</v>
      </c>
      <c r="BR35" s="2581">
        <v>46787.063845478493</v>
      </c>
      <c r="BS35" s="2581">
        <v>37254.00683784514</v>
      </c>
      <c r="BT35" s="2581">
        <v>347596.91836330475</v>
      </c>
      <c r="BU35" s="2581">
        <v>287913.68062045751</v>
      </c>
      <c r="BV35" s="2581">
        <v>29459.100257302976</v>
      </c>
      <c r="BW35" s="2581">
        <v>2702.8758980336629</v>
      </c>
      <c r="BX35" s="2581">
        <v>61.699179654648873</v>
      </c>
      <c r="BY35" s="2581">
        <v>0</v>
      </c>
      <c r="BZ35" s="2581">
        <v>0</v>
      </c>
      <c r="CA35" s="2581">
        <v>0</v>
      </c>
      <c r="CB35" s="2581">
        <v>209810.06552656126</v>
      </c>
      <c r="CC35" s="2582">
        <v>2007374.9854256166</v>
      </c>
    </row>
    <row r="36" spans="1:81" ht="17.25" customHeight="1">
      <c r="A36" s="155"/>
      <c r="B36" s="155" t="s">
        <v>411</v>
      </c>
      <c r="C36" s="155"/>
      <c r="D36" s="165"/>
      <c r="E36" s="234">
        <f t="shared" si="25"/>
        <v>757929.7276455143</v>
      </c>
      <c r="F36" s="660">
        <f t="shared" si="25"/>
        <v>691278.51552735234</v>
      </c>
      <c r="G36" s="660">
        <f t="shared" si="25"/>
        <v>525631.35821225378</v>
      </c>
      <c r="H36" s="660">
        <f t="shared" si="25"/>
        <v>20724.836866520789</v>
      </c>
      <c r="I36" s="660">
        <f t="shared" si="25"/>
        <v>1028.9707111597374</v>
      </c>
      <c r="J36" s="660">
        <f t="shared" si="25"/>
        <v>303432.91538949672</v>
      </c>
      <c r="K36" s="660">
        <f t="shared" si="25"/>
        <v>200444.63524507658</v>
      </c>
      <c r="L36" s="660">
        <f t="shared" si="25"/>
        <v>165647.15731509848</v>
      </c>
      <c r="M36" s="660">
        <f t="shared" si="25"/>
        <v>84233.211030634571</v>
      </c>
      <c r="N36" s="660">
        <f t="shared" si="25"/>
        <v>40366.805080962797</v>
      </c>
      <c r="O36" s="155"/>
      <c r="P36" s="155" t="s">
        <v>241</v>
      </c>
      <c r="Q36" s="155"/>
      <c r="R36" s="1089"/>
      <c r="S36" s="652">
        <f t="shared" si="26"/>
        <v>12450.521621444201</v>
      </c>
      <c r="T36" s="652">
        <f t="shared" si="26"/>
        <v>3923.9927396061271</v>
      </c>
      <c r="U36" s="652">
        <f t="shared" si="26"/>
        <v>14861.491803063458</v>
      </c>
      <c r="V36" s="652">
        <f t="shared" si="26"/>
        <v>6333.1104376367621</v>
      </c>
      <c r="W36" s="652">
        <f t="shared" si="26"/>
        <v>6297.2893479212253</v>
      </c>
      <c r="X36" s="652">
        <f t="shared" si="26"/>
        <v>45693.044711159739</v>
      </c>
      <c r="Y36" s="652">
        <f t="shared" si="26"/>
        <v>1979.6195273522976</v>
      </c>
      <c r="Z36" s="652">
        <f t="shared" si="26"/>
        <v>1328.9337768052517</v>
      </c>
      <c r="AA36" s="652">
        <f t="shared" si="26"/>
        <v>384.19325820568923</v>
      </c>
      <c r="AB36" s="652">
        <f t="shared" si="26"/>
        <v>32028.155010940922</v>
      </c>
      <c r="AC36" s="660">
        <f t="shared" si="26"/>
        <v>67980.14589496718</v>
      </c>
      <c r="AE36" s="725"/>
      <c r="AF36" s="725"/>
      <c r="AG36" s="725"/>
      <c r="AI36" s="1102" t="s">
        <v>999</v>
      </c>
      <c r="AJ36" s="1096"/>
      <c r="AK36" s="1097">
        <f t="shared" si="24"/>
        <v>757929.7276455143</v>
      </c>
      <c r="AL36" s="1098">
        <f t="shared" si="4"/>
        <v>691278.51552735234</v>
      </c>
      <c r="AM36" s="1098">
        <f t="shared" si="5"/>
        <v>525631.35821225378</v>
      </c>
      <c r="AN36" s="1098">
        <f t="shared" si="6"/>
        <v>20724.836866520789</v>
      </c>
      <c r="AO36" s="1098">
        <f t="shared" si="7"/>
        <v>1028.9707111597374</v>
      </c>
      <c r="AP36" s="1098">
        <f t="shared" si="8"/>
        <v>303432.91538949672</v>
      </c>
      <c r="AQ36" s="1098">
        <f t="shared" si="9"/>
        <v>200444.63524507658</v>
      </c>
      <c r="AR36" s="1098">
        <f t="shared" si="10"/>
        <v>165647.15731509848</v>
      </c>
      <c r="AS36" s="1098">
        <f t="shared" si="11"/>
        <v>84233.211030634571</v>
      </c>
      <c r="AT36" s="1099">
        <f t="shared" si="12"/>
        <v>40366.805080962797</v>
      </c>
      <c r="AU36" s="1100">
        <f t="shared" si="13"/>
        <v>12450.521621444201</v>
      </c>
      <c r="AV36" s="1098">
        <f t="shared" si="14"/>
        <v>3923.9927396061271</v>
      </c>
      <c r="AW36" s="1098">
        <f t="shared" si="15"/>
        <v>14861.491803063458</v>
      </c>
      <c r="AX36" s="1098">
        <f t="shared" si="16"/>
        <v>6333.1104376367621</v>
      </c>
      <c r="AY36" s="1098">
        <f t="shared" si="17"/>
        <v>6297.2893479212253</v>
      </c>
      <c r="AZ36" s="1098">
        <f t="shared" si="18"/>
        <v>45693.044711159739</v>
      </c>
      <c r="BA36" s="1098">
        <f t="shared" si="19"/>
        <v>1979.6195273522976</v>
      </c>
      <c r="BB36" s="1098">
        <f t="shared" si="20"/>
        <v>1328.9337768052517</v>
      </c>
      <c r="BC36" s="1098">
        <f t="shared" si="21"/>
        <v>384.19325820568923</v>
      </c>
      <c r="BD36" s="1098">
        <f t="shared" si="22"/>
        <v>32028.155010940922</v>
      </c>
      <c r="BE36" s="1101">
        <f t="shared" si="23"/>
        <v>67980.14589496718</v>
      </c>
      <c r="BG36" s="3658" t="s">
        <v>999</v>
      </c>
      <c r="BH36" s="3659"/>
      <c r="BI36" s="2580">
        <v>757929727.64551425</v>
      </c>
      <c r="BJ36" s="2581">
        <v>691278515.52735233</v>
      </c>
      <c r="BK36" s="2581">
        <v>525631358.21225381</v>
      </c>
      <c r="BL36" s="2581">
        <v>20724836.866520789</v>
      </c>
      <c r="BM36" s="2581">
        <v>1028970.7111597374</v>
      </c>
      <c r="BN36" s="2581">
        <v>303432915.38949674</v>
      </c>
      <c r="BO36" s="2581">
        <v>200444635.2450766</v>
      </c>
      <c r="BP36" s="2581">
        <v>165647157.31509846</v>
      </c>
      <c r="BQ36" s="2581">
        <v>84233211.030634567</v>
      </c>
      <c r="BR36" s="2581">
        <v>40366805.080962799</v>
      </c>
      <c r="BS36" s="2581">
        <v>12450521.621444201</v>
      </c>
      <c r="BT36" s="2581">
        <v>3923992.7396061271</v>
      </c>
      <c r="BU36" s="2581">
        <v>14861491.803063458</v>
      </c>
      <c r="BV36" s="2581">
        <v>6333110.4376367619</v>
      </c>
      <c r="BW36" s="2581">
        <v>6297289.3479212252</v>
      </c>
      <c r="BX36" s="2581">
        <v>45693044.711159736</v>
      </c>
      <c r="BY36" s="2581">
        <v>1979619.5273522977</v>
      </c>
      <c r="BZ36" s="2581">
        <v>1328933.7768052516</v>
      </c>
      <c r="CA36" s="2581">
        <v>384193.25820568926</v>
      </c>
      <c r="CB36" s="2581">
        <v>32028155.010940921</v>
      </c>
      <c r="CC36" s="2582">
        <v>67980145.894967183</v>
      </c>
    </row>
    <row r="37" spans="1:81" ht="17.25" customHeight="1">
      <c r="A37" s="3094" t="s">
        <v>412</v>
      </c>
      <c r="B37" s="3094"/>
      <c r="C37" s="3094"/>
      <c r="D37" s="162"/>
      <c r="E37" s="234"/>
      <c r="F37" s="660"/>
      <c r="G37" s="1103"/>
      <c r="H37" s="660"/>
      <c r="I37" s="660"/>
      <c r="J37" s="654"/>
      <c r="K37" s="1103"/>
      <c r="L37" s="1064"/>
      <c r="M37" s="652"/>
      <c r="N37" s="660"/>
      <c r="O37" s="3094" t="s">
        <v>14</v>
      </c>
      <c r="P37" s="3094"/>
      <c r="Q37" s="3094"/>
      <c r="R37" s="1083"/>
      <c r="S37" s="652"/>
      <c r="T37" s="652"/>
      <c r="U37" s="652"/>
      <c r="V37" s="652"/>
      <c r="W37" s="652"/>
      <c r="X37" s="652"/>
      <c r="Y37" s="652"/>
      <c r="Z37" s="652"/>
      <c r="AA37" s="652"/>
      <c r="AB37" s="652"/>
      <c r="AC37" s="660"/>
      <c r="AE37" s="725"/>
      <c r="AF37" s="725"/>
      <c r="AG37" s="725"/>
      <c r="AI37" s="1102" t="s">
        <v>1000</v>
      </c>
      <c r="AJ37" s="1096" t="s">
        <v>1001</v>
      </c>
      <c r="AK37" s="1097">
        <f t="shared" si="24"/>
        <v>210102.61285644074</v>
      </c>
      <c r="AL37" s="1098">
        <f t="shared" si="4"/>
        <v>197966.44118201523</v>
      </c>
      <c r="AM37" s="1098">
        <f t="shared" si="5"/>
        <v>170435.07251262796</v>
      </c>
      <c r="AN37" s="1098">
        <f t="shared" si="6"/>
        <v>8592.1883750202796</v>
      </c>
      <c r="AO37" s="1098">
        <f t="shared" si="7"/>
        <v>2689.4719986761402</v>
      </c>
      <c r="AP37" s="1098">
        <f t="shared" si="8"/>
        <v>92399.219487590875</v>
      </c>
      <c r="AQ37" s="1098">
        <f t="shared" si="9"/>
        <v>66754.192651340578</v>
      </c>
      <c r="AR37" s="1098">
        <f t="shared" si="10"/>
        <v>27531.368669387371</v>
      </c>
      <c r="AS37" s="1098">
        <f t="shared" si="11"/>
        <v>9916.2918493746383</v>
      </c>
      <c r="AT37" s="1099">
        <f t="shared" si="12"/>
        <v>4445.9114851829736</v>
      </c>
      <c r="AU37" s="1100">
        <f t="shared" si="13"/>
        <v>1360.7041758239627</v>
      </c>
      <c r="AV37" s="1098">
        <f t="shared" si="14"/>
        <v>1141.4506699449103</v>
      </c>
      <c r="AW37" s="1098">
        <f t="shared" si="15"/>
        <v>1723.7901450244619</v>
      </c>
      <c r="AX37" s="1098">
        <f t="shared" si="16"/>
        <v>758.58909929676042</v>
      </c>
      <c r="AY37" s="1098">
        <f t="shared" si="17"/>
        <v>485.84627410156389</v>
      </c>
      <c r="AZ37" s="1098">
        <f t="shared" si="18"/>
        <v>5917.9782773093384</v>
      </c>
      <c r="BA37" s="1098">
        <f t="shared" si="19"/>
        <v>232.22772032591132</v>
      </c>
      <c r="BB37" s="1098">
        <f t="shared" si="20"/>
        <v>1595.4330776019963</v>
      </c>
      <c r="BC37" s="1098">
        <f t="shared" si="21"/>
        <v>31.085659108322421</v>
      </c>
      <c r="BD37" s="1098">
        <f t="shared" si="22"/>
        <v>9838.352085667173</v>
      </c>
      <c r="BE37" s="1101">
        <f t="shared" si="23"/>
        <v>13731.604752027657</v>
      </c>
      <c r="BG37" s="3658" t="s">
        <v>1001</v>
      </c>
      <c r="BH37" s="3659"/>
      <c r="BI37" s="2580">
        <v>210102612.85644075</v>
      </c>
      <c r="BJ37" s="2581">
        <v>197966441.18201524</v>
      </c>
      <c r="BK37" s="2581">
        <v>170435072.51262796</v>
      </c>
      <c r="BL37" s="2581">
        <v>8592188.3750202805</v>
      </c>
      <c r="BM37" s="2581">
        <v>2689471.9986761403</v>
      </c>
      <c r="BN37" s="2581">
        <v>92399219.487590879</v>
      </c>
      <c r="BO37" s="2581">
        <v>66754192.651340581</v>
      </c>
      <c r="BP37" s="2581">
        <v>27531368.66938737</v>
      </c>
      <c r="BQ37" s="2581">
        <v>9916291.8493746389</v>
      </c>
      <c r="BR37" s="2581">
        <v>4445911.4851829736</v>
      </c>
      <c r="BS37" s="2581">
        <v>1360704.1758239628</v>
      </c>
      <c r="BT37" s="2581">
        <v>1141450.6699449103</v>
      </c>
      <c r="BU37" s="2581">
        <v>1723790.1450244619</v>
      </c>
      <c r="BV37" s="2581">
        <v>758589.0992967604</v>
      </c>
      <c r="BW37" s="2581">
        <v>485846.2741015639</v>
      </c>
      <c r="BX37" s="2581">
        <v>5917978.2773093386</v>
      </c>
      <c r="BY37" s="2581">
        <v>232227.72032591133</v>
      </c>
      <c r="BZ37" s="2581">
        <v>1595433.0776019963</v>
      </c>
      <c r="CA37" s="2581">
        <v>31085.659108322419</v>
      </c>
      <c r="CB37" s="2581">
        <v>9838352.0856671724</v>
      </c>
      <c r="CC37" s="2582">
        <v>13731604.752027657</v>
      </c>
    </row>
    <row r="38" spans="1:81" ht="17.25" customHeight="1">
      <c r="A38" s="3093" t="s">
        <v>45</v>
      </c>
      <c r="B38" s="3093"/>
      <c r="C38" s="166"/>
      <c r="D38" s="162"/>
      <c r="E38" s="234">
        <f t="shared" ref="E38:N38" si="27">AK37</f>
        <v>210102.61285644074</v>
      </c>
      <c r="F38" s="660">
        <f t="shared" si="27"/>
        <v>197966.44118201523</v>
      </c>
      <c r="G38" s="660">
        <f t="shared" si="27"/>
        <v>170435.07251262796</v>
      </c>
      <c r="H38" s="660">
        <f t="shared" si="27"/>
        <v>8592.1883750202796</v>
      </c>
      <c r="I38" s="660">
        <f t="shared" si="27"/>
        <v>2689.4719986761402</v>
      </c>
      <c r="J38" s="660">
        <f t="shared" si="27"/>
        <v>92399.219487590875</v>
      </c>
      <c r="K38" s="660">
        <f t="shared" si="27"/>
        <v>66754.192651340578</v>
      </c>
      <c r="L38" s="660">
        <f t="shared" si="27"/>
        <v>27531.368669387371</v>
      </c>
      <c r="M38" s="660">
        <f t="shared" si="27"/>
        <v>9916.2918493746383</v>
      </c>
      <c r="N38" s="660">
        <f t="shared" si="27"/>
        <v>4445.9114851829736</v>
      </c>
      <c r="O38" s="3093" t="s">
        <v>45</v>
      </c>
      <c r="P38" s="3093"/>
      <c r="Q38" s="166"/>
      <c r="R38" s="1083"/>
      <c r="S38" s="652">
        <f t="shared" ref="S38:AC38" si="28">AU37</f>
        <v>1360.7041758239627</v>
      </c>
      <c r="T38" s="652">
        <f t="shared" si="28"/>
        <v>1141.4506699449103</v>
      </c>
      <c r="U38" s="652">
        <f t="shared" si="28"/>
        <v>1723.7901450244619</v>
      </c>
      <c r="V38" s="652">
        <f t="shared" si="28"/>
        <v>758.58909929676042</v>
      </c>
      <c r="W38" s="652">
        <f t="shared" si="28"/>
        <v>485.84627410156389</v>
      </c>
      <c r="X38" s="652">
        <f t="shared" si="28"/>
        <v>5917.9782773093384</v>
      </c>
      <c r="Y38" s="652">
        <f t="shared" si="28"/>
        <v>232.22772032591132</v>
      </c>
      <c r="Z38" s="652">
        <f t="shared" si="28"/>
        <v>1595.4330776019963</v>
      </c>
      <c r="AA38" s="652">
        <f t="shared" si="28"/>
        <v>31.085659108322421</v>
      </c>
      <c r="AB38" s="652">
        <f t="shared" si="28"/>
        <v>9838.352085667173</v>
      </c>
      <c r="AC38" s="660">
        <f t="shared" si="28"/>
        <v>13731.604752027657</v>
      </c>
      <c r="AE38" s="725"/>
      <c r="AF38" s="725"/>
      <c r="AG38" s="725"/>
      <c r="AI38" s="1102"/>
      <c r="AJ38" s="1096" t="s">
        <v>1002</v>
      </c>
      <c r="AK38" s="1097">
        <f t="shared" si="24"/>
        <v>31729.380335967035</v>
      </c>
      <c r="AL38" s="1098">
        <f t="shared" si="4"/>
        <v>29749.184345507332</v>
      </c>
      <c r="AM38" s="1098">
        <f t="shared" si="5"/>
        <v>26822.879177806277</v>
      </c>
      <c r="AN38" s="1098">
        <f t="shared" si="6"/>
        <v>766.71114051176858</v>
      </c>
      <c r="AO38" s="1098">
        <f t="shared" si="7"/>
        <v>205.76978063212877</v>
      </c>
      <c r="AP38" s="1098">
        <f t="shared" si="8"/>
        <v>14994.401852076262</v>
      </c>
      <c r="AQ38" s="1098">
        <f t="shared" si="9"/>
        <v>10855.996404586118</v>
      </c>
      <c r="AR38" s="1098">
        <f t="shared" si="10"/>
        <v>2926.3051677010544</v>
      </c>
      <c r="AS38" s="1098">
        <f t="shared" si="11"/>
        <v>1215.2451698638895</v>
      </c>
      <c r="AT38" s="1099">
        <f t="shared" si="12"/>
        <v>96.745956647797357</v>
      </c>
      <c r="AU38" s="1100">
        <f t="shared" si="13"/>
        <v>20.117048296287269</v>
      </c>
      <c r="AV38" s="1098">
        <f t="shared" si="14"/>
        <v>401.05544054639302</v>
      </c>
      <c r="AW38" s="1098">
        <f t="shared" si="15"/>
        <v>473.07410751927375</v>
      </c>
      <c r="AX38" s="1098">
        <f t="shared" si="16"/>
        <v>224.25261685413847</v>
      </c>
      <c r="AY38" s="1098">
        <f t="shared" si="17"/>
        <v>0</v>
      </c>
      <c r="AZ38" s="1098">
        <f t="shared" si="18"/>
        <v>0</v>
      </c>
      <c r="BA38" s="1098">
        <f t="shared" si="19"/>
        <v>0</v>
      </c>
      <c r="BB38" s="1098">
        <f t="shared" si="20"/>
        <v>0</v>
      </c>
      <c r="BC38" s="1098">
        <f t="shared" si="21"/>
        <v>0</v>
      </c>
      <c r="BD38" s="1098">
        <f t="shared" si="22"/>
        <v>1711.0599978371652</v>
      </c>
      <c r="BE38" s="1101">
        <f t="shared" si="23"/>
        <v>1980.1959904596961</v>
      </c>
      <c r="BG38" s="3658" t="s">
        <v>1002</v>
      </c>
      <c r="BH38" s="3659"/>
      <c r="BI38" s="2580">
        <v>31729380.335967034</v>
      </c>
      <c r="BJ38" s="2581">
        <v>29749184.345507331</v>
      </c>
      <c r="BK38" s="2581">
        <v>26822879.177806277</v>
      </c>
      <c r="BL38" s="2581">
        <v>766711.14051176852</v>
      </c>
      <c r="BM38" s="2581">
        <v>205769.78063212876</v>
      </c>
      <c r="BN38" s="2581">
        <v>14994401.852076262</v>
      </c>
      <c r="BO38" s="2581">
        <v>10855996.404586118</v>
      </c>
      <c r="BP38" s="2581">
        <v>2926305.1677010544</v>
      </c>
      <c r="BQ38" s="2581">
        <v>1215245.1698638895</v>
      </c>
      <c r="BR38" s="2581">
        <v>96745.956647797357</v>
      </c>
      <c r="BS38" s="2581">
        <v>20117.04829628727</v>
      </c>
      <c r="BT38" s="2581">
        <v>401055.44054639299</v>
      </c>
      <c r="BU38" s="2581">
        <v>473074.10751927376</v>
      </c>
      <c r="BV38" s="2581">
        <v>224252.61685413847</v>
      </c>
      <c r="BW38" s="2581">
        <v>0</v>
      </c>
      <c r="BX38" s="2581">
        <v>0</v>
      </c>
      <c r="BY38" s="2581">
        <v>0</v>
      </c>
      <c r="BZ38" s="2581">
        <v>0</v>
      </c>
      <c r="CA38" s="2581">
        <v>0</v>
      </c>
      <c r="CB38" s="2581">
        <v>1711059.9978371651</v>
      </c>
      <c r="CC38" s="2582">
        <v>1980195.9904596962</v>
      </c>
    </row>
    <row r="39" spans="1:81" ht="17.25" customHeight="1">
      <c r="A39" s="189"/>
      <c r="B39" s="155" t="s">
        <v>413</v>
      </c>
      <c r="C39" s="189"/>
      <c r="D39" s="162"/>
      <c r="E39" s="234">
        <f t="shared" ref="E39:N39" si="29">AK50</f>
        <v>393383.07473832538</v>
      </c>
      <c r="F39" s="660">
        <f t="shared" si="29"/>
        <v>374372.55636456632</v>
      </c>
      <c r="G39" s="660">
        <f t="shared" si="29"/>
        <v>320153.6227229613</v>
      </c>
      <c r="H39" s="660">
        <f t="shared" si="29"/>
        <v>16073.051629002724</v>
      </c>
      <c r="I39" s="660">
        <f t="shared" si="29"/>
        <v>3640.2448736367605</v>
      </c>
      <c r="J39" s="654">
        <f t="shared" si="29"/>
        <v>172980.45394719942</v>
      </c>
      <c r="K39" s="1103">
        <f t="shared" si="29"/>
        <v>127459.87227312241</v>
      </c>
      <c r="L39" s="660">
        <f t="shared" si="29"/>
        <v>54218.933641605225</v>
      </c>
      <c r="M39" s="660">
        <f t="shared" si="29"/>
        <v>18128.998943893548</v>
      </c>
      <c r="N39" s="660">
        <f t="shared" si="29"/>
        <v>9019.7682695043932</v>
      </c>
      <c r="O39" s="189"/>
      <c r="P39" s="155" t="s">
        <v>15</v>
      </c>
      <c r="Q39" s="189"/>
      <c r="R39" s="1083"/>
      <c r="S39" s="652">
        <f t="shared" ref="S39:AC39" si="30">AU50</f>
        <v>2395.670051621747</v>
      </c>
      <c r="T39" s="652">
        <f t="shared" si="30"/>
        <v>1790.5977206640011</v>
      </c>
      <c r="U39" s="652">
        <f t="shared" si="30"/>
        <v>2735.169196513174</v>
      </c>
      <c r="V39" s="652">
        <f t="shared" si="30"/>
        <v>1156.825127653749</v>
      </c>
      <c r="W39" s="652">
        <f t="shared" si="30"/>
        <v>1030.9685779364838</v>
      </c>
      <c r="X39" s="652">
        <f t="shared" si="30"/>
        <v>9989.1188183956911</v>
      </c>
      <c r="Y39" s="652">
        <f t="shared" si="30"/>
        <v>529.4808200079965</v>
      </c>
      <c r="Z39" s="652">
        <f t="shared" si="30"/>
        <v>2651.3945023529591</v>
      </c>
      <c r="AA39" s="652">
        <f t="shared" si="30"/>
        <v>53.508397126375556</v>
      </c>
      <c r="AB39" s="652">
        <f t="shared" si="30"/>
        <v>22866.432159828648</v>
      </c>
      <c r="AC39" s="660">
        <f t="shared" si="30"/>
        <v>21661.912876111837</v>
      </c>
      <c r="AE39" s="725"/>
      <c r="AF39" s="725"/>
      <c r="AG39" s="725"/>
      <c r="AI39" s="1102" t="s">
        <v>1003</v>
      </c>
      <c r="AJ39" s="1096" t="s">
        <v>1004</v>
      </c>
      <c r="AK39" s="1097">
        <f t="shared" si="24"/>
        <v>284164.94962799916</v>
      </c>
      <c r="AL39" s="1098">
        <f t="shared" si="4"/>
        <v>267926.36816507735</v>
      </c>
      <c r="AM39" s="1098">
        <f t="shared" si="5"/>
        <v>229126.35268588521</v>
      </c>
      <c r="AN39" s="1098">
        <f t="shared" si="6"/>
        <v>22540.646664074775</v>
      </c>
      <c r="AO39" s="1098">
        <f t="shared" si="7"/>
        <v>1222.315174762866</v>
      </c>
      <c r="AP39" s="1098">
        <f t="shared" si="8"/>
        <v>119223.29894251554</v>
      </c>
      <c r="AQ39" s="1098">
        <f t="shared" si="9"/>
        <v>86140.091904532062</v>
      </c>
      <c r="AR39" s="1098">
        <f t="shared" si="10"/>
        <v>38800.015479192087</v>
      </c>
      <c r="AS39" s="1098">
        <f t="shared" si="11"/>
        <v>15277.660504364301</v>
      </c>
      <c r="AT39" s="1099">
        <f t="shared" si="12"/>
        <v>8136.9872173398844</v>
      </c>
      <c r="AU39" s="1100">
        <f t="shared" si="13"/>
        <v>2474.1590363775354</v>
      </c>
      <c r="AV39" s="1098">
        <f t="shared" si="14"/>
        <v>1738.4854059821291</v>
      </c>
      <c r="AW39" s="1098">
        <f t="shared" si="15"/>
        <v>2255.0752543373405</v>
      </c>
      <c r="AX39" s="1098">
        <f t="shared" si="16"/>
        <v>513.95218598292308</v>
      </c>
      <c r="AY39" s="1098">
        <f t="shared" si="17"/>
        <v>159.00140434448772</v>
      </c>
      <c r="AZ39" s="1098">
        <f t="shared" si="18"/>
        <v>5570.7218049745497</v>
      </c>
      <c r="BA39" s="1098">
        <f t="shared" si="19"/>
        <v>53.206457391522427</v>
      </c>
      <c r="BB39" s="1098">
        <f t="shared" si="20"/>
        <v>401.56612019803606</v>
      </c>
      <c r="BC39" s="1098">
        <f t="shared" si="21"/>
        <v>17.867381289273027</v>
      </c>
      <c r="BD39" s="1098">
        <f t="shared" si="22"/>
        <v>17478.993210974408</v>
      </c>
      <c r="BE39" s="1101">
        <f t="shared" si="23"/>
        <v>16640.147583119789</v>
      </c>
      <c r="BG39" s="3658" t="s">
        <v>1004</v>
      </c>
      <c r="BH39" s="3659"/>
      <c r="BI39" s="2580">
        <v>284164949.62799919</v>
      </c>
      <c r="BJ39" s="2581">
        <v>267926368.16507736</v>
      </c>
      <c r="BK39" s="2581">
        <v>229126352.68588522</v>
      </c>
      <c r="BL39" s="2581">
        <v>22540646.664074775</v>
      </c>
      <c r="BM39" s="2581">
        <v>1222315.174762866</v>
      </c>
      <c r="BN39" s="2581">
        <v>119223298.94251554</v>
      </c>
      <c r="BO39" s="2581">
        <v>86140091.90453206</v>
      </c>
      <c r="BP39" s="2581">
        <v>38800015.479192086</v>
      </c>
      <c r="BQ39" s="2581">
        <v>15277660.504364301</v>
      </c>
      <c r="BR39" s="2581">
        <v>8136987.2173398845</v>
      </c>
      <c r="BS39" s="2581">
        <v>2474159.0363775352</v>
      </c>
      <c r="BT39" s="2581">
        <v>1738485.405982129</v>
      </c>
      <c r="BU39" s="2581">
        <v>2255075.2543373406</v>
      </c>
      <c r="BV39" s="2581">
        <v>513952.18598292314</v>
      </c>
      <c r="BW39" s="2581">
        <v>159001.40434448773</v>
      </c>
      <c r="BX39" s="2581">
        <v>5570721.8049745494</v>
      </c>
      <c r="BY39" s="2581">
        <v>53206.457391522425</v>
      </c>
      <c r="BZ39" s="2581">
        <v>401566.12019803608</v>
      </c>
      <c r="CA39" s="2581">
        <v>17867.381289273028</v>
      </c>
      <c r="CB39" s="2581">
        <v>17478993.210974406</v>
      </c>
      <c r="CC39" s="2582">
        <v>16640147.583119791</v>
      </c>
    </row>
    <row r="40" spans="1:81" ht="17.25" customHeight="1">
      <c r="A40" s="156"/>
      <c r="B40" s="156" t="s">
        <v>2351</v>
      </c>
      <c r="C40" s="156"/>
      <c r="D40" s="165"/>
      <c r="E40" s="234">
        <f t="shared" ref="E40:N43" si="31">AK39</f>
        <v>284164.94962799916</v>
      </c>
      <c r="F40" s="660">
        <f t="shared" si="31"/>
        <v>267926.36816507735</v>
      </c>
      <c r="G40" s="660">
        <f t="shared" si="31"/>
        <v>229126.35268588521</v>
      </c>
      <c r="H40" s="660">
        <f t="shared" si="31"/>
        <v>22540.646664074775</v>
      </c>
      <c r="I40" s="660">
        <f t="shared" si="31"/>
        <v>1222.315174762866</v>
      </c>
      <c r="J40" s="660">
        <f t="shared" si="31"/>
        <v>119223.29894251554</v>
      </c>
      <c r="K40" s="660">
        <f t="shared" si="31"/>
        <v>86140.091904532062</v>
      </c>
      <c r="L40" s="660">
        <f t="shared" si="31"/>
        <v>38800.015479192087</v>
      </c>
      <c r="M40" s="660">
        <f t="shared" si="31"/>
        <v>15277.660504364301</v>
      </c>
      <c r="N40" s="660">
        <f t="shared" si="31"/>
        <v>8136.9872173398844</v>
      </c>
      <c r="O40" s="156"/>
      <c r="P40" s="156" t="s">
        <v>2295</v>
      </c>
      <c r="Q40" s="156"/>
      <c r="R40" s="1089"/>
      <c r="S40" s="652">
        <f t="shared" ref="S40:AC43" si="32">AU39</f>
        <v>2474.1590363775354</v>
      </c>
      <c r="T40" s="652">
        <f t="shared" si="32"/>
        <v>1738.4854059821291</v>
      </c>
      <c r="U40" s="652">
        <f t="shared" si="32"/>
        <v>2255.0752543373405</v>
      </c>
      <c r="V40" s="652">
        <f t="shared" si="32"/>
        <v>513.95218598292308</v>
      </c>
      <c r="W40" s="652">
        <f t="shared" si="32"/>
        <v>159.00140434448772</v>
      </c>
      <c r="X40" s="652">
        <f t="shared" si="32"/>
        <v>5570.7218049745497</v>
      </c>
      <c r="Y40" s="652">
        <f t="shared" si="32"/>
        <v>53.206457391522427</v>
      </c>
      <c r="Z40" s="652">
        <f t="shared" si="32"/>
        <v>401.56612019803606</v>
      </c>
      <c r="AA40" s="652">
        <f t="shared" si="32"/>
        <v>17.867381289273027</v>
      </c>
      <c r="AB40" s="652">
        <f t="shared" si="32"/>
        <v>17478.993210974408</v>
      </c>
      <c r="AC40" s="660">
        <f t="shared" si="32"/>
        <v>16640.147583119789</v>
      </c>
      <c r="AE40" s="725"/>
      <c r="AF40" s="725"/>
      <c r="AG40" s="725"/>
      <c r="AI40" s="1102"/>
      <c r="AJ40" s="1096" t="s">
        <v>1005</v>
      </c>
      <c r="AK40" s="1097">
        <f t="shared" si="24"/>
        <v>1103232.4342228265</v>
      </c>
      <c r="AL40" s="1098">
        <f t="shared" si="4"/>
        <v>1064826.4008849093</v>
      </c>
      <c r="AM40" s="1098">
        <f t="shared" si="5"/>
        <v>892688.03025904787</v>
      </c>
      <c r="AN40" s="1098">
        <f t="shared" si="6"/>
        <v>19053.596318857388</v>
      </c>
      <c r="AO40" s="1098">
        <f t="shared" si="7"/>
        <v>12570.726263151601</v>
      </c>
      <c r="AP40" s="1098">
        <f t="shared" si="8"/>
        <v>480890.35860132833</v>
      </c>
      <c r="AQ40" s="1098">
        <f t="shared" si="9"/>
        <v>380173.3490757104</v>
      </c>
      <c r="AR40" s="1098">
        <f t="shared" si="10"/>
        <v>172138.37062586148</v>
      </c>
      <c r="AS40" s="1098">
        <f t="shared" si="11"/>
        <v>49283.365182356363</v>
      </c>
      <c r="AT40" s="1099">
        <f t="shared" si="12"/>
        <v>25150.228273419973</v>
      </c>
      <c r="AU40" s="1100">
        <f t="shared" si="13"/>
        <v>5430.6180148586509</v>
      </c>
      <c r="AV40" s="1098">
        <f t="shared" si="14"/>
        <v>4047.3004729925369</v>
      </c>
      <c r="AW40" s="1098">
        <f t="shared" si="15"/>
        <v>7604.8683033416337</v>
      </c>
      <c r="AX40" s="1098">
        <f t="shared" si="16"/>
        <v>4237.3108033475628</v>
      </c>
      <c r="AY40" s="1098">
        <f t="shared" si="17"/>
        <v>2813.0393143960059</v>
      </c>
      <c r="AZ40" s="1098">
        <f t="shared" si="18"/>
        <v>36683.972651046206</v>
      </c>
      <c r="BA40" s="1098">
        <f t="shared" si="19"/>
        <v>2316.1979184123566</v>
      </c>
      <c r="BB40" s="1098">
        <f t="shared" si="20"/>
        <v>12117.839553223213</v>
      </c>
      <c r="BC40" s="1098">
        <f t="shared" si="21"/>
        <v>200.91847720286538</v>
      </c>
      <c r="BD40" s="1098">
        <f t="shared" si="22"/>
        <v>71536.076843620525</v>
      </c>
      <c r="BE40" s="1101">
        <f t="shared" si="23"/>
        <v>50523.872891140345</v>
      </c>
      <c r="BG40" s="3658" t="s">
        <v>1005</v>
      </c>
      <c r="BH40" s="3659"/>
      <c r="BI40" s="2580">
        <v>1103232434.2228265</v>
      </c>
      <c r="BJ40" s="2581">
        <v>1064826400.8849094</v>
      </c>
      <c r="BK40" s="2581">
        <v>892688030.25904787</v>
      </c>
      <c r="BL40" s="2581">
        <v>19053596.318857387</v>
      </c>
      <c r="BM40" s="2581">
        <v>12570726.263151601</v>
      </c>
      <c r="BN40" s="2581">
        <v>480890358.60132831</v>
      </c>
      <c r="BO40" s="2581">
        <v>380173349.07571042</v>
      </c>
      <c r="BP40" s="2581">
        <v>172138370.6258615</v>
      </c>
      <c r="BQ40" s="2581">
        <v>49283365.182356365</v>
      </c>
      <c r="BR40" s="2581">
        <v>25150228.273419973</v>
      </c>
      <c r="BS40" s="2581">
        <v>5430618.014858651</v>
      </c>
      <c r="BT40" s="2581">
        <v>4047300.4729925371</v>
      </c>
      <c r="BU40" s="2581">
        <v>7604868.3033416336</v>
      </c>
      <c r="BV40" s="2581">
        <v>4237310.8033475624</v>
      </c>
      <c r="BW40" s="2581">
        <v>2813039.3143960061</v>
      </c>
      <c r="BX40" s="2581">
        <v>36683972.651046209</v>
      </c>
      <c r="BY40" s="2581">
        <v>2316197.9184123566</v>
      </c>
      <c r="BZ40" s="2581">
        <v>12117839.553223213</v>
      </c>
      <c r="CA40" s="2581">
        <v>200918.47720286538</v>
      </c>
      <c r="CB40" s="2581">
        <v>71536076.843620524</v>
      </c>
      <c r="CC40" s="2582">
        <v>50523872.891140342</v>
      </c>
    </row>
    <row r="41" spans="1:81" ht="17.25" customHeight="1">
      <c r="A41" s="156"/>
      <c r="B41" s="156" t="s">
        <v>2559</v>
      </c>
      <c r="C41" s="156"/>
      <c r="D41" s="165"/>
      <c r="E41" s="234">
        <f t="shared" si="31"/>
        <v>1103232.4342228265</v>
      </c>
      <c r="F41" s="660">
        <f t="shared" si="31"/>
        <v>1064826.4008849093</v>
      </c>
      <c r="G41" s="660">
        <f t="shared" si="31"/>
        <v>892688.03025904787</v>
      </c>
      <c r="H41" s="660">
        <f t="shared" si="31"/>
        <v>19053.596318857388</v>
      </c>
      <c r="I41" s="660">
        <f t="shared" si="31"/>
        <v>12570.726263151601</v>
      </c>
      <c r="J41" s="660">
        <f t="shared" si="31"/>
        <v>480890.35860132833</v>
      </c>
      <c r="K41" s="660">
        <f t="shared" si="31"/>
        <v>380173.3490757104</v>
      </c>
      <c r="L41" s="660">
        <f t="shared" si="31"/>
        <v>172138.37062586148</v>
      </c>
      <c r="M41" s="660">
        <f t="shared" si="31"/>
        <v>49283.365182356363</v>
      </c>
      <c r="N41" s="660">
        <f t="shared" si="31"/>
        <v>25150.228273419973</v>
      </c>
      <c r="O41" s="156"/>
      <c r="P41" s="156" t="s">
        <v>2795</v>
      </c>
      <c r="Q41" s="156"/>
      <c r="R41" s="1089"/>
      <c r="S41" s="652">
        <f t="shared" si="32"/>
        <v>5430.6180148586509</v>
      </c>
      <c r="T41" s="652">
        <f t="shared" si="32"/>
        <v>4047.3004729925369</v>
      </c>
      <c r="U41" s="652">
        <f t="shared" si="32"/>
        <v>7604.8683033416337</v>
      </c>
      <c r="V41" s="652">
        <f t="shared" si="32"/>
        <v>4237.3108033475628</v>
      </c>
      <c r="W41" s="652">
        <f t="shared" si="32"/>
        <v>2813.0393143960059</v>
      </c>
      <c r="X41" s="652">
        <f t="shared" si="32"/>
        <v>36683.972651046206</v>
      </c>
      <c r="Y41" s="652">
        <f t="shared" si="32"/>
        <v>2316.1979184123566</v>
      </c>
      <c r="Z41" s="652">
        <f t="shared" si="32"/>
        <v>12117.839553223213</v>
      </c>
      <c r="AA41" s="652">
        <f t="shared" si="32"/>
        <v>200.91847720286538</v>
      </c>
      <c r="AB41" s="652">
        <f t="shared" si="32"/>
        <v>71536.076843620525</v>
      </c>
      <c r="AC41" s="660">
        <f t="shared" si="32"/>
        <v>50523.872891140345</v>
      </c>
      <c r="AE41" s="725"/>
      <c r="AF41" s="725"/>
      <c r="AG41" s="725"/>
      <c r="AI41" s="1102"/>
      <c r="AJ41" s="1096" t="s">
        <v>1006</v>
      </c>
      <c r="AK41" s="1097">
        <f t="shared" si="24"/>
        <v>222483.21653507391</v>
      </c>
      <c r="AL41" s="1098">
        <f t="shared" si="4"/>
        <v>208722.94195182499</v>
      </c>
      <c r="AM41" s="1098">
        <f t="shared" si="5"/>
        <v>188850.59672793242</v>
      </c>
      <c r="AN41" s="1098">
        <f t="shared" si="6"/>
        <v>17136.657327532947</v>
      </c>
      <c r="AO41" s="1098">
        <f t="shared" si="7"/>
        <v>1830.2634788528151</v>
      </c>
      <c r="AP41" s="1098">
        <f t="shared" si="8"/>
        <v>107146.96271734794</v>
      </c>
      <c r="AQ41" s="1098">
        <f t="shared" si="9"/>
        <v>62736.713204198692</v>
      </c>
      <c r="AR41" s="1098">
        <f t="shared" si="10"/>
        <v>19872.345223892604</v>
      </c>
      <c r="AS41" s="1098">
        <f t="shared" si="11"/>
        <v>9708.3460196376673</v>
      </c>
      <c r="AT41" s="1099">
        <f t="shared" si="12"/>
        <v>4558.2161783851052</v>
      </c>
      <c r="AU41" s="1100">
        <f t="shared" si="13"/>
        <v>1607.3599627573947</v>
      </c>
      <c r="AV41" s="1098">
        <f t="shared" si="14"/>
        <v>1141.6918922891934</v>
      </c>
      <c r="AW41" s="1098">
        <f t="shared" si="15"/>
        <v>966.73832768843874</v>
      </c>
      <c r="AX41" s="1098">
        <f t="shared" si="16"/>
        <v>253.31757252373856</v>
      </c>
      <c r="AY41" s="1098">
        <f t="shared" si="17"/>
        <v>1181.0220859937974</v>
      </c>
      <c r="AZ41" s="1098">
        <f t="shared" si="18"/>
        <v>1302.6275536274002</v>
      </c>
      <c r="BA41" s="1098">
        <f t="shared" si="19"/>
        <v>123.87069166347926</v>
      </c>
      <c r="BB41" s="1098">
        <f t="shared" si="20"/>
        <v>23.14140575321105</v>
      </c>
      <c r="BC41" s="1098">
        <f t="shared" si="21"/>
        <v>9.836226040876026</v>
      </c>
      <c r="BD41" s="1098">
        <f t="shared" si="22"/>
        <v>8704.523327169969</v>
      </c>
      <c r="BE41" s="1101">
        <f t="shared" si="23"/>
        <v>13783.415989002124</v>
      </c>
      <c r="BG41" s="3658" t="s">
        <v>1006</v>
      </c>
      <c r="BH41" s="3659"/>
      <c r="BI41" s="2580">
        <v>222483216.53507391</v>
      </c>
      <c r="BJ41" s="2581">
        <v>208722941.95182499</v>
      </c>
      <c r="BK41" s="2581">
        <v>188850596.72793242</v>
      </c>
      <c r="BL41" s="2581">
        <v>17136657.327532947</v>
      </c>
      <c r="BM41" s="2581">
        <v>1830263.478852815</v>
      </c>
      <c r="BN41" s="2581">
        <v>107146962.71734793</v>
      </c>
      <c r="BO41" s="2581">
        <v>62736713.204198688</v>
      </c>
      <c r="BP41" s="2581">
        <v>19872345.223892603</v>
      </c>
      <c r="BQ41" s="2581">
        <v>9708346.0196376666</v>
      </c>
      <c r="BR41" s="2581">
        <v>4558216.178385105</v>
      </c>
      <c r="BS41" s="2581">
        <v>1607359.9627573946</v>
      </c>
      <c r="BT41" s="2581">
        <v>1141691.8922891933</v>
      </c>
      <c r="BU41" s="2581">
        <v>966738.3276884387</v>
      </c>
      <c r="BV41" s="2581">
        <v>253317.57252373855</v>
      </c>
      <c r="BW41" s="2581">
        <v>1181022.0859937975</v>
      </c>
      <c r="BX41" s="2581">
        <v>1302627.5536274002</v>
      </c>
      <c r="BY41" s="2581">
        <v>123870.69166347926</v>
      </c>
      <c r="BZ41" s="2581">
        <v>23141.405753211049</v>
      </c>
      <c r="CA41" s="2581">
        <v>9836.2260408760267</v>
      </c>
      <c r="CB41" s="2581">
        <v>8704523.3271699697</v>
      </c>
      <c r="CC41" s="2582">
        <v>13783415.989002123</v>
      </c>
    </row>
    <row r="42" spans="1:81" ht="17.25" customHeight="1">
      <c r="A42" s="156"/>
      <c r="B42" s="156" t="s">
        <v>2256</v>
      </c>
      <c r="C42" s="156"/>
      <c r="D42" s="165"/>
      <c r="E42" s="234">
        <f t="shared" si="31"/>
        <v>222483.21653507391</v>
      </c>
      <c r="F42" s="660">
        <f t="shared" si="31"/>
        <v>208722.94195182499</v>
      </c>
      <c r="G42" s="660">
        <f t="shared" si="31"/>
        <v>188850.59672793242</v>
      </c>
      <c r="H42" s="660">
        <f t="shared" si="31"/>
        <v>17136.657327532947</v>
      </c>
      <c r="I42" s="660">
        <f t="shared" si="31"/>
        <v>1830.2634788528151</v>
      </c>
      <c r="J42" s="660">
        <f t="shared" si="31"/>
        <v>107146.96271734794</v>
      </c>
      <c r="K42" s="660">
        <f t="shared" si="31"/>
        <v>62736.713204198692</v>
      </c>
      <c r="L42" s="660">
        <f t="shared" si="31"/>
        <v>19872.345223892604</v>
      </c>
      <c r="M42" s="660">
        <f t="shared" si="31"/>
        <v>9708.3460196376673</v>
      </c>
      <c r="N42" s="660">
        <f t="shared" si="31"/>
        <v>4558.2161783851052</v>
      </c>
      <c r="O42" s="156"/>
      <c r="P42" s="156" t="s">
        <v>2266</v>
      </c>
      <c r="Q42" s="156"/>
      <c r="R42" s="1089"/>
      <c r="S42" s="652">
        <f t="shared" si="32"/>
        <v>1607.3599627573947</v>
      </c>
      <c r="T42" s="652">
        <f t="shared" si="32"/>
        <v>1141.6918922891934</v>
      </c>
      <c r="U42" s="652">
        <f t="shared" si="32"/>
        <v>966.73832768843874</v>
      </c>
      <c r="V42" s="652">
        <f t="shared" si="32"/>
        <v>253.31757252373856</v>
      </c>
      <c r="W42" s="652">
        <f t="shared" si="32"/>
        <v>1181.0220859937974</v>
      </c>
      <c r="X42" s="652">
        <f t="shared" si="32"/>
        <v>1302.6275536274002</v>
      </c>
      <c r="Y42" s="652">
        <f t="shared" si="32"/>
        <v>123.87069166347926</v>
      </c>
      <c r="Z42" s="652">
        <f t="shared" si="32"/>
        <v>23.14140575321105</v>
      </c>
      <c r="AA42" s="652">
        <f t="shared" si="32"/>
        <v>9.836226040876026</v>
      </c>
      <c r="AB42" s="652">
        <f t="shared" si="32"/>
        <v>8704.523327169969</v>
      </c>
      <c r="AC42" s="660">
        <f t="shared" si="32"/>
        <v>13783.415989002124</v>
      </c>
      <c r="AE42" s="725"/>
      <c r="AF42" s="725"/>
      <c r="AG42" s="725"/>
      <c r="AI42" s="1102"/>
      <c r="AJ42" s="1096" t="s">
        <v>1007</v>
      </c>
      <c r="AK42" s="1097">
        <f t="shared" si="24"/>
        <v>115242.44979023559</v>
      </c>
      <c r="AL42" s="1098">
        <f t="shared" si="4"/>
        <v>103518.60394335995</v>
      </c>
      <c r="AM42" s="1098">
        <f t="shared" si="5"/>
        <v>92866.475161750815</v>
      </c>
      <c r="AN42" s="1098">
        <f t="shared" si="6"/>
        <v>5986.2430537278333</v>
      </c>
      <c r="AO42" s="1098">
        <f t="shared" si="7"/>
        <v>923.47297814624301</v>
      </c>
      <c r="AP42" s="1098">
        <f t="shared" si="8"/>
        <v>51375.318881151128</v>
      </c>
      <c r="AQ42" s="1098">
        <f t="shared" si="9"/>
        <v>34581.440248725623</v>
      </c>
      <c r="AR42" s="1098">
        <f t="shared" si="10"/>
        <v>10652.128781609112</v>
      </c>
      <c r="AS42" s="1098">
        <f t="shared" si="11"/>
        <v>4731.3033903295218</v>
      </c>
      <c r="AT42" s="1099">
        <f t="shared" si="12"/>
        <v>1553.464726121837</v>
      </c>
      <c r="AU42" s="1100">
        <f t="shared" si="13"/>
        <v>686.7926540728547</v>
      </c>
      <c r="AV42" s="1098">
        <f t="shared" si="14"/>
        <v>693.87469701930354</v>
      </c>
      <c r="AW42" s="1098">
        <f t="shared" si="15"/>
        <v>1094.5768584467448</v>
      </c>
      <c r="AX42" s="1098">
        <f t="shared" si="16"/>
        <v>276.62415744908856</v>
      </c>
      <c r="AY42" s="1098">
        <f t="shared" si="17"/>
        <v>425.97029721969295</v>
      </c>
      <c r="AZ42" s="1098">
        <f t="shared" si="18"/>
        <v>1941.8916469648304</v>
      </c>
      <c r="BA42" s="1098">
        <f t="shared" si="19"/>
        <v>18.226709124951267</v>
      </c>
      <c r="BB42" s="1098">
        <f t="shared" si="20"/>
        <v>97.698061066400186</v>
      </c>
      <c r="BC42" s="1098">
        <f t="shared" si="21"/>
        <v>16.914543822514855</v>
      </c>
      <c r="BD42" s="1098">
        <f t="shared" si="22"/>
        <v>3846.094430300896</v>
      </c>
      <c r="BE42" s="1101">
        <f t="shared" si="23"/>
        <v>11821.543907942103</v>
      </c>
      <c r="BG42" s="3658" t="s">
        <v>1007</v>
      </c>
      <c r="BH42" s="3659"/>
      <c r="BI42" s="2580">
        <v>115242449.79023559</v>
      </c>
      <c r="BJ42" s="2581">
        <v>103518603.94335996</v>
      </c>
      <c r="BK42" s="2581">
        <v>92866475.161750808</v>
      </c>
      <c r="BL42" s="2581">
        <v>5986243.0537278336</v>
      </c>
      <c r="BM42" s="2581">
        <v>923472.97814624303</v>
      </c>
      <c r="BN42" s="2581">
        <v>51375318.881151125</v>
      </c>
      <c r="BO42" s="2581">
        <v>34581440.248725623</v>
      </c>
      <c r="BP42" s="2581">
        <v>10652128.781609112</v>
      </c>
      <c r="BQ42" s="2581">
        <v>4731303.3903295221</v>
      </c>
      <c r="BR42" s="2581">
        <v>1553464.726121837</v>
      </c>
      <c r="BS42" s="2581">
        <v>686792.65407285467</v>
      </c>
      <c r="BT42" s="2581">
        <v>693874.69701930357</v>
      </c>
      <c r="BU42" s="2581">
        <v>1094576.8584467447</v>
      </c>
      <c r="BV42" s="2581">
        <v>276624.15744908858</v>
      </c>
      <c r="BW42" s="2581">
        <v>425970.29721969296</v>
      </c>
      <c r="BX42" s="2581">
        <v>1941891.6469648303</v>
      </c>
      <c r="BY42" s="2581">
        <v>18226.709124951267</v>
      </c>
      <c r="BZ42" s="2581">
        <v>97698.061066400187</v>
      </c>
      <c r="CA42" s="2581">
        <v>16914.543822514854</v>
      </c>
      <c r="CB42" s="2581">
        <v>3846094.4303008961</v>
      </c>
      <c r="CC42" s="2582">
        <v>11821543.907942103</v>
      </c>
    </row>
    <row r="43" spans="1:81" ht="17.25" customHeight="1">
      <c r="A43" s="156"/>
      <c r="B43" s="156" t="s">
        <v>2353</v>
      </c>
      <c r="C43" s="156"/>
      <c r="D43" s="165"/>
      <c r="E43" s="234">
        <f t="shared" si="31"/>
        <v>115242.44979023559</v>
      </c>
      <c r="F43" s="660">
        <f t="shared" si="31"/>
        <v>103518.60394335995</v>
      </c>
      <c r="G43" s="660">
        <f t="shared" si="31"/>
        <v>92866.475161750815</v>
      </c>
      <c r="H43" s="660">
        <f t="shared" si="31"/>
        <v>5986.2430537278333</v>
      </c>
      <c r="I43" s="660">
        <f t="shared" si="31"/>
        <v>923.47297814624301</v>
      </c>
      <c r="J43" s="660">
        <f t="shared" si="31"/>
        <v>51375.318881151128</v>
      </c>
      <c r="K43" s="660">
        <f t="shared" si="31"/>
        <v>34581.440248725623</v>
      </c>
      <c r="L43" s="660">
        <f t="shared" si="31"/>
        <v>10652.128781609112</v>
      </c>
      <c r="M43" s="660">
        <f t="shared" si="31"/>
        <v>4731.3033903295218</v>
      </c>
      <c r="N43" s="660">
        <f t="shared" si="31"/>
        <v>1553.464726121837</v>
      </c>
      <c r="O43" s="156"/>
      <c r="P43" s="156" t="s">
        <v>2560</v>
      </c>
      <c r="Q43" s="156"/>
      <c r="R43" s="1089"/>
      <c r="S43" s="652">
        <f t="shared" si="32"/>
        <v>686.7926540728547</v>
      </c>
      <c r="T43" s="652">
        <f t="shared" si="32"/>
        <v>693.87469701930354</v>
      </c>
      <c r="U43" s="652">
        <f t="shared" si="32"/>
        <v>1094.5768584467448</v>
      </c>
      <c r="V43" s="652">
        <f t="shared" si="32"/>
        <v>276.62415744908856</v>
      </c>
      <c r="W43" s="652">
        <f t="shared" si="32"/>
        <v>425.97029721969295</v>
      </c>
      <c r="X43" s="652">
        <f t="shared" si="32"/>
        <v>1941.8916469648304</v>
      </c>
      <c r="Y43" s="652">
        <f t="shared" si="32"/>
        <v>18.226709124951267</v>
      </c>
      <c r="Z43" s="652">
        <f t="shared" si="32"/>
        <v>97.698061066400186</v>
      </c>
      <c r="AA43" s="652">
        <f t="shared" si="32"/>
        <v>16.914543822514855</v>
      </c>
      <c r="AB43" s="652">
        <f t="shared" si="32"/>
        <v>3846.094430300896</v>
      </c>
      <c r="AC43" s="660">
        <f t="shared" si="32"/>
        <v>11821.543907942103</v>
      </c>
      <c r="AE43" s="725"/>
      <c r="AF43" s="725"/>
      <c r="AG43" s="725"/>
      <c r="AI43" s="1102"/>
      <c r="AJ43" s="1096" t="s">
        <v>1008</v>
      </c>
      <c r="AK43" s="1097">
        <f t="shared" si="24"/>
        <v>176208.89671559358</v>
      </c>
      <c r="AL43" s="1098">
        <f t="shared" si="4"/>
        <v>166875.26889618195</v>
      </c>
      <c r="AM43" s="1098">
        <f t="shared" si="5"/>
        <v>144237.5937353629</v>
      </c>
      <c r="AN43" s="1098">
        <f t="shared" si="6"/>
        <v>6898.0290498820932</v>
      </c>
      <c r="AO43" s="1098">
        <f t="shared" si="7"/>
        <v>4157.3762400300993</v>
      </c>
      <c r="AP43" s="1098">
        <f t="shared" si="8"/>
        <v>68421.215696660467</v>
      </c>
      <c r="AQ43" s="1098">
        <f t="shared" si="9"/>
        <v>64760.97274879022</v>
      </c>
      <c r="AR43" s="1098">
        <f t="shared" si="10"/>
        <v>22637.675160819057</v>
      </c>
      <c r="AS43" s="1098">
        <f t="shared" si="11"/>
        <v>8640.9536773716245</v>
      </c>
      <c r="AT43" s="1099">
        <f t="shared" si="12"/>
        <v>3346.0626547813986</v>
      </c>
      <c r="AU43" s="1100">
        <f t="shared" si="13"/>
        <v>1595.0885172999563</v>
      </c>
      <c r="AV43" s="1098">
        <f t="shared" si="14"/>
        <v>1002.6059256203196</v>
      </c>
      <c r="AW43" s="1098">
        <f t="shared" si="15"/>
        <v>1325.2096024456657</v>
      </c>
      <c r="AX43" s="1098">
        <f t="shared" si="16"/>
        <v>944.9746325971247</v>
      </c>
      <c r="AY43" s="1098">
        <f t="shared" si="17"/>
        <v>427.01234462716343</v>
      </c>
      <c r="AZ43" s="1098">
        <f t="shared" si="18"/>
        <v>6794.2425251658578</v>
      </c>
      <c r="BA43" s="1098">
        <f t="shared" si="19"/>
        <v>37.783227310952597</v>
      </c>
      <c r="BB43" s="1098">
        <f t="shared" si="20"/>
        <v>2314.5606186705181</v>
      </c>
      <c r="BC43" s="1098">
        <f t="shared" si="21"/>
        <v>67.166520998780527</v>
      </c>
      <c r="BD43" s="1098">
        <f t="shared" si="22"/>
        <v>4782.9685913013227</v>
      </c>
      <c r="BE43" s="1101">
        <f t="shared" si="23"/>
        <v>11648.188438082085</v>
      </c>
      <c r="BG43" s="3658" t="s">
        <v>1008</v>
      </c>
      <c r="BH43" s="3659"/>
      <c r="BI43" s="2580">
        <v>176208896.71559358</v>
      </c>
      <c r="BJ43" s="2581">
        <v>166875268.89618194</v>
      </c>
      <c r="BK43" s="2581">
        <v>144237593.73536289</v>
      </c>
      <c r="BL43" s="2581">
        <v>6898029.0498820934</v>
      </c>
      <c r="BM43" s="2581">
        <v>4157376.2400300992</v>
      </c>
      <c r="BN43" s="2581">
        <v>68421215.696660474</v>
      </c>
      <c r="BO43" s="2581">
        <v>64760972.748790219</v>
      </c>
      <c r="BP43" s="2581">
        <v>22637675.160819057</v>
      </c>
      <c r="BQ43" s="2581">
        <v>8640953.6773716249</v>
      </c>
      <c r="BR43" s="2581">
        <v>3346062.6547813984</v>
      </c>
      <c r="BS43" s="2581">
        <v>1595088.5172999562</v>
      </c>
      <c r="BT43" s="2581">
        <v>1002605.9256203196</v>
      </c>
      <c r="BU43" s="2581">
        <v>1325209.6024456657</v>
      </c>
      <c r="BV43" s="2581">
        <v>944974.63259712467</v>
      </c>
      <c r="BW43" s="2581">
        <v>427012.34462716343</v>
      </c>
      <c r="BX43" s="2581">
        <v>6794242.5251658577</v>
      </c>
      <c r="BY43" s="2581">
        <v>37783.2273109526</v>
      </c>
      <c r="BZ43" s="2581">
        <v>2314560.618670518</v>
      </c>
      <c r="CA43" s="2581">
        <v>67166.520998780528</v>
      </c>
      <c r="CB43" s="2581">
        <v>4782968.5913013229</v>
      </c>
      <c r="CC43" s="2582">
        <v>11648188.438082084</v>
      </c>
    </row>
    <row r="44" spans="1:81" ht="17.25" customHeight="1">
      <c r="A44" s="156"/>
      <c r="B44" s="155" t="s">
        <v>414</v>
      </c>
      <c r="C44" s="156"/>
      <c r="D44" s="165"/>
      <c r="E44" s="234">
        <f t="shared" ref="E44:N44" si="33">AK51</f>
        <v>112365.17694633748</v>
      </c>
      <c r="F44" s="660">
        <f t="shared" si="33"/>
        <v>106353.6307703182</v>
      </c>
      <c r="G44" s="660">
        <f t="shared" si="33"/>
        <v>92860.751341970725</v>
      </c>
      <c r="H44" s="660">
        <f t="shared" si="33"/>
        <v>4973.3030625512492</v>
      </c>
      <c r="I44" s="660">
        <f t="shared" si="33"/>
        <v>2586.7110507073248</v>
      </c>
      <c r="J44" s="660">
        <f t="shared" si="33"/>
        <v>44594.630788605238</v>
      </c>
      <c r="K44" s="660">
        <f t="shared" si="33"/>
        <v>40706.106440106902</v>
      </c>
      <c r="L44" s="660">
        <f t="shared" si="33"/>
        <v>13492.879428347469</v>
      </c>
      <c r="M44" s="660">
        <f t="shared" si="33"/>
        <v>5354.4039166086432</v>
      </c>
      <c r="N44" s="660">
        <f t="shared" si="33"/>
        <v>1891.0714605011051</v>
      </c>
      <c r="O44" s="156"/>
      <c r="P44" s="155" t="s">
        <v>17</v>
      </c>
      <c r="Q44" s="156"/>
      <c r="R44" s="1089"/>
      <c r="S44" s="652">
        <f t="shared" ref="S44:AC44" si="34">AU51</f>
        <v>878.71323422044691</v>
      </c>
      <c r="T44" s="652">
        <f t="shared" si="34"/>
        <v>849.73503611821138</v>
      </c>
      <c r="U44" s="652">
        <f t="shared" si="34"/>
        <v>959.77488270914364</v>
      </c>
      <c r="V44" s="652">
        <f t="shared" si="34"/>
        <v>557.8585615150206</v>
      </c>
      <c r="W44" s="652">
        <f t="shared" si="34"/>
        <v>217.2507415447171</v>
      </c>
      <c r="X44" s="652">
        <f t="shared" si="34"/>
        <v>3464.9007498158958</v>
      </c>
      <c r="Y44" s="652">
        <f t="shared" si="34"/>
        <v>18.845499057452844</v>
      </c>
      <c r="Z44" s="652">
        <f t="shared" si="34"/>
        <v>1217.158279166739</v>
      </c>
      <c r="AA44" s="652">
        <f t="shared" si="34"/>
        <v>33.653619151944305</v>
      </c>
      <c r="AB44" s="652">
        <f t="shared" si="34"/>
        <v>3403.9173645467981</v>
      </c>
      <c r="AC44" s="660">
        <f t="shared" si="34"/>
        <v>7228.7044551859672</v>
      </c>
      <c r="AE44" s="725"/>
      <c r="AF44" s="725"/>
      <c r="AG44" s="725"/>
      <c r="AI44" s="1102"/>
      <c r="AJ44" s="1096" t="s">
        <v>1009</v>
      </c>
      <c r="AK44" s="1097">
        <f t="shared" si="24"/>
        <v>48832.384383774021</v>
      </c>
      <c r="AL44" s="1098">
        <f t="shared" si="4"/>
        <v>46126.740882103375</v>
      </c>
      <c r="AM44" s="1098">
        <f t="shared" si="5"/>
        <v>41734.120843371071</v>
      </c>
      <c r="AN44" s="1098">
        <f t="shared" si="6"/>
        <v>3057.9507407438505</v>
      </c>
      <c r="AO44" s="1098">
        <f t="shared" si="7"/>
        <v>1023.695204839639</v>
      </c>
      <c r="AP44" s="1098">
        <f t="shared" si="8"/>
        <v>20884.084443422948</v>
      </c>
      <c r="AQ44" s="1098">
        <f t="shared" si="9"/>
        <v>16768.390454364628</v>
      </c>
      <c r="AR44" s="1098">
        <f t="shared" si="10"/>
        <v>4392.6200387322951</v>
      </c>
      <c r="AS44" s="1098">
        <f t="shared" si="11"/>
        <v>2083.8600800064628</v>
      </c>
      <c r="AT44" s="1099">
        <f t="shared" si="12"/>
        <v>443.16626229740058</v>
      </c>
      <c r="AU44" s="1100">
        <f t="shared" si="13"/>
        <v>165.82679180555596</v>
      </c>
      <c r="AV44" s="1098">
        <f t="shared" si="14"/>
        <v>697.60864770139938</v>
      </c>
      <c r="AW44" s="1098">
        <f t="shared" si="15"/>
        <v>596.11987751693187</v>
      </c>
      <c r="AX44" s="1098">
        <f t="shared" si="16"/>
        <v>172.62779597404653</v>
      </c>
      <c r="AY44" s="1098">
        <f t="shared" si="17"/>
        <v>8.510704711128021</v>
      </c>
      <c r="AZ44" s="1098">
        <f t="shared" si="18"/>
        <v>151.77330129519149</v>
      </c>
      <c r="BA44" s="1098">
        <f t="shared" si="19"/>
        <v>0</v>
      </c>
      <c r="BB44" s="1098">
        <f t="shared" si="20"/>
        <v>125.10043157654115</v>
      </c>
      <c r="BC44" s="1098">
        <f t="shared" si="21"/>
        <v>0.30392948943971898</v>
      </c>
      <c r="BD44" s="1098">
        <f t="shared" si="22"/>
        <v>2031.5822963646604</v>
      </c>
      <c r="BE44" s="1101">
        <f t="shared" si="23"/>
        <v>2830.7439332471886</v>
      </c>
      <c r="BG44" s="3658" t="s">
        <v>1009</v>
      </c>
      <c r="BH44" s="3659"/>
      <c r="BI44" s="2580">
        <v>48832384.38377402</v>
      </c>
      <c r="BJ44" s="2581">
        <v>46126740.882103376</v>
      </c>
      <c r="BK44" s="2581">
        <v>41734120.843371071</v>
      </c>
      <c r="BL44" s="2581">
        <v>3057950.7407438504</v>
      </c>
      <c r="BM44" s="2581">
        <v>1023695.204839639</v>
      </c>
      <c r="BN44" s="2581">
        <v>20884084.443422947</v>
      </c>
      <c r="BO44" s="2581">
        <v>16768390.454364628</v>
      </c>
      <c r="BP44" s="2581">
        <v>4392620.0387322949</v>
      </c>
      <c r="BQ44" s="2581">
        <v>2083860.0800064628</v>
      </c>
      <c r="BR44" s="2581">
        <v>443166.26229740056</v>
      </c>
      <c r="BS44" s="2581">
        <v>165826.79180555596</v>
      </c>
      <c r="BT44" s="2581">
        <v>697608.6477013994</v>
      </c>
      <c r="BU44" s="2581">
        <v>596119.87751693185</v>
      </c>
      <c r="BV44" s="2581">
        <v>172627.79597404654</v>
      </c>
      <c r="BW44" s="2581">
        <v>8510.7047111280208</v>
      </c>
      <c r="BX44" s="2581">
        <v>151773.30129519149</v>
      </c>
      <c r="BY44" s="2581">
        <v>0</v>
      </c>
      <c r="BZ44" s="2581">
        <v>125100.43157654116</v>
      </c>
      <c r="CA44" s="2581">
        <v>303.92948943971896</v>
      </c>
      <c r="CB44" s="2581">
        <v>2031582.2963646604</v>
      </c>
      <c r="CC44" s="2582">
        <v>2830743.9332471886</v>
      </c>
    </row>
    <row r="45" spans="1:81" ht="17.25" customHeight="1">
      <c r="A45" s="156"/>
      <c r="B45" s="156" t="s">
        <v>2257</v>
      </c>
      <c r="C45" s="156"/>
      <c r="D45" s="165"/>
      <c r="E45" s="234">
        <f t="shared" ref="E45:N46" si="35">AK43</f>
        <v>176208.89671559358</v>
      </c>
      <c r="F45" s="660">
        <f t="shared" si="35"/>
        <v>166875.26889618195</v>
      </c>
      <c r="G45" s="660">
        <f t="shared" si="35"/>
        <v>144237.5937353629</v>
      </c>
      <c r="H45" s="660">
        <f t="shared" si="35"/>
        <v>6898.0290498820932</v>
      </c>
      <c r="I45" s="660">
        <f t="shared" si="35"/>
        <v>4157.3762400300993</v>
      </c>
      <c r="J45" s="660">
        <f t="shared" si="35"/>
        <v>68421.215696660467</v>
      </c>
      <c r="K45" s="660">
        <f t="shared" si="35"/>
        <v>64760.97274879022</v>
      </c>
      <c r="L45" s="660">
        <f t="shared" si="35"/>
        <v>22637.675160819057</v>
      </c>
      <c r="M45" s="660">
        <f t="shared" si="35"/>
        <v>8640.9536773716245</v>
      </c>
      <c r="N45" s="660">
        <f t="shared" si="35"/>
        <v>3346.0626547813986</v>
      </c>
      <c r="O45" s="156"/>
      <c r="P45" s="156" t="s">
        <v>2214</v>
      </c>
      <c r="Q45" s="156"/>
      <c r="R45" s="1089"/>
      <c r="S45" s="652">
        <f t="shared" ref="S45:AC46" si="36">AU43</f>
        <v>1595.0885172999563</v>
      </c>
      <c r="T45" s="652">
        <f t="shared" si="36"/>
        <v>1002.6059256203196</v>
      </c>
      <c r="U45" s="652">
        <f t="shared" si="36"/>
        <v>1325.2096024456657</v>
      </c>
      <c r="V45" s="652">
        <f t="shared" si="36"/>
        <v>944.9746325971247</v>
      </c>
      <c r="W45" s="652">
        <f t="shared" si="36"/>
        <v>427.01234462716343</v>
      </c>
      <c r="X45" s="652">
        <f t="shared" si="36"/>
        <v>6794.2425251658578</v>
      </c>
      <c r="Y45" s="652">
        <f t="shared" si="36"/>
        <v>37.783227310952597</v>
      </c>
      <c r="Z45" s="652">
        <f t="shared" si="36"/>
        <v>2314.5606186705181</v>
      </c>
      <c r="AA45" s="652">
        <f t="shared" si="36"/>
        <v>67.166520998780527</v>
      </c>
      <c r="AB45" s="652">
        <f t="shared" si="36"/>
        <v>4782.9685913013227</v>
      </c>
      <c r="AC45" s="660">
        <f t="shared" si="36"/>
        <v>11648.188438082085</v>
      </c>
      <c r="AE45" s="725"/>
      <c r="AF45" s="725"/>
      <c r="AG45" s="725"/>
      <c r="AI45" s="1102"/>
      <c r="AJ45" s="1096" t="s">
        <v>1010</v>
      </c>
      <c r="AK45" s="1097">
        <f t="shared" si="24"/>
        <v>109260.36722652442</v>
      </c>
      <c r="AL45" s="1098">
        <f t="shared" si="4"/>
        <v>102832.91782188395</v>
      </c>
      <c r="AM45" s="1098">
        <f t="shared" si="5"/>
        <v>85637.002830613506</v>
      </c>
      <c r="AN45" s="1098">
        <f t="shared" si="6"/>
        <v>4048.8974626859972</v>
      </c>
      <c r="AO45" s="1098">
        <f t="shared" si="7"/>
        <v>2513.4652529632162</v>
      </c>
      <c r="AP45" s="1098">
        <f t="shared" si="8"/>
        <v>50656.761439691989</v>
      </c>
      <c r="AQ45" s="1098">
        <f t="shared" si="9"/>
        <v>28417.87867527227</v>
      </c>
      <c r="AR45" s="1098">
        <f t="shared" si="10"/>
        <v>17195.914991270485</v>
      </c>
      <c r="AS45" s="1098">
        <f t="shared" si="11"/>
        <v>5547.3970073821883</v>
      </c>
      <c r="AT45" s="1099">
        <f t="shared" si="12"/>
        <v>1688.4557128182628</v>
      </c>
      <c r="AU45" s="1100">
        <f t="shared" si="13"/>
        <v>870.78961453769546</v>
      </c>
      <c r="AV45" s="1098">
        <f t="shared" si="14"/>
        <v>947.00055562117188</v>
      </c>
      <c r="AW45" s="1098">
        <f t="shared" si="15"/>
        <v>1349.4929351886567</v>
      </c>
      <c r="AX45" s="1098">
        <f t="shared" si="16"/>
        <v>295.09356041018521</v>
      </c>
      <c r="AY45" s="1098">
        <f t="shared" si="17"/>
        <v>396.56462880621746</v>
      </c>
      <c r="AZ45" s="1098">
        <f t="shared" si="18"/>
        <v>6679.0826884560047</v>
      </c>
      <c r="BA45" s="1098">
        <f t="shared" si="19"/>
        <v>0</v>
      </c>
      <c r="BB45" s="1098">
        <f t="shared" si="20"/>
        <v>1728.9256672289957</v>
      </c>
      <c r="BC45" s="1098">
        <f t="shared" si="21"/>
        <v>2.6199999999806485</v>
      </c>
      <c r="BD45" s="1098">
        <f t="shared" si="22"/>
        <v>3237.8896282033202</v>
      </c>
      <c r="BE45" s="1101">
        <f t="shared" si="23"/>
        <v>8156.3750718694782</v>
      </c>
      <c r="BG45" s="3658" t="s">
        <v>1010</v>
      </c>
      <c r="BH45" s="3659"/>
      <c r="BI45" s="2580">
        <v>109260367.22652443</v>
      </c>
      <c r="BJ45" s="2581">
        <v>102832917.82188395</v>
      </c>
      <c r="BK45" s="2581">
        <v>85637002.830613509</v>
      </c>
      <c r="BL45" s="2581">
        <v>4048897.4626859971</v>
      </c>
      <c r="BM45" s="2581">
        <v>2513465.252963216</v>
      </c>
      <c r="BN45" s="2581">
        <v>50656761.439691991</v>
      </c>
      <c r="BO45" s="2581">
        <v>28417878.675272271</v>
      </c>
      <c r="BP45" s="2581">
        <v>17195914.991270486</v>
      </c>
      <c r="BQ45" s="2581">
        <v>5547397.007382188</v>
      </c>
      <c r="BR45" s="2581">
        <v>1688455.7128182629</v>
      </c>
      <c r="BS45" s="2581">
        <v>870789.61453769542</v>
      </c>
      <c r="BT45" s="2581">
        <v>947000.55562117184</v>
      </c>
      <c r="BU45" s="2581">
        <v>1349492.9351886567</v>
      </c>
      <c r="BV45" s="2581">
        <v>295093.56041018519</v>
      </c>
      <c r="BW45" s="2581">
        <v>396564.62880621746</v>
      </c>
      <c r="BX45" s="2581">
        <v>6679082.6884560045</v>
      </c>
      <c r="BY45" s="2581">
        <v>0</v>
      </c>
      <c r="BZ45" s="2581">
        <v>1728925.6672289958</v>
      </c>
      <c r="CA45" s="2581">
        <v>2619.9999999806487</v>
      </c>
      <c r="CB45" s="2581">
        <v>3237889.6282033203</v>
      </c>
      <c r="CC45" s="2582">
        <v>8156375.0718694786</v>
      </c>
    </row>
    <row r="46" spans="1:81" ht="17.25" customHeight="1">
      <c r="A46" s="156"/>
      <c r="B46" s="156" t="s">
        <v>2215</v>
      </c>
      <c r="C46" s="156"/>
      <c r="D46" s="165"/>
      <c r="E46" s="234">
        <f t="shared" si="35"/>
        <v>48832.384383774021</v>
      </c>
      <c r="F46" s="660">
        <f t="shared" si="35"/>
        <v>46126.740882103375</v>
      </c>
      <c r="G46" s="660">
        <f t="shared" si="35"/>
        <v>41734.120843371071</v>
      </c>
      <c r="H46" s="660">
        <f t="shared" si="35"/>
        <v>3057.9507407438505</v>
      </c>
      <c r="I46" s="660">
        <f t="shared" si="35"/>
        <v>1023.695204839639</v>
      </c>
      <c r="J46" s="660">
        <f t="shared" si="35"/>
        <v>20884.084443422948</v>
      </c>
      <c r="K46" s="660">
        <f t="shared" si="35"/>
        <v>16768.390454364628</v>
      </c>
      <c r="L46" s="660">
        <f t="shared" si="35"/>
        <v>4392.6200387322951</v>
      </c>
      <c r="M46" s="660">
        <f t="shared" si="35"/>
        <v>2083.8600800064628</v>
      </c>
      <c r="N46" s="660">
        <f t="shared" si="35"/>
        <v>443.16626229740058</v>
      </c>
      <c r="O46" s="156"/>
      <c r="P46" s="156" t="s">
        <v>2655</v>
      </c>
      <c r="Q46" s="156"/>
      <c r="R46" s="1089"/>
      <c r="S46" s="652">
        <f t="shared" si="36"/>
        <v>165.82679180555596</v>
      </c>
      <c r="T46" s="652">
        <f t="shared" si="36"/>
        <v>697.60864770139938</v>
      </c>
      <c r="U46" s="652">
        <f t="shared" si="36"/>
        <v>596.11987751693187</v>
      </c>
      <c r="V46" s="652">
        <f t="shared" si="36"/>
        <v>172.62779597404653</v>
      </c>
      <c r="W46" s="652">
        <f t="shared" si="36"/>
        <v>8.510704711128021</v>
      </c>
      <c r="X46" s="652">
        <f t="shared" si="36"/>
        <v>151.77330129519149</v>
      </c>
      <c r="Y46" s="652">
        <f t="shared" si="36"/>
        <v>0</v>
      </c>
      <c r="Z46" s="652">
        <f t="shared" si="36"/>
        <v>125.10043157654115</v>
      </c>
      <c r="AA46" s="652">
        <f t="shared" si="36"/>
        <v>0.30392948943971898</v>
      </c>
      <c r="AB46" s="652">
        <f t="shared" si="36"/>
        <v>2031.5822963646604</v>
      </c>
      <c r="AC46" s="660">
        <f t="shared" si="36"/>
        <v>2830.7439332471886</v>
      </c>
      <c r="AE46" s="725"/>
      <c r="AF46" s="725"/>
      <c r="AG46" s="725"/>
      <c r="AI46" s="1102"/>
      <c r="AJ46" s="1096" t="s">
        <v>1011</v>
      </c>
      <c r="AK46" s="1097">
        <f t="shared" si="24"/>
        <v>225122.32238930714</v>
      </c>
      <c r="AL46" s="1098">
        <f t="shared" si="4"/>
        <v>203092.75326183636</v>
      </c>
      <c r="AM46" s="1098">
        <f t="shared" si="5"/>
        <v>180923.69711153486</v>
      </c>
      <c r="AN46" s="1098">
        <f t="shared" si="6"/>
        <v>9320.3171485839284</v>
      </c>
      <c r="AO46" s="1098">
        <f t="shared" si="7"/>
        <v>3472.0272139444355</v>
      </c>
      <c r="AP46" s="1098">
        <f t="shared" si="8"/>
        <v>115045.43253973589</v>
      </c>
      <c r="AQ46" s="1098">
        <f t="shared" si="9"/>
        <v>53085.920209270647</v>
      </c>
      <c r="AR46" s="1098">
        <f t="shared" si="10"/>
        <v>22169.056150301407</v>
      </c>
      <c r="AS46" s="1098">
        <f t="shared" si="11"/>
        <v>10627.739656249221</v>
      </c>
      <c r="AT46" s="1099">
        <f t="shared" si="12"/>
        <v>4852.7190322999095</v>
      </c>
      <c r="AU46" s="1100">
        <f t="shared" si="13"/>
        <v>1562.9425062203704</v>
      </c>
      <c r="AV46" s="1098">
        <f t="shared" si="14"/>
        <v>841.07258374463026</v>
      </c>
      <c r="AW46" s="1098">
        <f t="shared" si="15"/>
        <v>2005.3988459101174</v>
      </c>
      <c r="AX46" s="1098">
        <f t="shared" si="16"/>
        <v>1093.9739898482758</v>
      </c>
      <c r="AY46" s="1098">
        <f t="shared" si="17"/>
        <v>271.6326982259194</v>
      </c>
      <c r="AZ46" s="1098">
        <f t="shared" si="18"/>
        <v>5580.236826627498</v>
      </c>
      <c r="BA46" s="1098">
        <f t="shared" si="19"/>
        <v>405.35500240728936</v>
      </c>
      <c r="BB46" s="1098">
        <f t="shared" si="20"/>
        <v>887.97702865585131</v>
      </c>
      <c r="BC46" s="1098">
        <f t="shared" si="21"/>
        <v>23.422474204015181</v>
      </c>
      <c r="BD46" s="1098">
        <f t="shared" si="22"/>
        <v>4644.3251621575364</v>
      </c>
      <c r="BE46" s="1101">
        <f t="shared" si="23"/>
        <v>22917.546156126642</v>
      </c>
      <c r="BG46" s="3658" t="s">
        <v>1011</v>
      </c>
      <c r="BH46" s="3659"/>
      <c r="BI46" s="2580">
        <v>225122322.38930714</v>
      </c>
      <c r="BJ46" s="2581">
        <v>203092753.26183635</v>
      </c>
      <c r="BK46" s="2581">
        <v>180923697.11153486</v>
      </c>
      <c r="BL46" s="2581">
        <v>9320317.1485839281</v>
      </c>
      <c r="BM46" s="2581">
        <v>3472027.2139444356</v>
      </c>
      <c r="BN46" s="2581">
        <v>115045432.5397359</v>
      </c>
      <c r="BO46" s="2581">
        <v>53085920.209270649</v>
      </c>
      <c r="BP46" s="2581">
        <v>22169056.150301408</v>
      </c>
      <c r="BQ46" s="2581">
        <v>10627739.656249221</v>
      </c>
      <c r="BR46" s="2581">
        <v>4852719.0322999097</v>
      </c>
      <c r="BS46" s="2581">
        <v>1562942.5062203705</v>
      </c>
      <c r="BT46" s="2581">
        <v>841072.58374463022</v>
      </c>
      <c r="BU46" s="2581">
        <v>2005398.8459101175</v>
      </c>
      <c r="BV46" s="2581">
        <v>1093973.9898482757</v>
      </c>
      <c r="BW46" s="2581">
        <v>271632.69822591939</v>
      </c>
      <c r="BX46" s="2581">
        <v>5580236.8266274976</v>
      </c>
      <c r="BY46" s="2581">
        <v>405355.00240728934</v>
      </c>
      <c r="BZ46" s="2581">
        <v>887977.02865585126</v>
      </c>
      <c r="CA46" s="2581">
        <v>23422.47420401518</v>
      </c>
      <c r="CB46" s="2581">
        <v>4644325.1621575365</v>
      </c>
      <c r="CC46" s="2582">
        <v>22917546.156126641</v>
      </c>
    </row>
    <row r="47" spans="1:81" ht="17.25" customHeight="1">
      <c r="A47" s="156"/>
      <c r="B47" s="155" t="s">
        <v>415</v>
      </c>
      <c r="C47" s="156"/>
      <c r="D47" s="165"/>
      <c r="E47" s="234">
        <f t="shared" ref="E47:N47" si="37">AK52</f>
        <v>138719.85586755964</v>
      </c>
      <c r="F47" s="660">
        <f t="shared" si="37"/>
        <v>126693.05489106127</v>
      </c>
      <c r="G47" s="660">
        <f t="shared" si="37"/>
        <v>110083.82669710975</v>
      </c>
      <c r="H47" s="660">
        <f t="shared" si="37"/>
        <v>5440.0292670474237</v>
      </c>
      <c r="I47" s="660">
        <f t="shared" si="37"/>
        <v>2188.4875742341887</v>
      </c>
      <c r="J47" s="660">
        <f t="shared" si="37"/>
        <v>65753.334007279147</v>
      </c>
      <c r="K47" s="660">
        <f t="shared" si="37"/>
        <v>36701.97584854898</v>
      </c>
      <c r="L47" s="660">
        <f t="shared" si="37"/>
        <v>16609.22819395152</v>
      </c>
      <c r="M47" s="660">
        <f t="shared" si="37"/>
        <v>6795.0311229985073</v>
      </c>
      <c r="N47" s="660">
        <f t="shared" si="37"/>
        <v>2694.6174516610158</v>
      </c>
      <c r="O47" s="156"/>
      <c r="P47" s="155" t="s">
        <v>18</v>
      </c>
      <c r="Q47" s="156"/>
      <c r="R47" s="1089"/>
      <c r="S47" s="652">
        <f t="shared" ref="S47:AC47" si="38">AU52</f>
        <v>941.30541732910717</v>
      </c>
      <c r="T47" s="652">
        <f t="shared" si="38"/>
        <v>807.42150372718402</v>
      </c>
      <c r="U47" s="652">
        <f t="shared" si="38"/>
        <v>1498.8680980791175</v>
      </c>
      <c r="V47" s="652">
        <f t="shared" si="38"/>
        <v>622.79300605989727</v>
      </c>
      <c r="W47" s="652">
        <f t="shared" si="38"/>
        <v>230.02564614218707</v>
      </c>
      <c r="X47" s="652">
        <f t="shared" si="38"/>
        <v>4890.2227215495232</v>
      </c>
      <c r="Y47" s="652">
        <f t="shared" si="38"/>
        <v>162.09031655815073</v>
      </c>
      <c r="Z47" s="652">
        <f t="shared" si="38"/>
        <v>1065.7472292506332</v>
      </c>
      <c r="AA47" s="652">
        <f t="shared" si="38"/>
        <v>10.062109729749308</v>
      </c>
      <c r="AB47" s="652">
        <f t="shared" si="38"/>
        <v>3686.0746938649554</v>
      </c>
      <c r="AC47" s="660">
        <f t="shared" si="38"/>
        <v>13092.54820574899</v>
      </c>
      <c r="AE47" s="725"/>
      <c r="AF47" s="725"/>
      <c r="AG47" s="725"/>
      <c r="AI47" s="1102"/>
      <c r="AJ47" s="1096" t="s">
        <v>1012</v>
      </c>
      <c r="AK47" s="1097">
        <f t="shared" si="24"/>
        <v>60240.238314045047</v>
      </c>
      <c r="AL47" s="1098">
        <f t="shared" si="4"/>
        <v>55436.002762295502</v>
      </c>
      <c r="AM47" s="1098">
        <f t="shared" si="5"/>
        <v>45989.570697248593</v>
      </c>
      <c r="AN47" s="1098">
        <f t="shared" si="6"/>
        <v>1973.5327185635365</v>
      </c>
      <c r="AO47" s="1098">
        <f t="shared" si="7"/>
        <v>373.56898923401309</v>
      </c>
      <c r="AP47" s="1098">
        <f t="shared" si="8"/>
        <v>19525.8417310078</v>
      </c>
      <c r="AQ47" s="1098">
        <f t="shared" si="9"/>
        <v>24116.627258443266</v>
      </c>
      <c r="AR47" s="1098">
        <f t="shared" si="10"/>
        <v>9446.4320650468999</v>
      </c>
      <c r="AS47" s="1098">
        <f t="shared" si="11"/>
        <v>3263.4239083233497</v>
      </c>
      <c r="AT47" s="1099">
        <f t="shared" si="12"/>
        <v>964.50295760663448</v>
      </c>
      <c r="AU47" s="1100">
        <f t="shared" si="13"/>
        <v>256.29132355496279</v>
      </c>
      <c r="AV47" s="1098">
        <f t="shared" si="14"/>
        <v>648.29144328864834</v>
      </c>
      <c r="AW47" s="1098">
        <f t="shared" si="15"/>
        <v>1018.9281107841671</v>
      </c>
      <c r="AX47" s="1098">
        <f t="shared" si="16"/>
        <v>336.99599452175897</v>
      </c>
      <c r="AY47" s="1098">
        <f t="shared" si="17"/>
        <v>38.414078567179814</v>
      </c>
      <c r="AZ47" s="1098">
        <f t="shared" si="18"/>
        <v>2540.6971892726897</v>
      </c>
      <c r="BA47" s="1098">
        <f t="shared" si="19"/>
        <v>8.4968165087413023</v>
      </c>
      <c r="BB47" s="1098">
        <f t="shared" si="20"/>
        <v>714.35687184566632</v>
      </c>
      <c r="BC47" s="1098">
        <f t="shared" si="21"/>
        <v>0.38388401615716139</v>
      </c>
      <c r="BD47" s="1098">
        <f t="shared" si="22"/>
        <v>2919.073395080291</v>
      </c>
      <c r="BE47" s="1101">
        <f t="shared" si="23"/>
        <v>5518.592423595217</v>
      </c>
      <c r="BG47" s="3658" t="s">
        <v>1012</v>
      </c>
      <c r="BH47" s="3659"/>
      <c r="BI47" s="2580">
        <v>60240238.314045049</v>
      </c>
      <c r="BJ47" s="2581">
        <v>55436002.762295499</v>
      </c>
      <c r="BK47" s="2581">
        <v>45989570.697248593</v>
      </c>
      <c r="BL47" s="2581">
        <v>1973532.7185635364</v>
      </c>
      <c r="BM47" s="2581">
        <v>373568.98923401308</v>
      </c>
      <c r="BN47" s="2581">
        <v>19525841.7310078</v>
      </c>
      <c r="BO47" s="2581">
        <v>24116627.258443266</v>
      </c>
      <c r="BP47" s="2581">
        <v>9446432.065046899</v>
      </c>
      <c r="BQ47" s="2581">
        <v>3263423.9083233499</v>
      </c>
      <c r="BR47" s="2581">
        <v>964502.95760663447</v>
      </c>
      <c r="BS47" s="2581">
        <v>256291.32355496279</v>
      </c>
      <c r="BT47" s="2581">
        <v>648291.44328864838</v>
      </c>
      <c r="BU47" s="2581">
        <v>1018928.1107841671</v>
      </c>
      <c r="BV47" s="2581">
        <v>336995.99452175898</v>
      </c>
      <c r="BW47" s="2581">
        <v>38414.078567179815</v>
      </c>
      <c r="BX47" s="2581">
        <v>2540697.1892726896</v>
      </c>
      <c r="BY47" s="2581">
        <v>8496.8165087413017</v>
      </c>
      <c r="BZ47" s="2581">
        <v>714356.87184566632</v>
      </c>
      <c r="CA47" s="2581">
        <v>383.8840161571614</v>
      </c>
      <c r="CB47" s="2581">
        <v>2919073.3950802912</v>
      </c>
      <c r="CC47" s="2582">
        <v>5518592.4235952171</v>
      </c>
    </row>
    <row r="48" spans="1:81" ht="17.25" customHeight="1">
      <c r="A48" s="156"/>
      <c r="B48" s="156" t="s">
        <v>2258</v>
      </c>
      <c r="C48" s="166"/>
      <c r="D48" s="162"/>
      <c r="E48" s="234">
        <f t="shared" ref="E48:N50" si="39">AK45</f>
        <v>109260.36722652442</v>
      </c>
      <c r="F48" s="660">
        <f t="shared" si="39"/>
        <v>102832.91782188395</v>
      </c>
      <c r="G48" s="660">
        <f t="shared" si="39"/>
        <v>85637.002830613506</v>
      </c>
      <c r="H48" s="660">
        <f t="shared" si="39"/>
        <v>4048.8974626859972</v>
      </c>
      <c r="I48" s="660">
        <f t="shared" si="39"/>
        <v>2513.4652529632162</v>
      </c>
      <c r="J48" s="660">
        <f t="shared" si="39"/>
        <v>50656.761439691989</v>
      </c>
      <c r="K48" s="660">
        <f t="shared" si="39"/>
        <v>28417.87867527227</v>
      </c>
      <c r="L48" s="660">
        <f t="shared" si="39"/>
        <v>17195.914991270485</v>
      </c>
      <c r="M48" s="660">
        <f t="shared" si="39"/>
        <v>5547.3970073821883</v>
      </c>
      <c r="N48" s="660">
        <f t="shared" si="39"/>
        <v>1688.4557128182628</v>
      </c>
      <c r="O48" s="156"/>
      <c r="P48" s="156" t="s">
        <v>2394</v>
      </c>
      <c r="Q48" s="166"/>
      <c r="R48" s="1083"/>
      <c r="S48" s="652">
        <f t="shared" ref="S48:AC50" si="40">AU45</f>
        <v>870.78961453769546</v>
      </c>
      <c r="T48" s="652">
        <f t="shared" si="40"/>
        <v>947.00055562117188</v>
      </c>
      <c r="U48" s="652">
        <f t="shared" si="40"/>
        <v>1349.4929351886567</v>
      </c>
      <c r="V48" s="738">
        <f t="shared" si="40"/>
        <v>295.09356041018521</v>
      </c>
      <c r="W48" s="652">
        <f t="shared" si="40"/>
        <v>396.56462880621746</v>
      </c>
      <c r="X48" s="652">
        <f t="shared" si="40"/>
        <v>6679.0826884560047</v>
      </c>
      <c r="Y48" s="652">
        <f t="shared" si="40"/>
        <v>0</v>
      </c>
      <c r="Z48" s="652">
        <f t="shared" si="40"/>
        <v>1728.9256672289957</v>
      </c>
      <c r="AA48" s="652">
        <f t="shared" si="40"/>
        <v>2.6199999999806485</v>
      </c>
      <c r="AB48" s="652">
        <f t="shared" si="40"/>
        <v>3237.8896282033202</v>
      </c>
      <c r="AC48" s="660">
        <f t="shared" si="40"/>
        <v>8156.3750718694782</v>
      </c>
      <c r="AE48" s="725"/>
      <c r="AF48" s="725"/>
      <c r="AG48" s="725"/>
      <c r="AI48" s="1102"/>
      <c r="AJ48" s="1096" t="s">
        <v>1013</v>
      </c>
      <c r="AK48" s="1097">
        <f t="shared" si="24"/>
        <v>43571.349758456228</v>
      </c>
      <c r="AL48" s="1098">
        <f t="shared" si="4"/>
        <v>39650.280143977245</v>
      </c>
      <c r="AM48" s="1098">
        <f t="shared" si="5"/>
        <v>33925.357833080649</v>
      </c>
      <c r="AN48" s="1098">
        <f t="shared" si="6"/>
        <v>1052.0951709396588</v>
      </c>
      <c r="AO48" s="1098">
        <f t="shared" si="7"/>
        <v>105.88980932267842</v>
      </c>
      <c r="AP48" s="1098">
        <f t="shared" si="8"/>
        <v>17482.163694389015</v>
      </c>
      <c r="AQ48" s="1098">
        <f t="shared" si="9"/>
        <v>15285.209158429299</v>
      </c>
      <c r="AR48" s="1098">
        <f t="shared" si="10"/>
        <v>5724.9223108965898</v>
      </c>
      <c r="AS48" s="1098">
        <f t="shared" si="11"/>
        <v>3100.5497463069237</v>
      </c>
      <c r="AT48" s="1099">
        <f t="shared" si="12"/>
        <v>833.76411199757297</v>
      </c>
      <c r="AU48" s="1100">
        <f t="shared" si="13"/>
        <v>78.738637248140762</v>
      </c>
      <c r="AV48" s="1098">
        <f t="shared" si="14"/>
        <v>765.7799434794</v>
      </c>
      <c r="AW48" s="1098">
        <f t="shared" si="15"/>
        <v>1085.2801137410274</v>
      </c>
      <c r="AX48" s="1098">
        <f t="shared" si="16"/>
        <v>185.56175759512917</v>
      </c>
      <c r="AY48" s="1098">
        <f t="shared" si="17"/>
        <v>151.42518224565148</v>
      </c>
      <c r="AZ48" s="1098">
        <f t="shared" si="18"/>
        <v>147.88309750120598</v>
      </c>
      <c r="BA48" s="1098">
        <f t="shared" si="19"/>
        <v>0</v>
      </c>
      <c r="BB48" s="1098">
        <f t="shared" si="20"/>
        <v>260.89139836632887</v>
      </c>
      <c r="BC48" s="1098">
        <f t="shared" si="21"/>
        <v>2.1564514484389266</v>
      </c>
      <c r="BD48" s="1098">
        <f t="shared" si="22"/>
        <v>2213.4416172736946</v>
      </c>
      <c r="BE48" s="1101">
        <f t="shared" si="23"/>
        <v>4181.9610128453214</v>
      </c>
      <c r="BG48" s="3658" t="s">
        <v>1013</v>
      </c>
      <c r="BH48" s="3659"/>
      <c r="BI48" s="2580">
        <v>43571349.75845623</v>
      </c>
      <c r="BJ48" s="2581">
        <v>39650280.143977247</v>
      </c>
      <c r="BK48" s="2581">
        <v>33925357.833080649</v>
      </c>
      <c r="BL48" s="2581">
        <v>1052095.1709396588</v>
      </c>
      <c r="BM48" s="2581">
        <v>105889.80932267841</v>
      </c>
      <c r="BN48" s="2581">
        <v>17482163.694389015</v>
      </c>
      <c r="BO48" s="2581">
        <v>15285209.158429299</v>
      </c>
      <c r="BP48" s="2581">
        <v>5724922.3108965894</v>
      </c>
      <c r="BQ48" s="2581">
        <v>3100549.7463069237</v>
      </c>
      <c r="BR48" s="2581">
        <v>833764.11199757294</v>
      </c>
      <c r="BS48" s="2581">
        <v>78738.63724814076</v>
      </c>
      <c r="BT48" s="2581">
        <v>765779.94347940001</v>
      </c>
      <c r="BU48" s="2581">
        <v>1085280.1137410274</v>
      </c>
      <c r="BV48" s="2581">
        <v>185561.75759512917</v>
      </c>
      <c r="BW48" s="2581">
        <v>151425.18224565149</v>
      </c>
      <c r="BX48" s="2581">
        <v>147883.09750120598</v>
      </c>
      <c r="BY48" s="2581">
        <v>0</v>
      </c>
      <c r="BZ48" s="2581">
        <v>260891.39836632885</v>
      </c>
      <c r="CA48" s="2581">
        <v>2156.4514484389265</v>
      </c>
      <c r="CB48" s="2581">
        <v>2213441.6172736948</v>
      </c>
      <c r="CC48" s="2582">
        <v>4181961.0128453216</v>
      </c>
    </row>
    <row r="49" spans="1:81" ht="17.25" customHeight="1">
      <c r="A49" s="156"/>
      <c r="B49" s="156" t="s">
        <v>2259</v>
      </c>
      <c r="C49" s="166"/>
      <c r="D49" s="162"/>
      <c r="E49" s="234">
        <f t="shared" si="39"/>
        <v>225122.32238930714</v>
      </c>
      <c r="F49" s="660">
        <f t="shared" si="39"/>
        <v>203092.75326183636</v>
      </c>
      <c r="G49" s="660">
        <f t="shared" si="39"/>
        <v>180923.69711153486</v>
      </c>
      <c r="H49" s="660">
        <f t="shared" si="39"/>
        <v>9320.3171485839284</v>
      </c>
      <c r="I49" s="660">
        <f t="shared" si="39"/>
        <v>3472.0272139444355</v>
      </c>
      <c r="J49" s="660">
        <f t="shared" si="39"/>
        <v>115045.43253973589</v>
      </c>
      <c r="K49" s="660">
        <f t="shared" si="39"/>
        <v>53085.920209270647</v>
      </c>
      <c r="L49" s="660">
        <f t="shared" si="39"/>
        <v>22169.056150301407</v>
      </c>
      <c r="M49" s="660">
        <f t="shared" si="39"/>
        <v>10627.739656249221</v>
      </c>
      <c r="N49" s="660">
        <f t="shared" si="39"/>
        <v>4852.7190322999095</v>
      </c>
      <c r="O49" s="156"/>
      <c r="P49" s="156" t="s">
        <v>2296</v>
      </c>
      <c r="Q49" s="166"/>
      <c r="R49" s="1083"/>
      <c r="S49" s="652">
        <f t="shared" si="40"/>
        <v>1562.9425062203704</v>
      </c>
      <c r="T49" s="652">
        <f t="shared" si="40"/>
        <v>841.07258374463026</v>
      </c>
      <c r="U49" s="652">
        <f t="shared" si="40"/>
        <v>2005.3988459101174</v>
      </c>
      <c r="V49" s="652">
        <f t="shared" si="40"/>
        <v>1093.9739898482758</v>
      </c>
      <c r="W49" s="652">
        <f t="shared" si="40"/>
        <v>271.6326982259194</v>
      </c>
      <c r="X49" s="652">
        <f t="shared" si="40"/>
        <v>5580.236826627498</v>
      </c>
      <c r="Y49" s="652">
        <f t="shared" si="40"/>
        <v>405.35500240728936</v>
      </c>
      <c r="Z49" s="652">
        <f t="shared" si="40"/>
        <v>887.97702865585131</v>
      </c>
      <c r="AA49" s="652">
        <f t="shared" si="40"/>
        <v>23.422474204015181</v>
      </c>
      <c r="AB49" s="652">
        <f t="shared" si="40"/>
        <v>4644.3251621575364</v>
      </c>
      <c r="AC49" s="660">
        <f t="shared" si="40"/>
        <v>22917.546156126642</v>
      </c>
      <c r="AE49" s="725"/>
      <c r="AF49" s="725"/>
      <c r="AG49" s="725"/>
      <c r="AI49" s="1102"/>
      <c r="AJ49" s="1096" t="s">
        <v>1014</v>
      </c>
      <c r="AK49" s="1097">
        <f t="shared" si="24"/>
        <v>31729.380335967035</v>
      </c>
      <c r="AL49" s="1098">
        <f t="shared" si="4"/>
        <v>29749.184345507332</v>
      </c>
      <c r="AM49" s="1098">
        <f t="shared" si="5"/>
        <v>26822.879177806277</v>
      </c>
      <c r="AN49" s="1098">
        <f t="shared" si="6"/>
        <v>766.71114051176858</v>
      </c>
      <c r="AO49" s="1098">
        <f t="shared" si="7"/>
        <v>205.76978063212877</v>
      </c>
      <c r="AP49" s="1098">
        <f t="shared" si="8"/>
        <v>14994.401852076262</v>
      </c>
      <c r="AQ49" s="1098">
        <f t="shared" si="9"/>
        <v>10855.996404586118</v>
      </c>
      <c r="AR49" s="1098">
        <f t="shared" si="10"/>
        <v>2926.3051677010544</v>
      </c>
      <c r="AS49" s="1098">
        <f t="shared" si="11"/>
        <v>1215.2451698638895</v>
      </c>
      <c r="AT49" s="1099">
        <f t="shared" si="12"/>
        <v>96.745956647797357</v>
      </c>
      <c r="AU49" s="1100">
        <f t="shared" si="13"/>
        <v>20.117048296287269</v>
      </c>
      <c r="AV49" s="1098">
        <f t="shared" si="14"/>
        <v>401.05544054639302</v>
      </c>
      <c r="AW49" s="1098">
        <f t="shared" si="15"/>
        <v>473.07410751927375</v>
      </c>
      <c r="AX49" s="1098">
        <f t="shared" si="16"/>
        <v>224.25261685413847</v>
      </c>
      <c r="AY49" s="1098">
        <f t="shared" si="17"/>
        <v>0</v>
      </c>
      <c r="AZ49" s="1098">
        <f t="shared" si="18"/>
        <v>0</v>
      </c>
      <c r="BA49" s="1098">
        <f t="shared" si="19"/>
        <v>0</v>
      </c>
      <c r="BB49" s="1098">
        <f t="shared" si="20"/>
        <v>0</v>
      </c>
      <c r="BC49" s="1098">
        <f t="shared" si="21"/>
        <v>0</v>
      </c>
      <c r="BD49" s="1098">
        <f t="shared" si="22"/>
        <v>1711.0599978371652</v>
      </c>
      <c r="BE49" s="1101">
        <f t="shared" si="23"/>
        <v>1980.1959904596961</v>
      </c>
      <c r="BG49" s="3658" t="s">
        <v>1014</v>
      </c>
      <c r="BH49" s="3659"/>
      <c r="BI49" s="2580">
        <v>31729380.335967034</v>
      </c>
      <c r="BJ49" s="2581">
        <v>29749184.345507331</v>
      </c>
      <c r="BK49" s="2581">
        <v>26822879.177806277</v>
      </c>
      <c r="BL49" s="2581">
        <v>766711.14051176852</v>
      </c>
      <c r="BM49" s="2581">
        <v>205769.78063212876</v>
      </c>
      <c r="BN49" s="2581">
        <v>14994401.852076262</v>
      </c>
      <c r="BO49" s="2581">
        <v>10855996.404586118</v>
      </c>
      <c r="BP49" s="2581">
        <v>2926305.1677010544</v>
      </c>
      <c r="BQ49" s="2581">
        <v>1215245.1698638895</v>
      </c>
      <c r="BR49" s="2581">
        <v>96745.956647797357</v>
      </c>
      <c r="BS49" s="2581">
        <v>20117.04829628727</v>
      </c>
      <c r="BT49" s="2581">
        <v>401055.44054639299</v>
      </c>
      <c r="BU49" s="2581">
        <v>473074.10751927376</v>
      </c>
      <c r="BV49" s="2581">
        <v>224252.61685413847</v>
      </c>
      <c r="BW49" s="2581">
        <v>0</v>
      </c>
      <c r="BX49" s="2581">
        <v>0</v>
      </c>
      <c r="BY49" s="2581">
        <v>0</v>
      </c>
      <c r="BZ49" s="2581">
        <v>0</v>
      </c>
      <c r="CA49" s="2581">
        <v>0</v>
      </c>
      <c r="CB49" s="2581">
        <v>1711059.9978371651</v>
      </c>
      <c r="CC49" s="2582">
        <v>1980195.9904596962</v>
      </c>
    </row>
    <row r="50" spans="1:81" ht="17.25" customHeight="1">
      <c r="A50" s="156"/>
      <c r="B50" s="156" t="s">
        <v>2297</v>
      </c>
      <c r="C50" s="166"/>
      <c r="D50" s="162"/>
      <c r="E50" s="234">
        <f t="shared" si="39"/>
        <v>60240.238314045047</v>
      </c>
      <c r="F50" s="660">
        <f t="shared" si="39"/>
        <v>55436.002762295502</v>
      </c>
      <c r="G50" s="660">
        <f t="shared" si="39"/>
        <v>45989.570697248593</v>
      </c>
      <c r="H50" s="660">
        <f t="shared" si="39"/>
        <v>1973.5327185635365</v>
      </c>
      <c r="I50" s="660">
        <f t="shared" si="39"/>
        <v>373.56898923401309</v>
      </c>
      <c r="J50" s="660">
        <f t="shared" si="39"/>
        <v>19525.8417310078</v>
      </c>
      <c r="K50" s="660">
        <f t="shared" si="39"/>
        <v>24116.627258443266</v>
      </c>
      <c r="L50" s="660">
        <f t="shared" si="39"/>
        <v>9446.4320650468999</v>
      </c>
      <c r="M50" s="660">
        <f t="shared" si="39"/>
        <v>3263.4239083233497</v>
      </c>
      <c r="N50" s="660">
        <f t="shared" si="39"/>
        <v>964.50295760663448</v>
      </c>
      <c r="O50" s="156"/>
      <c r="P50" s="156" t="s">
        <v>2242</v>
      </c>
      <c r="Q50" s="166"/>
      <c r="R50" s="1083"/>
      <c r="S50" s="652">
        <f t="shared" si="40"/>
        <v>256.29132355496279</v>
      </c>
      <c r="T50" s="652">
        <f t="shared" si="40"/>
        <v>648.29144328864834</v>
      </c>
      <c r="U50" s="652">
        <f t="shared" si="40"/>
        <v>1018.9281107841671</v>
      </c>
      <c r="V50" s="652">
        <f t="shared" si="40"/>
        <v>336.99599452175897</v>
      </c>
      <c r="W50" s="652">
        <f t="shared" si="40"/>
        <v>38.414078567179814</v>
      </c>
      <c r="X50" s="652">
        <f t="shared" si="40"/>
        <v>2540.6971892726897</v>
      </c>
      <c r="Y50" s="652">
        <f t="shared" si="40"/>
        <v>8.4968165087413023</v>
      </c>
      <c r="Z50" s="652">
        <f t="shared" si="40"/>
        <v>714.35687184566632</v>
      </c>
      <c r="AA50" s="652">
        <f t="shared" si="40"/>
        <v>0.38388401615716139</v>
      </c>
      <c r="AB50" s="652">
        <f t="shared" si="40"/>
        <v>2919.073395080291</v>
      </c>
      <c r="AC50" s="660">
        <f t="shared" si="40"/>
        <v>5518.592423595217</v>
      </c>
      <c r="AE50" s="725"/>
      <c r="AF50" s="725"/>
      <c r="AG50" s="725"/>
      <c r="AI50" s="1102" t="s">
        <v>1015</v>
      </c>
      <c r="AJ50" s="1096" t="s">
        <v>1016</v>
      </c>
      <c r="AK50" s="1097">
        <f t="shared" si="24"/>
        <v>393383.07473832538</v>
      </c>
      <c r="AL50" s="1098">
        <f t="shared" si="4"/>
        <v>374372.55636456632</v>
      </c>
      <c r="AM50" s="1098">
        <f t="shared" si="5"/>
        <v>320153.6227229613</v>
      </c>
      <c r="AN50" s="1098">
        <f t="shared" si="6"/>
        <v>16073.051629002724</v>
      </c>
      <c r="AO50" s="1098">
        <f t="shared" si="7"/>
        <v>3640.2448736367605</v>
      </c>
      <c r="AP50" s="1098">
        <f t="shared" si="8"/>
        <v>172980.45394719942</v>
      </c>
      <c r="AQ50" s="1098">
        <f t="shared" si="9"/>
        <v>127459.87227312241</v>
      </c>
      <c r="AR50" s="1098">
        <f t="shared" si="10"/>
        <v>54218.933641605225</v>
      </c>
      <c r="AS50" s="1098">
        <f t="shared" si="11"/>
        <v>18128.998943893548</v>
      </c>
      <c r="AT50" s="1099">
        <f t="shared" si="12"/>
        <v>9019.7682695043932</v>
      </c>
      <c r="AU50" s="1100">
        <f t="shared" si="13"/>
        <v>2395.670051621747</v>
      </c>
      <c r="AV50" s="1098">
        <f t="shared" si="14"/>
        <v>1790.5977206640011</v>
      </c>
      <c r="AW50" s="1098">
        <f t="shared" si="15"/>
        <v>2735.169196513174</v>
      </c>
      <c r="AX50" s="1098">
        <f t="shared" si="16"/>
        <v>1156.825127653749</v>
      </c>
      <c r="AY50" s="1098">
        <f t="shared" si="17"/>
        <v>1030.9685779364838</v>
      </c>
      <c r="AZ50" s="1098">
        <f t="shared" si="18"/>
        <v>9989.1188183956911</v>
      </c>
      <c r="BA50" s="1098">
        <f t="shared" si="19"/>
        <v>529.4808200079965</v>
      </c>
      <c r="BB50" s="1098">
        <f t="shared" si="20"/>
        <v>2651.3945023529591</v>
      </c>
      <c r="BC50" s="1098">
        <f t="shared" si="21"/>
        <v>53.508397126375556</v>
      </c>
      <c r="BD50" s="1098">
        <f t="shared" si="22"/>
        <v>22866.432159828648</v>
      </c>
      <c r="BE50" s="1101">
        <f t="shared" si="23"/>
        <v>21661.912876111837</v>
      </c>
      <c r="BG50" s="3658" t="s">
        <v>1016</v>
      </c>
      <c r="BH50" s="3659"/>
      <c r="BI50" s="2580">
        <v>393383074.73832536</v>
      </c>
      <c r="BJ50" s="2581">
        <v>374372556.36456633</v>
      </c>
      <c r="BK50" s="2581">
        <v>320153622.72296131</v>
      </c>
      <c r="BL50" s="2581">
        <v>16073051.629002724</v>
      </c>
      <c r="BM50" s="2581">
        <v>3640244.8736367607</v>
      </c>
      <c r="BN50" s="2581">
        <v>172980453.94719943</v>
      </c>
      <c r="BO50" s="2581">
        <v>127459872.27312241</v>
      </c>
      <c r="BP50" s="2581">
        <v>54218933.641605228</v>
      </c>
      <c r="BQ50" s="2581">
        <v>18128998.943893548</v>
      </c>
      <c r="BR50" s="2581">
        <v>9019768.2695043925</v>
      </c>
      <c r="BS50" s="2581">
        <v>2395670.0516217472</v>
      </c>
      <c r="BT50" s="2581">
        <v>1790597.7206640011</v>
      </c>
      <c r="BU50" s="2581">
        <v>2735169.1965131741</v>
      </c>
      <c r="BV50" s="2581">
        <v>1156825.127653749</v>
      </c>
      <c r="BW50" s="2581">
        <v>1030968.5779364839</v>
      </c>
      <c r="BX50" s="2581">
        <v>9989118.818395691</v>
      </c>
      <c r="BY50" s="2581">
        <v>529480.82000799652</v>
      </c>
      <c r="BZ50" s="2581">
        <v>2651394.502352959</v>
      </c>
      <c r="CA50" s="2581">
        <v>53508.397126375559</v>
      </c>
      <c r="CB50" s="2581">
        <v>22866432.159828648</v>
      </c>
      <c r="CC50" s="2582">
        <v>21661912.876111839</v>
      </c>
    </row>
    <row r="51" spans="1:81" ht="17.25" customHeight="1">
      <c r="A51" s="156"/>
      <c r="B51" s="155" t="s">
        <v>416</v>
      </c>
      <c r="C51" s="166"/>
      <c r="D51" s="162"/>
      <c r="E51" s="234">
        <f t="shared" ref="E51:N52" si="41">AK53</f>
        <v>43571.349758456228</v>
      </c>
      <c r="F51" s="660">
        <f t="shared" si="41"/>
        <v>39650.280143977245</v>
      </c>
      <c r="G51" s="660">
        <f t="shared" si="41"/>
        <v>33925.357833080649</v>
      </c>
      <c r="H51" s="660">
        <f t="shared" si="41"/>
        <v>1052.0951709396588</v>
      </c>
      <c r="I51" s="660">
        <f t="shared" si="41"/>
        <v>105.88980932267842</v>
      </c>
      <c r="J51" s="654">
        <f t="shared" si="41"/>
        <v>17482.163694389015</v>
      </c>
      <c r="K51" s="660">
        <f t="shared" si="41"/>
        <v>15285.209158429299</v>
      </c>
      <c r="L51" s="660">
        <f t="shared" si="41"/>
        <v>5724.9223108965898</v>
      </c>
      <c r="M51" s="660">
        <f t="shared" si="41"/>
        <v>3100.5497463069237</v>
      </c>
      <c r="N51" s="660">
        <f t="shared" si="41"/>
        <v>833.76411199757297</v>
      </c>
      <c r="O51" s="156"/>
      <c r="P51" s="155" t="s">
        <v>20</v>
      </c>
      <c r="Q51" s="166"/>
      <c r="R51" s="1083"/>
      <c r="S51" s="652">
        <f t="shared" ref="S51:AC52" si="42">AU53</f>
        <v>78.738637248140762</v>
      </c>
      <c r="T51" s="652">
        <f t="shared" si="42"/>
        <v>765.7799434794</v>
      </c>
      <c r="U51" s="652">
        <f t="shared" si="42"/>
        <v>1085.2801137410274</v>
      </c>
      <c r="V51" s="652">
        <f t="shared" si="42"/>
        <v>185.56175759512917</v>
      </c>
      <c r="W51" s="652">
        <f t="shared" si="42"/>
        <v>151.42518224565148</v>
      </c>
      <c r="X51" s="652">
        <f t="shared" si="42"/>
        <v>147.88309750120598</v>
      </c>
      <c r="Y51" s="652">
        <f t="shared" si="42"/>
        <v>0</v>
      </c>
      <c r="Z51" s="652">
        <f t="shared" si="42"/>
        <v>260.89139836632887</v>
      </c>
      <c r="AA51" s="652">
        <f t="shared" si="42"/>
        <v>2.1564514484389266</v>
      </c>
      <c r="AB51" s="652">
        <f t="shared" si="42"/>
        <v>2213.4416172736946</v>
      </c>
      <c r="AC51" s="660">
        <f t="shared" si="42"/>
        <v>4181.9610128453214</v>
      </c>
      <c r="AE51" s="725"/>
      <c r="AF51" s="725"/>
      <c r="AG51" s="725"/>
      <c r="AI51" s="1102"/>
      <c r="AJ51" s="1096" t="s">
        <v>1017</v>
      </c>
      <c r="AK51" s="1097">
        <f t="shared" si="24"/>
        <v>112365.17694633748</v>
      </c>
      <c r="AL51" s="1098">
        <f t="shared" si="4"/>
        <v>106353.6307703182</v>
      </c>
      <c r="AM51" s="1098">
        <f t="shared" si="5"/>
        <v>92860.751341970725</v>
      </c>
      <c r="AN51" s="1098">
        <f t="shared" si="6"/>
        <v>4973.3030625512492</v>
      </c>
      <c r="AO51" s="1098">
        <f t="shared" si="7"/>
        <v>2586.7110507073248</v>
      </c>
      <c r="AP51" s="1098">
        <f t="shared" si="8"/>
        <v>44594.630788605238</v>
      </c>
      <c r="AQ51" s="1098">
        <f t="shared" si="9"/>
        <v>40706.106440106902</v>
      </c>
      <c r="AR51" s="1098">
        <f t="shared" si="10"/>
        <v>13492.879428347469</v>
      </c>
      <c r="AS51" s="1098">
        <f t="shared" si="11"/>
        <v>5354.4039166086432</v>
      </c>
      <c r="AT51" s="1099">
        <f t="shared" si="12"/>
        <v>1891.0714605011051</v>
      </c>
      <c r="AU51" s="1100">
        <f t="shared" si="13"/>
        <v>878.71323422044691</v>
      </c>
      <c r="AV51" s="1098">
        <f t="shared" si="14"/>
        <v>849.73503611821138</v>
      </c>
      <c r="AW51" s="1098">
        <f t="shared" si="15"/>
        <v>959.77488270914364</v>
      </c>
      <c r="AX51" s="1098">
        <f t="shared" si="16"/>
        <v>557.8585615150206</v>
      </c>
      <c r="AY51" s="1098">
        <f t="shared" si="17"/>
        <v>217.2507415447171</v>
      </c>
      <c r="AZ51" s="1098">
        <f t="shared" si="18"/>
        <v>3464.9007498158958</v>
      </c>
      <c r="BA51" s="1098">
        <f t="shared" si="19"/>
        <v>18.845499057452844</v>
      </c>
      <c r="BB51" s="1098">
        <f t="shared" si="20"/>
        <v>1217.158279166739</v>
      </c>
      <c r="BC51" s="1098">
        <f t="shared" si="21"/>
        <v>33.653619151944305</v>
      </c>
      <c r="BD51" s="1098">
        <f t="shared" si="22"/>
        <v>3403.9173645467981</v>
      </c>
      <c r="BE51" s="1101">
        <f t="shared" si="23"/>
        <v>7228.7044551859672</v>
      </c>
      <c r="BG51" s="3658" t="s">
        <v>1017</v>
      </c>
      <c r="BH51" s="3659"/>
      <c r="BI51" s="2580">
        <v>112365176.94633748</v>
      </c>
      <c r="BJ51" s="2581">
        <v>106353630.7703182</v>
      </c>
      <c r="BK51" s="2581">
        <v>92860751.341970727</v>
      </c>
      <c r="BL51" s="2581">
        <v>4973303.0625512488</v>
      </c>
      <c r="BM51" s="2581">
        <v>2586711.0507073249</v>
      </c>
      <c r="BN51" s="2581">
        <v>44594630.788605236</v>
      </c>
      <c r="BO51" s="2581">
        <v>40706106.440106899</v>
      </c>
      <c r="BP51" s="2581">
        <v>13492879.428347468</v>
      </c>
      <c r="BQ51" s="2581">
        <v>5354403.9166086428</v>
      </c>
      <c r="BR51" s="2581">
        <v>1891071.4605011051</v>
      </c>
      <c r="BS51" s="2581">
        <v>878713.2342204469</v>
      </c>
      <c r="BT51" s="2581">
        <v>849735.03611821134</v>
      </c>
      <c r="BU51" s="2581">
        <v>959774.88270914368</v>
      </c>
      <c r="BV51" s="2581">
        <v>557858.56151502056</v>
      </c>
      <c r="BW51" s="2581">
        <v>217250.74154471711</v>
      </c>
      <c r="BX51" s="2581">
        <v>3464900.7498158957</v>
      </c>
      <c r="BY51" s="2581">
        <v>18845.499057452846</v>
      </c>
      <c r="BZ51" s="2581">
        <v>1217158.279166739</v>
      </c>
      <c r="CA51" s="2581">
        <v>33653.619151944302</v>
      </c>
      <c r="CB51" s="2581">
        <v>3403917.3645467982</v>
      </c>
      <c r="CC51" s="2582">
        <v>7228704.4551859675</v>
      </c>
    </row>
    <row r="52" spans="1:81" ht="17.25" customHeight="1">
      <c r="A52" s="3093" t="s">
        <v>417</v>
      </c>
      <c r="B52" s="3093"/>
      <c r="C52" s="166"/>
      <c r="D52" s="162"/>
      <c r="E52" s="234">
        <f t="shared" si="41"/>
        <v>31729.380335967035</v>
      </c>
      <c r="F52" s="660">
        <f t="shared" si="41"/>
        <v>29749.184345507332</v>
      </c>
      <c r="G52" s="660">
        <f t="shared" si="41"/>
        <v>26822.879177806277</v>
      </c>
      <c r="H52" s="660">
        <f t="shared" si="41"/>
        <v>766.71114051176858</v>
      </c>
      <c r="I52" s="660">
        <f t="shared" si="41"/>
        <v>205.76978063212877</v>
      </c>
      <c r="J52" s="660">
        <f t="shared" si="41"/>
        <v>14994.401852076262</v>
      </c>
      <c r="K52" s="660">
        <f t="shared" si="41"/>
        <v>10855.996404586118</v>
      </c>
      <c r="L52" s="660">
        <f t="shared" si="41"/>
        <v>2926.3051677010544</v>
      </c>
      <c r="M52" s="660">
        <f t="shared" si="41"/>
        <v>1215.2451698638895</v>
      </c>
      <c r="N52" s="660">
        <f t="shared" si="41"/>
        <v>96.745956647797357</v>
      </c>
      <c r="O52" s="3093" t="s">
        <v>21</v>
      </c>
      <c r="P52" s="3093"/>
      <c r="Q52" s="166"/>
      <c r="R52" s="1083"/>
      <c r="S52" s="652">
        <f t="shared" si="42"/>
        <v>20.117048296287269</v>
      </c>
      <c r="T52" s="652">
        <f t="shared" si="42"/>
        <v>401.05544054639302</v>
      </c>
      <c r="U52" s="652">
        <f t="shared" si="42"/>
        <v>473.07410751927375</v>
      </c>
      <c r="V52" s="652">
        <f t="shared" si="42"/>
        <v>224.25261685413847</v>
      </c>
      <c r="W52" s="653">
        <f t="shared" si="42"/>
        <v>0</v>
      </c>
      <c r="X52" s="653">
        <f t="shared" si="42"/>
        <v>0</v>
      </c>
      <c r="Y52" s="652">
        <f t="shared" si="42"/>
        <v>0</v>
      </c>
      <c r="Z52" s="652">
        <f t="shared" si="42"/>
        <v>0</v>
      </c>
      <c r="AA52" s="653">
        <f t="shared" si="42"/>
        <v>0</v>
      </c>
      <c r="AB52" s="652">
        <f t="shared" si="42"/>
        <v>1711.0599978371652</v>
      </c>
      <c r="AC52" s="660">
        <f t="shared" si="42"/>
        <v>1980.1959904596961</v>
      </c>
      <c r="AE52" s="725"/>
      <c r="AF52" s="725"/>
      <c r="AI52" s="1102"/>
      <c r="AJ52" s="1096" t="s">
        <v>1018</v>
      </c>
      <c r="AK52" s="1097">
        <f t="shared" si="24"/>
        <v>138719.85586755964</v>
      </c>
      <c r="AL52" s="1098">
        <f t="shared" si="4"/>
        <v>126693.05489106127</v>
      </c>
      <c r="AM52" s="1098">
        <f t="shared" si="5"/>
        <v>110083.82669710975</v>
      </c>
      <c r="AN52" s="1098">
        <f t="shared" si="6"/>
        <v>5440.0292670474237</v>
      </c>
      <c r="AO52" s="1098">
        <f t="shared" si="7"/>
        <v>2188.4875742341887</v>
      </c>
      <c r="AP52" s="1098">
        <f t="shared" si="8"/>
        <v>65753.334007279147</v>
      </c>
      <c r="AQ52" s="1098">
        <f t="shared" si="9"/>
        <v>36701.97584854898</v>
      </c>
      <c r="AR52" s="1098">
        <f t="shared" si="10"/>
        <v>16609.22819395152</v>
      </c>
      <c r="AS52" s="1098">
        <f t="shared" si="11"/>
        <v>6795.0311229985073</v>
      </c>
      <c r="AT52" s="1099">
        <f t="shared" si="12"/>
        <v>2694.6174516610158</v>
      </c>
      <c r="AU52" s="1100">
        <f t="shared" si="13"/>
        <v>941.30541732910717</v>
      </c>
      <c r="AV52" s="1098">
        <f t="shared" si="14"/>
        <v>807.42150372718402</v>
      </c>
      <c r="AW52" s="1098">
        <f t="shared" si="15"/>
        <v>1498.8680980791175</v>
      </c>
      <c r="AX52" s="1098">
        <f t="shared" si="16"/>
        <v>622.79300605989727</v>
      </c>
      <c r="AY52" s="1098">
        <f t="shared" si="17"/>
        <v>230.02564614218707</v>
      </c>
      <c r="AZ52" s="1098">
        <f t="shared" si="18"/>
        <v>4890.2227215495232</v>
      </c>
      <c r="BA52" s="1098">
        <f t="shared" si="19"/>
        <v>162.09031655815073</v>
      </c>
      <c r="BB52" s="1098">
        <f t="shared" si="20"/>
        <v>1065.7472292506332</v>
      </c>
      <c r="BC52" s="1098">
        <f t="shared" si="21"/>
        <v>10.062109729749308</v>
      </c>
      <c r="BD52" s="1098">
        <f t="shared" si="22"/>
        <v>3686.0746938649554</v>
      </c>
      <c r="BE52" s="1101">
        <f t="shared" si="23"/>
        <v>13092.54820574899</v>
      </c>
      <c r="BG52" s="3658" t="s">
        <v>1018</v>
      </c>
      <c r="BH52" s="3659"/>
      <c r="BI52" s="2580">
        <v>138719855.86755964</v>
      </c>
      <c r="BJ52" s="2581">
        <v>126693054.89106128</v>
      </c>
      <c r="BK52" s="2581">
        <v>110083826.69710974</v>
      </c>
      <c r="BL52" s="2581">
        <v>5440029.2670474239</v>
      </c>
      <c r="BM52" s="2581">
        <v>2188487.5742341885</v>
      </c>
      <c r="BN52" s="2581">
        <v>65753334.00727915</v>
      </c>
      <c r="BO52" s="2581">
        <v>36701975.848548979</v>
      </c>
      <c r="BP52" s="2581">
        <v>16609228.193951521</v>
      </c>
      <c r="BQ52" s="2581">
        <v>6795031.1229985077</v>
      </c>
      <c r="BR52" s="2581">
        <v>2694617.4516610159</v>
      </c>
      <c r="BS52" s="2581">
        <v>941305.41732910718</v>
      </c>
      <c r="BT52" s="2581">
        <v>807421.50372718403</v>
      </c>
      <c r="BU52" s="2581">
        <v>1498868.0980791175</v>
      </c>
      <c r="BV52" s="2581">
        <v>622793.00605989725</v>
      </c>
      <c r="BW52" s="2581">
        <v>230025.64614218706</v>
      </c>
      <c r="BX52" s="2581">
        <v>4890222.7215495231</v>
      </c>
      <c r="BY52" s="2581">
        <v>162090.31655815072</v>
      </c>
      <c r="BZ52" s="2581">
        <v>1065747.2292506332</v>
      </c>
      <c r="CA52" s="2581">
        <v>10062.109729749307</v>
      </c>
      <c r="CB52" s="2581">
        <v>3686074.6938649556</v>
      </c>
      <c r="CC52" s="2582">
        <v>13092548.20574899</v>
      </c>
    </row>
    <row r="53" spans="1:81" ht="17.25" customHeight="1">
      <c r="A53" s="3094" t="s">
        <v>118</v>
      </c>
      <c r="B53" s="3094"/>
      <c r="C53" s="3094"/>
      <c r="D53" s="162"/>
      <c r="E53" s="234"/>
      <c r="F53" s="660"/>
      <c r="G53" s="660"/>
      <c r="H53" s="660"/>
      <c r="I53" s="660"/>
      <c r="J53" s="660"/>
      <c r="K53" s="660"/>
      <c r="L53" s="660"/>
      <c r="M53" s="660"/>
      <c r="N53" s="660"/>
      <c r="O53" s="3094" t="s">
        <v>118</v>
      </c>
      <c r="P53" s="3094"/>
      <c r="Q53" s="3094"/>
      <c r="R53" s="1083"/>
      <c r="S53" s="660"/>
      <c r="T53" s="660"/>
      <c r="U53" s="660"/>
      <c r="V53" s="660"/>
      <c r="W53" s="660"/>
      <c r="X53" s="660"/>
      <c r="Y53" s="660"/>
      <c r="Z53" s="660"/>
      <c r="AA53" s="660"/>
      <c r="AB53" s="660"/>
      <c r="AC53" s="660"/>
      <c r="AE53" s="725"/>
      <c r="AF53" s="725"/>
      <c r="AI53" s="1102"/>
      <c r="AJ53" s="1096" t="s">
        <v>1019</v>
      </c>
      <c r="AK53" s="1097">
        <f t="shared" si="24"/>
        <v>43571.349758456228</v>
      </c>
      <c r="AL53" s="1098">
        <f t="shared" si="4"/>
        <v>39650.280143977245</v>
      </c>
      <c r="AM53" s="1098">
        <f t="shared" si="5"/>
        <v>33925.357833080649</v>
      </c>
      <c r="AN53" s="1098">
        <f t="shared" si="6"/>
        <v>1052.0951709396588</v>
      </c>
      <c r="AO53" s="1098">
        <f t="shared" si="7"/>
        <v>105.88980932267842</v>
      </c>
      <c r="AP53" s="1098">
        <f t="shared" si="8"/>
        <v>17482.163694389015</v>
      </c>
      <c r="AQ53" s="1098">
        <f t="shared" si="9"/>
        <v>15285.209158429299</v>
      </c>
      <c r="AR53" s="1098">
        <f t="shared" si="10"/>
        <v>5724.9223108965898</v>
      </c>
      <c r="AS53" s="1098">
        <f t="shared" si="11"/>
        <v>3100.5497463069237</v>
      </c>
      <c r="AT53" s="1099">
        <f t="shared" si="12"/>
        <v>833.76411199757297</v>
      </c>
      <c r="AU53" s="1100">
        <f t="shared" si="13"/>
        <v>78.738637248140762</v>
      </c>
      <c r="AV53" s="1098">
        <f t="shared" si="14"/>
        <v>765.7799434794</v>
      </c>
      <c r="AW53" s="1098">
        <f t="shared" si="15"/>
        <v>1085.2801137410274</v>
      </c>
      <c r="AX53" s="1098">
        <f t="shared" si="16"/>
        <v>185.56175759512917</v>
      </c>
      <c r="AY53" s="1098">
        <f t="shared" si="17"/>
        <v>151.42518224565148</v>
      </c>
      <c r="AZ53" s="1098">
        <f t="shared" si="18"/>
        <v>147.88309750120598</v>
      </c>
      <c r="BA53" s="1098">
        <f t="shared" si="19"/>
        <v>0</v>
      </c>
      <c r="BB53" s="1098">
        <f t="shared" si="20"/>
        <v>260.89139836632887</v>
      </c>
      <c r="BC53" s="1098">
        <f t="shared" si="21"/>
        <v>2.1564514484389266</v>
      </c>
      <c r="BD53" s="1098">
        <f t="shared" si="22"/>
        <v>2213.4416172736946</v>
      </c>
      <c r="BE53" s="1101">
        <f t="shared" si="23"/>
        <v>4181.9610128453214</v>
      </c>
      <c r="BG53" s="3658" t="s">
        <v>1019</v>
      </c>
      <c r="BH53" s="3659"/>
      <c r="BI53" s="2580">
        <v>43571349.75845623</v>
      </c>
      <c r="BJ53" s="2581">
        <v>39650280.143977247</v>
      </c>
      <c r="BK53" s="2581">
        <v>33925357.833080649</v>
      </c>
      <c r="BL53" s="2581">
        <v>1052095.1709396588</v>
      </c>
      <c r="BM53" s="2581">
        <v>105889.80932267841</v>
      </c>
      <c r="BN53" s="2581">
        <v>17482163.694389015</v>
      </c>
      <c r="BO53" s="2581">
        <v>15285209.158429299</v>
      </c>
      <c r="BP53" s="2581">
        <v>5724922.3108965894</v>
      </c>
      <c r="BQ53" s="2581">
        <v>3100549.7463069237</v>
      </c>
      <c r="BR53" s="2581">
        <v>833764.11199757294</v>
      </c>
      <c r="BS53" s="2581">
        <v>78738.63724814076</v>
      </c>
      <c r="BT53" s="2581">
        <v>765779.94347940001</v>
      </c>
      <c r="BU53" s="2581">
        <v>1085280.1137410274</v>
      </c>
      <c r="BV53" s="2581">
        <v>185561.75759512917</v>
      </c>
      <c r="BW53" s="2581">
        <v>151425.18224565149</v>
      </c>
      <c r="BX53" s="2581">
        <v>147883.09750120598</v>
      </c>
      <c r="BY53" s="2581">
        <v>0</v>
      </c>
      <c r="BZ53" s="2581">
        <v>260891.39836632885</v>
      </c>
      <c r="CA53" s="2581">
        <v>2156.4514484389265</v>
      </c>
      <c r="CB53" s="2581">
        <v>2213441.6172736948</v>
      </c>
      <c r="CC53" s="2582">
        <v>4181961.0128453216</v>
      </c>
    </row>
    <row r="54" spans="1:81" ht="17.25" customHeight="1">
      <c r="A54" s="3093" t="s">
        <v>418</v>
      </c>
      <c r="B54" s="3093" t="s">
        <v>418</v>
      </c>
      <c r="C54" s="196"/>
      <c r="D54" s="162"/>
      <c r="E54" s="234">
        <f t="shared" ref="E54:N54" si="43">AK55</f>
        <v>203870.8222939196</v>
      </c>
      <c r="F54" s="660">
        <f t="shared" si="43"/>
        <v>189266.83105279712</v>
      </c>
      <c r="G54" s="660">
        <f t="shared" si="43"/>
        <v>160374.6062890515</v>
      </c>
      <c r="H54" s="660">
        <f t="shared" si="43"/>
        <v>7815.4494888790286</v>
      </c>
      <c r="I54" s="660">
        <f t="shared" si="43"/>
        <v>2048.8413574239994</v>
      </c>
      <c r="J54" s="660">
        <f t="shared" si="43"/>
        <v>82436.234159618485</v>
      </c>
      <c r="K54" s="660">
        <f t="shared" si="43"/>
        <v>68074.081283130072</v>
      </c>
      <c r="L54" s="660">
        <f t="shared" si="43"/>
        <v>28892.224763745646</v>
      </c>
      <c r="M54" s="660">
        <f t="shared" si="43"/>
        <v>10726.576233648637</v>
      </c>
      <c r="N54" s="660">
        <f t="shared" si="43"/>
        <v>4216.8219581123303</v>
      </c>
      <c r="O54" s="3093" t="s">
        <v>22</v>
      </c>
      <c r="P54" s="3093" t="s">
        <v>22</v>
      </c>
      <c r="Q54" s="196"/>
      <c r="R54" s="1083"/>
      <c r="S54" s="660">
        <f t="shared" ref="S54:AC54" si="44">AU55</f>
        <v>1224.0741547449268</v>
      </c>
      <c r="T54" s="660">
        <f t="shared" si="44"/>
        <v>1857.7595026427123</v>
      </c>
      <c r="U54" s="660">
        <f t="shared" si="44"/>
        <v>2304.0119150067458</v>
      </c>
      <c r="V54" s="660">
        <f t="shared" si="44"/>
        <v>713.87258459756197</v>
      </c>
      <c r="W54" s="660">
        <f t="shared" si="44"/>
        <v>410.03611854436434</v>
      </c>
      <c r="X54" s="660">
        <f t="shared" si="44"/>
        <v>5055.5930230356234</v>
      </c>
      <c r="Y54" s="660">
        <f t="shared" si="44"/>
        <v>390.2304337268713</v>
      </c>
      <c r="Z54" s="660">
        <f t="shared" si="44"/>
        <v>1938.533805216874</v>
      </c>
      <c r="AA54" s="660">
        <f t="shared" si="44"/>
        <v>19.852963867957783</v>
      </c>
      <c r="AB54" s="660">
        <f t="shared" si="44"/>
        <v>10761.438304249672</v>
      </c>
      <c r="AC54" s="660">
        <f t="shared" si="44"/>
        <v>16542.525046339317</v>
      </c>
      <c r="AE54" s="725"/>
      <c r="AF54" s="725"/>
      <c r="AI54" s="1102"/>
      <c r="AJ54" s="1096" t="s">
        <v>1020</v>
      </c>
      <c r="AK54" s="1097">
        <f t="shared" si="24"/>
        <v>31729.380335967035</v>
      </c>
      <c r="AL54" s="1098">
        <f t="shared" si="4"/>
        <v>29749.184345507332</v>
      </c>
      <c r="AM54" s="1098">
        <f t="shared" si="5"/>
        <v>26822.879177806277</v>
      </c>
      <c r="AN54" s="1098">
        <f t="shared" si="6"/>
        <v>766.71114051176858</v>
      </c>
      <c r="AO54" s="1098">
        <f t="shared" si="7"/>
        <v>205.76978063212877</v>
      </c>
      <c r="AP54" s="1098">
        <f t="shared" si="8"/>
        <v>14994.401852076262</v>
      </c>
      <c r="AQ54" s="1098">
        <f t="shared" si="9"/>
        <v>10855.996404586118</v>
      </c>
      <c r="AR54" s="1098">
        <f t="shared" si="10"/>
        <v>2926.3051677010544</v>
      </c>
      <c r="AS54" s="1098">
        <f t="shared" si="11"/>
        <v>1215.2451698638895</v>
      </c>
      <c r="AT54" s="1099">
        <f t="shared" si="12"/>
        <v>96.745956647797357</v>
      </c>
      <c r="AU54" s="1100">
        <f t="shared" si="13"/>
        <v>20.117048296287269</v>
      </c>
      <c r="AV54" s="1098">
        <f t="shared" si="14"/>
        <v>401.05544054639302</v>
      </c>
      <c r="AW54" s="1098">
        <f t="shared" si="15"/>
        <v>473.07410751927375</v>
      </c>
      <c r="AX54" s="1098">
        <f t="shared" si="16"/>
        <v>224.25261685413847</v>
      </c>
      <c r="AY54" s="1098">
        <f t="shared" si="17"/>
        <v>0</v>
      </c>
      <c r="AZ54" s="1098">
        <f t="shared" si="18"/>
        <v>0</v>
      </c>
      <c r="BA54" s="1098">
        <f t="shared" si="19"/>
        <v>0</v>
      </c>
      <c r="BB54" s="1098">
        <f t="shared" si="20"/>
        <v>0</v>
      </c>
      <c r="BC54" s="1098">
        <f t="shared" si="21"/>
        <v>0</v>
      </c>
      <c r="BD54" s="1098">
        <f t="shared" si="22"/>
        <v>1711.0599978371652</v>
      </c>
      <c r="BE54" s="1101">
        <f t="shared" si="23"/>
        <v>1980.1959904596961</v>
      </c>
      <c r="BG54" s="3658" t="s">
        <v>1020</v>
      </c>
      <c r="BH54" s="3659"/>
      <c r="BI54" s="2580">
        <v>31729380.335967034</v>
      </c>
      <c r="BJ54" s="2581">
        <v>29749184.345507331</v>
      </c>
      <c r="BK54" s="2581">
        <v>26822879.177806277</v>
      </c>
      <c r="BL54" s="2581">
        <v>766711.14051176852</v>
      </c>
      <c r="BM54" s="2581">
        <v>205769.78063212876</v>
      </c>
      <c r="BN54" s="2581">
        <v>14994401.852076262</v>
      </c>
      <c r="BO54" s="2581">
        <v>10855996.404586118</v>
      </c>
      <c r="BP54" s="2581">
        <v>2926305.1677010544</v>
      </c>
      <c r="BQ54" s="2581">
        <v>1215245.1698638895</v>
      </c>
      <c r="BR54" s="2581">
        <v>96745.956647797357</v>
      </c>
      <c r="BS54" s="2581">
        <v>20117.04829628727</v>
      </c>
      <c r="BT54" s="2581">
        <v>401055.44054639299</v>
      </c>
      <c r="BU54" s="2581">
        <v>473074.10751927376</v>
      </c>
      <c r="BV54" s="2581">
        <v>224252.61685413847</v>
      </c>
      <c r="BW54" s="2581">
        <v>0</v>
      </c>
      <c r="BX54" s="2581">
        <v>0</v>
      </c>
      <c r="BY54" s="2581">
        <v>0</v>
      </c>
      <c r="BZ54" s="2581">
        <v>0</v>
      </c>
      <c r="CA54" s="2581">
        <v>0</v>
      </c>
      <c r="CB54" s="2581">
        <v>1711059.9978371651</v>
      </c>
      <c r="CC54" s="2582">
        <v>1980195.9904596962</v>
      </c>
    </row>
    <row r="55" spans="1:81" ht="17.25" customHeight="1">
      <c r="A55" s="155"/>
      <c r="B55" s="155" t="s">
        <v>419</v>
      </c>
      <c r="C55" s="155"/>
      <c r="D55" s="165"/>
      <c r="E55" s="234">
        <f t="shared" ref="E55:N58" si="45">AK57</f>
        <v>124704.09843484982</v>
      </c>
      <c r="F55" s="660">
        <f t="shared" si="45"/>
        <v>116136.05410658526</v>
      </c>
      <c r="G55" s="660">
        <f t="shared" si="45"/>
        <v>98075.076612922203</v>
      </c>
      <c r="H55" s="660">
        <f t="shared" si="45"/>
        <v>4609.4087824134031</v>
      </c>
      <c r="I55" s="660">
        <f t="shared" si="45"/>
        <v>1130.0545868799584</v>
      </c>
      <c r="J55" s="660">
        <f t="shared" si="45"/>
        <v>49116.315557763228</v>
      </c>
      <c r="K55" s="660">
        <f t="shared" si="45"/>
        <v>43219.297685865648</v>
      </c>
      <c r="L55" s="660">
        <f t="shared" si="45"/>
        <v>18060.977493663078</v>
      </c>
      <c r="M55" s="660">
        <f t="shared" si="45"/>
        <v>7083.1696731576703</v>
      </c>
      <c r="N55" s="660">
        <f t="shared" si="45"/>
        <v>2487.3659190906792</v>
      </c>
      <c r="O55" s="155"/>
      <c r="P55" s="155" t="s">
        <v>368</v>
      </c>
      <c r="Q55" s="155"/>
      <c r="R55" s="1089"/>
      <c r="S55" s="234">
        <f t="shared" ref="S55:AC58" si="46">AU57</f>
        <v>864.31980079696723</v>
      </c>
      <c r="T55" s="660">
        <f t="shared" si="46"/>
        <v>1319.3117404813081</v>
      </c>
      <c r="U55" s="660">
        <f t="shared" si="46"/>
        <v>1804.6424905271824</v>
      </c>
      <c r="V55" s="660">
        <f t="shared" si="46"/>
        <v>443.41996637037624</v>
      </c>
      <c r="W55" s="660">
        <f t="shared" si="46"/>
        <v>164.10975589115964</v>
      </c>
      <c r="X55" s="660">
        <f t="shared" si="46"/>
        <v>2880.273581246101</v>
      </c>
      <c r="Y55" s="660">
        <f t="shared" si="46"/>
        <v>61.248882389295638</v>
      </c>
      <c r="Z55" s="660">
        <f t="shared" si="46"/>
        <v>617.05140025450578</v>
      </c>
      <c r="AA55" s="660">
        <f t="shared" si="46"/>
        <v>5.3320934837686975</v>
      </c>
      <c r="AB55" s="660">
        <f t="shared" si="46"/>
        <v>7413.9018631317413</v>
      </c>
      <c r="AC55" s="660">
        <f t="shared" si="46"/>
        <v>9185.0957285189761</v>
      </c>
      <c r="AE55" s="725"/>
      <c r="AF55" s="725"/>
      <c r="AI55" s="1102" t="s">
        <v>1021</v>
      </c>
      <c r="AJ55" s="1096" t="s">
        <v>1022</v>
      </c>
      <c r="AK55" s="1097">
        <f t="shared" si="24"/>
        <v>203870.8222939196</v>
      </c>
      <c r="AL55" s="1098">
        <f t="shared" si="4"/>
        <v>189266.83105279712</v>
      </c>
      <c r="AM55" s="1098">
        <f t="shared" si="5"/>
        <v>160374.6062890515</v>
      </c>
      <c r="AN55" s="1098">
        <f t="shared" si="6"/>
        <v>7815.4494888790286</v>
      </c>
      <c r="AO55" s="1098">
        <f t="shared" si="7"/>
        <v>2048.8413574239994</v>
      </c>
      <c r="AP55" s="1098">
        <f t="shared" si="8"/>
        <v>82436.234159618485</v>
      </c>
      <c r="AQ55" s="1098">
        <f t="shared" si="9"/>
        <v>68074.081283130072</v>
      </c>
      <c r="AR55" s="1098">
        <f t="shared" si="10"/>
        <v>28892.224763745646</v>
      </c>
      <c r="AS55" s="1098">
        <f t="shared" si="11"/>
        <v>10726.576233648637</v>
      </c>
      <c r="AT55" s="1099">
        <f t="shared" si="12"/>
        <v>4216.8219581123303</v>
      </c>
      <c r="AU55" s="1100">
        <f t="shared" si="13"/>
        <v>1224.0741547449268</v>
      </c>
      <c r="AV55" s="1098">
        <f t="shared" si="14"/>
        <v>1857.7595026427123</v>
      </c>
      <c r="AW55" s="1098">
        <f t="shared" si="15"/>
        <v>2304.0119150067458</v>
      </c>
      <c r="AX55" s="1098">
        <f t="shared" si="16"/>
        <v>713.87258459756197</v>
      </c>
      <c r="AY55" s="1098">
        <f t="shared" si="17"/>
        <v>410.03611854436434</v>
      </c>
      <c r="AZ55" s="1098">
        <f t="shared" si="18"/>
        <v>5055.5930230356234</v>
      </c>
      <c r="BA55" s="1098">
        <f t="shared" si="19"/>
        <v>390.2304337268713</v>
      </c>
      <c r="BB55" s="1098">
        <f t="shared" si="20"/>
        <v>1938.533805216874</v>
      </c>
      <c r="BC55" s="1098">
        <f t="shared" si="21"/>
        <v>19.852963867957783</v>
      </c>
      <c r="BD55" s="1098">
        <f t="shared" si="22"/>
        <v>10761.438304249672</v>
      </c>
      <c r="BE55" s="1101">
        <f t="shared" si="23"/>
        <v>16542.525046339317</v>
      </c>
      <c r="BG55" s="3658" t="s">
        <v>1021</v>
      </c>
      <c r="BH55" s="2994" t="s">
        <v>1022</v>
      </c>
      <c r="BI55" s="2580">
        <v>203870822.29391959</v>
      </c>
      <c r="BJ55" s="2581">
        <v>189266831.05279711</v>
      </c>
      <c r="BK55" s="2581">
        <v>160374606.2890515</v>
      </c>
      <c r="BL55" s="2581">
        <v>7815449.4888790287</v>
      </c>
      <c r="BM55" s="2581">
        <v>2048841.3574239996</v>
      </c>
      <c r="BN55" s="2581">
        <v>82436234.159618482</v>
      </c>
      <c r="BO55" s="2581">
        <v>68074081.283130065</v>
      </c>
      <c r="BP55" s="2581">
        <v>28892224.763745647</v>
      </c>
      <c r="BQ55" s="2581">
        <v>10726576.233648637</v>
      </c>
      <c r="BR55" s="2581">
        <v>4216821.9581123302</v>
      </c>
      <c r="BS55" s="2581">
        <v>1224074.1547449268</v>
      </c>
      <c r="BT55" s="2581">
        <v>1857759.5026427123</v>
      </c>
      <c r="BU55" s="2581">
        <v>2304011.9150067456</v>
      </c>
      <c r="BV55" s="2581">
        <v>713872.58459756197</v>
      </c>
      <c r="BW55" s="2581">
        <v>410036.11854436435</v>
      </c>
      <c r="BX55" s="2581">
        <v>5055593.0230356231</v>
      </c>
      <c r="BY55" s="2581">
        <v>390230.43372687127</v>
      </c>
      <c r="BZ55" s="2581">
        <v>1938533.805216874</v>
      </c>
      <c r="CA55" s="2581">
        <v>19852.963867957784</v>
      </c>
      <c r="CB55" s="2581">
        <v>10761438.304249672</v>
      </c>
      <c r="CC55" s="2582">
        <v>16542525.046339318</v>
      </c>
    </row>
    <row r="56" spans="1:81" ht="17.25" customHeight="1">
      <c r="A56" s="155"/>
      <c r="B56" s="155" t="s">
        <v>420</v>
      </c>
      <c r="C56" s="155"/>
      <c r="D56" s="165"/>
      <c r="E56" s="234">
        <f t="shared" si="45"/>
        <v>387427.2360344475</v>
      </c>
      <c r="F56" s="660">
        <f t="shared" si="45"/>
        <v>375334.32379043236</v>
      </c>
      <c r="G56" s="660">
        <f t="shared" si="45"/>
        <v>325399.4008478552</v>
      </c>
      <c r="H56" s="660">
        <f t="shared" si="45"/>
        <v>9715.3128088904032</v>
      </c>
      <c r="I56" s="660">
        <f t="shared" si="45"/>
        <v>1909.5776546143454</v>
      </c>
      <c r="J56" s="660">
        <f t="shared" si="45"/>
        <v>168966.5399022701</v>
      </c>
      <c r="K56" s="660">
        <f t="shared" si="45"/>
        <v>144807.97048208033</v>
      </c>
      <c r="L56" s="660">
        <f t="shared" si="45"/>
        <v>49934.922942577177</v>
      </c>
      <c r="M56" s="660">
        <f t="shared" si="45"/>
        <v>21549.80006384831</v>
      </c>
      <c r="N56" s="660">
        <f t="shared" si="45"/>
        <v>7065.9058552281385</v>
      </c>
      <c r="O56" s="155"/>
      <c r="P56" s="155" t="s">
        <v>24</v>
      </c>
      <c r="Q56" s="155"/>
      <c r="R56" s="1089"/>
      <c r="S56" s="234">
        <f t="shared" si="46"/>
        <v>1659.3625804322642</v>
      </c>
      <c r="T56" s="660">
        <f t="shared" si="46"/>
        <v>5437.9787966916974</v>
      </c>
      <c r="U56" s="660">
        <f t="shared" si="46"/>
        <v>3551.7745465262642</v>
      </c>
      <c r="V56" s="660">
        <f t="shared" si="46"/>
        <v>2076.5822056864163</v>
      </c>
      <c r="W56" s="660">
        <f t="shared" si="46"/>
        <v>1758.1960792835312</v>
      </c>
      <c r="X56" s="660">
        <f t="shared" si="46"/>
        <v>8967.6567274489316</v>
      </c>
      <c r="Y56" s="660">
        <f t="shared" si="46"/>
        <v>513.77542352944511</v>
      </c>
      <c r="Z56" s="660">
        <f t="shared" si="46"/>
        <v>5568.0509637283249</v>
      </c>
      <c r="AA56" s="660">
        <f t="shared" si="46"/>
        <v>14.892110548741581</v>
      </c>
      <c r="AB56" s="660">
        <f t="shared" si="46"/>
        <v>13320.747653473418</v>
      </c>
      <c r="AC56" s="660">
        <f t="shared" si="46"/>
        <v>17660.963207743545</v>
      </c>
      <c r="AE56" s="725"/>
      <c r="AF56" s="725"/>
      <c r="AI56" s="1102"/>
      <c r="AJ56" s="1096" t="s">
        <v>1023</v>
      </c>
      <c r="AK56" s="1097">
        <f t="shared" si="24"/>
        <v>206905.69096483753</v>
      </c>
      <c r="AL56" s="1098">
        <f t="shared" si="4"/>
        <v>197154.46922965217</v>
      </c>
      <c r="AM56" s="1098">
        <f t="shared" si="5"/>
        <v>171797.0616902234</v>
      </c>
      <c r="AN56" s="1098">
        <f t="shared" si="6"/>
        <v>8844.7682628888979</v>
      </c>
      <c r="AO56" s="1098">
        <f t="shared" si="7"/>
        <v>3077.2161388311438</v>
      </c>
      <c r="AP56" s="1098">
        <f t="shared" si="8"/>
        <v>96676.981034856668</v>
      </c>
      <c r="AQ56" s="1098">
        <f t="shared" si="9"/>
        <v>63198.096253646581</v>
      </c>
      <c r="AR56" s="1098">
        <f t="shared" si="10"/>
        <v>25357.407539428994</v>
      </c>
      <c r="AS56" s="1098">
        <f t="shared" si="11"/>
        <v>8890.7127131354282</v>
      </c>
      <c r="AT56" s="1099">
        <f t="shared" si="12"/>
        <v>4428.1696292659262</v>
      </c>
      <c r="AU56" s="1100">
        <f t="shared" si="13"/>
        <v>1406.7572021450922</v>
      </c>
      <c r="AV56" s="1098">
        <f t="shared" si="14"/>
        <v>548.94941567558772</v>
      </c>
      <c r="AW56" s="1098">
        <f t="shared" si="15"/>
        <v>1214.4371483322614</v>
      </c>
      <c r="AX56" s="1098">
        <f t="shared" si="16"/>
        <v>769.34193602949165</v>
      </c>
      <c r="AY56" s="1098">
        <f t="shared" si="17"/>
        <v>523.0573816870683</v>
      </c>
      <c r="AZ56" s="1098">
        <f t="shared" si="18"/>
        <v>6323.5990522814136</v>
      </c>
      <c r="BA56" s="1098">
        <f t="shared" si="19"/>
        <v>98.42029022985507</v>
      </c>
      <c r="BB56" s="1098">
        <f t="shared" si="20"/>
        <v>1255.5638254966755</v>
      </c>
      <c r="BC56" s="1098">
        <f t="shared" si="21"/>
        <v>38.447487013093919</v>
      </c>
      <c r="BD56" s="1098">
        <f t="shared" si="22"/>
        <v>8750.6641712725268</v>
      </c>
      <c r="BE56" s="1101">
        <f t="shared" si="23"/>
        <v>11006.785560681847</v>
      </c>
      <c r="BG56" s="3658"/>
      <c r="BH56" s="2994" t="s">
        <v>1023</v>
      </c>
      <c r="BI56" s="2580">
        <v>206905690.96483752</v>
      </c>
      <c r="BJ56" s="2581">
        <v>197154469.22965217</v>
      </c>
      <c r="BK56" s="2581">
        <v>171797061.6902234</v>
      </c>
      <c r="BL56" s="2581">
        <v>8844768.2628888972</v>
      </c>
      <c r="BM56" s="2581">
        <v>3077216.1388311437</v>
      </c>
      <c r="BN56" s="2581">
        <v>96676981.034856662</v>
      </c>
      <c r="BO56" s="2581">
        <v>63198096.253646582</v>
      </c>
      <c r="BP56" s="2581">
        <v>25357407.539428994</v>
      </c>
      <c r="BQ56" s="2581">
        <v>8890712.7131354287</v>
      </c>
      <c r="BR56" s="2581">
        <v>4428169.6292659258</v>
      </c>
      <c r="BS56" s="2581">
        <v>1406757.2021450922</v>
      </c>
      <c r="BT56" s="2581">
        <v>548949.41567558772</v>
      </c>
      <c r="BU56" s="2581">
        <v>1214437.1483322612</v>
      </c>
      <c r="BV56" s="2581">
        <v>769341.9360294916</v>
      </c>
      <c r="BW56" s="2581">
        <v>523057.38168706826</v>
      </c>
      <c r="BX56" s="2581">
        <v>6323599.0522814132</v>
      </c>
      <c r="BY56" s="2581">
        <v>98420.290229855076</v>
      </c>
      <c r="BZ56" s="2581">
        <v>1255563.8254966754</v>
      </c>
      <c r="CA56" s="2581">
        <v>38447.487013093916</v>
      </c>
      <c r="CB56" s="2581">
        <v>8750664.1712725274</v>
      </c>
      <c r="CC56" s="2582">
        <v>11006785.560681846</v>
      </c>
    </row>
    <row r="57" spans="1:81" ht="17.25" customHeight="1">
      <c r="A57" s="155"/>
      <c r="B57" s="155" t="s">
        <v>421</v>
      </c>
      <c r="C57" s="155"/>
      <c r="D57" s="165"/>
      <c r="E57" s="234">
        <f t="shared" si="45"/>
        <v>579747.48717182886</v>
      </c>
      <c r="F57" s="660">
        <f t="shared" si="45"/>
        <v>512847.44789183367</v>
      </c>
      <c r="G57" s="660">
        <f t="shared" si="45"/>
        <v>426699.87639117718</v>
      </c>
      <c r="H57" s="660">
        <f t="shared" si="45"/>
        <v>30962.090895329657</v>
      </c>
      <c r="I57" s="660">
        <f t="shared" si="45"/>
        <v>9661.3499139093219</v>
      </c>
      <c r="J57" s="660">
        <f t="shared" si="45"/>
        <v>227354.43778113977</v>
      </c>
      <c r="K57" s="660">
        <f t="shared" si="45"/>
        <v>158721.99780079842</v>
      </c>
      <c r="L57" s="660">
        <f t="shared" si="45"/>
        <v>86147.571500656384</v>
      </c>
      <c r="M57" s="660">
        <f t="shared" si="45"/>
        <v>24623.11475334255</v>
      </c>
      <c r="N57" s="660">
        <f t="shared" si="45"/>
        <v>14090.540375540344</v>
      </c>
      <c r="O57" s="155"/>
      <c r="P57" s="155" t="s">
        <v>25</v>
      </c>
      <c r="Q57" s="155"/>
      <c r="R57" s="1089"/>
      <c r="S57" s="234">
        <f t="shared" si="46"/>
        <v>3503.3248189853216</v>
      </c>
      <c r="T57" s="660">
        <f t="shared" si="46"/>
        <v>1074.9929368251676</v>
      </c>
      <c r="U57" s="660">
        <f t="shared" si="46"/>
        <v>4546.1993965921247</v>
      </c>
      <c r="V57" s="660">
        <f t="shared" si="46"/>
        <v>944.47168124955544</v>
      </c>
      <c r="W57" s="660">
        <f t="shared" si="46"/>
        <v>463.58554415003914</v>
      </c>
      <c r="X57" s="660">
        <f t="shared" si="46"/>
        <v>17004.417517866856</v>
      </c>
      <c r="Y57" s="660">
        <f t="shared" si="46"/>
        <v>2867.6357607668433</v>
      </c>
      <c r="Z57" s="660">
        <f t="shared" si="46"/>
        <v>7402.9490195129092</v>
      </c>
      <c r="AA57" s="660">
        <f t="shared" si="46"/>
        <v>144.11641212930269</v>
      </c>
      <c r="AB57" s="660">
        <f t="shared" si="46"/>
        <v>34105.338037037916</v>
      </c>
      <c r="AC57" s="660">
        <f t="shared" si="46"/>
        <v>74302.988299508303</v>
      </c>
      <c r="AE57" s="725"/>
      <c r="AF57" s="725"/>
      <c r="AI57" s="1102" t="s">
        <v>1024</v>
      </c>
      <c r="AJ57" s="1096" t="s">
        <v>1025</v>
      </c>
      <c r="AK57" s="1097">
        <f t="shared" si="24"/>
        <v>124704.09843484982</v>
      </c>
      <c r="AL57" s="1098">
        <f t="shared" si="4"/>
        <v>116136.05410658526</v>
      </c>
      <c r="AM57" s="1098">
        <f t="shared" si="5"/>
        <v>98075.076612922203</v>
      </c>
      <c r="AN57" s="1098">
        <f t="shared" si="6"/>
        <v>4609.4087824134031</v>
      </c>
      <c r="AO57" s="1098">
        <f t="shared" si="7"/>
        <v>1130.0545868799584</v>
      </c>
      <c r="AP57" s="1098">
        <f t="shared" si="8"/>
        <v>49116.315557763228</v>
      </c>
      <c r="AQ57" s="1098">
        <f t="shared" si="9"/>
        <v>43219.297685865648</v>
      </c>
      <c r="AR57" s="1098">
        <f t="shared" si="10"/>
        <v>18060.977493663078</v>
      </c>
      <c r="AS57" s="1098">
        <f t="shared" si="11"/>
        <v>7083.1696731576703</v>
      </c>
      <c r="AT57" s="1099">
        <f t="shared" si="12"/>
        <v>2487.3659190906792</v>
      </c>
      <c r="AU57" s="1100">
        <f t="shared" si="13"/>
        <v>864.31980079696723</v>
      </c>
      <c r="AV57" s="1098">
        <f t="shared" si="14"/>
        <v>1319.3117404813081</v>
      </c>
      <c r="AW57" s="1098">
        <f t="shared" si="15"/>
        <v>1804.6424905271824</v>
      </c>
      <c r="AX57" s="1098">
        <f t="shared" si="16"/>
        <v>443.41996637037624</v>
      </c>
      <c r="AY57" s="1098">
        <f t="shared" si="17"/>
        <v>164.10975589115964</v>
      </c>
      <c r="AZ57" s="1098">
        <f t="shared" si="18"/>
        <v>2880.273581246101</v>
      </c>
      <c r="BA57" s="1098">
        <f t="shared" si="19"/>
        <v>61.248882389295638</v>
      </c>
      <c r="BB57" s="1098">
        <f t="shared" si="20"/>
        <v>617.05140025450578</v>
      </c>
      <c r="BC57" s="1098">
        <f t="shared" si="21"/>
        <v>5.3320934837686975</v>
      </c>
      <c r="BD57" s="1098">
        <f t="shared" si="22"/>
        <v>7413.9018631317413</v>
      </c>
      <c r="BE57" s="1101">
        <f t="shared" si="23"/>
        <v>9185.0957285189761</v>
      </c>
      <c r="BG57" s="3658" t="s">
        <v>1024</v>
      </c>
      <c r="BH57" s="2994" t="s">
        <v>3904</v>
      </c>
      <c r="BI57" s="2580">
        <v>124704098.43484981</v>
      </c>
      <c r="BJ57" s="2581">
        <v>116136054.10658526</v>
      </c>
      <c r="BK57" s="2581">
        <v>98075076.612922207</v>
      </c>
      <c r="BL57" s="2581">
        <v>4609408.7824134035</v>
      </c>
      <c r="BM57" s="2581">
        <v>1130054.5868799584</v>
      </c>
      <c r="BN57" s="2581">
        <v>49116315.557763226</v>
      </c>
      <c r="BO57" s="2581">
        <v>43219297.685865648</v>
      </c>
      <c r="BP57" s="2581">
        <v>18060977.49366308</v>
      </c>
      <c r="BQ57" s="2581">
        <v>7083169.6731576705</v>
      </c>
      <c r="BR57" s="2581">
        <v>2487365.9190906794</v>
      </c>
      <c r="BS57" s="2581">
        <v>864319.80079696723</v>
      </c>
      <c r="BT57" s="2581">
        <v>1319311.7404813082</v>
      </c>
      <c r="BU57" s="2581">
        <v>1804642.4905271824</v>
      </c>
      <c r="BV57" s="2581">
        <v>443419.96637037623</v>
      </c>
      <c r="BW57" s="2581">
        <v>164109.75589115964</v>
      </c>
      <c r="BX57" s="2581">
        <v>2880273.5812461008</v>
      </c>
      <c r="BY57" s="2581">
        <v>61248.882389295635</v>
      </c>
      <c r="BZ57" s="2581">
        <v>617051.4002545058</v>
      </c>
      <c r="CA57" s="2581">
        <v>5332.0934837686973</v>
      </c>
      <c r="CB57" s="2581">
        <v>7413901.8631317411</v>
      </c>
      <c r="CC57" s="2582">
        <v>9185095.7285189759</v>
      </c>
    </row>
    <row r="58" spans="1:81" ht="17.25" customHeight="1" thickBot="1">
      <c r="A58" s="3104" t="s">
        <v>422</v>
      </c>
      <c r="B58" s="3104"/>
      <c r="C58" s="169"/>
      <c r="D58" s="171"/>
      <c r="E58" s="666">
        <f t="shared" si="45"/>
        <v>206905.69096483753</v>
      </c>
      <c r="F58" s="664">
        <f t="shared" si="45"/>
        <v>197154.46922965217</v>
      </c>
      <c r="G58" s="664">
        <f t="shared" si="45"/>
        <v>171797.0616902234</v>
      </c>
      <c r="H58" s="664">
        <f t="shared" si="45"/>
        <v>8844.7682628888979</v>
      </c>
      <c r="I58" s="664">
        <f t="shared" si="45"/>
        <v>3077.2161388311438</v>
      </c>
      <c r="J58" s="664">
        <f t="shared" si="45"/>
        <v>96676.981034856668</v>
      </c>
      <c r="K58" s="664">
        <f t="shared" si="45"/>
        <v>63198.096253646581</v>
      </c>
      <c r="L58" s="664">
        <f t="shared" si="45"/>
        <v>25357.407539428994</v>
      </c>
      <c r="M58" s="664">
        <f t="shared" si="45"/>
        <v>8890.7127131354282</v>
      </c>
      <c r="N58" s="664">
        <f t="shared" si="45"/>
        <v>4428.1696292659262</v>
      </c>
      <c r="O58" s="3104" t="s">
        <v>26</v>
      </c>
      <c r="P58" s="3104"/>
      <c r="Q58" s="169"/>
      <c r="R58" s="1104"/>
      <c r="S58" s="666">
        <f t="shared" si="46"/>
        <v>1406.7572021450922</v>
      </c>
      <c r="T58" s="664">
        <f t="shared" si="46"/>
        <v>548.94941567558772</v>
      </c>
      <c r="U58" s="664">
        <f t="shared" si="46"/>
        <v>1214.4371483322614</v>
      </c>
      <c r="V58" s="664">
        <f t="shared" si="46"/>
        <v>769.34193602949165</v>
      </c>
      <c r="W58" s="664">
        <f t="shared" si="46"/>
        <v>523.0573816870683</v>
      </c>
      <c r="X58" s="664">
        <f t="shared" si="46"/>
        <v>6323.5990522814136</v>
      </c>
      <c r="Y58" s="664">
        <f t="shared" si="46"/>
        <v>98.42029022985507</v>
      </c>
      <c r="Z58" s="664">
        <f t="shared" si="46"/>
        <v>1255.5638254966755</v>
      </c>
      <c r="AA58" s="664">
        <f t="shared" si="46"/>
        <v>38.447487013093919</v>
      </c>
      <c r="AB58" s="664">
        <f t="shared" si="46"/>
        <v>8750.6641712725268</v>
      </c>
      <c r="AC58" s="664">
        <f t="shared" si="46"/>
        <v>11006.785560681847</v>
      </c>
      <c r="AE58" s="725"/>
      <c r="AF58" s="725"/>
      <c r="AI58" s="1102"/>
      <c r="AJ58" s="1096" t="s">
        <v>1026</v>
      </c>
      <c r="AK58" s="1097">
        <f t="shared" si="24"/>
        <v>387427.2360344475</v>
      </c>
      <c r="AL58" s="1098">
        <f t="shared" si="4"/>
        <v>375334.32379043236</v>
      </c>
      <c r="AM58" s="1098">
        <f t="shared" si="5"/>
        <v>325399.4008478552</v>
      </c>
      <c r="AN58" s="1098">
        <f t="shared" si="6"/>
        <v>9715.3128088904032</v>
      </c>
      <c r="AO58" s="1098">
        <f t="shared" si="7"/>
        <v>1909.5776546143454</v>
      </c>
      <c r="AP58" s="1098">
        <f t="shared" si="8"/>
        <v>168966.5399022701</v>
      </c>
      <c r="AQ58" s="1098">
        <f t="shared" si="9"/>
        <v>144807.97048208033</v>
      </c>
      <c r="AR58" s="1098">
        <f t="shared" si="10"/>
        <v>49934.922942577177</v>
      </c>
      <c r="AS58" s="1098">
        <f t="shared" si="11"/>
        <v>21549.80006384831</v>
      </c>
      <c r="AT58" s="1099">
        <f t="shared" si="12"/>
        <v>7065.9058552281385</v>
      </c>
      <c r="AU58" s="1100">
        <f t="shared" si="13"/>
        <v>1659.3625804322642</v>
      </c>
      <c r="AV58" s="1098">
        <f t="shared" si="14"/>
        <v>5437.9787966916974</v>
      </c>
      <c r="AW58" s="1098">
        <f t="shared" si="15"/>
        <v>3551.7745465262642</v>
      </c>
      <c r="AX58" s="1098">
        <f t="shared" si="16"/>
        <v>2076.5822056864163</v>
      </c>
      <c r="AY58" s="1098">
        <f t="shared" si="17"/>
        <v>1758.1960792835312</v>
      </c>
      <c r="AZ58" s="1098">
        <f t="shared" si="18"/>
        <v>8967.6567274489316</v>
      </c>
      <c r="BA58" s="1098">
        <f t="shared" si="19"/>
        <v>513.77542352944511</v>
      </c>
      <c r="BB58" s="1098">
        <f t="shared" si="20"/>
        <v>5568.0509637283249</v>
      </c>
      <c r="BC58" s="1098">
        <f t="shared" si="21"/>
        <v>14.892110548741581</v>
      </c>
      <c r="BD58" s="1098">
        <f t="shared" si="22"/>
        <v>13320.747653473418</v>
      </c>
      <c r="BE58" s="1101">
        <f t="shared" si="23"/>
        <v>17660.963207743545</v>
      </c>
      <c r="BG58" s="3658"/>
      <c r="BH58" s="2994" t="s">
        <v>3905</v>
      </c>
      <c r="BI58" s="2580">
        <v>387427236.03444749</v>
      </c>
      <c r="BJ58" s="2581">
        <v>375334323.79043233</v>
      </c>
      <c r="BK58" s="2581">
        <v>325399400.84785521</v>
      </c>
      <c r="BL58" s="2581">
        <v>9715312.8088904023</v>
      </c>
      <c r="BM58" s="2581">
        <v>1909577.6546143454</v>
      </c>
      <c r="BN58" s="2581">
        <v>168966539.90227011</v>
      </c>
      <c r="BO58" s="2581">
        <v>144807970.48208034</v>
      </c>
      <c r="BP58" s="2581">
        <v>49934922.942577176</v>
      </c>
      <c r="BQ58" s="2581">
        <v>21549800.063848309</v>
      </c>
      <c r="BR58" s="2581">
        <v>7065905.8552281382</v>
      </c>
      <c r="BS58" s="2581">
        <v>1659362.5804322641</v>
      </c>
      <c r="BT58" s="2581">
        <v>5437978.7966916971</v>
      </c>
      <c r="BU58" s="2581">
        <v>3551774.5465262644</v>
      </c>
      <c r="BV58" s="2581">
        <v>2076582.2056864165</v>
      </c>
      <c r="BW58" s="2581">
        <v>1758196.0792835311</v>
      </c>
      <c r="BX58" s="2581">
        <v>8967656.727448931</v>
      </c>
      <c r="BY58" s="2581">
        <v>513775.42352944514</v>
      </c>
      <c r="BZ58" s="2581">
        <v>5568050.9637283245</v>
      </c>
      <c r="CA58" s="2581">
        <v>14892.110548741581</v>
      </c>
      <c r="CB58" s="2581">
        <v>13320747.653473418</v>
      </c>
      <c r="CC58" s="2582">
        <v>17660963.207743544</v>
      </c>
    </row>
    <row r="59" spans="1:81" s="1075" customFormat="1" ht="17.25" customHeight="1">
      <c r="A59" s="3301"/>
      <c r="B59" s="3301"/>
      <c r="C59" s="3301"/>
      <c r="D59" s="3301"/>
      <c r="E59" s="3301"/>
      <c r="F59" s="3301"/>
      <c r="G59" s="3301"/>
      <c r="H59" s="3301"/>
      <c r="I59" s="3685" t="s">
        <v>4131</v>
      </c>
      <c r="J59" s="3685"/>
      <c r="K59" s="3685"/>
      <c r="L59" s="3685"/>
      <c r="M59" s="3685"/>
      <c r="N59" s="3685"/>
      <c r="O59" s="3251"/>
      <c r="P59" s="3251"/>
      <c r="Q59" s="3251"/>
      <c r="R59" s="3251"/>
      <c r="S59" s="3251"/>
      <c r="T59" s="3251"/>
      <c r="U59" s="3251"/>
      <c r="V59" s="3251"/>
      <c r="W59" s="3251"/>
      <c r="X59" s="3251"/>
      <c r="Y59" s="3251"/>
      <c r="Z59" s="3251"/>
      <c r="AA59" s="3251"/>
      <c r="AB59" s="3251"/>
      <c r="AC59" s="3300"/>
      <c r="AI59" s="1102"/>
      <c r="AJ59" s="1096" t="s">
        <v>1027</v>
      </c>
      <c r="AK59" s="1097">
        <f t="shared" si="24"/>
        <v>579747.48717182886</v>
      </c>
      <c r="AL59" s="1098">
        <f t="shared" si="4"/>
        <v>512847.44789183367</v>
      </c>
      <c r="AM59" s="1098">
        <f t="shared" si="5"/>
        <v>426699.87639117718</v>
      </c>
      <c r="AN59" s="1098">
        <f t="shared" si="6"/>
        <v>30962.090895329657</v>
      </c>
      <c r="AO59" s="1098">
        <f t="shared" si="7"/>
        <v>9661.3499139093219</v>
      </c>
      <c r="AP59" s="1098">
        <f t="shared" si="8"/>
        <v>227354.43778113977</v>
      </c>
      <c r="AQ59" s="1098">
        <f t="shared" si="9"/>
        <v>158721.99780079842</v>
      </c>
      <c r="AR59" s="1098">
        <f t="shared" si="10"/>
        <v>86147.571500656384</v>
      </c>
      <c r="AS59" s="1098">
        <f t="shared" si="11"/>
        <v>24623.11475334255</v>
      </c>
      <c r="AT59" s="1099">
        <f t="shared" si="12"/>
        <v>14090.540375540344</v>
      </c>
      <c r="AU59" s="1100">
        <f t="shared" si="13"/>
        <v>3503.3248189853216</v>
      </c>
      <c r="AV59" s="1098">
        <f t="shared" si="14"/>
        <v>1074.9929368251676</v>
      </c>
      <c r="AW59" s="1098">
        <f t="shared" si="15"/>
        <v>4546.1993965921247</v>
      </c>
      <c r="AX59" s="1098">
        <f t="shared" si="16"/>
        <v>944.47168124955544</v>
      </c>
      <c r="AY59" s="1098">
        <f t="shared" si="17"/>
        <v>463.58554415003914</v>
      </c>
      <c r="AZ59" s="1098">
        <f t="shared" si="18"/>
        <v>17004.417517866856</v>
      </c>
      <c r="BA59" s="1098">
        <f t="shared" si="19"/>
        <v>2867.6357607668433</v>
      </c>
      <c r="BB59" s="1098">
        <f t="shared" si="20"/>
        <v>7402.9490195129092</v>
      </c>
      <c r="BC59" s="1098">
        <f t="shared" si="21"/>
        <v>144.11641212930269</v>
      </c>
      <c r="BD59" s="1098">
        <f t="shared" si="22"/>
        <v>34105.338037037916</v>
      </c>
      <c r="BE59" s="1101">
        <f t="shared" si="23"/>
        <v>74302.988299508303</v>
      </c>
      <c r="BF59" s="173"/>
      <c r="BG59" s="3658"/>
      <c r="BH59" s="2994" t="s">
        <v>3906</v>
      </c>
      <c r="BI59" s="2580">
        <v>579747487.17182887</v>
      </c>
      <c r="BJ59" s="2581">
        <v>512847447.89183366</v>
      </c>
      <c r="BK59" s="2581">
        <v>426699876.39117718</v>
      </c>
      <c r="BL59" s="2581">
        <v>30962090.895329658</v>
      </c>
      <c r="BM59" s="2581">
        <v>9661349.9139093217</v>
      </c>
      <c r="BN59" s="2581">
        <v>227354437.78113976</v>
      </c>
      <c r="BO59" s="2581">
        <v>158721997.80079842</v>
      </c>
      <c r="BP59" s="2581">
        <v>86147571.500656381</v>
      </c>
      <c r="BQ59" s="2581">
        <v>24623114.75334255</v>
      </c>
      <c r="BR59" s="2581">
        <v>14090540.375540344</v>
      </c>
      <c r="BS59" s="2581">
        <v>3503324.8189853216</v>
      </c>
      <c r="BT59" s="2581">
        <v>1074992.9368251676</v>
      </c>
      <c r="BU59" s="2581">
        <v>4546199.3965921244</v>
      </c>
      <c r="BV59" s="2581">
        <v>944471.68124955543</v>
      </c>
      <c r="BW59" s="2581">
        <v>463585.54415003915</v>
      </c>
      <c r="BX59" s="2581">
        <v>17004417.517866857</v>
      </c>
      <c r="BY59" s="2581">
        <v>2867635.7607668433</v>
      </c>
      <c r="BZ59" s="2581">
        <v>7402949.0195129095</v>
      </c>
      <c r="CA59" s="2581">
        <v>144116.41212930268</v>
      </c>
      <c r="CB59" s="2581">
        <v>34105338.037037916</v>
      </c>
      <c r="CC59" s="2582">
        <v>74302988.299508303</v>
      </c>
    </row>
    <row r="60" spans="1:81" ht="16.5" customHeight="1">
      <c r="A60" s="173"/>
      <c r="L60" s="325"/>
      <c r="M60" s="325"/>
      <c r="AI60" s="1102"/>
      <c r="AJ60" s="1096" t="s">
        <v>1028</v>
      </c>
      <c r="AK60" s="1097">
        <f t="shared" si="24"/>
        <v>206905.69096483753</v>
      </c>
      <c r="AL60" s="1098">
        <f t="shared" si="4"/>
        <v>197154.46922965217</v>
      </c>
      <c r="AM60" s="1098">
        <f t="shared" si="5"/>
        <v>171797.0616902234</v>
      </c>
      <c r="AN60" s="1098">
        <f t="shared" si="6"/>
        <v>8844.7682628888979</v>
      </c>
      <c r="AO60" s="1098">
        <f t="shared" si="7"/>
        <v>3077.2161388311438</v>
      </c>
      <c r="AP60" s="1098">
        <f t="shared" si="8"/>
        <v>96676.981034856668</v>
      </c>
      <c r="AQ60" s="1098">
        <f t="shared" si="9"/>
        <v>63198.096253646581</v>
      </c>
      <c r="AR60" s="1098">
        <f t="shared" si="10"/>
        <v>25357.407539428994</v>
      </c>
      <c r="AS60" s="1098">
        <f t="shared" si="11"/>
        <v>8890.7127131354282</v>
      </c>
      <c r="AT60" s="1099">
        <f t="shared" si="12"/>
        <v>4428.1696292659262</v>
      </c>
      <c r="AU60" s="1100">
        <f t="shared" si="13"/>
        <v>1406.7572021450922</v>
      </c>
      <c r="AV60" s="1098">
        <f t="shared" si="14"/>
        <v>548.94941567558772</v>
      </c>
      <c r="AW60" s="1098">
        <f t="shared" si="15"/>
        <v>1214.4371483322614</v>
      </c>
      <c r="AX60" s="1098">
        <f t="shared" si="16"/>
        <v>769.34193602949165</v>
      </c>
      <c r="AY60" s="1098">
        <f t="shared" si="17"/>
        <v>523.0573816870683</v>
      </c>
      <c r="AZ60" s="1098">
        <f t="shared" si="18"/>
        <v>6323.5990522814136</v>
      </c>
      <c r="BA60" s="1098">
        <f t="shared" si="19"/>
        <v>98.42029022985507</v>
      </c>
      <c r="BB60" s="1098">
        <f t="shared" si="20"/>
        <v>1255.5638254966755</v>
      </c>
      <c r="BC60" s="1098">
        <f t="shared" si="21"/>
        <v>38.447487013093919</v>
      </c>
      <c r="BD60" s="1098">
        <f t="shared" si="22"/>
        <v>8750.6641712725268</v>
      </c>
      <c r="BE60" s="1101">
        <f t="shared" si="23"/>
        <v>11006.785560681847</v>
      </c>
      <c r="BG60" s="3658"/>
      <c r="BH60" s="2994" t="s">
        <v>3907</v>
      </c>
      <c r="BI60" s="2580">
        <v>206905690.96483752</v>
      </c>
      <c r="BJ60" s="2581">
        <v>197154469.22965217</v>
      </c>
      <c r="BK60" s="2581">
        <v>171797061.6902234</v>
      </c>
      <c r="BL60" s="2581">
        <v>8844768.2628888972</v>
      </c>
      <c r="BM60" s="2581">
        <v>3077216.1388311437</v>
      </c>
      <c r="BN60" s="2581">
        <v>96676981.034856662</v>
      </c>
      <c r="BO60" s="2581">
        <v>63198096.253646582</v>
      </c>
      <c r="BP60" s="2581">
        <v>25357407.539428994</v>
      </c>
      <c r="BQ60" s="2581">
        <v>8890712.7131354287</v>
      </c>
      <c r="BR60" s="2581">
        <v>4428169.6292659258</v>
      </c>
      <c r="BS60" s="2581">
        <v>1406757.2021450922</v>
      </c>
      <c r="BT60" s="2581">
        <v>548949.41567558772</v>
      </c>
      <c r="BU60" s="2581">
        <v>1214437.1483322612</v>
      </c>
      <c r="BV60" s="2581">
        <v>769341.9360294916</v>
      </c>
      <c r="BW60" s="2581">
        <v>523057.38168706826</v>
      </c>
      <c r="BX60" s="2581">
        <v>6323599.0522814132</v>
      </c>
      <c r="BY60" s="2581">
        <v>98420.290229855076</v>
      </c>
      <c r="BZ60" s="2581">
        <v>1255563.8254966754</v>
      </c>
      <c r="CA60" s="2581">
        <v>38447.487013093916</v>
      </c>
      <c r="CB60" s="2581">
        <v>8750664.1712725274</v>
      </c>
      <c r="CC60" s="2582">
        <v>11006785.560681846</v>
      </c>
    </row>
    <row r="61" spans="1:81" ht="16.5" customHeight="1">
      <c r="L61" s="325"/>
      <c r="M61" s="325"/>
      <c r="AI61" s="1102" t="s">
        <v>1029</v>
      </c>
      <c r="AJ61" s="1096" t="s">
        <v>1030</v>
      </c>
      <c r="AK61" s="1097">
        <f t="shared" si="24"/>
        <v>40637.529234038208</v>
      </c>
      <c r="AL61" s="1098">
        <f t="shared" si="4"/>
        <v>35971.148728487242</v>
      </c>
      <c r="AM61" s="1098">
        <f t="shared" si="5"/>
        <v>32245.158418788182</v>
      </c>
      <c r="AN61" s="1098">
        <f t="shared" si="6"/>
        <v>1645.88723263682</v>
      </c>
      <c r="AO61" s="1098">
        <f t="shared" si="7"/>
        <v>600.79803920832853</v>
      </c>
      <c r="AP61" s="1098">
        <f t="shared" si="8"/>
        <v>15848.803960963138</v>
      </c>
      <c r="AQ61" s="1098">
        <f t="shared" si="9"/>
        <v>14149.669185979868</v>
      </c>
      <c r="AR61" s="1098">
        <f t="shared" si="10"/>
        <v>3725.9903096990661</v>
      </c>
      <c r="AS61" s="1098">
        <f t="shared" si="11"/>
        <v>2020.0739970416066</v>
      </c>
      <c r="AT61" s="1099">
        <f t="shared" si="12"/>
        <v>753.10245747718432</v>
      </c>
      <c r="AU61" s="1100">
        <f t="shared" si="13"/>
        <v>204.33071858435423</v>
      </c>
      <c r="AV61" s="1098">
        <f t="shared" si="14"/>
        <v>463.14988955180371</v>
      </c>
      <c r="AW61" s="1098">
        <f t="shared" si="15"/>
        <v>413.48933747281774</v>
      </c>
      <c r="AX61" s="1098">
        <f t="shared" si="16"/>
        <v>158.10692640558491</v>
      </c>
      <c r="AY61" s="1098">
        <f t="shared" si="17"/>
        <v>27.894667549863275</v>
      </c>
      <c r="AZ61" s="1098">
        <f t="shared" si="18"/>
        <v>229.98279011571373</v>
      </c>
      <c r="BA61" s="1098">
        <f t="shared" si="19"/>
        <v>0.73291595555158251</v>
      </c>
      <c r="BB61" s="1098">
        <f t="shared" si="20"/>
        <v>90.836430852782186</v>
      </c>
      <c r="BC61" s="1098">
        <f t="shared" si="21"/>
        <v>3.5606922275971442</v>
      </c>
      <c r="BD61" s="1098">
        <f t="shared" si="22"/>
        <v>1380.8034835058147</v>
      </c>
      <c r="BE61" s="1101">
        <f t="shared" si="23"/>
        <v>4757.2169364037409</v>
      </c>
      <c r="BG61" s="3658" t="s">
        <v>1029</v>
      </c>
      <c r="BH61" s="2994" t="s">
        <v>1030</v>
      </c>
      <c r="BI61" s="2580">
        <v>40637529.234038204</v>
      </c>
      <c r="BJ61" s="2581">
        <v>35971148.728487238</v>
      </c>
      <c r="BK61" s="2581">
        <v>32245158.418788183</v>
      </c>
      <c r="BL61" s="2581">
        <v>1645887.2326368201</v>
      </c>
      <c r="BM61" s="2581">
        <v>600798.03920832858</v>
      </c>
      <c r="BN61" s="2581">
        <v>15848803.960963137</v>
      </c>
      <c r="BO61" s="2581">
        <v>14149669.185979869</v>
      </c>
      <c r="BP61" s="2581">
        <v>3725990.309699066</v>
      </c>
      <c r="BQ61" s="2581">
        <v>2020073.9970416066</v>
      </c>
      <c r="BR61" s="2581">
        <v>753102.45747718436</v>
      </c>
      <c r="BS61" s="2581">
        <v>204330.71858435424</v>
      </c>
      <c r="BT61" s="2581">
        <v>463149.8895518037</v>
      </c>
      <c r="BU61" s="2581">
        <v>413489.33747281774</v>
      </c>
      <c r="BV61" s="2581">
        <v>158106.92640558491</v>
      </c>
      <c r="BW61" s="2581">
        <v>27894.667549863276</v>
      </c>
      <c r="BX61" s="2581">
        <v>229982.79011571372</v>
      </c>
      <c r="BY61" s="2581">
        <v>732.91595555158256</v>
      </c>
      <c r="BZ61" s="2581">
        <v>90836.430852782185</v>
      </c>
      <c r="CA61" s="2581">
        <v>3560.6922275971442</v>
      </c>
      <c r="CB61" s="2581">
        <v>1380803.4835058148</v>
      </c>
      <c r="CC61" s="2582">
        <v>4757216.9364037411</v>
      </c>
    </row>
    <row r="62" spans="1:81" ht="16.5" customHeight="1">
      <c r="L62" s="325"/>
      <c r="M62" s="325"/>
      <c r="AI62" s="1102"/>
      <c r="AJ62" s="1096" t="s">
        <v>1031</v>
      </c>
      <c r="AK62" s="1097">
        <f t="shared" si="24"/>
        <v>178081.31728009586</v>
      </c>
      <c r="AL62" s="1098">
        <f t="shared" si="4"/>
        <v>166112.71336694041</v>
      </c>
      <c r="AM62" s="1098">
        <f t="shared" si="5"/>
        <v>147195.41143281636</v>
      </c>
      <c r="AN62" s="1098">
        <f t="shared" si="6"/>
        <v>8800.8191686519858</v>
      </c>
      <c r="AO62" s="1098">
        <f t="shared" si="7"/>
        <v>1622.2610731711118</v>
      </c>
      <c r="AP62" s="1098">
        <f t="shared" si="8"/>
        <v>75540.820961733902</v>
      </c>
      <c r="AQ62" s="1098">
        <f t="shared" si="9"/>
        <v>61231.510229259351</v>
      </c>
      <c r="AR62" s="1098">
        <f t="shared" si="10"/>
        <v>18917.301934124014</v>
      </c>
      <c r="AS62" s="1098">
        <f t="shared" si="11"/>
        <v>8717.513974910491</v>
      </c>
      <c r="AT62" s="1099">
        <f t="shared" si="12"/>
        <v>4213.9789271944401</v>
      </c>
      <c r="AU62" s="1100">
        <f t="shared" si="13"/>
        <v>951.45290219559354</v>
      </c>
      <c r="AV62" s="1098">
        <f t="shared" si="14"/>
        <v>1167.4468049341406</v>
      </c>
      <c r="AW62" s="1098">
        <f t="shared" si="15"/>
        <v>1483.2143772668717</v>
      </c>
      <c r="AX62" s="1098">
        <f t="shared" si="16"/>
        <v>548.38491945127259</v>
      </c>
      <c r="AY62" s="1098">
        <f t="shared" si="17"/>
        <v>353.03604386817329</v>
      </c>
      <c r="AZ62" s="1098">
        <f t="shared" si="18"/>
        <v>2397.0917500430214</v>
      </c>
      <c r="BA62" s="1098">
        <f t="shared" si="19"/>
        <v>23.245064972259168</v>
      </c>
      <c r="BB62" s="1098">
        <f t="shared" si="20"/>
        <v>305.67478178444975</v>
      </c>
      <c r="BC62" s="1098">
        <f t="shared" si="21"/>
        <v>26.236214309247455</v>
      </c>
      <c r="BD62" s="1098">
        <f t="shared" si="22"/>
        <v>7447.5401481045319</v>
      </c>
      <c r="BE62" s="1101">
        <f t="shared" si="23"/>
        <v>12274.278694939914</v>
      </c>
      <c r="BG62" s="3658"/>
      <c r="BH62" s="2994" t="s">
        <v>1031</v>
      </c>
      <c r="BI62" s="2580">
        <v>178081317.28009585</v>
      </c>
      <c r="BJ62" s="2581">
        <v>166112713.36694041</v>
      </c>
      <c r="BK62" s="2581">
        <v>147195411.43281636</v>
      </c>
      <c r="BL62" s="2581">
        <v>8800819.168651985</v>
      </c>
      <c r="BM62" s="2581">
        <v>1622261.0731711118</v>
      </c>
      <c r="BN62" s="2581">
        <v>75540820.961733907</v>
      </c>
      <c r="BO62" s="2581">
        <v>61231510.229259349</v>
      </c>
      <c r="BP62" s="2581">
        <v>18917301.934124015</v>
      </c>
      <c r="BQ62" s="2581">
        <v>8717513.9749104902</v>
      </c>
      <c r="BR62" s="2581">
        <v>4213978.9271944398</v>
      </c>
      <c r="BS62" s="2581">
        <v>951452.90219559358</v>
      </c>
      <c r="BT62" s="2581">
        <v>1167446.8049341405</v>
      </c>
      <c r="BU62" s="2581">
        <v>1483214.3772668717</v>
      </c>
      <c r="BV62" s="2581">
        <v>548384.91945127258</v>
      </c>
      <c r="BW62" s="2581">
        <v>353036.04386817332</v>
      </c>
      <c r="BX62" s="2581">
        <v>2397091.7500430215</v>
      </c>
      <c r="BY62" s="2581">
        <v>23245.06497225917</v>
      </c>
      <c r="BZ62" s="2581">
        <v>305674.78178444976</v>
      </c>
      <c r="CA62" s="2581">
        <v>26236.214309247454</v>
      </c>
      <c r="CB62" s="2581">
        <v>7447540.1481045317</v>
      </c>
      <c r="CC62" s="2582">
        <v>12274278.694939915</v>
      </c>
    </row>
    <row r="63" spans="1:81" ht="16.5" customHeight="1">
      <c r="L63" s="325"/>
      <c r="M63" s="325"/>
      <c r="AI63" s="1102"/>
      <c r="AJ63" s="1096" t="s">
        <v>1032</v>
      </c>
      <c r="AK63" s="1097">
        <f t="shared" si="24"/>
        <v>556633.37973590416</v>
      </c>
      <c r="AL63" s="1098">
        <f t="shared" si="4"/>
        <v>518730.24828406272</v>
      </c>
      <c r="AM63" s="1098">
        <f t="shared" si="5"/>
        <v>469488.91522788518</v>
      </c>
      <c r="AN63" s="1098">
        <f t="shared" si="6"/>
        <v>38884.694949861892</v>
      </c>
      <c r="AO63" s="1098">
        <f t="shared" si="7"/>
        <v>5616.0706433245314</v>
      </c>
      <c r="AP63" s="1098">
        <f t="shared" si="8"/>
        <v>262400.58805877011</v>
      </c>
      <c r="AQ63" s="1098">
        <f t="shared" si="9"/>
        <v>162587.56157592888</v>
      </c>
      <c r="AR63" s="1098">
        <f t="shared" si="10"/>
        <v>49241.333056177471</v>
      </c>
      <c r="AS63" s="1098">
        <f t="shared" si="11"/>
        <v>21101.770785396791</v>
      </c>
      <c r="AT63" s="1099">
        <f t="shared" si="12"/>
        <v>7955.3843240823007</v>
      </c>
      <c r="AU63" s="1100">
        <f t="shared" si="13"/>
        <v>2337.7551350095227</v>
      </c>
      <c r="AV63" s="1098">
        <f t="shared" si="14"/>
        <v>3192.4123988019951</v>
      </c>
      <c r="AW63" s="1098">
        <f t="shared" si="15"/>
        <v>4747.2937321066192</v>
      </c>
      <c r="AX63" s="1098">
        <f t="shared" si="16"/>
        <v>1937.2021143520901</v>
      </c>
      <c r="AY63" s="1098">
        <f t="shared" si="17"/>
        <v>931.72308104427123</v>
      </c>
      <c r="AZ63" s="1098">
        <f t="shared" si="18"/>
        <v>6037.4150534863484</v>
      </c>
      <c r="BA63" s="1098">
        <f t="shared" si="19"/>
        <v>364.43277353109863</v>
      </c>
      <c r="BB63" s="1098">
        <f t="shared" si="20"/>
        <v>2857.4260756134968</v>
      </c>
      <c r="BC63" s="1098">
        <f t="shared" si="21"/>
        <v>56.655466930587288</v>
      </c>
      <c r="BD63" s="1098">
        <f t="shared" si="22"/>
        <v>18823.632901219138</v>
      </c>
      <c r="BE63" s="1101">
        <f t="shared" si="23"/>
        <v>40760.557527454948</v>
      </c>
      <c r="BF63" s="1075"/>
      <c r="BG63" s="3658"/>
      <c r="BH63" s="2994" t="s">
        <v>1032</v>
      </c>
      <c r="BI63" s="2580">
        <v>556633379.73590422</v>
      </c>
      <c r="BJ63" s="2581">
        <v>518730248.28406274</v>
      </c>
      <c r="BK63" s="2581">
        <v>469488915.22788519</v>
      </c>
      <c r="BL63" s="2581">
        <v>38884694.949861892</v>
      </c>
      <c r="BM63" s="2581">
        <v>5616070.6433245316</v>
      </c>
      <c r="BN63" s="2581">
        <v>262400588.05877009</v>
      </c>
      <c r="BO63" s="2581">
        <v>162587561.57592887</v>
      </c>
      <c r="BP63" s="2581">
        <v>49241333.056177475</v>
      </c>
      <c r="BQ63" s="2581">
        <v>21101770.785396792</v>
      </c>
      <c r="BR63" s="2581">
        <v>7955384.324082301</v>
      </c>
      <c r="BS63" s="2581">
        <v>2337755.1350095225</v>
      </c>
      <c r="BT63" s="2581">
        <v>3192412.398801995</v>
      </c>
      <c r="BU63" s="2581">
        <v>4747293.7321066195</v>
      </c>
      <c r="BV63" s="2581">
        <v>1937202.1143520901</v>
      </c>
      <c r="BW63" s="2581">
        <v>931723.08104427124</v>
      </c>
      <c r="BX63" s="2581">
        <v>6037415.0534863481</v>
      </c>
      <c r="BY63" s="2581">
        <v>364432.77353109862</v>
      </c>
      <c r="BZ63" s="2581">
        <v>2857426.0756134968</v>
      </c>
      <c r="CA63" s="2581">
        <v>56655.466930587289</v>
      </c>
      <c r="CB63" s="2581">
        <v>18823632.901219137</v>
      </c>
      <c r="CC63" s="2582">
        <v>40760557.52745495</v>
      </c>
    </row>
    <row r="64" spans="1:81" ht="16.5" customHeight="1">
      <c r="L64" s="325"/>
      <c r="M64" s="325"/>
      <c r="AI64" s="1102"/>
      <c r="AJ64" s="1096" t="s">
        <v>1033</v>
      </c>
      <c r="AK64" s="1097">
        <f t="shared" si="24"/>
        <v>1564912.9077811756</v>
      </c>
      <c r="AL64" s="1098">
        <f t="shared" si="4"/>
        <v>1498343.669236629</v>
      </c>
      <c r="AM64" s="1098">
        <f t="shared" si="5"/>
        <v>1282354.0835111719</v>
      </c>
      <c r="AN64" s="1098">
        <f t="shared" si="6"/>
        <v>96816.56151844874</v>
      </c>
      <c r="AO64" s="1098">
        <f t="shared" si="7"/>
        <v>46314.648300414214</v>
      </c>
      <c r="AP64" s="1098">
        <f t="shared" si="8"/>
        <v>674470.02877478825</v>
      </c>
      <c r="AQ64" s="1098">
        <f t="shared" si="9"/>
        <v>464752.84491752088</v>
      </c>
      <c r="AR64" s="1098">
        <f t="shared" si="10"/>
        <v>215989.58572545706</v>
      </c>
      <c r="AS64" s="1098">
        <f t="shared" si="11"/>
        <v>98856.333653951049</v>
      </c>
      <c r="AT64" s="1099">
        <f t="shared" si="12"/>
        <v>52038.173933401442</v>
      </c>
      <c r="AU64" s="1100">
        <f t="shared" si="13"/>
        <v>17392.662040084429</v>
      </c>
      <c r="AV64" s="1098">
        <f t="shared" si="14"/>
        <v>5798.5980580009609</v>
      </c>
      <c r="AW64" s="1098">
        <f t="shared" si="15"/>
        <v>11249.413169251955</v>
      </c>
      <c r="AX64" s="1098">
        <f t="shared" si="16"/>
        <v>6927.1420921310328</v>
      </c>
      <c r="AY64" s="1098">
        <f t="shared" si="17"/>
        <v>5450.3443610812501</v>
      </c>
      <c r="AZ64" s="1098">
        <f t="shared" si="18"/>
        <v>46132.512140616833</v>
      </c>
      <c r="BA64" s="1098">
        <f t="shared" si="19"/>
        <v>477.94452160328137</v>
      </c>
      <c r="BB64" s="1098">
        <f t="shared" si="20"/>
        <v>16210.537824828256</v>
      </c>
      <c r="BC64" s="1098">
        <f t="shared" si="21"/>
        <v>163.91984915728742</v>
      </c>
      <c r="BD64" s="1098">
        <f t="shared" si="22"/>
        <v>54148.337735300345</v>
      </c>
      <c r="BE64" s="1101">
        <f t="shared" si="23"/>
        <v>82779.776369374464</v>
      </c>
      <c r="BG64" s="3658"/>
      <c r="BH64" s="2994" t="s">
        <v>1033</v>
      </c>
      <c r="BI64" s="2580">
        <v>1564912907.7811756</v>
      </c>
      <c r="BJ64" s="2581">
        <v>1498343669.236629</v>
      </c>
      <c r="BK64" s="2581">
        <v>1282354083.5111718</v>
      </c>
      <c r="BL64" s="2581">
        <v>96816561.51844874</v>
      </c>
      <c r="BM64" s="2581">
        <v>46314648.300414212</v>
      </c>
      <c r="BN64" s="2581">
        <v>674470028.77478826</v>
      </c>
      <c r="BO64" s="2581">
        <v>464752844.91752088</v>
      </c>
      <c r="BP64" s="2581">
        <v>215989585.72545707</v>
      </c>
      <c r="BQ64" s="2581">
        <v>98856333.653951049</v>
      </c>
      <c r="BR64" s="2581">
        <v>52038173.933401443</v>
      </c>
      <c r="BS64" s="2581">
        <v>17392662.040084429</v>
      </c>
      <c r="BT64" s="2581">
        <v>5798598.0580009613</v>
      </c>
      <c r="BU64" s="2581">
        <v>11249413.169251954</v>
      </c>
      <c r="BV64" s="2581">
        <v>6927142.0921310326</v>
      </c>
      <c r="BW64" s="2581">
        <v>5450344.36108125</v>
      </c>
      <c r="BX64" s="2581">
        <v>46132512.140616834</v>
      </c>
      <c r="BY64" s="2581">
        <v>477944.52160328138</v>
      </c>
      <c r="BZ64" s="2581">
        <v>16210537.824828256</v>
      </c>
      <c r="CA64" s="2581">
        <v>163919.84915728742</v>
      </c>
      <c r="CB64" s="2581">
        <v>54148337.735300347</v>
      </c>
      <c r="CC64" s="2582">
        <v>82779776.369374469</v>
      </c>
    </row>
    <row r="65" spans="1:81" ht="16.5" customHeight="1">
      <c r="B65" s="156"/>
      <c r="P65" s="156"/>
      <c r="AI65" s="1102"/>
      <c r="AJ65" s="1096" t="s">
        <v>1034</v>
      </c>
      <c r="AK65" s="1097">
        <f t="shared" si="24"/>
        <v>4554438.8540884713</v>
      </c>
      <c r="AL65" s="1098">
        <f t="shared" si="4"/>
        <v>4443101.8647802519</v>
      </c>
      <c r="AM65" s="1098">
        <f t="shared" si="5"/>
        <v>3662844.002644008</v>
      </c>
      <c r="AN65" s="1098">
        <f t="shared" si="6"/>
        <v>66207.121417333488</v>
      </c>
      <c r="AO65" s="1098">
        <f t="shared" si="7"/>
        <v>77047.422805960116</v>
      </c>
      <c r="AP65" s="1098">
        <f t="shared" si="8"/>
        <v>2049281.9424361128</v>
      </c>
      <c r="AQ65" s="1098">
        <f t="shared" si="9"/>
        <v>1470307.5159846023</v>
      </c>
      <c r="AR65" s="1098">
        <f t="shared" si="10"/>
        <v>780257.86213624245</v>
      </c>
      <c r="AS65" s="1098">
        <f t="shared" si="11"/>
        <v>210172.51788590584</v>
      </c>
      <c r="AT65" s="1099">
        <f t="shared" si="12"/>
        <v>86940.039829624497</v>
      </c>
      <c r="AU65" s="1100">
        <f t="shared" si="13"/>
        <v>44996.959234790826</v>
      </c>
      <c r="AV65" s="1098">
        <f t="shared" si="14"/>
        <v>3962.4100716036842</v>
      </c>
      <c r="AW65" s="1098">
        <f t="shared" si="15"/>
        <v>43188.654971031217</v>
      </c>
      <c r="AX65" s="1098">
        <f t="shared" si="16"/>
        <v>23802.995190805617</v>
      </c>
      <c r="AY65" s="1098">
        <f t="shared" si="17"/>
        <v>7281.4585880499944</v>
      </c>
      <c r="AZ65" s="1098">
        <f t="shared" si="18"/>
        <v>228414.6282458099</v>
      </c>
      <c r="BA65" s="1098">
        <f t="shared" si="19"/>
        <v>3057.7538297446108</v>
      </c>
      <c r="BB65" s="1098">
        <f t="shared" si="20"/>
        <v>31728.923624141647</v>
      </c>
      <c r="BC65" s="1098">
        <f t="shared" si="21"/>
        <v>977.90673724630926</v>
      </c>
      <c r="BD65" s="1098">
        <f t="shared" si="22"/>
        <v>305906.1318133942</v>
      </c>
      <c r="BE65" s="1101">
        <f t="shared" si="23"/>
        <v>143065.91293236142</v>
      </c>
      <c r="BG65" s="3658"/>
      <c r="BH65" s="2994" t="s">
        <v>1034</v>
      </c>
      <c r="BI65" s="2580">
        <v>4554438854.0884714</v>
      </c>
      <c r="BJ65" s="2581">
        <v>4443101864.7802515</v>
      </c>
      <c r="BK65" s="2581">
        <v>3662844002.6440082</v>
      </c>
      <c r="BL65" s="2581">
        <v>66207121.417333491</v>
      </c>
      <c r="BM65" s="2581">
        <v>77047422.805960119</v>
      </c>
      <c r="BN65" s="2581">
        <v>2049281942.4361129</v>
      </c>
      <c r="BO65" s="2581">
        <v>1470307515.9846022</v>
      </c>
      <c r="BP65" s="2581">
        <v>780257862.13624239</v>
      </c>
      <c r="BQ65" s="2581">
        <v>210172517.88590583</v>
      </c>
      <c r="BR65" s="2581">
        <v>86940039.829624504</v>
      </c>
      <c r="BS65" s="2581">
        <v>44996959.234790824</v>
      </c>
      <c r="BT65" s="2581">
        <v>3962410.0716036842</v>
      </c>
      <c r="BU65" s="2581">
        <v>43188654.971031219</v>
      </c>
      <c r="BV65" s="2581">
        <v>23802995.190805618</v>
      </c>
      <c r="BW65" s="2581">
        <v>7281458.5880499948</v>
      </c>
      <c r="BX65" s="2581">
        <v>228414628.24580991</v>
      </c>
      <c r="BY65" s="2581">
        <v>3057753.8297446109</v>
      </c>
      <c r="BZ65" s="2581">
        <v>31728923.624141648</v>
      </c>
      <c r="CA65" s="2581">
        <v>977906.73724630929</v>
      </c>
      <c r="CB65" s="2581">
        <v>305906131.81339419</v>
      </c>
      <c r="CC65" s="2582">
        <v>143065912.93236142</v>
      </c>
    </row>
    <row r="66" spans="1:81" ht="16.5" customHeight="1">
      <c r="L66" s="325"/>
      <c r="M66" s="325"/>
      <c r="AI66" s="1102"/>
      <c r="AJ66" s="1096" t="s">
        <v>1035</v>
      </c>
      <c r="AK66" s="1097">
        <f t="shared" si="24"/>
        <v>15390565.012023106</v>
      </c>
      <c r="AL66" s="1098">
        <f t="shared" si="4"/>
        <v>14843224.890284207</v>
      </c>
      <c r="AM66" s="1098">
        <f t="shared" si="5"/>
        <v>12026775.333624784</v>
      </c>
      <c r="AN66" s="1098">
        <f t="shared" si="6"/>
        <v>190932.34583422527</v>
      </c>
      <c r="AO66" s="1098">
        <f t="shared" si="7"/>
        <v>58041.758783553247</v>
      </c>
      <c r="AP66" s="1098">
        <f t="shared" si="8"/>
        <v>6881724.5163546652</v>
      </c>
      <c r="AQ66" s="1098">
        <f t="shared" si="9"/>
        <v>4896076.7126523424</v>
      </c>
      <c r="AR66" s="1098">
        <f t="shared" si="10"/>
        <v>2816449.5566594172</v>
      </c>
      <c r="AS66" s="1098">
        <f t="shared" si="11"/>
        <v>704847.93903838098</v>
      </c>
      <c r="AT66" s="1099">
        <f t="shared" si="12"/>
        <v>354557.57339484128</v>
      </c>
      <c r="AU66" s="1100">
        <f t="shared" si="13"/>
        <v>81800.60353766325</v>
      </c>
      <c r="AV66" s="1098">
        <f t="shared" si="14"/>
        <v>74261.062710698854</v>
      </c>
      <c r="AW66" s="1098">
        <f t="shared" si="15"/>
        <v>96179.243105997637</v>
      </c>
      <c r="AX66" s="1098">
        <f t="shared" si="16"/>
        <v>35412.907484456868</v>
      </c>
      <c r="AY66" s="1098">
        <f t="shared" si="17"/>
        <v>62636.548804723323</v>
      </c>
      <c r="AZ66" s="1098">
        <f t="shared" si="18"/>
        <v>814751.10767638334</v>
      </c>
      <c r="BA66" s="1098">
        <f t="shared" si="19"/>
        <v>55513.203821046773</v>
      </c>
      <c r="BB66" s="1098">
        <f t="shared" si="20"/>
        <v>243764.62167294478</v>
      </c>
      <c r="BC66" s="1098">
        <f t="shared" si="21"/>
        <v>3263.7357972637442</v>
      </c>
      <c r="BD66" s="1098">
        <f t="shared" si="22"/>
        <v>994308.94865339738</v>
      </c>
      <c r="BE66" s="1101">
        <f t="shared" si="23"/>
        <v>791104.74341184751</v>
      </c>
      <c r="BG66" s="3658"/>
      <c r="BH66" s="2994" t="s">
        <v>1035</v>
      </c>
      <c r="BI66" s="2580">
        <v>15390565012.023106</v>
      </c>
      <c r="BJ66" s="2581">
        <v>14843224890.284206</v>
      </c>
      <c r="BK66" s="2581">
        <v>12026775333.624784</v>
      </c>
      <c r="BL66" s="2581">
        <v>190932345.83422527</v>
      </c>
      <c r="BM66" s="2581">
        <v>58041758.78355325</v>
      </c>
      <c r="BN66" s="2581">
        <v>6881724516.3546648</v>
      </c>
      <c r="BO66" s="2581">
        <v>4896076712.6523428</v>
      </c>
      <c r="BP66" s="2581">
        <v>2816449556.6594172</v>
      </c>
      <c r="BQ66" s="2581">
        <v>704847939.03838098</v>
      </c>
      <c r="BR66" s="2581">
        <v>354557573.39484125</v>
      </c>
      <c r="BS66" s="2581">
        <v>81800603.537663251</v>
      </c>
      <c r="BT66" s="2581">
        <v>74261062.710698858</v>
      </c>
      <c r="BU66" s="2581">
        <v>96179243.105997637</v>
      </c>
      <c r="BV66" s="2581">
        <v>35412907.484456867</v>
      </c>
      <c r="BW66" s="2581">
        <v>62636548.804723322</v>
      </c>
      <c r="BX66" s="2581">
        <v>814751107.67638338</v>
      </c>
      <c r="BY66" s="2581">
        <v>55513203.82104677</v>
      </c>
      <c r="BZ66" s="2581">
        <v>243764621.67294478</v>
      </c>
      <c r="CA66" s="2581">
        <v>3263735.7972637443</v>
      </c>
      <c r="CB66" s="2581">
        <v>994308948.65339744</v>
      </c>
      <c r="CC66" s="2582">
        <v>791104743.41184747</v>
      </c>
    </row>
    <row r="67" spans="1:81" ht="16.5" customHeight="1">
      <c r="L67" s="325"/>
      <c r="M67" s="325"/>
      <c r="AI67" s="1102" t="s">
        <v>770</v>
      </c>
      <c r="AJ67" s="1096" t="s">
        <v>1036</v>
      </c>
      <c r="AK67" s="1097">
        <f t="shared" si="24"/>
        <v>20511.001961259299</v>
      </c>
      <c r="AL67" s="1098">
        <f t="shared" si="4"/>
        <v>18537.924357202181</v>
      </c>
      <c r="AM67" s="1098">
        <f t="shared" si="5"/>
        <v>15618.294119719094</v>
      </c>
      <c r="AN67" s="1098">
        <f t="shared" si="6"/>
        <v>462.55175437690059</v>
      </c>
      <c r="AO67" s="1098">
        <f t="shared" si="7"/>
        <v>0.75628910548933581</v>
      </c>
      <c r="AP67" s="1098">
        <f t="shared" si="8"/>
        <v>7523.9101668339435</v>
      </c>
      <c r="AQ67" s="1098">
        <f t="shared" si="9"/>
        <v>7631.0759094027489</v>
      </c>
      <c r="AR67" s="1098">
        <f t="shared" si="10"/>
        <v>2919.6302374830884</v>
      </c>
      <c r="AS67" s="1098">
        <f t="shared" si="11"/>
        <v>1014.2909563657737</v>
      </c>
      <c r="AT67" s="1099">
        <f t="shared" si="12"/>
        <v>375.71999361686113</v>
      </c>
      <c r="AU67" s="1100">
        <f t="shared" si="13"/>
        <v>98.666032761910387</v>
      </c>
      <c r="AV67" s="1098">
        <f t="shared" si="14"/>
        <v>203.60893459030444</v>
      </c>
      <c r="AW67" s="1098">
        <f t="shared" si="15"/>
        <v>132.09255881964779</v>
      </c>
      <c r="AX67" s="1098">
        <f t="shared" si="16"/>
        <v>49.269457302539223</v>
      </c>
      <c r="AY67" s="1098">
        <f t="shared" si="17"/>
        <v>154.93397927451011</v>
      </c>
      <c r="AZ67" s="1098">
        <f t="shared" si="18"/>
        <v>299.50638658631158</v>
      </c>
      <c r="BA67" s="1098">
        <f t="shared" si="19"/>
        <v>25.954426992632612</v>
      </c>
      <c r="BB67" s="1098">
        <f t="shared" si="20"/>
        <v>40.636274145042186</v>
      </c>
      <c r="BC67" s="1098">
        <f t="shared" si="21"/>
        <v>0.2741607278323725</v>
      </c>
      <c r="BD67" s="1098">
        <f t="shared" si="22"/>
        <v>1538.9680326654966</v>
      </c>
      <c r="BE67" s="1101">
        <f t="shared" si="23"/>
        <v>2013.7138782021648</v>
      </c>
      <c r="BG67" s="3658" t="s">
        <v>770</v>
      </c>
      <c r="BH67" s="2994" t="s">
        <v>1036</v>
      </c>
      <c r="BI67" s="2580">
        <v>20511001.961259298</v>
      </c>
      <c r="BJ67" s="2581">
        <v>18537924.35720218</v>
      </c>
      <c r="BK67" s="2581">
        <v>15618294.119719094</v>
      </c>
      <c r="BL67" s="2581">
        <v>462551.75437690062</v>
      </c>
      <c r="BM67" s="2581">
        <v>756.28910548933584</v>
      </c>
      <c r="BN67" s="2581">
        <v>7523910.1668339437</v>
      </c>
      <c r="BO67" s="2581">
        <v>7631075.9094027486</v>
      </c>
      <c r="BP67" s="2581">
        <v>2919630.2374830884</v>
      </c>
      <c r="BQ67" s="2581">
        <v>1014290.9563657737</v>
      </c>
      <c r="BR67" s="2581">
        <v>375719.99361686112</v>
      </c>
      <c r="BS67" s="2581">
        <v>98666.032761910392</v>
      </c>
      <c r="BT67" s="2581">
        <v>203608.93459030445</v>
      </c>
      <c r="BU67" s="2581">
        <v>132092.55881964779</v>
      </c>
      <c r="BV67" s="2581">
        <v>49269.457302539224</v>
      </c>
      <c r="BW67" s="2581">
        <v>154933.97927451011</v>
      </c>
      <c r="BX67" s="2581">
        <v>299506.38658631156</v>
      </c>
      <c r="BY67" s="2581">
        <v>25954.426992632612</v>
      </c>
      <c r="BZ67" s="2581">
        <v>40636.274145042189</v>
      </c>
      <c r="CA67" s="2581">
        <v>274.16072783237252</v>
      </c>
      <c r="CB67" s="2581">
        <v>1538968.0326654967</v>
      </c>
      <c r="CC67" s="2582">
        <v>2013713.8782021648</v>
      </c>
    </row>
    <row r="68" spans="1:81" ht="16.5" customHeight="1">
      <c r="L68" s="325"/>
      <c r="M68" s="325"/>
      <c r="AI68" s="1102"/>
      <c r="AJ68" s="1096" t="s">
        <v>1037</v>
      </c>
      <c r="AK68" s="1097">
        <f t="shared" si="24"/>
        <v>23540.792884269846</v>
      </c>
      <c r="AL68" s="1098">
        <f t="shared" si="4"/>
        <v>20733.086205583499</v>
      </c>
      <c r="AM68" s="1098">
        <f t="shared" si="5"/>
        <v>17365.528044620256</v>
      </c>
      <c r="AN68" s="1098">
        <f t="shared" si="6"/>
        <v>493.39727780053448</v>
      </c>
      <c r="AO68" s="1098">
        <f t="shared" si="7"/>
        <v>433.92884269823224</v>
      </c>
      <c r="AP68" s="1098">
        <f t="shared" si="8"/>
        <v>6271.0357353858699</v>
      </c>
      <c r="AQ68" s="1098">
        <f t="shared" si="9"/>
        <v>10167.166188735617</v>
      </c>
      <c r="AR68" s="1098">
        <f t="shared" si="10"/>
        <v>3367.5581609632509</v>
      </c>
      <c r="AS68" s="1098">
        <f t="shared" si="11"/>
        <v>2054.1659528334412</v>
      </c>
      <c r="AT68" s="1099">
        <f t="shared" si="12"/>
        <v>1166.5981613851159</v>
      </c>
      <c r="AU68" s="1100">
        <f t="shared" si="13"/>
        <v>98.733939874119997</v>
      </c>
      <c r="AV68" s="1098">
        <f t="shared" si="14"/>
        <v>363.63106716404434</v>
      </c>
      <c r="AW68" s="1098">
        <f t="shared" si="15"/>
        <v>384.96740673506525</v>
      </c>
      <c r="AX68" s="1098">
        <f t="shared" si="16"/>
        <v>36.77534756610995</v>
      </c>
      <c r="AY68" s="1098">
        <f t="shared" si="17"/>
        <v>3.4600301089857171</v>
      </c>
      <c r="AZ68" s="1098">
        <f t="shared" si="18"/>
        <v>185.59201827617954</v>
      </c>
      <c r="BA68" s="1098">
        <f t="shared" si="19"/>
        <v>0</v>
      </c>
      <c r="BB68" s="1098">
        <f t="shared" si="20"/>
        <v>349.16830859886358</v>
      </c>
      <c r="BC68" s="1098">
        <f t="shared" si="21"/>
        <v>0</v>
      </c>
      <c r="BD68" s="1098">
        <f t="shared" si="22"/>
        <v>778.63188125476358</v>
      </c>
      <c r="BE68" s="1101">
        <f t="shared" si="23"/>
        <v>3156.8749872852063</v>
      </c>
      <c r="BG68" s="3658"/>
      <c r="BH68" s="2994" t="s">
        <v>1037</v>
      </c>
      <c r="BI68" s="2580">
        <v>23540792.884269845</v>
      </c>
      <c r="BJ68" s="2581">
        <v>20733086.205583498</v>
      </c>
      <c r="BK68" s="2581">
        <v>17365528.044620257</v>
      </c>
      <c r="BL68" s="2581">
        <v>493397.2778005345</v>
      </c>
      <c r="BM68" s="2581">
        <v>433928.84269823227</v>
      </c>
      <c r="BN68" s="2581">
        <v>6271035.7353858696</v>
      </c>
      <c r="BO68" s="2581">
        <v>10167166.188735617</v>
      </c>
      <c r="BP68" s="2581">
        <v>3367558.1609632508</v>
      </c>
      <c r="BQ68" s="2581">
        <v>2054165.9528334411</v>
      </c>
      <c r="BR68" s="2581">
        <v>1166598.1613851159</v>
      </c>
      <c r="BS68" s="2581">
        <v>98733.939874119998</v>
      </c>
      <c r="BT68" s="2581">
        <v>363631.06716404436</v>
      </c>
      <c r="BU68" s="2581">
        <v>384967.40673506528</v>
      </c>
      <c r="BV68" s="2581">
        <v>36775.347566109951</v>
      </c>
      <c r="BW68" s="2581">
        <v>3460.0301089857171</v>
      </c>
      <c r="BX68" s="2581">
        <v>185592.01827617956</v>
      </c>
      <c r="BY68" s="2581">
        <v>0</v>
      </c>
      <c r="BZ68" s="2581">
        <v>349168.3085988636</v>
      </c>
      <c r="CA68" s="2581">
        <v>0</v>
      </c>
      <c r="CB68" s="2581">
        <v>778631.88125476358</v>
      </c>
      <c r="CC68" s="2582">
        <v>3156874.9872852061</v>
      </c>
    </row>
    <row r="69" spans="1:81" ht="16.5" customHeight="1">
      <c r="A69" s="173"/>
      <c r="B69" s="173"/>
      <c r="C69" s="173"/>
      <c r="D69" s="173"/>
      <c r="L69" s="325"/>
      <c r="M69" s="325"/>
      <c r="O69" s="173"/>
      <c r="P69" s="173"/>
      <c r="Q69" s="173"/>
      <c r="R69" s="173"/>
      <c r="AI69" s="1102"/>
      <c r="AJ69" s="1096" t="s">
        <v>1038</v>
      </c>
      <c r="AK69" s="1097">
        <f t="shared" si="24"/>
        <v>32569.330924877446</v>
      </c>
      <c r="AL69" s="1098">
        <f t="shared" si="4"/>
        <v>26123.851009568643</v>
      </c>
      <c r="AM69" s="1098">
        <f t="shared" si="5"/>
        <v>22796.383599283305</v>
      </c>
      <c r="AN69" s="1098">
        <f t="shared" si="6"/>
        <v>1220.5200361504842</v>
      </c>
      <c r="AO69" s="1098">
        <f t="shared" si="7"/>
        <v>312.51520157311774</v>
      </c>
      <c r="AP69" s="1098">
        <f t="shared" si="8"/>
        <v>9682.9189940643755</v>
      </c>
      <c r="AQ69" s="1098">
        <f t="shared" si="9"/>
        <v>11580.42936749533</v>
      </c>
      <c r="AR69" s="1098">
        <f t="shared" si="10"/>
        <v>3327.467410285341</v>
      </c>
      <c r="AS69" s="1098">
        <f t="shared" si="11"/>
        <v>1920.3471156656797</v>
      </c>
      <c r="AT69" s="1099">
        <f t="shared" si="12"/>
        <v>683.98775863352841</v>
      </c>
      <c r="AU69" s="1100">
        <f t="shared" si="13"/>
        <v>219.50532957024595</v>
      </c>
      <c r="AV69" s="1098">
        <f t="shared" si="14"/>
        <v>503.18861362094322</v>
      </c>
      <c r="AW69" s="1098">
        <f t="shared" si="15"/>
        <v>349.14225875238162</v>
      </c>
      <c r="AX69" s="1098">
        <f t="shared" si="16"/>
        <v>137.06316247086644</v>
      </c>
      <c r="AY69" s="1098">
        <f t="shared" si="17"/>
        <v>27.459992617714732</v>
      </c>
      <c r="AZ69" s="1098">
        <f t="shared" si="18"/>
        <v>97.857980850870618</v>
      </c>
      <c r="BA69" s="1098">
        <f t="shared" si="19"/>
        <v>7.0755859934232239</v>
      </c>
      <c r="BB69" s="1098">
        <f t="shared" si="20"/>
        <v>47.850875249680279</v>
      </c>
      <c r="BC69" s="1098">
        <f t="shared" si="21"/>
        <v>5.0850271289918281</v>
      </c>
      <c r="BD69" s="1098">
        <f t="shared" si="22"/>
        <v>1249.2508253966973</v>
      </c>
      <c r="BE69" s="1101">
        <f t="shared" si="23"/>
        <v>6493.3307905584552</v>
      </c>
      <c r="BG69" s="3658"/>
      <c r="BH69" s="2994" t="s">
        <v>1038</v>
      </c>
      <c r="BI69" s="2580">
        <v>32569330.924877446</v>
      </c>
      <c r="BJ69" s="2581">
        <v>26123851.009568643</v>
      </c>
      <c r="BK69" s="2581">
        <v>22796383.599283304</v>
      </c>
      <c r="BL69" s="2581">
        <v>1220520.0361504841</v>
      </c>
      <c r="BM69" s="2581">
        <v>312515.20157311775</v>
      </c>
      <c r="BN69" s="2581">
        <v>9682918.9940643758</v>
      </c>
      <c r="BO69" s="2581">
        <v>11580429.36749533</v>
      </c>
      <c r="BP69" s="2581">
        <v>3327467.4102853411</v>
      </c>
      <c r="BQ69" s="2581">
        <v>1920347.1156656796</v>
      </c>
      <c r="BR69" s="2581">
        <v>683987.75863352837</v>
      </c>
      <c r="BS69" s="2581">
        <v>219505.32957024596</v>
      </c>
      <c r="BT69" s="2581">
        <v>503188.61362094322</v>
      </c>
      <c r="BU69" s="2581">
        <v>349142.2587523816</v>
      </c>
      <c r="BV69" s="2581">
        <v>137063.16247086643</v>
      </c>
      <c r="BW69" s="2581">
        <v>27459.992617714732</v>
      </c>
      <c r="BX69" s="2581">
        <v>97857.980850870619</v>
      </c>
      <c r="BY69" s="2581">
        <v>7075.585993423224</v>
      </c>
      <c r="BZ69" s="2581">
        <v>47850.875249680277</v>
      </c>
      <c r="CA69" s="2581">
        <v>5085.0271289918282</v>
      </c>
      <c r="CB69" s="2581">
        <v>1249250.8253966973</v>
      </c>
      <c r="CC69" s="2582">
        <v>6493330.7905584555</v>
      </c>
    </row>
    <row r="70" spans="1:81" ht="16.5" customHeight="1">
      <c r="A70" s="173"/>
      <c r="B70" s="173"/>
      <c r="C70" s="173"/>
      <c r="D70" s="173"/>
      <c r="L70" s="325"/>
      <c r="M70" s="325"/>
      <c r="O70" s="173"/>
      <c r="P70" s="173"/>
      <c r="Q70" s="173"/>
      <c r="R70" s="173"/>
      <c r="AI70" s="1102"/>
      <c r="AJ70" s="1096" t="s">
        <v>1039</v>
      </c>
      <c r="AK70" s="1097">
        <f t="shared" si="24"/>
        <v>78734.674968126419</v>
      </c>
      <c r="AL70" s="1098">
        <f t="shared" si="4"/>
        <v>68924.602381668577</v>
      </c>
      <c r="AM70" s="1098">
        <f t="shared" si="5"/>
        <v>60471.049895712145</v>
      </c>
      <c r="AN70" s="1098">
        <f t="shared" si="6"/>
        <v>3410.986406554975</v>
      </c>
      <c r="AO70" s="1098">
        <f t="shared" si="7"/>
        <v>875.73326881627372</v>
      </c>
      <c r="AP70" s="1098">
        <f t="shared" si="8"/>
        <v>27651.794286342087</v>
      </c>
      <c r="AQ70" s="1098">
        <f t="shared" si="9"/>
        <v>28532.535933998817</v>
      </c>
      <c r="AR70" s="1098">
        <f t="shared" si="10"/>
        <v>8453.5524859564048</v>
      </c>
      <c r="AS70" s="1098">
        <f t="shared" si="11"/>
        <v>4086.380378494217</v>
      </c>
      <c r="AT70" s="1099">
        <f t="shared" si="12"/>
        <v>993.63187603060271</v>
      </c>
      <c r="AU70" s="1100">
        <f t="shared" si="13"/>
        <v>504.82991821401714</v>
      </c>
      <c r="AV70" s="1098">
        <f t="shared" si="14"/>
        <v>1116.4019635698792</v>
      </c>
      <c r="AW70" s="1098">
        <f t="shared" si="15"/>
        <v>985.39678227816057</v>
      </c>
      <c r="AX70" s="1098">
        <f t="shared" si="16"/>
        <v>309.76798112163721</v>
      </c>
      <c r="AY70" s="1098">
        <f t="shared" si="17"/>
        <v>176.35185727992098</v>
      </c>
      <c r="AZ70" s="1098">
        <f t="shared" si="18"/>
        <v>581.35497373186149</v>
      </c>
      <c r="BA70" s="1098">
        <f t="shared" si="19"/>
        <v>1.565699250106581</v>
      </c>
      <c r="BB70" s="1098">
        <f t="shared" si="20"/>
        <v>32.609675911311854</v>
      </c>
      <c r="BC70" s="1098">
        <f t="shared" si="21"/>
        <v>2.9435970457584268</v>
      </c>
      <c r="BD70" s="1098">
        <f t="shared" si="22"/>
        <v>3748.698161523148</v>
      </c>
      <c r="BE70" s="1101">
        <f t="shared" si="23"/>
        <v>9842.6822623691551</v>
      </c>
      <c r="BG70" s="3658"/>
      <c r="BH70" s="2994" t="s">
        <v>1039</v>
      </c>
      <c r="BI70" s="2580">
        <v>78734674.968126416</v>
      </c>
      <c r="BJ70" s="2581">
        <v>68924602.381668583</v>
      </c>
      <c r="BK70" s="2581">
        <v>60471049.895712145</v>
      </c>
      <c r="BL70" s="2581">
        <v>3410986.4065549751</v>
      </c>
      <c r="BM70" s="2581">
        <v>875733.26881627378</v>
      </c>
      <c r="BN70" s="2581">
        <v>27651794.286342088</v>
      </c>
      <c r="BO70" s="2581">
        <v>28532535.933998816</v>
      </c>
      <c r="BP70" s="2581">
        <v>8453552.4859564044</v>
      </c>
      <c r="BQ70" s="2581">
        <v>4086380.3784942171</v>
      </c>
      <c r="BR70" s="2581">
        <v>993631.87603060273</v>
      </c>
      <c r="BS70" s="2581">
        <v>504829.91821401712</v>
      </c>
      <c r="BT70" s="2581">
        <v>1116401.9635698791</v>
      </c>
      <c r="BU70" s="2581">
        <v>985396.78227816056</v>
      </c>
      <c r="BV70" s="2581">
        <v>309767.98112163722</v>
      </c>
      <c r="BW70" s="2581">
        <v>176351.85727992098</v>
      </c>
      <c r="BX70" s="2581">
        <v>581354.97373186145</v>
      </c>
      <c r="BY70" s="2581">
        <v>1565.6992501065808</v>
      </c>
      <c r="BZ70" s="2581">
        <v>32609.675911311853</v>
      </c>
      <c r="CA70" s="2581">
        <v>2943.5970457584267</v>
      </c>
      <c r="CB70" s="2581">
        <v>3748698.161523148</v>
      </c>
      <c r="CC70" s="2582">
        <v>9842682.2623691559</v>
      </c>
    </row>
    <row r="71" spans="1:81" ht="16.5" customHeight="1">
      <c r="A71" s="173"/>
      <c r="B71" s="173"/>
      <c r="C71" s="173"/>
      <c r="D71" s="173"/>
      <c r="L71" s="325"/>
      <c r="M71" s="325"/>
      <c r="O71" s="173"/>
      <c r="P71" s="173"/>
      <c r="Q71" s="173"/>
      <c r="R71" s="173"/>
      <c r="AI71" s="1102"/>
      <c r="AJ71" s="1096" t="s">
        <v>1040</v>
      </c>
      <c r="AK71" s="1097">
        <f t="shared" si="24"/>
        <v>214676.06616682722</v>
      </c>
      <c r="AL71" s="1098">
        <f t="shared" si="4"/>
        <v>202574.85300808857</v>
      </c>
      <c r="AM71" s="1098">
        <f t="shared" si="5"/>
        <v>177615.37369992965</v>
      </c>
      <c r="AN71" s="1098">
        <f t="shared" si="6"/>
        <v>9078.2374610868446</v>
      </c>
      <c r="AO71" s="1098">
        <f t="shared" si="7"/>
        <v>980.38672759410485</v>
      </c>
      <c r="AP71" s="1098">
        <f t="shared" si="8"/>
        <v>103986.09533783897</v>
      </c>
      <c r="AQ71" s="1098">
        <f t="shared" si="9"/>
        <v>63570.654173409661</v>
      </c>
      <c r="AR71" s="1098">
        <f t="shared" si="10"/>
        <v>24959.479308159036</v>
      </c>
      <c r="AS71" s="1098">
        <f t="shared" si="11"/>
        <v>11382.574906723645</v>
      </c>
      <c r="AT71" s="1099">
        <f t="shared" si="12"/>
        <v>5165.7917478061026</v>
      </c>
      <c r="AU71" s="1100">
        <f t="shared" si="13"/>
        <v>997.84445909541341</v>
      </c>
      <c r="AV71" s="1098">
        <f t="shared" si="14"/>
        <v>1914.1851006022371</v>
      </c>
      <c r="AW71" s="1098">
        <f t="shared" si="15"/>
        <v>2482.7462704337167</v>
      </c>
      <c r="AX71" s="1098">
        <f t="shared" si="16"/>
        <v>635.88501182686684</v>
      </c>
      <c r="AY71" s="1098">
        <f t="shared" si="17"/>
        <v>186.12231695930973</v>
      </c>
      <c r="AZ71" s="1098">
        <f t="shared" si="18"/>
        <v>4446.8473998225736</v>
      </c>
      <c r="BA71" s="1098">
        <f t="shared" si="19"/>
        <v>48.261877859067027</v>
      </c>
      <c r="BB71" s="1098">
        <f t="shared" si="20"/>
        <v>1643.5478426226673</v>
      </c>
      <c r="BC71" s="1098">
        <f t="shared" si="21"/>
        <v>20.38863621165838</v>
      </c>
      <c r="BD71" s="1098">
        <f t="shared" si="22"/>
        <v>7417.8586449194163</v>
      </c>
      <c r="BE71" s="1101">
        <f t="shared" si="23"/>
        <v>13744.761001361321</v>
      </c>
      <c r="BG71" s="3658"/>
      <c r="BH71" s="2994" t="s">
        <v>1040</v>
      </c>
      <c r="BI71" s="2580">
        <v>214676066.16682723</v>
      </c>
      <c r="BJ71" s="2581">
        <v>202574853.00808856</v>
      </c>
      <c r="BK71" s="2581">
        <v>177615373.69992965</v>
      </c>
      <c r="BL71" s="2581">
        <v>9078237.461086845</v>
      </c>
      <c r="BM71" s="2581">
        <v>980386.72759410483</v>
      </c>
      <c r="BN71" s="2581">
        <v>103986095.33783896</v>
      </c>
      <c r="BO71" s="2581">
        <v>63570654.173409663</v>
      </c>
      <c r="BP71" s="2581">
        <v>24959479.308159035</v>
      </c>
      <c r="BQ71" s="2581">
        <v>11382574.906723645</v>
      </c>
      <c r="BR71" s="2581">
        <v>5165791.747806103</v>
      </c>
      <c r="BS71" s="2581">
        <v>997844.45909541345</v>
      </c>
      <c r="BT71" s="2581">
        <v>1914185.100602237</v>
      </c>
      <c r="BU71" s="2581">
        <v>2482746.2704337169</v>
      </c>
      <c r="BV71" s="2581">
        <v>635885.01182686689</v>
      </c>
      <c r="BW71" s="2581">
        <v>186122.31695930974</v>
      </c>
      <c r="BX71" s="2581">
        <v>4446847.3998225732</v>
      </c>
      <c r="BY71" s="2581">
        <v>48261.877859067026</v>
      </c>
      <c r="BZ71" s="2581">
        <v>1643547.8426226673</v>
      </c>
      <c r="CA71" s="2581">
        <v>20388.63621165838</v>
      </c>
      <c r="CB71" s="2581">
        <v>7417858.6449194159</v>
      </c>
      <c r="CC71" s="2582">
        <v>13744761.001361322</v>
      </c>
    </row>
    <row r="72" spans="1:81" ht="16.5" customHeight="1">
      <c r="A72" s="173"/>
      <c r="B72" s="173"/>
      <c r="C72" s="173"/>
      <c r="D72" s="173"/>
      <c r="L72" s="325"/>
      <c r="M72" s="325"/>
      <c r="O72" s="173"/>
      <c r="P72" s="173"/>
      <c r="Q72" s="173"/>
      <c r="R72" s="173"/>
      <c r="AI72" s="1102"/>
      <c r="AJ72" s="1096" t="s">
        <v>1041</v>
      </c>
      <c r="AK72" s="1097">
        <f t="shared" si="24"/>
        <v>522224.27852300607</v>
      </c>
      <c r="AL72" s="1098">
        <f t="shared" si="4"/>
        <v>489805.37558584701</v>
      </c>
      <c r="AM72" s="1098">
        <f t="shared" si="5"/>
        <v>438404.42515927489</v>
      </c>
      <c r="AN72" s="1098">
        <f t="shared" si="6"/>
        <v>32719.702701035407</v>
      </c>
      <c r="AO72" s="1098">
        <f t="shared" si="7"/>
        <v>6733.6014108250756</v>
      </c>
      <c r="AP72" s="1098">
        <f t="shared" si="8"/>
        <v>234678.94861025739</v>
      </c>
      <c r="AQ72" s="1098">
        <f t="shared" si="9"/>
        <v>164272.17243715707</v>
      </c>
      <c r="AR72" s="1098">
        <f t="shared" si="10"/>
        <v>51400.950426572279</v>
      </c>
      <c r="AS72" s="1098">
        <f t="shared" si="11"/>
        <v>22447.488819616327</v>
      </c>
      <c r="AT72" s="1099">
        <f t="shared" si="12"/>
        <v>9669.054529783436</v>
      </c>
      <c r="AU72" s="1100">
        <f t="shared" si="13"/>
        <v>2667.5203858577147</v>
      </c>
      <c r="AV72" s="1098">
        <f t="shared" si="14"/>
        <v>3049.6701762538969</v>
      </c>
      <c r="AW72" s="1098">
        <f t="shared" si="15"/>
        <v>5205.9991793031122</v>
      </c>
      <c r="AX72" s="1098">
        <f t="shared" si="16"/>
        <v>1255.9582859806505</v>
      </c>
      <c r="AY72" s="1098">
        <f t="shared" si="17"/>
        <v>599.28626243751785</v>
      </c>
      <c r="AZ72" s="1098">
        <f t="shared" si="18"/>
        <v>10628.205995046133</v>
      </c>
      <c r="BA72" s="1098">
        <f t="shared" si="19"/>
        <v>55.547771200708226</v>
      </c>
      <c r="BB72" s="1098">
        <f t="shared" si="20"/>
        <v>1742.2484057953538</v>
      </c>
      <c r="BC72" s="1098">
        <f t="shared" si="21"/>
        <v>112.74909066295217</v>
      </c>
      <c r="BD72" s="1098">
        <f t="shared" si="22"/>
        <v>16414.710344250827</v>
      </c>
      <c r="BE72" s="1101">
        <f t="shared" si="23"/>
        <v>34161.151342954094</v>
      </c>
      <c r="BG72" s="3658"/>
      <c r="BH72" s="2994" t="s">
        <v>1041</v>
      </c>
      <c r="BI72" s="2580">
        <v>522224278.52300608</v>
      </c>
      <c r="BJ72" s="2581">
        <v>489805375.58584702</v>
      </c>
      <c r="BK72" s="2581">
        <v>438404425.15927488</v>
      </c>
      <c r="BL72" s="2581">
        <v>32719702.701035406</v>
      </c>
      <c r="BM72" s="2581">
        <v>6733601.4108250756</v>
      </c>
      <c r="BN72" s="2581">
        <v>234678948.61025739</v>
      </c>
      <c r="BO72" s="2581">
        <v>164272172.43715706</v>
      </c>
      <c r="BP72" s="2581">
        <v>51400950.426572278</v>
      </c>
      <c r="BQ72" s="2581">
        <v>22447488.819616325</v>
      </c>
      <c r="BR72" s="2581">
        <v>9669054.5297834352</v>
      </c>
      <c r="BS72" s="2581">
        <v>2667520.3858577148</v>
      </c>
      <c r="BT72" s="2581">
        <v>3049670.1762538967</v>
      </c>
      <c r="BU72" s="2581">
        <v>5205999.1793031124</v>
      </c>
      <c r="BV72" s="2581">
        <v>1255958.2859806505</v>
      </c>
      <c r="BW72" s="2581">
        <v>599286.26243751787</v>
      </c>
      <c r="BX72" s="2581">
        <v>10628205.995046133</v>
      </c>
      <c r="BY72" s="2581">
        <v>55547.771200708223</v>
      </c>
      <c r="BZ72" s="2581">
        <v>1742248.4057953539</v>
      </c>
      <c r="CA72" s="2581">
        <v>112749.09066295216</v>
      </c>
      <c r="CB72" s="2581">
        <v>16414710.344250826</v>
      </c>
      <c r="CC72" s="2582">
        <v>34161151.342954092</v>
      </c>
    </row>
    <row r="73" spans="1:81" ht="16.5" customHeight="1">
      <c r="A73" s="173"/>
      <c r="B73" s="173"/>
      <c r="C73" s="173"/>
      <c r="D73" s="173"/>
      <c r="L73" s="325"/>
      <c r="M73" s="325"/>
      <c r="O73" s="173"/>
      <c r="P73" s="173"/>
      <c r="Q73" s="173"/>
      <c r="R73" s="173"/>
      <c r="AI73" s="1102"/>
      <c r="AJ73" s="1096" t="s">
        <v>1042</v>
      </c>
      <c r="AK73" s="1097">
        <f t="shared" si="24"/>
        <v>1404081.8379513049</v>
      </c>
      <c r="AL73" s="1098">
        <f t="shared" si="4"/>
        <v>1289094.7811968804</v>
      </c>
      <c r="AM73" s="1098">
        <f t="shared" si="5"/>
        <v>1151947.6180187992</v>
      </c>
      <c r="AN73" s="1098">
        <f t="shared" si="6"/>
        <v>65574.2944640153</v>
      </c>
      <c r="AO73" s="1098">
        <f t="shared" si="7"/>
        <v>22317.038448009465</v>
      </c>
      <c r="AP73" s="1098">
        <f t="shared" si="8"/>
        <v>714294.34954131034</v>
      </c>
      <c r="AQ73" s="1098">
        <f t="shared" si="9"/>
        <v>349761.93556546443</v>
      </c>
      <c r="AR73" s="1098">
        <f t="shared" si="10"/>
        <v>137147.16317808072</v>
      </c>
      <c r="AS73" s="1098">
        <f t="shared" si="11"/>
        <v>55820.691829155054</v>
      </c>
      <c r="AT73" s="1099">
        <f t="shared" si="12"/>
        <v>25906.648047092207</v>
      </c>
      <c r="AU73" s="1100">
        <f t="shared" si="13"/>
        <v>9363.4477334346484</v>
      </c>
      <c r="AV73" s="1098">
        <f t="shared" si="14"/>
        <v>3411.148353947257</v>
      </c>
      <c r="AW73" s="1098">
        <f t="shared" si="15"/>
        <v>7272.9465503431957</v>
      </c>
      <c r="AX73" s="1098">
        <f t="shared" si="16"/>
        <v>6237.8560782753848</v>
      </c>
      <c r="AY73" s="1098">
        <f t="shared" si="17"/>
        <v>3628.6450660623673</v>
      </c>
      <c r="AZ73" s="1098">
        <f t="shared" si="18"/>
        <v>29534.083092292043</v>
      </c>
      <c r="BA73" s="1098">
        <f t="shared" si="19"/>
        <v>175.89841129209108</v>
      </c>
      <c r="BB73" s="1098">
        <f t="shared" si="20"/>
        <v>11818.392457030423</v>
      </c>
      <c r="BC73" s="1098">
        <f t="shared" si="21"/>
        <v>106.25831571967134</v>
      </c>
      <c r="BD73" s="1098">
        <f t="shared" si="22"/>
        <v>39691.839072591414</v>
      </c>
      <c r="BE73" s="1101">
        <f t="shared" si="23"/>
        <v>126805.4492114554</v>
      </c>
      <c r="BG73" s="3658"/>
      <c r="BH73" s="2994" t="s">
        <v>1042</v>
      </c>
      <c r="BI73" s="2580">
        <v>1404081837.9513049</v>
      </c>
      <c r="BJ73" s="2581">
        <v>1289094781.1968803</v>
      </c>
      <c r="BK73" s="2581">
        <v>1151947618.0187993</v>
      </c>
      <c r="BL73" s="2581">
        <v>65574294.464015298</v>
      </c>
      <c r="BM73" s="2581">
        <v>22317038.448009465</v>
      </c>
      <c r="BN73" s="2581">
        <v>714294349.54131031</v>
      </c>
      <c r="BO73" s="2581">
        <v>349761935.56546444</v>
      </c>
      <c r="BP73" s="2581">
        <v>137147163.17808071</v>
      </c>
      <c r="BQ73" s="2581">
        <v>55820691.82915505</v>
      </c>
      <c r="BR73" s="2581">
        <v>25906648.047092207</v>
      </c>
      <c r="BS73" s="2581">
        <v>9363447.7334346492</v>
      </c>
      <c r="BT73" s="2581">
        <v>3411148.3539472572</v>
      </c>
      <c r="BU73" s="2581">
        <v>7272946.5503431959</v>
      </c>
      <c r="BV73" s="2581">
        <v>6237856.0782753844</v>
      </c>
      <c r="BW73" s="2581">
        <v>3628645.0660623671</v>
      </c>
      <c r="BX73" s="2581">
        <v>29534083.092292044</v>
      </c>
      <c r="BY73" s="2581">
        <v>175898.41129209107</v>
      </c>
      <c r="BZ73" s="2581">
        <v>11818392.457030423</v>
      </c>
      <c r="CA73" s="2581">
        <v>106258.31571967134</v>
      </c>
      <c r="CB73" s="2581">
        <v>39691839.072591417</v>
      </c>
      <c r="CC73" s="2582">
        <v>126805449.2114554</v>
      </c>
    </row>
    <row r="74" spans="1:81" ht="16.5" customHeight="1">
      <c r="A74" s="173"/>
      <c r="B74" s="173"/>
      <c r="C74" s="173"/>
      <c r="D74" s="173"/>
      <c r="L74" s="325"/>
      <c r="M74" s="325"/>
      <c r="O74" s="173"/>
      <c r="P74" s="173"/>
      <c r="Q74" s="173"/>
      <c r="R74" s="173"/>
      <c r="AI74" s="1102"/>
      <c r="AJ74" s="1096" t="s">
        <v>1043</v>
      </c>
      <c r="AK74" s="1097">
        <f t="shared" si="24"/>
        <v>2494834.8724805913</v>
      </c>
      <c r="AL74" s="1098">
        <f t="shared" si="4"/>
        <v>2403778.1036757356</v>
      </c>
      <c r="AM74" s="1098">
        <f t="shared" si="5"/>
        <v>2058346.7458297862</v>
      </c>
      <c r="AN74" s="1098">
        <f t="shared" si="6"/>
        <v>205340.88805914184</v>
      </c>
      <c r="AO74" s="1098">
        <f t="shared" si="7"/>
        <v>37372.60966896046</v>
      </c>
      <c r="AP74" s="1098">
        <f t="shared" si="8"/>
        <v>1151289.5180402712</v>
      </c>
      <c r="AQ74" s="1098">
        <f t="shared" si="9"/>
        <v>664343.73006141232</v>
      </c>
      <c r="AR74" s="1098">
        <f t="shared" si="10"/>
        <v>345431.35784594924</v>
      </c>
      <c r="AS74" s="1098">
        <f t="shared" si="11"/>
        <v>137967.44023443197</v>
      </c>
      <c r="AT74" s="1099">
        <f t="shared" si="12"/>
        <v>56575.975619525059</v>
      </c>
      <c r="AU74" s="1100">
        <f t="shared" si="13"/>
        <v>19631.312357574599</v>
      </c>
      <c r="AV74" s="1098">
        <f t="shared" si="14"/>
        <v>6165.9662519474614</v>
      </c>
      <c r="AW74" s="1098">
        <f t="shared" si="15"/>
        <v>23218.365296546282</v>
      </c>
      <c r="AX74" s="1098">
        <f t="shared" si="16"/>
        <v>27224.429281211746</v>
      </c>
      <c r="AY74" s="1098">
        <f t="shared" si="17"/>
        <v>5151.3914276268033</v>
      </c>
      <c r="AZ74" s="1098">
        <f t="shared" si="18"/>
        <v>28177.943092070396</v>
      </c>
      <c r="BA74" s="1098">
        <f t="shared" si="19"/>
        <v>2474.924496395724</v>
      </c>
      <c r="BB74" s="1098">
        <f t="shared" si="20"/>
        <v>9264.8163964759369</v>
      </c>
      <c r="BC74" s="1098">
        <f t="shared" si="21"/>
        <v>474.3475876477778</v>
      </c>
      <c r="BD74" s="1098">
        <f t="shared" si="22"/>
        <v>167071.88603892739</v>
      </c>
      <c r="BE74" s="1101">
        <f t="shared" si="23"/>
        <v>100321.5852013316</v>
      </c>
      <c r="BG74" s="3658"/>
      <c r="BH74" s="2994" t="s">
        <v>1043</v>
      </c>
      <c r="BI74" s="2580">
        <v>2494834872.4805913</v>
      </c>
      <c r="BJ74" s="2581">
        <v>2403778103.6757355</v>
      </c>
      <c r="BK74" s="2581">
        <v>2058346745.8297861</v>
      </c>
      <c r="BL74" s="2581">
        <v>205340888.05914184</v>
      </c>
      <c r="BM74" s="2581">
        <v>37372609.66896046</v>
      </c>
      <c r="BN74" s="2581">
        <v>1151289518.0402713</v>
      </c>
      <c r="BO74" s="2581">
        <v>664343730.06141233</v>
      </c>
      <c r="BP74" s="2581">
        <v>345431357.84594923</v>
      </c>
      <c r="BQ74" s="2581">
        <v>137967440.23443198</v>
      </c>
      <c r="BR74" s="2581">
        <v>56575975.61952506</v>
      </c>
      <c r="BS74" s="2581">
        <v>19631312.357574601</v>
      </c>
      <c r="BT74" s="2581">
        <v>6165966.2519474616</v>
      </c>
      <c r="BU74" s="2581">
        <v>23218365.296546284</v>
      </c>
      <c r="BV74" s="2581">
        <v>27224429.281211745</v>
      </c>
      <c r="BW74" s="2581">
        <v>5151391.4276268035</v>
      </c>
      <c r="BX74" s="2581">
        <v>28177943.092070397</v>
      </c>
      <c r="BY74" s="2581">
        <v>2474924.4963957239</v>
      </c>
      <c r="BZ74" s="2581">
        <v>9264816.3964759372</v>
      </c>
      <c r="CA74" s="2581">
        <v>474347.58764777781</v>
      </c>
      <c r="CB74" s="2581">
        <v>167071886.03892738</v>
      </c>
      <c r="CC74" s="2582">
        <v>100321585.2013316</v>
      </c>
    </row>
    <row r="75" spans="1:81" ht="16.5" customHeight="1">
      <c r="A75" s="173"/>
      <c r="B75" s="173"/>
      <c r="C75" s="173"/>
      <c r="D75" s="173"/>
      <c r="L75" s="325"/>
      <c r="M75" s="325"/>
      <c r="O75" s="173"/>
      <c r="P75" s="173"/>
      <c r="Q75" s="173"/>
      <c r="R75" s="173"/>
      <c r="AI75" s="1102"/>
      <c r="AJ75" s="1096" t="s">
        <v>1044</v>
      </c>
      <c r="AK75" s="1097">
        <f t="shared" si="24"/>
        <v>5204435.9340420822</v>
      </c>
      <c r="AL75" s="1098">
        <f t="shared" si="4"/>
        <v>4973144.4016926903</v>
      </c>
      <c r="AM75" s="1098">
        <f t="shared" si="5"/>
        <v>4158111.3852340477</v>
      </c>
      <c r="AN75" s="1098">
        <f t="shared" si="6"/>
        <v>84947.022874437767</v>
      </c>
      <c r="AO75" s="1098">
        <f t="shared" si="7"/>
        <v>71343.919067347073</v>
      </c>
      <c r="AP75" s="1098">
        <f t="shared" si="8"/>
        <v>2363783.3905728753</v>
      </c>
      <c r="AQ75" s="1098">
        <f t="shared" si="9"/>
        <v>1638037.0527193875</v>
      </c>
      <c r="AR75" s="1098">
        <f t="shared" si="10"/>
        <v>815033.01645864209</v>
      </c>
      <c r="AS75" s="1098">
        <f t="shared" si="11"/>
        <v>201295.80423823115</v>
      </c>
      <c r="AT75" s="1099">
        <f t="shared" si="12"/>
        <v>113609.47205365522</v>
      </c>
      <c r="AU75" s="1100">
        <f t="shared" si="13"/>
        <v>42567.439462930823</v>
      </c>
      <c r="AV75" s="1098">
        <f t="shared" si="14"/>
        <v>3503.766117930425</v>
      </c>
      <c r="AW75" s="1098">
        <f t="shared" si="15"/>
        <v>26207.176805485502</v>
      </c>
      <c r="AX75" s="1098">
        <f t="shared" si="16"/>
        <v>8571.5727918521025</v>
      </c>
      <c r="AY75" s="1098">
        <f t="shared" si="17"/>
        <v>6836.3770063770571</v>
      </c>
      <c r="AZ75" s="1098">
        <f t="shared" si="18"/>
        <v>259168.7311184828</v>
      </c>
      <c r="BA75" s="1098">
        <f t="shared" si="19"/>
        <v>2795.1246134544813</v>
      </c>
      <c r="BB75" s="1098">
        <f t="shared" si="20"/>
        <v>59884.997305680721</v>
      </c>
      <c r="BC75" s="1098">
        <f t="shared" si="21"/>
        <v>667.77969073104964</v>
      </c>
      <c r="BD75" s="1098">
        <f t="shared" si="22"/>
        <v>291220.57949206216</v>
      </c>
      <c r="BE75" s="1101">
        <f t="shared" si="23"/>
        <v>291176.52965507319</v>
      </c>
      <c r="BG75" s="3658"/>
      <c r="BH75" s="2994" t="s">
        <v>1044</v>
      </c>
      <c r="BI75" s="2580">
        <v>5204435934.0420818</v>
      </c>
      <c r="BJ75" s="2581">
        <v>4973144401.6926899</v>
      </c>
      <c r="BK75" s="2581">
        <v>4158111385.2340479</v>
      </c>
      <c r="BL75" s="2581">
        <v>84947022.874437764</v>
      </c>
      <c r="BM75" s="2581">
        <v>71343919.06734708</v>
      </c>
      <c r="BN75" s="2581">
        <v>2363783390.5728755</v>
      </c>
      <c r="BO75" s="2581">
        <v>1638037052.7193875</v>
      </c>
      <c r="BP75" s="2581">
        <v>815033016.45864213</v>
      </c>
      <c r="BQ75" s="2581">
        <v>201295804.23823115</v>
      </c>
      <c r="BR75" s="2581">
        <v>113609472.05365522</v>
      </c>
      <c r="BS75" s="2581">
        <v>42567439.462930821</v>
      </c>
      <c r="BT75" s="2581">
        <v>3503766.1179304249</v>
      </c>
      <c r="BU75" s="2581">
        <v>26207176.805485502</v>
      </c>
      <c r="BV75" s="2581">
        <v>8571572.7918521017</v>
      </c>
      <c r="BW75" s="2581">
        <v>6836377.0063770572</v>
      </c>
      <c r="BX75" s="2581">
        <v>259168731.1184828</v>
      </c>
      <c r="BY75" s="2581">
        <v>2795124.6134544811</v>
      </c>
      <c r="BZ75" s="2581">
        <v>59884997.305680722</v>
      </c>
      <c r="CA75" s="2581">
        <v>667779.69073104963</v>
      </c>
      <c r="CB75" s="2581">
        <v>291220579.49206215</v>
      </c>
      <c r="CC75" s="2582">
        <v>291176529.65507317</v>
      </c>
    </row>
    <row r="76" spans="1:81" ht="16.5" customHeight="1">
      <c r="A76" s="173"/>
      <c r="B76" s="173"/>
      <c r="C76" s="173"/>
      <c r="D76" s="173"/>
      <c r="L76" s="325"/>
      <c r="M76" s="325"/>
      <c r="O76" s="173"/>
      <c r="P76" s="173"/>
      <c r="Q76" s="173"/>
      <c r="R76" s="173"/>
      <c r="AI76" s="1102"/>
      <c r="AJ76" s="1096" t="s">
        <v>1045</v>
      </c>
      <c r="AK76" s="1097">
        <f t="shared" si="24"/>
        <v>19786900.045183077</v>
      </c>
      <c r="AL76" s="1098">
        <f t="shared" si="4"/>
        <v>19642511.836797871</v>
      </c>
      <c r="AM76" s="1098">
        <f t="shared" si="5"/>
        <v>16296721.408672756</v>
      </c>
      <c r="AN76" s="1098">
        <f t="shared" si="6"/>
        <v>297079.00129010127</v>
      </c>
      <c r="AO76" s="1098">
        <f t="shared" si="7"/>
        <v>314411.63342206989</v>
      </c>
      <c r="AP76" s="1098">
        <f t="shared" si="8"/>
        <v>8349286.4599043075</v>
      </c>
      <c r="AQ76" s="1098">
        <f t="shared" si="9"/>
        <v>7335944.3140562763</v>
      </c>
      <c r="AR76" s="1098">
        <f t="shared" si="10"/>
        <v>3345790.4281251146</v>
      </c>
      <c r="AS76" s="1098">
        <f t="shared" si="11"/>
        <v>997661.60509186075</v>
      </c>
      <c r="AT76" s="1099">
        <f t="shared" si="12"/>
        <v>467787.96974271821</v>
      </c>
      <c r="AU76" s="1100">
        <f t="shared" si="13"/>
        <v>120116.05695591187</v>
      </c>
      <c r="AV76" s="1098">
        <f t="shared" si="14"/>
        <v>126584.73450526169</v>
      </c>
      <c r="AW76" s="1098">
        <f t="shared" si="15"/>
        <v>137341.69487465188</v>
      </c>
      <c r="AX76" s="1098">
        <f t="shared" si="16"/>
        <v>42816.794245492209</v>
      </c>
      <c r="AY76" s="1098">
        <f t="shared" si="17"/>
        <v>103014.35476782484</v>
      </c>
      <c r="AZ76" s="1098">
        <f t="shared" si="18"/>
        <v>936827.28086795821</v>
      </c>
      <c r="BA76" s="1098">
        <f t="shared" si="19"/>
        <v>96379.179752397104</v>
      </c>
      <c r="BB76" s="1098">
        <f t="shared" si="20"/>
        <v>290797.39029714628</v>
      </c>
      <c r="BC76" s="1098">
        <f t="shared" si="21"/>
        <v>4107.7419945276215</v>
      </c>
      <c r="BD76" s="1098">
        <f t="shared" si="22"/>
        <v>1020017.2301212248</v>
      </c>
      <c r="BE76" s="1101">
        <f t="shared" si="23"/>
        <v>435185.59868235409</v>
      </c>
      <c r="BG76" s="3658"/>
      <c r="BH76" s="2994" t="s">
        <v>1045</v>
      </c>
      <c r="BI76" s="2580">
        <v>19786900045.183079</v>
      </c>
      <c r="BJ76" s="2581">
        <v>19642511836.797871</v>
      </c>
      <c r="BK76" s="2581">
        <v>16296721408.672756</v>
      </c>
      <c r="BL76" s="2581">
        <v>297079001.29010129</v>
      </c>
      <c r="BM76" s="2581">
        <v>314411633.42206991</v>
      </c>
      <c r="BN76" s="2581">
        <v>8349286459.9043074</v>
      </c>
      <c r="BO76" s="2581">
        <v>7335944314.0562763</v>
      </c>
      <c r="BP76" s="2581">
        <v>3345790428.1251144</v>
      </c>
      <c r="BQ76" s="2581">
        <v>997661605.09186077</v>
      </c>
      <c r="BR76" s="2581">
        <v>467787969.74271822</v>
      </c>
      <c r="BS76" s="2581">
        <v>120116056.95591187</v>
      </c>
      <c r="BT76" s="2581">
        <v>126584734.50526169</v>
      </c>
      <c r="BU76" s="2581">
        <v>137341694.87465188</v>
      </c>
      <c r="BV76" s="2581">
        <v>42816794.245492205</v>
      </c>
      <c r="BW76" s="2581">
        <v>103014354.76782484</v>
      </c>
      <c r="BX76" s="2581">
        <v>936827280.86795819</v>
      </c>
      <c r="BY76" s="2581">
        <v>96379179.752397105</v>
      </c>
      <c r="BZ76" s="2581">
        <v>290797390.29714626</v>
      </c>
      <c r="CA76" s="2581">
        <v>4107741.9945276217</v>
      </c>
      <c r="CB76" s="2581">
        <v>1020017230.1212248</v>
      </c>
      <c r="CC76" s="2582">
        <v>435185598.68235409</v>
      </c>
    </row>
    <row r="77" spans="1:81" ht="16.5" customHeight="1">
      <c r="A77" s="173"/>
      <c r="B77" s="173"/>
      <c r="C77" s="173"/>
      <c r="D77" s="173"/>
      <c r="L77" s="325"/>
      <c r="M77" s="325"/>
      <c r="O77" s="173"/>
      <c r="P77" s="173"/>
      <c r="Q77" s="173"/>
      <c r="R77" s="173"/>
      <c r="AI77" s="1102" t="s">
        <v>96</v>
      </c>
      <c r="AJ77" s="1096" t="s">
        <v>1036</v>
      </c>
      <c r="AK77" s="1097">
        <f t="shared" si="24"/>
        <v>16429.239444245697</v>
      </c>
      <c r="AL77" s="1098">
        <f t="shared" si="4"/>
        <v>14803.687948585299</v>
      </c>
      <c r="AM77" s="1098">
        <f t="shared" si="5"/>
        <v>11845.060142596612</v>
      </c>
      <c r="AN77" s="1098">
        <f t="shared" si="6"/>
        <v>366.0757394524544</v>
      </c>
      <c r="AO77" s="1098">
        <f t="shared" si="7"/>
        <v>0.76918174920861815</v>
      </c>
      <c r="AP77" s="1098">
        <f t="shared" si="8"/>
        <v>4915.1088445333553</v>
      </c>
      <c r="AQ77" s="1098">
        <f t="shared" si="9"/>
        <v>6563.1063768615832</v>
      </c>
      <c r="AR77" s="1098">
        <f t="shared" si="10"/>
        <v>2958.6278059886863</v>
      </c>
      <c r="AS77" s="1098">
        <f t="shared" si="11"/>
        <v>1045.2759658595646</v>
      </c>
      <c r="AT77" s="1099">
        <f t="shared" si="12"/>
        <v>566.9970842611134</v>
      </c>
      <c r="AU77" s="1100">
        <f t="shared" si="13"/>
        <v>76.278783632420797</v>
      </c>
      <c r="AV77" s="1098">
        <f t="shared" si="14"/>
        <v>200.1404416815671</v>
      </c>
      <c r="AW77" s="1098">
        <f t="shared" si="15"/>
        <v>132.43389300656378</v>
      </c>
      <c r="AX77" s="1098">
        <f t="shared" si="16"/>
        <v>47.828186515013023</v>
      </c>
      <c r="AY77" s="1098">
        <f t="shared" si="17"/>
        <v>21.597576762886288</v>
      </c>
      <c r="AZ77" s="1098">
        <f t="shared" si="18"/>
        <v>326.77692455789276</v>
      </c>
      <c r="BA77" s="1098">
        <f t="shared" si="19"/>
        <v>1.2318986289510989E-2</v>
      </c>
      <c r="BB77" s="1098">
        <f t="shared" si="20"/>
        <v>159.46281039796443</v>
      </c>
      <c r="BC77" s="1098">
        <f t="shared" si="21"/>
        <v>0.27883441222119482</v>
      </c>
      <c r="BD77" s="1098">
        <f t="shared" si="22"/>
        <v>1426.8209517747539</v>
      </c>
      <c r="BE77" s="1101">
        <f t="shared" si="23"/>
        <v>1785.0143060583796</v>
      </c>
      <c r="BG77" s="3658" t="s">
        <v>96</v>
      </c>
      <c r="BH77" s="2994" t="s">
        <v>1036</v>
      </c>
      <c r="BI77" s="2580">
        <v>16429239.444245696</v>
      </c>
      <c r="BJ77" s="2581">
        <v>14803687.948585298</v>
      </c>
      <c r="BK77" s="2581">
        <v>11845060.142596612</v>
      </c>
      <c r="BL77" s="2581">
        <v>366075.73945245438</v>
      </c>
      <c r="BM77" s="2581">
        <v>769.18174920861816</v>
      </c>
      <c r="BN77" s="2581">
        <v>4915108.844533355</v>
      </c>
      <c r="BO77" s="2581">
        <v>6563106.3768615834</v>
      </c>
      <c r="BP77" s="2581">
        <v>2958627.8059886862</v>
      </c>
      <c r="BQ77" s="2581">
        <v>1045275.9658595647</v>
      </c>
      <c r="BR77" s="2581">
        <v>566997.08426111343</v>
      </c>
      <c r="BS77" s="2581">
        <v>76278.783632420804</v>
      </c>
      <c r="BT77" s="2581">
        <v>200140.44168156708</v>
      </c>
      <c r="BU77" s="2581">
        <v>132433.89300656377</v>
      </c>
      <c r="BV77" s="2581">
        <v>47828.186515013025</v>
      </c>
      <c r="BW77" s="2581">
        <v>21597.576762886289</v>
      </c>
      <c r="BX77" s="2581">
        <v>326776.92455789278</v>
      </c>
      <c r="BY77" s="2581">
        <v>12.318986289510988</v>
      </c>
      <c r="BZ77" s="2581">
        <v>159462.81039796444</v>
      </c>
      <c r="CA77" s="2581">
        <v>278.83441222119484</v>
      </c>
      <c r="CB77" s="2581">
        <v>1426820.9517747539</v>
      </c>
      <c r="CC77" s="2582">
        <v>1785014.3060583796</v>
      </c>
    </row>
    <row r="78" spans="1:81" ht="16.5" customHeight="1">
      <c r="A78" s="173"/>
      <c r="B78" s="173"/>
      <c r="C78" s="173"/>
      <c r="D78" s="173"/>
      <c r="L78" s="325"/>
      <c r="M78" s="325"/>
      <c r="O78" s="173"/>
      <c r="P78" s="173"/>
      <c r="Q78" s="173"/>
      <c r="R78" s="173"/>
      <c r="AI78" s="1102"/>
      <c r="AJ78" s="1096" t="s">
        <v>1037</v>
      </c>
      <c r="AK78" s="1097">
        <f t="shared" si="24"/>
        <v>21730.706957604183</v>
      </c>
      <c r="AL78" s="1098">
        <f t="shared" si="4"/>
        <v>18870.629288420194</v>
      </c>
      <c r="AM78" s="1098">
        <f t="shared" si="5"/>
        <v>17295.662007235871</v>
      </c>
      <c r="AN78" s="1098">
        <f t="shared" si="6"/>
        <v>507.61008117276327</v>
      </c>
      <c r="AO78" s="1098">
        <f t="shared" si="7"/>
        <v>445.20549463911436</v>
      </c>
      <c r="AP78" s="1098">
        <f t="shared" si="8"/>
        <v>6987.2684648478416</v>
      </c>
      <c r="AQ78" s="1098">
        <f t="shared" si="9"/>
        <v>9355.5779665761456</v>
      </c>
      <c r="AR78" s="1098">
        <f t="shared" si="10"/>
        <v>1574.9672811843295</v>
      </c>
      <c r="AS78" s="1098">
        <f t="shared" si="11"/>
        <v>917.70266127630327</v>
      </c>
      <c r="AT78" s="1099">
        <f t="shared" si="12"/>
        <v>245.81879041252236</v>
      </c>
      <c r="AU78" s="1100">
        <f t="shared" si="13"/>
        <v>34.465113940954815</v>
      </c>
      <c r="AV78" s="1098">
        <f t="shared" si="14"/>
        <v>374.03332784992085</v>
      </c>
      <c r="AW78" s="1098">
        <f t="shared" si="15"/>
        <v>225.56648355341312</v>
      </c>
      <c r="AX78" s="1098">
        <f t="shared" si="16"/>
        <v>37.581519072207016</v>
      </c>
      <c r="AY78" s="1098">
        <f t="shared" si="17"/>
        <v>0.23742644728513138</v>
      </c>
      <c r="AZ78" s="1098">
        <f t="shared" si="18"/>
        <v>43.364874077911843</v>
      </c>
      <c r="BA78" s="1098">
        <f t="shared" si="19"/>
        <v>0</v>
      </c>
      <c r="BB78" s="1098">
        <f t="shared" si="20"/>
        <v>79.205914322278062</v>
      </c>
      <c r="BC78" s="1098">
        <f t="shared" si="21"/>
        <v>0</v>
      </c>
      <c r="BD78" s="1098">
        <f t="shared" si="22"/>
        <v>534.69383150783676</v>
      </c>
      <c r="BE78" s="1101">
        <f t="shared" si="23"/>
        <v>2939.2835835062692</v>
      </c>
      <c r="BG78" s="3658"/>
      <c r="BH78" s="2994" t="s">
        <v>1037</v>
      </c>
      <c r="BI78" s="2580">
        <v>21730706.957604185</v>
      </c>
      <c r="BJ78" s="2581">
        <v>18870629.288420193</v>
      </c>
      <c r="BK78" s="2581">
        <v>17295662.00723587</v>
      </c>
      <c r="BL78" s="2581">
        <v>507610.08117276325</v>
      </c>
      <c r="BM78" s="2581">
        <v>445205.49463911436</v>
      </c>
      <c r="BN78" s="2581">
        <v>6987268.4648478413</v>
      </c>
      <c r="BO78" s="2581">
        <v>9355577.966576146</v>
      </c>
      <c r="BP78" s="2581">
        <v>1574967.2811843294</v>
      </c>
      <c r="BQ78" s="2581">
        <v>917702.66127630323</v>
      </c>
      <c r="BR78" s="2581">
        <v>245818.79041252236</v>
      </c>
      <c r="BS78" s="2581">
        <v>34465.113940954812</v>
      </c>
      <c r="BT78" s="2581">
        <v>374033.32784992084</v>
      </c>
      <c r="BU78" s="2581">
        <v>225566.48355341313</v>
      </c>
      <c r="BV78" s="2581">
        <v>37581.519072207018</v>
      </c>
      <c r="BW78" s="2581">
        <v>237.42644728513139</v>
      </c>
      <c r="BX78" s="2581">
        <v>43364.874077911845</v>
      </c>
      <c r="BY78" s="2581">
        <v>0</v>
      </c>
      <c r="BZ78" s="2581">
        <v>79205.914322278055</v>
      </c>
      <c r="CA78" s="2581">
        <v>0</v>
      </c>
      <c r="CB78" s="2581">
        <v>534693.83150783682</v>
      </c>
      <c r="CC78" s="2582">
        <v>2939283.5835062694</v>
      </c>
    </row>
    <row r="79" spans="1:81" ht="16.5" customHeight="1">
      <c r="AI79" s="1102"/>
      <c r="AJ79" s="1096" t="s">
        <v>1038</v>
      </c>
      <c r="AK79" s="1097">
        <f t="shared" si="24"/>
        <v>33974.09306046625</v>
      </c>
      <c r="AL79" s="1098">
        <f t="shared" si="4"/>
        <v>27196.071084374136</v>
      </c>
      <c r="AM79" s="1098">
        <f t="shared" si="5"/>
        <v>23601.501220916653</v>
      </c>
      <c r="AN79" s="1098">
        <f t="shared" si="6"/>
        <v>1251.8839958256115</v>
      </c>
      <c r="AO79" s="1098">
        <f t="shared" si="7"/>
        <v>1466.6914780868535</v>
      </c>
      <c r="AP79" s="1098">
        <f t="shared" si="8"/>
        <v>8691.2404990533214</v>
      </c>
      <c r="AQ79" s="1098">
        <f t="shared" si="9"/>
        <v>12191.685247950878</v>
      </c>
      <c r="AR79" s="1098">
        <f t="shared" si="10"/>
        <v>3594.5698634574846</v>
      </c>
      <c r="AS79" s="1098">
        <f t="shared" si="11"/>
        <v>2124.5937202048372</v>
      </c>
      <c r="AT79" s="1099">
        <f t="shared" si="12"/>
        <v>776.53895429917839</v>
      </c>
      <c r="AU79" s="1100">
        <f t="shared" si="13"/>
        <v>241.99345729082395</v>
      </c>
      <c r="AV79" s="1098">
        <f t="shared" si="14"/>
        <v>495.27449653583022</v>
      </c>
      <c r="AW79" s="1098">
        <f t="shared" si="15"/>
        <v>442.35292716772756</v>
      </c>
      <c r="AX79" s="1098">
        <f t="shared" si="16"/>
        <v>141.20643605553639</v>
      </c>
      <c r="AY79" s="1098">
        <f t="shared" si="17"/>
        <v>27.227448855741681</v>
      </c>
      <c r="AZ79" s="1098">
        <f t="shared" si="18"/>
        <v>98.106057678755135</v>
      </c>
      <c r="BA79" s="1098">
        <f t="shared" si="19"/>
        <v>7.2340729640792834</v>
      </c>
      <c r="BB79" s="1098">
        <f t="shared" si="20"/>
        <v>0</v>
      </c>
      <c r="BC79" s="1098">
        <f t="shared" si="21"/>
        <v>5.1989273128249254</v>
      </c>
      <c r="BD79" s="1098">
        <f t="shared" si="22"/>
        <v>1359.437085296991</v>
      </c>
      <c r="BE79" s="1101">
        <f t="shared" si="23"/>
        <v>6778.0219760920927</v>
      </c>
      <c r="BG79" s="3658"/>
      <c r="BH79" s="2994" t="s">
        <v>1038</v>
      </c>
      <c r="BI79" s="2580">
        <v>33974093.060466252</v>
      </c>
      <c r="BJ79" s="2581">
        <v>27196071.084374137</v>
      </c>
      <c r="BK79" s="2581">
        <v>23601501.220916651</v>
      </c>
      <c r="BL79" s="2581">
        <v>1251883.9958256115</v>
      </c>
      <c r="BM79" s="2581">
        <v>1466691.4780868536</v>
      </c>
      <c r="BN79" s="2581">
        <v>8691240.4990533218</v>
      </c>
      <c r="BO79" s="2581">
        <v>12191685.247950878</v>
      </c>
      <c r="BP79" s="2581">
        <v>3594569.8634574846</v>
      </c>
      <c r="BQ79" s="2581">
        <v>2124593.7202048372</v>
      </c>
      <c r="BR79" s="2581">
        <v>776538.95429917844</v>
      </c>
      <c r="BS79" s="2581">
        <v>241993.45729082395</v>
      </c>
      <c r="BT79" s="2581">
        <v>495274.4965358302</v>
      </c>
      <c r="BU79" s="2581">
        <v>442352.92716772755</v>
      </c>
      <c r="BV79" s="2581">
        <v>141206.43605553638</v>
      </c>
      <c r="BW79" s="2581">
        <v>27227.448855741681</v>
      </c>
      <c r="BX79" s="2581">
        <v>98106.05767875514</v>
      </c>
      <c r="BY79" s="2581">
        <v>7234.0729640792833</v>
      </c>
      <c r="BZ79" s="2581">
        <v>0</v>
      </c>
      <c r="CA79" s="2581">
        <v>5198.9273128249251</v>
      </c>
      <c r="CB79" s="2581">
        <v>1359437.085296991</v>
      </c>
      <c r="CC79" s="2582">
        <v>6778021.9760920927</v>
      </c>
    </row>
    <row r="80" spans="1:81" ht="16.5" customHeight="1">
      <c r="AI80" s="1102"/>
      <c r="AJ80" s="1096" t="s">
        <v>1039</v>
      </c>
      <c r="AK80" s="1097">
        <f t="shared" si="24"/>
        <v>77752.005871295711</v>
      </c>
      <c r="AL80" s="1098">
        <f t="shared" si="4"/>
        <v>68494.224618328488</v>
      </c>
      <c r="AM80" s="1098">
        <f t="shared" si="5"/>
        <v>58739.343405191968</v>
      </c>
      <c r="AN80" s="1098">
        <f t="shared" si="6"/>
        <v>3215.2524875593062</v>
      </c>
      <c r="AO80" s="1098">
        <f t="shared" si="7"/>
        <v>751.80229497179334</v>
      </c>
      <c r="AP80" s="1098">
        <f t="shared" si="8"/>
        <v>26715.205766512208</v>
      </c>
      <c r="AQ80" s="1098">
        <f t="shared" si="9"/>
        <v>28057.082856148671</v>
      </c>
      <c r="AR80" s="1098">
        <f t="shared" si="10"/>
        <v>9754.8812131364939</v>
      </c>
      <c r="AS80" s="1098">
        <f t="shared" si="11"/>
        <v>3863.5231263163537</v>
      </c>
      <c r="AT80" s="1099">
        <f t="shared" si="12"/>
        <v>1045.0913386770587</v>
      </c>
      <c r="AU80" s="1100">
        <f t="shared" si="13"/>
        <v>368.05975917399297</v>
      </c>
      <c r="AV80" s="1098">
        <f t="shared" si="14"/>
        <v>1054.9945762210573</v>
      </c>
      <c r="AW80" s="1098">
        <f t="shared" si="15"/>
        <v>945.54748040171455</v>
      </c>
      <c r="AX80" s="1098">
        <f t="shared" si="16"/>
        <v>300.1682304624635</v>
      </c>
      <c r="AY80" s="1098">
        <f t="shared" si="17"/>
        <v>149.66174138006784</v>
      </c>
      <c r="AZ80" s="1098">
        <f t="shared" si="18"/>
        <v>1685.4665197464558</v>
      </c>
      <c r="BA80" s="1098">
        <f t="shared" si="19"/>
        <v>1.5329139877573439</v>
      </c>
      <c r="BB80" s="1098">
        <f t="shared" si="20"/>
        <v>354.92139352870771</v>
      </c>
      <c r="BC80" s="1098">
        <f t="shared" si="21"/>
        <v>2.5485303495192455</v>
      </c>
      <c r="BD80" s="1098">
        <f t="shared" si="22"/>
        <v>3846.8887292076975</v>
      </c>
      <c r="BE80" s="1101">
        <f t="shared" si="23"/>
        <v>9612.7026464959181</v>
      </c>
      <c r="BG80" s="3658"/>
      <c r="BH80" s="2994" t="s">
        <v>1039</v>
      </c>
      <c r="BI80" s="2580">
        <v>77752005.871295705</v>
      </c>
      <c r="BJ80" s="2581">
        <v>68494224.618328482</v>
      </c>
      <c r="BK80" s="2581">
        <v>58739343.405191965</v>
      </c>
      <c r="BL80" s="2581">
        <v>3215252.4875593064</v>
      </c>
      <c r="BM80" s="2581">
        <v>751802.29497179331</v>
      </c>
      <c r="BN80" s="2581">
        <v>26715205.766512208</v>
      </c>
      <c r="BO80" s="2581">
        <v>28057082.856148671</v>
      </c>
      <c r="BP80" s="2581">
        <v>9754881.2131364942</v>
      </c>
      <c r="BQ80" s="2581">
        <v>3863523.1263163537</v>
      </c>
      <c r="BR80" s="2581">
        <v>1045091.3386770588</v>
      </c>
      <c r="BS80" s="2581">
        <v>368059.75917399296</v>
      </c>
      <c r="BT80" s="2581">
        <v>1054994.5762210572</v>
      </c>
      <c r="BU80" s="2581">
        <v>945547.48040171457</v>
      </c>
      <c r="BV80" s="2581">
        <v>300168.23046246351</v>
      </c>
      <c r="BW80" s="2581">
        <v>149661.74138006783</v>
      </c>
      <c r="BX80" s="2581">
        <v>1685466.5197464558</v>
      </c>
      <c r="BY80" s="2581">
        <v>1532.9139877573439</v>
      </c>
      <c r="BZ80" s="2581">
        <v>354921.39352870773</v>
      </c>
      <c r="CA80" s="2581">
        <v>2548.5303495192456</v>
      </c>
      <c r="CB80" s="2581">
        <v>3846888.7292076973</v>
      </c>
      <c r="CC80" s="2582">
        <v>9612702.6464959178</v>
      </c>
    </row>
    <row r="81" spans="35:81" ht="16.5" customHeight="1">
      <c r="AI81" s="1102"/>
      <c r="AJ81" s="1096" t="s">
        <v>1040</v>
      </c>
      <c r="AK81" s="1097">
        <f t="shared" si="24"/>
        <v>201904.23001642936</v>
      </c>
      <c r="AL81" s="1098">
        <f t="shared" si="4"/>
        <v>190165.35439689501</v>
      </c>
      <c r="AM81" s="1098">
        <f t="shared" si="5"/>
        <v>169935.20538048318</v>
      </c>
      <c r="AN81" s="1098">
        <f t="shared" si="6"/>
        <v>8843.5130862118403</v>
      </c>
      <c r="AO81" s="1098">
        <f t="shared" si="7"/>
        <v>933.79253454656885</v>
      </c>
      <c r="AP81" s="1098">
        <f t="shared" si="8"/>
        <v>101451.75180357677</v>
      </c>
      <c r="AQ81" s="1098">
        <f t="shared" si="9"/>
        <v>58706.147956147979</v>
      </c>
      <c r="AR81" s="1098">
        <f t="shared" si="10"/>
        <v>20230.149016411826</v>
      </c>
      <c r="AS81" s="1098">
        <f t="shared" si="11"/>
        <v>11127.660483909862</v>
      </c>
      <c r="AT81" s="1099">
        <f t="shared" si="12"/>
        <v>5032.9236866843412</v>
      </c>
      <c r="AU81" s="1100">
        <f t="shared" si="13"/>
        <v>1353.7301654410253</v>
      </c>
      <c r="AV81" s="1098">
        <f t="shared" si="14"/>
        <v>1920.406920764869</v>
      </c>
      <c r="AW81" s="1098">
        <f t="shared" si="15"/>
        <v>2034.5025726744068</v>
      </c>
      <c r="AX81" s="1098">
        <f t="shared" si="16"/>
        <v>591.2329989454912</v>
      </c>
      <c r="AY81" s="1098">
        <f t="shared" si="17"/>
        <v>194.86413939972877</v>
      </c>
      <c r="AZ81" s="1098">
        <f t="shared" si="18"/>
        <v>1960.5162791228699</v>
      </c>
      <c r="BA81" s="1098">
        <f t="shared" si="19"/>
        <v>45.976302383975522</v>
      </c>
      <c r="BB81" s="1098">
        <f t="shared" si="20"/>
        <v>1115.7682697708128</v>
      </c>
      <c r="BC81" s="1098">
        <f t="shared" si="21"/>
        <v>19.048159951854768</v>
      </c>
      <c r="BD81" s="1098">
        <f t="shared" si="22"/>
        <v>5961.1795212724483</v>
      </c>
      <c r="BE81" s="1101">
        <f t="shared" si="23"/>
        <v>12854.643889305187</v>
      </c>
      <c r="BG81" s="3658"/>
      <c r="BH81" s="2994" t="s">
        <v>1040</v>
      </c>
      <c r="BI81" s="2580">
        <v>201904230.01642936</v>
      </c>
      <c r="BJ81" s="2581">
        <v>190165354.39689502</v>
      </c>
      <c r="BK81" s="2581">
        <v>169935205.38048318</v>
      </c>
      <c r="BL81" s="2581">
        <v>8843513.0862118397</v>
      </c>
      <c r="BM81" s="2581">
        <v>933792.53454656887</v>
      </c>
      <c r="BN81" s="2581">
        <v>101451751.80357677</v>
      </c>
      <c r="BO81" s="2581">
        <v>58706147.956147976</v>
      </c>
      <c r="BP81" s="2581">
        <v>20230149.016411826</v>
      </c>
      <c r="BQ81" s="2581">
        <v>11127660.483909862</v>
      </c>
      <c r="BR81" s="2581">
        <v>5032923.6866843412</v>
      </c>
      <c r="BS81" s="2581">
        <v>1353730.1654410253</v>
      </c>
      <c r="BT81" s="2581">
        <v>1920406.9207648691</v>
      </c>
      <c r="BU81" s="2581">
        <v>2034502.5726744067</v>
      </c>
      <c r="BV81" s="2581">
        <v>591232.99894549116</v>
      </c>
      <c r="BW81" s="2581">
        <v>194864.13939972877</v>
      </c>
      <c r="BX81" s="2581">
        <v>1960516.2791228699</v>
      </c>
      <c r="BY81" s="2581">
        <v>45976.302383975519</v>
      </c>
      <c r="BZ81" s="2581">
        <v>1115768.2697708127</v>
      </c>
      <c r="CA81" s="2581">
        <v>19048.159951854766</v>
      </c>
      <c r="CB81" s="2581">
        <v>5961179.5212724479</v>
      </c>
      <c r="CC81" s="2582">
        <v>12854643.889305187</v>
      </c>
    </row>
    <row r="82" spans="35:81" ht="16.5" customHeight="1">
      <c r="AI82" s="1102"/>
      <c r="AJ82" s="1096" t="s">
        <v>1041</v>
      </c>
      <c r="AK82" s="1097">
        <f t="shared" si="24"/>
        <v>525547.11129558308</v>
      </c>
      <c r="AL82" s="1098">
        <f t="shared" si="4"/>
        <v>493591.12983400573</v>
      </c>
      <c r="AM82" s="1098">
        <f t="shared" si="5"/>
        <v>437829.81038341107</v>
      </c>
      <c r="AN82" s="1098">
        <f t="shared" si="6"/>
        <v>26399.513564395998</v>
      </c>
      <c r="AO82" s="1098">
        <f t="shared" si="7"/>
        <v>6719.6491894537576</v>
      </c>
      <c r="AP82" s="1098">
        <f t="shared" si="8"/>
        <v>230855.52939059841</v>
      </c>
      <c r="AQ82" s="1098">
        <f t="shared" si="9"/>
        <v>173855.11823896301</v>
      </c>
      <c r="AR82" s="1098">
        <f t="shared" si="10"/>
        <v>55761.31945059471</v>
      </c>
      <c r="AS82" s="1098">
        <f t="shared" si="11"/>
        <v>22397.860384105599</v>
      </c>
      <c r="AT82" s="1099">
        <f t="shared" si="12"/>
        <v>9316.7952629655392</v>
      </c>
      <c r="AU82" s="1100">
        <f t="shared" si="13"/>
        <v>2766.021611385363</v>
      </c>
      <c r="AV82" s="1098">
        <f t="shared" si="14"/>
        <v>2933.6712117093966</v>
      </c>
      <c r="AW82" s="1098">
        <f t="shared" si="15"/>
        <v>5526.6709052423239</v>
      </c>
      <c r="AX82" s="1098">
        <f t="shared" si="16"/>
        <v>1224.7135969461508</v>
      </c>
      <c r="AY82" s="1098">
        <f t="shared" si="17"/>
        <v>629.9877958568278</v>
      </c>
      <c r="AZ82" s="1098">
        <f t="shared" si="18"/>
        <v>12260.138393853193</v>
      </c>
      <c r="BA82" s="1098">
        <f t="shared" si="19"/>
        <v>61.615422453766669</v>
      </c>
      <c r="BB82" s="1098">
        <f t="shared" si="20"/>
        <v>1580.5954036051787</v>
      </c>
      <c r="BC82" s="1098">
        <f t="shared" si="21"/>
        <v>111.79537056535938</v>
      </c>
      <c r="BD82" s="1098">
        <f t="shared" si="22"/>
        <v>19349.314476011634</v>
      </c>
      <c r="BE82" s="1101">
        <f t="shared" si="23"/>
        <v>33536.576865182396</v>
      </c>
      <c r="BG82" s="3658"/>
      <c r="BH82" s="2994" t="s">
        <v>1041</v>
      </c>
      <c r="BI82" s="2580">
        <v>525547111.29558313</v>
      </c>
      <c r="BJ82" s="2581">
        <v>493591129.83400571</v>
      </c>
      <c r="BK82" s="2581">
        <v>437829810.38341105</v>
      </c>
      <c r="BL82" s="2581">
        <v>26399513.564395998</v>
      </c>
      <c r="BM82" s="2581">
        <v>6719649.1894537574</v>
      </c>
      <c r="BN82" s="2581">
        <v>230855529.39059842</v>
      </c>
      <c r="BO82" s="2581">
        <v>173855118.23896301</v>
      </c>
      <c r="BP82" s="2581">
        <v>55761319.450594708</v>
      </c>
      <c r="BQ82" s="2581">
        <v>22397860.3841056</v>
      </c>
      <c r="BR82" s="2581">
        <v>9316795.2629655395</v>
      </c>
      <c r="BS82" s="2581">
        <v>2766021.6113853632</v>
      </c>
      <c r="BT82" s="2581">
        <v>2933671.2117093964</v>
      </c>
      <c r="BU82" s="2581">
        <v>5526670.9052423239</v>
      </c>
      <c r="BV82" s="2581">
        <v>1224713.5969461508</v>
      </c>
      <c r="BW82" s="2581">
        <v>629987.79585682775</v>
      </c>
      <c r="BX82" s="2581">
        <v>12260138.393853193</v>
      </c>
      <c r="BY82" s="2581">
        <v>61615.422453766667</v>
      </c>
      <c r="BZ82" s="2581">
        <v>1580595.4036051787</v>
      </c>
      <c r="CA82" s="2581">
        <v>111795.37056535938</v>
      </c>
      <c r="CB82" s="2581">
        <v>19349314.476011634</v>
      </c>
      <c r="CC82" s="2582">
        <v>33536576.8651824</v>
      </c>
    </row>
    <row r="83" spans="35:81" ht="16.5" customHeight="1">
      <c r="AI83" s="1102"/>
      <c r="AJ83" s="1096" t="s">
        <v>1042</v>
      </c>
      <c r="AK83" s="1097">
        <f t="shared" si="24"/>
        <v>1290101.6651907333</v>
      </c>
      <c r="AL83" s="1098">
        <f t="shared" si="4"/>
        <v>1190466.6876244382</v>
      </c>
      <c r="AM83" s="1098">
        <f t="shared" si="5"/>
        <v>1059884.9086540721</v>
      </c>
      <c r="AN83" s="1098">
        <f t="shared" si="6"/>
        <v>60733.060896173425</v>
      </c>
      <c r="AO83" s="1098">
        <f t="shared" si="7"/>
        <v>26386.688856860754</v>
      </c>
      <c r="AP83" s="1098">
        <f t="shared" si="8"/>
        <v>652845.11180201755</v>
      </c>
      <c r="AQ83" s="1098">
        <f t="shared" si="9"/>
        <v>319920.0470990208</v>
      </c>
      <c r="AR83" s="1098">
        <f t="shared" si="10"/>
        <v>130581.77897036566</v>
      </c>
      <c r="AS83" s="1098">
        <f t="shared" si="11"/>
        <v>60184.210943144506</v>
      </c>
      <c r="AT83" s="1099">
        <f t="shared" si="12"/>
        <v>25197.901876478063</v>
      </c>
      <c r="AU83" s="1100">
        <f t="shared" si="13"/>
        <v>11964.28929450241</v>
      </c>
      <c r="AV83" s="1098">
        <f t="shared" si="14"/>
        <v>3225.9177044210142</v>
      </c>
      <c r="AW83" s="1098">
        <f t="shared" si="15"/>
        <v>7328.9707761328191</v>
      </c>
      <c r="AX83" s="1098">
        <f t="shared" si="16"/>
        <v>6533.6775939516692</v>
      </c>
      <c r="AY83" s="1098">
        <f t="shared" si="17"/>
        <v>5933.453697658525</v>
      </c>
      <c r="AZ83" s="1098">
        <f t="shared" si="18"/>
        <v>16838.46556003944</v>
      </c>
      <c r="BA83" s="1098">
        <f t="shared" si="19"/>
        <v>1046.566481616514</v>
      </c>
      <c r="BB83" s="1098">
        <f t="shared" si="20"/>
        <v>12596.379912555871</v>
      </c>
      <c r="BC83" s="1098">
        <f t="shared" si="21"/>
        <v>139.79872614524749</v>
      </c>
      <c r="BD83" s="1098">
        <f t="shared" si="22"/>
        <v>39776.357346864068</v>
      </c>
      <c r="BE83" s="1101">
        <f t="shared" si="23"/>
        <v>112231.35747885061</v>
      </c>
      <c r="BG83" s="3658"/>
      <c r="BH83" s="2994" t="s">
        <v>1042</v>
      </c>
      <c r="BI83" s="2580">
        <v>1290101665.1907332</v>
      </c>
      <c r="BJ83" s="2581">
        <v>1190466687.6244383</v>
      </c>
      <c r="BK83" s="2581">
        <v>1059884908.6540722</v>
      </c>
      <c r="BL83" s="2581">
        <v>60733060.896173425</v>
      </c>
      <c r="BM83" s="2581">
        <v>26386688.856860753</v>
      </c>
      <c r="BN83" s="2581">
        <v>652845111.80201757</v>
      </c>
      <c r="BO83" s="2581">
        <v>319920047.09902078</v>
      </c>
      <c r="BP83" s="2581">
        <v>130581778.97036566</v>
      </c>
      <c r="BQ83" s="2581">
        <v>60184210.943144508</v>
      </c>
      <c r="BR83" s="2581">
        <v>25197901.876478065</v>
      </c>
      <c r="BS83" s="2581">
        <v>11964289.294502411</v>
      </c>
      <c r="BT83" s="2581">
        <v>3225917.7044210141</v>
      </c>
      <c r="BU83" s="2581">
        <v>7328970.7761328192</v>
      </c>
      <c r="BV83" s="2581">
        <v>6533677.5939516695</v>
      </c>
      <c r="BW83" s="2581">
        <v>5933453.6976585248</v>
      </c>
      <c r="BX83" s="2581">
        <v>16838465.560039438</v>
      </c>
      <c r="BY83" s="2581">
        <v>1046566.4816165139</v>
      </c>
      <c r="BZ83" s="2581">
        <v>12596379.912555872</v>
      </c>
      <c r="CA83" s="2581">
        <v>139798.72614524749</v>
      </c>
      <c r="CB83" s="2581">
        <v>39776357.346864067</v>
      </c>
      <c r="CC83" s="2582">
        <v>112231357.4788506</v>
      </c>
    </row>
    <row r="84" spans="35:81" ht="16.5" customHeight="1">
      <c r="AI84" s="1102"/>
      <c r="AJ84" s="1096" t="s">
        <v>1043</v>
      </c>
      <c r="AK84" s="1097">
        <f t="shared" si="24"/>
        <v>2491511.2130956673</v>
      </c>
      <c r="AL84" s="1098">
        <f t="shared" si="4"/>
        <v>2398558.7191423974</v>
      </c>
      <c r="AM84" s="1098">
        <f t="shared" si="5"/>
        <v>2053557.1443780556</v>
      </c>
      <c r="AN84" s="1098">
        <f t="shared" si="6"/>
        <v>244146.82167359331</v>
      </c>
      <c r="AO84" s="1098">
        <f t="shared" si="7"/>
        <v>9477.9743713782555</v>
      </c>
      <c r="AP84" s="1098">
        <f t="shared" si="8"/>
        <v>1072644.6457016331</v>
      </c>
      <c r="AQ84" s="1098">
        <f t="shared" si="9"/>
        <v>727287.70263145072</v>
      </c>
      <c r="AR84" s="1098">
        <f t="shared" si="10"/>
        <v>345001.57476434152</v>
      </c>
      <c r="AS84" s="1098">
        <f t="shared" si="11"/>
        <v>134759.72272158245</v>
      </c>
      <c r="AT84" s="1099">
        <f t="shared" si="12"/>
        <v>59222.880141058129</v>
      </c>
      <c r="AU84" s="1100">
        <f t="shared" si="13"/>
        <v>19154.589481068328</v>
      </c>
      <c r="AV84" s="1098">
        <f t="shared" si="14"/>
        <v>6203.0968990638985</v>
      </c>
      <c r="AW84" s="1098">
        <f t="shared" si="15"/>
        <v>19824.617410751052</v>
      </c>
      <c r="AX84" s="1098">
        <f t="shared" si="16"/>
        <v>25738.052201425442</v>
      </c>
      <c r="AY84" s="1098">
        <f t="shared" si="17"/>
        <v>4616.4865882155609</v>
      </c>
      <c r="AZ84" s="1098">
        <f t="shared" si="18"/>
        <v>29052.246890357335</v>
      </c>
      <c r="BA84" s="1098">
        <f t="shared" si="19"/>
        <v>1916.0760182408287</v>
      </c>
      <c r="BB84" s="1098">
        <f t="shared" si="20"/>
        <v>3435.9819441615746</v>
      </c>
      <c r="BC84" s="1098">
        <f t="shared" si="21"/>
        <v>403.2088728342755</v>
      </c>
      <c r="BD84" s="1098">
        <f t="shared" si="22"/>
        <v>175434.33831716509</v>
      </c>
      <c r="BE84" s="1101">
        <f t="shared" si="23"/>
        <v>96388.475897431723</v>
      </c>
      <c r="BG84" s="3658"/>
      <c r="BH84" s="2994" t="s">
        <v>1043</v>
      </c>
      <c r="BI84" s="2580">
        <v>2491511213.0956674</v>
      </c>
      <c r="BJ84" s="2581">
        <v>2398558719.1423974</v>
      </c>
      <c r="BK84" s="2581">
        <v>2053557144.3780556</v>
      </c>
      <c r="BL84" s="2581">
        <v>244146821.67359331</v>
      </c>
      <c r="BM84" s="2581">
        <v>9477974.371378256</v>
      </c>
      <c r="BN84" s="2581">
        <v>1072644645.701633</v>
      </c>
      <c r="BO84" s="2581">
        <v>727287702.63145077</v>
      </c>
      <c r="BP84" s="2581">
        <v>345001574.76434153</v>
      </c>
      <c r="BQ84" s="2581">
        <v>134759722.72158244</v>
      </c>
      <c r="BR84" s="2581">
        <v>59222880.141058132</v>
      </c>
      <c r="BS84" s="2581">
        <v>19154589.481068328</v>
      </c>
      <c r="BT84" s="2581">
        <v>6203096.8990638983</v>
      </c>
      <c r="BU84" s="2581">
        <v>19824617.410751052</v>
      </c>
      <c r="BV84" s="2581">
        <v>25738052.201425441</v>
      </c>
      <c r="BW84" s="2581">
        <v>4616486.5882155607</v>
      </c>
      <c r="BX84" s="2581">
        <v>29052246.890357334</v>
      </c>
      <c r="BY84" s="2581">
        <v>1916076.0182408288</v>
      </c>
      <c r="BZ84" s="2581">
        <v>3435981.9441615744</v>
      </c>
      <c r="CA84" s="2581">
        <v>403208.87283427548</v>
      </c>
      <c r="CB84" s="2581">
        <v>175434338.31716511</v>
      </c>
      <c r="CC84" s="2582">
        <v>96388475.897431716</v>
      </c>
    </row>
    <row r="85" spans="35:81" ht="16.5" customHeight="1">
      <c r="AI85" s="1102"/>
      <c r="AJ85" s="1096" t="s">
        <v>1044</v>
      </c>
      <c r="AK85" s="1097">
        <f t="shared" si="24"/>
        <v>5020468.1716474742</v>
      </c>
      <c r="AL85" s="1098">
        <f t="shared" si="4"/>
        <v>4814288.160574181</v>
      </c>
      <c r="AM85" s="1098">
        <f t="shared" si="5"/>
        <v>4052840.2654982372</v>
      </c>
      <c r="AN85" s="1098">
        <f t="shared" si="6"/>
        <v>80233.711600222698</v>
      </c>
      <c r="AO85" s="1098">
        <f t="shared" si="7"/>
        <v>99741.817546985811</v>
      </c>
      <c r="AP85" s="1098">
        <f t="shared" si="8"/>
        <v>2408311.3741200683</v>
      </c>
      <c r="AQ85" s="1098">
        <f t="shared" si="9"/>
        <v>1464553.362230961</v>
      </c>
      <c r="AR85" s="1098">
        <f t="shared" si="10"/>
        <v>761447.89507594379</v>
      </c>
      <c r="AS85" s="1098">
        <f t="shared" si="11"/>
        <v>175356.02303126038</v>
      </c>
      <c r="AT85" s="1099">
        <f t="shared" si="12"/>
        <v>98303.079821522129</v>
      </c>
      <c r="AU85" s="1100">
        <f t="shared" si="13"/>
        <v>30985.539484017601</v>
      </c>
      <c r="AV85" s="1098">
        <f t="shared" si="14"/>
        <v>3724.7489524204343</v>
      </c>
      <c r="AW85" s="1098">
        <f t="shared" si="15"/>
        <v>27031.190527602703</v>
      </c>
      <c r="AX85" s="1098">
        <f t="shared" si="16"/>
        <v>8687.8018576090217</v>
      </c>
      <c r="AY85" s="1098">
        <f t="shared" si="17"/>
        <v>6623.6623880885254</v>
      </c>
      <c r="AZ85" s="1098">
        <f t="shared" si="18"/>
        <v>245573.30905419262</v>
      </c>
      <c r="BA85" s="1098">
        <f t="shared" si="19"/>
        <v>3883.8856602790606</v>
      </c>
      <c r="BB85" s="1098">
        <f t="shared" si="20"/>
        <v>66853.023136836535</v>
      </c>
      <c r="BC85" s="1098">
        <f t="shared" si="21"/>
        <v>719.8598106606305</v>
      </c>
      <c r="BD85" s="1098">
        <f t="shared" si="22"/>
        <v>269061.79438271461</v>
      </c>
      <c r="BE85" s="1101">
        <f t="shared" si="23"/>
        <v>273033.03421012941</v>
      </c>
      <c r="BG85" s="3658"/>
      <c r="BH85" s="2994" t="s">
        <v>1044</v>
      </c>
      <c r="BI85" s="2580">
        <v>5020468171.6474743</v>
      </c>
      <c r="BJ85" s="2581">
        <v>4814288160.5741806</v>
      </c>
      <c r="BK85" s="2581">
        <v>4052840265.4982371</v>
      </c>
      <c r="BL85" s="2581">
        <v>80233711.600222692</v>
      </c>
      <c r="BM85" s="2581">
        <v>99741817.546985805</v>
      </c>
      <c r="BN85" s="2581">
        <v>2408311374.1200681</v>
      </c>
      <c r="BO85" s="2581">
        <v>1464553362.2309611</v>
      </c>
      <c r="BP85" s="2581">
        <v>761447895.07594383</v>
      </c>
      <c r="BQ85" s="2581">
        <v>175356023.03126037</v>
      </c>
      <c r="BR85" s="2581">
        <v>98303079.821522132</v>
      </c>
      <c r="BS85" s="2581">
        <v>30985539.484017603</v>
      </c>
      <c r="BT85" s="2581">
        <v>3724748.9524204344</v>
      </c>
      <c r="BU85" s="2581">
        <v>27031190.527602702</v>
      </c>
      <c r="BV85" s="2581">
        <v>8687801.8576090224</v>
      </c>
      <c r="BW85" s="2581">
        <v>6623662.3880885253</v>
      </c>
      <c r="BX85" s="2581">
        <v>245573309.05419263</v>
      </c>
      <c r="BY85" s="2581">
        <v>3883885.6602790607</v>
      </c>
      <c r="BZ85" s="2581">
        <v>66853023.136836536</v>
      </c>
      <c r="CA85" s="2581">
        <v>719859.81066063046</v>
      </c>
      <c r="CB85" s="2581">
        <v>269061794.38271463</v>
      </c>
      <c r="CC85" s="2582">
        <v>273033034.21012938</v>
      </c>
    </row>
    <row r="86" spans="35:81" ht="16.5" customHeight="1">
      <c r="AI86" s="1102"/>
      <c r="AJ86" s="1096" t="s">
        <v>1045</v>
      </c>
      <c r="AK86" s="1097">
        <f t="shared" si="24"/>
        <v>19615862.751642458</v>
      </c>
      <c r="AL86" s="1098">
        <f t="shared" si="4"/>
        <v>19402111.443393745</v>
      </c>
      <c r="AM86" s="1098">
        <f t="shared" si="5"/>
        <v>16058192.799184633</v>
      </c>
      <c r="AN86" s="1098">
        <f t="shared" si="6"/>
        <v>320581.58202578663</v>
      </c>
      <c r="AO86" s="1098">
        <f t="shared" si="7"/>
        <v>112274.50872100152</v>
      </c>
      <c r="AP86" s="1098">
        <f t="shared" si="8"/>
        <v>8285766.2961145397</v>
      </c>
      <c r="AQ86" s="1098">
        <f t="shared" si="9"/>
        <v>7339570.4123233045</v>
      </c>
      <c r="AR86" s="1098">
        <f t="shared" si="10"/>
        <v>3343918.6442091125</v>
      </c>
      <c r="AS86" s="1098">
        <f t="shared" si="11"/>
        <v>1073052.2525636274</v>
      </c>
      <c r="AT86" s="1099">
        <f t="shared" si="12"/>
        <v>510154.10159601521</v>
      </c>
      <c r="AU86" s="1100">
        <f t="shared" si="13"/>
        <v>131124.7025400422</v>
      </c>
      <c r="AV86" s="1098">
        <f t="shared" si="14"/>
        <v>134666.1841450223</v>
      </c>
      <c r="AW86" s="1098">
        <f t="shared" si="15"/>
        <v>145173.35501168654</v>
      </c>
      <c r="AX86" s="1098">
        <f t="shared" si="16"/>
        <v>40971.106020595784</v>
      </c>
      <c r="AY86" s="1098">
        <f t="shared" si="17"/>
        <v>110962.8032502654</v>
      </c>
      <c r="AZ86" s="1098">
        <f t="shared" si="18"/>
        <v>989243.37024736521</v>
      </c>
      <c r="BA86" s="1098">
        <f t="shared" si="19"/>
        <v>96389.211637587636</v>
      </c>
      <c r="BB86" s="1098">
        <f t="shared" si="20"/>
        <v>253256.63708169249</v>
      </c>
      <c r="BC86" s="1098">
        <f t="shared" si="21"/>
        <v>3839.0798453564462</v>
      </c>
      <c r="BD86" s="1098">
        <f t="shared" si="22"/>
        <v>928138.09283348324</v>
      </c>
      <c r="BE86" s="1101">
        <f t="shared" si="23"/>
        <v>467007.94533040619</v>
      </c>
      <c r="BG86" s="3658"/>
      <c r="BH86" s="2994" t="s">
        <v>1045</v>
      </c>
      <c r="BI86" s="2580">
        <v>19615862751.64246</v>
      </c>
      <c r="BJ86" s="2581">
        <v>19402111443.393745</v>
      </c>
      <c r="BK86" s="2581">
        <v>16058192799.184633</v>
      </c>
      <c r="BL86" s="2581">
        <v>320581582.02578664</v>
      </c>
      <c r="BM86" s="2581">
        <v>112274508.72100152</v>
      </c>
      <c r="BN86" s="2581">
        <v>8285766296.1145401</v>
      </c>
      <c r="BO86" s="2581">
        <v>7339570412.3233042</v>
      </c>
      <c r="BP86" s="2581">
        <v>3343918644.2091126</v>
      </c>
      <c r="BQ86" s="2581">
        <v>1073052252.5636275</v>
      </c>
      <c r="BR86" s="2581">
        <v>510154101.59601521</v>
      </c>
      <c r="BS86" s="2581">
        <v>131124702.54004221</v>
      </c>
      <c r="BT86" s="2581">
        <v>134666184.1450223</v>
      </c>
      <c r="BU86" s="2581">
        <v>145173355.01168653</v>
      </c>
      <c r="BV86" s="2581">
        <v>40971106.020595782</v>
      </c>
      <c r="BW86" s="2581">
        <v>110962803.25026539</v>
      </c>
      <c r="BX86" s="2581">
        <v>989243370.24736524</v>
      </c>
      <c r="BY86" s="2581">
        <v>96389211.637587637</v>
      </c>
      <c r="BZ86" s="2581">
        <v>253256637.08169249</v>
      </c>
      <c r="CA86" s="2581">
        <v>3839079.8453564462</v>
      </c>
      <c r="CB86" s="2581">
        <v>928138092.83348322</v>
      </c>
      <c r="CC86" s="2582">
        <v>467007945.33040619</v>
      </c>
    </row>
    <row r="87" spans="35:81" ht="16.5" customHeight="1">
      <c r="AI87" s="1102" t="s">
        <v>307</v>
      </c>
      <c r="AJ87" s="1096" t="s">
        <v>1036</v>
      </c>
      <c r="AK87" s="1097">
        <f t="shared" si="24"/>
        <v>2818.0325449276593</v>
      </c>
      <c r="AL87" s="1098">
        <f t="shared" si="4"/>
        <v>2408.6236372114126</v>
      </c>
      <c r="AM87" s="1098">
        <f t="shared" si="5"/>
        <v>2050.1040251110785</v>
      </c>
      <c r="AN87" s="1098">
        <f t="shared" si="6"/>
        <v>150.97656372578419</v>
      </c>
      <c r="AO87" s="1098">
        <f t="shared" si="7"/>
        <v>0.19948576949419175</v>
      </c>
      <c r="AP87" s="1098">
        <f t="shared" si="8"/>
        <v>127.34074448870093</v>
      </c>
      <c r="AQ87" s="1098">
        <f t="shared" si="9"/>
        <v>1771.5872311270989</v>
      </c>
      <c r="AR87" s="1098">
        <f t="shared" si="10"/>
        <v>358.51961210033312</v>
      </c>
      <c r="AS87" s="1098">
        <f t="shared" si="11"/>
        <v>313.51804179464034</v>
      </c>
      <c r="AT87" s="1099">
        <f t="shared" si="12"/>
        <v>2.2806011400641051</v>
      </c>
      <c r="AU87" s="1100">
        <f t="shared" si="13"/>
        <v>0.56113877409675228</v>
      </c>
      <c r="AV87" s="1098">
        <f t="shared" si="14"/>
        <v>168.46163794486924</v>
      </c>
      <c r="AW87" s="1098">
        <f t="shared" si="15"/>
        <v>116.8915862389117</v>
      </c>
      <c r="AX87" s="1098">
        <f t="shared" si="16"/>
        <v>24.62725266788037</v>
      </c>
      <c r="AY87" s="1098">
        <f t="shared" si="17"/>
        <v>0.69582502881795349</v>
      </c>
      <c r="AZ87" s="1098">
        <f t="shared" si="18"/>
        <v>7.2504592085196062</v>
      </c>
      <c r="BA87" s="1098">
        <f t="shared" si="19"/>
        <v>0</v>
      </c>
      <c r="BB87" s="1098">
        <f t="shared" si="20"/>
        <v>0</v>
      </c>
      <c r="BC87" s="1098">
        <f t="shared" si="21"/>
        <v>0</v>
      </c>
      <c r="BD87" s="1098">
        <f t="shared" si="22"/>
        <v>37.751111097173194</v>
      </c>
      <c r="BE87" s="1101">
        <f t="shared" si="23"/>
        <v>409.40890771624669</v>
      </c>
      <c r="BG87" s="3658" t="s">
        <v>307</v>
      </c>
      <c r="BH87" s="2994" t="s">
        <v>1036</v>
      </c>
      <c r="BI87" s="2580">
        <v>2818032.5449276594</v>
      </c>
      <c r="BJ87" s="2581">
        <v>2408623.6372114127</v>
      </c>
      <c r="BK87" s="2581">
        <v>2050104.0251110785</v>
      </c>
      <c r="BL87" s="2581">
        <v>150976.56372578419</v>
      </c>
      <c r="BM87" s="2581">
        <v>199.48576949419174</v>
      </c>
      <c r="BN87" s="2581">
        <v>127340.74448870093</v>
      </c>
      <c r="BO87" s="2581">
        <v>1771587.2311270989</v>
      </c>
      <c r="BP87" s="2581">
        <v>358519.61210033309</v>
      </c>
      <c r="BQ87" s="2581">
        <v>313518.04179464036</v>
      </c>
      <c r="BR87" s="2581">
        <v>2280.601140064105</v>
      </c>
      <c r="BS87" s="2581">
        <v>561.13877409675229</v>
      </c>
      <c r="BT87" s="2581">
        <v>168461.63794486923</v>
      </c>
      <c r="BU87" s="2581">
        <v>116891.5862389117</v>
      </c>
      <c r="BV87" s="2581">
        <v>24627.25266788037</v>
      </c>
      <c r="BW87" s="2581">
        <v>695.82502881795347</v>
      </c>
      <c r="BX87" s="2581">
        <v>7250.4592085196064</v>
      </c>
      <c r="BY87" s="2581">
        <v>0</v>
      </c>
      <c r="BZ87" s="2581">
        <v>0</v>
      </c>
      <c r="CA87" s="2581">
        <v>0</v>
      </c>
      <c r="CB87" s="2581">
        <v>37751.111097173191</v>
      </c>
      <c r="CC87" s="2582">
        <v>409408.90771624667</v>
      </c>
    </row>
    <row r="88" spans="35:81" ht="16.5" customHeight="1">
      <c r="AI88" s="1102"/>
      <c r="AJ88" s="1096" t="s">
        <v>1037</v>
      </c>
      <c r="AK88" s="1097">
        <f t="shared" si="24"/>
        <v>7914.4235868984342</v>
      </c>
      <c r="AL88" s="1098">
        <f t="shared" si="4"/>
        <v>6748.2566930742505</v>
      </c>
      <c r="AM88" s="1098">
        <f t="shared" si="5"/>
        <v>5598.4873235144478</v>
      </c>
      <c r="AN88" s="1098">
        <f t="shared" si="6"/>
        <v>287.08833714562519</v>
      </c>
      <c r="AO88" s="1098">
        <f t="shared" si="7"/>
        <v>1.1147721463224527</v>
      </c>
      <c r="AP88" s="1098">
        <f t="shared" si="8"/>
        <v>590.52709276957387</v>
      </c>
      <c r="AQ88" s="1098">
        <f t="shared" si="9"/>
        <v>4719.7571214529271</v>
      </c>
      <c r="AR88" s="1098">
        <f t="shared" si="10"/>
        <v>1149.769369559802</v>
      </c>
      <c r="AS88" s="1098">
        <f t="shared" si="11"/>
        <v>781.37663405971296</v>
      </c>
      <c r="AT88" s="1099">
        <f t="shared" si="12"/>
        <v>45.067095795789434</v>
      </c>
      <c r="AU88" s="1100">
        <f t="shared" si="13"/>
        <v>3.7396513536318299</v>
      </c>
      <c r="AV88" s="1098">
        <f t="shared" si="14"/>
        <v>442.24748025188063</v>
      </c>
      <c r="AW88" s="1098">
        <f t="shared" si="15"/>
        <v>249.21407514989014</v>
      </c>
      <c r="AX88" s="1098">
        <f t="shared" si="16"/>
        <v>38.053530439473363</v>
      </c>
      <c r="AY88" s="1098">
        <f t="shared" si="17"/>
        <v>3.0548010690474019</v>
      </c>
      <c r="AZ88" s="1098">
        <f t="shared" si="18"/>
        <v>19.60039270538147</v>
      </c>
      <c r="BA88" s="1098">
        <f t="shared" si="19"/>
        <v>0</v>
      </c>
      <c r="BB88" s="1098">
        <f t="shared" si="20"/>
        <v>0</v>
      </c>
      <c r="BC88" s="1098">
        <f t="shared" si="21"/>
        <v>2.8428741228210801E-2</v>
      </c>
      <c r="BD88" s="1098">
        <f t="shared" si="22"/>
        <v>348.7639140534796</v>
      </c>
      <c r="BE88" s="1101">
        <f t="shared" si="23"/>
        <v>1166.1668938241842</v>
      </c>
      <c r="BG88" s="3658"/>
      <c r="BH88" s="2994" t="s">
        <v>1037</v>
      </c>
      <c r="BI88" s="2580">
        <v>7914423.586898434</v>
      </c>
      <c r="BJ88" s="2581">
        <v>6748256.6930742506</v>
      </c>
      <c r="BK88" s="2581">
        <v>5598487.3235144475</v>
      </c>
      <c r="BL88" s="2581">
        <v>287088.33714562521</v>
      </c>
      <c r="BM88" s="2581">
        <v>1114.7721463224527</v>
      </c>
      <c r="BN88" s="2581">
        <v>590527.09276957391</v>
      </c>
      <c r="BO88" s="2581">
        <v>4719757.1214529267</v>
      </c>
      <c r="BP88" s="2581">
        <v>1149769.3695598021</v>
      </c>
      <c r="BQ88" s="2581">
        <v>781376.63405971299</v>
      </c>
      <c r="BR88" s="2581">
        <v>45067.095795789435</v>
      </c>
      <c r="BS88" s="2581">
        <v>3739.6513536318298</v>
      </c>
      <c r="BT88" s="2581">
        <v>442247.48025188065</v>
      </c>
      <c r="BU88" s="2581">
        <v>249214.07514989012</v>
      </c>
      <c r="BV88" s="2581">
        <v>38053.530439473361</v>
      </c>
      <c r="BW88" s="2581">
        <v>3054.8010690474021</v>
      </c>
      <c r="BX88" s="2581">
        <v>19600.39270538147</v>
      </c>
      <c r="BY88" s="2581">
        <v>0</v>
      </c>
      <c r="BZ88" s="2581">
        <v>0</v>
      </c>
      <c r="CA88" s="2581">
        <v>28.4287412282108</v>
      </c>
      <c r="CB88" s="2581">
        <v>348763.91405347962</v>
      </c>
      <c r="CC88" s="2582">
        <v>1166166.8938241841</v>
      </c>
    </row>
    <row r="89" spans="35:81" ht="16.5" customHeight="1">
      <c r="AI89" s="1102"/>
      <c r="AJ89" s="1096" t="s">
        <v>1038</v>
      </c>
      <c r="AK89" s="1097">
        <f t="shared" si="24"/>
        <v>14199.851625622519</v>
      </c>
      <c r="AL89" s="1098">
        <f t="shared" si="4"/>
        <v>11507.877050192985</v>
      </c>
      <c r="AM89" s="1098">
        <f t="shared" si="5"/>
        <v>9409.6362744923263</v>
      </c>
      <c r="AN89" s="1098">
        <f t="shared" si="6"/>
        <v>587.59400438407181</v>
      </c>
      <c r="AO89" s="1098">
        <f t="shared" si="7"/>
        <v>45.114851488265707</v>
      </c>
      <c r="AP89" s="1098">
        <f t="shared" si="8"/>
        <v>1058.4509481122268</v>
      </c>
      <c r="AQ89" s="1098">
        <f t="shared" si="9"/>
        <v>7718.4764705077632</v>
      </c>
      <c r="AR89" s="1098">
        <f t="shared" si="10"/>
        <v>2098.2407757006572</v>
      </c>
      <c r="AS89" s="1098">
        <f t="shared" si="11"/>
        <v>1320.1203887334359</v>
      </c>
      <c r="AT89" s="1099">
        <f t="shared" si="12"/>
        <v>123.47643998527249</v>
      </c>
      <c r="AU89" s="1100">
        <f t="shared" si="13"/>
        <v>64.380017308937113</v>
      </c>
      <c r="AV89" s="1098">
        <f t="shared" si="14"/>
        <v>599.92988780866108</v>
      </c>
      <c r="AW89" s="1098">
        <f t="shared" si="15"/>
        <v>490.8142197042248</v>
      </c>
      <c r="AX89" s="1098">
        <f t="shared" si="16"/>
        <v>41.519823926340052</v>
      </c>
      <c r="AY89" s="1098">
        <f t="shared" si="17"/>
        <v>0</v>
      </c>
      <c r="AZ89" s="1098">
        <f t="shared" si="18"/>
        <v>3.6732357139201408</v>
      </c>
      <c r="BA89" s="1098">
        <f t="shared" si="19"/>
        <v>0</v>
      </c>
      <c r="BB89" s="1098">
        <f t="shared" si="20"/>
        <v>0</v>
      </c>
      <c r="BC89" s="1098">
        <f t="shared" si="21"/>
        <v>0.82268156050807584</v>
      </c>
      <c r="BD89" s="1098">
        <f t="shared" si="22"/>
        <v>773.62446969279245</v>
      </c>
      <c r="BE89" s="1101">
        <f t="shared" si="23"/>
        <v>2691.9745754295354</v>
      </c>
      <c r="BG89" s="3658"/>
      <c r="BH89" s="2994" t="s">
        <v>1038</v>
      </c>
      <c r="BI89" s="2580">
        <v>14199851.62562252</v>
      </c>
      <c r="BJ89" s="2581">
        <v>11507877.050192986</v>
      </c>
      <c r="BK89" s="2581">
        <v>9409636.2744923271</v>
      </c>
      <c r="BL89" s="2581">
        <v>587594.0043840718</v>
      </c>
      <c r="BM89" s="2581">
        <v>45114.851488265704</v>
      </c>
      <c r="BN89" s="2581">
        <v>1058450.9481122268</v>
      </c>
      <c r="BO89" s="2581">
        <v>7718476.4705077633</v>
      </c>
      <c r="BP89" s="2581">
        <v>2098240.7757006572</v>
      </c>
      <c r="BQ89" s="2581">
        <v>1320120.3887334359</v>
      </c>
      <c r="BR89" s="2581">
        <v>123476.43998527249</v>
      </c>
      <c r="BS89" s="2581">
        <v>64380.017308937116</v>
      </c>
      <c r="BT89" s="2581">
        <v>599929.88780866109</v>
      </c>
      <c r="BU89" s="2581">
        <v>490814.21970422479</v>
      </c>
      <c r="BV89" s="2581">
        <v>41519.823926340054</v>
      </c>
      <c r="BW89" s="2581">
        <v>0</v>
      </c>
      <c r="BX89" s="2581">
        <v>3673.2357139201408</v>
      </c>
      <c r="BY89" s="2581">
        <v>0</v>
      </c>
      <c r="BZ89" s="2581">
        <v>0</v>
      </c>
      <c r="CA89" s="2581">
        <v>822.68156050807579</v>
      </c>
      <c r="CB89" s="2581">
        <v>773624.46969279239</v>
      </c>
      <c r="CC89" s="2582">
        <v>2691974.5754295355</v>
      </c>
    </row>
    <row r="90" spans="35:81" ht="16.5" customHeight="1">
      <c r="AI90" s="1102"/>
      <c r="AJ90" s="1096" t="s">
        <v>1039</v>
      </c>
      <c r="AK90" s="1097">
        <f t="shared" si="24"/>
        <v>31736.141055269793</v>
      </c>
      <c r="AL90" s="1098">
        <f t="shared" si="4"/>
        <v>26277.73435105546</v>
      </c>
      <c r="AM90" s="1098">
        <f t="shared" si="5"/>
        <v>22241.332860717204</v>
      </c>
      <c r="AN90" s="1098">
        <f t="shared" si="6"/>
        <v>1164.0464686661619</v>
      </c>
      <c r="AO90" s="1098">
        <f t="shared" si="7"/>
        <v>192.25150575067966</v>
      </c>
      <c r="AP90" s="1098">
        <f t="shared" si="8"/>
        <v>6074.4228147832373</v>
      </c>
      <c r="AQ90" s="1098">
        <f t="shared" si="9"/>
        <v>14810.612071517115</v>
      </c>
      <c r="AR90" s="1098">
        <f t="shared" si="10"/>
        <v>4036.4014903382599</v>
      </c>
      <c r="AS90" s="1098">
        <f t="shared" si="11"/>
        <v>1959.5937447916151</v>
      </c>
      <c r="AT90" s="1099">
        <f t="shared" si="12"/>
        <v>279.9586390109618</v>
      </c>
      <c r="AU90" s="1100">
        <f t="shared" si="13"/>
        <v>146.59207234781655</v>
      </c>
      <c r="AV90" s="1098">
        <f t="shared" si="14"/>
        <v>639.93561839398819</v>
      </c>
      <c r="AW90" s="1098">
        <f t="shared" si="15"/>
        <v>594.49820620681692</v>
      </c>
      <c r="AX90" s="1098">
        <f t="shared" si="16"/>
        <v>266.45208858958688</v>
      </c>
      <c r="AY90" s="1098">
        <f t="shared" si="17"/>
        <v>32.157120242445878</v>
      </c>
      <c r="AZ90" s="1098">
        <f t="shared" si="18"/>
        <v>163.93672427304284</v>
      </c>
      <c r="BA90" s="1098">
        <f t="shared" si="19"/>
        <v>0.29864470336195942</v>
      </c>
      <c r="BB90" s="1098">
        <f t="shared" si="20"/>
        <v>41.897416540201625</v>
      </c>
      <c r="BC90" s="1098">
        <f t="shared" si="21"/>
        <v>5.7031239139918721</v>
      </c>
      <c r="BD90" s="1098">
        <f t="shared" si="22"/>
        <v>1864.9718361160478</v>
      </c>
      <c r="BE90" s="1101">
        <f t="shared" si="23"/>
        <v>5500.3041207545375</v>
      </c>
      <c r="BG90" s="3658"/>
      <c r="BH90" s="2994" t="s">
        <v>1039</v>
      </c>
      <c r="BI90" s="2580">
        <v>31736141.055269793</v>
      </c>
      <c r="BJ90" s="2581">
        <v>26277734.351055462</v>
      </c>
      <c r="BK90" s="2581">
        <v>22241332.860717203</v>
      </c>
      <c r="BL90" s="2581">
        <v>1164046.4686661619</v>
      </c>
      <c r="BM90" s="2581">
        <v>192251.50575067964</v>
      </c>
      <c r="BN90" s="2581">
        <v>6074422.8147832369</v>
      </c>
      <c r="BO90" s="2581">
        <v>14810612.071517115</v>
      </c>
      <c r="BP90" s="2581">
        <v>4036401.4903382598</v>
      </c>
      <c r="BQ90" s="2581">
        <v>1959593.7447916151</v>
      </c>
      <c r="BR90" s="2581">
        <v>279958.63901096181</v>
      </c>
      <c r="BS90" s="2581">
        <v>146592.07234781655</v>
      </c>
      <c r="BT90" s="2581">
        <v>639935.61839398823</v>
      </c>
      <c r="BU90" s="2581">
        <v>594498.20620681695</v>
      </c>
      <c r="BV90" s="2581">
        <v>266452.0885895869</v>
      </c>
      <c r="BW90" s="2581">
        <v>32157.120242445879</v>
      </c>
      <c r="BX90" s="2581">
        <v>163936.72427304284</v>
      </c>
      <c r="BY90" s="2581">
        <v>298.64470336195944</v>
      </c>
      <c r="BZ90" s="2581">
        <v>41897.416540201622</v>
      </c>
      <c r="CA90" s="2581">
        <v>5703.1239139918725</v>
      </c>
      <c r="CB90" s="2581">
        <v>1864971.8361160478</v>
      </c>
      <c r="CC90" s="2582">
        <v>5500304.1207545372</v>
      </c>
    </row>
    <row r="91" spans="35:81" ht="16.5" customHeight="1">
      <c r="AI91" s="1102"/>
      <c r="AJ91" s="1096" t="s">
        <v>1040</v>
      </c>
      <c r="AK91" s="1097">
        <f t="shared" si="24"/>
        <v>72047.692241997313</v>
      </c>
      <c r="AL91" s="1098">
        <f t="shared" si="4"/>
        <v>61877.178526791169</v>
      </c>
      <c r="AM91" s="1098">
        <f t="shared" si="5"/>
        <v>51809.138742348514</v>
      </c>
      <c r="AN91" s="1098">
        <f t="shared" si="6"/>
        <v>2639.6288579889278</v>
      </c>
      <c r="AO91" s="1098">
        <f t="shared" si="7"/>
        <v>227.26376117800251</v>
      </c>
      <c r="AP91" s="1098">
        <f t="shared" si="8"/>
        <v>19435.250510822014</v>
      </c>
      <c r="AQ91" s="1098">
        <f t="shared" si="9"/>
        <v>29506.995612359566</v>
      </c>
      <c r="AR91" s="1098">
        <f t="shared" si="10"/>
        <v>10068.039784442646</v>
      </c>
      <c r="AS91" s="1098">
        <f t="shared" si="11"/>
        <v>5101.2451130109357</v>
      </c>
      <c r="AT91" s="1099">
        <f t="shared" si="12"/>
        <v>1176.5540746347131</v>
      </c>
      <c r="AU91" s="1100">
        <f t="shared" si="13"/>
        <v>541.21186974336104</v>
      </c>
      <c r="AV91" s="1098">
        <f t="shared" si="14"/>
        <v>1433.0561760640114</v>
      </c>
      <c r="AW91" s="1098">
        <f t="shared" si="15"/>
        <v>1567.6365387293329</v>
      </c>
      <c r="AX91" s="1098">
        <f t="shared" si="16"/>
        <v>291.17184863921653</v>
      </c>
      <c r="AY91" s="1098">
        <f t="shared" si="17"/>
        <v>91.614605200301426</v>
      </c>
      <c r="AZ91" s="1098">
        <f t="shared" si="18"/>
        <v>449.00974488887738</v>
      </c>
      <c r="BA91" s="1098">
        <f t="shared" si="19"/>
        <v>0.42887991649992191</v>
      </c>
      <c r="BB91" s="1098">
        <f t="shared" si="20"/>
        <v>455.67514581914645</v>
      </c>
      <c r="BC91" s="1098">
        <f t="shared" si="21"/>
        <v>0.46784324773563662</v>
      </c>
      <c r="BD91" s="1098">
        <f t="shared" si="22"/>
        <v>4061.2130575594542</v>
      </c>
      <c r="BE91" s="1101">
        <f t="shared" si="23"/>
        <v>10626.188861025306</v>
      </c>
      <c r="BG91" s="3658"/>
      <c r="BH91" s="2994" t="s">
        <v>1040</v>
      </c>
      <c r="BI91" s="2580">
        <v>72047692.241997316</v>
      </c>
      <c r="BJ91" s="2581">
        <v>61877178.52679117</v>
      </c>
      <c r="BK91" s="2581">
        <v>51809138.742348514</v>
      </c>
      <c r="BL91" s="2581">
        <v>2639628.857988928</v>
      </c>
      <c r="BM91" s="2581">
        <v>227263.76117800252</v>
      </c>
      <c r="BN91" s="2581">
        <v>19435250.510822013</v>
      </c>
      <c r="BO91" s="2581">
        <v>29506995.612359565</v>
      </c>
      <c r="BP91" s="2581">
        <v>10068039.784442646</v>
      </c>
      <c r="BQ91" s="2581">
        <v>5101245.1130109355</v>
      </c>
      <c r="BR91" s="2581">
        <v>1176554.0746347131</v>
      </c>
      <c r="BS91" s="2581">
        <v>541211.86974336102</v>
      </c>
      <c r="BT91" s="2581">
        <v>1433056.1760640114</v>
      </c>
      <c r="BU91" s="2581">
        <v>1567636.5387293329</v>
      </c>
      <c r="BV91" s="2581">
        <v>291171.84863921651</v>
      </c>
      <c r="BW91" s="2581">
        <v>91614.605200301419</v>
      </c>
      <c r="BX91" s="2581">
        <v>449009.74488887738</v>
      </c>
      <c r="BY91" s="2581">
        <v>428.87991649992193</v>
      </c>
      <c r="BZ91" s="2581">
        <v>455675.14581914648</v>
      </c>
      <c r="CA91" s="2581">
        <v>467.84324773563662</v>
      </c>
      <c r="CB91" s="2581">
        <v>4061213.0575594543</v>
      </c>
      <c r="CC91" s="2582">
        <v>10626188.861025305</v>
      </c>
    </row>
    <row r="92" spans="35:81" ht="16.5" customHeight="1">
      <c r="AI92" s="1102"/>
      <c r="AJ92" s="1096" t="s">
        <v>1041</v>
      </c>
      <c r="AK92" s="1097">
        <f t="shared" si="24"/>
        <v>177233.76008226644</v>
      </c>
      <c r="AL92" s="1098">
        <f t="shared" si="4"/>
        <v>156613.47077863544</v>
      </c>
      <c r="AM92" s="1098">
        <f t="shared" si="5"/>
        <v>135915.16411808599</v>
      </c>
      <c r="AN92" s="1098">
        <f t="shared" si="6"/>
        <v>10502.289120403559</v>
      </c>
      <c r="AO92" s="1098">
        <f t="shared" si="7"/>
        <v>2578.988307954191</v>
      </c>
      <c r="AP92" s="1098">
        <f t="shared" si="8"/>
        <v>56227.01424200843</v>
      </c>
      <c r="AQ92" s="1098">
        <f t="shared" si="9"/>
        <v>66606.872447719812</v>
      </c>
      <c r="AR92" s="1098">
        <f t="shared" si="10"/>
        <v>20698.306660549464</v>
      </c>
      <c r="AS92" s="1098">
        <f t="shared" si="11"/>
        <v>11934.278859989487</v>
      </c>
      <c r="AT92" s="1099">
        <f t="shared" si="12"/>
        <v>5015.1763264554702</v>
      </c>
      <c r="AU92" s="1100">
        <f t="shared" si="13"/>
        <v>1358.1271623688799</v>
      </c>
      <c r="AV92" s="1098">
        <f t="shared" si="14"/>
        <v>2181.2853211111133</v>
      </c>
      <c r="AW92" s="1098">
        <f t="shared" si="15"/>
        <v>2441.7362948339742</v>
      </c>
      <c r="AX92" s="1098">
        <f t="shared" si="16"/>
        <v>750.39537472997642</v>
      </c>
      <c r="AY92" s="1098">
        <f t="shared" si="17"/>
        <v>187.55838049007434</v>
      </c>
      <c r="AZ92" s="1098">
        <f t="shared" si="18"/>
        <v>899.87601712957121</v>
      </c>
      <c r="BA92" s="1098">
        <f t="shared" si="19"/>
        <v>17.68982227073797</v>
      </c>
      <c r="BB92" s="1098">
        <f t="shared" si="20"/>
        <v>237.77458779313474</v>
      </c>
      <c r="BC92" s="1098">
        <f t="shared" si="21"/>
        <v>9.5461647712529505</v>
      </c>
      <c r="BD92" s="1098">
        <f t="shared" si="22"/>
        <v>7599.1412085952797</v>
      </c>
      <c r="BE92" s="1101">
        <f t="shared" si="23"/>
        <v>20858.063891424168</v>
      </c>
      <c r="BG92" s="3658"/>
      <c r="BH92" s="2994" t="s">
        <v>1041</v>
      </c>
      <c r="BI92" s="2580">
        <v>177233760.08226645</v>
      </c>
      <c r="BJ92" s="2581">
        <v>156613470.77863544</v>
      </c>
      <c r="BK92" s="2581">
        <v>135915164.11808598</v>
      </c>
      <c r="BL92" s="2581">
        <v>10502289.120403558</v>
      </c>
      <c r="BM92" s="2581">
        <v>2578988.3079541908</v>
      </c>
      <c r="BN92" s="2581">
        <v>56227014.242008433</v>
      </c>
      <c r="BO92" s="2581">
        <v>66606872.447719812</v>
      </c>
      <c r="BP92" s="2581">
        <v>20698306.660549466</v>
      </c>
      <c r="BQ92" s="2581">
        <v>11934278.859989487</v>
      </c>
      <c r="BR92" s="2581">
        <v>5015176.3264554702</v>
      </c>
      <c r="BS92" s="2581">
        <v>1358127.1623688799</v>
      </c>
      <c r="BT92" s="2581">
        <v>2181285.3211111133</v>
      </c>
      <c r="BU92" s="2581">
        <v>2441736.294833974</v>
      </c>
      <c r="BV92" s="2581">
        <v>750395.37472997641</v>
      </c>
      <c r="BW92" s="2581">
        <v>187558.38049007434</v>
      </c>
      <c r="BX92" s="2581">
        <v>899876.01712957118</v>
      </c>
      <c r="BY92" s="2581">
        <v>17689.822270737972</v>
      </c>
      <c r="BZ92" s="2581">
        <v>237774.58779313473</v>
      </c>
      <c r="CA92" s="2581">
        <v>9546.1647712529502</v>
      </c>
      <c r="CB92" s="2581">
        <v>7599141.2085952796</v>
      </c>
      <c r="CC92" s="2582">
        <v>20858063.891424168</v>
      </c>
    </row>
    <row r="93" spans="35:81" ht="16.5" customHeight="1">
      <c r="AI93" s="1102"/>
      <c r="AJ93" s="1096" t="s">
        <v>1042</v>
      </c>
      <c r="AK93" s="1097">
        <f t="shared" si="24"/>
        <v>391125.43978851318</v>
      </c>
      <c r="AL93" s="1098">
        <f t="shared" ref="AL93:AL96" si="47">BJ93/1000</f>
        <v>359230.97746232123</v>
      </c>
      <c r="AM93" s="1098">
        <f t="shared" ref="AM93:AM96" si="48">BK93/1000</f>
        <v>318517.45123152639</v>
      </c>
      <c r="AN93" s="1098">
        <f t="shared" ref="AN93:AN96" si="49">BL93/1000</f>
        <v>24583.26587743072</v>
      </c>
      <c r="AO93" s="1098">
        <f t="shared" ref="AO93:AO96" si="50">BM93/1000</f>
        <v>12762.432987313712</v>
      </c>
      <c r="AP93" s="1098">
        <f t="shared" ref="AP93:AP96" si="51">BN93/1000</f>
        <v>152943.84807825691</v>
      </c>
      <c r="AQ93" s="1098">
        <f t="shared" ref="AQ93:AQ96" si="52">BO93/1000</f>
        <v>128227.90428852513</v>
      </c>
      <c r="AR93" s="1098">
        <f t="shared" ref="AR93:AR96" si="53">BP93/1000</f>
        <v>40713.526230795018</v>
      </c>
      <c r="AS93" s="1098">
        <f t="shared" ref="AS93:AS96" si="54">BQ93/1000</f>
        <v>26454.307281699374</v>
      </c>
      <c r="AT93" s="1099">
        <f t="shared" ref="AT93:AT96" si="55">BR93/1000</f>
        <v>14357.67590711849</v>
      </c>
      <c r="AU93" s="1100">
        <f t="shared" ref="AU93:AU96" si="56">BS93/1000</f>
        <v>2372.5914353984294</v>
      </c>
      <c r="AV93" s="1098">
        <f t="shared" ref="AV93:AV96" si="57">BT93/1000</f>
        <v>1862.4748730685217</v>
      </c>
      <c r="AW93" s="1098">
        <f t="shared" ref="AW93:AW96" si="58">BU93/1000</f>
        <v>6023.3690242418188</v>
      </c>
      <c r="AX93" s="1098">
        <f t="shared" ref="AX93:AX96" si="59">BV93/1000</f>
        <v>735.39708281009393</v>
      </c>
      <c r="AY93" s="1098">
        <f t="shared" ref="AY93:AY96" si="60">BW93/1000</f>
        <v>1102.7989590620327</v>
      </c>
      <c r="AZ93" s="1098">
        <f t="shared" ref="AZ93:AZ96" si="61">BX93/1000</f>
        <v>2025.235943811359</v>
      </c>
      <c r="BA93" s="1098">
        <f t="shared" ref="BA93:BA96" si="62">BY93/1000</f>
        <v>30.202109735656215</v>
      </c>
      <c r="BB93" s="1098">
        <f t="shared" ref="BB93:BB96" si="63">BZ93/1000</f>
        <v>102.40570453357981</v>
      </c>
      <c r="BC93" s="1098">
        <f t="shared" ref="BC93:BC96" si="64">CA93/1000</f>
        <v>138.86522994686408</v>
      </c>
      <c r="BD93" s="1098">
        <f t="shared" ref="BD93:BD96" si="65">CB93/1000</f>
        <v>11962.509961068179</v>
      </c>
      <c r="BE93" s="1101">
        <f t="shared" ref="BE93:BE96" si="66">CC93/1000</f>
        <v>31996.868030725349</v>
      </c>
      <c r="BG93" s="3658"/>
      <c r="BH93" s="2994" t="s">
        <v>1042</v>
      </c>
      <c r="BI93" s="2580">
        <v>391125439.78851318</v>
      </c>
      <c r="BJ93" s="2581">
        <v>359230977.46232122</v>
      </c>
      <c r="BK93" s="2581">
        <v>318517451.23152637</v>
      </c>
      <c r="BL93" s="2581">
        <v>24583265.877430718</v>
      </c>
      <c r="BM93" s="2581">
        <v>12762432.987313712</v>
      </c>
      <c r="BN93" s="2581">
        <v>152943848.07825691</v>
      </c>
      <c r="BO93" s="2581">
        <v>128227904.28852512</v>
      </c>
      <c r="BP93" s="2581">
        <v>40713526.230795018</v>
      </c>
      <c r="BQ93" s="2581">
        <v>26454307.281699374</v>
      </c>
      <c r="BR93" s="2581">
        <v>14357675.90711849</v>
      </c>
      <c r="BS93" s="2581">
        <v>2372591.4353984296</v>
      </c>
      <c r="BT93" s="2581">
        <v>1862474.8730685217</v>
      </c>
      <c r="BU93" s="2581">
        <v>6023369.024241819</v>
      </c>
      <c r="BV93" s="2581">
        <v>735397.08281009388</v>
      </c>
      <c r="BW93" s="2581">
        <v>1102798.9590620326</v>
      </c>
      <c r="BX93" s="2581">
        <v>2025235.9438113589</v>
      </c>
      <c r="BY93" s="2581">
        <v>30202.109735656217</v>
      </c>
      <c r="BZ93" s="2581">
        <v>102405.7045335798</v>
      </c>
      <c r="CA93" s="2581">
        <v>138865.22994686407</v>
      </c>
      <c r="CB93" s="2581">
        <v>11962509.961068179</v>
      </c>
      <c r="CC93" s="2582">
        <v>31996868.030725349</v>
      </c>
    </row>
    <row r="94" spans="35:81" ht="16.5" customHeight="1">
      <c r="AI94" s="1102"/>
      <c r="AJ94" s="1096" t="s">
        <v>1043</v>
      </c>
      <c r="AK94" s="1097">
        <f t="shared" ref="AK94:AK96" si="67">BI94/1000</f>
        <v>693568.16148791753</v>
      </c>
      <c r="AL94" s="1098">
        <f t="shared" si="47"/>
        <v>655659.3600192942</v>
      </c>
      <c r="AM94" s="1098">
        <f t="shared" si="48"/>
        <v>581403.11693779414</v>
      </c>
      <c r="AN94" s="1098">
        <f t="shared" si="49"/>
        <v>36934.491590096884</v>
      </c>
      <c r="AO94" s="1098">
        <f t="shared" si="50"/>
        <v>6867.5892394075418</v>
      </c>
      <c r="AP94" s="1098">
        <f t="shared" si="51"/>
        <v>318798.52462034527</v>
      </c>
      <c r="AQ94" s="1098">
        <f t="shared" si="52"/>
        <v>218802.51148794423</v>
      </c>
      <c r="AR94" s="1098">
        <f t="shared" si="53"/>
        <v>74256.24308150055</v>
      </c>
      <c r="AS94" s="1098">
        <f t="shared" si="54"/>
        <v>29606.860258410376</v>
      </c>
      <c r="AT94" s="1099">
        <f t="shared" si="55"/>
        <v>14901.499927064135</v>
      </c>
      <c r="AU94" s="1100">
        <f t="shared" si="56"/>
        <v>3830.4171209258898</v>
      </c>
      <c r="AV94" s="1098">
        <f t="shared" si="57"/>
        <v>2507.5802006574972</v>
      </c>
      <c r="AW94" s="1098">
        <f t="shared" si="58"/>
        <v>4459.73440996916</v>
      </c>
      <c r="AX94" s="1098">
        <f t="shared" si="59"/>
        <v>1735.4965942082797</v>
      </c>
      <c r="AY94" s="1098">
        <f t="shared" si="60"/>
        <v>2172.1320055854135</v>
      </c>
      <c r="AZ94" s="1098">
        <f t="shared" si="61"/>
        <v>13980.826887920064</v>
      </c>
      <c r="BA94" s="1098">
        <f t="shared" si="62"/>
        <v>559.72044259008578</v>
      </c>
      <c r="BB94" s="1098">
        <f t="shared" si="63"/>
        <v>5594.6598208748264</v>
      </c>
      <c r="BC94" s="1098">
        <f t="shared" si="64"/>
        <v>218.27689906128424</v>
      </c>
      <c r="BD94" s="1098">
        <f t="shared" si="65"/>
        <v>24295.898772643905</v>
      </c>
      <c r="BE94" s="1101">
        <f t="shared" si="66"/>
        <v>43503.461289497995</v>
      </c>
      <c r="BG94" s="3658"/>
      <c r="BH94" s="2994" t="s">
        <v>1043</v>
      </c>
      <c r="BI94" s="2580">
        <v>693568161.48791754</v>
      </c>
      <c r="BJ94" s="2581">
        <v>655659360.01929414</v>
      </c>
      <c r="BK94" s="2581">
        <v>581403116.93779409</v>
      </c>
      <c r="BL94" s="2581">
        <v>36934491.590096883</v>
      </c>
      <c r="BM94" s="2581">
        <v>6867589.2394075422</v>
      </c>
      <c r="BN94" s="2581">
        <v>318798524.62034529</v>
      </c>
      <c r="BO94" s="2581">
        <v>218802511.48794422</v>
      </c>
      <c r="BP94" s="2581">
        <v>74256243.081500545</v>
      </c>
      <c r="BQ94" s="2581">
        <v>29606860.258410376</v>
      </c>
      <c r="BR94" s="2581">
        <v>14901499.927064134</v>
      </c>
      <c r="BS94" s="2581">
        <v>3830417.1209258898</v>
      </c>
      <c r="BT94" s="2581">
        <v>2507580.2006574972</v>
      </c>
      <c r="BU94" s="2581">
        <v>4459734.4099691603</v>
      </c>
      <c r="BV94" s="2581">
        <v>1735496.5942082796</v>
      </c>
      <c r="BW94" s="2581">
        <v>2172132.0055854134</v>
      </c>
      <c r="BX94" s="2581">
        <v>13980826.887920065</v>
      </c>
      <c r="BY94" s="2581">
        <v>559720.44259008579</v>
      </c>
      <c r="BZ94" s="2581">
        <v>5594659.8208748261</v>
      </c>
      <c r="CA94" s="2581">
        <v>218276.89906128423</v>
      </c>
      <c r="CB94" s="2581">
        <v>24295898.772643905</v>
      </c>
      <c r="CC94" s="2582">
        <v>43503461.289497994</v>
      </c>
    </row>
    <row r="95" spans="35:81" ht="16.5" customHeight="1">
      <c r="AI95" s="1102"/>
      <c r="AJ95" s="1096" t="s">
        <v>1044</v>
      </c>
      <c r="AK95" s="1097">
        <f t="shared" si="67"/>
        <v>1710863.0025395032</v>
      </c>
      <c r="AL95" s="1098">
        <f t="shared" si="47"/>
        <v>1624707.0176232092</v>
      </c>
      <c r="AM95" s="1098">
        <f t="shared" si="48"/>
        <v>1442027.5233835136</v>
      </c>
      <c r="AN95" s="1098">
        <f t="shared" si="49"/>
        <v>88823.753484798566</v>
      </c>
      <c r="AO95" s="1098">
        <f t="shared" si="50"/>
        <v>13650.530694459214</v>
      </c>
      <c r="AP95" s="1098">
        <f t="shared" si="51"/>
        <v>850352.9834091129</v>
      </c>
      <c r="AQ95" s="1098">
        <f t="shared" si="52"/>
        <v>489200.25579514302</v>
      </c>
      <c r="AR95" s="1098">
        <f t="shared" si="53"/>
        <v>182679.49423969578</v>
      </c>
      <c r="AS95" s="1098">
        <f t="shared" si="54"/>
        <v>70736.944774575211</v>
      </c>
      <c r="AT95" s="1099">
        <f t="shared" si="55"/>
        <v>34029.65868323735</v>
      </c>
      <c r="AU95" s="1100">
        <f t="shared" si="56"/>
        <v>10001.539280264107</v>
      </c>
      <c r="AV95" s="1098">
        <f t="shared" si="57"/>
        <v>4553.4687296921857</v>
      </c>
      <c r="AW95" s="1098">
        <f t="shared" si="58"/>
        <v>11344.650963168991</v>
      </c>
      <c r="AX95" s="1098">
        <f t="shared" si="59"/>
        <v>10480.182455683827</v>
      </c>
      <c r="AY95" s="1098">
        <f t="shared" si="60"/>
        <v>327.44466252875196</v>
      </c>
      <c r="AZ95" s="1098">
        <f t="shared" si="61"/>
        <v>53068.512673801801</v>
      </c>
      <c r="BA95" s="1098">
        <f t="shared" si="62"/>
        <v>157.23410913377859</v>
      </c>
      <c r="BB95" s="1098">
        <f t="shared" si="63"/>
        <v>4535.1722628269163</v>
      </c>
      <c r="BC95" s="1098">
        <f t="shared" si="64"/>
        <v>130.74042456096456</v>
      </c>
      <c r="BD95" s="1098">
        <f t="shared" si="65"/>
        <v>54050.889994797079</v>
      </c>
      <c r="BE95" s="1101">
        <f t="shared" si="66"/>
        <v>90691.157179120477</v>
      </c>
      <c r="BG95" s="3658"/>
      <c r="BH95" s="2994" t="s">
        <v>1044</v>
      </c>
      <c r="BI95" s="2580">
        <v>1710863002.5395031</v>
      </c>
      <c r="BJ95" s="2581">
        <v>1624707017.6232092</v>
      </c>
      <c r="BK95" s="2581">
        <v>1442027523.3835135</v>
      </c>
      <c r="BL95" s="2581">
        <v>88823753.484798566</v>
      </c>
      <c r="BM95" s="2581">
        <v>13650530.694459215</v>
      </c>
      <c r="BN95" s="2581">
        <v>850352983.40911293</v>
      </c>
      <c r="BO95" s="2581">
        <v>489200255.79514301</v>
      </c>
      <c r="BP95" s="2581">
        <v>182679494.23969579</v>
      </c>
      <c r="BQ95" s="2581">
        <v>70736944.774575219</v>
      </c>
      <c r="BR95" s="2581">
        <v>34029658.683237351</v>
      </c>
      <c r="BS95" s="2581">
        <v>10001539.280264108</v>
      </c>
      <c r="BT95" s="2581">
        <v>4553468.7296921853</v>
      </c>
      <c r="BU95" s="2581">
        <v>11344650.963168992</v>
      </c>
      <c r="BV95" s="2581">
        <v>10480182.455683827</v>
      </c>
      <c r="BW95" s="2581">
        <v>327444.66252875194</v>
      </c>
      <c r="BX95" s="2581">
        <v>53068512.673801802</v>
      </c>
      <c r="BY95" s="2581">
        <v>157234.10913377858</v>
      </c>
      <c r="BZ95" s="2581">
        <v>4535172.2628269158</v>
      </c>
      <c r="CA95" s="2581">
        <v>130740.42456096454</v>
      </c>
      <c r="CB95" s="2581">
        <v>54050889.994797081</v>
      </c>
      <c r="CC95" s="2582">
        <v>90691157.179120481</v>
      </c>
    </row>
    <row r="96" spans="35:81" ht="16.5" customHeight="1" thickBot="1">
      <c r="AI96" s="1105"/>
      <c r="AJ96" s="1106" t="s">
        <v>1045</v>
      </c>
      <c r="AK96" s="1107">
        <f t="shared" si="67"/>
        <v>8467430.8065919522</v>
      </c>
      <c r="AL96" s="1108">
        <f t="shared" si="47"/>
        <v>8195558.8039859515</v>
      </c>
      <c r="AM96" s="1108">
        <f t="shared" si="48"/>
        <v>6898998.4413507488</v>
      </c>
      <c r="AN96" s="1108">
        <f t="shared" si="49"/>
        <v>226883.81316465861</v>
      </c>
      <c r="AO96" s="1108">
        <f t="shared" si="50"/>
        <v>120897.35961684189</v>
      </c>
      <c r="AP96" s="1108">
        <f t="shared" si="51"/>
        <v>4040138.6537556979</v>
      </c>
      <c r="AQ96" s="1108">
        <f t="shared" si="52"/>
        <v>2511078.614813549</v>
      </c>
      <c r="AR96" s="1108">
        <f t="shared" si="53"/>
        <v>1296560.3626352043</v>
      </c>
      <c r="AS96" s="1108">
        <f t="shared" si="54"/>
        <v>340353.82573161065</v>
      </c>
      <c r="AT96" s="1109">
        <f t="shared" si="55"/>
        <v>167115.76837218626</v>
      </c>
      <c r="AU96" s="1110">
        <f t="shared" si="56"/>
        <v>59023.567601267576</v>
      </c>
      <c r="AV96" s="1108">
        <f t="shared" si="57"/>
        <v>21479.127813895491</v>
      </c>
      <c r="AW96" s="1108">
        <f t="shared" si="58"/>
        <v>41848.013037272358</v>
      </c>
      <c r="AX96" s="1108">
        <f t="shared" si="59"/>
        <v>22047.005953074487</v>
      </c>
      <c r="AY96" s="1108">
        <f t="shared" si="60"/>
        <v>28840.342953914569</v>
      </c>
      <c r="AZ96" s="1108">
        <f t="shared" si="61"/>
        <v>336652.08335671824</v>
      </c>
      <c r="BA96" s="1108">
        <f t="shared" si="62"/>
        <v>17949.441816634091</v>
      </c>
      <c r="BB96" s="1108">
        <f t="shared" si="63"/>
        <v>104890.08309200399</v>
      </c>
      <c r="BC96" s="1108">
        <f t="shared" si="64"/>
        <v>1167.8300525278032</v>
      </c>
      <c r="BD96" s="1108">
        <f t="shared" si="65"/>
        <v>495547.09858570923</v>
      </c>
      <c r="BE96" s="1111">
        <f t="shared" si="66"/>
        <v>376762.08569800307</v>
      </c>
      <c r="BG96" s="3684"/>
      <c r="BH96" s="2583" t="s">
        <v>1045</v>
      </c>
      <c r="BI96" s="2584">
        <v>8467430806.5919514</v>
      </c>
      <c r="BJ96" s="2585">
        <v>8195558803.9859514</v>
      </c>
      <c r="BK96" s="2585">
        <v>6898998441.350749</v>
      </c>
      <c r="BL96" s="2585">
        <v>226883813.16465861</v>
      </c>
      <c r="BM96" s="2585">
        <v>120897359.61684188</v>
      </c>
      <c r="BN96" s="2585">
        <v>4040138653.7556977</v>
      </c>
      <c r="BO96" s="2585">
        <v>2511078614.813549</v>
      </c>
      <c r="BP96" s="2585">
        <v>1296560362.6352043</v>
      </c>
      <c r="BQ96" s="2585">
        <v>340353825.73161066</v>
      </c>
      <c r="BR96" s="2585">
        <v>167115768.37218624</v>
      </c>
      <c r="BS96" s="2585">
        <v>59023567.601267576</v>
      </c>
      <c r="BT96" s="2585">
        <v>21479127.81389549</v>
      </c>
      <c r="BU96" s="2585">
        <v>41848013.037272356</v>
      </c>
      <c r="BV96" s="2585">
        <v>22047005.953074489</v>
      </c>
      <c r="BW96" s="2585">
        <v>28840342.953914568</v>
      </c>
      <c r="BX96" s="2585">
        <v>336652083.35671824</v>
      </c>
      <c r="BY96" s="2585">
        <v>17949441.816634092</v>
      </c>
      <c r="BZ96" s="2585">
        <v>104890083.09200399</v>
      </c>
      <c r="CA96" s="2585">
        <v>1167830.0525278032</v>
      </c>
      <c r="CB96" s="2585">
        <v>495547098.58570921</v>
      </c>
      <c r="CC96" s="2586">
        <v>376762085.69800305</v>
      </c>
    </row>
    <row r="97" ht="16.5" customHeight="1" thickTop="1"/>
    <row r="98" ht="16.5" customHeight="1"/>
  </sheetData>
  <mergeCells count="123">
    <mergeCell ref="BG77:BG86"/>
    <mergeCell ref="BG87:BG96"/>
    <mergeCell ref="BG27:BH28"/>
    <mergeCell ref="BG29:BG30"/>
    <mergeCell ref="BG31:BH31"/>
    <mergeCell ref="BG32:BH32"/>
    <mergeCell ref="BG33:BH33"/>
    <mergeCell ref="BG34:BH34"/>
    <mergeCell ref="BG35:BH35"/>
    <mergeCell ref="BG36:BH36"/>
    <mergeCell ref="BG37:BH37"/>
    <mergeCell ref="BG38:BH38"/>
    <mergeCell ref="BG39:BH39"/>
    <mergeCell ref="BG40:BH40"/>
    <mergeCell ref="BG41:BH41"/>
    <mergeCell ref="BG42:BH42"/>
    <mergeCell ref="BG43:BH43"/>
    <mergeCell ref="BG44:BH44"/>
    <mergeCell ref="BG45:BH45"/>
    <mergeCell ref="BG46:BH46"/>
    <mergeCell ref="BG47:BH47"/>
    <mergeCell ref="BG48:BH48"/>
    <mergeCell ref="BG49:BH49"/>
    <mergeCell ref="BG50:BH50"/>
    <mergeCell ref="BG51:BH51"/>
    <mergeCell ref="BG52:BH52"/>
    <mergeCell ref="BG53:BH53"/>
    <mergeCell ref="BG54:BH54"/>
    <mergeCell ref="BG55:BG56"/>
    <mergeCell ref="BG57:BG60"/>
    <mergeCell ref="BG61:BG66"/>
    <mergeCell ref="BG67:BG76"/>
    <mergeCell ref="I59:N59"/>
    <mergeCell ref="X59:AC59"/>
    <mergeCell ref="AC3:AC5"/>
    <mergeCell ref="G3:H3"/>
    <mergeCell ref="Y4:Y5"/>
    <mergeCell ref="A10:C10"/>
    <mergeCell ref="O10:Q10"/>
    <mergeCell ref="M4:N4"/>
    <mergeCell ref="S4:W4"/>
    <mergeCell ref="X4:X5"/>
    <mergeCell ref="Z4:Z5"/>
    <mergeCell ref="AA4:AA5"/>
    <mergeCell ref="A1:H1"/>
    <mergeCell ref="I1:N1"/>
    <mergeCell ref="P1:W1"/>
    <mergeCell ref="A3:C5"/>
    <mergeCell ref="E3:E5"/>
    <mergeCell ref="F3:F5"/>
    <mergeCell ref="L3:N3"/>
    <mergeCell ref="O3:Q5"/>
    <mergeCell ref="S3:AB3"/>
    <mergeCell ref="I3:K3"/>
    <mergeCell ref="G4:G5"/>
    <mergeCell ref="AB4:AB5"/>
    <mergeCell ref="H4:H5"/>
    <mergeCell ref="I4:I5"/>
    <mergeCell ref="J4:J5"/>
    <mergeCell ref="K4:K5"/>
    <mergeCell ref="L4:L5"/>
    <mergeCell ref="A18:C18"/>
    <mergeCell ref="O18:Q18"/>
    <mergeCell ref="A11:C11"/>
    <mergeCell ref="O11:Q11"/>
    <mergeCell ref="A12:C12"/>
    <mergeCell ref="O12:Q12"/>
    <mergeCell ref="O6:Q6"/>
    <mergeCell ref="A8:C8"/>
    <mergeCell ref="O8:Q8"/>
    <mergeCell ref="A9:C9"/>
    <mergeCell ref="O9:Q9"/>
    <mergeCell ref="A7:C7"/>
    <mergeCell ref="O7:Q7"/>
    <mergeCell ref="A6:C6"/>
    <mergeCell ref="A13:C13"/>
    <mergeCell ref="O13:Q13"/>
    <mergeCell ref="A14:C14"/>
    <mergeCell ref="O14:Q14"/>
    <mergeCell ref="A15:C15"/>
    <mergeCell ref="O15:Q15"/>
    <mergeCell ref="A16:C16"/>
    <mergeCell ref="O16:Q16"/>
    <mergeCell ref="A17:C17"/>
    <mergeCell ref="O17:Q17"/>
    <mergeCell ref="A19:C19"/>
    <mergeCell ref="O19:Q19"/>
    <mergeCell ref="A20:C20"/>
    <mergeCell ref="O20:Q20"/>
    <mergeCell ref="A21:C21"/>
    <mergeCell ref="O21:Q21"/>
    <mergeCell ref="A22:D22"/>
    <mergeCell ref="A23:D23"/>
    <mergeCell ref="A24:D24"/>
    <mergeCell ref="O22:R22"/>
    <mergeCell ref="O23:R23"/>
    <mergeCell ref="O24:R24"/>
    <mergeCell ref="A53:C53"/>
    <mergeCell ref="O53:Q53"/>
    <mergeCell ref="A54:B54"/>
    <mergeCell ref="O54:P54"/>
    <mergeCell ref="A58:B58"/>
    <mergeCell ref="O58:P58"/>
    <mergeCell ref="A59:H59"/>
    <mergeCell ref="A26:D26"/>
    <mergeCell ref="O25:R25"/>
    <mergeCell ref="O26:R26"/>
    <mergeCell ref="A27:D27"/>
    <mergeCell ref="O27:R27"/>
    <mergeCell ref="A31:C31"/>
    <mergeCell ref="O31:Q31"/>
    <mergeCell ref="A52:B52"/>
    <mergeCell ref="O52:P52"/>
    <mergeCell ref="A37:C37"/>
    <mergeCell ref="O37:Q37"/>
    <mergeCell ref="A38:B38"/>
    <mergeCell ref="O38:P38"/>
    <mergeCell ref="A28:C28"/>
    <mergeCell ref="O28:Q28"/>
    <mergeCell ref="A25:D25"/>
    <mergeCell ref="O59:W59"/>
    <mergeCell ref="AI27:AJ28"/>
    <mergeCell ref="AI29:AI30"/>
  </mergeCells>
  <phoneticPr fontId="6"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3" manualBreakCount="3">
    <brk id="8" max="58" man="1"/>
    <brk id="14" max="42" man="1"/>
    <brk id="23" max="58"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82"/>
  <sheetViews>
    <sheetView view="pageBreakPreview" topLeftCell="K39" zoomScaleNormal="50" zoomScaleSheetLayoutView="100" workbookViewId="0">
      <selection activeCell="T59" sqref="T59"/>
    </sheetView>
  </sheetViews>
  <sheetFormatPr defaultColWidth="9.140625" defaultRowHeight="15.75"/>
  <cols>
    <col min="1" max="1" width="2.28515625" style="452" customWidth="1"/>
    <col min="2" max="2" width="28.7109375" style="452" customWidth="1"/>
    <col min="3" max="3" width="2.28515625" style="452" customWidth="1"/>
    <col min="4" max="4" width="1.7109375" style="453" customWidth="1"/>
    <col min="5" max="8" width="15.5703125" style="173" customWidth="1"/>
    <col min="9" max="13" width="16.140625" style="173" customWidth="1"/>
    <col min="14" max="14" width="16.140625" style="325" customWidth="1"/>
    <col min="15" max="15" width="2.28515625" style="452" customWidth="1"/>
    <col min="16" max="16" width="28.7109375" style="452" customWidth="1"/>
    <col min="17" max="17" width="2.28515625" style="452" customWidth="1"/>
    <col min="18" max="18" width="1.7109375" style="453" customWidth="1"/>
    <col min="19" max="23" width="12.42578125" style="173" customWidth="1"/>
    <col min="24" max="28" width="16.28515625" style="173" customWidth="1"/>
    <col min="29" max="29" width="16.28515625" style="325" customWidth="1"/>
    <col min="30" max="31" width="15.5703125" style="173" hidden="1" customWidth="1"/>
    <col min="32" max="32" width="18.85546875" style="173" hidden="1" customWidth="1"/>
    <col min="33" max="33" width="1.7109375" style="173" customWidth="1"/>
    <col min="34" max="37" width="9.85546875" style="173" customWidth="1"/>
    <col min="38" max="16384" width="9.140625" style="173"/>
  </cols>
  <sheetData>
    <row r="1" spans="1:37" s="849" customFormat="1" ht="35.1" customHeight="1">
      <c r="A1" s="3338" t="s">
        <v>1548</v>
      </c>
      <c r="B1" s="3338"/>
      <c r="C1" s="3338"/>
      <c r="D1" s="3338"/>
      <c r="E1" s="3338"/>
      <c r="F1" s="3338"/>
      <c r="G1" s="3338"/>
      <c r="H1" s="3338"/>
      <c r="I1" s="3339" t="s">
        <v>203</v>
      </c>
      <c r="J1" s="3339"/>
      <c r="K1" s="3339"/>
      <c r="L1" s="3339"/>
      <c r="M1" s="3339"/>
      <c r="N1" s="3339"/>
      <c r="O1" s="1012"/>
      <c r="P1" s="3338" t="s">
        <v>1549</v>
      </c>
      <c r="Q1" s="3338"/>
      <c r="R1" s="3338"/>
      <c r="S1" s="3338"/>
      <c r="T1" s="3338"/>
      <c r="U1" s="3338"/>
      <c r="V1" s="3338"/>
      <c r="W1" s="3338"/>
      <c r="X1" s="848" t="s">
        <v>468</v>
      </c>
      <c r="Y1" s="848"/>
      <c r="Z1" s="848"/>
      <c r="AB1" s="848"/>
      <c r="AC1" s="1013"/>
      <c r="AD1" s="1014"/>
      <c r="AE1" s="1014"/>
    </row>
    <row r="2" spans="1:37" ht="15" customHeight="1" thickBot="1">
      <c r="A2" s="173"/>
      <c r="B2" s="831"/>
      <c r="C2" s="831"/>
      <c r="D2" s="832"/>
      <c r="G2" s="850"/>
      <c r="H2" s="850"/>
      <c r="I2" s="850"/>
      <c r="J2" s="850"/>
      <c r="K2" s="850"/>
      <c r="L2" s="850"/>
      <c r="M2" s="850"/>
      <c r="N2" s="936" t="s">
        <v>498</v>
      </c>
      <c r="O2" s="173"/>
      <c r="P2" s="1016"/>
      <c r="Q2" s="831"/>
      <c r="R2" s="832"/>
      <c r="Z2" s="1017"/>
      <c r="AC2" s="225" t="s">
        <v>498</v>
      </c>
    </row>
    <row r="3" spans="1:37" s="926" customFormat="1" ht="20.100000000000001" customHeight="1">
      <c r="A3" s="3661" t="s">
        <v>2564</v>
      </c>
      <c r="B3" s="3661"/>
      <c r="C3" s="3661"/>
      <c r="D3" s="1018"/>
      <c r="E3" s="3664" t="s">
        <v>2735</v>
      </c>
      <c r="F3" s="3664" t="s">
        <v>2736</v>
      </c>
      <c r="G3" s="3667" t="s">
        <v>2737</v>
      </c>
      <c r="H3" s="3668"/>
      <c r="I3" s="3668" t="s">
        <v>2738</v>
      </c>
      <c r="J3" s="3668"/>
      <c r="K3" s="3669"/>
      <c r="L3" s="3667" t="s">
        <v>2707</v>
      </c>
      <c r="M3" s="3668"/>
      <c r="N3" s="3668"/>
      <c r="O3" s="3661" t="s">
        <v>2739</v>
      </c>
      <c r="P3" s="3661"/>
      <c r="Q3" s="3661"/>
      <c r="R3" s="1019"/>
      <c r="S3" s="3667" t="s">
        <v>2740</v>
      </c>
      <c r="T3" s="3668"/>
      <c r="U3" s="3668"/>
      <c r="V3" s="3668"/>
      <c r="W3" s="3668"/>
      <c r="X3" s="3668"/>
      <c r="Y3" s="3668"/>
      <c r="Z3" s="3668"/>
      <c r="AA3" s="3668"/>
      <c r="AB3" s="3669"/>
      <c r="AC3" s="3307" t="s">
        <v>2741</v>
      </c>
    </row>
    <row r="4" spans="1:37" s="926" customFormat="1" ht="20.100000000000001" customHeight="1">
      <c r="A4" s="3662"/>
      <c r="B4" s="3662"/>
      <c r="C4" s="3662"/>
      <c r="D4" s="923"/>
      <c r="E4" s="3665"/>
      <c r="F4" s="3665"/>
      <c r="G4" s="3670" t="s">
        <v>2742</v>
      </c>
      <c r="H4" s="3670" t="s">
        <v>2743</v>
      </c>
      <c r="I4" s="3673" t="s">
        <v>2744</v>
      </c>
      <c r="J4" s="3286" t="s">
        <v>522</v>
      </c>
      <c r="K4" s="3674" t="s">
        <v>2745</v>
      </c>
      <c r="L4" s="3670" t="s">
        <v>2746</v>
      </c>
      <c r="M4" s="3675" t="s">
        <v>2747</v>
      </c>
      <c r="N4" s="3676"/>
      <c r="O4" s="3662"/>
      <c r="P4" s="3662"/>
      <c r="Q4" s="3662"/>
      <c r="R4" s="1020"/>
      <c r="S4" s="3677" t="s">
        <v>2748</v>
      </c>
      <c r="T4" s="3678"/>
      <c r="U4" s="3678"/>
      <c r="V4" s="3678"/>
      <c r="W4" s="3679"/>
      <c r="X4" s="3680" t="s">
        <v>2749</v>
      </c>
      <c r="Y4" s="3292" t="s">
        <v>518</v>
      </c>
      <c r="Z4" s="3682" t="s">
        <v>2750</v>
      </c>
      <c r="AA4" s="3671" t="s">
        <v>2751</v>
      </c>
      <c r="AB4" s="3671" t="s">
        <v>2752</v>
      </c>
      <c r="AC4" s="3308"/>
    </row>
    <row r="5" spans="1:37" s="1020" customFormat="1" ht="39.950000000000003" customHeight="1">
      <c r="A5" s="3663"/>
      <c r="B5" s="3663"/>
      <c r="C5" s="3663"/>
      <c r="D5" s="927"/>
      <c r="E5" s="3666"/>
      <c r="F5" s="3666"/>
      <c r="G5" s="3666"/>
      <c r="H5" s="3666"/>
      <c r="I5" s="3673"/>
      <c r="J5" s="3287"/>
      <c r="K5" s="3674"/>
      <c r="L5" s="3666"/>
      <c r="M5" s="1021" t="s">
        <v>2753</v>
      </c>
      <c r="N5" s="1022" t="s">
        <v>2754</v>
      </c>
      <c r="O5" s="3663"/>
      <c r="P5" s="3663"/>
      <c r="Q5" s="3663"/>
      <c r="R5" s="927"/>
      <c r="S5" s="1072" t="s">
        <v>2755</v>
      </c>
      <c r="T5" s="1072" t="s">
        <v>2756</v>
      </c>
      <c r="U5" s="1072" t="s">
        <v>2757</v>
      </c>
      <c r="V5" s="1072" t="s">
        <v>2758</v>
      </c>
      <c r="W5" s="1073" t="s">
        <v>2759</v>
      </c>
      <c r="X5" s="3681"/>
      <c r="Y5" s="3293"/>
      <c r="Z5" s="3683"/>
      <c r="AA5" s="3672"/>
      <c r="AB5" s="3672"/>
      <c r="AC5" s="3309"/>
    </row>
    <row r="6" spans="1:37" s="725" customFormat="1" ht="18" hidden="1" customHeight="1">
      <c r="A6" s="3333" t="s">
        <v>2540</v>
      </c>
      <c r="B6" s="3333"/>
      <c r="C6" s="3333"/>
      <c r="D6" s="162"/>
      <c r="E6" s="858">
        <v>884014361</v>
      </c>
      <c r="F6" s="859"/>
      <c r="G6" s="859">
        <v>816615772</v>
      </c>
      <c r="H6" s="859">
        <v>37601085</v>
      </c>
      <c r="I6" s="859">
        <v>19002633</v>
      </c>
      <c r="J6" s="859">
        <v>217723483</v>
      </c>
      <c r="K6" s="859">
        <v>322802954</v>
      </c>
      <c r="L6" s="859"/>
      <c r="M6" s="859">
        <v>115159176</v>
      </c>
      <c r="N6" s="859">
        <v>38654505</v>
      </c>
      <c r="O6" s="3333" t="s">
        <v>2540</v>
      </c>
      <c r="P6" s="3333"/>
      <c r="Q6" s="3333"/>
      <c r="R6" s="162"/>
      <c r="S6" s="858">
        <v>13161363.5</v>
      </c>
      <c r="T6" s="859">
        <v>9300868.9700000007</v>
      </c>
      <c r="U6" s="859">
        <v>24730148.800000001</v>
      </c>
      <c r="V6" s="859">
        <v>14357118.5</v>
      </c>
      <c r="W6" s="859">
        <v>14955171</v>
      </c>
      <c r="X6" s="1024" t="s">
        <v>3</v>
      </c>
      <c r="Y6" s="1024"/>
      <c r="Z6" s="859">
        <v>9054729</v>
      </c>
      <c r="AA6" s="1024" t="s">
        <v>3</v>
      </c>
      <c r="AB6" s="492">
        <v>104326441</v>
      </c>
      <c r="AC6" s="859">
        <v>76453319</v>
      </c>
    </row>
    <row r="7" spans="1:37" s="725" customFormat="1" ht="18" hidden="1" customHeight="1">
      <c r="A7" s="3094" t="s">
        <v>2300</v>
      </c>
      <c r="B7" s="3094"/>
      <c r="C7" s="3094"/>
      <c r="D7" s="162"/>
      <c r="E7" s="724">
        <v>1212122873.0867617</v>
      </c>
      <c r="F7" s="492"/>
      <c r="G7" s="492">
        <v>1151826185.799772</v>
      </c>
      <c r="H7" s="492">
        <v>61627792.47016219</v>
      </c>
      <c r="I7" s="492">
        <v>25981233.91723733</v>
      </c>
      <c r="J7" s="492">
        <v>414187546.63982821</v>
      </c>
      <c r="K7" s="492">
        <v>358867629.20500857</v>
      </c>
      <c r="L7" s="492"/>
      <c r="M7" s="492">
        <v>128972230.68458322</v>
      </c>
      <c r="N7" s="492">
        <v>65227930.940402821</v>
      </c>
      <c r="O7" s="3094" t="s">
        <v>2300</v>
      </c>
      <c r="P7" s="3094"/>
      <c r="Q7" s="3094"/>
      <c r="R7" s="162"/>
      <c r="S7" s="724">
        <v>14934836.423175786</v>
      </c>
      <c r="T7" s="492">
        <v>8358378.8585563535</v>
      </c>
      <c r="U7" s="492">
        <v>20710325.182485808</v>
      </c>
      <c r="V7" s="492">
        <v>6131037.8917467138</v>
      </c>
      <c r="W7" s="492">
        <v>13399372.418269351</v>
      </c>
      <c r="X7" s="1024" t="s">
        <v>3</v>
      </c>
      <c r="Y7" s="1024"/>
      <c r="Z7" s="492">
        <v>18379616.300594278</v>
      </c>
      <c r="AA7" s="492">
        <v>210348.96994636179</v>
      </c>
      <c r="AB7" s="492">
        <v>162189752.88295099</v>
      </c>
      <c r="AC7" s="492">
        <v>78676303.587583244</v>
      </c>
    </row>
    <row r="8" spans="1:37" s="725" customFormat="1" ht="18" hidden="1" customHeight="1">
      <c r="A8" s="3094" t="s">
        <v>2660</v>
      </c>
      <c r="B8" s="3094"/>
      <c r="C8" s="3094"/>
      <c r="D8" s="162"/>
      <c r="E8" s="724" t="e">
        <f>G8+#REF!-#REF!</f>
        <v>#REF!</v>
      </c>
      <c r="F8" s="492"/>
      <c r="G8" s="492" t="e">
        <f>H8+M8+#REF!</f>
        <v>#REF!</v>
      </c>
      <c r="H8" s="492">
        <v>33961983</v>
      </c>
      <c r="I8" s="492">
        <v>12274553</v>
      </c>
      <c r="J8" s="492">
        <v>331576729</v>
      </c>
      <c r="K8" s="492">
        <v>271779495</v>
      </c>
      <c r="L8" s="492"/>
      <c r="M8" s="492">
        <v>281966764</v>
      </c>
      <c r="N8" s="492">
        <v>82824847</v>
      </c>
      <c r="O8" s="3094" t="s">
        <v>2760</v>
      </c>
      <c r="P8" s="3094"/>
      <c r="Q8" s="3094"/>
      <c r="R8" s="162"/>
      <c r="S8" s="724">
        <v>15951384</v>
      </c>
      <c r="T8" s="492">
        <v>12407920</v>
      </c>
      <c r="U8" s="492">
        <v>114995367.11999992</v>
      </c>
      <c r="V8" s="492">
        <v>30836771.879999924</v>
      </c>
      <c r="W8" s="492">
        <v>24950474</v>
      </c>
      <c r="X8" s="1024" t="s">
        <v>48</v>
      </c>
      <c r="Y8" s="1024"/>
      <c r="Z8" s="492">
        <v>1099915</v>
      </c>
      <c r="AA8" s="1024" t="s">
        <v>48</v>
      </c>
      <c r="AB8" s="492">
        <v>6398044</v>
      </c>
      <c r="AC8" s="492">
        <v>11727329</v>
      </c>
    </row>
    <row r="9" spans="1:37" s="725" customFormat="1" ht="18" hidden="1" customHeight="1">
      <c r="A9" s="3094" t="s">
        <v>2691</v>
      </c>
      <c r="B9" s="3094"/>
      <c r="C9" s="3094"/>
      <c r="D9" s="162"/>
      <c r="E9" s="724">
        <v>887937777.42154884</v>
      </c>
      <c r="F9" s="492"/>
      <c r="G9" s="599">
        <v>868414421.03194356</v>
      </c>
      <c r="H9" s="492">
        <v>52581956.153102256</v>
      </c>
      <c r="I9" s="492">
        <v>10688689.552511062</v>
      </c>
      <c r="J9" s="492">
        <v>276449626.26490414</v>
      </c>
      <c r="K9" s="492">
        <v>307812038.4449591</v>
      </c>
      <c r="L9" s="492"/>
      <c r="M9" s="492">
        <v>121604697.7510175</v>
      </c>
      <c r="N9" s="492">
        <v>54210746.42529235</v>
      </c>
      <c r="O9" s="3094" t="s">
        <v>2691</v>
      </c>
      <c r="P9" s="3094"/>
      <c r="Q9" s="3094"/>
      <c r="R9" s="162"/>
      <c r="S9" s="724">
        <v>9975501.050405724</v>
      </c>
      <c r="T9" s="492">
        <v>7094721.0586746205</v>
      </c>
      <c r="U9" s="492">
        <v>19192127.933018804</v>
      </c>
      <c r="V9" s="492">
        <v>23702336.870805494</v>
      </c>
      <c r="W9" s="492">
        <v>7167053.1466036355</v>
      </c>
      <c r="X9" s="1024" t="s">
        <v>405</v>
      </c>
      <c r="Y9" s="1024"/>
      <c r="Z9" s="492">
        <v>37167437.464967608</v>
      </c>
      <c r="AA9" s="492">
        <v>262211.26621657744</v>
      </c>
      <c r="AB9" s="492">
        <v>99277412.865450189</v>
      </c>
      <c r="AC9" s="492">
        <v>56690793.854573004</v>
      </c>
    </row>
    <row r="10" spans="1:37" s="725" customFormat="1" ht="18" hidden="1" customHeight="1">
      <c r="A10" s="3094" t="s">
        <v>2692</v>
      </c>
      <c r="B10" s="3094"/>
      <c r="C10" s="3094"/>
      <c r="D10" s="162"/>
      <c r="E10" s="981">
        <v>1094008385.2415526</v>
      </c>
      <c r="F10" s="599"/>
      <c r="G10" s="599">
        <v>1050978800.6989181</v>
      </c>
      <c r="H10" s="492">
        <v>141809653.47389013</v>
      </c>
      <c r="I10" s="492">
        <v>20316280.878726214</v>
      </c>
      <c r="J10" s="492">
        <v>296025460.82286692</v>
      </c>
      <c r="K10" s="492">
        <v>359036850.71176863</v>
      </c>
      <c r="L10" s="492"/>
      <c r="M10" s="492">
        <v>118356200.48719232</v>
      </c>
      <c r="N10" s="492">
        <v>56668654.987001732</v>
      </c>
      <c r="O10" s="3094" t="s">
        <v>2323</v>
      </c>
      <c r="P10" s="3094"/>
      <c r="Q10" s="3094"/>
      <c r="R10" s="162"/>
      <c r="S10" s="724">
        <v>18549099.55864086</v>
      </c>
      <c r="T10" s="492">
        <v>7603529.6621497804</v>
      </c>
      <c r="U10" s="492">
        <v>21131095.142126884</v>
      </c>
      <c r="V10" s="492">
        <v>7135229.0334181515</v>
      </c>
      <c r="W10" s="492">
        <v>7268592.103854835</v>
      </c>
      <c r="X10" s="492">
        <v>57305211.741886877</v>
      </c>
      <c r="Y10" s="492"/>
      <c r="Z10" s="492">
        <v>13287577.505359702</v>
      </c>
      <c r="AA10" s="492">
        <v>200175.56460030255</v>
      </c>
      <c r="AB10" s="492">
        <v>57928967.017986692</v>
      </c>
      <c r="AC10" s="492">
        <v>56317162.047994226</v>
      </c>
    </row>
    <row r="11" spans="1:37" s="725" customFormat="1" ht="18" hidden="1" customHeight="1">
      <c r="A11" s="3094" t="s">
        <v>2324</v>
      </c>
      <c r="B11" s="3094"/>
      <c r="C11" s="3094"/>
      <c r="D11" s="162"/>
      <c r="E11" s="981">
        <v>1104507474.4175601</v>
      </c>
      <c r="F11" s="599"/>
      <c r="G11" s="583">
        <v>1067995063.900094</v>
      </c>
      <c r="H11" s="154">
        <v>83545723.626557037</v>
      </c>
      <c r="I11" s="154">
        <v>16213505.051686004</v>
      </c>
      <c r="J11" s="154">
        <v>331835129.9245007</v>
      </c>
      <c r="K11" s="154">
        <v>412671969.48914409</v>
      </c>
      <c r="L11" s="154"/>
      <c r="M11" s="154">
        <v>106821589.75731826</v>
      </c>
      <c r="N11" s="492">
        <v>51170554.744952828</v>
      </c>
      <c r="O11" s="3094" t="s">
        <v>2324</v>
      </c>
      <c r="P11" s="3094"/>
      <c r="Q11" s="3094"/>
      <c r="R11" s="162"/>
      <c r="S11" s="154">
        <v>11038304.911934117</v>
      </c>
      <c r="T11" s="154">
        <v>6102262.1218957547</v>
      </c>
      <c r="U11" s="154">
        <v>21675359.431122921</v>
      </c>
      <c r="V11" s="154">
        <v>5090005.8642972233</v>
      </c>
      <c r="W11" s="154">
        <v>11745102.683115313</v>
      </c>
      <c r="X11" s="154">
        <v>60633284.890478961</v>
      </c>
      <c r="Y11" s="154"/>
      <c r="Z11" s="154">
        <v>17578264.539178129</v>
      </c>
      <c r="AA11" s="154">
        <v>260847.84887009184</v>
      </c>
      <c r="AB11" s="154">
        <v>56013013.311539777</v>
      </c>
      <c r="AC11" s="492">
        <v>54090675.056642227</v>
      </c>
      <c r="AE11" s="725">
        <f>SUM(H11:H12,H14)</f>
        <v>253958658.72148645</v>
      </c>
      <c r="AF11" s="725">
        <f>SUM(I11:I12,I14)</f>
        <v>65442908.265531957</v>
      </c>
      <c r="AG11" s="725">
        <f>SUM(J11:J12,J14)</f>
        <v>1711511970.0758917</v>
      </c>
      <c r="AH11" s="725" t="e">
        <f>SUM(#REF!,#REF!)</f>
        <v>#REF!</v>
      </c>
      <c r="AI11" s="725">
        <f>SUM(X11:X12,X14)</f>
        <v>203479062.26744944</v>
      </c>
      <c r="AJ11" s="725">
        <f>SUM(AA11:AA12,AA14)</f>
        <v>1102409.1871397241</v>
      </c>
      <c r="AK11" s="725">
        <f>SUM(AB11:AB12,AB14)</f>
        <v>159880358.59312946</v>
      </c>
    </row>
    <row r="12" spans="1:37" s="725" customFormat="1" ht="18" hidden="1" customHeight="1">
      <c r="A12" s="3094" t="s">
        <v>2361</v>
      </c>
      <c r="B12" s="3094"/>
      <c r="C12" s="3094"/>
      <c r="D12" s="162"/>
      <c r="E12" s="981">
        <v>1110604457.444062</v>
      </c>
      <c r="F12" s="599"/>
      <c r="G12" s="583">
        <v>1067774924.8796263</v>
      </c>
      <c r="H12" s="154">
        <v>59000259.028558321</v>
      </c>
      <c r="I12" s="154">
        <v>22343556.438847698</v>
      </c>
      <c r="J12" s="154">
        <v>368720316.52669519</v>
      </c>
      <c r="K12" s="154">
        <v>390060743.2673859</v>
      </c>
      <c r="L12" s="154"/>
      <c r="M12" s="154">
        <v>106536985.83278736</v>
      </c>
      <c r="N12" s="492">
        <v>59212231.787924983</v>
      </c>
      <c r="O12" s="3094" t="s">
        <v>2361</v>
      </c>
      <c r="P12" s="3094"/>
      <c r="Q12" s="3094"/>
      <c r="R12" s="162"/>
      <c r="S12" s="154">
        <v>13264109.14223442</v>
      </c>
      <c r="T12" s="154">
        <v>6443666.8464137558</v>
      </c>
      <c r="U12" s="154">
        <v>16799833.136507984</v>
      </c>
      <c r="V12" s="154">
        <v>5424305.6061611259</v>
      </c>
      <c r="W12" s="154">
        <v>5392839.3135451013</v>
      </c>
      <c r="X12" s="154">
        <v>64287966.028651543</v>
      </c>
      <c r="Y12" s="154"/>
      <c r="Z12" s="154">
        <v>22632996.930729311</v>
      </c>
      <c r="AA12" s="154">
        <v>218282.99935192775</v>
      </c>
      <c r="AB12" s="154">
        <v>56606814.757348619</v>
      </c>
      <c r="AC12" s="492">
        <v>65462529.495163396</v>
      </c>
      <c r="AF12" s="1025">
        <f>AF11/$AE$11</f>
        <v>0.25769118719949785</v>
      </c>
      <c r="AG12" s="1025">
        <f>AG11/$AE$11</f>
        <v>6.7393330028289657</v>
      </c>
      <c r="AI12" s="725" t="e">
        <f>AI11/$AH$11</f>
        <v>#REF!</v>
      </c>
      <c r="AJ12" s="725" t="e">
        <f>AJ11/$AH$11</f>
        <v>#REF!</v>
      </c>
      <c r="AK12" s="725" t="e">
        <f>AK11/$AH$11</f>
        <v>#REF!</v>
      </c>
    </row>
    <row r="13" spans="1:37" s="725" customFormat="1" ht="18" hidden="1" customHeight="1">
      <c r="A13" s="3094" t="s">
        <v>2386</v>
      </c>
      <c r="B13" s="3094"/>
      <c r="C13" s="3094"/>
      <c r="D13" s="162"/>
      <c r="E13" s="981" t="e">
        <f>G13+#REF!-#REF!</f>
        <v>#REF!</v>
      </c>
      <c r="F13" s="599"/>
      <c r="G13" s="599" t="e">
        <f>H13+M13+#REF!</f>
        <v>#REF!</v>
      </c>
      <c r="H13" s="154">
        <v>100844952.89743455</v>
      </c>
      <c r="I13" s="154">
        <v>25986855.63521735</v>
      </c>
      <c r="J13" s="599">
        <v>914634281.11362004</v>
      </c>
      <c r="K13" s="154">
        <v>486464462.78955406</v>
      </c>
      <c r="L13" s="154"/>
      <c r="M13" s="154">
        <v>116949264.61592844</v>
      </c>
      <c r="N13" s="492" t="e">
        <f>$M$13*#REF!</f>
        <v>#REF!</v>
      </c>
      <c r="O13" s="3094" t="s">
        <v>2386</v>
      </c>
      <c r="P13" s="3094"/>
      <c r="Q13" s="3094"/>
      <c r="R13" s="162"/>
      <c r="S13" s="154" t="e">
        <f>$M$13*#REF!</f>
        <v>#REF!</v>
      </c>
      <c r="T13" s="154" t="e">
        <f>$M$13*#REF!</f>
        <v>#REF!</v>
      </c>
      <c r="U13" s="154" t="e">
        <f>$M$13*#REF!</f>
        <v>#REF!</v>
      </c>
      <c r="V13" s="154" t="e">
        <f>$M$13*#REF!</f>
        <v>#REF!</v>
      </c>
      <c r="W13" s="154" t="e">
        <f>$M$13*#REF!</f>
        <v>#REF!</v>
      </c>
      <c r="X13" s="154" t="e">
        <f>#REF!*AI12</f>
        <v>#REF!</v>
      </c>
      <c r="Y13" s="154"/>
      <c r="Z13" s="154">
        <v>18015436.703935511</v>
      </c>
      <c r="AA13" s="154" t="e">
        <f>#REF!*AJ12</f>
        <v>#REF!</v>
      </c>
      <c r="AB13" s="154" t="e">
        <f>#REF!*AK12</f>
        <v>#REF!</v>
      </c>
      <c r="AC13" s="492">
        <v>66151616.111287139</v>
      </c>
    </row>
    <row r="14" spans="1:37" s="725" customFormat="1" ht="18" hidden="1" customHeight="1">
      <c r="A14" s="3094" t="s">
        <v>2365</v>
      </c>
      <c r="B14" s="3094"/>
      <c r="C14" s="3094"/>
      <c r="D14" s="162"/>
      <c r="E14" s="981" t="e">
        <f>G14+#REF!-#REF!</f>
        <v>#REF!</v>
      </c>
      <c r="F14" s="599"/>
      <c r="G14" s="599" t="e">
        <f>H14+M14+#REF!</f>
        <v>#REF!</v>
      </c>
      <c r="H14" s="154">
        <v>111412676.0663711</v>
      </c>
      <c r="I14" s="154">
        <v>26885846.774998259</v>
      </c>
      <c r="J14" s="599">
        <v>1010956523.6246958</v>
      </c>
      <c r="K14" s="154">
        <v>422334669.7564373</v>
      </c>
      <c r="L14" s="154"/>
      <c r="M14" s="154">
        <v>111247566.83664586</v>
      </c>
      <c r="N14" s="492">
        <v>56983589.463435084</v>
      </c>
      <c r="O14" s="3094" t="s">
        <v>2365</v>
      </c>
      <c r="P14" s="3094"/>
      <c r="Q14" s="3094"/>
      <c r="R14" s="162"/>
      <c r="S14" s="154">
        <v>15717939.441044308</v>
      </c>
      <c r="T14" s="154">
        <v>5911868.4290939057</v>
      </c>
      <c r="U14" s="154">
        <v>20333112.367328353</v>
      </c>
      <c r="V14" s="154">
        <v>5258720.9123024298</v>
      </c>
      <c r="W14" s="154">
        <v>7042336.2234417666</v>
      </c>
      <c r="X14" s="154">
        <v>78557811.34831892</v>
      </c>
      <c r="Y14" s="154"/>
      <c r="Z14" s="154">
        <v>23694823.365513492</v>
      </c>
      <c r="AA14" s="154">
        <v>623278.33891770453</v>
      </c>
      <c r="AB14" s="154">
        <v>47260530.524241075</v>
      </c>
      <c r="AC14" s="492">
        <v>72698499.859068632</v>
      </c>
    </row>
    <row r="15" spans="1:37" s="725" customFormat="1" ht="18" hidden="1" customHeight="1">
      <c r="A15" s="3094" t="s">
        <v>2367</v>
      </c>
      <c r="B15" s="3094"/>
      <c r="C15" s="3094"/>
      <c r="D15" s="162"/>
      <c r="E15" s="981" t="e">
        <f>G15+#REF!-#REF!</f>
        <v>#REF!</v>
      </c>
      <c r="F15" s="599"/>
      <c r="G15" s="599" t="e">
        <f>H15+M15+#REF!</f>
        <v>#REF!</v>
      </c>
      <c r="H15" s="492">
        <v>79016195.464908555</v>
      </c>
      <c r="I15" s="492">
        <v>24791256.296694715</v>
      </c>
      <c r="J15" s="599">
        <v>779494678.67999995</v>
      </c>
      <c r="K15" s="492">
        <v>446786704.6134361</v>
      </c>
      <c r="L15" s="492"/>
      <c r="M15" s="492">
        <v>98116735.727064326</v>
      </c>
      <c r="N15" s="492">
        <v>43800542.707088277</v>
      </c>
      <c r="O15" s="3094" t="s">
        <v>2367</v>
      </c>
      <c r="P15" s="3094"/>
      <c r="Q15" s="3094"/>
      <c r="R15" s="162"/>
      <c r="S15" s="724">
        <v>15799152.660084248</v>
      </c>
      <c r="T15" s="492">
        <v>6037330.6721937414</v>
      </c>
      <c r="U15" s="492">
        <v>21121820.533904478</v>
      </c>
      <c r="V15" s="492">
        <v>6447593.0833837194</v>
      </c>
      <c r="W15" s="492">
        <v>4910296.0704094805</v>
      </c>
      <c r="X15" s="154">
        <v>73091234.90766561</v>
      </c>
      <c r="Y15" s="154"/>
      <c r="Z15" s="492">
        <v>20053396.057071295</v>
      </c>
      <c r="AA15" s="492">
        <v>163944.0309401046</v>
      </c>
      <c r="AB15" s="492">
        <v>49902991.837127797</v>
      </c>
      <c r="AC15" s="492">
        <v>85637184.368471995</v>
      </c>
    </row>
    <row r="16" spans="1:37" s="725" customFormat="1" ht="17.25" hidden="1" customHeight="1">
      <c r="A16" s="3094" t="s">
        <v>2761</v>
      </c>
      <c r="B16" s="3094"/>
      <c r="C16" s="3094"/>
      <c r="D16" s="162"/>
      <c r="E16" s="583">
        <v>1677734614.1587782</v>
      </c>
      <c r="F16" s="583"/>
      <c r="G16" s="599">
        <v>1598848494.3334563</v>
      </c>
      <c r="H16" s="492">
        <v>63098015.97606001</v>
      </c>
      <c r="I16" s="492">
        <v>26089338.459277585</v>
      </c>
      <c r="J16" s="599">
        <v>881921579.78337991</v>
      </c>
      <c r="K16" s="492">
        <v>430666374.68759632</v>
      </c>
      <c r="L16" s="492"/>
      <c r="M16" s="492">
        <v>85089221.744109139</v>
      </c>
      <c r="N16" s="492">
        <v>37835957.86405126</v>
      </c>
      <c r="O16" s="3094" t="s">
        <v>2762</v>
      </c>
      <c r="P16" s="3094"/>
      <c r="Q16" s="3094"/>
      <c r="R16" s="162"/>
      <c r="S16" s="724">
        <v>10949731.279817685</v>
      </c>
      <c r="T16" s="492">
        <v>5866996.5075264461</v>
      </c>
      <c r="U16" s="492">
        <v>15282653.733954567</v>
      </c>
      <c r="V16" s="492">
        <v>9751950.1883288417</v>
      </c>
      <c r="W16" s="492">
        <v>5401932.170430324</v>
      </c>
      <c r="X16" s="154">
        <v>64510374.726414204</v>
      </c>
      <c r="Y16" s="154"/>
      <c r="Z16" s="492">
        <v>21200523.00912872</v>
      </c>
      <c r="AA16" s="492">
        <v>254261.95056054977</v>
      </c>
      <c r="AB16" s="492">
        <v>47219327.006057613</v>
      </c>
      <c r="AC16" s="492">
        <v>100086642.83445083</v>
      </c>
      <c r="AG16" s="979" t="s">
        <v>403</v>
      </c>
    </row>
    <row r="17" spans="1:33" s="725" customFormat="1" ht="18" hidden="1" customHeight="1">
      <c r="A17" s="3094" t="s">
        <v>2727</v>
      </c>
      <c r="B17" s="3094"/>
      <c r="C17" s="3094"/>
      <c r="D17" s="162"/>
      <c r="E17" s="729">
        <v>1905911401.124707</v>
      </c>
      <c r="F17" s="729"/>
      <c r="G17" s="729">
        <v>1806885737.2984271</v>
      </c>
      <c r="H17" s="729">
        <v>56035079.219651394</v>
      </c>
      <c r="I17" s="729">
        <v>20293166.304085318</v>
      </c>
      <c r="J17" s="729">
        <v>1037285061.5019439</v>
      </c>
      <c r="K17" s="729">
        <v>479086108.43360746</v>
      </c>
      <c r="L17" s="729"/>
      <c r="M17" s="729">
        <v>91977373.63521269</v>
      </c>
      <c r="N17" s="729">
        <v>37361463.478440605</v>
      </c>
      <c r="O17" s="3094" t="s">
        <v>2727</v>
      </c>
      <c r="P17" s="3094"/>
      <c r="Q17" s="3094"/>
      <c r="R17" s="162"/>
      <c r="S17" s="729">
        <v>13292613.139906682</v>
      </c>
      <c r="T17" s="729">
        <v>6420277.4258636395</v>
      </c>
      <c r="U17" s="729">
        <v>17419931.859455429</v>
      </c>
      <c r="V17" s="729">
        <v>8291295.1321529215</v>
      </c>
      <c r="W17" s="729">
        <v>9191792.5993934143</v>
      </c>
      <c r="X17" s="640">
        <v>71156047.930085033</v>
      </c>
      <c r="Y17" s="640"/>
      <c r="Z17" s="729">
        <v>19532168.87302703</v>
      </c>
      <c r="AA17" s="729">
        <v>352436.01569032727</v>
      </c>
      <c r="AB17" s="729">
        <v>50700464.258149348</v>
      </c>
      <c r="AC17" s="729">
        <v>118557832.6993084</v>
      </c>
      <c r="AG17" s="1026" t="s">
        <v>406</v>
      </c>
    </row>
    <row r="18" spans="1:33" s="725" customFormat="1" ht="18" hidden="1" customHeight="1">
      <c r="A18" s="3094" t="s">
        <v>2729</v>
      </c>
      <c r="B18" s="3094"/>
      <c r="C18" s="3094"/>
      <c r="D18" s="162"/>
      <c r="E18" s="729" t="e">
        <f>G18+#REF!-#REF!</f>
        <v>#REF!</v>
      </c>
      <c r="F18" s="729"/>
      <c r="G18" s="729" t="e">
        <f>H18+L18+#REF!</f>
        <v>#REF!</v>
      </c>
      <c r="H18" s="729">
        <v>48134226.697586112</v>
      </c>
      <c r="I18" s="729">
        <v>21622586.778182603</v>
      </c>
      <c r="J18" s="729">
        <v>855876728.34116554</v>
      </c>
      <c r="K18" s="729">
        <v>396411361.1074006</v>
      </c>
      <c r="L18" s="729"/>
      <c r="M18" s="729">
        <v>79659450.429710269</v>
      </c>
      <c r="N18" s="729">
        <v>34041821.947817221</v>
      </c>
      <c r="O18" s="3094" t="s">
        <v>2763</v>
      </c>
      <c r="P18" s="3094"/>
      <c r="Q18" s="3094"/>
      <c r="R18" s="162"/>
      <c r="S18" s="729">
        <v>11347726.647405256</v>
      </c>
      <c r="T18" s="729">
        <v>5790568.5293154269</v>
      </c>
      <c r="U18" s="729">
        <v>14955011.081214637</v>
      </c>
      <c r="V18" s="729">
        <v>7876796.128277164</v>
      </c>
      <c r="W18" s="729">
        <v>5647526.0956805535</v>
      </c>
      <c r="X18" s="729">
        <v>60473264.517373003</v>
      </c>
      <c r="Y18" s="729"/>
      <c r="Z18" s="729">
        <v>11985785.796908749</v>
      </c>
      <c r="AA18" s="729">
        <v>263743.77673027688</v>
      </c>
      <c r="AB18" s="729">
        <v>44405753.044112645</v>
      </c>
      <c r="AC18" s="729">
        <v>80943746.709172249</v>
      </c>
      <c r="AF18" s="725" t="s">
        <v>2764</v>
      </c>
      <c r="AG18" s="725">
        <v>401698753.57278156</v>
      </c>
    </row>
    <row r="19" spans="1:33" s="725" customFormat="1" ht="18" hidden="1" customHeight="1">
      <c r="A19" s="3094" t="s">
        <v>2765</v>
      </c>
      <c r="B19" s="3094"/>
      <c r="C19" s="3094"/>
      <c r="D19" s="162"/>
      <c r="E19" s="729">
        <v>1918058080.3343196</v>
      </c>
      <c r="F19" s="729"/>
      <c r="G19" s="729">
        <v>1829300639.4857309</v>
      </c>
      <c r="H19" s="729">
        <v>49794242.92041114</v>
      </c>
      <c r="I19" s="729">
        <v>29229771.450746041</v>
      </c>
      <c r="J19" s="729">
        <v>1052866166.4356915</v>
      </c>
      <c r="K19" s="729">
        <v>472049041.9864639</v>
      </c>
      <c r="L19" s="729"/>
      <c r="M19" s="729">
        <v>101921170.77994193</v>
      </c>
      <c r="N19" s="729">
        <v>41403783.888343148</v>
      </c>
      <c r="O19" s="3094" t="s">
        <v>2765</v>
      </c>
      <c r="P19" s="3094"/>
      <c r="Q19" s="3094"/>
      <c r="R19" s="162"/>
      <c r="S19" s="729">
        <v>15156975.946723636</v>
      </c>
      <c r="T19" s="729">
        <v>9113366.8013288975</v>
      </c>
      <c r="U19" s="729">
        <v>20670375.434653386</v>
      </c>
      <c r="V19" s="729">
        <v>9365918.2748927232</v>
      </c>
      <c r="W19" s="729">
        <v>6210750.434000113</v>
      </c>
      <c r="X19" s="640">
        <v>65709038.855836667</v>
      </c>
      <c r="Y19" s="640"/>
      <c r="Z19" s="729">
        <v>19616994.062205464</v>
      </c>
      <c r="AA19" s="729">
        <v>316509.0393580143</v>
      </c>
      <c r="AB19" s="729">
        <v>57414698.017272882</v>
      </c>
      <c r="AC19" s="729">
        <v>108374434.91079684</v>
      </c>
      <c r="AF19" s="725">
        <v>98</v>
      </c>
      <c r="AG19" s="725">
        <v>409491363.05769229</v>
      </c>
    </row>
    <row r="20" spans="1:33" s="725" customFormat="1" ht="18" hidden="1" customHeight="1">
      <c r="A20" s="3094" t="s">
        <v>2766</v>
      </c>
      <c r="B20" s="3094"/>
      <c r="C20" s="3094"/>
      <c r="D20" s="162"/>
      <c r="E20" s="729">
        <v>2003052329.1130536</v>
      </c>
      <c r="F20" s="729"/>
      <c r="G20" s="729">
        <v>1913570358.5609207</v>
      </c>
      <c r="H20" s="729">
        <v>33742597.498634771</v>
      </c>
      <c r="I20" s="729">
        <v>27969698.550922256</v>
      </c>
      <c r="J20" s="729">
        <v>1129104080.6300826</v>
      </c>
      <c r="K20" s="729">
        <v>501921760.24039036</v>
      </c>
      <c r="L20" s="729"/>
      <c r="M20" s="729">
        <v>100932770.33373679</v>
      </c>
      <c r="N20" s="729">
        <v>43865163.324620284</v>
      </c>
      <c r="O20" s="3094" t="s">
        <v>2767</v>
      </c>
      <c r="P20" s="3094"/>
      <c r="Q20" s="3094"/>
      <c r="R20" s="162"/>
      <c r="S20" s="729">
        <v>17703222.867415816</v>
      </c>
      <c r="T20" s="729">
        <v>8641480.5215690173</v>
      </c>
      <c r="U20" s="729">
        <v>18716342.829991616</v>
      </c>
      <c r="V20" s="729">
        <v>6071608.0709286798</v>
      </c>
      <c r="W20" s="729">
        <v>5934952.7192114126</v>
      </c>
      <c r="X20" s="640">
        <v>70314885.609816074</v>
      </c>
      <c r="Y20" s="640"/>
      <c r="Z20" s="729">
        <v>20882258.199627183</v>
      </c>
      <c r="AA20" s="729">
        <v>451146.73938871425</v>
      </c>
      <c r="AB20" s="729">
        <v>49133418.957960568</v>
      </c>
      <c r="AC20" s="729">
        <v>110364228.7517581</v>
      </c>
      <c r="AF20" s="725">
        <v>99</v>
      </c>
      <c r="AG20" s="725">
        <v>438348480.41670144</v>
      </c>
    </row>
    <row r="21" spans="1:33" s="725" customFormat="1" ht="18" hidden="1" customHeight="1">
      <c r="A21" s="3094" t="s">
        <v>2701</v>
      </c>
      <c r="B21" s="3094"/>
      <c r="C21" s="3094"/>
      <c r="D21" s="676"/>
      <c r="E21" s="729">
        <v>1698497265.2204101</v>
      </c>
      <c r="F21" s="729"/>
      <c r="G21" s="729">
        <v>1539118673.3509581</v>
      </c>
      <c r="H21" s="729">
        <v>50438539.856719755</v>
      </c>
      <c r="I21" s="729">
        <v>31515796.894087177</v>
      </c>
      <c r="J21" s="729">
        <v>677894624.52373517</v>
      </c>
      <c r="K21" s="729">
        <v>543696562.71023667</v>
      </c>
      <c r="L21" s="729"/>
      <c r="M21" s="729">
        <v>106637414.54177141</v>
      </c>
      <c r="N21" s="729">
        <v>46067162.217533678</v>
      </c>
      <c r="O21" s="3094" t="s">
        <v>2768</v>
      </c>
      <c r="P21" s="3094"/>
      <c r="Q21" s="3094"/>
      <c r="R21" s="676"/>
      <c r="S21" s="729">
        <v>17925174.73564985</v>
      </c>
      <c r="T21" s="729">
        <v>9105301.5176570937</v>
      </c>
      <c r="U21" s="729">
        <v>21594796.49224304</v>
      </c>
      <c r="V21" s="729">
        <v>5915853.4033916295</v>
      </c>
      <c r="W21" s="729">
        <v>6029126.1752961352</v>
      </c>
      <c r="X21" s="640">
        <v>76298958.686348259</v>
      </c>
      <c r="Y21" s="640"/>
      <c r="Z21" s="729">
        <v>20242838.479926176</v>
      </c>
      <c r="AA21" s="729">
        <v>347299.23651442106</v>
      </c>
      <c r="AB21" s="729">
        <v>52289476.901545256</v>
      </c>
      <c r="AC21" s="729">
        <v>179621430.34937757</v>
      </c>
    </row>
    <row r="22" spans="1:33" ht="14.45" hidden="1" customHeight="1">
      <c r="A22" s="3095" t="s">
        <v>2333</v>
      </c>
      <c r="B22" s="3096"/>
      <c r="C22" s="3096"/>
      <c r="D22" s="3097"/>
      <c r="E22" s="107">
        <v>108917.09551608161</v>
      </c>
      <c r="F22" s="226">
        <v>101217.94266607011</v>
      </c>
      <c r="G22" s="107">
        <v>85521.281912010163</v>
      </c>
      <c r="H22" s="107">
        <v>3761.2634514207853</v>
      </c>
      <c r="I22" s="107">
        <v>2429.5515259868785</v>
      </c>
      <c r="J22" s="107">
        <v>43996.812452806371</v>
      </c>
      <c r="K22" s="107">
        <v>35333.654481796097</v>
      </c>
      <c r="L22" s="226">
        <f>M22+X22+AA22+AB22</f>
        <v>15696.660754059953</v>
      </c>
      <c r="M22" s="107">
        <v>6906.9053418695175</v>
      </c>
      <c r="N22" s="107">
        <v>3074.5153579280172</v>
      </c>
      <c r="O22" s="3095" t="s">
        <v>2649</v>
      </c>
      <c r="P22" s="3096"/>
      <c r="Q22" s="3096"/>
      <c r="R22" s="3097"/>
      <c r="S22" s="107">
        <v>1217.9534264672227</v>
      </c>
      <c r="T22" s="107">
        <v>558.16811524089405</v>
      </c>
      <c r="U22" s="107">
        <v>1440.5361261204314</v>
      </c>
      <c r="V22" s="107">
        <v>295.51357966395614</v>
      </c>
      <c r="W22" s="107">
        <v>320.21873644902297</v>
      </c>
      <c r="X22" s="107">
        <v>4950.8497182957999</v>
      </c>
      <c r="Y22" s="107"/>
      <c r="Z22" s="982" t="s">
        <v>477</v>
      </c>
      <c r="AA22" s="107">
        <v>41.271386123445694</v>
      </c>
      <c r="AB22" s="107">
        <v>3797.6343077711904</v>
      </c>
      <c r="AC22" s="107">
        <v>9024.1298514902519</v>
      </c>
    </row>
    <row r="23" spans="1:33" ht="14.45" hidden="1" customHeight="1">
      <c r="A23" s="3095" t="s">
        <v>2603</v>
      </c>
      <c r="B23" s="3096"/>
      <c r="C23" s="3096"/>
      <c r="D23" s="3097"/>
      <c r="E23" s="982" t="s">
        <v>431</v>
      </c>
      <c r="F23" s="982" t="s">
        <v>431</v>
      </c>
      <c r="G23" s="982" t="s">
        <v>431</v>
      </c>
      <c r="H23" s="982" t="s">
        <v>431</v>
      </c>
      <c r="I23" s="982" t="s">
        <v>431</v>
      </c>
      <c r="J23" s="982" t="s">
        <v>431</v>
      </c>
      <c r="K23" s="982" t="s">
        <v>431</v>
      </c>
      <c r="L23" s="982" t="s">
        <v>431</v>
      </c>
      <c r="M23" s="982" t="s">
        <v>431</v>
      </c>
      <c r="N23" s="982" t="s">
        <v>431</v>
      </c>
      <c r="O23" s="3095" t="s">
        <v>2769</v>
      </c>
      <c r="P23" s="3096"/>
      <c r="Q23" s="3096"/>
      <c r="R23" s="3097"/>
      <c r="S23" s="982" t="s">
        <v>431</v>
      </c>
      <c r="T23" s="982" t="s">
        <v>431</v>
      </c>
      <c r="U23" s="982" t="s">
        <v>431</v>
      </c>
      <c r="V23" s="982" t="s">
        <v>431</v>
      </c>
      <c r="W23" s="982" t="s">
        <v>431</v>
      </c>
      <c r="X23" s="982" t="s">
        <v>431</v>
      </c>
      <c r="Y23" s="982" t="s">
        <v>431</v>
      </c>
      <c r="Z23" s="982" t="s">
        <v>431</v>
      </c>
      <c r="AA23" s="982" t="s">
        <v>431</v>
      </c>
      <c r="AB23" s="982" t="s">
        <v>431</v>
      </c>
      <c r="AC23" s="982" t="s">
        <v>431</v>
      </c>
    </row>
    <row r="24" spans="1:33" ht="14.1" customHeight="1">
      <c r="A24" s="3098" t="s">
        <v>1463</v>
      </c>
      <c r="B24" s="3098"/>
      <c r="C24" s="3098"/>
      <c r="D24" s="3099"/>
      <c r="E24" s="501">
        <v>141667.13458602584</v>
      </c>
      <c r="F24" s="144">
        <v>130589.210904438</v>
      </c>
      <c r="G24" s="501">
        <v>107638.09981515014</v>
      </c>
      <c r="H24" s="501">
        <v>4939.6961382164009</v>
      </c>
      <c r="I24" s="501">
        <v>2825.4362622344879</v>
      </c>
      <c r="J24" s="501">
        <v>57063.469541395301</v>
      </c>
      <c r="K24" s="501">
        <v>42809.497873303866</v>
      </c>
      <c r="L24" s="144">
        <v>22951.111089287911</v>
      </c>
      <c r="M24" s="501">
        <v>9072.0801629766502</v>
      </c>
      <c r="N24" s="501">
        <v>3954.8062972236162</v>
      </c>
      <c r="O24" s="3098" t="s">
        <v>1463</v>
      </c>
      <c r="P24" s="3098"/>
      <c r="Q24" s="3098"/>
      <c r="R24" s="3099"/>
      <c r="S24" s="501">
        <v>1420.1910581242764</v>
      </c>
      <c r="T24" s="501">
        <v>850.75173989053724</v>
      </c>
      <c r="U24" s="501">
        <v>1755.0154693139202</v>
      </c>
      <c r="V24" s="501">
        <v>574.31626543093182</v>
      </c>
      <c r="W24" s="501">
        <v>516.99933299336544</v>
      </c>
      <c r="X24" s="501">
        <v>6589.3324078641936</v>
      </c>
      <c r="Y24" s="526">
        <v>287.79422427569176</v>
      </c>
      <c r="Z24" s="526">
        <v>1218.6170603218131</v>
      </c>
      <c r="AA24" s="501">
        <v>166.2979131097259</v>
      </c>
      <c r="AB24" s="501">
        <v>5616.9893207397936</v>
      </c>
      <c r="AC24" s="501">
        <v>12296.540741909756</v>
      </c>
    </row>
    <row r="25" spans="1:33" ht="14.1" customHeight="1">
      <c r="A25" s="3095" t="s">
        <v>2335</v>
      </c>
      <c r="B25" s="3095"/>
      <c r="C25" s="3095"/>
      <c r="D25" s="3100"/>
      <c r="E25" s="144">
        <v>122171.73181625651</v>
      </c>
      <c r="F25" s="144">
        <v>119564.5626755979</v>
      </c>
      <c r="G25" s="144">
        <v>88876.912887502695</v>
      </c>
      <c r="H25" s="144">
        <v>8080.9183926246706</v>
      </c>
      <c r="I25" s="144">
        <v>1980.9433239558191</v>
      </c>
      <c r="J25" s="144">
        <v>44478.630015469324</v>
      </c>
      <c r="K25" s="144">
        <v>34336.421155452903</v>
      </c>
      <c r="L25" s="144">
        <v>30687.649788095187</v>
      </c>
      <c r="M25" s="144">
        <v>16480.676951903992</v>
      </c>
      <c r="N25" s="144">
        <v>6727.0703765353619</v>
      </c>
      <c r="O25" s="3095" t="s">
        <v>2335</v>
      </c>
      <c r="P25" s="3095"/>
      <c r="Q25" s="3095"/>
      <c r="R25" s="3100"/>
      <c r="S25" s="144">
        <v>3385.2625032263672</v>
      </c>
      <c r="T25" s="144">
        <v>2006.4930307538132</v>
      </c>
      <c r="U25" s="144">
        <v>4005.3748654596234</v>
      </c>
      <c r="V25" s="526" t="s">
        <v>431</v>
      </c>
      <c r="W25" s="144">
        <v>356.47617592881585</v>
      </c>
      <c r="X25" s="1321">
        <v>8345.6558991521506</v>
      </c>
      <c r="Y25" s="526">
        <v>241.0080257841166</v>
      </c>
      <c r="Z25" s="144">
        <v>2076.1226334631228</v>
      </c>
      <c r="AA25" s="144">
        <v>110.57927160725541</v>
      </c>
      <c r="AB25" s="144">
        <v>3433.6070061845626</v>
      </c>
      <c r="AC25" s="144">
        <v>4683.2917741217507</v>
      </c>
      <c r="AD25" s="173">
        <v>77105018.287915587</v>
      </c>
      <c r="AE25" s="173">
        <v>6058884.6009828895</v>
      </c>
      <c r="AF25" s="173">
        <v>27131471.737436265</v>
      </c>
      <c r="AG25" s="173">
        <v>18998185.733223632</v>
      </c>
    </row>
    <row r="26" spans="1:33" ht="14.1" customHeight="1">
      <c r="A26" s="3095" t="s">
        <v>1464</v>
      </c>
      <c r="B26" s="3095"/>
      <c r="C26" s="3095"/>
      <c r="D26" s="3100"/>
      <c r="E26" s="144">
        <v>178466.71596457853</v>
      </c>
      <c r="F26" s="144">
        <v>168728.72343999677</v>
      </c>
      <c r="G26" s="144">
        <v>140528.19773946531</v>
      </c>
      <c r="H26" s="144">
        <v>8614.8839892896722</v>
      </c>
      <c r="I26" s="144">
        <v>4620.1833613697527</v>
      </c>
      <c r="J26" s="144">
        <v>72038.500710213193</v>
      </c>
      <c r="K26" s="144">
        <v>55254.62967859234</v>
      </c>
      <c r="L26" s="144">
        <v>28200.525700531118</v>
      </c>
      <c r="M26" s="144">
        <v>10098.591081629578</v>
      </c>
      <c r="N26" s="144">
        <v>4753.9426881559139</v>
      </c>
      <c r="O26" s="3095" t="s">
        <v>1464</v>
      </c>
      <c r="P26" s="3095"/>
      <c r="Q26" s="3095"/>
      <c r="R26" s="3100"/>
      <c r="S26" s="526">
        <v>1152.0535874412772</v>
      </c>
      <c r="T26" s="526">
        <v>926.25618023184848</v>
      </c>
      <c r="U26" s="526">
        <v>1824.3842213864107</v>
      </c>
      <c r="V26" s="526">
        <v>1062.6492074814485</v>
      </c>
      <c r="W26" s="526">
        <v>379.30519693265768</v>
      </c>
      <c r="X26" s="1322">
        <v>8785.3206248308979</v>
      </c>
      <c r="Y26" s="526">
        <v>342.91098369750415</v>
      </c>
      <c r="Z26" s="526">
        <v>1412.7244730830369</v>
      </c>
      <c r="AA26" s="526">
        <v>56.73964713039431</v>
      </c>
      <c r="AB26" s="526">
        <v>7504.2388901598088</v>
      </c>
      <c r="AC26" s="526">
        <v>11150.716997664773</v>
      </c>
    </row>
    <row r="27" spans="1:33" ht="14.1" customHeight="1">
      <c r="A27" s="3095" t="s">
        <v>2345</v>
      </c>
      <c r="B27" s="3096"/>
      <c r="C27" s="3096"/>
      <c r="D27" s="3097"/>
      <c r="E27" s="144">
        <v>203101.45112074967</v>
      </c>
      <c r="F27" s="144">
        <v>191708.15883232036</v>
      </c>
      <c r="G27" s="144">
        <v>160810.20810800279</v>
      </c>
      <c r="H27" s="144">
        <v>12667.73769533306</v>
      </c>
      <c r="I27" s="144">
        <v>2439.1852087922089</v>
      </c>
      <c r="J27" s="144">
        <v>79013.283873304434</v>
      </c>
      <c r="K27" s="144">
        <v>66690.001330573185</v>
      </c>
      <c r="L27" s="144">
        <v>30897.9507243179</v>
      </c>
      <c r="M27" s="144">
        <v>10016.233234373689</v>
      </c>
      <c r="N27" s="144">
        <v>4615.2041947268726</v>
      </c>
      <c r="O27" s="3095" t="s">
        <v>2345</v>
      </c>
      <c r="P27" s="3096"/>
      <c r="Q27" s="3096"/>
      <c r="R27" s="3097"/>
      <c r="S27" s="144">
        <v>1467.7214633972292</v>
      </c>
      <c r="T27" s="144">
        <v>975.0866331765593</v>
      </c>
      <c r="U27" s="144">
        <v>2039.3039497879874</v>
      </c>
      <c r="V27" s="144">
        <v>471.78212507001336</v>
      </c>
      <c r="W27" s="144">
        <v>447.13486821503665</v>
      </c>
      <c r="X27" s="1321">
        <v>7600.1223888364802</v>
      </c>
      <c r="Y27" s="1321">
        <v>705.90191822272868</v>
      </c>
      <c r="Z27" s="144">
        <v>1818.2122656015031</v>
      </c>
      <c r="AA27" s="144">
        <v>77.327785250732418</v>
      </c>
      <c r="AB27" s="144">
        <v>10680.153132032689</v>
      </c>
      <c r="AC27" s="144">
        <v>13211.504554030436</v>
      </c>
    </row>
    <row r="28" spans="1:33" ht="14.1" customHeight="1">
      <c r="A28" s="3095" t="s">
        <v>2181</v>
      </c>
      <c r="B28" s="3096"/>
      <c r="C28" s="3096"/>
      <c r="D28" s="3097"/>
      <c r="E28" s="144">
        <f>'45'!E27</f>
        <v>205575.37345236415</v>
      </c>
      <c r="F28" s="144">
        <f>'45'!F27</f>
        <v>193696.96765824262</v>
      </c>
      <c r="G28" s="144">
        <f>'45'!G27</f>
        <v>166790.09298636054</v>
      </c>
      <c r="H28" s="144">
        <f>'45'!H27</f>
        <v>8393.5722015554402</v>
      </c>
      <c r="I28" s="144">
        <f>'45'!I27</f>
        <v>2626.4338713145676</v>
      </c>
      <c r="J28" s="144">
        <f>'45'!J27</f>
        <v>90434.6302075001</v>
      </c>
      <c r="K28" s="144">
        <f>'45'!K27</f>
        <v>65335.456705990349</v>
      </c>
      <c r="L28" s="144">
        <f>'45'!L27</f>
        <v>26906.874671882139</v>
      </c>
      <c r="M28" s="144">
        <f>'45'!M27</f>
        <v>9695.4531011635263</v>
      </c>
      <c r="N28" s="144">
        <f>'45'!N27</f>
        <v>4335.5265732911294</v>
      </c>
      <c r="O28" s="3095" t="s">
        <v>2237</v>
      </c>
      <c r="P28" s="3096"/>
      <c r="Q28" s="3096"/>
      <c r="R28" s="3097"/>
      <c r="S28" s="144">
        <f>'45'!S27</f>
        <v>1326.6791218257711</v>
      </c>
      <c r="T28" s="144">
        <f>'45'!T27</f>
        <v>1122.6589128535622</v>
      </c>
      <c r="U28" s="144">
        <f>'45'!U27</f>
        <v>1692.0460831588216</v>
      </c>
      <c r="V28" s="144">
        <f>'45'!V27</f>
        <v>745.02725964084527</v>
      </c>
      <c r="W28" s="144">
        <f>'45'!W27</f>
        <v>473.51515039339262</v>
      </c>
      <c r="X28" s="1321">
        <f>'45'!X27</f>
        <v>5767.7757829612674</v>
      </c>
      <c r="Y28" s="1321">
        <f>'45'!Y27</f>
        <v>226.33361574910685</v>
      </c>
      <c r="Z28" s="144">
        <f>'45'!Z27</f>
        <v>1554.9398522821164</v>
      </c>
      <c r="AA28" s="144">
        <f>'45'!AA27</f>
        <v>30.296682988821225</v>
      </c>
      <c r="AB28" s="144">
        <f>'45'!AB27</f>
        <v>9632.0756367373106</v>
      </c>
      <c r="AC28" s="144">
        <f>'45'!AC27</f>
        <v>13433.345646403865</v>
      </c>
    </row>
    <row r="29" spans="1:33" ht="14.1" customHeight="1">
      <c r="A29" s="3094" t="s">
        <v>354</v>
      </c>
      <c r="B29" s="3094"/>
      <c r="C29" s="3094"/>
      <c r="D29" s="723"/>
      <c r="E29" s="178"/>
      <c r="F29" s="1321"/>
      <c r="G29" s="1321"/>
      <c r="H29" s="1321"/>
      <c r="I29" s="1321"/>
      <c r="J29" s="1321"/>
      <c r="K29" s="1321"/>
      <c r="L29" s="1321"/>
      <c r="M29" s="1321"/>
      <c r="N29" s="144"/>
      <c r="O29" s="3094" t="s">
        <v>354</v>
      </c>
      <c r="P29" s="3094"/>
      <c r="Q29" s="3094"/>
      <c r="R29" s="162"/>
      <c r="S29" s="1321"/>
      <c r="T29" s="1321"/>
      <c r="U29" s="1321"/>
      <c r="V29" s="1321"/>
      <c r="W29" s="1321"/>
      <c r="X29" s="1321"/>
      <c r="Y29" s="1321"/>
      <c r="Z29" s="1321"/>
      <c r="AA29" s="1321"/>
      <c r="AB29" s="1321"/>
      <c r="AC29" s="1321"/>
      <c r="AE29" s="725"/>
      <c r="AF29" s="725"/>
    </row>
    <row r="30" spans="1:33" ht="14.1" customHeight="1">
      <c r="A30" s="155"/>
      <c r="B30" s="156" t="s">
        <v>2220</v>
      </c>
      <c r="C30" s="155"/>
      <c r="D30" s="983"/>
      <c r="E30" s="181">
        <f>'45'!AK61</f>
        <v>40637.529234038208</v>
      </c>
      <c r="F30" s="950">
        <f>'45'!AL61</f>
        <v>35971.148728487242</v>
      </c>
      <c r="G30" s="950">
        <f>'45'!AM61</f>
        <v>32245.158418788182</v>
      </c>
      <c r="H30" s="950">
        <f>'45'!AN61</f>
        <v>1645.88723263682</v>
      </c>
      <c r="I30" s="950">
        <f>'45'!AO61</f>
        <v>600.79803920832853</v>
      </c>
      <c r="J30" s="950">
        <f>'45'!AP61</f>
        <v>15848.803960963138</v>
      </c>
      <c r="K30" s="950">
        <f>'45'!AQ61</f>
        <v>14149.669185979868</v>
      </c>
      <c r="L30" s="528">
        <f>'45'!AR61</f>
        <v>3725.9903096990661</v>
      </c>
      <c r="M30" s="950">
        <f>'45'!AS61</f>
        <v>2020.0739970416066</v>
      </c>
      <c r="N30" s="528">
        <f>'45'!AT61</f>
        <v>753.10245747718432</v>
      </c>
      <c r="O30" s="155"/>
      <c r="P30" s="156" t="s">
        <v>2220</v>
      </c>
      <c r="Q30" s="155"/>
      <c r="R30" s="165"/>
      <c r="S30" s="950">
        <f>'45'!AU61</f>
        <v>204.33071858435423</v>
      </c>
      <c r="T30" s="950">
        <f>'45'!AV61</f>
        <v>463.14988955180371</v>
      </c>
      <c r="U30" s="950">
        <f>'45'!AW61</f>
        <v>413.48933747281774</v>
      </c>
      <c r="V30" s="950">
        <f>'45'!AX61</f>
        <v>158.10692640558491</v>
      </c>
      <c r="W30" s="950">
        <f>'45'!AY61</f>
        <v>27.894667549863275</v>
      </c>
      <c r="X30" s="950">
        <f>'45'!AZ61</f>
        <v>229.98279011571373</v>
      </c>
      <c r="Y30" s="950">
        <f>'45'!BA61</f>
        <v>0.73291595555158251</v>
      </c>
      <c r="Z30" s="950">
        <f>'45'!BB61</f>
        <v>90.836430852782186</v>
      </c>
      <c r="AA30" s="950">
        <f>'45'!BC61</f>
        <v>3.5606922275971442</v>
      </c>
      <c r="AB30" s="950">
        <f>'45'!BD61</f>
        <v>1380.8034835058147</v>
      </c>
      <c r="AC30" s="950">
        <f>'45'!BE61</f>
        <v>4757.2169364037409</v>
      </c>
      <c r="AE30" s="725"/>
      <c r="AF30" s="725"/>
    </row>
    <row r="31" spans="1:33" ht="14.1" customHeight="1">
      <c r="A31" s="155"/>
      <c r="B31" s="156" t="s">
        <v>2277</v>
      </c>
      <c r="C31" s="155"/>
      <c r="D31" s="983"/>
      <c r="E31" s="181">
        <f>'45'!AK62</f>
        <v>178081.31728009586</v>
      </c>
      <c r="F31" s="950">
        <f>'45'!AL62</f>
        <v>166112.71336694041</v>
      </c>
      <c r="G31" s="950">
        <f>'45'!AM62</f>
        <v>147195.41143281636</v>
      </c>
      <c r="H31" s="950">
        <f>'45'!AN62</f>
        <v>8800.8191686519858</v>
      </c>
      <c r="I31" s="950">
        <f>'45'!AO62</f>
        <v>1622.2610731711118</v>
      </c>
      <c r="J31" s="950">
        <f>'45'!AP62</f>
        <v>75540.820961733902</v>
      </c>
      <c r="K31" s="950">
        <f>'45'!AQ62</f>
        <v>61231.510229259351</v>
      </c>
      <c r="L31" s="528">
        <f>'45'!AR62</f>
        <v>18917.301934124014</v>
      </c>
      <c r="M31" s="950">
        <f>'45'!AS62</f>
        <v>8717.513974910491</v>
      </c>
      <c r="N31" s="528">
        <f>'45'!AT62</f>
        <v>4213.9789271944401</v>
      </c>
      <c r="O31" s="155"/>
      <c r="P31" s="156" t="s">
        <v>2277</v>
      </c>
      <c r="Q31" s="155"/>
      <c r="R31" s="165"/>
      <c r="S31" s="950">
        <f>'45'!AU62</f>
        <v>951.45290219559354</v>
      </c>
      <c r="T31" s="950">
        <f>'45'!AV62</f>
        <v>1167.4468049341406</v>
      </c>
      <c r="U31" s="950">
        <f>'45'!AW62</f>
        <v>1483.2143772668717</v>
      </c>
      <c r="V31" s="950">
        <f>'45'!AX62</f>
        <v>548.38491945127259</v>
      </c>
      <c r="W31" s="950">
        <f>'45'!AY62</f>
        <v>353.03604386817329</v>
      </c>
      <c r="X31" s="950">
        <f>'45'!AZ62</f>
        <v>2397.0917500430214</v>
      </c>
      <c r="Y31" s="950">
        <f>'45'!BA62</f>
        <v>23.245064972259168</v>
      </c>
      <c r="Z31" s="950">
        <f>'45'!BB62</f>
        <v>305.67478178444975</v>
      </c>
      <c r="AA31" s="950">
        <f>'45'!BC62</f>
        <v>26.236214309247455</v>
      </c>
      <c r="AB31" s="950">
        <f>'45'!BD62</f>
        <v>7447.5401481045319</v>
      </c>
      <c r="AC31" s="950">
        <f>'45'!BE62</f>
        <v>12274.278694939914</v>
      </c>
      <c r="AE31" s="725"/>
      <c r="AF31" s="725"/>
    </row>
    <row r="32" spans="1:33" ht="14.1" customHeight="1">
      <c r="A32" s="155"/>
      <c r="B32" s="156" t="s">
        <v>2347</v>
      </c>
      <c r="C32" s="155"/>
      <c r="D32" s="983"/>
      <c r="E32" s="181">
        <f>'45'!AK63</f>
        <v>556633.37973590416</v>
      </c>
      <c r="F32" s="950">
        <f>'45'!AL63</f>
        <v>518730.24828406272</v>
      </c>
      <c r="G32" s="950">
        <f>'45'!AM63</f>
        <v>469488.91522788518</v>
      </c>
      <c r="H32" s="950">
        <f>'45'!AN63</f>
        <v>38884.694949861892</v>
      </c>
      <c r="I32" s="950">
        <f>'45'!AO63</f>
        <v>5616.0706433245314</v>
      </c>
      <c r="J32" s="950">
        <f>'45'!AP63</f>
        <v>262400.58805877011</v>
      </c>
      <c r="K32" s="950">
        <f>'45'!AQ63</f>
        <v>162587.56157592888</v>
      </c>
      <c r="L32" s="528">
        <f>'45'!AR63</f>
        <v>49241.333056177471</v>
      </c>
      <c r="M32" s="950">
        <f>'45'!AS63</f>
        <v>21101.770785396791</v>
      </c>
      <c r="N32" s="528">
        <f>'45'!AT63</f>
        <v>7955.3843240823007</v>
      </c>
      <c r="O32" s="155"/>
      <c r="P32" s="156" t="s">
        <v>2261</v>
      </c>
      <c r="Q32" s="155"/>
      <c r="R32" s="165"/>
      <c r="S32" s="950">
        <f>'45'!AU63</f>
        <v>2337.7551350095227</v>
      </c>
      <c r="T32" s="950">
        <f>'45'!AV63</f>
        <v>3192.4123988019951</v>
      </c>
      <c r="U32" s="950">
        <f>'45'!AW63</f>
        <v>4747.2937321066192</v>
      </c>
      <c r="V32" s="950">
        <f>'45'!AX63</f>
        <v>1937.2021143520901</v>
      </c>
      <c r="W32" s="950">
        <f>'45'!AY63</f>
        <v>931.72308104427123</v>
      </c>
      <c r="X32" s="950">
        <f>'45'!AZ63</f>
        <v>6037.4150534863484</v>
      </c>
      <c r="Y32" s="950">
        <f>'45'!BA63</f>
        <v>364.43277353109863</v>
      </c>
      <c r="Z32" s="950">
        <f>'45'!BB63</f>
        <v>2857.4260756134968</v>
      </c>
      <c r="AA32" s="950">
        <f>'45'!BC63</f>
        <v>56.655466930587288</v>
      </c>
      <c r="AB32" s="950">
        <f>'45'!BD63</f>
        <v>18823.632901219138</v>
      </c>
      <c r="AC32" s="950">
        <f>'45'!BE63</f>
        <v>40760.557527454948</v>
      </c>
      <c r="AE32" s="725"/>
      <c r="AF32" s="725"/>
    </row>
    <row r="33" spans="1:32" ht="14.1" customHeight="1">
      <c r="A33" s="155"/>
      <c r="B33" s="156" t="s">
        <v>2770</v>
      </c>
      <c r="C33" s="155"/>
      <c r="D33" s="983"/>
      <c r="E33" s="181">
        <f>'45'!AK64</f>
        <v>1564912.9077811756</v>
      </c>
      <c r="F33" s="950">
        <f>'45'!AL64</f>
        <v>1498343.669236629</v>
      </c>
      <c r="G33" s="950">
        <f>'45'!AM64</f>
        <v>1282354.0835111719</v>
      </c>
      <c r="H33" s="950">
        <f>'45'!AN64</f>
        <v>96816.56151844874</v>
      </c>
      <c r="I33" s="950">
        <f>'45'!AO64</f>
        <v>46314.648300414214</v>
      </c>
      <c r="J33" s="950">
        <f>'45'!AP64</f>
        <v>674470.02877478825</v>
      </c>
      <c r="K33" s="950">
        <f>'45'!AQ64</f>
        <v>464752.84491752088</v>
      </c>
      <c r="L33" s="528">
        <f>'45'!AR64</f>
        <v>215989.58572545706</v>
      </c>
      <c r="M33" s="950">
        <f>'45'!AS64</f>
        <v>98856.333653951049</v>
      </c>
      <c r="N33" s="528">
        <f>'45'!AT64</f>
        <v>52038.173933401442</v>
      </c>
      <c r="O33" s="155"/>
      <c r="P33" s="156" t="s">
        <v>2248</v>
      </c>
      <c r="Q33" s="155"/>
      <c r="R33" s="165"/>
      <c r="S33" s="950">
        <f>'45'!AU64</f>
        <v>17392.662040084429</v>
      </c>
      <c r="T33" s="950">
        <f>'45'!AV64</f>
        <v>5798.5980580009609</v>
      </c>
      <c r="U33" s="950">
        <f>'45'!AW64</f>
        <v>11249.413169251955</v>
      </c>
      <c r="V33" s="950">
        <f>'45'!AX64</f>
        <v>6927.1420921310328</v>
      </c>
      <c r="W33" s="950">
        <f>'45'!AY64</f>
        <v>5450.3443610812501</v>
      </c>
      <c r="X33" s="950">
        <f>'45'!AZ64</f>
        <v>46132.512140616833</v>
      </c>
      <c r="Y33" s="950">
        <f>'45'!BA64</f>
        <v>477.94452160328137</v>
      </c>
      <c r="Z33" s="950">
        <f>'45'!BB64</f>
        <v>16210.537824828256</v>
      </c>
      <c r="AA33" s="950">
        <f>'45'!BC64</f>
        <v>163.91984915728742</v>
      </c>
      <c r="AB33" s="950">
        <f>'45'!BD64</f>
        <v>54148.337735300345</v>
      </c>
      <c r="AC33" s="950">
        <f>'45'!BE64</f>
        <v>82779.776369374464</v>
      </c>
      <c r="AE33" s="725"/>
      <c r="AF33" s="725"/>
    </row>
    <row r="34" spans="1:32" ht="14.1" customHeight="1">
      <c r="A34" s="155"/>
      <c r="B34" s="156" t="s">
        <v>2186</v>
      </c>
      <c r="C34" s="155"/>
      <c r="D34" s="983"/>
      <c r="E34" s="181">
        <f>'45'!AK65</f>
        <v>4554438.8540884713</v>
      </c>
      <c r="F34" s="950">
        <f>'45'!AL65</f>
        <v>4443101.8647802519</v>
      </c>
      <c r="G34" s="950">
        <f>'45'!AM65</f>
        <v>3662844.002644008</v>
      </c>
      <c r="H34" s="950">
        <f>'45'!AN65</f>
        <v>66207.121417333488</v>
      </c>
      <c r="I34" s="950">
        <f>'45'!AO65</f>
        <v>77047.422805960116</v>
      </c>
      <c r="J34" s="950">
        <f>'45'!AP65</f>
        <v>2049281.9424361128</v>
      </c>
      <c r="K34" s="950">
        <f>'45'!AQ65</f>
        <v>1470307.5159846023</v>
      </c>
      <c r="L34" s="528">
        <f>'45'!AR65</f>
        <v>780257.86213624245</v>
      </c>
      <c r="M34" s="950">
        <f>'45'!AS65</f>
        <v>210172.51788590584</v>
      </c>
      <c r="N34" s="528">
        <f>'45'!AT65</f>
        <v>86940.039829624497</v>
      </c>
      <c r="O34" s="155"/>
      <c r="P34" s="156" t="s">
        <v>2186</v>
      </c>
      <c r="Q34" s="155"/>
      <c r="R34" s="165"/>
      <c r="S34" s="950">
        <f>'45'!AU65</f>
        <v>44996.959234790826</v>
      </c>
      <c r="T34" s="950">
        <f>'45'!AV65</f>
        <v>3962.4100716036842</v>
      </c>
      <c r="U34" s="950">
        <f>'45'!AW65</f>
        <v>43188.654971031217</v>
      </c>
      <c r="V34" s="950">
        <f>'45'!AX65</f>
        <v>23802.995190805617</v>
      </c>
      <c r="W34" s="950">
        <f>'45'!AY65</f>
        <v>7281.4585880499944</v>
      </c>
      <c r="X34" s="950">
        <f>'45'!AZ65</f>
        <v>228414.6282458099</v>
      </c>
      <c r="Y34" s="950">
        <f>'45'!BA65</f>
        <v>3057.7538297446108</v>
      </c>
      <c r="Z34" s="950">
        <f>'45'!BB65</f>
        <v>31728.923624141647</v>
      </c>
      <c r="AA34" s="950">
        <f>'45'!BC65</f>
        <v>977.90673724630926</v>
      </c>
      <c r="AB34" s="950">
        <f>'45'!BD65</f>
        <v>305906.1318133942</v>
      </c>
      <c r="AC34" s="950">
        <f>'45'!BE65</f>
        <v>143065.91293236142</v>
      </c>
      <c r="AE34" s="725"/>
      <c r="AF34" s="725"/>
    </row>
    <row r="35" spans="1:32" ht="14.1" customHeight="1">
      <c r="A35" s="155"/>
      <c r="B35" s="156" t="s">
        <v>2382</v>
      </c>
      <c r="C35" s="155"/>
      <c r="D35" s="983"/>
      <c r="E35" s="181">
        <f>'45'!AK66</f>
        <v>15390565.012023106</v>
      </c>
      <c r="F35" s="950">
        <f>'45'!AL66</f>
        <v>14843224.890284207</v>
      </c>
      <c r="G35" s="950">
        <f>'45'!AM66</f>
        <v>12026775.333624784</v>
      </c>
      <c r="H35" s="950">
        <f>'45'!AN66</f>
        <v>190932.34583422527</v>
      </c>
      <c r="I35" s="950">
        <f>'45'!AO66</f>
        <v>58041.758783553247</v>
      </c>
      <c r="J35" s="950">
        <f>'45'!AP66</f>
        <v>6881724.5163546652</v>
      </c>
      <c r="K35" s="950">
        <f>'45'!AQ66</f>
        <v>4896076.7126523424</v>
      </c>
      <c r="L35" s="528">
        <f>'45'!AR66</f>
        <v>2816449.5566594172</v>
      </c>
      <c r="M35" s="950">
        <f>'45'!AS66</f>
        <v>704847.93903838098</v>
      </c>
      <c r="N35" s="528">
        <f>'45'!AT66</f>
        <v>354557.57339484128</v>
      </c>
      <c r="O35" s="155"/>
      <c r="P35" s="156" t="s">
        <v>2348</v>
      </c>
      <c r="Q35" s="155"/>
      <c r="R35" s="165"/>
      <c r="S35" s="950">
        <f>'45'!AU66</f>
        <v>81800.60353766325</v>
      </c>
      <c r="T35" s="950">
        <f>'45'!AV66</f>
        <v>74261.062710698854</v>
      </c>
      <c r="U35" s="950">
        <f>'45'!AW66</f>
        <v>96179.243105997637</v>
      </c>
      <c r="V35" s="950">
        <f>'45'!AX66</f>
        <v>35412.907484456868</v>
      </c>
      <c r="W35" s="950">
        <f>'45'!AY66</f>
        <v>62636.548804723323</v>
      </c>
      <c r="X35" s="950">
        <f>'45'!AZ66</f>
        <v>814751.10767638334</v>
      </c>
      <c r="Y35" s="950">
        <f>'45'!BA66</f>
        <v>55513.203821046773</v>
      </c>
      <c r="Z35" s="950">
        <f>'45'!BB66</f>
        <v>243764.62167294478</v>
      </c>
      <c r="AA35" s="950">
        <f>'45'!BC66</f>
        <v>3263.7357972637442</v>
      </c>
      <c r="AB35" s="950">
        <f>'45'!BD66</f>
        <v>994308.94865339738</v>
      </c>
      <c r="AC35" s="950">
        <f>'45'!BE66</f>
        <v>791104.74341184751</v>
      </c>
      <c r="AE35" s="725"/>
      <c r="AF35" s="725"/>
    </row>
    <row r="36" spans="1:32" ht="14.1" customHeight="1">
      <c r="A36" s="3094" t="s">
        <v>380</v>
      </c>
      <c r="B36" s="3094"/>
      <c r="C36" s="3094"/>
      <c r="D36" s="723"/>
      <c r="E36" s="181"/>
      <c r="F36" s="950"/>
      <c r="G36" s="950"/>
      <c r="H36" s="950"/>
      <c r="I36" s="950"/>
      <c r="J36" s="950"/>
      <c r="K36" s="950"/>
      <c r="L36" s="950"/>
      <c r="M36" s="950"/>
      <c r="N36" s="528"/>
      <c r="O36" s="3094" t="s">
        <v>380</v>
      </c>
      <c r="P36" s="3094"/>
      <c r="Q36" s="3094"/>
      <c r="R36" s="162"/>
      <c r="S36" s="950"/>
      <c r="T36" s="950"/>
      <c r="U36" s="950"/>
      <c r="V36" s="3027"/>
      <c r="W36" s="950"/>
      <c r="X36" s="950"/>
      <c r="Y36" s="950"/>
      <c r="Z36" s="950"/>
      <c r="AA36" s="950"/>
      <c r="AB36" s="950"/>
      <c r="AC36" s="950"/>
      <c r="AE36" s="725"/>
      <c r="AF36" s="725"/>
    </row>
    <row r="37" spans="1:32" ht="14.1" customHeight="1">
      <c r="A37" s="155"/>
      <c r="B37" s="156" t="s">
        <v>2285</v>
      </c>
      <c r="C37" s="155"/>
      <c r="D37" s="983"/>
      <c r="E37" s="181">
        <f>'45'!AK67</f>
        <v>20511.001961259299</v>
      </c>
      <c r="F37" s="950">
        <f>'45'!AL67</f>
        <v>18537.924357202181</v>
      </c>
      <c r="G37" s="950">
        <f>'45'!AM67</f>
        <v>15618.294119719094</v>
      </c>
      <c r="H37" s="950">
        <f>'45'!AN67</f>
        <v>462.55175437690059</v>
      </c>
      <c r="I37" s="950">
        <f>'45'!AO67</f>
        <v>0.75628910548933581</v>
      </c>
      <c r="J37" s="950">
        <f>'45'!AP67</f>
        <v>7523.9101668339435</v>
      </c>
      <c r="K37" s="950">
        <f>'45'!AQ67</f>
        <v>7631.0759094027489</v>
      </c>
      <c r="L37" s="528">
        <f>'45'!AR67</f>
        <v>2919.6302374830884</v>
      </c>
      <c r="M37" s="950">
        <f>'45'!AS67</f>
        <v>1014.2909563657737</v>
      </c>
      <c r="N37" s="528">
        <f>'45'!AT67</f>
        <v>375.71999361686113</v>
      </c>
      <c r="O37" s="155"/>
      <c r="P37" s="156" t="s">
        <v>2224</v>
      </c>
      <c r="Q37" s="155"/>
      <c r="R37" s="165"/>
      <c r="S37" s="950">
        <f>'45'!AU67</f>
        <v>98.666032761910387</v>
      </c>
      <c r="T37" s="950">
        <f>'45'!AV67</f>
        <v>203.60893459030444</v>
      </c>
      <c r="U37" s="950">
        <f>'45'!AW67</f>
        <v>132.09255881964779</v>
      </c>
      <c r="V37" s="950">
        <f>'45'!AX67</f>
        <v>49.269457302539223</v>
      </c>
      <c r="W37" s="950">
        <f>'45'!AY67</f>
        <v>154.93397927451011</v>
      </c>
      <c r="X37" s="950">
        <f>'45'!AZ67</f>
        <v>299.50638658631158</v>
      </c>
      <c r="Y37" s="950">
        <f>'45'!BA67</f>
        <v>25.954426992632612</v>
      </c>
      <c r="Z37" s="950">
        <f>'45'!BB67</f>
        <v>40.636274145042186</v>
      </c>
      <c r="AA37" s="950">
        <f>'45'!BC67</f>
        <v>0.2741607278323725</v>
      </c>
      <c r="AB37" s="950">
        <f>'45'!BD67</f>
        <v>1538.9680326654966</v>
      </c>
      <c r="AC37" s="950">
        <f>'45'!BE67</f>
        <v>2013.7138782021648</v>
      </c>
      <c r="AE37" s="725"/>
      <c r="AF37" s="725"/>
    </row>
    <row r="38" spans="1:32" ht="14.1" customHeight="1">
      <c r="A38" s="155"/>
      <c r="B38" s="156" t="s">
        <v>2189</v>
      </c>
      <c r="C38" s="155"/>
      <c r="D38" s="983"/>
      <c r="E38" s="181">
        <f>'45'!AK68</f>
        <v>23540.792884269846</v>
      </c>
      <c r="F38" s="950">
        <f>'45'!AL68</f>
        <v>20733.086205583499</v>
      </c>
      <c r="G38" s="950">
        <f>'45'!AM68</f>
        <v>17365.528044620256</v>
      </c>
      <c r="H38" s="950">
        <f>'45'!AN68</f>
        <v>493.39727780053448</v>
      </c>
      <c r="I38" s="950">
        <f>'45'!AO68</f>
        <v>433.92884269823224</v>
      </c>
      <c r="J38" s="950">
        <f>'45'!AP68</f>
        <v>6271.0357353858699</v>
      </c>
      <c r="K38" s="950">
        <f>'45'!AQ68</f>
        <v>10167.166188735617</v>
      </c>
      <c r="L38" s="528">
        <f>'45'!AR68</f>
        <v>3367.5581609632509</v>
      </c>
      <c r="M38" s="950">
        <f>'45'!AS68</f>
        <v>2054.1659528334412</v>
      </c>
      <c r="N38" s="528">
        <f>'45'!AT68</f>
        <v>1166.5981613851159</v>
      </c>
      <c r="O38" s="155"/>
      <c r="P38" s="156" t="s">
        <v>2349</v>
      </c>
      <c r="Q38" s="155"/>
      <c r="R38" s="165"/>
      <c r="S38" s="950">
        <f>'45'!AU68</f>
        <v>98.733939874119997</v>
      </c>
      <c r="T38" s="950">
        <f>'45'!AV68</f>
        <v>363.63106716404434</v>
      </c>
      <c r="U38" s="950">
        <f>'45'!AW68</f>
        <v>384.96740673506525</v>
      </c>
      <c r="V38" s="950">
        <f>'45'!AX68</f>
        <v>36.77534756610995</v>
      </c>
      <c r="W38" s="950">
        <f>'45'!AY68</f>
        <v>3.4600301089857171</v>
      </c>
      <c r="X38" s="950">
        <f>'45'!AZ68</f>
        <v>185.59201827617954</v>
      </c>
      <c r="Y38" s="950">
        <f>'45'!BA68</f>
        <v>0</v>
      </c>
      <c r="Z38" s="950">
        <f>'45'!BB68</f>
        <v>349.16830859886358</v>
      </c>
      <c r="AA38" s="950">
        <f>'45'!BC68</f>
        <v>0</v>
      </c>
      <c r="AB38" s="950">
        <f>'45'!BD68</f>
        <v>778.63188125476358</v>
      </c>
      <c r="AC38" s="950">
        <f>'45'!BE68</f>
        <v>3156.8749872852063</v>
      </c>
      <c r="AE38" s="725"/>
      <c r="AF38" s="725"/>
    </row>
    <row r="39" spans="1:32" ht="14.1" customHeight="1">
      <c r="A39" s="156"/>
      <c r="B39" s="156" t="s">
        <v>2249</v>
      </c>
      <c r="C39" s="156"/>
      <c r="D39" s="983"/>
      <c r="E39" s="181">
        <f>'45'!AK69</f>
        <v>32569.330924877446</v>
      </c>
      <c r="F39" s="950">
        <f>'45'!AL69</f>
        <v>26123.851009568643</v>
      </c>
      <c r="G39" s="950">
        <f>'45'!AM69</f>
        <v>22796.383599283305</v>
      </c>
      <c r="H39" s="950">
        <f>'45'!AN69</f>
        <v>1220.5200361504842</v>
      </c>
      <c r="I39" s="950">
        <f>'45'!AO69</f>
        <v>312.51520157311774</v>
      </c>
      <c r="J39" s="950">
        <f>'45'!AP69</f>
        <v>9682.9189940643755</v>
      </c>
      <c r="K39" s="950">
        <f>'45'!AQ69</f>
        <v>11580.42936749533</v>
      </c>
      <c r="L39" s="528">
        <f>'45'!AR69</f>
        <v>3327.467410285341</v>
      </c>
      <c r="M39" s="950">
        <f>'45'!AS69</f>
        <v>1920.3471156656797</v>
      </c>
      <c r="N39" s="528">
        <f>'45'!AT69</f>
        <v>683.98775863352841</v>
      </c>
      <c r="O39" s="156"/>
      <c r="P39" s="156" t="s">
        <v>2205</v>
      </c>
      <c r="Q39" s="156"/>
      <c r="R39" s="165"/>
      <c r="S39" s="950">
        <f>'45'!AU69</f>
        <v>219.50532957024595</v>
      </c>
      <c r="T39" s="950">
        <f>'45'!AV69</f>
        <v>503.18861362094322</v>
      </c>
      <c r="U39" s="950">
        <f>'45'!AW69</f>
        <v>349.14225875238162</v>
      </c>
      <c r="V39" s="950">
        <f>'45'!AX69</f>
        <v>137.06316247086644</v>
      </c>
      <c r="W39" s="950">
        <f>'45'!AY69</f>
        <v>27.459992617714732</v>
      </c>
      <c r="X39" s="950">
        <f>'45'!AZ69</f>
        <v>97.857980850870618</v>
      </c>
      <c r="Y39" s="950">
        <f>'45'!BA69</f>
        <v>7.0755859934232239</v>
      </c>
      <c r="Z39" s="950">
        <f>'45'!BB69</f>
        <v>47.850875249680279</v>
      </c>
      <c r="AA39" s="950">
        <f>'45'!BC69</f>
        <v>5.0850271289918281</v>
      </c>
      <c r="AB39" s="950">
        <f>'45'!BD69</f>
        <v>1249.2508253966973</v>
      </c>
      <c r="AC39" s="950">
        <f>'45'!BE69</f>
        <v>6493.3307905584552</v>
      </c>
      <c r="AE39" s="725"/>
      <c r="AF39" s="725"/>
    </row>
    <row r="40" spans="1:32" ht="14.1" customHeight="1">
      <c r="A40" s="156"/>
      <c r="B40" s="156" t="s">
        <v>2191</v>
      </c>
      <c r="C40" s="156"/>
      <c r="D40" s="983"/>
      <c r="E40" s="181">
        <f>'45'!AK70</f>
        <v>78734.674968126419</v>
      </c>
      <c r="F40" s="950">
        <f>'45'!AL70</f>
        <v>68924.602381668577</v>
      </c>
      <c r="G40" s="950">
        <f>'45'!AM70</f>
        <v>60471.049895712145</v>
      </c>
      <c r="H40" s="950">
        <f>'45'!AN70</f>
        <v>3410.986406554975</v>
      </c>
      <c r="I40" s="950">
        <f>'45'!AO70</f>
        <v>875.73326881627372</v>
      </c>
      <c r="J40" s="950">
        <f>'45'!AP70</f>
        <v>27651.794286342087</v>
      </c>
      <c r="K40" s="950">
        <f>'45'!AQ70</f>
        <v>28532.535933998817</v>
      </c>
      <c r="L40" s="528">
        <f>'45'!AR70</f>
        <v>8453.5524859564048</v>
      </c>
      <c r="M40" s="950">
        <f>'45'!AS70</f>
        <v>4086.380378494217</v>
      </c>
      <c r="N40" s="528">
        <f>'45'!AT70</f>
        <v>993.63187603060271</v>
      </c>
      <c r="O40" s="156"/>
      <c r="P40" s="156" t="s">
        <v>2230</v>
      </c>
      <c r="Q40" s="156"/>
      <c r="R40" s="165"/>
      <c r="S40" s="950">
        <f>'45'!AU70</f>
        <v>504.82991821401714</v>
      </c>
      <c r="T40" s="950">
        <f>'45'!AV70</f>
        <v>1116.4019635698792</v>
      </c>
      <c r="U40" s="950">
        <f>'45'!AW70</f>
        <v>985.39678227816057</v>
      </c>
      <c r="V40" s="950">
        <f>'45'!AX70</f>
        <v>309.76798112163721</v>
      </c>
      <c r="W40" s="950">
        <f>'45'!AY70</f>
        <v>176.35185727992098</v>
      </c>
      <c r="X40" s="950">
        <f>'45'!AZ70</f>
        <v>581.35497373186149</v>
      </c>
      <c r="Y40" s="950">
        <f>'45'!BA70</f>
        <v>1.565699250106581</v>
      </c>
      <c r="Z40" s="950">
        <f>'45'!BB70</f>
        <v>32.609675911311854</v>
      </c>
      <c r="AA40" s="950">
        <f>'45'!BC70</f>
        <v>2.9435970457584268</v>
      </c>
      <c r="AB40" s="950">
        <f>'45'!BD70</f>
        <v>3748.698161523148</v>
      </c>
      <c r="AC40" s="950">
        <f>'45'!BE70</f>
        <v>9842.6822623691551</v>
      </c>
      <c r="AE40" s="725"/>
      <c r="AF40" s="725"/>
    </row>
    <row r="41" spans="1:32" ht="14.1" customHeight="1">
      <c r="A41" s="156"/>
      <c r="B41" s="156" t="s">
        <v>2192</v>
      </c>
      <c r="C41" s="156"/>
      <c r="D41" s="983"/>
      <c r="E41" s="181">
        <f>'45'!AK71</f>
        <v>214676.06616682722</v>
      </c>
      <c r="F41" s="950">
        <f>'45'!AL71</f>
        <v>202574.85300808857</v>
      </c>
      <c r="G41" s="950">
        <f>'45'!AM71</f>
        <v>177615.37369992965</v>
      </c>
      <c r="H41" s="950">
        <f>'45'!AN71</f>
        <v>9078.2374610868446</v>
      </c>
      <c r="I41" s="950">
        <f>'45'!AO71</f>
        <v>980.38672759410485</v>
      </c>
      <c r="J41" s="950">
        <f>'45'!AP71</f>
        <v>103986.09533783897</v>
      </c>
      <c r="K41" s="950">
        <f>'45'!AQ71</f>
        <v>63570.654173409661</v>
      </c>
      <c r="L41" s="528">
        <f>'45'!AR71</f>
        <v>24959.479308159036</v>
      </c>
      <c r="M41" s="950">
        <f>'45'!AS71</f>
        <v>11382.574906723645</v>
      </c>
      <c r="N41" s="528">
        <f>'45'!AT71</f>
        <v>5165.7917478061026</v>
      </c>
      <c r="O41" s="156"/>
      <c r="P41" s="156" t="s">
        <v>2253</v>
      </c>
      <c r="Q41" s="156"/>
      <c r="R41" s="165"/>
      <c r="S41" s="950">
        <f>'45'!AU71</f>
        <v>997.84445909541341</v>
      </c>
      <c r="T41" s="950">
        <f>'45'!AV71</f>
        <v>1914.1851006022371</v>
      </c>
      <c r="U41" s="950">
        <f>'45'!AW71</f>
        <v>2482.7462704337167</v>
      </c>
      <c r="V41" s="950">
        <f>'45'!AX71</f>
        <v>635.88501182686684</v>
      </c>
      <c r="W41" s="950">
        <f>'45'!AY71</f>
        <v>186.12231695930973</v>
      </c>
      <c r="X41" s="950">
        <f>'45'!AZ71</f>
        <v>4446.8473998225736</v>
      </c>
      <c r="Y41" s="950">
        <f>'45'!BA71</f>
        <v>48.261877859067027</v>
      </c>
      <c r="Z41" s="950">
        <f>'45'!BB71</f>
        <v>1643.5478426226673</v>
      </c>
      <c r="AA41" s="950">
        <f>'45'!BC71</f>
        <v>20.38863621165838</v>
      </c>
      <c r="AB41" s="950">
        <f>'45'!BD71</f>
        <v>7417.8586449194163</v>
      </c>
      <c r="AC41" s="950">
        <f>'45'!BE71</f>
        <v>13744.761001361321</v>
      </c>
      <c r="AE41" s="725"/>
      <c r="AF41" s="725"/>
    </row>
    <row r="42" spans="1:32" ht="14.1" customHeight="1">
      <c r="A42" s="156"/>
      <c r="B42" s="156" t="s">
        <v>2284</v>
      </c>
      <c r="C42" s="156"/>
      <c r="D42" s="983"/>
      <c r="E42" s="181">
        <f>'45'!AK72</f>
        <v>522224.27852300607</v>
      </c>
      <c r="F42" s="950">
        <f>'45'!AL72</f>
        <v>489805.37558584701</v>
      </c>
      <c r="G42" s="950">
        <f>'45'!AM72</f>
        <v>438404.42515927489</v>
      </c>
      <c r="H42" s="950">
        <f>'45'!AN72</f>
        <v>32719.702701035407</v>
      </c>
      <c r="I42" s="950">
        <f>'45'!AO72</f>
        <v>6733.6014108250756</v>
      </c>
      <c r="J42" s="950">
        <f>'45'!AP72</f>
        <v>234678.94861025739</v>
      </c>
      <c r="K42" s="950">
        <f>'45'!AQ72</f>
        <v>164272.17243715707</v>
      </c>
      <c r="L42" s="528">
        <f>'45'!AR72</f>
        <v>51400.950426572279</v>
      </c>
      <c r="M42" s="950">
        <f>'45'!AS72</f>
        <v>22447.488819616327</v>
      </c>
      <c r="N42" s="528">
        <f>'45'!AT72</f>
        <v>9669.054529783436</v>
      </c>
      <c r="O42" s="156"/>
      <c r="P42" s="156" t="s">
        <v>2280</v>
      </c>
      <c r="Q42" s="156"/>
      <c r="R42" s="165"/>
      <c r="S42" s="950">
        <f>'45'!AU72</f>
        <v>2667.5203858577147</v>
      </c>
      <c r="T42" s="950">
        <f>'45'!AV72</f>
        <v>3049.6701762538969</v>
      </c>
      <c r="U42" s="950">
        <f>'45'!AW72</f>
        <v>5205.9991793031122</v>
      </c>
      <c r="V42" s="950">
        <f>'45'!AX72</f>
        <v>1255.9582859806505</v>
      </c>
      <c r="W42" s="950">
        <f>'45'!AY72</f>
        <v>599.28626243751785</v>
      </c>
      <c r="X42" s="950">
        <f>'45'!AZ72</f>
        <v>10628.205995046133</v>
      </c>
      <c r="Y42" s="950">
        <f>'45'!BA72</f>
        <v>55.547771200708226</v>
      </c>
      <c r="Z42" s="950">
        <f>'45'!BB72</f>
        <v>1742.2484057953538</v>
      </c>
      <c r="AA42" s="950">
        <f>'45'!BC72</f>
        <v>112.74909066295217</v>
      </c>
      <c r="AB42" s="950">
        <f>'45'!BD72</f>
        <v>16414.710344250827</v>
      </c>
      <c r="AC42" s="950">
        <f>'45'!BE72</f>
        <v>34161.151342954094</v>
      </c>
      <c r="AE42" s="725"/>
      <c r="AF42" s="725"/>
    </row>
    <row r="43" spans="1:32" ht="14.1" customHeight="1">
      <c r="A43" s="156"/>
      <c r="B43" s="156" t="s">
        <v>2206</v>
      </c>
      <c r="C43" s="156"/>
      <c r="D43" s="983"/>
      <c r="E43" s="181">
        <f>'45'!AK73</f>
        <v>1404081.8379513049</v>
      </c>
      <c r="F43" s="950">
        <f>'45'!AL73</f>
        <v>1289094.7811968804</v>
      </c>
      <c r="G43" s="950">
        <f>'45'!AM73</f>
        <v>1151947.6180187992</v>
      </c>
      <c r="H43" s="950">
        <f>'45'!AN73</f>
        <v>65574.2944640153</v>
      </c>
      <c r="I43" s="950">
        <f>'45'!AO73</f>
        <v>22317.038448009465</v>
      </c>
      <c r="J43" s="950">
        <f>'45'!AP73</f>
        <v>714294.34954131034</v>
      </c>
      <c r="K43" s="950">
        <f>'45'!AQ73</f>
        <v>349761.93556546443</v>
      </c>
      <c r="L43" s="528">
        <f>'45'!AR73</f>
        <v>137147.16317808072</v>
      </c>
      <c r="M43" s="950">
        <f>'45'!AS73</f>
        <v>55820.691829155054</v>
      </c>
      <c r="N43" s="528">
        <f>'45'!AT73</f>
        <v>25906.648047092207</v>
      </c>
      <c r="O43" s="156"/>
      <c r="P43" s="156" t="s">
        <v>2194</v>
      </c>
      <c r="Q43" s="156"/>
      <c r="R43" s="165"/>
      <c r="S43" s="950">
        <f>'45'!AU73</f>
        <v>9363.4477334346484</v>
      </c>
      <c r="T43" s="950">
        <f>'45'!AV73</f>
        <v>3411.148353947257</v>
      </c>
      <c r="U43" s="950">
        <f>'45'!AW73</f>
        <v>7272.9465503431957</v>
      </c>
      <c r="V43" s="950">
        <f>'45'!AX73</f>
        <v>6237.8560782753848</v>
      </c>
      <c r="W43" s="950">
        <f>'45'!AY73</f>
        <v>3628.6450660623673</v>
      </c>
      <c r="X43" s="950">
        <f>'45'!AZ73</f>
        <v>29534.083092292043</v>
      </c>
      <c r="Y43" s="950">
        <f>'45'!BA73</f>
        <v>175.89841129209108</v>
      </c>
      <c r="Z43" s="950">
        <f>'45'!BB73</f>
        <v>11818.392457030423</v>
      </c>
      <c r="AA43" s="950">
        <f>'45'!BC73</f>
        <v>106.25831571967134</v>
      </c>
      <c r="AB43" s="950">
        <f>'45'!BD73</f>
        <v>39691.839072591414</v>
      </c>
      <c r="AC43" s="950">
        <f>'45'!BE73</f>
        <v>126805.4492114554</v>
      </c>
      <c r="AE43" s="725"/>
      <c r="AF43" s="725"/>
    </row>
    <row r="44" spans="1:32" ht="14.1" customHeight="1">
      <c r="A44" s="156"/>
      <c r="B44" s="156" t="s">
        <v>2771</v>
      </c>
      <c r="C44" s="156"/>
      <c r="D44" s="983"/>
      <c r="E44" s="181">
        <f>'45'!AK74</f>
        <v>2494834.8724805913</v>
      </c>
      <c r="F44" s="950">
        <f>'45'!AL74</f>
        <v>2403778.1036757356</v>
      </c>
      <c r="G44" s="950">
        <f>'45'!AM74</f>
        <v>2058346.7458297862</v>
      </c>
      <c r="H44" s="950">
        <f>'45'!AN74</f>
        <v>205340.88805914184</v>
      </c>
      <c r="I44" s="950">
        <f>'45'!AO74</f>
        <v>37372.60966896046</v>
      </c>
      <c r="J44" s="950">
        <f>'45'!AP74</f>
        <v>1151289.5180402712</v>
      </c>
      <c r="K44" s="950">
        <f>'45'!AQ74</f>
        <v>664343.73006141232</v>
      </c>
      <c r="L44" s="528">
        <f>'45'!AR74</f>
        <v>345431.35784594924</v>
      </c>
      <c r="M44" s="950">
        <f>'45'!AS74</f>
        <v>137967.44023443197</v>
      </c>
      <c r="N44" s="528">
        <f>'45'!AT74</f>
        <v>56575.975619525059</v>
      </c>
      <c r="O44" s="156"/>
      <c r="P44" s="156" t="s">
        <v>2250</v>
      </c>
      <c r="Q44" s="156"/>
      <c r="R44" s="165"/>
      <c r="S44" s="950">
        <f>'45'!AU74</f>
        <v>19631.312357574599</v>
      </c>
      <c r="T44" s="950">
        <f>'45'!AV74</f>
        <v>6165.9662519474614</v>
      </c>
      <c r="U44" s="950">
        <f>'45'!AW74</f>
        <v>23218.365296546282</v>
      </c>
      <c r="V44" s="950">
        <f>'45'!AX74</f>
        <v>27224.429281211746</v>
      </c>
      <c r="W44" s="950">
        <f>'45'!AY74</f>
        <v>5151.3914276268033</v>
      </c>
      <c r="X44" s="950">
        <f>'45'!AZ74</f>
        <v>28177.943092070396</v>
      </c>
      <c r="Y44" s="950">
        <f>'45'!BA74</f>
        <v>2474.924496395724</v>
      </c>
      <c r="Z44" s="950">
        <f>'45'!BB74</f>
        <v>9264.8163964759369</v>
      </c>
      <c r="AA44" s="950">
        <f>'45'!BC74</f>
        <v>474.3475876477778</v>
      </c>
      <c r="AB44" s="950">
        <f>'45'!BD74</f>
        <v>167071.88603892739</v>
      </c>
      <c r="AC44" s="950">
        <f>'45'!BE74</f>
        <v>100321.5852013316</v>
      </c>
      <c r="AE44" s="725"/>
      <c r="AF44" s="725"/>
    </row>
    <row r="45" spans="1:32" ht="14.1" customHeight="1">
      <c r="A45" s="156"/>
      <c r="B45" s="156" t="s">
        <v>2254</v>
      </c>
      <c r="C45" s="156"/>
      <c r="D45" s="983"/>
      <c r="E45" s="181">
        <f>'45'!AK75</f>
        <v>5204435.9340420822</v>
      </c>
      <c r="F45" s="950">
        <f>'45'!AL75</f>
        <v>4973144.4016926903</v>
      </c>
      <c r="G45" s="950">
        <f>'45'!AM75</f>
        <v>4158111.3852340477</v>
      </c>
      <c r="H45" s="950">
        <f>'45'!AN75</f>
        <v>84947.022874437767</v>
      </c>
      <c r="I45" s="950">
        <f>'45'!AO75</f>
        <v>71343.919067347073</v>
      </c>
      <c r="J45" s="950">
        <f>'45'!AP75</f>
        <v>2363783.3905728753</v>
      </c>
      <c r="K45" s="950">
        <f>'45'!AQ75</f>
        <v>1638037.0527193875</v>
      </c>
      <c r="L45" s="528">
        <f>'45'!AR75</f>
        <v>815033.01645864209</v>
      </c>
      <c r="M45" s="950">
        <f>'45'!AS75</f>
        <v>201295.80423823115</v>
      </c>
      <c r="N45" s="528">
        <f>'45'!AT75</f>
        <v>113609.47205365522</v>
      </c>
      <c r="O45" s="156"/>
      <c r="P45" s="156" t="s">
        <v>2196</v>
      </c>
      <c r="Q45" s="156"/>
      <c r="R45" s="165"/>
      <c r="S45" s="950">
        <f>'45'!AU75</f>
        <v>42567.439462930823</v>
      </c>
      <c r="T45" s="950">
        <f>'45'!AV75</f>
        <v>3503.766117930425</v>
      </c>
      <c r="U45" s="950">
        <f>'45'!AW75</f>
        <v>26207.176805485502</v>
      </c>
      <c r="V45" s="950">
        <f>'45'!AX75</f>
        <v>8571.5727918521025</v>
      </c>
      <c r="W45" s="950">
        <f>'45'!AY75</f>
        <v>6836.3770063770571</v>
      </c>
      <c r="X45" s="950">
        <f>'45'!AZ75</f>
        <v>259168.7311184828</v>
      </c>
      <c r="Y45" s="950">
        <f>'45'!BA75</f>
        <v>2795.1246134544813</v>
      </c>
      <c r="Z45" s="950">
        <f>'45'!BB75</f>
        <v>59884.997305680721</v>
      </c>
      <c r="AA45" s="950">
        <f>'45'!BC75</f>
        <v>667.77969073104964</v>
      </c>
      <c r="AB45" s="950">
        <f>'45'!BD75</f>
        <v>291220.57949206216</v>
      </c>
      <c r="AC45" s="950">
        <f>'45'!BE75</f>
        <v>291176.52965507319</v>
      </c>
      <c r="AE45" s="725"/>
      <c r="AF45" s="725"/>
    </row>
    <row r="46" spans="1:32" ht="14.1" customHeight="1">
      <c r="A46" s="156"/>
      <c r="B46" s="156" t="s">
        <v>2264</v>
      </c>
      <c r="C46" s="156"/>
      <c r="D46" s="983"/>
      <c r="E46" s="181">
        <f>'45'!AK76</f>
        <v>19786900.045183077</v>
      </c>
      <c r="F46" s="950">
        <f>'45'!AL76</f>
        <v>19642511.836797871</v>
      </c>
      <c r="G46" s="950">
        <f>'45'!AM76</f>
        <v>16296721.408672756</v>
      </c>
      <c r="H46" s="950">
        <f>'45'!AN76</f>
        <v>297079.00129010127</v>
      </c>
      <c r="I46" s="950">
        <f>'45'!AO76</f>
        <v>314411.63342206989</v>
      </c>
      <c r="J46" s="950">
        <f>'45'!AP76</f>
        <v>8349286.4599043075</v>
      </c>
      <c r="K46" s="950">
        <f>'45'!AQ76</f>
        <v>7335944.3140562763</v>
      </c>
      <c r="L46" s="528">
        <f>'45'!AR76</f>
        <v>3345790.4281251146</v>
      </c>
      <c r="M46" s="950">
        <f>'45'!AS76</f>
        <v>997661.60509186075</v>
      </c>
      <c r="N46" s="528">
        <f>'45'!AT76</f>
        <v>467787.96974271821</v>
      </c>
      <c r="O46" s="156"/>
      <c r="P46" s="156" t="s">
        <v>2197</v>
      </c>
      <c r="Q46" s="156"/>
      <c r="R46" s="165"/>
      <c r="S46" s="950">
        <f>'45'!AU76</f>
        <v>120116.05695591187</v>
      </c>
      <c r="T46" s="950">
        <f>'45'!AV76</f>
        <v>126584.73450526169</v>
      </c>
      <c r="U46" s="950">
        <f>'45'!AW76</f>
        <v>137341.69487465188</v>
      </c>
      <c r="V46" s="950">
        <f>'45'!AX76</f>
        <v>42816.794245492209</v>
      </c>
      <c r="W46" s="950">
        <f>'45'!AY76</f>
        <v>103014.35476782484</v>
      </c>
      <c r="X46" s="950">
        <f>'45'!AZ76</f>
        <v>936827.28086795821</v>
      </c>
      <c r="Y46" s="950">
        <f>'45'!BA76</f>
        <v>96379.179752397104</v>
      </c>
      <c r="Z46" s="950">
        <f>'45'!BB76</f>
        <v>290797.39029714628</v>
      </c>
      <c r="AA46" s="950">
        <f>'45'!BC76</f>
        <v>4107.7419945276215</v>
      </c>
      <c r="AB46" s="950">
        <f>'45'!BD76</f>
        <v>1020017.2301212248</v>
      </c>
      <c r="AC46" s="950">
        <f>'45'!BE76</f>
        <v>435185.59868235409</v>
      </c>
      <c r="AE46" s="725"/>
      <c r="AF46" s="725"/>
    </row>
    <row r="47" spans="1:32" ht="14.1" customHeight="1">
      <c r="A47" s="3094" t="s">
        <v>355</v>
      </c>
      <c r="B47" s="3094"/>
      <c r="C47" s="3094"/>
      <c r="D47" s="983"/>
      <c r="E47" s="181"/>
      <c r="F47" s="950"/>
      <c r="G47" s="950"/>
      <c r="H47" s="950"/>
      <c r="I47" s="950"/>
      <c r="J47" s="950"/>
      <c r="K47" s="950"/>
      <c r="L47" s="950"/>
      <c r="M47" s="950"/>
      <c r="N47" s="528"/>
      <c r="O47" s="3094" t="s">
        <v>355</v>
      </c>
      <c r="P47" s="3094"/>
      <c r="Q47" s="3094"/>
      <c r="R47" s="165"/>
      <c r="S47" s="950"/>
      <c r="T47" s="950"/>
      <c r="U47" s="950"/>
      <c r="V47" s="950"/>
      <c r="W47" s="950"/>
      <c r="X47" s="950"/>
      <c r="Y47" s="950"/>
      <c r="Z47" s="950"/>
      <c r="AA47" s="950"/>
      <c r="AB47" s="950"/>
      <c r="AC47" s="950"/>
      <c r="AE47" s="725"/>
      <c r="AF47" s="725"/>
    </row>
    <row r="48" spans="1:32" ht="14.1" customHeight="1">
      <c r="A48" s="156"/>
      <c r="B48" s="156" t="s">
        <v>2224</v>
      </c>
      <c r="C48" s="156"/>
      <c r="D48" s="983"/>
      <c r="E48" s="181">
        <f>'45'!AK77</f>
        <v>16429.239444245697</v>
      </c>
      <c r="F48" s="950">
        <f>'45'!AL77</f>
        <v>14803.687948585299</v>
      </c>
      <c r="G48" s="950">
        <f>'45'!AM77</f>
        <v>11845.060142596612</v>
      </c>
      <c r="H48" s="950">
        <f>'45'!AN77</f>
        <v>366.0757394524544</v>
      </c>
      <c r="I48" s="950">
        <f>'45'!AO77</f>
        <v>0.76918174920861815</v>
      </c>
      <c r="J48" s="950">
        <f>'45'!AP77</f>
        <v>4915.1088445333553</v>
      </c>
      <c r="K48" s="950">
        <f>'45'!AQ77</f>
        <v>6563.1063768615832</v>
      </c>
      <c r="L48" s="528">
        <f>'45'!AR77</f>
        <v>2958.6278059886863</v>
      </c>
      <c r="M48" s="950">
        <f>'45'!AS77</f>
        <v>1045.2759658595646</v>
      </c>
      <c r="N48" s="528">
        <f>'45'!AT77</f>
        <v>566.9970842611134</v>
      </c>
      <c r="O48" s="156"/>
      <c r="P48" s="156" t="s">
        <v>2224</v>
      </c>
      <c r="Q48" s="156"/>
      <c r="R48" s="165"/>
      <c r="S48" s="950">
        <f>'45'!AU77</f>
        <v>76.278783632420797</v>
      </c>
      <c r="T48" s="950">
        <f>'45'!AV77</f>
        <v>200.1404416815671</v>
      </c>
      <c r="U48" s="950">
        <f>'45'!AW77</f>
        <v>132.43389300656378</v>
      </c>
      <c r="V48" s="950">
        <f>'45'!AX77</f>
        <v>47.828186515013023</v>
      </c>
      <c r="W48" s="950">
        <f>'45'!AY77</f>
        <v>21.597576762886288</v>
      </c>
      <c r="X48" s="950">
        <f>'45'!AZ77</f>
        <v>326.77692455789276</v>
      </c>
      <c r="Y48" s="950">
        <f>'45'!BA77</f>
        <v>1.2318986289510989E-2</v>
      </c>
      <c r="Z48" s="950">
        <f>'45'!BB77</f>
        <v>159.46281039796443</v>
      </c>
      <c r="AA48" s="950">
        <f>'45'!BC77</f>
        <v>0.27883441222119482</v>
      </c>
      <c r="AB48" s="950">
        <f>'45'!BD77</f>
        <v>1426.8209517747539</v>
      </c>
      <c r="AC48" s="950">
        <f>'45'!BE77</f>
        <v>1785.0143060583796</v>
      </c>
      <c r="AE48" s="725"/>
      <c r="AF48" s="725"/>
    </row>
    <row r="49" spans="1:41" ht="14.1" customHeight="1">
      <c r="A49" s="156"/>
      <c r="B49" s="156" t="s">
        <v>2234</v>
      </c>
      <c r="C49" s="156"/>
      <c r="D49" s="983"/>
      <c r="E49" s="181">
        <f>'45'!AK78</f>
        <v>21730.706957604183</v>
      </c>
      <c r="F49" s="950">
        <f>'45'!AL78</f>
        <v>18870.629288420194</v>
      </c>
      <c r="G49" s="950">
        <f>'45'!AM78</f>
        <v>17295.662007235871</v>
      </c>
      <c r="H49" s="950">
        <f>'45'!AN78</f>
        <v>507.61008117276327</v>
      </c>
      <c r="I49" s="969">
        <f>'45'!AO78</f>
        <v>445.20549463911436</v>
      </c>
      <c r="J49" s="950">
        <f>'45'!AP78</f>
        <v>6987.2684648478416</v>
      </c>
      <c r="K49" s="950">
        <f>'45'!AQ78</f>
        <v>9355.5779665761456</v>
      </c>
      <c r="L49" s="528">
        <f>'45'!AR78</f>
        <v>1574.9672811843295</v>
      </c>
      <c r="M49" s="950">
        <f>'45'!AS78</f>
        <v>917.70266127630327</v>
      </c>
      <c r="N49" s="528">
        <f>'45'!AT78</f>
        <v>245.81879041252236</v>
      </c>
      <c r="O49" s="156"/>
      <c r="P49" s="156" t="s">
        <v>2234</v>
      </c>
      <c r="Q49" s="156"/>
      <c r="R49" s="165"/>
      <c r="S49" s="950">
        <f>'45'!AU78</f>
        <v>34.465113940954815</v>
      </c>
      <c r="T49" s="950">
        <f>'45'!AV78</f>
        <v>374.03332784992085</v>
      </c>
      <c r="U49" s="950">
        <f>'45'!AW78</f>
        <v>225.56648355341312</v>
      </c>
      <c r="V49" s="950">
        <f>'45'!AX78</f>
        <v>37.581519072207016</v>
      </c>
      <c r="W49" s="950">
        <f>'45'!AY78</f>
        <v>0.23742644728513138</v>
      </c>
      <c r="X49" s="950">
        <f>'45'!AZ78</f>
        <v>43.364874077911843</v>
      </c>
      <c r="Y49" s="950">
        <f>'45'!BA78</f>
        <v>0</v>
      </c>
      <c r="Z49" s="950">
        <f>'45'!BB78</f>
        <v>79.205914322278062</v>
      </c>
      <c r="AA49" s="950">
        <f>'45'!BC78</f>
        <v>0</v>
      </c>
      <c r="AB49" s="950">
        <f>'45'!BD78</f>
        <v>534.69383150783676</v>
      </c>
      <c r="AC49" s="950">
        <f>'45'!BE78</f>
        <v>2939.2835835062692</v>
      </c>
      <c r="AE49" s="725"/>
      <c r="AF49" s="725"/>
    </row>
    <row r="50" spans="1:41" ht="14.1" customHeight="1">
      <c r="A50" s="156"/>
      <c r="B50" s="156" t="s">
        <v>2249</v>
      </c>
      <c r="C50" s="156"/>
      <c r="D50" s="983"/>
      <c r="E50" s="181">
        <f>'45'!AK79</f>
        <v>33974.09306046625</v>
      </c>
      <c r="F50" s="950">
        <f>'45'!AL79</f>
        <v>27196.071084374136</v>
      </c>
      <c r="G50" s="950">
        <f>'45'!AM79</f>
        <v>23601.501220916653</v>
      </c>
      <c r="H50" s="950">
        <f>'45'!AN79</f>
        <v>1251.8839958256115</v>
      </c>
      <c r="I50" s="950">
        <f>'45'!AO79</f>
        <v>1466.6914780868535</v>
      </c>
      <c r="J50" s="950">
        <f>'45'!AP79</f>
        <v>8691.2404990533214</v>
      </c>
      <c r="K50" s="950">
        <f>'45'!AQ79</f>
        <v>12191.685247950878</v>
      </c>
      <c r="L50" s="528">
        <f>'45'!AR79</f>
        <v>3594.5698634574846</v>
      </c>
      <c r="M50" s="950">
        <f>'45'!AS79</f>
        <v>2124.5937202048372</v>
      </c>
      <c r="N50" s="528">
        <f>'45'!AT79</f>
        <v>776.53895429917839</v>
      </c>
      <c r="O50" s="156"/>
      <c r="P50" s="156" t="s">
        <v>2190</v>
      </c>
      <c r="Q50" s="156"/>
      <c r="R50" s="165"/>
      <c r="S50" s="950">
        <f>'45'!AU79</f>
        <v>241.99345729082395</v>
      </c>
      <c r="T50" s="950">
        <f>'45'!AV79</f>
        <v>495.27449653583022</v>
      </c>
      <c r="U50" s="950">
        <f>'45'!AW79</f>
        <v>442.35292716772756</v>
      </c>
      <c r="V50" s="950">
        <f>'45'!AX79</f>
        <v>141.20643605553639</v>
      </c>
      <c r="W50" s="950">
        <f>'45'!AY79</f>
        <v>27.227448855741681</v>
      </c>
      <c r="X50" s="950">
        <f>'45'!AZ79</f>
        <v>98.106057678755135</v>
      </c>
      <c r="Y50" s="950">
        <f>'45'!BA79</f>
        <v>7.2340729640792834</v>
      </c>
      <c r="Z50" s="950">
        <f>'45'!BB79</f>
        <v>0</v>
      </c>
      <c r="AA50" s="950">
        <f>'45'!BC79</f>
        <v>5.1989273128249254</v>
      </c>
      <c r="AB50" s="950">
        <f>'45'!BD79</f>
        <v>1359.437085296991</v>
      </c>
      <c r="AC50" s="950">
        <f>'45'!BE79</f>
        <v>6778.0219760920927</v>
      </c>
      <c r="AE50" s="725"/>
      <c r="AF50" s="725"/>
    </row>
    <row r="51" spans="1:41" ht="14.1" customHeight="1">
      <c r="A51" s="155"/>
      <c r="B51" s="156" t="s">
        <v>2191</v>
      </c>
      <c r="C51" s="155"/>
      <c r="D51" s="983"/>
      <c r="E51" s="181">
        <f>'45'!AK80</f>
        <v>77752.005871295711</v>
      </c>
      <c r="F51" s="950">
        <f>'45'!AL80</f>
        <v>68494.224618328488</v>
      </c>
      <c r="G51" s="950">
        <f>'45'!AM80</f>
        <v>58739.343405191968</v>
      </c>
      <c r="H51" s="950">
        <f>'45'!AN80</f>
        <v>3215.2524875593062</v>
      </c>
      <c r="I51" s="950">
        <f>'45'!AO80</f>
        <v>751.80229497179334</v>
      </c>
      <c r="J51" s="950">
        <f>'45'!AP80</f>
        <v>26715.205766512208</v>
      </c>
      <c r="K51" s="950">
        <f>'45'!AQ80</f>
        <v>28057.082856148671</v>
      </c>
      <c r="L51" s="528">
        <f>'45'!AR80</f>
        <v>9754.8812131364939</v>
      </c>
      <c r="M51" s="950">
        <f>'45'!AS80</f>
        <v>3863.5231263163537</v>
      </c>
      <c r="N51" s="528">
        <f>'45'!AT80</f>
        <v>1045.0913386770587</v>
      </c>
      <c r="O51" s="155"/>
      <c r="P51" s="156" t="s">
        <v>2230</v>
      </c>
      <c r="Q51" s="155"/>
      <c r="R51" s="165"/>
      <c r="S51" s="950">
        <f>'45'!AU80</f>
        <v>368.05975917399297</v>
      </c>
      <c r="T51" s="950">
        <f>'45'!AV80</f>
        <v>1054.9945762210573</v>
      </c>
      <c r="U51" s="950">
        <f>'45'!AW80</f>
        <v>945.54748040171455</v>
      </c>
      <c r="V51" s="950">
        <f>'45'!AX80</f>
        <v>300.1682304624635</v>
      </c>
      <c r="W51" s="950">
        <f>'45'!AY80</f>
        <v>149.66174138006784</v>
      </c>
      <c r="X51" s="950">
        <f>'45'!AZ80</f>
        <v>1685.4665197464558</v>
      </c>
      <c r="Y51" s="950">
        <f>'45'!BA80</f>
        <v>1.5329139877573439</v>
      </c>
      <c r="Z51" s="950">
        <f>'45'!BB80</f>
        <v>354.92139352870771</v>
      </c>
      <c r="AA51" s="950">
        <f>'45'!BC80</f>
        <v>2.5485303495192455</v>
      </c>
      <c r="AB51" s="950">
        <f>'45'!BD80</f>
        <v>3846.8887292076975</v>
      </c>
      <c r="AC51" s="950">
        <f>'45'!BE80</f>
        <v>9612.7026464959181</v>
      </c>
      <c r="AE51" s="725"/>
      <c r="AF51" s="725"/>
    </row>
    <row r="52" spans="1:41" ht="14.1" customHeight="1">
      <c r="A52" s="155"/>
      <c r="B52" s="156" t="s">
        <v>2192</v>
      </c>
      <c r="C52" s="155"/>
      <c r="D52" s="983"/>
      <c r="E52" s="181">
        <f>'45'!AK81</f>
        <v>201904.23001642936</v>
      </c>
      <c r="F52" s="950">
        <f>'45'!AL81</f>
        <v>190165.35439689501</v>
      </c>
      <c r="G52" s="950">
        <f>'45'!AM81</f>
        <v>169935.20538048318</v>
      </c>
      <c r="H52" s="950">
        <f>'45'!AN81</f>
        <v>8843.5130862118403</v>
      </c>
      <c r="I52" s="950">
        <f>'45'!AO81</f>
        <v>933.79253454656885</v>
      </c>
      <c r="J52" s="950">
        <f>'45'!AP81</f>
        <v>101451.75180357677</v>
      </c>
      <c r="K52" s="950">
        <f>'45'!AQ81</f>
        <v>58706.147956147979</v>
      </c>
      <c r="L52" s="528">
        <f>'45'!AR81</f>
        <v>20230.149016411826</v>
      </c>
      <c r="M52" s="950">
        <f>'45'!AS81</f>
        <v>11127.660483909862</v>
      </c>
      <c r="N52" s="528">
        <f>'45'!AT81</f>
        <v>5032.9236866843412</v>
      </c>
      <c r="O52" s="155"/>
      <c r="P52" s="156" t="s">
        <v>2251</v>
      </c>
      <c r="Q52" s="155"/>
      <c r="R52" s="165"/>
      <c r="S52" s="950">
        <f>'45'!AU81</f>
        <v>1353.7301654410253</v>
      </c>
      <c r="T52" s="950">
        <f>'45'!AV81</f>
        <v>1920.406920764869</v>
      </c>
      <c r="U52" s="950">
        <f>'45'!AW81</f>
        <v>2034.5025726744068</v>
      </c>
      <c r="V52" s="950">
        <f>'45'!AX81</f>
        <v>591.2329989454912</v>
      </c>
      <c r="W52" s="950">
        <f>'45'!AY81</f>
        <v>194.86413939972877</v>
      </c>
      <c r="X52" s="950">
        <f>'45'!AZ81</f>
        <v>1960.5162791228699</v>
      </c>
      <c r="Y52" s="950">
        <f>'45'!BA81</f>
        <v>45.976302383975522</v>
      </c>
      <c r="Z52" s="950">
        <f>'45'!BB81</f>
        <v>1115.7682697708128</v>
      </c>
      <c r="AA52" s="950">
        <f>'45'!BC81</f>
        <v>19.048159951854768</v>
      </c>
      <c r="AB52" s="950">
        <f>'45'!BD81</f>
        <v>5961.1795212724483</v>
      </c>
      <c r="AC52" s="950">
        <f>'45'!BE81</f>
        <v>12854.643889305187</v>
      </c>
      <c r="AE52" s="725"/>
      <c r="AF52" s="725"/>
    </row>
    <row r="53" spans="1:41" ht="14.1" customHeight="1">
      <c r="A53" s="155"/>
      <c r="B53" s="156" t="s">
        <v>2280</v>
      </c>
      <c r="C53" s="155"/>
      <c r="D53" s="983"/>
      <c r="E53" s="181">
        <f>'45'!AK82</f>
        <v>525547.11129558308</v>
      </c>
      <c r="F53" s="950">
        <f>'45'!AL82</f>
        <v>493591.12983400573</v>
      </c>
      <c r="G53" s="950">
        <f>'45'!AM82</f>
        <v>437829.81038341107</v>
      </c>
      <c r="H53" s="950">
        <f>'45'!AN82</f>
        <v>26399.513564395998</v>
      </c>
      <c r="I53" s="950">
        <f>'45'!AO82</f>
        <v>6719.6491894537576</v>
      </c>
      <c r="J53" s="950">
        <f>'45'!AP82</f>
        <v>230855.52939059841</v>
      </c>
      <c r="K53" s="950">
        <f>'45'!AQ82</f>
        <v>173855.11823896301</v>
      </c>
      <c r="L53" s="528">
        <f>'45'!AR82</f>
        <v>55761.31945059471</v>
      </c>
      <c r="M53" s="950">
        <f>'45'!AS82</f>
        <v>22397.860384105599</v>
      </c>
      <c r="N53" s="528">
        <f>'45'!AT82</f>
        <v>9316.7952629655392</v>
      </c>
      <c r="O53" s="155"/>
      <c r="P53" s="156" t="s">
        <v>2284</v>
      </c>
      <c r="Q53" s="155"/>
      <c r="R53" s="165"/>
      <c r="S53" s="950">
        <f>'45'!AU82</f>
        <v>2766.021611385363</v>
      </c>
      <c r="T53" s="950">
        <f>'45'!AV82</f>
        <v>2933.6712117093966</v>
      </c>
      <c r="U53" s="950">
        <f>'45'!AW82</f>
        <v>5526.6709052423239</v>
      </c>
      <c r="V53" s="950">
        <f>'45'!AX82</f>
        <v>1224.7135969461508</v>
      </c>
      <c r="W53" s="950">
        <f>'45'!AY82</f>
        <v>629.9877958568278</v>
      </c>
      <c r="X53" s="950">
        <f>'45'!AZ82</f>
        <v>12260.138393853193</v>
      </c>
      <c r="Y53" s="950">
        <f>'45'!BA82</f>
        <v>61.615422453766669</v>
      </c>
      <c r="Z53" s="950">
        <f>'45'!BB82</f>
        <v>1580.5954036051787</v>
      </c>
      <c r="AA53" s="950">
        <f>'45'!BC82</f>
        <v>111.79537056535938</v>
      </c>
      <c r="AB53" s="950">
        <f>'45'!BD82</f>
        <v>19349.314476011634</v>
      </c>
      <c r="AC53" s="950">
        <f>'45'!BE82</f>
        <v>33536.576865182396</v>
      </c>
      <c r="AE53" s="725"/>
      <c r="AF53" s="725"/>
    </row>
    <row r="54" spans="1:41" ht="14.1" customHeight="1">
      <c r="A54" s="155"/>
      <c r="B54" s="156" t="s">
        <v>2235</v>
      </c>
      <c r="C54" s="155"/>
      <c r="D54" s="983"/>
      <c r="E54" s="181">
        <f>'45'!AK83</f>
        <v>1290101.6651907333</v>
      </c>
      <c r="F54" s="950">
        <f>'45'!AL83</f>
        <v>1190466.6876244382</v>
      </c>
      <c r="G54" s="950">
        <f>'45'!AM83</f>
        <v>1059884.9086540721</v>
      </c>
      <c r="H54" s="950">
        <f>'45'!AN83</f>
        <v>60733.060896173425</v>
      </c>
      <c r="I54" s="950">
        <f>'45'!AO83</f>
        <v>26386.688856860754</v>
      </c>
      <c r="J54" s="950">
        <f>'45'!AP83</f>
        <v>652845.11180201755</v>
      </c>
      <c r="K54" s="950">
        <f>'45'!AQ83</f>
        <v>319920.0470990208</v>
      </c>
      <c r="L54" s="528">
        <f>'45'!AR83</f>
        <v>130581.77897036566</v>
      </c>
      <c r="M54" s="950">
        <f>'45'!AS83</f>
        <v>60184.210943144506</v>
      </c>
      <c r="N54" s="528">
        <f>'45'!AT83</f>
        <v>25197.901876478063</v>
      </c>
      <c r="O54" s="155"/>
      <c r="P54" s="156" t="s">
        <v>2612</v>
      </c>
      <c r="Q54" s="155"/>
      <c r="R54" s="165"/>
      <c r="S54" s="950">
        <f>'45'!AU83</f>
        <v>11964.28929450241</v>
      </c>
      <c r="T54" s="950">
        <f>'45'!AV83</f>
        <v>3225.9177044210142</v>
      </c>
      <c r="U54" s="950">
        <f>'45'!AW83</f>
        <v>7328.9707761328191</v>
      </c>
      <c r="V54" s="950">
        <f>'45'!AX83</f>
        <v>6533.6775939516692</v>
      </c>
      <c r="W54" s="950">
        <f>'45'!AY83</f>
        <v>5933.453697658525</v>
      </c>
      <c r="X54" s="950">
        <f>'45'!AZ83</f>
        <v>16838.46556003944</v>
      </c>
      <c r="Y54" s="950">
        <f>'45'!BA83</f>
        <v>1046.566481616514</v>
      </c>
      <c r="Z54" s="950">
        <f>'45'!BB83</f>
        <v>12596.379912555871</v>
      </c>
      <c r="AA54" s="950">
        <f>'45'!BC83</f>
        <v>139.79872614524749</v>
      </c>
      <c r="AB54" s="950">
        <f>'45'!BD83</f>
        <v>39776.357346864068</v>
      </c>
      <c r="AC54" s="950">
        <f>'45'!BE83</f>
        <v>112231.35747885061</v>
      </c>
      <c r="AD54" s="325"/>
      <c r="AE54" s="725"/>
      <c r="AF54" s="725"/>
      <c r="AG54" s="325"/>
      <c r="AH54" s="325"/>
      <c r="AI54" s="325"/>
      <c r="AJ54" s="325"/>
      <c r="AK54" s="325"/>
      <c r="AL54" s="325"/>
      <c r="AM54" s="325"/>
      <c r="AN54" s="325"/>
      <c r="AO54" s="325"/>
    </row>
    <row r="55" spans="1:41" ht="14.1" customHeight="1">
      <c r="A55" s="155"/>
      <c r="B55" s="156" t="s">
        <v>2203</v>
      </c>
      <c r="C55" s="155"/>
      <c r="D55" s="983"/>
      <c r="E55" s="181">
        <f>'45'!AK84</f>
        <v>2491511.2130956673</v>
      </c>
      <c r="F55" s="950">
        <f>'45'!AL84</f>
        <v>2398558.7191423974</v>
      </c>
      <c r="G55" s="950">
        <f>'45'!AM84</f>
        <v>2053557.1443780556</v>
      </c>
      <c r="H55" s="950">
        <f>'45'!AN84</f>
        <v>244146.82167359331</v>
      </c>
      <c r="I55" s="950">
        <f>'45'!AO84</f>
        <v>9477.9743713782555</v>
      </c>
      <c r="J55" s="950">
        <f>'45'!AP84</f>
        <v>1072644.6457016331</v>
      </c>
      <c r="K55" s="950">
        <f>'45'!AQ84</f>
        <v>727287.70263145072</v>
      </c>
      <c r="L55" s="528">
        <f>'45'!AR84</f>
        <v>345001.57476434152</v>
      </c>
      <c r="M55" s="950">
        <f>'45'!AS84</f>
        <v>134759.72272158245</v>
      </c>
      <c r="N55" s="528">
        <f>'45'!AT84</f>
        <v>59222.880141058129</v>
      </c>
      <c r="O55" s="155"/>
      <c r="P55" s="156" t="s">
        <v>2771</v>
      </c>
      <c r="Q55" s="155"/>
      <c r="R55" s="165"/>
      <c r="S55" s="950">
        <f>'45'!AU84</f>
        <v>19154.589481068328</v>
      </c>
      <c r="T55" s="950">
        <f>'45'!AV84</f>
        <v>6203.0968990638985</v>
      </c>
      <c r="U55" s="950">
        <f>'45'!AW84</f>
        <v>19824.617410751052</v>
      </c>
      <c r="V55" s="950">
        <f>'45'!AX84</f>
        <v>25738.052201425442</v>
      </c>
      <c r="W55" s="950">
        <f>'45'!AY84</f>
        <v>4616.4865882155609</v>
      </c>
      <c r="X55" s="950">
        <f>'45'!AZ84</f>
        <v>29052.246890357335</v>
      </c>
      <c r="Y55" s="950">
        <f>'45'!BA84</f>
        <v>1916.0760182408287</v>
      </c>
      <c r="Z55" s="950">
        <f>'45'!BB84</f>
        <v>3435.9819441615746</v>
      </c>
      <c r="AA55" s="950">
        <f>'45'!BC84</f>
        <v>403.2088728342755</v>
      </c>
      <c r="AB55" s="950">
        <f>'45'!BD84</f>
        <v>175434.33831716509</v>
      </c>
      <c r="AC55" s="950">
        <f>'45'!BE84</f>
        <v>96388.475897431723</v>
      </c>
      <c r="AD55" s="325"/>
      <c r="AE55" s="725"/>
      <c r="AF55" s="725"/>
      <c r="AG55" s="325"/>
      <c r="AH55" s="325"/>
      <c r="AI55" s="325"/>
      <c r="AJ55" s="325"/>
      <c r="AK55" s="325"/>
      <c r="AL55" s="325"/>
      <c r="AM55" s="325"/>
      <c r="AN55" s="325"/>
      <c r="AO55" s="325"/>
    </row>
    <row r="56" spans="1:41" ht="14.1" customHeight="1">
      <c r="A56" s="155"/>
      <c r="B56" s="156" t="s">
        <v>2772</v>
      </c>
      <c r="C56" s="155"/>
      <c r="D56" s="983"/>
      <c r="E56" s="181">
        <f>'45'!AK85</f>
        <v>5020468.1716474742</v>
      </c>
      <c r="F56" s="950">
        <f>'45'!AL85</f>
        <v>4814288.160574181</v>
      </c>
      <c r="G56" s="950">
        <f>'45'!AM85</f>
        <v>4052840.2654982372</v>
      </c>
      <c r="H56" s="950">
        <f>'45'!AN85</f>
        <v>80233.711600222698</v>
      </c>
      <c r="I56" s="950">
        <f>'45'!AO85</f>
        <v>99741.817546985811</v>
      </c>
      <c r="J56" s="950">
        <f>'45'!AP85</f>
        <v>2408311.3741200683</v>
      </c>
      <c r="K56" s="950">
        <f>'45'!AQ85</f>
        <v>1464553.362230961</v>
      </c>
      <c r="L56" s="528">
        <f>'45'!AR85</f>
        <v>761447.89507594379</v>
      </c>
      <c r="M56" s="950">
        <f>'45'!AS85</f>
        <v>175356.02303126038</v>
      </c>
      <c r="N56" s="528">
        <f>'45'!AT85</f>
        <v>98303.079821522129</v>
      </c>
      <c r="O56" s="155"/>
      <c r="P56" s="156" t="s">
        <v>2232</v>
      </c>
      <c r="Q56" s="155"/>
      <c r="R56" s="165"/>
      <c r="S56" s="950">
        <f>'45'!AU85</f>
        <v>30985.539484017601</v>
      </c>
      <c r="T56" s="950">
        <f>'45'!AV85</f>
        <v>3724.7489524204343</v>
      </c>
      <c r="U56" s="950">
        <f>'45'!AW85</f>
        <v>27031.190527602703</v>
      </c>
      <c r="V56" s="950">
        <f>'45'!AX85</f>
        <v>8687.8018576090217</v>
      </c>
      <c r="W56" s="950">
        <f>'45'!AY85</f>
        <v>6623.6623880885254</v>
      </c>
      <c r="X56" s="950">
        <f>'45'!AZ85</f>
        <v>245573.30905419262</v>
      </c>
      <c r="Y56" s="950">
        <f>'45'!BA85</f>
        <v>3883.8856602790606</v>
      </c>
      <c r="Z56" s="950">
        <f>'45'!BB85</f>
        <v>66853.023136836535</v>
      </c>
      <c r="AA56" s="950">
        <f>'45'!BC85</f>
        <v>719.8598106606305</v>
      </c>
      <c r="AB56" s="950">
        <f>'45'!BD85</f>
        <v>269061.79438271461</v>
      </c>
      <c r="AC56" s="950">
        <f>'45'!BE85</f>
        <v>273033.03421012941</v>
      </c>
      <c r="AE56" s="725"/>
      <c r="AF56" s="725"/>
    </row>
    <row r="57" spans="1:41" ht="14.1" customHeight="1">
      <c r="A57" s="155"/>
      <c r="B57" s="156" t="s">
        <v>2264</v>
      </c>
      <c r="C57" s="155"/>
      <c r="D57" s="983"/>
      <c r="E57" s="181">
        <f>'45'!AK86</f>
        <v>19615862.751642458</v>
      </c>
      <c r="F57" s="950">
        <f>'45'!AL86</f>
        <v>19402111.443393745</v>
      </c>
      <c r="G57" s="950">
        <f>'45'!AM86</f>
        <v>16058192.799184633</v>
      </c>
      <c r="H57" s="950">
        <f>'45'!AN86</f>
        <v>320581.58202578663</v>
      </c>
      <c r="I57" s="950">
        <f>'45'!AO86</f>
        <v>112274.50872100152</v>
      </c>
      <c r="J57" s="950">
        <f>'45'!AP86</f>
        <v>8285766.2961145397</v>
      </c>
      <c r="K57" s="950">
        <f>'45'!AQ86</f>
        <v>7339570.4123233045</v>
      </c>
      <c r="L57" s="528">
        <f>'45'!AR86</f>
        <v>3343918.6442091125</v>
      </c>
      <c r="M57" s="950">
        <f>'45'!AS86</f>
        <v>1073052.2525636274</v>
      </c>
      <c r="N57" s="528">
        <f>'45'!AT86</f>
        <v>510154.10159601521</v>
      </c>
      <c r="O57" s="155"/>
      <c r="P57" s="156" t="s">
        <v>2252</v>
      </c>
      <c r="Q57" s="155"/>
      <c r="R57" s="165"/>
      <c r="S57" s="950">
        <f>'45'!AU86</f>
        <v>131124.7025400422</v>
      </c>
      <c r="T57" s="950">
        <f>'45'!AV86</f>
        <v>134666.1841450223</v>
      </c>
      <c r="U57" s="950">
        <f>'45'!AW86</f>
        <v>145173.35501168654</v>
      </c>
      <c r="V57" s="950">
        <f>'45'!AX86</f>
        <v>40971.106020595784</v>
      </c>
      <c r="W57" s="950">
        <f>'45'!AY86</f>
        <v>110962.8032502654</v>
      </c>
      <c r="X57" s="950">
        <f>'45'!AZ86</f>
        <v>989243.37024736521</v>
      </c>
      <c r="Y57" s="950">
        <f>'45'!BA86</f>
        <v>96389.211637587636</v>
      </c>
      <c r="Z57" s="950">
        <f>'45'!BB86</f>
        <v>253256.63708169249</v>
      </c>
      <c r="AA57" s="950">
        <f>'45'!BC86</f>
        <v>3839.0798453564462</v>
      </c>
      <c r="AB57" s="950">
        <f>'45'!BD86</f>
        <v>928138.09283348324</v>
      </c>
      <c r="AC57" s="950">
        <f>'45'!BE86</f>
        <v>467007.94533040619</v>
      </c>
      <c r="AE57" s="725"/>
      <c r="AF57" s="725"/>
    </row>
    <row r="58" spans="1:41" ht="14.1" customHeight="1">
      <c r="A58" s="3094" t="s">
        <v>356</v>
      </c>
      <c r="B58" s="3094"/>
      <c r="C58" s="3094"/>
      <c r="D58" s="723"/>
      <c r="E58" s="181"/>
      <c r="F58" s="950"/>
      <c r="G58" s="950"/>
      <c r="H58" s="950"/>
      <c r="I58" s="950"/>
      <c r="J58" s="950"/>
      <c r="K58" s="950"/>
      <c r="L58" s="950"/>
      <c r="M58" s="950"/>
      <c r="N58" s="528"/>
      <c r="O58" s="3094" t="s">
        <v>356</v>
      </c>
      <c r="P58" s="3094"/>
      <c r="Q58" s="3094"/>
      <c r="R58" s="162"/>
      <c r="S58" s="950"/>
      <c r="T58" s="950"/>
      <c r="U58" s="950"/>
      <c r="V58" s="950"/>
      <c r="W58" s="950"/>
      <c r="X58" s="950"/>
      <c r="Y58" s="950"/>
      <c r="Z58" s="950"/>
      <c r="AA58" s="950"/>
      <c r="AB58" s="950"/>
      <c r="AC58" s="950"/>
      <c r="AE58" s="725"/>
      <c r="AF58" s="725"/>
    </row>
    <row r="59" spans="1:41" ht="14.1" customHeight="1">
      <c r="A59" s="166"/>
      <c r="B59" s="156" t="s">
        <v>2224</v>
      </c>
      <c r="C59" s="166"/>
      <c r="D59" s="723"/>
      <c r="E59" s="181">
        <f>'45'!AK87</f>
        <v>2818.0325449276593</v>
      </c>
      <c r="F59" s="950">
        <f>'45'!AL87</f>
        <v>2408.6236372114126</v>
      </c>
      <c r="G59" s="950">
        <f>'45'!AM87</f>
        <v>2050.1040251110785</v>
      </c>
      <c r="H59" s="950">
        <f>'45'!AN87</f>
        <v>150.97656372578419</v>
      </c>
      <c r="I59" s="950">
        <f>'45'!AO87</f>
        <v>0.19948576949419175</v>
      </c>
      <c r="J59" s="950">
        <f>'45'!AP87</f>
        <v>127.34074448870093</v>
      </c>
      <c r="K59" s="950">
        <f>'45'!AQ87</f>
        <v>1771.5872311270989</v>
      </c>
      <c r="L59" s="528">
        <f>'45'!AR87</f>
        <v>358.51961210033312</v>
      </c>
      <c r="M59" s="950">
        <f>'45'!AS87</f>
        <v>313.51804179464034</v>
      </c>
      <c r="N59" s="528">
        <f>'45'!AT87</f>
        <v>2.2806011400641051</v>
      </c>
      <c r="O59" s="166"/>
      <c r="P59" s="156" t="s">
        <v>2233</v>
      </c>
      <c r="Q59" s="166"/>
      <c r="R59" s="162"/>
      <c r="S59" s="950">
        <f>'45'!AU87</f>
        <v>0.56113877409675228</v>
      </c>
      <c r="T59" s="950">
        <f>'45'!AV87</f>
        <v>168.46163794486924</v>
      </c>
      <c r="U59" s="950">
        <f>'45'!AW87</f>
        <v>116.8915862389117</v>
      </c>
      <c r="V59" s="950">
        <f>'45'!AX87</f>
        <v>24.62725266788037</v>
      </c>
      <c r="W59" s="950">
        <f>'45'!AY87</f>
        <v>0.69582502881795349</v>
      </c>
      <c r="X59" s="950">
        <f>'45'!AZ87</f>
        <v>7.2504592085196062</v>
      </c>
      <c r="Y59" s="950">
        <f>'45'!BA87</f>
        <v>0</v>
      </c>
      <c r="Z59" s="969">
        <f>'45'!BB87</f>
        <v>0</v>
      </c>
      <c r="AA59" s="950">
        <f>'45'!BC87</f>
        <v>0</v>
      </c>
      <c r="AB59" s="950">
        <f>'45'!BD87</f>
        <v>37.751111097173194</v>
      </c>
      <c r="AC59" s="950">
        <f>'45'!BE87</f>
        <v>409.40890771624669</v>
      </c>
      <c r="AE59" s="725"/>
      <c r="AF59" s="725"/>
    </row>
    <row r="60" spans="1:41" ht="14.1" customHeight="1">
      <c r="A60" s="166"/>
      <c r="B60" s="156" t="s">
        <v>2349</v>
      </c>
      <c r="C60" s="166"/>
      <c r="D60" s="723"/>
      <c r="E60" s="181">
        <f>'45'!AK88</f>
        <v>7914.4235868984342</v>
      </c>
      <c r="F60" s="950">
        <f>'45'!AL88</f>
        <v>6748.2566930742505</v>
      </c>
      <c r="G60" s="950">
        <f>'45'!AM88</f>
        <v>5598.4873235144478</v>
      </c>
      <c r="H60" s="950">
        <f>'45'!AN88</f>
        <v>287.08833714562519</v>
      </c>
      <c r="I60" s="969">
        <f>'45'!AO88</f>
        <v>1.1147721463224527</v>
      </c>
      <c r="J60" s="950">
        <f>'45'!AP88</f>
        <v>590.52709276957387</v>
      </c>
      <c r="K60" s="950">
        <f>'45'!AQ88</f>
        <v>4719.7571214529271</v>
      </c>
      <c r="L60" s="528">
        <f>'45'!AR88</f>
        <v>1149.769369559802</v>
      </c>
      <c r="M60" s="950">
        <f>'45'!AS88</f>
        <v>781.37663405971296</v>
      </c>
      <c r="N60" s="528">
        <f>'45'!AT88</f>
        <v>45.067095795789434</v>
      </c>
      <c r="O60" s="166"/>
      <c r="P60" s="156" t="s">
        <v>2204</v>
      </c>
      <c r="Q60" s="166"/>
      <c r="R60" s="162"/>
      <c r="S60" s="950">
        <f>'45'!AU88</f>
        <v>3.7396513536318299</v>
      </c>
      <c r="T60" s="950">
        <f>'45'!AV88</f>
        <v>442.24748025188063</v>
      </c>
      <c r="U60" s="950">
        <f>'45'!AW88</f>
        <v>249.21407514989014</v>
      </c>
      <c r="V60" s="950">
        <f>'45'!AX88</f>
        <v>38.053530439473363</v>
      </c>
      <c r="W60" s="950">
        <f>'45'!AY88</f>
        <v>3.0548010690474019</v>
      </c>
      <c r="X60" s="950">
        <f>'45'!AZ88</f>
        <v>19.60039270538147</v>
      </c>
      <c r="Y60" s="950">
        <f>'45'!BA88</f>
        <v>0</v>
      </c>
      <c r="Z60" s="950">
        <f>'45'!BB88</f>
        <v>0</v>
      </c>
      <c r="AA60" s="950">
        <f>'45'!BC88</f>
        <v>2.8428741228210801E-2</v>
      </c>
      <c r="AB60" s="950">
        <f>'45'!BD88</f>
        <v>348.7639140534796</v>
      </c>
      <c r="AC60" s="950">
        <f>'45'!BE88</f>
        <v>1166.1668938241842</v>
      </c>
      <c r="AE60" s="725"/>
      <c r="AF60" s="725"/>
    </row>
    <row r="61" spans="1:41" ht="14.1" customHeight="1">
      <c r="A61" s="155"/>
      <c r="B61" s="156" t="s">
        <v>2205</v>
      </c>
      <c r="C61" s="155"/>
      <c r="D61" s="983"/>
      <c r="E61" s="181">
        <f>'45'!AK89</f>
        <v>14199.851625622519</v>
      </c>
      <c r="F61" s="950">
        <f>'45'!AL89</f>
        <v>11507.877050192985</v>
      </c>
      <c r="G61" s="950">
        <f>'45'!AM89</f>
        <v>9409.6362744923263</v>
      </c>
      <c r="H61" s="950">
        <f>'45'!AN89</f>
        <v>587.59400438407181</v>
      </c>
      <c r="I61" s="950">
        <f>'45'!AO89</f>
        <v>45.114851488265707</v>
      </c>
      <c r="J61" s="950">
        <f>'45'!AP89</f>
        <v>1058.4509481122268</v>
      </c>
      <c r="K61" s="950">
        <f>'45'!AQ89</f>
        <v>7718.4764705077632</v>
      </c>
      <c r="L61" s="528">
        <f>'45'!AR89</f>
        <v>2098.2407757006572</v>
      </c>
      <c r="M61" s="950">
        <f>'45'!AS89</f>
        <v>1320.1203887334359</v>
      </c>
      <c r="N61" s="528">
        <f>'45'!AT89</f>
        <v>123.47643998527249</v>
      </c>
      <c r="O61" s="155"/>
      <c r="P61" s="156" t="s">
        <v>2205</v>
      </c>
      <c r="Q61" s="155"/>
      <c r="R61" s="165"/>
      <c r="S61" s="950">
        <f>'45'!AU89</f>
        <v>64.380017308937113</v>
      </c>
      <c r="T61" s="950">
        <f>'45'!AV89</f>
        <v>599.92988780866108</v>
      </c>
      <c r="U61" s="950">
        <f>'45'!AW89</f>
        <v>490.8142197042248</v>
      </c>
      <c r="V61" s="950">
        <f>'45'!AX89</f>
        <v>41.519823926340052</v>
      </c>
      <c r="W61" s="950">
        <f>'45'!AY89</f>
        <v>0</v>
      </c>
      <c r="X61" s="950">
        <f>'45'!AZ89</f>
        <v>3.6732357139201408</v>
      </c>
      <c r="Y61" s="950">
        <f>'45'!BA89</f>
        <v>0</v>
      </c>
      <c r="Z61" s="950">
        <f>'45'!BB89</f>
        <v>0</v>
      </c>
      <c r="AA61" s="950">
        <f>'45'!BC89</f>
        <v>0.82268156050807584</v>
      </c>
      <c r="AB61" s="950">
        <f>'45'!BD89</f>
        <v>773.62446969279245</v>
      </c>
      <c r="AC61" s="950">
        <f>'45'!BE89</f>
        <v>2691.9745754295354</v>
      </c>
      <c r="AE61" s="725"/>
      <c r="AF61" s="725"/>
    </row>
    <row r="62" spans="1:41" ht="14.1" customHeight="1">
      <c r="A62" s="155"/>
      <c r="B62" s="156" t="s">
        <v>2230</v>
      </c>
      <c r="C62" s="155"/>
      <c r="D62" s="983"/>
      <c r="E62" s="181">
        <f>'45'!AK90</f>
        <v>31736.141055269793</v>
      </c>
      <c r="F62" s="950">
        <f>'45'!AL90</f>
        <v>26277.73435105546</v>
      </c>
      <c r="G62" s="950">
        <f>'45'!AM90</f>
        <v>22241.332860717204</v>
      </c>
      <c r="H62" s="950">
        <f>'45'!AN90</f>
        <v>1164.0464686661619</v>
      </c>
      <c r="I62" s="950">
        <f>'45'!AO90</f>
        <v>192.25150575067966</v>
      </c>
      <c r="J62" s="950">
        <f>'45'!AP90</f>
        <v>6074.4228147832373</v>
      </c>
      <c r="K62" s="950">
        <f>'45'!AQ90</f>
        <v>14810.612071517115</v>
      </c>
      <c r="L62" s="528">
        <f>'45'!AR90</f>
        <v>4036.4014903382599</v>
      </c>
      <c r="M62" s="950">
        <f>'45'!AS90</f>
        <v>1959.5937447916151</v>
      </c>
      <c r="N62" s="528">
        <f>'45'!AT90</f>
        <v>279.9586390109618</v>
      </c>
      <c r="O62" s="155"/>
      <c r="P62" s="156" t="s">
        <v>2611</v>
      </c>
      <c r="Q62" s="155"/>
      <c r="R62" s="165"/>
      <c r="S62" s="950">
        <f>'45'!AU90</f>
        <v>146.59207234781655</v>
      </c>
      <c r="T62" s="950">
        <f>'45'!AV90</f>
        <v>639.93561839398819</v>
      </c>
      <c r="U62" s="950">
        <f>'45'!AW90</f>
        <v>594.49820620681692</v>
      </c>
      <c r="V62" s="950">
        <f>'45'!AX90</f>
        <v>266.45208858958688</v>
      </c>
      <c r="W62" s="950">
        <f>'45'!AY90</f>
        <v>32.157120242445878</v>
      </c>
      <c r="X62" s="950">
        <f>'45'!AZ90</f>
        <v>163.93672427304284</v>
      </c>
      <c r="Y62" s="950">
        <f>'45'!BA90</f>
        <v>0.29864470336195942</v>
      </c>
      <c r="Z62" s="950">
        <f>'45'!BB90</f>
        <v>41.897416540201625</v>
      </c>
      <c r="AA62" s="950">
        <f>'45'!BC90</f>
        <v>5.7031239139918721</v>
      </c>
      <c r="AB62" s="950">
        <f>'45'!BD90</f>
        <v>1864.9718361160478</v>
      </c>
      <c r="AC62" s="950">
        <f>'45'!BE90</f>
        <v>5500.3041207545375</v>
      </c>
      <c r="AE62" s="725"/>
      <c r="AF62" s="725"/>
    </row>
    <row r="63" spans="1:41" ht="14.1" customHeight="1">
      <c r="A63" s="155"/>
      <c r="B63" s="156" t="s">
        <v>2253</v>
      </c>
      <c r="C63" s="155"/>
      <c r="D63" s="983"/>
      <c r="E63" s="181">
        <f>'45'!AK91</f>
        <v>72047.692241997313</v>
      </c>
      <c r="F63" s="950">
        <f>'45'!AL91</f>
        <v>61877.178526791169</v>
      </c>
      <c r="G63" s="950">
        <f>'45'!AM91</f>
        <v>51809.138742348514</v>
      </c>
      <c r="H63" s="950">
        <f>'45'!AN91</f>
        <v>2639.6288579889278</v>
      </c>
      <c r="I63" s="950">
        <f>'45'!AO91</f>
        <v>227.26376117800251</v>
      </c>
      <c r="J63" s="950">
        <f>'45'!AP91</f>
        <v>19435.250510822014</v>
      </c>
      <c r="K63" s="950">
        <f>'45'!AQ91</f>
        <v>29506.995612359566</v>
      </c>
      <c r="L63" s="528">
        <f>'45'!AR91</f>
        <v>10068.039784442646</v>
      </c>
      <c r="M63" s="950">
        <f>'45'!AS91</f>
        <v>5101.2451130109357</v>
      </c>
      <c r="N63" s="528">
        <f>'45'!AT91</f>
        <v>1176.5540746347131</v>
      </c>
      <c r="O63" s="155"/>
      <c r="P63" s="156" t="s">
        <v>2192</v>
      </c>
      <c r="Q63" s="155"/>
      <c r="R63" s="165"/>
      <c r="S63" s="950">
        <f>'45'!AU91</f>
        <v>541.21186974336104</v>
      </c>
      <c r="T63" s="950">
        <f>'45'!AV91</f>
        <v>1433.0561760640114</v>
      </c>
      <c r="U63" s="950">
        <f>'45'!AW91</f>
        <v>1567.6365387293329</v>
      </c>
      <c r="V63" s="950">
        <f>'45'!AX91</f>
        <v>291.17184863921653</v>
      </c>
      <c r="W63" s="950">
        <f>'45'!AY91</f>
        <v>91.614605200301426</v>
      </c>
      <c r="X63" s="950">
        <f>'45'!AZ91</f>
        <v>449.00974488887738</v>
      </c>
      <c r="Y63" s="950">
        <f>'45'!BA91</f>
        <v>0.42887991649992191</v>
      </c>
      <c r="Z63" s="950">
        <f>'45'!BB91</f>
        <v>455.67514581914645</v>
      </c>
      <c r="AA63" s="950">
        <f>'45'!BC91</f>
        <v>0.46784324773563662</v>
      </c>
      <c r="AB63" s="950">
        <f>'45'!BD91</f>
        <v>4061.2130575594542</v>
      </c>
      <c r="AC63" s="950">
        <f>'45'!BE91</f>
        <v>10626.188861025306</v>
      </c>
      <c r="AE63" s="725"/>
      <c r="AF63" s="725"/>
    </row>
    <row r="64" spans="1:41" ht="14.1" customHeight="1">
      <c r="A64" s="155"/>
      <c r="B64" s="156" t="s">
        <v>2287</v>
      </c>
      <c r="C64" s="155"/>
      <c r="D64" s="983"/>
      <c r="E64" s="181">
        <f>'45'!AK92</f>
        <v>177233.76008226644</v>
      </c>
      <c r="F64" s="950">
        <f>'45'!AL92</f>
        <v>156613.47077863544</v>
      </c>
      <c r="G64" s="950">
        <f>'45'!AM92</f>
        <v>135915.16411808599</v>
      </c>
      <c r="H64" s="950">
        <f>'45'!AN92</f>
        <v>10502.289120403559</v>
      </c>
      <c r="I64" s="950">
        <f>'45'!AO92</f>
        <v>2578.988307954191</v>
      </c>
      <c r="J64" s="950">
        <f>'45'!AP92</f>
        <v>56227.01424200843</v>
      </c>
      <c r="K64" s="950">
        <f>'45'!AQ92</f>
        <v>66606.872447719812</v>
      </c>
      <c r="L64" s="528">
        <f>'45'!AR92</f>
        <v>20698.306660549464</v>
      </c>
      <c r="M64" s="950">
        <f>'45'!AS92</f>
        <v>11934.278859989487</v>
      </c>
      <c r="N64" s="528">
        <f>'45'!AT92</f>
        <v>5015.1763264554702</v>
      </c>
      <c r="O64" s="155"/>
      <c r="P64" s="156" t="s">
        <v>2475</v>
      </c>
      <c r="Q64" s="155"/>
      <c r="R64" s="165"/>
      <c r="S64" s="950">
        <f>'45'!AU92</f>
        <v>1358.1271623688799</v>
      </c>
      <c r="T64" s="950">
        <f>'45'!AV92</f>
        <v>2181.2853211111133</v>
      </c>
      <c r="U64" s="950">
        <f>'45'!AW92</f>
        <v>2441.7362948339742</v>
      </c>
      <c r="V64" s="950">
        <f>'45'!AX92</f>
        <v>750.39537472997642</v>
      </c>
      <c r="W64" s="950">
        <f>'45'!AY92</f>
        <v>187.55838049007434</v>
      </c>
      <c r="X64" s="950">
        <f>'45'!AZ92</f>
        <v>899.87601712957121</v>
      </c>
      <c r="Y64" s="950">
        <f>'45'!BA92</f>
        <v>17.68982227073797</v>
      </c>
      <c r="Z64" s="950">
        <f>'45'!BB92</f>
        <v>237.77458779313474</v>
      </c>
      <c r="AA64" s="950">
        <f>'45'!BC92</f>
        <v>9.5461647712529505</v>
      </c>
      <c r="AB64" s="950">
        <f>'45'!BD92</f>
        <v>7599.1412085952797</v>
      </c>
      <c r="AC64" s="950">
        <f>'45'!BE92</f>
        <v>20858.063891424168</v>
      </c>
      <c r="AE64" s="725"/>
      <c r="AF64" s="725"/>
    </row>
    <row r="65" spans="1:32" ht="14.1" customHeight="1">
      <c r="A65" s="155"/>
      <c r="B65" s="156" t="s">
        <v>2235</v>
      </c>
      <c r="C65" s="155"/>
      <c r="D65" s="983"/>
      <c r="E65" s="181">
        <f>'45'!AK93</f>
        <v>391125.43978851318</v>
      </c>
      <c r="F65" s="950">
        <f>'45'!AL93</f>
        <v>359230.97746232123</v>
      </c>
      <c r="G65" s="950">
        <f>'45'!AM93</f>
        <v>318517.45123152639</v>
      </c>
      <c r="H65" s="950">
        <f>'45'!AN93</f>
        <v>24583.26587743072</v>
      </c>
      <c r="I65" s="950">
        <f>'45'!AO93</f>
        <v>12762.432987313712</v>
      </c>
      <c r="J65" s="950">
        <f>'45'!AP93</f>
        <v>152943.84807825691</v>
      </c>
      <c r="K65" s="950">
        <f>'45'!AQ93</f>
        <v>128227.90428852513</v>
      </c>
      <c r="L65" s="528">
        <f>'45'!AR93</f>
        <v>40713.526230795018</v>
      </c>
      <c r="M65" s="950">
        <f>'45'!AS93</f>
        <v>26454.307281699374</v>
      </c>
      <c r="N65" s="528">
        <f>'45'!AT93</f>
        <v>14357.67590711849</v>
      </c>
      <c r="O65" s="155"/>
      <c r="P65" s="156" t="s">
        <v>2235</v>
      </c>
      <c r="Q65" s="155"/>
      <c r="R65" s="165"/>
      <c r="S65" s="950">
        <f>'45'!AU93</f>
        <v>2372.5914353984294</v>
      </c>
      <c r="T65" s="950">
        <f>'45'!AV93</f>
        <v>1862.4748730685217</v>
      </c>
      <c r="U65" s="950">
        <f>'45'!AW93</f>
        <v>6023.3690242418188</v>
      </c>
      <c r="V65" s="950">
        <f>'45'!AX93</f>
        <v>735.39708281009393</v>
      </c>
      <c r="W65" s="950">
        <f>'45'!AY93</f>
        <v>1102.7989590620327</v>
      </c>
      <c r="X65" s="950">
        <f>'45'!AZ93</f>
        <v>2025.235943811359</v>
      </c>
      <c r="Y65" s="950">
        <f>'45'!BA93</f>
        <v>30.202109735656215</v>
      </c>
      <c r="Z65" s="950">
        <f>'45'!BB93</f>
        <v>102.40570453357981</v>
      </c>
      <c r="AA65" s="950">
        <f>'45'!BC93</f>
        <v>138.86522994686408</v>
      </c>
      <c r="AB65" s="950">
        <f>'45'!BD93</f>
        <v>11962.509961068179</v>
      </c>
      <c r="AC65" s="950">
        <f>'45'!BE93</f>
        <v>31996.868030725349</v>
      </c>
      <c r="AE65" s="725"/>
      <c r="AF65" s="725"/>
    </row>
    <row r="66" spans="1:32" ht="14.1" customHeight="1">
      <c r="A66" s="155"/>
      <c r="B66" s="156" t="s">
        <v>2250</v>
      </c>
      <c r="C66" s="155"/>
      <c r="D66" s="983"/>
      <c r="E66" s="181">
        <f>'45'!AK94</f>
        <v>693568.16148791753</v>
      </c>
      <c r="F66" s="950">
        <f>'45'!AL94</f>
        <v>655659.3600192942</v>
      </c>
      <c r="G66" s="950">
        <f>'45'!AM94</f>
        <v>581403.11693779414</v>
      </c>
      <c r="H66" s="950">
        <f>'45'!AN94</f>
        <v>36934.491590096884</v>
      </c>
      <c r="I66" s="950">
        <f>'45'!AO94</f>
        <v>6867.5892394075418</v>
      </c>
      <c r="J66" s="950">
        <f>'45'!AP94</f>
        <v>318798.52462034527</v>
      </c>
      <c r="K66" s="950">
        <f>'45'!AQ94</f>
        <v>218802.51148794423</v>
      </c>
      <c r="L66" s="528">
        <f>'45'!AR94</f>
        <v>74256.24308150055</v>
      </c>
      <c r="M66" s="950">
        <f>'45'!AS94</f>
        <v>29606.860258410376</v>
      </c>
      <c r="N66" s="528">
        <f>'45'!AT94</f>
        <v>14901.499927064135</v>
      </c>
      <c r="O66" s="155"/>
      <c r="P66" s="156" t="s">
        <v>2771</v>
      </c>
      <c r="Q66" s="155"/>
      <c r="R66" s="165"/>
      <c r="S66" s="950">
        <f>'45'!AU94</f>
        <v>3830.4171209258898</v>
      </c>
      <c r="T66" s="950">
        <f>'45'!AV94</f>
        <v>2507.5802006574972</v>
      </c>
      <c r="U66" s="950">
        <f>'45'!AW94</f>
        <v>4459.73440996916</v>
      </c>
      <c r="V66" s="950">
        <f>'45'!AX94</f>
        <v>1735.4965942082797</v>
      </c>
      <c r="W66" s="950">
        <f>'45'!AY94</f>
        <v>2172.1320055854135</v>
      </c>
      <c r="X66" s="950">
        <f>'45'!AZ94</f>
        <v>13980.826887920064</v>
      </c>
      <c r="Y66" s="950">
        <f>'45'!BA94</f>
        <v>559.72044259008578</v>
      </c>
      <c r="Z66" s="950">
        <f>'45'!BB94</f>
        <v>5594.6598208748264</v>
      </c>
      <c r="AA66" s="950">
        <f>'45'!BC94</f>
        <v>218.27689906128424</v>
      </c>
      <c r="AB66" s="950">
        <f>'45'!BD94</f>
        <v>24295.898772643905</v>
      </c>
      <c r="AC66" s="950">
        <f>'45'!BE94</f>
        <v>43503.461289497995</v>
      </c>
      <c r="AE66" s="725"/>
      <c r="AF66" s="725"/>
    </row>
    <row r="67" spans="1:32" ht="14.1" customHeight="1">
      <c r="A67" s="155"/>
      <c r="B67" s="156" t="s">
        <v>2772</v>
      </c>
      <c r="C67" s="155"/>
      <c r="D67" s="983"/>
      <c r="E67" s="181">
        <f>'45'!AK95</f>
        <v>1710863.0025395032</v>
      </c>
      <c r="F67" s="950">
        <f>'45'!AL95</f>
        <v>1624707.0176232092</v>
      </c>
      <c r="G67" s="950">
        <f>'45'!AM95</f>
        <v>1442027.5233835136</v>
      </c>
      <c r="H67" s="950">
        <f>'45'!AN95</f>
        <v>88823.753484798566</v>
      </c>
      <c r="I67" s="950">
        <f>'45'!AO95</f>
        <v>13650.530694459214</v>
      </c>
      <c r="J67" s="950">
        <f>'45'!AP95</f>
        <v>850352.9834091129</v>
      </c>
      <c r="K67" s="950">
        <f>'45'!AQ95</f>
        <v>489200.25579514302</v>
      </c>
      <c r="L67" s="528">
        <f>'45'!AR95</f>
        <v>182679.49423969578</v>
      </c>
      <c r="M67" s="950">
        <f>'45'!AS95</f>
        <v>70736.944774575211</v>
      </c>
      <c r="N67" s="528">
        <f>'45'!AT95</f>
        <v>34029.65868323735</v>
      </c>
      <c r="O67" s="155"/>
      <c r="P67" s="156" t="s">
        <v>2254</v>
      </c>
      <c r="Q67" s="155"/>
      <c r="R67" s="165"/>
      <c r="S67" s="950">
        <f>'45'!AU95</f>
        <v>10001.539280264107</v>
      </c>
      <c r="T67" s="950">
        <f>'45'!AV95</f>
        <v>4553.4687296921857</v>
      </c>
      <c r="U67" s="950">
        <f>'45'!AW95</f>
        <v>11344.650963168991</v>
      </c>
      <c r="V67" s="950">
        <f>'45'!AX95</f>
        <v>10480.182455683827</v>
      </c>
      <c r="W67" s="950">
        <f>'45'!AY95</f>
        <v>327.44466252875196</v>
      </c>
      <c r="X67" s="950">
        <f>'45'!AZ95</f>
        <v>53068.512673801801</v>
      </c>
      <c r="Y67" s="950">
        <f>'45'!BA95</f>
        <v>157.23410913377859</v>
      </c>
      <c r="Z67" s="950">
        <f>'45'!BB95</f>
        <v>4535.1722628269163</v>
      </c>
      <c r="AA67" s="950">
        <f>'45'!BC95</f>
        <v>130.74042456096456</v>
      </c>
      <c r="AB67" s="950">
        <f>'45'!BD95</f>
        <v>54050.889994797079</v>
      </c>
      <c r="AC67" s="950">
        <f>'45'!BE95</f>
        <v>90691.157179120477</v>
      </c>
      <c r="AE67" s="725"/>
      <c r="AF67" s="725"/>
    </row>
    <row r="68" spans="1:32" ht="14.1" customHeight="1" thickBot="1">
      <c r="A68" s="2891"/>
      <c r="B68" s="170" t="s">
        <v>2288</v>
      </c>
      <c r="C68" s="2891"/>
      <c r="D68" s="1031"/>
      <c r="E68" s="200">
        <f>'45'!AK96</f>
        <v>8467430.8065919522</v>
      </c>
      <c r="F68" s="531">
        <f>'45'!AL96</f>
        <v>8195558.8039859515</v>
      </c>
      <c r="G68" s="531">
        <f>'45'!AM96</f>
        <v>6898998.4413507488</v>
      </c>
      <c r="H68" s="531">
        <f>'45'!AN96</f>
        <v>226883.81316465861</v>
      </c>
      <c r="I68" s="531">
        <f>'45'!AO96</f>
        <v>120897.35961684189</v>
      </c>
      <c r="J68" s="531">
        <f>'45'!AP96</f>
        <v>4040138.6537556979</v>
      </c>
      <c r="K68" s="531">
        <f>'45'!AQ96</f>
        <v>2511078.614813549</v>
      </c>
      <c r="L68" s="531">
        <f>'45'!AR96</f>
        <v>1296560.3626352043</v>
      </c>
      <c r="M68" s="531">
        <f>'45'!AS96</f>
        <v>340353.82573161065</v>
      </c>
      <c r="N68" s="531">
        <f>'45'!AT96</f>
        <v>167115.76837218626</v>
      </c>
      <c r="O68" s="2891"/>
      <c r="P68" s="170" t="s">
        <v>2288</v>
      </c>
      <c r="Q68" s="2891"/>
      <c r="R68" s="171"/>
      <c r="S68" s="531">
        <f>'45'!AU96</f>
        <v>59023.567601267576</v>
      </c>
      <c r="T68" s="531">
        <f>'45'!AV96</f>
        <v>21479.127813895491</v>
      </c>
      <c r="U68" s="531">
        <f>'45'!AW96</f>
        <v>41848.013037272358</v>
      </c>
      <c r="V68" s="531">
        <f>'45'!AX96</f>
        <v>22047.005953074487</v>
      </c>
      <c r="W68" s="531">
        <f>'45'!AY96</f>
        <v>28840.342953914569</v>
      </c>
      <c r="X68" s="531">
        <f>'45'!AZ96</f>
        <v>336652.08335671824</v>
      </c>
      <c r="Y68" s="531">
        <f>'45'!BA96</f>
        <v>17949.441816634091</v>
      </c>
      <c r="Z68" s="531">
        <f>'45'!BB96</f>
        <v>104890.08309200399</v>
      </c>
      <c r="AA68" s="531">
        <f>'45'!BC96</f>
        <v>1167.8300525278032</v>
      </c>
      <c r="AB68" s="531">
        <f>'45'!BD96</f>
        <v>495547.09858570923</v>
      </c>
      <c r="AC68" s="531">
        <f>'45'!BE96</f>
        <v>376762.08569800307</v>
      </c>
      <c r="AE68" s="725"/>
      <c r="AF68" s="725"/>
    </row>
    <row r="69" spans="1:32" s="1075" customFormat="1" ht="14.1" customHeight="1">
      <c r="A69" s="3301"/>
      <c r="B69" s="3301"/>
      <c r="C69" s="3301"/>
      <c r="D69" s="3301"/>
      <c r="E69" s="3301"/>
      <c r="F69" s="3301"/>
      <c r="G69" s="3301"/>
      <c r="H69" s="3301"/>
      <c r="I69" s="1074"/>
      <c r="L69" s="1076"/>
      <c r="M69" s="1076"/>
      <c r="N69" s="1076"/>
      <c r="O69" s="3251"/>
      <c r="P69" s="3251"/>
      <c r="Q69" s="3251"/>
      <c r="R69" s="3251"/>
      <c r="S69" s="3251"/>
      <c r="T69" s="3251"/>
      <c r="U69" s="3251"/>
      <c r="V69" s="3251"/>
      <c r="W69" s="3251"/>
      <c r="X69" s="3251"/>
      <c r="Y69" s="3251"/>
      <c r="Z69" s="3251"/>
      <c r="AA69" s="3251"/>
      <c r="AB69" s="3251"/>
      <c r="AC69" s="3300"/>
    </row>
    <row r="70" spans="1:32" ht="12.75" customHeight="1">
      <c r="K70" s="325"/>
      <c r="L70" s="325"/>
      <c r="M70" s="325"/>
      <c r="N70" s="1035"/>
      <c r="Q70" s="453"/>
      <c r="R70" s="173"/>
      <c r="AC70" s="173"/>
    </row>
    <row r="71" spans="1:32">
      <c r="L71" s="325"/>
      <c r="M71" s="325"/>
    </row>
    <row r="72" spans="1:32">
      <c r="L72" s="325"/>
      <c r="M72" s="325"/>
    </row>
    <row r="73" spans="1:32" ht="15">
      <c r="A73" s="173"/>
      <c r="B73" s="173"/>
      <c r="C73" s="173"/>
      <c r="D73" s="173"/>
      <c r="L73" s="325"/>
      <c r="M73" s="325"/>
      <c r="O73" s="173"/>
      <c r="P73" s="173"/>
      <c r="Q73" s="173"/>
      <c r="R73" s="173"/>
    </row>
    <row r="74" spans="1:32" ht="15">
      <c r="A74" s="173"/>
      <c r="B74" s="173"/>
      <c r="C74" s="173"/>
      <c r="D74" s="173"/>
      <c r="L74" s="325"/>
      <c r="M74" s="325"/>
      <c r="O74" s="173"/>
      <c r="P74" s="173"/>
      <c r="Q74" s="173"/>
      <c r="R74" s="173"/>
    </row>
    <row r="75" spans="1:32" ht="15">
      <c r="A75" s="173"/>
      <c r="B75" s="173"/>
      <c r="C75" s="173"/>
      <c r="D75" s="173"/>
      <c r="L75" s="325"/>
      <c r="M75" s="325"/>
      <c r="O75" s="173"/>
      <c r="P75" s="173"/>
      <c r="Q75" s="173"/>
      <c r="R75" s="173"/>
    </row>
    <row r="76" spans="1:32" ht="15">
      <c r="A76" s="173"/>
      <c r="B76" s="173"/>
      <c r="C76" s="173"/>
      <c r="D76" s="173"/>
      <c r="L76" s="325"/>
      <c r="M76" s="325"/>
      <c r="O76" s="173"/>
      <c r="P76" s="173"/>
      <c r="Q76" s="173"/>
      <c r="R76" s="173"/>
    </row>
    <row r="77" spans="1:32" ht="15">
      <c r="A77" s="173"/>
      <c r="B77" s="173"/>
      <c r="C77" s="173"/>
      <c r="D77" s="173"/>
      <c r="L77" s="325"/>
      <c r="M77" s="325"/>
      <c r="O77" s="173"/>
      <c r="P77" s="173"/>
      <c r="Q77" s="173"/>
      <c r="R77" s="173"/>
    </row>
    <row r="78" spans="1:32" ht="15">
      <c r="A78" s="173"/>
      <c r="B78" s="173"/>
      <c r="C78" s="173"/>
      <c r="D78" s="173"/>
      <c r="L78" s="325"/>
      <c r="M78" s="325"/>
      <c r="O78" s="173"/>
      <c r="P78" s="173"/>
      <c r="Q78" s="173"/>
      <c r="R78" s="173"/>
    </row>
    <row r="79" spans="1:32" ht="15">
      <c r="A79" s="173"/>
      <c r="B79" s="173"/>
      <c r="C79" s="173"/>
      <c r="D79" s="173"/>
      <c r="L79" s="325"/>
      <c r="M79" s="325"/>
      <c r="O79" s="173"/>
      <c r="P79" s="173"/>
      <c r="Q79" s="173"/>
      <c r="R79" s="173"/>
    </row>
    <row r="80" spans="1:32" ht="15">
      <c r="A80" s="173"/>
      <c r="B80" s="173"/>
      <c r="C80" s="173"/>
      <c r="D80" s="173"/>
      <c r="L80" s="325"/>
      <c r="M80" s="325"/>
      <c r="O80" s="173"/>
      <c r="P80" s="173"/>
      <c r="Q80" s="173"/>
      <c r="R80" s="173"/>
    </row>
    <row r="81" spans="1:18" ht="15">
      <c r="A81" s="173"/>
      <c r="B81" s="173"/>
      <c r="C81" s="173"/>
      <c r="D81" s="173"/>
      <c r="L81" s="325"/>
      <c r="M81" s="325"/>
      <c r="O81" s="173"/>
      <c r="P81" s="173"/>
      <c r="Q81" s="173"/>
      <c r="R81" s="173"/>
    </row>
    <row r="82" spans="1:18" ht="15">
      <c r="A82" s="173"/>
      <c r="B82" s="173"/>
      <c r="C82" s="173"/>
      <c r="D82" s="173"/>
      <c r="L82" s="325"/>
      <c r="M82" s="325"/>
      <c r="O82" s="173"/>
      <c r="P82" s="173"/>
      <c r="Q82" s="173"/>
      <c r="R82" s="173"/>
    </row>
  </sheetData>
  <mergeCells count="82">
    <mergeCell ref="G3:H3"/>
    <mergeCell ref="I3:K3"/>
    <mergeCell ref="X69:AC69"/>
    <mergeCell ref="A1:H1"/>
    <mergeCell ref="I1:N1"/>
    <mergeCell ref="P1:W1"/>
    <mergeCell ref="A3:C5"/>
    <mergeCell ref="E3:E5"/>
    <mergeCell ref="F3:F5"/>
    <mergeCell ref="L3:N3"/>
    <mergeCell ref="O3:Q5"/>
    <mergeCell ref="S3:AB3"/>
    <mergeCell ref="G4:G5"/>
    <mergeCell ref="H4:H5"/>
    <mergeCell ref="I4:I5"/>
    <mergeCell ref="Z4:Z5"/>
    <mergeCell ref="AA4:AA5"/>
    <mergeCell ref="AB4:AB5"/>
    <mergeCell ref="AC3:AC5"/>
    <mergeCell ref="J4:J5"/>
    <mergeCell ref="K4:K5"/>
    <mergeCell ref="L4:L5"/>
    <mergeCell ref="M4:N4"/>
    <mergeCell ref="S4:W4"/>
    <mergeCell ref="O6:Q6"/>
    <mergeCell ref="Y4:Y5"/>
    <mergeCell ref="A6:C6"/>
    <mergeCell ref="A10:C10"/>
    <mergeCell ref="O10:Q10"/>
    <mergeCell ref="A7:C7"/>
    <mergeCell ref="O7:Q7"/>
    <mergeCell ref="X4:X5"/>
    <mergeCell ref="A11:C11"/>
    <mergeCell ref="O11:Q11"/>
    <mergeCell ref="A8:C8"/>
    <mergeCell ref="O8:Q8"/>
    <mergeCell ref="A9:C9"/>
    <mergeCell ref="O9:Q9"/>
    <mergeCell ref="A12:C12"/>
    <mergeCell ref="O12:Q12"/>
    <mergeCell ref="A13:C13"/>
    <mergeCell ref="O13:Q13"/>
    <mergeCell ref="A14:C14"/>
    <mergeCell ref="O14:Q14"/>
    <mergeCell ref="A15:C15"/>
    <mergeCell ref="O15:Q15"/>
    <mergeCell ref="A16:C16"/>
    <mergeCell ref="O16:Q16"/>
    <mergeCell ref="A17:C17"/>
    <mergeCell ref="O17:Q17"/>
    <mergeCell ref="A18:C18"/>
    <mergeCell ref="O18:Q18"/>
    <mergeCell ref="A19:C19"/>
    <mergeCell ref="O19:Q19"/>
    <mergeCell ref="A20:C20"/>
    <mergeCell ref="O20:Q20"/>
    <mergeCell ref="A21:C21"/>
    <mergeCell ref="O21:Q21"/>
    <mergeCell ref="A22:D22"/>
    <mergeCell ref="A23:D23"/>
    <mergeCell ref="A24:D24"/>
    <mergeCell ref="O22:R22"/>
    <mergeCell ref="O23:R23"/>
    <mergeCell ref="O24:R24"/>
    <mergeCell ref="A29:C29"/>
    <mergeCell ref="O29:Q29"/>
    <mergeCell ref="A25:D25"/>
    <mergeCell ref="A26:D26"/>
    <mergeCell ref="O25:R25"/>
    <mergeCell ref="O26:R26"/>
    <mergeCell ref="A27:D27"/>
    <mergeCell ref="O27:R27"/>
    <mergeCell ref="A28:D28"/>
    <mergeCell ref="O28:R28"/>
    <mergeCell ref="O69:W69"/>
    <mergeCell ref="A36:C36"/>
    <mergeCell ref="O36:Q36"/>
    <mergeCell ref="A47:C47"/>
    <mergeCell ref="O47:Q47"/>
    <mergeCell ref="A58:C58"/>
    <mergeCell ref="O58:Q58"/>
    <mergeCell ref="A69:H69"/>
  </mergeCells>
  <phoneticPr fontId="6"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3" manualBreakCount="3">
    <brk id="8" max="68" man="1"/>
    <brk id="14" max="68" man="1"/>
    <brk id="23" max="68"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98"/>
  <sheetViews>
    <sheetView view="pageBreakPreview" zoomScaleNormal="50" zoomScaleSheetLayoutView="100" workbookViewId="0">
      <selection activeCell="F30" sqref="F30"/>
    </sheetView>
  </sheetViews>
  <sheetFormatPr defaultColWidth="9.140625" defaultRowHeight="15.75"/>
  <cols>
    <col min="1" max="1" width="2.28515625" style="452" customWidth="1"/>
    <col min="2" max="2" width="18.7109375" style="452" customWidth="1"/>
    <col min="3" max="3" width="2.28515625" style="452" customWidth="1"/>
    <col min="4" max="4" width="1.7109375" style="453" customWidth="1"/>
    <col min="5" max="8" width="18.140625" style="173" customWidth="1"/>
    <col min="9" max="13" width="16.28515625" style="173" customWidth="1"/>
    <col min="14" max="14" width="16.28515625" style="325" customWidth="1"/>
    <col min="15" max="15" width="2.28515625" style="452" customWidth="1"/>
    <col min="16" max="16" width="18.7109375" style="452" customWidth="1"/>
    <col min="17" max="17" width="2.28515625" style="452" customWidth="1"/>
    <col min="18" max="18" width="1.7109375" style="453" customWidth="1"/>
    <col min="19" max="23" width="14.5703125" style="173" customWidth="1"/>
    <col min="24" max="28" width="16.28515625" style="173" customWidth="1"/>
    <col min="29" max="29" width="16.28515625" style="325" customWidth="1"/>
    <col min="30" max="74" width="8.42578125" style="173" customWidth="1"/>
    <col min="75" max="75" width="10.28515625" style="173" bestFit="1" customWidth="1"/>
    <col min="76" max="76" width="10.42578125" style="173" bestFit="1" customWidth="1"/>
    <col min="77" max="16384" width="9.140625" style="173"/>
  </cols>
  <sheetData>
    <row r="1" spans="1:37" s="849" customFormat="1" ht="35.1" customHeight="1">
      <c r="A1" s="3338" t="s">
        <v>1550</v>
      </c>
      <c r="B1" s="3338"/>
      <c r="C1" s="3338"/>
      <c r="D1" s="3338"/>
      <c r="E1" s="3338"/>
      <c r="F1" s="3338"/>
      <c r="G1" s="3338"/>
      <c r="H1" s="3338"/>
      <c r="I1" s="3339" t="s">
        <v>469</v>
      </c>
      <c r="J1" s="3339"/>
      <c r="K1" s="3339"/>
      <c r="L1" s="3339"/>
      <c r="M1" s="3339"/>
      <c r="N1" s="3339"/>
      <c r="O1" s="1012"/>
      <c r="P1" s="3338" t="s">
        <v>1550</v>
      </c>
      <c r="Q1" s="3338"/>
      <c r="R1" s="3338"/>
      <c r="S1" s="3338"/>
      <c r="T1" s="3338"/>
      <c r="U1" s="3338"/>
      <c r="V1" s="3338"/>
      <c r="W1" s="3338"/>
      <c r="X1" s="848" t="s">
        <v>470</v>
      </c>
      <c r="Y1" s="848"/>
      <c r="Z1" s="848"/>
      <c r="AB1" s="848"/>
      <c r="AC1" s="1013"/>
      <c r="AD1" s="1014"/>
      <c r="AE1" s="1014"/>
    </row>
    <row r="2" spans="1:37" ht="15" customHeight="1" thickBot="1">
      <c r="A2" s="173"/>
      <c r="B2" s="831"/>
      <c r="C2" s="831"/>
      <c r="D2" s="832"/>
      <c r="G2" s="850"/>
      <c r="H2" s="850"/>
      <c r="I2" s="850"/>
      <c r="J2" s="850"/>
      <c r="K2" s="850"/>
      <c r="L2" s="850"/>
      <c r="M2" s="850"/>
      <c r="N2" s="1015" t="s">
        <v>494</v>
      </c>
      <c r="O2" s="173"/>
      <c r="P2" s="1016"/>
      <c r="Q2" s="831"/>
      <c r="R2" s="832"/>
      <c r="Z2" s="1017"/>
      <c r="AC2" s="978" t="s">
        <v>494</v>
      </c>
    </row>
    <row r="3" spans="1:37" s="926" customFormat="1" ht="20.100000000000001" customHeight="1">
      <c r="A3" s="3661" t="s">
        <v>2705</v>
      </c>
      <c r="B3" s="3661"/>
      <c r="C3" s="3661"/>
      <c r="D3" s="1018"/>
      <c r="E3" s="3664" t="s">
        <v>2706</v>
      </c>
      <c r="F3" s="3664" t="s">
        <v>2668</v>
      </c>
      <c r="G3" s="3667" t="s">
        <v>2669</v>
      </c>
      <c r="H3" s="3668"/>
      <c r="I3" s="3687" t="s">
        <v>722</v>
      </c>
      <c r="J3" s="3687"/>
      <c r="K3" s="3688"/>
      <c r="L3" s="3667" t="s">
        <v>2707</v>
      </c>
      <c r="M3" s="3668"/>
      <c r="N3" s="3668"/>
      <c r="O3" s="3661" t="s">
        <v>2708</v>
      </c>
      <c r="P3" s="3661"/>
      <c r="Q3" s="3661"/>
      <c r="R3" s="1019"/>
      <c r="S3" s="3667" t="s">
        <v>2709</v>
      </c>
      <c r="T3" s="3668"/>
      <c r="U3" s="3668"/>
      <c r="V3" s="3668"/>
      <c r="W3" s="3668"/>
      <c r="X3" s="3668"/>
      <c r="Y3" s="3668"/>
      <c r="Z3" s="3668"/>
      <c r="AA3" s="3668"/>
      <c r="AB3" s="3669"/>
      <c r="AC3" s="3307" t="s">
        <v>4132</v>
      </c>
      <c r="AD3" s="1020"/>
    </row>
    <row r="4" spans="1:37" s="926" customFormat="1" ht="20.100000000000001" customHeight="1">
      <c r="A4" s="3662"/>
      <c r="B4" s="3662"/>
      <c r="C4" s="3662"/>
      <c r="D4" s="923"/>
      <c r="E4" s="3665"/>
      <c r="F4" s="3665"/>
      <c r="G4" s="3670" t="s">
        <v>2673</v>
      </c>
      <c r="H4" s="3670" t="s">
        <v>2711</v>
      </c>
      <c r="I4" s="3673" t="s">
        <v>2675</v>
      </c>
      <c r="J4" s="3286" t="s">
        <v>522</v>
      </c>
      <c r="K4" s="3674" t="s">
        <v>2676</v>
      </c>
      <c r="L4" s="3670" t="s">
        <v>2712</v>
      </c>
      <c r="M4" s="3675" t="s">
        <v>2713</v>
      </c>
      <c r="N4" s="3676"/>
      <c r="O4" s="3662"/>
      <c r="P4" s="3662"/>
      <c r="Q4" s="3662"/>
      <c r="R4" s="1020"/>
      <c r="S4" s="3677" t="s">
        <v>2714</v>
      </c>
      <c r="T4" s="3678"/>
      <c r="U4" s="3678"/>
      <c r="V4" s="3678"/>
      <c r="W4" s="3679"/>
      <c r="X4" s="3689" t="s">
        <v>2715</v>
      </c>
      <c r="Y4" s="3292" t="s">
        <v>518</v>
      </c>
      <c r="Z4" s="3691" t="s">
        <v>2716</v>
      </c>
      <c r="AA4" s="3670" t="s">
        <v>2682</v>
      </c>
      <c r="AB4" s="3670" t="s">
        <v>2683</v>
      </c>
      <c r="AC4" s="3308"/>
      <c r="AD4" s="1020"/>
    </row>
    <row r="5" spans="1:37" s="1020" customFormat="1" ht="39.950000000000003" customHeight="1">
      <c r="A5" s="3663"/>
      <c r="B5" s="3663"/>
      <c r="C5" s="3663"/>
      <c r="D5" s="927"/>
      <c r="E5" s="3666"/>
      <c r="F5" s="3666"/>
      <c r="G5" s="3666"/>
      <c r="H5" s="3666"/>
      <c r="I5" s="3673"/>
      <c r="J5" s="3287"/>
      <c r="K5" s="3674"/>
      <c r="L5" s="3666"/>
      <c r="M5" s="1021" t="s">
        <v>2717</v>
      </c>
      <c r="N5" s="1022" t="s">
        <v>2718</v>
      </c>
      <c r="O5" s="3663"/>
      <c r="P5" s="3663"/>
      <c r="Q5" s="3663"/>
      <c r="R5" s="927"/>
      <c r="S5" s="1021" t="s">
        <v>2719</v>
      </c>
      <c r="T5" s="1021" t="s">
        <v>2720</v>
      </c>
      <c r="U5" s="1021" t="s">
        <v>2721</v>
      </c>
      <c r="V5" s="1021" t="s">
        <v>2722</v>
      </c>
      <c r="W5" s="1023" t="s">
        <v>2723</v>
      </c>
      <c r="X5" s="3690"/>
      <c r="Y5" s="3293"/>
      <c r="Z5" s="3309"/>
      <c r="AA5" s="3666"/>
      <c r="AB5" s="3666"/>
      <c r="AC5" s="3309"/>
    </row>
    <row r="6" spans="1:37" s="725" customFormat="1" ht="18" hidden="1" customHeight="1">
      <c r="A6" s="3333" t="s">
        <v>2540</v>
      </c>
      <c r="B6" s="3333"/>
      <c r="C6" s="3333"/>
      <c r="D6" s="162"/>
      <c r="E6" s="858">
        <v>884014361</v>
      </c>
      <c r="F6" s="859"/>
      <c r="G6" s="859">
        <v>816615772</v>
      </c>
      <c r="H6" s="859">
        <v>37601085</v>
      </c>
      <c r="I6" s="859">
        <v>19002633</v>
      </c>
      <c r="J6" s="859">
        <v>217723483</v>
      </c>
      <c r="K6" s="859">
        <v>322802954</v>
      </c>
      <c r="L6" s="859"/>
      <c r="M6" s="859">
        <v>115159176</v>
      </c>
      <c r="N6" s="859">
        <v>38654505</v>
      </c>
      <c r="O6" s="3333" t="s">
        <v>2540</v>
      </c>
      <c r="P6" s="3333"/>
      <c r="Q6" s="3333"/>
      <c r="R6" s="162"/>
      <c r="S6" s="858">
        <v>13161363.5</v>
      </c>
      <c r="T6" s="859">
        <v>9300868.9700000007</v>
      </c>
      <c r="U6" s="859">
        <v>24730148.800000001</v>
      </c>
      <c r="V6" s="859">
        <v>14357118.5</v>
      </c>
      <c r="W6" s="859">
        <v>14955171</v>
      </c>
      <c r="X6" s="1024" t="s">
        <v>3</v>
      </c>
      <c r="Y6" s="1024"/>
      <c r="Z6" s="859">
        <v>9054729</v>
      </c>
      <c r="AA6" s="1024" t="s">
        <v>3</v>
      </c>
      <c r="AB6" s="492">
        <v>104326441</v>
      </c>
      <c r="AC6" s="859">
        <v>76453319</v>
      </c>
    </row>
    <row r="7" spans="1:37" s="725" customFormat="1" ht="18" hidden="1" customHeight="1">
      <c r="A7" s="3094" t="s">
        <v>2300</v>
      </c>
      <c r="B7" s="3094"/>
      <c r="C7" s="3094"/>
      <c r="D7" s="162"/>
      <c r="E7" s="724">
        <v>1212122873.0867617</v>
      </c>
      <c r="F7" s="492"/>
      <c r="G7" s="492">
        <v>1151826185.799772</v>
      </c>
      <c r="H7" s="492">
        <v>61627792.47016219</v>
      </c>
      <c r="I7" s="492">
        <v>25981233.91723733</v>
      </c>
      <c r="J7" s="492">
        <v>414187546.63982821</v>
      </c>
      <c r="K7" s="492">
        <v>358867629.20500857</v>
      </c>
      <c r="L7" s="492"/>
      <c r="M7" s="492">
        <v>128972230.68458322</v>
      </c>
      <c r="N7" s="492">
        <v>65227930.940402821</v>
      </c>
      <c r="O7" s="3094" t="s">
        <v>2300</v>
      </c>
      <c r="P7" s="3094"/>
      <c r="Q7" s="3094"/>
      <c r="R7" s="162"/>
      <c r="S7" s="724">
        <v>14934836.423175786</v>
      </c>
      <c r="T7" s="492">
        <v>8358378.8585563535</v>
      </c>
      <c r="U7" s="492">
        <v>20710325.182485808</v>
      </c>
      <c r="V7" s="492">
        <v>6131037.8917467138</v>
      </c>
      <c r="W7" s="492">
        <v>13399372.418269351</v>
      </c>
      <c r="X7" s="1024" t="s">
        <v>3</v>
      </c>
      <c r="Y7" s="1024"/>
      <c r="Z7" s="492">
        <v>18379616.300594278</v>
      </c>
      <c r="AA7" s="492">
        <v>210348.96994636179</v>
      </c>
      <c r="AB7" s="492">
        <v>162189752.88295099</v>
      </c>
      <c r="AC7" s="492">
        <v>78676303.587583244</v>
      </c>
    </row>
    <row r="8" spans="1:37" s="725" customFormat="1" ht="18" hidden="1" customHeight="1">
      <c r="A8" s="3094" t="s">
        <v>2357</v>
      </c>
      <c r="B8" s="3094"/>
      <c r="C8" s="3094"/>
      <c r="D8" s="162"/>
      <c r="E8" s="724" t="e">
        <f>G8+#REF!-#REF!</f>
        <v>#REF!</v>
      </c>
      <c r="F8" s="492"/>
      <c r="G8" s="492" t="e">
        <f>H8+M8+#REF!</f>
        <v>#REF!</v>
      </c>
      <c r="H8" s="492">
        <v>33961983</v>
      </c>
      <c r="I8" s="492">
        <v>12274553</v>
      </c>
      <c r="J8" s="492">
        <v>331576729</v>
      </c>
      <c r="K8" s="492">
        <v>271779495</v>
      </c>
      <c r="L8" s="492"/>
      <c r="M8" s="492">
        <v>281966764</v>
      </c>
      <c r="N8" s="492">
        <v>82824847</v>
      </c>
      <c r="O8" s="3094" t="s">
        <v>2357</v>
      </c>
      <c r="P8" s="3094"/>
      <c r="Q8" s="3094"/>
      <c r="R8" s="162"/>
      <c r="S8" s="724">
        <v>15951384</v>
      </c>
      <c r="T8" s="492">
        <v>12407920</v>
      </c>
      <c r="U8" s="492">
        <v>114995367.11999992</v>
      </c>
      <c r="V8" s="492">
        <v>30836771.879999924</v>
      </c>
      <c r="W8" s="492">
        <v>24950474</v>
      </c>
      <c r="X8" s="1024" t="s">
        <v>48</v>
      </c>
      <c r="Y8" s="1024"/>
      <c r="Z8" s="492">
        <v>1099915</v>
      </c>
      <c r="AA8" s="1024" t="s">
        <v>48</v>
      </c>
      <c r="AB8" s="492">
        <v>6398044</v>
      </c>
      <c r="AC8" s="492">
        <v>11727329</v>
      </c>
    </row>
    <row r="9" spans="1:37" s="725" customFormat="1" ht="18" hidden="1" customHeight="1">
      <c r="A9" s="3094" t="s">
        <v>2724</v>
      </c>
      <c r="B9" s="3094"/>
      <c r="C9" s="3094"/>
      <c r="D9" s="162"/>
      <c r="E9" s="724">
        <v>887937777.42154884</v>
      </c>
      <c r="F9" s="492"/>
      <c r="G9" s="599">
        <v>868414421.03194356</v>
      </c>
      <c r="H9" s="492">
        <v>52581956.153102256</v>
      </c>
      <c r="I9" s="492">
        <v>10688689.552511062</v>
      </c>
      <c r="J9" s="492">
        <v>276449626.26490414</v>
      </c>
      <c r="K9" s="492">
        <v>307812038.4449591</v>
      </c>
      <c r="L9" s="492"/>
      <c r="M9" s="492">
        <v>121604697.7510175</v>
      </c>
      <c r="N9" s="492">
        <v>54210746.42529235</v>
      </c>
      <c r="O9" s="3094" t="s">
        <v>2691</v>
      </c>
      <c r="P9" s="3094"/>
      <c r="Q9" s="3094"/>
      <c r="R9" s="162"/>
      <c r="S9" s="724">
        <v>9975501.050405724</v>
      </c>
      <c r="T9" s="492">
        <v>7094721.0586746205</v>
      </c>
      <c r="U9" s="492">
        <v>19192127.933018804</v>
      </c>
      <c r="V9" s="492">
        <v>23702336.870805494</v>
      </c>
      <c r="W9" s="492">
        <v>7167053.1466036355</v>
      </c>
      <c r="X9" s="1024" t="s">
        <v>405</v>
      </c>
      <c r="Y9" s="1024"/>
      <c r="Z9" s="492">
        <v>37167437.464967608</v>
      </c>
      <c r="AA9" s="492">
        <v>262211.26621657744</v>
      </c>
      <c r="AB9" s="492">
        <v>99277412.865450189</v>
      </c>
      <c r="AC9" s="492">
        <v>56690793.854573004</v>
      </c>
    </row>
    <row r="10" spans="1:37" s="725" customFormat="1" ht="18" hidden="1" customHeight="1">
      <c r="A10" s="3094" t="s">
        <v>2303</v>
      </c>
      <c r="B10" s="3094"/>
      <c r="C10" s="3094"/>
      <c r="D10" s="162"/>
      <c r="E10" s="981">
        <v>1094008385.2415526</v>
      </c>
      <c r="F10" s="599"/>
      <c r="G10" s="599">
        <v>1050978800.6989181</v>
      </c>
      <c r="H10" s="492">
        <v>141809653.47389013</v>
      </c>
      <c r="I10" s="492">
        <v>20316280.878726214</v>
      </c>
      <c r="J10" s="492">
        <v>296025460.82286692</v>
      </c>
      <c r="K10" s="492">
        <v>359036850.71176863</v>
      </c>
      <c r="L10" s="492"/>
      <c r="M10" s="492">
        <v>118356200.48719232</v>
      </c>
      <c r="N10" s="492">
        <v>56668654.987001732</v>
      </c>
      <c r="O10" s="3094" t="s">
        <v>2303</v>
      </c>
      <c r="P10" s="3094"/>
      <c r="Q10" s="3094"/>
      <c r="R10" s="162"/>
      <c r="S10" s="724">
        <v>18549099.55864086</v>
      </c>
      <c r="T10" s="492">
        <v>7603529.6621497804</v>
      </c>
      <c r="U10" s="492">
        <v>21131095.142126884</v>
      </c>
      <c r="V10" s="492">
        <v>7135229.0334181515</v>
      </c>
      <c r="W10" s="492">
        <v>7268592.103854835</v>
      </c>
      <c r="X10" s="492">
        <v>57305211.741886877</v>
      </c>
      <c r="Y10" s="492"/>
      <c r="Z10" s="492">
        <v>13287577.505359702</v>
      </c>
      <c r="AA10" s="492">
        <v>200175.56460030255</v>
      </c>
      <c r="AB10" s="492">
        <v>57928967.017986692</v>
      </c>
      <c r="AC10" s="492">
        <v>56317162.047994226</v>
      </c>
    </row>
    <row r="11" spans="1:37" s="725" customFormat="1" ht="18" hidden="1" customHeight="1">
      <c r="A11" s="3094" t="s">
        <v>2304</v>
      </c>
      <c r="B11" s="3094"/>
      <c r="C11" s="3094"/>
      <c r="D11" s="162"/>
      <c r="E11" s="981">
        <v>1104507474.4175601</v>
      </c>
      <c r="F11" s="599"/>
      <c r="G11" s="583">
        <v>1067995063.900094</v>
      </c>
      <c r="H11" s="154">
        <v>83545723.626557037</v>
      </c>
      <c r="I11" s="154">
        <v>16213505.051686004</v>
      </c>
      <c r="J11" s="154">
        <v>331835129.9245007</v>
      </c>
      <c r="K11" s="154">
        <v>412671969.48914409</v>
      </c>
      <c r="L11" s="154"/>
      <c r="M11" s="154">
        <v>106821589.75731826</v>
      </c>
      <c r="N11" s="492">
        <v>51170554.744952828</v>
      </c>
      <c r="O11" s="3094" t="s">
        <v>2324</v>
      </c>
      <c r="P11" s="3094"/>
      <c r="Q11" s="3094"/>
      <c r="R11" s="162"/>
      <c r="S11" s="154">
        <v>11038304.911934117</v>
      </c>
      <c r="T11" s="154">
        <v>6102262.1218957547</v>
      </c>
      <c r="U11" s="154">
        <v>21675359.431122921</v>
      </c>
      <c r="V11" s="154">
        <v>5090005.8642972233</v>
      </c>
      <c r="W11" s="154">
        <v>11745102.683115313</v>
      </c>
      <c r="X11" s="154">
        <v>60633284.890478961</v>
      </c>
      <c r="Y11" s="154"/>
      <c r="Z11" s="154">
        <v>17578264.539178129</v>
      </c>
      <c r="AA11" s="154">
        <v>260847.84887009184</v>
      </c>
      <c r="AB11" s="154">
        <v>56013013.311539777</v>
      </c>
      <c r="AC11" s="492">
        <v>54090675.056642227</v>
      </c>
    </row>
    <row r="12" spans="1:37" s="725" customFormat="1" ht="18" hidden="1" customHeight="1">
      <c r="A12" s="3094" t="s">
        <v>2385</v>
      </c>
      <c r="B12" s="3094"/>
      <c r="C12" s="3094"/>
      <c r="D12" s="162"/>
      <c r="E12" s="981">
        <v>1110604457.444062</v>
      </c>
      <c r="F12" s="599"/>
      <c r="G12" s="583">
        <v>1067774924.8796263</v>
      </c>
      <c r="H12" s="154">
        <v>59000259.028558321</v>
      </c>
      <c r="I12" s="154">
        <v>22343556.438847698</v>
      </c>
      <c r="J12" s="154">
        <v>368720316.52669519</v>
      </c>
      <c r="K12" s="154">
        <v>390060743.2673859</v>
      </c>
      <c r="L12" s="154"/>
      <c r="M12" s="154">
        <v>106536985.83278736</v>
      </c>
      <c r="N12" s="492">
        <v>59212231.787924983</v>
      </c>
      <c r="O12" s="3094" t="s">
        <v>2725</v>
      </c>
      <c r="P12" s="3094"/>
      <c r="Q12" s="3094"/>
      <c r="R12" s="162"/>
      <c r="S12" s="154">
        <v>13264109.14223442</v>
      </c>
      <c r="T12" s="154">
        <v>6443666.8464137558</v>
      </c>
      <c r="U12" s="154">
        <v>16799833.136507984</v>
      </c>
      <c r="V12" s="154">
        <v>5424305.6061611259</v>
      </c>
      <c r="W12" s="154">
        <v>5392839.3135451013</v>
      </c>
      <c r="X12" s="154">
        <v>64287966.028651543</v>
      </c>
      <c r="Y12" s="154"/>
      <c r="Z12" s="154">
        <v>22632996.930729311</v>
      </c>
      <c r="AA12" s="154">
        <v>218282.99935192775</v>
      </c>
      <c r="AB12" s="154">
        <v>56606814.757348619</v>
      </c>
      <c r="AC12" s="492">
        <v>65462529.495163396</v>
      </c>
      <c r="AF12" s="1025"/>
      <c r="AG12" s="1025"/>
      <c r="AH12" s="1025"/>
      <c r="AI12" s="1025"/>
    </row>
    <row r="13" spans="1:37" s="725" customFormat="1" ht="18" hidden="1" customHeight="1">
      <c r="A13" s="3094" t="s">
        <v>2386</v>
      </c>
      <c r="B13" s="3094"/>
      <c r="C13" s="3094"/>
      <c r="D13" s="162"/>
      <c r="E13" s="981" t="e">
        <f>G13+#REF!-#REF!</f>
        <v>#REF!</v>
      </c>
      <c r="F13" s="599"/>
      <c r="G13" s="599" t="e">
        <f>H13+M13+#REF!</f>
        <v>#REF!</v>
      </c>
      <c r="H13" s="154">
        <v>100844952.89743455</v>
      </c>
      <c r="I13" s="154">
        <v>25986855.63521735</v>
      </c>
      <c r="J13" s="599">
        <v>914634281.11362004</v>
      </c>
      <c r="K13" s="154">
        <v>486464462.78955406</v>
      </c>
      <c r="L13" s="154"/>
      <c r="M13" s="154">
        <v>116949264.61592844</v>
      </c>
      <c r="N13" s="492">
        <f>$M$13*AK12</f>
        <v>0</v>
      </c>
      <c r="O13" s="3094" t="s">
        <v>2363</v>
      </c>
      <c r="P13" s="3094"/>
      <c r="Q13" s="3094"/>
      <c r="R13" s="162"/>
      <c r="S13" s="154">
        <f>$M$13*AP12</f>
        <v>0</v>
      </c>
      <c r="T13" s="154">
        <f>$M$13*AQ12</f>
        <v>0</v>
      </c>
      <c r="U13" s="154">
        <f>$M$13*AR12</f>
        <v>0</v>
      </c>
      <c r="V13" s="154">
        <f>$M$13*AS12</f>
        <v>0</v>
      </c>
      <c r="W13" s="154">
        <f>$M$13*AT12</f>
        <v>0</v>
      </c>
      <c r="X13" s="154" t="e">
        <f>#REF!*AV12</f>
        <v>#REF!</v>
      </c>
      <c r="Y13" s="154"/>
      <c r="Z13" s="154">
        <v>18015436.703935511</v>
      </c>
      <c r="AA13" s="154" t="e">
        <f>#REF!*AW12</f>
        <v>#REF!</v>
      </c>
      <c r="AB13" s="154" t="e">
        <f>#REF!*AX12</f>
        <v>#REF!</v>
      </c>
      <c r="AC13" s="492">
        <v>66151616.111287139</v>
      </c>
    </row>
    <row r="14" spans="1:37" s="725" customFormat="1" ht="18" hidden="1" customHeight="1">
      <c r="A14" s="3094" t="s">
        <v>2365</v>
      </c>
      <c r="B14" s="3094"/>
      <c r="C14" s="3094"/>
      <c r="D14" s="162"/>
      <c r="E14" s="981" t="e">
        <f>G14+#REF!-#REF!</f>
        <v>#REF!</v>
      </c>
      <c r="F14" s="599"/>
      <c r="G14" s="599" t="e">
        <f>H14+M14+#REF!</f>
        <v>#REF!</v>
      </c>
      <c r="H14" s="154">
        <v>111412676.0663711</v>
      </c>
      <c r="I14" s="154">
        <v>26885846.774998259</v>
      </c>
      <c r="J14" s="599">
        <v>1010956523.6246958</v>
      </c>
      <c r="K14" s="154">
        <v>422334669.7564373</v>
      </c>
      <c r="L14" s="154"/>
      <c r="M14" s="154">
        <v>111247566.83664586</v>
      </c>
      <c r="N14" s="492">
        <v>56983589.463435084</v>
      </c>
      <c r="O14" s="3094" t="s">
        <v>2387</v>
      </c>
      <c r="P14" s="3094"/>
      <c r="Q14" s="3094"/>
      <c r="R14" s="162"/>
      <c r="S14" s="154">
        <v>15717939.441044308</v>
      </c>
      <c r="T14" s="154">
        <v>5911868.4290939057</v>
      </c>
      <c r="U14" s="154">
        <v>20333112.367328353</v>
      </c>
      <c r="V14" s="154">
        <v>5258720.9123024298</v>
      </c>
      <c r="W14" s="154">
        <v>7042336.2234417666</v>
      </c>
      <c r="X14" s="154">
        <v>78557811.34831892</v>
      </c>
      <c r="Y14" s="154"/>
      <c r="Z14" s="154">
        <v>23694823.365513492</v>
      </c>
      <c r="AA14" s="154">
        <v>623278.33891770453</v>
      </c>
      <c r="AB14" s="154">
        <v>47260530.524241075</v>
      </c>
      <c r="AC14" s="492">
        <v>72698499.859068632</v>
      </c>
    </row>
    <row r="15" spans="1:37" s="725" customFormat="1" ht="18" hidden="1" customHeight="1">
      <c r="A15" s="3094" t="s">
        <v>2367</v>
      </c>
      <c r="B15" s="3094"/>
      <c r="C15" s="3094"/>
      <c r="D15" s="162"/>
      <c r="E15" s="981" t="e">
        <f>G15+#REF!-#REF!</f>
        <v>#REF!</v>
      </c>
      <c r="F15" s="599"/>
      <c r="G15" s="599" t="e">
        <f>H15+M15+#REF!</f>
        <v>#REF!</v>
      </c>
      <c r="H15" s="492">
        <v>79016195.464908555</v>
      </c>
      <c r="I15" s="492">
        <v>24791256.296694715</v>
      </c>
      <c r="J15" s="599">
        <v>779494678.67999995</v>
      </c>
      <c r="K15" s="492">
        <v>446786704.6134361</v>
      </c>
      <c r="L15" s="492"/>
      <c r="M15" s="492">
        <v>98116735.727064326</v>
      </c>
      <c r="N15" s="492">
        <v>43800542.707088277</v>
      </c>
      <c r="O15" s="3094" t="s">
        <v>2367</v>
      </c>
      <c r="P15" s="3094"/>
      <c r="Q15" s="3094"/>
      <c r="R15" s="162"/>
      <c r="S15" s="724">
        <v>15799152.660084248</v>
      </c>
      <c r="T15" s="492">
        <v>6037330.6721937414</v>
      </c>
      <c r="U15" s="492">
        <v>21121820.533904478</v>
      </c>
      <c r="V15" s="492">
        <v>6447593.0833837194</v>
      </c>
      <c r="W15" s="492">
        <v>4910296.0704094805</v>
      </c>
      <c r="X15" s="154">
        <v>73091234.90766561</v>
      </c>
      <c r="Y15" s="154"/>
      <c r="Z15" s="492">
        <v>20053396.057071295</v>
      </c>
      <c r="AA15" s="492">
        <v>163944.0309401046</v>
      </c>
      <c r="AB15" s="492">
        <v>49902991.837127797</v>
      </c>
      <c r="AC15" s="492">
        <v>85637184.368471995</v>
      </c>
    </row>
    <row r="16" spans="1:37" s="725" customFormat="1" ht="17.25" hidden="1" customHeight="1">
      <c r="A16" s="3094" t="s">
        <v>2693</v>
      </c>
      <c r="B16" s="3094"/>
      <c r="C16" s="3094"/>
      <c r="D16" s="162"/>
      <c r="E16" s="583">
        <v>1677734614.1587782</v>
      </c>
      <c r="F16" s="583"/>
      <c r="G16" s="599">
        <v>1598848494.3334563</v>
      </c>
      <c r="H16" s="492">
        <v>63098015.97606001</v>
      </c>
      <c r="I16" s="492">
        <v>26089338.459277585</v>
      </c>
      <c r="J16" s="599">
        <v>881921579.78337991</v>
      </c>
      <c r="K16" s="492">
        <v>430666374.68759632</v>
      </c>
      <c r="L16" s="492"/>
      <c r="M16" s="492">
        <v>85089221.744109139</v>
      </c>
      <c r="N16" s="492">
        <v>37835957.86405126</v>
      </c>
      <c r="O16" s="3094" t="s">
        <v>2726</v>
      </c>
      <c r="P16" s="3094"/>
      <c r="Q16" s="3094"/>
      <c r="R16" s="162"/>
      <c r="S16" s="724">
        <v>10949731.279817685</v>
      </c>
      <c r="T16" s="492">
        <v>5866996.5075264461</v>
      </c>
      <c r="U16" s="492">
        <v>15282653.733954567</v>
      </c>
      <c r="V16" s="492">
        <v>9751950.1883288417</v>
      </c>
      <c r="W16" s="492">
        <v>5401932.170430324</v>
      </c>
      <c r="X16" s="154">
        <v>64510374.726414204</v>
      </c>
      <c r="Y16" s="154"/>
      <c r="Z16" s="492">
        <v>21200523.00912872</v>
      </c>
      <c r="AA16" s="492">
        <v>254261.95056054977</v>
      </c>
      <c r="AB16" s="492">
        <v>47219327.006057613</v>
      </c>
      <c r="AC16" s="492">
        <v>100086642.83445083</v>
      </c>
      <c r="AG16" s="979"/>
      <c r="AH16" s="979"/>
      <c r="AI16" s="979"/>
      <c r="AJ16" s="979"/>
      <c r="AK16" s="979"/>
    </row>
    <row r="17" spans="1:76" s="725" customFormat="1" ht="18" hidden="1" customHeight="1">
      <c r="A17" s="3094" t="s">
        <v>2727</v>
      </c>
      <c r="B17" s="3094"/>
      <c r="C17" s="3094"/>
      <c r="D17" s="162"/>
      <c r="E17" s="729">
        <v>1905911401.124707</v>
      </c>
      <c r="F17" s="729"/>
      <c r="G17" s="729">
        <v>1806885737.2984271</v>
      </c>
      <c r="H17" s="729">
        <v>56035079.219651394</v>
      </c>
      <c r="I17" s="729">
        <v>20293166.304085318</v>
      </c>
      <c r="J17" s="729">
        <v>1037285061.5019439</v>
      </c>
      <c r="K17" s="729">
        <v>479086108.43360746</v>
      </c>
      <c r="L17" s="729"/>
      <c r="M17" s="729">
        <v>91977373.63521269</v>
      </c>
      <c r="N17" s="729">
        <v>37361463.478440605</v>
      </c>
      <c r="O17" s="3094" t="s">
        <v>2728</v>
      </c>
      <c r="P17" s="3094"/>
      <c r="Q17" s="3094"/>
      <c r="R17" s="162"/>
      <c r="S17" s="729">
        <v>13292613.139906682</v>
      </c>
      <c r="T17" s="729">
        <v>6420277.4258636395</v>
      </c>
      <c r="U17" s="729">
        <v>17419931.859455429</v>
      </c>
      <c r="V17" s="729">
        <v>8291295.1321529215</v>
      </c>
      <c r="W17" s="729">
        <v>9191792.5993934143</v>
      </c>
      <c r="X17" s="640">
        <v>71156047.930085033</v>
      </c>
      <c r="Y17" s="640"/>
      <c r="Z17" s="729">
        <v>19532168.87302703</v>
      </c>
      <c r="AA17" s="729">
        <v>352436.01569032727</v>
      </c>
      <c r="AB17" s="729">
        <v>50700464.258149348</v>
      </c>
      <c r="AC17" s="729">
        <v>118557832.6993084</v>
      </c>
      <c r="AG17" s="1026"/>
      <c r="AH17" s="1026"/>
      <c r="AI17" s="980"/>
      <c r="AJ17" s="980"/>
      <c r="AK17" s="980"/>
    </row>
    <row r="18" spans="1:76" s="725" customFormat="1" ht="18" hidden="1" customHeight="1">
      <c r="A18" s="3094" t="s">
        <v>2729</v>
      </c>
      <c r="B18" s="3094"/>
      <c r="C18" s="3094"/>
      <c r="D18" s="162"/>
      <c r="E18" s="729" t="e">
        <f>G18+#REF!-#REF!</f>
        <v>#REF!</v>
      </c>
      <c r="F18" s="729"/>
      <c r="G18" s="729" t="e">
        <f>H18+L18+#REF!</f>
        <v>#REF!</v>
      </c>
      <c r="H18" s="729">
        <v>48134226.697586112</v>
      </c>
      <c r="I18" s="729">
        <v>21622586.778182603</v>
      </c>
      <c r="J18" s="729">
        <v>855876728.34116554</v>
      </c>
      <c r="K18" s="729">
        <v>396411361.1074006</v>
      </c>
      <c r="L18" s="729"/>
      <c r="M18" s="729">
        <v>79659450.429710269</v>
      </c>
      <c r="N18" s="729">
        <v>34041821.947817221</v>
      </c>
      <c r="O18" s="3094" t="s">
        <v>2729</v>
      </c>
      <c r="P18" s="3094"/>
      <c r="Q18" s="3094"/>
      <c r="R18" s="162"/>
      <c r="S18" s="729">
        <v>11347726.647405256</v>
      </c>
      <c r="T18" s="729">
        <v>5790568.5293154269</v>
      </c>
      <c r="U18" s="729">
        <v>14955011.081214637</v>
      </c>
      <c r="V18" s="729">
        <v>7876796.128277164</v>
      </c>
      <c r="W18" s="729">
        <v>5647526.0956805535</v>
      </c>
      <c r="X18" s="729">
        <v>60473264.517373003</v>
      </c>
      <c r="Y18" s="729"/>
      <c r="Z18" s="729">
        <v>11985785.796908749</v>
      </c>
      <c r="AA18" s="729">
        <v>263743.77673027688</v>
      </c>
      <c r="AB18" s="729">
        <v>44405753.044112645</v>
      </c>
      <c r="AC18" s="729">
        <v>80943746.709172249</v>
      </c>
      <c r="AJ18" s="1027"/>
      <c r="AL18" s="173"/>
    </row>
    <row r="19" spans="1:76" s="725" customFormat="1" ht="18" hidden="1" customHeight="1">
      <c r="A19" s="3094" t="s">
        <v>2697</v>
      </c>
      <c r="B19" s="3094"/>
      <c r="C19" s="3094"/>
      <c r="D19" s="162"/>
      <c r="E19" s="729">
        <v>1918058080.3343196</v>
      </c>
      <c r="F19" s="729"/>
      <c r="G19" s="729">
        <v>1829300639.4857309</v>
      </c>
      <c r="H19" s="729">
        <v>49794242.92041114</v>
      </c>
      <c r="I19" s="729">
        <v>29229771.450746041</v>
      </c>
      <c r="J19" s="729">
        <v>1052866166.4356915</v>
      </c>
      <c r="K19" s="729">
        <v>472049041.9864639</v>
      </c>
      <c r="L19" s="729"/>
      <c r="M19" s="729">
        <v>101921170.77994193</v>
      </c>
      <c r="N19" s="729">
        <v>41403783.888343148</v>
      </c>
      <c r="O19" s="3094" t="s">
        <v>2730</v>
      </c>
      <c r="P19" s="3094"/>
      <c r="Q19" s="3094"/>
      <c r="R19" s="162"/>
      <c r="S19" s="729">
        <v>15156975.946723636</v>
      </c>
      <c r="T19" s="729">
        <v>9113366.8013288975</v>
      </c>
      <c r="U19" s="729">
        <v>20670375.434653386</v>
      </c>
      <c r="V19" s="729">
        <v>9365918.2748927232</v>
      </c>
      <c r="W19" s="729">
        <v>6210750.434000113</v>
      </c>
      <c r="X19" s="640">
        <v>65709038.855836667</v>
      </c>
      <c r="Y19" s="640"/>
      <c r="Z19" s="729">
        <v>19616994.062205464</v>
      </c>
      <c r="AA19" s="729">
        <v>316509.0393580143</v>
      </c>
      <c r="AB19" s="729">
        <v>57414698.017272882</v>
      </c>
      <c r="AC19" s="729">
        <v>108374434.91079684</v>
      </c>
      <c r="AL19" s="173"/>
    </row>
    <row r="20" spans="1:76" s="725" customFormat="1" ht="18" hidden="1" customHeight="1">
      <c r="A20" s="3094" t="s">
        <v>2699</v>
      </c>
      <c r="B20" s="3094"/>
      <c r="C20" s="3094"/>
      <c r="D20" s="162"/>
      <c r="E20" s="729">
        <v>2003052329.1130536</v>
      </c>
      <c r="F20" s="729"/>
      <c r="G20" s="729">
        <v>1913570358.5609207</v>
      </c>
      <c r="H20" s="729">
        <v>33742597.498634771</v>
      </c>
      <c r="I20" s="729">
        <v>27969698.550922256</v>
      </c>
      <c r="J20" s="729">
        <v>1129104080.6300826</v>
      </c>
      <c r="K20" s="729">
        <v>501921760.24039036</v>
      </c>
      <c r="L20" s="729"/>
      <c r="M20" s="729">
        <v>100932770.33373679</v>
      </c>
      <c r="N20" s="729">
        <v>43865163.324620284</v>
      </c>
      <c r="O20" s="3094" t="s">
        <v>2731</v>
      </c>
      <c r="P20" s="3094"/>
      <c r="Q20" s="3094"/>
      <c r="R20" s="162"/>
      <c r="S20" s="729">
        <v>17703222.867415816</v>
      </c>
      <c r="T20" s="729">
        <v>8641480.5215690173</v>
      </c>
      <c r="U20" s="729">
        <v>18716342.829991616</v>
      </c>
      <c r="V20" s="729">
        <v>6071608.0709286798</v>
      </c>
      <c r="W20" s="729">
        <v>5934952.7192114126</v>
      </c>
      <c r="X20" s="640">
        <v>70314885.609816074</v>
      </c>
      <c r="Y20" s="640"/>
      <c r="Z20" s="729">
        <v>20882258.199627183</v>
      </c>
      <c r="AA20" s="729">
        <v>451146.73938871425</v>
      </c>
      <c r="AB20" s="729">
        <v>49133418.957960568</v>
      </c>
      <c r="AC20" s="729">
        <v>110364228.7517581</v>
      </c>
      <c r="AL20" s="173"/>
    </row>
    <row r="21" spans="1:76" s="725" customFormat="1" ht="18" hidden="1" customHeight="1">
      <c r="A21" s="3094" t="s">
        <v>2701</v>
      </c>
      <c r="B21" s="3094"/>
      <c r="C21" s="3094"/>
      <c r="D21" s="676"/>
      <c r="E21" s="729">
        <v>1698497265.2204101</v>
      </c>
      <c r="F21" s="729"/>
      <c r="G21" s="729">
        <v>1539118673.3509581</v>
      </c>
      <c r="H21" s="729">
        <v>50438539.856719755</v>
      </c>
      <c r="I21" s="729">
        <v>31515796.894087177</v>
      </c>
      <c r="J21" s="729">
        <v>677894624.52373517</v>
      </c>
      <c r="K21" s="729">
        <v>543696562.71023667</v>
      </c>
      <c r="L21" s="729"/>
      <c r="M21" s="729">
        <v>106637414.54177141</v>
      </c>
      <c r="N21" s="729">
        <v>46067162.217533678</v>
      </c>
      <c r="O21" s="3094" t="s">
        <v>2732</v>
      </c>
      <c r="P21" s="3094"/>
      <c r="Q21" s="3094"/>
      <c r="R21" s="676"/>
      <c r="S21" s="729">
        <v>17925174.73564985</v>
      </c>
      <c r="T21" s="729">
        <v>9105301.5176570937</v>
      </c>
      <c r="U21" s="729">
        <v>21594796.49224304</v>
      </c>
      <c r="V21" s="729">
        <v>5915853.4033916295</v>
      </c>
      <c r="W21" s="729">
        <v>6029126.1752961352</v>
      </c>
      <c r="X21" s="640">
        <v>76298958.686348259</v>
      </c>
      <c r="Y21" s="640"/>
      <c r="Z21" s="729">
        <v>20242838.479926176</v>
      </c>
      <c r="AA21" s="729">
        <v>347299.23651442106</v>
      </c>
      <c r="AB21" s="729">
        <v>52289476.901545256</v>
      </c>
      <c r="AC21" s="729">
        <v>179621430.34937757</v>
      </c>
      <c r="AL21" s="173"/>
    </row>
    <row r="22" spans="1:76" ht="15.75" hidden="1" customHeight="1">
      <c r="A22" s="3095" t="s">
        <v>2333</v>
      </c>
      <c r="B22" s="3096"/>
      <c r="C22" s="3096"/>
      <c r="D22" s="3097"/>
      <c r="E22" s="107">
        <v>113272.02165064328</v>
      </c>
      <c r="F22" s="226">
        <v>105572.8688006317</v>
      </c>
      <c r="G22" s="107">
        <v>85521.281912010163</v>
      </c>
      <c r="H22" s="107">
        <v>3761.2634514207853</v>
      </c>
      <c r="I22" s="107">
        <v>2429.5515259868785</v>
      </c>
      <c r="J22" s="107">
        <v>43996.812452806371</v>
      </c>
      <c r="K22" s="107">
        <v>35333.654481796097</v>
      </c>
      <c r="L22" s="226">
        <f>M22+X22+AA22+AB22</f>
        <v>20051.586888621543</v>
      </c>
      <c r="M22" s="107">
        <v>11261.831476431105</v>
      </c>
      <c r="N22" s="107">
        <v>3074.5153579280172</v>
      </c>
      <c r="O22" s="3095" t="s">
        <v>2333</v>
      </c>
      <c r="P22" s="3096"/>
      <c r="Q22" s="3096"/>
      <c r="R22" s="3097"/>
      <c r="S22" s="107">
        <v>1797.1623930725966</v>
      </c>
      <c r="T22" s="107">
        <v>1370.3943338304157</v>
      </c>
      <c r="U22" s="107">
        <v>3783.9569813398912</v>
      </c>
      <c r="V22" s="107">
        <v>915.58367381117796</v>
      </c>
      <c r="W22" s="107">
        <v>320.21873644902297</v>
      </c>
      <c r="X22" s="107">
        <v>4950.8497182957999</v>
      </c>
      <c r="Y22" s="107"/>
      <c r="Z22" s="982" t="s">
        <v>431</v>
      </c>
      <c r="AA22" s="107">
        <v>41.271386123445694</v>
      </c>
      <c r="AB22" s="107">
        <v>3797.6343077711904</v>
      </c>
      <c r="AC22" s="107">
        <v>9024.1298514902519</v>
      </c>
    </row>
    <row r="23" spans="1:76" ht="15.75" hidden="1" customHeight="1">
      <c r="A23" s="3095" t="s">
        <v>2603</v>
      </c>
      <c r="B23" s="3096"/>
      <c r="C23" s="3096"/>
      <c r="D23" s="3097"/>
      <c r="E23" s="982" t="s">
        <v>431</v>
      </c>
      <c r="F23" s="982" t="s">
        <v>431</v>
      </c>
      <c r="G23" s="982" t="s">
        <v>431</v>
      </c>
      <c r="H23" s="982" t="s">
        <v>431</v>
      </c>
      <c r="I23" s="982" t="s">
        <v>431</v>
      </c>
      <c r="J23" s="982" t="s">
        <v>431</v>
      </c>
      <c r="K23" s="982" t="s">
        <v>431</v>
      </c>
      <c r="L23" s="982" t="s">
        <v>431</v>
      </c>
      <c r="M23" s="982" t="s">
        <v>431</v>
      </c>
      <c r="N23" s="982" t="s">
        <v>431</v>
      </c>
      <c r="O23" s="3095" t="s">
        <v>2334</v>
      </c>
      <c r="P23" s="3096"/>
      <c r="Q23" s="3096"/>
      <c r="R23" s="3097"/>
      <c r="S23" s="982" t="s">
        <v>431</v>
      </c>
      <c r="T23" s="982" t="s">
        <v>431</v>
      </c>
      <c r="U23" s="982" t="s">
        <v>431</v>
      </c>
      <c r="V23" s="982" t="s">
        <v>431</v>
      </c>
      <c r="W23" s="982" t="s">
        <v>431</v>
      </c>
      <c r="X23" s="982" t="s">
        <v>431</v>
      </c>
      <c r="Y23" s="982" t="s">
        <v>431</v>
      </c>
      <c r="Z23" s="982" t="s">
        <v>431</v>
      </c>
      <c r="AA23" s="982" t="s">
        <v>431</v>
      </c>
      <c r="AB23" s="982" t="s">
        <v>431</v>
      </c>
      <c r="AC23" s="982" t="s">
        <v>431</v>
      </c>
    </row>
    <row r="24" spans="1:76" ht="15.75" customHeight="1">
      <c r="A24" s="3098" t="s">
        <v>1463</v>
      </c>
      <c r="B24" s="3098"/>
      <c r="C24" s="3098"/>
      <c r="D24" s="3099"/>
      <c r="E24" s="230">
        <v>147078.39053953753</v>
      </c>
      <c r="F24" s="982">
        <v>136000.46685794965</v>
      </c>
      <c r="G24" s="230">
        <v>107638.09981515014</v>
      </c>
      <c r="H24" s="230">
        <v>4939.6961382164009</v>
      </c>
      <c r="I24" s="230">
        <v>2825.4362622344879</v>
      </c>
      <c r="J24" s="230">
        <v>57063.469541395301</v>
      </c>
      <c r="K24" s="230">
        <v>42809.497873303866</v>
      </c>
      <c r="L24" s="982">
        <v>28362.367042799597</v>
      </c>
      <c r="M24" s="230">
        <v>14483.33611648839</v>
      </c>
      <c r="N24" s="230">
        <v>3954.8062972236162</v>
      </c>
      <c r="O24" s="3098" t="s">
        <v>1463</v>
      </c>
      <c r="P24" s="3098"/>
      <c r="Q24" s="3098"/>
      <c r="R24" s="3099"/>
      <c r="S24" s="230">
        <v>2131.8691182737161</v>
      </c>
      <c r="T24" s="230">
        <v>1865.2269985744606</v>
      </c>
      <c r="U24" s="230">
        <v>4720.6103080310941</v>
      </c>
      <c r="V24" s="230">
        <v>1293.8240613921193</v>
      </c>
      <c r="W24" s="230">
        <v>516.99933299336544</v>
      </c>
      <c r="X24" s="230">
        <v>6589.3324078641936</v>
      </c>
      <c r="Y24" s="982">
        <v>287.79422427569176</v>
      </c>
      <c r="Z24" s="982">
        <v>1218.6170603218131</v>
      </c>
      <c r="AA24" s="230">
        <v>166.2979131097259</v>
      </c>
      <c r="AB24" s="230">
        <v>5616.9893207397936</v>
      </c>
      <c r="AC24" s="230">
        <v>12296.540741909756</v>
      </c>
    </row>
    <row r="25" spans="1:76" ht="15.75" customHeight="1">
      <c r="A25" s="3095" t="s">
        <v>2335</v>
      </c>
      <c r="B25" s="3095"/>
      <c r="C25" s="3095"/>
      <c r="D25" s="3100"/>
      <c r="E25" s="982" t="s">
        <v>431</v>
      </c>
      <c r="F25" s="982" t="s">
        <v>431</v>
      </c>
      <c r="G25" s="982" t="s">
        <v>431</v>
      </c>
      <c r="H25" s="982" t="s">
        <v>431</v>
      </c>
      <c r="I25" s="982" t="s">
        <v>431</v>
      </c>
      <c r="J25" s="982" t="s">
        <v>431</v>
      </c>
      <c r="K25" s="982" t="s">
        <v>431</v>
      </c>
      <c r="L25" s="982" t="s">
        <v>431</v>
      </c>
      <c r="M25" s="982" t="s">
        <v>431</v>
      </c>
      <c r="N25" s="230" t="s">
        <v>431</v>
      </c>
      <c r="O25" s="3095" t="s">
        <v>2733</v>
      </c>
      <c r="P25" s="3095"/>
      <c r="Q25" s="3095"/>
      <c r="R25" s="3100"/>
      <c r="S25" s="982" t="s">
        <v>431</v>
      </c>
      <c r="T25" s="982" t="s">
        <v>431</v>
      </c>
      <c r="U25" s="982" t="s">
        <v>431</v>
      </c>
      <c r="V25" s="982" t="s">
        <v>431</v>
      </c>
      <c r="W25" s="982" t="s">
        <v>431</v>
      </c>
      <c r="X25" s="644" t="s">
        <v>431</v>
      </c>
      <c r="Y25" s="982" t="s">
        <v>431</v>
      </c>
      <c r="Z25" s="982" t="s">
        <v>431</v>
      </c>
      <c r="AA25" s="982" t="s">
        <v>431</v>
      </c>
      <c r="AB25" s="982" t="s">
        <v>431</v>
      </c>
      <c r="AC25" s="982" t="s">
        <v>431</v>
      </c>
    </row>
    <row r="26" spans="1:76" ht="15.75" customHeight="1">
      <c r="A26" s="3095" t="s">
        <v>1464</v>
      </c>
      <c r="B26" s="3095"/>
      <c r="C26" s="3095"/>
      <c r="D26" s="3100"/>
      <c r="E26" s="982">
        <v>184665.99742151969</v>
      </c>
      <c r="F26" s="982">
        <v>174928.00489693825</v>
      </c>
      <c r="G26" s="982">
        <v>140528.19773946531</v>
      </c>
      <c r="H26" s="982">
        <v>8614.8839892896722</v>
      </c>
      <c r="I26" s="982">
        <v>4620.1833613697527</v>
      </c>
      <c r="J26" s="982">
        <v>72038.500710213193</v>
      </c>
      <c r="K26" s="982">
        <v>55254.62967859234</v>
      </c>
      <c r="L26" s="982">
        <v>34399.807157472394</v>
      </c>
      <c r="M26" s="982">
        <v>16297.872538570709</v>
      </c>
      <c r="N26" s="982">
        <v>4753.9426881559139</v>
      </c>
      <c r="O26" s="3095" t="s">
        <v>1464</v>
      </c>
      <c r="P26" s="3095"/>
      <c r="Q26" s="3095"/>
      <c r="R26" s="3100"/>
      <c r="S26" s="982">
        <v>1829.3970874160204</v>
      </c>
      <c r="T26" s="982">
        <v>2131.5862631478344</v>
      </c>
      <c r="U26" s="982">
        <v>5177.0898024056933</v>
      </c>
      <c r="V26" s="982">
        <v>2026.5515005126101</v>
      </c>
      <c r="W26" s="982">
        <v>379.30519693265768</v>
      </c>
      <c r="X26" s="982">
        <v>8785.3206248308979</v>
      </c>
      <c r="Y26" s="982">
        <v>342.91098369750415</v>
      </c>
      <c r="Z26" s="982">
        <v>1412.7244730830369</v>
      </c>
      <c r="AA26" s="982">
        <v>56.73964713039431</v>
      </c>
      <c r="AB26" s="982">
        <v>7504.2388901598088</v>
      </c>
      <c r="AC26" s="982">
        <v>11150.716997664773</v>
      </c>
    </row>
    <row r="27" spans="1:76" ht="15.75" customHeight="1" thickBot="1">
      <c r="A27" s="3095" t="s">
        <v>2276</v>
      </c>
      <c r="B27" s="3096"/>
      <c r="C27" s="3096"/>
      <c r="D27" s="3097"/>
      <c r="E27" s="982">
        <v>209104.6720350094</v>
      </c>
      <c r="F27" s="982">
        <v>197711.37974658099</v>
      </c>
      <c r="G27" s="982">
        <v>160810.20810800279</v>
      </c>
      <c r="H27" s="982">
        <v>12667.73769533306</v>
      </c>
      <c r="I27" s="982">
        <v>2439.1852087922089</v>
      </c>
      <c r="J27" s="982">
        <v>79013.283873304434</v>
      </c>
      <c r="K27" s="982">
        <v>66690.001330573185</v>
      </c>
      <c r="L27" s="982">
        <v>36901.171638578155</v>
      </c>
      <c r="M27" s="982">
        <v>16019.454148633904</v>
      </c>
      <c r="N27" s="230">
        <v>4615.2041947268726</v>
      </c>
      <c r="O27" s="3095" t="s">
        <v>2605</v>
      </c>
      <c r="P27" s="3096"/>
      <c r="Q27" s="3096"/>
      <c r="R27" s="3097"/>
      <c r="S27" s="982">
        <v>2109.7732743802708</v>
      </c>
      <c r="T27" s="982">
        <v>2174.3509379023681</v>
      </c>
      <c r="U27" s="982">
        <v>5394.8527666824311</v>
      </c>
      <c r="V27" s="982">
        <v>1278.1381067269378</v>
      </c>
      <c r="W27" s="982">
        <v>447.13486821503665</v>
      </c>
      <c r="X27" s="644">
        <v>7600.1223888364802</v>
      </c>
      <c r="Y27" s="644">
        <v>705.90191822272868</v>
      </c>
      <c r="Z27" s="982">
        <v>1818.2122656015031</v>
      </c>
      <c r="AA27" s="982">
        <v>77.327785250732418</v>
      </c>
      <c r="AB27" s="982">
        <v>10680.153132032689</v>
      </c>
      <c r="AC27" s="982">
        <v>13211.504554030436</v>
      </c>
    </row>
    <row r="28" spans="1:76" ht="15.75" customHeight="1" thickTop="1">
      <c r="A28" s="3095" t="s">
        <v>2606</v>
      </c>
      <c r="B28" s="3096"/>
      <c r="C28" s="3096"/>
      <c r="D28" s="3097"/>
      <c r="E28" s="226">
        <f t="shared" ref="E28:N28" si="0">AF32</f>
        <v>212316.32430250937</v>
      </c>
      <c r="F28" s="226">
        <f t="shared" si="0"/>
        <v>200437.91850838781</v>
      </c>
      <c r="G28" s="226">
        <f t="shared" si="0"/>
        <v>166790.09298636054</v>
      </c>
      <c r="H28" s="226">
        <f t="shared" si="0"/>
        <v>8393.5722015554402</v>
      </c>
      <c r="I28" s="226">
        <f t="shared" si="0"/>
        <v>2626.4338713145676</v>
      </c>
      <c r="J28" s="226">
        <f t="shared" si="0"/>
        <v>90434.6302075001</v>
      </c>
      <c r="K28" s="226">
        <f t="shared" si="0"/>
        <v>65335.456705990349</v>
      </c>
      <c r="L28" s="226">
        <f t="shared" si="0"/>
        <v>33647.825522027277</v>
      </c>
      <c r="M28" s="226">
        <f t="shared" si="0"/>
        <v>16436.403951308639</v>
      </c>
      <c r="N28" s="226">
        <f t="shared" si="0"/>
        <v>4335.5265732911294</v>
      </c>
      <c r="O28" s="3095" t="s">
        <v>2245</v>
      </c>
      <c r="P28" s="3096"/>
      <c r="Q28" s="3096"/>
      <c r="R28" s="3097"/>
      <c r="S28" s="226">
        <f t="shared" ref="S28:AC28" si="1">AP32</f>
        <v>2133.5216992469063</v>
      </c>
      <c r="T28" s="226">
        <f t="shared" si="1"/>
        <v>2479.487833654005</v>
      </c>
      <c r="U28" s="226">
        <f t="shared" si="1"/>
        <v>5214.7831563942818</v>
      </c>
      <c r="V28" s="226">
        <f t="shared" si="1"/>
        <v>1799.5695383289253</v>
      </c>
      <c r="W28" s="226">
        <f t="shared" si="1"/>
        <v>473.51515039339262</v>
      </c>
      <c r="X28" s="226">
        <f t="shared" si="1"/>
        <v>5767.7757829612674</v>
      </c>
      <c r="Y28" s="226">
        <f t="shared" si="1"/>
        <v>226.33361574910685</v>
      </c>
      <c r="Z28" s="226">
        <f t="shared" si="1"/>
        <v>1554.9398522821164</v>
      </c>
      <c r="AA28" s="226">
        <f t="shared" si="1"/>
        <v>30.296682988821225</v>
      </c>
      <c r="AB28" s="226">
        <f t="shared" si="1"/>
        <v>9632.0756367373106</v>
      </c>
      <c r="AC28" s="226">
        <f t="shared" si="1"/>
        <v>13433.345646403865</v>
      </c>
      <c r="AD28" s="1036"/>
      <c r="AE28" s="1037"/>
      <c r="AF28" s="1038" t="s">
        <v>1135</v>
      </c>
      <c r="AG28" s="1039" t="s">
        <v>302</v>
      </c>
      <c r="AH28" s="1039" t="s">
        <v>734</v>
      </c>
      <c r="AI28" s="1039" t="s">
        <v>1117</v>
      </c>
      <c r="AJ28" s="1039" t="s">
        <v>1118</v>
      </c>
      <c r="AK28" s="1039" t="s">
        <v>1119</v>
      </c>
      <c r="AL28" s="1039" t="s">
        <v>1120</v>
      </c>
      <c r="AM28" s="1039" t="s">
        <v>1136</v>
      </c>
      <c r="AN28" s="1039" t="s">
        <v>1137</v>
      </c>
      <c r="AO28" s="1040" t="s">
        <v>1123</v>
      </c>
      <c r="AP28" s="1041" t="s">
        <v>1138</v>
      </c>
      <c r="AQ28" s="1039" t="s">
        <v>1139</v>
      </c>
      <c r="AR28" s="1039" t="s">
        <v>1140</v>
      </c>
      <c r="AS28" s="1039" t="s">
        <v>1141</v>
      </c>
      <c r="AT28" s="1039" t="s">
        <v>1128</v>
      </c>
      <c r="AU28" s="1039" t="s">
        <v>1129</v>
      </c>
      <c r="AV28" s="1039" t="s">
        <v>1130</v>
      </c>
      <c r="AW28" s="1039" t="s">
        <v>1131</v>
      </c>
      <c r="AX28" s="1039" t="s">
        <v>1132</v>
      </c>
      <c r="AY28" s="1039" t="s">
        <v>1133</v>
      </c>
      <c r="AZ28" s="1042" t="s">
        <v>1134</v>
      </c>
      <c r="BB28" s="3692"/>
      <c r="BC28" s="3693"/>
      <c r="BD28" s="2587" t="s">
        <v>1135</v>
      </c>
      <c r="BE28" s="2588" t="s">
        <v>302</v>
      </c>
      <c r="BF28" s="2588" t="s">
        <v>734</v>
      </c>
      <c r="BG28" s="2588" t="s">
        <v>4022</v>
      </c>
      <c r="BH28" s="2588" t="s">
        <v>4023</v>
      </c>
      <c r="BI28" s="2588" t="s">
        <v>4024</v>
      </c>
      <c r="BJ28" s="2588" t="s">
        <v>4025</v>
      </c>
      <c r="BK28" s="2588" t="s">
        <v>1136</v>
      </c>
      <c r="BL28" s="2588" t="s">
        <v>1137</v>
      </c>
      <c r="BM28" s="2588" t="s">
        <v>4026</v>
      </c>
      <c r="BN28" s="2588" t="s">
        <v>4033</v>
      </c>
      <c r="BO28" s="2588" t="s">
        <v>4034</v>
      </c>
      <c r="BP28" s="2588" t="s">
        <v>4035</v>
      </c>
      <c r="BQ28" s="2588" t="s">
        <v>4036</v>
      </c>
      <c r="BR28" s="2588" t="s">
        <v>4027</v>
      </c>
      <c r="BS28" s="2588" t="s">
        <v>4028</v>
      </c>
      <c r="BT28" s="2588" t="s">
        <v>4029</v>
      </c>
      <c r="BU28" s="2588" t="s">
        <v>4030</v>
      </c>
      <c r="BV28" s="2588" t="s">
        <v>4031</v>
      </c>
      <c r="BW28" s="2588" t="s">
        <v>4032</v>
      </c>
      <c r="BX28" s="2589" t="s">
        <v>1134</v>
      </c>
    </row>
    <row r="29" spans="1:76" ht="18" customHeight="1" thickBot="1">
      <c r="A29" s="3094" t="s">
        <v>43</v>
      </c>
      <c r="B29" s="3094"/>
      <c r="C29" s="3094"/>
      <c r="D29" s="162"/>
      <c r="E29" s="652"/>
      <c r="F29" s="652"/>
      <c r="G29" s="652"/>
      <c r="H29" s="652"/>
      <c r="I29" s="652"/>
      <c r="J29" s="1030"/>
      <c r="K29" s="1030"/>
      <c r="L29" s="652"/>
      <c r="M29" s="652"/>
      <c r="N29" s="660"/>
      <c r="O29" s="3094" t="s">
        <v>43</v>
      </c>
      <c r="P29" s="3094"/>
      <c r="Q29" s="3094"/>
      <c r="R29" s="162"/>
      <c r="S29" s="652"/>
      <c r="T29" s="652"/>
      <c r="U29" s="652"/>
      <c r="V29" s="652"/>
      <c r="W29" s="652"/>
      <c r="X29" s="652"/>
      <c r="Y29" s="652"/>
      <c r="Z29" s="652"/>
      <c r="AA29" s="652"/>
      <c r="AB29" s="652"/>
      <c r="AC29" s="660"/>
      <c r="AD29" s="1043"/>
      <c r="AE29" s="1044"/>
      <c r="AF29" s="1045" t="s">
        <v>1173</v>
      </c>
      <c r="AG29" s="1046" t="s">
        <v>1173</v>
      </c>
      <c r="AH29" s="1046" t="s">
        <v>1173</v>
      </c>
      <c r="AI29" s="1046" t="s">
        <v>1173</v>
      </c>
      <c r="AJ29" s="1046" t="s">
        <v>1173</v>
      </c>
      <c r="AK29" s="1046" t="s">
        <v>1173</v>
      </c>
      <c r="AL29" s="1046" t="s">
        <v>1173</v>
      </c>
      <c r="AM29" s="1046" t="s">
        <v>1173</v>
      </c>
      <c r="AN29" s="1046" t="s">
        <v>1173</v>
      </c>
      <c r="AO29" s="1047" t="s">
        <v>1173</v>
      </c>
      <c r="AP29" s="1048" t="s">
        <v>1173</v>
      </c>
      <c r="AQ29" s="1046" t="s">
        <v>1173</v>
      </c>
      <c r="AR29" s="1046" t="s">
        <v>1173</v>
      </c>
      <c r="AS29" s="1046" t="s">
        <v>1173</v>
      </c>
      <c r="AT29" s="1046" t="s">
        <v>1173</v>
      </c>
      <c r="AU29" s="1046" t="s">
        <v>1173</v>
      </c>
      <c r="AV29" s="1046" t="s">
        <v>1173</v>
      </c>
      <c r="AW29" s="1046" t="s">
        <v>1173</v>
      </c>
      <c r="AX29" s="1046" t="s">
        <v>1173</v>
      </c>
      <c r="AY29" s="1046" t="s">
        <v>1173</v>
      </c>
      <c r="AZ29" s="1049" t="s">
        <v>1173</v>
      </c>
      <c r="BB29" s="3694"/>
      <c r="BC29" s="3695"/>
      <c r="BD29" s="2590" t="s">
        <v>1173</v>
      </c>
      <c r="BE29" s="2591" t="s">
        <v>1173</v>
      </c>
      <c r="BF29" s="2591" t="s">
        <v>1173</v>
      </c>
      <c r="BG29" s="2591" t="s">
        <v>1173</v>
      </c>
      <c r="BH29" s="2591" t="s">
        <v>1173</v>
      </c>
      <c r="BI29" s="2591" t="s">
        <v>1173</v>
      </c>
      <c r="BJ29" s="2591" t="s">
        <v>1173</v>
      </c>
      <c r="BK29" s="2591" t="s">
        <v>1173</v>
      </c>
      <c r="BL29" s="2591" t="s">
        <v>1173</v>
      </c>
      <c r="BM29" s="2591" t="s">
        <v>1173</v>
      </c>
      <c r="BN29" s="2591" t="s">
        <v>1173</v>
      </c>
      <c r="BO29" s="2591" t="s">
        <v>1173</v>
      </c>
      <c r="BP29" s="2591" t="s">
        <v>1173</v>
      </c>
      <c r="BQ29" s="2591" t="s">
        <v>1173</v>
      </c>
      <c r="BR29" s="2591" t="s">
        <v>1173</v>
      </c>
      <c r="BS29" s="2591" t="s">
        <v>1173</v>
      </c>
      <c r="BT29" s="2591" t="s">
        <v>1173</v>
      </c>
      <c r="BU29" s="2591" t="s">
        <v>1173</v>
      </c>
      <c r="BV29" s="2591" t="s">
        <v>1173</v>
      </c>
      <c r="BW29" s="2591" t="s">
        <v>1173</v>
      </c>
      <c r="BX29" s="2592" t="s">
        <v>1173</v>
      </c>
    </row>
    <row r="30" spans="1:76" ht="18" customHeight="1" thickTop="1">
      <c r="A30" s="155"/>
      <c r="B30" s="155" t="s">
        <v>44</v>
      </c>
      <c r="C30" s="155"/>
      <c r="D30" s="165"/>
      <c r="E30" s="652">
        <f t="shared" ref="E30:N31" si="2">AF30</f>
        <v>279692.36857081024</v>
      </c>
      <c r="F30" s="652">
        <f t="shared" si="2"/>
        <v>264302.07457191806</v>
      </c>
      <c r="G30" s="652">
        <f t="shared" si="2"/>
        <v>220229.14137355969</v>
      </c>
      <c r="H30" s="652">
        <f t="shared" si="2"/>
        <v>11028.542420564701</v>
      </c>
      <c r="I30" s="652">
        <f t="shared" si="2"/>
        <v>3484.5089496320302</v>
      </c>
      <c r="J30" s="652">
        <f t="shared" si="2"/>
        <v>119872.15611763376</v>
      </c>
      <c r="K30" s="652">
        <f t="shared" si="2"/>
        <v>85843.933885729042</v>
      </c>
      <c r="L30" s="660">
        <f t="shared" si="2"/>
        <v>44072.933198358449</v>
      </c>
      <c r="M30" s="652">
        <f t="shared" si="2"/>
        <v>21279.630270929723</v>
      </c>
      <c r="N30" s="660">
        <f t="shared" si="2"/>
        <v>5749.0277188787986</v>
      </c>
      <c r="O30" s="155"/>
      <c r="P30" s="155" t="s">
        <v>34</v>
      </c>
      <c r="Q30" s="155"/>
      <c r="R30" s="165"/>
      <c r="S30" s="652">
        <f t="shared" ref="S30:AC31" si="3">AP30</f>
        <v>2827.00150259466</v>
      </c>
      <c r="T30" s="652">
        <f t="shared" si="3"/>
        <v>3014.7168525670936</v>
      </c>
      <c r="U30" s="652">
        <f t="shared" si="3"/>
        <v>6717.7892226947852</v>
      </c>
      <c r="V30" s="652">
        <f t="shared" si="3"/>
        <v>2343.8839652328247</v>
      </c>
      <c r="W30" s="652">
        <f t="shared" si="3"/>
        <v>627.21100896155963</v>
      </c>
      <c r="X30" s="652">
        <f t="shared" si="3"/>
        <v>7652.6843011552901</v>
      </c>
      <c r="Y30" s="652">
        <f t="shared" si="3"/>
        <v>300.3005465157442</v>
      </c>
      <c r="Z30" s="652">
        <f t="shared" si="3"/>
        <v>2063.1017884548278</v>
      </c>
      <c r="AA30" s="652">
        <f t="shared" si="3"/>
        <v>40.197786921950701</v>
      </c>
      <c r="AB30" s="652">
        <f t="shared" si="3"/>
        <v>12737.018504380898</v>
      </c>
      <c r="AC30" s="660">
        <f t="shared" si="3"/>
        <v>17453.395787347261</v>
      </c>
      <c r="AD30" s="1050" t="s">
        <v>991</v>
      </c>
      <c r="AE30" s="1051" t="s">
        <v>992</v>
      </c>
      <c r="AF30" s="1052">
        <f>BD30/1000</f>
        <v>279692.36857081024</v>
      </c>
      <c r="AG30" s="1053">
        <f t="shared" ref="AG30:AG93" si="4">BE30/1000</f>
        <v>264302.07457191806</v>
      </c>
      <c r="AH30" s="1053">
        <f t="shared" ref="AH30:AH93" si="5">BF30/1000</f>
        <v>220229.14137355969</v>
      </c>
      <c r="AI30" s="1053">
        <f t="shared" ref="AI30:AI93" si="6">BG30/1000</f>
        <v>11028.542420564701</v>
      </c>
      <c r="AJ30" s="1053">
        <f t="shared" ref="AJ30:AJ93" si="7">BH30/1000</f>
        <v>3484.5089496320302</v>
      </c>
      <c r="AK30" s="1053">
        <f t="shared" ref="AK30:AK93" si="8">BI30/1000</f>
        <v>119872.15611763376</v>
      </c>
      <c r="AL30" s="1053">
        <f t="shared" ref="AL30:AL93" si="9">BJ30/1000</f>
        <v>85843.933885729042</v>
      </c>
      <c r="AM30" s="1053">
        <f t="shared" ref="AM30:AM93" si="10">BK30/1000</f>
        <v>44072.933198358449</v>
      </c>
      <c r="AN30" s="1053">
        <f t="shared" ref="AN30:AN93" si="11">BL30/1000</f>
        <v>21279.630270929723</v>
      </c>
      <c r="AO30" s="1054">
        <f t="shared" ref="AO30:AO93" si="12">BM30/1000</f>
        <v>5749.0277188787986</v>
      </c>
      <c r="AP30" s="1055">
        <f t="shared" ref="AP30:AP93" si="13">BN30/1000</f>
        <v>2827.00150259466</v>
      </c>
      <c r="AQ30" s="1053">
        <f t="shared" ref="AQ30:AQ93" si="14">BO30/1000</f>
        <v>3014.7168525670936</v>
      </c>
      <c r="AR30" s="1053">
        <f t="shared" ref="AR30:AR93" si="15">BP30/1000</f>
        <v>6717.7892226947852</v>
      </c>
      <c r="AS30" s="1053">
        <f t="shared" ref="AS30:AS93" si="16">BQ30/1000</f>
        <v>2343.8839652328247</v>
      </c>
      <c r="AT30" s="1053">
        <f t="shared" ref="AT30:AT93" si="17">BR30/1000</f>
        <v>627.21100896155963</v>
      </c>
      <c r="AU30" s="1053">
        <f t="shared" ref="AU30:AU93" si="18">BS30/1000</f>
        <v>7652.6843011552901</v>
      </c>
      <c r="AV30" s="1053">
        <f t="shared" ref="AV30:AV93" si="19">BT30/1000</f>
        <v>300.3005465157442</v>
      </c>
      <c r="AW30" s="1053">
        <f t="shared" ref="AW30:AW93" si="20">BU30/1000</f>
        <v>2063.1017884548278</v>
      </c>
      <c r="AX30" s="1053">
        <f t="shared" ref="AX30:AX93" si="21">BV30/1000</f>
        <v>40.197786921950701</v>
      </c>
      <c r="AY30" s="1053">
        <f t="shared" ref="AY30:AY93" si="22">BW30/1000</f>
        <v>12737.018504380898</v>
      </c>
      <c r="AZ30" s="1056">
        <f t="shared" ref="AZ30:AZ93" si="23">BX30/1000</f>
        <v>17453.395787347261</v>
      </c>
      <c r="BB30" s="3696" t="s">
        <v>991</v>
      </c>
      <c r="BC30" s="2593" t="s">
        <v>992</v>
      </c>
      <c r="BD30" s="2594">
        <v>279692368.57081026</v>
      </c>
      <c r="BE30" s="2595">
        <v>264302074.57191804</v>
      </c>
      <c r="BF30" s="2595">
        <v>220229141.37355968</v>
      </c>
      <c r="BG30" s="2595">
        <v>11028542.420564702</v>
      </c>
      <c r="BH30" s="2595">
        <v>3484508.94963203</v>
      </c>
      <c r="BI30" s="2595">
        <v>119872156.11763376</v>
      </c>
      <c r="BJ30" s="2595">
        <v>85843933.885729045</v>
      </c>
      <c r="BK30" s="2595">
        <v>44072933.198358446</v>
      </c>
      <c r="BL30" s="2595">
        <v>21279630.270929724</v>
      </c>
      <c r="BM30" s="2595">
        <v>5749027.7188787982</v>
      </c>
      <c r="BN30" s="2595">
        <v>2827001.50259466</v>
      </c>
      <c r="BO30" s="2595">
        <v>3014716.8525670934</v>
      </c>
      <c r="BP30" s="2595">
        <v>6717789.2226947853</v>
      </c>
      <c r="BQ30" s="2595">
        <v>2343883.9652328249</v>
      </c>
      <c r="BR30" s="2595">
        <v>627211.00896155962</v>
      </c>
      <c r="BS30" s="2595">
        <v>7652684.3011552896</v>
      </c>
      <c r="BT30" s="2595">
        <v>300300.54651574418</v>
      </c>
      <c r="BU30" s="2595">
        <v>2063101.7884548279</v>
      </c>
      <c r="BV30" s="2595">
        <v>40197.786921950705</v>
      </c>
      <c r="BW30" s="2595">
        <v>12737018.504380899</v>
      </c>
      <c r="BX30" s="2596">
        <v>17453395.787347261</v>
      </c>
    </row>
    <row r="31" spans="1:76" ht="18" customHeight="1">
      <c r="A31" s="155"/>
      <c r="B31" s="155" t="s">
        <v>408</v>
      </c>
      <c r="C31" s="155"/>
      <c r="D31" s="165"/>
      <c r="E31" s="652">
        <f t="shared" si="2"/>
        <v>6150.3585653631008</v>
      </c>
      <c r="F31" s="652">
        <f t="shared" si="2"/>
        <v>5018.0841471684371</v>
      </c>
      <c r="G31" s="652">
        <f t="shared" si="2"/>
        <v>3270.3562836758279</v>
      </c>
      <c r="H31" s="652">
        <f t="shared" si="2"/>
        <v>330.74830338472952</v>
      </c>
      <c r="I31" s="652">
        <f t="shared" si="2"/>
        <v>0.78436758542181806</v>
      </c>
      <c r="J31" s="652">
        <f t="shared" si="2"/>
        <v>357.86740428037837</v>
      </c>
      <c r="K31" s="652">
        <f t="shared" si="2"/>
        <v>2580.9562084252989</v>
      </c>
      <c r="L31" s="660">
        <f t="shared" si="2"/>
        <v>1747.7278634926074</v>
      </c>
      <c r="M31" s="652">
        <f t="shared" si="2"/>
        <v>1616.4714024038176</v>
      </c>
      <c r="N31" s="660">
        <f t="shared" si="2"/>
        <v>10.31229401131041</v>
      </c>
      <c r="O31" s="155"/>
      <c r="P31" s="155" t="s">
        <v>12</v>
      </c>
      <c r="Q31" s="155"/>
      <c r="R31" s="165"/>
      <c r="S31" s="652">
        <f t="shared" si="3"/>
        <v>11.522182518654185</v>
      </c>
      <c r="T31" s="652">
        <f t="shared" si="3"/>
        <v>841.72460826563201</v>
      </c>
      <c r="U31" s="652">
        <f t="shared" si="3"/>
        <v>615.69010287971321</v>
      </c>
      <c r="V31" s="652">
        <f t="shared" si="3"/>
        <v>134.00560227427493</v>
      </c>
      <c r="W31" s="652">
        <f t="shared" si="3"/>
        <v>3.2166124542328545</v>
      </c>
      <c r="X31" s="652">
        <f t="shared" si="3"/>
        <v>8.8035782634274459E-2</v>
      </c>
      <c r="Y31" s="652">
        <f t="shared" si="3"/>
        <v>0</v>
      </c>
      <c r="Z31" s="652">
        <f t="shared" si="3"/>
        <v>0</v>
      </c>
      <c r="AA31" s="652">
        <f t="shared" si="3"/>
        <v>0</v>
      </c>
      <c r="AB31" s="652">
        <f t="shared" si="3"/>
        <v>131.16842530615622</v>
      </c>
      <c r="AC31" s="660">
        <f t="shared" si="3"/>
        <v>1132.2744181946618</v>
      </c>
      <c r="AD31" s="1057"/>
      <c r="AE31" s="1058" t="s">
        <v>993</v>
      </c>
      <c r="AF31" s="1059">
        <f t="shared" ref="AF31:AF94" si="24">BD31/1000</f>
        <v>6150.3585653631008</v>
      </c>
      <c r="AG31" s="1060">
        <f t="shared" si="4"/>
        <v>5018.0841471684371</v>
      </c>
      <c r="AH31" s="1060">
        <f t="shared" si="5"/>
        <v>3270.3562836758279</v>
      </c>
      <c r="AI31" s="1060">
        <f t="shared" si="6"/>
        <v>330.74830338472952</v>
      </c>
      <c r="AJ31" s="1060">
        <f t="shared" si="7"/>
        <v>0.78436758542181806</v>
      </c>
      <c r="AK31" s="1060">
        <f t="shared" si="8"/>
        <v>357.86740428037837</v>
      </c>
      <c r="AL31" s="1060">
        <f t="shared" si="9"/>
        <v>2580.9562084252989</v>
      </c>
      <c r="AM31" s="1060">
        <f t="shared" si="10"/>
        <v>1747.7278634926074</v>
      </c>
      <c r="AN31" s="1060">
        <f t="shared" si="11"/>
        <v>1616.4714024038176</v>
      </c>
      <c r="AO31" s="1061">
        <f t="shared" si="12"/>
        <v>10.31229401131041</v>
      </c>
      <c r="AP31" s="1062">
        <f t="shared" si="13"/>
        <v>11.522182518654185</v>
      </c>
      <c r="AQ31" s="1060">
        <f t="shared" si="14"/>
        <v>841.72460826563201</v>
      </c>
      <c r="AR31" s="1060">
        <f t="shared" si="15"/>
        <v>615.69010287971321</v>
      </c>
      <c r="AS31" s="1060">
        <f t="shared" si="16"/>
        <v>134.00560227427493</v>
      </c>
      <c r="AT31" s="1060">
        <f t="shared" si="17"/>
        <v>3.2166124542328545</v>
      </c>
      <c r="AU31" s="1060">
        <f t="shared" si="18"/>
        <v>8.8035782634274459E-2</v>
      </c>
      <c r="AV31" s="1060">
        <f t="shared" si="19"/>
        <v>0</v>
      </c>
      <c r="AW31" s="1060">
        <f t="shared" si="20"/>
        <v>0</v>
      </c>
      <c r="AX31" s="1060">
        <f t="shared" si="21"/>
        <v>0</v>
      </c>
      <c r="AY31" s="1060">
        <f t="shared" si="22"/>
        <v>131.16842530615622</v>
      </c>
      <c r="AZ31" s="1063">
        <f t="shared" si="23"/>
        <v>1132.2744181946618</v>
      </c>
      <c r="BB31" s="3686"/>
      <c r="BC31" s="2995" t="s">
        <v>3714</v>
      </c>
      <c r="BD31" s="2597">
        <v>6150358.5653631007</v>
      </c>
      <c r="BE31" s="2598">
        <v>5018084.147168437</v>
      </c>
      <c r="BF31" s="2598">
        <v>3270356.283675828</v>
      </c>
      <c r="BG31" s="2598">
        <v>330748.30338472954</v>
      </c>
      <c r="BH31" s="2598">
        <v>784.36758542181803</v>
      </c>
      <c r="BI31" s="2598">
        <v>357867.40428037837</v>
      </c>
      <c r="BJ31" s="2598">
        <v>2580956.2084252988</v>
      </c>
      <c r="BK31" s="2598">
        <v>1747727.8634926074</v>
      </c>
      <c r="BL31" s="2598">
        <v>1616471.4024038175</v>
      </c>
      <c r="BM31" s="2598">
        <v>10312.29401131041</v>
      </c>
      <c r="BN31" s="2598">
        <v>11522.182518654185</v>
      </c>
      <c r="BO31" s="2598">
        <v>841724.60826563207</v>
      </c>
      <c r="BP31" s="2598">
        <v>615690.10287971317</v>
      </c>
      <c r="BQ31" s="2598">
        <v>134005.60227427495</v>
      </c>
      <c r="BR31" s="2598">
        <v>3216.6124542328544</v>
      </c>
      <c r="BS31" s="2598">
        <v>88.035782634274454</v>
      </c>
      <c r="BT31" s="2598">
        <v>0</v>
      </c>
      <c r="BU31" s="2598">
        <v>0</v>
      </c>
      <c r="BV31" s="2598">
        <v>0</v>
      </c>
      <c r="BW31" s="2598">
        <v>131168.42530615622</v>
      </c>
      <c r="BX31" s="2599">
        <v>1132274.4181946618</v>
      </c>
    </row>
    <row r="32" spans="1:76" ht="18" customHeight="1">
      <c r="A32" s="3094" t="s">
        <v>409</v>
      </c>
      <c r="B32" s="3094"/>
      <c r="C32" s="3094"/>
      <c r="D32" s="162"/>
      <c r="E32" s="652"/>
      <c r="F32" s="652"/>
      <c r="G32" s="652"/>
      <c r="H32" s="652"/>
      <c r="I32" s="652"/>
      <c r="J32" s="652"/>
      <c r="K32" s="652"/>
      <c r="L32" s="652"/>
      <c r="M32" s="652"/>
      <c r="N32" s="660"/>
      <c r="O32" s="3094" t="s">
        <v>13</v>
      </c>
      <c r="P32" s="3094"/>
      <c r="Q32" s="3094"/>
      <c r="R32" s="162"/>
      <c r="S32" s="652"/>
      <c r="T32" s="652"/>
      <c r="U32" s="652"/>
      <c r="V32" s="652"/>
      <c r="W32" s="652"/>
      <c r="X32" s="652"/>
      <c r="Y32" s="652"/>
      <c r="Z32" s="652"/>
      <c r="AA32" s="652"/>
      <c r="AB32" s="652"/>
      <c r="AC32" s="660"/>
      <c r="AD32" s="1057" t="s">
        <v>994</v>
      </c>
      <c r="AE32" s="1058"/>
      <c r="AF32" s="1059">
        <f t="shared" si="24"/>
        <v>212316.32430250937</v>
      </c>
      <c r="AG32" s="1060">
        <f t="shared" si="4"/>
        <v>200437.91850838781</v>
      </c>
      <c r="AH32" s="1060">
        <f t="shared" si="5"/>
        <v>166790.09298636054</v>
      </c>
      <c r="AI32" s="1060">
        <f t="shared" si="6"/>
        <v>8393.5722015554402</v>
      </c>
      <c r="AJ32" s="1060">
        <f t="shared" si="7"/>
        <v>2626.4338713145676</v>
      </c>
      <c r="AK32" s="1060">
        <f t="shared" si="8"/>
        <v>90434.6302075001</v>
      </c>
      <c r="AL32" s="1060">
        <f t="shared" si="9"/>
        <v>65335.456705990349</v>
      </c>
      <c r="AM32" s="1060">
        <f t="shared" si="10"/>
        <v>33647.825522027277</v>
      </c>
      <c r="AN32" s="1060">
        <f t="shared" si="11"/>
        <v>16436.403951308639</v>
      </c>
      <c r="AO32" s="1061">
        <f t="shared" si="12"/>
        <v>4335.5265732911294</v>
      </c>
      <c r="AP32" s="1062">
        <f t="shared" si="13"/>
        <v>2133.5216992469063</v>
      </c>
      <c r="AQ32" s="1060">
        <f t="shared" si="14"/>
        <v>2479.487833654005</v>
      </c>
      <c r="AR32" s="1060">
        <f t="shared" si="15"/>
        <v>5214.7831563942818</v>
      </c>
      <c r="AS32" s="1060">
        <f t="shared" si="16"/>
        <v>1799.5695383289253</v>
      </c>
      <c r="AT32" s="1060">
        <f t="shared" si="17"/>
        <v>473.51515039339262</v>
      </c>
      <c r="AU32" s="1060">
        <f t="shared" si="18"/>
        <v>5767.7757829612674</v>
      </c>
      <c r="AV32" s="1060">
        <f t="shared" si="19"/>
        <v>226.33361574910685</v>
      </c>
      <c r="AW32" s="1060">
        <f t="shared" si="20"/>
        <v>1554.9398522821164</v>
      </c>
      <c r="AX32" s="1060">
        <f t="shared" si="21"/>
        <v>30.296682988821225</v>
      </c>
      <c r="AY32" s="1060">
        <f t="shared" si="22"/>
        <v>9632.0756367373106</v>
      </c>
      <c r="AZ32" s="1063">
        <f t="shared" si="23"/>
        <v>13433.345646403865</v>
      </c>
      <c r="BB32" s="3686" t="s">
        <v>994</v>
      </c>
      <c r="BC32" s="3697"/>
      <c r="BD32" s="2597">
        <v>212316324.30250937</v>
      </c>
      <c r="BE32" s="2598">
        <v>200437918.5083878</v>
      </c>
      <c r="BF32" s="2598">
        <v>166790092.98636055</v>
      </c>
      <c r="BG32" s="2598">
        <v>8393572.2015554402</v>
      </c>
      <c r="BH32" s="2598">
        <v>2626433.8713145675</v>
      </c>
      <c r="BI32" s="2598">
        <v>90434630.2075001</v>
      </c>
      <c r="BJ32" s="2598">
        <v>65335456.705990352</v>
      </c>
      <c r="BK32" s="2598">
        <v>33647825.522027276</v>
      </c>
      <c r="BL32" s="2598">
        <v>16436403.951308638</v>
      </c>
      <c r="BM32" s="2598">
        <v>4335526.5732911294</v>
      </c>
      <c r="BN32" s="2598">
        <v>2133521.6992469062</v>
      </c>
      <c r="BO32" s="2598">
        <v>2479487.8336540051</v>
      </c>
      <c r="BP32" s="2598">
        <v>5214783.1563942814</v>
      </c>
      <c r="BQ32" s="2598">
        <v>1799569.5383289254</v>
      </c>
      <c r="BR32" s="2598">
        <v>473515.1503933926</v>
      </c>
      <c r="BS32" s="2598">
        <v>5767775.782961267</v>
      </c>
      <c r="BT32" s="2598">
        <v>226333.61574910686</v>
      </c>
      <c r="BU32" s="2598">
        <v>1554939.8522821164</v>
      </c>
      <c r="BV32" s="2598">
        <v>30296.682988821223</v>
      </c>
      <c r="BW32" s="2598">
        <v>9632075.6367373113</v>
      </c>
      <c r="BX32" s="2599">
        <v>13433345.646403864</v>
      </c>
    </row>
    <row r="33" spans="1:76" ht="18" customHeight="1">
      <c r="A33" s="155"/>
      <c r="B33" s="155" t="s">
        <v>52</v>
      </c>
      <c r="C33" s="155"/>
      <c r="D33" s="165"/>
      <c r="E33" s="652">
        <f t="shared" ref="E33:N37" si="25">AF33</f>
        <v>894779.15172564914</v>
      </c>
      <c r="F33" s="652">
        <f t="shared" si="25"/>
        <v>867000.87043802661</v>
      </c>
      <c r="G33" s="652">
        <f t="shared" si="25"/>
        <v>740478.05174696585</v>
      </c>
      <c r="H33" s="652">
        <f t="shared" si="25"/>
        <v>33461.994156349028</v>
      </c>
      <c r="I33" s="652">
        <f t="shared" si="25"/>
        <v>11917.375841119898</v>
      </c>
      <c r="J33" s="652">
        <f t="shared" si="25"/>
        <v>417568.14262128022</v>
      </c>
      <c r="K33" s="652">
        <f t="shared" si="25"/>
        <v>277530.53912821598</v>
      </c>
      <c r="L33" s="660">
        <f t="shared" si="25"/>
        <v>126522.81869106156</v>
      </c>
      <c r="M33" s="652">
        <f t="shared" si="25"/>
        <v>50312.618285801953</v>
      </c>
      <c r="N33" s="660">
        <f t="shared" si="25"/>
        <v>16484.941457163321</v>
      </c>
      <c r="O33" s="155"/>
      <c r="P33" s="155" t="s">
        <v>52</v>
      </c>
      <c r="Q33" s="155"/>
      <c r="R33" s="165"/>
      <c r="S33" s="652">
        <f t="shared" ref="S33:AC37" si="26">AP33</f>
        <v>6921.0850742734556</v>
      </c>
      <c r="T33" s="652">
        <f t="shared" si="26"/>
        <v>6974.8257890780242</v>
      </c>
      <c r="U33" s="652">
        <f t="shared" si="26"/>
        <v>13079.249360920068</v>
      </c>
      <c r="V33" s="652">
        <f t="shared" si="26"/>
        <v>5285.132301350056</v>
      </c>
      <c r="W33" s="652">
        <f t="shared" si="26"/>
        <v>1567.3843030170183</v>
      </c>
      <c r="X33" s="652">
        <f t="shared" si="26"/>
        <v>24622.347866638465</v>
      </c>
      <c r="Y33" s="652">
        <f t="shared" si="26"/>
        <v>868.15918730285068</v>
      </c>
      <c r="Z33" s="652">
        <f t="shared" si="26"/>
        <v>8403.4193298525079</v>
      </c>
      <c r="AA33" s="652">
        <f t="shared" si="26"/>
        <v>74.806118661643026</v>
      </c>
      <c r="AB33" s="652">
        <f t="shared" si="26"/>
        <v>42241.467902804179</v>
      </c>
      <c r="AC33" s="660">
        <f t="shared" si="26"/>
        <v>36181.700617475435</v>
      </c>
      <c r="AD33" s="1057" t="s">
        <v>995</v>
      </c>
      <c r="AE33" s="1058"/>
      <c r="AF33" s="1059">
        <f t="shared" si="24"/>
        <v>894779.15172564914</v>
      </c>
      <c r="AG33" s="1060">
        <f t="shared" si="4"/>
        <v>867000.87043802661</v>
      </c>
      <c r="AH33" s="1060">
        <f t="shared" si="5"/>
        <v>740478.05174696585</v>
      </c>
      <c r="AI33" s="1060">
        <f t="shared" si="6"/>
        <v>33461.994156349028</v>
      </c>
      <c r="AJ33" s="1060">
        <f t="shared" si="7"/>
        <v>11917.375841119898</v>
      </c>
      <c r="AK33" s="1060">
        <f t="shared" si="8"/>
        <v>417568.14262128022</v>
      </c>
      <c r="AL33" s="1060">
        <f t="shared" si="9"/>
        <v>277530.53912821598</v>
      </c>
      <c r="AM33" s="1060">
        <f t="shared" si="10"/>
        <v>126522.81869106156</v>
      </c>
      <c r="AN33" s="1060">
        <f t="shared" si="11"/>
        <v>50312.618285801953</v>
      </c>
      <c r="AO33" s="1061">
        <f t="shared" si="12"/>
        <v>16484.941457163321</v>
      </c>
      <c r="AP33" s="1062">
        <f t="shared" si="13"/>
        <v>6921.0850742734556</v>
      </c>
      <c r="AQ33" s="1060">
        <f t="shared" si="14"/>
        <v>6974.8257890780242</v>
      </c>
      <c r="AR33" s="1060">
        <f t="shared" si="15"/>
        <v>13079.249360920068</v>
      </c>
      <c r="AS33" s="1060">
        <f t="shared" si="16"/>
        <v>5285.132301350056</v>
      </c>
      <c r="AT33" s="1060">
        <f t="shared" si="17"/>
        <v>1567.3843030170183</v>
      </c>
      <c r="AU33" s="1060">
        <f t="shared" si="18"/>
        <v>24622.347866638465</v>
      </c>
      <c r="AV33" s="1060">
        <f t="shared" si="19"/>
        <v>868.15918730285068</v>
      </c>
      <c r="AW33" s="1060">
        <f t="shared" si="20"/>
        <v>8403.4193298525079</v>
      </c>
      <c r="AX33" s="1060">
        <f t="shared" si="21"/>
        <v>74.806118661643026</v>
      </c>
      <c r="AY33" s="1060">
        <f t="shared" si="22"/>
        <v>42241.467902804179</v>
      </c>
      <c r="AZ33" s="1063">
        <f t="shared" si="23"/>
        <v>36181.700617475435</v>
      </c>
      <c r="BB33" s="3686" t="s">
        <v>995</v>
      </c>
      <c r="BC33" s="3697"/>
      <c r="BD33" s="2597">
        <v>894779151.72564912</v>
      </c>
      <c r="BE33" s="2598">
        <v>867000870.43802667</v>
      </c>
      <c r="BF33" s="2598">
        <v>740478051.74696589</v>
      </c>
      <c r="BG33" s="2598">
        <v>33461994.156349026</v>
      </c>
      <c r="BH33" s="2598">
        <v>11917375.841119898</v>
      </c>
      <c r="BI33" s="2598">
        <v>417568142.62128019</v>
      </c>
      <c r="BJ33" s="2598">
        <v>277530539.12821597</v>
      </c>
      <c r="BK33" s="2598">
        <v>126522818.69106156</v>
      </c>
      <c r="BL33" s="2598">
        <v>50312618.285801955</v>
      </c>
      <c r="BM33" s="2598">
        <v>16484941.457163321</v>
      </c>
      <c r="BN33" s="2598">
        <v>6921085.0742734559</v>
      </c>
      <c r="BO33" s="2598">
        <v>6974825.7890780242</v>
      </c>
      <c r="BP33" s="2598">
        <v>13079249.360920068</v>
      </c>
      <c r="BQ33" s="2598">
        <v>5285132.3013500562</v>
      </c>
      <c r="BR33" s="2598">
        <v>1567384.3030170184</v>
      </c>
      <c r="BS33" s="2598">
        <v>24622347.866638467</v>
      </c>
      <c r="BT33" s="2598">
        <v>868159.18730285065</v>
      </c>
      <c r="BU33" s="2598">
        <v>8403419.3298525084</v>
      </c>
      <c r="BV33" s="2598">
        <v>74806.11866164302</v>
      </c>
      <c r="BW33" s="2598">
        <v>42241467.902804181</v>
      </c>
      <c r="BX33" s="2599">
        <v>36181700.617475435</v>
      </c>
    </row>
    <row r="34" spans="1:76" ht="18" customHeight="1">
      <c r="A34" s="155"/>
      <c r="B34" s="155" t="s">
        <v>53</v>
      </c>
      <c r="C34" s="155"/>
      <c r="D34" s="165"/>
      <c r="E34" s="652">
        <f t="shared" si="25"/>
        <v>129877.63194727655</v>
      </c>
      <c r="F34" s="652">
        <f t="shared" si="25"/>
        <v>119630.88410763169</v>
      </c>
      <c r="G34" s="652">
        <f t="shared" si="25"/>
        <v>102106.31200206248</v>
      </c>
      <c r="H34" s="652">
        <f t="shared" si="25"/>
        <v>9270.8745094747719</v>
      </c>
      <c r="I34" s="652">
        <f t="shared" si="25"/>
        <v>1680.2099541428638</v>
      </c>
      <c r="J34" s="652">
        <f t="shared" si="25"/>
        <v>44595.709631297235</v>
      </c>
      <c r="K34" s="652">
        <f t="shared" si="25"/>
        <v>46559.51790714755</v>
      </c>
      <c r="L34" s="660">
        <f t="shared" si="25"/>
        <v>17524.572105569208</v>
      </c>
      <c r="M34" s="652">
        <f t="shared" si="25"/>
        <v>13652.694470048535</v>
      </c>
      <c r="N34" s="660">
        <f t="shared" si="25"/>
        <v>1438.5584909582258</v>
      </c>
      <c r="O34" s="155"/>
      <c r="P34" s="155" t="s">
        <v>53</v>
      </c>
      <c r="Q34" s="155"/>
      <c r="R34" s="165"/>
      <c r="S34" s="652">
        <f t="shared" si="26"/>
        <v>504.01185237335648</v>
      </c>
      <c r="T34" s="652">
        <f t="shared" si="26"/>
        <v>2745.2306951641399</v>
      </c>
      <c r="U34" s="652">
        <f t="shared" si="26"/>
        <v>6065.5037502441382</v>
      </c>
      <c r="V34" s="652">
        <f t="shared" si="26"/>
        <v>2795.4650124680138</v>
      </c>
      <c r="W34" s="652">
        <f t="shared" si="26"/>
        <v>103.92466884065959</v>
      </c>
      <c r="X34" s="652">
        <f t="shared" si="26"/>
        <v>288.47830403134088</v>
      </c>
      <c r="Y34" s="652">
        <f t="shared" si="26"/>
        <v>10.731926820662141</v>
      </c>
      <c r="Z34" s="652">
        <f t="shared" si="26"/>
        <v>47.583759707787024</v>
      </c>
      <c r="AA34" s="652">
        <f t="shared" si="26"/>
        <v>48.320754956619965</v>
      </c>
      <c r="AB34" s="652">
        <f t="shared" si="26"/>
        <v>3476.7628900042678</v>
      </c>
      <c r="AC34" s="660">
        <f t="shared" si="26"/>
        <v>10294.331599352694</v>
      </c>
      <c r="AD34" s="1057" t="s">
        <v>996</v>
      </c>
      <c r="AE34" s="1058"/>
      <c r="AF34" s="1059">
        <f t="shared" si="24"/>
        <v>129877.63194727655</v>
      </c>
      <c r="AG34" s="1060">
        <f t="shared" si="4"/>
        <v>119630.88410763169</v>
      </c>
      <c r="AH34" s="1060">
        <f t="shared" si="5"/>
        <v>102106.31200206248</v>
      </c>
      <c r="AI34" s="1060">
        <f t="shared" si="6"/>
        <v>9270.8745094747719</v>
      </c>
      <c r="AJ34" s="1060">
        <f t="shared" si="7"/>
        <v>1680.2099541428638</v>
      </c>
      <c r="AK34" s="1060">
        <f t="shared" si="8"/>
        <v>44595.709631297235</v>
      </c>
      <c r="AL34" s="1060">
        <f t="shared" si="9"/>
        <v>46559.51790714755</v>
      </c>
      <c r="AM34" s="1060">
        <f t="shared" si="10"/>
        <v>17524.572105569208</v>
      </c>
      <c r="AN34" s="1060">
        <f t="shared" si="11"/>
        <v>13652.694470048535</v>
      </c>
      <c r="AO34" s="1061">
        <f t="shared" si="12"/>
        <v>1438.5584909582258</v>
      </c>
      <c r="AP34" s="1062">
        <f t="shared" si="13"/>
        <v>504.01185237335648</v>
      </c>
      <c r="AQ34" s="1060">
        <f t="shared" si="14"/>
        <v>2745.2306951641399</v>
      </c>
      <c r="AR34" s="1060">
        <f t="shared" si="15"/>
        <v>6065.5037502441382</v>
      </c>
      <c r="AS34" s="1060">
        <f t="shared" si="16"/>
        <v>2795.4650124680138</v>
      </c>
      <c r="AT34" s="1060">
        <f t="shared" si="17"/>
        <v>103.92466884065959</v>
      </c>
      <c r="AU34" s="1060">
        <f t="shared" si="18"/>
        <v>288.47830403134088</v>
      </c>
      <c r="AV34" s="1060">
        <f t="shared" si="19"/>
        <v>10.731926820662141</v>
      </c>
      <c r="AW34" s="1060">
        <f t="shared" si="20"/>
        <v>47.583759707787024</v>
      </c>
      <c r="AX34" s="1060">
        <f t="shared" si="21"/>
        <v>48.320754956619965</v>
      </c>
      <c r="AY34" s="1060">
        <f t="shared" si="22"/>
        <v>3476.7628900042678</v>
      </c>
      <c r="AZ34" s="1063">
        <f t="shared" si="23"/>
        <v>10294.331599352694</v>
      </c>
      <c r="BB34" s="3686" t="s">
        <v>996</v>
      </c>
      <c r="BC34" s="3697"/>
      <c r="BD34" s="2597">
        <v>129877631.94727655</v>
      </c>
      <c r="BE34" s="2598">
        <v>119630884.10763168</v>
      </c>
      <c r="BF34" s="2598">
        <v>102106312.00206248</v>
      </c>
      <c r="BG34" s="2598">
        <v>9270874.5094747711</v>
      </c>
      <c r="BH34" s="2598">
        <v>1680209.9541428639</v>
      </c>
      <c r="BI34" s="2598">
        <v>44595709.631297238</v>
      </c>
      <c r="BJ34" s="2598">
        <v>46559517.907147549</v>
      </c>
      <c r="BK34" s="2598">
        <v>17524572.10556921</v>
      </c>
      <c r="BL34" s="2598">
        <v>13652694.470048534</v>
      </c>
      <c r="BM34" s="2598">
        <v>1438558.4909582257</v>
      </c>
      <c r="BN34" s="2598">
        <v>504011.85237335647</v>
      </c>
      <c r="BO34" s="2598">
        <v>2745230.6951641398</v>
      </c>
      <c r="BP34" s="2598">
        <v>6065503.7502441378</v>
      </c>
      <c r="BQ34" s="2598">
        <v>2795465.0124680139</v>
      </c>
      <c r="BR34" s="2598">
        <v>103924.66884065959</v>
      </c>
      <c r="BS34" s="2598">
        <v>288478.30403134087</v>
      </c>
      <c r="BT34" s="2598">
        <v>10731.92682066214</v>
      </c>
      <c r="BU34" s="2598">
        <v>47583.759707787023</v>
      </c>
      <c r="BV34" s="2598">
        <v>48320.754956619967</v>
      </c>
      <c r="BW34" s="2598">
        <v>3476762.8900042679</v>
      </c>
      <c r="BX34" s="2599">
        <v>10294331.599352693</v>
      </c>
    </row>
    <row r="35" spans="1:76" ht="18" customHeight="1">
      <c r="A35" s="155"/>
      <c r="B35" s="155" t="s">
        <v>54</v>
      </c>
      <c r="C35" s="155"/>
      <c r="D35" s="165"/>
      <c r="E35" s="652">
        <f t="shared" si="25"/>
        <v>46287.527069779637</v>
      </c>
      <c r="F35" s="652">
        <f t="shared" si="25"/>
        <v>36503.322842042493</v>
      </c>
      <c r="G35" s="652">
        <f t="shared" si="25"/>
        <v>28781.039225596651</v>
      </c>
      <c r="H35" s="652">
        <f t="shared" si="25"/>
        <v>2845.714774988126</v>
      </c>
      <c r="I35" s="652">
        <f t="shared" si="25"/>
        <v>902.947454988098</v>
      </c>
      <c r="J35" s="652">
        <f t="shared" si="25"/>
        <v>10007.627302902723</v>
      </c>
      <c r="K35" s="652">
        <f t="shared" si="25"/>
        <v>15024.749692717696</v>
      </c>
      <c r="L35" s="660">
        <f t="shared" si="25"/>
        <v>7722.2836164458458</v>
      </c>
      <c r="M35" s="652">
        <f t="shared" si="25"/>
        <v>5276.6678799456449</v>
      </c>
      <c r="N35" s="660">
        <f t="shared" si="25"/>
        <v>401.06566249879404</v>
      </c>
      <c r="O35" s="155"/>
      <c r="P35" s="155" t="s">
        <v>54</v>
      </c>
      <c r="Q35" s="155"/>
      <c r="R35" s="165"/>
      <c r="S35" s="652">
        <f t="shared" si="26"/>
        <v>373.08560045324288</v>
      </c>
      <c r="T35" s="652">
        <f t="shared" si="26"/>
        <v>1348.0264855211988</v>
      </c>
      <c r="U35" s="652">
        <f t="shared" si="26"/>
        <v>2647.6835585851495</v>
      </c>
      <c r="V35" s="652">
        <f t="shared" si="26"/>
        <v>476.84645575968784</v>
      </c>
      <c r="W35" s="652">
        <f t="shared" si="26"/>
        <v>29.960117127572918</v>
      </c>
      <c r="X35" s="652">
        <f t="shared" si="26"/>
        <v>162.96115708808105</v>
      </c>
      <c r="Y35" s="652">
        <f t="shared" si="26"/>
        <v>39.997212862684435</v>
      </c>
      <c r="Z35" s="652">
        <f t="shared" si="26"/>
        <v>0</v>
      </c>
      <c r="AA35" s="652">
        <f t="shared" si="26"/>
        <v>8.4534250305080683</v>
      </c>
      <c r="AB35" s="652">
        <f t="shared" si="26"/>
        <v>2234.2039415189261</v>
      </c>
      <c r="AC35" s="660">
        <f t="shared" si="26"/>
        <v>9784.2042277371293</v>
      </c>
      <c r="AD35" s="1057" t="s">
        <v>997</v>
      </c>
      <c r="AE35" s="1058"/>
      <c r="AF35" s="1059">
        <f t="shared" si="24"/>
        <v>46287.527069779637</v>
      </c>
      <c r="AG35" s="1060">
        <f t="shared" si="4"/>
        <v>36503.322842042493</v>
      </c>
      <c r="AH35" s="1060">
        <f t="shared" si="5"/>
        <v>28781.039225596651</v>
      </c>
      <c r="AI35" s="1060">
        <f t="shared" si="6"/>
        <v>2845.714774988126</v>
      </c>
      <c r="AJ35" s="1060">
        <f t="shared" si="7"/>
        <v>902.947454988098</v>
      </c>
      <c r="AK35" s="1060">
        <f t="shared" si="8"/>
        <v>10007.627302902723</v>
      </c>
      <c r="AL35" s="1060">
        <f t="shared" si="9"/>
        <v>15024.749692717696</v>
      </c>
      <c r="AM35" s="1060">
        <f t="shared" si="10"/>
        <v>7722.2836164458458</v>
      </c>
      <c r="AN35" s="1060">
        <f t="shared" si="11"/>
        <v>5276.6678799456449</v>
      </c>
      <c r="AO35" s="1061">
        <f t="shared" si="12"/>
        <v>401.06566249879404</v>
      </c>
      <c r="AP35" s="1062">
        <f t="shared" si="13"/>
        <v>373.08560045324288</v>
      </c>
      <c r="AQ35" s="1060">
        <f t="shared" si="14"/>
        <v>1348.0264855211988</v>
      </c>
      <c r="AR35" s="1060">
        <f t="shared" si="15"/>
        <v>2647.6835585851495</v>
      </c>
      <c r="AS35" s="1060">
        <f t="shared" si="16"/>
        <v>476.84645575968784</v>
      </c>
      <c r="AT35" s="1060">
        <f t="shared" si="17"/>
        <v>29.960117127572918</v>
      </c>
      <c r="AU35" s="1060">
        <f t="shared" si="18"/>
        <v>162.96115708808105</v>
      </c>
      <c r="AV35" s="1060">
        <f t="shared" si="19"/>
        <v>39.997212862684435</v>
      </c>
      <c r="AW35" s="1060">
        <f t="shared" si="20"/>
        <v>0</v>
      </c>
      <c r="AX35" s="1060">
        <f t="shared" si="21"/>
        <v>8.4534250305080683</v>
      </c>
      <c r="AY35" s="1060">
        <f t="shared" si="22"/>
        <v>2234.2039415189261</v>
      </c>
      <c r="AZ35" s="1063">
        <f t="shared" si="23"/>
        <v>9784.2042277371293</v>
      </c>
      <c r="BB35" s="3686" t="s">
        <v>997</v>
      </c>
      <c r="BC35" s="3697"/>
      <c r="BD35" s="2597">
        <v>46287527.069779634</v>
      </c>
      <c r="BE35" s="2598">
        <v>36503322.842042491</v>
      </c>
      <c r="BF35" s="2598">
        <v>28781039.225596651</v>
      </c>
      <c r="BG35" s="2598">
        <v>2845714.774988126</v>
      </c>
      <c r="BH35" s="2598">
        <v>902947.454988098</v>
      </c>
      <c r="BI35" s="2598">
        <v>10007627.302902723</v>
      </c>
      <c r="BJ35" s="2598">
        <v>15024749.692717696</v>
      </c>
      <c r="BK35" s="2598">
        <v>7722283.6164458459</v>
      </c>
      <c r="BL35" s="2598">
        <v>5276667.8799456451</v>
      </c>
      <c r="BM35" s="2598">
        <v>401065.66249879403</v>
      </c>
      <c r="BN35" s="2598">
        <v>373085.60045324289</v>
      </c>
      <c r="BO35" s="2598">
        <v>1348026.4855211987</v>
      </c>
      <c r="BP35" s="2598">
        <v>2647683.5585851497</v>
      </c>
      <c r="BQ35" s="2598">
        <v>476846.45575968781</v>
      </c>
      <c r="BR35" s="2598">
        <v>29960.117127572918</v>
      </c>
      <c r="BS35" s="2598">
        <v>162961.15708808106</v>
      </c>
      <c r="BT35" s="2598">
        <v>39997.212862684435</v>
      </c>
      <c r="BU35" s="2598">
        <v>0</v>
      </c>
      <c r="BV35" s="2598">
        <v>8453.4250305080677</v>
      </c>
      <c r="BW35" s="2598">
        <v>2234203.9415189261</v>
      </c>
      <c r="BX35" s="2599">
        <v>9784204.2277371287</v>
      </c>
    </row>
    <row r="36" spans="1:76" ht="18" customHeight="1">
      <c r="A36" s="155"/>
      <c r="B36" s="155" t="s">
        <v>410</v>
      </c>
      <c r="C36" s="155"/>
      <c r="D36" s="165"/>
      <c r="E36" s="652">
        <f t="shared" si="25"/>
        <v>8118.0393292439176</v>
      </c>
      <c r="F36" s="652">
        <f t="shared" si="25"/>
        <v>6110.6643438182973</v>
      </c>
      <c r="G36" s="1064">
        <f t="shared" si="25"/>
        <v>4095.3654074290193</v>
      </c>
      <c r="H36" s="652">
        <f t="shared" si="25"/>
        <v>342.73280889182502</v>
      </c>
      <c r="I36" s="652">
        <f t="shared" si="25"/>
        <v>1.0230413323333813</v>
      </c>
      <c r="J36" s="653">
        <f t="shared" si="25"/>
        <v>518.35441682119983</v>
      </c>
      <c r="K36" s="1064">
        <f t="shared" si="25"/>
        <v>3233.2551403836615</v>
      </c>
      <c r="L36" s="660">
        <f t="shared" si="25"/>
        <v>2015.2989363892755</v>
      </c>
      <c r="M36" s="652">
        <f t="shared" si="25"/>
        <v>1805.4271716830583</v>
      </c>
      <c r="N36" s="660">
        <f t="shared" si="25"/>
        <v>46.787063845478492</v>
      </c>
      <c r="O36" s="155"/>
      <c r="P36" s="155" t="s">
        <v>242</v>
      </c>
      <c r="Q36" s="155"/>
      <c r="R36" s="165"/>
      <c r="S36" s="652">
        <f t="shared" si="26"/>
        <v>51.587726611133711</v>
      </c>
      <c r="T36" s="652">
        <f t="shared" si="26"/>
        <v>863.04527385316089</v>
      </c>
      <c r="U36" s="652">
        <f t="shared" si="26"/>
        <v>734.4442667989274</v>
      </c>
      <c r="V36" s="652">
        <f t="shared" si="26"/>
        <v>106.85996467632492</v>
      </c>
      <c r="W36" s="652">
        <f t="shared" si="26"/>
        <v>2.7028758980336631</v>
      </c>
      <c r="X36" s="652">
        <f t="shared" si="26"/>
        <v>6.169917965464887E-2</v>
      </c>
      <c r="Y36" s="652">
        <f t="shared" si="26"/>
        <v>0</v>
      </c>
      <c r="Z36" s="652">
        <f t="shared" si="26"/>
        <v>0</v>
      </c>
      <c r="AA36" s="652">
        <f t="shared" si="26"/>
        <v>0</v>
      </c>
      <c r="AB36" s="652">
        <f t="shared" si="26"/>
        <v>209.81006552656126</v>
      </c>
      <c r="AC36" s="660">
        <f t="shared" si="26"/>
        <v>2007.3749854256166</v>
      </c>
      <c r="AD36" s="1057" t="s">
        <v>998</v>
      </c>
      <c r="AE36" s="1058"/>
      <c r="AF36" s="1059">
        <f t="shared" si="24"/>
        <v>8118.0393292439176</v>
      </c>
      <c r="AG36" s="1060">
        <f t="shared" si="4"/>
        <v>6110.6643438182973</v>
      </c>
      <c r="AH36" s="1060">
        <f t="shared" si="5"/>
        <v>4095.3654074290193</v>
      </c>
      <c r="AI36" s="1060">
        <f t="shared" si="6"/>
        <v>342.73280889182502</v>
      </c>
      <c r="AJ36" s="1060">
        <f t="shared" si="7"/>
        <v>1.0230413323333813</v>
      </c>
      <c r="AK36" s="1060">
        <f t="shared" si="8"/>
        <v>518.35441682119983</v>
      </c>
      <c r="AL36" s="1060">
        <f t="shared" si="9"/>
        <v>3233.2551403836615</v>
      </c>
      <c r="AM36" s="1060">
        <f t="shared" si="10"/>
        <v>2015.2989363892755</v>
      </c>
      <c r="AN36" s="1060">
        <f t="shared" si="11"/>
        <v>1805.4271716830583</v>
      </c>
      <c r="AO36" s="1061">
        <f t="shared" si="12"/>
        <v>46.787063845478492</v>
      </c>
      <c r="AP36" s="1062">
        <f t="shared" si="13"/>
        <v>51.587726611133711</v>
      </c>
      <c r="AQ36" s="1060">
        <f t="shared" si="14"/>
        <v>863.04527385316089</v>
      </c>
      <c r="AR36" s="1060">
        <f t="shared" si="15"/>
        <v>734.4442667989274</v>
      </c>
      <c r="AS36" s="1060">
        <f t="shared" si="16"/>
        <v>106.85996467632492</v>
      </c>
      <c r="AT36" s="1060">
        <f t="shared" si="17"/>
        <v>2.7028758980336631</v>
      </c>
      <c r="AU36" s="1060">
        <f t="shared" si="18"/>
        <v>6.169917965464887E-2</v>
      </c>
      <c r="AV36" s="1060">
        <f t="shared" si="19"/>
        <v>0</v>
      </c>
      <c r="AW36" s="1060">
        <f t="shared" si="20"/>
        <v>0</v>
      </c>
      <c r="AX36" s="1060">
        <f t="shared" si="21"/>
        <v>0</v>
      </c>
      <c r="AY36" s="1060">
        <f t="shared" si="22"/>
        <v>209.81006552656126</v>
      </c>
      <c r="AZ36" s="1063">
        <f t="shared" si="23"/>
        <v>2007.3749854256166</v>
      </c>
      <c r="BB36" s="3686" t="s">
        <v>998</v>
      </c>
      <c r="BC36" s="3697"/>
      <c r="BD36" s="2597">
        <v>8118039.3292439179</v>
      </c>
      <c r="BE36" s="2598">
        <v>6110664.3438182976</v>
      </c>
      <c r="BF36" s="2598">
        <v>4095365.4074290195</v>
      </c>
      <c r="BG36" s="2598">
        <v>342732.80889182503</v>
      </c>
      <c r="BH36" s="2598">
        <v>1023.0413323333813</v>
      </c>
      <c r="BI36" s="2598">
        <v>518354.41682119982</v>
      </c>
      <c r="BJ36" s="2598">
        <v>3233255.1403836613</v>
      </c>
      <c r="BK36" s="2598">
        <v>2015298.9363892754</v>
      </c>
      <c r="BL36" s="2598">
        <v>1805427.1716830584</v>
      </c>
      <c r="BM36" s="2598">
        <v>46787.063845478493</v>
      </c>
      <c r="BN36" s="2598">
        <v>51587.726611133709</v>
      </c>
      <c r="BO36" s="2598">
        <v>863045.27385316091</v>
      </c>
      <c r="BP36" s="2598">
        <v>734444.26679892745</v>
      </c>
      <c r="BQ36" s="2598">
        <v>106859.96467632492</v>
      </c>
      <c r="BR36" s="2598">
        <v>2702.8758980336629</v>
      </c>
      <c r="BS36" s="2598">
        <v>61.699179654648873</v>
      </c>
      <c r="BT36" s="2598">
        <v>0</v>
      </c>
      <c r="BU36" s="2598">
        <v>0</v>
      </c>
      <c r="BV36" s="2598">
        <v>0</v>
      </c>
      <c r="BW36" s="2598">
        <v>209810.06552656126</v>
      </c>
      <c r="BX36" s="2599">
        <v>2007374.9854256166</v>
      </c>
    </row>
    <row r="37" spans="1:76" ht="13.5" customHeight="1">
      <c r="A37" s="155"/>
      <c r="B37" s="155" t="s">
        <v>411</v>
      </c>
      <c r="C37" s="155"/>
      <c r="D37" s="165"/>
      <c r="E37" s="652">
        <f t="shared" si="25"/>
        <v>815008.12738512037</v>
      </c>
      <c r="F37" s="652">
        <f t="shared" si="25"/>
        <v>748356.91526695853</v>
      </c>
      <c r="G37" s="660">
        <f t="shared" si="25"/>
        <v>525631.35821225378</v>
      </c>
      <c r="H37" s="660">
        <f t="shared" si="25"/>
        <v>20724.836866520789</v>
      </c>
      <c r="I37" s="660">
        <f t="shared" si="25"/>
        <v>1028.9707111597374</v>
      </c>
      <c r="J37" s="660">
        <f t="shared" si="25"/>
        <v>303432.91538949672</v>
      </c>
      <c r="K37" s="660">
        <f t="shared" si="25"/>
        <v>200444.63524507658</v>
      </c>
      <c r="L37" s="660">
        <f t="shared" si="25"/>
        <v>222725.55705470461</v>
      </c>
      <c r="M37" s="652">
        <f t="shared" si="25"/>
        <v>141311.61077024069</v>
      </c>
      <c r="N37" s="660">
        <f t="shared" si="25"/>
        <v>40366.805080962797</v>
      </c>
      <c r="O37" s="155"/>
      <c r="P37" s="155" t="s">
        <v>241</v>
      </c>
      <c r="Q37" s="155"/>
      <c r="R37" s="165"/>
      <c r="S37" s="652">
        <f t="shared" si="26"/>
        <v>25434.311776805251</v>
      </c>
      <c r="T37" s="652">
        <f t="shared" si="26"/>
        <v>8538.2790547045952</v>
      </c>
      <c r="U37" s="652">
        <f t="shared" si="26"/>
        <v>44267.292061269152</v>
      </c>
      <c r="V37" s="652">
        <f t="shared" si="26"/>
        <v>16407.633448577679</v>
      </c>
      <c r="W37" s="652">
        <f t="shared" si="26"/>
        <v>6297.2893479212253</v>
      </c>
      <c r="X37" s="652">
        <f t="shared" si="26"/>
        <v>45693.044711159739</v>
      </c>
      <c r="Y37" s="652">
        <f t="shared" si="26"/>
        <v>1979.6195273522976</v>
      </c>
      <c r="Z37" s="652">
        <f t="shared" si="26"/>
        <v>1328.9337768052517</v>
      </c>
      <c r="AA37" s="652">
        <f t="shared" si="26"/>
        <v>384.19325820568923</v>
      </c>
      <c r="AB37" s="652">
        <f t="shared" si="26"/>
        <v>32028.155010940922</v>
      </c>
      <c r="AC37" s="660">
        <f t="shared" si="26"/>
        <v>67980.14589496718</v>
      </c>
      <c r="AD37" s="1057" t="s">
        <v>999</v>
      </c>
      <c r="AE37" s="1058"/>
      <c r="AF37" s="1059">
        <f t="shared" si="24"/>
        <v>815008.12738512037</v>
      </c>
      <c r="AG37" s="1060">
        <f t="shared" si="4"/>
        <v>748356.91526695853</v>
      </c>
      <c r="AH37" s="1060">
        <f t="shared" si="5"/>
        <v>525631.35821225378</v>
      </c>
      <c r="AI37" s="1060">
        <f t="shared" si="6"/>
        <v>20724.836866520789</v>
      </c>
      <c r="AJ37" s="1060">
        <f t="shared" si="7"/>
        <v>1028.9707111597374</v>
      </c>
      <c r="AK37" s="1060">
        <f t="shared" si="8"/>
        <v>303432.91538949672</v>
      </c>
      <c r="AL37" s="1060">
        <f t="shared" si="9"/>
        <v>200444.63524507658</v>
      </c>
      <c r="AM37" s="1060">
        <f t="shared" si="10"/>
        <v>222725.55705470461</v>
      </c>
      <c r="AN37" s="1060">
        <f t="shared" si="11"/>
        <v>141311.61077024069</v>
      </c>
      <c r="AO37" s="1061">
        <f t="shared" si="12"/>
        <v>40366.805080962797</v>
      </c>
      <c r="AP37" s="1062">
        <f t="shared" si="13"/>
        <v>25434.311776805251</v>
      </c>
      <c r="AQ37" s="1060">
        <f t="shared" si="14"/>
        <v>8538.2790547045952</v>
      </c>
      <c r="AR37" s="1060">
        <f t="shared" si="15"/>
        <v>44267.292061269152</v>
      </c>
      <c r="AS37" s="1060">
        <f t="shared" si="16"/>
        <v>16407.633448577679</v>
      </c>
      <c r="AT37" s="1060">
        <f t="shared" si="17"/>
        <v>6297.2893479212253</v>
      </c>
      <c r="AU37" s="1060">
        <f t="shared" si="18"/>
        <v>45693.044711159739</v>
      </c>
      <c r="AV37" s="1060">
        <f t="shared" si="19"/>
        <v>1979.6195273522976</v>
      </c>
      <c r="AW37" s="1060">
        <f t="shared" si="20"/>
        <v>1328.9337768052517</v>
      </c>
      <c r="AX37" s="1060">
        <f t="shared" si="21"/>
        <v>384.19325820568923</v>
      </c>
      <c r="AY37" s="1060">
        <f t="shared" si="22"/>
        <v>32028.155010940922</v>
      </c>
      <c r="AZ37" s="1063">
        <f t="shared" si="23"/>
        <v>67980.14589496718</v>
      </c>
      <c r="BB37" s="3686" t="s">
        <v>999</v>
      </c>
      <c r="BC37" s="3697"/>
      <c r="BD37" s="2597">
        <v>815008127.38512039</v>
      </c>
      <c r="BE37" s="2598">
        <v>748356915.26695848</v>
      </c>
      <c r="BF37" s="2598">
        <v>525631358.21225381</v>
      </c>
      <c r="BG37" s="2598">
        <v>20724836.866520789</v>
      </c>
      <c r="BH37" s="2598">
        <v>1028970.7111597374</v>
      </c>
      <c r="BI37" s="2598">
        <v>303432915.38949674</v>
      </c>
      <c r="BJ37" s="2598">
        <v>200444635.2450766</v>
      </c>
      <c r="BK37" s="2598">
        <v>222725557.05470461</v>
      </c>
      <c r="BL37" s="2598">
        <v>141311610.77024069</v>
      </c>
      <c r="BM37" s="2598">
        <v>40366805.080962799</v>
      </c>
      <c r="BN37" s="2598">
        <v>25434311.776805252</v>
      </c>
      <c r="BO37" s="2598">
        <v>8538279.0547045954</v>
      </c>
      <c r="BP37" s="2598">
        <v>44267292.061269149</v>
      </c>
      <c r="BQ37" s="2598">
        <v>16407633.44857768</v>
      </c>
      <c r="BR37" s="2598">
        <v>6297289.3479212252</v>
      </c>
      <c r="BS37" s="2598">
        <v>45693044.711159736</v>
      </c>
      <c r="BT37" s="2598">
        <v>1979619.5273522977</v>
      </c>
      <c r="BU37" s="2598">
        <v>1328933.7768052516</v>
      </c>
      <c r="BV37" s="2598">
        <v>384193.25820568926</v>
      </c>
      <c r="BW37" s="2598">
        <v>32028155.010940921</v>
      </c>
      <c r="BX37" s="2599">
        <v>67980145.894967183</v>
      </c>
    </row>
    <row r="38" spans="1:76" ht="18" customHeight="1">
      <c r="A38" s="3094" t="s">
        <v>412</v>
      </c>
      <c r="B38" s="3094"/>
      <c r="C38" s="3094"/>
      <c r="D38" s="162"/>
      <c r="E38" s="652"/>
      <c r="F38" s="652"/>
      <c r="G38" s="654"/>
      <c r="H38" s="654"/>
      <c r="I38" s="654"/>
      <c r="J38" s="654"/>
      <c r="K38" s="654"/>
      <c r="L38" s="654"/>
      <c r="M38" s="652"/>
      <c r="N38" s="660"/>
      <c r="O38" s="3094" t="s">
        <v>14</v>
      </c>
      <c r="P38" s="3094"/>
      <c r="Q38" s="3094"/>
      <c r="R38" s="162"/>
      <c r="S38" s="652"/>
      <c r="T38" s="652"/>
      <c r="U38" s="652"/>
      <c r="V38" s="652"/>
      <c r="W38" s="652"/>
      <c r="X38" s="652"/>
      <c r="Y38" s="652"/>
      <c r="Z38" s="652"/>
      <c r="AA38" s="652"/>
      <c r="AB38" s="652"/>
      <c r="AC38" s="660"/>
      <c r="AD38" s="1057" t="s">
        <v>1000</v>
      </c>
      <c r="AE38" s="1058" t="s">
        <v>1001</v>
      </c>
      <c r="AF38" s="1059">
        <f t="shared" si="24"/>
        <v>216944.49388355657</v>
      </c>
      <c r="AG38" s="1060">
        <f t="shared" si="4"/>
        <v>204808.32220913115</v>
      </c>
      <c r="AH38" s="1060">
        <f t="shared" si="5"/>
        <v>170435.07251262796</v>
      </c>
      <c r="AI38" s="1060">
        <f t="shared" si="6"/>
        <v>8592.1883750202796</v>
      </c>
      <c r="AJ38" s="1060">
        <f t="shared" si="7"/>
        <v>2689.4719986761402</v>
      </c>
      <c r="AK38" s="1060">
        <f t="shared" si="8"/>
        <v>92399.219487590875</v>
      </c>
      <c r="AL38" s="1060">
        <f t="shared" si="9"/>
        <v>66754.192651340578</v>
      </c>
      <c r="AM38" s="1060">
        <f t="shared" si="10"/>
        <v>34373.24969650319</v>
      </c>
      <c r="AN38" s="1060">
        <f t="shared" si="11"/>
        <v>16758.17287649044</v>
      </c>
      <c r="AO38" s="1061">
        <f t="shared" si="12"/>
        <v>4445.9114851829736</v>
      </c>
      <c r="AP38" s="1062">
        <f t="shared" si="13"/>
        <v>2187.582258602105</v>
      </c>
      <c r="AQ38" s="1060">
        <f t="shared" si="14"/>
        <v>2513.5048460005805</v>
      </c>
      <c r="AR38" s="1060">
        <f t="shared" si="15"/>
        <v>5303.0586932241276</v>
      </c>
      <c r="AS38" s="1060">
        <f t="shared" si="16"/>
        <v>1822.2693193790892</v>
      </c>
      <c r="AT38" s="1060">
        <f t="shared" si="17"/>
        <v>485.84627410156389</v>
      </c>
      <c r="AU38" s="1060">
        <f t="shared" si="18"/>
        <v>5917.9782773093384</v>
      </c>
      <c r="AV38" s="1060">
        <f t="shared" si="19"/>
        <v>232.22772032591132</v>
      </c>
      <c r="AW38" s="1060">
        <f t="shared" si="20"/>
        <v>1595.4330776019963</v>
      </c>
      <c r="AX38" s="1060">
        <f t="shared" si="21"/>
        <v>31.085659108322421</v>
      </c>
      <c r="AY38" s="1060">
        <f t="shared" si="22"/>
        <v>9838.352085667173</v>
      </c>
      <c r="AZ38" s="1063">
        <f t="shared" si="23"/>
        <v>13731.604752027657</v>
      </c>
      <c r="BB38" s="3686" t="s">
        <v>1001</v>
      </c>
      <c r="BC38" s="3697"/>
      <c r="BD38" s="2597">
        <v>216944493.88355657</v>
      </c>
      <c r="BE38" s="2598">
        <v>204808322.20913115</v>
      </c>
      <c r="BF38" s="2598">
        <v>170435072.51262796</v>
      </c>
      <c r="BG38" s="2598">
        <v>8592188.3750202805</v>
      </c>
      <c r="BH38" s="2598">
        <v>2689471.9986761403</v>
      </c>
      <c r="BI38" s="2598">
        <v>92399219.487590879</v>
      </c>
      <c r="BJ38" s="2598">
        <v>66754192.651340581</v>
      </c>
      <c r="BK38" s="2598">
        <v>34373249.696503192</v>
      </c>
      <c r="BL38" s="2598">
        <v>16758172.87649044</v>
      </c>
      <c r="BM38" s="2598">
        <v>4445911.4851829736</v>
      </c>
      <c r="BN38" s="2598">
        <v>2187582.2586021051</v>
      </c>
      <c r="BO38" s="2598">
        <v>2513504.8460005806</v>
      </c>
      <c r="BP38" s="2598">
        <v>5303058.6932241274</v>
      </c>
      <c r="BQ38" s="2598">
        <v>1822269.3193790892</v>
      </c>
      <c r="BR38" s="2598">
        <v>485846.2741015639</v>
      </c>
      <c r="BS38" s="2598">
        <v>5917978.2773093386</v>
      </c>
      <c r="BT38" s="2598">
        <v>232227.72032591133</v>
      </c>
      <c r="BU38" s="2598">
        <v>1595433.0776019963</v>
      </c>
      <c r="BV38" s="2598">
        <v>31085.659108322419</v>
      </c>
      <c r="BW38" s="2598">
        <v>9838352.0856671724</v>
      </c>
      <c r="BX38" s="2599">
        <v>13731604.752027657</v>
      </c>
    </row>
    <row r="39" spans="1:76" ht="18" customHeight="1">
      <c r="A39" s="3093" t="s">
        <v>45</v>
      </c>
      <c r="B39" s="3093"/>
      <c r="C39" s="166"/>
      <c r="D39" s="162"/>
      <c r="E39" s="652">
        <f t="shared" ref="E39:N39" si="27">AF38</f>
        <v>216944.49388355657</v>
      </c>
      <c r="F39" s="652">
        <f t="shared" si="27"/>
        <v>204808.32220913115</v>
      </c>
      <c r="G39" s="660">
        <f t="shared" si="27"/>
        <v>170435.07251262796</v>
      </c>
      <c r="H39" s="660">
        <f t="shared" si="27"/>
        <v>8592.1883750202796</v>
      </c>
      <c r="I39" s="660">
        <f t="shared" si="27"/>
        <v>2689.4719986761402</v>
      </c>
      <c r="J39" s="660">
        <f t="shared" si="27"/>
        <v>92399.219487590875</v>
      </c>
      <c r="K39" s="660">
        <f t="shared" si="27"/>
        <v>66754.192651340578</v>
      </c>
      <c r="L39" s="660">
        <f t="shared" si="27"/>
        <v>34373.24969650319</v>
      </c>
      <c r="M39" s="652">
        <f t="shared" si="27"/>
        <v>16758.17287649044</v>
      </c>
      <c r="N39" s="660">
        <f t="shared" si="27"/>
        <v>4445.9114851829736</v>
      </c>
      <c r="O39" s="3093" t="s">
        <v>45</v>
      </c>
      <c r="P39" s="3093"/>
      <c r="Q39" s="166"/>
      <c r="R39" s="162"/>
      <c r="S39" s="652">
        <f t="shared" ref="S39:AC39" si="28">AP38</f>
        <v>2187.582258602105</v>
      </c>
      <c r="T39" s="652">
        <f t="shared" si="28"/>
        <v>2513.5048460005805</v>
      </c>
      <c r="U39" s="652">
        <f t="shared" si="28"/>
        <v>5303.0586932241276</v>
      </c>
      <c r="V39" s="652">
        <f t="shared" si="28"/>
        <v>1822.2693193790892</v>
      </c>
      <c r="W39" s="652">
        <f t="shared" si="28"/>
        <v>485.84627410156389</v>
      </c>
      <c r="X39" s="652">
        <f t="shared" si="28"/>
        <v>5917.9782773093384</v>
      </c>
      <c r="Y39" s="652">
        <f t="shared" si="28"/>
        <v>232.22772032591132</v>
      </c>
      <c r="Z39" s="652">
        <f t="shared" si="28"/>
        <v>1595.4330776019963</v>
      </c>
      <c r="AA39" s="652">
        <f t="shared" si="28"/>
        <v>31.085659108322421</v>
      </c>
      <c r="AB39" s="652">
        <f t="shared" si="28"/>
        <v>9838.352085667173</v>
      </c>
      <c r="AC39" s="660">
        <f t="shared" si="28"/>
        <v>13731.604752027657</v>
      </c>
      <c r="AD39" s="1057"/>
      <c r="AE39" s="1058" t="s">
        <v>1002</v>
      </c>
      <c r="AF39" s="1059">
        <f t="shared" si="24"/>
        <v>34594.612390440903</v>
      </c>
      <c r="AG39" s="1060">
        <f t="shared" si="4"/>
        <v>32614.416399981204</v>
      </c>
      <c r="AH39" s="1060">
        <f t="shared" si="5"/>
        <v>26822.879177806277</v>
      </c>
      <c r="AI39" s="1060">
        <f t="shared" si="6"/>
        <v>766.71114051176858</v>
      </c>
      <c r="AJ39" s="1060">
        <f t="shared" si="7"/>
        <v>205.76978063212877</v>
      </c>
      <c r="AK39" s="1060">
        <f t="shared" si="8"/>
        <v>14994.401852076262</v>
      </c>
      <c r="AL39" s="1060">
        <f t="shared" si="9"/>
        <v>10855.996404586118</v>
      </c>
      <c r="AM39" s="1060">
        <f t="shared" si="10"/>
        <v>5791.5372221749294</v>
      </c>
      <c r="AN39" s="1060">
        <f t="shared" si="11"/>
        <v>4080.4772243377652</v>
      </c>
      <c r="AO39" s="1061">
        <f t="shared" si="12"/>
        <v>96.745956647797357</v>
      </c>
      <c r="AP39" s="1062">
        <f t="shared" si="13"/>
        <v>57.596220008966078</v>
      </c>
      <c r="AQ39" s="1060">
        <f t="shared" si="14"/>
        <v>1173.2345595466113</v>
      </c>
      <c r="AR39" s="1060">
        <f t="shared" si="15"/>
        <v>1825.0025421309992</v>
      </c>
      <c r="AS39" s="1060">
        <f t="shared" si="16"/>
        <v>927.89794600339133</v>
      </c>
      <c r="AT39" s="1060">
        <f t="shared" si="17"/>
        <v>0</v>
      </c>
      <c r="AU39" s="1060">
        <f t="shared" si="18"/>
        <v>0</v>
      </c>
      <c r="AV39" s="1060">
        <f t="shared" si="19"/>
        <v>0</v>
      </c>
      <c r="AW39" s="1060">
        <f t="shared" si="20"/>
        <v>0</v>
      </c>
      <c r="AX39" s="1060">
        <f t="shared" si="21"/>
        <v>0</v>
      </c>
      <c r="AY39" s="1060">
        <f t="shared" si="22"/>
        <v>1711.0599978371652</v>
      </c>
      <c r="AZ39" s="1063">
        <f t="shared" si="23"/>
        <v>1980.1959904596961</v>
      </c>
      <c r="BB39" s="3686" t="s">
        <v>1002</v>
      </c>
      <c r="BC39" s="3697"/>
      <c r="BD39" s="2597">
        <v>34594612.390440904</v>
      </c>
      <c r="BE39" s="2598">
        <v>32614416.399981204</v>
      </c>
      <c r="BF39" s="2598">
        <v>26822879.177806277</v>
      </c>
      <c r="BG39" s="2598">
        <v>766711.14051176852</v>
      </c>
      <c r="BH39" s="2598">
        <v>205769.78063212876</v>
      </c>
      <c r="BI39" s="2598">
        <v>14994401.852076262</v>
      </c>
      <c r="BJ39" s="2598">
        <v>10855996.404586118</v>
      </c>
      <c r="BK39" s="2598">
        <v>5791537.2221749295</v>
      </c>
      <c r="BL39" s="2598">
        <v>4080477.224337765</v>
      </c>
      <c r="BM39" s="2598">
        <v>96745.956647797357</v>
      </c>
      <c r="BN39" s="2598">
        <v>57596.220008966076</v>
      </c>
      <c r="BO39" s="2598">
        <v>1173234.5595466113</v>
      </c>
      <c r="BP39" s="2598">
        <v>1825002.5421309993</v>
      </c>
      <c r="BQ39" s="2598">
        <v>927897.94600339129</v>
      </c>
      <c r="BR39" s="2598">
        <v>0</v>
      </c>
      <c r="BS39" s="2598">
        <v>0</v>
      </c>
      <c r="BT39" s="2598">
        <v>0</v>
      </c>
      <c r="BU39" s="2598">
        <v>0</v>
      </c>
      <c r="BV39" s="2598">
        <v>0</v>
      </c>
      <c r="BW39" s="2598">
        <v>1711059.9978371651</v>
      </c>
      <c r="BX39" s="2599">
        <v>1980195.9904596962</v>
      </c>
    </row>
    <row r="40" spans="1:76" ht="18" customHeight="1">
      <c r="A40" s="189"/>
      <c r="B40" s="155" t="s">
        <v>413</v>
      </c>
      <c r="C40" s="189"/>
      <c r="D40" s="162"/>
      <c r="E40" s="652">
        <f t="shared" ref="E40:N40" si="29">AF51</f>
        <v>404420.34102118143</v>
      </c>
      <c r="F40" s="652">
        <f t="shared" si="29"/>
        <v>385409.82264742255</v>
      </c>
      <c r="G40" s="660">
        <f t="shared" si="29"/>
        <v>320153.6227229613</v>
      </c>
      <c r="H40" s="660">
        <f t="shared" si="29"/>
        <v>16073.051629002724</v>
      </c>
      <c r="I40" s="660">
        <f t="shared" si="29"/>
        <v>3640.2448736367605</v>
      </c>
      <c r="J40" s="660">
        <f t="shared" si="29"/>
        <v>172980.45394719942</v>
      </c>
      <c r="K40" s="660">
        <f t="shared" si="29"/>
        <v>127459.87227312241</v>
      </c>
      <c r="L40" s="660">
        <f t="shared" si="29"/>
        <v>65256.199924461362</v>
      </c>
      <c r="M40" s="652">
        <f t="shared" si="29"/>
        <v>29166.265226749707</v>
      </c>
      <c r="N40" s="660">
        <f t="shared" si="29"/>
        <v>9019.7682695043932</v>
      </c>
      <c r="O40" s="189"/>
      <c r="P40" s="155" t="s">
        <v>15</v>
      </c>
      <c r="Q40" s="189"/>
      <c r="R40" s="162"/>
      <c r="S40" s="652">
        <f t="shared" ref="S40:AC40" si="30">AP51</f>
        <v>3950.372776270478</v>
      </c>
      <c r="T40" s="652">
        <f t="shared" si="30"/>
        <v>3698.1679307034674</v>
      </c>
      <c r="U40" s="652">
        <f t="shared" si="30"/>
        <v>8530.7585775113621</v>
      </c>
      <c r="V40" s="652">
        <f t="shared" si="30"/>
        <v>2936.2290948235154</v>
      </c>
      <c r="W40" s="652">
        <f t="shared" si="30"/>
        <v>1030.9685779364838</v>
      </c>
      <c r="X40" s="652">
        <f t="shared" si="30"/>
        <v>9989.1188183956911</v>
      </c>
      <c r="Y40" s="652">
        <f t="shared" si="30"/>
        <v>529.4808200079965</v>
      </c>
      <c r="Z40" s="652">
        <f t="shared" si="30"/>
        <v>2651.3945023529591</v>
      </c>
      <c r="AA40" s="652">
        <f t="shared" si="30"/>
        <v>53.508397126375556</v>
      </c>
      <c r="AB40" s="652">
        <f t="shared" si="30"/>
        <v>22866.432159828648</v>
      </c>
      <c r="AC40" s="660">
        <f t="shared" si="30"/>
        <v>21661.912876111837</v>
      </c>
      <c r="AD40" s="1057" t="s">
        <v>1003</v>
      </c>
      <c r="AE40" s="1058" t="s">
        <v>1004</v>
      </c>
      <c r="AF40" s="1059">
        <f t="shared" si="24"/>
        <v>291780.87645355891</v>
      </c>
      <c r="AG40" s="1060">
        <f t="shared" si="4"/>
        <v>275542.29499063722</v>
      </c>
      <c r="AH40" s="1060">
        <f t="shared" si="5"/>
        <v>229126.35268588521</v>
      </c>
      <c r="AI40" s="1060">
        <f t="shared" si="6"/>
        <v>22540.646664074775</v>
      </c>
      <c r="AJ40" s="1060">
        <f t="shared" si="7"/>
        <v>1222.315174762866</v>
      </c>
      <c r="AK40" s="1060">
        <f t="shared" si="8"/>
        <v>119223.29894251554</v>
      </c>
      <c r="AL40" s="1060">
        <f t="shared" si="9"/>
        <v>86140.091904532062</v>
      </c>
      <c r="AM40" s="1060">
        <f t="shared" si="10"/>
        <v>46415.942304751974</v>
      </c>
      <c r="AN40" s="1060">
        <f t="shared" si="11"/>
        <v>22893.587329924187</v>
      </c>
      <c r="AO40" s="1061">
        <f t="shared" si="12"/>
        <v>8136.9872173398844</v>
      </c>
      <c r="AP40" s="1062">
        <f t="shared" si="13"/>
        <v>2895.944289184406</v>
      </c>
      <c r="AQ40" s="1060">
        <f t="shared" si="14"/>
        <v>3985.0816582470065</v>
      </c>
      <c r="AR40" s="1060">
        <f t="shared" si="15"/>
        <v>6008.614703043645</v>
      </c>
      <c r="AS40" s="1060">
        <f t="shared" si="16"/>
        <v>1707.9580577647546</v>
      </c>
      <c r="AT40" s="1060">
        <f t="shared" si="17"/>
        <v>159.00140434448772</v>
      </c>
      <c r="AU40" s="1060">
        <f t="shared" si="18"/>
        <v>5570.7218049745497</v>
      </c>
      <c r="AV40" s="1060">
        <f t="shared" si="19"/>
        <v>53.206457391522427</v>
      </c>
      <c r="AW40" s="1060">
        <f t="shared" si="20"/>
        <v>401.56612019803606</v>
      </c>
      <c r="AX40" s="1060">
        <f t="shared" si="21"/>
        <v>17.867381289273027</v>
      </c>
      <c r="AY40" s="1060">
        <f t="shared" si="22"/>
        <v>17478.993210974408</v>
      </c>
      <c r="AZ40" s="1063">
        <f t="shared" si="23"/>
        <v>16640.147583119789</v>
      </c>
      <c r="BB40" s="3686" t="s">
        <v>1004</v>
      </c>
      <c r="BC40" s="3697"/>
      <c r="BD40" s="2597">
        <v>291780876.45355892</v>
      </c>
      <c r="BE40" s="2598">
        <v>275542294.99063724</v>
      </c>
      <c r="BF40" s="2598">
        <v>229126352.68588522</v>
      </c>
      <c r="BG40" s="2598">
        <v>22540646.664074775</v>
      </c>
      <c r="BH40" s="2598">
        <v>1222315.174762866</v>
      </c>
      <c r="BI40" s="2598">
        <v>119223298.94251554</v>
      </c>
      <c r="BJ40" s="2598">
        <v>86140091.90453206</v>
      </c>
      <c r="BK40" s="2598">
        <v>46415942.304751977</v>
      </c>
      <c r="BL40" s="2598">
        <v>22893587.329924185</v>
      </c>
      <c r="BM40" s="2598">
        <v>8136987.2173398845</v>
      </c>
      <c r="BN40" s="2598">
        <v>2895944.2891844059</v>
      </c>
      <c r="BO40" s="2598">
        <v>3985081.6582470066</v>
      </c>
      <c r="BP40" s="2598">
        <v>6008614.7030436452</v>
      </c>
      <c r="BQ40" s="2598">
        <v>1707958.0577647546</v>
      </c>
      <c r="BR40" s="2598">
        <v>159001.40434448773</v>
      </c>
      <c r="BS40" s="2598">
        <v>5570721.8049745494</v>
      </c>
      <c r="BT40" s="2598">
        <v>53206.457391522425</v>
      </c>
      <c r="BU40" s="2598">
        <v>401566.12019803608</v>
      </c>
      <c r="BV40" s="2598">
        <v>17867.381289273028</v>
      </c>
      <c r="BW40" s="2598">
        <v>17478993.210974406</v>
      </c>
      <c r="BX40" s="2599">
        <v>16640147.583119791</v>
      </c>
    </row>
    <row r="41" spans="1:76" ht="18" customHeight="1">
      <c r="A41" s="156"/>
      <c r="B41" s="156" t="s">
        <v>2351</v>
      </c>
      <c r="C41" s="156"/>
      <c r="D41" s="165"/>
      <c r="E41" s="652">
        <f t="shared" ref="E41:N44" si="31">AF40</f>
        <v>291780.87645355891</v>
      </c>
      <c r="F41" s="652">
        <f t="shared" si="31"/>
        <v>275542.29499063722</v>
      </c>
      <c r="G41" s="652">
        <f t="shared" si="31"/>
        <v>229126.35268588521</v>
      </c>
      <c r="H41" s="652">
        <f t="shared" si="31"/>
        <v>22540.646664074775</v>
      </c>
      <c r="I41" s="652">
        <f t="shared" si="31"/>
        <v>1222.315174762866</v>
      </c>
      <c r="J41" s="652">
        <f t="shared" si="31"/>
        <v>119223.29894251554</v>
      </c>
      <c r="K41" s="652">
        <f t="shared" si="31"/>
        <v>86140.091904532062</v>
      </c>
      <c r="L41" s="660">
        <f t="shared" si="31"/>
        <v>46415.942304751974</v>
      </c>
      <c r="M41" s="652">
        <f t="shared" si="31"/>
        <v>22893.587329924187</v>
      </c>
      <c r="N41" s="660">
        <f t="shared" si="31"/>
        <v>8136.9872173398844</v>
      </c>
      <c r="O41" s="156"/>
      <c r="P41" s="156" t="s">
        <v>2295</v>
      </c>
      <c r="Q41" s="156"/>
      <c r="R41" s="165"/>
      <c r="S41" s="652">
        <f t="shared" ref="S41:AC44" si="32">AP40</f>
        <v>2895.944289184406</v>
      </c>
      <c r="T41" s="652">
        <f t="shared" si="32"/>
        <v>3985.0816582470065</v>
      </c>
      <c r="U41" s="652">
        <f t="shared" si="32"/>
        <v>6008.614703043645</v>
      </c>
      <c r="V41" s="652">
        <f t="shared" si="32"/>
        <v>1707.9580577647546</v>
      </c>
      <c r="W41" s="652">
        <f t="shared" si="32"/>
        <v>159.00140434448772</v>
      </c>
      <c r="X41" s="652">
        <f t="shared" si="32"/>
        <v>5570.7218049745497</v>
      </c>
      <c r="Y41" s="652">
        <f t="shared" si="32"/>
        <v>53.206457391522427</v>
      </c>
      <c r="Z41" s="652">
        <f t="shared" si="32"/>
        <v>401.56612019803606</v>
      </c>
      <c r="AA41" s="652">
        <f t="shared" si="32"/>
        <v>17.867381289273027</v>
      </c>
      <c r="AB41" s="652">
        <f t="shared" si="32"/>
        <v>17478.993210974408</v>
      </c>
      <c r="AC41" s="660">
        <f t="shared" si="32"/>
        <v>16640.147583119789</v>
      </c>
      <c r="AD41" s="1057"/>
      <c r="AE41" s="1058" t="s">
        <v>1005</v>
      </c>
      <c r="AF41" s="1059">
        <f t="shared" si="24"/>
        <v>1135480.5015742511</v>
      </c>
      <c r="AG41" s="1060">
        <f t="shared" si="4"/>
        <v>1097074.4682363342</v>
      </c>
      <c r="AH41" s="1060">
        <f t="shared" si="5"/>
        <v>892688.03025904787</v>
      </c>
      <c r="AI41" s="1060">
        <f t="shared" si="6"/>
        <v>19053.596318857388</v>
      </c>
      <c r="AJ41" s="1060">
        <f t="shared" si="7"/>
        <v>12570.726263151601</v>
      </c>
      <c r="AK41" s="1060">
        <f t="shared" si="8"/>
        <v>480890.35860132833</v>
      </c>
      <c r="AL41" s="1060">
        <f t="shared" si="9"/>
        <v>380173.3490757104</v>
      </c>
      <c r="AM41" s="1060">
        <f t="shared" si="10"/>
        <v>204386.43797728608</v>
      </c>
      <c r="AN41" s="1060">
        <f t="shared" si="11"/>
        <v>81531.432533780942</v>
      </c>
      <c r="AO41" s="1061">
        <f t="shared" si="12"/>
        <v>25150.228273419973</v>
      </c>
      <c r="AP41" s="1062">
        <f t="shared" si="13"/>
        <v>11343.665373313288</v>
      </c>
      <c r="AQ41" s="1060">
        <f t="shared" si="14"/>
        <v>7165.402911266774</v>
      </c>
      <c r="AR41" s="1060">
        <f t="shared" si="15"/>
        <v>25156.013959669064</v>
      </c>
      <c r="AS41" s="1060">
        <f t="shared" si="16"/>
        <v>9903.0827017158335</v>
      </c>
      <c r="AT41" s="1060">
        <f t="shared" si="17"/>
        <v>2813.0393143960059</v>
      </c>
      <c r="AU41" s="1060">
        <f t="shared" si="18"/>
        <v>36683.972651046206</v>
      </c>
      <c r="AV41" s="1060">
        <f t="shared" si="19"/>
        <v>2316.1979184123566</v>
      </c>
      <c r="AW41" s="1060">
        <f t="shared" si="20"/>
        <v>12117.839553223213</v>
      </c>
      <c r="AX41" s="1060">
        <f t="shared" si="21"/>
        <v>200.91847720286538</v>
      </c>
      <c r="AY41" s="1060">
        <f t="shared" si="22"/>
        <v>71536.076843620525</v>
      </c>
      <c r="AZ41" s="1063">
        <f t="shared" si="23"/>
        <v>50523.872891140345</v>
      </c>
      <c r="BB41" s="3686" t="s">
        <v>1005</v>
      </c>
      <c r="BC41" s="3697"/>
      <c r="BD41" s="2597">
        <v>1135480501.5742512</v>
      </c>
      <c r="BE41" s="2598">
        <v>1097074468.2363341</v>
      </c>
      <c r="BF41" s="2598">
        <v>892688030.25904787</v>
      </c>
      <c r="BG41" s="2598">
        <v>19053596.318857387</v>
      </c>
      <c r="BH41" s="2598">
        <v>12570726.263151601</v>
      </c>
      <c r="BI41" s="2598">
        <v>480890358.60132831</v>
      </c>
      <c r="BJ41" s="2598">
        <v>380173349.07571042</v>
      </c>
      <c r="BK41" s="2598">
        <v>204386437.97728607</v>
      </c>
      <c r="BL41" s="2598">
        <v>81531432.533780947</v>
      </c>
      <c r="BM41" s="2598">
        <v>25150228.273419973</v>
      </c>
      <c r="BN41" s="2598">
        <v>11343665.373313287</v>
      </c>
      <c r="BO41" s="2598">
        <v>7165402.9112667739</v>
      </c>
      <c r="BP41" s="2598">
        <v>25156013.959669065</v>
      </c>
      <c r="BQ41" s="2598">
        <v>9903082.7017158344</v>
      </c>
      <c r="BR41" s="2598">
        <v>2813039.3143960061</v>
      </c>
      <c r="BS41" s="2598">
        <v>36683972.651046209</v>
      </c>
      <c r="BT41" s="2598">
        <v>2316197.9184123566</v>
      </c>
      <c r="BU41" s="2598">
        <v>12117839.553223213</v>
      </c>
      <c r="BV41" s="2598">
        <v>200918.47720286538</v>
      </c>
      <c r="BW41" s="2598">
        <v>71536076.843620524</v>
      </c>
      <c r="BX41" s="2599">
        <v>50523872.891140342</v>
      </c>
    </row>
    <row r="42" spans="1:76" ht="18" customHeight="1">
      <c r="A42" s="156"/>
      <c r="B42" s="156" t="s">
        <v>2255</v>
      </c>
      <c r="C42" s="156"/>
      <c r="D42" s="165"/>
      <c r="E42" s="652">
        <f t="shared" si="31"/>
        <v>1135480.5015742511</v>
      </c>
      <c r="F42" s="652">
        <f t="shared" si="31"/>
        <v>1097074.4682363342</v>
      </c>
      <c r="G42" s="652">
        <f t="shared" si="31"/>
        <v>892688.03025904787</v>
      </c>
      <c r="H42" s="652">
        <f t="shared" si="31"/>
        <v>19053.596318857388</v>
      </c>
      <c r="I42" s="652">
        <f t="shared" si="31"/>
        <v>12570.726263151601</v>
      </c>
      <c r="J42" s="652">
        <f t="shared" si="31"/>
        <v>480890.35860132833</v>
      </c>
      <c r="K42" s="652">
        <f t="shared" si="31"/>
        <v>380173.3490757104</v>
      </c>
      <c r="L42" s="660">
        <f t="shared" si="31"/>
        <v>204386.43797728608</v>
      </c>
      <c r="M42" s="652">
        <f t="shared" si="31"/>
        <v>81531.432533780942</v>
      </c>
      <c r="N42" s="660">
        <f t="shared" si="31"/>
        <v>25150.228273419973</v>
      </c>
      <c r="O42" s="156"/>
      <c r="P42" s="156" t="s">
        <v>2652</v>
      </c>
      <c r="Q42" s="156"/>
      <c r="R42" s="165"/>
      <c r="S42" s="652">
        <f t="shared" si="32"/>
        <v>11343.665373313288</v>
      </c>
      <c r="T42" s="652">
        <f t="shared" si="32"/>
        <v>7165.402911266774</v>
      </c>
      <c r="U42" s="652">
        <f t="shared" si="32"/>
        <v>25156.013959669064</v>
      </c>
      <c r="V42" s="652">
        <f t="shared" si="32"/>
        <v>9903.0827017158335</v>
      </c>
      <c r="W42" s="652">
        <f t="shared" si="32"/>
        <v>2813.0393143960059</v>
      </c>
      <c r="X42" s="652">
        <f t="shared" si="32"/>
        <v>36683.972651046206</v>
      </c>
      <c r="Y42" s="652">
        <f t="shared" si="32"/>
        <v>2316.1979184123566</v>
      </c>
      <c r="Z42" s="652">
        <f t="shared" si="32"/>
        <v>12117.839553223213</v>
      </c>
      <c r="AA42" s="652">
        <f t="shared" si="32"/>
        <v>200.91847720286538</v>
      </c>
      <c r="AB42" s="652">
        <f t="shared" si="32"/>
        <v>71536.076843620525</v>
      </c>
      <c r="AC42" s="660">
        <f t="shared" si="32"/>
        <v>50523.872891140345</v>
      </c>
      <c r="AD42" s="1057"/>
      <c r="AE42" s="1058" t="s">
        <v>1006</v>
      </c>
      <c r="AF42" s="1059">
        <f t="shared" si="24"/>
        <v>227044.32091506117</v>
      </c>
      <c r="AG42" s="1060">
        <f t="shared" si="4"/>
        <v>213284.04633181228</v>
      </c>
      <c r="AH42" s="1060">
        <f t="shared" si="5"/>
        <v>188850.59672793242</v>
      </c>
      <c r="AI42" s="1060">
        <f t="shared" si="6"/>
        <v>17136.657327532947</v>
      </c>
      <c r="AJ42" s="1060">
        <f t="shared" si="7"/>
        <v>1830.2634788528151</v>
      </c>
      <c r="AK42" s="1060">
        <f t="shared" si="8"/>
        <v>107146.96271734794</v>
      </c>
      <c r="AL42" s="1060">
        <f t="shared" si="9"/>
        <v>62736.713204198692</v>
      </c>
      <c r="AM42" s="1060">
        <f t="shared" si="10"/>
        <v>24433.449603879923</v>
      </c>
      <c r="AN42" s="1060">
        <f t="shared" si="11"/>
        <v>14269.450399624982</v>
      </c>
      <c r="AO42" s="1061">
        <f t="shared" si="12"/>
        <v>4558.2161783851052</v>
      </c>
      <c r="AP42" s="1062">
        <f t="shared" si="13"/>
        <v>2128.7558197373155</v>
      </c>
      <c r="AQ42" s="1060">
        <f t="shared" si="14"/>
        <v>2650.2304369282692</v>
      </c>
      <c r="AR42" s="1060">
        <f t="shared" si="15"/>
        <v>2994.0055236514722</v>
      </c>
      <c r="AS42" s="1060">
        <f t="shared" si="16"/>
        <v>757.22035492902205</v>
      </c>
      <c r="AT42" s="1060">
        <f t="shared" si="17"/>
        <v>1181.0220859937974</v>
      </c>
      <c r="AU42" s="1060">
        <f t="shared" si="18"/>
        <v>1302.6275536274002</v>
      </c>
      <c r="AV42" s="1060">
        <f t="shared" si="19"/>
        <v>123.87069166347926</v>
      </c>
      <c r="AW42" s="1060">
        <f t="shared" si="20"/>
        <v>23.14140575321105</v>
      </c>
      <c r="AX42" s="1060">
        <f t="shared" si="21"/>
        <v>9.836226040876026</v>
      </c>
      <c r="AY42" s="1060">
        <f t="shared" si="22"/>
        <v>8704.523327169969</v>
      </c>
      <c r="AZ42" s="1063">
        <f t="shared" si="23"/>
        <v>13783.415989002124</v>
      </c>
      <c r="BB42" s="3686" t="s">
        <v>1006</v>
      </c>
      <c r="BC42" s="3697"/>
      <c r="BD42" s="2597">
        <v>227044320.91506118</v>
      </c>
      <c r="BE42" s="2598">
        <v>213284046.33181229</v>
      </c>
      <c r="BF42" s="2598">
        <v>188850596.72793242</v>
      </c>
      <c r="BG42" s="2598">
        <v>17136657.327532947</v>
      </c>
      <c r="BH42" s="2598">
        <v>1830263.478852815</v>
      </c>
      <c r="BI42" s="2598">
        <v>107146962.71734793</v>
      </c>
      <c r="BJ42" s="2598">
        <v>62736713.204198688</v>
      </c>
      <c r="BK42" s="2598">
        <v>24433449.603879921</v>
      </c>
      <c r="BL42" s="2598">
        <v>14269450.399624983</v>
      </c>
      <c r="BM42" s="2598">
        <v>4558216.178385105</v>
      </c>
      <c r="BN42" s="2598">
        <v>2128755.8197373156</v>
      </c>
      <c r="BO42" s="2598">
        <v>2650230.4369282695</v>
      </c>
      <c r="BP42" s="2598">
        <v>2994005.5236514723</v>
      </c>
      <c r="BQ42" s="2598">
        <v>757220.35492902203</v>
      </c>
      <c r="BR42" s="2598">
        <v>1181022.0859937975</v>
      </c>
      <c r="BS42" s="2598">
        <v>1302627.5536274002</v>
      </c>
      <c r="BT42" s="2598">
        <v>123870.69166347926</v>
      </c>
      <c r="BU42" s="2598">
        <v>23141.405753211049</v>
      </c>
      <c r="BV42" s="2598">
        <v>9836.2260408760267</v>
      </c>
      <c r="BW42" s="2598">
        <v>8704523.3271699697</v>
      </c>
      <c r="BX42" s="2599">
        <v>13783415.989002123</v>
      </c>
    </row>
    <row r="43" spans="1:76" ht="18" customHeight="1">
      <c r="A43" s="156"/>
      <c r="B43" s="156" t="s">
        <v>2256</v>
      </c>
      <c r="C43" s="156"/>
      <c r="D43" s="165"/>
      <c r="E43" s="652">
        <f t="shared" si="31"/>
        <v>227044.32091506117</v>
      </c>
      <c r="F43" s="652">
        <f t="shared" si="31"/>
        <v>213284.04633181228</v>
      </c>
      <c r="G43" s="652">
        <f t="shared" si="31"/>
        <v>188850.59672793242</v>
      </c>
      <c r="H43" s="652">
        <f t="shared" si="31"/>
        <v>17136.657327532947</v>
      </c>
      <c r="I43" s="652">
        <f t="shared" si="31"/>
        <v>1830.2634788528151</v>
      </c>
      <c r="J43" s="652">
        <f t="shared" si="31"/>
        <v>107146.96271734794</v>
      </c>
      <c r="K43" s="652">
        <f t="shared" si="31"/>
        <v>62736.713204198692</v>
      </c>
      <c r="L43" s="660">
        <f t="shared" si="31"/>
        <v>24433.449603879923</v>
      </c>
      <c r="M43" s="652">
        <f t="shared" si="31"/>
        <v>14269.450399624982</v>
      </c>
      <c r="N43" s="660">
        <f t="shared" si="31"/>
        <v>4558.2161783851052</v>
      </c>
      <c r="O43" s="156"/>
      <c r="P43" s="156" t="s">
        <v>2266</v>
      </c>
      <c r="Q43" s="156"/>
      <c r="R43" s="165"/>
      <c r="S43" s="652">
        <f t="shared" si="32"/>
        <v>2128.7558197373155</v>
      </c>
      <c r="T43" s="652">
        <f t="shared" si="32"/>
        <v>2650.2304369282692</v>
      </c>
      <c r="U43" s="652">
        <f t="shared" si="32"/>
        <v>2994.0055236514722</v>
      </c>
      <c r="V43" s="652">
        <f t="shared" si="32"/>
        <v>757.22035492902205</v>
      </c>
      <c r="W43" s="652">
        <f t="shared" si="32"/>
        <v>1181.0220859937974</v>
      </c>
      <c r="X43" s="652">
        <f t="shared" si="32"/>
        <v>1302.6275536274002</v>
      </c>
      <c r="Y43" s="652">
        <f t="shared" si="32"/>
        <v>123.87069166347926</v>
      </c>
      <c r="Z43" s="652">
        <f t="shared" si="32"/>
        <v>23.14140575321105</v>
      </c>
      <c r="AA43" s="652">
        <f t="shared" si="32"/>
        <v>9.836226040876026</v>
      </c>
      <c r="AB43" s="652">
        <f t="shared" si="32"/>
        <v>8704.523327169969</v>
      </c>
      <c r="AC43" s="660">
        <f t="shared" si="32"/>
        <v>13783.415989002124</v>
      </c>
      <c r="AD43" s="1057"/>
      <c r="AE43" s="1058" t="s">
        <v>1007</v>
      </c>
      <c r="AF43" s="1059">
        <f t="shared" si="24"/>
        <v>119398.719491603</v>
      </c>
      <c r="AG43" s="1060">
        <f t="shared" si="4"/>
        <v>107674.8736447273</v>
      </c>
      <c r="AH43" s="1060">
        <f t="shared" si="5"/>
        <v>92866.475161750815</v>
      </c>
      <c r="AI43" s="1060">
        <f t="shared" si="6"/>
        <v>5986.2430537278333</v>
      </c>
      <c r="AJ43" s="1060">
        <f t="shared" si="7"/>
        <v>923.47297814624301</v>
      </c>
      <c r="AK43" s="1060">
        <f t="shared" si="8"/>
        <v>51375.318881151128</v>
      </c>
      <c r="AL43" s="1060">
        <f t="shared" si="9"/>
        <v>34581.440248725623</v>
      </c>
      <c r="AM43" s="1060">
        <f t="shared" si="10"/>
        <v>14808.398482976467</v>
      </c>
      <c r="AN43" s="1060">
        <f t="shared" si="11"/>
        <v>8887.5730916968751</v>
      </c>
      <c r="AO43" s="1061">
        <f t="shared" si="12"/>
        <v>1553.464726121837</v>
      </c>
      <c r="AP43" s="1062">
        <f t="shared" si="13"/>
        <v>1004.6056434617299</v>
      </c>
      <c r="AQ43" s="1060">
        <f t="shared" si="14"/>
        <v>1674.7320595310514</v>
      </c>
      <c r="AR43" s="1060">
        <f t="shared" si="15"/>
        <v>3395.0489711345958</v>
      </c>
      <c r="AS43" s="1060">
        <f t="shared" si="16"/>
        <v>833.75139422796656</v>
      </c>
      <c r="AT43" s="1060">
        <f t="shared" si="17"/>
        <v>425.97029721969295</v>
      </c>
      <c r="AU43" s="1060">
        <f t="shared" si="18"/>
        <v>1941.8916469648304</v>
      </c>
      <c r="AV43" s="1060">
        <f t="shared" si="19"/>
        <v>18.226709124951267</v>
      </c>
      <c r="AW43" s="1060">
        <f t="shared" si="20"/>
        <v>97.698061066400186</v>
      </c>
      <c r="AX43" s="1060">
        <f t="shared" si="21"/>
        <v>16.914543822514855</v>
      </c>
      <c r="AY43" s="1060">
        <f t="shared" si="22"/>
        <v>3846.094430300896</v>
      </c>
      <c r="AZ43" s="1063">
        <f t="shared" si="23"/>
        <v>11821.543907942103</v>
      </c>
      <c r="BB43" s="3686" t="s">
        <v>1007</v>
      </c>
      <c r="BC43" s="3697"/>
      <c r="BD43" s="2597">
        <v>119398719.491603</v>
      </c>
      <c r="BE43" s="2598">
        <v>107674873.64472729</v>
      </c>
      <c r="BF43" s="2598">
        <v>92866475.161750808</v>
      </c>
      <c r="BG43" s="2598">
        <v>5986243.0537278336</v>
      </c>
      <c r="BH43" s="2598">
        <v>923472.97814624303</v>
      </c>
      <c r="BI43" s="2598">
        <v>51375318.881151125</v>
      </c>
      <c r="BJ43" s="2598">
        <v>34581440.248725623</v>
      </c>
      <c r="BK43" s="2598">
        <v>14808398.482976466</v>
      </c>
      <c r="BL43" s="2598">
        <v>8887573.0916968752</v>
      </c>
      <c r="BM43" s="2598">
        <v>1553464.726121837</v>
      </c>
      <c r="BN43" s="2598">
        <v>1004605.6434617299</v>
      </c>
      <c r="BO43" s="2598">
        <v>1674732.0595310514</v>
      </c>
      <c r="BP43" s="2598">
        <v>3395048.971134596</v>
      </c>
      <c r="BQ43" s="2598">
        <v>833751.39422796655</v>
      </c>
      <c r="BR43" s="2598">
        <v>425970.29721969296</v>
      </c>
      <c r="BS43" s="2598">
        <v>1941891.6469648303</v>
      </c>
      <c r="BT43" s="2598">
        <v>18226.709124951267</v>
      </c>
      <c r="BU43" s="2598">
        <v>97698.061066400187</v>
      </c>
      <c r="BV43" s="2598">
        <v>16914.543822514854</v>
      </c>
      <c r="BW43" s="2598">
        <v>3846094.4303008961</v>
      </c>
      <c r="BX43" s="2599">
        <v>11821543.907942103</v>
      </c>
    </row>
    <row r="44" spans="1:76" ht="18" customHeight="1">
      <c r="A44" s="156"/>
      <c r="B44" s="156" t="s">
        <v>2353</v>
      </c>
      <c r="C44" s="156"/>
      <c r="D44" s="165"/>
      <c r="E44" s="652">
        <f t="shared" si="31"/>
        <v>119398.719491603</v>
      </c>
      <c r="F44" s="652">
        <f t="shared" si="31"/>
        <v>107674.8736447273</v>
      </c>
      <c r="G44" s="652">
        <f t="shared" si="31"/>
        <v>92866.475161750815</v>
      </c>
      <c r="H44" s="652">
        <f t="shared" si="31"/>
        <v>5986.2430537278333</v>
      </c>
      <c r="I44" s="652">
        <f t="shared" si="31"/>
        <v>923.47297814624301</v>
      </c>
      <c r="J44" s="652">
        <f t="shared" si="31"/>
        <v>51375.318881151128</v>
      </c>
      <c r="K44" s="652">
        <f t="shared" si="31"/>
        <v>34581.440248725623</v>
      </c>
      <c r="L44" s="660">
        <f t="shared" si="31"/>
        <v>14808.398482976467</v>
      </c>
      <c r="M44" s="652">
        <f t="shared" si="31"/>
        <v>8887.5730916968751</v>
      </c>
      <c r="N44" s="660">
        <f t="shared" si="31"/>
        <v>1553.464726121837</v>
      </c>
      <c r="O44" s="156"/>
      <c r="P44" s="156" t="s">
        <v>2353</v>
      </c>
      <c r="Q44" s="156"/>
      <c r="R44" s="165"/>
      <c r="S44" s="652">
        <f t="shared" si="32"/>
        <v>1004.6056434617299</v>
      </c>
      <c r="T44" s="652">
        <f t="shared" si="32"/>
        <v>1674.7320595310514</v>
      </c>
      <c r="U44" s="652">
        <f t="shared" si="32"/>
        <v>3395.0489711345958</v>
      </c>
      <c r="V44" s="652">
        <f t="shared" si="32"/>
        <v>833.75139422796656</v>
      </c>
      <c r="W44" s="652">
        <f t="shared" si="32"/>
        <v>425.97029721969295</v>
      </c>
      <c r="X44" s="652">
        <f t="shared" si="32"/>
        <v>1941.8916469648304</v>
      </c>
      <c r="Y44" s="652">
        <f t="shared" si="32"/>
        <v>18.226709124951267</v>
      </c>
      <c r="Z44" s="652">
        <f t="shared" si="32"/>
        <v>97.698061066400186</v>
      </c>
      <c r="AA44" s="652">
        <f t="shared" si="32"/>
        <v>16.914543822514855</v>
      </c>
      <c r="AB44" s="652">
        <f t="shared" si="32"/>
        <v>3846.094430300896</v>
      </c>
      <c r="AC44" s="660">
        <f t="shared" si="32"/>
        <v>11821.543907942103</v>
      </c>
      <c r="AD44" s="1057"/>
      <c r="AE44" s="1058" t="s">
        <v>1008</v>
      </c>
      <c r="AF44" s="1059">
        <f t="shared" si="24"/>
        <v>181073.43212967028</v>
      </c>
      <c r="AG44" s="1060">
        <f t="shared" si="4"/>
        <v>171739.8043102588</v>
      </c>
      <c r="AH44" s="1060">
        <f t="shared" si="5"/>
        <v>144237.5937353629</v>
      </c>
      <c r="AI44" s="1060">
        <f t="shared" si="6"/>
        <v>6898.0290498820932</v>
      </c>
      <c r="AJ44" s="1060">
        <f t="shared" si="7"/>
        <v>4157.3762400300993</v>
      </c>
      <c r="AK44" s="1060">
        <f t="shared" si="8"/>
        <v>68421.215696660467</v>
      </c>
      <c r="AL44" s="1060">
        <f t="shared" si="9"/>
        <v>64760.97274879022</v>
      </c>
      <c r="AM44" s="1060">
        <f t="shared" si="10"/>
        <v>27502.210574895886</v>
      </c>
      <c r="AN44" s="1060">
        <f t="shared" si="11"/>
        <v>13505.489091448453</v>
      </c>
      <c r="AO44" s="1061">
        <f t="shared" si="12"/>
        <v>3346.0626547813986</v>
      </c>
      <c r="AP44" s="1062">
        <f t="shared" si="13"/>
        <v>2082.6796897999479</v>
      </c>
      <c r="AQ44" s="1060">
        <f t="shared" si="14"/>
        <v>2378.5483206930426</v>
      </c>
      <c r="AR44" s="1060">
        <f t="shared" si="15"/>
        <v>3313.571131114285</v>
      </c>
      <c r="AS44" s="1060">
        <f t="shared" si="16"/>
        <v>1957.6149504326168</v>
      </c>
      <c r="AT44" s="1060">
        <f t="shared" si="17"/>
        <v>427.01234462716343</v>
      </c>
      <c r="AU44" s="1060">
        <f t="shared" si="18"/>
        <v>6794.2425251658578</v>
      </c>
      <c r="AV44" s="1060">
        <f t="shared" si="19"/>
        <v>37.783227310952597</v>
      </c>
      <c r="AW44" s="1060">
        <f t="shared" si="20"/>
        <v>2314.5606186705181</v>
      </c>
      <c r="AX44" s="1060">
        <f t="shared" si="21"/>
        <v>67.166520998780527</v>
      </c>
      <c r="AY44" s="1060">
        <f t="shared" si="22"/>
        <v>4782.9685913013227</v>
      </c>
      <c r="AZ44" s="1063">
        <f t="shared" si="23"/>
        <v>11648.188438082085</v>
      </c>
      <c r="BB44" s="3686" t="s">
        <v>1008</v>
      </c>
      <c r="BC44" s="3697"/>
      <c r="BD44" s="2597">
        <v>181073432.12967029</v>
      </c>
      <c r="BE44" s="2598">
        <v>171739804.31025881</v>
      </c>
      <c r="BF44" s="2598">
        <v>144237593.73536289</v>
      </c>
      <c r="BG44" s="2598">
        <v>6898029.0498820934</v>
      </c>
      <c r="BH44" s="2598">
        <v>4157376.2400300992</v>
      </c>
      <c r="BI44" s="2598">
        <v>68421215.696660474</v>
      </c>
      <c r="BJ44" s="2598">
        <v>64760972.748790219</v>
      </c>
      <c r="BK44" s="2598">
        <v>27502210.574895885</v>
      </c>
      <c r="BL44" s="2598">
        <v>13505489.091448452</v>
      </c>
      <c r="BM44" s="2598">
        <v>3346062.6547813984</v>
      </c>
      <c r="BN44" s="2598">
        <v>2082679.6897999481</v>
      </c>
      <c r="BO44" s="2598">
        <v>2378548.3206930426</v>
      </c>
      <c r="BP44" s="2598">
        <v>3313571.131114285</v>
      </c>
      <c r="BQ44" s="2598">
        <v>1957614.9504326168</v>
      </c>
      <c r="BR44" s="2598">
        <v>427012.34462716343</v>
      </c>
      <c r="BS44" s="2598">
        <v>6794242.5251658577</v>
      </c>
      <c r="BT44" s="2598">
        <v>37783.2273109526</v>
      </c>
      <c r="BU44" s="2598">
        <v>2314560.618670518</v>
      </c>
      <c r="BV44" s="2598">
        <v>67166.520998780528</v>
      </c>
      <c r="BW44" s="2598">
        <v>4782968.5913013229</v>
      </c>
      <c r="BX44" s="2599">
        <v>11648188.438082084</v>
      </c>
    </row>
    <row r="45" spans="1:76" ht="18" customHeight="1">
      <c r="A45" s="156"/>
      <c r="B45" s="155" t="s">
        <v>414</v>
      </c>
      <c r="C45" s="156"/>
      <c r="D45" s="165"/>
      <c r="E45" s="652">
        <f t="shared" ref="E45:N45" si="33">AF52</f>
        <v>116029.31039848109</v>
      </c>
      <c r="F45" s="652">
        <f t="shared" si="33"/>
        <v>110017.76422246188</v>
      </c>
      <c r="G45" s="652">
        <f t="shared" si="33"/>
        <v>92860.751341970725</v>
      </c>
      <c r="H45" s="652">
        <f t="shared" si="33"/>
        <v>4973.3030625512492</v>
      </c>
      <c r="I45" s="652">
        <f t="shared" si="33"/>
        <v>2586.7110507073248</v>
      </c>
      <c r="J45" s="652">
        <f t="shared" si="33"/>
        <v>44594.630788605238</v>
      </c>
      <c r="K45" s="652">
        <f t="shared" si="33"/>
        <v>40706.106440106902</v>
      </c>
      <c r="L45" s="660">
        <f t="shared" si="33"/>
        <v>17157.012880491122</v>
      </c>
      <c r="M45" s="652">
        <f t="shared" si="33"/>
        <v>9018.5373687522861</v>
      </c>
      <c r="N45" s="660">
        <f t="shared" si="33"/>
        <v>1891.0714605011051</v>
      </c>
      <c r="O45" s="156"/>
      <c r="P45" s="155" t="s">
        <v>17</v>
      </c>
      <c r="Q45" s="156"/>
      <c r="R45" s="165"/>
      <c r="S45" s="652">
        <f t="shared" ref="S45:AC45" si="34">AP52</f>
        <v>1157.1871406046046</v>
      </c>
      <c r="T45" s="652">
        <f t="shared" si="34"/>
        <v>2002.9503063648269</v>
      </c>
      <c r="U45" s="652">
        <f t="shared" si="34"/>
        <v>2522.7517580633134</v>
      </c>
      <c r="V45" s="652">
        <f t="shared" si="34"/>
        <v>1227.3259616737175</v>
      </c>
      <c r="W45" s="652">
        <f t="shared" si="34"/>
        <v>217.2507415447171</v>
      </c>
      <c r="X45" s="652">
        <f t="shared" si="34"/>
        <v>3464.9007498158958</v>
      </c>
      <c r="Y45" s="652">
        <f t="shared" si="34"/>
        <v>18.845499057452844</v>
      </c>
      <c r="Z45" s="652">
        <f t="shared" si="34"/>
        <v>1217.158279166739</v>
      </c>
      <c r="AA45" s="652">
        <f t="shared" si="34"/>
        <v>33.653619151944305</v>
      </c>
      <c r="AB45" s="652">
        <f t="shared" si="34"/>
        <v>3403.9173645467981</v>
      </c>
      <c r="AC45" s="660">
        <f t="shared" si="34"/>
        <v>7228.7044551859672</v>
      </c>
      <c r="AD45" s="1057"/>
      <c r="AE45" s="1058" t="s">
        <v>1009</v>
      </c>
      <c r="AF45" s="1059">
        <f t="shared" si="24"/>
        <v>51301.961987435876</v>
      </c>
      <c r="AG45" s="1060">
        <f t="shared" si="4"/>
        <v>48596.318485765223</v>
      </c>
      <c r="AH45" s="1060">
        <f t="shared" si="5"/>
        <v>41734.120843371071</v>
      </c>
      <c r="AI45" s="1060">
        <f t="shared" si="6"/>
        <v>3057.9507407438505</v>
      </c>
      <c r="AJ45" s="1060">
        <f t="shared" si="7"/>
        <v>1023.695204839639</v>
      </c>
      <c r="AK45" s="1060">
        <f t="shared" si="8"/>
        <v>20884.084443422948</v>
      </c>
      <c r="AL45" s="1060">
        <f t="shared" si="9"/>
        <v>16768.390454364628</v>
      </c>
      <c r="AM45" s="1060">
        <f t="shared" si="10"/>
        <v>6862.1976423941778</v>
      </c>
      <c r="AN45" s="1060">
        <f t="shared" si="11"/>
        <v>4553.437683668345</v>
      </c>
      <c r="AO45" s="1061">
        <f t="shared" si="12"/>
        <v>443.16626229740058</v>
      </c>
      <c r="AP45" s="1062">
        <f t="shared" si="13"/>
        <v>236.20186031802939</v>
      </c>
      <c r="AQ45" s="1060">
        <f t="shared" si="14"/>
        <v>1629.1815031454971</v>
      </c>
      <c r="AR45" s="1060">
        <f t="shared" si="15"/>
        <v>1735.7837780632153</v>
      </c>
      <c r="AS45" s="1060">
        <f t="shared" si="16"/>
        <v>500.59357513307668</v>
      </c>
      <c r="AT45" s="1060">
        <f t="shared" si="17"/>
        <v>8.510704711128021</v>
      </c>
      <c r="AU45" s="1060">
        <f t="shared" si="18"/>
        <v>151.77330129519149</v>
      </c>
      <c r="AV45" s="1060">
        <f t="shared" si="19"/>
        <v>0</v>
      </c>
      <c r="AW45" s="1060">
        <f t="shared" si="20"/>
        <v>125.10043157654115</v>
      </c>
      <c r="AX45" s="1060">
        <f t="shared" si="21"/>
        <v>0.30392948943971898</v>
      </c>
      <c r="AY45" s="1060">
        <f t="shared" si="22"/>
        <v>2031.5822963646604</v>
      </c>
      <c r="AZ45" s="1063">
        <f t="shared" si="23"/>
        <v>2830.7439332471886</v>
      </c>
      <c r="BB45" s="3686" t="s">
        <v>1009</v>
      </c>
      <c r="BC45" s="3697"/>
      <c r="BD45" s="2597">
        <v>51301961.987435877</v>
      </c>
      <c r="BE45" s="2598">
        <v>48596318.485765226</v>
      </c>
      <c r="BF45" s="2598">
        <v>41734120.843371071</v>
      </c>
      <c r="BG45" s="2598">
        <v>3057950.7407438504</v>
      </c>
      <c r="BH45" s="2598">
        <v>1023695.204839639</v>
      </c>
      <c r="BI45" s="2598">
        <v>20884084.443422947</v>
      </c>
      <c r="BJ45" s="2598">
        <v>16768390.454364628</v>
      </c>
      <c r="BK45" s="2598">
        <v>6862197.6423941776</v>
      </c>
      <c r="BL45" s="2598">
        <v>4553437.6836683452</v>
      </c>
      <c r="BM45" s="2598">
        <v>443166.26229740056</v>
      </c>
      <c r="BN45" s="2598">
        <v>236201.86031802939</v>
      </c>
      <c r="BO45" s="2598">
        <v>1629181.5031454971</v>
      </c>
      <c r="BP45" s="2598">
        <v>1735783.7780632153</v>
      </c>
      <c r="BQ45" s="2598">
        <v>500593.57513307669</v>
      </c>
      <c r="BR45" s="2598">
        <v>8510.7047111280208</v>
      </c>
      <c r="BS45" s="2598">
        <v>151773.30129519149</v>
      </c>
      <c r="BT45" s="2598">
        <v>0</v>
      </c>
      <c r="BU45" s="2598">
        <v>125100.43157654116</v>
      </c>
      <c r="BV45" s="2598">
        <v>303.92948943971896</v>
      </c>
      <c r="BW45" s="2598">
        <v>2031582.2963646604</v>
      </c>
      <c r="BX45" s="2599">
        <v>2830743.9332471886</v>
      </c>
    </row>
    <row r="46" spans="1:76" ht="18" customHeight="1">
      <c r="A46" s="156"/>
      <c r="B46" s="156" t="s">
        <v>2734</v>
      </c>
      <c r="C46" s="156"/>
      <c r="D46" s="165"/>
      <c r="E46" s="652">
        <f t="shared" ref="E46:N47" si="35">AF44</f>
        <v>181073.43212967028</v>
      </c>
      <c r="F46" s="652">
        <f t="shared" si="35"/>
        <v>171739.8043102588</v>
      </c>
      <c r="G46" s="652">
        <f t="shared" si="35"/>
        <v>144237.5937353629</v>
      </c>
      <c r="H46" s="652">
        <f t="shared" si="35"/>
        <v>6898.0290498820932</v>
      </c>
      <c r="I46" s="652">
        <f t="shared" si="35"/>
        <v>4157.3762400300993</v>
      </c>
      <c r="J46" s="652">
        <f t="shared" si="35"/>
        <v>68421.215696660467</v>
      </c>
      <c r="K46" s="652">
        <f t="shared" si="35"/>
        <v>64760.97274879022</v>
      </c>
      <c r="L46" s="660">
        <f t="shared" si="35"/>
        <v>27502.210574895886</v>
      </c>
      <c r="M46" s="652">
        <f t="shared" si="35"/>
        <v>13505.489091448453</v>
      </c>
      <c r="N46" s="660">
        <f t="shared" si="35"/>
        <v>3346.0626547813986</v>
      </c>
      <c r="O46" s="156"/>
      <c r="P46" s="156" t="s">
        <v>2214</v>
      </c>
      <c r="Q46" s="156"/>
      <c r="R46" s="165"/>
      <c r="S46" s="652">
        <f t="shared" ref="S46:AC47" si="36">AP44</f>
        <v>2082.6796897999479</v>
      </c>
      <c r="T46" s="652">
        <f t="shared" si="36"/>
        <v>2378.5483206930426</v>
      </c>
      <c r="U46" s="652">
        <f t="shared" si="36"/>
        <v>3313.571131114285</v>
      </c>
      <c r="V46" s="652">
        <f t="shared" si="36"/>
        <v>1957.6149504326168</v>
      </c>
      <c r="W46" s="652">
        <f t="shared" si="36"/>
        <v>427.01234462716343</v>
      </c>
      <c r="X46" s="652">
        <f t="shared" si="36"/>
        <v>6794.2425251658578</v>
      </c>
      <c r="Y46" s="652">
        <f t="shared" si="36"/>
        <v>37.783227310952597</v>
      </c>
      <c r="Z46" s="652">
        <f t="shared" si="36"/>
        <v>2314.5606186705181</v>
      </c>
      <c r="AA46" s="652">
        <f t="shared" si="36"/>
        <v>67.166520998780527</v>
      </c>
      <c r="AB46" s="652">
        <f t="shared" si="36"/>
        <v>4782.9685913013227</v>
      </c>
      <c r="AC46" s="660">
        <f t="shared" si="36"/>
        <v>11648.188438082085</v>
      </c>
      <c r="AD46" s="1057"/>
      <c r="AE46" s="1058" t="s">
        <v>1010</v>
      </c>
      <c r="AF46" s="1059">
        <f t="shared" si="24"/>
        <v>113586.51042798879</v>
      </c>
      <c r="AG46" s="1060">
        <f t="shared" si="4"/>
        <v>107159.06102334829</v>
      </c>
      <c r="AH46" s="1060">
        <f t="shared" si="5"/>
        <v>85637.002830613506</v>
      </c>
      <c r="AI46" s="1060">
        <f t="shared" si="6"/>
        <v>4048.8974626859972</v>
      </c>
      <c r="AJ46" s="1060">
        <f t="shared" si="7"/>
        <v>2513.4652529632162</v>
      </c>
      <c r="AK46" s="1060">
        <f t="shared" si="8"/>
        <v>50656.761439691989</v>
      </c>
      <c r="AL46" s="1060">
        <f t="shared" si="9"/>
        <v>28417.87867527227</v>
      </c>
      <c r="AM46" s="1060">
        <f t="shared" si="10"/>
        <v>21522.05819273481</v>
      </c>
      <c r="AN46" s="1060">
        <f t="shared" si="11"/>
        <v>9873.5402088465107</v>
      </c>
      <c r="AO46" s="1061">
        <f t="shared" si="12"/>
        <v>1688.4557128182628</v>
      </c>
      <c r="AP46" s="1062">
        <f t="shared" si="13"/>
        <v>1027.2717563444137</v>
      </c>
      <c r="AQ46" s="1060">
        <f t="shared" si="14"/>
        <v>2135.1420594350457</v>
      </c>
      <c r="AR46" s="1060">
        <f t="shared" si="15"/>
        <v>3853.9759153170517</v>
      </c>
      <c r="AS46" s="1060">
        <f t="shared" si="16"/>
        <v>772.13013612551583</v>
      </c>
      <c r="AT46" s="1060">
        <f t="shared" si="17"/>
        <v>396.56462880621746</v>
      </c>
      <c r="AU46" s="1060">
        <f t="shared" si="18"/>
        <v>6679.0826884560047</v>
      </c>
      <c r="AV46" s="1060">
        <f t="shared" si="19"/>
        <v>0</v>
      </c>
      <c r="AW46" s="1060">
        <f t="shared" si="20"/>
        <v>1728.9256672289957</v>
      </c>
      <c r="AX46" s="1060">
        <f t="shared" si="21"/>
        <v>2.6199999999806485</v>
      </c>
      <c r="AY46" s="1060">
        <f t="shared" si="22"/>
        <v>3237.8896282033202</v>
      </c>
      <c r="AZ46" s="1063">
        <f t="shared" si="23"/>
        <v>8156.3750718694782</v>
      </c>
      <c r="BB46" s="3686" t="s">
        <v>1010</v>
      </c>
      <c r="BC46" s="3697"/>
      <c r="BD46" s="2597">
        <v>113586510.42798878</v>
      </c>
      <c r="BE46" s="2598">
        <v>107159061.02334829</v>
      </c>
      <c r="BF46" s="2598">
        <v>85637002.830613509</v>
      </c>
      <c r="BG46" s="2598">
        <v>4048897.4626859971</v>
      </c>
      <c r="BH46" s="2598">
        <v>2513465.252963216</v>
      </c>
      <c r="BI46" s="2598">
        <v>50656761.439691991</v>
      </c>
      <c r="BJ46" s="2598">
        <v>28417878.675272271</v>
      </c>
      <c r="BK46" s="2598">
        <v>21522058.192734811</v>
      </c>
      <c r="BL46" s="2598">
        <v>9873540.2088465113</v>
      </c>
      <c r="BM46" s="2598">
        <v>1688455.7128182629</v>
      </c>
      <c r="BN46" s="2598">
        <v>1027271.7563444137</v>
      </c>
      <c r="BO46" s="2598">
        <v>2135142.0594350458</v>
      </c>
      <c r="BP46" s="2598">
        <v>3853975.9153170516</v>
      </c>
      <c r="BQ46" s="2598">
        <v>772130.1361255158</v>
      </c>
      <c r="BR46" s="2598">
        <v>396564.62880621746</v>
      </c>
      <c r="BS46" s="2598">
        <v>6679082.6884560045</v>
      </c>
      <c r="BT46" s="2598">
        <v>0</v>
      </c>
      <c r="BU46" s="2598">
        <v>1728925.6672289958</v>
      </c>
      <c r="BV46" s="2598">
        <v>2619.9999999806487</v>
      </c>
      <c r="BW46" s="2598">
        <v>3237889.6282033203</v>
      </c>
      <c r="BX46" s="2599">
        <v>8156375.0718694786</v>
      </c>
    </row>
    <row r="47" spans="1:76" ht="18" customHeight="1">
      <c r="A47" s="156"/>
      <c r="B47" s="156" t="s">
        <v>2354</v>
      </c>
      <c r="C47" s="156"/>
      <c r="D47" s="165"/>
      <c r="E47" s="652">
        <f t="shared" si="35"/>
        <v>51301.961987435876</v>
      </c>
      <c r="F47" s="652">
        <f t="shared" si="35"/>
        <v>48596.318485765223</v>
      </c>
      <c r="G47" s="652">
        <f t="shared" si="35"/>
        <v>41734.120843371071</v>
      </c>
      <c r="H47" s="652">
        <f t="shared" si="35"/>
        <v>3057.9507407438505</v>
      </c>
      <c r="I47" s="652">
        <f t="shared" si="35"/>
        <v>1023.695204839639</v>
      </c>
      <c r="J47" s="652">
        <f t="shared" si="35"/>
        <v>20884.084443422948</v>
      </c>
      <c r="K47" s="652">
        <f t="shared" si="35"/>
        <v>16768.390454364628</v>
      </c>
      <c r="L47" s="660">
        <f t="shared" si="35"/>
        <v>6862.1976423941778</v>
      </c>
      <c r="M47" s="652">
        <f t="shared" si="35"/>
        <v>4553.437683668345</v>
      </c>
      <c r="N47" s="660">
        <f t="shared" si="35"/>
        <v>443.16626229740058</v>
      </c>
      <c r="O47" s="156"/>
      <c r="P47" s="156" t="s">
        <v>2393</v>
      </c>
      <c r="Q47" s="156"/>
      <c r="R47" s="165"/>
      <c r="S47" s="652">
        <f t="shared" si="36"/>
        <v>236.20186031802939</v>
      </c>
      <c r="T47" s="652">
        <f t="shared" si="36"/>
        <v>1629.1815031454971</v>
      </c>
      <c r="U47" s="652">
        <f t="shared" si="36"/>
        <v>1735.7837780632153</v>
      </c>
      <c r="V47" s="652">
        <f t="shared" si="36"/>
        <v>500.59357513307668</v>
      </c>
      <c r="W47" s="652">
        <f t="shared" si="36"/>
        <v>8.510704711128021</v>
      </c>
      <c r="X47" s="652">
        <f t="shared" si="36"/>
        <v>151.77330129519149</v>
      </c>
      <c r="Y47" s="652">
        <f t="shared" si="36"/>
        <v>0</v>
      </c>
      <c r="Z47" s="652">
        <f t="shared" si="36"/>
        <v>125.10043157654115</v>
      </c>
      <c r="AA47" s="652">
        <f t="shared" si="36"/>
        <v>0.30392948943971898</v>
      </c>
      <c r="AB47" s="652">
        <f t="shared" si="36"/>
        <v>2031.5822963646604</v>
      </c>
      <c r="AC47" s="660">
        <f t="shared" si="36"/>
        <v>2830.7439332471886</v>
      </c>
      <c r="AD47" s="1057"/>
      <c r="AE47" s="1058" t="s">
        <v>1011</v>
      </c>
      <c r="AF47" s="1059">
        <f t="shared" si="24"/>
        <v>234237.78109335978</v>
      </c>
      <c r="AG47" s="1060">
        <f t="shared" si="4"/>
        <v>212208.21196588897</v>
      </c>
      <c r="AH47" s="1060">
        <f t="shared" si="5"/>
        <v>180923.69711153486</v>
      </c>
      <c r="AI47" s="1060">
        <f t="shared" si="6"/>
        <v>9320.3171485839284</v>
      </c>
      <c r="AJ47" s="1060">
        <f t="shared" si="7"/>
        <v>3472.0272139444355</v>
      </c>
      <c r="AK47" s="1060">
        <f t="shared" si="8"/>
        <v>115045.43253973589</v>
      </c>
      <c r="AL47" s="1060">
        <f t="shared" si="9"/>
        <v>53085.920209270647</v>
      </c>
      <c r="AM47" s="1060">
        <f t="shared" si="10"/>
        <v>31284.514854354093</v>
      </c>
      <c r="AN47" s="1060">
        <f t="shared" si="11"/>
        <v>19743.198360301907</v>
      </c>
      <c r="AO47" s="1061">
        <f t="shared" si="12"/>
        <v>4852.7190322999095</v>
      </c>
      <c r="AP47" s="1062">
        <f t="shared" si="13"/>
        <v>3113.4690892365716</v>
      </c>
      <c r="AQ47" s="1060">
        <f t="shared" si="14"/>
        <v>1938.4201387287451</v>
      </c>
      <c r="AR47" s="1060">
        <f t="shared" si="15"/>
        <v>7175.2063157053508</v>
      </c>
      <c r="AS47" s="1060">
        <f t="shared" si="16"/>
        <v>2391.7510861054102</v>
      </c>
      <c r="AT47" s="1060">
        <f t="shared" si="17"/>
        <v>271.6326982259194</v>
      </c>
      <c r="AU47" s="1060">
        <f t="shared" si="18"/>
        <v>5580.236826627498</v>
      </c>
      <c r="AV47" s="1060">
        <f t="shared" si="19"/>
        <v>405.35500240728936</v>
      </c>
      <c r="AW47" s="1060">
        <f t="shared" si="20"/>
        <v>887.97702865585131</v>
      </c>
      <c r="AX47" s="1060">
        <f t="shared" si="21"/>
        <v>23.422474204015181</v>
      </c>
      <c r="AY47" s="1060">
        <f t="shared" si="22"/>
        <v>4644.3251621575364</v>
      </c>
      <c r="AZ47" s="1063">
        <f t="shared" si="23"/>
        <v>22917.546156126642</v>
      </c>
      <c r="BB47" s="3686" t="s">
        <v>1011</v>
      </c>
      <c r="BC47" s="3697"/>
      <c r="BD47" s="2597">
        <v>234237781.09335977</v>
      </c>
      <c r="BE47" s="2598">
        <v>212208211.96588898</v>
      </c>
      <c r="BF47" s="2598">
        <v>180923697.11153486</v>
      </c>
      <c r="BG47" s="2598">
        <v>9320317.1485839281</v>
      </c>
      <c r="BH47" s="2598">
        <v>3472027.2139444356</v>
      </c>
      <c r="BI47" s="2598">
        <v>115045432.5397359</v>
      </c>
      <c r="BJ47" s="2598">
        <v>53085920.209270649</v>
      </c>
      <c r="BK47" s="2598">
        <v>31284514.854354091</v>
      </c>
      <c r="BL47" s="2598">
        <v>19743198.360301908</v>
      </c>
      <c r="BM47" s="2598">
        <v>4852719.0322999097</v>
      </c>
      <c r="BN47" s="2598">
        <v>3113469.0892365715</v>
      </c>
      <c r="BO47" s="2598">
        <v>1938420.138728745</v>
      </c>
      <c r="BP47" s="2598">
        <v>7175206.3157053506</v>
      </c>
      <c r="BQ47" s="2598">
        <v>2391751.08610541</v>
      </c>
      <c r="BR47" s="2598">
        <v>271632.69822591939</v>
      </c>
      <c r="BS47" s="2598">
        <v>5580236.8266274976</v>
      </c>
      <c r="BT47" s="2598">
        <v>405355.00240728934</v>
      </c>
      <c r="BU47" s="2598">
        <v>887977.02865585126</v>
      </c>
      <c r="BV47" s="2598">
        <v>23422.47420401518</v>
      </c>
      <c r="BW47" s="2598">
        <v>4644325.1621575365</v>
      </c>
      <c r="BX47" s="2599">
        <v>22917546.156126641</v>
      </c>
    </row>
    <row r="48" spans="1:76" ht="18" customHeight="1">
      <c r="A48" s="156"/>
      <c r="B48" s="155" t="s">
        <v>415</v>
      </c>
      <c r="C48" s="156"/>
      <c r="D48" s="165"/>
      <c r="E48" s="652">
        <f t="shared" ref="E48:N48" si="37">AF53</f>
        <v>144801.65077638271</v>
      </c>
      <c r="F48" s="652">
        <f t="shared" si="37"/>
        <v>132774.8497998844</v>
      </c>
      <c r="G48" s="652">
        <f t="shared" si="37"/>
        <v>110083.82669710975</v>
      </c>
      <c r="H48" s="652">
        <f t="shared" si="37"/>
        <v>5440.0292670474237</v>
      </c>
      <c r="I48" s="652">
        <f t="shared" si="37"/>
        <v>2188.4875742341887</v>
      </c>
      <c r="J48" s="652">
        <f t="shared" si="37"/>
        <v>65753.334007279147</v>
      </c>
      <c r="K48" s="652">
        <f t="shared" si="37"/>
        <v>36701.97584854898</v>
      </c>
      <c r="L48" s="660">
        <f t="shared" si="37"/>
        <v>22691.023102774645</v>
      </c>
      <c r="M48" s="652">
        <f t="shared" si="37"/>
        <v>12876.826031821629</v>
      </c>
      <c r="N48" s="660">
        <f t="shared" si="37"/>
        <v>2694.6174516610158</v>
      </c>
      <c r="O48" s="156"/>
      <c r="P48" s="155" t="s">
        <v>18</v>
      </c>
      <c r="Q48" s="156"/>
      <c r="R48" s="165"/>
      <c r="S48" s="652">
        <f t="shared" ref="S48:AC48" si="38">AP53</f>
        <v>1654.5418892319697</v>
      </c>
      <c r="T48" s="652">
        <f t="shared" si="38"/>
        <v>1891.9736807125621</v>
      </c>
      <c r="U48" s="652">
        <f t="shared" si="38"/>
        <v>4974.9809237480358</v>
      </c>
      <c r="V48" s="652">
        <f t="shared" si="38"/>
        <v>1430.6864403258655</v>
      </c>
      <c r="W48" s="652">
        <f t="shared" si="38"/>
        <v>230.02564614218707</v>
      </c>
      <c r="X48" s="652">
        <f t="shared" si="38"/>
        <v>4890.2227215495232</v>
      </c>
      <c r="Y48" s="652">
        <f t="shared" si="38"/>
        <v>162.09031655815073</v>
      </c>
      <c r="Z48" s="652">
        <f t="shared" si="38"/>
        <v>1065.7472292506332</v>
      </c>
      <c r="AA48" s="652">
        <f t="shared" si="38"/>
        <v>10.062109729749308</v>
      </c>
      <c r="AB48" s="652">
        <f t="shared" si="38"/>
        <v>3686.0746938649554</v>
      </c>
      <c r="AC48" s="660">
        <f t="shared" si="38"/>
        <v>13092.54820574899</v>
      </c>
      <c r="AD48" s="1057"/>
      <c r="AE48" s="1058" t="s">
        <v>1012</v>
      </c>
      <c r="AF48" s="1059">
        <f t="shared" si="24"/>
        <v>64180.467478874729</v>
      </c>
      <c r="AG48" s="1060">
        <f t="shared" si="4"/>
        <v>59376.231927125162</v>
      </c>
      <c r="AH48" s="1060">
        <f t="shared" si="5"/>
        <v>45989.570697248593</v>
      </c>
      <c r="AI48" s="1060">
        <f t="shared" si="6"/>
        <v>1973.5327185635365</v>
      </c>
      <c r="AJ48" s="1060">
        <f t="shared" si="7"/>
        <v>373.56898923401309</v>
      </c>
      <c r="AK48" s="1060">
        <f t="shared" si="8"/>
        <v>19525.8417310078</v>
      </c>
      <c r="AL48" s="1060">
        <f t="shared" si="9"/>
        <v>24116.627258443266</v>
      </c>
      <c r="AM48" s="1060">
        <f t="shared" si="10"/>
        <v>13386.661229876565</v>
      </c>
      <c r="AN48" s="1060">
        <f t="shared" si="11"/>
        <v>7203.6530731530229</v>
      </c>
      <c r="AO48" s="1061">
        <f t="shared" si="12"/>
        <v>964.50295760663448</v>
      </c>
      <c r="AP48" s="1062">
        <f t="shared" si="13"/>
        <v>439.90348853837327</v>
      </c>
      <c r="AQ48" s="1060">
        <f t="shared" si="14"/>
        <v>1629.340875221817</v>
      </c>
      <c r="AR48" s="1060">
        <f t="shared" si="15"/>
        <v>3292.1270566609178</v>
      </c>
      <c r="AS48" s="1060">
        <f t="shared" si="16"/>
        <v>839.36461655809944</v>
      </c>
      <c r="AT48" s="1060">
        <f t="shared" si="17"/>
        <v>38.414078567179814</v>
      </c>
      <c r="AU48" s="1060">
        <f t="shared" si="18"/>
        <v>2540.6971892726897</v>
      </c>
      <c r="AV48" s="1060">
        <f t="shared" si="19"/>
        <v>8.4968165087413023</v>
      </c>
      <c r="AW48" s="1060">
        <f t="shared" si="20"/>
        <v>714.35687184566632</v>
      </c>
      <c r="AX48" s="1060">
        <f t="shared" si="21"/>
        <v>0.38388401615716139</v>
      </c>
      <c r="AY48" s="1060">
        <f t="shared" si="22"/>
        <v>2919.073395080291</v>
      </c>
      <c r="AZ48" s="1063">
        <f t="shared" si="23"/>
        <v>5518.592423595217</v>
      </c>
      <c r="BB48" s="3686" t="s">
        <v>1012</v>
      </c>
      <c r="BC48" s="3697"/>
      <c r="BD48" s="2597">
        <v>64180467.478874728</v>
      </c>
      <c r="BE48" s="2598">
        <v>59376231.927125163</v>
      </c>
      <c r="BF48" s="2598">
        <v>45989570.697248593</v>
      </c>
      <c r="BG48" s="2598">
        <v>1973532.7185635364</v>
      </c>
      <c r="BH48" s="2598">
        <v>373568.98923401308</v>
      </c>
      <c r="BI48" s="2598">
        <v>19525841.7310078</v>
      </c>
      <c r="BJ48" s="2598">
        <v>24116627.258443266</v>
      </c>
      <c r="BK48" s="2598">
        <v>13386661.229876565</v>
      </c>
      <c r="BL48" s="2598">
        <v>7203653.0731530227</v>
      </c>
      <c r="BM48" s="2598">
        <v>964502.95760663447</v>
      </c>
      <c r="BN48" s="2598">
        <v>439903.48853837326</v>
      </c>
      <c r="BO48" s="2598">
        <v>1629340.8752218171</v>
      </c>
      <c r="BP48" s="2598">
        <v>3292127.0566609176</v>
      </c>
      <c r="BQ48" s="2598">
        <v>839364.6165580994</v>
      </c>
      <c r="BR48" s="2598">
        <v>38414.078567179815</v>
      </c>
      <c r="BS48" s="2598">
        <v>2540697.1892726896</v>
      </c>
      <c r="BT48" s="2598">
        <v>8496.8165087413017</v>
      </c>
      <c r="BU48" s="2598">
        <v>714356.87184566632</v>
      </c>
      <c r="BV48" s="2598">
        <v>383.8840161571614</v>
      </c>
      <c r="BW48" s="2598">
        <v>2919073.3950802912</v>
      </c>
      <c r="BX48" s="2599">
        <v>5518592.4235952171</v>
      </c>
    </row>
    <row r="49" spans="1:76" ht="18" customHeight="1">
      <c r="A49" s="156"/>
      <c r="B49" s="156" t="s">
        <v>2258</v>
      </c>
      <c r="C49" s="166"/>
      <c r="D49" s="162"/>
      <c r="E49" s="652">
        <f t="shared" ref="E49:N51" si="39">AF46</f>
        <v>113586.51042798879</v>
      </c>
      <c r="F49" s="652">
        <f t="shared" si="39"/>
        <v>107159.06102334829</v>
      </c>
      <c r="G49" s="652">
        <f t="shared" si="39"/>
        <v>85637.002830613506</v>
      </c>
      <c r="H49" s="652">
        <f t="shared" si="39"/>
        <v>4048.8974626859972</v>
      </c>
      <c r="I49" s="652">
        <f t="shared" si="39"/>
        <v>2513.4652529632162</v>
      </c>
      <c r="J49" s="652">
        <f t="shared" si="39"/>
        <v>50656.761439691989</v>
      </c>
      <c r="K49" s="652">
        <f t="shared" si="39"/>
        <v>28417.87867527227</v>
      </c>
      <c r="L49" s="660">
        <f t="shared" si="39"/>
        <v>21522.05819273481</v>
      </c>
      <c r="M49" s="652">
        <f t="shared" si="39"/>
        <v>9873.5402088465107</v>
      </c>
      <c r="N49" s="660">
        <f t="shared" si="39"/>
        <v>1688.4557128182628</v>
      </c>
      <c r="O49" s="156"/>
      <c r="P49" s="156" t="s">
        <v>2258</v>
      </c>
      <c r="Q49" s="166"/>
      <c r="R49" s="162"/>
      <c r="S49" s="652">
        <f t="shared" ref="S49:AC51" si="40">AP46</f>
        <v>1027.2717563444137</v>
      </c>
      <c r="T49" s="652">
        <f t="shared" si="40"/>
        <v>2135.1420594350457</v>
      </c>
      <c r="U49" s="652">
        <f t="shared" si="40"/>
        <v>3853.9759153170517</v>
      </c>
      <c r="V49" s="652">
        <f t="shared" si="40"/>
        <v>772.13013612551583</v>
      </c>
      <c r="W49" s="652">
        <f t="shared" si="40"/>
        <v>396.56462880621746</v>
      </c>
      <c r="X49" s="652">
        <f t="shared" si="40"/>
        <v>6679.0826884560047</v>
      </c>
      <c r="Y49" s="652">
        <f t="shared" si="40"/>
        <v>0</v>
      </c>
      <c r="Z49" s="652">
        <f t="shared" si="40"/>
        <v>1728.9256672289957</v>
      </c>
      <c r="AA49" s="652">
        <f t="shared" si="40"/>
        <v>2.6199999999806485</v>
      </c>
      <c r="AB49" s="652">
        <f t="shared" si="40"/>
        <v>3237.8896282033202</v>
      </c>
      <c r="AC49" s="660">
        <f t="shared" si="40"/>
        <v>8156.3750718694782</v>
      </c>
      <c r="AD49" s="1057"/>
      <c r="AE49" s="1058" t="s">
        <v>1013</v>
      </c>
      <c r="AF49" s="1059">
        <f t="shared" si="24"/>
        <v>46607.687439017442</v>
      </c>
      <c r="AG49" s="1060">
        <f t="shared" si="4"/>
        <v>42686.617824538451</v>
      </c>
      <c r="AH49" s="1060">
        <f t="shared" si="5"/>
        <v>33925.357833080649</v>
      </c>
      <c r="AI49" s="1060">
        <f t="shared" si="6"/>
        <v>1052.0951709396588</v>
      </c>
      <c r="AJ49" s="1060">
        <f t="shared" si="7"/>
        <v>105.88980932267842</v>
      </c>
      <c r="AK49" s="1060">
        <f t="shared" si="8"/>
        <v>17482.163694389015</v>
      </c>
      <c r="AL49" s="1060">
        <f t="shared" si="9"/>
        <v>15285.209158429299</v>
      </c>
      <c r="AM49" s="1060">
        <f t="shared" si="10"/>
        <v>8761.2599914578113</v>
      </c>
      <c r="AN49" s="1060">
        <f t="shared" si="11"/>
        <v>6136.8874268681411</v>
      </c>
      <c r="AO49" s="1061">
        <f t="shared" si="12"/>
        <v>833.76411199757297</v>
      </c>
      <c r="AP49" s="1062">
        <f t="shared" si="13"/>
        <v>98.947808877580826</v>
      </c>
      <c r="AQ49" s="1060">
        <f t="shared" si="14"/>
        <v>1769.4211271224633</v>
      </c>
      <c r="AR49" s="1060">
        <f t="shared" si="15"/>
        <v>2763.6290191324292</v>
      </c>
      <c r="AS49" s="1060">
        <f t="shared" si="16"/>
        <v>519.70017749244175</v>
      </c>
      <c r="AT49" s="1060">
        <f t="shared" si="17"/>
        <v>151.42518224565148</v>
      </c>
      <c r="AU49" s="1060">
        <f t="shared" si="18"/>
        <v>147.88309750120598</v>
      </c>
      <c r="AV49" s="1060">
        <f t="shared" si="19"/>
        <v>0</v>
      </c>
      <c r="AW49" s="1060">
        <f t="shared" si="20"/>
        <v>260.89139836632887</v>
      </c>
      <c r="AX49" s="1060">
        <f t="shared" si="21"/>
        <v>2.1564514484389266</v>
      </c>
      <c r="AY49" s="1060">
        <f t="shared" si="22"/>
        <v>2213.4416172736946</v>
      </c>
      <c r="AZ49" s="1063">
        <f t="shared" si="23"/>
        <v>4181.9610128453214</v>
      </c>
      <c r="BB49" s="3686" t="s">
        <v>1013</v>
      </c>
      <c r="BC49" s="3697"/>
      <c r="BD49" s="2597">
        <v>46607687.439017445</v>
      </c>
      <c r="BE49" s="2598">
        <v>42686617.824538454</v>
      </c>
      <c r="BF49" s="2598">
        <v>33925357.833080649</v>
      </c>
      <c r="BG49" s="2598">
        <v>1052095.1709396588</v>
      </c>
      <c r="BH49" s="2598">
        <v>105889.80932267841</v>
      </c>
      <c r="BI49" s="2598">
        <v>17482163.694389015</v>
      </c>
      <c r="BJ49" s="2598">
        <v>15285209.158429299</v>
      </c>
      <c r="BK49" s="2598">
        <v>8761259.9914578106</v>
      </c>
      <c r="BL49" s="2598">
        <v>6136887.4268681407</v>
      </c>
      <c r="BM49" s="2598">
        <v>833764.11199757294</v>
      </c>
      <c r="BN49" s="2598">
        <v>98947.808877580828</v>
      </c>
      <c r="BO49" s="2598">
        <v>1769421.1271224632</v>
      </c>
      <c r="BP49" s="2598">
        <v>2763629.0191324293</v>
      </c>
      <c r="BQ49" s="2598">
        <v>519700.17749244173</v>
      </c>
      <c r="BR49" s="2598">
        <v>151425.18224565149</v>
      </c>
      <c r="BS49" s="2598">
        <v>147883.09750120598</v>
      </c>
      <c r="BT49" s="2598">
        <v>0</v>
      </c>
      <c r="BU49" s="2598">
        <v>260891.39836632885</v>
      </c>
      <c r="BV49" s="2598">
        <v>2156.4514484389265</v>
      </c>
      <c r="BW49" s="2598">
        <v>2213441.6172736948</v>
      </c>
      <c r="BX49" s="2599">
        <v>4181961.0128453216</v>
      </c>
    </row>
    <row r="50" spans="1:76" ht="18" customHeight="1">
      <c r="A50" s="156"/>
      <c r="B50" s="156" t="s">
        <v>2423</v>
      </c>
      <c r="C50" s="166"/>
      <c r="D50" s="162"/>
      <c r="E50" s="652">
        <f t="shared" si="39"/>
        <v>234237.78109335978</v>
      </c>
      <c r="F50" s="652">
        <f t="shared" si="39"/>
        <v>212208.21196588897</v>
      </c>
      <c r="G50" s="652">
        <f t="shared" si="39"/>
        <v>180923.69711153486</v>
      </c>
      <c r="H50" s="652">
        <f t="shared" si="39"/>
        <v>9320.3171485839284</v>
      </c>
      <c r="I50" s="652">
        <f t="shared" si="39"/>
        <v>3472.0272139444355</v>
      </c>
      <c r="J50" s="652">
        <f t="shared" si="39"/>
        <v>115045.43253973589</v>
      </c>
      <c r="K50" s="652">
        <f t="shared" si="39"/>
        <v>53085.920209270647</v>
      </c>
      <c r="L50" s="660">
        <f t="shared" si="39"/>
        <v>31284.514854354093</v>
      </c>
      <c r="M50" s="652">
        <f t="shared" si="39"/>
        <v>19743.198360301907</v>
      </c>
      <c r="N50" s="660">
        <f t="shared" si="39"/>
        <v>4852.7190322999095</v>
      </c>
      <c r="O50" s="156"/>
      <c r="P50" s="156" t="s">
        <v>2423</v>
      </c>
      <c r="Q50" s="166"/>
      <c r="R50" s="162"/>
      <c r="S50" s="652">
        <f t="shared" si="40"/>
        <v>3113.4690892365716</v>
      </c>
      <c r="T50" s="652">
        <f t="shared" si="40"/>
        <v>1938.4201387287451</v>
      </c>
      <c r="U50" s="652">
        <f t="shared" si="40"/>
        <v>7175.2063157053508</v>
      </c>
      <c r="V50" s="652">
        <f t="shared" si="40"/>
        <v>2391.7510861054102</v>
      </c>
      <c r="W50" s="652">
        <f t="shared" si="40"/>
        <v>271.6326982259194</v>
      </c>
      <c r="X50" s="652">
        <f t="shared" si="40"/>
        <v>5580.236826627498</v>
      </c>
      <c r="Y50" s="652">
        <f t="shared" si="40"/>
        <v>405.35500240728936</v>
      </c>
      <c r="Z50" s="652">
        <f t="shared" si="40"/>
        <v>887.97702865585131</v>
      </c>
      <c r="AA50" s="652">
        <f t="shared" si="40"/>
        <v>23.422474204015181</v>
      </c>
      <c r="AB50" s="652">
        <f t="shared" si="40"/>
        <v>4644.3251621575364</v>
      </c>
      <c r="AC50" s="660">
        <f t="shared" si="40"/>
        <v>22917.546156126642</v>
      </c>
      <c r="AD50" s="1057"/>
      <c r="AE50" s="1058" t="s">
        <v>1014</v>
      </c>
      <c r="AF50" s="1059">
        <f t="shared" si="24"/>
        <v>34594.612390440903</v>
      </c>
      <c r="AG50" s="1060">
        <f t="shared" si="4"/>
        <v>32614.416399981204</v>
      </c>
      <c r="AH50" s="1060">
        <f t="shared" si="5"/>
        <v>26822.879177806277</v>
      </c>
      <c r="AI50" s="1060">
        <f t="shared" si="6"/>
        <v>766.71114051176858</v>
      </c>
      <c r="AJ50" s="1060">
        <f t="shared" si="7"/>
        <v>205.76978063212877</v>
      </c>
      <c r="AK50" s="1060">
        <f t="shared" si="8"/>
        <v>14994.401852076262</v>
      </c>
      <c r="AL50" s="1060">
        <f t="shared" si="9"/>
        <v>10855.996404586118</v>
      </c>
      <c r="AM50" s="1060">
        <f t="shared" si="10"/>
        <v>5791.5372221749294</v>
      </c>
      <c r="AN50" s="1060">
        <f t="shared" si="11"/>
        <v>4080.4772243377652</v>
      </c>
      <c r="AO50" s="1061">
        <f t="shared" si="12"/>
        <v>96.745956647797357</v>
      </c>
      <c r="AP50" s="1062">
        <f t="shared" si="13"/>
        <v>57.596220008966078</v>
      </c>
      <c r="AQ50" s="1060">
        <f t="shared" si="14"/>
        <v>1173.2345595466113</v>
      </c>
      <c r="AR50" s="1060">
        <f t="shared" si="15"/>
        <v>1825.0025421309992</v>
      </c>
      <c r="AS50" s="1060">
        <f t="shared" si="16"/>
        <v>927.89794600339133</v>
      </c>
      <c r="AT50" s="1060">
        <f t="shared" si="17"/>
        <v>0</v>
      </c>
      <c r="AU50" s="1060">
        <f t="shared" si="18"/>
        <v>0</v>
      </c>
      <c r="AV50" s="1060">
        <f t="shared" si="19"/>
        <v>0</v>
      </c>
      <c r="AW50" s="1060">
        <f t="shared" si="20"/>
        <v>0</v>
      </c>
      <c r="AX50" s="1060">
        <f t="shared" si="21"/>
        <v>0</v>
      </c>
      <c r="AY50" s="1060">
        <f t="shared" si="22"/>
        <v>1711.0599978371652</v>
      </c>
      <c r="AZ50" s="1063">
        <f t="shared" si="23"/>
        <v>1980.1959904596961</v>
      </c>
      <c r="BB50" s="3686" t="s">
        <v>1014</v>
      </c>
      <c r="BC50" s="3697"/>
      <c r="BD50" s="2597">
        <v>34594612.390440904</v>
      </c>
      <c r="BE50" s="2598">
        <v>32614416.399981204</v>
      </c>
      <c r="BF50" s="2598">
        <v>26822879.177806277</v>
      </c>
      <c r="BG50" s="2598">
        <v>766711.14051176852</v>
      </c>
      <c r="BH50" s="2598">
        <v>205769.78063212876</v>
      </c>
      <c r="BI50" s="2598">
        <v>14994401.852076262</v>
      </c>
      <c r="BJ50" s="2598">
        <v>10855996.404586118</v>
      </c>
      <c r="BK50" s="2598">
        <v>5791537.2221749295</v>
      </c>
      <c r="BL50" s="2598">
        <v>4080477.224337765</v>
      </c>
      <c r="BM50" s="2598">
        <v>96745.956647797357</v>
      </c>
      <c r="BN50" s="2598">
        <v>57596.220008966076</v>
      </c>
      <c r="BO50" s="2598">
        <v>1173234.5595466113</v>
      </c>
      <c r="BP50" s="2598">
        <v>1825002.5421309993</v>
      </c>
      <c r="BQ50" s="2598">
        <v>927897.94600339129</v>
      </c>
      <c r="BR50" s="2598">
        <v>0</v>
      </c>
      <c r="BS50" s="2598">
        <v>0</v>
      </c>
      <c r="BT50" s="2598">
        <v>0</v>
      </c>
      <c r="BU50" s="2598">
        <v>0</v>
      </c>
      <c r="BV50" s="2598">
        <v>0</v>
      </c>
      <c r="BW50" s="2598">
        <v>1711059.9978371651</v>
      </c>
      <c r="BX50" s="2599">
        <v>1980195.9904596962</v>
      </c>
    </row>
    <row r="51" spans="1:76" ht="18" customHeight="1">
      <c r="A51" s="156"/>
      <c r="B51" s="156" t="s">
        <v>2297</v>
      </c>
      <c r="C51" s="166"/>
      <c r="D51" s="162"/>
      <c r="E51" s="652">
        <f t="shared" si="39"/>
        <v>64180.467478874729</v>
      </c>
      <c r="F51" s="652">
        <f t="shared" si="39"/>
        <v>59376.231927125162</v>
      </c>
      <c r="G51" s="652">
        <f t="shared" si="39"/>
        <v>45989.570697248593</v>
      </c>
      <c r="H51" s="652">
        <f t="shared" si="39"/>
        <v>1973.5327185635365</v>
      </c>
      <c r="I51" s="652">
        <f t="shared" si="39"/>
        <v>373.56898923401309</v>
      </c>
      <c r="J51" s="652">
        <f t="shared" si="39"/>
        <v>19525.8417310078</v>
      </c>
      <c r="K51" s="652">
        <f t="shared" si="39"/>
        <v>24116.627258443266</v>
      </c>
      <c r="L51" s="660">
        <f t="shared" si="39"/>
        <v>13386.661229876565</v>
      </c>
      <c r="M51" s="652">
        <f t="shared" si="39"/>
        <v>7203.6530731530229</v>
      </c>
      <c r="N51" s="660">
        <f t="shared" si="39"/>
        <v>964.50295760663448</v>
      </c>
      <c r="O51" s="156"/>
      <c r="P51" s="156" t="s">
        <v>2242</v>
      </c>
      <c r="Q51" s="166"/>
      <c r="R51" s="162"/>
      <c r="S51" s="652">
        <f t="shared" si="40"/>
        <v>439.90348853837327</v>
      </c>
      <c r="T51" s="652">
        <f t="shared" si="40"/>
        <v>1629.340875221817</v>
      </c>
      <c r="U51" s="652">
        <f t="shared" si="40"/>
        <v>3292.1270566609178</v>
      </c>
      <c r="V51" s="652">
        <f t="shared" si="40"/>
        <v>839.36461655809944</v>
      </c>
      <c r="W51" s="652">
        <f t="shared" si="40"/>
        <v>38.414078567179814</v>
      </c>
      <c r="X51" s="652">
        <f t="shared" si="40"/>
        <v>2540.6971892726897</v>
      </c>
      <c r="Y51" s="652">
        <f t="shared" si="40"/>
        <v>8.4968165087413023</v>
      </c>
      <c r="Z51" s="652">
        <f t="shared" si="40"/>
        <v>714.35687184566632</v>
      </c>
      <c r="AA51" s="652">
        <f t="shared" si="40"/>
        <v>0.38388401615716139</v>
      </c>
      <c r="AB51" s="652">
        <f t="shared" si="40"/>
        <v>2919.073395080291</v>
      </c>
      <c r="AC51" s="660">
        <f t="shared" si="40"/>
        <v>5518.592423595217</v>
      </c>
      <c r="AD51" s="1057" t="s">
        <v>1015</v>
      </c>
      <c r="AE51" s="1058" t="s">
        <v>1016</v>
      </c>
      <c r="AF51" s="1059">
        <f t="shared" si="24"/>
        <v>404420.34102118143</v>
      </c>
      <c r="AG51" s="1060">
        <f t="shared" si="4"/>
        <v>385409.82264742255</v>
      </c>
      <c r="AH51" s="1060">
        <f t="shared" si="5"/>
        <v>320153.6227229613</v>
      </c>
      <c r="AI51" s="1060">
        <f t="shared" si="6"/>
        <v>16073.051629002724</v>
      </c>
      <c r="AJ51" s="1060">
        <f t="shared" si="7"/>
        <v>3640.2448736367605</v>
      </c>
      <c r="AK51" s="1060">
        <f t="shared" si="8"/>
        <v>172980.45394719942</v>
      </c>
      <c r="AL51" s="1060">
        <f t="shared" si="9"/>
        <v>127459.87227312241</v>
      </c>
      <c r="AM51" s="1060">
        <f t="shared" si="10"/>
        <v>65256.199924461362</v>
      </c>
      <c r="AN51" s="1060">
        <f t="shared" si="11"/>
        <v>29166.265226749707</v>
      </c>
      <c r="AO51" s="1061">
        <f t="shared" si="12"/>
        <v>9019.7682695043932</v>
      </c>
      <c r="AP51" s="1062">
        <f t="shared" si="13"/>
        <v>3950.372776270478</v>
      </c>
      <c r="AQ51" s="1060">
        <f t="shared" si="14"/>
        <v>3698.1679307034674</v>
      </c>
      <c r="AR51" s="1060">
        <f t="shared" si="15"/>
        <v>8530.7585775113621</v>
      </c>
      <c r="AS51" s="1060">
        <f t="shared" si="16"/>
        <v>2936.2290948235154</v>
      </c>
      <c r="AT51" s="1060">
        <f t="shared" si="17"/>
        <v>1030.9685779364838</v>
      </c>
      <c r="AU51" s="1060">
        <f t="shared" si="18"/>
        <v>9989.1188183956911</v>
      </c>
      <c r="AV51" s="1060">
        <f t="shared" si="19"/>
        <v>529.4808200079965</v>
      </c>
      <c r="AW51" s="1060">
        <f t="shared" si="20"/>
        <v>2651.3945023529591</v>
      </c>
      <c r="AX51" s="1060">
        <f t="shared" si="21"/>
        <v>53.508397126375556</v>
      </c>
      <c r="AY51" s="1060">
        <f t="shared" si="22"/>
        <v>22866.432159828648</v>
      </c>
      <c r="AZ51" s="1063">
        <f t="shared" si="23"/>
        <v>21661.912876111837</v>
      </c>
      <c r="BB51" s="3686" t="s">
        <v>1016</v>
      </c>
      <c r="BC51" s="3697"/>
      <c r="BD51" s="2597">
        <v>404420341.0211814</v>
      </c>
      <c r="BE51" s="2598">
        <v>385409822.64742255</v>
      </c>
      <c r="BF51" s="2598">
        <v>320153622.72296131</v>
      </c>
      <c r="BG51" s="2598">
        <v>16073051.629002724</v>
      </c>
      <c r="BH51" s="2598">
        <v>3640244.8736367607</v>
      </c>
      <c r="BI51" s="2598">
        <v>172980453.94719943</v>
      </c>
      <c r="BJ51" s="2598">
        <v>127459872.27312241</v>
      </c>
      <c r="BK51" s="2598">
        <v>65256199.924461365</v>
      </c>
      <c r="BL51" s="2598">
        <v>29166265.226749707</v>
      </c>
      <c r="BM51" s="2598">
        <v>9019768.2695043925</v>
      </c>
      <c r="BN51" s="2598">
        <v>3950372.776270478</v>
      </c>
      <c r="BO51" s="2598">
        <v>3698167.9307034672</v>
      </c>
      <c r="BP51" s="2598">
        <v>8530758.5775113627</v>
      </c>
      <c r="BQ51" s="2598">
        <v>2936229.0948235155</v>
      </c>
      <c r="BR51" s="2598">
        <v>1030968.5779364839</v>
      </c>
      <c r="BS51" s="2598">
        <v>9989118.818395691</v>
      </c>
      <c r="BT51" s="2598">
        <v>529480.82000799652</v>
      </c>
      <c r="BU51" s="2598">
        <v>2651394.502352959</v>
      </c>
      <c r="BV51" s="2598">
        <v>53508.397126375559</v>
      </c>
      <c r="BW51" s="2598">
        <v>22866432.159828648</v>
      </c>
      <c r="BX51" s="2599">
        <v>21661912.876111839</v>
      </c>
    </row>
    <row r="52" spans="1:76" ht="18" customHeight="1">
      <c r="A52" s="156"/>
      <c r="B52" s="155" t="s">
        <v>416</v>
      </c>
      <c r="C52" s="166"/>
      <c r="D52" s="162"/>
      <c r="E52" s="652">
        <f t="shared" ref="E52:N53" si="41">AF54</f>
        <v>46607.687439017442</v>
      </c>
      <c r="F52" s="652">
        <f t="shared" si="41"/>
        <v>42686.617824538451</v>
      </c>
      <c r="G52" s="652">
        <f t="shared" si="41"/>
        <v>33925.357833080649</v>
      </c>
      <c r="H52" s="652">
        <f t="shared" si="41"/>
        <v>1052.0951709396588</v>
      </c>
      <c r="I52" s="652">
        <f t="shared" si="41"/>
        <v>105.88980932267842</v>
      </c>
      <c r="J52" s="653">
        <f t="shared" si="41"/>
        <v>17482.163694389015</v>
      </c>
      <c r="K52" s="652">
        <f t="shared" si="41"/>
        <v>15285.209158429299</v>
      </c>
      <c r="L52" s="660">
        <f t="shared" si="41"/>
        <v>8761.2599914578113</v>
      </c>
      <c r="M52" s="652">
        <f t="shared" si="41"/>
        <v>6136.8874268681411</v>
      </c>
      <c r="N52" s="660">
        <f t="shared" si="41"/>
        <v>833.76411199757297</v>
      </c>
      <c r="O52" s="156"/>
      <c r="P52" s="155" t="s">
        <v>20</v>
      </c>
      <c r="Q52" s="166"/>
      <c r="R52" s="162"/>
      <c r="S52" s="652">
        <f t="shared" ref="S52:AC53" si="42">AP54</f>
        <v>98.947808877580826</v>
      </c>
      <c r="T52" s="652">
        <f t="shared" si="42"/>
        <v>1769.4211271224633</v>
      </c>
      <c r="U52" s="652">
        <f t="shared" si="42"/>
        <v>2763.6290191324292</v>
      </c>
      <c r="V52" s="652">
        <f t="shared" si="42"/>
        <v>519.70017749244175</v>
      </c>
      <c r="W52" s="652">
        <f t="shared" si="42"/>
        <v>151.42518224565148</v>
      </c>
      <c r="X52" s="652">
        <f t="shared" si="42"/>
        <v>147.88309750120598</v>
      </c>
      <c r="Y52" s="652">
        <f t="shared" si="42"/>
        <v>0</v>
      </c>
      <c r="Z52" s="652">
        <f t="shared" si="42"/>
        <v>260.89139836632887</v>
      </c>
      <c r="AA52" s="652">
        <f t="shared" si="42"/>
        <v>2.1564514484389266</v>
      </c>
      <c r="AB52" s="652">
        <f t="shared" si="42"/>
        <v>2213.4416172736946</v>
      </c>
      <c r="AC52" s="660">
        <f t="shared" si="42"/>
        <v>4181.9610128453214</v>
      </c>
      <c r="AD52" s="1057"/>
      <c r="AE52" s="1058" t="s">
        <v>1017</v>
      </c>
      <c r="AF52" s="1059">
        <f t="shared" si="24"/>
        <v>116029.31039848109</v>
      </c>
      <c r="AG52" s="1060">
        <f t="shared" si="4"/>
        <v>110017.76422246188</v>
      </c>
      <c r="AH52" s="1060">
        <f t="shared" si="5"/>
        <v>92860.751341970725</v>
      </c>
      <c r="AI52" s="1060">
        <f t="shared" si="6"/>
        <v>4973.3030625512492</v>
      </c>
      <c r="AJ52" s="1060">
        <f t="shared" si="7"/>
        <v>2586.7110507073248</v>
      </c>
      <c r="AK52" s="1060">
        <f t="shared" si="8"/>
        <v>44594.630788605238</v>
      </c>
      <c r="AL52" s="1060">
        <f t="shared" si="9"/>
        <v>40706.106440106902</v>
      </c>
      <c r="AM52" s="1060">
        <f t="shared" si="10"/>
        <v>17157.012880491122</v>
      </c>
      <c r="AN52" s="1060">
        <f t="shared" si="11"/>
        <v>9018.5373687522861</v>
      </c>
      <c r="AO52" s="1061">
        <f t="shared" si="12"/>
        <v>1891.0714605011051</v>
      </c>
      <c r="AP52" s="1062">
        <f t="shared" si="13"/>
        <v>1157.1871406046046</v>
      </c>
      <c r="AQ52" s="1060">
        <f t="shared" si="14"/>
        <v>2002.9503063648269</v>
      </c>
      <c r="AR52" s="1060">
        <f t="shared" si="15"/>
        <v>2522.7517580633134</v>
      </c>
      <c r="AS52" s="1060">
        <f t="shared" si="16"/>
        <v>1227.3259616737175</v>
      </c>
      <c r="AT52" s="1060">
        <f t="shared" si="17"/>
        <v>217.2507415447171</v>
      </c>
      <c r="AU52" s="1060">
        <f t="shared" si="18"/>
        <v>3464.9007498158958</v>
      </c>
      <c r="AV52" s="1060">
        <f t="shared" si="19"/>
        <v>18.845499057452844</v>
      </c>
      <c r="AW52" s="1060">
        <f t="shared" si="20"/>
        <v>1217.158279166739</v>
      </c>
      <c r="AX52" s="1060">
        <f t="shared" si="21"/>
        <v>33.653619151944305</v>
      </c>
      <c r="AY52" s="1060">
        <f t="shared" si="22"/>
        <v>3403.9173645467981</v>
      </c>
      <c r="AZ52" s="1063">
        <f t="shared" si="23"/>
        <v>7228.7044551859672</v>
      </c>
      <c r="BB52" s="3686" t="s">
        <v>1017</v>
      </c>
      <c r="BC52" s="3697"/>
      <c r="BD52" s="2597">
        <v>116029310.39848109</v>
      </c>
      <c r="BE52" s="2598">
        <v>110017764.22246188</v>
      </c>
      <c r="BF52" s="2598">
        <v>92860751.341970727</v>
      </c>
      <c r="BG52" s="2598">
        <v>4973303.0625512488</v>
      </c>
      <c r="BH52" s="2598">
        <v>2586711.0507073249</v>
      </c>
      <c r="BI52" s="2598">
        <v>44594630.788605236</v>
      </c>
      <c r="BJ52" s="2598">
        <v>40706106.440106899</v>
      </c>
      <c r="BK52" s="2598">
        <v>17157012.880491123</v>
      </c>
      <c r="BL52" s="2598">
        <v>9018537.3687522858</v>
      </c>
      <c r="BM52" s="2598">
        <v>1891071.4605011051</v>
      </c>
      <c r="BN52" s="2598">
        <v>1157187.1406046045</v>
      </c>
      <c r="BO52" s="2598">
        <v>2002950.3063648269</v>
      </c>
      <c r="BP52" s="2598">
        <v>2522751.7580633136</v>
      </c>
      <c r="BQ52" s="2598">
        <v>1227325.9616737175</v>
      </c>
      <c r="BR52" s="2598">
        <v>217250.74154471711</v>
      </c>
      <c r="BS52" s="2598">
        <v>3464900.7498158957</v>
      </c>
      <c r="BT52" s="2598">
        <v>18845.499057452846</v>
      </c>
      <c r="BU52" s="2598">
        <v>1217158.279166739</v>
      </c>
      <c r="BV52" s="2598">
        <v>33653.619151944302</v>
      </c>
      <c r="BW52" s="2598">
        <v>3403917.3645467982</v>
      </c>
      <c r="BX52" s="2599">
        <v>7228704.4551859675</v>
      </c>
    </row>
    <row r="53" spans="1:76" ht="18" customHeight="1">
      <c r="A53" s="3093" t="s">
        <v>417</v>
      </c>
      <c r="B53" s="3093"/>
      <c r="C53" s="166"/>
      <c r="D53" s="162"/>
      <c r="E53" s="652">
        <f t="shared" si="41"/>
        <v>34594.612390440903</v>
      </c>
      <c r="F53" s="652">
        <f t="shared" si="41"/>
        <v>32614.416399981204</v>
      </c>
      <c r="G53" s="652">
        <f t="shared" si="41"/>
        <v>26822.879177806277</v>
      </c>
      <c r="H53" s="652">
        <f t="shared" si="41"/>
        <v>766.71114051176858</v>
      </c>
      <c r="I53" s="652">
        <f t="shared" si="41"/>
        <v>205.76978063212877</v>
      </c>
      <c r="J53" s="652">
        <f t="shared" si="41"/>
        <v>14994.401852076262</v>
      </c>
      <c r="K53" s="652">
        <f t="shared" si="41"/>
        <v>10855.996404586118</v>
      </c>
      <c r="L53" s="660">
        <f t="shared" si="41"/>
        <v>5791.5372221749294</v>
      </c>
      <c r="M53" s="652">
        <f t="shared" si="41"/>
        <v>4080.4772243377652</v>
      </c>
      <c r="N53" s="660">
        <f t="shared" si="41"/>
        <v>96.745956647797357</v>
      </c>
      <c r="O53" s="3093" t="s">
        <v>21</v>
      </c>
      <c r="P53" s="3093"/>
      <c r="Q53" s="166"/>
      <c r="R53" s="162"/>
      <c r="S53" s="652">
        <f t="shared" si="42"/>
        <v>57.596220008966078</v>
      </c>
      <c r="T53" s="652">
        <f t="shared" si="42"/>
        <v>1173.2345595466113</v>
      </c>
      <c r="U53" s="652">
        <f t="shared" si="42"/>
        <v>1825.0025421309992</v>
      </c>
      <c r="V53" s="652">
        <f t="shared" si="42"/>
        <v>927.89794600339133</v>
      </c>
      <c r="W53" s="653">
        <f t="shared" si="42"/>
        <v>0</v>
      </c>
      <c r="X53" s="653">
        <f t="shared" si="42"/>
        <v>0</v>
      </c>
      <c r="Y53" s="653">
        <f t="shared" si="42"/>
        <v>0</v>
      </c>
      <c r="Z53" s="652">
        <f t="shared" si="42"/>
        <v>0</v>
      </c>
      <c r="AA53" s="653">
        <f t="shared" si="42"/>
        <v>0</v>
      </c>
      <c r="AB53" s="652">
        <f t="shared" si="42"/>
        <v>1711.0599978371652</v>
      </c>
      <c r="AC53" s="660">
        <f t="shared" si="42"/>
        <v>1980.1959904596961</v>
      </c>
      <c r="AD53" s="1057"/>
      <c r="AE53" s="1058" t="s">
        <v>1018</v>
      </c>
      <c r="AF53" s="1059">
        <f t="shared" si="24"/>
        <v>144801.65077638271</v>
      </c>
      <c r="AG53" s="1060">
        <f t="shared" si="4"/>
        <v>132774.8497998844</v>
      </c>
      <c r="AH53" s="1060">
        <f t="shared" si="5"/>
        <v>110083.82669710975</v>
      </c>
      <c r="AI53" s="1060">
        <f t="shared" si="6"/>
        <v>5440.0292670474237</v>
      </c>
      <c r="AJ53" s="1060">
        <f t="shared" si="7"/>
        <v>2188.4875742341887</v>
      </c>
      <c r="AK53" s="1060">
        <f t="shared" si="8"/>
        <v>65753.334007279147</v>
      </c>
      <c r="AL53" s="1060">
        <f t="shared" si="9"/>
        <v>36701.97584854898</v>
      </c>
      <c r="AM53" s="1060">
        <f t="shared" si="10"/>
        <v>22691.023102774645</v>
      </c>
      <c r="AN53" s="1060">
        <f t="shared" si="11"/>
        <v>12876.826031821629</v>
      </c>
      <c r="AO53" s="1061">
        <f t="shared" si="12"/>
        <v>2694.6174516610158</v>
      </c>
      <c r="AP53" s="1062">
        <f t="shared" si="13"/>
        <v>1654.5418892319697</v>
      </c>
      <c r="AQ53" s="1060">
        <f t="shared" si="14"/>
        <v>1891.9736807125621</v>
      </c>
      <c r="AR53" s="1060">
        <f t="shared" si="15"/>
        <v>4974.9809237480358</v>
      </c>
      <c r="AS53" s="1060">
        <f t="shared" si="16"/>
        <v>1430.6864403258655</v>
      </c>
      <c r="AT53" s="1060">
        <f t="shared" si="17"/>
        <v>230.02564614218707</v>
      </c>
      <c r="AU53" s="1060">
        <f t="shared" si="18"/>
        <v>4890.2227215495232</v>
      </c>
      <c r="AV53" s="1060">
        <f t="shared" si="19"/>
        <v>162.09031655815073</v>
      </c>
      <c r="AW53" s="1060">
        <f t="shared" si="20"/>
        <v>1065.7472292506332</v>
      </c>
      <c r="AX53" s="1060">
        <f t="shared" si="21"/>
        <v>10.062109729749308</v>
      </c>
      <c r="AY53" s="1060">
        <f t="shared" si="22"/>
        <v>3686.0746938649554</v>
      </c>
      <c r="AZ53" s="1063">
        <f t="shared" si="23"/>
        <v>13092.54820574899</v>
      </c>
      <c r="BB53" s="3686" t="s">
        <v>1018</v>
      </c>
      <c r="BC53" s="3697"/>
      <c r="BD53" s="2597">
        <v>144801650.77638271</v>
      </c>
      <c r="BE53" s="2598">
        <v>132774849.79988441</v>
      </c>
      <c r="BF53" s="2598">
        <v>110083826.69710974</v>
      </c>
      <c r="BG53" s="2598">
        <v>5440029.2670474239</v>
      </c>
      <c r="BH53" s="2598">
        <v>2188487.5742341885</v>
      </c>
      <c r="BI53" s="2598">
        <v>65753334.00727915</v>
      </c>
      <c r="BJ53" s="2598">
        <v>36701975.848548979</v>
      </c>
      <c r="BK53" s="2598">
        <v>22691023.102774646</v>
      </c>
      <c r="BL53" s="2598">
        <v>12876826.031821629</v>
      </c>
      <c r="BM53" s="2598">
        <v>2694617.4516610159</v>
      </c>
      <c r="BN53" s="2598">
        <v>1654541.8892319696</v>
      </c>
      <c r="BO53" s="2598">
        <v>1891973.6807125621</v>
      </c>
      <c r="BP53" s="2598">
        <v>4974980.9237480359</v>
      </c>
      <c r="BQ53" s="2598">
        <v>1430686.4403258655</v>
      </c>
      <c r="BR53" s="2598">
        <v>230025.64614218706</v>
      </c>
      <c r="BS53" s="2598">
        <v>4890222.7215495231</v>
      </c>
      <c r="BT53" s="2598">
        <v>162090.31655815072</v>
      </c>
      <c r="BU53" s="2598">
        <v>1065747.2292506332</v>
      </c>
      <c r="BV53" s="2598">
        <v>10062.109729749307</v>
      </c>
      <c r="BW53" s="2598">
        <v>3686074.6938649556</v>
      </c>
      <c r="BX53" s="2599">
        <v>13092548.20574899</v>
      </c>
    </row>
    <row r="54" spans="1:76" ht="18" customHeight="1">
      <c r="A54" s="3094" t="s">
        <v>118</v>
      </c>
      <c r="B54" s="3094"/>
      <c r="C54" s="3094"/>
      <c r="D54" s="162"/>
      <c r="E54" s="660"/>
      <c r="F54" s="660"/>
      <c r="G54" s="660"/>
      <c r="H54" s="660"/>
      <c r="I54" s="660"/>
      <c r="J54" s="660"/>
      <c r="K54" s="660"/>
      <c r="L54" s="660"/>
      <c r="M54" s="660"/>
      <c r="N54" s="660"/>
      <c r="O54" s="3094" t="s">
        <v>118</v>
      </c>
      <c r="P54" s="3094"/>
      <c r="Q54" s="3094"/>
      <c r="R54" s="162"/>
      <c r="S54" s="660"/>
      <c r="T54" s="660"/>
      <c r="U54" s="660"/>
      <c r="V54" s="660"/>
      <c r="W54" s="660"/>
      <c r="X54" s="660"/>
      <c r="Y54" s="660"/>
      <c r="Z54" s="660"/>
      <c r="AA54" s="660"/>
      <c r="AB54" s="660"/>
      <c r="AC54" s="660"/>
      <c r="AD54" s="1057"/>
      <c r="AE54" s="1058" t="s">
        <v>1019</v>
      </c>
      <c r="AF54" s="1059">
        <f t="shared" si="24"/>
        <v>46607.687439017442</v>
      </c>
      <c r="AG54" s="1060">
        <f t="shared" si="4"/>
        <v>42686.617824538451</v>
      </c>
      <c r="AH54" s="1060">
        <f t="shared" si="5"/>
        <v>33925.357833080649</v>
      </c>
      <c r="AI54" s="1060">
        <f t="shared" si="6"/>
        <v>1052.0951709396588</v>
      </c>
      <c r="AJ54" s="1060">
        <f t="shared" si="7"/>
        <v>105.88980932267842</v>
      </c>
      <c r="AK54" s="1060">
        <f t="shared" si="8"/>
        <v>17482.163694389015</v>
      </c>
      <c r="AL54" s="1060">
        <f t="shared" si="9"/>
        <v>15285.209158429299</v>
      </c>
      <c r="AM54" s="1060">
        <f t="shared" si="10"/>
        <v>8761.2599914578113</v>
      </c>
      <c r="AN54" s="1060">
        <f t="shared" si="11"/>
        <v>6136.8874268681411</v>
      </c>
      <c r="AO54" s="1061">
        <f t="shared" si="12"/>
        <v>833.76411199757297</v>
      </c>
      <c r="AP54" s="1062">
        <f t="shared" si="13"/>
        <v>98.947808877580826</v>
      </c>
      <c r="AQ54" s="1060">
        <f t="shared" si="14"/>
        <v>1769.4211271224633</v>
      </c>
      <c r="AR54" s="1060">
        <f t="shared" si="15"/>
        <v>2763.6290191324292</v>
      </c>
      <c r="AS54" s="1060">
        <f t="shared" si="16"/>
        <v>519.70017749244175</v>
      </c>
      <c r="AT54" s="1060">
        <f t="shared" si="17"/>
        <v>151.42518224565148</v>
      </c>
      <c r="AU54" s="1060">
        <f t="shared" si="18"/>
        <v>147.88309750120598</v>
      </c>
      <c r="AV54" s="1060">
        <f t="shared" si="19"/>
        <v>0</v>
      </c>
      <c r="AW54" s="1060">
        <f t="shared" si="20"/>
        <v>260.89139836632887</v>
      </c>
      <c r="AX54" s="1060">
        <f t="shared" si="21"/>
        <v>2.1564514484389266</v>
      </c>
      <c r="AY54" s="1060">
        <f t="shared" si="22"/>
        <v>2213.4416172736946</v>
      </c>
      <c r="AZ54" s="1063">
        <f t="shared" si="23"/>
        <v>4181.9610128453214</v>
      </c>
      <c r="BB54" s="3686" t="s">
        <v>1019</v>
      </c>
      <c r="BC54" s="3697"/>
      <c r="BD54" s="2597">
        <v>46607687.439017445</v>
      </c>
      <c r="BE54" s="2598">
        <v>42686617.824538454</v>
      </c>
      <c r="BF54" s="2598">
        <v>33925357.833080649</v>
      </c>
      <c r="BG54" s="2598">
        <v>1052095.1709396588</v>
      </c>
      <c r="BH54" s="2598">
        <v>105889.80932267841</v>
      </c>
      <c r="BI54" s="2598">
        <v>17482163.694389015</v>
      </c>
      <c r="BJ54" s="2598">
        <v>15285209.158429299</v>
      </c>
      <c r="BK54" s="2598">
        <v>8761259.9914578106</v>
      </c>
      <c r="BL54" s="2598">
        <v>6136887.4268681407</v>
      </c>
      <c r="BM54" s="2598">
        <v>833764.11199757294</v>
      </c>
      <c r="BN54" s="2598">
        <v>98947.808877580828</v>
      </c>
      <c r="BO54" s="2598">
        <v>1769421.1271224632</v>
      </c>
      <c r="BP54" s="2598">
        <v>2763629.0191324293</v>
      </c>
      <c r="BQ54" s="2598">
        <v>519700.17749244173</v>
      </c>
      <c r="BR54" s="2598">
        <v>151425.18224565149</v>
      </c>
      <c r="BS54" s="2598">
        <v>147883.09750120598</v>
      </c>
      <c r="BT54" s="2598">
        <v>0</v>
      </c>
      <c r="BU54" s="2598">
        <v>260891.39836632885</v>
      </c>
      <c r="BV54" s="2598">
        <v>2156.4514484389265</v>
      </c>
      <c r="BW54" s="2598">
        <v>2213441.6172736948</v>
      </c>
      <c r="BX54" s="2599">
        <v>4181961.0128453216</v>
      </c>
    </row>
    <row r="55" spans="1:76" ht="18" customHeight="1">
      <c r="A55" s="3093" t="s">
        <v>418</v>
      </c>
      <c r="B55" s="3093" t="s">
        <v>418</v>
      </c>
      <c r="C55" s="196"/>
      <c r="D55" s="162"/>
      <c r="E55" s="660">
        <f t="shared" ref="E55:N55" si="43">AF56</f>
        <v>212146.22632742059</v>
      </c>
      <c r="F55" s="660">
        <f t="shared" si="43"/>
        <v>197542.23508629811</v>
      </c>
      <c r="G55" s="660">
        <f t="shared" si="43"/>
        <v>160374.6062890515</v>
      </c>
      <c r="H55" s="652">
        <f t="shared" si="43"/>
        <v>7815.4494888790286</v>
      </c>
      <c r="I55" s="660">
        <f t="shared" si="43"/>
        <v>2048.8413574239994</v>
      </c>
      <c r="J55" s="660">
        <f t="shared" si="43"/>
        <v>82436.234159618485</v>
      </c>
      <c r="K55" s="660">
        <f t="shared" si="43"/>
        <v>68074.081283130072</v>
      </c>
      <c r="L55" s="660">
        <f t="shared" si="43"/>
        <v>37167.628797246667</v>
      </c>
      <c r="M55" s="660">
        <f t="shared" si="43"/>
        <v>19001.980267149658</v>
      </c>
      <c r="N55" s="660">
        <f t="shared" si="43"/>
        <v>4216.8219581123303</v>
      </c>
      <c r="O55" s="3093" t="s">
        <v>22</v>
      </c>
      <c r="P55" s="3093" t="s">
        <v>22</v>
      </c>
      <c r="Q55" s="196"/>
      <c r="R55" s="162"/>
      <c r="S55" s="660">
        <f t="shared" ref="S55:AC55" si="44">AP56</f>
        <v>1988.7645516500804</v>
      </c>
      <c r="T55" s="660">
        <f t="shared" si="44"/>
        <v>4044.4404326202348</v>
      </c>
      <c r="U55" s="660">
        <f t="shared" si="44"/>
        <v>6508.7273100810398</v>
      </c>
      <c r="V55" s="660">
        <f t="shared" si="44"/>
        <v>1833.1898961416148</v>
      </c>
      <c r="W55" s="660">
        <f t="shared" si="44"/>
        <v>410.03611854436434</v>
      </c>
      <c r="X55" s="660">
        <f t="shared" si="44"/>
        <v>5055.5930230356234</v>
      </c>
      <c r="Y55" s="660">
        <f t="shared" si="44"/>
        <v>390.2304337268713</v>
      </c>
      <c r="Z55" s="660">
        <f t="shared" si="44"/>
        <v>1938.533805216874</v>
      </c>
      <c r="AA55" s="660">
        <f t="shared" si="44"/>
        <v>19.852963867957783</v>
      </c>
      <c r="AB55" s="660">
        <f t="shared" si="44"/>
        <v>10761.438304249672</v>
      </c>
      <c r="AC55" s="660">
        <f t="shared" si="44"/>
        <v>16542.525046339317</v>
      </c>
      <c r="AD55" s="1057"/>
      <c r="AE55" s="1058" t="s">
        <v>1020</v>
      </c>
      <c r="AF55" s="1059">
        <f t="shared" si="24"/>
        <v>34594.612390440903</v>
      </c>
      <c r="AG55" s="1060">
        <f t="shared" si="4"/>
        <v>32614.416399981204</v>
      </c>
      <c r="AH55" s="1060">
        <f t="shared" si="5"/>
        <v>26822.879177806277</v>
      </c>
      <c r="AI55" s="1060">
        <f t="shared" si="6"/>
        <v>766.71114051176858</v>
      </c>
      <c r="AJ55" s="1060">
        <f t="shared" si="7"/>
        <v>205.76978063212877</v>
      </c>
      <c r="AK55" s="1060">
        <f t="shared" si="8"/>
        <v>14994.401852076262</v>
      </c>
      <c r="AL55" s="1060">
        <f t="shared" si="9"/>
        <v>10855.996404586118</v>
      </c>
      <c r="AM55" s="1060">
        <f t="shared" si="10"/>
        <v>5791.5372221749294</v>
      </c>
      <c r="AN55" s="1060">
        <f t="shared" si="11"/>
        <v>4080.4772243377652</v>
      </c>
      <c r="AO55" s="1061">
        <f t="shared" si="12"/>
        <v>96.745956647797357</v>
      </c>
      <c r="AP55" s="1062">
        <f t="shared" si="13"/>
        <v>57.596220008966078</v>
      </c>
      <c r="AQ55" s="1060">
        <f t="shared" si="14"/>
        <v>1173.2345595466113</v>
      </c>
      <c r="AR55" s="1060">
        <f t="shared" si="15"/>
        <v>1825.0025421309992</v>
      </c>
      <c r="AS55" s="1060">
        <f t="shared" si="16"/>
        <v>927.89794600339133</v>
      </c>
      <c r="AT55" s="1060">
        <f t="shared" si="17"/>
        <v>0</v>
      </c>
      <c r="AU55" s="1060">
        <f t="shared" si="18"/>
        <v>0</v>
      </c>
      <c r="AV55" s="1060">
        <f t="shared" si="19"/>
        <v>0</v>
      </c>
      <c r="AW55" s="1060">
        <f t="shared" si="20"/>
        <v>0</v>
      </c>
      <c r="AX55" s="1060">
        <f t="shared" si="21"/>
        <v>0</v>
      </c>
      <c r="AY55" s="1060">
        <f t="shared" si="22"/>
        <v>1711.0599978371652</v>
      </c>
      <c r="AZ55" s="1063">
        <f t="shared" si="23"/>
        <v>1980.1959904596961</v>
      </c>
      <c r="BB55" s="3686" t="s">
        <v>1020</v>
      </c>
      <c r="BC55" s="3697"/>
      <c r="BD55" s="2597">
        <v>34594612.390440904</v>
      </c>
      <c r="BE55" s="2598">
        <v>32614416.399981204</v>
      </c>
      <c r="BF55" s="2598">
        <v>26822879.177806277</v>
      </c>
      <c r="BG55" s="2598">
        <v>766711.14051176852</v>
      </c>
      <c r="BH55" s="2598">
        <v>205769.78063212876</v>
      </c>
      <c r="BI55" s="2598">
        <v>14994401.852076262</v>
      </c>
      <c r="BJ55" s="2598">
        <v>10855996.404586118</v>
      </c>
      <c r="BK55" s="2598">
        <v>5791537.2221749295</v>
      </c>
      <c r="BL55" s="2598">
        <v>4080477.224337765</v>
      </c>
      <c r="BM55" s="2598">
        <v>96745.956647797357</v>
      </c>
      <c r="BN55" s="2598">
        <v>57596.220008966076</v>
      </c>
      <c r="BO55" s="2598">
        <v>1173234.5595466113</v>
      </c>
      <c r="BP55" s="2598">
        <v>1825002.5421309993</v>
      </c>
      <c r="BQ55" s="2598">
        <v>927897.94600339129</v>
      </c>
      <c r="BR55" s="2598">
        <v>0</v>
      </c>
      <c r="BS55" s="2598">
        <v>0</v>
      </c>
      <c r="BT55" s="2598">
        <v>0</v>
      </c>
      <c r="BU55" s="2598">
        <v>0</v>
      </c>
      <c r="BV55" s="2598">
        <v>0</v>
      </c>
      <c r="BW55" s="2598">
        <v>1711059.9978371651</v>
      </c>
      <c r="BX55" s="2599">
        <v>1980195.9904596962</v>
      </c>
    </row>
    <row r="56" spans="1:76" ht="18" customHeight="1">
      <c r="A56" s="155"/>
      <c r="B56" s="155" t="s">
        <v>419</v>
      </c>
      <c r="C56" s="155"/>
      <c r="D56" s="165"/>
      <c r="E56" s="660">
        <f t="shared" ref="E56:N59" si="45">AF58</f>
        <v>131179.7616904887</v>
      </c>
      <c r="F56" s="660">
        <f t="shared" si="45"/>
        <v>122611.71736222433</v>
      </c>
      <c r="G56" s="660">
        <f t="shared" si="45"/>
        <v>98075.076612922203</v>
      </c>
      <c r="H56" s="660">
        <f t="shared" si="45"/>
        <v>4609.4087824134031</v>
      </c>
      <c r="I56" s="660">
        <f t="shared" si="45"/>
        <v>1130.0545868799584</v>
      </c>
      <c r="J56" s="660">
        <f t="shared" si="45"/>
        <v>49116.315557763228</v>
      </c>
      <c r="K56" s="660">
        <f t="shared" si="45"/>
        <v>43219.297685865648</v>
      </c>
      <c r="L56" s="660">
        <f t="shared" si="45"/>
        <v>24536.640749302078</v>
      </c>
      <c r="M56" s="660">
        <f t="shared" si="45"/>
        <v>13558.832928796668</v>
      </c>
      <c r="N56" s="660">
        <f t="shared" si="45"/>
        <v>2487.3659190906792</v>
      </c>
      <c r="O56" s="155"/>
      <c r="P56" s="155" t="s">
        <v>368</v>
      </c>
      <c r="Q56" s="155"/>
      <c r="R56" s="165"/>
      <c r="S56" s="660">
        <f t="shared" ref="S56:AC59" si="46">AP58</f>
        <v>1150.9736062876279</v>
      </c>
      <c r="T56" s="660">
        <f t="shared" si="46"/>
        <v>3267.8542904334199</v>
      </c>
      <c r="U56" s="660">
        <f t="shared" si="46"/>
        <v>5234.6659582975599</v>
      </c>
      <c r="V56" s="660">
        <f t="shared" si="46"/>
        <v>1253.8633987962203</v>
      </c>
      <c r="W56" s="660">
        <f t="shared" si="46"/>
        <v>164.10975589115964</v>
      </c>
      <c r="X56" s="660">
        <f t="shared" si="46"/>
        <v>2880.273581246101</v>
      </c>
      <c r="Y56" s="660">
        <f t="shared" si="46"/>
        <v>61.248882389295638</v>
      </c>
      <c r="Z56" s="660">
        <f t="shared" si="46"/>
        <v>617.05140025450578</v>
      </c>
      <c r="AA56" s="660">
        <f t="shared" si="46"/>
        <v>5.3320934837686975</v>
      </c>
      <c r="AB56" s="660">
        <f t="shared" si="46"/>
        <v>7413.9018631317413</v>
      </c>
      <c r="AC56" s="660">
        <f t="shared" si="46"/>
        <v>9185.0957285189761</v>
      </c>
      <c r="AD56" s="1057" t="s">
        <v>1021</v>
      </c>
      <c r="AE56" s="1058" t="s">
        <v>1022</v>
      </c>
      <c r="AF56" s="1059">
        <f t="shared" si="24"/>
        <v>212146.22632742059</v>
      </c>
      <c r="AG56" s="1060">
        <f t="shared" si="4"/>
        <v>197542.23508629811</v>
      </c>
      <c r="AH56" s="1060">
        <f t="shared" si="5"/>
        <v>160374.6062890515</v>
      </c>
      <c r="AI56" s="1060">
        <f t="shared" si="6"/>
        <v>7815.4494888790286</v>
      </c>
      <c r="AJ56" s="1060">
        <f t="shared" si="7"/>
        <v>2048.8413574239994</v>
      </c>
      <c r="AK56" s="1060">
        <f t="shared" si="8"/>
        <v>82436.234159618485</v>
      </c>
      <c r="AL56" s="1060">
        <f t="shared" si="9"/>
        <v>68074.081283130072</v>
      </c>
      <c r="AM56" s="1060">
        <f t="shared" si="10"/>
        <v>37167.628797246667</v>
      </c>
      <c r="AN56" s="1060">
        <f t="shared" si="11"/>
        <v>19001.980267149658</v>
      </c>
      <c r="AO56" s="1061">
        <f t="shared" si="12"/>
        <v>4216.8219581123303</v>
      </c>
      <c r="AP56" s="1062">
        <f t="shared" si="13"/>
        <v>1988.7645516500804</v>
      </c>
      <c r="AQ56" s="1060">
        <f t="shared" si="14"/>
        <v>4044.4404326202348</v>
      </c>
      <c r="AR56" s="1060">
        <f t="shared" si="15"/>
        <v>6508.7273100810398</v>
      </c>
      <c r="AS56" s="1060">
        <f t="shared" si="16"/>
        <v>1833.1898961416148</v>
      </c>
      <c r="AT56" s="1060">
        <f t="shared" si="17"/>
        <v>410.03611854436434</v>
      </c>
      <c r="AU56" s="1060">
        <f t="shared" si="18"/>
        <v>5055.5930230356234</v>
      </c>
      <c r="AV56" s="1060">
        <f t="shared" si="19"/>
        <v>390.2304337268713</v>
      </c>
      <c r="AW56" s="1060">
        <f t="shared" si="20"/>
        <v>1938.533805216874</v>
      </c>
      <c r="AX56" s="1060">
        <f t="shared" si="21"/>
        <v>19.852963867957783</v>
      </c>
      <c r="AY56" s="1060">
        <f t="shared" si="22"/>
        <v>10761.438304249672</v>
      </c>
      <c r="AZ56" s="1063">
        <f t="shared" si="23"/>
        <v>16542.525046339317</v>
      </c>
      <c r="BB56" s="3686" t="s">
        <v>1021</v>
      </c>
      <c r="BC56" s="2995" t="s">
        <v>1022</v>
      </c>
      <c r="BD56" s="2597">
        <v>212146226.32742059</v>
      </c>
      <c r="BE56" s="2598">
        <v>197542235.08629811</v>
      </c>
      <c r="BF56" s="2598">
        <v>160374606.2890515</v>
      </c>
      <c r="BG56" s="2598">
        <v>7815449.4888790287</v>
      </c>
      <c r="BH56" s="2598">
        <v>2048841.3574239996</v>
      </c>
      <c r="BI56" s="2598">
        <v>82436234.159618482</v>
      </c>
      <c r="BJ56" s="2598">
        <v>68074081.283130065</v>
      </c>
      <c r="BK56" s="2598">
        <v>37167628.797246665</v>
      </c>
      <c r="BL56" s="2598">
        <v>19001980.267149657</v>
      </c>
      <c r="BM56" s="2598">
        <v>4216821.9581123302</v>
      </c>
      <c r="BN56" s="2598">
        <v>1988764.5516500804</v>
      </c>
      <c r="BO56" s="2598">
        <v>4044440.4326202348</v>
      </c>
      <c r="BP56" s="2598">
        <v>6508727.3100810396</v>
      </c>
      <c r="BQ56" s="2598">
        <v>1833189.8961416148</v>
      </c>
      <c r="BR56" s="2598">
        <v>410036.11854436435</v>
      </c>
      <c r="BS56" s="2598">
        <v>5055593.0230356231</v>
      </c>
      <c r="BT56" s="2598">
        <v>390230.43372687127</v>
      </c>
      <c r="BU56" s="2598">
        <v>1938533.805216874</v>
      </c>
      <c r="BV56" s="2598">
        <v>19852.963867957784</v>
      </c>
      <c r="BW56" s="2598">
        <v>10761438.304249672</v>
      </c>
      <c r="BX56" s="2599">
        <v>16542525.046339318</v>
      </c>
    </row>
    <row r="57" spans="1:76" ht="18" customHeight="1">
      <c r="A57" s="155"/>
      <c r="B57" s="155" t="s">
        <v>420</v>
      </c>
      <c r="C57" s="155"/>
      <c r="D57" s="165"/>
      <c r="E57" s="660">
        <f t="shared" si="45"/>
        <v>400106.42229437729</v>
      </c>
      <c r="F57" s="660">
        <f t="shared" si="45"/>
        <v>388013.51005036198</v>
      </c>
      <c r="G57" s="660">
        <f t="shared" si="45"/>
        <v>325399.4008478552</v>
      </c>
      <c r="H57" s="660">
        <f t="shared" si="45"/>
        <v>9715.3128088904032</v>
      </c>
      <c r="I57" s="660">
        <f t="shared" si="45"/>
        <v>1909.5776546143454</v>
      </c>
      <c r="J57" s="660">
        <f t="shared" si="45"/>
        <v>168966.5399022701</v>
      </c>
      <c r="K57" s="660">
        <f t="shared" si="45"/>
        <v>144807.97048208033</v>
      </c>
      <c r="L57" s="660">
        <f t="shared" si="45"/>
        <v>62614.109202506857</v>
      </c>
      <c r="M57" s="660">
        <f t="shared" si="45"/>
        <v>34228.986323777994</v>
      </c>
      <c r="N57" s="660">
        <f t="shared" si="45"/>
        <v>7065.9058552281385</v>
      </c>
      <c r="O57" s="155"/>
      <c r="P57" s="155" t="s">
        <v>24</v>
      </c>
      <c r="Q57" s="155"/>
      <c r="R57" s="165"/>
      <c r="S57" s="660">
        <f t="shared" si="46"/>
        <v>2408.0811706464515</v>
      </c>
      <c r="T57" s="660">
        <f t="shared" si="46"/>
        <v>9093.0810697922479</v>
      </c>
      <c r="U57" s="660">
        <f t="shared" si="46"/>
        <v>9361.1654583016571</v>
      </c>
      <c r="V57" s="660">
        <f t="shared" si="46"/>
        <v>4542.5566905259739</v>
      </c>
      <c r="W57" s="660">
        <f t="shared" si="46"/>
        <v>1758.1960792835312</v>
      </c>
      <c r="X57" s="660">
        <f t="shared" si="46"/>
        <v>8967.6567274489316</v>
      </c>
      <c r="Y57" s="660">
        <f t="shared" si="46"/>
        <v>513.77542352944511</v>
      </c>
      <c r="Z57" s="660">
        <f t="shared" si="46"/>
        <v>5568.0509637283249</v>
      </c>
      <c r="AA57" s="660">
        <f t="shared" si="46"/>
        <v>14.892110548741581</v>
      </c>
      <c r="AB57" s="660">
        <f t="shared" si="46"/>
        <v>13320.747653473418</v>
      </c>
      <c r="AC57" s="660">
        <f t="shared" si="46"/>
        <v>17660.963207743545</v>
      </c>
      <c r="AD57" s="1057"/>
      <c r="AE57" s="1058" t="s">
        <v>1023</v>
      </c>
      <c r="AF57" s="1059">
        <f t="shared" si="24"/>
        <v>212449.07732313688</v>
      </c>
      <c r="AG57" s="1060">
        <f t="shared" si="4"/>
        <v>202697.85558795178</v>
      </c>
      <c r="AH57" s="1060">
        <f t="shared" si="5"/>
        <v>171797.0616902234</v>
      </c>
      <c r="AI57" s="1060">
        <f t="shared" si="6"/>
        <v>8844.7682628888979</v>
      </c>
      <c r="AJ57" s="1060">
        <f t="shared" si="7"/>
        <v>3077.2161388311438</v>
      </c>
      <c r="AK57" s="1060">
        <f t="shared" si="8"/>
        <v>96676.981034856668</v>
      </c>
      <c r="AL57" s="1060">
        <f t="shared" si="9"/>
        <v>63198.096253646581</v>
      </c>
      <c r="AM57" s="1060">
        <f t="shared" si="10"/>
        <v>30900.79389772849</v>
      </c>
      <c r="AN57" s="1060">
        <f t="shared" si="11"/>
        <v>14434.099071434935</v>
      </c>
      <c r="AO57" s="1061">
        <f t="shared" si="12"/>
        <v>4428.1696292659262</v>
      </c>
      <c r="AP57" s="1062">
        <f t="shared" si="13"/>
        <v>2246.4974627196534</v>
      </c>
      <c r="AQ57" s="1060">
        <f t="shared" si="14"/>
        <v>1258.1200628597958</v>
      </c>
      <c r="AR57" s="1060">
        <f t="shared" si="15"/>
        <v>4204.9240158908924</v>
      </c>
      <c r="AS57" s="1060">
        <f t="shared" si="16"/>
        <v>1773.3305190115948</v>
      </c>
      <c r="AT57" s="1060">
        <f t="shared" si="17"/>
        <v>523.0573816870683</v>
      </c>
      <c r="AU57" s="1060">
        <f t="shared" si="18"/>
        <v>6323.5990522814136</v>
      </c>
      <c r="AV57" s="1060">
        <f t="shared" si="19"/>
        <v>98.42029022985507</v>
      </c>
      <c r="AW57" s="1060">
        <f t="shared" si="20"/>
        <v>1255.5638254966755</v>
      </c>
      <c r="AX57" s="1060">
        <f t="shared" si="21"/>
        <v>38.447487013093919</v>
      </c>
      <c r="AY57" s="1060">
        <f t="shared" si="22"/>
        <v>8750.6641712725268</v>
      </c>
      <c r="AZ57" s="1063">
        <f t="shared" si="23"/>
        <v>11006.785560681847</v>
      </c>
      <c r="BB57" s="3686"/>
      <c r="BC57" s="2995" t="s">
        <v>1023</v>
      </c>
      <c r="BD57" s="2597">
        <v>212449077.32313687</v>
      </c>
      <c r="BE57" s="2598">
        <v>202697855.58795178</v>
      </c>
      <c r="BF57" s="2598">
        <v>171797061.6902234</v>
      </c>
      <c r="BG57" s="2598">
        <v>8844768.2628888972</v>
      </c>
      <c r="BH57" s="2598">
        <v>3077216.1388311437</v>
      </c>
      <c r="BI57" s="2598">
        <v>96676981.034856662</v>
      </c>
      <c r="BJ57" s="2598">
        <v>63198096.253646582</v>
      </c>
      <c r="BK57" s="2598">
        <v>30900793.897728492</v>
      </c>
      <c r="BL57" s="2598">
        <v>14434099.071434936</v>
      </c>
      <c r="BM57" s="2598">
        <v>4428169.6292659258</v>
      </c>
      <c r="BN57" s="2598">
        <v>2246497.4627196533</v>
      </c>
      <c r="BO57" s="2598">
        <v>1258120.0628597958</v>
      </c>
      <c r="BP57" s="2598">
        <v>4204924.0158908926</v>
      </c>
      <c r="BQ57" s="2598">
        <v>1773330.5190115948</v>
      </c>
      <c r="BR57" s="2598">
        <v>523057.38168706826</v>
      </c>
      <c r="BS57" s="2598">
        <v>6323599.0522814132</v>
      </c>
      <c r="BT57" s="2598">
        <v>98420.290229855076</v>
      </c>
      <c r="BU57" s="2598">
        <v>1255563.8254966754</v>
      </c>
      <c r="BV57" s="2598">
        <v>38447.487013093916</v>
      </c>
      <c r="BW57" s="2598">
        <v>8750664.1712725274</v>
      </c>
      <c r="BX57" s="2599">
        <v>11006785.560681846</v>
      </c>
    </row>
    <row r="58" spans="1:76" ht="18" customHeight="1">
      <c r="A58" s="155"/>
      <c r="B58" s="155" t="s">
        <v>421</v>
      </c>
      <c r="C58" s="155"/>
      <c r="D58" s="165"/>
      <c r="E58" s="660">
        <f t="shared" si="45"/>
        <v>596237.24663978594</v>
      </c>
      <c r="F58" s="660">
        <f t="shared" si="45"/>
        <v>529337.20735979045</v>
      </c>
      <c r="G58" s="660">
        <f t="shared" si="45"/>
        <v>426699.87639117718</v>
      </c>
      <c r="H58" s="660">
        <f t="shared" si="45"/>
        <v>30962.090895329657</v>
      </c>
      <c r="I58" s="660">
        <f t="shared" si="45"/>
        <v>9661.3499139093219</v>
      </c>
      <c r="J58" s="660">
        <f t="shared" si="45"/>
        <v>227354.43778113977</v>
      </c>
      <c r="K58" s="660">
        <f t="shared" si="45"/>
        <v>158721.99780079842</v>
      </c>
      <c r="L58" s="660">
        <f t="shared" si="45"/>
        <v>102637.33096861323</v>
      </c>
      <c r="M58" s="660">
        <f t="shared" si="45"/>
        <v>41112.874221299397</v>
      </c>
      <c r="N58" s="660">
        <f t="shared" si="45"/>
        <v>14090.540375540344</v>
      </c>
      <c r="O58" s="155"/>
      <c r="P58" s="155" t="s">
        <v>25</v>
      </c>
      <c r="Q58" s="155"/>
      <c r="R58" s="165"/>
      <c r="S58" s="660">
        <f t="shared" si="46"/>
        <v>8147.8438252384021</v>
      </c>
      <c r="T58" s="660">
        <f t="shared" si="46"/>
        <v>3080.1640815580513</v>
      </c>
      <c r="U58" s="660">
        <f t="shared" si="46"/>
        <v>12703.368692396471</v>
      </c>
      <c r="V58" s="660">
        <f t="shared" si="46"/>
        <v>2627.3717024160819</v>
      </c>
      <c r="W58" s="660">
        <f t="shared" si="46"/>
        <v>463.58554415003914</v>
      </c>
      <c r="X58" s="660">
        <f t="shared" si="46"/>
        <v>17004.417517866856</v>
      </c>
      <c r="Y58" s="660">
        <f t="shared" si="46"/>
        <v>2867.6357607668433</v>
      </c>
      <c r="Z58" s="660">
        <f t="shared" si="46"/>
        <v>7402.9490195129092</v>
      </c>
      <c r="AA58" s="660">
        <f t="shared" si="46"/>
        <v>144.11641212930269</v>
      </c>
      <c r="AB58" s="660">
        <f t="shared" si="46"/>
        <v>34105.338037037916</v>
      </c>
      <c r="AC58" s="660">
        <f t="shared" si="46"/>
        <v>74302.988299508303</v>
      </c>
      <c r="AD58" s="1057" t="s">
        <v>1024</v>
      </c>
      <c r="AE58" s="1058" t="s">
        <v>1025</v>
      </c>
      <c r="AF58" s="1059">
        <f t="shared" si="24"/>
        <v>131179.7616904887</v>
      </c>
      <c r="AG58" s="1060">
        <f t="shared" si="4"/>
        <v>122611.71736222433</v>
      </c>
      <c r="AH58" s="1060">
        <f t="shared" si="5"/>
        <v>98075.076612922203</v>
      </c>
      <c r="AI58" s="1060">
        <f t="shared" si="6"/>
        <v>4609.4087824134031</v>
      </c>
      <c r="AJ58" s="1060">
        <f t="shared" si="7"/>
        <v>1130.0545868799584</v>
      </c>
      <c r="AK58" s="1060">
        <f t="shared" si="8"/>
        <v>49116.315557763228</v>
      </c>
      <c r="AL58" s="1060">
        <f t="shared" si="9"/>
        <v>43219.297685865648</v>
      </c>
      <c r="AM58" s="1060">
        <f t="shared" si="10"/>
        <v>24536.640749302078</v>
      </c>
      <c r="AN58" s="1060">
        <f t="shared" si="11"/>
        <v>13558.832928796668</v>
      </c>
      <c r="AO58" s="1061">
        <f t="shared" si="12"/>
        <v>2487.3659190906792</v>
      </c>
      <c r="AP58" s="1062">
        <f t="shared" si="13"/>
        <v>1150.9736062876279</v>
      </c>
      <c r="AQ58" s="1060">
        <f t="shared" si="14"/>
        <v>3267.8542904334199</v>
      </c>
      <c r="AR58" s="1060">
        <f t="shared" si="15"/>
        <v>5234.6659582975599</v>
      </c>
      <c r="AS58" s="1060">
        <f t="shared" si="16"/>
        <v>1253.8633987962203</v>
      </c>
      <c r="AT58" s="1060">
        <f t="shared" si="17"/>
        <v>164.10975589115964</v>
      </c>
      <c r="AU58" s="1060">
        <f t="shared" si="18"/>
        <v>2880.273581246101</v>
      </c>
      <c r="AV58" s="1060">
        <f t="shared" si="19"/>
        <v>61.248882389295638</v>
      </c>
      <c r="AW58" s="1060">
        <f t="shared" si="20"/>
        <v>617.05140025450578</v>
      </c>
      <c r="AX58" s="1060">
        <f t="shared" si="21"/>
        <v>5.3320934837686975</v>
      </c>
      <c r="AY58" s="1060">
        <f t="shared" si="22"/>
        <v>7413.9018631317413</v>
      </c>
      <c r="AZ58" s="1063">
        <f t="shared" si="23"/>
        <v>9185.0957285189761</v>
      </c>
      <c r="BB58" s="3686" t="s">
        <v>1024</v>
      </c>
      <c r="BC58" s="2995" t="s">
        <v>3904</v>
      </c>
      <c r="BD58" s="2597">
        <v>131179761.6904887</v>
      </c>
      <c r="BE58" s="2598">
        <v>122611717.36222433</v>
      </c>
      <c r="BF58" s="2598">
        <v>98075076.612922207</v>
      </c>
      <c r="BG58" s="2598">
        <v>4609408.7824134035</v>
      </c>
      <c r="BH58" s="2598">
        <v>1130054.5868799584</v>
      </c>
      <c r="BI58" s="2598">
        <v>49116315.557763226</v>
      </c>
      <c r="BJ58" s="2598">
        <v>43219297.685865648</v>
      </c>
      <c r="BK58" s="2598">
        <v>24536640.749302078</v>
      </c>
      <c r="BL58" s="2598">
        <v>13558832.928796668</v>
      </c>
      <c r="BM58" s="2598">
        <v>2487365.9190906794</v>
      </c>
      <c r="BN58" s="2598">
        <v>1150973.6062876279</v>
      </c>
      <c r="BO58" s="2598">
        <v>3267854.2904334199</v>
      </c>
      <c r="BP58" s="2598">
        <v>5234665.95829756</v>
      </c>
      <c r="BQ58" s="2598">
        <v>1253863.3987962203</v>
      </c>
      <c r="BR58" s="2598">
        <v>164109.75589115964</v>
      </c>
      <c r="BS58" s="2598">
        <v>2880273.5812461008</v>
      </c>
      <c r="BT58" s="2598">
        <v>61248.882389295635</v>
      </c>
      <c r="BU58" s="2598">
        <v>617051.4002545058</v>
      </c>
      <c r="BV58" s="2598">
        <v>5332.0934837686973</v>
      </c>
      <c r="BW58" s="2598">
        <v>7413901.8631317411</v>
      </c>
      <c r="BX58" s="2599">
        <v>9185095.7285189759</v>
      </c>
    </row>
    <row r="59" spans="1:76" ht="18" customHeight="1" thickBot="1">
      <c r="A59" s="3104" t="s">
        <v>422</v>
      </c>
      <c r="B59" s="3104"/>
      <c r="C59" s="169"/>
      <c r="D59" s="171"/>
      <c r="E59" s="660">
        <f t="shared" si="45"/>
        <v>212449.07732313688</v>
      </c>
      <c r="F59" s="664">
        <f t="shared" si="45"/>
        <v>202697.85558795178</v>
      </c>
      <c r="G59" s="664">
        <f t="shared" si="45"/>
        <v>171797.0616902234</v>
      </c>
      <c r="H59" s="664">
        <f t="shared" si="45"/>
        <v>8844.7682628888979</v>
      </c>
      <c r="I59" s="664">
        <f t="shared" si="45"/>
        <v>3077.2161388311438</v>
      </c>
      <c r="J59" s="664">
        <f t="shared" si="45"/>
        <v>96676.981034856668</v>
      </c>
      <c r="K59" s="664">
        <f t="shared" si="45"/>
        <v>63198.096253646581</v>
      </c>
      <c r="L59" s="664">
        <f t="shared" si="45"/>
        <v>30900.79389772849</v>
      </c>
      <c r="M59" s="664">
        <f t="shared" si="45"/>
        <v>14434.099071434935</v>
      </c>
      <c r="N59" s="664">
        <f t="shared" si="45"/>
        <v>4428.1696292659262</v>
      </c>
      <c r="O59" s="3104" t="s">
        <v>26</v>
      </c>
      <c r="P59" s="3104"/>
      <c r="Q59" s="169"/>
      <c r="R59" s="171"/>
      <c r="S59" s="660">
        <f t="shared" si="46"/>
        <v>2246.4974627196534</v>
      </c>
      <c r="T59" s="664">
        <f t="shared" si="46"/>
        <v>1258.1200628597958</v>
      </c>
      <c r="U59" s="664">
        <f t="shared" si="46"/>
        <v>4204.9240158908924</v>
      </c>
      <c r="V59" s="664">
        <f t="shared" si="46"/>
        <v>1773.3305190115948</v>
      </c>
      <c r="W59" s="664">
        <f t="shared" si="46"/>
        <v>523.0573816870683</v>
      </c>
      <c r="X59" s="664">
        <f t="shared" si="46"/>
        <v>6323.5990522814136</v>
      </c>
      <c r="Y59" s="664">
        <f t="shared" si="46"/>
        <v>98.42029022985507</v>
      </c>
      <c r="Z59" s="664">
        <f t="shared" si="46"/>
        <v>1255.5638254966755</v>
      </c>
      <c r="AA59" s="664">
        <f t="shared" si="46"/>
        <v>38.447487013093919</v>
      </c>
      <c r="AB59" s="664">
        <f t="shared" si="46"/>
        <v>8750.6641712725268</v>
      </c>
      <c r="AC59" s="664">
        <f t="shared" si="46"/>
        <v>11006.785560681847</v>
      </c>
      <c r="AD59" s="1057"/>
      <c r="AE59" s="1058" t="s">
        <v>1026</v>
      </c>
      <c r="AF59" s="1059">
        <f t="shared" si="24"/>
        <v>400106.42229437729</v>
      </c>
      <c r="AG59" s="1060">
        <f t="shared" si="4"/>
        <v>388013.51005036198</v>
      </c>
      <c r="AH59" s="1060">
        <f t="shared" si="5"/>
        <v>325399.4008478552</v>
      </c>
      <c r="AI59" s="1060">
        <f t="shared" si="6"/>
        <v>9715.3128088904032</v>
      </c>
      <c r="AJ59" s="1060">
        <f t="shared" si="7"/>
        <v>1909.5776546143454</v>
      </c>
      <c r="AK59" s="1060">
        <f t="shared" si="8"/>
        <v>168966.5399022701</v>
      </c>
      <c r="AL59" s="1060">
        <f t="shared" si="9"/>
        <v>144807.97048208033</v>
      </c>
      <c r="AM59" s="1060">
        <f t="shared" si="10"/>
        <v>62614.109202506857</v>
      </c>
      <c r="AN59" s="1060">
        <f t="shared" si="11"/>
        <v>34228.986323777994</v>
      </c>
      <c r="AO59" s="1061">
        <f t="shared" si="12"/>
        <v>7065.9058552281385</v>
      </c>
      <c r="AP59" s="1062">
        <f t="shared" si="13"/>
        <v>2408.0811706464515</v>
      </c>
      <c r="AQ59" s="1060">
        <f t="shared" si="14"/>
        <v>9093.0810697922479</v>
      </c>
      <c r="AR59" s="1060">
        <f t="shared" si="15"/>
        <v>9361.1654583016571</v>
      </c>
      <c r="AS59" s="1060">
        <f t="shared" si="16"/>
        <v>4542.5566905259739</v>
      </c>
      <c r="AT59" s="1060">
        <f t="shared" si="17"/>
        <v>1758.1960792835312</v>
      </c>
      <c r="AU59" s="1060">
        <f t="shared" si="18"/>
        <v>8967.6567274489316</v>
      </c>
      <c r="AV59" s="1060">
        <f t="shared" si="19"/>
        <v>513.77542352944511</v>
      </c>
      <c r="AW59" s="1060">
        <f t="shared" si="20"/>
        <v>5568.0509637283249</v>
      </c>
      <c r="AX59" s="1060">
        <f t="shared" si="21"/>
        <v>14.892110548741581</v>
      </c>
      <c r="AY59" s="1060">
        <f t="shared" si="22"/>
        <v>13320.747653473418</v>
      </c>
      <c r="AZ59" s="1063">
        <f t="shared" si="23"/>
        <v>17660.963207743545</v>
      </c>
      <c r="BB59" s="3686"/>
      <c r="BC59" s="2995" t="s">
        <v>3905</v>
      </c>
      <c r="BD59" s="2597">
        <v>400106422.29437727</v>
      </c>
      <c r="BE59" s="2598">
        <v>388013510.05036199</v>
      </c>
      <c r="BF59" s="2598">
        <v>325399400.84785521</v>
      </c>
      <c r="BG59" s="2598">
        <v>9715312.8088904023</v>
      </c>
      <c r="BH59" s="2598">
        <v>1909577.6546143454</v>
      </c>
      <c r="BI59" s="2598">
        <v>168966539.90227011</v>
      </c>
      <c r="BJ59" s="2598">
        <v>144807970.48208034</v>
      </c>
      <c r="BK59" s="2598">
        <v>62614109.202506855</v>
      </c>
      <c r="BL59" s="2598">
        <v>34228986.323777996</v>
      </c>
      <c r="BM59" s="2598">
        <v>7065905.8552281382</v>
      </c>
      <c r="BN59" s="2598">
        <v>2408081.1706464514</v>
      </c>
      <c r="BO59" s="2598">
        <v>9093081.0697922483</v>
      </c>
      <c r="BP59" s="2598">
        <v>9361165.4583016578</v>
      </c>
      <c r="BQ59" s="2598">
        <v>4542556.6905259741</v>
      </c>
      <c r="BR59" s="2598">
        <v>1758196.0792835311</v>
      </c>
      <c r="BS59" s="2598">
        <v>8967656.727448931</v>
      </c>
      <c r="BT59" s="2598">
        <v>513775.42352944514</v>
      </c>
      <c r="BU59" s="2598">
        <v>5568050.9637283245</v>
      </c>
      <c r="BV59" s="2598">
        <v>14892.110548741581</v>
      </c>
      <c r="BW59" s="2598">
        <v>13320747.653473418</v>
      </c>
      <c r="BX59" s="2599">
        <v>17660963.207743544</v>
      </c>
    </row>
    <row r="60" spans="1:76" s="1033" customFormat="1" ht="15" customHeight="1">
      <c r="A60" s="3301"/>
      <c r="B60" s="3301"/>
      <c r="C60" s="3301"/>
      <c r="D60" s="3301"/>
      <c r="E60" s="3301"/>
      <c r="F60" s="3301"/>
      <c r="G60" s="3301"/>
      <c r="H60" s="3301"/>
      <c r="I60" s="1032"/>
      <c r="L60" s="1034"/>
      <c r="M60" s="1034"/>
      <c r="N60" s="1034"/>
      <c r="O60" s="3331"/>
      <c r="P60" s="3331"/>
      <c r="Q60" s="3331"/>
      <c r="R60" s="3331"/>
      <c r="S60" s="3331"/>
      <c r="T60" s="3331"/>
      <c r="U60" s="3331"/>
      <c r="V60" s="3331"/>
      <c r="W60" s="3331"/>
      <c r="X60" s="3331"/>
      <c r="Y60" s="3331"/>
      <c r="Z60" s="3331"/>
      <c r="AA60" s="3331"/>
      <c r="AB60" s="3331"/>
      <c r="AC60" s="3332"/>
      <c r="AD60" s="1057"/>
      <c r="AE60" s="1058" t="s">
        <v>1027</v>
      </c>
      <c r="AF60" s="1059">
        <f t="shared" si="24"/>
        <v>596237.24663978594</v>
      </c>
      <c r="AG60" s="1060">
        <f t="shared" si="4"/>
        <v>529337.20735979045</v>
      </c>
      <c r="AH60" s="1060">
        <f t="shared" si="5"/>
        <v>426699.87639117718</v>
      </c>
      <c r="AI60" s="1060">
        <f t="shared" si="6"/>
        <v>30962.090895329657</v>
      </c>
      <c r="AJ60" s="1060">
        <f t="shared" si="7"/>
        <v>9661.3499139093219</v>
      </c>
      <c r="AK60" s="1060">
        <f t="shared" si="8"/>
        <v>227354.43778113977</v>
      </c>
      <c r="AL60" s="1060">
        <f t="shared" si="9"/>
        <v>158721.99780079842</v>
      </c>
      <c r="AM60" s="1060">
        <f t="shared" si="10"/>
        <v>102637.33096861323</v>
      </c>
      <c r="AN60" s="1060">
        <f t="shared" si="11"/>
        <v>41112.874221299397</v>
      </c>
      <c r="AO60" s="1061">
        <f t="shared" si="12"/>
        <v>14090.540375540344</v>
      </c>
      <c r="AP60" s="1062">
        <f t="shared" si="13"/>
        <v>8147.8438252384021</v>
      </c>
      <c r="AQ60" s="1060">
        <f t="shared" si="14"/>
        <v>3080.1640815580513</v>
      </c>
      <c r="AR60" s="1060">
        <f t="shared" si="15"/>
        <v>12703.368692396471</v>
      </c>
      <c r="AS60" s="1060">
        <f t="shared" si="16"/>
        <v>2627.3717024160819</v>
      </c>
      <c r="AT60" s="1060">
        <f t="shared" si="17"/>
        <v>463.58554415003914</v>
      </c>
      <c r="AU60" s="1060">
        <f t="shared" si="18"/>
        <v>17004.417517866856</v>
      </c>
      <c r="AV60" s="1060">
        <f t="shared" si="19"/>
        <v>2867.6357607668433</v>
      </c>
      <c r="AW60" s="1060">
        <f t="shared" si="20"/>
        <v>7402.9490195129092</v>
      </c>
      <c r="AX60" s="1060">
        <f t="shared" si="21"/>
        <v>144.11641212930269</v>
      </c>
      <c r="AY60" s="1060">
        <f t="shared" si="22"/>
        <v>34105.338037037916</v>
      </c>
      <c r="AZ60" s="1063">
        <f t="shared" si="23"/>
        <v>74302.988299508303</v>
      </c>
      <c r="BA60" s="173"/>
      <c r="BB60" s="3686"/>
      <c r="BC60" s="2995" t="s">
        <v>3906</v>
      </c>
      <c r="BD60" s="2597">
        <v>596237246.63978589</v>
      </c>
      <c r="BE60" s="2598">
        <v>529337207.35979044</v>
      </c>
      <c r="BF60" s="2598">
        <v>426699876.39117718</v>
      </c>
      <c r="BG60" s="2598">
        <v>30962090.895329658</v>
      </c>
      <c r="BH60" s="2598">
        <v>9661349.9139093217</v>
      </c>
      <c r="BI60" s="2598">
        <v>227354437.78113976</v>
      </c>
      <c r="BJ60" s="2598">
        <v>158721997.80079842</v>
      </c>
      <c r="BK60" s="2598">
        <v>102637330.96861322</v>
      </c>
      <c r="BL60" s="2598">
        <v>41112874.221299395</v>
      </c>
      <c r="BM60" s="2598">
        <v>14090540.375540344</v>
      </c>
      <c r="BN60" s="2598">
        <v>8147843.825238402</v>
      </c>
      <c r="BO60" s="2598">
        <v>3080164.0815580515</v>
      </c>
      <c r="BP60" s="2598">
        <v>12703368.692396471</v>
      </c>
      <c r="BQ60" s="2598">
        <v>2627371.7024160819</v>
      </c>
      <c r="BR60" s="2598">
        <v>463585.54415003915</v>
      </c>
      <c r="BS60" s="2598">
        <v>17004417.517866857</v>
      </c>
      <c r="BT60" s="2598">
        <v>2867635.7607668433</v>
      </c>
      <c r="BU60" s="2598">
        <v>7402949.0195129095</v>
      </c>
      <c r="BV60" s="2598">
        <v>144116.41212930268</v>
      </c>
      <c r="BW60" s="2598">
        <v>34105338.037037916</v>
      </c>
      <c r="BX60" s="2599">
        <v>74302988.299508303</v>
      </c>
    </row>
    <row r="61" spans="1:76" ht="17.25" customHeight="1">
      <c r="A61" s="173"/>
      <c r="L61" s="325"/>
      <c r="M61" s="325"/>
      <c r="AD61" s="1057"/>
      <c r="AE61" s="1058" t="s">
        <v>1028</v>
      </c>
      <c r="AF61" s="1059">
        <f t="shared" si="24"/>
        <v>212449.07732313688</v>
      </c>
      <c r="AG61" s="1060">
        <f t="shared" si="4"/>
        <v>202697.85558795178</v>
      </c>
      <c r="AH61" s="1060">
        <f t="shared" si="5"/>
        <v>171797.0616902234</v>
      </c>
      <c r="AI61" s="1060">
        <f t="shared" si="6"/>
        <v>8844.7682628888979</v>
      </c>
      <c r="AJ61" s="1060">
        <f t="shared" si="7"/>
        <v>3077.2161388311438</v>
      </c>
      <c r="AK61" s="1060">
        <f t="shared" si="8"/>
        <v>96676.981034856668</v>
      </c>
      <c r="AL61" s="1060">
        <f t="shared" si="9"/>
        <v>63198.096253646581</v>
      </c>
      <c r="AM61" s="1060">
        <f t="shared" si="10"/>
        <v>30900.79389772849</v>
      </c>
      <c r="AN61" s="1060">
        <f t="shared" si="11"/>
        <v>14434.099071434935</v>
      </c>
      <c r="AO61" s="1061">
        <f t="shared" si="12"/>
        <v>4428.1696292659262</v>
      </c>
      <c r="AP61" s="1062">
        <f t="shared" si="13"/>
        <v>2246.4974627196534</v>
      </c>
      <c r="AQ61" s="1060">
        <f t="shared" si="14"/>
        <v>1258.1200628597958</v>
      </c>
      <c r="AR61" s="1060">
        <f t="shared" si="15"/>
        <v>4204.9240158908924</v>
      </c>
      <c r="AS61" s="1060">
        <f t="shared" si="16"/>
        <v>1773.3305190115948</v>
      </c>
      <c r="AT61" s="1060">
        <f t="shared" si="17"/>
        <v>523.0573816870683</v>
      </c>
      <c r="AU61" s="1060">
        <f t="shared" si="18"/>
        <v>6323.5990522814136</v>
      </c>
      <c r="AV61" s="1060">
        <f t="shared" si="19"/>
        <v>98.42029022985507</v>
      </c>
      <c r="AW61" s="1060">
        <f t="shared" si="20"/>
        <v>1255.5638254966755</v>
      </c>
      <c r="AX61" s="1060">
        <f t="shared" si="21"/>
        <v>38.447487013093919</v>
      </c>
      <c r="AY61" s="1060">
        <f t="shared" si="22"/>
        <v>8750.6641712725268</v>
      </c>
      <c r="AZ61" s="1063">
        <f t="shared" si="23"/>
        <v>11006.785560681847</v>
      </c>
      <c r="BB61" s="3686"/>
      <c r="BC61" s="2995" t="s">
        <v>3907</v>
      </c>
      <c r="BD61" s="2597">
        <v>212449077.32313687</v>
      </c>
      <c r="BE61" s="2598">
        <v>202697855.58795178</v>
      </c>
      <c r="BF61" s="2598">
        <v>171797061.6902234</v>
      </c>
      <c r="BG61" s="2598">
        <v>8844768.2628888972</v>
      </c>
      <c r="BH61" s="2598">
        <v>3077216.1388311437</v>
      </c>
      <c r="BI61" s="2598">
        <v>96676981.034856662</v>
      </c>
      <c r="BJ61" s="2598">
        <v>63198096.253646582</v>
      </c>
      <c r="BK61" s="2598">
        <v>30900793.897728492</v>
      </c>
      <c r="BL61" s="2598">
        <v>14434099.071434936</v>
      </c>
      <c r="BM61" s="2598">
        <v>4428169.6292659258</v>
      </c>
      <c r="BN61" s="2598">
        <v>2246497.4627196533</v>
      </c>
      <c r="BO61" s="2598">
        <v>1258120.0628597958</v>
      </c>
      <c r="BP61" s="2598">
        <v>4204924.0158908926</v>
      </c>
      <c r="BQ61" s="2598">
        <v>1773330.5190115948</v>
      </c>
      <c r="BR61" s="2598">
        <v>523057.38168706826</v>
      </c>
      <c r="BS61" s="2598">
        <v>6323599.0522814132</v>
      </c>
      <c r="BT61" s="2598">
        <v>98420.290229855076</v>
      </c>
      <c r="BU61" s="2598">
        <v>1255563.8254966754</v>
      </c>
      <c r="BV61" s="2598">
        <v>38447.487013093916</v>
      </c>
      <c r="BW61" s="2598">
        <v>8750664.1712725274</v>
      </c>
      <c r="BX61" s="2599">
        <v>11006785.560681846</v>
      </c>
    </row>
    <row r="62" spans="1:76" ht="17.25" customHeight="1">
      <c r="L62" s="325"/>
      <c r="M62" s="325"/>
      <c r="AD62" s="1057" t="s">
        <v>1029</v>
      </c>
      <c r="AE62" s="1058" t="s">
        <v>1030</v>
      </c>
      <c r="AF62" s="1059">
        <f t="shared" si="24"/>
        <v>42483.010119569772</v>
      </c>
      <c r="AG62" s="1060">
        <f t="shared" si="4"/>
        <v>37816.629614018806</v>
      </c>
      <c r="AH62" s="1060">
        <f t="shared" si="5"/>
        <v>32245.158418788182</v>
      </c>
      <c r="AI62" s="1060">
        <f t="shared" si="6"/>
        <v>1645.88723263682</v>
      </c>
      <c r="AJ62" s="1060">
        <f t="shared" si="7"/>
        <v>600.79803920832853</v>
      </c>
      <c r="AK62" s="1060">
        <f t="shared" si="8"/>
        <v>15848.803960963138</v>
      </c>
      <c r="AL62" s="1060">
        <f t="shared" si="9"/>
        <v>14149.669185979868</v>
      </c>
      <c r="AM62" s="1060">
        <f t="shared" si="10"/>
        <v>5571.4711952306507</v>
      </c>
      <c r="AN62" s="1060">
        <f t="shared" si="11"/>
        <v>3865.5548825731976</v>
      </c>
      <c r="AO62" s="1061">
        <f t="shared" si="12"/>
        <v>753.10245747718432</v>
      </c>
      <c r="AP62" s="1062">
        <f t="shared" si="13"/>
        <v>278.26839895778835</v>
      </c>
      <c r="AQ62" s="1060">
        <f t="shared" si="14"/>
        <v>1165.4566146780173</v>
      </c>
      <c r="AR62" s="1060">
        <f t="shared" si="15"/>
        <v>1271.8255056353998</v>
      </c>
      <c r="AS62" s="1060">
        <f t="shared" si="16"/>
        <v>369.007238274945</v>
      </c>
      <c r="AT62" s="1060">
        <f t="shared" si="17"/>
        <v>27.894667549863275</v>
      </c>
      <c r="AU62" s="1060">
        <f t="shared" si="18"/>
        <v>229.98279011571373</v>
      </c>
      <c r="AV62" s="1060">
        <f t="shared" si="19"/>
        <v>0.73291595555158251</v>
      </c>
      <c r="AW62" s="1060">
        <f t="shared" si="20"/>
        <v>90.836430852782186</v>
      </c>
      <c r="AX62" s="1060">
        <f t="shared" si="21"/>
        <v>3.5606922275971442</v>
      </c>
      <c r="AY62" s="1060">
        <f t="shared" si="22"/>
        <v>1380.8034835058147</v>
      </c>
      <c r="AZ62" s="1063">
        <f t="shared" si="23"/>
        <v>4757.2169364037409</v>
      </c>
      <c r="BB62" s="3686" t="s">
        <v>1029</v>
      </c>
      <c r="BC62" s="2995" t="s">
        <v>1030</v>
      </c>
      <c r="BD62" s="2597">
        <v>42483010.119569771</v>
      </c>
      <c r="BE62" s="2598">
        <v>37816629.614018805</v>
      </c>
      <c r="BF62" s="2598">
        <v>32245158.418788183</v>
      </c>
      <c r="BG62" s="2598">
        <v>1645887.2326368201</v>
      </c>
      <c r="BH62" s="2598">
        <v>600798.03920832858</v>
      </c>
      <c r="BI62" s="2598">
        <v>15848803.960963137</v>
      </c>
      <c r="BJ62" s="2598">
        <v>14149669.185979869</v>
      </c>
      <c r="BK62" s="2598">
        <v>5571471.1952306507</v>
      </c>
      <c r="BL62" s="2598">
        <v>3865554.8825731976</v>
      </c>
      <c r="BM62" s="2598">
        <v>753102.45747718436</v>
      </c>
      <c r="BN62" s="2598">
        <v>278268.39895778836</v>
      </c>
      <c r="BO62" s="2598">
        <v>1165456.6146780173</v>
      </c>
      <c r="BP62" s="2598">
        <v>1271825.5056353998</v>
      </c>
      <c r="BQ62" s="2598">
        <v>369007.238274945</v>
      </c>
      <c r="BR62" s="2598">
        <v>27894.667549863276</v>
      </c>
      <c r="BS62" s="2598">
        <v>229982.79011571372</v>
      </c>
      <c r="BT62" s="2598">
        <v>732.91595555158256</v>
      </c>
      <c r="BU62" s="2598">
        <v>90836.430852782185</v>
      </c>
      <c r="BV62" s="2598">
        <v>3560.6922275971442</v>
      </c>
      <c r="BW62" s="2598">
        <v>1380803.4835058148</v>
      </c>
      <c r="BX62" s="2599">
        <v>4757216.9364037411</v>
      </c>
    </row>
    <row r="63" spans="1:76" ht="17.25" customHeight="1">
      <c r="L63" s="325"/>
      <c r="M63" s="325"/>
      <c r="AD63" s="1057"/>
      <c r="AE63" s="1058" t="s">
        <v>1031</v>
      </c>
      <c r="AF63" s="1059">
        <f t="shared" si="24"/>
        <v>184339.26866573383</v>
      </c>
      <c r="AG63" s="1060">
        <f t="shared" si="4"/>
        <v>172370.66475257839</v>
      </c>
      <c r="AH63" s="1060">
        <f t="shared" si="5"/>
        <v>147195.41143281636</v>
      </c>
      <c r="AI63" s="1060">
        <f t="shared" si="6"/>
        <v>8800.8191686519858</v>
      </c>
      <c r="AJ63" s="1060">
        <f t="shared" si="7"/>
        <v>1622.2610731711118</v>
      </c>
      <c r="AK63" s="1060">
        <f t="shared" si="8"/>
        <v>75540.820961733902</v>
      </c>
      <c r="AL63" s="1060">
        <f t="shared" si="9"/>
        <v>61231.510229259351</v>
      </c>
      <c r="AM63" s="1060">
        <f t="shared" si="10"/>
        <v>25175.253319762091</v>
      </c>
      <c r="AN63" s="1060">
        <f t="shared" si="11"/>
        <v>14975.465360548567</v>
      </c>
      <c r="AO63" s="1061">
        <f t="shared" si="12"/>
        <v>4213.9789271944401</v>
      </c>
      <c r="AP63" s="1062">
        <f t="shared" si="13"/>
        <v>1353.4840448872903</v>
      </c>
      <c r="AQ63" s="1060">
        <f t="shared" si="14"/>
        <v>2614.0032592392945</v>
      </c>
      <c r="AR63" s="1060">
        <f t="shared" si="15"/>
        <v>4966.8264584779863</v>
      </c>
      <c r="AS63" s="1060">
        <f t="shared" si="16"/>
        <v>1474.1366268813883</v>
      </c>
      <c r="AT63" s="1060">
        <f t="shared" si="17"/>
        <v>353.03604386817329</v>
      </c>
      <c r="AU63" s="1060">
        <f t="shared" si="18"/>
        <v>2397.0917500430214</v>
      </c>
      <c r="AV63" s="1060">
        <f t="shared" si="19"/>
        <v>23.245064972259168</v>
      </c>
      <c r="AW63" s="1060">
        <f t="shared" si="20"/>
        <v>305.67478178444975</v>
      </c>
      <c r="AX63" s="1060">
        <f t="shared" si="21"/>
        <v>26.236214309247455</v>
      </c>
      <c r="AY63" s="1060">
        <f t="shared" si="22"/>
        <v>7447.5401481045319</v>
      </c>
      <c r="AZ63" s="1063">
        <f t="shared" si="23"/>
        <v>12274.278694939914</v>
      </c>
      <c r="BB63" s="3686"/>
      <c r="BC63" s="2995" t="s">
        <v>1031</v>
      </c>
      <c r="BD63" s="2597">
        <v>184339268.66573384</v>
      </c>
      <c r="BE63" s="2598">
        <v>172370664.75257838</v>
      </c>
      <c r="BF63" s="2598">
        <v>147195411.43281636</v>
      </c>
      <c r="BG63" s="2598">
        <v>8800819.168651985</v>
      </c>
      <c r="BH63" s="2598">
        <v>1622261.0731711118</v>
      </c>
      <c r="BI63" s="2598">
        <v>75540820.961733907</v>
      </c>
      <c r="BJ63" s="2598">
        <v>61231510.229259349</v>
      </c>
      <c r="BK63" s="2598">
        <v>25175253.319762092</v>
      </c>
      <c r="BL63" s="2598">
        <v>14975465.360548567</v>
      </c>
      <c r="BM63" s="2598">
        <v>4213978.9271944398</v>
      </c>
      <c r="BN63" s="2598">
        <v>1353484.0448872903</v>
      </c>
      <c r="BO63" s="2598">
        <v>2614003.2592392946</v>
      </c>
      <c r="BP63" s="2598">
        <v>4966826.458477986</v>
      </c>
      <c r="BQ63" s="2598">
        <v>1474136.6268813882</v>
      </c>
      <c r="BR63" s="2598">
        <v>353036.04386817332</v>
      </c>
      <c r="BS63" s="2598">
        <v>2397091.7500430215</v>
      </c>
      <c r="BT63" s="2598">
        <v>23245.06497225917</v>
      </c>
      <c r="BU63" s="2598">
        <v>305674.78178444976</v>
      </c>
      <c r="BV63" s="2598">
        <v>26236.214309247454</v>
      </c>
      <c r="BW63" s="2598">
        <v>7447540.1481045317</v>
      </c>
      <c r="BX63" s="2599">
        <v>12274278.694939915</v>
      </c>
    </row>
    <row r="64" spans="1:76" ht="17.25" customHeight="1">
      <c r="L64" s="325"/>
      <c r="M64" s="325"/>
      <c r="AD64" s="1057"/>
      <c r="AE64" s="1058" t="s">
        <v>1032</v>
      </c>
      <c r="AF64" s="1059">
        <f t="shared" si="24"/>
        <v>573642.29484004702</v>
      </c>
      <c r="AG64" s="1060">
        <f t="shared" si="4"/>
        <v>535739.16338820558</v>
      </c>
      <c r="AH64" s="1060">
        <f t="shared" si="5"/>
        <v>469488.91522788518</v>
      </c>
      <c r="AI64" s="1060">
        <f t="shared" si="6"/>
        <v>38884.694949861892</v>
      </c>
      <c r="AJ64" s="1060">
        <f t="shared" si="7"/>
        <v>5616.0706433245314</v>
      </c>
      <c r="AK64" s="1060">
        <f t="shared" si="8"/>
        <v>262400.58805877011</v>
      </c>
      <c r="AL64" s="1060">
        <f t="shared" si="9"/>
        <v>162587.56157592888</v>
      </c>
      <c r="AM64" s="1060">
        <f t="shared" si="10"/>
        <v>66250.248160320276</v>
      </c>
      <c r="AN64" s="1060">
        <f t="shared" si="11"/>
        <v>38110.685889539622</v>
      </c>
      <c r="AO64" s="1061">
        <f t="shared" si="12"/>
        <v>7955.3843240823007</v>
      </c>
      <c r="AP64" s="1062">
        <f t="shared" si="13"/>
        <v>3347.171447932089</v>
      </c>
      <c r="AQ64" s="1060">
        <f t="shared" si="14"/>
        <v>7564.9082679283265</v>
      </c>
      <c r="AR64" s="1060">
        <f t="shared" si="15"/>
        <v>14143.848004858795</v>
      </c>
      <c r="AS64" s="1060">
        <f t="shared" si="16"/>
        <v>4167.6507636938259</v>
      </c>
      <c r="AT64" s="1060">
        <f t="shared" si="17"/>
        <v>931.72308104427123</v>
      </c>
      <c r="AU64" s="1060">
        <f t="shared" si="18"/>
        <v>6037.4150534863484</v>
      </c>
      <c r="AV64" s="1060">
        <f t="shared" si="19"/>
        <v>364.43277353109863</v>
      </c>
      <c r="AW64" s="1060">
        <f t="shared" si="20"/>
        <v>2857.4260756134968</v>
      </c>
      <c r="AX64" s="1060">
        <f t="shared" si="21"/>
        <v>56.655466930587288</v>
      </c>
      <c r="AY64" s="1060">
        <f t="shared" si="22"/>
        <v>18823.632901219138</v>
      </c>
      <c r="AZ64" s="1063">
        <f t="shared" si="23"/>
        <v>40760.557527454948</v>
      </c>
      <c r="BA64" s="1033"/>
      <c r="BB64" s="3686"/>
      <c r="BC64" s="2995" t="s">
        <v>1032</v>
      </c>
      <c r="BD64" s="2597">
        <v>573642294.840047</v>
      </c>
      <c r="BE64" s="2598">
        <v>535739163.38820559</v>
      </c>
      <c r="BF64" s="2598">
        <v>469488915.22788519</v>
      </c>
      <c r="BG64" s="2598">
        <v>38884694.949861892</v>
      </c>
      <c r="BH64" s="2598">
        <v>5616070.6433245316</v>
      </c>
      <c r="BI64" s="2598">
        <v>262400588.05877009</v>
      </c>
      <c r="BJ64" s="2598">
        <v>162587561.57592887</v>
      </c>
      <c r="BK64" s="2598">
        <v>66250248.160320282</v>
      </c>
      <c r="BL64" s="2598">
        <v>38110685.889539622</v>
      </c>
      <c r="BM64" s="2598">
        <v>7955384.324082301</v>
      </c>
      <c r="BN64" s="2598">
        <v>3347171.4479320892</v>
      </c>
      <c r="BO64" s="2598">
        <v>7564908.2679283265</v>
      </c>
      <c r="BP64" s="2598">
        <v>14143848.004858796</v>
      </c>
      <c r="BQ64" s="2598">
        <v>4167650.7636938263</v>
      </c>
      <c r="BR64" s="2598">
        <v>931723.08104427124</v>
      </c>
      <c r="BS64" s="2598">
        <v>6037415.0534863481</v>
      </c>
      <c r="BT64" s="2598">
        <v>364432.77353109862</v>
      </c>
      <c r="BU64" s="2598">
        <v>2857426.0756134968</v>
      </c>
      <c r="BV64" s="2598">
        <v>56655.466930587289</v>
      </c>
      <c r="BW64" s="2598">
        <v>18823632.901219137</v>
      </c>
      <c r="BX64" s="2599">
        <v>40760557.52745495</v>
      </c>
    </row>
    <row r="65" spans="1:76" ht="17.25" customHeight="1">
      <c r="L65" s="325"/>
      <c r="M65" s="325"/>
      <c r="AD65" s="1057"/>
      <c r="AE65" s="1058" t="s">
        <v>1033</v>
      </c>
      <c r="AF65" s="1059">
        <f t="shared" si="24"/>
        <v>1613919.4730397449</v>
      </c>
      <c r="AG65" s="1060">
        <f t="shared" si="4"/>
        <v>1547350.2344951986</v>
      </c>
      <c r="AH65" s="1060">
        <f t="shared" si="5"/>
        <v>1282354.0835111719</v>
      </c>
      <c r="AI65" s="1060">
        <f t="shared" si="6"/>
        <v>96816.56151844874</v>
      </c>
      <c r="AJ65" s="1060">
        <f t="shared" si="7"/>
        <v>46314.648300414214</v>
      </c>
      <c r="AK65" s="1060">
        <f t="shared" si="8"/>
        <v>674470.02877478825</v>
      </c>
      <c r="AL65" s="1060">
        <f t="shared" si="9"/>
        <v>464752.84491752088</v>
      </c>
      <c r="AM65" s="1060">
        <f t="shared" si="10"/>
        <v>264996.15098402655</v>
      </c>
      <c r="AN65" s="1060">
        <f t="shared" si="11"/>
        <v>147862.89891252064</v>
      </c>
      <c r="AO65" s="1061">
        <f t="shared" si="12"/>
        <v>52038.173933401442</v>
      </c>
      <c r="AP65" s="1062">
        <f t="shared" si="13"/>
        <v>23988.476188082226</v>
      </c>
      <c r="AQ65" s="1060">
        <f t="shared" si="14"/>
        <v>12910.941553206534</v>
      </c>
      <c r="AR65" s="1060">
        <f t="shared" si="15"/>
        <v>31200.056691052334</v>
      </c>
      <c r="AS65" s="1060">
        <f t="shared" si="16"/>
        <v>22274.906185696836</v>
      </c>
      <c r="AT65" s="1060">
        <f t="shared" si="17"/>
        <v>5450.3443610812501</v>
      </c>
      <c r="AU65" s="1060">
        <f t="shared" si="18"/>
        <v>46132.512140616833</v>
      </c>
      <c r="AV65" s="1060">
        <f t="shared" si="19"/>
        <v>477.94452160328137</v>
      </c>
      <c r="AW65" s="1060">
        <f t="shared" si="20"/>
        <v>16210.537824828256</v>
      </c>
      <c r="AX65" s="1060">
        <f t="shared" si="21"/>
        <v>163.91984915728742</v>
      </c>
      <c r="AY65" s="1060">
        <f t="shared" si="22"/>
        <v>54148.337735300345</v>
      </c>
      <c r="AZ65" s="1063">
        <f t="shared" si="23"/>
        <v>82779.776369374464</v>
      </c>
      <c r="BB65" s="3686"/>
      <c r="BC65" s="2995" t="s">
        <v>1033</v>
      </c>
      <c r="BD65" s="2597">
        <v>1613919473.0397449</v>
      </c>
      <c r="BE65" s="2598">
        <v>1547350234.4951985</v>
      </c>
      <c r="BF65" s="2598">
        <v>1282354083.5111718</v>
      </c>
      <c r="BG65" s="2598">
        <v>96816561.51844874</v>
      </c>
      <c r="BH65" s="2598">
        <v>46314648.300414212</v>
      </c>
      <c r="BI65" s="2598">
        <v>674470028.77478826</v>
      </c>
      <c r="BJ65" s="2598">
        <v>464752844.91752088</v>
      </c>
      <c r="BK65" s="2598">
        <v>264996150.98402655</v>
      </c>
      <c r="BL65" s="2598">
        <v>147862898.91252065</v>
      </c>
      <c r="BM65" s="2598">
        <v>52038173.933401443</v>
      </c>
      <c r="BN65" s="2598">
        <v>23988476.188082226</v>
      </c>
      <c r="BO65" s="2598">
        <v>12910941.553206533</v>
      </c>
      <c r="BP65" s="2598">
        <v>31200056.691052333</v>
      </c>
      <c r="BQ65" s="2598">
        <v>22274906.185696837</v>
      </c>
      <c r="BR65" s="2598">
        <v>5450344.36108125</v>
      </c>
      <c r="BS65" s="2598">
        <v>46132512.140616834</v>
      </c>
      <c r="BT65" s="2598">
        <v>477944.52160328138</v>
      </c>
      <c r="BU65" s="2598">
        <v>16210537.824828256</v>
      </c>
      <c r="BV65" s="2598">
        <v>163919.84915728742</v>
      </c>
      <c r="BW65" s="2598">
        <v>54148337.735300347</v>
      </c>
      <c r="BX65" s="2599">
        <v>82779776.369374469</v>
      </c>
    </row>
    <row r="66" spans="1:76" ht="17.25" customHeight="1">
      <c r="B66" s="156"/>
      <c r="P66" s="156"/>
      <c r="AD66" s="1057"/>
      <c r="AE66" s="1058" t="s">
        <v>1034</v>
      </c>
      <c r="AF66" s="1059">
        <f t="shared" si="24"/>
        <v>4677695.404780372</v>
      </c>
      <c r="AG66" s="1060">
        <f t="shared" si="4"/>
        <v>4566358.4154721526</v>
      </c>
      <c r="AH66" s="1060">
        <f t="shared" si="5"/>
        <v>3662844.002644008</v>
      </c>
      <c r="AI66" s="1060">
        <f t="shared" si="6"/>
        <v>66207.121417333488</v>
      </c>
      <c r="AJ66" s="1060">
        <f t="shared" si="7"/>
        <v>77047.422805960116</v>
      </c>
      <c r="AK66" s="1060">
        <f t="shared" si="8"/>
        <v>2049281.9424361128</v>
      </c>
      <c r="AL66" s="1060">
        <f t="shared" si="9"/>
        <v>1470307.5159846023</v>
      </c>
      <c r="AM66" s="1060">
        <f t="shared" si="10"/>
        <v>903514.41282814357</v>
      </c>
      <c r="AN66" s="1060">
        <f t="shared" si="11"/>
        <v>333429.06857780681</v>
      </c>
      <c r="AO66" s="1061">
        <f t="shared" si="12"/>
        <v>86940.039829624497</v>
      </c>
      <c r="AP66" s="1062">
        <f t="shared" si="13"/>
        <v>59074.836216112788</v>
      </c>
      <c r="AQ66" s="1060">
        <f t="shared" si="14"/>
        <v>10937.993632294718</v>
      </c>
      <c r="AR66" s="1060">
        <f t="shared" si="15"/>
        <v>128722.83005170971</v>
      </c>
      <c r="AS66" s="1060">
        <f t="shared" si="16"/>
        <v>40471.91026001516</v>
      </c>
      <c r="AT66" s="1060">
        <f t="shared" si="17"/>
        <v>7281.4585880499944</v>
      </c>
      <c r="AU66" s="1060">
        <f t="shared" si="18"/>
        <v>228414.6282458099</v>
      </c>
      <c r="AV66" s="1060">
        <f t="shared" si="19"/>
        <v>3057.7538297446108</v>
      </c>
      <c r="AW66" s="1060">
        <f t="shared" si="20"/>
        <v>31728.923624141647</v>
      </c>
      <c r="AX66" s="1060">
        <f t="shared" si="21"/>
        <v>977.90673724630926</v>
      </c>
      <c r="AY66" s="1060">
        <f t="shared" si="22"/>
        <v>305906.1318133942</v>
      </c>
      <c r="AZ66" s="1063">
        <f t="shared" si="23"/>
        <v>143065.91293236142</v>
      </c>
      <c r="BB66" s="3686"/>
      <c r="BC66" s="2995" t="s">
        <v>1034</v>
      </c>
      <c r="BD66" s="2597">
        <v>4677695404.7803717</v>
      </c>
      <c r="BE66" s="2598">
        <v>4566358415.4721527</v>
      </c>
      <c r="BF66" s="2598">
        <v>3662844002.6440082</v>
      </c>
      <c r="BG66" s="2598">
        <v>66207121.417333491</v>
      </c>
      <c r="BH66" s="2598">
        <v>77047422.805960119</v>
      </c>
      <c r="BI66" s="2598">
        <v>2049281942.4361129</v>
      </c>
      <c r="BJ66" s="2598">
        <v>1470307515.9846022</v>
      </c>
      <c r="BK66" s="2598">
        <v>903514412.8281436</v>
      </c>
      <c r="BL66" s="2598">
        <v>333429068.57780683</v>
      </c>
      <c r="BM66" s="2598">
        <v>86940039.829624504</v>
      </c>
      <c r="BN66" s="2598">
        <v>59074836.216112785</v>
      </c>
      <c r="BO66" s="2598">
        <v>10937993.632294718</v>
      </c>
      <c r="BP66" s="2598">
        <v>128722830.05170971</v>
      </c>
      <c r="BQ66" s="2598">
        <v>40471910.26001516</v>
      </c>
      <c r="BR66" s="2598">
        <v>7281458.5880499948</v>
      </c>
      <c r="BS66" s="2598">
        <v>228414628.24580991</v>
      </c>
      <c r="BT66" s="2598">
        <v>3057753.8297446109</v>
      </c>
      <c r="BU66" s="2598">
        <v>31728923.624141648</v>
      </c>
      <c r="BV66" s="2598">
        <v>977906.73724630929</v>
      </c>
      <c r="BW66" s="2598">
        <v>305906131.81339419</v>
      </c>
      <c r="BX66" s="2599">
        <v>143065912.93236142</v>
      </c>
    </row>
    <row r="67" spans="1:76" ht="17.25" customHeight="1">
      <c r="L67" s="325"/>
      <c r="M67" s="325"/>
      <c r="AD67" s="1057"/>
      <c r="AE67" s="1058" t="s">
        <v>1035</v>
      </c>
      <c r="AF67" s="1059">
        <f t="shared" si="24"/>
        <v>15855815.267113404</v>
      </c>
      <c r="AG67" s="1060">
        <f t="shared" si="4"/>
        <v>15308475.145374501</v>
      </c>
      <c r="AH67" s="1060">
        <f t="shared" si="5"/>
        <v>12026775.333624784</v>
      </c>
      <c r="AI67" s="1060">
        <f t="shared" si="6"/>
        <v>190932.34583422527</v>
      </c>
      <c r="AJ67" s="1060">
        <f t="shared" si="7"/>
        <v>58041.758783553247</v>
      </c>
      <c r="AK67" s="1060">
        <f t="shared" si="8"/>
        <v>6881724.5163546652</v>
      </c>
      <c r="AL67" s="1060">
        <f t="shared" si="9"/>
        <v>4896076.7126523424</v>
      </c>
      <c r="AM67" s="1060">
        <f t="shared" si="10"/>
        <v>3281699.8117497149</v>
      </c>
      <c r="AN67" s="1060">
        <f t="shared" si="11"/>
        <v>1170098.1941286786</v>
      </c>
      <c r="AO67" s="1061">
        <f t="shared" si="12"/>
        <v>354557.57339484128</v>
      </c>
      <c r="AP67" s="1062">
        <f t="shared" si="13"/>
        <v>219352.7761254962</v>
      </c>
      <c r="AQ67" s="1060">
        <f t="shared" si="14"/>
        <v>104980.42882668867</v>
      </c>
      <c r="AR67" s="1060">
        <f t="shared" si="15"/>
        <v>322087.75069295702</v>
      </c>
      <c r="AS67" s="1060">
        <f t="shared" si="16"/>
        <v>106483.11628397206</v>
      </c>
      <c r="AT67" s="1060">
        <f t="shared" si="17"/>
        <v>62636.548804723323</v>
      </c>
      <c r="AU67" s="1060">
        <f t="shared" si="18"/>
        <v>814751.10767638334</v>
      </c>
      <c r="AV67" s="1060">
        <f t="shared" si="19"/>
        <v>55513.203821046773</v>
      </c>
      <c r="AW67" s="1060">
        <f t="shared" si="20"/>
        <v>243764.62167294478</v>
      </c>
      <c r="AX67" s="1060">
        <f t="shared" si="21"/>
        <v>3263.7357972637442</v>
      </c>
      <c r="AY67" s="1060">
        <f t="shared" si="22"/>
        <v>994308.94865339738</v>
      </c>
      <c r="AZ67" s="1063">
        <f t="shared" si="23"/>
        <v>791104.74341184751</v>
      </c>
      <c r="BB67" s="3686"/>
      <c r="BC67" s="2995" t="s">
        <v>1035</v>
      </c>
      <c r="BD67" s="2597">
        <v>15855815267.113405</v>
      </c>
      <c r="BE67" s="2598">
        <v>15308475145.3745</v>
      </c>
      <c r="BF67" s="2598">
        <v>12026775333.624784</v>
      </c>
      <c r="BG67" s="2598">
        <v>190932345.83422527</v>
      </c>
      <c r="BH67" s="2598">
        <v>58041758.78355325</v>
      </c>
      <c r="BI67" s="2598">
        <v>6881724516.3546648</v>
      </c>
      <c r="BJ67" s="2598">
        <v>4896076712.6523428</v>
      </c>
      <c r="BK67" s="2598">
        <v>3281699811.7497149</v>
      </c>
      <c r="BL67" s="2598">
        <v>1170098194.1286786</v>
      </c>
      <c r="BM67" s="2598">
        <v>354557573.39484125</v>
      </c>
      <c r="BN67" s="2598">
        <v>219352776.12549621</v>
      </c>
      <c r="BO67" s="2598">
        <v>104980428.82668868</v>
      </c>
      <c r="BP67" s="2598">
        <v>322087750.69295704</v>
      </c>
      <c r="BQ67" s="2598">
        <v>106483116.28397207</v>
      </c>
      <c r="BR67" s="2598">
        <v>62636548.804723322</v>
      </c>
      <c r="BS67" s="2598">
        <v>814751107.67638338</v>
      </c>
      <c r="BT67" s="2598">
        <v>55513203.82104677</v>
      </c>
      <c r="BU67" s="2598">
        <v>243764621.67294478</v>
      </c>
      <c r="BV67" s="2598">
        <v>3263735.7972637443</v>
      </c>
      <c r="BW67" s="2598">
        <v>994308948.65339744</v>
      </c>
      <c r="BX67" s="2599">
        <v>791104743.41184747</v>
      </c>
    </row>
    <row r="68" spans="1:76" ht="17.25" customHeight="1">
      <c r="L68" s="325"/>
      <c r="M68" s="325"/>
      <c r="AD68" s="1057" t="s">
        <v>770</v>
      </c>
      <c r="AE68" s="1058" t="s">
        <v>1036</v>
      </c>
      <c r="AF68" s="1059">
        <f t="shared" si="24"/>
        <v>21531.182134060211</v>
      </c>
      <c r="AG68" s="1060">
        <f t="shared" si="4"/>
        <v>19558.104530003096</v>
      </c>
      <c r="AH68" s="1060">
        <f t="shared" si="5"/>
        <v>15618.294119719094</v>
      </c>
      <c r="AI68" s="1060">
        <f t="shared" si="6"/>
        <v>462.55175437690059</v>
      </c>
      <c r="AJ68" s="1060">
        <f t="shared" si="7"/>
        <v>0.75628910548933581</v>
      </c>
      <c r="AK68" s="1060">
        <f t="shared" si="8"/>
        <v>7523.9101668339435</v>
      </c>
      <c r="AL68" s="1060">
        <f t="shared" si="9"/>
        <v>7631.0759094027489</v>
      </c>
      <c r="AM68" s="1060">
        <f t="shared" si="10"/>
        <v>3939.8104102840148</v>
      </c>
      <c r="AN68" s="1060">
        <f t="shared" si="11"/>
        <v>2034.4711291666981</v>
      </c>
      <c r="AO68" s="1061">
        <f t="shared" si="12"/>
        <v>375.71999361686113</v>
      </c>
      <c r="AP68" s="1062">
        <f t="shared" si="13"/>
        <v>198.26991853696219</v>
      </c>
      <c r="AQ68" s="1060">
        <f t="shared" si="14"/>
        <v>607.23100983141364</v>
      </c>
      <c r="AR68" s="1060">
        <f t="shared" si="15"/>
        <v>527.11888762746617</v>
      </c>
      <c r="AS68" s="1060">
        <f t="shared" si="16"/>
        <v>171.19734027948545</v>
      </c>
      <c r="AT68" s="1060">
        <f t="shared" si="17"/>
        <v>154.93397927451011</v>
      </c>
      <c r="AU68" s="1060">
        <f t="shared" si="18"/>
        <v>299.50638658631158</v>
      </c>
      <c r="AV68" s="1060">
        <f t="shared" si="19"/>
        <v>25.954426992632612</v>
      </c>
      <c r="AW68" s="1060">
        <f t="shared" si="20"/>
        <v>40.636274145042186</v>
      </c>
      <c r="AX68" s="1060">
        <f t="shared" si="21"/>
        <v>0.2741607278323725</v>
      </c>
      <c r="AY68" s="1060">
        <f t="shared" si="22"/>
        <v>1538.9680326654966</v>
      </c>
      <c r="AZ68" s="1063">
        <f t="shared" si="23"/>
        <v>2013.7138782021648</v>
      </c>
      <c r="BB68" s="3686" t="s">
        <v>770</v>
      </c>
      <c r="BC68" s="2995" t="s">
        <v>1036</v>
      </c>
      <c r="BD68" s="2597">
        <v>21531182.134060211</v>
      </c>
      <c r="BE68" s="2598">
        <v>19558104.530003097</v>
      </c>
      <c r="BF68" s="2598">
        <v>15618294.119719094</v>
      </c>
      <c r="BG68" s="2598">
        <v>462551.75437690062</v>
      </c>
      <c r="BH68" s="2598">
        <v>756.28910548933584</v>
      </c>
      <c r="BI68" s="2598">
        <v>7523910.1668339437</v>
      </c>
      <c r="BJ68" s="2598">
        <v>7631075.9094027486</v>
      </c>
      <c r="BK68" s="2598">
        <v>3939810.4102840149</v>
      </c>
      <c r="BL68" s="2598">
        <v>2034471.1291666981</v>
      </c>
      <c r="BM68" s="2598">
        <v>375719.99361686112</v>
      </c>
      <c r="BN68" s="2598">
        <v>198269.91853696218</v>
      </c>
      <c r="BO68" s="2598">
        <v>607231.00983141363</v>
      </c>
      <c r="BP68" s="2598">
        <v>527118.88762746612</v>
      </c>
      <c r="BQ68" s="2598">
        <v>171197.34027948545</v>
      </c>
      <c r="BR68" s="2598">
        <v>154933.97927451011</v>
      </c>
      <c r="BS68" s="2598">
        <v>299506.38658631156</v>
      </c>
      <c r="BT68" s="2598">
        <v>25954.426992632612</v>
      </c>
      <c r="BU68" s="2598">
        <v>40636.274145042189</v>
      </c>
      <c r="BV68" s="2598">
        <v>274.16072783237252</v>
      </c>
      <c r="BW68" s="2598">
        <v>1538968.0326654967</v>
      </c>
      <c r="BX68" s="2599">
        <v>2013713.8782021648</v>
      </c>
    </row>
    <row r="69" spans="1:76" ht="17.25" customHeight="1">
      <c r="L69" s="325"/>
      <c r="M69" s="325"/>
      <c r="AD69" s="1057"/>
      <c r="AE69" s="1058" t="s">
        <v>1037</v>
      </c>
      <c r="AF69" s="1059">
        <f t="shared" si="24"/>
        <v>24873.015578139835</v>
      </c>
      <c r="AG69" s="1060">
        <f t="shared" si="4"/>
        <v>22065.308899453485</v>
      </c>
      <c r="AH69" s="1060">
        <f t="shared" si="5"/>
        <v>17365.528044620256</v>
      </c>
      <c r="AI69" s="1060">
        <f t="shared" si="6"/>
        <v>493.39727780053448</v>
      </c>
      <c r="AJ69" s="1060">
        <f t="shared" si="7"/>
        <v>433.92884269823224</v>
      </c>
      <c r="AK69" s="1060">
        <f t="shared" si="8"/>
        <v>6271.0357353858699</v>
      </c>
      <c r="AL69" s="1060">
        <f t="shared" si="9"/>
        <v>10167.166188735617</v>
      </c>
      <c r="AM69" s="1060">
        <f t="shared" si="10"/>
        <v>4699.7808548332287</v>
      </c>
      <c r="AN69" s="1060">
        <f t="shared" si="11"/>
        <v>3386.388646703424</v>
      </c>
      <c r="AO69" s="1061">
        <f t="shared" si="12"/>
        <v>1166.5981613851159</v>
      </c>
      <c r="AP69" s="1062">
        <f t="shared" si="13"/>
        <v>167.55022101039646</v>
      </c>
      <c r="AQ69" s="1060">
        <f t="shared" si="14"/>
        <v>883.84604342482794</v>
      </c>
      <c r="AR69" s="1060">
        <f t="shared" si="15"/>
        <v>1007.8272310576369</v>
      </c>
      <c r="AS69" s="1060">
        <f t="shared" si="16"/>
        <v>157.10695971645879</v>
      </c>
      <c r="AT69" s="1060">
        <f t="shared" si="17"/>
        <v>3.4600301089857171</v>
      </c>
      <c r="AU69" s="1060">
        <f t="shared" si="18"/>
        <v>185.59201827617954</v>
      </c>
      <c r="AV69" s="1060">
        <f t="shared" si="19"/>
        <v>0</v>
      </c>
      <c r="AW69" s="1060">
        <f t="shared" si="20"/>
        <v>349.16830859886358</v>
      </c>
      <c r="AX69" s="1060">
        <f t="shared" si="21"/>
        <v>0</v>
      </c>
      <c r="AY69" s="1060">
        <f t="shared" si="22"/>
        <v>778.63188125476358</v>
      </c>
      <c r="AZ69" s="1063">
        <f t="shared" si="23"/>
        <v>3156.8749872852063</v>
      </c>
      <c r="BB69" s="3686"/>
      <c r="BC69" s="2995" t="s">
        <v>1037</v>
      </c>
      <c r="BD69" s="2597">
        <v>24873015.578139834</v>
      </c>
      <c r="BE69" s="2598">
        <v>22065308.899453484</v>
      </c>
      <c r="BF69" s="2598">
        <v>17365528.044620257</v>
      </c>
      <c r="BG69" s="2598">
        <v>493397.2778005345</v>
      </c>
      <c r="BH69" s="2598">
        <v>433928.84269823227</v>
      </c>
      <c r="BI69" s="2598">
        <v>6271035.7353858696</v>
      </c>
      <c r="BJ69" s="2598">
        <v>10167166.188735617</v>
      </c>
      <c r="BK69" s="2598">
        <v>4699780.8548332285</v>
      </c>
      <c r="BL69" s="2598">
        <v>3386388.6467034239</v>
      </c>
      <c r="BM69" s="2598">
        <v>1166598.1613851159</v>
      </c>
      <c r="BN69" s="2598">
        <v>167550.22101039646</v>
      </c>
      <c r="BO69" s="2598">
        <v>883846.04342482798</v>
      </c>
      <c r="BP69" s="2598">
        <v>1007827.2310576369</v>
      </c>
      <c r="BQ69" s="2598">
        <v>157106.95971645878</v>
      </c>
      <c r="BR69" s="2598">
        <v>3460.0301089857171</v>
      </c>
      <c r="BS69" s="2598">
        <v>185592.01827617956</v>
      </c>
      <c r="BT69" s="2598">
        <v>0</v>
      </c>
      <c r="BU69" s="2598">
        <v>349168.3085988636</v>
      </c>
      <c r="BV69" s="2598">
        <v>0</v>
      </c>
      <c r="BW69" s="2598">
        <v>778631.88125476358</v>
      </c>
      <c r="BX69" s="2599">
        <v>3156874.9872852061</v>
      </c>
    </row>
    <row r="70" spans="1:76" ht="17.25" customHeight="1">
      <c r="A70" s="173"/>
      <c r="B70" s="173"/>
      <c r="C70" s="173"/>
      <c r="D70" s="173"/>
      <c r="L70" s="325"/>
      <c r="M70" s="325"/>
      <c r="O70" s="173"/>
      <c r="P70" s="173"/>
      <c r="Q70" s="173"/>
      <c r="R70" s="173"/>
      <c r="AD70" s="1057"/>
      <c r="AE70" s="1058" t="s">
        <v>1038</v>
      </c>
      <c r="AF70" s="1059">
        <f t="shared" si="24"/>
        <v>34387.941796888714</v>
      </c>
      <c r="AG70" s="1060">
        <f t="shared" si="4"/>
        <v>27942.461881579937</v>
      </c>
      <c r="AH70" s="1060">
        <f t="shared" si="5"/>
        <v>22796.383599283305</v>
      </c>
      <c r="AI70" s="1060">
        <f t="shared" si="6"/>
        <v>1220.5200361504842</v>
      </c>
      <c r="AJ70" s="1060">
        <f t="shared" si="7"/>
        <v>312.51520157311774</v>
      </c>
      <c r="AK70" s="1060">
        <f t="shared" si="8"/>
        <v>9682.9189940643755</v>
      </c>
      <c r="AL70" s="1060">
        <f t="shared" si="9"/>
        <v>11580.42936749533</v>
      </c>
      <c r="AM70" s="1060">
        <f t="shared" si="10"/>
        <v>5146.0782822966403</v>
      </c>
      <c r="AN70" s="1060">
        <f t="shared" si="11"/>
        <v>3738.9579876769776</v>
      </c>
      <c r="AO70" s="1061">
        <f t="shared" si="12"/>
        <v>683.98775863352841</v>
      </c>
      <c r="AP70" s="1062">
        <f t="shared" si="13"/>
        <v>307.95526301990992</v>
      </c>
      <c r="AQ70" s="1060">
        <f t="shared" si="14"/>
        <v>1212.5898526282249</v>
      </c>
      <c r="AR70" s="1060">
        <f t="shared" si="15"/>
        <v>1143.0246410514087</v>
      </c>
      <c r="AS70" s="1060">
        <f t="shared" si="16"/>
        <v>363.94047972619211</v>
      </c>
      <c r="AT70" s="1060">
        <f t="shared" si="17"/>
        <v>27.459992617714732</v>
      </c>
      <c r="AU70" s="1060">
        <f t="shared" si="18"/>
        <v>97.857980850870618</v>
      </c>
      <c r="AV70" s="1060">
        <f t="shared" si="19"/>
        <v>7.0755859934232239</v>
      </c>
      <c r="AW70" s="1060">
        <f t="shared" si="20"/>
        <v>47.850875249680279</v>
      </c>
      <c r="AX70" s="1060">
        <f t="shared" si="21"/>
        <v>5.0850271289918281</v>
      </c>
      <c r="AY70" s="1060">
        <f t="shared" si="22"/>
        <v>1249.2508253966973</v>
      </c>
      <c r="AZ70" s="1063">
        <f t="shared" si="23"/>
        <v>6493.3307905584552</v>
      </c>
      <c r="BB70" s="3686"/>
      <c r="BC70" s="2995" t="s">
        <v>1038</v>
      </c>
      <c r="BD70" s="2597">
        <v>34387941.796888717</v>
      </c>
      <c r="BE70" s="2598">
        <v>27942461.881579936</v>
      </c>
      <c r="BF70" s="2598">
        <v>22796383.599283304</v>
      </c>
      <c r="BG70" s="2598">
        <v>1220520.0361504841</v>
      </c>
      <c r="BH70" s="2598">
        <v>312515.20157311775</v>
      </c>
      <c r="BI70" s="2598">
        <v>9682918.9940643758</v>
      </c>
      <c r="BJ70" s="2598">
        <v>11580429.36749533</v>
      </c>
      <c r="BK70" s="2598">
        <v>5146078.2822966399</v>
      </c>
      <c r="BL70" s="2598">
        <v>3738957.9876769776</v>
      </c>
      <c r="BM70" s="2598">
        <v>683987.75863352837</v>
      </c>
      <c r="BN70" s="2598">
        <v>307955.26301990991</v>
      </c>
      <c r="BO70" s="2598">
        <v>1212589.852628225</v>
      </c>
      <c r="BP70" s="2598">
        <v>1143024.6410514086</v>
      </c>
      <c r="BQ70" s="2598">
        <v>363940.47972619213</v>
      </c>
      <c r="BR70" s="2598">
        <v>27459.992617714732</v>
      </c>
      <c r="BS70" s="2598">
        <v>97857.980850870619</v>
      </c>
      <c r="BT70" s="2598">
        <v>7075.585993423224</v>
      </c>
      <c r="BU70" s="2598">
        <v>47850.875249680277</v>
      </c>
      <c r="BV70" s="2598">
        <v>5085.0271289918282</v>
      </c>
      <c r="BW70" s="2598">
        <v>1249250.8253966973</v>
      </c>
      <c r="BX70" s="2599">
        <v>6493330.7905584555</v>
      </c>
    </row>
    <row r="71" spans="1:76" ht="17.25" customHeight="1">
      <c r="A71" s="173"/>
      <c r="B71" s="173"/>
      <c r="C71" s="173"/>
      <c r="D71" s="173"/>
      <c r="L71" s="325"/>
      <c r="M71" s="325"/>
      <c r="O71" s="173"/>
      <c r="P71" s="173"/>
      <c r="Q71" s="173"/>
      <c r="R71" s="173"/>
      <c r="AD71" s="1057"/>
      <c r="AE71" s="1058" t="s">
        <v>1039</v>
      </c>
      <c r="AF71" s="1059">
        <f t="shared" si="24"/>
        <v>82792.443353204944</v>
      </c>
      <c r="AG71" s="1060">
        <f t="shared" si="4"/>
        <v>72982.370766747074</v>
      </c>
      <c r="AH71" s="1060">
        <f t="shared" si="5"/>
        <v>60471.049895712145</v>
      </c>
      <c r="AI71" s="1060">
        <f t="shared" si="6"/>
        <v>3410.986406554975</v>
      </c>
      <c r="AJ71" s="1060">
        <f t="shared" si="7"/>
        <v>875.73326881627372</v>
      </c>
      <c r="AK71" s="1060">
        <f t="shared" si="8"/>
        <v>27651.794286342087</v>
      </c>
      <c r="AL71" s="1060">
        <f t="shared" si="9"/>
        <v>28532.535933998817</v>
      </c>
      <c r="AM71" s="1060">
        <f t="shared" si="10"/>
        <v>12511.320871034965</v>
      </c>
      <c r="AN71" s="1060">
        <f t="shared" si="11"/>
        <v>8144.1487635727735</v>
      </c>
      <c r="AO71" s="1061">
        <f t="shared" si="12"/>
        <v>993.63187603060271</v>
      </c>
      <c r="AP71" s="1062">
        <f t="shared" si="13"/>
        <v>617.28354811468193</v>
      </c>
      <c r="AQ71" s="1060">
        <f t="shared" si="14"/>
        <v>2479.7564202184053</v>
      </c>
      <c r="AR71" s="1060">
        <f t="shared" si="15"/>
        <v>3123.276042807166</v>
      </c>
      <c r="AS71" s="1060">
        <f t="shared" si="16"/>
        <v>753.84901912200166</v>
      </c>
      <c r="AT71" s="1060">
        <f t="shared" si="17"/>
        <v>176.35185727992098</v>
      </c>
      <c r="AU71" s="1060">
        <f t="shared" si="18"/>
        <v>581.35497373186149</v>
      </c>
      <c r="AV71" s="1060">
        <f t="shared" si="19"/>
        <v>1.565699250106581</v>
      </c>
      <c r="AW71" s="1060">
        <f t="shared" si="20"/>
        <v>32.609675911311854</v>
      </c>
      <c r="AX71" s="1060">
        <f t="shared" si="21"/>
        <v>2.9435970457584268</v>
      </c>
      <c r="AY71" s="1060">
        <f t="shared" si="22"/>
        <v>3748.698161523148</v>
      </c>
      <c r="AZ71" s="1063">
        <f t="shared" si="23"/>
        <v>9842.6822623691551</v>
      </c>
      <c r="BB71" s="3686"/>
      <c r="BC71" s="2995" t="s">
        <v>1039</v>
      </c>
      <c r="BD71" s="2597">
        <v>82792443.353204951</v>
      </c>
      <c r="BE71" s="2598">
        <v>72982370.766747072</v>
      </c>
      <c r="BF71" s="2598">
        <v>60471049.895712145</v>
      </c>
      <c r="BG71" s="2598">
        <v>3410986.4065549751</v>
      </c>
      <c r="BH71" s="2598">
        <v>875733.26881627378</v>
      </c>
      <c r="BI71" s="2598">
        <v>27651794.286342088</v>
      </c>
      <c r="BJ71" s="2598">
        <v>28532535.933998816</v>
      </c>
      <c r="BK71" s="2598">
        <v>12511320.871034965</v>
      </c>
      <c r="BL71" s="2598">
        <v>8144148.7635727739</v>
      </c>
      <c r="BM71" s="2598">
        <v>993631.87603060273</v>
      </c>
      <c r="BN71" s="2598">
        <v>617283.54811468197</v>
      </c>
      <c r="BO71" s="2598">
        <v>2479756.4202184053</v>
      </c>
      <c r="BP71" s="2598">
        <v>3123276.042807166</v>
      </c>
      <c r="BQ71" s="2598">
        <v>753849.01912200172</v>
      </c>
      <c r="BR71" s="2598">
        <v>176351.85727992098</v>
      </c>
      <c r="BS71" s="2598">
        <v>581354.97373186145</v>
      </c>
      <c r="BT71" s="2598">
        <v>1565.6992501065808</v>
      </c>
      <c r="BU71" s="2598">
        <v>32609.675911311853</v>
      </c>
      <c r="BV71" s="2598">
        <v>2943.5970457584267</v>
      </c>
      <c r="BW71" s="2598">
        <v>3748698.161523148</v>
      </c>
      <c r="BX71" s="2599">
        <v>9842682.2623691559</v>
      </c>
    </row>
    <row r="72" spans="1:76" ht="17.25" customHeight="1">
      <c r="A72" s="173"/>
      <c r="B72" s="173"/>
      <c r="C72" s="173"/>
      <c r="D72" s="173"/>
      <c r="L72" s="325"/>
      <c r="M72" s="325"/>
      <c r="O72" s="173"/>
      <c r="P72" s="173"/>
      <c r="Q72" s="173"/>
      <c r="R72" s="173"/>
      <c r="AD72" s="1057"/>
      <c r="AE72" s="1058" t="s">
        <v>1040</v>
      </c>
      <c r="AF72" s="1059">
        <f t="shared" si="24"/>
        <v>223843.79128906064</v>
      </c>
      <c r="AG72" s="1060">
        <f t="shared" si="4"/>
        <v>211742.57813032207</v>
      </c>
      <c r="AH72" s="1060">
        <f t="shared" si="5"/>
        <v>177615.37369992965</v>
      </c>
      <c r="AI72" s="1060">
        <f t="shared" si="6"/>
        <v>9078.2374610868446</v>
      </c>
      <c r="AJ72" s="1060">
        <f t="shared" si="7"/>
        <v>980.38672759410485</v>
      </c>
      <c r="AK72" s="1060">
        <f t="shared" si="8"/>
        <v>103986.09533783897</v>
      </c>
      <c r="AL72" s="1060">
        <f t="shared" si="9"/>
        <v>63570.654173409661</v>
      </c>
      <c r="AM72" s="1060">
        <f t="shared" si="10"/>
        <v>34127.204430392383</v>
      </c>
      <c r="AN72" s="1060">
        <f t="shared" si="11"/>
        <v>20550.300028957026</v>
      </c>
      <c r="AO72" s="1061">
        <f t="shared" si="12"/>
        <v>5165.7917478061026</v>
      </c>
      <c r="AP72" s="1062">
        <f t="shared" si="13"/>
        <v>1435.4471894219498</v>
      </c>
      <c r="AQ72" s="1060">
        <f t="shared" si="14"/>
        <v>4917.1660766388304</v>
      </c>
      <c r="AR72" s="1060">
        <f t="shared" si="15"/>
        <v>7372.2671641328998</v>
      </c>
      <c r="AS72" s="1060">
        <f t="shared" si="16"/>
        <v>1473.5055339979285</v>
      </c>
      <c r="AT72" s="1060">
        <f t="shared" si="17"/>
        <v>186.12231695930973</v>
      </c>
      <c r="AU72" s="1060">
        <f t="shared" si="18"/>
        <v>4446.8473998225736</v>
      </c>
      <c r="AV72" s="1060">
        <f t="shared" si="19"/>
        <v>48.261877859067027</v>
      </c>
      <c r="AW72" s="1060">
        <f t="shared" si="20"/>
        <v>1643.5478426226673</v>
      </c>
      <c r="AX72" s="1060">
        <f t="shared" si="21"/>
        <v>20.38863621165838</v>
      </c>
      <c r="AY72" s="1060">
        <f t="shared" si="22"/>
        <v>7417.8586449194163</v>
      </c>
      <c r="AZ72" s="1063">
        <f t="shared" si="23"/>
        <v>13744.761001361321</v>
      </c>
      <c r="BB72" s="3686"/>
      <c r="BC72" s="2995" t="s">
        <v>1040</v>
      </c>
      <c r="BD72" s="2597">
        <v>223843791.28906065</v>
      </c>
      <c r="BE72" s="2598">
        <v>211742578.13032207</v>
      </c>
      <c r="BF72" s="2598">
        <v>177615373.69992965</v>
      </c>
      <c r="BG72" s="2598">
        <v>9078237.461086845</v>
      </c>
      <c r="BH72" s="2598">
        <v>980386.72759410483</v>
      </c>
      <c r="BI72" s="2598">
        <v>103986095.33783896</v>
      </c>
      <c r="BJ72" s="2598">
        <v>63570654.173409663</v>
      </c>
      <c r="BK72" s="2598">
        <v>34127204.430392385</v>
      </c>
      <c r="BL72" s="2598">
        <v>20550300.028957028</v>
      </c>
      <c r="BM72" s="2598">
        <v>5165791.747806103</v>
      </c>
      <c r="BN72" s="2598">
        <v>1435447.1894219499</v>
      </c>
      <c r="BO72" s="2598">
        <v>4917166.0766388308</v>
      </c>
      <c r="BP72" s="2598">
        <v>7372267.1641328996</v>
      </c>
      <c r="BQ72" s="2598">
        <v>1473505.5339979285</v>
      </c>
      <c r="BR72" s="2598">
        <v>186122.31695930974</v>
      </c>
      <c r="BS72" s="2598">
        <v>4446847.3998225732</v>
      </c>
      <c r="BT72" s="2598">
        <v>48261.877859067026</v>
      </c>
      <c r="BU72" s="2598">
        <v>1643547.8426226673</v>
      </c>
      <c r="BV72" s="2598">
        <v>20388.63621165838</v>
      </c>
      <c r="BW72" s="2598">
        <v>7417858.6449194159</v>
      </c>
      <c r="BX72" s="2599">
        <v>13744761.001361322</v>
      </c>
    </row>
    <row r="73" spans="1:76" ht="17.25" customHeight="1">
      <c r="A73" s="173"/>
      <c r="B73" s="173"/>
      <c r="C73" s="173"/>
      <c r="D73" s="173"/>
      <c r="L73" s="325"/>
      <c r="M73" s="325"/>
      <c r="O73" s="173"/>
      <c r="P73" s="173"/>
      <c r="Q73" s="173"/>
      <c r="R73" s="173"/>
      <c r="AD73" s="1057"/>
      <c r="AE73" s="1058" t="s">
        <v>1041</v>
      </c>
      <c r="AF73" s="1059">
        <f t="shared" si="24"/>
        <v>539644.44744773488</v>
      </c>
      <c r="AG73" s="1060">
        <f t="shared" si="4"/>
        <v>507225.54451057606</v>
      </c>
      <c r="AH73" s="1060">
        <f t="shared" si="5"/>
        <v>438404.42515927489</v>
      </c>
      <c r="AI73" s="1060">
        <f t="shared" si="6"/>
        <v>32719.702701035407</v>
      </c>
      <c r="AJ73" s="1060">
        <f t="shared" si="7"/>
        <v>6733.6014108250756</v>
      </c>
      <c r="AK73" s="1060">
        <f t="shared" si="8"/>
        <v>234678.94861025739</v>
      </c>
      <c r="AL73" s="1060">
        <f t="shared" si="9"/>
        <v>164272.17243715707</v>
      </c>
      <c r="AM73" s="1060">
        <f t="shared" si="10"/>
        <v>68821.119351301066</v>
      </c>
      <c r="AN73" s="1060">
        <f t="shared" si="11"/>
        <v>39867.657744345117</v>
      </c>
      <c r="AO73" s="1061">
        <f t="shared" si="12"/>
        <v>9669.054529783436</v>
      </c>
      <c r="AP73" s="1062">
        <f t="shared" si="13"/>
        <v>3700.3291762714671</v>
      </c>
      <c r="AQ73" s="1060">
        <f t="shared" si="14"/>
        <v>6941.1470368974333</v>
      </c>
      <c r="AR73" s="1060">
        <f t="shared" si="15"/>
        <v>15347.445207269478</v>
      </c>
      <c r="AS73" s="1060">
        <f t="shared" si="16"/>
        <v>3610.3955316857869</v>
      </c>
      <c r="AT73" s="1060">
        <f t="shared" si="17"/>
        <v>599.28626243751785</v>
      </c>
      <c r="AU73" s="1060">
        <f t="shared" si="18"/>
        <v>10628.205995046133</v>
      </c>
      <c r="AV73" s="1060">
        <f t="shared" si="19"/>
        <v>55.547771200708226</v>
      </c>
      <c r="AW73" s="1060">
        <f t="shared" si="20"/>
        <v>1742.2484057953538</v>
      </c>
      <c r="AX73" s="1060">
        <f t="shared" si="21"/>
        <v>112.74909066295217</v>
      </c>
      <c r="AY73" s="1060">
        <f t="shared" si="22"/>
        <v>16414.710344250827</v>
      </c>
      <c r="AZ73" s="1063">
        <f t="shared" si="23"/>
        <v>34161.151342954094</v>
      </c>
      <c r="BB73" s="3686"/>
      <c r="BC73" s="2995" t="s">
        <v>1041</v>
      </c>
      <c r="BD73" s="2597">
        <v>539644447.44773483</v>
      </c>
      <c r="BE73" s="2598">
        <v>507225544.51057607</v>
      </c>
      <c r="BF73" s="2598">
        <v>438404425.15927488</v>
      </c>
      <c r="BG73" s="2598">
        <v>32719702.701035406</v>
      </c>
      <c r="BH73" s="2598">
        <v>6733601.4108250756</v>
      </c>
      <c r="BI73" s="2598">
        <v>234678948.61025739</v>
      </c>
      <c r="BJ73" s="2598">
        <v>164272172.43715706</v>
      </c>
      <c r="BK73" s="2598">
        <v>68821119.351301059</v>
      </c>
      <c r="BL73" s="2598">
        <v>39867657.744345114</v>
      </c>
      <c r="BM73" s="2598">
        <v>9669054.5297834352</v>
      </c>
      <c r="BN73" s="2598">
        <v>3700329.176271467</v>
      </c>
      <c r="BO73" s="2598">
        <v>6941147.036897433</v>
      </c>
      <c r="BP73" s="2598">
        <v>15347445.207269479</v>
      </c>
      <c r="BQ73" s="2598">
        <v>3610395.5316857868</v>
      </c>
      <c r="BR73" s="2598">
        <v>599286.26243751787</v>
      </c>
      <c r="BS73" s="2598">
        <v>10628205.995046133</v>
      </c>
      <c r="BT73" s="2598">
        <v>55547.771200708223</v>
      </c>
      <c r="BU73" s="2598">
        <v>1742248.4057953539</v>
      </c>
      <c r="BV73" s="2598">
        <v>112749.09066295216</v>
      </c>
      <c r="BW73" s="2598">
        <v>16414710.344250826</v>
      </c>
      <c r="BX73" s="2599">
        <v>34161151.342954092</v>
      </c>
    </row>
    <row r="74" spans="1:76" ht="17.25" customHeight="1">
      <c r="A74" s="173"/>
      <c r="B74" s="173"/>
      <c r="C74" s="173"/>
      <c r="D74" s="173"/>
      <c r="L74" s="325"/>
      <c r="M74" s="325"/>
      <c r="O74" s="173"/>
      <c r="P74" s="173"/>
      <c r="Q74" s="173"/>
      <c r="R74" s="173"/>
      <c r="AD74" s="1057"/>
      <c r="AE74" s="1058" t="s">
        <v>1042</v>
      </c>
      <c r="AF74" s="1059">
        <f t="shared" si="24"/>
        <v>1427112.6518913889</v>
      </c>
      <c r="AG74" s="1060">
        <f t="shared" si="4"/>
        <v>1312125.5951369635</v>
      </c>
      <c r="AH74" s="1060">
        <f t="shared" si="5"/>
        <v>1151947.6180187992</v>
      </c>
      <c r="AI74" s="1060">
        <f t="shared" si="6"/>
        <v>65574.2944640153</v>
      </c>
      <c r="AJ74" s="1060">
        <f t="shared" si="7"/>
        <v>22317.038448009465</v>
      </c>
      <c r="AK74" s="1060">
        <f t="shared" si="8"/>
        <v>714294.34954131034</v>
      </c>
      <c r="AL74" s="1060">
        <f t="shared" si="9"/>
        <v>349761.93556546443</v>
      </c>
      <c r="AM74" s="1060">
        <f t="shared" si="10"/>
        <v>160177.97711816442</v>
      </c>
      <c r="AN74" s="1060">
        <f t="shared" si="11"/>
        <v>78851.505769238778</v>
      </c>
      <c r="AO74" s="1061">
        <f t="shared" si="12"/>
        <v>25906.648047092207</v>
      </c>
      <c r="AP74" s="1062">
        <f t="shared" si="13"/>
        <v>11530.392270655464</v>
      </c>
      <c r="AQ74" s="1060">
        <f t="shared" si="14"/>
        <v>7744.2145715138358</v>
      </c>
      <c r="AR74" s="1060">
        <f t="shared" si="15"/>
        <v>20100.232887338716</v>
      </c>
      <c r="AS74" s="1060">
        <f t="shared" si="16"/>
        <v>9941.372926576174</v>
      </c>
      <c r="AT74" s="1060">
        <f t="shared" si="17"/>
        <v>3628.6450660623673</v>
      </c>
      <c r="AU74" s="1060">
        <f t="shared" si="18"/>
        <v>29534.083092292043</v>
      </c>
      <c r="AV74" s="1060">
        <f t="shared" si="19"/>
        <v>175.89841129209108</v>
      </c>
      <c r="AW74" s="1060">
        <f t="shared" si="20"/>
        <v>11818.392457030423</v>
      </c>
      <c r="AX74" s="1060">
        <f t="shared" si="21"/>
        <v>106.25831571967134</v>
      </c>
      <c r="AY74" s="1060">
        <f t="shared" si="22"/>
        <v>39691.839072591414</v>
      </c>
      <c r="AZ74" s="1063">
        <f t="shared" si="23"/>
        <v>126805.4492114554</v>
      </c>
      <c r="BB74" s="3686"/>
      <c r="BC74" s="2995" t="s">
        <v>1042</v>
      </c>
      <c r="BD74" s="2597">
        <v>1427112651.8913889</v>
      </c>
      <c r="BE74" s="2598">
        <v>1312125595.1369636</v>
      </c>
      <c r="BF74" s="2598">
        <v>1151947618.0187993</v>
      </c>
      <c r="BG74" s="2598">
        <v>65574294.464015298</v>
      </c>
      <c r="BH74" s="2598">
        <v>22317038.448009465</v>
      </c>
      <c r="BI74" s="2598">
        <v>714294349.54131031</v>
      </c>
      <c r="BJ74" s="2598">
        <v>349761935.56546444</v>
      </c>
      <c r="BK74" s="2598">
        <v>160177977.11816442</v>
      </c>
      <c r="BL74" s="2598">
        <v>78851505.769238785</v>
      </c>
      <c r="BM74" s="2598">
        <v>25906648.047092207</v>
      </c>
      <c r="BN74" s="2598">
        <v>11530392.270655464</v>
      </c>
      <c r="BO74" s="2598">
        <v>7744214.5715138363</v>
      </c>
      <c r="BP74" s="2598">
        <v>20100232.887338717</v>
      </c>
      <c r="BQ74" s="2598">
        <v>9941372.9265761748</v>
      </c>
      <c r="BR74" s="2598">
        <v>3628645.0660623671</v>
      </c>
      <c r="BS74" s="2598">
        <v>29534083.092292044</v>
      </c>
      <c r="BT74" s="2598">
        <v>175898.41129209107</v>
      </c>
      <c r="BU74" s="2598">
        <v>11818392.457030423</v>
      </c>
      <c r="BV74" s="2598">
        <v>106258.31571967134</v>
      </c>
      <c r="BW74" s="2598">
        <v>39691839.072591417</v>
      </c>
      <c r="BX74" s="2599">
        <v>126805449.2114554</v>
      </c>
    </row>
    <row r="75" spans="1:76" ht="17.25" customHeight="1">
      <c r="A75" s="173"/>
      <c r="B75" s="173"/>
      <c r="C75" s="173"/>
      <c r="D75" s="173"/>
      <c r="L75" s="325"/>
      <c r="M75" s="325"/>
      <c r="O75" s="173"/>
      <c r="P75" s="173"/>
      <c r="Q75" s="173"/>
      <c r="R75" s="173"/>
      <c r="AD75" s="1057"/>
      <c r="AE75" s="1058" t="s">
        <v>1043</v>
      </c>
      <c r="AF75" s="1059">
        <f t="shared" si="24"/>
        <v>2599599.4215893317</v>
      </c>
      <c r="AG75" s="1060">
        <f t="shared" si="4"/>
        <v>2508542.6527844756</v>
      </c>
      <c r="AH75" s="1060">
        <f t="shared" si="5"/>
        <v>2058346.7458297862</v>
      </c>
      <c r="AI75" s="1060">
        <f t="shared" si="6"/>
        <v>205340.88805914184</v>
      </c>
      <c r="AJ75" s="1060">
        <f t="shared" si="7"/>
        <v>37372.60966896046</v>
      </c>
      <c r="AK75" s="1060">
        <f t="shared" si="8"/>
        <v>1151289.5180402712</v>
      </c>
      <c r="AL75" s="1060">
        <f t="shared" si="9"/>
        <v>664343.73006141232</v>
      </c>
      <c r="AM75" s="1060">
        <f t="shared" si="10"/>
        <v>450195.90695469006</v>
      </c>
      <c r="AN75" s="1060">
        <f t="shared" si="11"/>
        <v>242731.9893431727</v>
      </c>
      <c r="AO75" s="1061">
        <f t="shared" si="12"/>
        <v>56575.975619525059</v>
      </c>
      <c r="AP75" s="1062">
        <f t="shared" si="13"/>
        <v>30767.500996884544</v>
      </c>
      <c r="AQ75" s="1060">
        <f t="shared" si="14"/>
        <v>13841.132710143271</v>
      </c>
      <c r="AR75" s="1060">
        <f t="shared" si="15"/>
        <v>76185.7754501085</v>
      </c>
      <c r="AS75" s="1060">
        <f t="shared" si="16"/>
        <v>60210.213138884508</v>
      </c>
      <c r="AT75" s="1060">
        <f t="shared" si="17"/>
        <v>5151.3914276268033</v>
      </c>
      <c r="AU75" s="1060">
        <f t="shared" si="18"/>
        <v>28177.943092070396</v>
      </c>
      <c r="AV75" s="1060">
        <f t="shared" si="19"/>
        <v>2474.924496395724</v>
      </c>
      <c r="AW75" s="1060">
        <f t="shared" si="20"/>
        <v>9264.8163964759369</v>
      </c>
      <c r="AX75" s="1060">
        <f t="shared" si="21"/>
        <v>474.3475876477778</v>
      </c>
      <c r="AY75" s="1060">
        <f t="shared" si="22"/>
        <v>167071.88603892739</v>
      </c>
      <c r="AZ75" s="1063">
        <f t="shared" si="23"/>
        <v>100321.5852013316</v>
      </c>
      <c r="BB75" s="3686"/>
      <c r="BC75" s="2995" t="s">
        <v>1043</v>
      </c>
      <c r="BD75" s="2597">
        <v>2599599421.5893316</v>
      </c>
      <c r="BE75" s="2598">
        <v>2508542652.7844758</v>
      </c>
      <c r="BF75" s="2598">
        <v>2058346745.8297861</v>
      </c>
      <c r="BG75" s="2598">
        <v>205340888.05914184</v>
      </c>
      <c r="BH75" s="2598">
        <v>37372609.66896046</v>
      </c>
      <c r="BI75" s="2598">
        <v>1151289518.0402713</v>
      </c>
      <c r="BJ75" s="2598">
        <v>664343730.06141233</v>
      </c>
      <c r="BK75" s="2598">
        <v>450195906.95469004</v>
      </c>
      <c r="BL75" s="2598">
        <v>242731989.3431727</v>
      </c>
      <c r="BM75" s="2598">
        <v>56575975.61952506</v>
      </c>
      <c r="BN75" s="2598">
        <v>30767500.996884543</v>
      </c>
      <c r="BO75" s="2598">
        <v>13841132.71014327</v>
      </c>
      <c r="BP75" s="2598">
        <v>76185775.450108498</v>
      </c>
      <c r="BQ75" s="2598">
        <v>60210213.138884507</v>
      </c>
      <c r="BR75" s="2598">
        <v>5151391.4276268035</v>
      </c>
      <c r="BS75" s="2598">
        <v>28177943.092070397</v>
      </c>
      <c r="BT75" s="2598">
        <v>2474924.4963957239</v>
      </c>
      <c r="BU75" s="2598">
        <v>9264816.3964759372</v>
      </c>
      <c r="BV75" s="2598">
        <v>474347.58764777781</v>
      </c>
      <c r="BW75" s="2598">
        <v>167071886.03892738</v>
      </c>
      <c r="BX75" s="2599">
        <v>100321585.2013316</v>
      </c>
    </row>
    <row r="76" spans="1:76" ht="17.25" customHeight="1">
      <c r="A76" s="173"/>
      <c r="B76" s="173"/>
      <c r="C76" s="173"/>
      <c r="D76" s="173"/>
      <c r="L76" s="325"/>
      <c r="M76" s="325"/>
      <c r="O76" s="173"/>
      <c r="P76" s="173"/>
      <c r="Q76" s="173"/>
      <c r="R76" s="173"/>
      <c r="AD76" s="1057"/>
      <c r="AE76" s="1058" t="s">
        <v>1044</v>
      </c>
      <c r="AF76" s="1059">
        <f t="shared" si="24"/>
        <v>5297241.0605181204</v>
      </c>
      <c r="AG76" s="1060">
        <f t="shared" si="4"/>
        <v>5065949.5281687276</v>
      </c>
      <c r="AH76" s="1060">
        <f t="shared" si="5"/>
        <v>4158111.3852340477</v>
      </c>
      <c r="AI76" s="1060">
        <f t="shared" si="6"/>
        <v>84947.022874437767</v>
      </c>
      <c r="AJ76" s="1060">
        <f t="shared" si="7"/>
        <v>71343.919067347073</v>
      </c>
      <c r="AK76" s="1060">
        <f t="shared" si="8"/>
        <v>2363783.3905728753</v>
      </c>
      <c r="AL76" s="1060">
        <f t="shared" si="9"/>
        <v>1638037.0527193875</v>
      </c>
      <c r="AM76" s="1060">
        <f t="shared" si="10"/>
        <v>907838.1429346801</v>
      </c>
      <c r="AN76" s="1060">
        <f t="shared" si="11"/>
        <v>294100.93071426917</v>
      </c>
      <c r="AO76" s="1061">
        <f t="shared" si="12"/>
        <v>113609.47205365522</v>
      </c>
      <c r="AP76" s="1062">
        <f t="shared" si="13"/>
        <v>60494.30940397134</v>
      </c>
      <c r="AQ76" s="1060">
        <f t="shared" si="14"/>
        <v>10141.927969437134</v>
      </c>
      <c r="AR76" s="1060">
        <f t="shared" si="15"/>
        <v>83796.865493617777</v>
      </c>
      <c r="AS76" s="1060">
        <f t="shared" si="16"/>
        <v>19221.978787210588</v>
      </c>
      <c r="AT76" s="1060">
        <f t="shared" si="17"/>
        <v>6836.3770063770571</v>
      </c>
      <c r="AU76" s="1060">
        <f t="shared" si="18"/>
        <v>259168.7311184828</v>
      </c>
      <c r="AV76" s="1060">
        <f t="shared" si="19"/>
        <v>2795.1246134544813</v>
      </c>
      <c r="AW76" s="1060">
        <f t="shared" si="20"/>
        <v>59884.997305680721</v>
      </c>
      <c r="AX76" s="1060">
        <f t="shared" si="21"/>
        <v>667.77969073104964</v>
      </c>
      <c r="AY76" s="1060">
        <f t="shared" si="22"/>
        <v>291220.57949206216</v>
      </c>
      <c r="AZ76" s="1063">
        <f t="shared" si="23"/>
        <v>291176.52965507319</v>
      </c>
      <c r="BB76" s="3686"/>
      <c r="BC76" s="2995" t="s">
        <v>1044</v>
      </c>
      <c r="BD76" s="2597">
        <v>5297241060.5181208</v>
      </c>
      <c r="BE76" s="2598">
        <v>5065949528.1687279</v>
      </c>
      <c r="BF76" s="2598">
        <v>4158111385.2340479</v>
      </c>
      <c r="BG76" s="2598">
        <v>84947022.874437764</v>
      </c>
      <c r="BH76" s="2598">
        <v>71343919.06734708</v>
      </c>
      <c r="BI76" s="2598">
        <v>2363783390.5728755</v>
      </c>
      <c r="BJ76" s="2598">
        <v>1638037052.7193875</v>
      </c>
      <c r="BK76" s="2598">
        <v>907838142.9346801</v>
      </c>
      <c r="BL76" s="2598">
        <v>294100930.71426916</v>
      </c>
      <c r="BM76" s="2598">
        <v>113609472.05365522</v>
      </c>
      <c r="BN76" s="2598">
        <v>60494309.403971337</v>
      </c>
      <c r="BO76" s="2598">
        <v>10141927.969437134</v>
      </c>
      <c r="BP76" s="2598">
        <v>83796865.493617773</v>
      </c>
      <c r="BQ76" s="2598">
        <v>19221978.787210587</v>
      </c>
      <c r="BR76" s="2598">
        <v>6836377.0063770572</v>
      </c>
      <c r="BS76" s="2598">
        <v>259168731.1184828</v>
      </c>
      <c r="BT76" s="2598">
        <v>2795124.6134544811</v>
      </c>
      <c r="BU76" s="2598">
        <v>59884997.305680722</v>
      </c>
      <c r="BV76" s="2598">
        <v>667779.69073104963</v>
      </c>
      <c r="BW76" s="2598">
        <v>291220579.49206215</v>
      </c>
      <c r="BX76" s="2599">
        <v>291176529.65507317</v>
      </c>
    </row>
    <row r="77" spans="1:76" ht="17.25" customHeight="1">
      <c r="A77" s="173"/>
      <c r="B77" s="173"/>
      <c r="C77" s="173"/>
      <c r="D77" s="173"/>
      <c r="L77" s="325"/>
      <c r="M77" s="325"/>
      <c r="O77" s="173"/>
      <c r="P77" s="173"/>
      <c r="Q77" s="173"/>
      <c r="R77" s="173"/>
      <c r="AD77" s="1057"/>
      <c r="AE77" s="1058" t="s">
        <v>1045</v>
      </c>
      <c r="AF77" s="1059">
        <f t="shared" si="24"/>
        <v>20405289.306472376</v>
      </c>
      <c r="AG77" s="1060">
        <f t="shared" si="4"/>
        <v>20260901.098087166</v>
      </c>
      <c r="AH77" s="1060">
        <f t="shared" si="5"/>
        <v>16296721.408672756</v>
      </c>
      <c r="AI77" s="1060">
        <f t="shared" si="6"/>
        <v>297079.00129010127</v>
      </c>
      <c r="AJ77" s="1060">
        <f t="shared" si="7"/>
        <v>314411.63342206989</v>
      </c>
      <c r="AK77" s="1060">
        <f t="shared" si="8"/>
        <v>8349286.4599043075</v>
      </c>
      <c r="AL77" s="1060">
        <f t="shared" si="9"/>
        <v>7335944.3140562763</v>
      </c>
      <c r="AM77" s="1060">
        <f t="shared" si="10"/>
        <v>3964179.6894144122</v>
      </c>
      <c r="AN77" s="1060">
        <f t="shared" si="11"/>
        <v>1616050.8663811581</v>
      </c>
      <c r="AO77" s="1061">
        <f t="shared" si="12"/>
        <v>467787.96974271821</v>
      </c>
      <c r="AP77" s="1062">
        <f t="shared" si="13"/>
        <v>319286.79406876524</v>
      </c>
      <c r="AQ77" s="1060">
        <f t="shared" si="14"/>
        <v>168382.48671193654</v>
      </c>
      <c r="AR77" s="1060">
        <f t="shared" si="15"/>
        <v>415203.19975665078</v>
      </c>
      <c r="AS77" s="1060">
        <f t="shared" si="16"/>
        <v>142376.06133326259</v>
      </c>
      <c r="AT77" s="1060">
        <f t="shared" si="17"/>
        <v>103014.35476782484</v>
      </c>
      <c r="AU77" s="1060">
        <f t="shared" si="18"/>
        <v>936827.28086795821</v>
      </c>
      <c r="AV77" s="1060">
        <f t="shared" si="19"/>
        <v>96379.179752397104</v>
      </c>
      <c r="AW77" s="1060">
        <f t="shared" si="20"/>
        <v>290797.39029714628</v>
      </c>
      <c r="AX77" s="1060">
        <f t="shared" si="21"/>
        <v>4107.7419945276215</v>
      </c>
      <c r="AY77" s="1060">
        <f t="shared" si="22"/>
        <v>1020017.2301212248</v>
      </c>
      <c r="AZ77" s="1063">
        <f t="shared" si="23"/>
        <v>435185.59868235409</v>
      </c>
      <c r="BB77" s="3686"/>
      <c r="BC77" s="2995" t="s">
        <v>1045</v>
      </c>
      <c r="BD77" s="2597">
        <v>20405289306.472378</v>
      </c>
      <c r="BE77" s="2598">
        <v>20260901098.087166</v>
      </c>
      <c r="BF77" s="2598">
        <v>16296721408.672756</v>
      </c>
      <c r="BG77" s="2598">
        <v>297079001.29010129</v>
      </c>
      <c r="BH77" s="2598">
        <v>314411633.42206991</v>
      </c>
      <c r="BI77" s="2598">
        <v>8349286459.9043074</v>
      </c>
      <c r="BJ77" s="2598">
        <v>7335944314.0562763</v>
      </c>
      <c r="BK77" s="2598">
        <v>3964179689.414412</v>
      </c>
      <c r="BL77" s="2598">
        <v>1616050866.3811581</v>
      </c>
      <c r="BM77" s="2598">
        <v>467787969.74271822</v>
      </c>
      <c r="BN77" s="2598">
        <v>319286794.06876522</v>
      </c>
      <c r="BO77" s="2598">
        <v>168382486.71193653</v>
      </c>
      <c r="BP77" s="2598">
        <v>415203199.75665081</v>
      </c>
      <c r="BQ77" s="2598">
        <v>142376061.33326259</v>
      </c>
      <c r="BR77" s="2598">
        <v>103014354.76782484</v>
      </c>
      <c r="BS77" s="2598">
        <v>936827280.86795819</v>
      </c>
      <c r="BT77" s="2598">
        <v>96379179.752397105</v>
      </c>
      <c r="BU77" s="2598">
        <v>290797390.29714626</v>
      </c>
      <c r="BV77" s="2598">
        <v>4107741.9945276217</v>
      </c>
      <c r="BW77" s="2598">
        <v>1020017230.1212248</v>
      </c>
      <c r="BX77" s="2599">
        <v>435185598.68235409</v>
      </c>
    </row>
    <row r="78" spans="1:76" ht="17.25" customHeight="1">
      <c r="A78" s="173"/>
      <c r="B78" s="173"/>
      <c r="C78" s="173"/>
      <c r="D78" s="173"/>
      <c r="L78" s="325"/>
      <c r="M78" s="325"/>
      <c r="O78" s="173"/>
      <c r="P78" s="173"/>
      <c r="Q78" s="173"/>
      <c r="R78" s="173"/>
      <c r="AD78" s="1057" t="s">
        <v>96</v>
      </c>
      <c r="AE78" s="1058" t="s">
        <v>1036</v>
      </c>
      <c r="AF78" s="1059">
        <f t="shared" si="24"/>
        <v>17414.409660940626</v>
      </c>
      <c r="AG78" s="1060">
        <f t="shared" si="4"/>
        <v>15788.858165280213</v>
      </c>
      <c r="AH78" s="1060">
        <f t="shared" si="5"/>
        <v>11845.060142596612</v>
      </c>
      <c r="AI78" s="1060">
        <f t="shared" si="6"/>
        <v>366.0757394524544</v>
      </c>
      <c r="AJ78" s="1060">
        <f t="shared" si="7"/>
        <v>0.76918174920861815</v>
      </c>
      <c r="AK78" s="1060">
        <f t="shared" si="8"/>
        <v>4915.1088445333553</v>
      </c>
      <c r="AL78" s="1060">
        <f t="shared" si="9"/>
        <v>6563.1063768615832</v>
      </c>
      <c r="AM78" s="1060">
        <f t="shared" si="10"/>
        <v>3943.7980226836125</v>
      </c>
      <c r="AN78" s="1060">
        <f t="shared" si="11"/>
        <v>2030.4461825544879</v>
      </c>
      <c r="AO78" s="1061">
        <f t="shared" si="12"/>
        <v>566.9970842611134</v>
      </c>
      <c r="AP78" s="1062">
        <f t="shared" si="13"/>
        <v>145.89039584396696</v>
      </c>
      <c r="AQ78" s="1060">
        <f t="shared" si="14"/>
        <v>599.12013482948669</v>
      </c>
      <c r="AR78" s="1060">
        <f t="shared" si="15"/>
        <v>535.23885183219841</v>
      </c>
      <c r="AS78" s="1060">
        <f t="shared" si="16"/>
        <v>161.60213902483801</v>
      </c>
      <c r="AT78" s="1060">
        <f t="shared" si="17"/>
        <v>21.597576762886288</v>
      </c>
      <c r="AU78" s="1060">
        <f t="shared" si="18"/>
        <v>326.77692455789276</v>
      </c>
      <c r="AV78" s="1060">
        <f t="shared" si="19"/>
        <v>1.2318986289510989E-2</v>
      </c>
      <c r="AW78" s="1060">
        <f t="shared" si="20"/>
        <v>159.46281039796443</v>
      </c>
      <c r="AX78" s="1060">
        <f t="shared" si="21"/>
        <v>0.27883441222119482</v>
      </c>
      <c r="AY78" s="1060">
        <f t="shared" si="22"/>
        <v>1426.8209517747539</v>
      </c>
      <c r="AZ78" s="1063">
        <f t="shared" si="23"/>
        <v>1785.0143060583796</v>
      </c>
      <c r="BB78" s="3686" t="s">
        <v>96</v>
      </c>
      <c r="BC78" s="2995" t="s">
        <v>1036</v>
      </c>
      <c r="BD78" s="2597">
        <v>17414409.660940625</v>
      </c>
      <c r="BE78" s="2598">
        <v>15788858.165280214</v>
      </c>
      <c r="BF78" s="2598">
        <v>11845060.142596612</v>
      </c>
      <c r="BG78" s="2598">
        <v>366075.73945245438</v>
      </c>
      <c r="BH78" s="2598">
        <v>769.18174920861816</v>
      </c>
      <c r="BI78" s="2598">
        <v>4915108.844533355</v>
      </c>
      <c r="BJ78" s="2598">
        <v>6563106.3768615834</v>
      </c>
      <c r="BK78" s="2598">
        <v>3943798.0226836125</v>
      </c>
      <c r="BL78" s="2598">
        <v>2030446.1825544878</v>
      </c>
      <c r="BM78" s="2598">
        <v>566997.08426111343</v>
      </c>
      <c r="BN78" s="2598">
        <v>145890.39584396695</v>
      </c>
      <c r="BO78" s="2598">
        <v>599120.13482948672</v>
      </c>
      <c r="BP78" s="2598">
        <v>535238.85183219844</v>
      </c>
      <c r="BQ78" s="2598">
        <v>161602.13902483802</v>
      </c>
      <c r="BR78" s="2598">
        <v>21597.576762886289</v>
      </c>
      <c r="BS78" s="2598">
        <v>326776.92455789278</v>
      </c>
      <c r="BT78" s="2598">
        <v>12.318986289510988</v>
      </c>
      <c r="BU78" s="2598">
        <v>159462.81039796444</v>
      </c>
      <c r="BV78" s="2598">
        <v>278.83441222119484</v>
      </c>
      <c r="BW78" s="2598">
        <v>1426820.9517747539</v>
      </c>
      <c r="BX78" s="2599">
        <v>1785014.3060583796</v>
      </c>
    </row>
    <row r="79" spans="1:76" ht="17.25" customHeight="1">
      <c r="A79" s="173"/>
      <c r="B79" s="173"/>
      <c r="C79" s="173"/>
      <c r="D79" s="173"/>
      <c r="L79" s="325"/>
      <c r="M79" s="325"/>
      <c r="O79" s="173"/>
      <c r="P79" s="173"/>
      <c r="Q79" s="173"/>
      <c r="R79" s="173"/>
      <c r="AD79" s="1057"/>
      <c r="AE79" s="1058" t="s">
        <v>1037</v>
      </c>
      <c r="AF79" s="1059">
        <f t="shared" si="24"/>
        <v>22942.496435967918</v>
      </c>
      <c r="AG79" s="1060">
        <f t="shared" si="4"/>
        <v>20082.418766783918</v>
      </c>
      <c r="AH79" s="1060">
        <f t="shared" si="5"/>
        <v>17295.662007235871</v>
      </c>
      <c r="AI79" s="1060">
        <f t="shared" si="6"/>
        <v>507.61008117276327</v>
      </c>
      <c r="AJ79" s="1060">
        <f t="shared" si="7"/>
        <v>445.20549463911436</v>
      </c>
      <c r="AK79" s="1060">
        <f t="shared" si="8"/>
        <v>6987.2684648478416</v>
      </c>
      <c r="AL79" s="1060">
        <f t="shared" si="9"/>
        <v>9355.5779665761456</v>
      </c>
      <c r="AM79" s="1060">
        <f t="shared" si="10"/>
        <v>2786.7567595480605</v>
      </c>
      <c r="AN79" s="1060">
        <f t="shared" si="11"/>
        <v>2129.492139640035</v>
      </c>
      <c r="AO79" s="1061">
        <f t="shared" si="12"/>
        <v>245.81879041252236</v>
      </c>
      <c r="AP79" s="1062">
        <f t="shared" si="13"/>
        <v>69.406955786805796</v>
      </c>
      <c r="AQ79" s="1060">
        <f t="shared" si="14"/>
        <v>885.8997374533426</v>
      </c>
      <c r="AR79" s="1060">
        <f t="shared" si="15"/>
        <v>777.11630400053377</v>
      </c>
      <c r="AS79" s="1060">
        <f t="shared" si="16"/>
        <v>151.01292553954565</v>
      </c>
      <c r="AT79" s="1060">
        <f t="shared" si="17"/>
        <v>0.23742644728513138</v>
      </c>
      <c r="AU79" s="1060">
        <f t="shared" si="18"/>
        <v>43.364874077911843</v>
      </c>
      <c r="AV79" s="1060">
        <f t="shared" si="19"/>
        <v>0</v>
      </c>
      <c r="AW79" s="1060">
        <f t="shared" si="20"/>
        <v>79.205914322278062</v>
      </c>
      <c r="AX79" s="1060">
        <f t="shared" si="21"/>
        <v>0</v>
      </c>
      <c r="AY79" s="1060">
        <f t="shared" si="22"/>
        <v>534.69383150783676</v>
      </c>
      <c r="AZ79" s="1063">
        <f t="shared" si="23"/>
        <v>2939.2835835062692</v>
      </c>
      <c r="BB79" s="3686"/>
      <c r="BC79" s="2995" t="s">
        <v>1037</v>
      </c>
      <c r="BD79" s="2597">
        <v>22942496.435967918</v>
      </c>
      <c r="BE79" s="2598">
        <v>20082418.766783919</v>
      </c>
      <c r="BF79" s="2598">
        <v>17295662.00723587</v>
      </c>
      <c r="BG79" s="2598">
        <v>507610.08117276325</v>
      </c>
      <c r="BH79" s="2598">
        <v>445205.49463911436</v>
      </c>
      <c r="BI79" s="2598">
        <v>6987268.4648478413</v>
      </c>
      <c r="BJ79" s="2598">
        <v>9355577.966576146</v>
      </c>
      <c r="BK79" s="2598">
        <v>2786756.7595480606</v>
      </c>
      <c r="BL79" s="2598">
        <v>2129492.1396400351</v>
      </c>
      <c r="BM79" s="2598">
        <v>245818.79041252236</v>
      </c>
      <c r="BN79" s="2598">
        <v>69406.955786805789</v>
      </c>
      <c r="BO79" s="2598">
        <v>885899.73745334265</v>
      </c>
      <c r="BP79" s="2598">
        <v>777116.30400053377</v>
      </c>
      <c r="BQ79" s="2598">
        <v>151012.92553954566</v>
      </c>
      <c r="BR79" s="2598">
        <v>237.42644728513139</v>
      </c>
      <c r="BS79" s="2598">
        <v>43364.874077911845</v>
      </c>
      <c r="BT79" s="2598">
        <v>0</v>
      </c>
      <c r="BU79" s="2598">
        <v>79205.914322278055</v>
      </c>
      <c r="BV79" s="2598">
        <v>0</v>
      </c>
      <c r="BW79" s="2598">
        <v>534693.83150783682</v>
      </c>
      <c r="BX79" s="2599">
        <v>2939283.5835062694</v>
      </c>
    </row>
    <row r="80" spans="1:76" ht="17.25" customHeight="1">
      <c r="AD80" s="1057"/>
      <c r="AE80" s="1058" t="s">
        <v>1038</v>
      </c>
      <c r="AF80" s="1059">
        <f t="shared" si="24"/>
        <v>35827.043554553944</v>
      </c>
      <c r="AG80" s="1060">
        <f t="shared" si="4"/>
        <v>29049.021578461838</v>
      </c>
      <c r="AH80" s="1060">
        <f t="shared" si="5"/>
        <v>23601.501220916653</v>
      </c>
      <c r="AI80" s="1060">
        <f t="shared" si="6"/>
        <v>1251.8839958256115</v>
      </c>
      <c r="AJ80" s="1060">
        <f t="shared" si="7"/>
        <v>1466.6914780868535</v>
      </c>
      <c r="AK80" s="1060">
        <f t="shared" si="8"/>
        <v>8691.2404990533214</v>
      </c>
      <c r="AL80" s="1060">
        <f t="shared" si="9"/>
        <v>12191.685247950878</v>
      </c>
      <c r="AM80" s="1060">
        <f t="shared" si="10"/>
        <v>5447.520357545186</v>
      </c>
      <c r="AN80" s="1060">
        <f t="shared" si="11"/>
        <v>3977.5442142925367</v>
      </c>
      <c r="AO80" s="1061">
        <f t="shared" si="12"/>
        <v>776.53895429917839</v>
      </c>
      <c r="AP80" s="1062">
        <f t="shared" si="13"/>
        <v>336.92689343254904</v>
      </c>
      <c r="AQ80" s="1060">
        <f t="shared" si="14"/>
        <v>1194.692116243747</v>
      </c>
      <c r="AR80" s="1060">
        <f t="shared" si="15"/>
        <v>1262.8615082033953</v>
      </c>
      <c r="AS80" s="1060">
        <f t="shared" si="16"/>
        <v>379.29729325792641</v>
      </c>
      <c r="AT80" s="1060">
        <f t="shared" si="17"/>
        <v>27.227448855741681</v>
      </c>
      <c r="AU80" s="1060">
        <f t="shared" si="18"/>
        <v>98.106057678755135</v>
      </c>
      <c r="AV80" s="1060">
        <f t="shared" si="19"/>
        <v>7.2340729640792834</v>
      </c>
      <c r="AW80" s="1060">
        <f t="shared" si="20"/>
        <v>0</v>
      </c>
      <c r="AX80" s="1060">
        <f t="shared" si="21"/>
        <v>5.1989273128249254</v>
      </c>
      <c r="AY80" s="1060">
        <f t="shared" si="22"/>
        <v>1359.437085296991</v>
      </c>
      <c r="AZ80" s="1063">
        <f t="shared" si="23"/>
        <v>6778.0219760920927</v>
      </c>
      <c r="BB80" s="3686"/>
      <c r="BC80" s="2995" t="s">
        <v>1038</v>
      </c>
      <c r="BD80" s="2597">
        <v>35827043.554553941</v>
      </c>
      <c r="BE80" s="2598">
        <v>29049021.578461837</v>
      </c>
      <c r="BF80" s="2598">
        <v>23601501.220916651</v>
      </c>
      <c r="BG80" s="2598">
        <v>1251883.9958256115</v>
      </c>
      <c r="BH80" s="2598">
        <v>1466691.4780868536</v>
      </c>
      <c r="BI80" s="2598">
        <v>8691240.4990533218</v>
      </c>
      <c r="BJ80" s="2598">
        <v>12191685.247950878</v>
      </c>
      <c r="BK80" s="2598">
        <v>5447520.3575451858</v>
      </c>
      <c r="BL80" s="2598">
        <v>3977544.2142925365</v>
      </c>
      <c r="BM80" s="2598">
        <v>776538.95429917844</v>
      </c>
      <c r="BN80" s="2598">
        <v>336926.89343254903</v>
      </c>
      <c r="BO80" s="2598">
        <v>1194692.1162437471</v>
      </c>
      <c r="BP80" s="2598">
        <v>1262861.5082033952</v>
      </c>
      <c r="BQ80" s="2598">
        <v>379297.29325792642</v>
      </c>
      <c r="BR80" s="2598">
        <v>27227.448855741681</v>
      </c>
      <c r="BS80" s="2598">
        <v>98106.05767875514</v>
      </c>
      <c r="BT80" s="2598">
        <v>7234.0729640792833</v>
      </c>
      <c r="BU80" s="2598">
        <v>0</v>
      </c>
      <c r="BV80" s="2598">
        <v>5198.9273128249251</v>
      </c>
      <c r="BW80" s="2598">
        <v>1359437.085296991</v>
      </c>
      <c r="BX80" s="2599">
        <v>6778021.9760920927</v>
      </c>
    </row>
    <row r="81" spans="30:76" ht="17.25" customHeight="1">
      <c r="AD81" s="1057"/>
      <c r="AE81" s="1058" t="s">
        <v>1039</v>
      </c>
      <c r="AF81" s="1059">
        <f t="shared" si="24"/>
        <v>81684.58608808821</v>
      </c>
      <c r="AG81" s="1060">
        <f t="shared" si="4"/>
        <v>72426.804835120973</v>
      </c>
      <c r="AH81" s="1060">
        <f t="shared" si="5"/>
        <v>58739.343405191968</v>
      </c>
      <c r="AI81" s="1060">
        <f t="shared" si="6"/>
        <v>3215.2524875593062</v>
      </c>
      <c r="AJ81" s="1060">
        <f t="shared" si="7"/>
        <v>751.80229497179334</v>
      </c>
      <c r="AK81" s="1060">
        <f t="shared" si="8"/>
        <v>26715.205766512208</v>
      </c>
      <c r="AL81" s="1060">
        <f t="shared" si="9"/>
        <v>28057.082856148671</v>
      </c>
      <c r="AM81" s="1060">
        <f t="shared" si="10"/>
        <v>13687.46142992903</v>
      </c>
      <c r="AN81" s="1060">
        <f t="shared" si="11"/>
        <v>7796.1033431088845</v>
      </c>
      <c r="AO81" s="1061">
        <f t="shared" si="12"/>
        <v>1045.0913386770587</v>
      </c>
      <c r="AP81" s="1062">
        <f t="shared" si="13"/>
        <v>481.84940118945588</v>
      </c>
      <c r="AQ81" s="1060">
        <f t="shared" si="14"/>
        <v>2428.4251613598731</v>
      </c>
      <c r="AR81" s="1060">
        <f t="shared" si="15"/>
        <v>2970.4144397541872</v>
      </c>
      <c r="AS81" s="1060">
        <f t="shared" si="16"/>
        <v>720.66126074824649</v>
      </c>
      <c r="AT81" s="1060">
        <f t="shared" si="17"/>
        <v>149.66174138006784</v>
      </c>
      <c r="AU81" s="1060">
        <f t="shared" si="18"/>
        <v>1685.4665197464558</v>
      </c>
      <c r="AV81" s="1060">
        <f t="shared" si="19"/>
        <v>1.5329139877573439</v>
      </c>
      <c r="AW81" s="1060">
        <f t="shared" si="20"/>
        <v>354.92139352870771</v>
      </c>
      <c r="AX81" s="1060">
        <f t="shared" si="21"/>
        <v>2.5485303495192455</v>
      </c>
      <c r="AY81" s="1060">
        <f t="shared" si="22"/>
        <v>3846.8887292076975</v>
      </c>
      <c r="AZ81" s="1063">
        <f t="shared" si="23"/>
        <v>9612.7026464959181</v>
      </c>
      <c r="BB81" s="3686"/>
      <c r="BC81" s="2995" t="s">
        <v>1039</v>
      </c>
      <c r="BD81" s="2597">
        <v>81684586.088088214</v>
      </c>
      <c r="BE81" s="2598">
        <v>72426804.835120976</v>
      </c>
      <c r="BF81" s="2598">
        <v>58739343.405191965</v>
      </c>
      <c r="BG81" s="2598">
        <v>3215252.4875593064</v>
      </c>
      <c r="BH81" s="2598">
        <v>751802.29497179331</v>
      </c>
      <c r="BI81" s="2598">
        <v>26715205.766512208</v>
      </c>
      <c r="BJ81" s="2598">
        <v>28057082.856148671</v>
      </c>
      <c r="BK81" s="2598">
        <v>13687461.429929029</v>
      </c>
      <c r="BL81" s="2598">
        <v>7796103.3431088841</v>
      </c>
      <c r="BM81" s="2598">
        <v>1045091.3386770588</v>
      </c>
      <c r="BN81" s="2598">
        <v>481849.40118945588</v>
      </c>
      <c r="BO81" s="2598">
        <v>2428425.1613598731</v>
      </c>
      <c r="BP81" s="2598">
        <v>2970414.4397541871</v>
      </c>
      <c r="BQ81" s="2598">
        <v>720661.26074824645</v>
      </c>
      <c r="BR81" s="2598">
        <v>149661.74138006783</v>
      </c>
      <c r="BS81" s="2598">
        <v>1685466.5197464558</v>
      </c>
      <c r="BT81" s="2598">
        <v>1532.9139877573439</v>
      </c>
      <c r="BU81" s="2598">
        <v>354921.39352870773</v>
      </c>
      <c r="BV81" s="2598">
        <v>2548.5303495192456</v>
      </c>
      <c r="BW81" s="2598">
        <v>3846888.7292076973</v>
      </c>
      <c r="BX81" s="2599">
        <v>9612702.6464959178</v>
      </c>
    </row>
    <row r="82" spans="30:76" ht="17.25" customHeight="1">
      <c r="AD82" s="1057"/>
      <c r="AE82" s="1058" t="s">
        <v>1040</v>
      </c>
      <c r="AF82" s="1059">
        <f t="shared" si="24"/>
        <v>210356.24535061701</v>
      </c>
      <c r="AG82" s="1060">
        <f t="shared" si="4"/>
        <v>198617.36973108273</v>
      </c>
      <c r="AH82" s="1060">
        <f t="shared" si="5"/>
        <v>169935.20538048318</v>
      </c>
      <c r="AI82" s="1060">
        <f t="shared" si="6"/>
        <v>8843.5130862118403</v>
      </c>
      <c r="AJ82" s="1060">
        <f t="shared" si="7"/>
        <v>933.79253454656885</v>
      </c>
      <c r="AK82" s="1060">
        <f t="shared" si="8"/>
        <v>101451.75180357677</v>
      </c>
      <c r="AL82" s="1060">
        <f t="shared" si="9"/>
        <v>58706.147956147979</v>
      </c>
      <c r="AM82" s="1060">
        <f t="shared" si="10"/>
        <v>28682.164350599527</v>
      </c>
      <c r="AN82" s="1060">
        <f t="shared" si="11"/>
        <v>19579.675818097574</v>
      </c>
      <c r="AO82" s="1061">
        <f t="shared" si="12"/>
        <v>5032.9236866843412</v>
      </c>
      <c r="AP82" s="1062">
        <f t="shared" si="13"/>
        <v>1784.9751504811295</v>
      </c>
      <c r="AQ82" s="1060">
        <f t="shared" si="14"/>
        <v>4872.9249426446459</v>
      </c>
      <c r="AR82" s="1060">
        <f t="shared" si="15"/>
        <v>6269.5684543039279</v>
      </c>
      <c r="AS82" s="1060">
        <f t="shared" si="16"/>
        <v>1424.4194445837957</v>
      </c>
      <c r="AT82" s="1060">
        <f t="shared" si="17"/>
        <v>194.86413939972877</v>
      </c>
      <c r="AU82" s="1060">
        <f t="shared" si="18"/>
        <v>1960.5162791228699</v>
      </c>
      <c r="AV82" s="1060">
        <f t="shared" si="19"/>
        <v>45.976302383975522</v>
      </c>
      <c r="AW82" s="1060">
        <f t="shared" si="20"/>
        <v>1115.7682697708128</v>
      </c>
      <c r="AX82" s="1060">
        <f t="shared" si="21"/>
        <v>19.048159951854768</v>
      </c>
      <c r="AY82" s="1060">
        <f t="shared" si="22"/>
        <v>5961.1795212724483</v>
      </c>
      <c r="AZ82" s="1063">
        <f t="shared" si="23"/>
        <v>12854.643889305187</v>
      </c>
      <c r="BB82" s="3686"/>
      <c r="BC82" s="2995" t="s">
        <v>1040</v>
      </c>
      <c r="BD82" s="2597">
        <v>210356245.35061702</v>
      </c>
      <c r="BE82" s="2598">
        <v>198617369.73108274</v>
      </c>
      <c r="BF82" s="2598">
        <v>169935205.38048318</v>
      </c>
      <c r="BG82" s="2598">
        <v>8843513.0862118397</v>
      </c>
      <c r="BH82" s="2598">
        <v>933792.53454656887</v>
      </c>
      <c r="BI82" s="2598">
        <v>101451751.80357677</v>
      </c>
      <c r="BJ82" s="2598">
        <v>58706147.956147976</v>
      </c>
      <c r="BK82" s="2598">
        <v>28682164.350599527</v>
      </c>
      <c r="BL82" s="2598">
        <v>19579675.818097573</v>
      </c>
      <c r="BM82" s="2598">
        <v>5032923.6866843412</v>
      </c>
      <c r="BN82" s="2598">
        <v>1784975.1504811295</v>
      </c>
      <c r="BO82" s="2598">
        <v>4872924.9426446455</v>
      </c>
      <c r="BP82" s="2598">
        <v>6269568.4543039277</v>
      </c>
      <c r="BQ82" s="2598">
        <v>1424419.4445837957</v>
      </c>
      <c r="BR82" s="2598">
        <v>194864.13939972877</v>
      </c>
      <c r="BS82" s="2598">
        <v>1960516.2791228699</v>
      </c>
      <c r="BT82" s="2598">
        <v>45976.302383975519</v>
      </c>
      <c r="BU82" s="2598">
        <v>1115768.2697708127</v>
      </c>
      <c r="BV82" s="2598">
        <v>19048.159951854766</v>
      </c>
      <c r="BW82" s="2598">
        <v>5961179.5212724479</v>
      </c>
      <c r="BX82" s="2599">
        <v>12854643.889305187</v>
      </c>
    </row>
    <row r="83" spans="30:76" ht="17.25" customHeight="1">
      <c r="AD83" s="1057"/>
      <c r="AE83" s="1058" t="s">
        <v>1041</v>
      </c>
      <c r="AF83" s="1059">
        <f t="shared" si="24"/>
        <v>543162.23758830817</v>
      </c>
      <c r="AG83" s="1060">
        <f t="shared" si="4"/>
        <v>511206.25612673094</v>
      </c>
      <c r="AH83" s="1060">
        <f t="shared" si="5"/>
        <v>437829.81038341107</v>
      </c>
      <c r="AI83" s="1060">
        <f t="shared" si="6"/>
        <v>26399.513564395998</v>
      </c>
      <c r="AJ83" s="1060">
        <f t="shared" si="7"/>
        <v>6719.6491894537576</v>
      </c>
      <c r="AK83" s="1060">
        <f t="shared" si="8"/>
        <v>230855.52939059841</v>
      </c>
      <c r="AL83" s="1060">
        <f t="shared" si="9"/>
        <v>173855.11823896301</v>
      </c>
      <c r="AM83" s="1060">
        <f t="shared" si="10"/>
        <v>73376.44574331968</v>
      </c>
      <c r="AN83" s="1060">
        <f t="shared" si="11"/>
        <v>40012.986676830558</v>
      </c>
      <c r="AO83" s="1061">
        <f t="shared" si="12"/>
        <v>9316.7952629655392</v>
      </c>
      <c r="AP83" s="1062">
        <f t="shared" si="13"/>
        <v>3742.6405338421578</v>
      </c>
      <c r="AQ83" s="1060">
        <f t="shared" si="14"/>
        <v>6648.7604554039326</v>
      </c>
      <c r="AR83" s="1060">
        <f t="shared" si="15"/>
        <v>16171.549501963873</v>
      </c>
      <c r="AS83" s="1060">
        <f t="shared" si="16"/>
        <v>3503.253126798249</v>
      </c>
      <c r="AT83" s="1060">
        <f t="shared" si="17"/>
        <v>629.9877958568278</v>
      </c>
      <c r="AU83" s="1060">
        <f t="shared" si="18"/>
        <v>12260.138393853193</v>
      </c>
      <c r="AV83" s="1060">
        <f t="shared" si="19"/>
        <v>61.615422453766669</v>
      </c>
      <c r="AW83" s="1060">
        <f t="shared" si="20"/>
        <v>1580.5954036051787</v>
      </c>
      <c r="AX83" s="1060">
        <f t="shared" si="21"/>
        <v>111.79537056535938</v>
      </c>
      <c r="AY83" s="1060">
        <f t="shared" si="22"/>
        <v>19349.314476011634</v>
      </c>
      <c r="AZ83" s="1063">
        <f t="shared" si="23"/>
        <v>33536.576865182396</v>
      </c>
      <c r="BB83" s="3686"/>
      <c r="BC83" s="2995" t="s">
        <v>1041</v>
      </c>
      <c r="BD83" s="2597">
        <v>543162237.58830822</v>
      </c>
      <c r="BE83" s="2598">
        <v>511206256.12673092</v>
      </c>
      <c r="BF83" s="2598">
        <v>437829810.38341105</v>
      </c>
      <c r="BG83" s="2598">
        <v>26399513.564395998</v>
      </c>
      <c r="BH83" s="2598">
        <v>6719649.1894537574</v>
      </c>
      <c r="BI83" s="2598">
        <v>230855529.39059842</v>
      </c>
      <c r="BJ83" s="2598">
        <v>173855118.23896301</v>
      </c>
      <c r="BK83" s="2598">
        <v>73376445.743319675</v>
      </c>
      <c r="BL83" s="2598">
        <v>40012986.67683056</v>
      </c>
      <c r="BM83" s="2598">
        <v>9316795.2629655395</v>
      </c>
      <c r="BN83" s="2598">
        <v>3742640.5338421576</v>
      </c>
      <c r="BO83" s="2598">
        <v>6648760.4554039324</v>
      </c>
      <c r="BP83" s="2598">
        <v>16171549.501963872</v>
      </c>
      <c r="BQ83" s="2598">
        <v>3503253.1267982488</v>
      </c>
      <c r="BR83" s="2598">
        <v>629987.79585682775</v>
      </c>
      <c r="BS83" s="2598">
        <v>12260138.393853193</v>
      </c>
      <c r="BT83" s="2598">
        <v>61615.422453766667</v>
      </c>
      <c r="BU83" s="2598">
        <v>1580595.4036051787</v>
      </c>
      <c r="BV83" s="2598">
        <v>111795.37056535938</v>
      </c>
      <c r="BW83" s="2598">
        <v>19349314.476011634</v>
      </c>
      <c r="BX83" s="2599">
        <v>33536576.8651824</v>
      </c>
    </row>
    <row r="84" spans="30:76" ht="17.25" customHeight="1">
      <c r="AD84" s="1057"/>
      <c r="AE84" s="1058" t="s">
        <v>1042</v>
      </c>
      <c r="AF84" s="1059">
        <f t="shared" si="24"/>
        <v>1322411.6763026849</v>
      </c>
      <c r="AG84" s="1060">
        <f t="shared" si="4"/>
        <v>1222776.6987363906</v>
      </c>
      <c r="AH84" s="1060">
        <f t="shared" si="5"/>
        <v>1059884.9086540721</v>
      </c>
      <c r="AI84" s="1060">
        <f t="shared" si="6"/>
        <v>60733.060896173425</v>
      </c>
      <c r="AJ84" s="1060">
        <f t="shared" si="7"/>
        <v>26386.688856860754</v>
      </c>
      <c r="AK84" s="1060">
        <f t="shared" si="8"/>
        <v>652845.11180201755</v>
      </c>
      <c r="AL84" s="1060">
        <f t="shared" si="9"/>
        <v>319920.0470990208</v>
      </c>
      <c r="AM84" s="1060">
        <f t="shared" si="10"/>
        <v>162891.79008231798</v>
      </c>
      <c r="AN84" s="1060">
        <f t="shared" si="11"/>
        <v>92494.222055096805</v>
      </c>
      <c r="AO84" s="1061">
        <f t="shared" si="12"/>
        <v>25197.901876478063</v>
      </c>
      <c r="AP84" s="1062">
        <f t="shared" si="13"/>
        <v>18654.651438632514</v>
      </c>
      <c r="AQ84" s="1060">
        <f t="shared" si="14"/>
        <v>7078.3713857042549</v>
      </c>
      <c r="AR84" s="1060">
        <f t="shared" si="15"/>
        <v>22303.230881855201</v>
      </c>
      <c r="AS84" s="1060">
        <f t="shared" si="16"/>
        <v>13326.612774768257</v>
      </c>
      <c r="AT84" s="1060">
        <f t="shared" si="17"/>
        <v>5933.453697658525</v>
      </c>
      <c r="AU84" s="1060">
        <f t="shared" si="18"/>
        <v>16838.46556003944</v>
      </c>
      <c r="AV84" s="1060">
        <f t="shared" si="19"/>
        <v>1046.566481616514</v>
      </c>
      <c r="AW84" s="1060">
        <f t="shared" si="20"/>
        <v>12596.379912555871</v>
      </c>
      <c r="AX84" s="1060">
        <f t="shared" si="21"/>
        <v>139.79872614524749</v>
      </c>
      <c r="AY84" s="1060">
        <f t="shared" si="22"/>
        <v>39776.357346864068</v>
      </c>
      <c r="AZ84" s="1063">
        <f t="shared" si="23"/>
        <v>112231.35747885061</v>
      </c>
      <c r="BB84" s="3686"/>
      <c r="BC84" s="2995" t="s">
        <v>1042</v>
      </c>
      <c r="BD84" s="2597">
        <v>1322411676.302685</v>
      </c>
      <c r="BE84" s="2598">
        <v>1222776698.7363906</v>
      </c>
      <c r="BF84" s="2598">
        <v>1059884908.6540722</v>
      </c>
      <c r="BG84" s="2598">
        <v>60733060.896173425</v>
      </c>
      <c r="BH84" s="2598">
        <v>26386688.856860753</v>
      </c>
      <c r="BI84" s="2598">
        <v>652845111.80201757</v>
      </c>
      <c r="BJ84" s="2598">
        <v>319920047.09902078</v>
      </c>
      <c r="BK84" s="2598">
        <v>162891790.08231798</v>
      </c>
      <c r="BL84" s="2598">
        <v>92494222.055096805</v>
      </c>
      <c r="BM84" s="2598">
        <v>25197901.876478065</v>
      </c>
      <c r="BN84" s="2598">
        <v>18654651.438632514</v>
      </c>
      <c r="BO84" s="2598">
        <v>7078371.3857042547</v>
      </c>
      <c r="BP84" s="2598">
        <v>22303230.881855201</v>
      </c>
      <c r="BQ84" s="2598">
        <v>13326612.774768258</v>
      </c>
      <c r="BR84" s="2598">
        <v>5933453.6976585248</v>
      </c>
      <c r="BS84" s="2598">
        <v>16838465.560039438</v>
      </c>
      <c r="BT84" s="2598">
        <v>1046566.4816165139</v>
      </c>
      <c r="BU84" s="2598">
        <v>12596379.912555872</v>
      </c>
      <c r="BV84" s="2598">
        <v>139798.72614524749</v>
      </c>
      <c r="BW84" s="2598">
        <v>39776357.346864067</v>
      </c>
      <c r="BX84" s="2599">
        <v>112231357.4788506</v>
      </c>
    </row>
    <row r="85" spans="30:76" ht="17.25" customHeight="1">
      <c r="AD85" s="1057"/>
      <c r="AE85" s="1058" t="s">
        <v>1043</v>
      </c>
      <c r="AF85" s="1059">
        <f t="shared" si="24"/>
        <v>2576091.5501252981</v>
      </c>
      <c r="AG85" s="1060">
        <f t="shared" si="4"/>
        <v>2483139.0561720277</v>
      </c>
      <c r="AH85" s="1060">
        <f t="shared" si="5"/>
        <v>2053557.1443780556</v>
      </c>
      <c r="AI85" s="1060">
        <f t="shared" si="6"/>
        <v>244146.82167359331</v>
      </c>
      <c r="AJ85" s="1060">
        <f t="shared" si="7"/>
        <v>9477.9743713782555</v>
      </c>
      <c r="AK85" s="1060">
        <f t="shared" si="8"/>
        <v>1072644.6457016331</v>
      </c>
      <c r="AL85" s="1060">
        <f t="shared" si="9"/>
        <v>727287.70263145072</v>
      </c>
      <c r="AM85" s="1060">
        <f t="shared" si="10"/>
        <v>429581.91179397283</v>
      </c>
      <c r="AN85" s="1060">
        <f t="shared" si="11"/>
        <v>219340.05975121364</v>
      </c>
      <c r="AO85" s="1061">
        <f t="shared" si="12"/>
        <v>59222.880141058129</v>
      </c>
      <c r="AP85" s="1062">
        <f t="shared" si="13"/>
        <v>23176.16892534103</v>
      </c>
      <c r="AQ85" s="1060">
        <f t="shared" si="14"/>
        <v>13812.929792067756</v>
      </c>
      <c r="AR85" s="1060">
        <f t="shared" si="15"/>
        <v>64976.176175629451</v>
      </c>
      <c r="AS85" s="1060">
        <f t="shared" si="16"/>
        <v>53535.418128901743</v>
      </c>
      <c r="AT85" s="1060">
        <f t="shared" si="17"/>
        <v>4616.4865882155609</v>
      </c>
      <c r="AU85" s="1060">
        <f t="shared" si="18"/>
        <v>29052.246890357335</v>
      </c>
      <c r="AV85" s="1060">
        <f t="shared" si="19"/>
        <v>1916.0760182408287</v>
      </c>
      <c r="AW85" s="1060">
        <f t="shared" si="20"/>
        <v>3435.9819441615746</v>
      </c>
      <c r="AX85" s="1060">
        <f t="shared" si="21"/>
        <v>403.2088728342755</v>
      </c>
      <c r="AY85" s="1060">
        <f t="shared" si="22"/>
        <v>175434.33831716509</v>
      </c>
      <c r="AZ85" s="1063">
        <f t="shared" si="23"/>
        <v>96388.475897431723</v>
      </c>
      <c r="BB85" s="3686"/>
      <c r="BC85" s="2995" t="s">
        <v>1043</v>
      </c>
      <c r="BD85" s="2597">
        <v>2576091550.125298</v>
      </c>
      <c r="BE85" s="2598">
        <v>2483139056.1720276</v>
      </c>
      <c r="BF85" s="2598">
        <v>2053557144.3780556</v>
      </c>
      <c r="BG85" s="2598">
        <v>244146821.67359331</v>
      </c>
      <c r="BH85" s="2598">
        <v>9477974.371378256</v>
      </c>
      <c r="BI85" s="2598">
        <v>1072644645.701633</v>
      </c>
      <c r="BJ85" s="2598">
        <v>727287702.63145077</v>
      </c>
      <c r="BK85" s="2598">
        <v>429581911.79397285</v>
      </c>
      <c r="BL85" s="2598">
        <v>219340059.75121364</v>
      </c>
      <c r="BM85" s="2598">
        <v>59222880.141058132</v>
      </c>
      <c r="BN85" s="2598">
        <v>23176168.925341029</v>
      </c>
      <c r="BO85" s="2598">
        <v>13812929.792067757</v>
      </c>
      <c r="BP85" s="2598">
        <v>64976176.175629452</v>
      </c>
      <c r="BQ85" s="2598">
        <v>53535418.128901742</v>
      </c>
      <c r="BR85" s="2598">
        <v>4616486.5882155607</v>
      </c>
      <c r="BS85" s="2598">
        <v>29052246.890357334</v>
      </c>
      <c r="BT85" s="2598">
        <v>1916076.0182408288</v>
      </c>
      <c r="BU85" s="2598">
        <v>3435981.9441615744</v>
      </c>
      <c r="BV85" s="2598">
        <v>403208.87283427548</v>
      </c>
      <c r="BW85" s="2598">
        <v>175434338.31716511</v>
      </c>
      <c r="BX85" s="2599">
        <v>96388475.897431716</v>
      </c>
    </row>
    <row r="86" spans="30:76" ht="17.25" customHeight="1">
      <c r="AD86" s="1057"/>
      <c r="AE86" s="1058" t="s">
        <v>1044</v>
      </c>
      <c r="AF86" s="1059">
        <f t="shared" si="24"/>
        <v>5110684.0216653766</v>
      </c>
      <c r="AG86" s="1060">
        <f t="shared" si="4"/>
        <v>4904504.0105920844</v>
      </c>
      <c r="AH86" s="1060">
        <f t="shared" si="5"/>
        <v>4052840.2654982372</v>
      </c>
      <c r="AI86" s="1060">
        <f t="shared" si="6"/>
        <v>80233.711600222698</v>
      </c>
      <c r="AJ86" s="1060">
        <f t="shared" si="7"/>
        <v>99741.817546985811</v>
      </c>
      <c r="AK86" s="1060">
        <f t="shared" si="8"/>
        <v>2408311.3741200683</v>
      </c>
      <c r="AL86" s="1060">
        <f t="shared" si="9"/>
        <v>1464553.362230961</v>
      </c>
      <c r="AM86" s="1060">
        <f t="shared" si="10"/>
        <v>851663.74509384669</v>
      </c>
      <c r="AN86" s="1060">
        <f t="shared" si="11"/>
        <v>265571.8730491632</v>
      </c>
      <c r="AO86" s="1061">
        <f t="shared" si="12"/>
        <v>98303.079821522129</v>
      </c>
      <c r="AP86" s="1062">
        <f t="shared" si="13"/>
        <v>48416.841717874049</v>
      </c>
      <c r="AQ86" s="1060">
        <f t="shared" si="14"/>
        <v>10093.76930805498</v>
      </c>
      <c r="AR86" s="1060">
        <f t="shared" si="15"/>
        <v>82763.187276486948</v>
      </c>
      <c r="AS86" s="1060">
        <f t="shared" si="16"/>
        <v>19371.332537136572</v>
      </c>
      <c r="AT86" s="1060">
        <f t="shared" si="17"/>
        <v>6623.6623880885254</v>
      </c>
      <c r="AU86" s="1060">
        <f t="shared" si="18"/>
        <v>245573.30905419262</v>
      </c>
      <c r="AV86" s="1060">
        <f t="shared" si="19"/>
        <v>3883.8856602790606</v>
      </c>
      <c r="AW86" s="1060">
        <f t="shared" si="20"/>
        <v>66853.023136836535</v>
      </c>
      <c r="AX86" s="1060">
        <f t="shared" si="21"/>
        <v>719.8598106606305</v>
      </c>
      <c r="AY86" s="1060">
        <f t="shared" si="22"/>
        <v>269061.79438271461</v>
      </c>
      <c r="AZ86" s="1063">
        <f t="shared" si="23"/>
        <v>273033.03421012941</v>
      </c>
      <c r="BB86" s="3686"/>
      <c r="BC86" s="2995" t="s">
        <v>1044</v>
      </c>
      <c r="BD86" s="2597">
        <v>5110684021.6653767</v>
      </c>
      <c r="BE86" s="2598">
        <v>4904504010.5920839</v>
      </c>
      <c r="BF86" s="2598">
        <v>4052840265.4982371</v>
      </c>
      <c r="BG86" s="2598">
        <v>80233711.600222692</v>
      </c>
      <c r="BH86" s="2598">
        <v>99741817.546985805</v>
      </c>
      <c r="BI86" s="2598">
        <v>2408311374.1200681</v>
      </c>
      <c r="BJ86" s="2598">
        <v>1464553362.2309611</v>
      </c>
      <c r="BK86" s="2598">
        <v>851663745.09384668</v>
      </c>
      <c r="BL86" s="2598">
        <v>265571873.04916319</v>
      </c>
      <c r="BM86" s="2598">
        <v>98303079.821522132</v>
      </c>
      <c r="BN86" s="2598">
        <v>48416841.71787405</v>
      </c>
      <c r="BO86" s="2598">
        <v>10093769.30805498</v>
      </c>
      <c r="BP86" s="2598">
        <v>82763187.276486948</v>
      </c>
      <c r="BQ86" s="2598">
        <v>19371332.537136573</v>
      </c>
      <c r="BR86" s="2598">
        <v>6623662.3880885253</v>
      </c>
      <c r="BS86" s="2598">
        <v>245573309.05419263</v>
      </c>
      <c r="BT86" s="2598">
        <v>3883885.6602790607</v>
      </c>
      <c r="BU86" s="2598">
        <v>66853023.136836536</v>
      </c>
      <c r="BV86" s="2598">
        <v>719859.81066063046</v>
      </c>
      <c r="BW86" s="2598">
        <v>269061794.38271463</v>
      </c>
      <c r="BX86" s="2599">
        <v>273033034.21012938</v>
      </c>
    </row>
    <row r="87" spans="30:76" ht="17.25" customHeight="1">
      <c r="AD87" s="1057"/>
      <c r="AE87" s="1058" t="s">
        <v>1045</v>
      </c>
      <c r="AF87" s="1059">
        <f t="shared" si="24"/>
        <v>20279212.457261983</v>
      </c>
      <c r="AG87" s="1060">
        <f t="shared" si="4"/>
        <v>20065461.149013266</v>
      </c>
      <c r="AH87" s="1060">
        <f t="shared" si="5"/>
        <v>16058192.799184633</v>
      </c>
      <c r="AI87" s="1060">
        <f t="shared" si="6"/>
        <v>320581.58202578663</v>
      </c>
      <c r="AJ87" s="1060">
        <f t="shared" si="7"/>
        <v>112274.50872100152</v>
      </c>
      <c r="AK87" s="1060">
        <f t="shared" si="8"/>
        <v>8285766.2961145397</v>
      </c>
      <c r="AL87" s="1060">
        <f t="shared" si="9"/>
        <v>7339570.4123233045</v>
      </c>
      <c r="AM87" s="1060">
        <f t="shared" si="10"/>
        <v>4007268.3498286349</v>
      </c>
      <c r="AN87" s="1060">
        <f t="shared" si="11"/>
        <v>1736401.9581831493</v>
      </c>
      <c r="AO87" s="1061">
        <f t="shared" si="12"/>
        <v>510154.10159601521</v>
      </c>
      <c r="AP87" s="1062">
        <f t="shared" si="13"/>
        <v>346826.48245724774</v>
      </c>
      <c r="AQ87" s="1060">
        <f t="shared" si="14"/>
        <v>179176.40979224772</v>
      </c>
      <c r="AR87" s="1060">
        <f t="shared" si="15"/>
        <v>444197.92415427038</v>
      </c>
      <c r="AS87" s="1060">
        <f t="shared" si="16"/>
        <v>145084.23693310289</v>
      </c>
      <c r="AT87" s="1060">
        <f t="shared" si="17"/>
        <v>110962.8032502654</v>
      </c>
      <c r="AU87" s="1060">
        <f t="shared" si="18"/>
        <v>989243.37024736521</v>
      </c>
      <c r="AV87" s="1060">
        <f t="shared" si="19"/>
        <v>96389.211637587636</v>
      </c>
      <c r="AW87" s="1060">
        <f t="shared" si="20"/>
        <v>253256.63708169249</v>
      </c>
      <c r="AX87" s="1060">
        <f t="shared" si="21"/>
        <v>3839.0798453564462</v>
      </c>
      <c r="AY87" s="1060">
        <f t="shared" si="22"/>
        <v>928138.09283348324</v>
      </c>
      <c r="AZ87" s="1063">
        <f t="shared" si="23"/>
        <v>467007.94533040619</v>
      </c>
      <c r="BB87" s="3686"/>
      <c r="BC87" s="2995" t="s">
        <v>1045</v>
      </c>
      <c r="BD87" s="2597">
        <v>20279212457.261982</v>
      </c>
      <c r="BE87" s="2598">
        <v>20065461149.013268</v>
      </c>
      <c r="BF87" s="2598">
        <v>16058192799.184633</v>
      </c>
      <c r="BG87" s="2598">
        <v>320581582.02578664</v>
      </c>
      <c r="BH87" s="2598">
        <v>112274508.72100152</v>
      </c>
      <c r="BI87" s="2598">
        <v>8285766296.1145401</v>
      </c>
      <c r="BJ87" s="2598">
        <v>7339570412.3233042</v>
      </c>
      <c r="BK87" s="2598">
        <v>4007268349.8286347</v>
      </c>
      <c r="BL87" s="2598">
        <v>1736401958.1831493</v>
      </c>
      <c r="BM87" s="2598">
        <v>510154101.59601521</v>
      </c>
      <c r="BN87" s="2598">
        <v>346826482.45724773</v>
      </c>
      <c r="BO87" s="2598">
        <v>179176409.79224771</v>
      </c>
      <c r="BP87" s="2598">
        <v>444197924.15427041</v>
      </c>
      <c r="BQ87" s="2598">
        <v>145084236.93310288</v>
      </c>
      <c r="BR87" s="2598">
        <v>110962803.25026539</v>
      </c>
      <c r="BS87" s="2598">
        <v>989243370.24736524</v>
      </c>
      <c r="BT87" s="2598">
        <v>96389211.637587637</v>
      </c>
      <c r="BU87" s="2598">
        <v>253256637.08169249</v>
      </c>
      <c r="BV87" s="2598">
        <v>3839079.8453564462</v>
      </c>
      <c r="BW87" s="2598">
        <v>928138092.83348322</v>
      </c>
      <c r="BX87" s="2599">
        <v>467007945.33040619</v>
      </c>
    </row>
    <row r="88" spans="30:76" ht="17.25" customHeight="1">
      <c r="AD88" s="1057" t="s">
        <v>307</v>
      </c>
      <c r="AE88" s="1058" t="s">
        <v>1036</v>
      </c>
      <c r="AF88" s="1059">
        <f t="shared" si="24"/>
        <v>3539.3459493296382</v>
      </c>
      <c r="AG88" s="1060">
        <f t="shared" si="4"/>
        <v>3129.9370416133906</v>
      </c>
      <c r="AH88" s="1060">
        <f t="shared" si="5"/>
        <v>2050.1040251110785</v>
      </c>
      <c r="AI88" s="1060">
        <f t="shared" si="6"/>
        <v>150.97656372578419</v>
      </c>
      <c r="AJ88" s="1060">
        <f t="shared" si="7"/>
        <v>0.19948576949419175</v>
      </c>
      <c r="AK88" s="1060">
        <f t="shared" si="8"/>
        <v>127.34074448870093</v>
      </c>
      <c r="AL88" s="1060">
        <f t="shared" si="9"/>
        <v>1771.5872311270989</v>
      </c>
      <c r="AM88" s="1060">
        <f t="shared" si="10"/>
        <v>1079.8330165023119</v>
      </c>
      <c r="AN88" s="1060">
        <f t="shared" si="11"/>
        <v>1034.8314461966188</v>
      </c>
      <c r="AO88" s="1061">
        <f t="shared" si="12"/>
        <v>2.2806011400641051</v>
      </c>
      <c r="AP88" s="1062">
        <f t="shared" si="13"/>
        <v>5.0995012599269902</v>
      </c>
      <c r="AQ88" s="1060">
        <f t="shared" si="14"/>
        <v>512.83907328674036</v>
      </c>
      <c r="AR88" s="1060">
        <f t="shared" si="15"/>
        <v>415.30497959596102</v>
      </c>
      <c r="AS88" s="1060">
        <f t="shared" si="16"/>
        <v>98.611465885108728</v>
      </c>
      <c r="AT88" s="1060">
        <f t="shared" si="17"/>
        <v>0.69582502881795349</v>
      </c>
      <c r="AU88" s="1060">
        <f t="shared" si="18"/>
        <v>7.2504592085196062</v>
      </c>
      <c r="AV88" s="1060">
        <f t="shared" si="19"/>
        <v>0</v>
      </c>
      <c r="AW88" s="1060">
        <f t="shared" si="20"/>
        <v>0</v>
      </c>
      <c r="AX88" s="1060">
        <f t="shared" si="21"/>
        <v>0</v>
      </c>
      <c r="AY88" s="1060">
        <f t="shared" si="22"/>
        <v>37.751111097173194</v>
      </c>
      <c r="AZ88" s="1063">
        <f t="shared" si="23"/>
        <v>409.40890771624669</v>
      </c>
      <c r="BB88" s="3686" t="s">
        <v>307</v>
      </c>
      <c r="BC88" s="2995" t="s">
        <v>1036</v>
      </c>
      <c r="BD88" s="2597">
        <v>3539345.9493296384</v>
      </c>
      <c r="BE88" s="2598">
        <v>3129937.0416133907</v>
      </c>
      <c r="BF88" s="2598">
        <v>2050104.0251110785</v>
      </c>
      <c r="BG88" s="2598">
        <v>150976.56372578419</v>
      </c>
      <c r="BH88" s="2598">
        <v>199.48576949419174</v>
      </c>
      <c r="BI88" s="2598">
        <v>127340.74448870093</v>
      </c>
      <c r="BJ88" s="2598">
        <v>1771587.2311270989</v>
      </c>
      <c r="BK88" s="2598">
        <v>1079833.0165023119</v>
      </c>
      <c r="BL88" s="2598">
        <v>1034831.4461966188</v>
      </c>
      <c r="BM88" s="2598">
        <v>2280.601140064105</v>
      </c>
      <c r="BN88" s="2598">
        <v>5099.5012599269903</v>
      </c>
      <c r="BO88" s="2598">
        <v>512839.07328674034</v>
      </c>
      <c r="BP88" s="2598">
        <v>415304.97959596099</v>
      </c>
      <c r="BQ88" s="2598">
        <v>98611.46588510873</v>
      </c>
      <c r="BR88" s="2598">
        <v>695.82502881795347</v>
      </c>
      <c r="BS88" s="2598">
        <v>7250.4592085196064</v>
      </c>
      <c r="BT88" s="2598">
        <v>0</v>
      </c>
      <c r="BU88" s="2598">
        <v>0</v>
      </c>
      <c r="BV88" s="2598">
        <v>0</v>
      </c>
      <c r="BW88" s="2598">
        <v>37751.111097173191</v>
      </c>
      <c r="BX88" s="2599">
        <v>409408.90771624667</v>
      </c>
    </row>
    <row r="89" spans="30:76" ht="17.25" customHeight="1">
      <c r="AD89" s="1057"/>
      <c r="AE89" s="1058" t="s">
        <v>1037</v>
      </c>
      <c r="AF89" s="1059">
        <f t="shared" si="24"/>
        <v>9224.0942762488776</v>
      </c>
      <c r="AG89" s="1060">
        <f t="shared" si="4"/>
        <v>8057.9273824246902</v>
      </c>
      <c r="AH89" s="1060">
        <f t="shared" si="5"/>
        <v>5598.4873235144478</v>
      </c>
      <c r="AI89" s="1060">
        <f t="shared" si="6"/>
        <v>287.08833714562519</v>
      </c>
      <c r="AJ89" s="1060">
        <f t="shared" si="7"/>
        <v>1.1147721463224527</v>
      </c>
      <c r="AK89" s="1060">
        <f t="shared" si="8"/>
        <v>590.52709276957387</v>
      </c>
      <c r="AL89" s="1060">
        <f t="shared" si="9"/>
        <v>4719.7571214529271</v>
      </c>
      <c r="AM89" s="1060">
        <f t="shared" si="10"/>
        <v>2459.4400589102447</v>
      </c>
      <c r="AN89" s="1060">
        <f t="shared" si="11"/>
        <v>2091.0473234101541</v>
      </c>
      <c r="AO89" s="1061">
        <f t="shared" si="12"/>
        <v>45.067095795789434</v>
      </c>
      <c r="AP89" s="1062">
        <f t="shared" si="13"/>
        <v>8.2993175489429785</v>
      </c>
      <c r="AQ89" s="1060">
        <f t="shared" si="14"/>
        <v>1047.6258988977283</v>
      </c>
      <c r="AR89" s="1060">
        <f t="shared" si="15"/>
        <v>856.67387403032114</v>
      </c>
      <c r="AS89" s="1060">
        <f t="shared" si="16"/>
        <v>130.32633606832582</v>
      </c>
      <c r="AT89" s="1060">
        <f t="shared" si="17"/>
        <v>3.0548010690474019</v>
      </c>
      <c r="AU89" s="1060">
        <f t="shared" si="18"/>
        <v>19.60039270538147</v>
      </c>
      <c r="AV89" s="1060">
        <f t="shared" si="19"/>
        <v>0</v>
      </c>
      <c r="AW89" s="1060">
        <f t="shared" si="20"/>
        <v>0</v>
      </c>
      <c r="AX89" s="1060">
        <f t="shared" si="21"/>
        <v>2.8428741228210801E-2</v>
      </c>
      <c r="AY89" s="1060">
        <f t="shared" si="22"/>
        <v>348.7639140534796</v>
      </c>
      <c r="AZ89" s="1063">
        <f t="shared" si="23"/>
        <v>1166.1668938241842</v>
      </c>
      <c r="BB89" s="3686"/>
      <c r="BC89" s="2995" t="s">
        <v>1037</v>
      </c>
      <c r="BD89" s="2597">
        <v>9224094.2762488779</v>
      </c>
      <c r="BE89" s="2598">
        <v>8057927.3824246898</v>
      </c>
      <c r="BF89" s="2598">
        <v>5598487.3235144475</v>
      </c>
      <c r="BG89" s="2598">
        <v>287088.33714562521</v>
      </c>
      <c r="BH89" s="2598">
        <v>1114.7721463224527</v>
      </c>
      <c r="BI89" s="2598">
        <v>590527.09276957391</v>
      </c>
      <c r="BJ89" s="2598">
        <v>4719757.1214529267</v>
      </c>
      <c r="BK89" s="2598">
        <v>2459440.0589102446</v>
      </c>
      <c r="BL89" s="2598">
        <v>2091047.3234101543</v>
      </c>
      <c r="BM89" s="2598">
        <v>45067.095795789435</v>
      </c>
      <c r="BN89" s="2598">
        <v>8299.3175489429777</v>
      </c>
      <c r="BO89" s="2598">
        <v>1047625.8988977283</v>
      </c>
      <c r="BP89" s="2598">
        <v>856673.87403032114</v>
      </c>
      <c r="BQ89" s="2598">
        <v>130326.33606832582</v>
      </c>
      <c r="BR89" s="2598">
        <v>3054.8010690474021</v>
      </c>
      <c r="BS89" s="2598">
        <v>19600.39270538147</v>
      </c>
      <c r="BT89" s="2598">
        <v>0</v>
      </c>
      <c r="BU89" s="2598">
        <v>0</v>
      </c>
      <c r="BV89" s="2598">
        <v>28.4287412282108</v>
      </c>
      <c r="BW89" s="2598">
        <v>348763.91405347962</v>
      </c>
      <c r="BX89" s="2599">
        <v>1166166.8938241841</v>
      </c>
    </row>
    <row r="90" spans="30:76" ht="17.25" customHeight="1">
      <c r="AD90" s="1057"/>
      <c r="AE90" s="1058" t="s">
        <v>1038</v>
      </c>
      <c r="AF90" s="1059">
        <f t="shared" si="24"/>
        <v>15888.250793864574</v>
      </c>
      <c r="AG90" s="1060">
        <f t="shared" si="4"/>
        <v>13196.276218435034</v>
      </c>
      <c r="AH90" s="1060">
        <f t="shared" si="5"/>
        <v>9409.6362744923263</v>
      </c>
      <c r="AI90" s="1060">
        <f t="shared" si="6"/>
        <v>587.59400438407181</v>
      </c>
      <c r="AJ90" s="1060">
        <f t="shared" si="7"/>
        <v>45.114851488265707</v>
      </c>
      <c r="AK90" s="1060">
        <f t="shared" si="8"/>
        <v>1058.4509481122268</v>
      </c>
      <c r="AL90" s="1060">
        <f t="shared" si="9"/>
        <v>7718.4764705077632</v>
      </c>
      <c r="AM90" s="1060">
        <f t="shared" si="10"/>
        <v>3786.6399439427119</v>
      </c>
      <c r="AN90" s="1060">
        <f t="shared" si="11"/>
        <v>3008.519556975491</v>
      </c>
      <c r="AO90" s="1061">
        <f t="shared" si="12"/>
        <v>123.47643998527249</v>
      </c>
      <c r="AP90" s="1062">
        <f t="shared" si="13"/>
        <v>92.455045798938571</v>
      </c>
      <c r="AQ90" s="1060">
        <f t="shared" si="14"/>
        <v>1272.6485393014793</v>
      </c>
      <c r="AR90" s="1060">
        <f t="shared" si="15"/>
        <v>1299.9074926823751</v>
      </c>
      <c r="AS90" s="1060">
        <f t="shared" si="16"/>
        <v>220.03203920742499</v>
      </c>
      <c r="AT90" s="1060">
        <f t="shared" si="17"/>
        <v>0</v>
      </c>
      <c r="AU90" s="1060">
        <f t="shared" si="18"/>
        <v>3.6732357139201408</v>
      </c>
      <c r="AV90" s="1060">
        <f t="shared" si="19"/>
        <v>0</v>
      </c>
      <c r="AW90" s="1060">
        <f t="shared" si="20"/>
        <v>0</v>
      </c>
      <c r="AX90" s="1060">
        <f t="shared" si="21"/>
        <v>0.82268156050807584</v>
      </c>
      <c r="AY90" s="1060">
        <f t="shared" si="22"/>
        <v>773.62446969279245</v>
      </c>
      <c r="AZ90" s="1063">
        <f t="shared" si="23"/>
        <v>2691.9745754295354</v>
      </c>
      <c r="BB90" s="3686"/>
      <c r="BC90" s="2995" t="s">
        <v>1038</v>
      </c>
      <c r="BD90" s="2597">
        <v>15888250.793864574</v>
      </c>
      <c r="BE90" s="2598">
        <v>13196276.218435034</v>
      </c>
      <c r="BF90" s="2598">
        <v>9409636.2744923271</v>
      </c>
      <c r="BG90" s="2598">
        <v>587594.0043840718</v>
      </c>
      <c r="BH90" s="2598">
        <v>45114.851488265704</v>
      </c>
      <c r="BI90" s="2598">
        <v>1058450.9481122268</v>
      </c>
      <c r="BJ90" s="2598">
        <v>7718476.4705077633</v>
      </c>
      <c r="BK90" s="2598">
        <v>3786639.9439427117</v>
      </c>
      <c r="BL90" s="2598">
        <v>3008519.5569754909</v>
      </c>
      <c r="BM90" s="2598">
        <v>123476.43998527249</v>
      </c>
      <c r="BN90" s="2598">
        <v>92455.045798938576</v>
      </c>
      <c r="BO90" s="2598">
        <v>1272648.5393014792</v>
      </c>
      <c r="BP90" s="2598">
        <v>1299907.492682375</v>
      </c>
      <c r="BQ90" s="2598">
        <v>220032.039207425</v>
      </c>
      <c r="BR90" s="2598">
        <v>0</v>
      </c>
      <c r="BS90" s="2598">
        <v>3673.2357139201408</v>
      </c>
      <c r="BT90" s="2598">
        <v>0</v>
      </c>
      <c r="BU90" s="2598">
        <v>0</v>
      </c>
      <c r="BV90" s="2598">
        <v>822.68156050807579</v>
      </c>
      <c r="BW90" s="2598">
        <v>773624.46969279239</v>
      </c>
      <c r="BX90" s="2599">
        <v>2691974.5754295355</v>
      </c>
    </row>
    <row r="91" spans="30:76" ht="17.25" customHeight="1">
      <c r="AD91" s="1057"/>
      <c r="AE91" s="1058" t="s">
        <v>1039</v>
      </c>
      <c r="AF91" s="1059">
        <f t="shared" si="24"/>
        <v>34083.799464976335</v>
      </c>
      <c r="AG91" s="1060">
        <f t="shared" si="4"/>
        <v>28625.392760762017</v>
      </c>
      <c r="AH91" s="1060">
        <f t="shared" si="5"/>
        <v>22241.332860717204</v>
      </c>
      <c r="AI91" s="1060">
        <f t="shared" si="6"/>
        <v>1164.0464686661619</v>
      </c>
      <c r="AJ91" s="1060">
        <f t="shared" si="7"/>
        <v>192.25150575067966</v>
      </c>
      <c r="AK91" s="1060">
        <f t="shared" si="8"/>
        <v>6074.4228147832373</v>
      </c>
      <c r="AL91" s="1060">
        <f t="shared" si="9"/>
        <v>14810.612071517115</v>
      </c>
      <c r="AM91" s="1060">
        <f t="shared" si="10"/>
        <v>6384.0599000448219</v>
      </c>
      <c r="AN91" s="1060">
        <f t="shared" si="11"/>
        <v>4307.2521544981801</v>
      </c>
      <c r="AO91" s="1061">
        <f t="shared" si="12"/>
        <v>279.9586390109618</v>
      </c>
      <c r="AP91" s="1062">
        <f t="shared" si="13"/>
        <v>209.93906043171668</v>
      </c>
      <c r="AQ91" s="1060">
        <f t="shared" si="14"/>
        <v>1481.6524293437321</v>
      </c>
      <c r="AR91" s="1060">
        <f t="shared" si="15"/>
        <v>1742.6594198431153</v>
      </c>
      <c r="AS91" s="1060">
        <f t="shared" si="16"/>
        <v>560.88548562620599</v>
      </c>
      <c r="AT91" s="1060">
        <f t="shared" si="17"/>
        <v>32.157120242445878</v>
      </c>
      <c r="AU91" s="1060">
        <f t="shared" si="18"/>
        <v>163.93672427304284</v>
      </c>
      <c r="AV91" s="1060">
        <f t="shared" si="19"/>
        <v>0.29864470336195942</v>
      </c>
      <c r="AW91" s="1060">
        <f t="shared" si="20"/>
        <v>41.897416540201625</v>
      </c>
      <c r="AX91" s="1060">
        <f t="shared" si="21"/>
        <v>5.7031239139918721</v>
      </c>
      <c r="AY91" s="1060">
        <f t="shared" si="22"/>
        <v>1864.9718361160478</v>
      </c>
      <c r="AZ91" s="1063">
        <f t="shared" si="23"/>
        <v>5500.3041207545375</v>
      </c>
      <c r="BB91" s="3686"/>
      <c r="BC91" s="2995" t="s">
        <v>1039</v>
      </c>
      <c r="BD91" s="2597">
        <v>34083799.464976333</v>
      </c>
      <c r="BE91" s="2598">
        <v>28625392.760762017</v>
      </c>
      <c r="BF91" s="2598">
        <v>22241332.860717203</v>
      </c>
      <c r="BG91" s="2598">
        <v>1164046.4686661619</v>
      </c>
      <c r="BH91" s="2598">
        <v>192251.50575067964</v>
      </c>
      <c r="BI91" s="2598">
        <v>6074422.8147832369</v>
      </c>
      <c r="BJ91" s="2598">
        <v>14810612.071517115</v>
      </c>
      <c r="BK91" s="2598">
        <v>6384059.9000448221</v>
      </c>
      <c r="BL91" s="2598">
        <v>4307252.1544981804</v>
      </c>
      <c r="BM91" s="2598">
        <v>279958.63901096181</v>
      </c>
      <c r="BN91" s="2598">
        <v>209939.06043171667</v>
      </c>
      <c r="BO91" s="2598">
        <v>1481652.4293437321</v>
      </c>
      <c r="BP91" s="2598">
        <v>1742659.4198431154</v>
      </c>
      <c r="BQ91" s="2598">
        <v>560885.48562620603</v>
      </c>
      <c r="BR91" s="2598">
        <v>32157.120242445879</v>
      </c>
      <c r="BS91" s="2598">
        <v>163936.72427304284</v>
      </c>
      <c r="BT91" s="2598">
        <v>298.64470336195944</v>
      </c>
      <c r="BU91" s="2598">
        <v>41897.416540201622</v>
      </c>
      <c r="BV91" s="2598">
        <v>5703.1239139918725</v>
      </c>
      <c r="BW91" s="2598">
        <v>1864971.8361160478</v>
      </c>
      <c r="BX91" s="2599">
        <v>5500304.1207545372</v>
      </c>
    </row>
    <row r="92" spans="30:76" ht="17.25" customHeight="1">
      <c r="AD92" s="1057"/>
      <c r="AE92" s="1058" t="s">
        <v>1040</v>
      </c>
      <c r="AF92" s="1059">
        <f t="shared" si="24"/>
        <v>76922.394568073796</v>
      </c>
      <c r="AG92" s="1060">
        <f t="shared" si="4"/>
        <v>66751.880852867645</v>
      </c>
      <c r="AH92" s="1060">
        <f t="shared" si="5"/>
        <v>51809.138742348514</v>
      </c>
      <c r="AI92" s="1060">
        <f t="shared" si="6"/>
        <v>2639.6288579889278</v>
      </c>
      <c r="AJ92" s="1060">
        <f t="shared" si="7"/>
        <v>227.26376117800251</v>
      </c>
      <c r="AK92" s="1060">
        <f t="shared" si="8"/>
        <v>19435.250510822014</v>
      </c>
      <c r="AL92" s="1060">
        <f t="shared" si="9"/>
        <v>29506.995612359566</v>
      </c>
      <c r="AM92" s="1060">
        <f t="shared" si="10"/>
        <v>14942.742110519148</v>
      </c>
      <c r="AN92" s="1060">
        <f t="shared" si="11"/>
        <v>9975.9474390874348</v>
      </c>
      <c r="AO92" s="1061">
        <f t="shared" si="12"/>
        <v>1176.5540746347131</v>
      </c>
      <c r="AP92" s="1062">
        <f t="shared" si="13"/>
        <v>689.1970791289616</v>
      </c>
      <c r="AQ92" s="1060">
        <f t="shared" si="14"/>
        <v>3281.3590272016431</v>
      </c>
      <c r="AR92" s="1060">
        <f t="shared" si="15"/>
        <v>4080.2815303191492</v>
      </c>
      <c r="AS92" s="1060">
        <f t="shared" si="16"/>
        <v>656.94112260267434</v>
      </c>
      <c r="AT92" s="1060">
        <f t="shared" si="17"/>
        <v>91.614605200301426</v>
      </c>
      <c r="AU92" s="1060">
        <f t="shared" si="18"/>
        <v>449.00974488887738</v>
      </c>
      <c r="AV92" s="1060">
        <f t="shared" si="19"/>
        <v>0.42887991649992191</v>
      </c>
      <c r="AW92" s="1060">
        <f t="shared" si="20"/>
        <v>455.67514581914645</v>
      </c>
      <c r="AX92" s="1060">
        <f t="shared" si="21"/>
        <v>0.46784324773563662</v>
      </c>
      <c r="AY92" s="1060">
        <f t="shared" si="22"/>
        <v>4061.2130575594542</v>
      </c>
      <c r="AZ92" s="1063">
        <f t="shared" si="23"/>
        <v>10626.188861025306</v>
      </c>
      <c r="BB92" s="3686"/>
      <c r="BC92" s="2995" t="s">
        <v>1040</v>
      </c>
      <c r="BD92" s="2597">
        <v>76922394.568073794</v>
      </c>
      <c r="BE92" s="2598">
        <v>66751880.852867641</v>
      </c>
      <c r="BF92" s="2598">
        <v>51809138.742348514</v>
      </c>
      <c r="BG92" s="2598">
        <v>2639628.857988928</v>
      </c>
      <c r="BH92" s="2598">
        <v>227263.76117800252</v>
      </c>
      <c r="BI92" s="2598">
        <v>19435250.510822013</v>
      </c>
      <c r="BJ92" s="2598">
        <v>29506995.612359565</v>
      </c>
      <c r="BK92" s="2598">
        <v>14942742.110519148</v>
      </c>
      <c r="BL92" s="2598">
        <v>9975947.4390874356</v>
      </c>
      <c r="BM92" s="2598">
        <v>1176554.0746347131</v>
      </c>
      <c r="BN92" s="2598">
        <v>689197.07912896166</v>
      </c>
      <c r="BO92" s="2598">
        <v>3281359.0272016432</v>
      </c>
      <c r="BP92" s="2598">
        <v>4080281.5303191491</v>
      </c>
      <c r="BQ92" s="2598">
        <v>656941.1226026743</v>
      </c>
      <c r="BR92" s="2598">
        <v>91614.605200301419</v>
      </c>
      <c r="BS92" s="2598">
        <v>449009.74488887738</v>
      </c>
      <c r="BT92" s="2598">
        <v>428.87991649992193</v>
      </c>
      <c r="BU92" s="2598">
        <v>455675.14581914648</v>
      </c>
      <c r="BV92" s="2598">
        <v>467.84324773563662</v>
      </c>
      <c r="BW92" s="2598">
        <v>4061213.0575594543</v>
      </c>
      <c r="BX92" s="2599">
        <v>10626188.861025305</v>
      </c>
    </row>
    <row r="93" spans="30:76" ht="17.25" customHeight="1">
      <c r="AD93" s="1057"/>
      <c r="AE93" s="1058" t="s">
        <v>1041</v>
      </c>
      <c r="AF93" s="1059">
        <f t="shared" si="24"/>
        <v>187555.93768801767</v>
      </c>
      <c r="AG93" s="1060">
        <f t="shared" si="4"/>
        <v>166935.64838438662</v>
      </c>
      <c r="AH93" s="1060">
        <f t="shared" si="5"/>
        <v>135915.16411808599</v>
      </c>
      <c r="AI93" s="1060">
        <f t="shared" si="6"/>
        <v>10502.289120403559</v>
      </c>
      <c r="AJ93" s="1060">
        <f t="shared" si="7"/>
        <v>2578.988307954191</v>
      </c>
      <c r="AK93" s="1060">
        <f t="shared" si="8"/>
        <v>56227.01424200843</v>
      </c>
      <c r="AL93" s="1060">
        <f t="shared" si="9"/>
        <v>66606.872447719812</v>
      </c>
      <c r="AM93" s="1060">
        <f t="shared" si="10"/>
        <v>31020.484266300718</v>
      </c>
      <c r="AN93" s="1060">
        <f t="shared" si="11"/>
        <v>22256.456465740735</v>
      </c>
      <c r="AO93" s="1061">
        <f t="shared" si="12"/>
        <v>5015.1763264554702</v>
      </c>
      <c r="AP93" s="1062">
        <f t="shared" si="13"/>
        <v>1865.9479031387275</v>
      </c>
      <c r="AQ93" s="1060">
        <f t="shared" si="14"/>
        <v>5075.1081155552365</v>
      </c>
      <c r="AR93" s="1060">
        <f t="shared" si="15"/>
        <v>8270.601630417179</v>
      </c>
      <c r="AS93" s="1060">
        <f t="shared" si="16"/>
        <v>1842.0641096840484</v>
      </c>
      <c r="AT93" s="1060">
        <f t="shared" si="17"/>
        <v>187.55838049007434</v>
      </c>
      <c r="AU93" s="1060">
        <f t="shared" si="18"/>
        <v>899.87601712957121</v>
      </c>
      <c r="AV93" s="1060">
        <f t="shared" si="19"/>
        <v>17.68982227073797</v>
      </c>
      <c r="AW93" s="1060">
        <f t="shared" si="20"/>
        <v>237.77458779313474</v>
      </c>
      <c r="AX93" s="1060">
        <f t="shared" si="21"/>
        <v>9.5461647712529505</v>
      </c>
      <c r="AY93" s="1060">
        <f t="shared" si="22"/>
        <v>7599.1412085952797</v>
      </c>
      <c r="AZ93" s="1063">
        <f t="shared" si="23"/>
        <v>20858.063891424168</v>
      </c>
      <c r="BB93" s="3686"/>
      <c r="BC93" s="2995" t="s">
        <v>1041</v>
      </c>
      <c r="BD93" s="2597">
        <v>187555937.68801767</v>
      </c>
      <c r="BE93" s="2598">
        <v>166935648.38438663</v>
      </c>
      <c r="BF93" s="2598">
        <v>135915164.11808598</v>
      </c>
      <c r="BG93" s="2598">
        <v>10502289.120403558</v>
      </c>
      <c r="BH93" s="2598">
        <v>2578988.3079541908</v>
      </c>
      <c r="BI93" s="2598">
        <v>56227014.242008433</v>
      </c>
      <c r="BJ93" s="2598">
        <v>66606872.447719812</v>
      </c>
      <c r="BK93" s="2598">
        <v>31020484.266300719</v>
      </c>
      <c r="BL93" s="2598">
        <v>22256456.465740737</v>
      </c>
      <c r="BM93" s="2598">
        <v>5015176.3264554702</v>
      </c>
      <c r="BN93" s="2598">
        <v>1865947.9031387274</v>
      </c>
      <c r="BO93" s="2598">
        <v>5075108.1155552361</v>
      </c>
      <c r="BP93" s="2598">
        <v>8270601.6304171793</v>
      </c>
      <c r="BQ93" s="2598">
        <v>1842064.1096840485</v>
      </c>
      <c r="BR93" s="2598">
        <v>187558.38049007434</v>
      </c>
      <c r="BS93" s="2598">
        <v>899876.01712957118</v>
      </c>
      <c r="BT93" s="2598">
        <v>17689.822270737972</v>
      </c>
      <c r="BU93" s="2598">
        <v>237774.58779313473</v>
      </c>
      <c r="BV93" s="2598">
        <v>9546.1647712529502</v>
      </c>
      <c r="BW93" s="2598">
        <v>7599141.2085952796</v>
      </c>
      <c r="BX93" s="2599">
        <v>20858063.891424168</v>
      </c>
    </row>
    <row r="94" spans="30:76" ht="17.25" customHeight="1">
      <c r="AD94" s="1057"/>
      <c r="AE94" s="1058" t="s">
        <v>1042</v>
      </c>
      <c r="AF94" s="1059">
        <f t="shared" si="24"/>
        <v>406282.62436349696</v>
      </c>
      <c r="AG94" s="1060">
        <f t="shared" ref="AG94:AG97" si="47">BE94/1000</f>
        <v>374388.16203730553</v>
      </c>
      <c r="AH94" s="1060">
        <f t="shared" ref="AH94:AH97" si="48">BF94/1000</f>
        <v>318517.45123152639</v>
      </c>
      <c r="AI94" s="1060">
        <f t="shared" ref="AI94:AI97" si="49">BG94/1000</f>
        <v>24583.26587743072</v>
      </c>
      <c r="AJ94" s="1060">
        <f t="shared" ref="AJ94:AJ97" si="50">BH94/1000</f>
        <v>12762.432987313712</v>
      </c>
      <c r="AK94" s="1060">
        <f t="shared" ref="AK94:AK97" si="51">BI94/1000</f>
        <v>152943.84807825691</v>
      </c>
      <c r="AL94" s="1060">
        <f t="shared" ref="AL94:AL97" si="52">BJ94/1000</f>
        <v>128227.90428852513</v>
      </c>
      <c r="AM94" s="1060">
        <f t="shared" ref="AM94:AM97" si="53">BK94/1000</f>
        <v>55870.710805778952</v>
      </c>
      <c r="AN94" s="1060">
        <f t="shared" ref="AN94:AN97" si="54">BL94/1000</f>
        <v>41611.491856683308</v>
      </c>
      <c r="AO94" s="1061">
        <f t="shared" ref="AO94:AO97" si="55">BM94/1000</f>
        <v>14357.67590711849</v>
      </c>
      <c r="AP94" s="1062">
        <f t="shared" ref="AP94:AP97" si="56">BN94/1000</f>
        <v>3379.3609542379886</v>
      </c>
      <c r="AQ94" s="1060">
        <f t="shared" ref="AQ94:AQ97" si="57">BO94/1000</f>
        <v>4867.928623272086</v>
      </c>
      <c r="AR94" s="1060">
        <f t="shared" ref="AR94:AR97" si="58">BP94/1000</f>
        <v>15517.558800808501</v>
      </c>
      <c r="AS94" s="1060">
        <f t="shared" ref="AS94:AS97" si="59">BQ94/1000</f>
        <v>2386.1686121842172</v>
      </c>
      <c r="AT94" s="1060">
        <f t="shared" ref="AT94:AT97" si="60">BR94/1000</f>
        <v>1102.7989590620327</v>
      </c>
      <c r="AU94" s="1060">
        <f t="shared" ref="AU94:AU97" si="61">BS94/1000</f>
        <v>2025.235943811359</v>
      </c>
      <c r="AV94" s="1060">
        <f t="shared" ref="AV94:AV97" si="62">BT94/1000</f>
        <v>30.202109735656215</v>
      </c>
      <c r="AW94" s="1060">
        <f t="shared" ref="AW94:AW97" si="63">BU94/1000</f>
        <v>102.40570453357981</v>
      </c>
      <c r="AX94" s="1060">
        <f t="shared" ref="AX94:AX97" si="64">BV94/1000</f>
        <v>138.86522994686408</v>
      </c>
      <c r="AY94" s="1060">
        <f t="shared" ref="AY94:AY97" si="65">BW94/1000</f>
        <v>11962.509961068179</v>
      </c>
      <c r="AZ94" s="1063">
        <f t="shared" ref="AZ94:AZ97" si="66">BX94/1000</f>
        <v>31996.868030725349</v>
      </c>
      <c r="BB94" s="3686"/>
      <c r="BC94" s="2995" t="s">
        <v>1042</v>
      </c>
      <c r="BD94" s="2597">
        <v>406282624.36349696</v>
      </c>
      <c r="BE94" s="2598">
        <v>374388162.03730553</v>
      </c>
      <c r="BF94" s="2598">
        <v>318517451.23152637</v>
      </c>
      <c r="BG94" s="2598">
        <v>24583265.877430718</v>
      </c>
      <c r="BH94" s="2598">
        <v>12762432.987313712</v>
      </c>
      <c r="BI94" s="2598">
        <v>152943848.07825691</v>
      </c>
      <c r="BJ94" s="2598">
        <v>128227904.28852512</v>
      </c>
      <c r="BK94" s="2598">
        <v>55870710.80577895</v>
      </c>
      <c r="BL94" s="2598">
        <v>41611491.856683306</v>
      </c>
      <c r="BM94" s="2598">
        <v>14357675.90711849</v>
      </c>
      <c r="BN94" s="2598">
        <v>3379360.9542379887</v>
      </c>
      <c r="BO94" s="2598">
        <v>4867928.6232720865</v>
      </c>
      <c r="BP94" s="2598">
        <v>15517558.800808502</v>
      </c>
      <c r="BQ94" s="2598">
        <v>2386168.6121842172</v>
      </c>
      <c r="BR94" s="2598">
        <v>1102798.9590620326</v>
      </c>
      <c r="BS94" s="2598">
        <v>2025235.9438113589</v>
      </c>
      <c r="BT94" s="2598">
        <v>30202.109735656217</v>
      </c>
      <c r="BU94" s="2598">
        <v>102405.7045335798</v>
      </c>
      <c r="BV94" s="2598">
        <v>138865.22994686407</v>
      </c>
      <c r="BW94" s="2598">
        <v>11962509.961068179</v>
      </c>
      <c r="BX94" s="2599">
        <v>31996868.030725349</v>
      </c>
    </row>
    <row r="95" spans="30:76" ht="17.25" customHeight="1">
      <c r="AD95" s="1057"/>
      <c r="AE95" s="1058" t="s">
        <v>1043</v>
      </c>
      <c r="AF95" s="1059">
        <f t="shared" ref="AF95:AF97" si="67">BD95/1000</f>
        <v>712186.21450526197</v>
      </c>
      <c r="AG95" s="1060">
        <f t="shared" si="47"/>
        <v>674277.4130366391</v>
      </c>
      <c r="AH95" s="1060">
        <f t="shared" si="48"/>
        <v>581403.11693779414</v>
      </c>
      <c r="AI95" s="1060">
        <f t="shared" si="49"/>
        <v>36934.491590096884</v>
      </c>
      <c r="AJ95" s="1060">
        <f t="shared" si="50"/>
        <v>6867.5892394075418</v>
      </c>
      <c r="AK95" s="1060">
        <f t="shared" si="51"/>
        <v>318798.52462034527</v>
      </c>
      <c r="AL95" s="1060">
        <f t="shared" si="52"/>
        <v>218802.51148794423</v>
      </c>
      <c r="AM95" s="1060">
        <f t="shared" si="53"/>
        <v>92874.296098845181</v>
      </c>
      <c r="AN95" s="1060">
        <f t="shared" si="54"/>
        <v>48224.913275755032</v>
      </c>
      <c r="AO95" s="1061">
        <f t="shared" si="55"/>
        <v>14901.499927064135</v>
      </c>
      <c r="AP95" s="1062">
        <f t="shared" si="56"/>
        <v>5398.7441431931329</v>
      </c>
      <c r="AQ95" s="1060">
        <f t="shared" si="57"/>
        <v>7085.7673111644672</v>
      </c>
      <c r="AR95" s="1060">
        <f t="shared" si="58"/>
        <v>13381.723301934393</v>
      </c>
      <c r="AS95" s="1060">
        <f t="shared" si="59"/>
        <v>5285.0465868134861</v>
      </c>
      <c r="AT95" s="1060">
        <f t="shared" si="60"/>
        <v>2172.1320055854135</v>
      </c>
      <c r="AU95" s="1060">
        <f t="shared" si="61"/>
        <v>13980.826887920064</v>
      </c>
      <c r="AV95" s="1060">
        <f t="shared" si="62"/>
        <v>559.72044259008578</v>
      </c>
      <c r="AW95" s="1060">
        <f t="shared" si="63"/>
        <v>5594.6598208748264</v>
      </c>
      <c r="AX95" s="1060">
        <f t="shared" si="64"/>
        <v>218.27689906128424</v>
      </c>
      <c r="AY95" s="1060">
        <f t="shared" si="65"/>
        <v>24295.898772643905</v>
      </c>
      <c r="AZ95" s="1063">
        <f t="shared" si="66"/>
        <v>43503.461289497995</v>
      </c>
      <c r="BB95" s="3686"/>
      <c r="BC95" s="2995" t="s">
        <v>1043</v>
      </c>
      <c r="BD95" s="2597">
        <v>712186214.50526202</v>
      </c>
      <c r="BE95" s="2598">
        <v>674277413.03663909</v>
      </c>
      <c r="BF95" s="2598">
        <v>581403116.93779409</v>
      </c>
      <c r="BG95" s="2598">
        <v>36934491.590096883</v>
      </c>
      <c r="BH95" s="2598">
        <v>6867589.2394075422</v>
      </c>
      <c r="BI95" s="2598">
        <v>318798524.62034529</v>
      </c>
      <c r="BJ95" s="2598">
        <v>218802511.48794422</v>
      </c>
      <c r="BK95" s="2598">
        <v>92874296.098845184</v>
      </c>
      <c r="BL95" s="2598">
        <v>48224913.275755033</v>
      </c>
      <c r="BM95" s="2598">
        <v>14901499.927064134</v>
      </c>
      <c r="BN95" s="2598">
        <v>5398744.1431931332</v>
      </c>
      <c r="BO95" s="2598">
        <v>7085767.3111644676</v>
      </c>
      <c r="BP95" s="2598">
        <v>13381723.301934393</v>
      </c>
      <c r="BQ95" s="2598">
        <v>5285046.5868134862</v>
      </c>
      <c r="BR95" s="2598">
        <v>2172132.0055854134</v>
      </c>
      <c r="BS95" s="2598">
        <v>13980826.887920065</v>
      </c>
      <c r="BT95" s="2598">
        <v>559720.44259008579</v>
      </c>
      <c r="BU95" s="2598">
        <v>5594659.8208748261</v>
      </c>
      <c r="BV95" s="2598">
        <v>218276.89906128423</v>
      </c>
      <c r="BW95" s="2598">
        <v>24295898.772643905</v>
      </c>
      <c r="BX95" s="2599">
        <v>43503461.289497994</v>
      </c>
    </row>
    <row r="96" spans="30:76" ht="17.25" customHeight="1">
      <c r="AD96" s="1057"/>
      <c r="AE96" s="1058" t="s">
        <v>1044</v>
      </c>
      <c r="AF96" s="1059">
        <f t="shared" si="67"/>
        <v>1752998.2550122975</v>
      </c>
      <c r="AG96" s="1060">
        <f t="shared" si="47"/>
        <v>1666842.2700960035</v>
      </c>
      <c r="AH96" s="1060">
        <f t="shared" si="48"/>
        <v>1442027.5233835136</v>
      </c>
      <c r="AI96" s="1060">
        <f t="shared" si="49"/>
        <v>88823.753484798566</v>
      </c>
      <c r="AJ96" s="1060">
        <f t="shared" si="50"/>
        <v>13650.530694459214</v>
      </c>
      <c r="AK96" s="1060">
        <f t="shared" si="51"/>
        <v>850352.9834091129</v>
      </c>
      <c r="AL96" s="1060">
        <f t="shared" si="52"/>
        <v>489200.25579514302</v>
      </c>
      <c r="AM96" s="1060">
        <f t="shared" si="53"/>
        <v>224814.74671249019</v>
      </c>
      <c r="AN96" s="1060">
        <f t="shared" si="54"/>
        <v>112872.19724736967</v>
      </c>
      <c r="AO96" s="1061">
        <f t="shared" si="55"/>
        <v>34029.65868323735</v>
      </c>
      <c r="AP96" s="1062">
        <f t="shared" si="56"/>
        <v>12819.384508671261</v>
      </c>
      <c r="AQ96" s="1060">
        <f t="shared" si="57"/>
        <v>9759.3216238855821</v>
      </c>
      <c r="AR96" s="1060">
        <f t="shared" si="58"/>
        <v>34994.688558019261</v>
      </c>
      <c r="AS96" s="1060">
        <f t="shared" si="59"/>
        <v>20941.699211027484</v>
      </c>
      <c r="AT96" s="1060">
        <f t="shared" si="60"/>
        <v>327.44466252875196</v>
      </c>
      <c r="AU96" s="1060">
        <f t="shared" si="61"/>
        <v>53068.512673801801</v>
      </c>
      <c r="AV96" s="1060">
        <f t="shared" si="62"/>
        <v>157.23410913377859</v>
      </c>
      <c r="AW96" s="1060">
        <f t="shared" si="63"/>
        <v>4535.1722628269163</v>
      </c>
      <c r="AX96" s="1060">
        <f t="shared" si="64"/>
        <v>130.74042456096456</v>
      </c>
      <c r="AY96" s="1060">
        <f t="shared" si="65"/>
        <v>54050.889994797079</v>
      </c>
      <c r="AZ96" s="1063">
        <f t="shared" si="66"/>
        <v>90691.157179120477</v>
      </c>
      <c r="BB96" s="3686"/>
      <c r="BC96" s="2995" t="s">
        <v>1044</v>
      </c>
      <c r="BD96" s="2597">
        <v>1752998255.0122976</v>
      </c>
      <c r="BE96" s="2598">
        <v>1666842270.0960035</v>
      </c>
      <c r="BF96" s="2598">
        <v>1442027523.3835135</v>
      </c>
      <c r="BG96" s="2598">
        <v>88823753.484798566</v>
      </c>
      <c r="BH96" s="2598">
        <v>13650530.694459215</v>
      </c>
      <c r="BI96" s="2598">
        <v>850352983.40911293</v>
      </c>
      <c r="BJ96" s="2598">
        <v>489200255.79514301</v>
      </c>
      <c r="BK96" s="2598">
        <v>224814746.7124902</v>
      </c>
      <c r="BL96" s="2598">
        <v>112872197.24736966</v>
      </c>
      <c r="BM96" s="2598">
        <v>34029658.683237351</v>
      </c>
      <c r="BN96" s="2598">
        <v>12819384.508671261</v>
      </c>
      <c r="BO96" s="2598">
        <v>9759321.6238855813</v>
      </c>
      <c r="BP96" s="2598">
        <v>34994688.558019258</v>
      </c>
      <c r="BQ96" s="2598">
        <v>20941699.211027484</v>
      </c>
      <c r="BR96" s="2598">
        <v>327444.66252875194</v>
      </c>
      <c r="BS96" s="2598">
        <v>53068512.673801802</v>
      </c>
      <c r="BT96" s="2598">
        <v>157234.10913377858</v>
      </c>
      <c r="BU96" s="2598">
        <v>4535172.2628269158</v>
      </c>
      <c r="BV96" s="2598">
        <v>130740.42456096454</v>
      </c>
      <c r="BW96" s="2598">
        <v>54050889.994797081</v>
      </c>
      <c r="BX96" s="2599">
        <v>90691157.179120481</v>
      </c>
    </row>
    <row r="97" spans="30:76" ht="17.25" customHeight="1" thickBot="1">
      <c r="AD97" s="1065"/>
      <c r="AE97" s="1066" t="s">
        <v>1045</v>
      </c>
      <c r="AF97" s="1067">
        <f t="shared" si="67"/>
        <v>8661545.8069911953</v>
      </c>
      <c r="AG97" s="1068">
        <f t="shared" si="47"/>
        <v>8389673.8043851983</v>
      </c>
      <c r="AH97" s="1068">
        <f t="shared" si="48"/>
        <v>6898998.4413507488</v>
      </c>
      <c r="AI97" s="1068">
        <f t="shared" si="49"/>
        <v>226883.81316465861</v>
      </c>
      <c r="AJ97" s="1068">
        <f t="shared" si="50"/>
        <v>120897.35961684189</v>
      </c>
      <c r="AK97" s="1068">
        <f t="shared" si="51"/>
        <v>4040138.6537556979</v>
      </c>
      <c r="AL97" s="1068">
        <f t="shared" si="52"/>
        <v>2511078.614813549</v>
      </c>
      <c r="AM97" s="1068">
        <f t="shared" si="53"/>
        <v>1490675.3630344511</v>
      </c>
      <c r="AN97" s="1068">
        <f t="shared" si="54"/>
        <v>534468.82613085746</v>
      </c>
      <c r="AO97" s="1069">
        <f t="shared" si="55"/>
        <v>167115.76837218626</v>
      </c>
      <c r="AP97" s="1070">
        <f t="shared" si="56"/>
        <v>110464.31305606682</v>
      </c>
      <c r="AQ97" s="1068">
        <f t="shared" si="57"/>
        <v>32652.970892849422</v>
      </c>
      <c r="AR97" s="1068">
        <f t="shared" si="58"/>
        <v>139372.57618140784</v>
      </c>
      <c r="AS97" s="1068">
        <f t="shared" si="59"/>
        <v>56022.854674432674</v>
      </c>
      <c r="AT97" s="1068">
        <f t="shared" si="60"/>
        <v>28840.342953914569</v>
      </c>
      <c r="AU97" s="1068">
        <f t="shared" si="61"/>
        <v>336652.08335671824</v>
      </c>
      <c r="AV97" s="1068">
        <f t="shared" si="62"/>
        <v>17949.441816634091</v>
      </c>
      <c r="AW97" s="1068">
        <f t="shared" si="63"/>
        <v>104890.08309200399</v>
      </c>
      <c r="AX97" s="1068">
        <f t="shared" si="64"/>
        <v>1167.8300525278032</v>
      </c>
      <c r="AY97" s="1068">
        <f t="shared" si="65"/>
        <v>495547.09858570923</v>
      </c>
      <c r="AZ97" s="1071">
        <f t="shared" si="66"/>
        <v>376762.08569800307</v>
      </c>
      <c r="BB97" s="3698"/>
      <c r="BC97" s="2600" t="s">
        <v>1045</v>
      </c>
      <c r="BD97" s="2601">
        <v>8661545806.9911957</v>
      </c>
      <c r="BE97" s="2602">
        <v>8389673804.3851976</v>
      </c>
      <c r="BF97" s="2602">
        <v>6898998441.350749</v>
      </c>
      <c r="BG97" s="2602">
        <v>226883813.16465861</v>
      </c>
      <c r="BH97" s="2602">
        <v>120897359.61684188</v>
      </c>
      <c r="BI97" s="2602">
        <v>4040138653.7556977</v>
      </c>
      <c r="BJ97" s="2602">
        <v>2511078614.813549</v>
      </c>
      <c r="BK97" s="2602">
        <v>1490675363.0344512</v>
      </c>
      <c r="BL97" s="2602">
        <v>534468826.13085747</v>
      </c>
      <c r="BM97" s="2602">
        <v>167115768.37218624</v>
      </c>
      <c r="BN97" s="2602">
        <v>110464313.05606683</v>
      </c>
      <c r="BO97" s="2602">
        <v>32652970.892849423</v>
      </c>
      <c r="BP97" s="2602">
        <v>139372576.18140784</v>
      </c>
      <c r="BQ97" s="2602">
        <v>56022854.674432673</v>
      </c>
      <c r="BR97" s="2602">
        <v>28840342.953914568</v>
      </c>
      <c r="BS97" s="2602">
        <v>336652083.35671824</v>
      </c>
      <c r="BT97" s="2602">
        <v>17949441.816634092</v>
      </c>
      <c r="BU97" s="2602">
        <v>104890083.09200399</v>
      </c>
      <c r="BV97" s="2602">
        <v>1167830.0525278032</v>
      </c>
      <c r="BW97" s="2602">
        <v>495547098.58570921</v>
      </c>
      <c r="BX97" s="2603">
        <v>376762085.69800305</v>
      </c>
    </row>
    <row r="98" spans="30:76" ht="16.5" thickTop="1"/>
  </sheetData>
  <mergeCells count="122">
    <mergeCell ref="BB88:BB97"/>
    <mergeCell ref="BB52:BC52"/>
    <mergeCell ref="BB53:BC53"/>
    <mergeCell ref="BB54:BC54"/>
    <mergeCell ref="BB55:BC55"/>
    <mergeCell ref="BB56:BB57"/>
    <mergeCell ref="BB58:BB61"/>
    <mergeCell ref="BB62:BB67"/>
    <mergeCell ref="BB68:BB77"/>
    <mergeCell ref="BB78:BB87"/>
    <mergeCell ref="BB28:BC29"/>
    <mergeCell ref="BB30:BB31"/>
    <mergeCell ref="BB32:BC32"/>
    <mergeCell ref="BB33:BC33"/>
    <mergeCell ref="BB34:BC34"/>
    <mergeCell ref="BB35:BC35"/>
    <mergeCell ref="BB36:BC36"/>
    <mergeCell ref="BB37:BC37"/>
    <mergeCell ref="BB38:BC38"/>
    <mergeCell ref="BB39:BC39"/>
    <mergeCell ref="BB40:BC40"/>
    <mergeCell ref="BB41:BC41"/>
    <mergeCell ref="BB42:BC42"/>
    <mergeCell ref="BB43:BC43"/>
    <mergeCell ref="BB44:BC44"/>
    <mergeCell ref="BB45:BC45"/>
    <mergeCell ref="BB46:BC46"/>
    <mergeCell ref="BB47:BC47"/>
    <mergeCell ref="BB48:BC48"/>
    <mergeCell ref="BB49:BC49"/>
    <mergeCell ref="BB50:BC50"/>
    <mergeCell ref="BB51:BC51"/>
    <mergeCell ref="AC3:AC5"/>
    <mergeCell ref="K4:K5"/>
    <mergeCell ref="L4:L5"/>
    <mergeCell ref="M4:N4"/>
    <mergeCell ref="S4:W4"/>
    <mergeCell ref="O6:Q6"/>
    <mergeCell ref="Y4:Y5"/>
    <mergeCell ref="X4:X5"/>
    <mergeCell ref="A1:H1"/>
    <mergeCell ref="I1:N1"/>
    <mergeCell ref="P1:W1"/>
    <mergeCell ref="A3:C5"/>
    <mergeCell ref="E3:E5"/>
    <mergeCell ref="F3:F5"/>
    <mergeCell ref="L3:N3"/>
    <mergeCell ref="O3:Q5"/>
    <mergeCell ref="S3:AB3"/>
    <mergeCell ref="G4:G5"/>
    <mergeCell ref="H4:H5"/>
    <mergeCell ref="I4:I5"/>
    <mergeCell ref="Z4:Z5"/>
    <mergeCell ref="AA4:AA5"/>
    <mergeCell ref="AB4:AB5"/>
    <mergeCell ref="J4:J5"/>
    <mergeCell ref="G3:H3"/>
    <mergeCell ref="I3:K3"/>
    <mergeCell ref="A11:C11"/>
    <mergeCell ref="O11:Q11"/>
    <mergeCell ref="A8:C8"/>
    <mergeCell ref="O8:Q8"/>
    <mergeCell ref="A9:C9"/>
    <mergeCell ref="O9:Q9"/>
    <mergeCell ref="A6:C6"/>
    <mergeCell ref="A10:C10"/>
    <mergeCell ref="O10:Q10"/>
    <mergeCell ref="A7:C7"/>
    <mergeCell ref="O7:Q7"/>
    <mergeCell ref="A15:C15"/>
    <mergeCell ref="O15:Q15"/>
    <mergeCell ref="A16:C16"/>
    <mergeCell ref="O16:Q16"/>
    <mergeCell ref="A17:C17"/>
    <mergeCell ref="O17:Q17"/>
    <mergeCell ref="A12:C12"/>
    <mergeCell ref="O12:Q12"/>
    <mergeCell ref="A13:C13"/>
    <mergeCell ref="O13:Q13"/>
    <mergeCell ref="A14:C14"/>
    <mergeCell ref="O14:Q14"/>
    <mergeCell ref="A21:C21"/>
    <mergeCell ref="O21:Q21"/>
    <mergeCell ref="A22:D22"/>
    <mergeCell ref="A23:D23"/>
    <mergeCell ref="A24:D24"/>
    <mergeCell ref="O22:R22"/>
    <mergeCell ref="O23:R23"/>
    <mergeCell ref="O24:R24"/>
    <mergeCell ref="A18:C18"/>
    <mergeCell ref="O18:Q18"/>
    <mergeCell ref="A19:C19"/>
    <mergeCell ref="O19:Q19"/>
    <mergeCell ref="A20:C20"/>
    <mergeCell ref="O20:Q20"/>
    <mergeCell ref="A32:C32"/>
    <mergeCell ref="O32:Q32"/>
    <mergeCell ref="A38:C38"/>
    <mergeCell ref="O38:Q38"/>
    <mergeCell ref="A39:B39"/>
    <mergeCell ref="O39:P39"/>
    <mergeCell ref="A29:C29"/>
    <mergeCell ref="O29:Q29"/>
    <mergeCell ref="A25:D25"/>
    <mergeCell ref="A26:D26"/>
    <mergeCell ref="O25:R25"/>
    <mergeCell ref="O26:R26"/>
    <mergeCell ref="A27:D27"/>
    <mergeCell ref="O27:R27"/>
    <mergeCell ref="A28:D28"/>
    <mergeCell ref="O28:R28"/>
    <mergeCell ref="X60:AC60"/>
    <mergeCell ref="A53:B53"/>
    <mergeCell ref="O53:P53"/>
    <mergeCell ref="O60:W60"/>
    <mergeCell ref="A54:C54"/>
    <mergeCell ref="O54:Q54"/>
    <mergeCell ref="A55:B55"/>
    <mergeCell ref="O55:P55"/>
    <mergeCell ref="A59:B59"/>
    <mergeCell ref="O59:P59"/>
    <mergeCell ref="A60:H60"/>
  </mergeCells>
  <phoneticPr fontId="6"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3" manualBreakCount="3">
    <brk id="8" max="58" man="1"/>
    <brk id="14" max="58" man="1"/>
    <brk id="23" max="58"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03"/>
  <sheetViews>
    <sheetView view="pageBreakPreview" topLeftCell="O1" zoomScaleNormal="50" zoomScaleSheetLayoutView="100" workbookViewId="0">
      <selection activeCell="AC34" sqref="AC34"/>
    </sheetView>
  </sheetViews>
  <sheetFormatPr defaultColWidth="9.140625" defaultRowHeight="15.75"/>
  <cols>
    <col min="1" max="1" width="2.28515625" style="1208" customWidth="1"/>
    <col min="2" max="2" width="18.7109375" style="1208" customWidth="1"/>
    <col min="3" max="3" width="2.28515625" style="1208" customWidth="1"/>
    <col min="4" max="4" width="1.7109375" style="1209" customWidth="1"/>
    <col min="5" max="6" width="6.28515625" style="1030" customWidth="1"/>
    <col min="7" max="7" width="5.42578125" style="1030" customWidth="1"/>
    <col min="8" max="8" width="6.28515625" style="1030" customWidth="1"/>
    <col min="9" max="30" width="4.85546875" style="1030" customWidth="1"/>
    <col min="31" max="31" width="4.85546875" style="790" customWidth="1"/>
    <col min="32" max="38" width="4.85546875" style="1030" customWidth="1"/>
    <col min="39" max="40" width="9.140625" style="1030"/>
    <col min="41" max="75" width="9.140625" style="1030" customWidth="1"/>
    <col min="76" max="16384" width="9.140625" style="1030"/>
  </cols>
  <sheetData>
    <row r="1" spans="1:77" s="1154" customFormat="1" ht="35.1" customHeight="1">
      <c r="A1" s="3121" t="s">
        <v>346</v>
      </c>
      <c r="B1" s="3121"/>
      <c r="C1" s="3121"/>
      <c r="D1" s="3121"/>
      <c r="E1" s="3121"/>
      <c r="F1" s="3121"/>
      <c r="G1" s="3121"/>
      <c r="H1" s="3121"/>
      <c r="I1" s="3121"/>
      <c r="J1" s="3121"/>
      <c r="K1" s="3121"/>
      <c r="L1" s="3121"/>
      <c r="M1" s="3121"/>
      <c r="N1" s="3121"/>
      <c r="O1" s="3121"/>
      <c r="P1" s="3121"/>
      <c r="Q1" s="3121"/>
      <c r="R1" s="3121"/>
      <c r="S1" s="1152" t="s">
        <v>874</v>
      </c>
      <c r="T1" s="1155"/>
      <c r="U1" s="1155"/>
      <c r="V1" s="1155"/>
      <c r="W1" s="1155"/>
      <c r="X1" s="1155"/>
      <c r="Y1" s="1155"/>
      <c r="Z1" s="1155"/>
      <c r="AA1" s="1155"/>
      <c r="AB1" s="1155"/>
      <c r="AC1" s="1155"/>
      <c r="AD1" s="1155"/>
      <c r="AE1" s="1155"/>
      <c r="AF1" s="1155"/>
      <c r="AG1" s="1155"/>
      <c r="AH1" s="1155"/>
      <c r="AI1" s="1155"/>
      <c r="AJ1" s="1269"/>
      <c r="AK1" s="1269"/>
      <c r="AL1" s="1269"/>
    </row>
    <row r="2" spans="1:77" ht="15" customHeight="1" thickBot="1">
      <c r="A2" s="1030"/>
      <c r="B2" s="1158"/>
      <c r="C2" s="1158"/>
      <c r="D2" s="1159"/>
      <c r="E2" s="1160"/>
      <c r="F2" s="1160"/>
      <c r="G2" s="1160"/>
      <c r="H2" s="1160"/>
      <c r="I2" s="1160"/>
      <c r="J2" s="1160"/>
      <c r="K2" s="1160"/>
      <c r="L2" s="1160"/>
      <c r="M2" s="1160"/>
      <c r="N2" s="1160"/>
      <c r="O2" s="1160"/>
      <c r="P2" s="1160"/>
      <c r="Q2" s="1160"/>
      <c r="R2" s="1160"/>
      <c r="S2" s="1160"/>
      <c r="T2" s="1160"/>
      <c r="U2" s="1160"/>
      <c r="V2" s="1160"/>
      <c r="W2" s="1160"/>
      <c r="X2" s="1160"/>
      <c r="Y2" s="1160"/>
      <c r="Z2" s="1160"/>
      <c r="AA2" s="1160"/>
      <c r="AB2" s="1160"/>
      <c r="AC2" s="1160"/>
      <c r="AD2" s="1160"/>
      <c r="AE2" s="1160"/>
      <c r="AF2" s="1160"/>
      <c r="AG2" s="1160"/>
      <c r="AH2" s="1160"/>
      <c r="AI2" s="1161"/>
      <c r="AJ2" s="1161"/>
      <c r="AK2" s="1161"/>
      <c r="AL2" s="1161" t="s">
        <v>36</v>
      </c>
    </row>
    <row r="3" spans="1:77" s="1165" customFormat="1" ht="15" customHeight="1">
      <c r="A3" s="3081" t="s">
        <v>1506</v>
      </c>
      <c r="B3" s="3081"/>
      <c r="C3" s="3081"/>
      <c r="D3" s="1162"/>
      <c r="E3" s="3155" t="s">
        <v>870</v>
      </c>
      <c r="F3" s="3156"/>
      <c r="G3" s="3157"/>
      <c r="H3" s="1163"/>
      <c r="I3" s="1164"/>
      <c r="J3" s="1231"/>
      <c r="N3" s="3145"/>
      <c r="O3" s="3145"/>
      <c r="Q3" s="3145" t="s">
        <v>873</v>
      </c>
      <c r="R3" s="3145"/>
      <c r="S3" s="1166" t="s">
        <v>314</v>
      </c>
      <c r="T3" s="1166"/>
      <c r="U3" s="1166"/>
      <c r="Z3" s="1167"/>
      <c r="AA3" s="1167"/>
      <c r="AB3" s="1167"/>
      <c r="AC3" s="1167"/>
      <c r="AD3" s="1167"/>
      <c r="AE3" s="1166"/>
      <c r="AF3" s="1166"/>
      <c r="AG3" s="1166"/>
      <c r="AH3" s="1166"/>
      <c r="AI3" s="1168"/>
      <c r="AJ3" s="3156" t="s">
        <v>872</v>
      </c>
      <c r="AK3" s="3156"/>
      <c r="AL3" s="3156"/>
      <c r="AM3" s="1169"/>
      <c r="AT3" s="1170"/>
    </row>
    <row r="4" spans="1:77" s="1165" customFormat="1" ht="15" customHeight="1">
      <c r="A4" s="3082"/>
      <c r="B4" s="3082"/>
      <c r="C4" s="3082"/>
      <c r="D4" s="1171"/>
      <c r="E4" s="3158"/>
      <c r="F4" s="3159"/>
      <c r="G4" s="3160"/>
      <c r="H4" s="3146" t="s">
        <v>979</v>
      </c>
      <c r="J4" s="1173"/>
      <c r="K4" s="1172"/>
      <c r="L4" s="1172"/>
      <c r="M4" s="1172"/>
      <c r="N4" s="1172"/>
      <c r="O4" s="1173"/>
      <c r="P4" s="1172"/>
      <c r="Q4" s="1172"/>
      <c r="R4" s="1173" t="s">
        <v>344</v>
      </c>
      <c r="S4" s="1172" t="s">
        <v>343</v>
      </c>
      <c r="T4" s="1172"/>
      <c r="U4" s="1172"/>
      <c r="V4" s="1172"/>
      <c r="W4" s="1172"/>
      <c r="X4" s="1215"/>
      <c r="Y4" s="3146" t="s">
        <v>977</v>
      </c>
      <c r="Z4" s="3164" t="s">
        <v>866</v>
      </c>
      <c r="AA4" s="3164"/>
      <c r="AB4" s="3164"/>
      <c r="AC4" s="3164"/>
      <c r="AD4" s="3164"/>
      <c r="AE4" s="3164"/>
      <c r="AF4" s="3164"/>
      <c r="AG4" s="3164"/>
      <c r="AH4" s="3164"/>
      <c r="AI4" s="3165"/>
      <c r="AJ4" s="3159"/>
      <c r="AK4" s="3162"/>
      <c r="AL4" s="3162"/>
      <c r="AM4" s="1169"/>
      <c r="AT4" s="1170"/>
    </row>
    <row r="5" spans="1:77" s="1165" customFormat="1" ht="15" customHeight="1">
      <c r="A5" s="3082"/>
      <c r="B5" s="3082"/>
      <c r="C5" s="3082"/>
      <c r="D5" s="1171"/>
      <c r="E5" s="1270"/>
      <c r="F5" s="3151" t="s">
        <v>856</v>
      </c>
      <c r="G5" s="3151" t="s">
        <v>857</v>
      </c>
      <c r="H5" s="3158"/>
      <c r="I5" s="3146" t="s">
        <v>859</v>
      </c>
      <c r="J5" s="3147"/>
      <c r="K5" s="3148"/>
      <c r="L5" s="1216"/>
      <c r="M5" s="1217"/>
      <c r="N5" s="1217"/>
      <c r="O5" s="3144" t="s">
        <v>858</v>
      </c>
      <c r="P5" s="3144"/>
      <c r="Q5" s="3144"/>
      <c r="R5" s="3144"/>
      <c r="S5" s="3142" t="s">
        <v>351</v>
      </c>
      <c r="T5" s="3142"/>
      <c r="U5" s="3143"/>
      <c r="V5" s="3146" t="s">
        <v>1383</v>
      </c>
      <c r="W5" s="3149"/>
      <c r="X5" s="3150"/>
      <c r="Y5" s="3158"/>
      <c r="Z5" s="3146" t="s">
        <v>1382</v>
      </c>
      <c r="AA5" s="3149"/>
      <c r="AB5" s="3150"/>
      <c r="AC5" s="3146" t="s">
        <v>1307</v>
      </c>
      <c r="AD5" s="3147"/>
      <c r="AE5" s="3147"/>
      <c r="AF5" s="3147"/>
      <c r="AG5" s="3147"/>
      <c r="AH5" s="3147"/>
      <c r="AI5" s="3148"/>
      <c r="AJ5" s="3154"/>
      <c r="AK5" s="3152" t="s">
        <v>861</v>
      </c>
      <c r="AL5" s="3146" t="s">
        <v>871</v>
      </c>
      <c r="AM5" s="1169"/>
    </row>
    <row r="6" spans="1:77" s="1165" customFormat="1" ht="15" customHeight="1" thickBot="1">
      <c r="A6" s="3082"/>
      <c r="B6" s="3082"/>
      <c r="C6" s="3082"/>
      <c r="D6" s="1171"/>
      <c r="E6" s="1270"/>
      <c r="F6" s="3151"/>
      <c r="G6" s="3151"/>
      <c r="H6" s="3158"/>
      <c r="I6" s="3154" t="s">
        <v>47</v>
      </c>
      <c r="J6" s="3152" t="s">
        <v>856</v>
      </c>
      <c r="K6" s="3152" t="s">
        <v>857</v>
      </c>
      <c r="L6" s="3158" t="s">
        <v>978</v>
      </c>
      <c r="M6" s="3152" t="s">
        <v>705</v>
      </c>
      <c r="N6" s="3151"/>
      <c r="O6" s="3151"/>
      <c r="P6" s="3146" t="s">
        <v>863</v>
      </c>
      <c r="Q6" s="3147"/>
      <c r="R6" s="3148"/>
      <c r="S6" s="3147" t="s">
        <v>864</v>
      </c>
      <c r="T6" s="3149"/>
      <c r="U6" s="3150"/>
      <c r="V6" s="3154" t="s">
        <v>47</v>
      </c>
      <c r="W6" s="3152" t="s">
        <v>856</v>
      </c>
      <c r="X6" s="3152" t="s">
        <v>857</v>
      </c>
      <c r="Y6" s="3158"/>
      <c r="Z6" s="3154" t="s">
        <v>981</v>
      </c>
      <c r="AA6" s="3152" t="s">
        <v>861</v>
      </c>
      <c r="AB6" s="3148" t="s">
        <v>862</v>
      </c>
      <c r="AC6" s="3154" t="s">
        <v>137</v>
      </c>
      <c r="AD6" s="3166" t="s">
        <v>868</v>
      </c>
      <c r="AE6" s="3149"/>
      <c r="AF6" s="3150"/>
      <c r="AG6" s="3166" t="s">
        <v>869</v>
      </c>
      <c r="AH6" s="3149"/>
      <c r="AI6" s="3150"/>
      <c r="AJ6" s="3154"/>
      <c r="AK6" s="3154"/>
      <c r="AL6" s="3158"/>
      <c r="AM6" s="1169"/>
    </row>
    <row r="7" spans="1:77" s="1165" customFormat="1" ht="31.5" customHeight="1" thickTop="1">
      <c r="A7" s="3083"/>
      <c r="B7" s="3083"/>
      <c r="C7" s="3083"/>
      <c r="D7" s="1174"/>
      <c r="E7" s="1271"/>
      <c r="F7" s="3151"/>
      <c r="G7" s="3151"/>
      <c r="H7" s="3161"/>
      <c r="I7" s="3153"/>
      <c r="J7" s="3153"/>
      <c r="K7" s="3153"/>
      <c r="L7" s="3161"/>
      <c r="M7" s="1272" t="s">
        <v>860</v>
      </c>
      <c r="N7" s="1273" t="s">
        <v>861</v>
      </c>
      <c r="O7" s="1273" t="s">
        <v>862</v>
      </c>
      <c r="P7" s="1272" t="s">
        <v>980</v>
      </c>
      <c r="Q7" s="1273" t="s">
        <v>861</v>
      </c>
      <c r="R7" s="1273" t="s">
        <v>862</v>
      </c>
      <c r="S7" s="1174" t="s">
        <v>47</v>
      </c>
      <c r="T7" s="1273" t="s">
        <v>861</v>
      </c>
      <c r="U7" s="1273" t="s">
        <v>862</v>
      </c>
      <c r="V7" s="3153"/>
      <c r="W7" s="3153"/>
      <c r="X7" s="3153"/>
      <c r="Y7" s="3161"/>
      <c r="Z7" s="3153"/>
      <c r="AA7" s="3153"/>
      <c r="AB7" s="3163"/>
      <c r="AC7" s="3153"/>
      <c r="AD7" s="2841" t="s">
        <v>47</v>
      </c>
      <c r="AE7" s="2841" t="s">
        <v>861</v>
      </c>
      <c r="AF7" s="2841" t="s">
        <v>862</v>
      </c>
      <c r="AG7" s="2841" t="s">
        <v>47</v>
      </c>
      <c r="AH7" s="2841" t="s">
        <v>861</v>
      </c>
      <c r="AI7" s="2841" t="s">
        <v>862</v>
      </c>
      <c r="AJ7" s="3153"/>
      <c r="AK7" s="3153"/>
      <c r="AL7" s="3161"/>
      <c r="AM7" s="1169"/>
      <c r="AP7" s="1847" t="str">
        <f>AP33</f>
        <v>員工人數合計119(計)</v>
      </c>
      <c r="AQ7" s="1847" t="str">
        <f t="shared" ref="AQ7:BY7" si="0">AQ33</f>
        <v>員工人數合計119(男)</v>
      </c>
      <c r="AR7" s="1847" t="str">
        <f t="shared" si="0"/>
        <v>員工人數合計119(女)</v>
      </c>
      <c r="AS7" s="1847" t="str">
        <f t="shared" si="0"/>
        <v>職員</v>
      </c>
      <c r="AT7" s="1847" t="str">
        <f t="shared" si="0"/>
        <v>B110_1</v>
      </c>
      <c r="AU7" s="1847" t="str">
        <f t="shared" si="0"/>
        <v>B110_2</v>
      </c>
      <c r="AV7" s="1847" t="str">
        <f t="shared" si="0"/>
        <v>B110_3</v>
      </c>
      <c r="AW7" s="1847" t="str">
        <f t="shared" si="0"/>
        <v>專門技術人員</v>
      </c>
      <c r="AX7" s="1847" t="str">
        <f t="shared" si="0"/>
        <v>B111_1</v>
      </c>
      <c r="AY7" s="1847" t="str">
        <f t="shared" si="0"/>
        <v>B111_2</v>
      </c>
      <c r="AZ7" s="1847" t="str">
        <f t="shared" si="0"/>
        <v>B111_3</v>
      </c>
      <c r="BA7" s="1847" t="str">
        <f t="shared" si="0"/>
        <v>B112_1</v>
      </c>
      <c r="BB7" s="1847" t="str">
        <f t="shared" si="0"/>
        <v>B112_2</v>
      </c>
      <c r="BC7" s="1847" t="str">
        <f t="shared" si="0"/>
        <v>B112_3</v>
      </c>
      <c r="BD7" s="1847" t="str">
        <f t="shared" si="0"/>
        <v>B113_1</v>
      </c>
      <c r="BE7" s="1847" t="str">
        <f t="shared" si="0"/>
        <v>B113_2</v>
      </c>
      <c r="BF7" s="1847" t="str">
        <f t="shared" si="0"/>
        <v>B113_3</v>
      </c>
      <c r="BG7" s="1847" t="str">
        <f t="shared" si="0"/>
        <v>B114_1</v>
      </c>
      <c r="BH7" s="1847" t="str">
        <f t="shared" si="0"/>
        <v>B114_2</v>
      </c>
      <c r="BI7" s="1847" t="str">
        <f t="shared" si="0"/>
        <v>B114_3</v>
      </c>
      <c r="BJ7" s="1847" t="str">
        <f t="shared" si="0"/>
        <v>工員</v>
      </c>
      <c r="BK7" s="1847" t="str">
        <f t="shared" si="0"/>
        <v>B115_1</v>
      </c>
      <c r="BL7" s="1847" t="str">
        <f t="shared" si="0"/>
        <v>B115_2</v>
      </c>
      <c r="BM7" s="1847" t="str">
        <f t="shared" si="0"/>
        <v>B115_3</v>
      </c>
      <c r="BN7" s="1847" t="str">
        <f t="shared" si="0"/>
        <v>基層勞工員工</v>
      </c>
      <c r="BO7" s="1847" t="str">
        <f t="shared" si="0"/>
        <v>B116_1</v>
      </c>
      <c r="BP7" s="1847" t="str">
        <f t="shared" si="0"/>
        <v>B116_2</v>
      </c>
      <c r="BQ7" s="1847" t="str">
        <f t="shared" si="0"/>
        <v>B116_3</v>
      </c>
      <c r="BR7" s="1847" t="str">
        <f t="shared" si="0"/>
        <v>B117_1</v>
      </c>
      <c r="BS7" s="1847" t="str">
        <f t="shared" si="0"/>
        <v>B117_2</v>
      </c>
      <c r="BT7" s="1847" t="str">
        <f t="shared" si="0"/>
        <v>B117_3</v>
      </c>
      <c r="BU7" s="1847" t="str">
        <f t="shared" si="0"/>
        <v>自營作業者及無酬家屬工作者員工人數118(計)</v>
      </c>
      <c r="BV7" s="1847" t="str">
        <f t="shared" si="0"/>
        <v>自營作業者及無酬家屬工作者員工人數118(男)</v>
      </c>
      <c r="BW7" s="1847" t="str">
        <f t="shared" si="0"/>
        <v>自營作業者及無酬家屬工作者員工人數118(女)</v>
      </c>
      <c r="BX7" s="1847" t="str">
        <f t="shared" si="0"/>
        <v>B201使用土地面積(平方公尺)</v>
      </c>
      <c r="BY7" s="1847" t="str">
        <f t="shared" si="0"/>
        <v>B202使用樓地板面積(平方公尺)</v>
      </c>
    </row>
    <row r="8" spans="1:77" s="1182" customFormat="1" ht="12.75" hidden="1" customHeight="1">
      <c r="A8" s="3077" t="s">
        <v>2540</v>
      </c>
      <c r="B8" s="3077"/>
      <c r="C8" s="3077"/>
      <c r="D8" s="1176"/>
      <c r="E8" s="1177">
        <v>299953</v>
      </c>
      <c r="F8" s="1178"/>
      <c r="G8" s="1178"/>
      <c r="H8" s="1178"/>
      <c r="I8" s="1178">
        <v>37490</v>
      </c>
      <c r="J8" s="1178"/>
      <c r="K8" s="1178"/>
      <c r="L8" s="1178"/>
      <c r="M8" s="1178"/>
      <c r="N8" s="1178"/>
      <c r="O8" s="1178"/>
      <c r="P8" s="1178"/>
      <c r="Q8" s="1178"/>
      <c r="R8" s="1178"/>
      <c r="S8" s="1178"/>
      <c r="T8" s="1178"/>
      <c r="U8" s="1178"/>
      <c r="V8" s="1178">
        <v>37490</v>
      </c>
      <c r="W8" s="1178"/>
      <c r="X8" s="1178"/>
      <c r="Y8" s="1178"/>
      <c r="Z8" s="1178"/>
      <c r="AA8" s="1178"/>
      <c r="AB8" s="1178"/>
      <c r="AC8" s="226"/>
      <c r="AD8" s="226"/>
      <c r="AE8" s="226"/>
      <c r="AF8" s="226"/>
      <c r="AG8" s="226"/>
      <c r="AH8" s="226"/>
      <c r="AI8" s="226"/>
      <c r="AJ8" s="226"/>
      <c r="AK8" s="226"/>
      <c r="AL8" s="226"/>
      <c r="AM8" s="1181"/>
    </row>
    <row r="9" spans="1:77" s="1182" customFormat="1" ht="12.75" hidden="1" customHeight="1">
      <c r="A9" s="3072" t="s">
        <v>2300</v>
      </c>
      <c r="B9" s="3072"/>
      <c r="C9" s="3072"/>
      <c r="D9" s="1176"/>
      <c r="E9" s="227">
        <v>245028.31251835014</v>
      </c>
      <c r="F9" s="226"/>
      <c r="G9" s="226"/>
      <c r="H9" s="226"/>
      <c r="I9" s="226">
        <v>35483.060334576927</v>
      </c>
      <c r="J9" s="226"/>
      <c r="K9" s="226"/>
      <c r="L9" s="226"/>
      <c r="M9" s="226"/>
      <c r="N9" s="226"/>
      <c r="O9" s="226"/>
      <c r="P9" s="226"/>
      <c r="Q9" s="226"/>
      <c r="R9" s="226"/>
      <c r="S9" s="226"/>
      <c r="T9" s="226"/>
      <c r="U9" s="226"/>
      <c r="V9" s="226">
        <v>35483.060334576927</v>
      </c>
      <c r="W9" s="226"/>
      <c r="X9" s="226"/>
      <c r="Y9" s="226"/>
      <c r="Z9" s="226"/>
      <c r="AA9" s="226"/>
      <c r="AB9" s="226"/>
      <c r="AC9" s="226"/>
      <c r="AD9" s="226"/>
      <c r="AE9" s="226"/>
      <c r="AF9" s="226"/>
      <c r="AG9" s="226"/>
      <c r="AH9" s="226"/>
      <c r="AI9" s="226"/>
      <c r="AJ9" s="226"/>
      <c r="AK9" s="226"/>
      <c r="AL9" s="226"/>
      <c r="AM9" s="1181"/>
    </row>
    <row r="10" spans="1:77" s="1182" customFormat="1" ht="12.75" hidden="1" customHeight="1">
      <c r="A10" s="3072" t="s">
        <v>2321</v>
      </c>
      <c r="B10" s="3072"/>
      <c r="C10" s="3072"/>
      <c r="D10" s="1176"/>
      <c r="E10" s="227">
        <v>227442</v>
      </c>
      <c r="F10" s="226"/>
      <c r="G10" s="226"/>
      <c r="H10" s="226"/>
      <c r="I10" s="226">
        <v>24036.959999997744</v>
      </c>
      <c r="J10" s="226"/>
      <c r="K10" s="226"/>
      <c r="L10" s="226"/>
      <c r="M10" s="226"/>
      <c r="N10" s="226"/>
      <c r="O10" s="226"/>
      <c r="P10" s="226"/>
      <c r="Q10" s="226"/>
      <c r="R10" s="226"/>
      <c r="S10" s="226"/>
      <c r="T10" s="226"/>
      <c r="U10" s="226"/>
      <c r="V10" s="226">
        <v>24036.959999997744</v>
      </c>
      <c r="W10" s="226"/>
      <c r="X10" s="226"/>
      <c r="Y10" s="226"/>
      <c r="Z10" s="226"/>
      <c r="AA10" s="226"/>
      <c r="AB10" s="226"/>
      <c r="AC10" s="226"/>
      <c r="AD10" s="226"/>
      <c r="AE10" s="226"/>
      <c r="AF10" s="226"/>
      <c r="AG10" s="226"/>
      <c r="AH10" s="226"/>
      <c r="AI10" s="226"/>
      <c r="AJ10" s="226"/>
      <c r="AK10" s="226"/>
      <c r="AL10" s="226"/>
      <c r="AM10" s="1181"/>
    </row>
    <row r="11" spans="1:77" s="1182" customFormat="1" ht="12.75" hidden="1" customHeight="1">
      <c r="A11" s="3072" t="s">
        <v>2302</v>
      </c>
      <c r="B11" s="3072"/>
      <c r="C11" s="3072"/>
      <c r="D11" s="1176"/>
      <c r="E11" s="227">
        <v>228813.06455282218</v>
      </c>
      <c r="F11" s="226"/>
      <c r="G11" s="226"/>
      <c r="H11" s="226"/>
      <c r="I11" s="226">
        <v>28234.936240150477</v>
      </c>
      <c r="J11" s="226"/>
      <c r="K11" s="226"/>
      <c r="L11" s="226"/>
      <c r="M11" s="226"/>
      <c r="N11" s="226"/>
      <c r="O11" s="226"/>
      <c r="P11" s="226"/>
      <c r="Q11" s="226"/>
      <c r="R11" s="226"/>
      <c r="S11" s="226"/>
      <c r="T11" s="226"/>
      <c r="U11" s="226"/>
      <c r="V11" s="226">
        <v>28234.936240150477</v>
      </c>
      <c r="W11" s="226"/>
      <c r="X11" s="226"/>
      <c r="Y11" s="226"/>
      <c r="Z11" s="226"/>
      <c r="AA11" s="226"/>
      <c r="AB11" s="226"/>
      <c r="AC11" s="226"/>
      <c r="AD11" s="226"/>
      <c r="AE11" s="226"/>
      <c r="AF11" s="226"/>
      <c r="AG11" s="226"/>
      <c r="AH11" s="226"/>
      <c r="AI11" s="226"/>
      <c r="AJ11" s="226"/>
      <c r="AK11" s="226"/>
      <c r="AL11" s="226"/>
      <c r="AM11" s="1181"/>
    </row>
    <row r="12" spans="1:77" s="1182" customFormat="1" ht="12.75" hidden="1" customHeight="1">
      <c r="A12" s="3072" t="s">
        <v>2359</v>
      </c>
      <c r="B12" s="3072"/>
      <c r="C12" s="3072"/>
      <c r="D12" s="1176"/>
      <c r="E12" s="227">
        <v>228948.67022142731</v>
      </c>
      <c r="F12" s="226"/>
      <c r="G12" s="226"/>
      <c r="H12" s="226"/>
      <c r="I12" s="226">
        <v>34878.675153735967</v>
      </c>
      <c r="J12" s="226"/>
      <c r="K12" s="226"/>
      <c r="L12" s="226"/>
      <c r="M12" s="226"/>
      <c r="N12" s="226"/>
      <c r="O12" s="226"/>
      <c r="P12" s="226"/>
      <c r="Q12" s="226"/>
      <c r="R12" s="226"/>
      <c r="S12" s="226"/>
      <c r="T12" s="226"/>
      <c r="U12" s="226"/>
      <c r="V12" s="226">
        <v>34878.675153735967</v>
      </c>
      <c r="W12" s="226"/>
      <c r="X12" s="226"/>
      <c r="Y12" s="226"/>
      <c r="Z12" s="226"/>
      <c r="AA12" s="226"/>
      <c r="AB12" s="226"/>
      <c r="AC12" s="226"/>
      <c r="AD12" s="226"/>
      <c r="AE12" s="226"/>
      <c r="AF12" s="226"/>
      <c r="AG12" s="226"/>
      <c r="AH12" s="226"/>
      <c r="AI12" s="226"/>
      <c r="AJ12" s="226"/>
      <c r="AK12" s="226"/>
      <c r="AL12" s="226"/>
      <c r="AM12" s="1181"/>
    </row>
    <row r="13" spans="1:77" s="1182" customFormat="1" ht="13.7" hidden="1" customHeight="1">
      <c r="A13" s="3072" t="s">
        <v>2384</v>
      </c>
      <c r="B13" s="3072"/>
      <c r="C13" s="3072"/>
      <c r="D13" s="1176"/>
      <c r="E13" s="227">
        <v>193925.71732453088</v>
      </c>
      <c r="F13" s="226"/>
      <c r="G13" s="226"/>
      <c r="H13" s="226"/>
      <c r="I13" s="642">
        <v>29297.654461531027</v>
      </c>
      <c r="J13" s="642"/>
      <c r="K13" s="642"/>
      <c r="L13" s="642"/>
      <c r="M13" s="642"/>
      <c r="N13" s="642"/>
      <c r="O13" s="642"/>
      <c r="P13" s="642"/>
      <c r="Q13" s="642"/>
      <c r="R13" s="642"/>
      <c r="S13" s="642"/>
      <c r="T13" s="642"/>
      <c r="U13" s="642"/>
      <c r="V13" s="642">
        <v>29297.654461531027</v>
      </c>
      <c r="W13" s="642"/>
      <c r="X13" s="642"/>
      <c r="Y13" s="642"/>
      <c r="Z13" s="642"/>
      <c r="AA13" s="642"/>
      <c r="AB13" s="642"/>
      <c r="AC13" s="642"/>
      <c r="AD13" s="642"/>
      <c r="AE13" s="642"/>
      <c r="AF13" s="642"/>
      <c r="AG13" s="642"/>
      <c r="AH13" s="642"/>
      <c r="AI13" s="642"/>
      <c r="AJ13" s="226"/>
      <c r="AK13" s="226"/>
      <c r="AL13" s="226"/>
      <c r="AM13" s="1181"/>
    </row>
    <row r="14" spans="1:77" s="1182" customFormat="1" ht="0.75" hidden="1" customHeight="1">
      <c r="A14" s="3072" t="s">
        <v>2305</v>
      </c>
      <c r="B14" s="3072"/>
      <c r="C14" s="3072"/>
      <c r="D14" s="1176"/>
      <c r="E14" s="227">
        <v>166140.25630622066</v>
      </c>
      <c r="F14" s="226"/>
      <c r="G14" s="226"/>
      <c r="H14" s="226"/>
      <c r="I14" s="642">
        <v>32255.88805542449</v>
      </c>
      <c r="J14" s="642"/>
      <c r="K14" s="642"/>
      <c r="L14" s="642"/>
      <c r="M14" s="642"/>
      <c r="N14" s="642"/>
      <c r="O14" s="642"/>
      <c r="P14" s="642"/>
      <c r="Q14" s="642"/>
      <c r="R14" s="642"/>
      <c r="S14" s="642"/>
      <c r="T14" s="642"/>
      <c r="U14" s="642"/>
      <c r="V14" s="642">
        <v>32255.88805542449</v>
      </c>
      <c r="W14" s="642"/>
      <c r="X14" s="642"/>
      <c r="Y14" s="642"/>
      <c r="Z14" s="642"/>
      <c r="AA14" s="642"/>
      <c r="AB14" s="642"/>
      <c r="AC14" s="642"/>
      <c r="AD14" s="642"/>
      <c r="AE14" s="642"/>
      <c r="AF14" s="642"/>
      <c r="AG14" s="642"/>
      <c r="AH14" s="642"/>
      <c r="AI14" s="642"/>
      <c r="AJ14" s="226"/>
      <c r="AK14" s="226"/>
      <c r="AL14" s="226"/>
      <c r="AM14" s="1181"/>
    </row>
    <row r="15" spans="1:77" s="1182" customFormat="1" ht="13.7" hidden="1" customHeight="1">
      <c r="A15" s="3072" t="s">
        <v>2362</v>
      </c>
      <c r="B15" s="3072"/>
      <c r="C15" s="3072"/>
      <c r="D15" s="1083"/>
      <c r="E15" s="1183">
        <v>155909.24169496537</v>
      </c>
      <c r="F15" s="644" t="s">
        <v>281</v>
      </c>
      <c r="G15" s="644" t="s">
        <v>281</v>
      </c>
      <c r="H15" s="644"/>
      <c r="I15" s="1183">
        <v>26183.888044999865</v>
      </c>
      <c r="J15" s="1183"/>
      <c r="K15" s="1183"/>
      <c r="L15" s="1183"/>
      <c r="M15" s="1183"/>
      <c r="N15" s="1183"/>
      <c r="O15" s="1183"/>
      <c r="P15" s="1183"/>
      <c r="Q15" s="644" t="s">
        <v>281</v>
      </c>
      <c r="R15" s="644"/>
      <c r="S15" s="644"/>
      <c r="T15" s="644"/>
      <c r="U15" s="644" t="s">
        <v>281</v>
      </c>
      <c r="V15" s="1183">
        <v>26183.888044999865</v>
      </c>
      <c r="W15" s="1183"/>
      <c r="X15" s="1183"/>
      <c r="Y15" s="1183"/>
      <c r="Z15" s="1183"/>
      <c r="AA15" s="1183"/>
      <c r="AB15" s="1183"/>
      <c r="AC15" s="1183"/>
      <c r="AD15" s="1183"/>
      <c r="AE15" s="644" t="s">
        <v>281</v>
      </c>
      <c r="AF15" s="644"/>
      <c r="AG15" s="644"/>
      <c r="AH15" s="644"/>
      <c r="AI15" s="644" t="s">
        <v>281</v>
      </c>
      <c r="AJ15" s="982"/>
      <c r="AK15" s="982"/>
      <c r="AL15" s="982"/>
      <c r="AM15" s="1181"/>
    </row>
    <row r="16" spans="1:77" s="1182" customFormat="1" ht="13.7" hidden="1" customHeight="1">
      <c r="A16" s="3072" t="s">
        <v>2365</v>
      </c>
      <c r="B16" s="3072"/>
      <c r="C16" s="3072"/>
      <c r="D16" s="1083"/>
      <c r="E16" s="1183">
        <v>145594.46687390516</v>
      </c>
      <c r="F16" s="644" t="s">
        <v>281</v>
      </c>
      <c r="G16" s="644" t="s">
        <v>281</v>
      </c>
      <c r="H16" s="644"/>
      <c r="I16" s="1184">
        <v>36044.047107477432</v>
      </c>
      <c r="J16" s="1184"/>
      <c r="K16" s="1184"/>
      <c r="L16" s="1184"/>
      <c r="M16" s="1184"/>
      <c r="N16" s="1184"/>
      <c r="O16" s="1184"/>
      <c r="P16" s="1184"/>
      <c r="Q16" s="644" t="s">
        <v>281</v>
      </c>
      <c r="R16" s="644"/>
      <c r="S16" s="644"/>
      <c r="T16" s="644"/>
      <c r="U16" s="644" t="s">
        <v>281</v>
      </c>
      <c r="V16" s="1184">
        <v>36044.047107477432</v>
      </c>
      <c r="W16" s="1184"/>
      <c r="X16" s="1184"/>
      <c r="Y16" s="1184"/>
      <c r="Z16" s="1184"/>
      <c r="AA16" s="1184"/>
      <c r="AB16" s="1184"/>
      <c r="AC16" s="1184"/>
      <c r="AD16" s="1184"/>
      <c r="AE16" s="644" t="s">
        <v>281</v>
      </c>
      <c r="AF16" s="644"/>
      <c r="AG16" s="644"/>
      <c r="AH16" s="644"/>
      <c r="AI16" s="644" t="s">
        <v>281</v>
      </c>
      <c r="AJ16" s="982"/>
      <c r="AK16" s="982"/>
      <c r="AL16" s="982"/>
      <c r="AM16" s="1181"/>
    </row>
    <row r="17" spans="1:56" s="1182" customFormat="1" ht="13.7" hidden="1" customHeight="1">
      <c r="A17" s="3072" t="s">
        <v>3602</v>
      </c>
      <c r="B17" s="3072"/>
      <c r="C17" s="3072"/>
      <c r="D17" s="1083"/>
      <c r="E17" s="1183">
        <v>138340.60233372761</v>
      </c>
      <c r="F17" s="644" t="s">
        <v>281</v>
      </c>
      <c r="G17" s="644" t="s">
        <v>281</v>
      </c>
      <c r="H17" s="644"/>
      <c r="I17" s="1183">
        <v>32854.434926279362</v>
      </c>
      <c r="J17" s="1183"/>
      <c r="K17" s="1183"/>
      <c r="L17" s="1183"/>
      <c r="M17" s="1183"/>
      <c r="N17" s="1183"/>
      <c r="O17" s="1183"/>
      <c r="P17" s="1183"/>
      <c r="Q17" s="644" t="s">
        <v>281</v>
      </c>
      <c r="R17" s="644"/>
      <c r="S17" s="644"/>
      <c r="T17" s="644"/>
      <c r="U17" s="644" t="s">
        <v>281</v>
      </c>
      <c r="V17" s="1183">
        <v>32854.434926279362</v>
      </c>
      <c r="W17" s="1183"/>
      <c r="X17" s="1183"/>
      <c r="Y17" s="1183"/>
      <c r="Z17" s="1183"/>
      <c r="AA17" s="1183"/>
      <c r="AB17" s="1183"/>
      <c r="AC17" s="1183"/>
      <c r="AD17" s="1183"/>
      <c r="AE17" s="644" t="s">
        <v>281</v>
      </c>
      <c r="AF17" s="644"/>
      <c r="AG17" s="644"/>
      <c r="AH17" s="644"/>
      <c r="AI17" s="644" t="s">
        <v>281</v>
      </c>
      <c r="AJ17" s="982"/>
      <c r="AK17" s="982"/>
      <c r="AL17" s="982"/>
      <c r="AM17" s="1181"/>
    </row>
    <row r="18" spans="1:56" s="1182" customFormat="1" ht="14.25" hidden="1" customHeight="1">
      <c r="A18" s="3072" t="s">
        <v>2693</v>
      </c>
      <c r="B18" s="3072"/>
      <c r="C18" s="3072"/>
      <c r="D18" s="1083"/>
      <c r="E18" s="1185">
        <v>138234.84637123178</v>
      </c>
      <c r="F18" s="644" t="s">
        <v>281</v>
      </c>
      <c r="G18" s="644" t="s">
        <v>281</v>
      </c>
      <c r="H18" s="644"/>
      <c r="I18" s="1183">
        <v>32837.650380455758</v>
      </c>
      <c r="J18" s="1183"/>
      <c r="K18" s="1183"/>
      <c r="L18" s="1183"/>
      <c r="M18" s="1183"/>
      <c r="N18" s="1183"/>
      <c r="O18" s="1183"/>
      <c r="P18" s="1183"/>
      <c r="Q18" s="644" t="s">
        <v>281</v>
      </c>
      <c r="R18" s="644"/>
      <c r="S18" s="644"/>
      <c r="T18" s="644"/>
      <c r="U18" s="644" t="s">
        <v>281</v>
      </c>
      <c r="V18" s="1183">
        <v>32837.650380455758</v>
      </c>
      <c r="W18" s="1183"/>
      <c r="X18" s="1183"/>
      <c r="Y18" s="1183"/>
      <c r="Z18" s="1183"/>
      <c r="AA18" s="1183"/>
      <c r="AB18" s="1183"/>
      <c r="AC18" s="1183"/>
      <c r="AD18" s="1183"/>
      <c r="AE18" s="644" t="s">
        <v>281</v>
      </c>
      <c r="AF18" s="644"/>
      <c r="AG18" s="644"/>
      <c r="AH18" s="644"/>
      <c r="AI18" s="644" t="s">
        <v>281</v>
      </c>
      <c r="AJ18" s="982"/>
      <c r="AK18" s="982"/>
      <c r="AL18" s="982"/>
      <c r="AM18" s="1181"/>
      <c r="BC18" s="1182" t="e">
        <f>#REF!/E18</f>
        <v>#REF!</v>
      </c>
      <c r="BD18" s="1182" t="e">
        <f>BC18/12</f>
        <v>#REF!</v>
      </c>
    </row>
    <row r="19" spans="1:56" s="1182" customFormat="1" ht="15.75" hidden="1" customHeight="1">
      <c r="A19" s="3072" t="s">
        <v>2898</v>
      </c>
      <c r="B19" s="3072"/>
      <c r="C19" s="3072"/>
      <c r="D19" s="1083"/>
      <c r="E19" s="1184">
        <v>148534.99487466394</v>
      </c>
      <c r="F19" s="644" t="s">
        <v>281</v>
      </c>
      <c r="G19" s="644" t="s">
        <v>281</v>
      </c>
      <c r="H19" s="644"/>
      <c r="I19" s="1183">
        <v>36143.985217942514</v>
      </c>
      <c r="J19" s="644" t="s">
        <v>281</v>
      </c>
      <c r="K19" s="644" t="s">
        <v>281</v>
      </c>
      <c r="L19" s="644"/>
      <c r="M19" s="644" t="s">
        <v>281</v>
      </c>
      <c r="N19" s="644" t="s">
        <v>281</v>
      </c>
      <c r="O19" s="644" t="s">
        <v>281</v>
      </c>
      <c r="P19" s="644" t="s">
        <v>281</v>
      </c>
      <c r="Q19" s="644" t="s">
        <v>281</v>
      </c>
      <c r="R19" s="644" t="s">
        <v>281</v>
      </c>
      <c r="S19" s="644"/>
      <c r="T19" s="644" t="s">
        <v>281</v>
      </c>
      <c r="U19" s="644" t="s">
        <v>281</v>
      </c>
      <c r="V19" s="1183">
        <v>29886.464678443583</v>
      </c>
      <c r="W19" s="644" t="s">
        <v>112</v>
      </c>
      <c r="X19" s="644" t="s">
        <v>388</v>
      </c>
      <c r="Y19" s="644"/>
      <c r="Z19" s="644" t="s">
        <v>388</v>
      </c>
      <c r="AA19" s="644"/>
      <c r="AB19" s="644" t="s">
        <v>388</v>
      </c>
      <c r="AC19" s="644" t="s">
        <v>388</v>
      </c>
      <c r="AD19" s="644" t="s">
        <v>112</v>
      </c>
      <c r="AE19" s="644" t="s">
        <v>388</v>
      </c>
      <c r="AF19" s="644" t="s">
        <v>388</v>
      </c>
      <c r="AG19" s="644"/>
      <c r="AH19" s="644" t="s">
        <v>388</v>
      </c>
      <c r="AI19" s="644" t="s">
        <v>388</v>
      </c>
      <c r="AJ19" s="982"/>
      <c r="AK19" s="982"/>
      <c r="AL19" s="982"/>
      <c r="AM19" s="1181"/>
      <c r="BC19" s="1182" t="e">
        <f>#REF!/E19</f>
        <v>#REF!</v>
      </c>
      <c r="BD19" s="1182" t="e">
        <f>BC19/12</f>
        <v>#REF!</v>
      </c>
    </row>
    <row r="20" spans="1:56" s="1182" customFormat="1" ht="15.75" hidden="1" customHeight="1">
      <c r="A20" s="3072" t="s">
        <v>2826</v>
      </c>
      <c r="B20" s="3072"/>
      <c r="C20" s="3072"/>
      <c r="D20" s="1083"/>
      <c r="E20" s="1184">
        <v>159165.50983377962</v>
      </c>
      <c r="F20" s="644" t="s">
        <v>388</v>
      </c>
      <c r="G20" s="644" t="s">
        <v>388</v>
      </c>
      <c r="H20" s="644"/>
      <c r="I20" s="1183">
        <v>24130.375383116003</v>
      </c>
      <c r="J20" s="644" t="s">
        <v>388</v>
      </c>
      <c r="K20" s="644" t="s">
        <v>388</v>
      </c>
      <c r="L20" s="644"/>
      <c r="M20" s="644" t="s">
        <v>388</v>
      </c>
      <c r="N20" s="644" t="s">
        <v>388</v>
      </c>
      <c r="O20" s="644" t="s">
        <v>388</v>
      </c>
      <c r="P20" s="644" t="s">
        <v>388</v>
      </c>
      <c r="Q20" s="644" t="s">
        <v>388</v>
      </c>
      <c r="R20" s="644" t="s">
        <v>388</v>
      </c>
      <c r="S20" s="644"/>
      <c r="T20" s="644" t="s">
        <v>388</v>
      </c>
      <c r="U20" s="644" t="s">
        <v>388</v>
      </c>
      <c r="V20" s="1183">
        <v>21702.780418727059</v>
      </c>
      <c r="W20" s="644" t="s">
        <v>112</v>
      </c>
      <c r="X20" s="644" t="s">
        <v>388</v>
      </c>
      <c r="Y20" s="644"/>
      <c r="Z20" s="644" t="s">
        <v>388</v>
      </c>
      <c r="AA20" s="644"/>
      <c r="AB20" s="644" t="s">
        <v>388</v>
      </c>
      <c r="AC20" s="644" t="s">
        <v>388</v>
      </c>
      <c r="AD20" s="644" t="s">
        <v>112</v>
      </c>
      <c r="AE20" s="644" t="s">
        <v>388</v>
      </c>
      <c r="AF20" s="644" t="s">
        <v>388</v>
      </c>
      <c r="AG20" s="644"/>
      <c r="AH20" s="644" t="s">
        <v>388</v>
      </c>
      <c r="AI20" s="644" t="s">
        <v>388</v>
      </c>
      <c r="AJ20" s="982"/>
      <c r="AK20" s="982"/>
      <c r="AL20" s="982"/>
      <c r="AM20" s="1181"/>
    </row>
    <row r="21" spans="1:56" s="1182" customFormat="1" ht="15.75" hidden="1" customHeight="1">
      <c r="A21" s="3072" t="s">
        <v>2698</v>
      </c>
      <c r="B21" s="3072"/>
      <c r="C21" s="3072"/>
      <c r="D21" s="1083"/>
      <c r="E21" s="1186">
        <v>140111.07516775819</v>
      </c>
      <c r="F21" s="1186">
        <v>108761.0742814828</v>
      </c>
      <c r="G21" s="1186">
        <v>31350.000886275262</v>
      </c>
      <c r="H21" s="1186"/>
      <c r="I21" s="1187">
        <v>32600.239730219186</v>
      </c>
      <c r="J21" s="1186">
        <v>29167.719711512444</v>
      </c>
      <c r="K21" s="1188" t="s">
        <v>388</v>
      </c>
      <c r="L21" s="1188" t="s">
        <v>112</v>
      </c>
      <c r="M21" s="1188" t="s">
        <v>388</v>
      </c>
      <c r="N21" s="1188" t="s">
        <v>388</v>
      </c>
      <c r="O21" s="1188" t="s">
        <v>388</v>
      </c>
      <c r="P21" s="1186">
        <v>3432.5200187067494</v>
      </c>
      <c r="Q21" s="1188" t="s">
        <v>388</v>
      </c>
      <c r="R21" s="1188" t="s">
        <v>388</v>
      </c>
      <c r="S21" s="1188" t="s">
        <v>281</v>
      </c>
      <c r="T21" s="1188" t="s">
        <v>388</v>
      </c>
      <c r="U21" s="1188" t="s">
        <v>388</v>
      </c>
      <c r="V21" s="1187">
        <v>33082.296229559637</v>
      </c>
      <c r="W21" s="1187">
        <v>15740.066361534833</v>
      </c>
      <c r="X21" s="1188" t="s">
        <v>388</v>
      </c>
      <c r="Y21" s="1188"/>
      <c r="Z21" s="1188" t="s">
        <v>388</v>
      </c>
      <c r="AA21" s="1188" t="s">
        <v>281</v>
      </c>
      <c r="AB21" s="1188" t="s">
        <v>388</v>
      </c>
      <c r="AC21" s="1188" t="s">
        <v>388</v>
      </c>
      <c r="AD21" s="1187">
        <v>17342.22986802481</v>
      </c>
      <c r="AE21" s="1188" t="s">
        <v>388</v>
      </c>
      <c r="AF21" s="1188" t="s">
        <v>388</v>
      </c>
      <c r="AG21" s="1188" t="s">
        <v>281</v>
      </c>
      <c r="AH21" s="1188" t="s">
        <v>388</v>
      </c>
      <c r="AI21" s="1188" t="s">
        <v>388</v>
      </c>
      <c r="AJ21" s="1189"/>
      <c r="AK21" s="1189"/>
      <c r="AL21" s="1189"/>
      <c r="AM21" s="1181"/>
    </row>
    <row r="22" spans="1:56" s="1182" customFormat="1" ht="15.75" hidden="1" customHeight="1">
      <c r="A22" s="3072" t="s">
        <v>2699</v>
      </c>
      <c r="B22" s="3072"/>
      <c r="C22" s="3072"/>
      <c r="D22" s="1083"/>
      <c r="E22" s="1186">
        <v>123945.6041718116</v>
      </c>
      <c r="F22" s="1186">
        <v>96355.270638620423</v>
      </c>
      <c r="G22" s="1186">
        <v>27590.333533190998</v>
      </c>
      <c r="H22" s="1186"/>
      <c r="I22" s="1187">
        <v>33082.427888563296</v>
      </c>
      <c r="J22" s="1187">
        <v>29776.207046652322</v>
      </c>
      <c r="K22" s="1188" t="s">
        <v>388</v>
      </c>
      <c r="L22" s="1188" t="s">
        <v>112</v>
      </c>
      <c r="M22" s="1188" t="s">
        <v>388</v>
      </c>
      <c r="N22" s="1188" t="s">
        <v>388</v>
      </c>
      <c r="O22" s="1188" t="s">
        <v>388</v>
      </c>
      <c r="P22" s="1187">
        <v>3306.2208419109734</v>
      </c>
      <c r="Q22" s="1188" t="s">
        <v>388</v>
      </c>
      <c r="R22" s="1188" t="s">
        <v>388</v>
      </c>
      <c r="S22" s="1188" t="s">
        <v>281</v>
      </c>
      <c r="T22" s="1188" t="s">
        <v>388</v>
      </c>
      <c r="U22" s="1188" t="s">
        <v>388</v>
      </c>
      <c r="V22" s="1187">
        <v>33113.970969643662</v>
      </c>
      <c r="W22" s="1187">
        <v>16252.332541638199</v>
      </c>
      <c r="X22" s="1188" t="s">
        <v>388</v>
      </c>
      <c r="Y22" s="1188"/>
      <c r="Z22" s="1188" t="s">
        <v>388</v>
      </c>
      <c r="AA22" s="1188" t="s">
        <v>281</v>
      </c>
      <c r="AB22" s="1188" t="s">
        <v>388</v>
      </c>
      <c r="AC22" s="1188" t="s">
        <v>388</v>
      </c>
      <c r="AD22" s="1187">
        <v>16861.638428005441</v>
      </c>
      <c r="AE22" s="1188" t="s">
        <v>388</v>
      </c>
      <c r="AF22" s="1188" t="s">
        <v>388</v>
      </c>
      <c r="AG22" s="1188" t="s">
        <v>281</v>
      </c>
      <c r="AH22" s="1188" t="s">
        <v>388</v>
      </c>
      <c r="AI22" s="1188" t="s">
        <v>388</v>
      </c>
      <c r="AJ22" s="1189"/>
      <c r="AK22" s="1189"/>
      <c r="AL22" s="1189"/>
      <c r="AM22" s="1181"/>
    </row>
    <row r="23" spans="1:56" s="1182" customFormat="1" ht="15.75" hidden="1" customHeight="1">
      <c r="A23" s="3072" t="s">
        <v>2700</v>
      </c>
      <c r="B23" s="3072"/>
      <c r="C23" s="3072"/>
      <c r="D23" s="1083"/>
      <c r="E23" s="1187">
        <v>129748.91678256127</v>
      </c>
      <c r="F23" s="1187">
        <v>100458.06187200011</v>
      </c>
      <c r="G23" s="1187">
        <v>29290.854910561215</v>
      </c>
      <c r="H23" s="1187"/>
      <c r="I23" s="1187">
        <v>34351.564106684236</v>
      </c>
      <c r="J23" s="1187">
        <v>30675.988261580143</v>
      </c>
      <c r="K23" s="1188" t="s">
        <v>281</v>
      </c>
      <c r="L23" s="1188" t="s">
        <v>112</v>
      </c>
      <c r="M23" s="1188" t="s">
        <v>281</v>
      </c>
      <c r="N23" s="1188" t="s">
        <v>281</v>
      </c>
      <c r="O23" s="1188" t="s">
        <v>281</v>
      </c>
      <c r="P23" s="1189">
        <v>3675.5758451040906</v>
      </c>
      <c r="Q23" s="1188" t="s">
        <v>281</v>
      </c>
      <c r="R23" s="1188" t="s">
        <v>281</v>
      </c>
      <c r="S23" s="1188" t="s">
        <v>281</v>
      </c>
      <c r="T23" s="1188" t="s">
        <v>281</v>
      </c>
      <c r="U23" s="1188" t="s">
        <v>281</v>
      </c>
      <c r="V23" s="1189">
        <v>34030.799470842823</v>
      </c>
      <c r="W23" s="1189">
        <v>16483.941524405644</v>
      </c>
      <c r="X23" s="1188" t="s">
        <v>281</v>
      </c>
      <c r="Y23" s="1188"/>
      <c r="Z23" s="1188" t="s">
        <v>281</v>
      </c>
      <c r="AA23" s="1188" t="s">
        <v>281</v>
      </c>
      <c r="AB23" s="1188" t="s">
        <v>281</v>
      </c>
      <c r="AC23" s="1188" t="s">
        <v>281</v>
      </c>
      <c r="AD23" s="1189">
        <v>17546.857946437238</v>
      </c>
      <c r="AE23" s="1188" t="s">
        <v>281</v>
      </c>
      <c r="AF23" s="1188" t="s">
        <v>281</v>
      </c>
      <c r="AG23" s="1188" t="s">
        <v>281</v>
      </c>
      <c r="AH23" s="1188" t="s">
        <v>281</v>
      </c>
      <c r="AI23" s="1188" t="s">
        <v>281</v>
      </c>
      <c r="AJ23" s="1189"/>
      <c r="AK23" s="1189"/>
      <c r="AL23" s="1189"/>
      <c r="AM23" s="1181"/>
    </row>
    <row r="24" spans="1:56" s="1182" customFormat="1" ht="17.100000000000001" hidden="1" customHeight="1">
      <c r="A24" s="3095" t="s">
        <v>2292</v>
      </c>
      <c r="B24" s="3096"/>
      <c r="C24" s="3096"/>
      <c r="D24" s="3097"/>
      <c r="E24" s="1190">
        <v>130399.44559872786</v>
      </c>
      <c r="F24" s="1190">
        <v>101399.88593268413</v>
      </c>
      <c r="G24" s="1190">
        <v>28999.559666043951</v>
      </c>
      <c r="H24" s="1190"/>
      <c r="I24" s="1190">
        <v>34413.227221651199</v>
      </c>
      <c r="J24" s="1190">
        <v>30753.340979085129</v>
      </c>
      <c r="K24" s="1242"/>
      <c r="L24" s="1191" t="s">
        <v>112</v>
      </c>
      <c r="M24" s="1191" t="s">
        <v>281</v>
      </c>
      <c r="N24" s="1191" t="s">
        <v>281</v>
      </c>
      <c r="O24" s="1191" t="s">
        <v>281</v>
      </c>
      <c r="P24" s="212">
        <v>3659.8862425659786</v>
      </c>
      <c r="Q24" s="1191" t="s">
        <v>281</v>
      </c>
      <c r="R24" s="1191" t="s">
        <v>281</v>
      </c>
      <c r="S24" s="1191" t="s">
        <v>281</v>
      </c>
      <c r="T24" s="1191" t="s">
        <v>281</v>
      </c>
      <c r="U24" s="1191" t="s">
        <v>281</v>
      </c>
      <c r="V24" s="212">
        <v>33781.319954418243</v>
      </c>
      <c r="W24" s="212">
        <v>16414.002091678325</v>
      </c>
      <c r="X24" s="1191" t="s">
        <v>281</v>
      </c>
      <c r="Y24" s="1191"/>
      <c r="Z24" s="1191" t="s">
        <v>281</v>
      </c>
      <c r="AA24" s="1191" t="s">
        <v>281</v>
      </c>
      <c r="AB24" s="1191" t="s">
        <v>281</v>
      </c>
      <c r="AC24" s="1191" t="s">
        <v>281</v>
      </c>
      <c r="AD24" s="212">
        <v>17367.31786273987</v>
      </c>
      <c r="AE24" s="1191" t="s">
        <v>281</v>
      </c>
      <c r="AF24" s="1191" t="s">
        <v>281</v>
      </c>
      <c r="AG24" s="1191" t="s">
        <v>281</v>
      </c>
      <c r="AH24" s="1191" t="s">
        <v>281</v>
      </c>
      <c r="AI24" s="1191" t="s">
        <v>281</v>
      </c>
      <c r="AJ24" s="212"/>
      <c r="AK24" s="212"/>
      <c r="AL24" s="212"/>
      <c r="AM24" s="1181"/>
    </row>
    <row r="25" spans="1:56" s="1182" customFormat="1" ht="17.100000000000001" hidden="1" customHeight="1">
      <c r="A25" s="3095" t="s">
        <v>2315</v>
      </c>
      <c r="B25" s="3096"/>
      <c r="C25" s="3096"/>
      <c r="D25" s="3097"/>
      <c r="E25" s="1190">
        <v>134428.16111243397</v>
      </c>
      <c r="F25" s="1190">
        <v>103546.86898278544</v>
      </c>
      <c r="G25" s="1190">
        <v>30881.292129648624</v>
      </c>
      <c r="H25" s="1190"/>
      <c r="I25" s="1191" t="s">
        <v>281</v>
      </c>
      <c r="J25" s="1191" t="s">
        <v>281</v>
      </c>
      <c r="K25" s="1191" t="s">
        <v>281</v>
      </c>
      <c r="L25" s="1191" t="s">
        <v>281</v>
      </c>
      <c r="M25" s="1191" t="s">
        <v>281</v>
      </c>
      <c r="N25" s="1191" t="s">
        <v>281</v>
      </c>
      <c r="O25" s="1191" t="s">
        <v>281</v>
      </c>
      <c r="P25" s="1191" t="s">
        <v>281</v>
      </c>
      <c r="Q25" s="1191" t="s">
        <v>281</v>
      </c>
      <c r="R25" s="1191" t="s">
        <v>281</v>
      </c>
      <c r="S25" s="1191" t="s">
        <v>281</v>
      </c>
      <c r="T25" s="1191" t="s">
        <v>281</v>
      </c>
      <c r="U25" s="1191" t="s">
        <v>281</v>
      </c>
      <c r="V25" s="1191" t="s">
        <v>281</v>
      </c>
      <c r="W25" s="1191" t="s">
        <v>281</v>
      </c>
      <c r="X25" s="1191" t="s">
        <v>281</v>
      </c>
      <c r="Y25" s="1191"/>
      <c r="Z25" s="1191" t="s">
        <v>281</v>
      </c>
      <c r="AA25" s="1191" t="s">
        <v>281</v>
      </c>
      <c r="AB25" s="1191" t="s">
        <v>281</v>
      </c>
      <c r="AC25" s="1191" t="s">
        <v>281</v>
      </c>
      <c r="AD25" s="1191" t="s">
        <v>281</v>
      </c>
      <c r="AE25" s="1191" t="s">
        <v>281</v>
      </c>
      <c r="AF25" s="1191" t="s">
        <v>281</v>
      </c>
      <c r="AG25" s="1191" t="s">
        <v>281</v>
      </c>
      <c r="AH25" s="1191" t="s">
        <v>281</v>
      </c>
      <c r="AI25" s="1191" t="s">
        <v>281</v>
      </c>
      <c r="AJ25" s="212"/>
      <c r="AK25" s="212"/>
      <c r="AL25" s="212"/>
      <c r="AM25" s="1181"/>
    </row>
    <row r="26" spans="1:56" s="1182" customFormat="1" ht="17.100000000000001" hidden="1" customHeight="1">
      <c r="A26" s="3095" t="s">
        <v>2830</v>
      </c>
      <c r="B26" s="3096"/>
      <c r="C26" s="3096"/>
      <c r="D26" s="3097"/>
      <c r="E26" s="1190">
        <v>133471.69626538767</v>
      </c>
      <c r="F26" s="1190">
        <v>103784.429826194</v>
      </c>
      <c r="G26" s="1190">
        <v>29687.266439194005</v>
      </c>
      <c r="H26" s="1190"/>
      <c r="I26" s="1190">
        <v>36777.200435699982</v>
      </c>
      <c r="J26" s="1190">
        <v>32622.690048071905</v>
      </c>
      <c r="K26" s="1191" t="s">
        <v>281</v>
      </c>
      <c r="L26" s="1191" t="s">
        <v>281</v>
      </c>
      <c r="M26" s="1191" t="s">
        <v>281</v>
      </c>
      <c r="N26" s="1191" t="s">
        <v>281</v>
      </c>
      <c r="O26" s="1191" t="s">
        <v>281</v>
      </c>
      <c r="P26" s="212">
        <v>4154.5103876281082</v>
      </c>
      <c r="Q26" s="1191" t="s">
        <v>281</v>
      </c>
      <c r="R26" s="1191" t="s">
        <v>281</v>
      </c>
      <c r="S26" s="1191" t="s">
        <v>281</v>
      </c>
      <c r="T26" s="1191" t="s">
        <v>281</v>
      </c>
      <c r="U26" s="1191" t="s">
        <v>281</v>
      </c>
      <c r="V26" s="212">
        <v>37221.85817660774</v>
      </c>
      <c r="W26" s="212">
        <v>18723.234325073427</v>
      </c>
      <c r="X26" s="1191" t="s">
        <v>281</v>
      </c>
      <c r="Y26" s="1191"/>
      <c r="Z26" s="1191" t="s">
        <v>281</v>
      </c>
      <c r="AA26" s="1191" t="s">
        <v>281</v>
      </c>
      <c r="AB26" s="1191" t="s">
        <v>281</v>
      </c>
      <c r="AC26" s="1191" t="s">
        <v>281</v>
      </c>
      <c r="AD26" s="212">
        <v>18498.623851534325</v>
      </c>
      <c r="AE26" s="1191" t="s">
        <v>281</v>
      </c>
      <c r="AF26" s="1191" t="s">
        <v>281</v>
      </c>
      <c r="AG26" s="1191" t="s">
        <v>281</v>
      </c>
      <c r="AH26" s="1191" t="s">
        <v>281</v>
      </c>
      <c r="AI26" s="1191" t="s">
        <v>281</v>
      </c>
      <c r="AJ26" s="212"/>
      <c r="AK26" s="212"/>
      <c r="AL26" s="212"/>
      <c r="AM26" s="1181"/>
    </row>
    <row r="27" spans="1:56" s="1182" customFormat="1" ht="17.100000000000001" hidden="1" customHeight="1">
      <c r="A27" s="3095" t="s">
        <v>2832</v>
      </c>
      <c r="B27" s="3096"/>
      <c r="C27" s="3096"/>
      <c r="D27" s="3097"/>
      <c r="E27" s="1190">
        <v>131242.65344171703</v>
      </c>
      <c r="F27" s="1190">
        <v>101362.41762153729</v>
      </c>
      <c r="G27" s="1190">
        <v>29880.235820179703</v>
      </c>
      <c r="H27" s="1190"/>
      <c r="I27" s="1190">
        <v>35738.166060879819</v>
      </c>
      <c r="J27" s="1190">
        <v>31520.722917181229</v>
      </c>
      <c r="K27" s="1190" t="s">
        <v>855</v>
      </c>
      <c r="L27" s="1190">
        <v>6189.6597568765692</v>
      </c>
      <c r="M27" s="1190">
        <v>11456.13340277295</v>
      </c>
      <c r="N27" s="1190">
        <v>11981.805100268384</v>
      </c>
      <c r="O27" s="1190">
        <v>1329.9881353357021</v>
      </c>
      <c r="P27" s="212">
        <v>4217.443143698637</v>
      </c>
      <c r="Q27" s="212">
        <v>146.00364825908406</v>
      </c>
      <c r="R27" s="212">
        <v>1312.5096055855486</v>
      </c>
      <c r="S27" s="212">
        <v>1641.8558302225567</v>
      </c>
      <c r="T27" s="212">
        <v>1066.4417437993507</v>
      </c>
      <c r="U27" s="212">
        <v>50.632315832097888</v>
      </c>
      <c r="V27" s="212">
        <v>36952.056864284896</v>
      </c>
      <c r="W27" s="212">
        <v>18007.42992330237</v>
      </c>
      <c r="X27" s="212">
        <v>299.46391409939594</v>
      </c>
      <c r="Y27" s="212"/>
      <c r="Z27" s="212">
        <v>3358.7463562394632</v>
      </c>
      <c r="AA27" s="212">
        <v>5996.2304408118398</v>
      </c>
      <c r="AB27" s="212">
        <v>7662.7471868962266</v>
      </c>
      <c r="AC27" s="212">
        <v>690.24202525543592</v>
      </c>
      <c r="AD27" s="212">
        <v>18944.626940982682</v>
      </c>
      <c r="AE27" s="212">
        <v>586.4619130306005</v>
      </c>
      <c r="AF27" s="212">
        <v>5038.5874307746826</v>
      </c>
      <c r="AG27" s="212">
        <v>7232.9697450579442</v>
      </c>
      <c r="AH27" s="212">
        <v>5853.1535932033694</v>
      </c>
      <c r="AI27" s="212">
        <v>233.45425891607707</v>
      </c>
      <c r="AJ27" s="212"/>
      <c r="AK27" s="212"/>
      <c r="AL27" s="212"/>
      <c r="AM27" s="1181"/>
    </row>
    <row r="28" spans="1:56" s="1182" customFormat="1" ht="17.100000000000001" hidden="1" customHeight="1">
      <c r="A28" s="3095" t="s">
        <v>2834</v>
      </c>
      <c r="B28" s="3095"/>
      <c r="C28" s="3095"/>
      <c r="D28" s="3100"/>
      <c r="E28" s="1190">
        <v>141368.27721894893</v>
      </c>
      <c r="F28" s="1190">
        <v>110944.81227269485</v>
      </c>
      <c r="G28" s="1190">
        <v>30423.464946254113</v>
      </c>
      <c r="H28" s="1190"/>
      <c r="I28" s="1190">
        <v>40376.421066085597</v>
      </c>
      <c r="J28" s="1190">
        <v>35481.219288156077</v>
      </c>
      <c r="K28" s="1190">
        <v>766.84876545175212</v>
      </c>
      <c r="L28" s="1190">
        <v>7430.4396595193593</v>
      </c>
      <c r="M28" s="1190">
        <v>11876.941514670014</v>
      </c>
      <c r="N28" s="1190">
        <v>14003.729006123716</v>
      </c>
      <c r="O28" s="1190">
        <v>1403.2603423912194</v>
      </c>
      <c r="P28" s="212">
        <v>4895.2017779295138</v>
      </c>
      <c r="Q28" s="212">
        <v>203.90579710144925</v>
      </c>
      <c r="R28" s="212">
        <v>1618.725244026419</v>
      </c>
      <c r="S28" s="212">
        <v>1755.9675311506728</v>
      </c>
      <c r="T28" s="212">
        <v>1287.7909992042919</v>
      </c>
      <c r="U28" s="212">
        <v>28.812206446684453</v>
      </c>
      <c r="V28" s="212">
        <v>37269.232333056541</v>
      </c>
      <c r="W28" s="212">
        <v>18920.560850909438</v>
      </c>
      <c r="X28" s="212">
        <v>421.38736193261479</v>
      </c>
      <c r="Y28" s="212"/>
      <c r="Z28" s="212">
        <v>3049.4091506434647</v>
      </c>
      <c r="AA28" s="212">
        <v>6190.5230020553863</v>
      </c>
      <c r="AB28" s="212">
        <v>8429.8469094916763</v>
      </c>
      <c r="AC28" s="212">
        <v>829.39442678630144</v>
      </c>
      <c r="AD28" s="212">
        <v>18348.671482147132</v>
      </c>
      <c r="AE28" s="212">
        <v>643.92939221555935</v>
      </c>
      <c r="AF28" s="212">
        <v>4959.295271592463</v>
      </c>
      <c r="AG28" s="212">
        <v>6852.5584430575373</v>
      </c>
      <c r="AH28" s="212">
        <v>5701.1728290389619</v>
      </c>
      <c r="AI28" s="212">
        <v>191.71554624257877</v>
      </c>
      <c r="AJ28" s="212"/>
      <c r="AK28" s="212"/>
      <c r="AL28" s="212"/>
      <c r="AM28" s="1181"/>
    </row>
    <row r="29" spans="1:56" s="1182" customFormat="1" ht="18.75" hidden="1" customHeight="1">
      <c r="A29" s="3095" t="s">
        <v>3028</v>
      </c>
      <c r="B29" s="3095"/>
      <c r="C29" s="3095"/>
      <c r="D29" s="3100"/>
      <c r="E29" s="1190">
        <v>138847.41528557913</v>
      </c>
      <c r="F29" s="1190">
        <v>108691.57973497582</v>
      </c>
      <c r="G29" s="1190">
        <v>30155.835550603053</v>
      </c>
      <c r="H29" s="1190"/>
      <c r="I29" s="1190">
        <v>41197.054414681719</v>
      </c>
      <c r="J29" s="1190">
        <v>36038.912502070314</v>
      </c>
      <c r="K29" s="1190">
        <v>983.79901210529624</v>
      </c>
      <c r="L29" s="1190">
        <v>6946.7841732304105</v>
      </c>
      <c r="M29" s="1190">
        <v>11703.358702067888</v>
      </c>
      <c r="N29" s="1190">
        <v>14699.864745677465</v>
      </c>
      <c r="O29" s="1190">
        <v>1705.1058689892645</v>
      </c>
      <c r="P29" s="212">
        <v>5158.1419126114051</v>
      </c>
      <c r="Q29" s="212">
        <v>309.45418184058059</v>
      </c>
      <c r="R29" s="212">
        <v>1768.2635013987331</v>
      </c>
      <c r="S29" s="212">
        <v>1658.7305922706355</v>
      </c>
      <c r="T29" s="212">
        <v>1374.6080998577568</v>
      </c>
      <c r="U29" s="212">
        <v>47.085537243702632</v>
      </c>
      <c r="V29" s="212">
        <v>39327.460588000205</v>
      </c>
      <c r="W29" s="212">
        <v>21666.432123699178</v>
      </c>
      <c r="X29" s="212">
        <v>736.19499679151363</v>
      </c>
      <c r="Y29" s="212"/>
      <c r="Z29" s="212">
        <v>3307.9935318721459</v>
      </c>
      <c r="AA29" s="212">
        <v>6619.8707735134749</v>
      </c>
      <c r="AB29" s="212">
        <v>9979.5479325617016</v>
      </c>
      <c r="AC29" s="212">
        <v>1022.8248889603675</v>
      </c>
      <c r="AD29" s="212">
        <v>17661.028464300958</v>
      </c>
      <c r="AE29" s="212">
        <v>691.05851796347542</v>
      </c>
      <c r="AF29" s="212">
        <v>4751.6715609288749</v>
      </c>
      <c r="AG29" s="212">
        <v>6287.7301288130038</v>
      </c>
      <c r="AH29" s="212">
        <v>5613.9694110910705</v>
      </c>
      <c r="AI29" s="212">
        <v>316.59884550457059</v>
      </c>
      <c r="AJ29" s="212"/>
      <c r="AK29" s="212"/>
      <c r="AL29" s="212"/>
      <c r="AM29" s="1181"/>
    </row>
    <row r="30" spans="1:56" s="1182" customFormat="1" ht="17.100000000000001" customHeight="1">
      <c r="A30" s="3095" t="s">
        <v>2294</v>
      </c>
      <c r="B30" s="3095"/>
      <c r="C30" s="3095"/>
      <c r="D30" s="3100"/>
      <c r="E30" s="2901">
        <v>152607.15691142002</v>
      </c>
      <c r="F30" s="2902">
        <v>114496.84120393</v>
      </c>
      <c r="G30" s="2902">
        <v>38110.315708127506</v>
      </c>
      <c r="H30" s="2902">
        <v>96911.786406693936</v>
      </c>
      <c r="I30" s="1828" t="s">
        <v>431</v>
      </c>
      <c r="J30" s="1828" t="s">
        <v>431</v>
      </c>
      <c r="K30" s="1828" t="s">
        <v>431</v>
      </c>
      <c r="L30" s="1828" t="s">
        <v>431</v>
      </c>
      <c r="M30" s="1828" t="s">
        <v>431</v>
      </c>
      <c r="N30" s="1828" t="s">
        <v>431</v>
      </c>
      <c r="O30" s="1828" t="s">
        <v>431</v>
      </c>
      <c r="P30" s="1828" t="s">
        <v>431</v>
      </c>
      <c r="Q30" s="1828" t="s">
        <v>431</v>
      </c>
      <c r="R30" s="1828" t="s">
        <v>431</v>
      </c>
      <c r="S30" s="1828" t="s">
        <v>431</v>
      </c>
      <c r="T30" s="1828" t="s">
        <v>431</v>
      </c>
      <c r="U30" s="1828" t="s">
        <v>431</v>
      </c>
      <c r="V30" s="1828" t="s">
        <v>431</v>
      </c>
      <c r="W30" s="1828" t="s">
        <v>431</v>
      </c>
      <c r="X30" s="1828" t="s">
        <v>431</v>
      </c>
      <c r="Y30" s="2903">
        <v>50862.369025331122</v>
      </c>
      <c r="Z30" s="1828" t="s">
        <v>431</v>
      </c>
      <c r="AA30" s="1828" t="s">
        <v>431</v>
      </c>
      <c r="AB30" s="1828" t="s">
        <v>431</v>
      </c>
      <c r="AC30" s="1828" t="s">
        <v>431</v>
      </c>
      <c r="AD30" s="1828" t="s">
        <v>431</v>
      </c>
      <c r="AE30" s="1828" t="s">
        <v>431</v>
      </c>
      <c r="AF30" s="1828" t="s">
        <v>431</v>
      </c>
      <c r="AG30" s="1828" t="s">
        <v>431</v>
      </c>
      <c r="AH30" s="1828" t="s">
        <v>431</v>
      </c>
      <c r="AI30" s="1828" t="s">
        <v>431</v>
      </c>
      <c r="AJ30" s="2903">
        <v>4833.0014788746221</v>
      </c>
      <c r="AK30" s="2903">
        <v>3501.9680263942419</v>
      </c>
      <c r="AL30" s="2903">
        <v>1331.0334524803739</v>
      </c>
      <c r="AM30" s="1181"/>
    </row>
    <row r="31" spans="1:56" s="1182" customFormat="1" ht="17.100000000000001" customHeight="1">
      <c r="A31" s="3095" t="s">
        <v>1464</v>
      </c>
      <c r="B31" s="3095"/>
      <c r="C31" s="3095"/>
      <c r="D31" s="3100"/>
      <c r="E31" s="1827">
        <v>146209.3526603998</v>
      </c>
      <c r="F31" s="1827">
        <v>112998.37695169564</v>
      </c>
      <c r="G31" s="1827">
        <v>33210.975708704318</v>
      </c>
      <c r="H31" s="1827">
        <v>102630.66174849079</v>
      </c>
      <c r="I31" s="1828">
        <v>25548.162876907318</v>
      </c>
      <c r="J31" s="1828">
        <v>16974.455212540583</v>
      </c>
      <c r="K31" s="1828">
        <v>8573.7076643666223</v>
      </c>
      <c r="L31" s="1828">
        <v>57702.355363871473</v>
      </c>
      <c r="M31" s="1828">
        <v>13154.607633103036</v>
      </c>
      <c r="N31" s="1828">
        <v>12102.560347835475</v>
      </c>
      <c r="O31" s="1828">
        <v>1052.0472852675634</v>
      </c>
      <c r="P31" s="1828">
        <v>16297.122141336638</v>
      </c>
      <c r="Q31" s="1828">
        <v>15695.986330475571</v>
      </c>
      <c r="R31" s="1828">
        <v>601.13581086105978</v>
      </c>
      <c r="S31" s="1828">
        <v>28250.625589431831</v>
      </c>
      <c r="T31" s="1828">
        <v>23879.096935156307</v>
      </c>
      <c r="U31" s="1828">
        <v>4371.5286542755084</v>
      </c>
      <c r="V31" s="1828">
        <v>19380.143507712324</v>
      </c>
      <c r="W31" s="1828">
        <v>4106.9901724078527</v>
      </c>
      <c r="X31" s="1828">
        <v>15273.153335304425</v>
      </c>
      <c r="Y31" s="1828">
        <v>41112.850369528962</v>
      </c>
      <c r="Z31" s="1828">
        <v>6034.0017115500605</v>
      </c>
      <c r="AA31" s="1828">
        <v>5445.9533150156367</v>
      </c>
      <c r="AB31" s="1828">
        <v>588.0483965344265</v>
      </c>
      <c r="AC31" s="1828">
        <v>35078.84865797891</v>
      </c>
      <c r="AD31" s="1828">
        <v>17113.277673603094</v>
      </c>
      <c r="AE31" s="1828">
        <v>16003.208822645181</v>
      </c>
      <c r="AF31" s="1828">
        <v>1110.0688509579113</v>
      </c>
      <c r="AG31" s="1828">
        <v>17965.570984375845</v>
      </c>
      <c r="AH31" s="1828">
        <v>16724.400305042738</v>
      </c>
      <c r="AI31" s="1828">
        <v>1241.1706793331105</v>
      </c>
      <c r="AJ31" s="1828">
        <v>2465.8405423799145</v>
      </c>
      <c r="AK31" s="1828">
        <v>2065.7255105763484</v>
      </c>
      <c r="AL31" s="1828">
        <v>400.11503180356624</v>
      </c>
      <c r="AM31" s="1181"/>
    </row>
    <row r="32" spans="1:56" ht="15.75" customHeight="1" thickBot="1">
      <c r="A32" s="3095" t="s">
        <v>2276</v>
      </c>
      <c r="B32" s="3096"/>
      <c r="C32" s="3096"/>
      <c r="D32" s="3097"/>
      <c r="E32" s="1827">
        <v>164682.01772124253</v>
      </c>
      <c r="F32" s="1827">
        <v>126005.51286889023</v>
      </c>
      <c r="G32" s="1827">
        <v>38676.50485235246</v>
      </c>
      <c r="H32" s="1827">
        <v>112358.99147416621</v>
      </c>
      <c r="I32" s="1827">
        <v>26482.304031361135</v>
      </c>
      <c r="J32" s="1827">
        <v>17806.362727465508</v>
      </c>
      <c r="K32" s="1827">
        <v>8675.9413038956591</v>
      </c>
      <c r="L32" s="1827">
        <v>64753.599259199604</v>
      </c>
      <c r="M32" s="1827">
        <v>11391.585409158984</v>
      </c>
      <c r="N32" s="1827">
        <v>9924.8257251866416</v>
      </c>
      <c r="O32" s="1827">
        <v>1466.7596839723403</v>
      </c>
      <c r="P32" s="1827">
        <v>17636.592474244524</v>
      </c>
      <c r="Q32" s="1827">
        <v>16753.420740963073</v>
      </c>
      <c r="R32" s="1827">
        <v>883.17173328143951</v>
      </c>
      <c r="S32" s="1827">
        <v>35725.421375796024</v>
      </c>
      <c r="T32" s="1827">
        <v>29808.195594660618</v>
      </c>
      <c r="U32" s="1827">
        <v>5917.2257811353702</v>
      </c>
      <c r="V32" s="1827">
        <v>21123.088183605443</v>
      </c>
      <c r="W32" s="1827">
        <v>4070.4178437185224</v>
      </c>
      <c r="X32" s="1827">
        <v>17052.670339886929</v>
      </c>
      <c r="Y32" s="1827">
        <v>49205.113150750396</v>
      </c>
      <c r="Z32" s="1827">
        <v>6337.8644483662438</v>
      </c>
      <c r="AA32" s="1827">
        <v>5392.7160944418965</v>
      </c>
      <c r="AB32" s="1827">
        <v>945.14835392434111</v>
      </c>
      <c r="AC32" s="1827">
        <v>42867.248702384124</v>
      </c>
      <c r="AD32" s="1827">
        <v>19651.914192044507</v>
      </c>
      <c r="AE32" s="1827">
        <v>18248.09957890756</v>
      </c>
      <c r="AF32" s="1827">
        <v>1403.8146131369595</v>
      </c>
      <c r="AG32" s="1827">
        <v>23215.334510339573</v>
      </c>
      <c r="AH32" s="1827">
        <v>21368.824748871502</v>
      </c>
      <c r="AI32" s="1827">
        <v>1846.5097614680701</v>
      </c>
      <c r="AJ32" s="1827">
        <v>3117.9130963261173</v>
      </c>
      <c r="AK32" s="1827">
        <v>2632.6498146747035</v>
      </c>
      <c r="AL32" s="1827">
        <v>485.26328165141149</v>
      </c>
    </row>
    <row r="33" spans="1:77" s="1182" customFormat="1" ht="17.100000000000001" customHeight="1" thickTop="1">
      <c r="A33" s="3095" t="s">
        <v>2245</v>
      </c>
      <c r="B33" s="3096"/>
      <c r="C33" s="3096"/>
      <c r="D33" s="3097"/>
      <c r="E33" s="1827">
        <f>AP37</f>
        <v>178170.53779473432</v>
      </c>
      <c r="F33" s="1827">
        <f t="shared" ref="F33" si="1">AQ37</f>
        <v>136776.1310634095</v>
      </c>
      <c r="G33" s="1827">
        <f t="shared" ref="G33" si="2">AR37</f>
        <v>41394.406731324823</v>
      </c>
      <c r="H33" s="1827">
        <f t="shared" ref="H33" si="3">AS37</f>
        <v>113624.29277168945</v>
      </c>
      <c r="I33" s="1827">
        <f t="shared" ref="I33" si="4">AT37</f>
        <v>24723.037312069544</v>
      </c>
      <c r="J33" s="1827">
        <f t="shared" ref="J33" si="5">AU37</f>
        <v>18759.29169579165</v>
      </c>
      <c r="K33" s="1827">
        <f t="shared" ref="K33" si="6">AV37</f>
        <v>5963.7456162778744</v>
      </c>
      <c r="L33" s="1827">
        <f t="shared" ref="L33" si="7">AW37</f>
        <v>61953.04892548528</v>
      </c>
      <c r="M33" s="1827">
        <f t="shared" ref="M33" si="8">AX37</f>
        <v>8977.8337564570593</v>
      </c>
      <c r="N33" s="1827">
        <f t="shared" ref="N33" si="9">AY37</f>
        <v>8256.6018712724381</v>
      </c>
      <c r="O33" s="1827">
        <f t="shared" ref="O33" si="10">AZ37</f>
        <v>721.23188518461905</v>
      </c>
      <c r="P33" s="1827">
        <f t="shared" ref="P33" si="11">BA37</f>
        <v>17034.349680453539</v>
      </c>
      <c r="Q33" s="1827">
        <f t="shared" ref="Q33" si="12">BB37</f>
        <v>16422.015966776471</v>
      </c>
      <c r="R33" s="1827">
        <f t="shared" ref="R33" si="13">BC37</f>
        <v>612.33371367705888</v>
      </c>
      <c r="S33" s="1827">
        <f t="shared" ref="S33" si="14">BD37</f>
        <v>35940.865488574673</v>
      </c>
      <c r="T33" s="1827">
        <f t="shared" ref="T33" si="15">BE37</f>
        <v>29957.957746535591</v>
      </c>
      <c r="U33" s="1827">
        <f t="shared" ref="U33" si="16">BF37</f>
        <v>5982.9077420390795</v>
      </c>
      <c r="V33" s="1827">
        <f t="shared" ref="V33" si="17">BG37</f>
        <v>26948.206534134555</v>
      </c>
      <c r="W33" s="1827">
        <f t="shared" ref="W33" si="18">BH37</f>
        <v>5183.7984190870739</v>
      </c>
      <c r="X33" s="1827">
        <f t="shared" ref="X33" si="19">BI37</f>
        <v>21764.408115047503</v>
      </c>
      <c r="Y33" s="1827">
        <f t="shared" ref="Y33" si="20">BJ37</f>
        <v>61986.807206098383</v>
      </c>
      <c r="Z33" s="1827">
        <f t="shared" ref="Z33" si="21">BK37</f>
        <v>7370.7353680462365</v>
      </c>
      <c r="AA33" s="1827">
        <f t="shared" ref="AA33" si="22">BL37</f>
        <v>6102.287907610712</v>
      </c>
      <c r="AB33" s="1827">
        <f t="shared" ref="AB33" si="23">BM37</f>
        <v>1268.4474604355253</v>
      </c>
      <c r="AC33" s="1827">
        <f t="shared" ref="AC33" si="24">BN37</f>
        <v>54616.071838052121</v>
      </c>
      <c r="AD33" s="1827">
        <f t="shared" ref="AD33" si="25">BO37</f>
        <v>19128.49315437537</v>
      </c>
      <c r="AE33" s="1827">
        <f t="shared" ref="AE33" si="26">BP37</f>
        <v>18187.161602542237</v>
      </c>
      <c r="AF33" s="1827">
        <f t="shared" ref="AF33" si="27">BQ37</f>
        <v>941.33155183314238</v>
      </c>
      <c r="AG33" s="1827">
        <f t="shared" ref="AG33" si="28">BR37</f>
        <v>35487.578683676766</v>
      </c>
      <c r="AH33" s="1827">
        <f t="shared" ref="AH33" si="29">BS37</f>
        <v>31782.335273632416</v>
      </c>
      <c r="AI33" s="1827">
        <f t="shared" ref="AI33" si="30">BT37</f>
        <v>3705.2434100443402</v>
      </c>
      <c r="AJ33" s="1827">
        <f t="shared" ref="AJ33" si="31">BU37</f>
        <v>2559.4378169466568</v>
      </c>
      <c r="AK33" s="1827">
        <f t="shared" ref="AK33" si="32">BV37</f>
        <v>2124.6805801609107</v>
      </c>
      <c r="AL33" s="1827">
        <f t="shared" ref="AL33" si="33">BW37</f>
        <v>434.75723678574667</v>
      </c>
      <c r="AM33" s="3134"/>
      <c r="AN33" s="3135"/>
      <c r="AO33" s="3138" t="s">
        <v>982</v>
      </c>
      <c r="AP33" s="2265" t="s">
        <v>1046</v>
      </c>
      <c r="AQ33" s="2265" t="s">
        <v>1047</v>
      </c>
      <c r="AR33" s="2265" t="s">
        <v>1048</v>
      </c>
      <c r="AS33" s="2265" t="s">
        <v>803</v>
      </c>
      <c r="AT33" s="2265" t="s">
        <v>3942</v>
      </c>
      <c r="AU33" s="2265" t="s">
        <v>4005</v>
      </c>
      <c r="AV33" s="2265" t="s">
        <v>4006</v>
      </c>
      <c r="AW33" s="2265" t="s">
        <v>1389</v>
      </c>
      <c r="AX33" s="2265" t="s">
        <v>3943</v>
      </c>
      <c r="AY33" s="2265" t="s">
        <v>4007</v>
      </c>
      <c r="AZ33" s="2265" t="s">
        <v>4008</v>
      </c>
      <c r="BA33" s="2265" t="s">
        <v>3957</v>
      </c>
      <c r="BB33" s="2265" t="s">
        <v>4009</v>
      </c>
      <c r="BC33" s="2265" t="s">
        <v>4010</v>
      </c>
      <c r="BD33" s="2265" t="s">
        <v>3958</v>
      </c>
      <c r="BE33" s="2265" t="s">
        <v>4011</v>
      </c>
      <c r="BF33" s="2265" t="s">
        <v>4012</v>
      </c>
      <c r="BG33" s="2265" t="s">
        <v>3959</v>
      </c>
      <c r="BH33" s="2265" t="s">
        <v>4013</v>
      </c>
      <c r="BI33" s="2265" t="s">
        <v>4014</v>
      </c>
      <c r="BJ33" s="2265" t="s">
        <v>806</v>
      </c>
      <c r="BK33" s="2265" t="s">
        <v>3960</v>
      </c>
      <c r="BL33" s="2265" t="s">
        <v>4015</v>
      </c>
      <c r="BM33" s="2265" t="s">
        <v>4016</v>
      </c>
      <c r="BN33" s="2265" t="s">
        <v>3961</v>
      </c>
      <c r="BO33" s="2265" t="s">
        <v>3962</v>
      </c>
      <c r="BP33" s="2265" t="s">
        <v>4017</v>
      </c>
      <c r="BQ33" s="2265" t="s">
        <v>4018</v>
      </c>
      <c r="BR33" s="2265" t="s">
        <v>3963</v>
      </c>
      <c r="BS33" s="2265" t="s">
        <v>4019</v>
      </c>
      <c r="BT33" s="2265" t="s">
        <v>4020</v>
      </c>
      <c r="BU33" s="2265" t="s">
        <v>1049</v>
      </c>
      <c r="BV33" s="2265" t="s">
        <v>1050</v>
      </c>
      <c r="BW33" s="2265" t="s">
        <v>1051</v>
      </c>
      <c r="BX33" s="2265" t="s">
        <v>1052</v>
      </c>
      <c r="BY33" s="2266" t="s">
        <v>1053</v>
      </c>
    </row>
    <row r="34" spans="1:77" ht="17.100000000000001" customHeight="1" thickBot="1">
      <c r="A34" s="3094" t="s">
        <v>43</v>
      </c>
      <c r="B34" s="3094"/>
      <c r="C34" s="3094"/>
      <c r="D34" s="1083"/>
      <c r="E34" s="1829"/>
      <c r="F34" s="1833"/>
      <c r="G34" s="1833"/>
      <c r="H34" s="1833"/>
      <c r="I34" s="1830"/>
      <c r="J34" s="1830"/>
      <c r="K34" s="1830"/>
      <c r="L34" s="1830"/>
      <c r="M34" s="1830"/>
      <c r="N34" s="1830"/>
      <c r="O34" s="1830"/>
      <c r="P34" s="1831"/>
      <c r="Q34" s="1831"/>
      <c r="R34" s="1831"/>
      <c r="S34" s="1831"/>
      <c r="T34" s="1831"/>
      <c r="U34" s="1831"/>
      <c r="V34" s="1831"/>
      <c r="W34" s="1831"/>
      <c r="X34" s="1831"/>
      <c r="Y34" s="1831"/>
      <c r="Z34" s="1831"/>
      <c r="AA34" s="1831"/>
      <c r="AB34" s="1831"/>
      <c r="AC34" s="1831"/>
      <c r="AD34" s="1831"/>
      <c r="AE34" s="1831"/>
      <c r="AF34" s="1831"/>
      <c r="AG34" s="1831"/>
      <c r="AH34" s="1831"/>
      <c r="AI34" s="1831"/>
      <c r="AJ34" s="1832"/>
      <c r="AK34" s="1832"/>
      <c r="AL34" s="1832"/>
      <c r="AM34" s="3136"/>
      <c r="AN34" s="3137"/>
      <c r="AO34" s="3139"/>
      <c r="AP34" s="2267" t="s">
        <v>1054</v>
      </c>
      <c r="AQ34" s="2267" t="s">
        <v>1054</v>
      </c>
      <c r="AR34" s="2267" t="s">
        <v>1054</v>
      </c>
      <c r="AS34" s="2267" t="s">
        <v>1054</v>
      </c>
      <c r="AT34" s="2267" t="s">
        <v>1054</v>
      </c>
      <c r="AU34" s="2267" t="s">
        <v>1054</v>
      </c>
      <c r="AV34" s="2267" t="s">
        <v>1054</v>
      </c>
      <c r="AW34" s="2267" t="s">
        <v>1054</v>
      </c>
      <c r="AX34" s="2267" t="s">
        <v>1054</v>
      </c>
      <c r="AY34" s="2267" t="s">
        <v>1054</v>
      </c>
      <c r="AZ34" s="2267" t="s">
        <v>1054</v>
      </c>
      <c r="BA34" s="2267" t="s">
        <v>1054</v>
      </c>
      <c r="BB34" s="2267" t="s">
        <v>1054</v>
      </c>
      <c r="BC34" s="2267" t="s">
        <v>1054</v>
      </c>
      <c r="BD34" s="2267" t="s">
        <v>1054</v>
      </c>
      <c r="BE34" s="2267" t="s">
        <v>1054</v>
      </c>
      <c r="BF34" s="2267" t="s">
        <v>1054</v>
      </c>
      <c r="BG34" s="2267" t="s">
        <v>1054</v>
      </c>
      <c r="BH34" s="2267" t="s">
        <v>1054</v>
      </c>
      <c r="BI34" s="2267" t="s">
        <v>1054</v>
      </c>
      <c r="BJ34" s="2267" t="s">
        <v>1054</v>
      </c>
      <c r="BK34" s="2267" t="s">
        <v>1054</v>
      </c>
      <c r="BL34" s="2267" t="s">
        <v>1054</v>
      </c>
      <c r="BM34" s="2267" t="s">
        <v>1054</v>
      </c>
      <c r="BN34" s="2267" t="s">
        <v>1054</v>
      </c>
      <c r="BO34" s="2267" t="s">
        <v>1054</v>
      </c>
      <c r="BP34" s="2267" t="s">
        <v>1054</v>
      </c>
      <c r="BQ34" s="2267" t="s">
        <v>1054</v>
      </c>
      <c r="BR34" s="2267" t="s">
        <v>1054</v>
      </c>
      <c r="BS34" s="2267" t="s">
        <v>1054</v>
      </c>
      <c r="BT34" s="2267" t="s">
        <v>1054</v>
      </c>
      <c r="BU34" s="2267" t="s">
        <v>1054</v>
      </c>
      <c r="BV34" s="2267" t="s">
        <v>1054</v>
      </c>
      <c r="BW34" s="2267" t="s">
        <v>1054</v>
      </c>
      <c r="BX34" s="2267" t="s">
        <v>1054</v>
      </c>
      <c r="BY34" s="2268" t="s">
        <v>1054</v>
      </c>
    </row>
    <row r="35" spans="1:77" ht="17.100000000000001" customHeight="1" thickTop="1">
      <c r="A35" s="155"/>
      <c r="B35" s="155" t="s">
        <v>44</v>
      </c>
      <c r="C35" s="155"/>
      <c r="D35" s="1089"/>
      <c r="E35" s="1829">
        <f>AP35</f>
        <v>164191.64732989337</v>
      </c>
      <c r="F35" s="1829">
        <f t="shared" ref="F35:R36" si="34">AQ35</f>
        <v>125128.33794687908</v>
      </c>
      <c r="G35" s="1829">
        <f t="shared" si="34"/>
        <v>39063.309383014246</v>
      </c>
      <c r="H35" s="1829">
        <f t="shared" si="34"/>
        <v>109415.94754270698</v>
      </c>
      <c r="I35" s="1829">
        <f t="shared" si="34"/>
        <v>22904.884485925631</v>
      </c>
      <c r="J35" s="1829">
        <f t="shared" si="34"/>
        <v>17267.151134385254</v>
      </c>
      <c r="K35" s="1829">
        <f t="shared" si="34"/>
        <v>5637.7333515403652</v>
      </c>
      <c r="L35" s="1829">
        <f t="shared" si="34"/>
        <v>60938.708977706512</v>
      </c>
      <c r="M35" s="1829">
        <f t="shared" si="34"/>
        <v>8932.6649216885726</v>
      </c>
      <c r="N35" s="1829">
        <f t="shared" si="34"/>
        <v>8211.4330365039514</v>
      </c>
      <c r="O35" s="1829">
        <f t="shared" si="34"/>
        <v>721.23188518461905</v>
      </c>
      <c r="P35" s="1829">
        <f t="shared" si="34"/>
        <v>16626.316180251346</v>
      </c>
      <c r="Q35" s="1829">
        <f t="shared" si="34"/>
        <v>16013.982466574282</v>
      </c>
      <c r="R35" s="1829">
        <f t="shared" si="34"/>
        <v>612.33371367705888</v>
      </c>
      <c r="S35" s="1829">
        <f t="shared" ref="S35:S36" si="35">BD35</f>
        <v>35379.727875766577</v>
      </c>
      <c r="T35" s="1829">
        <f t="shared" ref="T35:T36" si="36">BE35</f>
        <v>29414.924095786446</v>
      </c>
      <c r="U35" s="1829">
        <f t="shared" ref="U35:U36" si="37">BF35</f>
        <v>5964.8037799801323</v>
      </c>
      <c r="V35" s="1829">
        <f t="shared" ref="V35:V36" si="38">BG35</f>
        <v>25572.354079074721</v>
      </c>
      <c r="W35" s="1829">
        <f t="shared" ref="W35:W36" si="39">BH35</f>
        <v>5014.1705797283767</v>
      </c>
      <c r="X35" s="1829">
        <f t="shared" ref="X35:X36" si="40">BI35</f>
        <v>20558.183499346371</v>
      </c>
      <c r="Y35" s="1829">
        <f t="shared" ref="Y35:Y36" si="41">BJ35</f>
        <v>54775.69978718651</v>
      </c>
      <c r="Z35" s="1829">
        <f t="shared" ref="Z35:Z36" si="42">BK35</f>
        <v>6499.91667501136</v>
      </c>
      <c r="AA35" s="1829">
        <f t="shared" ref="AA35:AA36" si="43">BL35</f>
        <v>5307.0300117485604</v>
      </c>
      <c r="AB35" s="1829">
        <f t="shared" ref="AB35:AB36" si="44">BM35</f>
        <v>1192.8866632627987</v>
      </c>
      <c r="AC35" s="1829">
        <f t="shared" ref="AC35:AC36" si="45">BN35</f>
        <v>48275.783112175166</v>
      </c>
      <c r="AD35" s="1829">
        <f t="shared" ref="AD35:AD36" si="46">BO35</f>
        <v>16200.790881785335</v>
      </c>
      <c r="AE35" s="1829">
        <f t="shared" ref="AE35:AE36" si="47">BP35</f>
        <v>15326.02463209638</v>
      </c>
      <c r="AF35" s="1829">
        <f t="shared" ref="AF35:AF36" si="48">BQ35</f>
        <v>874.76624968896533</v>
      </c>
      <c r="AG35" s="1829">
        <f t="shared" ref="AG35:AG36" si="49">BR35</f>
        <v>32074.992230389849</v>
      </c>
      <c r="AH35" s="1829">
        <f t="shared" ref="AH35:AH36" si="50">BS35</f>
        <v>28573.621990055861</v>
      </c>
      <c r="AI35" s="1829">
        <f t="shared" ref="AI35:AI36" si="51">BT35</f>
        <v>3501.3702403339835</v>
      </c>
      <c r="AJ35" s="1833">
        <f t="shared" ref="AJ35:AJ36" si="52">BU35</f>
        <v>0</v>
      </c>
      <c r="AK35" s="1833">
        <f t="shared" ref="AK35:AK36" si="53">BV35</f>
        <v>0</v>
      </c>
      <c r="AL35" s="1833">
        <f t="shared" ref="AL35:AL36" si="54">BW35</f>
        <v>0</v>
      </c>
      <c r="AM35" s="3140" t="s">
        <v>991</v>
      </c>
      <c r="AN35" s="2269" t="s">
        <v>992</v>
      </c>
      <c r="AO35" s="2270">
        <v>12620.544450192037</v>
      </c>
      <c r="AP35" s="2271">
        <v>164191.64732989337</v>
      </c>
      <c r="AQ35" s="2271">
        <v>125128.33794687908</v>
      </c>
      <c r="AR35" s="2271">
        <v>39063.309383014246</v>
      </c>
      <c r="AS35" s="2271">
        <v>109415.94754270698</v>
      </c>
      <c r="AT35" s="2271">
        <v>22904.884485925631</v>
      </c>
      <c r="AU35" s="2271">
        <v>17267.151134385254</v>
      </c>
      <c r="AV35" s="2271">
        <v>5637.7333515403652</v>
      </c>
      <c r="AW35" s="2271">
        <v>60938.708977706512</v>
      </c>
      <c r="AX35" s="2271">
        <v>8932.6649216885726</v>
      </c>
      <c r="AY35" s="2271">
        <v>8211.4330365039514</v>
      </c>
      <c r="AZ35" s="2271">
        <v>721.23188518461905</v>
      </c>
      <c r="BA35" s="2271">
        <v>16626.316180251346</v>
      </c>
      <c r="BB35" s="2271">
        <v>16013.982466574282</v>
      </c>
      <c r="BC35" s="2271">
        <v>612.33371367705888</v>
      </c>
      <c r="BD35" s="2271">
        <v>35379.727875766577</v>
      </c>
      <c r="BE35" s="2271">
        <v>29414.924095786446</v>
      </c>
      <c r="BF35" s="2271">
        <v>5964.8037799801323</v>
      </c>
      <c r="BG35" s="2271">
        <v>25572.354079074721</v>
      </c>
      <c r="BH35" s="2271">
        <v>5014.1705797283767</v>
      </c>
      <c r="BI35" s="2271">
        <v>20558.183499346371</v>
      </c>
      <c r="BJ35" s="2271">
        <v>54775.69978718651</v>
      </c>
      <c r="BK35" s="2271">
        <v>6499.91667501136</v>
      </c>
      <c r="BL35" s="2271">
        <v>5307.0300117485604</v>
      </c>
      <c r="BM35" s="2271">
        <v>1192.8866632627987</v>
      </c>
      <c r="BN35" s="2271">
        <v>48275.783112175166</v>
      </c>
      <c r="BO35" s="2271">
        <v>16200.790881785335</v>
      </c>
      <c r="BP35" s="2271">
        <v>15326.02463209638</v>
      </c>
      <c r="BQ35" s="2271">
        <v>874.76624968896533</v>
      </c>
      <c r="BR35" s="2271">
        <v>32074.992230389849</v>
      </c>
      <c r="BS35" s="2271">
        <v>28573.621990055861</v>
      </c>
      <c r="BT35" s="2271">
        <v>3501.3702403339835</v>
      </c>
      <c r="BU35" s="2271">
        <v>0</v>
      </c>
      <c r="BV35" s="2271">
        <v>0</v>
      </c>
      <c r="BW35" s="2271">
        <v>0</v>
      </c>
      <c r="BX35" s="2271">
        <v>1612741.8809569939</v>
      </c>
      <c r="BY35" s="2272">
        <v>1984218.1824294231</v>
      </c>
    </row>
    <row r="36" spans="1:77" ht="17.100000000000001" customHeight="1">
      <c r="A36" s="155"/>
      <c r="B36" s="155" t="s">
        <v>12</v>
      </c>
      <c r="C36" s="155"/>
      <c r="D36" s="1089"/>
      <c r="E36" s="1829">
        <f>AP36</f>
        <v>13978.890464841004</v>
      </c>
      <c r="F36" s="1829">
        <f t="shared" si="34"/>
        <v>11647.793116530398</v>
      </c>
      <c r="G36" s="1829">
        <f t="shared" si="34"/>
        <v>2331.0973483106031</v>
      </c>
      <c r="H36" s="1829">
        <f t="shared" si="34"/>
        <v>4208.3452289825191</v>
      </c>
      <c r="I36" s="1829">
        <f t="shared" si="34"/>
        <v>1818.1528261439103</v>
      </c>
      <c r="J36" s="1829">
        <f t="shared" si="34"/>
        <v>1492.140561406402</v>
      </c>
      <c r="K36" s="1829">
        <f t="shared" si="34"/>
        <v>326.01226473750813</v>
      </c>
      <c r="L36" s="1829">
        <f t="shared" si="34"/>
        <v>1014.3399477787696</v>
      </c>
      <c r="M36" s="1829">
        <f t="shared" si="34"/>
        <v>45.168834768486079</v>
      </c>
      <c r="N36" s="1829">
        <f t="shared" si="34"/>
        <v>45.168834768486079</v>
      </c>
      <c r="O36" s="1829">
        <f t="shared" si="34"/>
        <v>0</v>
      </c>
      <c r="P36" s="1829">
        <f t="shared" si="34"/>
        <v>408.03350020218966</v>
      </c>
      <c r="Q36" s="1829">
        <f t="shared" si="34"/>
        <v>408.03350020218966</v>
      </c>
      <c r="R36" s="1829">
        <f t="shared" si="34"/>
        <v>0</v>
      </c>
      <c r="S36" s="1829">
        <f t="shared" si="35"/>
        <v>561.13761280809376</v>
      </c>
      <c r="T36" s="1829">
        <f t="shared" si="36"/>
        <v>543.03365074914609</v>
      </c>
      <c r="U36" s="1829">
        <f t="shared" si="37"/>
        <v>18.10396205894763</v>
      </c>
      <c r="V36" s="1829">
        <f t="shared" si="38"/>
        <v>1375.8524550598374</v>
      </c>
      <c r="W36" s="1829">
        <f t="shared" si="39"/>
        <v>169.62783935869635</v>
      </c>
      <c r="X36" s="1829">
        <f t="shared" si="40"/>
        <v>1206.2246157011411</v>
      </c>
      <c r="Y36" s="1829">
        <f t="shared" si="41"/>
        <v>7211.1074189118272</v>
      </c>
      <c r="Z36" s="1829">
        <f t="shared" si="42"/>
        <v>870.8186930348777</v>
      </c>
      <c r="AA36" s="1829">
        <f t="shared" si="43"/>
        <v>795.25789586215137</v>
      </c>
      <c r="AB36" s="1829">
        <f t="shared" si="44"/>
        <v>75.560797172726325</v>
      </c>
      <c r="AC36" s="1829">
        <f t="shared" si="45"/>
        <v>6340.2887258769524</v>
      </c>
      <c r="AD36" s="1829">
        <f t="shared" si="46"/>
        <v>2927.7022725900383</v>
      </c>
      <c r="AE36" s="1829">
        <f t="shared" si="47"/>
        <v>2861.1369704458616</v>
      </c>
      <c r="AF36" s="1829">
        <f t="shared" si="48"/>
        <v>66.56530214417694</v>
      </c>
      <c r="AG36" s="1829">
        <f t="shared" si="49"/>
        <v>3412.5864532869155</v>
      </c>
      <c r="AH36" s="1829">
        <f t="shared" si="50"/>
        <v>3208.7132835765588</v>
      </c>
      <c r="AI36" s="1829">
        <f t="shared" si="51"/>
        <v>203.87316971035671</v>
      </c>
      <c r="AJ36" s="1833">
        <f t="shared" si="52"/>
        <v>2559.4378169466568</v>
      </c>
      <c r="AK36" s="1833">
        <f t="shared" si="53"/>
        <v>2124.6805801609107</v>
      </c>
      <c r="AL36" s="1833">
        <f t="shared" si="54"/>
        <v>434.75723678574667</v>
      </c>
      <c r="AM36" s="3132"/>
      <c r="AN36" s="2970" t="s">
        <v>3714</v>
      </c>
      <c r="AO36" s="2273">
        <v>4124.4555498084637</v>
      </c>
      <c r="AP36" s="2274">
        <v>13978.890464841004</v>
      </c>
      <c r="AQ36" s="2274">
        <v>11647.793116530398</v>
      </c>
      <c r="AR36" s="2274">
        <v>2331.0973483106031</v>
      </c>
      <c r="AS36" s="2274">
        <v>4208.3452289825191</v>
      </c>
      <c r="AT36" s="2274">
        <v>1818.1528261439103</v>
      </c>
      <c r="AU36" s="2274">
        <v>1492.140561406402</v>
      </c>
      <c r="AV36" s="2274">
        <v>326.01226473750813</v>
      </c>
      <c r="AW36" s="2274">
        <v>1014.3399477787696</v>
      </c>
      <c r="AX36" s="2274">
        <v>45.168834768486079</v>
      </c>
      <c r="AY36" s="2274">
        <v>45.168834768486079</v>
      </c>
      <c r="AZ36" s="2274">
        <v>0</v>
      </c>
      <c r="BA36" s="2274">
        <v>408.03350020218966</v>
      </c>
      <c r="BB36" s="2274">
        <v>408.03350020218966</v>
      </c>
      <c r="BC36" s="2274">
        <v>0</v>
      </c>
      <c r="BD36" s="2274">
        <v>561.13761280809376</v>
      </c>
      <c r="BE36" s="2274">
        <v>543.03365074914609</v>
      </c>
      <c r="BF36" s="2274">
        <v>18.10396205894763</v>
      </c>
      <c r="BG36" s="2274">
        <v>1375.8524550598374</v>
      </c>
      <c r="BH36" s="2274">
        <v>169.62783935869635</v>
      </c>
      <c r="BI36" s="2274">
        <v>1206.2246157011411</v>
      </c>
      <c r="BJ36" s="2274">
        <v>7211.1074189118272</v>
      </c>
      <c r="BK36" s="2274">
        <v>870.8186930348777</v>
      </c>
      <c r="BL36" s="2274">
        <v>795.25789586215137</v>
      </c>
      <c r="BM36" s="2274">
        <v>75.560797172726325</v>
      </c>
      <c r="BN36" s="2274">
        <v>6340.2887258769524</v>
      </c>
      <c r="BO36" s="2274">
        <v>2927.7022725900383</v>
      </c>
      <c r="BP36" s="2274">
        <v>2861.1369704458616</v>
      </c>
      <c r="BQ36" s="2274">
        <v>66.56530214417694</v>
      </c>
      <c r="BR36" s="2274">
        <v>3412.5864532869155</v>
      </c>
      <c r="BS36" s="2274">
        <v>3208.7132835765588</v>
      </c>
      <c r="BT36" s="2274">
        <v>203.87316971035671</v>
      </c>
      <c r="BU36" s="2274">
        <v>2559.4378169466568</v>
      </c>
      <c r="BV36" s="2274">
        <v>2124.6805801609107</v>
      </c>
      <c r="BW36" s="2274">
        <v>434.75723678574667</v>
      </c>
      <c r="BX36" s="2274">
        <v>200754.21525006482</v>
      </c>
      <c r="BY36" s="2275">
        <v>239855.62650067234</v>
      </c>
    </row>
    <row r="37" spans="1:77" ht="17.100000000000001" customHeight="1">
      <c r="A37" s="3094" t="s">
        <v>13</v>
      </c>
      <c r="B37" s="3094"/>
      <c r="C37" s="3094"/>
      <c r="D37" s="1083"/>
      <c r="E37" s="1829"/>
      <c r="F37" s="1829"/>
      <c r="G37" s="1829"/>
      <c r="H37" s="1829"/>
      <c r="I37" s="1829"/>
      <c r="J37" s="1829"/>
      <c r="K37" s="1829"/>
      <c r="L37" s="1829"/>
      <c r="M37" s="1829"/>
      <c r="N37" s="1829"/>
      <c r="O37" s="1829"/>
      <c r="P37" s="1829"/>
      <c r="Q37" s="1829"/>
      <c r="R37" s="1829"/>
      <c r="S37" s="1829"/>
      <c r="T37" s="1829"/>
      <c r="U37" s="1829"/>
      <c r="V37" s="1829"/>
      <c r="W37" s="1829"/>
      <c r="X37" s="1829"/>
      <c r="Y37" s="1829"/>
      <c r="Z37" s="1829"/>
      <c r="AA37" s="1829"/>
      <c r="AB37" s="1829"/>
      <c r="AC37" s="1829"/>
      <c r="AD37" s="1829"/>
      <c r="AE37" s="1829"/>
      <c r="AF37" s="1829"/>
      <c r="AG37" s="1829"/>
      <c r="AH37" s="1829"/>
      <c r="AI37" s="1829"/>
      <c r="AJ37" s="1833"/>
      <c r="AK37" s="1833"/>
      <c r="AL37" s="1833"/>
      <c r="AM37" s="3132" t="s">
        <v>994</v>
      </c>
      <c r="AN37" s="3141"/>
      <c r="AO37" s="2273">
        <v>16745.000000000517</v>
      </c>
      <c r="AP37" s="2274">
        <v>178170.53779473432</v>
      </c>
      <c r="AQ37" s="2274">
        <v>136776.1310634095</v>
      </c>
      <c r="AR37" s="2274">
        <v>41394.406731324823</v>
      </c>
      <c r="AS37" s="2274">
        <v>113624.29277168945</v>
      </c>
      <c r="AT37" s="2274">
        <v>24723.037312069544</v>
      </c>
      <c r="AU37" s="2274">
        <v>18759.29169579165</v>
      </c>
      <c r="AV37" s="2274">
        <v>5963.7456162778744</v>
      </c>
      <c r="AW37" s="2274">
        <v>61953.04892548528</v>
      </c>
      <c r="AX37" s="2274">
        <v>8977.8337564570593</v>
      </c>
      <c r="AY37" s="2274">
        <v>8256.6018712724381</v>
      </c>
      <c r="AZ37" s="2274">
        <v>721.23188518461905</v>
      </c>
      <c r="BA37" s="2274">
        <v>17034.349680453539</v>
      </c>
      <c r="BB37" s="2274">
        <v>16422.015966776471</v>
      </c>
      <c r="BC37" s="2274">
        <v>612.33371367705888</v>
      </c>
      <c r="BD37" s="2274">
        <v>35940.865488574673</v>
      </c>
      <c r="BE37" s="2274">
        <v>29957.957746535591</v>
      </c>
      <c r="BF37" s="2274">
        <v>5982.9077420390795</v>
      </c>
      <c r="BG37" s="2274">
        <v>26948.206534134555</v>
      </c>
      <c r="BH37" s="2274">
        <v>5183.7984190870739</v>
      </c>
      <c r="BI37" s="2274">
        <v>21764.408115047503</v>
      </c>
      <c r="BJ37" s="2274">
        <v>61986.807206098383</v>
      </c>
      <c r="BK37" s="2274">
        <v>7370.7353680462365</v>
      </c>
      <c r="BL37" s="2274">
        <v>6102.287907610712</v>
      </c>
      <c r="BM37" s="2274">
        <v>1268.4474604355253</v>
      </c>
      <c r="BN37" s="2274">
        <v>54616.071838052121</v>
      </c>
      <c r="BO37" s="2274">
        <v>19128.49315437537</v>
      </c>
      <c r="BP37" s="2274">
        <v>18187.161602542237</v>
      </c>
      <c r="BQ37" s="2274">
        <v>941.33155183314238</v>
      </c>
      <c r="BR37" s="2274">
        <v>35487.578683676766</v>
      </c>
      <c r="BS37" s="2274">
        <v>31782.335273632416</v>
      </c>
      <c r="BT37" s="2274">
        <v>3705.2434100443402</v>
      </c>
      <c r="BU37" s="2274">
        <v>2559.4378169466568</v>
      </c>
      <c r="BV37" s="2274">
        <v>2124.6805801609107</v>
      </c>
      <c r="BW37" s="2274">
        <v>434.75723678574667</v>
      </c>
      <c r="BX37" s="2274">
        <v>1813496.0962070569</v>
      </c>
      <c r="BY37" s="2275">
        <v>2224073.8089300944</v>
      </c>
    </row>
    <row r="38" spans="1:77" ht="17.100000000000001" customHeight="1">
      <c r="A38" s="155"/>
      <c r="B38" s="155" t="s">
        <v>52</v>
      </c>
      <c r="C38" s="155"/>
      <c r="D38" s="1089"/>
      <c r="E38" s="1829">
        <f>AP38</f>
        <v>88829.554926692217</v>
      </c>
      <c r="F38" s="1829">
        <f t="shared" ref="F38:AL42" si="55">AQ38</f>
        <v>67471.347396070356</v>
      </c>
      <c r="G38" s="1829">
        <f t="shared" si="55"/>
        <v>21358.207530621858</v>
      </c>
      <c r="H38" s="1829">
        <f t="shared" si="55"/>
        <v>63136.067560528973</v>
      </c>
      <c r="I38" s="1829">
        <f t="shared" si="55"/>
        <v>10510.174037711895</v>
      </c>
      <c r="J38" s="1829">
        <f t="shared" si="55"/>
        <v>7825.8506254623762</v>
      </c>
      <c r="K38" s="1829">
        <f t="shared" si="55"/>
        <v>2684.3234122495164</v>
      </c>
      <c r="L38" s="1829">
        <f t="shared" si="55"/>
        <v>39768.216967982378</v>
      </c>
      <c r="M38" s="1829">
        <f t="shared" si="55"/>
        <v>3674.0258678394084</v>
      </c>
      <c r="N38" s="1829">
        <f t="shared" si="55"/>
        <v>3460.4609554337808</v>
      </c>
      <c r="O38" s="1829">
        <f t="shared" si="55"/>
        <v>213.56491240562755</v>
      </c>
      <c r="P38" s="1829">
        <f t="shared" si="55"/>
        <v>10382.112187713736</v>
      </c>
      <c r="Q38" s="1829">
        <f t="shared" si="55"/>
        <v>9943.8131327510109</v>
      </c>
      <c r="R38" s="1829">
        <f t="shared" si="55"/>
        <v>438.29905496273449</v>
      </c>
      <c r="S38" s="1829">
        <f t="shared" si="55"/>
        <v>25712.078912429217</v>
      </c>
      <c r="T38" s="1829">
        <f t="shared" si="55"/>
        <v>21211.906464932668</v>
      </c>
      <c r="U38" s="1829">
        <f t="shared" si="55"/>
        <v>4500.1724474965458</v>
      </c>
      <c r="V38" s="1829">
        <f t="shared" si="55"/>
        <v>12857.676554834708</v>
      </c>
      <c r="W38" s="1829">
        <f t="shared" si="55"/>
        <v>2532.7020812145784</v>
      </c>
      <c r="X38" s="1829">
        <f t="shared" si="55"/>
        <v>10324.974473620136</v>
      </c>
      <c r="Y38" s="1829">
        <f t="shared" si="55"/>
        <v>25693.487366163245</v>
      </c>
      <c r="Z38" s="1829">
        <f t="shared" si="55"/>
        <v>2475.6406797185377</v>
      </c>
      <c r="AA38" s="1829">
        <f t="shared" si="55"/>
        <v>1947.1794842187935</v>
      </c>
      <c r="AB38" s="1829">
        <f t="shared" si="55"/>
        <v>528.46119549974458</v>
      </c>
      <c r="AC38" s="1829">
        <f t="shared" si="55"/>
        <v>23217.8466864447</v>
      </c>
      <c r="AD38" s="1829">
        <f t="shared" si="55"/>
        <v>6465.6814957165725</v>
      </c>
      <c r="AE38" s="1829">
        <f t="shared" si="55"/>
        <v>6096.5113737344673</v>
      </c>
      <c r="AF38" s="1829">
        <f t="shared" si="55"/>
        <v>369.17012198210637</v>
      </c>
      <c r="AG38" s="1829">
        <f t="shared" si="55"/>
        <v>16752.165190728134</v>
      </c>
      <c r="AH38" s="1829">
        <f t="shared" si="55"/>
        <v>14452.923278322678</v>
      </c>
      <c r="AI38" s="1829">
        <f t="shared" si="55"/>
        <v>2299.2419124054577</v>
      </c>
      <c r="AJ38" s="1833">
        <f t="shared" si="55"/>
        <v>0</v>
      </c>
      <c r="AK38" s="1833">
        <f t="shared" si="55"/>
        <v>0</v>
      </c>
      <c r="AL38" s="1833">
        <f t="shared" si="55"/>
        <v>0</v>
      </c>
      <c r="AM38" s="3132" t="s">
        <v>995</v>
      </c>
      <c r="AN38" s="3141"/>
      <c r="AO38" s="2273">
        <v>3019.999999998633</v>
      </c>
      <c r="AP38" s="2274">
        <v>88829.554926692217</v>
      </c>
      <c r="AQ38" s="2274">
        <v>67471.347396070356</v>
      </c>
      <c r="AR38" s="2274">
        <v>21358.207530621858</v>
      </c>
      <c r="AS38" s="2274">
        <v>63136.067560528973</v>
      </c>
      <c r="AT38" s="2274">
        <v>10510.174037711895</v>
      </c>
      <c r="AU38" s="2274">
        <v>7825.8506254623762</v>
      </c>
      <c r="AV38" s="2274">
        <v>2684.3234122495164</v>
      </c>
      <c r="AW38" s="2274">
        <v>39768.216967982378</v>
      </c>
      <c r="AX38" s="2274">
        <v>3674.0258678394084</v>
      </c>
      <c r="AY38" s="2274">
        <v>3460.4609554337808</v>
      </c>
      <c r="AZ38" s="2274">
        <v>213.56491240562755</v>
      </c>
      <c r="BA38" s="2274">
        <v>10382.112187713736</v>
      </c>
      <c r="BB38" s="2274">
        <v>9943.8131327510109</v>
      </c>
      <c r="BC38" s="2274">
        <v>438.29905496273449</v>
      </c>
      <c r="BD38" s="2274">
        <v>25712.078912429217</v>
      </c>
      <c r="BE38" s="2274">
        <v>21211.906464932668</v>
      </c>
      <c r="BF38" s="2274">
        <v>4500.1724474965458</v>
      </c>
      <c r="BG38" s="2274">
        <v>12857.676554834708</v>
      </c>
      <c r="BH38" s="2274">
        <v>2532.7020812145784</v>
      </c>
      <c r="BI38" s="2274">
        <v>10324.974473620136</v>
      </c>
      <c r="BJ38" s="2274">
        <v>25693.487366163245</v>
      </c>
      <c r="BK38" s="2274">
        <v>2475.6406797185377</v>
      </c>
      <c r="BL38" s="2274">
        <v>1947.1794842187935</v>
      </c>
      <c r="BM38" s="2274">
        <v>528.46119549974458</v>
      </c>
      <c r="BN38" s="2274">
        <v>23217.8466864447</v>
      </c>
      <c r="BO38" s="2274">
        <v>6465.6814957165725</v>
      </c>
      <c r="BP38" s="2274">
        <v>6096.5113737344673</v>
      </c>
      <c r="BQ38" s="2274">
        <v>369.17012198210637</v>
      </c>
      <c r="BR38" s="2274">
        <v>16752.165190728134</v>
      </c>
      <c r="BS38" s="2274">
        <v>14452.923278322678</v>
      </c>
      <c r="BT38" s="2274">
        <v>2299.2419124054577</v>
      </c>
      <c r="BU38" s="2274">
        <v>0</v>
      </c>
      <c r="BV38" s="2274">
        <v>0</v>
      </c>
      <c r="BW38" s="2274">
        <v>0</v>
      </c>
      <c r="BX38" s="2274">
        <v>573315.99262652488</v>
      </c>
      <c r="BY38" s="2275">
        <v>807786.51195846801</v>
      </c>
    </row>
    <row r="39" spans="1:77" ht="17.100000000000001" customHeight="1">
      <c r="A39" s="155"/>
      <c r="B39" s="155" t="s">
        <v>53</v>
      </c>
      <c r="C39" s="155"/>
      <c r="D39" s="1089"/>
      <c r="E39" s="1829">
        <f t="shared" ref="E39:E42" si="56">AP39</f>
        <v>11491.076234988037</v>
      </c>
      <c r="F39" s="1829">
        <f t="shared" si="55"/>
        <v>8667.3285040623541</v>
      </c>
      <c r="G39" s="1829">
        <f t="shared" si="55"/>
        <v>2823.7477309256715</v>
      </c>
      <c r="H39" s="1829">
        <f t="shared" si="55"/>
        <v>7066.8661231304823</v>
      </c>
      <c r="I39" s="1829">
        <f t="shared" si="55"/>
        <v>1681.4824832519978</v>
      </c>
      <c r="J39" s="1829">
        <f t="shared" si="55"/>
        <v>1138.6760364014362</v>
      </c>
      <c r="K39" s="1829">
        <f t="shared" si="55"/>
        <v>542.8064468505612</v>
      </c>
      <c r="L39" s="1829">
        <f t="shared" si="55"/>
        <v>3519.7272314595789</v>
      </c>
      <c r="M39" s="1829">
        <f t="shared" si="55"/>
        <v>1149.1782587626176</v>
      </c>
      <c r="N39" s="1829">
        <f t="shared" si="55"/>
        <v>1039.6631417363606</v>
      </c>
      <c r="O39" s="1829">
        <f t="shared" si="55"/>
        <v>109.51511702625697</v>
      </c>
      <c r="P39" s="1829">
        <f t="shared" si="55"/>
        <v>1362.9071769017753</v>
      </c>
      <c r="Q39" s="1829">
        <f t="shared" si="55"/>
        <v>1301.7623991398641</v>
      </c>
      <c r="R39" s="1829">
        <f t="shared" si="55"/>
        <v>61.144777761911357</v>
      </c>
      <c r="S39" s="1829">
        <f t="shared" si="55"/>
        <v>1007.6417957951861</v>
      </c>
      <c r="T39" s="1829">
        <f t="shared" si="55"/>
        <v>877.54962027595877</v>
      </c>
      <c r="U39" s="1829">
        <f t="shared" si="55"/>
        <v>130.09217551922697</v>
      </c>
      <c r="V39" s="1829">
        <f t="shared" si="55"/>
        <v>1865.6564084189095</v>
      </c>
      <c r="W39" s="1829">
        <f t="shared" si="55"/>
        <v>241.40051136986978</v>
      </c>
      <c r="X39" s="1829">
        <f t="shared" si="55"/>
        <v>1624.2558970490395</v>
      </c>
      <c r="Y39" s="1829">
        <f t="shared" si="55"/>
        <v>4424.2101118575383</v>
      </c>
      <c r="Z39" s="1829">
        <f t="shared" si="55"/>
        <v>329.58213057600597</v>
      </c>
      <c r="AA39" s="1829">
        <f t="shared" si="55"/>
        <v>245.95560513992018</v>
      </c>
      <c r="AB39" s="1829">
        <f t="shared" si="55"/>
        <v>83.626525436085743</v>
      </c>
      <c r="AC39" s="1829">
        <f t="shared" si="55"/>
        <v>4094.6279812815337</v>
      </c>
      <c r="AD39" s="1829">
        <f t="shared" si="55"/>
        <v>1924.0923591132739</v>
      </c>
      <c r="AE39" s="1829">
        <f t="shared" si="55"/>
        <v>1840.1419871576047</v>
      </c>
      <c r="AF39" s="1829">
        <f t="shared" si="55"/>
        <v>83.950371955668942</v>
      </c>
      <c r="AG39" s="1829">
        <f t="shared" si="55"/>
        <v>2170.5356221682614</v>
      </c>
      <c r="AH39" s="1829">
        <f t="shared" si="55"/>
        <v>1982.1792028413411</v>
      </c>
      <c r="AI39" s="1829">
        <f t="shared" si="55"/>
        <v>188.35641932691971</v>
      </c>
      <c r="AJ39" s="1833">
        <f t="shared" si="55"/>
        <v>0</v>
      </c>
      <c r="AK39" s="1833">
        <f t="shared" si="55"/>
        <v>0</v>
      </c>
      <c r="AL39" s="1833">
        <f t="shared" si="55"/>
        <v>0</v>
      </c>
      <c r="AM39" s="3132" t="s">
        <v>996</v>
      </c>
      <c r="AN39" s="3141"/>
      <c r="AO39" s="2273">
        <v>1088.9999999995537</v>
      </c>
      <c r="AP39" s="2274">
        <v>11491.076234988037</v>
      </c>
      <c r="AQ39" s="2274">
        <v>8667.3285040623541</v>
      </c>
      <c r="AR39" s="2274">
        <v>2823.7477309256715</v>
      </c>
      <c r="AS39" s="2274">
        <v>7066.8661231304823</v>
      </c>
      <c r="AT39" s="2274">
        <v>1681.4824832519978</v>
      </c>
      <c r="AU39" s="2274">
        <v>1138.6760364014362</v>
      </c>
      <c r="AV39" s="2274">
        <v>542.8064468505612</v>
      </c>
      <c r="AW39" s="2274">
        <v>3519.7272314595789</v>
      </c>
      <c r="AX39" s="2274">
        <v>1149.1782587626176</v>
      </c>
      <c r="AY39" s="2274">
        <v>1039.6631417363606</v>
      </c>
      <c r="AZ39" s="2274">
        <v>109.51511702625697</v>
      </c>
      <c r="BA39" s="2274">
        <v>1362.9071769017753</v>
      </c>
      <c r="BB39" s="2274">
        <v>1301.7623991398641</v>
      </c>
      <c r="BC39" s="2274">
        <v>61.144777761911357</v>
      </c>
      <c r="BD39" s="2274">
        <v>1007.6417957951861</v>
      </c>
      <c r="BE39" s="2274">
        <v>877.54962027595877</v>
      </c>
      <c r="BF39" s="2274">
        <v>130.09217551922697</v>
      </c>
      <c r="BG39" s="2274">
        <v>1865.6564084189095</v>
      </c>
      <c r="BH39" s="2274">
        <v>241.40051136986978</v>
      </c>
      <c r="BI39" s="2274">
        <v>1624.2558970490395</v>
      </c>
      <c r="BJ39" s="2274">
        <v>4424.2101118575383</v>
      </c>
      <c r="BK39" s="2274">
        <v>329.58213057600597</v>
      </c>
      <c r="BL39" s="2274">
        <v>245.95560513992018</v>
      </c>
      <c r="BM39" s="2274">
        <v>83.626525436085743</v>
      </c>
      <c r="BN39" s="2274">
        <v>4094.6279812815337</v>
      </c>
      <c r="BO39" s="2274">
        <v>1924.0923591132739</v>
      </c>
      <c r="BP39" s="2274">
        <v>1840.1419871576047</v>
      </c>
      <c r="BQ39" s="2274">
        <v>83.950371955668942</v>
      </c>
      <c r="BR39" s="2274">
        <v>2170.5356221682614</v>
      </c>
      <c r="BS39" s="2274">
        <v>1982.1792028413411</v>
      </c>
      <c r="BT39" s="2274">
        <v>188.35641932691971</v>
      </c>
      <c r="BU39" s="2274">
        <v>0</v>
      </c>
      <c r="BV39" s="2274">
        <v>0</v>
      </c>
      <c r="BW39" s="2274">
        <v>0</v>
      </c>
      <c r="BX39" s="2274">
        <v>94236.113926406979</v>
      </c>
      <c r="BY39" s="2275">
        <v>139510.28373512186</v>
      </c>
    </row>
    <row r="40" spans="1:77" ht="17.100000000000001" customHeight="1">
      <c r="A40" s="155"/>
      <c r="B40" s="155" t="s">
        <v>54</v>
      </c>
      <c r="C40" s="155"/>
      <c r="D40" s="1089"/>
      <c r="E40" s="1829">
        <f t="shared" si="56"/>
        <v>38157.218103412262</v>
      </c>
      <c r="F40" s="1829">
        <f t="shared" si="55"/>
        <v>29405.638211988229</v>
      </c>
      <c r="G40" s="1829">
        <f t="shared" si="55"/>
        <v>8751.5798914240549</v>
      </c>
      <c r="H40" s="1829">
        <f t="shared" si="55"/>
        <v>23266.950185127305</v>
      </c>
      <c r="I40" s="1829">
        <f t="shared" si="55"/>
        <v>5943.4595693976489</v>
      </c>
      <c r="J40" s="1829">
        <f t="shared" si="55"/>
        <v>4535.524466674583</v>
      </c>
      <c r="K40" s="1829">
        <f t="shared" si="55"/>
        <v>1407.9351027230621</v>
      </c>
      <c r="L40" s="1829">
        <f t="shared" si="55"/>
        <v>10639.280565457948</v>
      </c>
      <c r="M40" s="1829">
        <f t="shared" si="55"/>
        <v>3395.4607950865516</v>
      </c>
      <c r="N40" s="1829">
        <f t="shared" si="55"/>
        <v>3065.3089393338173</v>
      </c>
      <c r="O40" s="1829">
        <f t="shared" si="55"/>
        <v>330.15185575273409</v>
      </c>
      <c r="P40" s="1829">
        <f t="shared" si="55"/>
        <v>3843.6049978367073</v>
      </c>
      <c r="Q40" s="1829">
        <f t="shared" si="55"/>
        <v>3763.7151168842943</v>
      </c>
      <c r="R40" s="1829">
        <f t="shared" si="55"/>
        <v>79.889880952413094</v>
      </c>
      <c r="S40" s="1829">
        <f t="shared" si="55"/>
        <v>3400.214772534684</v>
      </c>
      <c r="T40" s="1829">
        <f t="shared" si="55"/>
        <v>2960.961970346129</v>
      </c>
      <c r="U40" s="1829">
        <f t="shared" si="55"/>
        <v>439.25280218855414</v>
      </c>
      <c r="V40" s="1829">
        <f t="shared" si="55"/>
        <v>6684.2100502717076</v>
      </c>
      <c r="W40" s="1829">
        <f t="shared" si="55"/>
        <v>1083.3523527909567</v>
      </c>
      <c r="X40" s="1829">
        <f t="shared" si="55"/>
        <v>5600.8576974807538</v>
      </c>
      <c r="Y40" s="1829">
        <f t="shared" si="55"/>
        <v>14890.267918284964</v>
      </c>
      <c r="Z40" s="1829">
        <f t="shared" si="55"/>
        <v>1467.5558640801796</v>
      </c>
      <c r="AA40" s="1829">
        <f t="shared" si="55"/>
        <v>1309.7976624939588</v>
      </c>
      <c r="AB40" s="1829">
        <f t="shared" si="55"/>
        <v>157.75820158622082</v>
      </c>
      <c r="AC40" s="1829">
        <f t="shared" si="55"/>
        <v>13422.712054204785</v>
      </c>
      <c r="AD40" s="1829">
        <f t="shared" si="55"/>
        <v>4622.7094777823713</v>
      </c>
      <c r="AE40" s="1829">
        <f t="shared" si="55"/>
        <v>4541.7377961053935</v>
      </c>
      <c r="AF40" s="1829">
        <f t="shared" si="55"/>
        <v>80.971681676977525</v>
      </c>
      <c r="AG40" s="1829">
        <f t="shared" si="55"/>
        <v>8800.0025764224119</v>
      </c>
      <c r="AH40" s="1829">
        <f t="shared" si="55"/>
        <v>8145.2399073590777</v>
      </c>
      <c r="AI40" s="1829">
        <f t="shared" si="55"/>
        <v>654.76266906333512</v>
      </c>
      <c r="AJ40" s="1833">
        <f t="shared" si="55"/>
        <v>0</v>
      </c>
      <c r="AK40" s="1833">
        <f t="shared" si="55"/>
        <v>0</v>
      </c>
      <c r="AL40" s="1833">
        <f t="shared" si="55"/>
        <v>0</v>
      </c>
      <c r="AM40" s="3132" t="s">
        <v>997</v>
      </c>
      <c r="AN40" s="3141"/>
      <c r="AO40" s="2273">
        <v>6294.0000000014179</v>
      </c>
      <c r="AP40" s="2274">
        <v>38157.218103412262</v>
      </c>
      <c r="AQ40" s="2274">
        <v>29405.638211988229</v>
      </c>
      <c r="AR40" s="2274">
        <v>8751.5798914240549</v>
      </c>
      <c r="AS40" s="2274">
        <v>23266.950185127305</v>
      </c>
      <c r="AT40" s="2274">
        <v>5943.4595693976489</v>
      </c>
      <c r="AU40" s="2274">
        <v>4535.524466674583</v>
      </c>
      <c r="AV40" s="2274">
        <v>1407.9351027230621</v>
      </c>
      <c r="AW40" s="2274">
        <v>10639.280565457948</v>
      </c>
      <c r="AX40" s="2274">
        <v>3395.4607950865516</v>
      </c>
      <c r="AY40" s="2274">
        <v>3065.3089393338173</v>
      </c>
      <c r="AZ40" s="2274">
        <v>330.15185575273409</v>
      </c>
      <c r="BA40" s="2274">
        <v>3843.6049978367073</v>
      </c>
      <c r="BB40" s="2274">
        <v>3763.7151168842943</v>
      </c>
      <c r="BC40" s="2274">
        <v>79.889880952413094</v>
      </c>
      <c r="BD40" s="2274">
        <v>3400.214772534684</v>
      </c>
      <c r="BE40" s="2274">
        <v>2960.961970346129</v>
      </c>
      <c r="BF40" s="2274">
        <v>439.25280218855414</v>
      </c>
      <c r="BG40" s="2274">
        <v>6684.2100502717076</v>
      </c>
      <c r="BH40" s="2274">
        <v>1083.3523527909567</v>
      </c>
      <c r="BI40" s="2274">
        <v>5600.8576974807538</v>
      </c>
      <c r="BJ40" s="2274">
        <v>14890.267918284964</v>
      </c>
      <c r="BK40" s="2274">
        <v>1467.5558640801796</v>
      </c>
      <c r="BL40" s="2274">
        <v>1309.7976624939588</v>
      </c>
      <c r="BM40" s="2274">
        <v>157.75820158622082</v>
      </c>
      <c r="BN40" s="2274">
        <v>13422.712054204785</v>
      </c>
      <c r="BO40" s="2274">
        <v>4622.7094777823713</v>
      </c>
      <c r="BP40" s="2274">
        <v>4541.7377961053935</v>
      </c>
      <c r="BQ40" s="2274">
        <v>80.971681676977525</v>
      </c>
      <c r="BR40" s="2274">
        <v>8800.0025764224119</v>
      </c>
      <c r="BS40" s="2274">
        <v>8145.2399073590777</v>
      </c>
      <c r="BT40" s="2274">
        <v>654.76266906333512</v>
      </c>
      <c r="BU40" s="2274">
        <v>0</v>
      </c>
      <c r="BV40" s="2274">
        <v>0</v>
      </c>
      <c r="BW40" s="2274">
        <v>0</v>
      </c>
      <c r="BX40" s="2274">
        <v>471185.85769811796</v>
      </c>
      <c r="BY40" s="2275">
        <v>575397.43631465838</v>
      </c>
    </row>
    <row r="41" spans="1:77" ht="17.100000000000001" customHeight="1">
      <c r="A41" s="155"/>
      <c r="B41" s="155" t="s">
        <v>242</v>
      </c>
      <c r="C41" s="155"/>
      <c r="D41" s="1089"/>
      <c r="E41" s="1829">
        <f t="shared" si="56"/>
        <v>20202.688529641964</v>
      </c>
      <c r="F41" s="1829">
        <f t="shared" si="55"/>
        <v>16406.816951288631</v>
      </c>
      <c r="G41" s="1829">
        <f t="shared" si="55"/>
        <v>3795.8715783533312</v>
      </c>
      <c r="H41" s="1829">
        <f t="shared" si="55"/>
        <v>7451.4089029026773</v>
      </c>
      <c r="I41" s="1829">
        <f t="shared" si="55"/>
        <v>3564.9212217080076</v>
      </c>
      <c r="J41" s="1829">
        <f t="shared" si="55"/>
        <v>3010.2405672532682</v>
      </c>
      <c r="K41" s="1829">
        <f t="shared" si="55"/>
        <v>554.68065445473906</v>
      </c>
      <c r="L41" s="1829">
        <f t="shared" si="55"/>
        <v>1549.8241605854071</v>
      </c>
      <c r="M41" s="1829">
        <f t="shared" si="55"/>
        <v>48.168834768486079</v>
      </c>
      <c r="N41" s="1829">
        <f t="shared" si="55"/>
        <v>47.168834768486079</v>
      </c>
      <c r="O41" s="1829">
        <f t="shared" si="55"/>
        <v>1</v>
      </c>
      <c r="P41" s="1829">
        <f t="shared" si="55"/>
        <v>673.72531800131503</v>
      </c>
      <c r="Q41" s="1829">
        <f t="shared" si="55"/>
        <v>672.72531800131503</v>
      </c>
      <c r="R41" s="1829">
        <f t="shared" si="55"/>
        <v>1</v>
      </c>
      <c r="S41" s="1829">
        <f t="shared" si="55"/>
        <v>827.9300078156059</v>
      </c>
      <c r="T41" s="1829">
        <f t="shared" si="55"/>
        <v>742.53969098085213</v>
      </c>
      <c r="U41" s="1829">
        <f t="shared" si="55"/>
        <v>85.390316834753889</v>
      </c>
      <c r="V41" s="1829">
        <f t="shared" si="55"/>
        <v>2336.6635206092669</v>
      </c>
      <c r="W41" s="1829">
        <f t="shared" si="55"/>
        <v>270.34347371166581</v>
      </c>
      <c r="X41" s="1829">
        <f t="shared" si="55"/>
        <v>2066.3200468976015</v>
      </c>
      <c r="Y41" s="1829">
        <f t="shared" si="55"/>
        <v>10191.841809792624</v>
      </c>
      <c r="Z41" s="1829">
        <f t="shared" si="55"/>
        <v>1242.9566936715144</v>
      </c>
      <c r="AA41" s="1829">
        <f t="shared" si="55"/>
        <v>1114.3551557580402</v>
      </c>
      <c r="AB41" s="1829">
        <f t="shared" si="55"/>
        <v>128.60153791347369</v>
      </c>
      <c r="AC41" s="1829">
        <f t="shared" si="55"/>
        <v>8948.8851161211132</v>
      </c>
      <c r="AD41" s="1829">
        <f t="shared" si="55"/>
        <v>4137.0098217631621</v>
      </c>
      <c r="AE41" s="1829">
        <f t="shared" si="55"/>
        <v>3909.7704455447733</v>
      </c>
      <c r="AF41" s="1829">
        <f t="shared" si="55"/>
        <v>227.23937621838954</v>
      </c>
      <c r="AG41" s="1829">
        <f t="shared" si="55"/>
        <v>4811.8752943579502</v>
      </c>
      <c r="AH41" s="1829">
        <f t="shared" si="55"/>
        <v>4514.9928851093237</v>
      </c>
      <c r="AI41" s="1829">
        <f t="shared" si="55"/>
        <v>296.88240924862657</v>
      </c>
      <c r="AJ41" s="1833">
        <f t="shared" si="55"/>
        <v>2559.4378169466568</v>
      </c>
      <c r="AK41" s="1833">
        <f t="shared" si="55"/>
        <v>2124.6805801609107</v>
      </c>
      <c r="AL41" s="1833">
        <f t="shared" si="55"/>
        <v>434.75723678574667</v>
      </c>
      <c r="AM41" s="3132" t="s">
        <v>998</v>
      </c>
      <c r="AN41" s="3141"/>
      <c r="AO41" s="2273">
        <v>5885.0000000009113</v>
      </c>
      <c r="AP41" s="2274">
        <v>20202.688529641964</v>
      </c>
      <c r="AQ41" s="2274">
        <v>16406.816951288631</v>
      </c>
      <c r="AR41" s="2274">
        <v>3795.8715783533312</v>
      </c>
      <c r="AS41" s="2274">
        <v>7451.4089029026773</v>
      </c>
      <c r="AT41" s="2274">
        <v>3564.9212217080076</v>
      </c>
      <c r="AU41" s="2274">
        <v>3010.2405672532682</v>
      </c>
      <c r="AV41" s="2274">
        <v>554.68065445473906</v>
      </c>
      <c r="AW41" s="2274">
        <v>1549.8241605854071</v>
      </c>
      <c r="AX41" s="2274">
        <v>48.168834768486079</v>
      </c>
      <c r="AY41" s="2274">
        <v>47.168834768486079</v>
      </c>
      <c r="AZ41" s="2274">
        <v>1</v>
      </c>
      <c r="BA41" s="2274">
        <v>673.72531800131503</v>
      </c>
      <c r="BB41" s="2274">
        <v>672.72531800131503</v>
      </c>
      <c r="BC41" s="2274">
        <v>1</v>
      </c>
      <c r="BD41" s="2274">
        <v>827.9300078156059</v>
      </c>
      <c r="BE41" s="2274">
        <v>742.53969098085213</v>
      </c>
      <c r="BF41" s="2274">
        <v>85.390316834753889</v>
      </c>
      <c r="BG41" s="2274">
        <v>2336.6635206092669</v>
      </c>
      <c r="BH41" s="2274">
        <v>270.34347371166581</v>
      </c>
      <c r="BI41" s="2274">
        <v>2066.3200468976015</v>
      </c>
      <c r="BJ41" s="2274">
        <v>10191.841809792624</v>
      </c>
      <c r="BK41" s="2274">
        <v>1242.9566936715144</v>
      </c>
      <c r="BL41" s="2274">
        <v>1114.3551557580402</v>
      </c>
      <c r="BM41" s="2274">
        <v>128.60153791347369</v>
      </c>
      <c r="BN41" s="2274">
        <v>8948.8851161211132</v>
      </c>
      <c r="BO41" s="2274">
        <v>4137.0098217631621</v>
      </c>
      <c r="BP41" s="2274">
        <v>3909.7704455447733</v>
      </c>
      <c r="BQ41" s="2274">
        <v>227.23937621838954</v>
      </c>
      <c r="BR41" s="2274">
        <v>4811.8752943579502</v>
      </c>
      <c r="BS41" s="2274">
        <v>4514.9928851093237</v>
      </c>
      <c r="BT41" s="2274">
        <v>296.88240924862657</v>
      </c>
      <c r="BU41" s="2274">
        <v>2559.4378169466568</v>
      </c>
      <c r="BV41" s="2274">
        <v>2124.6805801609107</v>
      </c>
      <c r="BW41" s="2274">
        <v>434.75723678574667</v>
      </c>
      <c r="BX41" s="2274">
        <v>282342.21195600543</v>
      </c>
      <c r="BY41" s="2275">
        <v>344865.57692185062</v>
      </c>
    </row>
    <row r="42" spans="1:77" ht="17.100000000000001" customHeight="1">
      <c r="A42" s="155"/>
      <c r="B42" s="155" t="s">
        <v>241</v>
      </c>
      <c r="C42" s="155"/>
      <c r="D42" s="1089"/>
      <c r="E42" s="1829">
        <f t="shared" si="56"/>
        <v>19490</v>
      </c>
      <c r="F42" s="1829">
        <f t="shared" si="55"/>
        <v>14825</v>
      </c>
      <c r="G42" s="1829">
        <f t="shared" si="55"/>
        <v>4665</v>
      </c>
      <c r="H42" s="1829">
        <f t="shared" si="55"/>
        <v>12703</v>
      </c>
      <c r="I42" s="1829">
        <f t="shared" si="55"/>
        <v>3023</v>
      </c>
      <c r="J42" s="1829">
        <f t="shared" si="55"/>
        <v>2249</v>
      </c>
      <c r="K42" s="1829">
        <f t="shared" si="55"/>
        <v>774</v>
      </c>
      <c r="L42" s="1829">
        <f t="shared" si="55"/>
        <v>6476</v>
      </c>
      <c r="M42" s="1829">
        <f t="shared" si="55"/>
        <v>711</v>
      </c>
      <c r="N42" s="1829">
        <f t="shared" si="55"/>
        <v>644</v>
      </c>
      <c r="O42" s="1829">
        <f t="shared" si="55"/>
        <v>67</v>
      </c>
      <c r="P42" s="1829">
        <f t="shared" si="55"/>
        <v>772</v>
      </c>
      <c r="Q42" s="1829">
        <f t="shared" si="55"/>
        <v>740</v>
      </c>
      <c r="R42" s="1829">
        <f t="shared" si="55"/>
        <v>32</v>
      </c>
      <c r="S42" s="1829">
        <f t="shared" si="55"/>
        <v>4993</v>
      </c>
      <c r="T42" s="1829">
        <f t="shared" si="55"/>
        <v>4165</v>
      </c>
      <c r="U42" s="1829">
        <f t="shared" si="55"/>
        <v>828</v>
      </c>
      <c r="V42" s="1829">
        <f t="shared" si="55"/>
        <v>3204</v>
      </c>
      <c r="W42" s="1829">
        <f t="shared" si="55"/>
        <v>1056</v>
      </c>
      <c r="X42" s="1829">
        <f t="shared" si="55"/>
        <v>2148</v>
      </c>
      <c r="Y42" s="1829">
        <f t="shared" si="55"/>
        <v>6787</v>
      </c>
      <c r="Z42" s="1829">
        <f t="shared" si="55"/>
        <v>1855</v>
      </c>
      <c r="AA42" s="1829">
        <f t="shared" si="55"/>
        <v>1485</v>
      </c>
      <c r="AB42" s="1829">
        <f t="shared" si="55"/>
        <v>370</v>
      </c>
      <c r="AC42" s="1829">
        <f t="shared" si="55"/>
        <v>4932</v>
      </c>
      <c r="AD42" s="1829">
        <f t="shared" si="55"/>
        <v>1979</v>
      </c>
      <c r="AE42" s="1829">
        <f t="shared" si="55"/>
        <v>1799</v>
      </c>
      <c r="AF42" s="1829">
        <f t="shared" si="55"/>
        <v>180</v>
      </c>
      <c r="AG42" s="1829">
        <f t="shared" si="55"/>
        <v>2953</v>
      </c>
      <c r="AH42" s="1829">
        <f t="shared" si="55"/>
        <v>2687</v>
      </c>
      <c r="AI42" s="1829">
        <f t="shared" si="55"/>
        <v>266</v>
      </c>
      <c r="AJ42" s="1833">
        <f t="shared" si="55"/>
        <v>0</v>
      </c>
      <c r="AK42" s="1833">
        <f t="shared" si="55"/>
        <v>0</v>
      </c>
      <c r="AL42" s="1833">
        <f t="shared" si="55"/>
        <v>0</v>
      </c>
      <c r="AM42" s="3132" t="s">
        <v>999</v>
      </c>
      <c r="AN42" s="3141"/>
      <c r="AO42" s="2273">
        <v>457</v>
      </c>
      <c r="AP42" s="2274">
        <v>19490</v>
      </c>
      <c r="AQ42" s="2274">
        <v>14825</v>
      </c>
      <c r="AR42" s="2274">
        <v>4665</v>
      </c>
      <c r="AS42" s="2274">
        <v>12703</v>
      </c>
      <c r="AT42" s="2274">
        <v>3023</v>
      </c>
      <c r="AU42" s="2274">
        <v>2249</v>
      </c>
      <c r="AV42" s="2274">
        <v>774</v>
      </c>
      <c r="AW42" s="2274">
        <v>6476</v>
      </c>
      <c r="AX42" s="2274">
        <v>711</v>
      </c>
      <c r="AY42" s="2274">
        <v>644</v>
      </c>
      <c r="AZ42" s="2274">
        <v>67</v>
      </c>
      <c r="BA42" s="2274">
        <v>772</v>
      </c>
      <c r="BB42" s="2274">
        <v>740</v>
      </c>
      <c r="BC42" s="2274">
        <v>32</v>
      </c>
      <c r="BD42" s="2274">
        <v>4993</v>
      </c>
      <c r="BE42" s="2274">
        <v>4165</v>
      </c>
      <c r="BF42" s="2274">
        <v>828</v>
      </c>
      <c r="BG42" s="2274">
        <v>3204</v>
      </c>
      <c r="BH42" s="2274">
        <v>1056</v>
      </c>
      <c r="BI42" s="2274">
        <v>2148</v>
      </c>
      <c r="BJ42" s="2274">
        <v>6787</v>
      </c>
      <c r="BK42" s="2274">
        <v>1855</v>
      </c>
      <c r="BL42" s="2274">
        <v>1485</v>
      </c>
      <c r="BM42" s="2274">
        <v>370</v>
      </c>
      <c r="BN42" s="2274">
        <v>4932</v>
      </c>
      <c r="BO42" s="2274">
        <v>1979</v>
      </c>
      <c r="BP42" s="2274">
        <v>1799</v>
      </c>
      <c r="BQ42" s="2274">
        <v>180</v>
      </c>
      <c r="BR42" s="2274">
        <v>2953</v>
      </c>
      <c r="BS42" s="2274">
        <v>2687</v>
      </c>
      <c r="BT42" s="2274">
        <v>266</v>
      </c>
      <c r="BU42" s="2274">
        <v>0</v>
      </c>
      <c r="BV42" s="2274">
        <v>0</v>
      </c>
      <c r="BW42" s="2274">
        <v>0</v>
      </c>
      <c r="BX42" s="2274">
        <v>392415.92</v>
      </c>
      <c r="BY42" s="2275">
        <v>356514</v>
      </c>
    </row>
    <row r="43" spans="1:77" ht="17.100000000000001" customHeight="1">
      <c r="A43" s="3094" t="s">
        <v>14</v>
      </c>
      <c r="B43" s="3094"/>
      <c r="C43" s="3094"/>
      <c r="D43" s="1083"/>
      <c r="E43" s="1829"/>
      <c r="F43" s="1833"/>
      <c r="G43" s="1833"/>
      <c r="H43" s="1833"/>
      <c r="I43" s="1830"/>
      <c r="J43" s="1830"/>
      <c r="K43" s="1830"/>
      <c r="L43" s="1830"/>
      <c r="M43" s="1830"/>
      <c r="N43" s="1830"/>
      <c r="O43" s="1830"/>
      <c r="P43" s="1831"/>
      <c r="Q43" s="1831"/>
      <c r="R43" s="1831"/>
      <c r="S43" s="1831"/>
      <c r="T43" s="1831"/>
      <c r="U43" s="1831"/>
      <c r="V43" s="1831"/>
      <c r="W43" s="1831"/>
      <c r="X43" s="1831"/>
      <c r="Y43" s="1831"/>
      <c r="Z43" s="1831"/>
      <c r="AA43" s="1831"/>
      <c r="AB43" s="1831"/>
      <c r="AC43" s="1831"/>
      <c r="AD43" s="1831"/>
      <c r="AE43" s="1831"/>
      <c r="AF43" s="1831"/>
      <c r="AG43" s="1831"/>
      <c r="AH43" s="1831"/>
      <c r="AI43" s="1831"/>
      <c r="AJ43" s="1832"/>
      <c r="AK43" s="1832"/>
      <c r="AL43" s="1832"/>
      <c r="AM43" s="3132" t="s">
        <v>1001</v>
      </c>
      <c r="AN43" s="3141"/>
      <c r="AO43" s="2273">
        <v>16320.000000000166</v>
      </c>
      <c r="AP43" s="2274">
        <v>175117.78190931916</v>
      </c>
      <c r="AQ43" s="2274">
        <v>134277.83940804034</v>
      </c>
      <c r="AR43" s="2274">
        <v>40839.942501278965</v>
      </c>
      <c r="AS43" s="2274">
        <v>112291.3128302296</v>
      </c>
      <c r="AT43" s="2274">
        <v>24308.150543720698</v>
      </c>
      <c r="AU43" s="2274">
        <v>18448.975635146973</v>
      </c>
      <c r="AV43" s="2274">
        <v>5859.1749085736983</v>
      </c>
      <c r="AW43" s="2274">
        <v>61395.904772861068</v>
      </c>
      <c r="AX43" s="2274">
        <v>8846.3996994830286</v>
      </c>
      <c r="AY43" s="2274">
        <v>8126.1678142984065</v>
      </c>
      <c r="AZ43" s="2274">
        <v>720.23188518461905</v>
      </c>
      <c r="BA43" s="2274">
        <v>16760.41466058695</v>
      </c>
      <c r="BB43" s="2274">
        <v>16151.286329918266</v>
      </c>
      <c r="BC43" s="2274">
        <v>609.12833066868473</v>
      </c>
      <c r="BD43" s="2274">
        <v>35789.090412791047</v>
      </c>
      <c r="BE43" s="2274">
        <v>29811.893113696064</v>
      </c>
      <c r="BF43" s="2274">
        <v>5977.197299094988</v>
      </c>
      <c r="BG43" s="2274">
        <v>26587.257513647768</v>
      </c>
      <c r="BH43" s="2274">
        <v>5147.5759420028953</v>
      </c>
      <c r="BI43" s="2274">
        <v>21439.681571644891</v>
      </c>
      <c r="BJ43" s="2274">
        <v>60369.031262142111</v>
      </c>
      <c r="BK43" s="2274">
        <v>7279.3456473752203</v>
      </c>
      <c r="BL43" s="2274">
        <v>6021.8116415477543</v>
      </c>
      <c r="BM43" s="2274">
        <v>1257.5340058274671</v>
      </c>
      <c r="BN43" s="2274">
        <v>53089.685614766844</v>
      </c>
      <c r="BO43" s="2274">
        <v>18726.452712889062</v>
      </c>
      <c r="BP43" s="2274">
        <v>17794.198594674413</v>
      </c>
      <c r="BQ43" s="2274">
        <v>932.25411821465411</v>
      </c>
      <c r="BR43" s="2274">
        <v>34363.23290187784</v>
      </c>
      <c r="BS43" s="2274">
        <v>30753.249756593563</v>
      </c>
      <c r="BT43" s="2274">
        <v>3609.9831452842573</v>
      </c>
      <c r="BU43" s="2274">
        <v>2457.4378169476977</v>
      </c>
      <c r="BV43" s="2274">
        <v>2022.6805801619519</v>
      </c>
      <c r="BW43" s="2274">
        <v>434.75723678574667</v>
      </c>
      <c r="BX43" s="2274">
        <v>1754199.3477837611</v>
      </c>
      <c r="BY43" s="2275">
        <v>2150521.645161429</v>
      </c>
    </row>
    <row r="44" spans="1:77" ht="17.100000000000001" customHeight="1">
      <c r="A44" s="3093" t="s">
        <v>45</v>
      </c>
      <c r="B44" s="3093"/>
      <c r="C44" s="166"/>
      <c r="D44" s="1083"/>
      <c r="E44" s="1829">
        <f>AP43</f>
        <v>175117.78190931916</v>
      </c>
      <c r="F44" s="1829">
        <f t="shared" ref="F44:S44" si="57">AQ43</f>
        <v>134277.83940804034</v>
      </c>
      <c r="G44" s="1829">
        <f t="shared" si="57"/>
        <v>40839.942501278965</v>
      </c>
      <c r="H44" s="1829">
        <f t="shared" si="57"/>
        <v>112291.3128302296</v>
      </c>
      <c r="I44" s="1829">
        <f t="shared" si="57"/>
        <v>24308.150543720698</v>
      </c>
      <c r="J44" s="1829">
        <f t="shared" si="57"/>
        <v>18448.975635146973</v>
      </c>
      <c r="K44" s="1829">
        <f t="shared" si="57"/>
        <v>5859.1749085736983</v>
      </c>
      <c r="L44" s="1829">
        <f t="shared" si="57"/>
        <v>61395.904772861068</v>
      </c>
      <c r="M44" s="1829">
        <f t="shared" si="57"/>
        <v>8846.3996994830286</v>
      </c>
      <c r="N44" s="1829">
        <f t="shared" si="57"/>
        <v>8126.1678142984065</v>
      </c>
      <c r="O44" s="1829">
        <f t="shared" si="57"/>
        <v>720.23188518461905</v>
      </c>
      <c r="P44" s="1829">
        <f t="shared" si="57"/>
        <v>16760.41466058695</v>
      </c>
      <c r="Q44" s="1829">
        <f t="shared" si="57"/>
        <v>16151.286329918266</v>
      </c>
      <c r="R44" s="1829">
        <f t="shared" si="57"/>
        <v>609.12833066868473</v>
      </c>
      <c r="S44" s="1829">
        <f t="shared" si="57"/>
        <v>35789.090412791047</v>
      </c>
      <c r="T44" s="1829">
        <f t="shared" ref="T44" si="58">BE43</f>
        <v>29811.893113696064</v>
      </c>
      <c r="U44" s="1829">
        <f t="shared" ref="U44" si="59">BF43</f>
        <v>5977.197299094988</v>
      </c>
      <c r="V44" s="1829">
        <f t="shared" ref="V44" si="60">BG43</f>
        <v>26587.257513647768</v>
      </c>
      <c r="W44" s="1829">
        <f t="shared" ref="W44" si="61">BH43</f>
        <v>5147.5759420028953</v>
      </c>
      <c r="X44" s="1829">
        <f t="shared" ref="X44" si="62">BI43</f>
        <v>21439.681571644891</v>
      </c>
      <c r="Y44" s="1829">
        <f t="shared" ref="Y44" si="63">BJ43</f>
        <v>60369.031262142111</v>
      </c>
      <c r="Z44" s="1829">
        <f t="shared" ref="Z44" si="64">BK43</f>
        <v>7279.3456473752203</v>
      </c>
      <c r="AA44" s="1829">
        <f t="shared" ref="AA44" si="65">BL43</f>
        <v>6021.8116415477543</v>
      </c>
      <c r="AB44" s="1829">
        <f t="shared" ref="AB44" si="66">BM43</f>
        <v>1257.5340058274671</v>
      </c>
      <c r="AC44" s="1829">
        <f t="shared" ref="AC44" si="67">BN43</f>
        <v>53089.685614766844</v>
      </c>
      <c r="AD44" s="1829">
        <f t="shared" ref="AD44" si="68">BO43</f>
        <v>18726.452712889062</v>
      </c>
      <c r="AE44" s="1829">
        <f t="shared" ref="AE44" si="69">BP43</f>
        <v>17794.198594674413</v>
      </c>
      <c r="AF44" s="1829">
        <f t="shared" ref="AF44:AG44" si="70">BQ43</f>
        <v>932.25411821465411</v>
      </c>
      <c r="AG44" s="1829">
        <f t="shared" si="70"/>
        <v>34363.23290187784</v>
      </c>
      <c r="AH44" s="1829">
        <f t="shared" ref="AH44" si="71">BS43</f>
        <v>30753.249756593563</v>
      </c>
      <c r="AI44" s="1829">
        <f t="shared" ref="AI44" si="72">BT43</f>
        <v>3609.9831452842573</v>
      </c>
      <c r="AJ44" s="1833">
        <f t="shared" ref="AJ44" si="73">BU43</f>
        <v>2457.4378169476977</v>
      </c>
      <c r="AK44" s="1833">
        <f t="shared" ref="AK44" si="74">BV43</f>
        <v>2022.6805801619519</v>
      </c>
      <c r="AL44" s="1833">
        <f t="shared" ref="AL44" si="75">BW43</f>
        <v>434.75723678574667</v>
      </c>
      <c r="AM44" s="3132" t="s">
        <v>1002</v>
      </c>
      <c r="AN44" s="3141"/>
      <c r="AO44" s="2273">
        <v>425.00000000033623</v>
      </c>
      <c r="AP44" s="2274">
        <v>3052.755885415088</v>
      </c>
      <c r="AQ44" s="2274">
        <v>2498.2916553692075</v>
      </c>
      <c r="AR44" s="2274">
        <v>554.46423004588178</v>
      </c>
      <c r="AS44" s="2274">
        <v>1332.9799414598701</v>
      </c>
      <c r="AT44" s="2274">
        <v>414.8867683488474</v>
      </c>
      <c r="AU44" s="2274">
        <v>310.31606064467161</v>
      </c>
      <c r="AV44" s="2274">
        <v>104.57070770417576</v>
      </c>
      <c r="AW44" s="2274">
        <v>557.14415262423461</v>
      </c>
      <c r="AX44" s="2274">
        <v>131.43405697403085</v>
      </c>
      <c r="AY44" s="2274">
        <v>130.43405697403082</v>
      </c>
      <c r="AZ44" s="2274">
        <v>1</v>
      </c>
      <c r="BA44" s="2274">
        <v>273.93501986658305</v>
      </c>
      <c r="BB44" s="2274">
        <v>270.72963685820883</v>
      </c>
      <c r="BC44" s="2274">
        <v>3.2053830083742212</v>
      </c>
      <c r="BD44" s="2274">
        <v>151.77507578362065</v>
      </c>
      <c r="BE44" s="2274">
        <v>146.0646328395278</v>
      </c>
      <c r="BF44" s="2274">
        <v>5.7104429440928897</v>
      </c>
      <c r="BG44" s="2274">
        <v>360.94902048678784</v>
      </c>
      <c r="BH44" s="2274">
        <v>36.222477084178081</v>
      </c>
      <c r="BI44" s="2274">
        <v>324.72654340260982</v>
      </c>
      <c r="BJ44" s="2274">
        <v>1617.7759439562608</v>
      </c>
      <c r="BK44" s="2274">
        <v>91.389720671015894</v>
      </c>
      <c r="BL44" s="2274">
        <v>80.476266062957919</v>
      </c>
      <c r="BM44" s="2274">
        <v>10.913454608057979</v>
      </c>
      <c r="BN44" s="2274">
        <v>1526.3862232852448</v>
      </c>
      <c r="BO44" s="2274">
        <v>402.04044148630624</v>
      </c>
      <c r="BP44" s="2274">
        <v>392.96300786781796</v>
      </c>
      <c r="BQ44" s="2274">
        <v>9.0774336184882785</v>
      </c>
      <c r="BR44" s="2274">
        <v>1124.3457817989383</v>
      </c>
      <c r="BS44" s="2274">
        <v>1029.0855170388556</v>
      </c>
      <c r="BT44" s="2274">
        <v>95.26026476008289</v>
      </c>
      <c r="BU44" s="2274">
        <v>101.99999999895917</v>
      </c>
      <c r="BV44" s="2274">
        <v>101.99999999895917</v>
      </c>
      <c r="BW44" s="2274">
        <v>0</v>
      </c>
      <c r="BX44" s="2274">
        <v>59296.7484232977</v>
      </c>
      <c r="BY44" s="2275">
        <v>73552.163768664948</v>
      </c>
    </row>
    <row r="45" spans="1:77" ht="17.100000000000001" customHeight="1">
      <c r="A45" s="189"/>
      <c r="B45" s="155" t="s">
        <v>15</v>
      </c>
      <c r="C45" s="189"/>
      <c r="D45" s="1083"/>
      <c r="E45" s="1829">
        <f>AP56</f>
        <v>89496.982297579758</v>
      </c>
      <c r="F45" s="1829">
        <f t="shared" ref="F45:S45" si="76">AQ56</f>
        <v>69470.346235200021</v>
      </c>
      <c r="G45" s="1829">
        <f t="shared" si="76"/>
        <v>20026.636062379701</v>
      </c>
      <c r="H45" s="1829">
        <f t="shared" si="76"/>
        <v>59626.839367622393</v>
      </c>
      <c r="I45" s="1829">
        <f t="shared" si="76"/>
        <v>11628.761565622352</v>
      </c>
      <c r="J45" s="1829">
        <f t="shared" si="76"/>
        <v>8930.6478326841952</v>
      </c>
      <c r="K45" s="1829">
        <f t="shared" si="76"/>
        <v>2698.1137329381522</v>
      </c>
      <c r="L45" s="1829">
        <f t="shared" si="76"/>
        <v>35074.753250026013</v>
      </c>
      <c r="M45" s="1829">
        <f t="shared" si="76"/>
        <v>3886.1498303392536</v>
      </c>
      <c r="N45" s="1829">
        <f t="shared" si="76"/>
        <v>3678.4666294589638</v>
      </c>
      <c r="O45" s="1829">
        <f t="shared" si="76"/>
        <v>207.68320088029128</v>
      </c>
      <c r="P45" s="1829">
        <f t="shared" si="76"/>
        <v>8394.3258243309283</v>
      </c>
      <c r="Q45" s="1829">
        <f t="shared" si="76"/>
        <v>8186.8104954171686</v>
      </c>
      <c r="R45" s="1829">
        <f t="shared" si="76"/>
        <v>207.51532891376206</v>
      </c>
      <c r="S45" s="1829">
        <f t="shared" si="76"/>
        <v>22794.277595355823</v>
      </c>
      <c r="T45" s="1829">
        <f t="shared" ref="T45" si="77">BE56</f>
        <v>19072.220921569766</v>
      </c>
      <c r="U45" s="1829">
        <f t="shared" ref="U45" si="78">BF56</f>
        <v>3722.0566737860554</v>
      </c>
      <c r="V45" s="1829">
        <f t="shared" ref="V45" si="79">BG56</f>
        <v>12923.32455197405</v>
      </c>
      <c r="W45" s="1829">
        <f t="shared" ref="W45" si="80">BH56</f>
        <v>3074.4128406292261</v>
      </c>
      <c r="X45" s="1829">
        <f t="shared" ref="X45" si="81">BI56</f>
        <v>9848.9117113448319</v>
      </c>
      <c r="Y45" s="1829">
        <f t="shared" ref="Y45" si="82">BJ56</f>
        <v>29411.026673189906</v>
      </c>
      <c r="Z45" s="1829">
        <f t="shared" ref="Z45" si="83">BK56</f>
        <v>3897.4403334080921</v>
      </c>
      <c r="AA45" s="1829">
        <f t="shared" ref="AA45" si="84">BL56</f>
        <v>3338.967944261572</v>
      </c>
      <c r="AB45" s="1829">
        <f t="shared" ref="AB45" si="85">BM56</f>
        <v>558.47238914652075</v>
      </c>
      <c r="AC45" s="1829">
        <f t="shared" ref="AC45" si="86">BN56</f>
        <v>25513.586339781825</v>
      </c>
      <c r="AD45" s="1829">
        <f t="shared" ref="AD45" si="87">BO56</f>
        <v>8567.9746685961818</v>
      </c>
      <c r="AE45" s="1829">
        <f t="shared" ref="AE45" si="88">BP56</f>
        <v>8235.5362702228194</v>
      </c>
      <c r="AF45" s="1829">
        <f t="shared" ref="AF45:AG45" si="89">BQ56</f>
        <v>332.43839837335935</v>
      </c>
      <c r="AG45" s="1829">
        <f t="shared" si="89"/>
        <v>16945.611671185623</v>
      </c>
      <c r="AH45" s="1829">
        <f t="shared" ref="AH45" si="90">BS56</f>
        <v>14580.720109735459</v>
      </c>
      <c r="AI45" s="1829">
        <f t="shared" ref="AI45" si="91">BT56</f>
        <v>2364.8915614501657</v>
      </c>
      <c r="AJ45" s="1833">
        <f t="shared" ref="AJ45" si="92">BU56</f>
        <v>459.11625676743762</v>
      </c>
      <c r="AK45" s="1833">
        <f t="shared" ref="AK45" si="93">BV56</f>
        <v>372.56319122085932</v>
      </c>
      <c r="AL45" s="1833">
        <f t="shared" ref="AL45" si="94">BW56</f>
        <v>86.553065546578296</v>
      </c>
      <c r="AM45" s="3132" t="s">
        <v>1004</v>
      </c>
      <c r="AN45" s="3141"/>
      <c r="AO45" s="2273">
        <v>1503.0000000000234</v>
      </c>
      <c r="AP45" s="2274">
        <v>23242.064741524584</v>
      </c>
      <c r="AQ45" s="2274">
        <v>17735.687746672309</v>
      </c>
      <c r="AR45" s="2274">
        <v>5506.3769948522631</v>
      </c>
      <c r="AS45" s="2274">
        <v>12865.161995924411</v>
      </c>
      <c r="AT45" s="2274">
        <v>2814.8072715571711</v>
      </c>
      <c r="AU45" s="2274">
        <v>2011.6986164734465</v>
      </c>
      <c r="AV45" s="2274">
        <v>803.10865508372422</v>
      </c>
      <c r="AW45" s="2274">
        <v>7008.8090894464603</v>
      </c>
      <c r="AX45" s="2274">
        <v>1099.6181091806548</v>
      </c>
      <c r="AY45" s="2274">
        <v>1054.8041452166904</v>
      </c>
      <c r="AZ45" s="2274">
        <v>44.813963963963957</v>
      </c>
      <c r="BA45" s="2274">
        <v>2321.1185381809582</v>
      </c>
      <c r="BB45" s="2274">
        <v>2267.8266838266031</v>
      </c>
      <c r="BC45" s="2274">
        <v>53.291854354354349</v>
      </c>
      <c r="BD45" s="2274">
        <v>3588.0724420848492</v>
      </c>
      <c r="BE45" s="2274">
        <v>3051.7038610037689</v>
      </c>
      <c r="BF45" s="2274">
        <v>536.36858108108106</v>
      </c>
      <c r="BG45" s="2274">
        <v>3041.5456349207798</v>
      </c>
      <c r="BH45" s="2274">
        <v>767.40407550423424</v>
      </c>
      <c r="BI45" s="2274">
        <v>2274.1415594165451</v>
      </c>
      <c r="BJ45" s="2274">
        <v>10239.319412266999</v>
      </c>
      <c r="BK45" s="2274">
        <v>724.46425890208673</v>
      </c>
      <c r="BL45" s="2274">
        <v>628.86681145450757</v>
      </c>
      <c r="BM45" s="2274">
        <v>95.597447447579285</v>
      </c>
      <c r="BN45" s="2274">
        <v>9514.8551533649115</v>
      </c>
      <c r="BO45" s="2274">
        <v>2731.9235574839818</v>
      </c>
      <c r="BP45" s="2274">
        <v>2607.1068157422137</v>
      </c>
      <c r="BQ45" s="2274">
        <v>124.81674174176881</v>
      </c>
      <c r="BR45" s="2274">
        <v>6782.931595880932</v>
      </c>
      <c r="BS45" s="2274">
        <v>5208.6934041176864</v>
      </c>
      <c r="BT45" s="2274">
        <v>1574.2381917632458</v>
      </c>
      <c r="BU45" s="2274">
        <v>137.58333333316483</v>
      </c>
      <c r="BV45" s="2274">
        <v>137.58333333316483</v>
      </c>
      <c r="BW45" s="2274">
        <v>0</v>
      </c>
      <c r="BX45" s="2274">
        <v>161370.22176641994</v>
      </c>
      <c r="BY45" s="2275">
        <v>205116.43575181422</v>
      </c>
    </row>
    <row r="46" spans="1:77" ht="17.100000000000001" customHeight="1">
      <c r="A46" s="156"/>
      <c r="B46" s="156" t="s">
        <v>3535</v>
      </c>
      <c r="C46" s="156"/>
      <c r="D46" s="1089"/>
      <c r="E46" s="1829">
        <f>AP45</f>
        <v>23242.064741524584</v>
      </c>
      <c r="F46" s="1829">
        <f t="shared" ref="F46:R49" si="95">AQ45</f>
        <v>17735.687746672309</v>
      </c>
      <c r="G46" s="1829">
        <f t="shared" si="95"/>
        <v>5506.3769948522631</v>
      </c>
      <c r="H46" s="1829">
        <f t="shared" si="95"/>
        <v>12865.161995924411</v>
      </c>
      <c r="I46" s="1829">
        <f t="shared" si="95"/>
        <v>2814.8072715571711</v>
      </c>
      <c r="J46" s="1829">
        <f t="shared" si="95"/>
        <v>2011.6986164734465</v>
      </c>
      <c r="K46" s="1829">
        <f t="shared" si="95"/>
        <v>803.10865508372422</v>
      </c>
      <c r="L46" s="1829">
        <f t="shared" si="95"/>
        <v>7008.8090894464603</v>
      </c>
      <c r="M46" s="1829">
        <f t="shared" si="95"/>
        <v>1099.6181091806548</v>
      </c>
      <c r="N46" s="1829">
        <f t="shared" si="95"/>
        <v>1054.8041452166904</v>
      </c>
      <c r="O46" s="1829">
        <f t="shared" si="95"/>
        <v>44.813963963963957</v>
      </c>
      <c r="P46" s="1829">
        <f t="shared" si="95"/>
        <v>2321.1185381809582</v>
      </c>
      <c r="Q46" s="1829">
        <f t="shared" si="95"/>
        <v>2267.8266838266031</v>
      </c>
      <c r="R46" s="1829">
        <f t="shared" si="95"/>
        <v>53.291854354354349</v>
      </c>
      <c r="S46" s="1829">
        <f t="shared" ref="S46:S49" si="96">BD45</f>
        <v>3588.0724420848492</v>
      </c>
      <c r="T46" s="1829">
        <f t="shared" ref="T46:T49" si="97">BE45</f>
        <v>3051.7038610037689</v>
      </c>
      <c r="U46" s="1829">
        <f t="shared" ref="U46:U49" si="98">BF45</f>
        <v>536.36858108108106</v>
      </c>
      <c r="V46" s="1829">
        <f t="shared" ref="V46:V49" si="99">BG45</f>
        <v>3041.5456349207798</v>
      </c>
      <c r="W46" s="1829">
        <f t="shared" ref="W46:W49" si="100">BH45</f>
        <v>767.40407550423424</v>
      </c>
      <c r="X46" s="1829">
        <f t="shared" ref="X46:X49" si="101">BI45</f>
        <v>2274.1415594165451</v>
      </c>
      <c r="Y46" s="1829">
        <f t="shared" ref="Y46:Y49" si="102">BJ45</f>
        <v>10239.319412266999</v>
      </c>
      <c r="Z46" s="1829">
        <f t="shared" ref="Z46:Z49" si="103">BK45</f>
        <v>724.46425890208673</v>
      </c>
      <c r="AA46" s="1829">
        <f t="shared" ref="AA46:AA49" si="104">BL45</f>
        <v>628.86681145450757</v>
      </c>
      <c r="AB46" s="1829">
        <f t="shared" ref="AB46:AB49" si="105">BM45</f>
        <v>95.597447447579285</v>
      </c>
      <c r="AC46" s="1829">
        <f t="shared" ref="AC46:AC49" si="106">BN45</f>
        <v>9514.8551533649115</v>
      </c>
      <c r="AD46" s="1829">
        <f t="shared" ref="AD46:AD49" si="107">BO45</f>
        <v>2731.9235574839818</v>
      </c>
      <c r="AE46" s="1829">
        <f t="shared" ref="AE46:AE49" si="108">BP45</f>
        <v>2607.1068157422137</v>
      </c>
      <c r="AF46" s="1829">
        <f t="shared" ref="AF46:AF49" si="109">BQ45</f>
        <v>124.81674174176881</v>
      </c>
      <c r="AG46" s="1829">
        <f t="shared" ref="AG46:AG49" si="110">BR45</f>
        <v>6782.931595880932</v>
      </c>
      <c r="AH46" s="1829">
        <f t="shared" ref="AH46:AH49" si="111">BS45</f>
        <v>5208.6934041176864</v>
      </c>
      <c r="AI46" s="1829">
        <f t="shared" ref="AI46:AI49" si="112">BT45</f>
        <v>1574.2381917632458</v>
      </c>
      <c r="AJ46" s="1833">
        <f t="shared" ref="AJ46:AJ49" si="113">BU45</f>
        <v>137.58333333316483</v>
      </c>
      <c r="AK46" s="1833">
        <f t="shared" ref="AK46:AK49" si="114">BV45</f>
        <v>137.58333333316483</v>
      </c>
      <c r="AL46" s="1833">
        <f t="shared" ref="AL46:AL49" si="115">BW45</f>
        <v>0</v>
      </c>
      <c r="AM46" s="3132" t="s">
        <v>1005</v>
      </c>
      <c r="AN46" s="3141"/>
      <c r="AO46" s="2273">
        <v>1110.0000000001487</v>
      </c>
      <c r="AP46" s="2274">
        <v>41708.767712514033</v>
      </c>
      <c r="AQ46" s="2274">
        <v>32574.340823587212</v>
      </c>
      <c r="AR46" s="2274">
        <v>9134.4268889268042</v>
      </c>
      <c r="AS46" s="2274">
        <v>31256.278785679915</v>
      </c>
      <c r="AT46" s="2274">
        <v>5433.7348985459867</v>
      </c>
      <c r="AU46" s="2274">
        <v>4286.327389794953</v>
      </c>
      <c r="AV46" s="2274">
        <v>1147.4075087510332</v>
      </c>
      <c r="AW46" s="2274">
        <v>19625.141246193711</v>
      </c>
      <c r="AX46" s="2274">
        <v>1158.318456700614</v>
      </c>
      <c r="AY46" s="2274">
        <v>1110.8080551524549</v>
      </c>
      <c r="AZ46" s="2274">
        <v>47.510401548159265</v>
      </c>
      <c r="BA46" s="2274">
        <v>3457.5118785396057</v>
      </c>
      <c r="BB46" s="2274">
        <v>3394.3756908278569</v>
      </c>
      <c r="BC46" s="2274">
        <v>63.136187711748299</v>
      </c>
      <c r="BD46" s="2274">
        <v>15009.310910953494</v>
      </c>
      <c r="BE46" s="2274">
        <v>12423.533455704475</v>
      </c>
      <c r="BF46" s="2274">
        <v>2585.7774552490191</v>
      </c>
      <c r="BG46" s="2274">
        <v>6197.4026409402068</v>
      </c>
      <c r="BH46" s="2274">
        <v>1671.3184467401115</v>
      </c>
      <c r="BI46" s="2274">
        <v>4526.084194200097</v>
      </c>
      <c r="BJ46" s="2274">
        <v>10452.488926834107</v>
      </c>
      <c r="BK46" s="2274">
        <v>1821.5246122541234</v>
      </c>
      <c r="BL46" s="2274">
        <v>1493.948898659542</v>
      </c>
      <c r="BM46" s="2274">
        <v>327.57571359458149</v>
      </c>
      <c r="BN46" s="2274">
        <v>8630.9643145799837</v>
      </c>
      <c r="BO46" s="2274">
        <v>2727.456323458332</v>
      </c>
      <c r="BP46" s="2274">
        <v>2605.5136529213214</v>
      </c>
      <c r="BQ46" s="2274">
        <v>121.94267053701016</v>
      </c>
      <c r="BR46" s="2274">
        <v>5903.5079911216535</v>
      </c>
      <c r="BS46" s="2274">
        <v>5588.5152337864984</v>
      </c>
      <c r="BT46" s="2274">
        <v>314.99275733515469</v>
      </c>
      <c r="BU46" s="2274">
        <v>0</v>
      </c>
      <c r="BV46" s="2274">
        <v>0</v>
      </c>
      <c r="BW46" s="2274">
        <v>0</v>
      </c>
      <c r="BX46" s="2274">
        <v>278717.0982512451</v>
      </c>
      <c r="BY46" s="2275">
        <v>323665.88156750286</v>
      </c>
    </row>
    <row r="47" spans="1:77" ht="17.100000000000001" customHeight="1">
      <c r="A47" s="156"/>
      <c r="B47" s="156" t="s">
        <v>3119</v>
      </c>
      <c r="C47" s="156"/>
      <c r="D47" s="1089"/>
      <c r="E47" s="1829">
        <f t="shared" ref="E47:E49" si="116">AP46</f>
        <v>41708.767712514033</v>
      </c>
      <c r="F47" s="1829">
        <f t="shared" si="95"/>
        <v>32574.340823587212</v>
      </c>
      <c r="G47" s="1829">
        <f t="shared" si="95"/>
        <v>9134.4268889268042</v>
      </c>
      <c r="H47" s="1829">
        <f t="shared" si="95"/>
        <v>31256.278785679915</v>
      </c>
      <c r="I47" s="1829">
        <f t="shared" si="95"/>
        <v>5433.7348985459867</v>
      </c>
      <c r="J47" s="1829">
        <f t="shared" si="95"/>
        <v>4286.327389794953</v>
      </c>
      <c r="K47" s="1829">
        <f t="shared" si="95"/>
        <v>1147.4075087510332</v>
      </c>
      <c r="L47" s="1829">
        <f t="shared" si="95"/>
        <v>19625.141246193711</v>
      </c>
      <c r="M47" s="1829">
        <f t="shared" si="95"/>
        <v>1158.318456700614</v>
      </c>
      <c r="N47" s="1829">
        <f t="shared" si="95"/>
        <v>1110.8080551524549</v>
      </c>
      <c r="O47" s="1829">
        <f t="shared" si="95"/>
        <v>47.510401548159265</v>
      </c>
      <c r="P47" s="1829">
        <f t="shared" si="95"/>
        <v>3457.5118785396057</v>
      </c>
      <c r="Q47" s="1829">
        <f t="shared" si="95"/>
        <v>3394.3756908278569</v>
      </c>
      <c r="R47" s="1829">
        <f t="shared" si="95"/>
        <v>63.136187711748299</v>
      </c>
      <c r="S47" s="1829">
        <f t="shared" si="96"/>
        <v>15009.310910953494</v>
      </c>
      <c r="T47" s="1829">
        <f t="shared" si="97"/>
        <v>12423.533455704475</v>
      </c>
      <c r="U47" s="1829">
        <f t="shared" si="98"/>
        <v>2585.7774552490191</v>
      </c>
      <c r="V47" s="1829">
        <f t="shared" si="99"/>
        <v>6197.4026409402068</v>
      </c>
      <c r="W47" s="1829">
        <f t="shared" si="100"/>
        <v>1671.3184467401115</v>
      </c>
      <c r="X47" s="1829">
        <f t="shared" si="101"/>
        <v>4526.084194200097</v>
      </c>
      <c r="Y47" s="1829">
        <f t="shared" si="102"/>
        <v>10452.488926834107</v>
      </c>
      <c r="Z47" s="1829">
        <f t="shared" si="103"/>
        <v>1821.5246122541234</v>
      </c>
      <c r="AA47" s="1829">
        <f t="shared" si="104"/>
        <v>1493.948898659542</v>
      </c>
      <c r="AB47" s="1829">
        <f t="shared" si="105"/>
        <v>327.57571359458149</v>
      </c>
      <c r="AC47" s="1829">
        <f t="shared" si="106"/>
        <v>8630.9643145799837</v>
      </c>
      <c r="AD47" s="1829">
        <f t="shared" si="107"/>
        <v>2727.456323458332</v>
      </c>
      <c r="AE47" s="1829">
        <f t="shared" si="108"/>
        <v>2605.5136529213214</v>
      </c>
      <c r="AF47" s="1829">
        <f t="shared" si="109"/>
        <v>121.94267053701016</v>
      </c>
      <c r="AG47" s="1829">
        <f t="shared" si="110"/>
        <v>5903.5079911216535</v>
      </c>
      <c r="AH47" s="1829">
        <f t="shared" si="111"/>
        <v>5588.5152337864984</v>
      </c>
      <c r="AI47" s="1829">
        <f t="shared" si="112"/>
        <v>314.99275733515469</v>
      </c>
      <c r="AJ47" s="1833">
        <f t="shared" si="113"/>
        <v>0</v>
      </c>
      <c r="AK47" s="1833">
        <f t="shared" si="114"/>
        <v>0</v>
      </c>
      <c r="AL47" s="1833">
        <f t="shared" si="115"/>
        <v>0</v>
      </c>
      <c r="AM47" s="3132" t="s">
        <v>1006</v>
      </c>
      <c r="AN47" s="3141"/>
      <c r="AO47" s="2273">
        <v>1321.0000000003545</v>
      </c>
      <c r="AP47" s="2274">
        <v>12273.25951191344</v>
      </c>
      <c r="AQ47" s="2274">
        <v>9524.7383296743828</v>
      </c>
      <c r="AR47" s="2274">
        <v>2748.5211822390565</v>
      </c>
      <c r="AS47" s="2274">
        <v>8397.7196333664288</v>
      </c>
      <c r="AT47" s="2274">
        <v>1725.0410478473452</v>
      </c>
      <c r="AU47" s="2274">
        <v>1270.2910474957814</v>
      </c>
      <c r="AV47" s="2274">
        <v>454.75000035156387</v>
      </c>
      <c r="AW47" s="2274">
        <v>4846.9100167189281</v>
      </c>
      <c r="AX47" s="2274">
        <v>896.19571018115732</v>
      </c>
      <c r="AY47" s="2274">
        <v>851.83253760078094</v>
      </c>
      <c r="AZ47" s="2274">
        <v>44.363172580376478</v>
      </c>
      <c r="BA47" s="2274">
        <v>1406.4292678066322</v>
      </c>
      <c r="BB47" s="2274">
        <v>1344.5506624664677</v>
      </c>
      <c r="BC47" s="2274">
        <v>61.878605340164256</v>
      </c>
      <c r="BD47" s="2274">
        <v>2544.2850387311396</v>
      </c>
      <c r="BE47" s="2274">
        <v>2192.2410027134574</v>
      </c>
      <c r="BF47" s="2274">
        <v>352.04403601768223</v>
      </c>
      <c r="BG47" s="2274">
        <v>1825.7685688001541</v>
      </c>
      <c r="BH47" s="2274">
        <v>304.7532564074819</v>
      </c>
      <c r="BI47" s="2274">
        <v>1521.0153123926721</v>
      </c>
      <c r="BJ47" s="2274">
        <v>3751.1762421832823</v>
      </c>
      <c r="BK47" s="2274">
        <v>586.02762052459582</v>
      </c>
      <c r="BL47" s="2274">
        <v>539.15805530720445</v>
      </c>
      <c r="BM47" s="2274">
        <v>46.869565217391305</v>
      </c>
      <c r="BN47" s="2274">
        <v>3165.1486216586864</v>
      </c>
      <c r="BO47" s="2274">
        <v>1450.6429686674048</v>
      </c>
      <c r="BP47" s="2274">
        <v>1405.1429686674048</v>
      </c>
      <c r="BQ47" s="2274">
        <v>45.5</v>
      </c>
      <c r="BR47" s="2274">
        <v>1714.5056529912813</v>
      </c>
      <c r="BS47" s="2274">
        <v>1533.8597081066505</v>
      </c>
      <c r="BT47" s="2274">
        <v>180.64594488463084</v>
      </c>
      <c r="BU47" s="2274">
        <v>124.36363636372609</v>
      </c>
      <c r="BV47" s="2274">
        <v>82.90909090915072</v>
      </c>
      <c r="BW47" s="2274">
        <v>41.45454545457536</v>
      </c>
      <c r="BX47" s="2274">
        <v>275277.42185983935</v>
      </c>
      <c r="BY47" s="2275">
        <v>212533.27869307564</v>
      </c>
    </row>
    <row r="48" spans="1:77" ht="17.100000000000001" customHeight="1">
      <c r="A48" s="156"/>
      <c r="B48" s="156" t="s">
        <v>2266</v>
      </c>
      <c r="C48" s="156"/>
      <c r="D48" s="1089"/>
      <c r="E48" s="1829">
        <f t="shared" si="116"/>
        <v>12273.25951191344</v>
      </c>
      <c r="F48" s="1829">
        <f t="shared" si="95"/>
        <v>9524.7383296743828</v>
      </c>
      <c r="G48" s="1829">
        <f t="shared" si="95"/>
        <v>2748.5211822390565</v>
      </c>
      <c r="H48" s="1829">
        <f t="shared" si="95"/>
        <v>8397.7196333664288</v>
      </c>
      <c r="I48" s="1829">
        <f t="shared" si="95"/>
        <v>1725.0410478473452</v>
      </c>
      <c r="J48" s="1829">
        <f t="shared" si="95"/>
        <v>1270.2910474957814</v>
      </c>
      <c r="K48" s="1829">
        <f t="shared" si="95"/>
        <v>454.75000035156387</v>
      </c>
      <c r="L48" s="1829">
        <f t="shared" si="95"/>
        <v>4846.9100167189281</v>
      </c>
      <c r="M48" s="1829">
        <f t="shared" si="95"/>
        <v>896.19571018115732</v>
      </c>
      <c r="N48" s="1829">
        <f t="shared" si="95"/>
        <v>851.83253760078094</v>
      </c>
      <c r="O48" s="1829">
        <f t="shared" si="95"/>
        <v>44.363172580376478</v>
      </c>
      <c r="P48" s="1829">
        <f t="shared" si="95"/>
        <v>1406.4292678066322</v>
      </c>
      <c r="Q48" s="1829">
        <f t="shared" si="95"/>
        <v>1344.5506624664677</v>
      </c>
      <c r="R48" s="1829">
        <f t="shared" si="95"/>
        <v>61.878605340164256</v>
      </c>
      <c r="S48" s="1829">
        <f t="shared" si="96"/>
        <v>2544.2850387311396</v>
      </c>
      <c r="T48" s="1829">
        <f t="shared" si="97"/>
        <v>2192.2410027134574</v>
      </c>
      <c r="U48" s="1829">
        <f t="shared" si="98"/>
        <v>352.04403601768223</v>
      </c>
      <c r="V48" s="1829">
        <f t="shared" si="99"/>
        <v>1825.7685688001541</v>
      </c>
      <c r="W48" s="1829">
        <f t="shared" si="100"/>
        <v>304.7532564074819</v>
      </c>
      <c r="X48" s="1829">
        <f t="shared" si="101"/>
        <v>1521.0153123926721</v>
      </c>
      <c r="Y48" s="1829">
        <f t="shared" si="102"/>
        <v>3751.1762421832823</v>
      </c>
      <c r="Z48" s="1829">
        <f t="shared" si="103"/>
        <v>586.02762052459582</v>
      </c>
      <c r="AA48" s="1829">
        <f t="shared" si="104"/>
        <v>539.15805530720445</v>
      </c>
      <c r="AB48" s="1829">
        <f t="shared" si="105"/>
        <v>46.869565217391305</v>
      </c>
      <c r="AC48" s="1829">
        <f t="shared" si="106"/>
        <v>3165.1486216586864</v>
      </c>
      <c r="AD48" s="1829">
        <f t="shared" si="107"/>
        <v>1450.6429686674048</v>
      </c>
      <c r="AE48" s="1829">
        <f t="shared" si="108"/>
        <v>1405.1429686674048</v>
      </c>
      <c r="AF48" s="1829">
        <f t="shared" si="109"/>
        <v>45.5</v>
      </c>
      <c r="AG48" s="1829">
        <f t="shared" si="110"/>
        <v>1714.5056529912813</v>
      </c>
      <c r="AH48" s="1829">
        <f t="shared" si="111"/>
        <v>1533.8597081066505</v>
      </c>
      <c r="AI48" s="1829">
        <f t="shared" si="112"/>
        <v>180.64594488463084</v>
      </c>
      <c r="AJ48" s="1833">
        <f t="shared" si="113"/>
        <v>124.36363636372609</v>
      </c>
      <c r="AK48" s="1833">
        <f t="shared" si="114"/>
        <v>82.90909090915072</v>
      </c>
      <c r="AL48" s="1833">
        <f t="shared" si="115"/>
        <v>41.45454545457536</v>
      </c>
      <c r="AM48" s="3132" t="s">
        <v>1007</v>
      </c>
      <c r="AN48" s="3141"/>
      <c r="AO48" s="2273">
        <v>1430.9999999993026</v>
      </c>
      <c r="AP48" s="2274">
        <v>12272.890331627685</v>
      </c>
      <c r="AQ48" s="2274">
        <v>9635.579335266104</v>
      </c>
      <c r="AR48" s="2274">
        <v>2637.3109963615834</v>
      </c>
      <c r="AS48" s="2274">
        <v>7107.6789526516377</v>
      </c>
      <c r="AT48" s="2274">
        <v>1655.1783476718406</v>
      </c>
      <c r="AU48" s="2274">
        <v>1362.3307789200103</v>
      </c>
      <c r="AV48" s="2274">
        <v>292.84756875183052</v>
      </c>
      <c r="AW48" s="2274">
        <v>3593.8928976668894</v>
      </c>
      <c r="AX48" s="2274">
        <v>732.01755427683065</v>
      </c>
      <c r="AY48" s="2274">
        <v>661.02189148903904</v>
      </c>
      <c r="AZ48" s="2274">
        <v>70.995662787791602</v>
      </c>
      <c r="BA48" s="2274">
        <v>1209.2661398037283</v>
      </c>
      <c r="BB48" s="2274">
        <v>1180.0574582962329</v>
      </c>
      <c r="BC48" s="2274">
        <v>29.208681507495207</v>
      </c>
      <c r="BD48" s="2274">
        <v>1652.6092035863303</v>
      </c>
      <c r="BE48" s="2274">
        <v>1404.7426021480592</v>
      </c>
      <c r="BF48" s="2274">
        <v>247.8666014382714</v>
      </c>
      <c r="BG48" s="2274">
        <v>1858.6077073129054</v>
      </c>
      <c r="BH48" s="2274">
        <v>330.93706197739795</v>
      </c>
      <c r="BI48" s="2274">
        <v>1527.6706453355077</v>
      </c>
      <c r="BJ48" s="2274">
        <v>4968.042091905505</v>
      </c>
      <c r="BK48" s="2274">
        <v>765.42384172728543</v>
      </c>
      <c r="BL48" s="2274">
        <v>676.99417884031675</v>
      </c>
      <c r="BM48" s="2274">
        <v>88.429662886968671</v>
      </c>
      <c r="BN48" s="2274">
        <v>4202.6182501782223</v>
      </c>
      <c r="BO48" s="2274">
        <v>1657.9518189864632</v>
      </c>
      <c r="BP48" s="2274">
        <v>1617.7728328918831</v>
      </c>
      <c r="BQ48" s="2274">
        <v>40.178986094580374</v>
      </c>
      <c r="BR48" s="2274">
        <v>2544.6664311917584</v>
      </c>
      <c r="BS48" s="2274">
        <v>2249.6517637246234</v>
      </c>
      <c r="BT48" s="2274">
        <v>295.01466746713447</v>
      </c>
      <c r="BU48" s="2274">
        <v>197.16928707054672</v>
      </c>
      <c r="BV48" s="2274">
        <v>152.07076697854382</v>
      </c>
      <c r="BW48" s="2274">
        <v>45.098520092002929</v>
      </c>
      <c r="BX48" s="2274">
        <v>118121.77360235894</v>
      </c>
      <c r="BY48" s="2275">
        <v>168534.80678497709</v>
      </c>
    </row>
    <row r="49" spans="1:77" ht="17.100000000000001" customHeight="1">
      <c r="A49" s="156"/>
      <c r="B49" s="156" t="s">
        <v>2353</v>
      </c>
      <c r="C49" s="156"/>
      <c r="D49" s="1089"/>
      <c r="E49" s="1829">
        <f t="shared" si="116"/>
        <v>12272.890331627685</v>
      </c>
      <c r="F49" s="1829">
        <f t="shared" si="95"/>
        <v>9635.579335266104</v>
      </c>
      <c r="G49" s="1829">
        <f t="shared" si="95"/>
        <v>2637.3109963615834</v>
      </c>
      <c r="H49" s="1829">
        <f t="shared" si="95"/>
        <v>7107.6789526516377</v>
      </c>
      <c r="I49" s="1829">
        <f t="shared" si="95"/>
        <v>1655.1783476718406</v>
      </c>
      <c r="J49" s="1829">
        <f t="shared" si="95"/>
        <v>1362.3307789200103</v>
      </c>
      <c r="K49" s="1829">
        <f t="shared" si="95"/>
        <v>292.84756875183052</v>
      </c>
      <c r="L49" s="1829">
        <f t="shared" si="95"/>
        <v>3593.8928976668894</v>
      </c>
      <c r="M49" s="1829">
        <f t="shared" si="95"/>
        <v>732.01755427683065</v>
      </c>
      <c r="N49" s="1829">
        <f t="shared" si="95"/>
        <v>661.02189148903904</v>
      </c>
      <c r="O49" s="1829">
        <f t="shared" si="95"/>
        <v>70.995662787791602</v>
      </c>
      <c r="P49" s="1829">
        <f t="shared" si="95"/>
        <v>1209.2661398037283</v>
      </c>
      <c r="Q49" s="1829">
        <f t="shared" si="95"/>
        <v>1180.0574582962329</v>
      </c>
      <c r="R49" s="1829">
        <f t="shared" si="95"/>
        <v>29.208681507495207</v>
      </c>
      <c r="S49" s="1829">
        <f t="shared" si="96"/>
        <v>1652.6092035863303</v>
      </c>
      <c r="T49" s="1829">
        <f t="shared" si="97"/>
        <v>1404.7426021480592</v>
      </c>
      <c r="U49" s="1829">
        <f t="shared" si="98"/>
        <v>247.8666014382714</v>
      </c>
      <c r="V49" s="1829">
        <f t="shared" si="99"/>
        <v>1858.6077073129054</v>
      </c>
      <c r="W49" s="1829">
        <f t="shared" si="100"/>
        <v>330.93706197739795</v>
      </c>
      <c r="X49" s="1829">
        <f t="shared" si="101"/>
        <v>1527.6706453355077</v>
      </c>
      <c r="Y49" s="1829">
        <f t="shared" si="102"/>
        <v>4968.042091905505</v>
      </c>
      <c r="Z49" s="1829">
        <f t="shared" si="103"/>
        <v>765.42384172728543</v>
      </c>
      <c r="AA49" s="1829">
        <f t="shared" si="104"/>
        <v>676.99417884031675</v>
      </c>
      <c r="AB49" s="1829">
        <f t="shared" si="105"/>
        <v>88.429662886968671</v>
      </c>
      <c r="AC49" s="1829">
        <f t="shared" si="106"/>
        <v>4202.6182501782223</v>
      </c>
      <c r="AD49" s="1829">
        <f t="shared" si="107"/>
        <v>1657.9518189864632</v>
      </c>
      <c r="AE49" s="1829">
        <f t="shared" si="108"/>
        <v>1617.7728328918831</v>
      </c>
      <c r="AF49" s="1829">
        <f t="shared" si="109"/>
        <v>40.178986094580374</v>
      </c>
      <c r="AG49" s="1829">
        <f t="shared" si="110"/>
        <v>2544.6664311917584</v>
      </c>
      <c r="AH49" s="1829">
        <f t="shared" si="111"/>
        <v>2249.6517637246234</v>
      </c>
      <c r="AI49" s="1829">
        <f t="shared" si="112"/>
        <v>295.01466746713447</v>
      </c>
      <c r="AJ49" s="1833">
        <f t="shared" si="113"/>
        <v>197.16928707054672</v>
      </c>
      <c r="AK49" s="1833">
        <f t="shared" si="114"/>
        <v>152.07076697854382</v>
      </c>
      <c r="AL49" s="1833">
        <f t="shared" si="115"/>
        <v>45.098520092002929</v>
      </c>
      <c r="AM49" s="3132" t="s">
        <v>1008</v>
      </c>
      <c r="AN49" s="3141"/>
      <c r="AO49" s="2273">
        <v>2452.0000000000605</v>
      </c>
      <c r="AP49" s="2274">
        <v>25288.198463057106</v>
      </c>
      <c r="AQ49" s="2274">
        <v>18959.209423219738</v>
      </c>
      <c r="AR49" s="2274">
        <v>6328.9890398373736</v>
      </c>
      <c r="AS49" s="2274">
        <v>17654.919435833435</v>
      </c>
      <c r="AT49" s="2274">
        <v>3599.4496944029675</v>
      </c>
      <c r="AU49" s="2274">
        <v>2758.571534641866</v>
      </c>
      <c r="AV49" s="2274">
        <v>840.87815976110187</v>
      </c>
      <c r="AW49" s="2274">
        <v>9778.1099223224828</v>
      </c>
      <c r="AX49" s="2274">
        <v>1508.5651855189781</v>
      </c>
      <c r="AY49" s="2274">
        <v>1372.8192821252942</v>
      </c>
      <c r="AZ49" s="2274">
        <v>135.74590339368422</v>
      </c>
      <c r="BA49" s="2274">
        <v>3004.4207222505897</v>
      </c>
      <c r="BB49" s="2274">
        <v>2881.767567178103</v>
      </c>
      <c r="BC49" s="2274">
        <v>122.6531550724864</v>
      </c>
      <c r="BD49" s="2274">
        <v>5265.1240145529173</v>
      </c>
      <c r="BE49" s="2274">
        <v>4405.8848684524155</v>
      </c>
      <c r="BF49" s="2274">
        <v>859.23914610050099</v>
      </c>
      <c r="BG49" s="2274">
        <v>4277.3598191079845</v>
      </c>
      <c r="BH49" s="2274">
        <v>603.7970073772201</v>
      </c>
      <c r="BI49" s="2274">
        <v>3673.5628117307642</v>
      </c>
      <c r="BJ49" s="2274">
        <v>7493.57902722363</v>
      </c>
      <c r="BK49" s="2274">
        <v>986.66057027774286</v>
      </c>
      <c r="BL49" s="2274">
        <v>718.59440423712078</v>
      </c>
      <c r="BM49" s="2274">
        <v>268.06616604062202</v>
      </c>
      <c r="BN49" s="2274">
        <v>6506.9184569458866</v>
      </c>
      <c r="BO49" s="2274">
        <v>1798.6290053901203</v>
      </c>
      <c r="BP49" s="2274">
        <v>1644.3290053900669</v>
      </c>
      <c r="BQ49" s="2274">
        <v>154.30000000005361</v>
      </c>
      <c r="BR49" s="2274">
        <v>4708.2894515557646</v>
      </c>
      <c r="BS49" s="2274">
        <v>4448.695753817623</v>
      </c>
      <c r="BT49" s="2274">
        <v>259.59369773814188</v>
      </c>
      <c r="BU49" s="2274">
        <v>139.7000000000418</v>
      </c>
      <c r="BV49" s="2274">
        <v>124.75000000002818</v>
      </c>
      <c r="BW49" s="2274">
        <v>14.950000000013613</v>
      </c>
      <c r="BX49" s="2274">
        <v>277513.53440762084</v>
      </c>
      <c r="BY49" s="2275">
        <v>394565.35232189443</v>
      </c>
    </row>
    <row r="50" spans="1:77" ht="17.100000000000001" customHeight="1">
      <c r="A50" s="156"/>
      <c r="B50" s="155" t="s">
        <v>363</v>
      </c>
      <c r="C50" s="156"/>
      <c r="D50" s="1089"/>
      <c r="E50" s="1829">
        <f>AP57</f>
        <v>38447.259206543669</v>
      </c>
      <c r="F50" s="1829">
        <f t="shared" ref="F50:S50" si="117">AQ57</f>
        <v>29437.159200986858</v>
      </c>
      <c r="G50" s="1829">
        <f t="shared" si="117"/>
        <v>9010.1000055568202</v>
      </c>
      <c r="H50" s="1829">
        <f t="shared" si="117"/>
        <v>24725.032737999933</v>
      </c>
      <c r="I50" s="1829">
        <f t="shared" si="117"/>
        <v>5748.9226266235828</v>
      </c>
      <c r="J50" s="1829">
        <f t="shared" si="117"/>
        <v>4411.4012648549051</v>
      </c>
      <c r="K50" s="1829">
        <f t="shared" si="117"/>
        <v>1337.5213617686807</v>
      </c>
      <c r="L50" s="1829">
        <f t="shared" si="117"/>
        <v>12927.207788789014</v>
      </c>
      <c r="M50" s="1829">
        <f t="shared" si="117"/>
        <v>2431.8632970868507</v>
      </c>
      <c r="N50" s="1829">
        <f t="shared" si="117"/>
        <v>2201.2495194404528</v>
      </c>
      <c r="O50" s="1829">
        <f t="shared" si="117"/>
        <v>230.61377764640042</v>
      </c>
      <c r="P50" s="1829">
        <f t="shared" si="117"/>
        <v>4204.206543636803</v>
      </c>
      <c r="Q50" s="1829">
        <f t="shared" si="117"/>
        <v>4038.5896604029704</v>
      </c>
      <c r="R50" s="1829">
        <f t="shared" si="117"/>
        <v>165.61688323383274</v>
      </c>
      <c r="S50" s="1829">
        <f t="shared" si="117"/>
        <v>6291.137948065355</v>
      </c>
      <c r="T50" s="1829">
        <f t="shared" ref="T50" si="118">BE57</f>
        <v>5281.5912106380238</v>
      </c>
      <c r="U50" s="1829">
        <f t="shared" ref="U50" si="119">BF57</f>
        <v>1009.5467374273298</v>
      </c>
      <c r="V50" s="1829">
        <f t="shared" ref="V50" si="120">BG57</f>
        <v>6048.9023225873234</v>
      </c>
      <c r="W50" s="1829">
        <f t="shared" ref="W50" si="121">BH57</f>
        <v>901.91438322356669</v>
      </c>
      <c r="X50" s="1829">
        <f t="shared" ref="X50" si="122">BI57</f>
        <v>5146.9879393637575</v>
      </c>
      <c r="Y50" s="1829">
        <f t="shared" ref="Y50" si="123">BJ57</f>
        <v>12992.56538212285</v>
      </c>
      <c r="Z50" s="1829">
        <f t="shared" ref="Z50" si="124">BK57</f>
        <v>1852.6642563933301</v>
      </c>
      <c r="AA50" s="1829">
        <f t="shared" ref="AA50" si="125">BL57</f>
        <v>1496.9472882182722</v>
      </c>
      <c r="AB50" s="1829">
        <f t="shared" ref="AB50" si="126">BM57</f>
        <v>355.71696817505801</v>
      </c>
      <c r="AC50" s="1829">
        <f t="shared" ref="AC50" si="127">BN57</f>
        <v>11139.901125729515</v>
      </c>
      <c r="AD50" s="1829">
        <f t="shared" ref="AD50" si="128">BO57</f>
        <v>3486.4543770947153</v>
      </c>
      <c r="AE50" s="1829">
        <f t="shared" ref="AE50" si="129">BP57</f>
        <v>3286.9509690866375</v>
      </c>
      <c r="AF50" s="1829">
        <f t="shared" ref="AF50:AG50" si="130">BQ57</f>
        <v>199.50340800807797</v>
      </c>
      <c r="AG50" s="1829">
        <f t="shared" si="130"/>
        <v>7653.4467486348112</v>
      </c>
      <c r="AH50" s="1829">
        <f t="shared" ref="AH50" si="131">BS57</f>
        <v>7192.2709462178609</v>
      </c>
      <c r="AI50" s="1829">
        <f t="shared" ref="AI50" si="132">BT57</f>
        <v>461.17580241694913</v>
      </c>
      <c r="AJ50" s="1833">
        <f t="shared" ref="AJ50" si="133">BU57</f>
        <v>729.66108642092104</v>
      </c>
      <c r="AK50" s="1833">
        <f t="shared" ref="AK50" si="134">BV57</f>
        <v>626.24395890419385</v>
      </c>
      <c r="AL50" s="1833">
        <f t="shared" ref="AL50" si="135">BW57</f>
        <v>103.41712751672748</v>
      </c>
      <c r="AM50" s="3132" t="s">
        <v>1009</v>
      </c>
      <c r="AN50" s="3141"/>
      <c r="AO50" s="2273">
        <v>2464.0000000009895</v>
      </c>
      <c r="AP50" s="2274">
        <v>13159.060743486592</v>
      </c>
      <c r="AQ50" s="2274">
        <v>10477.949777767149</v>
      </c>
      <c r="AR50" s="2274">
        <v>2681.110965719442</v>
      </c>
      <c r="AS50" s="2274">
        <v>7070.1133021664864</v>
      </c>
      <c r="AT50" s="2274">
        <v>2149.4729322206181</v>
      </c>
      <c r="AU50" s="2274">
        <v>1652.8297302130402</v>
      </c>
      <c r="AV50" s="2274">
        <v>496.64320200757777</v>
      </c>
      <c r="AW50" s="2274">
        <v>3149.0978664665254</v>
      </c>
      <c r="AX50" s="2274">
        <v>923.29811156787616</v>
      </c>
      <c r="AY50" s="2274">
        <v>828.43023731515962</v>
      </c>
      <c r="AZ50" s="2274">
        <v>94.86787425271622</v>
      </c>
      <c r="BA50" s="2274">
        <v>1199.785821386215</v>
      </c>
      <c r="BB50" s="2274">
        <v>1156.8220932248685</v>
      </c>
      <c r="BC50" s="2274">
        <v>42.96372816134636</v>
      </c>
      <c r="BD50" s="2274">
        <v>1026.0139335124361</v>
      </c>
      <c r="BE50" s="2274">
        <v>875.70634218560747</v>
      </c>
      <c r="BF50" s="2274">
        <v>150.30759132682888</v>
      </c>
      <c r="BG50" s="2274">
        <v>1771.5425034793393</v>
      </c>
      <c r="BH50" s="2274">
        <v>298.11737584634676</v>
      </c>
      <c r="BI50" s="2274">
        <v>1473.4251276329921</v>
      </c>
      <c r="BJ50" s="2274">
        <v>5498.9863548992244</v>
      </c>
      <c r="BK50" s="2274">
        <v>866.00368611558702</v>
      </c>
      <c r="BL50" s="2274">
        <v>778.35288398115097</v>
      </c>
      <c r="BM50" s="2274">
        <v>87.650802134436034</v>
      </c>
      <c r="BN50" s="2274">
        <v>4632.9826687836376</v>
      </c>
      <c r="BO50" s="2274">
        <v>1687.8253717045943</v>
      </c>
      <c r="BP50" s="2274">
        <v>1642.6219636965698</v>
      </c>
      <c r="BQ50" s="2274">
        <v>45.20340800802434</v>
      </c>
      <c r="BR50" s="2274">
        <v>2945.1572970790417</v>
      </c>
      <c r="BS50" s="2274">
        <v>2743.5751924002357</v>
      </c>
      <c r="BT50" s="2274">
        <v>201.5821046788073</v>
      </c>
      <c r="BU50" s="2274">
        <v>589.9610864208795</v>
      </c>
      <c r="BV50" s="2274">
        <v>501.49395890416571</v>
      </c>
      <c r="BW50" s="2274">
        <v>88.467127516713859</v>
      </c>
      <c r="BX50" s="2274">
        <v>177737.92571402682</v>
      </c>
      <c r="BY50" s="2275">
        <v>229140.00646059358</v>
      </c>
    </row>
    <row r="51" spans="1:77" ht="17.100000000000001" customHeight="1">
      <c r="A51" s="156"/>
      <c r="B51" s="156" t="s">
        <v>2734</v>
      </c>
      <c r="C51" s="156"/>
      <c r="D51" s="1089"/>
      <c r="E51" s="1829">
        <f>AP49</f>
        <v>25288.198463057106</v>
      </c>
      <c r="F51" s="1829">
        <f t="shared" ref="F51:S51" si="136">AQ49</f>
        <v>18959.209423219738</v>
      </c>
      <c r="G51" s="1829">
        <f t="shared" si="136"/>
        <v>6328.9890398373736</v>
      </c>
      <c r="H51" s="1829">
        <f t="shared" si="136"/>
        <v>17654.919435833435</v>
      </c>
      <c r="I51" s="1829">
        <f t="shared" si="136"/>
        <v>3599.4496944029675</v>
      </c>
      <c r="J51" s="1829">
        <f t="shared" si="136"/>
        <v>2758.571534641866</v>
      </c>
      <c r="K51" s="1829">
        <f t="shared" si="136"/>
        <v>840.87815976110187</v>
      </c>
      <c r="L51" s="1829">
        <f t="shared" si="136"/>
        <v>9778.1099223224828</v>
      </c>
      <c r="M51" s="1829">
        <f t="shared" si="136"/>
        <v>1508.5651855189781</v>
      </c>
      <c r="N51" s="1829">
        <f t="shared" si="136"/>
        <v>1372.8192821252942</v>
      </c>
      <c r="O51" s="1829">
        <f t="shared" si="136"/>
        <v>135.74590339368422</v>
      </c>
      <c r="P51" s="1829">
        <f t="shared" si="136"/>
        <v>3004.4207222505897</v>
      </c>
      <c r="Q51" s="1829">
        <f t="shared" si="136"/>
        <v>2881.767567178103</v>
      </c>
      <c r="R51" s="1829">
        <f t="shared" si="136"/>
        <v>122.6531550724864</v>
      </c>
      <c r="S51" s="1829">
        <f t="shared" si="136"/>
        <v>5265.1240145529173</v>
      </c>
      <c r="T51" s="1829">
        <f t="shared" ref="T51:T52" si="137">BE49</f>
        <v>4405.8848684524155</v>
      </c>
      <c r="U51" s="1829">
        <f t="shared" ref="U51:U52" si="138">BF49</f>
        <v>859.23914610050099</v>
      </c>
      <c r="V51" s="1829">
        <f t="shared" ref="V51:V52" si="139">BG49</f>
        <v>4277.3598191079845</v>
      </c>
      <c r="W51" s="1829">
        <f t="shared" ref="W51:W52" si="140">BH49</f>
        <v>603.7970073772201</v>
      </c>
      <c r="X51" s="1829">
        <f t="shared" ref="X51:X52" si="141">BI49</f>
        <v>3673.5628117307642</v>
      </c>
      <c r="Y51" s="1829">
        <f t="shared" ref="Y51:Y52" si="142">BJ49</f>
        <v>7493.57902722363</v>
      </c>
      <c r="Z51" s="1829">
        <f t="shared" ref="Z51:Z52" si="143">BK49</f>
        <v>986.66057027774286</v>
      </c>
      <c r="AA51" s="1829">
        <f t="shared" ref="AA51:AA52" si="144">BL49</f>
        <v>718.59440423712078</v>
      </c>
      <c r="AB51" s="1829">
        <f t="shared" ref="AB51:AB52" si="145">BM49</f>
        <v>268.06616604062202</v>
      </c>
      <c r="AC51" s="1829">
        <f t="shared" ref="AC51:AC52" si="146">BN49</f>
        <v>6506.9184569458866</v>
      </c>
      <c r="AD51" s="1829">
        <f t="shared" ref="AD51:AD52" si="147">BO49</f>
        <v>1798.6290053901203</v>
      </c>
      <c r="AE51" s="1829">
        <f t="shared" ref="AE51:AE52" si="148">BP49</f>
        <v>1644.3290053900669</v>
      </c>
      <c r="AF51" s="1829">
        <f t="shared" ref="AF51:AG52" si="149">BQ49</f>
        <v>154.30000000005361</v>
      </c>
      <c r="AG51" s="1829">
        <f t="shared" si="149"/>
        <v>4708.2894515557646</v>
      </c>
      <c r="AH51" s="1829">
        <f t="shared" ref="AH51:AH52" si="150">BS49</f>
        <v>4448.695753817623</v>
      </c>
      <c r="AI51" s="1829">
        <f t="shared" ref="AI51:AI52" si="151">BT49</f>
        <v>259.59369773814188</v>
      </c>
      <c r="AJ51" s="1833">
        <f t="shared" ref="AJ51:AJ52" si="152">BU49</f>
        <v>139.7000000000418</v>
      </c>
      <c r="AK51" s="1833">
        <f t="shared" ref="AK51:AK52" si="153">BV49</f>
        <v>124.75000000002818</v>
      </c>
      <c r="AL51" s="1833">
        <f t="shared" ref="AL51:AL52" si="154">BW49</f>
        <v>14.950000000013613</v>
      </c>
      <c r="AM51" s="3132" t="s">
        <v>1010</v>
      </c>
      <c r="AN51" s="3141"/>
      <c r="AO51" s="2273">
        <v>1474.9999999996542</v>
      </c>
      <c r="AP51" s="2274">
        <v>10804.406732725442</v>
      </c>
      <c r="AQ51" s="2274">
        <v>8068.3628389037758</v>
      </c>
      <c r="AR51" s="2274">
        <v>2736.0438938216666</v>
      </c>
      <c r="AS51" s="2274">
        <v>6295.3175324549757</v>
      </c>
      <c r="AT51" s="2274">
        <v>1406.8256778280822</v>
      </c>
      <c r="AU51" s="2274">
        <v>1045.8595010234433</v>
      </c>
      <c r="AV51" s="2274">
        <v>360.9661768046393</v>
      </c>
      <c r="AW51" s="2274">
        <v>3136.8680678892797</v>
      </c>
      <c r="AX51" s="2274">
        <v>583.75757575758894</v>
      </c>
      <c r="AY51" s="2274">
        <v>540.11471861465327</v>
      </c>
      <c r="AZ51" s="2274">
        <v>43.642857142935661</v>
      </c>
      <c r="BA51" s="2274">
        <v>1063.6692071060229</v>
      </c>
      <c r="BB51" s="2274">
        <v>1007.4834928203679</v>
      </c>
      <c r="BC51" s="2274">
        <v>56.185714285654846</v>
      </c>
      <c r="BD51" s="2274">
        <v>1489.4412850256683</v>
      </c>
      <c r="BE51" s="2274">
        <v>1137.844588740815</v>
      </c>
      <c r="BF51" s="2274">
        <v>351.59669628485312</v>
      </c>
      <c r="BG51" s="2274">
        <v>1751.6237867376115</v>
      </c>
      <c r="BH51" s="2274">
        <v>198.26255411208811</v>
      </c>
      <c r="BI51" s="2274">
        <v>1553.3612326255236</v>
      </c>
      <c r="BJ51" s="2274">
        <v>4115.9207792180478</v>
      </c>
      <c r="BK51" s="2274">
        <v>144.28766233771884</v>
      </c>
      <c r="BL51" s="2274">
        <v>113.48506493523044</v>
      </c>
      <c r="BM51" s="2274">
        <v>30.802597402488381</v>
      </c>
      <c r="BN51" s="2274">
        <v>3971.6331168803281</v>
      </c>
      <c r="BO51" s="2274">
        <v>1968.5283891566946</v>
      </c>
      <c r="BP51" s="2274">
        <v>1839.5700615192025</v>
      </c>
      <c r="BQ51" s="2274">
        <v>128.95832763749223</v>
      </c>
      <c r="BR51" s="2274">
        <v>2003.1047277236339</v>
      </c>
      <c r="BS51" s="2274">
        <v>1927.1902255591513</v>
      </c>
      <c r="BT51" s="2274">
        <v>75.914502164482698</v>
      </c>
      <c r="BU51" s="2274">
        <v>393.16842105242085</v>
      </c>
      <c r="BV51" s="2274">
        <v>258.55263157882422</v>
      </c>
      <c r="BW51" s="2274">
        <v>134.61578947359672</v>
      </c>
      <c r="BX51" s="2274">
        <v>86044.795238074919</v>
      </c>
      <c r="BY51" s="2275">
        <v>108947.02903848616</v>
      </c>
    </row>
    <row r="52" spans="1:77" ht="17.100000000000001" customHeight="1">
      <c r="A52" s="156"/>
      <c r="B52" s="156" t="s">
        <v>2393</v>
      </c>
      <c r="C52" s="156"/>
      <c r="D52" s="1089"/>
      <c r="E52" s="1829">
        <f>AP50</f>
        <v>13159.060743486592</v>
      </c>
      <c r="F52" s="1829">
        <f t="shared" ref="F52:S52" si="155">AQ50</f>
        <v>10477.949777767149</v>
      </c>
      <c r="G52" s="1829">
        <f t="shared" si="155"/>
        <v>2681.110965719442</v>
      </c>
      <c r="H52" s="1829">
        <f t="shared" si="155"/>
        <v>7070.1133021664864</v>
      </c>
      <c r="I52" s="1829">
        <f t="shared" si="155"/>
        <v>2149.4729322206181</v>
      </c>
      <c r="J52" s="1829">
        <f t="shared" si="155"/>
        <v>1652.8297302130402</v>
      </c>
      <c r="K52" s="1829">
        <f t="shared" si="155"/>
        <v>496.64320200757777</v>
      </c>
      <c r="L52" s="1829">
        <f t="shared" si="155"/>
        <v>3149.0978664665254</v>
      </c>
      <c r="M52" s="1829">
        <f t="shared" si="155"/>
        <v>923.29811156787616</v>
      </c>
      <c r="N52" s="1829">
        <f t="shared" si="155"/>
        <v>828.43023731515962</v>
      </c>
      <c r="O52" s="1829">
        <f t="shared" si="155"/>
        <v>94.86787425271622</v>
      </c>
      <c r="P52" s="1829">
        <f t="shared" si="155"/>
        <v>1199.785821386215</v>
      </c>
      <c r="Q52" s="1829">
        <f t="shared" si="155"/>
        <v>1156.8220932248685</v>
      </c>
      <c r="R52" s="1829">
        <f t="shared" si="155"/>
        <v>42.96372816134636</v>
      </c>
      <c r="S52" s="1829">
        <f t="shared" si="155"/>
        <v>1026.0139335124361</v>
      </c>
      <c r="T52" s="1829">
        <f t="shared" si="137"/>
        <v>875.70634218560747</v>
      </c>
      <c r="U52" s="1829">
        <f t="shared" si="138"/>
        <v>150.30759132682888</v>
      </c>
      <c r="V52" s="1829">
        <f t="shared" si="139"/>
        <v>1771.5425034793393</v>
      </c>
      <c r="W52" s="1829">
        <f t="shared" si="140"/>
        <v>298.11737584634676</v>
      </c>
      <c r="X52" s="1829">
        <f t="shared" si="141"/>
        <v>1473.4251276329921</v>
      </c>
      <c r="Y52" s="1829">
        <f t="shared" si="142"/>
        <v>5498.9863548992244</v>
      </c>
      <c r="Z52" s="1829">
        <f t="shared" si="143"/>
        <v>866.00368611558702</v>
      </c>
      <c r="AA52" s="1829">
        <f t="shared" si="144"/>
        <v>778.35288398115097</v>
      </c>
      <c r="AB52" s="1829">
        <f t="shared" si="145"/>
        <v>87.650802134436034</v>
      </c>
      <c r="AC52" s="1829">
        <f t="shared" si="146"/>
        <v>4632.9826687836376</v>
      </c>
      <c r="AD52" s="1829">
        <f t="shared" si="147"/>
        <v>1687.8253717045943</v>
      </c>
      <c r="AE52" s="1829">
        <f t="shared" si="148"/>
        <v>1642.6219636965698</v>
      </c>
      <c r="AF52" s="1829">
        <f t="shared" si="149"/>
        <v>45.20340800802434</v>
      </c>
      <c r="AG52" s="1829">
        <f t="shared" ref="AG52" si="156">BR50</f>
        <v>2945.1572970790417</v>
      </c>
      <c r="AH52" s="1829">
        <f t="shared" si="150"/>
        <v>2743.5751924002357</v>
      </c>
      <c r="AI52" s="1829">
        <f t="shared" si="151"/>
        <v>201.5821046788073</v>
      </c>
      <c r="AJ52" s="1833">
        <f t="shared" si="152"/>
        <v>589.9610864208795</v>
      </c>
      <c r="AK52" s="1833">
        <f t="shared" si="153"/>
        <v>501.49395890416571</v>
      </c>
      <c r="AL52" s="1833">
        <f t="shared" si="154"/>
        <v>88.467127516713859</v>
      </c>
      <c r="AM52" s="3132" t="s">
        <v>1011</v>
      </c>
      <c r="AN52" s="3141"/>
      <c r="AO52" s="2273">
        <v>2077.0000000001482</v>
      </c>
      <c r="AP52" s="2274">
        <v>22481.080324985807</v>
      </c>
      <c r="AQ52" s="2274">
        <v>16802.661939262718</v>
      </c>
      <c r="AR52" s="2274">
        <v>5678.4183857230964</v>
      </c>
      <c r="AS52" s="2274">
        <v>13967.261687266722</v>
      </c>
      <c r="AT52" s="2274">
        <v>3060.2470345263</v>
      </c>
      <c r="AU52" s="2274">
        <v>2311.9126346262328</v>
      </c>
      <c r="AV52" s="2274">
        <v>748.33439990006684</v>
      </c>
      <c r="AW52" s="2274">
        <v>7178.0956176678001</v>
      </c>
      <c r="AX52" s="2274">
        <v>1115.5564182196294</v>
      </c>
      <c r="AY52" s="2274">
        <v>968.57849614197323</v>
      </c>
      <c r="AZ52" s="2274">
        <v>146.97792207765607</v>
      </c>
      <c r="BA52" s="2274">
        <v>1996.681531672459</v>
      </c>
      <c r="BB52" s="2274">
        <v>1861.625066398545</v>
      </c>
      <c r="BC52" s="2274">
        <v>135.05646527391406</v>
      </c>
      <c r="BD52" s="2274">
        <v>4065.8576677757105</v>
      </c>
      <c r="BE52" s="2274">
        <v>3334.4471453671304</v>
      </c>
      <c r="BF52" s="2274">
        <v>731.41052240858039</v>
      </c>
      <c r="BG52" s="2274">
        <v>3728.9190350726376</v>
      </c>
      <c r="BH52" s="2274">
        <v>791.36746763681094</v>
      </c>
      <c r="BI52" s="2274">
        <v>2937.5515674358262</v>
      </c>
      <c r="BJ52" s="2274">
        <v>8260.3112303117268</v>
      </c>
      <c r="BK52" s="2274">
        <v>821.8796191734873</v>
      </c>
      <c r="BL52" s="2274">
        <v>634.27392454607991</v>
      </c>
      <c r="BM52" s="2274">
        <v>187.60569462740736</v>
      </c>
      <c r="BN52" s="2274">
        <v>7438.4316111382414</v>
      </c>
      <c r="BO52" s="2274">
        <v>2561.336929335414</v>
      </c>
      <c r="BP52" s="2274">
        <v>2359.9369084220743</v>
      </c>
      <c r="BQ52" s="2274">
        <v>201.40002091333898</v>
      </c>
      <c r="BR52" s="2274">
        <v>4877.094681802826</v>
      </c>
      <c r="BS52" s="2274">
        <v>4320.7536294572501</v>
      </c>
      <c r="BT52" s="2274">
        <v>556.34105234557592</v>
      </c>
      <c r="BU52" s="2274">
        <v>253.50740740735017</v>
      </c>
      <c r="BV52" s="2274">
        <v>219.76666666661947</v>
      </c>
      <c r="BW52" s="2274">
        <v>33.740740740730715</v>
      </c>
      <c r="BX52" s="2274">
        <v>215629.97718464676</v>
      </c>
      <c r="BY52" s="2275">
        <v>275177.58572368312</v>
      </c>
    </row>
    <row r="53" spans="1:77" ht="17.100000000000001" customHeight="1">
      <c r="A53" s="156"/>
      <c r="B53" s="155" t="s">
        <v>364</v>
      </c>
      <c r="C53" s="156"/>
      <c r="D53" s="1089"/>
      <c r="E53" s="1829">
        <f>AP58</f>
        <v>42500.206708341393</v>
      </c>
      <c r="F53" s="1829">
        <f t="shared" ref="F53:S53" si="157">AQ58</f>
        <v>31712.958176109125</v>
      </c>
      <c r="G53" s="1829">
        <f t="shared" si="157"/>
        <v>10787.248532232259</v>
      </c>
      <c r="H53" s="1829">
        <f t="shared" si="157"/>
        <v>25842.48565445482</v>
      </c>
      <c r="I53" s="1829">
        <f t="shared" si="157"/>
        <v>6105.9813939954629</v>
      </c>
      <c r="J53" s="1829">
        <f t="shared" si="157"/>
        <v>4575.2210650889911</v>
      </c>
      <c r="K53" s="1829">
        <f t="shared" si="157"/>
        <v>1530.7603289064755</v>
      </c>
      <c r="L53" s="1829">
        <f t="shared" si="157"/>
        <v>12697.314173356683</v>
      </c>
      <c r="M53" s="1829">
        <f t="shared" si="157"/>
        <v>2368.1014575837285</v>
      </c>
      <c r="N53" s="1829">
        <f t="shared" si="157"/>
        <v>2093.1997442004704</v>
      </c>
      <c r="O53" s="1829">
        <f t="shared" si="157"/>
        <v>274.90171338325558</v>
      </c>
      <c r="P53" s="1829">
        <f t="shared" si="157"/>
        <v>3911.2615677425001</v>
      </c>
      <c r="Q53" s="1829">
        <f t="shared" si="157"/>
        <v>3684.9550971792851</v>
      </c>
      <c r="R53" s="1829">
        <f t="shared" si="157"/>
        <v>226.30647056321396</v>
      </c>
      <c r="S53" s="1829">
        <f t="shared" si="157"/>
        <v>6417.9511480304591</v>
      </c>
      <c r="T53" s="1829">
        <f t="shared" ref="T53" si="158">BE58</f>
        <v>5193.8098786267656</v>
      </c>
      <c r="U53" s="1829">
        <f t="shared" ref="U53" si="159">BF58</f>
        <v>1224.1412694036928</v>
      </c>
      <c r="V53" s="1829">
        <f t="shared" ref="V53" si="160">BG58</f>
        <v>7039.1900871026892</v>
      </c>
      <c r="W53" s="1829">
        <f t="shared" ref="W53" si="161">BH58</f>
        <v>1142.1767168361107</v>
      </c>
      <c r="X53" s="1829">
        <f t="shared" ref="X53" si="162">BI58</f>
        <v>5897.0133702665798</v>
      </c>
      <c r="Y53" s="1829">
        <f t="shared" ref="Y53" si="163">BJ58</f>
        <v>15611.583705134481</v>
      </c>
      <c r="Z53" s="1829">
        <f t="shared" ref="Z53" si="164">BK58</f>
        <v>1239.0566825653914</v>
      </c>
      <c r="AA53" s="1829">
        <f t="shared" ref="AA53" si="165">BL58</f>
        <v>961.95759639721541</v>
      </c>
      <c r="AB53" s="1829">
        <f t="shared" ref="AB53" si="166">BM58</f>
        <v>277.09908616817586</v>
      </c>
      <c r="AC53" s="1829">
        <f t="shared" ref="AC53" si="167">BN58</f>
        <v>14372.52702256908</v>
      </c>
      <c r="AD53" s="1829">
        <f t="shared" ref="AD53" si="168">BO58</f>
        <v>5761.8523571572432</v>
      </c>
      <c r="AE53" s="1829">
        <f t="shared" ref="AE53" si="169">BP58</f>
        <v>5377.7637239812493</v>
      </c>
      <c r="AF53" s="1829">
        <f t="shared" ref="AF53:AG53" si="170">BQ58</f>
        <v>384.088633175994</v>
      </c>
      <c r="AG53" s="1829">
        <f t="shared" si="170"/>
        <v>8610.6746654118469</v>
      </c>
      <c r="AH53" s="1829">
        <f t="shared" ref="AH53" si="171">BS58</f>
        <v>7882.5240487694127</v>
      </c>
      <c r="AI53" s="1829">
        <f t="shared" ref="AI53" si="172">BT58</f>
        <v>728.15061664243308</v>
      </c>
      <c r="AJ53" s="1833">
        <f t="shared" ref="AJ53" si="173">BU58</f>
        <v>1046.1373487520636</v>
      </c>
      <c r="AK53" s="1833">
        <f t="shared" ref="AK53" si="174">BV58</f>
        <v>801.35030502962286</v>
      </c>
      <c r="AL53" s="1833">
        <f t="shared" ref="AL53" si="175">BW58</f>
        <v>244.78704372244096</v>
      </c>
      <c r="AM53" s="3132" t="s">
        <v>1012</v>
      </c>
      <c r="AN53" s="3141"/>
      <c r="AO53" s="2273">
        <v>1732.9999999990605</v>
      </c>
      <c r="AP53" s="2274">
        <v>9214.7196506301316</v>
      </c>
      <c r="AQ53" s="2274">
        <v>6841.9333979426292</v>
      </c>
      <c r="AR53" s="2274">
        <v>2372.7862526875015</v>
      </c>
      <c r="AS53" s="2274">
        <v>5579.9064347331332</v>
      </c>
      <c r="AT53" s="2274">
        <v>1638.9086816410838</v>
      </c>
      <c r="AU53" s="2274">
        <v>1217.4489294393138</v>
      </c>
      <c r="AV53" s="2274">
        <v>421.45975220176956</v>
      </c>
      <c r="AW53" s="2274">
        <v>2382.3504877996043</v>
      </c>
      <c r="AX53" s="2274">
        <v>668.78746360650655</v>
      </c>
      <c r="AY53" s="2274">
        <v>584.50652944384296</v>
      </c>
      <c r="AZ53" s="2274">
        <v>84.280934162663854</v>
      </c>
      <c r="BA53" s="2274">
        <v>850.91082896401804</v>
      </c>
      <c r="BB53" s="2274">
        <v>815.84653796037298</v>
      </c>
      <c r="BC53" s="2274">
        <v>35.06429100364506</v>
      </c>
      <c r="BD53" s="2274">
        <v>862.65219522908035</v>
      </c>
      <c r="BE53" s="2274">
        <v>721.5181445188208</v>
      </c>
      <c r="BF53" s="2274">
        <v>141.13405071025966</v>
      </c>
      <c r="BG53" s="2274">
        <v>1558.647265292444</v>
      </c>
      <c r="BH53" s="2274">
        <v>152.54669508721179</v>
      </c>
      <c r="BI53" s="2274">
        <v>1406.1005702052323</v>
      </c>
      <c r="BJ53" s="2274">
        <v>3235.3516956047047</v>
      </c>
      <c r="BK53" s="2274">
        <v>272.88940105418556</v>
      </c>
      <c r="BL53" s="2274">
        <v>214.19860691590529</v>
      </c>
      <c r="BM53" s="2274">
        <v>58.690794138280211</v>
      </c>
      <c r="BN53" s="2274">
        <v>2962.4622945505189</v>
      </c>
      <c r="BO53" s="2274">
        <v>1231.9870386651342</v>
      </c>
      <c r="BP53" s="2274">
        <v>1178.2567540399712</v>
      </c>
      <c r="BQ53" s="2274">
        <v>53.730284625162838</v>
      </c>
      <c r="BR53" s="2274">
        <v>1730.4752558853859</v>
      </c>
      <c r="BS53" s="2274">
        <v>1634.5801937530114</v>
      </c>
      <c r="BT53" s="2274">
        <v>95.895062132374292</v>
      </c>
      <c r="BU53" s="2274">
        <v>399.46152029229245</v>
      </c>
      <c r="BV53" s="2274">
        <v>323.031006784179</v>
      </c>
      <c r="BW53" s="2274">
        <v>76.430513508113506</v>
      </c>
      <c r="BX53" s="2274">
        <v>119933.38215229033</v>
      </c>
      <c r="BY53" s="2275">
        <v>176033.75003881304</v>
      </c>
    </row>
    <row r="54" spans="1:77" ht="17.100000000000001" customHeight="1">
      <c r="A54" s="156"/>
      <c r="B54" s="156" t="s">
        <v>2394</v>
      </c>
      <c r="C54" s="166"/>
      <c r="D54" s="1083"/>
      <c r="E54" s="1829">
        <f>AP51</f>
        <v>10804.406732725442</v>
      </c>
      <c r="F54" s="1829">
        <f t="shared" ref="F54:R56" si="176">AQ51</f>
        <v>8068.3628389037758</v>
      </c>
      <c r="G54" s="1829">
        <f t="shared" si="176"/>
        <v>2736.0438938216666</v>
      </c>
      <c r="H54" s="1829">
        <f t="shared" si="176"/>
        <v>6295.3175324549757</v>
      </c>
      <c r="I54" s="1829">
        <f t="shared" si="176"/>
        <v>1406.8256778280822</v>
      </c>
      <c r="J54" s="1829">
        <f t="shared" si="176"/>
        <v>1045.8595010234433</v>
      </c>
      <c r="K54" s="1829">
        <f t="shared" si="176"/>
        <v>360.9661768046393</v>
      </c>
      <c r="L54" s="1829">
        <f t="shared" si="176"/>
        <v>3136.8680678892797</v>
      </c>
      <c r="M54" s="1829">
        <f t="shared" si="176"/>
        <v>583.75757575758894</v>
      </c>
      <c r="N54" s="1829">
        <f t="shared" si="176"/>
        <v>540.11471861465327</v>
      </c>
      <c r="O54" s="1829">
        <f t="shared" si="176"/>
        <v>43.642857142935661</v>
      </c>
      <c r="P54" s="1829">
        <f t="shared" si="176"/>
        <v>1063.6692071060229</v>
      </c>
      <c r="Q54" s="1829">
        <f t="shared" si="176"/>
        <v>1007.4834928203679</v>
      </c>
      <c r="R54" s="1829">
        <f t="shared" si="176"/>
        <v>56.185714285654846</v>
      </c>
      <c r="S54" s="1829">
        <f t="shared" ref="S54:S58" si="177">BD51</f>
        <v>1489.4412850256683</v>
      </c>
      <c r="T54" s="1829">
        <f t="shared" ref="T54:T58" si="178">BE51</f>
        <v>1137.844588740815</v>
      </c>
      <c r="U54" s="1829">
        <f t="shared" ref="U54:U58" si="179">BF51</f>
        <v>351.59669628485312</v>
      </c>
      <c r="V54" s="1829">
        <f t="shared" ref="V54:V58" si="180">BG51</f>
        <v>1751.6237867376115</v>
      </c>
      <c r="W54" s="1829">
        <f t="shared" ref="W54:W58" si="181">BH51</f>
        <v>198.26255411208811</v>
      </c>
      <c r="X54" s="1829">
        <f t="shared" ref="X54:X58" si="182">BI51</f>
        <v>1553.3612326255236</v>
      </c>
      <c r="Y54" s="1829">
        <f t="shared" ref="Y54:Y58" si="183">BJ51</f>
        <v>4115.9207792180478</v>
      </c>
      <c r="Z54" s="1829">
        <f t="shared" ref="Z54:Z58" si="184">BK51</f>
        <v>144.28766233771884</v>
      </c>
      <c r="AA54" s="1829">
        <f t="shared" ref="AA54:AA58" si="185">BL51</f>
        <v>113.48506493523044</v>
      </c>
      <c r="AB54" s="1829">
        <f t="shared" ref="AB54:AB58" si="186">BM51</f>
        <v>30.802597402488381</v>
      </c>
      <c r="AC54" s="1829">
        <f t="shared" ref="AC54:AC58" si="187">BN51</f>
        <v>3971.6331168803281</v>
      </c>
      <c r="AD54" s="1829">
        <f t="shared" ref="AD54:AD58" si="188">BO51</f>
        <v>1968.5283891566946</v>
      </c>
      <c r="AE54" s="1829">
        <f t="shared" ref="AE54:AE58" si="189">BP51</f>
        <v>1839.5700615192025</v>
      </c>
      <c r="AF54" s="1829">
        <f t="shared" ref="AF54:AG58" si="190">BQ51</f>
        <v>128.95832763749223</v>
      </c>
      <c r="AG54" s="1829">
        <f t="shared" si="190"/>
        <v>2003.1047277236339</v>
      </c>
      <c r="AH54" s="1829">
        <f t="shared" ref="AH54:AH58" si="191">BS51</f>
        <v>1927.1902255591513</v>
      </c>
      <c r="AI54" s="1829">
        <f t="shared" ref="AI54:AI58" si="192">BT51</f>
        <v>75.914502164482698</v>
      </c>
      <c r="AJ54" s="1833">
        <f t="shared" ref="AJ54:AJ58" si="193">BU51</f>
        <v>393.16842105242085</v>
      </c>
      <c r="AK54" s="1833">
        <f t="shared" ref="AK54:AK58" si="194">BV51</f>
        <v>258.55263157882422</v>
      </c>
      <c r="AL54" s="1833">
        <f t="shared" ref="AL54:AL58" si="195">BW51</f>
        <v>134.61578947359672</v>
      </c>
      <c r="AM54" s="3132" t="s">
        <v>1013</v>
      </c>
      <c r="AN54" s="3141"/>
      <c r="AO54" s="2273">
        <v>754.00000000043303</v>
      </c>
      <c r="AP54" s="2274">
        <v>4673.3336968545609</v>
      </c>
      <c r="AQ54" s="2274">
        <v>3657.3757957443131</v>
      </c>
      <c r="AR54" s="2274">
        <v>1015.9579011102468</v>
      </c>
      <c r="AS54" s="2274">
        <v>2096.9550701524013</v>
      </c>
      <c r="AT54" s="2274">
        <v>824.48495747930008</v>
      </c>
      <c r="AU54" s="2274">
        <v>531.70547251890605</v>
      </c>
      <c r="AV54" s="2274">
        <v>292.77948496039397</v>
      </c>
      <c r="AW54" s="2274">
        <v>696.6295606893608</v>
      </c>
      <c r="AX54" s="2274">
        <v>160.28511447320065</v>
      </c>
      <c r="AY54" s="2274">
        <v>153.25192119852926</v>
      </c>
      <c r="AZ54" s="2274">
        <v>7.0331932746713894</v>
      </c>
      <c r="BA54" s="2274">
        <v>250.62072487672827</v>
      </c>
      <c r="BB54" s="2274">
        <v>240.93107691885223</v>
      </c>
      <c r="BC54" s="2274">
        <v>9.6896479578760335</v>
      </c>
      <c r="BD54" s="2274">
        <v>285.7237213394319</v>
      </c>
      <c r="BE54" s="2274">
        <v>264.27110286152077</v>
      </c>
      <c r="BF54" s="2274">
        <v>21.452618477911049</v>
      </c>
      <c r="BG54" s="2274">
        <v>575.84055198374074</v>
      </c>
      <c r="BH54" s="2274">
        <v>29.072001313989002</v>
      </c>
      <c r="BI54" s="2274">
        <v>546.76855066975179</v>
      </c>
      <c r="BJ54" s="2274">
        <v>2353.8555016948831</v>
      </c>
      <c r="BK54" s="2274">
        <v>290.18437500840798</v>
      </c>
      <c r="BL54" s="2274">
        <v>223.93881267069577</v>
      </c>
      <c r="BM54" s="2274">
        <v>66.245562337712201</v>
      </c>
      <c r="BN54" s="2274">
        <v>2063.6711266864745</v>
      </c>
      <c r="BO54" s="2274">
        <v>910.17131004093801</v>
      </c>
      <c r="BP54" s="2274">
        <v>893.94763138371525</v>
      </c>
      <c r="BQ54" s="2274">
        <v>16.22367865722271</v>
      </c>
      <c r="BR54" s="2274">
        <v>1153.4998166455368</v>
      </c>
      <c r="BS54" s="2274">
        <v>1097.7346518708291</v>
      </c>
      <c r="BT54" s="2274">
        <v>55.76516477470782</v>
      </c>
      <c r="BU54" s="2274">
        <v>222.52312500727575</v>
      </c>
      <c r="BV54" s="2274">
        <v>222.52312500727575</v>
      </c>
      <c r="BW54" s="2274">
        <v>0</v>
      </c>
      <c r="BX54" s="2274">
        <v>43853.217607234561</v>
      </c>
      <c r="BY54" s="2275">
        <v>56807.518780594095</v>
      </c>
    </row>
    <row r="55" spans="1:77" ht="17.100000000000001" customHeight="1">
      <c r="A55" s="156"/>
      <c r="B55" s="156" t="s">
        <v>2296</v>
      </c>
      <c r="C55" s="166"/>
      <c r="D55" s="1083"/>
      <c r="E55" s="1829">
        <f t="shared" ref="E55:E56" si="196">AP52</f>
        <v>22481.080324985807</v>
      </c>
      <c r="F55" s="1829">
        <f t="shared" si="176"/>
        <v>16802.661939262718</v>
      </c>
      <c r="G55" s="1829">
        <f t="shared" si="176"/>
        <v>5678.4183857230964</v>
      </c>
      <c r="H55" s="1829">
        <f t="shared" si="176"/>
        <v>13967.261687266722</v>
      </c>
      <c r="I55" s="1829">
        <f t="shared" si="176"/>
        <v>3060.2470345263</v>
      </c>
      <c r="J55" s="1829">
        <f t="shared" si="176"/>
        <v>2311.9126346262328</v>
      </c>
      <c r="K55" s="1829">
        <f t="shared" si="176"/>
        <v>748.33439990006684</v>
      </c>
      <c r="L55" s="1829">
        <f t="shared" si="176"/>
        <v>7178.0956176678001</v>
      </c>
      <c r="M55" s="1829">
        <f t="shared" si="176"/>
        <v>1115.5564182196294</v>
      </c>
      <c r="N55" s="1829">
        <f t="shared" si="176"/>
        <v>968.57849614197323</v>
      </c>
      <c r="O55" s="1829">
        <f t="shared" si="176"/>
        <v>146.97792207765607</v>
      </c>
      <c r="P55" s="1829">
        <f t="shared" si="176"/>
        <v>1996.681531672459</v>
      </c>
      <c r="Q55" s="1829">
        <f t="shared" si="176"/>
        <v>1861.625066398545</v>
      </c>
      <c r="R55" s="1829">
        <f t="shared" si="176"/>
        <v>135.05646527391406</v>
      </c>
      <c r="S55" s="1829">
        <f t="shared" si="177"/>
        <v>4065.8576677757105</v>
      </c>
      <c r="T55" s="1829">
        <f t="shared" si="178"/>
        <v>3334.4471453671304</v>
      </c>
      <c r="U55" s="1829">
        <f t="shared" si="179"/>
        <v>731.41052240858039</v>
      </c>
      <c r="V55" s="1829">
        <f t="shared" si="180"/>
        <v>3728.9190350726376</v>
      </c>
      <c r="W55" s="1829">
        <f t="shared" si="181"/>
        <v>791.36746763681094</v>
      </c>
      <c r="X55" s="1829">
        <f t="shared" si="182"/>
        <v>2937.5515674358262</v>
      </c>
      <c r="Y55" s="1829">
        <f t="shared" si="183"/>
        <v>8260.3112303117268</v>
      </c>
      <c r="Z55" s="1829">
        <f t="shared" si="184"/>
        <v>821.8796191734873</v>
      </c>
      <c r="AA55" s="1829">
        <f t="shared" si="185"/>
        <v>634.27392454607991</v>
      </c>
      <c r="AB55" s="1829">
        <f t="shared" si="186"/>
        <v>187.60569462740736</v>
      </c>
      <c r="AC55" s="1829">
        <f t="shared" si="187"/>
        <v>7438.4316111382414</v>
      </c>
      <c r="AD55" s="1829">
        <f t="shared" si="188"/>
        <v>2561.336929335414</v>
      </c>
      <c r="AE55" s="1829">
        <f t="shared" si="189"/>
        <v>2359.9369084220743</v>
      </c>
      <c r="AF55" s="1829">
        <f t="shared" si="190"/>
        <v>201.40002091333898</v>
      </c>
      <c r="AG55" s="1829">
        <f t="shared" si="190"/>
        <v>4877.094681802826</v>
      </c>
      <c r="AH55" s="1829">
        <f t="shared" si="191"/>
        <v>4320.7536294572501</v>
      </c>
      <c r="AI55" s="1829">
        <f t="shared" si="192"/>
        <v>556.34105234557592</v>
      </c>
      <c r="AJ55" s="1833">
        <f t="shared" si="193"/>
        <v>253.50740740735017</v>
      </c>
      <c r="AK55" s="1833">
        <f t="shared" si="194"/>
        <v>219.76666666661947</v>
      </c>
      <c r="AL55" s="1833">
        <f t="shared" si="195"/>
        <v>33.740740740730715</v>
      </c>
      <c r="AM55" s="3132" t="s">
        <v>1014</v>
      </c>
      <c r="AN55" s="3141"/>
      <c r="AO55" s="2273">
        <v>425.00000000033623</v>
      </c>
      <c r="AP55" s="2274">
        <v>3052.755885415088</v>
      </c>
      <c r="AQ55" s="2274">
        <v>2498.2916553692075</v>
      </c>
      <c r="AR55" s="2274">
        <v>554.46423004588178</v>
      </c>
      <c r="AS55" s="2274">
        <v>1332.9799414598701</v>
      </c>
      <c r="AT55" s="2274">
        <v>414.8867683488474</v>
      </c>
      <c r="AU55" s="2274">
        <v>310.31606064467161</v>
      </c>
      <c r="AV55" s="2274">
        <v>104.57070770417576</v>
      </c>
      <c r="AW55" s="2274">
        <v>557.14415262423461</v>
      </c>
      <c r="AX55" s="2274">
        <v>131.43405697403085</v>
      </c>
      <c r="AY55" s="2274">
        <v>130.43405697403082</v>
      </c>
      <c r="AZ55" s="2274">
        <v>1</v>
      </c>
      <c r="BA55" s="2274">
        <v>273.93501986658305</v>
      </c>
      <c r="BB55" s="2274">
        <v>270.72963685820883</v>
      </c>
      <c r="BC55" s="2274">
        <v>3.2053830083742212</v>
      </c>
      <c r="BD55" s="2274">
        <v>151.77507578362065</v>
      </c>
      <c r="BE55" s="2274">
        <v>146.0646328395278</v>
      </c>
      <c r="BF55" s="2274">
        <v>5.7104429440928897</v>
      </c>
      <c r="BG55" s="2274">
        <v>360.94902048678784</v>
      </c>
      <c r="BH55" s="2274">
        <v>36.222477084178081</v>
      </c>
      <c r="BI55" s="2274">
        <v>324.72654340260982</v>
      </c>
      <c r="BJ55" s="2274">
        <v>1617.7759439562608</v>
      </c>
      <c r="BK55" s="2274">
        <v>91.389720671015894</v>
      </c>
      <c r="BL55" s="2274">
        <v>80.476266062957919</v>
      </c>
      <c r="BM55" s="2274">
        <v>10.913454608057979</v>
      </c>
      <c r="BN55" s="2274">
        <v>1526.3862232852448</v>
      </c>
      <c r="BO55" s="2274">
        <v>402.04044148630624</v>
      </c>
      <c r="BP55" s="2274">
        <v>392.96300786781796</v>
      </c>
      <c r="BQ55" s="2274">
        <v>9.0774336184882785</v>
      </c>
      <c r="BR55" s="2274">
        <v>1124.3457817989383</v>
      </c>
      <c r="BS55" s="2274">
        <v>1029.0855170388556</v>
      </c>
      <c r="BT55" s="2274">
        <v>95.26026476008289</v>
      </c>
      <c r="BU55" s="2274">
        <v>101.99999999895917</v>
      </c>
      <c r="BV55" s="2274">
        <v>101.99999999895917</v>
      </c>
      <c r="BW55" s="2274">
        <v>0</v>
      </c>
      <c r="BX55" s="2274">
        <v>59296.7484232977</v>
      </c>
      <c r="BY55" s="2275">
        <v>73552.163768664948</v>
      </c>
    </row>
    <row r="56" spans="1:77" ht="17.100000000000001" customHeight="1">
      <c r="A56" s="156"/>
      <c r="B56" s="156" t="s">
        <v>2297</v>
      </c>
      <c r="C56" s="166"/>
      <c r="D56" s="1083"/>
      <c r="E56" s="1829">
        <f t="shared" si="196"/>
        <v>9214.7196506301316</v>
      </c>
      <c r="F56" s="1829">
        <f t="shared" si="176"/>
        <v>6841.9333979426292</v>
      </c>
      <c r="G56" s="1829">
        <f t="shared" si="176"/>
        <v>2372.7862526875015</v>
      </c>
      <c r="H56" s="1829">
        <f t="shared" si="176"/>
        <v>5579.9064347331332</v>
      </c>
      <c r="I56" s="1829">
        <f t="shared" si="176"/>
        <v>1638.9086816410838</v>
      </c>
      <c r="J56" s="1829">
        <f t="shared" si="176"/>
        <v>1217.4489294393138</v>
      </c>
      <c r="K56" s="1829">
        <f t="shared" si="176"/>
        <v>421.45975220176956</v>
      </c>
      <c r="L56" s="1829">
        <f t="shared" si="176"/>
        <v>2382.3504877996043</v>
      </c>
      <c r="M56" s="1829">
        <f t="shared" si="176"/>
        <v>668.78746360650655</v>
      </c>
      <c r="N56" s="1829">
        <f t="shared" si="176"/>
        <v>584.50652944384296</v>
      </c>
      <c r="O56" s="1829">
        <f t="shared" si="176"/>
        <v>84.280934162663854</v>
      </c>
      <c r="P56" s="1829">
        <f t="shared" si="176"/>
        <v>850.91082896401804</v>
      </c>
      <c r="Q56" s="1829">
        <f t="shared" si="176"/>
        <v>815.84653796037298</v>
      </c>
      <c r="R56" s="1829">
        <f t="shared" si="176"/>
        <v>35.06429100364506</v>
      </c>
      <c r="S56" s="1829">
        <f t="shared" si="177"/>
        <v>862.65219522908035</v>
      </c>
      <c r="T56" s="1829">
        <f t="shared" si="178"/>
        <v>721.5181445188208</v>
      </c>
      <c r="U56" s="1829">
        <f t="shared" si="179"/>
        <v>141.13405071025966</v>
      </c>
      <c r="V56" s="1829">
        <f t="shared" si="180"/>
        <v>1558.647265292444</v>
      </c>
      <c r="W56" s="1829">
        <f t="shared" si="181"/>
        <v>152.54669508721179</v>
      </c>
      <c r="X56" s="1829">
        <f t="shared" si="182"/>
        <v>1406.1005702052323</v>
      </c>
      <c r="Y56" s="1829">
        <f t="shared" si="183"/>
        <v>3235.3516956047047</v>
      </c>
      <c r="Z56" s="1829">
        <f t="shared" si="184"/>
        <v>272.88940105418556</v>
      </c>
      <c r="AA56" s="1829">
        <f t="shared" si="185"/>
        <v>214.19860691590529</v>
      </c>
      <c r="AB56" s="1829">
        <f t="shared" si="186"/>
        <v>58.690794138280211</v>
      </c>
      <c r="AC56" s="1829">
        <f t="shared" si="187"/>
        <v>2962.4622945505189</v>
      </c>
      <c r="AD56" s="1829">
        <f t="shared" si="188"/>
        <v>1231.9870386651342</v>
      </c>
      <c r="AE56" s="1829">
        <f t="shared" si="189"/>
        <v>1178.2567540399712</v>
      </c>
      <c r="AF56" s="1829">
        <f t="shared" si="190"/>
        <v>53.730284625162838</v>
      </c>
      <c r="AG56" s="1829">
        <f t="shared" si="190"/>
        <v>1730.4752558853859</v>
      </c>
      <c r="AH56" s="1829">
        <f t="shared" si="191"/>
        <v>1634.5801937530114</v>
      </c>
      <c r="AI56" s="1829">
        <f t="shared" si="192"/>
        <v>95.895062132374292</v>
      </c>
      <c r="AJ56" s="1833">
        <f t="shared" si="193"/>
        <v>399.46152029229245</v>
      </c>
      <c r="AK56" s="1833">
        <f t="shared" si="194"/>
        <v>323.031006784179</v>
      </c>
      <c r="AL56" s="1833">
        <f t="shared" si="195"/>
        <v>76.430513508113506</v>
      </c>
      <c r="AM56" s="3132" t="s">
        <v>1016</v>
      </c>
      <c r="AN56" s="3141"/>
      <c r="AO56" s="2273">
        <v>5364.9999999998317</v>
      </c>
      <c r="AP56" s="2274">
        <v>89496.982297579758</v>
      </c>
      <c r="AQ56" s="2274">
        <v>69470.346235200021</v>
      </c>
      <c r="AR56" s="2274">
        <v>20026.636062379701</v>
      </c>
      <c r="AS56" s="2274">
        <v>59626.839367622393</v>
      </c>
      <c r="AT56" s="2274">
        <v>11628.761565622352</v>
      </c>
      <c r="AU56" s="2274">
        <v>8930.6478326841952</v>
      </c>
      <c r="AV56" s="2274">
        <v>2698.1137329381522</v>
      </c>
      <c r="AW56" s="2274">
        <v>35074.753250026013</v>
      </c>
      <c r="AX56" s="2274">
        <v>3886.1498303392536</v>
      </c>
      <c r="AY56" s="2274">
        <v>3678.4666294589638</v>
      </c>
      <c r="AZ56" s="2274">
        <v>207.68320088029128</v>
      </c>
      <c r="BA56" s="2274">
        <v>8394.3258243309283</v>
      </c>
      <c r="BB56" s="2274">
        <v>8186.8104954171686</v>
      </c>
      <c r="BC56" s="2274">
        <v>207.51532891376206</v>
      </c>
      <c r="BD56" s="2274">
        <v>22794.277595355823</v>
      </c>
      <c r="BE56" s="2274">
        <v>19072.220921569766</v>
      </c>
      <c r="BF56" s="2274">
        <v>3722.0566737860554</v>
      </c>
      <c r="BG56" s="2274">
        <v>12923.32455197405</v>
      </c>
      <c r="BH56" s="2274">
        <v>3074.4128406292261</v>
      </c>
      <c r="BI56" s="2274">
        <v>9848.9117113448319</v>
      </c>
      <c r="BJ56" s="2274">
        <v>29411.026673189906</v>
      </c>
      <c r="BK56" s="2274">
        <v>3897.4403334080921</v>
      </c>
      <c r="BL56" s="2274">
        <v>3338.967944261572</v>
      </c>
      <c r="BM56" s="2274">
        <v>558.47238914652075</v>
      </c>
      <c r="BN56" s="2274">
        <v>25513.586339781825</v>
      </c>
      <c r="BO56" s="2274">
        <v>8567.9746685961818</v>
      </c>
      <c r="BP56" s="2274">
        <v>8235.5362702228194</v>
      </c>
      <c r="BQ56" s="2274">
        <v>332.43839837335935</v>
      </c>
      <c r="BR56" s="2274">
        <v>16945.611671185623</v>
      </c>
      <c r="BS56" s="2274">
        <v>14580.720109735459</v>
      </c>
      <c r="BT56" s="2274">
        <v>2364.8915614501657</v>
      </c>
      <c r="BU56" s="2274">
        <v>459.11625676743762</v>
      </c>
      <c r="BV56" s="2274">
        <v>372.56319122085932</v>
      </c>
      <c r="BW56" s="2274">
        <v>86.553065546578296</v>
      </c>
      <c r="BX56" s="2274">
        <v>833486.51547986304</v>
      </c>
      <c r="BY56" s="2275">
        <v>909850.40279736964</v>
      </c>
    </row>
    <row r="57" spans="1:77" ht="17.100000000000001" customHeight="1">
      <c r="A57" s="156"/>
      <c r="B57" s="155" t="s">
        <v>20</v>
      </c>
      <c r="C57" s="166"/>
      <c r="D57" s="1083"/>
      <c r="E57" s="1829">
        <f>AP54</f>
        <v>4673.3336968545609</v>
      </c>
      <c r="F57" s="1829">
        <f t="shared" ref="F57:R57" si="197">AQ54</f>
        <v>3657.3757957443131</v>
      </c>
      <c r="G57" s="1829">
        <f t="shared" si="197"/>
        <v>1015.9579011102468</v>
      </c>
      <c r="H57" s="1829">
        <f t="shared" si="197"/>
        <v>2096.9550701524013</v>
      </c>
      <c r="I57" s="1829">
        <f t="shared" si="197"/>
        <v>824.48495747930008</v>
      </c>
      <c r="J57" s="1829">
        <f t="shared" si="197"/>
        <v>531.70547251890605</v>
      </c>
      <c r="K57" s="1829">
        <f t="shared" si="197"/>
        <v>292.77948496039397</v>
      </c>
      <c r="L57" s="1829">
        <f t="shared" si="197"/>
        <v>696.6295606893608</v>
      </c>
      <c r="M57" s="1829">
        <f t="shared" si="197"/>
        <v>160.28511447320065</v>
      </c>
      <c r="N57" s="1829">
        <f t="shared" si="197"/>
        <v>153.25192119852926</v>
      </c>
      <c r="O57" s="1829">
        <f t="shared" si="197"/>
        <v>7.0331932746713894</v>
      </c>
      <c r="P57" s="1829">
        <f t="shared" si="197"/>
        <v>250.62072487672827</v>
      </c>
      <c r="Q57" s="1829">
        <f t="shared" si="197"/>
        <v>240.93107691885223</v>
      </c>
      <c r="R57" s="1829">
        <f t="shared" si="197"/>
        <v>9.6896479578760335</v>
      </c>
      <c r="S57" s="1829">
        <f t="shared" si="177"/>
        <v>285.7237213394319</v>
      </c>
      <c r="T57" s="1829">
        <f t="shared" si="178"/>
        <v>264.27110286152077</v>
      </c>
      <c r="U57" s="1829">
        <f t="shared" si="179"/>
        <v>21.452618477911049</v>
      </c>
      <c r="V57" s="1829">
        <f t="shared" si="180"/>
        <v>575.84055198374074</v>
      </c>
      <c r="W57" s="1829">
        <f t="shared" si="181"/>
        <v>29.072001313989002</v>
      </c>
      <c r="X57" s="1829">
        <f t="shared" si="182"/>
        <v>546.76855066975179</v>
      </c>
      <c r="Y57" s="1829">
        <f t="shared" si="183"/>
        <v>2353.8555016948831</v>
      </c>
      <c r="Z57" s="1829">
        <f t="shared" si="184"/>
        <v>290.18437500840798</v>
      </c>
      <c r="AA57" s="1829">
        <f t="shared" si="185"/>
        <v>223.93881267069577</v>
      </c>
      <c r="AB57" s="1829">
        <f t="shared" si="186"/>
        <v>66.245562337712201</v>
      </c>
      <c r="AC57" s="1829">
        <f t="shared" si="187"/>
        <v>2063.6711266864745</v>
      </c>
      <c r="AD57" s="1829">
        <f t="shared" si="188"/>
        <v>910.17131004093801</v>
      </c>
      <c r="AE57" s="1829">
        <f t="shared" si="189"/>
        <v>893.94763138371525</v>
      </c>
      <c r="AF57" s="1829">
        <f t="shared" si="190"/>
        <v>16.22367865722271</v>
      </c>
      <c r="AG57" s="1829">
        <f t="shared" ref="AG57:AG58" si="198">BR54</f>
        <v>1153.4998166455368</v>
      </c>
      <c r="AH57" s="1829">
        <f t="shared" si="191"/>
        <v>1097.7346518708291</v>
      </c>
      <c r="AI57" s="1829">
        <f t="shared" si="192"/>
        <v>55.76516477470782</v>
      </c>
      <c r="AJ57" s="1833">
        <f t="shared" si="193"/>
        <v>222.52312500727575</v>
      </c>
      <c r="AK57" s="1833">
        <f t="shared" si="194"/>
        <v>222.52312500727575</v>
      </c>
      <c r="AL57" s="1833">
        <f t="shared" si="195"/>
        <v>0</v>
      </c>
      <c r="AM57" s="3132" t="s">
        <v>1017</v>
      </c>
      <c r="AN57" s="3141"/>
      <c r="AO57" s="2273">
        <v>4916.0000000010541</v>
      </c>
      <c r="AP57" s="2274">
        <v>38447.259206543669</v>
      </c>
      <c r="AQ57" s="2274">
        <v>29437.159200986858</v>
      </c>
      <c r="AR57" s="2274">
        <v>9010.1000055568202</v>
      </c>
      <c r="AS57" s="2274">
        <v>24725.032737999933</v>
      </c>
      <c r="AT57" s="2274">
        <v>5748.9226266235828</v>
      </c>
      <c r="AU57" s="2274">
        <v>4411.4012648549051</v>
      </c>
      <c r="AV57" s="2274">
        <v>1337.5213617686807</v>
      </c>
      <c r="AW57" s="2274">
        <v>12927.207788789014</v>
      </c>
      <c r="AX57" s="2274">
        <v>2431.8632970868507</v>
      </c>
      <c r="AY57" s="2274">
        <v>2201.2495194404528</v>
      </c>
      <c r="AZ57" s="2274">
        <v>230.61377764640042</v>
      </c>
      <c r="BA57" s="2274">
        <v>4204.206543636803</v>
      </c>
      <c r="BB57" s="2274">
        <v>4038.5896604029704</v>
      </c>
      <c r="BC57" s="2274">
        <v>165.61688323383274</v>
      </c>
      <c r="BD57" s="2274">
        <v>6291.137948065355</v>
      </c>
      <c r="BE57" s="2274">
        <v>5281.5912106380238</v>
      </c>
      <c r="BF57" s="2274">
        <v>1009.5467374273298</v>
      </c>
      <c r="BG57" s="2274">
        <v>6048.9023225873234</v>
      </c>
      <c r="BH57" s="2274">
        <v>901.91438322356669</v>
      </c>
      <c r="BI57" s="2274">
        <v>5146.9879393637575</v>
      </c>
      <c r="BJ57" s="2274">
        <v>12992.56538212285</v>
      </c>
      <c r="BK57" s="2274">
        <v>1852.6642563933301</v>
      </c>
      <c r="BL57" s="2274">
        <v>1496.9472882182722</v>
      </c>
      <c r="BM57" s="2274">
        <v>355.71696817505801</v>
      </c>
      <c r="BN57" s="2274">
        <v>11139.901125729515</v>
      </c>
      <c r="BO57" s="2274">
        <v>3486.4543770947153</v>
      </c>
      <c r="BP57" s="2274">
        <v>3286.9509690866375</v>
      </c>
      <c r="BQ57" s="2274">
        <v>199.50340800807797</v>
      </c>
      <c r="BR57" s="2274">
        <v>7653.4467486348112</v>
      </c>
      <c r="BS57" s="2274">
        <v>7192.2709462178609</v>
      </c>
      <c r="BT57" s="2274">
        <v>461.17580241694913</v>
      </c>
      <c r="BU57" s="2274">
        <v>729.66108642092104</v>
      </c>
      <c r="BV57" s="2274">
        <v>626.24395890419385</v>
      </c>
      <c r="BW57" s="2274">
        <v>103.41712751672748</v>
      </c>
      <c r="BX57" s="2274">
        <v>455251.4601216478</v>
      </c>
      <c r="BY57" s="2275">
        <v>623705.35878248746</v>
      </c>
    </row>
    <row r="58" spans="1:77" ht="17.100000000000001" customHeight="1">
      <c r="A58" s="3093" t="s">
        <v>21</v>
      </c>
      <c r="B58" s="3093"/>
      <c r="C58" s="166"/>
      <c r="D58" s="1083"/>
      <c r="E58" s="1829">
        <f>AP55</f>
        <v>3052.755885415088</v>
      </c>
      <c r="F58" s="1829">
        <f t="shared" ref="F58:R58" si="199">AQ55</f>
        <v>2498.2916553692075</v>
      </c>
      <c r="G58" s="1829">
        <f t="shared" si="199"/>
        <v>554.46423004588178</v>
      </c>
      <c r="H58" s="1829">
        <f t="shared" si="199"/>
        <v>1332.9799414598701</v>
      </c>
      <c r="I58" s="1829">
        <f t="shared" si="199"/>
        <v>414.8867683488474</v>
      </c>
      <c r="J58" s="1829">
        <f t="shared" si="199"/>
        <v>310.31606064467161</v>
      </c>
      <c r="K58" s="1829">
        <f t="shared" si="199"/>
        <v>104.57070770417576</v>
      </c>
      <c r="L58" s="1829">
        <f t="shared" si="199"/>
        <v>557.14415262423461</v>
      </c>
      <c r="M58" s="1829">
        <f t="shared" si="199"/>
        <v>131.43405697403085</v>
      </c>
      <c r="N58" s="1829">
        <f t="shared" si="199"/>
        <v>130.43405697403082</v>
      </c>
      <c r="O58" s="1829">
        <f t="shared" si="199"/>
        <v>1</v>
      </c>
      <c r="P58" s="1829">
        <f t="shared" si="199"/>
        <v>273.93501986658305</v>
      </c>
      <c r="Q58" s="1829">
        <f t="shared" si="199"/>
        <v>270.72963685820883</v>
      </c>
      <c r="R58" s="1829">
        <f t="shared" si="199"/>
        <v>3.2053830083742212</v>
      </c>
      <c r="S58" s="1829">
        <f t="shared" si="177"/>
        <v>151.77507578362065</v>
      </c>
      <c r="T58" s="1829">
        <f t="shared" si="178"/>
        <v>146.0646328395278</v>
      </c>
      <c r="U58" s="1829">
        <f t="shared" si="179"/>
        <v>5.7104429440928897</v>
      </c>
      <c r="V58" s="1829">
        <f t="shared" si="180"/>
        <v>360.94902048678784</v>
      </c>
      <c r="W58" s="1829">
        <f t="shared" si="181"/>
        <v>36.222477084178081</v>
      </c>
      <c r="X58" s="1829">
        <f t="shared" si="182"/>
        <v>324.72654340260982</v>
      </c>
      <c r="Y58" s="1829">
        <f t="shared" si="183"/>
        <v>1617.7759439562608</v>
      </c>
      <c r="Z58" s="1829">
        <f t="shared" si="184"/>
        <v>91.389720671015894</v>
      </c>
      <c r="AA58" s="1829">
        <f t="shared" si="185"/>
        <v>80.476266062957919</v>
      </c>
      <c r="AB58" s="1829">
        <f t="shared" si="186"/>
        <v>10.913454608057979</v>
      </c>
      <c r="AC58" s="1829">
        <f t="shared" si="187"/>
        <v>1526.3862232852448</v>
      </c>
      <c r="AD58" s="1829">
        <f t="shared" si="188"/>
        <v>402.04044148630624</v>
      </c>
      <c r="AE58" s="1829">
        <f t="shared" si="189"/>
        <v>392.96300786781796</v>
      </c>
      <c r="AF58" s="1829">
        <f t="shared" si="190"/>
        <v>9.0774336184882785</v>
      </c>
      <c r="AG58" s="1829">
        <f t="shared" si="198"/>
        <v>1124.3457817989383</v>
      </c>
      <c r="AH58" s="1829">
        <f t="shared" si="191"/>
        <v>1029.0855170388556</v>
      </c>
      <c r="AI58" s="1829">
        <f t="shared" si="192"/>
        <v>95.26026476008289</v>
      </c>
      <c r="AJ58" s="1833">
        <f t="shared" si="193"/>
        <v>101.99999999895917</v>
      </c>
      <c r="AK58" s="1833">
        <f t="shared" si="194"/>
        <v>101.99999999895917</v>
      </c>
      <c r="AL58" s="1833">
        <f t="shared" si="195"/>
        <v>0</v>
      </c>
      <c r="AM58" s="3132" t="s">
        <v>1018</v>
      </c>
      <c r="AN58" s="3141"/>
      <c r="AO58" s="2273">
        <v>5284.9999999988531</v>
      </c>
      <c r="AP58" s="2274">
        <v>42500.206708341393</v>
      </c>
      <c r="AQ58" s="2274">
        <v>31712.958176109125</v>
      </c>
      <c r="AR58" s="2274">
        <v>10787.248532232259</v>
      </c>
      <c r="AS58" s="2274">
        <v>25842.48565445482</v>
      </c>
      <c r="AT58" s="2274">
        <v>6105.9813939954629</v>
      </c>
      <c r="AU58" s="2274">
        <v>4575.2210650889911</v>
      </c>
      <c r="AV58" s="2274">
        <v>1530.7603289064755</v>
      </c>
      <c r="AW58" s="2274">
        <v>12697.314173356683</v>
      </c>
      <c r="AX58" s="2274">
        <v>2368.1014575837285</v>
      </c>
      <c r="AY58" s="2274">
        <v>2093.1997442004704</v>
      </c>
      <c r="AZ58" s="2274">
        <v>274.90171338325558</v>
      </c>
      <c r="BA58" s="2274">
        <v>3911.2615677425001</v>
      </c>
      <c r="BB58" s="2274">
        <v>3684.9550971792851</v>
      </c>
      <c r="BC58" s="2274">
        <v>226.30647056321396</v>
      </c>
      <c r="BD58" s="2274">
        <v>6417.9511480304591</v>
      </c>
      <c r="BE58" s="2274">
        <v>5193.8098786267656</v>
      </c>
      <c r="BF58" s="2274">
        <v>1224.1412694036928</v>
      </c>
      <c r="BG58" s="2274">
        <v>7039.1900871026892</v>
      </c>
      <c r="BH58" s="2274">
        <v>1142.1767168361107</v>
      </c>
      <c r="BI58" s="2274">
        <v>5897.0133702665798</v>
      </c>
      <c r="BJ58" s="2274">
        <v>15611.583705134481</v>
      </c>
      <c r="BK58" s="2274">
        <v>1239.0566825653914</v>
      </c>
      <c r="BL58" s="2274">
        <v>961.95759639721541</v>
      </c>
      <c r="BM58" s="2274">
        <v>277.09908616817586</v>
      </c>
      <c r="BN58" s="2274">
        <v>14372.52702256908</v>
      </c>
      <c r="BO58" s="2274">
        <v>5761.8523571572432</v>
      </c>
      <c r="BP58" s="2274">
        <v>5377.7637239812493</v>
      </c>
      <c r="BQ58" s="2274">
        <v>384.088633175994</v>
      </c>
      <c r="BR58" s="2274">
        <v>8610.6746654118469</v>
      </c>
      <c r="BS58" s="2274">
        <v>7882.5240487694127</v>
      </c>
      <c r="BT58" s="2274">
        <v>728.15061664243308</v>
      </c>
      <c r="BU58" s="2274">
        <v>1046.1373487520636</v>
      </c>
      <c r="BV58" s="2274">
        <v>801.35030502962286</v>
      </c>
      <c r="BW58" s="2274">
        <v>244.78704372244096</v>
      </c>
      <c r="BX58" s="2274">
        <v>421608.15457501204</v>
      </c>
      <c r="BY58" s="2275">
        <v>560158.36480098241</v>
      </c>
    </row>
    <row r="59" spans="1:77" ht="17.100000000000001" customHeight="1">
      <c r="A59" s="3094" t="s">
        <v>118</v>
      </c>
      <c r="B59" s="3094"/>
      <c r="C59" s="3094"/>
      <c r="D59" s="1083"/>
      <c r="E59" s="1829"/>
      <c r="F59" s="1833"/>
      <c r="G59" s="1833"/>
      <c r="H59" s="1833"/>
      <c r="I59" s="1830"/>
      <c r="J59" s="1830"/>
      <c r="K59" s="1830"/>
      <c r="L59" s="1830"/>
      <c r="M59" s="1830"/>
      <c r="N59" s="1830"/>
      <c r="O59" s="1830"/>
      <c r="P59" s="1831"/>
      <c r="Q59" s="1831"/>
      <c r="R59" s="1831"/>
      <c r="S59" s="1831"/>
      <c r="T59" s="1831"/>
      <c r="U59" s="1831"/>
      <c r="V59" s="1831"/>
      <c r="W59" s="1831"/>
      <c r="X59" s="1831"/>
      <c r="Y59" s="1831"/>
      <c r="Z59" s="1831"/>
      <c r="AA59" s="1831"/>
      <c r="AB59" s="1831"/>
      <c r="AC59" s="1831"/>
      <c r="AD59" s="1831"/>
      <c r="AE59" s="1831"/>
      <c r="AF59" s="1831"/>
      <c r="AG59" s="1831"/>
      <c r="AH59" s="1831"/>
      <c r="AI59" s="1831"/>
      <c r="AJ59" s="1832"/>
      <c r="AK59" s="1832"/>
      <c r="AL59" s="1832"/>
      <c r="AM59" s="3132" t="s">
        <v>1019</v>
      </c>
      <c r="AN59" s="3141"/>
      <c r="AO59" s="2273">
        <v>754.00000000043303</v>
      </c>
      <c r="AP59" s="2274">
        <v>4673.3336968545609</v>
      </c>
      <c r="AQ59" s="2274">
        <v>3657.3757957443131</v>
      </c>
      <c r="AR59" s="2274">
        <v>1015.9579011102468</v>
      </c>
      <c r="AS59" s="2274">
        <v>2096.9550701524013</v>
      </c>
      <c r="AT59" s="2274">
        <v>824.48495747930008</v>
      </c>
      <c r="AU59" s="2274">
        <v>531.70547251890605</v>
      </c>
      <c r="AV59" s="2274">
        <v>292.77948496039397</v>
      </c>
      <c r="AW59" s="2274">
        <v>696.6295606893608</v>
      </c>
      <c r="AX59" s="2274">
        <v>160.28511447320065</v>
      </c>
      <c r="AY59" s="2274">
        <v>153.25192119852926</v>
      </c>
      <c r="AZ59" s="2274">
        <v>7.0331932746713894</v>
      </c>
      <c r="BA59" s="2274">
        <v>250.62072487672827</v>
      </c>
      <c r="BB59" s="2274">
        <v>240.93107691885223</v>
      </c>
      <c r="BC59" s="2274">
        <v>9.6896479578760335</v>
      </c>
      <c r="BD59" s="2274">
        <v>285.7237213394319</v>
      </c>
      <c r="BE59" s="2274">
        <v>264.27110286152077</v>
      </c>
      <c r="BF59" s="2274">
        <v>21.452618477911049</v>
      </c>
      <c r="BG59" s="2274">
        <v>575.84055198374074</v>
      </c>
      <c r="BH59" s="2274">
        <v>29.072001313989002</v>
      </c>
      <c r="BI59" s="2274">
        <v>546.76855066975179</v>
      </c>
      <c r="BJ59" s="2274">
        <v>2353.8555016948831</v>
      </c>
      <c r="BK59" s="2274">
        <v>290.18437500840798</v>
      </c>
      <c r="BL59" s="2274">
        <v>223.93881267069577</v>
      </c>
      <c r="BM59" s="2274">
        <v>66.245562337712201</v>
      </c>
      <c r="BN59" s="2274">
        <v>2063.6711266864745</v>
      </c>
      <c r="BO59" s="2274">
        <v>910.17131004093801</v>
      </c>
      <c r="BP59" s="2274">
        <v>893.94763138371525</v>
      </c>
      <c r="BQ59" s="2274">
        <v>16.22367865722271</v>
      </c>
      <c r="BR59" s="2274">
        <v>1153.4998166455368</v>
      </c>
      <c r="BS59" s="2274">
        <v>1097.7346518708291</v>
      </c>
      <c r="BT59" s="2274">
        <v>55.76516477470782</v>
      </c>
      <c r="BU59" s="2274">
        <v>222.52312500727575</v>
      </c>
      <c r="BV59" s="2274">
        <v>222.52312500727575</v>
      </c>
      <c r="BW59" s="2274">
        <v>0</v>
      </c>
      <c r="BX59" s="2274">
        <v>43853.217607234561</v>
      </c>
      <c r="BY59" s="2275">
        <v>56807.518780594095</v>
      </c>
    </row>
    <row r="60" spans="1:77" ht="17.100000000000001" customHeight="1">
      <c r="A60" s="3093" t="s">
        <v>22</v>
      </c>
      <c r="B60" s="3093" t="s">
        <v>22</v>
      </c>
      <c r="C60" s="196"/>
      <c r="D60" s="1083"/>
      <c r="E60" s="1836">
        <f>AP61</f>
        <v>99445.479761268361</v>
      </c>
      <c r="F60" s="1833">
        <f t="shared" ref="F60:AL60" si="200">AQ61</f>
        <v>75929.028853597832</v>
      </c>
      <c r="G60" s="1833">
        <f t="shared" si="200"/>
        <v>23516.450907670405</v>
      </c>
      <c r="H60" s="1833">
        <f t="shared" si="200"/>
        <v>57315.873951190792</v>
      </c>
      <c r="I60" s="1833">
        <f t="shared" si="200"/>
        <v>12411.76572146613</v>
      </c>
      <c r="J60" s="1833">
        <f t="shared" si="200"/>
        <v>9113.5758871993403</v>
      </c>
      <c r="K60" s="1833">
        <f t="shared" si="200"/>
        <v>3298.189834266786</v>
      </c>
      <c r="L60" s="1833">
        <f t="shared" si="200"/>
        <v>30561.128296551236</v>
      </c>
      <c r="M60" s="1833">
        <f t="shared" si="200"/>
        <v>4066.7227109977525</v>
      </c>
      <c r="N60" s="1833">
        <f t="shared" si="200"/>
        <v>3806.2865979429694</v>
      </c>
      <c r="O60" s="1833">
        <f t="shared" si="200"/>
        <v>260.43611305478578</v>
      </c>
      <c r="P60" s="1833">
        <f t="shared" si="200"/>
        <v>6803.7225544504845</v>
      </c>
      <c r="Q60" s="1833">
        <f t="shared" si="200"/>
        <v>6441.3500023953984</v>
      </c>
      <c r="R60" s="1833">
        <f t="shared" si="200"/>
        <v>362.37255205508615</v>
      </c>
      <c r="S60" s="1833">
        <f t="shared" si="200"/>
        <v>19690.683031102981</v>
      </c>
      <c r="T60" s="1833">
        <f t="shared" si="200"/>
        <v>15981.076326405371</v>
      </c>
      <c r="U60" s="1833">
        <f t="shared" si="200"/>
        <v>3709.6067046976164</v>
      </c>
      <c r="V60" s="1833">
        <f t="shared" si="200"/>
        <v>14342.979933173421</v>
      </c>
      <c r="W60" s="1833">
        <f t="shared" si="200"/>
        <v>3048.8093863352879</v>
      </c>
      <c r="X60" s="1833">
        <f t="shared" si="200"/>
        <v>11294.170546838135</v>
      </c>
      <c r="Y60" s="1833">
        <f t="shared" si="200"/>
        <v>40890.731087742155</v>
      </c>
      <c r="Z60" s="1833">
        <f t="shared" si="200"/>
        <v>4855.4370300480696</v>
      </c>
      <c r="AA60" s="1833">
        <f t="shared" si="200"/>
        <v>3941.5795379241772</v>
      </c>
      <c r="AB60" s="1833">
        <f t="shared" si="200"/>
        <v>913.85749212389214</v>
      </c>
      <c r="AC60" s="1833">
        <f t="shared" si="200"/>
        <v>36035.294057694089</v>
      </c>
      <c r="AD60" s="1833">
        <f t="shared" si="200"/>
        <v>11311.456417788322</v>
      </c>
      <c r="AE60" s="1833">
        <f t="shared" si="200"/>
        <v>10852.729867823184</v>
      </c>
      <c r="AF60" s="1833">
        <f t="shared" si="200"/>
        <v>458.72654996514149</v>
      </c>
      <c r="AG60" s="1833">
        <f t="shared" si="200"/>
        <v>24723.837639905782</v>
      </c>
      <c r="AH60" s="1833">
        <f t="shared" si="200"/>
        <v>21684.920977250178</v>
      </c>
      <c r="AI60" s="1833">
        <f t="shared" si="200"/>
        <v>3038.916662655598</v>
      </c>
      <c r="AJ60" s="1833">
        <f t="shared" si="200"/>
        <v>1238.8747223353255</v>
      </c>
      <c r="AK60" s="1833">
        <f t="shared" si="200"/>
        <v>1058.7002703219443</v>
      </c>
      <c r="AL60" s="1833">
        <f t="shared" si="200"/>
        <v>180.17445201338029</v>
      </c>
      <c r="AM60" s="3132" t="s">
        <v>1020</v>
      </c>
      <c r="AN60" s="3141"/>
      <c r="AO60" s="2273">
        <v>425.00000000033623</v>
      </c>
      <c r="AP60" s="2274">
        <v>3052.755885415088</v>
      </c>
      <c r="AQ60" s="2274">
        <v>2498.2916553692075</v>
      </c>
      <c r="AR60" s="2274">
        <v>554.46423004588178</v>
      </c>
      <c r="AS60" s="2274">
        <v>1332.9799414598701</v>
      </c>
      <c r="AT60" s="2274">
        <v>414.8867683488474</v>
      </c>
      <c r="AU60" s="2274">
        <v>310.31606064467161</v>
      </c>
      <c r="AV60" s="2274">
        <v>104.57070770417576</v>
      </c>
      <c r="AW60" s="2274">
        <v>557.14415262423461</v>
      </c>
      <c r="AX60" s="2274">
        <v>131.43405697403085</v>
      </c>
      <c r="AY60" s="2274">
        <v>130.43405697403082</v>
      </c>
      <c r="AZ60" s="2274">
        <v>1</v>
      </c>
      <c r="BA60" s="2274">
        <v>273.93501986658305</v>
      </c>
      <c r="BB60" s="2274">
        <v>270.72963685820883</v>
      </c>
      <c r="BC60" s="2274">
        <v>3.2053830083742212</v>
      </c>
      <c r="BD60" s="2274">
        <v>151.77507578362065</v>
      </c>
      <c r="BE60" s="2274">
        <v>146.0646328395278</v>
      </c>
      <c r="BF60" s="2274">
        <v>5.7104429440928897</v>
      </c>
      <c r="BG60" s="2274">
        <v>360.94902048678784</v>
      </c>
      <c r="BH60" s="2274">
        <v>36.222477084178081</v>
      </c>
      <c r="BI60" s="2274">
        <v>324.72654340260982</v>
      </c>
      <c r="BJ60" s="2274">
        <v>1617.7759439562608</v>
      </c>
      <c r="BK60" s="2274">
        <v>91.389720671015894</v>
      </c>
      <c r="BL60" s="2274">
        <v>80.476266062957919</v>
      </c>
      <c r="BM60" s="2274">
        <v>10.913454608057979</v>
      </c>
      <c r="BN60" s="2274">
        <v>1526.3862232852448</v>
      </c>
      <c r="BO60" s="2274">
        <v>402.04044148630624</v>
      </c>
      <c r="BP60" s="2274">
        <v>392.96300786781796</v>
      </c>
      <c r="BQ60" s="2274">
        <v>9.0774336184882785</v>
      </c>
      <c r="BR60" s="2274">
        <v>1124.3457817989383</v>
      </c>
      <c r="BS60" s="2274">
        <v>1029.0855170388556</v>
      </c>
      <c r="BT60" s="2274">
        <v>95.26026476008289</v>
      </c>
      <c r="BU60" s="2274">
        <v>101.99999999895917</v>
      </c>
      <c r="BV60" s="2274">
        <v>101.99999999895917</v>
      </c>
      <c r="BW60" s="2274">
        <v>0</v>
      </c>
      <c r="BX60" s="2274">
        <v>59296.7484232977</v>
      </c>
      <c r="BY60" s="2275">
        <v>73552.163768664948</v>
      </c>
    </row>
    <row r="61" spans="1:77" ht="17.100000000000001" customHeight="1">
      <c r="A61" s="155"/>
      <c r="B61" s="155" t="s">
        <v>368</v>
      </c>
      <c r="C61" s="155"/>
      <c r="D61" s="1089"/>
      <c r="E61" s="1836">
        <f>AP63</f>
        <v>61755.475832706274</v>
      </c>
      <c r="F61" s="1833">
        <f t="shared" ref="F61:AL62" si="201">AQ63</f>
        <v>47638.178334881646</v>
      </c>
      <c r="G61" s="1833">
        <f t="shared" si="201"/>
        <v>14117.297497824633</v>
      </c>
      <c r="H61" s="1833">
        <f t="shared" si="201"/>
        <v>32790.886921002566</v>
      </c>
      <c r="I61" s="1833">
        <f t="shared" si="201"/>
        <v>8050.8779398696224</v>
      </c>
      <c r="J61" s="1833">
        <f t="shared" si="201"/>
        <v>5877.1484884268266</v>
      </c>
      <c r="K61" s="1833">
        <f t="shared" si="201"/>
        <v>2173.7294514428017</v>
      </c>
      <c r="L61" s="1833">
        <f t="shared" si="201"/>
        <v>15846.564592471213</v>
      </c>
      <c r="M61" s="1833">
        <f t="shared" si="201"/>
        <v>2955.7673626241653</v>
      </c>
      <c r="N61" s="1833">
        <f t="shared" si="201"/>
        <v>2783.5559022612319</v>
      </c>
      <c r="O61" s="1833">
        <f t="shared" si="201"/>
        <v>172.21146036293268</v>
      </c>
      <c r="P61" s="1833">
        <f t="shared" si="201"/>
        <v>3981.3820315433445</v>
      </c>
      <c r="Q61" s="1833">
        <f t="shared" si="201"/>
        <v>3783.0558663327924</v>
      </c>
      <c r="R61" s="1833">
        <f t="shared" si="201"/>
        <v>198.32616521055363</v>
      </c>
      <c r="S61" s="1833">
        <f t="shared" si="201"/>
        <v>8909.41519830369</v>
      </c>
      <c r="T61" s="1833">
        <f t="shared" si="201"/>
        <v>7421.6624027771422</v>
      </c>
      <c r="U61" s="1833">
        <f t="shared" si="201"/>
        <v>1487.75279552655</v>
      </c>
      <c r="V61" s="1833">
        <f t="shared" si="201"/>
        <v>8893.4443886617446</v>
      </c>
      <c r="W61" s="1833">
        <f t="shared" si="201"/>
        <v>2079.2089430188162</v>
      </c>
      <c r="X61" s="1833">
        <f t="shared" si="201"/>
        <v>6814.2354456429293</v>
      </c>
      <c r="Y61" s="1833">
        <f t="shared" si="201"/>
        <v>27929.351853519005</v>
      </c>
      <c r="Z61" s="1833">
        <f t="shared" si="201"/>
        <v>3521.9348781404274</v>
      </c>
      <c r="AA61" s="1833">
        <f t="shared" si="201"/>
        <v>2883.2012724500482</v>
      </c>
      <c r="AB61" s="1833">
        <f t="shared" si="201"/>
        <v>638.73360569038005</v>
      </c>
      <c r="AC61" s="1833">
        <f t="shared" si="201"/>
        <v>24407.416975378583</v>
      </c>
      <c r="AD61" s="1833">
        <f t="shared" si="201"/>
        <v>6995.6574763160661</v>
      </c>
      <c r="AE61" s="1833">
        <f t="shared" si="201"/>
        <v>6717.290029853425</v>
      </c>
      <c r="AF61" s="1833">
        <f t="shared" si="201"/>
        <v>278.36744646263668</v>
      </c>
      <c r="AG61" s="1833">
        <f t="shared" si="201"/>
        <v>17411.759499062504</v>
      </c>
      <c r="AH61" s="1833">
        <f t="shared" si="201"/>
        <v>15212.413876221655</v>
      </c>
      <c r="AI61" s="1833">
        <f t="shared" si="201"/>
        <v>2199.345622840854</v>
      </c>
      <c r="AJ61" s="1833">
        <f t="shared" si="201"/>
        <v>1035.2370581846728</v>
      </c>
      <c r="AK61" s="1833">
        <f t="shared" si="201"/>
        <v>880.64155353967976</v>
      </c>
      <c r="AL61" s="1833">
        <f t="shared" si="201"/>
        <v>154.59550464499293</v>
      </c>
      <c r="AM61" s="3132" t="s">
        <v>1021</v>
      </c>
      <c r="AN61" s="2970" t="s">
        <v>1022</v>
      </c>
      <c r="AO61" s="2273">
        <v>7340.076017069091</v>
      </c>
      <c r="AP61" s="2274">
        <v>99445.479761268361</v>
      </c>
      <c r="AQ61" s="2274">
        <v>75929.028853597832</v>
      </c>
      <c r="AR61" s="2274">
        <v>23516.450907670405</v>
      </c>
      <c r="AS61" s="2274">
        <v>57315.873951190792</v>
      </c>
      <c r="AT61" s="2274">
        <v>12411.76572146613</v>
      </c>
      <c r="AU61" s="2274">
        <v>9113.5758871993403</v>
      </c>
      <c r="AV61" s="2274">
        <v>3298.189834266786</v>
      </c>
      <c r="AW61" s="2274">
        <v>30561.128296551236</v>
      </c>
      <c r="AX61" s="2274">
        <v>4066.7227109977525</v>
      </c>
      <c r="AY61" s="2274">
        <v>3806.2865979429694</v>
      </c>
      <c r="AZ61" s="2274">
        <v>260.43611305478578</v>
      </c>
      <c r="BA61" s="2274">
        <v>6803.7225544504845</v>
      </c>
      <c r="BB61" s="2274">
        <v>6441.3500023953984</v>
      </c>
      <c r="BC61" s="2274">
        <v>362.37255205508615</v>
      </c>
      <c r="BD61" s="2274">
        <v>19690.683031102981</v>
      </c>
      <c r="BE61" s="2274">
        <v>15981.076326405371</v>
      </c>
      <c r="BF61" s="2274">
        <v>3709.6067046976164</v>
      </c>
      <c r="BG61" s="2274">
        <v>14342.979933173421</v>
      </c>
      <c r="BH61" s="2274">
        <v>3048.8093863352879</v>
      </c>
      <c r="BI61" s="2274">
        <v>11294.170546838135</v>
      </c>
      <c r="BJ61" s="2274">
        <v>40890.731087742155</v>
      </c>
      <c r="BK61" s="2274">
        <v>4855.4370300480696</v>
      </c>
      <c r="BL61" s="2274">
        <v>3941.5795379241772</v>
      </c>
      <c r="BM61" s="2274">
        <v>913.85749212389214</v>
      </c>
      <c r="BN61" s="2274">
        <v>36035.294057694089</v>
      </c>
      <c r="BO61" s="2274">
        <v>11311.456417788322</v>
      </c>
      <c r="BP61" s="2274">
        <v>10852.729867823184</v>
      </c>
      <c r="BQ61" s="2274">
        <v>458.72654996514149</v>
      </c>
      <c r="BR61" s="2274">
        <v>24723.837639905782</v>
      </c>
      <c r="BS61" s="2274">
        <v>21684.920977250178</v>
      </c>
      <c r="BT61" s="2274">
        <v>3038.916662655598</v>
      </c>
      <c r="BU61" s="2274">
        <v>1238.8747223353255</v>
      </c>
      <c r="BV61" s="2274">
        <v>1058.7002703219443</v>
      </c>
      <c r="BW61" s="2274">
        <v>180.17445201338029</v>
      </c>
      <c r="BX61" s="2274">
        <v>717714.01440444367</v>
      </c>
      <c r="BY61" s="2275">
        <v>1016443.9205770448</v>
      </c>
    </row>
    <row r="62" spans="1:77" ht="17.100000000000001" customHeight="1">
      <c r="A62" s="155"/>
      <c r="B62" s="155" t="s">
        <v>24</v>
      </c>
      <c r="C62" s="155"/>
      <c r="D62" s="1089"/>
      <c r="E62" s="1836">
        <f t="shared" ref="E62" si="202">AP64</f>
        <v>20842.488848343051</v>
      </c>
      <c r="F62" s="1833">
        <f t="shared" si="201"/>
        <v>15488.359130812107</v>
      </c>
      <c r="G62" s="1833">
        <f t="shared" si="201"/>
        <v>5354.1297175309428</v>
      </c>
      <c r="H62" s="1833">
        <f t="shared" si="201"/>
        <v>12786.21323694388</v>
      </c>
      <c r="I62" s="1833">
        <f t="shared" si="201"/>
        <v>2458.4421538664647</v>
      </c>
      <c r="J62" s="1833">
        <f t="shared" si="201"/>
        <v>1780.5622614404692</v>
      </c>
      <c r="K62" s="1833">
        <f t="shared" si="201"/>
        <v>677.87989242599542</v>
      </c>
      <c r="L62" s="1833">
        <f t="shared" si="201"/>
        <v>7388.9166436743308</v>
      </c>
      <c r="M62" s="1833">
        <f t="shared" si="201"/>
        <v>633.85684679405085</v>
      </c>
      <c r="N62" s="1833">
        <f t="shared" si="201"/>
        <v>569.48310539651629</v>
      </c>
      <c r="O62" s="1833">
        <f t="shared" si="201"/>
        <v>64.373741397534502</v>
      </c>
      <c r="P62" s="1833">
        <f t="shared" si="201"/>
        <v>1542.0314311576271</v>
      </c>
      <c r="Q62" s="1833">
        <f t="shared" si="201"/>
        <v>1438.3959423712026</v>
      </c>
      <c r="R62" s="1833">
        <f t="shared" si="201"/>
        <v>103.63548878642472</v>
      </c>
      <c r="S62" s="1833">
        <f t="shared" si="201"/>
        <v>5213.0283657226537</v>
      </c>
      <c r="T62" s="1833">
        <f t="shared" si="201"/>
        <v>4000.1217859521576</v>
      </c>
      <c r="U62" s="1833">
        <f t="shared" si="201"/>
        <v>1212.9065797704952</v>
      </c>
      <c r="V62" s="1833">
        <f t="shared" si="201"/>
        <v>2938.8544394030864</v>
      </c>
      <c r="W62" s="1833">
        <f t="shared" si="201"/>
        <v>441.19526858549051</v>
      </c>
      <c r="X62" s="1833">
        <f t="shared" si="201"/>
        <v>2497.6591708175965</v>
      </c>
      <c r="Y62" s="1833">
        <f t="shared" si="201"/>
        <v>7928.5822792850804</v>
      </c>
      <c r="Z62" s="1833">
        <f t="shared" si="201"/>
        <v>590.06545826448905</v>
      </c>
      <c r="AA62" s="1833">
        <f t="shared" si="201"/>
        <v>451.57594469775512</v>
      </c>
      <c r="AB62" s="1833">
        <f t="shared" si="201"/>
        <v>138.48951356673399</v>
      </c>
      <c r="AC62" s="1833">
        <f t="shared" si="201"/>
        <v>7338.5168210205893</v>
      </c>
      <c r="AD62" s="1833">
        <f t="shared" si="201"/>
        <v>2600.5587585972603</v>
      </c>
      <c r="AE62" s="1833">
        <f t="shared" si="201"/>
        <v>2469.9102715209401</v>
      </c>
      <c r="AF62" s="1833">
        <f t="shared" si="201"/>
        <v>130.64848707632029</v>
      </c>
      <c r="AG62" s="1833">
        <f t="shared" si="201"/>
        <v>4737.9580624233304</v>
      </c>
      <c r="AH62" s="1833">
        <f t="shared" si="201"/>
        <v>4234.0001661018769</v>
      </c>
      <c r="AI62" s="1833">
        <f t="shared" si="201"/>
        <v>503.95789632145437</v>
      </c>
      <c r="AJ62" s="1833">
        <f t="shared" si="201"/>
        <v>127.69333211408684</v>
      </c>
      <c r="AK62" s="1833">
        <f t="shared" si="201"/>
        <v>103.11438474569948</v>
      </c>
      <c r="AL62" s="1833">
        <f t="shared" si="201"/>
        <v>24.578947368387357</v>
      </c>
      <c r="AM62" s="3132"/>
      <c r="AN62" s="2970" t="s">
        <v>1023</v>
      </c>
      <c r="AO62" s="2273">
        <v>9404.9239829314083</v>
      </c>
      <c r="AP62" s="2274">
        <v>78725.058033466179</v>
      </c>
      <c r="AQ62" s="2274">
        <v>60847.102209811732</v>
      </c>
      <c r="AR62" s="2274">
        <v>17877.955823654484</v>
      </c>
      <c r="AS62" s="2274">
        <v>56308.418820498657</v>
      </c>
      <c r="AT62" s="2274">
        <v>12311.271590603426</v>
      </c>
      <c r="AU62" s="2274">
        <v>9645.7158085923184</v>
      </c>
      <c r="AV62" s="2274">
        <v>2665.5557820110926</v>
      </c>
      <c r="AW62" s="2274">
        <v>31391.920628934058</v>
      </c>
      <c r="AX62" s="2274">
        <v>4911.1110454593136</v>
      </c>
      <c r="AY62" s="2274">
        <v>4450.3152733294764</v>
      </c>
      <c r="AZ62" s="2274">
        <v>460.7957721298327</v>
      </c>
      <c r="BA62" s="2274">
        <v>10230.627126003063</v>
      </c>
      <c r="BB62" s="2274">
        <v>9980.6659643810926</v>
      </c>
      <c r="BC62" s="2274">
        <v>249.96116162197285</v>
      </c>
      <c r="BD62" s="2274">
        <v>16250.182457471707</v>
      </c>
      <c r="BE62" s="2274">
        <v>13976.881420130236</v>
      </c>
      <c r="BF62" s="2274">
        <v>2273.3010373414659</v>
      </c>
      <c r="BG62" s="2274">
        <v>12605.226600961165</v>
      </c>
      <c r="BH62" s="2274">
        <v>2134.9890327517837</v>
      </c>
      <c r="BI62" s="2274">
        <v>10470.237568209383</v>
      </c>
      <c r="BJ62" s="2274">
        <v>21096.076118356228</v>
      </c>
      <c r="BK62" s="2274">
        <v>2515.2983379981688</v>
      </c>
      <c r="BL62" s="2274">
        <v>2160.7083696865348</v>
      </c>
      <c r="BM62" s="2274">
        <v>354.58996831163279</v>
      </c>
      <c r="BN62" s="2274">
        <v>18580.777780358043</v>
      </c>
      <c r="BO62" s="2274">
        <v>7817.0367365870716</v>
      </c>
      <c r="BP62" s="2274">
        <v>7334.4317347190708</v>
      </c>
      <c r="BQ62" s="2274">
        <v>482.60500186800073</v>
      </c>
      <c r="BR62" s="2274">
        <v>10763.741043770966</v>
      </c>
      <c r="BS62" s="2274">
        <v>10097.414296382231</v>
      </c>
      <c r="BT62" s="2274">
        <v>666.32674738874152</v>
      </c>
      <c r="BU62" s="2274">
        <v>1320.5630946113329</v>
      </c>
      <c r="BV62" s="2274">
        <v>1065.9803098389661</v>
      </c>
      <c r="BW62" s="2274">
        <v>254.58278477236644</v>
      </c>
      <c r="BX62" s="2274">
        <v>1095782.0818026122</v>
      </c>
      <c r="BY62" s="2275">
        <v>1207629.8883530556</v>
      </c>
    </row>
    <row r="63" spans="1:77" ht="17.100000000000001" customHeight="1">
      <c r="A63" s="155"/>
      <c r="B63" s="155" t="s">
        <v>25</v>
      </c>
      <c r="C63" s="155"/>
      <c r="D63" s="1089"/>
      <c r="E63" s="1836">
        <f t="shared" ref="E63:N63" si="203">AP65</f>
        <v>16847.515080218953</v>
      </c>
      <c r="F63" s="1833">
        <f t="shared" si="203"/>
        <v>12802.491387904109</v>
      </c>
      <c r="G63" s="1833">
        <f t="shared" si="203"/>
        <v>4045.0236923148454</v>
      </c>
      <c r="H63" s="1833">
        <f t="shared" si="203"/>
        <v>11738.773793244305</v>
      </c>
      <c r="I63" s="1833">
        <f t="shared" si="203"/>
        <v>1902.4456277300319</v>
      </c>
      <c r="J63" s="1833">
        <f t="shared" si="203"/>
        <v>1455.8651373320422</v>
      </c>
      <c r="K63" s="1833">
        <f t="shared" si="203"/>
        <v>446.58049039798959</v>
      </c>
      <c r="L63" s="1833">
        <f t="shared" si="203"/>
        <v>7325.6470604056867</v>
      </c>
      <c r="M63" s="1833">
        <f t="shared" si="203"/>
        <v>477.09850157953588</v>
      </c>
      <c r="N63" s="1833">
        <f t="shared" si="203"/>
        <v>453.2475902852172</v>
      </c>
      <c r="O63" s="1833">
        <f t="shared" ref="O63:X63" si="204">AZ65</f>
        <v>23.850911294318674</v>
      </c>
      <c r="P63" s="1833">
        <f t="shared" si="204"/>
        <v>1280.3090917495124</v>
      </c>
      <c r="Q63" s="1833">
        <f t="shared" si="204"/>
        <v>1219.8981936914047</v>
      </c>
      <c r="R63" s="1833">
        <f t="shared" si="204"/>
        <v>60.410898058107826</v>
      </c>
      <c r="S63" s="1833">
        <f t="shared" si="204"/>
        <v>5568.2394670766389</v>
      </c>
      <c r="T63" s="1833">
        <f t="shared" si="204"/>
        <v>4559.2921376760678</v>
      </c>
      <c r="U63" s="1833">
        <f t="shared" si="204"/>
        <v>1008.9473294005703</v>
      </c>
      <c r="V63" s="1833">
        <f t="shared" si="204"/>
        <v>2510.6811051085888</v>
      </c>
      <c r="W63" s="1833">
        <f t="shared" si="204"/>
        <v>528.40517473098123</v>
      </c>
      <c r="X63" s="1833">
        <f t="shared" si="204"/>
        <v>1982.2759303776074</v>
      </c>
      <c r="Y63" s="1833">
        <f t="shared" ref="Y63:AH63" si="205">BJ65</f>
        <v>5032.7969549380814</v>
      </c>
      <c r="Z63" s="1833">
        <f t="shared" si="205"/>
        <v>743.43669364315258</v>
      </c>
      <c r="AA63" s="1833">
        <f t="shared" si="205"/>
        <v>606.80232077637459</v>
      </c>
      <c r="AB63" s="1833">
        <f t="shared" si="205"/>
        <v>136.63437286677808</v>
      </c>
      <c r="AC63" s="1833">
        <f t="shared" si="205"/>
        <v>4289.3602612949271</v>
      </c>
      <c r="AD63" s="1833">
        <f t="shared" si="205"/>
        <v>1715.2401828749885</v>
      </c>
      <c r="AE63" s="1833">
        <f t="shared" si="205"/>
        <v>1665.529566448804</v>
      </c>
      <c r="AF63" s="1833">
        <f t="shared" si="205"/>
        <v>49.71061642618465</v>
      </c>
      <c r="AG63" s="1833">
        <f t="shared" si="205"/>
        <v>2574.1200784199391</v>
      </c>
      <c r="AH63" s="1833">
        <f t="shared" si="205"/>
        <v>2238.5069349266505</v>
      </c>
      <c r="AI63" s="1833">
        <f t="shared" ref="AI63:AL63" si="206">BT65</f>
        <v>335.61314349328859</v>
      </c>
      <c r="AJ63" s="1833">
        <f t="shared" si="206"/>
        <v>75.944332036564973</v>
      </c>
      <c r="AK63" s="1833">
        <f t="shared" si="206"/>
        <v>74.944332036564973</v>
      </c>
      <c r="AL63" s="1833">
        <f t="shared" si="206"/>
        <v>1</v>
      </c>
      <c r="AM63" s="3132" t="s">
        <v>1024</v>
      </c>
      <c r="AN63" s="2970" t="s">
        <v>3904</v>
      </c>
      <c r="AO63" s="2273">
        <v>5639.987809155069</v>
      </c>
      <c r="AP63" s="2274">
        <v>61755.475832706274</v>
      </c>
      <c r="AQ63" s="2274">
        <v>47638.178334881646</v>
      </c>
      <c r="AR63" s="2274">
        <v>14117.297497824633</v>
      </c>
      <c r="AS63" s="2274">
        <v>32790.886921002566</v>
      </c>
      <c r="AT63" s="2274">
        <v>8050.8779398696224</v>
      </c>
      <c r="AU63" s="2274">
        <v>5877.1484884268266</v>
      </c>
      <c r="AV63" s="2274">
        <v>2173.7294514428017</v>
      </c>
      <c r="AW63" s="2274">
        <v>15846.564592471213</v>
      </c>
      <c r="AX63" s="2274">
        <v>2955.7673626241653</v>
      </c>
      <c r="AY63" s="2274">
        <v>2783.5559022612319</v>
      </c>
      <c r="AZ63" s="2274">
        <v>172.21146036293268</v>
      </c>
      <c r="BA63" s="2274">
        <v>3981.3820315433445</v>
      </c>
      <c r="BB63" s="2274">
        <v>3783.0558663327924</v>
      </c>
      <c r="BC63" s="2274">
        <v>198.32616521055363</v>
      </c>
      <c r="BD63" s="2274">
        <v>8909.41519830369</v>
      </c>
      <c r="BE63" s="2274">
        <v>7421.6624027771422</v>
      </c>
      <c r="BF63" s="2274">
        <v>1487.75279552655</v>
      </c>
      <c r="BG63" s="2274">
        <v>8893.4443886617446</v>
      </c>
      <c r="BH63" s="2274">
        <v>2079.2089430188162</v>
      </c>
      <c r="BI63" s="2274">
        <v>6814.2354456429293</v>
      </c>
      <c r="BJ63" s="2274">
        <v>27929.351853519005</v>
      </c>
      <c r="BK63" s="2274">
        <v>3521.9348781404274</v>
      </c>
      <c r="BL63" s="2274">
        <v>2883.2012724500482</v>
      </c>
      <c r="BM63" s="2274">
        <v>638.73360569038005</v>
      </c>
      <c r="BN63" s="2274">
        <v>24407.416975378583</v>
      </c>
      <c r="BO63" s="2274">
        <v>6995.6574763160661</v>
      </c>
      <c r="BP63" s="2274">
        <v>6717.290029853425</v>
      </c>
      <c r="BQ63" s="2274">
        <v>278.36744646263668</v>
      </c>
      <c r="BR63" s="2274">
        <v>17411.759499062504</v>
      </c>
      <c r="BS63" s="2274">
        <v>15212.413876221655</v>
      </c>
      <c r="BT63" s="2274">
        <v>2199.345622840854</v>
      </c>
      <c r="BU63" s="2274">
        <v>1035.2370581846728</v>
      </c>
      <c r="BV63" s="2274">
        <v>880.64155353967976</v>
      </c>
      <c r="BW63" s="2274">
        <v>154.59550464499293</v>
      </c>
      <c r="BX63" s="2274">
        <v>414703.11167620932</v>
      </c>
      <c r="BY63" s="2275">
        <v>643647.34562612849</v>
      </c>
    </row>
    <row r="64" spans="1:77" ht="17.100000000000001" customHeight="1" thickBot="1">
      <c r="A64" s="3104" t="s">
        <v>26</v>
      </c>
      <c r="B64" s="3104"/>
      <c r="C64" s="169"/>
      <c r="D64" s="1104"/>
      <c r="E64" s="1837">
        <f t="shared" ref="E64:AL64" si="207">AP66</f>
        <v>78725.058033466179</v>
      </c>
      <c r="F64" s="1834">
        <f t="shared" si="207"/>
        <v>60847.102209811732</v>
      </c>
      <c r="G64" s="1834">
        <f t="shared" si="207"/>
        <v>17877.955823654484</v>
      </c>
      <c r="H64" s="1834">
        <f t="shared" si="207"/>
        <v>56308.418820498657</v>
      </c>
      <c r="I64" s="1834">
        <f t="shared" si="207"/>
        <v>12311.271590603426</v>
      </c>
      <c r="J64" s="1834">
        <f t="shared" si="207"/>
        <v>9645.7158085923184</v>
      </c>
      <c r="K64" s="1834">
        <f t="shared" si="207"/>
        <v>2665.5557820110926</v>
      </c>
      <c r="L64" s="1834">
        <f t="shared" si="207"/>
        <v>31391.920628934058</v>
      </c>
      <c r="M64" s="1834">
        <f t="shared" si="207"/>
        <v>4911.1110454593136</v>
      </c>
      <c r="N64" s="1834">
        <f t="shared" si="207"/>
        <v>4450.3152733294764</v>
      </c>
      <c r="O64" s="1834">
        <f t="shared" si="207"/>
        <v>460.7957721298327</v>
      </c>
      <c r="P64" s="1834">
        <f t="shared" si="207"/>
        <v>10230.627126003063</v>
      </c>
      <c r="Q64" s="1834">
        <f t="shared" si="207"/>
        <v>9980.6659643810926</v>
      </c>
      <c r="R64" s="1834">
        <f t="shared" si="207"/>
        <v>249.96116162197285</v>
      </c>
      <c r="S64" s="1834">
        <f t="shared" si="207"/>
        <v>16250.182457471707</v>
      </c>
      <c r="T64" s="1834">
        <f t="shared" si="207"/>
        <v>13976.881420130236</v>
      </c>
      <c r="U64" s="1834">
        <f t="shared" si="207"/>
        <v>2273.3010373414659</v>
      </c>
      <c r="V64" s="1834">
        <f t="shared" si="207"/>
        <v>12605.226600961165</v>
      </c>
      <c r="W64" s="1834">
        <f t="shared" si="207"/>
        <v>2134.9890327517837</v>
      </c>
      <c r="X64" s="1834">
        <f t="shared" si="207"/>
        <v>10470.237568209383</v>
      </c>
      <c r="Y64" s="1834">
        <f t="shared" si="207"/>
        <v>21096.076118356228</v>
      </c>
      <c r="Z64" s="1834">
        <f t="shared" si="207"/>
        <v>2515.2983379981688</v>
      </c>
      <c r="AA64" s="1834">
        <f t="shared" si="207"/>
        <v>2160.7083696865348</v>
      </c>
      <c r="AB64" s="1834">
        <f t="shared" si="207"/>
        <v>354.58996831163279</v>
      </c>
      <c r="AC64" s="1834">
        <f t="shared" si="207"/>
        <v>18580.777780358043</v>
      </c>
      <c r="AD64" s="1834">
        <f t="shared" si="207"/>
        <v>7817.0367365870716</v>
      </c>
      <c r="AE64" s="1834">
        <f t="shared" si="207"/>
        <v>7334.4317347190708</v>
      </c>
      <c r="AF64" s="1834">
        <f t="shared" si="207"/>
        <v>482.60500186800073</v>
      </c>
      <c r="AG64" s="1834">
        <f t="shared" si="207"/>
        <v>10763.741043770966</v>
      </c>
      <c r="AH64" s="1834">
        <f t="shared" si="207"/>
        <v>10097.414296382231</v>
      </c>
      <c r="AI64" s="1834">
        <f t="shared" si="207"/>
        <v>666.32674738874152</v>
      </c>
      <c r="AJ64" s="1834">
        <f t="shared" si="207"/>
        <v>1320.5630946113329</v>
      </c>
      <c r="AK64" s="1834">
        <f t="shared" si="207"/>
        <v>1065.9803098389661</v>
      </c>
      <c r="AL64" s="1834">
        <f t="shared" si="207"/>
        <v>254.58278477236644</v>
      </c>
      <c r="AM64" s="3132"/>
      <c r="AN64" s="2970" t="s">
        <v>3905</v>
      </c>
      <c r="AO64" s="2273">
        <v>1001.0600911474231</v>
      </c>
      <c r="AP64" s="2274">
        <v>20842.488848343051</v>
      </c>
      <c r="AQ64" s="2274">
        <v>15488.359130812107</v>
      </c>
      <c r="AR64" s="2274">
        <v>5354.1297175309428</v>
      </c>
      <c r="AS64" s="2274">
        <v>12786.21323694388</v>
      </c>
      <c r="AT64" s="2274">
        <v>2458.4421538664647</v>
      </c>
      <c r="AU64" s="2274">
        <v>1780.5622614404692</v>
      </c>
      <c r="AV64" s="2274">
        <v>677.87989242599542</v>
      </c>
      <c r="AW64" s="2274">
        <v>7388.9166436743308</v>
      </c>
      <c r="AX64" s="2274">
        <v>633.85684679405085</v>
      </c>
      <c r="AY64" s="2274">
        <v>569.48310539651629</v>
      </c>
      <c r="AZ64" s="2274">
        <v>64.373741397534502</v>
      </c>
      <c r="BA64" s="2274">
        <v>1542.0314311576271</v>
      </c>
      <c r="BB64" s="2274">
        <v>1438.3959423712026</v>
      </c>
      <c r="BC64" s="2274">
        <v>103.63548878642472</v>
      </c>
      <c r="BD64" s="2274">
        <v>5213.0283657226537</v>
      </c>
      <c r="BE64" s="2274">
        <v>4000.1217859521576</v>
      </c>
      <c r="BF64" s="2274">
        <v>1212.9065797704952</v>
      </c>
      <c r="BG64" s="2274">
        <v>2938.8544394030864</v>
      </c>
      <c r="BH64" s="2274">
        <v>441.19526858549051</v>
      </c>
      <c r="BI64" s="2274">
        <v>2497.6591708175965</v>
      </c>
      <c r="BJ64" s="2274">
        <v>7928.5822792850804</v>
      </c>
      <c r="BK64" s="2274">
        <v>590.06545826448905</v>
      </c>
      <c r="BL64" s="2274">
        <v>451.57594469775512</v>
      </c>
      <c r="BM64" s="2274">
        <v>138.48951356673399</v>
      </c>
      <c r="BN64" s="2274">
        <v>7338.5168210205893</v>
      </c>
      <c r="BO64" s="2274">
        <v>2600.5587585972603</v>
      </c>
      <c r="BP64" s="2274">
        <v>2469.9102715209401</v>
      </c>
      <c r="BQ64" s="2274">
        <v>130.64848707632029</v>
      </c>
      <c r="BR64" s="2274">
        <v>4737.9580624233304</v>
      </c>
      <c r="BS64" s="2274">
        <v>4234.0001661018769</v>
      </c>
      <c r="BT64" s="2274">
        <v>503.95789632145437</v>
      </c>
      <c r="BU64" s="2274">
        <v>127.69333211408684</v>
      </c>
      <c r="BV64" s="2274">
        <v>103.11438474569948</v>
      </c>
      <c r="BW64" s="2274">
        <v>24.578947368387357</v>
      </c>
      <c r="BX64" s="2274">
        <v>124336.25716359988</v>
      </c>
      <c r="BY64" s="2275">
        <v>168759.04408672531</v>
      </c>
    </row>
    <row r="65" spans="1:77" ht="15" customHeight="1">
      <c r="A65" s="1206"/>
      <c r="B65" s="1838"/>
      <c r="C65" s="1838"/>
      <c r="D65" s="1838"/>
      <c r="E65" s="1838"/>
      <c r="F65" s="1838"/>
      <c r="G65" s="1838"/>
      <c r="H65" s="1838"/>
      <c r="I65" s="1838"/>
      <c r="J65" s="1838"/>
      <c r="K65" s="1838"/>
      <c r="L65" s="1838"/>
      <c r="M65" s="1838"/>
      <c r="N65" s="1838"/>
      <c r="O65" s="1838"/>
      <c r="AJ65" s="790"/>
      <c r="AK65" s="790"/>
      <c r="AL65" s="790"/>
      <c r="AM65" s="3132"/>
      <c r="AN65" s="2970" t="s">
        <v>3906</v>
      </c>
      <c r="AO65" s="2273">
        <v>699.02811676659383</v>
      </c>
      <c r="AP65" s="2274">
        <v>16847.515080218953</v>
      </c>
      <c r="AQ65" s="2274">
        <v>12802.491387904109</v>
      </c>
      <c r="AR65" s="2274">
        <v>4045.0236923148454</v>
      </c>
      <c r="AS65" s="2274">
        <v>11738.773793244305</v>
      </c>
      <c r="AT65" s="2274">
        <v>1902.4456277300319</v>
      </c>
      <c r="AU65" s="2274">
        <v>1455.8651373320422</v>
      </c>
      <c r="AV65" s="2274">
        <v>446.58049039798959</v>
      </c>
      <c r="AW65" s="2274">
        <v>7325.6470604056867</v>
      </c>
      <c r="AX65" s="2274">
        <v>477.09850157953588</v>
      </c>
      <c r="AY65" s="2274">
        <v>453.2475902852172</v>
      </c>
      <c r="AZ65" s="2274">
        <v>23.850911294318674</v>
      </c>
      <c r="BA65" s="2274">
        <v>1280.3090917495124</v>
      </c>
      <c r="BB65" s="2274">
        <v>1219.8981936914047</v>
      </c>
      <c r="BC65" s="2274">
        <v>60.410898058107826</v>
      </c>
      <c r="BD65" s="2274">
        <v>5568.2394670766389</v>
      </c>
      <c r="BE65" s="2274">
        <v>4559.2921376760678</v>
      </c>
      <c r="BF65" s="2274">
        <v>1008.9473294005703</v>
      </c>
      <c r="BG65" s="2274">
        <v>2510.6811051085888</v>
      </c>
      <c r="BH65" s="2274">
        <v>528.40517473098123</v>
      </c>
      <c r="BI65" s="2274">
        <v>1982.2759303776074</v>
      </c>
      <c r="BJ65" s="2274">
        <v>5032.7969549380814</v>
      </c>
      <c r="BK65" s="2274">
        <v>743.43669364315258</v>
      </c>
      <c r="BL65" s="2274">
        <v>606.80232077637459</v>
      </c>
      <c r="BM65" s="2274">
        <v>136.63437286677808</v>
      </c>
      <c r="BN65" s="2274">
        <v>4289.3602612949271</v>
      </c>
      <c r="BO65" s="2274">
        <v>1715.2401828749885</v>
      </c>
      <c r="BP65" s="2274">
        <v>1665.529566448804</v>
      </c>
      <c r="BQ65" s="2274">
        <v>49.71061642618465</v>
      </c>
      <c r="BR65" s="2274">
        <v>2574.1200784199391</v>
      </c>
      <c r="BS65" s="2274">
        <v>2238.5069349266505</v>
      </c>
      <c r="BT65" s="2274">
        <v>335.61314349328859</v>
      </c>
      <c r="BU65" s="2274">
        <v>75.944332036564973</v>
      </c>
      <c r="BV65" s="2274">
        <v>74.944332036564973</v>
      </c>
      <c r="BW65" s="2274">
        <v>1</v>
      </c>
      <c r="BX65" s="2274">
        <v>178674.64556463412</v>
      </c>
      <c r="BY65" s="2275">
        <v>204037.53086419066</v>
      </c>
    </row>
    <row r="66" spans="1:77" ht="15" customHeight="1">
      <c r="A66" s="1845"/>
      <c r="B66" s="1845"/>
      <c r="C66" s="1848"/>
      <c r="D66" s="1848"/>
      <c r="E66" s="1848"/>
      <c r="F66" s="1848"/>
      <c r="G66" s="1848"/>
      <c r="H66" s="1848"/>
      <c r="I66" s="1848"/>
      <c r="J66" s="1848"/>
      <c r="K66" s="1848"/>
      <c r="L66" s="1848"/>
      <c r="M66" s="1848"/>
      <c r="N66" s="1848"/>
      <c r="O66" s="1848"/>
      <c r="AJ66" s="790"/>
      <c r="AK66" s="790"/>
      <c r="AL66" s="790"/>
      <c r="AM66" s="3132"/>
      <c r="AN66" s="2970" t="s">
        <v>3907</v>
      </c>
      <c r="AO66" s="2273">
        <v>9404.9239829314083</v>
      </c>
      <c r="AP66" s="2274">
        <v>78725.058033466179</v>
      </c>
      <c r="AQ66" s="2274">
        <v>60847.102209811732</v>
      </c>
      <c r="AR66" s="2274">
        <v>17877.955823654484</v>
      </c>
      <c r="AS66" s="2274">
        <v>56308.418820498657</v>
      </c>
      <c r="AT66" s="2274">
        <v>12311.271590603426</v>
      </c>
      <c r="AU66" s="2274">
        <v>9645.7158085923184</v>
      </c>
      <c r="AV66" s="2274">
        <v>2665.5557820110926</v>
      </c>
      <c r="AW66" s="2274">
        <v>31391.920628934058</v>
      </c>
      <c r="AX66" s="2274">
        <v>4911.1110454593136</v>
      </c>
      <c r="AY66" s="2274">
        <v>4450.3152733294764</v>
      </c>
      <c r="AZ66" s="2274">
        <v>460.7957721298327</v>
      </c>
      <c r="BA66" s="2274">
        <v>10230.627126003063</v>
      </c>
      <c r="BB66" s="2274">
        <v>9980.6659643810926</v>
      </c>
      <c r="BC66" s="2274">
        <v>249.96116162197285</v>
      </c>
      <c r="BD66" s="2274">
        <v>16250.182457471707</v>
      </c>
      <c r="BE66" s="2274">
        <v>13976.881420130236</v>
      </c>
      <c r="BF66" s="2274">
        <v>2273.3010373414659</v>
      </c>
      <c r="BG66" s="2274">
        <v>12605.226600961165</v>
      </c>
      <c r="BH66" s="2274">
        <v>2134.9890327517837</v>
      </c>
      <c r="BI66" s="2274">
        <v>10470.237568209383</v>
      </c>
      <c r="BJ66" s="2274">
        <v>21096.076118356228</v>
      </c>
      <c r="BK66" s="2274">
        <v>2515.2983379981688</v>
      </c>
      <c r="BL66" s="2274">
        <v>2160.7083696865348</v>
      </c>
      <c r="BM66" s="2274">
        <v>354.58996831163279</v>
      </c>
      <c r="BN66" s="2274">
        <v>18580.777780358043</v>
      </c>
      <c r="BO66" s="2274">
        <v>7817.0367365870716</v>
      </c>
      <c r="BP66" s="2274">
        <v>7334.4317347190708</v>
      </c>
      <c r="BQ66" s="2274">
        <v>482.60500186800073</v>
      </c>
      <c r="BR66" s="2274">
        <v>10763.741043770966</v>
      </c>
      <c r="BS66" s="2274">
        <v>10097.414296382231</v>
      </c>
      <c r="BT66" s="2274">
        <v>666.32674738874152</v>
      </c>
      <c r="BU66" s="2274">
        <v>1320.5630946113329</v>
      </c>
      <c r="BV66" s="2274">
        <v>1065.9803098389661</v>
      </c>
      <c r="BW66" s="2274">
        <v>254.58278477236644</v>
      </c>
      <c r="BX66" s="2274">
        <v>1095782.0818026122</v>
      </c>
      <c r="BY66" s="2275">
        <v>1207629.8883530556</v>
      </c>
    </row>
    <row r="67" spans="1:77" ht="20.25" customHeight="1" thickBot="1">
      <c r="B67" s="1030"/>
      <c r="C67" s="1030"/>
      <c r="D67" s="1030"/>
      <c r="E67" s="1849"/>
      <c r="F67" s="2032" t="s">
        <v>1305</v>
      </c>
      <c r="G67" s="2032" t="s">
        <v>1308</v>
      </c>
      <c r="H67" s="2032" t="s">
        <v>1306</v>
      </c>
      <c r="I67" s="2032" t="s">
        <v>1271</v>
      </c>
      <c r="J67" s="2032" t="s">
        <v>1258</v>
      </c>
      <c r="K67" s="2032" t="s">
        <v>1309</v>
      </c>
      <c r="L67" s="2031" t="s">
        <v>3748</v>
      </c>
      <c r="M67" s="790"/>
      <c r="N67" s="790"/>
      <c r="O67" s="1850"/>
      <c r="P67" s="1840"/>
      <c r="Q67" s="1840"/>
      <c r="S67" s="101" t="s">
        <v>3980</v>
      </c>
      <c r="T67" s="1840"/>
      <c r="AM67" s="3132" t="s">
        <v>1029</v>
      </c>
      <c r="AN67" s="2970" t="s">
        <v>1030</v>
      </c>
      <c r="AO67" s="2273">
        <v>12508.028482146516</v>
      </c>
      <c r="AP67" s="2274">
        <v>38940.513657546377</v>
      </c>
      <c r="AQ67" s="2274">
        <v>29223.656636505828</v>
      </c>
      <c r="AR67" s="2274">
        <v>9716.8570210404669</v>
      </c>
      <c r="AS67" s="2274">
        <v>27251.03018308293</v>
      </c>
      <c r="AT67" s="2274">
        <v>8883.4944050982067</v>
      </c>
      <c r="AU67" s="2274">
        <v>6869.5152263329883</v>
      </c>
      <c r="AV67" s="2274">
        <v>2013.9791787652316</v>
      </c>
      <c r="AW67" s="2274">
        <v>11326.842660587272</v>
      </c>
      <c r="AX67" s="2274">
        <v>4515.0354671697878</v>
      </c>
      <c r="AY67" s="2274">
        <v>4086.3723971520421</v>
      </c>
      <c r="AZ67" s="2274">
        <v>428.66307001774356</v>
      </c>
      <c r="BA67" s="2274">
        <v>4403.5703401457922</v>
      </c>
      <c r="BB67" s="2274">
        <v>4264.0818739129809</v>
      </c>
      <c r="BC67" s="2274">
        <v>139.48846623280957</v>
      </c>
      <c r="BD67" s="2274">
        <v>2408.2368532716932</v>
      </c>
      <c r="BE67" s="2274">
        <v>2141.8953868846211</v>
      </c>
      <c r="BF67" s="2274">
        <v>266.34146638707273</v>
      </c>
      <c r="BG67" s="2274">
        <v>7040.6931173974817</v>
      </c>
      <c r="BH67" s="2274">
        <v>1010.4290321950635</v>
      </c>
      <c r="BI67" s="2274">
        <v>6030.2640852024178</v>
      </c>
      <c r="BJ67" s="2274">
        <v>9290.5059981940267</v>
      </c>
      <c r="BK67" s="2274">
        <v>1134.9641281301178</v>
      </c>
      <c r="BL67" s="2274">
        <v>989.18104877147937</v>
      </c>
      <c r="BM67" s="2274">
        <v>145.78307935863825</v>
      </c>
      <c r="BN67" s="2274">
        <v>8155.541870063912</v>
      </c>
      <c r="BO67" s="2274">
        <v>3281.0475478859057</v>
      </c>
      <c r="BP67" s="2274">
        <v>3166.6028531159482</v>
      </c>
      <c r="BQ67" s="2274">
        <v>114.44469476995793</v>
      </c>
      <c r="BR67" s="2274">
        <v>4874.4943221780068</v>
      </c>
      <c r="BS67" s="2274">
        <v>4681.3389346338608</v>
      </c>
      <c r="BT67" s="2274">
        <v>193.15538754414499</v>
      </c>
      <c r="BU67" s="2274">
        <v>2398.977476269326</v>
      </c>
      <c r="BV67" s="2274">
        <v>2014.2398835068732</v>
      </c>
      <c r="BW67" s="2274">
        <v>384.73759276245403</v>
      </c>
      <c r="BX67" s="2274">
        <v>790144.260642768</v>
      </c>
      <c r="BY67" s="2275">
        <v>999761.02725609392</v>
      </c>
    </row>
    <row r="68" spans="1:77" ht="20.25" customHeight="1" thickTop="1" thickBot="1">
      <c r="B68" s="1030"/>
      <c r="C68" s="1030"/>
      <c r="D68" s="1030"/>
      <c r="E68" s="1849" t="s">
        <v>1310</v>
      </c>
      <c r="F68" s="2244">
        <f>SUM(F69:F73)</f>
        <v>24723.037312069551</v>
      </c>
      <c r="G68" s="2244">
        <f t="shared" ref="G68:L68" si="208">SUM(G69:G73)</f>
        <v>61953.048925485309</v>
      </c>
      <c r="H68" s="2244">
        <f t="shared" si="208"/>
        <v>26948.206534134595</v>
      </c>
      <c r="I68" s="2244">
        <f t="shared" si="208"/>
        <v>7370.7353680462384</v>
      </c>
      <c r="J68" s="2244">
        <f t="shared" si="208"/>
        <v>54616.071838052136</v>
      </c>
      <c r="K68" s="2244">
        <f>SUM(K69:K73)</f>
        <v>2559.4378169466568</v>
      </c>
      <c r="L68" s="2245">
        <f t="shared" si="208"/>
        <v>178170.5377947345</v>
      </c>
      <c r="M68" s="790"/>
      <c r="N68" s="790"/>
      <c r="O68" s="1850"/>
      <c r="P68" s="1830"/>
      <c r="Q68" s="1830"/>
      <c r="S68" s="3171" t="s">
        <v>1384</v>
      </c>
      <c r="T68" s="3174" t="s">
        <v>4001</v>
      </c>
      <c r="U68" s="3175"/>
      <c r="V68" s="3178" t="s">
        <v>1385</v>
      </c>
      <c r="W68" s="3179"/>
      <c r="X68" s="3179"/>
      <c r="Y68" s="3179"/>
      <c r="Z68" s="3179"/>
      <c r="AA68" s="3179"/>
      <c r="AB68" s="3179"/>
      <c r="AC68" s="3180"/>
      <c r="AD68" s="3181" t="s">
        <v>807</v>
      </c>
      <c r="AM68" s="3132"/>
      <c r="AN68" s="2970" t="s">
        <v>1031</v>
      </c>
      <c r="AO68" s="2273">
        <v>2370.7253560779141</v>
      </c>
      <c r="AP68" s="2274">
        <v>31421.60603375575</v>
      </c>
      <c r="AQ68" s="2274">
        <v>24395.753682464368</v>
      </c>
      <c r="AR68" s="2274">
        <v>7025.852351291358</v>
      </c>
      <c r="AS68" s="2274">
        <v>19172.566976674945</v>
      </c>
      <c r="AT68" s="2274">
        <v>4344.086639985836</v>
      </c>
      <c r="AU68" s="2274">
        <v>3214.1608542836639</v>
      </c>
      <c r="AV68" s="2274">
        <v>1129.9257857021744</v>
      </c>
      <c r="AW68" s="2274">
        <v>9903.0454073456876</v>
      </c>
      <c r="AX68" s="2274">
        <v>1935.8386758963597</v>
      </c>
      <c r="AY68" s="2274">
        <v>1817.5270059158113</v>
      </c>
      <c r="AZ68" s="2274">
        <v>118.31166998054836</v>
      </c>
      <c r="BA68" s="2274">
        <v>3801.6177242892672</v>
      </c>
      <c r="BB68" s="2274">
        <v>3642.3895835236326</v>
      </c>
      <c r="BC68" s="2274">
        <v>159.22814076563486</v>
      </c>
      <c r="BD68" s="2274">
        <v>4165.5890071600543</v>
      </c>
      <c r="BE68" s="2274">
        <v>3637.9941005727464</v>
      </c>
      <c r="BF68" s="2274">
        <v>527.59490658730851</v>
      </c>
      <c r="BG68" s="2274">
        <v>4925.4349293434052</v>
      </c>
      <c r="BH68" s="2274">
        <v>702.70383814262152</v>
      </c>
      <c r="BI68" s="2274">
        <v>4222.7310912007852</v>
      </c>
      <c r="BJ68" s="2274">
        <v>12088.578716403486</v>
      </c>
      <c r="BK68" s="2274">
        <v>1437.2115876345106</v>
      </c>
      <c r="BL68" s="2274">
        <v>1254.9299397924913</v>
      </c>
      <c r="BM68" s="2274">
        <v>182.28164784201888</v>
      </c>
      <c r="BN68" s="2274">
        <v>10651.367128768974</v>
      </c>
      <c r="BO68" s="2274">
        <v>4422.123121991769</v>
      </c>
      <c r="BP68" s="2274">
        <v>4326.5106182156296</v>
      </c>
      <c r="BQ68" s="2274">
        <v>95.612503776137942</v>
      </c>
      <c r="BR68" s="2274">
        <v>6229.244006777204</v>
      </c>
      <c r="BS68" s="2274">
        <v>5689.0970453637556</v>
      </c>
      <c r="BT68" s="2274">
        <v>540.14696141344996</v>
      </c>
      <c r="BU68" s="2274">
        <v>160.46034067733066</v>
      </c>
      <c r="BV68" s="2274">
        <v>110.44069665403796</v>
      </c>
      <c r="BW68" s="2274">
        <v>50.019644023292685</v>
      </c>
      <c r="BX68" s="2274">
        <v>325617.25482474029</v>
      </c>
      <c r="BY68" s="2275">
        <v>358573.96825546306</v>
      </c>
    </row>
    <row r="69" spans="1:77" ht="20.25" customHeight="1" thickBot="1">
      <c r="B69" s="1030"/>
      <c r="C69" s="1030"/>
      <c r="D69" s="1030"/>
      <c r="E69" s="1849" t="s">
        <v>1311</v>
      </c>
      <c r="F69" s="2246">
        <f>I38</f>
        <v>10510.174037711895</v>
      </c>
      <c r="G69" s="2247">
        <f>L38</f>
        <v>39768.216967982378</v>
      </c>
      <c r="H69" s="2247">
        <f>V38</f>
        <v>12857.676554834708</v>
      </c>
      <c r="I69" s="2247">
        <f>Z38</f>
        <v>2475.6406797185377</v>
      </c>
      <c r="J69" s="2248">
        <f>AC38</f>
        <v>23217.8466864447</v>
      </c>
      <c r="K69" s="2246">
        <f>AJ38</f>
        <v>0</v>
      </c>
      <c r="L69" s="2246">
        <f>SUM(F69:K69)</f>
        <v>88829.554926692217</v>
      </c>
      <c r="M69" s="790"/>
      <c r="N69" s="790"/>
      <c r="O69" s="1850"/>
      <c r="P69" s="1830"/>
      <c r="Q69" s="1830"/>
      <c r="S69" s="3172"/>
      <c r="T69" s="3176"/>
      <c r="U69" s="3177"/>
      <c r="V69" s="3184" t="s">
        <v>3983</v>
      </c>
      <c r="W69" s="3185"/>
      <c r="X69" s="3185"/>
      <c r="Y69" s="3186"/>
      <c r="Z69" s="3184" t="s">
        <v>3984</v>
      </c>
      <c r="AA69" s="3185"/>
      <c r="AB69" s="3185"/>
      <c r="AC69" s="3186"/>
      <c r="AD69" s="3182"/>
      <c r="AM69" s="3132"/>
      <c r="AN69" s="2970" t="s">
        <v>1032</v>
      </c>
      <c r="AO69" s="2273">
        <v>1425.4260987624873</v>
      </c>
      <c r="AP69" s="2274">
        <v>41843.328932858538</v>
      </c>
      <c r="AQ69" s="2274">
        <v>32073.523475536258</v>
      </c>
      <c r="AR69" s="2274">
        <v>9769.8054573222762</v>
      </c>
      <c r="AS69" s="2274">
        <v>25161.409120448268</v>
      </c>
      <c r="AT69" s="2274">
        <v>4801.1314480731708</v>
      </c>
      <c r="AU69" s="2274">
        <v>3522.8470964448238</v>
      </c>
      <c r="AV69" s="2274">
        <v>1278.2843516283499</v>
      </c>
      <c r="AW69" s="2274">
        <v>14080.558022900834</v>
      </c>
      <c r="AX69" s="2274">
        <v>1565.3878198824491</v>
      </c>
      <c r="AY69" s="2274">
        <v>1449.7751816465018</v>
      </c>
      <c r="AZ69" s="2274">
        <v>115.61263823594695</v>
      </c>
      <c r="BA69" s="2274">
        <v>4818.9673865638524</v>
      </c>
      <c r="BB69" s="2274">
        <v>4638.6334281854588</v>
      </c>
      <c r="BC69" s="2274">
        <v>180.33395837839205</v>
      </c>
      <c r="BD69" s="2274">
        <v>7696.2028164545309</v>
      </c>
      <c r="BE69" s="2274">
        <v>6491.1368195437844</v>
      </c>
      <c r="BF69" s="2274">
        <v>1205.0659969107508</v>
      </c>
      <c r="BG69" s="2274">
        <v>6279.7196494742675</v>
      </c>
      <c r="BH69" s="2274">
        <v>979.68201504992089</v>
      </c>
      <c r="BI69" s="2274">
        <v>5300.0376344243477</v>
      </c>
      <c r="BJ69" s="2274">
        <v>16681.919812410248</v>
      </c>
      <c r="BK69" s="2274">
        <v>2016.7297267274819</v>
      </c>
      <c r="BL69" s="2274">
        <v>1644.2874332318358</v>
      </c>
      <c r="BM69" s="2274">
        <v>372.44229349564642</v>
      </c>
      <c r="BN69" s="2274">
        <v>14665.190085682763</v>
      </c>
      <c r="BO69" s="2274">
        <v>6198.4951940579967</v>
      </c>
      <c r="BP69" s="2274">
        <v>5787.7177770186727</v>
      </c>
      <c r="BQ69" s="2274">
        <v>410.77741703932327</v>
      </c>
      <c r="BR69" s="2274">
        <v>8466.6948916247729</v>
      </c>
      <c r="BS69" s="2274">
        <v>7559.4437244152514</v>
      </c>
      <c r="BT69" s="2274">
        <v>907.25116720951723</v>
      </c>
      <c r="BU69" s="2274">
        <v>0</v>
      </c>
      <c r="BV69" s="2274">
        <v>0</v>
      </c>
      <c r="BW69" s="2274">
        <v>0</v>
      </c>
      <c r="BX69" s="2274">
        <v>229274.53241771125</v>
      </c>
      <c r="BY69" s="2275">
        <v>386029.24452061026</v>
      </c>
    </row>
    <row r="70" spans="1:77" ht="20.25" customHeight="1" thickBot="1">
      <c r="B70" s="1030"/>
      <c r="C70" s="1030"/>
      <c r="D70" s="1030"/>
      <c r="E70" s="1849" t="s">
        <v>1312</v>
      </c>
      <c r="F70" s="2246">
        <f>I39</f>
        <v>1681.4824832519978</v>
      </c>
      <c r="G70" s="2247">
        <f>L39</f>
        <v>3519.7272314595789</v>
      </c>
      <c r="H70" s="2247">
        <f>V39</f>
        <v>1865.6564084189095</v>
      </c>
      <c r="I70" s="2247">
        <f>Z39</f>
        <v>329.58213057600597</v>
      </c>
      <c r="J70" s="2248">
        <f>AC39</f>
        <v>4094.6279812815337</v>
      </c>
      <c r="K70" s="2246">
        <f>AJ39</f>
        <v>0</v>
      </c>
      <c r="L70" s="2246">
        <f t="shared" ref="L70:L73" si="209">SUM(F70:K70)</f>
        <v>11491.076234988026</v>
      </c>
      <c r="M70" s="790"/>
      <c r="N70" s="790"/>
      <c r="O70" s="1850"/>
      <c r="P70" s="1830"/>
      <c r="Q70" s="1830"/>
      <c r="S70" s="3173"/>
      <c r="T70" s="1851" t="s">
        <v>1386</v>
      </c>
      <c r="U70" s="2101" t="s">
        <v>1387</v>
      </c>
      <c r="V70" s="2101" t="s">
        <v>804</v>
      </c>
      <c r="W70" s="2101" t="s">
        <v>1388</v>
      </c>
      <c r="X70" s="2101" t="s">
        <v>1389</v>
      </c>
      <c r="Y70" s="2101" t="s">
        <v>1390</v>
      </c>
      <c r="Z70" s="2101" t="s">
        <v>804</v>
      </c>
      <c r="AA70" s="2101" t="s">
        <v>1271</v>
      </c>
      <c r="AB70" s="2101" t="s">
        <v>1262</v>
      </c>
      <c r="AC70" s="2101" t="s">
        <v>1259</v>
      </c>
      <c r="AD70" s="3183"/>
      <c r="AM70" s="3132"/>
      <c r="AN70" s="2970" t="s">
        <v>1033</v>
      </c>
      <c r="AO70" s="2273">
        <v>274.00802773984981</v>
      </c>
      <c r="AP70" s="2274">
        <v>19350.873661326455</v>
      </c>
      <c r="AQ70" s="2274">
        <v>15276.382042314257</v>
      </c>
      <c r="AR70" s="2274">
        <v>4074.491619012193</v>
      </c>
      <c r="AS70" s="2274">
        <v>11629.091664558739</v>
      </c>
      <c r="AT70" s="2274">
        <v>1923.2563390450312</v>
      </c>
      <c r="AU70" s="2274">
        <v>1464.4342152089741</v>
      </c>
      <c r="AV70" s="2274">
        <v>458.82212383605713</v>
      </c>
      <c r="AW70" s="2274">
        <v>6760.2122640505086</v>
      </c>
      <c r="AX70" s="2274">
        <v>353.26280583012004</v>
      </c>
      <c r="AY70" s="2274">
        <v>331.3106065720479</v>
      </c>
      <c r="AZ70" s="2274">
        <v>21.95219925807212</v>
      </c>
      <c r="BA70" s="2274">
        <v>1582.907080109369</v>
      </c>
      <c r="BB70" s="2274">
        <v>1522.2017720928593</v>
      </c>
      <c r="BC70" s="2274">
        <v>60.705308016509427</v>
      </c>
      <c r="BD70" s="2274">
        <v>4824.0423781110167</v>
      </c>
      <c r="BE70" s="2274">
        <v>4065.7932030998131</v>
      </c>
      <c r="BF70" s="2274">
        <v>758.24917501120524</v>
      </c>
      <c r="BG70" s="2274">
        <v>2945.6230614632027</v>
      </c>
      <c r="BH70" s="2274">
        <v>677.08923965352244</v>
      </c>
      <c r="BI70" s="2274">
        <v>2268.5338218096808</v>
      </c>
      <c r="BJ70" s="2274">
        <v>7721.7819967677124</v>
      </c>
      <c r="BK70" s="2274">
        <v>441.34074653667153</v>
      </c>
      <c r="BL70" s="2274">
        <v>312.10724120365933</v>
      </c>
      <c r="BM70" s="2274">
        <v>129.23350533301229</v>
      </c>
      <c r="BN70" s="2274">
        <v>7280.4412502310388</v>
      </c>
      <c r="BO70" s="2274">
        <v>1947.1972563986692</v>
      </c>
      <c r="BP70" s="2274">
        <v>1833.3552346798392</v>
      </c>
      <c r="BQ70" s="2274">
        <v>113.84202171882978</v>
      </c>
      <c r="BR70" s="2274">
        <v>5333.2439938323705</v>
      </c>
      <c r="BS70" s="2274">
        <v>5070.0905298035423</v>
      </c>
      <c r="BT70" s="2274">
        <v>263.15346402882687</v>
      </c>
      <c r="BU70" s="2274">
        <v>0</v>
      </c>
      <c r="BV70" s="2274">
        <v>0</v>
      </c>
      <c r="BW70" s="2274">
        <v>0</v>
      </c>
      <c r="BX70" s="2274">
        <v>82793.452338081814</v>
      </c>
      <c r="BY70" s="2275">
        <v>124862.90314026961</v>
      </c>
    </row>
    <row r="71" spans="1:77" ht="20.25" customHeight="1" thickTop="1" thickBot="1">
      <c r="B71" s="1030"/>
      <c r="C71" s="1030"/>
      <c r="D71" s="1030"/>
      <c r="E71" s="1849" t="s">
        <v>1313</v>
      </c>
      <c r="F71" s="2246">
        <f>I40</f>
        <v>5943.4595693976489</v>
      </c>
      <c r="G71" s="2247">
        <f>L40</f>
        <v>10639.280565457948</v>
      </c>
      <c r="H71" s="2247">
        <f>V40</f>
        <v>6684.2100502717076</v>
      </c>
      <c r="I71" s="2247">
        <f>Z40</f>
        <v>1467.5558640801796</v>
      </c>
      <c r="J71" s="2248">
        <f>AC40</f>
        <v>13422.712054204785</v>
      </c>
      <c r="K71" s="2246">
        <f>AJ40</f>
        <v>0</v>
      </c>
      <c r="L71" s="2246">
        <f t="shared" si="209"/>
        <v>38157.21810341227</v>
      </c>
      <c r="M71" s="790"/>
      <c r="N71" s="790"/>
      <c r="O71" s="1850"/>
      <c r="P71" s="1830"/>
      <c r="Q71" s="1830"/>
      <c r="S71" s="2209" t="s">
        <v>1404</v>
      </c>
      <c r="T71" s="2210">
        <v>138847</v>
      </c>
      <c r="U71" s="2211">
        <v>-1.8</v>
      </c>
      <c r="V71" s="2210">
        <v>80525</v>
      </c>
      <c r="W71" s="2212">
        <v>39327</v>
      </c>
      <c r="X71" s="2212">
        <v>41197</v>
      </c>
      <c r="Y71" s="2212" t="s">
        <v>1391</v>
      </c>
      <c r="Z71" s="2210">
        <v>55003</v>
      </c>
      <c r="AA71" s="2212" t="s">
        <v>1391</v>
      </c>
      <c r="AB71" s="2212">
        <v>25450</v>
      </c>
      <c r="AC71" s="2212">
        <v>29553</v>
      </c>
      <c r="AD71" s="2210">
        <v>3320</v>
      </c>
      <c r="AE71" s="1030"/>
      <c r="AM71" s="3132"/>
      <c r="AN71" s="2970" t="s">
        <v>1034</v>
      </c>
      <c r="AO71" s="2273">
        <v>117.90999295995468</v>
      </c>
      <c r="AP71" s="2274">
        <v>18053.123299397059</v>
      </c>
      <c r="AQ71" s="2274">
        <v>14753.500930396953</v>
      </c>
      <c r="AR71" s="2274">
        <v>3299.6223690001029</v>
      </c>
      <c r="AS71" s="2274">
        <v>11343.339623309386</v>
      </c>
      <c r="AT71" s="2274">
        <v>1618.8461489395654</v>
      </c>
      <c r="AU71" s="2274">
        <v>1286.8771676526599</v>
      </c>
      <c r="AV71" s="2274">
        <v>331.96898128690532</v>
      </c>
      <c r="AW71" s="2274">
        <v>7524.2659527735659</v>
      </c>
      <c r="AX71" s="2274">
        <v>302.18363608252486</v>
      </c>
      <c r="AY71" s="2274">
        <v>277.49132839021718</v>
      </c>
      <c r="AZ71" s="2274">
        <v>24.692307692307693</v>
      </c>
      <c r="BA71" s="2274">
        <v>1406.0908670904107</v>
      </c>
      <c r="BB71" s="2274">
        <v>1386.1012621008058</v>
      </c>
      <c r="BC71" s="2274">
        <v>19.989604989604992</v>
      </c>
      <c r="BD71" s="2274">
        <v>5815.9914496006322</v>
      </c>
      <c r="BE71" s="2274">
        <v>5041.99356235095</v>
      </c>
      <c r="BF71" s="2274">
        <v>773.99788724968084</v>
      </c>
      <c r="BG71" s="2274">
        <v>2200.2275215962522</v>
      </c>
      <c r="BH71" s="2274">
        <v>526.56507795228549</v>
      </c>
      <c r="BI71" s="2274">
        <v>1673.6624436439665</v>
      </c>
      <c r="BJ71" s="2274">
        <v>6709.7836760876744</v>
      </c>
      <c r="BK71" s="2274">
        <v>861.12033959004862</v>
      </c>
      <c r="BL71" s="2274">
        <v>771.75754117495842</v>
      </c>
      <c r="BM71" s="2274">
        <v>89.362798415090069</v>
      </c>
      <c r="BN71" s="2274">
        <v>5848.6633364976251</v>
      </c>
      <c r="BO71" s="2274">
        <v>1633.8753562863649</v>
      </c>
      <c r="BP71" s="2274">
        <v>1564.9896725267022</v>
      </c>
      <c r="BQ71" s="2274">
        <v>68.885683759662612</v>
      </c>
      <c r="BR71" s="2274">
        <v>4214.7879802112602</v>
      </c>
      <c r="BS71" s="2274">
        <v>3897.7253182483742</v>
      </c>
      <c r="BT71" s="2274">
        <v>317.06266196288595</v>
      </c>
      <c r="BU71" s="2274">
        <v>0</v>
      </c>
      <c r="BV71" s="2274">
        <v>0</v>
      </c>
      <c r="BW71" s="2274">
        <v>0</v>
      </c>
      <c r="BX71" s="2274">
        <v>217990.5222598968</v>
      </c>
      <c r="BY71" s="2275">
        <v>150335.20434149652</v>
      </c>
    </row>
    <row r="72" spans="1:77" ht="20.25" customHeight="1" thickTop="1" thickBot="1">
      <c r="B72" s="1030"/>
      <c r="C72" s="1030"/>
      <c r="D72" s="1030"/>
      <c r="E72" s="1849" t="s">
        <v>746</v>
      </c>
      <c r="F72" s="2246">
        <f>I41</f>
        <v>3564.9212217080076</v>
      </c>
      <c r="G72" s="2247">
        <f>L41</f>
        <v>1549.8241605854071</v>
      </c>
      <c r="H72" s="2247">
        <f>V41</f>
        <v>2336.6635206092669</v>
      </c>
      <c r="I72" s="2247">
        <f>Z41</f>
        <v>1242.9566936715144</v>
      </c>
      <c r="J72" s="2248">
        <f>AC41</f>
        <v>8948.8851161211132</v>
      </c>
      <c r="K72" s="2246">
        <f>AJ41</f>
        <v>2559.4378169466568</v>
      </c>
      <c r="L72" s="2246">
        <f t="shared" si="209"/>
        <v>20202.688529641968</v>
      </c>
      <c r="M72" s="790"/>
      <c r="N72" s="790"/>
      <c r="O72" s="1850"/>
      <c r="P72" s="1830"/>
      <c r="Q72" s="1830"/>
      <c r="S72" s="2209" t="s">
        <v>3965</v>
      </c>
      <c r="T72" s="2210">
        <v>152607</v>
      </c>
      <c r="U72" s="2211">
        <v>-4.2</v>
      </c>
      <c r="V72" s="2210">
        <v>96912</v>
      </c>
      <c r="W72" s="2212" t="s">
        <v>431</v>
      </c>
      <c r="X72" s="2212" t="s">
        <v>431</v>
      </c>
      <c r="Y72" s="2212" t="s">
        <v>431</v>
      </c>
      <c r="Z72" s="2210">
        <v>50862</v>
      </c>
      <c r="AA72" s="2212" t="s">
        <v>431</v>
      </c>
      <c r="AB72" s="2212" t="s">
        <v>431</v>
      </c>
      <c r="AC72" s="2212" t="s">
        <v>431</v>
      </c>
      <c r="AD72" s="2210">
        <v>4833</v>
      </c>
      <c r="AM72" s="3132"/>
      <c r="AN72" s="2970" t="s">
        <v>1035</v>
      </c>
      <c r="AO72" s="2273">
        <v>48.902042313788044</v>
      </c>
      <c r="AP72" s="2274">
        <v>28561.092209850354</v>
      </c>
      <c r="AQ72" s="2274">
        <v>21053.314296191835</v>
      </c>
      <c r="AR72" s="2274">
        <v>7507.7779136585195</v>
      </c>
      <c r="AS72" s="2274">
        <v>19066.855203615123</v>
      </c>
      <c r="AT72" s="2274">
        <v>3152.2223309277201</v>
      </c>
      <c r="AU72" s="2274">
        <v>2401.4571358685594</v>
      </c>
      <c r="AV72" s="2274">
        <v>750.76519505916076</v>
      </c>
      <c r="AW72" s="2274">
        <v>12358.124617827425</v>
      </c>
      <c r="AX72" s="2274">
        <v>306.12535159582592</v>
      </c>
      <c r="AY72" s="2274">
        <v>294.12535159582592</v>
      </c>
      <c r="AZ72" s="2274">
        <v>12</v>
      </c>
      <c r="BA72" s="2274">
        <v>1021.1962822548496</v>
      </c>
      <c r="BB72" s="2274">
        <v>968.60804696074138</v>
      </c>
      <c r="BC72" s="2274">
        <v>52.588235294108159</v>
      </c>
      <c r="BD72" s="2274">
        <v>11030.802983976748</v>
      </c>
      <c r="BE72" s="2274">
        <v>8579.1446740836873</v>
      </c>
      <c r="BF72" s="2274">
        <v>2451.6583098930632</v>
      </c>
      <c r="BG72" s="2274">
        <v>3556.5082548599812</v>
      </c>
      <c r="BH72" s="2274">
        <v>1287.3292160936562</v>
      </c>
      <c r="BI72" s="2274">
        <v>2269.179038766325</v>
      </c>
      <c r="BJ72" s="2274">
        <v>9494.2370062352311</v>
      </c>
      <c r="BK72" s="2274">
        <v>1479.3688394274068</v>
      </c>
      <c r="BL72" s="2274">
        <v>1130.0247034362878</v>
      </c>
      <c r="BM72" s="2274">
        <v>349.34413599111889</v>
      </c>
      <c r="BN72" s="2274">
        <v>8014.8681668078243</v>
      </c>
      <c r="BO72" s="2274">
        <v>1645.7546777546777</v>
      </c>
      <c r="BP72" s="2274">
        <v>1507.985446985447</v>
      </c>
      <c r="BQ72" s="2274">
        <v>137.76923076923077</v>
      </c>
      <c r="BR72" s="2274">
        <v>6369.1134890531466</v>
      </c>
      <c r="BS72" s="2274">
        <v>4884.639721167634</v>
      </c>
      <c r="BT72" s="2274">
        <v>1484.4737678855136</v>
      </c>
      <c r="BU72" s="2274">
        <v>0</v>
      </c>
      <c r="BV72" s="2274">
        <v>0</v>
      </c>
      <c r="BW72" s="2274">
        <v>0</v>
      </c>
      <c r="BX72" s="2274">
        <v>167676.07372385799</v>
      </c>
      <c r="BY72" s="2275">
        <v>204511.46141616566</v>
      </c>
    </row>
    <row r="73" spans="1:77" ht="20.25" customHeight="1" thickTop="1" thickBot="1">
      <c r="B73" s="1030"/>
      <c r="C73" s="1030"/>
      <c r="D73" s="1030"/>
      <c r="E73" s="1849" t="s">
        <v>1314</v>
      </c>
      <c r="F73" s="2246">
        <f>I42</f>
        <v>3023</v>
      </c>
      <c r="G73" s="2247">
        <f>L42</f>
        <v>6476</v>
      </c>
      <c r="H73" s="2247">
        <f>V42</f>
        <v>3204</v>
      </c>
      <c r="I73" s="2247">
        <f>Z42</f>
        <v>1855</v>
      </c>
      <c r="J73" s="2248">
        <f>AC42</f>
        <v>4932</v>
      </c>
      <c r="K73" s="2246">
        <f>AJ42</f>
        <v>0</v>
      </c>
      <c r="L73" s="2246">
        <f t="shared" si="209"/>
        <v>19490</v>
      </c>
      <c r="M73" s="790"/>
      <c r="N73" s="790"/>
      <c r="O73" s="1850"/>
      <c r="P73" s="1830"/>
      <c r="Q73" s="1830"/>
      <c r="S73" s="2209" t="s">
        <v>1419</v>
      </c>
      <c r="T73" s="2210">
        <v>146209</v>
      </c>
      <c r="U73" s="2211">
        <v>5.3</v>
      </c>
      <c r="V73" s="2210">
        <v>102630</v>
      </c>
      <c r="W73" s="2212">
        <v>25548</v>
      </c>
      <c r="X73" s="2212">
        <v>57702</v>
      </c>
      <c r="Y73" s="2212">
        <v>19380</v>
      </c>
      <c r="Z73" s="2210">
        <v>41113</v>
      </c>
      <c r="AA73" s="2212">
        <v>6034</v>
      </c>
      <c r="AB73" s="2212">
        <v>17113</v>
      </c>
      <c r="AC73" s="2212">
        <v>17966</v>
      </c>
      <c r="AD73" s="2210">
        <v>2466</v>
      </c>
      <c r="AE73" s="2031" t="s">
        <v>3985</v>
      </c>
      <c r="AF73" s="1840" t="s">
        <v>3986</v>
      </c>
      <c r="AG73" s="1840" t="s">
        <v>4001</v>
      </c>
      <c r="AM73" s="3132" t="s">
        <v>770</v>
      </c>
      <c r="AN73" s="2970" t="s">
        <v>1036</v>
      </c>
      <c r="AO73" s="2273">
        <v>5752.7874677002819</v>
      </c>
      <c r="AP73" s="2274">
        <v>15234.385598347857</v>
      </c>
      <c r="AQ73" s="2274">
        <v>12112.622092440304</v>
      </c>
      <c r="AR73" s="2274">
        <v>3121.763505907546</v>
      </c>
      <c r="AS73" s="2274">
        <v>9380.7771493698747</v>
      </c>
      <c r="AT73" s="2274">
        <v>3535.6998604028836</v>
      </c>
      <c r="AU73" s="2274">
        <v>2863.3525750705217</v>
      </c>
      <c r="AV73" s="2274">
        <v>672.3472853323633</v>
      </c>
      <c r="AW73" s="2274">
        <v>3844.6099014051861</v>
      </c>
      <c r="AX73" s="2274">
        <v>1364.6950675692701</v>
      </c>
      <c r="AY73" s="2274">
        <v>1205.1558526320805</v>
      </c>
      <c r="AZ73" s="2274">
        <v>159.53921493718963</v>
      </c>
      <c r="BA73" s="2274">
        <v>1532.7405761304815</v>
      </c>
      <c r="BB73" s="2274">
        <v>1497.2527979675738</v>
      </c>
      <c r="BC73" s="2274">
        <v>35.48777816290783</v>
      </c>
      <c r="BD73" s="2274">
        <v>947.17425770543446</v>
      </c>
      <c r="BE73" s="2274">
        <v>871.89658882057233</v>
      </c>
      <c r="BF73" s="2274">
        <v>75.277668884862095</v>
      </c>
      <c r="BG73" s="2274">
        <v>2000.467387561808</v>
      </c>
      <c r="BH73" s="2274">
        <v>281.88945268115833</v>
      </c>
      <c r="BI73" s="2274">
        <v>1718.5779348806493</v>
      </c>
      <c r="BJ73" s="2274">
        <v>4253.4072546367934</v>
      </c>
      <c r="BK73" s="2274">
        <v>712.66764940101007</v>
      </c>
      <c r="BL73" s="2274">
        <v>677.27799146681491</v>
      </c>
      <c r="BM73" s="2274">
        <v>35.389657934195071</v>
      </c>
      <c r="BN73" s="2274">
        <v>3540.7396052357831</v>
      </c>
      <c r="BO73" s="2274">
        <v>1553.252620731665</v>
      </c>
      <c r="BP73" s="2274">
        <v>1543.8450021564099</v>
      </c>
      <c r="BQ73" s="2274">
        <v>9.4076185752551655</v>
      </c>
      <c r="BR73" s="2274">
        <v>1987.4869845041173</v>
      </c>
      <c r="BS73" s="2274">
        <v>1803.5363153189558</v>
      </c>
      <c r="BT73" s="2274">
        <v>183.95066918516153</v>
      </c>
      <c r="BU73" s="2274">
        <v>1600.2011943411919</v>
      </c>
      <c r="BV73" s="2274">
        <v>1368.4155163262285</v>
      </c>
      <c r="BW73" s="2274">
        <v>231.78567801496334</v>
      </c>
      <c r="BX73" s="2274">
        <v>255191.59375392317</v>
      </c>
      <c r="BY73" s="2275">
        <v>332504.24352991843</v>
      </c>
    </row>
    <row r="74" spans="1:77" ht="20.25" customHeight="1" thickTop="1" thickBot="1">
      <c r="B74" s="1030"/>
      <c r="C74" s="1030"/>
      <c r="D74" s="1030"/>
      <c r="E74" s="1852" t="s">
        <v>3603</v>
      </c>
      <c r="F74" s="1160"/>
      <c r="G74" s="1160"/>
      <c r="H74" s="1160"/>
      <c r="I74" s="1160"/>
      <c r="J74" s="1160"/>
      <c r="K74" s="1160"/>
      <c r="L74" s="1160"/>
      <c r="M74" s="1160"/>
      <c r="N74" s="1160"/>
      <c r="O74" s="1853"/>
      <c r="S74" s="2209" t="s">
        <v>3727</v>
      </c>
      <c r="T74" s="2210">
        <v>164682</v>
      </c>
      <c r="U74" s="2211">
        <v>12.6</v>
      </c>
      <c r="V74" s="2210">
        <v>112359</v>
      </c>
      <c r="W74" s="2212">
        <v>26482</v>
      </c>
      <c r="X74" s="2212">
        <v>64754</v>
      </c>
      <c r="Y74" s="2212">
        <v>21123</v>
      </c>
      <c r="Z74" s="2210">
        <v>49205</v>
      </c>
      <c r="AA74" s="2212">
        <v>6338</v>
      </c>
      <c r="AB74" s="2212">
        <v>19652</v>
      </c>
      <c r="AC74" s="2212">
        <v>23215</v>
      </c>
      <c r="AD74" s="2210">
        <v>3118</v>
      </c>
      <c r="AE74" s="2031" t="s">
        <v>4000</v>
      </c>
      <c r="AF74" s="2031" t="s">
        <v>4000</v>
      </c>
      <c r="AG74" s="2031" t="s">
        <v>4000</v>
      </c>
      <c r="AM74" s="3132"/>
      <c r="AN74" s="2970" t="s">
        <v>1037</v>
      </c>
      <c r="AO74" s="2273">
        <v>1913.7118997173102</v>
      </c>
      <c r="AP74" s="2274">
        <v>9015.0785202123498</v>
      </c>
      <c r="AQ74" s="2274">
        <v>6986.223701653129</v>
      </c>
      <c r="AR74" s="2274">
        <v>2028.8548185592188</v>
      </c>
      <c r="AS74" s="2274">
        <v>5375.7122494077248</v>
      </c>
      <c r="AT74" s="2274">
        <v>1828.7488249105315</v>
      </c>
      <c r="AU74" s="2274">
        <v>1376.0611398222939</v>
      </c>
      <c r="AV74" s="2274">
        <v>452.6876850882374</v>
      </c>
      <c r="AW74" s="2274">
        <v>2226.0940979983202</v>
      </c>
      <c r="AX74" s="2274">
        <v>740.01329058137219</v>
      </c>
      <c r="AY74" s="2274">
        <v>661.92554964928524</v>
      </c>
      <c r="AZ74" s="2274">
        <v>78.087740932087016</v>
      </c>
      <c r="BA74" s="2274">
        <v>794.65680748870636</v>
      </c>
      <c r="BB74" s="2274">
        <v>786.22934133780859</v>
      </c>
      <c r="BC74" s="2274">
        <v>8.4274661508978532</v>
      </c>
      <c r="BD74" s="2274">
        <v>691.4239999282413</v>
      </c>
      <c r="BE74" s="2274">
        <v>631.70080631982603</v>
      </c>
      <c r="BF74" s="2274">
        <v>59.723193608415329</v>
      </c>
      <c r="BG74" s="2274">
        <v>1320.8693264988758</v>
      </c>
      <c r="BH74" s="2274">
        <v>240.89369223796874</v>
      </c>
      <c r="BI74" s="2274">
        <v>1079.9756342609073</v>
      </c>
      <c r="BJ74" s="2274">
        <v>3197.5215371609379</v>
      </c>
      <c r="BK74" s="2274">
        <v>385.80830892534914</v>
      </c>
      <c r="BL74" s="2274">
        <v>346.12905594197338</v>
      </c>
      <c r="BM74" s="2274">
        <v>39.679252983375747</v>
      </c>
      <c r="BN74" s="2274">
        <v>2811.7132282355883</v>
      </c>
      <c r="BO74" s="2274">
        <v>1451.7290248313554</v>
      </c>
      <c r="BP74" s="2274">
        <v>1375.4364499598664</v>
      </c>
      <c r="BQ74" s="2274">
        <v>76.292574871489009</v>
      </c>
      <c r="BR74" s="2274">
        <v>1359.9842034042329</v>
      </c>
      <c r="BS74" s="2274">
        <v>1237.4861331914731</v>
      </c>
      <c r="BT74" s="2274">
        <v>122.49807021275987</v>
      </c>
      <c r="BU74" s="2274">
        <v>441.84473364368421</v>
      </c>
      <c r="BV74" s="2274">
        <v>330.36153319263485</v>
      </c>
      <c r="BW74" s="2274">
        <v>111.48320045104936</v>
      </c>
      <c r="BX74" s="2274">
        <v>114918.61319555652</v>
      </c>
      <c r="BY74" s="2275">
        <v>159014.20522450315</v>
      </c>
    </row>
    <row r="75" spans="1:77" ht="20.25" customHeight="1" thickBot="1">
      <c r="B75" s="1030"/>
      <c r="C75" s="1030"/>
      <c r="D75" s="1030"/>
      <c r="E75" s="1854"/>
      <c r="F75" s="1855" t="s">
        <v>1305</v>
      </c>
      <c r="G75" s="1855" t="s">
        <v>1315</v>
      </c>
      <c r="H75" s="1855" t="s">
        <v>1306</v>
      </c>
      <c r="I75" s="1855" t="s">
        <v>1271</v>
      </c>
      <c r="J75" s="1855" t="s">
        <v>1258</v>
      </c>
      <c r="K75" s="1856" t="s">
        <v>1316</v>
      </c>
      <c r="L75" s="1854" t="s">
        <v>1317</v>
      </c>
      <c r="O75" s="1840" t="s">
        <v>1379</v>
      </c>
      <c r="P75" s="1840" t="s">
        <v>1319</v>
      </c>
      <c r="Q75" s="1840" t="s">
        <v>1320</v>
      </c>
      <c r="S75" s="2209" t="s">
        <v>3981</v>
      </c>
      <c r="T75" s="2210">
        <f>E33</f>
        <v>178170.53779473432</v>
      </c>
      <c r="U75" s="2211">
        <f>(T75-T74)/T74*100</f>
        <v>8.1906570206424032</v>
      </c>
      <c r="V75" s="2210">
        <f>H33</f>
        <v>113624.29277168945</v>
      </c>
      <c r="W75" s="2212">
        <f>I33</f>
        <v>24723.037312069544</v>
      </c>
      <c r="X75" s="2212">
        <f>L33</f>
        <v>61953.04892548528</v>
      </c>
      <c r="Y75" s="2212">
        <f>V33</f>
        <v>26948.206534134555</v>
      </c>
      <c r="Z75" s="2210">
        <f>Y33</f>
        <v>61986.807206098383</v>
      </c>
      <c r="AA75" s="2212">
        <f>Z33</f>
        <v>7370.7353680462365</v>
      </c>
      <c r="AB75" s="2212">
        <f>AD33</f>
        <v>19128.49315437537</v>
      </c>
      <c r="AC75" s="2212">
        <f>AG33</f>
        <v>35487.578683676766</v>
      </c>
      <c r="AD75" s="2210">
        <f>AJ33</f>
        <v>2559.4378169466568</v>
      </c>
      <c r="AE75" s="2242">
        <f>(V75-V74)/V74*100</f>
        <v>1.1261160847724243</v>
      </c>
      <c r="AF75" s="2242">
        <f>(Z75-Z74)/Z74*100</f>
        <v>25.976643036476748</v>
      </c>
      <c r="AG75" s="2242">
        <f>U75</f>
        <v>8.1906570206424032</v>
      </c>
      <c r="AM75" s="3132"/>
      <c r="AN75" s="2970" t="s">
        <v>1038</v>
      </c>
      <c r="AO75" s="2273">
        <v>3089.4540435394611</v>
      </c>
      <c r="AP75" s="2274">
        <v>17258.4426079029</v>
      </c>
      <c r="AQ75" s="2274">
        <v>13352.75010065988</v>
      </c>
      <c r="AR75" s="2274">
        <v>3905.6925072430145</v>
      </c>
      <c r="AS75" s="2274">
        <v>9705.9027232746084</v>
      </c>
      <c r="AT75" s="2274">
        <v>2766.5677163629271</v>
      </c>
      <c r="AU75" s="2274">
        <v>2090.5127243912616</v>
      </c>
      <c r="AV75" s="2274">
        <v>676.05499197166421</v>
      </c>
      <c r="AW75" s="2274">
        <v>3920.6540557186081</v>
      </c>
      <c r="AX75" s="2274">
        <v>1176.8571985707285</v>
      </c>
      <c r="AY75" s="2274">
        <v>1095.4612907764067</v>
      </c>
      <c r="AZ75" s="2274">
        <v>81.395907794322113</v>
      </c>
      <c r="BA75" s="2274">
        <v>1454.3066229903543</v>
      </c>
      <c r="BB75" s="2274">
        <v>1380.1094688913363</v>
      </c>
      <c r="BC75" s="2274">
        <v>74.197154099018263</v>
      </c>
      <c r="BD75" s="2274">
        <v>1289.4902341575244</v>
      </c>
      <c r="BE75" s="2274">
        <v>1172.9101185261632</v>
      </c>
      <c r="BF75" s="2274">
        <v>116.5801156313611</v>
      </c>
      <c r="BG75" s="2274">
        <v>3018.6809511930815</v>
      </c>
      <c r="BH75" s="2274">
        <v>429.65540411280898</v>
      </c>
      <c r="BI75" s="2274">
        <v>2589.0255470802731</v>
      </c>
      <c r="BJ75" s="2274">
        <v>7240.6932085995322</v>
      </c>
      <c r="BK75" s="2274">
        <v>890.40952551844907</v>
      </c>
      <c r="BL75" s="2274">
        <v>783.64557947910168</v>
      </c>
      <c r="BM75" s="2274">
        <v>106.76394603934742</v>
      </c>
      <c r="BN75" s="2274">
        <v>6350.2836830810857</v>
      </c>
      <c r="BO75" s="2274">
        <v>2686.1070964177607</v>
      </c>
      <c r="BP75" s="2274">
        <v>2616.1689592423295</v>
      </c>
      <c r="BQ75" s="2274">
        <v>69.938137175431137</v>
      </c>
      <c r="BR75" s="2274">
        <v>3664.1765866633236</v>
      </c>
      <c r="BS75" s="2274">
        <v>3513.4968498690232</v>
      </c>
      <c r="BT75" s="2274">
        <v>150.6797367943002</v>
      </c>
      <c r="BU75" s="2274">
        <v>311.84667602875044</v>
      </c>
      <c r="BV75" s="2274">
        <v>270.78970537145364</v>
      </c>
      <c r="BW75" s="2274">
        <v>41.056970657296887</v>
      </c>
      <c r="BX75" s="2274">
        <v>202791.69737273557</v>
      </c>
      <c r="BY75" s="2275">
        <v>261889.42037351546</v>
      </c>
    </row>
    <row r="76" spans="1:77" ht="20.25" customHeight="1" thickTop="1" thickBot="1">
      <c r="B76" s="1030"/>
      <c r="C76" s="1030"/>
      <c r="D76" s="1030"/>
      <c r="E76" s="1857" t="s">
        <v>1310</v>
      </c>
      <c r="F76" s="1858">
        <f>F68/$L68*100</f>
        <v>13.876052470892972</v>
      </c>
      <c r="G76" s="1858">
        <f t="shared" ref="F76:L81" si="210">G68/$L68*100</f>
        <v>34.771769615950618</v>
      </c>
      <c r="H76" s="1858">
        <f t="shared" si="210"/>
        <v>15.124950997892201</v>
      </c>
      <c r="I76" s="1858">
        <f t="shared" si="210"/>
        <v>4.1368990963802696</v>
      </c>
      <c r="J76" s="1858">
        <f t="shared" si="210"/>
        <v>30.653817692897046</v>
      </c>
      <c r="K76" s="1858">
        <f t="shared" si="210"/>
        <v>1.4365101259868882</v>
      </c>
      <c r="L76" s="1858">
        <f t="shared" si="210"/>
        <v>100</v>
      </c>
      <c r="O76" s="1761">
        <f>SUM(F76:H76)</f>
        <v>63.772773084735789</v>
      </c>
      <c r="P76" s="1761">
        <f>SUM(I76:J76)</f>
        <v>34.790716789277319</v>
      </c>
      <c r="Q76" s="1761">
        <f>K76</f>
        <v>1.4365101259868882</v>
      </c>
      <c r="S76" s="101" t="s">
        <v>3982</v>
      </c>
      <c r="AE76" s="2243">
        <f>V75-V74</f>
        <v>1265.2927716894483</v>
      </c>
      <c r="AF76" s="2243">
        <f>Z75-Z74</f>
        <v>12781.807206098383</v>
      </c>
      <c r="AG76" s="2243">
        <f>T75-T74</f>
        <v>13488.537794734322</v>
      </c>
      <c r="AM76" s="3132"/>
      <c r="AN76" s="2970" t="s">
        <v>1039</v>
      </c>
      <c r="AO76" s="2273">
        <v>2786.0752949220982</v>
      </c>
      <c r="AP76" s="2274">
        <v>26256.217898479917</v>
      </c>
      <c r="AQ76" s="2274">
        <v>19919.995406525093</v>
      </c>
      <c r="AR76" s="2274">
        <v>6336.2224919548389</v>
      </c>
      <c r="AS76" s="2274">
        <v>14505.007522282573</v>
      </c>
      <c r="AT76" s="2274">
        <v>3533.5689224639586</v>
      </c>
      <c r="AU76" s="2274">
        <v>2679.5374019858041</v>
      </c>
      <c r="AV76" s="2274">
        <v>854.03152047815263</v>
      </c>
      <c r="AW76" s="2274">
        <v>6628.9118937317407</v>
      </c>
      <c r="AX76" s="2274">
        <v>1898.7961376039102</v>
      </c>
      <c r="AY76" s="2274">
        <v>1765.2744017560765</v>
      </c>
      <c r="AZ76" s="2274">
        <v>133.52173584783324</v>
      </c>
      <c r="BA76" s="2274">
        <v>2625.777026943304</v>
      </c>
      <c r="BB76" s="2274">
        <v>2540.1862307817578</v>
      </c>
      <c r="BC76" s="2274">
        <v>85.590796161546265</v>
      </c>
      <c r="BD76" s="2274">
        <v>2104.3387291845224</v>
      </c>
      <c r="BE76" s="2274">
        <v>1764.8043748223154</v>
      </c>
      <c r="BF76" s="2274">
        <v>339.53435436220775</v>
      </c>
      <c r="BG76" s="2274">
        <v>4342.5267060868646</v>
      </c>
      <c r="BH76" s="2274">
        <v>569.30392985355968</v>
      </c>
      <c r="BI76" s="2274">
        <v>3773.2227762333041</v>
      </c>
      <c r="BJ76" s="2274">
        <v>11573.548098837893</v>
      </c>
      <c r="BK76" s="2274">
        <v>1145.2142030230443</v>
      </c>
      <c r="BL76" s="2274">
        <v>942.76486470451198</v>
      </c>
      <c r="BM76" s="2274">
        <v>202.44933831853257</v>
      </c>
      <c r="BN76" s="2274">
        <v>10428.333895814845</v>
      </c>
      <c r="BO76" s="2274">
        <v>4297.9795464575755</v>
      </c>
      <c r="BP76" s="2274">
        <v>4032.9374598336799</v>
      </c>
      <c r="BQ76" s="2274">
        <v>265.04208662389357</v>
      </c>
      <c r="BR76" s="2274">
        <v>6130.354349357267</v>
      </c>
      <c r="BS76" s="2274">
        <v>5497.9558530903414</v>
      </c>
      <c r="BT76" s="2274">
        <v>632.39849626692705</v>
      </c>
      <c r="BU76" s="2274">
        <v>177.66227735947206</v>
      </c>
      <c r="BV76" s="2274">
        <v>127.23088969703485</v>
      </c>
      <c r="BW76" s="2274">
        <v>50.431387662437167</v>
      </c>
      <c r="BX76" s="2274">
        <v>306509.11701304361</v>
      </c>
      <c r="BY76" s="2275">
        <v>373627.72038082354</v>
      </c>
    </row>
    <row r="77" spans="1:77" ht="20.25" customHeight="1" thickTop="1" thickBot="1">
      <c r="B77" s="1030"/>
      <c r="C77" s="1030"/>
      <c r="D77" s="1030"/>
      <c r="E77" s="1857" t="s">
        <v>1311</v>
      </c>
      <c r="F77" s="1858">
        <f t="shared" si="210"/>
        <v>11.831843631756971</v>
      </c>
      <c r="G77" s="1858">
        <f t="shared" si="210"/>
        <v>44.769127798514397</v>
      </c>
      <c r="H77" s="1858">
        <f t="shared" si="210"/>
        <v>14.474547987373883</v>
      </c>
      <c r="I77" s="1858">
        <f t="shared" si="210"/>
        <v>2.7869560775820541</v>
      </c>
      <c r="J77" s="1858">
        <f t="shared" si="210"/>
        <v>26.137524504772696</v>
      </c>
      <c r="K77" s="1858">
        <f t="shared" si="210"/>
        <v>0</v>
      </c>
      <c r="L77" s="1858">
        <f t="shared" si="210"/>
        <v>100</v>
      </c>
      <c r="O77" s="1762">
        <f t="shared" ref="O77:O81" si="211">SUM(F77:H77)</f>
        <v>71.075519417645253</v>
      </c>
      <c r="P77" s="1762">
        <f t="shared" ref="P77:P81" si="212">SUM(I77:J77)</f>
        <v>28.92448058235475</v>
      </c>
      <c r="Q77" s="1762">
        <f t="shared" ref="Q77:Q81" si="213">K77</f>
        <v>0</v>
      </c>
      <c r="S77" s="3167" t="s">
        <v>1384</v>
      </c>
      <c r="T77" s="3169" t="s">
        <v>52</v>
      </c>
      <c r="U77" s="3170"/>
      <c r="V77" s="3169" t="s">
        <v>53</v>
      </c>
      <c r="W77" s="3170"/>
      <c r="X77" s="3169" t="s">
        <v>54</v>
      </c>
      <c r="Y77" s="3170"/>
      <c r="Z77" s="3169" t="s">
        <v>746</v>
      </c>
      <c r="AA77" s="3170"/>
      <c r="AB77" s="3169" t="s">
        <v>747</v>
      </c>
      <c r="AC77" s="3187"/>
      <c r="AM77" s="3132"/>
      <c r="AN77" s="2970" t="s">
        <v>1040</v>
      </c>
      <c r="AO77" s="2273">
        <v>1359.2223491916177</v>
      </c>
      <c r="AP77" s="2274">
        <v>18396.532959832908</v>
      </c>
      <c r="AQ77" s="2274">
        <v>13990.24675203699</v>
      </c>
      <c r="AR77" s="2274">
        <v>4406.2862077959089</v>
      </c>
      <c r="AS77" s="2274">
        <v>11418.541997657567</v>
      </c>
      <c r="AT77" s="2274">
        <v>2352.4671808674666</v>
      </c>
      <c r="AU77" s="2274">
        <v>1688.781126852839</v>
      </c>
      <c r="AV77" s="2274">
        <v>663.68605401462776</v>
      </c>
      <c r="AW77" s="2274">
        <v>6219.6018280888447</v>
      </c>
      <c r="AX77" s="2274">
        <v>1281.65794541488</v>
      </c>
      <c r="AY77" s="2274">
        <v>1182.7478190328977</v>
      </c>
      <c r="AZ77" s="2274">
        <v>98.910126381981684</v>
      </c>
      <c r="BA77" s="2274">
        <v>2203.3179365684155</v>
      </c>
      <c r="BB77" s="2274">
        <v>2107.3014359164345</v>
      </c>
      <c r="BC77" s="2274">
        <v>96.016500651979939</v>
      </c>
      <c r="BD77" s="2274">
        <v>2734.625946105552</v>
      </c>
      <c r="BE77" s="2274">
        <v>2318.1141730949671</v>
      </c>
      <c r="BF77" s="2274">
        <v>416.51177301058539</v>
      </c>
      <c r="BG77" s="2274">
        <v>2846.4729887012527</v>
      </c>
      <c r="BH77" s="2274">
        <v>446.09126468183882</v>
      </c>
      <c r="BI77" s="2274">
        <v>2400.3817240194139</v>
      </c>
      <c r="BJ77" s="2274">
        <v>6950.108026601778</v>
      </c>
      <c r="BK77" s="2274">
        <v>550.88275676346029</v>
      </c>
      <c r="BL77" s="2274">
        <v>449.63927923553058</v>
      </c>
      <c r="BM77" s="2274">
        <v>101.24347752792971</v>
      </c>
      <c r="BN77" s="2274">
        <v>6399.2252698383181</v>
      </c>
      <c r="BO77" s="2274">
        <v>1597.6416366951935</v>
      </c>
      <c r="BP77" s="2274">
        <v>1495.7439362589407</v>
      </c>
      <c r="BQ77" s="2274">
        <v>101.89770043625273</v>
      </c>
      <c r="BR77" s="2274">
        <v>4801.5836331431274</v>
      </c>
      <c r="BS77" s="2274">
        <v>4273.9447813899869</v>
      </c>
      <c r="BT77" s="2274">
        <v>527.63885175313919</v>
      </c>
      <c r="BU77" s="2274">
        <v>27.882935573558846</v>
      </c>
      <c r="BV77" s="2274">
        <v>27.882935573558846</v>
      </c>
      <c r="BW77" s="2274">
        <v>0</v>
      </c>
      <c r="BX77" s="2274">
        <v>179397.01999834375</v>
      </c>
      <c r="BY77" s="2275">
        <v>223017.02977974253</v>
      </c>
    </row>
    <row r="78" spans="1:77" ht="20.25" customHeight="1" thickBot="1">
      <c r="B78" s="1030"/>
      <c r="C78" s="1030"/>
      <c r="D78" s="1030"/>
      <c r="E78" s="1857" t="s">
        <v>1312</v>
      </c>
      <c r="F78" s="1858">
        <f t="shared" si="210"/>
        <v>14.632941674620698</v>
      </c>
      <c r="G78" s="1858">
        <f t="shared" si="210"/>
        <v>30.630092077387093</v>
      </c>
      <c r="H78" s="1858">
        <f t="shared" si="210"/>
        <v>16.235697773358769</v>
      </c>
      <c r="I78" s="1858">
        <f t="shared" si="210"/>
        <v>2.8681572016074037</v>
      </c>
      <c r="J78" s="1858">
        <f t="shared" si="210"/>
        <v>35.633111273026032</v>
      </c>
      <c r="K78" s="1858">
        <f t="shared" si="210"/>
        <v>0</v>
      </c>
      <c r="L78" s="1858">
        <f t="shared" si="210"/>
        <v>100</v>
      </c>
      <c r="O78" s="1762">
        <f t="shared" si="211"/>
        <v>61.498731525366566</v>
      </c>
      <c r="P78" s="1762">
        <f t="shared" si="212"/>
        <v>38.501268474633434</v>
      </c>
      <c r="Q78" s="1762">
        <f t="shared" si="213"/>
        <v>0</v>
      </c>
      <c r="S78" s="3168"/>
      <c r="T78" s="1813" t="s">
        <v>803</v>
      </c>
      <c r="U78" s="1813" t="s">
        <v>806</v>
      </c>
      <c r="V78" s="1813" t="s">
        <v>803</v>
      </c>
      <c r="W78" s="1813" t="s">
        <v>806</v>
      </c>
      <c r="X78" s="1813" t="s">
        <v>803</v>
      </c>
      <c r="Y78" s="1813" t="s">
        <v>806</v>
      </c>
      <c r="Z78" s="1813" t="s">
        <v>803</v>
      </c>
      <c r="AA78" s="1813" t="s">
        <v>806</v>
      </c>
      <c r="AB78" s="1813" t="s">
        <v>803</v>
      </c>
      <c r="AC78" s="1859" t="s">
        <v>806</v>
      </c>
      <c r="AM78" s="3132"/>
      <c r="AN78" s="2970" t="s">
        <v>1041</v>
      </c>
      <c r="AO78" s="2273">
        <v>1288.9369588457009</v>
      </c>
      <c r="AP78" s="2274">
        <v>33439.261053274706</v>
      </c>
      <c r="AQ78" s="2274">
        <v>25498.591520787752</v>
      </c>
      <c r="AR78" s="2274">
        <v>7940.6695324869397</v>
      </c>
      <c r="AS78" s="2274">
        <v>22144.212584577141</v>
      </c>
      <c r="AT78" s="2274">
        <v>4900.1472377203318</v>
      </c>
      <c r="AU78" s="2274">
        <v>3596.4016840283184</v>
      </c>
      <c r="AV78" s="2274">
        <v>1303.7455536920168</v>
      </c>
      <c r="AW78" s="2274">
        <v>11629.587581331583</v>
      </c>
      <c r="AX78" s="2274">
        <v>1420.1493391651773</v>
      </c>
      <c r="AY78" s="2274">
        <v>1308.6811792013441</v>
      </c>
      <c r="AZ78" s="2274">
        <v>111.46815996383282</v>
      </c>
      <c r="BA78" s="2274">
        <v>3753.6245252867407</v>
      </c>
      <c r="BB78" s="2274">
        <v>3595.8001714249381</v>
      </c>
      <c r="BC78" s="2274">
        <v>157.8243538618037</v>
      </c>
      <c r="BD78" s="2274">
        <v>6455.8137168796648</v>
      </c>
      <c r="BE78" s="2274">
        <v>5432.6581766173013</v>
      </c>
      <c r="BF78" s="2274">
        <v>1023.1555402623645</v>
      </c>
      <c r="BG78" s="2274">
        <v>5614.4777655252301</v>
      </c>
      <c r="BH78" s="2274">
        <v>1298.0131344552553</v>
      </c>
      <c r="BI78" s="2274">
        <v>4316.4646310699745</v>
      </c>
      <c r="BJ78" s="2274">
        <v>11295.048468697545</v>
      </c>
      <c r="BK78" s="2274">
        <v>1964.4955414919973</v>
      </c>
      <c r="BL78" s="2274">
        <v>1453.322705139884</v>
      </c>
      <c r="BM78" s="2274">
        <v>511.17283635211351</v>
      </c>
      <c r="BN78" s="2274">
        <v>9330.5529272055501</v>
      </c>
      <c r="BO78" s="2274">
        <v>3017.1480641788453</v>
      </c>
      <c r="BP78" s="2274">
        <v>2870.1164177879191</v>
      </c>
      <c r="BQ78" s="2274">
        <v>147.03164639092651</v>
      </c>
      <c r="BR78" s="2274">
        <v>6313.4048630267052</v>
      </c>
      <c r="BS78" s="2274">
        <v>5943.5980521328038</v>
      </c>
      <c r="BT78" s="2274">
        <v>369.80681089389975</v>
      </c>
      <c r="BU78" s="2274">
        <v>0</v>
      </c>
      <c r="BV78" s="2274">
        <v>0</v>
      </c>
      <c r="BW78" s="2274">
        <v>0</v>
      </c>
      <c r="BX78" s="2274">
        <v>268270.11193857924</v>
      </c>
      <c r="BY78" s="2275">
        <v>377970.41361444118</v>
      </c>
    </row>
    <row r="79" spans="1:77" ht="20.25" customHeight="1" thickBot="1">
      <c r="B79" s="1030"/>
      <c r="C79" s="1030"/>
      <c r="D79" s="1030"/>
      <c r="E79" s="1857" t="s">
        <v>1313</v>
      </c>
      <c r="F79" s="1858">
        <f t="shared" si="210"/>
        <v>15.57623921453054</v>
      </c>
      <c r="G79" s="1858">
        <f t="shared" si="210"/>
        <v>27.882746946131569</v>
      </c>
      <c r="H79" s="1858">
        <f t="shared" si="210"/>
        <v>17.517550761054988</v>
      </c>
      <c r="I79" s="1858">
        <f t="shared" si="210"/>
        <v>3.8460766717921215</v>
      </c>
      <c r="J79" s="1858">
        <f t="shared" si="210"/>
        <v>35.177386406490776</v>
      </c>
      <c r="K79" s="1858">
        <f t="shared" si="210"/>
        <v>0</v>
      </c>
      <c r="L79" s="1858">
        <f t="shared" si="210"/>
        <v>100</v>
      </c>
      <c r="O79" s="1762">
        <f t="shared" si="211"/>
        <v>60.976536921717098</v>
      </c>
      <c r="P79" s="1762">
        <f t="shared" si="212"/>
        <v>39.023463078282894</v>
      </c>
      <c r="Q79" s="1762">
        <f t="shared" si="213"/>
        <v>0</v>
      </c>
      <c r="S79" s="1860" t="s">
        <v>1403</v>
      </c>
      <c r="T79" s="2210">
        <v>41261</v>
      </c>
      <c r="U79" s="2210">
        <v>20021</v>
      </c>
      <c r="V79" s="2211">
        <v>5907</v>
      </c>
      <c r="W79" s="2210">
        <v>6340</v>
      </c>
      <c r="X79" s="2212">
        <v>15636</v>
      </c>
      <c r="Y79" s="2212">
        <v>16446</v>
      </c>
      <c r="Z79" s="2212">
        <v>4136</v>
      </c>
      <c r="AA79" s="2210">
        <v>9316</v>
      </c>
      <c r="AB79" s="2212">
        <v>10706</v>
      </c>
      <c r="AC79" s="2212">
        <v>6892</v>
      </c>
      <c r="AM79" s="3132"/>
      <c r="AN79" s="2970" t="s">
        <v>1042</v>
      </c>
      <c r="AO79" s="2273">
        <v>218.42870451087242</v>
      </c>
      <c r="AP79" s="2274">
        <v>9672.4905571773452</v>
      </c>
      <c r="AQ79" s="2274">
        <v>7306.0753684054034</v>
      </c>
      <c r="AR79" s="2274">
        <v>2366.4151887719436</v>
      </c>
      <c r="AS79" s="2274">
        <v>6721.4097389795761</v>
      </c>
      <c r="AT79" s="2274">
        <v>1091.3454100783397</v>
      </c>
      <c r="AU79" s="2274">
        <v>784.85326179715446</v>
      </c>
      <c r="AV79" s="2274">
        <v>306.49214828118505</v>
      </c>
      <c r="AW79" s="2274">
        <v>4166.0631128667801</v>
      </c>
      <c r="AX79" s="2274">
        <v>343.31305792259195</v>
      </c>
      <c r="AY79" s="2274">
        <v>324.03251493617609</v>
      </c>
      <c r="AZ79" s="2274">
        <v>19.280542986415849</v>
      </c>
      <c r="BA79" s="2274">
        <v>1170.5475620854211</v>
      </c>
      <c r="BB79" s="2274">
        <v>1124.0376073343807</v>
      </c>
      <c r="BC79" s="2274">
        <v>46.509954751040489</v>
      </c>
      <c r="BD79" s="2274">
        <v>2652.2024928587666</v>
      </c>
      <c r="BE79" s="2274">
        <v>2190.477322934008</v>
      </c>
      <c r="BF79" s="2274">
        <v>461.72516992475846</v>
      </c>
      <c r="BG79" s="2274">
        <v>1464.0012160344543</v>
      </c>
      <c r="BH79" s="2274">
        <v>204.22420244788984</v>
      </c>
      <c r="BI79" s="2274">
        <v>1259.7770135865646</v>
      </c>
      <c r="BJ79" s="2274">
        <v>2951.0808181977709</v>
      </c>
      <c r="BK79" s="2274">
        <v>249.7550548652996</v>
      </c>
      <c r="BL79" s="2274">
        <v>209.53027737230258</v>
      </c>
      <c r="BM79" s="2274">
        <v>40.224777492997035</v>
      </c>
      <c r="BN79" s="2274">
        <v>2701.3257633324715</v>
      </c>
      <c r="BO79" s="2274">
        <v>1144.0128748619748</v>
      </c>
      <c r="BP79" s="2274">
        <v>1029.1670258897395</v>
      </c>
      <c r="BQ79" s="2274">
        <v>114.84584897223533</v>
      </c>
      <c r="BR79" s="2274">
        <v>1557.312888470497</v>
      </c>
      <c r="BS79" s="2274">
        <v>1439.7531556937506</v>
      </c>
      <c r="BT79" s="2274">
        <v>117.5597327767464</v>
      </c>
      <c r="BU79" s="2274">
        <v>0</v>
      </c>
      <c r="BV79" s="2274">
        <v>0</v>
      </c>
      <c r="BW79" s="2274">
        <v>0</v>
      </c>
      <c r="BX79" s="2274">
        <v>71645.89150001081</v>
      </c>
      <c r="BY79" s="2275">
        <v>77811.486925036632</v>
      </c>
    </row>
    <row r="80" spans="1:77" ht="20.25" customHeight="1" thickTop="1" thickBot="1">
      <c r="B80" s="1030"/>
      <c r="C80" s="1030"/>
      <c r="D80" s="1030"/>
      <c r="E80" s="1857" t="s">
        <v>746</v>
      </c>
      <c r="F80" s="1858">
        <f t="shared" si="210"/>
        <v>17.645776286049514</v>
      </c>
      <c r="G80" s="1858">
        <f t="shared" si="210"/>
        <v>7.6713758087764425</v>
      </c>
      <c r="H80" s="1858">
        <f t="shared" si="210"/>
        <v>11.566101794723245</v>
      </c>
      <c r="I80" s="1858">
        <f t="shared" si="210"/>
        <v>6.1524320975785596</v>
      </c>
      <c r="J80" s="1858">
        <f t="shared" si="210"/>
        <v>44.29551593091707</v>
      </c>
      <c r="K80" s="1858">
        <f t="shared" si="210"/>
        <v>12.66879808195516</v>
      </c>
      <c r="L80" s="1858">
        <f t="shared" si="210"/>
        <v>100</v>
      </c>
      <c r="O80" s="1762">
        <f t="shared" si="211"/>
        <v>36.883253889549202</v>
      </c>
      <c r="P80" s="1762">
        <f t="shared" si="212"/>
        <v>50.447948028495631</v>
      </c>
      <c r="Q80" s="1762">
        <f t="shared" si="213"/>
        <v>12.66879808195516</v>
      </c>
      <c r="S80" s="1860" t="s">
        <v>1404</v>
      </c>
      <c r="T80" s="2210">
        <v>45362</v>
      </c>
      <c r="U80" s="2210">
        <v>18983</v>
      </c>
      <c r="V80" s="2211">
        <v>5579</v>
      </c>
      <c r="W80" s="2210">
        <v>4814</v>
      </c>
      <c r="X80" s="2212">
        <v>17392</v>
      </c>
      <c r="Y80" s="2212">
        <v>14371</v>
      </c>
      <c r="Z80" s="2212">
        <v>4646</v>
      </c>
      <c r="AA80" s="2210">
        <v>10506</v>
      </c>
      <c r="AB80" s="2212">
        <v>7546</v>
      </c>
      <c r="AC80" s="2212">
        <v>6328</v>
      </c>
      <c r="AM80" s="3132"/>
      <c r="AN80" s="2970" t="s">
        <v>1043</v>
      </c>
      <c r="AO80" s="2273">
        <v>170.0506864286522</v>
      </c>
      <c r="AP80" s="2274">
        <v>13035.838483474228</v>
      </c>
      <c r="AQ80" s="2274">
        <v>10355.582036916347</v>
      </c>
      <c r="AR80" s="2274">
        <v>2680.2564465578853</v>
      </c>
      <c r="AS80" s="2274">
        <v>8723.5711893285115</v>
      </c>
      <c r="AT80" s="2274">
        <v>1353.3224410141177</v>
      </c>
      <c r="AU80" s="2274">
        <v>1062.6222095638964</v>
      </c>
      <c r="AV80" s="2274">
        <v>290.70023145022151</v>
      </c>
      <c r="AW80" s="2274">
        <v>5476.2292638223626</v>
      </c>
      <c r="AX80" s="2274">
        <v>241.15190705618397</v>
      </c>
      <c r="AY80" s="2274">
        <v>235.45959936387626</v>
      </c>
      <c r="AZ80" s="2274">
        <v>5.6923076923076925</v>
      </c>
      <c r="BA80" s="2274">
        <v>1154.8822974669874</v>
      </c>
      <c r="BB80" s="2274">
        <v>1113.3117020441152</v>
      </c>
      <c r="BC80" s="2274">
        <v>41.57059542287206</v>
      </c>
      <c r="BD80" s="2274">
        <v>4080.1950592991902</v>
      </c>
      <c r="BE80" s="2274">
        <v>3488.5977636050402</v>
      </c>
      <c r="BF80" s="2274">
        <v>591.5972956941506</v>
      </c>
      <c r="BG80" s="2274">
        <v>1894.0194844920311</v>
      </c>
      <c r="BH80" s="2274">
        <v>394.09328163312108</v>
      </c>
      <c r="BI80" s="2274">
        <v>1499.9262028589103</v>
      </c>
      <c r="BJ80" s="2274">
        <v>4312.2672941457204</v>
      </c>
      <c r="BK80" s="2274">
        <v>729.11685661358763</v>
      </c>
      <c r="BL80" s="2274">
        <v>648.26738014823411</v>
      </c>
      <c r="BM80" s="2274">
        <v>80.849476465353618</v>
      </c>
      <c r="BN80" s="2274">
        <v>3583.1504375321329</v>
      </c>
      <c r="BO80" s="2274">
        <v>1753.8676124463348</v>
      </c>
      <c r="BP80" s="2274">
        <v>1713.7609044279068</v>
      </c>
      <c r="BQ80" s="2274">
        <v>40.106708018428108</v>
      </c>
      <c r="BR80" s="2274">
        <v>1829.2828250857976</v>
      </c>
      <c r="BS80" s="2274">
        <v>1699.4691961301573</v>
      </c>
      <c r="BT80" s="2274">
        <v>129.8136289556403</v>
      </c>
      <c r="BU80" s="2274">
        <v>0</v>
      </c>
      <c r="BV80" s="2274">
        <v>0</v>
      </c>
      <c r="BW80" s="2274">
        <v>0</v>
      </c>
      <c r="BX80" s="2274">
        <v>59270.166544893938</v>
      </c>
      <c r="BY80" s="2275">
        <v>97374.980469459711</v>
      </c>
    </row>
    <row r="81" spans="2:77" ht="20.25" customHeight="1" thickTop="1" thickBot="1">
      <c r="B81" s="1030"/>
      <c r="C81" s="1030"/>
      <c r="D81" s="1030"/>
      <c r="E81" s="1857" t="s">
        <v>1318</v>
      </c>
      <c r="F81" s="1858">
        <f t="shared" si="210"/>
        <v>15.510518214468958</v>
      </c>
      <c r="G81" s="1858">
        <f t="shared" si="210"/>
        <v>33.227296049256026</v>
      </c>
      <c r="H81" s="1858">
        <f t="shared" si="210"/>
        <v>16.439199589533093</v>
      </c>
      <c r="I81" s="1858">
        <f t="shared" si="210"/>
        <v>9.5177013853258075</v>
      </c>
      <c r="J81" s="1858">
        <f t="shared" si="210"/>
        <v>25.305284761416107</v>
      </c>
      <c r="K81" s="1858">
        <f t="shared" si="210"/>
        <v>0</v>
      </c>
      <c r="L81" s="1858">
        <f t="shared" si="210"/>
        <v>100</v>
      </c>
      <c r="O81" s="1762">
        <f t="shared" si="211"/>
        <v>65.177013853258075</v>
      </c>
      <c r="P81" s="1762">
        <f t="shared" si="212"/>
        <v>34.822986146741911</v>
      </c>
      <c r="Q81" s="1762">
        <f t="shared" si="213"/>
        <v>0</v>
      </c>
      <c r="S81" s="1860" t="s">
        <v>1419</v>
      </c>
      <c r="T81" s="2210">
        <v>58695</v>
      </c>
      <c r="U81" s="2210">
        <v>15843</v>
      </c>
      <c r="V81" s="2211">
        <v>6078</v>
      </c>
      <c r="W81" s="2210">
        <v>3729</v>
      </c>
      <c r="X81" s="2212">
        <v>20186</v>
      </c>
      <c r="Y81" s="2212">
        <v>10427</v>
      </c>
      <c r="Z81" s="2212">
        <v>7892</v>
      </c>
      <c r="AA81" s="2210">
        <v>6649</v>
      </c>
      <c r="AB81" s="2212">
        <v>9779</v>
      </c>
      <c r="AC81" s="2212">
        <v>4465</v>
      </c>
      <c r="AM81" s="3132"/>
      <c r="AN81" s="2970" t="s">
        <v>1044</v>
      </c>
      <c r="AO81" s="2273">
        <v>139.05205215809997</v>
      </c>
      <c r="AP81" s="2274">
        <v>18290.692830967873</v>
      </c>
      <c r="AQ81" s="2274">
        <v>14557.392500276563</v>
      </c>
      <c r="AR81" s="2274">
        <v>3733.3003306913088</v>
      </c>
      <c r="AS81" s="2274">
        <v>13928.243589665639</v>
      </c>
      <c r="AT81" s="2274">
        <v>1788.2964150818752</v>
      </c>
      <c r="AU81" s="2274">
        <v>1477.1514727322722</v>
      </c>
      <c r="AV81" s="2274">
        <v>311.14494234960335</v>
      </c>
      <c r="AW81" s="2274">
        <v>9410.215742560129</v>
      </c>
      <c r="AX81" s="2274">
        <v>276.67492569520789</v>
      </c>
      <c r="AY81" s="2274">
        <v>256.33877704655924</v>
      </c>
      <c r="AZ81" s="2274">
        <v>20.336148648648649</v>
      </c>
      <c r="BA81" s="2274">
        <v>1646.2700811494242</v>
      </c>
      <c r="BB81" s="2274">
        <v>1628.1492020285395</v>
      </c>
      <c r="BC81" s="2274">
        <v>18.120879120884517</v>
      </c>
      <c r="BD81" s="2274">
        <v>7487.2707357154977</v>
      </c>
      <c r="BE81" s="2274">
        <v>6238.1785122945703</v>
      </c>
      <c r="BF81" s="2274">
        <v>1249.0922234209268</v>
      </c>
      <c r="BG81" s="2274">
        <v>2729.7314320236351</v>
      </c>
      <c r="BH81" s="2274">
        <v>758.58428322798363</v>
      </c>
      <c r="BI81" s="2274">
        <v>1971.1471487956514</v>
      </c>
      <c r="BJ81" s="2274">
        <v>4362.4492413022344</v>
      </c>
      <c r="BK81" s="2274">
        <v>328.50311850311851</v>
      </c>
      <c r="BL81" s="2274">
        <v>269.53430353430349</v>
      </c>
      <c r="BM81" s="2274">
        <v>58.968814968814968</v>
      </c>
      <c r="BN81" s="2274">
        <v>4033.9461227991155</v>
      </c>
      <c r="BO81" s="2274">
        <v>561.67775467775471</v>
      </c>
      <c r="BP81" s="2274">
        <v>520.90852390852388</v>
      </c>
      <c r="BQ81" s="2274">
        <v>40.769230769230774</v>
      </c>
      <c r="BR81" s="2274">
        <v>3472.2683681213607</v>
      </c>
      <c r="BS81" s="2274">
        <v>3408.5474255038125</v>
      </c>
      <c r="BT81" s="2274">
        <v>63.720942617548317</v>
      </c>
      <c r="BU81" s="2274">
        <v>0</v>
      </c>
      <c r="BV81" s="2274">
        <v>0</v>
      </c>
      <c r="BW81" s="2274">
        <v>0</v>
      </c>
      <c r="BX81" s="2274">
        <v>218418.90154155286</v>
      </c>
      <c r="BY81" s="2275">
        <v>200177.24528424331</v>
      </c>
    </row>
    <row r="82" spans="2:77" ht="24" customHeight="1" thickTop="1" thickBot="1">
      <c r="B82" s="1030"/>
      <c r="C82" s="1030"/>
      <c r="D82" s="1030"/>
      <c r="E82" s="1854"/>
      <c r="F82" s="1854"/>
      <c r="G82" s="1854"/>
      <c r="H82" s="1854"/>
      <c r="I82" s="1854"/>
      <c r="J82" s="1854"/>
      <c r="K82" s="1854"/>
      <c r="L82" s="1854"/>
      <c r="S82" s="1860" t="s">
        <v>3727</v>
      </c>
      <c r="T82" s="2210">
        <v>66828</v>
      </c>
      <c r="U82" s="2210">
        <v>22607</v>
      </c>
      <c r="V82" s="2211">
        <v>6676</v>
      </c>
      <c r="W82" s="2210">
        <v>2942</v>
      </c>
      <c r="X82" s="2212">
        <v>20914</v>
      </c>
      <c r="Y82" s="2212">
        <v>10892</v>
      </c>
      <c r="Z82" s="2212">
        <v>7333</v>
      </c>
      <c r="AA82" s="2210">
        <v>7318</v>
      </c>
      <c r="AB82" s="2212">
        <v>10687</v>
      </c>
      <c r="AC82" s="2212">
        <v>5510</v>
      </c>
      <c r="AM82" s="3132"/>
      <c r="AN82" s="2970" t="s">
        <v>1045</v>
      </c>
      <c r="AO82" s="2273">
        <v>27.280542986415849</v>
      </c>
      <c r="AP82" s="2274">
        <v>17571.59728506437</v>
      </c>
      <c r="AQ82" s="2274">
        <v>12696.651583708053</v>
      </c>
      <c r="AR82" s="2274">
        <v>4874.9457013563178</v>
      </c>
      <c r="AS82" s="2274">
        <v>11720.914027146198</v>
      </c>
      <c r="AT82" s="2274">
        <v>1572.8733031671077</v>
      </c>
      <c r="AU82" s="2274">
        <v>1140.0180995473024</v>
      </c>
      <c r="AV82" s="2274">
        <v>432.85520361980508</v>
      </c>
      <c r="AW82" s="2274">
        <v>8431.0814479617329</v>
      </c>
      <c r="AX82" s="2274">
        <v>234.52488687774263</v>
      </c>
      <c r="AY82" s="2274">
        <v>221.52488687774263</v>
      </c>
      <c r="AZ82" s="2274">
        <v>13</v>
      </c>
      <c r="BA82" s="2274">
        <v>698.22624434370164</v>
      </c>
      <c r="BB82" s="2274">
        <v>649.63800904959339</v>
      </c>
      <c r="BC82" s="2274">
        <v>48.588235294108159</v>
      </c>
      <c r="BD82" s="2274">
        <v>7498.3303167402873</v>
      </c>
      <c r="BE82" s="2274">
        <v>5848.6199095008387</v>
      </c>
      <c r="BF82" s="2274">
        <v>1649.7104072394488</v>
      </c>
      <c r="BG82" s="2274">
        <v>1716.9592760173593</v>
      </c>
      <c r="BH82" s="2274">
        <v>561.04977375548526</v>
      </c>
      <c r="BI82" s="2274">
        <v>1155.909502261874</v>
      </c>
      <c r="BJ82" s="2274">
        <v>5850.6832579181719</v>
      </c>
      <c r="BK82" s="2274">
        <v>413.88235294092021</v>
      </c>
      <c r="BL82" s="2274">
        <v>322.17647058805494</v>
      </c>
      <c r="BM82" s="2274">
        <v>91.705882352865245</v>
      </c>
      <c r="BN82" s="2274">
        <v>5436.8009049772518</v>
      </c>
      <c r="BO82" s="2274">
        <v>1065.0769230769231</v>
      </c>
      <c r="BP82" s="2274">
        <v>989.07692307692309</v>
      </c>
      <c r="BQ82" s="2274">
        <v>76</v>
      </c>
      <c r="BR82" s="2274">
        <v>4371.7239819003289</v>
      </c>
      <c r="BS82" s="2274">
        <v>2964.5475113121124</v>
      </c>
      <c r="BT82" s="2274">
        <v>1407.1764705882163</v>
      </c>
      <c r="BU82" s="2274">
        <v>0</v>
      </c>
      <c r="BV82" s="2274">
        <v>0</v>
      </c>
      <c r="BW82" s="2274">
        <v>0</v>
      </c>
      <c r="BX82" s="2274">
        <v>137082.98334841573</v>
      </c>
      <c r="BY82" s="2275">
        <v>120687.06334841573</v>
      </c>
    </row>
    <row r="83" spans="2:77" ht="24" customHeight="1" thickTop="1" thickBot="1">
      <c r="B83" s="1030"/>
      <c r="C83" s="1030"/>
      <c r="D83" s="1030"/>
      <c r="S83" s="1861" t="s">
        <v>3981</v>
      </c>
      <c r="T83" s="2210">
        <f>H38</f>
        <v>63136.067560528973</v>
      </c>
      <c r="U83" s="2210">
        <f>Y38</f>
        <v>25693.487366163245</v>
      </c>
      <c r="V83" s="2211">
        <f>H39</f>
        <v>7066.8661231304823</v>
      </c>
      <c r="W83" s="2210">
        <f>Y39</f>
        <v>4424.2101118575383</v>
      </c>
      <c r="X83" s="2212">
        <f>H40</f>
        <v>23266.950185127305</v>
      </c>
      <c r="Y83" s="2212">
        <f>Y40</f>
        <v>14890.267918284964</v>
      </c>
      <c r="Z83" s="2212">
        <f>H41</f>
        <v>7451.4089029026773</v>
      </c>
      <c r="AA83" s="2210">
        <f>Y41</f>
        <v>10191.841809792624</v>
      </c>
      <c r="AB83" s="2212">
        <f>H42</f>
        <v>12703</v>
      </c>
      <c r="AC83" s="2212">
        <f>Y42</f>
        <v>6787</v>
      </c>
      <c r="AM83" s="3132" t="s">
        <v>96</v>
      </c>
      <c r="AN83" s="2970" t="s">
        <v>1036</v>
      </c>
      <c r="AO83" s="2273">
        <v>5656.3620919160521</v>
      </c>
      <c r="AP83" s="2274">
        <v>14576.408862000575</v>
      </c>
      <c r="AQ83" s="2274">
        <v>11540.666585964798</v>
      </c>
      <c r="AR83" s="2274">
        <v>3035.7422760357772</v>
      </c>
      <c r="AS83" s="2274">
        <v>8874.3027606457399</v>
      </c>
      <c r="AT83" s="2274">
        <v>3443.8415967480064</v>
      </c>
      <c r="AU83" s="2274">
        <v>2782.5456751985002</v>
      </c>
      <c r="AV83" s="2274">
        <v>661.2959215495074</v>
      </c>
      <c r="AW83" s="2274">
        <v>3537.4773710517029</v>
      </c>
      <c r="AX83" s="2274">
        <v>1320.7584747604517</v>
      </c>
      <c r="AY83" s="2274">
        <v>1157.6757815623994</v>
      </c>
      <c r="AZ83" s="2274">
        <v>163.08269319805225</v>
      </c>
      <c r="BA83" s="2274">
        <v>1393.7434688179949</v>
      </c>
      <c r="BB83" s="2274">
        <v>1361.2670542914311</v>
      </c>
      <c r="BC83" s="2274">
        <v>32.476414526563865</v>
      </c>
      <c r="BD83" s="2274">
        <v>822.97542747325633</v>
      </c>
      <c r="BE83" s="2274">
        <v>751.25943462939313</v>
      </c>
      <c r="BF83" s="2274">
        <v>71.715992843863162</v>
      </c>
      <c r="BG83" s="2274">
        <v>1892.9837928460313</v>
      </c>
      <c r="BH83" s="2274">
        <v>251.00074328690795</v>
      </c>
      <c r="BI83" s="2274">
        <v>1641.9830495591227</v>
      </c>
      <c r="BJ83" s="2274">
        <v>4087.8460539420398</v>
      </c>
      <c r="BK83" s="2274">
        <v>687.35107678600025</v>
      </c>
      <c r="BL83" s="2274">
        <v>651.96141885180509</v>
      </c>
      <c r="BM83" s="2274">
        <v>35.389657934195071</v>
      </c>
      <c r="BN83" s="2274">
        <v>3400.4949771560396</v>
      </c>
      <c r="BO83" s="2274">
        <v>1489.2574935357147</v>
      </c>
      <c r="BP83" s="2274">
        <v>1471.1226022331475</v>
      </c>
      <c r="BQ83" s="2274">
        <v>18.134891302567233</v>
      </c>
      <c r="BR83" s="2274">
        <v>1911.2374836203239</v>
      </c>
      <c r="BS83" s="2274">
        <v>1731.3595065133802</v>
      </c>
      <c r="BT83" s="2274">
        <v>179.87797710694377</v>
      </c>
      <c r="BU83" s="2274">
        <v>1614.2600474128049</v>
      </c>
      <c r="BV83" s="2274">
        <v>1382.4743693978412</v>
      </c>
      <c r="BW83" s="2274">
        <v>231.78567801496334</v>
      </c>
      <c r="BX83" s="2274">
        <v>247880.30931323237</v>
      </c>
      <c r="BY83" s="2275">
        <v>325400.6477394203</v>
      </c>
    </row>
    <row r="84" spans="2:77" ht="20.25" customHeight="1" thickTop="1">
      <c r="B84" s="1030"/>
      <c r="C84" s="1030"/>
      <c r="D84" s="1030"/>
      <c r="T84" s="1823"/>
      <c r="V84" s="1823"/>
      <c r="X84" s="1823"/>
      <c r="Z84" s="1823"/>
      <c r="AB84" s="1823"/>
      <c r="AM84" s="3132"/>
      <c r="AN84" s="2970" t="s">
        <v>1037</v>
      </c>
      <c r="AO84" s="2273">
        <v>1865.2393106138684</v>
      </c>
      <c r="AP84" s="2274">
        <v>8473.2200915920657</v>
      </c>
      <c r="AQ84" s="2274">
        <v>6621.0146736573561</v>
      </c>
      <c r="AR84" s="2274">
        <v>1852.2054179347083</v>
      </c>
      <c r="AS84" s="2274">
        <v>4978.1503135693811</v>
      </c>
      <c r="AT84" s="2274">
        <v>1687.1601458850698</v>
      </c>
      <c r="AU84" s="2274">
        <v>1273.4973587908314</v>
      </c>
      <c r="AV84" s="2274">
        <v>413.66278709423784</v>
      </c>
      <c r="AW84" s="2274">
        <v>2053.1978713050121</v>
      </c>
      <c r="AX84" s="2274">
        <v>743.88066582920646</v>
      </c>
      <c r="AY84" s="2274">
        <v>669.33640315798209</v>
      </c>
      <c r="AZ84" s="2274">
        <v>74.544262671224388</v>
      </c>
      <c r="BA84" s="2274">
        <v>741.32869632174118</v>
      </c>
      <c r="BB84" s="2274">
        <v>737.26486653449933</v>
      </c>
      <c r="BC84" s="2274">
        <v>4.0638297872418176</v>
      </c>
      <c r="BD84" s="2274">
        <v>567.98850915406513</v>
      </c>
      <c r="BE84" s="2274">
        <v>508.2653155456498</v>
      </c>
      <c r="BF84" s="2274">
        <v>59.723193608415329</v>
      </c>
      <c r="BG84" s="2274">
        <v>1237.792296379301</v>
      </c>
      <c r="BH84" s="2274">
        <v>238.49388098739863</v>
      </c>
      <c r="BI84" s="2274">
        <v>999.29841539190272</v>
      </c>
      <c r="BJ84" s="2274">
        <v>3121.3743044250537</v>
      </c>
      <c r="BK84" s="2274">
        <v>361.11208251026881</v>
      </c>
      <c r="BL84" s="2274">
        <v>321.4328295268931</v>
      </c>
      <c r="BM84" s="2274">
        <v>39.679252983375747</v>
      </c>
      <c r="BN84" s="2274">
        <v>2760.2622219147843</v>
      </c>
      <c r="BO84" s="2274">
        <v>1429.3821782826074</v>
      </c>
      <c r="BP84" s="2274">
        <v>1361.8168761384302</v>
      </c>
      <c r="BQ84" s="2274">
        <v>67.56530214417694</v>
      </c>
      <c r="BR84" s="2274">
        <v>1330.8800436321774</v>
      </c>
      <c r="BS84" s="2274">
        <v>1212.7456097830736</v>
      </c>
      <c r="BT84" s="2274">
        <v>118.13443384910384</v>
      </c>
      <c r="BU84" s="2274">
        <v>373.69547359762987</v>
      </c>
      <c r="BV84" s="2274">
        <v>298.16153319260013</v>
      </c>
      <c r="BW84" s="2274">
        <v>75.533940405029767</v>
      </c>
      <c r="BX84" s="2274">
        <v>105272.81184860739</v>
      </c>
      <c r="BY84" s="2275">
        <v>142227.79910559001</v>
      </c>
    </row>
    <row r="85" spans="2:77" ht="20.25" customHeight="1">
      <c r="B85" s="1030"/>
      <c r="C85" s="1030"/>
      <c r="D85" s="1030"/>
      <c r="T85" s="1823"/>
      <c r="V85" s="1823"/>
      <c r="X85" s="1823"/>
      <c r="Z85" s="1823"/>
      <c r="AB85" s="1823"/>
      <c r="AM85" s="3132"/>
      <c r="AN85" s="2970" t="s">
        <v>1038</v>
      </c>
      <c r="AO85" s="2273">
        <v>3021.7690457832905</v>
      </c>
      <c r="AP85" s="2274">
        <v>17710.709887357847</v>
      </c>
      <c r="AQ85" s="2274">
        <v>13605.846288984512</v>
      </c>
      <c r="AR85" s="2274">
        <v>4104.8635983733247</v>
      </c>
      <c r="AS85" s="2274">
        <v>9886.4354065974603</v>
      </c>
      <c r="AT85" s="2274">
        <v>2813.5821789290321</v>
      </c>
      <c r="AU85" s="2274">
        <v>2074.3184238211998</v>
      </c>
      <c r="AV85" s="2274">
        <v>739.26375510783089</v>
      </c>
      <c r="AW85" s="2274">
        <v>3930.1244255063048</v>
      </c>
      <c r="AX85" s="2274">
        <v>1103.2936530155596</v>
      </c>
      <c r="AY85" s="2274">
        <v>1075.8267645470362</v>
      </c>
      <c r="AZ85" s="2274">
        <v>27.466888468523319</v>
      </c>
      <c r="BA85" s="2274">
        <v>1448.4808379898982</v>
      </c>
      <c r="BB85" s="2274">
        <v>1378.421614925363</v>
      </c>
      <c r="BC85" s="2274">
        <v>70.059223064535502</v>
      </c>
      <c r="BD85" s="2274">
        <v>1378.3499345008461</v>
      </c>
      <c r="BE85" s="2274">
        <v>1261.7698188694849</v>
      </c>
      <c r="BF85" s="2274">
        <v>116.5801156313611</v>
      </c>
      <c r="BG85" s="2274">
        <v>3142.7288021621307</v>
      </c>
      <c r="BH85" s="2274">
        <v>449.46321441014987</v>
      </c>
      <c r="BI85" s="2274">
        <v>2693.2655877519819</v>
      </c>
      <c r="BJ85" s="2274">
        <v>7498.6866578032032</v>
      </c>
      <c r="BK85" s="2274">
        <v>958.33883659228809</v>
      </c>
      <c r="BL85" s="2274">
        <v>854.71831251169817</v>
      </c>
      <c r="BM85" s="2274">
        <v>103.62052408059009</v>
      </c>
      <c r="BN85" s="2274">
        <v>6540.3478212109148</v>
      </c>
      <c r="BO85" s="2274">
        <v>2671.4433239980867</v>
      </c>
      <c r="BP85" s="2274">
        <v>2601.5051868226556</v>
      </c>
      <c r="BQ85" s="2274">
        <v>69.938137175431137</v>
      </c>
      <c r="BR85" s="2274">
        <v>3868.9044972128295</v>
      </c>
      <c r="BS85" s="2274">
        <v>3639.1921007770734</v>
      </c>
      <c r="BT85" s="2274">
        <v>229.71239643575586</v>
      </c>
      <c r="BU85" s="2274">
        <v>325.58782295717396</v>
      </c>
      <c r="BV85" s="2274">
        <v>270.63085229985904</v>
      </c>
      <c r="BW85" s="2274">
        <v>54.956970657314983</v>
      </c>
      <c r="BX85" s="2274">
        <v>194615.09254424428</v>
      </c>
      <c r="BY85" s="2275">
        <v>253189.91522969154</v>
      </c>
    </row>
    <row r="86" spans="2:77" ht="20.25" customHeight="1">
      <c r="B86" s="1030"/>
      <c r="C86" s="1030"/>
      <c r="D86" s="1030"/>
      <c r="T86" s="1823"/>
      <c r="V86" s="1823"/>
      <c r="X86" s="1823"/>
      <c r="Z86" s="1823"/>
      <c r="AB86" s="1823"/>
      <c r="AM86" s="3132"/>
      <c r="AN86" s="2970" t="s">
        <v>1039</v>
      </c>
      <c r="AO86" s="2273">
        <v>2845.6625974049871</v>
      </c>
      <c r="AP86" s="2274">
        <v>25454.122684942919</v>
      </c>
      <c r="AQ86" s="2274">
        <v>19207.777396905662</v>
      </c>
      <c r="AR86" s="2274">
        <v>6246.3452880372588</v>
      </c>
      <c r="AS86" s="2274">
        <v>14155.995278787781</v>
      </c>
      <c r="AT86" s="2274">
        <v>3545.4493659882555</v>
      </c>
      <c r="AU86" s="2274">
        <v>2642.6115864260205</v>
      </c>
      <c r="AV86" s="2274">
        <v>902.8377795622331</v>
      </c>
      <c r="AW86" s="2274">
        <v>6428.8775989241149</v>
      </c>
      <c r="AX86" s="2274">
        <v>1894.9200006051135</v>
      </c>
      <c r="AY86" s="2274">
        <v>1715.8852104406396</v>
      </c>
      <c r="AZ86" s="2274">
        <v>179.03479016447372</v>
      </c>
      <c r="BA86" s="2274">
        <v>2486.377847722506</v>
      </c>
      <c r="BB86" s="2274">
        <v>2403.8377897821674</v>
      </c>
      <c r="BC86" s="2274">
        <v>82.540057940339139</v>
      </c>
      <c r="BD86" s="2274">
        <v>2047.5797505964917</v>
      </c>
      <c r="BE86" s="2274">
        <v>1753.5670535265217</v>
      </c>
      <c r="BF86" s="2274">
        <v>294.01269706997022</v>
      </c>
      <c r="BG86" s="2274">
        <v>4181.6683138754042</v>
      </c>
      <c r="BH86" s="2274">
        <v>555.00659933408326</v>
      </c>
      <c r="BI86" s="2274">
        <v>3626.6617145413188</v>
      </c>
      <c r="BJ86" s="2274">
        <v>11102.165128795668</v>
      </c>
      <c r="BK86" s="2274">
        <v>1106.2216171136406</v>
      </c>
      <c r="BL86" s="2274">
        <v>904.44054802587732</v>
      </c>
      <c r="BM86" s="2274">
        <v>201.78106908776337</v>
      </c>
      <c r="BN86" s="2274">
        <v>9995.9435116820296</v>
      </c>
      <c r="BO86" s="2274">
        <v>3793.1252754930865</v>
      </c>
      <c r="BP86" s="2274">
        <v>3507.4004965615013</v>
      </c>
      <c r="BQ86" s="2274">
        <v>285.72477893158589</v>
      </c>
      <c r="BR86" s="2274">
        <v>6202.8182361889394</v>
      </c>
      <c r="BS86" s="2274">
        <v>5601.5464831578047</v>
      </c>
      <c r="BT86" s="2274">
        <v>601.27175303113347</v>
      </c>
      <c r="BU86" s="2274">
        <v>195.96227735948867</v>
      </c>
      <c r="BV86" s="2274">
        <v>123.48162965105006</v>
      </c>
      <c r="BW86" s="2274">
        <v>72.480647708438639</v>
      </c>
      <c r="BX86" s="2274">
        <v>294246.71254473669</v>
      </c>
      <c r="BY86" s="2275">
        <v>366777.8915812113</v>
      </c>
    </row>
    <row r="87" spans="2:77" ht="20.25" customHeight="1">
      <c r="B87" s="1030"/>
      <c r="C87" s="1030"/>
      <c r="D87" s="1030"/>
      <c r="T87" s="1823"/>
      <c r="V87" s="1823"/>
      <c r="X87" s="1823"/>
      <c r="Z87" s="1823"/>
      <c r="AB87" s="1823"/>
      <c r="AM87" s="3132"/>
      <c r="AN87" s="2970" t="s">
        <v>1040</v>
      </c>
      <c r="AO87" s="2273">
        <v>1426.7920558758028</v>
      </c>
      <c r="AP87" s="2274">
        <v>19427.726094488466</v>
      </c>
      <c r="AQ87" s="2274">
        <v>14905.759534714603</v>
      </c>
      <c r="AR87" s="2274">
        <v>4521.9665597738604</v>
      </c>
      <c r="AS87" s="2274">
        <v>11970.278430658364</v>
      </c>
      <c r="AT87" s="2274">
        <v>2490.8899194678143</v>
      </c>
      <c r="AU87" s="2274">
        <v>1887.5933235456953</v>
      </c>
      <c r="AV87" s="2274">
        <v>603.29659592212045</v>
      </c>
      <c r="AW87" s="2274">
        <v>6444.6511376484523</v>
      </c>
      <c r="AX87" s="2274">
        <v>1349.2961098849339</v>
      </c>
      <c r="AY87" s="2274">
        <v>1242.5366851604522</v>
      </c>
      <c r="AZ87" s="2274">
        <v>106.75942472448148</v>
      </c>
      <c r="BA87" s="2274">
        <v>2353.4649149842598</v>
      </c>
      <c r="BB87" s="2274">
        <v>2257.1621527736547</v>
      </c>
      <c r="BC87" s="2274">
        <v>96.302762210604669</v>
      </c>
      <c r="BD87" s="2274">
        <v>2741.8901127792642</v>
      </c>
      <c r="BE87" s="2274">
        <v>2301.8357631819267</v>
      </c>
      <c r="BF87" s="2274">
        <v>440.05434959733606</v>
      </c>
      <c r="BG87" s="2274">
        <v>3034.7373735420906</v>
      </c>
      <c r="BH87" s="2274">
        <v>446.39043541261759</v>
      </c>
      <c r="BI87" s="2274">
        <v>2588.346938129474</v>
      </c>
      <c r="BJ87" s="2274">
        <v>7407.5154682105431</v>
      </c>
      <c r="BK87" s="2274">
        <v>537.5363964486238</v>
      </c>
      <c r="BL87" s="2274">
        <v>432.48122773116751</v>
      </c>
      <c r="BM87" s="2274">
        <v>105.05516871745627</v>
      </c>
      <c r="BN87" s="2274">
        <v>6869.9790717619171</v>
      </c>
      <c r="BO87" s="2274">
        <v>2157.6762466814225</v>
      </c>
      <c r="BP87" s="2274">
        <v>2083.8202129117917</v>
      </c>
      <c r="BQ87" s="2274">
        <v>73.856033769630244</v>
      </c>
      <c r="BR87" s="2274">
        <v>4712.3028250805019</v>
      </c>
      <c r="BS87" s="2274">
        <v>4204.0075383777394</v>
      </c>
      <c r="BT87" s="2274">
        <v>508.29528670275846</v>
      </c>
      <c r="BU87" s="2274">
        <v>49.932195619560311</v>
      </c>
      <c r="BV87" s="2274">
        <v>49.932195619560311</v>
      </c>
      <c r="BW87" s="2274">
        <v>0</v>
      </c>
      <c r="BX87" s="2274">
        <v>202802.44548118705</v>
      </c>
      <c r="BY87" s="2275">
        <v>254717.28876424447</v>
      </c>
    </row>
    <row r="88" spans="2:77" ht="20.25" customHeight="1">
      <c r="B88" s="1030"/>
      <c r="C88" s="1030"/>
      <c r="D88" s="1030"/>
      <c r="T88" s="1823"/>
      <c r="U88" s="2213"/>
      <c r="V88" s="1823"/>
      <c r="W88" s="2213"/>
      <c r="X88" s="1823"/>
      <c r="Y88" s="2213"/>
      <c r="Z88" s="1823"/>
      <c r="AA88" s="2213"/>
      <c r="AB88" s="1823"/>
      <c r="AC88" s="2213"/>
      <c r="AM88" s="3132"/>
      <c r="AN88" s="2970" t="s">
        <v>1041</v>
      </c>
      <c r="AO88" s="2273">
        <v>1313.2048448229257</v>
      </c>
      <c r="AP88" s="2274">
        <v>33088.945619656057</v>
      </c>
      <c r="AQ88" s="2274">
        <v>25234.046307214096</v>
      </c>
      <c r="AR88" s="2274">
        <v>7854.8993124419339</v>
      </c>
      <c r="AS88" s="2274">
        <v>21841.54758245196</v>
      </c>
      <c r="AT88" s="2274">
        <v>4842.901852923329</v>
      </c>
      <c r="AU88" s="2274">
        <v>3544.1078634834143</v>
      </c>
      <c r="AV88" s="2274">
        <v>1298.7939894399176</v>
      </c>
      <c r="AW88" s="2274">
        <v>11404.113515307281</v>
      </c>
      <c r="AX88" s="2274">
        <v>1390.1526477046257</v>
      </c>
      <c r="AY88" s="2274">
        <v>1285.958374079396</v>
      </c>
      <c r="AZ88" s="2274">
        <v>104.19427362522924</v>
      </c>
      <c r="BA88" s="2274">
        <v>3601.3992452479888</v>
      </c>
      <c r="BB88" s="2274">
        <v>3444.6815072351997</v>
      </c>
      <c r="BC88" s="2274">
        <v>156.71773801278985</v>
      </c>
      <c r="BD88" s="2274">
        <v>6412.5616223546604</v>
      </c>
      <c r="BE88" s="2274">
        <v>5342.7949033457126</v>
      </c>
      <c r="BF88" s="2274">
        <v>1069.7667190089498</v>
      </c>
      <c r="BG88" s="2274">
        <v>5594.5322142213599</v>
      </c>
      <c r="BH88" s="2274">
        <v>1368.9378457251173</v>
      </c>
      <c r="BI88" s="2274">
        <v>4225.5943684962413</v>
      </c>
      <c r="BJ88" s="2274">
        <v>11247.39803720407</v>
      </c>
      <c r="BK88" s="2274">
        <v>1912.5394101765733</v>
      </c>
      <c r="BL88" s="2274">
        <v>1421.2071664766986</v>
      </c>
      <c r="BM88" s="2274">
        <v>491.33224369987505</v>
      </c>
      <c r="BN88" s="2274">
        <v>9334.8586270274973</v>
      </c>
      <c r="BO88" s="2274">
        <v>3005.010629640889</v>
      </c>
      <c r="BP88" s="2274">
        <v>2849.6200088910323</v>
      </c>
      <c r="BQ88" s="2274">
        <v>155.39062074985668</v>
      </c>
      <c r="BR88" s="2274">
        <v>6329.8479973866079</v>
      </c>
      <c r="BS88" s="2274">
        <v>5976.7386379775353</v>
      </c>
      <c r="BT88" s="2274">
        <v>353.1093594090691</v>
      </c>
      <c r="BU88" s="2274">
        <v>0</v>
      </c>
      <c r="BV88" s="2274">
        <v>0</v>
      </c>
      <c r="BW88" s="2274">
        <v>0</v>
      </c>
      <c r="BX88" s="2274">
        <v>266662.55134700664</v>
      </c>
      <c r="BY88" s="2275">
        <v>357501.21396290988</v>
      </c>
    </row>
    <row r="89" spans="2:77" ht="20.25" customHeight="1">
      <c r="B89" s="1030"/>
      <c r="C89" s="1030"/>
      <c r="D89" s="1030"/>
      <c r="AM89" s="3132"/>
      <c r="AN89" s="2970" t="s">
        <v>1042</v>
      </c>
      <c r="AO89" s="2273">
        <v>277.35390239443331</v>
      </c>
      <c r="AP89" s="2274">
        <v>11380.4307678478</v>
      </c>
      <c r="AQ89" s="2274">
        <v>8730.9469657504887</v>
      </c>
      <c r="AR89" s="2274">
        <v>2649.4838020973093</v>
      </c>
      <c r="AS89" s="2274">
        <v>7523.1072777449326</v>
      </c>
      <c r="AT89" s="2274">
        <v>1132.665057220262</v>
      </c>
      <c r="AU89" s="2274">
        <v>820.31347699045648</v>
      </c>
      <c r="AV89" s="2274">
        <v>312.35158022980568</v>
      </c>
      <c r="AW89" s="2274">
        <v>4716.9625872076194</v>
      </c>
      <c r="AX89" s="2274">
        <v>388.80968437757588</v>
      </c>
      <c r="AY89" s="2274">
        <v>368.52914139116007</v>
      </c>
      <c r="AZ89" s="2274">
        <v>20.280542986415849</v>
      </c>
      <c r="BA89" s="2274">
        <v>1382.2704897286324</v>
      </c>
      <c r="BB89" s="2274">
        <v>1324.9072741080131</v>
      </c>
      <c r="BC89" s="2274">
        <v>57.363215620619307</v>
      </c>
      <c r="BD89" s="2274">
        <v>2945.8824131014112</v>
      </c>
      <c r="BE89" s="2274">
        <v>2480.9972855293231</v>
      </c>
      <c r="BF89" s="2274">
        <v>464.88512757208849</v>
      </c>
      <c r="BG89" s="2274">
        <v>1673.4796333170502</v>
      </c>
      <c r="BH89" s="2274">
        <v>228.08997438618186</v>
      </c>
      <c r="BI89" s="2274">
        <v>1445.3896589308683</v>
      </c>
      <c r="BJ89" s="2274">
        <v>3857.3234901028668</v>
      </c>
      <c r="BK89" s="2274">
        <v>629.71967084872745</v>
      </c>
      <c r="BL89" s="2274">
        <v>541.88293318416675</v>
      </c>
      <c r="BM89" s="2274">
        <v>87.836737664560786</v>
      </c>
      <c r="BN89" s="2274">
        <v>3227.6038192541396</v>
      </c>
      <c r="BO89" s="2274">
        <v>1407.0915497405936</v>
      </c>
      <c r="BP89" s="2274">
        <v>1278.3600170086956</v>
      </c>
      <c r="BQ89" s="2274">
        <v>128.73153273189794</v>
      </c>
      <c r="BR89" s="2274">
        <v>1820.5122695135462</v>
      </c>
      <c r="BS89" s="2274">
        <v>1687.8668631524931</v>
      </c>
      <c r="BT89" s="2274">
        <v>132.64540636105306</v>
      </c>
      <c r="BU89" s="2274">
        <v>0</v>
      </c>
      <c r="BV89" s="2274">
        <v>0</v>
      </c>
      <c r="BW89" s="2274">
        <v>0</v>
      </c>
      <c r="BX89" s="2274">
        <v>93465.022748176882</v>
      </c>
      <c r="BY89" s="2275">
        <v>105876.35631877455</v>
      </c>
    </row>
    <row r="90" spans="2:77" ht="20.25" customHeight="1">
      <c r="B90" s="1030"/>
      <c r="C90" s="1030"/>
      <c r="D90" s="1030"/>
      <c r="AM90" s="3132"/>
      <c r="AN90" s="2970" t="s">
        <v>1043</v>
      </c>
      <c r="AO90" s="2273">
        <v>166.09737423850902</v>
      </c>
      <c r="AP90" s="2274">
        <v>12063.93418596256</v>
      </c>
      <c r="AQ90" s="2274">
        <v>9569.8111752446002</v>
      </c>
      <c r="AR90" s="2274">
        <v>2494.1230107179599</v>
      </c>
      <c r="AS90" s="2274">
        <v>8747.3597645923001</v>
      </c>
      <c r="AT90" s="2274">
        <v>1384.48895729419</v>
      </c>
      <c r="AU90" s="2274">
        <v>1109.2535178622866</v>
      </c>
      <c r="AV90" s="2274">
        <v>275.23543943190367</v>
      </c>
      <c r="AW90" s="2274">
        <v>5544.7145393913843</v>
      </c>
      <c r="AX90" s="2274">
        <v>265.19859486604082</v>
      </c>
      <c r="AY90" s="2274">
        <v>252.665734168471</v>
      </c>
      <c r="AZ90" s="2274">
        <v>12.532860697569827</v>
      </c>
      <c r="BA90" s="2274">
        <v>1181.1543985507308</v>
      </c>
      <c r="BB90" s="2274">
        <v>1135.0530404513588</v>
      </c>
      <c r="BC90" s="2274">
        <v>46.10135809937227</v>
      </c>
      <c r="BD90" s="2274">
        <v>4098.3615459746125</v>
      </c>
      <c r="BE90" s="2274">
        <v>3514.7313021113819</v>
      </c>
      <c r="BF90" s="2274">
        <v>583.63024386323048</v>
      </c>
      <c r="BG90" s="2274">
        <v>1818.156267906726</v>
      </c>
      <c r="BH90" s="2274">
        <v>405.96073925745139</v>
      </c>
      <c r="BI90" s="2274">
        <v>1412.1955286492748</v>
      </c>
      <c r="BJ90" s="2274">
        <v>3316.5744213702606</v>
      </c>
      <c r="BK90" s="2274">
        <v>404.46095705629199</v>
      </c>
      <c r="BL90" s="2274">
        <v>376.55378528120582</v>
      </c>
      <c r="BM90" s="2274">
        <v>27.907171775086155</v>
      </c>
      <c r="BN90" s="2274">
        <v>2912.113464313969</v>
      </c>
      <c r="BO90" s="2274">
        <v>1332.9294526398076</v>
      </c>
      <c r="BP90" s="2274">
        <v>1307.708428381042</v>
      </c>
      <c r="BQ90" s="2274">
        <v>25.221024258765503</v>
      </c>
      <c r="BR90" s="2274">
        <v>1579.1840116741616</v>
      </c>
      <c r="BS90" s="2274">
        <v>1467.8846277314049</v>
      </c>
      <c r="BT90" s="2274">
        <v>111.2993839427568</v>
      </c>
      <c r="BU90" s="2274">
        <v>0</v>
      </c>
      <c r="BV90" s="2274">
        <v>0</v>
      </c>
      <c r="BW90" s="2274">
        <v>0</v>
      </c>
      <c r="BX90" s="2274">
        <v>51456.030027224333</v>
      </c>
      <c r="BY90" s="2275">
        <v>93101.261437417546</v>
      </c>
    </row>
    <row r="91" spans="2:77" ht="20.25" customHeight="1">
      <c r="B91" s="1030"/>
      <c r="C91" s="1030"/>
      <c r="D91" s="1030"/>
      <c r="AM91" s="3132"/>
      <c r="AN91" s="2970" t="s">
        <v>1044</v>
      </c>
      <c r="AO91" s="2273">
        <v>147.23823396422361</v>
      </c>
      <c r="AP91" s="2274">
        <v>18861.442315821791</v>
      </c>
      <c r="AQ91" s="2274">
        <v>15059.610551265325</v>
      </c>
      <c r="AR91" s="2274">
        <v>3801.831764556468</v>
      </c>
      <c r="AS91" s="2274">
        <v>14038.201929495297</v>
      </c>
      <c r="AT91" s="2274">
        <v>1776.1849344464727</v>
      </c>
      <c r="AU91" s="2274">
        <v>1451.032370125957</v>
      </c>
      <c r="AV91" s="2274">
        <v>325.15256432051564</v>
      </c>
      <c r="AW91" s="2274">
        <v>9553.8484311816828</v>
      </c>
      <c r="AX91" s="2274">
        <v>312.99903853581429</v>
      </c>
      <c r="AY91" s="2274">
        <v>283.66288988716565</v>
      </c>
      <c r="AZ91" s="2274">
        <v>29.336148648648649</v>
      </c>
      <c r="BA91" s="2274">
        <v>1766.9035367460824</v>
      </c>
      <c r="BB91" s="2274">
        <v>1745.782657625198</v>
      </c>
      <c r="BC91" s="2274">
        <v>21.120879120884517</v>
      </c>
      <c r="BD91" s="2274">
        <v>7473.9458558997858</v>
      </c>
      <c r="BE91" s="2274">
        <v>6244.1169602953678</v>
      </c>
      <c r="BF91" s="2274">
        <v>1229.8288956044173</v>
      </c>
      <c r="BG91" s="2274">
        <v>2708.168563867142</v>
      </c>
      <c r="BH91" s="2274">
        <v>705.40521253167697</v>
      </c>
      <c r="BI91" s="2274">
        <v>2002.7633513354647</v>
      </c>
      <c r="BJ91" s="2274">
        <v>4823.2403863264954</v>
      </c>
      <c r="BK91" s="2274">
        <v>400.57296757290152</v>
      </c>
      <c r="BL91" s="2274">
        <v>316.43321543314431</v>
      </c>
      <c r="BM91" s="2274">
        <v>84.139752139757206</v>
      </c>
      <c r="BN91" s="2274">
        <v>4422.6674187535946</v>
      </c>
      <c r="BO91" s="2274">
        <v>948.50008128625154</v>
      </c>
      <c r="BP91" s="2274">
        <v>904.73085051702083</v>
      </c>
      <c r="BQ91" s="2274">
        <v>43.769230769230774</v>
      </c>
      <c r="BR91" s="2274">
        <v>3474.1673374673433</v>
      </c>
      <c r="BS91" s="2274">
        <v>3408.4463948497946</v>
      </c>
      <c r="BT91" s="2274">
        <v>65.720942617548317</v>
      </c>
      <c r="BU91" s="2274">
        <v>0</v>
      </c>
      <c r="BV91" s="2274">
        <v>0</v>
      </c>
      <c r="BW91" s="2274">
        <v>0</v>
      </c>
      <c r="BX91" s="2274">
        <v>228385.13700422383</v>
      </c>
      <c r="BY91" s="2275">
        <v>194733.37144242437</v>
      </c>
    </row>
    <row r="92" spans="2:77" ht="20.25" customHeight="1">
      <c r="B92" s="1030"/>
      <c r="C92" s="1030"/>
      <c r="D92" s="1030"/>
      <c r="AM92" s="3132"/>
      <c r="AN92" s="2970" t="s">
        <v>1045</v>
      </c>
      <c r="AO92" s="2273">
        <v>25.280542986415849</v>
      </c>
      <c r="AP92" s="2274">
        <v>17133.59728506437</v>
      </c>
      <c r="AQ92" s="2274">
        <v>12300.651583708053</v>
      </c>
      <c r="AR92" s="2274">
        <v>4832.9457013563178</v>
      </c>
      <c r="AS92" s="2274">
        <v>11608.914027146198</v>
      </c>
      <c r="AT92" s="2274">
        <v>1605.8733031671077</v>
      </c>
      <c r="AU92" s="2274">
        <v>1174.0180995473024</v>
      </c>
      <c r="AV92" s="2274">
        <v>431.85520361980508</v>
      </c>
      <c r="AW92" s="2274">
        <v>8339.0814479617329</v>
      </c>
      <c r="AX92" s="2274">
        <v>208.52488687774263</v>
      </c>
      <c r="AY92" s="2274">
        <v>204.52488687774263</v>
      </c>
      <c r="AZ92" s="2274">
        <v>4</v>
      </c>
      <c r="BA92" s="2274">
        <v>679.22624434370164</v>
      </c>
      <c r="BB92" s="2274">
        <v>633.63800904959339</v>
      </c>
      <c r="BC92" s="2274">
        <v>45.588235294108159</v>
      </c>
      <c r="BD92" s="2274">
        <v>7451.3303167402873</v>
      </c>
      <c r="BE92" s="2274">
        <v>5798.6199095008387</v>
      </c>
      <c r="BF92" s="2274">
        <v>1652.7104072394488</v>
      </c>
      <c r="BG92" s="2274">
        <v>1663.9592760173593</v>
      </c>
      <c r="BH92" s="2274">
        <v>535.04977375548526</v>
      </c>
      <c r="BI92" s="2274">
        <v>1128.909502261874</v>
      </c>
      <c r="BJ92" s="2274">
        <v>5524.6832579181719</v>
      </c>
      <c r="BK92" s="2274">
        <v>372.88235294092021</v>
      </c>
      <c r="BL92" s="2274">
        <v>281.17647058805494</v>
      </c>
      <c r="BM92" s="2274">
        <v>91.705882352865245</v>
      </c>
      <c r="BN92" s="2274">
        <v>5151.8009049772518</v>
      </c>
      <c r="BO92" s="2274">
        <v>894.07692307692309</v>
      </c>
      <c r="BP92" s="2274">
        <v>821.07692307692309</v>
      </c>
      <c r="BQ92" s="2274">
        <v>73</v>
      </c>
      <c r="BR92" s="2274">
        <v>4257.7239819003289</v>
      </c>
      <c r="BS92" s="2274">
        <v>2852.5475113121124</v>
      </c>
      <c r="BT92" s="2274">
        <v>1405.1764705882163</v>
      </c>
      <c r="BU92" s="2274">
        <v>0</v>
      </c>
      <c r="BV92" s="2274">
        <v>0</v>
      </c>
      <c r="BW92" s="2274">
        <v>0</v>
      </c>
      <c r="BX92" s="2274">
        <v>128709.98334841573</v>
      </c>
      <c r="BY92" s="2275">
        <v>130548.06334841573</v>
      </c>
    </row>
    <row r="93" spans="2:77" ht="20.25" customHeight="1">
      <c r="B93" s="1030"/>
      <c r="C93" s="1030"/>
      <c r="D93" s="1030"/>
      <c r="AM93" s="3132" t="s">
        <v>307</v>
      </c>
      <c r="AN93" s="2970" t="s">
        <v>1036</v>
      </c>
      <c r="AO93" s="2273">
        <v>5202.6267469068152</v>
      </c>
      <c r="AP93" s="2274">
        <v>16098.513513937654</v>
      </c>
      <c r="AQ93" s="2274">
        <v>13174.416497168193</v>
      </c>
      <c r="AR93" s="2274">
        <v>2924.0970167694682</v>
      </c>
      <c r="AS93" s="2274">
        <v>6599.1937544987695</v>
      </c>
      <c r="AT93" s="2274">
        <v>2748.7709842693598</v>
      </c>
      <c r="AU93" s="2274">
        <v>2242.6189541268941</v>
      </c>
      <c r="AV93" s="2274">
        <v>506.15203014246561</v>
      </c>
      <c r="AW93" s="2274">
        <v>2107.4048969552123</v>
      </c>
      <c r="AX93" s="2274">
        <v>495.43381988165271</v>
      </c>
      <c r="AY93" s="2274">
        <v>448.75805394414107</v>
      </c>
      <c r="AZ93" s="2274">
        <v>46.675765937511699</v>
      </c>
      <c r="BA93" s="2274">
        <v>987.9095064753111</v>
      </c>
      <c r="BB93" s="2274">
        <v>984.60927455841818</v>
      </c>
      <c r="BC93" s="2274">
        <v>3.3002319168929493</v>
      </c>
      <c r="BD93" s="2274">
        <v>624.06157059824864</v>
      </c>
      <c r="BE93" s="2274">
        <v>547.73444040103982</v>
      </c>
      <c r="BF93" s="2274">
        <v>76.327130197208632</v>
      </c>
      <c r="BG93" s="2274">
        <v>1743.0178732742004</v>
      </c>
      <c r="BH93" s="2274">
        <v>200.76923055017843</v>
      </c>
      <c r="BI93" s="2274">
        <v>1542.2486427240221</v>
      </c>
      <c r="BJ93" s="2274">
        <v>7401.1280222125315</v>
      </c>
      <c r="BK93" s="2274">
        <v>826.28758619149539</v>
      </c>
      <c r="BL93" s="2274">
        <v>727.40679167164808</v>
      </c>
      <c r="BM93" s="2274">
        <v>98.880794519847342</v>
      </c>
      <c r="BN93" s="2274">
        <v>6574.840436021037</v>
      </c>
      <c r="BO93" s="2274">
        <v>2938.4320367258792</v>
      </c>
      <c r="BP93" s="2274">
        <v>2883.1283314979228</v>
      </c>
      <c r="BQ93" s="2274">
        <v>55.303705227957082</v>
      </c>
      <c r="BR93" s="2274">
        <v>3636.4083992951578</v>
      </c>
      <c r="BS93" s="2274">
        <v>3383.1542860692093</v>
      </c>
      <c r="BT93" s="2274">
        <v>253.25411322594931</v>
      </c>
      <c r="BU93" s="2274">
        <v>2098.1917372263597</v>
      </c>
      <c r="BV93" s="2274">
        <v>1756.2371343487482</v>
      </c>
      <c r="BW93" s="2274">
        <v>341.95460287761176</v>
      </c>
      <c r="BX93" s="2274">
        <v>218442.10774676371</v>
      </c>
      <c r="BY93" s="2275">
        <v>272516.39311547077</v>
      </c>
    </row>
    <row r="94" spans="2:77" ht="20.25" customHeight="1">
      <c r="B94" s="1030"/>
      <c r="C94" s="1030"/>
      <c r="D94" s="1030"/>
      <c r="AM94" s="3132"/>
      <c r="AN94" s="2970" t="s">
        <v>1037</v>
      </c>
      <c r="AO94" s="2273">
        <v>2022.6009846255738</v>
      </c>
      <c r="AP94" s="2274">
        <v>9947.3519370506438</v>
      </c>
      <c r="AQ94" s="2274">
        <v>7633.8698024179548</v>
      </c>
      <c r="AR94" s="2274">
        <v>2313.4821346326853</v>
      </c>
      <c r="AS94" s="2274">
        <v>5495.9869394835659</v>
      </c>
      <c r="AT94" s="2274">
        <v>1867.3244970074127</v>
      </c>
      <c r="AU94" s="2274">
        <v>1499.7097303780718</v>
      </c>
      <c r="AV94" s="2274">
        <v>367.61476662934024</v>
      </c>
      <c r="AW94" s="2274">
        <v>2172.4152496397833</v>
      </c>
      <c r="AX94" s="2274">
        <v>596.52553528233364</v>
      </c>
      <c r="AY94" s="2274">
        <v>487.51062189542364</v>
      </c>
      <c r="AZ94" s="2274">
        <v>109.01491338690991</v>
      </c>
      <c r="BA94" s="2274">
        <v>551.61046325979692</v>
      </c>
      <c r="BB94" s="2274">
        <v>503.00629659310033</v>
      </c>
      <c r="BC94" s="2274">
        <v>48.604166666696415</v>
      </c>
      <c r="BD94" s="2274">
        <v>1024.2792510976528</v>
      </c>
      <c r="BE94" s="2274">
        <v>863.20595317942548</v>
      </c>
      <c r="BF94" s="2274">
        <v>161.07329791822738</v>
      </c>
      <c r="BG94" s="2274">
        <v>1456.2471928363711</v>
      </c>
      <c r="BH94" s="2274">
        <v>166.66463896912816</v>
      </c>
      <c r="BI94" s="2274">
        <v>1289.5825538672432</v>
      </c>
      <c r="BJ94" s="2274">
        <v>4133.5261015012884</v>
      </c>
      <c r="BK94" s="2274">
        <v>282.21883211446635</v>
      </c>
      <c r="BL94" s="2274">
        <v>238.85799360997459</v>
      </c>
      <c r="BM94" s="2274">
        <v>43.360838504491795</v>
      </c>
      <c r="BN94" s="2274">
        <v>3851.3072693868216</v>
      </c>
      <c r="BO94" s="2274">
        <v>1122.1817258161086</v>
      </c>
      <c r="BP94" s="2274">
        <v>1055.6164236719317</v>
      </c>
      <c r="BQ94" s="2274">
        <v>66.56530214417694</v>
      </c>
      <c r="BR94" s="2274">
        <v>2729.1255435707135</v>
      </c>
      <c r="BS94" s="2274">
        <v>2568.6829345948613</v>
      </c>
      <c r="BT94" s="2274">
        <v>160.44260897585195</v>
      </c>
      <c r="BU94" s="2274">
        <v>317.83889606578441</v>
      </c>
      <c r="BV94" s="2274">
        <v>250.61520952603686</v>
      </c>
      <c r="BW94" s="2274">
        <v>67.22368653974759</v>
      </c>
      <c r="BX94" s="2274">
        <v>117079.27003343138</v>
      </c>
      <c r="BY94" s="2275">
        <v>144130.78653219572</v>
      </c>
    </row>
    <row r="95" spans="2:77" ht="20.25" customHeight="1">
      <c r="AM95" s="3132"/>
      <c r="AN95" s="2970" t="s">
        <v>1038</v>
      </c>
      <c r="AO95" s="2273">
        <v>2076.1296739719023</v>
      </c>
      <c r="AP95" s="2274">
        <v>9379.8034656748896</v>
      </c>
      <c r="AQ95" s="2274">
        <v>7270.0895024806659</v>
      </c>
      <c r="AR95" s="2274">
        <v>2109.7139631942223</v>
      </c>
      <c r="AS95" s="2274">
        <v>5061.4849628678448</v>
      </c>
      <c r="AT95" s="2274">
        <v>1787.2131240416804</v>
      </c>
      <c r="AU95" s="2274">
        <v>1373.9413334001283</v>
      </c>
      <c r="AV95" s="2274">
        <v>413.27179064155166</v>
      </c>
      <c r="AW95" s="2274">
        <v>1906.2574948800554</v>
      </c>
      <c r="AX95" s="2274">
        <v>784.53879933070721</v>
      </c>
      <c r="AY95" s="2274">
        <v>705.90523801666609</v>
      </c>
      <c r="AZ95" s="2274">
        <v>78.633561314041259</v>
      </c>
      <c r="BA95" s="2274">
        <v>621.85967241362312</v>
      </c>
      <c r="BB95" s="2274">
        <v>614.85967241353421</v>
      </c>
      <c r="BC95" s="2274">
        <v>7.0000000000888898</v>
      </c>
      <c r="BD95" s="2274">
        <v>499.85902313572495</v>
      </c>
      <c r="BE95" s="2274">
        <v>416.20142809126253</v>
      </c>
      <c r="BF95" s="2274">
        <v>83.657595044462482</v>
      </c>
      <c r="BG95" s="2274">
        <v>1368.0143439461071</v>
      </c>
      <c r="BH95" s="2274">
        <v>219.56770205317025</v>
      </c>
      <c r="BI95" s="2274">
        <v>1148.4466418929367</v>
      </c>
      <c r="BJ95" s="2274">
        <v>4210.9490036790285</v>
      </c>
      <c r="BK95" s="2274">
        <v>567.11242436686007</v>
      </c>
      <c r="BL95" s="2274">
        <v>510.36909730671221</v>
      </c>
      <c r="BM95" s="2274">
        <v>56.74332706014787</v>
      </c>
      <c r="BN95" s="2274">
        <v>3643.8365793121684</v>
      </c>
      <c r="BO95" s="2274">
        <v>1759.861431117022</v>
      </c>
      <c r="BP95" s="2274">
        <v>1650.061431116922</v>
      </c>
      <c r="BQ95" s="2274">
        <v>109.80000000009997</v>
      </c>
      <c r="BR95" s="2274">
        <v>1883.9751481951462</v>
      </c>
      <c r="BS95" s="2274">
        <v>1697.3930483226393</v>
      </c>
      <c r="BT95" s="2274">
        <v>186.58209987250677</v>
      </c>
      <c r="BU95" s="2274">
        <v>107.36949912801812</v>
      </c>
      <c r="BV95" s="2274">
        <v>81.790551759630759</v>
      </c>
      <c r="BW95" s="2274">
        <v>25.578947368387357</v>
      </c>
      <c r="BX95" s="2274">
        <v>126034.34432940187</v>
      </c>
      <c r="BY95" s="2275">
        <v>166690.90641406205</v>
      </c>
    </row>
    <row r="96" spans="2:77" ht="20.25" customHeight="1">
      <c r="AM96" s="3132"/>
      <c r="AN96" s="2970" t="s">
        <v>1039</v>
      </c>
      <c r="AO96" s="2273">
        <v>2512.1377965626648</v>
      </c>
      <c r="AP96" s="2274">
        <v>16716.185362767217</v>
      </c>
      <c r="AQ96" s="2274">
        <v>12878.021656243456</v>
      </c>
      <c r="AR96" s="2274">
        <v>3838.1637065237564</v>
      </c>
      <c r="AS96" s="2274">
        <v>10256.075282114185</v>
      </c>
      <c r="AT96" s="2274">
        <v>2571.1509614238776</v>
      </c>
      <c r="AU96" s="2274">
        <v>1877.6710110790286</v>
      </c>
      <c r="AV96" s="2274">
        <v>693.47995034484643</v>
      </c>
      <c r="AW96" s="2274">
        <v>4631.3566587032228</v>
      </c>
      <c r="AX96" s="2274">
        <v>1691.2779825354421</v>
      </c>
      <c r="AY96" s="2274">
        <v>1579.6904612424619</v>
      </c>
      <c r="AZ96" s="2274">
        <v>111.58752129298033</v>
      </c>
      <c r="BA96" s="2274">
        <v>1761.0472969096957</v>
      </c>
      <c r="BB96" s="2274">
        <v>1726.9454222617446</v>
      </c>
      <c r="BC96" s="2274">
        <v>34.101874647951291</v>
      </c>
      <c r="BD96" s="2274">
        <v>1179.0313792580882</v>
      </c>
      <c r="BE96" s="2274">
        <v>1074.4917399355081</v>
      </c>
      <c r="BF96" s="2274">
        <v>104.53963932258037</v>
      </c>
      <c r="BG96" s="2274">
        <v>3053.5676619870856</v>
      </c>
      <c r="BH96" s="2274">
        <v>588.81463223480455</v>
      </c>
      <c r="BI96" s="2274">
        <v>2464.7530297522831</v>
      </c>
      <c r="BJ96" s="2274">
        <v>6424.072396126533</v>
      </c>
      <c r="BK96" s="2274">
        <v>944.84578100998522</v>
      </c>
      <c r="BL96" s="2274">
        <v>839.49230839247855</v>
      </c>
      <c r="BM96" s="2274">
        <v>105.35347261750661</v>
      </c>
      <c r="BN96" s="2274">
        <v>5479.2266151165504</v>
      </c>
      <c r="BO96" s="2274">
        <v>2299.493795268686</v>
      </c>
      <c r="BP96" s="2274">
        <v>2221.2393267298744</v>
      </c>
      <c r="BQ96" s="2274">
        <v>78.254468538811324</v>
      </c>
      <c r="BR96" s="2274">
        <v>3179.7328198478644</v>
      </c>
      <c r="BS96" s="2274">
        <v>2933.6390698410651</v>
      </c>
      <c r="BT96" s="2274">
        <v>246.09375000679907</v>
      </c>
      <c r="BU96" s="2274">
        <v>36.037684526494701</v>
      </c>
      <c r="BV96" s="2274">
        <v>36.037684526494701</v>
      </c>
      <c r="BW96" s="2274">
        <v>0</v>
      </c>
      <c r="BX96" s="2274">
        <v>226840.04555254284</v>
      </c>
      <c r="BY96" s="2275">
        <v>268141.35738703894</v>
      </c>
    </row>
    <row r="97" spans="39:77" ht="33.75">
      <c r="AM97" s="3132"/>
      <c r="AN97" s="2970" t="s">
        <v>1040</v>
      </c>
      <c r="AO97" s="2273">
        <v>1574.8370907923429</v>
      </c>
      <c r="AP97" s="2274">
        <v>15113.07644617734</v>
      </c>
      <c r="AQ97" s="2274">
        <v>11546.537758539611</v>
      </c>
      <c r="AR97" s="2274">
        <v>3566.538687637722</v>
      </c>
      <c r="AS97" s="2274">
        <v>9466.130131267626</v>
      </c>
      <c r="AT97" s="2274">
        <v>2249.6707850214466</v>
      </c>
      <c r="AU97" s="2274">
        <v>1707.0689371952665</v>
      </c>
      <c r="AV97" s="2274">
        <v>542.60184782618057</v>
      </c>
      <c r="AW97" s="2274">
        <v>4567.0571833538215</v>
      </c>
      <c r="AX97" s="2274">
        <v>1297.6741792225748</v>
      </c>
      <c r="AY97" s="2274">
        <v>1198.7147569285569</v>
      </c>
      <c r="AZ97" s="2274">
        <v>98.959422294018168</v>
      </c>
      <c r="BA97" s="2274">
        <v>1674.7963846260734</v>
      </c>
      <c r="BB97" s="2274">
        <v>1606.2739444511649</v>
      </c>
      <c r="BC97" s="2274">
        <v>68.52244017490834</v>
      </c>
      <c r="BD97" s="2274">
        <v>1594.5866195051708</v>
      </c>
      <c r="BE97" s="2274">
        <v>1389.5130916058804</v>
      </c>
      <c r="BF97" s="2274">
        <v>205.07352789929041</v>
      </c>
      <c r="BG97" s="2274">
        <v>2649.4021628923615</v>
      </c>
      <c r="BH97" s="2274">
        <v>428.23353022669494</v>
      </c>
      <c r="BI97" s="2274">
        <v>2221.1686326656668</v>
      </c>
      <c r="BJ97" s="2274">
        <v>5646.9463149097082</v>
      </c>
      <c r="BK97" s="2274">
        <v>549.34232300039639</v>
      </c>
      <c r="BL97" s="2274">
        <v>496.23659323244766</v>
      </c>
      <c r="BM97" s="2274">
        <v>53.105729767948731</v>
      </c>
      <c r="BN97" s="2274">
        <v>5097.6039919093146</v>
      </c>
      <c r="BO97" s="2274">
        <v>1991.9792809881844</v>
      </c>
      <c r="BP97" s="2274">
        <v>1942.9453645650528</v>
      </c>
      <c r="BQ97" s="2274">
        <v>49.033916423131437</v>
      </c>
      <c r="BR97" s="2274">
        <v>3105.6247109211295</v>
      </c>
      <c r="BS97" s="2274">
        <v>2777.5515403345521</v>
      </c>
      <c r="BT97" s="2274">
        <v>328.07317058657691</v>
      </c>
      <c r="BU97" s="2274">
        <v>0</v>
      </c>
      <c r="BV97" s="2274">
        <v>0</v>
      </c>
      <c r="BW97" s="2274">
        <v>0</v>
      </c>
      <c r="BX97" s="2274">
        <v>151711.92471871508</v>
      </c>
      <c r="BY97" s="2275">
        <v>200020.69713290877</v>
      </c>
    </row>
    <row r="98" spans="39:77" ht="33.75">
      <c r="AM98" s="3132"/>
      <c r="AN98" s="2970" t="s">
        <v>1041</v>
      </c>
      <c r="AO98" s="2273">
        <v>1639.4703791734137</v>
      </c>
      <c r="AP98" s="2274">
        <v>24088.689893390878</v>
      </c>
      <c r="AQ98" s="2274">
        <v>18254.177851738619</v>
      </c>
      <c r="AR98" s="2274">
        <v>5834.5120416522195</v>
      </c>
      <c r="AS98" s="2274">
        <v>14839.376783421907</v>
      </c>
      <c r="AT98" s="2274">
        <v>3161.1727711930157</v>
      </c>
      <c r="AU98" s="2274">
        <v>2227.7780841907888</v>
      </c>
      <c r="AV98" s="2274">
        <v>933.3946870022279</v>
      </c>
      <c r="AW98" s="2274">
        <v>7750.1005822962934</v>
      </c>
      <c r="AX98" s="2274">
        <v>1647.1902145135909</v>
      </c>
      <c r="AY98" s="2274">
        <v>1511.7794537153202</v>
      </c>
      <c r="AZ98" s="2274">
        <v>135.41076079827164</v>
      </c>
      <c r="BA98" s="2274">
        <v>2954.5184690211513</v>
      </c>
      <c r="BB98" s="2274">
        <v>2817.6898698070408</v>
      </c>
      <c r="BC98" s="2274">
        <v>136.82859921411094</v>
      </c>
      <c r="BD98" s="2274">
        <v>3148.3918987615493</v>
      </c>
      <c r="BE98" s="2274">
        <v>2732.8383685991394</v>
      </c>
      <c r="BF98" s="2274">
        <v>415.55353016241179</v>
      </c>
      <c r="BG98" s="2274">
        <v>3928.1034299325984</v>
      </c>
      <c r="BH98" s="2274">
        <v>638.38110500191658</v>
      </c>
      <c r="BI98" s="2274">
        <v>3289.7223249306803</v>
      </c>
      <c r="BJ98" s="2274">
        <v>9249.3131099689563</v>
      </c>
      <c r="BK98" s="2274">
        <v>683.17488151941609</v>
      </c>
      <c r="BL98" s="2274">
        <v>555.18724827648282</v>
      </c>
      <c r="BM98" s="2274">
        <v>127.98763324293328</v>
      </c>
      <c r="BN98" s="2274">
        <v>8566.1382284495376</v>
      </c>
      <c r="BO98" s="2274">
        <v>3288.7541778049617</v>
      </c>
      <c r="BP98" s="2274">
        <v>3080.9851308622838</v>
      </c>
      <c r="BQ98" s="2274">
        <v>207.76904694267833</v>
      </c>
      <c r="BR98" s="2274">
        <v>5277.3840506445758</v>
      </c>
      <c r="BS98" s="2274">
        <v>4689.5385912856736</v>
      </c>
      <c r="BT98" s="2274">
        <v>587.84545935890185</v>
      </c>
      <c r="BU98" s="2274">
        <v>0</v>
      </c>
      <c r="BV98" s="2274">
        <v>0</v>
      </c>
      <c r="BW98" s="2274">
        <v>0</v>
      </c>
      <c r="BX98" s="2274">
        <v>173388.16666046716</v>
      </c>
      <c r="BY98" s="2275">
        <v>302545.91563133243</v>
      </c>
    </row>
    <row r="99" spans="39:77" ht="33.75">
      <c r="AM99" s="3132"/>
      <c r="AN99" s="2970" t="s">
        <v>1042</v>
      </c>
      <c r="AO99" s="2273">
        <v>513.77341304342008</v>
      </c>
      <c r="AP99" s="2274">
        <v>10007.279537702507</v>
      </c>
      <c r="AQ99" s="2274">
        <v>7526.5140920258764</v>
      </c>
      <c r="AR99" s="2274">
        <v>2480.7654456766254</v>
      </c>
      <c r="AS99" s="2274">
        <v>6634.8865428716772</v>
      </c>
      <c r="AT99" s="2274">
        <v>1291.3320788296348</v>
      </c>
      <c r="AU99" s="2274">
        <v>900.11683045908637</v>
      </c>
      <c r="AV99" s="2274">
        <v>391.21524837054858</v>
      </c>
      <c r="AW99" s="2274">
        <v>3818.8992275903015</v>
      </c>
      <c r="AX99" s="2274">
        <v>605.91342619648731</v>
      </c>
      <c r="AY99" s="2274">
        <v>561.65562707836182</v>
      </c>
      <c r="AZ99" s="2274">
        <v>44.257799118125469</v>
      </c>
      <c r="BA99" s="2274">
        <v>1176.218201007136</v>
      </c>
      <c r="BB99" s="2274">
        <v>1125.9874155443451</v>
      </c>
      <c r="BC99" s="2274">
        <v>50.230785462791076</v>
      </c>
      <c r="BD99" s="2274">
        <v>2036.7676003866777</v>
      </c>
      <c r="BE99" s="2274">
        <v>1660.0088659728633</v>
      </c>
      <c r="BF99" s="2274">
        <v>376.7587344138143</v>
      </c>
      <c r="BG99" s="2274">
        <v>1524.6552364517406</v>
      </c>
      <c r="BH99" s="2274">
        <v>142.16516752385476</v>
      </c>
      <c r="BI99" s="2274">
        <v>1382.4900689278854</v>
      </c>
      <c r="BJ99" s="2274">
        <v>3372.392994830826</v>
      </c>
      <c r="BK99" s="2274">
        <v>272.18833137941141</v>
      </c>
      <c r="BL99" s="2274">
        <v>183.24967945170559</v>
      </c>
      <c r="BM99" s="2274">
        <v>88.93865192770582</v>
      </c>
      <c r="BN99" s="2274">
        <v>3100.2046634514149</v>
      </c>
      <c r="BO99" s="2274">
        <v>576.73840288732674</v>
      </c>
      <c r="BP99" s="2274">
        <v>539.25269979299992</v>
      </c>
      <c r="BQ99" s="2274">
        <v>37.485703094326844</v>
      </c>
      <c r="BR99" s="2274">
        <v>2523.4662605640883</v>
      </c>
      <c r="BS99" s="2274">
        <v>2414.0778062026607</v>
      </c>
      <c r="BT99" s="2274">
        <v>109.38845436142805</v>
      </c>
      <c r="BU99" s="2274">
        <v>0</v>
      </c>
      <c r="BV99" s="2274">
        <v>0</v>
      </c>
      <c r="BW99" s="2274">
        <v>0</v>
      </c>
      <c r="BX99" s="2274">
        <v>197407.77167207934</v>
      </c>
      <c r="BY99" s="2275">
        <v>186083.88316549786</v>
      </c>
    </row>
    <row r="100" spans="39:77" ht="33.75">
      <c r="AM100" s="3132"/>
      <c r="AN100" s="2970" t="s">
        <v>1043</v>
      </c>
      <c r="AO100" s="2273">
        <v>607.89348377325939</v>
      </c>
      <c r="AP100" s="2274">
        <v>14701.414526547185</v>
      </c>
      <c r="AQ100" s="2274">
        <v>10899.172853978789</v>
      </c>
      <c r="AR100" s="2274">
        <v>3802.241672568407</v>
      </c>
      <c r="AS100" s="2274">
        <v>11334.19469332769</v>
      </c>
      <c r="AT100" s="2274">
        <v>2128.0197652854431</v>
      </c>
      <c r="AU100" s="2274">
        <v>1531.0391461060149</v>
      </c>
      <c r="AV100" s="2274">
        <v>596.98061917942766</v>
      </c>
      <c r="AW100" s="2274">
        <v>6641.308229453316</v>
      </c>
      <c r="AX100" s="2274">
        <v>781.91574292095402</v>
      </c>
      <c r="AY100" s="2274">
        <v>736.15488216129199</v>
      </c>
      <c r="AZ100" s="2274">
        <v>45.760860759662101</v>
      </c>
      <c r="BA100" s="2274">
        <v>2079.5098021018293</v>
      </c>
      <c r="BB100" s="2274">
        <v>1988.1064296199042</v>
      </c>
      <c r="BC100" s="2274">
        <v>91.40337248192499</v>
      </c>
      <c r="BD100" s="2274">
        <v>3779.8826844305286</v>
      </c>
      <c r="BE100" s="2274">
        <v>3177.0988195928253</v>
      </c>
      <c r="BF100" s="2274">
        <v>602.78386483770328</v>
      </c>
      <c r="BG100" s="2274">
        <v>2564.866698588934</v>
      </c>
      <c r="BH100" s="2274">
        <v>393.04277498443929</v>
      </c>
      <c r="BI100" s="2274">
        <v>2171.8239236044951</v>
      </c>
      <c r="BJ100" s="2274">
        <v>3367.2198332195044</v>
      </c>
      <c r="BK100" s="2274">
        <v>518.96691875321278</v>
      </c>
      <c r="BL100" s="2274">
        <v>406.80646081368633</v>
      </c>
      <c r="BM100" s="2274">
        <v>112.16045793952642</v>
      </c>
      <c r="BN100" s="2274">
        <v>2848.2529144662917</v>
      </c>
      <c r="BO100" s="2274">
        <v>1160.7292293420298</v>
      </c>
      <c r="BP100" s="2274">
        <v>1065.8155287757484</v>
      </c>
      <c r="BQ100" s="2274">
        <v>94.913700566281378</v>
      </c>
      <c r="BR100" s="2274">
        <v>1687.5236851242621</v>
      </c>
      <c r="BS100" s="2274">
        <v>1601.1088119248734</v>
      </c>
      <c r="BT100" s="2274">
        <v>86.41487319938831</v>
      </c>
      <c r="BU100" s="2274">
        <v>0</v>
      </c>
      <c r="BV100" s="2274">
        <v>0</v>
      </c>
      <c r="BW100" s="2274">
        <v>0</v>
      </c>
      <c r="BX100" s="2274">
        <v>103712.16288929676</v>
      </c>
      <c r="BY100" s="2275">
        <v>150543.03114379052</v>
      </c>
    </row>
    <row r="101" spans="39:77" ht="33.75">
      <c r="AM101" s="3132"/>
      <c r="AN101" s="2970" t="s">
        <v>1044</v>
      </c>
      <c r="AO101" s="2273">
        <v>409.48698391429917</v>
      </c>
      <c r="AP101" s="2274">
        <v>22420.022796503974</v>
      </c>
      <c r="AQ101" s="2274">
        <v>17351.02234516976</v>
      </c>
      <c r="AR101" s="2274">
        <v>5069.0004513342101</v>
      </c>
      <c r="AS101" s="2274">
        <v>15635.715020487645</v>
      </c>
      <c r="AT101" s="2274">
        <v>3216.4224520984899</v>
      </c>
      <c r="AU101" s="2274">
        <v>2532.8240751102217</v>
      </c>
      <c r="AV101" s="2274">
        <v>683.59837698826857</v>
      </c>
      <c r="AW101" s="2274">
        <v>8862.0136869283378</v>
      </c>
      <c r="AX101" s="2274">
        <v>538.65065251707404</v>
      </c>
      <c r="AY101" s="2274">
        <v>520.30760752808396</v>
      </c>
      <c r="AZ101" s="2274">
        <v>18.343044988990016</v>
      </c>
      <c r="BA101" s="2274">
        <v>2354.0600538145318</v>
      </c>
      <c r="BB101" s="2274">
        <v>2280.1772256311579</v>
      </c>
      <c r="BC101" s="2274">
        <v>73.882828183374144</v>
      </c>
      <c r="BD101" s="2274">
        <v>5969.3029805967335</v>
      </c>
      <c r="BE101" s="2274">
        <v>5033.4616984587337</v>
      </c>
      <c r="BF101" s="2274">
        <v>935.841282138</v>
      </c>
      <c r="BG101" s="2274">
        <v>3557.2788814608175</v>
      </c>
      <c r="BH101" s="2274">
        <v>925.76651231336416</v>
      </c>
      <c r="BI101" s="2274">
        <v>2631.5123691474541</v>
      </c>
      <c r="BJ101" s="2274">
        <v>6784.3077760163251</v>
      </c>
      <c r="BK101" s="2274">
        <v>1914.1638957179885</v>
      </c>
      <c r="BL101" s="2274">
        <v>1502.8310735933192</v>
      </c>
      <c r="BM101" s="2274">
        <v>411.33282212466906</v>
      </c>
      <c r="BN101" s="2274">
        <v>4870.1438802983366</v>
      </c>
      <c r="BO101" s="2274">
        <v>1582.7367215887809</v>
      </c>
      <c r="BP101" s="2274">
        <v>1463.3002434623327</v>
      </c>
      <c r="BQ101" s="2274">
        <v>119.43647812644831</v>
      </c>
      <c r="BR101" s="2274">
        <v>3287.407158709555</v>
      </c>
      <c r="BS101" s="2274">
        <v>3092.3539090725499</v>
      </c>
      <c r="BT101" s="2274">
        <v>195.05324963700602</v>
      </c>
      <c r="BU101" s="2274">
        <v>0</v>
      </c>
      <c r="BV101" s="2274">
        <v>0</v>
      </c>
      <c r="BW101" s="2274">
        <v>0</v>
      </c>
      <c r="BX101" s="2274">
        <v>127086.71165856515</v>
      </c>
      <c r="BY101" s="2275">
        <v>191737.83309987618</v>
      </c>
    </row>
    <row r="102" spans="39:77" ht="23.25" thickBot="1">
      <c r="AM102" s="3133"/>
      <c r="AN102" s="2276" t="s">
        <v>1045</v>
      </c>
      <c r="AO102" s="2277">
        <v>186.04344723681774</v>
      </c>
      <c r="AP102" s="2278">
        <v>39698.200314982168</v>
      </c>
      <c r="AQ102" s="2278">
        <v>30242.308703646559</v>
      </c>
      <c r="AR102" s="2278">
        <v>9455.8916113355972</v>
      </c>
      <c r="AS102" s="2278">
        <v>28301.248661348502</v>
      </c>
      <c r="AT102" s="2278">
        <v>3701.9598928991813</v>
      </c>
      <c r="AU102" s="2278">
        <v>2866.5235937461621</v>
      </c>
      <c r="AV102" s="2278">
        <v>835.4362991530196</v>
      </c>
      <c r="AW102" s="2278">
        <v>19496.235715684939</v>
      </c>
      <c r="AX102" s="2278">
        <v>538.71340405624619</v>
      </c>
      <c r="AY102" s="2278">
        <v>506.12516876213806</v>
      </c>
      <c r="AZ102" s="2278">
        <v>32.588235294108159</v>
      </c>
      <c r="BA102" s="2278">
        <v>2872.8198308243886</v>
      </c>
      <c r="BB102" s="2278">
        <v>2774.3604158960688</v>
      </c>
      <c r="BC102" s="2278">
        <v>98.45941492832003</v>
      </c>
      <c r="BD102" s="2278">
        <v>16084.702480804301</v>
      </c>
      <c r="BE102" s="2278">
        <v>13063.40334069892</v>
      </c>
      <c r="BF102" s="2278">
        <v>3021.2991401053823</v>
      </c>
      <c r="BG102" s="2278">
        <v>5103.0530527643768</v>
      </c>
      <c r="BH102" s="2278">
        <v>1480.3931252295195</v>
      </c>
      <c r="BI102" s="2278">
        <v>3622.6599275348581</v>
      </c>
      <c r="BJ102" s="2278">
        <v>11396.951653633663</v>
      </c>
      <c r="BK102" s="2278">
        <v>812.43439399300439</v>
      </c>
      <c r="BL102" s="2278">
        <v>641.85066126225649</v>
      </c>
      <c r="BM102" s="2278">
        <v>170.58373273074801</v>
      </c>
      <c r="BN102" s="2278">
        <v>10584.517259640659</v>
      </c>
      <c r="BO102" s="2278">
        <v>2407.5863528364016</v>
      </c>
      <c r="BP102" s="2278">
        <v>2284.8171220671707</v>
      </c>
      <c r="BQ102" s="2278">
        <v>122.76923076923077</v>
      </c>
      <c r="BR102" s="2278">
        <v>8176.9309068042594</v>
      </c>
      <c r="BS102" s="2278">
        <v>6624.8352759843283</v>
      </c>
      <c r="BT102" s="2278">
        <v>1552.0956308199304</v>
      </c>
      <c r="BU102" s="2278">
        <v>0</v>
      </c>
      <c r="BV102" s="2278">
        <v>0</v>
      </c>
      <c r="BW102" s="2278">
        <v>0</v>
      </c>
      <c r="BX102" s="2278">
        <v>371793.59094579151</v>
      </c>
      <c r="BY102" s="2279">
        <v>341663.00530792598</v>
      </c>
    </row>
    <row r="103" spans="39:77" ht="16.5" thickTop="1"/>
  </sheetData>
  <mergeCells count="115">
    <mergeCell ref="AM59:AN59"/>
    <mergeCell ref="AM60:AN60"/>
    <mergeCell ref="AM61:AM62"/>
    <mergeCell ref="AM63:AM66"/>
    <mergeCell ref="AM67:AM72"/>
    <mergeCell ref="AM73:AM82"/>
    <mergeCell ref="AM83:AM92"/>
    <mergeCell ref="AM93:AM102"/>
    <mergeCell ref="AM33:AN34"/>
    <mergeCell ref="AM35:AM36"/>
    <mergeCell ref="AM37:AN37"/>
    <mergeCell ref="AM38:AN38"/>
    <mergeCell ref="AM39:AN39"/>
    <mergeCell ref="AM40:AN40"/>
    <mergeCell ref="AM41:AN41"/>
    <mergeCell ref="AM42:AN42"/>
    <mergeCell ref="AM43:AN43"/>
    <mergeCell ref="AM44:AN44"/>
    <mergeCell ref="AM45:AN45"/>
    <mergeCell ref="AM46:AN46"/>
    <mergeCell ref="AM47:AN47"/>
    <mergeCell ref="AM48:AN48"/>
    <mergeCell ref="AM49:AN49"/>
    <mergeCell ref="AM50:AN50"/>
    <mergeCell ref="AM51:AN51"/>
    <mergeCell ref="AO33:AO34"/>
    <mergeCell ref="S77:S78"/>
    <mergeCell ref="T77:U77"/>
    <mergeCell ref="V77:W77"/>
    <mergeCell ref="X77:Y77"/>
    <mergeCell ref="Z77:AA77"/>
    <mergeCell ref="S68:S70"/>
    <mergeCell ref="T68:U69"/>
    <mergeCell ref="V68:AC68"/>
    <mergeCell ref="AD68:AD70"/>
    <mergeCell ref="V69:Y69"/>
    <mergeCell ref="Z69:AC69"/>
    <mergeCell ref="AB77:AC77"/>
    <mergeCell ref="AC5:AI5"/>
    <mergeCell ref="AC6:AC7"/>
    <mergeCell ref="AL5:AL7"/>
    <mergeCell ref="Z5:AB5"/>
    <mergeCell ref="Z6:Z7"/>
    <mergeCell ref="Z4:AI4"/>
    <mergeCell ref="AG6:AI6"/>
    <mergeCell ref="AA6:AA7"/>
    <mergeCell ref="AD6:AF6"/>
    <mergeCell ref="Y4:Y7"/>
    <mergeCell ref="AK5:AK7"/>
    <mergeCell ref="V5:X5"/>
    <mergeCell ref="X6:X7"/>
    <mergeCell ref="W6:W7"/>
    <mergeCell ref="V6:V7"/>
    <mergeCell ref="A20:C20"/>
    <mergeCell ref="A21:C21"/>
    <mergeCell ref="A22:C22"/>
    <mergeCell ref="A17:C17"/>
    <mergeCell ref="A18:C18"/>
    <mergeCell ref="A19:C19"/>
    <mergeCell ref="A14:C14"/>
    <mergeCell ref="A15:C15"/>
    <mergeCell ref="A16:C16"/>
    <mergeCell ref="A8:C8"/>
    <mergeCell ref="A9:C9"/>
    <mergeCell ref="A13:C13"/>
    <mergeCell ref="A10:C10"/>
    <mergeCell ref="A11:C11"/>
    <mergeCell ref="A12:C12"/>
    <mergeCell ref="AJ3:AL4"/>
    <mergeCell ref="AJ5:AJ7"/>
    <mergeCell ref="AB6:AB7"/>
    <mergeCell ref="A1:R1"/>
    <mergeCell ref="S5:U5"/>
    <mergeCell ref="O5:R5"/>
    <mergeCell ref="Q3:R3"/>
    <mergeCell ref="P6:R6"/>
    <mergeCell ref="S6:U6"/>
    <mergeCell ref="I5:K5"/>
    <mergeCell ref="F5:F7"/>
    <mergeCell ref="K6:K7"/>
    <mergeCell ref="N3:O3"/>
    <mergeCell ref="I6:I7"/>
    <mergeCell ref="J6:J7"/>
    <mergeCell ref="E3:G4"/>
    <mergeCell ref="G5:G7"/>
    <mergeCell ref="H4:H7"/>
    <mergeCell ref="A3:C7"/>
    <mergeCell ref="L6:L7"/>
    <mergeCell ref="M6:O6"/>
    <mergeCell ref="A23:C23"/>
    <mergeCell ref="A26:D26"/>
    <mergeCell ref="A24:D24"/>
    <mergeCell ref="A34:C34"/>
    <mergeCell ref="A37:C37"/>
    <mergeCell ref="A33:D33"/>
    <mergeCell ref="A28:D28"/>
    <mergeCell ref="A29:D29"/>
    <mergeCell ref="A30:D30"/>
    <mergeCell ref="A64:B64"/>
    <mergeCell ref="A43:C43"/>
    <mergeCell ref="A44:B44"/>
    <mergeCell ref="A58:B58"/>
    <mergeCell ref="A60:B60"/>
    <mergeCell ref="A59:C59"/>
    <mergeCell ref="A25:D25"/>
    <mergeCell ref="A31:D31"/>
    <mergeCell ref="A32:D32"/>
    <mergeCell ref="A27:D27"/>
    <mergeCell ref="AM52:AN52"/>
    <mergeCell ref="AM53:AN53"/>
    <mergeCell ref="AM54:AN54"/>
    <mergeCell ref="AM55:AN55"/>
    <mergeCell ref="AM56:AN56"/>
    <mergeCell ref="AM57:AN57"/>
    <mergeCell ref="AM58:AN58"/>
  </mergeCells>
  <phoneticPr fontId="6"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1" manualBreakCount="1">
    <brk id="18" max="62"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82"/>
  <sheetViews>
    <sheetView view="pageBreakPreview" zoomScaleNormal="50" zoomScaleSheetLayoutView="100" workbookViewId="0">
      <selection activeCell="U46" sqref="U46"/>
    </sheetView>
  </sheetViews>
  <sheetFormatPr defaultColWidth="9.140625" defaultRowHeight="15.75"/>
  <cols>
    <col min="1" max="1" width="2.28515625" style="452" customWidth="1"/>
    <col min="2" max="2" width="28.7109375" style="452" customWidth="1"/>
    <col min="3" max="3" width="2.28515625" style="452" customWidth="1"/>
    <col min="4" max="4" width="1.7109375" style="453" customWidth="1"/>
    <col min="5" max="8" width="15.5703125" style="173" customWidth="1"/>
    <col min="9" max="13" width="16" style="173" customWidth="1"/>
    <col min="14" max="14" width="16" style="325" customWidth="1"/>
    <col min="15" max="15" width="2.28515625" style="452" customWidth="1"/>
    <col min="16" max="16" width="28.7109375" style="452" customWidth="1"/>
    <col min="17" max="17" width="2.28515625" style="452" customWidth="1"/>
    <col min="18" max="18" width="1.7109375" style="453" customWidth="1"/>
    <col min="19" max="23" width="12.42578125" style="173" customWidth="1"/>
    <col min="24" max="28" width="16" style="173" customWidth="1"/>
    <col min="29" max="29" width="16" style="325" customWidth="1"/>
    <col min="30" max="31" width="15.5703125" style="173" bestFit="1" customWidth="1"/>
    <col min="32" max="32" width="18.85546875" style="173" bestFit="1" customWidth="1"/>
    <col min="33" max="34" width="20" style="173" bestFit="1" customWidth="1"/>
    <col min="35" max="35" width="18.85546875" style="173" bestFit="1" customWidth="1"/>
    <col min="36" max="36" width="19.42578125" style="173" customWidth="1"/>
    <col min="37" max="37" width="17.140625" style="173" customWidth="1"/>
    <col min="38" max="41" width="7" style="173" customWidth="1"/>
    <col min="42" max="50" width="9.85546875" style="173" customWidth="1"/>
    <col min="51" max="16384" width="9.140625" style="173"/>
  </cols>
  <sheetData>
    <row r="1" spans="1:37" s="849" customFormat="1" ht="35.1" customHeight="1">
      <c r="A1" s="3338" t="s">
        <v>1551</v>
      </c>
      <c r="B1" s="3338"/>
      <c r="C1" s="3338"/>
      <c r="D1" s="3338"/>
      <c r="E1" s="3338"/>
      <c r="F1" s="3338"/>
      <c r="G1" s="3338"/>
      <c r="H1" s="3338"/>
      <c r="I1" s="3339" t="s">
        <v>471</v>
      </c>
      <c r="J1" s="3339"/>
      <c r="K1" s="3339"/>
      <c r="L1" s="3339"/>
      <c r="M1" s="3339"/>
      <c r="N1" s="3339"/>
      <c r="O1" s="1012"/>
      <c r="P1" s="3338" t="s">
        <v>1552</v>
      </c>
      <c r="Q1" s="3338"/>
      <c r="R1" s="3338"/>
      <c r="S1" s="3338"/>
      <c r="T1" s="3338"/>
      <c r="U1" s="3338"/>
      <c r="V1" s="3338"/>
      <c r="W1" s="3338"/>
      <c r="X1" s="848" t="s">
        <v>277</v>
      </c>
      <c r="Y1" s="848"/>
      <c r="Z1" s="848"/>
      <c r="AB1" s="848"/>
      <c r="AC1" s="1013"/>
      <c r="AD1" s="1014"/>
      <c r="AE1" s="1014"/>
    </row>
    <row r="2" spans="1:37" ht="15" customHeight="1" thickBot="1">
      <c r="A2" s="173"/>
      <c r="B2" s="831"/>
      <c r="C2" s="831"/>
      <c r="D2" s="832"/>
      <c r="G2" s="850"/>
      <c r="H2" s="850"/>
      <c r="I2" s="850"/>
      <c r="J2" s="850"/>
      <c r="K2" s="850"/>
      <c r="L2" s="850"/>
      <c r="M2" s="850"/>
      <c r="N2" s="1015" t="s">
        <v>494</v>
      </c>
      <c r="O2" s="173"/>
      <c r="P2" s="1016"/>
      <c r="Q2" s="831"/>
      <c r="R2" s="832"/>
      <c r="Z2" s="1017"/>
      <c r="AC2" s="978" t="s">
        <v>494</v>
      </c>
    </row>
    <row r="3" spans="1:37" s="926" customFormat="1" ht="20.100000000000001" customHeight="1">
      <c r="A3" s="3661" t="s">
        <v>2666</v>
      </c>
      <c r="B3" s="3661"/>
      <c r="C3" s="3661"/>
      <c r="D3" s="1018"/>
      <c r="E3" s="3664" t="s">
        <v>2667</v>
      </c>
      <c r="F3" s="3664" t="s">
        <v>2668</v>
      </c>
      <c r="G3" s="3667" t="s">
        <v>2669</v>
      </c>
      <c r="H3" s="3668"/>
      <c r="I3" s="3687" t="s">
        <v>722</v>
      </c>
      <c r="J3" s="3687"/>
      <c r="K3" s="3688"/>
      <c r="L3" s="3667" t="s">
        <v>2670</v>
      </c>
      <c r="M3" s="3668"/>
      <c r="N3" s="3668"/>
      <c r="O3" s="3661" t="s">
        <v>2671</v>
      </c>
      <c r="P3" s="3661"/>
      <c r="Q3" s="3661"/>
      <c r="R3" s="1019"/>
      <c r="S3" s="3667" t="s">
        <v>2670</v>
      </c>
      <c r="T3" s="3668"/>
      <c r="U3" s="3668"/>
      <c r="V3" s="3668"/>
      <c r="W3" s="3668"/>
      <c r="X3" s="3668"/>
      <c r="Y3" s="3668"/>
      <c r="Z3" s="3668"/>
      <c r="AA3" s="3668"/>
      <c r="AB3" s="3669"/>
      <c r="AC3" s="3307" t="s">
        <v>2672</v>
      </c>
    </row>
    <row r="4" spans="1:37" s="926" customFormat="1" ht="20.100000000000001" customHeight="1">
      <c r="A4" s="3662"/>
      <c r="B4" s="3662"/>
      <c r="C4" s="3662"/>
      <c r="D4" s="923"/>
      <c r="E4" s="3665"/>
      <c r="F4" s="3665"/>
      <c r="G4" s="3670" t="s">
        <v>2673</v>
      </c>
      <c r="H4" s="3670" t="s">
        <v>2674</v>
      </c>
      <c r="I4" s="3673" t="s">
        <v>2675</v>
      </c>
      <c r="J4" s="3286" t="s">
        <v>522</v>
      </c>
      <c r="K4" s="3674" t="s">
        <v>2676</v>
      </c>
      <c r="L4" s="3670" t="s">
        <v>2677</v>
      </c>
      <c r="M4" s="3675" t="s">
        <v>2678</v>
      </c>
      <c r="N4" s="3676"/>
      <c r="O4" s="3662"/>
      <c r="P4" s="3662"/>
      <c r="Q4" s="3662"/>
      <c r="R4" s="1020"/>
      <c r="S4" s="3677" t="s">
        <v>2679</v>
      </c>
      <c r="T4" s="3678"/>
      <c r="U4" s="3678"/>
      <c r="V4" s="3678"/>
      <c r="W4" s="3679"/>
      <c r="X4" s="3689" t="s">
        <v>2680</v>
      </c>
      <c r="Y4" s="3292" t="s">
        <v>518</v>
      </c>
      <c r="Z4" s="3691" t="s">
        <v>2681</v>
      </c>
      <c r="AA4" s="3670" t="s">
        <v>2682</v>
      </c>
      <c r="AB4" s="3670" t="s">
        <v>2683</v>
      </c>
      <c r="AC4" s="3308"/>
    </row>
    <row r="5" spans="1:37" s="1020" customFormat="1" ht="39.950000000000003" customHeight="1">
      <c r="A5" s="3663"/>
      <c r="B5" s="3663"/>
      <c r="C5" s="3663"/>
      <c r="D5" s="927"/>
      <c r="E5" s="3666"/>
      <c r="F5" s="3666"/>
      <c r="G5" s="3666"/>
      <c r="H5" s="3666"/>
      <c r="I5" s="3673"/>
      <c r="J5" s="3287"/>
      <c r="K5" s="3674"/>
      <c r="L5" s="3666"/>
      <c r="M5" s="1021" t="s">
        <v>2684</v>
      </c>
      <c r="N5" s="1022" t="s">
        <v>2685</v>
      </c>
      <c r="O5" s="3663"/>
      <c r="P5" s="3663"/>
      <c r="Q5" s="3663"/>
      <c r="R5" s="927"/>
      <c r="S5" s="1021" t="s">
        <v>2686</v>
      </c>
      <c r="T5" s="1021" t="s">
        <v>2687</v>
      </c>
      <c r="U5" s="1021" t="s">
        <v>2688</v>
      </c>
      <c r="V5" s="1021" t="s">
        <v>2689</v>
      </c>
      <c r="W5" s="1023" t="s">
        <v>2690</v>
      </c>
      <c r="X5" s="3690"/>
      <c r="Y5" s="3293"/>
      <c r="Z5" s="3309"/>
      <c r="AA5" s="3666"/>
      <c r="AB5" s="3666"/>
      <c r="AC5" s="3309"/>
    </row>
    <row r="6" spans="1:37" s="725" customFormat="1" ht="18" hidden="1" customHeight="1">
      <c r="A6" s="3333" t="s">
        <v>2540</v>
      </c>
      <c r="B6" s="3333"/>
      <c r="C6" s="3333"/>
      <c r="D6" s="162"/>
      <c r="E6" s="858">
        <v>884014361</v>
      </c>
      <c r="F6" s="859"/>
      <c r="G6" s="859">
        <v>816615772</v>
      </c>
      <c r="H6" s="859">
        <v>37601085</v>
      </c>
      <c r="I6" s="859">
        <v>19002633</v>
      </c>
      <c r="J6" s="859">
        <v>217723483</v>
      </c>
      <c r="K6" s="859">
        <v>322802954</v>
      </c>
      <c r="L6" s="859"/>
      <c r="M6" s="859">
        <v>115159176</v>
      </c>
      <c r="N6" s="859">
        <v>38654505</v>
      </c>
      <c r="O6" s="3333" t="s">
        <v>2540</v>
      </c>
      <c r="P6" s="3333"/>
      <c r="Q6" s="3333"/>
      <c r="R6" s="162"/>
      <c r="S6" s="858">
        <v>13161363.5</v>
      </c>
      <c r="T6" s="859">
        <v>9300868.9700000007</v>
      </c>
      <c r="U6" s="859">
        <v>24730148.800000001</v>
      </c>
      <c r="V6" s="859">
        <v>14357118.5</v>
      </c>
      <c r="W6" s="859">
        <v>14955171</v>
      </c>
      <c r="X6" s="1024" t="s">
        <v>3</v>
      </c>
      <c r="Y6" s="1024"/>
      <c r="Z6" s="859">
        <v>9054729</v>
      </c>
      <c r="AA6" s="1024" t="s">
        <v>3</v>
      </c>
      <c r="AB6" s="492">
        <v>104326441</v>
      </c>
      <c r="AC6" s="859">
        <v>76453319</v>
      </c>
    </row>
    <row r="7" spans="1:37" s="725" customFormat="1" ht="18" hidden="1" customHeight="1">
      <c r="A7" s="3094" t="s">
        <v>2300</v>
      </c>
      <c r="B7" s="3094"/>
      <c r="C7" s="3094"/>
      <c r="D7" s="162"/>
      <c r="E7" s="724">
        <v>1212122873.0867617</v>
      </c>
      <c r="F7" s="492"/>
      <c r="G7" s="492">
        <v>1151826185.799772</v>
      </c>
      <c r="H7" s="492">
        <v>61627792.47016219</v>
      </c>
      <c r="I7" s="492">
        <v>25981233.91723733</v>
      </c>
      <c r="J7" s="492">
        <v>414187546.63982821</v>
      </c>
      <c r="K7" s="492">
        <v>358867629.20500857</v>
      </c>
      <c r="L7" s="492"/>
      <c r="M7" s="492">
        <v>128972230.68458322</v>
      </c>
      <c r="N7" s="492">
        <v>65227930.940402821</v>
      </c>
      <c r="O7" s="3094" t="s">
        <v>2300</v>
      </c>
      <c r="P7" s="3094"/>
      <c r="Q7" s="3094"/>
      <c r="R7" s="162"/>
      <c r="S7" s="724">
        <v>14934836.423175786</v>
      </c>
      <c r="T7" s="492">
        <v>8358378.8585563535</v>
      </c>
      <c r="U7" s="492">
        <v>20710325.182485808</v>
      </c>
      <c r="V7" s="492">
        <v>6131037.8917467138</v>
      </c>
      <c r="W7" s="492">
        <v>13399372.418269351</v>
      </c>
      <c r="X7" s="1024" t="s">
        <v>3</v>
      </c>
      <c r="Y7" s="1024"/>
      <c r="Z7" s="492">
        <v>18379616.300594278</v>
      </c>
      <c r="AA7" s="492">
        <v>210348.96994636179</v>
      </c>
      <c r="AB7" s="492">
        <v>162189752.88295099</v>
      </c>
      <c r="AC7" s="492">
        <v>78676303.587583244</v>
      </c>
    </row>
    <row r="8" spans="1:37" s="725" customFormat="1" ht="18" hidden="1" customHeight="1">
      <c r="A8" s="3094" t="s">
        <v>2357</v>
      </c>
      <c r="B8" s="3094"/>
      <c r="C8" s="3094"/>
      <c r="D8" s="162"/>
      <c r="E8" s="724" t="e">
        <f>G8+#REF!-#REF!</f>
        <v>#REF!</v>
      </c>
      <c r="F8" s="492"/>
      <c r="G8" s="492" t="e">
        <f>H8+M8+#REF!</f>
        <v>#REF!</v>
      </c>
      <c r="H8" s="492">
        <v>33961983</v>
      </c>
      <c r="I8" s="492">
        <v>12274553</v>
      </c>
      <c r="J8" s="492">
        <v>331576729</v>
      </c>
      <c r="K8" s="492">
        <v>271779495</v>
      </c>
      <c r="L8" s="492"/>
      <c r="M8" s="492">
        <v>281966764</v>
      </c>
      <c r="N8" s="492">
        <v>82824847</v>
      </c>
      <c r="O8" s="3094" t="s">
        <v>2357</v>
      </c>
      <c r="P8" s="3094"/>
      <c r="Q8" s="3094"/>
      <c r="R8" s="162"/>
      <c r="S8" s="724">
        <v>15951384</v>
      </c>
      <c r="T8" s="492">
        <v>12407920</v>
      </c>
      <c r="U8" s="492">
        <v>114995367.11999992</v>
      </c>
      <c r="V8" s="492">
        <v>30836771.879999924</v>
      </c>
      <c r="W8" s="492">
        <v>24950474</v>
      </c>
      <c r="X8" s="1024" t="s">
        <v>48</v>
      </c>
      <c r="Y8" s="1024"/>
      <c r="Z8" s="492">
        <v>1099915</v>
      </c>
      <c r="AA8" s="1024" t="s">
        <v>48</v>
      </c>
      <c r="AB8" s="492">
        <v>6398044</v>
      </c>
      <c r="AC8" s="492">
        <v>11727329</v>
      </c>
    </row>
    <row r="9" spans="1:37" s="725" customFormat="1" ht="18" hidden="1" customHeight="1">
      <c r="A9" s="3094" t="s">
        <v>2322</v>
      </c>
      <c r="B9" s="3094"/>
      <c r="C9" s="3094"/>
      <c r="D9" s="162"/>
      <c r="E9" s="724">
        <v>887937777.42154884</v>
      </c>
      <c r="F9" s="492"/>
      <c r="G9" s="599">
        <v>868414421.03194356</v>
      </c>
      <c r="H9" s="492">
        <v>52581956.153102256</v>
      </c>
      <c r="I9" s="492">
        <v>10688689.552511062</v>
      </c>
      <c r="J9" s="492">
        <v>276449626.26490414</v>
      </c>
      <c r="K9" s="492">
        <v>307812038.4449591</v>
      </c>
      <c r="L9" s="492"/>
      <c r="M9" s="492">
        <v>121604697.7510175</v>
      </c>
      <c r="N9" s="492">
        <v>54210746.42529235</v>
      </c>
      <c r="O9" s="3094" t="s">
        <v>2691</v>
      </c>
      <c r="P9" s="3094"/>
      <c r="Q9" s="3094"/>
      <c r="R9" s="162"/>
      <c r="S9" s="724">
        <v>9975501.050405724</v>
      </c>
      <c r="T9" s="492">
        <v>7094721.0586746205</v>
      </c>
      <c r="U9" s="492">
        <v>19192127.933018804</v>
      </c>
      <c r="V9" s="492">
        <v>23702336.870805494</v>
      </c>
      <c r="W9" s="492">
        <v>7167053.1466036355</v>
      </c>
      <c r="X9" s="1024" t="s">
        <v>405</v>
      </c>
      <c r="Y9" s="1024"/>
      <c r="Z9" s="492">
        <v>37167437.464967608</v>
      </c>
      <c r="AA9" s="492">
        <v>262211.26621657744</v>
      </c>
      <c r="AB9" s="492">
        <v>99277412.865450189</v>
      </c>
      <c r="AC9" s="492">
        <v>56690793.854573004</v>
      </c>
    </row>
    <row r="10" spans="1:37" s="725" customFormat="1" ht="18" hidden="1" customHeight="1">
      <c r="A10" s="3094" t="s">
        <v>2692</v>
      </c>
      <c r="B10" s="3094"/>
      <c r="C10" s="3094"/>
      <c r="D10" s="162"/>
      <c r="E10" s="981">
        <v>1094008385.2415526</v>
      </c>
      <c r="F10" s="599"/>
      <c r="G10" s="599">
        <v>1050978800.6989181</v>
      </c>
      <c r="H10" s="492">
        <v>141809653.47389013</v>
      </c>
      <c r="I10" s="492">
        <v>20316280.878726214</v>
      </c>
      <c r="J10" s="492">
        <v>296025460.82286692</v>
      </c>
      <c r="K10" s="492">
        <v>359036850.71176863</v>
      </c>
      <c r="L10" s="492"/>
      <c r="M10" s="492">
        <v>118356200.48719232</v>
      </c>
      <c r="N10" s="492">
        <v>56668654.987001732</v>
      </c>
      <c r="O10" s="3094" t="s">
        <v>2359</v>
      </c>
      <c r="P10" s="3094"/>
      <c r="Q10" s="3094"/>
      <c r="R10" s="162"/>
      <c r="S10" s="724">
        <v>18549099.55864086</v>
      </c>
      <c r="T10" s="492">
        <v>7603529.6621497804</v>
      </c>
      <c r="U10" s="492">
        <v>21131095.142126884</v>
      </c>
      <c r="V10" s="492">
        <v>7135229.0334181515</v>
      </c>
      <c r="W10" s="492">
        <v>7268592.103854835</v>
      </c>
      <c r="X10" s="492">
        <v>57305211.741886877</v>
      </c>
      <c r="Y10" s="492"/>
      <c r="Z10" s="492">
        <v>13287577.505359702</v>
      </c>
      <c r="AA10" s="492">
        <v>200175.56460030255</v>
      </c>
      <c r="AB10" s="492">
        <v>57928967.017986692</v>
      </c>
      <c r="AC10" s="492">
        <v>56317162.047994226</v>
      </c>
    </row>
    <row r="11" spans="1:37" s="725" customFormat="1" ht="18" hidden="1" customHeight="1">
      <c r="A11" s="3094" t="s">
        <v>2304</v>
      </c>
      <c r="B11" s="3094"/>
      <c r="C11" s="3094"/>
      <c r="D11" s="162"/>
      <c r="E11" s="981">
        <v>1104507474.4175601</v>
      </c>
      <c r="F11" s="599"/>
      <c r="G11" s="583">
        <v>1067995063.900094</v>
      </c>
      <c r="H11" s="154">
        <v>83545723.626557037</v>
      </c>
      <c r="I11" s="154">
        <v>16213505.051686004</v>
      </c>
      <c r="J11" s="154">
        <v>331835129.9245007</v>
      </c>
      <c r="K11" s="154">
        <v>412671969.48914409</v>
      </c>
      <c r="L11" s="154"/>
      <c r="M11" s="154">
        <v>106821589.75731826</v>
      </c>
      <c r="N11" s="492">
        <v>51170554.744952828</v>
      </c>
      <c r="O11" s="3094" t="s">
        <v>2304</v>
      </c>
      <c r="P11" s="3094"/>
      <c r="Q11" s="3094"/>
      <c r="R11" s="162"/>
      <c r="S11" s="154">
        <v>11038304.911934117</v>
      </c>
      <c r="T11" s="154">
        <v>6102262.1218957547</v>
      </c>
      <c r="U11" s="154">
        <v>21675359.431122921</v>
      </c>
      <c r="V11" s="154">
        <v>5090005.8642972233</v>
      </c>
      <c r="W11" s="154">
        <v>11745102.683115313</v>
      </c>
      <c r="X11" s="154">
        <v>60633284.890478961</v>
      </c>
      <c r="Y11" s="154"/>
      <c r="Z11" s="154">
        <v>17578264.539178129</v>
      </c>
      <c r="AA11" s="154">
        <v>260847.84887009184</v>
      </c>
      <c r="AB11" s="154">
        <v>56013013.311539777</v>
      </c>
      <c r="AC11" s="492">
        <v>54090675.056642227</v>
      </c>
    </row>
    <row r="12" spans="1:37" s="725" customFormat="1" ht="18" hidden="1" customHeight="1">
      <c r="A12" s="3094" t="s">
        <v>2361</v>
      </c>
      <c r="B12" s="3094"/>
      <c r="C12" s="3094"/>
      <c r="D12" s="162"/>
      <c r="E12" s="981">
        <v>1110604457.444062</v>
      </c>
      <c r="F12" s="599"/>
      <c r="G12" s="583">
        <v>1067774924.8796263</v>
      </c>
      <c r="H12" s="154">
        <v>59000259.028558321</v>
      </c>
      <c r="I12" s="154">
        <v>22343556.438847698</v>
      </c>
      <c r="J12" s="154">
        <v>368720316.52669519</v>
      </c>
      <c r="K12" s="154">
        <v>390060743.2673859</v>
      </c>
      <c r="L12" s="154"/>
      <c r="M12" s="154">
        <v>106536985.83278736</v>
      </c>
      <c r="N12" s="492">
        <v>59212231.787924983</v>
      </c>
      <c r="O12" s="3094" t="s">
        <v>2305</v>
      </c>
      <c r="P12" s="3094"/>
      <c r="Q12" s="3094"/>
      <c r="R12" s="162"/>
      <c r="S12" s="154">
        <v>13264109.14223442</v>
      </c>
      <c r="T12" s="154">
        <v>6443666.8464137558</v>
      </c>
      <c r="U12" s="154">
        <v>16799833.136507984</v>
      </c>
      <c r="V12" s="154">
        <v>5424305.6061611259</v>
      </c>
      <c r="W12" s="154">
        <v>5392839.3135451013</v>
      </c>
      <c r="X12" s="154">
        <v>64287966.028651543</v>
      </c>
      <c r="Y12" s="154"/>
      <c r="Z12" s="154">
        <v>22632996.930729311</v>
      </c>
      <c r="AA12" s="154">
        <v>218282.99935192775</v>
      </c>
      <c r="AB12" s="154">
        <v>56606814.757348619</v>
      </c>
      <c r="AC12" s="492">
        <v>65462529.495163396</v>
      </c>
      <c r="AF12" s="1025"/>
      <c r="AG12" s="1025"/>
      <c r="AH12" s="1025"/>
      <c r="AI12" s="1025"/>
    </row>
    <row r="13" spans="1:37" s="725" customFormat="1" ht="18" hidden="1" customHeight="1">
      <c r="A13" s="3094" t="s">
        <v>2362</v>
      </c>
      <c r="B13" s="3094"/>
      <c r="C13" s="3094"/>
      <c r="D13" s="162"/>
      <c r="E13" s="981" t="e">
        <f>G13+#REF!-#REF!</f>
        <v>#REF!</v>
      </c>
      <c r="F13" s="599"/>
      <c r="G13" s="599" t="e">
        <f>H13+M13+#REF!</f>
        <v>#REF!</v>
      </c>
      <c r="H13" s="154">
        <v>100844952.89743455</v>
      </c>
      <c r="I13" s="154">
        <v>25986855.63521735</v>
      </c>
      <c r="J13" s="599">
        <v>914634281.11362004</v>
      </c>
      <c r="K13" s="154">
        <v>486464462.78955406</v>
      </c>
      <c r="L13" s="154"/>
      <c r="M13" s="154">
        <v>116949264.61592844</v>
      </c>
      <c r="N13" s="492">
        <f>$M$13*AK12</f>
        <v>0</v>
      </c>
      <c r="O13" s="3094" t="s">
        <v>2386</v>
      </c>
      <c r="P13" s="3094"/>
      <c r="Q13" s="3094"/>
      <c r="R13" s="162"/>
      <c r="S13" s="154">
        <f>$M$13*AP12</f>
        <v>0</v>
      </c>
      <c r="T13" s="154">
        <f>$M$13*AQ12</f>
        <v>0</v>
      </c>
      <c r="U13" s="154">
        <f>$M$13*AR12</f>
        <v>0</v>
      </c>
      <c r="V13" s="154">
        <f>$M$13*AS12</f>
        <v>0</v>
      </c>
      <c r="W13" s="154">
        <f>$M$13*AT12</f>
        <v>0</v>
      </c>
      <c r="X13" s="154" t="e">
        <f>#REF!*AV12</f>
        <v>#REF!</v>
      </c>
      <c r="Y13" s="154"/>
      <c r="Z13" s="154">
        <v>18015436.703935511</v>
      </c>
      <c r="AA13" s="154" t="e">
        <f>#REF!*AW12</f>
        <v>#REF!</v>
      </c>
      <c r="AB13" s="154" t="e">
        <f>#REF!*AX12</f>
        <v>#REF!</v>
      </c>
      <c r="AC13" s="492">
        <v>66151616.111287139</v>
      </c>
    </row>
    <row r="14" spans="1:37" s="725" customFormat="1" ht="18" hidden="1" customHeight="1">
      <c r="A14" s="3094" t="s">
        <v>2387</v>
      </c>
      <c r="B14" s="3094"/>
      <c r="C14" s="3094"/>
      <c r="D14" s="162"/>
      <c r="E14" s="981" t="e">
        <f>G14+#REF!-#REF!</f>
        <v>#REF!</v>
      </c>
      <c r="F14" s="599"/>
      <c r="G14" s="599" t="e">
        <f>H14+M14+#REF!</f>
        <v>#REF!</v>
      </c>
      <c r="H14" s="154">
        <v>111412676.0663711</v>
      </c>
      <c r="I14" s="154">
        <v>26885846.774998259</v>
      </c>
      <c r="J14" s="599">
        <v>1010956523.6246958</v>
      </c>
      <c r="K14" s="154">
        <v>422334669.7564373</v>
      </c>
      <c r="L14" s="154"/>
      <c r="M14" s="154">
        <v>111247566.83664586</v>
      </c>
      <c r="N14" s="492">
        <v>56983589.463435084</v>
      </c>
      <c r="O14" s="3094" t="s">
        <v>2364</v>
      </c>
      <c r="P14" s="3094"/>
      <c r="Q14" s="3094"/>
      <c r="R14" s="162"/>
      <c r="S14" s="154">
        <v>15717939.441044308</v>
      </c>
      <c r="T14" s="154">
        <v>5911868.4290939057</v>
      </c>
      <c r="U14" s="154">
        <v>20333112.367328353</v>
      </c>
      <c r="V14" s="154">
        <v>5258720.9123024298</v>
      </c>
      <c r="W14" s="154">
        <v>7042336.2234417666</v>
      </c>
      <c r="X14" s="154">
        <v>78557811.34831892</v>
      </c>
      <c r="Y14" s="154"/>
      <c r="Z14" s="154">
        <v>23694823.365513492</v>
      </c>
      <c r="AA14" s="154">
        <v>623278.33891770453</v>
      </c>
      <c r="AB14" s="154">
        <v>47260530.524241075</v>
      </c>
      <c r="AC14" s="492">
        <v>72698499.859068632</v>
      </c>
    </row>
    <row r="15" spans="1:37" s="725" customFormat="1" ht="18" hidden="1" customHeight="1">
      <c r="A15" s="3094" t="s">
        <v>2366</v>
      </c>
      <c r="B15" s="3094"/>
      <c r="C15" s="3094"/>
      <c r="D15" s="162"/>
      <c r="E15" s="981" t="e">
        <f>G15+#REF!-#REF!</f>
        <v>#REF!</v>
      </c>
      <c r="F15" s="599"/>
      <c r="G15" s="599" t="e">
        <f>H15+M15+#REF!</f>
        <v>#REF!</v>
      </c>
      <c r="H15" s="492">
        <v>79016195.464908555</v>
      </c>
      <c r="I15" s="492">
        <v>24791256.296694715</v>
      </c>
      <c r="J15" s="599">
        <v>779494678.67999995</v>
      </c>
      <c r="K15" s="492">
        <v>446786704.6134361</v>
      </c>
      <c r="L15" s="492"/>
      <c r="M15" s="492">
        <v>98116735.727064326</v>
      </c>
      <c r="N15" s="492">
        <v>43800542.707088277</v>
      </c>
      <c r="O15" s="3094" t="s">
        <v>2366</v>
      </c>
      <c r="P15" s="3094"/>
      <c r="Q15" s="3094"/>
      <c r="R15" s="162"/>
      <c r="S15" s="724">
        <v>15799152.660084248</v>
      </c>
      <c r="T15" s="492">
        <v>6037330.6721937414</v>
      </c>
      <c r="U15" s="492">
        <v>21121820.533904478</v>
      </c>
      <c r="V15" s="492">
        <v>6447593.0833837194</v>
      </c>
      <c r="W15" s="492">
        <v>4910296.0704094805</v>
      </c>
      <c r="X15" s="154">
        <v>73091234.90766561</v>
      </c>
      <c r="Y15" s="154"/>
      <c r="Z15" s="492">
        <v>20053396.057071295</v>
      </c>
      <c r="AA15" s="492">
        <v>163944.0309401046</v>
      </c>
      <c r="AB15" s="492">
        <v>49902991.837127797</v>
      </c>
      <c r="AC15" s="492">
        <v>85637184.368471995</v>
      </c>
    </row>
    <row r="16" spans="1:37" s="725" customFormat="1" ht="17.25" hidden="1" customHeight="1">
      <c r="A16" s="3094" t="s">
        <v>2693</v>
      </c>
      <c r="B16" s="3094"/>
      <c r="C16" s="3094"/>
      <c r="D16" s="162"/>
      <c r="E16" s="583">
        <v>1677734614.1587782</v>
      </c>
      <c r="F16" s="583"/>
      <c r="G16" s="599">
        <v>1598848494.3334563</v>
      </c>
      <c r="H16" s="492">
        <v>63098015.97606001</v>
      </c>
      <c r="I16" s="492">
        <v>26089338.459277585</v>
      </c>
      <c r="J16" s="599">
        <v>881921579.78337991</v>
      </c>
      <c r="K16" s="492">
        <v>430666374.68759632</v>
      </c>
      <c r="L16" s="492"/>
      <c r="M16" s="492">
        <v>85089221.744109139</v>
      </c>
      <c r="N16" s="492">
        <v>37835957.86405126</v>
      </c>
      <c r="O16" s="3094" t="s">
        <v>2694</v>
      </c>
      <c r="P16" s="3094"/>
      <c r="Q16" s="3094"/>
      <c r="R16" s="162"/>
      <c r="S16" s="724">
        <v>10949731.279817685</v>
      </c>
      <c r="T16" s="492">
        <v>5866996.5075264461</v>
      </c>
      <c r="U16" s="492">
        <v>15282653.733954567</v>
      </c>
      <c r="V16" s="492">
        <v>9751950.1883288417</v>
      </c>
      <c r="W16" s="492">
        <v>5401932.170430324</v>
      </c>
      <c r="X16" s="154">
        <v>64510374.726414204</v>
      </c>
      <c r="Y16" s="154"/>
      <c r="Z16" s="492">
        <v>21200523.00912872</v>
      </c>
      <c r="AA16" s="492">
        <v>254261.95056054977</v>
      </c>
      <c r="AB16" s="492">
        <v>47219327.006057613</v>
      </c>
      <c r="AC16" s="492">
        <v>100086642.83445083</v>
      </c>
      <c r="AG16" s="979"/>
      <c r="AH16" s="979"/>
      <c r="AI16" s="979"/>
      <c r="AJ16" s="979"/>
      <c r="AK16" s="979"/>
    </row>
    <row r="17" spans="1:38" s="725" customFormat="1" ht="18" hidden="1" customHeight="1">
      <c r="A17" s="3094" t="s">
        <v>2695</v>
      </c>
      <c r="B17" s="3094"/>
      <c r="C17" s="3094"/>
      <c r="D17" s="162"/>
      <c r="E17" s="729">
        <v>1905911401.124707</v>
      </c>
      <c r="F17" s="729"/>
      <c r="G17" s="729">
        <v>1806885737.2984271</v>
      </c>
      <c r="H17" s="729">
        <v>56035079.219651394</v>
      </c>
      <c r="I17" s="729">
        <v>20293166.304085318</v>
      </c>
      <c r="J17" s="729">
        <v>1037285061.5019439</v>
      </c>
      <c r="K17" s="729">
        <v>479086108.43360746</v>
      </c>
      <c r="L17" s="729"/>
      <c r="M17" s="729">
        <v>91977373.63521269</v>
      </c>
      <c r="N17" s="729">
        <v>37361463.478440605</v>
      </c>
      <c r="O17" s="3094" t="s">
        <v>2695</v>
      </c>
      <c r="P17" s="3094"/>
      <c r="Q17" s="3094"/>
      <c r="R17" s="162"/>
      <c r="S17" s="729">
        <v>13292613.139906682</v>
      </c>
      <c r="T17" s="729">
        <v>6420277.4258636395</v>
      </c>
      <c r="U17" s="729">
        <v>17419931.859455429</v>
      </c>
      <c r="V17" s="729">
        <v>8291295.1321529215</v>
      </c>
      <c r="W17" s="729">
        <v>9191792.5993934143</v>
      </c>
      <c r="X17" s="640">
        <v>71156047.930085033</v>
      </c>
      <c r="Y17" s="640"/>
      <c r="Z17" s="729">
        <v>19532168.87302703</v>
      </c>
      <c r="AA17" s="729">
        <v>352436.01569032727</v>
      </c>
      <c r="AB17" s="729">
        <v>50700464.258149348</v>
      </c>
      <c r="AC17" s="729">
        <v>118557832.6993084</v>
      </c>
      <c r="AG17" s="1026"/>
      <c r="AH17" s="1026"/>
      <c r="AI17" s="980"/>
      <c r="AJ17" s="980"/>
      <c r="AK17" s="980"/>
    </row>
    <row r="18" spans="1:38" s="725" customFormat="1" ht="18" hidden="1" customHeight="1">
      <c r="A18" s="3094" t="s">
        <v>2696</v>
      </c>
      <c r="B18" s="3094"/>
      <c r="C18" s="3094"/>
      <c r="D18" s="162"/>
      <c r="E18" s="729" t="e">
        <f>G18+#REF!-#REF!</f>
        <v>#REF!</v>
      </c>
      <c r="F18" s="729"/>
      <c r="G18" s="729" t="e">
        <f>H18+L18+#REF!</f>
        <v>#REF!</v>
      </c>
      <c r="H18" s="729">
        <v>48134226.697586112</v>
      </c>
      <c r="I18" s="729">
        <v>21622586.778182603</v>
      </c>
      <c r="J18" s="729">
        <v>855876728.34116554</v>
      </c>
      <c r="K18" s="729">
        <v>396411361.1074006</v>
      </c>
      <c r="L18" s="729"/>
      <c r="M18" s="729">
        <v>79659450.429710269</v>
      </c>
      <c r="N18" s="729">
        <v>34041821.947817221</v>
      </c>
      <c r="O18" s="3094" t="s">
        <v>2696</v>
      </c>
      <c r="P18" s="3094"/>
      <c r="Q18" s="3094"/>
      <c r="R18" s="162"/>
      <c r="S18" s="729">
        <v>11347726.647405256</v>
      </c>
      <c r="T18" s="729">
        <v>5790568.5293154269</v>
      </c>
      <c r="U18" s="729">
        <v>14955011.081214637</v>
      </c>
      <c r="V18" s="729">
        <v>7876796.128277164</v>
      </c>
      <c r="W18" s="729">
        <v>5647526.0956805535</v>
      </c>
      <c r="X18" s="729">
        <v>60473264.517373003</v>
      </c>
      <c r="Y18" s="729"/>
      <c r="Z18" s="729">
        <v>11985785.796908749</v>
      </c>
      <c r="AA18" s="729">
        <v>263743.77673027688</v>
      </c>
      <c r="AB18" s="729">
        <v>44405753.044112645</v>
      </c>
      <c r="AC18" s="729">
        <v>80943746.709172249</v>
      </c>
      <c r="AJ18" s="1027"/>
      <c r="AL18" s="173"/>
    </row>
    <row r="19" spans="1:38" s="725" customFormat="1" ht="18" hidden="1" customHeight="1">
      <c r="A19" s="3094" t="s">
        <v>2697</v>
      </c>
      <c r="B19" s="3094"/>
      <c r="C19" s="3094"/>
      <c r="D19" s="162"/>
      <c r="E19" s="729">
        <v>1918058080.3343196</v>
      </c>
      <c r="F19" s="729"/>
      <c r="G19" s="729">
        <v>1829300639.4857309</v>
      </c>
      <c r="H19" s="729">
        <v>49794242.92041114</v>
      </c>
      <c r="I19" s="729">
        <v>29229771.450746041</v>
      </c>
      <c r="J19" s="729">
        <v>1052866166.4356915</v>
      </c>
      <c r="K19" s="729">
        <v>472049041.9864639</v>
      </c>
      <c r="L19" s="729"/>
      <c r="M19" s="729">
        <v>101921170.77994193</v>
      </c>
      <c r="N19" s="729">
        <v>41403783.888343148</v>
      </c>
      <c r="O19" s="3094" t="s">
        <v>2698</v>
      </c>
      <c r="P19" s="3094"/>
      <c r="Q19" s="3094"/>
      <c r="R19" s="162"/>
      <c r="S19" s="729">
        <v>15156975.946723636</v>
      </c>
      <c r="T19" s="729">
        <v>9113366.8013288975</v>
      </c>
      <c r="U19" s="729">
        <v>20670375.434653386</v>
      </c>
      <c r="V19" s="729">
        <v>9365918.2748927232</v>
      </c>
      <c r="W19" s="729">
        <v>6210750.434000113</v>
      </c>
      <c r="X19" s="640">
        <v>65709038.855836667</v>
      </c>
      <c r="Y19" s="640"/>
      <c r="Z19" s="729">
        <v>19616994.062205464</v>
      </c>
      <c r="AA19" s="729">
        <v>316509.0393580143</v>
      </c>
      <c r="AB19" s="729">
        <v>57414698.017272882</v>
      </c>
      <c r="AC19" s="729">
        <v>108374434.91079684</v>
      </c>
      <c r="AL19" s="173"/>
    </row>
    <row r="20" spans="1:38" s="725" customFormat="1" ht="18" hidden="1" customHeight="1">
      <c r="A20" s="3094" t="s">
        <v>2699</v>
      </c>
      <c r="B20" s="3094"/>
      <c r="C20" s="3094"/>
      <c r="D20" s="162"/>
      <c r="E20" s="729">
        <v>2003052329.1130536</v>
      </c>
      <c r="F20" s="729"/>
      <c r="G20" s="729">
        <v>1913570358.5609207</v>
      </c>
      <c r="H20" s="729">
        <v>33742597.498634771</v>
      </c>
      <c r="I20" s="729">
        <v>27969698.550922256</v>
      </c>
      <c r="J20" s="729">
        <v>1129104080.6300826</v>
      </c>
      <c r="K20" s="729">
        <v>501921760.24039036</v>
      </c>
      <c r="L20" s="729"/>
      <c r="M20" s="729">
        <v>100932770.33373679</v>
      </c>
      <c r="N20" s="729">
        <v>43865163.324620284</v>
      </c>
      <c r="O20" s="3094" t="s">
        <v>2699</v>
      </c>
      <c r="P20" s="3094"/>
      <c r="Q20" s="3094"/>
      <c r="R20" s="162"/>
      <c r="S20" s="729">
        <v>17703222.867415816</v>
      </c>
      <c r="T20" s="729">
        <v>8641480.5215690173</v>
      </c>
      <c r="U20" s="729">
        <v>18716342.829991616</v>
      </c>
      <c r="V20" s="729">
        <v>6071608.0709286798</v>
      </c>
      <c r="W20" s="729">
        <v>5934952.7192114126</v>
      </c>
      <c r="X20" s="640">
        <v>70314885.609816074</v>
      </c>
      <c r="Y20" s="640"/>
      <c r="Z20" s="729">
        <v>20882258.199627183</v>
      </c>
      <c r="AA20" s="729">
        <v>451146.73938871425</v>
      </c>
      <c r="AB20" s="729">
        <v>49133418.957960568</v>
      </c>
      <c r="AC20" s="729">
        <v>110364228.7517581</v>
      </c>
      <c r="AL20" s="173"/>
    </row>
    <row r="21" spans="1:38" s="725" customFormat="1" ht="18" hidden="1" customHeight="1">
      <c r="A21" s="3094" t="s">
        <v>2700</v>
      </c>
      <c r="B21" s="3094"/>
      <c r="C21" s="3094"/>
      <c r="D21" s="676"/>
      <c r="E21" s="729">
        <v>1698497265.2204101</v>
      </c>
      <c r="F21" s="729"/>
      <c r="G21" s="729">
        <v>1539118673.3509581</v>
      </c>
      <c r="H21" s="729">
        <v>50438539.856719755</v>
      </c>
      <c r="I21" s="729">
        <v>31515796.894087177</v>
      </c>
      <c r="J21" s="729">
        <v>677894624.52373517</v>
      </c>
      <c r="K21" s="729">
        <v>543696562.71023667</v>
      </c>
      <c r="L21" s="729"/>
      <c r="M21" s="729">
        <v>106637414.54177141</v>
      </c>
      <c r="N21" s="729">
        <v>46067162.217533678</v>
      </c>
      <c r="O21" s="3094" t="s">
        <v>2701</v>
      </c>
      <c r="P21" s="3094"/>
      <c r="Q21" s="3094"/>
      <c r="R21" s="676"/>
      <c r="S21" s="729">
        <v>17925174.73564985</v>
      </c>
      <c r="T21" s="729">
        <v>9105301.5176570937</v>
      </c>
      <c r="U21" s="729">
        <v>21594796.49224304</v>
      </c>
      <c r="V21" s="729">
        <v>5915853.4033916295</v>
      </c>
      <c r="W21" s="729">
        <v>6029126.1752961352</v>
      </c>
      <c r="X21" s="640">
        <v>76298958.686348259</v>
      </c>
      <c r="Y21" s="640"/>
      <c r="Z21" s="729">
        <v>20242838.479926176</v>
      </c>
      <c r="AA21" s="729">
        <v>347299.23651442106</v>
      </c>
      <c r="AB21" s="729">
        <v>52289476.901545256</v>
      </c>
      <c r="AC21" s="729">
        <v>179621430.34937757</v>
      </c>
      <c r="AL21" s="173"/>
    </row>
    <row r="22" spans="1:38" ht="14.45" hidden="1" customHeight="1">
      <c r="A22" s="3095" t="s">
        <v>2392</v>
      </c>
      <c r="B22" s="3096"/>
      <c r="C22" s="3096"/>
      <c r="D22" s="3097"/>
      <c r="E22" s="841">
        <v>113272.02165064328</v>
      </c>
      <c r="F22" s="1028">
        <v>105572.8688006317</v>
      </c>
      <c r="G22" s="841">
        <v>85521.281912010163</v>
      </c>
      <c r="H22" s="841">
        <v>3761.2634514207853</v>
      </c>
      <c r="I22" s="841">
        <v>2429.5515259868785</v>
      </c>
      <c r="J22" s="841">
        <v>43996.812452806371</v>
      </c>
      <c r="K22" s="841">
        <v>35333.654481796097</v>
      </c>
      <c r="L22" s="1028">
        <f>M22+X22+AA22+AB22</f>
        <v>20051.586888621543</v>
      </c>
      <c r="M22" s="841">
        <v>11261.831476431105</v>
      </c>
      <c r="N22" s="841">
        <v>3074.5153579280172</v>
      </c>
      <c r="O22" s="3095" t="s">
        <v>2702</v>
      </c>
      <c r="P22" s="3096"/>
      <c r="Q22" s="3096"/>
      <c r="R22" s="3097"/>
      <c r="S22" s="107">
        <v>1797.1623930725966</v>
      </c>
      <c r="T22" s="107">
        <v>1370.3943338304157</v>
      </c>
      <c r="U22" s="107">
        <v>3783.9569813398912</v>
      </c>
      <c r="V22" s="107">
        <v>915.58367381117796</v>
      </c>
      <c r="W22" s="107">
        <v>320.21873644902297</v>
      </c>
      <c r="X22" s="107">
        <v>4950.8497182957999</v>
      </c>
      <c r="Y22" s="107"/>
      <c r="Z22" s="982" t="s">
        <v>431</v>
      </c>
      <c r="AA22" s="107">
        <v>41.271386123445694</v>
      </c>
      <c r="AB22" s="107">
        <v>3797.6343077711904</v>
      </c>
      <c r="AC22" s="107">
        <v>9024.1298514902519</v>
      </c>
    </row>
    <row r="23" spans="1:38" ht="14.45" hidden="1" customHeight="1">
      <c r="A23" s="3095" t="s">
        <v>2293</v>
      </c>
      <c r="B23" s="3096"/>
      <c r="C23" s="3096"/>
      <c r="D23" s="3097"/>
      <c r="E23" s="931" t="s">
        <v>431</v>
      </c>
      <c r="F23" s="931" t="s">
        <v>431</v>
      </c>
      <c r="G23" s="931" t="s">
        <v>431</v>
      </c>
      <c r="H23" s="931" t="s">
        <v>431</v>
      </c>
      <c r="I23" s="931" t="s">
        <v>431</v>
      </c>
      <c r="J23" s="931" t="s">
        <v>431</v>
      </c>
      <c r="K23" s="931" t="s">
        <v>431</v>
      </c>
      <c r="L23" s="931" t="s">
        <v>431</v>
      </c>
      <c r="M23" s="931" t="s">
        <v>431</v>
      </c>
      <c r="N23" s="931" t="s">
        <v>431</v>
      </c>
      <c r="O23" s="3095" t="s">
        <v>2315</v>
      </c>
      <c r="P23" s="3096"/>
      <c r="Q23" s="3096"/>
      <c r="R23" s="3097"/>
      <c r="S23" s="982" t="s">
        <v>431</v>
      </c>
      <c r="T23" s="982" t="s">
        <v>431</v>
      </c>
      <c r="U23" s="982" t="s">
        <v>431</v>
      </c>
      <c r="V23" s="982" t="s">
        <v>431</v>
      </c>
      <c r="W23" s="982" t="s">
        <v>431</v>
      </c>
      <c r="X23" s="982" t="s">
        <v>431</v>
      </c>
      <c r="Y23" s="982" t="s">
        <v>431</v>
      </c>
      <c r="Z23" s="982" t="s">
        <v>431</v>
      </c>
      <c r="AA23" s="982" t="s">
        <v>431</v>
      </c>
      <c r="AB23" s="982" t="s">
        <v>431</v>
      </c>
      <c r="AC23" s="982" t="s">
        <v>431</v>
      </c>
    </row>
    <row r="24" spans="1:38" ht="14.1" customHeight="1">
      <c r="A24" s="3098" t="s">
        <v>1463</v>
      </c>
      <c r="B24" s="3098"/>
      <c r="C24" s="3098"/>
      <c r="D24" s="3099"/>
      <c r="E24" s="928">
        <v>147078.39053953753</v>
      </c>
      <c r="F24" s="931">
        <v>136000.46685794965</v>
      </c>
      <c r="G24" s="928">
        <v>107638.09981515014</v>
      </c>
      <c r="H24" s="928">
        <v>4939.6961382164009</v>
      </c>
      <c r="I24" s="928">
        <v>2825.4362622344879</v>
      </c>
      <c r="J24" s="928">
        <v>57063.469541395301</v>
      </c>
      <c r="K24" s="928">
        <v>42809.497873303866</v>
      </c>
      <c r="L24" s="931">
        <v>28362.367042799597</v>
      </c>
      <c r="M24" s="928">
        <v>14483.33611648839</v>
      </c>
      <c r="N24" s="928">
        <v>3954.8062972236162</v>
      </c>
      <c r="O24" s="3098" t="s">
        <v>1463</v>
      </c>
      <c r="P24" s="3098"/>
      <c r="Q24" s="3098"/>
      <c r="R24" s="3099"/>
      <c r="S24" s="226">
        <v>2131.8691182737161</v>
      </c>
      <c r="T24" s="226">
        <v>1865.2269985744606</v>
      </c>
      <c r="U24" s="226">
        <v>4720.6103080310941</v>
      </c>
      <c r="V24" s="226">
        <v>1293.8240613921193</v>
      </c>
      <c r="W24" s="226">
        <v>516.99933299336544</v>
      </c>
      <c r="X24" s="642">
        <v>6589.3324078641936</v>
      </c>
      <c r="Y24" s="982">
        <v>287.79422427569176</v>
      </c>
      <c r="Z24" s="226">
        <v>1218.6170603218131</v>
      </c>
      <c r="AA24" s="226">
        <v>166.2979131097259</v>
      </c>
      <c r="AB24" s="226">
        <v>5616.9893207397936</v>
      </c>
      <c r="AC24" s="226">
        <v>12296.540741909756</v>
      </c>
    </row>
    <row r="25" spans="1:38" ht="14.1" customHeight="1">
      <c r="A25" s="3095" t="s">
        <v>2335</v>
      </c>
      <c r="B25" s="3095"/>
      <c r="C25" s="3095"/>
      <c r="D25" s="3100"/>
      <c r="E25" s="931" t="s">
        <v>431</v>
      </c>
      <c r="F25" s="931" t="s">
        <v>431</v>
      </c>
      <c r="G25" s="931" t="s">
        <v>431</v>
      </c>
      <c r="H25" s="931" t="s">
        <v>431</v>
      </c>
      <c r="I25" s="931" t="s">
        <v>431</v>
      </c>
      <c r="J25" s="931" t="s">
        <v>431</v>
      </c>
      <c r="K25" s="931" t="s">
        <v>431</v>
      </c>
      <c r="L25" s="931" t="s">
        <v>431</v>
      </c>
      <c r="M25" s="931" t="s">
        <v>431</v>
      </c>
      <c r="N25" s="928" t="s">
        <v>431</v>
      </c>
      <c r="O25" s="3095" t="s">
        <v>2335</v>
      </c>
      <c r="P25" s="3095"/>
      <c r="Q25" s="3095"/>
      <c r="R25" s="3100"/>
      <c r="S25" s="982" t="s">
        <v>568</v>
      </c>
      <c r="T25" s="982" t="s">
        <v>568</v>
      </c>
      <c r="U25" s="982" t="s">
        <v>568</v>
      </c>
      <c r="V25" s="982" t="s">
        <v>568</v>
      </c>
      <c r="W25" s="982" t="s">
        <v>568</v>
      </c>
      <c r="X25" s="982" t="s">
        <v>568</v>
      </c>
      <c r="Y25" s="982" t="s">
        <v>568</v>
      </c>
      <c r="Z25" s="982" t="s">
        <v>568</v>
      </c>
      <c r="AA25" s="982" t="s">
        <v>568</v>
      </c>
      <c r="AB25" s="982" t="s">
        <v>568</v>
      </c>
      <c r="AC25" s="982" t="s">
        <v>568</v>
      </c>
    </row>
    <row r="26" spans="1:38" ht="14.1" customHeight="1">
      <c r="A26" s="3095" t="s">
        <v>1464</v>
      </c>
      <c r="B26" s="3095"/>
      <c r="C26" s="3095"/>
      <c r="D26" s="3100"/>
      <c r="E26" s="982">
        <v>184665.99742151969</v>
      </c>
      <c r="F26" s="982">
        <v>174928.00489693825</v>
      </c>
      <c r="G26" s="982">
        <v>140528.19773946531</v>
      </c>
      <c r="H26" s="982">
        <v>8614.8839892896722</v>
      </c>
      <c r="I26" s="982">
        <v>4620.1833613697527</v>
      </c>
      <c r="J26" s="982">
        <v>72038.500710213193</v>
      </c>
      <c r="K26" s="982">
        <v>55254.62967859234</v>
      </c>
      <c r="L26" s="982">
        <v>34399.807157472394</v>
      </c>
      <c r="M26" s="982">
        <v>16297.872538570709</v>
      </c>
      <c r="N26" s="982">
        <v>4753.9426881559139</v>
      </c>
      <c r="O26" s="3095" t="s">
        <v>1464</v>
      </c>
      <c r="P26" s="3095"/>
      <c r="Q26" s="3095"/>
      <c r="R26" s="3100"/>
      <c r="S26" s="226">
        <v>1829.3970874160204</v>
      </c>
      <c r="T26" s="226">
        <v>2131.5862631478344</v>
      </c>
      <c r="U26" s="226">
        <v>5177.0898024056933</v>
      </c>
      <c r="V26" s="226">
        <v>2026.5515005126101</v>
      </c>
      <c r="W26" s="226">
        <v>379.30519693265768</v>
      </c>
      <c r="X26" s="642">
        <v>8785.3206248308979</v>
      </c>
      <c r="Y26" s="642">
        <v>342.91098369750415</v>
      </c>
      <c r="Z26" s="226">
        <v>1412.7244730830369</v>
      </c>
      <c r="AA26" s="226">
        <v>56.73964713039431</v>
      </c>
      <c r="AB26" s="226">
        <v>7504.2388901598088</v>
      </c>
      <c r="AC26" s="226">
        <v>11150.716997664773</v>
      </c>
    </row>
    <row r="27" spans="1:38" ht="14.1" customHeight="1">
      <c r="A27" s="3095" t="s">
        <v>2345</v>
      </c>
      <c r="B27" s="3096"/>
      <c r="C27" s="3096"/>
      <c r="D27" s="3097"/>
      <c r="E27" s="982">
        <v>209104.6720350094</v>
      </c>
      <c r="F27" s="982">
        <v>197711.37974658099</v>
      </c>
      <c r="G27" s="982">
        <v>160810.20810800279</v>
      </c>
      <c r="H27" s="982">
        <v>12667.73769533306</v>
      </c>
      <c r="I27" s="982">
        <v>2439.1852087922089</v>
      </c>
      <c r="J27" s="982">
        <v>79013.283873304434</v>
      </c>
      <c r="K27" s="982">
        <v>66690.001330573185</v>
      </c>
      <c r="L27" s="931">
        <v>36901.171638578155</v>
      </c>
      <c r="M27" s="982">
        <v>16019.454148633904</v>
      </c>
      <c r="N27" s="230">
        <v>4615.2041947268726</v>
      </c>
      <c r="O27" s="3095" t="s">
        <v>2209</v>
      </c>
      <c r="P27" s="3096"/>
      <c r="Q27" s="3096"/>
      <c r="R27" s="3097"/>
      <c r="S27" s="226">
        <f>'47'!S27</f>
        <v>2109.7732743802708</v>
      </c>
      <c r="T27" s="226">
        <f>'47'!T27</f>
        <v>2174.3509379023681</v>
      </c>
      <c r="U27" s="226">
        <f>'47'!U27</f>
        <v>5394.8527666824311</v>
      </c>
      <c r="V27" s="226">
        <f>'47'!V27</f>
        <v>1278.1381067269378</v>
      </c>
      <c r="W27" s="226">
        <f>'47'!W27</f>
        <v>447.13486821503665</v>
      </c>
      <c r="X27" s="642">
        <f>'47'!X27</f>
        <v>7600.1223888364802</v>
      </c>
      <c r="Y27" s="642">
        <f>'47'!Y27</f>
        <v>705.90191822272868</v>
      </c>
      <c r="Z27" s="226">
        <f>'47'!Z27</f>
        <v>1818.2122656015031</v>
      </c>
      <c r="AA27" s="226">
        <f>'47'!AA27</f>
        <v>77.327785250732418</v>
      </c>
      <c r="AB27" s="226">
        <f>'47'!AB27</f>
        <v>10680.153132032689</v>
      </c>
      <c r="AC27" s="226">
        <f>'47'!AC27</f>
        <v>13211.504554030436</v>
      </c>
    </row>
    <row r="28" spans="1:38" ht="14.1" customHeight="1">
      <c r="A28" s="3095" t="s">
        <v>2606</v>
      </c>
      <c r="B28" s="3096"/>
      <c r="C28" s="3096"/>
      <c r="D28" s="3097"/>
      <c r="E28" s="226">
        <f>'47'!E28</f>
        <v>212316.32430250937</v>
      </c>
      <c r="F28" s="226">
        <f>'47'!F28</f>
        <v>200437.91850838781</v>
      </c>
      <c r="G28" s="226">
        <f>'47'!G28</f>
        <v>166790.09298636054</v>
      </c>
      <c r="H28" s="226">
        <f>'47'!H28</f>
        <v>8393.5722015554402</v>
      </c>
      <c r="I28" s="226">
        <f>'47'!I28</f>
        <v>2626.4338713145676</v>
      </c>
      <c r="J28" s="226">
        <f>'47'!J28</f>
        <v>90434.6302075001</v>
      </c>
      <c r="K28" s="226">
        <f>'47'!K28</f>
        <v>65335.456705990349</v>
      </c>
      <c r="L28" s="1028">
        <f>'47'!L28</f>
        <v>33647.825522027277</v>
      </c>
      <c r="M28" s="226">
        <f>'47'!M28</f>
        <v>16436.403951308639</v>
      </c>
      <c r="N28" s="107">
        <f>'47'!N28</f>
        <v>4335.5265732911294</v>
      </c>
      <c r="O28" s="3095" t="s">
        <v>2650</v>
      </c>
      <c r="P28" s="3096"/>
      <c r="Q28" s="3096"/>
      <c r="R28" s="3097"/>
      <c r="S28" s="226">
        <f>'47'!S28</f>
        <v>2133.5216992469063</v>
      </c>
      <c r="T28" s="226">
        <f>'47'!T28</f>
        <v>2479.487833654005</v>
      </c>
      <c r="U28" s="226">
        <f>'47'!U28</f>
        <v>5214.7831563942818</v>
      </c>
      <c r="V28" s="226">
        <f>'47'!V28</f>
        <v>1799.5695383289253</v>
      </c>
      <c r="W28" s="226">
        <f>'47'!W28</f>
        <v>473.51515039339262</v>
      </c>
      <c r="X28" s="642">
        <f>'47'!X28</f>
        <v>5767.7757829612674</v>
      </c>
      <c r="Y28" s="642">
        <f>'47'!Y28</f>
        <v>226.33361574910685</v>
      </c>
      <c r="Z28" s="226">
        <f>'47'!Z28</f>
        <v>1554.9398522821164</v>
      </c>
      <c r="AA28" s="226">
        <f>'47'!AA28</f>
        <v>30.296682988821225</v>
      </c>
      <c r="AB28" s="226">
        <f>'47'!AB28</f>
        <v>9632.0756367373106</v>
      </c>
      <c r="AC28" s="226">
        <f>'47'!AC28</f>
        <v>13433.345646403865</v>
      </c>
    </row>
    <row r="29" spans="1:38" ht="14.1" customHeight="1">
      <c r="A29" s="3094" t="s">
        <v>354</v>
      </c>
      <c r="B29" s="3094"/>
      <c r="C29" s="3094"/>
      <c r="D29" s="723"/>
      <c r="E29" s="1029"/>
      <c r="F29" s="932"/>
      <c r="G29" s="932"/>
      <c r="H29" s="932"/>
      <c r="I29" s="932"/>
      <c r="J29" s="932"/>
      <c r="K29" s="932"/>
      <c r="L29" s="932"/>
      <c r="M29" s="932"/>
      <c r="N29" s="1028"/>
      <c r="O29" s="3094" t="s">
        <v>354</v>
      </c>
      <c r="P29" s="3094"/>
      <c r="Q29" s="3094"/>
      <c r="R29" s="162"/>
      <c r="S29" s="642"/>
      <c r="T29" s="642"/>
      <c r="U29" s="642"/>
      <c r="V29" s="642"/>
      <c r="W29" s="642"/>
      <c r="X29" s="642"/>
      <c r="Y29" s="642"/>
      <c r="Z29" s="642"/>
      <c r="AA29" s="642"/>
      <c r="AB29" s="642"/>
      <c r="AC29" s="642"/>
      <c r="AE29" s="725"/>
      <c r="AF29" s="725"/>
    </row>
    <row r="30" spans="1:38" ht="14.1" customHeight="1">
      <c r="A30" s="155"/>
      <c r="B30" s="156" t="s">
        <v>2182</v>
      </c>
      <c r="C30" s="155"/>
      <c r="D30" s="983"/>
      <c r="E30" s="767">
        <f>'47'!AF62</f>
        <v>42483.010119569772</v>
      </c>
      <c r="F30" s="738">
        <f>'47'!AG62</f>
        <v>37816.629614018806</v>
      </c>
      <c r="G30" s="738">
        <f>'47'!AH62</f>
        <v>32245.158418788182</v>
      </c>
      <c r="H30" s="738">
        <f>'47'!AI62</f>
        <v>1645.88723263682</v>
      </c>
      <c r="I30" s="738">
        <f>'47'!AJ62</f>
        <v>600.79803920832853</v>
      </c>
      <c r="J30" s="738">
        <f>'47'!AK62</f>
        <v>15848.803960963138</v>
      </c>
      <c r="K30" s="738">
        <f>'47'!AL62</f>
        <v>14149.669185979868</v>
      </c>
      <c r="L30" s="737">
        <f>'47'!AM62</f>
        <v>5571.4711952306507</v>
      </c>
      <c r="M30" s="738">
        <f>'47'!AN62</f>
        <v>3865.5548825731976</v>
      </c>
      <c r="N30" s="737">
        <f>'47'!AO62</f>
        <v>753.10245747718432</v>
      </c>
      <c r="O30" s="155"/>
      <c r="P30" s="156" t="s">
        <v>2220</v>
      </c>
      <c r="Q30" s="155"/>
      <c r="R30" s="165"/>
      <c r="S30" s="652">
        <f>'47'!AP62</f>
        <v>278.26839895778835</v>
      </c>
      <c r="T30" s="652">
        <f>'47'!AQ62</f>
        <v>1165.4566146780173</v>
      </c>
      <c r="U30" s="652">
        <f>'47'!AR62</f>
        <v>1271.8255056353998</v>
      </c>
      <c r="V30" s="652">
        <f>'47'!AS62</f>
        <v>369.007238274945</v>
      </c>
      <c r="W30" s="652">
        <f>'47'!AT62</f>
        <v>27.894667549863275</v>
      </c>
      <c r="X30" s="652">
        <f>'47'!AU62</f>
        <v>229.98279011571373</v>
      </c>
      <c r="Y30" s="652">
        <f>'47'!AV62</f>
        <v>0.73291595555158251</v>
      </c>
      <c r="Z30" s="652">
        <f>'47'!AW62</f>
        <v>90.836430852782186</v>
      </c>
      <c r="AA30" s="652">
        <f>'47'!AX62</f>
        <v>3.5606922275971442</v>
      </c>
      <c r="AB30" s="652">
        <f>'47'!AY62</f>
        <v>1380.8034835058147</v>
      </c>
      <c r="AC30" s="652">
        <f>'47'!AZ62</f>
        <v>4757.2169364037409</v>
      </c>
    </row>
    <row r="31" spans="1:38" ht="14.1" customHeight="1">
      <c r="A31" s="155"/>
      <c r="B31" s="156" t="s">
        <v>2277</v>
      </c>
      <c r="C31" s="155"/>
      <c r="D31" s="983"/>
      <c r="E31" s="767">
        <f>'47'!AF63</f>
        <v>184339.26866573383</v>
      </c>
      <c r="F31" s="738">
        <f>'47'!AG63</f>
        <v>172370.66475257839</v>
      </c>
      <c r="G31" s="738">
        <f>'47'!AH63</f>
        <v>147195.41143281636</v>
      </c>
      <c r="H31" s="738">
        <f>'47'!AI63</f>
        <v>8800.8191686519858</v>
      </c>
      <c r="I31" s="738">
        <f>'47'!AJ63</f>
        <v>1622.2610731711118</v>
      </c>
      <c r="J31" s="738">
        <f>'47'!AK63</f>
        <v>75540.820961733902</v>
      </c>
      <c r="K31" s="738">
        <f>'47'!AL63</f>
        <v>61231.510229259351</v>
      </c>
      <c r="L31" s="737">
        <f>'47'!AM63</f>
        <v>25175.253319762091</v>
      </c>
      <c r="M31" s="738">
        <f>'47'!AN63</f>
        <v>14975.465360548567</v>
      </c>
      <c r="N31" s="737">
        <f>'47'!AO63</f>
        <v>4213.9789271944401</v>
      </c>
      <c r="O31" s="155"/>
      <c r="P31" s="156" t="s">
        <v>2246</v>
      </c>
      <c r="Q31" s="155"/>
      <c r="R31" s="165"/>
      <c r="S31" s="652">
        <f>'47'!AP63</f>
        <v>1353.4840448872903</v>
      </c>
      <c r="T31" s="652">
        <f>'47'!AQ63</f>
        <v>2614.0032592392945</v>
      </c>
      <c r="U31" s="652">
        <f>'47'!AR63</f>
        <v>4966.8264584779863</v>
      </c>
      <c r="V31" s="652">
        <f>'47'!AS63</f>
        <v>1474.1366268813883</v>
      </c>
      <c r="W31" s="652">
        <f>'47'!AT63</f>
        <v>353.03604386817329</v>
      </c>
      <c r="X31" s="652">
        <f>'47'!AU63</f>
        <v>2397.0917500430214</v>
      </c>
      <c r="Y31" s="652">
        <f>'47'!AV63</f>
        <v>23.245064972259168</v>
      </c>
      <c r="Z31" s="652">
        <f>'47'!AW63</f>
        <v>305.67478178444975</v>
      </c>
      <c r="AA31" s="652">
        <f>'47'!AX63</f>
        <v>26.236214309247455</v>
      </c>
      <c r="AB31" s="652">
        <f>'47'!AY63</f>
        <v>7447.5401481045319</v>
      </c>
      <c r="AC31" s="652">
        <f>'47'!AZ63</f>
        <v>12274.278694939914</v>
      </c>
    </row>
    <row r="32" spans="1:38" ht="14.1" customHeight="1">
      <c r="A32" s="155"/>
      <c r="B32" s="156" t="s">
        <v>2380</v>
      </c>
      <c r="C32" s="155"/>
      <c r="D32" s="983"/>
      <c r="E32" s="767">
        <f>'47'!AF64</f>
        <v>573642.29484004702</v>
      </c>
      <c r="F32" s="738">
        <f>'47'!AG64</f>
        <v>535739.16338820558</v>
      </c>
      <c r="G32" s="738">
        <f>'47'!AH64</f>
        <v>469488.91522788518</v>
      </c>
      <c r="H32" s="738">
        <f>'47'!AI64</f>
        <v>38884.694949861892</v>
      </c>
      <c r="I32" s="738">
        <f>'47'!AJ64</f>
        <v>5616.0706433245314</v>
      </c>
      <c r="J32" s="738">
        <f>'47'!AK64</f>
        <v>262400.58805877011</v>
      </c>
      <c r="K32" s="738">
        <f>'47'!AL64</f>
        <v>162587.56157592888</v>
      </c>
      <c r="L32" s="737">
        <f>'47'!AM64</f>
        <v>66250.248160320276</v>
      </c>
      <c r="M32" s="738">
        <f>'47'!AN64</f>
        <v>38110.685889539622</v>
      </c>
      <c r="N32" s="737">
        <f>'47'!AO64</f>
        <v>7955.3843240823007</v>
      </c>
      <c r="O32" s="155"/>
      <c r="P32" s="156" t="s">
        <v>2380</v>
      </c>
      <c r="Q32" s="155"/>
      <c r="R32" s="165"/>
      <c r="S32" s="652">
        <f>'47'!AP64</f>
        <v>3347.171447932089</v>
      </c>
      <c r="T32" s="652">
        <f>'47'!AQ64</f>
        <v>7564.9082679283265</v>
      </c>
      <c r="U32" s="652">
        <f>'47'!AR64</f>
        <v>14143.848004858795</v>
      </c>
      <c r="V32" s="652">
        <f>'47'!AS64</f>
        <v>4167.6507636938259</v>
      </c>
      <c r="W32" s="652">
        <f>'47'!AT64</f>
        <v>931.72308104427123</v>
      </c>
      <c r="X32" s="652">
        <f>'47'!AU64</f>
        <v>6037.4150534863484</v>
      </c>
      <c r="Y32" s="652">
        <f>'47'!AV64</f>
        <v>364.43277353109863</v>
      </c>
      <c r="Z32" s="652">
        <f>'47'!AW64</f>
        <v>2857.4260756134968</v>
      </c>
      <c r="AA32" s="652">
        <f>'47'!AX64</f>
        <v>56.655466930587288</v>
      </c>
      <c r="AB32" s="652">
        <f>'47'!AY64</f>
        <v>18823.632901219138</v>
      </c>
      <c r="AC32" s="652">
        <f>'47'!AZ64</f>
        <v>40760.557527454948</v>
      </c>
    </row>
    <row r="33" spans="1:29" ht="14.1" customHeight="1">
      <c r="A33" s="155"/>
      <c r="B33" s="156" t="s">
        <v>2278</v>
      </c>
      <c r="C33" s="155"/>
      <c r="D33" s="983"/>
      <c r="E33" s="767">
        <f>'47'!AF65</f>
        <v>1613919.4730397449</v>
      </c>
      <c r="F33" s="738">
        <f>'47'!AG65</f>
        <v>1547350.2344951986</v>
      </c>
      <c r="G33" s="738">
        <f>'47'!AH65</f>
        <v>1282354.0835111719</v>
      </c>
      <c r="H33" s="738">
        <f>'47'!AI65</f>
        <v>96816.56151844874</v>
      </c>
      <c r="I33" s="738">
        <f>'47'!AJ65</f>
        <v>46314.648300414214</v>
      </c>
      <c r="J33" s="738">
        <f>'47'!AK65</f>
        <v>674470.02877478825</v>
      </c>
      <c r="K33" s="738">
        <f>'47'!AL65</f>
        <v>464752.84491752088</v>
      </c>
      <c r="L33" s="737">
        <f>'47'!AM65</f>
        <v>264996.15098402655</v>
      </c>
      <c r="M33" s="738">
        <f>'47'!AN65</f>
        <v>147862.89891252064</v>
      </c>
      <c r="N33" s="737">
        <f>'47'!AO65</f>
        <v>52038.173933401442</v>
      </c>
      <c r="O33" s="155"/>
      <c r="P33" s="156" t="s">
        <v>2248</v>
      </c>
      <c r="Q33" s="155"/>
      <c r="R33" s="165"/>
      <c r="S33" s="652">
        <f>'47'!AP65</f>
        <v>23988.476188082226</v>
      </c>
      <c r="T33" s="652">
        <f>'47'!AQ65</f>
        <v>12910.941553206534</v>
      </c>
      <c r="U33" s="652">
        <f>'47'!AR65</f>
        <v>31200.056691052334</v>
      </c>
      <c r="V33" s="652">
        <f>'47'!AS65</f>
        <v>22274.906185696836</v>
      </c>
      <c r="W33" s="652">
        <f>'47'!AT65</f>
        <v>5450.3443610812501</v>
      </c>
      <c r="X33" s="652">
        <f>'47'!AU65</f>
        <v>46132.512140616833</v>
      </c>
      <c r="Y33" s="652">
        <f>'47'!AV65</f>
        <v>477.94452160328137</v>
      </c>
      <c r="Z33" s="652">
        <f>'47'!AW65</f>
        <v>16210.537824828256</v>
      </c>
      <c r="AA33" s="652">
        <f>'47'!AX65</f>
        <v>163.91984915728742</v>
      </c>
      <c r="AB33" s="652">
        <f>'47'!AY65</f>
        <v>54148.337735300345</v>
      </c>
      <c r="AC33" s="652">
        <f>'47'!AZ65</f>
        <v>82779.776369374464</v>
      </c>
    </row>
    <row r="34" spans="1:29" ht="14.1" customHeight="1">
      <c r="A34" s="155"/>
      <c r="B34" s="156" t="s">
        <v>2279</v>
      </c>
      <c r="C34" s="155"/>
      <c r="D34" s="983"/>
      <c r="E34" s="767">
        <f>'47'!AF66</f>
        <v>4677695.404780372</v>
      </c>
      <c r="F34" s="738">
        <f>'47'!AG66</f>
        <v>4566358.4154721526</v>
      </c>
      <c r="G34" s="738">
        <f>'47'!AH66</f>
        <v>3662844.002644008</v>
      </c>
      <c r="H34" s="738">
        <f>'47'!AI66</f>
        <v>66207.121417333488</v>
      </c>
      <c r="I34" s="738">
        <f>'47'!AJ66</f>
        <v>77047.422805960116</v>
      </c>
      <c r="J34" s="738">
        <f>'47'!AK66</f>
        <v>2049281.9424361128</v>
      </c>
      <c r="K34" s="738">
        <f>'47'!AL66</f>
        <v>1470307.5159846023</v>
      </c>
      <c r="L34" s="737">
        <f>'47'!AM66</f>
        <v>903514.41282814357</v>
      </c>
      <c r="M34" s="738">
        <f>'47'!AN66</f>
        <v>333429.06857780681</v>
      </c>
      <c r="N34" s="737">
        <f>'47'!AO66</f>
        <v>86940.039829624497</v>
      </c>
      <c r="O34" s="155"/>
      <c r="P34" s="156" t="s">
        <v>2279</v>
      </c>
      <c r="Q34" s="155"/>
      <c r="R34" s="165"/>
      <c r="S34" s="652">
        <f>'47'!AP66</f>
        <v>59074.836216112788</v>
      </c>
      <c r="T34" s="652">
        <f>'47'!AQ66</f>
        <v>10937.993632294718</v>
      </c>
      <c r="U34" s="652">
        <f>'47'!AR66</f>
        <v>128722.83005170971</v>
      </c>
      <c r="V34" s="652">
        <f>'47'!AS66</f>
        <v>40471.91026001516</v>
      </c>
      <c r="W34" s="652">
        <f>'47'!AT66</f>
        <v>7281.4585880499944</v>
      </c>
      <c r="X34" s="652">
        <f>'47'!AU66</f>
        <v>228414.6282458099</v>
      </c>
      <c r="Y34" s="652">
        <f>'47'!AV66</f>
        <v>3057.7538297446108</v>
      </c>
      <c r="Z34" s="652">
        <f>'47'!AW66</f>
        <v>31728.923624141647</v>
      </c>
      <c r="AA34" s="652">
        <f>'47'!AX66</f>
        <v>977.90673724630926</v>
      </c>
      <c r="AB34" s="652">
        <f>'47'!AY66</f>
        <v>305906.1318133942</v>
      </c>
      <c r="AC34" s="652">
        <f>'47'!AZ66</f>
        <v>143065.91293236142</v>
      </c>
    </row>
    <row r="35" spans="1:29" ht="14.1" customHeight="1">
      <c r="A35" s="155"/>
      <c r="B35" s="156" t="s">
        <v>2187</v>
      </c>
      <c r="C35" s="155"/>
      <c r="D35" s="983"/>
      <c r="E35" s="767">
        <f>'47'!AF67</f>
        <v>15855815.267113404</v>
      </c>
      <c r="F35" s="738">
        <f>'47'!AG67</f>
        <v>15308475.145374501</v>
      </c>
      <c r="G35" s="738">
        <f>'47'!AH67</f>
        <v>12026775.333624784</v>
      </c>
      <c r="H35" s="738">
        <f>'47'!AI67</f>
        <v>190932.34583422527</v>
      </c>
      <c r="I35" s="738">
        <f>'47'!AJ67</f>
        <v>58041.758783553247</v>
      </c>
      <c r="J35" s="738">
        <f>'47'!AK67</f>
        <v>6881724.5163546652</v>
      </c>
      <c r="K35" s="738">
        <f>'47'!AL67</f>
        <v>4896076.7126523424</v>
      </c>
      <c r="L35" s="737">
        <f>'47'!AM67</f>
        <v>3281699.8117497149</v>
      </c>
      <c r="M35" s="738">
        <f>'47'!AN67</f>
        <v>1170098.1941286786</v>
      </c>
      <c r="N35" s="737">
        <f>'47'!AO67</f>
        <v>354557.57339484128</v>
      </c>
      <c r="O35" s="155"/>
      <c r="P35" s="156" t="s">
        <v>2382</v>
      </c>
      <c r="Q35" s="155"/>
      <c r="R35" s="165"/>
      <c r="S35" s="652">
        <f>'47'!AP67</f>
        <v>219352.7761254962</v>
      </c>
      <c r="T35" s="652">
        <f>'47'!AQ67</f>
        <v>104980.42882668867</v>
      </c>
      <c r="U35" s="652">
        <f>'47'!AR67</f>
        <v>322087.75069295702</v>
      </c>
      <c r="V35" s="652">
        <f>'47'!AS67</f>
        <v>106483.11628397206</v>
      </c>
      <c r="W35" s="652">
        <f>'47'!AT67</f>
        <v>62636.548804723323</v>
      </c>
      <c r="X35" s="652">
        <f>'47'!AU67</f>
        <v>814751.10767638334</v>
      </c>
      <c r="Y35" s="652">
        <f>'47'!AV67</f>
        <v>55513.203821046773</v>
      </c>
      <c r="Z35" s="652">
        <f>'47'!AW67</f>
        <v>243764.62167294478</v>
      </c>
      <c r="AA35" s="652">
        <f>'47'!AX67</f>
        <v>3263.7357972637442</v>
      </c>
      <c r="AB35" s="652">
        <f>'47'!AY67</f>
        <v>994308.94865339738</v>
      </c>
      <c r="AC35" s="652">
        <f>'47'!AZ67</f>
        <v>791104.74341184751</v>
      </c>
    </row>
    <row r="36" spans="1:29" ht="14.1" customHeight="1">
      <c r="A36" s="3094" t="s">
        <v>380</v>
      </c>
      <c r="B36" s="3094"/>
      <c r="C36" s="3094"/>
      <c r="D36" s="723"/>
      <c r="E36" s="767"/>
      <c r="F36" s="738"/>
      <c r="G36" s="738"/>
      <c r="H36" s="738"/>
      <c r="I36" s="738"/>
      <c r="J36" s="738"/>
      <c r="K36" s="738"/>
      <c r="L36" s="738"/>
      <c r="M36" s="738"/>
      <c r="N36" s="737"/>
      <c r="O36" s="3094" t="s">
        <v>380</v>
      </c>
      <c r="P36" s="3094"/>
      <c r="Q36" s="3094"/>
      <c r="R36" s="162"/>
      <c r="S36" s="652"/>
      <c r="T36" s="652"/>
      <c r="U36" s="652"/>
      <c r="V36" s="1030"/>
      <c r="W36" s="652"/>
      <c r="X36" s="652"/>
      <c r="Y36" s="652"/>
      <c r="Z36" s="652"/>
      <c r="AA36" s="652"/>
      <c r="AB36" s="652"/>
      <c r="AC36" s="652"/>
    </row>
    <row r="37" spans="1:29" ht="14.1" customHeight="1">
      <c r="A37" s="155"/>
      <c r="B37" s="156" t="s">
        <v>2224</v>
      </c>
      <c r="C37" s="155"/>
      <c r="D37" s="983"/>
      <c r="E37" s="767">
        <f>'47'!AF68</f>
        <v>21531.182134060211</v>
      </c>
      <c r="F37" s="738">
        <f>'47'!AG68</f>
        <v>19558.104530003096</v>
      </c>
      <c r="G37" s="738">
        <f>'47'!AH68</f>
        <v>15618.294119719094</v>
      </c>
      <c r="H37" s="738">
        <f>'47'!AI68</f>
        <v>462.55175437690059</v>
      </c>
      <c r="I37" s="738">
        <f>'47'!AJ68</f>
        <v>0.75628910548933581</v>
      </c>
      <c r="J37" s="738">
        <f>'47'!AK68</f>
        <v>7523.9101668339435</v>
      </c>
      <c r="K37" s="738">
        <f>'47'!AL68</f>
        <v>7631.0759094027489</v>
      </c>
      <c r="L37" s="737">
        <f>'47'!AM68</f>
        <v>3939.8104102840148</v>
      </c>
      <c r="M37" s="738">
        <f>'47'!AN68</f>
        <v>2034.4711291666981</v>
      </c>
      <c r="N37" s="737">
        <f>'47'!AO68</f>
        <v>375.71999361686113</v>
      </c>
      <c r="O37" s="155"/>
      <c r="P37" s="156" t="s">
        <v>2282</v>
      </c>
      <c r="Q37" s="155"/>
      <c r="R37" s="165"/>
      <c r="S37" s="652">
        <f>'47'!AP68</f>
        <v>198.26991853696219</v>
      </c>
      <c r="T37" s="652">
        <f>'47'!AQ68</f>
        <v>607.23100983141364</v>
      </c>
      <c r="U37" s="652">
        <f>'47'!AR68</f>
        <v>527.11888762746617</v>
      </c>
      <c r="V37" s="652">
        <f>'47'!AS68</f>
        <v>171.19734027948545</v>
      </c>
      <c r="W37" s="652">
        <f>'47'!AT68</f>
        <v>154.93397927451011</v>
      </c>
      <c r="X37" s="652">
        <f>'47'!AU68</f>
        <v>299.50638658631158</v>
      </c>
      <c r="Y37" s="652">
        <f>'47'!AV68</f>
        <v>25.954426992632612</v>
      </c>
      <c r="Z37" s="652">
        <f>'47'!AW68</f>
        <v>40.636274145042186</v>
      </c>
      <c r="AA37" s="652">
        <f>'47'!AX68</f>
        <v>0.2741607278323725</v>
      </c>
      <c r="AB37" s="652">
        <f>'47'!AY68</f>
        <v>1538.9680326654966</v>
      </c>
      <c r="AC37" s="652">
        <f>'47'!AZ68</f>
        <v>2013.7138782021648</v>
      </c>
    </row>
    <row r="38" spans="1:29" ht="14.1" customHeight="1">
      <c r="A38" s="155"/>
      <c r="B38" s="156" t="s">
        <v>2189</v>
      </c>
      <c r="C38" s="155"/>
      <c r="D38" s="983"/>
      <c r="E38" s="767">
        <f>'47'!AF69</f>
        <v>24873.015578139835</v>
      </c>
      <c r="F38" s="738">
        <f>'47'!AG69</f>
        <v>22065.308899453485</v>
      </c>
      <c r="G38" s="738">
        <f>'47'!AH69</f>
        <v>17365.528044620256</v>
      </c>
      <c r="H38" s="738">
        <f>'47'!AI69</f>
        <v>493.39727780053448</v>
      </c>
      <c r="I38" s="738">
        <f>'47'!AJ69</f>
        <v>433.92884269823224</v>
      </c>
      <c r="J38" s="738">
        <f>'47'!AK69</f>
        <v>6271.0357353858699</v>
      </c>
      <c r="K38" s="738">
        <f>'47'!AL69</f>
        <v>10167.166188735617</v>
      </c>
      <c r="L38" s="737">
        <f>'47'!AM69</f>
        <v>4699.7808548332287</v>
      </c>
      <c r="M38" s="738">
        <f>'47'!AN69</f>
        <v>3386.388646703424</v>
      </c>
      <c r="N38" s="737">
        <f>'47'!AO69</f>
        <v>1166.5981613851159</v>
      </c>
      <c r="O38" s="155"/>
      <c r="P38" s="156" t="s">
        <v>2349</v>
      </c>
      <c r="Q38" s="155"/>
      <c r="R38" s="165"/>
      <c r="S38" s="652">
        <f>'47'!AP69</f>
        <v>167.55022101039646</v>
      </c>
      <c r="T38" s="652">
        <f>'47'!AQ69</f>
        <v>883.84604342482794</v>
      </c>
      <c r="U38" s="652">
        <f>'47'!AR69</f>
        <v>1007.8272310576369</v>
      </c>
      <c r="V38" s="652">
        <f>'47'!AS69</f>
        <v>157.10695971645879</v>
      </c>
      <c r="W38" s="652">
        <f>'47'!AT69</f>
        <v>3.4600301089857171</v>
      </c>
      <c r="X38" s="652">
        <f>'47'!AU69</f>
        <v>185.59201827617954</v>
      </c>
      <c r="Y38" s="652">
        <f>'47'!AV69</f>
        <v>0</v>
      </c>
      <c r="Z38" s="652">
        <f>'47'!AW69</f>
        <v>349.16830859886358</v>
      </c>
      <c r="AA38" s="652">
        <f>'47'!AX69</f>
        <v>0</v>
      </c>
      <c r="AB38" s="652">
        <f>'47'!AY69</f>
        <v>778.63188125476358</v>
      </c>
      <c r="AC38" s="652">
        <f>'47'!AZ69</f>
        <v>3156.8749872852063</v>
      </c>
    </row>
    <row r="39" spans="1:29" ht="14.1" customHeight="1">
      <c r="A39" s="156"/>
      <c r="B39" s="156" t="s">
        <v>2249</v>
      </c>
      <c r="C39" s="156"/>
      <c r="D39" s="983"/>
      <c r="E39" s="767">
        <f>'47'!AF70</f>
        <v>34387.941796888714</v>
      </c>
      <c r="F39" s="738">
        <f>'47'!AG70</f>
        <v>27942.461881579937</v>
      </c>
      <c r="G39" s="738">
        <f>'47'!AH70</f>
        <v>22796.383599283305</v>
      </c>
      <c r="H39" s="738">
        <f>'47'!AI70</f>
        <v>1220.5200361504842</v>
      </c>
      <c r="I39" s="738">
        <f>'47'!AJ70</f>
        <v>312.51520157311774</v>
      </c>
      <c r="J39" s="738">
        <f>'47'!AK70</f>
        <v>9682.9189940643755</v>
      </c>
      <c r="K39" s="738">
        <f>'47'!AL70</f>
        <v>11580.42936749533</v>
      </c>
      <c r="L39" s="737">
        <f>'47'!AM70</f>
        <v>5146.0782822966403</v>
      </c>
      <c r="M39" s="738">
        <f>'47'!AN70</f>
        <v>3738.9579876769776</v>
      </c>
      <c r="N39" s="737">
        <f>'47'!AO70</f>
        <v>683.98775863352841</v>
      </c>
      <c r="O39" s="156"/>
      <c r="P39" s="156" t="s">
        <v>2249</v>
      </c>
      <c r="Q39" s="156"/>
      <c r="R39" s="165"/>
      <c r="S39" s="652">
        <f>'47'!AP70</f>
        <v>307.95526301990992</v>
      </c>
      <c r="T39" s="652">
        <f>'47'!AQ70</f>
        <v>1212.5898526282249</v>
      </c>
      <c r="U39" s="652">
        <f>'47'!AR70</f>
        <v>1143.0246410514087</v>
      </c>
      <c r="V39" s="652">
        <f>'47'!AS70</f>
        <v>363.94047972619211</v>
      </c>
      <c r="W39" s="652">
        <f>'47'!AT70</f>
        <v>27.459992617714732</v>
      </c>
      <c r="X39" s="652">
        <f>'47'!AU70</f>
        <v>97.857980850870618</v>
      </c>
      <c r="Y39" s="652">
        <f>'47'!AV70</f>
        <v>7.0755859934232239</v>
      </c>
      <c r="Z39" s="652">
        <f>'47'!AW70</f>
        <v>47.850875249680279</v>
      </c>
      <c r="AA39" s="652">
        <f>'47'!AX70</f>
        <v>5.0850271289918281</v>
      </c>
      <c r="AB39" s="652">
        <f>'47'!AY70</f>
        <v>1249.2508253966973</v>
      </c>
      <c r="AC39" s="652">
        <f>'47'!AZ70</f>
        <v>6493.3307905584552</v>
      </c>
    </row>
    <row r="40" spans="1:29" ht="14.1" customHeight="1">
      <c r="A40" s="156"/>
      <c r="B40" s="156" t="s">
        <v>2226</v>
      </c>
      <c r="C40" s="156"/>
      <c r="D40" s="983"/>
      <c r="E40" s="767">
        <f>'47'!AF71</f>
        <v>82792.443353204944</v>
      </c>
      <c r="F40" s="738">
        <f>'47'!AG71</f>
        <v>72982.370766747074</v>
      </c>
      <c r="G40" s="738">
        <f>'47'!AH71</f>
        <v>60471.049895712145</v>
      </c>
      <c r="H40" s="738">
        <f>'47'!AI71</f>
        <v>3410.986406554975</v>
      </c>
      <c r="I40" s="738">
        <f>'47'!AJ71</f>
        <v>875.73326881627372</v>
      </c>
      <c r="J40" s="738">
        <f>'47'!AK71</f>
        <v>27651.794286342087</v>
      </c>
      <c r="K40" s="738">
        <f>'47'!AL71</f>
        <v>28532.535933998817</v>
      </c>
      <c r="L40" s="737">
        <f>'47'!AM71</f>
        <v>12511.320871034965</v>
      </c>
      <c r="M40" s="738">
        <f>'47'!AN71</f>
        <v>8144.1487635727735</v>
      </c>
      <c r="N40" s="737">
        <f>'47'!AO71</f>
        <v>993.63187603060271</v>
      </c>
      <c r="O40" s="156"/>
      <c r="P40" s="156" t="s">
        <v>2230</v>
      </c>
      <c r="Q40" s="156"/>
      <c r="R40" s="165"/>
      <c r="S40" s="652">
        <f>'47'!AP71</f>
        <v>617.28354811468193</v>
      </c>
      <c r="T40" s="652">
        <f>'47'!AQ71</f>
        <v>2479.7564202184053</v>
      </c>
      <c r="U40" s="652">
        <f>'47'!AR71</f>
        <v>3123.276042807166</v>
      </c>
      <c r="V40" s="652">
        <f>'47'!AS71</f>
        <v>753.84901912200166</v>
      </c>
      <c r="W40" s="652">
        <f>'47'!AT71</f>
        <v>176.35185727992098</v>
      </c>
      <c r="X40" s="652">
        <f>'47'!AU71</f>
        <v>581.35497373186149</v>
      </c>
      <c r="Y40" s="652">
        <f>'47'!AV71</f>
        <v>1.565699250106581</v>
      </c>
      <c r="Z40" s="652">
        <f>'47'!AW71</f>
        <v>32.609675911311854</v>
      </c>
      <c r="AA40" s="652">
        <f>'47'!AX71</f>
        <v>2.9435970457584268</v>
      </c>
      <c r="AB40" s="652">
        <f>'47'!AY71</f>
        <v>3748.698161523148</v>
      </c>
      <c r="AC40" s="652">
        <f>'47'!AZ71</f>
        <v>9842.6822623691551</v>
      </c>
    </row>
    <row r="41" spans="1:29" ht="14.1" customHeight="1">
      <c r="A41" s="156"/>
      <c r="B41" s="156" t="s">
        <v>2192</v>
      </c>
      <c r="C41" s="156"/>
      <c r="D41" s="983"/>
      <c r="E41" s="767">
        <f>'47'!AF72</f>
        <v>223843.79128906064</v>
      </c>
      <c r="F41" s="738">
        <f>'47'!AG72</f>
        <v>211742.57813032207</v>
      </c>
      <c r="G41" s="738">
        <f>'47'!AH72</f>
        <v>177615.37369992965</v>
      </c>
      <c r="H41" s="738">
        <f>'47'!AI72</f>
        <v>9078.2374610868446</v>
      </c>
      <c r="I41" s="738">
        <f>'47'!AJ72</f>
        <v>980.38672759410485</v>
      </c>
      <c r="J41" s="738">
        <f>'47'!AK72</f>
        <v>103986.09533783897</v>
      </c>
      <c r="K41" s="738">
        <f>'47'!AL72</f>
        <v>63570.654173409661</v>
      </c>
      <c r="L41" s="737">
        <f>'47'!AM72</f>
        <v>34127.204430392383</v>
      </c>
      <c r="M41" s="738">
        <f>'47'!AN72</f>
        <v>20550.300028957026</v>
      </c>
      <c r="N41" s="737">
        <f>'47'!AO72</f>
        <v>5165.7917478061026</v>
      </c>
      <c r="O41" s="156"/>
      <c r="P41" s="156" t="s">
        <v>2192</v>
      </c>
      <c r="Q41" s="156"/>
      <c r="R41" s="165"/>
      <c r="S41" s="652">
        <f>'47'!AP72</f>
        <v>1435.4471894219498</v>
      </c>
      <c r="T41" s="652">
        <f>'47'!AQ72</f>
        <v>4917.1660766388304</v>
      </c>
      <c r="U41" s="652">
        <f>'47'!AR72</f>
        <v>7372.2671641328998</v>
      </c>
      <c r="V41" s="652">
        <f>'47'!AS72</f>
        <v>1473.5055339979285</v>
      </c>
      <c r="W41" s="652">
        <f>'47'!AT72</f>
        <v>186.12231695930973</v>
      </c>
      <c r="X41" s="652">
        <f>'47'!AU72</f>
        <v>4446.8473998225736</v>
      </c>
      <c r="Y41" s="652">
        <f>'47'!AV72</f>
        <v>48.261877859067027</v>
      </c>
      <c r="Z41" s="652">
        <f>'47'!AW72</f>
        <v>1643.5478426226673</v>
      </c>
      <c r="AA41" s="652">
        <f>'47'!AX72</f>
        <v>20.38863621165838</v>
      </c>
      <c r="AB41" s="652">
        <f>'47'!AY72</f>
        <v>7417.8586449194163</v>
      </c>
      <c r="AC41" s="652">
        <f>'47'!AZ72</f>
        <v>13744.761001361321</v>
      </c>
    </row>
    <row r="42" spans="1:29" ht="14.1" customHeight="1">
      <c r="A42" s="156"/>
      <c r="B42" s="156" t="s">
        <v>2201</v>
      </c>
      <c r="C42" s="156"/>
      <c r="D42" s="983"/>
      <c r="E42" s="767">
        <f>'47'!AF73</f>
        <v>539644.44744773488</v>
      </c>
      <c r="F42" s="738">
        <f>'47'!AG73</f>
        <v>507225.54451057606</v>
      </c>
      <c r="G42" s="738">
        <f>'47'!AH73</f>
        <v>438404.42515927489</v>
      </c>
      <c r="H42" s="738">
        <f>'47'!AI73</f>
        <v>32719.702701035407</v>
      </c>
      <c r="I42" s="738">
        <f>'47'!AJ73</f>
        <v>6733.6014108250756</v>
      </c>
      <c r="J42" s="738">
        <f>'47'!AK73</f>
        <v>234678.94861025739</v>
      </c>
      <c r="K42" s="738">
        <f>'47'!AL73</f>
        <v>164272.17243715707</v>
      </c>
      <c r="L42" s="737">
        <f>'47'!AM73</f>
        <v>68821.119351301066</v>
      </c>
      <c r="M42" s="738">
        <f>'47'!AN73</f>
        <v>39867.657744345117</v>
      </c>
      <c r="N42" s="737">
        <f>'47'!AO73</f>
        <v>9669.054529783436</v>
      </c>
      <c r="O42" s="156"/>
      <c r="P42" s="156" t="s">
        <v>2287</v>
      </c>
      <c r="Q42" s="156"/>
      <c r="R42" s="165"/>
      <c r="S42" s="652">
        <f>'47'!AP73</f>
        <v>3700.3291762714671</v>
      </c>
      <c r="T42" s="652">
        <f>'47'!AQ73</f>
        <v>6941.1470368974333</v>
      </c>
      <c r="U42" s="652">
        <f>'47'!AR73</f>
        <v>15347.445207269478</v>
      </c>
      <c r="V42" s="652">
        <f>'47'!AS73</f>
        <v>3610.3955316857869</v>
      </c>
      <c r="W42" s="652">
        <f>'47'!AT73</f>
        <v>599.28626243751785</v>
      </c>
      <c r="X42" s="652">
        <f>'47'!AU73</f>
        <v>10628.205995046133</v>
      </c>
      <c r="Y42" s="652">
        <f>'47'!AV73</f>
        <v>55.547771200708226</v>
      </c>
      <c r="Z42" s="652">
        <f>'47'!AW73</f>
        <v>1742.2484057953538</v>
      </c>
      <c r="AA42" s="652">
        <f>'47'!AX73</f>
        <v>112.74909066295217</v>
      </c>
      <c r="AB42" s="652">
        <f>'47'!AY73</f>
        <v>16414.710344250827</v>
      </c>
      <c r="AC42" s="652">
        <f>'47'!AZ73</f>
        <v>34161.151342954094</v>
      </c>
    </row>
    <row r="43" spans="1:29" ht="14.1" customHeight="1">
      <c r="A43" s="156"/>
      <c r="B43" s="156" t="s">
        <v>2703</v>
      </c>
      <c r="C43" s="156"/>
      <c r="D43" s="983"/>
      <c r="E43" s="767">
        <f>'47'!AF74</f>
        <v>1427112.6518913889</v>
      </c>
      <c r="F43" s="738">
        <f>'47'!AG74</f>
        <v>1312125.5951369635</v>
      </c>
      <c r="G43" s="738">
        <f>'47'!AH74</f>
        <v>1151947.6180187992</v>
      </c>
      <c r="H43" s="738">
        <f>'47'!AI74</f>
        <v>65574.2944640153</v>
      </c>
      <c r="I43" s="738">
        <f>'47'!AJ74</f>
        <v>22317.038448009465</v>
      </c>
      <c r="J43" s="738">
        <f>'47'!AK74</f>
        <v>714294.34954131034</v>
      </c>
      <c r="K43" s="738">
        <f>'47'!AL74</f>
        <v>349761.93556546443</v>
      </c>
      <c r="L43" s="737">
        <f>'47'!AM74</f>
        <v>160177.97711816442</v>
      </c>
      <c r="M43" s="738">
        <f>'47'!AN74</f>
        <v>78851.505769238778</v>
      </c>
      <c r="N43" s="737">
        <f>'47'!AO74</f>
        <v>25906.648047092207</v>
      </c>
      <c r="O43" s="156"/>
      <c r="P43" s="156" t="s">
        <v>2206</v>
      </c>
      <c r="Q43" s="156"/>
      <c r="R43" s="165"/>
      <c r="S43" s="652">
        <f>'47'!AP74</f>
        <v>11530.392270655464</v>
      </c>
      <c r="T43" s="652">
        <f>'47'!AQ74</f>
        <v>7744.2145715138358</v>
      </c>
      <c r="U43" s="652">
        <f>'47'!AR74</f>
        <v>20100.232887338716</v>
      </c>
      <c r="V43" s="652">
        <f>'47'!AS74</f>
        <v>9941.372926576174</v>
      </c>
      <c r="W43" s="652">
        <f>'47'!AT74</f>
        <v>3628.6450660623673</v>
      </c>
      <c r="X43" s="652">
        <f>'47'!AU74</f>
        <v>29534.083092292043</v>
      </c>
      <c r="Y43" s="652">
        <f>'47'!AV74</f>
        <v>175.89841129209108</v>
      </c>
      <c r="Z43" s="652">
        <f>'47'!AW74</f>
        <v>11818.392457030423</v>
      </c>
      <c r="AA43" s="652">
        <f>'47'!AX74</f>
        <v>106.25831571967134</v>
      </c>
      <c r="AB43" s="652">
        <f>'47'!AY74</f>
        <v>39691.839072591414</v>
      </c>
      <c r="AC43" s="652">
        <f>'47'!AZ74</f>
        <v>126805.4492114554</v>
      </c>
    </row>
    <row r="44" spans="1:29" ht="14.1" customHeight="1">
      <c r="A44" s="156"/>
      <c r="B44" s="156" t="s">
        <v>2203</v>
      </c>
      <c r="C44" s="156"/>
      <c r="D44" s="983"/>
      <c r="E44" s="767">
        <f>'47'!AF75</f>
        <v>2599599.4215893317</v>
      </c>
      <c r="F44" s="738">
        <f>'47'!AG75</f>
        <v>2508542.6527844756</v>
      </c>
      <c r="G44" s="738">
        <f>'47'!AH75</f>
        <v>2058346.7458297862</v>
      </c>
      <c r="H44" s="738">
        <f>'47'!AI75</f>
        <v>205340.88805914184</v>
      </c>
      <c r="I44" s="738">
        <f>'47'!AJ75</f>
        <v>37372.60966896046</v>
      </c>
      <c r="J44" s="738">
        <f>'47'!AK75</f>
        <v>1151289.5180402712</v>
      </c>
      <c r="K44" s="738">
        <f>'47'!AL75</f>
        <v>664343.73006141232</v>
      </c>
      <c r="L44" s="737">
        <f>'47'!AM75</f>
        <v>450195.90695469006</v>
      </c>
      <c r="M44" s="738">
        <f>'47'!AN75</f>
        <v>242731.9893431727</v>
      </c>
      <c r="N44" s="737">
        <f>'47'!AO75</f>
        <v>56575.975619525059</v>
      </c>
      <c r="O44" s="156"/>
      <c r="P44" s="156" t="s">
        <v>2704</v>
      </c>
      <c r="Q44" s="156"/>
      <c r="R44" s="165"/>
      <c r="S44" s="652">
        <f>'47'!AP75</f>
        <v>30767.500996884544</v>
      </c>
      <c r="T44" s="652">
        <f>'47'!AQ75</f>
        <v>13841.132710143271</v>
      </c>
      <c r="U44" s="652">
        <f>'47'!AR75</f>
        <v>76185.7754501085</v>
      </c>
      <c r="V44" s="652">
        <f>'47'!AS75</f>
        <v>60210.213138884508</v>
      </c>
      <c r="W44" s="652">
        <f>'47'!AT75</f>
        <v>5151.3914276268033</v>
      </c>
      <c r="X44" s="652">
        <f>'47'!AU75</f>
        <v>28177.943092070396</v>
      </c>
      <c r="Y44" s="652">
        <f>'47'!AV75</f>
        <v>2474.924496395724</v>
      </c>
      <c r="Z44" s="652">
        <f>'47'!AW75</f>
        <v>9264.8163964759369</v>
      </c>
      <c r="AA44" s="652">
        <f>'47'!AX75</f>
        <v>474.3475876477778</v>
      </c>
      <c r="AB44" s="652">
        <f>'47'!AY75</f>
        <v>167071.88603892739</v>
      </c>
      <c r="AC44" s="652">
        <f>'47'!AZ75</f>
        <v>100321.5852013316</v>
      </c>
    </row>
    <row r="45" spans="1:29" ht="14.1" customHeight="1">
      <c r="A45" s="156"/>
      <c r="B45" s="156" t="s">
        <v>2196</v>
      </c>
      <c r="C45" s="156"/>
      <c r="D45" s="983"/>
      <c r="E45" s="767">
        <f>'47'!AF76</f>
        <v>5297241.0605181204</v>
      </c>
      <c r="F45" s="738">
        <f>'47'!AG76</f>
        <v>5065949.5281687276</v>
      </c>
      <c r="G45" s="738">
        <f>'47'!AH76</f>
        <v>4158111.3852340477</v>
      </c>
      <c r="H45" s="738">
        <f>'47'!AI76</f>
        <v>84947.022874437767</v>
      </c>
      <c r="I45" s="738">
        <f>'47'!AJ76</f>
        <v>71343.919067347073</v>
      </c>
      <c r="J45" s="738">
        <f>'47'!AK76</f>
        <v>2363783.3905728753</v>
      </c>
      <c r="K45" s="738">
        <f>'47'!AL76</f>
        <v>1638037.0527193875</v>
      </c>
      <c r="L45" s="737">
        <f>'47'!AM76</f>
        <v>907838.1429346801</v>
      </c>
      <c r="M45" s="738">
        <f>'47'!AN76</f>
        <v>294100.93071426917</v>
      </c>
      <c r="N45" s="737">
        <f>'47'!AO76</f>
        <v>113609.47205365522</v>
      </c>
      <c r="O45" s="156"/>
      <c r="P45" s="156" t="s">
        <v>2196</v>
      </c>
      <c r="Q45" s="156"/>
      <c r="R45" s="165"/>
      <c r="S45" s="652">
        <f>'47'!AP76</f>
        <v>60494.30940397134</v>
      </c>
      <c r="T45" s="652">
        <f>'47'!AQ76</f>
        <v>10141.927969437134</v>
      </c>
      <c r="U45" s="652">
        <f>'47'!AR76</f>
        <v>83796.865493617777</v>
      </c>
      <c r="V45" s="652">
        <f>'47'!AS76</f>
        <v>19221.978787210588</v>
      </c>
      <c r="W45" s="652">
        <f>'47'!AT76</f>
        <v>6836.3770063770571</v>
      </c>
      <c r="X45" s="652">
        <f>'47'!AU76</f>
        <v>259168.7311184828</v>
      </c>
      <c r="Y45" s="652">
        <f>'47'!AV76</f>
        <v>2795.1246134544813</v>
      </c>
      <c r="Z45" s="652">
        <f>'47'!AW76</f>
        <v>59884.997305680721</v>
      </c>
      <c r="AA45" s="652">
        <f>'47'!AX76</f>
        <v>667.77969073104964</v>
      </c>
      <c r="AB45" s="652">
        <f>'47'!AY76</f>
        <v>291220.57949206216</v>
      </c>
      <c r="AC45" s="652">
        <f>'47'!AZ76</f>
        <v>291176.52965507319</v>
      </c>
    </row>
    <row r="46" spans="1:29" ht="14.1" customHeight="1">
      <c r="A46" s="156"/>
      <c r="B46" s="156" t="s">
        <v>2207</v>
      </c>
      <c r="C46" s="156"/>
      <c r="D46" s="983"/>
      <c r="E46" s="767">
        <f>'47'!AF77</f>
        <v>20405289.306472376</v>
      </c>
      <c r="F46" s="738">
        <f>'47'!AG77</f>
        <v>20260901.098087166</v>
      </c>
      <c r="G46" s="738">
        <f>'47'!AH77</f>
        <v>16296721.408672756</v>
      </c>
      <c r="H46" s="738">
        <f>'47'!AI77</f>
        <v>297079.00129010127</v>
      </c>
      <c r="I46" s="738">
        <f>'47'!AJ77</f>
        <v>314411.63342206989</v>
      </c>
      <c r="J46" s="738">
        <f>'47'!AK77</f>
        <v>8349286.4599043075</v>
      </c>
      <c r="K46" s="738">
        <f>'47'!AL77</f>
        <v>7335944.3140562763</v>
      </c>
      <c r="L46" s="737">
        <f>'47'!AM77</f>
        <v>3964179.6894144122</v>
      </c>
      <c r="M46" s="738">
        <f>'47'!AN77</f>
        <v>1616050.8663811581</v>
      </c>
      <c r="N46" s="737">
        <f>'47'!AO77</f>
        <v>467787.96974271821</v>
      </c>
      <c r="O46" s="156"/>
      <c r="P46" s="156" t="s">
        <v>2207</v>
      </c>
      <c r="Q46" s="156"/>
      <c r="R46" s="165"/>
      <c r="S46" s="652">
        <f>'47'!AP77</f>
        <v>319286.79406876524</v>
      </c>
      <c r="T46" s="652">
        <f>'47'!AQ77</f>
        <v>168382.48671193654</v>
      </c>
      <c r="U46" s="652">
        <f>'47'!AR77</f>
        <v>415203.19975665078</v>
      </c>
      <c r="V46" s="652">
        <f>'47'!AS77</f>
        <v>142376.06133326259</v>
      </c>
      <c r="W46" s="652">
        <f>'47'!AT77</f>
        <v>103014.35476782484</v>
      </c>
      <c r="X46" s="652">
        <f>'47'!AU77</f>
        <v>936827.28086795821</v>
      </c>
      <c r="Y46" s="652">
        <f>'47'!AV77</f>
        <v>96379.179752397104</v>
      </c>
      <c r="Z46" s="652">
        <f>'47'!AW77</f>
        <v>290797.39029714628</v>
      </c>
      <c r="AA46" s="652">
        <f>'47'!AX77</f>
        <v>4107.7419945276215</v>
      </c>
      <c r="AB46" s="652">
        <f>'47'!AY77</f>
        <v>1020017.2301212248</v>
      </c>
      <c r="AC46" s="652">
        <f>'47'!AZ77</f>
        <v>435185.59868235409</v>
      </c>
    </row>
    <row r="47" spans="1:29" ht="14.1" customHeight="1">
      <c r="A47" s="3094" t="s">
        <v>355</v>
      </c>
      <c r="B47" s="3094"/>
      <c r="C47" s="3094"/>
      <c r="D47" s="983"/>
      <c r="E47" s="767"/>
      <c r="F47" s="738"/>
      <c r="G47" s="738"/>
      <c r="H47" s="738"/>
      <c r="I47" s="738"/>
      <c r="J47" s="738"/>
      <c r="K47" s="738"/>
      <c r="L47" s="738"/>
      <c r="M47" s="738"/>
      <c r="N47" s="737"/>
      <c r="O47" s="3094" t="s">
        <v>355</v>
      </c>
      <c r="P47" s="3094"/>
      <c r="Q47" s="3094"/>
      <c r="R47" s="165"/>
      <c r="S47" s="652"/>
      <c r="T47" s="652"/>
      <c r="U47" s="652"/>
      <c r="V47" s="652"/>
      <c r="W47" s="652"/>
      <c r="X47" s="652"/>
      <c r="Y47" s="652"/>
      <c r="Z47" s="652"/>
      <c r="AA47" s="652"/>
      <c r="AB47" s="652"/>
      <c r="AC47" s="652"/>
    </row>
    <row r="48" spans="1:29" ht="14.1" customHeight="1">
      <c r="A48" s="156"/>
      <c r="B48" s="156" t="s">
        <v>2188</v>
      </c>
      <c r="C48" s="156"/>
      <c r="D48" s="983"/>
      <c r="E48" s="767">
        <f>'47'!AF78</f>
        <v>17414.409660940626</v>
      </c>
      <c r="F48" s="738">
        <f>'47'!AG78</f>
        <v>15788.858165280213</v>
      </c>
      <c r="G48" s="738">
        <f>'47'!AH78</f>
        <v>11845.060142596612</v>
      </c>
      <c r="H48" s="738">
        <f>'47'!AI78</f>
        <v>366.0757394524544</v>
      </c>
      <c r="I48" s="738">
        <f>'47'!AJ78</f>
        <v>0.76918174920861815</v>
      </c>
      <c r="J48" s="738">
        <f>'47'!AK78</f>
        <v>4915.1088445333553</v>
      </c>
      <c r="K48" s="738">
        <f>'47'!AL78</f>
        <v>6563.1063768615832</v>
      </c>
      <c r="L48" s="737">
        <f>'47'!AM78</f>
        <v>3943.7980226836125</v>
      </c>
      <c r="M48" s="738">
        <f>'47'!AN78</f>
        <v>2030.4461825544879</v>
      </c>
      <c r="N48" s="737">
        <f>'47'!AO78</f>
        <v>566.9970842611134</v>
      </c>
      <c r="O48" s="156"/>
      <c r="P48" s="156" t="s">
        <v>2224</v>
      </c>
      <c r="Q48" s="156"/>
      <c r="R48" s="165"/>
      <c r="S48" s="652">
        <f>'47'!AP78</f>
        <v>145.89039584396696</v>
      </c>
      <c r="T48" s="652">
        <f>'47'!AQ78</f>
        <v>599.12013482948669</v>
      </c>
      <c r="U48" s="652">
        <f>'47'!AR78</f>
        <v>535.23885183219841</v>
      </c>
      <c r="V48" s="652">
        <f>'47'!AS78</f>
        <v>161.60213902483801</v>
      </c>
      <c r="W48" s="652">
        <f>'47'!AT78</f>
        <v>21.597576762886288</v>
      </c>
      <c r="X48" s="652">
        <f>'47'!AU78</f>
        <v>326.77692455789276</v>
      </c>
      <c r="Y48" s="652">
        <f>'47'!AV78</f>
        <v>1.2318986289510989E-2</v>
      </c>
      <c r="Z48" s="652">
        <f>'47'!AW78</f>
        <v>159.46281039796443</v>
      </c>
      <c r="AA48" s="652">
        <f>'47'!AX78</f>
        <v>0.27883441222119482</v>
      </c>
      <c r="AB48" s="652">
        <f>'47'!AY78</f>
        <v>1426.8209517747539</v>
      </c>
      <c r="AC48" s="652">
        <f>'47'!AZ78</f>
        <v>1785.0143060583796</v>
      </c>
    </row>
    <row r="49" spans="1:54" ht="14.1" customHeight="1">
      <c r="A49" s="156"/>
      <c r="B49" s="156" t="s">
        <v>2189</v>
      </c>
      <c r="C49" s="156"/>
      <c r="D49" s="983"/>
      <c r="E49" s="767">
        <f>'47'!AF79</f>
        <v>22942.496435967918</v>
      </c>
      <c r="F49" s="738">
        <f>'47'!AG79</f>
        <v>20082.418766783918</v>
      </c>
      <c r="G49" s="738">
        <f>'47'!AH79</f>
        <v>17295.662007235871</v>
      </c>
      <c r="H49" s="738">
        <f>'47'!AI79</f>
        <v>507.61008117276327</v>
      </c>
      <c r="I49" s="933">
        <f>'47'!AJ79</f>
        <v>445.20549463911436</v>
      </c>
      <c r="J49" s="738">
        <f>'47'!AK79</f>
        <v>6987.2684648478416</v>
      </c>
      <c r="K49" s="738">
        <f>'47'!AL79</f>
        <v>9355.5779665761456</v>
      </c>
      <c r="L49" s="737">
        <f>'47'!AM79</f>
        <v>2786.7567595480605</v>
      </c>
      <c r="M49" s="738">
        <f>'47'!AN79</f>
        <v>2129.492139640035</v>
      </c>
      <c r="N49" s="737">
        <f>'47'!AO79</f>
        <v>245.81879041252236</v>
      </c>
      <c r="O49" s="156"/>
      <c r="P49" s="156" t="s">
        <v>2204</v>
      </c>
      <c r="Q49" s="156"/>
      <c r="R49" s="165"/>
      <c r="S49" s="652">
        <f>'47'!AP79</f>
        <v>69.406955786805796</v>
      </c>
      <c r="T49" s="652">
        <f>'47'!AQ79</f>
        <v>885.8997374533426</v>
      </c>
      <c r="U49" s="652">
        <f>'47'!AR79</f>
        <v>777.11630400053377</v>
      </c>
      <c r="V49" s="652">
        <f>'47'!AS79</f>
        <v>151.01292553954565</v>
      </c>
      <c r="W49" s="652">
        <f>'47'!AT79</f>
        <v>0.23742644728513138</v>
      </c>
      <c r="X49" s="652">
        <f>'47'!AU79</f>
        <v>43.364874077911843</v>
      </c>
      <c r="Y49" s="652">
        <f>'47'!AV79</f>
        <v>0</v>
      </c>
      <c r="Z49" s="652">
        <f>'47'!AW79</f>
        <v>79.205914322278062</v>
      </c>
      <c r="AA49" s="652">
        <f>'47'!AX79</f>
        <v>0</v>
      </c>
      <c r="AB49" s="652">
        <f>'47'!AY79</f>
        <v>534.69383150783676</v>
      </c>
      <c r="AC49" s="652">
        <f>'47'!AZ79</f>
        <v>2939.2835835062692</v>
      </c>
    </row>
    <row r="50" spans="1:54" ht="14.1" customHeight="1">
      <c r="A50" s="156"/>
      <c r="B50" s="156" t="s">
        <v>2249</v>
      </c>
      <c r="C50" s="156"/>
      <c r="D50" s="983"/>
      <c r="E50" s="767">
        <f>'47'!AF80</f>
        <v>35827.043554553944</v>
      </c>
      <c r="F50" s="738">
        <f>'47'!AG80</f>
        <v>29049.021578461838</v>
      </c>
      <c r="G50" s="738">
        <f>'47'!AH80</f>
        <v>23601.501220916653</v>
      </c>
      <c r="H50" s="738">
        <f>'47'!AI80</f>
        <v>1251.8839958256115</v>
      </c>
      <c r="I50" s="738">
        <f>'47'!AJ80</f>
        <v>1466.6914780868535</v>
      </c>
      <c r="J50" s="738">
        <f>'47'!AK80</f>
        <v>8691.2404990533214</v>
      </c>
      <c r="K50" s="738">
        <f>'47'!AL80</f>
        <v>12191.685247950878</v>
      </c>
      <c r="L50" s="737">
        <f>'47'!AM80</f>
        <v>5447.520357545186</v>
      </c>
      <c r="M50" s="738">
        <f>'47'!AN80</f>
        <v>3977.5442142925367</v>
      </c>
      <c r="N50" s="737">
        <f>'47'!AO80</f>
        <v>776.53895429917839</v>
      </c>
      <c r="O50" s="156"/>
      <c r="P50" s="156" t="s">
        <v>2265</v>
      </c>
      <c r="Q50" s="156"/>
      <c r="R50" s="165"/>
      <c r="S50" s="652">
        <f>'47'!AP80</f>
        <v>336.92689343254904</v>
      </c>
      <c r="T50" s="652">
        <f>'47'!AQ80</f>
        <v>1194.692116243747</v>
      </c>
      <c r="U50" s="652">
        <f>'47'!AR80</f>
        <v>1262.8615082033953</v>
      </c>
      <c r="V50" s="652">
        <f>'47'!AS80</f>
        <v>379.29729325792641</v>
      </c>
      <c r="W50" s="652">
        <f>'47'!AT80</f>
        <v>27.227448855741681</v>
      </c>
      <c r="X50" s="652">
        <f>'47'!AU80</f>
        <v>98.106057678755135</v>
      </c>
      <c r="Y50" s="652">
        <f>'47'!AV80</f>
        <v>7.2340729640792834</v>
      </c>
      <c r="Z50" s="652">
        <f>'47'!AW80</f>
        <v>0</v>
      </c>
      <c r="AA50" s="652">
        <f>'47'!AX80</f>
        <v>5.1989273128249254</v>
      </c>
      <c r="AB50" s="652">
        <f>'47'!AY80</f>
        <v>1359.437085296991</v>
      </c>
      <c r="AC50" s="652">
        <f>'47'!AZ80</f>
        <v>6778.0219760920927</v>
      </c>
    </row>
    <row r="51" spans="1:54" ht="14.1" customHeight="1">
      <c r="A51" s="155"/>
      <c r="B51" s="156" t="s">
        <v>2230</v>
      </c>
      <c r="C51" s="155"/>
      <c r="D51" s="983"/>
      <c r="E51" s="767">
        <f>'47'!AF81</f>
        <v>81684.58608808821</v>
      </c>
      <c r="F51" s="738">
        <f>'47'!AG81</f>
        <v>72426.804835120973</v>
      </c>
      <c r="G51" s="738">
        <f>'47'!AH81</f>
        <v>58739.343405191968</v>
      </c>
      <c r="H51" s="738">
        <f>'47'!AI81</f>
        <v>3215.2524875593062</v>
      </c>
      <c r="I51" s="738">
        <f>'47'!AJ81</f>
        <v>751.80229497179334</v>
      </c>
      <c r="J51" s="738">
        <f>'47'!AK81</f>
        <v>26715.205766512208</v>
      </c>
      <c r="K51" s="738">
        <f>'47'!AL81</f>
        <v>28057.082856148671</v>
      </c>
      <c r="L51" s="737">
        <f>'47'!AM81</f>
        <v>13687.46142992903</v>
      </c>
      <c r="M51" s="738">
        <f>'47'!AN81</f>
        <v>7796.1033431088845</v>
      </c>
      <c r="N51" s="737">
        <f>'47'!AO81</f>
        <v>1045.0913386770587</v>
      </c>
      <c r="O51" s="155"/>
      <c r="P51" s="156" t="s">
        <v>2226</v>
      </c>
      <c r="Q51" s="155"/>
      <c r="R51" s="165"/>
      <c r="S51" s="652">
        <f>'47'!AP81</f>
        <v>481.84940118945588</v>
      </c>
      <c r="T51" s="652">
        <f>'47'!AQ81</f>
        <v>2428.4251613598731</v>
      </c>
      <c r="U51" s="652">
        <f>'47'!AR81</f>
        <v>2970.4144397541872</v>
      </c>
      <c r="V51" s="652">
        <f>'47'!AS81</f>
        <v>720.66126074824649</v>
      </c>
      <c r="W51" s="652">
        <f>'47'!AT81</f>
        <v>149.66174138006784</v>
      </c>
      <c r="X51" s="652">
        <f>'47'!AU81</f>
        <v>1685.4665197464558</v>
      </c>
      <c r="Y51" s="652">
        <f>'47'!AV81</f>
        <v>1.5329139877573439</v>
      </c>
      <c r="Z51" s="652">
        <f>'47'!AW81</f>
        <v>354.92139352870771</v>
      </c>
      <c r="AA51" s="652">
        <f>'47'!AX81</f>
        <v>2.5485303495192455</v>
      </c>
      <c r="AB51" s="652">
        <f>'47'!AY81</f>
        <v>3846.8887292076975</v>
      </c>
      <c r="AC51" s="652">
        <f>'47'!AZ81</f>
        <v>9612.7026464959181</v>
      </c>
    </row>
    <row r="52" spans="1:54" ht="14.1" customHeight="1">
      <c r="A52" s="155"/>
      <c r="B52" s="156" t="s">
        <v>2283</v>
      </c>
      <c r="C52" s="155"/>
      <c r="D52" s="983"/>
      <c r="E52" s="767">
        <f>'47'!AF82</f>
        <v>210356.24535061701</v>
      </c>
      <c r="F52" s="738">
        <f>'47'!AG82</f>
        <v>198617.36973108273</v>
      </c>
      <c r="G52" s="738">
        <f>'47'!AH82</f>
        <v>169935.20538048318</v>
      </c>
      <c r="H52" s="738">
        <f>'47'!AI82</f>
        <v>8843.5130862118403</v>
      </c>
      <c r="I52" s="738">
        <f>'47'!AJ82</f>
        <v>933.79253454656885</v>
      </c>
      <c r="J52" s="738">
        <f>'47'!AK82</f>
        <v>101451.75180357677</v>
      </c>
      <c r="K52" s="738">
        <f>'47'!AL82</f>
        <v>58706.147956147979</v>
      </c>
      <c r="L52" s="737">
        <f>'47'!AM82</f>
        <v>28682.164350599527</v>
      </c>
      <c r="M52" s="738">
        <f>'47'!AN82</f>
        <v>19579.675818097574</v>
      </c>
      <c r="N52" s="737">
        <f>'47'!AO82</f>
        <v>5032.9236866843412</v>
      </c>
      <c r="O52" s="155"/>
      <c r="P52" s="156" t="s">
        <v>2192</v>
      </c>
      <c r="Q52" s="155"/>
      <c r="R52" s="165"/>
      <c r="S52" s="652">
        <f>'47'!AP82</f>
        <v>1784.9751504811295</v>
      </c>
      <c r="T52" s="652">
        <f>'47'!AQ82</f>
        <v>4872.9249426446459</v>
      </c>
      <c r="U52" s="652">
        <f>'47'!AR82</f>
        <v>6269.5684543039279</v>
      </c>
      <c r="V52" s="652">
        <f>'47'!AS82</f>
        <v>1424.4194445837957</v>
      </c>
      <c r="W52" s="652">
        <f>'47'!AT82</f>
        <v>194.86413939972877</v>
      </c>
      <c r="X52" s="652">
        <f>'47'!AU82</f>
        <v>1960.5162791228699</v>
      </c>
      <c r="Y52" s="652">
        <f>'47'!AV82</f>
        <v>45.976302383975522</v>
      </c>
      <c r="Z52" s="652">
        <f>'47'!AW82</f>
        <v>1115.7682697708128</v>
      </c>
      <c r="AA52" s="652">
        <f>'47'!AX82</f>
        <v>19.048159951854768</v>
      </c>
      <c r="AB52" s="652">
        <f>'47'!AY82</f>
        <v>5961.1795212724483</v>
      </c>
      <c r="AC52" s="652">
        <f>'47'!AZ82</f>
        <v>12854.643889305187</v>
      </c>
    </row>
    <row r="53" spans="1:54" ht="14.1" customHeight="1">
      <c r="A53" s="155"/>
      <c r="B53" s="156" t="s">
        <v>2201</v>
      </c>
      <c r="C53" s="155"/>
      <c r="D53" s="983"/>
      <c r="E53" s="767">
        <f>'47'!AF83</f>
        <v>543162.23758830817</v>
      </c>
      <c r="F53" s="738">
        <f>'47'!AG83</f>
        <v>511206.25612673094</v>
      </c>
      <c r="G53" s="738">
        <f>'47'!AH83</f>
        <v>437829.81038341107</v>
      </c>
      <c r="H53" s="738">
        <f>'47'!AI83</f>
        <v>26399.513564395998</v>
      </c>
      <c r="I53" s="738">
        <f>'47'!AJ83</f>
        <v>6719.6491894537576</v>
      </c>
      <c r="J53" s="738">
        <f>'47'!AK83</f>
        <v>230855.52939059841</v>
      </c>
      <c r="K53" s="738">
        <f>'47'!AL83</f>
        <v>173855.11823896301</v>
      </c>
      <c r="L53" s="737">
        <f>'47'!AM83</f>
        <v>73376.44574331968</v>
      </c>
      <c r="M53" s="738">
        <f>'47'!AN83</f>
        <v>40012.986676830558</v>
      </c>
      <c r="N53" s="737">
        <f>'47'!AO83</f>
        <v>9316.7952629655392</v>
      </c>
      <c r="O53" s="155"/>
      <c r="P53" s="156" t="s">
        <v>2287</v>
      </c>
      <c r="Q53" s="155"/>
      <c r="R53" s="165"/>
      <c r="S53" s="652">
        <f>'47'!AP83</f>
        <v>3742.6405338421578</v>
      </c>
      <c r="T53" s="652">
        <f>'47'!AQ83</f>
        <v>6648.7604554039326</v>
      </c>
      <c r="U53" s="652">
        <f>'47'!AR83</f>
        <v>16171.549501963873</v>
      </c>
      <c r="V53" s="652">
        <f>'47'!AS83</f>
        <v>3503.253126798249</v>
      </c>
      <c r="W53" s="652">
        <f>'47'!AT83</f>
        <v>629.9877958568278</v>
      </c>
      <c r="X53" s="652">
        <f>'47'!AU83</f>
        <v>12260.138393853193</v>
      </c>
      <c r="Y53" s="652">
        <f>'47'!AV83</f>
        <v>61.615422453766669</v>
      </c>
      <c r="Z53" s="652">
        <f>'47'!AW83</f>
        <v>1580.5954036051787</v>
      </c>
      <c r="AA53" s="652">
        <f>'47'!AX83</f>
        <v>111.79537056535938</v>
      </c>
      <c r="AB53" s="652">
        <f>'47'!AY83</f>
        <v>19349.314476011634</v>
      </c>
      <c r="AC53" s="652">
        <f>'47'!AZ83</f>
        <v>33536.576865182396</v>
      </c>
    </row>
    <row r="54" spans="1:54" ht="14.1" customHeight="1">
      <c r="A54" s="155"/>
      <c r="B54" s="156" t="s">
        <v>2235</v>
      </c>
      <c r="C54" s="155"/>
      <c r="D54" s="983"/>
      <c r="E54" s="767">
        <f>'47'!AF84</f>
        <v>1322411.6763026849</v>
      </c>
      <c r="F54" s="738">
        <f>'47'!AG84</f>
        <v>1222776.6987363906</v>
      </c>
      <c r="G54" s="738">
        <f>'47'!AH84</f>
        <v>1059884.9086540721</v>
      </c>
      <c r="H54" s="738">
        <f>'47'!AI84</f>
        <v>60733.060896173425</v>
      </c>
      <c r="I54" s="738">
        <f>'47'!AJ84</f>
        <v>26386.688856860754</v>
      </c>
      <c r="J54" s="738">
        <f>'47'!AK84</f>
        <v>652845.11180201755</v>
      </c>
      <c r="K54" s="738">
        <f>'47'!AL84</f>
        <v>319920.0470990208</v>
      </c>
      <c r="L54" s="737">
        <f>'47'!AM84</f>
        <v>162891.79008231798</v>
      </c>
      <c r="M54" s="738">
        <f>'47'!AN84</f>
        <v>92494.222055096805</v>
      </c>
      <c r="N54" s="737">
        <f>'47'!AO84</f>
        <v>25197.901876478063</v>
      </c>
      <c r="O54" s="155"/>
      <c r="P54" s="156" t="s">
        <v>2235</v>
      </c>
      <c r="Q54" s="155"/>
      <c r="R54" s="165"/>
      <c r="S54" s="652">
        <f>'47'!AP84</f>
        <v>18654.651438632514</v>
      </c>
      <c r="T54" s="652">
        <f>'47'!AQ84</f>
        <v>7078.3713857042549</v>
      </c>
      <c r="U54" s="652">
        <f>'47'!AR84</f>
        <v>22303.230881855201</v>
      </c>
      <c r="V54" s="652">
        <f>'47'!AS84</f>
        <v>13326.612774768257</v>
      </c>
      <c r="W54" s="652">
        <f>'47'!AT84</f>
        <v>5933.453697658525</v>
      </c>
      <c r="X54" s="652">
        <f>'47'!AU84</f>
        <v>16838.46556003944</v>
      </c>
      <c r="Y54" s="652">
        <f>'47'!AV84</f>
        <v>1046.566481616514</v>
      </c>
      <c r="Z54" s="652">
        <f>'47'!AW84</f>
        <v>12596.379912555871</v>
      </c>
      <c r="AA54" s="652">
        <f>'47'!AX84</f>
        <v>139.79872614524749</v>
      </c>
      <c r="AB54" s="652">
        <f>'47'!AY84</f>
        <v>39776.357346864068</v>
      </c>
      <c r="AC54" s="652">
        <f>'47'!AZ84</f>
        <v>112231.35747885061</v>
      </c>
      <c r="BB54" s="325"/>
    </row>
    <row r="55" spans="1:54" ht="14.1" customHeight="1">
      <c r="A55" s="155"/>
      <c r="B55" s="156" t="s">
        <v>2250</v>
      </c>
      <c r="C55" s="155"/>
      <c r="D55" s="983"/>
      <c r="E55" s="767">
        <f>'47'!AF85</f>
        <v>2576091.5501252981</v>
      </c>
      <c r="F55" s="738">
        <f>'47'!AG85</f>
        <v>2483139.0561720277</v>
      </c>
      <c r="G55" s="738">
        <f>'47'!AH85</f>
        <v>2053557.1443780556</v>
      </c>
      <c r="H55" s="738">
        <f>'47'!AI85</f>
        <v>244146.82167359331</v>
      </c>
      <c r="I55" s="738">
        <f>'47'!AJ85</f>
        <v>9477.9743713782555</v>
      </c>
      <c r="J55" s="738">
        <f>'47'!AK85</f>
        <v>1072644.6457016331</v>
      </c>
      <c r="K55" s="738">
        <f>'47'!AL85</f>
        <v>727287.70263145072</v>
      </c>
      <c r="L55" s="737">
        <f>'47'!AM85</f>
        <v>429581.91179397283</v>
      </c>
      <c r="M55" s="738">
        <f>'47'!AN85</f>
        <v>219340.05975121364</v>
      </c>
      <c r="N55" s="737">
        <f>'47'!AO85</f>
        <v>59222.880141058129</v>
      </c>
      <c r="O55" s="155"/>
      <c r="P55" s="156" t="s">
        <v>2203</v>
      </c>
      <c r="Q55" s="155"/>
      <c r="R55" s="165"/>
      <c r="S55" s="652">
        <f>'47'!AP85</f>
        <v>23176.16892534103</v>
      </c>
      <c r="T55" s="652">
        <f>'47'!AQ85</f>
        <v>13812.929792067756</v>
      </c>
      <c r="U55" s="652">
        <f>'47'!AR85</f>
        <v>64976.176175629451</v>
      </c>
      <c r="V55" s="652">
        <f>'47'!AS85</f>
        <v>53535.418128901743</v>
      </c>
      <c r="W55" s="652">
        <f>'47'!AT85</f>
        <v>4616.4865882155609</v>
      </c>
      <c r="X55" s="652">
        <f>'47'!AU85</f>
        <v>29052.246890357335</v>
      </c>
      <c r="Y55" s="652">
        <f>'47'!AV85</f>
        <v>1916.0760182408287</v>
      </c>
      <c r="Z55" s="652">
        <f>'47'!AW85</f>
        <v>3435.9819441615746</v>
      </c>
      <c r="AA55" s="652">
        <f>'47'!AX85</f>
        <v>403.2088728342755</v>
      </c>
      <c r="AB55" s="652">
        <f>'47'!AY85</f>
        <v>175434.33831716509</v>
      </c>
      <c r="AC55" s="652">
        <f>'47'!AZ85</f>
        <v>96388.475897431723</v>
      </c>
      <c r="BB55" s="325"/>
    </row>
    <row r="56" spans="1:54" ht="14.1" customHeight="1">
      <c r="A56" s="155"/>
      <c r="B56" s="156" t="s">
        <v>2254</v>
      </c>
      <c r="C56" s="155"/>
      <c r="D56" s="983"/>
      <c r="E56" s="767">
        <f>'47'!AF86</f>
        <v>5110684.0216653766</v>
      </c>
      <c r="F56" s="738">
        <f>'47'!AG86</f>
        <v>4904504.0105920844</v>
      </c>
      <c r="G56" s="738">
        <f>'47'!AH86</f>
        <v>4052840.2654982372</v>
      </c>
      <c r="H56" s="738">
        <f>'47'!AI86</f>
        <v>80233.711600222698</v>
      </c>
      <c r="I56" s="738">
        <f>'47'!AJ86</f>
        <v>99741.817546985811</v>
      </c>
      <c r="J56" s="738">
        <f>'47'!AK86</f>
        <v>2408311.3741200683</v>
      </c>
      <c r="K56" s="738">
        <f>'47'!AL86</f>
        <v>1464553.362230961</v>
      </c>
      <c r="L56" s="737">
        <f>'47'!AM86</f>
        <v>851663.74509384669</v>
      </c>
      <c r="M56" s="738">
        <f>'47'!AN86</f>
        <v>265571.8730491632</v>
      </c>
      <c r="N56" s="737">
        <f>'47'!AO86</f>
        <v>98303.079821522129</v>
      </c>
      <c r="O56" s="155"/>
      <c r="P56" s="156" t="s">
        <v>2254</v>
      </c>
      <c r="Q56" s="155"/>
      <c r="R56" s="165"/>
      <c r="S56" s="652">
        <f>'47'!AP86</f>
        <v>48416.841717874049</v>
      </c>
      <c r="T56" s="652">
        <f>'47'!AQ86</f>
        <v>10093.76930805498</v>
      </c>
      <c r="U56" s="652">
        <f>'47'!AR86</f>
        <v>82763.187276486948</v>
      </c>
      <c r="V56" s="652">
        <f>'47'!AS86</f>
        <v>19371.332537136572</v>
      </c>
      <c r="W56" s="652">
        <f>'47'!AT86</f>
        <v>6623.6623880885254</v>
      </c>
      <c r="X56" s="652">
        <f>'47'!AU86</f>
        <v>245573.30905419262</v>
      </c>
      <c r="Y56" s="652">
        <f>'47'!AV86</f>
        <v>3883.8856602790606</v>
      </c>
      <c r="Z56" s="652">
        <f>'47'!AW86</f>
        <v>66853.023136836535</v>
      </c>
      <c r="AA56" s="652">
        <f>'47'!AX86</f>
        <v>719.8598106606305</v>
      </c>
      <c r="AB56" s="652">
        <f>'47'!AY86</f>
        <v>269061.79438271461</v>
      </c>
      <c r="AC56" s="652">
        <f>'47'!AZ86</f>
        <v>273033.03421012941</v>
      </c>
    </row>
    <row r="57" spans="1:54" ht="14.1" customHeight="1">
      <c r="A57" s="155"/>
      <c r="B57" s="156" t="s">
        <v>2207</v>
      </c>
      <c r="C57" s="155"/>
      <c r="D57" s="983"/>
      <c r="E57" s="767">
        <f>'47'!AF87</f>
        <v>20279212.457261983</v>
      </c>
      <c r="F57" s="738">
        <f>'47'!AG87</f>
        <v>20065461.149013266</v>
      </c>
      <c r="G57" s="738">
        <f>'47'!AH87</f>
        <v>16058192.799184633</v>
      </c>
      <c r="H57" s="738">
        <f>'47'!AI87</f>
        <v>320581.58202578663</v>
      </c>
      <c r="I57" s="738">
        <f>'47'!AJ87</f>
        <v>112274.50872100152</v>
      </c>
      <c r="J57" s="738">
        <f>'47'!AK87</f>
        <v>8285766.2961145397</v>
      </c>
      <c r="K57" s="738">
        <f>'47'!AL87</f>
        <v>7339570.4123233045</v>
      </c>
      <c r="L57" s="737">
        <f>'47'!AM87</f>
        <v>4007268.3498286349</v>
      </c>
      <c r="M57" s="738">
        <f>'47'!AN87</f>
        <v>1736401.9581831493</v>
      </c>
      <c r="N57" s="737">
        <f>'47'!AO87</f>
        <v>510154.10159601521</v>
      </c>
      <c r="O57" s="155"/>
      <c r="P57" s="156" t="s">
        <v>2207</v>
      </c>
      <c r="Q57" s="155"/>
      <c r="R57" s="165"/>
      <c r="S57" s="652">
        <f>'47'!AP87</f>
        <v>346826.48245724774</v>
      </c>
      <c r="T57" s="652">
        <f>'47'!AQ87</f>
        <v>179176.40979224772</v>
      </c>
      <c r="U57" s="652">
        <f>'47'!AR87</f>
        <v>444197.92415427038</v>
      </c>
      <c r="V57" s="652">
        <f>'47'!AS87</f>
        <v>145084.23693310289</v>
      </c>
      <c r="W57" s="652">
        <f>'47'!AT87</f>
        <v>110962.8032502654</v>
      </c>
      <c r="X57" s="652">
        <f>'47'!AU87</f>
        <v>989243.37024736521</v>
      </c>
      <c r="Y57" s="652">
        <f>'47'!AV87</f>
        <v>96389.211637587636</v>
      </c>
      <c r="Z57" s="652">
        <f>'47'!AW87</f>
        <v>253256.63708169249</v>
      </c>
      <c r="AA57" s="652">
        <f>'47'!AX87</f>
        <v>3839.0798453564462</v>
      </c>
      <c r="AB57" s="652">
        <f>'47'!AY87</f>
        <v>928138.09283348324</v>
      </c>
      <c r="AC57" s="652">
        <f>'47'!AZ87</f>
        <v>467007.94533040619</v>
      </c>
    </row>
    <row r="58" spans="1:54" ht="14.1" customHeight="1">
      <c r="A58" s="3094" t="s">
        <v>356</v>
      </c>
      <c r="B58" s="3094"/>
      <c r="C58" s="3094"/>
      <c r="D58" s="723"/>
      <c r="E58" s="767"/>
      <c r="F58" s="738"/>
      <c r="G58" s="738"/>
      <c r="H58" s="738"/>
      <c r="I58" s="738"/>
      <c r="J58" s="738"/>
      <c r="K58" s="738"/>
      <c r="L58" s="738"/>
      <c r="M58" s="738"/>
      <c r="N58" s="737"/>
      <c r="O58" s="3094" t="s">
        <v>356</v>
      </c>
      <c r="P58" s="3094"/>
      <c r="Q58" s="3094"/>
      <c r="R58" s="162"/>
      <c r="S58" s="652"/>
      <c r="T58" s="652"/>
      <c r="U58" s="652"/>
      <c r="V58" s="652"/>
      <c r="W58" s="652"/>
      <c r="X58" s="652"/>
      <c r="Y58" s="652"/>
      <c r="Z58" s="652"/>
      <c r="AA58" s="652"/>
      <c r="AB58" s="652"/>
      <c r="AC58" s="652"/>
    </row>
    <row r="59" spans="1:54" ht="14.1" customHeight="1">
      <c r="A59" s="166"/>
      <c r="B59" s="156" t="s">
        <v>2224</v>
      </c>
      <c r="C59" s="166"/>
      <c r="D59" s="723"/>
      <c r="E59" s="767">
        <f>'47'!AF88</f>
        <v>3539.3459493296382</v>
      </c>
      <c r="F59" s="738">
        <f>'47'!AG88</f>
        <v>3129.9370416133906</v>
      </c>
      <c r="G59" s="738">
        <f>'47'!AH88</f>
        <v>2050.1040251110785</v>
      </c>
      <c r="H59" s="738">
        <f>'47'!AI88</f>
        <v>150.97656372578419</v>
      </c>
      <c r="I59" s="738">
        <f>'47'!AJ88</f>
        <v>0.19948576949419175</v>
      </c>
      <c r="J59" s="738">
        <f>'47'!AK88</f>
        <v>127.34074448870093</v>
      </c>
      <c r="K59" s="738">
        <f>'47'!AL88</f>
        <v>1771.5872311270989</v>
      </c>
      <c r="L59" s="843">
        <f>'47'!AM88</f>
        <v>1079.8330165023119</v>
      </c>
      <c r="M59" s="738">
        <f>'47'!AN88</f>
        <v>1034.8314461966188</v>
      </c>
      <c r="N59" s="737">
        <f>'47'!AO88</f>
        <v>2.2806011400641051</v>
      </c>
      <c r="O59" s="166"/>
      <c r="P59" s="156" t="s">
        <v>2224</v>
      </c>
      <c r="Q59" s="166"/>
      <c r="R59" s="162"/>
      <c r="S59" s="652">
        <f>'47'!AP88</f>
        <v>5.0995012599269902</v>
      </c>
      <c r="T59" s="652">
        <f>'47'!AQ88</f>
        <v>512.83907328674036</v>
      </c>
      <c r="U59" s="652">
        <f>'47'!AR88</f>
        <v>415.30497959596102</v>
      </c>
      <c r="V59" s="652">
        <f>'47'!AS88</f>
        <v>98.611465885108728</v>
      </c>
      <c r="W59" s="652">
        <f>'47'!AT88</f>
        <v>0.69582502881795349</v>
      </c>
      <c r="X59" s="653">
        <f>'47'!AU88</f>
        <v>7.2504592085196062</v>
      </c>
      <c r="Y59" s="653">
        <f>'47'!AV88</f>
        <v>0</v>
      </c>
      <c r="Z59" s="653">
        <f>'47'!AW88</f>
        <v>0</v>
      </c>
      <c r="AA59" s="653">
        <f>'47'!AX88</f>
        <v>0</v>
      </c>
      <c r="AB59" s="652">
        <f>'47'!AY88</f>
        <v>37.751111097173194</v>
      </c>
      <c r="AC59" s="652">
        <f>'47'!AZ88</f>
        <v>409.40890771624669</v>
      </c>
    </row>
    <row r="60" spans="1:54" ht="14.1" customHeight="1">
      <c r="A60" s="166"/>
      <c r="B60" s="156" t="s">
        <v>2189</v>
      </c>
      <c r="C60" s="166"/>
      <c r="D60" s="723"/>
      <c r="E60" s="767">
        <f>'47'!AF89</f>
        <v>9224.0942762488776</v>
      </c>
      <c r="F60" s="738">
        <f>'47'!AG89</f>
        <v>8057.9273824246902</v>
      </c>
      <c r="G60" s="738">
        <f>'47'!AH89</f>
        <v>5598.4873235144478</v>
      </c>
      <c r="H60" s="738">
        <f>'47'!AI89</f>
        <v>287.08833714562519</v>
      </c>
      <c r="I60" s="933">
        <f>'47'!AJ89</f>
        <v>1.1147721463224527</v>
      </c>
      <c r="J60" s="738">
        <f>'47'!AK89</f>
        <v>590.52709276957387</v>
      </c>
      <c r="K60" s="738">
        <f>'47'!AL89</f>
        <v>4719.7571214529271</v>
      </c>
      <c r="L60" s="843">
        <f>'47'!AM89</f>
        <v>2459.4400589102447</v>
      </c>
      <c r="M60" s="738">
        <f>'47'!AN89</f>
        <v>2091.0473234101541</v>
      </c>
      <c r="N60" s="737">
        <f>'47'!AO89</f>
        <v>45.067095795789434</v>
      </c>
      <c r="O60" s="166"/>
      <c r="P60" s="156" t="s">
        <v>2204</v>
      </c>
      <c r="Q60" s="166"/>
      <c r="R60" s="162"/>
      <c r="S60" s="652">
        <f>'47'!AP89</f>
        <v>8.2993175489429785</v>
      </c>
      <c r="T60" s="652">
        <f>'47'!AQ89</f>
        <v>1047.6258988977283</v>
      </c>
      <c r="U60" s="652">
        <f>'47'!AR89</f>
        <v>856.67387403032114</v>
      </c>
      <c r="V60" s="652">
        <f>'47'!AS89</f>
        <v>130.32633606832582</v>
      </c>
      <c r="W60" s="652">
        <f>'47'!AT89</f>
        <v>3.0548010690474019</v>
      </c>
      <c r="X60" s="653">
        <f>'47'!AU89</f>
        <v>19.60039270538147</v>
      </c>
      <c r="Y60" s="653">
        <f>'47'!AV89</f>
        <v>0</v>
      </c>
      <c r="Z60" s="652">
        <f>'47'!AW89</f>
        <v>0</v>
      </c>
      <c r="AA60" s="652">
        <f>'47'!AX89</f>
        <v>2.8428741228210801E-2</v>
      </c>
      <c r="AB60" s="652">
        <f>'47'!AY89</f>
        <v>348.7639140534796</v>
      </c>
      <c r="AC60" s="652">
        <f>'47'!AZ89</f>
        <v>1166.1668938241842</v>
      </c>
    </row>
    <row r="61" spans="1:54" ht="14.1" customHeight="1">
      <c r="A61" s="155"/>
      <c r="B61" s="156" t="s">
        <v>2249</v>
      </c>
      <c r="C61" s="155"/>
      <c r="D61" s="983"/>
      <c r="E61" s="767">
        <f>'47'!AF90</f>
        <v>15888.250793864574</v>
      </c>
      <c r="F61" s="738">
        <f>'47'!AG90</f>
        <v>13196.276218435034</v>
      </c>
      <c r="G61" s="738">
        <f>'47'!AH90</f>
        <v>9409.6362744923263</v>
      </c>
      <c r="H61" s="738">
        <f>'47'!AI90</f>
        <v>587.59400438407181</v>
      </c>
      <c r="I61" s="738">
        <f>'47'!AJ90</f>
        <v>45.114851488265707</v>
      </c>
      <c r="J61" s="738">
        <f>'47'!AK90</f>
        <v>1058.4509481122268</v>
      </c>
      <c r="K61" s="738">
        <f>'47'!AL90</f>
        <v>7718.4764705077632</v>
      </c>
      <c r="L61" s="737">
        <f>'47'!AM90</f>
        <v>3786.6399439427119</v>
      </c>
      <c r="M61" s="738">
        <f>'47'!AN90</f>
        <v>3008.519556975491</v>
      </c>
      <c r="N61" s="737">
        <f>'47'!AO90</f>
        <v>123.47643998527249</v>
      </c>
      <c r="O61" s="155"/>
      <c r="P61" s="156" t="s">
        <v>2249</v>
      </c>
      <c r="Q61" s="155"/>
      <c r="R61" s="165"/>
      <c r="S61" s="652">
        <f>'47'!AP90</f>
        <v>92.455045798938571</v>
      </c>
      <c r="T61" s="652">
        <f>'47'!AQ90</f>
        <v>1272.6485393014793</v>
      </c>
      <c r="U61" s="652">
        <f>'47'!AR90</f>
        <v>1299.9074926823751</v>
      </c>
      <c r="V61" s="652">
        <f>'47'!AS90</f>
        <v>220.03203920742499</v>
      </c>
      <c r="W61" s="652">
        <f>'47'!AT90</f>
        <v>0</v>
      </c>
      <c r="X61" s="652">
        <f>'47'!AU90</f>
        <v>3.6732357139201408</v>
      </c>
      <c r="Y61" s="652">
        <f>'47'!AV90</f>
        <v>0</v>
      </c>
      <c r="Z61" s="652">
        <f>'47'!AW90</f>
        <v>0</v>
      </c>
      <c r="AA61" s="652">
        <f>'47'!AX90</f>
        <v>0.82268156050807584</v>
      </c>
      <c r="AB61" s="652">
        <f>'47'!AY90</f>
        <v>773.62446969279245</v>
      </c>
      <c r="AC61" s="652">
        <f>'47'!AZ90</f>
        <v>2691.9745754295354</v>
      </c>
    </row>
    <row r="62" spans="1:54" ht="14.1" customHeight="1">
      <c r="A62" s="155"/>
      <c r="B62" s="156" t="s">
        <v>2226</v>
      </c>
      <c r="C62" s="155"/>
      <c r="D62" s="983"/>
      <c r="E62" s="767">
        <f>'47'!AF91</f>
        <v>34083.799464976335</v>
      </c>
      <c r="F62" s="738">
        <f>'47'!AG91</f>
        <v>28625.392760762017</v>
      </c>
      <c r="G62" s="738">
        <f>'47'!AH91</f>
        <v>22241.332860717204</v>
      </c>
      <c r="H62" s="738">
        <f>'47'!AI91</f>
        <v>1164.0464686661619</v>
      </c>
      <c r="I62" s="738">
        <f>'47'!AJ91</f>
        <v>192.25150575067966</v>
      </c>
      <c r="J62" s="738">
        <f>'47'!AK91</f>
        <v>6074.4228147832373</v>
      </c>
      <c r="K62" s="738">
        <f>'47'!AL91</f>
        <v>14810.612071517115</v>
      </c>
      <c r="L62" s="737">
        <f>'47'!AM91</f>
        <v>6384.0599000448219</v>
      </c>
      <c r="M62" s="738">
        <f>'47'!AN91</f>
        <v>4307.2521544981801</v>
      </c>
      <c r="N62" s="737">
        <f>'47'!AO91</f>
        <v>279.9586390109618</v>
      </c>
      <c r="O62" s="155"/>
      <c r="P62" s="156" t="s">
        <v>2230</v>
      </c>
      <c r="Q62" s="155"/>
      <c r="R62" s="165"/>
      <c r="S62" s="652">
        <f>'47'!AP91</f>
        <v>209.93906043171668</v>
      </c>
      <c r="T62" s="652">
        <f>'47'!AQ91</f>
        <v>1481.6524293437321</v>
      </c>
      <c r="U62" s="652">
        <f>'47'!AR91</f>
        <v>1742.6594198431153</v>
      </c>
      <c r="V62" s="652">
        <f>'47'!AS91</f>
        <v>560.88548562620599</v>
      </c>
      <c r="W62" s="652">
        <f>'47'!AT91</f>
        <v>32.157120242445878</v>
      </c>
      <c r="X62" s="652">
        <f>'47'!AU91</f>
        <v>163.93672427304284</v>
      </c>
      <c r="Y62" s="652">
        <f>'47'!AV91</f>
        <v>0.29864470336195942</v>
      </c>
      <c r="Z62" s="652">
        <f>'47'!AW91</f>
        <v>41.897416540201625</v>
      </c>
      <c r="AA62" s="652">
        <f>'47'!AX91</f>
        <v>5.7031239139918721</v>
      </c>
      <c r="AB62" s="652">
        <f>'47'!AY91</f>
        <v>1864.9718361160478</v>
      </c>
      <c r="AC62" s="652">
        <f>'47'!AZ91</f>
        <v>5500.3041207545375</v>
      </c>
    </row>
    <row r="63" spans="1:54" ht="14.1" customHeight="1">
      <c r="A63" s="155"/>
      <c r="B63" s="156" t="s">
        <v>2192</v>
      </c>
      <c r="C63" s="155"/>
      <c r="D63" s="983"/>
      <c r="E63" s="767">
        <f>'47'!AF92</f>
        <v>76922.394568073796</v>
      </c>
      <c r="F63" s="738">
        <f>'47'!AG92</f>
        <v>66751.880852867645</v>
      </c>
      <c r="G63" s="738">
        <f>'47'!AH92</f>
        <v>51809.138742348514</v>
      </c>
      <c r="H63" s="738">
        <f>'47'!AI92</f>
        <v>2639.6288579889278</v>
      </c>
      <c r="I63" s="738">
        <f>'47'!AJ92</f>
        <v>227.26376117800251</v>
      </c>
      <c r="J63" s="738">
        <f>'47'!AK92</f>
        <v>19435.250510822014</v>
      </c>
      <c r="K63" s="738">
        <f>'47'!AL92</f>
        <v>29506.995612359566</v>
      </c>
      <c r="L63" s="737">
        <f>'47'!AM92</f>
        <v>14942.742110519148</v>
      </c>
      <c r="M63" s="738">
        <f>'47'!AN92</f>
        <v>9975.9474390874348</v>
      </c>
      <c r="N63" s="737">
        <f>'47'!AO92</f>
        <v>1176.5540746347131</v>
      </c>
      <c r="O63" s="155"/>
      <c r="P63" s="156" t="s">
        <v>2283</v>
      </c>
      <c r="Q63" s="155"/>
      <c r="R63" s="165"/>
      <c r="S63" s="652">
        <f>'47'!AP92</f>
        <v>689.1970791289616</v>
      </c>
      <c r="T63" s="652">
        <f>'47'!AQ92</f>
        <v>3281.3590272016431</v>
      </c>
      <c r="U63" s="652">
        <f>'47'!AR92</f>
        <v>4080.2815303191492</v>
      </c>
      <c r="V63" s="652">
        <f>'47'!AS92</f>
        <v>656.94112260267434</v>
      </c>
      <c r="W63" s="652">
        <f>'47'!AT92</f>
        <v>91.614605200301426</v>
      </c>
      <c r="X63" s="652">
        <f>'47'!AU92</f>
        <v>449.00974488887738</v>
      </c>
      <c r="Y63" s="652">
        <f>'47'!AV92</f>
        <v>0.42887991649992191</v>
      </c>
      <c r="Z63" s="652">
        <f>'47'!AW92</f>
        <v>455.67514581914645</v>
      </c>
      <c r="AA63" s="652">
        <f>'47'!AX92</f>
        <v>0.46784324773563662</v>
      </c>
      <c r="AB63" s="652">
        <f>'47'!AY92</f>
        <v>4061.2130575594542</v>
      </c>
      <c r="AC63" s="652">
        <f>'47'!AZ92</f>
        <v>10626.188861025306</v>
      </c>
    </row>
    <row r="64" spans="1:54" ht="14.1" customHeight="1">
      <c r="A64" s="155"/>
      <c r="B64" s="156" t="s">
        <v>2280</v>
      </c>
      <c r="C64" s="155"/>
      <c r="D64" s="983"/>
      <c r="E64" s="767">
        <f>'47'!AF93</f>
        <v>187555.93768801767</v>
      </c>
      <c r="F64" s="738">
        <f>'47'!AG93</f>
        <v>166935.64838438662</v>
      </c>
      <c r="G64" s="738">
        <f>'47'!AH93</f>
        <v>135915.16411808599</v>
      </c>
      <c r="H64" s="738">
        <f>'47'!AI93</f>
        <v>10502.289120403559</v>
      </c>
      <c r="I64" s="738">
        <f>'47'!AJ93</f>
        <v>2578.988307954191</v>
      </c>
      <c r="J64" s="738">
        <f>'47'!AK93</f>
        <v>56227.01424200843</v>
      </c>
      <c r="K64" s="738">
        <f>'47'!AL93</f>
        <v>66606.872447719812</v>
      </c>
      <c r="L64" s="737">
        <f>'47'!AM93</f>
        <v>31020.484266300718</v>
      </c>
      <c r="M64" s="738">
        <f>'47'!AN93</f>
        <v>22256.456465740735</v>
      </c>
      <c r="N64" s="737">
        <f>'47'!AO93</f>
        <v>5015.1763264554702</v>
      </c>
      <c r="O64" s="155"/>
      <c r="P64" s="156" t="s">
        <v>2287</v>
      </c>
      <c r="Q64" s="155"/>
      <c r="R64" s="165"/>
      <c r="S64" s="652">
        <f>'47'!AP93</f>
        <v>1865.9479031387275</v>
      </c>
      <c r="T64" s="652">
        <f>'47'!AQ93</f>
        <v>5075.1081155552365</v>
      </c>
      <c r="U64" s="652">
        <f>'47'!AR93</f>
        <v>8270.601630417179</v>
      </c>
      <c r="V64" s="652">
        <f>'47'!AS93</f>
        <v>1842.0641096840484</v>
      </c>
      <c r="W64" s="652">
        <f>'47'!AT93</f>
        <v>187.55838049007434</v>
      </c>
      <c r="X64" s="652">
        <f>'47'!AU93</f>
        <v>899.87601712957121</v>
      </c>
      <c r="Y64" s="652">
        <f>'47'!AV93</f>
        <v>17.68982227073797</v>
      </c>
      <c r="Z64" s="652">
        <f>'47'!AW93</f>
        <v>237.77458779313474</v>
      </c>
      <c r="AA64" s="652">
        <f>'47'!AX93</f>
        <v>9.5461647712529505</v>
      </c>
      <c r="AB64" s="652">
        <f>'47'!AY93</f>
        <v>7599.1412085952797</v>
      </c>
      <c r="AC64" s="652">
        <f>'47'!AZ93</f>
        <v>20858.063891424168</v>
      </c>
    </row>
    <row r="65" spans="1:29" ht="14.1" customHeight="1">
      <c r="A65" s="155"/>
      <c r="B65" s="156" t="s">
        <v>2235</v>
      </c>
      <c r="C65" s="155"/>
      <c r="D65" s="983"/>
      <c r="E65" s="767">
        <f>'47'!AF94</f>
        <v>406282.62436349696</v>
      </c>
      <c r="F65" s="738">
        <f>'47'!AG94</f>
        <v>374388.16203730553</v>
      </c>
      <c r="G65" s="738">
        <f>'47'!AH94</f>
        <v>318517.45123152639</v>
      </c>
      <c r="H65" s="738">
        <f>'47'!AI94</f>
        <v>24583.26587743072</v>
      </c>
      <c r="I65" s="738">
        <f>'47'!AJ94</f>
        <v>12762.432987313712</v>
      </c>
      <c r="J65" s="738">
        <f>'47'!AK94</f>
        <v>152943.84807825691</v>
      </c>
      <c r="K65" s="738">
        <f>'47'!AL94</f>
        <v>128227.90428852513</v>
      </c>
      <c r="L65" s="737">
        <f>'47'!AM94</f>
        <v>55870.710805778952</v>
      </c>
      <c r="M65" s="738">
        <f>'47'!AN94</f>
        <v>41611.491856683308</v>
      </c>
      <c r="N65" s="737">
        <f>'47'!AO94</f>
        <v>14357.67590711849</v>
      </c>
      <c r="O65" s="155"/>
      <c r="P65" s="156" t="s">
        <v>2206</v>
      </c>
      <c r="Q65" s="155"/>
      <c r="R65" s="165"/>
      <c r="S65" s="652">
        <f>'47'!AP94</f>
        <v>3379.3609542379886</v>
      </c>
      <c r="T65" s="652">
        <f>'47'!AQ94</f>
        <v>4867.928623272086</v>
      </c>
      <c r="U65" s="652">
        <f>'47'!AR94</f>
        <v>15517.558800808501</v>
      </c>
      <c r="V65" s="652">
        <f>'47'!AS94</f>
        <v>2386.1686121842172</v>
      </c>
      <c r="W65" s="652">
        <f>'47'!AT94</f>
        <v>1102.7989590620327</v>
      </c>
      <c r="X65" s="652">
        <f>'47'!AU94</f>
        <v>2025.235943811359</v>
      </c>
      <c r="Y65" s="652">
        <f>'47'!AV94</f>
        <v>30.202109735656215</v>
      </c>
      <c r="Z65" s="652">
        <f>'47'!AW94</f>
        <v>102.40570453357981</v>
      </c>
      <c r="AA65" s="652">
        <f>'47'!AX94</f>
        <v>138.86522994686408</v>
      </c>
      <c r="AB65" s="652">
        <f>'47'!AY94</f>
        <v>11962.509961068179</v>
      </c>
      <c r="AC65" s="652">
        <f>'47'!AZ94</f>
        <v>31996.868030725349</v>
      </c>
    </row>
    <row r="66" spans="1:29" ht="14.1" customHeight="1">
      <c r="A66" s="155"/>
      <c r="B66" s="156" t="s">
        <v>2203</v>
      </c>
      <c r="C66" s="155"/>
      <c r="D66" s="983"/>
      <c r="E66" s="767">
        <f>'47'!AF95</f>
        <v>712186.21450526197</v>
      </c>
      <c r="F66" s="738">
        <f>'47'!AG95</f>
        <v>674277.4130366391</v>
      </c>
      <c r="G66" s="738">
        <f>'47'!AH95</f>
        <v>581403.11693779414</v>
      </c>
      <c r="H66" s="738">
        <f>'47'!AI95</f>
        <v>36934.491590096884</v>
      </c>
      <c r="I66" s="738">
        <f>'47'!AJ95</f>
        <v>6867.5892394075418</v>
      </c>
      <c r="J66" s="738">
        <f>'47'!AK95</f>
        <v>318798.52462034527</v>
      </c>
      <c r="K66" s="738">
        <f>'47'!AL95</f>
        <v>218802.51148794423</v>
      </c>
      <c r="L66" s="737">
        <f>'47'!AM95</f>
        <v>92874.296098845181</v>
      </c>
      <c r="M66" s="738">
        <f>'47'!AN95</f>
        <v>48224.913275755032</v>
      </c>
      <c r="N66" s="737">
        <f>'47'!AO95</f>
        <v>14901.499927064135</v>
      </c>
      <c r="O66" s="155"/>
      <c r="P66" s="156" t="s">
        <v>2203</v>
      </c>
      <c r="Q66" s="155"/>
      <c r="R66" s="165"/>
      <c r="S66" s="652">
        <f>'47'!AP95</f>
        <v>5398.7441431931329</v>
      </c>
      <c r="T66" s="652">
        <f>'47'!AQ95</f>
        <v>7085.7673111644672</v>
      </c>
      <c r="U66" s="652">
        <f>'47'!AR95</f>
        <v>13381.723301934393</v>
      </c>
      <c r="V66" s="652">
        <f>'47'!AS95</f>
        <v>5285.0465868134861</v>
      </c>
      <c r="W66" s="652">
        <f>'47'!AT95</f>
        <v>2172.1320055854135</v>
      </c>
      <c r="X66" s="652">
        <f>'47'!AU95</f>
        <v>13980.826887920064</v>
      </c>
      <c r="Y66" s="652">
        <f>'47'!AV95</f>
        <v>559.72044259008578</v>
      </c>
      <c r="Z66" s="652">
        <f>'47'!AW95</f>
        <v>5594.6598208748264</v>
      </c>
      <c r="AA66" s="652">
        <f>'47'!AX95</f>
        <v>218.27689906128424</v>
      </c>
      <c r="AB66" s="652">
        <f>'47'!AY95</f>
        <v>24295.898772643905</v>
      </c>
      <c r="AC66" s="652">
        <f>'47'!AZ95</f>
        <v>43503.461289497995</v>
      </c>
    </row>
    <row r="67" spans="1:29" ht="14.1" customHeight="1">
      <c r="A67" s="155"/>
      <c r="B67" s="156" t="s">
        <v>2254</v>
      </c>
      <c r="C67" s="155"/>
      <c r="D67" s="983"/>
      <c r="E67" s="767">
        <f>'47'!AF96</f>
        <v>1752998.2550122975</v>
      </c>
      <c r="F67" s="738">
        <f>'47'!AG96</f>
        <v>1666842.2700960035</v>
      </c>
      <c r="G67" s="738">
        <f>'47'!AH96</f>
        <v>1442027.5233835136</v>
      </c>
      <c r="H67" s="738">
        <f>'47'!AI96</f>
        <v>88823.753484798566</v>
      </c>
      <c r="I67" s="738">
        <f>'47'!AJ96</f>
        <v>13650.530694459214</v>
      </c>
      <c r="J67" s="738">
        <f>'47'!AK96</f>
        <v>850352.9834091129</v>
      </c>
      <c r="K67" s="738">
        <f>'47'!AL96</f>
        <v>489200.25579514302</v>
      </c>
      <c r="L67" s="737">
        <f>'47'!AM96</f>
        <v>224814.74671249019</v>
      </c>
      <c r="M67" s="738">
        <f>'47'!AN96</f>
        <v>112872.19724736967</v>
      </c>
      <c r="N67" s="737">
        <f>'47'!AO96</f>
        <v>34029.65868323735</v>
      </c>
      <c r="O67" s="155"/>
      <c r="P67" s="156" t="s">
        <v>2254</v>
      </c>
      <c r="Q67" s="155"/>
      <c r="R67" s="165"/>
      <c r="S67" s="652">
        <f>'47'!AP96</f>
        <v>12819.384508671261</v>
      </c>
      <c r="T67" s="652">
        <f>'47'!AQ96</f>
        <v>9759.3216238855821</v>
      </c>
      <c r="U67" s="652">
        <f>'47'!AR96</f>
        <v>34994.688558019261</v>
      </c>
      <c r="V67" s="652">
        <f>'47'!AS96</f>
        <v>20941.699211027484</v>
      </c>
      <c r="W67" s="652">
        <f>'47'!AT96</f>
        <v>327.44466252875196</v>
      </c>
      <c r="X67" s="652">
        <f>'47'!AU96</f>
        <v>53068.512673801801</v>
      </c>
      <c r="Y67" s="652">
        <f>'47'!AV96</f>
        <v>157.23410913377859</v>
      </c>
      <c r="Z67" s="652">
        <f>'47'!AW96</f>
        <v>4535.1722628269163</v>
      </c>
      <c r="AA67" s="652">
        <f>'47'!AX96</f>
        <v>130.74042456096456</v>
      </c>
      <c r="AB67" s="652">
        <f>'47'!AY96</f>
        <v>54050.889994797079</v>
      </c>
      <c r="AC67" s="652">
        <f>'47'!AZ96</f>
        <v>90691.157179120477</v>
      </c>
    </row>
    <row r="68" spans="1:29" ht="14.1" customHeight="1" thickBot="1">
      <c r="A68" s="169"/>
      <c r="B68" s="170" t="s">
        <v>2197</v>
      </c>
      <c r="C68" s="169"/>
      <c r="D68" s="1031"/>
      <c r="E68" s="984">
        <f>'47'!AF97</f>
        <v>8661545.8069911953</v>
      </c>
      <c r="F68" s="743">
        <f>'47'!AG97</f>
        <v>8389673.8043851983</v>
      </c>
      <c r="G68" s="743">
        <f>'47'!AH97</f>
        <v>6898998.4413507488</v>
      </c>
      <c r="H68" s="743">
        <f>'47'!AI97</f>
        <v>226883.81316465861</v>
      </c>
      <c r="I68" s="743">
        <f>'47'!AJ97</f>
        <v>120897.35961684189</v>
      </c>
      <c r="J68" s="743">
        <f>'47'!AK97</f>
        <v>4040138.6537556979</v>
      </c>
      <c r="K68" s="743">
        <f>'47'!AL97</f>
        <v>2511078.614813549</v>
      </c>
      <c r="L68" s="743">
        <f>'47'!AM97</f>
        <v>1490675.3630344511</v>
      </c>
      <c r="M68" s="743">
        <f>'47'!AN97</f>
        <v>534468.82613085746</v>
      </c>
      <c r="N68" s="743">
        <f>'47'!AO97</f>
        <v>167115.76837218626</v>
      </c>
      <c r="O68" s="169"/>
      <c r="P68" s="170" t="s">
        <v>2288</v>
      </c>
      <c r="Q68" s="169"/>
      <c r="R68" s="171"/>
      <c r="S68" s="652">
        <f>'47'!AP97</f>
        <v>110464.31305606682</v>
      </c>
      <c r="T68" s="664">
        <f>'47'!AQ97</f>
        <v>32652.970892849422</v>
      </c>
      <c r="U68" s="664">
        <f>'47'!AR97</f>
        <v>139372.57618140784</v>
      </c>
      <c r="V68" s="664">
        <f>'47'!AS97</f>
        <v>56022.854674432674</v>
      </c>
      <c r="W68" s="664">
        <f>'47'!AT97</f>
        <v>28840.342953914569</v>
      </c>
      <c r="X68" s="664">
        <f>'47'!AU97</f>
        <v>336652.08335671824</v>
      </c>
      <c r="Y68" s="664">
        <f>'47'!AV97</f>
        <v>17949.441816634091</v>
      </c>
      <c r="Z68" s="664">
        <f>'47'!AW97</f>
        <v>104890.08309200399</v>
      </c>
      <c r="AA68" s="664">
        <f>'47'!AX97</f>
        <v>1167.8300525278032</v>
      </c>
      <c r="AB68" s="664">
        <f>'47'!AY97</f>
        <v>495547.09858570923</v>
      </c>
      <c r="AC68" s="664">
        <f>'47'!AZ97</f>
        <v>376762.08569800307</v>
      </c>
    </row>
    <row r="69" spans="1:29" s="1033" customFormat="1" ht="14.1" customHeight="1">
      <c r="A69" s="3301"/>
      <c r="B69" s="3301"/>
      <c r="C69" s="3301"/>
      <c r="D69" s="3301"/>
      <c r="E69" s="3301"/>
      <c r="F69" s="3301"/>
      <c r="G69" s="3301"/>
      <c r="H69" s="3301"/>
      <c r="I69" s="1032"/>
      <c r="L69" s="1034"/>
      <c r="M69" s="1034"/>
      <c r="N69" s="1034"/>
      <c r="O69" s="3331"/>
      <c r="P69" s="3331"/>
      <c r="Q69" s="3331"/>
      <c r="R69" s="3331"/>
      <c r="S69" s="3331"/>
      <c r="T69" s="3331"/>
      <c r="U69" s="3331"/>
      <c r="V69" s="3331"/>
      <c r="W69" s="3331"/>
      <c r="X69" s="3331"/>
      <c r="Y69" s="3331"/>
      <c r="Z69" s="3331"/>
      <c r="AA69" s="3331"/>
      <c r="AB69" s="3331"/>
      <c r="AC69" s="3332"/>
    </row>
    <row r="70" spans="1:29" ht="12.75" customHeight="1">
      <c r="K70" s="325"/>
      <c r="L70" s="325"/>
      <c r="M70" s="325"/>
      <c r="N70" s="1035"/>
      <c r="Q70" s="453"/>
      <c r="R70" s="173"/>
      <c r="AC70" s="173"/>
    </row>
    <row r="71" spans="1:29">
      <c r="L71" s="325"/>
      <c r="M71" s="325"/>
    </row>
    <row r="72" spans="1:29">
      <c r="L72" s="325"/>
      <c r="M72" s="325"/>
    </row>
    <row r="73" spans="1:29" ht="15">
      <c r="A73" s="173"/>
      <c r="B73" s="173"/>
      <c r="C73" s="173"/>
      <c r="D73" s="173"/>
      <c r="L73" s="325"/>
      <c r="M73" s="325"/>
      <c r="O73" s="173"/>
      <c r="P73" s="173"/>
      <c r="Q73" s="173"/>
      <c r="R73" s="173"/>
    </row>
    <row r="74" spans="1:29" ht="15">
      <c r="A74" s="173"/>
      <c r="B74" s="173"/>
      <c r="C74" s="173"/>
      <c r="D74" s="173"/>
      <c r="L74" s="325"/>
      <c r="M74" s="325"/>
      <c r="O74" s="173"/>
      <c r="P74" s="173"/>
      <c r="Q74" s="173"/>
      <c r="R74" s="173"/>
    </row>
    <row r="75" spans="1:29" ht="15">
      <c r="A75" s="173"/>
      <c r="B75" s="173"/>
      <c r="C75" s="173"/>
      <c r="D75" s="173"/>
      <c r="L75" s="325"/>
      <c r="M75" s="325"/>
      <c r="O75" s="173"/>
      <c r="P75" s="173"/>
      <c r="Q75" s="173"/>
      <c r="R75" s="173"/>
    </row>
    <row r="76" spans="1:29" ht="15">
      <c r="A76" s="173"/>
      <c r="B76" s="173"/>
      <c r="C76" s="173"/>
      <c r="D76" s="173"/>
      <c r="L76" s="325"/>
      <c r="M76" s="325"/>
      <c r="O76" s="173"/>
      <c r="P76" s="173"/>
      <c r="Q76" s="173"/>
      <c r="R76" s="173"/>
    </row>
    <row r="77" spans="1:29" ht="15">
      <c r="A77" s="173"/>
      <c r="B77" s="173"/>
      <c r="C77" s="173"/>
      <c r="D77" s="173"/>
      <c r="L77" s="325"/>
      <c r="M77" s="325"/>
      <c r="O77" s="173"/>
      <c r="P77" s="173"/>
      <c r="Q77" s="173"/>
      <c r="R77" s="173"/>
    </row>
    <row r="78" spans="1:29" ht="15">
      <c r="A78" s="173"/>
      <c r="B78" s="173"/>
      <c r="C78" s="173"/>
      <c r="D78" s="173"/>
      <c r="L78" s="325"/>
      <c r="M78" s="325"/>
      <c r="O78" s="173"/>
      <c r="P78" s="173"/>
      <c r="Q78" s="173"/>
      <c r="R78" s="173"/>
    </row>
    <row r="79" spans="1:29" ht="15">
      <c r="A79" s="173"/>
      <c r="B79" s="173"/>
      <c r="C79" s="173"/>
      <c r="D79" s="173"/>
      <c r="L79" s="325"/>
      <c r="M79" s="325"/>
      <c r="O79" s="173"/>
      <c r="P79" s="173"/>
      <c r="Q79" s="173"/>
      <c r="R79" s="173"/>
    </row>
    <row r="80" spans="1:29" ht="15">
      <c r="A80" s="173"/>
      <c r="B80" s="173"/>
      <c r="C80" s="173"/>
      <c r="D80" s="173"/>
      <c r="L80" s="325"/>
      <c r="M80" s="325"/>
      <c r="O80" s="173"/>
      <c r="P80" s="173"/>
      <c r="Q80" s="173"/>
      <c r="R80" s="173"/>
    </row>
    <row r="81" spans="1:18" ht="15">
      <c r="A81" s="173"/>
      <c r="B81" s="173"/>
      <c r="C81" s="173"/>
      <c r="D81" s="173"/>
      <c r="L81" s="325"/>
      <c r="M81" s="325"/>
      <c r="O81" s="173"/>
      <c r="P81" s="173"/>
      <c r="Q81" s="173"/>
      <c r="R81" s="173"/>
    </row>
    <row r="82" spans="1:18" ht="15">
      <c r="A82" s="173"/>
      <c r="B82" s="173"/>
      <c r="C82" s="173"/>
      <c r="D82" s="173"/>
      <c r="L82" s="325"/>
      <c r="M82" s="325"/>
      <c r="O82" s="173"/>
      <c r="P82" s="173"/>
      <c r="Q82" s="173"/>
      <c r="R82" s="173"/>
    </row>
  </sheetData>
  <mergeCells count="82">
    <mergeCell ref="G3:H3"/>
    <mergeCell ref="I3:K3"/>
    <mergeCell ref="X69:AC69"/>
    <mergeCell ref="A1:H1"/>
    <mergeCell ref="I1:N1"/>
    <mergeCell ref="P1:W1"/>
    <mergeCell ref="A3:C5"/>
    <mergeCell ref="E3:E5"/>
    <mergeCell ref="F3:F5"/>
    <mergeCell ref="L3:N3"/>
    <mergeCell ref="O3:Q5"/>
    <mergeCell ref="S3:AB3"/>
    <mergeCell ref="G4:G5"/>
    <mergeCell ref="H4:H5"/>
    <mergeCell ref="I4:I5"/>
    <mergeCell ref="Z4:Z5"/>
    <mergeCell ref="AA4:AA5"/>
    <mergeCell ref="AB4:AB5"/>
    <mergeCell ref="AC3:AC5"/>
    <mergeCell ref="J4:J5"/>
    <mergeCell ref="K4:K5"/>
    <mergeCell ref="L4:L5"/>
    <mergeCell ref="M4:N4"/>
    <mergeCell ref="S4:W4"/>
    <mergeCell ref="O6:Q6"/>
    <mergeCell ref="Y4:Y5"/>
    <mergeCell ref="A6:C6"/>
    <mergeCell ref="A10:C10"/>
    <mergeCell ref="O10:Q10"/>
    <mergeCell ref="A7:C7"/>
    <mergeCell ref="O7:Q7"/>
    <mergeCell ref="X4:X5"/>
    <mergeCell ref="A11:C11"/>
    <mergeCell ref="O11:Q11"/>
    <mergeCell ref="A8:C8"/>
    <mergeCell ref="O8:Q8"/>
    <mergeCell ref="A9:C9"/>
    <mergeCell ref="O9:Q9"/>
    <mergeCell ref="A12:C12"/>
    <mergeCell ref="O12:Q12"/>
    <mergeCell ref="A13:C13"/>
    <mergeCell ref="O13:Q13"/>
    <mergeCell ref="A14:C14"/>
    <mergeCell ref="O14:Q14"/>
    <mergeCell ref="A15:C15"/>
    <mergeCell ref="O15:Q15"/>
    <mergeCell ref="A16:C16"/>
    <mergeCell ref="O16:Q16"/>
    <mergeCell ref="A17:C17"/>
    <mergeCell ref="O17:Q17"/>
    <mergeCell ref="A18:C18"/>
    <mergeCell ref="O18:Q18"/>
    <mergeCell ref="A19:C19"/>
    <mergeCell ref="O19:Q19"/>
    <mergeCell ref="A20:C20"/>
    <mergeCell ref="O20:Q20"/>
    <mergeCell ref="A21:C21"/>
    <mergeCell ref="O21:Q21"/>
    <mergeCell ref="A22:D22"/>
    <mergeCell ref="A23:D23"/>
    <mergeCell ref="A24:D24"/>
    <mergeCell ref="O22:R22"/>
    <mergeCell ref="O23:R23"/>
    <mergeCell ref="O24:R24"/>
    <mergeCell ref="A29:C29"/>
    <mergeCell ref="O29:Q29"/>
    <mergeCell ref="A25:D25"/>
    <mergeCell ref="A26:D26"/>
    <mergeCell ref="O25:R25"/>
    <mergeCell ref="O26:R26"/>
    <mergeCell ref="A27:D27"/>
    <mergeCell ref="O27:R27"/>
    <mergeCell ref="A28:D28"/>
    <mergeCell ref="O28:R28"/>
    <mergeCell ref="O69:W69"/>
    <mergeCell ref="A36:C36"/>
    <mergeCell ref="O36:Q36"/>
    <mergeCell ref="A47:C47"/>
    <mergeCell ref="O47:Q47"/>
    <mergeCell ref="A58:C58"/>
    <mergeCell ref="O58:Q58"/>
    <mergeCell ref="A69:H69"/>
  </mergeCells>
  <phoneticPr fontId="6"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3" manualBreakCount="3">
    <brk id="8" max="67" man="1"/>
    <brk id="14" max="66" man="1"/>
    <brk id="23" max="67"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H97"/>
  <sheetViews>
    <sheetView view="pageBreakPreview" zoomScaleNormal="50" zoomScaleSheetLayoutView="100" workbookViewId="0">
      <selection activeCell="E31" sqref="E31"/>
    </sheetView>
  </sheetViews>
  <sheetFormatPr defaultColWidth="9.140625" defaultRowHeight="15.75"/>
  <cols>
    <col min="1" max="1" width="2.28515625" style="174" customWidth="1"/>
    <col min="2" max="2" width="18.7109375" style="174" customWidth="1"/>
    <col min="3" max="3" width="2.28515625" style="174" customWidth="1"/>
    <col min="4" max="4" width="2.42578125" style="175" customWidth="1"/>
    <col min="5" max="7" width="24" style="132" customWidth="1"/>
    <col min="8" max="12" width="19.5703125" style="132" customWidth="1"/>
    <col min="13" max="13" width="11" style="132" bestFit="1" customWidth="1"/>
    <col min="14" max="14" width="9.140625" style="132"/>
    <col min="15" max="22" width="9.28515625" style="132" bestFit="1" customWidth="1"/>
    <col min="23" max="25" width="9.140625" style="132"/>
    <col min="26" max="28" width="11.28515625" style="132" bestFit="1" customWidth="1"/>
    <col min="29" max="29" width="10.28515625" style="132" bestFit="1" customWidth="1"/>
    <col min="30" max="30" width="9.42578125" style="132" bestFit="1" customWidth="1"/>
    <col min="31" max="33" width="10.28515625" style="132" bestFit="1" customWidth="1"/>
    <col min="34" max="16384" width="9.140625" style="132"/>
  </cols>
  <sheetData>
    <row r="1" spans="1:24" s="131" customFormat="1" ht="35.1" customHeight="1">
      <c r="A1" s="518"/>
      <c r="B1" s="518"/>
      <c r="C1" s="518"/>
      <c r="D1" s="518"/>
      <c r="E1" s="518"/>
      <c r="F1" s="518"/>
      <c r="G1" s="416" t="s">
        <v>1553</v>
      </c>
      <c r="H1" s="475" t="s">
        <v>453</v>
      </c>
      <c r="I1" s="518"/>
      <c r="J1" s="518"/>
      <c r="K1" s="518"/>
      <c r="L1" s="518"/>
    </row>
    <row r="2" spans="1:24" ht="15" customHeight="1" thickBot="1">
      <c r="A2" s="478"/>
      <c r="B2" s="519"/>
      <c r="C2" s="519"/>
      <c r="D2" s="520"/>
      <c r="E2" s="478"/>
      <c r="F2" s="478"/>
      <c r="G2" s="478"/>
      <c r="H2" s="478"/>
      <c r="I2" s="478"/>
      <c r="J2" s="478"/>
      <c r="K2" s="478"/>
      <c r="L2" s="978" t="s">
        <v>246</v>
      </c>
    </row>
    <row r="3" spans="1:24" ht="20.100000000000001" customHeight="1">
      <c r="A3" s="3726" t="s">
        <v>10</v>
      </c>
      <c r="B3" s="3726"/>
      <c r="C3" s="3726"/>
      <c r="D3" s="203"/>
      <c r="E3" s="3724" t="s">
        <v>449</v>
      </c>
      <c r="F3" s="3719" t="s">
        <v>497</v>
      </c>
      <c r="G3" s="3719"/>
      <c r="H3" s="3720" t="s">
        <v>496</v>
      </c>
      <c r="I3" s="3721"/>
      <c r="J3" s="3349" t="s">
        <v>450</v>
      </c>
      <c r="K3" s="3713"/>
      <c r="L3" s="3713"/>
      <c r="U3" s="421"/>
    </row>
    <row r="4" spans="1:24" ht="20.100000000000001" customHeight="1">
      <c r="A4" s="3727"/>
      <c r="B4" s="3727"/>
      <c r="C4" s="3727"/>
      <c r="D4" s="203"/>
      <c r="E4" s="3725"/>
      <c r="F4" s="3714" t="s">
        <v>47</v>
      </c>
      <c r="G4" s="3714" t="s">
        <v>133</v>
      </c>
      <c r="H4" s="3722" t="s">
        <v>134</v>
      </c>
      <c r="I4" s="3714" t="s">
        <v>135</v>
      </c>
      <c r="J4" s="3344" t="s">
        <v>47</v>
      </c>
      <c r="K4" s="3714" t="s">
        <v>452</v>
      </c>
      <c r="L4" s="3717" t="s">
        <v>451</v>
      </c>
    </row>
    <row r="5" spans="1:24" ht="39.950000000000003" customHeight="1">
      <c r="A5" s="3728"/>
      <c r="B5" s="3728"/>
      <c r="C5" s="3728"/>
      <c r="D5" s="139"/>
      <c r="E5" s="3715"/>
      <c r="F5" s="3715"/>
      <c r="G5" s="3715"/>
      <c r="H5" s="3723"/>
      <c r="I5" s="3715"/>
      <c r="J5" s="3075"/>
      <c r="K5" s="3715"/>
      <c r="L5" s="3718"/>
      <c r="M5" s="545" t="s">
        <v>1179</v>
      </c>
      <c r="X5" s="545" t="s">
        <v>1178</v>
      </c>
    </row>
    <row r="6" spans="1:24" s="147" customFormat="1" ht="25.5" hidden="1" customHeight="1">
      <c r="A6" s="3729" t="s">
        <v>2398</v>
      </c>
      <c r="B6" s="3729"/>
      <c r="C6" s="3729"/>
      <c r="D6" s="149"/>
      <c r="E6" s="800">
        <v>74990003</v>
      </c>
      <c r="F6" s="484">
        <v>58161851</v>
      </c>
      <c r="G6" s="484">
        <v>52375308</v>
      </c>
      <c r="H6" s="484">
        <v>3755126</v>
      </c>
      <c r="I6" s="484">
        <v>2031417</v>
      </c>
      <c r="J6" s="484">
        <v>16828152</v>
      </c>
      <c r="K6" s="484">
        <v>17277708</v>
      </c>
      <c r="L6" s="484">
        <v>-449557</v>
      </c>
    </row>
    <row r="7" spans="1:24" s="147" customFormat="1" ht="26.1" hidden="1" customHeight="1">
      <c r="A7" s="3716" t="s">
        <v>2399</v>
      </c>
      <c r="B7" s="3716"/>
      <c r="C7" s="3716"/>
      <c r="D7" s="149"/>
      <c r="E7" s="885" t="s">
        <v>3</v>
      </c>
      <c r="F7" s="885" t="s">
        <v>3</v>
      </c>
      <c r="G7" s="885" t="s">
        <v>3</v>
      </c>
      <c r="H7" s="885" t="s">
        <v>3</v>
      </c>
      <c r="I7" s="885" t="s">
        <v>3</v>
      </c>
      <c r="J7" s="885" t="s">
        <v>3</v>
      </c>
      <c r="K7" s="885" t="s">
        <v>3</v>
      </c>
      <c r="L7" s="885" t="s">
        <v>3</v>
      </c>
    </row>
    <row r="8" spans="1:24" s="147" customFormat="1" ht="19.5" hidden="1" customHeight="1">
      <c r="A8" s="3716" t="s">
        <v>2494</v>
      </c>
      <c r="B8" s="3716"/>
      <c r="C8" s="3716"/>
      <c r="D8" s="149"/>
      <c r="E8" s="782">
        <v>51970332.588697411</v>
      </c>
      <c r="F8" s="488">
        <v>38713351.4125432</v>
      </c>
      <c r="G8" s="488">
        <v>32893379.431805667</v>
      </c>
      <c r="H8" s="488">
        <v>4030220.8991872966</v>
      </c>
      <c r="I8" s="488">
        <v>1789751.081550261</v>
      </c>
      <c r="J8" s="488">
        <v>13254731.07182784</v>
      </c>
      <c r="K8" s="488">
        <v>14805676.077794304</v>
      </c>
      <c r="L8" s="488">
        <v>-1550945.0059664624</v>
      </c>
    </row>
    <row r="9" spans="1:24" s="147" customFormat="1" ht="19.5" hidden="1" customHeight="1">
      <c r="A9" s="3716" t="s">
        <v>2587</v>
      </c>
      <c r="B9" s="3716"/>
      <c r="C9" s="3716"/>
      <c r="D9" s="149"/>
      <c r="E9" s="782">
        <v>63564721.567627676</v>
      </c>
      <c r="F9" s="488">
        <v>48247703.374103725</v>
      </c>
      <c r="G9" s="488">
        <v>41327165.478006288</v>
      </c>
      <c r="H9" s="488">
        <v>4142162.3751524482</v>
      </c>
      <c r="I9" s="488">
        <v>2778375.5209448449</v>
      </c>
      <c r="J9" s="488">
        <v>15317018.193524031</v>
      </c>
      <c r="K9" s="488">
        <v>17081478.033633858</v>
      </c>
      <c r="L9" s="488">
        <v>-1764459.8401099897</v>
      </c>
    </row>
    <row r="10" spans="1:24" s="439" customFormat="1" ht="19.5" hidden="1" customHeight="1">
      <c r="A10" s="3590" t="s">
        <v>2663</v>
      </c>
      <c r="B10" s="3590"/>
      <c r="C10" s="3590"/>
      <c r="D10" s="436"/>
      <c r="E10" s="492">
        <v>82077761.725776732</v>
      </c>
      <c r="F10" s="492">
        <v>63897563.078995369</v>
      </c>
      <c r="G10" s="492">
        <v>55542771.507400461</v>
      </c>
      <c r="H10" s="492">
        <v>5553456.6513082953</v>
      </c>
      <c r="I10" s="492">
        <v>2801334.9202866782</v>
      </c>
      <c r="J10" s="492">
        <v>18180198.646780994</v>
      </c>
      <c r="K10" s="492">
        <v>19960205.087424088</v>
      </c>
      <c r="L10" s="492">
        <v>-1780006.4406430328</v>
      </c>
    </row>
    <row r="11" spans="1:24" s="147" customFormat="1" ht="19.5" hidden="1" customHeight="1">
      <c r="A11" s="3716" t="s">
        <v>2442</v>
      </c>
      <c r="B11" s="3716"/>
      <c r="C11" s="3716"/>
      <c r="D11" s="149"/>
      <c r="E11" s="154">
        <v>84196098.96249029</v>
      </c>
      <c r="F11" s="154">
        <v>64594358.191684365</v>
      </c>
      <c r="G11" s="154">
        <v>56725504.260963507</v>
      </c>
      <c r="H11" s="154">
        <v>5214763.4847813947</v>
      </c>
      <c r="I11" s="154">
        <v>2654090.4459394794</v>
      </c>
      <c r="J11" s="154">
        <v>19601740.770805914</v>
      </c>
      <c r="K11" s="154">
        <v>21442343.416419532</v>
      </c>
      <c r="L11" s="154">
        <v>-1840602.6456136233</v>
      </c>
    </row>
    <row r="12" spans="1:24" s="147" customFormat="1" ht="18" hidden="1" customHeight="1">
      <c r="A12" s="3590" t="s">
        <v>2443</v>
      </c>
      <c r="B12" s="3590"/>
      <c r="C12" s="3590"/>
      <c r="D12" s="149"/>
      <c r="E12" s="493" t="s">
        <v>4</v>
      </c>
      <c r="F12" s="493" t="s">
        <v>4</v>
      </c>
      <c r="G12" s="493" t="s">
        <v>4</v>
      </c>
      <c r="H12" s="493" t="s">
        <v>4</v>
      </c>
      <c r="I12" s="493" t="s">
        <v>4</v>
      </c>
      <c r="J12" s="493" t="s">
        <v>4</v>
      </c>
      <c r="K12" s="493" t="s">
        <v>4</v>
      </c>
      <c r="L12" s="493" t="s">
        <v>4</v>
      </c>
    </row>
    <row r="13" spans="1:24" s="147" customFormat="1" ht="18" hidden="1" customHeight="1">
      <c r="A13" s="3716" t="s">
        <v>2405</v>
      </c>
      <c r="B13" s="3716"/>
      <c r="C13" s="3716"/>
      <c r="D13" s="149"/>
      <c r="E13" s="154">
        <v>134598936.41352648</v>
      </c>
      <c r="F13" s="154">
        <v>112046491.58161767</v>
      </c>
      <c r="G13" s="154">
        <v>103143496.21509439</v>
      </c>
      <c r="H13" s="154">
        <v>5649288.7835852951</v>
      </c>
      <c r="I13" s="154">
        <v>3253706.5829379209</v>
      </c>
      <c r="J13" s="154">
        <v>22552444.831909012</v>
      </c>
      <c r="K13" s="154">
        <v>22456195.072108287</v>
      </c>
      <c r="L13" s="154">
        <v>96249.759800656073</v>
      </c>
    </row>
    <row r="14" spans="1:24" s="147" customFormat="1" ht="18" hidden="1" customHeight="1">
      <c r="A14" s="3716" t="s">
        <v>2444</v>
      </c>
      <c r="B14" s="3716"/>
      <c r="C14" s="3716"/>
      <c r="D14" s="149"/>
      <c r="E14" s="782">
        <f>('17'!E14/'1'!$E$16)*1000</f>
        <v>115871991.23645146</v>
      </c>
      <c r="F14" s="488">
        <f>('17'!F14/'1'!$E$16)*1000</f>
        <v>95210606.434280694</v>
      </c>
      <c r="G14" s="488">
        <f>('17'!G14/'1'!$E$16)*1000</f>
        <v>86015548.003525987</v>
      </c>
      <c r="H14" s="488">
        <f>('17'!H14/'1'!$E$16)*1000</f>
        <v>6516783.368643512</v>
      </c>
      <c r="I14" s="488">
        <f>('17'!I14/'1'!$E$16)*1000</f>
        <v>2678275.0621112026</v>
      </c>
      <c r="J14" s="488">
        <f>('17'!J14/'1'!$E$16)*1000</f>
        <v>20661384.80217078</v>
      </c>
      <c r="K14" s="488">
        <f>('17'!K14/'1'!$E$16)*1000</f>
        <v>21797162.505395111</v>
      </c>
      <c r="L14" s="488">
        <f>('17'!L14/'1'!$E$16)*1000</f>
        <v>-1135777.7032243209</v>
      </c>
    </row>
    <row r="15" spans="1:24" s="147" customFormat="1" ht="15.75" hidden="1" customHeight="1">
      <c r="A15" s="3716" t="s">
        <v>2389</v>
      </c>
      <c r="B15" s="3716"/>
      <c r="C15" s="3716"/>
      <c r="D15" s="149"/>
      <c r="E15" s="488">
        <v>117037441.93935125</v>
      </c>
      <c r="F15" s="488">
        <v>96101499.943777695</v>
      </c>
      <c r="G15" s="488">
        <v>90655953.207687452</v>
      </c>
      <c r="H15" s="488">
        <v>2404292.6571702561</v>
      </c>
      <c r="I15" s="488">
        <v>3041254.0789198852</v>
      </c>
      <c r="J15" s="488">
        <v>20935941.995573465</v>
      </c>
      <c r="K15" s="488">
        <v>21122603.460555427</v>
      </c>
      <c r="L15" s="488">
        <v>-186661.4649820257</v>
      </c>
    </row>
    <row r="16" spans="1:24" s="147" customFormat="1" ht="20.25" hidden="1" customHeight="1">
      <c r="A16" s="3716" t="s">
        <v>2369</v>
      </c>
      <c r="B16" s="3716"/>
      <c r="C16" s="3716"/>
      <c r="D16" s="149"/>
      <c r="E16" s="498">
        <v>130139560.14273787</v>
      </c>
      <c r="F16" s="498">
        <v>107044277.06257814</v>
      </c>
      <c r="G16" s="498">
        <v>100915050.77688251</v>
      </c>
      <c r="H16" s="498">
        <v>2449870.5589152686</v>
      </c>
      <c r="I16" s="498">
        <v>3679355.7267803587</v>
      </c>
      <c r="J16" s="498">
        <v>23095283.080159731</v>
      </c>
      <c r="K16" s="498">
        <v>22350964.708077282</v>
      </c>
      <c r="L16" s="498">
        <v>744318.37208262493</v>
      </c>
    </row>
    <row r="17" spans="1:34" s="147" customFormat="1" ht="18.75" hidden="1" customHeight="1">
      <c r="A17" s="3716" t="s">
        <v>2371</v>
      </c>
      <c r="B17" s="3716"/>
      <c r="C17" s="3716"/>
      <c r="D17" s="149"/>
      <c r="E17" s="639" t="s">
        <v>428</v>
      </c>
      <c r="F17" s="639" t="s">
        <v>428</v>
      </c>
      <c r="G17" s="639" t="s">
        <v>428</v>
      </c>
      <c r="H17" s="639" t="s">
        <v>428</v>
      </c>
      <c r="I17" s="639" t="s">
        <v>428</v>
      </c>
      <c r="J17" s="639" t="s">
        <v>428</v>
      </c>
      <c r="K17" s="639" t="s">
        <v>428</v>
      </c>
      <c r="L17" s="639" t="s">
        <v>428</v>
      </c>
    </row>
    <row r="18" spans="1:34" s="147" customFormat="1" ht="17.25" hidden="1" customHeight="1">
      <c r="A18" s="3716" t="s">
        <v>2556</v>
      </c>
      <c r="B18" s="3716"/>
      <c r="C18" s="3716"/>
      <c r="D18" s="149"/>
      <c r="E18" s="498">
        <v>126928992.47056101</v>
      </c>
      <c r="F18" s="498">
        <v>101927168.79747547</v>
      </c>
      <c r="G18" s="498">
        <v>97160277.225532174</v>
      </c>
      <c r="H18" s="498">
        <v>2718080.5209836001</v>
      </c>
      <c r="I18" s="498">
        <v>2048811.0509597764</v>
      </c>
      <c r="J18" s="498">
        <v>25001823.67308525</v>
      </c>
      <c r="K18" s="498">
        <v>23571814.181840964</v>
      </c>
      <c r="L18" s="498">
        <v>1430009.491244151</v>
      </c>
    </row>
    <row r="19" spans="1:34" s="147" customFormat="1" ht="18" hidden="1" customHeight="1">
      <c r="A19" s="3716" t="s">
        <v>2447</v>
      </c>
      <c r="B19" s="3716"/>
      <c r="C19" s="3716"/>
      <c r="D19" s="149"/>
      <c r="E19" s="498">
        <v>131399461.55056205</v>
      </c>
      <c r="F19" s="498">
        <v>106604703.88994884</v>
      </c>
      <c r="G19" s="498">
        <v>101460032.75041255</v>
      </c>
      <c r="H19" s="498">
        <v>2749786.9435802544</v>
      </c>
      <c r="I19" s="498">
        <v>2394884.1959560583</v>
      </c>
      <c r="J19" s="498">
        <v>24794757.660612945</v>
      </c>
      <c r="K19" s="498">
        <v>21957904.25008788</v>
      </c>
      <c r="L19" s="498">
        <v>2836853.4105249681</v>
      </c>
    </row>
    <row r="20" spans="1:34" s="147" customFormat="1" ht="18" hidden="1" customHeight="1">
      <c r="A20" s="3716" t="s">
        <v>2273</v>
      </c>
      <c r="B20" s="3716"/>
      <c r="C20" s="3716"/>
      <c r="D20" s="149"/>
      <c r="E20" s="498">
        <v>103847154.26256964</v>
      </c>
      <c r="F20" s="498">
        <v>78734238.689919457</v>
      </c>
      <c r="G20" s="498">
        <v>71660971.08392638</v>
      </c>
      <c r="H20" s="498">
        <v>3834229.5552696628</v>
      </c>
      <c r="I20" s="498">
        <v>3239038.0507234251</v>
      </c>
      <c r="J20" s="498">
        <v>25112915.572650179</v>
      </c>
      <c r="K20" s="498">
        <v>22459416.915849172</v>
      </c>
      <c r="L20" s="498">
        <v>2653498.6568009588</v>
      </c>
    </row>
    <row r="21" spans="1:34" s="147" customFormat="1" ht="18" hidden="1" customHeight="1">
      <c r="A21" s="3095" t="s">
        <v>2664</v>
      </c>
      <c r="B21" s="3096"/>
      <c r="C21" s="3096"/>
      <c r="D21" s="3097"/>
      <c r="E21" s="107">
        <v>101217.94266607027</v>
      </c>
      <c r="F21" s="107">
        <v>75900.509483006914</v>
      </c>
      <c r="G21" s="107">
        <v>69044.157713336506</v>
      </c>
      <c r="H21" s="107">
        <v>3488.797468351132</v>
      </c>
      <c r="I21" s="107">
        <v>3367.5543013192523</v>
      </c>
      <c r="J21" s="107">
        <v>25317.433183062905</v>
      </c>
      <c r="K21" s="107">
        <v>22543.901875294927</v>
      </c>
      <c r="L21" s="107">
        <v>2773.5313077678215</v>
      </c>
    </row>
    <row r="22" spans="1:34" s="147" customFormat="1" ht="18" hidden="1" customHeight="1">
      <c r="A22" s="3095" t="s">
        <v>2315</v>
      </c>
      <c r="B22" s="3096"/>
      <c r="C22" s="3096"/>
      <c r="D22" s="3097"/>
      <c r="E22" s="644" t="s">
        <v>4</v>
      </c>
      <c r="F22" s="644" t="s">
        <v>4</v>
      </c>
      <c r="G22" s="644" t="s">
        <v>4</v>
      </c>
      <c r="H22" s="644" t="s">
        <v>4</v>
      </c>
      <c r="I22" s="644" t="s">
        <v>4</v>
      </c>
      <c r="J22" s="644" t="s">
        <v>4</v>
      </c>
      <c r="K22" s="644" t="s">
        <v>4</v>
      </c>
      <c r="L22" s="644" t="s">
        <v>4</v>
      </c>
    </row>
    <row r="23" spans="1:34" s="147" customFormat="1" ht="17.25" customHeight="1">
      <c r="A23" s="3098" t="s">
        <v>1463</v>
      </c>
      <c r="B23" s="3098"/>
      <c r="C23" s="3098"/>
      <c r="D23" s="3099"/>
      <c r="E23" s="230">
        <v>130589.210904438</v>
      </c>
      <c r="F23" s="230">
        <v>98742.502652582116</v>
      </c>
      <c r="G23" s="230">
        <v>90196.702321991543</v>
      </c>
      <c r="H23" s="230">
        <v>4787.8898397554212</v>
      </c>
      <c r="I23" s="230">
        <v>3757.910490835015</v>
      </c>
      <c r="J23" s="230">
        <v>31846.708251856067</v>
      </c>
      <c r="K23" s="230">
        <v>25594.621859464944</v>
      </c>
      <c r="L23" s="230">
        <v>6252.0863923911784</v>
      </c>
      <c r="AH23" s="991"/>
    </row>
    <row r="24" spans="1:34" s="147" customFormat="1" ht="17.25" customHeight="1">
      <c r="A24" s="3095" t="s">
        <v>2260</v>
      </c>
      <c r="B24" s="3095"/>
      <c r="C24" s="3095"/>
      <c r="D24" s="3100"/>
      <c r="E24" s="230" t="s">
        <v>431</v>
      </c>
      <c r="F24" s="230" t="s">
        <v>431</v>
      </c>
      <c r="G24" s="230" t="s">
        <v>431</v>
      </c>
      <c r="H24" s="230" t="s">
        <v>431</v>
      </c>
      <c r="I24" s="230" t="s">
        <v>431</v>
      </c>
      <c r="J24" s="230" t="s">
        <v>431</v>
      </c>
      <c r="K24" s="230" t="s">
        <v>431</v>
      </c>
      <c r="L24" s="230" t="s">
        <v>431</v>
      </c>
      <c r="AH24" s="991"/>
    </row>
    <row r="25" spans="1:34" s="147" customFormat="1" ht="17.25" customHeight="1">
      <c r="A25" s="3095" t="s">
        <v>1464</v>
      </c>
      <c r="B25" s="3095"/>
      <c r="C25" s="3095"/>
      <c r="D25" s="3100"/>
      <c r="E25" s="982">
        <v>168728.72343999677</v>
      </c>
      <c r="F25" s="982">
        <v>129988.63099700835</v>
      </c>
      <c r="G25" s="982">
        <v>117154.59500393913</v>
      </c>
      <c r="H25" s="982">
        <v>6166.4614551518753</v>
      </c>
      <c r="I25" s="982">
        <v>6667.5745379172058</v>
      </c>
      <c r="J25" s="982">
        <v>38740.092442988105</v>
      </c>
      <c r="K25" s="982">
        <v>28797.191523583977</v>
      </c>
      <c r="L25" s="982">
        <v>9942.9009194040118</v>
      </c>
      <c r="AH25" s="991"/>
    </row>
    <row r="26" spans="1:34" s="147" customFormat="1" ht="17.25" customHeight="1" thickBot="1">
      <c r="A26" s="3095" t="s">
        <v>2605</v>
      </c>
      <c r="B26" s="3096"/>
      <c r="C26" s="3096"/>
      <c r="D26" s="3097"/>
      <c r="E26" s="230">
        <v>191708.15883234778</v>
      </c>
      <c r="F26" s="230">
        <v>148274.61617604535</v>
      </c>
      <c r="G26" s="230">
        <v>135229.65387505598</v>
      </c>
      <c r="H26" s="230">
        <v>7272.296780948167</v>
      </c>
      <c r="I26" s="230">
        <v>5772.6655200413416</v>
      </c>
      <c r="J26" s="230">
        <v>43433.542656302561</v>
      </c>
      <c r="K26" s="230">
        <v>31138.890220205096</v>
      </c>
      <c r="L26" s="230">
        <v>12294.652436097576</v>
      </c>
      <c r="AH26" s="991"/>
    </row>
    <row r="27" spans="1:34" s="147" customFormat="1" ht="17.25" customHeight="1" thickTop="1">
      <c r="A27" s="3095" t="s">
        <v>2237</v>
      </c>
      <c r="B27" s="3096"/>
      <c r="C27" s="3096"/>
      <c r="D27" s="3097"/>
      <c r="E27" s="144">
        <f t="shared" ref="E27:L27" si="0">O31</f>
        <v>193696.96765824262</v>
      </c>
      <c r="F27" s="144">
        <f t="shared" si="0"/>
        <v>152350.71849852731</v>
      </c>
      <c r="G27" s="144">
        <f t="shared" si="0"/>
        <v>140447.19135454716</v>
      </c>
      <c r="H27" s="144">
        <f t="shared" si="0"/>
        <v>6351.1460124396053</v>
      </c>
      <c r="I27" s="144">
        <f t="shared" si="0"/>
        <v>5552.381131540461</v>
      </c>
      <c r="J27" s="144">
        <f t="shared" si="0"/>
        <v>41346.249159715408</v>
      </c>
      <c r="K27" s="144">
        <f t="shared" si="0"/>
        <v>28970.892312781973</v>
      </c>
      <c r="L27" s="144">
        <f t="shared" si="0"/>
        <v>12375.356846933413</v>
      </c>
      <c r="M27" s="3702"/>
      <c r="N27" s="3703"/>
      <c r="O27" s="992" t="s">
        <v>1142</v>
      </c>
      <c r="P27" s="993" t="s">
        <v>1143</v>
      </c>
      <c r="Q27" s="993" t="s">
        <v>1144</v>
      </c>
      <c r="R27" s="993" t="s">
        <v>1145</v>
      </c>
      <c r="S27" s="993" t="s">
        <v>1146</v>
      </c>
      <c r="T27" s="993" t="s">
        <v>1147</v>
      </c>
      <c r="U27" s="993" t="s">
        <v>985</v>
      </c>
      <c r="V27" s="994" t="s">
        <v>1148</v>
      </c>
      <c r="W27" s="991"/>
      <c r="X27" s="3708"/>
      <c r="Y27" s="3709"/>
      <c r="Z27" s="2604" t="s">
        <v>1142</v>
      </c>
      <c r="AA27" s="2605" t="s">
        <v>1143</v>
      </c>
      <c r="AB27" s="2605" t="s">
        <v>1144</v>
      </c>
      <c r="AC27" s="2605" t="s">
        <v>4037</v>
      </c>
      <c r="AD27" s="2605" t="s">
        <v>4038</v>
      </c>
      <c r="AE27" s="2605" t="s">
        <v>1147</v>
      </c>
      <c r="AF27" s="2605" t="s">
        <v>4002</v>
      </c>
      <c r="AG27" s="2606" t="s">
        <v>4039</v>
      </c>
      <c r="AH27" s="2607"/>
    </row>
    <row r="28" spans="1:34" ht="17.25" customHeight="1" thickBot="1">
      <c r="A28" s="3716" t="s">
        <v>43</v>
      </c>
      <c r="B28" s="3716"/>
      <c r="C28" s="3716"/>
      <c r="D28" s="149"/>
      <c r="E28" s="144"/>
      <c r="F28" s="144"/>
      <c r="G28" s="144"/>
      <c r="H28" s="144"/>
      <c r="I28" s="144"/>
      <c r="J28" s="144"/>
      <c r="K28" s="144"/>
      <c r="L28" s="144"/>
      <c r="M28" s="3704"/>
      <c r="N28" s="3705"/>
      <c r="O28" s="995" t="s">
        <v>1173</v>
      </c>
      <c r="P28" s="996" t="s">
        <v>1173</v>
      </c>
      <c r="Q28" s="996" t="s">
        <v>1173</v>
      </c>
      <c r="R28" s="996" t="s">
        <v>1173</v>
      </c>
      <c r="S28" s="996" t="s">
        <v>1173</v>
      </c>
      <c r="T28" s="996" t="s">
        <v>1173</v>
      </c>
      <c r="U28" s="996" t="s">
        <v>1173</v>
      </c>
      <c r="V28" s="997" t="s">
        <v>1173</v>
      </c>
      <c r="W28" s="991"/>
      <c r="X28" s="3710"/>
      <c r="Y28" s="3711"/>
      <c r="Z28" s="2608" t="s">
        <v>1173</v>
      </c>
      <c r="AA28" s="2609" t="s">
        <v>1173</v>
      </c>
      <c r="AB28" s="2609" t="s">
        <v>1173</v>
      </c>
      <c r="AC28" s="2609" t="s">
        <v>1173</v>
      </c>
      <c r="AD28" s="2609" t="s">
        <v>1173</v>
      </c>
      <c r="AE28" s="2609" t="s">
        <v>1173</v>
      </c>
      <c r="AF28" s="2609" t="s">
        <v>1173</v>
      </c>
      <c r="AG28" s="2610" t="s">
        <v>1173</v>
      </c>
      <c r="AH28" s="2607"/>
    </row>
    <row r="29" spans="1:34" ht="17.25" customHeight="1" thickTop="1">
      <c r="A29" s="185"/>
      <c r="B29" s="185" t="s">
        <v>44</v>
      </c>
      <c r="C29" s="185"/>
      <c r="D29" s="157"/>
      <c r="E29" s="950">
        <f t="shared" ref="E29:L30" si="1">O29</f>
        <v>255696.57411597884</v>
      </c>
      <c r="F29" s="528">
        <f t="shared" si="1"/>
        <v>201507.53265255602</v>
      </c>
      <c r="G29" s="950">
        <f t="shared" si="1"/>
        <v>185758.73353581916</v>
      </c>
      <c r="H29" s="950">
        <f t="shared" si="1"/>
        <v>8401.7268647240344</v>
      </c>
      <c r="I29" s="950">
        <f t="shared" si="1"/>
        <v>7347.072252012691</v>
      </c>
      <c r="J29" s="950">
        <f t="shared" si="1"/>
        <v>54189.041463422996</v>
      </c>
      <c r="K29" s="950">
        <f t="shared" si="1"/>
        <v>37991.245493668292</v>
      </c>
      <c r="L29" s="950">
        <f t="shared" si="1"/>
        <v>16197.795969754676</v>
      </c>
      <c r="M29" s="3706" t="s">
        <v>991</v>
      </c>
      <c r="N29" s="998" t="s">
        <v>992</v>
      </c>
      <c r="O29" s="999">
        <f>Z29/1000</f>
        <v>255696.57411597884</v>
      </c>
      <c r="P29" s="1000">
        <f t="shared" ref="P29:P92" si="2">AA29/1000</f>
        <v>201507.53265255602</v>
      </c>
      <c r="Q29" s="1000">
        <f t="shared" ref="Q29:Q92" si="3">AB29/1000</f>
        <v>185758.73353581916</v>
      </c>
      <c r="R29" s="1000">
        <f t="shared" ref="R29:R92" si="4">AC29/1000</f>
        <v>8401.7268647240344</v>
      </c>
      <c r="S29" s="1000">
        <f t="shared" ref="S29:S92" si="5">AD29/1000</f>
        <v>7347.072252012691</v>
      </c>
      <c r="T29" s="1000">
        <f t="shared" ref="T29:T92" si="6">AE29/1000</f>
        <v>54189.041463422996</v>
      </c>
      <c r="U29" s="1000">
        <f t="shared" ref="U29:U92" si="7">AF29/1000</f>
        <v>37991.245493668292</v>
      </c>
      <c r="V29" s="1001">
        <f t="shared" ref="V29:V92" si="8">AG29/1000</f>
        <v>16197.795969754676</v>
      </c>
      <c r="W29" s="991"/>
      <c r="X29" s="3712" t="s">
        <v>991</v>
      </c>
      <c r="Y29" s="2611" t="s">
        <v>992</v>
      </c>
      <c r="Z29" s="2612">
        <v>255696574.11597884</v>
      </c>
      <c r="AA29" s="2613">
        <v>201507532.65255603</v>
      </c>
      <c r="AB29" s="2613">
        <v>185758733.53581917</v>
      </c>
      <c r="AC29" s="2613">
        <v>8401726.8647240344</v>
      </c>
      <c r="AD29" s="2613">
        <v>7347072.2520126915</v>
      </c>
      <c r="AE29" s="2613">
        <v>54189041.463422999</v>
      </c>
      <c r="AF29" s="2613">
        <v>37991245.493668288</v>
      </c>
      <c r="AG29" s="2614">
        <v>16197795.969754675</v>
      </c>
      <c r="AH29" s="2607"/>
    </row>
    <row r="30" spans="1:34" ht="17.25" customHeight="1">
      <c r="A30" s="185"/>
      <c r="B30" s="185" t="s">
        <v>12</v>
      </c>
      <c r="C30" s="185"/>
      <c r="D30" s="157"/>
      <c r="E30" s="950">
        <f t="shared" si="1"/>
        <v>3982.5242014308719</v>
      </c>
      <c r="F30" s="950">
        <f t="shared" si="1"/>
        <v>1934.3179412327941</v>
      </c>
      <c r="G30" s="950">
        <f t="shared" si="1"/>
        <v>1797.0531000448004</v>
      </c>
      <c r="H30" s="950">
        <f t="shared" si="1"/>
        <v>76.512552959109271</v>
      </c>
      <c r="I30" s="950">
        <f t="shared" si="1"/>
        <v>60.752288228883913</v>
      </c>
      <c r="J30" s="950">
        <f t="shared" si="1"/>
        <v>2048.2062601980783</v>
      </c>
      <c r="K30" s="950">
        <f t="shared" si="1"/>
        <v>1369.2447980952486</v>
      </c>
      <c r="L30" s="950">
        <f t="shared" si="1"/>
        <v>678.9614621028295</v>
      </c>
      <c r="M30" s="3707"/>
      <c r="N30" s="1002" t="s">
        <v>993</v>
      </c>
      <c r="O30" s="1003">
        <f t="shared" ref="O30:O93" si="9">Z30/1000</f>
        <v>3982.5242014308719</v>
      </c>
      <c r="P30" s="1004">
        <f t="shared" si="2"/>
        <v>1934.3179412327941</v>
      </c>
      <c r="Q30" s="1004">
        <f t="shared" si="3"/>
        <v>1797.0531000448004</v>
      </c>
      <c r="R30" s="1004">
        <f t="shared" si="4"/>
        <v>76.512552959109271</v>
      </c>
      <c r="S30" s="1004">
        <f t="shared" si="5"/>
        <v>60.752288228883913</v>
      </c>
      <c r="T30" s="1004">
        <f t="shared" si="6"/>
        <v>2048.2062601980783</v>
      </c>
      <c r="U30" s="1004">
        <f t="shared" si="7"/>
        <v>1369.2447980952486</v>
      </c>
      <c r="V30" s="1005">
        <f t="shared" si="8"/>
        <v>678.9614621028295</v>
      </c>
      <c r="W30" s="991"/>
      <c r="X30" s="3699"/>
      <c r="Y30" s="2996" t="s">
        <v>3714</v>
      </c>
      <c r="Z30" s="2615">
        <v>3982524.2014308721</v>
      </c>
      <c r="AA30" s="2616">
        <v>1934317.941232794</v>
      </c>
      <c r="AB30" s="2616">
        <v>1797053.1000448004</v>
      </c>
      <c r="AC30" s="2616">
        <v>76512.552959109278</v>
      </c>
      <c r="AD30" s="2616">
        <v>60752.28822888391</v>
      </c>
      <c r="AE30" s="2616">
        <v>2048206.2601980781</v>
      </c>
      <c r="AF30" s="2616">
        <v>1369244.7980952486</v>
      </c>
      <c r="AG30" s="2617">
        <v>678961.46210282948</v>
      </c>
      <c r="AH30" s="2607"/>
    </row>
    <row r="31" spans="1:34" ht="17.25" customHeight="1">
      <c r="A31" s="3716" t="s">
        <v>13</v>
      </c>
      <c r="B31" s="3716"/>
      <c r="C31" s="3716"/>
      <c r="D31" s="149"/>
      <c r="E31" s="950"/>
      <c r="F31" s="950"/>
      <c r="G31" s="950"/>
      <c r="H31" s="950"/>
      <c r="I31" s="950"/>
      <c r="J31" s="950"/>
      <c r="K31" s="950"/>
      <c r="L31" s="950"/>
      <c r="M31" s="1006" t="s">
        <v>994</v>
      </c>
      <c r="N31" s="1002"/>
      <c r="O31" s="1003">
        <f t="shared" si="9"/>
        <v>193696.96765824262</v>
      </c>
      <c r="P31" s="1004">
        <f t="shared" si="2"/>
        <v>152350.71849852731</v>
      </c>
      <c r="Q31" s="1004">
        <f t="shared" si="3"/>
        <v>140447.19135454716</v>
      </c>
      <c r="R31" s="1004">
        <f t="shared" si="4"/>
        <v>6351.1460124396053</v>
      </c>
      <c r="S31" s="1004">
        <f t="shared" si="5"/>
        <v>5552.381131540461</v>
      </c>
      <c r="T31" s="1004">
        <f t="shared" si="6"/>
        <v>41346.249159715408</v>
      </c>
      <c r="U31" s="1004">
        <f t="shared" si="7"/>
        <v>28970.892312781973</v>
      </c>
      <c r="V31" s="1005">
        <f t="shared" si="8"/>
        <v>12375.356846933413</v>
      </c>
      <c r="W31" s="991"/>
      <c r="X31" s="3699" t="s">
        <v>994</v>
      </c>
      <c r="Y31" s="3701"/>
      <c r="Z31" s="2615">
        <v>193696967.65824261</v>
      </c>
      <c r="AA31" s="2616">
        <v>152350718.49852732</v>
      </c>
      <c r="AB31" s="2616">
        <v>140447191.35454717</v>
      </c>
      <c r="AC31" s="2616">
        <v>6351146.0124396058</v>
      </c>
      <c r="AD31" s="2616">
        <v>5552381.1315404605</v>
      </c>
      <c r="AE31" s="2616">
        <v>41346249.159715407</v>
      </c>
      <c r="AF31" s="2616">
        <v>28970892.312781971</v>
      </c>
      <c r="AG31" s="2617">
        <v>12375356.846933413</v>
      </c>
      <c r="AH31" s="2607"/>
    </row>
    <row r="32" spans="1:34" ht="17.25" customHeight="1">
      <c r="A32" s="185"/>
      <c r="B32" s="155" t="s">
        <v>52</v>
      </c>
      <c r="C32" s="185"/>
      <c r="D32" s="157"/>
      <c r="E32" s="950">
        <f t="shared" ref="E32:L36" si="10">O32</f>
        <v>848977.64511124208</v>
      </c>
      <c r="F32" s="950">
        <f t="shared" si="10"/>
        <v>678563.88136437128</v>
      </c>
      <c r="G32" s="950">
        <f t="shared" si="10"/>
        <v>627466.74685805629</v>
      </c>
      <c r="H32" s="950">
        <f t="shared" si="10"/>
        <v>25982.249443338063</v>
      </c>
      <c r="I32" s="950">
        <f t="shared" si="10"/>
        <v>25114.885062976344</v>
      </c>
      <c r="J32" s="950">
        <f t="shared" si="10"/>
        <v>170413.76374687138</v>
      </c>
      <c r="K32" s="950">
        <f t="shared" si="10"/>
        <v>122044.07601682644</v>
      </c>
      <c r="L32" s="950">
        <f t="shared" si="10"/>
        <v>48369.687730044985</v>
      </c>
      <c r="M32" s="1006" t="s">
        <v>995</v>
      </c>
      <c r="N32" s="1002"/>
      <c r="O32" s="1003">
        <f t="shared" si="9"/>
        <v>848977.64511124208</v>
      </c>
      <c r="P32" s="1004">
        <f t="shared" si="2"/>
        <v>678563.88136437128</v>
      </c>
      <c r="Q32" s="1004">
        <f t="shared" si="3"/>
        <v>627466.74685805629</v>
      </c>
      <c r="R32" s="1004">
        <f t="shared" si="4"/>
        <v>25982.249443338063</v>
      </c>
      <c r="S32" s="1004">
        <f t="shared" si="5"/>
        <v>25114.885062976344</v>
      </c>
      <c r="T32" s="1004">
        <f t="shared" si="6"/>
        <v>170413.76374687138</v>
      </c>
      <c r="U32" s="1004">
        <f t="shared" si="7"/>
        <v>122044.07601682644</v>
      </c>
      <c r="V32" s="1005">
        <f t="shared" si="8"/>
        <v>48369.687730044985</v>
      </c>
      <c r="W32" s="991"/>
      <c r="X32" s="3699" t="s">
        <v>995</v>
      </c>
      <c r="Y32" s="3701"/>
      <c r="Z32" s="2615">
        <v>848977645.11124206</v>
      </c>
      <c r="AA32" s="2616">
        <v>678563881.3643713</v>
      </c>
      <c r="AB32" s="2616">
        <v>627466746.85805631</v>
      </c>
      <c r="AC32" s="2616">
        <v>25982249.443338063</v>
      </c>
      <c r="AD32" s="2616">
        <v>25114885.062976345</v>
      </c>
      <c r="AE32" s="2616">
        <v>170413763.74687138</v>
      </c>
      <c r="AF32" s="2616">
        <v>122044076.01682644</v>
      </c>
      <c r="AG32" s="2617">
        <v>48369687.730044983</v>
      </c>
      <c r="AH32" s="2607"/>
    </row>
    <row r="33" spans="1:34" ht="17.25" customHeight="1">
      <c r="A33" s="185"/>
      <c r="B33" s="155" t="s">
        <v>53</v>
      </c>
      <c r="C33" s="185"/>
      <c r="D33" s="157"/>
      <c r="E33" s="950">
        <f t="shared" si="10"/>
        <v>112566.6196295281</v>
      </c>
      <c r="F33" s="950">
        <f t="shared" si="10"/>
        <v>91086.223281098282</v>
      </c>
      <c r="G33" s="950">
        <f t="shared" si="10"/>
        <v>84196.741313837148</v>
      </c>
      <c r="H33" s="950">
        <f t="shared" si="10"/>
        <v>3871.234567986191</v>
      </c>
      <c r="I33" s="950">
        <f t="shared" si="10"/>
        <v>3018.2473992749319</v>
      </c>
      <c r="J33" s="950">
        <f t="shared" si="10"/>
        <v>21480.396348429818</v>
      </c>
      <c r="K33" s="950">
        <f t="shared" si="10"/>
        <v>17442.764721058767</v>
      </c>
      <c r="L33" s="950">
        <f t="shared" si="10"/>
        <v>4037.6316273710618</v>
      </c>
      <c r="M33" s="1006" t="s">
        <v>996</v>
      </c>
      <c r="N33" s="1002"/>
      <c r="O33" s="1003">
        <f t="shared" si="9"/>
        <v>112566.6196295281</v>
      </c>
      <c r="P33" s="1004">
        <f t="shared" si="2"/>
        <v>91086.223281098282</v>
      </c>
      <c r="Q33" s="1004">
        <f t="shared" si="3"/>
        <v>84196.741313837148</v>
      </c>
      <c r="R33" s="1004">
        <f t="shared" si="4"/>
        <v>3871.234567986191</v>
      </c>
      <c r="S33" s="1004">
        <f t="shared" si="5"/>
        <v>3018.2473992749319</v>
      </c>
      <c r="T33" s="1004">
        <f t="shared" si="6"/>
        <v>21480.396348429818</v>
      </c>
      <c r="U33" s="1004">
        <f t="shared" si="7"/>
        <v>17442.764721058767</v>
      </c>
      <c r="V33" s="1005">
        <f t="shared" si="8"/>
        <v>4037.6316273710618</v>
      </c>
      <c r="W33" s="991"/>
      <c r="X33" s="3699" t="s">
        <v>996</v>
      </c>
      <c r="Y33" s="3701"/>
      <c r="Z33" s="2615">
        <v>112566619.62952809</v>
      </c>
      <c r="AA33" s="2616">
        <v>91086223.281098276</v>
      </c>
      <c r="AB33" s="2616">
        <v>84196741.313837156</v>
      </c>
      <c r="AC33" s="2616">
        <v>3871234.5679861908</v>
      </c>
      <c r="AD33" s="2616">
        <v>3018247.3992749318</v>
      </c>
      <c r="AE33" s="2616">
        <v>21480396.348429818</v>
      </c>
      <c r="AF33" s="2616">
        <v>17442764.721058767</v>
      </c>
      <c r="AG33" s="2617">
        <v>4037631.6273710616</v>
      </c>
      <c r="AH33" s="2607"/>
    </row>
    <row r="34" spans="1:34" ht="17.25" customHeight="1">
      <c r="A34" s="185"/>
      <c r="B34" s="155" t="s">
        <v>54</v>
      </c>
      <c r="C34" s="185"/>
      <c r="D34" s="157"/>
      <c r="E34" s="950">
        <f t="shared" si="10"/>
        <v>33569.073604439567</v>
      </c>
      <c r="F34" s="950">
        <f t="shared" si="10"/>
        <v>23914.513960616267</v>
      </c>
      <c r="G34" s="950">
        <f t="shared" si="10"/>
        <v>21549.720763090121</v>
      </c>
      <c r="H34" s="950">
        <f t="shared" si="10"/>
        <v>1314.74071316247</v>
      </c>
      <c r="I34" s="950">
        <f t="shared" si="10"/>
        <v>1050.0524843636733</v>
      </c>
      <c r="J34" s="950">
        <f t="shared" si="10"/>
        <v>9654.5596438233115</v>
      </c>
      <c r="K34" s="950">
        <f t="shared" si="10"/>
        <v>7232.1218871793553</v>
      </c>
      <c r="L34" s="950">
        <f t="shared" si="10"/>
        <v>2422.437756643958</v>
      </c>
      <c r="M34" s="1006" t="s">
        <v>997</v>
      </c>
      <c r="N34" s="1002"/>
      <c r="O34" s="1003">
        <f t="shared" si="9"/>
        <v>33569.073604439567</v>
      </c>
      <c r="P34" s="1004">
        <f t="shared" si="2"/>
        <v>23914.513960616267</v>
      </c>
      <c r="Q34" s="1004">
        <f t="shared" si="3"/>
        <v>21549.720763090121</v>
      </c>
      <c r="R34" s="1004">
        <f t="shared" si="4"/>
        <v>1314.74071316247</v>
      </c>
      <c r="S34" s="1004">
        <f t="shared" si="5"/>
        <v>1050.0524843636733</v>
      </c>
      <c r="T34" s="1004">
        <f t="shared" si="6"/>
        <v>9654.5596438233115</v>
      </c>
      <c r="U34" s="1004">
        <f t="shared" si="7"/>
        <v>7232.1218871793553</v>
      </c>
      <c r="V34" s="1005">
        <f t="shared" si="8"/>
        <v>2422.437756643958</v>
      </c>
      <c r="W34" s="991"/>
      <c r="X34" s="3699" t="s">
        <v>997</v>
      </c>
      <c r="Y34" s="3701"/>
      <c r="Z34" s="2615">
        <v>33569073.604439564</v>
      </c>
      <c r="AA34" s="2616">
        <v>23914513.960616268</v>
      </c>
      <c r="AB34" s="2616">
        <v>21549720.763090122</v>
      </c>
      <c r="AC34" s="2616">
        <v>1314740.7131624699</v>
      </c>
      <c r="AD34" s="2616">
        <v>1050052.4843636733</v>
      </c>
      <c r="AE34" s="2616">
        <v>9654559.6438233107</v>
      </c>
      <c r="AF34" s="2616">
        <v>7232121.8871793551</v>
      </c>
      <c r="AG34" s="2617">
        <v>2422437.7566439579</v>
      </c>
      <c r="AH34" s="2607"/>
    </row>
    <row r="35" spans="1:34" ht="17.25" customHeight="1">
      <c r="A35" s="185"/>
      <c r="B35" s="155" t="s">
        <v>242</v>
      </c>
      <c r="C35" s="185"/>
      <c r="D35" s="157"/>
      <c r="E35" s="950">
        <f t="shared" si="10"/>
        <v>5056.9508179576587</v>
      </c>
      <c r="F35" s="950">
        <f t="shared" si="10"/>
        <v>2665.2388382692111</v>
      </c>
      <c r="G35" s="950">
        <f t="shared" si="10"/>
        <v>2312.7985389701139</v>
      </c>
      <c r="H35" s="950">
        <f t="shared" si="10"/>
        <v>148.95438475398512</v>
      </c>
      <c r="I35" s="950">
        <f t="shared" si="10"/>
        <v>203.48591454511313</v>
      </c>
      <c r="J35" s="950">
        <f t="shared" si="10"/>
        <v>2391.711979688449</v>
      </c>
      <c r="K35" s="950">
        <f t="shared" si="10"/>
        <v>1630.1838922270647</v>
      </c>
      <c r="L35" s="950">
        <f t="shared" si="10"/>
        <v>761.5280874613826</v>
      </c>
      <c r="M35" s="1006" t="s">
        <v>998</v>
      </c>
      <c r="N35" s="1002"/>
      <c r="O35" s="1003">
        <f t="shared" si="9"/>
        <v>5056.9508179576587</v>
      </c>
      <c r="P35" s="1004">
        <f t="shared" si="2"/>
        <v>2665.2388382692111</v>
      </c>
      <c r="Q35" s="1004">
        <f t="shared" si="3"/>
        <v>2312.7985389701139</v>
      </c>
      <c r="R35" s="1004">
        <f t="shared" si="4"/>
        <v>148.95438475398512</v>
      </c>
      <c r="S35" s="1004">
        <f t="shared" si="5"/>
        <v>203.48591454511313</v>
      </c>
      <c r="T35" s="1004">
        <f t="shared" si="6"/>
        <v>2391.711979688449</v>
      </c>
      <c r="U35" s="1004">
        <f t="shared" si="7"/>
        <v>1630.1838922270647</v>
      </c>
      <c r="V35" s="1005">
        <f t="shared" si="8"/>
        <v>761.5280874613826</v>
      </c>
      <c r="W35" s="991"/>
      <c r="X35" s="3699" t="s">
        <v>998</v>
      </c>
      <c r="Y35" s="3701"/>
      <c r="Z35" s="2615">
        <v>5056950.8179576583</v>
      </c>
      <c r="AA35" s="2616">
        <v>2665238.8382692109</v>
      </c>
      <c r="AB35" s="2616">
        <v>2312798.5389701137</v>
      </c>
      <c r="AC35" s="2616">
        <v>148954.38475398513</v>
      </c>
      <c r="AD35" s="2616">
        <v>203485.91454511313</v>
      </c>
      <c r="AE35" s="2616">
        <v>2391711.9796884488</v>
      </c>
      <c r="AF35" s="2616">
        <v>1630183.8922270646</v>
      </c>
      <c r="AG35" s="2617">
        <v>761528.08746138262</v>
      </c>
      <c r="AH35" s="2607"/>
    </row>
    <row r="36" spans="1:34" ht="17.25" customHeight="1">
      <c r="A36" s="185"/>
      <c r="B36" s="155" t="s">
        <v>241</v>
      </c>
      <c r="C36" s="185"/>
      <c r="D36" s="157"/>
      <c r="E36" s="950">
        <f t="shared" si="10"/>
        <v>691278.51552735234</v>
      </c>
      <c r="F36" s="950">
        <f t="shared" si="10"/>
        <v>517404.99114660831</v>
      </c>
      <c r="G36" s="950">
        <f t="shared" si="10"/>
        <v>472436.82832822757</v>
      </c>
      <c r="H36" s="950">
        <f t="shared" si="10"/>
        <v>31764.108560175053</v>
      </c>
      <c r="I36" s="950">
        <f t="shared" si="10"/>
        <v>13204.05425820569</v>
      </c>
      <c r="J36" s="950">
        <f t="shared" si="10"/>
        <v>173873.52438074397</v>
      </c>
      <c r="K36" s="950">
        <f t="shared" si="10"/>
        <v>92859.30866958425</v>
      </c>
      <c r="L36" s="950">
        <f t="shared" si="10"/>
        <v>81014.215711159733</v>
      </c>
      <c r="M36" s="1006" t="s">
        <v>999</v>
      </c>
      <c r="N36" s="1002"/>
      <c r="O36" s="1003">
        <f t="shared" si="9"/>
        <v>691278.51552735234</v>
      </c>
      <c r="P36" s="1004">
        <f t="shared" si="2"/>
        <v>517404.99114660831</v>
      </c>
      <c r="Q36" s="1004">
        <f t="shared" si="3"/>
        <v>472436.82832822757</v>
      </c>
      <c r="R36" s="1004">
        <f t="shared" si="4"/>
        <v>31764.108560175053</v>
      </c>
      <c r="S36" s="1004">
        <f t="shared" si="5"/>
        <v>13204.05425820569</v>
      </c>
      <c r="T36" s="1004">
        <f t="shared" si="6"/>
        <v>173873.52438074397</v>
      </c>
      <c r="U36" s="1004">
        <f t="shared" si="7"/>
        <v>92859.30866958425</v>
      </c>
      <c r="V36" s="1005">
        <f t="shared" si="8"/>
        <v>81014.215711159733</v>
      </c>
      <c r="W36" s="991"/>
      <c r="X36" s="3699" t="s">
        <v>999</v>
      </c>
      <c r="Y36" s="3701"/>
      <c r="Z36" s="2615">
        <v>691278515.52735233</v>
      </c>
      <c r="AA36" s="2616">
        <v>517404991.14660829</v>
      </c>
      <c r="AB36" s="2616">
        <v>472436828.32822758</v>
      </c>
      <c r="AC36" s="2616">
        <v>31764108.560175054</v>
      </c>
      <c r="AD36" s="2616">
        <v>13204054.258205689</v>
      </c>
      <c r="AE36" s="2616">
        <v>173873524.38074398</v>
      </c>
      <c r="AF36" s="2616">
        <v>92859308.669584244</v>
      </c>
      <c r="AG36" s="2617">
        <v>81014215.711159736</v>
      </c>
      <c r="AH36" s="2607"/>
    </row>
    <row r="37" spans="1:34" ht="17.25" customHeight="1">
      <c r="A37" s="3716" t="s">
        <v>14</v>
      </c>
      <c r="B37" s="3716"/>
      <c r="C37" s="3716"/>
      <c r="D37" s="149"/>
      <c r="E37" s="950"/>
      <c r="F37" s="950"/>
      <c r="G37" s="950"/>
      <c r="H37" s="950"/>
      <c r="I37" s="950"/>
      <c r="J37" s="950"/>
      <c r="K37" s="950"/>
      <c r="L37" s="950"/>
      <c r="M37" s="1006" t="s">
        <v>1000</v>
      </c>
      <c r="N37" s="1002" t="s">
        <v>1001</v>
      </c>
      <c r="O37" s="1003">
        <f t="shared" si="9"/>
        <v>197966.44118201523</v>
      </c>
      <c r="P37" s="1004">
        <f t="shared" si="2"/>
        <v>155796.71612696815</v>
      </c>
      <c r="Q37" s="1004">
        <f t="shared" si="3"/>
        <v>143615.70411636535</v>
      </c>
      <c r="R37" s="1004">
        <f t="shared" si="4"/>
        <v>6488.0955560184402</v>
      </c>
      <c r="S37" s="1004">
        <f t="shared" si="5"/>
        <v>5692.9164545842914</v>
      </c>
      <c r="T37" s="1004">
        <f t="shared" si="6"/>
        <v>42169.725055047231</v>
      </c>
      <c r="U37" s="1004">
        <f t="shared" si="7"/>
        <v>29482.96261924483</v>
      </c>
      <c r="V37" s="1005">
        <f t="shared" si="8"/>
        <v>12686.762435802388</v>
      </c>
      <c r="W37" s="991"/>
      <c r="X37" s="3699" t="s">
        <v>1001</v>
      </c>
      <c r="Y37" s="3701"/>
      <c r="Z37" s="2615">
        <v>197966441.18201524</v>
      </c>
      <c r="AA37" s="2616">
        <v>155796716.12696815</v>
      </c>
      <c r="AB37" s="2616">
        <v>143615704.11636534</v>
      </c>
      <c r="AC37" s="2616">
        <v>6488095.5560184401</v>
      </c>
      <c r="AD37" s="2616">
        <v>5692916.4545842912</v>
      </c>
      <c r="AE37" s="2616">
        <v>42169725.055047229</v>
      </c>
      <c r="AF37" s="2616">
        <v>29482962.619244829</v>
      </c>
      <c r="AG37" s="2617">
        <v>12686762.435802387</v>
      </c>
      <c r="AH37" s="2607"/>
    </row>
    <row r="38" spans="1:34" ht="17.25" customHeight="1">
      <c r="A38" s="3093" t="s">
        <v>45</v>
      </c>
      <c r="B38" s="3093"/>
      <c r="C38" s="188"/>
      <c r="D38" s="149"/>
      <c r="E38" s="950">
        <f t="shared" ref="E38:L38" si="11">O37</f>
        <v>197966.44118201523</v>
      </c>
      <c r="F38" s="950">
        <f t="shared" si="11"/>
        <v>155796.71612696815</v>
      </c>
      <c r="G38" s="950">
        <f t="shared" si="11"/>
        <v>143615.70411636535</v>
      </c>
      <c r="H38" s="950">
        <f t="shared" si="11"/>
        <v>6488.0955560184402</v>
      </c>
      <c r="I38" s="950">
        <f t="shared" si="11"/>
        <v>5692.9164545842914</v>
      </c>
      <c r="J38" s="950">
        <f t="shared" si="11"/>
        <v>42169.725055047231</v>
      </c>
      <c r="K38" s="950">
        <f t="shared" si="11"/>
        <v>29482.96261924483</v>
      </c>
      <c r="L38" s="950">
        <f t="shared" si="11"/>
        <v>12686.762435802388</v>
      </c>
      <c r="M38" s="1006"/>
      <c r="N38" s="1002" t="s">
        <v>1002</v>
      </c>
      <c r="O38" s="1003">
        <f t="shared" si="9"/>
        <v>29749.184345507332</v>
      </c>
      <c r="P38" s="1004">
        <f t="shared" si="2"/>
        <v>20024.409566508275</v>
      </c>
      <c r="Q38" s="1004">
        <f t="shared" si="3"/>
        <v>18776.301300829848</v>
      </c>
      <c r="R38" s="1004">
        <f t="shared" si="4"/>
        <v>1092.2835390166724</v>
      </c>
      <c r="S38" s="1004">
        <f t="shared" si="5"/>
        <v>155.82472666175383</v>
      </c>
      <c r="T38" s="1004">
        <f t="shared" si="6"/>
        <v>9724.7747789990608</v>
      </c>
      <c r="U38" s="1004">
        <f t="shared" si="7"/>
        <v>9307.3925446244011</v>
      </c>
      <c r="V38" s="1005">
        <f t="shared" si="8"/>
        <v>417.38223437466252</v>
      </c>
      <c r="W38" s="991"/>
      <c r="X38" s="3699" t="s">
        <v>1002</v>
      </c>
      <c r="Y38" s="3701"/>
      <c r="Z38" s="2615">
        <v>29749184.345507331</v>
      </c>
      <c r="AA38" s="2616">
        <v>20024409.566508275</v>
      </c>
      <c r="AB38" s="2616">
        <v>18776301.300829846</v>
      </c>
      <c r="AC38" s="2616">
        <v>1092283.5390166724</v>
      </c>
      <c r="AD38" s="2616">
        <v>155824.72666175384</v>
      </c>
      <c r="AE38" s="2616">
        <v>9724774.7789990604</v>
      </c>
      <c r="AF38" s="2616">
        <v>9307392.5446244013</v>
      </c>
      <c r="AG38" s="2617">
        <v>417382.23437466251</v>
      </c>
      <c r="AH38" s="2607"/>
    </row>
    <row r="39" spans="1:34" ht="17.25" customHeight="1">
      <c r="A39" s="189"/>
      <c r="B39" s="155" t="s">
        <v>15</v>
      </c>
      <c r="C39" s="188"/>
      <c r="D39" s="149"/>
      <c r="E39" s="950">
        <f t="shared" ref="E39:L39" si="12">O50</f>
        <v>374372.55636456632</v>
      </c>
      <c r="F39" s="950">
        <f t="shared" si="12"/>
        <v>297898.78865019797</v>
      </c>
      <c r="G39" s="950">
        <f t="shared" si="12"/>
        <v>273644.84762126266</v>
      </c>
      <c r="H39" s="950">
        <f t="shared" si="12"/>
        <v>12421.852232014313</v>
      </c>
      <c r="I39" s="950">
        <f t="shared" si="12"/>
        <v>11832.088796920909</v>
      </c>
      <c r="J39" s="950">
        <f t="shared" si="12"/>
        <v>76473.767714368514</v>
      </c>
      <c r="K39" s="950">
        <f t="shared" si="12"/>
        <v>52839.798617003602</v>
      </c>
      <c r="L39" s="950">
        <f t="shared" si="12"/>
        <v>23633.969097364905</v>
      </c>
      <c r="M39" s="1006" t="s">
        <v>1003</v>
      </c>
      <c r="N39" s="1002" t="s">
        <v>1004</v>
      </c>
      <c r="O39" s="1003">
        <f t="shared" si="9"/>
        <v>267926.36816507735</v>
      </c>
      <c r="P39" s="1004">
        <f t="shared" si="2"/>
        <v>222765.75359942266</v>
      </c>
      <c r="Q39" s="1004">
        <f t="shared" si="3"/>
        <v>196849.33748308494</v>
      </c>
      <c r="R39" s="1004">
        <f t="shared" si="4"/>
        <v>8228.75557570825</v>
      </c>
      <c r="S39" s="1004">
        <f t="shared" si="5"/>
        <v>17687.660540629407</v>
      </c>
      <c r="T39" s="1004">
        <f t="shared" si="6"/>
        <v>45160.614565654665</v>
      </c>
      <c r="U39" s="1004">
        <f t="shared" si="7"/>
        <v>37350.394534281113</v>
      </c>
      <c r="V39" s="1005">
        <f t="shared" si="8"/>
        <v>7810.2200313735502</v>
      </c>
      <c r="W39" s="991"/>
      <c r="X39" s="3699" t="s">
        <v>1004</v>
      </c>
      <c r="Y39" s="3701"/>
      <c r="Z39" s="2615">
        <v>267926368.16507736</v>
      </c>
      <c r="AA39" s="2616">
        <v>222765753.59942266</v>
      </c>
      <c r="AB39" s="2616">
        <v>196849337.48308495</v>
      </c>
      <c r="AC39" s="2616">
        <v>8228755.5757082505</v>
      </c>
      <c r="AD39" s="2616">
        <v>17687660.540629409</v>
      </c>
      <c r="AE39" s="2616">
        <v>45160614.565654665</v>
      </c>
      <c r="AF39" s="2616">
        <v>37350394.534281112</v>
      </c>
      <c r="AG39" s="2617">
        <v>7810220.0313735502</v>
      </c>
      <c r="AH39" s="2607"/>
    </row>
    <row r="40" spans="1:34" ht="17.25" customHeight="1">
      <c r="A40" s="156"/>
      <c r="B40" s="156" t="s">
        <v>2295</v>
      </c>
      <c r="C40" s="190"/>
      <c r="D40" s="157"/>
      <c r="E40" s="950">
        <f t="shared" ref="E40:L43" si="13">O39</f>
        <v>267926.36816507735</v>
      </c>
      <c r="F40" s="950">
        <f t="shared" si="13"/>
        <v>222765.75359942266</v>
      </c>
      <c r="G40" s="950">
        <f t="shared" si="13"/>
        <v>196849.33748308494</v>
      </c>
      <c r="H40" s="950">
        <f t="shared" si="13"/>
        <v>8228.75557570825</v>
      </c>
      <c r="I40" s="950">
        <f t="shared" si="13"/>
        <v>17687.660540629407</v>
      </c>
      <c r="J40" s="950">
        <f t="shared" si="13"/>
        <v>45160.614565654665</v>
      </c>
      <c r="K40" s="950">
        <f t="shared" si="13"/>
        <v>37350.394534281113</v>
      </c>
      <c r="L40" s="950">
        <f t="shared" si="13"/>
        <v>7810.2200313735502</v>
      </c>
      <c r="M40" s="1006"/>
      <c r="N40" s="1002" t="s">
        <v>1005</v>
      </c>
      <c r="O40" s="1003">
        <f t="shared" si="9"/>
        <v>1064826.4008849093</v>
      </c>
      <c r="P40" s="1004">
        <f t="shared" si="2"/>
        <v>829017.62877518858</v>
      </c>
      <c r="Q40" s="1004">
        <f t="shared" si="3"/>
        <v>766365.39500228444</v>
      </c>
      <c r="R40" s="1004">
        <f t="shared" si="4"/>
        <v>42081.536560770299</v>
      </c>
      <c r="S40" s="1004">
        <f t="shared" si="5"/>
        <v>20570.697212133928</v>
      </c>
      <c r="T40" s="1004">
        <f t="shared" si="6"/>
        <v>235808.77210972089</v>
      </c>
      <c r="U40" s="1004">
        <f t="shared" si="7"/>
        <v>151957.74019286651</v>
      </c>
      <c r="V40" s="1005">
        <f t="shared" si="8"/>
        <v>83851.03191685435</v>
      </c>
      <c r="W40" s="991"/>
      <c r="X40" s="3699" t="s">
        <v>1005</v>
      </c>
      <c r="Y40" s="3701"/>
      <c r="Z40" s="2615">
        <v>1064826400.8849094</v>
      </c>
      <c r="AA40" s="2616">
        <v>829017628.77518857</v>
      </c>
      <c r="AB40" s="2616">
        <v>766365395.00228441</v>
      </c>
      <c r="AC40" s="2616">
        <v>42081536.560770296</v>
      </c>
      <c r="AD40" s="2616">
        <v>20570697.212133929</v>
      </c>
      <c r="AE40" s="2616">
        <v>235808772.10972089</v>
      </c>
      <c r="AF40" s="2616">
        <v>151957740.1928665</v>
      </c>
      <c r="AG40" s="2617">
        <v>83851031.916854352</v>
      </c>
      <c r="AH40" s="2607"/>
    </row>
    <row r="41" spans="1:34" ht="17.25" customHeight="1">
      <c r="A41" s="156"/>
      <c r="B41" s="156" t="s">
        <v>2559</v>
      </c>
      <c r="C41" s="190"/>
      <c r="D41" s="157"/>
      <c r="E41" s="950">
        <f t="shared" si="13"/>
        <v>1064826.4008849093</v>
      </c>
      <c r="F41" s="950">
        <f t="shared" si="13"/>
        <v>829017.62877518858</v>
      </c>
      <c r="G41" s="950">
        <f t="shared" si="13"/>
        <v>766365.39500228444</v>
      </c>
      <c r="H41" s="950">
        <f t="shared" si="13"/>
        <v>42081.536560770299</v>
      </c>
      <c r="I41" s="950">
        <f t="shared" si="13"/>
        <v>20570.697212133928</v>
      </c>
      <c r="J41" s="950">
        <f t="shared" si="13"/>
        <v>235808.77210972089</v>
      </c>
      <c r="K41" s="950">
        <f t="shared" si="13"/>
        <v>151957.74019286651</v>
      </c>
      <c r="L41" s="950">
        <f t="shared" si="13"/>
        <v>83851.03191685435</v>
      </c>
      <c r="M41" s="1006"/>
      <c r="N41" s="1002" t="s">
        <v>1006</v>
      </c>
      <c r="O41" s="1003">
        <f t="shared" si="9"/>
        <v>208722.94195182499</v>
      </c>
      <c r="P41" s="1004">
        <f t="shared" si="2"/>
        <v>171329.78259146432</v>
      </c>
      <c r="Q41" s="1004">
        <f t="shared" si="3"/>
        <v>158420.54707973415</v>
      </c>
      <c r="R41" s="1004">
        <f t="shared" si="4"/>
        <v>4081.6061342922003</v>
      </c>
      <c r="S41" s="1004">
        <f t="shared" si="5"/>
        <v>8827.6293774379774</v>
      </c>
      <c r="T41" s="1004">
        <f t="shared" si="6"/>
        <v>37393.159360360733</v>
      </c>
      <c r="U41" s="1004">
        <f t="shared" si="7"/>
        <v>25691.715426966282</v>
      </c>
      <c r="V41" s="1005">
        <f t="shared" si="8"/>
        <v>11701.443933394452</v>
      </c>
      <c r="W41" s="991"/>
      <c r="X41" s="3699" t="s">
        <v>1006</v>
      </c>
      <c r="Y41" s="3701"/>
      <c r="Z41" s="2615">
        <v>208722941.95182499</v>
      </c>
      <c r="AA41" s="2616">
        <v>171329782.59146431</v>
      </c>
      <c r="AB41" s="2616">
        <v>158420547.07973415</v>
      </c>
      <c r="AC41" s="2616">
        <v>4081606.1342922002</v>
      </c>
      <c r="AD41" s="2616">
        <v>8827629.3774379771</v>
      </c>
      <c r="AE41" s="2616">
        <v>37393159.360360734</v>
      </c>
      <c r="AF41" s="2616">
        <v>25691715.426966283</v>
      </c>
      <c r="AG41" s="2617">
        <v>11701443.933394453</v>
      </c>
      <c r="AH41" s="2607"/>
    </row>
    <row r="42" spans="1:34" ht="17.25" customHeight="1">
      <c r="A42" s="156"/>
      <c r="B42" s="156" t="s">
        <v>2665</v>
      </c>
      <c r="C42" s="190"/>
      <c r="D42" s="157"/>
      <c r="E42" s="950">
        <f t="shared" si="13"/>
        <v>208722.94195182499</v>
      </c>
      <c r="F42" s="950">
        <f t="shared" si="13"/>
        <v>171329.78259146432</v>
      </c>
      <c r="G42" s="950">
        <f t="shared" si="13"/>
        <v>158420.54707973415</v>
      </c>
      <c r="H42" s="950">
        <f t="shared" si="13"/>
        <v>4081.6061342922003</v>
      </c>
      <c r="I42" s="950">
        <f t="shared" si="13"/>
        <v>8827.6293774379774</v>
      </c>
      <c r="J42" s="950">
        <f t="shared" si="13"/>
        <v>37393.159360360733</v>
      </c>
      <c r="K42" s="950">
        <f t="shared" si="13"/>
        <v>25691.715426966282</v>
      </c>
      <c r="L42" s="950">
        <f t="shared" si="13"/>
        <v>11701.443933394452</v>
      </c>
      <c r="M42" s="1006"/>
      <c r="N42" s="1002" t="s">
        <v>1007</v>
      </c>
      <c r="O42" s="1003">
        <f t="shared" si="9"/>
        <v>103518.60394335995</v>
      </c>
      <c r="P42" s="1004">
        <f t="shared" si="2"/>
        <v>81672.860031036791</v>
      </c>
      <c r="Q42" s="1004">
        <f t="shared" si="3"/>
        <v>78477.234176077764</v>
      </c>
      <c r="R42" s="1004">
        <f t="shared" si="4"/>
        <v>1518.5956034963799</v>
      </c>
      <c r="S42" s="1004">
        <f t="shared" si="5"/>
        <v>1677.0302514626101</v>
      </c>
      <c r="T42" s="1004">
        <f t="shared" si="6"/>
        <v>21845.743912323149</v>
      </c>
      <c r="U42" s="1004">
        <f t="shared" si="7"/>
        <v>17285.834313114021</v>
      </c>
      <c r="V42" s="1005">
        <f t="shared" si="8"/>
        <v>4559.9095992091188</v>
      </c>
      <c r="W42" s="991"/>
      <c r="X42" s="3699" t="s">
        <v>1007</v>
      </c>
      <c r="Y42" s="3701"/>
      <c r="Z42" s="2615">
        <v>103518603.94335996</v>
      </c>
      <c r="AA42" s="2616">
        <v>81672860.031036794</v>
      </c>
      <c r="AB42" s="2616">
        <v>78477234.176077768</v>
      </c>
      <c r="AC42" s="2616">
        <v>1518595.6034963799</v>
      </c>
      <c r="AD42" s="2616">
        <v>1677030.25146261</v>
      </c>
      <c r="AE42" s="2616">
        <v>21845743.912323147</v>
      </c>
      <c r="AF42" s="2616">
        <v>17285834.313114021</v>
      </c>
      <c r="AG42" s="2617">
        <v>4559909.5992091186</v>
      </c>
      <c r="AH42" s="2607"/>
    </row>
    <row r="43" spans="1:34" ht="17.25" customHeight="1">
      <c r="A43" s="156"/>
      <c r="B43" s="156" t="s">
        <v>2353</v>
      </c>
      <c r="C43" s="190"/>
      <c r="D43" s="157"/>
      <c r="E43" s="950">
        <f t="shared" si="13"/>
        <v>103518.60394335995</v>
      </c>
      <c r="F43" s="950">
        <f t="shared" si="13"/>
        <v>81672.860031036791</v>
      </c>
      <c r="G43" s="950">
        <f t="shared" si="13"/>
        <v>78477.234176077764</v>
      </c>
      <c r="H43" s="950">
        <f t="shared" si="13"/>
        <v>1518.5956034963799</v>
      </c>
      <c r="I43" s="950">
        <f t="shared" si="13"/>
        <v>1677.0302514626101</v>
      </c>
      <c r="J43" s="950">
        <f t="shared" si="13"/>
        <v>21845.743912323149</v>
      </c>
      <c r="K43" s="950">
        <f t="shared" si="13"/>
        <v>17285.834313114021</v>
      </c>
      <c r="L43" s="950">
        <f t="shared" si="13"/>
        <v>4559.9095992091188</v>
      </c>
      <c r="M43" s="1006"/>
      <c r="N43" s="1002" t="s">
        <v>1008</v>
      </c>
      <c r="O43" s="1003">
        <f t="shared" si="9"/>
        <v>166875.26889618195</v>
      </c>
      <c r="P43" s="1004">
        <f t="shared" si="2"/>
        <v>125297.57125924784</v>
      </c>
      <c r="Q43" s="1004">
        <f t="shared" si="3"/>
        <v>116576.85877237818</v>
      </c>
      <c r="R43" s="1004">
        <f t="shared" si="4"/>
        <v>4902.3510956086511</v>
      </c>
      <c r="S43" s="1004">
        <f t="shared" si="5"/>
        <v>3818.3613912610094</v>
      </c>
      <c r="T43" s="1004">
        <f t="shared" si="6"/>
        <v>41577.697636934121</v>
      </c>
      <c r="U43" s="1004">
        <f t="shared" si="7"/>
        <v>28469.873877364123</v>
      </c>
      <c r="V43" s="1005">
        <f t="shared" si="8"/>
        <v>13107.823759570039</v>
      </c>
      <c r="W43" s="991"/>
      <c r="X43" s="3699" t="s">
        <v>1008</v>
      </c>
      <c r="Y43" s="3701"/>
      <c r="Z43" s="2615">
        <v>166875268.89618194</v>
      </c>
      <c r="AA43" s="2616">
        <v>125297571.25924784</v>
      </c>
      <c r="AB43" s="2616">
        <v>116576858.77237818</v>
      </c>
      <c r="AC43" s="2616">
        <v>4902351.0956086507</v>
      </c>
      <c r="AD43" s="2616">
        <v>3818361.3912610095</v>
      </c>
      <c r="AE43" s="2616">
        <v>41577697.636934124</v>
      </c>
      <c r="AF43" s="2616">
        <v>28469873.877364125</v>
      </c>
      <c r="AG43" s="2617">
        <v>13107823.75957004</v>
      </c>
      <c r="AH43" s="2607"/>
    </row>
    <row r="44" spans="1:34" ht="17.25" customHeight="1">
      <c r="A44" s="156"/>
      <c r="B44" s="155" t="s">
        <v>17</v>
      </c>
      <c r="C44" s="190"/>
      <c r="D44" s="157"/>
      <c r="E44" s="950">
        <f t="shared" ref="E44:L44" si="14">O51</f>
        <v>106353.6307703182</v>
      </c>
      <c r="F44" s="950">
        <f t="shared" si="14"/>
        <v>79917.375674836352</v>
      </c>
      <c r="G44" s="950">
        <f t="shared" si="14"/>
        <v>74148.800313904474</v>
      </c>
      <c r="H44" s="950">
        <f t="shared" si="14"/>
        <v>3216.8697264769512</v>
      </c>
      <c r="I44" s="950">
        <f t="shared" si="14"/>
        <v>2551.7056344549051</v>
      </c>
      <c r="J44" s="950">
        <f t="shared" si="14"/>
        <v>26436.255095481883</v>
      </c>
      <c r="K44" s="950">
        <f t="shared" si="14"/>
        <v>18718.658327600373</v>
      </c>
      <c r="L44" s="950">
        <f t="shared" si="14"/>
        <v>7717.5967678815459</v>
      </c>
      <c r="M44" s="1006"/>
      <c r="N44" s="1002" t="s">
        <v>1009</v>
      </c>
      <c r="O44" s="1003">
        <f t="shared" si="9"/>
        <v>46126.740882103375</v>
      </c>
      <c r="P44" s="1004">
        <f t="shared" si="2"/>
        <v>34758.187536469988</v>
      </c>
      <c r="Q44" s="1004">
        <f t="shared" si="3"/>
        <v>31927.372010277071</v>
      </c>
      <c r="R44" s="1004">
        <f t="shared" si="4"/>
        <v>1539.5968705072432</v>
      </c>
      <c r="S44" s="1004">
        <f t="shared" si="5"/>
        <v>1291.2186556856723</v>
      </c>
      <c r="T44" s="1004">
        <f t="shared" si="6"/>
        <v>11368.553345633372</v>
      </c>
      <c r="U44" s="1004">
        <f t="shared" si="7"/>
        <v>9014.9324639592833</v>
      </c>
      <c r="V44" s="1005">
        <f t="shared" si="8"/>
        <v>2353.6208816740818</v>
      </c>
      <c r="W44" s="991"/>
      <c r="X44" s="3699" t="s">
        <v>1009</v>
      </c>
      <c r="Y44" s="3701"/>
      <c r="Z44" s="2615">
        <v>46126740.882103376</v>
      </c>
      <c r="AA44" s="2616">
        <v>34758187.536469989</v>
      </c>
      <c r="AB44" s="2616">
        <v>31927372.01027707</v>
      </c>
      <c r="AC44" s="2616">
        <v>1539596.8705072433</v>
      </c>
      <c r="AD44" s="2616">
        <v>1291218.6556856723</v>
      </c>
      <c r="AE44" s="2616">
        <v>11368553.345633373</v>
      </c>
      <c r="AF44" s="2616">
        <v>9014932.4639592841</v>
      </c>
      <c r="AG44" s="2617">
        <v>2353620.881674082</v>
      </c>
      <c r="AH44" s="2607"/>
    </row>
    <row r="45" spans="1:34" ht="17.25" customHeight="1">
      <c r="A45" s="156"/>
      <c r="B45" s="156" t="s">
        <v>2257</v>
      </c>
      <c r="C45" s="190"/>
      <c r="D45" s="157"/>
      <c r="E45" s="950">
        <f t="shared" ref="E45:L46" si="15">O43</f>
        <v>166875.26889618195</v>
      </c>
      <c r="F45" s="950">
        <f t="shared" si="15"/>
        <v>125297.57125924784</v>
      </c>
      <c r="G45" s="950">
        <f t="shared" si="15"/>
        <v>116576.85877237818</v>
      </c>
      <c r="H45" s="950">
        <f t="shared" si="15"/>
        <v>4902.3510956086511</v>
      </c>
      <c r="I45" s="950">
        <f t="shared" si="15"/>
        <v>3818.3613912610094</v>
      </c>
      <c r="J45" s="950">
        <f t="shared" si="15"/>
        <v>41577.697636934121</v>
      </c>
      <c r="K45" s="950">
        <f t="shared" si="15"/>
        <v>28469.873877364123</v>
      </c>
      <c r="L45" s="950">
        <f t="shared" si="15"/>
        <v>13107.823759570039</v>
      </c>
      <c r="M45" s="1006"/>
      <c r="N45" s="1002" t="s">
        <v>1010</v>
      </c>
      <c r="O45" s="1003">
        <f t="shared" si="9"/>
        <v>102832.91782188395</v>
      </c>
      <c r="P45" s="1004">
        <f t="shared" si="2"/>
        <v>81435.538947226305</v>
      </c>
      <c r="Q45" s="1004">
        <f t="shared" si="3"/>
        <v>73038.514707339884</v>
      </c>
      <c r="R45" s="1004">
        <f t="shared" si="4"/>
        <v>3218.1053777745733</v>
      </c>
      <c r="S45" s="1004">
        <f t="shared" si="5"/>
        <v>5178.9188621118237</v>
      </c>
      <c r="T45" s="1004">
        <f t="shared" si="6"/>
        <v>21397.378874657668</v>
      </c>
      <c r="U45" s="1004">
        <f t="shared" si="7"/>
        <v>15995.506534227421</v>
      </c>
      <c r="V45" s="1005">
        <f t="shared" si="8"/>
        <v>5401.8723404302464</v>
      </c>
      <c r="W45" s="991"/>
      <c r="X45" s="3699" t="s">
        <v>1010</v>
      </c>
      <c r="Y45" s="3701"/>
      <c r="Z45" s="2615">
        <v>102832917.82188395</v>
      </c>
      <c r="AA45" s="2616">
        <v>81435538.947226301</v>
      </c>
      <c r="AB45" s="2616">
        <v>73038514.707339883</v>
      </c>
      <c r="AC45" s="2616">
        <v>3218105.3777745734</v>
      </c>
      <c r="AD45" s="2616">
        <v>5178918.8621118236</v>
      </c>
      <c r="AE45" s="2616">
        <v>21397378.874657668</v>
      </c>
      <c r="AF45" s="2616">
        <v>15995506.534227422</v>
      </c>
      <c r="AG45" s="2617">
        <v>5401872.3404302467</v>
      </c>
      <c r="AH45" s="2607"/>
    </row>
    <row r="46" spans="1:34" ht="17.25" customHeight="1">
      <c r="A46" s="156"/>
      <c r="B46" s="156" t="s">
        <v>2354</v>
      </c>
      <c r="C46" s="190"/>
      <c r="D46" s="157"/>
      <c r="E46" s="950">
        <f t="shared" si="15"/>
        <v>46126.740882103375</v>
      </c>
      <c r="F46" s="950">
        <f t="shared" si="15"/>
        <v>34758.187536469988</v>
      </c>
      <c r="G46" s="950">
        <f t="shared" si="15"/>
        <v>31927.372010277071</v>
      </c>
      <c r="H46" s="950">
        <f t="shared" si="15"/>
        <v>1539.5968705072432</v>
      </c>
      <c r="I46" s="950">
        <f t="shared" si="15"/>
        <v>1291.2186556856723</v>
      </c>
      <c r="J46" s="950">
        <f t="shared" si="15"/>
        <v>11368.553345633372</v>
      </c>
      <c r="K46" s="950">
        <f t="shared" si="15"/>
        <v>9014.9324639592833</v>
      </c>
      <c r="L46" s="950">
        <f t="shared" si="15"/>
        <v>2353.6208816740818</v>
      </c>
      <c r="M46" s="1006"/>
      <c r="N46" s="1002" t="s">
        <v>1011</v>
      </c>
      <c r="O46" s="1003">
        <f t="shared" si="9"/>
        <v>203092.75326183636</v>
      </c>
      <c r="P46" s="1004">
        <f t="shared" si="2"/>
        <v>164555.24605379521</v>
      </c>
      <c r="Q46" s="1004">
        <f t="shared" si="3"/>
        <v>154104.7587671935</v>
      </c>
      <c r="R46" s="1004">
        <f t="shared" si="4"/>
        <v>7448.3748107942374</v>
      </c>
      <c r="S46" s="1004">
        <f t="shared" si="5"/>
        <v>3002.1124758075075</v>
      </c>
      <c r="T46" s="1004">
        <f t="shared" si="6"/>
        <v>38537.507208041076</v>
      </c>
      <c r="U46" s="1004">
        <f t="shared" si="7"/>
        <v>27038.5590489571</v>
      </c>
      <c r="V46" s="1005">
        <f t="shared" si="8"/>
        <v>11498.948159083977</v>
      </c>
      <c r="W46" s="991"/>
      <c r="X46" s="3699" t="s">
        <v>1011</v>
      </c>
      <c r="Y46" s="3701"/>
      <c r="Z46" s="2615">
        <v>203092753.26183635</v>
      </c>
      <c r="AA46" s="2616">
        <v>164555246.05379522</v>
      </c>
      <c r="AB46" s="2616">
        <v>154104758.7671935</v>
      </c>
      <c r="AC46" s="2616">
        <v>7448374.8107942371</v>
      </c>
      <c r="AD46" s="2616">
        <v>3002112.4758075075</v>
      </c>
      <c r="AE46" s="2616">
        <v>38537507.208041072</v>
      </c>
      <c r="AF46" s="2616">
        <v>27038559.048957102</v>
      </c>
      <c r="AG46" s="2617">
        <v>11498948.159083977</v>
      </c>
      <c r="AH46" s="2607"/>
    </row>
    <row r="47" spans="1:34" ht="17.25" customHeight="1">
      <c r="A47" s="156"/>
      <c r="B47" s="155" t="s">
        <v>18</v>
      </c>
      <c r="C47" s="190"/>
      <c r="D47" s="157"/>
      <c r="E47" s="950">
        <f t="shared" ref="E47:L47" si="16">O52</f>
        <v>126693.05489106127</v>
      </c>
      <c r="F47" s="950">
        <f t="shared" si="16"/>
        <v>100143.41763222803</v>
      </c>
      <c r="G47" s="950">
        <f t="shared" si="16"/>
        <v>92781.285459631908</v>
      </c>
      <c r="H47" s="950">
        <f t="shared" si="16"/>
        <v>4215.3832295075554</v>
      </c>
      <c r="I47" s="950">
        <f t="shared" si="16"/>
        <v>3146.748943088573</v>
      </c>
      <c r="J47" s="950">
        <f t="shared" si="16"/>
        <v>26549.637258833187</v>
      </c>
      <c r="K47" s="950">
        <f t="shared" si="16"/>
        <v>18774.342575446146</v>
      </c>
      <c r="L47" s="950">
        <f t="shared" si="16"/>
        <v>7775.2946833870665</v>
      </c>
      <c r="M47" s="1006"/>
      <c r="N47" s="1002" t="s">
        <v>1012</v>
      </c>
      <c r="O47" s="1003">
        <f t="shared" si="9"/>
        <v>55436.002762295502</v>
      </c>
      <c r="P47" s="1004">
        <f t="shared" si="2"/>
        <v>38868.607146773909</v>
      </c>
      <c r="Q47" s="1004">
        <f t="shared" si="3"/>
        <v>36088.690421983512</v>
      </c>
      <c r="R47" s="1004">
        <f t="shared" si="4"/>
        <v>1189.4520794613902</v>
      </c>
      <c r="S47" s="1004">
        <f t="shared" si="5"/>
        <v>1590.4646453290291</v>
      </c>
      <c r="T47" s="1004">
        <f t="shared" si="6"/>
        <v>16567.395615521571</v>
      </c>
      <c r="U47" s="1004">
        <f t="shared" si="7"/>
        <v>11234.818943193319</v>
      </c>
      <c r="V47" s="1005">
        <f t="shared" si="8"/>
        <v>5332.5766723282504</v>
      </c>
      <c r="W47" s="991"/>
      <c r="X47" s="3699" t="s">
        <v>1012</v>
      </c>
      <c r="Y47" s="3701"/>
      <c r="Z47" s="2615">
        <v>55436002.762295499</v>
      </c>
      <c r="AA47" s="2616">
        <v>38868607.146773912</v>
      </c>
      <c r="AB47" s="2616">
        <v>36088690.42198351</v>
      </c>
      <c r="AC47" s="2616">
        <v>1189452.0794613902</v>
      </c>
      <c r="AD47" s="2616">
        <v>1590464.6453290291</v>
      </c>
      <c r="AE47" s="2616">
        <v>16567395.615521571</v>
      </c>
      <c r="AF47" s="2616">
        <v>11234818.943193318</v>
      </c>
      <c r="AG47" s="2617">
        <v>5332576.6723282505</v>
      </c>
      <c r="AH47" s="2607"/>
    </row>
    <row r="48" spans="1:34" ht="17.25" customHeight="1">
      <c r="A48" s="156"/>
      <c r="B48" s="156" t="s">
        <v>2258</v>
      </c>
      <c r="C48" s="188"/>
      <c r="D48" s="149"/>
      <c r="E48" s="950">
        <f t="shared" ref="E48:L50" si="17">O45</f>
        <v>102832.91782188395</v>
      </c>
      <c r="F48" s="950">
        <f t="shared" si="17"/>
        <v>81435.538947226305</v>
      </c>
      <c r="G48" s="950">
        <f t="shared" si="17"/>
        <v>73038.514707339884</v>
      </c>
      <c r="H48" s="950">
        <f t="shared" si="17"/>
        <v>3218.1053777745733</v>
      </c>
      <c r="I48" s="950">
        <f t="shared" si="17"/>
        <v>5178.9188621118237</v>
      </c>
      <c r="J48" s="950">
        <f t="shared" si="17"/>
        <v>21397.378874657668</v>
      </c>
      <c r="K48" s="950">
        <f t="shared" si="17"/>
        <v>15995.506534227421</v>
      </c>
      <c r="L48" s="950">
        <f t="shared" si="17"/>
        <v>5401.8723404302464</v>
      </c>
      <c r="M48" s="1006"/>
      <c r="N48" s="1002" t="s">
        <v>1013</v>
      </c>
      <c r="O48" s="1003">
        <f t="shared" si="9"/>
        <v>39650.280143977245</v>
      </c>
      <c r="P48" s="1004">
        <f t="shared" si="2"/>
        <v>29500.829018673328</v>
      </c>
      <c r="Q48" s="1004">
        <f t="shared" si="3"/>
        <v>27638.047339236593</v>
      </c>
      <c r="R48" s="1004">
        <f t="shared" si="4"/>
        <v>1525.2656580371274</v>
      </c>
      <c r="S48" s="1004">
        <f t="shared" si="5"/>
        <v>337.51602139960283</v>
      </c>
      <c r="T48" s="1004">
        <f t="shared" si="6"/>
        <v>10149.451125303925</v>
      </c>
      <c r="U48" s="1004">
        <f t="shared" si="7"/>
        <v>8531.9701805663299</v>
      </c>
      <c r="V48" s="1005">
        <f t="shared" si="8"/>
        <v>1617.480944737594</v>
      </c>
      <c r="W48" s="991"/>
      <c r="X48" s="3699" t="s">
        <v>1013</v>
      </c>
      <c r="Y48" s="3701"/>
      <c r="Z48" s="2615">
        <v>39650280.143977247</v>
      </c>
      <c r="AA48" s="2616">
        <v>29500829.018673327</v>
      </c>
      <c r="AB48" s="2616">
        <v>27638047.339236595</v>
      </c>
      <c r="AC48" s="2616">
        <v>1525265.6580371275</v>
      </c>
      <c r="AD48" s="2616">
        <v>337516.02139960282</v>
      </c>
      <c r="AE48" s="2616">
        <v>10149451.125303926</v>
      </c>
      <c r="AF48" s="2616">
        <v>8531970.1805663295</v>
      </c>
      <c r="AG48" s="2617">
        <v>1617480.9447375939</v>
      </c>
      <c r="AH48" s="2607"/>
    </row>
    <row r="49" spans="1:34" ht="17.25" customHeight="1">
      <c r="A49" s="156"/>
      <c r="B49" s="156" t="s">
        <v>2423</v>
      </c>
      <c r="C49" s="188"/>
      <c r="D49" s="149"/>
      <c r="E49" s="950">
        <f t="shared" si="17"/>
        <v>203092.75326183636</v>
      </c>
      <c r="F49" s="950">
        <f t="shared" si="17"/>
        <v>164555.24605379521</v>
      </c>
      <c r="G49" s="950">
        <f t="shared" si="17"/>
        <v>154104.7587671935</v>
      </c>
      <c r="H49" s="950">
        <f t="shared" si="17"/>
        <v>7448.3748107942374</v>
      </c>
      <c r="I49" s="950">
        <f t="shared" si="17"/>
        <v>3002.1124758075075</v>
      </c>
      <c r="J49" s="950">
        <f t="shared" si="17"/>
        <v>38537.507208041076</v>
      </c>
      <c r="K49" s="950">
        <f t="shared" si="17"/>
        <v>27038.5590489571</v>
      </c>
      <c r="L49" s="950">
        <f t="shared" si="17"/>
        <v>11498.948159083977</v>
      </c>
      <c r="M49" s="1006"/>
      <c r="N49" s="1002" t="s">
        <v>1014</v>
      </c>
      <c r="O49" s="1003">
        <f t="shared" si="9"/>
        <v>29749.184345507332</v>
      </c>
      <c r="P49" s="1004">
        <f t="shared" si="2"/>
        <v>20024.409566508275</v>
      </c>
      <c r="Q49" s="1004">
        <f t="shared" si="3"/>
        <v>18776.301300829848</v>
      </c>
      <c r="R49" s="1004">
        <f t="shared" si="4"/>
        <v>1092.2835390166724</v>
      </c>
      <c r="S49" s="1004">
        <f t="shared" si="5"/>
        <v>155.82472666175383</v>
      </c>
      <c r="T49" s="1004">
        <f t="shared" si="6"/>
        <v>9724.7747789990608</v>
      </c>
      <c r="U49" s="1004">
        <f t="shared" si="7"/>
        <v>9307.3925446244011</v>
      </c>
      <c r="V49" s="1005">
        <f t="shared" si="8"/>
        <v>417.38223437466252</v>
      </c>
      <c r="W49" s="991"/>
      <c r="X49" s="3699" t="s">
        <v>1014</v>
      </c>
      <c r="Y49" s="3701"/>
      <c r="Z49" s="2615">
        <v>29749184.345507331</v>
      </c>
      <c r="AA49" s="2616">
        <v>20024409.566508275</v>
      </c>
      <c r="AB49" s="2616">
        <v>18776301.300829846</v>
      </c>
      <c r="AC49" s="2616">
        <v>1092283.5390166724</v>
      </c>
      <c r="AD49" s="2616">
        <v>155824.72666175384</v>
      </c>
      <c r="AE49" s="2616">
        <v>9724774.7789990604</v>
      </c>
      <c r="AF49" s="2616">
        <v>9307392.5446244013</v>
      </c>
      <c r="AG49" s="2617">
        <v>417382.23437466251</v>
      </c>
      <c r="AH49" s="2607"/>
    </row>
    <row r="50" spans="1:34" ht="17.25" customHeight="1">
      <c r="A50" s="156"/>
      <c r="B50" s="156" t="s">
        <v>2242</v>
      </c>
      <c r="C50" s="188"/>
      <c r="D50" s="149"/>
      <c r="E50" s="950">
        <f t="shared" si="17"/>
        <v>55436.002762295502</v>
      </c>
      <c r="F50" s="950">
        <f t="shared" si="17"/>
        <v>38868.607146773909</v>
      </c>
      <c r="G50" s="950">
        <f t="shared" si="17"/>
        <v>36088.690421983512</v>
      </c>
      <c r="H50" s="950">
        <f t="shared" si="17"/>
        <v>1189.4520794613902</v>
      </c>
      <c r="I50" s="950">
        <f t="shared" si="17"/>
        <v>1590.4646453290291</v>
      </c>
      <c r="J50" s="950">
        <f t="shared" si="17"/>
        <v>16567.395615521571</v>
      </c>
      <c r="K50" s="950">
        <f t="shared" si="17"/>
        <v>11234.818943193319</v>
      </c>
      <c r="L50" s="950">
        <f t="shared" si="17"/>
        <v>5332.5766723282504</v>
      </c>
      <c r="M50" s="1006" t="s">
        <v>1015</v>
      </c>
      <c r="N50" s="1002" t="s">
        <v>1016</v>
      </c>
      <c r="O50" s="1003">
        <f t="shared" si="9"/>
        <v>374372.55636456632</v>
      </c>
      <c r="P50" s="1004">
        <f t="shared" si="2"/>
        <v>297898.78865019797</v>
      </c>
      <c r="Q50" s="1004">
        <f t="shared" si="3"/>
        <v>273644.84762126266</v>
      </c>
      <c r="R50" s="1004">
        <f t="shared" si="4"/>
        <v>12421.852232014313</v>
      </c>
      <c r="S50" s="1004">
        <f t="shared" si="5"/>
        <v>11832.088796920909</v>
      </c>
      <c r="T50" s="1004">
        <f t="shared" si="6"/>
        <v>76473.767714368514</v>
      </c>
      <c r="U50" s="1004">
        <f t="shared" si="7"/>
        <v>52839.798617003602</v>
      </c>
      <c r="V50" s="1005">
        <f t="shared" si="8"/>
        <v>23633.969097364905</v>
      </c>
      <c r="W50" s="991"/>
      <c r="X50" s="3699" t="s">
        <v>1016</v>
      </c>
      <c r="Y50" s="3701"/>
      <c r="Z50" s="2615">
        <v>374372556.36456633</v>
      </c>
      <c r="AA50" s="2616">
        <v>297898788.65019798</v>
      </c>
      <c r="AB50" s="2616">
        <v>273644847.62126267</v>
      </c>
      <c r="AC50" s="2616">
        <v>12421852.232014313</v>
      </c>
      <c r="AD50" s="2616">
        <v>11832088.796920909</v>
      </c>
      <c r="AE50" s="2616">
        <v>76473767.714368507</v>
      </c>
      <c r="AF50" s="2616">
        <v>52839798.617003605</v>
      </c>
      <c r="AG50" s="2617">
        <v>23633969.097364906</v>
      </c>
      <c r="AH50" s="2607"/>
    </row>
    <row r="51" spans="1:34" ht="17.25" customHeight="1">
      <c r="A51" s="156"/>
      <c r="B51" s="155" t="s">
        <v>20</v>
      </c>
      <c r="C51" s="188"/>
      <c r="D51" s="149"/>
      <c r="E51" s="950">
        <f t="shared" ref="E51:L52" si="18">O53</f>
        <v>39650.280143977245</v>
      </c>
      <c r="F51" s="950">
        <f t="shared" si="18"/>
        <v>29500.829018673328</v>
      </c>
      <c r="G51" s="950">
        <f t="shared" si="18"/>
        <v>27638.047339236593</v>
      </c>
      <c r="H51" s="950">
        <f t="shared" si="18"/>
        <v>1525.2656580371274</v>
      </c>
      <c r="I51" s="950">
        <f t="shared" si="18"/>
        <v>337.51602139960283</v>
      </c>
      <c r="J51" s="950">
        <f t="shared" si="18"/>
        <v>10149.451125303925</v>
      </c>
      <c r="K51" s="950">
        <f t="shared" si="18"/>
        <v>8531.9701805663299</v>
      </c>
      <c r="L51" s="950">
        <f t="shared" si="18"/>
        <v>1617.480944737594</v>
      </c>
      <c r="M51" s="1006"/>
      <c r="N51" s="1002" t="s">
        <v>1017</v>
      </c>
      <c r="O51" s="1003">
        <f t="shared" si="9"/>
        <v>106353.6307703182</v>
      </c>
      <c r="P51" s="1004">
        <f t="shared" si="2"/>
        <v>79917.375674836352</v>
      </c>
      <c r="Q51" s="1004">
        <f t="shared" si="3"/>
        <v>74148.800313904474</v>
      </c>
      <c r="R51" s="1004">
        <f t="shared" si="4"/>
        <v>3216.8697264769512</v>
      </c>
      <c r="S51" s="1004">
        <f t="shared" si="5"/>
        <v>2551.7056344549051</v>
      </c>
      <c r="T51" s="1004">
        <f t="shared" si="6"/>
        <v>26436.255095481883</v>
      </c>
      <c r="U51" s="1004">
        <f t="shared" si="7"/>
        <v>18718.658327600373</v>
      </c>
      <c r="V51" s="1005">
        <f t="shared" si="8"/>
        <v>7717.5967678815459</v>
      </c>
      <c r="W51" s="991"/>
      <c r="X51" s="3699" t="s">
        <v>1017</v>
      </c>
      <c r="Y51" s="3701"/>
      <c r="Z51" s="2615">
        <v>106353630.7703182</v>
      </c>
      <c r="AA51" s="2616">
        <v>79917375.674836352</v>
      </c>
      <c r="AB51" s="2616">
        <v>74148800.313904479</v>
      </c>
      <c r="AC51" s="2616">
        <v>3216869.726476951</v>
      </c>
      <c r="AD51" s="2616">
        <v>2551705.6344549051</v>
      </c>
      <c r="AE51" s="2616">
        <v>26436255.095481884</v>
      </c>
      <c r="AF51" s="2616">
        <v>18718658.327600375</v>
      </c>
      <c r="AG51" s="2617">
        <v>7717596.7678815462</v>
      </c>
      <c r="AH51" s="2607"/>
    </row>
    <row r="52" spans="1:34" ht="17.25" customHeight="1">
      <c r="A52" s="3093" t="s">
        <v>21</v>
      </c>
      <c r="B52" s="3093"/>
      <c r="C52" s="188"/>
      <c r="D52" s="149"/>
      <c r="E52" s="950">
        <f t="shared" si="18"/>
        <v>29749.184345507332</v>
      </c>
      <c r="F52" s="950">
        <f t="shared" si="18"/>
        <v>20024.409566508275</v>
      </c>
      <c r="G52" s="950">
        <f t="shared" si="18"/>
        <v>18776.301300829848</v>
      </c>
      <c r="H52" s="950">
        <f t="shared" si="18"/>
        <v>1092.2835390166724</v>
      </c>
      <c r="I52" s="950">
        <f t="shared" si="18"/>
        <v>155.82472666175383</v>
      </c>
      <c r="J52" s="950">
        <f t="shared" si="18"/>
        <v>9724.7747789990608</v>
      </c>
      <c r="K52" s="950">
        <f t="shared" si="18"/>
        <v>9307.3925446244011</v>
      </c>
      <c r="L52" s="950">
        <f t="shared" si="18"/>
        <v>417.38223437466252</v>
      </c>
      <c r="M52" s="1006"/>
      <c r="N52" s="1002" t="s">
        <v>1018</v>
      </c>
      <c r="O52" s="1003">
        <f t="shared" si="9"/>
        <v>126693.05489106127</v>
      </c>
      <c r="P52" s="1004">
        <f t="shared" si="2"/>
        <v>100143.41763222803</v>
      </c>
      <c r="Q52" s="1004">
        <f t="shared" si="3"/>
        <v>92781.285459631908</v>
      </c>
      <c r="R52" s="1004">
        <f t="shared" si="4"/>
        <v>4215.3832295075554</v>
      </c>
      <c r="S52" s="1004">
        <f t="shared" si="5"/>
        <v>3146.748943088573</v>
      </c>
      <c r="T52" s="1004">
        <f t="shared" si="6"/>
        <v>26549.637258833187</v>
      </c>
      <c r="U52" s="1004">
        <f t="shared" si="7"/>
        <v>18774.342575446146</v>
      </c>
      <c r="V52" s="1005">
        <f t="shared" si="8"/>
        <v>7775.2946833870665</v>
      </c>
      <c r="W52" s="991"/>
      <c r="X52" s="3699" t="s">
        <v>1018</v>
      </c>
      <c r="Y52" s="3701"/>
      <c r="Z52" s="2615">
        <v>126693054.89106128</v>
      </c>
      <c r="AA52" s="2616">
        <v>100143417.63222803</v>
      </c>
      <c r="AB52" s="2616">
        <v>92781285.459631905</v>
      </c>
      <c r="AC52" s="2616">
        <v>4215383.2295075553</v>
      </c>
      <c r="AD52" s="2616">
        <v>3146748.9430885729</v>
      </c>
      <c r="AE52" s="2616">
        <v>26549637.258833189</v>
      </c>
      <c r="AF52" s="2616">
        <v>18774342.575446147</v>
      </c>
      <c r="AG52" s="2617">
        <v>7775294.6833870662</v>
      </c>
      <c r="AH52" s="2607"/>
    </row>
    <row r="53" spans="1:34" ht="17.25" customHeight="1">
      <c r="A53" s="3094" t="s">
        <v>118</v>
      </c>
      <c r="B53" s="3094"/>
      <c r="C53" s="3094"/>
      <c r="D53" s="157"/>
      <c r="E53" s="950"/>
      <c r="F53" s="950"/>
      <c r="G53" s="950"/>
      <c r="H53" s="950"/>
      <c r="I53" s="950"/>
      <c r="J53" s="950"/>
      <c r="K53" s="950"/>
      <c r="L53" s="950"/>
      <c r="M53" s="1006"/>
      <c r="N53" s="1002" t="s">
        <v>1019</v>
      </c>
      <c r="O53" s="1003">
        <f t="shared" si="9"/>
        <v>39650.280143977245</v>
      </c>
      <c r="P53" s="1004">
        <f t="shared" si="2"/>
        <v>29500.829018673328</v>
      </c>
      <c r="Q53" s="1004">
        <f t="shared" si="3"/>
        <v>27638.047339236593</v>
      </c>
      <c r="R53" s="1004">
        <f t="shared" si="4"/>
        <v>1525.2656580371274</v>
      </c>
      <c r="S53" s="1004">
        <f t="shared" si="5"/>
        <v>337.51602139960283</v>
      </c>
      <c r="T53" s="1004">
        <f t="shared" si="6"/>
        <v>10149.451125303925</v>
      </c>
      <c r="U53" s="1004">
        <f t="shared" si="7"/>
        <v>8531.9701805663299</v>
      </c>
      <c r="V53" s="1005">
        <f t="shared" si="8"/>
        <v>1617.480944737594</v>
      </c>
      <c r="W53" s="991"/>
      <c r="X53" s="3699" t="s">
        <v>1019</v>
      </c>
      <c r="Y53" s="3701"/>
      <c r="Z53" s="2615">
        <v>39650280.143977247</v>
      </c>
      <c r="AA53" s="2616">
        <v>29500829.018673327</v>
      </c>
      <c r="AB53" s="2616">
        <v>27638047.339236595</v>
      </c>
      <c r="AC53" s="2616">
        <v>1525265.6580371275</v>
      </c>
      <c r="AD53" s="2616">
        <v>337516.02139960282</v>
      </c>
      <c r="AE53" s="2616">
        <v>10149451.125303926</v>
      </c>
      <c r="AF53" s="2616">
        <v>8531970.1805663295</v>
      </c>
      <c r="AG53" s="2617">
        <v>1617480.9447375939</v>
      </c>
      <c r="AH53" s="2607"/>
    </row>
    <row r="54" spans="1:34" ht="17.25" customHeight="1">
      <c r="A54" s="3093" t="s">
        <v>22</v>
      </c>
      <c r="B54" s="3093" t="s">
        <v>22</v>
      </c>
      <c r="C54" s="196"/>
      <c r="D54" s="157"/>
      <c r="E54" s="950">
        <f t="shared" ref="E54:L54" si="19">O55</f>
        <v>189266.83105279712</v>
      </c>
      <c r="F54" s="950">
        <f t="shared" si="19"/>
        <v>140437.37760812647</v>
      </c>
      <c r="G54" s="950">
        <f t="shared" si="19"/>
        <v>127632.85943369387</v>
      </c>
      <c r="H54" s="950">
        <f t="shared" si="19"/>
        <v>6941.5813767628961</v>
      </c>
      <c r="I54" s="950">
        <f t="shared" si="19"/>
        <v>5862.9367976697495</v>
      </c>
      <c r="J54" s="950">
        <f t="shared" si="19"/>
        <v>48829.45344467066</v>
      </c>
      <c r="K54" s="950">
        <f t="shared" si="19"/>
        <v>31795.966531623479</v>
      </c>
      <c r="L54" s="950">
        <f t="shared" si="19"/>
        <v>17033.486913047163</v>
      </c>
      <c r="M54" s="1006"/>
      <c r="N54" s="1002" t="s">
        <v>1020</v>
      </c>
      <c r="O54" s="1003">
        <f t="shared" si="9"/>
        <v>29749.184345507332</v>
      </c>
      <c r="P54" s="1004">
        <f t="shared" si="2"/>
        <v>20024.409566508275</v>
      </c>
      <c r="Q54" s="1004">
        <f t="shared" si="3"/>
        <v>18776.301300829848</v>
      </c>
      <c r="R54" s="1004">
        <f t="shared" si="4"/>
        <v>1092.2835390166724</v>
      </c>
      <c r="S54" s="1004">
        <f t="shared" si="5"/>
        <v>155.82472666175383</v>
      </c>
      <c r="T54" s="1004">
        <f t="shared" si="6"/>
        <v>9724.7747789990608</v>
      </c>
      <c r="U54" s="1004">
        <f t="shared" si="7"/>
        <v>9307.3925446244011</v>
      </c>
      <c r="V54" s="1005">
        <f t="shared" si="8"/>
        <v>417.38223437466252</v>
      </c>
      <c r="W54" s="991"/>
      <c r="X54" s="3699" t="s">
        <v>1020</v>
      </c>
      <c r="Y54" s="3701"/>
      <c r="Z54" s="2615">
        <v>29749184.345507331</v>
      </c>
      <c r="AA54" s="2616">
        <v>20024409.566508275</v>
      </c>
      <c r="AB54" s="2616">
        <v>18776301.300829846</v>
      </c>
      <c r="AC54" s="2616">
        <v>1092283.5390166724</v>
      </c>
      <c r="AD54" s="2616">
        <v>155824.72666175384</v>
      </c>
      <c r="AE54" s="2616">
        <v>9724774.7789990604</v>
      </c>
      <c r="AF54" s="2616">
        <v>9307392.5446244013</v>
      </c>
      <c r="AG54" s="2617">
        <v>417382.23437466251</v>
      </c>
      <c r="AH54" s="2607"/>
    </row>
    <row r="55" spans="1:34" ht="17.25" customHeight="1">
      <c r="A55" s="155"/>
      <c r="B55" s="155" t="s">
        <v>23</v>
      </c>
      <c r="C55" s="155"/>
      <c r="D55" s="157"/>
      <c r="E55" s="181">
        <f t="shared" ref="E55:L58" si="20">O57</f>
        <v>116136.05410658526</v>
      </c>
      <c r="F55" s="950">
        <f t="shared" si="20"/>
        <v>86525.845967907604</v>
      </c>
      <c r="G55" s="950">
        <f t="shared" si="20"/>
        <v>78539.131733174945</v>
      </c>
      <c r="H55" s="950">
        <f t="shared" si="20"/>
        <v>3637.2645758679132</v>
      </c>
      <c r="I55" s="950">
        <f t="shared" si="20"/>
        <v>4349.449658864738</v>
      </c>
      <c r="J55" s="950">
        <f t="shared" si="20"/>
        <v>29610.208138677721</v>
      </c>
      <c r="K55" s="950">
        <f t="shared" si="20"/>
        <v>21579.549787969823</v>
      </c>
      <c r="L55" s="950">
        <f t="shared" si="20"/>
        <v>8030.6583507079076</v>
      </c>
      <c r="M55" s="1006" t="s">
        <v>1021</v>
      </c>
      <c r="N55" s="1002" t="s">
        <v>1022</v>
      </c>
      <c r="O55" s="1003">
        <f t="shared" si="9"/>
        <v>189266.83105279712</v>
      </c>
      <c r="P55" s="1004">
        <f t="shared" si="2"/>
        <v>140437.37760812647</v>
      </c>
      <c r="Q55" s="1004">
        <f t="shared" si="3"/>
        <v>127632.85943369387</v>
      </c>
      <c r="R55" s="1004">
        <f t="shared" si="4"/>
        <v>6941.5813767628961</v>
      </c>
      <c r="S55" s="1004">
        <f t="shared" si="5"/>
        <v>5862.9367976697495</v>
      </c>
      <c r="T55" s="1004">
        <f t="shared" si="6"/>
        <v>48829.45344467066</v>
      </c>
      <c r="U55" s="1004">
        <f t="shared" si="7"/>
        <v>31795.966531623479</v>
      </c>
      <c r="V55" s="1005">
        <f t="shared" si="8"/>
        <v>17033.486913047163</v>
      </c>
      <c r="W55" s="991"/>
      <c r="X55" s="3699" t="s">
        <v>1021</v>
      </c>
      <c r="Y55" s="2996" t="s">
        <v>1022</v>
      </c>
      <c r="Z55" s="2615">
        <v>189266831.05279711</v>
      </c>
      <c r="AA55" s="2616">
        <v>140437377.60812646</v>
      </c>
      <c r="AB55" s="2616">
        <v>127632859.43369387</v>
      </c>
      <c r="AC55" s="2616">
        <v>6941581.3767628958</v>
      </c>
      <c r="AD55" s="2616">
        <v>5862936.7976697497</v>
      </c>
      <c r="AE55" s="2616">
        <v>48829453.444670662</v>
      </c>
      <c r="AF55" s="2616">
        <v>31795966.531623479</v>
      </c>
      <c r="AG55" s="2617">
        <v>17033486.913047165</v>
      </c>
      <c r="AH55" s="2607"/>
    </row>
    <row r="56" spans="1:34" ht="17.25" customHeight="1">
      <c r="A56" s="155"/>
      <c r="B56" s="3730" t="s">
        <v>24</v>
      </c>
      <c r="C56" s="3730"/>
      <c r="D56" s="157"/>
      <c r="E56" s="181">
        <f t="shared" si="20"/>
        <v>375334.32379043236</v>
      </c>
      <c r="F56" s="950">
        <f t="shared" si="20"/>
        <v>277514.12264408811</v>
      </c>
      <c r="G56" s="950">
        <f t="shared" si="20"/>
        <v>250166.39817351781</v>
      </c>
      <c r="H56" s="950">
        <f t="shared" si="20"/>
        <v>16442.572284302143</v>
      </c>
      <c r="I56" s="950">
        <f t="shared" si="20"/>
        <v>10905.152186268006</v>
      </c>
      <c r="J56" s="950">
        <f t="shared" si="20"/>
        <v>97820.201146344349</v>
      </c>
      <c r="K56" s="950">
        <f t="shared" si="20"/>
        <v>65993.670071229222</v>
      </c>
      <c r="L56" s="950">
        <f t="shared" si="20"/>
        <v>31826.531075115141</v>
      </c>
      <c r="M56" s="1006"/>
      <c r="N56" s="1002" t="s">
        <v>1023</v>
      </c>
      <c r="O56" s="1003">
        <f t="shared" si="9"/>
        <v>197154.46922965217</v>
      </c>
      <c r="P56" s="1004">
        <f t="shared" si="2"/>
        <v>161648.48931639898</v>
      </c>
      <c r="Q56" s="1004">
        <f t="shared" si="3"/>
        <v>150448.14091859706</v>
      </c>
      <c r="R56" s="1004">
        <f t="shared" si="4"/>
        <v>5890.3405380770228</v>
      </c>
      <c r="S56" s="1004">
        <f t="shared" si="5"/>
        <v>5310.0078597248312</v>
      </c>
      <c r="T56" s="1004">
        <f t="shared" si="6"/>
        <v>35505.979913253286</v>
      </c>
      <c r="U56" s="1004">
        <f t="shared" si="7"/>
        <v>26766.062209126485</v>
      </c>
      <c r="V56" s="1005">
        <f t="shared" si="8"/>
        <v>8739.9177041267794</v>
      </c>
      <c r="W56" s="991"/>
      <c r="X56" s="3699"/>
      <c r="Y56" s="2996" t="s">
        <v>1023</v>
      </c>
      <c r="Z56" s="2615">
        <v>197154469.22965217</v>
      </c>
      <c r="AA56" s="2616">
        <v>161648489.31639898</v>
      </c>
      <c r="AB56" s="2616">
        <v>150448140.91859704</v>
      </c>
      <c r="AC56" s="2616">
        <v>5890340.5380770229</v>
      </c>
      <c r="AD56" s="2616">
        <v>5310007.8597248308</v>
      </c>
      <c r="AE56" s="2616">
        <v>35505979.913253285</v>
      </c>
      <c r="AF56" s="2616">
        <v>26766062.209126484</v>
      </c>
      <c r="AG56" s="2617">
        <v>8739917.704126779</v>
      </c>
      <c r="AH56" s="2607"/>
    </row>
    <row r="57" spans="1:34" ht="17.25" customHeight="1">
      <c r="A57" s="155"/>
      <c r="B57" s="3730" t="s">
        <v>25</v>
      </c>
      <c r="C57" s="3730"/>
      <c r="D57" s="157"/>
      <c r="E57" s="181">
        <f t="shared" si="20"/>
        <v>512847.44789183367</v>
      </c>
      <c r="F57" s="950">
        <f t="shared" si="20"/>
        <v>379109.21117548592</v>
      </c>
      <c r="G57" s="950">
        <f t="shared" si="20"/>
        <v>348260.02245937922</v>
      </c>
      <c r="H57" s="950">
        <f t="shared" si="20"/>
        <v>19995.768228289598</v>
      </c>
      <c r="I57" s="950">
        <f t="shared" si="20"/>
        <v>10853.420487817169</v>
      </c>
      <c r="J57" s="950">
        <f t="shared" si="20"/>
        <v>133738.23671634766</v>
      </c>
      <c r="K57" s="950">
        <f t="shared" si="20"/>
        <v>65251.716170479704</v>
      </c>
      <c r="L57" s="950">
        <f t="shared" si="20"/>
        <v>68486.520545867941</v>
      </c>
      <c r="M57" s="1006" t="s">
        <v>1024</v>
      </c>
      <c r="N57" s="1002" t="s">
        <v>1025</v>
      </c>
      <c r="O57" s="1003">
        <f t="shared" si="9"/>
        <v>116136.05410658526</v>
      </c>
      <c r="P57" s="1004">
        <f t="shared" si="2"/>
        <v>86525.845967907604</v>
      </c>
      <c r="Q57" s="1004">
        <f t="shared" si="3"/>
        <v>78539.131733174945</v>
      </c>
      <c r="R57" s="1004">
        <f t="shared" si="4"/>
        <v>3637.2645758679132</v>
      </c>
      <c r="S57" s="1004">
        <f t="shared" si="5"/>
        <v>4349.449658864738</v>
      </c>
      <c r="T57" s="1004">
        <f t="shared" si="6"/>
        <v>29610.208138677721</v>
      </c>
      <c r="U57" s="1004">
        <f t="shared" si="7"/>
        <v>21579.549787969823</v>
      </c>
      <c r="V57" s="1005">
        <f t="shared" si="8"/>
        <v>8030.6583507079076</v>
      </c>
      <c r="W57" s="991"/>
      <c r="X57" s="3699" t="s">
        <v>1024</v>
      </c>
      <c r="Y57" s="2996" t="s">
        <v>3904</v>
      </c>
      <c r="Z57" s="2615">
        <v>116136054.10658526</v>
      </c>
      <c r="AA57" s="2616">
        <v>86525845.967907608</v>
      </c>
      <c r="AB57" s="2616">
        <v>78539131.73317495</v>
      </c>
      <c r="AC57" s="2616">
        <v>3637264.5758679132</v>
      </c>
      <c r="AD57" s="2616">
        <v>4349449.6588647384</v>
      </c>
      <c r="AE57" s="2616">
        <v>29610208.13867772</v>
      </c>
      <c r="AF57" s="2616">
        <v>21579549.787969824</v>
      </c>
      <c r="AG57" s="2617">
        <v>8030658.3507079072</v>
      </c>
      <c r="AH57" s="2607"/>
    </row>
    <row r="58" spans="1:34" ht="17.25" customHeight="1" thickBot="1">
      <c r="A58" s="3104" t="s">
        <v>26</v>
      </c>
      <c r="B58" s="3104"/>
      <c r="C58" s="169"/>
      <c r="D58" s="451"/>
      <c r="E58" s="200">
        <f t="shared" si="20"/>
        <v>197154.46922965217</v>
      </c>
      <c r="F58" s="531">
        <f t="shared" si="20"/>
        <v>161648.48931639898</v>
      </c>
      <c r="G58" s="531">
        <f t="shared" si="20"/>
        <v>150448.14091859706</v>
      </c>
      <c r="H58" s="531">
        <f t="shared" si="20"/>
        <v>5890.3405380770228</v>
      </c>
      <c r="I58" s="531">
        <f t="shared" si="20"/>
        <v>5310.0078597248312</v>
      </c>
      <c r="J58" s="531">
        <f t="shared" si="20"/>
        <v>35505.979913253286</v>
      </c>
      <c r="K58" s="531">
        <f t="shared" si="20"/>
        <v>26766.062209126485</v>
      </c>
      <c r="L58" s="531">
        <f t="shared" si="20"/>
        <v>8739.9177041267794</v>
      </c>
      <c r="M58" s="1006"/>
      <c r="N58" s="1002" t="s">
        <v>1026</v>
      </c>
      <c r="O58" s="1003">
        <f t="shared" si="9"/>
        <v>375334.32379043236</v>
      </c>
      <c r="P58" s="1004">
        <f t="shared" si="2"/>
        <v>277514.12264408811</v>
      </c>
      <c r="Q58" s="1004">
        <f t="shared" si="3"/>
        <v>250166.39817351781</v>
      </c>
      <c r="R58" s="1004">
        <f t="shared" si="4"/>
        <v>16442.572284302143</v>
      </c>
      <c r="S58" s="1004">
        <f t="shared" si="5"/>
        <v>10905.152186268006</v>
      </c>
      <c r="T58" s="1004">
        <f t="shared" si="6"/>
        <v>97820.201146344349</v>
      </c>
      <c r="U58" s="1004">
        <f t="shared" si="7"/>
        <v>65993.670071229222</v>
      </c>
      <c r="V58" s="1005">
        <f t="shared" si="8"/>
        <v>31826.531075115141</v>
      </c>
      <c r="W58" s="991"/>
      <c r="X58" s="3699"/>
      <c r="Y58" s="2996" t="s">
        <v>3905</v>
      </c>
      <c r="Z58" s="2615">
        <v>375334323.79043233</v>
      </c>
      <c r="AA58" s="2616">
        <v>277514122.64408809</v>
      </c>
      <c r="AB58" s="2616">
        <v>250166398.17351782</v>
      </c>
      <c r="AC58" s="2616">
        <v>16442572.284302143</v>
      </c>
      <c r="AD58" s="2616">
        <v>10905152.186268006</v>
      </c>
      <c r="AE58" s="2616">
        <v>97820201.146344349</v>
      </c>
      <c r="AF58" s="2616">
        <v>65993670.071229219</v>
      </c>
      <c r="AG58" s="2617">
        <v>31826531.075115141</v>
      </c>
      <c r="AH58" s="2607"/>
    </row>
    <row r="59" spans="1:34" s="989" customFormat="1" ht="17.25" customHeight="1">
      <c r="A59" s="985" t="s">
        <v>1381</v>
      </c>
      <c r="B59" s="986"/>
      <c r="C59" s="987"/>
      <c r="D59" s="988"/>
      <c r="H59" s="990"/>
      <c r="M59" s="1006"/>
      <c r="N59" s="1002" t="s">
        <v>1027</v>
      </c>
      <c r="O59" s="1003">
        <f t="shared" si="9"/>
        <v>512847.44789183367</v>
      </c>
      <c r="P59" s="1004">
        <f t="shared" si="2"/>
        <v>379109.21117548592</v>
      </c>
      <c r="Q59" s="1004">
        <f t="shared" si="3"/>
        <v>348260.02245937922</v>
      </c>
      <c r="R59" s="1004">
        <f t="shared" si="4"/>
        <v>19995.768228289598</v>
      </c>
      <c r="S59" s="1004">
        <f t="shared" si="5"/>
        <v>10853.420487817169</v>
      </c>
      <c r="T59" s="1004">
        <f t="shared" si="6"/>
        <v>133738.23671634766</v>
      </c>
      <c r="U59" s="1004">
        <f t="shared" si="7"/>
        <v>65251.716170479704</v>
      </c>
      <c r="V59" s="1005">
        <f t="shared" si="8"/>
        <v>68486.520545867941</v>
      </c>
      <c r="W59" s="991"/>
      <c r="X59" s="3699"/>
      <c r="Y59" s="2996" t="s">
        <v>3906</v>
      </c>
      <c r="Z59" s="2615">
        <v>512847447.89183366</v>
      </c>
      <c r="AA59" s="2616">
        <v>379109211.17548591</v>
      </c>
      <c r="AB59" s="2616">
        <v>348260022.4593792</v>
      </c>
      <c r="AC59" s="2616">
        <v>19995768.228289597</v>
      </c>
      <c r="AD59" s="2616">
        <v>10853420.48781717</v>
      </c>
      <c r="AE59" s="2616">
        <v>133738236.71634765</v>
      </c>
      <c r="AF59" s="2616">
        <v>65251716.1704797</v>
      </c>
      <c r="AG59" s="2617">
        <v>68486520.545867935</v>
      </c>
      <c r="AH59" s="2607"/>
    </row>
    <row r="60" spans="1:34" ht="18" customHeight="1">
      <c r="M60" s="1006"/>
      <c r="N60" s="1002" t="s">
        <v>1028</v>
      </c>
      <c r="O60" s="1003">
        <f t="shared" si="9"/>
        <v>197154.46922965217</v>
      </c>
      <c r="P60" s="1004">
        <f t="shared" si="2"/>
        <v>161648.48931639898</v>
      </c>
      <c r="Q60" s="1004">
        <f t="shared" si="3"/>
        <v>150448.14091859706</v>
      </c>
      <c r="R60" s="1004">
        <f t="shared" si="4"/>
        <v>5890.3405380770228</v>
      </c>
      <c r="S60" s="1004">
        <f t="shared" si="5"/>
        <v>5310.0078597248312</v>
      </c>
      <c r="T60" s="1004">
        <f t="shared" si="6"/>
        <v>35505.979913253286</v>
      </c>
      <c r="U60" s="1004">
        <f t="shared" si="7"/>
        <v>26766.062209126485</v>
      </c>
      <c r="V60" s="1005">
        <f t="shared" si="8"/>
        <v>8739.9177041267794</v>
      </c>
      <c r="W60" s="991"/>
      <c r="X60" s="3699"/>
      <c r="Y60" s="2996" t="s">
        <v>3907</v>
      </c>
      <c r="Z60" s="2615">
        <v>197154469.22965217</v>
      </c>
      <c r="AA60" s="2616">
        <v>161648489.31639898</v>
      </c>
      <c r="AB60" s="2616">
        <v>150448140.91859704</v>
      </c>
      <c r="AC60" s="2616">
        <v>5890340.5380770229</v>
      </c>
      <c r="AD60" s="2616">
        <v>5310007.8597248308</v>
      </c>
      <c r="AE60" s="2616">
        <v>35505979.913253285</v>
      </c>
      <c r="AF60" s="2616">
        <v>26766062.209126484</v>
      </c>
      <c r="AG60" s="2617">
        <v>8739917.704126779</v>
      </c>
      <c r="AH60" s="2607"/>
    </row>
    <row r="61" spans="1:34" ht="18" customHeight="1">
      <c r="M61" s="1006" t="s">
        <v>1029</v>
      </c>
      <c r="N61" s="1002" t="s">
        <v>1030</v>
      </c>
      <c r="O61" s="1003">
        <f t="shared" si="9"/>
        <v>35971.148728487242</v>
      </c>
      <c r="P61" s="1004">
        <f t="shared" si="2"/>
        <v>26271.682466494276</v>
      </c>
      <c r="Q61" s="1004">
        <f t="shared" si="3"/>
        <v>24329.374701155786</v>
      </c>
      <c r="R61" s="1004">
        <f t="shared" si="4"/>
        <v>1021.0933092219315</v>
      </c>
      <c r="S61" s="1004">
        <f t="shared" si="5"/>
        <v>921.21445611655281</v>
      </c>
      <c r="T61" s="1004">
        <f t="shared" si="6"/>
        <v>9699.4662619929386</v>
      </c>
      <c r="U61" s="1004">
        <f t="shared" si="7"/>
        <v>9133.5389973932088</v>
      </c>
      <c r="V61" s="1005">
        <f t="shared" si="8"/>
        <v>565.92726459973494</v>
      </c>
      <c r="W61" s="991"/>
      <c r="X61" s="3699" t="s">
        <v>1029</v>
      </c>
      <c r="Y61" s="2996" t="s">
        <v>1030</v>
      </c>
      <c r="Z61" s="2615">
        <v>35971148.728487238</v>
      </c>
      <c r="AA61" s="2616">
        <v>26271682.466494277</v>
      </c>
      <c r="AB61" s="2616">
        <v>24329374.701155785</v>
      </c>
      <c r="AC61" s="2616">
        <v>1021093.3092219315</v>
      </c>
      <c r="AD61" s="2616">
        <v>921214.45611655281</v>
      </c>
      <c r="AE61" s="2616">
        <v>9699466.2619929388</v>
      </c>
      <c r="AF61" s="2616">
        <v>9133538.9973932095</v>
      </c>
      <c r="AG61" s="2617">
        <v>565927.26459973492</v>
      </c>
      <c r="AH61" s="2607"/>
    </row>
    <row r="62" spans="1:34" ht="18" customHeight="1">
      <c r="M62" s="1006"/>
      <c r="N62" s="1002" t="s">
        <v>1031</v>
      </c>
      <c r="O62" s="1003">
        <f t="shared" si="9"/>
        <v>166112.71336694041</v>
      </c>
      <c r="P62" s="1004">
        <f t="shared" si="2"/>
        <v>132872.95186325343</v>
      </c>
      <c r="Q62" s="1004">
        <f t="shared" si="3"/>
        <v>123117.31638245653</v>
      </c>
      <c r="R62" s="1004">
        <f t="shared" si="4"/>
        <v>4705.8415453686684</v>
      </c>
      <c r="S62" s="1004">
        <f t="shared" si="5"/>
        <v>5049.7939354283299</v>
      </c>
      <c r="T62" s="1004">
        <f t="shared" si="6"/>
        <v>33239.761503686874</v>
      </c>
      <c r="U62" s="1004">
        <f t="shared" si="7"/>
        <v>28424.539348609924</v>
      </c>
      <c r="V62" s="1005">
        <f t="shared" si="8"/>
        <v>4815.2221550769664</v>
      </c>
      <c r="W62" s="991"/>
      <c r="X62" s="3699"/>
      <c r="Y62" s="2996" t="s">
        <v>1031</v>
      </c>
      <c r="Z62" s="2615">
        <v>166112713.36694041</v>
      </c>
      <c r="AA62" s="2616">
        <v>132872951.86325343</v>
      </c>
      <c r="AB62" s="2616">
        <v>123117316.38245653</v>
      </c>
      <c r="AC62" s="2616">
        <v>4705841.5453686686</v>
      </c>
      <c r="AD62" s="2616">
        <v>5049793.9354283297</v>
      </c>
      <c r="AE62" s="2616">
        <v>33239761.503686875</v>
      </c>
      <c r="AF62" s="2616">
        <v>28424539.348609924</v>
      </c>
      <c r="AG62" s="2617">
        <v>4815222.1550769666</v>
      </c>
      <c r="AH62" s="2607"/>
    </row>
    <row r="63" spans="1:34" ht="18" customHeight="1">
      <c r="M63" s="1006"/>
      <c r="N63" s="1002" t="s">
        <v>1032</v>
      </c>
      <c r="O63" s="1003">
        <f t="shared" si="9"/>
        <v>518730.24828406272</v>
      </c>
      <c r="P63" s="1004">
        <f t="shared" si="2"/>
        <v>430702.6021582078</v>
      </c>
      <c r="Q63" s="1004">
        <f t="shared" si="3"/>
        <v>399833.76373180648</v>
      </c>
      <c r="R63" s="1004">
        <f t="shared" si="4"/>
        <v>15295.045242414802</v>
      </c>
      <c r="S63" s="1004">
        <f t="shared" si="5"/>
        <v>15573.793183986456</v>
      </c>
      <c r="T63" s="1004">
        <f t="shared" si="6"/>
        <v>88027.646125855041</v>
      </c>
      <c r="U63" s="1004">
        <f t="shared" si="7"/>
        <v>69488.863600843382</v>
      </c>
      <c r="V63" s="1005">
        <f t="shared" si="8"/>
        <v>18538.782525011648</v>
      </c>
      <c r="W63" s="991"/>
      <c r="X63" s="3699"/>
      <c r="Y63" s="2996" t="s">
        <v>1032</v>
      </c>
      <c r="Z63" s="2615">
        <v>518730248.28406274</v>
      </c>
      <c r="AA63" s="2616">
        <v>430702602.15820777</v>
      </c>
      <c r="AB63" s="2616">
        <v>399833763.73180646</v>
      </c>
      <c r="AC63" s="2616">
        <v>15295045.242414802</v>
      </c>
      <c r="AD63" s="2616">
        <v>15573793.183986455</v>
      </c>
      <c r="AE63" s="2616">
        <v>88027646.125855044</v>
      </c>
      <c r="AF63" s="2616">
        <v>69488863.600843385</v>
      </c>
      <c r="AG63" s="2617">
        <v>18538782.525011647</v>
      </c>
      <c r="AH63" s="2607"/>
    </row>
    <row r="64" spans="1:34" ht="18" customHeight="1">
      <c r="M64" s="1006"/>
      <c r="N64" s="1002" t="s">
        <v>1033</v>
      </c>
      <c r="O64" s="1003">
        <f t="shared" si="9"/>
        <v>1498343.669236629</v>
      </c>
      <c r="P64" s="1004">
        <f t="shared" si="2"/>
        <v>1185246.5508108432</v>
      </c>
      <c r="Q64" s="1004">
        <f t="shared" si="3"/>
        <v>1067520.0882571959</v>
      </c>
      <c r="R64" s="1004">
        <f t="shared" si="4"/>
        <v>46741.09922287886</v>
      </c>
      <c r="S64" s="1004">
        <f t="shared" si="5"/>
        <v>70985.363330768523</v>
      </c>
      <c r="T64" s="1004">
        <f t="shared" si="6"/>
        <v>313097.11842578591</v>
      </c>
      <c r="U64" s="1004">
        <f t="shared" si="7"/>
        <v>223413.48918563162</v>
      </c>
      <c r="V64" s="1005">
        <f t="shared" si="8"/>
        <v>89683.629240154318</v>
      </c>
      <c r="W64" s="991"/>
      <c r="X64" s="3699"/>
      <c r="Y64" s="2996" t="s">
        <v>1033</v>
      </c>
      <c r="Z64" s="2615">
        <v>1498343669.236629</v>
      </c>
      <c r="AA64" s="2616">
        <v>1185246550.8108432</v>
      </c>
      <c r="AB64" s="2616">
        <v>1067520088.2571959</v>
      </c>
      <c r="AC64" s="2616">
        <v>46741099.222878858</v>
      </c>
      <c r="AD64" s="2616">
        <v>70985363.330768526</v>
      </c>
      <c r="AE64" s="2616">
        <v>313097118.4257859</v>
      </c>
      <c r="AF64" s="2616">
        <v>223413489.18563163</v>
      </c>
      <c r="AG64" s="2617">
        <v>89683629.240154311</v>
      </c>
      <c r="AH64" s="2607"/>
    </row>
    <row r="65" spans="13:34" ht="18" customHeight="1">
      <c r="M65" s="1006"/>
      <c r="N65" s="1002" t="s">
        <v>1034</v>
      </c>
      <c r="O65" s="1003">
        <f t="shared" si="9"/>
        <v>4443101.8647802519</v>
      </c>
      <c r="P65" s="1004">
        <f t="shared" si="2"/>
        <v>3597069.7913471544</v>
      </c>
      <c r="Q65" s="1004">
        <f t="shared" si="3"/>
        <v>3363223.2428013119</v>
      </c>
      <c r="R65" s="1004">
        <f t="shared" si="4"/>
        <v>186903.43214818041</v>
      </c>
      <c r="S65" s="1004">
        <f t="shared" si="5"/>
        <v>46943.116397661477</v>
      </c>
      <c r="T65" s="1004">
        <f t="shared" si="6"/>
        <v>846032.07343309745</v>
      </c>
      <c r="U65" s="1004">
        <f t="shared" si="7"/>
        <v>504992.91331960412</v>
      </c>
      <c r="V65" s="1005">
        <f t="shared" si="8"/>
        <v>341039.16011349345</v>
      </c>
      <c r="W65" s="991"/>
      <c r="X65" s="3699"/>
      <c r="Y65" s="2996" t="s">
        <v>1034</v>
      </c>
      <c r="Z65" s="2615">
        <v>4443101864.7802515</v>
      </c>
      <c r="AA65" s="2616">
        <v>3597069791.3471546</v>
      </c>
      <c r="AB65" s="2616">
        <v>3363223242.801312</v>
      </c>
      <c r="AC65" s="2616">
        <v>186903432.1481804</v>
      </c>
      <c r="AD65" s="2616">
        <v>46943116.397661477</v>
      </c>
      <c r="AE65" s="2616">
        <v>846032073.43309748</v>
      </c>
      <c r="AF65" s="2616">
        <v>504992913.3196041</v>
      </c>
      <c r="AG65" s="2617">
        <v>341039160.11349344</v>
      </c>
      <c r="AH65" s="2607"/>
    </row>
    <row r="66" spans="13:34" ht="18" customHeight="1">
      <c r="M66" s="1006"/>
      <c r="N66" s="1002" t="s">
        <v>1035</v>
      </c>
      <c r="O66" s="1003">
        <f t="shared" si="9"/>
        <v>14843224.890284207</v>
      </c>
      <c r="P66" s="1004">
        <f t="shared" si="2"/>
        <v>11137945.438156446</v>
      </c>
      <c r="Q66" s="1004">
        <f t="shared" si="3"/>
        <v>10154957.860107314</v>
      </c>
      <c r="R66" s="1004">
        <f t="shared" si="4"/>
        <v>527066.78983715293</v>
      </c>
      <c r="S66" s="1004">
        <f t="shared" si="5"/>
        <v>455920.78821197851</v>
      </c>
      <c r="T66" s="1004">
        <f t="shared" si="6"/>
        <v>3705279.4521277584</v>
      </c>
      <c r="U66" s="1004">
        <f t="shared" si="7"/>
        <v>1711098.465035246</v>
      </c>
      <c r="V66" s="1005">
        <f t="shared" si="8"/>
        <v>1994180.9870925127</v>
      </c>
      <c r="W66" s="991"/>
      <c r="X66" s="3699"/>
      <c r="Y66" s="2996" t="s">
        <v>1035</v>
      </c>
      <c r="Z66" s="2615">
        <v>14843224890.284206</v>
      </c>
      <c r="AA66" s="2616">
        <v>11137945438.156446</v>
      </c>
      <c r="AB66" s="2616">
        <v>10154957860.107313</v>
      </c>
      <c r="AC66" s="2616">
        <v>527066789.83715296</v>
      </c>
      <c r="AD66" s="2616">
        <v>455920788.2119785</v>
      </c>
      <c r="AE66" s="2616">
        <v>3705279452.1277585</v>
      </c>
      <c r="AF66" s="2616">
        <v>1711098465.0352459</v>
      </c>
      <c r="AG66" s="2617">
        <v>1994180987.0925126</v>
      </c>
      <c r="AH66" s="2607"/>
    </row>
    <row r="67" spans="13:34" ht="18" customHeight="1">
      <c r="M67" s="1006" t="s">
        <v>770</v>
      </c>
      <c r="N67" s="1002" t="s">
        <v>1036</v>
      </c>
      <c r="O67" s="1003">
        <f t="shared" si="9"/>
        <v>18537.924357202181</v>
      </c>
      <c r="P67" s="1004">
        <f t="shared" si="2"/>
        <v>13108.820433993733</v>
      </c>
      <c r="Q67" s="1004">
        <f t="shared" si="3"/>
        <v>10653.964241399717</v>
      </c>
      <c r="R67" s="1004">
        <f t="shared" si="4"/>
        <v>429.55033351871617</v>
      </c>
      <c r="S67" s="1004">
        <f t="shared" si="5"/>
        <v>2025.3058590752958</v>
      </c>
      <c r="T67" s="1004">
        <f t="shared" si="6"/>
        <v>5429.1039232084449</v>
      </c>
      <c r="U67" s="1004">
        <f t="shared" si="7"/>
        <v>6570.9901990016888</v>
      </c>
      <c r="V67" s="1005">
        <f t="shared" si="8"/>
        <v>-1141.88627579324</v>
      </c>
      <c r="W67" s="991"/>
      <c r="X67" s="3699" t="s">
        <v>770</v>
      </c>
      <c r="Y67" s="2996" t="s">
        <v>1036</v>
      </c>
      <c r="Z67" s="2615">
        <v>18537924.35720218</v>
      </c>
      <c r="AA67" s="2616">
        <v>13108820.433993733</v>
      </c>
      <c r="AB67" s="2616">
        <v>10653964.241399717</v>
      </c>
      <c r="AC67" s="2616">
        <v>429550.33351871616</v>
      </c>
      <c r="AD67" s="2616">
        <v>2025305.8590752957</v>
      </c>
      <c r="AE67" s="2616">
        <v>5429103.9232084453</v>
      </c>
      <c r="AF67" s="2616">
        <v>6570990.1990016885</v>
      </c>
      <c r="AG67" s="2617">
        <v>-1141886.2757932399</v>
      </c>
      <c r="AH67" s="2607"/>
    </row>
    <row r="68" spans="13:34" ht="18" customHeight="1">
      <c r="M68" s="1006"/>
      <c r="N68" s="1002" t="s">
        <v>1037</v>
      </c>
      <c r="O68" s="1003">
        <f t="shared" si="9"/>
        <v>20733.086205583499</v>
      </c>
      <c r="P68" s="1004">
        <f t="shared" si="2"/>
        <v>14011.330378082263</v>
      </c>
      <c r="Q68" s="1004">
        <f t="shared" si="3"/>
        <v>11893.962399616912</v>
      </c>
      <c r="R68" s="1004">
        <f t="shared" si="4"/>
        <v>830.79616772326722</v>
      </c>
      <c r="S68" s="1004">
        <f t="shared" si="5"/>
        <v>1286.5718107420703</v>
      </c>
      <c r="T68" s="1004">
        <f t="shared" si="6"/>
        <v>6721.7558275012434</v>
      </c>
      <c r="U68" s="1004">
        <f t="shared" si="7"/>
        <v>7598.4561330347287</v>
      </c>
      <c r="V68" s="1005">
        <f t="shared" si="8"/>
        <v>-876.70030553347954</v>
      </c>
      <c r="W68" s="991"/>
      <c r="X68" s="3699"/>
      <c r="Y68" s="2996" t="s">
        <v>1037</v>
      </c>
      <c r="Z68" s="2615">
        <v>20733086.205583498</v>
      </c>
      <c r="AA68" s="2616">
        <v>14011330.378082262</v>
      </c>
      <c r="AB68" s="2616">
        <v>11893962.399616912</v>
      </c>
      <c r="AC68" s="2616">
        <v>830796.16772326722</v>
      </c>
      <c r="AD68" s="2616">
        <v>1286571.8107420702</v>
      </c>
      <c r="AE68" s="2616">
        <v>6721755.827501243</v>
      </c>
      <c r="AF68" s="2616">
        <v>7598456.1330347285</v>
      </c>
      <c r="AG68" s="2617">
        <v>-876700.30553347955</v>
      </c>
      <c r="AH68" s="2607"/>
    </row>
    <row r="69" spans="13:34" ht="18" customHeight="1">
      <c r="M69" s="1006"/>
      <c r="N69" s="1002" t="s">
        <v>1038</v>
      </c>
      <c r="O69" s="1003">
        <f t="shared" si="9"/>
        <v>26123.851009568643</v>
      </c>
      <c r="P69" s="1004">
        <f t="shared" si="2"/>
        <v>17377.206364304206</v>
      </c>
      <c r="Q69" s="1004">
        <f t="shared" si="3"/>
        <v>15495.971530481571</v>
      </c>
      <c r="R69" s="1004">
        <f t="shared" si="4"/>
        <v>1282.813232721863</v>
      </c>
      <c r="S69" s="1004">
        <f t="shared" si="5"/>
        <v>598.42160110076952</v>
      </c>
      <c r="T69" s="1004">
        <f t="shared" si="6"/>
        <v>8746.644645264445</v>
      </c>
      <c r="U69" s="1004">
        <f t="shared" si="7"/>
        <v>8562.3060639591913</v>
      </c>
      <c r="V69" s="1005">
        <f t="shared" si="8"/>
        <v>184.33858130524433</v>
      </c>
      <c r="W69" s="991"/>
      <c r="X69" s="3699"/>
      <c r="Y69" s="2996" t="s">
        <v>1038</v>
      </c>
      <c r="Z69" s="2615">
        <v>26123851.009568643</v>
      </c>
      <c r="AA69" s="2616">
        <v>17377206.364304207</v>
      </c>
      <c r="AB69" s="2616">
        <v>15495971.530481571</v>
      </c>
      <c r="AC69" s="2616">
        <v>1282813.2327218628</v>
      </c>
      <c r="AD69" s="2616">
        <v>598421.60110076948</v>
      </c>
      <c r="AE69" s="2616">
        <v>8746644.6452644449</v>
      </c>
      <c r="AF69" s="2616">
        <v>8562306.0639591906</v>
      </c>
      <c r="AG69" s="2617">
        <v>184338.58130524433</v>
      </c>
      <c r="AH69" s="2607"/>
    </row>
    <row r="70" spans="13:34" ht="18" customHeight="1">
      <c r="M70" s="1006"/>
      <c r="N70" s="1002" t="s">
        <v>1039</v>
      </c>
      <c r="O70" s="1003">
        <f t="shared" si="9"/>
        <v>68924.602381668577</v>
      </c>
      <c r="P70" s="1004">
        <f t="shared" si="2"/>
        <v>49682.751670995887</v>
      </c>
      <c r="Q70" s="1004">
        <f t="shared" si="3"/>
        <v>44543.213410926066</v>
      </c>
      <c r="R70" s="1004">
        <f t="shared" si="4"/>
        <v>1806.0622183735773</v>
      </c>
      <c r="S70" s="1004">
        <f t="shared" si="5"/>
        <v>3333.4760416962617</v>
      </c>
      <c r="T70" s="1004">
        <f t="shared" si="6"/>
        <v>19241.85071067265</v>
      </c>
      <c r="U70" s="1004">
        <f t="shared" si="7"/>
        <v>15770.888604245989</v>
      </c>
      <c r="V70" s="1005">
        <f t="shared" si="8"/>
        <v>3470.9621064266712</v>
      </c>
      <c r="W70" s="991"/>
      <c r="X70" s="3699"/>
      <c r="Y70" s="2996" t="s">
        <v>1039</v>
      </c>
      <c r="Z70" s="2615">
        <v>68924602.381668583</v>
      </c>
      <c r="AA70" s="2616">
        <v>49682751.670995884</v>
      </c>
      <c r="AB70" s="2616">
        <v>44543213.410926066</v>
      </c>
      <c r="AC70" s="2616">
        <v>1806062.2183735773</v>
      </c>
      <c r="AD70" s="2616">
        <v>3333476.0416962616</v>
      </c>
      <c r="AE70" s="2616">
        <v>19241850.71067265</v>
      </c>
      <c r="AF70" s="2616">
        <v>15770888.604245989</v>
      </c>
      <c r="AG70" s="2617">
        <v>3470962.1064266711</v>
      </c>
      <c r="AH70" s="2607"/>
    </row>
    <row r="71" spans="13:34" ht="18" customHeight="1">
      <c r="M71" s="1006"/>
      <c r="N71" s="1002" t="s">
        <v>1040</v>
      </c>
      <c r="O71" s="1003">
        <f t="shared" si="9"/>
        <v>202574.85300808857</v>
      </c>
      <c r="P71" s="1004">
        <f t="shared" si="2"/>
        <v>157399.14387627624</v>
      </c>
      <c r="Q71" s="1004">
        <f t="shared" si="3"/>
        <v>145305.99784118417</v>
      </c>
      <c r="R71" s="1004">
        <f t="shared" si="4"/>
        <v>6190.5735503255182</v>
      </c>
      <c r="S71" s="1004">
        <f t="shared" si="5"/>
        <v>5902.5724847664969</v>
      </c>
      <c r="T71" s="1004">
        <f t="shared" si="6"/>
        <v>45175.709131812422</v>
      </c>
      <c r="U71" s="1004">
        <f t="shared" si="7"/>
        <v>40580.202670641462</v>
      </c>
      <c r="V71" s="1005">
        <f t="shared" si="8"/>
        <v>4595.5064611709431</v>
      </c>
      <c r="W71" s="991"/>
      <c r="X71" s="3699"/>
      <c r="Y71" s="2996" t="s">
        <v>1040</v>
      </c>
      <c r="Z71" s="2615">
        <v>202574853.00808856</v>
      </c>
      <c r="AA71" s="2616">
        <v>157399143.87627625</v>
      </c>
      <c r="AB71" s="2616">
        <v>145305997.84118417</v>
      </c>
      <c r="AC71" s="2616">
        <v>6190573.5503255185</v>
      </c>
      <c r="AD71" s="2616">
        <v>5902572.4847664973</v>
      </c>
      <c r="AE71" s="2616">
        <v>45175709.131812423</v>
      </c>
      <c r="AF71" s="2616">
        <v>40580202.67064146</v>
      </c>
      <c r="AG71" s="2617">
        <v>4595506.4611709435</v>
      </c>
      <c r="AH71" s="2607"/>
    </row>
    <row r="72" spans="13:34" ht="18" customHeight="1">
      <c r="M72" s="1006"/>
      <c r="N72" s="1002" t="s">
        <v>1041</v>
      </c>
      <c r="O72" s="1003">
        <f t="shared" si="9"/>
        <v>489805.37558584701</v>
      </c>
      <c r="P72" s="1004">
        <f t="shared" si="2"/>
        <v>401140.13941138069</v>
      </c>
      <c r="Q72" s="1004">
        <f t="shared" si="3"/>
        <v>379470.66901911562</v>
      </c>
      <c r="R72" s="1004">
        <f t="shared" si="4"/>
        <v>12451.651342867708</v>
      </c>
      <c r="S72" s="1004">
        <f t="shared" si="5"/>
        <v>9217.8190493974962</v>
      </c>
      <c r="T72" s="1004">
        <f t="shared" si="6"/>
        <v>88665.236174466379</v>
      </c>
      <c r="U72" s="1004">
        <f t="shared" si="7"/>
        <v>71981.554522637016</v>
      </c>
      <c r="V72" s="1005">
        <f t="shared" si="8"/>
        <v>16683.681651829451</v>
      </c>
      <c r="W72" s="991"/>
      <c r="X72" s="3699"/>
      <c r="Y72" s="2996" t="s">
        <v>1041</v>
      </c>
      <c r="Z72" s="2615">
        <v>489805375.58584702</v>
      </c>
      <c r="AA72" s="2616">
        <v>401140139.41138071</v>
      </c>
      <c r="AB72" s="2616">
        <v>379470669.01911563</v>
      </c>
      <c r="AC72" s="2616">
        <v>12451651.342867708</v>
      </c>
      <c r="AD72" s="2616">
        <v>9217819.0493974965</v>
      </c>
      <c r="AE72" s="2616">
        <v>88665236.174466386</v>
      </c>
      <c r="AF72" s="2616">
        <v>71981554.52263701</v>
      </c>
      <c r="AG72" s="2617">
        <v>16683681.651829449</v>
      </c>
      <c r="AH72" s="2607"/>
    </row>
    <row r="73" spans="13:34" ht="18" customHeight="1">
      <c r="M73" s="1006"/>
      <c r="N73" s="1002" t="s">
        <v>1042</v>
      </c>
      <c r="O73" s="1003">
        <f t="shared" si="9"/>
        <v>1289094.7811968804</v>
      </c>
      <c r="P73" s="1004">
        <f t="shared" si="2"/>
        <v>1092894.9692813465</v>
      </c>
      <c r="Q73" s="1004">
        <f t="shared" si="3"/>
        <v>1004923.0885737529</v>
      </c>
      <c r="R73" s="1004">
        <f t="shared" si="4"/>
        <v>27730.91636931519</v>
      </c>
      <c r="S73" s="1004">
        <f t="shared" si="5"/>
        <v>60240.964338278165</v>
      </c>
      <c r="T73" s="1004">
        <f t="shared" si="6"/>
        <v>196199.81191553368</v>
      </c>
      <c r="U73" s="1004">
        <f t="shared" si="7"/>
        <v>144232.21957836967</v>
      </c>
      <c r="V73" s="1005">
        <f t="shared" si="8"/>
        <v>51967.592337164024</v>
      </c>
      <c r="W73" s="991"/>
      <c r="X73" s="3699"/>
      <c r="Y73" s="2996" t="s">
        <v>1042</v>
      </c>
      <c r="Z73" s="2615">
        <v>1289094781.1968803</v>
      </c>
      <c r="AA73" s="2616">
        <v>1092894969.2813466</v>
      </c>
      <c r="AB73" s="2616">
        <v>1004923088.5737529</v>
      </c>
      <c r="AC73" s="2616">
        <v>27730916.369315188</v>
      </c>
      <c r="AD73" s="2616">
        <v>60240964.338278167</v>
      </c>
      <c r="AE73" s="2616">
        <v>196199811.91553366</v>
      </c>
      <c r="AF73" s="2616">
        <v>144232219.57836968</v>
      </c>
      <c r="AG73" s="2617">
        <v>51967592.337164022</v>
      </c>
      <c r="AH73" s="2607"/>
    </row>
    <row r="74" spans="13:34" ht="18" customHeight="1">
      <c r="M74" s="1006"/>
      <c r="N74" s="1002" t="s">
        <v>1043</v>
      </c>
      <c r="O74" s="1003">
        <f t="shared" si="9"/>
        <v>2403778.1036757356</v>
      </c>
      <c r="P74" s="1004">
        <f t="shared" si="2"/>
        <v>2002594.6537047245</v>
      </c>
      <c r="Q74" s="1004">
        <f t="shared" si="3"/>
        <v>1957508.8859461995</v>
      </c>
      <c r="R74" s="1004">
        <f t="shared" si="4"/>
        <v>26358.905186738208</v>
      </c>
      <c r="S74" s="1004">
        <f t="shared" si="5"/>
        <v>18726.862571787242</v>
      </c>
      <c r="T74" s="1004">
        <f t="shared" si="6"/>
        <v>401183.44997101062</v>
      </c>
      <c r="U74" s="1004">
        <f t="shared" si="7"/>
        <v>241876.84386391542</v>
      </c>
      <c r="V74" s="1005">
        <f t="shared" si="8"/>
        <v>159306.60610709534</v>
      </c>
      <c r="W74" s="991"/>
      <c r="X74" s="3699"/>
      <c r="Y74" s="2996" t="s">
        <v>1043</v>
      </c>
      <c r="Z74" s="2615">
        <v>2403778103.6757355</v>
      </c>
      <c r="AA74" s="2616">
        <v>2002594653.7047246</v>
      </c>
      <c r="AB74" s="2616">
        <v>1957508885.9461994</v>
      </c>
      <c r="AC74" s="2616">
        <v>26358905.186738208</v>
      </c>
      <c r="AD74" s="2616">
        <v>18726862.571787242</v>
      </c>
      <c r="AE74" s="2616">
        <v>401183449.97101063</v>
      </c>
      <c r="AF74" s="2616">
        <v>241876843.86391541</v>
      </c>
      <c r="AG74" s="2617">
        <v>159306606.10709533</v>
      </c>
      <c r="AH74" s="2607"/>
    </row>
    <row r="75" spans="13:34" ht="18" customHeight="1">
      <c r="M75" s="1006"/>
      <c r="N75" s="1002" t="s">
        <v>1044</v>
      </c>
      <c r="O75" s="1003">
        <f t="shared" si="9"/>
        <v>4973144.4016926903</v>
      </c>
      <c r="P75" s="1004">
        <f t="shared" si="2"/>
        <v>4064814.2935071094</v>
      </c>
      <c r="Q75" s="1004">
        <f t="shared" si="3"/>
        <v>3656465.3400165024</v>
      </c>
      <c r="R75" s="1004">
        <f t="shared" si="4"/>
        <v>245133.89308922034</v>
      </c>
      <c r="S75" s="1004">
        <f t="shared" si="5"/>
        <v>163215.0604013858</v>
      </c>
      <c r="T75" s="1004">
        <f t="shared" si="6"/>
        <v>908330.1081855814</v>
      </c>
      <c r="U75" s="1004">
        <f t="shared" si="7"/>
        <v>511407.16923712799</v>
      </c>
      <c r="V75" s="1005">
        <f t="shared" si="8"/>
        <v>396922.93894845352</v>
      </c>
      <c r="W75" s="991"/>
      <c r="X75" s="3699"/>
      <c r="Y75" s="2996" t="s">
        <v>1044</v>
      </c>
      <c r="Z75" s="2615">
        <v>4973144401.6926899</v>
      </c>
      <c r="AA75" s="2616">
        <v>4064814293.5071092</v>
      </c>
      <c r="AB75" s="2616">
        <v>3656465340.0165024</v>
      </c>
      <c r="AC75" s="2616">
        <v>245133893.08922035</v>
      </c>
      <c r="AD75" s="2616">
        <v>163215060.40138578</v>
      </c>
      <c r="AE75" s="2616">
        <v>908330108.18558145</v>
      </c>
      <c r="AF75" s="2616">
        <v>511407169.23712802</v>
      </c>
      <c r="AG75" s="2617">
        <v>396922938.94845355</v>
      </c>
      <c r="AH75" s="2607"/>
    </row>
    <row r="76" spans="13:34" ht="18" customHeight="1">
      <c r="M76" s="1006"/>
      <c r="N76" s="1002" t="s">
        <v>1045</v>
      </c>
      <c r="O76" s="1003">
        <f t="shared" si="9"/>
        <v>19642511.836797871</v>
      </c>
      <c r="P76" s="1004">
        <f t="shared" si="2"/>
        <v>13977475.593362629</v>
      </c>
      <c r="Q76" s="1004">
        <f t="shared" si="3"/>
        <v>12768296.239168877</v>
      </c>
      <c r="R76" s="1004">
        <f t="shared" si="4"/>
        <v>887232.97633662564</v>
      </c>
      <c r="S76" s="1004">
        <f t="shared" si="5"/>
        <v>321946.37785712589</v>
      </c>
      <c r="T76" s="1004">
        <f t="shared" si="6"/>
        <v>5665036.2434352431</v>
      </c>
      <c r="U76" s="1004">
        <f t="shared" si="7"/>
        <v>2591513.323520659</v>
      </c>
      <c r="V76" s="1005">
        <f t="shared" si="8"/>
        <v>3073522.9199145832</v>
      </c>
      <c r="W76" s="991"/>
      <c r="X76" s="3699"/>
      <c r="Y76" s="2996" t="s">
        <v>1045</v>
      </c>
      <c r="Z76" s="2615">
        <v>19642511836.797871</v>
      </c>
      <c r="AA76" s="2616">
        <v>13977475593.362629</v>
      </c>
      <c r="AB76" s="2616">
        <v>12768296239.168877</v>
      </c>
      <c r="AC76" s="2616">
        <v>887232976.3366257</v>
      </c>
      <c r="AD76" s="2616">
        <v>321946377.85712588</v>
      </c>
      <c r="AE76" s="2616">
        <v>5665036243.4352436</v>
      </c>
      <c r="AF76" s="2616">
        <v>2591513323.520659</v>
      </c>
      <c r="AG76" s="2617">
        <v>3073522919.9145832</v>
      </c>
      <c r="AH76" s="2607"/>
    </row>
    <row r="77" spans="13:34" ht="18" customHeight="1">
      <c r="M77" s="1006" t="s">
        <v>96</v>
      </c>
      <c r="N77" s="1002" t="s">
        <v>1036</v>
      </c>
      <c r="O77" s="1003">
        <f t="shared" si="9"/>
        <v>14803.687948585299</v>
      </c>
      <c r="P77" s="1004">
        <f t="shared" si="2"/>
        <v>9500.6497035330958</v>
      </c>
      <c r="Q77" s="1004">
        <f t="shared" si="3"/>
        <v>8245.8987082203512</v>
      </c>
      <c r="R77" s="1004">
        <f t="shared" si="4"/>
        <v>429.61452820720638</v>
      </c>
      <c r="S77" s="1004">
        <f t="shared" si="5"/>
        <v>825.13646710553519</v>
      </c>
      <c r="T77" s="1004">
        <f t="shared" si="6"/>
        <v>5303.0382450521856</v>
      </c>
      <c r="U77" s="1004">
        <f t="shared" si="7"/>
        <v>6542.8129272398683</v>
      </c>
      <c r="V77" s="1005">
        <f t="shared" si="8"/>
        <v>-1239.7746821876763</v>
      </c>
      <c r="W77" s="991"/>
      <c r="X77" s="3699" t="s">
        <v>96</v>
      </c>
      <c r="Y77" s="2996" t="s">
        <v>1036</v>
      </c>
      <c r="Z77" s="2615">
        <v>14803687.948585298</v>
      </c>
      <c r="AA77" s="2616">
        <v>9500649.7035330962</v>
      </c>
      <c r="AB77" s="2616">
        <v>8245898.7082203515</v>
      </c>
      <c r="AC77" s="2616">
        <v>429614.5282072064</v>
      </c>
      <c r="AD77" s="2616">
        <v>825136.46710553521</v>
      </c>
      <c r="AE77" s="2616">
        <v>5303038.2450521858</v>
      </c>
      <c r="AF77" s="2616">
        <v>6542812.9272398679</v>
      </c>
      <c r="AG77" s="2617">
        <v>-1239774.6821876762</v>
      </c>
      <c r="AH77" s="2607"/>
    </row>
    <row r="78" spans="13:34" ht="18" customHeight="1">
      <c r="M78" s="1006"/>
      <c r="N78" s="1002" t="s">
        <v>1037</v>
      </c>
      <c r="O78" s="1003">
        <f t="shared" si="9"/>
        <v>18870.629288420194</v>
      </c>
      <c r="P78" s="1004">
        <f t="shared" si="2"/>
        <v>12908.357885472526</v>
      </c>
      <c r="Q78" s="1004">
        <f t="shared" si="3"/>
        <v>10628.860232557139</v>
      </c>
      <c r="R78" s="1004">
        <f t="shared" si="4"/>
        <v>1035.1298661170765</v>
      </c>
      <c r="S78" s="1004">
        <f t="shared" si="5"/>
        <v>1244.3677867983058</v>
      </c>
      <c r="T78" s="1004">
        <f t="shared" si="6"/>
        <v>5962.2714029476656</v>
      </c>
      <c r="U78" s="1004">
        <f t="shared" si="7"/>
        <v>6623.8345991339665</v>
      </c>
      <c r="V78" s="1005">
        <f t="shared" si="8"/>
        <v>-661.56319618629732</v>
      </c>
      <c r="W78" s="991"/>
      <c r="X78" s="3699"/>
      <c r="Y78" s="2996" t="s">
        <v>1037</v>
      </c>
      <c r="Z78" s="2615">
        <v>18870629.288420193</v>
      </c>
      <c r="AA78" s="2616">
        <v>12908357.885472525</v>
      </c>
      <c r="AB78" s="2616">
        <v>10628860.232557138</v>
      </c>
      <c r="AC78" s="2616">
        <v>1035129.8661170765</v>
      </c>
      <c r="AD78" s="2616">
        <v>1244367.7867983058</v>
      </c>
      <c r="AE78" s="2616">
        <v>5962271.4029476652</v>
      </c>
      <c r="AF78" s="2616">
        <v>6623834.5991339665</v>
      </c>
      <c r="AG78" s="2617">
        <v>-661563.19618629734</v>
      </c>
      <c r="AH78" s="2607"/>
    </row>
    <row r="79" spans="13:34" ht="18" customHeight="1">
      <c r="M79" s="1006"/>
      <c r="N79" s="1002" t="s">
        <v>1038</v>
      </c>
      <c r="O79" s="1003">
        <f t="shared" si="9"/>
        <v>27196.071084374136</v>
      </c>
      <c r="P79" s="1004">
        <f t="shared" si="2"/>
        <v>18263.119389785512</v>
      </c>
      <c r="Q79" s="1004">
        <f t="shared" si="3"/>
        <v>16623.155962170451</v>
      </c>
      <c r="R79" s="1004">
        <f t="shared" si="4"/>
        <v>1117.0526129580894</v>
      </c>
      <c r="S79" s="1004">
        <f t="shared" si="5"/>
        <v>522.91081465698505</v>
      </c>
      <c r="T79" s="1004">
        <f t="shared" si="6"/>
        <v>8932.9516945886353</v>
      </c>
      <c r="U79" s="1004">
        <f t="shared" si="7"/>
        <v>8666.415154115668</v>
      </c>
      <c r="V79" s="1005">
        <f t="shared" si="8"/>
        <v>266.53654047295731</v>
      </c>
      <c r="W79" s="991"/>
      <c r="X79" s="3699"/>
      <c r="Y79" s="2996" t="s">
        <v>1038</v>
      </c>
      <c r="Z79" s="2615">
        <v>27196071.084374137</v>
      </c>
      <c r="AA79" s="2616">
        <v>18263119.389785513</v>
      </c>
      <c r="AB79" s="2616">
        <v>16623155.96217045</v>
      </c>
      <c r="AC79" s="2616">
        <v>1117052.6129580894</v>
      </c>
      <c r="AD79" s="2616">
        <v>522910.81465698511</v>
      </c>
      <c r="AE79" s="2616">
        <v>8932951.6945886351</v>
      </c>
      <c r="AF79" s="2616">
        <v>8666415.1541156676</v>
      </c>
      <c r="AG79" s="2617">
        <v>266536.54047295731</v>
      </c>
      <c r="AH79" s="2607"/>
    </row>
    <row r="80" spans="13:34" ht="18" customHeight="1">
      <c r="M80" s="1006"/>
      <c r="N80" s="1002" t="s">
        <v>1039</v>
      </c>
      <c r="O80" s="1003">
        <f t="shared" si="9"/>
        <v>68494.224618328488</v>
      </c>
      <c r="P80" s="1004">
        <f t="shared" si="2"/>
        <v>48319.547705673926</v>
      </c>
      <c r="Q80" s="1004">
        <f t="shared" si="3"/>
        <v>43082.346858693905</v>
      </c>
      <c r="R80" s="1004">
        <f t="shared" si="4"/>
        <v>1924.0965564563057</v>
      </c>
      <c r="S80" s="1004">
        <f t="shared" si="5"/>
        <v>3313.1042905237437</v>
      </c>
      <c r="T80" s="1004">
        <f t="shared" si="6"/>
        <v>20174.676912654519</v>
      </c>
      <c r="U80" s="1004">
        <f t="shared" si="7"/>
        <v>17266.780941698849</v>
      </c>
      <c r="V80" s="1005">
        <f t="shared" si="8"/>
        <v>2907.8959709556793</v>
      </c>
      <c r="W80" s="991"/>
      <c r="X80" s="3699"/>
      <c r="Y80" s="2996" t="s">
        <v>1039</v>
      </c>
      <c r="Z80" s="2615">
        <v>68494224.618328482</v>
      </c>
      <c r="AA80" s="2616">
        <v>48319547.705673926</v>
      </c>
      <c r="AB80" s="2616">
        <v>43082346.858693905</v>
      </c>
      <c r="AC80" s="2616">
        <v>1924096.5564563058</v>
      </c>
      <c r="AD80" s="2616">
        <v>3313104.2905237437</v>
      </c>
      <c r="AE80" s="2616">
        <v>20174676.912654519</v>
      </c>
      <c r="AF80" s="2616">
        <v>17266780.941698849</v>
      </c>
      <c r="AG80" s="2617">
        <v>2907895.9709556792</v>
      </c>
      <c r="AH80" s="2607"/>
    </row>
    <row r="81" spans="13:34" ht="18" customHeight="1">
      <c r="M81" s="1006"/>
      <c r="N81" s="1002" t="s">
        <v>1040</v>
      </c>
      <c r="O81" s="1003">
        <f t="shared" si="9"/>
        <v>190165.35439689501</v>
      </c>
      <c r="P81" s="1004">
        <f t="shared" si="2"/>
        <v>149229.84139705912</v>
      </c>
      <c r="Q81" s="1004">
        <f t="shared" si="3"/>
        <v>138320.10170025783</v>
      </c>
      <c r="R81" s="1004">
        <f t="shared" si="4"/>
        <v>5366.228060679894</v>
      </c>
      <c r="S81" s="1004">
        <f t="shared" si="5"/>
        <v>5543.5116361213168</v>
      </c>
      <c r="T81" s="1004">
        <f t="shared" si="6"/>
        <v>40935.512999835875</v>
      </c>
      <c r="U81" s="1004">
        <f t="shared" si="7"/>
        <v>35604.844301281817</v>
      </c>
      <c r="V81" s="1005">
        <f t="shared" si="8"/>
        <v>5330.6686985540655</v>
      </c>
      <c r="W81" s="991"/>
      <c r="X81" s="3699"/>
      <c r="Y81" s="2996" t="s">
        <v>1040</v>
      </c>
      <c r="Z81" s="2615">
        <v>190165354.39689502</v>
      </c>
      <c r="AA81" s="2616">
        <v>149229841.39705911</v>
      </c>
      <c r="AB81" s="2616">
        <v>138320101.70025784</v>
      </c>
      <c r="AC81" s="2616">
        <v>5366228.0606798939</v>
      </c>
      <c r="AD81" s="2616">
        <v>5543511.6361213168</v>
      </c>
      <c r="AE81" s="2616">
        <v>40935512.999835879</v>
      </c>
      <c r="AF81" s="2616">
        <v>35604844.301281817</v>
      </c>
      <c r="AG81" s="2617">
        <v>5330668.6985540651</v>
      </c>
      <c r="AH81" s="2607"/>
    </row>
    <row r="82" spans="13:34" ht="18" customHeight="1">
      <c r="M82" s="1006"/>
      <c r="N82" s="1002" t="s">
        <v>1041</v>
      </c>
      <c r="O82" s="1003">
        <f t="shared" si="9"/>
        <v>493591.12983400573</v>
      </c>
      <c r="P82" s="1004">
        <f t="shared" si="2"/>
        <v>404127.94304025592</v>
      </c>
      <c r="Q82" s="1004">
        <f t="shared" si="3"/>
        <v>380779.93231016485</v>
      </c>
      <c r="R82" s="1004">
        <f t="shared" si="4"/>
        <v>13113.731002850849</v>
      </c>
      <c r="S82" s="1004">
        <f t="shared" si="5"/>
        <v>10234.27972724016</v>
      </c>
      <c r="T82" s="1004">
        <f t="shared" si="6"/>
        <v>89463.186793749963</v>
      </c>
      <c r="U82" s="1004">
        <f t="shared" si="7"/>
        <v>71972.692684277034</v>
      </c>
      <c r="V82" s="1005">
        <f t="shared" si="8"/>
        <v>17490.494109472987</v>
      </c>
      <c r="W82" s="991"/>
      <c r="X82" s="3699"/>
      <c r="Y82" s="2996" t="s">
        <v>1041</v>
      </c>
      <c r="Z82" s="2615">
        <v>493591129.83400571</v>
      </c>
      <c r="AA82" s="2616">
        <v>404127943.0402559</v>
      </c>
      <c r="AB82" s="2616">
        <v>380779932.31016487</v>
      </c>
      <c r="AC82" s="2616">
        <v>13113731.002850849</v>
      </c>
      <c r="AD82" s="2616">
        <v>10234279.72724016</v>
      </c>
      <c r="AE82" s="2616">
        <v>89463186.793749958</v>
      </c>
      <c r="AF82" s="2616">
        <v>71972692.684277028</v>
      </c>
      <c r="AG82" s="2617">
        <v>17490494.109472986</v>
      </c>
      <c r="AH82" s="2607"/>
    </row>
    <row r="83" spans="13:34" ht="18" customHeight="1">
      <c r="M83" s="1006"/>
      <c r="N83" s="1002" t="s">
        <v>1042</v>
      </c>
      <c r="O83" s="1003">
        <f t="shared" si="9"/>
        <v>1190466.6876244382</v>
      </c>
      <c r="P83" s="1004">
        <f t="shared" si="2"/>
        <v>994361.84918686934</v>
      </c>
      <c r="Q83" s="1004">
        <f t="shared" si="3"/>
        <v>898912.05865636456</v>
      </c>
      <c r="R83" s="1004">
        <f t="shared" si="4"/>
        <v>24219.656118967359</v>
      </c>
      <c r="S83" s="1004">
        <f t="shared" si="5"/>
        <v>71230.134411537132</v>
      </c>
      <c r="T83" s="1004">
        <f t="shared" si="6"/>
        <v>196104.83843756898</v>
      </c>
      <c r="U83" s="1004">
        <f t="shared" si="7"/>
        <v>131641.82831580914</v>
      </c>
      <c r="V83" s="1005">
        <f t="shared" si="8"/>
        <v>64463.010121759871</v>
      </c>
      <c r="W83" s="991"/>
      <c r="X83" s="3699"/>
      <c r="Y83" s="2996" t="s">
        <v>1042</v>
      </c>
      <c r="Z83" s="2615">
        <v>1190466687.6244383</v>
      </c>
      <c r="AA83" s="2616">
        <v>994361849.18686938</v>
      </c>
      <c r="AB83" s="2616">
        <v>898912058.65636456</v>
      </c>
      <c r="AC83" s="2616">
        <v>24219656.118967358</v>
      </c>
      <c r="AD83" s="2616">
        <v>71230134.411537126</v>
      </c>
      <c r="AE83" s="2616">
        <v>196104838.43756899</v>
      </c>
      <c r="AF83" s="2616">
        <v>131641828.31580915</v>
      </c>
      <c r="AG83" s="2617">
        <v>64463010.121759869</v>
      </c>
      <c r="AH83" s="2607"/>
    </row>
    <row r="84" spans="13:34" ht="18" customHeight="1">
      <c r="M84" s="1006"/>
      <c r="N84" s="1002" t="s">
        <v>1043</v>
      </c>
      <c r="O84" s="1003">
        <f t="shared" si="9"/>
        <v>2398558.7191423974</v>
      </c>
      <c r="P84" s="1004">
        <f t="shared" si="2"/>
        <v>2037504.2433681907</v>
      </c>
      <c r="Q84" s="1004">
        <f t="shared" si="3"/>
        <v>1977096.5283203013</v>
      </c>
      <c r="R84" s="1004">
        <f t="shared" si="4"/>
        <v>37800.973960218296</v>
      </c>
      <c r="S84" s="1004">
        <f t="shared" si="5"/>
        <v>22606.741087671762</v>
      </c>
      <c r="T84" s="1004">
        <f t="shared" si="6"/>
        <v>361054.47577420599</v>
      </c>
      <c r="U84" s="1004">
        <f t="shared" si="7"/>
        <v>222694.25416893591</v>
      </c>
      <c r="V84" s="1005">
        <f t="shared" si="8"/>
        <v>138360.22160527008</v>
      </c>
      <c r="W84" s="991"/>
      <c r="X84" s="3699"/>
      <c r="Y84" s="2996" t="s">
        <v>1043</v>
      </c>
      <c r="Z84" s="2615">
        <v>2398558719.1423974</v>
      </c>
      <c r="AA84" s="2616">
        <v>2037504243.3681908</v>
      </c>
      <c r="AB84" s="2616">
        <v>1977096528.3203013</v>
      </c>
      <c r="AC84" s="2616">
        <v>37800973.960218295</v>
      </c>
      <c r="AD84" s="2616">
        <v>22606741.08767176</v>
      </c>
      <c r="AE84" s="2616">
        <v>361054475.77420598</v>
      </c>
      <c r="AF84" s="2616">
        <v>222694254.16893589</v>
      </c>
      <c r="AG84" s="2617">
        <v>138360221.60527009</v>
      </c>
      <c r="AH84" s="2607"/>
    </row>
    <row r="85" spans="13:34" ht="18" customHeight="1">
      <c r="M85" s="1006"/>
      <c r="N85" s="1002" t="s">
        <v>1044</v>
      </c>
      <c r="O85" s="1003">
        <f t="shared" si="9"/>
        <v>4814288.160574181</v>
      </c>
      <c r="P85" s="1004">
        <f t="shared" si="2"/>
        <v>3887603.0187744722</v>
      </c>
      <c r="Q85" s="1004">
        <f t="shared" si="3"/>
        <v>3489148.8233038601</v>
      </c>
      <c r="R85" s="1004">
        <f t="shared" si="4"/>
        <v>248862.76457742703</v>
      </c>
      <c r="S85" s="1004">
        <f t="shared" si="5"/>
        <v>149591.43089318473</v>
      </c>
      <c r="T85" s="1004">
        <f t="shared" si="6"/>
        <v>926685.14179970929</v>
      </c>
      <c r="U85" s="1004">
        <f t="shared" si="7"/>
        <v>536869.23811001529</v>
      </c>
      <c r="V85" s="1005">
        <f t="shared" si="8"/>
        <v>389815.90368969389</v>
      </c>
      <c r="W85" s="991"/>
      <c r="X85" s="3699"/>
      <c r="Y85" s="2996" t="s">
        <v>1044</v>
      </c>
      <c r="Z85" s="2615">
        <v>4814288160.5741806</v>
      </c>
      <c r="AA85" s="2616">
        <v>3887603018.7744722</v>
      </c>
      <c r="AB85" s="2616">
        <v>3489148823.3038602</v>
      </c>
      <c r="AC85" s="2616">
        <v>248862764.57742703</v>
      </c>
      <c r="AD85" s="2616">
        <v>149591430.89318472</v>
      </c>
      <c r="AE85" s="2616">
        <v>926685141.79970932</v>
      </c>
      <c r="AF85" s="2616">
        <v>536869238.11001533</v>
      </c>
      <c r="AG85" s="2617">
        <v>389815903.68969387</v>
      </c>
      <c r="AH85" s="2607"/>
    </row>
    <row r="86" spans="13:34" ht="18" customHeight="1">
      <c r="M86" s="1006"/>
      <c r="N86" s="1002" t="s">
        <v>1045</v>
      </c>
      <c r="O86" s="1003">
        <f t="shared" si="9"/>
        <v>19402111.443393745</v>
      </c>
      <c r="P86" s="1004">
        <f t="shared" si="2"/>
        <v>13859182.522724008</v>
      </c>
      <c r="Q86" s="1004">
        <f t="shared" si="3"/>
        <v>12802430.987651195</v>
      </c>
      <c r="R86" s="1004">
        <f t="shared" si="4"/>
        <v>736639.07689497049</v>
      </c>
      <c r="S86" s="1004">
        <f t="shared" si="5"/>
        <v>320112.4581778429</v>
      </c>
      <c r="T86" s="1004">
        <f t="shared" si="6"/>
        <v>5542928.9206697373</v>
      </c>
      <c r="U86" s="1004">
        <f t="shared" si="7"/>
        <v>2474911.8903733329</v>
      </c>
      <c r="V86" s="1005">
        <f t="shared" si="8"/>
        <v>3068017.0302964044</v>
      </c>
      <c r="W86" s="991"/>
      <c r="X86" s="3699"/>
      <c r="Y86" s="2996" t="s">
        <v>1045</v>
      </c>
      <c r="Z86" s="2615">
        <v>19402111443.393745</v>
      </c>
      <c r="AA86" s="2616">
        <v>13859182522.724009</v>
      </c>
      <c r="AB86" s="2616">
        <v>12802430987.651196</v>
      </c>
      <c r="AC86" s="2616">
        <v>736639076.89497054</v>
      </c>
      <c r="AD86" s="2616">
        <v>320112458.17784292</v>
      </c>
      <c r="AE86" s="2616">
        <v>5542928920.6697369</v>
      </c>
      <c r="AF86" s="2616">
        <v>2474911890.373333</v>
      </c>
      <c r="AG86" s="2617">
        <v>3068017030.2964044</v>
      </c>
      <c r="AH86" s="2607"/>
    </row>
    <row r="87" spans="13:34" ht="18" customHeight="1">
      <c r="M87" s="1006" t="s">
        <v>307</v>
      </c>
      <c r="N87" s="1002" t="s">
        <v>1036</v>
      </c>
      <c r="O87" s="1003">
        <f t="shared" si="9"/>
        <v>2408.6236372114126</v>
      </c>
      <c r="P87" s="1004">
        <f t="shared" si="2"/>
        <v>774.93644806887596</v>
      </c>
      <c r="Q87" s="1004">
        <f t="shared" si="3"/>
        <v>706.07427419561418</v>
      </c>
      <c r="R87" s="1004">
        <f t="shared" si="4"/>
        <v>16.641697267999042</v>
      </c>
      <c r="S87" s="1004">
        <f t="shared" si="5"/>
        <v>52.220476605262405</v>
      </c>
      <c r="T87" s="1004">
        <f t="shared" si="6"/>
        <v>1633.6871891425365</v>
      </c>
      <c r="U87" s="1004">
        <f t="shared" si="7"/>
        <v>1871.9513477223365</v>
      </c>
      <c r="V87" s="1005">
        <f t="shared" si="8"/>
        <v>-238.26415857980246</v>
      </c>
      <c r="W87" s="991"/>
      <c r="X87" s="3699" t="s">
        <v>307</v>
      </c>
      <c r="Y87" s="2996" t="s">
        <v>1036</v>
      </c>
      <c r="Z87" s="2615">
        <v>2408623.6372114127</v>
      </c>
      <c r="AA87" s="2616">
        <v>774936.44806887594</v>
      </c>
      <c r="AB87" s="2616">
        <v>706074.27419561415</v>
      </c>
      <c r="AC87" s="2616">
        <v>16641.697267999043</v>
      </c>
      <c r="AD87" s="2616">
        <v>52220.476605262404</v>
      </c>
      <c r="AE87" s="2616">
        <v>1633687.1891425364</v>
      </c>
      <c r="AF87" s="2616">
        <v>1871951.3477223366</v>
      </c>
      <c r="AG87" s="2617">
        <v>-238264.15857980246</v>
      </c>
      <c r="AH87" s="2607"/>
    </row>
    <row r="88" spans="13:34" ht="18" customHeight="1">
      <c r="M88" s="1006"/>
      <c r="N88" s="1002" t="s">
        <v>1037</v>
      </c>
      <c r="O88" s="1003">
        <f t="shared" si="9"/>
        <v>6748.2566930742505</v>
      </c>
      <c r="P88" s="1004">
        <f t="shared" si="2"/>
        <v>2716.8159630985165</v>
      </c>
      <c r="Q88" s="1004">
        <f t="shared" si="3"/>
        <v>2457.6968983818488</v>
      </c>
      <c r="R88" s="1004">
        <f t="shared" si="4"/>
        <v>127.407199311518</v>
      </c>
      <c r="S88" s="1004">
        <f t="shared" si="5"/>
        <v>131.71186540515166</v>
      </c>
      <c r="T88" s="1004">
        <f t="shared" si="6"/>
        <v>4031.440729975734</v>
      </c>
      <c r="U88" s="1004">
        <f t="shared" si="7"/>
        <v>3753.1981095529472</v>
      </c>
      <c r="V88" s="1005">
        <f t="shared" si="8"/>
        <v>278.24262042278394</v>
      </c>
      <c r="W88" s="991"/>
      <c r="X88" s="3699"/>
      <c r="Y88" s="2996" t="s">
        <v>1037</v>
      </c>
      <c r="Z88" s="2615">
        <v>6748256.6930742506</v>
      </c>
      <c r="AA88" s="2616">
        <v>2716815.9630985167</v>
      </c>
      <c r="AB88" s="2616">
        <v>2457696.8983818488</v>
      </c>
      <c r="AC88" s="2616">
        <v>127407.19931151799</v>
      </c>
      <c r="AD88" s="2616">
        <v>131711.86540515165</v>
      </c>
      <c r="AE88" s="2616">
        <v>4031440.7299757339</v>
      </c>
      <c r="AF88" s="2616">
        <v>3753198.1095529473</v>
      </c>
      <c r="AG88" s="2617">
        <v>278242.62042278395</v>
      </c>
      <c r="AH88" s="2607"/>
    </row>
    <row r="89" spans="13:34" ht="18" customHeight="1">
      <c r="M89" s="1006"/>
      <c r="N89" s="1002" t="s">
        <v>1038</v>
      </c>
      <c r="O89" s="1003">
        <f t="shared" si="9"/>
        <v>11507.877050192985</v>
      </c>
      <c r="P89" s="1004">
        <f t="shared" si="2"/>
        <v>5353.2350408847306</v>
      </c>
      <c r="Q89" s="1004">
        <f t="shared" si="3"/>
        <v>4729.8154263215501</v>
      </c>
      <c r="R89" s="1004">
        <f t="shared" si="4"/>
        <v>247.75663171534524</v>
      </c>
      <c r="S89" s="1004">
        <f t="shared" si="5"/>
        <v>375.66298284783488</v>
      </c>
      <c r="T89" s="1004">
        <f t="shared" si="6"/>
        <v>6154.6420093082552</v>
      </c>
      <c r="U89" s="1004">
        <f t="shared" si="7"/>
        <v>5771.9069628157231</v>
      </c>
      <c r="V89" s="1005">
        <f t="shared" si="8"/>
        <v>382.73504649253022</v>
      </c>
      <c r="W89" s="991"/>
      <c r="X89" s="3699"/>
      <c r="Y89" s="2996" t="s">
        <v>1038</v>
      </c>
      <c r="Z89" s="2615">
        <v>11507877.050192986</v>
      </c>
      <c r="AA89" s="2616">
        <v>5353235.0408847304</v>
      </c>
      <c r="AB89" s="2616">
        <v>4729815.4263215503</v>
      </c>
      <c r="AC89" s="2616">
        <v>247756.63171534523</v>
      </c>
      <c r="AD89" s="2616">
        <v>375662.98284783488</v>
      </c>
      <c r="AE89" s="2616">
        <v>6154642.0093082553</v>
      </c>
      <c r="AF89" s="2616">
        <v>5771906.9628157234</v>
      </c>
      <c r="AG89" s="2617">
        <v>382735.04649253021</v>
      </c>
      <c r="AH89" s="2607"/>
    </row>
    <row r="90" spans="13:34" ht="18" customHeight="1">
      <c r="M90" s="1006"/>
      <c r="N90" s="1002" t="s">
        <v>1039</v>
      </c>
      <c r="O90" s="1003">
        <f t="shared" si="9"/>
        <v>26277.73435105546</v>
      </c>
      <c r="P90" s="1004">
        <f t="shared" si="2"/>
        <v>15550.104456942337</v>
      </c>
      <c r="Q90" s="1004">
        <f t="shared" si="3"/>
        <v>13668.339280444898</v>
      </c>
      <c r="R90" s="1004">
        <f t="shared" si="4"/>
        <v>1100.4787231579803</v>
      </c>
      <c r="S90" s="1004">
        <f t="shared" si="5"/>
        <v>781.2864533394627</v>
      </c>
      <c r="T90" s="1004">
        <f t="shared" si="6"/>
        <v>10727.629894113124</v>
      </c>
      <c r="U90" s="1004">
        <f t="shared" si="7"/>
        <v>10370.774232429581</v>
      </c>
      <c r="V90" s="1005">
        <f t="shared" si="8"/>
        <v>356.85566168354586</v>
      </c>
      <c r="W90" s="991"/>
      <c r="X90" s="3699"/>
      <c r="Y90" s="2996" t="s">
        <v>1039</v>
      </c>
      <c r="Z90" s="2615">
        <v>26277734.351055462</v>
      </c>
      <c r="AA90" s="2616">
        <v>15550104.456942337</v>
      </c>
      <c r="AB90" s="2616">
        <v>13668339.280444898</v>
      </c>
      <c r="AC90" s="2616">
        <v>1100478.7231579802</v>
      </c>
      <c r="AD90" s="2616">
        <v>781286.45333946275</v>
      </c>
      <c r="AE90" s="2616">
        <v>10727629.894113125</v>
      </c>
      <c r="AF90" s="2616">
        <v>10370774.232429581</v>
      </c>
      <c r="AG90" s="2617">
        <v>356855.66168354586</v>
      </c>
      <c r="AH90" s="2607"/>
    </row>
    <row r="91" spans="13:34" ht="18" customHeight="1">
      <c r="M91" s="1006"/>
      <c r="N91" s="1002" t="s">
        <v>1040</v>
      </c>
      <c r="O91" s="1003">
        <f t="shared" si="9"/>
        <v>61877.178526791169</v>
      </c>
      <c r="P91" s="1004">
        <f t="shared" si="2"/>
        <v>41709.766593817643</v>
      </c>
      <c r="Q91" s="1004">
        <f t="shared" si="3"/>
        <v>38120.966026424314</v>
      </c>
      <c r="R91" s="1004">
        <f t="shared" si="4"/>
        <v>2302.1164706416357</v>
      </c>
      <c r="S91" s="1004">
        <f t="shared" si="5"/>
        <v>1286.6840967517091</v>
      </c>
      <c r="T91" s="1004">
        <f t="shared" si="6"/>
        <v>20167.411932973526</v>
      </c>
      <c r="U91" s="1004">
        <f t="shared" si="7"/>
        <v>18343.608463116081</v>
      </c>
      <c r="V91" s="1005">
        <f t="shared" si="8"/>
        <v>1823.8034698574434</v>
      </c>
      <c r="W91" s="991"/>
      <c r="X91" s="3699"/>
      <c r="Y91" s="2996" t="s">
        <v>1040</v>
      </c>
      <c r="Z91" s="2615">
        <v>61877178.52679117</v>
      </c>
      <c r="AA91" s="2616">
        <v>41709766.593817644</v>
      </c>
      <c r="AB91" s="2616">
        <v>38120966.026424311</v>
      </c>
      <c r="AC91" s="2616">
        <v>2302116.4706416358</v>
      </c>
      <c r="AD91" s="2616">
        <v>1286684.0967517092</v>
      </c>
      <c r="AE91" s="2616">
        <v>20167411.932973526</v>
      </c>
      <c r="AF91" s="2616">
        <v>18343608.46311608</v>
      </c>
      <c r="AG91" s="2617">
        <v>1823803.4698574434</v>
      </c>
      <c r="AH91" s="2607"/>
    </row>
    <row r="92" spans="13:34" ht="18" customHeight="1">
      <c r="M92" s="1006"/>
      <c r="N92" s="1002" t="s">
        <v>1041</v>
      </c>
      <c r="O92" s="1003">
        <f t="shared" si="9"/>
        <v>156613.47077863544</v>
      </c>
      <c r="P92" s="1004">
        <f t="shared" si="2"/>
        <v>114825.33945627896</v>
      </c>
      <c r="Q92" s="1004">
        <f t="shared" si="3"/>
        <v>101745.46217555706</v>
      </c>
      <c r="R92" s="1004">
        <f t="shared" si="4"/>
        <v>7181.787226607833</v>
      </c>
      <c r="S92" s="1004">
        <f t="shared" si="5"/>
        <v>5898.0900541140627</v>
      </c>
      <c r="T92" s="1004">
        <f t="shared" si="6"/>
        <v>41788.131322356458</v>
      </c>
      <c r="U92" s="1004">
        <f t="shared" si="7"/>
        <v>38664.741464288221</v>
      </c>
      <c r="V92" s="1005">
        <f t="shared" si="8"/>
        <v>3123.3898580682931</v>
      </c>
      <c r="W92" s="991"/>
      <c r="X92" s="3699"/>
      <c r="Y92" s="2996" t="s">
        <v>1041</v>
      </c>
      <c r="Z92" s="2615">
        <v>156613470.77863544</v>
      </c>
      <c r="AA92" s="2616">
        <v>114825339.45627896</v>
      </c>
      <c r="AB92" s="2616">
        <v>101745462.17555706</v>
      </c>
      <c r="AC92" s="2616">
        <v>7181787.2266078331</v>
      </c>
      <c r="AD92" s="2616">
        <v>5898090.0541140623</v>
      </c>
      <c r="AE92" s="2616">
        <v>41788131.322356455</v>
      </c>
      <c r="AF92" s="2616">
        <v>38664741.46428822</v>
      </c>
      <c r="AG92" s="2617">
        <v>3123389.858068293</v>
      </c>
      <c r="AH92" s="2607"/>
    </row>
    <row r="93" spans="13:34" ht="18" customHeight="1">
      <c r="M93" s="1006"/>
      <c r="N93" s="1002" t="s">
        <v>1042</v>
      </c>
      <c r="O93" s="1003">
        <f t="shared" si="9"/>
        <v>359230.97746232123</v>
      </c>
      <c r="P93" s="1004">
        <f t="shared" ref="P93:P96" si="21">AA93/1000</f>
        <v>285825.22412695654</v>
      </c>
      <c r="Q93" s="1004">
        <f t="shared" ref="Q93:Q96" si="22">AB93/1000</f>
        <v>264583.53873145836</v>
      </c>
      <c r="R93" s="1004">
        <f t="shared" ref="R93:R96" si="23">AC93/1000</f>
        <v>7890.349306176191</v>
      </c>
      <c r="S93" s="1004">
        <f t="shared" ref="S93:S96" si="24">AD93/1000</f>
        <v>13351.336089321878</v>
      </c>
      <c r="T93" s="1004">
        <f t="shared" ref="T93:T96" si="25">AE93/1000</f>
        <v>73405.75333536492</v>
      </c>
      <c r="U93" s="1004">
        <f t="shared" ref="U93:U96" si="26">AF93/1000</f>
        <v>59115.350808527182</v>
      </c>
      <c r="V93" s="1005">
        <f t="shared" ref="V93:V96" si="27">AG93/1000</f>
        <v>14290.402526837774</v>
      </c>
      <c r="W93" s="991"/>
      <c r="X93" s="3699"/>
      <c r="Y93" s="2996" t="s">
        <v>1042</v>
      </c>
      <c r="Z93" s="2615">
        <v>359230977.46232122</v>
      </c>
      <c r="AA93" s="2616">
        <v>285825224.12695652</v>
      </c>
      <c r="AB93" s="2616">
        <v>264583538.73145837</v>
      </c>
      <c r="AC93" s="2616">
        <v>7890349.3061761912</v>
      </c>
      <c r="AD93" s="2616">
        <v>13351336.089321878</v>
      </c>
      <c r="AE93" s="2616">
        <v>73405753.335364923</v>
      </c>
      <c r="AF93" s="2616">
        <v>59115350.808527179</v>
      </c>
      <c r="AG93" s="2617">
        <v>14290402.526837774</v>
      </c>
      <c r="AH93" s="2607"/>
    </row>
    <row r="94" spans="13:34" ht="18" customHeight="1">
      <c r="M94" s="1006"/>
      <c r="N94" s="1002" t="s">
        <v>1043</v>
      </c>
      <c r="O94" s="1003">
        <f t="shared" ref="O94:O96" si="28">Z94/1000</f>
        <v>655659.3600192942</v>
      </c>
      <c r="P94" s="1004">
        <f t="shared" si="21"/>
        <v>517033.69072201132</v>
      </c>
      <c r="Q94" s="1004">
        <f t="shared" si="22"/>
        <v>487583.35253097321</v>
      </c>
      <c r="R94" s="1004">
        <f t="shared" si="23"/>
        <v>14476.258606603469</v>
      </c>
      <c r="S94" s="1004">
        <f t="shared" si="24"/>
        <v>14974.079584434767</v>
      </c>
      <c r="T94" s="1004">
        <f t="shared" si="25"/>
        <v>138625.66929728337</v>
      </c>
      <c r="U94" s="1004">
        <f t="shared" si="26"/>
        <v>105223.15982938188</v>
      </c>
      <c r="V94" s="1005">
        <f t="shared" si="27"/>
        <v>33402.509467901502</v>
      </c>
      <c r="W94" s="991"/>
      <c r="X94" s="3699"/>
      <c r="Y94" s="2996" t="s">
        <v>1043</v>
      </c>
      <c r="Z94" s="2615">
        <v>655659360.01929414</v>
      </c>
      <c r="AA94" s="2616">
        <v>517033690.72201133</v>
      </c>
      <c r="AB94" s="2616">
        <v>487583352.5309732</v>
      </c>
      <c r="AC94" s="2616">
        <v>14476258.60660347</v>
      </c>
      <c r="AD94" s="2616">
        <v>14974079.584434766</v>
      </c>
      <c r="AE94" s="2616">
        <v>138625669.29728338</v>
      </c>
      <c r="AF94" s="2616">
        <v>105223159.82938188</v>
      </c>
      <c r="AG94" s="2617">
        <v>33402509.467901502</v>
      </c>
      <c r="AH94" s="2607"/>
    </row>
    <row r="95" spans="13:34" ht="18" customHeight="1">
      <c r="M95" s="1006"/>
      <c r="N95" s="1002" t="s">
        <v>1044</v>
      </c>
      <c r="O95" s="1003">
        <f t="shared" si="28"/>
        <v>1624707.0176232092</v>
      </c>
      <c r="P95" s="1004">
        <f t="shared" si="21"/>
        <v>1357030.1226742794</v>
      </c>
      <c r="Q95" s="1004">
        <f t="shared" si="22"/>
        <v>1266054.0661225768</v>
      </c>
      <c r="R95" s="1004">
        <f t="shared" si="23"/>
        <v>36933.630013400798</v>
      </c>
      <c r="S95" s="1004">
        <f t="shared" si="24"/>
        <v>54042.426538301726</v>
      </c>
      <c r="T95" s="1004">
        <f t="shared" si="25"/>
        <v>267676.89494892966</v>
      </c>
      <c r="U95" s="1004">
        <f t="shared" si="26"/>
        <v>219504.74959287641</v>
      </c>
      <c r="V95" s="1005">
        <f t="shared" si="27"/>
        <v>48172.145356053312</v>
      </c>
      <c r="W95" s="991"/>
      <c r="X95" s="3699"/>
      <c r="Y95" s="2996" t="s">
        <v>1044</v>
      </c>
      <c r="Z95" s="2615">
        <v>1624707017.6232092</v>
      </c>
      <c r="AA95" s="2616">
        <v>1357030122.6742795</v>
      </c>
      <c r="AB95" s="2616">
        <v>1266054066.1225767</v>
      </c>
      <c r="AC95" s="2616">
        <v>36933630.013400801</v>
      </c>
      <c r="AD95" s="2616">
        <v>54042426.538301729</v>
      </c>
      <c r="AE95" s="2616">
        <v>267676894.94892964</v>
      </c>
      <c r="AF95" s="2616">
        <v>219504749.5928764</v>
      </c>
      <c r="AG95" s="2617">
        <v>48172145.356053315</v>
      </c>
      <c r="AH95" s="2607"/>
    </row>
    <row r="96" spans="13:34" ht="18" customHeight="1" thickBot="1">
      <c r="M96" s="1007"/>
      <c r="N96" s="1008" t="s">
        <v>1045</v>
      </c>
      <c r="O96" s="1009">
        <f t="shared" si="28"/>
        <v>8195558.8039859515</v>
      </c>
      <c r="P96" s="1010">
        <f t="shared" si="21"/>
        <v>6561006.2039783867</v>
      </c>
      <c r="Q96" s="1010">
        <f t="shared" si="22"/>
        <v>6027500.6656196471</v>
      </c>
      <c r="R96" s="1010">
        <f t="shared" si="23"/>
        <v>319007.39178054489</v>
      </c>
      <c r="S96" s="1010">
        <f t="shared" si="24"/>
        <v>214498.14657819478</v>
      </c>
      <c r="T96" s="1010">
        <f t="shared" si="25"/>
        <v>1634552.6000075657</v>
      </c>
      <c r="U96" s="1010">
        <f t="shared" si="26"/>
        <v>823746.63826944027</v>
      </c>
      <c r="V96" s="1011">
        <f t="shared" si="27"/>
        <v>810805.96173812565</v>
      </c>
      <c r="W96" s="991"/>
      <c r="X96" s="3700"/>
      <c r="Y96" s="2618" t="s">
        <v>1045</v>
      </c>
      <c r="Z96" s="2619">
        <v>8195558803.9859514</v>
      </c>
      <c r="AA96" s="2620">
        <v>6561006203.9783869</v>
      </c>
      <c r="AB96" s="2620">
        <v>6027500665.619647</v>
      </c>
      <c r="AC96" s="2620">
        <v>319007391.78054488</v>
      </c>
      <c r="AD96" s="2620">
        <v>214498146.57819477</v>
      </c>
      <c r="AE96" s="2620">
        <v>1634552600.0075657</v>
      </c>
      <c r="AF96" s="2620">
        <v>823746638.26944029</v>
      </c>
      <c r="AG96" s="2621">
        <v>810805961.73812568</v>
      </c>
      <c r="AH96" s="2607"/>
    </row>
    <row r="97" ht="16.5" thickTop="1"/>
  </sheetData>
  <mergeCells count="78">
    <mergeCell ref="X61:X66"/>
    <mergeCell ref="X67:X76"/>
    <mergeCell ref="X77:X86"/>
    <mergeCell ref="X87:X96"/>
    <mergeCell ref="X52:Y52"/>
    <mergeCell ref="X53:Y53"/>
    <mergeCell ref="X54:Y54"/>
    <mergeCell ref="X55:X56"/>
    <mergeCell ref="X57:X60"/>
    <mergeCell ref="X27:Y28"/>
    <mergeCell ref="X29:X30"/>
    <mergeCell ref="X31:Y31"/>
    <mergeCell ref="X32:Y32"/>
    <mergeCell ref="X33:Y33"/>
    <mergeCell ref="X34:Y34"/>
    <mergeCell ref="X35:Y35"/>
    <mergeCell ref="X36:Y36"/>
    <mergeCell ref="X37:Y37"/>
    <mergeCell ref="X38:Y38"/>
    <mergeCell ref="X39:Y39"/>
    <mergeCell ref="X40:Y40"/>
    <mergeCell ref="X41:Y41"/>
    <mergeCell ref="X42:Y42"/>
    <mergeCell ref="A58:B58"/>
    <mergeCell ref="A13:C13"/>
    <mergeCell ref="A10:C10"/>
    <mergeCell ref="A15:C15"/>
    <mergeCell ref="A16:C16"/>
    <mergeCell ref="A19:C19"/>
    <mergeCell ref="A18:C18"/>
    <mergeCell ref="A52:B52"/>
    <mergeCell ref="A54:B54"/>
    <mergeCell ref="B56:C56"/>
    <mergeCell ref="B57:C57"/>
    <mergeCell ref="A20:C20"/>
    <mergeCell ref="A25:D25"/>
    <mergeCell ref="A24:D24"/>
    <mergeCell ref="A26:D26"/>
    <mergeCell ref="A27:D27"/>
    <mergeCell ref="A8:C8"/>
    <mergeCell ref="A7:C7"/>
    <mergeCell ref="A53:C53"/>
    <mergeCell ref="A28:C28"/>
    <mergeCell ref="A38:B38"/>
    <mergeCell ref="A31:C31"/>
    <mergeCell ref="A37:C37"/>
    <mergeCell ref="A14:C14"/>
    <mergeCell ref="A17:C17"/>
    <mergeCell ref="A21:D21"/>
    <mergeCell ref="A22:D22"/>
    <mergeCell ref="A23:D23"/>
    <mergeCell ref="J3:L3"/>
    <mergeCell ref="F4:F5"/>
    <mergeCell ref="A11:C11"/>
    <mergeCell ref="A12:C12"/>
    <mergeCell ref="L4:L5"/>
    <mergeCell ref="F3:G3"/>
    <mergeCell ref="H3:I3"/>
    <mergeCell ref="H4:H5"/>
    <mergeCell ref="I4:I5"/>
    <mergeCell ref="G4:G5"/>
    <mergeCell ref="J4:J5"/>
    <mergeCell ref="K4:K5"/>
    <mergeCell ref="E3:E5"/>
    <mergeCell ref="A9:C9"/>
    <mergeCell ref="A3:C5"/>
    <mergeCell ref="A6:C6"/>
    <mergeCell ref="M27:N28"/>
    <mergeCell ref="M29:M30"/>
    <mergeCell ref="X43:Y43"/>
    <mergeCell ref="X44:Y44"/>
    <mergeCell ref="X45:Y45"/>
    <mergeCell ref="X46:Y46"/>
    <mergeCell ref="X47:Y47"/>
    <mergeCell ref="X48:Y48"/>
    <mergeCell ref="X49:Y49"/>
    <mergeCell ref="X50:Y50"/>
    <mergeCell ref="X51:Y51"/>
  </mergeCells>
  <phoneticPr fontId="4"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1" manualBreakCount="1">
    <brk id="7"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K77"/>
  <sheetViews>
    <sheetView view="pageBreakPreview" zoomScaleNormal="50" zoomScaleSheetLayoutView="100" workbookViewId="0">
      <selection activeCell="U46" sqref="U46"/>
    </sheetView>
  </sheetViews>
  <sheetFormatPr defaultColWidth="9.140625" defaultRowHeight="15.75"/>
  <cols>
    <col min="1" max="1" width="2.28515625" style="452" customWidth="1"/>
    <col min="2" max="2" width="28.7109375" style="452" customWidth="1"/>
    <col min="3" max="3" width="2.28515625" style="452" customWidth="1"/>
    <col min="4" max="4" width="1.7109375" style="453" customWidth="1"/>
    <col min="5" max="7" width="20.85546875" style="173" customWidth="1"/>
    <col min="8" max="12" width="19.5703125" style="173" customWidth="1"/>
    <col min="13" max="13" width="9.140625" style="173"/>
    <col min="14" max="14" width="14.140625" style="173" bestFit="1" customWidth="1"/>
    <col min="15" max="16384" width="9.140625" style="173"/>
  </cols>
  <sheetData>
    <row r="1" spans="1:12" s="849" customFormat="1" ht="28.5" customHeight="1">
      <c r="A1" s="3338" t="s">
        <v>1554</v>
      </c>
      <c r="B1" s="3338"/>
      <c r="C1" s="3338"/>
      <c r="D1" s="3338"/>
      <c r="E1" s="3338"/>
      <c r="F1" s="3338"/>
      <c r="G1" s="3338"/>
      <c r="H1" s="3339" t="s">
        <v>454</v>
      </c>
      <c r="I1" s="3339"/>
      <c r="J1" s="3339"/>
      <c r="K1" s="3339"/>
      <c r="L1" s="3339"/>
    </row>
    <row r="2" spans="1:12" ht="15" customHeight="1" thickBot="1">
      <c r="A2" s="173"/>
      <c r="B2" s="831"/>
      <c r="C2" s="831"/>
      <c r="D2" s="832"/>
      <c r="F2" s="850"/>
      <c r="G2" s="850"/>
      <c r="H2" s="850"/>
      <c r="I2" s="850"/>
      <c r="J2" s="850"/>
      <c r="K2" s="850"/>
      <c r="L2" s="978" t="s">
        <v>246</v>
      </c>
    </row>
    <row r="3" spans="1:12" s="979" customFormat="1" ht="20.100000000000001" customHeight="1">
      <c r="A3" s="3495" t="s">
        <v>1</v>
      </c>
      <c r="B3" s="3495"/>
      <c r="C3" s="3495"/>
      <c r="D3" s="833"/>
      <c r="E3" s="3724" t="s">
        <v>449</v>
      </c>
      <c r="F3" s="3719" t="s">
        <v>497</v>
      </c>
      <c r="G3" s="3719"/>
      <c r="H3" s="3720" t="s">
        <v>496</v>
      </c>
      <c r="I3" s="3721"/>
      <c r="J3" s="3349" t="s">
        <v>450</v>
      </c>
      <c r="K3" s="3713"/>
      <c r="L3" s="3713"/>
    </row>
    <row r="4" spans="1:12" s="979" customFormat="1" ht="20.100000000000001" customHeight="1">
      <c r="A4" s="3496"/>
      <c r="B4" s="3496"/>
      <c r="C4" s="3496"/>
      <c r="D4" s="836"/>
      <c r="E4" s="3725"/>
      <c r="F4" s="3714" t="s">
        <v>47</v>
      </c>
      <c r="G4" s="3714" t="s">
        <v>133</v>
      </c>
      <c r="H4" s="3722" t="s">
        <v>134</v>
      </c>
      <c r="I4" s="3714" t="s">
        <v>135</v>
      </c>
      <c r="J4" s="3344" t="s">
        <v>47</v>
      </c>
      <c r="K4" s="3714" t="s">
        <v>452</v>
      </c>
      <c r="L4" s="3717" t="s">
        <v>451</v>
      </c>
    </row>
    <row r="5" spans="1:12" s="980" customFormat="1" ht="39.950000000000003" customHeight="1">
      <c r="A5" s="3497"/>
      <c r="B5" s="3497"/>
      <c r="C5" s="3497"/>
      <c r="D5" s="837"/>
      <c r="E5" s="3715"/>
      <c r="F5" s="3715"/>
      <c r="G5" s="3715"/>
      <c r="H5" s="3723"/>
      <c r="I5" s="3715"/>
      <c r="J5" s="3075"/>
      <c r="K5" s="3715"/>
      <c r="L5" s="3718"/>
    </row>
    <row r="6" spans="1:12" s="725" customFormat="1" ht="13.5" hidden="1" customHeight="1">
      <c r="A6" s="3333" t="s">
        <v>2540</v>
      </c>
      <c r="B6" s="3333"/>
      <c r="C6" s="3333"/>
      <c r="D6" s="723"/>
      <c r="E6" s="858">
        <v>884014361</v>
      </c>
      <c r="F6" s="859">
        <v>816615772</v>
      </c>
      <c r="G6" s="859">
        <v>597130155</v>
      </c>
      <c r="H6" s="859">
        <v>37601085</v>
      </c>
      <c r="I6" s="859">
        <v>19002633</v>
      </c>
      <c r="J6" s="859">
        <v>217723483</v>
      </c>
      <c r="K6" s="859">
        <v>322802954</v>
      </c>
      <c r="L6" s="859">
        <v>38654505</v>
      </c>
    </row>
    <row r="7" spans="1:12" s="725" customFormat="1" ht="13.5" hidden="1" customHeight="1">
      <c r="A7" s="3094" t="s">
        <v>2300</v>
      </c>
      <c r="B7" s="3094"/>
      <c r="C7" s="3094"/>
      <c r="D7" s="723"/>
      <c r="E7" s="724">
        <v>1212122873.0867617</v>
      </c>
      <c r="F7" s="492">
        <v>1151826185.799772</v>
      </c>
      <c r="G7" s="492">
        <v>860664202.23223579</v>
      </c>
      <c r="H7" s="492">
        <v>61627792.47016219</v>
      </c>
      <c r="I7" s="492">
        <v>25981233.91723733</v>
      </c>
      <c r="J7" s="492">
        <v>414187546.63982821</v>
      </c>
      <c r="K7" s="492">
        <v>358867629.20500857</v>
      </c>
      <c r="L7" s="492">
        <v>65227930.940402821</v>
      </c>
    </row>
    <row r="8" spans="1:12" s="725" customFormat="1" ht="13.5" hidden="1" customHeight="1">
      <c r="A8" s="3094" t="s">
        <v>2660</v>
      </c>
      <c r="B8" s="3094"/>
      <c r="C8" s="3094"/>
      <c r="D8" s="723"/>
      <c r="E8" s="724">
        <v>948584982</v>
      </c>
      <c r="F8" s="492">
        <v>937957568</v>
      </c>
      <c r="G8" s="492">
        <v>649592760</v>
      </c>
      <c r="H8" s="492">
        <v>33961983</v>
      </c>
      <c r="I8" s="492">
        <v>12274553</v>
      </c>
      <c r="J8" s="492">
        <v>331576729</v>
      </c>
      <c r="K8" s="492">
        <v>271779495</v>
      </c>
      <c r="L8" s="492">
        <v>82824847</v>
      </c>
    </row>
    <row r="9" spans="1:12" s="725" customFormat="1" ht="13.5" hidden="1" customHeight="1">
      <c r="A9" s="3094" t="s">
        <v>2322</v>
      </c>
      <c r="B9" s="3094"/>
      <c r="C9" s="3094"/>
      <c r="D9" s="723"/>
      <c r="E9" s="981">
        <v>887937777.42154884</v>
      </c>
      <c r="F9" s="599">
        <v>868414421.03194356</v>
      </c>
      <c r="G9" s="599">
        <v>647532310.41547668</v>
      </c>
      <c r="H9" s="599">
        <v>52581956.153102256</v>
      </c>
      <c r="I9" s="599">
        <v>10688689.552511062</v>
      </c>
      <c r="J9" s="599">
        <v>276449626.26490414</v>
      </c>
      <c r="K9" s="599">
        <v>307812038.4449591</v>
      </c>
      <c r="L9" s="599">
        <v>54210746.42529235</v>
      </c>
    </row>
    <row r="10" spans="1:12" s="725" customFormat="1" ht="13.5" hidden="1" customHeight="1">
      <c r="A10" s="3094" t="s">
        <v>2303</v>
      </c>
      <c r="B10" s="3094"/>
      <c r="C10" s="3094"/>
      <c r="D10" s="723"/>
      <c r="E10" s="981">
        <v>1094008385.2415526</v>
      </c>
      <c r="F10" s="599">
        <v>1050978800.6989181</v>
      </c>
      <c r="G10" s="599">
        <v>817188245.88725257</v>
      </c>
      <c r="H10" s="599">
        <v>141809653.47389013</v>
      </c>
      <c r="I10" s="599">
        <v>20316280.878726214</v>
      </c>
      <c r="J10" s="599">
        <v>296025460.82286692</v>
      </c>
      <c r="K10" s="599">
        <v>359036850.71176863</v>
      </c>
      <c r="L10" s="599">
        <v>56668654.987001732</v>
      </c>
    </row>
    <row r="11" spans="1:12" s="725" customFormat="1" ht="13.7" hidden="1" customHeight="1">
      <c r="A11" s="3094" t="s">
        <v>2304</v>
      </c>
      <c r="B11" s="3094"/>
      <c r="C11" s="3094"/>
      <c r="D11" s="723"/>
      <c r="E11" s="981">
        <v>1104507474.4175601</v>
      </c>
      <c r="F11" s="583">
        <v>1067995063.900094</v>
      </c>
      <c r="G11" s="583">
        <v>844266328.09188735</v>
      </c>
      <c r="H11" s="583">
        <v>83545723.626557037</v>
      </c>
      <c r="I11" s="583">
        <v>16213505.051686004</v>
      </c>
      <c r="J11" s="583">
        <v>331835129.9245007</v>
      </c>
      <c r="K11" s="583">
        <v>412671969.48914409</v>
      </c>
      <c r="L11" s="583">
        <v>51170554.744952828</v>
      </c>
    </row>
    <row r="12" spans="1:12" s="725" customFormat="1" ht="24.75" hidden="1" customHeight="1">
      <c r="A12" s="3094" t="s">
        <v>2305</v>
      </c>
      <c r="B12" s="3094"/>
      <c r="C12" s="3094"/>
      <c r="D12" s="723"/>
      <c r="E12" s="981">
        <v>1110604457.444062</v>
      </c>
      <c r="F12" s="583">
        <v>1067774924.8796263</v>
      </c>
      <c r="G12" s="583">
        <v>840124875.26148772</v>
      </c>
      <c r="H12" s="583">
        <v>59000259.028558321</v>
      </c>
      <c r="I12" s="583">
        <v>22343556.438847698</v>
      </c>
      <c r="J12" s="583">
        <v>368720316.52669519</v>
      </c>
      <c r="K12" s="583">
        <v>390060743.2673859</v>
      </c>
      <c r="L12" s="583">
        <v>59212231.787924983</v>
      </c>
    </row>
    <row r="13" spans="1:12" s="725" customFormat="1" ht="13.7" hidden="1" customHeight="1">
      <c r="A13" s="3590" t="s">
        <v>2418</v>
      </c>
      <c r="B13" s="3590"/>
      <c r="C13" s="3590"/>
      <c r="D13" s="162"/>
      <c r="E13" s="493" t="s">
        <v>4</v>
      </c>
      <c r="F13" s="493" t="s">
        <v>4</v>
      </c>
      <c r="G13" s="493" t="s">
        <v>4</v>
      </c>
      <c r="H13" s="493" t="s">
        <v>4</v>
      </c>
      <c r="I13" s="493" t="s">
        <v>4</v>
      </c>
      <c r="J13" s="493" t="s">
        <v>4</v>
      </c>
      <c r="K13" s="493" t="s">
        <v>4</v>
      </c>
      <c r="L13" s="493" t="s">
        <v>4</v>
      </c>
    </row>
    <row r="14" spans="1:12" s="725" customFormat="1" ht="13.7" hidden="1" customHeight="1">
      <c r="A14" s="3716" t="s">
        <v>2661</v>
      </c>
      <c r="B14" s="3716"/>
      <c r="C14" s="3716"/>
      <c r="D14" s="162"/>
      <c r="E14" s="154">
        <v>134598936.41352648</v>
      </c>
      <c r="F14" s="154">
        <v>112046491.58161767</v>
      </c>
      <c r="G14" s="154">
        <v>103143496.21509439</v>
      </c>
      <c r="H14" s="583">
        <v>5649288.7835852951</v>
      </c>
      <c r="I14" s="583">
        <v>3253706.5829379209</v>
      </c>
      <c r="J14" s="583">
        <v>22552444.831909012</v>
      </c>
      <c r="K14" s="583">
        <v>22456195.072108287</v>
      </c>
      <c r="L14" s="583">
        <v>96249.759800656073</v>
      </c>
    </row>
    <row r="15" spans="1:12" s="725" customFormat="1" ht="15.75" hidden="1" customHeight="1">
      <c r="A15" s="3716" t="s">
        <v>2420</v>
      </c>
      <c r="B15" s="3716"/>
      <c r="C15" s="3716"/>
      <c r="D15" s="162"/>
      <c r="E15" s="488">
        <v>115871991.23645146</v>
      </c>
      <c r="F15" s="488">
        <v>95210606.434280694</v>
      </c>
      <c r="G15" s="488">
        <v>86015548.003525987</v>
      </c>
      <c r="H15" s="599">
        <v>6516783.368643512</v>
      </c>
      <c r="I15" s="599">
        <v>2678275.0621112026</v>
      </c>
      <c r="J15" s="599">
        <v>20661384.80217078</v>
      </c>
      <c r="K15" s="599">
        <v>21797162.505395111</v>
      </c>
      <c r="L15" s="599">
        <v>-1135777.7032243209</v>
      </c>
    </row>
    <row r="16" spans="1:12" s="147" customFormat="1" ht="15.75" hidden="1" customHeight="1">
      <c r="A16" s="3716" t="s">
        <v>2368</v>
      </c>
      <c r="B16" s="3716"/>
      <c r="C16" s="3716"/>
      <c r="D16" s="149"/>
      <c r="E16" s="488">
        <v>117037441.93935125</v>
      </c>
      <c r="F16" s="488">
        <v>96101499.943777695</v>
      </c>
      <c r="G16" s="488">
        <v>90655953.207687452</v>
      </c>
      <c r="H16" s="488">
        <v>2404292.6571702561</v>
      </c>
      <c r="I16" s="488">
        <v>3041254.0789198852</v>
      </c>
      <c r="J16" s="488">
        <v>20935941.995573465</v>
      </c>
      <c r="K16" s="488">
        <v>21122603.460555427</v>
      </c>
      <c r="L16" s="488">
        <v>-186661.4649820257</v>
      </c>
    </row>
    <row r="17" spans="1:15" s="725" customFormat="1" ht="15.75" hidden="1" customHeight="1">
      <c r="A17" s="3716" t="s">
        <v>2369</v>
      </c>
      <c r="B17" s="3716"/>
      <c r="C17" s="3716"/>
      <c r="D17" s="149"/>
      <c r="E17" s="498">
        <v>130139560.14273787</v>
      </c>
      <c r="F17" s="498">
        <v>107044277.06257814</v>
      </c>
      <c r="G17" s="498">
        <v>100915050.77688251</v>
      </c>
      <c r="H17" s="498">
        <v>2449870.5589152686</v>
      </c>
      <c r="I17" s="498">
        <v>3679355.7267803587</v>
      </c>
      <c r="J17" s="498">
        <v>23095283.080159731</v>
      </c>
      <c r="K17" s="498">
        <v>22350964.708077282</v>
      </c>
      <c r="L17" s="498">
        <v>744318.37208262493</v>
      </c>
    </row>
    <row r="18" spans="1:15" s="147" customFormat="1" ht="13.5" hidden="1" customHeight="1">
      <c r="A18" s="3716" t="s">
        <v>2371</v>
      </c>
      <c r="B18" s="3716"/>
      <c r="C18" s="3716"/>
      <c r="D18" s="149"/>
      <c r="E18" s="639" t="s">
        <v>428</v>
      </c>
      <c r="F18" s="639" t="s">
        <v>428</v>
      </c>
      <c r="G18" s="639" t="s">
        <v>428</v>
      </c>
      <c r="H18" s="639" t="s">
        <v>428</v>
      </c>
      <c r="I18" s="639" t="s">
        <v>428</v>
      </c>
      <c r="J18" s="639" t="s">
        <v>428</v>
      </c>
      <c r="K18" s="639" t="s">
        <v>428</v>
      </c>
      <c r="L18" s="639" t="s">
        <v>428</v>
      </c>
    </row>
    <row r="19" spans="1:15" s="147" customFormat="1" ht="15" hidden="1" customHeight="1">
      <c r="A19" s="3716" t="s">
        <v>2662</v>
      </c>
      <c r="B19" s="3716"/>
      <c r="C19" s="3716"/>
      <c r="D19" s="149"/>
      <c r="E19" s="498">
        <v>126928992.47056101</v>
      </c>
      <c r="F19" s="498">
        <v>101927168.79747547</v>
      </c>
      <c r="G19" s="498">
        <v>97160277.225532174</v>
      </c>
      <c r="H19" s="498">
        <v>2718080.5209836001</v>
      </c>
      <c r="I19" s="498">
        <v>2048811.0509597764</v>
      </c>
      <c r="J19" s="498">
        <v>25001823.67308525</v>
      </c>
      <c r="K19" s="498">
        <v>23571814.181840964</v>
      </c>
      <c r="L19" s="498">
        <v>1430009.491244151</v>
      </c>
    </row>
    <row r="20" spans="1:15" s="147" customFormat="1" ht="15" hidden="1" customHeight="1">
      <c r="A20" s="3716" t="s">
        <v>2272</v>
      </c>
      <c r="B20" s="3716"/>
      <c r="C20" s="3716"/>
      <c r="D20" s="149"/>
      <c r="E20" s="498">
        <v>131399461.55056205</v>
      </c>
      <c r="F20" s="498">
        <v>106604703.88994884</v>
      </c>
      <c r="G20" s="498">
        <v>101460032.75041255</v>
      </c>
      <c r="H20" s="498">
        <v>2749786.9435802544</v>
      </c>
      <c r="I20" s="498">
        <v>2394884.1959560583</v>
      </c>
      <c r="J20" s="498">
        <v>24794757.660612945</v>
      </c>
      <c r="K20" s="498">
        <v>21957904.25008788</v>
      </c>
      <c r="L20" s="498">
        <v>2836853.4105249681</v>
      </c>
    </row>
    <row r="21" spans="1:15" s="147" customFormat="1" ht="15" hidden="1" customHeight="1">
      <c r="A21" s="3716" t="s">
        <v>2273</v>
      </c>
      <c r="B21" s="3716"/>
      <c r="C21" s="3716"/>
      <c r="D21" s="149"/>
      <c r="E21" s="498">
        <v>103847154.26256964</v>
      </c>
      <c r="F21" s="498">
        <v>78734238.689919457</v>
      </c>
      <c r="G21" s="498">
        <v>71660971.08392638</v>
      </c>
      <c r="H21" s="498">
        <v>3834229.5552696628</v>
      </c>
      <c r="I21" s="498">
        <v>3239038.0507234251</v>
      </c>
      <c r="J21" s="498">
        <v>25112915.572650179</v>
      </c>
      <c r="K21" s="498">
        <v>22459416.915849172</v>
      </c>
      <c r="L21" s="498">
        <v>2653498.6568009588</v>
      </c>
    </row>
    <row r="22" spans="1:15" s="147" customFormat="1" ht="14.45" hidden="1" customHeight="1">
      <c r="A22" s="3095" t="s">
        <v>2292</v>
      </c>
      <c r="B22" s="3096"/>
      <c r="C22" s="3096"/>
      <c r="D22" s="3097"/>
      <c r="E22" s="107">
        <v>101217.94266607027</v>
      </c>
      <c r="F22" s="107">
        <v>75900.509483006914</v>
      </c>
      <c r="G22" s="107">
        <v>69044.157713336506</v>
      </c>
      <c r="H22" s="107">
        <v>3488.797468351132</v>
      </c>
      <c r="I22" s="107">
        <v>3367.5543013192523</v>
      </c>
      <c r="J22" s="107">
        <v>25317.433183062905</v>
      </c>
      <c r="K22" s="107">
        <v>22543.901875294927</v>
      </c>
      <c r="L22" s="107">
        <v>2773.5313077678215</v>
      </c>
    </row>
    <row r="23" spans="1:15" s="147" customFormat="1" ht="14.45" hidden="1" customHeight="1">
      <c r="A23" s="3095" t="s">
        <v>2293</v>
      </c>
      <c r="B23" s="3096"/>
      <c r="C23" s="3096"/>
      <c r="D23" s="3097"/>
      <c r="E23" s="644" t="s">
        <v>4</v>
      </c>
      <c r="F23" s="644" t="s">
        <v>4</v>
      </c>
      <c r="G23" s="644" t="s">
        <v>4</v>
      </c>
      <c r="H23" s="644" t="s">
        <v>4</v>
      </c>
      <c r="I23" s="644" t="s">
        <v>4</v>
      </c>
      <c r="J23" s="644" t="s">
        <v>4</v>
      </c>
      <c r="K23" s="644" t="s">
        <v>4</v>
      </c>
      <c r="L23" s="644" t="s">
        <v>4</v>
      </c>
    </row>
    <row r="24" spans="1:15" s="147" customFormat="1" ht="14.1" customHeight="1">
      <c r="A24" s="3098" t="s">
        <v>1463</v>
      </c>
      <c r="B24" s="3098"/>
      <c r="C24" s="3098"/>
      <c r="D24" s="3099"/>
      <c r="E24" s="230">
        <v>130589.210904438</v>
      </c>
      <c r="F24" s="230">
        <v>98742.502652582116</v>
      </c>
      <c r="G24" s="230">
        <v>90196.702321991543</v>
      </c>
      <c r="H24" s="230">
        <v>4787.8898397554212</v>
      </c>
      <c r="I24" s="230">
        <v>3757.910490835015</v>
      </c>
      <c r="J24" s="230">
        <v>31846.708251856067</v>
      </c>
      <c r="K24" s="230">
        <v>25594.621859464944</v>
      </c>
      <c r="L24" s="230">
        <v>6252.0863923911784</v>
      </c>
    </row>
    <row r="25" spans="1:15" s="147" customFormat="1" ht="14.1" customHeight="1">
      <c r="A25" s="3095" t="s">
        <v>2294</v>
      </c>
      <c r="B25" s="3095"/>
      <c r="C25" s="3095"/>
      <c r="D25" s="3100"/>
      <c r="E25" s="230" t="s">
        <v>431</v>
      </c>
      <c r="F25" s="230" t="s">
        <v>431</v>
      </c>
      <c r="G25" s="230" t="s">
        <v>431</v>
      </c>
      <c r="H25" s="230" t="s">
        <v>431</v>
      </c>
      <c r="I25" s="230" t="s">
        <v>431</v>
      </c>
      <c r="J25" s="230" t="s">
        <v>431</v>
      </c>
      <c r="K25" s="230" t="s">
        <v>431</v>
      </c>
      <c r="L25" s="230" t="s">
        <v>431</v>
      </c>
    </row>
    <row r="26" spans="1:15" s="147" customFormat="1" ht="14.1" customHeight="1">
      <c r="A26" s="3095" t="s">
        <v>1464</v>
      </c>
      <c r="B26" s="3095"/>
      <c r="C26" s="3095"/>
      <c r="D26" s="3100"/>
      <c r="E26" s="982">
        <v>168728.72343999677</v>
      </c>
      <c r="F26" s="982">
        <v>129988.63099700835</v>
      </c>
      <c r="G26" s="982">
        <v>117154.59500393913</v>
      </c>
      <c r="H26" s="982">
        <v>6166.4614551518753</v>
      </c>
      <c r="I26" s="982">
        <v>6667.5745379172058</v>
      </c>
      <c r="J26" s="982">
        <v>38740.092442988105</v>
      </c>
      <c r="K26" s="982">
        <v>28797.191523583977</v>
      </c>
      <c r="L26" s="982">
        <v>9942.9009194040118</v>
      </c>
    </row>
    <row r="27" spans="1:15" s="147" customFormat="1" ht="14.1" customHeight="1">
      <c r="A27" s="3095" t="s">
        <v>2276</v>
      </c>
      <c r="B27" s="3096"/>
      <c r="C27" s="3096"/>
      <c r="D27" s="3097"/>
      <c r="E27" s="230">
        <v>191708.15883234778</v>
      </c>
      <c r="F27" s="230">
        <v>148274.61617604535</v>
      </c>
      <c r="G27" s="230">
        <v>135229.65387505598</v>
      </c>
      <c r="H27" s="230">
        <v>7272.296780948167</v>
      </c>
      <c r="I27" s="230">
        <v>5772.6655200413416</v>
      </c>
      <c r="J27" s="230">
        <v>43433.542656302561</v>
      </c>
      <c r="K27" s="230">
        <v>31138.890220205096</v>
      </c>
      <c r="L27" s="230">
        <v>12294.652436097576</v>
      </c>
    </row>
    <row r="28" spans="1:15" s="147" customFormat="1" ht="14.1" customHeight="1">
      <c r="A28" s="3095" t="s">
        <v>2245</v>
      </c>
      <c r="B28" s="3096"/>
      <c r="C28" s="3096"/>
      <c r="D28" s="3097"/>
      <c r="E28" s="107">
        <f>'49..'!E27</f>
        <v>193696.96765824262</v>
      </c>
      <c r="F28" s="107">
        <f>'49..'!F27</f>
        <v>152350.71849852731</v>
      </c>
      <c r="G28" s="107">
        <f>'49..'!G27</f>
        <v>140447.19135454716</v>
      </c>
      <c r="H28" s="107">
        <f>'49..'!H27</f>
        <v>6351.1460124396053</v>
      </c>
      <c r="I28" s="107">
        <f>'49..'!I27</f>
        <v>5552.381131540461</v>
      </c>
      <c r="J28" s="107">
        <f>'49..'!J27</f>
        <v>41346.249159715408</v>
      </c>
      <c r="K28" s="107">
        <f>'49..'!K27</f>
        <v>28970.892312781973</v>
      </c>
      <c r="L28" s="107">
        <f>'49..'!L27</f>
        <v>12375.356846933413</v>
      </c>
    </row>
    <row r="29" spans="1:15" ht="14.1" customHeight="1">
      <c r="A29" s="3094" t="s">
        <v>354</v>
      </c>
      <c r="B29" s="3094"/>
      <c r="C29" s="3094"/>
      <c r="D29" s="723"/>
      <c r="E29" s="227"/>
      <c r="F29" s="642"/>
      <c r="G29" s="642"/>
      <c r="H29" s="642"/>
      <c r="I29" s="642"/>
      <c r="J29" s="642"/>
      <c r="K29" s="642"/>
      <c r="L29" s="642"/>
      <c r="N29" s="725"/>
      <c r="O29" s="725"/>
    </row>
    <row r="30" spans="1:15" ht="14.1" customHeight="1">
      <c r="A30" s="155"/>
      <c r="B30" s="156" t="s">
        <v>2379</v>
      </c>
      <c r="C30" s="155"/>
      <c r="D30" s="983"/>
      <c r="E30" s="767">
        <f>'49..'!O61</f>
        <v>35971.148728487242</v>
      </c>
      <c r="F30" s="738">
        <f>'49..'!P61</f>
        <v>26271.682466494276</v>
      </c>
      <c r="G30" s="738">
        <f>'49..'!Q61</f>
        <v>24329.374701155786</v>
      </c>
      <c r="H30" s="738">
        <f>'49..'!R61</f>
        <v>1021.0933092219315</v>
      </c>
      <c r="I30" s="738">
        <f>'49..'!S61</f>
        <v>921.21445611655281</v>
      </c>
      <c r="J30" s="738">
        <f>'49..'!T61</f>
        <v>9699.4662619929386</v>
      </c>
      <c r="K30" s="738">
        <f>'49..'!U61</f>
        <v>9133.5389973932088</v>
      </c>
      <c r="L30" s="738">
        <f>'49..'!V61</f>
        <v>565.92726459973494</v>
      </c>
    </row>
    <row r="31" spans="1:15" ht="14.1" customHeight="1">
      <c r="A31" s="155"/>
      <c r="B31" s="156" t="s">
        <v>2246</v>
      </c>
      <c r="C31" s="155"/>
      <c r="D31" s="983"/>
      <c r="E31" s="767">
        <f>'49..'!O62</f>
        <v>166112.71336694041</v>
      </c>
      <c r="F31" s="738">
        <f>'49..'!P62</f>
        <v>132872.95186325343</v>
      </c>
      <c r="G31" s="738">
        <f>'49..'!Q62</f>
        <v>123117.31638245653</v>
      </c>
      <c r="H31" s="738">
        <f>'49..'!R62</f>
        <v>4705.8415453686684</v>
      </c>
      <c r="I31" s="738">
        <f>'49..'!S62</f>
        <v>5049.7939354283299</v>
      </c>
      <c r="J31" s="738">
        <f>'49..'!T62</f>
        <v>33239.761503686874</v>
      </c>
      <c r="K31" s="738">
        <f>'49..'!U62</f>
        <v>28424.539348609924</v>
      </c>
      <c r="L31" s="738">
        <f>'49..'!V62</f>
        <v>4815.2221550769664</v>
      </c>
    </row>
    <row r="32" spans="1:15" ht="14.1" customHeight="1">
      <c r="A32" s="155"/>
      <c r="B32" s="156" t="s">
        <v>2247</v>
      </c>
      <c r="C32" s="155"/>
      <c r="D32" s="983"/>
      <c r="E32" s="767">
        <f>'49..'!O63</f>
        <v>518730.24828406272</v>
      </c>
      <c r="F32" s="738">
        <f>'49..'!P63</f>
        <v>430702.6021582078</v>
      </c>
      <c r="G32" s="738">
        <f>'49..'!Q63</f>
        <v>399833.76373180648</v>
      </c>
      <c r="H32" s="738">
        <f>'49..'!R63</f>
        <v>15295.045242414802</v>
      </c>
      <c r="I32" s="738">
        <f>'49..'!S63</f>
        <v>15573.793183986456</v>
      </c>
      <c r="J32" s="738">
        <f>'49..'!T63</f>
        <v>88027.646125855041</v>
      </c>
      <c r="K32" s="738">
        <f>'49..'!U63</f>
        <v>69488.863600843382</v>
      </c>
      <c r="L32" s="738">
        <f>'49..'!V63</f>
        <v>18538.782525011648</v>
      </c>
    </row>
    <row r="33" spans="1:15" ht="14.1" customHeight="1">
      <c r="A33" s="155"/>
      <c r="B33" s="156" t="s">
        <v>2248</v>
      </c>
      <c r="C33" s="155"/>
      <c r="D33" s="983"/>
      <c r="E33" s="767">
        <f>'49..'!O64</f>
        <v>1498343.669236629</v>
      </c>
      <c r="F33" s="738">
        <f>'49..'!P64</f>
        <v>1185246.5508108432</v>
      </c>
      <c r="G33" s="738">
        <f>'49..'!Q64</f>
        <v>1067520.0882571959</v>
      </c>
      <c r="H33" s="738">
        <f>'49..'!R64</f>
        <v>46741.09922287886</v>
      </c>
      <c r="I33" s="738">
        <f>'49..'!S64</f>
        <v>70985.363330768523</v>
      </c>
      <c r="J33" s="738">
        <f>'49..'!T64</f>
        <v>313097.11842578591</v>
      </c>
      <c r="K33" s="738">
        <f>'49..'!U64</f>
        <v>223413.48918563162</v>
      </c>
      <c r="L33" s="738">
        <f>'49..'!V64</f>
        <v>89683.629240154318</v>
      </c>
    </row>
    <row r="34" spans="1:15" ht="14.1" customHeight="1">
      <c r="A34" s="155"/>
      <c r="B34" s="156" t="s">
        <v>2381</v>
      </c>
      <c r="C34" s="155"/>
      <c r="D34" s="983"/>
      <c r="E34" s="767">
        <f>'49..'!O65</f>
        <v>4443101.8647802519</v>
      </c>
      <c r="F34" s="738">
        <f>'49..'!P65</f>
        <v>3597069.7913471544</v>
      </c>
      <c r="G34" s="738">
        <f>'49..'!Q65</f>
        <v>3363223.2428013119</v>
      </c>
      <c r="H34" s="738">
        <f>'49..'!R65</f>
        <v>186903.43214818041</v>
      </c>
      <c r="I34" s="738">
        <f>'49..'!S65</f>
        <v>46943.116397661477</v>
      </c>
      <c r="J34" s="738">
        <f>'49..'!T65</f>
        <v>846032.07343309745</v>
      </c>
      <c r="K34" s="738">
        <f>'49..'!U65</f>
        <v>504992.91331960412</v>
      </c>
      <c r="L34" s="738">
        <f>'49..'!V65</f>
        <v>341039.16011349345</v>
      </c>
    </row>
    <row r="35" spans="1:15" ht="14.1" customHeight="1">
      <c r="A35" s="155"/>
      <c r="B35" s="156" t="s">
        <v>2187</v>
      </c>
      <c r="C35" s="155"/>
      <c r="D35" s="983"/>
      <c r="E35" s="767">
        <f>'49..'!O66</f>
        <v>14843224.890284207</v>
      </c>
      <c r="F35" s="738">
        <f>'49..'!P66</f>
        <v>11137945.438156446</v>
      </c>
      <c r="G35" s="738">
        <f>'49..'!Q66</f>
        <v>10154957.860107314</v>
      </c>
      <c r="H35" s="738">
        <f>'49..'!R66</f>
        <v>527066.78983715293</v>
      </c>
      <c r="I35" s="738">
        <f>'49..'!S66</f>
        <v>455920.78821197851</v>
      </c>
      <c r="J35" s="738">
        <f>'49..'!T66</f>
        <v>3705279.4521277584</v>
      </c>
      <c r="K35" s="738">
        <f>'49..'!U66</f>
        <v>1711098.465035246</v>
      </c>
      <c r="L35" s="738">
        <f>'49..'!V66</f>
        <v>1994180.9870925127</v>
      </c>
    </row>
    <row r="36" spans="1:15" ht="14.1" customHeight="1">
      <c r="A36" s="3094" t="s">
        <v>380</v>
      </c>
      <c r="B36" s="3094"/>
      <c r="C36" s="3094"/>
      <c r="D36" s="162"/>
      <c r="E36" s="767"/>
      <c r="F36" s="738"/>
      <c r="G36" s="738"/>
      <c r="H36" s="738"/>
      <c r="I36" s="738"/>
      <c r="J36" s="738"/>
      <c r="K36" s="738"/>
      <c r="L36" s="738"/>
      <c r="N36" s="725"/>
      <c r="O36" s="725"/>
    </row>
    <row r="37" spans="1:15" ht="14.1" customHeight="1">
      <c r="A37" s="155"/>
      <c r="B37" s="156" t="s">
        <v>2188</v>
      </c>
      <c r="C37" s="155"/>
      <c r="D37" s="165"/>
      <c r="E37" s="767">
        <f>'49..'!O67</f>
        <v>18537.924357202181</v>
      </c>
      <c r="F37" s="738">
        <f>'49..'!P67</f>
        <v>13108.820433993733</v>
      </c>
      <c r="G37" s="738">
        <f>'49..'!Q67</f>
        <v>10653.964241399717</v>
      </c>
      <c r="H37" s="738">
        <f>'49..'!R67</f>
        <v>429.55033351871617</v>
      </c>
      <c r="I37" s="738">
        <f>'49..'!S67</f>
        <v>2025.3058590752958</v>
      </c>
      <c r="J37" s="738">
        <f>'49..'!T67</f>
        <v>5429.1039232084449</v>
      </c>
      <c r="K37" s="738">
        <f>'49..'!U67</f>
        <v>6570.9901990016888</v>
      </c>
      <c r="L37" s="738">
        <f>'49..'!V67</f>
        <v>-1141.88627579324</v>
      </c>
    </row>
    <row r="38" spans="1:15" ht="14.1" customHeight="1">
      <c r="A38" s="155"/>
      <c r="B38" s="156" t="s">
        <v>2204</v>
      </c>
      <c r="C38" s="155"/>
      <c r="D38" s="165"/>
      <c r="E38" s="767">
        <f>'49..'!O68</f>
        <v>20733.086205583499</v>
      </c>
      <c r="F38" s="738">
        <f>'49..'!P68</f>
        <v>14011.330378082263</v>
      </c>
      <c r="G38" s="738">
        <f>'49..'!Q68</f>
        <v>11893.962399616912</v>
      </c>
      <c r="H38" s="738">
        <f>'49..'!R68</f>
        <v>830.79616772326722</v>
      </c>
      <c r="I38" s="738">
        <f>'49..'!S68</f>
        <v>1286.5718107420703</v>
      </c>
      <c r="J38" s="738">
        <f>'49..'!T68</f>
        <v>6721.7558275012434</v>
      </c>
      <c r="K38" s="738">
        <f>'49..'!U68</f>
        <v>7598.4561330347287</v>
      </c>
      <c r="L38" s="738">
        <f>'49..'!V68</f>
        <v>-876.70030553347954</v>
      </c>
    </row>
    <row r="39" spans="1:15" ht="14.1" customHeight="1">
      <c r="A39" s="156"/>
      <c r="B39" s="156" t="s">
        <v>2249</v>
      </c>
      <c r="C39" s="156"/>
      <c r="D39" s="165"/>
      <c r="E39" s="767">
        <f>'49..'!O69</f>
        <v>26123.851009568643</v>
      </c>
      <c r="F39" s="738">
        <f>'49..'!P69</f>
        <v>17377.206364304206</v>
      </c>
      <c r="G39" s="738">
        <f>'49..'!Q69</f>
        <v>15495.971530481571</v>
      </c>
      <c r="H39" s="738">
        <f>'49..'!R69</f>
        <v>1282.813232721863</v>
      </c>
      <c r="I39" s="738">
        <f>'49..'!S69</f>
        <v>598.42160110076952</v>
      </c>
      <c r="J39" s="738">
        <f>'49..'!T69</f>
        <v>8746.644645264445</v>
      </c>
      <c r="K39" s="738">
        <f>'49..'!U69</f>
        <v>8562.3060639591913</v>
      </c>
      <c r="L39" s="738">
        <f>'49..'!V69</f>
        <v>184.33858130524433</v>
      </c>
    </row>
    <row r="40" spans="1:15" ht="14.1" customHeight="1">
      <c r="A40" s="156"/>
      <c r="B40" s="156" t="s">
        <v>2230</v>
      </c>
      <c r="C40" s="156"/>
      <c r="D40" s="165"/>
      <c r="E40" s="767">
        <f>'49..'!O70</f>
        <v>68924.602381668577</v>
      </c>
      <c r="F40" s="738">
        <f>'49..'!P70</f>
        <v>49682.751670995887</v>
      </c>
      <c r="G40" s="738">
        <f>'49..'!Q70</f>
        <v>44543.213410926066</v>
      </c>
      <c r="H40" s="738">
        <f>'49..'!R70</f>
        <v>1806.0622183735773</v>
      </c>
      <c r="I40" s="738">
        <f>'49..'!S70</f>
        <v>3333.4760416962617</v>
      </c>
      <c r="J40" s="738">
        <f>'49..'!T70</f>
        <v>19241.85071067265</v>
      </c>
      <c r="K40" s="738">
        <f>'49..'!U70</f>
        <v>15770.888604245989</v>
      </c>
      <c r="L40" s="738">
        <f>'49..'!V70</f>
        <v>3470.9621064266712</v>
      </c>
    </row>
    <row r="41" spans="1:15" ht="14.1" customHeight="1">
      <c r="A41" s="156"/>
      <c r="B41" s="156" t="s">
        <v>2192</v>
      </c>
      <c r="C41" s="156"/>
      <c r="D41" s="165"/>
      <c r="E41" s="767">
        <f>'49..'!O71</f>
        <v>202574.85300808857</v>
      </c>
      <c r="F41" s="738">
        <f>'49..'!P71</f>
        <v>157399.14387627624</v>
      </c>
      <c r="G41" s="738">
        <f>'49..'!Q71</f>
        <v>145305.99784118417</v>
      </c>
      <c r="H41" s="738">
        <f>'49..'!R71</f>
        <v>6190.5735503255182</v>
      </c>
      <c r="I41" s="738">
        <f>'49..'!S71</f>
        <v>5902.5724847664969</v>
      </c>
      <c r="J41" s="738">
        <f>'49..'!T71</f>
        <v>45175.709131812422</v>
      </c>
      <c r="K41" s="738">
        <f>'49..'!U71</f>
        <v>40580.202670641462</v>
      </c>
      <c r="L41" s="738">
        <f>'49..'!V71</f>
        <v>4595.5064611709431</v>
      </c>
    </row>
    <row r="42" spans="1:15" ht="14.1" customHeight="1">
      <c r="A42" s="156"/>
      <c r="B42" s="156" t="s">
        <v>2287</v>
      </c>
      <c r="C42" s="156"/>
      <c r="D42" s="165"/>
      <c r="E42" s="767">
        <f>'49..'!O72</f>
        <v>489805.37558584701</v>
      </c>
      <c r="F42" s="738">
        <f>'49..'!P72</f>
        <v>401140.13941138069</v>
      </c>
      <c r="G42" s="738">
        <f>'49..'!Q72</f>
        <v>379470.66901911562</v>
      </c>
      <c r="H42" s="738">
        <f>'49..'!R72</f>
        <v>12451.651342867708</v>
      </c>
      <c r="I42" s="738">
        <f>'49..'!S72</f>
        <v>9217.8190493974962</v>
      </c>
      <c r="J42" s="738">
        <f>'49..'!T72</f>
        <v>88665.236174466379</v>
      </c>
      <c r="K42" s="738">
        <f>'49..'!U72</f>
        <v>71981.554522637016</v>
      </c>
      <c r="L42" s="738">
        <f>'49..'!V72</f>
        <v>16683.681651829451</v>
      </c>
    </row>
    <row r="43" spans="1:15" ht="14.1" customHeight="1">
      <c r="A43" s="156"/>
      <c r="B43" s="156" t="s">
        <v>2612</v>
      </c>
      <c r="C43" s="156"/>
      <c r="D43" s="165"/>
      <c r="E43" s="767">
        <f>'49..'!O73</f>
        <v>1289094.7811968804</v>
      </c>
      <c r="F43" s="738">
        <f>'49..'!P73</f>
        <v>1092894.9692813465</v>
      </c>
      <c r="G43" s="738">
        <f>'49..'!Q73</f>
        <v>1004923.0885737529</v>
      </c>
      <c r="H43" s="738">
        <f>'49..'!R73</f>
        <v>27730.91636931519</v>
      </c>
      <c r="I43" s="738">
        <f>'49..'!S73</f>
        <v>60240.964338278165</v>
      </c>
      <c r="J43" s="738">
        <f>'49..'!T73</f>
        <v>196199.81191553368</v>
      </c>
      <c r="K43" s="738">
        <f>'49..'!U73</f>
        <v>144232.21957836967</v>
      </c>
      <c r="L43" s="738">
        <f>'49..'!V73</f>
        <v>51967.592337164024</v>
      </c>
    </row>
    <row r="44" spans="1:15" ht="14.1" customHeight="1">
      <c r="A44" s="156"/>
      <c r="B44" s="156" t="s">
        <v>2231</v>
      </c>
      <c r="C44" s="156"/>
      <c r="D44" s="165"/>
      <c r="E44" s="767">
        <f>'49..'!O74</f>
        <v>2403778.1036757356</v>
      </c>
      <c r="F44" s="738">
        <f>'49..'!P74</f>
        <v>2002594.6537047245</v>
      </c>
      <c r="G44" s="738">
        <f>'49..'!Q74</f>
        <v>1957508.8859461995</v>
      </c>
      <c r="H44" s="738">
        <f>'49..'!R74</f>
        <v>26358.905186738208</v>
      </c>
      <c r="I44" s="738">
        <f>'49..'!S74</f>
        <v>18726.862571787242</v>
      </c>
      <c r="J44" s="738">
        <f>'49..'!T74</f>
        <v>401183.44997101062</v>
      </c>
      <c r="K44" s="738">
        <f>'49..'!U74</f>
        <v>241876.84386391542</v>
      </c>
      <c r="L44" s="738">
        <f>'49..'!V74</f>
        <v>159306.60610709534</v>
      </c>
    </row>
    <row r="45" spans="1:15" ht="14.1" customHeight="1">
      <c r="A45" s="156"/>
      <c r="B45" s="156" t="s">
        <v>2254</v>
      </c>
      <c r="C45" s="156"/>
      <c r="D45" s="165"/>
      <c r="E45" s="767">
        <f>'49..'!O75</f>
        <v>4973144.4016926903</v>
      </c>
      <c r="F45" s="738">
        <f>'49..'!P75</f>
        <v>4064814.2935071094</v>
      </c>
      <c r="G45" s="738">
        <f>'49..'!Q75</f>
        <v>3656465.3400165024</v>
      </c>
      <c r="H45" s="738">
        <f>'49..'!R75</f>
        <v>245133.89308922034</v>
      </c>
      <c r="I45" s="738">
        <f>'49..'!S75</f>
        <v>163215.0604013858</v>
      </c>
      <c r="J45" s="738">
        <f>'49..'!T75</f>
        <v>908330.1081855814</v>
      </c>
      <c r="K45" s="738">
        <f>'49..'!U75</f>
        <v>511407.16923712799</v>
      </c>
      <c r="L45" s="738">
        <f>'49..'!V75</f>
        <v>396922.93894845352</v>
      </c>
    </row>
    <row r="46" spans="1:15" ht="14.1" customHeight="1">
      <c r="A46" s="156"/>
      <c r="B46" s="156" t="s">
        <v>2207</v>
      </c>
      <c r="C46" s="156"/>
      <c r="D46" s="165"/>
      <c r="E46" s="767">
        <f>'49..'!O76</f>
        <v>19642511.836797871</v>
      </c>
      <c r="F46" s="738">
        <f>'49..'!P76</f>
        <v>13977475.593362629</v>
      </c>
      <c r="G46" s="738">
        <f>'49..'!Q76</f>
        <v>12768296.239168877</v>
      </c>
      <c r="H46" s="738">
        <f>'49..'!R76</f>
        <v>887232.97633662564</v>
      </c>
      <c r="I46" s="738">
        <f>'49..'!S76</f>
        <v>321946.37785712589</v>
      </c>
      <c r="J46" s="738">
        <f>'49..'!T76</f>
        <v>5665036.2434352431</v>
      </c>
      <c r="K46" s="738">
        <f>'49..'!U76</f>
        <v>2591513.323520659</v>
      </c>
      <c r="L46" s="738">
        <f>'49..'!V76</f>
        <v>3073522.9199145832</v>
      </c>
    </row>
    <row r="47" spans="1:15" ht="14.1" customHeight="1">
      <c r="A47" s="3094" t="s">
        <v>355</v>
      </c>
      <c r="B47" s="3094"/>
      <c r="C47" s="3094"/>
      <c r="D47" s="165"/>
      <c r="E47" s="767"/>
      <c r="F47" s="738"/>
      <c r="G47" s="738"/>
      <c r="H47" s="738"/>
      <c r="I47" s="738"/>
      <c r="J47" s="738"/>
      <c r="K47" s="738"/>
      <c r="L47" s="738"/>
      <c r="N47" s="725"/>
      <c r="O47" s="725"/>
    </row>
    <row r="48" spans="1:15" ht="14.1" customHeight="1">
      <c r="A48" s="156"/>
      <c r="B48" s="156" t="s">
        <v>2224</v>
      </c>
      <c r="C48" s="156"/>
      <c r="D48" s="165"/>
      <c r="E48" s="767">
        <f>'49..'!O77</f>
        <v>14803.687948585299</v>
      </c>
      <c r="F48" s="738">
        <f>'49..'!P77</f>
        <v>9500.6497035330958</v>
      </c>
      <c r="G48" s="738">
        <f>'49..'!Q77</f>
        <v>8245.8987082203512</v>
      </c>
      <c r="H48" s="738">
        <f>'49..'!R77</f>
        <v>429.61452820720638</v>
      </c>
      <c r="I48" s="738">
        <f>'49..'!S77</f>
        <v>825.13646710553519</v>
      </c>
      <c r="J48" s="738">
        <f>'49..'!T77</f>
        <v>5303.0382450521856</v>
      </c>
      <c r="K48" s="738">
        <f>'49..'!U77</f>
        <v>6542.8129272398683</v>
      </c>
      <c r="L48" s="738">
        <f>'49..'!V77</f>
        <v>-1239.7746821876763</v>
      </c>
    </row>
    <row r="49" spans="1:37" ht="14.1" customHeight="1">
      <c r="A49" s="156"/>
      <c r="B49" s="156" t="s">
        <v>2204</v>
      </c>
      <c r="C49" s="156"/>
      <c r="D49" s="165"/>
      <c r="E49" s="767">
        <f>'49..'!O78</f>
        <v>18870.629288420194</v>
      </c>
      <c r="F49" s="738">
        <f>'49..'!P78</f>
        <v>12908.357885472526</v>
      </c>
      <c r="G49" s="738">
        <f>'49..'!Q78</f>
        <v>10628.860232557139</v>
      </c>
      <c r="H49" s="738">
        <f>'49..'!R78</f>
        <v>1035.1298661170765</v>
      </c>
      <c r="I49" s="738">
        <f>'49..'!S78</f>
        <v>1244.3677867983058</v>
      </c>
      <c r="J49" s="738">
        <f>'49..'!T78</f>
        <v>5962.2714029476656</v>
      </c>
      <c r="K49" s="738">
        <f>'49..'!U78</f>
        <v>6623.8345991339665</v>
      </c>
      <c r="L49" s="738">
        <f>'49..'!V78</f>
        <v>-661.56319618629732</v>
      </c>
    </row>
    <row r="50" spans="1:37" ht="14.1" customHeight="1">
      <c r="A50" s="156"/>
      <c r="B50" s="156" t="s">
        <v>2249</v>
      </c>
      <c r="C50" s="156"/>
      <c r="D50" s="165"/>
      <c r="E50" s="767">
        <f>'49..'!O79</f>
        <v>27196.071084374136</v>
      </c>
      <c r="F50" s="738">
        <f>'49..'!P79</f>
        <v>18263.119389785512</v>
      </c>
      <c r="G50" s="738">
        <f>'49..'!Q79</f>
        <v>16623.155962170451</v>
      </c>
      <c r="H50" s="738">
        <f>'49..'!R79</f>
        <v>1117.0526129580894</v>
      </c>
      <c r="I50" s="738">
        <f>'49..'!S79</f>
        <v>522.91081465698505</v>
      </c>
      <c r="J50" s="738">
        <f>'49..'!T79</f>
        <v>8932.9516945886353</v>
      </c>
      <c r="K50" s="738">
        <f>'49..'!U79</f>
        <v>8666.415154115668</v>
      </c>
      <c r="L50" s="738">
        <f>'49..'!V79</f>
        <v>266.53654047295731</v>
      </c>
    </row>
    <row r="51" spans="1:37" ht="14.1" customHeight="1">
      <c r="A51" s="155"/>
      <c r="B51" s="156" t="s">
        <v>2230</v>
      </c>
      <c r="C51" s="155"/>
      <c r="D51" s="165"/>
      <c r="E51" s="767">
        <f>'49..'!O80</f>
        <v>68494.224618328488</v>
      </c>
      <c r="F51" s="738">
        <f>'49..'!P80</f>
        <v>48319.547705673926</v>
      </c>
      <c r="G51" s="738">
        <f>'49..'!Q80</f>
        <v>43082.346858693905</v>
      </c>
      <c r="H51" s="738">
        <f>'49..'!R80</f>
        <v>1924.0965564563057</v>
      </c>
      <c r="I51" s="738">
        <f>'49..'!S80</f>
        <v>3313.1042905237437</v>
      </c>
      <c r="J51" s="738">
        <f>'49..'!T80</f>
        <v>20174.676912654519</v>
      </c>
      <c r="K51" s="738">
        <f>'49..'!U80</f>
        <v>17266.780941698849</v>
      </c>
      <c r="L51" s="738">
        <f>'49..'!V80</f>
        <v>2907.8959709556793</v>
      </c>
    </row>
    <row r="52" spans="1:37" ht="14.1" customHeight="1">
      <c r="A52" s="155"/>
      <c r="B52" s="156" t="s">
        <v>2283</v>
      </c>
      <c r="C52" s="155"/>
      <c r="D52" s="165"/>
      <c r="E52" s="767">
        <f>'49..'!O81</f>
        <v>190165.35439689501</v>
      </c>
      <c r="F52" s="738">
        <f>'49..'!P81</f>
        <v>149229.84139705912</v>
      </c>
      <c r="G52" s="738">
        <f>'49..'!Q81</f>
        <v>138320.10170025783</v>
      </c>
      <c r="H52" s="738">
        <f>'49..'!R81</f>
        <v>5366.228060679894</v>
      </c>
      <c r="I52" s="738">
        <f>'49..'!S81</f>
        <v>5543.5116361213168</v>
      </c>
      <c r="J52" s="738">
        <f>'49..'!T81</f>
        <v>40935.512999835875</v>
      </c>
      <c r="K52" s="738">
        <f>'49..'!U81</f>
        <v>35604.844301281817</v>
      </c>
      <c r="L52" s="738">
        <f>'49..'!V81</f>
        <v>5330.6686985540655</v>
      </c>
    </row>
    <row r="53" spans="1:37" ht="14.1" customHeight="1">
      <c r="A53" s="155"/>
      <c r="B53" s="156" t="s">
        <v>2287</v>
      </c>
      <c r="C53" s="155"/>
      <c r="D53" s="165"/>
      <c r="E53" s="767">
        <f>'49..'!O82</f>
        <v>493591.12983400573</v>
      </c>
      <c r="F53" s="738">
        <f>'49..'!P82</f>
        <v>404127.94304025592</v>
      </c>
      <c r="G53" s="738">
        <f>'49..'!Q82</f>
        <v>380779.93231016485</v>
      </c>
      <c r="H53" s="738">
        <f>'49..'!R82</f>
        <v>13113.731002850849</v>
      </c>
      <c r="I53" s="738">
        <f>'49..'!S82</f>
        <v>10234.27972724016</v>
      </c>
      <c r="J53" s="738">
        <f>'49..'!T82</f>
        <v>89463.186793749963</v>
      </c>
      <c r="K53" s="738">
        <f>'49..'!U82</f>
        <v>71972.692684277034</v>
      </c>
      <c r="L53" s="738">
        <f>'49..'!V82</f>
        <v>17490.494109472987</v>
      </c>
    </row>
    <row r="54" spans="1:37" ht="14.1" customHeight="1">
      <c r="A54" s="155"/>
      <c r="B54" s="156" t="s">
        <v>2612</v>
      </c>
      <c r="C54" s="155"/>
      <c r="D54" s="165"/>
      <c r="E54" s="767">
        <f>'49..'!O83</f>
        <v>1190466.6876244382</v>
      </c>
      <c r="F54" s="738">
        <f>'49..'!P83</f>
        <v>994361.84918686934</v>
      </c>
      <c r="G54" s="738">
        <f>'49..'!Q83</f>
        <v>898912.05865636456</v>
      </c>
      <c r="H54" s="738">
        <f>'49..'!R83</f>
        <v>24219.656118967359</v>
      </c>
      <c r="I54" s="738">
        <f>'49..'!S83</f>
        <v>71230.134411537132</v>
      </c>
      <c r="J54" s="738">
        <f>'49..'!T83</f>
        <v>196104.83843756898</v>
      </c>
      <c r="K54" s="738">
        <f>'49..'!U83</f>
        <v>131641.82831580914</v>
      </c>
      <c r="L54" s="738">
        <f>'49..'!V83</f>
        <v>64463.010121759871</v>
      </c>
      <c r="U54" s="325"/>
      <c r="V54" s="325"/>
      <c r="W54" s="325"/>
      <c r="X54" s="325"/>
      <c r="Y54" s="325"/>
      <c r="Z54" s="325"/>
      <c r="AA54" s="325"/>
      <c r="AB54" s="325"/>
      <c r="AC54" s="325"/>
      <c r="AD54" s="325"/>
      <c r="AE54" s="325"/>
      <c r="AF54" s="325"/>
      <c r="AG54" s="325"/>
      <c r="AH54" s="325"/>
      <c r="AI54" s="325"/>
      <c r="AJ54" s="325"/>
      <c r="AK54" s="325"/>
    </row>
    <row r="55" spans="1:37" ht="14.1" customHeight="1">
      <c r="A55" s="155"/>
      <c r="B55" s="156" t="s">
        <v>2203</v>
      </c>
      <c r="C55" s="155"/>
      <c r="D55" s="165"/>
      <c r="E55" s="767">
        <f>'49..'!O84</f>
        <v>2398558.7191423974</v>
      </c>
      <c r="F55" s="738">
        <f>'49..'!P84</f>
        <v>2037504.2433681907</v>
      </c>
      <c r="G55" s="738">
        <f>'49..'!Q84</f>
        <v>1977096.5283203013</v>
      </c>
      <c r="H55" s="738">
        <f>'49..'!R84</f>
        <v>37800.973960218296</v>
      </c>
      <c r="I55" s="738">
        <f>'49..'!S84</f>
        <v>22606.741087671762</v>
      </c>
      <c r="J55" s="738">
        <f>'49..'!T84</f>
        <v>361054.47577420599</v>
      </c>
      <c r="K55" s="738">
        <f>'49..'!U84</f>
        <v>222694.25416893591</v>
      </c>
      <c r="L55" s="738">
        <f>'49..'!V84</f>
        <v>138360.22160527008</v>
      </c>
      <c r="U55" s="325"/>
      <c r="V55" s="325"/>
      <c r="W55" s="325"/>
      <c r="X55" s="325"/>
      <c r="Y55" s="325"/>
      <c r="Z55" s="325"/>
      <c r="AA55" s="325"/>
      <c r="AB55" s="325"/>
      <c r="AC55" s="325"/>
      <c r="AD55" s="325"/>
      <c r="AE55" s="325"/>
      <c r="AF55" s="325"/>
      <c r="AG55" s="325"/>
      <c r="AH55" s="325"/>
      <c r="AI55" s="325"/>
      <c r="AJ55" s="325"/>
      <c r="AK55" s="325"/>
    </row>
    <row r="56" spans="1:37" ht="14.1" customHeight="1">
      <c r="A56" s="155"/>
      <c r="B56" s="156" t="s">
        <v>2254</v>
      </c>
      <c r="C56" s="155"/>
      <c r="D56" s="165"/>
      <c r="E56" s="767">
        <f>'49..'!O85</f>
        <v>4814288.160574181</v>
      </c>
      <c r="F56" s="738">
        <f>'49..'!P85</f>
        <v>3887603.0187744722</v>
      </c>
      <c r="G56" s="738">
        <f>'49..'!Q85</f>
        <v>3489148.8233038601</v>
      </c>
      <c r="H56" s="738">
        <f>'49..'!R85</f>
        <v>248862.76457742703</v>
      </c>
      <c r="I56" s="738">
        <f>'49..'!S85</f>
        <v>149591.43089318473</v>
      </c>
      <c r="J56" s="738">
        <f>'49..'!T85</f>
        <v>926685.14179970929</v>
      </c>
      <c r="K56" s="738">
        <f>'49..'!U85</f>
        <v>536869.23811001529</v>
      </c>
      <c r="L56" s="738">
        <f>'49..'!V85</f>
        <v>389815.90368969389</v>
      </c>
    </row>
    <row r="57" spans="1:37" ht="14.1" customHeight="1">
      <c r="A57" s="155"/>
      <c r="B57" s="156" t="s">
        <v>2197</v>
      </c>
      <c r="C57" s="155"/>
      <c r="D57" s="165"/>
      <c r="E57" s="767">
        <f>'49..'!O86</f>
        <v>19402111.443393745</v>
      </c>
      <c r="F57" s="738">
        <f>'49..'!P86</f>
        <v>13859182.522724008</v>
      </c>
      <c r="G57" s="738">
        <f>'49..'!Q86</f>
        <v>12802430.987651195</v>
      </c>
      <c r="H57" s="738">
        <f>'49..'!R86</f>
        <v>736639.07689497049</v>
      </c>
      <c r="I57" s="738">
        <f>'49..'!S86</f>
        <v>320112.4581778429</v>
      </c>
      <c r="J57" s="738">
        <f>'49..'!T86</f>
        <v>5542928.9206697373</v>
      </c>
      <c r="K57" s="738">
        <f>'49..'!U86</f>
        <v>2474911.8903733329</v>
      </c>
      <c r="L57" s="738">
        <f>'49..'!V86</f>
        <v>3068017.0302964044</v>
      </c>
    </row>
    <row r="58" spans="1:37" ht="14.1" customHeight="1">
      <c r="A58" s="3094" t="s">
        <v>356</v>
      </c>
      <c r="B58" s="3094"/>
      <c r="C58" s="3094"/>
      <c r="D58" s="162"/>
      <c r="E58" s="767"/>
      <c r="F58" s="738"/>
      <c r="G58" s="738"/>
      <c r="H58" s="738"/>
      <c r="I58" s="738"/>
      <c r="J58" s="738"/>
      <c r="K58" s="738"/>
      <c r="L58" s="738"/>
      <c r="N58" s="725"/>
      <c r="O58" s="725"/>
    </row>
    <row r="59" spans="1:37" ht="14.1" customHeight="1">
      <c r="A59" s="166"/>
      <c r="B59" s="156" t="s">
        <v>2224</v>
      </c>
      <c r="C59" s="166"/>
      <c r="D59" s="167"/>
      <c r="E59" s="767">
        <f>'49..'!O87</f>
        <v>2408.6236372114126</v>
      </c>
      <c r="F59" s="738">
        <f>'49..'!P87</f>
        <v>774.93644806887596</v>
      </c>
      <c r="G59" s="738">
        <f>'49..'!Q87</f>
        <v>706.07427419561418</v>
      </c>
      <c r="H59" s="738">
        <f>'49..'!R87</f>
        <v>16.641697267999042</v>
      </c>
      <c r="I59" s="738">
        <f>'49..'!S87</f>
        <v>52.220476605262405</v>
      </c>
      <c r="J59" s="738">
        <f>'49..'!T87</f>
        <v>1633.6871891425365</v>
      </c>
      <c r="K59" s="738">
        <f>'49..'!U87</f>
        <v>1871.9513477223365</v>
      </c>
      <c r="L59" s="738">
        <f>'49..'!V87</f>
        <v>-238.26415857980246</v>
      </c>
    </row>
    <row r="60" spans="1:37" ht="14.1" customHeight="1">
      <c r="A60" s="166"/>
      <c r="B60" s="156" t="s">
        <v>2204</v>
      </c>
      <c r="C60" s="166"/>
      <c r="D60" s="162"/>
      <c r="E60" s="767">
        <f>'49..'!O88</f>
        <v>6748.2566930742505</v>
      </c>
      <c r="F60" s="738">
        <f>'49..'!P88</f>
        <v>2716.8159630985165</v>
      </c>
      <c r="G60" s="738">
        <f>'49..'!Q88</f>
        <v>2457.6968983818488</v>
      </c>
      <c r="H60" s="738">
        <f>'49..'!R88</f>
        <v>127.407199311518</v>
      </c>
      <c r="I60" s="738">
        <f>'49..'!S88</f>
        <v>131.71186540515166</v>
      </c>
      <c r="J60" s="738">
        <f>'49..'!T88</f>
        <v>4031.440729975734</v>
      </c>
      <c r="K60" s="738">
        <f>'49..'!U88</f>
        <v>3753.1981095529472</v>
      </c>
      <c r="L60" s="738">
        <f>'49..'!V88</f>
        <v>278.24262042278394</v>
      </c>
    </row>
    <row r="61" spans="1:37" ht="14.1" customHeight="1">
      <c r="A61" s="155"/>
      <c r="B61" s="156" t="s">
        <v>2190</v>
      </c>
      <c r="C61" s="155"/>
      <c r="D61" s="165"/>
      <c r="E61" s="767">
        <f>'49..'!O89</f>
        <v>11507.877050192985</v>
      </c>
      <c r="F61" s="738">
        <f>'49..'!P89</f>
        <v>5353.2350408847306</v>
      </c>
      <c r="G61" s="738">
        <f>'49..'!Q89</f>
        <v>4729.8154263215501</v>
      </c>
      <c r="H61" s="738">
        <f>'49..'!R89</f>
        <v>247.75663171534524</v>
      </c>
      <c r="I61" s="738">
        <f>'49..'!S89</f>
        <v>375.66298284783488</v>
      </c>
      <c r="J61" s="738">
        <f>'49..'!T89</f>
        <v>6154.6420093082552</v>
      </c>
      <c r="K61" s="738">
        <f>'49..'!U89</f>
        <v>5771.9069628157231</v>
      </c>
      <c r="L61" s="738">
        <f>'49..'!V89</f>
        <v>382.73504649253022</v>
      </c>
    </row>
    <row r="62" spans="1:37" ht="14.1" customHeight="1">
      <c r="A62" s="155"/>
      <c r="B62" s="156" t="s">
        <v>2230</v>
      </c>
      <c r="C62" s="155"/>
      <c r="D62" s="165"/>
      <c r="E62" s="767">
        <f>'49..'!O90</f>
        <v>26277.73435105546</v>
      </c>
      <c r="F62" s="738">
        <f>'49..'!P90</f>
        <v>15550.104456942337</v>
      </c>
      <c r="G62" s="738">
        <f>'49..'!Q90</f>
        <v>13668.339280444898</v>
      </c>
      <c r="H62" s="738">
        <f>'49..'!R90</f>
        <v>1100.4787231579803</v>
      </c>
      <c r="I62" s="738">
        <f>'49..'!S90</f>
        <v>781.2864533394627</v>
      </c>
      <c r="J62" s="738">
        <f>'49..'!T90</f>
        <v>10727.629894113124</v>
      </c>
      <c r="K62" s="738">
        <f>'49..'!U90</f>
        <v>10370.774232429581</v>
      </c>
      <c r="L62" s="738">
        <f>'49..'!V90</f>
        <v>356.85566168354586</v>
      </c>
    </row>
    <row r="63" spans="1:37" ht="14.1" customHeight="1">
      <c r="A63" s="155"/>
      <c r="B63" s="156" t="s">
        <v>2192</v>
      </c>
      <c r="C63" s="155"/>
      <c r="D63" s="165"/>
      <c r="E63" s="767">
        <f>'49..'!O91</f>
        <v>61877.178526791169</v>
      </c>
      <c r="F63" s="738">
        <f>'49..'!P91</f>
        <v>41709.766593817643</v>
      </c>
      <c r="G63" s="738">
        <f>'49..'!Q91</f>
        <v>38120.966026424314</v>
      </c>
      <c r="H63" s="738">
        <f>'49..'!R91</f>
        <v>2302.1164706416357</v>
      </c>
      <c r="I63" s="738">
        <f>'49..'!S91</f>
        <v>1286.6840967517091</v>
      </c>
      <c r="J63" s="738">
        <f>'49..'!T91</f>
        <v>20167.411932973526</v>
      </c>
      <c r="K63" s="738">
        <f>'49..'!U91</f>
        <v>18343.608463116081</v>
      </c>
      <c r="L63" s="738">
        <f>'49..'!V91</f>
        <v>1823.8034698574434</v>
      </c>
    </row>
    <row r="64" spans="1:37" ht="14.1" customHeight="1">
      <c r="A64" s="155"/>
      <c r="B64" s="156" t="s">
        <v>2287</v>
      </c>
      <c r="C64" s="155"/>
      <c r="D64" s="165"/>
      <c r="E64" s="767">
        <f>'49..'!O92</f>
        <v>156613.47077863544</v>
      </c>
      <c r="F64" s="738">
        <f>'49..'!P92</f>
        <v>114825.33945627896</v>
      </c>
      <c r="G64" s="738">
        <f>'49..'!Q92</f>
        <v>101745.46217555706</v>
      </c>
      <c r="H64" s="738">
        <f>'49..'!R92</f>
        <v>7181.787226607833</v>
      </c>
      <c r="I64" s="738">
        <f>'49..'!S92</f>
        <v>5898.0900541140627</v>
      </c>
      <c r="J64" s="738">
        <f>'49..'!T92</f>
        <v>41788.131322356458</v>
      </c>
      <c r="K64" s="738">
        <f>'49..'!U92</f>
        <v>38664.741464288221</v>
      </c>
      <c r="L64" s="738">
        <f>'49..'!V92</f>
        <v>3123.3898580682931</v>
      </c>
    </row>
    <row r="65" spans="1:12" ht="14.1" customHeight="1">
      <c r="A65" s="155"/>
      <c r="B65" s="156" t="s">
        <v>2612</v>
      </c>
      <c r="C65" s="155"/>
      <c r="D65" s="165"/>
      <c r="E65" s="767">
        <f>'49..'!O93</f>
        <v>359230.97746232123</v>
      </c>
      <c r="F65" s="738">
        <f>'49..'!P93</f>
        <v>285825.22412695654</v>
      </c>
      <c r="G65" s="738">
        <f>'49..'!Q93</f>
        <v>264583.53873145836</v>
      </c>
      <c r="H65" s="738">
        <f>'49..'!R93</f>
        <v>7890.349306176191</v>
      </c>
      <c r="I65" s="738">
        <f>'49..'!S93</f>
        <v>13351.336089321878</v>
      </c>
      <c r="J65" s="738">
        <f>'49..'!T93</f>
        <v>73405.75333536492</v>
      </c>
      <c r="K65" s="738">
        <f>'49..'!U93</f>
        <v>59115.350808527182</v>
      </c>
      <c r="L65" s="738">
        <f>'49..'!V93</f>
        <v>14290.402526837774</v>
      </c>
    </row>
    <row r="66" spans="1:12" ht="14.1" customHeight="1">
      <c r="A66" s="155"/>
      <c r="B66" s="156" t="s">
        <v>2203</v>
      </c>
      <c r="C66" s="155"/>
      <c r="D66" s="165"/>
      <c r="E66" s="767">
        <f>'49..'!O94</f>
        <v>655659.3600192942</v>
      </c>
      <c r="F66" s="738">
        <f>'49..'!P94</f>
        <v>517033.69072201132</v>
      </c>
      <c r="G66" s="738">
        <f>'49..'!Q94</f>
        <v>487583.35253097321</v>
      </c>
      <c r="H66" s="738">
        <f>'49..'!R94</f>
        <v>14476.258606603469</v>
      </c>
      <c r="I66" s="738">
        <f>'49..'!S94</f>
        <v>14974.079584434767</v>
      </c>
      <c r="J66" s="738">
        <f>'49..'!T94</f>
        <v>138625.66929728337</v>
      </c>
      <c r="K66" s="738">
        <f>'49..'!U94</f>
        <v>105223.15982938188</v>
      </c>
      <c r="L66" s="738">
        <f>'49..'!V94</f>
        <v>33402.509467901502</v>
      </c>
    </row>
    <row r="67" spans="1:12" ht="14.1" customHeight="1">
      <c r="A67" s="155"/>
      <c r="B67" s="156" t="s">
        <v>2196</v>
      </c>
      <c r="C67" s="155"/>
      <c r="D67" s="165"/>
      <c r="E67" s="767">
        <f>'49..'!O95</f>
        <v>1624707.0176232092</v>
      </c>
      <c r="F67" s="738">
        <f>'49..'!P95</f>
        <v>1357030.1226742794</v>
      </c>
      <c r="G67" s="738">
        <f>'49..'!Q95</f>
        <v>1266054.0661225768</v>
      </c>
      <c r="H67" s="738">
        <f>'49..'!R95</f>
        <v>36933.630013400798</v>
      </c>
      <c r="I67" s="738">
        <f>'49..'!S95</f>
        <v>54042.426538301726</v>
      </c>
      <c r="J67" s="738">
        <f>'49..'!T95</f>
        <v>267676.89494892966</v>
      </c>
      <c r="K67" s="738">
        <f>'49..'!U95</f>
        <v>219504.74959287641</v>
      </c>
      <c r="L67" s="738">
        <f>'49..'!V95</f>
        <v>48172.145356053312</v>
      </c>
    </row>
    <row r="68" spans="1:12" ht="14.1" customHeight="1" thickBot="1">
      <c r="A68" s="169"/>
      <c r="B68" s="170" t="s">
        <v>2207</v>
      </c>
      <c r="C68" s="169"/>
      <c r="D68" s="171"/>
      <c r="E68" s="984">
        <f>'49..'!O96</f>
        <v>8195558.8039859515</v>
      </c>
      <c r="F68" s="743">
        <f>'49..'!P96</f>
        <v>6561006.2039783867</v>
      </c>
      <c r="G68" s="743">
        <f>'49..'!Q96</f>
        <v>6027500.6656196471</v>
      </c>
      <c r="H68" s="743">
        <f>'49..'!R96</f>
        <v>319007.39178054489</v>
      </c>
      <c r="I68" s="743">
        <f>'49..'!S96</f>
        <v>214498.14657819478</v>
      </c>
      <c r="J68" s="743">
        <f>'49..'!T96</f>
        <v>1634552.6000075657</v>
      </c>
      <c r="K68" s="743">
        <f>'49..'!U96</f>
        <v>823746.63826944027</v>
      </c>
      <c r="L68" s="743">
        <f>'49..'!V96</f>
        <v>810805.96173812565</v>
      </c>
    </row>
    <row r="69" spans="1:12" s="989" customFormat="1" ht="14.1" customHeight="1">
      <c r="A69" s="985" t="s">
        <v>1381</v>
      </c>
      <c r="B69" s="986"/>
      <c r="C69" s="987"/>
      <c r="D69" s="988"/>
      <c r="H69" s="990"/>
    </row>
    <row r="70" spans="1:12" ht="12.75" customHeight="1">
      <c r="K70" s="325"/>
      <c r="L70" s="325"/>
    </row>
    <row r="71" spans="1:12">
      <c r="K71" s="325"/>
      <c r="L71" s="325"/>
    </row>
    <row r="72" spans="1:12">
      <c r="K72" s="325"/>
      <c r="L72" s="325"/>
    </row>
    <row r="73" spans="1:12">
      <c r="K73" s="325"/>
      <c r="L73" s="325"/>
    </row>
    <row r="74" spans="1:12">
      <c r="K74" s="325"/>
      <c r="L74" s="325"/>
    </row>
    <row r="75" spans="1:12">
      <c r="K75" s="325"/>
      <c r="L75" s="325"/>
    </row>
    <row r="76" spans="1:12">
      <c r="K76" s="325"/>
      <c r="L76" s="325"/>
    </row>
    <row r="77" spans="1:12">
      <c r="K77" s="325"/>
      <c r="L77" s="325"/>
    </row>
  </sheetData>
  <mergeCells count="41">
    <mergeCell ref="A20:C20"/>
    <mergeCell ref="A47:C47"/>
    <mergeCell ref="A58:C58"/>
    <mergeCell ref="A29:C29"/>
    <mergeCell ref="A36:C36"/>
    <mergeCell ref="A21:C21"/>
    <mergeCell ref="A22:D22"/>
    <mergeCell ref="A23:D23"/>
    <mergeCell ref="A24:D24"/>
    <mergeCell ref="A25:D25"/>
    <mergeCell ref="A26:D26"/>
    <mergeCell ref="A27:D27"/>
    <mergeCell ref="A28:D28"/>
    <mergeCell ref="A19:C19"/>
    <mergeCell ref="A11:C11"/>
    <mergeCell ref="A14:C14"/>
    <mergeCell ref="A12:C12"/>
    <mergeCell ref="A15:C15"/>
    <mergeCell ref="A10:C10"/>
    <mergeCell ref="A18:C18"/>
    <mergeCell ref="A17:C17"/>
    <mergeCell ref="J4:J5"/>
    <mergeCell ref="A13:C13"/>
    <mergeCell ref="A16:C16"/>
    <mergeCell ref="A3:C5"/>
    <mergeCell ref="A6:C6"/>
    <mergeCell ref="A7:C7"/>
    <mergeCell ref="E3:E5"/>
    <mergeCell ref="A9:C9"/>
    <mergeCell ref="A8:C8"/>
    <mergeCell ref="H1:L1"/>
    <mergeCell ref="G4:G5"/>
    <mergeCell ref="H4:H5"/>
    <mergeCell ref="I4:I5"/>
    <mergeCell ref="J3:L3"/>
    <mergeCell ref="L4:L5"/>
    <mergeCell ref="A1:G1"/>
    <mergeCell ref="F4:F5"/>
    <mergeCell ref="K4:K5"/>
    <mergeCell ref="H3:I3"/>
    <mergeCell ref="F3:G3"/>
  </mergeCells>
  <phoneticPr fontId="4"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1" manualBreakCount="1">
    <brk id="7"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R98"/>
  <sheetViews>
    <sheetView view="pageBreakPreview" zoomScaleNormal="50" zoomScaleSheetLayoutView="100" workbookViewId="0">
      <selection activeCell="F28" sqref="F28"/>
    </sheetView>
  </sheetViews>
  <sheetFormatPr defaultColWidth="9.140625" defaultRowHeight="15.75"/>
  <cols>
    <col min="1" max="1" width="2.28515625" style="174" customWidth="1"/>
    <col min="2" max="2" width="18.7109375" style="174" customWidth="1"/>
    <col min="3" max="3" width="2.28515625" style="174" customWidth="1"/>
    <col min="4" max="4" width="1.7109375" style="175" customWidth="1"/>
    <col min="5" max="7" width="24.140625" style="132" customWidth="1"/>
    <col min="8" max="11" width="19.42578125" style="132" customWidth="1"/>
    <col min="12" max="12" width="19.42578125" style="176" customWidth="1"/>
    <col min="13" max="13" width="2.140625" style="174" customWidth="1"/>
    <col min="14" max="14" width="18.7109375" style="174" customWidth="1"/>
    <col min="15" max="15" width="2.28515625" style="174" customWidth="1"/>
    <col min="16" max="16" width="1.7109375" style="175" customWidth="1"/>
    <col min="17" max="20" width="18" style="132" customWidth="1"/>
    <col min="21" max="27" width="13.85546875" style="132" customWidth="1"/>
    <col min="28" max="70" width="8.140625" style="132" customWidth="1"/>
    <col min="71" max="16384" width="9.140625" style="132"/>
  </cols>
  <sheetData>
    <row r="1" spans="1:53" s="131" customFormat="1" ht="35.1" customHeight="1">
      <c r="A1" s="518"/>
      <c r="B1" s="518"/>
      <c r="C1" s="518"/>
      <c r="D1" s="518"/>
      <c r="E1" s="518"/>
      <c r="F1" s="518"/>
      <c r="G1" s="416" t="s">
        <v>1555</v>
      </c>
      <c r="H1" s="3745" t="s">
        <v>220</v>
      </c>
      <c r="I1" s="3745"/>
      <c r="J1" s="3745"/>
      <c r="K1" s="518"/>
      <c r="L1" s="844"/>
      <c r="N1" s="417"/>
      <c r="O1" s="417"/>
      <c r="P1" s="417"/>
      <c r="R1" s="417"/>
      <c r="T1" s="416" t="s">
        <v>1555</v>
      </c>
      <c r="U1" s="417" t="s">
        <v>202</v>
      </c>
      <c r="W1" s="417"/>
      <c r="X1" s="417"/>
      <c r="Y1" s="417"/>
      <c r="Z1" s="417"/>
      <c r="AA1" s="417"/>
      <c r="AB1" s="518"/>
    </row>
    <row r="2" spans="1:53" ht="15" customHeight="1" thickBot="1">
      <c r="A2" s="478"/>
      <c r="B2" s="519"/>
      <c r="C2" s="519"/>
      <c r="D2" s="520"/>
      <c r="E2" s="478"/>
      <c r="F2" s="478"/>
      <c r="G2" s="478"/>
      <c r="H2" s="478"/>
      <c r="I2" s="478"/>
      <c r="J2" s="478"/>
      <c r="L2" s="420" t="s">
        <v>495</v>
      </c>
      <c r="M2" s="478"/>
      <c r="N2" s="519"/>
      <c r="O2" s="519"/>
      <c r="P2" s="520"/>
      <c r="Q2" s="478"/>
      <c r="R2" s="478"/>
      <c r="S2" s="478"/>
      <c r="T2" s="478"/>
      <c r="U2" s="478"/>
      <c r="V2" s="478"/>
      <c r="W2" s="478"/>
      <c r="X2" s="478"/>
      <c r="Y2" s="478"/>
      <c r="Z2" s="478"/>
      <c r="AA2" s="420" t="s">
        <v>495</v>
      </c>
      <c r="AB2" s="936"/>
    </row>
    <row r="3" spans="1:53" s="926" customFormat="1" ht="20.100000000000001" customHeight="1">
      <c r="A3" s="3661" t="s">
        <v>2621</v>
      </c>
      <c r="B3" s="3661"/>
      <c r="C3" s="3661"/>
      <c r="D3" s="923"/>
      <c r="E3" s="3741" t="s">
        <v>2622</v>
      </c>
      <c r="F3" s="3731" t="s">
        <v>723</v>
      </c>
      <c r="G3" s="3732"/>
      <c r="H3" s="3747" t="s">
        <v>724</v>
      </c>
      <c r="I3" s="3747"/>
      <c r="J3" s="3748"/>
      <c r="K3" s="3741" t="s">
        <v>2623</v>
      </c>
      <c r="L3" s="3735" t="s">
        <v>2624</v>
      </c>
      <c r="M3" s="3661" t="s">
        <v>2625</v>
      </c>
      <c r="N3" s="3661"/>
      <c r="O3" s="3661"/>
      <c r="P3" s="923"/>
      <c r="Q3" s="3741" t="s">
        <v>2626</v>
      </c>
      <c r="R3" s="924" t="s">
        <v>2627</v>
      </c>
      <c r="S3" s="925"/>
      <c r="T3" s="3741" t="s">
        <v>2628</v>
      </c>
      <c r="U3" s="3738" t="s">
        <v>2629</v>
      </c>
      <c r="V3" s="3741" t="s">
        <v>2630</v>
      </c>
      <c r="W3" s="924" t="s">
        <v>2570</v>
      </c>
      <c r="X3" s="924"/>
      <c r="Y3" s="924"/>
      <c r="Z3" s="3738" t="s">
        <v>2631</v>
      </c>
      <c r="AA3" s="3735" t="s">
        <v>2632</v>
      </c>
      <c r="AB3" s="937"/>
    </row>
    <row r="4" spans="1:53" s="926" customFormat="1" ht="20.100000000000001" customHeight="1">
      <c r="A4" s="3662"/>
      <c r="B4" s="3662"/>
      <c r="C4" s="3662"/>
      <c r="D4" s="923"/>
      <c r="E4" s="3742"/>
      <c r="F4" s="3733" t="s">
        <v>2573</v>
      </c>
      <c r="G4" s="3733" t="s">
        <v>2633</v>
      </c>
      <c r="H4" s="3746" t="s">
        <v>2634</v>
      </c>
      <c r="I4" s="3733" t="s">
        <v>2635</v>
      </c>
      <c r="J4" s="3743" t="s">
        <v>2577</v>
      </c>
      <c r="K4" s="3742"/>
      <c r="L4" s="3736"/>
      <c r="M4" s="3662"/>
      <c r="N4" s="3662"/>
      <c r="O4" s="3662"/>
      <c r="P4" s="923"/>
      <c r="Q4" s="3742"/>
      <c r="R4" s="3733" t="s">
        <v>2636</v>
      </c>
      <c r="S4" s="3733" t="s">
        <v>2637</v>
      </c>
      <c r="T4" s="3742"/>
      <c r="U4" s="3739"/>
      <c r="V4" s="3742"/>
      <c r="W4" s="3733" t="s">
        <v>2638</v>
      </c>
      <c r="X4" s="3733" t="s">
        <v>2639</v>
      </c>
      <c r="Y4" s="3733" t="s">
        <v>2640</v>
      </c>
      <c r="Z4" s="3739"/>
      <c r="AA4" s="3736"/>
      <c r="AB4" s="937"/>
    </row>
    <row r="5" spans="1:53" s="926" customFormat="1" ht="39.950000000000003" customHeight="1">
      <c r="A5" s="3663"/>
      <c r="B5" s="3663"/>
      <c r="C5" s="3663"/>
      <c r="D5" s="927"/>
      <c r="E5" s="3734"/>
      <c r="F5" s="3734"/>
      <c r="G5" s="3734"/>
      <c r="H5" s="3740"/>
      <c r="I5" s="3734"/>
      <c r="J5" s="3744"/>
      <c r="K5" s="3734"/>
      <c r="L5" s="3737"/>
      <c r="M5" s="3663"/>
      <c r="N5" s="3663"/>
      <c r="O5" s="3663"/>
      <c r="P5" s="927"/>
      <c r="Q5" s="3734"/>
      <c r="R5" s="3734"/>
      <c r="S5" s="3734"/>
      <c r="T5" s="3734"/>
      <c r="U5" s="3740"/>
      <c r="V5" s="3734"/>
      <c r="W5" s="3734"/>
      <c r="X5" s="3734"/>
      <c r="Y5" s="3734"/>
      <c r="Z5" s="3740"/>
      <c r="AA5" s="3737"/>
      <c r="AB5" s="937"/>
    </row>
    <row r="6" spans="1:53" s="147" customFormat="1" ht="24.6" hidden="1" customHeight="1">
      <c r="A6" s="3729" t="s">
        <v>2397</v>
      </c>
      <c r="B6" s="3729"/>
      <c r="C6" s="3729"/>
      <c r="D6" s="149"/>
      <c r="E6" s="800">
        <v>38000283</v>
      </c>
      <c r="F6" s="484">
        <v>23119731</v>
      </c>
      <c r="G6" s="484">
        <v>18735446</v>
      </c>
      <c r="H6" s="484">
        <v>1337340</v>
      </c>
      <c r="I6" s="484">
        <v>283593</v>
      </c>
      <c r="J6" s="484">
        <v>2763352</v>
      </c>
      <c r="K6" s="484">
        <v>14880553</v>
      </c>
      <c r="L6" s="484">
        <v>466136</v>
      </c>
      <c r="M6" s="3729" t="s">
        <v>2397</v>
      </c>
      <c r="N6" s="3729"/>
      <c r="O6" s="3729"/>
      <c r="P6" s="149"/>
      <c r="Q6" s="800">
        <v>144874</v>
      </c>
      <c r="R6" s="484">
        <v>14414416</v>
      </c>
      <c r="S6" s="484">
        <v>14269542</v>
      </c>
      <c r="T6" s="484">
        <v>8469278</v>
      </c>
      <c r="U6" s="484">
        <v>749352</v>
      </c>
      <c r="V6" s="484"/>
      <c r="W6" s="484">
        <v>440975</v>
      </c>
      <c r="X6" s="484">
        <v>15847</v>
      </c>
      <c r="Y6" s="484">
        <v>425127</v>
      </c>
      <c r="Z6" s="484"/>
      <c r="AA6" s="484">
        <v>4609938</v>
      </c>
      <c r="AB6" s="488"/>
    </row>
    <row r="7" spans="1:53" s="147" customFormat="1" ht="24.6" hidden="1" customHeight="1">
      <c r="A7" s="3716" t="s">
        <v>2398</v>
      </c>
      <c r="B7" s="3716"/>
      <c r="C7" s="3716"/>
      <c r="D7" s="149"/>
      <c r="E7" s="782">
        <v>32226756</v>
      </c>
      <c r="F7" s="488">
        <v>22138842</v>
      </c>
      <c r="G7" s="488">
        <v>16632055</v>
      </c>
      <c r="H7" s="488">
        <v>1170289</v>
      </c>
      <c r="I7" s="488">
        <v>234783</v>
      </c>
      <c r="J7" s="488">
        <v>4101716</v>
      </c>
      <c r="K7" s="488">
        <v>10087914</v>
      </c>
      <c r="L7" s="488">
        <v>460044</v>
      </c>
      <c r="M7" s="3716" t="s">
        <v>2398</v>
      </c>
      <c r="N7" s="3716"/>
      <c r="O7" s="3716"/>
      <c r="P7" s="149"/>
      <c r="Q7" s="782">
        <v>143678</v>
      </c>
      <c r="R7" s="488">
        <v>9627870</v>
      </c>
      <c r="S7" s="488">
        <v>9484193</v>
      </c>
      <c r="T7" s="488">
        <v>8025685</v>
      </c>
      <c r="U7" s="488">
        <v>1170156</v>
      </c>
      <c r="V7" s="488"/>
      <c r="W7" s="488">
        <v>602330</v>
      </c>
      <c r="X7" s="488">
        <v>28678</v>
      </c>
      <c r="Y7" s="488">
        <v>573652</v>
      </c>
      <c r="Z7" s="488"/>
      <c r="AA7" s="488">
        <v>-313979</v>
      </c>
      <c r="AB7" s="488"/>
    </row>
    <row r="8" spans="1:53" s="147" customFormat="1" ht="24.6" hidden="1" customHeight="1">
      <c r="A8" s="3716" t="s">
        <v>2641</v>
      </c>
      <c r="B8" s="3716"/>
      <c r="C8" s="3716"/>
      <c r="D8" s="149"/>
      <c r="E8" s="782">
        <v>29069572.076642986</v>
      </c>
      <c r="F8" s="488">
        <v>21647931.534650508</v>
      </c>
      <c r="G8" s="488">
        <v>18772155.554229092</v>
      </c>
      <c r="H8" s="488">
        <v>172756.46152927834</v>
      </c>
      <c r="I8" s="488">
        <v>163522.35420521698</v>
      </c>
      <c r="J8" s="488">
        <v>2539497.1646869215</v>
      </c>
      <c r="K8" s="488">
        <v>7421640.541992479</v>
      </c>
      <c r="L8" s="488">
        <v>302709.06703277025</v>
      </c>
      <c r="M8" s="3716" t="s">
        <v>2583</v>
      </c>
      <c r="N8" s="3716"/>
      <c r="O8" s="3716"/>
      <c r="P8" s="149"/>
      <c r="Q8" s="782">
        <v>130730.91386617321</v>
      </c>
      <c r="R8" s="488">
        <v>7118931.4749597088</v>
      </c>
      <c r="S8" s="488">
        <v>6988200.5610935353</v>
      </c>
      <c r="T8" s="488">
        <v>5637055.8108995399</v>
      </c>
      <c r="U8" s="488">
        <v>420523.60771205154</v>
      </c>
      <c r="V8" s="488"/>
      <c r="W8" s="488">
        <v>333007.1628961977</v>
      </c>
      <c r="X8" s="488">
        <v>59684.474422491498</v>
      </c>
      <c r="Y8" s="488">
        <v>273322.68847370619</v>
      </c>
      <c r="Z8" s="488"/>
      <c r="AA8" s="488">
        <v>597613.97958574584</v>
      </c>
      <c r="AB8" s="488"/>
    </row>
    <row r="9" spans="1:53" s="147" customFormat="1" ht="19.5" hidden="1" customHeight="1">
      <c r="A9" s="3716" t="s">
        <v>2439</v>
      </c>
      <c r="B9" s="3716"/>
      <c r="C9" s="3716"/>
      <c r="D9" s="149"/>
      <c r="E9" s="782">
        <v>24819993.317398824</v>
      </c>
      <c r="F9" s="488">
        <v>17844294.803962808</v>
      </c>
      <c r="G9" s="488">
        <v>12882690.680809325</v>
      </c>
      <c r="H9" s="488">
        <v>1125089.9624543304</v>
      </c>
      <c r="I9" s="488">
        <v>190551.19871767145</v>
      </c>
      <c r="J9" s="488">
        <v>3645962.9619814632</v>
      </c>
      <c r="K9" s="488">
        <v>6975698.5134360436</v>
      </c>
      <c r="L9" s="488">
        <v>426892.17300624214</v>
      </c>
      <c r="M9" s="3716" t="s">
        <v>2400</v>
      </c>
      <c r="N9" s="3716"/>
      <c r="O9" s="3716"/>
      <c r="P9" s="149"/>
      <c r="Q9" s="782">
        <v>131103.87391954922</v>
      </c>
      <c r="R9" s="488">
        <v>6548806.3404298052</v>
      </c>
      <c r="S9" s="488">
        <v>6417702.466510267</v>
      </c>
      <c r="T9" s="488">
        <v>5466864.7140928786</v>
      </c>
      <c r="U9" s="488">
        <v>1034012.4360963171</v>
      </c>
      <c r="V9" s="488"/>
      <c r="W9" s="488">
        <v>303980.92521621444</v>
      </c>
      <c r="X9" s="488">
        <v>16098.013782967249</v>
      </c>
      <c r="Y9" s="488">
        <v>287882.91143324779</v>
      </c>
      <c r="Z9" s="488"/>
      <c r="AA9" s="488">
        <v>-387155.60889514344</v>
      </c>
      <c r="AB9" s="488"/>
    </row>
    <row r="10" spans="1:53" s="147" customFormat="1" ht="19.5" hidden="1" customHeight="1">
      <c r="A10" s="3716" t="s">
        <v>2415</v>
      </c>
      <c r="B10" s="3716"/>
      <c r="C10" s="3716"/>
      <c r="D10" s="149"/>
      <c r="E10" s="782">
        <v>29102293.856366757</v>
      </c>
      <c r="F10" s="488">
        <v>20837046.898252077</v>
      </c>
      <c r="G10" s="488">
        <v>15872061.056433925</v>
      </c>
      <c r="H10" s="488">
        <v>1056363.8837436531</v>
      </c>
      <c r="I10" s="488">
        <v>250388.18022977101</v>
      </c>
      <c r="J10" s="488">
        <v>3658233.7778447401</v>
      </c>
      <c r="K10" s="488">
        <v>8265246.9581146343</v>
      </c>
      <c r="L10" s="488">
        <v>406804.5686220582</v>
      </c>
      <c r="M10" s="3716" t="s">
        <v>2401</v>
      </c>
      <c r="N10" s="3716"/>
      <c r="O10" s="3716"/>
      <c r="P10" s="149"/>
      <c r="Q10" s="782">
        <v>145916.38920010332</v>
      </c>
      <c r="R10" s="488">
        <v>7858442.3894925797</v>
      </c>
      <c r="S10" s="488">
        <v>7712526.0002924874</v>
      </c>
      <c r="T10" s="488">
        <v>6094944.5022909548</v>
      </c>
      <c r="U10" s="488">
        <v>877922.28213486751</v>
      </c>
      <c r="V10" s="488"/>
      <c r="W10" s="488">
        <v>261568.78730754051</v>
      </c>
      <c r="X10" s="488">
        <v>20638.930407842308</v>
      </c>
      <c r="Y10" s="488">
        <v>240929.85689969809</v>
      </c>
      <c r="Z10" s="488"/>
      <c r="AA10" s="488">
        <v>478090.42855911684</v>
      </c>
      <c r="AB10" s="488"/>
    </row>
    <row r="11" spans="1:53" s="439" customFormat="1" ht="19.5" hidden="1" customHeight="1">
      <c r="A11" s="3590" t="s">
        <v>2416</v>
      </c>
      <c r="B11" s="3590"/>
      <c r="C11" s="3590"/>
      <c r="D11" s="436"/>
      <c r="E11" s="154">
        <v>40672262.673198916</v>
      </c>
      <c r="F11" s="154">
        <v>29879911.075867962</v>
      </c>
      <c r="G11" s="154">
        <v>21851352.915336061</v>
      </c>
      <c r="H11" s="154">
        <v>2729894.3008566457</v>
      </c>
      <c r="I11" s="154">
        <v>305068.77746287436</v>
      </c>
      <c r="J11" s="154">
        <v>4993595.0822123019</v>
      </c>
      <c r="K11" s="154">
        <v>10792351.597330956</v>
      </c>
      <c r="L11" s="492">
        <v>478745.22864931426</v>
      </c>
      <c r="M11" s="3590" t="s">
        <v>2588</v>
      </c>
      <c r="N11" s="3590"/>
      <c r="O11" s="3590"/>
      <c r="P11" s="436"/>
      <c r="Q11" s="154">
        <v>156163.99964706821</v>
      </c>
      <c r="R11" s="154">
        <v>10313606.368681652</v>
      </c>
      <c r="S11" s="154">
        <v>10157442.369034547</v>
      </c>
      <c r="T11" s="154">
        <v>8039996.3683346724</v>
      </c>
      <c r="U11" s="154">
        <v>820930.84080894408</v>
      </c>
      <c r="V11" s="154"/>
      <c r="W11" s="154">
        <v>277984.27922400029</v>
      </c>
      <c r="X11" s="154">
        <v>14150.299261085354</v>
      </c>
      <c r="Y11" s="154">
        <v>263833.97996291541</v>
      </c>
      <c r="Z11" s="154"/>
      <c r="AA11" s="154">
        <v>1018530.8806669471</v>
      </c>
      <c r="AB11" s="154"/>
    </row>
    <row r="12" spans="1:53" s="147" customFormat="1" ht="19.5" hidden="1" customHeight="1">
      <c r="A12" s="3716" t="s">
        <v>2591</v>
      </c>
      <c r="B12" s="3716"/>
      <c r="C12" s="3716"/>
      <c r="D12" s="149"/>
      <c r="E12" s="154">
        <v>43572072.339658655</v>
      </c>
      <c r="F12" s="154">
        <v>32445530.334238995</v>
      </c>
      <c r="G12" s="154">
        <v>24005055.943400685</v>
      </c>
      <c r="H12" s="154">
        <v>2157245.336804044</v>
      </c>
      <c r="I12" s="154">
        <v>352598.90561494918</v>
      </c>
      <c r="J12" s="154">
        <v>5930630.1484193057</v>
      </c>
      <c r="K12" s="154">
        <v>11126542.005419679</v>
      </c>
      <c r="L12" s="492">
        <v>525200.69083238707</v>
      </c>
      <c r="M12" s="3716" t="s">
        <v>2403</v>
      </c>
      <c r="N12" s="3716"/>
      <c r="O12" s="3716"/>
      <c r="P12" s="149"/>
      <c r="Q12" s="154">
        <v>187165.6268912231</v>
      </c>
      <c r="R12" s="154">
        <v>10601341.314587303</v>
      </c>
      <c r="S12" s="154">
        <v>10414175.687696068</v>
      </c>
      <c r="T12" s="154">
        <v>7963101.510900951</v>
      </c>
      <c r="U12" s="154">
        <v>1026322.270136049</v>
      </c>
      <c r="V12" s="154"/>
      <c r="W12" s="154">
        <v>284959.71915315912</v>
      </c>
      <c r="X12" s="154">
        <v>294.78718647963939</v>
      </c>
      <c r="Y12" s="154">
        <v>284664.93196667929</v>
      </c>
      <c r="Z12" s="154"/>
      <c r="AA12" s="154">
        <v>1139792.187505922</v>
      </c>
      <c r="AB12" s="154"/>
    </row>
    <row r="13" spans="1:53" s="147" customFormat="1" ht="18" hidden="1" customHeight="1">
      <c r="A13" s="3590" t="s">
        <v>2642</v>
      </c>
      <c r="B13" s="3590"/>
      <c r="C13" s="3590"/>
      <c r="D13" s="149"/>
      <c r="E13" s="154">
        <f t="shared" ref="E13:J13" si="0">AG13/12.737</f>
        <v>0</v>
      </c>
      <c r="F13" s="154">
        <f t="shared" si="0"/>
        <v>0</v>
      </c>
      <c r="G13" s="154">
        <f t="shared" si="0"/>
        <v>0</v>
      </c>
      <c r="H13" s="154">
        <f t="shared" si="0"/>
        <v>0</v>
      </c>
      <c r="I13" s="154">
        <f t="shared" si="0"/>
        <v>0</v>
      </c>
      <c r="J13" s="154">
        <f t="shared" si="0"/>
        <v>0</v>
      </c>
      <c r="K13" s="154">
        <f>AM13/12.737</f>
        <v>0</v>
      </c>
      <c r="L13" s="492">
        <v>512396.6005255112</v>
      </c>
      <c r="M13" s="3590" t="s">
        <v>2643</v>
      </c>
      <c r="N13" s="3590"/>
      <c r="O13" s="3590"/>
      <c r="P13" s="149"/>
      <c r="Q13" s="154">
        <f>AS13/12.737</f>
        <v>190731.49778242438</v>
      </c>
      <c r="R13" s="154">
        <f>AT13/12.737</f>
        <v>13062430.544395834</v>
      </c>
      <c r="S13" s="154">
        <f>AU13/12.737</f>
        <v>12871699.04661341</v>
      </c>
      <c r="T13" s="154">
        <f>AV13/12.737</f>
        <v>7929324.4792687837</v>
      </c>
      <c r="U13" s="154">
        <f>AW13/12.737</f>
        <v>954502.41136458144</v>
      </c>
      <c r="V13" s="154"/>
      <c r="W13" s="154">
        <f>AX13/12.737</f>
        <v>218356.26018903914</v>
      </c>
      <c r="X13" s="154">
        <f>AY13/12.737</f>
        <v>17186.755236599158</v>
      </c>
      <c r="Y13" s="154">
        <f>AZ13/12.737</f>
        <v>201169.50495243998</v>
      </c>
      <c r="Z13" s="154"/>
      <c r="AA13" s="154">
        <f>BA13/12.737</f>
        <v>3769515.8957910049</v>
      </c>
      <c r="AB13" s="154"/>
      <c r="AC13" s="3094"/>
      <c r="AD13" s="3094"/>
      <c r="AE13" s="3094"/>
      <c r="AF13" s="676"/>
      <c r="AG13" s="154"/>
      <c r="AH13" s="493"/>
      <c r="AI13" s="493"/>
      <c r="AJ13" s="938"/>
      <c r="AK13" s="493"/>
      <c r="AL13" s="493"/>
      <c r="AM13" s="493"/>
      <c r="AN13" s="493">
        <v>6526395.5008934364</v>
      </c>
      <c r="AO13" s="3094" t="s">
        <v>2386</v>
      </c>
      <c r="AP13" s="3094"/>
      <c r="AQ13" s="3094"/>
      <c r="AR13" s="676"/>
      <c r="AS13" s="154">
        <v>2429347.0872547394</v>
      </c>
      <c r="AT13" s="154">
        <v>166376177.84396973</v>
      </c>
      <c r="AU13" s="154">
        <v>163946830.756715</v>
      </c>
      <c r="AV13" s="154">
        <v>100995805.8924465</v>
      </c>
      <c r="AW13" s="154">
        <v>12157497.213550674</v>
      </c>
      <c r="AX13" s="154">
        <v>2781203.6860277914</v>
      </c>
      <c r="AY13" s="154">
        <v>218907.70144856349</v>
      </c>
      <c r="AZ13" s="154">
        <v>2562295.9845792279</v>
      </c>
      <c r="BA13" s="154">
        <v>48012323.96469003</v>
      </c>
    </row>
    <row r="14" spans="1:53" s="147" customFormat="1" ht="18" hidden="1" customHeight="1">
      <c r="A14" s="3716" t="s">
        <v>2594</v>
      </c>
      <c r="B14" s="3716"/>
      <c r="C14" s="3716"/>
      <c r="D14" s="149"/>
      <c r="E14" s="154">
        <v>42939979.18236322</v>
      </c>
      <c r="F14" s="154">
        <v>33110843.958381366</v>
      </c>
      <c r="G14" s="154">
        <v>24497213.916754019</v>
      </c>
      <c r="H14" s="154">
        <v>1687337.6618944022</v>
      </c>
      <c r="I14" s="154">
        <v>348765.98541615397</v>
      </c>
      <c r="J14" s="154">
        <v>6577526.3943167655</v>
      </c>
      <c r="K14" s="154">
        <v>9829135.2239819486</v>
      </c>
      <c r="L14" s="492">
        <v>470354.49927135644</v>
      </c>
      <c r="M14" s="3716" t="s">
        <v>2419</v>
      </c>
      <c r="N14" s="3716"/>
      <c r="O14" s="3716"/>
      <c r="P14" s="149"/>
      <c r="Q14" s="154">
        <v>204279.10741063021</v>
      </c>
      <c r="R14" s="154">
        <v>9358780.7247105837</v>
      </c>
      <c r="S14" s="154">
        <v>9154501.617299946</v>
      </c>
      <c r="T14" s="154">
        <v>6822570.1342531554</v>
      </c>
      <c r="U14" s="154">
        <v>554887.74471714802</v>
      </c>
      <c r="V14" s="154"/>
      <c r="W14" s="154">
        <v>291466.69882874022</v>
      </c>
      <c r="X14" s="154">
        <v>55883.958693366752</v>
      </c>
      <c r="Y14" s="154">
        <v>235582.74013537337</v>
      </c>
      <c r="Z14" s="154"/>
      <c r="AA14" s="154">
        <v>1485577.0395008938</v>
      </c>
      <c r="AB14" s="154"/>
    </row>
    <row r="15" spans="1:53" s="147" customFormat="1" ht="18" hidden="1" customHeight="1">
      <c r="A15" s="3716" t="s">
        <v>2444</v>
      </c>
      <c r="B15" s="3716"/>
      <c r="C15" s="3716"/>
      <c r="D15" s="149"/>
      <c r="E15" s="782">
        <f>('21'!E15/'1'!$E$16)*1000</f>
        <v>44155190.766599782</v>
      </c>
      <c r="F15" s="488">
        <f>('21'!F15/'1'!$E$16)*1000</f>
        <v>35150760.57344158</v>
      </c>
      <c r="G15" s="488">
        <f>('21'!G15/'1'!$E$16)*1000</f>
        <v>25220554.404049248</v>
      </c>
      <c r="H15" s="488">
        <f>('21'!H15/'1'!$E$16)*1000</f>
        <v>2793894.5958751007</v>
      </c>
      <c r="I15" s="488">
        <f>('21'!I15/'1'!$E$16)*1000</f>
        <v>306626.31201307115</v>
      </c>
      <c r="J15" s="488">
        <f>('21'!J15/'1'!$E$16)*1000</f>
        <v>6829685.2615041435</v>
      </c>
      <c r="K15" s="488">
        <f>('21'!K15/'1'!$E$16)*1000</f>
        <v>9004430.1931582335</v>
      </c>
      <c r="L15" s="488">
        <f>('21'!L15/'1'!$E$16)*1000</f>
        <v>416609.59113136854</v>
      </c>
      <c r="M15" s="3716" t="s">
        <v>2644</v>
      </c>
      <c r="N15" s="3716"/>
      <c r="O15" s="3716"/>
      <c r="P15" s="149"/>
      <c r="Q15" s="488">
        <f>('21'!Q15/'1'!$E$16)*1000</f>
        <v>160089.07022375771</v>
      </c>
      <c r="R15" s="488">
        <f>('21'!R15/'1'!$E$16)*1000</f>
        <v>8587820.6020268314</v>
      </c>
      <c r="S15" s="488">
        <f>('21'!S15/'1'!$E$16)*1000</f>
        <v>8427731.5318030715</v>
      </c>
      <c r="T15" s="488">
        <f>('21'!T15/'1'!$E$16)*1000</f>
        <v>6206733.0816315329</v>
      </c>
      <c r="U15" s="488">
        <f>('21'!U15/'1'!$E$16)*1000</f>
        <v>880763.92955649877</v>
      </c>
      <c r="V15" s="488"/>
      <c r="W15" s="488">
        <f>('21'!W15/'1'!$E$16)*1000</f>
        <v>352645.20162932383</v>
      </c>
      <c r="X15" s="488">
        <f>('21'!X15/'1'!$E$16)*1000</f>
        <v>50505.260158107929</v>
      </c>
      <c r="Y15" s="488">
        <f>('21'!Y15/'1'!$E$16)*1000</f>
        <v>302139.94147121679</v>
      </c>
      <c r="Z15" s="488"/>
      <c r="AA15" s="488">
        <f>('21'!AA15/'1'!$E$16)*1000</f>
        <v>987589.31898573868</v>
      </c>
      <c r="AB15" s="488"/>
    </row>
    <row r="16" spans="1:53" s="147" customFormat="1" ht="15" hidden="1" customHeight="1">
      <c r="A16" s="3716" t="s">
        <v>2645</v>
      </c>
      <c r="B16" s="3716"/>
      <c r="C16" s="3716"/>
      <c r="D16" s="149"/>
      <c r="E16" s="782">
        <v>38200211.007092766</v>
      </c>
      <c r="F16" s="488">
        <v>29839983.225627497</v>
      </c>
      <c r="G16" s="488">
        <v>21903701.178061981</v>
      </c>
      <c r="H16" s="488">
        <v>1587918.6961343121</v>
      </c>
      <c r="I16" s="488">
        <v>391515.31883234152</v>
      </c>
      <c r="J16" s="488">
        <v>5956848.0325988736</v>
      </c>
      <c r="K16" s="488">
        <v>8360227.7814652566</v>
      </c>
      <c r="L16" s="488">
        <v>386255.52875019697</v>
      </c>
      <c r="M16" s="3716" t="s">
        <v>2597</v>
      </c>
      <c r="N16" s="3716"/>
      <c r="O16" s="3716"/>
      <c r="P16" s="149"/>
      <c r="Q16" s="488">
        <v>153814.07765949456</v>
      </c>
      <c r="R16" s="488">
        <v>7973972.2527150605</v>
      </c>
      <c r="S16" s="488">
        <v>7820158.1750555597</v>
      </c>
      <c r="T16" s="488">
        <v>6240397.617036419</v>
      </c>
      <c r="U16" s="488">
        <v>469184.90094950888</v>
      </c>
      <c r="V16" s="488"/>
      <c r="W16" s="488">
        <v>177901.72788285004</v>
      </c>
      <c r="X16" s="488">
        <v>37428.602537775529</v>
      </c>
      <c r="Y16" s="488">
        <v>140473.12534507443</v>
      </c>
      <c r="Z16" s="488">
        <v>698810.94877439819</v>
      </c>
      <c r="AA16" s="488">
        <v>1631484.8779611802</v>
      </c>
      <c r="AB16" s="488"/>
    </row>
    <row r="17" spans="1:70" s="147" customFormat="1" ht="15.75" hidden="1" customHeight="1">
      <c r="A17" s="3716" t="s">
        <v>2598</v>
      </c>
      <c r="B17" s="3716"/>
      <c r="C17" s="3716"/>
      <c r="D17" s="149"/>
      <c r="E17" s="785">
        <v>42535953.206094816</v>
      </c>
      <c r="F17" s="785">
        <v>32984351.575203873</v>
      </c>
      <c r="G17" s="785">
        <v>23847461.748577144</v>
      </c>
      <c r="H17" s="785">
        <v>1330696.5802223696</v>
      </c>
      <c r="I17" s="785">
        <v>368448.10162745614</v>
      </c>
      <c r="J17" s="785">
        <v>7437745.1447769366</v>
      </c>
      <c r="K17" s="785">
        <v>9551601.6308908071</v>
      </c>
      <c r="L17" s="785">
        <v>393136.82161523093</v>
      </c>
      <c r="M17" s="3716" t="s">
        <v>2646</v>
      </c>
      <c r="N17" s="3716"/>
      <c r="O17" s="3716"/>
      <c r="P17" s="149"/>
      <c r="Q17" s="785">
        <v>160801.54447288672</v>
      </c>
      <c r="R17" s="785">
        <v>9158464.8092755899</v>
      </c>
      <c r="S17" s="785">
        <v>8997663.2648026906</v>
      </c>
      <c r="T17" s="785">
        <v>6698070.0509349806</v>
      </c>
      <c r="U17" s="785">
        <v>399418.84543911496</v>
      </c>
      <c r="V17" s="785"/>
      <c r="W17" s="785">
        <v>166875.6576911516</v>
      </c>
      <c r="X17" s="785">
        <v>40803.719260268968</v>
      </c>
      <c r="Y17" s="785">
        <v>126071.93843088293</v>
      </c>
      <c r="Z17" s="785">
        <v>767729.69575696322</v>
      </c>
      <c r="AA17" s="785">
        <v>2501028.4064944121</v>
      </c>
      <c r="AB17" s="488"/>
    </row>
    <row r="18" spans="1:70" s="147" customFormat="1" ht="16.5" hidden="1" customHeight="1">
      <c r="A18" s="3716" t="s">
        <v>2371</v>
      </c>
      <c r="B18" s="3716"/>
      <c r="C18" s="3716"/>
      <c r="D18" s="149"/>
      <c r="E18" s="785">
        <f>'[1]17'!E18/'[1]1'!$E$19*1000</f>
        <v>42829781.066332154</v>
      </c>
      <c r="F18" s="785">
        <f>'[1]17'!F18/'[1]1'!$E$19*1000</f>
        <v>30822729.441170719</v>
      </c>
      <c r="G18" s="785">
        <f>'[1]17'!G18/'[1]1'!$E$19*1000</f>
        <v>23131522.16182119</v>
      </c>
      <c r="H18" s="785">
        <f>'[1]17'!H18/'[1]1'!$E$19*1000</f>
        <v>491797.58857126185</v>
      </c>
      <c r="I18" s="785">
        <f>'[1]17'!I18/'[1]1'!$E$19*1000</f>
        <v>379357.30632263271</v>
      </c>
      <c r="J18" s="785">
        <f>'[1]17'!J18/'[1]1'!$E$19*1000</f>
        <v>6820052.3844556333</v>
      </c>
      <c r="K18" s="785">
        <f>'[1]17'!K18/'[1]1'!$E$19*1000</f>
        <v>12007051.62516146</v>
      </c>
      <c r="L18" s="785">
        <f>'[1]17'!L18/'[1]1'!$E$19*1000</f>
        <v>422378.55025672872</v>
      </c>
      <c r="M18" s="3716" t="s">
        <v>2371</v>
      </c>
      <c r="N18" s="3716"/>
      <c r="O18" s="3716"/>
      <c r="P18" s="149"/>
      <c r="Q18" s="785">
        <f>'[1]17'!Q18/'[1]1'!$E$19*1000</f>
        <v>164009.22569706439</v>
      </c>
      <c r="R18" s="785">
        <f>'[1]17'!R18/'[1]1'!$E$19*1000</f>
        <v>11584673.074904718</v>
      </c>
      <c r="S18" s="785">
        <f>'[1]17'!S18/'[1]1'!$E$19*1000</f>
        <v>11420663.849207671</v>
      </c>
      <c r="T18" s="785">
        <f>'[1]17'!T18/'[1]1'!$E$19*1000</f>
        <v>6540541.8101217076</v>
      </c>
      <c r="U18" s="785">
        <f>'[1]17'!U18/'[1]1'!$E$19*1000</f>
        <v>546047.34631011297</v>
      </c>
      <c r="V18" s="785"/>
      <c r="W18" s="785">
        <f>'[1]17'!V18/'[1]1'!$E$19*1000</f>
        <v>292932.33256116108</v>
      </c>
      <c r="X18" s="785">
        <f>'[1]17'!W18/'[1]1'!$E$19*1000</f>
        <v>58984.401423427909</v>
      </c>
      <c r="Y18" s="785">
        <f>'[1]17'!X18/'[1]1'!$E$19*1000</f>
        <v>233947.93113773337</v>
      </c>
      <c r="Z18" s="785">
        <f>'[1]17'!Y18/'[1]1'!$E$19*1000</f>
        <v>903045.21547892829</v>
      </c>
      <c r="AA18" s="785">
        <f>'[1]17'!Z18/'[1]1'!$E$19*1000</f>
        <v>4944187.5756936148</v>
      </c>
      <c r="AB18" s="488"/>
    </row>
    <row r="19" spans="1:70" s="147" customFormat="1" ht="18.75" hidden="1" customHeight="1">
      <c r="A19" s="3716" t="s">
        <v>2647</v>
      </c>
      <c r="B19" s="3716"/>
      <c r="C19" s="3716"/>
      <c r="D19" s="149"/>
      <c r="E19" s="785">
        <v>39879561.30494196</v>
      </c>
      <c r="F19" s="785">
        <v>30763919.153899413</v>
      </c>
      <c r="G19" s="785">
        <v>21944892.469442315</v>
      </c>
      <c r="H19" s="785">
        <v>1847499.4126173984</v>
      </c>
      <c r="I19" s="785">
        <v>349479.779129092</v>
      </c>
      <c r="J19" s="785">
        <v>6622047.4927106174</v>
      </c>
      <c r="K19" s="785">
        <v>9115642.151042521</v>
      </c>
      <c r="L19" s="785">
        <v>455179.01328053768</v>
      </c>
      <c r="M19" s="3716" t="s">
        <v>2515</v>
      </c>
      <c r="N19" s="3716"/>
      <c r="O19" s="3716"/>
      <c r="P19" s="149"/>
      <c r="Q19" s="785">
        <v>166669.67732713802</v>
      </c>
      <c r="R19" s="785">
        <v>8660463.1377619859</v>
      </c>
      <c r="S19" s="785">
        <v>8493793.4604348596</v>
      </c>
      <c r="T19" s="785">
        <v>6259954.0290331859</v>
      </c>
      <c r="U19" s="785">
        <v>441496.79137618473</v>
      </c>
      <c r="V19" s="785"/>
      <c r="W19" s="785">
        <v>225356.77840503046</v>
      </c>
      <c r="X19" s="785">
        <v>71523.054672957034</v>
      </c>
      <c r="Y19" s="785">
        <v>153833.72373207353</v>
      </c>
      <c r="Z19" s="785">
        <v>710274.7934427039</v>
      </c>
      <c r="AA19" s="785">
        <v>2277260.6550631449</v>
      </c>
      <c r="AB19" s="488"/>
    </row>
    <row r="20" spans="1:70" s="147" customFormat="1" ht="18" hidden="1" customHeight="1">
      <c r="A20" s="3716" t="s">
        <v>2648</v>
      </c>
      <c r="B20" s="3716"/>
      <c r="C20" s="3716"/>
      <c r="D20" s="149"/>
      <c r="E20" s="488">
        <v>38989204.94335188</v>
      </c>
      <c r="F20" s="488">
        <v>30049961.714410122</v>
      </c>
      <c r="G20" s="488">
        <v>21430915.401220392</v>
      </c>
      <c r="H20" s="488">
        <v>1329168.027627296</v>
      </c>
      <c r="I20" s="488">
        <v>552082.55035323929</v>
      </c>
      <c r="J20" s="488">
        <v>6737795.7352091745</v>
      </c>
      <c r="K20" s="488">
        <v>8939243.2289417535</v>
      </c>
      <c r="L20" s="488">
        <v>617969.16522890236</v>
      </c>
      <c r="M20" s="3716" t="s">
        <v>2447</v>
      </c>
      <c r="N20" s="3716"/>
      <c r="O20" s="3716"/>
      <c r="P20" s="149"/>
      <c r="Q20" s="488">
        <v>200759.96015979673</v>
      </c>
      <c r="R20" s="488">
        <v>8321274.0637128521</v>
      </c>
      <c r="S20" s="488">
        <v>8120514.1035530707</v>
      </c>
      <c r="T20" s="488">
        <v>5752775.2306968449</v>
      </c>
      <c r="U20" s="488">
        <v>438507.44451847661</v>
      </c>
      <c r="V20" s="488"/>
      <c r="W20" s="488">
        <v>229718.89473650686</v>
      </c>
      <c r="X20" s="488">
        <v>63420.301921035483</v>
      </c>
      <c r="Y20" s="488">
        <v>166298.59281547114</v>
      </c>
      <c r="Z20" s="488">
        <v>790628.31351001584</v>
      </c>
      <c r="AA20" s="488">
        <v>2490140.8471112638</v>
      </c>
      <c r="AB20" s="488"/>
    </row>
    <row r="21" spans="1:70" s="147" customFormat="1" ht="18" hidden="1" customHeight="1">
      <c r="A21" s="3716" t="s">
        <v>2489</v>
      </c>
      <c r="B21" s="3716"/>
      <c r="C21" s="3716"/>
      <c r="D21" s="149"/>
      <c r="E21" s="785">
        <v>41210969.153543569</v>
      </c>
      <c r="F21" s="785">
        <v>31666531.501319483</v>
      </c>
      <c r="G21" s="785">
        <v>23358123.538604774</v>
      </c>
      <c r="H21" s="785">
        <v>1357875.6190478087</v>
      </c>
      <c r="I21" s="785">
        <v>372284.03011080495</v>
      </c>
      <c r="J21" s="785">
        <v>6578248.3135560788</v>
      </c>
      <c r="K21" s="785">
        <v>9544437.6522240601</v>
      </c>
      <c r="L21" s="785">
        <v>519935.52803058136</v>
      </c>
      <c r="M21" s="3716" t="s">
        <v>2376</v>
      </c>
      <c r="N21" s="3716"/>
      <c r="O21" s="3716"/>
      <c r="P21" s="149"/>
      <c r="Q21" s="785">
        <v>196925.17551325093</v>
      </c>
      <c r="R21" s="785">
        <v>9024502.1241934709</v>
      </c>
      <c r="S21" s="785">
        <v>8827576.9486802239</v>
      </c>
      <c r="T21" s="785">
        <v>6113501.9775059745</v>
      </c>
      <c r="U21" s="785">
        <v>427950.25335864007</v>
      </c>
      <c r="V21" s="785"/>
      <c r="W21" s="785">
        <v>239485.73987594302</v>
      </c>
      <c r="X21" s="785">
        <v>64533.18992866527</v>
      </c>
      <c r="Y21" s="785">
        <v>174952.54994727779</v>
      </c>
      <c r="Z21" s="785">
        <v>660674.52366251207</v>
      </c>
      <c r="AA21" s="785">
        <v>2707313.5016021822</v>
      </c>
      <c r="AB21" s="488"/>
    </row>
    <row r="22" spans="1:70" s="147" customFormat="1" ht="16.5" hidden="1" customHeight="1">
      <c r="A22" s="3095" t="s">
        <v>2292</v>
      </c>
      <c r="B22" s="3096"/>
      <c r="C22" s="3096"/>
      <c r="D22" s="3097"/>
      <c r="E22" s="107">
        <v>39613.65235723192</v>
      </c>
      <c r="F22" s="107">
        <v>30750.230476193588</v>
      </c>
      <c r="G22" s="107">
        <v>21585.450285761792</v>
      </c>
      <c r="H22" s="107">
        <v>1660.834969781017</v>
      </c>
      <c r="I22" s="107">
        <v>627.46632409185588</v>
      </c>
      <c r="J22" s="107">
        <v>6876.4788965589041</v>
      </c>
      <c r="K22" s="107">
        <v>8863.4218810383409</v>
      </c>
      <c r="L22" s="107">
        <v>456.44870822437099</v>
      </c>
      <c r="M22" s="3095" t="s">
        <v>2649</v>
      </c>
      <c r="N22" s="3096"/>
      <c r="O22" s="3096"/>
      <c r="P22" s="3097"/>
      <c r="Q22" s="107">
        <v>242.88343099885327</v>
      </c>
      <c r="R22" s="107">
        <v>8406.9731728139559</v>
      </c>
      <c r="S22" s="107">
        <v>8164.0897418151126</v>
      </c>
      <c r="T22" s="107">
        <v>6134.1181102373002</v>
      </c>
      <c r="U22" s="107">
        <v>596.32763230761475</v>
      </c>
      <c r="V22" s="230" t="s">
        <v>478</v>
      </c>
      <c r="W22" s="107">
        <v>243.60503655989416</v>
      </c>
      <c r="X22" s="107">
        <v>84.299520289336741</v>
      </c>
      <c r="Y22" s="107">
        <v>159.30551627055735</v>
      </c>
      <c r="Z22" s="107">
        <v>792.16125986754025</v>
      </c>
      <c r="AA22" s="107">
        <v>1982.2002225778513</v>
      </c>
      <c r="AB22" s="488"/>
      <c r="AC22" s="488"/>
      <c r="AD22" s="488"/>
      <c r="AE22" s="488"/>
      <c r="AF22" s="488"/>
      <c r="AG22" s="488"/>
      <c r="AH22" s="488"/>
      <c r="AI22" s="488"/>
      <c r="AJ22" s="488"/>
      <c r="AK22" s="488"/>
      <c r="AL22" s="488"/>
    </row>
    <row r="23" spans="1:70" s="147" customFormat="1" ht="16.5" hidden="1" customHeight="1">
      <c r="A23" s="3095" t="s">
        <v>2315</v>
      </c>
      <c r="B23" s="3096"/>
      <c r="C23" s="3096"/>
      <c r="D23" s="3097"/>
      <c r="E23" s="107">
        <v>36010.509158527559</v>
      </c>
      <c r="F23" s="107">
        <v>26993.179241819689</v>
      </c>
      <c r="G23" s="107">
        <v>21504.880880754568</v>
      </c>
      <c r="H23" s="107">
        <v>636.69884430383365</v>
      </c>
      <c r="I23" s="107">
        <v>164.57344105603497</v>
      </c>
      <c r="J23" s="107">
        <v>4687.0260757051874</v>
      </c>
      <c r="K23" s="107">
        <v>9017.3299167078403</v>
      </c>
      <c r="L23" s="107">
        <v>508.6308864027709</v>
      </c>
      <c r="M23" s="3095" t="s">
        <v>2603</v>
      </c>
      <c r="N23" s="3096"/>
      <c r="O23" s="3096"/>
      <c r="P23" s="3097"/>
      <c r="Q23" s="107">
        <v>223.04666529703846</v>
      </c>
      <c r="R23" s="107">
        <v>8508.6990303050716</v>
      </c>
      <c r="S23" s="107">
        <v>8285.6523650080362</v>
      </c>
      <c r="T23" s="107">
        <v>5276.4094781992389</v>
      </c>
      <c r="U23" s="107">
        <v>320.61831819126564</v>
      </c>
      <c r="V23" s="230" t="s">
        <v>478</v>
      </c>
      <c r="W23" s="107">
        <v>361.15204668645043</v>
      </c>
      <c r="X23" s="107">
        <v>156.52626969897057</v>
      </c>
      <c r="Y23" s="107">
        <v>204.62577698747918</v>
      </c>
      <c r="Z23" s="107">
        <v>484.16278704406841</v>
      </c>
      <c r="AA23" s="107">
        <v>2327.4725219310703</v>
      </c>
      <c r="AB23" s="488"/>
      <c r="AC23" s="488"/>
      <c r="AD23" s="488"/>
      <c r="AE23" s="488"/>
      <c r="AF23" s="488"/>
      <c r="AG23" s="488"/>
      <c r="AH23" s="488"/>
      <c r="AI23" s="488"/>
      <c r="AJ23" s="488"/>
      <c r="AK23" s="488"/>
      <c r="AL23" s="488"/>
    </row>
    <row r="24" spans="1:70" s="147" customFormat="1" ht="16.5" customHeight="1">
      <c r="A24" s="3098" t="s">
        <v>1463</v>
      </c>
      <c r="B24" s="3098"/>
      <c r="C24" s="3098"/>
      <c r="D24" s="3099"/>
      <c r="E24" s="108">
        <v>43861.141283343059</v>
      </c>
      <c r="F24" s="108">
        <v>33535.684010456614</v>
      </c>
      <c r="G24" s="108">
        <v>21644.296147188164</v>
      </c>
      <c r="H24" s="108">
        <v>1957.1243594168623</v>
      </c>
      <c r="I24" s="108">
        <v>369.26158046569077</v>
      </c>
      <c r="J24" s="108">
        <v>9565.0019233859584</v>
      </c>
      <c r="K24" s="108">
        <v>10325.457272886364</v>
      </c>
      <c r="L24" s="108">
        <v>660.60190471393832</v>
      </c>
      <c r="M24" s="3098" t="s">
        <v>1463</v>
      </c>
      <c r="N24" s="3098"/>
      <c r="O24" s="3098"/>
      <c r="P24" s="3099"/>
      <c r="Q24" s="108">
        <v>203.9445726073109</v>
      </c>
      <c r="R24" s="108">
        <v>9664.8553681724316</v>
      </c>
      <c r="S24" s="108">
        <v>9460.910795565118</v>
      </c>
      <c r="T24" s="108">
        <v>7545.2527669907195</v>
      </c>
      <c r="U24" s="108">
        <v>396.55566982954167</v>
      </c>
      <c r="V24" s="108">
        <v>26.816464043230738</v>
      </c>
      <c r="W24" s="108">
        <v>231.23221607639522</v>
      </c>
      <c r="X24" s="108">
        <v>74.09500020631927</v>
      </c>
      <c r="Y24" s="108">
        <v>157.13721587007598</v>
      </c>
      <c r="Z24" s="108">
        <v>927.78260572449904</v>
      </c>
      <c r="AA24" s="108">
        <v>2188.836284349738</v>
      </c>
    </row>
    <row r="25" spans="1:70" s="147" customFormat="1" ht="16.5" customHeight="1">
      <c r="A25" s="3095" t="s">
        <v>2335</v>
      </c>
      <c r="B25" s="3095"/>
      <c r="C25" s="3095"/>
      <c r="D25" s="3100"/>
      <c r="E25" s="108">
        <v>55980.271395425945</v>
      </c>
      <c r="F25" s="108">
        <v>42345.717197186299</v>
      </c>
      <c r="G25" s="108">
        <v>30303.698366409797</v>
      </c>
      <c r="H25" s="108">
        <v>662.78087809250121</v>
      </c>
      <c r="I25" s="108">
        <v>199.1977657517437</v>
      </c>
      <c r="J25" s="108">
        <v>11180.040186932256</v>
      </c>
      <c r="K25" s="108">
        <v>13634.554198239673</v>
      </c>
      <c r="L25" s="108">
        <v>1020.3033833247697</v>
      </c>
      <c r="M25" s="3095" t="s">
        <v>2260</v>
      </c>
      <c r="N25" s="3095"/>
      <c r="O25" s="3095"/>
      <c r="P25" s="3100"/>
      <c r="Q25" s="108">
        <v>269.11529421659964</v>
      </c>
      <c r="R25" s="108">
        <v>12614.250814914885</v>
      </c>
      <c r="S25" s="108">
        <v>12345.135520698283</v>
      </c>
      <c r="T25" s="108">
        <v>6913.7704650701417</v>
      </c>
      <c r="U25" s="108">
        <v>439.24131461911475</v>
      </c>
      <c r="V25" s="929" t="s">
        <v>431</v>
      </c>
      <c r="W25" s="108">
        <v>447.35486986634362</v>
      </c>
      <c r="X25" s="108">
        <v>139.19647756082495</v>
      </c>
      <c r="Y25" s="108">
        <v>308.15839230551842</v>
      </c>
      <c r="Z25" s="108">
        <v>1119.9518635485779</v>
      </c>
      <c r="AA25" s="108">
        <v>5664.7207346912774</v>
      </c>
    </row>
    <row r="26" spans="1:70" s="147" customFormat="1" ht="15.75" customHeight="1">
      <c r="A26" s="3095" t="s">
        <v>1464</v>
      </c>
      <c r="B26" s="3095"/>
      <c r="C26" s="3095"/>
      <c r="D26" s="3100"/>
      <c r="E26" s="108">
        <v>57001.191578761027</v>
      </c>
      <c r="F26" s="108">
        <v>43061.081836201702</v>
      </c>
      <c r="G26" s="108">
        <v>27063.606346547633</v>
      </c>
      <c r="H26" s="108">
        <v>3512.2757640554714</v>
      </c>
      <c r="I26" s="108">
        <v>395.69478174044656</v>
      </c>
      <c r="J26" s="108">
        <v>12089.504943858106</v>
      </c>
      <c r="K26" s="108">
        <v>13861.57419689511</v>
      </c>
      <c r="L26" s="108">
        <v>870.49435943914489</v>
      </c>
      <c r="M26" s="3095" t="s">
        <v>1464</v>
      </c>
      <c r="N26" s="3095"/>
      <c r="O26" s="3095"/>
      <c r="P26" s="3100"/>
      <c r="Q26" s="108">
        <v>219.24844457526262</v>
      </c>
      <c r="R26" s="108">
        <v>12989.675106935392</v>
      </c>
      <c r="S26" s="108">
        <v>12770.00568208703</v>
      </c>
      <c r="T26" s="108">
        <v>9657.7744973960762</v>
      </c>
      <c r="U26" s="108">
        <v>440.913011832319</v>
      </c>
      <c r="V26" s="929">
        <v>12.103826099704914</v>
      </c>
      <c r="W26" s="108">
        <v>286.25354856321013</v>
      </c>
      <c r="X26" s="108">
        <v>85.945924773706082</v>
      </c>
      <c r="Y26" s="108">
        <v>200.30762378950459</v>
      </c>
      <c r="Z26" s="108">
        <v>1037.3259909291264</v>
      </c>
      <c r="AA26" s="108">
        <v>3395.9811625831348</v>
      </c>
    </row>
    <row r="27" spans="1:70" s="147" customFormat="1" ht="15.75" customHeight="1" thickBot="1">
      <c r="A27" s="3095" t="s">
        <v>2490</v>
      </c>
      <c r="B27" s="3096"/>
      <c r="C27" s="3096"/>
      <c r="D27" s="3097"/>
      <c r="E27" s="108">
        <v>64767.899011754256</v>
      </c>
      <c r="F27" s="108">
        <v>48569.419119089405</v>
      </c>
      <c r="G27" s="108">
        <v>32050.11711876496</v>
      </c>
      <c r="H27" s="108">
        <v>1948.5883244901686</v>
      </c>
      <c r="I27" s="108">
        <v>397.1545557072518</v>
      </c>
      <c r="J27" s="108">
        <v>14173.559120127124</v>
      </c>
      <c r="K27" s="108">
        <v>16198.479892664722</v>
      </c>
      <c r="L27" s="108">
        <v>752.73402012264114</v>
      </c>
      <c r="M27" s="3095" t="s">
        <v>2209</v>
      </c>
      <c r="N27" s="3096"/>
      <c r="O27" s="3096"/>
      <c r="P27" s="3097"/>
      <c r="Q27" s="108">
        <v>224.75123067873886</v>
      </c>
      <c r="R27" s="108">
        <v>15445.745872542044</v>
      </c>
      <c r="S27" s="108">
        <v>15220.994641863354</v>
      </c>
      <c r="T27" s="108">
        <v>10563.956461141332</v>
      </c>
      <c r="U27" s="108">
        <v>315.24442476958859</v>
      </c>
      <c r="V27" s="108">
        <v>19.671412004233364</v>
      </c>
      <c r="W27" s="108">
        <v>307.47780619961219</v>
      </c>
      <c r="X27" s="108">
        <v>137.9891317261129</v>
      </c>
      <c r="Y27" s="108">
        <v>169.48867447349977</v>
      </c>
      <c r="Z27" s="108">
        <v>829.11475700854453</v>
      </c>
      <c r="AA27" s="108">
        <v>4843.7592947571211</v>
      </c>
    </row>
    <row r="28" spans="1:70" s="147" customFormat="1" ht="15.75" customHeight="1" thickTop="1">
      <c r="A28" s="3095" t="s">
        <v>2650</v>
      </c>
      <c r="B28" s="3096"/>
      <c r="C28" s="3096"/>
      <c r="D28" s="3097"/>
      <c r="E28" s="108">
        <f t="shared" ref="E28:L28" si="1">AD32</f>
        <v>65879.366879332229</v>
      </c>
      <c r="F28" s="108">
        <f t="shared" si="1"/>
        <v>46319.03287209852</v>
      </c>
      <c r="G28" s="108">
        <f t="shared" si="1"/>
        <v>29241.656618853915</v>
      </c>
      <c r="H28" s="108">
        <f t="shared" si="1"/>
        <v>3246.6407779079291</v>
      </c>
      <c r="I28" s="108">
        <f t="shared" si="1"/>
        <v>417.48581543991719</v>
      </c>
      <c r="J28" s="108">
        <f t="shared" si="1"/>
        <v>13413.249659896681</v>
      </c>
      <c r="K28" s="108">
        <f t="shared" si="1"/>
        <v>19560.334007233752</v>
      </c>
      <c r="L28" s="108">
        <f t="shared" si="1"/>
        <v>767.09526761620714</v>
      </c>
      <c r="M28" s="3095" t="s">
        <v>2237</v>
      </c>
      <c r="N28" s="3096"/>
      <c r="O28" s="3096"/>
      <c r="P28" s="3097"/>
      <c r="Q28" s="108">
        <f t="shared" ref="Q28:AA28" si="2">AL32</f>
        <v>199.33809584275167</v>
      </c>
      <c r="R28" s="108">
        <f t="shared" si="2"/>
        <v>18793.238739617555</v>
      </c>
      <c r="S28" s="108">
        <f t="shared" si="2"/>
        <v>18593.900643774799</v>
      </c>
      <c r="T28" s="108">
        <f t="shared" si="2"/>
        <v>13024.598291611459</v>
      </c>
      <c r="U28" s="108">
        <f t="shared" si="2"/>
        <v>404.31262323219966</v>
      </c>
      <c r="V28" s="108">
        <f t="shared" si="2"/>
        <v>18.713223189395872</v>
      </c>
      <c r="W28" s="108">
        <f t="shared" si="2"/>
        <v>241.50013869434585</v>
      </c>
      <c r="X28" s="108">
        <f t="shared" si="2"/>
        <v>149.71657702766711</v>
      </c>
      <c r="Y28" s="108">
        <f t="shared" si="2"/>
        <v>91.783561666678708</v>
      </c>
      <c r="Z28" s="108">
        <f t="shared" si="2"/>
        <v>958.62890817089635</v>
      </c>
      <c r="AA28" s="108">
        <f t="shared" si="2"/>
        <v>5863.4052752183006</v>
      </c>
      <c r="AB28" s="3751"/>
      <c r="AC28" s="3752"/>
      <c r="AD28" s="939" t="s">
        <v>96</v>
      </c>
      <c r="AE28" s="940" t="s">
        <v>777</v>
      </c>
      <c r="AF28" s="940" t="s">
        <v>1151</v>
      </c>
      <c r="AG28" s="940" t="s">
        <v>1149</v>
      </c>
      <c r="AH28" s="940" t="s">
        <v>1152</v>
      </c>
      <c r="AI28" s="940" t="s">
        <v>1153</v>
      </c>
      <c r="AJ28" s="940" t="s">
        <v>296</v>
      </c>
      <c r="AK28" s="941" t="s">
        <v>1154</v>
      </c>
      <c r="AL28" s="942" t="s">
        <v>779</v>
      </c>
      <c r="AM28" s="940" t="s">
        <v>984</v>
      </c>
      <c r="AN28" s="940" t="s">
        <v>297</v>
      </c>
      <c r="AO28" s="940" t="s">
        <v>986</v>
      </c>
      <c r="AP28" s="940" t="s">
        <v>784</v>
      </c>
      <c r="AQ28" s="940" t="s">
        <v>1155</v>
      </c>
      <c r="AR28" s="940" t="s">
        <v>1156</v>
      </c>
      <c r="AS28" s="940" t="s">
        <v>1157</v>
      </c>
      <c r="AT28" s="940" t="s">
        <v>1158</v>
      </c>
      <c r="AU28" s="940" t="s">
        <v>1159</v>
      </c>
      <c r="AV28" s="943" t="s">
        <v>99</v>
      </c>
      <c r="AX28" s="3755"/>
      <c r="AY28" s="3756"/>
      <c r="AZ28" s="2622" t="s">
        <v>96</v>
      </c>
      <c r="BA28" s="2623" t="s">
        <v>777</v>
      </c>
      <c r="BB28" s="2623" t="s">
        <v>4044</v>
      </c>
      <c r="BC28" s="2623" t="s">
        <v>4042</v>
      </c>
      <c r="BD28" s="2623" t="s">
        <v>4045</v>
      </c>
      <c r="BE28" s="2623" t="s">
        <v>1153</v>
      </c>
      <c r="BF28" s="2623" t="s">
        <v>296</v>
      </c>
      <c r="BG28" s="2623" t="s">
        <v>1154</v>
      </c>
      <c r="BH28" s="2623" t="s">
        <v>779</v>
      </c>
      <c r="BI28" s="2623" t="s">
        <v>984</v>
      </c>
      <c r="BJ28" s="2623" t="s">
        <v>297</v>
      </c>
      <c r="BK28" s="2623" t="s">
        <v>986</v>
      </c>
      <c r="BL28" s="2623" t="s">
        <v>784</v>
      </c>
      <c r="BM28" s="2623" t="s">
        <v>4046</v>
      </c>
      <c r="BN28" s="2623" t="s">
        <v>1156</v>
      </c>
      <c r="BO28" s="2623" t="s">
        <v>1157</v>
      </c>
      <c r="BP28" s="2623" t="s">
        <v>1158</v>
      </c>
      <c r="BQ28" s="2623" t="s">
        <v>1871</v>
      </c>
      <c r="BR28" s="2624" t="s">
        <v>99</v>
      </c>
    </row>
    <row r="29" spans="1:70" ht="18" customHeight="1" thickBot="1">
      <c r="A29" s="3716" t="s">
        <v>43</v>
      </c>
      <c r="B29" s="3716"/>
      <c r="C29" s="3716"/>
      <c r="D29" s="149"/>
      <c r="E29" s="108"/>
      <c r="F29" s="108"/>
      <c r="G29" s="108"/>
      <c r="H29" s="108"/>
      <c r="I29" s="108"/>
      <c r="J29" s="108"/>
      <c r="K29" s="108"/>
      <c r="L29" s="108"/>
      <c r="M29" s="3381" t="s">
        <v>43</v>
      </c>
      <c r="N29" s="3381"/>
      <c r="O29" s="3381"/>
      <c r="P29" s="944"/>
      <c r="Q29" s="108"/>
      <c r="R29" s="108"/>
      <c r="S29" s="108"/>
      <c r="T29" s="108"/>
      <c r="U29" s="108"/>
      <c r="V29" s="108"/>
      <c r="W29" s="108"/>
      <c r="X29" s="108"/>
      <c r="Y29" s="108"/>
      <c r="Z29" s="108"/>
      <c r="AA29" s="108"/>
      <c r="AB29" s="3753"/>
      <c r="AC29" s="3754"/>
      <c r="AD29" s="945" t="s">
        <v>1173</v>
      </c>
      <c r="AE29" s="946" t="s">
        <v>1173</v>
      </c>
      <c r="AF29" s="946" t="s">
        <v>1173</v>
      </c>
      <c r="AG29" s="946" t="s">
        <v>1173</v>
      </c>
      <c r="AH29" s="946" t="s">
        <v>1173</v>
      </c>
      <c r="AI29" s="946" t="s">
        <v>1173</v>
      </c>
      <c r="AJ29" s="946" t="s">
        <v>1173</v>
      </c>
      <c r="AK29" s="947" t="s">
        <v>1173</v>
      </c>
      <c r="AL29" s="948" t="s">
        <v>1173</v>
      </c>
      <c r="AM29" s="946" t="s">
        <v>1173</v>
      </c>
      <c r="AN29" s="946" t="s">
        <v>1173</v>
      </c>
      <c r="AO29" s="946" t="s">
        <v>1173</v>
      </c>
      <c r="AP29" s="946" t="s">
        <v>1173</v>
      </c>
      <c r="AQ29" s="946" t="s">
        <v>1173</v>
      </c>
      <c r="AR29" s="946" t="s">
        <v>1173</v>
      </c>
      <c r="AS29" s="946" t="s">
        <v>1173</v>
      </c>
      <c r="AT29" s="946" t="s">
        <v>1173</v>
      </c>
      <c r="AU29" s="946" t="s">
        <v>1173</v>
      </c>
      <c r="AV29" s="949" t="s">
        <v>1173</v>
      </c>
      <c r="AW29" s="147"/>
      <c r="AX29" s="3757"/>
      <c r="AY29" s="3758"/>
      <c r="AZ29" s="2625" t="s">
        <v>1173</v>
      </c>
      <c r="BA29" s="2626" t="s">
        <v>1173</v>
      </c>
      <c r="BB29" s="2626" t="s">
        <v>1173</v>
      </c>
      <c r="BC29" s="2626" t="s">
        <v>1173</v>
      </c>
      <c r="BD29" s="2626" t="s">
        <v>1173</v>
      </c>
      <c r="BE29" s="2626" t="s">
        <v>1173</v>
      </c>
      <c r="BF29" s="2626" t="s">
        <v>1173</v>
      </c>
      <c r="BG29" s="2626" t="s">
        <v>1173</v>
      </c>
      <c r="BH29" s="2626" t="s">
        <v>1173</v>
      </c>
      <c r="BI29" s="2626" t="s">
        <v>1173</v>
      </c>
      <c r="BJ29" s="2626" t="s">
        <v>1173</v>
      </c>
      <c r="BK29" s="2626" t="s">
        <v>1173</v>
      </c>
      <c r="BL29" s="2626" t="s">
        <v>1173</v>
      </c>
      <c r="BM29" s="2626" t="s">
        <v>1173</v>
      </c>
      <c r="BN29" s="2626" t="s">
        <v>1173</v>
      </c>
      <c r="BO29" s="2626" t="s">
        <v>1173</v>
      </c>
      <c r="BP29" s="2626" t="s">
        <v>1173</v>
      </c>
      <c r="BQ29" s="2626" t="s">
        <v>1173</v>
      </c>
      <c r="BR29" s="2627" t="s">
        <v>1173</v>
      </c>
    </row>
    <row r="30" spans="1:70" ht="18" customHeight="1" thickTop="1">
      <c r="A30" s="185"/>
      <c r="B30" s="185" t="s">
        <v>44</v>
      </c>
      <c r="C30" s="185"/>
      <c r="D30" s="157"/>
      <c r="E30" s="950">
        <f t="shared" ref="E30:L31" si="3">AD30</f>
        <v>84522.091596721511</v>
      </c>
      <c r="F30" s="950">
        <f t="shared" si="3"/>
        <v>59732.029784308288</v>
      </c>
      <c r="G30" s="950">
        <f t="shared" si="3"/>
        <v>37683.807078442049</v>
      </c>
      <c r="H30" s="950">
        <f t="shared" si="3"/>
        <v>4066.2906394500537</v>
      </c>
      <c r="I30" s="950">
        <f t="shared" si="3"/>
        <v>542.21048884962818</v>
      </c>
      <c r="J30" s="950">
        <f t="shared" si="3"/>
        <v>17439.721577566484</v>
      </c>
      <c r="K30" s="950">
        <f t="shared" si="3"/>
        <v>24790.061812413289</v>
      </c>
      <c r="L30" s="528">
        <f t="shared" si="3"/>
        <v>968.62072261737137</v>
      </c>
      <c r="M30" s="951"/>
      <c r="N30" s="951" t="s">
        <v>34</v>
      </c>
      <c r="O30" s="951"/>
      <c r="P30" s="952"/>
      <c r="Q30" s="950">
        <f t="shared" ref="Q30:AA31" si="4">AL30</f>
        <v>255.54832298315321</v>
      </c>
      <c r="R30" s="950">
        <f t="shared" si="4"/>
        <v>23821.441089795928</v>
      </c>
      <c r="S30" s="950">
        <f t="shared" si="4"/>
        <v>23565.892766812754</v>
      </c>
      <c r="T30" s="950">
        <f t="shared" si="4"/>
        <v>16397.853049915349</v>
      </c>
      <c r="U30" s="950">
        <f t="shared" si="4"/>
        <v>532.79178875338573</v>
      </c>
      <c r="V30" s="950">
        <f t="shared" si="4"/>
        <v>24.553982183474439</v>
      </c>
      <c r="W30" s="950">
        <f t="shared" si="4"/>
        <v>308.75471038585317</v>
      </c>
      <c r="X30" s="950">
        <f t="shared" si="4"/>
        <v>193.80261233985408</v>
      </c>
      <c r="Y30" s="950">
        <f t="shared" si="4"/>
        <v>114.95209804599914</v>
      </c>
      <c r="Z30" s="950">
        <f t="shared" si="4"/>
        <v>1268.788062117565</v>
      </c>
      <c r="AA30" s="950">
        <f t="shared" si="4"/>
        <v>7570.7272976922823</v>
      </c>
      <c r="AB30" s="3749" t="s">
        <v>991</v>
      </c>
      <c r="AC30" s="953" t="s">
        <v>992</v>
      </c>
      <c r="AD30" s="954">
        <f>AZ30/1000</f>
        <v>84522.091596721511</v>
      </c>
      <c r="AE30" s="955">
        <f t="shared" ref="AE30:AE93" si="5">BA30/1000</f>
        <v>59732.029784308288</v>
      </c>
      <c r="AF30" s="955">
        <f t="shared" ref="AF30:AF93" si="6">BB30/1000</f>
        <v>37683.807078442049</v>
      </c>
      <c r="AG30" s="955">
        <f t="shared" ref="AG30:AG93" si="7">BC30/1000</f>
        <v>4066.2906394500537</v>
      </c>
      <c r="AH30" s="955">
        <f t="shared" ref="AH30:AH93" si="8">BD30/1000</f>
        <v>542.21048884962818</v>
      </c>
      <c r="AI30" s="955">
        <f t="shared" ref="AI30:AI93" si="9">BE30/1000</f>
        <v>17439.721577566484</v>
      </c>
      <c r="AJ30" s="955">
        <f t="shared" ref="AJ30:AJ93" si="10">BF30/1000</f>
        <v>24790.061812413289</v>
      </c>
      <c r="AK30" s="956">
        <f t="shared" ref="AK30:AK93" si="11">BG30/1000</f>
        <v>968.62072261737137</v>
      </c>
      <c r="AL30" s="957">
        <f t="shared" ref="AL30:AL93" si="12">BH30/1000</f>
        <v>255.54832298315321</v>
      </c>
      <c r="AM30" s="955">
        <f t="shared" ref="AM30:AM93" si="13">BI30/1000</f>
        <v>23821.441089795928</v>
      </c>
      <c r="AN30" s="955">
        <f t="shared" ref="AN30:AN93" si="14">BJ30/1000</f>
        <v>23565.892766812754</v>
      </c>
      <c r="AO30" s="955">
        <f t="shared" ref="AO30:AO93" si="15">BK30/1000</f>
        <v>16397.853049915349</v>
      </c>
      <c r="AP30" s="955">
        <f t="shared" ref="AP30:AP93" si="16">BL30/1000</f>
        <v>532.79178875338573</v>
      </c>
      <c r="AQ30" s="955">
        <f t="shared" ref="AQ30:AQ93" si="17">BM30/1000</f>
        <v>24.553982183474439</v>
      </c>
      <c r="AR30" s="955">
        <f t="shared" ref="AR30:AR93" si="18">BN30/1000</f>
        <v>308.75471038585317</v>
      </c>
      <c r="AS30" s="955">
        <f t="shared" ref="AS30:AS93" si="19">BO30/1000</f>
        <v>193.80261233985408</v>
      </c>
      <c r="AT30" s="955">
        <f t="shared" ref="AT30:AT93" si="20">BP30/1000</f>
        <v>114.95209804599914</v>
      </c>
      <c r="AU30" s="955">
        <f t="shared" ref="AU30:AU93" si="21">BQ30/1000</f>
        <v>1268.788062117565</v>
      </c>
      <c r="AV30" s="958">
        <f t="shared" ref="AV30:AV93" si="22">BR30/1000</f>
        <v>7570.7272976922823</v>
      </c>
      <c r="AW30" s="147"/>
      <c r="AX30" s="3759" t="s">
        <v>991</v>
      </c>
      <c r="AY30" s="2628" t="s">
        <v>992</v>
      </c>
      <c r="AZ30" s="2629">
        <v>84522091.596721515</v>
      </c>
      <c r="BA30" s="2630">
        <v>59732029.784308285</v>
      </c>
      <c r="BB30" s="2630">
        <v>37683807.078442052</v>
      </c>
      <c r="BC30" s="2630">
        <v>4066290.6394500537</v>
      </c>
      <c r="BD30" s="2630">
        <v>542210.48884962813</v>
      </c>
      <c r="BE30" s="2630">
        <v>17439721.577566486</v>
      </c>
      <c r="BF30" s="2630">
        <v>24790061.81241329</v>
      </c>
      <c r="BG30" s="2630">
        <v>968620.72261737136</v>
      </c>
      <c r="BH30" s="2630">
        <v>255548.32298315322</v>
      </c>
      <c r="BI30" s="2630">
        <v>23821441.089795928</v>
      </c>
      <c r="BJ30" s="2630">
        <v>23565892.766812753</v>
      </c>
      <c r="BK30" s="2630">
        <v>16397853.049915349</v>
      </c>
      <c r="BL30" s="2630">
        <v>532791.78875338577</v>
      </c>
      <c r="BM30" s="2630">
        <v>24553.98218347444</v>
      </c>
      <c r="BN30" s="2630">
        <v>308754.71038585319</v>
      </c>
      <c r="BO30" s="2630">
        <v>193802.61233985407</v>
      </c>
      <c r="BP30" s="2630">
        <v>114952.09804599914</v>
      </c>
      <c r="BQ30" s="2630">
        <v>1268788.062117565</v>
      </c>
      <c r="BR30" s="2631">
        <v>7570727.2976922821</v>
      </c>
    </row>
    <row r="31" spans="1:70" ht="18" customHeight="1">
      <c r="A31" s="185"/>
      <c r="B31" s="185" t="s">
        <v>12</v>
      </c>
      <c r="C31" s="185"/>
      <c r="D31" s="157"/>
      <c r="E31" s="950">
        <f t="shared" si="3"/>
        <v>8833.9379427952317</v>
      </c>
      <c r="F31" s="950">
        <f t="shared" si="3"/>
        <v>5276.2038982979466</v>
      </c>
      <c r="G31" s="950">
        <f t="shared" si="3"/>
        <v>3409.268842147635</v>
      </c>
      <c r="H31" s="950">
        <f t="shared" si="3"/>
        <v>738.5697401035668</v>
      </c>
      <c r="I31" s="950">
        <f t="shared" si="3"/>
        <v>35.837070340449515</v>
      </c>
      <c r="J31" s="950">
        <f t="shared" si="3"/>
        <v>1092.5282457062981</v>
      </c>
      <c r="K31" s="950">
        <f t="shared" si="3"/>
        <v>3557.7340444972829</v>
      </c>
      <c r="L31" s="528">
        <f t="shared" si="3"/>
        <v>150.44152217689404</v>
      </c>
      <c r="M31" s="951"/>
      <c r="N31" s="951" t="s">
        <v>12</v>
      </c>
      <c r="O31" s="951"/>
      <c r="P31" s="952"/>
      <c r="Q31" s="950">
        <f t="shared" si="4"/>
        <v>27.338746688953943</v>
      </c>
      <c r="R31" s="950">
        <f t="shared" si="4"/>
        <v>3407.2925223203897</v>
      </c>
      <c r="S31" s="950">
        <f t="shared" si="4"/>
        <v>3379.9537756314362</v>
      </c>
      <c r="T31" s="950">
        <f t="shared" si="4"/>
        <v>2702.6755299580509</v>
      </c>
      <c r="U31" s="950">
        <f t="shared" si="4"/>
        <v>11.175395832815607</v>
      </c>
      <c r="V31" s="950">
        <f t="shared" si="4"/>
        <v>0.84091068234257837</v>
      </c>
      <c r="W31" s="950">
        <f t="shared" si="4"/>
        <v>35.705870514947364</v>
      </c>
      <c r="X31" s="950">
        <f t="shared" si="4"/>
        <v>14.816403763337281</v>
      </c>
      <c r="Y31" s="950">
        <f t="shared" si="4"/>
        <v>20.889466751610083</v>
      </c>
      <c r="Z31" s="950">
        <f t="shared" si="4"/>
        <v>9.5636699239593419</v>
      </c>
      <c r="AA31" s="950">
        <f t="shared" si="4"/>
        <v>639.11973856723739</v>
      </c>
      <c r="AB31" s="3750"/>
      <c r="AC31" s="959" t="s">
        <v>993</v>
      </c>
      <c r="AD31" s="960">
        <f t="shared" ref="AD31:AD94" si="23">AZ31/1000</f>
        <v>8833.9379427952317</v>
      </c>
      <c r="AE31" s="961">
        <f t="shared" si="5"/>
        <v>5276.2038982979466</v>
      </c>
      <c r="AF31" s="961">
        <f t="shared" si="6"/>
        <v>3409.268842147635</v>
      </c>
      <c r="AG31" s="961">
        <f t="shared" si="7"/>
        <v>738.5697401035668</v>
      </c>
      <c r="AH31" s="961">
        <f t="shared" si="8"/>
        <v>35.837070340449515</v>
      </c>
      <c r="AI31" s="961">
        <f t="shared" si="9"/>
        <v>1092.5282457062981</v>
      </c>
      <c r="AJ31" s="961">
        <f t="shared" si="10"/>
        <v>3557.7340444972829</v>
      </c>
      <c r="AK31" s="962">
        <f t="shared" si="11"/>
        <v>150.44152217689404</v>
      </c>
      <c r="AL31" s="963">
        <f t="shared" si="12"/>
        <v>27.338746688953943</v>
      </c>
      <c r="AM31" s="961">
        <f t="shared" si="13"/>
        <v>3407.2925223203897</v>
      </c>
      <c r="AN31" s="961">
        <f t="shared" si="14"/>
        <v>3379.9537756314362</v>
      </c>
      <c r="AO31" s="961">
        <f t="shared" si="15"/>
        <v>2702.6755299580509</v>
      </c>
      <c r="AP31" s="961">
        <f t="shared" si="16"/>
        <v>11.175395832815607</v>
      </c>
      <c r="AQ31" s="961">
        <f t="shared" si="17"/>
        <v>0.84091068234257837</v>
      </c>
      <c r="AR31" s="961">
        <f t="shared" si="18"/>
        <v>35.705870514947364</v>
      </c>
      <c r="AS31" s="961">
        <f t="shared" si="19"/>
        <v>14.816403763337281</v>
      </c>
      <c r="AT31" s="961">
        <f t="shared" si="20"/>
        <v>20.889466751610083</v>
      </c>
      <c r="AU31" s="961">
        <f t="shared" si="21"/>
        <v>9.5636699239593419</v>
      </c>
      <c r="AV31" s="964">
        <f t="shared" si="22"/>
        <v>639.11973856723739</v>
      </c>
      <c r="AW31" s="147"/>
      <c r="AX31" s="3760"/>
      <c r="AY31" s="2997" t="s">
        <v>3714</v>
      </c>
      <c r="AZ31" s="2632">
        <v>8833937.9427952319</v>
      </c>
      <c r="BA31" s="2633">
        <v>5276203.8982979469</v>
      </c>
      <c r="BB31" s="2633">
        <v>3409268.8421476348</v>
      </c>
      <c r="BC31" s="2633">
        <v>738569.74010356679</v>
      </c>
      <c r="BD31" s="2633">
        <v>35837.070340449514</v>
      </c>
      <c r="BE31" s="2633">
        <v>1092528.2457062982</v>
      </c>
      <c r="BF31" s="2633">
        <v>3557734.0444972827</v>
      </c>
      <c r="BG31" s="2633">
        <v>150441.52217689404</v>
      </c>
      <c r="BH31" s="2633">
        <v>27338.746688953943</v>
      </c>
      <c r="BI31" s="2633">
        <v>3407292.5223203897</v>
      </c>
      <c r="BJ31" s="2633">
        <v>3379953.7756314361</v>
      </c>
      <c r="BK31" s="2633">
        <v>2702675.5299580507</v>
      </c>
      <c r="BL31" s="2633">
        <v>11175.395832815606</v>
      </c>
      <c r="BM31" s="2633">
        <v>840.91068234257841</v>
      </c>
      <c r="BN31" s="2633">
        <v>35705.870514947361</v>
      </c>
      <c r="BO31" s="2633">
        <v>14816.403763337281</v>
      </c>
      <c r="BP31" s="2633">
        <v>20889.466751610082</v>
      </c>
      <c r="BQ31" s="2633">
        <v>9563.6699239593418</v>
      </c>
      <c r="BR31" s="2634">
        <v>639119.73856723739</v>
      </c>
    </row>
    <row r="32" spans="1:70" ht="17.25" customHeight="1">
      <c r="A32" s="3716" t="s">
        <v>13</v>
      </c>
      <c r="B32" s="3716"/>
      <c r="C32" s="3716"/>
      <c r="D32" s="149"/>
      <c r="E32" s="950"/>
      <c r="F32" s="950"/>
      <c r="G32" s="950"/>
      <c r="H32" s="950"/>
      <c r="I32" s="950"/>
      <c r="J32" s="950"/>
      <c r="K32" s="950"/>
      <c r="L32" s="528"/>
      <c r="M32" s="3381" t="s">
        <v>13</v>
      </c>
      <c r="N32" s="3381"/>
      <c r="O32" s="3381"/>
      <c r="P32" s="944"/>
      <c r="Q32" s="950"/>
      <c r="R32" s="950"/>
      <c r="S32" s="950"/>
      <c r="T32" s="950"/>
      <c r="U32" s="950"/>
      <c r="V32" s="950"/>
      <c r="W32" s="950"/>
      <c r="X32" s="950"/>
      <c r="Y32" s="950"/>
      <c r="Z32" s="950"/>
      <c r="AA32" s="950"/>
      <c r="AB32" s="965" t="s">
        <v>994</v>
      </c>
      <c r="AC32" s="959"/>
      <c r="AD32" s="960">
        <f t="shared" si="23"/>
        <v>65879.366879332229</v>
      </c>
      <c r="AE32" s="961">
        <f t="shared" si="5"/>
        <v>46319.03287209852</v>
      </c>
      <c r="AF32" s="961">
        <f t="shared" si="6"/>
        <v>29241.656618853915</v>
      </c>
      <c r="AG32" s="961">
        <f t="shared" si="7"/>
        <v>3246.6407779079291</v>
      </c>
      <c r="AH32" s="961">
        <f t="shared" si="8"/>
        <v>417.48581543991719</v>
      </c>
      <c r="AI32" s="961">
        <f t="shared" si="9"/>
        <v>13413.249659896681</v>
      </c>
      <c r="AJ32" s="961">
        <f t="shared" si="10"/>
        <v>19560.334007233752</v>
      </c>
      <c r="AK32" s="962">
        <f t="shared" si="11"/>
        <v>767.09526761620714</v>
      </c>
      <c r="AL32" s="963">
        <f t="shared" si="12"/>
        <v>199.33809584275167</v>
      </c>
      <c r="AM32" s="961">
        <f t="shared" si="13"/>
        <v>18793.238739617555</v>
      </c>
      <c r="AN32" s="961">
        <f t="shared" si="14"/>
        <v>18593.900643774799</v>
      </c>
      <c r="AO32" s="961">
        <f t="shared" si="15"/>
        <v>13024.598291611459</v>
      </c>
      <c r="AP32" s="961">
        <f t="shared" si="16"/>
        <v>404.31262323219966</v>
      </c>
      <c r="AQ32" s="961">
        <f t="shared" si="17"/>
        <v>18.713223189395872</v>
      </c>
      <c r="AR32" s="961">
        <f t="shared" si="18"/>
        <v>241.50013869434585</v>
      </c>
      <c r="AS32" s="961">
        <f t="shared" si="19"/>
        <v>149.71657702766711</v>
      </c>
      <c r="AT32" s="961">
        <f t="shared" si="20"/>
        <v>91.783561666678708</v>
      </c>
      <c r="AU32" s="961">
        <f t="shared" si="21"/>
        <v>958.62890817089635</v>
      </c>
      <c r="AV32" s="964">
        <f t="shared" si="22"/>
        <v>5863.4052752183006</v>
      </c>
      <c r="AW32" s="147"/>
      <c r="AX32" s="3760" t="s">
        <v>994</v>
      </c>
      <c r="AY32" s="3761"/>
      <c r="AZ32" s="2632">
        <v>65879366.879332222</v>
      </c>
      <c r="BA32" s="2633">
        <v>46319032.87209852</v>
      </c>
      <c r="BB32" s="2633">
        <v>29241656.618853915</v>
      </c>
      <c r="BC32" s="2633">
        <v>3246640.7779079289</v>
      </c>
      <c r="BD32" s="2633">
        <v>417485.81543991721</v>
      </c>
      <c r="BE32" s="2633">
        <v>13413249.659896681</v>
      </c>
      <c r="BF32" s="2633">
        <v>19560334.007233754</v>
      </c>
      <c r="BG32" s="2633">
        <v>767095.26761620713</v>
      </c>
      <c r="BH32" s="2633">
        <v>199338.09584275167</v>
      </c>
      <c r="BI32" s="2633">
        <v>18793238.739617556</v>
      </c>
      <c r="BJ32" s="2633">
        <v>18593900.6437748</v>
      </c>
      <c r="BK32" s="2633">
        <v>13024598.291611459</v>
      </c>
      <c r="BL32" s="2633">
        <v>404312.62323219964</v>
      </c>
      <c r="BM32" s="2633">
        <v>18713.223189395874</v>
      </c>
      <c r="BN32" s="2633">
        <v>241500.13869434586</v>
      </c>
      <c r="BO32" s="2633">
        <v>149716.57702766711</v>
      </c>
      <c r="BP32" s="2633">
        <v>91783.56166667871</v>
      </c>
      <c r="BQ32" s="2633">
        <v>958628.90817089635</v>
      </c>
      <c r="BR32" s="2634">
        <v>5863405.2752183005</v>
      </c>
    </row>
    <row r="33" spans="1:70" ht="18" customHeight="1">
      <c r="A33" s="185"/>
      <c r="B33" s="155" t="s">
        <v>52</v>
      </c>
      <c r="C33" s="185"/>
      <c r="D33" s="157"/>
      <c r="E33" s="950">
        <f t="shared" ref="E33:L37" si="24">AD33</f>
        <v>237763.4717200723</v>
      </c>
      <c r="F33" s="950">
        <f t="shared" si="24"/>
        <v>165094.95231691204</v>
      </c>
      <c r="G33" s="950">
        <f t="shared" si="24"/>
        <v>108765.26686356674</v>
      </c>
      <c r="H33" s="950">
        <f t="shared" si="24"/>
        <v>10080.173836508162</v>
      </c>
      <c r="I33" s="950">
        <f t="shared" si="24"/>
        <v>1478.3084824909608</v>
      </c>
      <c r="J33" s="950">
        <f t="shared" si="24"/>
        <v>44771.2031343462</v>
      </c>
      <c r="K33" s="950">
        <f t="shared" si="24"/>
        <v>72668.519403160142</v>
      </c>
      <c r="L33" s="528">
        <f t="shared" si="24"/>
        <v>2156.0361937772082</v>
      </c>
      <c r="M33" s="951"/>
      <c r="N33" s="951" t="s">
        <v>52</v>
      </c>
      <c r="O33" s="951"/>
      <c r="P33" s="952"/>
      <c r="Q33" s="950">
        <f t="shared" ref="Q33:AA37" si="25">AL33</f>
        <v>748.36126315201466</v>
      </c>
      <c r="R33" s="950">
        <f t="shared" si="25"/>
        <v>70512.483209382903</v>
      </c>
      <c r="S33" s="950">
        <f t="shared" si="25"/>
        <v>69764.121946230953</v>
      </c>
      <c r="T33" s="950">
        <f t="shared" si="25"/>
        <v>49657.59655410696</v>
      </c>
      <c r="U33" s="950">
        <f t="shared" si="25"/>
        <v>1769.605252365481</v>
      </c>
      <c r="V33" s="950">
        <f t="shared" si="25"/>
        <v>21.142599412119541</v>
      </c>
      <c r="W33" s="950">
        <f t="shared" si="25"/>
        <v>449.10762755161659</v>
      </c>
      <c r="X33" s="950">
        <f t="shared" si="25"/>
        <v>415.26843047890657</v>
      </c>
      <c r="Y33" s="950">
        <f t="shared" si="25"/>
        <v>33.839197072710512</v>
      </c>
      <c r="Z33" s="950">
        <f t="shared" si="25"/>
        <v>3599.45136345123</v>
      </c>
      <c r="AA33" s="950">
        <f t="shared" si="25"/>
        <v>21466.121276245973</v>
      </c>
      <c r="AB33" s="965" t="s">
        <v>995</v>
      </c>
      <c r="AC33" s="959"/>
      <c r="AD33" s="960">
        <f t="shared" si="23"/>
        <v>237763.4717200723</v>
      </c>
      <c r="AE33" s="961">
        <f t="shared" si="5"/>
        <v>165094.95231691204</v>
      </c>
      <c r="AF33" s="961">
        <f t="shared" si="6"/>
        <v>108765.26686356674</v>
      </c>
      <c r="AG33" s="961">
        <f t="shared" si="7"/>
        <v>10080.173836508162</v>
      </c>
      <c r="AH33" s="961">
        <f t="shared" si="8"/>
        <v>1478.3084824909608</v>
      </c>
      <c r="AI33" s="961">
        <f t="shared" si="9"/>
        <v>44771.2031343462</v>
      </c>
      <c r="AJ33" s="961">
        <f t="shared" si="10"/>
        <v>72668.519403160142</v>
      </c>
      <c r="AK33" s="962">
        <f t="shared" si="11"/>
        <v>2156.0361937772082</v>
      </c>
      <c r="AL33" s="963">
        <f t="shared" si="12"/>
        <v>748.36126315201466</v>
      </c>
      <c r="AM33" s="961">
        <f t="shared" si="13"/>
        <v>70512.483209382903</v>
      </c>
      <c r="AN33" s="961">
        <f t="shared" si="14"/>
        <v>69764.121946230953</v>
      </c>
      <c r="AO33" s="961">
        <f t="shared" si="15"/>
        <v>49657.59655410696</v>
      </c>
      <c r="AP33" s="961">
        <f t="shared" si="16"/>
        <v>1769.605252365481</v>
      </c>
      <c r="AQ33" s="961">
        <f t="shared" si="17"/>
        <v>21.142599412119541</v>
      </c>
      <c r="AR33" s="961">
        <f t="shared" si="18"/>
        <v>449.10762755161659</v>
      </c>
      <c r="AS33" s="961">
        <f t="shared" si="19"/>
        <v>415.26843047890657</v>
      </c>
      <c r="AT33" s="961">
        <f t="shared" si="20"/>
        <v>33.839197072710512</v>
      </c>
      <c r="AU33" s="961">
        <f t="shared" si="21"/>
        <v>3599.45136345123</v>
      </c>
      <c r="AV33" s="964">
        <f t="shared" si="22"/>
        <v>21466.121276245973</v>
      </c>
      <c r="AX33" s="3760" t="s">
        <v>995</v>
      </c>
      <c r="AY33" s="3761"/>
      <c r="AZ33" s="2632">
        <v>237763471.7200723</v>
      </c>
      <c r="BA33" s="2633">
        <v>165094952.31691203</v>
      </c>
      <c r="BB33" s="2633">
        <v>108765266.86356674</v>
      </c>
      <c r="BC33" s="2633">
        <v>10080173.836508162</v>
      </c>
      <c r="BD33" s="2633">
        <v>1478308.4824909607</v>
      </c>
      <c r="BE33" s="2633">
        <v>44771203.134346202</v>
      </c>
      <c r="BF33" s="2633">
        <v>72668519.40316014</v>
      </c>
      <c r="BG33" s="2633">
        <v>2156036.1937772082</v>
      </c>
      <c r="BH33" s="2633">
        <v>748361.2631520147</v>
      </c>
      <c r="BI33" s="2633">
        <v>70512483.209382907</v>
      </c>
      <c r="BJ33" s="2633">
        <v>69764121.946230948</v>
      </c>
      <c r="BK33" s="2633">
        <v>49657596.554106958</v>
      </c>
      <c r="BL33" s="2633">
        <v>1769605.2523654809</v>
      </c>
      <c r="BM33" s="2633">
        <v>21142.59941211954</v>
      </c>
      <c r="BN33" s="2633">
        <v>449107.62755161658</v>
      </c>
      <c r="BO33" s="2633">
        <v>415268.43047890655</v>
      </c>
      <c r="BP33" s="2633">
        <v>33839.197072710514</v>
      </c>
      <c r="BQ33" s="2633">
        <v>3599451.3634512299</v>
      </c>
      <c r="BR33" s="2634">
        <v>21466121.276245974</v>
      </c>
    </row>
    <row r="34" spans="1:70" ht="18" customHeight="1">
      <c r="A34" s="185"/>
      <c r="B34" s="155" t="s">
        <v>53</v>
      </c>
      <c r="C34" s="185"/>
      <c r="D34" s="157"/>
      <c r="E34" s="950">
        <f t="shared" si="24"/>
        <v>57466.528544983077</v>
      </c>
      <c r="F34" s="950">
        <f t="shared" si="24"/>
        <v>44769.948972655198</v>
      </c>
      <c r="G34" s="950">
        <f t="shared" si="24"/>
        <v>24887.253016348117</v>
      </c>
      <c r="H34" s="950">
        <f t="shared" si="24"/>
        <v>4591.4791151935415</v>
      </c>
      <c r="I34" s="950">
        <f t="shared" si="24"/>
        <v>233.73323349789797</v>
      </c>
      <c r="J34" s="950">
        <f t="shared" si="24"/>
        <v>15057.483607615643</v>
      </c>
      <c r="K34" s="950">
        <f t="shared" si="24"/>
        <v>12696.57957232787</v>
      </c>
      <c r="L34" s="528">
        <f t="shared" si="24"/>
        <v>966.73773078210684</v>
      </c>
      <c r="M34" s="951"/>
      <c r="N34" s="951" t="s">
        <v>53</v>
      </c>
      <c r="O34" s="951"/>
      <c r="P34" s="952"/>
      <c r="Q34" s="950">
        <f t="shared" si="25"/>
        <v>124.30078155357465</v>
      </c>
      <c r="R34" s="950">
        <f t="shared" si="25"/>
        <v>11729.841841545765</v>
      </c>
      <c r="S34" s="950">
        <f t="shared" si="25"/>
        <v>11605.541059992189</v>
      </c>
      <c r="T34" s="950">
        <f t="shared" si="25"/>
        <v>8268.4234557441869</v>
      </c>
      <c r="U34" s="950">
        <f t="shared" si="25"/>
        <v>177.65508192973155</v>
      </c>
      <c r="V34" s="950">
        <f t="shared" si="25"/>
        <v>7.5111263282451812</v>
      </c>
      <c r="W34" s="950">
        <f t="shared" si="25"/>
        <v>414.82737784020253</v>
      </c>
      <c r="X34" s="950">
        <f t="shared" si="25"/>
        <v>226.10164883640425</v>
      </c>
      <c r="Y34" s="950">
        <f t="shared" si="25"/>
        <v>188.72572900379831</v>
      </c>
      <c r="Z34" s="950">
        <f t="shared" si="25"/>
        <v>166.27104517962678</v>
      </c>
      <c r="AA34" s="950">
        <f t="shared" si="25"/>
        <v>2903.395063329448</v>
      </c>
      <c r="AB34" s="965" t="s">
        <v>996</v>
      </c>
      <c r="AC34" s="959"/>
      <c r="AD34" s="960">
        <f t="shared" si="23"/>
        <v>57466.528544983077</v>
      </c>
      <c r="AE34" s="961">
        <f t="shared" si="5"/>
        <v>44769.948972655198</v>
      </c>
      <c r="AF34" s="961">
        <f t="shared" si="6"/>
        <v>24887.253016348117</v>
      </c>
      <c r="AG34" s="961">
        <f t="shared" si="7"/>
        <v>4591.4791151935415</v>
      </c>
      <c r="AH34" s="961">
        <f t="shared" si="8"/>
        <v>233.73323349789797</v>
      </c>
      <c r="AI34" s="961">
        <f t="shared" si="9"/>
        <v>15057.483607615643</v>
      </c>
      <c r="AJ34" s="961">
        <f t="shared" si="10"/>
        <v>12696.57957232787</v>
      </c>
      <c r="AK34" s="962">
        <f t="shared" si="11"/>
        <v>966.73773078210684</v>
      </c>
      <c r="AL34" s="963">
        <f t="shared" si="12"/>
        <v>124.30078155357465</v>
      </c>
      <c r="AM34" s="961">
        <f t="shared" si="13"/>
        <v>11729.841841545765</v>
      </c>
      <c r="AN34" s="961">
        <f t="shared" si="14"/>
        <v>11605.541059992189</v>
      </c>
      <c r="AO34" s="961">
        <f t="shared" si="15"/>
        <v>8268.4234557441869</v>
      </c>
      <c r="AP34" s="961">
        <f t="shared" si="16"/>
        <v>177.65508192973155</v>
      </c>
      <c r="AQ34" s="961">
        <f t="shared" si="17"/>
        <v>7.5111263282451812</v>
      </c>
      <c r="AR34" s="961">
        <f t="shared" si="18"/>
        <v>414.82737784020253</v>
      </c>
      <c r="AS34" s="961">
        <f t="shared" si="19"/>
        <v>226.10164883640425</v>
      </c>
      <c r="AT34" s="961">
        <f t="shared" si="20"/>
        <v>188.72572900379831</v>
      </c>
      <c r="AU34" s="961">
        <f t="shared" si="21"/>
        <v>166.27104517962678</v>
      </c>
      <c r="AV34" s="964">
        <f t="shared" si="22"/>
        <v>2903.395063329448</v>
      </c>
      <c r="AX34" s="3760" t="s">
        <v>996</v>
      </c>
      <c r="AY34" s="3761"/>
      <c r="AZ34" s="2632">
        <v>57466528.544983074</v>
      </c>
      <c r="BA34" s="2633">
        <v>44769948.972655199</v>
      </c>
      <c r="BB34" s="2633">
        <v>24887253.016348116</v>
      </c>
      <c r="BC34" s="2633">
        <v>4591479.1151935412</v>
      </c>
      <c r="BD34" s="2633">
        <v>233733.23349789798</v>
      </c>
      <c r="BE34" s="2633">
        <v>15057483.607615642</v>
      </c>
      <c r="BF34" s="2633">
        <v>12696579.572327869</v>
      </c>
      <c r="BG34" s="2633">
        <v>966737.73078210687</v>
      </c>
      <c r="BH34" s="2633">
        <v>124300.78155357465</v>
      </c>
      <c r="BI34" s="2633">
        <v>11729841.841545766</v>
      </c>
      <c r="BJ34" s="2633">
        <v>11605541.059992189</v>
      </c>
      <c r="BK34" s="2633">
        <v>8268423.4557441873</v>
      </c>
      <c r="BL34" s="2633">
        <v>177655.08192973156</v>
      </c>
      <c r="BM34" s="2633">
        <v>7511.126328245181</v>
      </c>
      <c r="BN34" s="2633">
        <v>414827.37784020253</v>
      </c>
      <c r="BO34" s="2633">
        <v>226101.64883640426</v>
      </c>
      <c r="BP34" s="2633">
        <v>188725.7290037983</v>
      </c>
      <c r="BQ34" s="2633">
        <v>166271.04517962679</v>
      </c>
      <c r="BR34" s="2634">
        <v>2903395.063329448</v>
      </c>
    </row>
    <row r="35" spans="1:70" ht="18" customHeight="1">
      <c r="A35" s="185"/>
      <c r="B35" s="155" t="s">
        <v>54</v>
      </c>
      <c r="C35" s="185"/>
      <c r="D35" s="157"/>
      <c r="E35" s="950">
        <f t="shared" si="24"/>
        <v>23623.360130037319</v>
      </c>
      <c r="F35" s="950">
        <f t="shared" si="24"/>
        <v>17365.502152005498</v>
      </c>
      <c r="G35" s="950">
        <f t="shared" si="24"/>
        <v>9982.0139452855055</v>
      </c>
      <c r="H35" s="950">
        <f t="shared" si="24"/>
        <v>2153.6695351341446</v>
      </c>
      <c r="I35" s="950">
        <f t="shared" si="24"/>
        <v>206.05669214107354</v>
      </c>
      <c r="J35" s="950">
        <f t="shared" si="24"/>
        <v>5023.7619794447755</v>
      </c>
      <c r="K35" s="950">
        <f t="shared" si="24"/>
        <v>6257.8579780318169</v>
      </c>
      <c r="L35" s="528">
        <f t="shared" si="24"/>
        <v>330.82164423782444</v>
      </c>
      <c r="M35" s="951"/>
      <c r="N35" s="951" t="s">
        <v>54</v>
      </c>
      <c r="O35" s="951"/>
      <c r="P35" s="952"/>
      <c r="Q35" s="950">
        <f t="shared" si="25"/>
        <v>67.116541478115863</v>
      </c>
      <c r="R35" s="950">
        <f t="shared" si="25"/>
        <v>5927.0363337939916</v>
      </c>
      <c r="S35" s="950">
        <f t="shared" si="25"/>
        <v>5859.9197923158754</v>
      </c>
      <c r="T35" s="950">
        <f t="shared" si="25"/>
        <v>4126.4598754409044</v>
      </c>
      <c r="U35" s="950">
        <f t="shared" si="25"/>
        <v>59.72408149836285</v>
      </c>
      <c r="V35" s="950">
        <f t="shared" si="25"/>
        <v>8.203538177666152</v>
      </c>
      <c r="W35" s="950">
        <f t="shared" si="25"/>
        <v>166.23022672653997</v>
      </c>
      <c r="X35" s="950">
        <f t="shared" si="25"/>
        <v>102.41550920416883</v>
      </c>
      <c r="Y35" s="950">
        <f t="shared" si="25"/>
        <v>63.814717522371012</v>
      </c>
      <c r="Z35" s="950">
        <f t="shared" si="25"/>
        <v>25.144673717863714</v>
      </c>
      <c r="AA35" s="950">
        <f t="shared" si="25"/>
        <v>1524.4467441902648</v>
      </c>
      <c r="AB35" s="965" t="s">
        <v>997</v>
      </c>
      <c r="AC35" s="959"/>
      <c r="AD35" s="960">
        <f t="shared" si="23"/>
        <v>23623.360130037319</v>
      </c>
      <c r="AE35" s="961">
        <f t="shared" si="5"/>
        <v>17365.502152005498</v>
      </c>
      <c r="AF35" s="961">
        <f t="shared" si="6"/>
        <v>9982.0139452855055</v>
      </c>
      <c r="AG35" s="961">
        <f t="shared" si="7"/>
        <v>2153.6695351341446</v>
      </c>
      <c r="AH35" s="961">
        <f t="shared" si="8"/>
        <v>206.05669214107354</v>
      </c>
      <c r="AI35" s="961">
        <f t="shared" si="9"/>
        <v>5023.7619794447755</v>
      </c>
      <c r="AJ35" s="961">
        <f t="shared" si="10"/>
        <v>6257.8579780318169</v>
      </c>
      <c r="AK35" s="962">
        <f t="shared" si="11"/>
        <v>330.82164423782444</v>
      </c>
      <c r="AL35" s="963">
        <f t="shared" si="12"/>
        <v>67.116541478115863</v>
      </c>
      <c r="AM35" s="961">
        <f t="shared" si="13"/>
        <v>5927.0363337939916</v>
      </c>
      <c r="AN35" s="961">
        <f t="shared" si="14"/>
        <v>5859.9197923158754</v>
      </c>
      <c r="AO35" s="961">
        <f t="shared" si="15"/>
        <v>4126.4598754409044</v>
      </c>
      <c r="AP35" s="961">
        <f t="shared" si="16"/>
        <v>59.72408149836285</v>
      </c>
      <c r="AQ35" s="961">
        <f t="shared" si="17"/>
        <v>8.203538177666152</v>
      </c>
      <c r="AR35" s="961">
        <f t="shared" si="18"/>
        <v>166.23022672653997</v>
      </c>
      <c r="AS35" s="961">
        <f t="shared" si="19"/>
        <v>102.41550920416883</v>
      </c>
      <c r="AT35" s="961">
        <f t="shared" si="20"/>
        <v>63.814717522371012</v>
      </c>
      <c r="AU35" s="961">
        <f t="shared" si="21"/>
        <v>25.144673717863714</v>
      </c>
      <c r="AV35" s="964">
        <f t="shared" si="22"/>
        <v>1524.4467441902648</v>
      </c>
      <c r="AX35" s="3760" t="s">
        <v>997</v>
      </c>
      <c r="AY35" s="3761"/>
      <c r="AZ35" s="2632">
        <v>23623360.130037319</v>
      </c>
      <c r="BA35" s="2633">
        <v>17365502.152005497</v>
      </c>
      <c r="BB35" s="2633">
        <v>9982013.9452855047</v>
      </c>
      <c r="BC35" s="2633">
        <v>2153669.5351341446</v>
      </c>
      <c r="BD35" s="2633">
        <v>206056.69214107355</v>
      </c>
      <c r="BE35" s="2633">
        <v>5023761.9794447757</v>
      </c>
      <c r="BF35" s="2633">
        <v>6257857.9780318169</v>
      </c>
      <c r="BG35" s="2633">
        <v>330821.64423782442</v>
      </c>
      <c r="BH35" s="2633">
        <v>67116.541478115862</v>
      </c>
      <c r="BI35" s="2633">
        <v>5927036.3337939912</v>
      </c>
      <c r="BJ35" s="2633">
        <v>5859919.7923158752</v>
      </c>
      <c r="BK35" s="2633">
        <v>4126459.8754409044</v>
      </c>
      <c r="BL35" s="2633">
        <v>59724.081498362852</v>
      </c>
      <c r="BM35" s="2633">
        <v>8203.5381776661525</v>
      </c>
      <c r="BN35" s="2633">
        <v>166230.22672653996</v>
      </c>
      <c r="BO35" s="2633">
        <v>102415.50920416883</v>
      </c>
      <c r="BP35" s="2633">
        <v>63814.717522371015</v>
      </c>
      <c r="BQ35" s="2633">
        <v>25144.673717863716</v>
      </c>
      <c r="BR35" s="2634">
        <v>1524446.7441902647</v>
      </c>
    </row>
    <row r="36" spans="1:70" ht="18" customHeight="1">
      <c r="A36" s="185"/>
      <c r="B36" s="155" t="s">
        <v>242</v>
      </c>
      <c r="C36" s="185"/>
      <c r="D36" s="157"/>
      <c r="E36" s="950">
        <f t="shared" si="24"/>
        <v>9348.3724333391929</v>
      </c>
      <c r="F36" s="950">
        <f t="shared" si="24"/>
        <v>5763.2901103670147</v>
      </c>
      <c r="G36" s="950">
        <f t="shared" si="24"/>
        <v>3878.6969431545854</v>
      </c>
      <c r="H36" s="950">
        <f t="shared" si="24"/>
        <v>607.58402943881742</v>
      </c>
      <c r="I36" s="950">
        <f t="shared" si="24"/>
        <v>37.887903960169581</v>
      </c>
      <c r="J36" s="950">
        <f t="shared" si="24"/>
        <v>1239.1212338134476</v>
      </c>
      <c r="K36" s="950">
        <f t="shared" si="24"/>
        <v>3585.0823229721773</v>
      </c>
      <c r="L36" s="528">
        <f t="shared" si="24"/>
        <v>151.56975129563494</v>
      </c>
      <c r="M36" s="951"/>
      <c r="N36" s="155" t="s">
        <v>242</v>
      </c>
      <c r="O36" s="951"/>
      <c r="P36" s="952"/>
      <c r="Q36" s="950">
        <f t="shared" si="25"/>
        <v>25.356493456882216</v>
      </c>
      <c r="R36" s="950">
        <f t="shared" si="25"/>
        <v>3433.5125716765442</v>
      </c>
      <c r="S36" s="950">
        <f t="shared" si="25"/>
        <v>3408.1560782196607</v>
      </c>
      <c r="T36" s="950">
        <f t="shared" si="25"/>
        <v>2719.8102756788853</v>
      </c>
      <c r="U36" s="950">
        <f t="shared" si="25"/>
        <v>10.817328242968912</v>
      </c>
      <c r="V36" s="950">
        <f t="shared" si="25"/>
        <v>0.98972900937509989</v>
      </c>
      <c r="W36" s="950">
        <f t="shared" si="25"/>
        <v>46.457961894096371</v>
      </c>
      <c r="X36" s="950">
        <f t="shared" si="25"/>
        <v>27.154960368509027</v>
      </c>
      <c r="Y36" s="950">
        <f t="shared" si="25"/>
        <v>19.303001525587359</v>
      </c>
      <c r="Z36" s="950">
        <f t="shared" si="25"/>
        <v>9.6023218561667232</v>
      </c>
      <c r="AA36" s="950">
        <f t="shared" si="25"/>
        <v>639.68310525050333</v>
      </c>
      <c r="AB36" s="965" t="s">
        <v>998</v>
      </c>
      <c r="AC36" s="959"/>
      <c r="AD36" s="960">
        <f t="shared" si="23"/>
        <v>9348.3724333391929</v>
      </c>
      <c r="AE36" s="961">
        <f t="shared" si="5"/>
        <v>5763.2901103670147</v>
      </c>
      <c r="AF36" s="961">
        <f t="shared" si="6"/>
        <v>3878.6969431545854</v>
      </c>
      <c r="AG36" s="961">
        <f t="shared" si="7"/>
        <v>607.58402943881742</v>
      </c>
      <c r="AH36" s="961">
        <f t="shared" si="8"/>
        <v>37.887903960169581</v>
      </c>
      <c r="AI36" s="961">
        <f t="shared" si="9"/>
        <v>1239.1212338134476</v>
      </c>
      <c r="AJ36" s="961">
        <f t="shared" si="10"/>
        <v>3585.0823229721773</v>
      </c>
      <c r="AK36" s="962">
        <f t="shared" si="11"/>
        <v>151.56975129563494</v>
      </c>
      <c r="AL36" s="963">
        <f t="shared" si="12"/>
        <v>25.356493456882216</v>
      </c>
      <c r="AM36" s="961">
        <f t="shared" si="13"/>
        <v>3433.5125716765442</v>
      </c>
      <c r="AN36" s="961">
        <f t="shared" si="14"/>
        <v>3408.1560782196607</v>
      </c>
      <c r="AO36" s="961">
        <f t="shared" si="15"/>
        <v>2719.8102756788853</v>
      </c>
      <c r="AP36" s="961">
        <f t="shared" si="16"/>
        <v>10.817328242968912</v>
      </c>
      <c r="AQ36" s="961">
        <f t="shared" si="17"/>
        <v>0.98972900937509989</v>
      </c>
      <c r="AR36" s="961">
        <f t="shared" si="18"/>
        <v>46.457961894096371</v>
      </c>
      <c r="AS36" s="961">
        <f t="shared" si="19"/>
        <v>27.154960368509027</v>
      </c>
      <c r="AT36" s="961">
        <f t="shared" si="20"/>
        <v>19.303001525587359</v>
      </c>
      <c r="AU36" s="961">
        <f t="shared" si="21"/>
        <v>9.6023218561667232</v>
      </c>
      <c r="AV36" s="964">
        <f t="shared" si="22"/>
        <v>639.68310525050333</v>
      </c>
      <c r="AX36" s="3760" t="s">
        <v>998</v>
      </c>
      <c r="AY36" s="3761"/>
      <c r="AZ36" s="2632">
        <v>9348372.4333391935</v>
      </c>
      <c r="BA36" s="2633">
        <v>5763290.110367015</v>
      </c>
      <c r="BB36" s="2633">
        <v>3878696.9431545855</v>
      </c>
      <c r="BC36" s="2633">
        <v>607584.02943881741</v>
      </c>
      <c r="BD36" s="2633">
        <v>37887.903960169584</v>
      </c>
      <c r="BE36" s="2633">
        <v>1239121.2338134476</v>
      </c>
      <c r="BF36" s="2633">
        <v>3585082.3229721771</v>
      </c>
      <c r="BG36" s="2633">
        <v>151569.75129563495</v>
      </c>
      <c r="BH36" s="2633">
        <v>25356.493456882217</v>
      </c>
      <c r="BI36" s="2633">
        <v>3433512.5716765444</v>
      </c>
      <c r="BJ36" s="2633">
        <v>3408156.0782196606</v>
      </c>
      <c r="BK36" s="2633">
        <v>2719810.2756788852</v>
      </c>
      <c r="BL36" s="2633">
        <v>10817.328242968912</v>
      </c>
      <c r="BM36" s="2633">
        <v>989.72900937509985</v>
      </c>
      <c r="BN36" s="2633">
        <v>46457.96189409637</v>
      </c>
      <c r="BO36" s="2633">
        <v>27154.960368509026</v>
      </c>
      <c r="BP36" s="2633">
        <v>19303.001525587359</v>
      </c>
      <c r="BQ36" s="2633">
        <v>9602.3218561667236</v>
      </c>
      <c r="BR36" s="2634">
        <v>639683.10525050329</v>
      </c>
    </row>
    <row r="37" spans="1:70" ht="13.5" customHeight="1">
      <c r="A37" s="185"/>
      <c r="B37" s="155" t="s">
        <v>241</v>
      </c>
      <c r="C37" s="185"/>
      <c r="D37" s="157"/>
      <c r="E37" s="950">
        <f t="shared" si="24"/>
        <v>260005.82885339166</v>
      </c>
      <c r="F37" s="950">
        <f t="shared" si="24"/>
        <v>186117.16011159739</v>
      </c>
      <c r="G37" s="950">
        <f t="shared" si="24"/>
        <v>105963.43181181619</v>
      </c>
      <c r="H37" s="950">
        <f t="shared" si="24"/>
        <v>3921.0634923413568</v>
      </c>
      <c r="I37" s="950">
        <f t="shared" si="24"/>
        <v>1645.2554398249454</v>
      </c>
      <c r="J37" s="950">
        <f t="shared" si="24"/>
        <v>74587.409367614877</v>
      </c>
      <c r="K37" s="950">
        <f t="shared" si="24"/>
        <v>73888.668741794318</v>
      </c>
      <c r="L37" s="528">
        <f t="shared" si="24"/>
        <v>5047.7552450765861</v>
      </c>
      <c r="M37" s="951"/>
      <c r="N37" s="155" t="s">
        <v>241</v>
      </c>
      <c r="O37" s="951"/>
      <c r="P37" s="952"/>
      <c r="Q37" s="950">
        <f t="shared" si="25"/>
        <v>811.48221663019694</v>
      </c>
      <c r="R37" s="950">
        <f t="shared" si="25"/>
        <v>68840.913496717723</v>
      </c>
      <c r="S37" s="950">
        <f t="shared" si="25"/>
        <v>68029.431280087534</v>
      </c>
      <c r="T37" s="950">
        <f t="shared" si="25"/>
        <v>37524.336385120347</v>
      </c>
      <c r="U37" s="950">
        <f t="shared" si="25"/>
        <v>1735.1800525164113</v>
      </c>
      <c r="V37" s="950">
        <f t="shared" si="25"/>
        <v>402.33048358862141</v>
      </c>
      <c r="W37" s="950">
        <f t="shared" si="25"/>
        <v>2004.8350547045952</v>
      </c>
      <c r="X37" s="950">
        <f t="shared" si="25"/>
        <v>442.57892778993431</v>
      </c>
      <c r="Y37" s="950">
        <f t="shared" si="25"/>
        <v>1562.2561269146609</v>
      </c>
      <c r="Z37" s="950">
        <f t="shared" si="25"/>
        <v>10472.775800875273</v>
      </c>
      <c r="AA37" s="950">
        <f t="shared" si="25"/>
        <v>36835.525105032822</v>
      </c>
      <c r="AB37" s="965" t="s">
        <v>999</v>
      </c>
      <c r="AC37" s="959"/>
      <c r="AD37" s="960">
        <f t="shared" si="23"/>
        <v>260005.82885339166</v>
      </c>
      <c r="AE37" s="961">
        <f t="shared" si="5"/>
        <v>186117.16011159739</v>
      </c>
      <c r="AF37" s="961">
        <f t="shared" si="6"/>
        <v>105963.43181181619</v>
      </c>
      <c r="AG37" s="961">
        <f t="shared" si="7"/>
        <v>3921.0634923413568</v>
      </c>
      <c r="AH37" s="961">
        <f t="shared" si="8"/>
        <v>1645.2554398249454</v>
      </c>
      <c r="AI37" s="961">
        <f t="shared" si="9"/>
        <v>74587.409367614877</v>
      </c>
      <c r="AJ37" s="961">
        <f t="shared" si="10"/>
        <v>73888.668741794318</v>
      </c>
      <c r="AK37" s="962">
        <f t="shared" si="11"/>
        <v>5047.7552450765861</v>
      </c>
      <c r="AL37" s="963">
        <f t="shared" si="12"/>
        <v>811.48221663019694</v>
      </c>
      <c r="AM37" s="961">
        <f t="shared" si="13"/>
        <v>68840.913496717723</v>
      </c>
      <c r="AN37" s="961">
        <f t="shared" si="14"/>
        <v>68029.431280087534</v>
      </c>
      <c r="AO37" s="961">
        <f t="shared" si="15"/>
        <v>37524.336385120347</v>
      </c>
      <c r="AP37" s="961">
        <f t="shared" si="16"/>
        <v>1735.1800525164113</v>
      </c>
      <c r="AQ37" s="961">
        <f t="shared" si="17"/>
        <v>402.33048358862141</v>
      </c>
      <c r="AR37" s="961">
        <f t="shared" si="18"/>
        <v>2004.8350547045952</v>
      </c>
      <c r="AS37" s="961">
        <f t="shared" si="19"/>
        <v>442.57892778993431</v>
      </c>
      <c r="AT37" s="961">
        <f t="shared" si="20"/>
        <v>1562.2561269146609</v>
      </c>
      <c r="AU37" s="961">
        <f t="shared" si="21"/>
        <v>10472.775800875273</v>
      </c>
      <c r="AV37" s="964">
        <f t="shared" si="22"/>
        <v>36835.525105032822</v>
      </c>
      <c r="AX37" s="3760" t="s">
        <v>999</v>
      </c>
      <c r="AY37" s="3761"/>
      <c r="AZ37" s="2632">
        <v>260005828.85339168</v>
      </c>
      <c r="BA37" s="2633">
        <v>186117160.11159739</v>
      </c>
      <c r="BB37" s="2633">
        <v>105963431.81181619</v>
      </c>
      <c r="BC37" s="2633">
        <v>3921063.4923413568</v>
      </c>
      <c r="BD37" s="2633">
        <v>1645255.4398249453</v>
      </c>
      <c r="BE37" s="2633">
        <v>74587409.36761488</v>
      </c>
      <c r="BF37" s="2633">
        <v>73888668.741794318</v>
      </c>
      <c r="BG37" s="2633">
        <v>5047755.2450765865</v>
      </c>
      <c r="BH37" s="2633">
        <v>811482.2166301969</v>
      </c>
      <c r="BI37" s="2633">
        <v>68840913.496717721</v>
      </c>
      <c r="BJ37" s="2633">
        <v>68029431.280087531</v>
      </c>
      <c r="BK37" s="2633">
        <v>37524336.385120347</v>
      </c>
      <c r="BL37" s="2633">
        <v>1735180.0525164113</v>
      </c>
      <c r="BM37" s="2633">
        <v>402330.48358862143</v>
      </c>
      <c r="BN37" s="2633">
        <v>2004835.0547045951</v>
      </c>
      <c r="BO37" s="2633">
        <v>442578.92778993433</v>
      </c>
      <c r="BP37" s="2633">
        <v>1562256.1269146609</v>
      </c>
      <c r="BQ37" s="2633">
        <v>10472775.800875273</v>
      </c>
      <c r="BR37" s="2634">
        <v>36835525.105032824</v>
      </c>
    </row>
    <row r="38" spans="1:70" ht="18" customHeight="1">
      <c r="A38" s="3716" t="s">
        <v>14</v>
      </c>
      <c r="B38" s="3716"/>
      <c r="C38" s="3716"/>
      <c r="D38" s="149"/>
      <c r="E38" s="950"/>
      <c r="F38" s="950"/>
      <c r="G38" s="950"/>
      <c r="H38" s="950"/>
      <c r="I38" s="950"/>
      <c r="J38" s="950"/>
      <c r="K38" s="950"/>
      <c r="L38" s="528"/>
      <c r="M38" s="3381" t="s">
        <v>14</v>
      </c>
      <c r="N38" s="3381"/>
      <c r="O38" s="3381"/>
      <c r="P38" s="944"/>
      <c r="Q38" s="950"/>
      <c r="R38" s="950"/>
      <c r="S38" s="950"/>
      <c r="T38" s="950"/>
      <c r="U38" s="950"/>
      <c r="V38" s="950"/>
      <c r="W38" s="950"/>
      <c r="X38" s="950"/>
      <c r="Y38" s="950"/>
      <c r="Z38" s="950"/>
      <c r="AA38" s="950"/>
      <c r="AB38" s="965" t="s">
        <v>1000</v>
      </c>
      <c r="AC38" s="959" t="s">
        <v>1001</v>
      </c>
      <c r="AD38" s="960">
        <f t="shared" si="23"/>
        <v>67107.023437191572</v>
      </c>
      <c r="AE38" s="961">
        <f t="shared" si="5"/>
        <v>47172.510375501937</v>
      </c>
      <c r="AF38" s="961">
        <f t="shared" si="6"/>
        <v>29771.140826124101</v>
      </c>
      <c r="AG38" s="961">
        <f t="shared" si="7"/>
        <v>3310.8245041859714</v>
      </c>
      <c r="AH38" s="961">
        <f t="shared" si="8"/>
        <v>427.21088898077335</v>
      </c>
      <c r="AI38" s="961">
        <f t="shared" si="9"/>
        <v>13663.334156211034</v>
      </c>
      <c r="AJ38" s="961">
        <f t="shared" si="10"/>
        <v>19934.513061689668</v>
      </c>
      <c r="AK38" s="962">
        <f t="shared" si="11"/>
        <v>782.13874144405668</v>
      </c>
      <c r="AL38" s="963">
        <f t="shared" si="12"/>
        <v>202.04126890355559</v>
      </c>
      <c r="AM38" s="961">
        <f t="shared" si="13"/>
        <v>19152.374320245628</v>
      </c>
      <c r="AN38" s="961">
        <f t="shared" si="14"/>
        <v>18950.333051342059</v>
      </c>
      <c r="AO38" s="961">
        <f t="shared" si="15"/>
        <v>13260.898203060415</v>
      </c>
      <c r="AP38" s="961">
        <f t="shared" si="16"/>
        <v>414.65439639652175</v>
      </c>
      <c r="AQ38" s="961">
        <f t="shared" si="17"/>
        <v>19.200546709953453</v>
      </c>
      <c r="AR38" s="961">
        <f t="shared" si="18"/>
        <v>245.52471499935413</v>
      </c>
      <c r="AS38" s="961">
        <f t="shared" si="19"/>
        <v>152.9033225809938</v>
      </c>
      <c r="AT38" s="961">
        <f t="shared" si="20"/>
        <v>92.62139241836033</v>
      </c>
      <c r="AU38" s="961">
        <f t="shared" si="21"/>
        <v>983.4583015799534</v>
      </c>
      <c r="AV38" s="964">
        <f t="shared" si="22"/>
        <v>5993.5134917557771</v>
      </c>
      <c r="AX38" s="3760" t="s">
        <v>1001</v>
      </c>
      <c r="AY38" s="3761"/>
      <c r="AZ38" s="2632">
        <v>67107023.437191568</v>
      </c>
      <c r="BA38" s="2633">
        <v>47172510.375501938</v>
      </c>
      <c r="BB38" s="2633">
        <v>29771140.826124102</v>
      </c>
      <c r="BC38" s="2633">
        <v>3310824.5041859713</v>
      </c>
      <c r="BD38" s="2633">
        <v>427210.88898077334</v>
      </c>
      <c r="BE38" s="2633">
        <v>13663334.156211035</v>
      </c>
      <c r="BF38" s="2633">
        <v>19934513.061689667</v>
      </c>
      <c r="BG38" s="2633">
        <v>782138.74144405662</v>
      </c>
      <c r="BH38" s="2633">
        <v>202041.26890355558</v>
      </c>
      <c r="BI38" s="2633">
        <v>19152374.320245627</v>
      </c>
      <c r="BJ38" s="2633">
        <v>18950333.051342059</v>
      </c>
      <c r="BK38" s="2633">
        <v>13260898.203060415</v>
      </c>
      <c r="BL38" s="2633">
        <v>414654.39639652177</v>
      </c>
      <c r="BM38" s="2633">
        <v>19200.546709953454</v>
      </c>
      <c r="BN38" s="2633">
        <v>245524.71499935412</v>
      </c>
      <c r="BO38" s="2633">
        <v>152903.32258099382</v>
      </c>
      <c r="BP38" s="2633">
        <v>92621.392418360323</v>
      </c>
      <c r="BQ38" s="2633">
        <v>983458.3015799534</v>
      </c>
      <c r="BR38" s="2634">
        <v>5993513.491755777</v>
      </c>
    </row>
    <row r="39" spans="1:70" ht="18" customHeight="1">
      <c r="A39" s="3093" t="s">
        <v>45</v>
      </c>
      <c r="B39" s="3093"/>
      <c r="C39" s="188"/>
      <c r="D39" s="149"/>
      <c r="E39" s="950">
        <f t="shared" ref="E39:L39" si="26">AD38</f>
        <v>67107.023437191572</v>
      </c>
      <c r="F39" s="950">
        <f t="shared" si="26"/>
        <v>47172.510375501937</v>
      </c>
      <c r="G39" s="950">
        <f t="shared" si="26"/>
        <v>29771.140826124101</v>
      </c>
      <c r="H39" s="950">
        <f t="shared" si="26"/>
        <v>3310.8245041859714</v>
      </c>
      <c r="I39" s="950">
        <f t="shared" si="26"/>
        <v>427.21088898077335</v>
      </c>
      <c r="J39" s="950">
        <f t="shared" si="26"/>
        <v>13663.334156211034</v>
      </c>
      <c r="K39" s="950">
        <f t="shared" si="26"/>
        <v>19934.513061689668</v>
      </c>
      <c r="L39" s="528">
        <f t="shared" si="26"/>
        <v>782.13874144405668</v>
      </c>
      <c r="M39" s="3093" t="s">
        <v>45</v>
      </c>
      <c r="N39" s="3093"/>
      <c r="O39" s="966"/>
      <c r="P39" s="944"/>
      <c r="Q39" s="950">
        <f t="shared" ref="Q39:AA39" si="27">AL38</f>
        <v>202.04126890355559</v>
      </c>
      <c r="R39" s="950">
        <f t="shared" si="27"/>
        <v>19152.374320245628</v>
      </c>
      <c r="S39" s="950">
        <f t="shared" si="27"/>
        <v>18950.333051342059</v>
      </c>
      <c r="T39" s="950">
        <f t="shared" si="27"/>
        <v>13260.898203060415</v>
      </c>
      <c r="U39" s="950">
        <f t="shared" si="27"/>
        <v>414.65439639652175</v>
      </c>
      <c r="V39" s="950">
        <f t="shared" si="27"/>
        <v>19.200546709953453</v>
      </c>
      <c r="W39" s="950">
        <f t="shared" si="27"/>
        <v>245.52471499935413</v>
      </c>
      <c r="X39" s="950">
        <f t="shared" si="27"/>
        <v>152.9033225809938</v>
      </c>
      <c r="Y39" s="950">
        <f t="shared" si="27"/>
        <v>92.62139241836033</v>
      </c>
      <c r="Z39" s="950">
        <f t="shared" si="27"/>
        <v>983.4583015799534</v>
      </c>
      <c r="AA39" s="950">
        <f t="shared" si="27"/>
        <v>5993.5134917557771</v>
      </c>
      <c r="AB39" s="965"/>
      <c r="AC39" s="959" t="s">
        <v>1002</v>
      </c>
      <c r="AD39" s="960">
        <f t="shared" si="23"/>
        <v>18737.355057572655</v>
      </c>
      <c r="AE39" s="961">
        <f t="shared" si="5"/>
        <v>13545.496741434121</v>
      </c>
      <c r="AF39" s="961">
        <f t="shared" si="6"/>
        <v>8909.4630596960851</v>
      </c>
      <c r="AG39" s="961">
        <f t="shared" si="7"/>
        <v>781.98568883317125</v>
      </c>
      <c r="AH39" s="961">
        <f t="shared" si="8"/>
        <v>44.042991471348564</v>
      </c>
      <c r="AI39" s="961">
        <f t="shared" si="9"/>
        <v>3810.0050014335202</v>
      </c>
      <c r="AJ39" s="961">
        <f t="shared" si="10"/>
        <v>5191.8583161385286</v>
      </c>
      <c r="AK39" s="962">
        <f t="shared" si="11"/>
        <v>189.42587262725857</v>
      </c>
      <c r="AL39" s="963">
        <f t="shared" si="12"/>
        <v>95.536250307968473</v>
      </c>
      <c r="AM39" s="961">
        <f t="shared" si="13"/>
        <v>5002.4324435112703</v>
      </c>
      <c r="AN39" s="961">
        <f t="shared" si="14"/>
        <v>4906.8961932033008</v>
      </c>
      <c r="AO39" s="961">
        <f t="shared" si="15"/>
        <v>3950.6816919791754</v>
      </c>
      <c r="AP39" s="961">
        <f t="shared" si="16"/>
        <v>7.1885337225525969</v>
      </c>
      <c r="AQ39" s="961">
        <f t="shared" si="17"/>
        <v>0</v>
      </c>
      <c r="AR39" s="961">
        <f t="shared" si="18"/>
        <v>86.956408582158915</v>
      </c>
      <c r="AS39" s="961">
        <f t="shared" si="19"/>
        <v>27.345547780024109</v>
      </c>
      <c r="AT39" s="961">
        <f t="shared" si="20"/>
        <v>59.610860802134802</v>
      </c>
      <c r="AU39" s="961">
        <f t="shared" si="21"/>
        <v>5.1802012638863975</v>
      </c>
      <c r="AV39" s="964">
        <f t="shared" si="22"/>
        <v>867.24976018330233</v>
      </c>
      <c r="AX39" s="3760" t="s">
        <v>1002</v>
      </c>
      <c r="AY39" s="3761"/>
      <c r="AZ39" s="2632">
        <v>18737355.057572655</v>
      </c>
      <c r="BA39" s="2633">
        <v>13545496.741434122</v>
      </c>
      <c r="BB39" s="2633">
        <v>8909463.0596960858</v>
      </c>
      <c r="BC39" s="2633">
        <v>781985.68883317127</v>
      </c>
      <c r="BD39" s="2633">
        <v>44042.991471348563</v>
      </c>
      <c r="BE39" s="2633">
        <v>3810005.0014335201</v>
      </c>
      <c r="BF39" s="2633">
        <v>5191858.3161385283</v>
      </c>
      <c r="BG39" s="2633">
        <v>189425.87262725856</v>
      </c>
      <c r="BH39" s="2633">
        <v>95536.250307968468</v>
      </c>
      <c r="BI39" s="2633">
        <v>5002432.44351127</v>
      </c>
      <c r="BJ39" s="2633">
        <v>4906896.1932033012</v>
      </c>
      <c r="BK39" s="2633">
        <v>3950681.6919791754</v>
      </c>
      <c r="BL39" s="2633">
        <v>7188.5337225525973</v>
      </c>
      <c r="BM39" s="2633">
        <v>0</v>
      </c>
      <c r="BN39" s="2633">
        <v>86956.408582158911</v>
      </c>
      <c r="BO39" s="2633">
        <v>27345.54778002411</v>
      </c>
      <c r="BP39" s="2633">
        <v>59610.860802134805</v>
      </c>
      <c r="BQ39" s="2633">
        <v>5180.2012638863971</v>
      </c>
      <c r="BR39" s="2634">
        <v>867249.76018330234</v>
      </c>
    </row>
    <row r="40" spans="1:70" ht="18" customHeight="1">
      <c r="A40" s="189"/>
      <c r="B40" s="155" t="s">
        <v>15</v>
      </c>
      <c r="C40" s="450"/>
      <c r="D40" s="149"/>
      <c r="E40" s="950">
        <f t="shared" ref="E40:L40" si="28">AD51</f>
        <v>112225.73329355566</v>
      </c>
      <c r="F40" s="950">
        <f t="shared" si="28"/>
        <v>78306.486370336846</v>
      </c>
      <c r="G40" s="950">
        <f t="shared" si="28"/>
        <v>50920.928673224</v>
      </c>
      <c r="H40" s="950">
        <f t="shared" si="28"/>
        <v>4448.7712018921457</v>
      </c>
      <c r="I40" s="950">
        <f t="shared" si="28"/>
        <v>842.23007532577947</v>
      </c>
      <c r="J40" s="950">
        <f t="shared" si="28"/>
        <v>22094.556419894892</v>
      </c>
      <c r="K40" s="950">
        <f t="shared" si="28"/>
        <v>33919.246923218816</v>
      </c>
      <c r="L40" s="528">
        <f t="shared" si="28"/>
        <v>1239.7760678930667</v>
      </c>
      <c r="M40" s="189"/>
      <c r="N40" s="155" t="s">
        <v>15</v>
      </c>
      <c r="O40" s="967"/>
      <c r="P40" s="944"/>
      <c r="Q40" s="950">
        <f t="shared" ref="Q40:AA40" si="29">AL51</f>
        <v>378.59145319902058</v>
      </c>
      <c r="R40" s="950">
        <f t="shared" si="29"/>
        <v>32679.470855325744</v>
      </c>
      <c r="S40" s="950">
        <f t="shared" si="29"/>
        <v>32300.879402126724</v>
      </c>
      <c r="T40" s="950">
        <f t="shared" si="29"/>
        <v>22275.436852566767</v>
      </c>
      <c r="U40" s="950">
        <f t="shared" si="29"/>
        <v>695.61191603837608</v>
      </c>
      <c r="V40" s="950">
        <f t="shared" si="29"/>
        <v>21.085675007989799</v>
      </c>
      <c r="W40" s="950">
        <f t="shared" si="29"/>
        <v>393.07455485537901</v>
      </c>
      <c r="X40" s="950">
        <f t="shared" si="29"/>
        <v>223.36972825040451</v>
      </c>
      <c r="Y40" s="950">
        <f t="shared" si="29"/>
        <v>169.70482660497447</v>
      </c>
      <c r="Z40" s="950">
        <f t="shared" si="29"/>
        <v>1680.2832273212466</v>
      </c>
      <c r="AA40" s="950">
        <f t="shared" si="29"/>
        <v>10595.953630979462</v>
      </c>
      <c r="AB40" s="965" t="s">
        <v>1003</v>
      </c>
      <c r="AC40" s="959" t="s">
        <v>1004</v>
      </c>
      <c r="AD40" s="960">
        <f t="shared" si="23"/>
        <v>74045.637706919733</v>
      </c>
      <c r="AE40" s="961">
        <f t="shared" si="5"/>
        <v>51993.120642134934</v>
      </c>
      <c r="AF40" s="961">
        <f t="shared" si="6"/>
        <v>35752.394990342793</v>
      </c>
      <c r="AG40" s="961">
        <f t="shared" si="7"/>
        <v>1164.9195903747693</v>
      </c>
      <c r="AH40" s="961">
        <f t="shared" si="8"/>
        <v>486.79361842253962</v>
      </c>
      <c r="AI40" s="961">
        <f t="shared" si="9"/>
        <v>14589.01244299483</v>
      </c>
      <c r="AJ40" s="961">
        <f t="shared" si="10"/>
        <v>22052.517064784777</v>
      </c>
      <c r="AK40" s="962">
        <f t="shared" si="11"/>
        <v>999.68799937945687</v>
      </c>
      <c r="AL40" s="963">
        <f t="shared" si="12"/>
        <v>201.06488517171388</v>
      </c>
      <c r="AM40" s="961">
        <f t="shared" si="13"/>
        <v>21052.82906540532</v>
      </c>
      <c r="AN40" s="961">
        <f t="shared" si="14"/>
        <v>20851.764180233604</v>
      </c>
      <c r="AO40" s="961">
        <f t="shared" si="15"/>
        <v>14608.903811774966</v>
      </c>
      <c r="AP40" s="961">
        <f t="shared" si="16"/>
        <v>344.01329805290794</v>
      </c>
      <c r="AQ40" s="961">
        <f t="shared" si="17"/>
        <v>1.5527611443778866</v>
      </c>
      <c r="AR40" s="961">
        <f t="shared" si="18"/>
        <v>706.02191394564227</v>
      </c>
      <c r="AS40" s="961">
        <f t="shared" si="19"/>
        <v>262.03515648077217</v>
      </c>
      <c r="AT40" s="961">
        <f t="shared" si="20"/>
        <v>443.98675746487015</v>
      </c>
      <c r="AU40" s="961">
        <f t="shared" si="21"/>
        <v>498.26785831370489</v>
      </c>
      <c r="AV40" s="964">
        <f t="shared" si="22"/>
        <v>5689.5402536294214</v>
      </c>
      <c r="AX40" s="3760" t="s">
        <v>1004</v>
      </c>
      <c r="AY40" s="3761"/>
      <c r="AZ40" s="2632">
        <v>74045637.70691973</v>
      </c>
      <c r="BA40" s="2633">
        <v>51993120.642134935</v>
      </c>
      <c r="BB40" s="2633">
        <v>35752394.990342796</v>
      </c>
      <c r="BC40" s="2633">
        <v>1164919.5903747694</v>
      </c>
      <c r="BD40" s="2633">
        <v>486793.61842253961</v>
      </c>
      <c r="BE40" s="2633">
        <v>14589012.442994829</v>
      </c>
      <c r="BF40" s="2633">
        <v>22052517.064784776</v>
      </c>
      <c r="BG40" s="2633">
        <v>999687.99937945686</v>
      </c>
      <c r="BH40" s="2633">
        <v>201064.88517171389</v>
      </c>
      <c r="BI40" s="2633">
        <v>21052829.06540532</v>
      </c>
      <c r="BJ40" s="2633">
        <v>20851764.180233605</v>
      </c>
      <c r="BK40" s="2633">
        <v>14608903.811774965</v>
      </c>
      <c r="BL40" s="2633">
        <v>344013.29805290792</v>
      </c>
      <c r="BM40" s="2633">
        <v>1552.7611443778867</v>
      </c>
      <c r="BN40" s="2633">
        <v>706021.9139456423</v>
      </c>
      <c r="BO40" s="2633">
        <v>262035.15648077216</v>
      </c>
      <c r="BP40" s="2633">
        <v>443986.75746487017</v>
      </c>
      <c r="BQ40" s="2633">
        <v>498267.8583137049</v>
      </c>
      <c r="BR40" s="2634">
        <v>5689540.2536294218</v>
      </c>
    </row>
    <row r="41" spans="1:70" ht="18" customHeight="1">
      <c r="A41" s="156"/>
      <c r="B41" s="156" t="s">
        <v>2351</v>
      </c>
      <c r="C41" s="190"/>
      <c r="D41" s="157"/>
      <c r="E41" s="950">
        <f t="shared" ref="E41:L44" si="30">AD40</f>
        <v>74045.637706919733</v>
      </c>
      <c r="F41" s="950">
        <f t="shared" si="30"/>
        <v>51993.120642134934</v>
      </c>
      <c r="G41" s="950">
        <f t="shared" si="30"/>
        <v>35752.394990342793</v>
      </c>
      <c r="H41" s="950">
        <f t="shared" si="30"/>
        <v>1164.9195903747693</v>
      </c>
      <c r="I41" s="950">
        <f t="shared" si="30"/>
        <v>486.79361842253962</v>
      </c>
      <c r="J41" s="950">
        <f t="shared" si="30"/>
        <v>14589.01244299483</v>
      </c>
      <c r="K41" s="950">
        <f t="shared" si="30"/>
        <v>22052.517064784777</v>
      </c>
      <c r="L41" s="528">
        <f t="shared" si="30"/>
        <v>999.68799937945687</v>
      </c>
      <c r="M41" s="156"/>
      <c r="N41" s="156" t="s">
        <v>2651</v>
      </c>
      <c r="O41" s="968"/>
      <c r="P41" s="952"/>
      <c r="Q41" s="950">
        <f t="shared" ref="Q41:AA44" si="31">AL40</f>
        <v>201.06488517171388</v>
      </c>
      <c r="R41" s="950">
        <f t="shared" si="31"/>
        <v>21052.82906540532</v>
      </c>
      <c r="S41" s="950">
        <f t="shared" si="31"/>
        <v>20851.764180233604</v>
      </c>
      <c r="T41" s="950">
        <f t="shared" si="31"/>
        <v>14608.903811774966</v>
      </c>
      <c r="U41" s="950">
        <f t="shared" si="31"/>
        <v>344.01329805290794</v>
      </c>
      <c r="V41" s="950">
        <f t="shared" si="31"/>
        <v>1.5527611443778866</v>
      </c>
      <c r="W41" s="950">
        <f t="shared" si="31"/>
        <v>706.02191394564227</v>
      </c>
      <c r="X41" s="950">
        <f t="shared" si="31"/>
        <v>262.03515648077217</v>
      </c>
      <c r="Y41" s="950">
        <f t="shared" si="31"/>
        <v>443.98675746487015</v>
      </c>
      <c r="Z41" s="950">
        <f t="shared" si="31"/>
        <v>498.26785831370489</v>
      </c>
      <c r="AA41" s="950">
        <f t="shared" si="31"/>
        <v>5689.5402536294214</v>
      </c>
      <c r="AB41" s="965"/>
      <c r="AC41" s="959" t="s">
        <v>1005</v>
      </c>
      <c r="AD41" s="960">
        <f t="shared" si="23"/>
        <v>280770.93641792837</v>
      </c>
      <c r="AE41" s="961">
        <f t="shared" si="5"/>
        <v>189687.43247268381</v>
      </c>
      <c r="AF41" s="961">
        <f t="shared" si="6"/>
        <v>127708.79761204905</v>
      </c>
      <c r="AG41" s="961">
        <f t="shared" si="7"/>
        <v>2687.4340866589405</v>
      </c>
      <c r="AH41" s="961">
        <f t="shared" si="8"/>
        <v>2577.0792511518512</v>
      </c>
      <c r="AI41" s="961">
        <f t="shared" si="9"/>
        <v>56714.121522824033</v>
      </c>
      <c r="AJ41" s="961">
        <f t="shared" si="10"/>
        <v>91083.503945244447</v>
      </c>
      <c r="AK41" s="962">
        <f t="shared" si="11"/>
        <v>3391.9872195623102</v>
      </c>
      <c r="AL41" s="963">
        <f t="shared" si="12"/>
        <v>1092.5705281386529</v>
      </c>
      <c r="AM41" s="961">
        <f t="shared" si="13"/>
        <v>87691.516725682144</v>
      </c>
      <c r="AN41" s="961">
        <f t="shared" si="14"/>
        <v>86598.946197543482</v>
      </c>
      <c r="AO41" s="961">
        <f t="shared" si="15"/>
        <v>57135.096441911795</v>
      </c>
      <c r="AP41" s="961">
        <f t="shared" si="16"/>
        <v>2236.1302992218825</v>
      </c>
      <c r="AQ41" s="961">
        <f t="shared" si="17"/>
        <v>76.627139882181211</v>
      </c>
      <c r="AR41" s="961">
        <f t="shared" si="18"/>
        <v>264.52848900191657</v>
      </c>
      <c r="AS41" s="961">
        <f t="shared" si="19"/>
        <v>271.31626639736976</v>
      </c>
      <c r="AT41" s="961">
        <f t="shared" si="20"/>
        <v>-6.7877773954534346</v>
      </c>
      <c r="AU41" s="961">
        <f t="shared" si="21"/>
        <v>5267.7243958299987</v>
      </c>
      <c r="AV41" s="964">
        <f t="shared" si="22"/>
        <v>32154.288223355688</v>
      </c>
      <c r="AX41" s="3760" t="s">
        <v>1005</v>
      </c>
      <c r="AY41" s="3761"/>
      <c r="AZ41" s="2632">
        <v>280770936.4179284</v>
      </c>
      <c r="BA41" s="2633">
        <v>189687432.47268382</v>
      </c>
      <c r="BB41" s="2633">
        <v>127708797.61204904</v>
      </c>
      <c r="BC41" s="2633">
        <v>2687434.0866589407</v>
      </c>
      <c r="BD41" s="2633">
        <v>2577079.2511518514</v>
      </c>
      <c r="BE41" s="2633">
        <v>56714121.522824034</v>
      </c>
      <c r="BF41" s="2633">
        <v>91083503.945244446</v>
      </c>
      <c r="BG41" s="2633">
        <v>3391987.2195623103</v>
      </c>
      <c r="BH41" s="2633">
        <v>1092570.5281386529</v>
      </c>
      <c r="BI41" s="2633">
        <v>87691516.725682139</v>
      </c>
      <c r="BJ41" s="2633">
        <v>86598946.197543487</v>
      </c>
      <c r="BK41" s="2633">
        <v>57135096.441911794</v>
      </c>
      <c r="BL41" s="2633">
        <v>2236130.2992218826</v>
      </c>
      <c r="BM41" s="2633">
        <v>76627.139882181218</v>
      </c>
      <c r="BN41" s="2633">
        <v>264528.48900191655</v>
      </c>
      <c r="BO41" s="2633">
        <v>271316.26639736973</v>
      </c>
      <c r="BP41" s="2633">
        <v>-6787.777395453435</v>
      </c>
      <c r="BQ41" s="2633">
        <v>5267724.3958299989</v>
      </c>
      <c r="BR41" s="2634">
        <v>32154288.223355688</v>
      </c>
    </row>
    <row r="42" spans="1:70" ht="18" customHeight="1">
      <c r="A42" s="156"/>
      <c r="B42" s="156" t="s">
        <v>2652</v>
      </c>
      <c r="C42" s="190"/>
      <c r="D42" s="157"/>
      <c r="E42" s="950">
        <f t="shared" si="30"/>
        <v>280770.93641792837</v>
      </c>
      <c r="F42" s="950">
        <f t="shared" si="30"/>
        <v>189687.43247268381</v>
      </c>
      <c r="G42" s="950">
        <f t="shared" si="30"/>
        <v>127708.79761204905</v>
      </c>
      <c r="H42" s="950">
        <f t="shared" si="30"/>
        <v>2687.4340866589405</v>
      </c>
      <c r="I42" s="950">
        <f t="shared" si="30"/>
        <v>2577.0792511518512</v>
      </c>
      <c r="J42" s="950">
        <f t="shared" si="30"/>
        <v>56714.121522824033</v>
      </c>
      <c r="K42" s="950">
        <f t="shared" si="30"/>
        <v>91083.503945244447</v>
      </c>
      <c r="L42" s="528">
        <f t="shared" si="30"/>
        <v>3391.9872195623102</v>
      </c>
      <c r="M42" s="156"/>
      <c r="N42" s="156" t="s">
        <v>2559</v>
      </c>
      <c r="O42" s="968"/>
      <c r="P42" s="952"/>
      <c r="Q42" s="950">
        <f t="shared" si="31"/>
        <v>1092.5705281386529</v>
      </c>
      <c r="R42" s="950">
        <f t="shared" si="31"/>
        <v>87691.516725682144</v>
      </c>
      <c r="S42" s="950">
        <f t="shared" si="31"/>
        <v>86598.946197543482</v>
      </c>
      <c r="T42" s="950">
        <f t="shared" si="31"/>
        <v>57135.096441911795</v>
      </c>
      <c r="U42" s="950">
        <f t="shared" si="31"/>
        <v>2236.1302992218825</v>
      </c>
      <c r="V42" s="950">
        <f t="shared" si="31"/>
        <v>76.627139882181211</v>
      </c>
      <c r="W42" s="950">
        <f t="shared" si="31"/>
        <v>264.52848900191657</v>
      </c>
      <c r="X42" s="950">
        <f t="shared" si="31"/>
        <v>271.31626639736976</v>
      </c>
      <c r="Y42" s="950">
        <f t="shared" si="31"/>
        <v>-6.7877773954534346</v>
      </c>
      <c r="Z42" s="950">
        <f t="shared" si="31"/>
        <v>5267.7243958299987</v>
      </c>
      <c r="AA42" s="950">
        <f t="shared" si="31"/>
        <v>32154.288223355688</v>
      </c>
      <c r="AB42" s="965"/>
      <c r="AC42" s="959" t="s">
        <v>1006</v>
      </c>
      <c r="AD42" s="960">
        <f t="shared" si="23"/>
        <v>79309.189203598551</v>
      </c>
      <c r="AE42" s="961">
        <f t="shared" si="5"/>
        <v>62728.549285092311</v>
      </c>
      <c r="AF42" s="961">
        <f t="shared" si="6"/>
        <v>38760.069406572809</v>
      </c>
      <c r="AG42" s="961">
        <f t="shared" si="7"/>
        <v>9583.4621472872277</v>
      </c>
      <c r="AH42" s="961">
        <f t="shared" si="8"/>
        <v>325.70013204492471</v>
      </c>
      <c r="AI42" s="961">
        <f t="shared" si="9"/>
        <v>14059.317599187343</v>
      </c>
      <c r="AJ42" s="961">
        <f t="shared" si="10"/>
        <v>16580.639918506247</v>
      </c>
      <c r="AK42" s="962">
        <f t="shared" si="11"/>
        <v>628.32526564535328</v>
      </c>
      <c r="AL42" s="963">
        <f t="shared" si="12"/>
        <v>197.56457219879181</v>
      </c>
      <c r="AM42" s="961">
        <f t="shared" si="13"/>
        <v>15952.314652860896</v>
      </c>
      <c r="AN42" s="961">
        <f t="shared" si="14"/>
        <v>15754.750080662099</v>
      </c>
      <c r="AO42" s="961">
        <f t="shared" si="15"/>
        <v>10806.179265385115</v>
      </c>
      <c r="AP42" s="961">
        <f t="shared" si="16"/>
        <v>316.60908715659792</v>
      </c>
      <c r="AQ42" s="961">
        <f t="shared" si="17"/>
        <v>6.797315149506125</v>
      </c>
      <c r="AR42" s="961">
        <f t="shared" si="18"/>
        <v>302.1291281154634</v>
      </c>
      <c r="AS42" s="961">
        <f t="shared" si="19"/>
        <v>232.78562629441427</v>
      </c>
      <c r="AT42" s="961">
        <f t="shared" si="20"/>
        <v>69.343501821049045</v>
      </c>
      <c r="AU42" s="961">
        <f t="shared" si="21"/>
        <v>873.14546645798748</v>
      </c>
      <c r="AV42" s="964">
        <f t="shared" si="22"/>
        <v>5196.1807513134072</v>
      </c>
      <c r="AX42" s="3760" t="s">
        <v>1006</v>
      </c>
      <c r="AY42" s="3761"/>
      <c r="AZ42" s="2632">
        <v>79309189.203598544</v>
      </c>
      <c r="BA42" s="2633">
        <v>62728549.285092309</v>
      </c>
      <c r="BB42" s="2633">
        <v>38760069.406572811</v>
      </c>
      <c r="BC42" s="2633">
        <v>9583462.1472872272</v>
      </c>
      <c r="BD42" s="2633">
        <v>325700.13204492471</v>
      </c>
      <c r="BE42" s="2633">
        <v>14059317.599187342</v>
      </c>
      <c r="BF42" s="2633">
        <v>16580639.918506248</v>
      </c>
      <c r="BG42" s="2633">
        <v>628325.26564535324</v>
      </c>
      <c r="BH42" s="2633">
        <v>197564.57219879181</v>
      </c>
      <c r="BI42" s="2633">
        <v>15952314.652860897</v>
      </c>
      <c r="BJ42" s="2633">
        <v>15754750.0806621</v>
      </c>
      <c r="BK42" s="2633">
        <v>10806179.265385116</v>
      </c>
      <c r="BL42" s="2633">
        <v>316609.08715659793</v>
      </c>
      <c r="BM42" s="2633">
        <v>6797.3151495061247</v>
      </c>
      <c r="BN42" s="2633">
        <v>302129.12811546342</v>
      </c>
      <c r="BO42" s="2633">
        <v>232785.62629441428</v>
      </c>
      <c r="BP42" s="2633">
        <v>69343.501821049053</v>
      </c>
      <c r="BQ42" s="2633">
        <v>873145.46645798744</v>
      </c>
      <c r="BR42" s="2634">
        <v>5196180.751313407</v>
      </c>
    </row>
    <row r="43" spans="1:70" ht="18" customHeight="1">
      <c r="A43" s="156"/>
      <c r="B43" s="156" t="s">
        <v>2653</v>
      </c>
      <c r="C43" s="190"/>
      <c r="D43" s="157"/>
      <c r="E43" s="950">
        <f t="shared" si="30"/>
        <v>79309.189203598551</v>
      </c>
      <c r="F43" s="950">
        <f t="shared" si="30"/>
        <v>62728.549285092311</v>
      </c>
      <c r="G43" s="950">
        <f t="shared" si="30"/>
        <v>38760.069406572809</v>
      </c>
      <c r="H43" s="950">
        <f t="shared" si="30"/>
        <v>9583.4621472872277</v>
      </c>
      <c r="I43" s="950">
        <f t="shared" si="30"/>
        <v>325.70013204492471</v>
      </c>
      <c r="J43" s="950">
        <f t="shared" si="30"/>
        <v>14059.317599187343</v>
      </c>
      <c r="K43" s="950">
        <f t="shared" si="30"/>
        <v>16580.639918506247</v>
      </c>
      <c r="L43" s="528">
        <f t="shared" si="30"/>
        <v>628.32526564535328</v>
      </c>
      <c r="M43" s="156"/>
      <c r="N43" s="156" t="s">
        <v>2256</v>
      </c>
      <c r="O43" s="968"/>
      <c r="P43" s="952"/>
      <c r="Q43" s="950">
        <f t="shared" si="31"/>
        <v>197.56457219879181</v>
      </c>
      <c r="R43" s="950">
        <f t="shared" si="31"/>
        <v>15952.314652860896</v>
      </c>
      <c r="S43" s="950">
        <f t="shared" si="31"/>
        <v>15754.750080662099</v>
      </c>
      <c r="T43" s="950">
        <f t="shared" si="31"/>
        <v>10806.179265385115</v>
      </c>
      <c r="U43" s="950">
        <f t="shared" si="31"/>
        <v>316.60908715659792</v>
      </c>
      <c r="V43" s="950">
        <f t="shared" si="31"/>
        <v>6.797315149506125</v>
      </c>
      <c r="W43" s="950">
        <f t="shared" si="31"/>
        <v>302.1291281154634</v>
      </c>
      <c r="X43" s="950">
        <f t="shared" si="31"/>
        <v>232.78562629441427</v>
      </c>
      <c r="Y43" s="950">
        <f t="shared" si="31"/>
        <v>69.343501821049045</v>
      </c>
      <c r="Z43" s="950">
        <f t="shared" si="31"/>
        <v>873.14546645798748</v>
      </c>
      <c r="AA43" s="950">
        <f t="shared" si="31"/>
        <v>5196.1807513134072</v>
      </c>
      <c r="AB43" s="965"/>
      <c r="AC43" s="959" t="s">
        <v>1007</v>
      </c>
      <c r="AD43" s="960">
        <f t="shared" si="23"/>
        <v>51975.742337188982</v>
      </c>
      <c r="AE43" s="961">
        <f t="shared" si="5"/>
        <v>33928.144934592034</v>
      </c>
      <c r="AF43" s="961">
        <f t="shared" si="6"/>
        <v>18515.804071191738</v>
      </c>
      <c r="AG43" s="961">
        <f t="shared" si="7"/>
        <v>4524.093655526779</v>
      </c>
      <c r="AH43" s="961">
        <f t="shared" si="8"/>
        <v>346.68462782908398</v>
      </c>
      <c r="AI43" s="961">
        <f t="shared" si="9"/>
        <v>10541.562580044425</v>
      </c>
      <c r="AJ43" s="961">
        <f t="shared" si="10"/>
        <v>18047.59740259697</v>
      </c>
      <c r="AK43" s="962">
        <f t="shared" si="11"/>
        <v>386.96299898435507</v>
      </c>
      <c r="AL43" s="963">
        <f t="shared" si="12"/>
        <v>178.34139615022642</v>
      </c>
      <c r="AM43" s="961">
        <f t="shared" si="13"/>
        <v>17660.634403612614</v>
      </c>
      <c r="AN43" s="961">
        <f t="shared" si="14"/>
        <v>17482.293007462376</v>
      </c>
      <c r="AO43" s="961">
        <f t="shared" si="15"/>
        <v>13875.343413571165</v>
      </c>
      <c r="AP43" s="961">
        <f t="shared" si="16"/>
        <v>219.81880244709509</v>
      </c>
      <c r="AQ43" s="961">
        <f t="shared" si="17"/>
        <v>11.708922317356627</v>
      </c>
      <c r="AR43" s="961">
        <f t="shared" si="18"/>
        <v>248.04671495883812</v>
      </c>
      <c r="AS43" s="961">
        <f t="shared" si="19"/>
        <v>136.87553028423946</v>
      </c>
      <c r="AT43" s="961">
        <f t="shared" si="20"/>
        <v>111.17118467459878</v>
      </c>
      <c r="AU43" s="961">
        <f t="shared" si="21"/>
        <v>884.15351709987499</v>
      </c>
      <c r="AV43" s="964">
        <f t="shared" si="22"/>
        <v>4011.5286712677998</v>
      </c>
      <c r="AX43" s="3760" t="s">
        <v>1007</v>
      </c>
      <c r="AY43" s="3761"/>
      <c r="AZ43" s="2632">
        <v>51975742.337188981</v>
      </c>
      <c r="BA43" s="2633">
        <v>33928144.934592031</v>
      </c>
      <c r="BB43" s="2633">
        <v>18515804.071191739</v>
      </c>
      <c r="BC43" s="2633">
        <v>4524093.6555267787</v>
      </c>
      <c r="BD43" s="2633">
        <v>346684.627829084</v>
      </c>
      <c r="BE43" s="2633">
        <v>10541562.580044424</v>
      </c>
      <c r="BF43" s="2633">
        <v>18047597.402596969</v>
      </c>
      <c r="BG43" s="2633">
        <v>386962.99898435507</v>
      </c>
      <c r="BH43" s="2633">
        <v>178341.39615022641</v>
      </c>
      <c r="BI43" s="2633">
        <v>17660634.403612614</v>
      </c>
      <c r="BJ43" s="2633">
        <v>17482293.007462375</v>
      </c>
      <c r="BK43" s="2633">
        <v>13875343.413571166</v>
      </c>
      <c r="BL43" s="2633">
        <v>219818.80244709511</v>
      </c>
      <c r="BM43" s="2633">
        <v>11708.922317356628</v>
      </c>
      <c r="BN43" s="2633">
        <v>248046.71495883813</v>
      </c>
      <c r="BO43" s="2633">
        <v>136875.53028423947</v>
      </c>
      <c r="BP43" s="2633">
        <v>111171.18467459877</v>
      </c>
      <c r="BQ43" s="2633">
        <v>884153.51709987503</v>
      </c>
      <c r="BR43" s="2634">
        <v>4011528.6712678</v>
      </c>
    </row>
    <row r="44" spans="1:70" ht="18" customHeight="1">
      <c r="A44" s="156"/>
      <c r="B44" s="156" t="s">
        <v>2654</v>
      </c>
      <c r="C44" s="190"/>
      <c r="D44" s="157"/>
      <c r="E44" s="950">
        <f t="shared" si="30"/>
        <v>51975.742337188982</v>
      </c>
      <c r="F44" s="950">
        <f t="shared" si="30"/>
        <v>33928.144934592034</v>
      </c>
      <c r="G44" s="950">
        <f t="shared" si="30"/>
        <v>18515.804071191738</v>
      </c>
      <c r="H44" s="950">
        <f t="shared" si="30"/>
        <v>4524.093655526779</v>
      </c>
      <c r="I44" s="950">
        <f t="shared" si="30"/>
        <v>346.68462782908398</v>
      </c>
      <c r="J44" s="950">
        <f t="shared" si="30"/>
        <v>10541.562580044425</v>
      </c>
      <c r="K44" s="950">
        <f t="shared" si="30"/>
        <v>18047.59740259697</v>
      </c>
      <c r="L44" s="528">
        <f t="shared" si="30"/>
        <v>386.96299898435507</v>
      </c>
      <c r="M44" s="156"/>
      <c r="N44" s="156" t="s">
        <v>2353</v>
      </c>
      <c r="O44" s="968"/>
      <c r="P44" s="952"/>
      <c r="Q44" s="950">
        <f t="shared" si="31"/>
        <v>178.34139615022642</v>
      </c>
      <c r="R44" s="950">
        <f t="shared" si="31"/>
        <v>17660.634403612614</v>
      </c>
      <c r="S44" s="950">
        <f t="shared" si="31"/>
        <v>17482.293007462376</v>
      </c>
      <c r="T44" s="950">
        <f t="shared" si="31"/>
        <v>13875.343413571165</v>
      </c>
      <c r="U44" s="950">
        <f t="shared" si="31"/>
        <v>219.81880244709509</v>
      </c>
      <c r="V44" s="950">
        <f t="shared" si="31"/>
        <v>11.708922317356627</v>
      </c>
      <c r="W44" s="950">
        <f t="shared" si="31"/>
        <v>248.04671495883812</v>
      </c>
      <c r="X44" s="950">
        <f t="shared" si="31"/>
        <v>136.87553028423946</v>
      </c>
      <c r="Y44" s="950">
        <f t="shared" si="31"/>
        <v>111.17118467459878</v>
      </c>
      <c r="Z44" s="950">
        <f t="shared" si="31"/>
        <v>884.15351709987499</v>
      </c>
      <c r="AA44" s="950">
        <f t="shared" si="31"/>
        <v>4011.5286712677998</v>
      </c>
      <c r="AB44" s="965"/>
      <c r="AC44" s="959" t="s">
        <v>1008</v>
      </c>
      <c r="AD44" s="960">
        <f t="shared" si="23"/>
        <v>63879.63515329692</v>
      </c>
      <c r="AE44" s="961">
        <f t="shared" si="5"/>
        <v>45608.171813631823</v>
      </c>
      <c r="AF44" s="961">
        <f t="shared" si="6"/>
        <v>29668.667656745853</v>
      </c>
      <c r="AG44" s="961">
        <f t="shared" si="7"/>
        <v>2915.1016044941375</v>
      </c>
      <c r="AH44" s="961">
        <f t="shared" si="8"/>
        <v>237.52888779620957</v>
      </c>
      <c r="AI44" s="961">
        <f t="shared" si="9"/>
        <v>12786.873664595623</v>
      </c>
      <c r="AJ44" s="961">
        <f t="shared" si="10"/>
        <v>18271.463339665082</v>
      </c>
      <c r="AK44" s="962">
        <f t="shared" si="11"/>
        <v>650.21082289834214</v>
      </c>
      <c r="AL44" s="963">
        <f t="shared" si="12"/>
        <v>138.22358707236967</v>
      </c>
      <c r="AM44" s="961">
        <f t="shared" si="13"/>
        <v>17621.252516766734</v>
      </c>
      <c r="AN44" s="961">
        <f t="shared" si="14"/>
        <v>17483.028929694367</v>
      </c>
      <c r="AO44" s="961">
        <f t="shared" si="15"/>
        <v>12051.893418071553</v>
      </c>
      <c r="AP44" s="961">
        <f t="shared" si="16"/>
        <v>561.82461521369873</v>
      </c>
      <c r="AQ44" s="961">
        <f t="shared" si="17"/>
        <v>10.454241901661728</v>
      </c>
      <c r="AR44" s="961">
        <f t="shared" si="18"/>
        <v>179.35883849781339</v>
      </c>
      <c r="AS44" s="961">
        <f t="shared" si="19"/>
        <v>208.49731224430403</v>
      </c>
      <c r="AT44" s="961">
        <f t="shared" si="20"/>
        <v>-29.13847374649076</v>
      </c>
      <c r="AU44" s="961">
        <f t="shared" si="21"/>
        <v>755.23610899150253</v>
      </c>
      <c r="AV44" s="964">
        <f t="shared" si="22"/>
        <v>5434.7339250011401</v>
      </c>
      <c r="AX44" s="3760" t="s">
        <v>1008</v>
      </c>
      <c r="AY44" s="3761"/>
      <c r="AZ44" s="2632">
        <v>63879635.153296918</v>
      </c>
      <c r="BA44" s="2633">
        <v>45608171.813631825</v>
      </c>
      <c r="BB44" s="2633">
        <v>29668667.656745851</v>
      </c>
      <c r="BC44" s="2633">
        <v>2915101.6044941377</v>
      </c>
      <c r="BD44" s="2633">
        <v>237528.88779620957</v>
      </c>
      <c r="BE44" s="2633">
        <v>12786873.664595623</v>
      </c>
      <c r="BF44" s="2633">
        <v>18271463.339665081</v>
      </c>
      <c r="BG44" s="2633">
        <v>650210.82289834216</v>
      </c>
      <c r="BH44" s="2633">
        <v>138223.58707236967</v>
      </c>
      <c r="BI44" s="2633">
        <v>17621252.516766734</v>
      </c>
      <c r="BJ44" s="2633">
        <v>17483028.929694366</v>
      </c>
      <c r="BK44" s="2633">
        <v>12051893.418071553</v>
      </c>
      <c r="BL44" s="2633">
        <v>561824.61521369871</v>
      </c>
      <c r="BM44" s="2633">
        <v>10454.241901661728</v>
      </c>
      <c r="BN44" s="2633">
        <v>179358.83849781338</v>
      </c>
      <c r="BO44" s="2633">
        <v>208497.31224430402</v>
      </c>
      <c r="BP44" s="2633">
        <v>-29138.473746490759</v>
      </c>
      <c r="BQ44" s="2633">
        <v>755236.10899150255</v>
      </c>
      <c r="BR44" s="2634">
        <v>5434733.9250011398</v>
      </c>
    </row>
    <row r="45" spans="1:70" ht="18" customHeight="1">
      <c r="A45" s="156"/>
      <c r="B45" s="155" t="s">
        <v>17</v>
      </c>
      <c r="C45" s="190"/>
      <c r="D45" s="157"/>
      <c r="E45" s="950">
        <f t="shared" ref="E45:L45" si="32">AD52</f>
        <v>45002.127123383812</v>
      </c>
      <c r="F45" s="950">
        <f t="shared" si="32"/>
        <v>32174.288941183302</v>
      </c>
      <c r="G45" s="950">
        <f t="shared" si="32"/>
        <v>21242.728142974502</v>
      </c>
      <c r="H45" s="950">
        <f t="shared" si="32"/>
        <v>2159.6338293266385</v>
      </c>
      <c r="I45" s="950">
        <f t="shared" si="32"/>
        <v>158.36165007470353</v>
      </c>
      <c r="J45" s="950">
        <f t="shared" si="32"/>
        <v>8613.5653188074575</v>
      </c>
      <c r="K45" s="950">
        <f t="shared" si="32"/>
        <v>12827.838182200525</v>
      </c>
      <c r="L45" s="528">
        <f t="shared" si="32"/>
        <v>473.06689801069507</v>
      </c>
      <c r="M45" s="156"/>
      <c r="N45" s="155" t="s">
        <v>17</v>
      </c>
      <c r="O45" s="968"/>
      <c r="P45" s="952"/>
      <c r="Q45" s="950">
        <f t="shared" ref="Q45:AA45" si="33">AL52</f>
        <v>102.46525358528336</v>
      </c>
      <c r="R45" s="950">
        <f t="shared" si="33"/>
        <v>12354.77128418983</v>
      </c>
      <c r="S45" s="950">
        <f t="shared" si="33"/>
        <v>12252.306030604541</v>
      </c>
      <c r="T45" s="950">
        <f t="shared" si="33"/>
        <v>8533.3575281195081</v>
      </c>
      <c r="U45" s="950">
        <f t="shared" si="33"/>
        <v>318.02772553261292</v>
      </c>
      <c r="V45" s="950">
        <f t="shared" si="33"/>
        <v>5.2664044228782831</v>
      </c>
      <c r="W45" s="950">
        <f t="shared" si="33"/>
        <v>146.80401813555974</v>
      </c>
      <c r="X45" s="950">
        <f t="shared" si="33"/>
        <v>129.89699197553858</v>
      </c>
      <c r="Y45" s="950">
        <f t="shared" si="33"/>
        <v>16.90702616002099</v>
      </c>
      <c r="Z45" s="950">
        <f t="shared" si="33"/>
        <v>408.03994447979125</v>
      </c>
      <c r="AA45" s="950">
        <f t="shared" si="33"/>
        <v>3656.8902988737736</v>
      </c>
      <c r="AB45" s="965"/>
      <c r="AC45" s="959" t="s">
        <v>1009</v>
      </c>
      <c r="AD45" s="960">
        <f t="shared" si="23"/>
        <v>26216.555009208005</v>
      </c>
      <c r="AE45" s="961">
        <f t="shared" si="5"/>
        <v>18805.830822988832</v>
      </c>
      <c r="AF45" s="961">
        <f t="shared" si="6"/>
        <v>12857.824048916291</v>
      </c>
      <c r="AG45" s="961">
        <f t="shared" si="7"/>
        <v>1407.8452803371895</v>
      </c>
      <c r="AH45" s="961">
        <f t="shared" si="8"/>
        <v>79.579967082390596</v>
      </c>
      <c r="AI45" s="961">
        <f t="shared" si="9"/>
        <v>4460.5815266529517</v>
      </c>
      <c r="AJ45" s="961">
        <f t="shared" si="10"/>
        <v>7410.7241862191795</v>
      </c>
      <c r="AK45" s="962">
        <f t="shared" si="11"/>
        <v>296.78568704302177</v>
      </c>
      <c r="AL45" s="963">
        <f t="shared" si="12"/>
        <v>66.881067826232211</v>
      </c>
      <c r="AM45" s="961">
        <f t="shared" si="13"/>
        <v>7113.9384991761581</v>
      </c>
      <c r="AN45" s="961">
        <f t="shared" si="14"/>
        <v>7047.0574313499219</v>
      </c>
      <c r="AO45" s="961">
        <f t="shared" si="15"/>
        <v>5031.9573649055728</v>
      </c>
      <c r="AP45" s="961">
        <f t="shared" si="16"/>
        <v>75.418158366300261</v>
      </c>
      <c r="AQ45" s="961">
        <f t="shared" si="17"/>
        <v>0.10383238636359467</v>
      </c>
      <c r="AR45" s="961">
        <f t="shared" si="18"/>
        <v>114.40774397638137</v>
      </c>
      <c r="AS45" s="961">
        <f t="shared" si="19"/>
        <v>51.679465474345555</v>
      </c>
      <c r="AT45" s="961">
        <f t="shared" si="20"/>
        <v>62.728278502035735</v>
      </c>
      <c r="AU45" s="961">
        <f t="shared" si="21"/>
        <v>62.534670379793894</v>
      </c>
      <c r="AV45" s="964">
        <f t="shared" si="22"/>
        <v>1887.7050020951008</v>
      </c>
      <c r="AX45" s="3760" t="s">
        <v>1009</v>
      </c>
      <c r="AY45" s="3761"/>
      <c r="AZ45" s="2632">
        <v>26216555.009208005</v>
      </c>
      <c r="BA45" s="2633">
        <v>18805830.822988831</v>
      </c>
      <c r="BB45" s="2633">
        <v>12857824.048916291</v>
      </c>
      <c r="BC45" s="2633">
        <v>1407845.2803371896</v>
      </c>
      <c r="BD45" s="2633">
        <v>79579.967082390591</v>
      </c>
      <c r="BE45" s="2633">
        <v>4460581.5266529517</v>
      </c>
      <c r="BF45" s="2633">
        <v>7410724.1862191791</v>
      </c>
      <c r="BG45" s="2633">
        <v>296785.68704302178</v>
      </c>
      <c r="BH45" s="2633">
        <v>66881.067826232218</v>
      </c>
      <c r="BI45" s="2633">
        <v>7113938.4991761576</v>
      </c>
      <c r="BJ45" s="2633">
        <v>7047057.431349922</v>
      </c>
      <c r="BK45" s="2633">
        <v>5031957.3649055725</v>
      </c>
      <c r="BL45" s="2633">
        <v>75418.158366300268</v>
      </c>
      <c r="BM45" s="2633">
        <v>103.83238636359467</v>
      </c>
      <c r="BN45" s="2633">
        <v>114407.74397638137</v>
      </c>
      <c r="BO45" s="2633">
        <v>51679.465474345554</v>
      </c>
      <c r="BP45" s="2633">
        <v>62728.278502035733</v>
      </c>
      <c r="BQ45" s="2633">
        <v>62534.670379793897</v>
      </c>
      <c r="BR45" s="2634">
        <v>1887705.0020951007</v>
      </c>
    </row>
    <row r="46" spans="1:70" ht="18" customHeight="1">
      <c r="A46" s="156"/>
      <c r="B46" s="156" t="s">
        <v>2257</v>
      </c>
      <c r="C46" s="190"/>
      <c r="D46" s="157"/>
      <c r="E46" s="950">
        <f t="shared" ref="E46:L47" si="34">AD44</f>
        <v>63879.63515329692</v>
      </c>
      <c r="F46" s="950">
        <f t="shared" si="34"/>
        <v>45608.171813631823</v>
      </c>
      <c r="G46" s="950">
        <f t="shared" si="34"/>
        <v>29668.667656745853</v>
      </c>
      <c r="H46" s="950">
        <f t="shared" si="34"/>
        <v>2915.1016044941375</v>
      </c>
      <c r="I46" s="950">
        <f t="shared" si="34"/>
        <v>237.52888779620957</v>
      </c>
      <c r="J46" s="950">
        <f t="shared" si="34"/>
        <v>12786.873664595623</v>
      </c>
      <c r="K46" s="950">
        <f t="shared" si="34"/>
        <v>18271.463339665082</v>
      </c>
      <c r="L46" s="528">
        <f t="shared" si="34"/>
        <v>650.21082289834214</v>
      </c>
      <c r="M46" s="156"/>
      <c r="N46" s="156" t="s">
        <v>2214</v>
      </c>
      <c r="O46" s="968"/>
      <c r="P46" s="952"/>
      <c r="Q46" s="950">
        <f t="shared" ref="Q46:AA47" si="35">AL44</f>
        <v>138.22358707236967</v>
      </c>
      <c r="R46" s="950">
        <f t="shared" si="35"/>
        <v>17621.252516766734</v>
      </c>
      <c r="S46" s="950">
        <f t="shared" si="35"/>
        <v>17483.028929694367</v>
      </c>
      <c r="T46" s="950">
        <f t="shared" si="35"/>
        <v>12051.893418071553</v>
      </c>
      <c r="U46" s="950">
        <f t="shared" si="35"/>
        <v>561.82461521369873</v>
      </c>
      <c r="V46" s="950">
        <f t="shared" si="35"/>
        <v>10.454241901661728</v>
      </c>
      <c r="W46" s="950">
        <f t="shared" si="35"/>
        <v>179.35883849781339</v>
      </c>
      <c r="X46" s="950">
        <f t="shared" si="35"/>
        <v>208.49731224430403</v>
      </c>
      <c r="Y46" s="950">
        <f t="shared" si="35"/>
        <v>-29.13847374649076</v>
      </c>
      <c r="Z46" s="950">
        <f t="shared" si="35"/>
        <v>755.23610899150253</v>
      </c>
      <c r="AA46" s="950">
        <f t="shared" si="35"/>
        <v>5434.7339250011401</v>
      </c>
      <c r="AB46" s="965"/>
      <c r="AC46" s="959" t="s">
        <v>1010</v>
      </c>
      <c r="AD46" s="960">
        <f t="shared" si="23"/>
        <v>42167.666321413853</v>
      </c>
      <c r="AE46" s="961">
        <f t="shared" si="5"/>
        <v>28262.327118930716</v>
      </c>
      <c r="AF46" s="961">
        <f t="shared" si="6"/>
        <v>14758.246111901004</v>
      </c>
      <c r="AG46" s="961">
        <f t="shared" si="7"/>
        <v>4181.466972410426</v>
      </c>
      <c r="AH46" s="961">
        <f t="shared" si="8"/>
        <v>222.6462497126146</v>
      </c>
      <c r="AI46" s="961">
        <f t="shared" si="9"/>
        <v>9099.9677849066575</v>
      </c>
      <c r="AJ46" s="961">
        <f t="shared" si="10"/>
        <v>13905.339202483161</v>
      </c>
      <c r="AK46" s="962">
        <f t="shared" si="11"/>
        <v>497.06760382593512</v>
      </c>
      <c r="AL46" s="963">
        <f t="shared" si="12"/>
        <v>92.837669142497887</v>
      </c>
      <c r="AM46" s="961">
        <f t="shared" si="13"/>
        <v>13408.27159865722</v>
      </c>
      <c r="AN46" s="961">
        <f t="shared" si="14"/>
        <v>13315.433929514727</v>
      </c>
      <c r="AO46" s="961">
        <f t="shared" si="15"/>
        <v>10484.641682275435</v>
      </c>
      <c r="AP46" s="961">
        <f t="shared" si="16"/>
        <v>103.63165943646678</v>
      </c>
      <c r="AQ46" s="961">
        <f t="shared" si="17"/>
        <v>1.0061208232387746</v>
      </c>
      <c r="AR46" s="961">
        <f t="shared" si="18"/>
        <v>121.64069799660768</v>
      </c>
      <c r="AS46" s="961">
        <f t="shared" si="19"/>
        <v>105.67747605600624</v>
      </c>
      <c r="AT46" s="961">
        <f t="shared" si="20"/>
        <v>15.96322194060143</v>
      </c>
      <c r="AU46" s="961">
        <f t="shared" si="21"/>
        <v>1920.3723921866317</v>
      </c>
      <c r="AV46" s="964">
        <f t="shared" si="22"/>
        <v>4524.8861611696084</v>
      </c>
      <c r="AX46" s="3760" t="s">
        <v>1010</v>
      </c>
      <c r="AY46" s="3761"/>
      <c r="AZ46" s="2632">
        <v>42167666.321413852</v>
      </c>
      <c r="BA46" s="2633">
        <v>28262327.118930716</v>
      </c>
      <c r="BB46" s="2633">
        <v>14758246.111901004</v>
      </c>
      <c r="BC46" s="2633">
        <v>4181466.972410426</v>
      </c>
      <c r="BD46" s="2633">
        <v>222646.2497126146</v>
      </c>
      <c r="BE46" s="2633">
        <v>9099967.7849066574</v>
      </c>
      <c r="BF46" s="2633">
        <v>13905339.20248316</v>
      </c>
      <c r="BG46" s="2633">
        <v>497067.6038259351</v>
      </c>
      <c r="BH46" s="2633">
        <v>92837.669142497893</v>
      </c>
      <c r="BI46" s="2633">
        <v>13408271.598657221</v>
      </c>
      <c r="BJ46" s="2633">
        <v>13315433.929514727</v>
      </c>
      <c r="BK46" s="2633">
        <v>10484641.682275435</v>
      </c>
      <c r="BL46" s="2633">
        <v>103631.65943646678</v>
      </c>
      <c r="BM46" s="2633">
        <v>1006.1208232387746</v>
      </c>
      <c r="BN46" s="2633">
        <v>121640.69799660769</v>
      </c>
      <c r="BO46" s="2633">
        <v>105677.47605600624</v>
      </c>
      <c r="BP46" s="2633">
        <v>15963.22194060143</v>
      </c>
      <c r="BQ46" s="2633">
        <v>1920372.3921866317</v>
      </c>
      <c r="BR46" s="2634">
        <v>4524886.1611696081</v>
      </c>
    </row>
    <row r="47" spans="1:70" ht="18" customHeight="1">
      <c r="A47" s="156"/>
      <c r="B47" s="156" t="s">
        <v>2655</v>
      </c>
      <c r="C47" s="190"/>
      <c r="D47" s="157"/>
      <c r="E47" s="950">
        <f t="shared" si="34"/>
        <v>26216.555009208005</v>
      </c>
      <c r="F47" s="950">
        <f t="shared" si="34"/>
        <v>18805.830822988832</v>
      </c>
      <c r="G47" s="950">
        <f t="shared" si="34"/>
        <v>12857.824048916291</v>
      </c>
      <c r="H47" s="950">
        <f t="shared" si="34"/>
        <v>1407.8452803371895</v>
      </c>
      <c r="I47" s="950">
        <f t="shared" si="34"/>
        <v>79.579967082390596</v>
      </c>
      <c r="J47" s="950">
        <f t="shared" si="34"/>
        <v>4460.5815266529517</v>
      </c>
      <c r="K47" s="950">
        <f t="shared" si="34"/>
        <v>7410.7241862191795</v>
      </c>
      <c r="L47" s="528">
        <f t="shared" si="34"/>
        <v>296.78568704302177</v>
      </c>
      <c r="M47" s="156"/>
      <c r="N47" s="156" t="s">
        <v>2393</v>
      </c>
      <c r="O47" s="968"/>
      <c r="P47" s="952"/>
      <c r="Q47" s="950">
        <f t="shared" si="35"/>
        <v>66.881067826232211</v>
      </c>
      <c r="R47" s="950">
        <f t="shared" si="35"/>
        <v>7113.9384991761581</v>
      </c>
      <c r="S47" s="950">
        <f t="shared" si="35"/>
        <v>7047.0574313499219</v>
      </c>
      <c r="T47" s="950">
        <f t="shared" si="35"/>
        <v>5031.9573649055728</v>
      </c>
      <c r="U47" s="950">
        <f t="shared" si="35"/>
        <v>75.418158366300261</v>
      </c>
      <c r="V47" s="950">
        <f t="shared" si="35"/>
        <v>0.10383238636359467</v>
      </c>
      <c r="W47" s="950">
        <f t="shared" si="35"/>
        <v>114.40774397638137</v>
      </c>
      <c r="X47" s="950">
        <f t="shared" si="35"/>
        <v>51.679465474345555</v>
      </c>
      <c r="Y47" s="950">
        <f t="shared" si="35"/>
        <v>62.728278502035735</v>
      </c>
      <c r="Z47" s="950">
        <f t="shared" si="35"/>
        <v>62.534670379793894</v>
      </c>
      <c r="AA47" s="950">
        <f t="shared" si="35"/>
        <v>1887.7050020951008</v>
      </c>
      <c r="AB47" s="965"/>
      <c r="AC47" s="959" t="s">
        <v>1011</v>
      </c>
      <c r="AD47" s="960">
        <f t="shared" si="23"/>
        <v>68827.629492104126</v>
      </c>
      <c r="AE47" s="961">
        <f t="shared" si="5"/>
        <v>49611.092699558096</v>
      </c>
      <c r="AF47" s="961">
        <f t="shared" si="6"/>
        <v>27164.158795752697</v>
      </c>
      <c r="AG47" s="961">
        <f t="shared" si="7"/>
        <v>4644.6191768493118</v>
      </c>
      <c r="AH47" s="961">
        <f t="shared" si="8"/>
        <v>428.02726762833151</v>
      </c>
      <c r="AI47" s="961">
        <f t="shared" si="9"/>
        <v>17374.287459327745</v>
      </c>
      <c r="AJ47" s="961">
        <f t="shared" si="10"/>
        <v>19216.536792546045</v>
      </c>
      <c r="AK47" s="962">
        <f t="shared" si="11"/>
        <v>1021.7248838686183</v>
      </c>
      <c r="AL47" s="963">
        <f t="shared" si="12"/>
        <v>196.38130958347926</v>
      </c>
      <c r="AM47" s="961">
        <f t="shared" si="13"/>
        <v>18194.811908677431</v>
      </c>
      <c r="AN47" s="961">
        <f t="shared" si="14"/>
        <v>17998.43059909395</v>
      </c>
      <c r="AO47" s="961">
        <f t="shared" si="15"/>
        <v>12775.970165455452</v>
      </c>
      <c r="AP47" s="961">
        <f t="shared" si="16"/>
        <v>535.39872408312954</v>
      </c>
      <c r="AQ47" s="961">
        <f t="shared" si="17"/>
        <v>80.850784785742903</v>
      </c>
      <c r="AR47" s="961">
        <f t="shared" si="18"/>
        <v>292.95424524759096</v>
      </c>
      <c r="AS47" s="961">
        <f t="shared" si="19"/>
        <v>132.81679551403309</v>
      </c>
      <c r="AT47" s="961">
        <f t="shared" si="20"/>
        <v>160.13744973355779</v>
      </c>
      <c r="AU47" s="961">
        <f t="shared" si="21"/>
        <v>968.39548463701396</v>
      </c>
      <c r="AV47" s="964">
        <f t="shared" si="22"/>
        <v>5281.6521641590498</v>
      </c>
      <c r="AX47" s="3760" t="s">
        <v>1011</v>
      </c>
      <c r="AY47" s="3761"/>
      <c r="AZ47" s="2632">
        <v>68827629.492104128</v>
      </c>
      <c r="BA47" s="2633">
        <v>49611092.699558094</v>
      </c>
      <c r="BB47" s="2633">
        <v>27164158.795752697</v>
      </c>
      <c r="BC47" s="2633">
        <v>4644619.1768493121</v>
      </c>
      <c r="BD47" s="2633">
        <v>428027.26762833149</v>
      </c>
      <c r="BE47" s="2633">
        <v>17374287.459327746</v>
      </c>
      <c r="BF47" s="2633">
        <v>19216536.792546045</v>
      </c>
      <c r="BG47" s="2633">
        <v>1021724.8838686184</v>
      </c>
      <c r="BH47" s="2633">
        <v>196381.30958347928</v>
      </c>
      <c r="BI47" s="2633">
        <v>18194811.908677433</v>
      </c>
      <c r="BJ47" s="2633">
        <v>17998430.599093951</v>
      </c>
      <c r="BK47" s="2633">
        <v>12775970.165455451</v>
      </c>
      <c r="BL47" s="2633">
        <v>535398.72408312955</v>
      </c>
      <c r="BM47" s="2633">
        <v>80850.784785742901</v>
      </c>
      <c r="BN47" s="2633">
        <v>292954.24524759094</v>
      </c>
      <c r="BO47" s="2633">
        <v>132816.79551403309</v>
      </c>
      <c r="BP47" s="2633">
        <v>160137.44973355779</v>
      </c>
      <c r="BQ47" s="2633">
        <v>968395.48463701399</v>
      </c>
      <c r="BR47" s="2634">
        <v>5281652.1641590502</v>
      </c>
    </row>
    <row r="48" spans="1:70" ht="18" customHeight="1">
      <c r="A48" s="156"/>
      <c r="B48" s="155" t="s">
        <v>18</v>
      </c>
      <c r="C48" s="190"/>
      <c r="D48" s="157"/>
      <c r="E48" s="950">
        <f t="shared" ref="E48:L48" si="36">AD53</f>
        <v>48196.538203381853</v>
      </c>
      <c r="F48" s="950">
        <f t="shared" si="36"/>
        <v>33947.083446259421</v>
      </c>
      <c r="G48" s="950">
        <f t="shared" si="36"/>
        <v>19029.454994542557</v>
      </c>
      <c r="H48" s="950">
        <f t="shared" si="36"/>
        <v>3689.6466076303827</v>
      </c>
      <c r="I48" s="950">
        <f t="shared" si="36"/>
        <v>303.53249979415733</v>
      </c>
      <c r="J48" s="950">
        <f t="shared" si="36"/>
        <v>10924.449344292325</v>
      </c>
      <c r="K48" s="950">
        <f t="shared" si="36"/>
        <v>14249.454757122445</v>
      </c>
      <c r="L48" s="528">
        <f t="shared" si="36"/>
        <v>664.14558957389204</v>
      </c>
      <c r="M48" s="156"/>
      <c r="N48" s="155" t="s">
        <v>18</v>
      </c>
      <c r="O48" s="968"/>
      <c r="P48" s="952"/>
      <c r="Q48" s="950">
        <f t="shared" ref="Q48:AA48" si="37">AL53</f>
        <v>131.42174672064493</v>
      </c>
      <c r="R48" s="950">
        <f t="shared" si="37"/>
        <v>13585.309167548554</v>
      </c>
      <c r="S48" s="950">
        <f t="shared" si="37"/>
        <v>13453.887420827912</v>
      </c>
      <c r="T48" s="950">
        <f t="shared" si="37"/>
        <v>9710.1852666894811</v>
      </c>
      <c r="U48" s="950">
        <f t="shared" si="37"/>
        <v>268.560627269431</v>
      </c>
      <c r="V48" s="950">
        <f t="shared" si="37"/>
        <v>32.9874421467823</v>
      </c>
      <c r="W48" s="950">
        <f t="shared" si="37"/>
        <v>201.18312247395437</v>
      </c>
      <c r="X48" s="950">
        <f t="shared" si="37"/>
        <v>111.93380836194046</v>
      </c>
      <c r="Y48" s="950">
        <f t="shared" si="37"/>
        <v>89.249314112014019</v>
      </c>
      <c r="Z48" s="950">
        <f t="shared" si="37"/>
        <v>935.76939117500854</v>
      </c>
      <c r="AA48" s="950">
        <f t="shared" si="37"/>
        <v>4176.7403534232699</v>
      </c>
      <c r="AB48" s="965"/>
      <c r="AC48" s="959" t="s">
        <v>1012</v>
      </c>
      <c r="AD48" s="960">
        <f t="shared" si="23"/>
        <v>28601.506131369551</v>
      </c>
      <c r="AE48" s="961">
        <f t="shared" si="5"/>
        <v>20012.212334713462</v>
      </c>
      <c r="AF48" s="961">
        <f t="shared" si="6"/>
        <v>12915.348420263417</v>
      </c>
      <c r="AG48" s="961">
        <f t="shared" si="7"/>
        <v>2126.5115445491642</v>
      </c>
      <c r="AH48" s="961">
        <f t="shared" si="8"/>
        <v>223.16988356713506</v>
      </c>
      <c r="AI48" s="961">
        <f t="shared" si="9"/>
        <v>4747.1824863337451</v>
      </c>
      <c r="AJ48" s="961">
        <f t="shared" si="10"/>
        <v>8589.2937966560967</v>
      </c>
      <c r="AK48" s="962">
        <f t="shared" si="11"/>
        <v>377.79119530251603</v>
      </c>
      <c r="AL48" s="963">
        <f t="shared" si="12"/>
        <v>86.407610749262076</v>
      </c>
      <c r="AM48" s="961">
        <f t="shared" si="13"/>
        <v>8211.5026013535826</v>
      </c>
      <c r="AN48" s="961">
        <f t="shared" si="14"/>
        <v>8125.0949906043197</v>
      </c>
      <c r="AO48" s="961">
        <f t="shared" si="15"/>
        <v>5376.6835657485881</v>
      </c>
      <c r="AP48" s="961">
        <f t="shared" si="16"/>
        <v>89.130448660834261</v>
      </c>
      <c r="AQ48" s="961">
        <f t="shared" si="17"/>
        <v>2.8433488352178076</v>
      </c>
      <c r="AR48" s="961">
        <f t="shared" si="18"/>
        <v>158.89602155252376</v>
      </c>
      <c r="AS48" s="961">
        <f t="shared" si="19"/>
        <v>92.230476472922192</v>
      </c>
      <c r="AT48" s="961">
        <f t="shared" si="20"/>
        <v>66.665545079601628</v>
      </c>
      <c r="AU48" s="961">
        <f t="shared" si="21"/>
        <v>58.646585281628226</v>
      </c>
      <c r="AV48" s="964">
        <f t="shared" si="22"/>
        <v>2556.1881910887828</v>
      </c>
      <c r="AX48" s="3760" t="s">
        <v>1012</v>
      </c>
      <c r="AY48" s="3761"/>
      <c r="AZ48" s="2632">
        <v>28601506.13136955</v>
      </c>
      <c r="BA48" s="2633">
        <v>20012212.334713463</v>
      </c>
      <c r="BB48" s="2633">
        <v>12915348.420263417</v>
      </c>
      <c r="BC48" s="2633">
        <v>2126511.5445491644</v>
      </c>
      <c r="BD48" s="2633">
        <v>223169.88356713505</v>
      </c>
      <c r="BE48" s="2633">
        <v>4747182.4863337455</v>
      </c>
      <c r="BF48" s="2633">
        <v>8589293.7966560964</v>
      </c>
      <c r="BG48" s="2633">
        <v>377791.19530251605</v>
      </c>
      <c r="BH48" s="2633">
        <v>86407.610749262079</v>
      </c>
      <c r="BI48" s="2633">
        <v>8211502.601353582</v>
      </c>
      <c r="BJ48" s="2633">
        <v>8125094.9906043196</v>
      </c>
      <c r="BK48" s="2633">
        <v>5376683.5657485882</v>
      </c>
      <c r="BL48" s="2633">
        <v>89130.448660834256</v>
      </c>
      <c r="BM48" s="2633">
        <v>2843.3488352178074</v>
      </c>
      <c r="BN48" s="2633">
        <v>158896.02155252377</v>
      </c>
      <c r="BO48" s="2633">
        <v>92230.476472922193</v>
      </c>
      <c r="BP48" s="2633">
        <v>66665.545079601623</v>
      </c>
      <c r="BQ48" s="2633">
        <v>58646.585281628228</v>
      </c>
      <c r="BR48" s="2634">
        <v>2556188.1910887826</v>
      </c>
    </row>
    <row r="49" spans="1:70" ht="18" customHeight="1">
      <c r="A49" s="156"/>
      <c r="B49" s="156" t="s">
        <v>2656</v>
      </c>
      <c r="C49" s="188"/>
      <c r="D49" s="149"/>
      <c r="E49" s="950">
        <f t="shared" ref="E49:L51" si="38">AD46</f>
        <v>42167.666321413853</v>
      </c>
      <c r="F49" s="950">
        <f t="shared" si="38"/>
        <v>28262.327118930716</v>
      </c>
      <c r="G49" s="950">
        <f t="shared" si="38"/>
        <v>14758.246111901004</v>
      </c>
      <c r="H49" s="950">
        <f t="shared" si="38"/>
        <v>4181.466972410426</v>
      </c>
      <c r="I49" s="950">
        <f t="shared" si="38"/>
        <v>222.6462497126146</v>
      </c>
      <c r="J49" s="950">
        <f t="shared" si="38"/>
        <v>9099.9677849066575</v>
      </c>
      <c r="K49" s="950">
        <f t="shared" si="38"/>
        <v>13905.339202483161</v>
      </c>
      <c r="L49" s="528">
        <f t="shared" si="38"/>
        <v>497.06760382593512</v>
      </c>
      <c r="M49" s="156"/>
      <c r="N49" s="156" t="s">
        <v>2394</v>
      </c>
      <c r="O49" s="966"/>
      <c r="P49" s="944"/>
      <c r="Q49" s="950">
        <f t="shared" ref="Q49:AA51" si="39">AL46</f>
        <v>92.837669142497887</v>
      </c>
      <c r="R49" s="950">
        <f t="shared" si="39"/>
        <v>13408.27159865722</v>
      </c>
      <c r="S49" s="950">
        <f t="shared" si="39"/>
        <v>13315.433929514727</v>
      </c>
      <c r="T49" s="950">
        <f t="shared" si="39"/>
        <v>10484.641682275435</v>
      </c>
      <c r="U49" s="950">
        <f t="shared" si="39"/>
        <v>103.63165943646678</v>
      </c>
      <c r="V49" s="950">
        <f t="shared" si="39"/>
        <v>1.0061208232387746</v>
      </c>
      <c r="W49" s="950">
        <f t="shared" si="39"/>
        <v>121.64069799660768</v>
      </c>
      <c r="X49" s="950">
        <f t="shared" si="39"/>
        <v>105.67747605600624</v>
      </c>
      <c r="Y49" s="950">
        <f t="shared" si="39"/>
        <v>15.96322194060143</v>
      </c>
      <c r="Z49" s="950">
        <f t="shared" si="39"/>
        <v>1920.3723921866317</v>
      </c>
      <c r="AA49" s="950">
        <f t="shared" si="39"/>
        <v>4524.8861611696084</v>
      </c>
      <c r="AB49" s="965"/>
      <c r="AC49" s="959" t="s">
        <v>1013</v>
      </c>
      <c r="AD49" s="960">
        <f t="shared" si="23"/>
        <v>22740.586248859436</v>
      </c>
      <c r="AE49" s="961">
        <f t="shared" si="5"/>
        <v>16129.87997747265</v>
      </c>
      <c r="AF49" s="961">
        <f t="shared" si="6"/>
        <v>10178.13627783413</v>
      </c>
      <c r="AG49" s="961">
        <f t="shared" si="7"/>
        <v>64.265495849555535</v>
      </c>
      <c r="AH49" s="961">
        <f t="shared" si="8"/>
        <v>93.955200085415854</v>
      </c>
      <c r="AI49" s="961">
        <f t="shared" si="9"/>
        <v>5793.5230037035471</v>
      </c>
      <c r="AJ49" s="961">
        <f t="shared" si="10"/>
        <v>6610.7062713867945</v>
      </c>
      <c r="AK49" s="962">
        <f t="shared" si="11"/>
        <v>368.03626605113368</v>
      </c>
      <c r="AL49" s="963">
        <f t="shared" si="12"/>
        <v>90.036132691672066</v>
      </c>
      <c r="AM49" s="961">
        <f t="shared" si="13"/>
        <v>6242.6700053356608</v>
      </c>
      <c r="AN49" s="961">
        <f t="shared" si="14"/>
        <v>6152.6338726439844</v>
      </c>
      <c r="AO49" s="961">
        <f t="shared" si="15"/>
        <v>4830.0069194188027</v>
      </c>
      <c r="AP49" s="961">
        <f t="shared" si="16"/>
        <v>69.541917517521284</v>
      </c>
      <c r="AQ49" s="961">
        <f t="shared" si="17"/>
        <v>0</v>
      </c>
      <c r="AR49" s="961">
        <f t="shared" si="18"/>
        <v>150.10213071777869</v>
      </c>
      <c r="AS49" s="961">
        <f t="shared" si="19"/>
        <v>88.673531450671931</v>
      </c>
      <c r="AT49" s="961">
        <f t="shared" si="20"/>
        <v>61.42859926710679</v>
      </c>
      <c r="AU49" s="961">
        <f t="shared" si="21"/>
        <v>111.21268936978348</v>
      </c>
      <c r="AV49" s="964">
        <f t="shared" si="22"/>
        <v>1214.1955943596661</v>
      </c>
      <c r="AX49" s="3760" t="s">
        <v>1013</v>
      </c>
      <c r="AY49" s="3761"/>
      <c r="AZ49" s="2632">
        <v>22740586.248859435</v>
      </c>
      <c r="BA49" s="2633">
        <v>16129879.97747265</v>
      </c>
      <c r="BB49" s="2633">
        <v>10178136.27783413</v>
      </c>
      <c r="BC49" s="2633">
        <v>64265.495849555533</v>
      </c>
      <c r="BD49" s="2633">
        <v>93955.200085415854</v>
      </c>
      <c r="BE49" s="2633">
        <v>5793523.0037035467</v>
      </c>
      <c r="BF49" s="2633">
        <v>6610706.2713867947</v>
      </c>
      <c r="BG49" s="2633">
        <v>368036.26605113369</v>
      </c>
      <c r="BH49" s="2633">
        <v>90036.132691672072</v>
      </c>
      <c r="BI49" s="2633">
        <v>6242670.0053356607</v>
      </c>
      <c r="BJ49" s="2633">
        <v>6152633.8726439849</v>
      </c>
      <c r="BK49" s="2633">
        <v>4830006.9194188025</v>
      </c>
      <c r="BL49" s="2633">
        <v>69541.917517521288</v>
      </c>
      <c r="BM49" s="2633">
        <v>0</v>
      </c>
      <c r="BN49" s="2633">
        <v>150102.13071777869</v>
      </c>
      <c r="BO49" s="2633">
        <v>88673.53145067193</v>
      </c>
      <c r="BP49" s="2633">
        <v>61428.599267106787</v>
      </c>
      <c r="BQ49" s="2633">
        <v>111212.68936978347</v>
      </c>
      <c r="BR49" s="2634">
        <v>1214195.5943596661</v>
      </c>
    </row>
    <row r="50" spans="1:70" ht="18" customHeight="1">
      <c r="A50" s="156"/>
      <c r="B50" s="156" t="s">
        <v>2657</v>
      </c>
      <c r="C50" s="188"/>
      <c r="D50" s="149"/>
      <c r="E50" s="950">
        <f t="shared" si="38"/>
        <v>68827.629492104126</v>
      </c>
      <c r="F50" s="950">
        <f t="shared" si="38"/>
        <v>49611.092699558096</v>
      </c>
      <c r="G50" s="950">
        <f t="shared" si="38"/>
        <v>27164.158795752697</v>
      </c>
      <c r="H50" s="950">
        <f t="shared" si="38"/>
        <v>4644.6191768493118</v>
      </c>
      <c r="I50" s="950">
        <f t="shared" si="38"/>
        <v>428.02726762833151</v>
      </c>
      <c r="J50" s="950">
        <f t="shared" si="38"/>
        <v>17374.287459327745</v>
      </c>
      <c r="K50" s="950">
        <f t="shared" si="38"/>
        <v>19216.536792546045</v>
      </c>
      <c r="L50" s="528">
        <f t="shared" si="38"/>
        <v>1021.7248838686183</v>
      </c>
      <c r="M50" s="156"/>
      <c r="N50" s="156" t="s">
        <v>2259</v>
      </c>
      <c r="O50" s="966"/>
      <c r="P50" s="944"/>
      <c r="Q50" s="950">
        <f t="shared" si="39"/>
        <v>196.38130958347926</v>
      </c>
      <c r="R50" s="950">
        <f t="shared" si="39"/>
        <v>18194.811908677431</v>
      </c>
      <c r="S50" s="950">
        <f t="shared" si="39"/>
        <v>17998.43059909395</v>
      </c>
      <c r="T50" s="950">
        <f t="shared" si="39"/>
        <v>12775.970165455452</v>
      </c>
      <c r="U50" s="950">
        <f t="shared" si="39"/>
        <v>535.39872408312954</v>
      </c>
      <c r="V50" s="950">
        <f t="shared" si="39"/>
        <v>80.850784785742903</v>
      </c>
      <c r="W50" s="950">
        <f t="shared" si="39"/>
        <v>292.95424524759096</v>
      </c>
      <c r="X50" s="950">
        <f t="shared" si="39"/>
        <v>132.81679551403309</v>
      </c>
      <c r="Y50" s="950">
        <f t="shared" si="39"/>
        <v>160.13744973355779</v>
      </c>
      <c r="Z50" s="950">
        <f t="shared" si="39"/>
        <v>968.39548463701396</v>
      </c>
      <c r="AA50" s="950">
        <f t="shared" si="39"/>
        <v>5281.6521641590498</v>
      </c>
      <c r="AB50" s="965"/>
      <c r="AC50" s="959" t="s">
        <v>1014</v>
      </c>
      <c r="AD50" s="960">
        <f t="shared" si="23"/>
        <v>18737.355057572655</v>
      </c>
      <c r="AE50" s="961">
        <f t="shared" si="5"/>
        <v>13545.496741434121</v>
      </c>
      <c r="AF50" s="961">
        <f t="shared" si="6"/>
        <v>8909.4630596960851</v>
      </c>
      <c r="AG50" s="961">
        <f t="shared" si="7"/>
        <v>781.98568883317125</v>
      </c>
      <c r="AH50" s="961">
        <f t="shared" si="8"/>
        <v>44.042991471348564</v>
      </c>
      <c r="AI50" s="961">
        <f t="shared" si="9"/>
        <v>3810.0050014335202</v>
      </c>
      <c r="AJ50" s="961">
        <f t="shared" si="10"/>
        <v>5191.8583161385286</v>
      </c>
      <c r="AK50" s="962">
        <f t="shared" si="11"/>
        <v>189.42587262725857</v>
      </c>
      <c r="AL50" s="963">
        <f t="shared" si="12"/>
        <v>95.536250307968473</v>
      </c>
      <c r="AM50" s="961">
        <f t="shared" si="13"/>
        <v>5002.4324435112703</v>
      </c>
      <c r="AN50" s="961">
        <f t="shared" si="14"/>
        <v>4906.8961932033008</v>
      </c>
      <c r="AO50" s="961">
        <f t="shared" si="15"/>
        <v>3950.6816919791754</v>
      </c>
      <c r="AP50" s="961">
        <f t="shared" si="16"/>
        <v>7.1885337225525969</v>
      </c>
      <c r="AQ50" s="961">
        <f t="shared" si="17"/>
        <v>0</v>
      </c>
      <c r="AR50" s="961">
        <f t="shared" si="18"/>
        <v>86.956408582158915</v>
      </c>
      <c r="AS50" s="961">
        <f t="shared" si="19"/>
        <v>27.345547780024109</v>
      </c>
      <c r="AT50" s="961">
        <f t="shared" si="20"/>
        <v>59.610860802134802</v>
      </c>
      <c r="AU50" s="961">
        <f t="shared" si="21"/>
        <v>5.1802012638863975</v>
      </c>
      <c r="AV50" s="964">
        <f t="shared" si="22"/>
        <v>867.24976018330233</v>
      </c>
      <c r="AX50" s="3760" t="s">
        <v>1014</v>
      </c>
      <c r="AY50" s="3761"/>
      <c r="AZ50" s="2632">
        <v>18737355.057572655</v>
      </c>
      <c r="BA50" s="2633">
        <v>13545496.741434122</v>
      </c>
      <c r="BB50" s="2633">
        <v>8909463.0596960858</v>
      </c>
      <c r="BC50" s="2633">
        <v>781985.68883317127</v>
      </c>
      <c r="BD50" s="2633">
        <v>44042.991471348563</v>
      </c>
      <c r="BE50" s="2633">
        <v>3810005.0014335201</v>
      </c>
      <c r="BF50" s="2633">
        <v>5191858.3161385283</v>
      </c>
      <c r="BG50" s="2633">
        <v>189425.87262725856</v>
      </c>
      <c r="BH50" s="2633">
        <v>95536.250307968468</v>
      </c>
      <c r="BI50" s="2633">
        <v>5002432.44351127</v>
      </c>
      <c r="BJ50" s="2633">
        <v>4906896.1932033012</v>
      </c>
      <c r="BK50" s="2633">
        <v>3950681.6919791754</v>
      </c>
      <c r="BL50" s="2633">
        <v>7188.5337225525973</v>
      </c>
      <c r="BM50" s="2633">
        <v>0</v>
      </c>
      <c r="BN50" s="2633">
        <v>86956.408582158911</v>
      </c>
      <c r="BO50" s="2633">
        <v>27345.54778002411</v>
      </c>
      <c r="BP50" s="2633">
        <v>59610.860802134805</v>
      </c>
      <c r="BQ50" s="2633">
        <v>5180.2012638863971</v>
      </c>
      <c r="BR50" s="2634">
        <v>867249.76018330234</v>
      </c>
    </row>
    <row r="51" spans="1:70" ht="18" customHeight="1">
      <c r="A51" s="156"/>
      <c r="B51" s="156" t="s">
        <v>2658</v>
      </c>
      <c r="C51" s="188"/>
      <c r="D51" s="149"/>
      <c r="E51" s="950">
        <f t="shared" si="38"/>
        <v>28601.506131369551</v>
      </c>
      <c r="F51" s="950">
        <f t="shared" si="38"/>
        <v>20012.212334713462</v>
      </c>
      <c r="G51" s="950">
        <f t="shared" si="38"/>
        <v>12915.348420263417</v>
      </c>
      <c r="H51" s="950">
        <f t="shared" si="38"/>
        <v>2126.5115445491642</v>
      </c>
      <c r="I51" s="950">
        <f t="shared" si="38"/>
        <v>223.16988356713506</v>
      </c>
      <c r="J51" s="950">
        <f t="shared" si="38"/>
        <v>4747.1824863337451</v>
      </c>
      <c r="K51" s="950">
        <f t="shared" si="38"/>
        <v>8589.2937966560967</v>
      </c>
      <c r="L51" s="528">
        <f t="shared" si="38"/>
        <v>377.79119530251603</v>
      </c>
      <c r="M51" s="156"/>
      <c r="N51" s="156" t="s">
        <v>2659</v>
      </c>
      <c r="O51" s="966"/>
      <c r="P51" s="944"/>
      <c r="Q51" s="950">
        <f t="shared" si="39"/>
        <v>86.407610749262076</v>
      </c>
      <c r="R51" s="950">
        <f t="shared" si="39"/>
        <v>8211.5026013535826</v>
      </c>
      <c r="S51" s="950">
        <f t="shared" si="39"/>
        <v>8125.0949906043197</v>
      </c>
      <c r="T51" s="950">
        <f t="shared" si="39"/>
        <v>5376.6835657485881</v>
      </c>
      <c r="U51" s="950">
        <f t="shared" si="39"/>
        <v>89.130448660834261</v>
      </c>
      <c r="V51" s="950">
        <f t="shared" si="39"/>
        <v>2.8433488352178076</v>
      </c>
      <c r="W51" s="950">
        <f t="shared" si="39"/>
        <v>158.89602155252376</v>
      </c>
      <c r="X51" s="950">
        <f t="shared" si="39"/>
        <v>92.230476472922192</v>
      </c>
      <c r="Y51" s="950">
        <f t="shared" si="39"/>
        <v>66.665545079601628</v>
      </c>
      <c r="Z51" s="950">
        <f t="shared" si="39"/>
        <v>58.646585281628226</v>
      </c>
      <c r="AA51" s="950">
        <f t="shared" si="39"/>
        <v>2556.1881910887828</v>
      </c>
      <c r="AB51" s="965" t="s">
        <v>1015</v>
      </c>
      <c r="AC51" s="959" t="s">
        <v>1016</v>
      </c>
      <c r="AD51" s="960">
        <f t="shared" si="23"/>
        <v>112225.73329355566</v>
      </c>
      <c r="AE51" s="961">
        <f t="shared" si="5"/>
        <v>78306.486370336846</v>
      </c>
      <c r="AF51" s="961">
        <f t="shared" si="6"/>
        <v>50920.928673224</v>
      </c>
      <c r="AG51" s="961">
        <f t="shared" si="7"/>
        <v>4448.7712018921457</v>
      </c>
      <c r="AH51" s="961">
        <f t="shared" si="8"/>
        <v>842.23007532577947</v>
      </c>
      <c r="AI51" s="961">
        <f t="shared" si="9"/>
        <v>22094.556419894892</v>
      </c>
      <c r="AJ51" s="961">
        <f t="shared" si="10"/>
        <v>33919.246923218816</v>
      </c>
      <c r="AK51" s="962">
        <f t="shared" si="11"/>
        <v>1239.7760678930667</v>
      </c>
      <c r="AL51" s="963">
        <f t="shared" si="12"/>
        <v>378.59145319902058</v>
      </c>
      <c r="AM51" s="961">
        <f t="shared" si="13"/>
        <v>32679.470855325744</v>
      </c>
      <c r="AN51" s="961">
        <f t="shared" si="14"/>
        <v>32300.879402126724</v>
      </c>
      <c r="AO51" s="961">
        <f t="shared" si="15"/>
        <v>22275.436852566767</v>
      </c>
      <c r="AP51" s="961">
        <f t="shared" si="16"/>
        <v>695.61191603837608</v>
      </c>
      <c r="AQ51" s="961">
        <f t="shared" si="17"/>
        <v>21.085675007989799</v>
      </c>
      <c r="AR51" s="961">
        <f t="shared" si="18"/>
        <v>393.07455485537901</v>
      </c>
      <c r="AS51" s="961">
        <f t="shared" si="19"/>
        <v>223.36972825040451</v>
      </c>
      <c r="AT51" s="961">
        <f t="shared" si="20"/>
        <v>169.70482660497447</v>
      </c>
      <c r="AU51" s="961">
        <f t="shared" si="21"/>
        <v>1680.2832273212466</v>
      </c>
      <c r="AV51" s="964">
        <f t="shared" si="22"/>
        <v>10595.953630979462</v>
      </c>
      <c r="AX51" s="3760" t="s">
        <v>1016</v>
      </c>
      <c r="AY51" s="3761"/>
      <c r="AZ51" s="2632">
        <v>112225733.29355566</v>
      </c>
      <c r="BA51" s="2633">
        <v>78306486.370336846</v>
      </c>
      <c r="BB51" s="2633">
        <v>50920928.673224002</v>
      </c>
      <c r="BC51" s="2633">
        <v>4448771.2018921459</v>
      </c>
      <c r="BD51" s="2633">
        <v>842230.0753257795</v>
      </c>
      <c r="BE51" s="2633">
        <v>22094556.419894893</v>
      </c>
      <c r="BF51" s="2633">
        <v>33919246.923218817</v>
      </c>
      <c r="BG51" s="2633">
        <v>1239776.0678930667</v>
      </c>
      <c r="BH51" s="2633">
        <v>378591.45319902059</v>
      </c>
      <c r="BI51" s="2633">
        <v>32679470.855325744</v>
      </c>
      <c r="BJ51" s="2633">
        <v>32300879.402126726</v>
      </c>
      <c r="BK51" s="2633">
        <v>22275436.852566767</v>
      </c>
      <c r="BL51" s="2633">
        <v>695611.91603837605</v>
      </c>
      <c r="BM51" s="2633">
        <v>21085.675007989797</v>
      </c>
      <c r="BN51" s="2633">
        <v>393074.55485537898</v>
      </c>
      <c r="BO51" s="2633">
        <v>223369.7282504045</v>
      </c>
      <c r="BP51" s="2633">
        <v>169704.82660497449</v>
      </c>
      <c r="BQ51" s="2633">
        <v>1680283.2273212466</v>
      </c>
      <c r="BR51" s="2634">
        <v>10595953.630979462</v>
      </c>
    </row>
    <row r="52" spans="1:70" ht="18" customHeight="1">
      <c r="A52" s="156"/>
      <c r="B52" s="155" t="s">
        <v>20</v>
      </c>
      <c r="C52" s="188"/>
      <c r="D52" s="149"/>
      <c r="E52" s="950">
        <f t="shared" ref="E52:L53" si="40">AD54</f>
        <v>22740.586248859436</v>
      </c>
      <c r="F52" s="950">
        <f t="shared" si="40"/>
        <v>16129.87997747265</v>
      </c>
      <c r="G52" s="950">
        <f t="shared" si="40"/>
        <v>10178.13627783413</v>
      </c>
      <c r="H52" s="950">
        <f t="shared" si="40"/>
        <v>64.265495849555535</v>
      </c>
      <c r="I52" s="950">
        <f t="shared" si="40"/>
        <v>93.955200085415854</v>
      </c>
      <c r="J52" s="950">
        <f t="shared" si="40"/>
        <v>5793.5230037035471</v>
      </c>
      <c r="K52" s="950">
        <f t="shared" si="40"/>
        <v>6610.7062713867945</v>
      </c>
      <c r="L52" s="528">
        <f t="shared" si="40"/>
        <v>368.03626605113368</v>
      </c>
      <c r="M52" s="156"/>
      <c r="N52" s="155" t="s">
        <v>20</v>
      </c>
      <c r="O52" s="966"/>
      <c r="P52" s="944"/>
      <c r="Q52" s="950">
        <f t="shared" ref="Q52:AA53" si="41">AL54</f>
        <v>90.036132691672066</v>
      </c>
      <c r="R52" s="950">
        <f t="shared" si="41"/>
        <v>6242.6700053356608</v>
      </c>
      <c r="S52" s="950">
        <f t="shared" si="41"/>
        <v>6152.6338726439844</v>
      </c>
      <c r="T52" s="950">
        <f t="shared" si="41"/>
        <v>4830.0069194188027</v>
      </c>
      <c r="U52" s="950">
        <f t="shared" si="41"/>
        <v>69.541917517521284</v>
      </c>
      <c r="V52" s="950">
        <f t="shared" si="41"/>
        <v>0</v>
      </c>
      <c r="W52" s="950">
        <f t="shared" si="41"/>
        <v>150.10213071777869</v>
      </c>
      <c r="X52" s="950">
        <f t="shared" si="41"/>
        <v>88.673531450671931</v>
      </c>
      <c r="Y52" s="950">
        <f t="shared" si="41"/>
        <v>61.42859926710679</v>
      </c>
      <c r="Z52" s="950">
        <f t="shared" si="41"/>
        <v>111.21268936978348</v>
      </c>
      <c r="AA52" s="950">
        <f t="shared" si="41"/>
        <v>1214.1955943596661</v>
      </c>
      <c r="AB52" s="965"/>
      <c r="AC52" s="959" t="s">
        <v>1017</v>
      </c>
      <c r="AD52" s="960">
        <f t="shared" si="23"/>
        <v>45002.127123383812</v>
      </c>
      <c r="AE52" s="961">
        <f t="shared" si="5"/>
        <v>32174.288941183302</v>
      </c>
      <c r="AF52" s="961">
        <f t="shared" si="6"/>
        <v>21242.728142974502</v>
      </c>
      <c r="AG52" s="961">
        <f t="shared" si="7"/>
        <v>2159.6338293266385</v>
      </c>
      <c r="AH52" s="961">
        <f t="shared" si="8"/>
        <v>158.36165007470353</v>
      </c>
      <c r="AI52" s="961">
        <f t="shared" si="9"/>
        <v>8613.5653188074575</v>
      </c>
      <c r="AJ52" s="961">
        <f t="shared" si="10"/>
        <v>12827.838182200525</v>
      </c>
      <c r="AK52" s="962">
        <f t="shared" si="11"/>
        <v>473.06689801069507</v>
      </c>
      <c r="AL52" s="963">
        <f t="shared" si="12"/>
        <v>102.46525358528336</v>
      </c>
      <c r="AM52" s="961">
        <f t="shared" si="13"/>
        <v>12354.77128418983</v>
      </c>
      <c r="AN52" s="961">
        <f t="shared" si="14"/>
        <v>12252.306030604541</v>
      </c>
      <c r="AO52" s="961">
        <f t="shared" si="15"/>
        <v>8533.3575281195081</v>
      </c>
      <c r="AP52" s="961">
        <f t="shared" si="16"/>
        <v>318.02772553261292</v>
      </c>
      <c r="AQ52" s="961">
        <f t="shared" si="17"/>
        <v>5.2664044228782831</v>
      </c>
      <c r="AR52" s="961">
        <f t="shared" si="18"/>
        <v>146.80401813555974</v>
      </c>
      <c r="AS52" s="961">
        <f t="shared" si="19"/>
        <v>129.89699197553858</v>
      </c>
      <c r="AT52" s="961">
        <f t="shared" si="20"/>
        <v>16.90702616002099</v>
      </c>
      <c r="AU52" s="961">
        <f t="shared" si="21"/>
        <v>408.03994447979125</v>
      </c>
      <c r="AV52" s="964">
        <f t="shared" si="22"/>
        <v>3656.8902988737736</v>
      </c>
      <c r="AX52" s="3760" t="s">
        <v>1017</v>
      </c>
      <c r="AY52" s="3761"/>
      <c r="AZ52" s="2632">
        <v>45002127.123383813</v>
      </c>
      <c r="BA52" s="2633">
        <v>32174288.941183303</v>
      </c>
      <c r="BB52" s="2633">
        <v>21242728.142974503</v>
      </c>
      <c r="BC52" s="2633">
        <v>2159633.8293266385</v>
      </c>
      <c r="BD52" s="2633">
        <v>158361.65007470353</v>
      </c>
      <c r="BE52" s="2633">
        <v>8613565.3188074566</v>
      </c>
      <c r="BF52" s="2633">
        <v>12827838.182200525</v>
      </c>
      <c r="BG52" s="2633">
        <v>473066.89801069506</v>
      </c>
      <c r="BH52" s="2633">
        <v>102465.25358528337</v>
      </c>
      <c r="BI52" s="2633">
        <v>12354771.28418983</v>
      </c>
      <c r="BJ52" s="2633">
        <v>12252306.030604541</v>
      </c>
      <c r="BK52" s="2633">
        <v>8533357.5281195082</v>
      </c>
      <c r="BL52" s="2633">
        <v>318027.72553261294</v>
      </c>
      <c r="BM52" s="2633">
        <v>5266.4044228782832</v>
      </c>
      <c r="BN52" s="2633">
        <v>146804.01813555975</v>
      </c>
      <c r="BO52" s="2633">
        <v>129896.99197553859</v>
      </c>
      <c r="BP52" s="2633">
        <v>16907.026160020989</v>
      </c>
      <c r="BQ52" s="2633">
        <v>408039.94447979127</v>
      </c>
      <c r="BR52" s="2634">
        <v>3656890.2988737738</v>
      </c>
    </row>
    <row r="53" spans="1:70" ht="18" customHeight="1">
      <c r="A53" s="3093" t="s">
        <v>21</v>
      </c>
      <c r="B53" s="3093"/>
      <c r="C53" s="188"/>
      <c r="D53" s="149"/>
      <c r="E53" s="950">
        <f t="shared" si="40"/>
        <v>18737.355057572655</v>
      </c>
      <c r="F53" s="950">
        <f t="shared" si="40"/>
        <v>13545.496741434121</v>
      </c>
      <c r="G53" s="950">
        <f t="shared" si="40"/>
        <v>8909.4630596960851</v>
      </c>
      <c r="H53" s="969">
        <f t="shared" si="40"/>
        <v>781.98568883317125</v>
      </c>
      <c r="I53" s="950">
        <f t="shared" si="40"/>
        <v>44.042991471348564</v>
      </c>
      <c r="J53" s="950">
        <f t="shared" si="40"/>
        <v>3810.0050014335202</v>
      </c>
      <c r="K53" s="950">
        <f t="shared" si="40"/>
        <v>5191.8583161385286</v>
      </c>
      <c r="L53" s="528">
        <f t="shared" si="40"/>
        <v>189.42587262725857</v>
      </c>
      <c r="M53" s="3093" t="s">
        <v>21</v>
      </c>
      <c r="N53" s="3093"/>
      <c r="O53" s="966"/>
      <c r="P53" s="944"/>
      <c r="Q53" s="950">
        <f t="shared" si="41"/>
        <v>95.536250307968473</v>
      </c>
      <c r="R53" s="950">
        <f t="shared" si="41"/>
        <v>5002.4324435112703</v>
      </c>
      <c r="S53" s="950">
        <f t="shared" si="41"/>
        <v>4906.8961932033008</v>
      </c>
      <c r="T53" s="950">
        <f t="shared" si="41"/>
        <v>3950.6816919791754</v>
      </c>
      <c r="U53" s="950">
        <f t="shared" si="41"/>
        <v>7.1885337225525969</v>
      </c>
      <c r="V53" s="950">
        <f t="shared" si="41"/>
        <v>0</v>
      </c>
      <c r="W53" s="950">
        <f t="shared" si="41"/>
        <v>86.956408582158915</v>
      </c>
      <c r="X53" s="950">
        <f t="shared" si="41"/>
        <v>27.345547780024109</v>
      </c>
      <c r="Y53" s="950">
        <f t="shared" si="41"/>
        <v>59.610860802134802</v>
      </c>
      <c r="Z53" s="950">
        <f t="shared" si="41"/>
        <v>5.1802012638863975</v>
      </c>
      <c r="AA53" s="950">
        <f t="shared" si="41"/>
        <v>867.24976018330233</v>
      </c>
      <c r="AB53" s="965"/>
      <c r="AC53" s="959" t="s">
        <v>1018</v>
      </c>
      <c r="AD53" s="960">
        <f t="shared" si="23"/>
        <v>48196.538203381853</v>
      </c>
      <c r="AE53" s="961">
        <f t="shared" si="5"/>
        <v>33947.083446259421</v>
      </c>
      <c r="AF53" s="961">
        <f t="shared" si="6"/>
        <v>19029.454994542557</v>
      </c>
      <c r="AG53" s="961">
        <f t="shared" si="7"/>
        <v>3689.6466076303827</v>
      </c>
      <c r="AH53" s="961">
        <f t="shared" si="8"/>
        <v>303.53249979415733</v>
      </c>
      <c r="AI53" s="961">
        <f t="shared" si="9"/>
        <v>10924.449344292325</v>
      </c>
      <c r="AJ53" s="961">
        <f t="shared" si="10"/>
        <v>14249.454757122445</v>
      </c>
      <c r="AK53" s="962">
        <f t="shared" si="11"/>
        <v>664.14558957389204</v>
      </c>
      <c r="AL53" s="963">
        <f t="shared" si="12"/>
        <v>131.42174672064493</v>
      </c>
      <c r="AM53" s="961">
        <f t="shared" si="13"/>
        <v>13585.309167548554</v>
      </c>
      <c r="AN53" s="961">
        <f t="shared" si="14"/>
        <v>13453.887420827912</v>
      </c>
      <c r="AO53" s="961">
        <f t="shared" si="15"/>
        <v>9710.1852666894811</v>
      </c>
      <c r="AP53" s="961">
        <f t="shared" si="16"/>
        <v>268.560627269431</v>
      </c>
      <c r="AQ53" s="961">
        <f t="shared" si="17"/>
        <v>32.9874421467823</v>
      </c>
      <c r="AR53" s="961">
        <f t="shared" si="18"/>
        <v>201.18312247395437</v>
      </c>
      <c r="AS53" s="961">
        <f t="shared" si="19"/>
        <v>111.93380836194046</v>
      </c>
      <c r="AT53" s="961">
        <f t="shared" si="20"/>
        <v>89.249314112014019</v>
      </c>
      <c r="AU53" s="961">
        <f t="shared" si="21"/>
        <v>935.76939117500854</v>
      </c>
      <c r="AV53" s="964">
        <f t="shared" si="22"/>
        <v>4176.7403534232699</v>
      </c>
      <c r="AX53" s="3760" t="s">
        <v>1018</v>
      </c>
      <c r="AY53" s="3761"/>
      <c r="AZ53" s="2632">
        <v>48196538.203381851</v>
      </c>
      <c r="BA53" s="2633">
        <v>33947083.446259424</v>
      </c>
      <c r="BB53" s="2633">
        <v>19029454.994542558</v>
      </c>
      <c r="BC53" s="2633">
        <v>3689646.6076303828</v>
      </c>
      <c r="BD53" s="2633">
        <v>303532.49979415734</v>
      </c>
      <c r="BE53" s="2633">
        <v>10924449.344292324</v>
      </c>
      <c r="BF53" s="2633">
        <v>14249454.757122444</v>
      </c>
      <c r="BG53" s="2633">
        <v>664145.58957389207</v>
      </c>
      <c r="BH53" s="2633">
        <v>131421.74672064494</v>
      </c>
      <c r="BI53" s="2633">
        <v>13585309.167548554</v>
      </c>
      <c r="BJ53" s="2633">
        <v>13453887.420827912</v>
      </c>
      <c r="BK53" s="2633">
        <v>9710185.2666894812</v>
      </c>
      <c r="BL53" s="2633">
        <v>268560.62726943102</v>
      </c>
      <c r="BM53" s="2633">
        <v>32987.442146782298</v>
      </c>
      <c r="BN53" s="2633">
        <v>201183.12247395437</v>
      </c>
      <c r="BO53" s="2633">
        <v>111933.80836194046</v>
      </c>
      <c r="BP53" s="2633">
        <v>89249.314112014021</v>
      </c>
      <c r="BQ53" s="2633">
        <v>935769.3911750085</v>
      </c>
      <c r="BR53" s="2634">
        <v>4176740.3534232695</v>
      </c>
    </row>
    <row r="54" spans="1:70" ht="18" customHeight="1">
      <c r="A54" s="3228" t="s">
        <v>118</v>
      </c>
      <c r="B54" s="3228"/>
      <c r="C54" s="3228"/>
      <c r="D54" s="157"/>
      <c r="E54" s="950"/>
      <c r="F54" s="950"/>
      <c r="G54" s="950"/>
      <c r="H54" s="950"/>
      <c r="I54" s="950"/>
      <c r="J54" s="950"/>
      <c r="K54" s="950"/>
      <c r="L54" s="528"/>
      <c r="M54" s="3094" t="s">
        <v>118</v>
      </c>
      <c r="N54" s="3094"/>
      <c r="O54" s="3094"/>
      <c r="P54" s="952"/>
      <c r="Q54" s="950"/>
      <c r="R54" s="950"/>
      <c r="S54" s="950"/>
      <c r="T54" s="950"/>
      <c r="U54" s="950"/>
      <c r="V54" s="950"/>
      <c r="W54" s="950"/>
      <c r="X54" s="950"/>
      <c r="Y54" s="950"/>
      <c r="Z54" s="950"/>
      <c r="AA54" s="950"/>
      <c r="AB54" s="965"/>
      <c r="AC54" s="959" t="s">
        <v>1019</v>
      </c>
      <c r="AD54" s="960">
        <f t="shared" si="23"/>
        <v>22740.586248859436</v>
      </c>
      <c r="AE54" s="961">
        <f t="shared" si="5"/>
        <v>16129.87997747265</v>
      </c>
      <c r="AF54" s="961">
        <f t="shared" si="6"/>
        <v>10178.13627783413</v>
      </c>
      <c r="AG54" s="961">
        <f t="shared" si="7"/>
        <v>64.265495849555535</v>
      </c>
      <c r="AH54" s="961">
        <f t="shared" si="8"/>
        <v>93.955200085415854</v>
      </c>
      <c r="AI54" s="961">
        <f t="shared" si="9"/>
        <v>5793.5230037035471</v>
      </c>
      <c r="AJ54" s="961">
        <f t="shared" si="10"/>
        <v>6610.7062713867945</v>
      </c>
      <c r="AK54" s="962">
        <f t="shared" si="11"/>
        <v>368.03626605113368</v>
      </c>
      <c r="AL54" s="963">
        <f t="shared" si="12"/>
        <v>90.036132691672066</v>
      </c>
      <c r="AM54" s="961">
        <f t="shared" si="13"/>
        <v>6242.6700053356608</v>
      </c>
      <c r="AN54" s="961">
        <f t="shared" si="14"/>
        <v>6152.6338726439844</v>
      </c>
      <c r="AO54" s="961">
        <f t="shared" si="15"/>
        <v>4830.0069194188027</v>
      </c>
      <c r="AP54" s="961">
        <f t="shared" si="16"/>
        <v>69.541917517521284</v>
      </c>
      <c r="AQ54" s="961">
        <f t="shared" si="17"/>
        <v>0</v>
      </c>
      <c r="AR54" s="961">
        <f t="shared" si="18"/>
        <v>150.10213071777869</v>
      </c>
      <c r="AS54" s="961">
        <f t="shared" si="19"/>
        <v>88.673531450671931</v>
      </c>
      <c r="AT54" s="961">
        <f t="shared" si="20"/>
        <v>61.42859926710679</v>
      </c>
      <c r="AU54" s="961">
        <f t="shared" si="21"/>
        <v>111.21268936978348</v>
      </c>
      <c r="AV54" s="964">
        <f t="shared" si="22"/>
        <v>1214.1955943596661</v>
      </c>
      <c r="AX54" s="3760" t="s">
        <v>1019</v>
      </c>
      <c r="AY54" s="3761"/>
      <c r="AZ54" s="2632">
        <v>22740586.248859435</v>
      </c>
      <c r="BA54" s="2633">
        <v>16129879.97747265</v>
      </c>
      <c r="BB54" s="2633">
        <v>10178136.27783413</v>
      </c>
      <c r="BC54" s="2633">
        <v>64265.495849555533</v>
      </c>
      <c r="BD54" s="2633">
        <v>93955.200085415854</v>
      </c>
      <c r="BE54" s="2633">
        <v>5793523.0037035467</v>
      </c>
      <c r="BF54" s="2633">
        <v>6610706.2713867947</v>
      </c>
      <c r="BG54" s="2633">
        <v>368036.26605113369</v>
      </c>
      <c r="BH54" s="2633">
        <v>90036.132691672072</v>
      </c>
      <c r="BI54" s="2633">
        <v>6242670.0053356607</v>
      </c>
      <c r="BJ54" s="2633">
        <v>6152633.8726439849</v>
      </c>
      <c r="BK54" s="2633">
        <v>4830006.9194188025</v>
      </c>
      <c r="BL54" s="2633">
        <v>69541.917517521288</v>
      </c>
      <c r="BM54" s="2633">
        <v>0</v>
      </c>
      <c r="BN54" s="2633">
        <v>150102.13071777869</v>
      </c>
      <c r="BO54" s="2633">
        <v>88673.53145067193</v>
      </c>
      <c r="BP54" s="2633">
        <v>61428.599267106787</v>
      </c>
      <c r="BQ54" s="2633">
        <v>111212.68936978347</v>
      </c>
      <c r="BR54" s="2634">
        <v>1214195.5943596661</v>
      </c>
    </row>
    <row r="55" spans="1:70" ht="18" customHeight="1">
      <c r="A55" s="3519" t="s">
        <v>22</v>
      </c>
      <c r="B55" s="3519" t="s">
        <v>22</v>
      </c>
      <c r="C55" s="196"/>
      <c r="D55" s="157"/>
      <c r="E55" s="950">
        <f t="shared" ref="E55:L55" si="42">AD56</f>
        <v>76177.082680496998</v>
      </c>
      <c r="F55" s="950">
        <f t="shared" si="42"/>
        <v>53161.770833006187</v>
      </c>
      <c r="G55" s="950">
        <f t="shared" si="42"/>
        <v>33460.653223577669</v>
      </c>
      <c r="H55" s="950">
        <f t="shared" si="42"/>
        <v>3201.229997117407</v>
      </c>
      <c r="I55" s="950">
        <f t="shared" si="42"/>
        <v>508.57395166685967</v>
      </c>
      <c r="J55" s="950">
        <f t="shared" si="42"/>
        <v>15991.313660644295</v>
      </c>
      <c r="K55" s="950">
        <f t="shared" si="42"/>
        <v>23015.311847490786</v>
      </c>
      <c r="L55" s="528">
        <f t="shared" si="42"/>
        <v>1043.4118147997031</v>
      </c>
      <c r="M55" s="3093" t="s">
        <v>22</v>
      </c>
      <c r="N55" s="3093" t="s">
        <v>22</v>
      </c>
      <c r="O55" s="196"/>
      <c r="P55" s="952"/>
      <c r="Q55" s="950">
        <f t="shared" ref="Q55:AA55" si="43">AL56</f>
        <v>239.14438014188099</v>
      </c>
      <c r="R55" s="950">
        <f t="shared" si="43"/>
        <v>21971.900032691072</v>
      </c>
      <c r="S55" s="950">
        <f t="shared" si="43"/>
        <v>21732.755652549207</v>
      </c>
      <c r="T55" s="950">
        <f t="shared" si="43"/>
        <v>14455.952806793681</v>
      </c>
      <c r="U55" s="950">
        <f t="shared" si="43"/>
        <v>523.05848898633099</v>
      </c>
      <c r="V55" s="950">
        <f t="shared" si="43"/>
        <v>24.914481648339613</v>
      </c>
      <c r="W55" s="950">
        <f t="shared" si="43"/>
        <v>189.06045355913622</v>
      </c>
      <c r="X55" s="950">
        <f t="shared" si="43"/>
        <v>139.30802983257129</v>
      </c>
      <c r="Y55" s="950">
        <f t="shared" si="43"/>
        <v>49.752423726564743</v>
      </c>
      <c r="Z55" s="950">
        <f t="shared" si="43"/>
        <v>980.16489663849018</v>
      </c>
      <c r="AA55" s="950">
        <f t="shared" si="43"/>
        <v>7519.934318200183</v>
      </c>
      <c r="AB55" s="965"/>
      <c r="AC55" s="959" t="s">
        <v>1020</v>
      </c>
      <c r="AD55" s="960">
        <f t="shared" si="23"/>
        <v>18737.355057572655</v>
      </c>
      <c r="AE55" s="961">
        <f t="shared" si="5"/>
        <v>13545.496741434121</v>
      </c>
      <c r="AF55" s="961">
        <f t="shared" si="6"/>
        <v>8909.4630596960851</v>
      </c>
      <c r="AG55" s="961">
        <f t="shared" si="7"/>
        <v>781.98568883317125</v>
      </c>
      <c r="AH55" s="961">
        <f t="shared" si="8"/>
        <v>44.042991471348564</v>
      </c>
      <c r="AI55" s="961">
        <f t="shared" si="9"/>
        <v>3810.0050014335202</v>
      </c>
      <c r="AJ55" s="961">
        <f t="shared" si="10"/>
        <v>5191.8583161385286</v>
      </c>
      <c r="AK55" s="962">
        <f t="shared" si="11"/>
        <v>189.42587262725857</v>
      </c>
      <c r="AL55" s="963">
        <f t="shared" si="12"/>
        <v>95.536250307968473</v>
      </c>
      <c r="AM55" s="961">
        <f t="shared" si="13"/>
        <v>5002.4324435112703</v>
      </c>
      <c r="AN55" s="961">
        <f t="shared" si="14"/>
        <v>4906.8961932033008</v>
      </c>
      <c r="AO55" s="961">
        <f t="shared" si="15"/>
        <v>3950.6816919791754</v>
      </c>
      <c r="AP55" s="961">
        <f t="shared" si="16"/>
        <v>7.1885337225525969</v>
      </c>
      <c r="AQ55" s="961">
        <f t="shared" si="17"/>
        <v>0</v>
      </c>
      <c r="AR55" s="961">
        <f t="shared" si="18"/>
        <v>86.956408582158915</v>
      </c>
      <c r="AS55" s="961">
        <f t="shared" si="19"/>
        <v>27.345547780024109</v>
      </c>
      <c r="AT55" s="961">
        <f t="shared" si="20"/>
        <v>59.610860802134802</v>
      </c>
      <c r="AU55" s="961">
        <f t="shared" si="21"/>
        <v>5.1802012638863975</v>
      </c>
      <c r="AV55" s="964">
        <f t="shared" si="22"/>
        <v>867.24976018330233</v>
      </c>
      <c r="AX55" s="3760" t="s">
        <v>1020</v>
      </c>
      <c r="AY55" s="3761"/>
      <c r="AZ55" s="2632">
        <v>18737355.057572655</v>
      </c>
      <c r="BA55" s="2633">
        <v>13545496.741434122</v>
      </c>
      <c r="BB55" s="2633">
        <v>8909463.0596960858</v>
      </c>
      <c r="BC55" s="2633">
        <v>781985.68883317127</v>
      </c>
      <c r="BD55" s="2633">
        <v>44042.991471348563</v>
      </c>
      <c r="BE55" s="2633">
        <v>3810005.0014335201</v>
      </c>
      <c r="BF55" s="2633">
        <v>5191858.3161385283</v>
      </c>
      <c r="BG55" s="2633">
        <v>189425.87262725856</v>
      </c>
      <c r="BH55" s="2633">
        <v>95536.250307968468</v>
      </c>
      <c r="BI55" s="2633">
        <v>5002432.44351127</v>
      </c>
      <c r="BJ55" s="2633">
        <v>4906896.1932033012</v>
      </c>
      <c r="BK55" s="2633">
        <v>3950681.6919791754</v>
      </c>
      <c r="BL55" s="2633">
        <v>7188.5337225525973</v>
      </c>
      <c r="BM55" s="2633">
        <v>0</v>
      </c>
      <c r="BN55" s="2633">
        <v>86956.408582158911</v>
      </c>
      <c r="BO55" s="2633">
        <v>27345.54778002411</v>
      </c>
      <c r="BP55" s="2633">
        <v>59610.860802134805</v>
      </c>
      <c r="BQ55" s="2633">
        <v>5180.2012638863971</v>
      </c>
      <c r="BR55" s="2634">
        <v>867249.76018330234</v>
      </c>
    </row>
    <row r="56" spans="1:70" ht="18" customHeight="1">
      <c r="A56" s="312"/>
      <c r="B56" s="312" t="s">
        <v>23</v>
      </c>
      <c r="C56" s="155"/>
      <c r="D56" s="157"/>
      <c r="E56" s="950">
        <f t="shared" ref="E56:L59" si="44">AD58</f>
        <v>54040.897979184294</v>
      </c>
      <c r="F56" s="950">
        <f t="shared" si="44"/>
        <v>38246.396727212821</v>
      </c>
      <c r="G56" s="950">
        <f t="shared" si="44"/>
        <v>24595.39711290523</v>
      </c>
      <c r="H56" s="950">
        <f t="shared" si="44"/>
        <v>1975.4224171600076</v>
      </c>
      <c r="I56" s="950">
        <f t="shared" si="44"/>
        <v>274.70287024151679</v>
      </c>
      <c r="J56" s="950">
        <f t="shared" si="44"/>
        <v>11400.874326906076</v>
      </c>
      <c r="K56" s="950">
        <f t="shared" si="44"/>
        <v>15794.501251971493</v>
      </c>
      <c r="L56" s="528">
        <f t="shared" si="44"/>
        <v>708.99153256837405</v>
      </c>
      <c r="M56" s="155"/>
      <c r="N56" s="155" t="s">
        <v>23</v>
      </c>
      <c r="O56" s="155"/>
      <c r="P56" s="952"/>
      <c r="Q56" s="950">
        <f t="shared" ref="Q56:AA59" si="45">AL58</f>
        <v>156.63686975099441</v>
      </c>
      <c r="R56" s="950">
        <f t="shared" si="45"/>
        <v>15085.509719403117</v>
      </c>
      <c r="S56" s="950">
        <f t="shared" si="45"/>
        <v>14928.872849652123</v>
      </c>
      <c r="T56" s="950">
        <f t="shared" si="45"/>
        <v>10580.951888920814</v>
      </c>
      <c r="U56" s="950">
        <f t="shared" si="45"/>
        <v>229.45899156442744</v>
      </c>
      <c r="V56" s="950">
        <f t="shared" si="45"/>
        <v>8.8272453151525152</v>
      </c>
      <c r="W56" s="950">
        <f t="shared" si="45"/>
        <v>235.94489392541425</v>
      </c>
      <c r="X56" s="950">
        <f t="shared" si="45"/>
        <v>156.76824108708422</v>
      </c>
      <c r="Y56" s="950">
        <f t="shared" si="45"/>
        <v>79.176652838330071</v>
      </c>
      <c r="Z56" s="950">
        <f t="shared" si="45"/>
        <v>578.35291316895871</v>
      </c>
      <c r="AA56" s="950">
        <f t="shared" si="45"/>
        <v>4452.0427430952768</v>
      </c>
      <c r="AB56" s="965" t="s">
        <v>1021</v>
      </c>
      <c r="AC56" s="959" t="s">
        <v>1022</v>
      </c>
      <c r="AD56" s="960">
        <f t="shared" si="23"/>
        <v>76177.082680496998</v>
      </c>
      <c r="AE56" s="961">
        <f t="shared" si="5"/>
        <v>53161.770833006187</v>
      </c>
      <c r="AF56" s="961">
        <f t="shared" si="6"/>
        <v>33460.653223577669</v>
      </c>
      <c r="AG56" s="961">
        <f t="shared" si="7"/>
        <v>3201.229997117407</v>
      </c>
      <c r="AH56" s="961">
        <f t="shared" si="8"/>
        <v>508.57395166685967</v>
      </c>
      <c r="AI56" s="961">
        <f t="shared" si="9"/>
        <v>15991.313660644295</v>
      </c>
      <c r="AJ56" s="961">
        <f t="shared" si="10"/>
        <v>23015.311847490786</v>
      </c>
      <c r="AK56" s="962">
        <f t="shared" si="11"/>
        <v>1043.4118147997031</v>
      </c>
      <c r="AL56" s="963">
        <f t="shared" si="12"/>
        <v>239.14438014188099</v>
      </c>
      <c r="AM56" s="961">
        <f t="shared" si="13"/>
        <v>21971.900032691072</v>
      </c>
      <c r="AN56" s="961">
        <f t="shared" si="14"/>
        <v>21732.755652549207</v>
      </c>
      <c r="AO56" s="961">
        <f t="shared" si="15"/>
        <v>14455.952806793681</v>
      </c>
      <c r="AP56" s="961">
        <f t="shared" si="16"/>
        <v>523.05848898633099</v>
      </c>
      <c r="AQ56" s="961">
        <f t="shared" si="17"/>
        <v>24.914481648339613</v>
      </c>
      <c r="AR56" s="961">
        <f t="shared" si="18"/>
        <v>189.06045355913622</v>
      </c>
      <c r="AS56" s="961">
        <f t="shared" si="19"/>
        <v>139.30802983257129</v>
      </c>
      <c r="AT56" s="961">
        <f t="shared" si="20"/>
        <v>49.752423726564743</v>
      </c>
      <c r="AU56" s="961">
        <f t="shared" si="21"/>
        <v>980.16489663849018</v>
      </c>
      <c r="AV56" s="964">
        <f t="shared" si="22"/>
        <v>7519.934318200183</v>
      </c>
      <c r="AX56" s="3760" t="s">
        <v>1021</v>
      </c>
      <c r="AY56" s="2997" t="s">
        <v>1022</v>
      </c>
      <c r="AZ56" s="2632">
        <v>76177082.680497006</v>
      </c>
      <c r="BA56" s="2633">
        <v>53161770.833006188</v>
      </c>
      <c r="BB56" s="2633">
        <v>33460653.223577667</v>
      </c>
      <c r="BC56" s="2633">
        <v>3201229.9971174072</v>
      </c>
      <c r="BD56" s="2633">
        <v>508573.95166685968</v>
      </c>
      <c r="BE56" s="2633">
        <v>15991313.660644295</v>
      </c>
      <c r="BF56" s="2633">
        <v>23015311.847490788</v>
      </c>
      <c r="BG56" s="2633">
        <v>1043411.8147997031</v>
      </c>
      <c r="BH56" s="2633">
        <v>239144.38014188097</v>
      </c>
      <c r="BI56" s="2633">
        <v>21971900.032691073</v>
      </c>
      <c r="BJ56" s="2633">
        <v>21732755.652549207</v>
      </c>
      <c r="BK56" s="2633">
        <v>14455952.80679368</v>
      </c>
      <c r="BL56" s="2633">
        <v>523058.48898633104</v>
      </c>
      <c r="BM56" s="2633">
        <v>24914.481648339613</v>
      </c>
      <c r="BN56" s="2633">
        <v>189060.45355913622</v>
      </c>
      <c r="BO56" s="2633">
        <v>139308.02983257128</v>
      </c>
      <c r="BP56" s="2633">
        <v>49752.423726564746</v>
      </c>
      <c r="BQ56" s="2633">
        <v>980164.89663849014</v>
      </c>
      <c r="BR56" s="2634">
        <v>7519934.3182001831</v>
      </c>
    </row>
    <row r="57" spans="1:70" ht="18" customHeight="1">
      <c r="A57" s="312"/>
      <c r="B57" s="312" t="s">
        <v>24</v>
      </c>
      <c r="C57" s="155"/>
      <c r="D57" s="157"/>
      <c r="E57" s="950">
        <f t="shared" si="44"/>
        <v>134723.71257190741</v>
      </c>
      <c r="F57" s="950">
        <f t="shared" si="44"/>
        <v>94825.929142471796</v>
      </c>
      <c r="G57" s="950">
        <f t="shared" si="44"/>
        <v>58679.476168154382</v>
      </c>
      <c r="H57" s="950">
        <f t="shared" si="44"/>
        <v>6217.0361373692249</v>
      </c>
      <c r="I57" s="950">
        <f t="shared" si="44"/>
        <v>1185.6614964160053</v>
      </c>
      <c r="J57" s="950">
        <f t="shared" si="44"/>
        <v>28743.755340532171</v>
      </c>
      <c r="K57" s="950">
        <f t="shared" si="44"/>
        <v>39897.783429435665</v>
      </c>
      <c r="L57" s="528">
        <f t="shared" si="44"/>
        <v>2115.4551888814267</v>
      </c>
      <c r="M57" s="155"/>
      <c r="N57" s="155" t="s">
        <v>24</v>
      </c>
      <c r="O57" s="155"/>
      <c r="P57" s="952"/>
      <c r="Q57" s="950">
        <f t="shared" si="45"/>
        <v>391.70302063318593</v>
      </c>
      <c r="R57" s="950">
        <f t="shared" si="45"/>
        <v>37782.328240554234</v>
      </c>
      <c r="S57" s="950">
        <f t="shared" si="45"/>
        <v>37390.625219921036</v>
      </c>
      <c r="T57" s="950">
        <f t="shared" si="45"/>
        <v>24009.061102659543</v>
      </c>
      <c r="U57" s="950">
        <f t="shared" si="45"/>
        <v>1781.3427776848559</v>
      </c>
      <c r="V57" s="950">
        <f t="shared" si="45"/>
        <v>37.804659873540921</v>
      </c>
      <c r="W57" s="950">
        <f t="shared" si="45"/>
        <v>-15.402301105954741</v>
      </c>
      <c r="X57" s="950">
        <f t="shared" si="45"/>
        <v>69.911996367517304</v>
      </c>
      <c r="Y57" s="950">
        <f t="shared" si="45"/>
        <v>-85.314297473471953</v>
      </c>
      <c r="Z57" s="950">
        <f t="shared" si="45"/>
        <v>1039.6131006926826</v>
      </c>
      <c r="AA57" s="950">
        <f t="shared" si="45"/>
        <v>12617.432081501744</v>
      </c>
      <c r="AB57" s="965"/>
      <c r="AC57" s="959" t="s">
        <v>1023</v>
      </c>
      <c r="AD57" s="960">
        <f t="shared" si="23"/>
        <v>57842.511193959333</v>
      </c>
      <c r="AE57" s="961">
        <f t="shared" si="5"/>
        <v>40978.615778977917</v>
      </c>
      <c r="AF57" s="961">
        <f t="shared" si="6"/>
        <v>25948.939330481349</v>
      </c>
      <c r="AG57" s="961">
        <f t="shared" si="7"/>
        <v>3282.0816367178322</v>
      </c>
      <c r="AH57" s="961">
        <f t="shared" si="8"/>
        <v>346.39604955001772</v>
      </c>
      <c r="AI57" s="961">
        <f t="shared" si="9"/>
        <v>11401.198762228667</v>
      </c>
      <c r="AJ57" s="961">
        <f t="shared" si="10"/>
        <v>16863.895414981445</v>
      </c>
      <c r="AK57" s="962">
        <f t="shared" si="11"/>
        <v>551.4439274478267</v>
      </c>
      <c r="AL57" s="963">
        <f t="shared" si="12"/>
        <v>168.2712681636618</v>
      </c>
      <c r="AM57" s="961">
        <f t="shared" si="13"/>
        <v>16312.451487533626</v>
      </c>
      <c r="AN57" s="961">
        <f t="shared" si="14"/>
        <v>16144.180219369968</v>
      </c>
      <c r="AO57" s="961">
        <f t="shared" si="15"/>
        <v>11907.497189265521</v>
      </c>
      <c r="AP57" s="961">
        <f t="shared" si="16"/>
        <v>311.63737323232351</v>
      </c>
      <c r="AQ57" s="961">
        <f t="shared" si="17"/>
        <v>13.873448984655079</v>
      </c>
      <c r="AR57" s="961">
        <f t="shared" si="18"/>
        <v>282.42670821284116</v>
      </c>
      <c r="AS57" s="961">
        <f t="shared" si="19"/>
        <v>157.83993111090118</v>
      </c>
      <c r="AT57" s="961">
        <f t="shared" si="20"/>
        <v>124.58677710194013</v>
      </c>
      <c r="AU57" s="961">
        <f t="shared" si="21"/>
        <v>941.82113888517654</v>
      </c>
      <c r="AV57" s="964">
        <f t="shared" si="22"/>
        <v>4570.5666385598242</v>
      </c>
      <c r="AX57" s="3760"/>
      <c r="AY57" s="2997" t="s">
        <v>1023</v>
      </c>
      <c r="AZ57" s="2632">
        <v>57842511.193959333</v>
      </c>
      <c r="BA57" s="2633">
        <v>40978615.778977916</v>
      </c>
      <c r="BB57" s="2633">
        <v>25948939.33048135</v>
      </c>
      <c r="BC57" s="2633">
        <v>3282081.6367178322</v>
      </c>
      <c r="BD57" s="2633">
        <v>346396.04955001775</v>
      </c>
      <c r="BE57" s="2633">
        <v>11401198.762228668</v>
      </c>
      <c r="BF57" s="2633">
        <v>16863895.414981447</v>
      </c>
      <c r="BG57" s="2633">
        <v>551443.92744782672</v>
      </c>
      <c r="BH57" s="2633">
        <v>168271.26816366179</v>
      </c>
      <c r="BI57" s="2633">
        <v>16312451.487533627</v>
      </c>
      <c r="BJ57" s="2633">
        <v>16144180.219369968</v>
      </c>
      <c r="BK57" s="2633">
        <v>11907497.189265521</v>
      </c>
      <c r="BL57" s="2633">
        <v>311637.3732323235</v>
      </c>
      <c r="BM57" s="2633">
        <v>13873.448984655079</v>
      </c>
      <c r="BN57" s="2633">
        <v>282426.70821284119</v>
      </c>
      <c r="BO57" s="2633">
        <v>157839.93111090118</v>
      </c>
      <c r="BP57" s="2633">
        <v>124586.77710194013</v>
      </c>
      <c r="BQ57" s="2633">
        <v>941821.13888517651</v>
      </c>
      <c r="BR57" s="2634">
        <v>4570566.6385598239</v>
      </c>
    </row>
    <row r="58" spans="1:70" ht="18" customHeight="1">
      <c r="A58" s="312"/>
      <c r="B58" s="312" t="s">
        <v>25</v>
      </c>
      <c r="C58" s="155"/>
      <c r="D58" s="157"/>
      <c r="E58" s="950">
        <f t="shared" si="44"/>
        <v>170935.95662613015</v>
      </c>
      <c r="F58" s="950">
        <f t="shared" si="44"/>
        <v>113837.73077435726</v>
      </c>
      <c r="G58" s="950">
        <f t="shared" si="44"/>
        <v>68873.219041680481</v>
      </c>
      <c r="H58" s="950">
        <f t="shared" si="44"/>
        <v>8772.589065906599</v>
      </c>
      <c r="I58" s="950">
        <f t="shared" si="44"/>
        <v>1425.882874600486</v>
      </c>
      <c r="J58" s="950">
        <f t="shared" si="44"/>
        <v>34766.039792169649</v>
      </c>
      <c r="K58" s="950">
        <f t="shared" si="44"/>
        <v>57098.225851772935</v>
      </c>
      <c r="L58" s="528">
        <f t="shared" si="44"/>
        <v>2206.3785934566208</v>
      </c>
      <c r="M58" s="155"/>
      <c r="N58" s="155" t="s">
        <v>25</v>
      </c>
      <c r="O58" s="155"/>
      <c r="P58" s="952"/>
      <c r="Q58" s="950">
        <f t="shared" si="45"/>
        <v>686.36671457219711</v>
      </c>
      <c r="R58" s="950">
        <f t="shared" si="45"/>
        <v>54891.847258316324</v>
      </c>
      <c r="S58" s="950">
        <f t="shared" si="45"/>
        <v>54205.480543744117</v>
      </c>
      <c r="T58" s="950">
        <f t="shared" si="45"/>
        <v>32039.970074544577</v>
      </c>
      <c r="U58" s="950">
        <f t="shared" si="45"/>
        <v>1089.9590069979638</v>
      </c>
      <c r="V58" s="950">
        <f t="shared" si="45"/>
        <v>136.25188274336901</v>
      </c>
      <c r="W58" s="950">
        <f t="shared" si="45"/>
        <v>103.58725605751674</v>
      </c>
      <c r="X58" s="950">
        <f t="shared" si="45"/>
        <v>97.813591570065086</v>
      </c>
      <c r="Y58" s="950">
        <f t="shared" si="45"/>
        <v>5.7736644874514553</v>
      </c>
      <c r="Z58" s="950">
        <f t="shared" si="45"/>
        <v>4136.9813548645325</v>
      </c>
      <c r="AA58" s="950">
        <f t="shared" si="45"/>
        <v>24972.693678265226</v>
      </c>
      <c r="AB58" s="965" t="s">
        <v>1024</v>
      </c>
      <c r="AC58" s="959" t="s">
        <v>1025</v>
      </c>
      <c r="AD58" s="960">
        <f t="shared" si="23"/>
        <v>54040.897979184294</v>
      </c>
      <c r="AE58" s="961">
        <f t="shared" si="5"/>
        <v>38246.396727212821</v>
      </c>
      <c r="AF58" s="961">
        <f t="shared" si="6"/>
        <v>24595.39711290523</v>
      </c>
      <c r="AG58" s="961">
        <f t="shared" si="7"/>
        <v>1975.4224171600076</v>
      </c>
      <c r="AH58" s="961">
        <f t="shared" si="8"/>
        <v>274.70287024151679</v>
      </c>
      <c r="AI58" s="961">
        <f t="shared" si="9"/>
        <v>11400.874326906076</v>
      </c>
      <c r="AJ58" s="961">
        <f t="shared" si="10"/>
        <v>15794.501251971493</v>
      </c>
      <c r="AK58" s="962">
        <f t="shared" si="11"/>
        <v>708.99153256837405</v>
      </c>
      <c r="AL58" s="963">
        <f t="shared" si="12"/>
        <v>156.63686975099441</v>
      </c>
      <c r="AM58" s="961">
        <f t="shared" si="13"/>
        <v>15085.509719403117</v>
      </c>
      <c r="AN58" s="961">
        <f t="shared" si="14"/>
        <v>14928.872849652123</v>
      </c>
      <c r="AO58" s="961">
        <f t="shared" si="15"/>
        <v>10580.951888920814</v>
      </c>
      <c r="AP58" s="961">
        <f t="shared" si="16"/>
        <v>229.45899156442744</v>
      </c>
      <c r="AQ58" s="961">
        <f t="shared" si="17"/>
        <v>8.8272453151525152</v>
      </c>
      <c r="AR58" s="961">
        <f t="shared" si="18"/>
        <v>235.94489392541425</v>
      </c>
      <c r="AS58" s="961">
        <f t="shared" si="19"/>
        <v>156.76824108708422</v>
      </c>
      <c r="AT58" s="961">
        <f t="shared" si="20"/>
        <v>79.176652838330071</v>
      </c>
      <c r="AU58" s="961">
        <f t="shared" si="21"/>
        <v>578.35291316895871</v>
      </c>
      <c r="AV58" s="964">
        <f t="shared" si="22"/>
        <v>4452.0427430952768</v>
      </c>
      <c r="AX58" s="3760" t="s">
        <v>1024</v>
      </c>
      <c r="AY58" s="2997" t="s">
        <v>3904</v>
      </c>
      <c r="AZ58" s="2632">
        <v>54040897.979184292</v>
      </c>
      <c r="BA58" s="2633">
        <v>38246396.727212824</v>
      </c>
      <c r="BB58" s="2633">
        <v>24595397.11290523</v>
      </c>
      <c r="BC58" s="2633">
        <v>1975422.4171600076</v>
      </c>
      <c r="BD58" s="2633">
        <v>274702.87024151679</v>
      </c>
      <c r="BE58" s="2633">
        <v>11400874.326906076</v>
      </c>
      <c r="BF58" s="2633">
        <v>15794501.251971493</v>
      </c>
      <c r="BG58" s="2633">
        <v>708991.53256837407</v>
      </c>
      <c r="BH58" s="2633">
        <v>156636.8697509944</v>
      </c>
      <c r="BI58" s="2633">
        <v>15085509.719403116</v>
      </c>
      <c r="BJ58" s="2633">
        <v>14928872.849652123</v>
      </c>
      <c r="BK58" s="2633">
        <v>10580951.888920814</v>
      </c>
      <c r="BL58" s="2633">
        <v>229458.99156442744</v>
      </c>
      <c r="BM58" s="2633">
        <v>8827.2453151525151</v>
      </c>
      <c r="BN58" s="2633">
        <v>235944.89392541425</v>
      </c>
      <c r="BO58" s="2633">
        <v>156768.24108708423</v>
      </c>
      <c r="BP58" s="2633">
        <v>79176.652838330076</v>
      </c>
      <c r="BQ58" s="2633">
        <v>578352.91316895874</v>
      </c>
      <c r="BR58" s="2634">
        <v>4452042.7430952769</v>
      </c>
    </row>
    <row r="59" spans="1:70" ht="18" customHeight="1" thickBot="1">
      <c r="A59" s="3512" t="s">
        <v>26</v>
      </c>
      <c r="B59" s="3512"/>
      <c r="C59" s="169"/>
      <c r="D59" s="451"/>
      <c r="E59" s="200">
        <f t="shared" si="44"/>
        <v>57842.511193959333</v>
      </c>
      <c r="F59" s="531">
        <f t="shared" si="44"/>
        <v>40978.615778977917</v>
      </c>
      <c r="G59" s="531">
        <f t="shared" si="44"/>
        <v>25948.939330481349</v>
      </c>
      <c r="H59" s="531">
        <f t="shared" si="44"/>
        <v>3282.0816367178322</v>
      </c>
      <c r="I59" s="531">
        <f t="shared" si="44"/>
        <v>346.39604955001772</v>
      </c>
      <c r="J59" s="531">
        <f t="shared" si="44"/>
        <v>11401.198762228667</v>
      </c>
      <c r="K59" s="531">
        <f t="shared" si="44"/>
        <v>16863.895414981445</v>
      </c>
      <c r="L59" s="531">
        <f t="shared" si="44"/>
        <v>551.4439274478267</v>
      </c>
      <c r="M59" s="3104" t="s">
        <v>26</v>
      </c>
      <c r="N59" s="3104"/>
      <c r="O59" s="169"/>
      <c r="P59" s="970"/>
      <c r="Q59" s="531">
        <f t="shared" si="45"/>
        <v>168.2712681636618</v>
      </c>
      <c r="R59" s="531">
        <f t="shared" si="45"/>
        <v>16312.451487533626</v>
      </c>
      <c r="S59" s="531">
        <f t="shared" si="45"/>
        <v>16144.180219369968</v>
      </c>
      <c r="T59" s="531">
        <f t="shared" si="45"/>
        <v>11907.497189265521</v>
      </c>
      <c r="U59" s="531">
        <f t="shared" si="45"/>
        <v>311.63737323232351</v>
      </c>
      <c r="V59" s="531">
        <f t="shared" si="45"/>
        <v>13.873448984655079</v>
      </c>
      <c r="W59" s="531">
        <f t="shared" si="45"/>
        <v>282.42670821284116</v>
      </c>
      <c r="X59" s="531">
        <f t="shared" si="45"/>
        <v>157.83993111090118</v>
      </c>
      <c r="Y59" s="531">
        <f t="shared" si="45"/>
        <v>124.58677710194013</v>
      </c>
      <c r="Z59" s="531">
        <f t="shared" si="45"/>
        <v>941.82113888517654</v>
      </c>
      <c r="AA59" s="531">
        <f t="shared" si="45"/>
        <v>4570.5666385598242</v>
      </c>
      <c r="AB59" s="965"/>
      <c r="AC59" s="959" t="s">
        <v>1026</v>
      </c>
      <c r="AD59" s="960">
        <f t="shared" si="23"/>
        <v>134723.71257190741</v>
      </c>
      <c r="AE59" s="961">
        <f t="shared" si="5"/>
        <v>94825.929142471796</v>
      </c>
      <c r="AF59" s="961">
        <f t="shared" si="6"/>
        <v>58679.476168154382</v>
      </c>
      <c r="AG59" s="961">
        <f t="shared" si="7"/>
        <v>6217.0361373692249</v>
      </c>
      <c r="AH59" s="961">
        <f t="shared" si="8"/>
        <v>1185.6614964160053</v>
      </c>
      <c r="AI59" s="961">
        <f t="shared" si="9"/>
        <v>28743.755340532171</v>
      </c>
      <c r="AJ59" s="961">
        <f t="shared" si="10"/>
        <v>39897.783429435665</v>
      </c>
      <c r="AK59" s="962">
        <f t="shared" si="11"/>
        <v>2115.4551888814267</v>
      </c>
      <c r="AL59" s="963">
        <f t="shared" si="12"/>
        <v>391.70302063318593</v>
      </c>
      <c r="AM59" s="961">
        <f t="shared" si="13"/>
        <v>37782.328240554234</v>
      </c>
      <c r="AN59" s="961">
        <f t="shared" si="14"/>
        <v>37390.625219921036</v>
      </c>
      <c r="AO59" s="961">
        <f t="shared" si="15"/>
        <v>24009.061102659543</v>
      </c>
      <c r="AP59" s="961">
        <f t="shared" si="16"/>
        <v>1781.3427776848559</v>
      </c>
      <c r="AQ59" s="961">
        <f t="shared" si="17"/>
        <v>37.804659873540921</v>
      </c>
      <c r="AR59" s="961">
        <f t="shared" si="18"/>
        <v>-15.402301105954741</v>
      </c>
      <c r="AS59" s="961">
        <f t="shared" si="19"/>
        <v>69.911996367517304</v>
      </c>
      <c r="AT59" s="961">
        <f t="shared" si="20"/>
        <v>-85.314297473471953</v>
      </c>
      <c r="AU59" s="961">
        <f t="shared" si="21"/>
        <v>1039.6131006926826</v>
      </c>
      <c r="AV59" s="964">
        <f t="shared" si="22"/>
        <v>12617.432081501744</v>
      </c>
      <c r="AX59" s="3760"/>
      <c r="AY59" s="2997" t="s">
        <v>3905</v>
      </c>
      <c r="AZ59" s="2632">
        <v>134723712.5719074</v>
      </c>
      <c r="BA59" s="2633">
        <v>94825929.14247179</v>
      </c>
      <c r="BB59" s="2633">
        <v>58679476.168154381</v>
      </c>
      <c r="BC59" s="2633">
        <v>6217036.1373692248</v>
      </c>
      <c r="BD59" s="2633">
        <v>1185661.4964160053</v>
      </c>
      <c r="BE59" s="2633">
        <v>28743755.340532169</v>
      </c>
      <c r="BF59" s="2633">
        <v>39897783.429435663</v>
      </c>
      <c r="BG59" s="2633">
        <v>2115455.1888814266</v>
      </c>
      <c r="BH59" s="2633">
        <v>391703.02063318592</v>
      </c>
      <c r="BI59" s="2633">
        <v>37782328.240554236</v>
      </c>
      <c r="BJ59" s="2633">
        <v>37390625.219921038</v>
      </c>
      <c r="BK59" s="2633">
        <v>24009061.102659542</v>
      </c>
      <c r="BL59" s="2633">
        <v>1781342.777684856</v>
      </c>
      <c r="BM59" s="2633">
        <v>37804.659873540921</v>
      </c>
      <c r="BN59" s="2633">
        <v>-15402.301105954741</v>
      </c>
      <c r="BO59" s="2633">
        <v>69911.996367517306</v>
      </c>
      <c r="BP59" s="2633">
        <v>-85314.297473471946</v>
      </c>
      <c r="BQ59" s="2633">
        <v>1039613.1006926827</v>
      </c>
      <c r="BR59" s="2634">
        <v>12617432.081501743</v>
      </c>
    </row>
    <row r="60" spans="1:70" s="173" customFormat="1" ht="14.25" customHeight="1">
      <c r="B60" s="452"/>
      <c r="C60" s="452"/>
      <c r="D60" s="453"/>
      <c r="H60" s="325"/>
      <c r="L60" s="325"/>
      <c r="AB60" s="965"/>
      <c r="AC60" s="959" t="s">
        <v>1027</v>
      </c>
      <c r="AD60" s="960">
        <f t="shared" si="23"/>
        <v>170935.95662613015</v>
      </c>
      <c r="AE60" s="961">
        <f t="shared" si="5"/>
        <v>113837.73077435726</v>
      </c>
      <c r="AF60" s="961">
        <f t="shared" si="6"/>
        <v>68873.219041680481</v>
      </c>
      <c r="AG60" s="961">
        <f t="shared" si="7"/>
        <v>8772.589065906599</v>
      </c>
      <c r="AH60" s="961">
        <f t="shared" si="8"/>
        <v>1425.882874600486</v>
      </c>
      <c r="AI60" s="961">
        <f t="shared" si="9"/>
        <v>34766.039792169649</v>
      </c>
      <c r="AJ60" s="961">
        <f t="shared" si="10"/>
        <v>57098.225851772935</v>
      </c>
      <c r="AK60" s="962">
        <f t="shared" si="11"/>
        <v>2206.3785934566208</v>
      </c>
      <c r="AL60" s="963">
        <f t="shared" si="12"/>
        <v>686.36671457219711</v>
      </c>
      <c r="AM60" s="961">
        <f t="shared" si="13"/>
        <v>54891.847258316324</v>
      </c>
      <c r="AN60" s="961">
        <f t="shared" si="14"/>
        <v>54205.480543744117</v>
      </c>
      <c r="AO60" s="961">
        <f t="shared" si="15"/>
        <v>32039.970074544577</v>
      </c>
      <c r="AP60" s="961">
        <f t="shared" si="16"/>
        <v>1089.9590069979638</v>
      </c>
      <c r="AQ60" s="961">
        <f t="shared" si="17"/>
        <v>136.25188274336901</v>
      </c>
      <c r="AR60" s="961">
        <f t="shared" si="18"/>
        <v>103.58725605751674</v>
      </c>
      <c r="AS60" s="961">
        <f t="shared" si="19"/>
        <v>97.813591570065086</v>
      </c>
      <c r="AT60" s="961">
        <f t="shared" si="20"/>
        <v>5.7736644874514553</v>
      </c>
      <c r="AU60" s="961">
        <f t="shared" si="21"/>
        <v>4136.9813548645325</v>
      </c>
      <c r="AV60" s="964">
        <f t="shared" si="22"/>
        <v>24972.693678265226</v>
      </c>
      <c r="AW60" s="132"/>
      <c r="AX60" s="3760"/>
      <c r="AY60" s="2997" t="s">
        <v>3906</v>
      </c>
      <c r="AZ60" s="2632">
        <v>170935956.62613016</v>
      </c>
      <c r="BA60" s="2633">
        <v>113837730.77435726</v>
      </c>
      <c r="BB60" s="2633">
        <v>68873219.041680485</v>
      </c>
      <c r="BC60" s="2633">
        <v>8772589.0659065992</v>
      </c>
      <c r="BD60" s="2633">
        <v>1425882.8746004861</v>
      </c>
      <c r="BE60" s="2633">
        <v>34766039.792169653</v>
      </c>
      <c r="BF60" s="2633">
        <v>57098225.851772934</v>
      </c>
      <c r="BG60" s="2633">
        <v>2206378.5934566208</v>
      </c>
      <c r="BH60" s="2633">
        <v>686366.71457219706</v>
      </c>
      <c r="BI60" s="2633">
        <v>54891847.258316323</v>
      </c>
      <c r="BJ60" s="2633">
        <v>54205480.543744117</v>
      </c>
      <c r="BK60" s="2633">
        <v>32039970.074544579</v>
      </c>
      <c r="BL60" s="2633">
        <v>1089959.0069979639</v>
      </c>
      <c r="BM60" s="2633">
        <v>136251.882743369</v>
      </c>
      <c r="BN60" s="2633">
        <v>103587.25605751674</v>
      </c>
      <c r="BO60" s="2633">
        <v>97813.59157006508</v>
      </c>
      <c r="BP60" s="2633">
        <v>5773.664487451455</v>
      </c>
      <c r="BQ60" s="2633">
        <v>4136981.3548645326</v>
      </c>
      <c r="BR60" s="2634">
        <v>24972693.678265225</v>
      </c>
    </row>
    <row r="61" spans="1:70" ht="17.25" customHeight="1">
      <c r="AB61" s="965"/>
      <c r="AC61" s="959" t="s">
        <v>1028</v>
      </c>
      <c r="AD61" s="960">
        <f t="shared" si="23"/>
        <v>57842.511193959333</v>
      </c>
      <c r="AE61" s="961">
        <f t="shared" si="5"/>
        <v>40978.615778977917</v>
      </c>
      <c r="AF61" s="961">
        <f t="shared" si="6"/>
        <v>25948.939330481349</v>
      </c>
      <c r="AG61" s="961">
        <f t="shared" si="7"/>
        <v>3282.0816367178322</v>
      </c>
      <c r="AH61" s="961">
        <f t="shared" si="8"/>
        <v>346.39604955001772</v>
      </c>
      <c r="AI61" s="961">
        <f t="shared" si="9"/>
        <v>11401.198762228667</v>
      </c>
      <c r="AJ61" s="961">
        <f t="shared" si="10"/>
        <v>16863.895414981445</v>
      </c>
      <c r="AK61" s="962">
        <f t="shared" si="11"/>
        <v>551.4439274478267</v>
      </c>
      <c r="AL61" s="963">
        <f t="shared" si="12"/>
        <v>168.2712681636618</v>
      </c>
      <c r="AM61" s="961">
        <f t="shared" si="13"/>
        <v>16312.451487533626</v>
      </c>
      <c r="AN61" s="961">
        <f t="shared" si="14"/>
        <v>16144.180219369968</v>
      </c>
      <c r="AO61" s="961">
        <f t="shared" si="15"/>
        <v>11907.497189265521</v>
      </c>
      <c r="AP61" s="961">
        <f t="shared" si="16"/>
        <v>311.63737323232351</v>
      </c>
      <c r="AQ61" s="961">
        <f t="shared" si="17"/>
        <v>13.873448984655079</v>
      </c>
      <c r="AR61" s="961">
        <f t="shared" si="18"/>
        <v>282.42670821284116</v>
      </c>
      <c r="AS61" s="961">
        <f t="shared" si="19"/>
        <v>157.83993111090118</v>
      </c>
      <c r="AT61" s="961">
        <f t="shared" si="20"/>
        <v>124.58677710194013</v>
      </c>
      <c r="AU61" s="961">
        <f t="shared" si="21"/>
        <v>941.82113888517654</v>
      </c>
      <c r="AV61" s="964">
        <f t="shared" si="22"/>
        <v>4570.5666385598242</v>
      </c>
      <c r="AX61" s="3760"/>
      <c r="AY61" s="2997" t="s">
        <v>3907</v>
      </c>
      <c r="AZ61" s="2632">
        <v>57842511.193959333</v>
      </c>
      <c r="BA61" s="2633">
        <v>40978615.778977916</v>
      </c>
      <c r="BB61" s="2633">
        <v>25948939.33048135</v>
      </c>
      <c r="BC61" s="2633">
        <v>3282081.6367178322</v>
      </c>
      <c r="BD61" s="2633">
        <v>346396.04955001775</v>
      </c>
      <c r="BE61" s="2633">
        <v>11401198.762228668</v>
      </c>
      <c r="BF61" s="2633">
        <v>16863895.414981447</v>
      </c>
      <c r="BG61" s="2633">
        <v>551443.92744782672</v>
      </c>
      <c r="BH61" s="2633">
        <v>168271.26816366179</v>
      </c>
      <c r="BI61" s="2633">
        <v>16312451.487533627</v>
      </c>
      <c r="BJ61" s="2633">
        <v>16144180.219369968</v>
      </c>
      <c r="BK61" s="2633">
        <v>11907497.189265521</v>
      </c>
      <c r="BL61" s="2633">
        <v>311637.3732323235</v>
      </c>
      <c r="BM61" s="2633">
        <v>13873.448984655079</v>
      </c>
      <c r="BN61" s="2633">
        <v>282426.70821284119</v>
      </c>
      <c r="BO61" s="2633">
        <v>157839.93111090118</v>
      </c>
      <c r="BP61" s="2633">
        <v>124586.77710194013</v>
      </c>
      <c r="BQ61" s="2633">
        <v>941821.13888517651</v>
      </c>
      <c r="BR61" s="2634">
        <v>4570566.6385598239</v>
      </c>
    </row>
    <row r="62" spans="1:70" ht="17.25" customHeight="1">
      <c r="AB62" s="965" t="s">
        <v>1029</v>
      </c>
      <c r="AC62" s="959" t="s">
        <v>1030</v>
      </c>
      <c r="AD62" s="960">
        <f t="shared" si="23"/>
        <v>19654.948002711975</v>
      </c>
      <c r="AE62" s="961">
        <f t="shared" si="5"/>
        <v>14530.010600676665</v>
      </c>
      <c r="AF62" s="961">
        <f t="shared" si="6"/>
        <v>8320.2654195194318</v>
      </c>
      <c r="AG62" s="961">
        <f t="shared" si="7"/>
        <v>2028.9833050027926</v>
      </c>
      <c r="AH62" s="961">
        <f t="shared" si="8"/>
        <v>94.024730824432851</v>
      </c>
      <c r="AI62" s="961">
        <f t="shared" si="9"/>
        <v>4086.7371453300093</v>
      </c>
      <c r="AJ62" s="961">
        <f t="shared" si="10"/>
        <v>5124.9374020352971</v>
      </c>
      <c r="AK62" s="962">
        <f t="shared" si="11"/>
        <v>224.83669577788768</v>
      </c>
      <c r="AL62" s="963">
        <f t="shared" si="12"/>
        <v>54.463238773953393</v>
      </c>
      <c r="AM62" s="961">
        <f t="shared" si="13"/>
        <v>4900.1007062574054</v>
      </c>
      <c r="AN62" s="961">
        <f t="shared" si="14"/>
        <v>4845.6374674834542</v>
      </c>
      <c r="AO62" s="961">
        <f t="shared" si="15"/>
        <v>3692.9743092815684</v>
      </c>
      <c r="AP62" s="961">
        <f t="shared" si="16"/>
        <v>54.525146369447192</v>
      </c>
      <c r="AQ62" s="961">
        <f t="shared" si="17"/>
        <v>0.77407650451948806</v>
      </c>
      <c r="AR62" s="961">
        <f t="shared" si="18"/>
        <v>115.09914980503136</v>
      </c>
      <c r="AS62" s="961">
        <f t="shared" si="19"/>
        <v>67.777583300474603</v>
      </c>
      <c r="AT62" s="961">
        <f t="shared" si="20"/>
        <v>47.321566504556799</v>
      </c>
      <c r="AU62" s="961">
        <f t="shared" si="21"/>
        <v>33.524434723776181</v>
      </c>
      <c r="AV62" s="964">
        <f t="shared" si="22"/>
        <v>1015.7892202466638</v>
      </c>
      <c r="AX62" s="3760" t="s">
        <v>1029</v>
      </c>
      <c r="AY62" s="2997" t="s">
        <v>1030</v>
      </c>
      <c r="AZ62" s="2632">
        <v>19654948.002711974</v>
      </c>
      <c r="BA62" s="2633">
        <v>14530010.600676665</v>
      </c>
      <c r="BB62" s="2633">
        <v>8320265.4195194319</v>
      </c>
      <c r="BC62" s="2633">
        <v>2028983.3050027925</v>
      </c>
      <c r="BD62" s="2633">
        <v>94024.730824432845</v>
      </c>
      <c r="BE62" s="2633">
        <v>4086737.1453300095</v>
      </c>
      <c r="BF62" s="2633">
        <v>5124937.4020352969</v>
      </c>
      <c r="BG62" s="2633">
        <v>224836.69577788768</v>
      </c>
      <c r="BH62" s="2633">
        <v>54463.238773953395</v>
      </c>
      <c r="BI62" s="2633">
        <v>4900100.7062574057</v>
      </c>
      <c r="BJ62" s="2633">
        <v>4845637.4674834544</v>
      </c>
      <c r="BK62" s="2633">
        <v>3692974.3092815685</v>
      </c>
      <c r="BL62" s="2633">
        <v>54525.146369447189</v>
      </c>
      <c r="BM62" s="2633">
        <v>774.07650451948803</v>
      </c>
      <c r="BN62" s="2633">
        <v>115099.14980503135</v>
      </c>
      <c r="BO62" s="2633">
        <v>67777.583300474609</v>
      </c>
      <c r="BP62" s="2633">
        <v>47321.566504556802</v>
      </c>
      <c r="BQ62" s="2633">
        <v>33524.434723776183</v>
      </c>
      <c r="BR62" s="2634">
        <v>1015789.2202466638</v>
      </c>
    </row>
    <row r="63" spans="1:70" ht="17.25" customHeight="1">
      <c r="AB63" s="965"/>
      <c r="AC63" s="959" t="s">
        <v>1031</v>
      </c>
      <c r="AD63" s="960">
        <f t="shared" si="23"/>
        <v>58656.164963297189</v>
      </c>
      <c r="AE63" s="961">
        <f t="shared" si="5"/>
        <v>42645.938445414933</v>
      </c>
      <c r="AF63" s="961">
        <f t="shared" si="6"/>
        <v>28503.270398446599</v>
      </c>
      <c r="AG63" s="961">
        <f t="shared" si="7"/>
        <v>2468.383537218675</v>
      </c>
      <c r="AH63" s="961">
        <f t="shared" si="8"/>
        <v>246.70958963661874</v>
      </c>
      <c r="AI63" s="961">
        <f t="shared" si="9"/>
        <v>11427.574920113026</v>
      </c>
      <c r="AJ63" s="961">
        <f t="shared" si="10"/>
        <v>16010.226517882276</v>
      </c>
      <c r="AK63" s="962">
        <f t="shared" si="11"/>
        <v>602.43307720474843</v>
      </c>
      <c r="AL63" s="963">
        <f t="shared" si="12"/>
        <v>201.43501649819686</v>
      </c>
      <c r="AM63" s="961">
        <f t="shared" si="13"/>
        <v>15407.793440677538</v>
      </c>
      <c r="AN63" s="961">
        <f t="shared" si="14"/>
        <v>15206.358424179341</v>
      </c>
      <c r="AO63" s="961">
        <f t="shared" si="15"/>
        <v>11027.197983143991</v>
      </c>
      <c r="AP63" s="961">
        <f t="shared" si="16"/>
        <v>467.93473955376072</v>
      </c>
      <c r="AQ63" s="961">
        <f t="shared" si="17"/>
        <v>11.717311979966137</v>
      </c>
      <c r="AR63" s="961">
        <f t="shared" si="18"/>
        <v>396.07151439447728</v>
      </c>
      <c r="AS63" s="961">
        <f t="shared" si="19"/>
        <v>215.42483254631375</v>
      </c>
      <c r="AT63" s="961">
        <f t="shared" si="20"/>
        <v>180.64668184816315</v>
      </c>
      <c r="AU63" s="961">
        <f t="shared" si="21"/>
        <v>746.39063190852994</v>
      </c>
      <c r="AV63" s="964">
        <f t="shared" si="22"/>
        <v>4049.8275070156678</v>
      </c>
      <c r="AX63" s="3760"/>
      <c r="AY63" s="2997" t="s">
        <v>1031</v>
      </c>
      <c r="AZ63" s="2632">
        <v>58656164.963297188</v>
      </c>
      <c r="BA63" s="2633">
        <v>42645938.445414931</v>
      </c>
      <c r="BB63" s="2633">
        <v>28503270.398446597</v>
      </c>
      <c r="BC63" s="2633">
        <v>2468383.537218675</v>
      </c>
      <c r="BD63" s="2633">
        <v>246709.58963661874</v>
      </c>
      <c r="BE63" s="2633">
        <v>11427574.920113025</v>
      </c>
      <c r="BF63" s="2633">
        <v>16010226.517882276</v>
      </c>
      <c r="BG63" s="2633">
        <v>602433.07720474841</v>
      </c>
      <c r="BH63" s="2633">
        <v>201435.01649819687</v>
      </c>
      <c r="BI63" s="2633">
        <v>15407793.440677539</v>
      </c>
      <c r="BJ63" s="2633">
        <v>15206358.424179342</v>
      </c>
      <c r="BK63" s="2633">
        <v>11027197.983143991</v>
      </c>
      <c r="BL63" s="2633">
        <v>467934.73955376074</v>
      </c>
      <c r="BM63" s="2633">
        <v>11717.311979966136</v>
      </c>
      <c r="BN63" s="2633">
        <v>396071.5143944773</v>
      </c>
      <c r="BO63" s="2633">
        <v>215424.83254631376</v>
      </c>
      <c r="BP63" s="2633">
        <v>180646.68184816316</v>
      </c>
      <c r="BQ63" s="2633">
        <v>746390.6319085299</v>
      </c>
      <c r="BR63" s="2634">
        <v>4049827.5070156679</v>
      </c>
    </row>
    <row r="64" spans="1:70" ht="17.25" customHeight="1">
      <c r="AB64" s="965"/>
      <c r="AC64" s="959" t="s">
        <v>1032</v>
      </c>
      <c r="AD64" s="960">
        <f t="shared" si="23"/>
        <v>197281.27214845267</v>
      </c>
      <c r="AE64" s="961">
        <f t="shared" si="5"/>
        <v>136999.6430140874</v>
      </c>
      <c r="AF64" s="961">
        <f t="shared" si="6"/>
        <v>85938.963581442382</v>
      </c>
      <c r="AG64" s="961">
        <f t="shared" si="7"/>
        <v>8321.2941252143082</v>
      </c>
      <c r="AH64" s="961">
        <f t="shared" si="8"/>
        <v>1182.1672785451403</v>
      </c>
      <c r="AI64" s="961">
        <f t="shared" si="9"/>
        <v>41557.218028885582</v>
      </c>
      <c r="AJ64" s="961">
        <f t="shared" si="10"/>
        <v>60281.629134365372</v>
      </c>
      <c r="AK64" s="962">
        <f t="shared" si="11"/>
        <v>2079.5477724610987</v>
      </c>
      <c r="AL64" s="963">
        <f t="shared" si="12"/>
        <v>468.31912347984718</v>
      </c>
      <c r="AM64" s="961">
        <f t="shared" si="13"/>
        <v>58202.081361904246</v>
      </c>
      <c r="AN64" s="961">
        <f t="shared" si="14"/>
        <v>57733.76223842441</v>
      </c>
      <c r="AO64" s="961">
        <f t="shared" si="15"/>
        <v>44759.75080526965</v>
      </c>
      <c r="AP64" s="961">
        <f t="shared" si="16"/>
        <v>1117.1575237630186</v>
      </c>
      <c r="AQ64" s="961">
        <f t="shared" si="17"/>
        <v>10.988072948114445</v>
      </c>
      <c r="AR64" s="961">
        <f t="shared" si="18"/>
        <v>784.39793260499619</v>
      </c>
      <c r="AS64" s="961">
        <f t="shared" si="19"/>
        <v>550.39065257797938</v>
      </c>
      <c r="AT64" s="961">
        <f t="shared" si="20"/>
        <v>234.00728002701655</v>
      </c>
      <c r="AU64" s="961">
        <f t="shared" si="21"/>
        <v>970.12154472070699</v>
      </c>
      <c r="AV64" s="964">
        <f t="shared" si="22"/>
        <v>12031.589448559347</v>
      </c>
      <c r="AW64" s="173"/>
      <c r="AX64" s="3760"/>
      <c r="AY64" s="2997" t="s">
        <v>1032</v>
      </c>
      <c r="AZ64" s="2632">
        <v>197281272.14845267</v>
      </c>
      <c r="BA64" s="2633">
        <v>136999643.01408741</v>
      </c>
      <c r="BB64" s="2633">
        <v>85938963.581442386</v>
      </c>
      <c r="BC64" s="2633">
        <v>8321294.1252143076</v>
      </c>
      <c r="BD64" s="2633">
        <v>1182167.2785451403</v>
      </c>
      <c r="BE64" s="2633">
        <v>41557218.028885581</v>
      </c>
      <c r="BF64" s="2633">
        <v>60281629.134365372</v>
      </c>
      <c r="BG64" s="2633">
        <v>2079547.7724610989</v>
      </c>
      <c r="BH64" s="2633">
        <v>468319.12347984716</v>
      </c>
      <c r="BI64" s="2633">
        <v>58202081.361904249</v>
      </c>
      <c r="BJ64" s="2633">
        <v>57733762.238424413</v>
      </c>
      <c r="BK64" s="2633">
        <v>44759750.805269651</v>
      </c>
      <c r="BL64" s="2633">
        <v>1117157.5237630187</v>
      </c>
      <c r="BM64" s="2633">
        <v>10988.072948114444</v>
      </c>
      <c r="BN64" s="2633">
        <v>784397.93260499614</v>
      </c>
      <c r="BO64" s="2633">
        <v>550390.65257797937</v>
      </c>
      <c r="BP64" s="2633">
        <v>234007.28002701656</v>
      </c>
      <c r="BQ64" s="2633">
        <v>970121.544720707</v>
      </c>
      <c r="BR64" s="2634">
        <v>12031589.448559348</v>
      </c>
    </row>
    <row r="65" spans="28:70" ht="17.25" customHeight="1">
      <c r="AB65" s="965"/>
      <c r="AC65" s="959" t="s">
        <v>1033</v>
      </c>
      <c r="AD65" s="960">
        <f t="shared" si="23"/>
        <v>482656.50404424767</v>
      </c>
      <c r="AE65" s="961">
        <f t="shared" si="5"/>
        <v>372981.73365047004</v>
      </c>
      <c r="AF65" s="961">
        <f t="shared" si="6"/>
        <v>226540.03978477436</v>
      </c>
      <c r="AG65" s="961">
        <f t="shared" si="7"/>
        <v>24378.494097091625</v>
      </c>
      <c r="AH65" s="961">
        <f t="shared" si="8"/>
        <v>1904.4060963274628</v>
      </c>
      <c r="AI65" s="961">
        <f t="shared" si="9"/>
        <v>120158.79367227666</v>
      </c>
      <c r="AJ65" s="961">
        <f t="shared" si="10"/>
        <v>109674.7703937776</v>
      </c>
      <c r="AK65" s="962">
        <f t="shared" si="11"/>
        <v>5064.4679503994503</v>
      </c>
      <c r="AL65" s="963">
        <f t="shared" si="12"/>
        <v>1326.009594193577</v>
      </c>
      <c r="AM65" s="961">
        <f t="shared" si="13"/>
        <v>104610.30244337818</v>
      </c>
      <c r="AN65" s="961">
        <f t="shared" si="14"/>
        <v>103284.29284918455</v>
      </c>
      <c r="AO65" s="961">
        <f t="shared" si="15"/>
        <v>68349.984012002984</v>
      </c>
      <c r="AP65" s="961">
        <f t="shared" si="16"/>
        <v>2519.1221979689867</v>
      </c>
      <c r="AQ65" s="961">
        <f t="shared" si="17"/>
        <v>107.17165932043687</v>
      </c>
      <c r="AR65" s="961">
        <f t="shared" si="18"/>
        <v>2010.3806472614147</v>
      </c>
      <c r="AS65" s="961">
        <f t="shared" si="19"/>
        <v>1213.5143908453501</v>
      </c>
      <c r="AT65" s="961">
        <f t="shared" si="20"/>
        <v>796.86625641606395</v>
      </c>
      <c r="AU65" s="961">
        <f t="shared" si="21"/>
        <v>7481.9407316135403</v>
      </c>
      <c r="AV65" s="964">
        <f t="shared" si="22"/>
        <v>37779.575064244302</v>
      </c>
      <c r="AX65" s="3760"/>
      <c r="AY65" s="2997" t="s">
        <v>1033</v>
      </c>
      <c r="AZ65" s="2632">
        <v>482656504.04424769</v>
      </c>
      <c r="BA65" s="2633">
        <v>372981733.65047002</v>
      </c>
      <c r="BB65" s="2633">
        <v>226540039.78477436</v>
      </c>
      <c r="BC65" s="2633">
        <v>24378494.097091626</v>
      </c>
      <c r="BD65" s="2633">
        <v>1904406.0963274629</v>
      </c>
      <c r="BE65" s="2633">
        <v>120158793.67227666</v>
      </c>
      <c r="BF65" s="2633">
        <v>109674770.39377759</v>
      </c>
      <c r="BG65" s="2633">
        <v>5064467.95039945</v>
      </c>
      <c r="BH65" s="2633">
        <v>1326009.5941935771</v>
      </c>
      <c r="BI65" s="2633">
        <v>104610302.44337818</v>
      </c>
      <c r="BJ65" s="2633">
        <v>103284292.84918456</v>
      </c>
      <c r="BK65" s="2633">
        <v>68349984.01200299</v>
      </c>
      <c r="BL65" s="2633">
        <v>2519122.1979689868</v>
      </c>
      <c r="BM65" s="2633">
        <v>107171.65932043687</v>
      </c>
      <c r="BN65" s="2633">
        <v>2010380.6472614147</v>
      </c>
      <c r="BO65" s="2633">
        <v>1213514.3908453502</v>
      </c>
      <c r="BP65" s="2633">
        <v>796866.25641606399</v>
      </c>
      <c r="BQ65" s="2633">
        <v>7481940.7316135401</v>
      </c>
      <c r="BR65" s="2634">
        <v>37779575.0642443</v>
      </c>
    </row>
    <row r="66" spans="28:70" ht="17.25" customHeight="1">
      <c r="AB66" s="965"/>
      <c r="AC66" s="959" t="s">
        <v>1034</v>
      </c>
      <c r="AD66" s="960">
        <f t="shared" si="23"/>
        <v>919024.92849139846</v>
      </c>
      <c r="AE66" s="961">
        <f t="shared" si="5"/>
        <v>611512.83017409558</v>
      </c>
      <c r="AF66" s="961">
        <f t="shared" si="6"/>
        <v>367853.68438200851</v>
      </c>
      <c r="AG66" s="961">
        <f t="shared" si="7"/>
        <v>28644.381149794841</v>
      </c>
      <c r="AH66" s="961">
        <f t="shared" si="8"/>
        <v>10250.557588734944</v>
      </c>
      <c r="AI66" s="961">
        <f t="shared" si="9"/>
        <v>204764.20705355753</v>
      </c>
      <c r="AJ66" s="961">
        <f t="shared" si="10"/>
        <v>307512.09831730282</v>
      </c>
      <c r="AK66" s="962">
        <f t="shared" si="11"/>
        <v>13911.741101891123</v>
      </c>
      <c r="AL66" s="963">
        <f t="shared" si="12"/>
        <v>3716.9181460376431</v>
      </c>
      <c r="AM66" s="961">
        <f t="shared" si="13"/>
        <v>293600.35721541173</v>
      </c>
      <c r="AN66" s="961">
        <f t="shared" si="14"/>
        <v>289883.43906937406</v>
      </c>
      <c r="AO66" s="961">
        <f t="shared" si="15"/>
        <v>177546.64579068046</v>
      </c>
      <c r="AP66" s="961">
        <f t="shared" si="16"/>
        <v>3929.6869547415763</v>
      </c>
      <c r="AQ66" s="961">
        <f t="shared" si="17"/>
        <v>190.33739385306291</v>
      </c>
      <c r="AR66" s="961">
        <f t="shared" si="18"/>
        <v>4568.5337590742192</v>
      </c>
      <c r="AS66" s="961">
        <f t="shared" si="19"/>
        <v>1753.4568584706362</v>
      </c>
      <c r="AT66" s="961">
        <f t="shared" si="20"/>
        <v>2815.076900603583</v>
      </c>
      <c r="AU66" s="961">
        <f t="shared" si="21"/>
        <v>42541.045234288729</v>
      </c>
      <c r="AV66" s="964">
        <f t="shared" si="22"/>
        <v>146189.28040531353</v>
      </c>
      <c r="AX66" s="3760"/>
      <c r="AY66" s="2997" t="s">
        <v>1034</v>
      </c>
      <c r="AZ66" s="2632">
        <v>919024928.49139845</v>
      </c>
      <c r="BA66" s="2633">
        <v>611512830.17409563</v>
      </c>
      <c r="BB66" s="2633">
        <v>367853684.38200849</v>
      </c>
      <c r="BC66" s="2633">
        <v>28644381.149794839</v>
      </c>
      <c r="BD66" s="2633">
        <v>10250557.588734943</v>
      </c>
      <c r="BE66" s="2633">
        <v>204764207.05355754</v>
      </c>
      <c r="BF66" s="2633">
        <v>307512098.31730282</v>
      </c>
      <c r="BG66" s="2633">
        <v>13911741.101891123</v>
      </c>
      <c r="BH66" s="2633">
        <v>3716918.1460376428</v>
      </c>
      <c r="BI66" s="2633">
        <v>293600357.21541172</v>
      </c>
      <c r="BJ66" s="2633">
        <v>289883439.06937408</v>
      </c>
      <c r="BK66" s="2633">
        <v>177546645.79068047</v>
      </c>
      <c r="BL66" s="2633">
        <v>3929686.9547415762</v>
      </c>
      <c r="BM66" s="2633">
        <v>190337.39385306291</v>
      </c>
      <c r="BN66" s="2633">
        <v>4568533.7590742195</v>
      </c>
      <c r="BO66" s="2633">
        <v>1753456.8584706362</v>
      </c>
      <c r="BP66" s="2633">
        <v>2815076.9006035831</v>
      </c>
      <c r="BQ66" s="2633">
        <v>42541045.23428873</v>
      </c>
      <c r="BR66" s="2634">
        <v>146189280.40531352</v>
      </c>
    </row>
    <row r="67" spans="28:70" ht="17.25" customHeight="1">
      <c r="AB67" s="965"/>
      <c r="AC67" s="959" t="s">
        <v>1035</v>
      </c>
      <c r="AD67" s="960">
        <f t="shared" si="23"/>
        <v>4016679.6392136319</v>
      </c>
      <c r="AE67" s="961">
        <f t="shared" si="5"/>
        <v>2518959.8670077315</v>
      </c>
      <c r="AF67" s="961">
        <f t="shared" si="6"/>
        <v>1841660.1164185959</v>
      </c>
      <c r="AG67" s="961">
        <f t="shared" si="7"/>
        <v>24862.105373811763</v>
      </c>
      <c r="AH67" s="961">
        <f t="shared" si="8"/>
        <v>37100.648137506578</v>
      </c>
      <c r="AI67" s="961">
        <f t="shared" si="9"/>
        <v>615336.99707781745</v>
      </c>
      <c r="AJ67" s="961">
        <f t="shared" si="10"/>
        <v>1497719.7722058999</v>
      </c>
      <c r="AK67" s="962">
        <f t="shared" si="11"/>
        <v>53418.285372748425</v>
      </c>
      <c r="AL67" s="963">
        <f t="shared" si="12"/>
        <v>14518.579818068662</v>
      </c>
      <c r="AM67" s="961">
        <f t="shared" si="13"/>
        <v>1444301.4868331514</v>
      </c>
      <c r="AN67" s="961">
        <f t="shared" si="14"/>
        <v>1429782.9070150829</v>
      </c>
      <c r="AO67" s="961">
        <f t="shared" si="15"/>
        <v>864952.17050057801</v>
      </c>
      <c r="AP67" s="961">
        <f t="shared" si="16"/>
        <v>45659.309457746895</v>
      </c>
      <c r="AQ67" s="961">
        <f t="shared" si="17"/>
        <v>4262.0093382322439</v>
      </c>
      <c r="AR67" s="961">
        <f t="shared" si="18"/>
        <v>-11090.700559968289</v>
      </c>
      <c r="AS67" s="961">
        <f t="shared" si="19"/>
        <v>-3584.2458925051064</v>
      </c>
      <c r="AT67" s="961">
        <f t="shared" si="20"/>
        <v>-7506.4546674631847</v>
      </c>
      <c r="AU67" s="961">
        <f t="shared" si="21"/>
        <v>110720.66305871775</v>
      </c>
      <c r="AV67" s="964">
        <f t="shared" si="22"/>
        <v>636720.78133721184</v>
      </c>
      <c r="AX67" s="3760"/>
      <c r="AY67" s="2997" t="s">
        <v>1035</v>
      </c>
      <c r="AZ67" s="2632">
        <v>4016679639.2136316</v>
      </c>
      <c r="BA67" s="2633">
        <v>2518959867.0077314</v>
      </c>
      <c r="BB67" s="2633">
        <v>1841660116.4185958</v>
      </c>
      <c r="BC67" s="2633">
        <v>24862105.373811763</v>
      </c>
      <c r="BD67" s="2633">
        <v>37100648.137506574</v>
      </c>
      <c r="BE67" s="2633">
        <v>615336997.07781744</v>
      </c>
      <c r="BF67" s="2633">
        <v>1497719772.2059</v>
      </c>
      <c r="BG67" s="2633">
        <v>53418285.372748427</v>
      </c>
      <c r="BH67" s="2633">
        <v>14518579.818068661</v>
      </c>
      <c r="BI67" s="2633">
        <v>1444301486.8331513</v>
      </c>
      <c r="BJ67" s="2633">
        <v>1429782907.0150828</v>
      </c>
      <c r="BK67" s="2633">
        <v>864952170.50057805</v>
      </c>
      <c r="BL67" s="2633">
        <v>45659309.457746893</v>
      </c>
      <c r="BM67" s="2633">
        <v>4262009.3382322434</v>
      </c>
      <c r="BN67" s="2633">
        <v>-11090700.559968289</v>
      </c>
      <c r="BO67" s="2633">
        <v>-3584245.8925051065</v>
      </c>
      <c r="BP67" s="2633">
        <v>-7506454.6674631843</v>
      </c>
      <c r="BQ67" s="2633">
        <v>110720663.05871774</v>
      </c>
      <c r="BR67" s="2634">
        <v>636720781.33721185</v>
      </c>
    </row>
    <row r="68" spans="28:70" ht="17.25" customHeight="1">
      <c r="AB68" s="965" t="s">
        <v>770</v>
      </c>
      <c r="AC68" s="959" t="s">
        <v>1036</v>
      </c>
      <c r="AD68" s="960">
        <f t="shared" si="23"/>
        <v>3003.895874013806</v>
      </c>
      <c r="AE68" s="961">
        <f t="shared" si="5"/>
        <v>2025.8975612837974</v>
      </c>
      <c r="AF68" s="961">
        <f t="shared" si="6"/>
        <v>972.76269484736042</v>
      </c>
      <c r="AG68" s="961">
        <f t="shared" si="7"/>
        <v>466.89606375333602</v>
      </c>
      <c r="AH68" s="961">
        <f t="shared" si="8"/>
        <v>8.7904698157458121</v>
      </c>
      <c r="AI68" s="961">
        <f t="shared" si="9"/>
        <v>577.44833286735559</v>
      </c>
      <c r="AJ68" s="961">
        <f t="shared" si="10"/>
        <v>977.99831273000848</v>
      </c>
      <c r="AK68" s="962">
        <f t="shared" si="11"/>
        <v>75.833500049376212</v>
      </c>
      <c r="AL68" s="963">
        <f t="shared" si="12"/>
        <v>16.116093853887495</v>
      </c>
      <c r="AM68" s="961">
        <f t="shared" si="13"/>
        <v>902.16481268063285</v>
      </c>
      <c r="AN68" s="961">
        <f t="shared" si="14"/>
        <v>886.04871882674502</v>
      </c>
      <c r="AO68" s="961">
        <f t="shared" si="15"/>
        <v>1095.117792776746</v>
      </c>
      <c r="AP68" s="961">
        <f t="shared" si="16"/>
        <v>19.047195684686809</v>
      </c>
      <c r="AQ68" s="961">
        <f t="shared" si="17"/>
        <v>1.0597002509934901</v>
      </c>
      <c r="AR68" s="961">
        <f t="shared" si="18"/>
        <v>44.872916061402492</v>
      </c>
      <c r="AS68" s="961">
        <f t="shared" si="19"/>
        <v>29.405657451792703</v>
      </c>
      <c r="AT68" s="961">
        <f t="shared" si="20"/>
        <v>15.467258609609774</v>
      </c>
      <c r="AU68" s="961">
        <f t="shared" si="21"/>
        <v>16.12603238702637</v>
      </c>
      <c r="AV68" s="964">
        <f t="shared" si="22"/>
        <v>-257.92285356005874</v>
      </c>
      <c r="AX68" s="3760" t="s">
        <v>770</v>
      </c>
      <c r="AY68" s="2997" t="s">
        <v>1036</v>
      </c>
      <c r="AZ68" s="2632">
        <v>3003895.8740138058</v>
      </c>
      <c r="BA68" s="2633">
        <v>2025897.5612837973</v>
      </c>
      <c r="BB68" s="2633">
        <v>972762.69484736037</v>
      </c>
      <c r="BC68" s="2633">
        <v>466896.06375333603</v>
      </c>
      <c r="BD68" s="2633">
        <v>8790.4698157458115</v>
      </c>
      <c r="BE68" s="2633">
        <v>577448.33286735555</v>
      </c>
      <c r="BF68" s="2633">
        <v>977998.3127300085</v>
      </c>
      <c r="BG68" s="2633">
        <v>75833.500049376205</v>
      </c>
      <c r="BH68" s="2633">
        <v>16116.093853887494</v>
      </c>
      <c r="BI68" s="2633">
        <v>902164.81268063281</v>
      </c>
      <c r="BJ68" s="2633">
        <v>886048.71882674505</v>
      </c>
      <c r="BK68" s="2633">
        <v>1095117.792776746</v>
      </c>
      <c r="BL68" s="2633">
        <v>19047.195684686809</v>
      </c>
      <c r="BM68" s="2633">
        <v>1059.70025099349</v>
      </c>
      <c r="BN68" s="2633">
        <v>44872.916061402495</v>
      </c>
      <c r="BO68" s="2633">
        <v>29405.657451792704</v>
      </c>
      <c r="BP68" s="2633">
        <v>15467.258609609773</v>
      </c>
      <c r="BQ68" s="2633">
        <v>16126.032387026369</v>
      </c>
      <c r="BR68" s="2634">
        <v>-257922.85356005875</v>
      </c>
    </row>
    <row r="69" spans="28:70" ht="17.25" customHeight="1">
      <c r="AB69" s="965"/>
      <c r="AC69" s="959" t="s">
        <v>1037</v>
      </c>
      <c r="AD69" s="960">
        <f t="shared" si="23"/>
        <v>8966.6562343852675</v>
      </c>
      <c r="AE69" s="961">
        <f t="shared" si="5"/>
        <v>5328.1710235793198</v>
      </c>
      <c r="AF69" s="961">
        <f t="shared" si="6"/>
        <v>3011.1055863337456</v>
      </c>
      <c r="AG69" s="961">
        <f t="shared" si="7"/>
        <v>819.88884954388766</v>
      </c>
      <c r="AH69" s="961">
        <f t="shared" si="8"/>
        <v>25.767657433318828</v>
      </c>
      <c r="AI69" s="961">
        <f t="shared" si="9"/>
        <v>1471.4089302683685</v>
      </c>
      <c r="AJ69" s="961">
        <f t="shared" si="10"/>
        <v>3638.4852108059476</v>
      </c>
      <c r="AK69" s="962">
        <f t="shared" si="11"/>
        <v>137.94865145651528</v>
      </c>
      <c r="AL69" s="963">
        <f t="shared" si="12"/>
        <v>40.931923338753528</v>
      </c>
      <c r="AM69" s="961">
        <f t="shared" si="13"/>
        <v>3500.5365593494303</v>
      </c>
      <c r="AN69" s="961">
        <f t="shared" si="14"/>
        <v>3459.604636010677</v>
      </c>
      <c r="AO69" s="961">
        <f t="shared" si="15"/>
        <v>2847.9306827072519</v>
      </c>
      <c r="AP69" s="961">
        <f t="shared" si="16"/>
        <v>8.6918742396737443</v>
      </c>
      <c r="AQ69" s="961">
        <f t="shared" si="17"/>
        <v>5.9652347203601325E-3</v>
      </c>
      <c r="AR69" s="961">
        <f t="shared" si="18"/>
        <v>99.151370955752043</v>
      </c>
      <c r="AS69" s="961">
        <f t="shared" si="19"/>
        <v>33.529116795077101</v>
      </c>
      <c r="AT69" s="961">
        <f t="shared" si="20"/>
        <v>65.622254160675013</v>
      </c>
      <c r="AU69" s="961">
        <f t="shared" si="21"/>
        <v>43.665163775019643</v>
      </c>
      <c r="AV69" s="964">
        <f t="shared" si="22"/>
        <v>547.48990664830069</v>
      </c>
      <c r="AX69" s="3760"/>
      <c r="AY69" s="2997" t="s">
        <v>1037</v>
      </c>
      <c r="AZ69" s="2632">
        <v>8966656.2343852669</v>
      </c>
      <c r="BA69" s="2633">
        <v>5328171.0235793199</v>
      </c>
      <c r="BB69" s="2633">
        <v>3011105.5863337456</v>
      </c>
      <c r="BC69" s="2633">
        <v>819888.84954388766</v>
      </c>
      <c r="BD69" s="2633">
        <v>25767.657433318829</v>
      </c>
      <c r="BE69" s="2633">
        <v>1471408.9302683685</v>
      </c>
      <c r="BF69" s="2633">
        <v>3638485.2108059474</v>
      </c>
      <c r="BG69" s="2633">
        <v>137948.65145651528</v>
      </c>
      <c r="BH69" s="2633">
        <v>40931.923338753528</v>
      </c>
      <c r="BI69" s="2633">
        <v>3500536.5593494303</v>
      </c>
      <c r="BJ69" s="2633">
        <v>3459604.6360106771</v>
      </c>
      <c r="BK69" s="2633">
        <v>2847930.682707252</v>
      </c>
      <c r="BL69" s="2633">
        <v>8691.8742396737434</v>
      </c>
      <c r="BM69" s="2633">
        <v>5.9652347203601321</v>
      </c>
      <c r="BN69" s="2633">
        <v>99151.370955752049</v>
      </c>
      <c r="BO69" s="2633">
        <v>33529.116795077098</v>
      </c>
      <c r="BP69" s="2633">
        <v>65622.254160675016</v>
      </c>
      <c r="BQ69" s="2633">
        <v>43665.163775019646</v>
      </c>
      <c r="BR69" s="2634">
        <v>547489.9066483007</v>
      </c>
    </row>
    <row r="70" spans="28:70" ht="17.25" customHeight="1">
      <c r="AB70" s="965"/>
      <c r="AC70" s="959" t="s">
        <v>1038</v>
      </c>
      <c r="AD70" s="960">
        <f t="shared" si="23"/>
        <v>15402.366436764223</v>
      </c>
      <c r="AE70" s="961">
        <f t="shared" si="5"/>
        <v>10131.384766921348</v>
      </c>
      <c r="AF70" s="961">
        <f t="shared" si="6"/>
        <v>6275.0657374238044</v>
      </c>
      <c r="AG70" s="961">
        <f t="shared" si="7"/>
        <v>825.53708011590152</v>
      </c>
      <c r="AH70" s="961">
        <f t="shared" si="8"/>
        <v>98.410094427975793</v>
      </c>
      <c r="AI70" s="961">
        <f t="shared" si="9"/>
        <v>2932.3718549536679</v>
      </c>
      <c r="AJ70" s="961">
        <f t="shared" si="10"/>
        <v>5270.9816698428731</v>
      </c>
      <c r="AK70" s="962">
        <f t="shared" si="11"/>
        <v>218.26565960723951</v>
      </c>
      <c r="AL70" s="963">
        <f t="shared" si="12"/>
        <v>60.893060516938384</v>
      </c>
      <c r="AM70" s="961">
        <f t="shared" si="13"/>
        <v>5052.7160102356311</v>
      </c>
      <c r="AN70" s="961">
        <f t="shared" si="14"/>
        <v>4991.8229497186921</v>
      </c>
      <c r="AO70" s="961">
        <f t="shared" si="15"/>
        <v>3735.6647653070982</v>
      </c>
      <c r="AP70" s="961">
        <f t="shared" si="16"/>
        <v>23.791615075114748</v>
      </c>
      <c r="AQ70" s="961">
        <f t="shared" si="17"/>
        <v>4.5315449923762428E-2</v>
      </c>
      <c r="AR70" s="961">
        <f t="shared" si="18"/>
        <v>145.91387944661898</v>
      </c>
      <c r="AS70" s="961">
        <f t="shared" si="19"/>
        <v>84.81540237130065</v>
      </c>
      <c r="AT70" s="961">
        <f t="shared" si="20"/>
        <v>61.098477075318264</v>
      </c>
      <c r="AU70" s="961">
        <f t="shared" si="21"/>
        <v>42.128186488966655</v>
      </c>
      <c r="AV70" s="964">
        <f t="shared" si="22"/>
        <v>1128.5355609289006</v>
      </c>
      <c r="AX70" s="3760"/>
      <c r="AY70" s="2997" t="s">
        <v>1038</v>
      </c>
      <c r="AZ70" s="2632">
        <v>15402366.436764224</v>
      </c>
      <c r="BA70" s="2633">
        <v>10131384.766921349</v>
      </c>
      <c r="BB70" s="2633">
        <v>6275065.7374238046</v>
      </c>
      <c r="BC70" s="2633">
        <v>825537.08011590154</v>
      </c>
      <c r="BD70" s="2633">
        <v>98410.094427975797</v>
      </c>
      <c r="BE70" s="2633">
        <v>2932371.8549536681</v>
      </c>
      <c r="BF70" s="2633">
        <v>5270981.6698428728</v>
      </c>
      <c r="BG70" s="2633">
        <v>218265.6596072395</v>
      </c>
      <c r="BH70" s="2633">
        <v>60893.060516938385</v>
      </c>
      <c r="BI70" s="2633">
        <v>5052716.0102356309</v>
      </c>
      <c r="BJ70" s="2633">
        <v>4991822.9497186923</v>
      </c>
      <c r="BK70" s="2633">
        <v>3735664.7653070982</v>
      </c>
      <c r="BL70" s="2633">
        <v>23791.615075114747</v>
      </c>
      <c r="BM70" s="2633">
        <v>45.315449923762429</v>
      </c>
      <c r="BN70" s="2633">
        <v>145913.87944661899</v>
      </c>
      <c r="BO70" s="2633">
        <v>84815.402371300646</v>
      </c>
      <c r="BP70" s="2633">
        <v>61098.477075318267</v>
      </c>
      <c r="BQ70" s="2633">
        <v>42128.186488966654</v>
      </c>
      <c r="BR70" s="2634">
        <v>1128535.5609289007</v>
      </c>
    </row>
    <row r="71" spans="28:70" ht="17.25" customHeight="1">
      <c r="AB71" s="965"/>
      <c r="AC71" s="959" t="s">
        <v>1039</v>
      </c>
      <c r="AD71" s="960">
        <f t="shared" si="23"/>
        <v>34685.195853336045</v>
      </c>
      <c r="AE71" s="961">
        <f t="shared" si="5"/>
        <v>25179.797661004301</v>
      </c>
      <c r="AF71" s="961">
        <f t="shared" si="6"/>
        <v>15016.304286873305</v>
      </c>
      <c r="AG71" s="961">
        <f t="shared" si="7"/>
        <v>2580.7266502787102</v>
      </c>
      <c r="AH71" s="961">
        <f t="shared" si="8"/>
        <v>213.13548272794262</v>
      </c>
      <c r="AI71" s="961">
        <f t="shared" si="9"/>
        <v>7369.6312411243516</v>
      </c>
      <c r="AJ71" s="961">
        <f t="shared" si="10"/>
        <v>9505.3981923317569</v>
      </c>
      <c r="AK71" s="962">
        <f t="shared" si="11"/>
        <v>444.56162127683803</v>
      </c>
      <c r="AL71" s="963">
        <f t="shared" si="12"/>
        <v>124.50024749105444</v>
      </c>
      <c r="AM71" s="961">
        <f t="shared" si="13"/>
        <v>9060.8365710549169</v>
      </c>
      <c r="AN71" s="961">
        <f t="shared" si="14"/>
        <v>8936.3363235638608</v>
      </c>
      <c r="AO71" s="961">
        <f t="shared" si="15"/>
        <v>6659.0165712112321</v>
      </c>
      <c r="AP71" s="961">
        <f t="shared" si="16"/>
        <v>147.38421006620047</v>
      </c>
      <c r="AQ71" s="961">
        <f t="shared" si="17"/>
        <v>5.6818508510990982E-2</v>
      </c>
      <c r="AR71" s="961">
        <f t="shared" si="18"/>
        <v>290.06412238693287</v>
      </c>
      <c r="AS71" s="961">
        <f t="shared" si="19"/>
        <v>161.90748007158325</v>
      </c>
      <c r="AT71" s="961">
        <f t="shared" si="20"/>
        <v>128.15664231534964</v>
      </c>
      <c r="AU71" s="961">
        <f t="shared" si="21"/>
        <v>100.5364777181634</v>
      </c>
      <c r="AV71" s="964">
        <f t="shared" si="22"/>
        <v>1940.3510791091537</v>
      </c>
      <c r="AX71" s="3760"/>
      <c r="AY71" s="2997" t="s">
        <v>1039</v>
      </c>
      <c r="AZ71" s="2632">
        <v>34685195.853336044</v>
      </c>
      <c r="BA71" s="2633">
        <v>25179797.661004301</v>
      </c>
      <c r="BB71" s="2633">
        <v>15016304.286873305</v>
      </c>
      <c r="BC71" s="2633">
        <v>2580726.6502787103</v>
      </c>
      <c r="BD71" s="2633">
        <v>213135.48272794261</v>
      </c>
      <c r="BE71" s="2633">
        <v>7369631.2411243515</v>
      </c>
      <c r="BF71" s="2633">
        <v>9505398.1923317574</v>
      </c>
      <c r="BG71" s="2633">
        <v>444561.62127683801</v>
      </c>
      <c r="BH71" s="2633">
        <v>124500.24749105444</v>
      </c>
      <c r="BI71" s="2633">
        <v>9060836.5710549168</v>
      </c>
      <c r="BJ71" s="2633">
        <v>8936336.3235638607</v>
      </c>
      <c r="BK71" s="2633">
        <v>6659016.5712112319</v>
      </c>
      <c r="BL71" s="2633">
        <v>147384.21006620047</v>
      </c>
      <c r="BM71" s="2633">
        <v>56.818508510990981</v>
      </c>
      <c r="BN71" s="2633">
        <v>290064.12238693284</v>
      </c>
      <c r="BO71" s="2633">
        <v>161907.48007158324</v>
      </c>
      <c r="BP71" s="2633">
        <v>128156.64231534964</v>
      </c>
      <c r="BQ71" s="2633">
        <v>100536.4777181634</v>
      </c>
      <c r="BR71" s="2634">
        <v>1940351.0791091537</v>
      </c>
    </row>
    <row r="72" spans="28:70" ht="17.25" customHeight="1">
      <c r="AB72" s="965"/>
      <c r="AC72" s="959" t="s">
        <v>1040</v>
      </c>
      <c r="AD72" s="960">
        <f t="shared" si="23"/>
        <v>75376.793358161725</v>
      </c>
      <c r="AE72" s="961">
        <f t="shared" si="5"/>
        <v>55919.83009828884</v>
      </c>
      <c r="AF72" s="961">
        <f t="shared" si="6"/>
        <v>34850.227692979075</v>
      </c>
      <c r="AG72" s="961">
        <f t="shared" si="7"/>
        <v>6903.515010964551</v>
      </c>
      <c r="AH72" s="961">
        <f t="shared" si="8"/>
        <v>347.43209795584613</v>
      </c>
      <c r="AI72" s="961">
        <f t="shared" si="9"/>
        <v>13818.655296389341</v>
      </c>
      <c r="AJ72" s="961">
        <f t="shared" si="10"/>
        <v>19456.963259872933</v>
      </c>
      <c r="AK72" s="962">
        <f t="shared" si="11"/>
        <v>914.96294294260645</v>
      </c>
      <c r="AL72" s="963">
        <f t="shared" si="12"/>
        <v>251.49827447440049</v>
      </c>
      <c r="AM72" s="961">
        <f t="shared" si="13"/>
        <v>18542.000316930338</v>
      </c>
      <c r="AN72" s="961">
        <f t="shared" si="14"/>
        <v>18290.502042455926</v>
      </c>
      <c r="AO72" s="961">
        <f t="shared" si="15"/>
        <v>12192.524078155804</v>
      </c>
      <c r="AP72" s="961">
        <f t="shared" si="16"/>
        <v>716.56377472863278</v>
      </c>
      <c r="AQ72" s="961">
        <f t="shared" si="17"/>
        <v>0.55007055161278184</v>
      </c>
      <c r="AR72" s="961">
        <f t="shared" si="18"/>
        <v>414.38678366350018</v>
      </c>
      <c r="AS72" s="961">
        <f t="shared" si="19"/>
        <v>315.21942972198178</v>
      </c>
      <c r="AT72" s="961">
        <f t="shared" si="20"/>
        <v>99.167353941518542</v>
      </c>
      <c r="AU72" s="961">
        <f t="shared" si="21"/>
        <v>281.1620725559747</v>
      </c>
      <c r="AV72" s="964">
        <f t="shared" si="22"/>
        <v>5247.6394079123456</v>
      </c>
      <c r="AX72" s="3760"/>
      <c r="AY72" s="2997" t="s">
        <v>1040</v>
      </c>
      <c r="AZ72" s="2632">
        <v>75376793.358161733</v>
      </c>
      <c r="BA72" s="2633">
        <v>55919830.098288842</v>
      </c>
      <c r="BB72" s="2633">
        <v>34850227.692979075</v>
      </c>
      <c r="BC72" s="2633">
        <v>6903515.010964551</v>
      </c>
      <c r="BD72" s="2633">
        <v>347432.09795584611</v>
      </c>
      <c r="BE72" s="2633">
        <v>13818655.296389341</v>
      </c>
      <c r="BF72" s="2633">
        <v>19456963.259872932</v>
      </c>
      <c r="BG72" s="2633">
        <v>914962.9429426064</v>
      </c>
      <c r="BH72" s="2633">
        <v>251498.2744744005</v>
      </c>
      <c r="BI72" s="2633">
        <v>18542000.316930339</v>
      </c>
      <c r="BJ72" s="2633">
        <v>18290502.042455927</v>
      </c>
      <c r="BK72" s="2633">
        <v>12192524.078155804</v>
      </c>
      <c r="BL72" s="2633">
        <v>716563.77472863276</v>
      </c>
      <c r="BM72" s="2633">
        <v>550.07055161278186</v>
      </c>
      <c r="BN72" s="2633">
        <v>414386.78366350016</v>
      </c>
      <c r="BO72" s="2633">
        <v>315219.42972198181</v>
      </c>
      <c r="BP72" s="2633">
        <v>99167.353941518537</v>
      </c>
      <c r="BQ72" s="2633">
        <v>281162.07255597471</v>
      </c>
      <c r="BR72" s="2634">
        <v>5247639.4079123456</v>
      </c>
    </row>
    <row r="73" spans="28:70" ht="17.25" customHeight="1">
      <c r="AB73" s="965"/>
      <c r="AC73" s="959" t="s">
        <v>1041</v>
      </c>
      <c r="AD73" s="960">
        <f t="shared" si="23"/>
        <v>180847.84125699138</v>
      </c>
      <c r="AE73" s="961">
        <f t="shared" si="5"/>
        <v>139338.36156463373</v>
      </c>
      <c r="AF73" s="961">
        <f t="shared" si="6"/>
        <v>84044.115583881168</v>
      </c>
      <c r="AG73" s="961">
        <f t="shared" si="7"/>
        <v>15738.447593917026</v>
      </c>
      <c r="AH73" s="961">
        <f t="shared" si="8"/>
        <v>1021.692233290828</v>
      </c>
      <c r="AI73" s="961">
        <f t="shared" si="9"/>
        <v>38534.106153544657</v>
      </c>
      <c r="AJ73" s="961">
        <f t="shared" si="10"/>
        <v>41509.479692357825</v>
      </c>
      <c r="AK73" s="962">
        <f t="shared" si="11"/>
        <v>2041.3395534119777</v>
      </c>
      <c r="AL73" s="963">
        <f t="shared" si="12"/>
        <v>447.74048643174916</v>
      </c>
      <c r="AM73" s="961">
        <f t="shared" si="13"/>
        <v>39468.140138945877</v>
      </c>
      <c r="AN73" s="961">
        <f t="shared" si="14"/>
        <v>39020.399652514119</v>
      </c>
      <c r="AO73" s="961">
        <f t="shared" si="15"/>
        <v>27527.331313706221</v>
      </c>
      <c r="AP73" s="961">
        <f t="shared" si="16"/>
        <v>1004.5039670262523</v>
      </c>
      <c r="AQ73" s="961">
        <f t="shared" si="17"/>
        <v>18.303624922045586</v>
      </c>
      <c r="AR73" s="961">
        <f t="shared" si="18"/>
        <v>861.73866050492359</v>
      </c>
      <c r="AS73" s="961">
        <f t="shared" si="19"/>
        <v>563.907166611707</v>
      </c>
      <c r="AT73" s="961">
        <f t="shared" si="20"/>
        <v>297.8314938932167</v>
      </c>
      <c r="AU73" s="961">
        <f t="shared" si="21"/>
        <v>1064.4914534224824</v>
      </c>
      <c r="AV73" s="964">
        <f t="shared" si="22"/>
        <v>10673.013539777161</v>
      </c>
      <c r="AX73" s="3760"/>
      <c r="AY73" s="2997" t="s">
        <v>1041</v>
      </c>
      <c r="AZ73" s="2632">
        <v>180847841.25699139</v>
      </c>
      <c r="BA73" s="2633">
        <v>139338361.56463373</v>
      </c>
      <c r="BB73" s="2633">
        <v>84044115.58388117</v>
      </c>
      <c r="BC73" s="2633">
        <v>15738447.593917025</v>
      </c>
      <c r="BD73" s="2633">
        <v>1021692.2332908279</v>
      </c>
      <c r="BE73" s="2633">
        <v>38534106.153544657</v>
      </c>
      <c r="BF73" s="2633">
        <v>41509479.692357823</v>
      </c>
      <c r="BG73" s="2633">
        <v>2041339.5534119776</v>
      </c>
      <c r="BH73" s="2633">
        <v>447740.48643174919</v>
      </c>
      <c r="BI73" s="2633">
        <v>39468140.138945878</v>
      </c>
      <c r="BJ73" s="2633">
        <v>39020399.652514122</v>
      </c>
      <c r="BK73" s="2633">
        <v>27527331.313706223</v>
      </c>
      <c r="BL73" s="2633">
        <v>1004503.9670262523</v>
      </c>
      <c r="BM73" s="2633">
        <v>18303.624922045587</v>
      </c>
      <c r="BN73" s="2633">
        <v>861738.66050492355</v>
      </c>
      <c r="BO73" s="2633">
        <v>563907.16661170695</v>
      </c>
      <c r="BP73" s="2633">
        <v>297831.49389321671</v>
      </c>
      <c r="BQ73" s="2633">
        <v>1064491.4534224824</v>
      </c>
      <c r="BR73" s="2634">
        <v>10673013.539777162</v>
      </c>
    </row>
    <row r="74" spans="28:70" ht="17.25" customHeight="1">
      <c r="AB74" s="965"/>
      <c r="AC74" s="959" t="s">
        <v>1042</v>
      </c>
      <c r="AD74" s="960">
        <f t="shared" si="23"/>
        <v>392353.42554118275</v>
      </c>
      <c r="AE74" s="961">
        <f t="shared" si="5"/>
        <v>261251.8086206241</v>
      </c>
      <c r="AF74" s="961">
        <f t="shared" si="6"/>
        <v>174684.46083420824</v>
      </c>
      <c r="AG74" s="961">
        <f t="shared" si="7"/>
        <v>6108.8770419402163</v>
      </c>
      <c r="AH74" s="961">
        <f t="shared" si="8"/>
        <v>2933.3366416910972</v>
      </c>
      <c r="AI74" s="961">
        <f t="shared" si="9"/>
        <v>77525.134102784432</v>
      </c>
      <c r="AJ74" s="961">
        <f t="shared" si="10"/>
        <v>131101.61692055876</v>
      </c>
      <c r="AK74" s="962">
        <f t="shared" si="11"/>
        <v>3612.649332310556</v>
      </c>
      <c r="AL74" s="963">
        <f t="shared" si="12"/>
        <v>956.6873748770181</v>
      </c>
      <c r="AM74" s="961">
        <f t="shared" si="13"/>
        <v>127488.9675882482</v>
      </c>
      <c r="AN74" s="961">
        <f t="shared" si="14"/>
        <v>126532.28021337118</v>
      </c>
      <c r="AO74" s="961">
        <f t="shared" si="15"/>
        <v>96907.25751102771</v>
      </c>
      <c r="AP74" s="961">
        <f t="shared" si="16"/>
        <v>2239.9520802198808</v>
      </c>
      <c r="AQ74" s="961">
        <f t="shared" si="17"/>
        <v>21.170180038172727</v>
      </c>
      <c r="AR74" s="961">
        <f t="shared" si="18"/>
        <v>1237.3174801137079</v>
      </c>
      <c r="AS74" s="961">
        <f t="shared" si="19"/>
        <v>961.70721958225317</v>
      </c>
      <c r="AT74" s="961">
        <f t="shared" si="20"/>
        <v>275.61026053145395</v>
      </c>
      <c r="AU74" s="961">
        <f t="shared" si="21"/>
        <v>2157.9405265892328</v>
      </c>
      <c r="AV74" s="964">
        <f t="shared" si="22"/>
        <v>28284.523488560921</v>
      </c>
      <c r="AX74" s="3760"/>
      <c r="AY74" s="2997" t="s">
        <v>1042</v>
      </c>
      <c r="AZ74" s="2632">
        <v>392353425.54118276</v>
      </c>
      <c r="BA74" s="2633">
        <v>261251808.6206241</v>
      </c>
      <c r="BB74" s="2633">
        <v>174684460.83420825</v>
      </c>
      <c r="BC74" s="2633">
        <v>6108877.041940216</v>
      </c>
      <c r="BD74" s="2633">
        <v>2933336.6416910971</v>
      </c>
      <c r="BE74" s="2633">
        <v>77525134.102784425</v>
      </c>
      <c r="BF74" s="2633">
        <v>131101616.92055875</v>
      </c>
      <c r="BG74" s="2633">
        <v>3612649.332310556</v>
      </c>
      <c r="BH74" s="2633">
        <v>956687.37487701816</v>
      </c>
      <c r="BI74" s="2633">
        <v>127488967.58824819</v>
      </c>
      <c r="BJ74" s="2633">
        <v>126532280.21337119</v>
      </c>
      <c r="BK74" s="2633">
        <v>96907257.511027709</v>
      </c>
      <c r="BL74" s="2633">
        <v>2239952.0802198807</v>
      </c>
      <c r="BM74" s="2633">
        <v>21170.180038172726</v>
      </c>
      <c r="BN74" s="2633">
        <v>1237317.4801137079</v>
      </c>
      <c r="BO74" s="2633">
        <v>961707.21958225314</v>
      </c>
      <c r="BP74" s="2633">
        <v>275610.26053145394</v>
      </c>
      <c r="BQ74" s="2633">
        <v>2157940.526589233</v>
      </c>
      <c r="BR74" s="2634">
        <v>28284523.488560922</v>
      </c>
    </row>
    <row r="75" spans="28:70" ht="17.25" customHeight="1">
      <c r="AB75" s="965"/>
      <c r="AC75" s="959" t="s">
        <v>1043</v>
      </c>
      <c r="AD75" s="960">
        <f t="shared" si="23"/>
        <v>721719.01972581272</v>
      </c>
      <c r="AE75" s="961">
        <f t="shared" si="5"/>
        <v>510829.25147460651</v>
      </c>
      <c r="AF75" s="961">
        <f t="shared" si="6"/>
        <v>275232.46115855937</v>
      </c>
      <c r="AG75" s="961">
        <f t="shared" si="7"/>
        <v>13412.29769506157</v>
      </c>
      <c r="AH75" s="961">
        <f t="shared" si="8"/>
        <v>4758.3586902289089</v>
      </c>
      <c r="AI75" s="961">
        <f t="shared" si="9"/>
        <v>217426.13393075677</v>
      </c>
      <c r="AJ75" s="961">
        <f t="shared" si="10"/>
        <v>210889.76825120603</v>
      </c>
      <c r="AK75" s="962">
        <f t="shared" si="11"/>
        <v>11031.704358539997</v>
      </c>
      <c r="AL75" s="963">
        <f t="shared" si="12"/>
        <v>1701.4807520324259</v>
      </c>
      <c r="AM75" s="961">
        <f t="shared" si="13"/>
        <v>199858.06389266608</v>
      </c>
      <c r="AN75" s="961">
        <f t="shared" si="14"/>
        <v>198156.58314063362</v>
      </c>
      <c r="AO75" s="961">
        <f t="shared" si="15"/>
        <v>137509.17661989093</v>
      </c>
      <c r="AP75" s="961">
        <f t="shared" si="16"/>
        <v>2376.5623719498171</v>
      </c>
      <c r="AQ75" s="961">
        <f t="shared" si="17"/>
        <v>299.42203156800019</v>
      </c>
      <c r="AR75" s="961">
        <f t="shared" si="18"/>
        <v>752.6915349621504</v>
      </c>
      <c r="AS75" s="961">
        <f t="shared" si="19"/>
        <v>1210.9694478207375</v>
      </c>
      <c r="AT75" s="961">
        <f t="shared" si="20"/>
        <v>-458.27791285858706</v>
      </c>
      <c r="AU75" s="961">
        <f t="shared" si="21"/>
        <v>8390.4626012248209</v>
      </c>
      <c r="AV75" s="964">
        <f t="shared" si="22"/>
        <v>65609.193183487499</v>
      </c>
      <c r="AX75" s="3760"/>
      <c r="AY75" s="2997" t="s">
        <v>1043</v>
      </c>
      <c r="AZ75" s="2632">
        <v>721719019.72581267</v>
      </c>
      <c r="BA75" s="2633">
        <v>510829251.47460651</v>
      </c>
      <c r="BB75" s="2633">
        <v>275232461.15855938</v>
      </c>
      <c r="BC75" s="2633">
        <v>13412297.69506157</v>
      </c>
      <c r="BD75" s="2633">
        <v>4758358.6902289093</v>
      </c>
      <c r="BE75" s="2633">
        <v>217426133.93075678</v>
      </c>
      <c r="BF75" s="2633">
        <v>210889768.25120604</v>
      </c>
      <c r="BG75" s="2633">
        <v>11031704.358539997</v>
      </c>
      <c r="BH75" s="2633">
        <v>1701480.752032426</v>
      </c>
      <c r="BI75" s="2633">
        <v>199858063.89266607</v>
      </c>
      <c r="BJ75" s="2633">
        <v>198156583.14063361</v>
      </c>
      <c r="BK75" s="2633">
        <v>137509176.61989093</v>
      </c>
      <c r="BL75" s="2633">
        <v>2376562.3719498171</v>
      </c>
      <c r="BM75" s="2633">
        <v>299422.03156800021</v>
      </c>
      <c r="BN75" s="2633">
        <v>752691.53496215038</v>
      </c>
      <c r="BO75" s="2633">
        <v>1210969.4478207375</v>
      </c>
      <c r="BP75" s="2633">
        <v>-458277.91285858705</v>
      </c>
      <c r="BQ75" s="2633">
        <v>8390462.6012248211</v>
      </c>
      <c r="BR75" s="2634">
        <v>65609193.183487497</v>
      </c>
    </row>
    <row r="76" spans="28:70" ht="17.25" customHeight="1">
      <c r="AB76" s="965"/>
      <c r="AC76" s="959" t="s">
        <v>1044</v>
      </c>
      <c r="AD76" s="960">
        <f t="shared" si="23"/>
        <v>1545123.85402319</v>
      </c>
      <c r="AE76" s="961">
        <f t="shared" si="5"/>
        <v>1076079.9494801057</v>
      </c>
      <c r="AF76" s="961">
        <f t="shared" si="6"/>
        <v>748457.20893837919</v>
      </c>
      <c r="AG76" s="961">
        <f t="shared" si="7"/>
        <v>42656.961921198155</v>
      </c>
      <c r="AH76" s="961">
        <f t="shared" si="8"/>
        <v>9239.4039776203881</v>
      </c>
      <c r="AI76" s="961">
        <f t="shared" si="9"/>
        <v>275726.37464290817</v>
      </c>
      <c r="AJ76" s="961">
        <f t="shared" si="10"/>
        <v>469043.90454308415</v>
      </c>
      <c r="AK76" s="962">
        <f t="shared" si="11"/>
        <v>11229.960267726776</v>
      </c>
      <c r="AL76" s="963">
        <f t="shared" si="12"/>
        <v>4589.5324366750765</v>
      </c>
      <c r="AM76" s="961">
        <f t="shared" si="13"/>
        <v>457813.94427535753</v>
      </c>
      <c r="AN76" s="961">
        <f t="shared" si="14"/>
        <v>453224.41183868243</v>
      </c>
      <c r="AO76" s="961">
        <f t="shared" si="15"/>
        <v>320172.69868683635</v>
      </c>
      <c r="AP76" s="961">
        <f t="shared" si="16"/>
        <v>7807.8662151741473</v>
      </c>
      <c r="AQ76" s="961">
        <f t="shared" si="17"/>
        <v>572.49418137834778</v>
      </c>
      <c r="AR76" s="961">
        <f t="shared" si="18"/>
        <v>4321.1745392885068</v>
      </c>
      <c r="AS76" s="961">
        <f t="shared" si="19"/>
        <v>1156.5165464250708</v>
      </c>
      <c r="AT76" s="961">
        <f t="shared" si="20"/>
        <v>3164.6579928634351</v>
      </c>
      <c r="AU76" s="961">
        <f t="shared" si="21"/>
        <v>53440.290943468986</v>
      </c>
      <c r="AV76" s="964">
        <f t="shared" si="22"/>
        <v>173790.46915947396</v>
      </c>
      <c r="AX76" s="3760"/>
      <c r="AY76" s="2997" t="s">
        <v>1044</v>
      </c>
      <c r="AZ76" s="2632">
        <v>1545123854.02319</v>
      </c>
      <c r="BA76" s="2633">
        <v>1076079949.4801056</v>
      </c>
      <c r="BB76" s="2633">
        <v>748457208.93837917</v>
      </c>
      <c r="BC76" s="2633">
        <v>42656961.921198152</v>
      </c>
      <c r="BD76" s="2633">
        <v>9239403.9776203874</v>
      </c>
      <c r="BE76" s="2633">
        <v>275726374.64290816</v>
      </c>
      <c r="BF76" s="2633">
        <v>469043904.54308414</v>
      </c>
      <c r="BG76" s="2633">
        <v>11229960.267726775</v>
      </c>
      <c r="BH76" s="2633">
        <v>4589532.4366750764</v>
      </c>
      <c r="BI76" s="2633">
        <v>457813944.27535754</v>
      </c>
      <c r="BJ76" s="2633">
        <v>453224411.83868241</v>
      </c>
      <c r="BK76" s="2633">
        <v>320172698.68683636</v>
      </c>
      <c r="BL76" s="2633">
        <v>7807866.2151741469</v>
      </c>
      <c r="BM76" s="2633">
        <v>572494.1813783478</v>
      </c>
      <c r="BN76" s="2633">
        <v>4321174.5392885068</v>
      </c>
      <c r="BO76" s="2633">
        <v>1156516.5464250708</v>
      </c>
      <c r="BP76" s="2633">
        <v>3164657.9928634353</v>
      </c>
      <c r="BQ76" s="2633">
        <v>53440290.943468988</v>
      </c>
      <c r="BR76" s="2634">
        <v>173790469.15947396</v>
      </c>
    </row>
    <row r="77" spans="28:70" ht="17.25" customHeight="1">
      <c r="AB77" s="965"/>
      <c r="AC77" s="959" t="s">
        <v>1045</v>
      </c>
      <c r="AD77" s="960">
        <f t="shared" si="23"/>
        <v>6072135.7377837719</v>
      </c>
      <c r="AE77" s="961">
        <f t="shared" si="5"/>
        <v>3780682.5254018903</v>
      </c>
      <c r="AF77" s="961">
        <f t="shared" si="6"/>
        <v>2651674.3999896874</v>
      </c>
      <c r="AG77" s="961">
        <f t="shared" si="7"/>
        <v>42283.470295088526</v>
      </c>
      <c r="AH77" s="961">
        <f t="shared" si="8"/>
        <v>53858.675600947579</v>
      </c>
      <c r="AI77" s="961">
        <f t="shared" si="9"/>
        <v>1032865.9795161665</v>
      </c>
      <c r="AJ77" s="961">
        <f t="shared" si="10"/>
        <v>2291453.2123818817</v>
      </c>
      <c r="AK77" s="962">
        <f t="shared" si="11"/>
        <v>78094.416532451811</v>
      </c>
      <c r="AL77" s="963">
        <f t="shared" si="12"/>
        <v>21129.985351640036</v>
      </c>
      <c r="AM77" s="961">
        <f t="shared" si="13"/>
        <v>2213358.7958494294</v>
      </c>
      <c r="AN77" s="961">
        <f t="shared" si="14"/>
        <v>2192228.8104977896</v>
      </c>
      <c r="AO77" s="961">
        <f t="shared" si="15"/>
        <v>1287666.4577793968</v>
      </c>
      <c r="AP77" s="961">
        <f t="shared" si="16"/>
        <v>70088.874612373402</v>
      </c>
      <c r="AQ77" s="961">
        <f t="shared" si="17"/>
        <v>5405.2993400248442</v>
      </c>
      <c r="AR77" s="961">
        <f t="shared" si="18"/>
        <v>-12316.709948403495</v>
      </c>
      <c r="AS77" s="961">
        <f t="shared" si="19"/>
        <v>-6288.2154720541939</v>
      </c>
      <c r="AT77" s="961">
        <f t="shared" si="20"/>
        <v>-6028.4944763492986</v>
      </c>
      <c r="AU77" s="961">
        <f t="shared" si="21"/>
        <v>160637.83057998869</v>
      </c>
      <c r="AV77" s="964">
        <f t="shared" si="22"/>
        <v>1002022.7192943871</v>
      </c>
      <c r="AX77" s="3760"/>
      <c r="AY77" s="2997" t="s">
        <v>1045</v>
      </c>
      <c r="AZ77" s="2632">
        <v>6072135737.7837715</v>
      </c>
      <c r="BA77" s="2633">
        <v>3780682525.4018903</v>
      </c>
      <c r="BB77" s="2633">
        <v>2651674399.9896874</v>
      </c>
      <c r="BC77" s="2633">
        <v>42283470.295088522</v>
      </c>
      <c r="BD77" s="2633">
        <v>53858675.600947581</v>
      </c>
      <c r="BE77" s="2633">
        <v>1032865979.5161664</v>
      </c>
      <c r="BF77" s="2633">
        <v>2291453212.3818817</v>
      </c>
      <c r="BG77" s="2633">
        <v>78094416.532451808</v>
      </c>
      <c r="BH77" s="2633">
        <v>21129985.351640034</v>
      </c>
      <c r="BI77" s="2633">
        <v>2213358795.8494296</v>
      </c>
      <c r="BJ77" s="2633">
        <v>2192228810.4977899</v>
      </c>
      <c r="BK77" s="2633">
        <v>1287666457.7793968</v>
      </c>
      <c r="BL77" s="2633">
        <v>70088874.612373397</v>
      </c>
      <c r="BM77" s="2633">
        <v>5405299.3400248438</v>
      </c>
      <c r="BN77" s="2633">
        <v>-12316709.948403494</v>
      </c>
      <c r="BO77" s="2633">
        <v>-6288215.4720541937</v>
      </c>
      <c r="BP77" s="2633">
        <v>-6028494.4763492988</v>
      </c>
      <c r="BQ77" s="2633">
        <v>160637830.57998869</v>
      </c>
      <c r="BR77" s="2634">
        <v>1002022719.2943871</v>
      </c>
    </row>
    <row r="78" spans="28:70" ht="17.25" customHeight="1">
      <c r="AB78" s="965" t="s">
        <v>96</v>
      </c>
      <c r="AC78" s="959" t="s">
        <v>1036</v>
      </c>
      <c r="AD78" s="960">
        <f t="shared" si="23"/>
        <v>2050.6765836115442</v>
      </c>
      <c r="AE78" s="961">
        <f t="shared" si="5"/>
        <v>1113.720998570725</v>
      </c>
      <c r="AF78" s="961">
        <f t="shared" si="6"/>
        <v>672.60669509841966</v>
      </c>
      <c r="AG78" s="961">
        <f t="shared" si="7"/>
        <v>76.987577523797356</v>
      </c>
      <c r="AH78" s="961">
        <f t="shared" si="8"/>
        <v>8.4108939259676845</v>
      </c>
      <c r="AI78" s="961">
        <f t="shared" si="9"/>
        <v>355.71583202254033</v>
      </c>
      <c r="AJ78" s="961">
        <f t="shared" si="10"/>
        <v>936.95558504081941</v>
      </c>
      <c r="AK78" s="962">
        <f t="shared" si="11"/>
        <v>74.632717341107238</v>
      </c>
      <c r="AL78" s="963">
        <f t="shared" si="12"/>
        <v>16.383851873317276</v>
      </c>
      <c r="AM78" s="961">
        <f t="shared" si="13"/>
        <v>862.32286769971313</v>
      </c>
      <c r="AN78" s="961">
        <f t="shared" si="14"/>
        <v>845.93901582639558</v>
      </c>
      <c r="AO78" s="961">
        <f t="shared" si="15"/>
        <v>1004.245175709275</v>
      </c>
      <c r="AP78" s="961">
        <f t="shared" si="16"/>
        <v>19.060690652498064</v>
      </c>
      <c r="AQ78" s="961">
        <f t="shared" si="17"/>
        <v>1.0558717624300971</v>
      </c>
      <c r="AR78" s="961">
        <f t="shared" si="18"/>
        <v>47.568744941748093</v>
      </c>
      <c r="AS78" s="961">
        <f t="shared" si="19"/>
        <v>21.009903613349859</v>
      </c>
      <c r="AT78" s="961">
        <f t="shared" si="20"/>
        <v>26.558841328398181</v>
      </c>
      <c r="AU78" s="961">
        <f t="shared" si="21"/>
        <v>20.296226791658498</v>
      </c>
      <c r="AV78" s="964">
        <f t="shared" si="22"/>
        <v>-205.69524044789921</v>
      </c>
      <c r="AX78" s="3760" t="s">
        <v>96</v>
      </c>
      <c r="AY78" s="2997" t="s">
        <v>1036</v>
      </c>
      <c r="AZ78" s="2632">
        <v>2050676.5836115442</v>
      </c>
      <c r="BA78" s="2633">
        <v>1113720.9985707251</v>
      </c>
      <c r="BB78" s="2633">
        <v>672606.69509841967</v>
      </c>
      <c r="BC78" s="2633">
        <v>76987.577523797358</v>
      </c>
      <c r="BD78" s="2633">
        <v>8410.8939259676845</v>
      </c>
      <c r="BE78" s="2633">
        <v>355715.83202254033</v>
      </c>
      <c r="BF78" s="2633">
        <v>936955.58504081937</v>
      </c>
      <c r="BG78" s="2633">
        <v>74632.717341107244</v>
      </c>
      <c r="BH78" s="2633">
        <v>16383.851873317275</v>
      </c>
      <c r="BI78" s="2633">
        <v>862322.8676997131</v>
      </c>
      <c r="BJ78" s="2633">
        <v>845939.0158263956</v>
      </c>
      <c r="BK78" s="2633">
        <v>1004245.1757092751</v>
      </c>
      <c r="BL78" s="2633">
        <v>19060.690652498062</v>
      </c>
      <c r="BM78" s="2633">
        <v>1055.8717624300971</v>
      </c>
      <c r="BN78" s="2633">
        <v>47568.744941748097</v>
      </c>
      <c r="BO78" s="2633">
        <v>21009.903613349859</v>
      </c>
      <c r="BP78" s="2633">
        <v>26558.841328398179</v>
      </c>
      <c r="BQ78" s="2633">
        <v>20296.226791658497</v>
      </c>
      <c r="BR78" s="2634">
        <v>-205695.24044789921</v>
      </c>
    </row>
    <row r="79" spans="28:70" ht="17.25" customHeight="1">
      <c r="AB79" s="965"/>
      <c r="AC79" s="959" t="s">
        <v>1037</v>
      </c>
      <c r="AD79" s="960">
        <f t="shared" si="23"/>
        <v>7940.2453204711574</v>
      </c>
      <c r="AE79" s="961">
        <f t="shared" si="5"/>
        <v>4526.4915018358779</v>
      </c>
      <c r="AF79" s="961">
        <f t="shared" si="6"/>
        <v>2901.7793785213184</v>
      </c>
      <c r="AG79" s="961">
        <f t="shared" si="7"/>
        <v>290.16270697721109</v>
      </c>
      <c r="AH79" s="961">
        <f t="shared" si="8"/>
        <v>22.046266598722109</v>
      </c>
      <c r="AI79" s="961">
        <f t="shared" si="9"/>
        <v>1312.5031497386262</v>
      </c>
      <c r="AJ79" s="961">
        <f t="shared" si="10"/>
        <v>3413.7538186352808</v>
      </c>
      <c r="AK79" s="962">
        <f t="shared" si="11"/>
        <v>112.05933275000001</v>
      </c>
      <c r="AL79" s="963">
        <f t="shared" si="12"/>
        <v>43.951735825714451</v>
      </c>
      <c r="AM79" s="961">
        <f t="shared" si="13"/>
        <v>3301.6944858852798</v>
      </c>
      <c r="AN79" s="961">
        <f t="shared" si="14"/>
        <v>3257.7427500595663</v>
      </c>
      <c r="AO79" s="961">
        <f t="shared" si="15"/>
        <v>2689.8024872903393</v>
      </c>
      <c r="AP79" s="961">
        <f t="shared" si="16"/>
        <v>9.6724706485494298</v>
      </c>
      <c r="AQ79" s="961">
        <f t="shared" si="17"/>
        <v>6.1202552423168782E-3</v>
      </c>
      <c r="AR79" s="961">
        <f t="shared" si="18"/>
        <v>82.017993813332225</v>
      </c>
      <c r="AS79" s="961">
        <f t="shared" si="19"/>
        <v>44.005535941981982</v>
      </c>
      <c r="AT79" s="961">
        <f t="shared" si="20"/>
        <v>38.012457871350314</v>
      </c>
      <c r="AU79" s="961">
        <f t="shared" si="21"/>
        <v>16.849813284933305</v>
      </c>
      <c r="AV79" s="964">
        <f t="shared" si="22"/>
        <v>493.09349133703796</v>
      </c>
      <c r="AX79" s="3760"/>
      <c r="AY79" s="2997" t="s">
        <v>1037</v>
      </c>
      <c r="AZ79" s="2632">
        <v>7940245.3204711573</v>
      </c>
      <c r="BA79" s="2633">
        <v>4526491.501835878</v>
      </c>
      <c r="BB79" s="2633">
        <v>2901779.3785213185</v>
      </c>
      <c r="BC79" s="2633">
        <v>290162.70697721111</v>
      </c>
      <c r="BD79" s="2633">
        <v>22046.266598722108</v>
      </c>
      <c r="BE79" s="2633">
        <v>1312503.1497386263</v>
      </c>
      <c r="BF79" s="2633">
        <v>3413753.8186352807</v>
      </c>
      <c r="BG79" s="2633">
        <v>112059.33275000002</v>
      </c>
      <c r="BH79" s="2633">
        <v>43951.735825714451</v>
      </c>
      <c r="BI79" s="2633">
        <v>3301694.4858852797</v>
      </c>
      <c r="BJ79" s="2633">
        <v>3257742.7500595665</v>
      </c>
      <c r="BK79" s="2633">
        <v>2689802.4872903391</v>
      </c>
      <c r="BL79" s="2633">
        <v>9672.4706485494298</v>
      </c>
      <c r="BM79" s="2633">
        <v>6.1202552423168779</v>
      </c>
      <c r="BN79" s="2633">
        <v>82017.993813332228</v>
      </c>
      <c r="BO79" s="2633">
        <v>44005.53594198198</v>
      </c>
      <c r="BP79" s="2633">
        <v>38012.457871350314</v>
      </c>
      <c r="BQ79" s="2633">
        <v>16849.813284933305</v>
      </c>
      <c r="BR79" s="2634">
        <v>493093.49133703794</v>
      </c>
    </row>
    <row r="80" spans="28:70" ht="17.25" customHeight="1">
      <c r="AB80" s="965"/>
      <c r="AC80" s="959" t="s">
        <v>1038</v>
      </c>
      <c r="AD80" s="960">
        <f t="shared" si="23"/>
        <v>14606.461144773475</v>
      </c>
      <c r="AE80" s="961">
        <f t="shared" si="5"/>
        <v>9209.1084004732329</v>
      </c>
      <c r="AF80" s="961">
        <f t="shared" si="6"/>
        <v>5968.0964487132642</v>
      </c>
      <c r="AG80" s="961">
        <f t="shared" si="7"/>
        <v>347.67976246673157</v>
      </c>
      <c r="AH80" s="961">
        <f t="shared" si="8"/>
        <v>95.162774211221844</v>
      </c>
      <c r="AI80" s="961">
        <f t="shared" si="9"/>
        <v>2798.1694150820167</v>
      </c>
      <c r="AJ80" s="961">
        <f t="shared" si="10"/>
        <v>5397.3527443002422</v>
      </c>
      <c r="AK80" s="962">
        <f t="shared" si="11"/>
        <v>226.38368908592096</v>
      </c>
      <c r="AL80" s="963">
        <f t="shared" si="12"/>
        <v>60.532623675462375</v>
      </c>
      <c r="AM80" s="961">
        <f t="shared" si="13"/>
        <v>5170.9690552143184</v>
      </c>
      <c r="AN80" s="961">
        <f t="shared" si="14"/>
        <v>5110.4364315388557</v>
      </c>
      <c r="AO80" s="961">
        <f t="shared" si="15"/>
        <v>3850.4518082030845</v>
      </c>
      <c r="AP80" s="961">
        <f t="shared" si="16"/>
        <v>21.154596960038997</v>
      </c>
      <c r="AQ80" s="961">
        <f t="shared" si="17"/>
        <v>4.6330476578658443E-2</v>
      </c>
      <c r="AR80" s="961">
        <f t="shared" si="18"/>
        <v>142.32265694743577</v>
      </c>
      <c r="AS80" s="961">
        <f t="shared" si="19"/>
        <v>90.349607065102248</v>
      </c>
      <c r="AT80" s="961">
        <f t="shared" si="20"/>
        <v>51.973049882333491</v>
      </c>
      <c r="AU80" s="961">
        <f t="shared" si="21"/>
        <v>43.747904758744319</v>
      </c>
      <c r="AV80" s="964">
        <f t="shared" si="22"/>
        <v>1140.208943710458</v>
      </c>
      <c r="AX80" s="3760"/>
      <c r="AY80" s="2997" t="s">
        <v>1038</v>
      </c>
      <c r="AZ80" s="2632">
        <v>14606461.144773476</v>
      </c>
      <c r="BA80" s="2633">
        <v>9209108.4004732333</v>
      </c>
      <c r="BB80" s="2633">
        <v>5968096.4487132644</v>
      </c>
      <c r="BC80" s="2633">
        <v>347679.7624667316</v>
      </c>
      <c r="BD80" s="2633">
        <v>95162.77421122184</v>
      </c>
      <c r="BE80" s="2633">
        <v>2798169.4150820165</v>
      </c>
      <c r="BF80" s="2633">
        <v>5397352.7443002425</v>
      </c>
      <c r="BG80" s="2633">
        <v>226383.68908592095</v>
      </c>
      <c r="BH80" s="2633">
        <v>60532.623675462375</v>
      </c>
      <c r="BI80" s="2633">
        <v>5170969.0552143184</v>
      </c>
      <c r="BJ80" s="2633">
        <v>5110436.4315388557</v>
      </c>
      <c r="BK80" s="2633">
        <v>3850451.8082030844</v>
      </c>
      <c r="BL80" s="2633">
        <v>21154.596960038998</v>
      </c>
      <c r="BM80" s="2633">
        <v>46.330476578658441</v>
      </c>
      <c r="BN80" s="2633">
        <v>142322.65694743578</v>
      </c>
      <c r="BO80" s="2633">
        <v>90349.607065102246</v>
      </c>
      <c r="BP80" s="2633">
        <v>51973.049882333493</v>
      </c>
      <c r="BQ80" s="2633">
        <v>43747.90475874432</v>
      </c>
      <c r="BR80" s="2634">
        <v>1140208.943710458</v>
      </c>
    </row>
    <row r="81" spans="28:70" ht="17.25" customHeight="1">
      <c r="AB81" s="965"/>
      <c r="AC81" s="959" t="s">
        <v>1039</v>
      </c>
      <c r="AD81" s="960">
        <f t="shared" si="23"/>
        <v>31521.082111534059</v>
      </c>
      <c r="AE81" s="961">
        <f t="shared" si="5"/>
        <v>22716.190281043891</v>
      </c>
      <c r="AF81" s="961">
        <f t="shared" si="6"/>
        <v>14400.673924524039</v>
      </c>
      <c r="AG81" s="961">
        <f t="shared" si="7"/>
        <v>1465.9676300050016</v>
      </c>
      <c r="AH81" s="961">
        <f t="shared" si="8"/>
        <v>208.46212399161772</v>
      </c>
      <c r="AI81" s="961">
        <f t="shared" si="9"/>
        <v>6641.0866025232453</v>
      </c>
      <c r="AJ81" s="961">
        <f t="shared" si="10"/>
        <v>8804.8918304901799</v>
      </c>
      <c r="AK81" s="962">
        <f t="shared" si="11"/>
        <v>434.32302151859778</v>
      </c>
      <c r="AL81" s="963">
        <f t="shared" si="12"/>
        <v>113.61966063207112</v>
      </c>
      <c r="AM81" s="961">
        <f t="shared" si="13"/>
        <v>8370.5688089715823</v>
      </c>
      <c r="AN81" s="961">
        <f t="shared" si="14"/>
        <v>8256.949148339505</v>
      </c>
      <c r="AO81" s="961">
        <f t="shared" si="15"/>
        <v>6180.2390759623322</v>
      </c>
      <c r="AP81" s="961">
        <f t="shared" si="16"/>
        <v>322.9870226613329</v>
      </c>
      <c r="AQ81" s="961">
        <f t="shared" si="17"/>
        <v>0.13483121407530699</v>
      </c>
      <c r="AR81" s="961">
        <f t="shared" si="18"/>
        <v>260.31821224259198</v>
      </c>
      <c r="AS81" s="961">
        <f t="shared" si="19"/>
        <v>155.38284306168759</v>
      </c>
      <c r="AT81" s="961">
        <f t="shared" si="20"/>
        <v>104.93536918090447</v>
      </c>
      <c r="AU81" s="961">
        <f t="shared" si="21"/>
        <v>124.79509625248444</v>
      </c>
      <c r="AV81" s="964">
        <f t="shared" si="22"/>
        <v>1618.065102511667</v>
      </c>
      <c r="AX81" s="3760"/>
      <c r="AY81" s="2997" t="s">
        <v>1039</v>
      </c>
      <c r="AZ81" s="2632">
        <v>31521082.111534059</v>
      </c>
      <c r="BA81" s="2633">
        <v>22716190.281043891</v>
      </c>
      <c r="BB81" s="2633">
        <v>14400673.924524039</v>
      </c>
      <c r="BC81" s="2633">
        <v>1465967.6300050016</v>
      </c>
      <c r="BD81" s="2633">
        <v>208462.12399161773</v>
      </c>
      <c r="BE81" s="2633">
        <v>6641086.6025232449</v>
      </c>
      <c r="BF81" s="2633">
        <v>8804891.8304901794</v>
      </c>
      <c r="BG81" s="2633">
        <v>434323.02151859779</v>
      </c>
      <c r="BH81" s="2633">
        <v>113619.66063207111</v>
      </c>
      <c r="BI81" s="2633">
        <v>8370568.808971582</v>
      </c>
      <c r="BJ81" s="2633">
        <v>8256949.1483395044</v>
      </c>
      <c r="BK81" s="2633">
        <v>6180239.0759623321</v>
      </c>
      <c r="BL81" s="2633">
        <v>322987.02266133291</v>
      </c>
      <c r="BM81" s="2633">
        <v>134.83121407530697</v>
      </c>
      <c r="BN81" s="2633">
        <v>260318.21224259201</v>
      </c>
      <c r="BO81" s="2633">
        <v>155382.8430616876</v>
      </c>
      <c r="BP81" s="2633">
        <v>104935.36918090447</v>
      </c>
      <c r="BQ81" s="2633">
        <v>124795.09625248444</v>
      </c>
      <c r="BR81" s="2634">
        <v>1618065.1025116669</v>
      </c>
    </row>
    <row r="82" spans="28:70" ht="17.25" customHeight="1">
      <c r="AB82" s="965"/>
      <c r="AC82" s="959" t="s">
        <v>1040</v>
      </c>
      <c r="AD82" s="960">
        <f t="shared" si="23"/>
        <v>68305.285645031079</v>
      </c>
      <c r="AE82" s="961">
        <f t="shared" si="5"/>
        <v>49442.215493359567</v>
      </c>
      <c r="AF82" s="961">
        <f t="shared" si="6"/>
        <v>32415.985563174218</v>
      </c>
      <c r="AG82" s="961">
        <f t="shared" si="7"/>
        <v>3396.7663615491742</v>
      </c>
      <c r="AH82" s="961">
        <f t="shared" si="8"/>
        <v>352.91903353344537</v>
      </c>
      <c r="AI82" s="961">
        <f t="shared" si="9"/>
        <v>13276.544535102707</v>
      </c>
      <c r="AJ82" s="961">
        <f t="shared" si="10"/>
        <v>18863.070151671545</v>
      </c>
      <c r="AK82" s="962">
        <f t="shared" si="11"/>
        <v>823.79355486992154</v>
      </c>
      <c r="AL82" s="963">
        <f t="shared" si="12"/>
        <v>236.54152568662565</v>
      </c>
      <c r="AM82" s="961">
        <f t="shared" si="13"/>
        <v>18039.276596801639</v>
      </c>
      <c r="AN82" s="961">
        <f t="shared" si="14"/>
        <v>17802.735071115007</v>
      </c>
      <c r="AO82" s="961">
        <f t="shared" si="15"/>
        <v>11926.688818046845</v>
      </c>
      <c r="AP82" s="961">
        <f t="shared" si="16"/>
        <v>258.92467358943952</v>
      </c>
      <c r="AQ82" s="961">
        <f t="shared" si="17"/>
        <v>0.36056038107702709</v>
      </c>
      <c r="AR82" s="961">
        <f t="shared" si="18"/>
        <v>393.29278183395752</v>
      </c>
      <c r="AS82" s="961">
        <f t="shared" si="19"/>
        <v>271.51767511886845</v>
      </c>
      <c r="AT82" s="961">
        <f t="shared" si="20"/>
        <v>121.77510671508914</v>
      </c>
      <c r="AU82" s="961">
        <f t="shared" si="21"/>
        <v>319.47542565730259</v>
      </c>
      <c r="AV82" s="964">
        <f t="shared" si="22"/>
        <v>5542.9436629209877</v>
      </c>
      <c r="AX82" s="3760"/>
      <c r="AY82" s="2997" t="s">
        <v>1040</v>
      </c>
      <c r="AZ82" s="2632">
        <v>68305285.64503108</v>
      </c>
      <c r="BA82" s="2633">
        <v>49442215.493359566</v>
      </c>
      <c r="BB82" s="2633">
        <v>32415985.563174218</v>
      </c>
      <c r="BC82" s="2633">
        <v>3396766.3615491744</v>
      </c>
      <c r="BD82" s="2633">
        <v>352919.03353344538</v>
      </c>
      <c r="BE82" s="2633">
        <v>13276544.535102706</v>
      </c>
      <c r="BF82" s="2633">
        <v>18863070.151671544</v>
      </c>
      <c r="BG82" s="2633">
        <v>823793.55486992153</v>
      </c>
      <c r="BH82" s="2633">
        <v>236541.52568662565</v>
      </c>
      <c r="BI82" s="2633">
        <v>18039276.596801639</v>
      </c>
      <c r="BJ82" s="2633">
        <v>17802735.071115006</v>
      </c>
      <c r="BK82" s="2633">
        <v>11926688.818046845</v>
      </c>
      <c r="BL82" s="2633">
        <v>258924.67358943954</v>
      </c>
      <c r="BM82" s="2633">
        <v>360.5603810770271</v>
      </c>
      <c r="BN82" s="2633">
        <v>393292.78183395753</v>
      </c>
      <c r="BO82" s="2633">
        <v>271517.67511886847</v>
      </c>
      <c r="BP82" s="2633">
        <v>121775.10671508913</v>
      </c>
      <c r="BQ82" s="2633">
        <v>319475.42565730261</v>
      </c>
      <c r="BR82" s="2634">
        <v>5542943.6629209872</v>
      </c>
    </row>
    <row r="83" spans="28:70" ht="17.25" customHeight="1">
      <c r="AB83" s="965"/>
      <c r="AC83" s="959" t="s">
        <v>1041</v>
      </c>
      <c r="AD83" s="960">
        <f t="shared" si="23"/>
        <v>169192.26316192825</v>
      </c>
      <c r="AE83" s="961">
        <f t="shared" si="5"/>
        <v>128707.46967928628</v>
      </c>
      <c r="AF83" s="961">
        <f t="shared" si="6"/>
        <v>81741.291786954505</v>
      </c>
      <c r="AG83" s="961">
        <f t="shared" si="7"/>
        <v>9261.1568716573056</v>
      </c>
      <c r="AH83" s="961">
        <f t="shared" si="8"/>
        <v>975.51113540735003</v>
      </c>
      <c r="AI83" s="961">
        <f t="shared" si="9"/>
        <v>36729.509885267085</v>
      </c>
      <c r="AJ83" s="961">
        <f t="shared" si="10"/>
        <v>40484.793482642119</v>
      </c>
      <c r="AK83" s="962">
        <f t="shared" si="11"/>
        <v>2046.137524986437</v>
      </c>
      <c r="AL83" s="963">
        <f t="shared" si="12"/>
        <v>445.90703220957533</v>
      </c>
      <c r="AM83" s="961">
        <f t="shared" si="13"/>
        <v>38438.655957655705</v>
      </c>
      <c r="AN83" s="961">
        <f t="shared" si="14"/>
        <v>37992.748925446132</v>
      </c>
      <c r="AO83" s="961">
        <f t="shared" si="15"/>
        <v>27084.184826132139</v>
      </c>
      <c r="AP83" s="961">
        <f t="shared" si="16"/>
        <v>1112.1887240143597</v>
      </c>
      <c r="AQ83" s="961">
        <f t="shared" si="17"/>
        <v>32.626515818749603</v>
      </c>
      <c r="AR83" s="961">
        <f t="shared" si="18"/>
        <v>1052.6835947672962</v>
      </c>
      <c r="AS83" s="961">
        <f t="shared" si="19"/>
        <v>533.44488377787161</v>
      </c>
      <c r="AT83" s="961">
        <f t="shared" si="20"/>
        <v>519.23871098942493</v>
      </c>
      <c r="AU83" s="961">
        <f t="shared" si="21"/>
        <v>1960.059340407932</v>
      </c>
      <c r="AV83" s="964">
        <f t="shared" si="22"/>
        <v>10671.124605121508</v>
      </c>
      <c r="AX83" s="3760"/>
      <c r="AY83" s="2997" t="s">
        <v>1041</v>
      </c>
      <c r="AZ83" s="2632">
        <v>169192263.16192824</v>
      </c>
      <c r="BA83" s="2633">
        <v>128707469.67928629</v>
      </c>
      <c r="BB83" s="2633">
        <v>81741291.786954507</v>
      </c>
      <c r="BC83" s="2633">
        <v>9261156.8716573063</v>
      </c>
      <c r="BD83" s="2633">
        <v>975511.13540735003</v>
      </c>
      <c r="BE83" s="2633">
        <v>36729509.885267086</v>
      </c>
      <c r="BF83" s="2633">
        <v>40484793.482642122</v>
      </c>
      <c r="BG83" s="2633">
        <v>2046137.5249864371</v>
      </c>
      <c r="BH83" s="2633">
        <v>445907.03220957535</v>
      </c>
      <c r="BI83" s="2633">
        <v>38438655.957655706</v>
      </c>
      <c r="BJ83" s="2633">
        <v>37992748.92544613</v>
      </c>
      <c r="BK83" s="2633">
        <v>27084184.826132141</v>
      </c>
      <c r="BL83" s="2633">
        <v>1112188.7240143598</v>
      </c>
      <c r="BM83" s="2633">
        <v>32626.515818749602</v>
      </c>
      <c r="BN83" s="2633">
        <v>1052683.5947672962</v>
      </c>
      <c r="BO83" s="2633">
        <v>533444.88377787161</v>
      </c>
      <c r="BP83" s="2633">
        <v>519238.71098942496</v>
      </c>
      <c r="BQ83" s="2633">
        <v>1960059.3404079319</v>
      </c>
      <c r="BR83" s="2634">
        <v>10671124.605121508</v>
      </c>
    </row>
    <row r="84" spans="28:70" ht="17.25" customHeight="1">
      <c r="AB84" s="965"/>
      <c r="AC84" s="959" t="s">
        <v>1042</v>
      </c>
      <c r="AD84" s="960">
        <f t="shared" si="23"/>
        <v>386176.88977340987</v>
      </c>
      <c r="AE84" s="961">
        <f t="shared" si="5"/>
        <v>272396.1611424461</v>
      </c>
      <c r="AF84" s="961">
        <f t="shared" si="6"/>
        <v>153018.94200054585</v>
      </c>
      <c r="AG84" s="961">
        <f t="shared" si="7"/>
        <v>43531.201208988852</v>
      </c>
      <c r="AH84" s="961">
        <f t="shared" si="8"/>
        <v>2433.7859503946588</v>
      </c>
      <c r="AI84" s="961">
        <f t="shared" si="9"/>
        <v>73412.231982516576</v>
      </c>
      <c r="AJ84" s="961">
        <f t="shared" si="10"/>
        <v>113780.7286309638</v>
      </c>
      <c r="AK84" s="962">
        <f t="shared" si="11"/>
        <v>3680.5598261220102</v>
      </c>
      <c r="AL84" s="963">
        <f t="shared" si="12"/>
        <v>988.65217741625804</v>
      </c>
      <c r="AM84" s="961">
        <f t="shared" si="13"/>
        <v>110100.16880484181</v>
      </c>
      <c r="AN84" s="961">
        <f t="shared" si="14"/>
        <v>109111.51662742558</v>
      </c>
      <c r="AO84" s="961">
        <f t="shared" si="15"/>
        <v>80255.547940464836</v>
      </c>
      <c r="AP84" s="961">
        <f t="shared" si="16"/>
        <v>1704.9857730873396</v>
      </c>
      <c r="AQ84" s="961">
        <f t="shared" si="17"/>
        <v>69.492226884516498</v>
      </c>
      <c r="AR84" s="961">
        <f t="shared" si="18"/>
        <v>1054.168090494944</v>
      </c>
      <c r="AS84" s="961">
        <f t="shared" si="19"/>
        <v>990.32679907252441</v>
      </c>
      <c r="AT84" s="961">
        <f t="shared" si="20"/>
        <v>63.84129142241909</v>
      </c>
      <c r="AU84" s="961">
        <f t="shared" si="21"/>
        <v>1975.6763043027918</v>
      </c>
      <c r="AV84" s="964">
        <f t="shared" si="22"/>
        <v>28002.998900796698</v>
      </c>
      <c r="AX84" s="3760"/>
      <c r="AY84" s="2997" t="s">
        <v>1042</v>
      </c>
      <c r="AZ84" s="2632">
        <v>386176889.77340984</v>
      </c>
      <c r="BA84" s="2633">
        <v>272396161.1424461</v>
      </c>
      <c r="BB84" s="2633">
        <v>153018942.00054586</v>
      </c>
      <c r="BC84" s="2633">
        <v>43531201.208988853</v>
      </c>
      <c r="BD84" s="2633">
        <v>2433785.9503946588</v>
      </c>
      <c r="BE84" s="2633">
        <v>73412231.982516572</v>
      </c>
      <c r="BF84" s="2633">
        <v>113780728.6309638</v>
      </c>
      <c r="BG84" s="2633">
        <v>3680559.8261220101</v>
      </c>
      <c r="BH84" s="2633">
        <v>988652.17741625803</v>
      </c>
      <c r="BI84" s="2633">
        <v>110100168.80484182</v>
      </c>
      <c r="BJ84" s="2633">
        <v>109111516.62742558</v>
      </c>
      <c r="BK84" s="2633">
        <v>80255547.940464839</v>
      </c>
      <c r="BL84" s="2633">
        <v>1704985.7730873395</v>
      </c>
      <c r="BM84" s="2633">
        <v>69492.226884516494</v>
      </c>
      <c r="BN84" s="2633">
        <v>1054168.090494944</v>
      </c>
      <c r="BO84" s="2633">
        <v>990326.79907252442</v>
      </c>
      <c r="BP84" s="2633">
        <v>63841.29142241909</v>
      </c>
      <c r="BQ84" s="2633">
        <v>1975676.3043027918</v>
      </c>
      <c r="BR84" s="2634">
        <v>28002998.900796697</v>
      </c>
    </row>
    <row r="85" spans="28:70" ht="17.25" customHeight="1">
      <c r="AB85" s="965"/>
      <c r="AC85" s="959" t="s">
        <v>1043</v>
      </c>
      <c r="AD85" s="960">
        <f t="shared" si="23"/>
        <v>701133.23993424652</v>
      </c>
      <c r="AE85" s="961">
        <f t="shared" si="5"/>
        <v>491927.05584457709</v>
      </c>
      <c r="AF85" s="961">
        <f t="shared" si="6"/>
        <v>274587.45463519008</v>
      </c>
      <c r="AG85" s="961">
        <f t="shared" si="7"/>
        <v>33527.336065928619</v>
      </c>
      <c r="AH85" s="961">
        <f t="shared" si="8"/>
        <v>4828.260775901741</v>
      </c>
      <c r="AI85" s="961">
        <f t="shared" si="9"/>
        <v>178984.0043675566</v>
      </c>
      <c r="AJ85" s="961">
        <f t="shared" si="10"/>
        <v>209206.18408966952</v>
      </c>
      <c r="AK85" s="962">
        <f t="shared" si="11"/>
        <v>10521.30629708266</v>
      </c>
      <c r="AL85" s="963">
        <f t="shared" si="12"/>
        <v>1478.6418663067125</v>
      </c>
      <c r="AM85" s="961">
        <f t="shared" si="13"/>
        <v>198684.87779258689</v>
      </c>
      <c r="AN85" s="961">
        <f t="shared" si="14"/>
        <v>197206.23592628015</v>
      </c>
      <c r="AO85" s="961">
        <f t="shared" si="15"/>
        <v>139177.60793680392</v>
      </c>
      <c r="AP85" s="961">
        <f t="shared" si="16"/>
        <v>2130.0860237272441</v>
      </c>
      <c r="AQ85" s="961">
        <f t="shared" si="17"/>
        <v>219.09433648086468</v>
      </c>
      <c r="AR85" s="961">
        <f t="shared" si="18"/>
        <v>1172.6713465366822</v>
      </c>
      <c r="AS85" s="961">
        <f t="shared" si="19"/>
        <v>1272.9826992739777</v>
      </c>
      <c r="AT85" s="961">
        <f t="shared" si="20"/>
        <v>-100.31135273729534</v>
      </c>
      <c r="AU85" s="961">
        <f t="shared" si="21"/>
        <v>3055.2227208963786</v>
      </c>
      <c r="AV85" s="964">
        <f t="shared" si="22"/>
        <v>57561.999003627854</v>
      </c>
      <c r="AX85" s="3760"/>
      <c r="AY85" s="2997" t="s">
        <v>1043</v>
      </c>
      <c r="AZ85" s="2632">
        <v>701133239.93424654</v>
      </c>
      <c r="BA85" s="2633">
        <v>491927055.84457707</v>
      </c>
      <c r="BB85" s="2633">
        <v>274587454.63519007</v>
      </c>
      <c r="BC85" s="2633">
        <v>33527336.065928616</v>
      </c>
      <c r="BD85" s="2633">
        <v>4828260.7759017413</v>
      </c>
      <c r="BE85" s="2633">
        <v>178984004.3675566</v>
      </c>
      <c r="BF85" s="2633">
        <v>209206184.08966953</v>
      </c>
      <c r="BG85" s="2633">
        <v>10521306.297082659</v>
      </c>
      <c r="BH85" s="2633">
        <v>1478641.8663067124</v>
      </c>
      <c r="BI85" s="2633">
        <v>198684877.79258689</v>
      </c>
      <c r="BJ85" s="2633">
        <v>197206235.92628014</v>
      </c>
      <c r="BK85" s="2633">
        <v>139177607.93680391</v>
      </c>
      <c r="BL85" s="2633">
        <v>2130086.0237272442</v>
      </c>
      <c r="BM85" s="2633">
        <v>219094.33648086467</v>
      </c>
      <c r="BN85" s="2633">
        <v>1172671.3465366822</v>
      </c>
      <c r="BO85" s="2633">
        <v>1272982.6992739777</v>
      </c>
      <c r="BP85" s="2633">
        <v>-100311.35273729534</v>
      </c>
      <c r="BQ85" s="2633">
        <v>3055222.7208963786</v>
      </c>
      <c r="BR85" s="2634">
        <v>57561999.003627852</v>
      </c>
    </row>
    <row r="86" spans="28:70" ht="17.25" customHeight="1">
      <c r="AB86" s="965"/>
      <c r="AC86" s="959" t="s">
        <v>1044</v>
      </c>
      <c r="AD86" s="960">
        <f t="shared" si="23"/>
        <v>1614961.3087655965</v>
      </c>
      <c r="AE86" s="961">
        <f t="shared" si="5"/>
        <v>1157238.2333271138</v>
      </c>
      <c r="AF86" s="961">
        <f t="shared" si="6"/>
        <v>755171.48250681604</v>
      </c>
      <c r="AG86" s="961">
        <f t="shared" si="7"/>
        <v>83958.544014250481</v>
      </c>
      <c r="AH86" s="961">
        <f t="shared" si="8"/>
        <v>8875.4602969614698</v>
      </c>
      <c r="AI86" s="961">
        <f t="shared" si="9"/>
        <v>309232.74650908582</v>
      </c>
      <c r="AJ86" s="961">
        <f t="shared" si="10"/>
        <v>457723.0754384824</v>
      </c>
      <c r="AK86" s="962">
        <f t="shared" si="11"/>
        <v>11548.382527962012</v>
      </c>
      <c r="AL86" s="963">
        <f t="shared" si="12"/>
        <v>4922.7987174319251</v>
      </c>
      <c r="AM86" s="961">
        <f t="shared" si="13"/>
        <v>446174.69291052053</v>
      </c>
      <c r="AN86" s="961">
        <f t="shared" si="14"/>
        <v>441251.89419308852</v>
      </c>
      <c r="AO86" s="961">
        <f t="shared" si="15"/>
        <v>308959.99235694617</v>
      </c>
      <c r="AP86" s="961">
        <f t="shared" si="16"/>
        <v>7648.7137621234669</v>
      </c>
      <c r="AQ86" s="961">
        <f t="shared" si="17"/>
        <v>469.331069170673</v>
      </c>
      <c r="AR86" s="961">
        <f t="shared" si="18"/>
        <v>2259.610366551633</v>
      </c>
      <c r="AS86" s="961">
        <f t="shared" si="19"/>
        <v>1166.8728816569562</v>
      </c>
      <c r="AT86" s="961">
        <f t="shared" si="20"/>
        <v>1092.7374848946765</v>
      </c>
      <c r="AU86" s="961">
        <f t="shared" si="21"/>
        <v>49927.305924856846</v>
      </c>
      <c r="AV86" s="964">
        <f t="shared" si="22"/>
        <v>171841.55256315341</v>
      </c>
      <c r="AX86" s="3760"/>
      <c r="AY86" s="2997" t="s">
        <v>1044</v>
      </c>
      <c r="AZ86" s="2632">
        <v>1614961308.7655964</v>
      </c>
      <c r="BA86" s="2633">
        <v>1157238233.3271139</v>
      </c>
      <c r="BB86" s="2633">
        <v>755171482.50681603</v>
      </c>
      <c r="BC86" s="2633">
        <v>83958544.014250487</v>
      </c>
      <c r="BD86" s="2633">
        <v>8875460.2969614696</v>
      </c>
      <c r="BE86" s="2633">
        <v>309232746.50908583</v>
      </c>
      <c r="BF86" s="2633">
        <v>457723075.4384824</v>
      </c>
      <c r="BG86" s="2633">
        <v>11548382.527962012</v>
      </c>
      <c r="BH86" s="2633">
        <v>4922798.7174319252</v>
      </c>
      <c r="BI86" s="2633">
        <v>446174692.91052055</v>
      </c>
      <c r="BJ86" s="2633">
        <v>441251894.19308853</v>
      </c>
      <c r="BK86" s="2633">
        <v>308959992.35694617</v>
      </c>
      <c r="BL86" s="2633">
        <v>7648713.7621234674</v>
      </c>
      <c r="BM86" s="2633">
        <v>469331.06917067303</v>
      </c>
      <c r="BN86" s="2633">
        <v>2259610.366551633</v>
      </c>
      <c r="BO86" s="2633">
        <v>1166872.8816569562</v>
      </c>
      <c r="BP86" s="2633">
        <v>1092737.4848946766</v>
      </c>
      <c r="BQ86" s="2633">
        <v>49927305.924856849</v>
      </c>
      <c r="BR86" s="2634">
        <v>171841552.56315342</v>
      </c>
    </row>
    <row r="87" spans="28:70" ht="17.25" customHeight="1">
      <c r="AB87" s="965"/>
      <c r="AC87" s="959" t="s">
        <v>1045</v>
      </c>
      <c r="AD87" s="960">
        <f t="shared" si="23"/>
        <v>6404720.3317177473</v>
      </c>
      <c r="AE87" s="961">
        <f t="shared" si="5"/>
        <v>4002624.3604652695</v>
      </c>
      <c r="AF87" s="961">
        <f t="shared" si="6"/>
        <v>2713080.5473502697</v>
      </c>
      <c r="AG87" s="961">
        <f t="shared" si="7"/>
        <v>45628.609702719827</v>
      </c>
      <c r="AH87" s="961">
        <f t="shared" si="8"/>
        <v>57473.210551838296</v>
      </c>
      <c r="AI87" s="961">
        <f t="shared" si="9"/>
        <v>1186441.992860442</v>
      </c>
      <c r="AJ87" s="961">
        <f t="shared" si="10"/>
        <v>2402095.9712524782</v>
      </c>
      <c r="AK87" s="962">
        <f t="shared" si="11"/>
        <v>77636.974422078201</v>
      </c>
      <c r="AL87" s="963">
        <f t="shared" si="12"/>
        <v>19356.070751751213</v>
      </c>
      <c r="AM87" s="961">
        <f t="shared" si="13"/>
        <v>2324458.9968304001</v>
      </c>
      <c r="AN87" s="961">
        <f t="shared" si="14"/>
        <v>2305102.9260786492</v>
      </c>
      <c r="AO87" s="961">
        <f t="shared" si="15"/>
        <v>1373641.8395869273</v>
      </c>
      <c r="AP87" s="961">
        <f t="shared" si="16"/>
        <v>74305.773129230001</v>
      </c>
      <c r="AQ87" s="961">
        <f t="shared" si="17"/>
        <v>5487.1160826937457</v>
      </c>
      <c r="AR87" s="961">
        <f t="shared" si="18"/>
        <v>-12355.981727389431</v>
      </c>
      <c r="AS87" s="961">
        <f t="shared" si="19"/>
        <v>-6128.7940918228751</v>
      </c>
      <c r="AT87" s="961">
        <f t="shared" si="20"/>
        <v>-6227.1876355665536</v>
      </c>
      <c r="AU87" s="961">
        <f t="shared" si="21"/>
        <v>157523.10971017455</v>
      </c>
      <c r="AV87" s="964">
        <f t="shared" si="22"/>
        <v>1021547.2887173619</v>
      </c>
      <c r="AX87" s="3760"/>
      <c r="AY87" s="2997" t="s">
        <v>1045</v>
      </c>
      <c r="AZ87" s="2632">
        <v>6404720331.7177477</v>
      </c>
      <c r="BA87" s="2633">
        <v>4002624360.4652696</v>
      </c>
      <c r="BB87" s="2633">
        <v>2713080547.3502698</v>
      </c>
      <c r="BC87" s="2633">
        <v>45628609.70271983</v>
      </c>
      <c r="BD87" s="2633">
        <v>57473210.551838294</v>
      </c>
      <c r="BE87" s="2633">
        <v>1186441992.8604419</v>
      </c>
      <c r="BF87" s="2633">
        <v>2402095971.2524781</v>
      </c>
      <c r="BG87" s="2633">
        <v>77636974.422078207</v>
      </c>
      <c r="BH87" s="2633">
        <v>19356070.751751214</v>
      </c>
      <c r="BI87" s="2633">
        <v>2324458996.8304</v>
      </c>
      <c r="BJ87" s="2633">
        <v>2305102926.078649</v>
      </c>
      <c r="BK87" s="2633">
        <v>1373641839.5869274</v>
      </c>
      <c r="BL87" s="2633">
        <v>74305773.129230008</v>
      </c>
      <c r="BM87" s="2633">
        <v>5487116.0826937454</v>
      </c>
      <c r="BN87" s="2633">
        <v>-12355981.727389431</v>
      </c>
      <c r="BO87" s="2633">
        <v>-6128794.0918228747</v>
      </c>
      <c r="BP87" s="2633">
        <v>-6227187.635566554</v>
      </c>
      <c r="BQ87" s="2633">
        <v>157523109.71017456</v>
      </c>
      <c r="BR87" s="2634">
        <v>1021547288.7173618</v>
      </c>
    </row>
    <row r="88" spans="28:70" ht="17.25" customHeight="1">
      <c r="AB88" s="965" t="s">
        <v>307</v>
      </c>
      <c r="AC88" s="959" t="s">
        <v>1036</v>
      </c>
      <c r="AD88" s="960">
        <f t="shared" si="23"/>
        <v>5595.4518815215915</v>
      </c>
      <c r="AE88" s="961">
        <f t="shared" si="5"/>
        <v>3232.1415545837995</v>
      </c>
      <c r="AF88" s="961">
        <f t="shared" si="6"/>
        <v>2211.8154947216922</v>
      </c>
      <c r="AG88" s="961">
        <f t="shared" si="7"/>
        <v>298.77741332232301</v>
      </c>
      <c r="AH88" s="961">
        <f t="shared" si="8"/>
        <v>12.201178978655516</v>
      </c>
      <c r="AI88" s="961">
        <f t="shared" si="9"/>
        <v>709.3474675611302</v>
      </c>
      <c r="AJ88" s="961">
        <f t="shared" si="10"/>
        <v>2363.3103269377962</v>
      </c>
      <c r="AK88" s="962">
        <f t="shared" si="11"/>
        <v>91.793473568098079</v>
      </c>
      <c r="AL88" s="963">
        <f t="shared" si="12"/>
        <v>14.083731593434468</v>
      </c>
      <c r="AM88" s="961">
        <f t="shared" si="13"/>
        <v>2271.5168533696979</v>
      </c>
      <c r="AN88" s="961">
        <f t="shared" si="14"/>
        <v>2257.4331217762629</v>
      </c>
      <c r="AO88" s="961">
        <f t="shared" si="15"/>
        <v>1891.6634578714381</v>
      </c>
      <c r="AP88" s="961">
        <f t="shared" si="16"/>
        <v>5.7318100933998588</v>
      </c>
      <c r="AQ88" s="961">
        <f t="shared" si="17"/>
        <v>0.45289746970473915</v>
      </c>
      <c r="AR88" s="961">
        <f t="shared" si="18"/>
        <v>12.87066775098466</v>
      </c>
      <c r="AS88" s="961">
        <f t="shared" si="19"/>
        <v>10.302391008097075</v>
      </c>
      <c r="AT88" s="961">
        <f t="shared" si="20"/>
        <v>2.5682767428875937</v>
      </c>
      <c r="AU88" s="961">
        <f t="shared" si="21"/>
        <v>11.051800114279279</v>
      </c>
      <c r="AV88" s="964">
        <f t="shared" si="22"/>
        <v>357.76608870501252</v>
      </c>
      <c r="AX88" s="3760" t="s">
        <v>307</v>
      </c>
      <c r="AY88" s="2997" t="s">
        <v>1036</v>
      </c>
      <c r="AZ88" s="2632">
        <v>5595451.8815215919</v>
      </c>
      <c r="BA88" s="2633">
        <v>3232141.5545837996</v>
      </c>
      <c r="BB88" s="2633">
        <v>2211815.4947216921</v>
      </c>
      <c r="BC88" s="2633">
        <v>298777.413322323</v>
      </c>
      <c r="BD88" s="2633">
        <v>12201.178978655516</v>
      </c>
      <c r="BE88" s="2633">
        <v>709347.46756113018</v>
      </c>
      <c r="BF88" s="2633">
        <v>2363310.3269377961</v>
      </c>
      <c r="BG88" s="2633">
        <v>91793.473568098081</v>
      </c>
      <c r="BH88" s="2633">
        <v>14083.731593434468</v>
      </c>
      <c r="BI88" s="2633">
        <v>2271516.8533696979</v>
      </c>
      <c r="BJ88" s="2633">
        <v>2257433.1217762628</v>
      </c>
      <c r="BK88" s="2633">
        <v>1891663.4578714382</v>
      </c>
      <c r="BL88" s="2633">
        <v>5731.8100933998585</v>
      </c>
      <c r="BM88" s="2633">
        <v>452.89746970473914</v>
      </c>
      <c r="BN88" s="2633">
        <v>12870.66775098466</v>
      </c>
      <c r="BO88" s="2633">
        <v>10302.391008097075</v>
      </c>
      <c r="BP88" s="2633">
        <v>2568.2767428875936</v>
      </c>
      <c r="BQ88" s="2633">
        <v>11051.80011427928</v>
      </c>
      <c r="BR88" s="2634">
        <v>357766.08870501252</v>
      </c>
    </row>
    <row r="89" spans="28:70" ht="17.25" customHeight="1">
      <c r="AB89" s="965"/>
      <c r="AC89" s="959" t="s">
        <v>1037</v>
      </c>
      <c r="AD89" s="960">
        <f t="shared" si="23"/>
        <v>11151.564544614817</v>
      </c>
      <c r="AE89" s="961">
        <f t="shared" si="5"/>
        <v>7779.9911607911399</v>
      </c>
      <c r="AF89" s="961">
        <f t="shared" si="6"/>
        <v>4981.3985517532428</v>
      </c>
      <c r="AG89" s="961">
        <f t="shared" si="7"/>
        <v>749.21359549155466</v>
      </c>
      <c r="AH89" s="961">
        <f t="shared" si="8"/>
        <v>20.823899594819405</v>
      </c>
      <c r="AI89" s="961">
        <f t="shared" si="9"/>
        <v>2028.5551139515208</v>
      </c>
      <c r="AJ89" s="961">
        <f t="shared" si="10"/>
        <v>3371.5733838236833</v>
      </c>
      <c r="AK89" s="962">
        <f t="shared" si="11"/>
        <v>130.9969821130164</v>
      </c>
      <c r="AL89" s="963">
        <f t="shared" si="12"/>
        <v>31.567706262391461</v>
      </c>
      <c r="AM89" s="961">
        <f t="shared" si="13"/>
        <v>3240.5764017106671</v>
      </c>
      <c r="AN89" s="961">
        <f t="shared" si="14"/>
        <v>3209.0086954482754</v>
      </c>
      <c r="AO89" s="961">
        <f t="shared" si="15"/>
        <v>2393.9395099805761</v>
      </c>
      <c r="AP89" s="961">
        <f t="shared" si="16"/>
        <v>13.623281414988194</v>
      </c>
      <c r="AQ89" s="961">
        <f t="shared" si="17"/>
        <v>1.7091275126873589</v>
      </c>
      <c r="AR89" s="961">
        <f t="shared" si="18"/>
        <v>32.450645015621454</v>
      </c>
      <c r="AS89" s="961">
        <f t="shared" si="19"/>
        <v>21.695010109087839</v>
      </c>
      <c r="AT89" s="961">
        <f t="shared" si="20"/>
        <v>10.755634906533615</v>
      </c>
      <c r="AU89" s="961">
        <f t="shared" si="21"/>
        <v>6.5934012443365813</v>
      </c>
      <c r="AV89" s="964">
        <f t="shared" si="22"/>
        <v>773.8795327687385</v>
      </c>
      <c r="AX89" s="3760"/>
      <c r="AY89" s="2997" t="s">
        <v>1037</v>
      </c>
      <c r="AZ89" s="2632">
        <v>11151564.544614818</v>
      </c>
      <c r="BA89" s="2633">
        <v>7779991.16079114</v>
      </c>
      <c r="BB89" s="2633">
        <v>4981398.5517532425</v>
      </c>
      <c r="BC89" s="2633">
        <v>749213.5954915547</v>
      </c>
      <c r="BD89" s="2633">
        <v>20823.899594819406</v>
      </c>
      <c r="BE89" s="2633">
        <v>2028555.1139515208</v>
      </c>
      <c r="BF89" s="2633">
        <v>3371573.3838236835</v>
      </c>
      <c r="BG89" s="2633">
        <v>130996.98211301639</v>
      </c>
      <c r="BH89" s="2633">
        <v>31567.706262391461</v>
      </c>
      <c r="BI89" s="2633">
        <v>3240576.4017106672</v>
      </c>
      <c r="BJ89" s="2633">
        <v>3209008.6954482752</v>
      </c>
      <c r="BK89" s="2633">
        <v>2393939.5099805761</v>
      </c>
      <c r="BL89" s="2633">
        <v>13623.281414988194</v>
      </c>
      <c r="BM89" s="2633">
        <v>1709.1275126873588</v>
      </c>
      <c r="BN89" s="2633">
        <v>32450.645015621452</v>
      </c>
      <c r="BO89" s="2633">
        <v>21695.010109087838</v>
      </c>
      <c r="BP89" s="2633">
        <v>10755.634906533614</v>
      </c>
      <c r="BQ89" s="2633">
        <v>6593.4012443365809</v>
      </c>
      <c r="BR89" s="2634">
        <v>773879.53276873846</v>
      </c>
    </row>
    <row r="90" spans="28:70" ht="17.25" customHeight="1">
      <c r="AB90" s="965"/>
      <c r="AC90" s="959" t="s">
        <v>1038</v>
      </c>
      <c r="AD90" s="960">
        <f t="shared" si="23"/>
        <v>15897.972006324539</v>
      </c>
      <c r="AE90" s="961">
        <f t="shared" si="5"/>
        <v>11382.630785000611</v>
      </c>
      <c r="AF90" s="961">
        <f t="shared" si="6"/>
        <v>7066.4885100119936</v>
      </c>
      <c r="AG90" s="961">
        <f t="shared" si="7"/>
        <v>1094.4383261305043</v>
      </c>
      <c r="AH90" s="961">
        <f t="shared" si="8"/>
        <v>48.893192151195983</v>
      </c>
      <c r="AI90" s="961">
        <f t="shared" si="9"/>
        <v>3172.8107567069187</v>
      </c>
      <c r="AJ90" s="961">
        <f t="shared" si="10"/>
        <v>4515.3412213239262</v>
      </c>
      <c r="AK90" s="962">
        <f t="shared" si="11"/>
        <v>182.25860418090406</v>
      </c>
      <c r="AL90" s="963">
        <f t="shared" si="12"/>
        <v>39.609022086544648</v>
      </c>
      <c r="AM90" s="961">
        <f t="shared" si="13"/>
        <v>4333.0826171430226</v>
      </c>
      <c r="AN90" s="961">
        <f t="shared" si="14"/>
        <v>4293.4735950564791</v>
      </c>
      <c r="AO90" s="961">
        <f t="shared" si="15"/>
        <v>3394.7946315433051</v>
      </c>
      <c r="AP90" s="961">
        <f t="shared" si="16"/>
        <v>11.832303427604323</v>
      </c>
      <c r="AQ90" s="961">
        <f t="shared" si="17"/>
        <v>0.14795283548588384</v>
      </c>
      <c r="AR90" s="961">
        <f t="shared" si="18"/>
        <v>49.269654720608749</v>
      </c>
      <c r="AS90" s="961">
        <f t="shared" si="19"/>
        <v>43.403110091257332</v>
      </c>
      <c r="AT90" s="961">
        <f t="shared" si="20"/>
        <v>5.8665446293514112</v>
      </c>
      <c r="AU90" s="961">
        <f t="shared" si="21"/>
        <v>10.927338726184766</v>
      </c>
      <c r="AV90" s="964">
        <f t="shared" si="22"/>
        <v>848.35639125565933</v>
      </c>
      <c r="AX90" s="3760"/>
      <c r="AY90" s="2997" t="s">
        <v>1038</v>
      </c>
      <c r="AZ90" s="2632">
        <v>15897972.006324539</v>
      </c>
      <c r="BA90" s="2633">
        <v>11382630.785000611</v>
      </c>
      <c r="BB90" s="2633">
        <v>7066488.5100119933</v>
      </c>
      <c r="BC90" s="2633">
        <v>1094438.3261305043</v>
      </c>
      <c r="BD90" s="2633">
        <v>48893.192151195981</v>
      </c>
      <c r="BE90" s="2633">
        <v>3172810.7567069186</v>
      </c>
      <c r="BF90" s="2633">
        <v>4515341.221323926</v>
      </c>
      <c r="BG90" s="2633">
        <v>182258.60418090405</v>
      </c>
      <c r="BH90" s="2633">
        <v>39609.022086544646</v>
      </c>
      <c r="BI90" s="2633">
        <v>4333082.6171430228</v>
      </c>
      <c r="BJ90" s="2633">
        <v>4293473.5950564789</v>
      </c>
      <c r="BK90" s="2633">
        <v>3394794.6315433052</v>
      </c>
      <c r="BL90" s="2633">
        <v>11832.303427604324</v>
      </c>
      <c r="BM90" s="2633">
        <v>147.95283548588384</v>
      </c>
      <c r="BN90" s="2633">
        <v>49269.654720608749</v>
      </c>
      <c r="BO90" s="2633">
        <v>43403.110091257331</v>
      </c>
      <c r="BP90" s="2633">
        <v>5866.5446293514115</v>
      </c>
      <c r="BQ90" s="2633">
        <v>10927.338726184766</v>
      </c>
      <c r="BR90" s="2634">
        <v>848356.39125565928</v>
      </c>
    </row>
    <row r="91" spans="28:70" ht="17.25" customHeight="1">
      <c r="AB91" s="965"/>
      <c r="AC91" s="959" t="s">
        <v>1039</v>
      </c>
      <c r="AD91" s="960">
        <f t="shared" si="23"/>
        <v>25533.42311555539</v>
      </c>
      <c r="AE91" s="961">
        <f t="shared" si="5"/>
        <v>19071.918401836025</v>
      </c>
      <c r="AF91" s="961">
        <f t="shared" si="6"/>
        <v>11911.070024847453</v>
      </c>
      <c r="AG91" s="961">
        <f t="shared" si="7"/>
        <v>2567.7702148561739</v>
      </c>
      <c r="AH91" s="961">
        <f t="shared" si="8"/>
        <v>104.47433968660404</v>
      </c>
      <c r="AI91" s="961">
        <f t="shared" si="9"/>
        <v>4488.6038224457952</v>
      </c>
      <c r="AJ91" s="961">
        <f t="shared" si="10"/>
        <v>6461.5047137193696</v>
      </c>
      <c r="AK91" s="962">
        <f t="shared" si="11"/>
        <v>316.60208001944665</v>
      </c>
      <c r="AL91" s="963">
        <f t="shared" si="12"/>
        <v>81.849393776454718</v>
      </c>
      <c r="AM91" s="961">
        <f t="shared" si="13"/>
        <v>6144.9026336999232</v>
      </c>
      <c r="AN91" s="961">
        <f t="shared" si="14"/>
        <v>6063.0532399234698</v>
      </c>
      <c r="AO91" s="961">
        <f t="shared" si="15"/>
        <v>4276.290439642361</v>
      </c>
      <c r="AP91" s="961">
        <f t="shared" si="16"/>
        <v>56.13326641189132</v>
      </c>
      <c r="AQ91" s="961">
        <f t="shared" si="17"/>
        <v>9.8962628225560942E-2</v>
      </c>
      <c r="AR91" s="961">
        <f t="shared" si="18"/>
        <v>172.90099028533547</v>
      </c>
      <c r="AS91" s="961">
        <f t="shared" si="19"/>
        <v>75.183965780068291</v>
      </c>
      <c r="AT91" s="961">
        <f t="shared" si="20"/>
        <v>97.717024505267332</v>
      </c>
      <c r="AU91" s="961">
        <f t="shared" si="21"/>
        <v>55.040177276206784</v>
      </c>
      <c r="AV91" s="964">
        <f t="shared" si="22"/>
        <v>1612.6697582318614</v>
      </c>
      <c r="AX91" s="3760"/>
      <c r="AY91" s="2997" t="s">
        <v>1039</v>
      </c>
      <c r="AZ91" s="2632">
        <v>25533423.115555391</v>
      </c>
      <c r="BA91" s="2633">
        <v>19071918.401836026</v>
      </c>
      <c r="BB91" s="2633">
        <v>11911070.024847453</v>
      </c>
      <c r="BC91" s="2633">
        <v>2567770.2148561738</v>
      </c>
      <c r="BD91" s="2633">
        <v>104474.33968660404</v>
      </c>
      <c r="BE91" s="2633">
        <v>4488603.8224457949</v>
      </c>
      <c r="BF91" s="2633">
        <v>6461504.7137193698</v>
      </c>
      <c r="BG91" s="2633">
        <v>316602.08001944667</v>
      </c>
      <c r="BH91" s="2633">
        <v>81849.393776454715</v>
      </c>
      <c r="BI91" s="2633">
        <v>6144902.6336999228</v>
      </c>
      <c r="BJ91" s="2633">
        <v>6063053.2399234697</v>
      </c>
      <c r="BK91" s="2633">
        <v>4276290.4396423614</v>
      </c>
      <c r="BL91" s="2633">
        <v>56133.266411891324</v>
      </c>
      <c r="BM91" s="2633">
        <v>98.962628225560948</v>
      </c>
      <c r="BN91" s="2633">
        <v>172900.99028533546</v>
      </c>
      <c r="BO91" s="2633">
        <v>75183.965780068291</v>
      </c>
      <c r="BP91" s="2633">
        <v>97717.024505267327</v>
      </c>
      <c r="BQ91" s="2633">
        <v>55040.177276206785</v>
      </c>
      <c r="BR91" s="2634">
        <v>1612669.7582318613</v>
      </c>
    </row>
    <row r="92" spans="28:70" ht="17.25" customHeight="1">
      <c r="AB92" s="965"/>
      <c r="AC92" s="959" t="s">
        <v>1040</v>
      </c>
      <c r="AD92" s="960">
        <f t="shared" si="23"/>
        <v>41741.499249355809</v>
      </c>
      <c r="AE92" s="961">
        <f t="shared" si="5"/>
        <v>30765.641303866552</v>
      </c>
      <c r="AF92" s="961">
        <f t="shared" si="6"/>
        <v>18629.633776532904</v>
      </c>
      <c r="AG92" s="961">
        <f t="shared" si="7"/>
        <v>2372.2738028610174</v>
      </c>
      <c r="AH92" s="961">
        <f t="shared" si="8"/>
        <v>246.64568982473781</v>
      </c>
      <c r="AI92" s="961">
        <f t="shared" si="9"/>
        <v>9517.0880346478716</v>
      </c>
      <c r="AJ92" s="961">
        <f t="shared" si="10"/>
        <v>10975.857945489262</v>
      </c>
      <c r="AK92" s="962">
        <f t="shared" si="11"/>
        <v>566.34122522671373</v>
      </c>
      <c r="AL92" s="963">
        <f t="shared" si="12"/>
        <v>148.90047764174588</v>
      </c>
      <c r="AM92" s="961">
        <f t="shared" si="13"/>
        <v>10409.516720262547</v>
      </c>
      <c r="AN92" s="961">
        <f t="shared" si="14"/>
        <v>10260.616242620799</v>
      </c>
      <c r="AO92" s="961">
        <f t="shared" si="15"/>
        <v>7281.1365314191899</v>
      </c>
      <c r="AP92" s="961">
        <f t="shared" si="16"/>
        <v>91.428804531315294</v>
      </c>
      <c r="AQ92" s="961">
        <f t="shared" si="17"/>
        <v>5.2245340928020996</v>
      </c>
      <c r="AR92" s="961">
        <f t="shared" si="18"/>
        <v>356.24552540486326</v>
      </c>
      <c r="AS92" s="961">
        <f t="shared" si="19"/>
        <v>195.16998240858112</v>
      </c>
      <c r="AT92" s="961">
        <f t="shared" si="20"/>
        <v>161.07554299628202</v>
      </c>
      <c r="AU92" s="961">
        <f t="shared" si="21"/>
        <v>78.591885962956567</v>
      </c>
      <c r="AV92" s="964">
        <f t="shared" si="22"/>
        <v>2605.1727331355787</v>
      </c>
      <c r="AX92" s="3760"/>
      <c r="AY92" s="2997" t="s">
        <v>1040</v>
      </c>
      <c r="AZ92" s="2632">
        <v>41741499.249355808</v>
      </c>
      <c r="BA92" s="2633">
        <v>30765641.303866554</v>
      </c>
      <c r="BB92" s="2633">
        <v>18629633.776532903</v>
      </c>
      <c r="BC92" s="2633">
        <v>2372273.8028610176</v>
      </c>
      <c r="BD92" s="2633">
        <v>246645.68982473781</v>
      </c>
      <c r="BE92" s="2633">
        <v>9517088.0346478708</v>
      </c>
      <c r="BF92" s="2633">
        <v>10975857.945489263</v>
      </c>
      <c r="BG92" s="2633">
        <v>566341.22522671369</v>
      </c>
      <c r="BH92" s="2633">
        <v>148900.47764174588</v>
      </c>
      <c r="BI92" s="2633">
        <v>10409516.720262548</v>
      </c>
      <c r="BJ92" s="2633">
        <v>10260616.2426208</v>
      </c>
      <c r="BK92" s="2633">
        <v>7281136.5314191896</v>
      </c>
      <c r="BL92" s="2633">
        <v>91428.804531315298</v>
      </c>
      <c r="BM92" s="2633">
        <v>5224.5340928020996</v>
      </c>
      <c r="BN92" s="2633">
        <v>356245.52540486323</v>
      </c>
      <c r="BO92" s="2633">
        <v>195169.98240858113</v>
      </c>
      <c r="BP92" s="2633">
        <v>161075.54299628202</v>
      </c>
      <c r="BQ92" s="2633">
        <v>78591.88596295657</v>
      </c>
      <c r="BR92" s="2634">
        <v>2605172.7331355787</v>
      </c>
    </row>
    <row r="93" spans="28:70" ht="17.25" customHeight="1">
      <c r="AB93" s="965"/>
      <c r="AC93" s="959" t="s">
        <v>1041</v>
      </c>
      <c r="AD93" s="960">
        <f t="shared" si="23"/>
        <v>83541.232507645094</v>
      </c>
      <c r="AE93" s="961">
        <f t="shared" si="5"/>
        <v>63279.05477502961</v>
      </c>
      <c r="AF93" s="961">
        <f t="shared" si="6"/>
        <v>36930.467388745397</v>
      </c>
      <c r="AG93" s="961">
        <f t="shared" si="7"/>
        <v>8264.6628190204283</v>
      </c>
      <c r="AH93" s="961">
        <f t="shared" si="8"/>
        <v>574.02277963783843</v>
      </c>
      <c r="AI93" s="961">
        <f t="shared" si="9"/>
        <v>17509.901787625931</v>
      </c>
      <c r="AJ93" s="961">
        <f t="shared" si="10"/>
        <v>20262.177732615517</v>
      </c>
      <c r="AK93" s="962">
        <f t="shared" si="11"/>
        <v>1074.5426684509073</v>
      </c>
      <c r="AL93" s="963">
        <f t="shared" si="12"/>
        <v>239.31324583078919</v>
      </c>
      <c r="AM93" s="961">
        <f t="shared" si="13"/>
        <v>19187.63506416461</v>
      </c>
      <c r="AN93" s="961">
        <f t="shared" si="14"/>
        <v>18948.321818333825</v>
      </c>
      <c r="AO93" s="961">
        <f t="shared" si="15"/>
        <v>14089.729779330215</v>
      </c>
      <c r="AP93" s="961">
        <f t="shared" si="16"/>
        <v>392.37988039723695</v>
      </c>
      <c r="AQ93" s="961">
        <f t="shared" si="17"/>
        <v>3.7861495266108842</v>
      </c>
      <c r="AR93" s="961">
        <f t="shared" si="18"/>
        <v>515.78993482968883</v>
      </c>
      <c r="AS93" s="961">
        <f t="shared" si="19"/>
        <v>359.72607698308292</v>
      </c>
      <c r="AT93" s="961">
        <f t="shared" si="20"/>
        <v>156.06385784660563</v>
      </c>
      <c r="AU93" s="961">
        <f t="shared" si="21"/>
        <v>942.25022743386273</v>
      </c>
      <c r="AV93" s="964">
        <f t="shared" si="22"/>
        <v>4888.8863016839232</v>
      </c>
      <c r="AX93" s="3760"/>
      <c r="AY93" s="2997" t="s">
        <v>1041</v>
      </c>
      <c r="AZ93" s="2632">
        <v>83541232.5076451</v>
      </c>
      <c r="BA93" s="2633">
        <v>63279054.775029607</v>
      </c>
      <c r="BB93" s="2633">
        <v>36930467.388745397</v>
      </c>
      <c r="BC93" s="2633">
        <v>8264662.8190204278</v>
      </c>
      <c r="BD93" s="2633">
        <v>574022.77963783848</v>
      </c>
      <c r="BE93" s="2633">
        <v>17509901.787625931</v>
      </c>
      <c r="BF93" s="2633">
        <v>20262177.732615516</v>
      </c>
      <c r="BG93" s="2633">
        <v>1074542.6684509073</v>
      </c>
      <c r="BH93" s="2633">
        <v>239313.24583078918</v>
      </c>
      <c r="BI93" s="2633">
        <v>19187635.064164609</v>
      </c>
      <c r="BJ93" s="2633">
        <v>18948321.818333823</v>
      </c>
      <c r="BK93" s="2633">
        <v>14089729.779330214</v>
      </c>
      <c r="BL93" s="2633">
        <v>392379.88039723696</v>
      </c>
      <c r="BM93" s="2633">
        <v>3786.1495266108841</v>
      </c>
      <c r="BN93" s="2633">
        <v>515789.93482968881</v>
      </c>
      <c r="BO93" s="2633">
        <v>359726.07698308292</v>
      </c>
      <c r="BP93" s="2633">
        <v>156063.85784660562</v>
      </c>
      <c r="BQ93" s="2633">
        <v>942250.22743386275</v>
      </c>
      <c r="BR93" s="2634">
        <v>4888886.3016839232</v>
      </c>
    </row>
    <row r="94" spans="28:70" ht="17.25" customHeight="1">
      <c r="AB94" s="965"/>
      <c r="AC94" s="959" t="s">
        <v>1042</v>
      </c>
      <c r="AD94" s="960">
        <f t="shared" si="23"/>
        <v>143137.15198631369</v>
      </c>
      <c r="AE94" s="961">
        <f t="shared" ref="AE94:AE97" si="46">BA94/1000</f>
        <v>108285.04256022761</v>
      </c>
      <c r="AF94" s="961">
        <f t="shared" ref="AF94:AF97" si="47">BB94/1000</f>
        <v>68465.195288300732</v>
      </c>
      <c r="AG94" s="961">
        <f t="shared" ref="AG94:AG97" si="48">BC94/1000</f>
        <v>11275.44062925272</v>
      </c>
      <c r="AH94" s="961">
        <f t="shared" ref="AH94:AH97" si="49">BD94/1000</f>
        <v>663.86950366272447</v>
      </c>
      <c r="AI94" s="961">
        <f t="shared" ref="AI94:AI97" si="50">BE94/1000</f>
        <v>27880.537139011409</v>
      </c>
      <c r="AJ94" s="961">
        <f t="shared" ref="AJ94:AJ97" si="51">BF94/1000</f>
        <v>34852.109426086121</v>
      </c>
      <c r="AK94" s="962">
        <f t="shared" ref="AK94:AK97" si="52">BG94/1000</f>
        <v>1725.7024790808293</v>
      </c>
      <c r="AL94" s="963">
        <f t="shared" ref="AL94:AL97" si="53">BH94/1000</f>
        <v>357.05021950351818</v>
      </c>
      <c r="AM94" s="961">
        <f t="shared" ref="AM94:AM97" si="54">BI94/1000</f>
        <v>33126.406947005293</v>
      </c>
      <c r="AN94" s="961">
        <f t="shared" ref="AN94:AN97" si="55">BJ94/1000</f>
        <v>32769.35672750177</v>
      </c>
      <c r="AO94" s="961">
        <f t="shared" ref="AO94:AO97" si="56">BK94/1000</f>
        <v>21516.707346931944</v>
      </c>
      <c r="AP94" s="961">
        <f t="shared" ref="AP94:AP97" si="57">BL94/1000</f>
        <v>631.46198866923919</v>
      </c>
      <c r="AQ94" s="961">
        <f t="shared" ref="AQ94:AQ97" si="58">BM94/1000</f>
        <v>8.1707225275302955E-2</v>
      </c>
      <c r="AR94" s="961">
        <f t="shared" ref="AR94:AR97" si="59">BN94/1000</f>
        <v>897.96913659543077</v>
      </c>
      <c r="AS94" s="961">
        <f t="shared" ref="AS94:AS97" si="60">BO94/1000</f>
        <v>546.26616604403785</v>
      </c>
      <c r="AT94" s="961">
        <f t="shared" ref="AT94:AT97" si="61">BP94/1000</f>
        <v>351.70297055139315</v>
      </c>
      <c r="AU94" s="961">
        <f t="shared" ref="AU94:AU97" si="62">BQ94/1000</f>
        <v>679.0148072524272</v>
      </c>
      <c r="AV94" s="964">
        <f t="shared" ref="AV94:AV97" si="63">BR94/1000</f>
        <v>10402.151355332308</v>
      </c>
      <c r="AX94" s="3760"/>
      <c r="AY94" s="2997" t="s">
        <v>1042</v>
      </c>
      <c r="AZ94" s="2632">
        <v>143137151.9863137</v>
      </c>
      <c r="BA94" s="2633">
        <v>108285042.5602276</v>
      </c>
      <c r="BB94" s="2633">
        <v>68465195.288300738</v>
      </c>
      <c r="BC94" s="2633">
        <v>11275440.629252721</v>
      </c>
      <c r="BD94" s="2633">
        <v>663869.50366272451</v>
      </c>
      <c r="BE94" s="2633">
        <v>27880537.139011409</v>
      </c>
      <c r="BF94" s="2633">
        <v>34852109.42608612</v>
      </c>
      <c r="BG94" s="2633">
        <v>1725702.4790808293</v>
      </c>
      <c r="BH94" s="2633">
        <v>357050.21950351819</v>
      </c>
      <c r="BI94" s="2633">
        <v>33126406.947005294</v>
      </c>
      <c r="BJ94" s="2633">
        <v>32769356.727501772</v>
      </c>
      <c r="BK94" s="2633">
        <v>21516707.346931946</v>
      </c>
      <c r="BL94" s="2633">
        <v>631461.98866923922</v>
      </c>
      <c r="BM94" s="2633">
        <v>81.70722527530296</v>
      </c>
      <c r="BN94" s="2633">
        <v>897969.13659543078</v>
      </c>
      <c r="BO94" s="2633">
        <v>546266.16604403779</v>
      </c>
      <c r="BP94" s="2633">
        <v>351702.97055139317</v>
      </c>
      <c r="BQ94" s="2633">
        <v>679014.80725242721</v>
      </c>
      <c r="BR94" s="2634">
        <v>10402151.355332308</v>
      </c>
    </row>
    <row r="95" spans="28:70" ht="17.25" customHeight="1">
      <c r="AB95" s="965"/>
      <c r="AC95" s="959" t="s">
        <v>1043</v>
      </c>
      <c r="AD95" s="960">
        <f t="shared" ref="AD95:AD97" si="64">AZ95/1000</f>
        <v>236596.11138592917</v>
      </c>
      <c r="AE95" s="961">
        <f t="shared" si="46"/>
        <v>168409.02028610368</v>
      </c>
      <c r="AF95" s="961">
        <f t="shared" si="47"/>
        <v>100839.58062640509</v>
      </c>
      <c r="AG95" s="961">
        <f t="shared" si="48"/>
        <v>13876.580076758961</v>
      </c>
      <c r="AH95" s="961">
        <f t="shared" si="49"/>
        <v>1388.7195735186758</v>
      </c>
      <c r="AI95" s="961">
        <f t="shared" si="50"/>
        <v>52304.140009421062</v>
      </c>
      <c r="AJ95" s="961">
        <f t="shared" si="51"/>
        <v>68187.091099825397</v>
      </c>
      <c r="AK95" s="962">
        <f t="shared" si="52"/>
        <v>2265.7467252107936</v>
      </c>
      <c r="AL95" s="963">
        <f t="shared" si="53"/>
        <v>716.41788863848456</v>
      </c>
      <c r="AM95" s="961">
        <f t="shared" si="54"/>
        <v>65921.344374614593</v>
      </c>
      <c r="AN95" s="961">
        <f t="shared" si="55"/>
        <v>65204.92648597611</v>
      </c>
      <c r="AO95" s="961">
        <f t="shared" si="56"/>
        <v>49653.544680757092</v>
      </c>
      <c r="AP95" s="961">
        <f t="shared" si="57"/>
        <v>1517.3072833334768</v>
      </c>
      <c r="AQ95" s="961">
        <f t="shared" si="58"/>
        <v>55.820986580367567</v>
      </c>
      <c r="AR95" s="961">
        <f t="shared" si="59"/>
        <v>887.78085037858659</v>
      </c>
      <c r="AS95" s="961">
        <f t="shared" si="60"/>
        <v>661.61309956652815</v>
      </c>
      <c r="AT95" s="961">
        <f t="shared" si="61"/>
        <v>226.16775081205833</v>
      </c>
      <c r="AU95" s="961">
        <f t="shared" si="62"/>
        <v>3834.6201507131468</v>
      </c>
      <c r="AV95" s="964">
        <f t="shared" si="63"/>
        <v>16925.092835639738</v>
      </c>
      <c r="AX95" s="3760"/>
      <c r="AY95" s="2997" t="s">
        <v>1043</v>
      </c>
      <c r="AZ95" s="2632">
        <v>236596111.38592917</v>
      </c>
      <c r="BA95" s="2633">
        <v>168409020.2861037</v>
      </c>
      <c r="BB95" s="2633">
        <v>100839580.62640509</v>
      </c>
      <c r="BC95" s="2633">
        <v>13876580.07675896</v>
      </c>
      <c r="BD95" s="2633">
        <v>1388719.5735186758</v>
      </c>
      <c r="BE95" s="2633">
        <v>52304140.009421065</v>
      </c>
      <c r="BF95" s="2633">
        <v>68187091.099825397</v>
      </c>
      <c r="BG95" s="2633">
        <v>2265746.7252107938</v>
      </c>
      <c r="BH95" s="2633">
        <v>716417.88863848452</v>
      </c>
      <c r="BI95" s="2633">
        <v>65921344.374614596</v>
      </c>
      <c r="BJ95" s="2633">
        <v>65204926.485976107</v>
      </c>
      <c r="BK95" s="2633">
        <v>49653544.68075709</v>
      </c>
      <c r="BL95" s="2633">
        <v>1517307.2833334769</v>
      </c>
      <c r="BM95" s="2633">
        <v>55820.986580367564</v>
      </c>
      <c r="BN95" s="2633">
        <v>887780.85037858656</v>
      </c>
      <c r="BO95" s="2633">
        <v>661613.09956652811</v>
      </c>
      <c r="BP95" s="2633">
        <v>226167.75081205834</v>
      </c>
      <c r="BQ95" s="2633">
        <v>3834620.1507131467</v>
      </c>
      <c r="BR95" s="2634">
        <v>16925092.835639738</v>
      </c>
    </row>
    <row r="96" spans="28:70" ht="17.25" customHeight="1">
      <c r="AB96" s="965"/>
      <c r="AC96" s="959" t="s">
        <v>1044</v>
      </c>
      <c r="AD96" s="960">
        <f t="shared" si="64"/>
        <v>484932.16516146431</v>
      </c>
      <c r="AE96" s="961">
        <f t="shared" si="46"/>
        <v>331047.60368817707</v>
      </c>
      <c r="AF96" s="961">
        <f t="shared" si="47"/>
        <v>208426.36942634688</v>
      </c>
      <c r="AG96" s="961">
        <f t="shared" si="48"/>
        <v>16208.874680047842</v>
      </c>
      <c r="AH96" s="961">
        <f t="shared" si="49"/>
        <v>2664.2509623053943</v>
      </c>
      <c r="AI96" s="961">
        <f t="shared" si="50"/>
        <v>103748.10861947695</v>
      </c>
      <c r="AJ96" s="961">
        <f t="shared" si="51"/>
        <v>153884.56147328732</v>
      </c>
      <c r="AK96" s="962">
        <f t="shared" si="52"/>
        <v>4959.0366656247525</v>
      </c>
      <c r="AL96" s="963">
        <f t="shared" si="53"/>
        <v>1082.132251726857</v>
      </c>
      <c r="AM96" s="961">
        <f t="shared" si="54"/>
        <v>148925.52480766264</v>
      </c>
      <c r="AN96" s="961">
        <f t="shared" si="55"/>
        <v>147843.39255593574</v>
      </c>
      <c r="AO96" s="961">
        <f t="shared" si="56"/>
        <v>114273.53347580852</v>
      </c>
      <c r="AP96" s="961">
        <f t="shared" si="57"/>
        <v>4614.6650814071299</v>
      </c>
      <c r="AQ96" s="961">
        <f t="shared" si="58"/>
        <v>112.17951350674011</v>
      </c>
      <c r="AR96" s="961">
        <f t="shared" si="59"/>
        <v>1677.0286370624942</v>
      </c>
      <c r="AS96" s="961">
        <f t="shared" si="60"/>
        <v>1133.4439877957129</v>
      </c>
      <c r="AT96" s="961">
        <f t="shared" si="61"/>
        <v>543.58464926677971</v>
      </c>
      <c r="AU96" s="961">
        <f t="shared" si="62"/>
        <v>4635.2066608698533</v>
      </c>
      <c r="AV96" s="964">
        <f t="shared" si="63"/>
        <v>31801.192509020686</v>
      </c>
      <c r="AX96" s="3760"/>
      <c r="AY96" s="2997" t="s">
        <v>1044</v>
      </c>
      <c r="AZ96" s="2632">
        <v>484932165.16146433</v>
      </c>
      <c r="BA96" s="2633">
        <v>331047603.68817705</v>
      </c>
      <c r="BB96" s="2633">
        <v>208426369.42634687</v>
      </c>
      <c r="BC96" s="2633">
        <v>16208874.680047842</v>
      </c>
      <c r="BD96" s="2633">
        <v>2664250.9623053945</v>
      </c>
      <c r="BE96" s="2633">
        <v>103748108.61947694</v>
      </c>
      <c r="BF96" s="2633">
        <v>153884561.47328731</v>
      </c>
      <c r="BG96" s="2633">
        <v>4959036.6656247526</v>
      </c>
      <c r="BH96" s="2633">
        <v>1082132.2517268569</v>
      </c>
      <c r="BI96" s="2633">
        <v>148925524.80766264</v>
      </c>
      <c r="BJ96" s="2633">
        <v>147843392.55593574</v>
      </c>
      <c r="BK96" s="2633">
        <v>114273533.47580852</v>
      </c>
      <c r="BL96" s="2633">
        <v>4614665.0814071298</v>
      </c>
      <c r="BM96" s="2633">
        <v>112179.51350674011</v>
      </c>
      <c r="BN96" s="2633">
        <v>1677028.6370624942</v>
      </c>
      <c r="BO96" s="2633">
        <v>1133443.9877957129</v>
      </c>
      <c r="BP96" s="2633">
        <v>543584.64926677966</v>
      </c>
      <c r="BQ96" s="2633">
        <v>4635206.6608698536</v>
      </c>
      <c r="BR96" s="2634">
        <v>31801192.509020686</v>
      </c>
    </row>
    <row r="97" spans="28:70" ht="17.25" customHeight="1" thickBot="1">
      <c r="AB97" s="971"/>
      <c r="AC97" s="972" t="s">
        <v>1045</v>
      </c>
      <c r="AD97" s="973">
        <f t="shared" si="64"/>
        <v>1804395.2475021754</v>
      </c>
      <c r="AE97" s="974">
        <f t="shared" si="46"/>
        <v>1213449.0336741833</v>
      </c>
      <c r="AF97" s="974">
        <f t="shared" si="47"/>
        <v>815763.53551828628</v>
      </c>
      <c r="AG97" s="974">
        <f t="shared" si="48"/>
        <v>23763.168186660336</v>
      </c>
      <c r="AH97" s="974">
        <f t="shared" si="49"/>
        <v>15670.922907245615</v>
      </c>
      <c r="AI97" s="974">
        <f t="shared" si="50"/>
        <v>358251.40706199163</v>
      </c>
      <c r="AJ97" s="974">
        <f t="shared" si="51"/>
        <v>590946.21382799139</v>
      </c>
      <c r="AK97" s="975">
        <f t="shared" si="52"/>
        <v>21395.852569685656</v>
      </c>
      <c r="AL97" s="976">
        <f t="shared" si="53"/>
        <v>6579.3018665310274</v>
      </c>
      <c r="AM97" s="974">
        <f t="shared" si="54"/>
        <v>569550.36125830584</v>
      </c>
      <c r="AN97" s="974">
        <f t="shared" si="55"/>
        <v>562971.05939177482</v>
      </c>
      <c r="AO97" s="974">
        <f t="shared" si="56"/>
        <v>338759.73496157723</v>
      </c>
      <c r="AP97" s="974">
        <f t="shared" si="57"/>
        <v>14101.783998772484</v>
      </c>
      <c r="AQ97" s="974">
        <f t="shared" si="58"/>
        <v>1142.9464205264578</v>
      </c>
      <c r="AR97" s="974">
        <f t="shared" si="59"/>
        <v>1506.5367113044135</v>
      </c>
      <c r="AS97" s="974">
        <f t="shared" si="60"/>
        <v>464.6345418496615</v>
      </c>
      <c r="AT97" s="974">
        <f t="shared" si="61"/>
        <v>1041.9021694547519</v>
      </c>
      <c r="AU97" s="974">
        <f t="shared" si="62"/>
        <v>51460.74215174649</v>
      </c>
      <c r="AV97" s="977">
        <f t="shared" si="63"/>
        <v>258920.79945134057</v>
      </c>
      <c r="AX97" s="3762"/>
      <c r="AY97" s="2635" t="s">
        <v>1045</v>
      </c>
      <c r="AZ97" s="2636">
        <v>1804395247.5021753</v>
      </c>
      <c r="BA97" s="2637">
        <v>1213449033.6741834</v>
      </c>
      <c r="BB97" s="2637">
        <v>815763535.51828623</v>
      </c>
      <c r="BC97" s="2637">
        <v>23763168.186660334</v>
      </c>
      <c r="BD97" s="2637">
        <v>15670922.907245615</v>
      </c>
      <c r="BE97" s="2637">
        <v>358251407.06199163</v>
      </c>
      <c r="BF97" s="2637">
        <v>590946213.82799137</v>
      </c>
      <c r="BG97" s="2637">
        <v>21395852.569685657</v>
      </c>
      <c r="BH97" s="2637">
        <v>6579301.8665310275</v>
      </c>
      <c r="BI97" s="2637">
        <v>569550361.25830579</v>
      </c>
      <c r="BJ97" s="2637">
        <v>562971059.39177477</v>
      </c>
      <c r="BK97" s="2637">
        <v>338759734.96157724</v>
      </c>
      <c r="BL97" s="2637">
        <v>14101783.998772483</v>
      </c>
      <c r="BM97" s="2637">
        <v>1142946.4205264577</v>
      </c>
      <c r="BN97" s="2637">
        <v>1506536.7113044136</v>
      </c>
      <c r="BO97" s="2637">
        <v>464634.5418496615</v>
      </c>
      <c r="BP97" s="2637">
        <v>1041902.1694547519</v>
      </c>
      <c r="BQ97" s="2637">
        <v>51460742.151746489</v>
      </c>
      <c r="BR97" s="2638">
        <v>258920799.45134059</v>
      </c>
    </row>
    <row r="98" spans="28:70" ht="16.5" thickTop="1"/>
  </sheetData>
  <mergeCells count="122">
    <mergeCell ref="AX68:AX77"/>
    <mergeCell ref="AX78:AX87"/>
    <mergeCell ref="AX88:AX97"/>
    <mergeCell ref="AX50:AY50"/>
    <mergeCell ref="AX51:AY51"/>
    <mergeCell ref="AX52:AY52"/>
    <mergeCell ref="AX53:AY53"/>
    <mergeCell ref="AX54:AY54"/>
    <mergeCell ref="AX55:AY55"/>
    <mergeCell ref="AX56:AX57"/>
    <mergeCell ref="AX58:AX61"/>
    <mergeCell ref="AX62:AX67"/>
    <mergeCell ref="AX28:AY29"/>
    <mergeCell ref="AX30:AX31"/>
    <mergeCell ref="AX32:AY32"/>
    <mergeCell ref="AX33:AY33"/>
    <mergeCell ref="AX34:AY34"/>
    <mergeCell ref="AX35:AY35"/>
    <mergeCell ref="AX36:AY36"/>
    <mergeCell ref="AX37:AY37"/>
    <mergeCell ref="AX38:AY38"/>
    <mergeCell ref="AX39:AY39"/>
    <mergeCell ref="AX40:AY40"/>
    <mergeCell ref="AX41:AY41"/>
    <mergeCell ref="AX42:AY42"/>
    <mergeCell ref="AX43:AY43"/>
    <mergeCell ref="AX44:AY44"/>
    <mergeCell ref="AX45:AY45"/>
    <mergeCell ref="AX46:AY46"/>
    <mergeCell ref="AX47:AY47"/>
    <mergeCell ref="AX48:AY48"/>
    <mergeCell ref="AX49:AY49"/>
    <mergeCell ref="A28:D28"/>
    <mergeCell ref="M28:P28"/>
    <mergeCell ref="A27:D27"/>
    <mergeCell ref="M27:P27"/>
    <mergeCell ref="M24:P24"/>
    <mergeCell ref="M25:P25"/>
    <mergeCell ref="M26:P26"/>
    <mergeCell ref="AB30:AB31"/>
    <mergeCell ref="A25:D25"/>
    <mergeCell ref="A26:D26"/>
    <mergeCell ref="AB28:AC29"/>
    <mergeCell ref="AO13:AQ13"/>
    <mergeCell ref="AC13:AE13"/>
    <mergeCell ref="M13:O13"/>
    <mergeCell ref="M22:P22"/>
    <mergeCell ref="M23:P23"/>
    <mergeCell ref="M15:O15"/>
    <mergeCell ref="A22:D22"/>
    <mergeCell ref="A23:D23"/>
    <mergeCell ref="A24:D24"/>
    <mergeCell ref="A10:C10"/>
    <mergeCell ref="A11:C11"/>
    <mergeCell ref="A12:C12"/>
    <mergeCell ref="A8:C8"/>
    <mergeCell ref="A6:C6"/>
    <mergeCell ref="A9:C9"/>
    <mergeCell ref="A21:C21"/>
    <mergeCell ref="M19:O19"/>
    <mergeCell ref="A13:C13"/>
    <mergeCell ref="M21:O21"/>
    <mergeCell ref="A20:C20"/>
    <mergeCell ref="M20:O20"/>
    <mergeCell ref="M18:O18"/>
    <mergeCell ref="A17:C17"/>
    <mergeCell ref="A19:C19"/>
    <mergeCell ref="A14:C14"/>
    <mergeCell ref="M14:O14"/>
    <mergeCell ref="A16:C16"/>
    <mergeCell ref="M17:O17"/>
    <mergeCell ref="A18:C18"/>
    <mergeCell ref="M16:O16"/>
    <mergeCell ref="A15:C15"/>
    <mergeCell ref="M12:O12"/>
    <mergeCell ref="H1:J1"/>
    <mergeCell ref="H4:H5"/>
    <mergeCell ref="I4:I5"/>
    <mergeCell ref="L3:L5"/>
    <mergeCell ref="K3:K5"/>
    <mergeCell ref="M11:O11"/>
    <mergeCell ref="M9:O9"/>
    <mergeCell ref="M10:O10"/>
    <mergeCell ref="M8:O8"/>
    <mergeCell ref="H3:J3"/>
    <mergeCell ref="M7:O7"/>
    <mergeCell ref="M6:O6"/>
    <mergeCell ref="A3:C5"/>
    <mergeCell ref="A7:C7"/>
    <mergeCell ref="F3:G3"/>
    <mergeCell ref="G4:G5"/>
    <mergeCell ref="AA3:AA5"/>
    <mergeCell ref="X4:X5"/>
    <mergeCell ref="Y4:Y5"/>
    <mergeCell ref="U3:U5"/>
    <mergeCell ref="W4:W5"/>
    <mergeCell ref="Z3:Z5"/>
    <mergeCell ref="V3:V5"/>
    <mergeCell ref="J4:J5"/>
    <mergeCell ref="Q3:Q5"/>
    <mergeCell ref="R4:R5"/>
    <mergeCell ref="M3:O5"/>
    <mergeCell ref="T3:T5"/>
    <mergeCell ref="S4:S5"/>
    <mergeCell ref="E3:E5"/>
    <mergeCell ref="F4:F5"/>
    <mergeCell ref="A55:B55"/>
    <mergeCell ref="A59:B59"/>
    <mergeCell ref="A54:C54"/>
    <mergeCell ref="M54:O54"/>
    <mergeCell ref="M29:O29"/>
    <mergeCell ref="M55:N55"/>
    <mergeCell ref="M39:N39"/>
    <mergeCell ref="M53:N53"/>
    <mergeCell ref="A53:B53"/>
    <mergeCell ref="A39:B39"/>
    <mergeCell ref="A38:C38"/>
    <mergeCell ref="A32:C32"/>
    <mergeCell ref="M59:N59"/>
    <mergeCell ref="M32:O32"/>
    <mergeCell ref="M38:O38"/>
    <mergeCell ref="A29:C29"/>
  </mergeCells>
  <phoneticPr fontId="4"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3" manualBreakCount="3">
    <brk id="7" max="1048575" man="1"/>
    <brk id="12" max="1048575" man="1"/>
    <brk id="20" max="57"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AL68"/>
  <sheetViews>
    <sheetView view="pageBreakPreview" topLeftCell="M1" zoomScaleNormal="50" zoomScaleSheetLayoutView="100" workbookViewId="0">
      <selection activeCell="U46" sqref="U46"/>
    </sheetView>
  </sheetViews>
  <sheetFormatPr defaultColWidth="9.140625" defaultRowHeight="15.75"/>
  <cols>
    <col min="1" max="1" width="2.28515625" style="174" customWidth="1"/>
    <col min="2" max="2" width="28.7109375" style="174" customWidth="1"/>
    <col min="3" max="3" width="2.28515625" style="174" customWidth="1"/>
    <col min="4" max="4" width="1.7109375" style="175" customWidth="1"/>
    <col min="5" max="7" width="20.85546875" style="132" customWidth="1"/>
    <col min="8" max="11" width="19.28515625" style="132" customWidth="1"/>
    <col min="12" max="12" width="19.28515625" style="176" customWidth="1"/>
    <col min="13" max="13" width="2.28515625" style="174" customWidth="1"/>
    <col min="14" max="14" width="28.7109375" style="174" customWidth="1"/>
    <col min="15" max="15" width="2.28515625" style="174" customWidth="1"/>
    <col min="16" max="16" width="1.7109375" style="175" customWidth="1"/>
    <col min="17" max="20" width="15.7109375" style="132" customWidth="1"/>
    <col min="21" max="27" width="13.7109375" style="132" customWidth="1"/>
    <col min="28" max="16384" width="9.140625" style="132"/>
  </cols>
  <sheetData>
    <row r="1" spans="1:29" s="131" customFormat="1" ht="35.1" customHeight="1">
      <c r="A1" s="518"/>
      <c r="B1" s="518"/>
      <c r="C1" s="518"/>
      <c r="D1" s="518"/>
      <c r="E1" s="518"/>
      <c r="F1" s="518"/>
      <c r="G1" s="416" t="s">
        <v>887</v>
      </c>
      <c r="H1" s="3745" t="s">
        <v>200</v>
      </c>
      <c r="I1" s="3745"/>
      <c r="J1" s="3745"/>
      <c r="K1" s="518"/>
      <c r="L1" s="844"/>
      <c r="M1" s="474"/>
      <c r="N1" s="474"/>
      <c r="O1" s="474"/>
      <c r="P1" s="474"/>
      <c r="Q1" s="474"/>
      <c r="T1" s="921" t="s">
        <v>1556</v>
      </c>
      <c r="U1" s="417" t="s">
        <v>201</v>
      </c>
      <c r="V1" s="417"/>
      <c r="W1" s="417"/>
      <c r="X1" s="417"/>
      <c r="Y1" s="417"/>
      <c r="Z1" s="475"/>
      <c r="AA1" s="475"/>
    </row>
    <row r="2" spans="1:29" ht="15" customHeight="1" thickBot="1">
      <c r="A2" s="478"/>
      <c r="B2" s="519"/>
      <c r="C2" s="519"/>
      <c r="D2" s="520"/>
      <c r="E2" s="478"/>
      <c r="F2" s="478"/>
      <c r="G2" s="478"/>
      <c r="H2" s="922"/>
      <c r="I2" s="478"/>
      <c r="J2" s="478"/>
      <c r="L2" s="420" t="s">
        <v>495</v>
      </c>
      <c r="M2" s="478"/>
      <c r="N2" s="519"/>
      <c r="O2" s="519"/>
      <c r="P2" s="520"/>
      <c r="Q2" s="478"/>
      <c r="R2" s="478"/>
      <c r="S2" s="478"/>
      <c r="T2" s="478"/>
      <c r="U2" s="478"/>
      <c r="V2" s="478"/>
      <c r="W2" s="478"/>
      <c r="X2" s="478"/>
      <c r="Y2" s="478"/>
      <c r="Z2" s="478"/>
      <c r="AA2" s="420" t="s">
        <v>495</v>
      </c>
    </row>
    <row r="3" spans="1:29" s="138" customFormat="1" ht="20.100000000000001" customHeight="1">
      <c r="A3" s="3726" t="s">
        <v>1</v>
      </c>
      <c r="B3" s="3726"/>
      <c r="C3" s="3726"/>
      <c r="D3" s="203"/>
      <c r="E3" s="3741" t="s">
        <v>2561</v>
      </c>
      <c r="F3" s="3731" t="s">
        <v>723</v>
      </c>
      <c r="G3" s="3732"/>
      <c r="H3" s="3747" t="s">
        <v>724</v>
      </c>
      <c r="I3" s="3747"/>
      <c r="J3" s="3748"/>
      <c r="K3" s="3741" t="s">
        <v>2562</v>
      </c>
      <c r="L3" s="3735" t="s">
        <v>2563</v>
      </c>
      <c r="M3" s="3661" t="s">
        <v>2564</v>
      </c>
      <c r="N3" s="3661"/>
      <c r="O3" s="3661"/>
      <c r="P3" s="923"/>
      <c r="Q3" s="3741" t="s">
        <v>2565</v>
      </c>
      <c r="R3" s="924" t="s">
        <v>2566</v>
      </c>
      <c r="S3" s="925"/>
      <c r="T3" s="3741" t="s">
        <v>2567</v>
      </c>
      <c r="U3" s="3738" t="s">
        <v>2568</v>
      </c>
      <c r="V3" s="3741" t="s">
        <v>2569</v>
      </c>
      <c r="W3" s="924" t="s">
        <v>2570</v>
      </c>
      <c r="X3" s="924"/>
      <c r="Y3" s="924"/>
      <c r="Z3" s="3738" t="s">
        <v>2571</v>
      </c>
      <c r="AA3" s="3735" t="s">
        <v>2572</v>
      </c>
      <c r="AB3" s="926"/>
      <c r="AC3" s="926"/>
    </row>
    <row r="4" spans="1:29" s="138" customFormat="1" ht="20.100000000000001" customHeight="1">
      <c r="A4" s="3727"/>
      <c r="B4" s="3727"/>
      <c r="C4" s="3727"/>
      <c r="D4" s="203"/>
      <c r="E4" s="3742"/>
      <c r="F4" s="3733" t="s">
        <v>2573</v>
      </c>
      <c r="G4" s="3733" t="s">
        <v>2574</v>
      </c>
      <c r="H4" s="3746" t="s">
        <v>2575</v>
      </c>
      <c r="I4" s="3733" t="s">
        <v>2576</v>
      </c>
      <c r="J4" s="3743" t="s">
        <v>2577</v>
      </c>
      <c r="K4" s="3742"/>
      <c r="L4" s="3736"/>
      <c r="M4" s="3662"/>
      <c r="N4" s="3662"/>
      <c r="O4" s="3662"/>
      <c r="P4" s="923"/>
      <c r="Q4" s="3742"/>
      <c r="R4" s="3733" t="s">
        <v>2578</v>
      </c>
      <c r="S4" s="3733" t="s">
        <v>2579</v>
      </c>
      <c r="T4" s="3742"/>
      <c r="U4" s="3739"/>
      <c r="V4" s="3742"/>
      <c r="W4" s="3733" t="s">
        <v>2580</v>
      </c>
      <c r="X4" s="3733" t="s">
        <v>2581</v>
      </c>
      <c r="Y4" s="3733" t="s">
        <v>2582</v>
      </c>
      <c r="Z4" s="3739"/>
      <c r="AA4" s="3736"/>
      <c r="AB4" s="926"/>
      <c r="AC4" s="926"/>
    </row>
    <row r="5" spans="1:29" s="138" customFormat="1" ht="39.950000000000003" customHeight="1">
      <c r="A5" s="3728"/>
      <c r="B5" s="3728"/>
      <c r="C5" s="3728"/>
      <c r="D5" s="139"/>
      <c r="E5" s="3734"/>
      <c r="F5" s="3734"/>
      <c r="G5" s="3734"/>
      <c r="H5" s="3740"/>
      <c r="I5" s="3734"/>
      <c r="J5" s="3744"/>
      <c r="K5" s="3734"/>
      <c r="L5" s="3737"/>
      <c r="M5" s="3663"/>
      <c r="N5" s="3663"/>
      <c r="O5" s="3663"/>
      <c r="P5" s="927"/>
      <c r="Q5" s="3734"/>
      <c r="R5" s="3734"/>
      <c r="S5" s="3734"/>
      <c r="T5" s="3734"/>
      <c r="U5" s="3740"/>
      <c r="V5" s="3734"/>
      <c r="W5" s="3734"/>
      <c r="X5" s="3734"/>
      <c r="Y5" s="3734"/>
      <c r="Z5" s="3740"/>
      <c r="AA5" s="3737"/>
      <c r="AB5" s="926"/>
      <c r="AC5" s="926"/>
    </row>
    <row r="6" spans="1:29" s="147" customFormat="1" ht="12" hidden="1" customHeight="1">
      <c r="A6" s="3729" t="s">
        <v>2397</v>
      </c>
      <c r="B6" s="3729"/>
      <c r="C6" s="3729"/>
      <c r="D6" s="149"/>
      <c r="E6" s="800">
        <v>38000283</v>
      </c>
      <c r="F6" s="484">
        <v>23119731</v>
      </c>
      <c r="G6" s="484">
        <v>18735446</v>
      </c>
      <c r="H6" s="484">
        <v>1337340</v>
      </c>
      <c r="I6" s="484">
        <v>283593</v>
      </c>
      <c r="J6" s="484">
        <v>2763352</v>
      </c>
      <c r="K6" s="484">
        <v>14880553</v>
      </c>
      <c r="L6" s="484">
        <v>466136</v>
      </c>
      <c r="M6" s="3729" t="s">
        <v>2397</v>
      </c>
      <c r="N6" s="3729"/>
      <c r="O6" s="3729"/>
      <c r="P6" s="149"/>
      <c r="Q6" s="800">
        <v>144874</v>
      </c>
      <c r="R6" s="484">
        <v>14414416</v>
      </c>
      <c r="S6" s="484">
        <v>14269542</v>
      </c>
      <c r="T6" s="484">
        <v>8469278</v>
      </c>
      <c r="U6" s="484">
        <v>749352</v>
      </c>
      <c r="V6" s="484"/>
      <c r="W6" s="484">
        <v>440975</v>
      </c>
      <c r="X6" s="484">
        <v>15847</v>
      </c>
      <c r="Y6" s="484">
        <v>425127</v>
      </c>
      <c r="Z6" s="484"/>
      <c r="AA6" s="484">
        <v>4609938</v>
      </c>
    </row>
    <row r="7" spans="1:29" s="147" customFormat="1" ht="12" hidden="1" customHeight="1">
      <c r="A7" s="3716" t="s">
        <v>2398</v>
      </c>
      <c r="B7" s="3716"/>
      <c r="C7" s="3716"/>
      <c r="D7" s="149"/>
      <c r="E7" s="782">
        <v>32226756</v>
      </c>
      <c r="F7" s="488">
        <v>22138842</v>
      </c>
      <c r="G7" s="488">
        <v>16632055</v>
      </c>
      <c r="H7" s="488">
        <v>1170289</v>
      </c>
      <c r="I7" s="488">
        <v>234783</v>
      </c>
      <c r="J7" s="488">
        <v>4101716</v>
      </c>
      <c r="K7" s="488">
        <v>10087914</v>
      </c>
      <c r="L7" s="488">
        <v>460044</v>
      </c>
      <c r="M7" s="3716" t="s">
        <v>2398</v>
      </c>
      <c r="N7" s="3716"/>
      <c r="O7" s="3716"/>
      <c r="P7" s="149"/>
      <c r="Q7" s="782">
        <v>143678</v>
      </c>
      <c r="R7" s="488">
        <v>9627870</v>
      </c>
      <c r="S7" s="488">
        <v>9484193</v>
      </c>
      <c r="T7" s="488">
        <v>8025685</v>
      </c>
      <c r="U7" s="488">
        <v>1170156</v>
      </c>
      <c r="V7" s="488"/>
      <c r="W7" s="488">
        <v>602330</v>
      </c>
      <c r="X7" s="488">
        <v>28678</v>
      </c>
      <c r="Y7" s="488">
        <v>573652</v>
      </c>
      <c r="Z7" s="488"/>
      <c r="AA7" s="488">
        <v>-313979</v>
      </c>
    </row>
    <row r="8" spans="1:29" s="147" customFormat="1" ht="12" hidden="1" customHeight="1">
      <c r="A8" s="3716" t="s">
        <v>2451</v>
      </c>
      <c r="B8" s="3716"/>
      <c r="C8" s="3716"/>
      <c r="D8" s="149"/>
      <c r="E8" s="782">
        <v>29069572.076642986</v>
      </c>
      <c r="F8" s="488">
        <v>21647931.534650508</v>
      </c>
      <c r="G8" s="488">
        <v>18772155.554229092</v>
      </c>
      <c r="H8" s="488">
        <v>172756.46152927834</v>
      </c>
      <c r="I8" s="488">
        <v>163522.35420521698</v>
      </c>
      <c r="J8" s="488">
        <v>2539497.1646869215</v>
      </c>
      <c r="K8" s="488">
        <v>7421640.541992479</v>
      </c>
      <c r="L8" s="488">
        <v>302709.06703277025</v>
      </c>
      <c r="M8" s="3716" t="s">
        <v>2583</v>
      </c>
      <c r="N8" s="3716"/>
      <c r="O8" s="3716"/>
      <c r="P8" s="149"/>
      <c r="Q8" s="782">
        <v>130730.91386617321</v>
      </c>
      <c r="R8" s="488">
        <v>7118931.4749597088</v>
      </c>
      <c r="S8" s="488">
        <v>6988200.5610935353</v>
      </c>
      <c r="T8" s="488">
        <v>5637055.8108995399</v>
      </c>
      <c r="U8" s="488">
        <v>420523.60771205154</v>
      </c>
      <c r="V8" s="488"/>
      <c r="W8" s="488">
        <v>333007.1628961977</v>
      </c>
      <c r="X8" s="488">
        <v>59684.474422491498</v>
      </c>
      <c r="Y8" s="488">
        <v>273322.68847370619</v>
      </c>
      <c r="Z8" s="488"/>
      <c r="AA8" s="488">
        <v>597613.97958574584</v>
      </c>
    </row>
    <row r="9" spans="1:29" s="147" customFormat="1" ht="12" hidden="1" customHeight="1">
      <c r="A9" s="3716" t="s">
        <v>2584</v>
      </c>
      <c r="B9" s="3716"/>
      <c r="C9" s="3716"/>
      <c r="D9" s="149"/>
      <c r="E9" s="782">
        <v>24819993.317398854</v>
      </c>
      <c r="F9" s="488">
        <v>17844294.803962823</v>
      </c>
      <c r="G9" s="488">
        <v>12882690.68080934</v>
      </c>
      <c r="H9" s="488">
        <v>1125089.9624543297</v>
      </c>
      <c r="I9" s="488">
        <v>190551.19871767136</v>
      </c>
      <c r="J9" s="488">
        <v>3645962.9619814614</v>
      </c>
      <c r="K9" s="488">
        <v>6975698.5134360427</v>
      </c>
      <c r="L9" s="488">
        <v>426892.1730062422</v>
      </c>
      <c r="M9" s="3716" t="s">
        <v>2585</v>
      </c>
      <c r="N9" s="3716"/>
      <c r="O9" s="3716"/>
      <c r="P9" s="149"/>
      <c r="Q9" s="782">
        <v>131103.87391954917</v>
      </c>
      <c r="R9" s="488">
        <v>6548806.340429808</v>
      </c>
      <c r="S9" s="488">
        <v>6417702.4665102568</v>
      </c>
      <c r="T9" s="488">
        <v>5466864.7140928665</v>
      </c>
      <c r="U9" s="488">
        <v>1034012.4360963171</v>
      </c>
      <c r="V9" s="488"/>
      <c r="W9" s="488">
        <v>303980.92521621432</v>
      </c>
      <c r="X9" s="488">
        <v>16098.013782967242</v>
      </c>
      <c r="Y9" s="488">
        <v>287882.91143324785</v>
      </c>
      <c r="Z9" s="488"/>
      <c r="AA9" s="488">
        <v>-387155.60889514175</v>
      </c>
    </row>
    <row r="10" spans="1:29" s="147" customFormat="1" ht="12" hidden="1" customHeight="1">
      <c r="A10" s="3716" t="s">
        <v>2586</v>
      </c>
      <c r="B10" s="3716"/>
      <c r="C10" s="3716"/>
      <c r="D10" s="149"/>
      <c r="E10" s="782">
        <v>29102293.856366757</v>
      </c>
      <c r="F10" s="488">
        <v>20837046.898252077</v>
      </c>
      <c r="G10" s="488">
        <v>15872061.056433925</v>
      </c>
      <c r="H10" s="488">
        <v>1056363.8837436531</v>
      </c>
      <c r="I10" s="488">
        <v>250388.18022977101</v>
      </c>
      <c r="J10" s="488">
        <v>3658233.7778447401</v>
      </c>
      <c r="K10" s="488">
        <v>8265246.9581146343</v>
      </c>
      <c r="L10" s="488">
        <v>406804.5686220582</v>
      </c>
      <c r="M10" s="3716" t="s">
        <v>2587</v>
      </c>
      <c r="N10" s="3716"/>
      <c r="O10" s="3716"/>
      <c r="P10" s="149"/>
      <c r="Q10" s="782">
        <v>145916.38920010332</v>
      </c>
      <c r="R10" s="488">
        <v>7858442.3894925797</v>
      </c>
      <c r="S10" s="488">
        <v>7712526.0002924874</v>
      </c>
      <c r="T10" s="488">
        <v>6094944.5022909548</v>
      </c>
      <c r="U10" s="488">
        <v>877922.28213486751</v>
      </c>
      <c r="V10" s="488"/>
      <c r="W10" s="488">
        <v>261568.78730754051</v>
      </c>
      <c r="X10" s="488">
        <v>20638.930407842308</v>
      </c>
      <c r="Y10" s="488">
        <v>240929.85689969809</v>
      </c>
      <c r="Z10" s="488"/>
      <c r="AA10" s="488">
        <v>478090.42855911684</v>
      </c>
    </row>
    <row r="11" spans="1:29" s="439" customFormat="1" ht="13.7" hidden="1" customHeight="1">
      <c r="A11" s="3590" t="s">
        <v>2588</v>
      </c>
      <c r="B11" s="3590"/>
      <c r="C11" s="3590"/>
      <c r="D11" s="436"/>
      <c r="E11" s="154">
        <v>40672262.673198916</v>
      </c>
      <c r="F11" s="154">
        <v>29879911.075867962</v>
      </c>
      <c r="G11" s="154">
        <v>21851352.915336061</v>
      </c>
      <c r="H11" s="154">
        <v>2729894.3008566457</v>
      </c>
      <c r="I11" s="154">
        <v>305068.77746287436</v>
      </c>
      <c r="J11" s="154">
        <v>4993595.0822123019</v>
      </c>
      <c r="K11" s="154">
        <v>10792351.597330956</v>
      </c>
      <c r="L11" s="492">
        <v>478745.22864931426</v>
      </c>
      <c r="M11" s="3590" t="s">
        <v>2589</v>
      </c>
      <c r="N11" s="3590"/>
      <c r="O11" s="3590"/>
      <c r="P11" s="436"/>
      <c r="Q11" s="154">
        <v>156163.99964706821</v>
      </c>
      <c r="R11" s="154">
        <v>10313606.368681652</v>
      </c>
      <c r="S11" s="154">
        <v>10157442.369034547</v>
      </c>
      <c r="T11" s="154">
        <v>8039996.3683346724</v>
      </c>
      <c r="U11" s="154">
        <v>820930.84080894408</v>
      </c>
      <c r="V11" s="154"/>
      <c r="W11" s="154">
        <v>277984.27922400029</v>
      </c>
      <c r="X11" s="154">
        <v>14150.299261085354</v>
      </c>
      <c r="Y11" s="154">
        <v>263833.97996291541</v>
      </c>
      <c r="Z11" s="154"/>
      <c r="AA11" s="154">
        <v>1018530.8806669471</v>
      </c>
    </row>
    <row r="12" spans="1:29" s="147" customFormat="1" ht="13.7" hidden="1" customHeight="1">
      <c r="A12" s="3716" t="s">
        <v>2590</v>
      </c>
      <c r="B12" s="3716"/>
      <c r="C12" s="3716"/>
      <c r="D12" s="149"/>
      <c r="E12" s="154">
        <v>43572072.339658655</v>
      </c>
      <c r="F12" s="154">
        <v>32445530.334238995</v>
      </c>
      <c r="G12" s="154">
        <v>24005055.943400685</v>
      </c>
      <c r="H12" s="154">
        <v>2157245.336804044</v>
      </c>
      <c r="I12" s="154">
        <v>352598.90561494918</v>
      </c>
      <c r="J12" s="154">
        <v>5930630.1484193057</v>
      </c>
      <c r="K12" s="154">
        <v>11126542.005419679</v>
      </c>
      <c r="L12" s="492">
        <v>525200.69083238707</v>
      </c>
      <c r="M12" s="3716" t="s">
        <v>2591</v>
      </c>
      <c r="N12" s="3716"/>
      <c r="O12" s="3716"/>
      <c r="P12" s="149"/>
      <c r="Q12" s="154">
        <v>187165.6268912231</v>
      </c>
      <c r="R12" s="154">
        <v>10601341.314587303</v>
      </c>
      <c r="S12" s="154">
        <v>10414175.687696068</v>
      </c>
      <c r="T12" s="154">
        <v>7963101.510900951</v>
      </c>
      <c r="U12" s="154">
        <v>1026322.270136049</v>
      </c>
      <c r="V12" s="154"/>
      <c r="W12" s="154">
        <v>284959.71915315912</v>
      </c>
      <c r="X12" s="154">
        <v>294.78718647963939</v>
      </c>
      <c r="Y12" s="154">
        <v>284664.93196667929</v>
      </c>
      <c r="Z12" s="154"/>
      <c r="AA12" s="154">
        <v>1139792.187505922</v>
      </c>
    </row>
    <row r="13" spans="1:29" s="147" customFormat="1" ht="13.7" hidden="1" customHeight="1">
      <c r="A13" s="3590" t="s">
        <v>2592</v>
      </c>
      <c r="B13" s="3590"/>
      <c r="C13" s="3590"/>
      <c r="D13" s="149"/>
      <c r="E13" s="154">
        <v>47259483.913721323</v>
      </c>
      <c r="F13" s="154">
        <v>33684656.768799976</v>
      </c>
      <c r="G13" s="154">
        <v>24484406.996289901</v>
      </c>
      <c r="H13" s="154">
        <v>2807794.2384844734</v>
      </c>
      <c r="I13" s="154">
        <v>350158.01139242103</v>
      </c>
      <c r="J13" s="154">
        <v>6042297.522633181</v>
      </c>
      <c r="K13" s="154">
        <v>13574827.144921239</v>
      </c>
      <c r="L13" s="492">
        <v>512396.6005255112</v>
      </c>
      <c r="M13" s="3590" t="s">
        <v>2593</v>
      </c>
      <c r="N13" s="3590"/>
      <c r="O13" s="3590"/>
      <c r="P13" s="149"/>
      <c r="Q13" s="154">
        <v>190731.49778242438</v>
      </c>
      <c r="R13" s="154">
        <v>13062430.544395834</v>
      </c>
      <c r="S13" s="154">
        <v>12871699.04661341</v>
      </c>
      <c r="T13" s="154">
        <v>7929324.4792687837</v>
      </c>
      <c r="U13" s="154">
        <v>954502.41136458144</v>
      </c>
      <c r="V13" s="154"/>
      <c r="W13" s="154">
        <v>218356.26018903914</v>
      </c>
      <c r="X13" s="154">
        <v>17186.755236599158</v>
      </c>
      <c r="Y13" s="154">
        <v>201169.50495243998</v>
      </c>
      <c r="Z13" s="154"/>
      <c r="AA13" s="154">
        <v>3769515.8957910049</v>
      </c>
    </row>
    <row r="14" spans="1:29" s="147" customFormat="1" ht="13.7" hidden="1" customHeight="1">
      <c r="A14" s="3716" t="s">
        <v>2594</v>
      </c>
      <c r="B14" s="3716"/>
      <c r="C14" s="3716"/>
      <c r="D14" s="149"/>
      <c r="E14" s="154">
        <v>42939979.18236322</v>
      </c>
      <c r="F14" s="154">
        <v>33110843.958381366</v>
      </c>
      <c r="G14" s="154">
        <v>24497213.916754019</v>
      </c>
      <c r="H14" s="154">
        <v>1687337.6618944022</v>
      </c>
      <c r="I14" s="154">
        <v>348765.98541615397</v>
      </c>
      <c r="J14" s="154">
        <v>6577526.3943167655</v>
      </c>
      <c r="K14" s="154">
        <v>9829135.2239819486</v>
      </c>
      <c r="L14" s="492">
        <v>470354.49927135644</v>
      </c>
      <c r="M14" s="3716" t="s">
        <v>2594</v>
      </c>
      <c r="N14" s="3716"/>
      <c r="O14" s="3716"/>
      <c r="P14" s="149"/>
      <c r="Q14" s="154">
        <v>204279.10741063021</v>
      </c>
      <c r="R14" s="154">
        <v>9358780.7247105837</v>
      </c>
      <c r="S14" s="154">
        <v>9154501.617299946</v>
      </c>
      <c r="T14" s="154">
        <v>6822570.1342531554</v>
      </c>
      <c r="U14" s="154">
        <v>554887.74471714802</v>
      </c>
      <c r="V14" s="154"/>
      <c r="W14" s="154">
        <v>291466.69882874022</v>
      </c>
      <c r="X14" s="154">
        <v>55883.958693366752</v>
      </c>
      <c r="Y14" s="154">
        <v>235582.74013537337</v>
      </c>
      <c r="Z14" s="154"/>
      <c r="AA14" s="154">
        <v>1485577.0395008938</v>
      </c>
    </row>
    <row r="15" spans="1:29" s="147" customFormat="1" ht="13.7" hidden="1" customHeight="1">
      <c r="A15" s="3716" t="s">
        <v>2595</v>
      </c>
      <c r="B15" s="3716"/>
      <c r="C15" s="3716"/>
      <c r="D15" s="149"/>
      <c r="E15" s="782">
        <v>44155190.766599782</v>
      </c>
      <c r="F15" s="488">
        <v>35150760.57344158</v>
      </c>
      <c r="G15" s="488">
        <v>25220554.404049248</v>
      </c>
      <c r="H15" s="488">
        <v>2793894.5958751007</v>
      </c>
      <c r="I15" s="488">
        <v>306626.31201307115</v>
      </c>
      <c r="J15" s="488">
        <v>6829685.2615041435</v>
      </c>
      <c r="K15" s="488">
        <v>9004430.1931582335</v>
      </c>
      <c r="L15" s="488">
        <v>416609.59113136854</v>
      </c>
      <c r="M15" s="3716" t="s">
        <v>2595</v>
      </c>
      <c r="N15" s="3716"/>
      <c r="O15" s="3716"/>
      <c r="P15" s="149"/>
      <c r="Q15" s="488">
        <v>160089.07022375771</v>
      </c>
      <c r="R15" s="488">
        <v>8587820.6020268314</v>
      </c>
      <c r="S15" s="488">
        <v>8427731.5318030715</v>
      </c>
      <c r="T15" s="488">
        <v>6206733.0816315329</v>
      </c>
      <c r="U15" s="488">
        <v>880763.92955649877</v>
      </c>
      <c r="V15" s="488"/>
      <c r="W15" s="488">
        <v>352645.20162932383</v>
      </c>
      <c r="X15" s="488">
        <v>50505.260158107929</v>
      </c>
      <c r="Y15" s="488">
        <v>302139.94147121679</v>
      </c>
      <c r="Z15" s="488"/>
      <c r="AA15" s="488">
        <v>987589.31898573868</v>
      </c>
    </row>
    <row r="16" spans="1:29" s="147" customFormat="1" ht="15" hidden="1" customHeight="1">
      <c r="A16" s="3716" t="s">
        <v>2596</v>
      </c>
      <c r="B16" s="3716"/>
      <c r="C16" s="3716"/>
      <c r="D16" s="149"/>
      <c r="E16" s="782">
        <v>38200211.007092766</v>
      </c>
      <c r="F16" s="488">
        <v>29839983.225627497</v>
      </c>
      <c r="G16" s="488">
        <v>21903701.178061981</v>
      </c>
      <c r="H16" s="488">
        <v>1587918.6961343121</v>
      </c>
      <c r="I16" s="488">
        <v>391515.31883234152</v>
      </c>
      <c r="J16" s="488">
        <v>5956848.0325988736</v>
      </c>
      <c r="K16" s="488">
        <v>8360227.7814652566</v>
      </c>
      <c r="L16" s="488">
        <v>386255.52875019697</v>
      </c>
      <c r="M16" s="3716" t="s">
        <v>2597</v>
      </c>
      <c r="N16" s="3716"/>
      <c r="O16" s="3716"/>
      <c r="P16" s="149"/>
      <c r="Q16" s="488">
        <v>153814.07765949456</v>
      </c>
      <c r="R16" s="488">
        <v>7973972.2527150605</v>
      </c>
      <c r="S16" s="488">
        <v>7820158.1750555597</v>
      </c>
      <c r="T16" s="488">
        <v>6240397.617036419</v>
      </c>
      <c r="U16" s="488">
        <v>469184.90094950888</v>
      </c>
      <c r="V16" s="488"/>
      <c r="W16" s="488">
        <v>177901.72788285004</v>
      </c>
      <c r="X16" s="488">
        <v>37428.602537775529</v>
      </c>
      <c r="Y16" s="488">
        <v>140473.12534507443</v>
      </c>
      <c r="Z16" s="488">
        <v>698810.94877439819</v>
      </c>
      <c r="AA16" s="488">
        <v>1631484.8779611802</v>
      </c>
      <c r="AB16" s="488"/>
    </row>
    <row r="17" spans="1:38" s="147" customFormat="1" ht="15.75" hidden="1" customHeight="1">
      <c r="A17" s="3716" t="s">
        <v>2390</v>
      </c>
      <c r="B17" s="3716"/>
      <c r="C17" s="3716"/>
      <c r="D17" s="149"/>
      <c r="E17" s="498">
        <v>42535953.206094816</v>
      </c>
      <c r="F17" s="498">
        <v>32984351.575203873</v>
      </c>
      <c r="G17" s="498">
        <v>23847461.748577144</v>
      </c>
      <c r="H17" s="498">
        <v>1330696.5802223696</v>
      </c>
      <c r="I17" s="498">
        <v>368448.10162745614</v>
      </c>
      <c r="J17" s="498">
        <v>7437745.1447769366</v>
      </c>
      <c r="K17" s="498">
        <v>9551601.6308908071</v>
      </c>
      <c r="L17" s="498">
        <v>393136.82161523093</v>
      </c>
      <c r="M17" s="3716" t="s">
        <v>2598</v>
      </c>
      <c r="N17" s="3716"/>
      <c r="O17" s="3716"/>
      <c r="P17" s="149"/>
      <c r="Q17" s="498">
        <v>160801.54447288672</v>
      </c>
      <c r="R17" s="498">
        <v>9158464.8092755899</v>
      </c>
      <c r="S17" s="498">
        <v>8997663.2648026906</v>
      </c>
      <c r="T17" s="498">
        <v>6698070.0509349806</v>
      </c>
      <c r="U17" s="498">
        <v>399418.84543911496</v>
      </c>
      <c r="V17" s="498"/>
      <c r="W17" s="498">
        <v>166875.6576911516</v>
      </c>
      <c r="X17" s="498">
        <v>40803.719260268968</v>
      </c>
      <c r="Y17" s="498">
        <v>126071.93843088293</v>
      </c>
      <c r="Z17" s="498">
        <v>767729.69575696322</v>
      </c>
      <c r="AA17" s="498">
        <v>2501028.4064944121</v>
      </c>
      <c r="AB17" s="488"/>
    </row>
    <row r="18" spans="1:38" s="147" customFormat="1" ht="13.5" hidden="1" customHeight="1">
      <c r="A18" s="3716" t="s">
        <v>2599</v>
      </c>
      <c r="B18" s="3716"/>
      <c r="C18" s="3716"/>
      <c r="D18" s="149"/>
      <c r="E18" s="785">
        <f>'[1]17'!E18/'[1]1'!$E$19*1000</f>
        <v>42829781.066332154</v>
      </c>
      <c r="F18" s="785">
        <f>'[1]17'!F18/'[1]1'!$E$19*1000</f>
        <v>30822729.441170719</v>
      </c>
      <c r="G18" s="785">
        <f>'[1]17'!G18/'[1]1'!$E$19*1000</f>
        <v>23131522.16182119</v>
      </c>
      <c r="H18" s="785">
        <f>'[1]17'!H18/'[1]1'!$E$19*1000</f>
        <v>491797.58857126185</v>
      </c>
      <c r="I18" s="785">
        <f>'[1]17'!I18/'[1]1'!$E$19*1000</f>
        <v>379357.30632263271</v>
      </c>
      <c r="J18" s="785">
        <f>'[1]17'!J18/'[1]1'!$E$19*1000</f>
        <v>6820052.3844556333</v>
      </c>
      <c r="K18" s="785">
        <f>'[1]17'!K18/'[1]1'!$E$19*1000</f>
        <v>12007051.62516146</v>
      </c>
      <c r="L18" s="785">
        <f>'[1]17'!L18/'[1]1'!$E$19*1000</f>
        <v>422378.55025672872</v>
      </c>
      <c r="M18" s="3716" t="s">
        <v>2599</v>
      </c>
      <c r="N18" s="3716"/>
      <c r="O18" s="3716"/>
      <c r="P18" s="149"/>
      <c r="Q18" s="785">
        <f>'[1]17'!Q18/'[1]1'!$E$19*1000</f>
        <v>164009.22569706439</v>
      </c>
      <c r="R18" s="785">
        <f>'[1]17'!R18/'[1]1'!$E$19*1000</f>
        <v>11584673.074904718</v>
      </c>
      <c r="S18" s="785">
        <f>'[1]17'!S18/'[1]1'!$E$19*1000</f>
        <v>11420663.849207671</v>
      </c>
      <c r="T18" s="785">
        <f>'[1]17'!T18/'[1]1'!$E$19*1000</f>
        <v>6540541.8101217076</v>
      </c>
      <c r="U18" s="785">
        <f>'[1]17'!U18/'[1]1'!$E$19*1000</f>
        <v>546047.34631011297</v>
      </c>
      <c r="V18" s="785"/>
      <c r="W18" s="785">
        <f>'[1]17'!V18/'[1]1'!$E$19*1000</f>
        <v>292932.33256116108</v>
      </c>
      <c r="X18" s="785">
        <f>'[1]17'!W18/'[1]1'!$E$19*1000</f>
        <v>58984.401423427909</v>
      </c>
      <c r="Y18" s="785">
        <f>'[1]17'!X18/'[1]1'!$E$19*1000</f>
        <v>233947.93113773337</v>
      </c>
      <c r="Z18" s="785">
        <f>'[1]17'!Y18/'[1]1'!$E$19*1000</f>
        <v>903045.21547892829</v>
      </c>
      <c r="AA18" s="785">
        <f>'[1]17'!Z18/'[1]1'!$E$19*1000</f>
        <v>4944187.5756936148</v>
      </c>
      <c r="AB18" s="488"/>
    </row>
    <row r="19" spans="1:38" s="147" customFormat="1" ht="13.5" hidden="1" customHeight="1">
      <c r="A19" s="3716" t="s">
        <v>2600</v>
      </c>
      <c r="B19" s="3716"/>
      <c r="C19" s="3716"/>
      <c r="D19" s="149"/>
      <c r="E19" s="785">
        <v>39879561.30494196</v>
      </c>
      <c r="F19" s="785">
        <v>30763919.153899413</v>
      </c>
      <c r="G19" s="785">
        <v>21944892.469442315</v>
      </c>
      <c r="H19" s="785">
        <v>1847499.4126173984</v>
      </c>
      <c r="I19" s="785">
        <v>349479.779129092</v>
      </c>
      <c r="J19" s="785">
        <v>6622047.4927106174</v>
      </c>
      <c r="K19" s="785">
        <v>9115642.151042521</v>
      </c>
      <c r="L19" s="785">
        <v>455179.01328053768</v>
      </c>
      <c r="M19" s="3716" t="s">
        <v>2600</v>
      </c>
      <c r="N19" s="3716"/>
      <c r="O19" s="3716"/>
      <c r="P19" s="149"/>
      <c r="Q19" s="785">
        <v>166669.67732713802</v>
      </c>
      <c r="R19" s="785">
        <v>8660463.1377619859</v>
      </c>
      <c r="S19" s="785">
        <v>8493793.4604348596</v>
      </c>
      <c r="T19" s="785">
        <v>6259954.0290331859</v>
      </c>
      <c r="U19" s="785">
        <v>441496.79137618473</v>
      </c>
      <c r="V19" s="785"/>
      <c r="W19" s="785">
        <v>225356.77840503046</v>
      </c>
      <c r="X19" s="785">
        <v>71523.054672957034</v>
      </c>
      <c r="Y19" s="785">
        <v>153833.72373207353</v>
      </c>
      <c r="Z19" s="785">
        <v>710274.7934427039</v>
      </c>
      <c r="AA19" s="785">
        <v>2277260.6550631449</v>
      </c>
      <c r="AB19" s="488"/>
    </row>
    <row r="20" spans="1:38" s="147" customFormat="1" ht="13.5" hidden="1" customHeight="1">
      <c r="A20" s="3716" t="s">
        <v>2291</v>
      </c>
      <c r="B20" s="3716"/>
      <c r="C20" s="3716"/>
      <c r="D20" s="149"/>
      <c r="E20" s="488">
        <v>38989204.94335188</v>
      </c>
      <c r="F20" s="488">
        <v>30049961.714410122</v>
      </c>
      <c r="G20" s="488">
        <v>21430915.401220392</v>
      </c>
      <c r="H20" s="488">
        <v>1329168.027627296</v>
      </c>
      <c r="I20" s="488">
        <v>552082.55035323929</v>
      </c>
      <c r="J20" s="488">
        <v>6737795.7352091745</v>
      </c>
      <c r="K20" s="488">
        <v>8939243.2289417535</v>
      </c>
      <c r="L20" s="488">
        <v>617969.16522890236</v>
      </c>
      <c r="M20" s="3716" t="s">
        <v>2601</v>
      </c>
      <c r="N20" s="3716"/>
      <c r="O20" s="3716"/>
      <c r="P20" s="149"/>
      <c r="Q20" s="488">
        <v>200759.96015979673</v>
      </c>
      <c r="R20" s="488">
        <v>8321274.0637128521</v>
      </c>
      <c r="S20" s="488">
        <v>8120514.1035530707</v>
      </c>
      <c r="T20" s="488">
        <v>5752775.2306968449</v>
      </c>
      <c r="U20" s="488">
        <v>438507.44451847661</v>
      </c>
      <c r="V20" s="488"/>
      <c r="W20" s="488">
        <v>229718.89473650686</v>
      </c>
      <c r="X20" s="488">
        <v>63420.301921035483</v>
      </c>
      <c r="Y20" s="488">
        <v>166298.59281547114</v>
      </c>
      <c r="Z20" s="488">
        <v>790628.31351001584</v>
      </c>
      <c r="AA20" s="488">
        <v>2490140.8471112638</v>
      </c>
      <c r="AB20" s="488"/>
    </row>
    <row r="21" spans="1:38" s="147" customFormat="1" ht="15" hidden="1" customHeight="1">
      <c r="A21" s="3716" t="s">
        <v>2602</v>
      </c>
      <c r="B21" s="3716"/>
      <c r="C21" s="3716"/>
      <c r="D21" s="149"/>
      <c r="E21" s="785">
        <v>41210969.153543569</v>
      </c>
      <c r="F21" s="785">
        <v>31666531.501319483</v>
      </c>
      <c r="G21" s="785">
        <v>23358123.538604774</v>
      </c>
      <c r="H21" s="785">
        <v>1357875.6190478087</v>
      </c>
      <c r="I21" s="785">
        <v>372284.03011080495</v>
      </c>
      <c r="J21" s="785">
        <v>6578248.3135560788</v>
      </c>
      <c r="K21" s="785">
        <v>9544437.6522240601</v>
      </c>
      <c r="L21" s="785">
        <v>519935.52803058136</v>
      </c>
      <c r="M21" s="3716" t="s">
        <v>2602</v>
      </c>
      <c r="N21" s="3716"/>
      <c r="O21" s="3716"/>
      <c r="P21" s="149"/>
      <c r="Q21" s="785">
        <v>196925.17551325093</v>
      </c>
      <c r="R21" s="785">
        <v>9024502.1241934709</v>
      </c>
      <c r="S21" s="785">
        <v>8827576.9486802239</v>
      </c>
      <c r="T21" s="785">
        <v>6113501.9775059745</v>
      </c>
      <c r="U21" s="785">
        <v>427950.25335864007</v>
      </c>
      <c r="V21" s="785"/>
      <c r="W21" s="785">
        <v>239485.73987594302</v>
      </c>
      <c r="X21" s="785">
        <v>64533.18992866527</v>
      </c>
      <c r="Y21" s="785">
        <v>174952.54994727779</v>
      </c>
      <c r="Z21" s="785">
        <v>660674.52366251207</v>
      </c>
      <c r="AA21" s="785">
        <v>2707313.5016021822</v>
      </c>
      <c r="AB21" s="488"/>
    </row>
    <row r="22" spans="1:38" s="147" customFormat="1" ht="14.45" hidden="1" customHeight="1">
      <c r="A22" s="3095" t="s">
        <v>2334</v>
      </c>
      <c r="B22" s="3096"/>
      <c r="C22" s="3096"/>
      <c r="D22" s="3097"/>
      <c r="E22" s="841">
        <v>36010.509158527559</v>
      </c>
      <c r="F22" s="841">
        <v>26993.179241819689</v>
      </c>
      <c r="G22" s="841">
        <v>21504.880880754568</v>
      </c>
      <c r="H22" s="841">
        <v>636.69884430383365</v>
      </c>
      <c r="I22" s="841">
        <v>164.57344105603497</v>
      </c>
      <c r="J22" s="841">
        <v>4687.0260757051874</v>
      </c>
      <c r="K22" s="841">
        <v>9017.3299167078403</v>
      </c>
      <c r="L22" s="841">
        <v>508.6308864027709</v>
      </c>
      <c r="M22" s="3095" t="s">
        <v>2603</v>
      </c>
      <c r="N22" s="3096"/>
      <c r="O22" s="3096"/>
      <c r="P22" s="3097"/>
      <c r="Q22" s="841">
        <v>223.04666529703846</v>
      </c>
      <c r="R22" s="841">
        <v>8508.6990303050716</v>
      </c>
      <c r="S22" s="841">
        <v>8285.6523650080362</v>
      </c>
      <c r="T22" s="841">
        <v>5276.4094781992389</v>
      </c>
      <c r="U22" s="841">
        <v>320.61831819126564</v>
      </c>
      <c r="V22" s="928" t="s">
        <v>478</v>
      </c>
      <c r="W22" s="841">
        <v>361.15204668645043</v>
      </c>
      <c r="X22" s="841">
        <v>156.52626969897057</v>
      </c>
      <c r="Y22" s="841">
        <v>204.62577698747918</v>
      </c>
      <c r="Z22" s="841">
        <v>484.16278704406841</v>
      </c>
      <c r="AA22" s="841">
        <v>2327.4725219310703</v>
      </c>
      <c r="AB22" s="488"/>
      <c r="AC22" s="488"/>
      <c r="AD22" s="488"/>
      <c r="AE22" s="488"/>
      <c r="AF22" s="488"/>
      <c r="AG22" s="488"/>
      <c r="AH22" s="488"/>
      <c r="AI22" s="488"/>
      <c r="AJ22" s="488"/>
      <c r="AK22" s="488"/>
      <c r="AL22" s="488"/>
    </row>
    <row r="23" spans="1:38" s="147" customFormat="1" ht="14.1" customHeight="1">
      <c r="A23" s="3098" t="s">
        <v>1463</v>
      </c>
      <c r="B23" s="3098"/>
      <c r="C23" s="3098"/>
      <c r="D23" s="3099"/>
      <c r="E23" s="107">
        <v>43861.141283343059</v>
      </c>
      <c r="F23" s="107">
        <v>33535.684010456614</v>
      </c>
      <c r="G23" s="107">
        <v>21644.296147188164</v>
      </c>
      <c r="H23" s="107">
        <v>1957.1243594168623</v>
      </c>
      <c r="I23" s="107">
        <v>369.26158046569077</v>
      </c>
      <c r="J23" s="107">
        <v>9565.0019233859584</v>
      </c>
      <c r="K23" s="107">
        <v>10325.457272886364</v>
      </c>
      <c r="L23" s="107">
        <v>660.60190471393832</v>
      </c>
      <c r="M23" s="3098" t="s">
        <v>1463</v>
      </c>
      <c r="N23" s="3098"/>
      <c r="O23" s="3098"/>
      <c r="P23" s="3099"/>
      <c r="Q23" s="107">
        <v>203.9445726073109</v>
      </c>
      <c r="R23" s="107">
        <v>9664.8553681724316</v>
      </c>
      <c r="S23" s="107">
        <v>9460.910795565118</v>
      </c>
      <c r="T23" s="107">
        <v>7545.2527669907195</v>
      </c>
      <c r="U23" s="107">
        <v>396.55566982954167</v>
      </c>
      <c r="V23" s="230">
        <v>26.816464043230738</v>
      </c>
      <c r="W23" s="107">
        <v>231.23221607639522</v>
      </c>
      <c r="X23" s="107">
        <v>74.09500020631927</v>
      </c>
      <c r="Y23" s="107">
        <v>157.13721587007598</v>
      </c>
      <c r="Z23" s="107">
        <v>927.78260572449904</v>
      </c>
      <c r="AA23" s="107">
        <v>2188.836284349738</v>
      </c>
      <c r="AB23" s="488"/>
      <c r="AC23" s="488"/>
      <c r="AD23" s="488"/>
      <c r="AE23" s="488"/>
      <c r="AF23" s="488"/>
      <c r="AG23" s="488"/>
      <c r="AH23" s="488"/>
      <c r="AI23" s="488"/>
      <c r="AJ23" s="488"/>
      <c r="AK23" s="488"/>
      <c r="AL23" s="488"/>
    </row>
    <row r="24" spans="1:38" s="147" customFormat="1" ht="14.1" customHeight="1">
      <c r="A24" s="3095" t="s">
        <v>2604</v>
      </c>
      <c r="B24" s="3095"/>
      <c r="C24" s="3095"/>
      <c r="D24" s="3100"/>
      <c r="E24" s="107">
        <v>55980.271395425945</v>
      </c>
      <c r="F24" s="107">
        <v>42345.717197186299</v>
      </c>
      <c r="G24" s="107">
        <v>30303.698366409797</v>
      </c>
      <c r="H24" s="107">
        <v>662.78087809250121</v>
      </c>
      <c r="I24" s="107">
        <v>199.1977657517437</v>
      </c>
      <c r="J24" s="107">
        <v>11180.040186932256</v>
      </c>
      <c r="K24" s="107">
        <v>13634.554198239673</v>
      </c>
      <c r="L24" s="107">
        <v>1020.3033833247697</v>
      </c>
      <c r="M24" s="3095" t="s">
        <v>2335</v>
      </c>
      <c r="N24" s="3095"/>
      <c r="O24" s="3095"/>
      <c r="P24" s="3100"/>
      <c r="Q24" s="107">
        <v>269.11529421659964</v>
      </c>
      <c r="R24" s="107">
        <v>12614.250814914885</v>
      </c>
      <c r="S24" s="107">
        <v>12345.135520698283</v>
      </c>
      <c r="T24" s="107">
        <v>6913.7704650701417</v>
      </c>
      <c r="U24" s="107">
        <v>439.24131461911475</v>
      </c>
      <c r="V24" s="230" t="s">
        <v>431</v>
      </c>
      <c r="W24" s="107">
        <v>447.35486986634362</v>
      </c>
      <c r="X24" s="107">
        <v>139.19647756082495</v>
      </c>
      <c r="Y24" s="107">
        <v>308.15839230551842</v>
      </c>
      <c r="Z24" s="107">
        <v>1119.9518635485779</v>
      </c>
      <c r="AA24" s="107">
        <v>5664.7207346912774</v>
      </c>
      <c r="AB24" s="488"/>
      <c r="AC24" s="488"/>
      <c r="AD24" s="488"/>
      <c r="AE24" s="488"/>
      <c r="AF24" s="488"/>
      <c r="AG24" s="488"/>
      <c r="AH24" s="488"/>
      <c r="AI24" s="488"/>
      <c r="AJ24" s="488"/>
      <c r="AK24" s="488"/>
      <c r="AL24" s="488"/>
    </row>
    <row r="25" spans="1:38" s="147" customFormat="1" ht="14.1" customHeight="1">
      <c r="A25" s="3095" t="s">
        <v>1464</v>
      </c>
      <c r="B25" s="3095"/>
      <c r="C25" s="3095"/>
      <c r="D25" s="3100"/>
      <c r="E25" s="108">
        <v>57001.191578761027</v>
      </c>
      <c r="F25" s="108">
        <v>43061.081836201702</v>
      </c>
      <c r="G25" s="108">
        <v>27063.606346547633</v>
      </c>
      <c r="H25" s="108">
        <v>3512.2757640554714</v>
      </c>
      <c r="I25" s="108">
        <v>395.69478174044656</v>
      </c>
      <c r="J25" s="108">
        <v>12089.504943858106</v>
      </c>
      <c r="K25" s="108">
        <v>13861.57419689511</v>
      </c>
      <c r="L25" s="108">
        <v>870.49435943914489</v>
      </c>
      <c r="M25" s="3095" t="s">
        <v>1464</v>
      </c>
      <c r="N25" s="3095"/>
      <c r="O25" s="3095"/>
      <c r="P25" s="3100"/>
      <c r="Q25" s="108">
        <v>219.24844457526262</v>
      </c>
      <c r="R25" s="108">
        <v>12989.675106935392</v>
      </c>
      <c r="S25" s="108">
        <v>12770.00568208703</v>
      </c>
      <c r="T25" s="108">
        <v>9657.7744973960762</v>
      </c>
      <c r="U25" s="108">
        <v>440.913011832319</v>
      </c>
      <c r="V25" s="929">
        <v>12.103826099704914</v>
      </c>
      <c r="W25" s="108">
        <v>286.25354856321013</v>
      </c>
      <c r="X25" s="108">
        <v>85.945924773706082</v>
      </c>
      <c r="Y25" s="108">
        <v>200.30762378950459</v>
      </c>
      <c r="Z25" s="108">
        <v>1037.3259909291264</v>
      </c>
      <c r="AA25" s="108">
        <v>3395.9811625831348</v>
      </c>
      <c r="AB25" s="488"/>
      <c r="AC25" s="488"/>
      <c r="AD25" s="488"/>
      <c r="AE25" s="488"/>
      <c r="AF25" s="488"/>
      <c r="AG25" s="488"/>
      <c r="AH25" s="488"/>
      <c r="AI25" s="488"/>
      <c r="AJ25" s="488"/>
      <c r="AK25" s="488"/>
      <c r="AL25" s="488"/>
    </row>
    <row r="26" spans="1:38" s="147" customFormat="1" ht="14.1" customHeight="1">
      <c r="A26" s="3095" t="s">
        <v>2605</v>
      </c>
      <c r="B26" s="3096"/>
      <c r="C26" s="3096"/>
      <c r="D26" s="3097"/>
      <c r="E26" s="107">
        <v>64767.899011754256</v>
      </c>
      <c r="F26" s="107">
        <v>48569.419119089405</v>
      </c>
      <c r="G26" s="107">
        <v>32050.11711876496</v>
      </c>
      <c r="H26" s="107">
        <v>1948.5883244901686</v>
      </c>
      <c r="I26" s="107">
        <v>397.1545557072518</v>
      </c>
      <c r="J26" s="107">
        <v>14173.559120127124</v>
      </c>
      <c r="K26" s="107">
        <v>16198.479892664722</v>
      </c>
      <c r="L26" s="107">
        <v>752.73402012264114</v>
      </c>
      <c r="M26" s="3095" t="s">
        <v>2490</v>
      </c>
      <c r="N26" s="3096"/>
      <c r="O26" s="3096"/>
      <c r="P26" s="3097"/>
      <c r="Q26" s="107">
        <v>224.75123067873886</v>
      </c>
      <c r="R26" s="107">
        <v>15445.745872542044</v>
      </c>
      <c r="S26" s="107">
        <v>15220.994641863354</v>
      </c>
      <c r="T26" s="107">
        <v>10563.956461141332</v>
      </c>
      <c r="U26" s="107">
        <v>315.24442476958859</v>
      </c>
      <c r="V26" s="230">
        <v>19.671412004233364</v>
      </c>
      <c r="W26" s="107">
        <v>307.47780619961219</v>
      </c>
      <c r="X26" s="107">
        <v>137.9891317261129</v>
      </c>
      <c r="Y26" s="107">
        <v>169.48867447349977</v>
      </c>
      <c r="Z26" s="107">
        <v>829.11475700854453</v>
      </c>
      <c r="AA26" s="107">
        <v>4843.7592947571211</v>
      </c>
      <c r="AB26" s="488"/>
      <c r="AC26" s="488"/>
      <c r="AD26" s="488"/>
      <c r="AE26" s="488"/>
      <c r="AF26" s="488"/>
      <c r="AG26" s="488"/>
      <c r="AH26" s="488"/>
      <c r="AI26" s="488"/>
      <c r="AJ26" s="488"/>
      <c r="AK26" s="488"/>
      <c r="AL26" s="488"/>
    </row>
    <row r="27" spans="1:38" s="147" customFormat="1" ht="14.1" customHeight="1">
      <c r="A27" s="3095" t="s">
        <v>2606</v>
      </c>
      <c r="B27" s="3096"/>
      <c r="C27" s="3096"/>
      <c r="D27" s="3097"/>
      <c r="E27" s="107">
        <f>'51'!E28</f>
        <v>65879.366879332229</v>
      </c>
      <c r="F27" s="107">
        <f>'51'!F28</f>
        <v>46319.03287209852</v>
      </c>
      <c r="G27" s="107">
        <f>'51'!G28</f>
        <v>29241.656618853915</v>
      </c>
      <c r="H27" s="107">
        <f>'51'!H28</f>
        <v>3246.6407779079291</v>
      </c>
      <c r="I27" s="107">
        <f>'51'!I28</f>
        <v>417.48581543991719</v>
      </c>
      <c r="J27" s="107">
        <f>'51'!J28</f>
        <v>13413.249659896681</v>
      </c>
      <c r="K27" s="107">
        <f>'51'!K28</f>
        <v>19560.334007233752</v>
      </c>
      <c r="L27" s="107">
        <f>'51'!L28</f>
        <v>767.09526761620714</v>
      </c>
      <c r="M27" s="3095" t="s">
        <v>2607</v>
      </c>
      <c r="N27" s="3096"/>
      <c r="O27" s="3096"/>
      <c r="P27" s="3097"/>
      <c r="Q27" s="107">
        <f>'51'!Q28</f>
        <v>199.33809584275167</v>
      </c>
      <c r="R27" s="107">
        <f>'51'!R28</f>
        <v>18793.238739617555</v>
      </c>
      <c r="S27" s="107">
        <f>'51'!S28</f>
        <v>18593.900643774799</v>
      </c>
      <c r="T27" s="107">
        <f>'51'!T28</f>
        <v>13024.598291611459</v>
      </c>
      <c r="U27" s="107">
        <f>'51'!U28</f>
        <v>404.31262323219966</v>
      </c>
      <c r="V27" s="230">
        <f>'51'!V28</f>
        <v>18.713223189395872</v>
      </c>
      <c r="W27" s="107">
        <f>'51'!W28</f>
        <v>241.50013869434585</v>
      </c>
      <c r="X27" s="107">
        <f>'51'!X28</f>
        <v>149.71657702766711</v>
      </c>
      <c r="Y27" s="107">
        <f>'51'!Y28</f>
        <v>91.783561666678708</v>
      </c>
      <c r="Z27" s="107">
        <f>'51'!Z28</f>
        <v>958.62890817089635</v>
      </c>
      <c r="AA27" s="107">
        <f>'51'!AA28</f>
        <v>5863.4052752183006</v>
      </c>
      <c r="AB27" s="488"/>
      <c r="AC27" s="488"/>
      <c r="AD27" s="488"/>
      <c r="AE27" s="488"/>
      <c r="AF27" s="488"/>
      <c r="AG27" s="488"/>
      <c r="AH27" s="488"/>
      <c r="AI27" s="488"/>
      <c r="AJ27" s="488"/>
      <c r="AK27" s="488"/>
      <c r="AL27" s="488"/>
    </row>
    <row r="28" spans="1:38" ht="14.1" customHeight="1">
      <c r="A28" s="3094" t="s">
        <v>354</v>
      </c>
      <c r="B28" s="3094"/>
      <c r="C28" s="3094"/>
      <c r="D28" s="149"/>
      <c r="E28" s="930"/>
      <c r="F28" s="930"/>
      <c r="G28" s="930"/>
      <c r="H28" s="930"/>
      <c r="I28" s="930"/>
      <c r="J28" s="930"/>
      <c r="K28" s="930"/>
      <c r="L28" s="931"/>
      <c r="M28" s="3094" t="s">
        <v>354</v>
      </c>
      <c r="N28" s="3094"/>
      <c r="O28" s="3094"/>
      <c r="P28" s="149"/>
      <c r="Q28" s="932"/>
      <c r="R28" s="932"/>
      <c r="S28" s="932"/>
      <c r="T28" s="932"/>
      <c r="U28" s="932"/>
      <c r="V28" s="932"/>
      <c r="W28" s="932"/>
      <c r="X28" s="932"/>
      <c r="Y28" s="932"/>
      <c r="Z28" s="932"/>
      <c r="AA28" s="932"/>
    </row>
    <row r="29" spans="1:38" ht="14.1" customHeight="1">
      <c r="A29" s="155"/>
      <c r="B29" s="156" t="s">
        <v>2182</v>
      </c>
      <c r="C29" s="155"/>
      <c r="D29" s="157"/>
      <c r="E29" s="933">
        <f>'51'!AD62</f>
        <v>19654.948002711975</v>
      </c>
      <c r="F29" s="933">
        <f>'51'!AE62</f>
        <v>14530.010600676665</v>
      </c>
      <c r="G29" s="933">
        <f>'51'!AF62</f>
        <v>8320.2654195194318</v>
      </c>
      <c r="H29" s="933">
        <f>'51'!AG62</f>
        <v>2028.9833050027926</v>
      </c>
      <c r="I29" s="933">
        <f>'51'!AH62</f>
        <v>94.024730824432851</v>
      </c>
      <c r="J29" s="933">
        <f>'51'!AI62</f>
        <v>4086.7371453300093</v>
      </c>
      <c r="K29" s="933">
        <f>'51'!AJ62</f>
        <v>5124.9374020352971</v>
      </c>
      <c r="L29" s="843">
        <f>'51'!AK62</f>
        <v>224.83669577788768</v>
      </c>
      <c r="M29" s="155"/>
      <c r="N29" s="156" t="s">
        <v>2608</v>
      </c>
      <c r="O29" s="155"/>
      <c r="P29" s="157"/>
      <c r="Q29" s="933">
        <f>'51'!AL62</f>
        <v>54.463238773953393</v>
      </c>
      <c r="R29" s="933">
        <f>'51'!AM62</f>
        <v>4900.1007062574054</v>
      </c>
      <c r="S29" s="933">
        <f>'51'!AN62</f>
        <v>4845.6374674834542</v>
      </c>
      <c r="T29" s="933">
        <f>'51'!AO62</f>
        <v>3692.9743092815684</v>
      </c>
      <c r="U29" s="933">
        <f>'51'!AP62</f>
        <v>54.525146369447192</v>
      </c>
      <c r="V29" s="933">
        <f>'51'!AQ62</f>
        <v>0.77407650451948806</v>
      </c>
      <c r="W29" s="933">
        <f>'51'!AR62</f>
        <v>115.09914980503136</v>
      </c>
      <c r="X29" s="933">
        <f>'51'!AS62</f>
        <v>67.777583300474603</v>
      </c>
      <c r="Y29" s="933">
        <f>'51'!AT62</f>
        <v>47.321566504556799</v>
      </c>
      <c r="Z29" s="933">
        <f>'51'!AU62</f>
        <v>33.524434723776181</v>
      </c>
      <c r="AA29" s="933">
        <f>'51'!AV62</f>
        <v>1015.7892202466638</v>
      </c>
    </row>
    <row r="30" spans="1:38" ht="14.1" customHeight="1">
      <c r="A30" s="155"/>
      <c r="B30" s="156" t="s">
        <v>2346</v>
      </c>
      <c r="C30" s="155"/>
      <c r="D30" s="157"/>
      <c r="E30" s="933">
        <f>'51'!AD63</f>
        <v>58656.164963297189</v>
      </c>
      <c r="F30" s="933">
        <f>'51'!AE63</f>
        <v>42645.938445414933</v>
      </c>
      <c r="G30" s="933">
        <f>'51'!AF63</f>
        <v>28503.270398446599</v>
      </c>
      <c r="H30" s="933">
        <f>'51'!AG63</f>
        <v>2468.383537218675</v>
      </c>
      <c r="I30" s="933">
        <f>'51'!AH63</f>
        <v>246.70958963661874</v>
      </c>
      <c r="J30" s="933">
        <f>'51'!AI63</f>
        <v>11427.574920113026</v>
      </c>
      <c r="K30" s="933">
        <f>'51'!AJ63</f>
        <v>16010.226517882276</v>
      </c>
      <c r="L30" s="843">
        <f>'51'!AK63</f>
        <v>602.43307720474843</v>
      </c>
      <c r="M30" s="155"/>
      <c r="N30" s="156" t="s">
        <v>2277</v>
      </c>
      <c r="O30" s="155"/>
      <c r="P30" s="157"/>
      <c r="Q30" s="933">
        <f>'51'!AL63</f>
        <v>201.43501649819686</v>
      </c>
      <c r="R30" s="933">
        <f>'51'!AM63</f>
        <v>15407.793440677538</v>
      </c>
      <c r="S30" s="933">
        <f>'51'!AN63</f>
        <v>15206.358424179341</v>
      </c>
      <c r="T30" s="933">
        <f>'51'!AO63</f>
        <v>11027.197983143991</v>
      </c>
      <c r="U30" s="933">
        <f>'51'!AP63</f>
        <v>467.93473955376072</v>
      </c>
      <c r="V30" s="933">
        <f>'51'!AQ63</f>
        <v>11.717311979966137</v>
      </c>
      <c r="W30" s="933">
        <f>'51'!AR63</f>
        <v>396.07151439447728</v>
      </c>
      <c r="X30" s="933">
        <f>'51'!AS63</f>
        <v>215.42483254631375</v>
      </c>
      <c r="Y30" s="933">
        <f>'51'!AT63</f>
        <v>180.64668184816315</v>
      </c>
      <c r="Z30" s="933">
        <f>'51'!AU63</f>
        <v>746.39063190852994</v>
      </c>
      <c r="AA30" s="933">
        <f>'51'!AV63</f>
        <v>4049.8275070156678</v>
      </c>
    </row>
    <row r="31" spans="1:38" ht="14.1" customHeight="1">
      <c r="A31" s="155"/>
      <c r="B31" s="156" t="s">
        <v>2347</v>
      </c>
      <c r="C31" s="155"/>
      <c r="D31" s="157"/>
      <c r="E31" s="933">
        <f>'51'!AD64</f>
        <v>197281.27214845267</v>
      </c>
      <c r="F31" s="933">
        <f>'51'!AE64</f>
        <v>136999.6430140874</v>
      </c>
      <c r="G31" s="933">
        <f>'51'!AF64</f>
        <v>85938.963581442382</v>
      </c>
      <c r="H31" s="933">
        <f>'51'!AG64</f>
        <v>8321.2941252143082</v>
      </c>
      <c r="I31" s="933">
        <f>'51'!AH64</f>
        <v>1182.1672785451403</v>
      </c>
      <c r="J31" s="933">
        <f>'51'!AI64</f>
        <v>41557.218028885582</v>
      </c>
      <c r="K31" s="933">
        <f>'51'!AJ64</f>
        <v>60281.629134365372</v>
      </c>
      <c r="L31" s="843">
        <f>'51'!AK64</f>
        <v>2079.5477724610987</v>
      </c>
      <c r="M31" s="155"/>
      <c r="N31" s="156" t="s">
        <v>2380</v>
      </c>
      <c r="O31" s="155"/>
      <c r="P31" s="157"/>
      <c r="Q31" s="933">
        <f>'51'!AL64</f>
        <v>468.31912347984718</v>
      </c>
      <c r="R31" s="933">
        <f>'51'!AM64</f>
        <v>58202.081361904246</v>
      </c>
      <c r="S31" s="933">
        <f>'51'!AN64</f>
        <v>57733.76223842441</v>
      </c>
      <c r="T31" s="933">
        <f>'51'!AO64</f>
        <v>44759.75080526965</v>
      </c>
      <c r="U31" s="933">
        <f>'51'!AP64</f>
        <v>1117.1575237630186</v>
      </c>
      <c r="V31" s="933">
        <f>'51'!AQ64</f>
        <v>10.988072948114445</v>
      </c>
      <c r="W31" s="933">
        <f>'51'!AR64</f>
        <v>784.39793260499619</v>
      </c>
      <c r="X31" s="933">
        <f>'51'!AS64</f>
        <v>550.39065257797938</v>
      </c>
      <c r="Y31" s="933">
        <f>'51'!AT64</f>
        <v>234.00728002701655</v>
      </c>
      <c r="Z31" s="933">
        <f>'51'!AU64</f>
        <v>970.12154472070699</v>
      </c>
      <c r="AA31" s="933">
        <f>'51'!AV64</f>
        <v>12031.589448559347</v>
      </c>
    </row>
    <row r="32" spans="1:38" ht="14.1" customHeight="1">
      <c r="A32" s="155"/>
      <c r="B32" s="156" t="s">
        <v>2185</v>
      </c>
      <c r="C32" s="155"/>
      <c r="D32" s="157"/>
      <c r="E32" s="933">
        <f>'51'!AD65</f>
        <v>482656.50404424767</v>
      </c>
      <c r="F32" s="933">
        <f>'51'!AE65</f>
        <v>372981.73365047004</v>
      </c>
      <c r="G32" s="933">
        <f>'51'!AF65</f>
        <v>226540.03978477436</v>
      </c>
      <c r="H32" s="933">
        <f>'51'!AG65</f>
        <v>24378.494097091625</v>
      </c>
      <c r="I32" s="933">
        <f>'51'!AH65</f>
        <v>1904.4060963274628</v>
      </c>
      <c r="J32" s="933">
        <f>'51'!AI65</f>
        <v>120158.79367227666</v>
      </c>
      <c r="K32" s="933">
        <f>'51'!AJ65</f>
        <v>109674.7703937776</v>
      </c>
      <c r="L32" s="843">
        <f>'51'!AK65</f>
        <v>5064.4679503994503</v>
      </c>
      <c r="M32" s="155"/>
      <c r="N32" s="156" t="s">
        <v>2185</v>
      </c>
      <c r="O32" s="155"/>
      <c r="P32" s="157"/>
      <c r="Q32" s="933">
        <f>'51'!AL65</f>
        <v>1326.009594193577</v>
      </c>
      <c r="R32" s="933">
        <f>'51'!AM65</f>
        <v>104610.30244337818</v>
      </c>
      <c r="S32" s="933">
        <f>'51'!AN65</f>
        <v>103284.29284918455</v>
      </c>
      <c r="T32" s="933">
        <f>'51'!AO65</f>
        <v>68349.984012002984</v>
      </c>
      <c r="U32" s="933">
        <f>'51'!AP65</f>
        <v>2519.1221979689867</v>
      </c>
      <c r="V32" s="933">
        <f>'51'!AQ65</f>
        <v>107.17165932043687</v>
      </c>
      <c r="W32" s="933">
        <f>'51'!AR65</f>
        <v>2010.3806472614147</v>
      </c>
      <c r="X32" s="933">
        <f>'51'!AS65</f>
        <v>1213.5143908453501</v>
      </c>
      <c r="Y32" s="933">
        <f>'51'!AT65</f>
        <v>796.86625641606395</v>
      </c>
      <c r="Z32" s="933">
        <f>'51'!AU65</f>
        <v>7481.9407316135403</v>
      </c>
      <c r="AA32" s="933">
        <f>'51'!AV65</f>
        <v>37779.575064244302</v>
      </c>
    </row>
    <row r="33" spans="1:27" ht="14.1" customHeight="1">
      <c r="A33" s="155"/>
      <c r="B33" s="156" t="s">
        <v>2381</v>
      </c>
      <c r="C33" s="155"/>
      <c r="D33" s="157"/>
      <c r="E33" s="933">
        <f>'51'!AD66</f>
        <v>919024.92849139846</v>
      </c>
      <c r="F33" s="933">
        <f>'51'!AE66</f>
        <v>611512.83017409558</v>
      </c>
      <c r="G33" s="933">
        <f>'51'!AF66</f>
        <v>367853.68438200851</v>
      </c>
      <c r="H33" s="933">
        <f>'51'!AG66</f>
        <v>28644.381149794841</v>
      </c>
      <c r="I33" s="933">
        <f>'51'!AH66</f>
        <v>10250.557588734944</v>
      </c>
      <c r="J33" s="933">
        <f>'51'!AI66</f>
        <v>204764.20705355753</v>
      </c>
      <c r="K33" s="933">
        <f>'51'!AJ66</f>
        <v>307512.09831730282</v>
      </c>
      <c r="L33" s="843">
        <f>'51'!AK66</f>
        <v>13911.741101891123</v>
      </c>
      <c r="M33" s="155"/>
      <c r="N33" s="156" t="s">
        <v>2381</v>
      </c>
      <c r="O33" s="155"/>
      <c r="P33" s="157"/>
      <c r="Q33" s="933">
        <f>'51'!AL66</f>
        <v>3716.9181460376431</v>
      </c>
      <c r="R33" s="933">
        <f>'51'!AM66</f>
        <v>293600.35721541173</v>
      </c>
      <c r="S33" s="933">
        <f>'51'!AN66</f>
        <v>289883.43906937406</v>
      </c>
      <c r="T33" s="933">
        <f>'51'!AO66</f>
        <v>177546.64579068046</v>
      </c>
      <c r="U33" s="933">
        <f>'51'!AP66</f>
        <v>3929.6869547415763</v>
      </c>
      <c r="V33" s="933">
        <f>'51'!AQ66</f>
        <v>190.33739385306291</v>
      </c>
      <c r="W33" s="933">
        <f>'51'!AR66</f>
        <v>4568.5337590742192</v>
      </c>
      <c r="X33" s="933">
        <f>'51'!AS66</f>
        <v>1753.4568584706362</v>
      </c>
      <c r="Y33" s="933">
        <f>'51'!AT66</f>
        <v>2815.076900603583</v>
      </c>
      <c r="Z33" s="933">
        <f>'51'!AU66</f>
        <v>42541.045234288729</v>
      </c>
      <c r="AA33" s="933">
        <f>'51'!AV66</f>
        <v>146189.28040531353</v>
      </c>
    </row>
    <row r="34" spans="1:27" ht="14.1" customHeight="1">
      <c r="A34" s="155"/>
      <c r="B34" s="156" t="s">
        <v>2409</v>
      </c>
      <c r="C34" s="155"/>
      <c r="D34" s="157"/>
      <c r="E34" s="933">
        <f>'51'!AD67</f>
        <v>4016679.6392136319</v>
      </c>
      <c r="F34" s="933">
        <f>'51'!AE67</f>
        <v>2518959.8670077315</v>
      </c>
      <c r="G34" s="933">
        <f>'51'!AF67</f>
        <v>1841660.1164185959</v>
      </c>
      <c r="H34" s="933">
        <f>'51'!AG67</f>
        <v>24862.105373811763</v>
      </c>
      <c r="I34" s="933">
        <f>'51'!AH67</f>
        <v>37100.648137506578</v>
      </c>
      <c r="J34" s="933">
        <f>'51'!AI67</f>
        <v>615336.99707781745</v>
      </c>
      <c r="K34" s="933">
        <f>'51'!AJ67</f>
        <v>1497719.7722058999</v>
      </c>
      <c r="L34" s="843">
        <f>'51'!AK67</f>
        <v>53418.285372748425</v>
      </c>
      <c r="M34" s="155"/>
      <c r="N34" s="156" t="s">
        <v>2187</v>
      </c>
      <c r="O34" s="155"/>
      <c r="P34" s="157"/>
      <c r="Q34" s="933">
        <f>'51'!AL67</f>
        <v>14518.579818068662</v>
      </c>
      <c r="R34" s="933">
        <f>'51'!AM67</f>
        <v>1444301.4868331514</v>
      </c>
      <c r="S34" s="933">
        <f>'51'!AN67</f>
        <v>1429782.9070150829</v>
      </c>
      <c r="T34" s="933">
        <f>'51'!AO67</f>
        <v>864952.17050057801</v>
      </c>
      <c r="U34" s="933">
        <f>'51'!AP67</f>
        <v>45659.309457746895</v>
      </c>
      <c r="V34" s="933">
        <f>'51'!AQ67</f>
        <v>4262.0093382322439</v>
      </c>
      <c r="W34" s="933">
        <f>'51'!AR67</f>
        <v>-11090.700559968289</v>
      </c>
      <c r="X34" s="933">
        <f>'51'!AS67</f>
        <v>-3584.2458925051064</v>
      </c>
      <c r="Y34" s="933">
        <f>'51'!AT67</f>
        <v>-7506.4546674631847</v>
      </c>
      <c r="Z34" s="933">
        <f>'51'!AU67</f>
        <v>110720.66305871775</v>
      </c>
      <c r="AA34" s="933">
        <f>'51'!AV67</f>
        <v>636720.78133721184</v>
      </c>
    </row>
    <row r="35" spans="1:27" ht="14.1" customHeight="1">
      <c r="A35" s="3094" t="s">
        <v>380</v>
      </c>
      <c r="B35" s="3094"/>
      <c r="C35" s="3094"/>
      <c r="D35" s="162"/>
      <c r="E35" s="933"/>
      <c r="F35" s="933"/>
      <c r="G35" s="933"/>
      <c r="H35" s="933"/>
      <c r="I35" s="933"/>
      <c r="J35" s="933"/>
      <c r="K35" s="933"/>
      <c r="L35" s="843"/>
      <c r="M35" s="3094" t="s">
        <v>380</v>
      </c>
      <c r="N35" s="3094"/>
      <c r="O35" s="3094"/>
      <c r="P35" s="162"/>
      <c r="Q35" s="933"/>
      <c r="R35" s="933"/>
      <c r="S35" s="933"/>
      <c r="T35" s="933"/>
      <c r="U35" s="933"/>
      <c r="V35" s="933"/>
      <c r="W35" s="933"/>
      <c r="X35" s="933"/>
      <c r="Y35" s="933"/>
      <c r="Z35" s="933"/>
      <c r="AA35" s="933"/>
    </row>
    <row r="36" spans="1:27" ht="14.1" customHeight="1">
      <c r="A36" s="155"/>
      <c r="B36" s="156" t="s">
        <v>2609</v>
      </c>
      <c r="C36" s="155"/>
      <c r="D36" s="165"/>
      <c r="E36" s="933">
        <f>'51'!AD68</f>
        <v>3003.895874013806</v>
      </c>
      <c r="F36" s="933">
        <f>'51'!AE68</f>
        <v>2025.8975612837974</v>
      </c>
      <c r="G36" s="933">
        <f>'51'!AF68</f>
        <v>972.76269484736042</v>
      </c>
      <c r="H36" s="933">
        <f>'51'!AG68</f>
        <v>466.89606375333602</v>
      </c>
      <c r="I36" s="933">
        <f>'51'!AH68</f>
        <v>8.7904698157458121</v>
      </c>
      <c r="J36" s="933">
        <f>'51'!AI68</f>
        <v>577.44833286735559</v>
      </c>
      <c r="K36" s="933">
        <f>'51'!AJ68</f>
        <v>977.99831273000848</v>
      </c>
      <c r="L36" s="843">
        <f>'51'!AK68</f>
        <v>75.833500049376212</v>
      </c>
      <c r="M36" s="155"/>
      <c r="N36" s="156" t="s">
        <v>2224</v>
      </c>
      <c r="O36" s="155"/>
      <c r="P36" s="165"/>
      <c r="Q36" s="933">
        <f>'51'!AL68</f>
        <v>16.116093853887495</v>
      </c>
      <c r="R36" s="933">
        <f>'51'!AM68</f>
        <v>902.16481268063285</v>
      </c>
      <c r="S36" s="933">
        <f>'51'!AN68</f>
        <v>886.04871882674502</v>
      </c>
      <c r="T36" s="933">
        <f>'51'!AO68</f>
        <v>1095.117792776746</v>
      </c>
      <c r="U36" s="933">
        <f>'51'!AP68</f>
        <v>19.047195684686809</v>
      </c>
      <c r="V36" s="933">
        <f>'51'!AQ68</f>
        <v>1.0597002509934901</v>
      </c>
      <c r="W36" s="933">
        <f>'51'!AR68</f>
        <v>44.872916061402492</v>
      </c>
      <c r="X36" s="933">
        <f>'51'!AS68</f>
        <v>29.405657451792703</v>
      </c>
      <c r="Y36" s="933">
        <f>'51'!AT68</f>
        <v>15.467258609609774</v>
      </c>
      <c r="Z36" s="933">
        <f>'51'!AU68</f>
        <v>16.12603238702637</v>
      </c>
      <c r="AA36" s="933">
        <f>'51'!AV68</f>
        <v>-257.92285356005874</v>
      </c>
    </row>
    <row r="37" spans="1:27" ht="14.1" customHeight="1">
      <c r="A37" s="155"/>
      <c r="B37" s="156" t="s">
        <v>2234</v>
      </c>
      <c r="C37" s="155"/>
      <c r="D37" s="165"/>
      <c r="E37" s="933">
        <f>'51'!AD69</f>
        <v>8966.6562343852675</v>
      </c>
      <c r="F37" s="933">
        <f>'51'!AE69</f>
        <v>5328.1710235793198</v>
      </c>
      <c r="G37" s="933">
        <f>'51'!AF69</f>
        <v>3011.1055863337456</v>
      </c>
      <c r="H37" s="933">
        <f>'51'!AG69</f>
        <v>819.88884954388766</v>
      </c>
      <c r="I37" s="933">
        <f>'51'!AH69</f>
        <v>25.767657433318828</v>
      </c>
      <c r="J37" s="933">
        <f>'51'!AI69</f>
        <v>1471.4089302683685</v>
      </c>
      <c r="K37" s="933">
        <f>'51'!AJ69</f>
        <v>3638.4852108059476</v>
      </c>
      <c r="L37" s="843">
        <f>'51'!AK69</f>
        <v>137.94865145651528</v>
      </c>
      <c r="M37" s="155"/>
      <c r="N37" s="156" t="s">
        <v>2189</v>
      </c>
      <c r="O37" s="155"/>
      <c r="P37" s="165"/>
      <c r="Q37" s="933">
        <f>'51'!AL69</f>
        <v>40.931923338753528</v>
      </c>
      <c r="R37" s="933">
        <f>'51'!AM69</f>
        <v>3500.5365593494303</v>
      </c>
      <c r="S37" s="933">
        <f>'51'!AN69</f>
        <v>3459.604636010677</v>
      </c>
      <c r="T37" s="933">
        <f>'51'!AO69</f>
        <v>2847.9306827072519</v>
      </c>
      <c r="U37" s="933">
        <f>'51'!AP69</f>
        <v>8.6918742396737443</v>
      </c>
      <c r="V37" s="933">
        <f>'51'!AQ69</f>
        <v>5.9652347203601325E-3</v>
      </c>
      <c r="W37" s="933">
        <f>'51'!AR69</f>
        <v>99.151370955752043</v>
      </c>
      <c r="X37" s="933">
        <f>'51'!AS69</f>
        <v>33.529116795077101</v>
      </c>
      <c r="Y37" s="933">
        <f>'51'!AT69</f>
        <v>65.622254160675013</v>
      </c>
      <c r="Z37" s="933">
        <f>'51'!AU69</f>
        <v>43.665163775019643</v>
      </c>
      <c r="AA37" s="933">
        <f>'51'!AV69</f>
        <v>547.48990664830069</v>
      </c>
    </row>
    <row r="38" spans="1:27" ht="14.1" customHeight="1">
      <c r="A38" s="156"/>
      <c r="B38" s="156" t="s">
        <v>2610</v>
      </c>
      <c r="C38" s="156"/>
      <c r="D38" s="165"/>
      <c r="E38" s="933">
        <f>'51'!AD70</f>
        <v>15402.366436764223</v>
      </c>
      <c r="F38" s="933">
        <f>'51'!AE70</f>
        <v>10131.384766921348</v>
      </c>
      <c r="G38" s="933">
        <f>'51'!AF70</f>
        <v>6275.0657374238044</v>
      </c>
      <c r="H38" s="933">
        <f>'51'!AG70</f>
        <v>825.53708011590152</v>
      </c>
      <c r="I38" s="933">
        <f>'51'!AH70</f>
        <v>98.410094427975793</v>
      </c>
      <c r="J38" s="933">
        <f>'51'!AI70</f>
        <v>2932.3718549536679</v>
      </c>
      <c r="K38" s="933">
        <f>'51'!AJ70</f>
        <v>5270.9816698428731</v>
      </c>
      <c r="L38" s="843">
        <f>'51'!AK70</f>
        <v>218.26565960723951</v>
      </c>
      <c r="M38" s="156"/>
      <c r="N38" s="156" t="s">
        <v>2190</v>
      </c>
      <c r="O38" s="156"/>
      <c r="P38" s="165"/>
      <c r="Q38" s="933">
        <f>'51'!AL70</f>
        <v>60.893060516938384</v>
      </c>
      <c r="R38" s="933">
        <f>'51'!AM70</f>
        <v>5052.7160102356311</v>
      </c>
      <c r="S38" s="933">
        <f>'51'!AN70</f>
        <v>4991.8229497186921</v>
      </c>
      <c r="T38" s="933">
        <f>'51'!AO70</f>
        <v>3735.6647653070982</v>
      </c>
      <c r="U38" s="933">
        <f>'51'!AP70</f>
        <v>23.791615075114748</v>
      </c>
      <c r="V38" s="933">
        <f>'51'!AQ70</f>
        <v>4.5315449923762428E-2</v>
      </c>
      <c r="W38" s="933">
        <f>'51'!AR70</f>
        <v>145.91387944661898</v>
      </c>
      <c r="X38" s="933">
        <f>'51'!AS70</f>
        <v>84.81540237130065</v>
      </c>
      <c r="Y38" s="933">
        <f>'51'!AT70</f>
        <v>61.098477075318264</v>
      </c>
      <c r="Z38" s="933">
        <f>'51'!AU70</f>
        <v>42.128186488966655</v>
      </c>
      <c r="AA38" s="933">
        <f>'51'!AV70</f>
        <v>1128.5355609289006</v>
      </c>
    </row>
    <row r="39" spans="1:27" ht="14.1" customHeight="1">
      <c r="A39" s="156"/>
      <c r="B39" s="156" t="s">
        <v>2191</v>
      </c>
      <c r="C39" s="156"/>
      <c r="D39" s="165"/>
      <c r="E39" s="933">
        <f>'51'!AD71</f>
        <v>34685.195853336045</v>
      </c>
      <c r="F39" s="933">
        <f>'51'!AE71</f>
        <v>25179.797661004301</v>
      </c>
      <c r="G39" s="933">
        <f>'51'!AF71</f>
        <v>15016.304286873305</v>
      </c>
      <c r="H39" s="933">
        <f>'51'!AG71</f>
        <v>2580.7266502787102</v>
      </c>
      <c r="I39" s="933">
        <f>'51'!AH71</f>
        <v>213.13548272794262</v>
      </c>
      <c r="J39" s="933">
        <f>'51'!AI71</f>
        <v>7369.6312411243516</v>
      </c>
      <c r="K39" s="933">
        <f>'51'!AJ71</f>
        <v>9505.3981923317569</v>
      </c>
      <c r="L39" s="843">
        <f>'51'!AK71</f>
        <v>444.56162127683803</v>
      </c>
      <c r="M39" s="156"/>
      <c r="N39" s="156" t="s">
        <v>2611</v>
      </c>
      <c r="O39" s="156"/>
      <c r="P39" s="165"/>
      <c r="Q39" s="933">
        <f>'51'!AL71</f>
        <v>124.50024749105444</v>
      </c>
      <c r="R39" s="933">
        <f>'51'!AM71</f>
        <v>9060.8365710549169</v>
      </c>
      <c r="S39" s="933">
        <f>'51'!AN71</f>
        <v>8936.3363235638608</v>
      </c>
      <c r="T39" s="933">
        <f>'51'!AO71</f>
        <v>6659.0165712112321</v>
      </c>
      <c r="U39" s="933">
        <f>'51'!AP71</f>
        <v>147.38421006620047</v>
      </c>
      <c r="V39" s="933">
        <f>'51'!AQ71</f>
        <v>5.6818508510990982E-2</v>
      </c>
      <c r="W39" s="933">
        <f>'51'!AR71</f>
        <v>290.06412238693287</v>
      </c>
      <c r="X39" s="933">
        <f>'51'!AS71</f>
        <v>161.90748007158325</v>
      </c>
      <c r="Y39" s="933">
        <f>'51'!AT71</f>
        <v>128.15664231534964</v>
      </c>
      <c r="Z39" s="933">
        <f>'51'!AU71</f>
        <v>100.5364777181634</v>
      </c>
      <c r="AA39" s="933">
        <f>'51'!AV71</f>
        <v>1940.3510791091537</v>
      </c>
    </row>
    <row r="40" spans="1:27" ht="14.1" customHeight="1">
      <c r="A40" s="156"/>
      <c r="B40" s="156" t="s">
        <v>2283</v>
      </c>
      <c r="C40" s="156"/>
      <c r="D40" s="165"/>
      <c r="E40" s="933">
        <f>'51'!AD72</f>
        <v>75376.793358161725</v>
      </c>
      <c r="F40" s="933">
        <f>'51'!AE72</f>
        <v>55919.83009828884</v>
      </c>
      <c r="G40" s="933">
        <f>'51'!AF72</f>
        <v>34850.227692979075</v>
      </c>
      <c r="H40" s="933">
        <f>'51'!AG72</f>
        <v>6903.515010964551</v>
      </c>
      <c r="I40" s="933">
        <f>'51'!AH72</f>
        <v>347.43209795584613</v>
      </c>
      <c r="J40" s="933">
        <f>'51'!AI72</f>
        <v>13818.655296389341</v>
      </c>
      <c r="K40" s="933">
        <f>'51'!AJ72</f>
        <v>19456.963259872933</v>
      </c>
      <c r="L40" s="843">
        <f>'51'!AK72</f>
        <v>914.96294294260645</v>
      </c>
      <c r="M40" s="156"/>
      <c r="N40" s="156" t="s">
        <v>2283</v>
      </c>
      <c r="O40" s="156"/>
      <c r="P40" s="165"/>
      <c r="Q40" s="933">
        <f>'51'!AL72</f>
        <v>251.49827447440049</v>
      </c>
      <c r="R40" s="933">
        <f>'51'!AM72</f>
        <v>18542.000316930338</v>
      </c>
      <c r="S40" s="933">
        <f>'51'!AN72</f>
        <v>18290.502042455926</v>
      </c>
      <c r="T40" s="933">
        <f>'51'!AO72</f>
        <v>12192.524078155804</v>
      </c>
      <c r="U40" s="933">
        <f>'51'!AP72</f>
        <v>716.56377472863278</v>
      </c>
      <c r="V40" s="933">
        <f>'51'!AQ72</f>
        <v>0.55007055161278184</v>
      </c>
      <c r="W40" s="933">
        <f>'51'!AR72</f>
        <v>414.38678366350018</v>
      </c>
      <c r="X40" s="933">
        <f>'51'!AS72</f>
        <v>315.21942972198178</v>
      </c>
      <c r="Y40" s="933">
        <f>'51'!AT72</f>
        <v>99.167353941518542</v>
      </c>
      <c r="Z40" s="933">
        <f>'51'!AU72</f>
        <v>281.1620725559747</v>
      </c>
      <c r="AA40" s="933">
        <f>'51'!AV72</f>
        <v>5247.6394079123456</v>
      </c>
    </row>
    <row r="41" spans="1:27" ht="14.1" customHeight="1">
      <c r="A41" s="156"/>
      <c r="B41" s="156" t="s">
        <v>2201</v>
      </c>
      <c r="C41" s="156"/>
      <c r="D41" s="165"/>
      <c r="E41" s="933">
        <f>'51'!AD73</f>
        <v>180847.84125699138</v>
      </c>
      <c r="F41" s="933">
        <f>'51'!AE73</f>
        <v>139338.36156463373</v>
      </c>
      <c r="G41" s="933">
        <f>'51'!AF73</f>
        <v>84044.115583881168</v>
      </c>
      <c r="H41" s="933">
        <f>'51'!AG73</f>
        <v>15738.447593917026</v>
      </c>
      <c r="I41" s="933">
        <f>'51'!AH73</f>
        <v>1021.692233290828</v>
      </c>
      <c r="J41" s="933">
        <f>'51'!AI73</f>
        <v>38534.106153544657</v>
      </c>
      <c r="K41" s="933">
        <f>'51'!AJ73</f>
        <v>41509.479692357825</v>
      </c>
      <c r="L41" s="843">
        <f>'51'!AK73</f>
        <v>2041.3395534119777</v>
      </c>
      <c r="M41" s="156"/>
      <c r="N41" s="156" t="s">
        <v>2201</v>
      </c>
      <c r="O41" s="156"/>
      <c r="P41" s="165"/>
      <c r="Q41" s="933">
        <f>'51'!AL73</f>
        <v>447.74048643174916</v>
      </c>
      <c r="R41" s="933">
        <f>'51'!AM73</f>
        <v>39468.140138945877</v>
      </c>
      <c r="S41" s="933">
        <f>'51'!AN73</f>
        <v>39020.399652514119</v>
      </c>
      <c r="T41" s="933">
        <f>'51'!AO73</f>
        <v>27527.331313706221</v>
      </c>
      <c r="U41" s="933">
        <f>'51'!AP73</f>
        <v>1004.5039670262523</v>
      </c>
      <c r="V41" s="933">
        <f>'51'!AQ73</f>
        <v>18.303624922045586</v>
      </c>
      <c r="W41" s="933">
        <f>'51'!AR73</f>
        <v>861.73866050492359</v>
      </c>
      <c r="X41" s="933">
        <f>'51'!AS73</f>
        <v>563.907166611707</v>
      </c>
      <c r="Y41" s="933">
        <f>'51'!AT73</f>
        <v>297.8314938932167</v>
      </c>
      <c r="Z41" s="933">
        <f>'51'!AU73</f>
        <v>1064.4914534224824</v>
      </c>
      <c r="AA41" s="933">
        <f>'51'!AV73</f>
        <v>10673.013539777161</v>
      </c>
    </row>
    <row r="42" spans="1:27" ht="14.1" customHeight="1">
      <c r="A42" s="156"/>
      <c r="B42" s="156" t="s">
        <v>2612</v>
      </c>
      <c r="C42" s="156"/>
      <c r="D42" s="165"/>
      <c r="E42" s="933">
        <f>'51'!AD74</f>
        <v>392353.42554118275</v>
      </c>
      <c r="F42" s="933">
        <f>'51'!AE74</f>
        <v>261251.8086206241</v>
      </c>
      <c r="G42" s="933">
        <f>'51'!AF74</f>
        <v>174684.46083420824</v>
      </c>
      <c r="H42" s="933">
        <f>'51'!AG74</f>
        <v>6108.8770419402163</v>
      </c>
      <c r="I42" s="933">
        <f>'51'!AH74</f>
        <v>2933.3366416910972</v>
      </c>
      <c r="J42" s="933">
        <f>'51'!AI74</f>
        <v>77525.134102784432</v>
      </c>
      <c r="K42" s="933">
        <f>'51'!AJ74</f>
        <v>131101.61692055876</v>
      </c>
      <c r="L42" s="843">
        <f>'51'!AK74</f>
        <v>3612.649332310556</v>
      </c>
      <c r="M42" s="156"/>
      <c r="N42" s="156" t="s">
        <v>2206</v>
      </c>
      <c r="O42" s="156"/>
      <c r="P42" s="165"/>
      <c r="Q42" s="933">
        <f>'51'!AL74</f>
        <v>956.6873748770181</v>
      </c>
      <c r="R42" s="933">
        <f>'51'!AM74</f>
        <v>127488.9675882482</v>
      </c>
      <c r="S42" s="933">
        <f>'51'!AN74</f>
        <v>126532.28021337118</v>
      </c>
      <c r="T42" s="933">
        <f>'51'!AO74</f>
        <v>96907.25751102771</v>
      </c>
      <c r="U42" s="933">
        <f>'51'!AP74</f>
        <v>2239.9520802198808</v>
      </c>
      <c r="V42" s="933">
        <f>'51'!AQ74</f>
        <v>21.170180038172727</v>
      </c>
      <c r="W42" s="933">
        <f>'51'!AR74</f>
        <v>1237.3174801137079</v>
      </c>
      <c r="X42" s="933">
        <f>'51'!AS74</f>
        <v>961.70721958225317</v>
      </c>
      <c r="Y42" s="933">
        <f>'51'!AT74</f>
        <v>275.61026053145395</v>
      </c>
      <c r="Z42" s="933">
        <f>'51'!AU74</f>
        <v>2157.9405265892328</v>
      </c>
      <c r="AA42" s="933">
        <f>'51'!AV74</f>
        <v>28284.523488560921</v>
      </c>
    </row>
    <row r="43" spans="1:27" ht="14.1" customHeight="1">
      <c r="A43" s="156"/>
      <c r="B43" s="156" t="s">
        <v>2250</v>
      </c>
      <c r="C43" s="156"/>
      <c r="D43" s="165"/>
      <c r="E43" s="933">
        <f>'51'!AD75</f>
        <v>721719.01972581272</v>
      </c>
      <c r="F43" s="933">
        <f>'51'!AE75</f>
        <v>510829.25147460651</v>
      </c>
      <c r="G43" s="933">
        <f>'51'!AF75</f>
        <v>275232.46115855937</v>
      </c>
      <c r="H43" s="933">
        <f>'51'!AG75</f>
        <v>13412.29769506157</v>
      </c>
      <c r="I43" s="933">
        <f>'51'!AH75</f>
        <v>4758.3586902289089</v>
      </c>
      <c r="J43" s="933">
        <f>'51'!AI75</f>
        <v>217426.13393075677</v>
      </c>
      <c r="K43" s="933">
        <f>'51'!AJ75</f>
        <v>210889.76825120603</v>
      </c>
      <c r="L43" s="843">
        <f>'51'!AK75</f>
        <v>11031.704358539997</v>
      </c>
      <c r="M43" s="156"/>
      <c r="N43" s="156" t="s">
        <v>2250</v>
      </c>
      <c r="O43" s="156"/>
      <c r="P43" s="165"/>
      <c r="Q43" s="933">
        <f>'51'!AL75</f>
        <v>1701.4807520324259</v>
      </c>
      <c r="R43" s="933">
        <f>'51'!AM75</f>
        <v>199858.06389266608</v>
      </c>
      <c r="S43" s="933">
        <f>'51'!AN75</f>
        <v>198156.58314063362</v>
      </c>
      <c r="T43" s="933">
        <f>'51'!AO75</f>
        <v>137509.17661989093</v>
      </c>
      <c r="U43" s="933">
        <f>'51'!AP75</f>
        <v>2376.5623719498171</v>
      </c>
      <c r="V43" s="933">
        <f>'51'!AQ75</f>
        <v>299.42203156800019</v>
      </c>
      <c r="W43" s="933">
        <f>'51'!AR75</f>
        <v>752.6915349621504</v>
      </c>
      <c r="X43" s="933">
        <f>'51'!AS75</f>
        <v>1210.9694478207375</v>
      </c>
      <c r="Y43" s="933">
        <f>'51'!AT75</f>
        <v>-458.27791285858706</v>
      </c>
      <c r="Z43" s="933">
        <f>'51'!AU75</f>
        <v>8390.4626012248209</v>
      </c>
      <c r="AA43" s="933">
        <f>'51'!AV75</f>
        <v>65609.193183487499</v>
      </c>
    </row>
    <row r="44" spans="1:27" ht="14.1" customHeight="1">
      <c r="A44" s="156"/>
      <c r="B44" s="156" t="s">
        <v>2196</v>
      </c>
      <c r="C44" s="156"/>
      <c r="D44" s="165"/>
      <c r="E44" s="933">
        <f>'51'!AD76</f>
        <v>1545123.85402319</v>
      </c>
      <c r="F44" s="933">
        <f>'51'!AE76</f>
        <v>1076079.9494801057</v>
      </c>
      <c r="G44" s="933">
        <f>'51'!AF76</f>
        <v>748457.20893837919</v>
      </c>
      <c r="H44" s="933">
        <f>'51'!AG76</f>
        <v>42656.961921198155</v>
      </c>
      <c r="I44" s="933">
        <f>'51'!AH76</f>
        <v>9239.4039776203881</v>
      </c>
      <c r="J44" s="933">
        <f>'51'!AI76</f>
        <v>275726.37464290817</v>
      </c>
      <c r="K44" s="933">
        <f>'51'!AJ76</f>
        <v>469043.90454308415</v>
      </c>
      <c r="L44" s="843">
        <f>'51'!AK76</f>
        <v>11229.960267726776</v>
      </c>
      <c r="M44" s="156"/>
      <c r="N44" s="156" t="s">
        <v>2613</v>
      </c>
      <c r="O44" s="156"/>
      <c r="P44" s="165"/>
      <c r="Q44" s="933">
        <f>'51'!AL76</f>
        <v>4589.5324366750765</v>
      </c>
      <c r="R44" s="933">
        <f>'51'!AM76</f>
        <v>457813.94427535753</v>
      </c>
      <c r="S44" s="933">
        <f>'51'!AN76</f>
        <v>453224.41183868243</v>
      </c>
      <c r="T44" s="933">
        <f>'51'!AO76</f>
        <v>320172.69868683635</v>
      </c>
      <c r="U44" s="933">
        <f>'51'!AP76</f>
        <v>7807.8662151741473</v>
      </c>
      <c r="V44" s="933">
        <f>'51'!AQ76</f>
        <v>572.49418137834778</v>
      </c>
      <c r="W44" s="933">
        <f>'51'!AR76</f>
        <v>4321.1745392885068</v>
      </c>
      <c r="X44" s="933">
        <f>'51'!AS76</f>
        <v>1156.5165464250708</v>
      </c>
      <c r="Y44" s="933">
        <f>'51'!AT76</f>
        <v>3164.6579928634351</v>
      </c>
      <c r="Z44" s="933">
        <f>'51'!AU76</f>
        <v>53440.290943468986</v>
      </c>
      <c r="AA44" s="933">
        <f>'51'!AV76</f>
        <v>173790.46915947396</v>
      </c>
    </row>
    <row r="45" spans="1:27" ht="14.1" customHeight="1">
      <c r="A45" s="156"/>
      <c r="B45" s="156" t="s">
        <v>2197</v>
      </c>
      <c r="C45" s="156"/>
      <c r="D45" s="165"/>
      <c r="E45" s="933">
        <f>'51'!AD77</f>
        <v>6072135.7377837719</v>
      </c>
      <c r="F45" s="933">
        <f>'51'!AE77</f>
        <v>3780682.5254018903</v>
      </c>
      <c r="G45" s="933">
        <f>'51'!AF77</f>
        <v>2651674.3999896874</v>
      </c>
      <c r="H45" s="933">
        <f>'51'!AG77</f>
        <v>42283.470295088526</v>
      </c>
      <c r="I45" s="933">
        <f>'51'!AH77</f>
        <v>53858.675600947579</v>
      </c>
      <c r="J45" s="933">
        <f>'51'!AI77</f>
        <v>1032865.9795161665</v>
      </c>
      <c r="K45" s="933">
        <f>'51'!AJ77</f>
        <v>2291453.2123818817</v>
      </c>
      <c r="L45" s="843">
        <f>'51'!AK77</f>
        <v>78094.416532451811</v>
      </c>
      <c r="M45" s="156"/>
      <c r="N45" s="156" t="s">
        <v>2207</v>
      </c>
      <c r="O45" s="156"/>
      <c r="P45" s="165"/>
      <c r="Q45" s="933">
        <f>'51'!AL77</f>
        <v>21129.985351640036</v>
      </c>
      <c r="R45" s="933">
        <f>'51'!AM77</f>
        <v>2213358.7958494294</v>
      </c>
      <c r="S45" s="933">
        <f>'51'!AN77</f>
        <v>2192228.8104977896</v>
      </c>
      <c r="T45" s="933">
        <f>'51'!AO77</f>
        <v>1287666.4577793968</v>
      </c>
      <c r="U45" s="933">
        <f>'51'!AP77</f>
        <v>70088.874612373402</v>
      </c>
      <c r="V45" s="933">
        <f>'51'!AQ77</f>
        <v>5405.2993400248442</v>
      </c>
      <c r="W45" s="933">
        <f>'51'!AR77</f>
        <v>-12316.709948403495</v>
      </c>
      <c r="X45" s="933">
        <f>'51'!AS77</f>
        <v>-6288.2154720541939</v>
      </c>
      <c r="Y45" s="933">
        <f>'51'!AT77</f>
        <v>-6028.4944763492986</v>
      </c>
      <c r="Z45" s="933">
        <f>'51'!AU77</f>
        <v>160637.83057998869</v>
      </c>
      <c r="AA45" s="933">
        <f>'51'!AV77</f>
        <v>1002022.7192943871</v>
      </c>
    </row>
    <row r="46" spans="1:27" ht="14.1" customHeight="1">
      <c r="A46" s="3094" t="s">
        <v>355</v>
      </c>
      <c r="B46" s="3094"/>
      <c r="C46" s="3094"/>
      <c r="D46" s="165"/>
      <c r="E46" s="933"/>
      <c r="F46" s="933"/>
      <c r="G46" s="933"/>
      <c r="H46" s="933"/>
      <c r="I46" s="933"/>
      <c r="J46" s="933"/>
      <c r="K46" s="933"/>
      <c r="L46" s="843"/>
      <c r="M46" s="3094" t="s">
        <v>355</v>
      </c>
      <c r="N46" s="3094"/>
      <c r="O46" s="3094"/>
      <c r="P46" s="165"/>
      <c r="Q46" s="933"/>
      <c r="R46" s="933"/>
      <c r="S46" s="933"/>
      <c r="T46" s="933"/>
      <c r="U46" s="933"/>
      <c r="V46" s="933"/>
      <c r="W46" s="933"/>
      <c r="X46" s="933"/>
      <c r="Y46" s="933"/>
      <c r="Z46" s="933"/>
      <c r="AA46" s="933"/>
    </row>
    <row r="47" spans="1:27" ht="14.1" customHeight="1">
      <c r="A47" s="156"/>
      <c r="B47" s="156" t="s">
        <v>2282</v>
      </c>
      <c r="C47" s="156"/>
      <c r="D47" s="165"/>
      <c r="E47" s="933">
        <f>'51'!AD78</f>
        <v>2050.6765836115442</v>
      </c>
      <c r="F47" s="933">
        <f>'51'!AE78</f>
        <v>1113.720998570725</v>
      </c>
      <c r="G47" s="933">
        <f>'51'!AF78</f>
        <v>672.60669509841966</v>
      </c>
      <c r="H47" s="933">
        <f>'51'!AG78</f>
        <v>76.987577523797356</v>
      </c>
      <c r="I47" s="933">
        <f>'51'!AH78</f>
        <v>8.4108939259676845</v>
      </c>
      <c r="J47" s="933">
        <f>'51'!AI78</f>
        <v>355.71583202254033</v>
      </c>
      <c r="K47" s="933">
        <f>'51'!AJ78</f>
        <v>936.95558504081941</v>
      </c>
      <c r="L47" s="843">
        <f>'51'!AK78</f>
        <v>74.632717341107238</v>
      </c>
      <c r="M47" s="156"/>
      <c r="N47" s="156" t="s">
        <v>2609</v>
      </c>
      <c r="O47" s="156"/>
      <c r="P47" s="165"/>
      <c r="Q47" s="933">
        <f>'51'!AL78</f>
        <v>16.383851873317276</v>
      </c>
      <c r="R47" s="933">
        <f>'51'!AM78</f>
        <v>862.32286769971313</v>
      </c>
      <c r="S47" s="933">
        <f>'51'!AN78</f>
        <v>845.93901582639558</v>
      </c>
      <c r="T47" s="933">
        <f>'51'!AO78</f>
        <v>1004.245175709275</v>
      </c>
      <c r="U47" s="933">
        <f>'51'!AP78</f>
        <v>19.060690652498064</v>
      </c>
      <c r="V47" s="933">
        <f>'51'!AQ78</f>
        <v>1.0558717624300971</v>
      </c>
      <c r="W47" s="933">
        <f>'51'!AR78</f>
        <v>47.568744941748093</v>
      </c>
      <c r="X47" s="933">
        <f>'51'!AS78</f>
        <v>21.009903613349859</v>
      </c>
      <c r="Y47" s="933">
        <f>'51'!AT78</f>
        <v>26.558841328398181</v>
      </c>
      <c r="Z47" s="933">
        <f>'51'!AU78</f>
        <v>20.296226791658498</v>
      </c>
      <c r="AA47" s="933">
        <f>'51'!AV78</f>
        <v>-205.69524044789921</v>
      </c>
    </row>
    <row r="48" spans="1:27" ht="14.1" customHeight="1">
      <c r="A48" s="156"/>
      <c r="B48" s="156" t="s">
        <v>2204</v>
      </c>
      <c r="C48" s="156"/>
      <c r="D48" s="165"/>
      <c r="E48" s="933">
        <f>'51'!AD79</f>
        <v>7940.2453204711574</v>
      </c>
      <c r="F48" s="933">
        <f>'51'!AE79</f>
        <v>4526.4915018358779</v>
      </c>
      <c r="G48" s="933">
        <f>'51'!AF79</f>
        <v>2901.7793785213184</v>
      </c>
      <c r="H48" s="933">
        <f>'51'!AG79</f>
        <v>290.16270697721109</v>
      </c>
      <c r="I48" s="933">
        <f>'51'!AH79</f>
        <v>22.046266598722109</v>
      </c>
      <c r="J48" s="933">
        <f>'51'!AI79</f>
        <v>1312.5031497386262</v>
      </c>
      <c r="K48" s="933">
        <f>'51'!AJ79</f>
        <v>3413.7538186352808</v>
      </c>
      <c r="L48" s="843">
        <f>'51'!AK79</f>
        <v>112.05933275000001</v>
      </c>
      <c r="M48" s="156"/>
      <c r="N48" s="156" t="s">
        <v>2189</v>
      </c>
      <c r="O48" s="156"/>
      <c r="P48" s="165"/>
      <c r="Q48" s="933">
        <f>'51'!AL79</f>
        <v>43.951735825714451</v>
      </c>
      <c r="R48" s="933">
        <f>'51'!AM79</f>
        <v>3301.6944858852798</v>
      </c>
      <c r="S48" s="933">
        <f>'51'!AN79</f>
        <v>3257.7427500595663</v>
      </c>
      <c r="T48" s="933">
        <f>'51'!AO79</f>
        <v>2689.8024872903393</v>
      </c>
      <c r="U48" s="933">
        <f>'51'!AP79</f>
        <v>9.6724706485494298</v>
      </c>
      <c r="V48" s="933">
        <f>'51'!AQ79</f>
        <v>6.1202552423168782E-3</v>
      </c>
      <c r="W48" s="933">
        <f>'51'!AR79</f>
        <v>82.017993813332225</v>
      </c>
      <c r="X48" s="933">
        <f>'51'!AS79</f>
        <v>44.005535941981982</v>
      </c>
      <c r="Y48" s="933">
        <f>'51'!AT79</f>
        <v>38.012457871350314</v>
      </c>
      <c r="Z48" s="933">
        <f>'51'!AU79</f>
        <v>16.849813284933305</v>
      </c>
      <c r="AA48" s="933">
        <f>'51'!AV79</f>
        <v>493.09349133703796</v>
      </c>
    </row>
    <row r="49" spans="1:27" ht="14.1" customHeight="1">
      <c r="A49" s="156"/>
      <c r="B49" s="156" t="s">
        <v>2614</v>
      </c>
      <c r="C49" s="156"/>
      <c r="D49" s="165"/>
      <c r="E49" s="933">
        <f>'51'!AD80</f>
        <v>14606.461144773475</v>
      </c>
      <c r="F49" s="933">
        <f>'51'!AE80</f>
        <v>9209.1084004732329</v>
      </c>
      <c r="G49" s="933">
        <f>'51'!AF80</f>
        <v>5968.0964487132642</v>
      </c>
      <c r="H49" s="933">
        <f>'51'!AG80</f>
        <v>347.67976246673157</v>
      </c>
      <c r="I49" s="933">
        <f>'51'!AH80</f>
        <v>95.162774211221844</v>
      </c>
      <c r="J49" s="933">
        <f>'51'!AI80</f>
        <v>2798.1694150820167</v>
      </c>
      <c r="K49" s="933">
        <f>'51'!AJ80</f>
        <v>5397.3527443002422</v>
      </c>
      <c r="L49" s="843">
        <f>'51'!AK80</f>
        <v>226.38368908592096</v>
      </c>
      <c r="M49" s="156"/>
      <c r="N49" s="156" t="s">
        <v>2265</v>
      </c>
      <c r="O49" s="156"/>
      <c r="P49" s="165"/>
      <c r="Q49" s="933">
        <f>'51'!AL80</f>
        <v>60.532623675462375</v>
      </c>
      <c r="R49" s="933">
        <f>'51'!AM80</f>
        <v>5170.9690552143184</v>
      </c>
      <c r="S49" s="933">
        <f>'51'!AN80</f>
        <v>5110.4364315388557</v>
      </c>
      <c r="T49" s="933">
        <f>'51'!AO80</f>
        <v>3850.4518082030845</v>
      </c>
      <c r="U49" s="933">
        <f>'51'!AP80</f>
        <v>21.154596960038997</v>
      </c>
      <c r="V49" s="933">
        <f>'51'!AQ80</f>
        <v>4.6330476578658443E-2</v>
      </c>
      <c r="W49" s="933">
        <f>'51'!AR80</f>
        <v>142.32265694743577</v>
      </c>
      <c r="X49" s="933">
        <f>'51'!AS80</f>
        <v>90.349607065102248</v>
      </c>
      <c r="Y49" s="933">
        <f>'51'!AT80</f>
        <v>51.973049882333491</v>
      </c>
      <c r="Z49" s="933">
        <f>'51'!AU80</f>
        <v>43.747904758744319</v>
      </c>
      <c r="AA49" s="933">
        <f>'51'!AV80</f>
        <v>1140.208943710458</v>
      </c>
    </row>
    <row r="50" spans="1:27" ht="14.1" customHeight="1">
      <c r="A50" s="155"/>
      <c r="B50" s="156" t="s">
        <v>2226</v>
      </c>
      <c r="C50" s="155"/>
      <c r="D50" s="165"/>
      <c r="E50" s="933">
        <f>'51'!AD81</f>
        <v>31521.082111534059</v>
      </c>
      <c r="F50" s="933">
        <f>'51'!AE81</f>
        <v>22716.190281043891</v>
      </c>
      <c r="G50" s="933">
        <f>'51'!AF81</f>
        <v>14400.673924524039</v>
      </c>
      <c r="H50" s="933">
        <f>'51'!AG81</f>
        <v>1465.9676300050016</v>
      </c>
      <c r="I50" s="933">
        <f>'51'!AH81</f>
        <v>208.46212399161772</v>
      </c>
      <c r="J50" s="933">
        <f>'51'!AI81</f>
        <v>6641.0866025232453</v>
      </c>
      <c r="K50" s="933">
        <f>'51'!AJ81</f>
        <v>8804.8918304901799</v>
      </c>
      <c r="L50" s="843">
        <f>'51'!AK81</f>
        <v>434.32302151859778</v>
      </c>
      <c r="M50" s="155"/>
      <c r="N50" s="156" t="s">
        <v>2226</v>
      </c>
      <c r="O50" s="155"/>
      <c r="P50" s="165"/>
      <c r="Q50" s="933">
        <f>'51'!AL81</f>
        <v>113.61966063207112</v>
      </c>
      <c r="R50" s="933">
        <f>'51'!AM81</f>
        <v>8370.5688089715823</v>
      </c>
      <c r="S50" s="933">
        <f>'51'!AN81</f>
        <v>8256.949148339505</v>
      </c>
      <c r="T50" s="933">
        <f>'51'!AO81</f>
        <v>6180.2390759623322</v>
      </c>
      <c r="U50" s="933">
        <f>'51'!AP81</f>
        <v>322.9870226613329</v>
      </c>
      <c r="V50" s="933">
        <f>'51'!AQ81</f>
        <v>0.13483121407530699</v>
      </c>
      <c r="W50" s="933">
        <f>'51'!AR81</f>
        <v>260.31821224259198</v>
      </c>
      <c r="X50" s="933">
        <f>'51'!AS81</f>
        <v>155.38284306168759</v>
      </c>
      <c r="Y50" s="933">
        <f>'51'!AT81</f>
        <v>104.93536918090447</v>
      </c>
      <c r="Z50" s="933">
        <f>'51'!AU81</f>
        <v>124.79509625248444</v>
      </c>
      <c r="AA50" s="933">
        <f>'51'!AV81</f>
        <v>1618.065102511667</v>
      </c>
    </row>
    <row r="51" spans="1:27" ht="14.1" customHeight="1">
      <c r="A51" s="155"/>
      <c r="B51" s="156" t="s">
        <v>2283</v>
      </c>
      <c r="C51" s="155"/>
      <c r="D51" s="165"/>
      <c r="E51" s="933">
        <f>'51'!AD82</f>
        <v>68305.285645031079</v>
      </c>
      <c r="F51" s="933">
        <f>'51'!AE82</f>
        <v>49442.215493359567</v>
      </c>
      <c r="G51" s="933">
        <f>'51'!AF82</f>
        <v>32415.985563174218</v>
      </c>
      <c r="H51" s="933">
        <f>'51'!AG82</f>
        <v>3396.7663615491742</v>
      </c>
      <c r="I51" s="933">
        <f>'51'!AH82</f>
        <v>352.91903353344537</v>
      </c>
      <c r="J51" s="933">
        <f>'51'!AI82</f>
        <v>13276.544535102707</v>
      </c>
      <c r="K51" s="933">
        <f>'51'!AJ82</f>
        <v>18863.070151671545</v>
      </c>
      <c r="L51" s="843">
        <f>'51'!AK82</f>
        <v>823.79355486992154</v>
      </c>
      <c r="M51" s="155"/>
      <c r="N51" s="156" t="s">
        <v>2253</v>
      </c>
      <c r="O51" s="155"/>
      <c r="P51" s="165"/>
      <c r="Q51" s="933">
        <f>'51'!AL82</f>
        <v>236.54152568662565</v>
      </c>
      <c r="R51" s="933">
        <f>'51'!AM82</f>
        <v>18039.276596801639</v>
      </c>
      <c r="S51" s="933">
        <f>'51'!AN82</f>
        <v>17802.735071115007</v>
      </c>
      <c r="T51" s="933">
        <f>'51'!AO82</f>
        <v>11926.688818046845</v>
      </c>
      <c r="U51" s="933">
        <f>'51'!AP82</f>
        <v>258.92467358943952</v>
      </c>
      <c r="V51" s="933">
        <f>'51'!AQ82</f>
        <v>0.36056038107702709</v>
      </c>
      <c r="W51" s="933">
        <f>'51'!AR82</f>
        <v>393.29278183395752</v>
      </c>
      <c r="X51" s="933">
        <f>'51'!AS82</f>
        <v>271.51767511886845</v>
      </c>
      <c r="Y51" s="933">
        <f>'51'!AT82</f>
        <v>121.77510671508914</v>
      </c>
      <c r="Z51" s="933">
        <f>'51'!AU82</f>
        <v>319.47542565730259</v>
      </c>
      <c r="AA51" s="933">
        <f>'51'!AV82</f>
        <v>5542.9436629209877</v>
      </c>
    </row>
    <row r="52" spans="1:27" ht="14.1" customHeight="1">
      <c r="A52" s="155"/>
      <c r="B52" s="156" t="s">
        <v>2284</v>
      </c>
      <c r="C52" s="155"/>
      <c r="D52" s="165"/>
      <c r="E52" s="933">
        <f>'51'!AD83</f>
        <v>169192.26316192825</v>
      </c>
      <c r="F52" s="933">
        <f>'51'!AE83</f>
        <v>128707.46967928628</v>
      </c>
      <c r="G52" s="933">
        <f>'51'!AF83</f>
        <v>81741.291786954505</v>
      </c>
      <c r="H52" s="933">
        <f>'51'!AG83</f>
        <v>9261.1568716573056</v>
      </c>
      <c r="I52" s="933">
        <f>'51'!AH83</f>
        <v>975.51113540735003</v>
      </c>
      <c r="J52" s="933">
        <f>'51'!AI83</f>
        <v>36729.509885267085</v>
      </c>
      <c r="K52" s="933">
        <f>'51'!AJ83</f>
        <v>40484.793482642119</v>
      </c>
      <c r="L52" s="843">
        <f>'51'!AK83</f>
        <v>2046.137524986437</v>
      </c>
      <c r="M52" s="155"/>
      <c r="N52" s="156" t="s">
        <v>2201</v>
      </c>
      <c r="O52" s="155"/>
      <c r="P52" s="165"/>
      <c r="Q52" s="933">
        <f>'51'!AL83</f>
        <v>445.90703220957533</v>
      </c>
      <c r="R52" s="933">
        <f>'51'!AM83</f>
        <v>38438.655957655705</v>
      </c>
      <c r="S52" s="933">
        <f>'51'!AN83</f>
        <v>37992.748925446132</v>
      </c>
      <c r="T52" s="933">
        <f>'51'!AO83</f>
        <v>27084.184826132139</v>
      </c>
      <c r="U52" s="933">
        <f>'51'!AP83</f>
        <v>1112.1887240143597</v>
      </c>
      <c r="V52" s="933">
        <f>'51'!AQ83</f>
        <v>32.626515818749603</v>
      </c>
      <c r="W52" s="933">
        <f>'51'!AR83</f>
        <v>1052.6835947672962</v>
      </c>
      <c r="X52" s="933">
        <f>'51'!AS83</f>
        <v>533.44488377787161</v>
      </c>
      <c r="Y52" s="933">
        <f>'51'!AT83</f>
        <v>519.23871098942493</v>
      </c>
      <c r="Z52" s="933">
        <f>'51'!AU83</f>
        <v>1960.059340407932</v>
      </c>
      <c r="AA52" s="933">
        <f>'51'!AV83</f>
        <v>10671.124605121508</v>
      </c>
    </row>
    <row r="53" spans="1:27" ht="14.1" customHeight="1">
      <c r="A53" s="155"/>
      <c r="B53" s="156" t="s">
        <v>2206</v>
      </c>
      <c r="C53" s="155"/>
      <c r="D53" s="165"/>
      <c r="E53" s="933">
        <f>'51'!AD84</f>
        <v>386176.88977340987</v>
      </c>
      <c r="F53" s="933">
        <f>'51'!AE84</f>
        <v>272396.1611424461</v>
      </c>
      <c r="G53" s="933">
        <f>'51'!AF84</f>
        <v>153018.94200054585</v>
      </c>
      <c r="H53" s="933">
        <f>'51'!AG84</f>
        <v>43531.201208988852</v>
      </c>
      <c r="I53" s="933">
        <f>'51'!AH84</f>
        <v>2433.7859503946588</v>
      </c>
      <c r="J53" s="933">
        <f>'51'!AI84</f>
        <v>73412.231982516576</v>
      </c>
      <c r="K53" s="933">
        <f>'51'!AJ84</f>
        <v>113780.7286309638</v>
      </c>
      <c r="L53" s="843">
        <f>'51'!AK84</f>
        <v>3680.5598261220102</v>
      </c>
      <c r="M53" s="155"/>
      <c r="N53" s="156" t="s">
        <v>2206</v>
      </c>
      <c r="O53" s="155"/>
      <c r="P53" s="165"/>
      <c r="Q53" s="933">
        <f>'51'!AL84</f>
        <v>988.65217741625804</v>
      </c>
      <c r="R53" s="933">
        <f>'51'!AM84</f>
        <v>110100.16880484181</v>
      </c>
      <c r="S53" s="933">
        <f>'51'!AN84</f>
        <v>109111.51662742558</v>
      </c>
      <c r="T53" s="933">
        <f>'51'!AO84</f>
        <v>80255.547940464836</v>
      </c>
      <c r="U53" s="933">
        <f>'51'!AP84</f>
        <v>1704.9857730873396</v>
      </c>
      <c r="V53" s="933">
        <f>'51'!AQ84</f>
        <v>69.492226884516498</v>
      </c>
      <c r="W53" s="933">
        <f>'51'!AR84</f>
        <v>1054.168090494944</v>
      </c>
      <c r="X53" s="933">
        <f>'51'!AS84</f>
        <v>990.32679907252441</v>
      </c>
      <c r="Y53" s="933">
        <f>'51'!AT84</f>
        <v>63.84129142241909</v>
      </c>
      <c r="Z53" s="933">
        <f>'51'!AU84</f>
        <v>1975.6763043027918</v>
      </c>
      <c r="AA53" s="933">
        <f>'51'!AV84</f>
        <v>28002.998900796698</v>
      </c>
    </row>
    <row r="54" spans="1:27" ht="14.1" customHeight="1">
      <c r="A54" s="155"/>
      <c r="B54" s="156" t="s">
        <v>2615</v>
      </c>
      <c r="C54" s="155"/>
      <c r="D54" s="165"/>
      <c r="E54" s="933">
        <f>'51'!AD85</f>
        <v>701133.23993424652</v>
      </c>
      <c r="F54" s="933">
        <f>'51'!AE85</f>
        <v>491927.05584457709</v>
      </c>
      <c r="G54" s="933">
        <f>'51'!AF85</f>
        <v>274587.45463519008</v>
      </c>
      <c r="H54" s="933">
        <f>'51'!AG85</f>
        <v>33527.336065928619</v>
      </c>
      <c r="I54" s="933">
        <f>'51'!AH85</f>
        <v>4828.260775901741</v>
      </c>
      <c r="J54" s="933">
        <f>'51'!AI85</f>
        <v>178984.0043675566</v>
      </c>
      <c r="K54" s="933">
        <f>'51'!AJ85</f>
        <v>209206.18408966952</v>
      </c>
      <c r="L54" s="843">
        <f>'51'!AK85</f>
        <v>10521.30629708266</v>
      </c>
      <c r="M54" s="155"/>
      <c r="N54" s="156" t="s">
        <v>2203</v>
      </c>
      <c r="O54" s="155"/>
      <c r="P54" s="165"/>
      <c r="Q54" s="933">
        <f>'51'!AL85</f>
        <v>1478.6418663067125</v>
      </c>
      <c r="R54" s="933">
        <f>'51'!AM85</f>
        <v>198684.87779258689</v>
      </c>
      <c r="S54" s="933">
        <f>'51'!AN85</f>
        <v>197206.23592628015</v>
      </c>
      <c r="T54" s="933">
        <f>'51'!AO85</f>
        <v>139177.60793680392</v>
      </c>
      <c r="U54" s="933">
        <f>'51'!AP85</f>
        <v>2130.0860237272441</v>
      </c>
      <c r="V54" s="933">
        <f>'51'!AQ85</f>
        <v>219.09433648086468</v>
      </c>
      <c r="W54" s="933">
        <f>'51'!AR85</f>
        <v>1172.6713465366822</v>
      </c>
      <c r="X54" s="933">
        <f>'51'!AS85</f>
        <v>1272.9826992739777</v>
      </c>
      <c r="Y54" s="933">
        <f>'51'!AT85</f>
        <v>-100.31135273729534</v>
      </c>
      <c r="Z54" s="933">
        <f>'51'!AU85</f>
        <v>3055.2227208963786</v>
      </c>
      <c r="AA54" s="933">
        <f>'51'!AV85</f>
        <v>57561.999003627854</v>
      </c>
    </row>
    <row r="55" spans="1:27" ht="14.1" customHeight="1">
      <c r="A55" s="155"/>
      <c r="B55" s="156" t="s">
        <v>2196</v>
      </c>
      <c r="C55" s="155"/>
      <c r="D55" s="165"/>
      <c r="E55" s="933">
        <f>'51'!AD86</f>
        <v>1614961.3087655965</v>
      </c>
      <c r="F55" s="933">
        <f>'51'!AE86</f>
        <v>1157238.2333271138</v>
      </c>
      <c r="G55" s="933">
        <f>'51'!AF86</f>
        <v>755171.48250681604</v>
      </c>
      <c r="H55" s="933">
        <f>'51'!AG86</f>
        <v>83958.544014250481</v>
      </c>
      <c r="I55" s="933">
        <f>'51'!AH86</f>
        <v>8875.4602969614698</v>
      </c>
      <c r="J55" s="933">
        <f>'51'!AI86</f>
        <v>309232.74650908582</v>
      </c>
      <c r="K55" s="933">
        <f>'51'!AJ86</f>
        <v>457723.0754384824</v>
      </c>
      <c r="L55" s="843">
        <f>'51'!AK86</f>
        <v>11548.382527962012</v>
      </c>
      <c r="M55" s="155"/>
      <c r="N55" s="156" t="s">
        <v>2196</v>
      </c>
      <c r="O55" s="155"/>
      <c r="P55" s="165"/>
      <c r="Q55" s="933">
        <f>'51'!AL86</f>
        <v>4922.7987174319251</v>
      </c>
      <c r="R55" s="933">
        <f>'51'!AM86</f>
        <v>446174.69291052053</v>
      </c>
      <c r="S55" s="933">
        <f>'51'!AN86</f>
        <v>441251.89419308852</v>
      </c>
      <c r="T55" s="933">
        <f>'51'!AO86</f>
        <v>308959.99235694617</v>
      </c>
      <c r="U55" s="933">
        <f>'51'!AP86</f>
        <v>7648.7137621234669</v>
      </c>
      <c r="V55" s="933">
        <f>'51'!AQ86</f>
        <v>469.331069170673</v>
      </c>
      <c r="W55" s="933">
        <f>'51'!AR86</f>
        <v>2259.610366551633</v>
      </c>
      <c r="X55" s="933">
        <f>'51'!AS86</f>
        <v>1166.8728816569562</v>
      </c>
      <c r="Y55" s="933">
        <f>'51'!AT86</f>
        <v>1092.7374848946765</v>
      </c>
      <c r="Z55" s="933">
        <f>'51'!AU86</f>
        <v>49927.305924856846</v>
      </c>
      <c r="AA55" s="933">
        <f>'51'!AV86</f>
        <v>171841.55256315341</v>
      </c>
    </row>
    <row r="56" spans="1:27" ht="14.1" customHeight="1">
      <c r="A56" s="155"/>
      <c r="B56" s="156" t="s">
        <v>2207</v>
      </c>
      <c r="C56" s="155"/>
      <c r="D56" s="165"/>
      <c r="E56" s="933">
        <f>'51'!AD87</f>
        <v>6404720.3317177473</v>
      </c>
      <c r="F56" s="933">
        <f>'51'!AE87</f>
        <v>4002624.3604652695</v>
      </c>
      <c r="G56" s="933">
        <f>'51'!AF87</f>
        <v>2713080.5473502697</v>
      </c>
      <c r="H56" s="933">
        <f>'51'!AG87</f>
        <v>45628.609702719827</v>
      </c>
      <c r="I56" s="933">
        <f>'51'!AH87</f>
        <v>57473.210551838296</v>
      </c>
      <c r="J56" s="933">
        <f>'51'!AI87</f>
        <v>1186441.992860442</v>
      </c>
      <c r="K56" s="933">
        <f>'51'!AJ87</f>
        <v>2402095.9712524782</v>
      </c>
      <c r="L56" s="843">
        <f>'51'!AK87</f>
        <v>77636.974422078201</v>
      </c>
      <c r="M56" s="155"/>
      <c r="N56" s="156" t="s">
        <v>2197</v>
      </c>
      <c r="O56" s="155"/>
      <c r="P56" s="165"/>
      <c r="Q56" s="933">
        <f>'51'!AL87</f>
        <v>19356.070751751213</v>
      </c>
      <c r="R56" s="933">
        <f>'51'!AM87</f>
        <v>2324458.9968304001</v>
      </c>
      <c r="S56" s="933">
        <f>'51'!AN87</f>
        <v>2305102.9260786492</v>
      </c>
      <c r="T56" s="933">
        <f>'51'!AO87</f>
        <v>1373641.8395869273</v>
      </c>
      <c r="U56" s="933">
        <f>'51'!AP87</f>
        <v>74305.773129230001</v>
      </c>
      <c r="V56" s="933">
        <f>'51'!AQ87</f>
        <v>5487.1160826937457</v>
      </c>
      <c r="W56" s="933">
        <f>'51'!AR87</f>
        <v>-12355.981727389431</v>
      </c>
      <c r="X56" s="933">
        <f>'51'!AS87</f>
        <v>-6128.7940918228751</v>
      </c>
      <c r="Y56" s="933">
        <f>'51'!AT87</f>
        <v>-6227.1876355665536</v>
      </c>
      <c r="Z56" s="933">
        <f>'51'!AU87</f>
        <v>157523.10971017455</v>
      </c>
      <c r="AA56" s="933">
        <f>'51'!AV87</f>
        <v>1021547.2887173619</v>
      </c>
    </row>
    <row r="57" spans="1:27" ht="14.1" customHeight="1">
      <c r="A57" s="3094" t="s">
        <v>356</v>
      </c>
      <c r="B57" s="3094"/>
      <c r="C57" s="3094"/>
      <c r="D57" s="162"/>
      <c r="E57" s="933"/>
      <c r="F57" s="933"/>
      <c r="G57" s="933"/>
      <c r="H57" s="933"/>
      <c r="I57" s="933"/>
      <c r="J57" s="933"/>
      <c r="K57" s="933"/>
      <c r="L57" s="843"/>
      <c r="M57" s="3094" t="s">
        <v>356</v>
      </c>
      <c r="N57" s="3094"/>
      <c r="O57" s="3094"/>
      <c r="P57" s="162"/>
      <c r="Q57" s="933"/>
      <c r="R57" s="933"/>
      <c r="S57" s="933"/>
      <c r="T57" s="933"/>
      <c r="U57" s="933"/>
      <c r="V57" s="933"/>
      <c r="W57" s="933"/>
      <c r="X57" s="933"/>
      <c r="Y57" s="933"/>
      <c r="Z57" s="933"/>
      <c r="AA57" s="933"/>
    </row>
    <row r="58" spans="1:27" ht="14.1" customHeight="1">
      <c r="A58" s="166"/>
      <c r="B58" s="156" t="s">
        <v>2188</v>
      </c>
      <c r="C58" s="166"/>
      <c r="D58" s="167"/>
      <c r="E58" s="933">
        <f>'51'!AD88</f>
        <v>5595.4518815215915</v>
      </c>
      <c r="F58" s="933">
        <f>'51'!AE88</f>
        <v>3232.1415545837995</v>
      </c>
      <c r="G58" s="933">
        <f>'51'!AF88</f>
        <v>2211.8154947216922</v>
      </c>
      <c r="H58" s="933">
        <f>'51'!AG88</f>
        <v>298.77741332232301</v>
      </c>
      <c r="I58" s="933">
        <f>'51'!AH88</f>
        <v>12.201178978655516</v>
      </c>
      <c r="J58" s="933">
        <f>'51'!AI88</f>
        <v>709.3474675611302</v>
      </c>
      <c r="K58" s="933">
        <f>'51'!AJ88</f>
        <v>2363.3103269377962</v>
      </c>
      <c r="L58" s="843">
        <f>'51'!AK88</f>
        <v>91.793473568098079</v>
      </c>
      <c r="M58" s="166"/>
      <c r="N58" s="156" t="s">
        <v>2224</v>
      </c>
      <c r="O58" s="166"/>
      <c r="P58" s="167"/>
      <c r="Q58" s="933">
        <f>'51'!AL88</f>
        <v>14.083731593434468</v>
      </c>
      <c r="R58" s="933">
        <f>'51'!AM88</f>
        <v>2271.5168533696979</v>
      </c>
      <c r="S58" s="933">
        <f>'51'!AN88</f>
        <v>2257.4331217762629</v>
      </c>
      <c r="T58" s="933">
        <f>'51'!AO88</f>
        <v>1891.6634578714381</v>
      </c>
      <c r="U58" s="933">
        <f>'51'!AP88</f>
        <v>5.7318100933998588</v>
      </c>
      <c r="V58" s="933">
        <f>'51'!AQ88</f>
        <v>0.45289746970473915</v>
      </c>
      <c r="W58" s="933">
        <f>'51'!AR88</f>
        <v>12.87066775098466</v>
      </c>
      <c r="X58" s="933">
        <f>'51'!AS88</f>
        <v>10.302391008097075</v>
      </c>
      <c r="Y58" s="933">
        <f>'51'!AT88</f>
        <v>2.5682767428875937</v>
      </c>
      <c r="Z58" s="933">
        <f>'51'!AU88</f>
        <v>11.051800114279279</v>
      </c>
      <c r="AA58" s="933">
        <f>'51'!AV88</f>
        <v>357.76608870501252</v>
      </c>
    </row>
    <row r="59" spans="1:27" ht="14.1" customHeight="1">
      <c r="A59" s="166"/>
      <c r="B59" s="156" t="s">
        <v>2616</v>
      </c>
      <c r="C59" s="166"/>
      <c r="D59" s="162"/>
      <c r="E59" s="933">
        <f>'51'!AD89</f>
        <v>11151.564544614817</v>
      </c>
      <c r="F59" s="933">
        <f>'51'!AE89</f>
        <v>7779.9911607911399</v>
      </c>
      <c r="G59" s="933">
        <f>'51'!AF89</f>
        <v>4981.3985517532428</v>
      </c>
      <c r="H59" s="933">
        <f>'51'!AG89</f>
        <v>749.21359549155466</v>
      </c>
      <c r="I59" s="933">
        <f>'51'!AH89</f>
        <v>20.823899594819405</v>
      </c>
      <c r="J59" s="933">
        <f>'51'!AI89</f>
        <v>2028.5551139515208</v>
      </c>
      <c r="K59" s="933">
        <f>'51'!AJ89</f>
        <v>3371.5733838236833</v>
      </c>
      <c r="L59" s="843">
        <f>'51'!AK89</f>
        <v>130.9969821130164</v>
      </c>
      <c r="M59" s="166"/>
      <c r="N59" s="156" t="s">
        <v>2617</v>
      </c>
      <c r="O59" s="166"/>
      <c r="P59" s="162"/>
      <c r="Q59" s="933">
        <f>'51'!AL89</f>
        <v>31.567706262391461</v>
      </c>
      <c r="R59" s="933">
        <f>'51'!AM89</f>
        <v>3240.5764017106671</v>
      </c>
      <c r="S59" s="933">
        <f>'51'!AN89</f>
        <v>3209.0086954482754</v>
      </c>
      <c r="T59" s="933">
        <f>'51'!AO89</f>
        <v>2393.9395099805761</v>
      </c>
      <c r="U59" s="933">
        <f>'51'!AP89</f>
        <v>13.623281414988194</v>
      </c>
      <c r="V59" s="933">
        <f>'51'!AQ89</f>
        <v>1.7091275126873589</v>
      </c>
      <c r="W59" s="933">
        <f>'51'!AR89</f>
        <v>32.450645015621454</v>
      </c>
      <c r="X59" s="933">
        <f>'51'!AS89</f>
        <v>21.695010109087839</v>
      </c>
      <c r="Y59" s="933">
        <f>'51'!AT89</f>
        <v>10.755634906533615</v>
      </c>
      <c r="Z59" s="933">
        <f>'51'!AU89</f>
        <v>6.5934012443365813</v>
      </c>
      <c r="AA59" s="933">
        <f>'51'!AV89</f>
        <v>773.8795327687385</v>
      </c>
    </row>
    <row r="60" spans="1:27" ht="14.1" customHeight="1">
      <c r="A60" s="155"/>
      <c r="B60" s="156" t="s">
        <v>2190</v>
      </c>
      <c r="C60" s="155"/>
      <c r="D60" s="165"/>
      <c r="E60" s="933">
        <f>'51'!AD90</f>
        <v>15897.972006324539</v>
      </c>
      <c r="F60" s="933">
        <f>'51'!AE90</f>
        <v>11382.630785000611</v>
      </c>
      <c r="G60" s="933">
        <f>'51'!AF90</f>
        <v>7066.4885100119936</v>
      </c>
      <c r="H60" s="933">
        <f>'51'!AG90</f>
        <v>1094.4383261305043</v>
      </c>
      <c r="I60" s="933">
        <f>'51'!AH90</f>
        <v>48.893192151195983</v>
      </c>
      <c r="J60" s="933">
        <f>'51'!AI90</f>
        <v>3172.8107567069187</v>
      </c>
      <c r="K60" s="933">
        <f>'51'!AJ90</f>
        <v>4515.3412213239262</v>
      </c>
      <c r="L60" s="843">
        <f>'51'!AK90</f>
        <v>182.25860418090406</v>
      </c>
      <c r="M60" s="155"/>
      <c r="N60" s="156" t="s">
        <v>2249</v>
      </c>
      <c r="O60" s="155"/>
      <c r="P60" s="165"/>
      <c r="Q60" s="933">
        <f>'51'!AL90</f>
        <v>39.609022086544648</v>
      </c>
      <c r="R60" s="933">
        <f>'51'!AM90</f>
        <v>4333.0826171430226</v>
      </c>
      <c r="S60" s="933">
        <f>'51'!AN90</f>
        <v>4293.4735950564791</v>
      </c>
      <c r="T60" s="933">
        <f>'51'!AO90</f>
        <v>3394.7946315433051</v>
      </c>
      <c r="U60" s="933">
        <f>'51'!AP90</f>
        <v>11.832303427604323</v>
      </c>
      <c r="V60" s="933">
        <f>'51'!AQ90</f>
        <v>0.14795283548588384</v>
      </c>
      <c r="W60" s="933">
        <f>'51'!AR90</f>
        <v>49.269654720608749</v>
      </c>
      <c r="X60" s="933">
        <f>'51'!AS90</f>
        <v>43.403110091257332</v>
      </c>
      <c r="Y60" s="933">
        <f>'51'!AT90</f>
        <v>5.8665446293514112</v>
      </c>
      <c r="Z60" s="933">
        <f>'51'!AU90</f>
        <v>10.927338726184766</v>
      </c>
      <c r="AA60" s="933">
        <f>'51'!AV90</f>
        <v>848.35639125565933</v>
      </c>
    </row>
    <row r="61" spans="1:27" ht="14.1" customHeight="1">
      <c r="A61" s="155"/>
      <c r="B61" s="156" t="s">
        <v>2191</v>
      </c>
      <c r="C61" s="155"/>
      <c r="D61" s="165"/>
      <c r="E61" s="933">
        <f>'51'!AD91</f>
        <v>25533.42311555539</v>
      </c>
      <c r="F61" s="933">
        <f>'51'!AE91</f>
        <v>19071.918401836025</v>
      </c>
      <c r="G61" s="933">
        <f>'51'!AF91</f>
        <v>11911.070024847453</v>
      </c>
      <c r="H61" s="933">
        <f>'51'!AG91</f>
        <v>2567.7702148561739</v>
      </c>
      <c r="I61" s="933">
        <f>'51'!AH91</f>
        <v>104.47433968660404</v>
      </c>
      <c r="J61" s="933">
        <f>'51'!AI91</f>
        <v>4488.6038224457952</v>
      </c>
      <c r="K61" s="933">
        <f>'51'!AJ91</f>
        <v>6461.5047137193696</v>
      </c>
      <c r="L61" s="843">
        <f>'51'!AK91</f>
        <v>316.60208001944665</v>
      </c>
      <c r="M61" s="155"/>
      <c r="N61" s="156" t="s">
        <v>2618</v>
      </c>
      <c r="O61" s="155"/>
      <c r="P61" s="165"/>
      <c r="Q61" s="933">
        <f>'51'!AL91</f>
        <v>81.849393776454718</v>
      </c>
      <c r="R61" s="933">
        <f>'51'!AM91</f>
        <v>6144.9026336999232</v>
      </c>
      <c r="S61" s="933">
        <f>'51'!AN91</f>
        <v>6063.0532399234698</v>
      </c>
      <c r="T61" s="933">
        <f>'51'!AO91</f>
        <v>4276.290439642361</v>
      </c>
      <c r="U61" s="933">
        <f>'51'!AP91</f>
        <v>56.13326641189132</v>
      </c>
      <c r="V61" s="933">
        <f>'51'!AQ91</f>
        <v>9.8962628225560942E-2</v>
      </c>
      <c r="W61" s="933">
        <f>'51'!AR91</f>
        <v>172.90099028533547</v>
      </c>
      <c r="X61" s="933">
        <f>'51'!AS91</f>
        <v>75.183965780068291</v>
      </c>
      <c r="Y61" s="933">
        <f>'51'!AT91</f>
        <v>97.717024505267332</v>
      </c>
      <c r="Z61" s="933">
        <f>'51'!AU91</f>
        <v>55.040177276206784</v>
      </c>
      <c r="AA61" s="933">
        <f>'51'!AV91</f>
        <v>1612.6697582318614</v>
      </c>
    </row>
    <row r="62" spans="1:27" ht="14.1" customHeight="1">
      <c r="A62" s="155"/>
      <c r="B62" s="156" t="s">
        <v>2283</v>
      </c>
      <c r="C62" s="155"/>
      <c r="D62" s="165"/>
      <c r="E62" s="933">
        <f>'51'!AD92</f>
        <v>41741.499249355809</v>
      </c>
      <c r="F62" s="933">
        <f>'51'!AE92</f>
        <v>30765.641303866552</v>
      </c>
      <c r="G62" s="933">
        <f>'51'!AF92</f>
        <v>18629.633776532904</v>
      </c>
      <c r="H62" s="933">
        <f>'51'!AG92</f>
        <v>2372.2738028610174</v>
      </c>
      <c r="I62" s="933">
        <f>'51'!AH92</f>
        <v>246.64568982473781</v>
      </c>
      <c r="J62" s="933">
        <f>'51'!AI92</f>
        <v>9517.0880346478716</v>
      </c>
      <c r="K62" s="933">
        <f>'51'!AJ92</f>
        <v>10975.857945489262</v>
      </c>
      <c r="L62" s="843">
        <f>'51'!AK92</f>
        <v>566.34122522671373</v>
      </c>
      <c r="M62" s="155"/>
      <c r="N62" s="156" t="s">
        <v>2251</v>
      </c>
      <c r="O62" s="155"/>
      <c r="P62" s="165"/>
      <c r="Q62" s="933">
        <f>'51'!AL92</f>
        <v>148.90047764174588</v>
      </c>
      <c r="R62" s="933">
        <f>'51'!AM92</f>
        <v>10409.516720262547</v>
      </c>
      <c r="S62" s="933">
        <f>'51'!AN92</f>
        <v>10260.616242620799</v>
      </c>
      <c r="T62" s="933">
        <f>'51'!AO92</f>
        <v>7281.1365314191899</v>
      </c>
      <c r="U62" s="933">
        <f>'51'!AP92</f>
        <v>91.428804531315294</v>
      </c>
      <c r="V62" s="933">
        <f>'51'!AQ92</f>
        <v>5.2245340928020996</v>
      </c>
      <c r="W62" s="933">
        <f>'51'!AR92</f>
        <v>356.24552540486326</v>
      </c>
      <c r="X62" s="933">
        <f>'51'!AS92</f>
        <v>195.16998240858112</v>
      </c>
      <c r="Y62" s="933">
        <f>'51'!AT92</f>
        <v>161.07554299628202</v>
      </c>
      <c r="Z62" s="933">
        <f>'51'!AU92</f>
        <v>78.591885962956567</v>
      </c>
      <c r="AA62" s="933">
        <f>'51'!AV92</f>
        <v>2605.1727331355787</v>
      </c>
    </row>
    <row r="63" spans="1:27" ht="14.1" customHeight="1">
      <c r="A63" s="155"/>
      <c r="B63" s="156" t="s">
        <v>2284</v>
      </c>
      <c r="C63" s="155"/>
      <c r="D63" s="165"/>
      <c r="E63" s="933">
        <f>'51'!AD93</f>
        <v>83541.232507645094</v>
      </c>
      <c r="F63" s="933">
        <f>'51'!AE93</f>
        <v>63279.05477502961</v>
      </c>
      <c r="G63" s="933">
        <f>'51'!AF93</f>
        <v>36930.467388745397</v>
      </c>
      <c r="H63" s="933">
        <f>'51'!AG93</f>
        <v>8264.6628190204283</v>
      </c>
      <c r="I63" s="933">
        <f>'51'!AH93</f>
        <v>574.02277963783843</v>
      </c>
      <c r="J63" s="933">
        <f>'51'!AI93</f>
        <v>17509.901787625931</v>
      </c>
      <c r="K63" s="933">
        <f>'51'!AJ93</f>
        <v>20262.177732615517</v>
      </c>
      <c r="L63" s="843">
        <f>'51'!AK93</f>
        <v>1074.5426684509073</v>
      </c>
      <c r="M63" s="155"/>
      <c r="N63" s="156" t="s">
        <v>2619</v>
      </c>
      <c r="O63" s="155"/>
      <c r="P63" s="165"/>
      <c r="Q63" s="933">
        <f>'51'!AL93</f>
        <v>239.31324583078919</v>
      </c>
      <c r="R63" s="933">
        <f>'51'!AM93</f>
        <v>19187.63506416461</v>
      </c>
      <c r="S63" s="933">
        <f>'51'!AN93</f>
        <v>18948.321818333825</v>
      </c>
      <c r="T63" s="933">
        <f>'51'!AO93</f>
        <v>14089.729779330215</v>
      </c>
      <c r="U63" s="933">
        <f>'51'!AP93</f>
        <v>392.37988039723695</v>
      </c>
      <c r="V63" s="933">
        <f>'51'!AQ93</f>
        <v>3.7861495266108842</v>
      </c>
      <c r="W63" s="933">
        <f>'51'!AR93</f>
        <v>515.78993482968883</v>
      </c>
      <c r="X63" s="933">
        <f>'51'!AS93</f>
        <v>359.72607698308292</v>
      </c>
      <c r="Y63" s="933">
        <f>'51'!AT93</f>
        <v>156.06385784660563</v>
      </c>
      <c r="Z63" s="933">
        <f>'51'!AU93</f>
        <v>942.25022743386273</v>
      </c>
      <c r="AA63" s="933">
        <f>'51'!AV93</f>
        <v>4888.8863016839232</v>
      </c>
    </row>
    <row r="64" spans="1:27" ht="14.1" customHeight="1">
      <c r="A64" s="155"/>
      <c r="B64" s="156" t="s">
        <v>2235</v>
      </c>
      <c r="C64" s="155"/>
      <c r="D64" s="165"/>
      <c r="E64" s="933">
        <f>'51'!AD94</f>
        <v>143137.15198631369</v>
      </c>
      <c r="F64" s="933">
        <f>'51'!AE94</f>
        <v>108285.04256022761</v>
      </c>
      <c r="G64" s="933">
        <f>'51'!AF94</f>
        <v>68465.195288300732</v>
      </c>
      <c r="H64" s="933">
        <f>'51'!AG94</f>
        <v>11275.44062925272</v>
      </c>
      <c r="I64" s="933">
        <f>'51'!AH94</f>
        <v>663.86950366272447</v>
      </c>
      <c r="J64" s="933">
        <f>'51'!AI94</f>
        <v>27880.537139011409</v>
      </c>
      <c r="K64" s="933">
        <f>'51'!AJ94</f>
        <v>34852.109426086121</v>
      </c>
      <c r="L64" s="843">
        <f>'51'!AK94</f>
        <v>1725.7024790808293</v>
      </c>
      <c r="M64" s="155"/>
      <c r="N64" s="156" t="s">
        <v>2206</v>
      </c>
      <c r="O64" s="155"/>
      <c r="P64" s="165"/>
      <c r="Q64" s="933">
        <f>'51'!AL94</f>
        <v>357.05021950351818</v>
      </c>
      <c r="R64" s="933">
        <f>'51'!AM94</f>
        <v>33126.406947005293</v>
      </c>
      <c r="S64" s="933">
        <f>'51'!AN94</f>
        <v>32769.35672750177</v>
      </c>
      <c r="T64" s="933">
        <f>'51'!AO94</f>
        <v>21516.707346931944</v>
      </c>
      <c r="U64" s="933">
        <f>'51'!AP94</f>
        <v>631.46198866923919</v>
      </c>
      <c r="V64" s="933">
        <f>'51'!AQ94</f>
        <v>8.1707225275302955E-2</v>
      </c>
      <c r="W64" s="933">
        <f>'51'!AR94</f>
        <v>897.96913659543077</v>
      </c>
      <c r="X64" s="933">
        <f>'51'!AS94</f>
        <v>546.26616604403785</v>
      </c>
      <c r="Y64" s="933">
        <f>'51'!AT94</f>
        <v>351.70297055139315</v>
      </c>
      <c r="Z64" s="933">
        <f>'51'!AU94</f>
        <v>679.0148072524272</v>
      </c>
      <c r="AA64" s="933">
        <f>'51'!AV94</f>
        <v>10402.151355332308</v>
      </c>
    </row>
    <row r="65" spans="1:27" ht="14.1" customHeight="1">
      <c r="A65" s="155"/>
      <c r="B65" s="156" t="s">
        <v>2231</v>
      </c>
      <c r="C65" s="155"/>
      <c r="D65" s="165"/>
      <c r="E65" s="933">
        <f>'51'!AD95</f>
        <v>236596.11138592917</v>
      </c>
      <c r="F65" s="933">
        <f>'51'!AE95</f>
        <v>168409.02028610368</v>
      </c>
      <c r="G65" s="933">
        <f>'51'!AF95</f>
        <v>100839.58062640509</v>
      </c>
      <c r="H65" s="933">
        <f>'51'!AG95</f>
        <v>13876.580076758961</v>
      </c>
      <c r="I65" s="933">
        <f>'51'!AH95</f>
        <v>1388.7195735186758</v>
      </c>
      <c r="J65" s="933">
        <f>'51'!AI95</f>
        <v>52304.140009421062</v>
      </c>
      <c r="K65" s="933">
        <f>'51'!AJ95</f>
        <v>68187.091099825397</v>
      </c>
      <c r="L65" s="843">
        <f>'51'!AK95</f>
        <v>2265.7467252107936</v>
      </c>
      <c r="M65" s="155"/>
      <c r="N65" s="156" t="s">
        <v>2231</v>
      </c>
      <c r="O65" s="155"/>
      <c r="P65" s="165"/>
      <c r="Q65" s="933">
        <f>'51'!AL95</f>
        <v>716.41788863848456</v>
      </c>
      <c r="R65" s="933">
        <f>'51'!AM95</f>
        <v>65921.344374614593</v>
      </c>
      <c r="S65" s="933">
        <f>'51'!AN95</f>
        <v>65204.92648597611</v>
      </c>
      <c r="T65" s="933">
        <f>'51'!AO95</f>
        <v>49653.544680757092</v>
      </c>
      <c r="U65" s="933">
        <f>'51'!AP95</f>
        <v>1517.3072833334768</v>
      </c>
      <c r="V65" s="933">
        <f>'51'!AQ95</f>
        <v>55.820986580367567</v>
      </c>
      <c r="W65" s="933">
        <f>'51'!AR95</f>
        <v>887.78085037858659</v>
      </c>
      <c r="X65" s="933">
        <f>'51'!AS95</f>
        <v>661.61309956652815</v>
      </c>
      <c r="Y65" s="933">
        <f>'51'!AT95</f>
        <v>226.16775081205833</v>
      </c>
      <c r="Z65" s="933">
        <f>'51'!AU95</f>
        <v>3834.6201507131468</v>
      </c>
      <c r="AA65" s="933">
        <f>'51'!AV95</f>
        <v>16925.092835639738</v>
      </c>
    </row>
    <row r="66" spans="1:27" ht="14.1" customHeight="1">
      <c r="A66" s="155"/>
      <c r="B66" s="156" t="s">
        <v>2254</v>
      </c>
      <c r="C66" s="155"/>
      <c r="D66" s="165"/>
      <c r="E66" s="933">
        <f>'51'!AD96</f>
        <v>484932.16516146431</v>
      </c>
      <c r="F66" s="933">
        <f>'51'!AE96</f>
        <v>331047.60368817707</v>
      </c>
      <c r="G66" s="933">
        <f>'51'!AF96</f>
        <v>208426.36942634688</v>
      </c>
      <c r="H66" s="933">
        <f>'51'!AG96</f>
        <v>16208.874680047842</v>
      </c>
      <c r="I66" s="933">
        <f>'51'!AH96</f>
        <v>2664.2509623053943</v>
      </c>
      <c r="J66" s="933">
        <f>'51'!AI96</f>
        <v>103748.10861947695</v>
      </c>
      <c r="K66" s="933">
        <f>'51'!AJ96</f>
        <v>153884.56147328732</v>
      </c>
      <c r="L66" s="843">
        <f>'51'!AK96</f>
        <v>4959.0366656247525</v>
      </c>
      <c r="M66" s="155"/>
      <c r="N66" s="156" t="s">
        <v>2254</v>
      </c>
      <c r="O66" s="155"/>
      <c r="P66" s="165"/>
      <c r="Q66" s="933">
        <f>'51'!AL96</f>
        <v>1082.132251726857</v>
      </c>
      <c r="R66" s="933">
        <f>'51'!AM96</f>
        <v>148925.52480766264</v>
      </c>
      <c r="S66" s="933">
        <f>'51'!AN96</f>
        <v>147843.39255593574</v>
      </c>
      <c r="T66" s="933">
        <f>'51'!AO96</f>
        <v>114273.53347580852</v>
      </c>
      <c r="U66" s="933">
        <f>'51'!AP96</f>
        <v>4614.6650814071299</v>
      </c>
      <c r="V66" s="933">
        <f>'51'!AQ96</f>
        <v>112.17951350674011</v>
      </c>
      <c r="W66" s="933">
        <f>'51'!AR96</f>
        <v>1677.0286370624942</v>
      </c>
      <c r="X66" s="933">
        <f>'51'!AS96</f>
        <v>1133.4439877957129</v>
      </c>
      <c r="Y66" s="933">
        <f>'51'!AT96</f>
        <v>543.58464926677971</v>
      </c>
      <c r="Z66" s="933">
        <f>'51'!AU96</f>
        <v>4635.2066608698533</v>
      </c>
      <c r="AA66" s="933">
        <f>'51'!AV96</f>
        <v>31801.192509020686</v>
      </c>
    </row>
    <row r="67" spans="1:27" ht="14.1" customHeight="1" thickBot="1">
      <c r="A67" s="169"/>
      <c r="B67" s="170" t="s">
        <v>2207</v>
      </c>
      <c r="C67" s="169"/>
      <c r="D67" s="171"/>
      <c r="E67" s="934">
        <f>'51'!AD97</f>
        <v>1804395.2475021754</v>
      </c>
      <c r="F67" s="935">
        <f>'51'!AE97</f>
        <v>1213449.0336741833</v>
      </c>
      <c r="G67" s="935">
        <f>'51'!AF97</f>
        <v>815763.53551828628</v>
      </c>
      <c r="H67" s="935">
        <f>'51'!AG97</f>
        <v>23763.168186660336</v>
      </c>
      <c r="I67" s="935">
        <f>'51'!AH97</f>
        <v>15670.922907245615</v>
      </c>
      <c r="J67" s="935">
        <f>'51'!AI97</f>
        <v>358251.40706199163</v>
      </c>
      <c r="K67" s="935">
        <f>'51'!AJ97</f>
        <v>590946.21382799139</v>
      </c>
      <c r="L67" s="935">
        <f>'51'!AK97</f>
        <v>21395.852569685656</v>
      </c>
      <c r="M67" s="169"/>
      <c r="N67" s="170" t="s">
        <v>2620</v>
      </c>
      <c r="O67" s="169"/>
      <c r="P67" s="171"/>
      <c r="Q67" s="934">
        <f>'51'!AL97</f>
        <v>6579.3018665310274</v>
      </c>
      <c r="R67" s="935">
        <f>'51'!AM97</f>
        <v>569550.36125830584</v>
      </c>
      <c r="S67" s="935">
        <f>'51'!AN97</f>
        <v>562971.05939177482</v>
      </c>
      <c r="T67" s="935">
        <f>'51'!AO97</f>
        <v>338759.73496157723</v>
      </c>
      <c r="U67" s="935">
        <f>'51'!AP97</f>
        <v>14101.783998772484</v>
      </c>
      <c r="V67" s="935">
        <f>'51'!AQ97</f>
        <v>1142.9464205264578</v>
      </c>
      <c r="W67" s="935">
        <f>'51'!AR97</f>
        <v>1506.5367113044135</v>
      </c>
      <c r="X67" s="935">
        <f>'51'!AS97</f>
        <v>464.6345418496615</v>
      </c>
      <c r="Y67" s="935">
        <f>'51'!AT97</f>
        <v>1041.9021694547519</v>
      </c>
      <c r="Z67" s="935">
        <f>'51'!AU97</f>
        <v>51460.74215174649</v>
      </c>
      <c r="AA67" s="935">
        <f>'51'!AV97</f>
        <v>258920.79945134057</v>
      </c>
    </row>
    <row r="68" spans="1:27" ht="14.1" customHeight="1"/>
  </sheetData>
  <mergeCells count="76">
    <mergeCell ref="A27:D27"/>
    <mergeCell ref="M27:P27"/>
    <mergeCell ref="M23:P23"/>
    <mergeCell ref="M24:P24"/>
    <mergeCell ref="M25:P25"/>
    <mergeCell ref="A26:D26"/>
    <mergeCell ref="M26:P26"/>
    <mergeCell ref="M18:O18"/>
    <mergeCell ref="M20:O20"/>
    <mergeCell ref="M19:O19"/>
    <mergeCell ref="A16:C16"/>
    <mergeCell ref="A15:C15"/>
    <mergeCell ref="A19:C19"/>
    <mergeCell ref="A21:C21"/>
    <mergeCell ref="A24:D24"/>
    <mergeCell ref="A25:D25"/>
    <mergeCell ref="M22:P22"/>
    <mergeCell ref="A20:C20"/>
    <mergeCell ref="A22:D22"/>
    <mergeCell ref="A23:D23"/>
    <mergeCell ref="AA3:AA5"/>
    <mergeCell ref="X4:X5"/>
    <mergeCell ref="Z3:Z5"/>
    <mergeCell ref="E3:E5"/>
    <mergeCell ref="W4:W5"/>
    <mergeCell ref="U3:U5"/>
    <mergeCell ref="T3:T5"/>
    <mergeCell ref="Q3:Q5"/>
    <mergeCell ref="I4:I5"/>
    <mergeCell ref="Y4:Y5"/>
    <mergeCell ref="S4:S5"/>
    <mergeCell ref="H4:H5"/>
    <mergeCell ref="M3:O5"/>
    <mergeCell ref="F4:F5"/>
    <mergeCell ref="G4:G5"/>
    <mergeCell ref="V3:V5"/>
    <mergeCell ref="M57:O57"/>
    <mergeCell ref="A6:C6"/>
    <mergeCell ref="M28:O28"/>
    <mergeCell ref="A28:C28"/>
    <mergeCell ref="A57:C57"/>
    <mergeCell ref="A35:C35"/>
    <mergeCell ref="A46:C46"/>
    <mergeCell ref="M16:O16"/>
    <mergeCell ref="A14:C14"/>
    <mergeCell ref="A11:C11"/>
    <mergeCell ref="M46:O46"/>
    <mergeCell ref="M15:O15"/>
    <mergeCell ref="M17:O17"/>
    <mergeCell ref="M8:O8"/>
    <mergeCell ref="M35:O35"/>
    <mergeCell ref="M21:O21"/>
    <mergeCell ref="H1:J1"/>
    <mergeCell ref="A18:C18"/>
    <mergeCell ref="L3:L5"/>
    <mergeCell ref="K3:K5"/>
    <mergeCell ref="A17:C17"/>
    <mergeCell ref="A12:C12"/>
    <mergeCell ref="A9:C9"/>
    <mergeCell ref="A8:C8"/>
    <mergeCell ref="A10:C10"/>
    <mergeCell ref="A13:C13"/>
    <mergeCell ref="A3:C5"/>
    <mergeCell ref="J4:J5"/>
    <mergeCell ref="A7:C7"/>
    <mergeCell ref="H3:J3"/>
    <mergeCell ref="F3:G3"/>
    <mergeCell ref="R4:R5"/>
    <mergeCell ref="M6:O6"/>
    <mergeCell ref="M14:O14"/>
    <mergeCell ref="M12:O12"/>
    <mergeCell ref="M7:O7"/>
    <mergeCell ref="M11:O11"/>
    <mergeCell ref="M13:O13"/>
    <mergeCell ref="M9:O9"/>
    <mergeCell ref="M10:O10"/>
  </mergeCells>
  <phoneticPr fontId="4"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3" manualBreakCount="3">
    <brk id="7" max="1048575" man="1"/>
    <brk id="12" max="1048575" man="1"/>
    <brk id="20" max="66"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99"/>
  <sheetViews>
    <sheetView view="pageBreakPreview" zoomScaleNormal="50" zoomScaleSheetLayoutView="100" workbookViewId="0">
      <selection activeCell="G32" sqref="G32"/>
    </sheetView>
  </sheetViews>
  <sheetFormatPr defaultColWidth="9.140625" defaultRowHeight="15.75"/>
  <cols>
    <col min="1" max="1" width="2.28515625" style="174" customWidth="1"/>
    <col min="2" max="2" width="18.7109375" style="174" customWidth="1"/>
    <col min="3" max="3" width="2.28515625" style="174" customWidth="1"/>
    <col min="4" max="4" width="1.7109375" style="175" customWidth="1"/>
    <col min="5" max="5" width="10.28515625" style="132" customWidth="1"/>
    <col min="6" max="6" width="7.85546875" style="915" customWidth="1"/>
    <col min="7" max="7" width="10.28515625" style="132" customWidth="1"/>
    <col min="8" max="8" width="7.85546875" style="915" customWidth="1"/>
    <col min="9" max="9" width="10.28515625" style="132" customWidth="1"/>
    <col min="10" max="10" width="7.85546875" style="132" customWidth="1"/>
    <col min="11" max="11" width="10.28515625" style="132" customWidth="1"/>
    <col min="12" max="12" width="7.85546875" style="132" customWidth="1"/>
    <col min="13" max="13" width="10.7109375" style="132" customWidth="1"/>
    <col min="14" max="14" width="8.28515625" style="132" customWidth="1"/>
    <col min="15" max="15" width="10.7109375" style="132" customWidth="1"/>
    <col min="16" max="16" width="8.28515625" style="132" customWidth="1"/>
    <col min="17" max="17" width="10.7109375" style="132" customWidth="1"/>
    <col min="18" max="18" width="8.28515625" style="132" customWidth="1"/>
    <col min="19" max="19" width="10.7109375" style="132" customWidth="1"/>
    <col min="20" max="20" width="8.28515625" style="132" customWidth="1"/>
    <col min="21" max="21" width="10.7109375" style="132" customWidth="1"/>
    <col min="22" max="22" width="8.28515625" style="132" customWidth="1"/>
    <col min="23" max="23" width="2.28515625" style="174" customWidth="1"/>
    <col min="24" max="24" width="18.7109375" style="174" customWidth="1"/>
    <col min="25" max="25" width="2.28515625" style="174" customWidth="1"/>
    <col min="26" max="26" width="1.7109375" style="175" customWidth="1"/>
    <col min="27" max="27" width="13.140625" style="132" customWidth="1"/>
    <col min="28" max="28" width="10.85546875" style="132" customWidth="1"/>
    <col min="29" max="29" width="13.140625" style="132" customWidth="1"/>
    <col min="30" max="30" width="10.85546875" style="132" customWidth="1"/>
    <col min="31" max="31" width="13.140625" style="132" customWidth="1"/>
    <col min="32" max="32" width="10.85546875" style="132" customWidth="1"/>
    <col min="33" max="33" width="13.140625" style="132" customWidth="1"/>
    <col min="34" max="34" width="11.28515625" style="132" customWidth="1"/>
    <col min="35" max="35" width="13.140625" style="132" customWidth="1"/>
    <col min="36" max="36" width="11.28515625" style="132" customWidth="1"/>
    <col min="37" max="37" width="13.140625" style="132" customWidth="1"/>
    <col min="38" max="38" width="11.28515625" style="132" customWidth="1"/>
    <col min="39" max="39" width="13.140625" style="132" customWidth="1"/>
    <col min="40" max="40" width="11.28515625" style="176" customWidth="1"/>
    <col min="41" max="42" width="9.140625" style="881"/>
    <col min="43" max="59" width="8.5703125" style="132" customWidth="1"/>
    <col min="60" max="61" width="9.42578125" style="132" bestFit="1" customWidth="1"/>
    <col min="62" max="69" width="9.28515625" style="132" customWidth="1"/>
    <col min="70" max="71" width="9.140625" style="132"/>
    <col min="72" max="75" width="10.42578125" style="132" bestFit="1" customWidth="1"/>
    <col min="76" max="76" width="10.28515625" style="132" bestFit="1" customWidth="1"/>
    <col min="77" max="77" width="9.5703125" style="132" bestFit="1" customWidth="1"/>
    <col min="78" max="79" width="10.42578125" style="132" bestFit="1" customWidth="1"/>
    <col min="80" max="80" width="11.42578125" style="132" bestFit="1" customWidth="1"/>
    <col min="81" max="81" width="9.42578125" style="132" bestFit="1" customWidth="1"/>
    <col min="82" max="82" width="9.5703125" style="132" bestFit="1" customWidth="1"/>
    <col min="83" max="83" width="10.42578125" style="132" bestFit="1" customWidth="1"/>
    <col min="84" max="84" width="9.5703125" style="132" bestFit="1" customWidth="1"/>
    <col min="85" max="86" width="9.42578125" style="132" bestFit="1" customWidth="1"/>
    <col min="87" max="87" width="9.5703125" style="132" bestFit="1" customWidth="1"/>
    <col min="88" max="89" width="10.28515625" style="132" bestFit="1" customWidth="1"/>
    <col min="90" max="90" width="11.28515625" style="132" bestFit="1" customWidth="1"/>
    <col min="91" max="91" width="9.28515625" style="132" bestFit="1" customWidth="1"/>
    <col min="92" max="92" width="9.42578125" style="132" bestFit="1" customWidth="1"/>
    <col min="93" max="93" width="10.28515625" style="132" bestFit="1" customWidth="1"/>
    <col min="94" max="94" width="9.42578125" style="132" bestFit="1" customWidth="1"/>
    <col min="95" max="96" width="9.28515625" style="132" bestFit="1" customWidth="1"/>
    <col min="97" max="97" width="9.42578125" style="132" bestFit="1" customWidth="1"/>
    <col min="98" max="16384" width="9.140625" style="132"/>
  </cols>
  <sheetData>
    <row r="1" spans="1:69" s="131" customFormat="1" ht="35.1" customHeight="1">
      <c r="A1" s="416"/>
      <c r="B1" s="416"/>
      <c r="C1" s="416"/>
      <c r="D1" s="416"/>
      <c r="E1" s="416"/>
      <c r="F1" s="416"/>
      <c r="G1" s="416"/>
      <c r="H1" s="416"/>
      <c r="J1" s="416"/>
      <c r="K1" s="475"/>
      <c r="L1" s="416" t="s">
        <v>2097</v>
      </c>
      <c r="M1" s="475" t="s">
        <v>2098</v>
      </c>
      <c r="N1" s="475"/>
      <c r="O1" s="475"/>
      <c r="P1" s="475"/>
      <c r="Q1" s="475"/>
      <c r="R1" s="475"/>
      <c r="S1" s="475"/>
      <c r="T1" s="475"/>
      <c r="U1" s="475"/>
      <c r="V1" s="475"/>
      <c r="W1" s="416"/>
      <c r="X1" s="416"/>
      <c r="Y1" s="416"/>
      <c r="Z1" s="416"/>
      <c r="AA1" s="475"/>
      <c r="AB1" s="475"/>
      <c r="AC1" s="475"/>
      <c r="AD1" s="475"/>
      <c r="AE1" s="475"/>
      <c r="AF1" s="416" t="s">
        <v>2097</v>
      </c>
      <c r="AG1" s="475" t="s">
        <v>2099</v>
      </c>
      <c r="AH1" s="475"/>
      <c r="AI1" s="475"/>
      <c r="AJ1" s="475"/>
      <c r="AK1" s="475"/>
      <c r="AL1" s="475"/>
      <c r="AM1" s="475"/>
      <c r="AN1" s="475"/>
      <c r="AO1" s="879"/>
      <c r="AP1" s="879"/>
    </row>
    <row r="2" spans="1:69" ht="15" customHeight="1" thickBot="1">
      <c r="A2" s="478"/>
      <c r="B2" s="519"/>
      <c r="C2" s="519"/>
      <c r="D2" s="520"/>
      <c r="E2" s="478"/>
      <c r="F2" s="880"/>
      <c r="G2" s="478"/>
      <c r="H2" s="880"/>
      <c r="I2" s="478"/>
      <c r="J2" s="478"/>
      <c r="K2" s="478"/>
      <c r="V2" s="852" t="s">
        <v>247</v>
      </c>
      <c r="W2" s="478"/>
      <c r="X2" s="519"/>
      <c r="Y2" s="519"/>
      <c r="Z2" s="520"/>
      <c r="AN2" s="852" t="s">
        <v>247</v>
      </c>
    </row>
    <row r="3" spans="1:69" ht="15" customHeight="1">
      <c r="A3" s="3726" t="s">
        <v>2100</v>
      </c>
      <c r="B3" s="3726"/>
      <c r="C3" s="3726"/>
      <c r="D3" s="203"/>
      <c r="E3" s="3413" t="s">
        <v>2101</v>
      </c>
      <c r="F3" s="3414"/>
      <c r="G3" s="3413" t="s">
        <v>2102</v>
      </c>
      <c r="H3" s="3414"/>
      <c r="I3" s="3427" t="s">
        <v>2103</v>
      </c>
      <c r="J3" s="3414"/>
      <c r="K3" s="3413" t="s">
        <v>2104</v>
      </c>
      <c r="L3" s="3414"/>
      <c r="M3" s="3417" t="s">
        <v>2105</v>
      </c>
      <c r="N3" s="3414"/>
      <c r="O3" s="3413" t="s">
        <v>2106</v>
      </c>
      <c r="P3" s="3414"/>
      <c r="Q3" s="3413" t="s">
        <v>2107</v>
      </c>
      <c r="R3" s="3414"/>
      <c r="S3" s="3413" t="s">
        <v>2108</v>
      </c>
      <c r="T3" s="3414"/>
      <c r="U3" s="3413" t="s">
        <v>2109</v>
      </c>
      <c r="V3" s="3414"/>
      <c r="W3" s="3726" t="s">
        <v>2100</v>
      </c>
      <c r="X3" s="3726"/>
      <c r="Y3" s="3726"/>
      <c r="Z3" s="203"/>
      <c r="AA3" s="3413" t="s">
        <v>2110</v>
      </c>
      <c r="AB3" s="3414"/>
      <c r="AC3" s="3413" t="s">
        <v>2111</v>
      </c>
      <c r="AD3" s="3414"/>
      <c r="AE3" s="3413" t="s">
        <v>2112</v>
      </c>
      <c r="AF3" s="3414"/>
      <c r="AG3" s="3417" t="s">
        <v>2113</v>
      </c>
      <c r="AH3" s="3414"/>
      <c r="AI3" s="3413" t="s">
        <v>2114</v>
      </c>
      <c r="AJ3" s="3414"/>
      <c r="AK3" s="3413" t="s">
        <v>2115</v>
      </c>
      <c r="AL3" s="3414"/>
      <c r="AM3" s="3413" t="s">
        <v>2116</v>
      </c>
      <c r="AN3" s="3417"/>
    </row>
    <row r="4" spans="1:69" ht="15" customHeight="1">
      <c r="A4" s="3727"/>
      <c r="B4" s="3727"/>
      <c r="C4" s="3727"/>
      <c r="D4" s="203"/>
      <c r="E4" s="3415"/>
      <c r="F4" s="3416"/>
      <c r="G4" s="3415"/>
      <c r="H4" s="3416"/>
      <c r="I4" s="3428"/>
      <c r="J4" s="3416"/>
      <c r="K4" s="3415"/>
      <c r="L4" s="3416"/>
      <c r="M4" s="3418"/>
      <c r="N4" s="3416"/>
      <c r="O4" s="3415"/>
      <c r="P4" s="3416"/>
      <c r="Q4" s="3415"/>
      <c r="R4" s="3416"/>
      <c r="S4" s="3415"/>
      <c r="T4" s="3416"/>
      <c r="U4" s="3415"/>
      <c r="V4" s="3416"/>
      <c r="W4" s="3727"/>
      <c r="X4" s="3727"/>
      <c r="Y4" s="3727"/>
      <c r="Z4" s="203"/>
      <c r="AA4" s="3415"/>
      <c r="AB4" s="3416"/>
      <c r="AC4" s="3415"/>
      <c r="AD4" s="3416"/>
      <c r="AE4" s="3415"/>
      <c r="AF4" s="3416"/>
      <c r="AG4" s="3418"/>
      <c r="AH4" s="3416"/>
      <c r="AI4" s="3415"/>
      <c r="AJ4" s="3416"/>
      <c r="AK4" s="3415"/>
      <c r="AL4" s="3416"/>
      <c r="AM4" s="3415"/>
      <c r="AN4" s="3418"/>
    </row>
    <row r="5" spans="1:69" ht="30" customHeight="1">
      <c r="A5" s="3728"/>
      <c r="B5" s="3728"/>
      <c r="C5" s="3728"/>
      <c r="D5" s="139"/>
      <c r="E5" s="853"/>
      <c r="F5" s="854" t="s">
        <v>2117</v>
      </c>
      <c r="G5" s="853"/>
      <c r="H5" s="854" t="s">
        <v>2117</v>
      </c>
      <c r="I5" s="855"/>
      <c r="J5" s="854" t="s">
        <v>2117</v>
      </c>
      <c r="K5" s="853"/>
      <c r="L5" s="854" t="s">
        <v>2117</v>
      </c>
      <c r="M5" s="856"/>
      <c r="N5" s="857" t="s">
        <v>2117</v>
      </c>
      <c r="O5" s="853"/>
      <c r="P5" s="857" t="s">
        <v>2117</v>
      </c>
      <c r="Q5" s="853"/>
      <c r="R5" s="857" t="s">
        <v>2117</v>
      </c>
      <c r="S5" s="853"/>
      <c r="T5" s="857" t="s">
        <v>2117</v>
      </c>
      <c r="U5" s="853"/>
      <c r="V5" s="854" t="s">
        <v>2117</v>
      </c>
      <c r="W5" s="3728"/>
      <c r="X5" s="3728"/>
      <c r="Y5" s="3728"/>
      <c r="Z5" s="139"/>
      <c r="AA5" s="853"/>
      <c r="AB5" s="857" t="s">
        <v>2117</v>
      </c>
      <c r="AC5" s="853"/>
      <c r="AD5" s="857" t="s">
        <v>2117</v>
      </c>
      <c r="AE5" s="853"/>
      <c r="AF5" s="854" t="s">
        <v>2117</v>
      </c>
      <c r="AG5" s="856"/>
      <c r="AH5" s="854" t="s">
        <v>2117</v>
      </c>
      <c r="AI5" s="853"/>
      <c r="AJ5" s="857" t="s">
        <v>2117</v>
      </c>
      <c r="AK5" s="853"/>
      <c r="AL5" s="857" t="s">
        <v>2117</v>
      </c>
      <c r="AM5" s="853"/>
      <c r="AN5" s="857" t="s">
        <v>2117</v>
      </c>
      <c r="AQ5" s="882"/>
      <c r="AR5" s="882"/>
      <c r="AS5" s="882"/>
      <c r="AT5" s="882"/>
      <c r="AU5" s="882"/>
      <c r="AV5" s="882"/>
      <c r="AW5" s="882"/>
      <c r="AX5" s="882"/>
      <c r="AY5" s="882"/>
      <c r="AZ5" s="882"/>
      <c r="BA5" s="882"/>
      <c r="BB5" s="882"/>
      <c r="BC5" s="882"/>
      <c r="BD5" s="882"/>
      <c r="BE5" s="882"/>
      <c r="BF5" s="882"/>
      <c r="BG5" s="882"/>
      <c r="BH5" s="882"/>
      <c r="BI5" s="882"/>
      <c r="BJ5" s="882"/>
      <c r="BK5" s="882"/>
      <c r="BL5" s="882"/>
      <c r="BM5" s="882"/>
      <c r="BN5" s="882"/>
      <c r="BO5" s="882"/>
      <c r="BP5" s="882"/>
      <c r="BQ5" s="882"/>
    </row>
    <row r="6" spans="1:69" s="147" customFormat="1" ht="24" hidden="1" customHeight="1">
      <c r="A6" s="3729" t="s">
        <v>2397</v>
      </c>
      <c r="B6" s="3729"/>
      <c r="C6" s="3729"/>
      <c r="D6" s="149"/>
      <c r="E6" s="800">
        <v>32198687</v>
      </c>
      <c r="F6" s="432">
        <v>100</v>
      </c>
      <c r="G6" s="484">
        <v>8297188</v>
      </c>
      <c r="H6" s="432">
        <f t="shared" ref="H6:H11" si="0">G6/$E6*100</f>
        <v>25.768715351653938</v>
      </c>
      <c r="I6" s="484">
        <v>5919204</v>
      </c>
      <c r="J6" s="432">
        <f t="shared" ref="J6:J11" si="1">I6/$E6*100</f>
        <v>18.383370725644806</v>
      </c>
      <c r="K6" s="484">
        <v>12427306</v>
      </c>
      <c r="L6" s="432">
        <f t="shared" ref="L6:L11" si="2">K6/$E6*100</f>
        <v>38.595691805693818</v>
      </c>
      <c r="M6" s="432"/>
      <c r="N6" s="432"/>
      <c r="O6" s="432"/>
      <c r="P6" s="432"/>
      <c r="Q6" s="432"/>
      <c r="R6" s="432"/>
      <c r="S6" s="432"/>
      <c r="T6" s="432"/>
      <c r="U6" s="432"/>
      <c r="V6" s="432"/>
      <c r="W6" s="3729" t="s">
        <v>2397</v>
      </c>
      <c r="X6" s="3729"/>
      <c r="Y6" s="3729"/>
      <c r="Z6" s="149"/>
      <c r="AA6" s="432"/>
      <c r="AB6" s="432"/>
      <c r="AC6" s="432"/>
      <c r="AD6" s="432"/>
      <c r="AE6" s="432"/>
      <c r="AF6" s="432"/>
      <c r="AG6" s="432"/>
      <c r="AH6" s="432"/>
      <c r="AI6" s="432"/>
      <c r="AJ6" s="432"/>
      <c r="AK6" s="883" t="s">
        <v>2118</v>
      </c>
      <c r="AL6" s="884" t="s">
        <v>2118</v>
      </c>
      <c r="AM6" s="488">
        <v>5554989</v>
      </c>
      <c r="AN6" s="432">
        <f t="shared" ref="AN6:AN24" si="3">AM6/$E6*100</f>
        <v>17.252222117007442</v>
      </c>
      <c r="AO6" s="598"/>
      <c r="AP6" s="598"/>
    </row>
    <row r="7" spans="1:69" s="147" customFormat="1" ht="24" hidden="1" customHeight="1">
      <c r="A7" s="3716" t="s">
        <v>2398</v>
      </c>
      <c r="B7" s="3716"/>
      <c r="C7" s="3716"/>
      <c r="D7" s="149"/>
      <c r="E7" s="782">
        <v>28100746</v>
      </c>
      <c r="F7" s="150">
        <v>100</v>
      </c>
      <c r="G7" s="488">
        <v>5330947</v>
      </c>
      <c r="H7" s="150">
        <f t="shared" si="0"/>
        <v>18.970837998393353</v>
      </c>
      <c r="I7" s="488">
        <v>5986121</v>
      </c>
      <c r="J7" s="150">
        <f t="shared" si="1"/>
        <v>21.30235617232368</v>
      </c>
      <c r="K7" s="488">
        <v>11435730</v>
      </c>
      <c r="L7" s="150">
        <f t="shared" si="2"/>
        <v>40.695467657691367</v>
      </c>
      <c r="M7" s="150"/>
      <c r="N7" s="150"/>
      <c r="O7" s="150"/>
      <c r="P7" s="150"/>
      <c r="Q7" s="150"/>
      <c r="R7" s="150"/>
      <c r="S7" s="150"/>
      <c r="T7" s="150"/>
      <c r="U7" s="150"/>
      <c r="V7" s="150"/>
      <c r="W7" s="3716" t="s">
        <v>2398</v>
      </c>
      <c r="X7" s="3716"/>
      <c r="Y7" s="3716"/>
      <c r="Z7" s="149"/>
      <c r="AA7" s="150"/>
      <c r="AB7" s="150"/>
      <c r="AC7" s="150"/>
      <c r="AD7" s="150"/>
      <c r="AE7" s="150"/>
      <c r="AF7" s="150"/>
      <c r="AG7" s="150"/>
      <c r="AH7" s="150"/>
      <c r="AI7" s="150"/>
      <c r="AJ7" s="150"/>
      <c r="AK7" s="885" t="s">
        <v>2118</v>
      </c>
      <c r="AL7" s="886" t="s">
        <v>2118</v>
      </c>
      <c r="AM7" s="488">
        <v>5347949</v>
      </c>
      <c r="AN7" s="150">
        <f t="shared" si="3"/>
        <v>19.031341730215985</v>
      </c>
      <c r="AO7" s="598"/>
      <c r="AP7" s="598"/>
    </row>
    <row r="8" spans="1:69" s="147" customFormat="1" ht="24" hidden="1" customHeight="1">
      <c r="A8" s="3716" t="s">
        <v>2508</v>
      </c>
      <c r="B8" s="3716"/>
      <c r="C8" s="3716"/>
      <c r="D8" s="149"/>
      <c r="E8" s="782">
        <v>35086996.896078318</v>
      </c>
      <c r="F8" s="150">
        <v>100</v>
      </c>
      <c r="G8" s="488">
        <v>7707378.2009192379</v>
      </c>
      <c r="H8" s="150">
        <f t="shared" si="0"/>
        <v>21.966480128656134</v>
      </c>
      <c r="I8" s="488">
        <v>8170539.0676296782</v>
      </c>
      <c r="J8" s="150">
        <f t="shared" si="1"/>
        <v>23.28651577628435</v>
      </c>
      <c r="K8" s="488">
        <v>16834105.175192505</v>
      </c>
      <c r="L8" s="150">
        <f t="shared" si="2"/>
        <v>47.978187546378628</v>
      </c>
      <c r="M8" s="150"/>
      <c r="N8" s="150"/>
      <c r="O8" s="150"/>
      <c r="P8" s="150"/>
      <c r="Q8" s="150"/>
      <c r="R8" s="150"/>
      <c r="S8" s="150"/>
      <c r="T8" s="150"/>
      <c r="U8" s="150"/>
      <c r="V8" s="150"/>
      <c r="W8" s="3716" t="s">
        <v>2508</v>
      </c>
      <c r="X8" s="3716"/>
      <c r="Y8" s="3716"/>
      <c r="Z8" s="149"/>
      <c r="AA8" s="150"/>
      <c r="AB8" s="150"/>
      <c r="AC8" s="150"/>
      <c r="AD8" s="150"/>
      <c r="AE8" s="150"/>
      <c r="AF8" s="150"/>
      <c r="AG8" s="150"/>
      <c r="AH8" s="150"/>
      <c r="AI8" s="150"/>
      <c r="AJ8" s="150"/>
      <c r="AK8" s="885" t="s">
        <v>2118</v>
      </c>
      <c r="AL8" s="886" t="s">
        <v>2118</v>
      </c>
      <c r="AM8" s="488">
        <v>2374974.4523368948</v>
      </c>
      <c r="AN8" s="150">
        <f t="shared" si="3"/>
        <v>6.7688165486808769</v>
      </c>
      <c r="AO8" s="598"/>
      <c r="AP8" s="598"/>
    </row>
    <row r="9" spans="1:69" s="147" customFormat="1" ht="19.5" hidden="1" customHeight="1">
      <c r="A9" s="3716" t="s">
        <v>2494</v>
      </c>
      <c r="B9" s="3716"/>
      <c r="C9" s="3716"/>
      <c r="D9" s="149"/>
      <c r="E9" s="782">
        <v>21665551.311437823</v>
      </c>
      <c r="F9" s="150">
        <v>100</v>
      </c>
      <c r="G9" s="488">
        <v>3219079.0328189093</v>
      </c>
      <c r="H9" s="150">
        <f t="shared" si="0"/>
        <v>14.858052705630765</v>
      </c>
      <c r="I9" s="488">
        <v>3103887.2689146963</v>
      </c>
      <c r="J9" s="150">
        <f t="shared" si="1"/>
        <v>14.326371040814786</v>
      </c>
      <c r="K9" s="488">
        <v>10776715.824428687</v>
      </c>
      <c r="L9" s="150">
        <f t="shared" si="2"/>
        <v>49.741248997155083</v>
      </c>
      <c r="M9" s="150"/>
      <c r="N9" s="150"/>
      <c r="O9" s="150"/>
      <c r="P9" s="150"/>
      <c r="Q9" s="150"/>
      <c r="R9" s="150"/>
      <c r="S9" s="150"/>
      <c r="T9" s="150"/>
      <c r="U9" s="150"/>
      <c r="V9" s="150"/>
      <c r="W9" s="3716" t="s">
        <v>2494</v>
      </c>
      <c r="X9" s="3716"/>
      <c r="Y9" s="3716"/>
      <c r="Z9" s="149"/>
      <c r="AA9" s="150"/>
      <c r="AB9" s="150"/>
      <c r="AC9" s="150"/>
      <c r="AD9" s="150"/>
      <c r="AE9" s="150"/>
      <c r="AF9" s="150"/>
      <c r="AG9" s="150"/>
      <c r="AH9" s="150"/>
      <c r="AI9" s="150"/>
      <c r="AJ9" s="150"/>
      <c r="AK9" s="493" t="s">
        <v>2119</v>
      </c>
      <c r="AL9" s="493" t="s">
        <v>2119</v>
      </c>
      <c r="AM9" s="488">
        <v>4565869.1852755612</v>
      </c>
      <c r="AN9" s="150">
        <f t="shared" si="3"/>
        <v>21.074327256399503</v>
      </c>
      <c r="AO9" s="598"/>
      <c r="AP9" s="598"/>
    </row>
    <row r="10" spans="1:69" s="147" customFormat="1" ht="19.5" hidden="1" customHeight="1">
      <c r="A10" s="3716" t="s">
        <v>2415</v>
      </c>
      <c r="B10" s="3716"/>
      <c r="C10" s="3716"/>
      <c r="D10" s="149"/>
      <c r="E10" s="782">
        <v>23363332.619412925</v>
      </c>
      <c r="F10" s="150">
        <v>100</v>
      </c>
      <c r="G10" s="488">
        <v>3922537.7750137374</v>
      </c>
      <c r="H10" s="150">
        <f t="shared" si="0"/>
        <v>16.789290461731667</v>
      </c>
      <c r="I10" s="488">
        <v>3889845.125342906</v>
      </c>
      <c r="J10" s="150">
        <f t="shared" si="1"/>
        <v>16.649359013580018</v>
      </c>
      <c r="K10" s="488">
        <v>10510168.08400299</v>
      </c>
      <c r="L10" s="150">
        <f t="shared" si="2"/>
        <v>44.985740070617929</v>
      </c>
      <c r="M10" s="150"/>
      <c r="N10" s="150"/>
      <c r="O10" s="150"/>
      <c r="P10" s="150"/>
      <c r="Q10" s="150"/>
      <c r="R10" s="150"/>
      <c r="S10" s="150"/>
      <c r="T10" s="150"/>
      <c r="U10" s="150"/>
      <c r="V10" s="150"/>
      <c r="W10" s="3716" t="s">
        <v>2401</v>
      </c>
      <c r="X10" s="3716"/>
      <c r="Y10" s="3716"/>
      <c r="Z10" s="149"/>
      <c r="AA10" s="150"/>
      <c r="AB10" s="150"/>
      <c r="AC10" s="150"/>
      <c r="AD10" s="150"/>
      <c r="AE10" s="150"/>
      <c r="AF10" s="150"/>
      <c r="AG10" s="150"/>
      <c r="AH10" s="150"/>
      <c r="AI10" s="150"/>
      <c r="AJ10" s="150"/>
      <c r="AK10" s="488">
        <v>679800.57929895772</v>
      </c>
      <c r="AL10" s="150">
        <f>AK10/$E10*100</f>
        <v>2.9096901130196717</v>
      </c>
      <c r="AM10" s="488">
        <v>4360981.0557542937</v>
      </c>
      <c r="AN10" s="150">
        <f t="shared" si="3"/>
        <v>18.665920341050544</v>
      </c>
      <c r="AO10" s="598"/>
      <c r="AP10" s="598"/>
    </row>
    <row r="11" spans="1:69" s="439" customFormat="1" ht="19.5" hidden="1" customHeight="1">
      <c r="A11" s="3590" t="s">
        <v>2416</v>
      </c>
      <c r="B11" s="3590"/>
      <c r="C11" s="3590"/>
      <c r="D11" s="436"/>
      <c r="E11" s="492">
        <v>33505537.74453152</v>
      </c>
      <c r="F11" s="438">
        <v>100</v>
      </c>
      <c r="G11" s="492">
        <v>7773856.3402123302</v>
      </c>
      <c r="H11" s="438">
        <f t="shared" si="0"/>
        <v>23.201705937344972</v>
      </c>
      <c r="I11" s="492">
        <v>4908066.0315940725</v>
      </c>
      <c r="J11" s="438">
        <f t="shared" si="1"/>
        <v>14.648521892161314</v>
      </c>
      <c r="K11" s="492">
        <v>13707536.385727454</v>
      </c>
      <c r="L11" s="438">
        <f t="shared" si="2"/>
        <v>40.911256193656158</v>
      </c>
      <c r="M11" s="438"/>
      <c r="N11" s="438"/>
      <c r="O11" s="438"/>
      <c r="P11" s="438"/>
      <c r="Q11" s="438"/>
      <c r="R11" s="438"/>
      <c r="S11" s="438"/>
      <c r="T11" s="438"/>
      <c r="U11" s="438"/>
      <c r="V11" s="438"/>
      <c r="W11" s="3590" t="s">
        <v>2402</v>
      </c>
      <c r="X11" s="3590"/>
      <c r="Y11" s="3590"/>
      <c r="Z11" s="436"/>
      <c r="AA11" s="438"/>
      <c r="AB11" s="438"/>
      <c r="AC11" s="438"/>
      <c r="AD11" s="438"/>
      <c r="AE11" s="438"/>
      <c r="AF11" s="438"/>
      <c r="AG11" s="438"/>
      <c r="AH11" s="438"/>
      <c r="AI11" s="438"/>
      <c r="AJ11" s="438"/>
      <c r="AK11" s="492">
        <v>982934.12707634305</v>
      </c>
      <c r="AL11" s="438">
        <f>AK11/$E11*100</f>
        <v>2.9336467737688197</v>
      </c>
      <c r="AM11" s="492">
        <v>6133144.8599213213</v>
      </c>
      <c r="AN11" s="438">
        <f t="shared" si="3"/>
        <v>18.304869203068737</v>
      </c>
      <c r="AO11" s="887"/>
      <c r="AP11" s="887"/>
    </row>
    <row r="12" spans="1:69" s="439" customFormat="1" ht="19.5" hidden="1" customHeight="1">
      <c r="A12" s="888"/>
      <c r="B12" s="888"/>
      <c r="C12" s="888"/>
      <c r="D12" s="436"/>
      <c r="E12" s="492"/>
      <c r="F12" s="438"/>
      <c r="G12" s="492"/>
      <c r="H12" s="438"/>
      <c r="I12" s="492"/>
      <c r="J12" s="438"/>
      <c r="K12" s="492"/>
      <c r="L12" s="438"/>
      <c r="M12" s="438"/>
      <c r="N12" s="438"/>
      <c r="O12" s="438"/>
      <c r="P12" s="438"/>
      <c r="Q12" s="438"/>
      <c r="R12" s="438"/>
      <c r="S12" s="438"/>
      <c r="T12" s="438"/>
      <c r="U12" s="438"/>
      <c r="V12" s="438"/>
      <c r="W12" s="888"/>
      <c r="X12" s="888"/>
      <c r="Y12" s="888"/>
      <c r="Z12" s="436"/>
      <c r="AA12" s="438"/>
      <c r="AB12" s="438"/>
      <c r="AC12" s="438"/>
      <c r="AD12" s="438"/>
      <c r="AE12" s="438"/>
      <c r="AF12" s="438"/>
      <c r="AG12" s="438"/>
      <c r="AH12" s="438"/>
      <c r="AI12" s="438"/>
      <c r="AJ12" s="438"/>
      <c r="AK12" s="492"/>
      <c r="AL12" s="438"/>
      <c r="AM12" s="492"/>
      <c r="AN12" s="438"/>
      <c r="AO12" s="887"/>
      <c r="AP12" s="887"/>
    </row>
    <row r="13" spans="1:69" s="147" customFormat="1" ht="19.5" hidden="1" customHeight="1">
      <c r="A13" s="3716" t="s">
        <v>2417</v>
      </c>
      <c r="B13" s="3716"/>
      <c r="C13" s="3716"/>
      <c r="D13" s="149"/>
      <c r="E13" s="154">
        <v>41648427.2220985</v>
      </c>
      <c r="F13" s="150">
        <v>100</v>
      </c>
      <c r="G13" s="154">
        <v>11685922.374203442</v>
      </c>
      <c r="H13" s="150">
        <f>G13/$E13*100</f>
        <v>28.058496211359778</v>
      </c>
      <c r="I13" s="154">
        <v>8968124.2302039769</v>
      </c>
      <c r="J13" s="150">
        <f>I13/$E13*100</f>
        <v>21.532924118309861</v>
      </c>
      <c r="K13" s="154">
        <v>12620721.899748748</v>
      </c>
      <c r="L13" s="150">
        <f>K13/$E13*100</f>
        <v>30.302997595674491</v>
      </c>
      <c r="M13" s="150"/>
      <c r="N13" s="150"/>
      <c r="O13" s="150"/>
      <c r="P13" s="150"/>
      <c r="Q13" s="150"/>
      <c r="R13" s="150"/>
      <c r="S13" s="150"/>
      <c r="T13" s="150"/>
      <c r="U13" s="150"/>
      <c r="V13" s="150"/>
      <c r="W13" s="3716" t="s">
        <v>2403</v>
      </c>
      <c r="X13" s="3716"/>
      <c r="Y13" s="3716"/>
      <c r="Z13" s="149"/>
      <c r="AA13" s="150"/>
      <c r="AB13" s="150"/>
      <c r="AC13" s="150"/>
      <c r="AD13" s="150"/>
      <c r="AE13" s="150"/>
      <c r="AF13" s="150"/>
      <c r="AG13" s="150"/>
      <c r="AH13" s="150"/>
      <c r="AI13" s="150"/>
      <c r="AJ13" s="150"/>
      <c r="AK13" s="154">
        <v>1758413.2227317698</v>
      </c>
      <c r="AL13" s="150">
        <f>AK13/$E13*100</f>
        <v>4.222039918469628</v>
      </c>
      <c r="AM13" s="154">
        <v>6615245.4952105721</v>
      </c>
      <c r="AN13" s="150">
        <f t="shared" si="3"/>
        <v>15.883542156186268</v>
      </c>
      <c r="AO13" s="598"/>
      <c r="AP13" s="598"/>
    </row>
    <row r="14" spans="1:69" s="147" customFormat="1" ht="18" hidden="1" customHeight="1">
      <c r="A14" s="3590" t="s">
        <v>2443</v>
      </c>
      <c r="B14" s="3590"/>
      <c r="C14" s="3590"/>
      <c r="D14" s="149"/>
      <c r="E14" s="493" t="s">
        <v>2119</v>
      </c>
      <c r="F14" s="493" t="s">
        <v>2119</v>
      </c>
      <c r="G14" s="493" t="s">
        <v>2119</v>
      </c>
      <c r="H14" s="493" t="s">
        <v>2119</v>
      </c>
      <c r="I14" s="493" t="s">
        <v>2119</v>
      </c>
      <c r="J14" s="493" t="s">
        <v>2119</v>
      </c>
      <c r="K14" s="493" t="s">
        <v>2119</v>
      </c>
      <c r="L14" s="493" t="s">
        <v>2119</v>
      </c>
      <c r="M14" s="493"/>
      <c r="N14" s="493"/>
      <c r="O14" s="493"/>
      <c r="P14" s="493"/>
      <c r="Q14" s="493"/>
      <c r="R14" s="493"/>
      <c r="S14" s="493"/>
      <c r="T14" s="493"/>
      <c r="U14" s="493"/>
      <c r="V14" s="493"/>
      <c r="W14" s="3590" t="s">
        <v>2443</v>
      </c>
      <c r="X14" s="3590"/>
      <c r="Y14" s="3590"/>
      <c r="Z14" s="149"/>
      <c r="AA14" s="493"/>
      <c r="AB14" s="493"/>
      <c r="AC14" s="493"/>
      <c r="AD14" s="493"/>
      <c r="AE14" s="493"/>
      <c r="AF14" s="493"/>
      <c r="AG14" s="493"/>
      <c r="AH14" s="493"/>
      <c r="AI14" s="493"/>
      <c r="AJ14" s="493"/>
      <c r="AK14" s="493" t="s">
        <v>2119</v>
      </c>
      <c r="AL14" s="493" t="s">
        <v>2119</v>
      </c>
      <c r="AM14" s="493" t="s">
        <v>2119</v>
      </c>
      <c r="AN14" s="493" t="s">
        <v>2119</v>
      </c>
      <c r="AO14" s="598"/>
      <c r="AP14" s="598"/>
    </row>
    <row r="15" spans="1:69" s="147" customFormat="1" ht="18" hidden="1" customHeight="1">
      <c r="A15" s="3716" t="s">
        <v>2465</v>
      </c>
      <c r="B15" s="3716"/>
      <c r="C15" s="3716"/>
      <c r="D15" s="149"/>
      <c r="E15" s="154">
        <v>40621245.407513522</v>
      </c>
      <c r="F15" s="150">
        <v>100</v>
      </c>
      <c r="G15" s="154">
        <v>11804801.163737483</v>
      </c>
      <c r="H15" s="150">
        <f t="shared" ref="H15:H24" si="4">G15/$E15*100</f>
        <v>29.060657902807691</v>
      </c>
      <c r="I15" s="154">
        <v>7010291.5008406602</v>
      </c>
      <c r="J15" s="150">
        <f t="shared" ref="J15:J24" si="5">I15/$E15*100</f>
        <v>17.257697125022169</v>
      </c>
      <c r="K15" s="154">
        <v>14489990.119470151</v>
      </c>
      <c r="L15" s="150">
        <f t="shared" ref="L15:L24" si="6">K15/$E15*100</f>
        <v>35.670964723277557</v>
      </c>
      <c r="M15" s="150"/>
      <c r="N15" s="150"/>
      <c r="O15" s="150"/>
      <c r="P15" s="150"/>
      <c r="Q15" s="150"/>
      <c r="R15" s="150"/>
      <c r="S15" s="150"/>
      <c r="T15" s="150"/>
      <c r="U15" s="150"/>
      <c r="V15" s="150"/>
      <c r="W15" s="3716" t="s">
        <v>2419</v>
      </c>
      <c r="X15" s="3716"/>
      <c r="Y15" s="3716"/>
      <c r="Z15" s="149"/>
      <c r="AA15" s="150"/>
      <c r="AB15" s="150"/>
      <c r="AC15" s="150"/>
      <c r="AD15" s="150"/>
      <c r="AE15" s="150"/>
      <c r="AF15" s="150"/>
      <c r="AG15" s="150"/>
      <c r="AH15" s="150"/>
      <c r="AI15" s="150"/>
      <c r="AJ15" s="150"/>
      <c r="AK15" s="154">
        <v>1395028.9446636634</v>
      </c>
      <c r="AL15" s="150">
        <f>AK15/$E15*100</f>
        <v>3.4342347967638416</v>
      </c>
      <c r="AM15" s="154">
        <v>5921133.6788015626</v>
      </c>
      <c r="AN15" s="150">
        <f t="shared" si="3"/>
        <v>14.576445452128747</v>
      </c>
      <c r="AO15" s="598"/>
      <c r="AP15" s="598"/>
    </row>
    <row r="16" spans="1:69" s="147" customFormat="1" ht="18" hidden="1" customHeight="1">
      <c r="A16" s="3716" t="s">
        <v>2444</v>
      </c>
      <c r="B16" s="3716"/>
      <c r="C16" s="3716"/>
      <c r="D16" s="149"/>
      <c r="E16" s="782">
        <f>('23'!E15/'1'!$E$16)*1000</f>
        <v>46216254.071116991</v>
      </c>
      <c r="F16" s="150">
        <v>100</v>
      </c>
      <c r="G16" s="488">
        <f>('23'!G15/'1'!$E$16)*1000</f>
        <v>16518394.765011886</v>
      </c>
      <c r="H16" s="150">
        <f t="shared" si="4"/>
        <v>35.741526649030419</v>
      </c>
      <c r="I16" s="488">
        <f>('23'!I15/'1'!$E$16)*1000</f>
        <v>8146466.9616821352</v>
      </c>
      <c r="J16" s="150">
        <f t="shared" si="5"/>
        <v>17.626843900300649</v>
      </c>
      <c r="K16" s="488">
        <f>('23'!K15/'1'!$E$16)*1000</f>
        <v>14951368.80044858</v>
      </c>
      <c r="L16" s="150">
        <f t="shared" si="6"/>
        <v>32.350888450287648</v>
      </c>
      <c r="M16" s="150"/>
      <c r="N16" s="150"/>
      <c r="O16" s="150"/>
      <c r="P16" s="150"/>
      <c r="Q16" s="150"/>
      <c r="R16" s="150"/>
      <c r="S16" s="150"/>
      <c r="T16" s="150"/>
      <c r="U16" s="150"/>
      <c r="V16" s="150"/>
      <c r="W16" s="3716" t="s">
        <v>2420</v>
      </c>
      <c r="X16" s="3716"/>
      <c r="Y16" s="3716"/>
      <c r="Z16" s="149"/>
      <c r="AA16" s="150"/>
      <c r="AB16" s="150"/>
      <c r="AC16" s="150"/>
      <c r="AD16" s="150"/>
      <c r="AE16" s="150"/>
      <c r="AF16" s="150"/>
      <c r="AG16" s="150"/>
      <c r="AH16" s="150"/>
      <c r="AI16" s="150"/>
      <c r="AJ16" s="150"/>
      <c r="AK16" s="488">
        <f>('23'!M15/'1'!$E$16)*1000</f>
        <v>2125787.7455276372</v>
      </c>
      <c r="AL16" s="150">
        <f>AK16/$E16*100</f>
        <v>4.5996539275045993</v>
      </c>
      <c r="AM16" s="488">
        <f>('23'!AM15/'1'!$E$16)*1000</f>
        <v>4474235.7984467587</v>
      </c>
      <c r="AN16" s="150">
        <f t="shared" si="3"/>
        <v>9.6810870728767</v>
      </c>
      <c r="AO16" s="598"/>
      <c r="AP16" s="598"/>
    </row>
    <row r="17" spans="1:98" s="147" customFormat="1" ht="17.25" hidden="1" customHeight="1">
      <c r="A17" s="3716" t="s">
        <v>2389</v>
      </c>
      <c r="B17" s="3716"/>
      <c r="C17" s="3716"/>
      <c r="D17" s="149"/>
      <c r="E17" s="782">
        <v>41547121.616053052</v>
      </c>
      <c r="F17" s="150">
        <v>100</v>
      </c>
      <c r="G17" s="488">
        <v>9400563.0490085129</v>
      </c>
      <c r="H17" s="150">
        <f t="shared" si="4"/>
        <v>22.626267917862947</v>
      </c>
      <c r="I17" s="488">
        <f>('23'!I16/'1'!$E$17)*1000</f>
        <v>8793249.2718918063</v>
      </c>
      <c r="J17" s="150">
        <f t="shared" si="5"/>
        <v>21.164520982108794</v>
      </c>
      <c r="K17" s="488">
        <f>('23'!K16/'1'!$E$17)*1000</f>
        <v>15774321.715834245</v>
      </c>
      <c r="L17" s="150">
        <f t="shared" si="6"/>
        <v>37.967303394946462</v>
      </c>
      <c r="M17" s="150"/>
      <c r="N17" s="150"/>
      <c r="O17" s="150"/>
      <c r="P17" s="150"/>
      <c r="Q17" s="150"/>
      <c r="R17" s="150"/>
      <c r="S17" s="150"/>
      <c r="T17" s="150"/>
      <c r="U17" s="150"/>
      <c r="V17" s="150"/>
      <c r="W17" s="3716" t="s">
        <v>2389</v>
      </c>
      <c r="X17" s="3716"/>
      <c r="Y17" s="3716"/>
      <c r="Z17" s="149"/>
      <c r="AA17" s="150"/>
      <c r="AB17" s="150"/>
      <c r="AC17" s="150"/>
      <c r="AD17" s="150"/>
      <c r="AE17" s="150"/>
      <c r="AF17" s="150"/>
      <c r="AG17" s="150"/>
      <c r="AH17" s="150"/>
      <c r="AI17" s="150"/>
      <c r="AJ17" s="150"/>
      <c r="AK17" s="488">
        <f>('23'!M16/'1'!$E$17)*1000</f>
        <v>1393352.2115215114</v>
      </c>
      <c r="AL17" s="150">
        <f>AK17/$E17*100</f>
        <v>3.3536672513629573</v>
      </c>
      <c r="AM17" s="488">
        <f>('23'!AM16/'1'!$E$17)*1000</f>
        <v>6185635.3677969202</v>
      </c>
      <c r="AN17" s="150">
        <f t="shared" si="3"/>
        <v>14.888240453718707</v>
      </c>
      <c r="AO17" s="598"/>
      <c r="AP17" s="598"/>
    </row>
    <row r="18" spans="1:98" s="147" customFormat="1" ht="16.5" hidden="1" customHeight="1">
      <c r="A18" s="3716" t="s">
        <v>2502</v>
      </c>
      <c r="B18" s="3716"/>
      <c r="C18" s="3716"/>
      <c r="D18" s="149"/>
      <c r="E18" s="785">
        <v>47047310.036471196</v>
      </c>
      <c r="F18" s="442">
        <v>100</v>
      </c>
      <c r="G18" s="785">
        <v>11153694.498743866</v>
      </c>
      <c r="H18" s="442">
        <f t="shared" si="4"/>
        <v>23.707401103479654</v>
      </c>
      <c r="I18" s="785">
        <v>9570474.5907081123</v>
      </c>
      <c r="J18" s="442">
        <f t="shared" si="5"/>
        <v>20.342235471675334</v>
      </c>
      <c r="K18" s="785">
        <v>18346067.487314988</v>
      </c>
      <c r="L18" s="442">
        <f t="shared" si="6"/>
        <v>38.994933978357253</v>
      </c>
      <c r="M18" s="442"/>
      <c r="N18" s="442"/>
      <c r="O18" s="442"/>
      <c r="P18" s="442"/>
      <c r="Q18" s="442"/>
      <c r="R18" s="442"/>
      <c r="S18" s="442"/>
      <c r="T18" s="442"/>
      <c r="U18" s="442"/>
      <c r="V18" s="442"/>
      <c r="W18" s="3716" t="s">
        <v>2370</v>
      </c>
      <c r="X18" s="3716"/>
      <c r="Y18" s="3716"/>
      <c r="Z18" s="149"/>
      <c r="AA18" s="442"/>
      <c r="AB18" s="442"/>
      <c r="AC18" s="442"/>
      <c r="AD18" s="442"/>
      <c r="AE18" s="442"/>
      <c r="AF18" s="442"/>
      <c r="AG18" s="442"/>
      <c r="AH18" s="442"/>
      <c r="AI18" s="442"/>
      <c r="AJ18" s="442"/>
      <c r="AK18" s="785">
        <v>2375732.4777737176</v>
      </c>
      <c r="AL18" s="442">
        <f>AK18/$E18*100</f>
        <v>5.049666975501987</v>
      </c>
      <c r="AM18" s="785">
        <v>5601340.9819304869</v>
      </c>
      <c r="AN18" s="442">
        <f t="shared" si="3"/>
        <v>11.905762470985723</v>
      </c>
      <c r="AO18" s="889"/>
      <c r="AP18" s="889"/>
      <c r="AQ18" s="422"/>
      <c r="AR18" s="422"/>
      <c r="AS18" s="422"/>
    </row>
    <row r="19" spans="1:98" s="147" customFormat="1" ht="16.5" hidden="1" customHeight="1">
      <c r="A19" s="3716" t="s">
        <v>2289</v>
      </c>
      <c r="B19" s="3716"/>
      <c r="C19" s="3716"/>
      <c r="D19" s="149"/>
      <c r="E19" s="862">
        <f>'[1]19'!E18/'[1]1'!E19*1000</f>
        <v>57591841.808187589</v>
      </c>
      <c r="F19" s="442">
        <v>100</v>
      </c>
      <c r="G19" s="862">
        <f>'[1]19'!G18/'[1]1'!E19*1000</f>
        <v>19335674.163574621</v>
      </c>
      <c r="H19" s="442">
        <f t="shared" si="4"/>
        <v>33.573633967069533</v>
      </c>
      <c r="I19" s="862">
        <f>'[1]19'!I18/'[1]1'!E19*1000</f>
        <v>10070082.403748445</v>
      </c>
      <c r="J19" s="442">
        <f t="shared" si="5"/>
        <v>17.485258480337095</v>
      </c>
      <c r="K19" s="862">
        <f>'[1]19'!K18/'[1]1'!E19*1000</f>
        <v>22582538.431206848</v>
      </c>
      <c r="L19" s="442">
        <f t="shared" si="6"/>
        <v>39.211349597776511</v>
      </c>
      <c r="M19" s="442"/>
      <c r="N19" s="442"/>
      <c r="O19" s="442"/>
      <c r="P19" s="442"/>
      <c r="Q19" s="442"/>
      <c r="R19" s="442"/>
      <c r="S19" s="442"/>
      <c r="T19" s="442"/>
      <c r="U19" s="442"/>
      <c r="V19" s="442"/>
      <c r="W19" s="3716" t="s">
        <v>2371</v>
      </c>
      <c r="X19" s="3716"/>
      <c r="Y19" s="3716"/>
      <c r="Z19" s="149"/>
      <c r="AA19" s="442"/>
      <c r="AB19" s="442"/>
      <c r="AC19" s="442"/>
      <c r="AD19" s="442"/>
      <c r="AE19" s="442"/>
      <c r="AF19" s="442"/>
      <c r="AG19" s="442"/>
      <c r="AH19" s="442"/>
      <c r="AI19" s="442"/>
      <c r="AJ19" s="442"/>
      <c r="AK19" s="862" t="s">
        <v>2119</v>
      </c>
      <c r="AL19" s="499" t="s">
        <v>2119</v>
      </c>
      <c r="AM19" s="862">
        <f>'[1]19'!O18/'[1]1'!E19*1000</f>
        <v>5603546.809657651</v>
      </c>
      <c r="AN19" s="442">
        <f t="shared" si="3"/>
        <v>9.7297579548168205</v>
      </c>
      <c r="AO19" s="889"/>
      <c r="AP19" s="889"/>
      <c r="AQ19" s="422"/>
      <c r="AR19" s="422"/>
      <c r="AS19" s="422"/>
    </row>
    <row r="20" spans="1:98" s="147" customFormat="1" ht="17.25" hidden="1" customHeight="1">
      <c r="A20" s="3716" t="s">
        <v>2556</v>
      </c>
      <c r="B20" s="3716"/>
      <c r="C20" s="3716"/>
      <c r="D20" s="149"/>
      <c r="E20" s="785">
        <v>45849745.77783455</v>
      </c>
      <c r="F20" s="442">
        <v>100</v>
      </c>
      <c r="G20" s="785">
        <v>14642938.481223373</v>
      </c>
      <c r="H20" s="442">
        <f t="shared" si="4"/>
        <v>31.936793176947791</v>
      </c>
      <c r="I20" s="785">
        <v>9583696.2672598306</v>
      </c>
      <c r="J20" s="442">
        <f t="shared" si="5"/>
        <v>20.902397831599188</v>
      </c>
      <c r="K20" s="785">
        <v>15088597.206603512</v>
      </c>
      <c r="L20" s="442">
        <f t="shared" si="6"/>
        <v>32.908791424309044</v>
      </c>
      <c r="M20" s="442"/>
      <c r="N20" s="442"/>
      <c r="O20" s="442"/>
      <c r="P20" s="442"/>
      <c r="Q20" s="442"/>
      <c r="R20" s="442"/>
      <c r="S20" s="442"/>
      <c r="T20" s="442"/>
      <c r="U20" s="442"/>
      <c r="V20" s="442"/>
      <c r="W20" s="3716" t="s">
        <v>2515</v>
      </c>
      <c r="X20" s="3716"/>
      <c r="Y20" s="3716"/>
      <c r="Z20" s="149"/>
      <c r="AA20" s="442"/>
      <c r="AB20" s="442"/>
      <c r="AC20" s="442"/>
      <c r="AD20" s="442"/>
      <c r="AE20" s="442"/>
      <c r="AF20" s="442"/>
      <c r="AG20" s="442"/>
      <c r="AH20" s="442"/>
      <c r="AI20" s="442"/>
      <c r="AJ20" s="442"/>
      <c r="AK20" s="785">
        <v>1718480.0702073735</v>
      </c>
      <c r="AL20" s="442">
        <f>AK20/$E20*100</f>
        <v>3.7480689174031365</v>
      </c>
      <c r="AM20" s="785">
        <v>4816033.75254039</v>
      </c>
      <c r="AN20" s="442">
        <f t="shared" si="3"/>
        <v>10.503948649740687</v>
      </c>
      <c r="AO20" s="889"/>
      <c r="AP20" s="889"/>
      <c r="AQ20" s="422"/>
      <c r="AR20" s="422"/>
      <c r="AS20" s="422"/>
    </row>
    <row r="21" spans="1:98" s="147" customFormat="1" ht="18" hidden="1" customHeight="1">
      <c r="A21" s="3716" t="s">
        <v>2447</v>
      </c>
      <c r="B21" s="3716"/>
      <c r="C21" s="3716"/>
      <c r="D21" s="149"/>
      <c r="E21" s="785">
        <v>44034925.446197607</v>
      </c>
      <c r="F21" s="442">
        <v>100</v>
      </c>
      <c r="G21" s="785">
        <v>13721861.603871504</v>
      </c>
      <c r="H21" s="442">
        <f t="shared" si="4"/>
        <v>31.161314490328902</v>
      </c>
      <c r="I21" s="785">
        <v>9400690.8177297637</v>
      </c>
      <c r="J21" s="442">
        <f t="shared" si="5"/>
        <v>21.348261005268736</v>
      </c>
      <c r="K21" s="785">
        <v>14858731.494227903</v>
      </c>
      <c r="L21" s="442">
        <f t="shared" si="6"/>
        <v>33.743060408680556</v>
      </c>
      <c r="M21" s="442"/>
      <c r="N21" s="442"/>
      <c r="O21" s="442"/>
      <c r="P21" s="442"/>
      <c r="Q21" s="442"/>
      <c r="R21" s="442"/>
      <c r="S21" s="442"/>
      <c r="T21" s="442"/>
      <c r="U21" s="442"/>
      <c r="V21" s="442"/>
      <c r="W21" s="3716" t="s">
        <v>2447</v>
      </c>
      <c r="X21" s="3716"/>
      <c r="Y21" s="3716"/>
      <c r="Z21" s="149"/>
      <c r="AA21" s="442"/>
      <c r="AB21" s="442"/>
      <c r="AC21" s="442"/>
      <c r="AD21" s="442"/>
      <c r="AE21" s="442"/>
      <c r="AF21" s="442"/>
      <c r="AG21" s="442"/>
      <c r="AH21" s="442"/>
      <c r="AI21" s="442"/>
      <c r="AJ21" s="442"/>
      <c r="AK21" s="785">
        <v>1232925.3157325799</v>
      </c>
      <c r="AL21" s="442">
        <f>AK21/$E21*100</f>
        <v>2.7998805567162428</v>
      </c>
      <c r="AM21" s="785">
        <v>4820716.2146358686</v>
      </c>
      <c r="AN21" s="442">
        <f t="shared" si="3"/>
        <v>10.947483539005594</v>
      </c>
      <c r="AO21" s="889"/>
      <c r="AP21" s="889"/>
      <c r="AQ21" s="422"/>
      <c r="AR21" s="422"/>
      <c r="AS21" s="422"/>
    </row>
    <row r="22" spans="1:98" s="147" customFormat="1" ht="18" hidden="1" customHeight="1">
      <c r="A22" s="3716" t="s">
        <v>2489</v>
      </c>
      <c r="B22" s="3716"/>
      <c r="C22" s="3716"/>
      <c r="D22" s="149"/>
      <c r="E22" s="785">
        <v>46656612.553916804</v>
      </c>
      <c r="F22" s="442">
        <v>100</v>
      </c>
      <c r="G22" s="785">
        <v>15981878.101324512</v>
      </c>
      <c r="H22" s="442">
        <f t="shared" si="4"/>
        <v>34.254261564436781</v>
      </c>
      <c r="I22" s="785">
        <v>8841195.4042346776</v>
      </c>
      <c r="J22" s="442">
        <f t="shared" si="5"/>
        <v>18.949501303845647</v>
      </c>
      <c r="K22" s="785">
        <v>14817051.715843376</v>
      </c>
      <c r="L22" s="442">
        <f t="shared" si="6"/>
        <v>31.757667144653194</v>
      </c>
      <c r="M22" s="442"/>
      <c r="N22" s="442"/>
      <c r="O22" s="442"/>
      <c r="P22" s="442"/>
      <c r="Q22" s="442"/>
      <c r="R22" s="442"/>
      <c r="S22" s="442"/>
      <c r="T22" s="442"/>
      <c r="U22" s="442"/>
      <c r="V22" s="442"/>
      <c r="W22" s="3716" t="s">
        <v>2468</v>
      </c>
      <c r="X22" s="3716"/>
      <c r="Y22" s="3716"/>
      <c r="Z22" s="149"/>
      <c r="AA22" s="442"/>
      <c r="AB22" s="442"/>
      <c r="AC22" s="442"/>
      <c r="AD22" s="442"/>
      <c r="AE22" s="442"/>
      <c r="AF22" s="442"/>
      <c r="AG22" s="442"/>
      <c r="AH22" s="442"/>
      <c r="AI22" s="442"/>
      <c r="AJ22" s="442"/>
      <c r="AK22" s="785">
        <v>1470659.81421081</v>
      </c>
      <c r="AL22" s="442">
        <f>AK22/$E22*100</f>
        <v>3.1520929911302544</v>
      </c>
      <c r="AM22" s="785">
        <v>5545827.5183034139</v>
      </c>
      <c r="AN22" s="442">
        <f t="shared" si="3"/>
        <v>11.886476995934082</v>
      </c>
      <c r="AO22" s="889"/>
      <c r="AP22" s="889"/>
      <c r="AQ22" s="422"/>
      <c r="AR22" s="422"/>
      <c r="AS22" s="422"/>
    </row>
    <row r="23" spans="1:98" s="147" customFormat="1" ht="18" hidden="1" customHeight="1">
      <c r="A23" s="3095" t="s">
        <v>2292</v>
      </c>
      <c r="B23" s="3096"/>
      <c r="C23" s="3096"/>
      <c r="D23" s="3097"/>
      <c r="E23" s="107">
        <v>47302.369296844925</v>
      </c>
      <c r="F23" s="442">
        <v>100</v>
      </c>
      <c r="G23" s="107">
        <v>18238.96774277628</v>
      </c>
      <c r="H23" s="442">
        <f t="shared" si="4"/>
        <v>38.558254087270043</v>
      </c>
      <c r="I23" s="107">
        <v>9325.3163973269311</v>
      </c>
      <c r="J23" s="442">
        <f t="shared" si="5"/>
        <v>19.714269149619383</v>
      </c>
      <c r="K23" s="107">
        <v>12659.494991834354</v>
      </c>
      <c r="L23" s="442">
        <f t="shared" si="6"/>
        <v>26.762919447839884</v>
      </c>
      <c r="M23" s="442"/>
      <c r="N23" s="442"/>
      <c r="O23" s="442"/>
      <c r="P23" s="442"/>
      <c r="Q23" s="442"/>
      <c r="R23" s="442"/>
      <c r="S23" s="442"/>
      <c r="T23" s="442"/>
      <c r="U23" s="442"/>
      <c r="V23" s="442"/>
      <c r="W23" s="3095" t="s">
        <v>2392</v>
      </c>
      <c r="X23" s="3096"/>
      <c r="Y23" s="3096"/>
      <c r="Z23" s="3097"/>
      <c r="AA23" s="442"/>
      <c r="AB23" s="442"/>
      <c r="AC23" s="442"/>
      <c r="AD23" s="442"/>
      <c r="AE23" s="442"/>
      <c r="AF23" s="442"/>
      <c r="AG23" s="442"/>
      <c r="AH23" s="442"/>
      <c r="AI23" s="442"/>
      <c r="AJ23" s="442"/>
      <c r="AK23" s="107">
        <v>1431.5459689299776</v>
      </c>
      <c r="AL23" s="442">
        <f>AK23/$E23*100</f>
        <v>3.026372653653655</v>
      </c>
      <c r="AM23" s="107">
        <v>5647.0441959773589</v>
      </c>
      <c r="AN23" s="442">
        <f t="shared" si="3"/>
        <v>11.938184661616976</v>
      </c>
      <c r="AO23" s="889"/>
      <c r="AP23" s="889"/>
      <c r="AQ23" s="422"/>
      <c r="AR23" s="422"/>
      <c r="AS23" s="422"/>
    </row>
    <row r="24" spans="1:98" s="147" customFormat="1" ht="18" hidden="1" customHeight="1">
      <c r="A24" s="3095" t="s">
        <v>2315</v>
      </c>
      <c r="B24" s="3096"/>
      <c r="C24" s="3096"/>
      <c r="D24" s="3097"/>
      <c r="E24" s="107">
        <v>43028.134651915396</v>
      </c>
      <c r="F24" s="442">
        <v>100</v>
      </c>
      <c r="G24" s="107">
        <v>16902.153006143482</v>
      </c>
      <c r="H24" s="442">
        <f t="shared" si="4"/>
        <v>39.281630828007749</v>
      </c>
      <c r="I24" s="107">
        <v>7247.9719848907125</v>
      </c>
      <c r="J24" s="442">
        <f t="shared" si="5"/>
        <v>16.844727394121577</v>
      </c>
      <c r="K24" s="107">
        <v>15289.742746372218</v>
      </c>
      <c r="L24" s="442">
        <f t="shared" si="6"/>
        <v>35.534291388789256</v>
      </c>
      <c r="M24" s="442"/>
      <c r="N24" s="442"/>
      <c r="O24" s="442"/>
      <c r="P24" s="442"/>
      <c r="Q24" s="442"/>
      <c r="R24" s="442"/>
      <c r="S24" s="442"/>
      <c r="T24" s="442"/>
      <c r="U24" s="442"/>
      <c r="V24" s="442"/>
      <c r="W24" s="3095" t="s">
        <v>2315</v>
      </c>
      <c r="X24" s="3096"/>
      <c r="Y24" s="3096"/>
      <c r="Z24" s="3097"/>
      <c r="AA24" s="442"/>
      <c r="AB24" s="442"/>
      <c r="AC24" s="442"/>
      <c r="AD24" s="442"/>
      <c r="AE24" s="442"/>
      <c r="AF24" s="442"/>
      <c r="AG24" s="442"/>
      <c r="AH24" s="442"/>
      <c r="AI24" s="442"/>
      <c r="AJ24" s="442"/>
      <c r="AK24" s="230" t="s">
        <v>2120</v>
      </c>
      <c r="AL24" s="442" t="s">
        <v>2120</v>
      </c>
      <c r="AM24" s="107">
        <v>3588.2669145086356</v>
      </c>
      <c r="AN24" s="442">
        <f t="shared" si="3"/>
        <v>8.3393503890806109</v>
      </c>
      <c r="AO24" s="889"/>
      <c r="AP24" s="889"/>
      <c r="AQ24" s="422"/>
      <c r="AR24" s="422"/>
      <c r="AS24" s="422"/>
    </row>
    <row r="25" spans="1:98" s="147" customFormat="1" ht="17.100000000000001" customHeight="1">
      <c r="A25" s="3098" t="s">
        <v>1463</v>
      </c>
      <c r="B25" s="3098"/>
      <c r="C25" s="3098"/>
      <c r="D25" s="3099"/>
      <c r="E25" s="107">
        <v>48752.465134444727</v>
      </c>
      <c r="F25" s="442">
        <v>100</v>
      </c>
      <c r="G25" s="107">
        <v>16007.39365677163</v>
      </c>
      <c r="H25" s="442">
        <v>32.834018982687383</v>
      </c>
      <c r="I25" s="107">
        <v>10460.37910899489</v>
      </c>
      <c r="J25" s="442">
        <v>21.456102948124347</v>
      </c>
      <c r="K25" s="107">
        <v>14062.64217361905</v>
      </c>
      <c r="L25" s="442">
        <v>28.844986883921635</v>
      </c>
      <c r="M25" s="2712" t="s">
        <v>431</v>
      </c>
      <c r="N25" s="2712" t="s">
        <v>431</v>
      </c>
      <c r="O25" s="2712" t="s">
        <v>431</v>
      </c>
      <c r="P25" s="2712" t="s">
        <v>431</v>
      </c>
      <c r="Q25" s="2712" t="s">
        <v>431</v>
      </c>
      <c r="R25" s="2712" t="s">
        <v>431</v>
      </c>
      <c r="S25" s="2712" t="s">
        <v>431</v>
      </c>
      <c r="T25" s="2712" t="s">
        <v>431</v>
      </c>
      <c r="U25" s="2712" t="s">
        <v>431</v>
      </c>
      <c r="V25" s="2712" t="s">
        <v>431</v>
      </c>
      <c r="W25" s="3098" t="s">
        <v>1463</v>
      </c>
      <c r="X25" s="3098"/>
      <c r="Y25" s="3098"/>
      <c r="Z25" s="3099"/>
      <c r="AA25" s="2712" t="s">
        <v>431</v>
      </c>
      <c r="AB25" s="2712" t="s">
        <v>431</v>
      </c>
      <c r="AC25" s="2712" t="s">
        <v>431</v>
      </c>
      <c r="AD25" s="2712" t="s">
        <v>431</v>
      </c>
      <c r="AE25" s="2712" t="s">
        <v>431</v>
      </c>
      <c r="AF25" s="2712" t="s">
        <v>431</v>
      </c>
      <c r="AG25" s="2712" t="s">
        <v>431</v>
      </c>
      <c r="AH25" s="2712" t="s">
        <v>431</v>
      </c>
      <c r="AI25" s="2712" t="s">
        <v>431</v>
      </c>
      <c r="AJ25" s="2712" t="s">
        <v>431</v>
      </c>
      <c r="AK25" s="2712" t="s">
        <v>431</v>
      </c>
      <c r="AL25" s="2712" t="s">
        <v>431</v>
      </c>
      <c r="AM25" s="107">
        <v>6774.5212540746752</v>
      </c>
      <c r="AN25" s="442">
        <v>13.895751190001512</v>
      </c>
      <c r="AO25" s="598"/>
      <c r="AP25" s="598"/>
      <c r="CJ25" s="890"/>
    </row>
    <row r="26" spans="1:98" s="147" customFormat="1" ht="17.100000000000001" customHeight="1">
      <c r="A26" s="3095" t="s">
        <v>2260</v>
      </c>
      <c r="B26" s="3095"/>
      <c r="C26" s="3095"/>
      <c r="D26" s="3100"/>
      <c r="E26" s="107">
        <v>54171.282948518492</v>
      </c>
      <c r="F26" s="442">
        <v>100</v>
      </c>
      <c r="G26" s="107">
        <v>19727.252969282188</v>
      </c>
      <c r="H26" s="442">
        <v>36.416440400774555</v>
      </c>
      <c r="I26" s="107">
        <v>13232.625266014849</v>
      </c>
      <c r="J26" s="442">
        <v>24.427380238696642</v>
      </c>
      <c r="K26" s="107">
        <v>17466.860471643882</v>
      </c>
      <c r="L26" s="442">
        <v>32.243763708242717</v>
      </c>
      <c r="M26" s="2712" t="s">
        <v>431</v>
      </c>
      <c r="N26" s="2712" t="s">
        <v>431</v>
      </c>
      <c r="O26" s="2712" t="s">
        <v>431</v>
      </c>
      <c r="P26" s="2712" t="s">
        <v>431</v>
      </c>
      <c r="Q26" s="2712" t="s">
        <v>431</v>
      </c>
      <c r="R26" s="2712" t="s">
        <v>431</v>
      </c>
      <c r="S26" s="2712" t="s">
        <v>431</v>
      </c>
      <c r="T26" s="2712" t="s">
        <v>431</v>
      </c>
      <c r="U26" s="2712" t="s">
        <v>431</v>
      </c>
      <c r="V26" s="2712" t="s">
        <v>431</v>
      </c>
      <c r="W26" s="3095" t="s">
        <v>2260</v>
      </c>
      <c r="X26" s="3095"/>
      <c r="Y26" s="3095"/>
      <c r="Z26" s="3100"/>
      <c r="AA26" s="2712" t="s">
        <v>431</v>
      </c>
      <c r="AB26" s="2712" t="s">
        <v>431</v>
      </c>
      <c r="AC26" s="2712" t="s">
        <v>431</v>
      </c>
      <c r="AD26" s="2712" t="s">
        <v>431</v>
      </c>
      <c r="AE26" s="2712" t="s">
        <v>431</v>
      </c>
      <c r="AF26" s="2712" t="s">
        <v>431</v>
      </c>
      <c r="AG26" s="2712" t="s">
        <v>431</v>
      </c>
      <c r="AH26" s="2712" t="s">
        <v>431</v>
      </c>
      <c r="AI26" s="2712" t="s">
        <v>431</v>
      </c>
      <c r="AJ26" s="2712" t="s">
        <v>431</v>
      </c>
      <c r="AK26" s="2712" t="s">
        <v>431</v>
      </c>
      <c r="AL26" s="2712" t="s">
        <v>431</v>
      </c>
      <c r="AM26" s="107">
        <v>3744.5442415781831</v>
      </c>
      <c r="AN26" s="442">
        <v>6.9124156522872067</v>
      </c>
      <c r="AO26" s="598"/>
      <c r="AP26" s="598"/>
      <c r="BG26" s="3770" t="str">
        <f>BG29</f>
        <v>收入總額-發包工程款</v>
      </c>
      <c r="BH26" s="3770" t="str">
        <f t="shared" ref="BH26:BP26" si="7">BH29</f>
        <v>營業收入-發包工程款</v>
      </c>
      <c r="BI26" s="3770" t="str">
        <f t="shared" si="7"/>
        <v>B601承包工程收入值</v>
      </c>
      <c r="BJ26" s="3770" t="str">
        <f t="shared" si="7"/>
        <v>B602出售自地自建及合件房地產收入</v>
      </c>
      <c r="BK26" s="3770" t="str">
        <f t="shared" si="7"/>
        <v>B603其他營業收入</v>
      </c>
      <c r="BL26" s="3770" t="str">
        <f t="shared" si="7"/>
        <v>B503發包工程款</v>
      </c>
      <c r="BM26" s="3770" t="str">
        <f t="shared" si="7"/>
        <v>B608非營業收益小計</v>
      </c>
      <c r="BN26" s="3770" t="str">
        <f t="shared" si="7"/>
        <v>B605租金收入</v>
      </c>
      <c r="BO26" s="3770" t="str">
        <f t="shared" si="7"/>
        <v>B606利息收入</v>
      </c>
      <c r="BP26" s="3770" t="str">
        <f t="shared" si="7"/>
        <v>B607其他非營業收益</v>
      </c>
      <c r="CJ26" s="890"/>
    </row>
    <row r="27" spans="1:98" s="147" customFormat="1" ht="17.100000000000001" customHeight="1">
      <c r="A27" s="3095" t="s">
        <v>1464</v>
      </c>
      <c r="B27" s="3095"/>
      <c r="C27" s="3095"/>
      <c r="D27" s="3100"/>
      <c r="E27" s="107">
        <v>56196.586866845195</v>
      </c>
      <c r="F27" s="442">
        <v>100</v>
      </c>
      <c r="G27" s="107">
        <v>19989.399416205866</v>
      </c>
      <c r="H27" s="442">
        <v>35.570486626829627</v>
      </c>
      <c r="I27" s="107">
        <v>11936.018094107663</v>
      </c>
      <c r="J27" s="442">
        <v>21.239756290518887</v>
      </c>
      <c r="K27" s="107">
        <v>14283.039018931831</v>
      </c>
      <c r="L27" s="442">
        <v>25.41620375054935</v>
      </c>
      <c r="M27" s="2712" t="s">
        <v>431</v>
      </c>
      <c r="N27" s="2712" t="s">
        <v>431</v>
      </c>
      <c r="O27" s="2712" t="s">
        <v>431</v>
      </c>
      <c r="P27" s="2712" t="s">
        <v>431</v>
      </c>
      <c r="Q27" s="2712" t="s">
        <v>431</v>
      </c>
      <c r="R27" s="2712" t="s">
        <v>431</v>
      </c>
      <c r="S27" s="2712" t="s">
        <v>431</v>
      </c>
      <c r="T27" s="2712" t="s">
        <v>431</v>
      </c>
      <c r="U27" s="2712" t="s">
        <v>431</v>
      </c>
      <c r="V27" s="2712" t="s">
        <v>431</v>
      </c>
      <c r="W27" s="3095" t="s">
        <v>1464</v>
      </c>
      <c r="X27" s="3095"/>
      <c r="Y27" s="3095"/>
      <c r="Z27" s="3100"/>
      <c r="AA27" s="2712" t="s">
        <v>431</v>
      </c>
      <c r="AB27" s="2712" t="s">
        <v>431</v>
      </c>
      <c r="AC27" s="2712" t="s">
        <v>431</v>
      </c>
      <c r="AD27" s="2712" t="s">
        <v>431</v>
      </c>
      <c r="AE27" s="2712" t="s">
        <v>431</v>
      </c>
      <c r="AF27" s="2712" t="s">
        <v>431</v>
      </c>
      <c r="AG27" s="2712" t="s">
        <v>431</v>
      </c>
      <c r="AH27" s="2712" t="s">
        <v>431</v>
      </c>
      <c r="AI27" s="2712" t="s">
        <v>431</v>
      </c>
      <c r="AJ27" s="2712" t="s">
        <v>431</v>
      </c>
      <c r="AK27" s="2712" t="s">
        <v>431</v>
      </c>
      <c r="AL27" s="2712" t="s">
        <v>431</v>
      </c>
      <c r="AM27" s="107">
        <v>7945.3244072506986</v>
      </c>
      <c r="AN27" s="442">
        <v>14.138446568074889</v>
      </c>
      <c r="AO27" s="598"/>
      <c r="AP27" s="598"/>
      <c r="AQ27" s="891"/>
      <c r="BF27" s="3770"/>
      <c r="BG27" s="3770"/>
      <c r="BH27" s="3770"/>
      <c r="BI27" s="3770"/>
      <c r="BJ27" s="3770"/>
      <c r="BK27" s="3770"/>
      <c r="BL27" s="3770"/>
      <c r="BM27" s="3770"/>
      <c r="BN27" s="3770"/>
      <c r="BO27" s="3770"/>
      <c r="BP27" s="3770"/>
      <c r="CJ27" s="890"/>
    </row>
    <row r="28" spans="1:98" ht="17.100000000000001" customHeight="1" thickBot="1">
      <c r="A28" s="3095" t="s">
        <v>2209</v>
      </c>
      <c r="B28" s="3096"/>
      <c r="C28" s="3096"/>
      <c r="D28" s="3097"/>
      <c r="E28" s="642">
        <v>77896.595428473927</v>
      </c>
      <c r="F28" s="442">
        <v>100</v>
      </c>
      <c r="G28" s="642">
        <v>34044.118469949091</v>
      </c>
      <c r="H28" s="442">
        <v>43.704244431592677</v>
      </c>
      <c r="I28" s="642">
        <v>15068.29922868705</v>
      </c>
      <c r="J28" s="442">
        <v>19.343976647250312</v>
      </c>
      <c r="K28" s="642">
        <v>17566.396439805721</v>
      </c>
      <c r="L28" s="442">
        <v>22.550916818868554</v>
      </c>
      <c r="M28" s="2712" t="s">
        <v>431</v>
      </c>
      <c r="N28" s="2712" t="s">
        <v>431</v>
      </c>
      <c r="O28" s="2712" t="s">
        <v>431</v>
      </c>
      <c r="P28" s="2712" t="s">
        <v>431</v>
      </c>
      <c r="Q28" s="2712" t="s">
        <v>431</v>
      </c>
      <c r="R28" s="2712" t="s">
        <v>431</v>
      </c>
      <c r="S28" s="2712" t="s">
        <v>431</v>
      </c>
      <c r="T28" s="2712" t="s">
        <v>431</v>
      </c>
      <c r="U28" s="2712" t="s">
        <v>431</v>
      </c>
      <c r="V28" s="2712" t="s">
        <v>431</v>
      </c>
      <c r="W28" s="3095" t="s">
        <v>2276</v>
      </c>
      <c r="X28" s="3096"/>
      <c r="Y28" s="3096"/>
      <c r="Z28" s="3097"/>
      <c r="AA28" s="2712" t="s">
        <v>431</v>
      </c>
      <c r="AB28" s="2712" t="s">
        <v>431</v>
      </c>
      <c r="AC28" s="2712" t="s">
        <v>431</v>
      </c>
      <c r="AD28" s="2712" t="s">
        <v>431</v>
      </c>
      <c r="AE28" s="2712" t="s">
        <v>431</v>
      </c>
      <c r="AF28" s="2712" t="s">
        <v>431</v>
      </c>
      <c r="AG28" s="2712" t="s">
        <v>431</v>
      </c>
      <c r="AH28" s="2712" t="s">
        <v>431</v>
      </c>
      <c r="AI28" s="2712" t="s">
        <v>431</v>
      </c>
      <c r="AJ28" s="2712" t="s">
        <v>431</v>
      </c>
      <c r="AK28" s="2712" t="s">
        <v>431</v>
      </c>
      <c r="AL28" s="2712" t="s">
        <v>431</v>
      </c>
      <c r="AM28" s="642">
        <v>9403.1462199185353</v>
      </c>
      <c r="AN28" s="442">
        <v>12.071318609235849</v>
      </c>
      <c r="AQ28" s="892" t="str">
        <f>AQ29</f>
        <v>B315合計工程價值(元)</v>
      </c>
      <c r="AR28" s="892" t="str">
        <f t="shared" ref="AR28:BE28" si="8">AR29</f>
        <v>B310住宅工程價值(元)</v>
      </c>
      <c r="AS28" s="892" t="str">
        <f t="shared" si="8"/>
        <v>B311其他房屋工程價值(元)</v>
      </c>
      <c r="AT28" s="892" t="str">
        <f t="shared" si="8"/>
        <v>B312公共設施工程價值(元)</v>
      </c>
      <c r="AU28" s="892" t="str">
        <f t="shared" si="8"/>
        <v>B313_1鋼構工程價值(元)</v>
      </c>
      <c r="AV28" s="892" t="str">
        <f t="shared" si="8"/>
        <v>B313_2擋土支撐及土方工程工程價值(元)</v>
      </c>
      <c r="AW28" s="892" t="str">
        <f t="shared" si="8"/>
        <v>B313_3基礎工程價值(元)</v>
      </c>
      <c r="AX28" s="892" t="str">
        <f t="shared" si="8"/>
        <v>B313_4施工塔架吊裝及模板工程價值(元)</v>
      </c>
      <c r="AY28" s="892" t="str">
        <f t="shared" si="8"/>
        <v>B313_5預拌混凝土工程價值(元)</v>
      </c>
      <c r="AZ28" s="892" t="str">
        <f t="shared" si="8"/>
        <v>B313_6營建鑽探工程價值(元)</v>
      </c>
      <c r="BA28" s="892" t="str">
        <f t="shared" si="8"/>
        <v>B313_7地下管線工程價值(元)</v>
      </c>
      <c r="BB28" s="892" t="str">
        <f t="shared" si="8"/>
        <v>B313_8帷幕牆工程價值(元)</v>
      </c>
      <c r="BC28" s="892" t="str">
        <f t="shared" si="8"/>
        <v>B313_9庭園景觀工程價值(元)</v>
      </c>
      <c r="BD28" s="892" t="str">
        <f t="shared" si="8"/>
        <v>B313_10環境保護工程價值(元)</v>
      </c>
      <c r="BE28" s="892" t="str">
        <f t="shared" si="8"/>
        <v>B313_11防水工程價值(元)</v>
      </c>
      <c r="BF28" s="3771"/>
      <c r="BG28" s="3771"/>
      <c r="BH28" s="3771"/>
      <c r="BI28" s="3771"/>
      <c r="BJ28" s="3771"/>
      <c r="BK28" s="3771"/>
      <c r="BL28" s="3771"/>
      <c r="BM28" s="3771"/>
      <c r="BN28" s="3771"/>
      <c r="BO28" s="3771"/>
      <c r="BP28" s="3771"/>
      <c r="CJ28" s="890"/>
    </row>
    <row r="29" spans="1:98" ht="17.100000000000001" customHeight="1" thickTop="1">
      <c r="A29" s="3095" t="s">
        <v>2237</v>
      </c>
      <c r="B29" s="3096"/>
      <c r="C29" s="3096"/>
      <c r="D29" s="3097"/>
      <c r="E29" s="642">
        <f>AQ33</f>
        <v>89973.305625924724</v>
      </c>
      <c r="F29" s="442">
        <v>100</v>
      </c>
      <c r="G29" s="642">
        <f>AR33</f>
        <v>33984.121890480201</v>
      </c>
      <c r="H29" s="442">
        <f>G29/$E29*100</f>
        <v>37.771338569879205</v>
      </c>
      <c r="I29" s="642">
        <f>AS33</f>
        <v>17647.758773451751</v>
      </c>
      <c r="J29" s="442">
        <f>I29/$E29*100</f>
        <v>19.614438583399966</v>
      </c>
      <c r="K29" s="642">
        <f>AT33</f>
        <v>19760.464989487995</v>
      </c>
      <c r="L29" s="442">
        <f>K29/$E29*100</f>
        <v>21.962586404955044</v>
      </c>
      <c r="M29" s="642">
        <f>AU33</f>
        <v>3293.9805297561211</v>
      </c>
      <c r="N29" s="442">
        <f>M29/$E29*100</f>
        <v>3.6610642532700277</v>
      </c>
      <c r="O29" s="642">
        <f>AV33</f>
        <v>1111.8354421687643</v>
      </c>
      <c r="P29" s="442">
        <f>O29/$E29*100</f>
        <v>1.2357392389153281</v>
      </c>
      <c r="Q29" s="642">
        <f>AW33</f>
        <v>2262.0432124341905</v>
      </c>
      <c r="R29" s="442">
        <f>Q29/$E29*100</f>
        <v>2.5141270476811401</v>
      </c>
      <c r="S29" s="642">
        <f>AX33</f>
        <v>709.70422240780226</v>
      </c>
      <c r="T29" s="442">
        <f>S29/$E29*100</f>
        <v>0.78879420676004319</v>
      </c>
      <c r="U29" s="642">
        <f>AY33</f>
        <v>271.50408514930911</v>
      </c>
      <c r="V29" s="442">
        <f>U29/$E29*100</f>
        <v>0.30176070920203968</v>
      </c>
      <c r="W29" s="3095" t="s">
        <v>2237</v>
      </c>
      <c r="X29" s="3096"/>
      <c r="Y29" s="3096"/>
      <c r="Z29" s="3097"/>
      <c r="AA29" s="642">
        <f>AZ33</f>
        <v>52.471145532417495</v>
      </c>
      <c r="AB29" s="442">
        <f>AA29/$E29*100</f>
        <v>5.8318570344156127E-2</v>
      </c>
      <c r="AC29" s="642">
        <f>BA33</f>
        <v>1831.7530723647919</v>
      </c>
      <c r="AD29" s="442">
        <f>AC29/$E29*100</f>
        <v>2.0358850434822684</v>
      </c>
      <c r="AE29" s="642">
        <f>BB33</f>
        <v>763.78520730720027</v>
      </c>
      <c r="AF29" s="442">
        <f>AE29/$E29*100</f>
        <v>0.8489020182083038</v>
      </c>
      <c r="AG29" s="642">
        <f>BC33</f>
        <v>353.96609148448852</v>
      </c>
      <c r="AH29" s="442">
        <f>AG29/$E29*100</f>
        <v>0.39341234494167282</v>
      </c>
      <c r="AI29" s="642">
        <f>BD33</f>
        <v>2037.4446517264669</v>
      </c>
      <c r="AJ29" s="442">
        <f>AI29/$E29*100</f>
        <v>2.2644990506377503</v>
      </c>
      <c r="AK29" s="642">
        <f>BE33</f>
        <v>162.22452005479812</v>
      </c>
      <c r="AL29" s="442">
        <f>AK29/$E29*100</f>
        <v>0.18030294533054822</v>
      </c>
      <c r="AM29" s="642">
        <f>BF33</f>
        <v>5730.2477921183881</v>
      </c>
      <c r="AN29" s="442">
        <f>AM29/$E29*100</f>
        <v>6.368831012992465</v>
      </c>
      <c r="AO29" s="893"/>
      <c r="AP29" s="894"/>
      <c r="AQ29" s="895" t="s">
        <v>1848</v>
      </c>
      <c r="AR29" s="896" t="s">
        <v>1849</v>
      </c>
      <c r="AS29" s="896" t="s">
        <v>1850</v>
      </c>
      <c r="AT29" s="896" t="s">
        <v>1851</v>
      </c>
      <c r="AU29" s="896" t="s">
        <v>1852</v>
      </c>
      <c r="AV29" s="896" t="s">
        <v>1853</v>
      </c>
      <c r="AW29" s="896" t="s">
        <v>1854</v>
      </c>
      <c r="AX29" s="896" t="s">
        <v>1855</v>
      </c>
      <c r="AY29" s="896" t="s">
        <v>1856</v>
      </c>
      <c r="AZ29" s="896" t="s">
        <v>1857</v>
      </c>
      <c r="BA29" s="896" t="s">
        <v>1858</v>
      </c>
      <c r="BB29" s="896" t="s">
        <v>1859</v>
      </c>
      <c r="BC29" s="896" t="s">
        <v>1860</v>
      </c>
      <c r="BD29" s="896" t="s">
        <v>1861</v>
      </c>
      <c r="BE29" s="896" t="s">
        <v>1862</v>
      </c>
      <c r="BF29" s="896" t="s">
        <v>1863</v>
      </c>
      <c r="BG29" s="896" t="s">
        <v>303</v>
      </c>
      <c r="BH29" s="896" t="s">
        <v>298</v>
      </c>
      <c r="BI29" s="896" t="s">
        <v>1864</v>
      </c>
      <c r="BJ29" s="896" t="s">
        <v>1865</v>
      </c>
      <c r="BK29" s="896" t="s">
        <v>1866</v>
      </c>
      <c r="BL29" s="896" t="s">
        <v>1867</v>
      </c>
      <c r="BM29" s="896" t="s">
        <v>1868</v>
      </c>
      <c r="BN29" s="896" t="s">
        <v>1869</v>
      </c>
      <c r="BO29" s="896" t="s">
        <v>1870</v>
      </c>
      <c r="BP29" s="897" t="s">
        <v>1871</v>
      </c>
      <c r="BQ29" s="898"/>
      <c r="BR29" s="3763"/>
      <c r="BS29" s="3764"/>
      <c r="BT29" s="2639" t="s">
        <v>1848</v>
      </c>
      <c r="BU29" s="2640" t="s">
        <v>1849</v>
      </c>
      <c r="BV29" s="2640" t="s">
        <v>1850</v>
      </c>
      <c r="BW29" s="2640" t="s">
        <v>1851</v>
      </c>
      <c r="BX29" s="2640" t="s">
        <v>1852</v>
      </c>
      <c r="BY29" s="2640" t="s">
        <v>1853</v>
      </c>
      <c r="BZ29" s="2640" t="s">
        <v>1854</v>
      </c>
      <c r="CA29" s="2640" t="s">
        <v>1855</v>
      </c>
      <c r="CB29" s="2640" t="s">
        <v>1856</v>
      </c>
      <c r="CC29" s="2640" t="s">
        <v>1857</v>
      </c>
      <c r="CD29" s="2640" t="s">
        <v>1858</v>
      </c>
      <c r="CE29" s="2640" t="s">
        <v>1859</v>
      </c>
      <c r="CF29" s="2640" t="s">
        <v>1860</v>
      </c>
      <c r="CG29" s="2640" t="s">
        <v>1861</v>
      </c>
      <c r="CH29" s="2640" t="s">
        <v>1862</v>
      </c>
      <c r="CI29" s="2640" t="s">
        <v>1863</v>
      </c>
      <c r="CJ29" s="2640" t="s">
        <v>303</v>
      </c>
      <c r="CK29" s="2640" t="s">
        <v>298</v>
      </c>
      <c r="CL29" s="2640" t="s">
        <v>1864</v>
      </c>
      <c r="CM29" s="2640" t="s">
        <v>1865</v>
      </c>
      <c r="CN29" s="2640" t="s">
        <v>1866</v>
      </c>
      <c r="CO29" s="2640" t="s">
        <v>1867</v>
      </c>
      <c r="CP29" s="2640" t="s">
        <v>1868</v>
      </c>
      <c r="CQ29" s="2640" t="s">
        <v>1869</v>
      </c>
      <c r="CR29" s="2640" t="s">
        <v>1870</v>
      </c>
      <c r="CS29" s="2641" t="s">
        <v>1871</v>
      </c>
      <c r="CT29" s="2642"/>
    </row>
    <row r="30" spans="1:98" ht="17.100000000000001" customHeight="1" thickBot="1">
      <c r="A30" s="3716" t="s">
        <v>43</v>
      </c>
      <c r="B30" s="3716"/>
      <c r="C30" s="3716"/>
      <c r="D30" s="149"/>
      <c r="E30" s="652"/>
      <c r="F30" s="2713"/>
      <c r="G30" s="652"/>
      <c r="H30" s="2713"/>
      <c r="I30" s="652"/>
      <c r="J30" s="2713"/>
      <c r="K30" s="652"/>
      <c r="L30" s="2713"/>
      <c r="M30" s="652"/>
      <c r="N30" s="2713"/>
      <c r="O30" s="652"/>
      <c r="P30" s="2713"/>
      <c r="Q30" s="652"/>
      <c r="R30" s="2713"/>
      <c r="S30" s="652"/>
      <c r="T30" s="2713"/>
      <c r="U30" s="652"/>
      <c r="V30" s="2713"/>
      <c r="W30" s="3716" t="s">
        <v>43</v>
      </c>
      <c r="X30" s="3716"/>
      <c r="Y30" s="3716"/>
      <c r="Z30" s="149"/>
      <c r="AA30" s="652"/>
      <c r="AB30" s="2713"/>
      <c r="AC30" s="652"/>
      <c r="AD30" s="2713"/>
      <c r="AE30" s="652"/>
      <c r="AF30" s="2713"/>
      <c r="AG30" s="652"/>
      <c r="AH30" s="2713"/>
      <c r="AI30" s="652"/>
      <c r="AJ30" s="2713"/>
      <c r="AK30" s="652"/>
      <c r="AL30" s="2713"/>
      <c r="AM30" s="652"/>
      <c r="AN30" s="2713"/>
      <c r="AO30" s="899"/>
      <c r="AP30" s="900"/>
      <c r="AQ30" s="901" t="s">
        <v>1173</v>
      </c>
      <c r="AR30" s="902" t="s">
        <v>1173</v>
      </c>
      <c r="AS30" s="902" t="s">
        <v>1173</v>
      </c>
      <c r="AT30" s="902" t="s">
        <v>1173</v>
      </c>
      <c r="AU30" s="902" t="s">
        <v>1173</v>
      </c>
      <c r="AV30" s="902" t="s">
        <v>1173</v>
      </c>
      <c r="AW30" s="902" t="s">
        <v>1173</v>
      </c>
      <c r="AX30" s="902" t="s">
        <v>1173</v>
      </c>
      <c r="AY30" s="902" t="s">
        <v>1173</v>
      </c>
      <c r="AZ30" s="902" t="s">
        <v>1173</v>
      </c>
      <c r="BA30" s="902" t="s">
        <v>1173</v>
      </c>
      <c r="BB30" s="902" t="s">
        <v>1173</v>
      </c>
      <c r="BC30" s="902" t="s">
        <v>1173</v>
      </c>
      <c r="BD30" s="902" t="s">
        <v>1173</v>
      </c>
      <c r="BE30" s="902" t="s">
        <v>1173</v>
      </c>
      <c r="BF30" s="902" t="s">
        <v>1173</v>
      </c>
      <c r="BG30" s="902" t="s">
        <v>1173</v>
      </c>
      <c r="BH30" s="902" t="s">
        <v>1173</v>
      </c>
      <c r="BI30" s="902" t="s">
        <v>1173</v>
      </c>
      <c r="BJ30" s="902" t="s">
        <v>1173</v>
      </c>
      <c r="BK30" s="902" t="s">
        <v>1173</v>
      </c>
      <c r="BL30" s="902" t="s">
        <v>1173</v>
      </c>
      <c r="BM30" s="902" t="s">
        <v>1173</v>
      </c>
      <c r="BN30" s="902" t="s">
        <v>1173</v>
      </c>
      <c r="BO30" s="902" t="s">
        <v>1173</v>
      </c>
      <c r="BP30" s="903" t="s">
        <v>1173</v>
      </c>
      <c r="BQ30" s="898"/>
      <c r="BR30" s="3765"/>
      <c r="BS30" s="3766"/>
      <c r="BT30" s="2643" t="s">
        <v>1173</v>
      </c>
      <c r="BU30" s="2644" t="s">
        <v>1173</v>
      </c>
      <c r="BV30" s="2644" t="s">
        <v>1173</v>
      </c>
      <c r="BW30" s="2644" t="s">
        <v>1173</v>
      </c>
      <c r="BX30" s="2644" t="s">
        <v>1173</v>
      </c>
      <c r="BY30" s="2644" t="s">
        <v>1173</v>
      </c>
      <c r="BZ30" s="2644" t="s">
        <v>1173</v>
      </c>
      <c r="CA30" s="2644" t="s">
        <v>1173</v>
      </c>
      <c r="CB30" s="2644" t="s">
        <v>1173</v>
      </c>
      <c r="CC30" s="2644" t="s">
        <v>1173</v>
      </c>
      <c r="CD30" s="2644" t="s">
        <v>1173</v>
      </c>
      <c r="CE30" s="2644" t="s">
        <v>1173</v>
      </c>
      <c r="CF30" s="2644" t="s">
        <v>1173</v>
      </c>
      <c r="CG30" s="2644" t="s">
        <v>1173</v>
      </c>
      <c r="CH30" s="2644" t="s">
        <v>1173</v>
      </c>
      <c r="CI30" s="2644" t="s">
        <v>1173</v>
      </c>
      <c r="CJ30" s="2644" t="s">
        <v>1173</v>
      </c>
      <c r="CK30" s="2644" t="s">
        <v>1173</v>
      </c>
      <c r="CL30" s="2644" t="s">
        <v>1173</v>
      </c>
      <c r="CM30" s="2644" t="s">
        <v>1173</v>
      </c>
      <c r="CN30" s="2644" t="s">
        <v>1173</v>
      </c>
      <c r="CO30" s="2644" t="s">
        <v>1173</v>
      </c>
      <c r="CP30" s="2644" t="s">
        <v>1173</v>
      </c>
      <c r="CQ30" s="2644" t="s">
        <v>1173</v>
      </c>
      <c r="CR30" s="2644" t="s">
        <v>1173</v>
      </c>
      <c r="CS30" s="2645" t="s">
        <v>1173</v>
      </c>
      <c r="CT30" s="2642"/>
    </row>
    <row r="31" spans="1:98" ht="17.100000000000001" customHeight="1" thickTop="1">
      <c r="A31" s="185"/>
      <c r="B31" s="185" t="s">
        <v>44</v>
      </c>
      <c r="C31" s="185"/>
      <c r="D31" s="157"/>
      <c r="E31" s="652">
        <f>AQ31</f>
        <v>116309.01885629955</v>
      </c>
      <c r="F31" s="2714">
        <v>100</v>
      </c>
      <c r="G31" s="652">
        <f>AR31</f>
        <v>44471.432404787884</v>
      </c>
      <c r="H31" s="2714">
        <f>G31/$E31*100</f>
        <v>38.235583828398198</v>
      </c>
      <c r="I31" s="652">
        <f>AS31</f>
        <v>23077.759360478976</v>
      </c>
      <c r="J31" s="2714">
        <f>I31/$E31*100</f>
        <v>19.841762562705199</v>
      </c>
      <c r="K31" s="652">
        <f>AT31</f>
        <v>24985.423616242348</v>
      </c>
      <c r="L31" s="2714">
        <f>K31/$E31*100</f>
        <v>21.481931377232215</v>
      </c>
      <c r="M31" s="652">
        <f>AU31</f>
        <v>4362.9841055114657</v>
      </c>
      <c r="N31" s="2714">
        <f>M31/$E31*100</f>
        <v>3.7512001635074901</v>
      </c>
      <c r="O31" s="652">
        <f>AV31</f>
        <v>1364.792424218037</v>
      </c>
      <c r="P31" s="2714">
        <f>O31/$E31*100</f>
        <v>1.1734192564243413</v>
      </c>
      <c r="Q31" s="652">
        <f>AW31</f>
        <v>2842.5484539565296</v>
      </c>
      <c r="R31" s="2714">
        <f>Q31/$E31*100</f>
        <v>2.4439621982096797</v>
      </c>
      <c r="S31" s="652">
        <f>AX31</f>
        <v>886.71090220336396</v>
      </c>
      <c r="T31" s="2714">
        <f>S31/$E31*100</f>
        <v>0.76237501693561727</v>
      </c>
      <c r="U31" s="652">
        <f>AY31</f>
        <v>356.09700376278749</v>
      </c>
      <c r="V31" s="2714">
        <f>U31/$E31*100</f>
        <v>0.30616456682757109</v>
      </c>
      <c r="W31" s="185"/>
      <c r="X31" s="185" t="s">
        <v>44</v>
      </c>
      <c r="Y31" s="185"/>
      <c r="Z31" s="157"/>
      <c r="AA31" s="652">
        <f>AZ31</f>
        <v>69.618972098068923</v>
      </c>
      <c r="AB31" s="2714">
        <f>AA31/$E31*100</f>
        <v>5.9856899131858002E-2</v>
      </c>
      <c r="AC31" s="652">
        <f>BA31</f>
        <v>2425.1991173564511</v>
      </c>
      <c r="AD31" s="2714">
        <f>AC31/$E31*100</f>
        <v>2.0851341892521669</v>
      </c>
      <c r="AE31" s="652">
        <f>BB31</f>
        <v>1013.3939424590239</v>
      </c>
      <c r="AF31" s="2714">
        <f>AE31/$E31*100</f>
        <v>0.8712943780491158</v>
      </c>
      <c r="AG31" s="652">
        <f>BC31</f>
        <v>433.43391397565074</v>
      </c>
      <c r="AH31" s="2714">
        <f>AG31/$E31*100</f>
        <v>0.37265718362834854</v>
      </c>
      <c r="AI31" s="652">
        <f>BD31</f>
        <v>2662.6758009742484</v>
      </c>
      <c r="AJ31" s="2714">
        <f>AI31/$E31*100</f>
        <v>2.2893115488008711</v>
      </c>
      <c r="AK31" s="652">
        <f>BE31</f>
        <v>182.75914491135876</v>
      </c>
      <c r="AL31" s="2714">
        <f>AK31/$E31*100</f>
        <v>0.15713239326449716</v>
      </c>
      <c r="AM31" s="652">
        <f>BF31</f>
        <v>7174.1896933633452</v>
      </c>
      <c r="AN31" s="2714">
        <f>AM31/$E31*100</f>
        <v>6.1682144376328178</v>
      </c>
      <c r="AO31" s="904" t="s">
        <v>991</v>
      </c>
      <c r="AP31" s="905" t="s">
        <v>1797</v>
      </c>
      <c r="AQ31" s="906">
        <f>BT31/1000</f>
        <v>116309.01885629955</v>
      </c>
      <c r="AR31" s="907">
        <f t="shared" ref="AR31:BG46" si="9">BU31/1000</f>
        <v>44471.432404787884</v>
      </c>
      <c r="AS31" s="907">
        <f t="shared" si="9"/>
        <v>23077.759360478976</v>
      </c>
      <c r="AT31" s="907">
        <f t="shared" si="9"/>
        <v>24985.423616242348</v>
      </c>
      <c r="AU31" s="907">
        <f t="shared" si="9"/>
        <v>4362.9841055114657</v>
      </c>
      <c r="AV31" s="907">
        <f t="shared" si="9"/>
        <v>1364.792424218037</v>
      </c>
      <c r="AW31" s="907">
        <f t="shared" si="9"/>
        <v>2842.5484539565296</v>
      </c>
      <c r="AX31" s="907">
        <f t="shared" si="9"/>
        <v>886.71090220336396</v>
      </c>
      <c r="AY31" s="907">
        <f t="shared" si="9"/>
        <v>356.09700376278749</v>
      </c>
      <c r="AZ31" s="907">
        <f t="shared" si="9"/>
        <v>69.618972098068923</v>
      </c>
      <c r="BA31" s="907">
        <f t="shared" si="9"/>
        <v>2425.1991173564511</v>
      </c>
      <c r="BB31" s="907">
        <f t="shared" si="9"/>
        <v>1013.3939424590239</v>
      </c>
      <c r="BC31" s="907">
        <f t="shared" si="9"/>
        <v>433.43391397565074</v>
      </c>
      <c r="BD31" s="907">
        <f t="shared" si="9"/>
        <v>2662.6758009742484</v>
      </c>
      <c r="BE31" s="907">
        <f t="shared" si="9"/>
        <v>182.75914491135876</v>
      </c>
      <c r="BF31" s="907">
        <f t="shared" si="9"/>
        <v>7174.1896933633452</v>
      </c>
      <c r="BG31" s="907">
        <f t="shared" si="9"/>
        <v>81372.020423426933</v>
      </c>
      <c r="BH31" s="907">
        <f t="shared" ref="BH31:BP59" si="10">CK31/1000</f>
        <v>79664.642015910911</v>
      </c>
      <c r="BI31" s="907">
        <f t="shared" si="10"/>
        <v>147912.98629208453</v>
      </c>
      <c r="BJ31" s="907">
        <f t="shared" si="10"/>
        <v>122.79823901159953</v>
      </c>
      <c r="BK31" s="907">
        <f t="shared" si="10"/>
        <v>1123.1915907951563</v>
      </c>
      <c r="BL31" s="907">
        <f t="shared" si="10"/>
        <v>69494.334105980422</v>
      </c>
      <c r="BM31" s="907">
        <f t="shared" si="10"/>
        <v>1707.3784075161393</v>
      </c>
      <c r="BN31" s="907">
        <f t="shared" si="10"/>
        <v>81.05959247379657</v>
      </c>
      <c r="BO31" s="907">
        <f t="shared" si="10"/>
        <v>357.5307529247778</v>
      </c>
      <c r="BP31" s="908">
        <f t="shared" si="10"/>
        <v>1268.788062117565</v>
      </c>
      <c r="BQ31" s="898"/>
      <c r="BR31" s="3767" t="s">
        <v>991</v>
      </c>
      <c r="BS31" s="2646" t="s">
        <v>992</v>
      </c>
      <c r="BT31" s="2647">
        <v>116309018.85629955</v>
      </c>
      <c r="BU31" s="2648">
        <v>44471432.404787883</v>
      </c>
      <c r="BV31" s="2648">
        <v>23077759.360478975</v>
      </c>
      <c r="BW31" s="2648">
        <v>24985423.616242349</v>
      </c>
      <c r="BX31" s="2648">
        <v>4362984.105511466</v>
      </c>
      <c r="BY31" s="2648">
        <v>1364792.4242180369</v>
      </c>
      <c r="BZ31" s="2648">
        <v>2842548.4539565295</v>
      </c>
      <c r="CA31" s="2648">
        <v>886710.90220336395</v>
      </c>
      <c r="CB31" s="2648">
        <v>356097.0037627875</v>
      </c>
      <c r="CC31" s="2648">
        <v>69618.972098068916</v>
      </c>
      <c r="CD31" s="2648">
        <v>2425199.1173564512</v>
      </c>
      <c r="CE31" s="2648">
        <v>1013393.9424590239</v>
      </c>
      <c r="CF31" s="2648">
        <v>433433.91397565074</v>
      </c>
      <c r="CG31" s="2648">
        <v>2662675.8009742484</v>
      </c>
      <c r="CH31" s="2648">
        <v>182759.14491135877</v>
      </c>
      <c r="CI31" s="2648">
        <v>7174189.6933633452</v>
      </c>
      <c r="CJ31" s="2648">
        <v>81372020.423426926</v>
      </c>
      <c r="CK31" s="2648">
        <v>79664642.015910909</v>
      </c>
      <c r="CL31" s="2648">
        <v>147912986.29208454</v>
      </c>
      <c r="CM31" s="2648">
        <v>122798.23901159954</v>
      </c>
      <c r="CN31" s="2648">
        <v>1123191.5907951563</v>
      </c>
      <c r="CO31" s="2648">
        <v>69494334.105980426</v>
      </c>
      <c r="CP31" s="2648">
        <v>1707378.4075161393</v>
      </c>
      <c r="CQ31" s="2648">
        <v>81059.592473796569</v>
      </c>
      <c r="CR31" s="2648">
        <v>357530.7529247778</v>
      </c>
      <c r="CS31" s="2649">
        <v>1268788.062117565</v>
      </c>
      <c r="CT31" s="2642"/>
    </row>
    <row r="32" spans="1:98" ht="17.100000000000001" customHeight="1">
      <c r="A32" s="185"/>
      <c r="B32" s="185" t="s">
        <v>12</v>
      </c>
      <c r="C32" s="185"/>
      <c r="D32" s="157"/>
      <c r="E32" s="652">
        <f>AQ32</f>
        <v>9387.8718789444229</v>
      </c>
      <c r="F32" s="2714">
        <v>100</v>
      </c>
      <c r="G32" s="652">
        <f>AR32</f>
        <v>1893.6879143079093</v>
      </c>
      <c r="H32" s="2714">
        <f>G32/$E32*100</f>
        <v>20.171642079555486</v>
      </c>
      <c r="I32" s="652">
        <f>AS32</f>
        <v>1032.3381571892949</v>
      </c>
      <c r="J32" s="2714">
        <f>I32/$E32*100</f>
        <v>10.996508798811723</v>
      </c>
      <c r="K32" s="652">
        <f>AT32</f>
        <v>3772.4583779414816</v>
      </c>
      <c r="L32" s="2714">
        <f>K32/$E32*100</f>
        <v>40.184382856806295</v>
      </c>
      <c r="M32" s="652">
        <f>AU32</f>
        <v>22.904630814491547</v>
      </c>
      <c r="N32" s="2714">
        <f>M32/$E32*100</f>
        <v>0.24398107590137835</v>
      </c>
      <c r="O32" s="652">
        <f>AV32</f>
        <v>337.8048343986049</v>
      </c>
      <c r="P32" s="2714">
        <f>O32/$E32*100</f>
        <v>3.5983110842857804</v>
      </c>
      <c r="Q32" s="652">
        <f>AW32</f>
        <v>485.73792420230893</v>
      </c>
      <c r="R32" s="2714">
        <f>Q32/$E32*100</f>
        <v>5.1741004826849588</v>
      </c>
      <c r="S32" s="652">
        <f>AX32</f>
        <v>168.07620790670614</v>
      </c>
      <c r="T32" s="2714">
        <f>S32/$E32*100</f>
        <v>1.790354726545381</v>
      </c>
      <c r="U32" s="652">
        <f>AY32</f>
        <v>12.655692521473764</v>
      </c>
      <c r="V32" s="2714">
        <f>U32/$E32*100</f>
        <v>0.13480896080248569</v>
      </c>
      <c r="W32" s="185"/>
      <c r="X32" s="185" t="s">
        <v>2121</v>
      </c>
      <c r="Y32" s="185"/>
      <c r="Z32" s="157"/>
      <c r="AA32" s="652">
        <f>AZ32</f>
        <v>0</v>
      </c>
      <c r="AB32" s="2714">
        <f>AA32/$E32*100</f>
        <v>0</v>
      </c>
      <c r="AC32" s="652">
        <f>BA32</f>
        <v>15.849833946892703</v>
      </c>
      <c r="AD32" s="2714">
        <f>AC32/$E32*100</f>
        <v>0.16883308753330437</v>
      </c>
      <c r="AE32" s="652">
        <f>BB32</f>
        <v>0</v>
      </c>
      <c r="AF32" s="2714">
        <f>AE32/$E32*100</f>
        <v>0</v>
      </c>
      <c r="AG32" s="652">
        <f>BC32</f>
        <v>110.80013321485616</v>
      </c>
      <c r="AH32" s="2714">
        <f>AG32/$E32*100</f>
        <v>1.1802476071639207</v>
      </c>
      <c r="AI32" s="652">
        <f>BD32</f>
        <v>124.28122556402697</v>
      </c>
      <c r="AJ32" s="2714">
        <f>AI32/$E32*100</f>
        <v>1.3238487611102892</v>
      </c>
      <c r="AK32" s="652">
        <f>BE32</f>
        <v>99.390009501696113</v>
      </c>
      <c r="AL32" s="2714">
        <f>AK32/$E32*100</f>
        <v>1.0587064968857625</v>
      </c>
      <c r="AM32" s="652">
        <f>BF32</f>
        <v>1311.8869374346773</v>
      </c>
      <c r="AN32" s="2714">
        <f>AM32/$E32*100</f>
        <v>13.97427398191321</v>
      </c>
      <c r="AO32" s="909"/>
      <c r="AP32" s="910" t="s">
        <v>1799</v>
      </c>
      <c r="AQ32" s="911">
        <f t="shared" ref="AQ32:BF61" si="11">BT32/1000</f>
        <v>9387.8718789444229</v>
      </c>
      <c r="AR32" s="912">
        <f t="shared" si="9"/>
        <v>1893.6879143079093</v>
      </c>
      <c r="AS32" s="912">
        <f t="shared" si="9"/>
        <v>1032.3381571892949</v>
      </c>
      <c r="AT32" s="912">
        <f t="shared" si="9"/>
        <v>3772.4583779414816</v>
      </c>
      <c r="AU32" s="912">
        <f t="shared" si="9"/>
        <v>22.904630814491547</v>
      </c>
      <c r="AV32" s="912">
        <f t="shared" si="9"/>
        <v>337.8048343986049</v>
      </c>
      <c r="AW32" s="912">
        <f t="shared" si="9"/>
        <v>485.73792420230893</v>
      </c>
      <c r="AX32" s="912">
        <f t="shared" si="9"/>
        <v>168.07620790670614</v>
      </c>
      <c r="AY32" s="912">
        <f t="shared" si="9"/>
        <v>12.655692521473764</v>
      </c>
      <c r="AZ32" s="912">
        <f t="shared" si="9"/>
        <v>0</v>
      </c>
      <c r="BA32" s="912">
        <f t="shared" si="9"/>
        <v>15.849833946892703</v>
      </c>
      <c r="BB32" s="912">
        <f t="shared" si="9"/>
        <v>0</v>
      </c>
      <c r="BC32" s="912">
        <f t="shared" si="9"/>
        <v>110.80013321485616</v>
      </c>
      <c r="BD32" s="912">
        <f t="shared" si="9"/>
        <v>124.28122556402697</v>
      </c>
      <c r="BE32" s="912">
        <f t="shared" si="9"/>
        <v>99.390009501696113</v>
      </c>
      <c r="BF32" s="912">
        <f t="shared" si="9"/>
        <v>1311.8869374346773</v>
      </c>
      <c r="BG32" s="912">
        <f t="shared" si="9"/>
        <v>8155.7462000231908</v>
      </c>
      <c r="BH32" s="912">
        <f t="shared" si="10"/>
        <v>8133.9899875569454</v>
      </c>
      <c r="BI32" s="912">
        <f t="shared" si="10"/>
        <v>9838.3764978199179</v>
      </c>
      <c r="BJ32" s="912">
        <f t="shared" si="10"/>
        <v>0</v>
      </c>
      <c r="BK32" s="912">
        <f t="shared" si="10"/>
        <v>14.567850756921064</v>
      </c>
      <c r="BL32" s="912">
        <f t="shared" si="10"/>
        <v>1718.9543610198953</v>
      </c>
      <c r="BM32" s="912">
        <f t="shared" si="10"/>
        <v>21.756212466249181</v>
      </c>
      <c r="BN32" s="912">
        <f t="shared" si="10"/>
        <v>2.8400832071349526E-3</v>
      </c>
      <c r="BO32" s="912">
        <f t="shared" si="10"/>
        <v>12.189702459082701</v>
      </c>
      <c r="BP32" s="913">
        <f t="shared" si="10"/>
        <v>9.5636699239593419</v>
      </c>
      <c r="BQ32" s="898"/>
      <c r="BR32" s="3768"/>
      <c r="BS32" s="2998" t="s">
        <v>3714</v>
      </c>
      <c r="BT32" s="2650">
        <v>9387871.878944423</v>
      </c>
      <c r="BU32" s="2651">
        <v>1893687.9143079093</v>
      </c>
      <c r="BV32" s="2651">
        <v>1032338.1571892949</v>
      </c>
      <c r="BW32" s="2651">
        <v>3772458.3779414818</v>
      </c>
      <c r="BX32" s="2651">
        <v>22904.630814491546</v>
      </c>
      <c r="BY32" s="2651">
        <v>337804.83439860487</v>
      </c>
      <c r="BZ32" s="2651">
        <v>485737.92420230893</v>
      </c>
      <c r="CA32" s="2651">
        <v>168076.20790670614</v>
      </c>
      <c r="CB32" s="2651">
        <v>12655.692521473764</v>
      </c>
      <c r="CC32" s="2651">
        <v>0</v>
      </c>
      <c r="CD32" s="2651">
        <v>15849.833946892702</v>
      </c>
      <c r="CE32" s="2651">
        <v>0</v>
      </c>
      <c r="CF32" s="2651">
        <v>110800.13321485616</v>
      </c>
      <c r="CG32" s="2651">
        <v>124281.22556402697</v>
      </c>
      <c r="CH32" s="2651">
        <v>99390.009501696113</v>
      </c>
      <c r="CI32" s="2651">
        <v>1311886.9374346773</v>
      </c>
      <c r="CJ32" s="2651">
        <v>8155746.200023191</v>
      </c>
      <c r="CK32" s="2651">
        <v>8133989.9875569455</v>
      </c>
      <c r="CL32" s="2651">
        <v>9838376.4978199173</v>
      </c>
      <c r="CM32" s="2651">
        <v>0</v>
      </c>
      <c r="CN32" s="2651">
        <v>14567.850756921065</v>
      </c>
      <c r="CO32" s="2651">
        <v>1718954.3610198952</v>
      </c>
      <c r="CP32" s="2651">
        <v>21756.212466249181</v>
      </c>
      <c r="CQ32" s="2651">
        <v>2.8400832071349527</v>
      </c>
      <c r="CR32" s="2651">
        <v>12189.7024590827</v>
      </c>
      <c r="CS32" s="2652">
        <v>9563.6699239593418</v>
      </c>
      <c r="CT32" s="2642"/>
    </row>
    <row r="33" spans="1:98" ht="17.100000000000001" customHeight="1">
      <c r="A33" s="3716" t="s">
        <v>2122</v>
      </c>
      <c r="B33" s="3716"/>
      <c r="C33" s="3716"/>
      <c r="D33" s="149"/>
      <c r="E33" s="652"/>
      <c r="F33" s="2713"/>
      <c r="G33" s="652"/>
      <c r="H33" s="2713"/>
      <c r="I33" s="652"/>
      <c r="J33" s="2713"/>
      <c r="K33" s="652"/>
      <c r="L33" s="2713"/>
      <c r="M33" s="652"/>
      <c r="N33" s="2713"/>
      <c r="O33" s="652"/>
      <c r="P33" s="2713"/>
      <c r="Q33" s="652"/>
      <c r="R33" s="2713"/>
      <c r="S33" s="652"/>
      <c r="T33" s="2713"/>
      <c r="U33" s="652"/>
      <c r="V33" s="2713"/>
      <c r="W33" s="3716" t="s">
        <v>13</v>
      </c>
      <c r="X33" s="3716"/>
      <c r="Y33" s="3716"/>
      <c r="Z33" s="149"/>
      <c r="AA33" s="652"/>
      <c r="AB33" s="2713"/>
      <c r="AC33" s="652"/>
      <c r="AD33" s="2713"/>
      <c r="AE33" s="652"/>
      <c r="AF33" s="2713"/>
      <c r="AG33" s="652"/>
      <c r="AH33" s="2713"/>
      <c r="AI33" s="652"/>
      <c r="AJ33" s="2713"/>
      <c r="AK33" s="652"/>
      <c r="AL33" s="2713"/>
      <c r="AM33" s="652"/>
      <c r="AN33" s="2713"/>
      <c r="AO33" s="909" t="s">
        <v>994</v>
      </c>
      <c r="AP33" s="910"/>
      <c r="AQ33" s="911">
        <f t="shared" si="11"/>
        <v>89973.305625924724</v>
      </c>
      <c r="AR33" s="912">
        <f t="shared" si="9"/>
        <v>33984.121890480201</v>
      </c>
      <c r="AS33" s="912">
        <f t="shared" si="9"/>
        <v>17647.758773451751</v>
      </c>
      <c r="AT33" s="912">
        <f t="shared" si="9"/>
        <v>19760.464989487995</v>
      </c>
      <c r="AU33" s="912">
        <f t="shared" si="9"/>
        <v>3293.9805297561211</v>
      </c>
      <c r="AV33" s="912">
        <f t="shared" si="9"/>
        <v>1111.8354421687643</v>
      </c>
      <c r="AW33" s="912">
        <f t="shared" si="9"/>
        <v>2262.0432124341905</v>
      </c>
      <c r="AX33" s="912">
        <f t="shared" si="9"/>
        <v>709.70422240780226</v>
      </c>
      <c r="AY33" s="912">
        <f t="shared" si="9"/>
        <v>271.50408514930911</v>
      </c>
      <c r="AZ33" s="912">
        <f t="shared" si="9"/>
        <v>52.471145532417495</v>
      </c>
      <c r="BA33" s="912">
        <f t="shared" si="9"/>
        <v>1831.7530723647919</v>
      </c>
      <c r="BB33" s="912">
        <f t="shared" si="9"/>
        <v>763.78520730720027</v>
      </c>
      <c r="BC33" s="912">
        <f t="shared" si="9"/>
        <v>353.96609148448852</v>
      </c>
      <c r="BD33" s="912">
        <f t="shared" si="9"/>
        <v>2037.4446517264669</v>
      </c>
      <c r="BE33" s="912">
        <f t="shared" si="9"/>
        <v>162.22452005479812</v>
      </c>
      <c r="BF33" s="912">
        <f t="shared" si="9"/>
        <v>5730.2477921183881</v>
      </c>
      <c r="BG33" s="912">
        <f t="shared" si="9"/>
        <v>63338.143531398964</v>
      </c>
      <c r="BH33" s="912">
        <f t="shared" si="10"/>
        <v>62045.950183139663</v>
      </c>
      <c r="BI33" s="912">
        <f t="shared" si="10"/>
        <v>113903.87368213669</v>
      </c>
      <c r="BJ33" s="912">
        <f t="shared" si="10"/>
        <v>92.55184436256495</v>
      </c>
      <c r="BK33" s="912">
        <f t="shared" si="10"/>
        <v>850.12683491280393</v>
      </c>
      <c r="BL33" s="912">
        <f t="shared" si="10"/>
        <v>52800.602178272398</v>
      </c>
      <c r="BM33" s="912">
        <f t="shared" si="10"/>
        <v>1292.1933482594266</v>
      </c>
      <c r="BN33" s="912">
        <f t="shared" si="10"/>
        <v>61.094529932930165</v>
      </c>
      <c r="BO33" s="912">
        <f t="shared" si="10"/>
        <v>272.46991015559996</v>
      </c>
      <c r="BP33" s="913">
        <f t="shared" si="10"/>
        <v>958.62890817089635</v>
      </c>
      <c r="BQ33" s="898"/>
      <c r="BR33" s="3768" t="s">
        <v>994</v>
      </c>
      <c r="BS33" s="3772"/>
      <c r="BT33" s="2650">
        <v>89973305.625924721</v>
      </c>
      <c r="BU33" s="2651">
        <v>33984121.890480198</v>
      </c>
      <c r="BV33" s="2651">
        <v>17647758.773451749</v>
      </c>
      <c r="BW33" s="2651">
        <v>19760464.989487994</v>
      </c>
      <c r="BX33" s="2651">
        <v>3293980.5297561209</v>
      </c>
      <c r="BY33" s="2651">
        <v>1111835.4421687643</v>
      </c>
      <c r="BZ33" s="2651">
        <v>2262043.2124341903</v>
      </c>
      <c r="CA33" s="2651">
        <v>709704.22240780224</v>
      </c>
      <c r="CB33" s="2651">
        <v>271504.08514930913</v>
      </c>
      <c r="CC33" s="2651">
        <v>52471.145532417497</v>
      </c>
      <c r="CD33" s="2651">
        <v>1831753.072364792</v>
      </c>
      <c r="CE33" s="2651">
        <v>763785.2073072003</v>
      </c>
      <c r="CF33" s="2651">
        <v>353966.09148448851</v>
      </c>
      <c r="CG33" s="2651">
        <v>2037444.6517264668</v>
      </c>
      <c r="CH33" s="2651">
        <v>162224.52005479811</v>
      </c>
      <c r="CI33" s="2651">
        <v>5730247.7921183882</v>
      </c>
      <c r="CJ33" s="2651">
        <v>63338143.531398967</v>
      </c>
      <c r="CK33" s="2651">
        <v>62045950.183139659</v>
      </c>
      <c r="CL33" s="2651">
        <v>113903873.68213668</v>
      </c>
      <c r="CM33" s="2651">
        <v>92551.844362564952</v>
      </c>
      <c r="CN33" s="2651">
        <v>850126.83491280396</v>
      </c>
      <c r="CO33" s="2651">
        <v>52800602.178272396</v>
      </c>
      <c r="CP33" s="2651">
        <v>1292193.3482594267</v>
      </c>
      <c r="CQ33" s="2651">
        <v>61094.529932930163</v>
      </c>
      <c r="CR33" s="2651">
        <v>272469.91015559994</v>
      </c>
      <c r="CS33" s="2652">
        <v>958628.90817089635</v>
      </c>
      <c r="CT33" s="2642"/>
    </row>
    <row r="34" spans="1:98" ht="17.100000000000001" customHeight="1">
      <c r="A34" s="185"/>
      <c r="B34" s="155" t="s">
        <v>52</v>
      </c>
      <c r="C34" s="185"/>
      <c r="D34" s="157"/>
      <c r="E34" s="652">
        <f>AQ34</f>
        <v>344795.06414940819</v>
      </c>
      <c r="F34" s="2714">
        <v>100</v>
      </c>
      <c r="G34" s="652">
        <f>AR34</f>
        <v>150041.18308953132</v>
      </c>
      <c r="H34" s="2714">
        <f>G34/$E34*100</f>
        <v>43.516047266997646</v>
      </c>
      <c r="I34" s="652">
        <f>AS34</f>
        <v>84363.959745184635</v>
      </c>
      <c r="J34" s="2714">
        <f>I34/$E34*100</f>
        <v>24.467855986658687</v>
      </c>
      <c r="K34" s="652">
        <f>AT34</f>
        <v>81638.012668590236</v>
      </c>
      <c r="L34" s="2714">
        <f>K34/$E34*100</f>
        <v>23.677256769898097</v>
      </c>
      <c r="M34" s="652">
        <f>AU34</f>
        <v>2405.4037272548003</v>
      </c>
      <c r="N34" s="2714">
        <f>M34/$E34*100</f>
        <v>0.69763287742787394</v>
      </c>
      <c r="O34" s="652">
        <f>AV34</f>
        <v>1380.5828379522795</v>
      </c>
      <c r="P34" s="2714">
        <f>O34/$E34*100</f>
        <v>0.40040678695853926</v>
      </c>
      <c r="Q34" s="652">
        <f>AW34</f>
        <v>1790.8824516585858</v>
      </c>
      <c r="R34" s="2714">
        <f>Q34/$E34*100</f>
        <v>0.5194048981172632</v>
      </c>
      <c r="S34" s="652">
        <f>AX34</f>
        <v>532.59794929487828</v>
      </c>
      <c r="T34" s="2714">
        <f>S34/$E34*100</f>
        <v>0.15446797378285279</v>
      </c>
      <c r="U34" s="652">
        <f>AY34</f>
        <v>505.45691484887203</v>
      </c>
      <c r="V34" s="2714">
        <f>U34/$E34*100</f>
        <v>0.1465963313876921</v>
      </c>
      <c r="W34" s="185"/>
      <c r="X34" s="155" t="s">
        <v>52</v>
      </c>
      <c r="Y34" s="185"/>
      <c r="Z34" s="157"/>
      <c r="AA34" s="652">
        <f>AZ34</f>
        <v>84.39490499804046</v>
      </c>
      <c r="AB34" s="2714">
        <f>AA34/$E34*100</f>
        <v>2.4476830956451881E-2</v>
      </c>
      <c r="AC34" s="652">
        <f>BA34</f>
        <v>5322.683292332953</v>
      </c>
      <c r="AD34" s="2714">
        <f>AC34/$E34*100</f>
        <v>1.5437237494868845</v>
      </c>
      <c r="AE34" s="652">
        <f>BB34</f>
        <v>39.879298804980628</v>
      </c>
      <c r="AF34" s="2714">
        <f>AE34/$E34*100</f>
        <v>1.1566087497035615E-2</v>
      </c>
      <c r="AG34" s="652">
        <f>BC34</f>
        <v>616.16174540904274</v>
      </c>
      <c r="AH34" s="2714">
        <f>AG34/$E34*100</f>
        <v>0.17870376042913558</v>
      </c>
      <c r="AI34" s="652">
        <f>BD34</f>
        <v>1697.6915362922289</v>
      </c>
      <c r="AJ34" s="2714">
        <f>AI34/$E34*100</f>
        <v>0.49237698355118487</v>
      </c>
      <c r="AK34" s="652">
        <f>BE34</f>
        <v>38.545097514142647</v>
      </c>
      <c r="AL34" s="2714">
        <f>AK34/$E34*100</f>
        <v>1.1179132627443907E-2</v>
      </c>
      <c r="AM34" s="652">
        <f>BF34</f>
        <v>14337.628889741227</v>
      </c>
      <c r="AN34" s="2714">
        <f>AM34/$E34*100</f>
        <v>4.1583045642232221</v>
      </c>
      <c r="AO34" s="909" t="s">
        <v>995</v>
      </c>
      <c r="AP34" s="910"/>
      <c r="AQ34" s="911">
        <f t="shared" si="11"/>
        <v>344795.06414940819</v>
      </c>
      <c r="AR34" s="912">
        <f t="shared" si="9"/>
        <v>150041.18308953132</v>
      </c>
      <c r="AS34" s="912">
        <f t="shared" si="9"/>
        <v>84363.959745184635</v>
      </c>
      <c r="AT34" s="912">
        <f t="shared" si="9"/>
        <v>81638.012668590236</v>
      </c>
      <c r="AU34" s="912">
        <f t="shared" si="9"/>
        <v>2405.4037272548003</v>
      </c>
      <c r="AV34" s="912">
        <f t="shared" si="9"/>
        <v>1380.5828379522795</v>
      </c>
      <c r="AW34" s="912">
        <f t="shared" si="9"/>
        <v>1790.8824516585858</v>
      </c>
      <c r="AX34" s="912">
        <f t="shared" si="9"/>
        <v>532.59794929487828</v>
      </c>
      <c r="AY34" s="912">
        <f t="shared" si="9"/>
        <v>505.45691484887203</v>
      </c>
      <c r="AZ34" s="912">
        <f t="shared" si="9"/>
        <v>84.39490499804046</v>
      </c>
      <c r="BA34" s="912">
        <f t="shared" si="9"/>
        <v>5322.683292332953</v>
      </c>
      <c r="BB34" s="912">
        <f t="shared" si="9"/>
        <v>39.879298804980628</v>
      </c>
      <c r="BC34" s="912">
        <f t="shared" si="9"/>
        <v>616.16174540904274</v>
      </c>
      <c r="BD34" s="912">
        <f t="shared" si="9"/>
        <v>1697.6915362922289</v>
      </c>
      <c r="BE34" s="912">
        <f t="shared" si="9"/>
        <v>38.545097514142647</v>
      </c>
      <c r="BF34" s="912">
        <f t="shared" si="9"/>
        <v>14337.628889741227</v>
      </c>
      <c r="BG34" s="912">
        <f t="shared" si="9"/>
        <v>231304.90033786159</v>
      </c>
      <c r="BH34" s="912">
        <f t="shared" si="10"/>
        <v>226215.01013915639</v>
      </c>
      <c r="BI34" s="912">
        <f t="shared" si="10"/>
        <v>461006.20746262011</v>
      </c>
      <c r="BJ34" s="912">
        <f t="shared" si="10"/>
        <v>457.4677026779425</v>
      </c>
      <c r="BK34" s="912">
        <f t="shared" si="10"/>
        <v>1738.9533171868516</v>
      </c>
      <c r="BL34" s="912">
        <f t="shared" si="10"/>
        <v>236987.61834332865</v>
      </c>
      <c r="BM34" s="912">
        <f t="shared" si="10"/>
        <v>5089.8901987053405</v>
      </c>
      <c r="BN34" s="912">
        <f t="shared" si="10"/>
        <v>270.58365819861871</v>
      </c>
      <c r="BO34" s="912">
        <f t="shared" si="10"/>
        <v>1219.8551770554911</v>
      </c>
      <c r="BP34" s="913">
        <f t="shared" si="10"/>
        <v>3599.45136345123</v>
      </c>
      <c r="BQ34" s="898"/>
      <c r="BR34" s="3768" t="s">
        <v>995</v>
      </c>
      <c r="BS34" s="3772"/>
      <c r="BT34" s="2650">
        <v>344795064.14940822</v>
      </c>
      <c r="BU34" s="2651">
        <v>150041183.08953133</v>
      </c>
      <c r="BV34" s="2651">
        <v>84363959.74518463</v>
      </c>
      <c r="BW34" s="2651">
        <v>81638012.668590233</v>
      </c>
      <c r="BX34" s="2651">
        <v>2405403.7272548005</v>
      </c>
      <c r="BY34" s="2651">
        <v>1380582.8379522795</v>
      </c>
      <c r="BZ34" s="2651">
        <v>1790882.4516585858</v>
      </c>
      <c r="CA34" s="2651">
        <v>532597.94929487829</v>
      </c>
      <c r="CB34" s="2651">
        <v>505456.91484887205</v>
      </c>
      <c r="CC34" s="2651">
        <v>84394.904998040452</v>
      </c>
      <c r="CD34" s="2651">
        <v>5322683.2923329528</v>
      </c>
      <c r="CE34" s="2651">
        <v>39879.29880498063</v>
      </c>
      <c r="CF34" s="2651">
        <v>616161.74540904269</v>
      </c>
      <c r="CG34" s="2651">
        <v>1697691.5362922288</v>
      </c>
      <c r="CH34" s="2651">
        <v>38545.097514142646</v>
      </c>
      <c r="CI34" s="2651">
        <v>14337628.889741227</v>
      </c>
      <c r="CJ34" s="2651">
        <v>231304900.3378616</v>
      </c>
      <c r="CK34" s="2651">
        <v>226215010.1391564</v>
      </c>
      <c r="CL34" s="2651">
        <v>461006207.46262008</v>
      </c>
      <c r="CM34" s="2651">
        <v>457467.70267794252</v>
      </c>
      <c r="CN34" s="2651">
        <v>1738953.3171868515</v>
      </c>
      <c r="CO34" s="2651">
        <v>236987618.34332865</v>
      </c>
      <c r="CP34" s="2651">
        <v>5089890.1987053407</v>
      </c>
      <c r="CQ34" s="2651">
        <v>270583.65819861868</v>
      </c>
      <c r="CR34" s="2651">
        <v>1219855.1770554911</v>
      </c>
      <c r="CS34" s="2652">
        <v>3599451.3634512299</v>
      </c>
      <c r="CT34" s="2642"/>
    </row>
    <row r="35" spans="1:98" ht="17.100000000000001" customHeight="1">
      <c r="A35" s="185"/>
      <c r="B35" s="155" t="s">
        <v>53</v>
      </c>
      <c r="C35" s="185"/>
      <c r="D35" s="157"/>
      <c r="E35" s="652">
        <f>AQ35</f>
        <v>75657.519293343459</v>
      </c>
      <c r="F35" s="2714">
        <v>100</v>
      </c>
      <c r="G35" s="652">
        <f>AR35</f>
        <v>27927.481295645455</v>
      </c>
      <c r="H35" s="2714">
        <f>G35/$E35*100</f>
        <v>36.913028019546218</v>
      </c>
      <c r="I35" s="652">
        <f>AS35</f>
        <v>7418.1693829099249</v>
      </c>
      <c r="J35" s="2714">
        <f>I35/$E35*100</f>
        <v>9.8049334054263575</v>
      </c>
      <c r="K35" s="652">
        <f>AT35</f>
        <v>20329.00507733861</v>
      </c>
      <c r="L35" s="2714">
        <f>K35/$E35*100</f>
        <v>26.869774831656695</v>
      </c>
      <c r="M35" s="652">
        <f t="shared" ref="M35:M38" si="12">AU35</f>
        <v>719.29173544525815</v>
      </c>
      <c r="N35" s="2714">
        <f>M35/$E35*100</f>
        <v>0.95072075077743556</v>
      </c>
      <c r="O35" s="652">
        <f t="shared" ref="O35:O38" si="13">AV35</f>
        <v>2275.690206722421</v>
      </c>
      <c r="P35" s="2714">
        <f>O35/$E35*100</f>
        <v>3.0078837212451957</v>
      </c>
      <c r="Q35" s="652">
        <f t="shared" ref="Q35:Q38" si="14">AW35</f>
        <v>4504.6146349977071</v>
      </c>
      <c r="R35" s="2714">
        <f>Q35/$E35*100</f>
        <v>5.9539549764143995</v>
      </c>
      <c r="S35" s="652">
        <f t="shared" ref="S35:S38" si="15">AX35</f>
        <v>0.6124943373232401</v>
      </c>
      <c r="T35" s="2714">
        <f>S35/$E35*100</f>
        <v>8.0956175016582777E-4</v>
      </c>
      <c r="U35" s="652">
        <f t="shared" ref="U35:U38" si="16">AY35</f>
        <v>205.69938292065544</v>
      </c>
      <c r="V35" s="2714">
        <f>U35/$E35*100</f>
        <v>0.27188227269665899</v>
      </c>
      <c r="W35" s="185"/>
      <c r="X35" s="155" t="s">
        <v>53</v>
      </c>
      <c r="Y35" s="185"/>
      <c r="Z35" s="157"/>
      <c r="AA35" s="652">
        <f t="shared" ref="AA35:AA38" si="17">AZ35</f>
        <v>13.342356365044809</v>
      </c>
      <c r="AB35" s="2714">
        <f>AA35/$E35*100</f>
        <v>1.7635202012523169E-2</v>
      </c>
      <c r="AC35" s="652">
        <f t="shared" ref="AC35:AC38" si="18">BA35</f>
        <v>3275.1513543011883</v>
      </c>
      <c r="AD35" s="2714">
        <f>AC35/$E35*100</f>
        <v>4.3289171848241459</v>
      </c>
      <c r="AE35" s="652">
        <f t="shared" ref="AE35:AE38" si="19">BB35</f>
        <v>0</v>
      </c>
      <c r="AF35" s="2714">
        <f>AE35/$E35*100</f>
        <v>0</v>
      </c>
      <c r="AG35" s="652">
        <f t="shared" ref="AG35:AG38" si="20">BC35</f>
        <v>295.94922071440732</v>
      </c>
      <c r="AH35" s="2714">
        <f>AG35/$E35*100</f>
        <v>0.39116960677356716</v>
      </c>
      <c r="AI35" s="652">
        <f t="shared" ref="AI35:AI38" si="21">BD35</f>
        <v>310.21844461949104</v>
      </c>
      <c r="AJ35" s="2714">
        <f>AI35/$E35*100</f>
        <v>0.41002989196182232</v>
      </c>
      <c r="AK35" s="652">
        <f t="shared" ref="AK35:AK38" si="22">BE35</f>
        <v>65.801148760957261</v>
      </c>
      <c r="AL35" s="2714">
        <f>AK35/$E35*100</f>
        <v>8.6972384735256064E-2</v>
      </c>
      <c r="AM35" s="652">
        <f t="shared" ref="AM35:AM38" si="23">BF35</f>
        <v>8316.492558264983</v>
      </c>
      <c r="AN35" s="2714">
        <f>AM35/$E35*100</f>
        <v>10.992288190179519</v>
      </c>
      <c r="AO35" s="909" t="s">
        <v>996</v>
      </c>
      <c r="AP35" s="910"/>
      <c r="AQ35" s="911">
        <f t="shared" si="11"/>
        <v>75657.519293343459</v>
      </c>
      <c r="AR35" s="912">
        <f t="shared" si="9"/>
        <v>27927.481295645455</v>
      </c>
      <c r="AS35" s="912">
        <f t="shared" si="9"/>
        <v>7418.1693829099249</v>
      </c>
      <c r="AT35" s="912">
        <f t="shared" si="9"/>
        <v>20329.00507733861</v>
      </c>
      <c r="AU35" s="912">
        <f t="shared" si="9"/>
        <v>719.29173544525815</v>
      </c>
      <c r="AV35" s="912">
        <f t="shared" si="9"/>
        <v>2275.690206722421</v>
      </c>
      <c r="AW35" s="912">
        <f t="shared" si="9"/>
        <v>4504.6146349977071</v>
      </c>
      <c r="AX35" s="912">
        <f t="shared" si="9"/>
        <v>0.6124943373232401</v>
      </c>
      <c r="AY35" s="912">
        <f t="shared" si="9"/>
        <v>205.69938292065544</v>
      </c>
      <c r="AZ35" s="912">
        <f t="shared" si="9"/>
        <v>13.342356365044809</v>
      </c>
      <c r="BA35" s="912">
        <f t="shared" si="9"/>
        <v>3275.1513543011883</v>
      </c>
      <c r="BB35" s="912">
        <f t="shared" si="9"/>
        <v>0</v>
      </c>
      <c r="BC35" s="912">
        <f t="shared" si="9"/>
        <v>295.94922071440732</v>
      </c>
      <c r="BD35" s="912">
        <f t="shared" si="9"/>
        <v>310.21844461949104</v>
      </c>
      <c r="BE35" s="912">
        <f t="shared" si="9"/>
        <v>65.801148760957261</v>
      </c>
      <c r="BF35" s="912">
        <f t="shared" si="9"/>
        <v>8316.492558264983</v>
      </c>
      <c r="BG35" s="912">
        <f t="shared" si="9"/>
        <v>52425.178382911734</v>
      </c>
      <c r="BH35" s="912">
        <f t="shared" si="10"/>
        <v>52116.064659145108</v>
      </c>
      <c r="BI35" s="912">
        <f t="shared" si="10"/>
        <v>86903.308532860683</v>
      </c>
      <c r="BJ35" s="912">
        <f t="shared" si="10"/>
        <v>136.03568074924371</v>
      </c>
      <c r="BK35" s="912">
        <f t="shared" si="10"/>
        <v>18.105411593421039</v>
      </c>
      <c r="BL35" s="912">
        <f t="shared" si="10"/>
        <v>34941.384966058227</v>
      </c>
      <c r="BM35" s="912">
        <f t="shared" si="10"/>
        <v>309.11372376664565</v>
      </c>
      <c r="BN35" s="912">
        <f t="shared" si="10"/>
        <v>18.341768955187927</v>
      </c>
      <c r="BO35" s="912">
        <f t="shared" si="10"/>
        <v>124.50090963183108</v>
      </c>
      <c r="BP35" s="913">
        <f t="shared" si="10"/>
        <v>166.27104517962678</v>
      </c>
      <c r="BQ35" s="898"/>
      <c r="BR35" s="3768" t="s">
        <v>996</v>
      </c>
      <c r="BS35" s="3772"/>
      <c r="BT35" s="2650">
        <v>75657519.293343455</v>
      </c>
      <c r="BU35" s="2651">
        <v>27927481.295645457</v>
      </c>
      <c r="BV35" s="2651">
        <v>7418169.3829099247</v>
      </c>
      <c r="BW35" s="2651">
        <v>20329005.07733861</v>
      </c>
      <c r="BX35" s="2651">
        <v>719291.73544525821</v>
      </c>
      <c r="BY35" s="2651">
        <v>2275690.2067224211</v>
      </c>
      <c r="BZ35" s="2651">
        <v>4504614.6349977069</v>
      </c>
      <c r="CA35" s="2651">
        <v>612.49433732324007</v>
      </c>
      <c r="CB35" s="2651">
        <v>205699.38292065545</v>
      </c>
      <c r="CC35" s="2651">
        <v>13342.356365044809</v>
      </c>
      <c r="CD35" s="2651">
        <v>3275151.3543011881</v>
      </c>
      <c r="CE35" s="2651">
        <v>0</v>
      </c>
      <c r="CF35" s="2651">
        <v>295949.22071440733</v>
      </c>
      <c r="CG35" s="2651">
        <v>310218.44461949106</v>
      </c>
      <c r="CH35" s="2651">
        <v>65801.148760957265</v>
      </c>
      <c r="CI35" s="2651">
        <v>8316492.5582649838</v>
      </c>
      <c r="CJ35" s="2651">
        <v>52425178.382911734</v>
      </c>
      <c r="CK35" s="2651">
        <v>52116064.659145109</v>
      </c>
      <c r="CL35" s="2651">
        <v>86903308.532860681</v>
      </c>
      <c r="CM35" s="2651">
        <v>136035.68074924371</v>
      </c>
      <c r="CN35" s="2651">
        <v>18105.411593421039</v>
      </c>
      <c r="CO35" s="2651">
        <v>34941384.966058224</v>
      </c>
      <c r="CP35" s="2651">
        <v>309113.72376664565</v>
      </c>
      <c r="CQ35" s="2651">
        <v>18341.768955187927</v>
      </c>
      <c r="CR35" s="2651">
        <v>124500.90963183108</v>
      </c>
      <c r="CS35" s="2652">
        <v>166271.04517962679</v>
      </c>
      <c r="CT35" s="2642"/>
    </row>
    <row r="36" spans="1:98" ht="17.100000000000001" customHeight="1">
      <c r="A36" s="185"/>
      <c r="B36" s="155" t="s">
        <v>54</v>
      </c>
      <c r="C36" s="185"/>
      <c r="D36" s="157"/>
      <c r="E36" s="652">
        <f>AQ36</f>
        <v>29271.372690671171</v>
      </c>
      <c r="F36" s="2714">
        <v>100</v>
      </c>
      <c r="G36" s="652">
        <f>AR36</f>
        <v>10574.24698428296</v>
      </c>
      <c r="H36" s="2714">
        <f>G36/$E36*100</f>
        <v>36.124875645661085</v>
      </c>
      <c r="I36" s="652">
        <f>AS36</f>
        <v>3356.7014592142514</v>
      </c>
      <c r="J36" s="2714">
        <f>I36/$E36*100</f>
        <v>11.46752321692121</v>
      </c>
      <c r="K36" s="652">
        <f>AT36</f>
        <v>6374.4871100506016</v>
      </c>
      <c r="L36" s="2714">
        <f>K36/$E36*100</f>
        <v>21.77720593227307</v>
      </c>
      <c r="M36" s="652">
        <f t="shared" si="12"/>
        <v>859.01994389014249</v>
      </c>
      <c r="N36" s="2714">
        <f>M36/$E36*100</f>
        <v>2.934675981778994</v>
      </c>
      <c r="O36" s="652">
        <f t="shared" si="13"/>
        <v>203.14494240106069</v>
      </c>
      <c r="P36" s="2714">
        <f>O36/$E36*100</f>
        <v>0.69400552050571684</v>
      </c>
      <c r="Q36" s="652">
        <f t="shared" si="14"/>
        <v>2469.1965809638045</v>
      </c>
      <c r="R36" s="2714">
        <f>Q36/$E36*100</f>
        <v>8.4355339500382946</v>
      </c>
      <c r="S36" s="652">
        <f t="shared" si="15"/>
        <v>959.7945599498612</v>
      </c>
      <c r="T36" s="2714">
        <f>S36/$E36*100</f>
        <v>3.2789530238045481</v>
      </c>
      <c r="U36" s="652">
        <f t="shared" si="16"/>
        <v>428.83679690569522</v>
      </c>
      <c r="V36" s="2714">
        <f>U36/$E36*100</f>
        <v>1.465038218184985</v>
      </c>
      <c r="W36" s="185"/>
      <c r="X36" s="155" t="s">
        <v>54</v>
      </c>
      <c r="Y36" s="185"/>
      <c r="Z36" s="157"/>
      <c r="AA36" s="652">
        <f t="shared" si="17"/>
        <v>73.314755285154021</v>
      </c>
      <c r="AB36" s="2714">
        <f>AA36/$E36*100</f>
        <v>0.2504657231484041</v>
      </c>
      <c r="AC36" s="652">
        <f t="shared" si="18"/>
        <v>330.20986812158537</v>
      </c>
      <c r="AD36" s="2714">
        <f>AC36/$E36*100</f>
        <v>1.1280983355687442</v>
      </c>
      <c r="AE36" s="652">
        <f t="shared" si="19"/>
        <v>206.66732909135928</v>
      </c>
      <c r="AF36" s="2714">
        <f>AE36/$E36*100</f>
        <v>0.70603907536329669</v>
      </c>
      <c r="AG36" s="652">
        <f t="shared" si="20"/>
        <v>199.5220952850066</v>
      </c>
      <c r="AH36" s="2714">
        <f>AG36/$E36*100</f>
        <v>0.68162876197669608</v>
      </c>
      <c r="AI36" s="652">
        <f t="shared" si="21"/>
        <v>174.14635174058407</v>
      </c>
      <c r="AJ36" s="2714">
        <f>AI36/$E36*100</f>
        <v>0.59493742770760027</v>
      </c>
      <c r="AK36" s="652">
        <f t="shared" si="22"/>
        <v>18.383645935443337</v>
      </c>
      <c r="AL36" s="2714">
        <f>AK36/$E36*100</f>
        <v>6.2804181169481776E-2</v>
      </c>
      <c r="AM36" s="652">
        <f t="shared" si="23"/>
        <v>3043.7002675536633</v>
      </c>
      <c r="AN36" s="2714">
        <f>AM36/$E36*100</f>
        <v>10.398215005897878</v>
      </c>
      <c r="AO36" s="909" t="s">
        <v>997</v>
      </c>
      <c r="AP36" s="910"/>
      <c r="AQ36" s="911">
        <f t="shared" si="11"/>
        <v>29271.372690671171</v>
      </c>
      <c r="AR36" s="912">
        <f t="shared" si="9"/>
        <v>10574.24698428296</v>
      </c>
      <c r="AS36" s="912">
        <f t="shared" si="9"/>
        <v>3356.7014592142514</v>
      </c>
      <c r="AT36" s="912">
        <f t="shared" si="9"/>
        <v>6374.4871100506016</v>
      </c>
      <c r="AU36" s="912">
        <f t="shared" si="9"/>
        <v>859.01994389014249</v>
      </c>
      <c r="AV36" s="912">
        <f t="shared" si="9"/>
        <v>203.14494240106069</v>
      </c>
      <c r="AW36" s="912">
        <f t="shared" si="9"/>
        <v>2469.1965809638045</v>
      </c>
      <c r="AX36" s="912">
        <f t="shared" si="9"/>
        <v>959.7945599498612</v>
      </c>
      <c r="AY36" s="912">
        <f t="shared" si="9"/>
        <v>428.83679690569522</v>
      </c>
      <c r="AZ36" s="912">
        <f t="shared" si="9"/>
        <v>73.314755285154021</v>
      </c>
      <c r="BA36" s="912">
        <f t="shared" si="9"/>
        <v>330.20986812158537</v>
      </c>
      <c r="BB36" s="912">
        <f t="shared" si="9"/>
        <v>206.66732909135928</v>
      </c>
      <c r="BC36" s="912">
        <f t="shared" si="9"/>
        <v>199.5220952850066</v>
      </c>
      <c r="BD36" s="912">
        <f t="shared" si="9"/>
        <v>174.14635174058407</v>
      </c>
      <c r="BE36" s="912">
        <f t="shared" si="9"/>
        <v>18.383645935443337</v>
      </c>
      <c r="BF36" s="912">
        <f t="shared" si="9"/>
        <v>3043.7002675536633</v>
      </c>
      <c r="BG36" s="912">
        <f t="shared" si="9"/>
        <v>21518.893398046399</v>
      </c>
      <c r="BH36" s="912">
        <f t="shared" si="10"/>
        <v>21449.582818629344</v>
      </c>
      <c r="BI36" s="912">
        <f t="shared" si="10"/>
        <v>32639.293588656881</v>
      </c>
      <c r="BJ36" s="912">
        <f t="shared" si="10"/>
        <v>3.1911845294831429</v>
      </c>
      <c r="BK36" s="912">
        <f t="shared" si="10"/>
        <v>21.497574131712991</v>
      </c>
      <c r="BL36" s="912">
        <f t="shared" si="10"/>
        <v>11214.39952868872</v>
      </c>
      <c r="BM36" s="912">
        <f t="shared" si="10"/>
        <v>69.310579417054541</v>
      </c>
      <c r="BN36" s="912">
        <f t="shared" si="10"/>
        <v>2.7371953271907326</v>
      </c>
      <c r="BO36" s="912">
        <f t="shared" si="10"/>
        <v>41.428710372000054</v>
      </c>
      <c r="BP36" s="913">
        <f t="shared" si="10"/>
        <v>25.144673717863714</v>
      </c>
      <c r="BQ36" s="898"/>
      <c r="BR36" s="3768" t="s">
        <v>997</v>
      </c>
      <c r="BS36" s="3772"/>
      <c r="BT36" s="2650">
        <v>29271372.690671172</v>
      </c>
      <c r="BU36" s="2651">
        <v>10574246.984282959</v>
      </c>
      <c r="BV36" s="2651">
        <v>3356701.4592142515</v>
      </c>
      <c r="BW36" s="2651">
        <v>6374487.1100506019</v>
      </c>
      <c r="BX36" s="2651">
        <v>859019.94389014249</v>
      </c>
      <c r="BY36" s="2651">
        <v>203144.94240106069</v>
      </c>
      <c r="BZ36" s="2651">
        <v>2469196.5809638044</v>
      </c>
      <c r="CA36" s="2651">
        <v>959794.55994986114</v>
      </c>
      <c r="CB36" s="2651">
        <v>428836.79690569523</v>
      </c>
      <c r="CC36" s="2651">
        <v>73314.755285154024</v>
      </c>
      <c r="CD36" s="2651">
        <v>330209.8681215854</v>
      </c>
      <c r="CE36" s="2651">
        <v>206667.32909135928</v>
      </c>
      <c r="CF36" s="2651">
        <v>199522.0952850066</v>
      </c>
      <c r="CG36" s="2651">
        <v>174146.35174058407</v>
      </c>
      <c r="CH36" s="2651">
        <v>18383.645935443335</v>
      </c>
      <c r="CI36" s="2651">
        <v>3043700.2675536633</v>
      </c>
      <c r="CJ36" s="2651">
        <v>21518893.3980464</v>
      </c>
      <c r="CK36" s="2651">
        <v>21449582.818629343</v>
      </c>
      <c r="CL36" s="2651">
        <v>32639293.58865688</v>
      </c>
      <c r="CM36" s="2651">
        <v>3191.1845294831428</v>
      </c>
      <c r="CN36" s="2651">
        <v>21497.57413171299</v>
      </c>
      <c r="CO36" s="2651">
        <v>11214399.528688719</v>
      </c>
      <c r="CP36" s="2651">
        <v>69310.579417054541</v>
      </c>
      <c r="CQ36" s="2651">
        <v>2737.1953271907328</v>
      </c>
      <c r="CR36" s="2651">
        <v>41428.710372000052</v>
      </c>
      <c r="CS36" s="2652">
        <v>25144.673717863716</v>
      </c>
      <c r="CT36" s="2642"/>
    </row>
    <row r="37" spans="1:98" ht="17.100000000000001" customHeight="1">
      <c r="A37" s="185"/>
      <c r="B37" s="155" t="s">
        <v>2123</v>
      </c>
      <c r="C37" s="185"/>
      <c r="D37" s="157"/>
      <c r="E37" s="652">
        <f>AQ37</f>
        <v>10369.170524870202</v>
      </c>
      <c r="F37" s="2714">
        <v>100</v>
      </c>
      <c r="G37" s="652">
        <f>AR37</f>
        <v>2221.7554964977739</v>
      </c>
      <c r="H37" s="2714">
        <f>G37/$E37*100</f>
        <v>21.426549897785439</v>
      </c>
      <c r="I37" s="652">
        <f>AS37</f>
        <v>1429.0597812795866</v>
      </c>
      <c r="J37" s="2714">
        <f>I37/$E37*100</f>
        <v>13.78181386690499</v>
      </c>
      <c r="K37" s="652">
        <f>AT37</f>
        <v>3241.9925694261019</v>
      </c>
      <c r="L37" s="2714">
        <f>K37/$E37*100</f>
        <v>31.265688626204597</v>
      </c>
      <c r="M37" s="652">
        <f t="shared" si="12"/>
        <v>114.70651125170748</v>
      </c>
      <c r="N37" s="2714">
        <f>M37/$E37*100</f>
        <v>1.1062264910832234</v>
      </c>
      <c r="O37" s="652">
        <f t="shared" si="13"/>
        <v>254.78019726593723</v>
      </c>
      <c r="P37" s="2714">
        <f>O37/$E37*100</f>
        <v>2.4570933292576602</v>
      </c>
      <c r="Q37" s="652">
        <f t="shared" si="14"/>
        <v>450.71808175099574</v>
      </c>
      <c r="R37" s="2714">
        <f>Q37/$E37*100</f>
        <v>4.3467129860576552</v>
      </c>
      <c r="S37" s="652">
        <f t="shared" si="15"/>
        <v>309.36727233471481</v>
      </c>
      <c r="T37" s="2714">
        <f>S37/$E37*100</f>
        <v>2.9835296043468951</v>
      </c>
      <c r="U37" s="652">
        <f t="shared" si="16"/>
        <v>9.6317487267386994</v>
      </c>
      <c r="V37" s="2714">
        <f>U37/$E37*100</f>
        <v>9.2888324130046718E-2</v>
      </c>
      <c r="W37" s="185"/>
      <c r="X37" s="155" t="s">
        <v>1923</v>
      </c>
      <c r="Y37" s="185"/>
      <c r="Z37" s="157"/>
      <c r="AA37" s="652">
        <f t="shared" si="17"/>
        <v>0</v>
      </c>
      <c r="AB37" s="2714">
        <f>AA37/$E37*100</f>
        <v>0</v>
      </c>
      <c r="AC37" s="652">
        <f t="shared" si="18"/>
        <v>143.77394020743645</v>
      </c>
      <c r="AD37" s="2714">
        <f>AC37/$E37*100</f>
        <v>1.3865519895019391</v>
      </c>
      <c r="AE37" s="652">
        <f t="shared" si="19"/>
        <v>16.086094590850106</v>
      </c>
      <c r="AF37" s="2714">
        <f>AE37/$E37*100</f>
        <v>0.15513386101875748</v>
      </c>
      <c r="AG37" s="652">
        <f t="shared" si="20"/>
        <v>110.57977700788496</v>
      </c>
      <c r="AH37" s="2714">
        <f>AG37/$E37*100</f>
        <v>1.0664283776861616</v>
      </c>
      <c r="AI37" s="652">
        <f t="shared" si="21"/>
        <v>88.256990741627348</v>
      </c>
      <c r="AJ37" s="2714">
        <f>AI37/$E37*100</f>
        <v>0.85114803088583713</v>
      </c>
      <c r="AK37" s="652">
        <f t="shared" si="22"/>
        <v>144.38839257545089</v>
      </c>
      <c r="AL37" s="2714">
        <f>AK37/$E37*100</f>
        <v>1.3924777515148281</v>
      </c>
      <c r="AM37" s="652">
        <f t="shared" si="23"/>
        <v>1834.0736712133953</v>
      </c>
      <c r="AN37" s="2714">
        <f>AM37/$E37*100</f>
        <v>17.687756863621971</v>
      </c>
      <c r="AO37" s="909" t="s">
        <v>998</v>
      </c>
      <c r="AP37" s="910"/>
      <c r="AQ37" s="911">
        <f t="shared" si="11"/>
        <v>10369.170524870202</v>
      </c>
      <c r="AR37" s="912">
        <f t="shared" si="9"/>
        <v>2221.7554964977739</v>
      </c>
      <c r="AS37" s="912">
        <f t="shared" si="9"/>
        <v>1429.0597812795866</v>
      </c>
      <c r="AT37" s="912">
        <f t="shared" si="9"/>
        <v>3241.9925694261019</v>
      </c>
      <c r="AU37" s="912">
        <f t="shared" si="9"/>
        <v>114.70651125170748</v>
      </c>
      <c r="AV37" s="912">
        <f t="shared" si="9"/>
        <v>254.78019726593723</v>
      </c>
      <c r="AW37" s="912">
        <f t="shared" si="9"/>
        <v>450.71808175099574</v>
      </c>
      <c r="AX37" s="912">
        <f t="shared" si="9"/>
        <v>309.36727233471481</v>
      </c>
      <c r="AY37" s="912">
        <f t="shared" si="9"/>
        <v>9.6317487267386994</v>
      </c>
      <c r="AZ37" s="912">
        <f t="shared" si="9"/>
        <v>0</v>
      </c>
      <c r="BA37" s="912">
        <f t="shared" si="9"/>
        <v>143.77394020743645</v>
      </c>
      <c r="BB37" s="912">
        <f t="shared" si="9"/>
        <v>16.086094590850106</v>
      </c>
      <c r="BC37" s="912">
        <f t="shared" si="9"/>
        <v>110.57977700788496</v>
      </c>
      <c r="BD37" s="912">
        <f t="shared" si="9"/>
        <v>88.256990741627348</v>
      </c>
      <c r="BE37" s="912">
        <f t="shared" si="9"/>
        <v>144.38839257545089</v>
      </c>
      <c r="BF37" s="912">
        <f t="shared" si="9"/>
        <v>1834.0736712133953</v>
      </c>
      <c r="BG37" s="912">
        <f t="shared" si="9"/>
        <v>8795.2054161382548</v>
      </c>
      <c r="BH37" s="912">
        <f t="shared" si="10"/>
        <v>8771.9058272701477</v>
      </c>
      <c r="BI37" s="912">
        <f t="shared" si="10"/>
        <v>10813.801468588963</v>
      </c>
      <c r="BJ37" s="912">
        <f t="shared" si="10"/>
        <v>0</v>
      </c>
      <c r="BK37" s="912">
        <f t="shared" si="10"/>
        <v>12.468337621606789</v>
      </c>
      <c r="BL37" s="912">
        <f t="shared" si="10"/>
        <v>2054.3639789404233</v>
      </c>
      <c r="BM37" s="912">
        <f t="shared" si="10"/>
        <v>23.299588868104053</v>
      </c>
      <c r="BN37" s="912">
        <f t="shared" si="10"/>
        <v>0.45659068580363599</v>
      </c>
      <c r="BO37" s="912">
        <f t="shared" si="10"/>
        <v>13.240676326133688</v>
      </c>
      <c r="BP37" s="913">
        <f t="shared" si="10"/>
        <v>9.6023218561667232</v>
      </c>
      <c r="BQ37" s="898"/>
      <c r="BR37" s="3768" t="s">
        <v>998</v>
      </c>
      <c r="BS37" s="3772"/>
      <c r="BT37" s="2650">
        <v>10369170.524870202</v>
      </c>
      <c r="BU37" s="2651">
        <v>2221755.496497774</v>
      </c>
      <c r="BV37" s="2651">
        <v>1429059.7812795865</v>
      </c>
      <c r="BW37" s="2651">
        <v>3241992.5694261021</v>
      </c>
      <c r="BX37" s="2651">
        <v>114706.51125170749</v>
      </c>
      <c r="BY37" s="2651">
        <v>254780.19726593723</v>
      </c>
      <c r="BZ37" s="2651">
        <v>450718.08175099571</v>
      </c>
      <c r="CA37" s="2651">
        <v>309367.27233471483</v>
      </c>
      <c r="CB37" s="2651">
        <v>9631.7487267386987</v>
      </c>
      <c r="CC37" s="2651">
        <v>0</v>
      </c>
      <c r="CD37" s="2651">
        <v>143773.94020743645</v>
      </c>
      <c r="CE37" s="2651">
        <v>16086.094590850107</v>
      </c>
      <c r="CF37" s="2651">
        <v>110579.77700788496</v>
      </c>
      <c r="CG37" s="2651">
        <v>88256.990741627349</v>
      </c>
      <c r="CH37" s="2651">
        <v>144388.39257545088</v>
      </c>
      <c r="CI37" s="2651">
        <v>1834073.6712133952</v>
      </c>
      <c r="CJ37" s="2651">
        <v>8795205.4161382541</v>
      </c>
      <c r="CK37" s="2651">
        <v>8771905.8272701483</v>
      </c>
      <c r="CL37" s="2651">
        <v>10813801.468588963</v>
      </c>
      <c r="CM37" s="2651">
        <v>0</v>
      </c>
      <c r="CN37" s="2651">
        <v>12468.33762160679</v>
      </c>
      <c r="CO37" s="2651">
        <v>2054363.9789404233</v>
      </c>
      <c r="CP37" s="2651">
        <v>23299.588868104052</v>
      </c>
      <c r="CQ37" s="2651">
        <v>456.59068580363601</v>
      </c>
      <c r="CR37" s="2651">
        <v>13240.676326133687</v>
      </c>
      <c r="CS37" s="2652">
        <v>9602.3218561667236</v>
      </c>
      <c r="CT37" s="2642"/>
    </row>
    <row r="38" spans="1:98" ht="17.100000000000001" customHeight="1">
      <c r="A38" s="185"/>
      <c r="B38" s="155" t="s">
        <v>2124</v>
      </c>
      <c r="C38" s="185"/>
      <c r="D38" s="157"/>
      <c r="E38" s="652">
        <f>AQ38</f>
        <v>301256.63503501093</v>
      </c>
      <c r="F38" s="2714">
        <v>100</v>
      </c>
      <c r="G38" s="652">
        <f>AR38</f>
        <v>12904.550063457331</v>
      </c>
      <c r="H38" s="2714">
        <f>G38/$E38*100</f>
        <v>4.2835737250924319</v>
      </c>
      <c r="I38" s="652">
        <f>AS38</f>
        <v>6820.7439299781181</v>
      </c>
      <c r="J38" s="2714">
        <f>I38/$E38*100</f>
        <v>2.2640974958727256</v>
      </c>
      <c r="K38" s="652">
        <f>AT38</f>
        <v>6572.7643741794309</v>
      </c>
      <c r="L38" s="2714">
        <f>K38/$E38*100</f>
        <v>2.1817824438673585</v>
      </c>
      <c r="M38" s="652">
        <f t="shared" si="12"/>
        <v>89777.585708971557</v>
      </c>
      <c r="N38" s="2714">
        <f>M38/$E38*100</f>
        <v>29.80103183405004</v>
      </c>
      <c r="O38" s="652">
        <f t="shared" si="13"/>
        <v>20114.052396061266</v>
      </c>
      <c r="P38" s="2714">
        <f>O38/$E38*100</f>
        <v>6.6767168111413335</v>
      </c>
      <c r="Q38" s="652">
        <f t="shared" si="14"/>
        <v>20503.991376367612</v>
      </c>
      <c r="R38" s="2714">
        <f>Q38/$E38*100</f>
        <v>6.8061542856922355</v>
      </c>
      <c r="S38" s="652">
        <f t="shared" si="15"/>
        <v>5280.7681247264773</v>
      </c>
      <c r="T38" s="2714">
        <f>S38/$E38*100</f>
        <v>1.7529134666570134</v>
      </c>
      <c r="U38" s="652">
        <f t="shared" si="16"/>
        <v>87.675610503282286</v>
      </c>
      <c r="V38" s="2714">
        <f>U38/$E38*100</f>
        <v>2.9103296096065386E-2</v>
      </c>
      <c r="W38" s="185"/>
      <c r="X38" s="155" t="s">
        <v>2125</v>
      </c>
      <c r="Y38" s="185"/>
      <c r="Z38" s="157"/>
      <c r="AA38" s="652">
        <f t="shared" si="17"/>
        <v>323.37816849015314</v>
      </c>
      <c r="AB38" s="2714">
        <f>AA38/$E38*100</f>
        <v>0.10734308588840585</v>
      </c>
      <c r="AC38" s="652">
        <f t="shared" si="18"/>
        <v>17739.849630196935</v>
      </c>
      <c r="AD38" s="2714">
        <f>AC38/$E38*100</f>
        <v>5.8886170683461545</v>
      </c>
      <c r="AE38" s="652">
        <f t="shared" si="19"/>
        <v>24668.964940919039</v>
      </c>
      <c r="AF38" s="2714">
        <f>AE38/$E38*100</f>
        <v>8.1886876742323373</v>
      </c>
      <c r="AG38" s="652">
        <f t="shared" si="20"/>
        <v>4020.811759299781</v>
      </c>
      <c r="AH38" s="2714">
        <f>AG38/$E38*100</f>
        <v>1.3346799013513833</v>
      </c>
      <c r="AI38" s="652">
        <f t="shared" si="21"/>
        <v>59161.235971553608</v>
      </c>
      <c r="AJ38" s="2714">
        <f>AI38/$E38*100</f>
        <v>19.638152024329063</v>
      </c>
      <c r="AK38" s="652">
        <f t="shared" si="22"/>
        <v>3420.0297264770243</v>
      </c>
      <c r="AL38" s="2714">
        <f>AK38/$E38*100</f>
        <v>1.1352545732576351</v>
      </c>
      <c r="AM38" s="652">
        <f t="shared" si="23"/>
        <v>29860.233253829323</v>
      </c>
      <c r="AN38" s="2714">
        <f>AM38/$E38*100</f>
        <v>9.9118923141258204</v>
      </c>
      <c r="AO38" s="909" t="s">
        <v>999</v>
      </c>
      <c r="AP38" s="910"/>
      <c r="AQ38" s="911">
        <f t="shared" si="11"/>
        <v>301256.63503501093</v>
      </c>
      <c r="AR38" s="912">
        <f t="shared" si="9"/>
        <v>12904.550063457331</v>
      </c>
      <c r="AS38" s="912">
        <f t="shared" si="9"/>
        <v>6820.7439299781181</v>
      </c>
      <c r="AT38" s="912">
        <f t="shared" si="9"/>
        <v>6572.7643741794309</v>
      </c>
      <c r="AU38" s="912">
        <f t="shared" si="9"/>
        <v>89777.585708971557</v>
      </c>
      <c r="AV38" s="912">
        <f t="shared" si="9"/>
        <v>20114.052396061266</v>
      </c>
      <c r="AW38" s="912">
        <f t="shared" si="9"/>
        <v>20503.991376367612</v>
      </c>
      <c r="AX38" s="912">
        <f t="shared" si="9"/>
        <v>5280.7681247264773</v>
      </c>
      <c r="AY38" s="912">
        <f t="shared" si="9"/>
        <v>87.675610503282286</v>
      </c>
      <c r="AZ38" s="912">
        <f t="shared" si="9"/>
        <v>323.37816849015314</v>
      </c>
      <c r="BA38" s="912">
        <f t="shared" si="9"/>
        <v>17739.849630196935</v>
      </c>
      <c r="BB38" s="912">
        <f t="shared" si="9"/>
        <v>24668.964940919039</v>
      </c>
      <c r="BC38" s="912">
        <f t="shared" si="9"/>
        <v>4020.811759299781</v>
      </c>
      <c r="BD38" s="912">
        <f t="shared" si="9"/>
        <v>59161.235971553608</v>
      </c>
      <c r="BE38" s="912">
        <f t="shared" si="9"/>
        <v>3420.0297264770243</v>
      </c>
      <c r="BF38" s="912">
        <f t="shared" si="9"/>
        <v>29860.233253829323</v>
      </c>
      <c r="BG38" s="912">
        <f t="shared" si="9"/>
        <v>257692.98956892779</v>
      </c>
      <c r="BH38" s="912">
        <f t="shared" si="10"/>
        <v>245972.36483369803</v>
      </c>
      <c r="BI38" s="912">
        <f t="shared" si="10"/>
        <v>331231.90325820574</v>
      </c>
      <c r="BJ38" s="912">
        <f t="shared" si="10"/>
        <v>0</v>
      </c>
      <c r="BK38" s="912">
        <f t="shared" si="10"/>
        <v>19158.284772428884</v>
      </c>
      <c r="BL38" s="912">
        <f t="shared" si="10"/>
        <v>104417.82319693654</v>
      </c>
      <c r="BM38" s="912">
        <f t="shared" si="10"/>
        <v>11720.624735229758</v>
      </c>
      <c r="BN38" s="912">
        <f t="shared" si="10"/>
        <v>363.18627133479214</v>
      </c>
      <c r="BO38" s="912">
        <f t="shared" si="10"/>
        <v>884.6626630196937</v>
      </c>
      <c r="BP38" s="913">
        <f t="shared" si="10"/>
        <v>10472.775800875273</v>
      </c>
      <c r="BQ38" s="898"/>
      <c r="BR38" s="3768" t="s">
        <v>999</v>
      </c>
      <c r="BS38" s="3772"/>
      <c r="BT38" s="2650">
        <v>301256635.03501093</v>
      </c>
      <c r="BU38" s="2651">
        <v>12904550.063457331</v>
      </c>
      <c r="BV38" s="2651">
        <v>6820743.9299781183</v>
      </c>
      <c r="BW38" s="2651">
        <v>6572764.3741794312</v>
      </c>
      <c r="BX38" s="2651">
        <v>89777585.70897156</v>
      </c>
      <c r="BY38" s="2651">
        <v>20114052.396061268</v>
      </c>
      <c r="BZ38" s="2651">
        <v>20503991.376367614</v>
      </c>
      <c r="CA38" s="2651">
        <v>5280768.1247264771</v>
      </c>
      <c r="CB38" s="2651">
        <v>87675.610503282282</v>
      </c>
      <c r="CC38" s="2651">
        <v>323378.16849015316</v>
      </c>
      <c r="CD38" s="2651">
        <v>17739849.630196936</v>
      </c>
      <c r="CE38" s="2651">
        <v>24668964.940919038</v>
      </c>
      <c r="CF38" s="2651">
        <v>4020811.7592997812</v>
      </c>
      <c r="CG38" s="2651">
        <v>59161235.971553609</v>
      </c>
      <c r="CH38" s="2651">
        <v>3420029.7264770241</v>
      </c>
      <c r="CI38" s="2651">
        <v>29860233.253829323</v>
      </c>
      <c r="CJ38" s="2651">
        <v>257692989.56892779</v>
      </c>
      <c r="CK38" s="2651">
        <v>245972364.83369803</v>
      </c>
      <c r="CL38" s="2651">
        <v>331231903.25820571</v>
      </c>
      <c r="CM38" s="2651">
        <v>0</v>
      </c>
      <c r="CN38" s="2651">
        <v>19158284.772428885</v>
      </c>
      <c r="CO38" s="2651">
        <v>104417823.19693655</v>
      </c>
      <c r="CP38" s="2651">
        <v>11720624.735229759</v>
      </c>
      <c r="CQ38" s="2651">
        <v>363186.27133479214</v>
      </c>
      <c r="CR38" s="2651">
        <v>884662.66301969369</v>
      </c>
      <c r="CS38" s="2652">
        <v>10472775.800875273</v>
      </c>
      <c r="CT38" s="2642"/>
    </row>
    <row r="39" spans="1:98" ht="17.100000000000001" customHeight="1">
      <c r="A39" s="3716" t="s">
        <v>2126</v>
      </c>
      <c r="B39" s="3716"/>
      <c r="C39" s="3716"/>
      <c r="D39" s="149"/>
      <c r="E39" s="652"/>
      <c r="F39" s="2713"/>
      <c r="G39" s="652"/>
      <c r="H39" s="2713"/>
      <c r="I39" s="652"/>
      <c r="J39" s="2713"/>
      <c r="K39" s="652"/>
      <c r="L39" s="2713"/>
      <c r="M39" s="652"/>
      <c r="N39" s="2713"/>
      <c r="O39" s="652"/>
      <c r="P39" s="2713"/>
      <c r="Q39" s="652"/>
      <c r="R39" s="2713"/>
      <c r="S39" s="652"/>
      <c r="T39" s="2713"/>
      <c r="U39" s="652"/>
      <c r="V39" s="2713"/>
      <c r="W39" s="3716" t="s">
        <v>2127</v>
      </c>
      <c r="X39" s="3716"/>
      <c r="Y39" s="3716"/>
      <c r="Z39" s="149"/>
      <c r="AA39" s="652"/>
      <c r="AB39" s="2713"/>
      <c r="AC39" s="652"/>
      <c r="AD39" s="2713"/>
      <c r="AE39" s="652"/>
      <c r="AF39" s="2713"/>
      <c r="AG39" s="652"/>
      <c r="AH39" s="2713"/>
      <c r="AI39" s="652"/>
      <c r="AJ39" s="2713"/>
      <c r="AK39" s="652"/>
      <c r="AL39" s="2713"/>
      <c r="AM39" s="652"/>
      <c r="AN39" s="2713"/>
      <c r="AO39" s="909" t="s">
        <v>1000</v>
      </c>
      <c r="AP39" s="910" t="s">
        <v>1001</v>
      </c>
      <c r="AQ39" s="911">
        <f t="shared" si="11"/>
        <v>91705.683681475872</v>
      </c>
      <c r="AR39" s="912">
        <f t="shared" si="9"/>
        <v>34550.237810444218</v>
      </c>
      <c r="AS39" s="912">
        <f t="shared" si="9"/>
        <v>18019.772411507452</v>
      </c>
      <c r="AT39" s="912">
        <f t="shared" si="9"/>
        <v>20112.85964008631</v>
      </c>
      <c r="AU39" s="912">
        <f t="shared" si="9"/>
        <v>3378.8083293177351</v>
      </c>
      <c r="AV39" s="912">
        <f t="shared" si="9"/>
        <v>1140.7894901419329</v>
      </c>
      <c r="AW39" s="912">
        <f t="shared" si="9"/>
        <v>2320.950587758045</v>
      </c>
      <c r="AX39" s="912">
        <f t="shared" si="9"/>
        <v>728.18610319968718</v>
      </c>
      <c r="AY39" s="912">
        <f t="shared" si="9"/>
        <v>278.57450403341153</v>
      </c>
      <c r="AZ39" s="912">
        <f t="shared" si="9"/>
        <v>53.837581613991986</v>
      </c>
      <c r="BA39" s="912">
        <f t="shared" si="9"/>
        <v>1875.0897639552131</v>
      </c>
      <c r="BB39" s="912">
        <f t="shared" si="9"/>
        <v>783.67544708084154</v>
      </c>
      <c r="BC39" s="912">
        <f t="shared" si="9"/>
        <v>363.18395845023792</v>
      </c>
      <c r="BD39" s="912">
        <f t="shared" si="9"/>
        <v>2090.5031061985533</v>
      </c>
      <c r="BE39" s="912">
        <f t="shared" si="9"/>
        <v>166.44911693122859</v>
      </c>
      <c r="BF39" s="912">
        <f t="shared" si="9"/>
        <v>5842.7658307569745</v>
      </c>
      <c r="BG39" s="912">
        <f t="shared" si="9"/>
        <v>64518.674056538875</v>
      </c>
      <c r="BH39" s="912">
        <f t="shared" si="10"/>
        <v>63194.077662544689</v>
      </c>
      <c r="BI39" s="912">
        <f t="shared" si="10"/>
        <v>116212.36068656054</v>
      </c>
      <c r="BJ39" s="912">
        <f t="shared" si="10"/>
        <v>94.962048642842049</v>
      </c>
      <c r="BK39" s="912">
        <f t="shared" si="10"/>
        <v>872.01428439750646</v>
      </c>
      <c r="BL39" s="912">
        <f t="shared" si="10"/>
        <v>53985.259357056224</v>
      </c>
      <c r="BM39" s="912">
        <f t="shared" si="10"/>
        <v>1324.5963939942974</v>
      </c>
      <c r="BN39" s="912">
        <f t="shared" si="10"/>
        <v>62.665925167823836</v>
      </c>
      <c r="BO39" s="912">
        <f t="shared" si="10"/>
        <v>278.47216724652009</v>
      </c>
      <c r="BP39" s="913">
        <f t="shared" si="10"/>
        <v>983.4583015799534</v>
      </c>
      <c r="BQ39" s="898"/>
      <c r="BR39" s="3768" t="s">
        <v>1001</v>
      </c>
      <c r="BS39" s="3772"/>
      <c r="BT39" s="2650">
        <v>91705683.681475878</v>
      </c>
      <c r="BU39" s="2651">
        <v>34550237.810444221</v>
      </c>
      <c r="BV39" s="2651">
        <v>18019772.411507454</v>
      </c>
      <c r="BW39" s="2651">
        <v>20112859.640086308</v>
      </c>
      <c r="BX39" s="2651">
        <v>3378808.329317735</v>
      </c>
      <c r="BY39" s="2651">
        <v>1140789.4901419329</v>
      </c>
      <c r="BZ39" s="2651">
        <v>2320950.5877580452</v>
      </c>
      <c r="CA39" s="2651">
        <v>728186.1031996872</v>
      </c>
      <c r="CB39" s="2651">
        <v>278574.5040334115</v>
      </c>
      <c r="CC39" s="2651">
        <v>53837.581613991984</v>
      </c>
      <c r="CD39" s="2651">
        <v>1875089.7639552131</v>
      </c>
      <c r="CE39" s="2651">
        <v>783675.44708084152</v>
      </c>
      <c r="CF39" s="2651">
        <v>363183.95845023793</v>
      </c>
      <c r="CG39" s="2651">
        <v>2090503.1061985535</v>
      </c>
      <c r="CH39" s="2651">
        <v>166449.11693122858</v>
      </c>
      <c r="CI39" s="2651">
        <v>5842765.8307569744</v>
      </c>
      <c r="CJ39" s="2651">
        <v>64518674.056538872</v>
      </c>
      <c r="CK39" s="2651">
        <v>63194077.66254469</v>
      </c>
      <c r="CL39" s="2651">
        <v>116212360.68656054</v>
      </c>
      <c r="CM39" s="2651">
        <v>94962.048642842055</v>
      </c>
      <c r="CN39" s="2651">
        <v>872014.2843975065</v>
      </c>
      <c r="CO39" s="2651">
        <v>53985259.357056223</v>
      </c>
      <c r="CP39" s="2651">
        <v>1324596.3939942974</v>
      </c>
      <c r="CQ39" s="2651">
        <v>62665.925167823836</v>
      </c>
      <c r="CR39" s="2651">
        <v>278472.16724652011</v>
      </c>
      <c r="CS39" s="2652">
        <v>983458.3015799534</v>
      </c>
      <c r="CT39" s="2642"/>
    </row>
    <row r="40" spans="1:98" ht="17.100000000000001" customHeight="1">
      <c r="A40" s="3093" t="s">
        <v>45</v>
      </c>
      <c r="B40" s="3093"/>
      <c r="C40" s="188"/>
      <c r="D40" s="149"/>
      <c r="E40" s="652">
        <f>AQ39</f>
        <v>91705.683681475872</v>
      </c>
      <c r="F40" s="2714">
        <v>100</v>
      </c>
      <c r="G40" s="652">
        <f>AR39</f>
        <v>34550.237810444218</v>
      </c>
      <c r="H40" s="2714">
        <f t="shared" ref="H40:H54" si="24">G40/$E40*100</f>
        <v>37.675132471013036</v>
      </c>
      <c r="I40" s="652">
        <f>AS39</f>
        <v>18019.772411507452</v>
      </c>
      <c r="J40" s="2714">
        <f t="shared" ref="J40:J54" si="25">I40/$E40*100</f>
        <v>19.649569893722262</v>
      </c>
      <c r="K40" s="652">
        <f>AT39</f>
        <v>20112.85964008631</v>
      </c>
      <c r="L40" s="2714">
        <f t="shared" ref="L40:V54" si="26">K40/$E40*100</f>
        <v>21.931966299869607</v>
      </c>
      <c r="M40" s="652">
        <f>AU39</f>
        <v>3378.8083293177351</v>
      </c>
      <c r="N40" s="2714">
        <f t="shared" si="26"/>
        <v>3.6844044923687091</v>
      </c>
      <c r="O40" s="652">
        <f>AV39</f>
        <v>1140.7894901419329</v>
      </c>
      <c r="P40" s="2714">
        <f t="shared" si="26"/>
        <v>1.2439681428081073</v>
      </c>
      <c r="Q40" s="652">
        <f>AW39</f>
        <v>2320.950587758045</v>
      </c>
      <c r="R40" s="2714">
        <f t="shared" si="26"/>
        <v>2.5308688563071762</v>
      </c>
      <c r="S40" s="652">
        <f>AX39</f>
        <v>728.18610319968718</v>
      </c>
      <c r="T40" s="2714">
        <f t="shared" si="26"/>
        <v>0.79404686161974225</v>
      </c>
      <c r="U40" s="652">
        <f>AY39</f>
        <v>278.57450403341153</v>
      </c>
      <c r="V40" s="2714">
        <f t="shared" si="26"/>
        <v>0.30377016216464053</v>
      </c>
      <c r="W40" s="3093" t="s">
        <v>45</v>
      </c>
      <c r="X40" s="3093"/>
      <c r="Y40" s="188"/>
      <c r="Z40" s="149"/>
      <c r="AA40" s="652">
        <f>AZ39</f>
        <v>53.837581613991986</v>
      </c>
      <c r="AB40" s="2714">
        <f t="shared" ref="AB40:AB54" si="27">AA40/$E40*100</f>
        <v>5.8706919192694412E-2</v>
      </c>
      <c r="AC40" s="652">
        <f>BA39</f>
        <v>1875.0897639552131</v>
      </c>
      <c r="AD40" s="2714">
        <f t="shared" ref="AD40:AD54" si="28">AC40/$E40*100</f>
        <v>2.0446821709197645</v>
      </c>
      <c r="AE40" s="652">
        <f>BB39</f>
        <v>783.67544708084154</v>
      </c>
      <c r="AF40" s="2714">
        <f t="shared" ref="AF40:AF54" si="29">AE40/$E40*100</f>
        <v>0.85455493664144655</v>
      </c>
      <c r="AG40" s="652">
        <f>BC39</f>
        <v>363.18395845023792</v>
      </c>
      <c r="AH40" s="2714">
        <f t="shared" ref="AH40:AH54" si="30">AG40/$E40*100</f>
        <v>0.39603211477240147</v>
      </c>
      <c r="AI40" s="652">
        <f>BD39</f>
        <v>2090.5031061985533</v>
      </c>
      <c r="AJ40" s="2714">
        <f t="shared" ref="AJ40:AJ54" si="31">AI40/$E40*100</f>
        <v>2.2795785629378886</v>
      </c>
      <c r="AK40" s="652">
        <f>BE39</f>
        <v>166.44911693122859</v>
      </c>
      <c r="AL40" s="2714">
        <f t="shared" ref="AL40:AL54" si="32">AK40/$E40*100</f>
        <v>0.18150359961260565</v>
      </c>
      <c r="AM40" s="652">
        <f>BF39</f>
        <v>5842.7658307569745</v>
      </c>
      <c r="AN40" s="2714">
        <f t="shared" ref="AN40:AN54" si="33">AM40/$E40*100</f>
        <v>6.3712145160498777</v>
      </c>
      <c r="AO40" s="909"/>
      <c r="AP40" s="910" t="s">
        <v>1002</v>
      </c>
      <c r="AQ40" s="911">
        <f t="shared" si="11"/>
        <v>23449.988292815604</v>
      </c>
      <c r="AR40" s="912">
        <f t="shared" si="9"/>
        <v>12245.270563879798</v>
      </c>
      <c r="AS40" s="912">
        <f t="shared" si="9"/>
        <v>3362.4350721245264</v>
      </c>
      <c r="AT40" s="912">
        <f t="shared" si="9"/>
        <v>6228.510406524224</v>
      </c>
      <c r="AU40" s="912">
        <f t="shared" si="9"/>
        <v>36.59302659279939</v>
      </c>
      <c r="AV40" s="912">
        <f t="shared" si="9"/>
        <v>0</v>
      </c>
      <c r="AW40" s="912">
        <f t="shared" si="9"/>
        <v>0</v>
      </c>
      <c r="AX40" s="912">
        <f t="shared" si="9"/>
        <v>0</v>
      </c>
      <c r="AY40" s="912">
        <f t="shared" si="9"/>
        <v>0</v>
      </c>
      <c r="AZ40" s="912">
        <f t="shared" si="9"/>
        <v>0</v>
      </c>
      <c r="BA40" s="912">
        <f t="shared" si="9"/>
        <v>167.62411529398503</v>
      </c>
      <c r="BB40" s="912">
        <f t="shared" si="9"/>
        <v>0</v>
      </c>
      <c r="BC40" s="912">
        <f t="shared" si="9"/>
        <v>0</v>
      </c>
      <c r="BD40" s="912">
        <f t="shared" si="9"/>
        <v>0</v>
      </c>
      <c r="BE40" s="912">
        <f t="shared" si="9"/>
        <v>0</v>
      </c>
      <c r="BF40" s="912">
        <f t="shared" si="9"/>
        <v>1409.555108400268</v>
      </c>
      <c r="BG40" s="912">
        <f t="shared" si="9"/>
        <v>18005.771366064408</v>
      </c>
      <c r="BH40" s="912">
        <f t="shared" si="10"/>
        <v>17957.854974023008</v>
      </c>
      <c r="BI40" s="912">
        <f t="shared" si="10"/>
        <v>25257.972712333103</v>
      </c>
      <c r="BJ40" s="912">
        <f t="shared" si="10"/>
        <v>0</v>
      </c>
      <c r="BK40" s="912">
        <f t="shared" si="10"/>
        <v>9.6487747009135045</v>
      </c>
      <c r="BL40" s="912">
        <f t="shared" si="10"/>
        <v>7309.7665130110126</v>
      </c>
      <c r="BM40" s="912">
        <f t="shared" si="10"/>
        <v>47.916392041402993</v>
      </c>
      <c r="BN40" s="912">
        <f t="shared" si="10"/>
        <v>0.75295291306229273</v>
      </c>
      <c r="BO40" s="912">
        <f t="shared" si="10"/>
        <v>41.98323786445431</v>
      </c>
      <c r="BP40" s="913">
        <f t="shared" si="10"/>
        <v>5.1802012638863975</v>
      </c>
      <c r="BQ40" s="898"/>
      <c r="BR40" s="3768" t="s">
        <v>1002</v>
      </c>
      <c r="BS40" s="3772"/>
      <c r="BT40" s="2650">
        <v>23449988.292815603</v>
      </c>
      <c r="BU40" s="2651">
        <v>12245270.563879797</v>
      </c>
      <c r="BV40" s="2651">
        <v>3362435.0721245264</v>
      </c>
      <c r="BW40" s="2651">
        <v>6228510.4065242242</v>
      </c>
      <c r="BX40" s="2651">
        <v>36593.02659279939</v>
      </c>
      <c r="BY40" s="2651">
        <v>0</v>
      </c>
      <c r="BZ40" s="2651">
        <v>0</v>
      </c>
      <c r="CA40" s="2651">
        <v>0</v>
      </c>
      <c r="CB40" s="2651">
        <v>0</v>
      </c>
      <c r="CC40" s="2651">
        <v>0</v>
      </c>
      <c r="CD40" s="2651">
        <v>167624.11529398503</v>
      </c>
      <c r="CE40" s="2651">
        <v>0</v>
      </c>
      <c r="CF40" s="2651">
        <v>0</v>
      </c>
      <c r="CG40" s="2651">
        <v>0</v>
      </c>
      <c r="CH40" s="2651">
        <v>0</v>
      </c>
      <c r="CI40" s="2651">
        <v>1409555.108400268</v>
      </c>
      <c r="CJ40" s="2651">
        <v>18005771.366064407</v>
      </c>
      <c r="CK40" s="2651">
        <v>17957854.974023007</v>
      </c>
      <c r="CL40" s="2651">
        <v>25257972.712333102</v>
      </c>
      <c r="CM40" s="2651">
        <v>0</v>
      </c>
      <c r="CN40" s="2651">
        <v>9648.7747009135037</v>
      </c>
      <c r="CO40" s="2651">
        <v>7309766.5130110122</v>
      </c>
      <c r="CP40" s="2651">
        <v>47916.392041402993</v>
      </c>
      <c r="CQ40" s="2651">
        <v>752.95291306229274</v>
      </c>
      <c r="CR40" s="2651">
        <v>41983.237864454313</v>
      </c>
      <c r="CS40" s="2652">
        <v>5180.2012638863971</v>
      </c>
      <c r="CT40" s="2642"/>
    </row>
    <row r="41" spans="1:98" ht="17.100000000000001" customHeight="1">
      <c r="A41" s="189"/>
      <c r="B41" s="155" t="s">
        <v>2128</v>
      </c>
      <c r="C41" s="450"/>
      <c r="D41" s="149"/>
      <c r="E41" s="652">
        <f>AQ52</f>
        <v>159386.17553554641</v>
      </c>
      <c r="F41" s="2714">
        <v>100</v>
      </c>
      <c r="G41" s="652">
        <f>AR52</f>
        <v>66678.966419286808</v>
      </c>
      <c r="H41" s="2714">
        <f t="shared" si="24"/>
        <v>41.834849349538487</v>
      </c>
      <c r="I41" s="652">
        <f>AS52</f>
        <v>35640.175491835289</v>
      </c>
      <c r="J41" s="2714">
        <f t="shared" si="25"/>
        <v>22.360895085211947</v>
      </c>
      <c r="K41" s="652">
        <f>AT52</f>
        <v>26855.528188874348</v>
      </c>
      <c r="L41" s="2714">
        <f t="shared" si="26"/>
        <v>16.84934599794385</v>
      </c>
      <c r="M41" s="652">
        <f>AU52</f>
        <v>5170.4836127657218</v>
      </c>
      <c r="N41" s="2714">
        <f t="shared" si="26"/>
        <v>3.2439975395561182</v>
      </c>
      <c r="O41" s="652">
        <f>AV52</f>
        <v>2278.3709815759853</v>
      </c>
      <c r="P41" s="2714">
        <f t="shared" si="26"/>
        <v>1.4294658705000807</v>
      </c>
      <c r="Q41" s="652">
        <f>AW52</f>
        <v>3851.93217238733</v>
      </c>
      <c r="R41" s="2714">
        <f t="shared" si="26"/>
        <v>2.4167291544857159</v>
      </c>
      <c r="S41" s="652">
        <f>AX52</f>
        <v>440.12146898798034</v>
      </c>
      <c r="T41" s="2714">
        <f t="shared" si="26"/>
        <v>0.27613528432384288</v>
      </c>
      <c r="U41" s="652">
        <f>AY52</f>
        <v>105.75762298360723</v>
      </c>
      <c r="V41" s="2714">
        <f t="shared" si="26"/>
        <v>6.6353071480795459E-2</v>
      </c>
      <c r="W41" s="189"/>
      <c r="X41" s="155" t="s">
        <v>2129</v>
      </c>
      <c r="Y41" s="450"/>
      <c r="Z41" s="149"/>
      <c r="AA41" s="652">
        <f>AZ52</f>
        <v>157.59694475594569</v>
      </c>
      <c r="AB41" s="2714">
        <f t="shared" si="27"/>
        <v>9.8877424109343998E-2</v>
      </c>
      <c r="AC41" s="652">
        <f>BA52</f>
        <v>2113.3800402025599</v>
      </c>
      <c r="AD41" s="2714">
        <f t="shared" si="28"/>
        <v>1.3259494012586006</v>
      </c>
      <c r="AE41" s="652">
        <f>BB52</f>
        <v>1549.9127709538543</v>
      </c>
      <c r="AF41" s="2714">
        <f t="shared" si="29"/>
        <v>0.97242610015960373</v>
      </c>
      <c r="AG41" s="652">
        <f>BC52</f>
        <v>452.51485490932578</v>
      </c>
      <c r="AH41" s="2714">
        <f t="shared" si="30"/>
        <v>0.28391098123086939</v>
      </c>
      <c r="AI41" s="652">
        <f>BD52</f>
        <v>3524.94785414731</v>
      </c>
      <c r="AJ41" s="2714">
        <f t="shared" si="31"/>
        <v>2.2115769089152741</v>
      </c>
      <c r="AK41" s="652">
        <f>BE52</f>
        <v>301.72812102782348</v>
      </c>
      <c r="AL41" s="2714">
        <f t="shared" si="32"/>
        <v>0.18930633100016372</v>
      </c>
      <c r="AM41" s="652">
        <f>BF52</f>
        <v>10264.75899085249</v>
      </c>
      <c r="AN41" s="2714">
        <f t="shared" si="33"/>
        <v>6.4401815002852842</v>
      </c>
      <c r="AO41" s="909" t="s">
        <v>1003</v>
      </c>
      <c r="AP41" s="910" t="s">
        <v>1004</v>
      </c>
      <c r="AQ41" s="911">
        <f t="shared" si="11"/>
        <v>114748.84167309715</v>
      </c>
      <c r="AR41" s="912">
        <f t="shared" si="9"/>
        <v>59927.69838734268</v>
      </c>
      <c r="AS41" s="912">
        <f t="shared" si="9"/>
        <v>10412.831936479257</v>
      </c>
      <c r="AT41" s="912">
        <f t="shared" si="9"/>
        <v>23790.65787277948</v>
      </c>
      <c r="AU41" s="912">
        <f t="shared" si="9"/>
        <v>553.84710730420989</v>
      </c>
      <c r="AV41" s="912">
        <f t="shared" si="9"/>
        <v>3296.5336188655206</v>
      </c>
      <c r="AW41" s="912">
        <f t="shared" si="9"/>
        <v>2766.1018125788091</v>
      </c>
      <c r="AX41" s="912">
        <f t="shared" si="9"/>
        <v>1230.3251388703882</v>
      </c>
      <c r="AY41" s="912">
        <f t="shared" si="9"/>
        <v>14.517257891623933</v>
      </c>
      <c r="AZ41" s="912">
        <f t="shared" si="9"/>
        <v>40.527456420491717</v>
      </c>
      <c r="BA41" s="912">
        <f t="shared" si="9"/>
        <v>4643.3292828363556</v>
      </c>
      <c r="BB41" s="912">
        <f t="shared" si="9"/>
        <v>1254.0905096473523</v>
      </c>
      <c r="BC41" s="912">
        <f t="shared" si="9"/>
        <v>201.43445933977029</v>
      </c>
      <c r="BD41" s="912">
        <f t="shared" si="9"/>
        <v>691.42529508249697</v>
      </c>
      <c r="BE41" s="912">
        <f t="shared" si="9"/>
        <v>55.441938562599368</v>
      </c>
      <c r="BF41" s="912">
        <f t="shared" si="9"/>
        <v>5870.0795990960778</v>
      </c>
      <c r="BG41" s="912">
        <f t="shared" si="9"/>
        <v>79304.302906477154</v>
      </c>
      <c r="BH41" s="912">
        <f t="shared" si="10"/>
        <v>78472.493617777436</v>
      </c>
      <c r="BI41" s="912">
        <f t="shared" si="10"/>
        <v>144291.05217495153</v>
      </c>
      <c r="BJ41" s="912">
        <f t="shared" si="10"/>
        <v>13.363483319075923</v>
      </c>
      <c r="BK41" s="912">
        <f t="shared" si="10"/>
        <v>362.33171123832847</v>
      </c>
      <c r="BL41" s="912">
        <f t="shared" si="10"/>
        <v>66194.253751731507</v>
      </c>
      <c r="BM41" s="912">
        <f t="shared" si="10"/>
        <v>831.80928869971353</v>
      </c>
      <c r="BN41" s="912">
        <f t="shared" si="10"/>
        <v>68.682336236765224</v>
      </c>
      <c r="BO41" s="912">
        <f t="shared" si="10"/>
        <v>264.85909414924345</v>
      </c>
      <c r="BP41" s="913">
        <f t="shared" si="10"/>
        <v>498.26785831370489</v>
      </c>
      <c r="BQ41" s="898"/>
      <c r="BR41" s="3768" t="s">
        <v>1004</v>
      </c>
      <c r="BS41" s="3772"/>
      <c r="BT41" s="2650">
        <v>114748841.67309715</v>
      </c>
      <c r="BU41" s="2651">
        <v>59927698.387342677</v>
      </c>
      <c r="BV41" s="2651">
        <v>10412831.936479257</v>
      </c>
      <c r="BW41" s="2651">
        <v>23790657.872779481</v>
      </c>
      <c r="BX41" s="2651">
        <v>553847.10730420984</v>
      </c>
      <c r="BY41" s="2651">
        <v>3296533.6188655207</v>
      </c>
      <c r="BZ41" s="2651">
        <v>2766101.812578809</v>
      </c>
      <c r="CA41" s="2651">
        <v>1230325.1388703883</v>
      </c>
      <c r="CB41" s="2651">
        <v>14517.257891623933</v>
      </c>
      <c r="CC41" s="2651">
        <v>40527.456420491719</v>
      </c>
      <c r="CD41" s="2651">
        <v>4643329.2828363553</v>
      </c>
      <c r="CE41" s="2651">
        <v>1254090.5096473524</v>
      </c>
      <c r="CF41" s="2651">
        <v>201434.45933977028</v>
      </c>
      <c r="CG41" s="2651">
        <v>691425.29508249694</v>
      </c>
      <c r="CH41" s="2651">
        <v>55441.938562599367</v>
      </c>
      <c r="CI41" s="2651">
        <v>5870079.5990960775</v>
      </c>
      <c r="CJ41" s="2651">
        <v>79304302.906477153</v>
      </c>
      <c r="CK41" s="2651">
        <v>78472493.617777437</v>
      </c>
      <c r="CL41" s="2651">
        <v>144291052.17495152</v>
      </c>
      <c r="CM41" s="2651">
        <v>13363.483319075924</v>
      </c>
      <c r="CN41" s="2651">
        <v>362331.71123832848</v>
      </c>
      <c r="CO41" s="2651">
        <v>66194253.751731507</v>
      </c>
      <c r="CP41" s="2651">
        <v>831809.28869971354</v>
      </c>
      <c r="CQ41" s="2651">
        <v>68682.33623676523</v>
      </c>
      <c r="CR41" s="2651">
        <v>264859.09414924344</v>
      </c>
      <c r="CS41" s="2652">
        <v>498267.8583137049</v>
      </c>
      <c r="CT41" s="2642"/>
    </row>
    <row r="42" spans="1:98" ht="17.100000000000001" customHeight="1">
      <c r="A42" s="156"/>
      <c r="B42" s="156" t="s">
        <v>2295</v>
      </c>
      <c r="C42" s="190"/>
      <c r="D42" s="157"/>
      <c r="E42" s="652">
        <f>AQ41</f>
        <v>114748.84167309715</v>
      </c>
      <c r="F42" s="2714">
        <v>100</v>
      </c>
      <c r="G42" s="652">
        <f>AR41</f>
        <v>59927.69838734268</v>
      </c>
      <c r="H42" s="2714">
        <f t="shared" si="24"/>
        <v>52.225100936589861</v>
      </c>
      <c r="I42" s="652">
        <f>AS41</f>
        <v>10412.831936479257</v>
      </c>
      <c r="J42" s="2714">
        <f t="shared" si="25"/>
        <v>9.0744549440803155</v>
      </c>
      <c r="K42" s="652">
        <f>AT41</f>
        <v>23790.65787277948</v>
      </c>
      <c r="L42" s="2714">
        <f t="shared" si="26"/>
        <v>20.732808737673906</v>
      </c>
      <c r="M42" s="652">
        <f>AU41</f>
        <v>553.84710730420989</v>
      </c>
      <c r="N42" s="2714">
        <f t="shared" si="26"/>
        <v>0.48266030334496984</v>
      </c>
      <c r="O42" s="652">
        <f>AV41</f>
        <v>3296.5336188655206</v>
      </c>
      <c r="P42" s="2714">
        <f t="shared" si="26"/>
        <v>2.8728251813267693</v>
      </c>
      <c r="Q42" s="652">
        <f>AW41</f>
        <v>2766.1018125788091</v>
      </c>
      <c r="R42" s="2714">
        <f t="shared" si="26"/>
        <v>2.4105705750468776</v>
      </c>
      <c r="S42" s="652">
        <f>AX41</f>
        <v>1230.3251388703882</v>
      </c>
      <c r="T42" s="2714">
        <f t="shared" si="26"/>
        <v>1.0721895933166861</v>
      </c>
      <c r="U42" s="652">
        <f>AY41</f>
        <v>14.517257891623933</v>
      </c>
      <c r="V42" s="2714">
        <f t="shared" si="26"/>
        <v>1.265133284132096E-2</v>
      </c>
      <c r="W42" s="156"/>
      <c r="X42" s="156" t="s">
        <v>2295</v>
      </c>
      <c r="Y42" s="190"/>
      <c r="Z42" s="157"/>
      <c r="AA42" s="652">
        <f>AZ41</f>
        <v>40.527456420491717</v>
      </c>
      <c r="AB42" s="2714">
        <f t="shared" si="27"/>
        <v>3.5318401327264444E-2</v>
      </c>
      <c r="AC42" s="652">
        <f>BA41</f>
        <v>4643.3292828363556</v>
      </c>
      <c r="AD42" s="2714">
        <f t="shared" si="28"/>
        <v>4.046515167503415</v>
      </c>
      <c r="AE42" s="652">
        <f>BB41</f>
        <v>1254.0905096473523</v>
      </c>
      <c r="AF42" s="2714">
        <f t="shared" si="29"/>
        <v>1.092900365147105</v>
      </c>
      <c r="AG42" s="652">
        <f>BC41</f>
        <v>201.43445933977029</v>
      </c>
      <c r="AH42" s="2714">
        <f t="shared" si="30"/>
        <v>0.17554378449730057</v>
      </c>
      <c r="AI42" s="652">
        <f>BD41</f>
        <v>691.42529508249697</v>
      </c>
      <c r="AJ42" s="2714">
        <f t="shared" si="31"/>
        <v>0.60255535916629788</v>
      </c>
      <c r="AK42" s="652">
        <f>BE41</f>
        <v>55.441938562599368</v>
      </c>
      <c r="AL42" s="2714">
        <f t="shared" si="32"/>
        <v>4.8315902587100126E-2</v>
      </c>
      <c r="AM42" s="652">
        <f>BF41</f>
        <v>5870.0795990960778</v>
      </c>
      <c r="AN42" s="2714">
        <f t="shared" si="33"/>
        <v>5.1155894155507777</v>
      </c>
      <c r="AO42" s="909"/>
      <c r="AP42" s="910" t="s">
        <v>1005</v>
      </c>
      <c r="AQ42" s="911">
        <f t="shared" si="11"/>
        <v>392021.82310891553</v>
      </c>
      <c r="AR42" s="912">
        <f t="shared" si="9"/>
        <v>131059.77040536387</v>
      </c>
      <c r="AS42" s="912">
        <f t="shared" si="9"/>
        <v>128987.86818709112</v>
      </c>
      <c r="AT42" s="912">
        <f t="shared" si="9"/>
        <v>60230.842952668281</v>
      </c>
      <c r="AU42" s="912">
        <f t="shared" si="9"/>
        <v>17894.629614649992</v>
      </c>
      <c r="AV42" s="912">
        <f t="shared" si="9"/>
        <v>3719.9711562578645</v>
      </c>
      <c r="AW42" s="912">
        <f t="shared" si="9"/>
        <v>10570.340437167133</v>
      </c>
      <c r="AX42" s="912">
        <f t="shared" si="9"/>
        <v>189.59666496682823</v>
      </c>
      <c r="AY42" s="912">
        <f t="shared" si="9"/>
        <v>314.489306882893</v>
      </c>
      <c r="AZ42" s="912">
        <f t="shared" si="9"/>
        <v>268.34514753981159</v>
      </c>
      <c r="BA42" s="912">
        <f t="shared" si="9"/>
        <v>1345.8238931522669</v>
      </c>
      <c r="BB42" s="912">
        <f t="shared" si="9"/>
        <v>4128.6352788282757</v>
      </c>
      <c r="BC42" s="912">
        <f t="shared" si="9"/>
        <v>1018.1380650072513</v>
      </c>
      <c r="BD42" s="912">
        <f t="shared" si="9"/>
        <v>12532.791172971294</v>
      </c>
      <c r="BE42" s="912">
        <f t="shared" si="9"/>
        <v>1119.7197856389034</v>
      </c>
      <c r="BF42" s="912">
        <f t="shared" si="9"/>
        <v>18640.861040729716</v>
      </c>
      <c r="BG42" s="912">
        <f t="shared" si="9"/>
        <v>279592.40924231947</v>
      </c>
      <c r="BH42" s="912">
        <f t="shared" si="10"/>
        <v>272200.53403614438</v>
      </c>
      <c r="BI42" s="912">
        <f t="shared" si="10"/>
        <v>560726.82587317738</v>
      </c>
      <c r="BJ42" s="912">
        <f t="shared" si="10"/>
        <v>154.79215947643684</v>
      </c>
      <c r="BK42" s="912">
        <f t="shared" si="10"/>
        <v>3460.9411278523958</v>
      </c>
      <c r="BL42" s="912">
        <f t="shared" si="10"/>
        <v>292142.02512436168</v>
      </c>
      <c r="BM42" s="912">
        <f t="shared" si="10"/>
        <v>7391.8752061750965</v>
      </c>
      <c r="BN42" s="912">
        <f t="shared" si="10"/>
        <v>479.63776938338049</v>
      </c>
      <c r="BO42" s="912">
        <f t="shared" si="10"/>
        <v>1644.5130409617175</v>
      </c>
      <c r="BP42" s="913">
        <f t="shared" si="10"/>
        <v>5267.7243958299987</v>
      </c>
      <c r="BQ42" s="898"/>
      <c r="BR42" s="3768" t="s">
        <v>1005</v>
      </c>
      <c r="BS42" s="3772"/>
      <c r="BT42" s="2650">
        <v>392021823.10891551</v>
      </c>
      <c r="BU42" s="2651">
        <v>131059770.40536387</v>
      </c>
      <c r="BV42" s="2651">
        <v>128987868.18709113</v>
      </c>
      <c r="BW42" s="2651">
        <v>60230842.952668279</v>
      </c>
      <c r="BX42" s="2651">
        <v>17894629.614649992</v>
      </c>
      <c r="BY42" s="2651">
        <v>3719971.1562578646</v>
      </c>
      <c r="BZ42" s="2651">
        <v>10570340.437167132</v>
      </c>
      <c r="CA42" s="2651">
        <v>189596.66496682822</v>
      </c>
      <c r="CB42" s="2651">
        <v>314489.30688289303</v>
      </c>
      <c r="CC42" s="2651">
        <v>268345.14753981162</v>
      </c>
      <c r="CD42" s="2651">
        <v>1345823.893152267</v>
      </c>
      <c r="CE42" s="2651">
        <v>4128635.2788282759</v>
      </c>
      <c r="CF42" s="2651">
        <v>1018138.0650072512</v>
      </c>
      <c r="CG42" s="2651">
        <v>12532791.172971293</v>
      </c>
      <c r="CH42" s="2651">
        <v>1119719.7856389035</v>
      </c>
      <c r="CI42" s="2651">
        <v>18640861.040729716</v>
      </c>
      <c r="CJ42" s="2651">
        <v>279592409.24231946</v>
      </c>
      <c r="CK42" s="2651">
        <v>272200534.03614438</v>
      </c>
      <c r="CL42" s="2651">
        <v>560726825.87317741</v>
      </c>
      <c r="CM42" s="2651">
        <v>154792.15947643685</v>
      </c>
      <c r="CN42" s="2651">
        <v>3460941.1278523956</v>
      </c>
      <c r="CO42" s="2651">
        <v>292142025.12436169</v>
      </c>
      <c r="CP42" s="2651">
        <v>7391875.2061750963</v>
      </c>
      <c r="CQ42" s="2651">
        <v>479637.76938338048</v>
      </c>
      <c r="CR42" s="2651">
        <v>1644513.0409617175</v>
      </c>
      <c r="CS42" s="2652">
        <v>5267724.3958299989</v>
      </c>
      <c r="CT42" s="2642"/>
    </row>
    <row r="43" spans="1:98" ht="17.100000000000001" customHeight="1">
      <c r="A43" s="156"/>
      <c r="B43" s="156" t="s">
        <v>2559</v>
      </c>
      <c r="C43" s="190"/>
      <c r="D43" s="157"/>
      <c r="E43" s="652">
        <f>AQ42</f>
        <v>392021.82310891553</v>
      </c>
      <c r="F43" s="2714">
        <v>100</v>
      </c>
      <c r="G43" s="652">
        <f>AR42</f>
        <v>131059.77040536387</v>
      </c>
      <c r="H43" s="2714">
        <f t="shared" si="24"/>
        <v>33.431753713606781</v>
      </c>
      <c r="I43" s="652">
        <f>AS42</f>
        <v>128987.86818709112</v>
      </c>
      <c r="J43" s="2714">
        <f t="shared" si="25"/>
        <v>32.903236652530538</v>
      </c>
      <c r="K43" s="652">
        <f>AT42</f>
        <v>60230.842952668281</v>
      </c>
      <c r="L43" s="2714">
        <f t="shared" si="26"/>
        <v>15.364155616391367</v>
      </c>
      <c r="M43" s="652">
        <f t="shared" ref="M43:M45" si="34">AU42</f>
        <v>17894.629614649992</v>
      </c>
      <c r="N43" s="2714">
        <f t="shared" si="26"/>
        <v>4.5647024119058601</v>
      </c>
      <c r="O43" s="652">
        <f t="shared" ref="O43:O45" si="35">AV42</f>
        <v>3719.9711562578645</v>
      </c>
      <c r="P43" s="2714">
        <f t="shared" si="26"/>
        <v>0.94891940626079474</v>
      </c>
      <c r="Q43" s="652">
        <f t="shared" ref="Q43:Q45" si="36">AW42</f>
        <v>10570.340437167133</v>
      </c>
      <c r="R43" s="2714">
        <f t="shared" si="26"/>
        <v>2.6963653077625662</v>
      </c>
      <c r="S43" s="652">
        <f t="shared" ref="S43:S45" si="37">AX42</f>
        <v>189.59666496682823</v>
      </c>
      <c r="T43" s="2714">
        <f t="shared" si="26"/>
        <v>4.836380369420213E-2</v>
      </c>
      <c r="U43" s="652">
        <f t="shared" ref="U43:U45" si="38">AY42</f>
        <v>314.489306882893</v>
      </c>
      <c r="V43" s="2714">
        <f t="shared" si="26"/>
        <v>8.0222397923882499E-2</v>
      </c>
      <c r="W43" s="156"/>
      <c r="X43" s="156" t="s">
        <v>2422</v>
      </c>
      <c r="Y43" s="190"/>
      <c r="Z43" s="157"/>
      <c r="AA43" s="652">
        <f t="shared" ref="AA43:AA45" si="39">AZ42</f>
        <v>268.34514753981159</v>
      </c>
      <c r="AB43" s="2714">
        <f t="shared" si="27"/>
        <v>6.8451583999000282E-2</v>
      </c>
      <c r="AC43" s="652">
        <f>BA42</f>
        <v>1345.8238931522669</v>
      </c>
      <c r="AD43" s="2714">
        <f t="shared" si="28"/>
        <v>0.34330330961660682</v>
      </c>
      <c r="AE43" s="652">
        <f t="shared" ref="AE43:AE45" si="40">BB42</f>
        <v>4128.6352788282757</v>
      </c>
      <c r="AF43" s="2714">
        <f t="shared" si="29"/>
        <v>1.0531646544792523</v>
      </c>
      <c r="AG43" s="652">
        <f t="shared" ref="AG43:AG45" si="41">BC42</f>
        <v>1018.1380650072513</v>
      </c>
      <c r="AH43" s="2714">
        <f t="shared" si="30"/>
        <v>0.25971463959147545</v>
      </c>
      <c r="AI43" s="652">
        <f t="shared" ref="AI43:AI45" si="42">BD42</f>
        <v>12532.791172971294</v>
      </c>
      <c r="AJ43" s="2714">
        <f t="shared" si="31"/>
        <v>3.1969626266161475</v>
      </c>
      <c r="AK43" s="652">
        <f t="shared" ref="AK43:AK45" si="43">BE42</f>
        <v>1119.7197856389034</v>
      </c>
      <c r="AL43" s="2714">
        <f t="shared" si="32"/>
        <v>0.28562690126763973</v>
      </c>
      <c r="AM43" s="652">
        <f t="shared" ref="AM43:AM45" si="44">BF42</f>
        <v>18640.861040729716</v>
      </c>
      <c r="AN43" s="2714">
        <f t="shared" si="33"/>
        <v>4.7550569743538791</v>
      </c>
      <c r="AO43" s="909"/>
      <c r="AP43" s="910" t="s">
        <v>1006</v>
      </c>
      <c r="AQ43" s="911">
        <f t="shared" si="11"/>
        <v>110958.5296786917</v>
      </c>
      <c r="AR43" s="912">
        <f t="shared" si="9"/>
        <v>48320.882929376094</v>
      </c>
      <c r="AS43" s="912">
        <f t="shared" si="9"/>
        <v>19581.811233430584</v>
      </c>
      <c r="AT43" s="912">
        <f t="shared" si="9"/>
        <v>17898.273065790829</v>
      </c>
      <c r="AU43" s="912">
        <f t="shared" si="9"/>
        <v>4728.0579054915888</v>
      </c>
      <c r="AV43" s="912">
        <f t="shared" si="9"/>
        <v>857.16960608451484</v>
      </c>
      <c r="AW43" s="912">
        <f t="shared" si="9"/>
        <v>2563.2372007873919</v>
      </c>
      <c r="AX43" s="912">
        <f t="shared" si="9"/>
        <v>0</v>
      </c>
      <c r="AY43" s="912">
        <f t="shared" si="9"/>
        <v>0</v>
      </c>
      <c r="AZ43" s="912">
        <f t="shared" si="9"/>
        <v>8.1444602573785865</v>
      </c>
      <c r="BA43" s="912">
        <f t="shared" si="9"/>
        <v>483.29343224816705</v>
      </c>
      <c r="BB43" s="912">
        <f t="shared" si="9"/>
        <v>623.1311238962503</v>
      </c>
      <c r="BC43" s="912">
        <f t="shared" si="9"/>
        <v>446.37512214429148</v>
      </c>
      <c r="BD43" s="912">
        <f t="shared" si="9"/>
        <v>637.13732323979877</v>
      </c>
      <c r="BE43" s="912">
        <f t="shared" si="9"/>
        <v>200.76866720811154</v>
      </c>
      <c r="BF43" s="912">
        <f t="shared" si="9"/>
        <v>14610.247608736719</v>
      </c>
      <c r="BG43" s="912">
        <f t="shared" si="9"/>
        <v>67549.166825506647</v>
      </c>
      <c r="BH43" s="912">
        <f t="shared" si="10"/>
        <v>66361.629409481204</v>
      </c>
      <c r="BI43" s="912">
        <f t="shared" si="10"/>
        <v>129649.50785481307</v>
      </c>
      <c r="BJ43" s="912">
        <f t="shared" si="10"/>
        <v>131.78840097460505</v>
      </c>
      <c r="BK43" s="912">
        <f t="shared" si="10"/>
        <v>2175.2482908108141</v>
      </c>
      <c r="BL43" s="912">
        <f t="shared" si="10"/>
        <v>65594.915137117292</v>
      </c>
      <c r="BM43" s="912">
        <f t="shared" si="10"/>
        <v>1187.5374160254455</v>
      </c>
      <c r="BN43" s="912">
        <f t="shared" si="10"/>
        <v>45.746064539109561</v>
      </c>
      <c r="BO43" s="912">
        <f t="shared" si="10"/>
        <v>268.6458850283484</v>
      </c>
      <c r="BP43" s="913">
        <f t="shared" si="10"/>
        <v>873.14546645798748</v>
      </c>
      <c r="BQ43" s="898"/>
      <c r="BR43" s="3768" t="s">
        <v>1006</v>
      </c>
      <c r="BS43" s="3772"/>
      <c r="BT43" s="2650">
        <v>110958529.6786917</v>
      </c>
      <c r="BU43" s="2651">
        <v>48320882.929376096</v>
      </c>
      <c r="BV43" s="2651">
        <v>19581811.233430583</v>
      </c>
      <c r="BW43" s="2651">
        <v>17898273.065790828</v>
      </c>
      <c r="BX43" s="2651">
        <v>4728057.9054915886</v>
      </c>
      <c r="BY43" s="2651">
        <v>857169.60608451487</v>
      </c>
      <c r="BZ43" s="2651">
        <v>2563237.200787392</v>
      </c>
      <c r="CA43" s="2651">
        <v>0</v>
      </c>
      <c r="CB43" s="2651">
        <v>0</v>
      </c>
      <c r="CC43" s="2651">
        <v>8144.4602573785869</v>
      </c>
      <c r="CD43" s="2651">
        <v>483293.43224816705</v>
      </c>
      <c r="CE43" s="2651">
        <v>623131.12389625027</v>
      </c>
      <c r="CF43" s="2651">
        <v>446375.12214429147</v>
      </c>
      <c r="CG43" s="2651">
        <v>637137.32323979877</v>
      </c>
      <c r="CH43" s="2651">
        <v>200768.66720811152</v>
      </c>
      <c r="CI43" s="2651">
        <v>14610247.60873672</v>
      </c>
      <c r="CJ43" s="2651">
        <v>67549166.825506642</v>
      </c>
      <c r="CK43" s="2651">
        <v>66361629.409481198</v>
      </c>
      <c r="CL43" s="2651">
        <v>129649507.85481307</v>
      </c>
      <c r="CM43" s="2651">
        <v>131788.40097460506</v>
      </c>
      <c r="CN43" s="2651">
        <v>2175248.2908108141</v>
      </c>
      <c r="CO43" s="2651">
        <v>65594915.137117296</v>
      </c>
      <c r="CP43" s="2651">
        <v>1187537.4160254456</v>
      </c>
      <c r="CQ43" s="2651">
        <v>45746.06453910956</v>
      </c>
      <c r="CR43" s="2651">
        <v>268645.88502834842</v>
      </c>
      <c r="CS43" s="2652">
        <v>873145.46645798744</v>
      </c>
      <c r="CT43" s="2642"/>
    </row>
    <row r="44" spans="1:98" ht="17.100000000000001" customHeight="1">
      <c r="A44" s="156"/>
      <c r="B44" s="156" t="s">
        <v>2256</v>
      </c>
      <c r="C44" s="190"/>
      <c r="D44" s="157"/>
      <c r="E44" s="652">
        <f>AQ43</f>
        <v>110958.5296786917</v>
      </c>
      <c r="F44" s="2714">
        <v>100</v>
      </c>
      <c r="G44" s="652">
        <f>AR43</f>
        <v>48320.882929376094</v>
      </c>
      <c r="H44" s="2714">
        <f t="shared" si="24"/>
        <v>43.54859700223259</v>
      </c>
      <c r="I44" s="652">
        <f>AS43</f>
        <v>19581.811233430584</v>
      </c>
      <c r="J44" s="2714">
        <f t="shared" si="25"/>
        <v>17.647864738415908</v>
      </c>
      <c r="K44" s="652">
        <f>AT43</f>
        <v>17898.273065790829</v>
      </c>
      <c r="L44" s="2714">
        <f t="shared" si="26"/>
        <v>16.130596825336255</v>
      </c>
      <c r="M44" s="652">
        <f t="shared" si="34"/>
        <v>4728.0579054915888</v>
      </c>
      <c r="N44" s="2714">
        <f t="shared" si="26"/>
        <v>4.2611036025647318</v>
      </c>
      <c r="O44" s="652">
        <f t="shared" si="35"/>
        <v>857.16960608451484</v>
      </c>
      <c r="P44" s="2714">
        <f t="shared" si="26"/>
        <v>0.77251348640493411</v>
      </c>
      <c r="Q44" s="652">
        <f t="shared" si="36"/>
        <v>2563.2372007873919</v>
      </c>
      <c r="R44" s="2714">
        <f t="shared" si="26"/>
        <v>2.3100857664659844</v>
      </c>
      <c r="S44" s="652">
        <f t="shared" si="37"/>
        <v>0</v>
      </c>
      <c r="T44" s="2714">
        <f t="shared" si="26"/>
        <v>0</v>
      </c>
      <c r="U44" s="652">
        <f t="shared" si="38"/>
        <v>0</v>
      </c>
      <c r="V44" s="2714">
        <f t="shared" si="26"/>
        <v>0</v>
      </c>
      <c r="W44" s="156"/>
      <c r="X44" s="156" t="s">
        <v>2266</v>
      </c>
      <c r="Y44" s="190"/>
      <c r="Z44" s="157"/>
      <c r="AA44" s="652">
        <f t="shared" si="39"/>
        <v>8.1444602573785865</v>
      </c>
      <c r="AB44" s="2714">
        <f t="shared" si="27"/>
        <v>7.3400938899991887E-3</v>
      </c>
      <c r="AC44" s="652">
        <f>BA43</f>
        <v>483.29343224816705</v>
      </c>
      <c r="AD44" s="2714">
        <f t="shared" si="28"/>
        <v>0.43556221738668005</v>
      </c>
      <c r="AE44" s="652">
        <f t="shared" si="40"/>
        <v>623.1311238962503</v>
      </c>
      <c r="AF44" s="2714">
        <f t="shared" si="29"/>
        <v>0.56158920427359937</v>
      </c>
      <c r="AG44" s="652">
        <f t="shared" si="41"/>
        <v>446.37512214429148</v>
      </c>
      <c r="AH44" s="2714">
        <f t="shared" si="30"/>
        <v>0.40229004785561123</v>
      </c>
      <c r="AI44" s="652">
        <f t="shared" si="42"/>
        <v>637.13732323979877</v>
      </c>
      <c r="AJ44" s="2714">
        <f t="shared" si="31"/>
        <v>0.57421211788295135</v>
      </c>
      <c r="AK44" s="652">
        <f t="shared" si="43"/>
        <v>200.76866720811154</v>
      </c>
      <c r="AL44" s="2714">
        <f t="shared" si="32"/>
        <v>0.18094027362248549</v>
      </c>
      <c r="AM44" s="652">
        <f t="shared" si="44"/>
        <v>14610.247608736719</v>
      </c>
      <c r="AN44" s="2714">
        <f t="shared" si="33"/>
        <v>13.167304623668286</v>
      </c>
      <c r="AO44" s="909"/>
      <c r="AP44" s="910" t="s">
        <v>1007</v>
      </c>
      <c r="AQ44" s="911">
        <f t="shared" si="11"/>
        <v>70523.327293511829</v>
      </c>
      <c r="AR44" s="912">
        <f t="shared" si="9"/>
        <v>40777.842532227187</v>
      </c>
      <c r="AS44" s="912">
        <f t="shared" si="9"/>
        <v>4552.7245185924839</v>
      </c>
      <c r="AT44" s="912">
        <f t="shared" si="9"/>
        <v>12454.713873612998</v>
      </c>
      <c r="AU44" s="912">
        <f t="shared" si="9"/>
        <v>557.93781606510038</v>
      </c>
      <c r="AV44" s="912">
        <f t="shared" si="9"/>
        <v>1402.7122668875402</v>
      </c>
      <c r="AW44" s="912">
        <f t="shared" si="9"/>
        <v>970.68543190348998</v>
      </c>
      <c r="AX44" s="912">
        <f t="shared" si="9"/>
        <v>210.77617001059224</v>
      </c>
      <c r="AY44" s="912">
        <f t="shared" si="9"/>
        <v>137.30753183505345</v>
      </c>
      <c r="AZ44" s="912">
        <f t="shared" si="9"/>
        <v>332.61558060560668</v>
      </c>
      <c r="BA44" s="912">
        <f t="shared" si="9"/>
        <v>1556.299691254434</v>
      </c>
      <c r="BB44" s="912">
        <f t="shared" si="9"/>
        <v>715.89280642941947</v>
      </c>
      <c r="BC44" s="912">
        <f t="shared" si="9"/>
        <v>283.15263150943895</v>
      </c>
      <c r="BD44" s="912">
        <f t="shared" si="9"/>
        <v>2179.648087346076</v>
      </c>
      <c r="BE44" s="912">
        <f t="shared" si="9"/>
        <v>19.103958220343664</v>
      </c>
      <c r="BF44" s="912">
        <f t="shared" si="9"/>
        <v>4371.9143970120522</v>
      </c>
      <c r="BG44" s="912">
        <f t="shared" si="9"/>
        <v>48778.165400334576</v>
      </c>
      <c r="BH44" s="912">
        <f t="shared" si="10"/>
        <v>47753.185126920398</v>
      </c>
      <c r="BI44" s="912">
        <f t="shared" si="10"/>
        <v>80823.582906874595</v>
      </c>
      <c r="BJ44" s="912">
        <f t="shared" si="10"/>
        <v>23.350465331109223</v>
      </c>
      <c r="BK44" s="912">
        <f t="shared" si="10"/>
        <v>30.590986958045495</v>
      </c>
      <c r="BL44" s="912">
        <f t="shared" si="10"/>
        <v>33124.339232243343</v>
      </c>
      <c r="BM44" s="912">
        <f t="shared" si="10"/>
        <v>1024.9802734141629</v>
      </c>
      <c r="BN44" s="912">
        <f t="shared" si="10"/>
        <v>32.010700048128257</v>
      </c>
      <c r="BO44" s="912">
        <f t="shared" si="10"/>
        <v>108.81605626615955</v>
      </c>
      <c r="BP44" s="913">
        <f t="shared" si="10"/>
        <v>884.15351709987499</v>
      </c>
      <c r="BQ44" s="898"/>
      <c r="BR44" s="3768" t="s">
        <v>1007</v>
      </c>
      <c r="BS44" s="3772"/>
      <c r="BT44" s="2650">
        <v>70523327.293511823</v>
      </c>
      <c r="BU44" s="2651">
        <v>40777842.532227188</v>
      </c>
      <c r="BV44" s="2651">
        <v>4552724.5185924843</v>
      </c>
      <c r="BW44" s="2651">
        <v>12454713.873612998</v>
      </c>
      <c r="BX44" s="2651">
        <v>557937.81606510037</v>
      </c>
      <c r="BY44" s="2651">
        <v>1402712.2668875402</v>
      </c>
      <c r="BZ44" s="2651">
        <v>970685.43190348998</v>
      </c>
      <c r="CA44" s="2651">
        <v>210776.17001059224</v>
      </c>
      <c r="CB44" s="2651">
        <v>137307.53183505347</v>
      </c>
      <c r="CC44" s="2651">
        <v>332615.58060560666</v>
      </c>
      <c r="CD44" s="2651">
        <v>1556299.6912544339</v>
      </c>
      <c r="CE44" s="2651">
        <v>715892.80642941943</v>
      </c>
      <c r="CF44" s="2651">
        <v>283152.63150943897</v>
      </c>
      <c r="CG44" s="2651">
        <v>2179648.087346076</v>
      </c>
      <c r="CH44" s="2651">
        <v>19103.958220343662</v>
      </c>
      <c r="CI44" s="2651">
        <v>4371914.3970120521</v>
      </c>
      <c r="CJ44" s="2651">
        <v>48778165.400334574</v>
      </c>
      <c r="CK44" s="2651">
        <v>47753185.126920395</v>
      </c>
      <c r="CL44" s="2651">
        <v>80823582.906874597</v>
      </c>
      <c r="CM44" s="2651">
        <v>23350.465331109222</v>
      </c>
      <c r="CN44" s="2651">
        <v>30590.986958045494</v>
      </c>
      <c r="CO44" s="2651">
        <v>33124339.23224334</v>
      </c>
      <c r="CP44" s="2651">
        <v>1024980.2734141629</v>
      </c>
      <c r="CQ44" s="2651">
        <v>32010.700048128259</v>
      </c>
      <c r="CR44" s="2651">
        <v>108816.05626615955</v>
      </c>
      <c r="CS44" s="2652">
        <v>884153.51709987503</v>
      </c>
      <c r="CT44" s="2642"/>
    </row>
    <row r="45" spans="1:98" ht="17.100000000000001" customHeight="1">
      <c r="A45" s="156"/>
      <c r="B45" s="156" t="s">
        <v>2560</v>
      </c>
      <c r="C45" s="190"/>
      <c r="D45" s="157"/>
      <c r="E45" s="652">
        <f>AQ44</f>
        <v>70523.327293511829</v>
      </c>
      <c r="F45" s="2714">
        <v>100</v>
      </c>
      <c r="G45" s="652">
        <f>AR44</f>
        <v>40777.842532227187</v>
      </c>
      <c r="H45" s="2714">
        <f t="shared" si="24"/>
        <v>57.82177911503441</v>
      </c>
      <c r="I45" s="652">
        <f>AS44</f>
        <v>4552.7245185924839</v>
      </c>
      <c r="J45" s="2714">
        <f t="shared" si="25"/>
        <v>6.4556292127914627</v>
      </c>
      <c r="K45" s="652">
        <f>AT44</f>
        <v>12454.713873612998</v>
      </c>
      <c r="L45" s="2714">
        <f t="shared" si="26"/>
        <v>17.66041727126343</v>
      </c>
      <c r="M45" s="652">
        <f t="shared" si="34"/>
        <v>557.93781606510038</v>
      </c>
      <c r="N45" s="2714">
        <f t="shared" si="26"/>
        <v>0.79113938249540139</v>
      </c>
      <c r="O45" s="652">
        <f t="shared" si="35"/>
        <v>1402.7122668875402</v>
      </c>
      <c r="P45" s="2714">
        <f t="shared" si="26"/>
        <v>1.9890046608969203</v>
      </c>
      <c r="Q45" s="652">
        <f t="shared" si="36"/>
        <v>970.68543190348998</v>
      </c>
      <c r="R45" s="2714">
        <f t="shared" si="26"/>
        <v>1.3764033393710755</v>
      </c>
      <c r="S45" s="652">
        <f t="shared" si="37"/>
        <v>210.77617001059224</v>
      </c>
      <c r="T45" s="2714">
        <f t="shared" si="26"/>
        <v>0.29887439815957706</v>
      </c>
      <c r="U45" s="652">
        <f t="shared" si="38"/>
        <v>137.30753183505345</v>
      </c>
      <c r="V45" s="2714">
        <f t="shared" si="26"/>
        <v>0.19469803411797587</v>
      </c>
      <c r="W45" s="156"/>
      <c r="X45" s="156" t="s">
        <v>2267</v>
      </c>
      <c r="Y45" s="190"/>
      <c r="Z45" s="157"/>
      <c r="AA45" s="652">
        <f t="shared" si="39"/>
        <v>332.61558060560668</v>
      </c>
      <c r="AB45" s="2714">
        <f t="shared" si="27"/>
        <v>0.47163909215640115</v>
      </c>
      <c r="AC45" s="652">
        <f>BA44</f>
        <v>1556.299691254434</v>
      </c>
      <c r="AD45" s="2714">
        <f t="shared" si="28"/>
        <v>2.2067871029074575</v>
      </c>
      <c r="AE45" s="652">
        <f t="shared" si="40"/>
        <v>715.89280642941947</v>
      </c>
      <c r="AF45" s="2714">
        <f t="shared" si="29"/>
        <v>1.0151149043917584</v>
      </c>
      <c r="AG45" s="652">
        <f t="shared" si="41"/>
        <v>283.15263150943895</v>
      </c>
      <c r="AH45" s="2714">
        <f t="shared" si="30"/>
        <v>0.40150208785666452</v>
      </c>
      <c r="AI45" s="652">
        <f t="shared" si="42"/>
        <v>2179.648087346076</v>
      </c>
      <c r="AJ45" s="2714">
        <f t="shared" si="31"/>
        <v>3.090676760434989</v>
      </c>
      <c r="AK45" s="652">
        <f t="shared" si="43"/>
        <v>19.103958220343664</v>
      </c>
      <c r="AL45" s="2714">
        <f t="shared" si="32"/>
        <v>2.7088849822463262E-2</v>
      </c>
      <c r="AM45" s="652">
        <f t="shared" si="44"/>
        <v>4371.9143970120522</v>
      </c>
      <c r="AN45" s="2714">
        <f t="shared" si="33"/>
        <v>6.1992457882999936</v>
      </c>
      <c r="AO45" s="909"/>
      <c r="AP45" s="910" t="s">
        <v>1008</v>
      </c>
      <c r="AQ45" s="911">
        <f t="shared" si="11"/>
        <v>89723.662909537117</v>
      </c>
      <c r="AR45" s="912">
        <f t="shared" si="9"/>
        <v>29973.458827162838</v>
      </c>
      <c r="AS45" s="912">
        <f t="shared" si="9"/>
        <v>19152.344518150043</v>
      </c>
      <c r="AT45" s="912">
        <f t="shared" si="9"/>
        <v>26648.757848688707</v>
      </c>
      <c r="AU45" s="912">
        <f t="shared" si="9"/>
        <v>1823.6939026715615</v>
      </c>
      <c r="AV45" s="912">
        <f t="shared" si="9"/>
        <v>1154.1936796076423</v>
      </c>
      <c r="AW45" s="912">
        <f t="shared" si="9"/>
        <v>935.78616979425715</v>
      </c>
      <c r="AX45" s="912">
        <f t="shared" si="9"/>
        <v>609.0623569324905</v>
      </c>
      <c r="AY45" s="912">
        <f t="shared" si="9"/>
        <v>1.8291190864616531</v>
      </c>
      <c r="AZ45" s="912">
        <f t="shared" si="9"/>
        <v>11.256622481539701</v>
      </c>
      <c r="BA45" s="912">
        <f t="shared" si="9"/>
        <v>3684.2322827486678</v>
      </c>
      <c r="BB45" s="912">
        <f t="shared" si="9"/>
        <v>186.60521166394318</v>
      </c>
      <c r="BC45" s="912">
        <f t="shared" si="9"/>
        <v>525.87963910572228</v>
      </c>
      <c r="BD45" s="912">
        <f t="shared" si="9"/>
        <v>835.81060506840038</v>
      </c>
      <c r="BE45" s="912">
        <f t="shared" si="9"/>
        <v>15.808244572720412</v>
      </c>
      <c r="BF45" s="912">
        <f t="shared" si="9"/>
        <v>4164.943881802159</v>
      </c>
      <c r="BG45" s="912">
        <f t="shared" si="9"/>
        <v>58549.036927969122</v>
      </c>
      <c r="BH45" s="912">
        <f t="shared" si="10"/>
        <v>57466.373447681421</v>
      </c>
      <c r="BI45" s="912">
        <f t="shared" si="10"/>
        <v>109601.01155375793</v>
      </c>
      <c r="BJ45" s="912">
        <f t="shared" si="10"/>
        <v>0</v>
      </c>
      <c r="BK45" s="912">
        <f t="shared" si="10"/>
        <v>337.03941223740674</v>
      </c>
      <c r="BL45" s="912">
        <f t="shared" si="10"/>
        <v>52471.677518313889</v>
      </c>
      <c r="BM45" s="912">
        <f t="shared" si="10"/>
        <v>1082.6634802877215</v>
      </c>
      <c r="BN45" s="912">
        <f t="shared" si="10"/>
        <v>36.63567930914229</v>
      </c>
      <c r="BO45" s="912">
        <f t="shared" si="10"/>
        <v>290.79169198707694</v>
      </c>
      <c r="BP45" s="913">
        <f t="shared" si="10"/>
        <v>755.23610899150253</v>
      </c>
      <c r="BQ45" s="898"/>
      <c r="BR45" s="3768" t="s">
        <v>1008</v>
      </c>
      <c r="BS45" s="3772"/>
      <c r="BT45" s="2650">
        <v>89723662.909537122</v>
      </c>
      <c r="BU45" s="2651">
        <v>29973458.827162839</v>
      </c>
      <c r="BV45" s="2651">
        <v>19152344.518150043</v>
      </c>
      <c r="BW45" s="2651">
        <v>26648757.848688707</v>
      </c>
      <c r="BX45" s="2651">
        <v>1823693.9026715616</v>
      </c>
      <c r="BY45" s="2651">
        <v>1154193.6796076423</v>
      </c>
      <c r="BZ45" s="2651">
        <v>935786.16979425715</v>
      </c>
      <c r="CA45" s="2651">
        <v>609062.35693249048</v>
      </c>
      <c r="CB45" s="2651">
        <v>1829.1190864616531</v>
      </c>
      <c r="CC45" s="2651">
        <v>11256.6224815397</v>
      </c>
      <c r="CD45" s="2651">
        <v>3684232.282748668</v>
      </c>
      <c r="CE45" s="2651">
        <v>186605.21166394319</v>
      </c>
      <c r="CF45" s="2651">
        <v>525879.63910572231</v>
      </c>
      <c r="CG45" s="2651">
        <v>835810.60506840039</v>
      </c>
      <c r="CH45" s="2651">
        <v>15808.244572720412</v>
      </c>
      <c r="CI45" s="2651">
        <v>4164943.8818021589</v>
      </c>
      <c r="CJ45" s="2651">
        <v>58549036.92796912</v>
      </c>
      <c r="CK45" s="2651">
        <v>57466373.44768142</v>
      </c>
      <c r="CL45" s="2651">
        <v>109601011.55375792</v>
      </c>
      <c r="CM45" s="2651">
        <v>0</v>
      </c>
      <c r="CN45" s="2651">
        <v>337039.41223740671</v>
      </c>
      <c r="CO45" s="2651">
        <v>52471677.518313892</v>
      </c>
      <c r="CP45" s="2651">
        <v>1082663.4802877216</v>
      </c>
      <c r="CQ45" s="2651">
        <v>36635.679309142288</v>
      </c>
      <c r="CR45" s="2651">
        <v>290791.69198707695</v>
      </c>
      <c r="CS45" s="2652">
        <v>755236.10899150255</v>
      </c>
      <c r="CT45" s="2642"/>
    </row>
    <row r="46" spans="1:98" ht="17.100000000000001" customHeight="1">
      <c r="A46" s="156"/>
      <c r="B46" s="155" t="s">
        <v>2130</v>
      </c>
      <c r="C46" s="190"/>
      <c r="D46" s="157"/>
      <c r="E46" s="652">
        <f>AQ53</f>
        <v>60726.59124607886</v>
      </c>
      <c r="F46" s="2714">
        <v>100</v>
      </c>
      <c r="G46" s="652">
        <f>AR53</f>
        <v>19957.981895706631</v>
      </c>
      <c r="H46" s="2714">
        <f t="shared" si="24"/>
        <v>32.865309061778312</v>
      </c>
      <c r="I46" s="652">
        <f>AS53</f>
        <v>11381.170447398312</v>
      </c>
      <c r="J46" s="2714">
        <f t="shared" si="25"/>
        <v>18.741658660337201</v>
      </c>
      <c r="K46" s="652">
        <f>AT53</f>
        <v>19642.93298525504</v>
      </c>
      <c r="L46" s="2714">
        <f t="shared" si="26"/>
        <v>32.346510123805757</v>
      </c>
      <c r="M46" s="652">
        <f>AU53</f>
        <v>963.24649278250649</v>
      </c>
      <c r="N46" s="2714">
        <f t="shared" si="26"/>
        <v>1.5862021447559906</v>
      </c>
      <c r="O46" s="652">
        <f>AV53</f>
        <v>688.97133056788516</v>
      </c>
      <c r="P46" s="2714">
        <f t="shared" si="26"/>
        <v>1.1345463600550316</v>
      </c>
      <c r="Q46" s="652">
        <f>AW53</f>
        <v>660.91015299695948</v>
      </c>
      <c r="R46" s="2714">
        <f t="shared" si="26"/>
        <v>1.0883373155571856</v>
      </c>
      <c r="S46" s="652">
        <f>AX53</f>
        <v>371.24922912913524</v>
      </c>
      <c r="T46" s="2714">
        <f t="shared" si="26"/>
        <v>0.61134541147673416</v>
      </c>
      <c r="U46" s="652">
        <f>AY53</f>
        <v>138.80995931267458</v>
      </c>
      <c r="V46" s="2714">
        <f t="shared" si="26"/>
        <v>0.22858183946169974</v>
      </c>
      <c r="W46" s="156"/>
      <c r="X46" s="155" t="s">
        <v>2131</v>
      </c>
      <c r="Y46" s="190"/>
      <c r="Z46" s="157"/>
      <c r="AA46" s="652">
        <f>AZ53</f>
        <v>5.6145724826546193</v>
      </c>
      <c r="AB46" s="2714">
        <f t="shared" si="27"/>
        <v>9.2456572441272245E-3</v>
      </c>
      <c r="AC46" s="652">
        <f>BA53</f>
        <v>1999.7439272388312</v>
      </c>
      <c r="AD46" s="2714">
        <f t="shared" si="28"/>
        <v>3.2930284513013155</v>
      </c>
      <c r="AE46" s="652">
        <f>BB53</f>
        <v>93.074853336025612</v>
      </c>
      <c r="AF46" s="2714">
        <f t="shared" si="29"/>
        <v>0.15326869403695617</v>
      </c>
      <c r="AG46" s="652">
        <f>BC53</f>
        <v>469.62856507161189</v>
      </c>
      <c r="AH46" s="2714">
        <f t="shared" si="30"/>
        <v>0.77334912998584615</v>
      </c>
      <c r="AI46" s="652">
        <f>BD53</f>
        <v>612.554614669182</v>
      </c>
      <c r="AJ46" s="2714">
        <f t="shared" si="31"/>
        <v>1.0087090384951169</v>
      </c>
      <c r="AK46" s="652">
        <f>BE53</f>
        <v>103.27750579673823</v>
      </c>
      <c r="AL46" s="2714">
        <f t="shared" si="32"/>
        <v>0.17006965758745249</v>
      </c>
      <c r="AM46" s="652">
        <f>BF53</f>
        <v>3637.4247143346811</v>
      </c>
      <c r="AN46" s="2714">
        <f t="shared" si="33"/>
        <v>5.9898384541212844</v>
      </c>
      <c r="AO46" s="909"/>
      <c r="AP46" s="910" t="s">
        <v>1009</v>
      </c>
      <c r="AQ46" s="911">
        <f t="shared" si="11"/>
        <v>31870.739087486116</v>
      </c>
      <c r="AR46" s="912">
        <f t="shared" si="9"/>
        <v>9991.2816376217197</v>
      </c>
      <c r="AS46" s="912">
        <f t="shared" si="9"/>
        <v>3647.8430036174686</v>
      </c>
      <c r="AT46" s="912">
        <f t="shared" si="9"/>
        <v>12671.227398756335</v>
      </c>
      <c r="AU46" s="912">
        <f t="shared" si="9"/>
        <v>106.98957352635207</v>
      </c>
      <c r="AV46" s="912">
        <f t="shared" si="9"/>
        <v>226.01467478661402</v>
      </c>
      <c r="AW46" s="912">
        <f t="shared" si="9"/>
        <v>387.37281809975286</v>
      </c>
      <c r="AX46" s="912">
        <f t="shared" si="9"/>
        <v>134.59428214309395</v>
      </c>
      <c r="AY46" s="912">
        <f t="shared" si="9"/>
        <v>275.1236850572152</v>
      </c>
      <c r="AZ46" s="912">
        <f t="shared" si="9"/>
        <v>0</v>
      </c>
      <c r="BA46" s="912">
        <f t="shared" si="9"/>
        <v>323.45924878568474</v>
      </c>
      <c r="BB46" s="912">
        <f t="shared" si="9"/>
        <v>0</v>
      </c>
      <c r="BC46" s="912">
        <f t="shared" si="9"/>
        <v>413.6514410734037</v>
      </c>
      <c r="BD46" s="912">
        <f t="shared" si="9"/>
        <v>390.38590993757714</v>
      </c>
      <c r="BE46" s="912">
        <f t="shared" si="9"/>
        <v>190.32078035891811</v>
      </c>
      <c r="BF46" s="912">
        <f t="shared" si="9"/>
        <v>3112.4746337219558</v>
      </c>
      <c r="BG46" s="912">
        <f t="shared" ref="BG46:BJ98" si="45">CJ46/1000</f>
        <v>24345.613135277916</v>
      </c>
      <c r="BH46" s="912">
        <f t="shared" si="10"/>
        <v>24228.059640780546</v>
      </c>
      <c r="BI46" s="912">
        <f t="shared" si="10"/>
        <v>37238.473209860276</v>
      </c>
      <c r="BJ46" s="912">
        <f t="shared" si="10"/>
        <v>0</v>
      </c>
      <c r="BK46" s="912">
        <f t="shared" si="10"/>
        <v>48.062011914489105</v>
      </c>
      <c r="BL46" s="912">
        <f t="shared" si="10"/>
        <v>13058.475580994227</v>
      </c>
      <c r="BM46" s="912">
        <f t="shared" si="10"/>
        <v>117.55349449738176</v>
      </c>
      <c r="BN46" s="912">
        <f t="shared" si="10"/>
        <v>4.9716199804994075</v>
      </c>
      <c r="BO46" s="912">
        <f t="shared" si="10"/>
        <v>50.047204137088507</v>
      </c>
      <c r="BP46" s="913">
        <f t="shared" si="10"/>
        <v>62.534670379793894</v>
      </c>
      <c r="BQ46" s="898"/>
      <c r="BR46" s="3768" t="s">
        <v>1009</v>
      </c>
      <c r="BS46" s="3772"/>
      <c r="BT46" s="2650">
        <v>31870739.087486114</v>
      </c>
      <c r="BU46" s="2651">
        <v>9991281.6376217194</v>
      </c>
      <c r="BV46" s="2651">
        <v>3647843.0036174688</v>
      </c>
      <c r="BW46" s="2651">
        <v>12671227.398756335</v>
      </c>
      <c r="BX46" s="2651">
        <v>106989.57352635208</v>
      </c>
      <c r="BY46" s="2651">
        <v>226014.67478661402</v>
      </c>
      <c r="BZ46" s="2651">
        <v>387372.81809975288</v>
      </c>
      <c r="CA46" s="2651">
        <v>134594.28214309394</v>
      </c>
      <c r="CB46" s="2651">
        <v>275123.68505721522</v>
      </c>
      <c r="CC46" s="2651">
        <v>0</v>
      </c>
      <c r="CD46" s="2651">
        <v>323459.24878568476</v>
      </c>
      <c r="CE46" s="2651">
        <v>0</v>
      </c>
      <c r="CF46" s="2651">
        <v>413651.44107340369</v>
      </c>
      <c r="CG46" s="2651">
        <v>390385.90993757715</v>
      </c>
      <c r="CH46" s="2651">
        <v>190320.78035891813</v>
      </c>
      <c r="CI46" s="2651">
        <v>3112474.6337219556</v>
      </c>
      <c r="CJ46" s="2651">
        <v>24345613.135277916</v>
      </c>
      <c r="CK46" s="2651">
        <v>24228059.640780546</v>
      </c>
      <c r="CL46" s="2651">
        <v>37238473.209860273</v>
      </c>
      <c r="CM46" s="2651">
        <v>0</v>
      </c>
      <c r="CN46" s="2651">
        <v>48062.011914489107</v>
      </c>
      <c r="CO46" s="2651">
        <v>13058475.580994228</v>
      </c>
      <c r="CP46" s="2651">
        <v>117553.49449738176</v>
      </c>
      <c r="CQ46" s="2651">
        <v>4971.6199804994076</v>
      </c>
      <c r="CR46" s="2651">
        <v>50047.204137088505</v>
      </c>
      <c r="CS46" s="2652">
        <v>62534.670379793897</v>
      </c>
      <c r="CT46" s="2642"/>
    </row>
    <row r="47" spans="1:98" ht="17.100000000000001" customHeight="1">
      <c r="A47" s="156"/>
      <c r="B47" s="156" t="s">
        <v>2214</v>
      </c>
      <c r="C47" s="190"/>
      <c r="D47" s="157"/>
      <c r="E47" s="652">
        <f>AQ45</f>
        <v>89723.662909537117</v>
      </c>
      <c r="F47" s="2714">
        <v>100</v>
      </c>
      <c r="G47" s="652">
        <f>AR45</f>
        <v>29973.458827162838</v>
      </c>
      <c r="H47" s="2714">
        <f t="shared" si="24"/>
        <v>33.406414601444936</v>
      </c>
      <c r="I47" s="652">
        <f>AS45</f>
        <v>19152.344518150043</v>
      </c>
      <c r="J47" s="2714">
        <f t="shared" si="25"/>
        <v>21.345923580338201</v>
      </c>
      <c r="K47" s="652">
        <f>AT45</f>
        <v>26648.757848688707</v>
      </c>
      <c r="L47" s="2714">
        <f t="shared" si="26"/>
        <v>29.700925023042156</v>
      </c>
      <c r="M47" s="652">
        <f>AU45</f>
        <v>1823.6939026715615</v>
      </c>
      <c r="N47" s="2714">
        <f t="shared" si="26"/>
        <v>2.0325673780285594</v>
      </c>
      <c r="O47" s="652">
        <f>AV45</f>
        <v>1154.1936796076423</v>
      </c>
      <c r="P47" s="2714">
        <f t="shared" si="26"/>
        <v>1.2863871605100932</v>
      </c>
      <c r="Q47" s="652">
        <f>AW45</f>
        <v>935.78616979425715</v>
      </c>
      <c r="R47" s="2714">
        <f t="shared" si="26"/>
        <v>1.0429647424645974</v>
      </c>
      <c r="S47" s="652">
        <f>AX45</f>
        <v>609.0623569324905</v>
      </c>
      <c r="T47" s="2714">
        <f t="shared" si="26"/>
        <v>0.67882020994458381</v>
      </c>
      <c r="U47" s="652">
        <f>AY45</f>
        <v>1.8291190864616531</v>
      </c>
      <c r="V47" s="2714">
        <f t="shared" si="26"/>
        <v>2.038613925409891E-3</v>
      </c>
      <c r="W47" s="156"/>
      <c r="X47" s="156" t="s">
        <v>2214</v>
      </c>
      <c r="Y47" s="190"/>
      <c r="Z47" s="157"/>
      <c r="AA47" s="652">
        <f>AZ45</f>
        <v>11.256622481539701</v>
      </c>
      <c r="AB47" s="2714">
        <f t="shared" si="27"/>
        <v>1.2545879332734182E-2</v>
      </c>
      <c r="AC47" s="652">
        <f>BA45</f>
        <v>3684.2322827486678</v>
      </c>
      <c r="AD47" s="2714">
        <f t="shared" si="28"/>
        <v>4.1061991488948175</v>
      </c>
      <c r="AE47" s="652">
        <f>BB45</f>
        <v>186.60521166394318</v>
      </c>
      <c r="AF47" s="2714">
        <f t="shared" si="29"/>
        <v>0.20797770132510732</v>
      </c>
      <c r="AG47" s="652">
        <f>BC45</f>
        <v>525.87963910572228</v>
      </c>
      <c r="AH47" s="2714">
        <f t="shared" si="30"/>
        <v>0.58611031031572414</v>
      </c>
      <c r="AI47" s="652">
        <f>BD45</f>
        <v>835.81060506840038</v>
      </c>
      <c r="AJ47" s="2714">
        <f t="shared" si="31"/>
        <v>0.93153865765723043</v>
      </c>
      <c r="AK47" s="652">
        <f>BE45</f>
        <v>15.808244572720412</v>
      </c>
      <c r="AL47" s="2714">
        <f t="shared" si="32"/>
        <v>1.7618813209463926E-2</v>
      </c>
      <c r="AM47" s="652">
        <f>BF45</f>
        <v>4164.943881802159</v>
      </c>
      <c r="AN47" s="2714">
        <f t="shared" si="33"/>
        <v>4.6419681795664287</v>
      </c>
      <c r="AO47" s="909"/>
      <c r="AP47" s="910" t="s">
        <v>1010</v>
      </c>
      <c r="AQ47" s="911">
        <f t="shared" si="11"/>
        <v>51347.329058671574</v>
      </c>
      <c r="AR47" s="912">
        <f t="shared" si="11"/>
        <v>14332.798635326852</v>
      </c>
      <c r="AS47" s="912">
        <f t="shared" si="11"/>
        <v>11072.463980291897</v>
      </c>
      <c r="AT47" s="912">
        <f t="shared" si="11"/>
        <v>10290.002596718548</v>
      </c>
      <c r="AU47" s="912">
        <f t="shared" si="11"/>
        <v>2663.5643125644851</v>
      </c>
      <c r="AV47" s="912">
        <f t="shared" si="11"/>
        <v>279.10132438577023</v>
      </c>
      <c r="AW47" s="912">
        <f t="shared" si="11"/>
        <v>1300.719498588966</v>
      </c>
      <c r="AX47" s="912">
        <f t="shared" si="11"/>
        <v>4052.6694368523513</v>
      </c>
      <c r="AY47" s="912">
        <f t="shared" si="11"/>
        <v>445.28906721417201</v>
      </c>
      <c r="AZ47" s="912">
        <f t="shared" si="11"/>
        <v>3.7427016949161316</v>
      </c>
      <c r="BA47" s="912">
        <f t="shared" si="11"/>
        <v>1842.8099501514364</v>
      </c>
      <c r="BB47" s="912">
        <f t="shared" si="11"/>
        <v>730.38931037393968</v>
      </c>
      <c r="BC47" s="912">
        <f t="shared" si="11"/>
        <v>75.770291562427289</v>
      </c>
      <c r="BD47" s="912">
        <f t="shared" si="11"/>
        <v>242.81587559329694</v>
      </c>
      <c r="BE47" s="912">
        <f t="shared" si="11"/>
        <v>225.39835688348455</v>
      </c>
      <c r="BF47" s="912">
        <f t="shared" si="11"/>
        <v>3789.7937204690447</v>
      </c>
      <c r="BG47" s="912">
        <f t="shared" si="45"/>
        <v>42564.226174672243</v>
      </c>
      <c r="BH47" s="912">
        <f t="shared" si="10"/>
        <v>40497.847592040474</v>
      </c>
      <c r="BI47" s="912">
        <f t="shared" si="10"/>
        <v>63976.296165029111</v>
      </c>
      <c r="BJ47" s="912">
        <f t="shared" si="10"/>
        <v>94.267956610990481</v>
      </c>
      <c r="BK47" s="912">
        <f t="shared" si="10"/>
        <v>24.016941033121835</v>
      </c>
      <c r="BL47" s="912">
        <f t="shared" si="10"/>
        <v>23596.733470632749</v>
      </c>
      <c r="BM47" s="912">
        <f t="shared" si="10"/>
        <v>2066.378582631788</v>
      </c>
      <c r="BN47" s="912">
        <f t="shared" si="10"/>
        <v>23.307866957436911</v>
      </c>
      <c r="BO47" s="912">
        <f t="shared" si="10"/>
        <v>122.69832348771955</v>
      </c>
      <c r="BP47" s="913">
        <f t="shared" si="10"/>
        <v>1920.3723921866317</v>
      </c>
      <c r="BQ47" s="898"/>
      <c r="BR47" s="3768" t="s">
        <v>1010</v>
      </c>
      <c r="BS47" s="3772"/>
      <c r="BT47" s="2650">
        <v>51347329.058671571</v>
      </c>
      <c r="BU47" s="2651">
        <v>14332798.635326851</v>
      </c>
      <c r="BV47" s="2651">
        <v>11072463.980291897</v>
      </c>
      <c r="BW47" s="2651">
        <v>10290002.596718548</v>
      </c>
      <c r="BX47" s="2651">
        <v>2663564.3125644852</v>
      </c>
      <c r="BY47" s="2651">
        <v>279101.32438577025</v>
      </c>
      <c r="BZ47" s="2651">
        <v>1300719.498588966</v>
      </c>
      <c r="CA47" s="2651">
        <v>4052669.4368523513</v>
      </c>
      <c r="CB47" s="2651">
        <v>445289.06721417198</v>
      </c>
      <c r="CC47" s="2651">
        <v>3742.7016949161316</v>
      </c>
      <c r="CD47" s="2651">
        <v>1842809.9501514365</v>
      </c>
      <c r="CE47" s="2651">
        <v>730389.31037393969</v>
      </c>
      <c r="CF47" s="2651">
        <v>75770.291562427286</v>
      </c>
      <c r="CG47" s="2651">
        <v>242815.87559329695</v>
      </c>
      <c r="CH47" s="2651">
        <v>225398.35688348455</v>
      </c>
      <c r="CI47" s="2651">
        <v>3789793.7204690445</v>
      </c>
      <c r="CJ47" s="2651">
        <v>42564226.174672246</v>
      </c>
      <c r="CK47" s="2651">
        <v>40497847.592040472</v>
      </c>
      <c r="CL47" s="2651">
        <v>63976296.165029109</v>
      </c>
      <c r="CM47" s="2651">
        <v>94267.956610990484</v>
      </c>
      <c r="CN47" s="2651">
        <v>24016.941033121835</v>
      </c>
      <c r="CO47" s="2651">
        <v>23596733.470632751</v>
      </c>
      <c r="CP47" s="2651">
        <v>2066378.582631788</v>
      </c>
      <c r="CQ47" s="2651">
        <v>23307.866957436912</v>
      </c>
      <c r="CR47" s="2651">
        <v>122698.32348771955</v>
      </c>
      <c r="CS47" s="2652">
        <v>1920372.3921866317</v>
      </c>
      <c r="CT47" s="2642"/>
    </row>
    <row r="48" spans="1:98" ht="17.100000000000001" customHeight="1">
      <c r="A48" s="156"/>
      <c r="B48" s="156" t="s">
        <v>2393</v>
      </c>
      <c r="C48" s="190"/>
      <c r="D48" s="157"/>
      <c r="E48" s="652">
        <f>AQ46</f>
        <v>31870.739087486116</v>
      </c>
      <c r="F48" s="2714">
        <v>100</v>
      </c>
      <c r="G48" s="652">
        <f>AR46</f>
        <v>9991.2816376217197</v>
      </c>
      <c r="H48" s="2714">
        <f t="shared" si="24"/>
        <v>31.349387945461064</v>
      </c>
      <c r="I48" s="652">
        <f>AS46</f>
        <v>3647.8430036174686</v>
      </c>
      <c r="J48" s="2714">
        <f t="shared" si="25"/>
        <v>11.445743362286116</v>
      </c>
      <c r="K48" s="652">
        <f>AT46</f>
        <v>12671.227398756335</v>
      </c>
      <c r="L48" s="2714">
        <f t="shared" si="26"/>
        <v>39.75818497328676</v>
      </c>
      <c r="M48" s="652">
        <f>AU46</f>
        <v>106.98957352635207</v>
      </c>
      <c r="N48" s="2714">
        <f t="shared" si="26"/>
        <v>0.33569843872356564</v>
      </c>
      <c r="O48" s="652">
        <f>AV46</f>
        <v>226.01467478661402</v>
      </c>
      <c r="P48" s="2714">
        <f t="shared" si="26"/>
        <v>0.70916044389870314</v>
      </c>
      <c r="Q48" s="652">
        <f>AW46</f>
        <v>387.37281809975286</v>
      </c>
      <c r="R48" s="2714">
        <f t="shared" si="26"/>
        <v>1.2154497485496119</v>
      </c>
      <c r="S48" s="652">
        <f>AX46</f>
        <v>134.59428214309395</v>
      </c>
      <c r="T48" s="2714">
        <f t="shared" si="26"/>
        <v>0.42231302441285934</v>
      </c>
      <c r="U48" s="652">
        <f>AY46</f>
        <v>275.1236850572152</v>
      </c>
      <c r="V48" s="2714">
        <f t="shared" si="26"/>
        <v>0.86324852493063486</v>
      </c>
      <c r="W48" s="156"/>
      <c r="X48" s="156" t="s">
        <v>2354</v>
      </c>
      <c r="Y48" s="190"/>
      <c r="Z48" s="157"/>
      <c r="AA48" s="652">
        <f>AZ46</f>
        <v>0</v>
      </c>
      <c r="AB48" s="2714">
        <f t="shared" si="27"/>
        <v>0</v>
      </c>
      <c r="AC48" s="652">
        <f>BA46</f>
        <v>323.45924878568474</v>
      </c>
      <c r="AD48" s="2714">
        <f t="shared" si="28"/>
        <v>1.0149097825995801</v>
      </c>
      <c r="AE48" s="652">
        <f>BB46</f>
        <v>0</v>
      </c>
      <c r="AF48" s="2714">
        <f t="shared" si="29"/>
        <v>0</v>
      </c>
      <c r="AG48" s="652">
        <f>BC46</f>
        <v>413.6514410734037</v>
      </c>
      <c r="AH48" s="2714">
        <f t="shared" si="30"/>
        <v>1.2979035093535745</v>
      </c>
      <c r="AI48" s="652">
        <f>BD46</f>
        <v>390.38590993757714</v>
      </c>
      <c r="AJ48" s="2714">
        <f t="shared" si="31"/>
        <v>1.2249038494713169</v>
      </c>
      <c r="AK48" s="652">
        <f>BE46</f>
        <v>190.32078035891811</v>
      </c>
      <c r="AL48" s="2714">
        <f t="shared" si="32"/>
        <v>0.59716462751768007</v>
      </c>
      <c r="AM48" s="652">
        <f>BF46</f>
        <v>3112.4746337219558</v>
      </c>
      <c r="AN48" s="2714">
        <f t="shared" si="33"/>
        <v>9.7659317695084553</v>
      </c>
      <c r="AO48" s="909"/>
      <c r="AP48" s="910" t="s">
        <v>1011</v>
      </c>
      <c r="AQ48" s="911">
        <f t="shared" si="11"/>
        <v>88775.082144704545</v>
      </c>
      <c r="AR48" s="912">
        <f t="shared" si="11"/>
        <v>30604.937615645071</v>
      </c>
      <c r="AS48" s="912">
        <f t="shared" si="11"/>
        <v>10015.466294613791</v>
      </c>
      <c r="AT48" s="912">
        <f t="shared" si="11"/>
        <v>18627.245080483153</v>
      </c>
      <c r="AU48" s="912">
        <f t="shared" si="11"/>
        <v>8695.2947084801217</v>
      </c>
      <c r="AV48" s="912">
        <f t="shared" si="11"/>
        <v>1100.8631198057351</v>
      </c>
      <c r="AW48" s="912">
        <f t="shared" si="11"/>
        <v>5027.1890795922009</v>
      </c>
      <c r="AX48" s="912">
        <f t="shared" si="11"/>
        <v>413.82159351635244</v>
      </c>
      <c r="AY48" s="912">
        <f t="shared" si="11"/>
        <v>996.41343999060587</v>
      </c>
      <c r="AZ48" s="912">
        <f t="shared" si="11"/>
        <v>0</v>
      </c>
      <c r="BA48" s="912">
        <f t="shared" si="11"/>
        <v>1923.1612021492654</v>
      </c>
      <c r="BB48" s="912">
        <f t="shared" si="11"/>
        <v>1237.5465692781913</v>
      </c>
      <c r="BC48" s="912">
        <f t="shared" si="11"/>
        <v>251.92163366315643</v>
      </c>
      <c r="BD48" s="912">
        <f t="shared" si="11"/>
        <v>4724.7316554126664</v>
      </c>
      <c r="BE48" s="912">
        <f t="shared" si="11"/>
        <v>115.96505635987222</v>
      </c>
      <c r="BF48" s="912">
        <f t="shared" si="11"/>
        <v>5040.5250957143562</v>
      </c>
      <c r="BG48" s="912">
        <f t="shared" si="45"/>
        <v>64548.274110441394</v>
      </c>
      <c r="BH48" s="912">
        <f t="shared" si="10"/>
        <v>63245.144918157777</v>
      </c>
      <c r="BI48" s="912">
        <f t="shared" si="10"/>
        <v>106151.13901676374</v>
      </c>
      <c r="BJ48" s="912">
        <f t="shared" si="10"/>
        <v>199.98160974260679</v>
      </c>
      <c r="BK48" s="912">
        <f t="shared" si="10"/>
        <v>2176.6504591423914</v>
      </c>
      <c r="BL48" s="912">
        <f t="shared" si="10"/>
        <v>45282.626167491027</v>
      </c>
      <c r="BM48" s="912">
        <f t="shared" si="10"/>
        <v>1303.1291922836269</v>
      </c>
      <c r="BN48" s="912">
        <f t="shared" si="10"/>
        <v>54.295404373256353</v>
      </c>
      <c r="BO48" s="912">
        <f t="shared" si="10"/>
        <v>280.43830327335621</v>
      </c>
      <c r="BP48" s="913">
        <f t="shared" si="10"/>
        <v>968.39548463701396</v>
      </c>
      <c r="BQ48" s="898"/>
      <c r="BR48" s="3768" t="s">
        <v>1011</v>
      </c>
      <c r="BS48" s="3772"/>
      <c r="BT48" s="2650">
        <v>88775082.144704551</v>
      </c>
      <c r="BU48" s="2651">
        <v>30604937.61564507</v>
      </c>
      <c r="BV48" s="2651">
        <v>10015466.29461379</v>
      </c>
      <c r="BW48" s="2651">
        <v>18627245.080483153</v>
      </c>
      <c r="BX48" s="2651">
        <v>8695294.7084801216</v>
      </c>
      <c r="BY48" s="2651">
        <v>1100863.1198057351</v>
      </c>
      <c r="BZ48" s="2651">
        <v>5027189.0795922009</v>
      </c>
      <c r="CA48" s="2651">
        <v>413821.59351635241</v>
      </c>
      <c r="CB48" s="2651">
        <v>996413.43999060581</v>
      </c>
      <c r="CC48" s="2651">
        <v>0</v>
      </c>
      <c r="CD48" s="2651">
        <v>1923161.2021492654</v>
      </c>
      <c r="CE48" s="2651">
        <v>1237546.5692781913</v>
      </c>
      <c r="CF48" s="2651">
        <v>251921.63366315642</v>
      </c>
      <c r="CG48" s="2651">
        <v>4724731.6554126665</v>
      </c>
      <c r="CH48" s="2651">
        <v>115965.05635987222</v>
      </c>
      <c r="CI48" s="2651">
        <v>5040525.0957143558</v>
      </c>
      <c r="CJ48" s="2651">
        <v>64548274.110441394</v>
      </c>
      <c r="CK48" s="2651">
        <v>63245144.918157779</v>
      </c>
      <c r="CL48" s="2651">
        <v>106151139.01676375</v>
      </c>
      <c r="CM48" s="2651">
        <v>199981.60974260679</v>
      </c>
      <c r="CN48" s="2651">
        <v>2176650.4591423916</v>
      </c>
      <c r="CO48" s="2651">
        <v>45282626.167491026</v>
      </c>
      <c r="CP48" s="2651">
        <v>1303129.1922836269</v>
      </c>
      <c r="CQ48" s="2651">
        <v>54295.404373256351</v>
      </c>
      <c r="CR48" s="2651">
        <v>280438.30327335623</v>
      </c>
      <c r="CS48" s="2652">
        <v>968395.48463701399</v>
      </c>
      <c r="CT48" s="2642"/>
    </row>
    <row r="49" spans="1:98" ht="17.100000000000001" customHeight="1">
      <c r="A49" s="156"/>
      <c r="B49" s="155" t="s">
        <v>2132</v>
      </c>
      <c r="C49" s="190"/>
      <c r="D49" s="157"/>
      <c r="E49" s="652">
        <f>AQ54</f>
        <v>60701.304720661457</v>
      </c>
      <c r="F49" s="2714">
        <v>100</v>
      </c>
      <c r="G49" s="652">
        <f>AR54</f>
        <v>19253.948894883168</v>
      </c>
      <c r="H49" s="2714">
        <f t="shared" si="24"/>
        <v>31.71916811918134</v>
      </c>
      <c r="I49" s="652">
        <f>AS54</f>
        <v>8351.3398567570694</v>
      </c>
      <c r="J49" s="2714">
        <f t="shared" si="25"/>
        <v>13.758089542207891</v>
      </c>
      <c r="K49" s="652">
        <f>AT54</f>
        <v>14962.286421469104</v>
      </c>
      <c r="L49" s="2714">
        <f t="shared" si="26"/>
        <v>24.649035947947677</v>
      </c>
      <c r="M49" s="652">
        <f>AU54</f>
        <v>4288.9664320650672</v>
      </c>
      <c r="N49" s="2714">
        <f t="shared" si="26"/>
        <v>7.0656906829305646</v>
      </c>
      <c r="O49" s="652">
        <f>AV54</f>
        <v>529.56591538619114</v>
      </c>
      <c r="P49" s="2714">
        <f t="shared" si="26"/>
        <v>0.87241273943480491</v>
      </c>
      <c r="Q49" s="652">
        <f>AW54</f>
        <v>2562.0816640341468</v>
      </c>
      <c r="R49" s="2714">
        <f t="shared" si="26"/>
        <v>4.2208016381599576</v>
      </c>
      <c r="S49" s="652">
        <f>AX54</f>
        <v>1439.2277034578626</v>
      </c>
      <c r="T49" s="2714">
        <f t="shared" si="26"/>
        <v>2.3709996186753783</v>
      </c>
      <c r="U49" s="652">
        <f>AY54</f>
        <v>610.19211538112893</v>
      </c>
      <c r="V49" s="2714">
        <f t="shared" si="26"/>
        <v>1.0052372320317395</v>
      </c>
      <c r="W49" s="156"/>
      <c r="X49" s="155" t="s">
        <v>1879</v>
      </c>
      <c r="Y49" s="190"/>
      <c r="Z49" s="157"/>
      <c r="AA49" s="652">
        <f>AZ54</f>
        <v>1.0445572374647489</v>
      </c>
      <c r="AB49" s="2714">
        <f t="shared" si="27"/>
        <v>1.7208151328404701E-3</v>
      </c>
      <c r="AC49" s="652">
        <f>BA54</f>
        <v>1784.7568374185169</v>
      </c>
      <c r="AD49" s="2714">
        <f t="shared" si="28"/>
        <v>2.94022813122668</v>
      </c>
      <c r="AE49" s="652">
        <f>BB54</f>
        <v>760.02749313021127</v>
      </c>
      <c r="AF49" s="2714">
        <f t="shared" si="29"/>
        <v>1.2520776886555351</v>
      </c>
      <c r="AG49" s="652">
        <f>BC55</f>
        <v>690.61038134902719</v>
      </c>
      <c r="AH49" s="2714">
        <f t="shared" si="30"/>
        <v>1.1377191718153594</v>
      </c>
      <c r="AI49" s="652">
        <f>BD54</f>
        <v>2216.6229281496894</v>
      </c>
      <c r="AJ49" s="2714">
        <f t="shared" si="31"/>
        <v>3.6516891001771121</v>
      </c>
      <c r="AK49" s="652">
        <f>BE54</f>
        <v>111.63027445727704</v>
      </c>
      <c r="AL49" s="2714">
        <f t="shared" si="32"/>
        <v>0.18390094738652368</v>
      </c>
      <c r="AM49" s="652">
        <f>BF54</f>
        <v>3702.8386501288187</v>
      </c>
      <c r="AN49" s="2714">
        <f t="shared" si="33"/>
        <v>6.1000972996688319</v>
      </c>
      <c r="AO49" s="909"/>
      <c r="AP49" s="910" t="s">
        <v>1012</v>
      </c>
      <c r="AQ49" s="911">
        <f t="shared" si="11"/>
        <v>35016.295137086883</v>
      </c>
      <c r="AR49" s="912">
        <f t="shared" si="11"/>
        <v>9838.3072675379153</v>
      </c>
      <c r="AS49" s="912">
        <f t="shared" si="11"/>
        <v>4040.8674426510638</v>
      </c>
      <c r="AT49" s="912">
        <f t="shared" si="11"/>
        <v>14546.533107408071</v>
      </c>
      <c r="AU49" s="912">
        <f t="shared" si="11"/>
        <v>391.40399475656784</v>
      </c>
      <c r="AV49" s="912">
        <f t="shared" si="11"/>
        <v>58.043109930685198</v>
      </c>
      <c r="AW49" s="912">
        <f t="shared" si="11"/>
        <v>681.22828371964602</v>
      </c>
      <c r="AX49" s="912">
        <f t="shared" si="11"/>
        <v>443.81046952350147</v>
      </c>
      <c r="AY49" s="912">
        <f t="shared" si="11"/>
        <v>287.65911182195703</v>
      </c>
      <c r="AZ49" s="912">
        <f t="shared" si="11"/>
        <v>0</v>
      </c>
      <c r="BA49" s="912">
        <f t="shared" si="11"/>
        <v>1569.4687780838128</v>
      </c>
      <c r="BB49" s="912">
        <f t="shared" si="11"/>
        <v>212.94682285066364</v>
      </c>
      <c r="BC49" s="912">
        <f t="shared" si="11"/>
        <v>20.198118128409075</v>
      </c>
      <c r="BD49" s="912">
        <f t="shared" si="11"/>
        <v>890.61229687049229</v>
      </c>
      <c r="BE49" s="912">
        <f t="shared" si="11"/>
        <v>9.6041558246144181</v>
      </c>
      <c r="BF49" s="912">
        <f t="shared" si="11"/>
        <v>2025.6121779794953</v>
      </c>
      <c r="BG49" s="912">
        <f t="shared" si="45"/>
        <v>27079.206812080607</v>
      </c>
      <c r="BH49" s="912">
        <f t="shared" si="10"/>
        <v>26902.921864104064</v>
      </c>
      <c r="BI49" s="912">
        <f t="shared" si="10"/>
        <v>39969.075549807989</v>
      </c>
      <c r="BJ49" s="912">
        <f t="shared" si="10"/>
        <v>343.89035683276302</v>
      </c>
      <c r="BK49" s="912">
        <f t="shared" si="10"/>
        <v>823.1031899566625</v>
      </c>
      <c r="BL49" s="912">
        <f t="shared" si="10"/>
        <v>14233.147232493342</v>
      </c>
      <c r="BM49" s="912">
        <f t="shared" si="10"/>
        <v>176.28494797654631</v>
      </c>
      <c r="BN49" s="912">
        <f t="shared" si="10"/>
        <v>14.430948106935427</v>
      </c>
      <c r="BO49" s="912">
        <f t="shared" si="10"/>
        <v>103.20741458798273</v>
      </c>
      <c r="BP49" s="913">
        <f t="shared" si="10"/>
        <v>58.646585281628226</v>
      </c>
      <c r="BQ49" s="898"/>
      <c r="BR49" s="3768" t="s">
        <v>1012</v>
      </c>
      <c r="BS49" s="3772"/>
      <c r="BT49" s="2650">
        <v>35016295.137086883</v>
      </c>
      <c r="BU49" s="2651">
        <v>9838307.2675379161</v>
      </c>
      <c r="BV49" s="2651">
        <v>4040867.4426510637</v>
      </c>
      <c r="BW49" s="2651">
        <v>14546533.107408071</v>
      </c>
      <c r="BX49" s="2651">
        <v>391403.99475656782</v>
      </c>
      <c r="BY49" s="2651">
        <v>58043.109930685197</v>
      </c>
      <c r="BZ49" s="2651">
        <v>681228.28371964605</v>
      </c>
      <c r="CA49" s="2651">
        <v>443810.46952350147</v>
      </c>
      <c r="CB49" s="2651">
        <v>287659.11182195705</v>
      </c>
      <c r="CC49" s="2651">
        <v>0</v>
      </c>
      <c r="CD49" s="2651">
        <v>1569468.7780838129</v>
      </c>
      <c r="CE49" s="2651">
        <v>212946.82285066362</v>
      </c>
      <c r="CF49" s="2651">
        <v>20198.118128409074</v>
      </c>
      <c r="CG49" s="2651">
        <v>890612.29687049228</v>
      </c>
      <c r="CH49" s="2651">
        <v>9604.1558246144177</v>
      </c>
      <c r="CI49" s="2651">
        <v>2025612.1779794954</v>
      </c>
      <c r="CJ49" s="2651">
        <v>27079206.812080607</v>
      </c>
      <c r="CK49" s="2651">
        <v>26902921.864104066</v>
      </c>
      <c r="CL49" s="2651">
        <v>39969075.549807988</v>
      </c>
      <c r="CM49" s="2651">
        <v>343890.35683276301</v>
      </c>
      <c r="CN49" s="2651">
        <v>823103.18995666248</v>
      </c>
      <c r="CO49" s="2651">
        <v>14233147.232493343</v>
      </c>
      <c r="CP49" s="2651">
        <v>176284.9479765463</v>
      </c>
      <c r="CQ49" s="2651">
        <v>14430.948106935426</v>
      </c>
      <c r="CR49" s="2651">
        <v>103207.41458798273</v>
      </c>
      <c r="CS49" s="2652">
        <v>58646.585281628228</v>
      </c>
      <c r="CT49" s="2642"/>
    </row>
    <row r="50" spans="1:98" ht="17.100000000000001" customHeight="1">
      <c r="A50" s="156"/>
      <c r="B50" s="156" t="s">
        <v>2394</v>
      </c>
      <c r="C50" s="188"/>
      <c r="D50" s="149"/>
      <c r="E50" s="652">
        <f>AQ47</f>
        <v>51347.329058671574</v>
      </c>
      <c r="F50" s="2714">
        <v>100</v>
      </c>
      <c r="G50" s="652">
        <f>AR47</f>
        <v>14332.798635326852</v>
      </c>
      <c r="H50" s="2714">
        <f t="shared" si="24"/>
        <v>27.913425874497982</v>
      </c>
      <c r="I50" s="652">
        <f>AS47</f>
        <v>11072.463980291897</v>
      </c>
      <c r="J50" s="2714">
        <f t="shared" si="25"/>
        <v>21.563855770647862</v>
      </c>
      <c r="K50" s="652">
        <f>AT47</f>
        <v>10290.002596718548</v>
      </c>
      <c r="L50" s="2714">
        <f t="shared" si="26"/>
        <v>20.039995819375079</v>
      </c>
      <c r="M50" s="652">
        <f>AU47</f>
        <v>2663.5643125644851</v>
      </c>
      <c r="N50" s="2714">
        <f t="shared" si="26"/>
        <v>5.1873473487218522</v>
      </c>
      <c r="O50" s="652">
        <f>AV47</f>
        <v>279.10132438577023</v>
      </c>
      <c r="P50" s="2714">
        <f t="shared" si="26"/>
        <v>0.54355568147830546</v>
      </c>
      <c r="Q50" s="652">
        <f>AW47</f>
        <v>1300.719498588966</v>
      </c>
      <c r="R50" s="2714">
        <f t="shared" si="26"/>
        <v>2.5331784971769618</v>
      </c>
      <c r="S50" s="652">
        <f>AX47</f>
        <v>4052.6694368523513</v>
      </c>
      <c r="T50" s="2714">
        <f t="shared" si="26"/>
        <v>7.8926587052300308</v>
      </c>
      <c r="U50" s="652">
        <f>AY47</f>
        <v>445.28906721417201</v>
      </c>
      <c r="V50" s="2714">
        <f t="shared" si="26"/>
        <v>0.86720979528529396</v>
      </c>
      <c r="W50" s="156"/>
      <c r="X50" s="156" t="s">
        <v>2394</v>
      </c>
      <c r="Y50" s="188"/>
      <c r="Z50" s="149"/>
      <c r="AA50" s="652">
        <f>AZ47</f>
        <v>3.7427016949161316</v>
      </c>
      <c r="AB50" s="2714">
        <f t="shared" si="27"/>
        <v>7.2889900283607091E-3</v>
      </c>
      <c r="AC50" s="652">
        <f>BA47</f>
        <v>1842.8099501514364</v>
      </c>
      <c r="AD50" s="2714">
        <f t="shared" si="28"/>
        <v>3.5889110182260229</v>
      </c>
      <c r="AE50" s="652">
        <f>BB47</f>
        <v>730.38931037393968</v>
      </c>
      <c r="AF50" s="2714">
        <f t="shared" si="29"/>
        <v>1.4224484968621576</v>
      </c>
      <c r="AG50" s="652">
        <f>BC47</f>
        <v>75.770291562427289</v>
      </c>
      <c r="AH50" s="2714">
        <f t="shared" si="30"/>
        <v>0.14756423158028148</v>
      </c>
      <c r="AI50" s="652">
        <f>BD47</f>
        <v>242.81587559329694</v>
      </c>
      <c r="AJ50" s="2714">
        <f t="shared" si="31"/>
        <v>0.47288900911641485</v>
      </c>
      <c r="AK50" s="652">
        <f>BE47</f>
        <v>225.39835688348455</v>
      </c>
      <c r="AL50" s="2714">
        <f t="shared" si="32"/>
        <v>0.43896802621599873</v>
      </c>
      <c r="AM50" s="652">
        <f>BF47</f>
        <v>3789.7937204690447</v>
      </c>
      <c r="AN50" s="2714">
        <f t="shared" si="33"/>
        <v>7.3807027355574233</v>
      </c>
      <c r="AO50" s="909"/>
      <c r="AP50" s="910" t="s">
        <v>1013</v>
      </c>
      <c r="AQ50" s="911">
        <f t="shared" si="11"/>
        <v>29431.840741504489</v>
      </c>
      <c r="AR50" s="912">
        <f t="shared" si="11"/>
        <v>8297.9672655685117</v>
      </c>
      <c r="AS50" s="912">
        <f t="shared" si="11"/>
        <v>3695.59572909696</v>
      </c>
      <c r="AT50" s="912">
        <f t="shared" si="11"/>
        <v>11301.881034375252</v>
      </c>
      <c r="AU50" s="912">
        <f t="shared" si="11"/>
        <v>0</v>
      </c>
      <c r="AV50" s="912">
        <f t="shared" si="11"/>
        <v>276.50562211376024</v>
      </c>
      <c r="AW50" s="912">
        <f t="shared" si="11"/>
        <v>560.55912573313583</v>
      </c>
      <c r="AX50" s="912">
        <f t="shared" si="11"/>
        <v>121.17493358905676</v>
      </c>
      <c r="AY50" s="912">
        <f t="shared" si="11"/>
        <v>95.081125661043274</v>
      </c>
      <c r="AZ50" s="912">
        <f t="shared" si="11"/>
        <v>0</v>
      </c>
      <c r="BA50" s="912">
        <f t="shared" si="11"/>
        <v>0</v>
      </c>
      <c r="BB50" s="912">
        <f t="shared" si="11"/>
        <v>0</v>
      </c>
      <c r="BC50" s="912">
        <f t="shared" si="11"/>
        <v>690.61038134902719</v>
      </c>
      <c r="BD50" s="912">
        <f t="shared" si="11"/>
        <v>635.93474095202782</v>
      </c>
      <c r="BE50" s="912">
        <f t="shared" si="11"/>
        <v>0</v>
      </c>
      <c r="BF50" s="912">
        <f t="shared" si="11"/>
        <v>3756.5307830657152</v>
      </c>
      <c r="BG50" s="912">
        <f t="shared" si="45"/>
        <v>22601.752463970828</v>
      </c>
      <c r="BH50" s="912">
        <f t="shared" si="10"/>
        <v>22439.436294625892</v>
      </c>
      <c r="BI50" s="912">
        <f t="shared" si="10"/>
        <v>34190.069525873463</v>
      </c>
      <c r="BJ50" s="912">
        <f t="shared" si="10"/>
        <v>0</v>
      </c>
      <c r="BK50" s="912">
        <f t="shared" si="10"/>
        <v>0.20418692338613706</v>
      </c>
      <c r="BL50" s="912">
        <f t="shared" si="10"/>
        <v>11750.837418170948</v>
      </c>
      <c r="BM50" s="912">
        <f t="shared" si="10"/>
        <v>162.31616934492789</v>
      </c>
      <c r="BN50" s="912">
        <f t="shared" si="10"/>
        <v>8.7563810631647048</v>
      </c>
      <c r="BO50" s="912">
        <f t="shared" si="10"/>
        <v>42.347098911979721</v>
      </c>
      <c r="BP50" s="913">
        <f t="shared" si="10"/>
        <v>111.21268936978348</v>
      </c>
      <c r="BQ50" s="898"/>
      <c r="BR50" s="3768" t="s">
        <v>1013</v>
      </c>
      <c r="BS50" s="3772"/>
      <c r="BT50" s="2650">
        <v>29431840.74150449</v>
      </c>
      <c r="BU50" s="2651">
        <v>8297967.2655685125</v>
      </c>
      <c r="BV50" s="2651">
        <v>3695595.7290969598</v>
      </c>
      <c r="BW50" s="2651">
        <v>11301881.034375252</v>
      </c>
      <c r="BX50" s="2651">
        <v>0</v>
      </c>
      <c r="BY50" s="2651">
        <v>276505.62211376021</v>
      </c>
      <c r="BZ50" s="2651">
        <v>560559.12573313585</v>
      </c>
      <c r="CA50" s="2651">
        <v>121174.93358905676</v>
      </c>
      <c r="CB50" s="2651">
        <v>95081.125661043276</v>
      </c>
      <c r="CC50" s="2651">
        <v>0</v>
      </c>
      <c r="CD50" s="2651">
        <v>0</v>
      </c>
      <c r="CE50" s="2651">
        <v>0</v>
      </c>
      <c r="CF50" s="2651">
        <v>690610.38134902716</v>
      </c>
      <c r="CG50" s="2651">
        <v>635934.74095202785</v>
      </c>
      <c r="CH50" s="2651">
        <v>0</v>
      </c>
      <c r="CI50" s="2651">
        <v>3756530.7830657153</v>
      </c>
      <c r="CJ50" s="2651">
        <v>22601752.463970829</v>
      </c>
      <c r="CK50" s="2651">
        <v>22439436.294625893</v>
      </c>
      <c r="CL50" s="2651">
        <v>34190069.52587346</v>
      </c>
      <c r="CM50" s="2651">
        <v>0</v>
      </c>
      <c r="CN50" s="2651">
        <v>204.18692338613707</v>
      </c>
      <c r="CO50" s="2651">
        <v>11750837.418170948</v>
      </c>
      <c r="CP50" s="2651">
        <v>162316.16934492788</v>
      </c>
      <c r="CQ50" s="2651">
        <v>8756.3810631647048</v>
      </c>
      <c r="CR50" s="2651">
        <v>42347.098911979723</v>
      </c>
      <c r="CS50" s="2652">
        <v>111212.68936978347</v>
      </c>
      <c r="CT50" s="2642"/>
    </row>
    <row r="51" spans="1:98" ht="17.100000000000001" customHeight="1">
      <c r="A51" s="156"/>
      <c r="B51" s="156" t="s">
        <v>2296</v>
      </c>
      <c r="C51" s="188"/>
      <c r="D51" s="149"/>
      <c r="E51" s="652">
        <f>AQ48</f>
        <v>88775.082144704545</v>
      </c>
      <c r="F51" s="2714">
        <v>100</v>
      </c>
      <c r="G51" s="652">
        <f>AR48</f>
        <v>30604.937615645071</v>
      </c>
      <c r="H51" s="2714">
        <f t="shared" si="24"/>
        <v>34.474693659825199</v>
      </c>
      <c r="I51" s="652">
        <f>AS48</f>
        <v>10015.466294613791</v>
      </c>
      <c r="J51" s="2714">
        <f t="shared" si="25"/>
        <v>11.281844018221745</v>
      </c>
      <c r="K51" s="652">
        <f>AT48</f>
        <v>18627.245080483153</v>
      </c>
      <c r="L51" s="2714">
        <f t="shared" si="26"/>
        <v>20.982515172580186</v>
      </c>
      <c r="M51" s="652">
        <f t="shared" ref="M51:M52" si="46">AU48</f>
        <v>8695.2947084801217</v>
      </c>
      <c r="N51" s="2714">
        <f t="shared" si="26"/>
        <v>9.7947470150539289</v>
      </c>
      <c r="O51" s="652">
        <f t="shared" ref="O51:O52" si="47">AV48</f>
        <v>1100.8631198057351</v>
      </c>
      <c r="P51" s="2714">
        <f t="shared" si="26"/>
        <v>1.2400586890038736</v>
      </c>
      <c r="Q51" s="652">
        <f t="shared" ref="Q51:Q52" si="48">AW48</f>
        <v>5027.1890795922009</v>
      </c>
      <c r="R51" s="2714">
        <f t="shared" si="26"/>
        <v>5.6628379925324284</v>
      </c>
      <c r="S51" s="652">
        <f t="shared" ref="S51:S52" si="49">AX48</f>
        <v>413.82159351635244</v>
      </c>
      <c r="T51" s="2714">
        <f t="shared" si="26"/>
        <v>0.46614611163278663</v>
      </c>
      <c r="U51" s="652">
        <f t="shared" ref="U51:U52" si="50">AY48</f>
        <v>996.41343999060587</v>
      </c>
      <c r="V51" s="2714">
        <f t="shared" si="26"/>
        <v>1.1224021605144099</v>
      </c>
      <c r="W51" s="156"/>
      <c r="X51" s="156" t="s">
        <v>2423</v>
      </c>
      <c r="Y51" s="188"/>
      <c r="Z51" s="149"/>
      <c r="AA51" s="652">
        <f t="shared" ref="AA51:AA52" si="51">AZ48</f>
        <v>0</v>
      </c>
      <c r="AB51" s="2714">
        <f t="shared" si="27"/>
        <v>0</v>
      </c>
      <c r="AC51" s="652">
        <f t="shared" ref="AC51:AC52" si="52">BA48</f>
        <v>1923.1612021492654</v>
      </c>
      <c r="AD51" s="2714">
        <f t="shared" si="28"/>
        <v>2.1663299607140742</v>
      </c>
      <c r="AE51" s="652">
        <f t="shared" ref="AE51:AE52" si="53">BB48</f>
        <v>1237.5465692781913</v>
      </c>
      <c r="AF51" s="2714">
        <f t="shared" si="29"/>
        <v>1.3940246963229774</v>
      </c>
      <c r="AG51" s="652">
        <f t="shared" ref="AG51:AG52" si="54">BC48</f>
        <v>251.92163366315643</v>
      </c>
      <c r="AH51" s="2714">
        <f t="shared" si="30"/>
        <v>0.2837751625535202</v>
      </c>
      <c r="AI51" s="652">
        <f t="shared" ref="AI51:AI52" si="55">BD48</f>
        <v>4724.7316554126664</v>
      </c>
      <c r="AJ51" s="2714">
        <f t="shared" si="31"/>
        <v>5.3221371822684338</v>
      </c>
      <c r="AK51" s="652">
        <f t="shared" ref="AK51:AK52" si="56">BE48</f>
        <v>115.96505635987222</v>
      </c>
      <c r="AL51" s="2714">
        <f t="shared" si="32"/>
        <v>0.13062793472930576</v>
      </c>
      <c r="AM51" s="652">
        <f t="shared" ref="AM51:AM52" si="57">BF48</f>
        <v>5040.5250957143562</v>
      </c>
      <c r="AN51" s="2714">
        <f t="shared" si="33"/>
        <v>5.6778602440471238</v>
      </c>
      <c r="AO51" s="909"/>
      <c r="AP51" s="910" t="s">
        <v>1014</v>
      </c>
      <c r="AQ51" s="911">
        <f t="shared" si="11"/>
        <v>23449.988292815604</v>
      </c>
      <c r="AR51" s="912">
        <f t="shared" si="11"/>
        <v>12245.270563879798</v>
      </c>
      <c r="AS51" s="912">
        <f t="shared" si="11"/>
        <v>3362.4350721245264</v>
      </c>
      <c r="AT51" s="912">
        <f t="shared" si="11"/>
        <v>6228.510406524224</v>
      </c>
      <c r="AU51" s="912">
        <f t="shared" si="11"/>
        <v>36.59302659279939</v>
      </c>
      <c r="AV51" s="912">
        <f t="shared" si="11"/>
        <v>0</v>
      </c>
      <c r="AW51" s="912">
        <f t="shared" si="11"/>
        <v>0</v>
      </c>
      <c r="AX51" s="912">
        <f t="shared" si="11"/>
        <v>0</v>
      </c>
      <c r="AY51" s="912">
        <f t="shared" si="11"/>
        <v>0</v>
      </c>
      <c r="AZ51" s="912">
        <f t="shared" si="11"/>
        <v>0</v>
      </c>
      <c r="BA51" s="912">
        <f t="shared" si="11"/>
        <v>167.62411529398503</v>
      </c>
      <c r="BB51" s="912">
        <f t="shared" si="11"/>
        <v>0</v>
      </c>
      <c r="BC51" s="912">
        <f t="shared" si="11"/>
        <v>0</v>
      </c>
      <c r="BD51" s="912">
        <f t="shared" si="11"/>
        <v>0</v>
      </c>
      <c r="BE51" s="912">
        <f t="shared" si="11"/>
        <v>0</v>
      </c>
      <c r="BF51" s="912">
        <f t="shared" si="11"/>
        <v>1409.555108400268</v>
      </c>
      <c r="BG51" s="912">
        <f t="shared" si="45"/>
        <v>18005.771366064408</v>
      </c>
      <c r="BH51" s="912">
        <f t="shared" si="10"/>
        <v>17957.854974023008</v>
      </c>
      <c r="BI51" s="912">
        <f t="shared" si="10"/>
        <v>25257.972712333103</v>
      </c>
      <c r="BJ51" s="912">
        <f t="shared" si="10"/>
        <v>0</v>
      </c>
      <c r="BK51" s="912">
        <f t="shared" si="10"/>
        <v>9.6487747009135045</v>
      </c>
      <c r="BL51" s="912">
        <f t="shared" si="10"/>
        <v>7309.7665130110126</v>
      </c>
      <c r="BM51" s="912">
        <f t="shared" si="10"/>
        <v>47.916392041402993</v>
      </c>
      <c r="BN51" s="912">
        <f t="shared" si="10"/>
        <v>0.75295291306229273</v>
      </c>
      <c r="BO51" s="912">
        <f t="shared" si="10"/>
        <v>41.98323786445431</v>
      </c>
      <c r="BP51" s="913">
        <f t="shared" si="10"/>
        <v>5.1802012638863975</v>
      </c>
      <c r="BQ51" s="898"/>
      <c r="BR51" s="3768" t="s">
        <v>1014</v>
      </c>
      <c r="BS51" s="3772"/>
      <c r="BT51" s="2650">
        <v>23449988.292815603</v>
      </c>
      <c r="BU51" s="2651">
        <v>12245270.563879797</v>
      </c>
      <c r="BV51" s="2651">
        <v>3362435.0721245264</v>
      </c>
      <c r="BW51" s="2651">
        <v>6228510.4065242242</v>
      </c>
      <c r="BX51" s="2651">
        <v>36593.02659279939</v>
      </c>
      <c r="BY51" s="2651">
        <v>0</v>
      </c>
      <c r="BZ51" s="2651">
        <v>0</v>
      </c>
      <c r="CA51" s="2651">
        <v>0</v>
      </c>
      <c r="CB51" s="2651">
        <v>0</v>
      </c>
      <c r="CC51" s="2651">
        <v>0</v>
      </c>
      <c r="CD51" s="2651">
        <v>167624.11529398503</v>
      </c>
      <c r="CE51" s="2651">
        <v>0</v>
      </c>
      <c r="CF51" s="2651">
        <v>0</v>
      </c>
      <c r="CG51" s="2651">
        <v>0</v>
      </c>
      <c r="CH51" s="2651">
        <v>0</v>
      </c>
      <c r="CI51" s="2651">
        <v>1409555.108400268</v>
      </c>
      <c r="CJ51" s="2651">
        <v>18005771.366064407</v>
      </c>
      <c r="CK51" s="2651">
        <v>17957854.974023007</v>
      </c>
      <c r="CL51" s="2651">
        <v>25257972.712333102</v>
      </c>
      <c r="CM51" s="2651">
        <v>0</v>
      </c>
      <c r="CN51" s="2651">
        <v>9648.7747009135037</v>
      </c>
      <c r="CO51" s="2651">
        <v>7309766.5130110122</v>
      </c>
      <c r="CP51" s="2651">
        <v>47916.392041402993</v>
      </c>
      <c r="CQ51" s="2651">
        <v>752.95291306229274</v>
      </c>
      <c r="CR51" s="2651">
        <v>41983.237864454313</v>
      </c>
      <c r="CS51" s="2652">
        <v>5180.2012638863971</v>
      </c>
      <c r="CT51" s="2642"/>
    </row>
    <row r="52" spans="1:98" ht="17.100000000000001" customHeight="1">
      <c r="A52" s="156"/>
      <c r="B52" s="156" t="s">
        <v>2297</v>
      </c>
      <c r="C52" s="188"/>
      <c r="D52" s="149"/>
      <c r="E52" s="652">
        <f>AQ49</f>
        <v>35016.295137086883</v>
      </c>
      <c r="F52" s="2714">
        <v>100</v>
      </c>
      <c r="G52" s="652">
        <f>AR49</f>
        <v>9838.3072675379153</v>
      </c>
      <c r="H52" s="2714">
        <f t="shared" si="24"/>
        <v>28.096368359420893</v>
      </c>
      <c r="I52" s="652">
        <f>AS49</f>
        <v>4040.8674426510638</v>
      </c>
      <c r="J52" s="2714">
        <f t="shared" si="25"/>
        <v>11.539962828252643</v>
      </c>
      <c r="K52" s="652">
        <f>AT49</f>
        <v>14546.533107408071</v>
      </c>
      <c r="L52" s="2714">
        <f t="shared" si="26"/>
        <v>41.542182148223247</v>
      </c>
      <c r="M52" s="652">
        <f t="shared" si="46"/>
        <v>391.40399475656784</v>
      </c>
      <c r="N52" s="2714">
        <f t="shared" si="26"/>
        <v>1.1177767185941361</v>
      </c>
      <c r="O52" s="652">
        <f t="shared" si="47"/>
        <v>58.043109930685198</v>
      </c>
      <c r="P52" s="2714">
        <f t="shared" si="26"/>
        <v>0.16576028304379314</v>
      </c>
      <c r="Q52" s="652">
        <f t="shared" si="48"/>
        <v>681.22828371964602</v>
      </c>
      <c r="R52" s="2714">
        <f t="shared" si="26"/>
        <v>1.9454607663451386</v>
      </c>
      <c r="S52" s="652">
        <f t="shared" si="49"/>
        <v>443.81046952350147</v>
      </c>
      <c r="T52" s="2714">
        <f t="shared" si="26"/>
        <v>1.2674398241904452</v>
      </c>
      <c r="U52" s="652">
        <f t="shared" si="50"/>
        <v>287.65911182195703</v>
      </c>
      <c r="V52" s="2714">
        <f t="shared" si="26"/>
        <v>0.82150070615919624</v>
      </c>
      <c r="W52" s="156"/>
      <c r="X52" s="156" t="s">
        <v>2297</v>
      </c>
      <c r="Y52" s="188"/>
      <c r="Z52" s="149"/>
      <c r="AA52" s="652">
        <f t="shared" si="51"/>
        <v>0</v>
      </c>
      <c r="AB52" s="2714">
        <f t="shared" si="27"/>
        <v>0</v>
      </c>
      <c r="AC52" s="652">
        <f t="shared" si="52"/>
        <v>1569.4687780838128</v>
      </c>
      <c r="AD52" s="2714">
        <f t="shared" si="28"/>
        <v>4.4821097490166464</v>
      </c>
      <c r="AE52" s="652">
        <f t="shared" si="53"/>
        <v>212.94682285066364</v>
      </c>
      <c r="AF52" s="2714">
        <f t="shared" si="29"/>
        <v>0.60813636056295628</v>
      </c>
      <c r="AG52" s="652">
        <f t="shared" si="54"/>
        <v>20.198118128409075</v>
      </c>
      <c r="AH52" s="2714">
        <f t="shared" si="30"/>
        <v>5.7682053596288661E-2</v>
      </c>
      <c r="AI52" s="652">
        <f t="shared" si="55"/>
        <v>890.61229687049229</v>
      </c>
      <c r="AJ52" s="2714">
        <f t="shared" si="31"/>
        <v>2.5434224077213017</v>
      </c>
      <c r="AK52" s="652">
        <f t="shared" si="56"/>
        <v>9.6041558246144181</v>
      </c>
      <c r="AL52" s="2714">
        <f t="shared" si="32"/>
        <v>2.7427675563661637E-2</v>
      </c>
      <c r="AM52" s="652">
        <f t="shared" si="57"/>
        <v>2025.6121779794953</v>
      </c>
      <c r="AN52" s="2714">
        <f t="shared" si="33"/>
        <v>5.7847701193096936</v>
      </c>
      <c r="AO52" s="909" t="s">
        <v>1015</v>
      </c>
      <c r="AP52" s="910" t="s">
        <v>1016</v>
      </c>
      <c r="AQ52" s="911">
        <f t="shared" si="11"/>
        <v>159386.17553554641</v>
      </c>
      <c r="AR52" s="912">
        <f t="shared" si="11"/>
        <v>66678.966419286808</v>
      </c>
      <c r="AS52" s="912">
        <f t="shared" si="11"/>
        <v>35640.175491835289</v>
      </c>
      <c r="AT52" s="912">
        <f t="shared" si="11"/>
        <v>26855.528188874348</v>
      </c>
      <c r="AU52" s="912">
        <f t="shared" si="11"/>
        <v>5170.4836127657218</v>
      </c>
      <c r="AV52" s="912">
        <f t="shared" si="11"/>
        <v>2278.3709815759853</v>
      </c>
      <c r="AW52" s="912">
        <f t="shared" si="11"/>
        <v>3851.93217238733</v>
      </c>
      <c r="AX52" s="912">
        <f t="shared" si="11"/>
        <v>440.12146898798034</v>
      </c>
      <c r="AY52" s="912">
        <f t="shared" si="11"/>
        <v>105.75762298360723</v>
      </c>
      <c r="AZ52" s="912">
        <f t="shared" si="11"/>
        <v>157.59694475594569</v>
      </c>
      <c r="BA52" s="912">
        <f t="shared" si="11"/>
        <v>2113.3800402025599</v>
      </c>
      <c r="BB52" s="912">
        <f t="shared" si="11"/>
        <v>1549.9127709538543</v>
      </c>
      <c r="BC52" s="912">
        <f t="shared" si="11"/>
        <v>452.51485490932578</v>
      </c>
      <c r="BD52" s="912">
        <f t="shared" si="11"/>
        <v>3524.94785414731</v>
      </c>
      <c r="BE52" s="912">
        <f t="shared" si="11"/>
        <v>301.72812102782348</v>
      </c>
      <c r="BF52" s="912">
        <f t="shared" si="11"/>
        <v>10264.75899085249</v>
      </c>
      <c r="BG52" s="912">
        <f t="shared" si="45"/>
        <v>109706.60682047247</v>
      </c>
      <c r="BH52" s="912">
        <f t="shared" si="10"/>
        <v>107378.42890106955</v>
      </c>
      <c r="BI52" s="912">
        <f t="shared" si="10"/>
        <v>209916.45389640951</v>
      </c>
      <c r="BJ52" s="912">
        <f t="shared" si="10"/>
        <v>74.447643247670626</v>
      </c>
      <c r="BK52" s="912">
        <f t="shared" si="10"/>
        <v>1361.324866431858</v>
      </c>
      <c r="BL52" s="912">
        <f t="shared" si="10"/>
        <v>103973.79750501936</v>
      </c>
      <c r="BM52" s="912">
        <f t="shared" si="10"/>
        <v>2328.1779194028932</v>
      </c>
      <c r="BN52" s="912">
        <f t="shared" si="10"/>
        <v>138.27872104464785</v>
      </c>
      <c r="BO52" s="912">
        <f t="shared" si="10"/>
        <v>509.61597103699853</v>
      </c>
      <c r="BP52" s="913">
        <f t="shared" si="10"/>
        <v>1680.2832273212466</v>
      </c>
      <c r="BQ52" s="898"/>
      <c r="BR52" s="3768" t="s">
        <v>1016</v>
      </c>
      <c r="BS52" s="3772"/>
      <c r="BT52" s="2650">
        <v>159386175.53554642</v>
      </c>
      <c r="BU52" s="2651">
        <v>66678966.419286802</v>
      </c>
      <c r="BV52" s="2651">
        <v>35640175.491835289</v>
      </c>
      <c r="BW52" s="2651">
        <v>26855528.188874349</v>
      </c>
      <c r="BX52" s="2651">
        <v>5170483.612765722</v>
      </c>
      <c r="BY52" s="2651">
        <v>2278370.9815759854</v>
      </c>
      <c r="BZ52" s="2651">
        <v>3851932.1723873299</v>
      </c>
      <c r="CA52" s="2651">
        <v>440121.46898798033</v>
      </c>
      <c r="CB52" s="2651">
        <v>105757.62298360723</v>
      </c>
      <c r="CC52" s="2651">
        <v>157596.94475594567</v>
      </c>
      <c r="CD52" s="2651">
        <v>2113380.0402025599</v>
      </c>
      <c r="CE52" s="2651">
        <v>1549912.7709538543</v>
      </c>
      <c r="CF52" s="2651">
        <v>452514.85490932578</v>
      </c>
      <c r="CG52" s="2651">
        <v>3524947.8541473099</v>
      </c>
      <c r="CH52" s="2651">
        <v>301728.12102782348</v>
      </c>
      <c r="CI52" s="2651">
        <v>10264758.99085249</v>
      </c>
      <c r="CJ52" s="2651">
        <v>109706606.82047248</v>
      </c>
      <c r="CK52" s="2651">
        <v>107378428.90106955</v>
      </c>
      <c r="CL52" s="2651">
        <v>209916453.89640951</v>
      </c>
      <c r="CM52" s="2651">
        <v>74447.643247670625</v>
      </c>
      <c r="CN52" s="2651">
        <v>1361324.8664318579</v>
      </c>
      <c r="CO52" s="2651">
        <v>103973797.50501937</v>
      </c>
      <c r="CP52" s="2651">
        <v>2328177.9194028932</v>
      </c>
      <c r="CQ52" s="2651">
        <v>138278.72104464786</v>
      </c>
      <c r="CR52" s="2651">
        <v>509615.97103699856</v>
      </c>
      <c r="CS52" s="2652">
        <v>1680283.2273212466</v>
      </c>
      <c r="CT52" s="2642"/>
    </row>
    <row r="53" spans="1:98" ht="17.100000000000001" customHeight="1">
      <c r="A53" s="156"/>
      <c r="B53" s="155" t="s">
        <v>1880</v>
      </c>
      <c r="C53" s="188"/>
      <c r="D53" s="149"/>
      <c r="E53" s="652">
        <f>AQ55</f>
        <v>29431.840741504489</v>
      </c>
      <c r="F53" s="2714">
        <v>100</v>
      </c>
      <c r="G53" s="652">
        <f>AR55</f>
        <v>8297.9672655685117</v>
      </c>
      <c r="H53" s="2714">
        <f t="shared" si="24"/>
        <v>28.193844001971652</v>
      </c>
      <c r="I53" s="652">
        <f>AS55</f>
        <v>3695.59572909696</v>
      </c>
      <c r="J53" s="2714">
        <f t="shared" si="25"/>
        <v>12.556454628695606</v>
      </c>
      <c r="K53" s="652">
        <f>AT55</f>
        <v>11301.881034375252</v>
      </c>
      <c r="L53" s="2714">
        <f t="shared" si="26"/>
        <v>38.400184119090625</v>
      </c>
      <c r="M53" s="652">
        <f>AU55</f>
        <v>0</v>
      </c>
      <c r="N53" s="2714">
        <f t="shared" si="26"/>
        <v>0</v>
      </c>
      <c r="O53" s="652">
        <f>AV50</f>
        <v>276.50562211376024</v>
      </c>
      <c r="P53" s="2714">
        <f t="shared" si="26"/>
        <v>0.93947784150596714</v>
      </c>
      <c r="Q53" s="652">
        <f>AW55</f>
        <v>560.55912573313583</v>
      </c>
      <c r="R53" s="2714">
        <f t="shared" si="26"/>
        <v>1.9046009750339568</v>
      </c>
      <c r="S53" s="652">
        <f>AY50</f>
        <v>95.081125661043274</v>
      </c>
      <c r="T53" s="2714">
        <f t="shared" si="26"/>
        <v>0.32305531446750735</v>
      </c>
      <c r="U53" s="652">
        <f>AY50</f>
        <v>95.081125661043274</v>
      </c>
      <c r="V53" s="2714">
        <f t="shared" si="26"/>
        <v>0.32305531446750735</v>
      </c>
      <c r="W53" s="156"/>
      <c r="X53" s="155" t="s">
        <v>1880</v>
      </c>
      <c r="Y53" s="188"/>
      <c r="Z53" s="149"/>
      <c r="AA53" s="652">
        <f>AZ55</f>
        <v>0</v>
      </c>
      <c r="AB53" s="2714">
        <f t="shared" si="27"/>
        <v>0</v>
      </c>
      <c r="AC53" s="652">
        <f>BA50</f>
        <v>0</v>
      </c>
      <c r="AD53" s="2714">
        <f t="shared" si="28"/>
        <v>0</v>
      </c>
      <c r="AE53" s="652">
        <f>BB55</f>
        <v>0</v>
      </c>
      <c r="AF53" s="2714">
        <f t="shared" si="29"/>
        <v>0</v>
      </c>
      <c r="AG53" s="652">
        <f>BC55</f>
        <v>690.61038134902719</v>
      </c>
      <c r="AH53" s="2714">
        <f t="shared" si="30"/>
        <v>2.3464736283895942</v>
      </c>
      <c r="AI53" s="652">
        <f>BD55</f>
        <v>635.93474095202782</v>
      </c>
      <c r="AJ53" s="2714">
        <f t="shared" si="31"/>
        <v>2.1607032551492402</v>
      </c>
      <c r="AK53" s="652">
        <f>BE50</f>
        <v>0</v>
      </c>
      <c r="AL53" s="2714">
        <f t="shared" si="32"/>
        <v>0</v>
      </c>
      <c r="AM53" s="652">
        <f>BF50</f>
        <v>3756.5307830657152</v>
      </c>
      <c r="AN53" s="2714">
        <f t="shared" si="33"/>
        <v>12.763492491206277</v>
      </c>
      <c r="AO53" s="909"/>
      <c r="AP53" s="910" t="s">
        <v>1017</v>
      </c>
      <c r="AQ53" s="911">
        <f t="shared" si="11"/>
        <v>60726.59124607886</v>
      </c>
      <c r="AR53" s="912">
        <f t="shared" si="11"/>
        <v>19957.981895706631</v>
      </c>
      <c r="AS53" s="912">
        <f t="shared" si="11"/>
        <v>11381.170447398312</v>
      </c>
      <c r="AT53" s="912">
        <f t="shared" si="11"/>
        <v>19642.93298525504</v>
      </c>
      <c r="AU53" s="912">
        <f t="shared" si="11"/>
        <v>963.24649278250649</v>
      </c>
      <c r="AV53" s="912">
        <f t="shared" si="11"/>
        <v>688.97133056788516</v>
      </c>
      <c r="AW53" s="912">
        <f t="shared" si="11"/>
        <v>660.91015299695948</v>
      </c>
      <c r="AX53" s="912">
        <f t="shared" si="11"/>
        <v>371.24922912913524</v>
      </c>
      <c r="AY53" s="912">
        <f t="shared" si="11"/>
        <v>138.80995931267458</v>
      </c>
      <c r="AZ53" s="912">
        <f t="shared" si="11"/>
        <v>5.6145724826546193</v>
      </c>
      <c r="BA53" s="912">
        <f t="shared" si="11"/>
        <v>1999.7439272388312</v>
      </c>
      <c r="BB53" s="912">
        <f t="shared" si="11"/>
        <v>93.074853336025612</v>
      </c>
      <c r="BC53" s="912">
        <f t="shared" si="11"/>
        <v>469.62856507161189</v>
      </c>
      <c r="BD53" s="912">
        <f t="shared" si="11"/>
        <v>612.554614669182</v>
      </c>
      <c r="BE53" s="912">
        <f t="shared" si="11"/>
        <v>103.27750579673823</v>
      </c>
      <c r="BF53" s="912">
        <f t="shared" si="11"/>
        <v>3637.4247143346811</v>
      </c>
      <c r="BG53" s="912">
        <f t="shared" si="45"/>
        <v>41405.579599814715</v>
      </c>
      <c r="BH53" s="912">
        <f t="shared" si="10"/>
        <v>40806.649033478941</v>
      </c>
      <c r="BI53" s="912">
        <f t="shared" si="10"/>
        <v>73331.423579917857</v>
      </c>
      <c r="BJ53" s="912">
        <f t="shared" si="10"/>
        <v>0</v>
      </c>
      <c r="BK53" s="912">
        <f t="shared" si="10"/>
        <v>192.19801386559962</v>
      </c>
      <c r="BL53" s="912">
        <f t="shared" si="10"/>
        <v>32716.972560304526</v>
      </c>
      <c r="BM53" s="912">
        <f t="shared" si="10"/>
        <v>598.93056633575929</v>
      </c>
      <c r="BN53" s="912">
        <f t="shared" si="10"/>
        <v>20.765003518704777</v>
      </c>
      <c r="BO53" s="912">
        <f t="shared" si="10"/>
        <v>170.12561833726335</v>
      </c>
      <c r="BP53" s="913">
        <f t="shared" si="10"/>
        <v>408.03994447979125</v>
      </c>
      <c r="BQ53" s="898"/>
      <c r="BR53" s="3768" t="s">
        <v>1017</v>
      </c>
      <c r="BS53" s="3772"/>
      <c r="BT53" s="2650">
        <v>60726591.246078864</v>
      </c>
      <c r="BU53" s="2651">
        <v>19957981.895706631</v>
      </c>
      <c r="BV53" s="2651">
        <v>11381170.447398312</v>
      </c>
      <c r="BW53" s="2651">
        <v>19642932.98525504</v>
      </c>
      <c r="BX53" s="2651">
        <v>963246.49278250651</v>
      </c>
      <c r="BY53" s="2651">
        <v>688971.33056788519</v>
      </c>
      <c r="BZ53" s="2651">
        <v>660910.15299695951</v>
      </c>
      <c r="CA53" s="2651">
        <v>371249.22912913526</v>
      </c>
      <c r="CB53" s="2651">
        <v>138809.95931267459</v>
      </c>
      <c r="CC53" s="2651">
        <v>5614.5724826546193</v>
      </c>
      <c r="CD53" s="2651">
        <v>1999743.9272388313</v>
      </c>
      <c r="CE53" s="2651">
        <v>93074.853336025611</v>
      </c>
      <c r="CF53" s="2651">
        <v>469628.5650716119</v>
      </c>
      <c r="CG53" s="2651">
        <v>612554.61466918199</v>
      </c>
      <c r="CH53" s="2651">
        <v>103277.50579673823</v>
      </c>
      <c r="CI53" s="2651">
        <v>3637424.7143346812</v>
      </c>
      <c r="CJ53" s="2651">
        <v>41405579.599814713</v>
      </c>
      <c r="CK53" s="2651">
        <v>40806649.033478938</v>
      </c>
      <c r="CL53" s="2651">
        <v>73331423.579917863</v>
      </c>
      <c r="CM53" s="2651">
        <v>0</v>
      </c>
      <c r="CN53" s="2651">
        <v>192198.01386559961</v>
      </c>
      <c r="CO53" s="2651">
        <v>32716972.560304526</v>
      </c>
      <c r="CP53" s="2651">
        <v>598930.56633575924</v>
      </c>
      <c r="CQ53" s="2651">
        <v>20765.003518704776</v>
      </c>
      <c r="CR53" s="2651">
        <v>170125.61833726335</v>
      </c>
      <c r="CS53" s="2652">
        <v>408039.94447979127</v>
      </c>
      <c r="CT53" s="2642"/>
    </row>
    <row r="54" spans="1:98" ht="17.100000000000001" customHeight="1">
      <c r="A54" s="3093" t="s">
        <v>21</v>
      </c>
      <c r="B54" s="3093"/>
      <c r="C54" s="188"/>
      <c r="D54" s="149"/>
      <c r="E54" s="652">
        <f>AQ56</f>
        <v>23449.988292815604</v>
      </c>
      <c r="F54" s="2714">
        <v>100</v>
      </c>
      <c r="G54" s="652">
        <f>AR56</f>
        <v>12245.270563879798</v>
      </c>
      <c r="H54" s="2714">
        <f t="shared" si="24"/>
        <v>52.218663868720959</v>
      </c>
      <c r="I54" s="652">
        <f>AS56</f>
        <v>3362.4350721245264</v>
      </c>
      <c r="J54" s="2714">
        <f t="shared" si="25"/>
        <v>14.338749470312864</v>
      </c>
      <c r="K54" s="652">
        <f>AT56</f>
        <v>6228.510406524224</v>
      </c>
      <c r="L54" s="2714">
        <f t="shared" si="26"/>
        <v>26.560825228353991</v>
      </c>
      <c r="M54" s="652">
        <f>AU56</f>
        <v>36.59302659279939</v>
      </c>
      <c r="N54" s="2714">
        <f t="shared" si="26"/>
        <v>0.1560470996226912</v>
      </c>
      <c r="O54" s="652">
        <f>AV51</f>
        <v>0</v>
      </c>
      <c r="P54" s="2714">
        <f t="shared" si="26"/>
        <v>0</v>
      </c>
      <c r="Q54" s="652">
        <f>AW56</f>
        <v>0</v>
      </c>
      <c r="R54" s="2714">
        <f t="shared" si="26"/>
        <v>0</v>
      </c>
      <c r="S54" s="652">
        <f>AY51</f>
        <v>0</v>
      </c>
      <c r="T54" s="2714">
        <f t="shared" si="26"/>
        <v>0</v>
      </c>
      <c r="U54" s="652">
        <f>AY51</f>
        <v>0</v>
      </c>
      <c r="V54" s="2714">
        <f t="shared" si="26"/>
        <v>0</v>
      </c>
      <c r="W54" s="3093" t="s">
        <v>1881</v>
      </c>
      <c r="X54" s="3093"/>
      <c r="Y54" s="188"/>
      <c r="Z54" s="149"/>
      <c r="AA54" s="652">
        <f>AZ56</f>
        <v>0</v>
      </c>
      <c r="AB54" s="2714">
        <f t="shared" si="27"/>
        <v>0</v>
      </c>
      <c r="AC54" s="652">
        <f>BA51</f>
        <v>167.62411529398503</v>
      </c>
      <c r="AD54" s="2714">
        <f t="shared" si="28"/>
        <v>0.71481534745729569</v>
      </c>
      <c r="AE54" s="652">
        <f>BB56</f>
        <v>0</v>
      </c>
      <c r="AF54" s="2714">
        <f t="shared" si="29"/>
        <v>0</v>
      </c>
      <c r="AG54" s="652">
        <f>BC56</f>
        <v>0</v>
      </c>
      <c r="AH54" s="2714">
        <f t="shared" si="30"/>
        <v>0</v>
      </c>
      <c r="AI54" s="652">
        <f>BD56</f>
        <v>0</v>
      </c>
      <c r="AJ54" s="2714">
        <f t="shared" si="31"/>
        <v>0</v>
      </c>
      <c r="AK54" s="652">
        <f>BE51</f>
        <v>0</v>
      </c>
      <c r="AL54" s="2714">
        <f t="shared" si="32"/>
        <v>0</v>
      </c>
      <c r="AM54" s="652">
        <f>BF51</f>
        <v>1409.555108400268</v>
      </c>
      <c r="AN54" s="2714">
        <f t="shared" si="33"/>
        <v>6.0108989855321795</v>
      </c>
      <c r="AO54" s="909"/>
      <c r="AP54" s="910" t="s">
        <v>1018</v>
      </c>
      <c r="AQ54" s="911">
        <f t="shared" si="11"/>
        <v>60701.304720661457</v>
      </c>
      <c r="AR54" s="912">
        <f t="shared" si="11"/>
        <v>19253.948894883168</v>
      </c>
      <c r="AS54" s="912">
        <f t="shared" si="11"/>
        <v>8351.3398567570694</v>
      </c>
      <c r="AT54" s="912">
        <f t="shared" si="11"/>
        <v>14962.286421469104</v>
      </c>
      <c r="AU54" s="912">
        <f t="shared" si="11"/>
        <v>4288.9664320650672</v>
      </c>
      <c r="AV54" s="912">
        <f t="shared" si="11"/>
        <v>529.56591538619114</v>
      </c>
      <c r="AW54" s="912">
        <f t="shared" si="11"/>
        <v>2562.0816640341468</v>
      </c>
      <c r="AX54" s="912">
        <f t="shared" si="11"/>
        <v>1439.2277034578626</v>
      </c>
      <c r="AY54" s="912">
        <f t="shared" si="11"/>
        <v>610.19211538112893</v>
      </c>
      <c r="AZ54" s="912">
        <f t="shared" si="11"/>
        <v>1.0445572374647489</v>
      </c>
      <c r="BA54" s="912">
        <f t="shared" si="11"/>
        <v>1784.7568374185169</v>
      </c>
      <c r="BB54" s="912">
        <f t="shared" si="11"/>
        <v>760.02749313021127</v>
      </c>
      <c r="BC54" s="912">
        <f t="shared" si="11"/>
        <v>126.7749767057004</v>
      </c>
      <c r="BD54" s="912">
        <f t="shared" si="11"/>
        <v>2216.6229281496894</v>
      </c>
      <c r="BE54" s="912">
        <f t="shared" si="11"/>
        <v>111.63027445727704</v>
      </c>
      <c r="BF54" s="912">
        <f t="shared" si="11"/>
        <v>3702.8386501288187</v>
      </c>
      <c r="BG54" s="912">
        <f t="shared" si="45"/>
        <v>46126.256261189454</v>
      </c>
      <c r="BH54" s="912">
        <f t="shared" si="10"/>
        <v>44979.613014907736</v>
      </c>
      <c r="BI54" s="912">
        <f t="shared" si="10"/>
        <v>72678.781553281544</v>
      </c>
      <c r="BJ54" s="912">
        <f t="shared" si="10"/>
        <v>217.6667980752521</v>
      </c>
      <c r="BK54" s="912">
        <f t="shared" si="10"/>
        <v>1132.0275912693164</v>
      </c>
      <c r="BL54" s="912">
        <f t="shared" si="10"/>
        <v>29048.862927718379</v>
      </c>
      <c r="BM54" s="912">
        <f t="shared" si="10"/>
        <v>1146.6432462817336</v>
      </c>
      <c r="BN54" s="912">
        <f t="shared" si="10"/>
        <v>32.575116691545084</v>
      </c>
      <c r="BO54" s="912">
        <f t="shared" si="10"/>
        <v>178.2987384151804</v>
      </c>
      <c r="BP54" s="913">
        <f t="shared" si="10"/>
        <v>935.76939117500854</v>
      </c>
      <c r="BQ54" s="898"/>
      <c r="BR54" s="3768" t="s">
        <v>1018</v>
      </c>
      <c r="BS54" s="3772"/>
      <c r="BT54" s="2650">
        <v>60701304.720661454</v>
      </c>
      <c r="BU54" s="2651">
        <v>19253948.894883167</v>
      </c>
      <c r="BV54" s="2651">
        <v>8351339.8567570699</v>
      </c>
      <c r="BW54" s="2651">
        <v>14962286.421469104</v>
      </c>
      <c r="BX54" s="2651">
        <v>4288966.4320650669</v>
      </c>
      <c r="BY54" s="2651">
        <v>529565.9153861911</v>
      </c>
      <c r="BZ54" s="2651">
        <v>2562081.6640341468</v>
      </c>
      <c r="CA54" s="2651">
        <v>1439227.7034578626</v>
      </c>
      <c r="CB54" s="2651">
        <v>610192.11538112897</v>
      </c>
      <c r="CC54" s="2651">
        <v>1044.5572374647488</v>
      </c>
      <c r="CD54" s="2651">
        <v>1784756.8374185169</v>
      </c>
      <c r="CE54" s="2651">
        <v>760027.49313021125</v>
      </c>
      <c r="CF54" s="2651">
        <v>126774.97670570039</v>
      </c>
      <c r="CG54" s="2651">
        <v>2216622.9281496895</v>
      </c>
      <c r="CH54" s="2651">
        <v>111630.27445727705</v>
      </c>
      <c r="CI54" s="2651">
        <v>3702838.6501288186</v>
      </c>
      <c r="CJ54" s="2651">
        <v>46126256.261189453</v>
      </c>
      <c r="CK54" s="2651">
        <v>44979613.014907733</v>
      </c>
      <c r="CL54" s="2651">
        <v>72678781.553281546</v>
      </c>
      <c r="CM54" s="2651">
        <v>217666.7980752521</v>
      </c>
      <c r="CN54" s="2651">
        <v>1132027.5912693164</v>
      </c>
      <c r="CO54" s="2651">
        <v>29048862.927718379</v>
      </c>
      <c r="CP54" s="2651">
        <v>1146643.2462817335</v>
      </c>
      <c r="CQ54" s="2651">
        <v>32575.116691545085</v>
      </c>
      <c r="CR54" s="2651">
        <v>178298.73841518039</v>
      </c>
      <c r="CS54" s="2652">
        <v>935769.3911750085</v>
      </c>
      <c r="CT54" s="2642"/>
    </row>
    <row r="55" spans="1:98" ht="17.100000000000001" customHeight="1">
      <c r="A55" s="3094" t="s">
        <v>118</v>
      </c>
      <c r="B55" s="3094"/>
      <c r="C55" s="3094"/>
      <c r="D55" s="157"/>
      <c r="E55" s="2715"/>
      <c r="F55" s="2713"/>
      <c r="G55" s="652"/>
      <c r="H55" s="2713"/>
      <c r="I55" s="652"/>
      <c r="J55" s="2713"/>
      <c r="K55" s="652"/>
      <c r="L55" s="2713"/>
      <c r="M55" s="652"/>
      <c r="N55" s="2713"/>
      <c r="O55" s="652"/>
      <c r="P55" s="2713"/>
      <c r="Q55" s="652"/>
      <c r="R55" s="2713"/>
      <c r="S55" s="652"/>
      <c r="T55" s="2713"/>
      <c r="U55" s="652"/>
      <c r="V55" s="2713"/>
      <c r="W55" s="3094" t="s">
        <v>118</v>
      </c>
      <c r="X55" s="3094"/>
      <c r="Y55" s="3094"/>
      <c r="Z55" s="157"/>
      <c r="AA55" s="652"/>
      <c r="AB55" s="2713"/>
      <c r="AC55" s="652"/>
      <c r="AD55" s="2713"/>
      <c r="AE55" s="652"/>
      <c r="AF55" s="2713"/>
      <c r="AG55" s="652"/>
      <c r="AH55" s="2713"/>
      <c r="AI55" s="652"/>
      <c r="AJ55" s="2713"/>
      <c r="AK55" s="652"/>
      <c r="AL55" s="2713"/>
      <c r="AM55" s="652"/>
      <c r="AN55" s="2713"/>
      <c r="AO55" s="909"/>
      <c r="AP55" s="910" t="s">
        <v>1019</v>
      </c>
      <c r="AQ55" s="911">
        <f t="shared" si="11"/>
        <v>29431.840741504489</v>
      </c>
      <c r="AR55" s="912">
        <f t="shared" si="11"/>
        <v>8297.9672655685117</v>
      </c>
      <c r="AS55" s="912">
        <f t="shared" si="11"/>
        <v>3695.59572909696</v>
      </c>
      <c r="AT55" s="912">
        <f t="shared" si="11"/>
        <v>11301.881034375252</v>
      </c>
      <c r="AU55" s="912">
        <f t="shared" si="11"/>
        <v>0</v>
      </c>
      <c r="AV55" s="912">
        <f t="shared" si="11"/>
        <v>276.50562211376024</v>
      </c>
      <c r="AW55" s="912">
        <f t="shared" si="11"/>
        <v>560.55912573313583</v>
      </c>
      <c r="AX55" s="912">
        <f t="shared" si="11"/>
        <v>121.17493358905676</v>
      </c>
      <c r="AY55" s="912">
        <f t="shared" si="11"/>
        <v>95.081125661043274</v>
      </c>
      <c r="AZ55" s="912">
        <f t="shared" si="11"/>
        <v>0</v>
      </c>
      <c r="BA55" s="912">
        <f t="shared" si="11"/>
        <v>0</v>
      </c>
      <c r="BB55" s="912">
        <f t="shared" si="11"/>
        <v>0</v>
      </c>
      <c r="BC55" s="912">
        <f t="shared" si="11"/>
        <v>690.61038134902719</v>
      </c>
      <c r="BD55" s="912">
        <f t="shared" si="11"/>
        <v>635.93474095202782</v>
      </c>
      <c r="BE55" s="912">
        <f t="shared" si="11"/>
        <v>0</v>
      </c>
      <c r="BF55" s="912">
        <f t="shared" si="11"/>
        <v>3756.5307830657152</v>
      </c>
      <c r="BG55" s="912">
        <f t="shared" si="45"/>
        <v>22601.752463970828</v>
      </c>
      <c r="BH55" s="912">
        <f t="shared" si="10"/>
        <v>22439.436294625892</v>
      </c>
      <c r="BI55" s="912">
        <f t="shared" si="10"/>
        <v>34190.069525873463</v>
      </c>
      <c r="BJ55" s="912">
        <f t="shared" si="10"/>
        <v>0</v>
      </c>
      <c r="BK55" s="912">
        <f t="shared" si="10"/>
        <v>0.20418692338613706</v>
      </c>
      <c r="BL55" s="912">
        <f t="shared" si="10"/>
        <v>11750.837418170948</v>
      </c>
      <c r="BM55" s="912">
        <f t="shared" si="10"/>
        <v>162.31616934492789</v>
      </c>
      <c r="BN55" s="912">
        <f t="shared" si="10"/>
        <v>8.7563810631647048</v>
      </c>
      <c r="BO55" s="912">
        <f t="shared" si="10"/>
        <v>42.347098911979721</v>
      </c>
      <c r="BP55" s="913">
        <f t="shared" si="10"/>
        <v>111.21268936978348</v>
      </c>
      <c r="BQ55" s="898"/>
      <c r="BR55" s="3768" t="s">
        <v>1019</v>
      </c>
      <c r="BS55" s="3772"/>
      <c r="BT55" s="2650">
        <v>29431840.74150449</v>
      </c>
      <c r="BU55" s="2651">
        <v>8297967.2655685125</v>
      </c>
      <c r="BV55" s="2651">
        <v>3695595.7290969598</v>
      </c>
      <c r="BW55" s="2651">
        <v>11301881.034375252</v>
      </c>
      <c r="BX55" s="2651">
        <v>0</v>
      </c>
      <c r="BY55" s="2651">
        <v>276505.62211376021</v>
      </c>
      <c r="BZ55" s="2651">
        <v>560559.12573313585</v>
      </c>
      <c r="CA55" s="2651">
        <v>121174.93358905676</v>
      </c>
      <c r="CB55" s="2651">
        <v>95081.125661043276</v>
      </c>
      <c r="CC55" s="2651">
        <v>0</v>
      </c>
      <c r="CD55" s="2651">
        <v>0</v>
      </c>
      <c r="CE55" s="2651">
        <v>0</v>
      </c>
      <c r="CF55" s="2651">
        <v>690610.38134902716</v>
      </c>
      <c r="CG55" s="2651">
        <v>635934.74095202785</v>
      </c>
      <c r="CH55" s="2651">
        <v>0</v>
      </c>
      <c r="CI55" s="2651">
        <v>3756530.7830657153</v>
      </c>
      <c r="CJ55" s="2651">
        <v>22601752.463970829</v>
      </c>
      <c r="CK55" s="2651">
        <v>22439436.294625893</v>
      </c>
      <c r="CL55" s="2651">
        <v>34190069.52587346</v>
      </c>
      <c r="CM55" s="2651">
        <v>0</v>
      </c>
      <c r="CN55" s="2651">
        <v>204.18692338613707</v>
      </c>
      <c r="CO55" s="2651">
        <v>11750837.418170948</v>
      </c>
      <c r="CP55" s="2651">
        <v>162316.16934492788</v>
      </c>
      <c r="CQ55" s="2651">
        <v>8756.3810631647048</v>
      </c>
      <c r="CR55" s="2651">
        <v>42347.098911979723</v>
      </c>
      <c r="CS55" s="2652">
        <v>111212.68936978347</v>
      </c>
      <c r="CT55" s="2642"/>
    </row>
    <row r="56" spans="1:98" ht="17.100000000000001" customHeight="1">
      <c r="A56" s="3093" t="s">
        <v>1882</v>
      </c>
      <c r="B56" s="3093" t="s">
        <v>1882</v>
      </c>
      <c r="C56" s="196"/>
      <c r="D56" s="157"/>
      <c r="E56" s="652">
        <f>AQ57</f>
        <v>98544.1391593976</v>
      </c>
      <c r="F56" s="2714">
        <v>100</v>
      </c>
      <c r="G56" s="652">
        <f>AR57</f>
        <v>12388.47824930895</v>
      </c>
      <c r="H56" s="2714">
        <f>G56/$E56*100</f>
        <v>12.571501821402364</v>
      </c>
      <c r="I56" s="652">
        <f>AS57</f>
        <v>20798.775112966265</v>
      </c>
      <c r="J56" s="2714">
        <f>I56/$E56*100</f>
        <v>21.106049827401431</v>
      </c>
      <c r="K56" s="652">
        <f>AT57</f>
        <v>45079.776487261966</v>
      </c>
      <c r="L56" s="2714">
        <f>K56/$E56*100</f>
        <v>45.745771257227489</v>
      </c>
      <c r="M56" s="652">
        <f>AU57</f>
        <v>2977.1356523574682</v>
      </c>
      <c r="N56" s="2714">
        <f>M56/$E56*100</f>
        <v>3.0211189399522551</v>
      </c>
      <c r="O56" s="652">
        <f>AV57</f>
        <v>952.28687807031747</v>
      </c>
      <c r="P56" s="2714">
        <f>O56/$E56*100</f>
        <v>0.96635567187813143</v>
      </c>
      <c r="Q56" s="652">
        <f>AW57</f>
        <v>2212.8421569599382</v>
      </c>
      <c r="R56" s="2714">
        <f>Q56/$E56*100</f>
        <v>2.2455340072336631</v>
      </c>
      <c r="S56" s="652">
        <f>AX57</f>
        <v>181.91578257537532</v>
      </c>
      <c r="T56" s="2714">
        <f>S56/$E56*100</f>
        <v>0.18460335046523874</v>
      </c>
      <c r="U56" s="652">
        <f>AY57</f>
        <v>505.66987730427951</v>
      </c>
      <c r="V56" s="2714">
        <f>U56/$E56*100</f>
        <v>0.5131404887370784</v>
      </c>
      <c r="W56" s="3093" t="s">
        <v>1882</v>
      </c>
      <c r="X56" s="3093" t="s">
        <v>1882</v>
      </c>
      <c r="Y56" s="196"/>
      <c r="Z56" s="157"/>
      <c r="AA56" s="652">
        <f>AZ57</f>
        <v>1.9795198370887765</v>
      </c>
      <c r="AB56" s="2714">
        <f>AA56/$E56*100</f>
        <v>2.0087646550819771E-3</v>
      </c>
      <c r="AC56" s="652">
        <f>BA57</f>
        <v>3588.0825806214229</v>
      </c>
      <c r="AD56" s="2714">
        <f>AC56/$E56*100</f>
        <v>3.6410918104602952</v>
      </c>
      <c r="AE56" s="652">
        <f>BB57</f>
        <v>299.60810465531449</v>
      </c>
      <c r="AF56" s="2714">
        <f>AE56/$E56*100</f>
        <v>0.30403442275820269</v>
      </c>
      <c r="AG56" s="652">
        <f>BC57</f>
        <v>667.34488588580336</v>
      </c>
      <c r="AH56" s="2714">
        <f>AG56/$E56*100</f>
        <v>0.67720403423115438</v>
      </c>
      <c r="AI56" s="652">
        <f>BD57</f>
        <v>2580.5460627610951</v>
      </c>
      <c r="AJ56" s="2714">
        <f>AI56/$E56*100</f>
        <v>2.6186702575857885</v>
      </c>
      <c r="AK56" s="652">
        <f>BE57</f>
        <v>266.89563900126421</v>
      </c>
      <c r="AL56" s="2714">
        <f>AK56/$E56*100</f>
        <v>0.27083867318537724</v>
      </c>
      <c r="AM56" s="652">
        <f>BF57</f>
        <v>6042.8021698310522</v>
      </c>
      <c r="AN56" s="2714">
        <f>AM56/$E56*100</f>
        <v>6.1320766728264466</v>
      </c>
      <c r="AO56" s="909"/>
      <c r="AP56" s="910" t="s">
        <v>1020</v>
      </c>
      <c r="AQ56" s="911">
        <f t="shared" si="11"/>
        <v>23449.988292815604</v>
      </c>
      <c r="AR56" s="912">
        <f t="shared" si="11"/>
        <v>12245.270563879798</v>
      </c>
      <c r="AS56" s="912">
        <f t="shared" si="11"/>
        <v>3362.4350721245264</v>
      </c>
      <c r="AT56" s="912">
        <f t="shared" si="11"/>
        <v>6228.510406524224</v>
      </c>
      <c r="AU56" s="912">
        <f t="shared" si="11"/>
        <v>36.59302659279939</v>
      </c>
      <c r="AV56" s="912">
        <f t="shared" si="11"/>
        <v>0</v>
      </c>
      <c r="AW56" s="912">
        <f t="shared" si="11"/>
        <v>0</v>
      </c>
      <c r="AX56" s="912">
        <f t="shared" si="11"/>
        <v>0</v>
      </c>
      <c r="AY56" s="912">
        <f t="shared" si="11"/>
        <v>0</v>
      </c>
      <c r="AZ56" s="912">
        <f t="shared" si="11"/>
        <v>0</v>
      </c>
      <c r="BA56" s="912">
        <f t="shared" si="11"/>
        <v>167.62411529398503</v>
      </c>
      <c r="BB56" s="912">
        <f t="shared" si="11"/>
        <v>0</v>
      </c>
      <c r="BC56" s="912">
        <f t="shared" si="11"/>
        <v>0</v>
      </c>
      <c r="BD56" s="912">
        <f t="shared" si="11"/>
        <v>0</v>
      </c>
      <c r="BE56" s="912">
        <f t="shared" si="11"/>
        <v>0</v>
      </c>
      <c r="BF56" s="912">
        <f t="shared" si="11"/>
        <v>1409.555108400268</v>
      </c>
      <c r="BG56" s="912">
        <f t="shared" si="45"/>
        <v>18005.771366064408</v>
      </c>
      <c r="BH56" s="912">
        <f t="shared" si="10"/>
        <v>17957.854974023008</v>
      </c>
      <c r="BI56" s="912">
        <f t="shared" si="10"/>
        <v>25257.972712333103</v>
      </c>
      <c r="BJ56" s="912">
        <f t="shared" si="10"/>
        <v>0</v>
      </c>
      <c r="BK56" s="912">
        <f t="shared" si="10"/>
        <v>9.6487747009135045</v>
      </c>
      <c r="BL56" s="912">
        <f t="shared" si="10"/>
        <v>7309.7665130110126</v>
      </c>
      <c r="BM56" s="912">
        <f t="shared" si="10"/>
        <v>47.916392041402993</v>
      </c>
      <c r="BN56" s="912">
        <f t="shared" si="10"/>
        <v>0.75295291306229273</v>
      </c>
      <c r="BO56" s="912">
        <f t="shared" si="10"/>
        <v>41.98323786445431</v>
      </c>
      <c r="BP56" s="913">
        <f t="shared" si="10"/>
        <v>5.1802012638863975</v>
      </c>
      <c r="BQ56" s="898"/>
      <c r="BR56" s="3768" t="s">
        <v>1020</v>
      </c>
      <c r="BS56" s="3772"/>
      <c r="BT56" s="2650">
        <v>23449988.292815603</v>
      </c>
      <c r="BU56" s="2651">
        <v>12245270.563879797</v>
      </c>
      <c r="BV56" s="2651">
        <v>3362435.0721245264</v>
      </c>
      <c r="BW56" s="2651">
        <v>6228510.4065242242</v>
      </c>
      <c r="BX56" s="2651">
        <v>36593.02659279939</v>
      </c>
      <c r="BY56" s="2651">
        <v>0</v>
      </c>
      <c r="BZ56" s="2651">
        <v>0</v>
      </c>
      <c r="CA56" s="2651">
        <v>0</v>
      </c>
      <c r="CB56" s="2651">
        <v>0</v>
      </c>
      <c r="CC56" s="2651">
        <v>0</v>
      </c>
      <c r="CD56" s="2651">
        <v>167624.11529398503</v>
      </c>
      <c r="CE56" s="2651">
        <v>0</v>
      </c>
      <c r="CF56" s="2651">
        <v>0</v>
      </c>
      <c r="CG56" s="2651">
        <v>0</v>
      </c>
      <c r="CH56" s="2651">
        <v>0</v>
      </c>
      <c r="CI56" s="2651">
        <v>1409555.108400268</v>
      </c>
      <c r="CJ56" s="2651">
        <v>18005771.366064407</v>
      </c>
      <c r="CK56" s="2651">
        <v>17957854.974023007</v>
      </c>
      <c r="CL56" s="2651">
        <v>25257972.712333102</v>
      </c>
      <c r="CM56" s="2651">
        <v>0</v>
      </c>
      <c r="CN56" s="2651">
        <v>9648.7747009135037</v>
      </c>
      <c r="CO56" s="2651">
        <v>7309766.5130110122</v>
      </c>
      <c r="CP56" s="2651">
        <v>47916.392041402993</v>
      </c>
      <c r="CQ56" s="2651">
        <v>752.95291306229274</v>
      </c>
      <c r="CR56" s="2651">
        <v>41983.237864454313</v>
      </c>
      <c r="CS56" s="2652">
        <v>5180.2012638863971</v>
      </c>
      <c r="CT56" s="2642"/>
    </row>
    <row r="57" spans="1:98" ht="17.100000000000001" customHeight="1">
      <c r="A57" s="155"/>
      <c r="B57" s="155" t="s">
        <v>1883</v>
      </c>
      <c r="C57" s="155"/>
      <c r="D57" s="157"/>
      <c r="E57" s="234">
        <f>AQ59</f>
        <v>65963.393189598151</v>
      </c>
      <c r="F57" s="2714">
        <v>100</v>
      </c>
      <c r="G57" s="660">
        <f>AR59</f>
        <v>2274.8415076154624</v>
      </c>
      <c r="H57" s="2714">
        <f>G57/$E57*100</f>
        <v>3.4486423417863001</v>
      </c>
      <c r="I57" s="660">
        <f>AS59</f>
        <v>7206.1412599074129</v>
      </c>
      <c r="J57" s="2714">
        <f>I57/$E57*100</f>
        <v>10.924455082525618</v>
      </c>
      <c r="K57" s="660">
        <f>AT59</f>
        <v>43532.550399111547</v>
      </c>
      <c r="L57" s="2714">
        <f>K57/$E57*100</f>
        <v>65.99501374040328</v>
      </c>
      <c r="M57" s="660">
        <f>AU59</f>
        <v>1348.501801845968</v>
      </c>
      <c r="N57" s="2714">
        <f>M57/$E57*100</f>
        <v>2.044318426691571</v>
      </c>
      <c r="O57" s="660">
        <f>AV59</f>
        <v>557.26166750836774</v>
      </c>
      <c r="P57" s="2714">
        <f>O57/$E57*100</f>
        <v>0.84480442949111811</v>
      </c>
      <c r="Q57" s="660">
        <f>AW59</f>
        <v>971.47907866245737</v>
      </c>
      <c r="R57" s="2714">
        <f>Q57/$E57*100</f>
        <v>1.4727548594568829</v>
      </c>
      <c r="S57" s="660">
        <f>AX59</f>
        <v>226.21546002933718</v>
      </c>
      <c r="T57" s="2714">
        <f>S57/$E57*100</f>
        <v>0.34294090872361216</v>
      </c>
      <c r="U57" s="660">
        <f>AY59</f>
        <v>639.20710309042988</v>
      </c>
      <c r="V57" s="2714">
        <f>U57/$E57*100</f>
        <v>0.96903308362740093</v>
      </c>
      <c r="W57" s="155"/>
      <c r="X57" s="155" t="s">
        <v>1883</v>
      </c>
      <c r="Y57" s="155"/>
      <c r="Z57" s="157"/>
      <c r="AA57" s="660">
        <f>AZ59</f>
        <v>0</v>
      </c>
      <c r="AB57" s="2714">
        <f>AA57/$E57*100</f>
        <v>0</v>
      </c>
      <c r="AC57" s="660">
        <f>BA59</f>
        <v>2793.529291064699</v>
      </c>
      <c r="AD57" s="2714">
        <f>AC57/$E57*100</f>
        <v>4.2349690578155617</v>
      </c>
      <c r="AE57" s="660">
        <f>BB59</f>
        <v>39.617095649976896</v>
      </c>
      <c r="AF57" s="2714">
        <f>AE57/$E57*100</f>
        <v>6.0059214261621953E-2</v>
      </c>
      <c r="AG57" s="660">
        <f>BC59</f>
        <v>299.12654397889156</v>
      </c>
      <c r="AH57" s="2714">
        <f>AG57/$E57*100</f>
        <v>0.4534735548232246</v>
      </c>
      <c r="AI57" s="660">
        <f>BD59</f>
        <v>1544.6908198303793</v>
      </c>
      <c r="AJ57" s="2714">
        <f>AI57/$E57*100</f>
        <v>2.3417394787294894</v>
      </c>
      <c r="AK57" s="660">
        <f>BE59</f>
        <v>124.09073186308518</v>
      </c>
      <c r="AL57" s="2714">
        <f>AK57/$E57*100</f>
        <v>0.18812060123470606</v>
      </c>
      <c r="AM57" s="660">
        <f>BF59</f>
        <v>4406.1404294401473</v>
      </c>
      <c r="AN57" s="2714">
        <f>AM57/$E57*100</f>
        <v>6.6796752204296208</v>
      </c>
      <c r="AO57" s="909" t="s">
        <v>1021</v>
      </c>
      <c r="AP57" s="910" t="s">
        <v>1797</v>
      </c>
      <c r="AQ57" s="911">
        <f t="shared" si="11"/>
        <v>98544.1391593976</v>
      </c>
      <c r="AR57" s="912">
        <f t="shared" si="11"/>
        <v>12388.47824930895</v>
      </c>
      <c r="AS57" s="912">
        <f t="shared" si="11"/>
        <v>20798.775112966265</v>
      </c>
      <c r="AT57" s="912">
        <f t="shared" si="11"/>
        <v>45079.776487261966</v>
      </c>
      <c r="AU57" s="912">
        <f t="shared" si="11"/>
        <v>2977.1356523574682</v>
      </c>
      <c r="AV57" s="912">
        <f t="shared" si="11"/>
        <v>952.28687807031747</v>
      </c>
      <c r="AW57" s="912">
        <f t="shared" si="11"/>
        <v>2212.8421569599382</v>
      </c>
      <c r="AX57" s="912">
        <f t="shared" si="11"/>
        <v>181.91578257537532</v>
      </c>
      <c r="AY57" s="912">
        <f t="shared" si="11"/>
        <v>505.66987730427951</v>
      </c>
      <c r="AZ57" s="912">
        <f t="shared" si="11"/>
        <v>1.9795198370887765</v>
      </c>
      <c r="BA57" s="912">
        <f t="shared" si="11"/>
        <v>3588.0825806214229</v>
      </c>
      <c r="BB57" s="912">
        <f t="shared" si="11"/>
        <v>299.60810465531449</v>
      </c>
      <c r="BC57" s="912">
        <f t="shared" si="11"/>
        <v>667.34488588580336</v>
      </c>
      <c r="BD57" s="912">
        <f t="shared" si="11"/>
        <v>2580.5460627610951</v>
      </c>
      <c r="BE57" s="912">
        <f t="shared" si="11"/>
        <v>266.89563900126421</v>
      </c>
      <c r="BF57" s="912">
        <f t="shared" si="11"/>
        <v>6042.8021698310522</v>
      </c>
      <c r="BG57" s="912">
        <f t="shared" si="45"/>
        <v>72684.019481170268</v>
      </c>
      <c r="BH57" s="912">
        <f t="shared" si="10"/>
        <v>71304.802767969872</v>
      </c>
      <c r="BI57" s="912">
        <f t="shared" si="10"/>
        <v>121666.5824088368</v>
      </c>
      <c r="BJ57" s="912">
        <f t="shared" si="10"/>
        <v>96.204434497508316</v>
      </c>
      <c r="BK57" s="912">
        <f t="shared" si="10"/>
        <v>1112.550013946799</v>
      </c>
      <c r="BL57" s="912">
        <f t="shared" si="10"/>
        <v>51570.534089311201</v>
      </c>
      <c r="BM57" s="912">
        <f t="shared" si="10"/>
        <v>1379.2167132003792</v>
      </c>
      <c r="BN57" s="912">
        <f t="shared" si="10"/>
        <v>61.361014218844595</v>
      </c>
      <c r="BO57" s="912">
        <f t="shared" si="10"/>
        <v>337.69080234304437</v>
      </c>
      <c r="BP57" s="913">
        <f t="shared" si="10"/>
        <v>980.16489663849018</v>
      </c>
      <c r="BQ57" s="898"/>
      <c r="BR57" s="3768" t="s">
        <v>1021</v>
      </c>
      <c r="BS57" s="2998" t="s">
        <v>1022</v>
      </c>
      <c r="BT57" s="2650">
        <v>98544139.159397602</v>
      </c>
      <c r="BU57" s="2651">
        <v>12388478.249308949</v>
      </c>
      <c r="BV57" s="2651">
        <v>20798775.112966266</v>
      </c>
      <c r="BW57" s="2651">
        <v>45079776.487261966</v>
      </c>
      <c r="BX57" s="2651">
        <v>2977135.6523574684</v>
      </c>
      <c r="BY57" s="2651">
        <v>952286.87807031744</v>
      </c>
      <c r="BZ57" s="2651">
        <v>2212842.1569599384</v>
      </c>
      <c r="CA57" s="2651">
        <v>181915.78257537531</v>
      </c>
      <c r="CB57" s="2651">
        <v>505669.87730427954</v>
      </c>
      <c r="CC57" s="2651">
        <v>1979.5198370887765</v>
      </c>
      <c r="CD57" s="2651">
        <v>3588082.5806214227</v>
      </c>
      <c r="CE57" s="2651">
        <v>299608.10465531447</v>
      </c>
      <c r="CF57" s="2651">
        <v>667344.88588580338</v>
      </c>
      <c r="CG57" s="2651">
        <v>2580546.0627610949</v>
      </c>
      <c r="CH57" s="2651">
        <v>266895.63900126424</v>
      </c>
      <c r="CI57" s="2651">
        <v>6042802.1698310524</v>
      </c>
      <c r="CJ57" s="2651">
        <v>72684019.481170267</v>
      </c>
      <c r="CK57" s="2651">
        <v>71304802.767969877</v>
      </c>
      <c r="CL57" s="2651">
        <v>121666582.4088368</v>
      </c>
      <c r="CM57" s="2651">
        <v>96204.434497508322</v>
      </c>
      <c r="CN57" s="2651">
        <v>1112550.0139467991</v>
      </c>
      <c r="CO57" s="2651">
        <v>51570534.089311197</v>
      </c>
      <c r="CP57" s="2651">
        <v>1379216.7132003792</v>
      </c>
      <c r="CQ57" s="2651">
        <v>61361.014218844597</v>
      </c>
      <c r="CR57" s="2651">
        <v>337690.80234304437</v>
      </c>
      <c r="CS57" s="2652">
        <v>980164.89663849014</v>
      </c>
      <c r="CT57" s="2642"/>
    </row>
    <row r="58" spans="1:98" ht="17.100000000000001" customHeight="1">
      <c r="A58" s="155"/>
      <c r="B58" s="3730" t="s">
        <v>1884</v>
      </c>
      <c r="C58" s="3730"/>
      <c r="D58" s="157"/>
      <c r="E58" s="234">
        <f>AQ60</f>
        <v>170328.40853496938</v>
      </c>
      <c r="F58" s="2714">
        <v>100</v>
      </c>
      <c r="G58" s="660">
        <f>AR60</f>
        <v>26433.226287473728</v>
      </c>
      <c r="H58" s="2714">
        <f>G58/$E58*100</f>
        <v>15.518976848801378</v>
      </c>
      <c r="I58" s="660">
        <f>AS60</f>
        <v>55549.672332005874</v>
      </c>
      <c r="J58" s="2714">
        <f>I58/$E58*100</f>
        <v>32.613275031335256</v>
      </c>
      <c r="K58" s="660">
        <f>AT60</f>
        <v>66413.6981698319</v>
      </c>
      <c r="L58" s="2714">
        <f>K58/$E58*100</f>
        <v>38.991556805508928</v>
      </c>
      <c r="M58" s="660">
        <f t="shared" ref="M58:M60" si="58">AU60</f>
        <v>670.14849895064606</v>
      </c>
      <c r="N58" s="2714">
        <f>M58/$E58*100</f>
        <v>0.39344493658734614</v>
      </c>
      <c r="O58" s="660">
        <f t="shared" ref="O58:O60" si="59">AV60</f>
        <v>1329.7850978432136</v>
      </c>
      <c r="P58" s="2714">
        <f>O58/$E58*100</f>
        <v>0.78071832484139092</v>
      </c>
      <c r="Q58" s="660">
        <f t="shared" ref="Q58:Q60" si="60">AW60</f>
        <v>1934.1026418987058</v>
      </c>
      <c r="R58" s="2714">
        <f>Q58/$E58*100</f>
        <v>1.1355138338544528</v>
      </c>
      <c r="S58" s="660">
        <f t="shared" ref="S58:S60" si="61">AX60</f>
        <v>0</v>
      </c>
      <c r="T58" s="2714">
        <f>S58/$E58*100</f>
        <v>0</v>
      </c>
      <c r="U58" s="660">
        <f t="shared" ref="U58:U60" si="62">AY60</f>
        <v>57.27435396438797</v>
      </c>
      <c r="V58" s="2714">
        <f>U58/$E58*100</f>
        <v>3.3625837555236258E-2</v>
      </c>
      <c r="W58" s="155"/>
      <c r="X58" s="3730" t="s">
        <v>1884</v>
      </c>
      <c r="Y58" s="3730"/>
      <c r="Z58" s="157"/>
      <c r="AA58" s="660">
        <f t="shared" ref="AA58:AA60" si="63">AZ60</f>
        <v>14.514439452754168</v>
      </c>
      <c r="AB58" s="2714">
        <f>AA58/$E58*100</f>
        <v>8.5214437084194759E-3</v>
      </c>
      <c r="AC58" s="660">
        <f t="shared" ref="AC58:AC60" si="64">BA60</f>
        <v>5935.3817058031282</v>
      </c>
      <c r="AD58" s="2714">
        <f>AC58/$E58*100</f>
        <v>3.4846692673609763</v>
      </c>
      <c r="AE58" s="660">
        <f t="shared" ref="AE58:AE60" si="65">BB60</f>
        <v>665.55725964095143</v>
      </c>
      <c r="AF58" s="2714">
        <f>AE58/$E58*100</f>
        <v>0.39074941483076725</v>
      </c>
      <c r="AG58" s="660">
        <f t="shared" ref="AG58:AG60" si="66">BC60</f>
        <v>1618.4773115684686</v>
      </c>
      <c r="AH58" s="2714">
        <f>AG58/$E58*100</f>
        <v>0.95020984784002505</v>
      </c>
      <c r="AI58" s="660">
        <f t="shared" ref="AI58:AI60" si="67">BD60</f>
        <v>3453.7409417199005</v>
      </c>
      <c r="AJ58" s="2714">
        <f>AI58/$E58*100</f>
        <v>2.0276951868606394</v>
      </c>
      <c r="AK58" s="660">
        <f t="shared" ref="AK58:AK60" si="68">BE60</f>
        <v>198.15863025464691</v>
      </c>
      <c r="AL58" s="2714">
        <f>AK58/$E58*100</f>
        <v>0.11633915443645083</v>
      </c>
      <c r="AM58" s="660">
        <f t="shared" ref="AM58:AM60" si="69">BF60</f>
        <v>6054.6708645611288</v>
      </c>
      <c r="AN58" s="2714">
        <f>AM58/$E58*100</f>
        <v>3.5547040664787701</v>
      </c>
      <c r="AO58" s="909"/>
      <c r="AP58" s="910" t="s">
        <v>1799</v>
      </c>
      <c r="AQ58" s="911">
        <f t="shared" si="11"/>
        <v>83284.195774584194</v>
      </c>
      <c r="AR58" s="912">
        <f t="shared" si="11"/>
        <v>50838.449076049386</v>
      </c>
      <c r="AS58" s="912">
        <f t="shared" si="11"/>
        <v>15188.547034469251</v>
      </c>
      <c r="AT58" s="912">
        <f t="shared" si="11"/>
        <v>0</v>
      </c>
      <c r="AU58" s="912">
        <f t="shared" si="11"/>
        <v>3541.2622185763453</v>
      </c>
      <c r="AV58" s="912">
        <f t="shared" si="11"/>
        <v>1236.3551715171584</v>
      </c>
      <c r="AW58" s="912">
        <f t="shared" si="11"/>
        <v>2300.4421923681584</v>
      </c>
      <c r="AX58" s="912">
        <f t="shared" si="11"/>
        <v>1121.6168839381976</v>
      </c>
      <c r="AY58" s="912">
        <f t="shared" si="11"/>
        <v>88.749315612198245</v>
      </c>
      <c r="AZ58" s="912">
        <f t="shared" si="11"/>
        <v>91.877351420069658</v>
      </c>
      <c r="BA58" s="912">
        <f t="shared" si="11"/>
        <v>461.02512974435143</v>
      </c>
      <c r="BB58" s="912">
        <f t="shared" si="11"/>
        <v>1126.052379804408</v>
      </c>
      <c r="BC58" s="912">
        <f t="shared" si="11"/>
        <v>109.38950828002142</v>
      </c>
      <c r="BD58" s="912">
        <f t="shared" si="11"/>
        <v>1613.5809767827477</v>
      </c>
      <c r="BE58" s="912">
        <f t="shared" si="11"/>
        <v>80.533910832109683</v>
      </c>
      <c r="BF58" s="912">
        <f t="shared" si="11"/>
        <v>5486.3146251898488</v>
      </c>
      <c r="BG58" s="912">
        <f t="shared" si="45"/>
        <v>56044.151571239083</v>
      </c>
      <c r="BH58" s="912">
        <f t="shared" si="10"/>
        <v>54819.875636781908</v>
      </c>
      <c r="BI58" s="912">
        <f t="shared" si="10"/>
        <v>107845.46510214702</v>
      </c>
      <c r="BJ58" s="912">
        <f t="shared" si="10"/>
        <v>89.701179189902604</v>
      </c>
      <c r="BK58" s="912">
        <f t="shared" si="10"/>
        <v>645.31857848816617</v>
      </c>
      <c r="BL58" s="912">
        <f t="shared" si="10"/>
        <v>53760.609223043124</v>
      </c>
      <c r="BM58" s="912">
        <f t="shared" si="10"/>
        <v>1224.2759344571489</v>
      </c>
      <c r="BN58" s="912">
        <f t="shared" si="10"/>
        <v>60.886552184304541</v>
      </c>
      <c r="BO58" s="912">
        <f t="shared" si="10"/>
        <v>221.56824338766782</v>
      </c>
      <c r="BP58" s="913">
        <f t="shared" si="10"/>
        <v>941.82113888517654</v>
      </c>
      <c r="BQ58" s="898"/>
      <c r="BR58" s="3768"/>
      <c r="BS58" s="2998" t="s">
        <v>1023</v>
      </c>
      <c r="BT58" s="2650">
        <v>83284195.774584189</v>
      </c>
      <c r="BU58" s="2651">
        <v>50838449.076049387</v>
      </c>
      <c r="BV58" s="2651">
        <v>15188547.034469251</v>
      </c>
      <c r="BW58" s="2651">
        <v>0</v>
      </c>
      <c r="BX58" s="2651">
        <v>3541262.2185763451</v>
      </c>
      <c r="BY58" s="2651">
        <v>1236355.1715171584</v>
      </c>
      <c r="BZ58" s="2651">
        <v>2300442.1923681586</v>
      </c>
      <c r="CA58" s="2651">
        <v>1121616.8839381975</v>
      </c>
      <c r="CB58" s="2651">
        <v>88749.315612198247</v>
      </c>
      <c r="CC58" s="2651">
        <v>91877.351420069652</v>
      </c>
      <c r="CD58" s="2651">
        <v>461025.12974435143</v>
      </c>
      <c r="CE58" s="2651">
        <v>1126052.3798044079</v>
      </c>
      <c r="CF58" s="2651">
        <v>109389.50828002141</v>
      </c>
      <c r="CG58" s="2651">
        <v>1613580.9767827478</v>
      </c>
      <c r="CH58" s="2651">
        <v>80533.910832109686</v>
      </c>
      <c r="CI58" s="2651">
        <v>5486314.6251898492</v>
      </c>
      <c r="CJ58" s="2651">
        <v>56044151.571239084</v>
      </c>
      <c r="CK58" s="2651">
        <v>54819875.636781909</v>
      </c>
      <c r="CL58" s="2651">
        <v>107845465.10214701</v>
      </c>
      <c r="CM58" s="2651">
        <v>89701.179189902599</v>
      </c>
      <c r="CN58" s="2651">
        <v>645318.57848816621</v>
      </c>
      <c r="CO58" s="2651">
        <v>53760609.223043121</v>
      </c>
      <c r="CP58" s="2651">
        <v>1224275.9344571489</v>
      </c>
      <c r="CQ58" s="2651">
        <v>60886.552184304543</v>
      </c>
      <c r="CR58" s="2651">
        <v>221568.24338766781</v>
      </c>
      <c r="CS58" s="2652">
        <v>941821.13888517651</v>
      </c>
      <c r="CT58" s="2642"/>
    </row>
    <row r="59" spans="1:98" ht="17.100000000000001" customHeight="1">
      <c r="A59" s="155"/>
      <c r="B59" s="3730" t="s">
        <v>1885</v>
      </c>
      <c r="C59" s="3730"/>
      <c r="D59" s="157"/>
      <c r="E59" s="234">
        <f>AQ61</f>
        <v>258615.8732641192</v>
      </c>
      <c r="F59" s="2714">
        <v>100</v>
      </c>
      <c r="G59" s="660">
        <f>AR61</f>
        <v>73875.491642931505</v>
      </c>
      <c r="H59" s="2714">
        <f>G59/$E59*100</f>
        <v>28.565722092194996</v>
      </c>
      <c r="I59" s="660">
        <f>AS61</f>
        <v>80702.735888833035</v>
      </c>
      <c r="J59" s="2714">
        <f>I59/$E59*100</f>
        <v>31.205639031449916</v>
      </c>
      <c r="K59" s="660">
        <f>AT61</f>
        <v>27011.54574522538</v>
      </c>
      <c r="L59" s="2714">
        <f>K59/$E59*100</f>
        <v>10.44465886965841</v>
      </c>
      <c r="M59" s="660">
        <f t="shared" si="58"/>
        <v>19421.263659250908</v>
      </c>
      <c r="N59" s="2714">
        <f>M59/$E59*100</f>
        <v>7.5096951374737779</v>
      </c>
      <c r="O59" s="660">
        <f t="shared" si="59"/>
        <v>3598.8742258610796</v>
      </c>
      <c r="P59" s="2714">
        <f>O59/$E59*100</f>
        <v>1.3915906167853902</v>
      </c>
      <c r="Q59" s="660">
        <f t="shared" si="60"/>
        <v>12627.741726897411</v>
      </c>
      <c r="R59" s="2714">
        <f>Q59/$E59*100</f>
        <v>4.8828177356310034</v>
      </c>
      <c r="S59" s="660">
        <f t="shared" si="61"/>
        <v>85.008363146916849</v>
      </c>
      <c r="T59" s="2714">
        <f>S59/$E59*100</f>
        <v>3.2870512576812914E-2</v>
      </c>
      <c r="U59" s="660">
        <f t="shared" si="62"/>
        <v>70.383434972026578</v>
      </c>
      <c r="V59" s="2714">
        <f>U59/$E59*100</f>
        <v>2.7215435032537767E-2</v>
      </c>
      <c r="W59" s="155"/>
      <c r="X59" s="3730" t="s">
        <v>1885</v>
      </c>
      <c r="Y59" s="3730"/>
      <c r="Z59" s="157"/>
      <c r="AA59" s="660">
        <f t="shared" si="63"/>
        <v>0</v>
      </c>
      <c r="AB59" s="2714">
        <f>AA59/$E59*100</f>
        <v>0</v>
      </c>
      <c r="AC59" s="660">
        <f t="shared" si="64"/>
        <v>6637.2923899187508</v>
      </c>
      <c r="AD59" s="2714">
        <f>AC59/$E59*100</f>
        <v>2.5664675203985707</v>
      </c>
      <c r="AE59" s="660">
        <f t="shared" si="65"/>
        <v>1873.2344015816241</v>
      </c>
      <c r="AF59" s="2714">
        <f>AE59/$E59*100</f>
        <v>0.72433079143155576</v>
      </c>
      <c r="AG59" s="660">
        <f t="shared" si="66"/>
        <v>2276.1589231767066</v>
      </c>
      <c r="AH59" s="2714">
        <f>AG59/$E59*100</f>
        <v>0.88013117464453194</v>
      </c>
      <c r="AI59" s="660">
        <f t="shared" si="67"/>
        <v>9687.6856439826879</v>
      </c>
      <c r="AJ59" s="2714">
        <f>AI59/$E59*100</f>
        <v>3.7459748783822135</v>
      </c>
      <c r="AK59" s="660">
        <f t="shared" si="68"/>
        <v>1517.528897691556</v>
      </c>
      <c r="AL59" s="2714">
        <f>AK59/$E59*100</f>
        <v>0.58678876843020933</v>
      </c>
      <c r="AM59" s="660">
        <f t="shared" si="69"/>
        <v>19230.928320649615</v>
      </c>
      <c r="AN59" s="2714">
        <f>AM59/$E59*100</f>
        <v>7.4360974359100744</v>
      </c>
      <c r="AO59" s="909" t="s">
        <v>1024</v>
      </c>
      <c r="AP59" s="910" t="s">
        <v>1797</v>
      </c>
      <c r="AQ59" s="911">
        <f t="shared" si="11"/>
        <v>65963.393189598151</v>
      </c>
      <c r="AR59" s="912">
        <f t="shared" si="11"/>
        <v>2274.8415076154624</v>
      </c>
      <c r="AS59" s="912">
        <f t="shared" si="11"/>
        <v>7206.1412599074129</v>
      </c>
      <c r="AT59" s="912">
        <f t="shared" si="11"/>
        <v>43532.550399111547</v>
      </c>
      <c r="AU59" s="912">
        <f t="shared" si="11"/>
        <v>1348.501801845968</v>
      </c>
      <c r="AV59" s="912">
        <f t="shared" si="11"/>
        <v>557.26166750836774</v>
      </c>
      <c r="AW59" s="912">
        <f t="shared" si="11"/>
        <v>971.47907866245737</v>
      </c>
      <c r="AX59" s="912">
        <f t="shared" si="11"/>
        <v>226.21546002933718</v>
      </c>
      <c r="AY59" s="912">
        <f t="shared" si="11"/>
        <v>639.20710309042988</v>
      </c>
      <c r="AZ59" s="912">
        <f t="shared" si="11"/>
        <v>0</v>
      </c>
      <c r="BA59" s="912">
        <f t="shared" si="11"/>
        <v>2793.529291064699</v>
      </c>
      <c r="BB59" s="912">
        <f t="shared" si="11"/>
        <v>39.617095649976896</v>
      </c>
      <c r="BC59" s="912">
        <f t="shared" si="11"/>
        <v>299.12654397889156</v>
      </c>
      <c r="BD59" s="912">
        <f t="shared" si="11"/>
        <v>1544.6908198303793</v>
      </c>
      <c r="BE59" s="912">
        <f t="shared" si="11"/>
        <v>124.09073186308518</v>
      </c>
      <c r="BF59" s="912">
        <f t="shared" si="11"/>
        <v>4406.1404294401473</v>
      </c>
      <c r="BG59" s="912">
        <f t="shared" si="45"/>
        <v>52571.439118286318</v>
      </c>
      <c r="BH59" s="912">
        <f t="shared" si="10"/>
        <v>51775.242254303077</v>
      </c>
      <c r="BI59" s="912">
        <f t="shared" si="10"/>
        <v>79826.065189567817</v>
      </c>
      <c r="BJ59" s="912">
        <f t="shared" si="10"/>
        <v>0</v>
      </c>
      <c r="BK59" s="912">
        <f t="shared" ref="BK59:BP98" si="70">CN59/1000</f>
        <v>338.2824827495437</v>
      </c>
      <c r="BL59" s="912">
        <f t="shared" si="70"/>
        <v>28389.10541801426</v>
      </c>
      <c r="BM59" s="912">
        <f t="shared" si="70"/>
        <v>796.19686398320118</v>
      </c>
      <c r="BN59" s="912">
        <f t="shared" si="70"/>
        <v>25.034716883475511</v>
      </c>
      <c r="BO59" s="912">
        <f t="shared" si="70"/>
        <v>192.80923393076677</v>
      </c>
      <c r="BP59" s="913">
        <f t="shared" si="70"/>
        <v>578.35291316895871</v>
      </c>
      <c r="BQ59" s="898"/>
      <c r="BR59" s="3768" t="s">
        <v>1024</v>
      </c>
      <c r="BS59" s="2998" t="s">
        <v>3904</v>
      </c>
      <c r="BT59" s="2650">
        <v>65963393.189598158</v>
      </c>
      <c r="BU59" s="2651">
        <v>2274841.5076154624</v>
      </c>
      <c r="BV59" s="2651">
        <v>7206141.2599074133</v>
      </c>
      <c r="BW59" s="2651">
        <v>43532550.399111547</v>
      </c>
      <c r="BX59" s="2651">
        <v>1348501.801845968</v>
      </c>
      <c r="BY59" s="2651">
        <v>557261.66750836768</v>
      </c>
      <c r="BZ59" s="2651">
        <v>971479.07866245741</v>
      </c>
      <c r="CA59" s="2651">
        <v>226215.46002933718</v>
      </c>
      <c r="CB59" s="2651">
        <v>639207.10309042991</v>
      </c>
      <c r="CC59" s="2651">
        <v>0</v>
      </c>
      <c r="CD59" s="2651">
        <v>2793529.2910646992</v>
      </c>
      <c r="CE59" s="2651">
        <v>39617.095649976894</v>
      </c>
      <c r="CF59" s="2651">
        <v>299126.54397889157</v>
      </c>
      <c r="CG59" s="2651">
        <v>1544690.8198303792</v>
      </c>
      <c r="CH59" s="2651">
        <v>124090.73186308518</v>
      </c>
      <c r="CI59" s="2651">
        <v>4406140.4294401472</v>
      </c>
      <c r="CJ59" s="2651">
        <v>52571439.118286319</v>
      </c>
      <c r="CK59" s="2651">
        <v>51775242.254303075</v>
      </c>
      <c r="CL59" s="2651">
        <v>79826065.189567819</v>
      </c>
      <c r="CM59" s="2651">
        <v>0</v>
      </c>
      <c r="CN59" s="2651">
        <v>338282.48274954368</v>
      </c>
      <c r="CO59" s="2651">
        <v>28389105.418014262</v>
      </c>
      <c r="CP59" s="2651">
        <v>796196.86398320121</v>
      </c>
      <c r="CQ59" s="2651">
        <v>25034.71688347551</v>
      </c>
      <c r="CR59" s="2651">
        <v>192809.23393076676</v>
      </c>
      <c r="CS59" s="2652">
        <v>578352.91316895874</v>
      </c>
      <c r="CT59" s="2642"/>
    </row>
    <row r="60" spans="1:98" ht="17.100000000000001" customHeight="1" thickBot="1">
      <c r="A60" s="3104" t="s">
        <v>2032</v>
      </c>
      <c r="B60" s="3104"/>
      <c r="C60" s="169"/>
      <c r="D60" s="451"/>
      <c r="E60" s="666">
        <f>AQ62</f>
        <v>83284.195774584194</v>
      </c>
      <c r="F60" s="2716">
        <v>100</v>
      </c>
      <c r="G60" s="664">
        <f>AR62</f>
        <v>50838.449076049386</v>
      </c>
      <c r="H60" s="2716">
        <f>G60/$E60*100</f>
        <v>61.04213242767932</v>
      </c>
      <c r="I60" s="664">
        <f>AS62</f>
        <v>15188.547034469251</v>
      </c>
      <c r="J60" s="2716">
        <f>I60/$E60*100</f>
        <v>18.237009907111734</v>
      </c>
      <c r="K60" s="664">
        <f>AT62</f>
        <v>0</v>
      </c>
      <c r="L60" s="2716">
        <f>K60/$E60*100</f>
        <v>0</v>
      </c>
      <c r="M60" s="664">
        <f t="shared" si="58"/>
        <v>3541.2622185763453</v>
      </c>
      <c r="N60" s="2716">
        <f>M60/$E60*100</f>
        <v>4.2520218699848824</v>
      </c>
      <c r="O60" s="664">
        <f t="shared" si="59"/>
        <v>1236.3551715171584</v>
      </c>
      <c r="P60" s="2716">
        <f>O60/$E60*100</f>
        <v>1.4845015432020974</v>
      </c>
      <c r="Q60" s="664">
        <f t="shared" si="60"/>
        <v>2300.4421923681584</v>
      </c>
      <c r="R60" s="2716">
        <f>Q60/$E60*100</f>
        <v>2.7621593400439406</v>
      </c>
      <c r="S60" s="664">
        <f t="shared" si="61"/>
        <v>1121.6168839381976</v>
      </c>
      <c r="T60" s="2716">
        <f>S60/$E60*100</f>
        <v>1.3467343635927633</v>
      </c>
      <c r="U60" s="664">
        <f t="shared" si="62"/>
        <v>88.749315612198245</v>
      </c>
      <c r="V60" s="2716">
        <f>U60/$E60*100</f>
        <v>0.1065620131007879</v>
      </c>
      <c r="W60" s="3104" t="s">
        <v>2032</v>
      </c>
      <c r="X60" s="3104"/>
      <c r="Y60" s="169"/>
      <c r="Z60" s="451"/>
      <c r="AA60" s="664">
        <f t="shared" si="63"/>
        <v>91.877351420069658</v>
      </c>
      <c r="AB60" s="2716">
        <f>AA60/$E60*100</f>
        <v>0.11031787071432324</v>
      </c>
      <c r="AC60" s="664">
        <f t="shared" si="64"/>
        <v>461.02512974435143</v>
      </c>
      <c r="AD60" s="2716">
        <f>AC60/$E60*100</f>
        <v>0.55355656070949577</v>
      </c>
      <c r="AE60" s="664">
        <f t="shared" si="65"/>
        <v>1126.052379804408</v>
      </c>
      <c r="AF60" s="2716">
        <f>AE60/$E60*100</f>
        <v>1.3520600989558273</v>
      </c>
      <c r="AG60" s="664">
        <f t="shared" si="66"/>
        <v>109.38950828002142</v>
      </c>
      <c r="AH60" s="2716">
        <f>AG60/$E60*100</f>
        <v>0.13134485752386141</v>
      </c>
      <c r="AI60" s="664">
        <f t="shared" si="67"/>
        <v>1613.5809767827477</v>
      </c>
      <c r="AJ60" s="2716">
        <f>AI60/$E60*100</f>
        <v>1.9374395847563237</v>
      </c>
      <c r="AK60" s="664">
        <f t="shared" si="68"/>
        <v>80.533910832109683</v>
      </c>
      <c r="AL60" s="2716">
        <f>AK60/$E60*100</f>
        <v>9.6697710871918141E-2</v>
      </c>
      <c r="AM60" s="664">
        <f t="shared" si="69"/>
        <v>5486.3146251898488</v>
      </c>
      <c r="AN60" s="2716">
        <f>AM60/$E60*100</f>
        <v>6.5874618517527974</v>
      </c>
      <c r="AO60" s="909"/>
      <c r="AP60" s="910" t="s">
        <v>1799</v>
      </c>
      <c r="AQ60" s="911">
        <f t="shared" si="11"/>
        <v>170328.40853496938</v>
      </c>
      <c r="AR60" s="912">
        <f t="shared" si="11"/>
        <v>26433.226287473728</v>
      </c>
      <c r="AS60" s="912">
        <f t="shared" si="11"/>
        <v>55549.672332005874</v>
      </c>
      <c r="AT60" s="912">
        <f t="shared" si="11"/>
        <v>66413.6981698319</v>
      </c>
      <c r="AU60" s="912">
        <f t="shared" si="11"/>
        <v>670.14849895064606</v>
      </c>
      <c r="AV60" s="912">
        <f t="shared" si="11"/>
        <v>1329.7850978432136</v>
      </c>
      <c r="AW60" s="912">
        <f t="shared" si="11"/>
        <v>1934.1026418987058</v>
      </c>
      <c r="AX60" s="912">
        <f t="shared" si="11"/>
        <v>0</v>
      </c>
      <c r="AY60" s="912">
        <f t="shared" si="11"/>
        <v>57.27435396438797</v>
      </c>
      <c r="AZ60" s="912">
        <f t="shared" si="11"/>
        <v>14.514439452754168</v>
      </c>
      <c r="BA60" s="912">
        <f t="shared" si="11"/>
        <v>5935.3817058031282</v>
      </c>
      <c r="BB60" s="912">
        <f t="shared" si="11"/>
        <v>665.55725964095143</v>
      </c>
      <c r="BC60" s="912">
        <f t="shared" si="11"/>
        <v>1618.4773115684686</v>
      </c>
      <c r="BD60" s="912">
        <f t="shared" si="11"/>
        <v>3453.7409417199005</v>
      </c>
      <c r="BE60" s="912">
        <f t="shared" si="11"/>
        <v>198.15863025464691</v>
      </c>
      <c r="BF60" s="912">
        <f t="shared" si="11"/>
        <v>6054.6708645611288</v>
      </c>
      <c r="BG60" s="912">
        <f t="shared" si="45"/>
        <v>122318.91787712807</v>
      </c>
      <c r="BH60" s="912">
        <f t="shared" si="45"/>
        <v>120271.61728201379</v>
      </c>
      <c r="BI60" s="912">
        <f t="shared" si="45"/>
        <v>227060.77573072285</v>
      </c>
      <c r="BJ60" s="912">
        <f t="shared" si="45"/>
        <v>595.33088339158417</v>
      </c>
      <c r="BK60" s="912">
        <f t="shared" si="70"/>
        <v>1667.1699497484283</v>
      </c>
      <c r="BL60" s="912">
        <f t="shared" si="70"/>
        <v>109051.65928184903</v>
      </c>
      <c r="BM60" s="912">
        <f t="shared" si="70"/>
        <v>2047.3005951142607</v>
      </c>
      <c r="BN60" s="912">
        <f t="shared" si="70"/>
        <v>151.42194567590465</v>
      </c>
      <c r="BO60" s="912">
        <f t="shared" si="70"/>
        <v>856.26554874567353</v>
      </c>
      <c r="BP60" s="913">
        <f t="shared" si="70"/>
        <v>1039.6131006926826</v>
      </c>
      <c r="BQ60" s="898"/>
      <c r="BR60" s="3768"/>
      <c r="BS60" s="2998" t="s">
        <v>3905</v>
      </c>
      <c r="BT60" s="2650">
        <v>170328408.53496939</v>
      </c>
      <c r="BU60" s="2651">
        <v>26433226.287473727</v>
      </c>
      <c r="BV60" s="2651">
        <v>55549672.332005873</v>
      </c>
      <c r="BW60" s="2651">
        <v>66413698.169831902</v>
      </c>
      <c r="BX60" s="2651">
        <v>670148.49895064603</v>
      </c>
      <c r="BY60" s="2651">
        <v>1329785.0978432137</v>
      </c>
      <c r="BZ60" s="2651">
        <v>1934102.6418987059</v>
      </c>
      <c r="CA60" s="2651">
        <v>0</v>
      </c>
      <c r="CB60" s="2651">
        <v>57274.35396438797</v>
      </c>
      <c r="CC60" s="2651">
        <v>14514.439452754168</v>
      </c>
      <c r="CD60" s="2651">
        <v>5935381.705803128</v>
      </c>
      <c r="CE60" s="2651">
        <v>665557.25964095141</v>
      </c>
      <c r="CF60" s="2651">
        <v>1618477.3115684686</v>
      </c>
      <c r="CG60" s="2651">
        <v>3453740.9417199004</v>
      </c>
      <c r="CH60" s="2651">
        <v>198158.63025464691</v>
      </c>
      <c r="CI60" s="2651">
        <v>6054670.8645611284</v>
      </c>
      <c r="CJ60" s="2651">
        <v>122318917.87712806</v>
      </c>
      <c r="CK60" s="2651">
        <v>120271617.28201379</v>
      </c>
      <c r="CL60" s="2651">
        <v>227060775.73072284</v>
      </c>
      <c r="CM60" s="2651">
        <v>595330.88339158415</v>
      </c>
      <c r="CN60" s="2651">
        <v>1667169.9497484283</v>
      </c>
      <c r="CO60" s="2651">
        <v>109051659.28184903</v>
      </c>
      <c r="CP60" s="2651">
        <v>2047300.5951142607</v>
      </c>
      <c r="CQ60" s="2651">
        <v>151421.94567590466</v>
      </c>
      <c r="CR60" s="2651">
        <v>856265.5487456735</v>
      </c>
      <c r="CS60" s="2652">
        <v>1039613.1006926827</v>
      </c>
      <c r="CT60" s="2642"/>
    </row>
    <row r="61" spans="1:98" s="870" customFormat="1" ht="12.75" customHeight="1">
      <c r="A61" s="869" t="s">
        <v>4134</v>
      </c>
      <c r="D61" s="871"/>
      <c r="F61" s="872"/>
      <c r="H61" s="873"/>
      <c r="J61" s="873"/>
      <c r="L61" s="873"/>
      <c r="M61" s="873"/>
      <c r="N61" s="873"/>
      <c r="O61" s="873"/>
      <c r="P61" s="873"/>
      <c r="Q61" s="873"/>
      <c r="R61" s="873"/>
      <c r="S61" s="873"/>
      <c r="T61" s="873"/>
      <c r="U61" s="873"/>
      <c r="V61" s="873"/>
      <c r="W61" s="869" t="s">
        <v>4134</v>
      </c>
      <c r="Z61" s="871"/>
      <c r="AA61" s="873"/>
      <c r="AB61" s="873"/>
      <c r="AC61" s="873"/>
      <c r="AD61" s="873"/>
      <c r="AE61" s="873"/>
      <c r="AF61" s="873"/>
      <c r="AG61" s="873"/>
      <c r="AH61" s="873"/>
      <c r="AI61" s="873"/>
      <c r="AJ61" s="873"/>
      <c r="AL61" s="873"/>
      <c r="AN61" s="873"/>
      <c r="AO61" s="909"/>
      <c r="AP61" s="910" t="s">
        <v>1818</v>
      </c>
      <c r="AQ61" s="911">
        <f t="shared" si="11"/>
        <v>258615.8732641192</v>
      </c>
      <c r="AR61" s="912">
        <f t="shared" si="11"/>
        <v>73875.491642931505</v>
      </c>
      <c r="AS61" s="912">
        <f t="shared" si="11"/>
        <v>80702.735888833035</v>
      </c>
      <c r="AT61" s="912">
        <f t="shared" si="11"/>
        <v>27011.54574522538</v>
      </c>
      <c r="AU61" s="912">
        <f t="shared" si="11"/>
        <v>19421.263659250908</v>
      </c>
      <c r="AV61" s="912">
        <f t="shared" si="11"/>
        <v>3598.8742258610796</v>
      </c>
      <c r="AW61" s="912">
        <f t="shared" si="11"/>
        <v>12627.741726897411</v>
      </c>
      <c r="AX61" s="912">
        <f t="shared" si="11"/>
        <v>85.008363146916849</v>
      </c>
      <c r="AY61" s="912">
        <f t="shared" si="11"/>
        <v>70.383434972026578</v>
      </c>
      <c r="AZ61" s="912">
        <f t="shared" si="11"/>
        <v>0</v>
      </c>
      <c r="BA61" s="912">
        <f t="shared" si="11"/>
        <v>6637.2923899187508</v>
      </c>
      <c r="BB61" s="912">
        <f t="shared" si="11"/>
        <v>1873.2344015816241</v>
      </c>
      <c r="BC61" s="912">
        <f t="shared" si="11"/>
        <v>2276.1589231767066</v>
      </c>
      <c r="BD61" s="912">
        <f t="shared" si="11"/>
        <v>9687.6856439826879</v>
      </c>
      <c r="BE61" s="912">
        <f t="shared" si="11"/>
        <v>1517.528897691556</v>
      </c>
      <c r="BF61" s="912">
        <f t="shared" si="11"/>
        <v>19230.928320649615</v>
      </c>
      <c r="BG61" s="912">
        <f t="shared" si="45"/>
        <v>163878.05104578641</v>
      </c>
      <c r="BH61" s="912">
        <f t="shared" si="45"/>
        <v>158751.5848764785</v>
      </c>
      <c r="BI61" s="912">
        <f t="shared" si="45"/>
        <v>308317.28091824951</v>
      </c>
      <c r="BJ61" s="912">
        <f t="shared" si="45"/>
        <v>157.62724181921737</v>
      </c>
      <c r="BK61" s="912">
        <f t="shared" si="70"/>
        <v>6565.3371938422752</v>
      </c>
      <c r="BL61" s="912">
        <f t="shared" si="70"/>
        <v>156288.66047743242</v>
      </c>
      <c r="BM61" s="912">
        <f t="shared" si="70"/>
        <v>5126.4661693078997</v>
      </c>
      <c r="BN61" s="912">
        <f t="shared" si="70"/>
        <v>225.47954839263406</v>
      </c>
      <c r="BO61" s="912">
        <f t="shared" si="70"/>
        <v>764.00526605073253</v>
      </c>
      <c r="BP61" s="913">
        <f t="shared" si="70"/>
        <v>4136.9813548645325</v>
      </c>
      <c r="BQ61" s="898"/>
      <c r="BR61" s="3768"/>
      <c r="BS61" s="2998" t="s">
        <v>3906</v>
      </c>
      <c r="BT61" s="2650">
        <v>258615873.26411921</v>
      </c>
      <c r="BU61" s="2651">
        <v>73875491.642931506</v>
      </c>
      <c r="BV61" s="2651">
        <v>80702735.888833031</v>
      </c>
      <c r="BW61" s="2651">
        <v>27011545.745225381</v>
      </c>
      <c r="BX61" s="2651">
        <v>19421263.659250908</v>
      </c>
      <c r="BY61" s="2651">
        <v>3598874.2258610795</v>
      </c>
      <c r="BZ61" s="2651">
        <v>12627741.726897411</v>
      </c>
      <c r="CA61" s="2651">
        <v>85008.363146916847</v>
      </c>
      <c r="CB61" s="2651">
        <v>70383.434972026575</v>
      </c>
      <c r="CC61" s="2651">
        <v>0</v>
      </c>
      <c r="CD61" s="2651">
        <v>6637292.3899187511</v>
      </c>
      <c r="CE61" s="2651">
        <v>1873234.4015816241</v>
      </c>
      <c r="CF61" s="2651">
        <v>2276158.9231767068</v>
      </c>
      <c r="CG61" s="2651">
        <v>9687685.643982688</v>
      </c>
      <c r="CH61" s="2651">
        <v>1517528.897691556</v>
      </c>
      <c r="CI61" s="2651">
        <v>19230928.320649616</v>
      </c>
      <c r="CJ61" s="2651">
        <v>163878051.04578641</v>
      </c>
      <c r="CK61" s="2651">
        <v>158751584.87647849</v>
      </c>
      <c r="CL61" s="2651">
        <v>308317280.91824949</v>
      </c>
      <c r="CM61" s="2651">
        <v>157627.24181921736</v>
      </c>
      <c r="CN61" s="2651">
        <v>6565337.1938422751</v>
      </c>
      <c r="CO61" s="2651">
        <v>156288660.47743243</v>
      </c>
      <c r="CP61" s="2651">
        <v>5126466.1693078997</v>
      </c>
      <c r="CQ61" s="2651">
        <v>225479.54839263405</v>
      </c>
      <c r="CR61" s="2651">
        <v>764005.26605073258</v>
      </c>
      <c r="CS61" s="2652">
        <v>4136981.3548645326</v>
      </c>
      <c r="CT61" s="2642"/>
    </row>
    <row r="62" spans="1:98" s="876" customFormat="1" ht="12.75" customHeight="1">
      <c r="A62" s="875" t="s">
        <v>4133</v>
      </c>
      <c r="D62" s="877"/>
      <c r="H62" s="878"/>
      <c r="W62" s="875" t="s">
        <v>4133</v>
      </c>
      <c r="Z62" s="877"/>
      <c r="AO62" s="909"/>
      <c r="AP62" s="910" t="s">
        <v>1819</v>
      </c>
      <c r="AQ62" s="911">
        <f t="shared" ref="AQ62:BF77" si="71">BT62/1000</f>
        <v>83284.195774584194</v>
      </c>
      <c r="AR62" s="912">
        <f t="shared" si="71"/>
        <v>50838.449076049386</v>
      </c>
      <c r="AS62" s="912">
        <f t="shared" si="71"/>
        <v>15188.547034469251</v>
      </c>
      <c r="AT62" s="912">
        <f t="shared" si="71"/>
        <v>0</v>
      </c>
      <c r="AU62" s="912">
        <f t="shared" si="71"/>
        <v>3541.2622185763453</v>
      </c>
      <c r="AV62" s="912">
        <f t="shared" si="71"/>
        <v>1236.3551715171584</v>
      </c>
      <c r="AW62" s="912">
        <f t="shared" si="71"/>
        <v>2300.4421923681584</v>
      </c>
      <c r="AX62" s="912">
        <f t="shared" si="71"/>
        <v>1121.6168839381976</v>
      </c>
      <c r="AY62" s="912">
        <f t="shared" si="71"/>
        <v>88.749315612198245</v>
      </c>
      <c r="AZ62" s="912">
        <f t="shared" si="71"/>
        <v>91.877351420069658</v>
      </c>
      <c r="BA62" s="912">
        <f t="shared" si="71"/>
        <v>461.02512974435143</v>
      </c>
      <c r="BB62" s="912">
        <f t="shared" si="71"/>
        <v>1126.052379804408</v>
      </c>
      <c r="BC62" s="912">
        <f t="shared" si="71"/>
        <v>109.38950828002142</v>
      </c>
      <c r="BD62" s="912">
        <f t="shared" si="71"/>
        <v>1613.5809767827477</v>
      </c>
      <c r="BE62" s="912">
        <f t="shared" si="71"/>
        <v>80.533910832109683</v>
      </c>
      <c r="BF62" s="912">
        <f t="shared" si="71"/>
        <v>5486.3146251898488</v>
      </c>
      <c r="BG62" s="912">
        <f t="shared" si="45"/>
        <v>56044.151571239083</v>
      </c>
      <c r="BH62" s="912">
        <f t="shared" si="45"/>
        <v>54819.875636781908</v>
      </c>
      <c r="BI62" s="912">
        <f t="shared" si="45"/>
        <v>107845.46510214702</v>
      </c>
      <c r="BJ62" s="912">
        <f t="shared" si="45"/>
        <v>89.701179189902604</v>
      </c>
      <c r="BK62" s="912">
        <f t="shared" si="70"/>
        <v>645.31857848816617</v>
      </c>
      <c r="BL62" s="912">
        <f t="shared" si="70"/>
        <v>53760.609223043124</v>
      </c>
      <c r="BM62" s="912">
        <f t="shared" si="70"/>
        <v>1224.2759344571489</v>
      </c>
      <c r="BN62" s="912">
        <f t="shared" si="70"/>
        <v>60.886552184304541</v>
      </c>
      <c r="BO62" s="912">
        <f t="shared" si="70"/>
        <v>221.56824338766782</v>
      </c>
      <c r="BP62" s="913">
        <f t="shared" si="70"/>
        <v>941.82113888517654</v>
      </c>
      <c r="BQ62" s="898"/>
      <c r="BR62" s="3768"/>
      <c r="BS62" s="2998" t="s">
        <v>3907</v>
      </c>
      <c r="BT62" s="2650">
        <v>83284195.774584189</v>
      </c>
      <c r="BU62" s="2651">
        <v>50838449.076049387</v>
      </c>
      <c r="BV62" s="2651">
        <v>15188547.034469251</v>
      </c>
      <c r="BW62" s="2651">
        <v>0</v>
      </c>
      <c r="BX62" s="2651">
        <v>3541262.2185763451</v>
      </c>
      <c r="BY62" s="2651">
        <v>1236355.1715171584</v>
      </c>
      <c r="BZ62" s="2651">
        <v>2300442.1923681586</v>
      </c>
      <c r="CA62" s="2651">
        <v>1121616.8839381975</v>
      </c>
      <c r="CB62" s="2651">
        <v>88749.315612198247</v>
      </c>
      <c r="CC62" s="2651">
        <v>91877.351420069652</v>
      </c>
      <c r="CD62" s="2651">
        <v>461025.12974435143</v>
      </c>
      <c r="CE62" s="2651">
        <v>1126052.3798044079</v>
      </c>
      <c r="CF62" s="2651">
        <v>109389.50828002141</v>
      </c>
      <c r="CG62" s="2651">
        <v>1613580.9767827478</v>
      </c>
      <c r="CH62" s="2651">
        <v>80533.910832109686</v>
      </c>
      <c r="CI62" s="2651">
        <v>5486314.6251898492</v>
      </c>
      <c r="CJ62" s="2651">
        <v>56044151.571239084</v>
      </c>
      <c r="CK62" s="2651">
        <v>54819875.636781909</v>
      </c>
      <c r="CL62" s="2651">
        <v>107845465.10214701</v>
      </c>
      <c r="CM62" s="2651">
        <v>89701.179189902599</v>
      </c>
      <c r="CN62" s="2651">
        <v>645318.57848816621</v>
      </c>
      <c r="CO62" s="2651">
        <v>53760609.223043121</v>
      </c>
      <c r="CP62" s="2651">
        <v>1224275.9344571489</v>
      </c>
      <c r="CQ62" s="2651">
        <v>60886.552184304543</v>
      </c>
      <c r="CR62" s="2651">
        <v>221568.24338766781</v>
      </c>
      <c r="CS62" s="2652">
        <v>941821.13888517651</v>
      </c>
      <c r="CT62" s="2642"/>
    </row>
    <row r="63" spans="1:98" s="870" customFormat="1" ht="12.75" customHeight="1">
      <c r="A63" s="3769" t="s">
        <v>2558</v>
      </c>
      <c r="B63" s="3769"/>
      <c r="C63" s="3769"/>
      <c r="D63" s="3769"/>
      <c r="E63" s="3769"/>
      <c r="F63" s="3769"/>
      <c r="G63" s="3769"/>
      <c r="H63" s="3769"/>
      <c r="I63" s="3769"/>
      <c r="J63" s="3769"/>
      <c r="L63" s="872"/>
      <c r="M63" s="872"/>
      <c r="N63" s="872"/>
      <c r="O63" s="872"/>
      <c r="P63" s="872"/>
      <c r="Q63" s="872"/>
      <c r="R63" s="872"/>
      <c r="S63" s="872"/>
      <c r="T63" s="872"/>
      <c r="U63" s="872"/>
      <c r="V63" s="872"/>
      <c r="W63" s="3769" t="s">
        <v>2558</v>
      </c>
      <c r="X63" s="3769"/>
      <c r="Y63" s="3769"/>
      <c r="Z63" s="3769"/>
      <c r="AA63" s="3769"/>
      <c r="AB63" s="3769"/>
      <c r="AC63" s="3769"/>
      <c r="AD63" s="3769"/>
      <c r="AE63" s="3769"/>
      <c r="AF63" s="3769"/>
      <c r="AG63" s="872"/>
      <c r="AH63" s="872"/>
      <c r="AI63" s="872"/>
      <c r="AJ63" s="872"/>
      <c r="AL63" s="872"/>
      <c r="AN63" s="872"/>
      <c r="AO63" s="909" t="s">
        <v>1029</v>
      </c>
      <c r="AP63" s="910" t="s">
        <v>1030</v>
      </c>
      <c r="AQ63" s="911">
        <f t="shared" si="71"/>
        <v>25194.79538923072</v>
      </c>
      <c r="AR63" s="912">
        <f t="shared" si="71"/>
        <v>11259.410996689985</v>
      </c>
      <c r="AS63" s="912">
        <f t="shared" si="71"/>
        <v>2785.310736079884</v>
      </c>
      <c r="AT63" s="912">
        <f t="shared" si="71"/>
        <v>5131.4392830524066</v>
      </c>
      <c r="AU63" s="912">
        <f t="shared" si="71"/>
        <v>808.45189624457794</v>
      </c>
      <c r="AV63" s="912">
        <f t="shared" si="71"/>
        <v>397.00912203807161</v>
      </c>
      <c r="AW63" s="912">
        <f t="shared" si="71"/>
        <v>972.16242115823354</v>
      </c>
      <c r="AX63" s="912">
        <f t="shared" si="71"/>
        <v>103.02759974112112</v>
      </c>
      <c r="AY63" s="912">
        <f t="shared" si="71"/>
        <v>274.31425613852508</v>
      </c>
      <c r="AZ63" s="912">
        <f t="shared" si="71"/>
        <v>43.252068984097974</v>
      </c>
      <c r="BA63" s="912">
        <f t="shared" si="71"/>
        <v>488.64332720219784</v>
      </c>
      <c r="BB63" s="912">
        <f t="shared" si="71"/>
        <v>47.725870340815717</v>
      </c>
      <c r="BC63" s="912">
        <f t="shared" si="71"/>
        <v>164.72232342552834</v>
      </c>
      <c r="BD63" s="912">
        <f t="shared" si="71"/>
        <v>177.28169177160456</v>
      </c>
      <c r="BE63" s="912">
        <f t="shared" si="71"/>
        <v>86.374165070152984</v>
      </c>
      <c r="BF63" s="912">
        <f t="shared" si="71"/>
        <v>2455.6696312934932</v>
      </c>
      <c r="BG63" s="912">
        <f t="shared" si="45"/>
        <v>17852.457986386133</v>
      </c>
      <c r="BH63" s="912">
        <f t="shared" si="45"/>
        <v>17764.962860949057</v>
      </c>
      <c r="BI63" s="912">
        <f t="shared" si="45"/>
        <v>29264.919782743124</v>
      </c>
      <c r="BJ63" s="912">
        <f t="shared" si="45"/>
        <v>40.79261800494524</v>
      </c>
      <c r="BK63" s="912">
        <f t="shared" si="70"/>
        <v>33.496268925191757</v>
      </c>
      <c r="BL63" s="912">
        <f t="shared" si="70"/>
        <v>11574.245808724199</v>
      </c>
      <c r="BM63" s="912">
        <f t="shared" si="70"/>
        <v>87.495125437071906</v>
      </c>
      <c r="BN63" s="912">
        <f t="shared" si="70"/>
        <v>8.3884485992648656</v>
      </c>
      <c r="BO63" s="912">
        <f t="shared" si="70"/>
        <v>45.582242114030748</v>
      </c>
      <c r="BP63" s="913">
        <f t="shared" si="70"/>
        <v>33.524434723776181</v>
      </c>
      <c r="BQ63" s="898"/>
      <c r="BR63" s="3768" t="s">
        <v>1029</v>
      </c>
      <c r="BS63" s="2998" t="s">
        <v>1030</v>
      </c>
      <c r="BT63" s="2650">
        <v>25194795.389230721</v>
      </c>
      <c r="BU63" s="2651">
        <v>11259410.996689985</v>
      </c>
      <c r="BV63" s="2651">
        <v>2785310.7360798842</v>
      </c>
      <c r="BW63" s="2651">
        <v>5131439.2830524063</v>
      </c>
      <c r="BX63" s="2651">
        <v>808451.89624457795</v>
      </c>
      <c r="BY63" s="2651">
        <v>397009.12203807163</v>
      </c>
      <c r="BZ63" s="2651">
        <v>972162.42115823354</v>
      </c>
      <c r="CA63" s="2651">
        <v>103027.59974112113</v>
      </c>
      <c r="CB63" s="2651">
        <v>274314.25613852509</v>
      </c>
      <c r="CC63" s="2651">
        <v>43252.068984097976</v>
      </c>
      <c r="CD63" s="2651">
        <v>488643.32720219786</v>
      </c>
      <c r="CE63" s="2651">
        <v>47725.870340815716</v>
      </c>
      <c r="CF63" s="2651">
        <v>164722.32342552833</v>
      </c>
      <c r="CG63" s="2651">
        <v>177281.69177160456</v>
      </c>
      <c r="CH63" s="2651">
        <v>86374.165070152987</v>
      </c>
      <c r="CI63" s="2651">
        <v>2455669.6312934933</v>
      </c>
      <c r="CJ63" s="2651">
        <v>17852457.986386131</v>
      </c>
      <c r="CK63" s="2651">
        <v>17764962.860949058</v>
      </c>
      <c r="CL63" s="2651">
        <v>29264919.782743122</v>
      </c>
      <c r="CM63" s="2651">
        <v>40792.618004945238</v>
      </c>
      <c r="CN63" s="2651">
        <v>33496.268925191755</v>
      </c>
      <c r="CO63" s="2651">
        <v>11574245.808724198</v>
      </c>
      <c r="CP63" s="2651">
        <v>87495.125437071911</v>
      </c>
      <c r="CQ63" s="2651">
        <v>8388.4485992648661</v>
      </c>
      <c r="CR63" s="2651">
        <v>45582.242114030749</v>
      </c>
      <c r="CS63" s="2652">
        <v>33524.434723776183</v>
      </c>
      <c r="CT63" s="2642"/>
    </row>
    <row r="64" spans="1:98" s="173" customFormat="1" ht="15.75" customHeight="1">
      <c r="A64" s="173" t="s">
        <v>2133</v>
      </c>
      <c r="B64" s="452"/>
      <c r="C64" s="452"/>
      <c r="D64" s="453"/>
      <c r="H64" s="325"/>
      <c r="W64" s="173" t="s">
        <v>2133</v>
      </c>
      <c r="X64" s="452"/>
      <c r="Y64" s="452"/>
      <c r="Z64" s="453"/>
      <c r="AO64" s="909"/>
      <c r="AP64" s="910" t="s">
        <v>1031</v>
      </c>
      <c r="AQ64" s="911">
        <f t="shared" si="71"/>
        <v>76758.379225525612</v>
      </c>
      <c r="AR64" s="912">
        <f t="shared" si="71"/>
        <v>34004.43301978871</v>
      </c>
      <c r="AS64" s="912">
        <f t="shared" si="71"/>
        <v>11900.013072741307</v>
      </c>
      <c r="AT64" s="912">
        <f t="shared" si="71"/>
        <v>16404.212044590273</v>
      </c>
      <c r="AU64" s="912">
        <f t="shared" si="71"/>
        <v>317.57941018207157</v>
      </c>
      <c r="AV64" s="912">
        <f t="shared" si="71"/>
        <v>209.04005768502034</v>
      </c>
      <c r="AW64" s="912">
        <f t="shared" si="71"/>
        <v>2076.8482939544456</v>
      </c>
      <c r="AX64" s="912">
        <f t="shared" si="71"/>
        <v>466.23219982019111</v>
      </c>
      <c r="AY64" s="912">
        <f t="shared" si="71"/>
        <v>231.64587555610734</v>
      </c>
      <c r="AZ64" s="912">
        <f t="shared" si="71"/>
        <v>35.109131028214904</v>
      </c>
      <c r="BA64" s="912">
        <f t="shared" si="71"/>
        <v>1566.3769848096606</v>
      </c>
      <c r="BB64" s="912">
        <f t="shared" si="71"/>
        <v>358.05410855533216</v>
      </c>
      <c r="BC64" s="912">
        <f t="shared" si="71"/>
        <v>576.61728086235223</v>
      </c>
      <c r="BD64" s="912">
        <f t="shared" si="71"/>
        <v>1027.5923217246914</v>
      </c>
      <c r="BE64" s="912">
        <f t="shared" si="71"/>
        <v>126.27138727437104</v>
      </c>
      <c r="BF64" s="912">
        <f t="shared" si="71"/>
        <v>7458.3540369529046</v>
      </c>
      <c r="BG64" s="912">
        <f t="shared" si="45"/>
        <v>56735.08863099484</v>
      </c>
      <c r="BH64" s="912">
        <f t="shared" si="45"/>
        <v>55752.771048911156</v>
      </c>
      <c r="BI64" s="912">
        <f t="shared" si="45"/>
        <v>97329.763333789102</v>
      </c>
      <c r="BJ64" s="912">
        <f t="shared" si="45"/>
        <v>215.29686727926415</v>
      </c>
      <c r="BK64" s="912">
        <f t="shared" si="70"/>
        <v>261.51883757048881</v>
      </c>
      <c r="BL64" s="912">
        <f t="shared" si="70"/>
        <v>42053.807989727713</v>
      </c>
      <c r="BM64" s="912">
        <f t="shared" si="70"/>
        <v>982.31758208372185</v>
      </c>
      <c r="BN64" s="912">
        <f t="shared" si="70"/>
        <v>48.058687068930517</v>
      </c>
      <c r="BO64" s="912">
        <f t="shared" si="70"/>
        <v>187.8682631062612</v>
      </c>
      <c r="BP64" s="913">
        <f t="shared" si="70"/>
        <v>746.39063190852994</v>
      </c>
      <c r="BQ64" s="898"/>
      <c r="BR64" s="3768"/>
      <c r="BS64" s="2998" t="s">
        <v>1031</v>
      </c>
      <c r="BT64" s="2650">
        <v>76758379.225525618</v>
      </c>
      <c r="BU64" s="2651">
        <v>34004433.019788712</v>
      </c>
      <c r="BV64" s="2651">
        <v>11900013.072741307</v>
      </c>
      <c r="BW64" s="2651">
        <v>16404212.044590274</v>
      </c>
      <c r="BX64" s="2651">
        <v>317579.41018207156</v>
      </c>
      <c r="BY64" s="2651">
        <v>209040.05768502035</v>
      </c>
      <c r="BZ64" s="2651">
        <v>2076848.2939544457</v>
      </c>
      <c r="CA64" s="2651">
        <v>466232.19982019113</v>
      </c>
      <c r="CB64" s="2651">
        <v>231645.87555610735</v>
      </c>
      <c r="CC64" s="2651">
        <v>35109.131028214906</v>
      </c>
      <c r="CD64" s="2651">
        <v>1566376.9848096606</v>
      </c>
      <c r="CE64" s="2651">
        <v>358054.10855533218</v>
      </c>
      <c r="CF64" s="2651">
        <v>576617.28086235223</v>
      </c>
      <c r="CG64" s="2651">
        <v>1027592.3217246914</v>
      </c>
      <c r="CH64" s="2651">
        <v>126271.38727437104</v>
      </c>
      <c r="CI64" s="2651">
        <v>7458354.0369529044</v>
      </c>
      <c r="CJ64" s="2651">
        <v>56735088.630994841</v>
      </c>
      <c r="CK64" s="2651">
        <v>55752771.048911154</v>
      </c>
      <c r="CL64" s="2651">
        <v>97329763.333789095</v>
      </c>
      <c r="CM64" s="2651">
        <v>215296.86727926414</v>
      </c>
      <c r="CN64" s="2651">
        <v>261518.8375704888</v>
      </c>
      <c r="CO64" s="2651">
        <v>42053807.989727713</v>
      </c>
      <c r="CP64" s="2651">
        <v>982317.58208372188</v>
      </c>
      <c r="CQ64" s="2651">
        <v>48058.687068930514</v>
      </c>
      <c r="CR64" s="2651">
        <v>187868.26310626121</v>
      </c>
      <c r="CS64" s="2652">
        <v>746390.6319085299</v>
      </c>
      <c r="CT64" s="2642"/>
    </row>
    <row r="65" spans="5:98" ht="15.75" customHeight="1">
      <c r="AO65" s="909"/>
      <c r="AP65" s="910" t="s">
        <v>1032</v>
      </c>
      <c r="AQ65" s="911">
        <f t="shared" si="71"/>
        <v>267168.6050044077</v>
      </c>
      <c r="AR65" s="912">
        <f t="shared" si="71"/>
        <v>110931.41769590742</v>
      </c>
      <c r="AS65" s="912">
        <f t="shared" si="71"/>
        <v>39145.662479104176</v>
      </c>
      <c r="AT65" s="912">
        <f t="shared" si="71"/>
        <v>55775.667468047242</v>
      </c>
      <c r="AU65" s="912">
        <f t="shared" si="71"/>
        <v>1570.1300374863581</v>
      </c>
      <c r="AV65" s="912">
        <f t="shared" si="71"/>
        <v>5617.971665803916</v>
      </c>
      <c r="AW65" s="912">
        <f t="shared" si="71"/>
        <v>7953.5135957151906</v>
      </c>
      <c r="AX65" s="912">
        <f t="shared" si="71"/>
        <v>6112.7299716490033</v>
      </c>
      <c r="AY65" s="912">
        <f t="shared" si="71"/>
        <v>356.87683606728132</v>
      </c>
      <c r="AZ65" s="912">
        <f t="shared" si="71"/>
        <v>178.47092475569499</v>
      </c>
      <c r="BA65" s="912">
        <f t="shared" si="71"/>
        <v>9478.6897529806611</v>
      </c>
      <c r="BB65" s="912">
        <f t="shared" si="71"/>
        <v>3096.2417992998353</v>
      </c>
      <c r="BC65" s="912">
        <f t="shared" si="71"/>
        <v>855.54552402674904</v>
      </c>
      <c r="BD65" s="912">
        <f t="shared" si="71"/>
        <v>8256.5810928481769</v>
      </c>
      <c r="BE65" s="912">
        <f t="shared" si="71"/>
        <v>526.28440056722695</v>
      </c>
      <c r="BF65" s="912">
        <f t="shared" si="71"/>
        <v>17312.821760148687</v>
      </c>
      <c r="BG65" s="912">
        <f t="shared" si="45"/>
        <v>186213.18070512518</v>
      </c>
      <c r="BH65" s="912">
        <f t="shared" si="45"/>
        <v>184511.19678519783</v>
      </c>
      <c r="BI65" s="912">
        <f t="shared" si="45"/>
        <v>315658.13418514829</v>
      </c>
      <c r="BJ65" s="912">
        <f t="shared" si="45"/>
        <v>281.36627846867788</v>
      </c>
      <c r="BK65" s="912">
        <f t="shared" si="70"/>
        <v>796.462245433357</v>
      </c>
      <c r="BL65" s="912">
        <f t="shared" si="70"/>
        <v>132224.76592385233</v>
      </c>
      <c r="BM65" s="912">
        <f t="shared" si="70"/>
        <v>1701.9839199272776</v>
      </c>
      <c r="BN65" s="912">
        <f t="shared" si="70"/>
        <v>110.12677287717351</v>
      </c>
      <c r="BO65" s="912">
        <f t="shared" si="70"/>
        <v>621.73560232939815</v>
      </c>
      <c r="BP65" s="913">
        <f t="shared" si="70"/>
        <v>970.12154472070699</v>
      </c>
      <c r="BQ65" s="898"/>
      <c r="BR65" s="3768"/>
      <c r="BS65" s="2998" t="s">
        <v>1032</v>
      </c>
      <c r="BT65" s="2650">
        <v>267168605.00440767</v>
      </c>
      <c r="BU65" s="2651">
        <v>110931417.69590743</v>
      </c>
      <c r="BV65" s="2651">
        <v>39145662.479104176</v>
      </c>
      <c r="BW65" s="2651">
        <v>55775667.468047239</v>
      </c>
      <c r="BX65" s="2651">
        <v>1570130.0374863581</v>
      </c>
      <c r="BY65" s="2651">
        <v>5617971.6658039158</v>
      </c>
      <c r="BZ65" s="2651">
        <v>7953513.5957151903</v>
      </c>
      <c r="CA65" s="2651">
        <v>6112729.9716490032</v>
      </c>
      <c r="CB65" s="2651">
        <v>356876.83606728131</v>
      </c>
      <c r="CC65" s="2651">
        <v>178470.92475569498</v>
      </c>
      <c r="CD65" s="2651">
        <v>9478689.7529806606</v>
      </c>
      <c r="CE65" s="2651">
        <v>3096241.7992998352</v>
      </c>
      <c r="CF65" s="2651">
        <v>855545.52402674907</v>
      </c>
      <c r="CG65" s="2651">
        <v>8256581.0928481761</v>
      </c>
      <c r="CH65" s="2651">
        <v>526284.40056722693</v>
      </c>
      <c r="CI65" s="2651">
        <v>17312821.760148685</v>
      </c>
      <c r="CJ65" s="2651">
        <v>186213180.70512518</v>
      </c>
      <c r="CK65" s="2651">
        <v>184511196.78519782</v>
      </c>
      <c r="CL65" s="2651">
        <v>315658134.1851483</v>
      </c>
      <c r="CM65" s="2651">
        <v>281366.27846867789</v>
      </c>
      <c r="CN65" s="2651">
        <v>796462.24543335696</v>
      </c>
      <c r="CO65" s="2651">
        <v>132224765.92385234</v>
      </c>
      <c r="CP65" s="2651">
        <v>1701983.9199272776</v>
      </c>
      <c r="CQ65" s="2651">
        <v>110126.77287717351</v>
      </c>
      <c r="CR65" s="2651">
        <v>621735.60232939816</v>
      </c>
      <c r="CS65" s="2652">
        <v>970121.544720707</v>
      </c>
      <c r="CT65" s="2642"/>
    </row>
    <row r="66" spans="5:98" ht="15.75" customHeight="1">
      <c r="AO66" s="909"/>
      <c r="AP66" s="910" t="s">
        <v>1033</v>
      </c>
      <c r="AQ66" s="911">
        <f t="shared" si="71"/>
        <v>618303.21824996802</v>
      </c>
      <c r="AR66" s="912">
        <f t="shared" si="71"/>
        <v>287849.52475763013</v>
      </c>
      <c r="AS66" s="912">
        <f t="shared" si="71"/>
        <v>120203.24218408874</v>
      </c>
      <c r="AT66" s="912">
        <f t="shared" si="71"/>
        <v>134867.19486055258</v>
      </c>
      <c r="AU66" s="912">
        <f t="shared" si="71"/>
        <v>5493.7768405593397</v>
      </c>
      <c r="AV66" s="912">
        <f t="shared" si="71"/>
        <v>15859.560972884554</v>
      </c>
      <c r="AW66" s="912">
        <f t="shared" si="71"/>
        <v>8083.9809120594418</v>
      </c>
      <c r="AX66" s="912">
        <f t="shared" si="71"/>
        <v>2244.2181532864934</v>
      </c>
      <c r="AY66" s="912">
        <f t="shared" si="71"/>
        <v>209.24594973704703</v>
      </c>
      <c r="AZ66" s="912">
        <f t="shared" si="71"/>
        <v>0</v>
      </c>
      <c r="BA66" s="912">
        <f t="shared" si="71"/>
        <v>7025.2780066145779</v>
      </c>
      <c r="BB66" s="912">
        <f t="shared" si="71"/>
        <v>8966.8156267768863</v>
      </c>
      <c r="BC66" s="912">
        <f t="shared" si="71"/>
        <v>4672.4636949374026</v>
      </c>
      <c r="BD66" s="912">
        <f t="shared" si="71"/>
        <v>14001.910136160681</v>
      </c>
      <c r="BE66" s="912">
        <f t="shared" si="71"/>
        <v>1.2165081539651341</v>
      </c>
      <c r="BF66" s="912">
        <f t="shared" si="71"/>
        <v>8824.7896465260947</v>
      </c>
      <c r="BG66" s="912">
        <f t="shared" si="45"/>
        <v>456521.48150367627</v>
      </c>
      <c r="BH66" s="912">
        <f t="shared" si="45"/>
        <v>446612.7538998524</v>
      </c>
      <c r="BI66" s="912">
        <f t="shared" si="45"/>
        <v>838438.0396066329</v>
      </c>
      <c r="BJ66" s="912">
        <f t="shared" si="45"/>
        <v>0</v>
      </c>
      <c r="BK66" s="912">
        <f t="shared" si="70"/>
        <v>1254.6113986551725</v>
      </c>
      <c r="BL66" s="912">
        <f t="shared" si="70"/>
        <v>393079.89710543578</v>
      </c>
      <c r="BM66" s="912">
        <f t="shared" si="70"/>
        <v>9908.7276038237433</v>
      </c>
      <c r="BN66" s="912">
        <f t="shared" si="70"/>
        <v>456.22055203999929</v>
      </c>
      <c r="BO66" s="912">
        <f t="shared" si="70"/>
        <v>1970.5663201702064</v>
      </c>
      <c r="BP66" s="913">
        <f t="shared" si="70"/>
        <v>7481.9407316135403</v>
      </c>
      <c r="BQ66" s="898"/>
      <c r="BR66" s="3768"/>
      <c r="BS66" s="2998" t="s">
        <v>1033</v>
      </c>
      <c r="BT66" s="2650">
        <v>618303218.24996805</v>
      </c>
      <c r="BU66" s="2651">
        <v>287849524.75763011</v>
      </c>
      <c r="BV66" s="2651">
        <v>120203242.18408874</v>
      </c>
      <c r="BW66" s="2651">
        <v>134867194.86055258</v>
      </c>
      <c r="BX66" s="2651">
        <v>5493776.8405593401</v>
      </c>
      <c r="BY66" s="2651">
        <v>15859560.972884554</v>
      </c>
      <c r="BZ66" s="2651">
        <v>8083980.9120594421</v>
      </c>
      <c r="CA66" s="2651">
        <v>2244218.1532864934</v>
      </c>
      <c r="CB66" s="2651">
        <v>209245.94973704702</v>
      </c>
      <c r="CC66" s="2651">
        <v>0</v>
      </c>
      <c r="CD66" s="2651">
        <v>7025278.006614578</v>
      </c>
      <c r="CE66" s="2651">
        <v>8966815.6267768871</v>
      </c>
      <c r="CF66" s="2651">
        <v>4672463.6949374024</v>
      </c>
      <c r="CG66" s="2651">
        <v>14001910.136160681</v>
      </c>
      <c r="CH66" s="2651">
        <v>1216.5081539651342</v>
      </c>
      <c r="CI66" s="2651">
        <v>8824789.6465260945</v>
      </c>
      <c r="CJ66" s="2651">
        <v>456521481.5036763</v>
      </c>
      <c r="CK66" s="2651">
        <v>446612753.8998524</v>
      </c>
      <c r="CL66" s="2651">
        <v>838438039.60663295</v>
      </c>
      <c r="CM66" s="2651">
        <v>0</v>
      </c>
      <c r="CN66" s="2651">
        <v>1254611.3986551724</v>
      </c>
      <c r="CO66" s="2651">
        <v>393079897.10543579</v>
      </c>
      <c r="CP66" s="2651">
        <v>9908727.6038237438</v>
      </c>
      <c r="CQ66" s="2651">
        <v>456220.55203999928</v>
      </c>
      <c r="CR66" s="2651">
        <v>1970566.3201702065</v>
      </c>
      <c r="CS66" s="2652">
        <v>7481940.7316135401</v>
      </c>
      <c r="CT66" s="2642"/>
    </row>
    <row r="67" spans="5:98" ht="15.75" customHeight="1">
      <c r="AO67" s="909"/>
      <c r="AP67" s="910" t="s">
        <v>1034</v>
      </c>
      <c r="AQ67" s="911">
        <f t="shared" si="71"/>
        <v>1698455.6045658346</v>
      </c>
      <c r="AR67" s="912">
        <f t="shared" si="71"/>
        <v>566554.23019156593</v>
      </c>
      <c r="AS67" s="912">
        <f t="shared" si="71"/>
        <v>586337.86226050765</v>
      </c>
      <c r="AT67" s="912">
        <f t="shared" si="71"/>
        <v>210979.83363930657</v>
      </c>
      <c r="AU67" s="912">
        <f t="shared" si="71"/>
        <v>162865.94924589657</v>
      </c>
      <c r="AV67" s="912">
        <f t="shared" si="71"/>
        <v>6807.3623796248685</v>
      </c>
      <c r="AW67" s="912">
        <f t="shared" si="71"/>
        <v>24646.255688262783</v>
      </c>
      <c r="AX67" s="912">
        <f t="shared" si="71"/>
        <v>0</v>
      </c>
      <c r="AY67" s="912">
        <f t="shared" si="71"/>
        <v>0</v>
      </c>
      <c r="AZ67" s="912">
        <f t="shared" si="71"/>
        <v>0</v>
      </c>
      <c r="BA67" s="912">
        <f t="shared" si="71"/>
        <v>23725.418417170396</v>
      </c>
      <c r="BB67" s="912">
        <f t="shared" si="71"/>
        <v>13723.635922441004</v>
      </c>
      <c r="BC67" s="912">
        <f t="shared" si="71"/>
        <v>0</v>
      </c>
      <c r="BD67" s="912">
        <f t="shared" si="71"/>
        <v>58362.66297070471</v>
      </c>
      <c r="BE67" s="912">
        <f t="shared" si="71"/>
        <v>4971.6858112195187</v>
      </c>
      <c r="BF67" s="912">
        <f t="shared" si="71"/>
        <v>39480.708039134348</v>
      </c>
      <c r="BG67" s="912">
        <f t="shared" si="45"/>
        <v>1033955.7379112912</v>
      </c>
      <c r="BH67" s="912">
        <f t="shared" si="45"/>
        <v>983747.32992286398</v>
      </c>
      <c r="BI67" s="912">
        <f t="shared" si="45"/>
        <v>2311345.1596363755</v>
      </c>
      <c r="BJ67" s="912">
        <f t="shared" si="45"/>
        <v>0</v>
      </c>
      <c r="BK67" s="912">
        <f t="shared" si="70"/>
        <v>11545.793448247454</v>
      </c>
      <c r="BL67" s="912">
        <f t="shared" si="70"/>
        <v>1339143.6231617588</v>
      </c>
      <c r="BM67" s="912">
        <f t="shared" si="70"/>
        <v>50208.407988427083</v>
      </c>
      <c r="BN67" s="912">
        <f t="shared" si="70"/>
        <v>1329.6581563753296</v>
      </c>
      <c r="BO67" s="912">
        <f t="shared" si="70"/>
        <v>6337.7045977630305</v>
      </c>
      <c r="BP67" s="913">
        <f t="shared" si="70"/>
        <v>42541.045234288729</v>
      </c>
      <c r="BQ67" s="898"/>
      <c r="BR67" s="3768"/>
      <c r="BS67" s="2998" t="s">
        <v>1034</v>
      </c>
      <c r="BT67" s="2650">
        <v>1698455604.5658345</v>
      </c>
      <c r="BU67" s="2651">
        <v>566554230.19156599</v>
      </c>
      <c r="BV67" s="2651">
        <v>586337862.2605077</v>
      </c>
      <c r="BW67" s="2651">
        <v>210979833.63930658</v>
      </c>
      <c r="BX67" s="2651">
        <v>162865949.24589658</v>
      </c>
      <c r="BY67" s="2651">
        <v>6807362.3796248687</v>
      </c>
      <c r="BZ67" s="2651">
        <v>24646255.688262783</v>
      </c>
      <c r="CA67" s="2651">
        <v>0</v>
      </c>
      <c r="CB67" s="2651">
        <v>0</v>
      </c>
      <c r="CC67" s="2651">
        <v>0</v>
      </c>
      <c r="CD67" s="2651">
        <v>23725418.417170398</v>
      </c>
      <c r="CE67" s="2651">
        <v>13723635.922441004</v>
      </c>
      <c r="CF67" s="2651">
        <v>0</v>
      </c>
      <c r="CG67" s="2651">
        <v>58362662.970704712</v>
      </c>
      <c r="CH67" s="2651">
        <v>4971685.811219519</v>
      </c>
      <c r="CI67" s="2651">
        <v>39480708.039134346</v>
      </c>
      <c r="CJ67" s="2651">
        <v>1033955737.9112912</v>
      </c>
      <c r="CK67" s="2651">
        <v>983747329.92286396</v>
      </c>
      <c r="CL67" s="2651">
        <v>2311345159.6363754</v>
      </c>
      <c r="CM67" s="2651">
        <v>0</v>
      </c>
      <c r="CN67" s="2651">
        <v>11545793.448247453</v>
      </c>
      <c r="CO67" s="2651">
        <v>1339143623.1617587</v>
      </c>
      <c r="CP67" s="2651">
        <v>50208407.98842708</v>
      </c>
      <c r="CQ67" s="2651">
        <v>1329658.1563753295</v>
      </c>
      <c r="CR67" s="2651">
        <v>6337704.5977630308</v>
      </c>
      <c r="CS67" s="2652">
        <v>42541045.23428873</v>
      </c>
      <c r="CT67" s="2642"/>
    </row>
    <row r="68" spans="5:98" ht="15.75" customHeight="1">
      <c r="AO68" s="909"/>
      <c r="AP68" s="910" t="s">
        <v>1035</v>
      </c>
      <c r="AQ68" s="911">
        <f t="shared" si="71"/>
        <v>5295867.0047837384</v>
      </c>
      <c r="AR68" s="912">
        <f t="shared" si="71"/>
        <v>895993.09457501408</v>
      </c>
      <c r="AS68" s="912">
        <f t="shared" si="71"/>
        <v>1525300.6398784728</v>
      </c>
      <c r="AT68" s="912">
        <f t="shared" si="71"/>
        <v>1768423.0587377381</v>
      </c>
      <c r="AU68" s="912">
        <f t="shared" si="71"/>
        <v>436499.25107486825</v>
      </c>
      <c r="AV68" s="912">
        <f t="shared" si="71"/>
        <v>0</v>
      </c>
      <c r="AW68" s="912">
        <f t="shared" si="71"/>
        <v>88670.735736887698</v>
      </c>
      <c r="AX68" s="912">
        <f t="shared" si="71"/>
        <v>3309.4308610168091</v>
      </c>
      <c r="AY68" s="912">
        <f t="shared" si="71"/>
        <v>0</v>
      </c>
      <c r="AZ68" s="912">
        <f t="shared" si="71"/>
        <v>0</v>
      </c>
      <c r="BA68" s="912">
        <f t="shared" si="71"/>
        <v>53447.10646702518</v>
      </c>
      <c r="BB68" s="912">
        <f t="shared" si="71"/>
        <v>58385.734274230395</v>
      </c>
      <c r="BC68" s="912">
        <f t="shared" si="71"/>
        <v>0</v>
      </c>
      <c r="BD68" s="912">
        <f t="shared" si="71"/>
        <v>142654.65413973253</v>
      </c>
      <c r="BE68" s="912">
        <f t="shared" si="71"/>
        <v>0</v>
      </c>
      <c r="BF68" s="912">
        <f t="shared" si="71"/>
        <v>323183.29903875274</v>
      </c>
      <c r="BG68" s="912">
        <f t="shared" si="45"/>
        <v>3892627.9149774178</v>
      </c>
      <c r="BH68" s="912">
        <f t="shared" si="45"/>
        <v>3746348.0395807745</v>
      </c>
      <c r="BI68" s="912">
        <f t="shared" si="45"/>
        <v>7327198.8648629133</v>
      </c>
      <c r="BJ68" s="912">
        <f t="shared" si="45"/>
        <v>2618.8850391610476</v>
      </c>
      <c r="BK68" s="912">
        <f t="shared" si="70"/>
        <v>211769.80848033141</v>
      </c>
      <c r="BL68" s="912">
        <f t="shared" si="70"/>
        <v>3795239.5188016323</v>
      </c>
      <c r="BM68" s="912">
        <f t="shared" si="70"/>
        <v>146279.87539664368</v>
      </c>
      <c r="BN68" s="912">
        <f t="shared" si="70"/>
        <v>7472.1899261317149</v>
      </c>
      <c r="BO68" s="912">
        <f t="shared" si="70"/>
        <v>28087.02241179418</v>
      </c>
      <c r="BP68" s="913">
        <f t="shared" si="70"/>
        <v>110720.66305871775</v>
      </c>
      <c r="BQ68" s="898"/>
      <c r="BR68" s="3768"/>
      <c r="BS68" s="2998" t="s">
        <v>1035</v>
      </c>
      <c r="BT68" s="2650">
        <v>5295867004.7837381</v>
      </c>
      <c r="BU68" s="2651">
        <v>895993094.57501411</v>
      </c>
      <c r="BV68" s="2651">
        <v>1525300639.8784728</v>
      </c>
      <c r="BW68" s="2651">
        <v>1768423058.7377381</v>
      </c>
      <c r="BX68" s="2651">
        <v>436499251.07486826</v>
      </c>
      <c r="BY68" s="2651">
        <v>0</v>
      </c>
      <c r="BZ68" s="2651">
        <v>88670735.736887693</v>
      </c>
      <c r="CA68" s="2651">
        <v>3309430.861016809</v>
      </c>
      <c r="CB68" s="2651">
        <v>0</v>
      </c>
      <c r="CC68" s="2651">
        <v>0</v>
      </c>
      <c r="CD68" s="2651">
        <v>53447106.467025183</v>
      </c>
      <c r="CE68" s="2651">
        <v>58385734.274230398</v>
      </c>
      <c r="CF68" s="2651">
        <v>0</v>
      </c>
      <c r="CG68" s="2651">
        <v>142654654.13973254</v>
      </c>
      <c r="CH68" s="2651">
        <v>0</v>
      </c>
      <c r="CI68" s="2651">
        <v>323183299.03875273</v>
      </c>
      <c r="CJ68" s="2651">
        <v>3892627914.9774179</v>
      </c>
      <c r="CK68" s="2651">
        <v>3746348039.5807743</v>
      </c>
      <c r="CL68" s="2651">
        <v>7327198864.8629131</v>
      </c>
      <c r="CM68" s="2651">
        <v>2618885.0391610474</v>
      </c>
      <c r="CN68" s="2651">
        <v>211769808.48033142</v>
      </c>
      <c r="CO68" s="2651">
        <v>3795239518.8016324</v>
      </c>
      <c r="CP68" s="2651">
        <v>146279875.39664367</v>
      </c>
      <c r="CQ68" s="2651">
        <v>7472189.9261317151</v>
      </c>
      <c r="CR68" s="2651">
        <v>28087022.411794178</v>
      </c>
      <c r="CS68" s="2652">
        <v>110720663.05871774</v>
      </c>
      <c r="CT68" s="2642"/>
    </row>
    <row r="69" spans="5:98" ht="15.75" customHeight="1">
      <c r="E69" s="422"/>
      <c r="F69" s="422"/>
      <c r="G69" s="422"/>
      <c r="H69" s="422"/>
      <c r="I69" s="422"/>
      <c r="J69" s="422"/>
      <c r="AO69" s="909" t="s">
        <v>770</v>
      </c>
      <c r="AP69" s="910" t="s">
        <v>1036</v>
      </c>
      <c r="AQ69" s="911">
        <f t="shared" si="71"/>
        <v>5221.6585404579482</v>
      </c>
      <c r="AR69" s="912">
        <f t="shared" si="71"/>
        <v>3383.700414219305</v>
      </c>
      <c r="AS69" s="912">
        <f t="shared" si="71"/>
        <v>623.28362663331643</v>
      </c>
      <c r="AT69" s="912">
        <f t="shared" si="71"/>
        <v>502.07645814321251</v>
      </c>
      <c r="AU69" s="912">
        <f t="shared" si="71"/>
        <v>31.537142113755589</v>
      </c>
      <c r="AV69" s="912">
        <f t="shared" si="71"/>
        <v>69.111345959412063</v>
      </c>
      <c r="AW69" s="912">
        <f t="shared" si="71"/>
        <v>105.30004253923529</v>
      </c>
      <c r="AX69" s="912">
        <f t="shared" si="71"/>
        <v>15.997967381252277</v>
      </c>
      <c r="AY69" s="912">
        <f t="shared" si="71"/>
        <v>5.1129703062722891</v>
      </c>
      <c r="AZ69" s="912">
        <f t="shared" si="71"/>
        <v>0.95961914654338054</v>
      </c>
      <c r="BA69" s="912">
        <f t="shared" si="71"/>
        <v>14.878308524279703</v>
      </c>
      <c r="BB69" s="912">
        <f t="shared" si="71"/>
        <v>0</v>
      </c>
      <c r="BC69" s="912">
        <f t="shared" si="71"/>
        <v>55.105289372363117</v>
      </c>
      <c r="BD69" s="912">
        <f t="shared" si="71"/>
        <v>3.8764246781611984</v>
      </c>
      <c r="BE69" s="912">
        <f t="shared" si="71"/>
        <v>11.456567783843493</v>
      </c>
      <c r="BF69" s="912">
        <f t="shared" si="71"/>
        <v>399.26236365699566</v>
      </c>
      <c r="BG69" s="912">
        <f t="shared" si="45"/>
        <v>1112.790540739682</v>
      </c>
      <c r="BH69" s="912">
        <f t="shared" si="45"/>
        <v>1068.5748271183943</v>
      </c>
      <c r="BI69" s="912">
        <f t="shared" si="45"/>
        <v>6220.8107247400476</v>
      </c>
      <c r="BJ69" s="912">
        <f t="shared" si="45"/>
        <v>30.645116146894011</v>
      </c>
      <c r="BK69" s="912">
        <f t="shared" si="70"/>
        <v>16.73677578157961</v>
      </c>
      <c r="BL69" s="912">
        <f t="shared" si="70"/>
        <v>5199.6177895501296</v>
      </c>
      <c r="BM69" s="912">
        <f t="shared" si="70"/>
        <v>44.215713621287627</v>
      </c>
      <c r="BN69" s="912">
        <f t="shared" si="70"/>
        <v>4.600783573032488</v>
      </c>
      <c r="BO69" s="912">
        <f t="shared" si="70"/>
        <v>23.488897661228766</v>
      </c>
      <c r="BP69" s="913">
        <f t="shared" si="70"/>
        <v>16.12603238702637</v>
      </c>
      <c r="BQ69" s="898"/>
      <c r="BR69" s="3768" t="s">
        <v>770</v>
      </c>
      <c r="BS69" s="2998" t="s">
        <v>1036</v>
      </c>
      <c r="BT69" s="2650">
        <v>5221658.5404579481</v>
      </c>
      <c r="BU69" s="2651">
        <v>3383700.4142193049</v>
      </c>
      <c r="BV69" s="2651">
        <v>623283.62663331639</v>
      </c>
      <c r="BW69" s="2651">
        <v>502076.45814321248</v>
      </c>
      <c r="BX69" s="2651">
        <v>31537.142113755588</v>
      </c>
      <c r="BY69" s="2651">
        <v>69111.345959412065</v>
      </c>
      <c r="BZ69" s="2651">
        <v>105300.04253923529</v>
      </c>
      <c r="CA69" s="2651">
        <v>15997.967381252276</v>
      </c>
      <c r="CB69" s="2651">
        <v>5112.9703062722892</v>
      </c>
      <c r="CC69" s="2651">
        <v>959.61914654338057</v>
      </c>
      <c r="CD69" s="2651">
        <v>14878.308524279702</v>
      </c>
      <c r="CE69" s="2651">
        <v>0</v>
      </c>
      <c r="CF69" s="2651">
        <v>55105.28937236312</v>
      </c>
      <c r="CG69" s="2651">
        <v>3876.4246781611982</v>
      </c>
      <c r="CH69" s="2651">
        <v>11456.567783843493</v>
      </c>
      <c r="CI69" s="2651">
        <v>399262.36365699564</v>
      </c>
      <c r="CJ69" s="2651">
        <v>1112790.540739682</v>
      </c>
      <c r="CK69" s="2651">
        <v>1068574.8271183942</v>
      </c>
      <c r="CL69" s="2651">
        <v>6220810.7247400479</v>
      </c>
      <c r="CM69" s="2651">
        <v>30645.116146894012</v>
      </c>
      <c r="CN69" s="2651">
        <v>16736.77578157961</v>
      </c>
      <c r="CO69" s="2651">
        <v>5199617.7895501293</v>
      </c>
      <c r="CP69" s="2651">
        <v>44215.713621287628</v>
      </c>
      <c r="CQ69" s="2651">
        <v>4600.7835730324878</v>
      </c>
      <c r="CR69" s="2651">
        <v>23488.897661228766</v>
      </c>
      <c r="CS69" s="2652">
        <v>16126.032387026369</v>
      </c>
      <c r="CT69" s="2642"/>
    </row>
    <row r="70" spans="5:98" ht="15.75" customHeight="1">
      <c r="E70" s="422"/>
      <c r="F70" s="422"/>
      <c r="G70" s="422"/>
      <c r="H70" s="422"/>
      <c r="I70" s="422"/>
      <c r="J70" s="422"/>
      <c r="AO70" s="909"/>
      <c r="AP70" s="910" t="s">
        <v>1037</v>
      </c>
      <c r="AQ70" s="911">
        <f t="shared" si="71"/>
        <v>13124.406444492595</v>
      </c>
      <c r="AR70" s="912">
        <f t="shared" si="71"/>
        <v>6084.4753659794969</v>
      </c>
      <c r="AS70" s="912">
        <f t="shared" si="71"/>
        <v>1199.2249284233828</v>
      </c>
      <c r="AT70" s="912">
        <f t="shared" si="71"/>
        <v>2216.1842828080112</v>
      </c>
      <c r="AU70" s="912">
        <f t="shared" si="71"/>
        <v>372.90826464187319</v>
      </c>
      <c r="AV70" s="912">
        <f t="shared" si="71"/>
        <v>252.36941473268303</v>
      </c>
      <c r="AW70" s="912">
        <f t="shared" si="71"/>
        <v>1174.0741222991319</v>
      </c>
      <c r="AX70" s="912">
        <f t="shared" si="71"/>
        <v>129.76515762490516</v>
      </c>
      <c r="AY70" s="912">
        <f t="shared" si="71"/>
        <v>145.39857454940176</v>
      </c>
      <c r="AZ70" s="912">
        <f t="shared" si="71"/>
        <v>5.6219705806235893</v>
      </c>
      <c r="BA70" s="912">
        <f t="shared" si="71"/>
        <v>16.568117700832421</v>
      </c>
      <c r="BB70" s="912">
        <f t="shared" si="71"/>
        <v>0</v>
      </c>
      <c r="BC70" s="912">
        <f t="shared" si="71"/>
        <v>59.72400193408599</v>
      </c>
      <c r="BD70" s="912">
        <f t="shared" si="71"/>
        <v>28.409214578239805</v>
      </c>
      <c r="BE70" s="912">
        <f t="shared" si="71"/>
        <v>26.075104467744424</v>
      </c>
      <c r="BF70" s="912">
        <f t="shared" si="71"/>
        <v>1413.6079241721814</v>
      </c>
      <c r="BG70" s="912">
        <f t="shared" si="45"/>
        <v>7970.9581326826319</v>
      </c>
      <c r="BH70" s="912">
        <f t="shared" si="45"/>
        <v>7882.2730072873228</v>
      </c>
      <c r="BI70" s="912">
        <f t="shared" si="45"/>
        <v>15118.235925495897</v>
      </c>
      <c r="BJ70" s="912">
        <f t="shared" si="45"/>
        <v>0</v>
      </c>
      <c r="BK70" s="912">
        <f t="shared" si="70"/>
        <v>10.098541214045532</v>
      </c>
      <c r="BL70" s="912">
        <f t="shared" si="70"/>
        <v>7246.0614594226172</v>
      </c>
      <c r="BM70" s="912">
        <f t="shared" si="70"/>
        <v>88.685125395313833</v>
      </c>
      <c r="BN70" s="912">
        <f t="shared" si="70"/>
        <v>17.938051367802128</v>
      </c>
      <c r="BO70" s="912">
        <f t="shared" si="70"/>
        <v>27.08191025249203</v>
      </c>
      <c r="BP70" s="913">
        <f t="shared" si="70"/>
        <v>43.665163775019643</v>
      </c>
      <c r="BQ70" s="898"/>
      <c r="BR70" s="3768"/>
      <c r="BS70" s="2998" t="s">
        <v>1037</v>
      </c>
      <c r="BT70" s="2650">
        <v>13124406.444492595</v>
      </c>
      <c r="BU70" s="2651">
        <v>6084475.3659794973</v>
      </c>
      <c r="BV70" s="2651">
        <v>1199224.9284233828</v>
      </c>
      <c r="BW70" s="2651">
        <v>2216184.2828080114</v>
      </c>
      <c r="BX70" s="2651">
        <v>372908.26464187319</v>
      </c>
      <c r="BY70" s="2651">
        <v>252369.41473268301</v>
      </c>
      <c r="BZ70" s="2651">
        <v>1174074.1222991319</v>
      </c>
      <c r="CA70" s="2651">
        <v>129765.15762490514</v>
      </c>
      <c r="CB70" s="2651">
        <v>145398.57454940176</v>
      </c>
      <c r="CC70" s="2651">
        <v>5621.9705806235897</v>
      </c>
      <c r="CD70" s="2651">
        <v>16568.117700832419</v>
      </c>
      <c r="CE70" s="2651">
        <v>0</v>
      </c>
      <c r="CF70" s="2651">
        <v>59724.001934085987</v>
      </c>
      <c r="CG70" s="2651">
        <v>28409.214578239804</v>
      </c>
      <c r="CH70" s="2651">
        <v>26075.104467744422</v>
      </c>
      <c r="CI70" s="2651">
        <v>1413607.9241721814</v>
      </c>
      <c r="CJ70" s="2651">
        <v>7970958.1326826317</v>
      </c>
      <c r="CK70" s="2651">
        <v>7882273.0072873225</v>
      </c>
      <c r="CL70" s="2651">
        <v>15118235.925495896</v>
      </c>
      <c r="CM70" s="2651">
        <v>0</v>
      </c>
      <c r="CN70" s="2651">
        <v>10098.541214045532</v>
      </c>
      <c r="CO70" s="2651">
        <v>7246061.4594226172</v>
      </c>
      <c r="CP70" s="2651">
        <v>88685.125395313837</v>
      </c>
      <c r="CQ70" s="2651">
        <v>17938.051367802127</v>
      </c>
      <c r="CR70" s="2651">
        <v>27081.910252492031</v>
      </c>
      <c r="CS70" s="2652">
        <v>43665.163775019646</v>
      </c>
      <c r="CT70" s="2642"/>
    </row>
    <row r="71" spans="5:98" ht="15.75" customHeight="1">
      <c r="E71" s="422"/>
      <c r="F71" s="422"/>
      <c r="G71" s="422"/>
      <c r="H71" s="422"/>
      <c r="I71" s="422"/>
      <c r="J71" s="422"/>
      <c r="AO71" s="909"/>
      <c r="AP71" s="910" t="s">
        <v>1038</v>
      </c>
      <c r="AQ71" s="911">
        <f t="shared" si="71"/>
        <v>21087.923653841066</v>
      </c>
      <c r="AR71" s="912">
        <f t="shared" si="71"/>
        <v>8473.9825671963827</v>
      </c>
      <c r="AS71" s="912">
        <f t="shared" si="71"/>
        <v>3308.2331952299705</v>
      </c>
      <c r="AT71" s="912">
        <f t="shared" si="71"/>
        <v>4618.3957355123512</v>
      </c>
      <c r="AU71" s="912">
        <f t="shared" si="71"/>
        <v>291.23071906953993</v>
      </c>
      <c r="AV71" s="912">
        <f t="shared" si="71"/>
        <v>318.39792499389245</v>
      </c>
      <c r="AW71" s="912">
        <f t="shared" si="71"/>
        <v>425.74581730773531</v>
      </c>
      <c r="AX71" s="912">
        <f t="shared" si="71"/>
        <v>229.0899891125855</v>
      </c>
      <c r="AY71" s="912">
        <f t="shared" si="71"/>
        <v>53.948547429937882</v>
      </c>
      <c r="AZ71" s="912">
        <f t="shared" si="71"/>
        <v>167.92539893893289</v>
      </c>
      <c r="BA71" s="912">
        <f t="shared" si="71"/>
        <v>240.53199998120476</v>
      </c>
      <c r="BB71" s="912">
        <f t="shared" si="71"/>
        <v>69.624647600105035</v>
      </c>
      <c r="BC71" s="912">
        <f t="shared" si="71"/>
        <v>127.48363395718536</v>
      </c>
      <c r="BD71" s="912">
        <f t="shared" si="71"/>
        <v>223.12166665668792</v>
      </c>
      <c r="BE71" s="912">
        <f t="shared" si="71"/>
        <v>168.75498231704944</v>
      </c>
      <c r="BF71" s="912">
        <f t="shared" si="71"/>
        <v>2371.4568285375071</v>
      </c>
      <c r="BG71" s="912">
        <f t="shared" si="45"/>
        <v>14552.270352495903</v>
      </c>
      <c r="BH71" s="912">
        <f t="shared" si="45"/>
        <v>14468.550080857136</v>
      </c>
      <c r="BI71" s="912">
        <f t="shared" si="45"/>
        <v>24049.261034436018</v>
      </c>
      <c r="BJ71" s="912">
        <f t="shared" si="45"/>
        <v>0</v>
      </c>
      <c r="BK71" s="912">
        <f t="shared" si="70"/>
        <v>17.097770396784711</v>
      </c>
      <c r="BL71" s="912">
        <f t="shared" si="70"/>
        <v>9597.8087239756496</v>
      </c>
      <c r="BM71" s="912">
        <f t="shared" si="70"/>
        <v>83.720271638770853</v>
      </c>
      <c r="BN71" s="912">
        <f t="shared" si="70"/>
        <v>5.9097996916471658</v>
      </c>
      <c r="BO71" s="912">
        <f t="shared" si="70"/>
        <v>35.68228545815704</v>
      </c>
      <c r="BP71" s="913">
        <f t="shared" si="70"/>
        <v>42.128186488966655</v>
      </c>
      <c r="BQ71" s="898"/>
      <c r="BR71" s="3768"/>
      <c r="BS71" s="2998" t="s">
        <v>1038</v>
      </c>
      <c r="BT71" s="2650">
        <v>21087923.653841067</v>
      </c>
      <c r="BU71" s="2651">
        <v>8473982.5671963822</v>
      </c>
      <c r="BV71" s="2651">
        <v>3308233.1952299704</v>
      </c>
      <c r="BW71" s="2651">
        <v>4618395.7355123516</v>
      </c>
      <c r="BX71" s="2651">
        <v>291230.71906953992</v>
      </c>
      <c r="BY71" s="2651">
        <v>318397.92499389243</v>
      </c>
      <c r="BZ71" s="2651">
        <v>425745.81730773533</v>
      </c>
      <c r="CA71" s="2651">
        <v>229089.98911258549</v>
      </c>
      <c r="CB71" s="2651">
        <v>53948.547429937884</v>
      </c>
      <c r="CC71" s="2651">
        <v>167925.39893893289</v>
      </c>
      <c r="CD71" s="2651">
        <v>240531.99998120478</v>
      </c>
      <c r="CE71" s="2651">
        <v>69624.647600105032</v>
      </c>
      <c r="CF71" s="2651">
        <v>127483.63395718536</v>
      </c>
      <c r="CG71" s="2651">
        <v>223121.66665668791</v>
      </c>
      <c r="CH71" s="2651">
        <v>168754.98231704943</v>
      </c>
      <c r="CI71" s="2651">
        <v>2371456.828537507</v>
      </c>
      <c r="CJ71" s="2651">
        <v>14552270.352495903</v>
      </c>
      <c r="CK71" s="2651">
        <v>14468550.080857135</v>
      </c>
      <c r="CL71" s="2651">
        <v>24049261.034436017</v>
      </c>
      <c r="CM71" s="2651">
        <v>0</v>
      </c>
      <c r="CN71" s="2651">
        <v>17097.770396784712</v>
      </c>
      <c r="CO71" s="2651">
        <v>9597808.7239756491</v>
      </c>
      <c r="CP71" s="2651">
        <v>83720.27163877085</v>
      </c>
      <c r="CQ71" s="2651">
        <v>5909.7996916471657</v>
      </c>
      <c r="CR71" s="2651">
        <v>35682.285458157043</v>
      </c>
      <c r="CS71" s="2652">
        <v>42128.186488966654</v>
      </c>
      <c r="CT71" s="2642"/>
    </row>
    <row r="72" spans="5:98" ht="15.75" customHeight="1">
      <c r="E72" s="422"/>
      <c r="F72" s="422"/>
      <c r="G72" s="422"/>
      <c r="H72" s="422"/>
      <c r="I72" s="422"/>
      <c r="J72" s="422"/>
      <c r="AO72" s="909"/>
      <c r="AP72" s="910" t="s">
        <v>1039</v>
      </c>
      <c r="AQ72" s="911">
        <f t="shared" si="71"/>
        <v>45438.624107182695</v>
      </c>
      <c r="AR72" s="912">
        <f t="shared" si="71"/>
        <v>15965.447231707087</v>
      </c>
      <c r="AS72" s="912">
        <f t="shared" si="71"/>
        <v>8696.4306941911527</v>
      </c>
      <c r="AT72" s="912">
        <f t="shared" si="71"/>
        <v>12966.105291681601</v>
      </c>
      <c r="AU72" s="912">
        <f t="shared" si="71"/>
        <v>235.75893215634017</v>
      </c>
      <c r="AV72" s="912">
        <f t="shared" si="71"/>
        <v>333.02175874668012</v>
      </c>
      <c r="AW72" s="912">
        <f t="shared" si="71"/>
        <v>1091.6763873000618</v>
      </c>
      <c r="AX72" s="912">
        <f t="shared" si="71"/>
        <v>413.08318536256769</v>
      </c>
      <c r="AY72" s="912">
        <f t="shared" si="71"/>
        <v>181.93422504352483</v>
      </c>
      <c r="AZ72" s="912">
        <f t="shared" si="71"/>
        <v>31.82957734241975</v>
      </c>
      <c r="BA72" s="912">
        <f t="shared" si="71"/>
        <v>433.77304671955886</v>
      </c>
      <c r="BB72" s="912">
        <f t="shared" si="71"/>
        <v>101.17774311906453</v>
      </c>
      <c r="BC72" s="912">
        <f t="shared" si="71"/>
        <v>663.21156416929227</v>
      </c>
      <c r="BD72" s="912">
        <f t="shared" si="71"/>
        <v>721.57883933851281</v>
      </c>
      <c r="BE72" s="912">
        <f t="shared" si="71"/>
        <v>236.65430159683928</v>
      </c>
      <c r="BF72" s="912">
        <f t="shared" si="71"/>
        <v>3366.9413287080197</v>
      </c>
      <c r="BG72" s="912">
        <f t="shared" si="45"/>
        <v>31610.252003812908</v>
      </c>
      <c r="BH72" s="912">
        <f t="shared" si="45"/>
        <v>31425.242554465101</v>
      </c>
      <c r="BI72" s="912">
        <f t="shared" si="45"/>
        <v>53778.859615816196</v>
      </c>
      <c r="BJ72" s="912">
        <f t="shared" si="45"/>
        <v>0</v>
      </c>
      <c r="BK72" s="912">
        <f t="shared" si="70"/>
        <v>57.700861447355166</v>
      </c>
      <c r="BL72" s="912">
        <f t="shared" si="70"/>
        <v>22411.317922798462</v>
      </c>
      <c r="BM72" s="912">
        <f t="shared" si="70"/>
        <v>185.00944934778315</v>
      </c>
      <c r="BN72" s="912">
        <f t="shared" si="70"/>
        <v>12.911061035778198</v>
      </c>
      <c r="BO72" s="912">
        <f t="shared" si="70"/>
        <v>71.561910593841517</v>
      </c>
      <c r="BP72" s="913">
        <f t="shared" si="70"/>
        <v>100.5364777181634</v>
      </c>
      <c r="BQ72" s="898"/>
      <c r="BR72" s="3768"/>
      <c r="BS72" s="2998" t="s">
        <v>1039</v>
      </c>
      <c r="BT72" s="2650">
        <v>45438624.107182696</v>
      </c>
      <c r="BU72" s="2651">
        <v>15965447.231707087</v>
      </c>
      <c r="BV72" s="2651">
        <v>8696430.6941911522</v>
      </c>
      <c r="BW72" s="2651">
        <v>12966105.291681601</v>
      </c>
      <c r="BX72" s="2651">
        <v>235758.93215634016</v>
      </c>
      <c r="BY72" s="2651">
        <v>333021.75874668011</v>
      </c>
      <c r="BZ72" s="2651">
        <v>1091676.3873000618</v>
      </c>
      <c r="CA72" s="2651">
        <v>413083.18536256772</v>
      </c>
      <c r="CB72" s="2651">
        <v>181934.22504352484</v>
      </c>
      <c r="CC72" s="2651">
        <v>31829.57734241975</v>
      </c>
      <c r="CD72" s="2651">
        <v>433773.04671955889</v>
      </c>
      <c r="CE72" s="2651">
        <v>101177.74311906453</v>
      </c>
      <c r="CF72" s="2651">
        <v>663211.56416929222</v>
      </c>
      <c r="CG72" s="2651">
        <v>721578.83933851286</v>
      </c>
      <c r="CH72" s="2651">
        <v>236654.30159683927</v>
      </c>
      <c r="CI72" s="2651">
        <v>3366941.3287080196</v>
      </c>
      <c r="CJ72" s="2651">
        <v>31610252.003812909</v>
      </c>
      <c r="CK72" s="2651">
        <v>31425242.5544651</v>
      </c>
      <c r="CL72" s="2651">
        <v>53778859.615816198</v>
      </c>
      <c r="CM72" s="2651">
        <v>0</v>
      </c>
      <c r="CN72" s="2651">
        <v>57700.861447355164</v>
      </c>
      <c r="CO72" s="2651">
        <v>22411317.922798462</v>
      </c>
      <c r="CP72" s="2651">
        <v>185009.44934778314</v>
      </c>
      <c r="CQ72" s="2651">
        <v>12911.061035778199</v>
      </c>
      <c r="CR72" s="2651">
        <v>71561.910593841516</v>
      </c>
      <c r="CS72" s="2652">
        <v>100536.4777181634</v>
      </c>
      <c r="CT72" s="2642"/>
    </row>
    <row r="73" spans="5:98" ht="15.75" customHeight="1">
      <c r="E73" s="422"/>
      <c r="F73" s="422"/>
      <c r="G73" s="422"/>
      <c r="H73" s="422"/>
      <c r="I73" s="422"/>
      <c r="J73" s="422"/>
      <c r="AO73" s="909"/>
      <c r="AP73" s="910" t="s">
        <v>1040</v>
      </c>
      <c r="AQ73" s="911">
        <f t="shared" si="71"/>
        <v>104624.61180206918</v>
      </c>
      <c r="AR73" s="912">
        <f t="shared" si="71"/>
        <v>41564.306313718109</v>
      </c>
      <c r="AS73" s="912">
        <f t="shared" si="71"/>
        <v>12101.559050766022</v>
      </c>
      <c r="AT73" s="912">
        <f t="shared" si="71"/>
        <v>26051.144160185435</v>
      </c>
      <c r="AU73" s="912">
        <f t="shared" si="71"/>
        <v>156.1535872124422</v>
      </c>
      <c r="AV73" s="912">
        <f t="shared" si="71"/>
        <v>1060.777637366416</v>
      </c>
      <c r="AW73" s="912">
        <f t="shared" si="71"/>
        <v>2434.9323607537244</v>
      </c>
      <c r="AX73" s="912">
        <f t="shared" si="71"/>
        <v>159.42309595547394</v>
      </c>
      <c r="AY73" s="912">
        <f t="shared" si="71"/>
        <v>1569.6965916080824</v>
      </c>
      <c r="AZ73" s="912">
        <f t="shared" si="71"/>
        <v>186.26047846739155</v>
      </c>
      <c r="BA73" s="912">
        <f t="shared" si="71"/>
        <v>2734.059659746214</v>
      </c>
      <c r="BB73" s="912">
        <f t="shared" si="71"/>
        <v>844.52772093102328</v>
      </c>
      <c r="BC73" s="912">
        <f t="shared" si="71"/>
        <v>1018.4415877849062</v>
      </c>
      <c r="BD73" s="912">
        <f t="shared" si="71"/>
        <v>2006.791460635862</v>
      </c>
      <c r="BE73" s="912">
        <f t="shared" si="71"/>
        <v>144.92572714381586</v>
      </c>
      <c r="BF73" s="912">
        <f t="shared" si="71"/>
        <v>12591.612369794284</v>
      </c>
      <c r="BG73" s="912">
        <f t="shared" si="45"/>
        <v>68682.35358481486</v>
      </c>
      <c r="BH73" s="912">
        <f t="shared" si="45"/>
        <v>68087.239533090731</v>
      </c>
      <c r="BI73" s="912">
        <f t="shared" si="45"/>
        <v>130760.93617805786</v>
      </c>
      <c r="BJ73" s="912">
        <f t="shared" si="45"/>
        <v>154.33551359679723</v>
      </c>
      <c r="BK73" s="912">
        <f t="shared" si="70"/>
        <v>474.44232742431376</v>
      </c>
      <c r="BL73" s="912">
        <f t="shared" si="70"/>
        <v>63302.474485988161</v>
      </c>
      <c r="BM73" s="912">
        <f t="shared" si="70"/>
        <v>595.11405172414629</v>
      </c>
      <c r="BN73" s="912">
        <f t="shared" si="70"/>
        <v>29.567463764146762</v>
      </c>
      <c r="BO73" s="912">
        <f t="shared" si="70"/>
        <v>284.38451540402502</v>
      </c>
      <c r="BP73" s="913">
        <f t="shared" si="70"/>
        <v>281.1620725559747</v>
      </c>
      <c r="BQ73" s="898"/>
      <c r="BR73" s="3768"/>
      <c r="BS73" s="2998" t="s">
        <v>1040</v>
      </c>
      <c r="BT73" s="2650">
        <v>104624611.80206917</v>
      </c>
      <c r="BU73" s="2651">
        <v>41564306.31371811</v>
      </c>
      <c r="BV73" s="2651">
        <v>12101559.050766021</v>
      </c>
      <c r="BW73" s="2651">
        <v>26051144.160185434</v>
      </c>
      <c r="BX73" s="2651">
        <v>156153.58721244222</v>
      </c>
      <c r="BY73" s="2651">
        <v>1060777.6373664159</v>
      </c>
      <c r="BZ73" s="2651">
        <v>2434932.3607537244</v>
      </c>
      <c r="CA73" s="2651">
        <v>159423.09595547395</v>
      </c>
      <c r="CB73" s="2651">
        <v>1569696.5916080824</v>
      </c>
      <c r="CC73" s="2651">
        <v>186260.47846739154</v>
      </c>
      <c r="CD73" s="2651">
        <v>2734059.6597462138</v>
      </c>
      <c r="CE73" s="2651">
        <v>844527.72093102324</v>
      </c>
      <c r="CF73" s="2651">
        <v>1018441.5877849063</v>
      </c>
      <c r="CG73" s="2651">
        <v>2006791.4606358621</v>
      </c>
      <c r="CH73" s="2651">
        <v>144925.72714381586</v>
      </c>
      <c r="CI73" s="2651">
        <v>12591612.369794283</v>
      </c>
      <c r="CJ73" s="2651">
        <v>68682353.584814861</v>
      </c>
      <c r="CK73" s="2651">
        <v>68087239.533090726</v>
      </c>
      <c r="CL73" s="2651">
        <v>130760936.17805786</v>
      </c>
      <c r="CM73" s="2651">
        <v>154335.51359679722</v>
      </c>
      <c r="CN73" s="2651">
        <v>474442.32742431376</v>
      </c>
      <c r="CO73" s="2651">
        <v>63302474.485988162</v>
      </c>
      <c r="CP73" s="2651">
        <v>595114.05172414624</v>
      </c>
      <c r="CQ73" s="2651">
        <v>29567.463764146763</v>
      </c>
      <c r="CR73" s="2651">
        <v>284384.51540402503</v>
      </c>
      <c r="CS73" s="2652">
        <v>281162.07255597471</v>
      </c>
      <c r="CT73" s="2642"/>
    </row>
    <row r="74" spans="5:98" ht="15.75" customHeight="1">
      <c r="E74" s="422"/>
      <c r="F74" s="422"/>
      <c r="G74" s="422"/>
      <c r="H74" s="422"/>
      <c r="I74" s="422"/>
      <c r="J74" s="422"/>
      <c r="AO74" s="909"/>
      <c r="AP74" s="910" t="s">
        <v>1041</v>
      </c>
      <c r="AQ74" s="911">
        <f t="shared" si="71"/>
        <v>235179.32169788805</v>
      </c>
      <c r="AR74" s="912">
        <f t="shared" si="71"/>
        <v>90278.576649772338</v>
      </c>
      <c r="AS74" s="912">
        <f t="shared" si="71"/>
        <v>26946.612353342582</v>
      </c>
      <c r="AT74" s="912">
        <f t="shared" si="71"/>
        <v>62461.412435516409</v>
      </c>
      <c r="AU74" s="912">
        <f t="shared" si="71"/>
        <v>4083.4987057201693</v>
      </c>
      <c r="AV74" s="912">
        <f t="shared" si="71"/>
        <v>2256.6177481677091</v>
      </c>
      <c r="AW74" s="912">
        <f t="shared" si="71"/>
        <v>9811.777348710657</v>
      </c>
      <c r="AX74" s="912">
        <f t="shared" si="71"/>
        <v>2223.0631880437877</v>
      </c>
      <c r="AY74" s="912">
        <f t="shared" si="71"/>
        <v>1110.6442295136694</v>
      </c>
      <c r="AZ74" s="912">
        <f t="shared" si="71"/>
        <v>0.36890793894909107</v>
      </c>
      <c r="BA74" s="912">
        <f t="shared" si="71"/>
        <v>9159.8726987737627</v>
      </c>
      <c r="BB74" s="912">
        <f t="shared" si="71"/>
        <v>2851.3039096118846</v>
      </c>
      <c r="BC74" s="912">
        <f t="shared" si="71"/>
        <v>507.83251631267183</v>
      </c>
      <c r="BD74" s="912">
        <f t="shared" si="71"/>
        <v>4321.7776304762392</v>
      </c>
      <c r="BE74" s="912">
        <f t="shared" si="71"/>
        <v>493.75077792944325</v>
      </c>
      <c r="BF74" s="912">
        <f t="shared" si="71"/>
        <v>18672.212598057737</v>
      </c>
      <c r="BG74" s="912">
        <f t="shared" si="45"/>
        <v>165030.57128463185</v>
      </c>
      <c r="BH74" s="912">
        <f t="shared" si="45"/>
        <v>163187.17538332389</v>
      </c>
      <c r="BI74" s="912">
        <f t="shared" si="45"/>
        <v>293416.15527082776</v>
      </c>
      <c r="BJ74" s="912">
        <f t="shared" si="45"/>
        <v>298.32272997321974</v>
      </c>
      <c r="BK74" s="912">
        <f t="shared" si="70"/>
        <v>770.6241823531924</v>
      </c>
      <c r="BL74" s="912">
        <f t="shared" si="70"/>
        <v>131297.92679983014</v>
      </c>
      <c r="BM74" s="912">
        <f t="shared" si="70"/>
        <v>1843.3959013079075</v>
      </c>
      <c r="BN74" s="912">
        <f t="shared" si="70"/>
        <v>157.49780444167888</v>
      </c>
      <c r="BO74" s="912">
        <f t="shared" si="70"/>
        <v>621.40664344374636</v>
      </c>
      <c r="BP74" s="913">
        <f t="shared" si="70"/>
        <v>1064.4914534224824</v>
      </c>
      <c r="BQ74" s="898"/>
      <c r="BR74" s="3768"/>
      <c r="BS74" s="2998" t="s">
        <v>1041</v>
      </c>
      <c r="BT74" s="2650">
        <v>235179321.69788805</v>
      </c>
      <c r="BU74" s="2651">
        <v>90278576.649772331</v>
      </c>
      <c r="BV74" s="2651">
        <v>26946612.353342582</v>
      </c>
      <c r="BW74" s="2651">
        <v>62461412.43551641</v>
      </c>
      <c r="BX74" s="2651">
        <v>4083498.7057201695</v>
      </c>
      <c r="BY74" s="2651">
        <v>2256617.748167709</v>
      </c>
      <c r="BZ74" s="2651">
        <v>9811777.3487106562</v>
      </c>
      <c r="CA74" s="2651">
        <v>2223063.1880437876</v>
      </c>
      <c r="CB74" s="2651">
        <v>1110644.2295136694</v>
      </c>
      <c r="CC74" s="2651">
        <v>368.90793894909109</v>
      </c>
      <c r="CD74" s="2651">
        <v>9159872.6987737622</v>
      </c>
      <c r="CE74" s="2651">
        <v>2851303.9096118845</v>
      </c>
      <c r="CF74" s="2651">
        <v>507832.51631267183</v>
      </c>
      <c r="CG74" s="2651">
        <v>4321777.6304762391</v>
      </c>
      <c r="CH74" s="2651">
        <v>493750.77792944323</v>
      </c>
      <c r="CI74" s="2651">
        <v>18672212.598057736</v>
      </c>
      <c r="CJ74" s="2651">
        <v>165030571.28463185</v>
      </c>
      <c r="CK74" s="2651">
        <v>163187175.38332388</v>
      </c>
      <c r="CL74" s="2651">
        <v>293416155.27082777</v>
      </c>
      <c r="CM74" s="2651">
        <v>298322.72997321974</v>
      </c>
      <c r="CN74" s="2651">
        <v>770624.18235319236</v>
      </c>
      <c r="CO74" s="2651">
        <v>131297926.79983012</v>
      </c>
      <c r="CP74" s="2651">
        <v>1843395.9013079074</v>
      </c>
      <c r="CQ74" s="2651">
        <v>157497.80444167889</v>
      </c>
      <c r="CR74" s="2651">
        <v>621406.64344374638</v>
      </c>
      <c r="CS74" s="2652">
        <v>1064491.4534224824</v>
      </c>
      <c r="CT74" s="2642"/>
    </row>
    <row r="75" spans="5:98" ht="15.75" customHeight="1">
      <c r="E75" s="422"/>
      <c r="F75" s="422"/>
      <c r="G75" s="422"/>
      <c r="H75" s="422"/>
      <c r="I75" s="422"/>
      <c r="J75" s="422"/>
      <c r="AO75" s="909"/>
      <c r="AP75" s="910" t="s">
        <v>1042</v>
      </c>
      <c r="AQ75" s="911">
        <f t="shared" si="71"/>
        <v>565256.67145701812</v>
      </c>
      <c r="AR75" s="912">
        <f t="shared" si="71"/>
        <v>282107.38302728441</v>
      </c>
      <c r="AS75" s="912">
        <f t="shared" si="71"/>
        <v>113907.59561965766</v>
      </c>
      <c r="AT75" s="912">
        <f t="shared" si="71"/>
        <v>70059.573606030506</v>
      </c>
      <c r="AU75" s="912">
        <f t="shared" si="71"/>
        <v>5905.545973530383</v>
      </c>
      <c r="AV75" s="912">
        <f t="shared" si="71"/>
        <v>5027.1745806436938</v>
      </c>
      <c r="AW75" s="912">
        <f t="shared" si="71"/>
        <v>7366.9542590722249</v>
      </c>
      <c r="AX75" s="912">
        <f t="shared" si="71"/>
        <v>26069.096132724211</v>
      </c>
      <c r="AY75" s="912">
        <f t="shared" si="71"/>
        <v>0</v>
      </c>
      <c r="AZ75" s="912">
        <f t="shared" si="71"/>
        <v>5.6206390812521088</v>
      </c>
      <c r="BA75" s="912">
        <f t="shared" si="71"/>
        <v>13864.109372340063</v>
      </c>
      <c r="BB75" s="912">
        <f t="shared" si="71"/>
        <v>9027.029343123053</v>
      </c>
      <c r="BC75" s="912">
        <f t="shared" si="71"/>
        <v>3239.3990760323859</v>
      </c>
      <c r="BD75" s="912">
        <f t="shared" si="71"/>
        <v>11641.978037502387</v>
      </c>
      <c r="BE75" s="912">
        <f t="shared" si="71"/>
        <v>2685.2916301154078</v>
      </c>
      <c r="BF75" s="912">
        <f t="shared" si="71"/>
        <v>14349.920159880643</v>
      </c>
      <c r="BG75" s="912">
        <f t="shared" si="45"/>
        <v>382179.89410949656</v>
      </c>
      <c r="BH75" s="912">
        <f t="shared" si="45"/>
        <v>378140.01292330015</v>
      </c>
      <c r="BI75" s="912">
        <f t="shared" si="45"/>
        <v>670113.38238922355</v>
      </c>
      <c r="BJ75" s="912">
        <f t="shared" si="45"/>
        <v>1757.5645509333526</v>
      </c>
      <c r="BK75" s="912">
        <f t="shared" si="70"/>
        <v>800.96400882874138</v>
      </c>
      <c r="BL75" s="912">
        <f t="shared" si="70"/>
        <v>294531.89802568534</v>
      </c>
      <c r="BM75" s="912">
        <f t="shared" si="70"/>
        <v>4039.8811861960717</v>
      </c>
      <c r="BN75" s="912">
        <f t="shared" si="70"/>
        <v>239.39712980132668</v>
      </c>
      <c r="BO75" s="912">
        <f t="shared" si="70"/>
        <v>1642.5435298055118</v>
      </c>
      <c r="BP75" s="913">
        <f t="shared" si="70"/>
        <v>2157.9405265892328</v>
      </c>
      <c r="BQ75" s="898"/>
      <c r="BR75" s="3768"/>
      <c r="BS75" s="2998" t="s">
        <v>1042</v>
      </c>
      <c r="BT75" s="2650">
        <v>565256671.45701814</v>
      </c>
      <c r="BU75" s="2651">
        <v>282107383.02728438</v>
      </c>
      <c r="BV75" s="2651">
        <v>113907595.61965767</v>
      </c>
      <c r="BW75" s="2651">
        <v>70059573.606030509</v>
      </c>
      <c r="BX75" s="2651">
        <v>5905545.9735303828</v>
      </c>
      <c r="BY75" s="2651">
        <v>5027174.5806436939</v>
      </c>
      <c r="BZ75" s="2651">
        <v>7366954.2590722246</v>
      </c>
      <c r="CA75" s="2651">
        <v>26069096.132724211</v>
      </c>
      <c r="CB75" s="2651">
        <v>0</v>
      </c>
      <c r="CC75" s="2651">
        <v>5620.6390812521086</v>
      </c>
      <c r="CD75" s="2651">
        <v>13864109.372340063</v>
      </c>
      <c r="CE75" s="2651">
        <v>9027029.3431230523</v>
      </c>
      <c r="CF75" s="2651">
        <v>3239399.0760323857</v>
      </c>
      <c r="CG75" s="2651">
        <v>11641978.037502388</v>
      </c>
      <c r="CH75" s="2651">
        <v>2685291.630115408</v>
      </c>
      <c r="CI75" s="2651">
        <v>14349920.159880644</v>
      </c>
      <c r="CJ75" s="2651">
        <v>382179894.10949653</v>
      </c>
      <c r="CK75" s="2651">
        <v>378140012.92330015</v>
      </c>
      <c r="CL75" s="2651">
        <v>670113382.38922358</v>
      </c>
      <c r="CM75" s="2651">
        <v>1757564.5509333527</v>
      </c>
      <c r="CN75" s="2651">
        <v>800964.00882874138</v>
      </c>
      <c r="CO75" s="2651">
        <v>294531898.02568531</v>
      </c>
      <c r="CP75" s="2651">
        <v>4039881.1861960716</v>
      </c>
      <c r="CQ75" s="2651">
        <v>239397.12980132669</v>
      </c>
      <c r="CR75" s="2651">
        <v>1642543.5298055117</v>
      </c>
      <c r="CS75" s="2652">
        <v>2157940.526589233</v>
      </c>
      <c r="CT75" s="2642"/>
    </row>
    <row r="76" spans="5:98" ht="15.75" customHeight="1">
      <c r="E76" s="422"/>
      <c r="F76" s="422"/>
      <c r="G76" s="422"/>
      <c r="H76" s="422"/>
      <c r="I76" s="422"/>
      <c r="J76" s="422"/>
      <c r="AO76" s="909"/>
      <c r="AP76" s="910" t="s">
        <v>1043</v>
      </c>
      <c r="AQ76" s="911">
        <f t="shared" si="71"/>
        <v>940374.07583382854</v>
      </c>
      <c r="AR76" s="912">
        <f t="shared" si="71"/>
        <v>359669.62444009248</v>
      </c>
      <c r="AS76" s="912">
        <f t="shared" si="71"/>
        <v>160577.73014092076</v>
      </c>
      <c r="AT76" s="912">
        <f t="shared" si="71"/>
        <v>186603.35872188484</v>
      </c>
      <c r="AU76" s="912">
        <f t="shared" si="71"/>
        <v>36299.387233263646</v>
      </c>
      <c r="AV76" s="912">
        <f t="shared" si="71"/>
        <v>61023.510623030532</v>
      </c>
      <c r="AW76" s="912">
        <f t="shared" si="71"/>
        <v>38042.709719559985</v>
      </c>
      <c r="AX76" s="912">
        <f t="shared" si="71"/>
        <v>5343.5167130668897</v>
      </c>
      <c r="AY76" s="912">
        <f t="shared" si="71"/>
        <v>0</v>
      </c>
      <c r="AZ76" s="912">
        <f t="shared" si="71"/>
        <v>0</v>
      </c>
      <c r="BA76" s="912">
        <f t="shared" si="71"/>
        <v>7.0462352609306436</v>
      </c>
      <c r="BB76" s="912">
        <f t="shared" si="71"/>
        <v>15540.051478173529</v>
      </c>
      <c r="BC76" s="912">
        <f t="shared" si="71"/>
        <v>2986.2629101994967</v>
      </c>
      <c r="BD76" s="912">
        <f t="shared" si="71"/>
        <v>49112.306485814566</v>
      </c>
      <c r="BE76" s="912">
        <f t="shared" si="71"/>
        <v>0</v>
      </c>
      <c r="BF76" s="912">
        <f t="shared" si="71"/>
        <v>25168.571132560897</v>
      </c>
      <c r="BG76" s="912">
        <f t="shared" si="45"/>
        <v>731205.52820288099</v>
      </c>
      <c r="BH76" s="912">
        <f t="shared" si="45"/>
        <v>718824.90880728455</v>
      </c>
      <c r="BI76" s="912">
        <f t="shared" si="45"/>
        <v>1201884.6043830097</v>
      </c>
      <c r="BJ76" s="912">
        <f t="shared" si="45"/>
        <v>1571.4076356385353</v>
      </c>
      <c r="BK76" s="912">
        <f t="shared" si="70"/>
        <v>4365.761490768421</v>
      </c>
      <c r="BL76" s="912">
        <f t="shared" si="70"/>
        <v>488996.86470213177</v>
      </c>
      <c r="BM76" s="912">
        <f t="shared" si="70"/>
        <v>12380.619395596566</v>
      </c>
      <c r="BN76" s="912">
        <f t="shared" si="70"/>
        <v>689.37925616694406</v>
      </c>
      <c r="BO76" s="912">
        <f t="shared" si="70"/>
        <v>3300.7775382047985</v>
      </c>
      <c r="BP76" s="913">
        <f t="shared" si="70"/>
        <v>8390.4626012248209</v>
      </c>
      <c r="BQ76" s="898"/>
      <c r="BR76" s="3768"/>
      <c r="BS76" s="2998" t="s">
        <v>1043</v>
      </c>
      <c r="BT76" s="2650">
        <v>940374075.83382857</v>
      </c>
      <c r="BU76" s="2651">
        <v>359669624.4400925</v>
      </c>
      <c r="BV76" s="2651">
        <v>160577730.14092076</v>
      </c>
      <c r="BW76" s="2651">
        <v>186603358.72188485</v>
      </c>
      <c r="BX76" s="2651">
        <v>36299387.233263649</v>
      </c>
      <c r="BY76" s="2651">
        <v>61023510.623030528</v>
      </c>
      <c r="BZ76" s="2651">
        <v>38042709.719559982</v>
      </c>
      <c r="CA76" s="2651">
        <v>5343516.7130668899</v>
      </c>
      <c r="CB76" s="2651">
        <v>0</v>
      </c>
      <c r="CC76" s="2651">
        <v>0</v>
      </c>
      <c r="CD76" s="2651">
        <v>7046.2352609306436</v>
      </c>
      <c r="CE76" s="2651">
        <v>15540051.47817353</v>
      </c>
      <c r="CF76" s="2651">
        <v>2986262.9101994969</v>
      </c>
      <c r="CG76" s="2651">
        <v>49112306.485814564</v>
      </c>
      <c r="CH76" s="2651">
        <v>0</v>
      </c>
      <c r="CI76" s="2651">
        <v>25168571.132560898</v>
      </c>
      <c r="CJ76" s="2651">
        <v>731205528.20288098</v>
      </c>
      <c r="CK76" s="2651">
        <v>718824908.80728459</v>
      </c>
      <c r="CL76" s="2651">
        <v>1201884604.3830097</v>
      </c>
      <c r="CM76" s="2651">
        <v>1571407.6356385353</v>
      </c>
      <c r="CN76" s="2651">
        <v>4365761.4907684214</v>
      </c>
      <c r="CO76" s="2651">
        <v>488996864.70213175</v>
      </c>
      <c r="CP76" s="2651">
        <v>12380619.395596566</v>
      </c>
      <c r="CQ76" s="2651">
        <v>689379.25616694405</v>
      </c>
      <c r="CR76" s="2651">
        <v>3300777.5382047985</v>
      </c>
      <c r="CS76" s="2652">
        <v>8390462.6012248211</v>
      </c>
      <c r="CT76" s="2642"/>
    </row>
    <row r="77" spans="5:98" ht="15.75" customHeight="1">
      <c r="E77" s="422"/>
      <c r="F77" s="422"/>
      <c r="G77" s="422"/>
      <c r="H77" s="422"/>
      <c r="I77" s="422"/>
      <c r="J77" s="422"/>
      <c r="AO77" s="909"/>
      <c r="AP77" s="910" t="s">
        <v>1044</v>
      </c>
      <c r="AQ77" s="911">
        <f t="shared" si="71"/>
        <v>2231536.3724539909</v>
      </c>
      <c r="AR77" s="912">
        <f t="shared" si="71"/>
        <v>905901.52236141253</v>
      </c>
      <c r="AS77" s="912">
        <f t="shared" si="71"/>
        <v>782347.75791070703</v>
      </c>
      <c r="AT77" s="912">
        <f t="shared" si="71"/>
        <v>178899.44017663883</v>
      </c>
      <c r="AU77" s="912">
        <f t="shared" si="71"/>
        <v>41322.300597670757</v>
      </c>
      <c r="AV77" s="912">
        <f t="shared" si="71"/>
        <v>0</v>
      </c>
      <c r="AW77" s="912">
        <f t="shared" si="71"/>
        <v>46638.1302781962</v>
      </c>
      <c r="AX77" s="912">
        <f t="shared" si="71"/>
        <v>0</v>
      </c>
      <c r="AY77" s="912">
        <f t="shared" si="71"/>
        <v>0</v>
      </c>
      <c r="AZ77" s="912">
        <f t="shared" si="71"/>
        <v>0</v>
      </c>
      <c r="BA77" s="912">
        <f t="shared" si="71"/>
        <v>72286.303158109571</v>
      </c>
      <c r="BB77" s="912">
        <f t="shared" si="71"/>
        <v>20533.185980985767</v>
      </c>
      <c r="BC77" s="912">
        <f t="shared" si="71"/>
        <v>0</v>
      </c>
      <c r="BD77" s="912">
        <f t="shared" si="71"/>
        <v>87362.593809028986</v>
      </c>
      <c r="BE77" s="912">
        <f t="shared" si="71"/>
        <v>0</v>
      </c>
      <c r="BF77" s="912">
        <f t="shared" ref="BF77:BF98" si="72">CI77/1000</f>
        <v>96245.138181240982</v>
      </c>
      <c r="BG77" s="912">
        <f t="shared" si="45"/>
        <v>1636286.7792405363</v>
      </c>
      <c r="BH77" s="912">
        <f t="shared" si="45"/>
        <v>1572705.8844158817</v>
      </c>
      <c r="BI77" s="912">
        <f t="shared" si="45"/>
        <v>3000452.6441170541</v>
      </c>
      <c r="BJ77" s="912">
        <f t="shared" si="45"/>
        <v>0</v>
      </c>
      <c r="BK77" s="912">
        <f t="shared" si="70"/>
        <v>19625.542806658003</v>
      </c>
      <c r="BL77" s="912">
        <f t="shared" si="70"/>
        <v>1447372.3025078315</v>
      </c>
      <c r="BM77" s="912">
        <f t="shared" si="70"/>
        <v>63580.894824655057</v>
      </c>
      <c r="BN77" s="912">
        <f t="shared" si="70"/>
        <v>1663.3439570668918</v>
      </c>
      <c r="BO77" s="912">
        <f t="shared" si="70"/>
        <v>8477.2599241191838</v>
      </c>
      <c r="BP77" s="913">
        <f t="shared" si="70"/>
        <v>53440.290943468986</v>
      </c>
      <c r="BQ77" s="898"/>
      <c r="BR77" s="3768"/>
      <c r="BS77" s="2998" t="s">
        <v>1044</v>
      </c>
      <c r="BT77" s="2650">
        <v>2231536372.4539909</v>
      </c>
      <c r="BU77" s="2651">
        <v>905901522.36141253</v>
      </c>
      <c r="BV77" s="2651">
        <v>782347757.910707</v>
      </c>
      <c r="BW77" s="2651">
        <v>178899440.17663884</v>
      </c>
      <c r="BX77" s="2651">
        <v>41322300.597670756</v>
      </c>
      <c r="BY77" s="2651">
        <v>0</v>
      </c>
      <c r="BZ77" s="2651">
        <v>46638130.278196201</v>
      </c>
      <c r="CA77" s="2651">
        <v>0</v>
      </c>
      <c r="CB77" s="2651">
        <v>0</v>
      </c>
      <c r="CC77" s="2651">
        <v>0</v>
      </c>
      <c r="CD77" s="2651">
        <v>72286303.158109576</v>
      </c>
      <c r="CE77" s="2651">
        <v>20533185.980985768</v>
      </c>
      <c r="CF77" s="2651">
        <v>0</v>
      </c>
      <c r="CG77" s="2651">
        <v>87362593.809028983</v>
      </c>
      <c r="CH77" s="2651">
        <v>0</v>
      </c>
      <c r="CI77" s="2651">
        <v>96245138.181240976</v>
      </c>
      <c r="CJ77" s="2651">
        <v>1636286779.2405362</v>
      </c>
      <c r="CK77" s="2651">
        <v>1572705884.4158816</v>
      </c>
      <c r="CL77" s="2651">
        <v>3000452644.117054</v>
      </c>
      <c r="CM77" s="2651">
        <v>0</v>
      </c>
      <c r="CN77" s="2651">
        <v>19625542.806658003</v>
      </c>
      <c r="CO77" s="2651">
        <v>1447372302.5078316</v>
      </c>
      <c r="CP77" s="2651">
        <v>63580894.824655056</v>
      </c>
      <c r="CQ77" s="2651">
        <v>1663343.9570668917</v>
      </c>
      <c r="CR77" s="2651">
        <v>8477259.9241191838</v>
      </c>
      <c r="CS77" s="2652">
        <v>53440290.943468988</v>
      </c>
      <c r="CT77" s="2642"/>
    </row>
    <row r="78" spans="5:98" ht="15.75" customHeight="1">
      <c r="E78" s="422"/>
      <c r="F78" s="422"/>
      <c r="G78" s="422"/>
      <c r="H78" s="422"/>
      <c r="I78" s="422"/>
      <c r="J78" s="422"/>
      <c r="AO78" s="909"/>
      <c r="AP78" s="910" t="s">
        <v>1045</v>
      </c>
      <c r="AQ78" s="911">
        <f t="shared" ref="AQ78:BE94" si="73">BT78/1000</f>
        <v>8089402.6636274764</v>
      </c>
      <c r="AR78" s="912">
        <f t="shared" si="73"/>
        <v>1674642.2695295261</v>
      </c>
      <c r="AS78" s="912">
        <f t="shared" si="73"/>
        <v>1577178.6206170688</v>
      </c>
      <c r="AT78" s="912">
        <f t="shared" si="73"/>
        <v>3135463.1069601369</v>
      </c>
      <c r="AU78" s="912">
        <f t="shared" si="73"/>
        <v>1247108.8075461297</v>
      </c>
      <c r="AV78" s="912">
        <f t="shared" si="73"/>
        <v>0</v>
      </c>
      <c r="AW78" s="912">
        <f t="shared" si="73"/>
        <v>5448.6678683050968</v>
      </c>
      <c r="AX78" s="912">
        <f t="shared" si="73"/>
        <v>0</v>
      </c>
      <c r="AY78" s="912">
        <f t="shared" si="73"/>
        <v>0</v>
      </c>
      <c r="AZ78" s="912">
        <f t="shared" si="73"/>
        <v>0</v>
      </c>
      <c r="BA78" s="912">
        <f t="shared" si="73"/>
        <v>0</v>
      </c>
      <c r="BB78" s="912">
        <f t="shared" si="73"/>
        <v>0</v>
      </c>
      <c r="BC78" s="912">
        <f t="shared" si="73"/>
        <v>0</v>
      </c>
      <c r="BD78" s="912">
        <f t="shared" si="73"/>
        <v>0</v>
      </c>
      <c r="BE78" s="912">
        <f t="shared" si="73"/>
        <v>0</v>
      </c>
      <c r="BF78" s="912">
        <f t="shared" si="72"/>
        <v>449561.19110631</v>
      </c>
      <c r="BG78" s="912">
        <f t="shared" si="45"/>
        <v>6029779.0835856013</v>
      </c>
      <c r="BH78" s="912">
        <f t="shared" si="45"/>
        <v>5830887.5190706337</v>
      </c>
      <c r="BI78" s="912">
        <f t="shared" si="45"/>
        <v>10797800.645893803</v>
      </c>
      <c r="BJ78" s="912">
        <f t="shared" si="45"/>
        <v>4694.5116548365977</v>
      </c>
      <c r="BK78" s="912">
        <f t="shared" si="70"/>
        <v>316038.3737983788</v>
      </c>
      <c r="BL78" s="912">
        <f t="shared" si="70"/>
        <v>5287646.0122763831</v>
      </c>
      <c r="BM78" s="912">
        <f t="shared" si="70"/>
        <v>198891.56451496552</v>
      </c>
      <c r="BN78" s="912">
        <f t="shared" si="70"/>
        <v>9677.1372446541518</v>
      </c>
      <c r="BO78" s="912">
        <f t="shared" si="70"/>
        <v>28576.596690322669</v>
      </c>
      <c r="BP78" s="913">
        <f t="shared" si="70"/>
        <v>160637.83057998869</v>
      </c>
      <c r="BQ78" s="898"/>
      <c r="BR78" s="3768"/>
      <c r="BS78" s="2998" t="s">
        <v>1045</v>
      </c>
      <c r="BT78" s="2650">
        <v>8089402663.6274767</v>
      </c>
      <c r="BU78" s="2651">
        <v>1674642269.5295262</v>
      </c>
      <c r="BV78" s="2651">
        <v>1577178620.6170688</v>
      </c>
      <c r="BW78" s="2651">
        <v>3135463106.9601369</v>
      </c>
      <c r="BX78" s="2651">
        <v>1247108807.5461297</v>
      </c>
      <c r="BY78" s="2651">
        <v>0</v>
      </c>
      <c r="BZ78" s="2651">
        <v>5448667.8683050964</v>
      </c>
      <c r="CA78" s="2651">
        <v>0</v>
      </c>
      <c r="CB78" s="2651">
        <v>0</v>
      </c>
      <c r="CC78" s="2651">
        <v>0</v>
      </c>
      <c r="CD78" s="2651">
        <v>0</v>
      </c>
      <c r="CE78" s="2651">
        <v>0</v>
      </c>
      <c r="CF78" s="2651">
        <v>0</v>
      </c>
      <c r="CG78" s="2651">
        <v>0</v>
      </c>
      <c r="CH78" s="2651">
        <v>0</v>
      </c>
      <c r="CI78" s="2651">
        <v>449561191.10631001</v>
      </c>
      <c r="CJ78" s="2651">
        <v>6029779083.5856009</v>
      </c>
      <c r="CK78" s="2651">
        <v>5830887519.0706339</v>
      </c>
      <c r="CL78" s="2651">
        <v>10797800645.893803</v>
      </c>
      <c r="CM78" s="2651">
        <v>4694511.6548365979</v>
      </c>
      <c r="CN78" s="2651">
        <v>316038373.79837883</v>
      </c>
      <c r="CO78" s="2651">
        <v>5287646012.2763834</v>
      </c>
      <c r="CP78" s="2651">
        <v>198891564.5149655</v>
      </c>
      <c r="CQ78" s="2651">
        <v>9677137.2446541525</v>
      </c>
      <c r="CR78" s="2651">
        <v>28576596.690322667</v>
      </c>
      <c r="CS78" s="2652">
        <v>160637830.57998869</v>
      </c>
      <c r="CT78" s="2642"/>
    </row>
    <row r="79" spans="5:98" ht="15.75" customHeight="1">
      <c r="E79" s="422"/>
      <c r="F79" s="422"/>
      <c r="G79" s="422"/>
      <c r="H79" s="422"/>
      <c r="I79" s="422"/>
      <c r="J79" s="422"/>
      <c r="AO79" s="909" t="s">
        <v>96</v>
      </c>
      <c r="AP79" s="910" t="s">
        <v>1036</v>
      </c>
      <c r="AQ79" s="911">
        <f t="shared" si="73"/>
        <v>4705.2595213765853</v>
      </c>
      <c r="AR79" s="912">
        <f t="shared" si="73"/>
        <v>2900.1096462996188</v>
      </c>
      <c r="AS79" s="912">
        <f t="shared" si="73"/>
        <v>613.84427196896957</v>
      </c>
      <c r="AT79" s="912">
        <f t="shared" si="73"/>
        <v>450.23033970392214</v>
      </c>
      <c r="AU79" s="912">
        <f t="shared" si="73"/>
        <v>32.07476342053608</v>
      </c>
      <c r="AV79" s="912">
        <f t="shared" si="73"/>
        <v>61.937239956750673</v>
      </c>
      <c r="AW79" s="912">
        <f t="shared" si="73"/>
        <v>116.09972316527374</v>
      </c>
      <c r="AX79" s="912">
        <f t="shared" si="73"/>
        <v>16.270688609393908</v>
      </c>
      <c r="AY79" s="912">
        <f t="shared" si="73"/>
        <v>5.2001323505587624</v>
      </c>
      <c r="AZ79" s="912">
        <f t="shared" si="73"/>
        <v>0</v>
      </c>
      <c r="BA79" s="912">
        <f t="shared" si="73"/>
        <v>15.131942656461188</v>
      </c>
      <c r="BB79" s="912">
        <f t="shared" si="73"/>
        <v>0</v>
      </c>
      <c r="BC79" s="912">
        <f t="shared" si="73"/>
        <v>56.044682598801515</v>
      </c>
      <c r="BD79" s="912">
        <f t="shared" si="73"/>
        <v>3.9425070293644855</v>
      </c>
      <c r="BE79" s="912">
        <f t="shared" si="73"/>
        <v>9.9468536234894103</v>
      </c>
      <c r="BF79" s="912">
        <f t="shared" si="72"/>
        <v>424.42672999344705</v>
      </c>
      <c r="BG79" s="912">
        <f t="shared" si="45"/>
        <v>2082.9616692489076</v>
      </c>
      <c r="BH79" s="912">
        <f t="shared" si="45"/>
        <v>2030.893513159685</v>
      </c>
      <c r="BI79" s="912">
        <f t="shared" si="45"/>
        <v>5736.552892609483</v>
      </c>
      <c r="BJ79" s="912">
        <f t="shared" si="45"/>
        <v>3.5509246229616234</v>
      </c>
      <c r="BK79" s="912">
        <f t="shared" si="70"/>
        <v>16.017397520308723</v>
      </c>
      <c r="BL79" s="912">
        <f t="shared" si="70"/>
        <v>3725.2277015930654</v>
      </c>
      <c r="BM79" s="912">
        <f t="shared" si="70"/>
        <v>52.068156089221468</v>
      </c>
      <c r="BN79" s="912">
        <f t="shared" si="70"/>
        <v>8.2380574445707921</v>
      </c>
      <c r="BO79" s="912">
        <f t="shared" si="70"/>
        <v>23.53387185299216</v>
      </c>
      <c r="BP79" s="913">
        <f t="shared" si="70"/>
        <v>20.296226791658498</v>
      </c>
      <c r="BQ79" s="898"/>
      <c r="BR79" s="3768" t="s">
        <v>96</v>
      </c>
      <c r="BS79" s="2998" t="s">
        <v>1036</v>
      </c>
      <c r="BT79" s="2650">
        <v>4705259.5213765856</v>
      </c>
      <c r="BU79" s="2651">
        <v>2900109.6462996188</v>
      </c>
      <c r="BV79" s="2651">
        <v>613844.27196896961</v>
      </c>
      <c r="BW79" s="2651">
        <v>450230.33970392216</v>
      </c>
      <c r="BX79" s="2651">
        <v>32074.763420536081</v>
      </c>
      <c r="BY79" s="2651">
        <v>61937.239956750673</v>
      </c>
      <c r="BZ79" s="2651">
        <v>116099.72316527374</v>
      </c>
      <c r="CA79" s="2651">
        <v>16270.688609393907</v>
      </c>
      <c r="CB79" s="2651">
        <v>5200.1323505587625</v>
      </c>
      <c r="CC79" s="2651">
        <v>0</v>
      </c>
      <c r="CD79" s="2651">
        <v>15131.942656461188</v>
      </c>
      <c r="CE79" s="2651">
        <v>0</v>
      </c>
      <c r="CF79" s="2651">
        <v>56044.682598801512</v>
      </c>
      <c r="CG79" s="2651">
        <v>3942.5070293644853</v>
      </c>
      <c r="CH79" s="2651">
        <v>9946.8536234894109</v>
      </c>
      <c r="CI79" s="2651">
        <v>424426.72999344708</v>
      </c>
      <c r="CJ79" s="2651">
        <v>2082961.6692489076</v>
      </c>
      <c r="CK79" s="2651">
        <v>2030893.5131596851</v>
      </c>
      <c r="CL79" s="2651">
        <v>5736552.8926094826</v>
      </c>
      <c r="CM79" s="2651">
        <v>3550.9246229616233</v>
      </c>
      <c r="CN79" s="2651">
        <v>16017.397520308723</v>
      </c>
      <c r="CO79" s="2651">
        <v>3725227.7015930652</v>
      </c>
      <c r="CP79" s="2651">
        <v>52068.156089221469</v>
      </c>
      <c r="CQ79" s="2651">
        <v>8238.0574445707916</v>
      </c>
      <c r="CR79" s="2651">
        <v>23533.871852992161</v>
      </c>
      <c r="CS79" s="2652">
        <v>20296.226791658497</v>
      </c>
      <c r="CT79" s="2642"/>
    </row>
    <row r="80" spans="5:98" ht="15.75" customHeight="1">
      <c r="E80" s="422"/>
      <c r="F80" s="422"/>
      <c r="G80" s="422"/>
      <c r="H80" s="422"/>
      <c r="I80" s="422"/>
      <c r="J80" s="422"/>
      <c r="AO80" s="909"/>
      <c r="AP80" s="910" t="s">
        <v>1037</v>
      </c>
      <c r="AQ80" s="911">
        <f t="shared" si="73"/>
        <v>13250.356130841625</v>
      </c>
      <c r="AR80" s="912">
        <f t="shared" si="73"/>
        <v>6764.3151587090579</v>
      </c>
      <c r="AS80" s="912">
        <f t="shared" si="73"/>
        <v>1085.3537300378523</v>
      </c>
      <c r="AT80" s="912">
        <f t="shared" si="73"/>
        <v>2160.4843810748835</v>
      </c>
      <c r="AU80" s="912">
        <f t="shared" si="73"/>
        <v>382.59915469678748</v>
      </c>
      <c r="AV80" s="912">
        <f t="shared" si="73"/>
        <v>284.25616907358881</v>
      </c>
      <c r="AW80" s="912">
        <f t="shared" si="73"/>
        <v>749.16506386990454</v>
      </c>
      <c r="AX80" s="912">
        <f t="shared" si="73"/>
        <v>133.13740757144163</v>
      </c>
      <c r="AY80" s="912">
        <f t="shared" si="73"/>
        <v>149.17709525731016</v>
      </c>
      <c r="AZ80" s="912">
        <f t="shared" si="73"/>
        <v>8.727736386084592</v>
      </c>
      <c r="BA80" s="912">
        <f t="shared" si="73"/>
        <v>12.304948147616717</v>
      </c>
      <c r="BB80" s="912">
        <f t="shared" si="73"/>
        <v>0</v>
      </c>
      <c r="BC80" s="912">
        <f t="shared" si="73"/>
        <v>61.276069268765603</v>
      </c>
      <c r="BD80" s="912">
        <f t="shared" si="73"/>
        <v>29.14749420657839</v>
      </c>
      <c r="BE80" s="912">
        <f t="shared" si="73"/>
        <v>31.923212837878783</v>
      </c>
      <c r="BF80" s="912">
        <f t="shared" si="72"/>
        <v>1398.4885097038728</v>
      </c>
      <c r="BG80" s="912">
        <f t="shared" si="45"/>
        <v>8312.2603208121745</v>
      </c>
      <c r="BH80" s="912">
        <f t="shared" si="45"/>
        <v>8261.6548000007042</v>
      </c>
      <c r="BI80" s="912">
        <f t="shared" si="45"/>
        <v>14545.401537725793</v>
      </c>
      <c r="BJ80" s="912">
        <f t="shared" si="45"/>
        <v>0</v>
      </c>
      <c r="BK80" s="912">
        <f t="shared" si="70"/>
        <v>22.963136797018556</v>
      </c>
      <c r="BL80" s="912">
        <f t="shared" si="70"/>
        <v>6306.7098745221065</v>
      </c>
      <c r="BM80" s="912">
        <f t="shared" si="70"/>
        <v>50.605520811472061</v>
      </c>
      <c r="BN80" s="912">
        <f t="shared" si="70"/>
        <v>7.0456434302000206</v>
      </c>
      <c r="BO80" s="912">
        <f t="shared" si="70"/>
        <v>26.710064096338744</v>
      </c>
      <c r="BP80" s="913">
        <f t="shared" si="70"/>
        <v>16.849813284933305</v>
      </c>
      <c r="BQ80" s="898"/>
      <c r="BR80" s="3768"/>
      <c r="BS80" s="2998" t="s">
        <v>1037</v>
      </c>
      <c r="BT80" s="2650">
        <v>13250356.130841624</v>
      </c>
      <c r="BU80" s="2651">
        <v>6764315.1587090576</v>
      </c>
      <c r="BV80" s="2651">
        <v>1085353.7300378522</v>
      </c>
      <c r="BW80" s="2651">
        <v>2160484.3810748835</v>
      </c>
      <c r="BX80" s="2651">
        <v>382599.15469678747</v>
      </c>
      <c r="BY80" s="2651">
        <v>284256.1690735888</v>
      </c>
      <c r="BZ80" s="2651">
        <v>749165.06386990449</v>
      </c>
      <c r="CA80" s="2651">
        <v>133137.40757144164</v>
      </c>
      <c r="CB80" s="2651">
        <v>149177.09525731017</v>
      </c>
      <c r="CC80" s="2651">
        <v>8727.7363860845926</v>
      </c>
      <c r="CD80" s="2651">
        <v>12304.948147616717</v>
      </c>
      <c r="CE80" s="2651">
        <v>0</v>
      </c>
      <c r="CF80" s="2651">
        <v>61276.069268765605</v>
      </c>
      <c r="CG80" s="2651">
        <v>29147.494206578391</v>
      </c>
      <c r="CH80" s="2651">
        <v>31923.212837878782</v>
      </c>
      <c r="CI80" s="2651">
        <v>1398488.5097038727</v>
      </c>
      <c r="CJ80" s="2651">
        <v>8312260.3208121741</v>
      </c>
      <c r="CK80" s="2651">
        <v>8261654.8000007039</v>
      </c>
      <c r="CL80" s="2651">
        <v>14545401.537725793</v>
      </c>
      <c r="CM80" s="2651">
        <v>0</v>
      </c>
      <c r="CN80" s="2651">
        <v>22963.136797018557</v>
      </c>
      <c r="CO80" s="2651">
        <v>6306709.8745221067</v>
      </c>
      <c r="CP80" s="2651">
        <v>50605.520811472059</v>
      </c>
      <c r="CQ80" s="2651">
        <v>7045.6434302000207</v>
      </c>
      <c r="CR80" s="2651">
        <v>26710.064096338745</v>
      </c>
      <c r="CS80" s="2652">
        <v>16849.813284933305</v>
      </c>
      <c r="CT80" s="2642"/>
    </row>
    <row r="81" spans="5:98" ht="15.75" customHeight="1">
      <c r="E81" s="422"/>
      <c r="F81" s="422"/>
      <c r="G81" s="422"/>
      <c r="H81" s="422"/>
      <c r="I81" s="422"/>
      <c r="J81" s="422"/>
      <c r="AO81" s="909"/>
      <c r="AP81" s="910" t="s">
        <v>1038</v>
      </c>
      <c r="AQ81" s="911">
        <f t="shared" si="73"/>
        <v>22650.93420620279</v>
      </c>
      <c r="AR81" s="912">
        <f t="shared" si="73"/>
        <v>8129.7724343416567</v>
      </c>
      <c r="AS81" s="912">
        <f t="shared" si="73"/>
        <v>3414.2373925472339</v>
      </c>
      <c r="AT81" s="912">
        <f t="shared" si="73"/>
        <v>4815.7103287413338</v>
      </c>
      <c r="AU81" s="912">
        <f t="shared" si="73"/>
        <v>1547.8558205459062</v>
      </c>
      <c r="AV81" s="912">
        <f t="shared" si="73"/>
        <v>249.3372449493167</v>
      </c>
      <c r="AW81" s="912">
        <f t="shared" si="73"/>
        <v>566.17594782989681</v>
      </c>
      <c r="AX81" s="912">
        <f t="shared" si="73"/>
        <v>234.22140556570065</v>
      </c>
      <c r="AY81" s="912">
        <f t="shared" si="73"/>
        <v>55.156947958376506</v>
      </c>
      <c r="AZ81" s="912">
        <f t="shared" si="73"/>
        <v>171.686781783941</v>
      </c>
      <c r="BA81" s="912">
        <f t="shared" si="73"/>
        <v>248.81699413519232</v>
      </c>
      <c r="BB81" s="912">
        <f t="shared" si="73"/>
        <v>71.184179134509804</v>
      </c>
      <c r="BC81" s="912">
        <f t="shared" si="73"/>
        <v>136.29992735178359</v>
      </c>
      <c r="BD81" s="912">
        <f t="shared" si="73"/>
        <v>186.55155463995567</v>
      </c>
      <c r="BE81" s="912">
        <f t="shared" si="73"/>
        <v>172.53494710800894</v>
      </c>
      <c r="BF81" s="912">
        <f t="shared" si="72"/>
        <v>2651.3922995699813</v>
      </c>
      <c r="BG81" s="912">
        <f t="shared" si="45"/>
        <v>15932.033459360277</v>
      </c>
      <c r="BH81" s="912">
        <f t="shared" si="45"/>
        <v>15846.522283196065</v>
      </c>
      <c r="BI81" s="912">
        <f t="shared" si="45"/>
        <v>25377.944419645351</v>
      </c>
      <c r="BJ81" s="912">
        <f t="shared" si="45"/>
        <v>0</v>
      </c>
      <c r="BK81" s="912">
        <f t="shared" si="70"/>
        <v>9.4668228016932296</v>
      </c>
      <c r="BL81" s="912">
        <f t="shared" si="70"/>
        <v>9540.8889592509731</v>
      </c>
      <c r="BM81" s="912">
        <f t="shared" si="70"/>
        <v>85.511176164209402</v>
      </c>
      <c r="BN81" s="912">
        <f t="shared" si="70"/>
        <v>6.8870327770805089</v>
      </c>
      <c r="BO81" s="912">
        <f t="shared" si="70"/>
        <v>34.876238628384563</v>
      </c>
      <c r="BP81" s="913">
        <f t="shared" si="70"/>
        <v>43.747904758744319</v>
      </c>
      <c r="BQ81" s="898"/>
      <c r="BR81" s="3768"/>
      <c r="BS81" s="2998" t="s">
        <v>1038</v>
      </c>
      <c r="BT81" s="2650">
        <v>22650934.20620279</v>
      </c>
      <c r="BU81" s="2651">
        <v>8129772.434341657</v>
      </c>
      <c r="BV81" s="2651">
        <v>3414237.392547234</v>
      </c>
      <c r="BW81" s="2651">
        <v>4815710.3287413334</v>
      </c>
      <c r="BX81" s="2651">
        <v>1547855.8205459062</v>
      </c>
      <c r="BY81" s="2651">
        <v>249337.24494931669</v>
      </c>
      <c r="BZ81" s="2651">
        <v>566175.94782989682</v>
      </c>
      <c r="CA81" s="2651">
        <v>234221.40556570064</v>
      </c>
      <c r="CB81" s="2651">
        <v>55156.947958376506</v>
      </c>
      <c r="CC81" s="2651">
        <v>171686.781783941</v>
      </c>
      <c r="CD81" s="2651">
        <v>248816.9941351923</v>
      </c>
      <c r="CE81" s="2651">
        <v>71184.179134509803</v>
      </c>
      <c r="CF81" s="2651">
        <v>136299.92735178358</v>
      </c>
      <c r="CG81" s="2651">
        <v>186551.55463995566</v>
      </c>
      <c r="CH81" s="2651">
        <v>172534.94710800893</v>
      </c>
      <c r="CI81" s="2651">
        <v>2651392.2995699812</v>
      </c>
      <c r="CJ81" s="2651">
        <v>15932033.459360277</v>
      </c>
      <c r="CK81" s="2651">
        <v>15846522.283196066</v>
      </c>
      <c r="CL81" s="2651">
        <v>25377944.41964535</v>
      </c>
      <c r="CM81" s="2651">
        <v>0</v>
      </c>
      <c r="CN81" s="2651">
        <v>9466.8228016932298</v>
      </c>
      <c r="CO81" s="2651">
        <v>9540888.9592509735</v>
      </c>
      <c r="CP81" s="2651">
        <v>85511.176164209406</v>
      </c>
      <c r="CQ81" s="2651">
        <v>6887.0327770805088</v>
      </c>
      <c r="CR81" s="2651">
        <v>34876.238628384563</v>
      </c>
      <c r="CS81" s="2652">
        <v>43747.90475874432</v>
      </c>
      <c r="CT81" s="2642"/>
    </row>
    <row r="82" spans="5:98" ht="15.75" customHeight="1">
      <c r="E82" s="422"/>
      <c r="F82" s="422"/>
      <c r="G82" s="422"/>
      <c r="H82" s="422"/>
      <c r="I82" s="422"/>
      <c r="J82" s="422"/>
      <c r="AO82" s="909"/>
      <c r="AP82" s="910" t="s">
        <v>1039</v>
      </c>
      <c r="AQ82" s="911">
        <f t="shared" si="73"/>
        <v>43510.022886911363</v>
      </c>
      <c r="AR82" s="912">
        <f t="shared" si="73"/>
        <v>15760.9582609317</v>
      </c>
      <c r="AS82" s="912">
        <f t="shared" si="73"/>
        <v>7603.6937360659731</v>
      </c>
      <c r="AT82" s="912">
        <f t="shared" si="73"/>
        <v>12479.455890100875</v>
      </c>
      <c r="AU82" s="912">
        <f t="shared" si="73"/>
        <v>205.7929751667038</v>
      </c>
      <c r="AV82" s="912">
        <f t="shared" si="73"/>
        <v>332.18503392432291</v>
      </c>
      <c r="AW82" s="912">
        <f t="shared" si="73"/>
        <v>1146.5357419175418</v>
      </c>
      <c r="AX82" s="912">
        <f t="shared" si="73"/>
        <v>404.43335008721181</v>
      </c>
      <c r="AY82" s="912">
        <f t="shared" si="73"/>
        <v>178.1245781410619</v>
      </c>
      <c r="AZ82" s="912">
        <f t="shared" si="73"/>
        <v>40.431050609493155</v>
      </c>
      <c r="BA82" s="912">
        <f t="shared" si="73"/>
        <v>436.76051131355183</v>
      </c>
      <c r="BB82" s="912">
        <f t="shared" si="73"/>
        <v>99.059112193082797</v>
      </c>
      <c r="BC82" s="912">
        <f t="shared" si="73"/>
        <v>623.85991127012585</v>
      </c>
      <c r="BD82" s="912">
        <f t="shared" si="73"/>
        <v>746.94437617373296</v>
      </c>
      <c r="BE82" s="912">
        <f t="shared" si="73"/>
        <v>201.22278985296657</v>
      </c>
      <c r="BF82" s="912">
        <f t="shared" si="72"/>
        <v>3250.565569163045</v>
      </c>
      <c r="BG82" s="912">
        <f t="shared" si="45"/>
        <v>30138.656503781036</v>
      </c>
      <c r="BH82" s="912">
        <f t="shared" si="45"/>
        <v>29902.228999093168</v>
      </c>
      <c r="BI82" s="912">
        <f t="shared" si="45"/>
        <v>50848.652458370161</v>
      </c>
      <c r="BJ82" s="912">
        <f t="shared" si="45"/>
        <v>52.059178228283251</v>
      </c>
      <c r="BK82" s="912">
        <f t="shared" si="70"/>
        <v>53.011334706364551</v>
      </c>
      <c r="BL82" s="912">
        <f t="shared" si="70"/>
        <v>21051.493972211654</v>
      </c>
      <c r="BM82" s="912">
        <f t="shared" si="70"/>
        <v>236.42750468783706</v>
      </c>
      <c r="BN82" s="912">
        <f t="shared" si="70"/>
        <v>11.409611586423361</v>
      </c>
      <c r="BO82" s="912">
        <f t="shared" si="70"/>
        <v>100.22279684892912</v>
      </c>
      <c r="BP82" s="913">
        <f t="shared" si="70"/>
        <v>124.79509625248444</v>
      </c>
      <c r="BQ82" s="898"/>
      <c r="BR82" s="3768"/>
      <c r="BS82" s="2998" t="s">
        <v>1039</v>
      </c>
      <c r="BT82" s="2650">
        <v>43510022.886911362</v>
      </c>
      <c r="BU82" s="2651">
        <v>15760958.2609317</v>
      </c>
      <c r="BV82" s="2651">
        <v>7603693.7360659735</v>
      </c>
      <c r="BW82" s="2651">
        <v>12479455.890100876</v>
      </c>
      <c r="BX82" s="2651">
        <v>205792.97516670381</v>
      </c>
      <c r="BY82" s="2651">
        <v>332185.03392432292</v>
      </c>
      <c r="BZ82" s="2651">
        <v>1146535.7419175417</v>
      </c>
      <c r="CA82" s="2651">
        <v>404433.35008721182</v>
      </c>
      <c r="CB82" s="2651">
        <v>178124.57814106191</v>
      </c>
      <c r="CC82" s="2651">
        <v>40431.050609493155</v>
      </c>
      <c r="CD82" s="2651">
        <v>436760.5113135518</v>
      </c>
      <c r="CE82" s="2651">
        <v>99059.112193082794</v>
      </c>
      <c r="CF82" s="2651">
        <v>623859.91127012589</v>
      </c>
      <c r="CG82" s="2651">
        <v>746944.37617373292</v>
      </c>
      <c r="CH82" s="2651">
        <v>201222.78985296658</v>
      </c>
      <c r="CI82" s="2651">
        <v>3250565.5691630449</v>
      </c>
      <c r="CJ82" s="2651">
        <v>30138656.503781036</v>
      </c>
      <c r="CK82" s="2651">
        <v>29902228.999093167</v>
      </c>
      <c r="CL82" s="2651">
        <v>50848652.458370164</v>
      </c>
      <c r="CM82" s="2651">
        <v>52059.17822828325</v>
      </c>
      <c r="CN82" s="2651">
        <v>53011.334706364549</v>
      </c>
      <c r="CO82" s="2651">
        <v>21051493.972211655</v>
      </c>
      <c r="CP82" s="2651">
        <v>236427.50468783706</v>
      </c>
      <c r="CQ82" s="2651">
        <v>11409.611586423362</v>
      </c>
      <c r="CR82" s="2651">
        <v>100222.79684892912</v>
      </c>
      <c r="CS82" s="2652">
        <v>124795.09625248444</v>
      </c>
      <c r="CT82" s="2642"/>
    </row>
    <row r="83" spans="5:98" ht="15.75" customHeight="1">
      <c r="E83" s="422"/>
      <c r="F83" s="422"/>
      <c r="G83" s="422"/>
      <c r="H83" s="422"/>
      <c r="I83" s="422"/>
      <c r="J83" s="422"/>
      <c r="AO83" s="909"/>
      <c r="AP83" s="910" t="s">
        <v>1040</v>
      </c>
      <c r="AQ83" s="911">
        <f t="shared" si="73"/>
        <v>96401.91104176674</v>
      </c>
      <c r="AR83" s="912">
        <f t="shared" si="73"/>
        <v>37528.186009690005</v>
      </c>
      <c r="AS83" s="912">
        <f t="shared" si="73"/>
        <v>13304.296124241753</v>
      </c>
      <c r="AT83" s="912">
        <f t="shared" si="73"/>
        <v>22751.274232010484</v>
      </c>
      <c r="AU83" s="912">
        <f t="shared" si="73"/>
        <v>564.17282196385952</v>
      </c>
      <c r="AV83" s="912">
        <f t="shared" si="73"/>
        <v>1157.1437119058583</v>
      </c>
      <c r="AW83" s="912">
        <f t="shared" si="73"/>
        <v>1691.6291407528356</v>
      </c>
      <c r="AX83" s="912">
        <f t="shared" si="73"/>
        <v>151.87317178254756</v>
      </c>
      <c r="AY83" s="912">
        <f t="shared" si="73"/>
        <v>1495.3592431196803</v>
      </c>
      <c r="AZ83" s="912">
        <f t="shared" si="73"/>
        <v>158.95510124150107</v>
      </c>
      <c r="BA83" s="912">
        <f t="shared" si="73"/>
        <v>2938.1685819501058</v>
      </c>
      <c r="BB83" s="912">
        <f t="shared" si="73"/>
        <v>804.53276150090164</v>
      </c>
      <c r="BC83" s="912">
        <f t="shared" si="73"/>
        <v>1008.3733135850836</v>
      </c>
      <c r="BD83" s="912">
        <f t="shared" si="73"/>
        <v>2190.435558892334</v>
      </c>
      <c r="BE83" s="912">
        <f t="shared" si="73"/>
        <v>198.84525038128137</v>
      </c>
      <c r="BF83" s="912">
        <f t="shared" si="72"/>
        <v>10458.666018748499</v>
      </c>
      <c r="BG83" s="912">
        <f t="shared" si="45"/>
        <v>64490.648695959295</v>
      </c>
      <c r="BH83" s="912">
        <f t="shared" si="45"/>
        <v>63924.562453669227</v>
      </c>
      <c r="BI83" s="912">
        <f t="shared" si="45"/>
        <v>122077.53387372805</v>
      </c>
      <c r="BJ83" s="912">
        <f t="shared" si="45"/>
        <v>43.197200857020249</v>
      </c>
      <c r="BK83" s="912">
        <f t="shared" si="70"/>
        <v>419.85992823514636</v>
      </c>
      <c r="BL83" s="912">
        <f t="shared" si="70"/>
        <v>58616.028549150935</v>
      </c>
      <c r="BM83" s="912">
        <f t="shared" si="70"/>
        <v>566.08624229007478</v>
      </c>
      <c r="BN83" s="912">
        <f t="shared" si="70"/>
        <v>36.360061128292053</v>
      </c>
      <c r="BO83" s="912">
        <f t="shared" si="70"/>
        <v>210.25075550448011</v>
      </c>
      <c r="BP83" s="913">
        <f t="shared" si="70"/>
        <v>319.47542565730259</v>
      </c>
      <c r="BQ83" s="898"/>
      <c r="BR83" s="3768"/>
      <c r="BS83" s="2998" t="s">
        <v>1040</v>
      </c>
      <c r="BT83" s="2650">
        <v>96401911.041766733</v>
      </c>
      <c r="BU83" s="2651">
        <v>37528186.009690009</v>
      </c>
      <c r="BV83" s="2651">
        <v>13304296.124241753</v>
      </c>
      <c r="BW83" s="2651">
        <v>22751274.232010484</v>
      </c>
      <c r="BX83" s="2651">
        <v>564172.82196385949</v>
      </c>
      <c r="BY83" s="2651">
        <v>1157143.7119058582</v>
      </c>
      <c r="BZ83" s="2651">
        <v>1691629.1407528357</v>
      </c>
      <c r="CA83" s="2651">
        <v>151873.17178254755</v>
      </c>
      <c r="CB83" s="2651">
        <v>1495359.2431196803</v>
      </c>
      <c r="CC83" s="2651">
        <v>158955.10124150108</v>
      </c>
      <c r="CD83" s="2651">
        <v>2938168.5819501057</v>
      </c>
      <c r="CE83" s="2651">
        <v>804532.76150090166</v>
      </c>
      <c r="CF83" s="2651">
        <v>1008373.3135850836</v>
      </c>
      <c r="CG83" s="2651">
        <v>2190435.5588923339</v>
      </c>
      <c r="CH83" s="2651">
        <v>198845.25038128137</v>
      </c>
      <c r="CI83" s="2651">
        <v>10458666.018748499</v>
      </c>
      <c r="CJ83" s="2651">
        <v>64490648.695959292</v>
      </c>
      <c r="CK83" s="2651">
        <v>63924562.453669228</v>
      </c>
      <c r="CL83" s="2651">
        <v>122077533.87372805</v>
      </c>
      <c r="CM83" s="2651">
        <v>43197.200857020252</v>
      </c>
      <c r="CN83" s="2651">
        <v>419859.92823514633</v>
      </c>
      <c r="CO83" s="2651">
        <v>58616028.549150936</v>
      </c>
      <c r="CP83" s="2651">
        <v>566086.24229007482</v>
      </c>
      <c r="CQ83" s="2651">
        <v>36360.061128292051</v>
      </c>
      <c r="CR83" s="2651">
        <v>210250.7555044801</v>
      </c>
      <c r="CS83" s="2652">
        <v>319475.42565730261</v>
      </c>
      <c r="CT83" s="2642"/>
    </row>
    <row r="84" spans="5:98" ht="15.75" customHeight="1">
      <c r="E84" s="422"/>
      <c r="F84" s="422"/>
      <c r="G84" s="422"/>
      <c r="H84" s="422"/>
      <c r="I84" s="422"/>
      <c r="J84" s="422"/>
      <c r="AO84" s="909"/>
      <c r="AP84" s="910" t="s">
        <v>1041</v>
      </c>
      <c r="AQ84" s="911">
        <f t="shared" si="73"/>
        <v>234147.38972753481</v>
      </c>
      <c r="AR84" s="912">
        <f t="shared" si="73"/>
        <v>94431.037846091189</v>
      </c>
      <c r="AS84" s="912">
        <f t="shared" si="73"/>
        <v>25966.973329433345</v>
      </c>
      <c r="AT84" s="912">
        <f t="shared" si="73"/>
        <v>62092.526082643883</v>
      </c>
      <c r="AU84" s="912">
        <f t="shared" si="73"/>
        <v>3556.6900066970402</v>
      </c>
      <c r="AV84" s="912">
        <f t="shared" si="73"/>
        <v>2134.5959665169212</v>
      </c>
      <c r="AW84" s="912">
        <f t="shared" si="73"/>
        <v>7936.3831492528325</v>
      </c>
      <c r="AX84" s="912">
        <f t="shared" si="73"/>
        <v>2181.9812165750586</v>
      </c>
      <c r="AY84" s="912">
        <f t="shared" si="73"/>
        <v>1090.119642181116</v>
      </c>
      <c r="AZ84" s="912">
        <f t="shared" si="73"/>
        <v>0.36209055944139001</v>
      </c>
      <c r="BA84" s="912">
        <f t="shared" si="73"/>
        <v>8435.8747304222907</v>
      </c>
      <c r="BB84" s="912">
        <f t="shared" si="73"/>
        <v>2535.9814100054259</v>
      </c>
      <c r="BC84" s="912">
        <f t="shared" si="73"/>
        <v>498.44782537889381</v>
      </c>
      <c r="BD84" s="912">
        <f t="shared" si="73"/>
        <v>3926.047528903478</v>
      </c>
      <c r="BE84" s="912">
        <f t="shared" si="73"/>
        <v>277.97426773984944</v>
      </c>
      <c r="BF84" s="912">
        <f t="shared" si="72"/>
        <v>19082.394635134056</v>
      </c>
      <c r="BG84" s="912">
        <f t="shared" si="45"/>
        <v>169449.05439263143</v>
      </c>
      <c r="BH84" s="912">
        <f t="shared" si="45"/>
        <v>166704.93219563077</v>
      </c>
      <c r="BI84" s="912">
        <f t="shared" si="45"/>
        <v>292582.97257381357</v>
      </c>
      <c r="BJ84" s="912">
        <f t="shared" si="45"/>
        <v>292.80975762625837</v>
      </c>
      <c r="BK84" s="912">
        <f t="shared" si="70"/>
        <v>777.16618644190555</v>
      </c>
      <c r="BL84" s="912">
        <f t="shared" si="70"/>
        <v>126948.01632225087</v>
      </c>
      <c r="BM84" s="912">
        <f t="shared" si="70"/>
        <v>2744.122197000655</v>
      </c>
      <c r="BN84" s="912">
        <f t="shared" si="70"/>
        <v>161.98753848375125</v>
      </c>
      <c r="BO84" s="912">
        <f t="shared" si="70"/>
        <v>622.07531810897126</v>
      </c>
      <c r="BP84" s="913">
        <f t="shared" si="70"/>
        <v>1960.059340407932</v>
      </c>
      <c r="BQ84" s="898"/>
      <c r="BR84" s="3768"/>
      <c r="BS84" s="2998" t="s">
        <v>1041</v>
      </c>
      <c r="BT84" s="2650">
        <v>234147389.7275348</v>
      </c>
      <c r="BU84" s="2651">
        <v>94431037.846091196</v>
      </c>
      <c r="BV84" s="2651">
        <v>25966973.329433344</v>
      </c>
      <c r="BW84" s="2651">
        <v>62092526.082643881</v>
      </c>
      <c r="BX84" s="2651">
        <v>3556690.0066970401</v>
      </c>
      <c r="BY84" s="2651">
        <v>2134595.9665169213</v>
      </c>
      <c r="BZ84" s="2651">
        <v>7936383.1492528329</v>
      </c>
      <c r="CA84" s="2651">
        <v>2181981.2165750586</v>
      </c>
      <c r="CB84" s="2651">
        <v>1090119.6421811159</v>
      </c>
      <c r="CC84" s="2651">
        <v>362.09055944139004</v>
      </c>
      <c r="CD84" s="2651">
        <v>8435874.73042229</v>
      </c>
      <c r="CE84" s="2651">
        <v>2535981.410005426</v>
      </c>
      <c r="CF84" s="2651">
        <v>498447.82537889382</v>
      </c>
      <c r="CG84" s="2651">
        <v>3926047.5289034778</v>
      </c>
      <c r="CH84" s="2651">
        <v>277974.26773984946</v>
      </c>
      <c r="CI84" s="2651">
        <v>19082394.635134056</v>
      </c>
      <c r="CJ84" s="2651">
        <v>169449054.39263144</v>
      </c>
      <c r="CK84" s="2651">
        <v>166704932.19563076</v>
      </c>
      <c r="CL84" s="2651">
        <v>292582972.57381356</v>
      </c>
      <c r="CM84" s="2651">
        <v>292809.75762625836</v>
      </c>
      <c r="CN84" s="2651">
        <v>777166.18644190556</v>
      </c>
      <c r="CO84" s="2651">
        <v>126948016.32225087</v>
      </c>
      <c r="CP84" s="2651">
        <v>2744122.1970006549</v>
      </c>
      <c r="CQ84" s="2651">
        <v>161987.53848375124</v>
      </c>
      <c r="CR84" s="2651">
        <v>622075.31810897123</v>
      </c>
      <c r="CS84" s="2652">
        <v>1960059.3404079319</v>
      </c>
      <c r="CT84" s="2642"/>
    </row>
    <row r="85" spans="5:98" ht="15.75" customHeight="1">
      <c r="E85" s="422"/>
      <c r="F85" s="422"/>
      <c r="G85" s="422"/>
      <c r="H85" s="422"/>
      <c r="I85" s="422"/>
      <c r="J85" s="422"/>
      <c r="AO85" s="909"/>
      <c r="AP85" s="910" t="s">
        <v>1042</v>
      </c>
      <c r="AQ85" s="911">
        <f t="shared" si="73"/>
        <v>511959.40158976475</v>
      </c>
      <c r="AR85" s="912">
        <f t="shared" si="73"/>
        <v>262322.82137342228</v>
      </c>
      <c r="AS85" s="912">
        <f t="shared" si="73"/>
        <v>88268.808332187342</v>
      </c>
      <c r="AT85" s="912">
        <f t="shared" si="73"/>
        <v>63446.047959615149</v>
      </c>
      <c r="AU85" s="912">
        <f t="shared" si="73"/>
        <v>4382.0579048468217</v>
      </c>
      <c r="AV85" s="912">
        <f t="shared" si="73"/>
        <v>6899.1896491315429</v>
      </c>
      <c r="AW85" s="912">
        <f t="shared" si="73"/>
        <v>17709.047731661914</v>
      </c>
      <c r="AX85" s="912">
        <f t="shared" si="73"/>
        <v>20530.588705914062</v>
      </c>
      <c r="AY85" s="912">
        <f t="shared" si="73"/>
        <v>0</v>
      </c>
      <c r="AZ85" s="912">
        <f t="shared" si="73"/>
        <v>4.42650672098753</v>
      </c>
      <c r="BA85" s="912">
        <f t="shared" si="73"/>
        <v>11705.178960279225</v>
      </c>
      <c r="BB85" s="912">
        <f t="shared" si="73"/>
        <v>7109.1926523388074</v>
      </c>
      <c r="BC85" s="912">
        <f t="shared" si="73"/>
        <v>2551.1728425771471</v>
      </c>
      <c r="BD85" s="912">
        <f t="shared" si="73"/>
        <v>11423.717013975094</v>
      </c>
      <c r="BE85" s="912">
        <f t="shared" si="73"/>
        <v>2114.7882432382526</v>
      </c>
      <c r="BF85" s="912">
        <f t="shared" si="72"/>
        <v>13492.36371385611</v>
      </c>
      <c r="BG85" s="912">
        <f t="shared" si="45"/>
        <v>333405.84787510004</v>
      </c>
      <c r="BH85" s="912">
        <f t="shared" si="45"/>
        <v>329572.99889646971</v>
      </c>
      <c r="BI85" s="912">
        <f t="shared" si="45"/>
        <v>597354.2908438592</v>
      </c>
      <c r="BJ85" s="912">
        <f t="shared" si="45"/>
        <v>2910.833461407492</v>
      </c>
      <c r="BK85" s="912">
        <f t="shared" si="70"/>
        <v>777.53310595547566</v>
      </c>
      <c r="BL85" s="912">
        <f t="shared" si="70"/>
        <v>271469.65851475234</v>
      </c>
      <c r="BM85" s="912">
        <f t="shared" si="70"/>
        <v>3832.8489786301393</v>
      </c>
      <c r="BN85" s="912">
        <f t="shared" si="70"/>
        <v>194.16732286251363</v>
      </c>
      <c r="BO85" s="912">
        <f t="shared" si="70"/>
        <v>1663.0053514648337</v>
      </c>
      <c r="BP85" s="913">
        <f t="shared" si="70"/>
        <v>1975.6763043027918</v>
      </c>
      <c r="BQ85" s="898"/>
      <c r="BR85" s="3768"/>
      <c r="BS85" s="2998" t="s">
        <v>1042</v>
      </c>
      <c r="BT85" s="2650">
        <v>511959401.58976477</v>
      </c>
      <c r="BU85" s="2651">
        <v>262322821.37342229</v>
      </c>
      <c r="BV85" s="2651">
        <v>88268808.33218734</v>
      </c>
      <c r="BW85" s="2651">
        <v>63446047.959615149</v>
      </c>
      <c r="BX85" s="2651">
        <v>4382057.9048468219</v>
      </c>
      <c r="BY85" s="2651">
        <v>6899189.649131543</v>
      </c>
      <c r="BZ85" s="2651">
        <v>17709047.731661916</v>
      </c>
      <c r="CA85" s="2651">
        <v>20530588.705914062</v>
      </c>
      <c r="CB85" s="2651">
        <v>0</v>
      </c>
      <c r="CC85" s="2651">
        <v>4426.5067209875297</v>
      </c>
      <c r="CD85" s="2651">
        <v>11705178.960279224</v>
      </c>
      <c r="CE85" s="2651">
        <v>7109192.6523388075</v>
      </c>
      <c r="CF85" s="2651">
        <v>2551172.8425771473</v>
      </c>
      <c r="CG85" s="2651">
        <v>11423717.013975095</v>
      </c>
      <c r="CH85" s="2651">
        <v>2114788.2432382526</v>
      </c>
      <c r="CI85" s="2651">
        <v>13492363.71385611</v>
      </c>
      <c r="CJ85" s="2651">
        <v>333405847.87510002</v>
      </c>
      <c r="CK85" s="2651">
        <v>329572998.89646971</v>
      </c>
      <c r="CL85" s="2651">
        <v>597354290.8438592</v>
      </c>
      <c r="CM85" s="2651">
        <v>2910833.4614074919</v>
      </c>
      <c r="CN85" s="2651">
        <v>777533.10595547571</v>
      </c>
      <c r="CO85" s="2651">
        <v>271469658.51475233</v>
      </c>
      <c r="CP85" s="2651">
        <v>3832848.9786301395</v>
      </c>
      <c r="CQ85" s="2651">
        <v>194167.32286251363</v>
      </c>
      <c r="CR85" s="2651">
        <v>1663005.3514648336</v>
      </c>
      <c r="CS85" s="2652">
        <v>1975676.3043027918</v>
      </c>
      <c r="CT85" s="2642"/>
    </row>
    <row r="86" spans="5:98" ht="15.75" customHeight="1">
      <c r="E86" s="422"/>
      <c r="F86" s="422"/>
      <c r="G86" s="422"/>
      <c r="H86" s="422"/>
      <c r="I86" s="422"/>
      <c r="J86" s="422"/>
      <c r="AO86" s="909"/>
      <c r="AP86" s="910" t="s">
        <v>1043</v>
      </c>
      <c r="AQ86" s="911">
        <f t="shared" si="73"/>
        <v>886571.3592300755</v>
      </c>
      <c r="AR86" s="912">
        <f t="shared" si="73"/>
        <v>349201.88447333511</v>
      </c>
      <c r="AS86" s="912">
        <f t="shared" si="73"/>
        <v>148602.11371215541</v>
      </c>
      <c r="AT86" s="912">
        <f t="shared" si="73"/>
        <v>193183.30786547644</v>
      </c>
      <c r="AU86" s="912">
        <f t="shared" si="73"/>
        <v>11812.815265261599</v>
      </c>
      <c r="AV86" s="912">
        <f t="shared" si="73"/>
        <v>43308.27435197444</v>
      </c>
      <c r="AW86" s="912">
        <f t="shared" si="73"/>
        <v>38948.170800867949</v>
      </c>
      <c r="AX86" s="912">
        <f t="shared" si="73"/>
        <v>5470.6986739910117</v>
      </c>
      <c r="AY86" s="912">
        <f t="shared" si="73"/>
        <v>0</v>
      </c>
      <c r="AZ86" s="912">
        <f t="shared" si="73"/>
        <v>0</v>
      </c>
      <c r="BA86" s="912">
        <f t="shared" si="73"/>
        <v>7.2139439190558088</v>
      </c>
      <c r="BB86" s="912">
        <f t="shared" si="73"/>
        <v>17986.342955127606</v>
      </c>
      <c r="BC86" s="912">
        <f t="shared" si="73"/>
        <v>3057.3394676706089</v>
      </c>
      <c r="BD86" s="912">
        <f t="shared" si="73"/>
        <v>47369.910054742722</v>
      </c>
      <c r="BE86" s="912">
        <f t="shared" si="73"/>
        <v>1633.8396211508707</v>
      </c>
      <c r="BF86" s="912">
        <f t="shared" si="72"/>
        <v>25989.448044402561</v>
      </c>
      <c r="BG86" s="912">
        <f t="shared" si="45"/>
        <v>663772.7284762687</v>
      </c>
      <c r="BH86" s="912">
        <f t="shared" si="45"/>
        <v>657265.41523449298</v>
      </c>
      <c r="BI86" s="912">
        <f t="shared" si="45"/>
        <v>1176762.5206441069</v>
      </c>
      <c r="BJ86" s="912">
        <f t="shared" si="45"/>
        <v>0</v>
      </c>
      <c r="BK86" s="912">
        <f t="shared" si="70"/>
        <v>2371.1854578053963</v>
      </c>
      <c r="BL86" s="912">
        <f t="shared" si="70"/>
        <v>521868.29086741892</v>
      </c>
      <c r="BM86" s="912">
        <f t="shared" si="70"/>
        <v>6507.3132417756688</v>
      </c>
      <c r="BN86" s="912">
        <f t="shared" si="70"/>
        <v>722.60501931039289</v>
      </c>
      <c r="BO86" s="912">
        <f t="shared" si="70"/>
        <v>2729.4855015688963</v>
      </c>
      <c r="BP86" s="913">
        <f t="shared" si="70"/>
        <v>3055.2227208963786</v>
      </c>
      <c r="BQ86" s="898"/>
      <c r="BR86" s="3768"/>
      <c r="BS86" s="2998" t="s">
        <v>1043</v>
      </c>
      <c r="BT86" s="2650">
        <v>886571359.23007548</v>
      </c>
      <c r="BU86" s="2651">
        <v>349201884.47333509</v>
      </c>
      <c r="BV86" s="2651">
        <v>148602113.7121554</v>
      </c>
      <c r="BW86" s="2651">
        <v>193183307.86547643</v>
      </c>
      <c r="BX86" s="2651">
        <v>11812815.2652616</v>
      </c>
      <c r="BY86" s="2651">
        <v>43308274.351974443</v>
      </c>
      <c r="BZ86" s="2651">
        <v>38948170.800867952</v>
      </c>
      <c r="CA86" s="2651">
        <v>5470698.6739910115</v>
      </c>
      <c r="CB86" s="2651">
        <v>0</v>
      </c>
      <c r="CC86" s="2651">
        <v>0</v>
      </c>
      <c r="CD86" s="2651">
        <v>7213.9439190558087</v>
      </c>
      <c r="CE86" s="2651">
        <v>17986342.955127604</v>
      </c>
      <c r="CF86" s="2651">
        <v>3057339.4676706088</v>
      </c>
      <c r="CG86" s="2651">
        <v>47369910.054742724</v>
      </c>
      <c r="CH86" s="2651">
        <v>1633839.6211508708</v>
      </c>
      <c r="CI86" s="2651">
        <v>25989448.044402562</v>
      </c>
      <c r="CJ86" s="2651">
        <v>663772728.47626865</v>
      </c>
      <c r="CK86" s="2651">
        <v>657265415.23449302</v>
      </c>
      <c r="CL86" s="2651">
        <v>1176762520.6441069</v>
      </c>
      <c r="CM86" s="2651">
        <v>0</v>
      </c>
      <c r="CN86" s="2651">
        <v>2371185.4578053961</v>
      </c>
      <c r="CO86" s="2651">
        <v>521868290.86741894</v>
      </c>
      <c r="CP86" s="2651">
        <v>6507313.2417756692</v>
      </c>
      <c r="CQ86" s="2651">
        <v>722605.01931039291</v>
      </c>
      <c r="CR86" s="2651">
        <v>2729485.5015688962</v>
      </c>
      <c r="CS86" s="2652">
        <v>3055222.7208963786</v>
      </c>
      <c r="CT86" s="2642"/>
    </row>
    <row r="87" spans="5:98" ht="15.75" customHeight="1">
      <c r="E87" s="422"/>
      <c r="F87" s="422"/>
      <c r="G87" s="422"/>
      <c r="H87" s="422"/>
      <c r="I87" s="422"/>
      <c r="J87" s="422"/>
      <c r="AO87" s="909"/>
      <c r="AP87" s="910" t="s">
        <v>1044</v>
      </c>
      <c r="AQ87" s="911">
        <f t="shared" si="73"/>
        <v>2165704.2785497014</v>
      </c>
      <c r="AR87" s="912">
        <f t="shared" si="73"/>
        <v>832484.16835019458</v>
      </c>
      <c r="AS87" s="912">
        <f t="shared" si="73"/>
        <v>773012.60300917458</v>
      </c>
      <c r="AT87" s="912">
        <f t="shared" si="73"/>
        <v>217377.31933464305</v>
      </c>
      <c r="AU87" s="912">
        <f t="shared" si="73"/>
        <v>42956.740397584748</v>
      </c>
      <c r="AV87" s="912">
        <f t="shared" si="73"/>
        <v>16825.385868663168</v>
      </c>
      <c r="AW87" s="912">
        <f t="shared" si="73"/>
        <v>44045.133858205445</v>
      </c>
      <c r="AX87" s="912">
        <f t="shared" si="73"/>
        <v>0</v>
      </c>
      <c r="AY87" s="912">
        <f t="shared" si="73"/>
        <v>0</v>
      </c>
      <c r="AZ87" s="912">
        <f t="shared" si="73"/>
        <v>0</v>
      </c>
      <c r="BA87" s="912">
        <f t="shared" si="73"/>
        <v>68267.31431388967</v>
      </c>
      <c r="BB87" s="912">
        <f t="shared" si="73"/>
        <v>19391.577657021888</v>
      </c>
      <c r="BC87" s="912">
        <f t="shared" si="73"/>
        <v>0</v>
      </c>
      <c r="BD87" s="912">
        <f t="shared" si="73"/>
        <v>81729.078249634345</v>
      </c>
      <c r="BE87" s="912">
        <f t="shared" si="73"/>
        <v>0</v>
      </c>
      <c r="BF87" s="912">
        <f t="shared" si="72"/>
        <v>69614.957510690176</v>
      </c>
      <c r="BG87" s="912">
        <f t="shared" si="45"/>
        <v>1541590.8690404354</v>
      </c>
      <c r="BH87" s="912">
        <f t="shared" si="45"/>
        <v>1481907.4971360404</v>
      </c>
      <c r="BI87" s="912">
        <f t="shared" si="45"/>
        <v>2906952.9508684212</v>
      </c>
      <c r="BJ87" s="912">
        <f t="shared" si="45"/>
        <v>0</v>
      </c>
      <c r="BK87" s="912">
        <f t="shared" si="70"/>
        <v>21264.698994528673</v>
      </c>
      <c r="BL87" s="912">
        <f t="shared" si="70"/>
        <v>1446310.1527269098</v>
      </c>
      <c r="BM87" s="912">
        <f t="shared" si="70"/>
        <v>59683.371904395113</v>
      </c>
      <c r="BN87" s="912">
        <f t="shared" si="70"/>
        <v>1485.8422854493615</v>
      </c>
      <c r="BO87" s="912">
        <f t="shared" si="70"/>
        <v>8270.2236940889052</v>
      </c>
      <c r="BP87" s="913">
        <f t="shared" si="70"/>
        <v>49927.305924856846</v>
      </c>
      <c r="BQ87" s="898"/>
      <c r="BR87" s="3768"/>
      <c r="BS87" s="2998" t="s">
        <v>1044</v>
      </c>
      <c r="BT87" s="2650">
        <v>2165704278.5497012</v>
      </c>
      <c r="BU87" s="2651">
        <v>832484168.35019457</v>
      </c>
      <c r="BV87" s="2651">
        <v>773012603.00917459</v>
      </c>
      <c r="BW87" s="2651">
        <v>217377319.33464304</v>
      </c>
      <c r="BX87" s="2651">
        <v>42956740.397584751</v>
      </c>
      <c r="BY87" s="2651">
        <v>16825385.868663169</v>
      </c>
      <c r="BZ87" s="2651">
        <v>44045133.858205445</v>
      </c>
      <c r="CA87" s="2651">
        <v>0</v>
      </c>
      <c r="CB87" s="2651">
        <v>0</v>
      </c>
      <c r="CC87" s="2651">
        <v>0</v>
      </c>
      <c r="CD87" s="2651">
        <v>68267314.313889667</v>
      </c>
      <c r="CE87" s="2651">
        <v>19391577.657021888</v>
      </c>
      <c r="CF87" s="2651">
        <v>0</v>
      </c>
      <c r="CG87" s="2651">
        <v>81729078.24963434</v>
      </c>
      <c r="CH87" s="2651">
        <v>0</v>
      </c>
      <c r="CI87" s="2651">
        <v>69614957.510690182</v>
      </c>
      <c r="CJ87" s="2651">
        <v>1541590869.0404353</v>
      </c>
      <c r="CK87" s="2651">
        <v>1481907497.1360404</v>
      </c>
      <c r="CL87" s="2651">
        <v>2906952950.8684211</v>
      </c>
      <c r="CM87" s="2651">
        <v>0</v>
      </c>
      <c r="CN87" s="2651">
        <v>21264698.994528674</v>
      </c>
      <c r="CO87" s="2651">
        <v>1446310152.7269099</v>
      </c>
      <c r="CP87" s="2651">
        <v>59683371.904395111</v>
      </c>
      <c r="CQ87" s="2651">
        <v>1485842.2854493614</v>
      </c>
      <c r="CR87" s="2651">
        <v>8270223.694088906</v>
      </c>
      <c r="CS87" s="2652">
        <v>49927305.924856849</v>
      </c>
      <c r="CT87" s="2642"/>
    </row>
    <row r="88" spans="5:98" ht="15.75" customHeight="1">
      <c r="E88" s="422"/>
      <c r="F88" s="422"/>
      <c r="G88" s="422"/>
      <c r="H88" s="422"/>
      <c r="I88" s="422"/>
      <c r="J88" s="422"/>
      <c r="AO88" s="909"/>
      <c r="AP88" s="910" t="s">
        <v>1045</v>
      </c>
      <c r="AQ88" s="911">
        <f t="shared" si="73"/>
        <v>8301165.6857323246</v>
      </c>
      <c r="AR88" s="912">
        <f t="shared" si="73"/>
        <v>1572071.9704131552</v>
      </c>
      <c r="AS88" s="912">
        <f t="shared" si="73"/>
        <v>1661238.7634065659</v>
      </c>
      <c r="AT88" s="912">
        <f t="shared" si="73"/>
        <v>3107376.6733158417</v>
      </c>
      <c r="AU88" s="912">
        <f t="shared" si="73"/>
        <v>1345770.3598882803</v>
      </c>
      <c r="AV88" s="912">
        <f t="shared" si="73"/>
        <v>0</v>
      </c>
      <c r="AW88" s="912">
        <f t="shared" si="73"/>
        <v>5879.7241056044986</v>
      </c>
      <c r="AX88" s="912">
        <f t="shared" si="73"/>
        <v>0</v>
      </c>
      <c r="AY88" s="912">
        <f t="shared" si="73"/>
        <v>0</v>
      </c>
      <c r="AZ88" s="912">
        <f t="shared" si="73"/>
        <v>0</v>
      </c>
      <c r="BA88" s="912">
        <f t="shared" si="73"/>
        <v>0</v>
      </c>
      <c r="BB88" s="912">
        <f t="shared" si="73"/>
        <v>0</v>
      </c>
      <c r="BC88" s="912">
        <f t="shared" si="73"/>
        <v>0</v>
      </c>
      <c r="BD88" s="912">
        <f t="shared" si="73"/>
        <v>0</v>
      </c>
      <c r="BE88" s="912">
        <f t="shared" si="73"/>
        <v>0</v>
      </c>
      <c r="BF88" s="912">
        <f t="shared" si="72"/>
        <v>608828.1946028776</v>
      </c>
      <c r="BG88" s="912">
        <f t="shared" si="45"/>
        <v>6137684.5639242558</v>
      </c>
      <c r="BH88" s="912">
        <f t="shared" si="45"/>
        <v>5940899.9268988874</v>
      </c>
      <c r="BI88" s="912">
        <f t="shared" si="45"/>
        <v>11028494.711836981</v>
      </c>
      <c r="BJ88" s="912">
        <f t="shared" si="45"/>
        <v>5065.904916236017</v>
      </c>
      <c r="BK88" s="912">
        <f t="shared" si="70"/>
        <v>338694.28866162041</v>
      </c>
      <c r="BL88" s="912">
        <f t="shared" si="70"/>
        <v>5431354.978515951</v>
      </c>
      <c r="BM88" s="912">
        <f t="shared" si="70"/>
        <v>196784.63702536651</v>
      </c>
      <c r="BN88" s="912">
        <f t="shared" si="70"/>
        <v>9998.2032713478711</v>
      </c>
      <c r="BO88" s="912">
        <f t="shared" si="70"/>
        <v>29263.324043844066</v>
      </c>
      <c r="BP88" s="913">
        <f t="shared" si="70"/>
        <v>157523.10971017455</v>
      </c>
      <c r="BQ88" s="898"/>
      <c r="BR88" s="3768"/>
      <c r="BS88" s="2998" t="s">
        <v>1045</v>
      </c>
      <c r="BT88" s="2650">
        <v>8301165685.7323246</v>
      </c>
      <c r="BU88" s="2651">
        <v>1572071970.4131551</v>
      </c>
      <c r="BV88" s="2651">
        <v>1661238763.4065659</v>
      </c>
      <c r="BW88" s="2651">
        <v>3107376673.3158417</v>
      </c>
      <c r="BX88" s="2651">
        <v>1345770359.8882804</v>
      </c>
      <c r="BY88" s="2651">
        <v>0</v>
      </c>
      <c r="BZ88" s="2651">
        <v>5879724.1056044986</v>
      </c>
      <c r="CA88" s="2651">
        <v>0</v>
      </c>
      <c r="CB88" s="2651">
        <v>0</v>
      </c>
      <c r="CC88" s="2651">
        <v>0</v>
      </c>
      <c r="CD88" s="2651">
        <v>0</v>
      </c>
      <c r="CE88" s="2651">
        <v>0</v>
      </c>
      <c r="CF88" s="2651">
        <v>0</v>
      </c>
      <c r="CG88" s="2651">
        <v>0</v>
      </c>
      <c r="CH88" s="2651">
        <v>0</v>
      </c>
      <c r="CI88" s="2651">
        <v>608828194.60287762</v>
      </c>
      <c r="CJ88" s="2651">
        <v>6137684563.9242554</v>
      </c>
      <c r="CK88" s="2651">
        <v>5940899926.8988876</v>
      </c>
      <c r="CL88" s="2651">
        <v>11028494711.836981</v>
      </c>
      <c r="CM88" s="2651">
        <v>5065904.9162360169</v>
      </c>
      <c r="CN88" s="2651">
        <v>338694288.66162038</v>
      </c>
      <c r="CO88" s="2651">
        <v>5431354978.5159512</v>
      </c>
      <c r="CP88" s="2651">
        <v>196784637.02536651</v>
      </c>
      <c r="CQ88" s="2651">
        <v>9998203.2713478711</v>
      </c>
      <c r="CR88" s="2651">
        <v>29263324.043844067</v>
      </c>
      <c r="CS88" s="2652">
        <v>157523109.71017456</v>
      </c>
      <c r="CT88" s="2642"/>
    </row>
    <row r="89" spans="5:98" ht="15.75" customHeight="1">
      <c r="E89" s="422"/>
      <c r="F89" s="422"/>
      <c r="G89" s="422"/>
      <c r="H89" s="422"/>
      <c r="I89" s="422"/>
      <c r="J89" s="422"/>
      <c r="AO89" s="909" t="s">
        <v>307</v>
      </c>
      <c r="AP89" s="910" t="s">
        <v>1036</v>
      </c>
      <c r="AQ89" s="911">
        <f t="shared" si="73"/>
        <v>6224.2963899054903</v>
      </c>
      <c r="AR89" s="912">
        <f t="shared" si="73"/>
        <v>1506.8872090825116</v>
      </c>
      <c r="AS89" s="912">
        <f t="shared" si="73"/>
        <v>968.7844387915128</v>
      </c>
      <c r="AT89" s="912">
        <f t="shared" si="73"/>
        <v>1482.2431353997229</v>
      </c>
      <c r="AU89" s="912">
        <f t="shared" si="73"/>
        <v>20.42894861844518</v>
      </c>
      <c r="AV89" s="912">
        <f t="shared" si="73"/>
        <v>254.2228013632083</v>
      </c>
      <c r="AW89" s="912">
        <f t="shared" si="73"/>
        <v>291.01524344565416</v>
      </c>
      <c r="AX89" s="912">
        <f t="shared" si="73"/>
        <v>17.561494293343689</v>
      </c>
      <c r="AY89" s="912">
        <f t="shared" si="73"/>
        <v>0.3249345066102608</v>
      </c>
      <c r="AZ89" s="912">
        <f t="shared" si="73"/>
        <v>0</v>
      </c>
      <c r="BA89" s="912">
        <f t="shared" si="73"/>
        <v>12.565178854060713</v>
      </c>
      <c r="BB89" s="912">
        <f t="shared" si="73"/>
        <v>0</v>
      </c>
      <c r="BC89" s="912">
        <f t="shared" si="73"/>
        <v>92.146271043306925</v>
      </c>
      <c r="BD89" s="912">
        <f t="shared" si="73"/>
        <v>101.15965359757051</v>
      </c>
      <c r="BE89" s="912">
        <f t="shared" si="73"/>
        <v>138.5743504025198</v>
      </c>
      <c r="BF89" s="912">
        <f t="shared" si="72"/>
        <v>1338.382730507019</v>
      </c>
      <c r="BG89" s="912">
        <f t="shared" si="45"/>
        <v>5339.8586901534036</v>
      </c>
      <c r="BH89" s="912">
        <f t="shared" si="45"/>
        <v>5319.6211148824868</v>
      </c>
      <c r="BI89" s="912">
        <f t="shared" si="45"/>
        <v>6548.3990799627963</v>
      </c>
      <c r="BJ89" s="912">
        <f t="shared" si="45"/>
        <v>0</v>
      </c>
      <c r="BK89" s="912">
        <f t="shared" si="70"/>
        <v>15.252993744597852</v>
      </c>
      <c r="BL89" s="912">
        <f t="shared" si="70"/>
        <v>1244.0309588249047</v>
      </c>
      <c r="BM89" s="912">
        <f t="shared" si="70"/>
        <v>20.237575270914903</v>
      </c>
      <c r="BN89" s="912">
        <f t="shared" si="70"/>
        <v>0.94881246713031964</v>
      </c>
      <c r="BO89" s="912">
        <f t="shared" si="70"/>
        <v>8.2369626895052956</v>
      </c>
      <c r="BP89" s="913">
        <f t="shared" si="70"/>
        <v>11.051800114279279</v>
      </c>
      <c r="BQ89" s="898"/>
      <c r="BR89" s="3768" t="s">
        <v>307</v>
      </c>
      <c r="BS89" s="2998" t="s">
        <v>1036</v>
      </c>
      <c r="BT89" s="2650">
        <v>6224296.38990549</v>
      </c>
      <c r="BU89" s="2651">
        <v>1506887.2090825117</v>
      </c>
      <c r="BV89" s="2651">
        <v>968784.43879151274</v>
      </c>
      <c r="BW89" s="2651">
        <v>1482243.135399723</v>
      </c>
      <c r="BX89" s="2651">
        <v>20428.948618445178</v>
      </c>
      <c r="BY89" s="2651">
        <v>254222.8013632083</v>
      </c>
      <c r="BZ89" s="2651">
        <v>291015.24344565417</v>
      </c>
      <c r="CA89" s="2651">
        <v>17561.494293343687</v>
      </c>
      <c r="CB89" s="2651">
        <v>324.93450661026083</v>
      </c>
      <c r="CC89" s="2651">
        <v>0</v>
      </c>
      <c r="CD89" s="2651">
        <v>12565.178854060714</v>
      </c>
      <c r="CE89" s="2651">
        <v>0</v>
      </c>
      <c r="CF89" s="2651">
        <v>92146.27104330693</v>
      </c>
      <c r="CG89" s="2651">
        <v>101159.6535975705</v>
      </c>
      <c r="CH89" s="2651">
        <v>138574.35040251981</v>
      </c>
      <c r="CI89" s="2651">
        <v>1338382.730507019</v>
      </c>
      <c r="CJ89" s="2651">
        <v>5339858.6901534032</v>
      </c>
      <c r="CK89" s="2651">
        <v>5319621.1148824869</v>
      </c>
      <c r="CL89" s="2651">
        <v>6548399.0799627965</v>
      </c>
      <c r="CM89" s="2651">
        <v>0</v>
      </c>
      <c r="CN89" s="2651">
        <v>15252.993744597852</v>
      </c>
      <c r="CO89" s="2651">
        <v>1244030.9588249046</v>
      </c>
      <c r="CP89" s="2651">
        <v>20237.575270914902</v>
      </c>
      <c r="CQ89" s="2651">
        <v>948.81246713031965</v>
      </c>
      <c r="CR89" s="2651">
        <v>8236.9626895052952</v>
      </c>
      <c r="CS89" s="2652">
        <v>11051.80011427928</v>
      </c>
      <c r="CT89" s="2642"/>
    </row>
    <row r="90" spans="5:98" ht="15.75" customHeight="1">
      <c r="E90" s="422"/>
      <c r="F90" s="422"/>
      <c r="G90" s="422"/>
      <c r="H90" s="422"/>
      <c r="I90" s="422"/>
      <c r="J90" s="422"/>
      <c r="AO90" s="909"/>
      <c r="AP90" s="910" t="s">
        <v>1037</v>
      </c>
      <c r="AQ90" s="911">
        <f t="shared" si="73"/>
        <v>13083.54606609019</v>
      </c>
      <c r="AR90" s="912">
        <f t="shared" si="73"/>
        <v>3582.5401293432215</v>
      </c>
      <c r="AS90" s="912">
        <f t="shared" si="73"/>
        <v>3029.87933095361</v>
      </c>
      <c r="AT90" s="912">
        <f t="shared" si="73"/>
        <v>4183.0802689070733</v>
      </c>
      <c r="AU90" s="912">
        <f t="shared" si="73"/>
        <v>14.928117039481087</v>
      </c>
      <c r="AV90" s="912">
        <f t="shared" si="73"/>
        <v>97.951184144933151</v>
      </c>
      <c r="AW90" s="912">
        <f t="shared" si="73"/>
        <v>214.12304468566083</v>
      </c>
      <c r="AX90" s="912">
        <f t="shared" si="73"/>
        <v>271.41538382420953</v>
      </c>
      <c r="AY90" s="912">
        <f t="shared" si="73"/>
        <v>54.155132868687488</v>
      </c>
      <c r="AZ90" s="912">
        <f t="shared" si="73"/>
        <v>8.0487041802828188</v>
      </c>
      <c r="BA90" s="912">
        <f t="shared" si="73"/>
        <v>1.3983009189530013</v>
      </c>
      <c r="BB90" s="912">
        <f t="shared" si="73"/>
        <v>643.11457335817886</v>
      </c>
      <c r="BC90" s="912">
        <f t="shared" si="73"/>
        <v>43.251625862913514</v>
      </c>
      <c r="BD90" s="912">
        <f t="shared" si="73"/>
        <v>140.91786545890133</v>
      </c>
      <c r="BE90" s="912">
        <f t="shared" si="73"/>
        <v>24.086295852029671</v>
      </c>
      <c r="BF90" s="912">
        <f t="shared" si="72"/>
        <v>774.65610869205352</v>
      </c>
      <c r="BG90" s="912">
        <f t="shared" si="45"/>
        <v>10475.080603159018</v>
      </c>
      <c r="BH90" s="912">
        <f t="shared" si="45"/>
        <v>10453.045665399537</v>
      </c>
      <c r="BI90" s="912">
        <f t="shared" si="45"/>
        <v>14046.857755156088</v>
      </c>
      <c r="BJ90" s="912">
        <f t="shared" si="45"/>
        <v>0</v>
      </c>
      <c r="BK90" s="912">
        <f t="shared" si="70"/>
        <v>0.12943360956153097</v>
      </c>
      <c r="BL90" s="912">
        <f t="shared" si="70"/>
        <v>3593.9415233661098</v>
      </c>
      <c r="BM90" s="912">
        <f t="shared" si="70"/>
        <v>22.034937759479956</v>
      </c>
      <c r="BN90" s="912">
        <f t="shared" si="70"/>
        <v>0.99835479843357477</v>
      </c>
      <c r="BO90" s="912">
        <f t="shared" si="70"/>
        <v>14.443181716709805</v>
      </c>
      <c r="BP90" s="913">
        <f t="shared" si="70"/>
        <v>6.5934012443365813</v>
      </c>
      <c r="BQ90" s="898"/>
      <c r="BR90" s="3768"/>
      <c r="BS90" s="2998" t="s">
        <v>1037</v>
      </c>
      <c r="BT90" s="2650">
        <v>13083546.066090191</v>
      </c>
      <c r="BU90" s="2651">
        <v>3582540.1293432214</v>
      </c>
      <c r="BV90" s="2651">
        <v>3029879.3309536101</v>
      </c>
      <c r="BW90" s="2651">
        <v>4183080.268907073</v>
      </c>
      <c r="BX90" s="2651">
        <v>14928.117039481087</v>
      </c>
      <c r="BY90" s="2651">
        <v>97951.184144933155</v>
      </c>
      <c r="BZ90" s="2651">
        <v>214123.04468566083</v>
      </c>
      <c r="CA90" s="2651">
        <v>271415.38382420951</v>
      </c>
      <c r="CB90" s="2651">
        <v>54155.132868687491</v>
      </c>
      <c r="CC90" s="2651">
        <v>8048.704180282818</v>
      </c>
      <c r="CD90" s="2651">
        <v>1398.3009189530014</v>
      </c>
      <c r="CE90" s="2651">
        <v>643114.57335817884</v>
      </c>
      <c r="CF90" s="2651">
        <v>43251.625862913512</v>
      </c>
      <c r="CG90" s="2651">
        <v>140917.86545890133</v>
      </c>
      <c r="CH90" s="2651">
        <v>24086.295852029671</v>
      </c>
      <c r="CI90" s="2651">
        <v>774656.10869205347</v>
      </c>
      <c r="CJ90" s="2651">
        <v>10475080.603159018</v>
      </c>
      <c r="CK90" s="2651">
        <v>10453045.665399536</v>
      </c>
      <c r="CL90" s="2651">
        <v>14046857.755156089</v>
      </c>
      <c r="CM90" s="2651">
        <v>0</v>
      </c>
      <c r="CN90" s="2651">
        <v>129.43360956153097</v>
      </c>
      <c r="CO90" s="2651">
        <v>3593941.5233661099</v>
      </c>
      <c r="CP90" s="2651">
        <v>22034.937759479955</v>
      </c>
      <c r="CQ90" s="2651">
        <v>998.35479843357473</v>
      </c>
      <c r="CR90" s="2651">
        <v>14443.181716709805</v>
      </c>
      <c r="CS90" s="2652">
        <v>6593.4012443365809</v>
      </c>
      <c r="CT90" s="2642"/>
    </row>
    <row r="91" spans="5:98" ht="15.75" customHeight="1">
      <c r="E91" s="422"/>
      <c r="F91" s="422"/>
      <c r="G91" s="422"/>
      <c r="H91" s="422"/>
      <c r="I91" s="422"/>
      <c r="J91" s="422"/>
      <c r="AO91" s="909"/>
      <c r="AP91" s="910" t="s">
        <v>1038</v>
      </c>
      <c r="AQ91" s="911">
        <f t="shared" si="73"/>
        <v>18114.579157537992</v>
      </c>
      <c r="AR91" s="912">
        <f t="shared" si="73"/>
        <v>6961.4031920274829</v>
      </c>
      <c r="AS91" s="912">
        <f t="shared" si="73"/>
        <v>2562.58244237493</v>
      </c>
      <c r="AT91" s="912">
        <f t="shared" si="73"/>
        <v>4105.449403804696</v>
      </c>
      <c r="AU91" s="912">
        <f t="shared" si="73"/>
        <v>45.148809715145774</v>
      </c>
      <c r="AV91" s="912">
        <f t="shared" si="73"/>
        <v>30.661919795485215</v>
      </c>
      <c r="AW91" s="912">
        <f t="shared" si="73"/>
        <v>339.81690923297873</v>
      </c>
      <c r="AX91" s="912">
        <f t="shared" si="73"/>
        <v>492.36668490241715</v>
      </c>
      <c r="AY91" s="912">
        <f t="shared" si="73"/>
        <v>276.5771181288606</v>
      </c>
      <c r="AZ91" s="912">
        <f t="shared" si="73"/>
        <v>222.26119858980852</v>
      </c>
      <c r="BA91" s="912">
        <f t="shared" si="73"/>
        <v>206.40220181100906</v>
      </c>
      <c r="BB91" s="912">
        <f t="shared" si="73"/>
        <v>45.59766562464187</v>
      </c>
      <c r="BC91" s="912">
        <f t="shared" si="73"/>
        <v>112.63013464564365</v>
      </c>
      <c r="BD91" s="912">
        <f t="shared" si="73"/>
        <v>38.808709306608769</v>
      </c>
      <c r="BE91" s="912">
        <f t="shared" si="73"/>
        <v>65.692622095967195</v>
      </c>
      <c r="BF91" s="912">
        <f t="shared" si="72"/>
        <v>2609.180145482318</v>
      </c>
      <c r="BG91" s="912">
        <f t="shared" si="45"/>
        <v>14854.299724169698</v>
      </c>
      <c r="BH91" s="912">
        <f t="shared" si="45"/>
        <v>14812.273069421866</v>
      </c>
      <c r="BI91" s="912">
        <f t="shared" si="45"/>
        <v>19974.290908165996</v>
      </c>
      <c r="BJ91" s="912">
        <f t="shared" si="45"/>
        <v>9.6744031359783236</v>
      </c>
      <c r="BK91" s="912">
        <f t="shared" si="70"/>
        <v>42.964881287282481</v>
      </c>
      <c r="BL91" s="912">
        <f t="shared" si="70"/>
        <v>5214.6571231673806</v>
      </c>
      <c r="BM91" s="912">
        <f t="shared" si="70"/>
        <v>42.026654747826527</v>
      </c>
      <c r="BN91" s="912">
        <f t="shared" si="70"/>
        <v>3.3183747224480276</v>
      </c>
      <c r="BO91" s="912">
        <f t="shared" si="70"/>
        <v>27.780941299193742</v>
      </c>
      <c r="BP91" s="913">
        <f t="shared" si="70"/>
        <v>10.927338726184766</v>
      </c>
      <c r="BQ91" s="898"/>
      <c r="BR91" s="3768"/>
      <c r="BS91" s="2998" t="s">
        <v>1038</v>
      </c>
      <c r="BT91" s="2650">
        <v>18114579.157537993</v>
      </c>
      <c r="BU91" s="2651">
        <v>6961403.1920274831</v>
      </c>
      <c r="BV91" s="2651">
        <v>2562582.4423749298</v>
      </c>
      <c r="BW91" s="2651">
        <v>4105449.4038046957</v>
      </c>
      <c r="BX91" s="2651">
        <v>45148.809715145777</v>
      </c>
      <c r="BY91" s="2651">
        <v>30661.919795485213</v>
      </c>
      <c r="BZ91" s="2651">
        <v>339816.90923297871</v>
      </c>
      <c r="CA91" s="2651">
        <v>492366.68490241712</v>
      </c>
      <c r="CB91" s="2651">
        <v>276577.1181288606</v>
      </c>
      <c r="CC91" s="2651">
        <v>222261.19858980851</v>
      </c>
      <c r="CD91" s="2651">
        <v>206402.20181100906</v>
      </c>
      <c r="CE91" s="2651">
        <v>45597.665624641872</v>
      </c>
      <c r="CF91" s="2651">
        <v>112630.13464564364</v>
      </c>
      <c r="CG91" s="2651">
        <v>38808.709306608769</v>
      </c>
      <c r="CH91" s="2651">
        <v>65692.622095967192</v>
      </c>
      <c r="CI91" s="2651">
        <v>2609180.145482318</v>
      </c>
      <c r="CJ91" s="2651">
        <v>14854299.724169698</v>
      </c>
      <c r="CK91" s="2651">
        <v>14812273.069421867</v>
      </c>
      <c r="CL91" s="2651">
        <v>19974290.908165995</v>
      </c>
      <c r="CM91" s="2651">
        <v>9674.4031359783239</v>
      </c>
      <c r="CN91" s="2651">
        <v>42964.881287282478</v>
      </c>
      <c r="CO91" s="2651">
        <v>5214657.1231673807</v>
      </c>
      <c r="CP91" s="2651">
        <v>42026.654747826527</v>
      </c>
      <c r="CQ91" s="2651">
        <v>3318.3747224480276</v>
      </c>
      <c r="CR91" s="2651">
        <v>27780.941299193742</v>
      </c>
      <c r="CS91" s="2652">
        <v>10927.338726184766</v>
      </c>
      <c r="CT91" s="2642"/>
    </row>
    <row r="92" spans="5:98" ht="15.75" customHeight="1">
      <c r="E92" s="422"/>
      <c r="F92" s="422"/>
      <c r="G92" s="422"/>
      <c r="H92" s="422"/>
      <c r="I92" s="422"/>
      <c r="J92" s="422"/>
      <c r="AO92" s="909"/>
      <c r="AP92" s="910" t="s">
        <v>1039</v>
      </c>
      <c r="AQ92" s="911">
        <f t="shared" si="73"/>
        <v>32172.959510710531</v>
      </c>
      <c r="AR92" s="912">
        <f t="shared" si="73"/>
        <v>10938.055772718559</v>
      </c>
      <c r="AS92" s="912">
        <f t="shared" si="73"/>
        <v>3343.5789395317734</v>
      </c>
      <c r="AT92" s="912">
        <f t="shared" si="73"/>
        <v>10510.191427248721</v>
      </c>
      <c r="AU92" s="912">
        <f t="shared" si="73"/>
        <v>623.95665657404993</v>
      </c>
      <c r="AV92" s="912">
        <f t="shared" si="73"/>
        <v>277.58475611976701</v>
      </c>
      <c r="AW92" s="912">
        <f t="shared" si="73"/>
        <v>753.39131890011095</v>
      </c>
      <c r="AX92" s="912">
        <f t="shared" si="73"/>
        <v>356.71515090613445</v>
      </c>
      <c r="AY92" s="912">
        <f t="shared" si="73"/>
        <v>891.58141407703658</v>
      </c>
      <c r="AZ92" s="912">
        <f t="shared" si="73"/>
        <v>30.03123203860682</v>
      </c>
      <c r="BA92" s="912">
        <f t="shared" si="73"/>
        <v>99.059807682724156</v>
      </c>
      <c r="BB92" s="912">
        <f t="shared" si="73"/>
        <v>9.6903609480773767</v>
      </c>
      <c r="BC92" s="912">
        <f t="shared" si="73"/>
        <v>662.6349429286264</v>
      </c>
      <c r="BD92" s="912">
        <f t="shared" si="73"/>
        <v>683.39137780018154</v>
      </c>
      <c r="BE92" s="912">
        <f t="shared" si="73"/>
        <v>52.900443606043488</v>
      </c>
      <c r="BF92" s="912">
        <f t="shared" si="72"/>
        <v>2940.1959096301116</v>
      </c>
      <c r="BG92" s="912">
        <f t="shared" si="45"/>
        <v>23599.934205450034</v>
      </c>
      <c r="BH92" s="912">
        <f t="shared" si="45"/>
        <v>23493.978451163497</v>
      </c>
      <c r="BI92" s="912">
        <f t="shared" si="45"/>
        <v>35874.377200299401</v>
      </c>
      <c r="BJ92" s="912">
        <f t="shared" si="45"/>
        <v>0</v>
      </c>
      <c r="BK92" s="912">
        <f t="shared" si="70"/>
        <v>2.6461887702364053</v>
      </c>
      <c r="BL92" s="912">
        <f t="shared" si="70"/>
        <v>12383.044937906156</v>
      </c>
      <c r="BM92" s="912">
        <f t="shared" si="70"/>
        <v>105.95575428654</v>
      </c>
      <c r="BN92" s="912">
        <f t="shared" si="70"/>
        <v>5.9704714576056039</v>
      </c>
      <c r="BO92" s="912">
        <f t="shared" si="70"/>
        <v>44.945105552727668</v>
      </c>
      <c r="BP92" s="913">
        <f t="shared" si="70"/>
        <v>55.040177276206784</v>
      </c>
      <c r="BQ92" s="898"/>
      <c r="BR92" s="3768"/>
      <c r="BS92" s="2998" t="s">
        <v>1039</v>
      </c>
      <c r="BT92" s="2650">
        <v>32172959.51071053</v>
      </c>
      <c r="BU92" s="2651">
        <v>10938055.772718558</v>
      </c>
      <c r="BV92" s="2651">
        <v>3343578.9395317733</v>
      </c>
      <c r="BW92" s="2651">
        <v>10510191.427248722</v>
      </c>
      <c r="BX92" s="2651">
        <v>623956.65657404996</v>
      </c>
      <c r="BY92" s="2651">
        <v>277584.75611976703</v>
      </c>
      <c r="BZ92" s="2651">
        <v>753391.3189001109</v>
      </c>
      <c r="CA92" s="2651">
        <v>356715.15090613445</v>
      </c>
      <c r="CB92" s="2651">
        <v>891581.41407703655</v>
      </c>
      <c r="CC92" s="2651">
        <v>30031.23203860682</v>
      </c>
      <c r="CD92" s="2651">
        <v>99059.80768272416</v>
      </c>
      <c r="CE92" s="2651">
        <v>9690.3609480773775</v>
      </c>
      <c r="CF92" s="2651">
        <v>662634.94292862643</v>
      </c>
      <c r="CG92" s="2651">
        <v>683391.37780018151</v>
      </c>
      <c r="CH92" s="2651">
        <v>52900.443606043489</v>
      </c>
      <c r="CI92" s="2651">
        <v>2940195.9096301114</v>
      </c>
      <c r="CJ92" s="2651">
        <v>23599934.205450036</v>
      </c>
      <c r="CK92" s="2651">
        <v>23493978.451163497</v>
      </c>
      <c r="CL92" s="2651">
        <v>35874377.200299405</v>
      </c>
      <c r="CM92" s="2651">
        <v>0</v>
      </c>
      <c r="CN92" s="2651">
        <v>2646.1887702364052</v>
      </c>
      <c r="CO92" s="2651">
        <v>12383044.937906155</v>
      </c>
      <c r="CP92" s="2651">
        <v>105955.75428654</v>
      </c>
      <c r="CQ92" s="2651">
        <v>5970.471457605604</v>
      </c>
      <c r="CR92" s="2651">
        <v>44945.105552727669</v>
      </c>
      <c r="CS92" s="2652">
        <v>55040.177276206785</v>
      </c>
      <c r="CT92" s="2642"/>
    </row>
    <row r="93" spans="5:98" ht="15.75" customHeight="1">
      <c r="E93" s="422"/>
      <c r="F93" s="422"/>
      <c r="G93" s="422"/>
      <c r="H93" s="422"/>
      <c r="I93" s="422"/>
      <c r="J93" s="422"/>
      <c r="AO93" s="909"/>
      <c r="AP93" s="910" t="s">
        <v>1040</v>
      </c>
      <c r="AQ93" s="911">
        <f t="shared" si="73"/>
        <v>53462.455061193039</v>
      </c>
      <c r="AR93" s="912">
        <f t="shared" si="73"/>
        <v>17312.042398803347</v>
      </c>
      <c r="AS93" s="912">
        <f t="shared" si="73"/>
        <v>7393.1429206636703</v>
      </c>
      <c r="AT93" s="912">
        <f t="shared" si="73"/>
        <v>16059.878097310446</v>
      </c>
      <c r="AU93" s="912">
        <f t="shared" si="73"/>
        <v>536.7853206787762</v>
      </c>
      <c r="AV93" s="912">
        <f t="shared" si="73"/>
        <v>1594.7681492721731</v>
      </c>
      <c r="AW93" s="912">
        <f t="shared" si="73"/>
        <v>2901.9403651265325</v>
      </c>
      <c r="AX93" s="912">
        <f t="shared" si="73"/>
        <v>126.26058008216812</v>
      </c>
      <c r="AY93" s="912">
        <f t="shared" si="73"/>
        <v>310.88871082968041</v>
      </c>
      <c r="AZ93" s="912">
        <f t="shared" si="73"/>
        <v>45.126723578225622</v>
      </c>
      <c r="BA93" s="912">
        <f t="shared" si="73"/>
        <v>650.70932278176815</v>
      </c>
      <c r="BB93" s="912">
        <f t="shared" si="73"/>
        <v>367.94218321302714</v>
      </c>
      <c r="BC93" s="912">
        <f t="shared" si="73"/>
        <v>445.27405300036702</v>
      </c>
      <c r="BD93" s="912">
        <f t="shared" si="73"/>
        <v>1315.5531707456878</v>
      </c>
      <c r="BE93" s="912">
        <f t="shared" si="73"/>
        <v>284.83209668652296</v>
      </c>
      <c r="BF93" s="912">
        <f t="shared" si="72"/>
        <v>4117.3109684206838</v>
      </c>
      <c r="BG93" s="912">
        <f t="shared" si="45"/>
        <v>39385.932284590832</v>
      </c>
      <c r="BH93" s="912">
        <f t="shared" si="45"/>
        <v>39187.521824765943</v>
      </c>
      <c r="BI93" s="912">
        <f t="shared" si="45"/>
        <v>61089.591249141646</v>
      </c>
      <c r="BJ93" s="912">
        <f t="shared" si="45"/>
        <v>317.01535078914662</v>
      </c>
      <c r="BK93" s="912">
        <f t="shared" si="70"/>
        <v>68.840762798480981</v>
      </c>
      <c r="BL93" s="912">
        <f t="shared" si="70"/>
        <v>22287.925537963343</v>
      </c>
      <c r="BM93" s="912">
        <f t="shared" si="70"/>
        <v>198.41045982489464</v>
      </c>
      <c r="BN93" s="912">
        <f t="shared" si="70"/>
        <v>19.989090669311569</v>
      </c>
      <c r="BO93" s="912">
        <f t="shared" si="70"/>
        <v>99.829483192626583</v>
      </c>
      <c r="BP93" s="913">
        <f t="shared" si="70"/>
        <v>78.591885962956567</v>
      </c>
      <c r="BQ93" s="898"/>
      <c r="BR93" s="3768"/>
      <c r="BS93" s="2998" t="s">
        <v>1040</v>
      </c>
      <c r="BT93" s="2650">
        <v>53462455.061193042</v>
      </c>
      <c r="BU93" s="2651">
        <v>17312042.398803346</v>
      </c>
      <c r="BV93" s="2651">
        <v>7393142.9206636706</v>
      </c>
      <c r="BW93" s="2651">
        <v>16059878.097310446</v>
      </c>
      <c r="BX93" s="2651">
        <v>536785.32067877625</v>
      </c>
      <c r="BY93" s="2651">
        <v>1594768.1492721732</v>
      </c>
      <c r="BZ93" s="2651">
        <v>2901940.3651265325</v>
      </c>
      <c r="CA93" s="2651">
        <v>126260.58008216812</v>
      </c>
      <c r="CB93" s="2651">
        <v>310888.71082968038</v>
      </c>
      <c r="CC93" s="2651">
        <v>45126.723578225625</v>
      </c>
      <c r="CD93" s="2651">
        <v>650709.32278176816</v>
      </c>
      <c r="CE93" s="2651">
        <v>367942.18321302714</v>
      </c>
      <c r="CF93" s="2651">
        <v>445274.05300036701</v>
      </c>
      <c r="CG93" s="2651">
        <v>1315553.1707456878</v>
      </c>
      <c r="CH93" s="2651">
        <v>284832.09668652294</v>
      </c>
      <c r="CI93" s="2651">
        <v>4117310.9684206839</v>
      </c>
      <c r="CJ93" s="2651">
        <v>39385932.284590833</v>
      </c>
      <c r="CK93" s="2651">
        <v>39187521.824765943</v>
      </c>
      <c r="CL93" s="2651">
        <v>61089591.249141648</v>
      </c>
      <c r="CM93" s="2651">
        <v>317015.35078914661</v>
      </c>
      <c r="CN93" s="2651">
        <v>68840.762798480981</v>
      </c>
      <c r="CO93" s="2651">
        <v>22287925.537963342</v>
      </c>
      <c r="CP93" s="2651">
        <v>198410.45982489464</v>
      </c>
      <c r="CQ93" s="2651">
        <v>19989.090669311568</v>
      </c>
      <c r="CR93" s="2651">
        <v>99829.483192626576</v>
      </c>
      <c r="CS93" s="2652">
        <v>78591.88596295657</v>
      </c>
      <c r="CT93" s="2642"/>
    </row>
    <row r="94" spans="5:98" ht="15.75" customHeight="1">
      <c r="E94" s="422"/>
      <c r="F94" s="422"/>
      <c r="G94" s="422"/>
      <c r="H94" s="422"/>
      <c r="I94" s="422"/>
      <c r="J94" s="422"/>
      <c r="AO94" s="909"/>
      <c r="AP94" s="910" t="s">
        <v>1041</v>
      </c>
      <c r="AQ94" s="911">
        <f t="shared" si="73"/>
        <v>107901.14675639728</v>
      </c>
      <c r="AR94" s="912">
        <f t="shared" si="73"/>
        <v>40335.364596485138</v>
      </c>
      <c r="AS94" s="912">
        <f t="shared" si="73"/>
        <v>9323.0648593242622</v>
      </c>
      <c r="AT94" s="912">
        <f t="shared" si="73"/>
        <v>28582.290595574148</v>
      </c>
      <c r="AU94" s="912">
        <f t="shared" si="73"/>
        <v>477.84901840837921</v>
      </c>
      <c r="AV94" s="912">
        <f t="shared" si="73"/>
        <v>1049.6839331189581</v>
      </c>
      <c r="AW94" s="912">
        <f t="shared" si="73"/>
        <v>5981.2142562522004</v>
      </c>
      <c r="AX94" s="912">
        <f t="shared" si="73"/>
        <v>639.27689026759276</v>
      </c>
      <c r="AY94" s="912">
        <f t="shared" si="73"/>
        <v>446.58427801251008</v>
      </c>
      <c r="AZ94" s="912">
        <f t="shared" si="73"/>
        <v>138.33484189366899</v>
      </c>
      <c r="BA94" s="912">
        <f t="shared" si="73"/>
        <v>5553.1468882529425</v>
      </c>
      <c r="BB94" s="912">
        <f t="shared" si="73"/>
        <v>1015.3120160909788</v>
      </c>
      <c r="BC94" s="912">
        <f t="shared" si="73"/>
        <v>457.96199577852781</v>
      </c>
      <c r="BD94" s="912">
        <f t="shared" si="73"/>
        <v>3107.394657577498</v>
      </c>
      <c r="BE94" s="912">
        <f t="shared" si="73"/>
        <v>202.94844297727516</v>
      </c>
      <c r="BF94" s="912">
        <f t="shared" si="72"/>
        <v>10590.719486383156</v>
      </c>
      <c r="BG94" s="912">
        <f t="shared" si="45"/>
        <v>75694.821808374021</v>
      </c>
      <c r="BH94" s="912">
        <f t="shared" si="45"/>
        <v>74412.798057367967</v>
      </c>
      <c r="BI94" s="912">
        <f t="shared" si="45"/>
        <v>129432.06106635791</v>
      </c>
      <c r="BJ94" s="912">
        <f t="shared" si="45"/>
        <v>0</v>
      </c>
      <c r="BK94" s="912">
        <f t="shared" si="70"/>
        <v>472.74358893947306</v>
      </c>
      <c r="BL94" s="912">
        <f t="shared" si="70"/>
        <v>55492.00659792935</v>
      </c>
      <c r="BM94" s="912">
        <f t="shared" si="70"/>
        <v>1282.0237510061243</v>
      </c>
      <c r="BN94" s="912">
        <f t="shared" si="70"/>
        <v>51.685895002553011</v>
      </c>
      <c r="BO94" s="912">
        <f t="shared" si="70"/>
        <v>288.08762856970833</v>
      </c>
      <c r="BP94" s="913">
        <f t="shared" si="70"/>
        <v>942.25022743386273</v>
      </c>
      <c r="BQ94" s="898"/>
      <c r="BR94" s="3768"/>
      <c r="BS94" s="2998" t="s">
        <v>1041</v>
      </c>
      <c r="BT94" s="2650">
        <v>107901146.75639728</v>
      </c>
      <c r="BU94" s="2651">
        <v>40335364.596485138</v>
      </c>
      <c r="BV94" s="2651">
        <v>9323064.8593242615</v>
      </c>
      <c r="BW94" s="2651">
        <v>28582290.595574148</v>
      </c>
      <c r="BX94" s="2651">
        <v>477849.01840837923</v>
      </c>
      <c r="BY94" s="2651">
        <v>1049683.933118958</v>
      </c>
      <c r="BZ94" s="2651">
        <v>5981214.2562522003</v>
      </c>
      <c r="CA94" s="2651">
        <v>639276.89026759274</v>
      </c>
      <c r="CB94" s="2651">
        <v>446584.2780125101</v>
      </c>
      <c r="CC94" s="2651">
        <v>138334.84189366898</v>
      </c>
      <c r="CD94" s="2651">
        <v>5553146.8882529428</v>
      </c>
      <c r="CE94" s="2651">
        <v>1015312.0160909788</v>
      </c>
      <c r="CF94" s="2651">
        <v>457961.99577852781</v>
      </c>
      <c r="CG94" s="2651">
        <v>3107394.6575774979</v>
      </c>
      <c r="CH94" s="2651">
        <v>202948.44297727518</v>
      </c>
      <c r="CI94" s="2651">
        <v>10590719.486383155</v>
      </c>
      <c r="CJ94" s="2651">
        <v>75694821.808374017</v>
      </c>
      <c r="CK94" s="2651">
        <v>74412798.057367966</v>
      </c>
      <c r="CL94" s="2651">
        <v>129432061.06635791</v>
      </c>
      <c r="CM94" s="2651">
        <v>0</v>
      </c>
      <c r="CN94" s="2651">
        <v>472743.58893947303</v>
      </c>
      <c r="CO94" s="2651">
        <v>55492006.597929351</v>
      </c>
      <c r="CP94" s="2651">
        <v>1282023.7510061243</v>
      </c>
      <c r="CQ94" s="2651">
        <v>51685.895002553014</v>
      </c>
      <c r="CR94" s="2651">
        <v>288087.62856970832</v>
      </c>
      <c r="CS94" s="2652">
        <v>942250.22743386275</v>
      </c>
      <c r="CT94" s="2642"/>
    </row>
    <row r="95" spans="5:98" ht="15.75" customHeight="1">
      <c r="E95" s="422"/>
      <c r="F95" s="422"/>
      <c r="G95" s="422"/>
      <c r="H95" s="422"/>
      <c r="I95" s="422"/>
      <c r="J95" s="422"/>
      <c r="AO95" s="909"/>
      <c r="AP95" s="910" t="s">
        <v>1042</v>
      </c>
      <c r="AQ95" s="911">
        <f t="shared" ref="AQ95:BE98" si="74">BT95/1000</f>
        <v>190687.20790313953</v>
      </c>
      <c r="AR95" s="912">
        <f t="shared" si="74"/>
        <v>85726.950912621513</v>
      </c>
      <c r="AS95" s="912">
        <f t="shared" si="74"/>
        <v>20247.894116767144</v>
      </c>
      <c r="AT95" s="912">
        <f t="shared" si="74"/>
        <v>51570.907699196658</v>
      </c>
      <c r="AU95" s="912">
        <f t="shared" si="74"/>
        <v>476.39133161622289</v>
      </c>
      <c r="AV95" s="912">
        <f t="shared" si="74"/>
        <v>3021.6637188578657</v>
      </c>
      <c r="AW95" s="912">
        <f t="shared" si="74"/>
        <v>6155.0917813540282</v>
      </c>
      <c r="AX95" s="912">
        <f t="shared" si="74"/>
        <v>507.11950898244874</v>
      </c>
      <c r="AY95" s="912">
        <f t="shared" si="74"/>
        <v>111.59602374199633</v>
      </c>
      <c r="AZ95" s="912">
        <f t="shared" si="74"/>
        <v>0</v>
      </c>
      <c r="BA95" s="912">
        <f t="shared" si="74"/>
        <v>2657.0767493192961</v>
      </c>
      <c r="BB95" s="912">
        <f t="shared" si="74"/>
        <v>2295.8555076113171</v>
      </c>
      <c r="BC95" s="912">
        <f t="shared" si="74"/>
        <v>1510.9805411078048</v>
      </c>
      <c r="BD95" s="912">
        <f t="shared" si="74"/>
        <v>7970.1934041322647</v>
      </c>
      <c r="BE95" s="912">
        <f t="shared" si="74"/>
        <v>39.784774607176509</v>
      </c>
      <c r="BF95" s="912">
        <f t="shared" si="72"/>
        <v>8395.7018332237367</v>
      </c>
      <c r="BG95" s="912">
        <f t="shared" si="45"/>
        <v>136195.64994620229</v>
      </c>
      <c r="BH95" s="912">
        <f t="shared" si="45"/>
        <v>134862.90662517326</v>
      </c>
      <c r="BI95" s="912">
        <f t="shared" si="45"/>
        <v>228231.6826049329</v>
      </c>
      <c r="BJ95" s="912">
        <f t="shared" si="45"/>
        <v>705.11022332058917</v>
      </c>
      <c r="BK95" s="912">
        <f t="shared" si="70"/>
        <v>856.00415865301397</v>
      </c>
      <c r="BL95" s="912">
        <f t="shared" si="70"/>
        <v>94929.890361733283</v>
      </c>
      <c r="BM95" s="912">
        <f t="shared" si="70"/>
        <v>1332.743321028993</v>
      </c>
      <c r="BN95" s="912">
        <f t="shared" si="70"/>
        <v>137.78713453596058</v>
      </c>
      <c r="BO95" s="912">
        <f t="shared" si="70"/>
        <v>515.94137924060476</v>
      </c>
      <c r="BP95" s="913">
        <f t="shared" si="70"/>
        <v>679.0148072524272</v>
      </c>
      <c r="BQ95" s="898"/>
      <c r="BR95" s="3768"/>
      <c r="BS95" s="2998" t="s">
        <v>1042</v>
      </c>
      <c r="BT95" s="2650">
        <v>190687207.90313953</v>
      </c>
      <c r="BU95" s="2651">
        <v>85726950.912621513</v>
      </c>
      <c r="BV95" s="2651">
        <v>20247894.116767142</v>
      </c>
      <c r="BW95" s="2651">
        <v>51570907.699196659</v>
      </c>
      <c r="BX95" s="2651">
        <v>476391.33161622286</v>
      </c>
      <c r="BY95" s="2651">
        <v>3021663.7188578658</v>
      </c>
      <c r="BZ95" s="2651">
        <v>6155091.7813540278</v>
      </c>
      <c r="CA95" s="2651">
        <v>507119.50898244872</v>
      </c>
      <c r="CB95" s="2651">
        <v>111596.02374199634</v>
      </c>
      <c r="CC95" s="2651">
        <v>0</v>
      </c>
      <c r="CD95" s="2651">
        <v>2657076.7493192963</v>
      </c>
      <c r="CE95" s="2651">
        <v>2295855.5076113171</v>
      </c>
      <c r="CF95" s="2651">
        <v>1510980.5411078047</v>
      </c>
      <c r="CG95" s="2651">
        <v>7970193.4041322647</v>
      </c>
      <c r="CH95" s="2651">
        <v>39784.774607176507</v>
      </c>
      <c r="CI95" s="2651">
        <v>8395701.8332237359</v>
      </c>
      <c r="CJ95" s="2651">
        <v>136195649.94620228</v>
      </c>
      <c r="CK95" s="2651">
        <v>134862906.62517327</v>
      </c>
      <c r="CL95" s="2651">
        <v>228231682.6049329</v>
      </c>
      <c r="CM95" s="2651">
        <v>705110.22332058917</v>
      </c>
      <c r="CN95" s="2651">
        <v>856004.15865301399</v>
      </c>
      <c r="CO95" s="2651">
        <v>94929890.361733288</v>
      </c>
      <c r="CP95" s="2651">
        <v>1332743.321028993</v>
      </c>
      <c r="CQ95" s="2651">
        <v>137787.13453596056</v>
      </c>
      <c r="CR95" s="2651">
        <v>515941.37924060476</v>
      </c>
      <c r="CS95" s="2652">
        <v>679014.80725242721</v>
      </c>
      <c r="CT95" s="2642"/>
    </row>
    <row r="96" spans="5:98" ht="15.75" customHeight="1">
      <c r="AO96" s="909"/>
      <c r="AP96" s="910" t="s">
        <v>1043</v>
      </c>
      <c r="AQ96" s="911">
        <f t="shared" si="74"/>
        <v>323134.25980045914</v>
      </c>
      <c r="AR96" s="912">
        <f t="shared" si="74"/>
        <v>102140.56540249298</v>
      </c>
      <c r="AS96" s="912">
        <f t="shared" si="74"/>
        <v>63052.884225062662</v>
      </c>
      <c r="AT96" s="912">
        <f t="shared" si="74"/>
        <v>49573.120734165859</v>
      </c>
      <c r="AU96" s="912">
        <f t="shared" si="74"/>
        <v>16798.806260822847</v>
      </c>
      <c r="AV96" s="912">
        <f t="shared" si="74"/>
        <v>4471.4197100051406</v>
      </c>
      <c r="AW96" s="912">
        <f t="shared" si="74"/>
        <v>4984.2804017238504</v>
      </c>
      <c r="AX96" s="912">
        <f t="shared" si="74"/>
        <v>12860.594661665331</v>
      </c>
      <c r="AY96" s="912">
        <f t="shared" si="74"/>
        <v>562.64791004267056</v>
      </c>
      <c r="AZ96" s="912">
        <f t="shared" si="74"/>
        <v>0</v>
      </c>
      <c r="BA96" s="912">
        <f t="shared" si="74"/>
        <v>17890.412568551881</v>
      </c>
      <c r="BB96" s="912">
        <f t="shared" si="74"/>
        <v>873.28178072395394</v>
      </c>
      <c r="BC96" s="912">
        <f t="shared" si="74"/>
        <v>1146.8908705302827</v>
      </c>
      <c r="BD96" s="912">
        <f t="shared" si="74"/>
        <v>12621.595846067086</v>
      </c>
      <c r="BE96" s="912">
        <f t="shared" si="74"/>
        <v>475.78261628472188</v>
      </c>
      <c r="BF96" s="912">
        <f t="shared" si="72"/>
        <v>35681.976812319757</v>
      </c>
      <c r="BG96" s="912">
        <f t="shared" si="45"/>
        <v>225331.92118593346</v>
      </c>
      <c r="BH96" s="912">
        <f t="shared" si="45"/>
        <v>220490.53845476487</v>
      </c>
      <c r="BI96" s="912">
        <f t="shared" si="45"/>
        <v>425896.53757756605</v>
      </c>
      <c r="BJ96" s="912">
        <f t="shared" si="45"/>
        <v>228.7328943520003</v>
      </c>
      <c r="BK96" s="912">
        <f t="shared" si="70"/>
        <v>929.76650130364567</v>
      </c>
      <c r="BL96" s="912">
        <f t="shared" si="70"/>
        <v>206564.49851845688</v>
      </c>
      <c r="BM96" s="912">
        <f t="shared" si="70"/>
        <v>4841.3827311685591</v>
      </c>
      <c r="BN96" s="912">
        <f t="shared" si="70"/>
        <v>163.62142890451895</v>
      </c>
      <c r="BO96" s="912">
        <f t="shared" si="70"/>
        <v>843.14115155089223</v>
      </c>
      <c r="BP96" s="913">
        <f t="shared" si="70"/>
        <v>3834.6201507131468</v>
      </c>
      <c r="BQ96" s="898"/>
      <c r="BR96" s="3768"/>
      <c r="BS96" s="2998" t="s">
        <v>1043</v>
      </c>
      <c r="BT96" s="2650">
        <v>323134259.80045915</v>
      </c>
      <c r="BU96" s="2651">
        <v>102140565.40249299</v>
      </c>
      <c r="BV96" s="2651">
        <v>63052884.225062661</v>
      </c>
      <c r="BW96" s="2651">
        <v>49573120.734165862</v>
      </c>
      <c r="BX96" s="2651">
        <v>16798806.260822847</v>
      </c>
      <c r="BY96" s="2651">
        <v>4471419.7100051409</v>
      </c>
      <c r="BZ96" s="2651">
        <v>4984280.4017238505</v>
      </c>
      <c r="CA96" s="2651">
        <v>12860594.661665332</v>
      </c>
      <c r="CB96" s="2651">
        <v>562647.91004267056</v>
      </c>
      <c r="CC96" s="2651">
        <v>0</v>
      </c>
      <c r="CD96" s="2651">
        <v>17890412.568551879</v>
      </c>
      <c r="CE96" s="2651">
        <v>873281.78072395397</v>
      </c>
      <c r="CF96" s="2651">
        <v>1146890.8705302826</v>
      </c>
      <c r="CG96" s="2651">
        <v>12621595.846067086</v>
      </c>
      <c r="CH96" s="2651">
        <v>475782.61628472188</v>
      </c>
      <c r="CI96" s="2651">
        <v>35681976.812319756</v>
      </c>
      <c r="CJ96" s="2651">
        <v>225331921.18593347</v>
      </c>
      <c r="CK96" s="2651">
        <v>220490538.45476487</v>
      </c>
      <c r="CL96" s="2651">
        <v>425896537.57756603</v>
      </c>
      <c r="CM96" s="2651">
        <v>228732.89435200029</v>
      </c>
      <c r="CN96" s="2651">
        <v>929766.50130364567</v>
      </c>
      <c r="CO96" s="2651">
        <v>206564498.51845688</v>
      </c>
      <c r="CP96" s="2651">
        <v>4841382.7311685588</v>
      </c>
      <c r="CQ96" s="2651">
        <v>163621.42890451895</v>
      </c>
      <c r="CR96" s="2651">
        <v>843141.15155089227</v>
      </c>
      <c r="CS96" s="2652">
        <v>3834620.1507131467</v>
      </c>
      <c r="CT96" s="2642"/>
    </row>
    <row r="97" spans="41:98" ht="15.75" customHeight="1">
      <c r="AO97" s="909"/>
      <c r="AP97" s="910" t="s">
        <v>1044</v>
      </c>
      <c r="AQ97" s="911">
        <f t="shared" si="74"/>
        <v>656904.30207994243</v>
      </c>
      <c r="AR97" s="912">
        <f t="shared" si="74"/>
        <v>362794.16332509893</v>
      </c>
      <c r="AS97" s="912">
        <f t="shared" si="74"/>
        <v>115302.18850141369</v>
      </c>
      <c r="AT97" s="912">
        <f t="shared" si="74"/>
        <v>84570.125600890402</v>
      </c>
      <c r="AU97" s="912">
        <f t="shared" si="74"/>
        <v>5381.2138331958722</v>
      </c>
      <c r="AV97" s="912">
        <f t="shared" si="74"/>
        <v>19089.481764084845</v>
      </c>
      <c r="AW97" s="912">
        <f t="shared" si="74"/>
        <v>17851.887434209177</v>
      </c>
      <c r="AX97" s="912">
        <f t="shared" si="74"/>
        <v>0</v>
      </c>
      <c r="AY97" s="912">
        <f t="shared" si="74"/>
        <v>0</v>
      </c>
      <c r="AZ97" s="912">
        <f t="shared" si="74"/>
        <v>67.404433862329171</v>
      </c>
      <c r="BA97" s="912">
        <f t="shared" si="74"/>
        <v>12073.353590269502</v>
      </c>
      <c r="BB97" s="912">
        <f t="shared" si="74"/>
        <v>11136.35517644291</v>
      </c>
      <c r="BC97" s="912">
        <f t="shared" si="74"/>
        <v>1309.6274114787022</v>
      </c>
      <c r="BD97" s="912">
        <f t="shared" si="74"/>
        <v>13655.812415689174</v>
      </c>
      <c r="BE97" s="912">
        <f t="shared" si="74"/>
        <v>1432.3892945099187</v>
      </c>
      <c r="BF97" s="912">
        <f t="shared" si="72"/>
        <v>12240.299298796916</v>
      </c>
      <c r="BG97" s="912">
        <f t="shared" si="45"/>
        <v>460647.76904025261</v>
      </c>
      <c r="BH97" s="912">
        <f t="shared" si="45"/>
        <v>453287.65434041462</v>
      </c>
      <c r="BI97" s="912">
        <f t="shared" si="45"/>
        <v>792777.82690822787</v>
      </c>
      <c r="BJ97" s="912">
        <f t="shared" si="45"/>
        <v>597.96116011509878</v>
      </c>
      <c r="BK97" s="912">
        <f t="shared" si="70"/>
        <v>3327.669163129719</v>
      </c>
      <c r="BL97" s="912">
        <f t="shared" si="70"/>
        <v>343415.80289105797</v>
      </c>
      <c r="BM97" s="912">
        <f t="shared" si="70"/>
        <v>7360.1146998378881</v>
      </c>
      <c r="BN97" s="912">
        <f t="shared" si="70"/>
        <v>466.25817339793934</v>
      </c>
      <c r="BO97" s="912">
        <f t="shared" si="70"/>
        <v>2258.6498655700948</v>
      </c>
      <c r="BP97" s="913">
        <f t="shared" si="70"/>
        <v>4635.2066608698533</v>
      </c>
      <c r="BQ97" s="898"/>
      <c r="BR97" s="3768"/>
      <c r="BS97" s="2998" t="s">
        <v>1044</v>
      </c>
      <c r="BT97" s="2650">
        <v>656904302.07994246</v>
      </c>
      <c r="BU97" s="2651">
        <v>362794163.32509893</v>
      </c>
      <c r="BV97" s="2651">
        <v>115302188.50141369</v>
      </c>
      <c r="BW97" s="2651">
        <v>84570125.600890398</v>
      </c>
      <c r="BX97" s="2651">
        <v>5381213.8331958726</v>
      </c>
      <c r="BY97" s="2651">
        <v>19089481.764084846</v>
      </c>
      <c r="BZ97" s="2651">
        <v>17851887.434209175</v>
      </c>
      <c r="CA97" s="2651">
        <v>0</v>
      </c>
      <c r="CB97" s="2651">
        <v>0</v>
      </c>
      <c r="CC97" s="2651">
        <v>67404.43386232917</v>
      </c>
      <c r="CD97" s="2651">
        <v>12073353.590269502</v>
      </c>
      <c r="CE97" s="2651">
        <v>11136355.17644291</v>
      </c>
      <c r="CF97" s="2651">
        <v>1309627.4114787022</v>
      </c>
      <c r="CG97" s="2651">
        <v>13655812.415689174</v>
      </c>
      <c r="CH97" s="2651">
        <v>1432389.2945099187</v>
      </c>
      <c r="CI97" s="2651">
        <v>12240299.298796916</v>
      </c>
      <c r="CJ97" s="2651">
        <v>460647769.04025263</v>
      </c>
      <c r="CK97" s="2651">
        <v>453287654.34041464</v>
      </c>
      <c r="CL97" s="2651">
        <v>792777826.90822792</v>
      </c>
      <c r="CM97" s="2651">
        <v>597961.16011509881</v>
      </c>
      <c r="CN97" s="2651">
        <v>3327669.163129719</v>
      </c>
      <c r="CO97" s="2651">
        <v>343415802.89105797</v>
      </c>
      <c r="CP97" s="2651">
        <v>7360114.6998378877</v>
      </c>
      <c r="CQ97" s="2651">
        <v>466258.17339793936</v>
      </c>
      <c r="CR97" s="2651">
        <v>2258649.8655700949</v>
      </c>
      <c r="CS97" s="2652">
        <v>4635206.6608698536</v>
      </c>
      <c r="CT97" s="2642"/>
    </row>
    <row r="98" spans="41:98" ht="15.75" customHeight="1" thickBot="1">
      <c r="AO98" s="916"/>
      <c r="AP98" s="917" t="s">
        <v>1045</v>
      </c>
      <c r="AQ98" s="918">
        <f t="shared" si="74"/>
        <v>2713538.2736139311</v>
      </c>
      <c r="AR98" s="919">
        <f t="shared" si="74"/>
        <v>881305.10124171607</v>
      </c>
      <c r="AS98" s="919">
        <f t="shared" si="74"/>
        <v>794161.69032651884</v>
      </c>
      <c r="AT98" s="919">
        <f t="shared" si="74"/>
        <v>625538.92098473548</v>
      </c>
      <c r="AU98" s="919">
        <f t="shared" si="74"/>
        <v>210010.50571948275</v>
      </c>
      <c r="AV98" s="919">
        <f t="shared" si="74"/>
        <v>86.190861533480799</v>
      </c>
      <c r="AW98" s="919">
        <f t="shared" si="74"/>
        <v>29316.813717482124</v>
      </c>
      <c r="AX98" s="919">
        <f t="shared" si="74"/>
        <v>0</v>
      </c>
      <c r="AY98" s="919">
        <f t="shared" si="74"/>
        <v>0</v>
      </c>
      <c r="AZ98" s="919">
        <f t="shared" si="74"/>
        <v>0</v>
      </c>
      <c r="BA98" s="919">
        <f t="shared" si="74"/>
        <v>14048.721956183779</v>
      </c>
      <c r="BB98" s="919">
        <f t="shared" si="74"/>
        <v>15346.854137601485</v>
      </c>
      <c r="BC98" s="919">
        <f t="shared" si="74"/>
        <v>0</v>
      </c>
      <c r="BD98" s="919">
        <f t="shared" si="74"/>
        <v>37532.892658732264</v>
      </c>
      <c r="BE98" s="919">
        <f t="shared" si="74"/>
        <v>0</v>
      </c>
      <c r="BF98" s="919">
        <f t="shared" si="72"/>
        <v>106190.58200994483</v>
      </c>
      <c r="BG98" s="919">
        <f t="shared" si="45"/>
        <v>1826437.0931904851</v>
      </c>
      <c r="BH98" s="919">
        <f t="shared" si="45"/>
        <v>1761513.8468575594</v>
      </c>
      <c r="BI98" s="919">
        <f t="shared" si="45"/>
        <v>3784342.9996081181</v>
      </c>
      <c r="BJ98" s="919">
        <f t="shared" si="45"/>
        <v>1528.021308515303</v>
      </c>
      <c r="BK98" s="919">
        <f t="shared" si="70"/>
        <v>58098.352009337439</v>
      </c>
      <c r="BL98" s="919">
        <f t="shared" si="70"/>
        <v>2082455.5260684127</v>
      </c>
      <c r="BM98" s="919">
        <f t="shared" si="70"/>
        <v>64923.246332926421</v>
      </c>
      <c r="BN98" s="919">
        <f t="shared" si="70"/>
        <v>2777.7641319615227</v>
      </c>
      <c r="BO98" s="919">
        <f t="shared" si="70"/>
        <v>10684.740049218422</v>
      </c>
      <c r="BP98" s="920">
        <f t="shared" si="70"/>
        <v>51460.74215174649</v>
      </c>
      <c r="BQ98" s="898"/>
      <c r="BR98" s="3773"/>
      <c r="BS98" s="2653" t="s">
        <v>1045</v>
      </c>
      <c r="BT98" s="2654">
        <v>2713538273.6139312</v>
      </c>
      <c r="BU98" s="2655">
        <v>881305101.24171603</v>
      </c>
      <c r="BV98" s="2655">
        <v>794161690.32651889</v>
      </c>
      <c r="BW98" s="2655">
        <v>625538920.98473549</v>
      </c>
      <c r="BX98" s="2655">
        <v>210010505.71948275</v>
      </c>
      <c r="BY98" s="2655">
        <v>86190.861533480798</v>
      </c>
      <c r="BZ98" s="2655">
        <v>29316813.717482124</v>
      </c>
      <c r="CA98" s="2655">
        <v>0</v>
      </c>
      <c r="CB98" s="2655">
        <v>0</v>
      </c>
      <c r="CC98" s="2655">
        <v>0</v>
      </c>
      <c r="CD98" s="2655">
        <v>14048721.95618378</v>
      </c>
      <c r="CE98" s="2655">
        <v>15346854.137601485</v>
      </c>
      <c r="CF98" s="2655">
        <v>0</v>
      </c>
      <c r="CG98" s="2655">
        <v>37532892.658732265</v>
      </c>
      <c r="CH98" s="2655">
        <v>0</v>
      </c>
      <c r="CI98" s="2655">
        <v>106190582.00994483</v>
      </c>
      <c r="CJ98" s="2655">
        <v>1826437093.1904852</v>
      </c>
      <c r="CK98" s="2655">
        <v>1761513846.8575594</v>
      </c>
      <c r="CL98" s="2655">
        <v>3784342999.6081181</v>
      </c>
      <c r="CM98" s="2655">
        <v>1528021.3085153031</v>
      </c>
      <c r="CN98" s="2655">
        <v>58098352.00933744</v>
      </c>
      <c r="CO98" s="2655">
        <v>2082455526.0684128</v>
      </c>
      <c r="CP98" s="2655">
        <v>64923246.332926422</v>
      </c>
      <c r="CQ98" s="2655">
        <v>2777764.1319615226</v>
      </c>
      <c r="CR98" s="2655">
        <v>10684740.049218422</v>
      </c>
      <c r="CS98" s="2656">
        <v>51460742.151746489</v>
      </c>
      <c r="CT98" s="2642"/>
    </row>
    <row r="99" spans="41:98" ht="16.5" thickTop="1"/>
  </sheetData>
  <mergeCells count="129">
    <mergeCell ref="BR69:BR78"/>
    <mergeCell ref="BR79:BR88"/>
    <mergeCell ref="BR89:BR98"/>
    <mergeCell ref="BR51:BS51"/>
    <mergeCell ref="BR52:BS52"/>
    <mergeCell ref="BR53:BS53"/>
    <mergeCell ref="BR54:BS54"/>
    <mergeCell ref="BR55:BS55"/>
    <mergeCell ref="BR56:BS56"/>
    <mergeCell ref="BR57:BR58"/>
    <mergeCell ref="BR59:BR62"/>
    <mergeCell ref="BR63:BR68"/>
    <mergeCell ref="BR29:BS30"/>
    <mergeCell ref="BR31:BR32"/>
    <mergeCell ref="BR33:BS33"/>
    <mergeCell ref="BR34:BS34"/>
    <mergeCell ref="BR35:BS35"/>
    <mergeCell ref="BR36:BS36"/>
    <mergeCell ref="BR37:BS37"/>
    <mergeCell ref="BR38:BS38"/>
    <mergeCell ref="BR39:BS39"/>
    <mergeCell ref="BR40:BS40"/>
    <mergeCell ref="BR41:BS41"/>
    <mergeCell ref="BR42:BS42"/>
    <mergeCell ref="BR43:BS43"/>
    <mergeCell ref="BR44:BS44"/>
    <mergeCell ref="BR45:BS45"/>
    <mergeCell ref="BR46:BS46"/>
    <mergeCell ref="BR47:BS47"/>
    <mergeCell ref="BR48:BS48"/>
    <mergeCell ref="BR49:BS49"/>
    <mergeCell ref="BR50:BS50"/>
    <mergeCell ref="A63:J63"/>
    <mergeCell ref="B58:C58"/>
    <mergeCell ref="X58:Y58"/>
    <mergeCell ref="B59:C59"/>
    <mergeCell ref="X59:Y59"/>
    <mergeCell ref="A60:B60"/>
    <mergeCell ref="W60:X60"/>
    <mergeCell ref="A54:B54"/>
    <mergeCell ref="W54:X54"/>
    <mergeCell ref="A55:C55"/>
    <mergeCell ref="W55:Y55"/>
    <mergeCell ref="A56:B56"/>
    <mergeCell ref="W56:X56"/>
    <mergeCell ref="A39:C39"/>
    <mergeCell ref="W39:Y39"/>
    <mergeCell ref="A40:B40"/>
    <mergeCell ref="W40:X40"/>
    <mergeCell ref="A33:C33"/>
    <mergeCell ref="W33:Y33"/>
    <mergeCell ref="A28:D28"/>
    <mergeCell ref="W28:Z28"/>
    <mergeCell ref="A29:D29"/>
    <mergeCell ref="W29:Z29"/>
    <mergeCell ref="A30:C30"/>
    <mergeCell ref="W30:Y30"/>
    <mergeCell ref="A25:D25"/>
    <mergeCell ref="W25:Z25"/>
    <mergeCell ref="A26:D26"/>
    <mergeCell ref="W26:Z26"/>
    <mergeCell ref="A27:D27"/>
    <mergeCell ref="W27:Z27"/>
    <mergeCell ref="A22:C22"/>
    <mergeCell ref="W22:Y22"/>
    <mergeCell ref="A23:D23"/>
    <mergeCell ref="W23:Z23"/>
    <mergeCell ref="A24:D24"/>
    <mergeCell ref="W24:Z24"/>
    <mergeCell ref="A19:C19"/>
    <mergeCell ref="W19:Y19"/>
    <mergeCell ref="A20:C20"/>
    <mergeCell ref="W20:Y20"/>
    <mergeCell ref="A21:C21"/>
    <mergeCell ref="W21:Y21"/>
    <mergeCell ref="A16:C16"/>
    <mergeCell ref="W16:Y16"/>
    <mergeCell ref="A17:C17"/>
    <mergeCell ref="W17:Y17"/>
    <mergeCell ref="A18:C18"/>
    <mergeCell ref="W18:Y18"/>
    <mergeCell ref="A13:C13"/>
    <mergeCell ref="W13:Y13"/>
    <mergeCell ref="A14:C14"/>
    <mergeCell ref="W14:Y14"/>
    <mergeCell ref="A15:C15"/>
    <mergeCell ref="W15:Y15"/>
    <mergeCell ref="A9:C9"/>
    <mergeCell ref="W9:Y9"/>
    <mergeCell ref="A10:C10"/>
    <mergeCell ref="W10:Y10"/>
    <mergeCell ref="A11:C11"/>
    <mergeCell ref="W11:Y11"/>
    <mergeCell ref="A8:C8"/>
    <mergeCell ref="W8:Y8"/>
    <mergeCell ref="AC3:AD4"/>
    <mergeCell ref="AE3:AF4"/>
    <mergeCell ref="AG3:AH4"/>
    <mergeCell ref="A3:C5"/>
    <mergeCell ref="E3:F4"/>
    <mergeCell ref="G3:H4"/>
    <mergeCell ref="I3:J4"/>
    <mergeCell ref="K3:L4"/>
    <mergeCell ref="M3:N4"/>
    <mergeCell ref="O3:P4"/>
    <mergeCell ref="Q3:R4"/>
    <mergeCell ref="S3:T4"/>
    <mergeCell ref="U3:V4"/>
    <mergeCell ref="W3:Y5"/>
    <mergeCell ref="AA3:AB4"/>
    <mergeCell ref="A6:C6"/>
    <mergeCell ref="W6:Y6"/>
    <mergeCell ref="A7:C7"/>
    <mergeCell ref="W7:Y7"/>
    <mergeCell ref="W63:AF63"/>
    <mergeCell ref="AI3:AJ4"/>
    <mergeCell ref="AK3:AL4"/>
    <mergeCell ref="AM3:AN4"/>
    <mergeCell ref="BP26:BP28"/>
    <mergeCell ref="BO26:BO28"/>
    <mergeCell ref="BF27:BF28"/>
    <mergeCell ref="BG26:BG28"/>
    <mergeCell ref="BH26:BH28"/>
    <mergeCell ref="BI26:BI28"/>
    <mergeCell ref="BJ26:BJ28"/>
    <mergeCell ref="BK26:BK28"/>
    <mergeCell ref="BL26:BL28"/>
    <mergeCell ref="BM26:BM28"/>
    <mergeCell ref="BN26:BN28"/>
  </mergeCells>
  <phoneticPr fontId="6"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2" manualBreakCount="2">
    <brk id="12" max="62" man="1"/>
    <brk id="22" max="62"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72"/>
  <sheetViews>
    <sheetView view="pageBreakPreview" topLeftCell="M40" zoomScaleNormal="50" zoomScaleSheetLayoutView="100" workbookViewId="0">
      <selection activeCell="U46" sqref="U46"/>
    </sheetView>
  </sheetViews>
  <sheetFormatPr defaultColWidth="9.140625" defaultRowHeight="15.75"/>
  <cols>
    <col min="1" max="1" width="2.28515625" style="452" customWidth="1"/>
    <col min="2" max="2" width="28.7109375" style="452" customWidth="1"/>
    <col min="3" max="3" width="2.28515625" style="452" customWidth="1"/>
    <col min="4" max="4" width="1.7109375" style="453" customWidth="1"/>
    <col min="5" max="5" width="10.5703125" style="173" customWidth="1"/>
    <col min="6" max="6" width="8.7109375" style="173" customWidth="1"/>
    <col min="7" max="7" width="10.5703125" style="173" customWidth="1"/>
    <col min="8" max="8" width="8.7109375" style="173" customWidth="1"/>
    <col min="9" max="9" width="10.5703125" style="173" customWidth="1"/>
    <col min="10" max="10" width="8.7109375" style="173" customWidth="1"/>
    <col min="11" max="11" width="10.5703125" style="173" customWidth="1"/>
    <col min="12" max="12" width="8.7109375" style="173" customWidth="1"/>
    <col min="13" max="13" width="10.5703125" style="173" customWidth="1"/>
    <col min="14" max="14" width="8.7109375" style="173" customWidth="1"/>
    <col min="15" max="15" width="10.5703125" style="173" customWidth="1"/>
    <col min="16" max="16" width="8.7109375" style="173" customWidth="1"/>
    <col min="17" max="17" width="10.5703125" style="173" customWidth="1"/>
    <col min="18" max="18" width="8.7109375" style="173" customWidth="1"/>
    <col min="19" max="19" width="10.5703125" style="173" customWidth="1"/>
    <col min="20" max="20" width="8.7109375" style="173" customWidth="1"/>
    <col min="21" max="21" width="2.28515625" style="452" customWidth="1"/>
    <col min="22" max="22" width="28.7109375" style="452" customWidth="1"/>
    <col min="23" max="23" width="2.28515625" style="452" customWidth="1"/>
    <col min="24" max="24" width="1.7109375" style="453" customWidth="1"/>
    <col min="25" max="25" width="11.140625" style="173" customWidth="1"/>
    <col min="26" max="26" width="9.42578125" style="173" customWidth="1"/>
    <col min="27" max="27" width="11.140625" style="173" customWidth="1"/>
    <col min="28" max="28" width="9.42578125" style="173" customWidth="1"/>
    <col min="29" max="29" width="11.140625" style="173" customWidth="1"/>
    <col min="30" max="30" width="9.42578125" style="173" customWidth="1"/>
    <col min="31" max="31" width="10" style="173" customWidth="1"/>
    <col min="32" max="32" width="9.42578125" style="173" customWidth="1"/>
    <col min="33" max="33" width="10" style="173" customWidth="1"/>
    <col min="34" max="34" width="9.42578125" style="173" customWidth="1"/>
    <col min="35" max="35" width="10" style="173" customWidth="1"/>
    <col min="36" max="36" width="9.42578125" style="173" customWidth="1"/>
    <col min="37" max="37" width="10" style="173" customWidth="1"/>
    <col min="38" max="38" width="9.42578125" style="173" customWidth="1"/>
    <col min="39" max="39" width="10" style="173" customWidth="1"/>
    <col min="40" max="40" width="9.42578125" style="173" customWidth="1"/>
    <col min="41" max="41" width="14.140625" style="173" bestFit="1" customWidth="1"/>
    <col min="42" max="16384" width="9.140625" style="173"/>
  </cols>
  <sheetData>
    <row r="1" spans="1:81" s="849" customFormat="1" ht="34.5" customHeight="1">
      <c r="A1" s="3338" t="s">
        <v>4091</v>
      </c>
      <c r="B1" s="3338"/>
      <c r="C1" s="3338"/>
      <c r="D1" s="3338"/>
      <c r="E1" s="3338"/>
      <c r="F1" s="3338"/>
      <c r="G1" s="3338"/>
      <c r="H1" s="3338"/>
      <c r="I1" s="3338"/>
      <c r="J1" s="3338"/>
      <c r="K1" s="848" t="s">
        <v>2134</v>
      </c>
      <c r="L1" s="848"/>
      <c r="M1" s="848"/>
      <c r="N1" s="848"/>
      <c r="O1" s="848"/>
      <c r="P1" s="848"/>
      <c r="Q1" s="848"/>
      <c r="R1" s="848"/>
      <c r="S1" s="848"/>
      <c r="T1" s="848"/>
      <c r="U1" s="848"/>
      <c r="V1" s="848"/>
      <c r="W1" s="848"/>
      <c r="X1" s="848"/>
      <c r="Y1" s="848"/>
      <c r="Z1" s="848"/>
      <c r="AA1" s="848"/>
      <c r="AB1" s="848"/>
      <c r="AC1" s="848"/>
      <c r="AD1" s="2839" t="s">
        <v>4092</v>
      </c>
      <c r="AE1" s="848" t="s">
        <v>4093</v>
      </c>
      <c r="AF1" s="848"/>
      <c r="AG1" s="848"/>
      <c r="AH1" s="848"/>
      <c r="AI1" s="848"/>
      <c r="AJ1" s="848"/>
      <c r="AK1" s="848"/>
      <c r="AL1" s="848"/>
      <c r="AM1" s="848"/>
      <c r="AN1" s="848"/>
    </row>
    <row r="2" spans="1:81" ht="15" customHeight="1" thickBot="1">
      <c r="A2" s="850"/>
      <c r="B2" s="831"/>
      <c r="C2" s="831"/>
      <c r="D2" s="851"/>
      <c r="T2" s="852" t="s">
        <v>247</v>
      </c>
      <c r="U2" s="850"/>
      <c r="V2" s="831"/>
      <c r="W2" s="831"/>
      <c r="X2" s="851"/>
      <c r="Z2" s="852"/>
      <c r="AN2" s="852" t="s">
        <v>247</v>
      </c>
    </row>
    <row r="3" spans="1:81" s="132" customFormat="1" ht="15" customHeight="1">
      <c r="A3" s="3726" t="s">
        <v>2100</v>
      </c>
      <c r="B3" s="3726"/>
      <c r="C3" s="3726"/>
      <c r="D3" s="203"/>
      <c r="E3" s="3413" t="s">
        <v>2101</v>
      </c>
      <c r="F3" s="3414"/>
      <c r="G3" s="3413" t="s">
        <v>2102</v>
      </c>
      <c r="H3" s="3414"/>
      <c r="I3" s="3427" t="s">
        <v>2135</v>
      </c>
      <c r="J3" s="3414"/>
      <c r="K3" s="3413" t="s">
        <v>2104</v>
      </c>
      <c r="L3" s="3414"/>
      <c r="M3" s="3417" t="s">
        <v>2105</v>
      </c>
      <c r="N3" s="3414"/>
      <c r="O3" s="3413" t="s">
        <v>2136</v>
      </c>
      <c r="P3" s="3414"/>
      <c r="Q3" s="3413" t="s">
        <v>2107</v>
      </c>
      <c r="R3" s="3414"/>
      <c r="S3" s="3413" t="s">
        <v>2108</v>
      </c>
      <c r="T3" s="3414"/>
      <c r="U3" s="3726" t="s">
        <v>2100</v>
      </c>
      <c r="V3" s="3726"/>
      <c r="W3" s="3726"/>
      <c r="X3" s="203"/>
      <c r="Y3" s="3413" t="s">
        <v>2109</v>
      </c>
      <c r="Z3" s="3414"/>
      <c r="AA3" s="3413" t="s">
        <v>2110</v>
      </c>
      <c r="AB3" s="3414"/>
      <c r="AC3" s="3413" t="s">
        <v>2111</v>
      </c>
      <c r="AD3" s="3414"/>
      <c r="AE3" s="3417" t="s">
        <v>2112</v>
      </c>
      <c r="AF3" s="3414"/>
      <c r="AG3" s="3417" t="s">
        <v>2113</v>
      </c>
      <c r="AH3" s="3414"/>
      <c r="AI3" s="3413" t="s">
        <v>2114</v>
      </c>
      <c r="AJ3" s="3414"/>
      <c r="AK3" s="3413" t="s">
        <v>2115</v>
      </c>
      <c r="AL3" s="3414"/>
      <c r="AM3" s="3413" t="s">
        <v>2116</v>
      </c>
      <c r="AN3" s="3417"/>
    </row>
    <row r="4" spans="1:81" s="132" customFormat="1" ht="15" customHeight="1">
      <c r="A4" s="3727"/>
      <c r="B4" s="3727"/>
      <c r="C4" s="3727"/>
      <c r="D4" s="203"/>
      <c r="E4" s="3415"/>
      <c r="F4" s="3416"/>
      <c r="G4" s="3415"/>
      <c r="H4" s="3416"/>
      <c r="I4" s="3428"/>
      <c r="J4" s="3416"/>
      <c r="K4" s="3415"/>
      <c r="L4" s="3416"/>
      <c r="M4" s="3418"/>
      <c r="N4" s="3416"/>
      <c r="O4" s="3415"/>
      <c r="P4" s="3416"/>
      <c r="Q4" s="3415"/>
      <c r="R4" s="3416"/>
      <c r="S4" s="3415"/>
      <c r="T4" s="3416"/>
      <c r="U4" s="3727"/>
      <c r="V4" s="3727"/>
      <c r="W4" s="3727"/>
      <c r="X4" s="203"/>
      <c r="Y4" s="3415"/>
      <c r="Z4" s="3416"/>
      <c r="AA4" s="3415"/>
      <c r="AB4" s="3416"/>
      <c r="AC4" s="3415"/>
      <c r="AD4" s="3416"/>
      <c r="AE4" s="3418"/>
      <c r="AF4" s="3416"/>
      <c r="AG4" s="3418"/>
      <c r="AH4" s="3416"/>
      <c r="AI4" s="3415"/>
      <c r="AJ4" s="3416"/>
      <c r="AK4" s="3415"/>
      <c r="AL4" s="3416"/>
      <c r="AM4" s="3415"/>
      <c r="AN4" s="3418"/>
    </row>
    <row r="5" spans="1:81" s="132" customFormat="1" ht="30" customHeight="1">
      <c r="A5" s="3728"/>
      <c r="B5" s="3728"/>
      <c r="C5" s="3728"/>
      <c r="D5" s="139"/>
      <c r="E5" s="853"/>
      <c r="F5" s="854" t="s">
        <v>2117</v>
      </c>
      <c r="G5" s="853"/>
      <c r="H5" s="854" t="s">
        <v>2117</v>
      </c>
      <c r="I5" s="855"/>
      <c r="J5" s="854" t="s">
        <v>2117</v>
      </c>
      <c r="K5" s="853"/>
      <c r="L5" s="854" t="s">
        <v>2117</v>
      </c>
      <c r="M5" s="856"/>
      <c r="N5" s="854" t="s">
        <v>2117</v>
      </c>
      <c r="O5" s="853"/>
      <c r="P5" s="857" t="s">
        <v>2137</v>
      </c>
      <c r="Q5" s="853"/>
      <c r="R5" s="857" t="s">
        <v>2117</v>
      </c>
      <c r="S5" s="853"/>
      <c r="T5" s="854" t="s">
        <v>2117</v>
      </c>
      <c r="U5" s="3728"/>
      <c r="V5" s="3728"/>
      <c r="W5" s="3728"/>
      <c r="X5" s="139"/>
      <c r="Y5" s="853"/>
      <c r="Z5" s="854" t="s">
        <v>2117</v>
      </c>
      <c r="AA5" s="853"/>
      <c r="AB5" s="857" t="s">
        <v>2117</v>
      </c>
      <c r="AC5" s="853"/>
      <c r="AD5" s="854" t="s">
        <v>2117</v>
      </c>
      <c r="AE5" s="856"/>
      <c r="AF5" s="854" t="s">
        <v>2117</v>
      </c>
      <c r="AG5" s="856"/>
      <c r="AH5" s="854" t="s">
        <v>2117</v>
      </c>
      <c r="AI5" s="853"/>
      <c r="AJ5" s="857" t="s">
        <v>2117</v>
      </c>
      <c r="AK5" s="853"/>
      <c r="AL5" s="857" t="s">
        <v>2117</v>
      </c>
      <c r="AM5" s="853"/>
      <c r="AN5" s="857" t="s">
        <v>2137</v>
      </c>
    </row>
    <row r="6" spans="1:81" s="725" customFormat="1" ht="12.75" hidden="1" customHeight="1">
      <c r="A6" s="3333" t="s">
        <v>2540</v>
      </c>
      <c r="B6" s="3333"/>
      <c r="C6" s="3333"/>
      <c r="D6" s="162"/>
      <c r="E6" s="858">
        <f t="shared" ref="E6:E11" si="0">F6-G6+H6+I6-J6-AA6</f>
        <v>-1360985419</v>
      </c>
      <c r="F6" s="858">
        <f t="shared" ref="F6:F11" si="1">G6-H6+I6+J6-AA6-AN6</f>
        <v>126226820</v>
      </c>
      <c r="G6" s="859">
        <v>741559210</v>
      </c>
      <c r="H6" s="859">
        <v>200806813</v>
      </c>
      <c r="I6" s="859">
        <v>134398980</v>
      </c>
      <c r="J6" s="859">
        <v>554575873</v>
      </c>
      <c r="K6" s="859">
        <v>526282949</v>
      </c>
      <c r="L6" s="859"/>
      <c r="M6" s="859"/>
      <c r="N6" s="859"/>
      <c r="O6" s="859"/>
      <c r="P6" s="859"/>
      <c r="Q6" s="859"/>
      <c r="R6" s="859"/>
      <c r="S6" s="859"/>
      <c r="T6" s="859"/>
      <c r="U6" s="3333" t="s">
        <v>2540</v>
      </c>
      <c r="V6" s="3333"/>
      <c r="W6" s="3333"/>
      <c r="X6" s="162"/>
      <c r="Y6" s="859"/>
      <c r="Z6" s="859"/>
      <c r="AA6" s="859">
        <v>526282949</v>
      </c>
      <c r="AB6" s="859"/>
      <c r="AC6" s="859">
        <v>526282949</v>
      </c>
      <c r="AD6" s="859"/>
      <c r="AE6" s="859">
        <v>526282949</v>
      </c>
      <c r="AF6" s="859"/>
      <c r="AG6" s="859">
        <v>526282949</v>
      </c>
      <c r="AH6" s="859"/>
      <c r="AI6" s="859">
        <v>526282949</v>
      </c>
      <c r="AJ6" s="859"/>
      <c r="AK6" s="859">
        <v>526282949</v>
      </c>
      <c r="AL6" s="859"/>
      <c r="AM6" s="859"/>
      <c r="AN6" s="859">
        <v>577217481</v>
      </c>
      <c r="AO6" s="860"/>
      <c r="AP6" s="860"/>
      <c r="AQ6" s="860"/>
      <c r="AR6" s="860"/>
      <c r="AS6" s="860"/>
      <c r="AT6" s="860"/>
      <c r="AU6" s="860"/>
      <c r="AV6" s="860"/>
      <c r="AW6" s="860"/>
      <c r="AX6" s="860"/>
      <c r="AY6" s="860"/>
      <c r="AZ6" s="860"/>
      <c r="BA6" s="860"/>
      <c r="BB6" s="860"/>
      <c r="BC6" s="860"/>
      <c r="BD6" s="860"/>
      <c r="BE6" s="860"/>
      <c r="BF6" s="860"/>
      <c r="BG6" s="860"/>
      <c r="BH6" s="860"/>
      <c r="BI6" s="860"/>
      <c r="BJ6" s="860"/>
      <c r="BK6" s="860"/>
      <c r="BL6" s="860"/>
      <c r="BM6" s="860"/>
      <c r="BN6" s="860"/>
      <c r="BO6" s="860"/>
      <c r="BP6" s="860"/>
      <c r="BQ6" s="860"/>
      <c r="BR6" s="860"/>
      <c r="BS6" s="860"/>
      <c r="BT6" s="860"/>
      <c r="BU6" s="860"/>
      <c r="BV6" s="860"/>
      <c r="BW6" s="860"/>
      <c r="BX6" s="860"/>
      <c r="BY6" s="860"/>
      <c r="BZ6" s="860"/>
      <c r="CA6" s="860"/>
      <c r="CB6" s="860"/>
      <c r="CC6" s="860"/>
    </row>
    <row r="7" spans="1:81" s="725" customFormat="1" ht="12.75" hidden="1" customHeight="1">
      <c r="A7" s="3094" t="s">
        <v>2300</v>
      </c>
      <c r="B7" s="3094"/>
      <c r="C7" s="3094"/>
      <c r="D7" s="162"/>
      <c r="E7" s="724">
        <f t="shared" si="0"/>
        <v>-1243916157.9331326</v>
      </c>
      <c r="F7" s="724">
        <f t="shared" si="1"/>
        <v>119186128.76965982</v>
      </c>
      <c r="G7" s="492">
        <v>756432558.290663</v>
      </c>
      <c r="H7" s="492">
        <v>271812621.98691934</v>
      </c>
      <c r="I7" s="492">
        <v>123272356.01037998</v>
      </c>
      <c r="J7" s="492">
        <v>501494769.53363603</v>
      </c>
      <c r="K7" s="492">
        <v>500259936.87579286</v>
      </c>
      <c r="L7" s="492"/>
      <c r="M7" s="492"/>
      <c r="N7" s="492"/>
      <c r="O7" s="492"/>
      <c r="P7" s="492"/>
      <c r="Q7" s="492"/>
      <c r="R7" s="492"/>
      <c r="S7" s="492"/>
      <c r="T7" s="492"/>
      <c r="U7" s="3094" t="s">
        <v>2300</v>
      </c>
      <c r="V7" s="3094"/>
      <c r="W7" s="3094"/>
      <c r="X7" s="162"/>
      <c r="Y7" s="492"/>
      <c r="Z7" s="492"/>
      <c r="AA7" s="492">
        <v>500259936.87579286</v>
      </c>
      <c r="AB7" s="492"/>
      <c r="AC7" s="492">
        <v>500259936.87579286</v>
      </c>
      <c r="AD7" s="492"/>
      <c r="AE7" s="492">
        <v>500259936.87579286</v>
      </c>
      <c r="AF7" s="492"/>
      <c r="AG7" s="492">
        <v>500259936.87579286</v>
      </c>
      <c r="AH7" s="492"/>
      <c r="AI7" s="492">
        <v>500259936.87579286</v>
      </c>
      <c r="AJ7" s="492"/>
      <c r="AK7" s="492">
        <v>500259936.87579286</v>
      </c>
      <c r="AL7" s="492"/>
      <c r="AM7" s="492"/>
      <c r="AN7" s="492">
        <v>489940996.20230705</v>
      </c>
      <c r="AO7" s="860"/>
      <c r="AP7" s="860"/>
      <c r="AQ7" s="860"/>
      <c r="AR7" s="860"/>
      <c r="AS7" s="860"/>
      <c r="AT7" s="860"/>
      <c r="AU7" s="860"/>
      <c r="AV7" s="860"/>
      <c r="AW7" s="860"/>
      <c r="AX7" s="860"/>
      <c r="AY7" s="860"/>
      <c r="AZ7" s="860"/>
      <c r="BA7" s="860"/>
      <c r="BB7" s="860"/>
      <c r="BC7" s="860"/>
      <c r="BD7" s="860"/>
      <c r="BE7" s="860"/>
      <c r="BF7" s="860"/>
      <c r="BG7" s="860"/>
      <c r="BH7" s="860"/>
      <c r="BI7" s="860"/>
      <c r="BJ7" s="860"/>
      <c r="BK7" s="860"/>
      <c r="BL7" s="860"/>
      <c r="BM7" s="860"/>
      <c r="BN7" s="860"/>
      <c r="BO7" s="860"/>
      <c r="BP7" s="860"/>
      <c r="BQ7" s="860"/>
      <c r="BR7" s="860"/>
      <c r="BS7" s="860"/>
      <c r="BT7" s="860"/>
      <c r="BU7" s="860"/>
      <c r="BV7" s="860"/>
      <c r="BW7" s="860"/>
      <c r="BX7" s="860"/>
      <c r="BY7" s="860"/>
      <c r="BZ7" s="860"/>
      <c r="CA7" s="860"/>
      <c r="CB7" s="860"/>
      <c r="CC7" s="860"/>
    </row>
    <row r="8" spans="1:81" s="725" customFormat="1" ht="12.75" hidden="1" customHeight="1">
      <c r="A8" s="3094" t="s">
        <v>2555</v>
      </c>
      <c r="B8" s="3094"/>
      <c r="C8" s="3094"/>
      <c r="D8" s="162"/>
      <c r="E8" s="724">
        <f t="shared" si="0"/>
        <v>-1272689981</v>
      </c>
      <c r="F8" s="724">
        <f t="shared" si="1"/>
        <v>121896435</v>
      </c>
      <c r="G8" s="492">
        <v>664797824</v>
      </c>
      <c r="H8" s="492">
        <v>171446835</v>
      </c>
      <c r="I8" s="492">
        <v>94437596</v>
      </c>
      <c r="J8" s="492">
        <v>506459891</v>
      </c>
      <c r="K8" s="492">
        <v>489213132</v>
      </c>
      <c r="L8" s="492"/>
      <c r="M8" s="492"/>
      <c r="N8" s="492"/>
      <c r="O8" s="492"/>
      <c r="P8" s="492"/>
      <c r="Q8" s="492"/>
      <c r="R8" s="492"/>
      <c r="S8" s="492"/>
      <c r="T8" s="492"/>
      <c r="U8" s="3094" t="s">
        <v>2553</v>
      </c>
      <c r="V8" s="3094"/>
      <c r="W8" s="3094"/>
      <c r="X8" s="162"/>
      <c r="Y8" s="492"/>
      <c r="Z8" s="492"/>
      <c r="AA8" s="492">
        <v>489213132</v>
      </c>
      <c r="AB8" s="492"/>
      <c r="AC8" s="492">
        <v>489213132</v>
      </c>
      <c r="AD8" s="492"/>
      <c r="AE8" s="492">
        <v>489213132</v>
      </c>
      <c r="AF8" s="492"/>
      <c r="AG8" s="492">
        <v>489213132</v>
      </c>
      <c r="AH8" s="492"/>
      <c r="AI8" s="492">
        <v>489213132</v>
      </c>
      <c r="AJ8" s="492"/>
      <c r="AK8" s="492">
        <v>489213132</v>
      </c>
      <c r="AL8" s="492"/>
      <c r="AM8" s="492"/>
      <c r="AN8" s="492">
        <v>483138909</v>
      </c>
      <c r="AO8" s="860"/>
      <c r="AP8" s="860"/>
      <c r="AQ8" s="860"/>
      <c r="AR8" s="860"/>
      <c r="AS8" s="860"/>
      <c r="AT8" s="860"/>
      <c r="AU8" s="860"/>
      <c r="AV8" s="860"/>
      <c r="AW8" s="860"/>
      <c r="AX8" s="860"/>
      <c r="AY8" s="860"/>
      <c r="AZ8" s="860"/>
      <c r="BA8" s="860"/>
      <c r="BB8" s="860"/>
      <c r="BC8" s="860"/>
      <c r="BD8" s="860"/>
      <c r="BE8" s="860"/>
      <c r="BF8" s="860"/>
      <c r="BG8" s="860"/>
      <c r="BH8" s="860"/>
      <c r="BI8" s="860"/>
      <c r="BJ8" s="860"/>
      <c r="BK8" s="860"/>
      <c r="BL8" s="860"/>
      <c r="BM8" s="860"/>
      <c r="BN8" s="860"/>
      <c r="BO8" s="860"/>
      <c r="BP8" s="860"/>
      <c r="BQ8" s="860"/>
      <c r="BR8" s="860"/>
      <c r="BS8" s="860"/>
      <c r="BT8" s="860"/>
      <c r="BU8" s="860"/>
      <c r="BV8" s="860"/>
      <c r="BW8" s="860"/>
      <c r="BX8" s="860"/>
      <c r="BY8" s="860"/>
      <c r="BZ8" s="860"/>
      <c r="CA8" s="860"/>
      <c r="CB8" s="860"/>
      <c r="CC8" s="860"/>
    </row>
    <row r="9" spans="1:81" s="725" customFormat="1" ht="12.75" hidden="1" customHeight="1">
      <c r="A9" s="3094" t="s">
        <v>2358</v>
      </c>
      <c r="B9" s="3094"/>
      <c r="C9" s="3094"/>
      <c r="D9" s="162"/>
      <c r="E9" s="724">
        <f t="shared" si="0"/>
        <v>-1064502111.8444388</v>
      </c>
      <c r="F9" s="724">
        <f t="shared" si="1"/>
        <v>54053922.637355268</v>
      </c>
      <c r="G9" s="492">
        <v>618526174.8069942</v>
      </c>
      <c r="H9" s="492">
        <v>229549165.78038287</v>
      </c>
      <c r="I9" s="492">
        <v>91350274.64845255</v>
      </c>
      <c r="J9" s="492">
        <v>401820999.30479008</v>
      </c>
      <c r="K9" s="492">
        <v>419108300.79884535</v>
      </c>
      <c r="L9" s="492"/>
      <c r="M9" s="492"/>
      <c r="N9" s="492"/>
      <c r="O9" s="492"/>
      <c r="P9" s="492"/>
      <c r="Q9" s="492"/>
      <c r="R9" s="492"/>
      <c r="S9" s="492"/>
      <c r="T9" s="492"/>
      <c r="U9" s="3094" t="s">
        <v>2302</v>
      </c>
      <c r="V9" s="3094"/>
      <c r="W9" s="3094"/>
      <c r="X9" s="162"/>
      <c r="Y9" s="492"/>
      <c r="Z9" s="492"/>
      <c r="AA9" s="492">
        <v>419108300.79884535</v>
      </c>
      <c r="AB9" s="492"/>
      <c r="AC9" s="492">
        <v>419108300.79884535</v>
      </c>
      <c r="AD9" s="492"/>
      <c r="AE9" s="492">
        <v>419108300.79884535</v>
      </c>
      <c r="AF9" s="492"/>
      <c r="AG9" s="492">
        <v>419108300.79884535</v>
      </c>
      <c r="AH9" s="492"/>
      <c r="AI9" s="492">
        <v>419108300.79884535</v>
      </c>
      <c r="AJ9" s="492"/>
      <c r="AK9" s="492">
        <v>419108300.79884535</v>
      </c>
      <c r="AL9" s="492"/>
      <c r="AM9" s="492"/>
      <c r="AN9" s="492">
        <v>408986059.54365325</v>
      </c>
      <c r="AO9" s="860"/>
      <c r="AP9" s="860"/>
      <c r="AQ9" s="860"/>
      <c r="AR9" s="860"/>
      <c r="AS9" s="860"/>
      <c r="AT9" s="860"/>
      <c r="AU9" s="860"/>
      <c r="AV9" s="860"/>
      <c r="AW9" s="860"/>
      <c r="AX9" s="860"/>
      <c r="AY9" s="860"/>
      <c r="AZ9" s="860"/>
      <c r="BA9" s="860"/>
      <c r="BB9" s="860"/>
      <c r="BC9" s="860"/>
      <c r="BD9" s="860"/>
      <c r="BE9" s="860"/>
      <c r="BF9" s="860"/>
      <c r="BG9" s="860"/>
      <c r="BH9" s="860"/>
      <c r="BI9" s="860"/>
      <c r="BJ9" s="860"/>
      <c r="BK9" s="860"/>
      <c r="BL9" s="860"/>
      <c r="BM9" s="860"/>
      <c r="BN9" s="860"/>
      <c r="BO9" s="860"/>
      <c r="BP9" s="860"/>
      <c r="BQ9" s="860"/>
      <c r="BR9" s="860"/>
      <c r="BS9" s="860"/>
      <c r="BT9" s="860"/>
      <c r="BU9" s="860"/>
      <c r="BV9" s="860"/>
      <c r="BW9" s="860"/>
      <c r="BX9" s="860"/>
      <c r="BY9" s="860"/>
      <c r="BZ9" s="860"/>
      <c r="CA9" s="860"/>
      <c r="CB9" s="860"/>
      <c r="CC9" s="860"/>
    </row>
    <row r="10" spans="1:81" s="725" customFormat="1" ht="12.75" hidden="1" customHeight="1">
      <c r="A10" s="3094" t="s">
        <v>2359</v>
      </c>
      <c r="B10" s="3094"/>
      <c r="C10" s="3094"/>
      <c r="D10" s="162"/>
      <c r="E10" s="724">
        <f t="shared" si="0"/>
        <v>-1227979088.485152</v>
      </c>
      <c r="F10" s="724">
        <f t="shared" si="1"/>
        <v>17516259.56893599</v>
      </c>
      <c r="G10" s="492">
        <v>702432333.95259309</v>
      </c>
      <c r="H10" s="492">
        <v>276989951.66201019</v>
      </c>
      <c r="I10" s="492">
        <v>100773783.08861336</v>
      </c>
      <c r="J10" s="492">
        <v>444122840.59282225</v>
      </c>
      <c r="K10" s="492">
        <v>476703908.25929618</v>
      </c>
      <c r="L10" s="492"/>
      <c r="M10" s="492"/>
      <c r="N10" s="492"/>
      <c r="O10" s="492"/>
      <c r="P10" s="492"/>
      <c r="Q10" s="492"/>
      <c r="R10" s="492"/>
      <c r="S10" s="492"/>
      <c r="T10" s="492"/>
      <c r="U10" s="3094" t="s">
        <v>2359</v>
      </c>
      <c r="V10" s="3094"/>
      <c r="W10" s="3094"/>
      <c r="X10" s="162"/>
      <c r="Y10" s="492"/>
      <c r="Z10" s="492"/>
      <c r="AA10" s="492">
        <v>476703908.25929618</v>
      </c>
      <c r="AB10" s="492"/>
      <c r="AC10" s="492">
        <v>476703908.25929618</v>
      </c>
      <c r="AD10" s="492"/>
      <c r="AE10" s="492">
        <v>476703908.25929618</v>
      </c>
      <c r="AF10" s="492"/>
      <c r="AG10" s="492">
        <v>476703908.25929618</v>
      </c>
      <c r="AH10" s="492"/>
      <c r="AI10" s="492">
        <v>476703908.25929618</v>
      </c>
      <c r="AJ10" s="492"/>
      <c r="AK10" s="492">
        <v>476703908.25929618</v>
      </c>
      <c r="AL10" s="492"/>
      <c r="AM10" s="492"/>
      <c r="AN10" s="492">
        <v>476118838.14378631</v>
      </c>
      <c r="AO10" s="860"/>
      <c r="AP10" s="860"/>
      <c r="AQ10" s="860"/>
      <c r="AR10" s="860"/>
      <c r="AS10" s="860"/>
      <c r="AT10" s="860"/>
      <c r="AU10" s="860"/>
      <c r="AV10" s="860"/>
      <c r="AW10" s="860"/>
      <c r="AX10" s="860"/>
      <c r="AY10" s="860"/>
      <c r="AZ10" s="860"/>
      <c r="BA10" s="860"/>
      <c r="BB10" s="860"/>
      <c r="BC10" s="860"/>
      <c r="BD10" s="860"/>
      <c r="BE10" s="860"/>
      <c r="BF10" s="860"/>
      <c r="BG10" s="860"/>
      <c r="BH10" s="860"/>
      <c r="BI10" s="860"/>
      <c r="BJ10" s="860"/>
      <c r="BK10" s="860"/>
      <c r="BL10" s="860"/>
      <c r="BM10" s="860"/>
      <c r="BN10" s="860"/>
      <c r="BO10" s="860"/>
      <c r="BP10" s="860"/>
      <c r="BQ10" s="860"/>
      <c r="BR10" s="860"/>
      <c r="BS10" s="860"/>
      <c r="BT10" s="860"/>
      <c r="BU10" s="860"/>
      <c r="BV10" s="860"/>
      <c r="BW10" s="860"/>
      <c r="BX10" s="860"/>
      <c r="BY10" s="860"/>
      <c r="BZ10" s="860"/>
      <c r="CA10" s="860"/>
      <c r="CB10" s="860"/>
      <c r="CC10" s="860"/>
    </row>
    <row r="11" spans="1:81" s="725" customFormat="1" ht="13.35" hidden="1" customHeight="1">
      <c r="A11" s="3094" t="s">
        <v>2304</v>
      </c>
      <c r="B11" s="3094"/>
      <c r="C11" s="3094"/>
      <c r="D11" s="162"/>
      <c r="E11" s="724">
        <f t="shared" si="0"/>
        <v>-614163758.02412343</v>
      </c>
      <c r="F11" s="724">
        <f t="shared" si="1"/>
        <v>529227099.5126642</v>
      </c>
      <c r="G11" s="154">
        <v>774876938.08685613</v>
      </c>
      <c r="H11" s="493">
        <v>318129140.68098992</v>
      </c>
      <c r="I11" s="154">
        <v>35521358.976925708</v>
      </c>
      <c r="J11" s="154">
        <v>381497471.03714108</v>
      </c>
      <c r="K11" s="154">
        <v>340666948.07070595</v>
      </c>
      <c r="L11" s="154"/>
      <c r="M11" s="154"/>
      <c r="N11" s="154"/>
      <c r="O11" s="154"/>
      <c r="P11" s="154"/>
      <c r="Q11" s="154"/>
      <c r="R11" s="154"/>
      <c r="S11" s="154"/>
      <c r="T11" s="154"/>
      <c r="U11" s="3094" t="s">
        <v>2384</v>
      </c>
      <c r="V11" s="3094"/>
      <c r="W11" s="3094"/>
      <c r="X11" s="162"/>
      <c r="Y11" s="154"/>
      <c r="Z11" s="154"/>
      <c r="AA11" s="154">
        <v>340666948.07070595</v>
      </c>
      <c r="AB11" s="154"/>
      <c r="AC11" s="154">
        <v>340666948.07070595</v>
      </c>
      <c r="AD11" s="154"/>
      <c r="AE11" s="154">
        <v>340666948.07070595</v>
      </c>
      <c r="AF11" s="154"/>
      <c r="AG11" s="154">
        <v>340666948.07070595</v>
      </c>
      <c r="AH11" s="154"/>
      <c r="AI11" s="154">
        <v>340666948.07070595</v>
      </c>
      <c r="AJ11" s="154"/>
      <c r="AK11" s="154">
        <v>340666948.07070595</v>
      </c>
      <c r="AL11" s="154"/>
      <c r="AM11" s="154"/>
      <c r="AN11" s="154">
        <v>3872579.8365629241</v>
      </c>
      <c r="AO11" s="860"/>
      <c r="AP11" s="860"/>
      <c r="AQ11" s="860"/>
      <c r="AR11" s="860"/>
      <c r="AS11" s="860"/>
      <c r="AT11" s="860"/>
      <c r="AU11" s="860"/>
      <c r="AV11" s="860"/>
      <c r="AW11" s="860"/>
      <c r="AX11" s="860"/>
      <c r="AY11" s="860"/>
      <c r="AZ11" s="860"/>
      <c r="BA11" s="860"/>
      <c r="BB11" s="860"/>
      <c r="BC11" s="860"/>
      <c r="BD11" s="860"/>
      <c r="BE11" s="860"/>
      <c r="BF11" s="860"/>
      <c r="BG11" s="860"/>
      <c r="BH11" s="860"/>
      <c r="BI11" s="860"/>
      <c r="BJ11" s="860"/>
      <c r="BK11" s="860"/>
      <c r="BL11" s="860"/>
      <c r="BM11" s="860"/>
      <c r="BN11" s="860"/>
      <c r="BO11" s="860"/>
      <c r="BP11" s="860"/>
      <c r="BQ11" s="860"/>
      <c r="BR11" s="860"/>
      <c r="BS11" s="860"/>
      <c r="BT11" s="860"/>
      <c r="BU11" s="860"/>
      <c r="BV11" s="860"/>
      <c r="BW11" s="860"/>
      <c r="BX11" s="860"/>
      <c r="BY11" s="860"/>
      <c r="BZ11" s="860"/>
      <c r="CA11" s="860"/>
      <c r="CB11" s="860"/>
      <c r="CC11" s="860"/>
    </row>
    <row r="12" spans="1:81" s="725" customFormat="1" ht="13.35" hidden="1" customHeight="1">
      <c r="A12" s="3094" t="s">
        <v>2305</v>
      </c>
      <c r="B12" s="3094"/>
      <c r="C12" s="3094"/>
      <c r="D12" s="162"/>
      <c r="E12" s="154">
        <v>552581020.29235148</v>
      </c>
      <c r="F12" s="154">
        <v>552581020.29235148</v>
      </c>
      <c r="G12" s="154">
        <v>894111596.32216477</v>
      </c>
      <c r="H12" s="493">
        <v>407598370.52959192</v>
      </c>
      <c r="I12" s="154">
        <v>27358185.305937532</v>
      </c>
      <c r="J12" s="154">
        <v>415806488.11875683</v>
      </c>
      <c r="K12" s="154">
        <v>372508410.50904661</v>
      </c>
      <c r="L12" s="154"/>
      <c r="M12" s="154"/>
      <c r="N12" s="154"/>
      <c r="O12" s="154"/>
      <c r="P12" s="154"/>
      <c r="Q12" s="154"/>
      <c r="R12" s="154"/>
      <c r="S12" s="154"/>
      <c r="T12" s="154"/>
      <c r="U12" s="3094" t="s">
        <v>2305</v>
      </c>
      <c r="V12" s="3094"/>
      <c r="W12" s="3094"/>
      <c r="X12" s="162"/>
      <c r="Y12" s="154"/>
      <c r="Z12" s="154"/>
      <c r="AA12" s="154">
        <v>372508410.50904661</v>
      </c>
      <c r="AB12" s="154"/>
      <c r="AC12" s="154">
        <v>372508410.50904661</v>
      </c>
      <c r="AD12" s="154"/>
      <c r="AE12" s="154">
        <v>372508410.50904661</v>
      </c>
      <c r="AF12" s="154"/>
      <c r="AG12" s="154">
        <v>372508410.50904661</v>
      </c>
      <c r="AH12" s="154"/>
      <c r="AI12" s="154">
        <v>372508410.50904661</v>
      </c>
      <c r="AJ12" s="154"/>
      <c r="AK12" s="154">
        <v>372508410.50904661</v>
      </c>
      <c r="AL12" s="154"/>
      <c r="AM12" s="154"/>
      <c r="AN12" s="154">
        <v>4588468.4158692267</v>
      </c>
      <c r="AO12" s="860"/>
      <c r="AP12" s="860"/>
      <c r="AQ12" s="860"/>
      <c r="AR12" s="860"/>
      <c r="AS12" s="860"/>
      <c r="AT12" s="860"/>
      <c r="AU12" s="860"/>
      <c r="AV12" s="860"/>
      <c r="AW12" s="860"/>
      <c r="AX12" s="860"/>
      <c r="AY12" s="860"/>
      <c r="AZ12" s="860"/>
      <c r="BA12" s="860"/>
      <c r="BB12" s="860"/>
      <c r="BC12" s="860"/>
      <c r="BD12" s="860"/>
      <c r="BE12" s="860"/>
      <c r="BF12" s="860"/>
      <c r="BG12" s="860"/>
      <c r="BH12" s="860"/>
      <c r="BI12" s="860"/>
      <c r="BJ12" s="860"/>
      <c r="BK12" s="860"/>
      <c r="BL12" s="860"/>
      <c r="BM12" s="860"/>
      <c r="BN12" s="860"/>
      <c r="BO12" s="860"/>
      <c r="BP12" s="860"/>
      <c r="BQ12" s="860"/>
      <c r="BR12" s="860"/>
      <c r="BS12" s="860"/>
      <c r="BT12" s="860"/>
      <c r="BU12" s="860"/>
      <c r="BV12" s="860"/>
      <c r="BW12" s="860"/>
      <c r="BX12" s="860"/>
      <c r="BY12" s="860"/>
      <c r="BZ12" s="860"/>
      <c r="CA12" s="860"/>
      <c r="CB12" s="860"/>
      <c r="CC12" s="860"/>
    </row>
    <row r="13" spans="1:81" s="725" customFormat="1" ht="13.35" hidden="1" customHeight="1">
      <c r="A13" s="3590" t="s">
        <v>2418</v>
      </c>
      <c r="B13" s="3590"/>
      <c r="C13" s="3590"/>
      <c r="D13" s="162"/>
      <c r="E13" s="493" t="s">
        <v>112</v>
      </c>
      <c r="F13" s="493" t="s">
        <v>112</v>
      </c>
      <c r="G13" s="493" t="s">
        <v>112</v>
      </c>
      <c r="H13" s="493" t="s">
        <v>112</v>
      </c>
      <c r="I13" s="493" t="s">
        <v>112</v>
      </c>
      <c r="J13" s="493" t="s">
        <v>112</v>
      </c>
      <c r="K13" s="493" t="s">
        <v>112</v>
      </c>
      <c r="L13" s="493" t="s">
        <v>112</v>
      </c>
      <c r="M13" s="493"/>
      <c r="N13" s="493"/>
      <c r="O13" s="493"/>
      <c r="P13" s="493"/>
      <c r="Q13" s="493"/>
      <c r="R13" s="493"/>
      <c r="S13" s="493"/>
      <c r="T13" s="493"/>
      <c r="U13" s="3590" t="s">
        <v>2443</v>
      </c>
      <c r="V13" s="3590"/>
      <c r="W13" s="3590"/>
      <c r="X13" s="162"/>
      <c r="Y13" s="493"/>
      <c r="Z13" s="493"/>
      <c r="AA13" s="493" t="s">
        <v>112</v>
      </c>
      <c r="AB13" s="493" t="s">
        <v>112</v>
      </c>
      <c r="AC13" s="493" t="s">
        <v>112</v>
      </c>
      <c r="AD13" s="493" t="s">
        <v>112</v>
      </c>
      <c r="AE13" s="493" t="s">
        <v>112</v>
      </c>
      <c r="AF13" s="493" t="s">
        <v>112</v>
      </c>
      <c r="AG13" s="493" t="s">
        <v>112</v>
      </c>
      <c r="AH13" s="493" t="s">
        <v>112</v>
      </c>
      <c r="AI13" s="493" t="s">
        <v>112</v>
      </c>
      <c r="AJ13" s="493" t="s">
        <v>112</v>
      </c>
      <c r="AK13" s="493" t="s">
        <v>112</v>
      </c>
      <c r="AL13" s="493" t="s">
        <v>112</v>
      </c>
      <c r="AM13" s="493" t="s">
        <v>112</v>
      </c>
      <c r="AN13" s="493" t="s">
        <v>112</v>
      </c>
      <c r="AO13" s="860"/>
      <c r="AP13" s="860"/>
      <c r="AQ13" s="860"/>
      <c r="AR13" s="860"/>
      <c r="AS13" s="860"/>
      <c r="AT13" s="860"/>
      <c r="AU13" s="860"/>
      <c r="AV13" s="860"/>
      <c r="AW13" s="860"/>
      <c r="AX13" s="860"/>
      <c r="AY13" s="860"/>
      <c r="AZ13" s="860"/>
      <c r="BA13" s="860"/>
      <c r="BB13" s="860"/>
      <c r="BC13" s="860"/>
      <c r="BD13" s="860"/>
      <c r="BE13" s="860"/>
      <c r="BF13" s="860"/>
      <c r="BG13" s="860"/>
      <c r="BH13" s="860"/>
      <c r="BI13" s="860"/>
      <c r="BJ13" s="860"/>
      <c r="BK13" s="860"/>
      <c r="BL13" s="860"/>
      <c r="BM13" s="860"/>
      <c r="BN13" s="860"/>
      <c r="BO13" s="860"/>
      <c r="BP13" s="860"/>
      <c r="BQ13" s="860"/>
      <c r="BR13" s="860"/>
      <c r="BS13" s="860"/>
      <c r="BT13" s="860"/>
      <c r="BU13" s="860"/>
      <c r="BV13" s="860"/>
      <c r="BW13" s="860"/>
      <c r="BX13" s="860"/>
      <c r="BY13" s="860"/>
      <c r="BZ13" s="860"/>
      <c r="CA13" s="860"/>
      <c r="CB13" s="860"/>
      <c r="CC13" s="860"/>
    </row>
    <row r="14" spans="1:81" s="725" customFormat="1" ht="13.35" hidden="1" customHeight="1">
      <c r="A14" s="3716" t="s">
        <v>2465</v>
      </c>
      <c r="B14" s="3716"/>
      <c r="C14" s="3716"/>
      <c r="D14" s="162"/>
      <c r="E14" s="154">
        <v>40621245.407513522</v>
      </c>
      <c r="F14" s="861">
        <v>100</v>
      </c>
      <c r="G14" s="154">
        <v>11804801.163737483</v>
      </c>
      <c r="H14" s="861">
        <v>29.060657902807691</v>
      </c>
      <c r="I14" s="154">
        <v>7010291.5008406602</v>
      </c>
      <c r="J14" s="861">
        <v>17.257697125022169</v>
      </c>
      <c r="K14" s="154">
        <v>14489990.119470151</v>
      </c>
      <c r="L14" s="861">
        <v>35.670964723277557</v>
      </c>
      <c r="M14" s="861"/>
      <c r="N14" s="861"/>
      <c r="O14" s="861"/>
      <c r="P14" s="861"/>
      <c r="Q14" s="861"/>
      <c r="R14" s="861"/>
      <c r="S14" s="861"/>
      <c r="T14" s="861"/>
      <c r="U14" s="3716" t="s">
        <v>2419</v>
      </c>
      <c r="V14" s="3716"/>
      <c r="W14" s="3716"/>
      <c r="X14" s="162"/>
      <c r="Y14" s="861"/>
      <c r="Z14" s="861"/>
      <c r="AA14" s="154">
        <v>1395028.9446636634</v>
      </c>
      <c r="AB14" s="861">
        <v>3.4342347967638416</v>
      </c>
      <c r="AC14" s="154">
        <v>1395028.9446636634</v>
      </c>
      <c r="AD14" s="861">
        <v>3.4342347967638416</v>
      </c>
      <c r="AE14" s="154">
        <v>1395028.9446636634</v>
      </c>
      <c r="AF14" s="861">
        <v>3.4342347967638416</v>
      </c>
      <c r="AG14" s="154">
        <v>1395028.9446636634</v>
      </c>
      <c r="AH14" s="861">
        <v>3.4342347967638416</v>
      </c>
      <c r="AI14" s="154">
        <v>1395028.9446636634</v>
      </c>
      <c r="AJ14" s="861">
        <v>3.4342347967638416</v>
      </c>
      <c r="AK14" s="154">
        <v>1395028.9446636634</v>
      </c>
      <c r="AL14" s="861">
        <v>3.4342347967638416</v>
      </c>
      <c r="AM14" s="154">
        <v>5921133.6788015626</v>
      </c>
      <c r="AN14" s="861">
        <v>14.576445452128747</v>
      </c>
      <c r="AO14" s="860"/>
      <c r="AP14" s="860"/>
      <c r="AQ14" s="860"/>
      <c r="AR14" s="860"/>
      <c r="AS14" s="860"/>
      <c r="AT14" s="860"/>
      <c r="AU14" s="860"/>
      <c r="AV14" s="860"/>
      <c r="AW14" s="860"/>
      <c r="AX14" s="860"/>
      <c r="AY14" s="860"/>
      <c r="AZ14" s="860"/>
      <c r="BA14" s="860"/>
      <c r="BB14" s="860"/>
      <c r="BC14" s="860"/>
      <c r="BD14" s="860"/>
      <c r="BE14" s="860"/>
      <c r="BF14" s="860"/>
      <c r="BG14" s="860"/>
      <c r="BH14" s="860"/>
      <c r="BI14" s="860"/>
      <c r="BJ14" s="860"/>
      <c r="BK14" s="860"/>
      <c r="BL14" s="860"/>
      <c r="BM14" s="860"/>
      <c r="BN14" s="860"/>
      <c r="BO14" s="860"/>
      <c r="BP14" s="860"/>
      <c r="BQ14" s="860"/>
      <c r="BR14" s="860"/>
      <c r="BS14" s="860"/>
      <c r="BT14" s="860"/>
      <c r="BU14" s="860"/>
      <c r="BV14" s="860"/>
      <c r="BW14" s="860"/>
      <c r="BX14" s="860"/>
      <c r="BY14" s="860"/>
      <c r="BZ14" s="860"/>
      <c r="CA14" s="860"/>
      <c r="CB14" s="860"/>
      <c r="CC14" s="860"/>
    </row>
    <row r="15" spans="1:81" s="725" customFormat="1" ht="13.35" hidden="1" customHeight="1">
      <c r="A15" s="3716" t="s">
        <v>2420</v>
      </c>
      <c r="B15" s="3716"/>
      <c r="C15" s="3716"/>
      <c r="D15" s="162"/>
      <c r="E15" s="722">
        <v>46216254.071116991</v>
      </c>
      <c r="F15" s="861">
        <v>100</v>
      </c>
      <c r="G15" s="611">
        <v>16518394.765011886</v>
      </c>
      <c r="H15" s="861">
        <f t="shared" ref="H15:H24" si="2">G15/$E15*100</f>
        <v>35.741526649030419</v>
      </c>
      <c r="I15" s="611">
        <v>8146466.9616821352</v>
      </c>
      <c r="J15" s="861">
        <f>I15/$E15*100</f>
        <v>17.626843900300649</v>
      </c>
      <c r="K15" s="611">
        <v>14951368.80044858</v>
      </c>
      <c r="L15" s="861">
        <f t="shared" ref="L15:L24" si="3">K15/$E15*100</f>
        <v>32.350888450287648</v>
      </c>
      <c r="M15" s="861"/>
      <c r="N15" s="861"/>
      <c r="O15" s="861"/>
      <c r="P15" s="861"/>
      <c r="Q15" s="861"/>
      <c r="R15" s="861"/>
      <c r="S15" s="861"/>
      <c r="T15" s="861"/>
      <c r="U15" s="3716" t="s">
        <v>2406</v>
      </c>
      <c r="V15" s="3716"/>
      <c r="W15" s="3716"/>
      <c r="X15" s="162"/>
      <c r="Y15" s="861"/>
      <c r="Z15" s="861"/>
      <c r="AA15" s="493">
        <v>2125787.7455276372</v>
      </c>
      <c r="AB15" s="861">
        <f>AA15/$E15*100</f>
        <v>4.5996539275045993</v>
      </c>
      <c r="AC15" s="493">
        <v>2125787.7455276372</v>
      </c>
      <c r="AD15" s="861">
        <f>AC15/$E15*100</f>
        <v>4.5996539275045993</v>
      </c>
      <c r="AE15" s="493">
        <v>2125787.7455276372</v>
      </c>
      <c r="AF15" s="861">
        <f>AE15/$E15*100</f>
        <v>4.5996539275045993</v>
      </c>
      <c r="AG15" s="493">
        <v>2125787.7455276372</v>
      </c>
      <c r="AH15" s="861">
        <f>AG15/$E15*100</f>
        <v>4.5996539275045993</v>
      </c>
      <c r="AI15" s="493">
        <v>2125787.7455276372</v>
      </c>
      <c r="AJ15" s="861">
        <f>AI15/$E15*100</f>
        <v>4.5996539275045993</v>
      </c>
      <c r="AK15" s="493">
        <v>2125787.7455276372</v>
      </c>
      <c r="AL15" s="861">
        <f>AK15/$E15*100</f>
        <v>4.5996539275045993</v>
      </c>
      <c r="AM15" s="611">
        <v>4474235.7984467587</v>
      </c>
      <c r="AN15" s="861">
        <f>AM15/$E15*100</f>
        <v>9.6810870728767</v>
      </c>
      <c r="AO15" s="860"/>
      <c r="AP15" s="860"/>
      <c r="AQ15" s="860"/>
      <c r="AR15" s="860"/>
      <c r="AS15" s="860"/>
      <c r="AT15" s="860"/>
      <c r="AU15" s="860"/>
      <c r="AV15" s="860"/>
      <c r="AW15" s="860"/>
      <c r="AX15" s="860"/>
      <c r="AY15" s="860"/>
      <c r="AZ15" s="860"/>
      <c r="BA15" s="860"/>
      <c r="BB15" s="860"/>
      <c r="BC15" s="860"/>
      <c r="BD15" s="860"/>
      <c r="BE15" s="860"/>
      <c r="BF15" s="860"/>
      <c r="BG15" s="860"/>
      <c r="BH15" s="860"/>
      <c r="BI15" s="860"/>
      <c r="BJ15" s="860"/>
      <c r="BK15" s="860"/>
      <c r="BL15" s="860"/>
      <c r="BM15" s="860"/>
      <c r="BN15" s="860"/>
      <c r="BO15" s="860"/>
      <c r="BP15" s="860"/>
      <c r="BQ15" s="860"/>
      <c r="BR15" s="860"/>
      <c r="BS15" s="860"/>
      <c r="BT15" s="860"/>
      <c r="BU15" s="860"/>
      <c r="BV15" s="860"/>
      <c r="BW15" s="860"/>
      <c r="BX15" s="860"/>
      <c r="BY15" s="860"/>
      <c r="BZ15" s="860"/>
      <c r="CA15" s="860"/>
      <c r="CB15" s="860"/>
      <c r="CC15" s="860"/>
    </row>
    <row r="16" spans="1:81" s="725" customFormat="1" ht="13.35" hidden="1" customHeight="1">
      <c r="A16" s="3716" t="s">
        <v>2389</v>
      </c>
      <c r="B16" s="3716"/>
      <c r="C16" s="3716"/>
      <c r="D16" s="162"/>
      <c r="E16" s="722">
        <v>41547195.212533452</v>
      </c>
      <c r="F16" s="861">
        <v>100</v>
      </c>
      <c r="G16" s="611">
        <v>9400563.0490084719</v>
      </c>
      <c r="H16" s="150">
        <f t="shared" si="2"/>
        <v>22.626227837812323</v>
      </c>
      <c r="I16" s="611">
        <v>8793249.2718917634</v>
      </c>
      <c r="J16" s="861">
        <v>21.164483491388904</v>
      </c>
      <c r="K16" s="611">
        <v>15774321.715834169</v>
      </c>
      <c r="L16" s="150">
        <f t="shared" si="3"/>
        <v>37.967236139867182</v>
      </c>
      <c r="M16" s="150"/>
      <c r="N16" s="150"/>
      <c r="O16" s="150"/>
      <c r="P16" s="150"/>
      <c r="Q16" s="150"/>
      <c r="R16" s="150"/>
      <c r="S16" s="150"/>
      <c r="T16" s="150"/>
      <c r="U16" s="3716" t="s">
        <v>2389</v>
      </c>
      <c r="V16" s="3716"/>
      <c r="W16" s="3716"/>
      <c r="X16" s="162"/>
      <c r="Y16" s="150"/>
      <c r="Z16" s="150"/>
      <c r="AA16" s="493">
        <v>1393425.8080022295</v>
      </c>
      <c r="AB16" s="150">
        <f>AA16/$E16*100</f>
        <v>3.3538384501630034</v>
      </c>
      <c r="AC16" s="493">
        <v>1393425.8080022295</v>
      </c>
      <c r="AD16" s="150">
        <f>AC16/$E16*100</f>
        <v>3.3538384501630034</v>
      </c>
      <c r="AE16" s="493">
        <v>1393425.8080022295</v>
      </c>
      <c r="AF16" s="150">
        <f>AE16/$E16*100</f>
        <v>3.3538384501630034</v>
      </c>
      <c r="AG16" s="493">
        <v>1393425.8080022295</v>
      </c>
      <c r="AH16" s="150">
        <f>AG16/$E16*100</f>
        <v>3.3538384501630034</v>
      </c>
      <c r="AI16" s="493">
        <v>1393425.8080022295</v>
      </c>
      <c r="AJ16" s="150">
        <f>AI16/$E16*100</f>
        <v>3.3538384501630034</v>
      </c>
      <c r="AK16" s="493">
        <v>1393425.8080022295</v>
      </c>
      <c r="AL16" s="150">
        <f>AK16/$E16*100</f>
        <v>3.3538384501630034</v>
      </c>
      <c r="AM16" s="611">
        <v>6185635.367796897</v>
      </c>
      <c r="AN16" s="150">
        <f>AM16/$E16*100</f>
        <v>14.888214080768778</v>
      </c>
      <c r="AO16" s="860"/>
      <c r="AP16" s="860"/>
      <c r="AQ16" s="860"/>
      <c r="AR16" s="860"/>
      <c r="AS16" s="860"/>
      <c r="AT16" s="860"/>
      <c r="AU16" s="860"/>
      <c r="AV16" s="860"/>
      <c r="AW16" s="860"/>
      <c r="AX16" s="860"/>
      <c r="AY16" s="860"/>
      <c r="AZ16" s="860"/>
      <c r="BA16" s="860"/>
      <c r="BB16" s="860"/>
      <c r="BC16" s="860"/>
      <c r="BD16" s="860"/>
      <c r="BE16" s="860"/>
      <c r="BF16" s="860"/>
      <c r="BG16" s="860"/>
      <c r="BH16" s="860"/>
      <c r="BI16" s="860"/>
      <c r="BJ16" s="860"/>
      <c r="BK16" s="860"/>
      <c r="BL16" s="860"/>
      <c r="BM16" s="860"/>
      <c r="BN16" s="860"/>
      <c r="BO16" s="860"/>
      <c r="BP16" s="860"/>
      <c r="BQ16" s="860"/>
      <c r="BR16" s="860"/>
      <c r="BS16" s="860"/>
      <c r="BT16" s="860"/>
      <c r="BU16" s="860"/>
      <c r="BV16" s="860"/>
      <c r="BW16" s="860"/>
      <c r="BX16" s="860"/>
      <c r="BY16" s="860"/>
      <c r="BZ16" s="860"/>
      <c r="CA16" s="860"/>
      <c r="CB16" s="860"/>
      <c r="CC16" s="860"/>
    </row>
    <row r="17" spans="1:91" s="147" customFormat="1" ht="15" hidden="1" customHeight="1">
      <c r="A17" s="3716" t="s">
        <v>2389</v>
      </c>
      <c r="B17" s="3716"/>
      <c r="C17" s="3716"/>
      <c r="D17" s="149"/>
      <c r="E17" s="782">
        <v>41547121.616053052</v>
      </c>
      <c r="F17" s="150">
        <v>100</v>
      </c>
      <c r="G17" s="488">
        <v>9400563.0490085129</v>
      </c>
      <c r="H17" s="150">
        <f t="shared" si="2"/>
        <v>22.626267917862947</v>
      </c>
      <c r="I17" s="488">
        <f>('23'!I16/'1'!$E$17)*1000</f>
        <v>8793249.2718918063</v>
      </c>
      <c r="J17" s="150">
        <f t="shared" ref="J17:J24" si="4">I17/$E17*100</f>
        <v>21.164520982108794</v>
      </c>
      <c r="K17" s="488">
        <f>('23'!K16/'1'!$E$17)*1000</f>
        <v>15774321.715834245</v>
      </c>
      <c r="L17" s="150">
        <f t="shared" si="3"/>
        <v>37.967303394946462</v>
      </c>
      <c r="M17" s="150"/>
      <c r="N17" s="150"/>
      <c r="O17" s="150"/>
      <c r="P17" s="150"/>
      <c r="Q17" s="150"/>
      <c r="R17" s="150"/>
      <c r="S17" s="150"/>
      <c r="T17" s="150"/>
      <c r="U17" s="3716" t="s">
        <v>2389</v>
      </c>
      <c r="V17" s="3716"/>
      <c r="W17" s="3716"/>
      <c r="X17" s="149"/>
      <c r="Y17" s="150"/>
      <c r="Z17" s="150"/>
      <c r="AA17" s="488">
        <f>('23'!M16/'1'!$E$17)*1000</f>
        <v>1393352.2115215114</v>
      </c>
      <c r="AB17" s="150">
        <f>AA17/$E17*100</f>
        <v>3.3536672513629573</v>
      </c>
      <c r="AC17" s="488">
        <f>('23'!O16/'1'!$E$17)*1000</f>
        <v>0</v>
      </c>
      <c r="AD17" s="150">
        <f>AC17/$E17*100</f>
        <v>0</v>
      </c>
      <c r="AE17" s="488">
        <f>('23'!M16/'1'!$E$17)*1000</f>
        <v>1393352.2115215114</v>
      </c>
      <c r="AF17" s="150">
        <f>AE17/$E17*100</f>
        <v>3.3536672513629573</v>
      </c>
      <c r="AG17" s="488">
        <f>('23'!O16/'1'!$E$17)*1000</f>
        <v>0</v>
      </c>
      <c r="AH17" s="150">
        <f>AG17/$E17*100</f>
        <v>0</v>
      </c>
      <c r="AI17" s="488">
        <f>('23'!Q16/'1'!$E$17)*1000</f>
        <v>0</v>
      </c>
      <c r="AJ17" s="150">
        <f>AI17/$E17*100</f>
        <v>0</v>
      </c>
      <c r="AK17" s="488">
        <f>('23'!S16/'1'!$E$17)*1000</f>
        <v>0</v>
      </c>
      <c r="AL17" s="150">
        <f>AK17/$E17*100</f>
        <v>0</v>
      </c>
      <c r="AM17" s="488">
        <f>('23'!AM16/'1'!$E$17)*1000</f>
        <v>6185635.3677969202</v>
      </c>
      <c r="AN17" s="150">
        <f>AM17/$E17*100</f>
        <v>14.888240453718707</v>
      </c>
      <c r="AP17" s="422"/>
      <c r="AQ17" s="422"/>
      <c r="AR17" s="422"/>
      <c r="AS17" s="422"/>
      <c r="AT17" s="422"/>
      <c r="AU17" s="422"/>
    </row>
    <row r="18" spans="1:91" s="725" customFormat="1" ht="15" hidden="1" customHeight="1">
      <c r="A18" s="3716" t="s">
        <v>2502</v>
      </c>
      <c r="B18" s="3716"/>
      <c r="C18" s="3716"/>
      <c r="D18" s="162"/>
      <c r="E18" s="498">
        <v>47047310.036471196</v>
      </c>
      <c r="F18" s="442">
        <v>100</v>
      </c>
      <c r="G18" s="498">
        <v>11153694.498743866</v>
      </c>
      <c r="H18" s="442">
        <f t="shared" si="2"/>
        <v>23.707401103479654</v>
      </c>
      <c r="I18" s="498">
        <v>9570474.5907081123</v>
      </c>
      <c r="J18" s="442">
        <f t="shared" si="4"/>
        <v>20.342235471675334</v>
      </c>
      <c r="K18" s="498">
        <v>18346067.487314988</v>
      </c>
      <c r="L18" s="442">
        <f t="shared" si="3"/>
        <v>38.994933978357253</v>
      </c>
      <c r="M18" s="442"/>
      <c r="N18" s="442"/>
      <c r="O18" s="442"/>
      <c r="P18" s="442"/>
      <c r="Q18" s="442"/>
      <c r="R18" s="442"/>
      <c r="S18" s="442"/>
      <c r="T18" s="442"/>
      <c r="U18" s="3716" t="s">
        <v>2502</v>
      </c>
      <c r="V18" s="3716"/>
      <c r="W18" s="3716"/>
      <c r="X18" s="162"/>
      <c r="Y18" s="442"/>
      <c r="Z18" s="442"/>
      <c r="AA18" s="498">
        <v>2375732.4777737176</v>
      </c>
      <c r="AB18" s="442">
        <f>AA18/$E18*100</f>
        <v>5.049666975501987</v>
      </c>
      <c r="AC18" s="498">
        <v>2375732.4777737176</v>
      </c>
      <c r="AD18" s="442">
        <f>AC18/$E18*100</f>
        <v>5.049666975501987</v>
      </c>
      <c r="AE18" s="498">
        <v>2375732.4777737176</v>
      </c>
      <c r="AF18" s="442">
        <f>AE18/$E18*100</f>
        <v>5.049666975501987</v>
      </c>
      <c r="AG18" s="498">
        <v>2375732.4777737176</v>
      </c>
      <c r="AH18" s="442">
        <f>AG18/$E18*100</f>
        <v>5.049666975501987</v>
      </c>
      <c r="AI18" s="498">
        <v>2375732.4777737176</v>
      </c>
      <c r="AJ18" s="442">
        <f>AI18/$E18*100</f>
        <v>5.049666975501987</v>
      </c>
      <c r="AK18" s="498">
        <v>2375732.4777737176</v>
      </c>
      <c r="AL18" s="442">
        <f>AK18/$E18*100</f>
        <v>5.049666975501987</v>
      </c>
      <c r="AM18" s="498">
        <v>5601340.9819304869</v>
      </c>
      <c r="AN18" s="442">
        <f t="shared" ref="AN18:AN24" si="5">AM18/$E18*100</f>
        <v>11.905762470985723</v>
      </c>
      <c r="AO18" s="860"/>
      <c r="AP18" s="860"/>
      <c r="AQ18" s="860"/>
      <c r="AR18" s="860"/>
      <c r="AS18" s="860"/>
      <c r="AT18" s="860"/>
      <c r="AU18" s="860"/>
      <c r="AV18" s="860"/>
      <c r="AW18" s="860"/>
      <c r="AX18" s="860"/>
      <c r="AY18" s="860"/>
      <c r="AZ18" s="860"/>
      <c r="BA18" s="860"/>
      <c r="BB18" s="860"/>
      <c r="BC18" s="860"/>
      <c r="BD18" s="860"/>
      <c r="BE18" s="860"/>
      <c r="BF18" s="860"/>
      <c r="BG18" s="860"/>
      <c r="BH18" s="860"/>
      <c r="BI18" s="860"/>
      <c r="BJ18" s="860"/>
      <c r="BK18" s="860"/>
      <c r="BL18" s="860"/>
      <c r="BM18" s="860"/>
      <c r="BN18" s="860"/>
      <c r="BO18" s="860"/>
      <c r="BP18" s="860"/>
      <c r="BQ18" s="860"/>
      <c r="BR18" s="860"/>
      <c r="BS18" s="860"/>
      <c r="BT18" s="860"/>
      <c r="BU18" s="860"/>
      <c r="BV18" s="860"/>
      <c r="BW18" s="860"/>
      <c r="BX18" s="860"/>
      <c r="BY18" s="860"/>
      <c r="BZ18" s="860"/>
      <c r="CA18" s="860"/>
      <c r="CB18" s="860"/>
      <c r="CC18" s="860"/>
    </row>
    <row r="19" spans="1:91" s="147" customFormat="1" ht="15" hidden="1" customHeight="1">
      <c r="A19" s="3716" t="s">
        <v>2289</v>
      </c>
      <c r="B19" s="3716"/>
      <c r="C19" s="3716"/>
      <c r="D19" s="149"/>
      <c r="E19" s="862">
        <f>'[1]19'!E18/'[1]1'!E19*1000</f>
        <v>57591841.808187589</v>
      </c>
      <c r="F19" s="442">
        <v>100</v>
      </c>
      <c r="G19" s="862">
        <f>'[1]19'!G18/'[1]1'!E19*1000</f>
        <v>19335674.163574621</v>
      </c>
      <c r="H19" s="442">
        <f t="shared" si="2"/>
        <v>33.573633967069533</v>
      </c>
      <c r="I19" s="862">
        <f>'[1]19'!I18/'[1]1'!E19*1000</f>
        <v>10070082.403748445</v>
      </c>
      <c r="J19" s="442">
        <f t="shared" si="4"/>
        <v>17.485258480337095</v>
      </c>
      <c r="K19" s="862">
        <f>'[1]19'!K18/'[1]1'!E19*1000</f>
        <v>22582538.431206848</v>
      </c>
      <c r="L19" s="442">
        <f t="shared" si="3"/>
        <v>39.211349597776511</v>
      </c>
      <c r="M19" s="442"/>
      <c r="N19" s="442"/>
      <c r="O19" s="442"/>
      <c r="P19" s="442"/>
      <c r="Q19" s="442"/>
      <c r="R19" s="442"/>
      <c r="S19" s="442"/>
      <c r="T19" s="442"/>
      <c r="U19" s="3716" t="s">
        <v>2289</v>
      </c>
      <c r="V19" s="3716"/>
      <c r="W19" s="3716"/>
      <c r="X19" s="149"/>
      <c r="Y19" s="442"/>
      <c r="Z19" s="442"/>
      <c r="AA19" s="862" t="s">
        <v>2119</v>
      </c>
      <c r="AB19" s="499" t="s">
        <v>2119</v>
      </c>
      <c r="AC19" s="862" t="s">
        <v>2119</v>
      </c>
      <c r="AD19" s="499" t="s">
        <v>2119</v>
      </c>
      <c r="AE19" s="862" t="s">
        <v>2119</v>
      </c>
      <c r="AF19" s="499" t="s">
        <v>2119</v>
      </c>
      <c r="AG19" s="862" t="s">
        <v>2119</v>
      </c>
      <c r="AH19" s="499" t="s">
        <v>2119</v>
      </c>
      <c r="AI19" s="862" t="s">
        <v>2119</v>
      </c>
      <c r="AJ19" s="499" t="s">
        <v>2119</v>
      </c>
      <c r="AK19" s="862" t="s">
        <v>2119</v>
      </c>
      <c r="AL19" s="499" t="s">
        <v>1847</v>
      </c>
      <c r="AM19" s="862">
        <f>'[1]19'!O18/'[1]1'!E19*1000</f>
        <v>5603546.809657651</v>
      </c>
      <c r="AN19" s="442">
        <f t="shared" si="5"/>
        <v>9.7297579548168205</v>
      </c>
      <c r="AO19" s="150"/>
      <c r="AP19" s="488"/>
      <c r="AQ19" s="150"/>
      <c r="AR19" s="488"/>
      <c r="AS19" s="150"/>
      <c r="AT19" s="150"/>
      <c r="AU19" s="488"/>
      <c r="AV19" s="150"/>
      <c r="AW19" s="488"/>
      <c r="AX19" s="150"/>
      <c r="AZ19" s="422"/>
      <c r="BA19" s="422"/>
      <c r="BB19" s="422"/>
      <c r="BC19" s="422"/>
      <c r="BD19" s="422"/>
      <c r="BE19" s="422"/>
    </row>
    <row r="20" spans="1:91" s="147" customFormat="1" ht="15" hidden="1" customHeight="1">
      <c r="A20" s="3716" t="s">
        <v>2556</v>
      </c>
      <c r="B20" s="3716"/>
      <c r="C20" s="3716"/>
      <c r="D20" s="149"/>
      <c r="E20" s="785">
        <v>45849745.77783455</v>
      </c>
      <c r="F20" s="442">
        <v>100</v>
      </c>
      <c r="G20" s="785">
        <v>14642938.481223373</v>
      </c>
      <c r="H20" s="442">
        <f t="shared" si="2"/>
        <v>31.936793176947791</v>
      </c>
      <c r="I20" s="785">
        <v>9583696.2672598306</v>
      </c>
      <c r="J20" s="442">
        <f t="shared" si="4"/>
        <v>20.902397831599188</v>
      </c>
      <c r="K20" s="785">
        <v>15088597.206603512</v>
      </c>
      <c r="L20" s="442">
        <f t="shared" si="3"/>
        <v>32.908791424309044</v>
      </c>
      <c r="M20" s="442"/>
      <c r="N20" s="442"/>
      <c r="O20" s="442"/>
      <c r="P20" s="442"/>
      <c r="Q20" s="442"/>
      <c r="R20" s="442"/>
      <c r="S20" s="442"/>
      <c r="T20" s="442"/>
      <c r="U20" s="3716" t="s">
        <v>2556</v>
      </c>
      <c r="V20" s="3716"/>
      <c r="W20" s="3716"/>
      <c r="X20" s="149"/>
      <c r="Y20" s="442"/>
      <c r="Z20" s="442"/>
      <c r="AA20" s="785">
        <v>1718480.0702073735</v>
      </c>
      <c r="AB20" s="442">
        <f>AA20/$E20*100</f>
        <v>3.7480689174031365</v>
      </c>
      <c r="AC20" s="785">
        <v>1718480.0702073735</v>
      </c>
      <c r="AD20" s="442">
        <f>AC20/$E20*100</f>
        <v>3.7480689174031365</v>
      </c>
      <c r="AE20" s="785">
        <v>1718480.0702073735</v>
      </c>
      <c r="AF20" s="442">
        <f>AE20/$E20*100</f>
        <v>3.7480689174031365</v>
      </c>
      <c r="AG20" s="785">
        <v>1718480.0702073735</v>
      </c>
      <c r="AH20" s="442">
        <f>AG20/$E20*100</f>
        <v>3.7480689174031365</v>
      </c>
      <c r="AI20" s="785">
        <v>1718480.0702073735</v>
      </c>
      <c r="AJ20" s="442">
        <f>AI20/$E20*100</f>
        <v>3.7480689174031365</v>
      </c>
      <c r="AK20" s="785">
        <v>1718480.0702073735</v>
      </c>
      <c r="AL20" s="442">
        <f>AK20/$E20*100</f>
        <v>3.7480689174031365</v>
      </c>
      <c r="AM20" s="785">
        <v>4816033.75254039</v>
      </c>
      <c r="AN20" s="442">
        <f t="shared" si="5"/>
        <v>10.503948649740687</v>
      </c>
      <c r="AO20" s="150"/>
      <c r="AP20" s="488"/>
      <c r="AQ20" s="150"/>
      <c r="AR20" s="488"/>
      <c r="AS20" s="150"/>
      <c r="AT20" s="150"/>
      <c r="AU20" s="488"/>
      <c r="AV20" s="150"/>
      <c r="AW20" s="488"/>
      <c r="AX20" s="150"/>
      <c r="AZ20" s="422"/>
      <c r="BA20" s="422"/>
      <c r="BB20" s="422"/>
      <c r="BC20" s="422"/>
      <c r="BD20" s="422"/>
      <c r="BE20" s="422"/>
    </row>
    <row r="21" spans="1:91" s="147" customFormat="1" ht="15" hidden="1" customHeight="1">
      <c r="A21" s="3716" t="s">
        <v>2272</v>
      </c>
      <c r="B21" s="3716"/>
      <c r="C21" s="3716"/>
      <c r="D21" s="149"/>
      <c r="E21" s="785">
        <v>44034925.446197607</v>
      </c>
      <c r="F21" s="442">
        <v>100</v>
      </c>
      <c r="G21" s="785">
        <v>13721861.603871504</v>
      </c>
      <c r="H21" s="442">
        <f t="shared" si="2"/>
        <v>31.161314490328902</v>
      </c>
      <c r="I21" s="785">
        <v>9400690.8177297637</v>
      </c>
      <c r="J21" s="442">
        <f t="shared" si="4"/>
        <v>21.348261005268736</v>
      </c>
      <c r="K21" s="785">
        <v>14858731.494227903</v>
      </c>
      <c r="L21" s="442">
        <f t="shared" si="3"/>
        <v>33.743060408680556</v>
      </c>
      <c r="M21" s="442"/>
      <c r="N21" s="442"/>
      <c r="O21" s="442"/>
      <c r="P21" s="442"/>
      <c r="Q21" s="442"/>
      <c r="R21" s="442"/>
      <c r="S21" s="442"/>
      <c r="T21" s="442"/>
      <c r="U21" s="3716" t="s">
        <v>2272</v>
      </c>
      <c r="V21" s="3716"/>
      <c r="W21" s="3716"/>
      <c r="X21" s="149"/>
      <c r="Y21" s="442"/>
      <c r="Z21" s="442"/>
      <c r="AA21" s="785">
        <v>1232925.3157325799</v>
      </c>
      <c r="AB21" s="442">
        <f>AA21/$E21*100</f>
        <v>2.7998805567162428</v>
      </c>
      <c r="AC21" s="785">
        <v>1232925.3157325799</v>
      </c>
      <c r="AD21" s="442">
        <f>AC21/$E21*100</f>
        <v>2.7998805567162428</v>
      </c>
      <c r="AE21" s="785">
        <v>1232925.3157325799</v>
      </c>
      <c r="AF21" s="442">
        <f>AE21/$E21*100</f>
        <v>2.7998805567162428</v>
      </c>
      <c r="AG21" s="785">
        <v>1232925.3157325799</v>
      </c>
      <c r="AH21" s="442">
        <f>AG21/$E21*100</f>
        <v>2.7998805567162428</v>
      </c>
      <c r="AI21" s="785">
        <v>1232925.3157325799</v>
      </c>
      <c r="AJ21" s="442">
        <f>AI21/$E21*100</f>
        <v>2.7998805567162428</v>
      </c>
      <c r="AK21" s="785">
        <v>1232925.3157325799</v>
      </c>
      <c r="AL21" s="442">
        <f>AK21/$E21*100</f>
        <v>2.7998805567162428</v>
      </c>
      <c r="AM21" s="785">
        <v>4820716.2146358686</v>
      </c>
      <c r="AN21" s="442">
        <f t="shared" si="5"/>
        <v>10.947483539005594</v>
      </c>
      <c r="AO21" s="150"/>
      <c r="AP21" s="488"/>
      <c r="AQ21" s="150"/>
      <c r="AR21" s="488"/>
      <c r="AS21" s="150"/>
      <c r="AT21" s="150"/>
      <c r="AU21" s="488"/>
      <c r="AV21" s="150"/>
      <c r="AW21" s="488"/>
      <c r="AX21" s="150"/>
      <c r="AZ21" s="422"/>
      <c r="BA21" s="422"/>
      <c r="BB21" s="422"/>
      <c r="BC21" s="422"/>
      <c r="BD21" s="422"/>
      <c r="BE21" s="422"/>
    </row>
    <row r="22" spans="1:91" s="147" customFormat="1" ht="15.6" hidden="1" customHeight="1">
      <c r="A22" s="3716" t="s">
        <v>2273</v>
      </c>
      <c r="B22" s="3716"/>
      <c r="C22" s="3716"/>
      <c r="D22" s="149"/>
      <c r="E22" s="785">
        <v>46656612.553916804</v>
      </c>
      <c r="F22" s="442">
        <v>100</v>
      </c>
      <c r="G22" s="785">
        <v>15981878.101324512</v>
      </c>
      <c r="H22" s="442">
        <f t="shared" si="2"/>
        <v>34.254261564436781</v>
      </c>
      <c r="I22" s="785">
        <v>8841195.4042346776</v>
      </c>
      <c r="J22" s="442">
        <f t="shared" si="4"/>
        <v>18.949501303845647</v>
      </c>
      <c r="K22" s="785">
        <v>14817051.715843376</v>
      </c>
      <c r="L22" s="442">
        <f t="shared" si="3"/>
        <v>31.757667144653194</v>
      </c>
      <c r="M22" s="442"/>
      <c r="N22" s="442"/>
      <c r="O22" s="442"/>
      <c r="P22" s="442"/>
      <c r="Q22" s="442"/>
      <c r="R22" s="442"/>
      <c r="S22" s="442"/>
      <c r="T22" s="442"/>
      <c r="U22" s="3716" t="s">
        <v>2489</v>
      </c>
      <c r="V22" s="3716"/>
      <c r="W22" s="3716"/>
      <c r="X22" s="149"/>
      <c r="Y22" s="442"/>
      <c r="Z22" s="442"/>
      <c r="AA22" s="785">
        <v>1470659.81421081</v>
      </c>
      <c r="AB22" s="442">
        <f>AA22/$E22*100</f>
        <v>3.1520929911302544</v>
      </c>
      <c r="AC22" s="785">
        <v>1470659.81421081</v>
      </c>
      <c r="AD22" s="442">
        <f>AC22/$E22*100</f>
        <v>3.1520929911302544</v>
      </c>
      <c r="AE22" s="785">
        <v>1470659.81421081</v>
      </c>
      <c r="AF22" s="442">
        <f>AE22/$E22*100</f>
        <v>3.1520929911302544</v>
      </c>
      <c r="AG22" s="785">
        <v>1470659.81421081</v>
      </c>
      <c r="AH22" s="442">
        <f>AG22/$E22*100</f>
        <v>3.1520929911302544</v>
      </c>
      <c r="AI22" s="785">
        <v>1470659.81421081</v>
      </c>
      <c r="AJ22" s="442">
        <f>AI22/$E22*100</f>
        <v>3.1520929911302544</v>
      </c>
      <c r="AK22" s="785">
        <v>1470659.81421081</v>
      </c>
      <c r="AL22" s="442">
        <f>AK22/$E22*100</f>
        <v>3.1520929911302544</v>
      </c>
      <c r="AM22" s="785">
        <v>5545827.5183034139</v>
      </c>
      <c r="AN22" s="442">
        <f t="shared" si="5"/>
        <v>11.886476995934082</v>
      </c>
      <c r="AO22" s="150"/>
      <c r="AP22" s="488"/>
      <c r="AQ22" s="150"/>
      <c r="AR22" s="488"/>
      <c r="AS22" s="150"/>
      <c r="AT22" s="150"/>
      <c r="AU22" s="488"/>
      <c r="AV22" s="150"/>
      <c r="AW22" s="488"/>
      <c r="AX22" s="150"/>
      <c r="AZ22" s="422"/>
      <c r="BA22" s="422"/>
      <c r="BB22" s="422"/>
      <c r="BC22" s="422"/>
      <c r="BD22" s="422"/>
      <c r="BE22" s="422"/>
    </row>
    <row r="23" spans="1:91" s="147" customFormat="1" ht="14.45" hidden="1" customHeight="1">
      <c r="A23" s="3095" t="s">
        <v>2392</v>
      </c>
      <c r="B23" s="3096"/>
      <c r="C23" s="3096"/>
      <c r="D23" s="3097"/>
      <c r="E23" s="107">
        <v>47302.369296844925</v>
      </c>
      <c r="F23" s="442">
        <v>100</v>
      </c>
      <c r="G23" s="107">
        <v>18238.96774277628</v>
      </c>
      <c r="H23" s="442">
        <f t="shared" si="2"/>
        <v>38.558254087270043</v>
      </c>
      <c r="I23" s="107">
        <v>9325.3163973269311</v>
      </c>
      <c r="J23" s="442">
        <f t="shared" si="4"/>
        <v>19.714269149619383</v>
      </c>
      <c r="K23" s="107">
        <v>12659.494991834354</v>
      </c>
      <c r="L23" s="442">
        <f t="shared" si="3"/>
        <v>26.762919447839884</v>
      </c>
      <c r="M23" s="442"/>
      <c r="N23" s="442"/>
      <c r="O23" s="442"/>
      <c r="P23" s="442"/>
      <c r="Q23" s="442"/>
      <c r="R23" s="442"/>
      <c r="S23" s="442"/>
      <c r="T23" s="442"/>
      <c r="U23" s="3095" t="s">
        <v>2292</v>
      </c>
      <c r="V23" s="3096"/>
      <c r="W23" s="3096"/>
      <c r="X23" s="3097"/>
      <c r="Y23" s="442"/>
      <c r="Z23" s="442"/>
      <c r="AA23" s="107">
        <v>1431.5459689299776</v>
      </c>
      <c r="AB23" s="442">
        <f>AA23/$E23*100</f>
        <v>3.026372653653655</v>
      </c>
      <c r="AC23" s="107">
        <v>1431.5459689299776</v>
      </c>
      <c r="AD23" s="442">
        <f>AC23/$E23*100</f>
        <v>3.026372653653655</v>
      </c>
      <c r="AE23" s="107">
        <v>1431.5459689299776</v>
      </c>
      <c r="AF23" s="442">
        <f>AE23/$E23*100</f>
        <v>3.026372653653655</v>
      </c>
      <c r="AG23" s="107">
        <v>1431.5459689299776</v>
      </c>
      <c r="AH23" s="442">
        <f>AG23/$E23*100</f>
        <v>3.026372653653655</v>
      </c>
      <c r="AI23" s="107">
        <v>1431.5459689299776</v>
      </c>
      <c r="AJ23" s="442">
        <f>AI23/$E23*100</f>
        <v>3.026372653653655</v>
      </c>
      <c r="AK23" s="107">
        <v>1431.5459689299776</v>
      </c>
      <c r="AL23" s="442">
        <f>AK23/$E23*100</f>
        <v>3.026372653653655</v>
      </c>
      <c r="AM23" s="107">
        <v>5647.0441959773589</v>
      </c>
      <c r="AN23" s="442">
        <f t="shared" si="5"/>
        <v>11.938184661616976</v>
      </c>
      <c r="AO23" s="150"/>
      <c r="AP23" s="488"/>
      <c r="AQ23" s="150"/>
      <c r="AR23" s="488"/>
      <c r="AS23" s="150"/>
      <c r="AT23" s="150"/>
      <c r="AU23" s="488"/>
      <c r="AV23" s="150"/>
      <c r="AW23" s="488"/>
      <c r="AX23" s="150"/>
      <c r="AZ23" s="422"/>
      <c r="BA23" s="422"/>
      <c r="BB23" s="422"/>
      <c r="BC23" s="422"/>
      <c r="BD23" s="422"/>
      <c r="BE23" s="422"/>
    </row>
    <row r="24" spans="1:91" s="147" customFormat="1" ht="14.45" hidden="1" customHeight="1">
      <c r="A24" s="3095" t="s">
        <v>2315</v>
      </c>
      <c r="B24" s="3096"/>
      <c r="C24" s="3096"/>
      <c r="D24" s="3097"/>
      <c r="E24" s="107">
        <v>43028.134651915396</v>
      </c>
      <c r="F24" s="442">
        <v>100</v>
      </c>
      <c r="G24" s="107">
        <v>16902.153006143482</v>
      </c>
      <c r="H24" s="442">
        <f t="shared" si="2"/>
        <v>39.281630828007749</v>
      </c>
      <c r="I24" s="107">
        <v>7247.9719848907125</v>
      </c>
      <c r="J24" s="442">
        <f t="shared" si="4"/>
        <v>16.844727394121577</v>
      </c>
      <c r="K24" s="107">
        <v>15289.742746372218</v>
      </c>
      <c r="L24" s="442">
        <f t="shared" si="3"/>
        <v>35.534291388789256</v>
      </c>
      <c r="M24" s="442"/>
      <c r="N24" s="442"/>
      <c r="O24" s="442"/>
      <c r="P24" s="442"/>
      <c r="Q24" s="442"/>
      <c r="R24" s="442"/>
      <c r="S24" s="442"/>
      <c r="T24" s="442"/>
      <c r="U24" s="3095" t="s">
        <v>2315</v>
      </c>
      <c r="V24" s="3096"/>
      <c r="W24" s="3096"/>
      <c r="X24" s="3097"/>
      <c r="Y24" s="442"/>
      <c r="Z24" s="442"/>
      <c r="AA24" s="230" t="s">
        <v>2120</v>
      </c>
      <c r="AB24" s="442" t="s">
        <v>2120</v>
      </c>
      <c r="AC24" s="230" t="s">
        <v>2120</v>
      </c>
      <c r="AD24" s="442" t="s">
        <v>2120</v>
      </c>
      <c r="AE24" s="230" t="s">
        <v>2138</v>
      </c>
      <c r="AF24" s="442" t="s">
        <v>2138</v>
      </c>
      <c r="AG24" s="230" t="s">
        <v>2138</v>
      </c>
      <c r="AH24" s="442" t="s">
        <v>2138</v>
      </c>
      <c r="AI24" s="230" t="s">
        <v>2138</v>
      </c>
      <c r="AJ24" s="442" t="s">
        <v>2138</v>
      </c>
      <c r="AK24" s="230" t="s">
        <v>2138</v>
      </c>
      <c r="AL24" s="442" t="s">
        <v>2138</v>
      </c>
      <c r="AM24" s="107">
        <v>3588.2669145086356</v>
      </c>
      <c r="AN24" s="442">
        <f t="shared" si="5"/>
        <v>8.3393503890806109</v>
      </c>
      <c r="AO24" s="150"/>
      <c r="AP24" s="488"/>
      <c r="AQ24" s="150"/>
      <c r="AR24" s="488"/>
      <c r="AS24" s="150"/>
      <c r="AT24" s="150"/>
      <c r="AU24" s="488"/>
      <c r="AV24" s="150"/>
      <c r="AW24" s="488"/>
      <c r="AX24" s="150"/>
      <c r="AZ24" s="422"/>
      <c r="BA24" s="422"/>
      <c r="BB24" s="422"/>
      <c r="BC24" s="422"/>
      <c r="BD24" s="422"/>
      <c r="BE24" s="422"/>
    </row>
    <row r="25" spans="1:91" s="147" customFormat="1" ht="13.7" customHeight="1">
      <c r="A25" s="3098" t="s">
        <v>1463</v>
      </c>
      <c r="B25" s="3098"/>
      <c r="C25" s="3098"/>
      <c r="D25" s="3099"/>
      <c r="E25" s="107">
        <v>48752.465134444719</v>
      </c>
      <c r="F25" s="442">
        <v>100</v>
      </c>
      <c r="G25" s="107">
        <v>16007.39365677163</v>
      </c>
      <c r="H25" s="442">
        <v>32.83401898268739</v>
      </c>
      <c r="I25" s="107">
        <v>10460.37910899489</v>
      </c>
      <c r="J25" s="442">
        <v>21.45610294812435</v>
      </c>
      <c r="K25" s="107">
        <v>14062.64217361905</v>
      </c>
      <c r="L25" s="442">
        <v>28.844986883921642</v>
      </c>
      <c r="M25" s="863" t="s">
        <v>431</v>
      </c>
      <c r="N25" s="863" t="s">
        <v>431</v>
      </c>
      <c r="O25" s="863" t="s">
        <v>431</v>
      </c>
      <c r="P25" s="863" t="s">
        <v>431</v>
      </c>
      <c r="Q25" s="863" t="s">
        <v>431</v>
      </c>
      <c r="R25" s="863" t="s">
        <v>431</v>
      </c>
      <c r="S25" s="863" t="s">
        <v>431</v>
      </c>
      <c r="T25" s="863" t="s">
        <v>431</v>
      </c>
      <c r="U25" s="3098" t="s">
        <v>1463</v>
      </c>
      <c r="V25" s="3098"/>
      <c r="W25" s="3098"/>
      <c r="X25" s="3099"/>
      <c r="Y25" s="863" t="s">
        <v>431</v>
      </c>
      <c r="Z25" s="863" t="s">
        <v>431</v>
      </c>
      <c r="AA25" s="863" t="s">
        <v>431</v>
      </c>
      <c r="AB25" s="863" t="s">
        <v>431</v>
      </c>
      <c r="AC25" s="863" t="s">
        <v>431</v>
      </c>
      <c r="AD25" s="863" t="s">
        <v>431</v>
      </c>
      <c r="AE25" s="863" t="s">
        <v>431</v>
      </c>
      <c r="AF25" s="863" t="s">
        <v>431</v>
      </c>
      <c r="AG25" s="863" t="s">
        <v>431</v>
      </c>
      <c r="AH25" s="863" t="s">
        <v>431</v>
      </c>
      <c r="AI25" s="863" t="s">
        <v>431</v>
      </c>
      <c r="AJ25" s="863" t="s">
        <v>431</v>
      </c>
      <c r="AK25" s="863" t="s">
        <v>431</v>
      </c>
      <c r="AL25" s="863" t="s">
        <v>431</v>
      </c>
      <c r="AM25" s="107">
        <v>6774.5212540746752</v>
      </c>
      <c r="AN25" s="442">
        <v>13.895751190001516</v>
      </c>
      <c r="AO25" s="150"/>
      <c r="AP25" s="488"/>
      <c r="AQ25" s="150"/>
      <c r="AR25" s="488"/>
      <c r="AS25" s="150"/>
      <c r="AT25" s="150"/>
      <c r="AU25" s="488"/>
      <c r="AV25" s="150"/>
      <c r="AW25" s="488"/>
      <c r="AX25" s="150"/>
      <c r="AZ25" s="422"/>
      <c r="BA25" s="422"/>
      <c r="BB25" s="422"/>
      <c r="BC25" s="422"/>
      <c r="BD25" s="422"/>
      <c r="BE25" s="422"/>
    </row>
    <row r="26" spans="1:91" s="147" customFormat="1" ht="13.7" customHeight="1">
      <c r="A26" s="3095" t="s">
        <v>2294</v>
      </c>
      <c r="B26" s="3095"/>
      <c r="C26" s="3095"/>
      <c r="D26" s="3100"/>
      <c r="E26" s="107">
        <v>54171.282948518492</v>
      </c>
      <c r="F26" s="442">
        <v>100</v>
      </c>
      <c r="G26" s="107">
        <v>19727.252969282188</v>
      </c>
      <c r="H26" s="442">
        <v>36.416440400774555</v>
      </c>
      <c r="I26" s="107">
        <v>13232.625266014849</v>
      </c>
      <c r="J26" s="442">
        <v>24.427380238696642</v>
      </c>
      <c r="K26" s="107">
        <v>17466.860471643882</v>
      </c>
      <c r="L26" s="442">
        <v>32.243763708242717</v>
      </c>
      <c r="M26" s="863" t="s">
        <v>431</v>
      </c>
      <c r="N26" s="863" t="s">
        <v>431</v>
      </c>
      <c r="O26" s="863" t="s">
        <v>431</v>
      </c>
      <c r="P26" s="863" t="s">
        <v>431</v>
      </c>
      <c r="Q26" s="863" t="s">
        <v>431</v>
      </c>
      <c r="R26" s="863" t="s">
        <v>431</v>
      </c>
      <c r="S26" s="863" t="s">
        <v>431</v>
      </c>
      <c r="T26" s="863" t="s">
        <v>431</v>
      </c>
      <c r="U26" s="3095" t="s">
        <v>2260</v>
      </c>
      <c r="V26" s="3095"/>
      <c r="W26" s="3095"/>
      <c r="X26" s="3100"/>
      <c r="Y26" s="863" t="s">
        <v>431</v>
      </c>
      <c r="Z26" s="863" t="s">
        <v>431</v>
      </c>
      <c r="AA26" s="863" t="s">
        <v>431</v>
      </c>
      <c r="AB26" s="863" t="s">
        <v>431</v>
      </c>
      <c r="AC26" s="863" t="s">
        <v>431</v>
      </c>
      <c r="AD26" s="863" t="s">
        <v>431</v>
      </c>
      <c r="AE26" s="863" t="s">
        <v>431</v>
      </c>
      <c r="AF26" s="863" t="s">
        <v>431</v>
      </c>
      <c r="AG26" s="863" t="s">
        <v>431</v>
      </c>
      <c r="AH26" s="863" t="s">
        <v>431</v>
      </c>
      <c r="AI26" s="863" t="s">
        <v>431</v>
      </c>
      <c r="AJ26" s="863" t="s">
        <v>431</v>
      </c>
      <c r="AK26" s="863" t="s">
        <v>431</v>
      </c>
      <c r="AL26" s="863" t="s">
        <v>431</v>
      </c>
      <c r="AM26" s="107">
        <v>3744.5442415781831</v>
      </c>
      <c r="AN26" s="442">
        <v>6.9124156522872067</v>
      </c>
      <c r="AO26" s="150"/>
      <c r="AP26" s="488"/>
      <c r="AQ26" s="150"/>
      <c r="AR26" s="488"/>
      <c r="AS26" s="150"/>
      <c r="AT26" s="150"/>
      <c r="AU26" s="488"/>
      <c r="AV26" s="150"/>
      <c r="AW26" s="488"/>
      <c r="AX26" s="150"/>
      <c r="AZ26" s="422"/>
      <c r="BA26" s="422"/>
      <c r="BB26" s="422"/>
      <c r="BC26" s="422"/>
      <c r="BD26" s="422"/>
      <c r="BE26" s="422"/>
    </row>
    <row r="27" spans="1:91" s="147" customFormat="1" ht="13.7" customHeight="1">
      <c r="A27" s="3095" t="s">
        <v>1464</v>
      </c>
      <c r="B27" s="3095"/>
      <c r="C27" s="3095"/>
      <c r="D27" s="3100"/>
      <c r="E27" s="107">
        <v>56196.586866845195</v>
      </c>
      <c r="F27" s="442">
        <v>100</v>
      </c>
      <c r="G27" s="107">
        <v>19989.399416205866</v>
      </c>
      <c r="H27" s="442">
        <v>35.570486626829627</v>
      </c>
      <c r="I27" s="107">
        <v>11936.018094107663</v>
      </c>
      <c r="J27" s="442">
        <v>21.239756290518887</v>
      </c>
      <c r="K27" s="107">
        <v>14283.039018931831</v>
      </c>
      <c r="L27" s="442">
        <v>25.41620375054935</v>
      </c>
      <c r="M27" s="863" t="s">
        <v>431</v>
      </c>
      <c r="N27" s="863" t="s">
        <v>431</v>
      </c>
      <c r="O27" s="863" t="s">
        <v>431</v>
      </c>
      <c r="P27" s="863" t="s">
        <v>431</v>
      </c>
      <c r="Q27" s="863" t="s">
        <v>431</v>
      </c>
      <c r="R27" s="863" t="s">
        <v>431</v>
      </c>
      <c r="S27" s="863" t="s">
        <v>431</v>
      </c>
      <c r="T27" s="863" t="s">
        <v>431</v>
      </c>
      <c r="U27" s="3095" t="s">
        <v>1464</v>
      </c>
      <c r="V27" s="3095"/>
      <c r="W27" s="3095"/>
      <c r="X27" s="3100"/>
      <c r="Y27" s="863" t="s">
        <v>431</v>
      </c>
      <c r="Z27" s="863" t="s">
        <v>431</v>
      </c>
      <c r="AA27" s="863" t="s">
        <v>431</v>
      </c>
      <c r="AB27" s="863" t="s">
        <v>431</v>
      </c>
      <c r="AC27" s="863" t="s">
        <v>431</v>
      </c>
      <c r="AD27" s="863" t="s">
        <v>431</v>
      </c>
      <c r="AE27" s="863" t="s">
        <v>431</v>
      </c>
      <c r="AF27" s="863" t="s">
        <v>431</v>
      </c>
      <c r="AG27" s="863" t="s">
        <v>431</v>
      </c>
      <c r="AH27" s="863" t="s">
        <v>431</v>
      </c>
      <c r="AI27" s="863" t="s">
        <v>431</v>
      </c>
      <c r="AJ27" s="863" t="s">
        <v>431</v>
      </c>
      <c r="AK27" s="863" t="s">
        <v>431</v>
      </c>
      <c r="AL27" s="863" t="s">
        <v>431</v>
      </c>
      <c r="AM27" s="107">
        <v>7945.3244072506986</v>
      </c>
      <c r="AN27" s="442">
        <v>14.138446568074889</v>
      </c>
      <c r="AO27" s="150"/>
      <c r="AP27" s="488"/>
      <c r="AQ27" s="150"/>
      <c r="AR27" s="488"/>
      <c r="AS27" s="150"/>
      <c r="AT27" s="150"/>
      <c r="AU27" s="488"/>
      <c r="AV27" s="150"/>
      <c r="AW27" s="488"/>
      <c r="AX27" s="150"/>
      <c r="AZ27" s="422"/>
      <c r="BA27" s="422"/>
      <c r="BB27" s="422"/>
      <c r="BC27" s="422"/>
      <c r="BD27" s="422"/>
      <c r="BE27" s="422"/>
    </row>
    <row r="28" spans="1:91" s="147" customFormat="1" ht="13.7" customHeight="1">
      <c r="A28" s="3095" t="s">
        <v>2276</v>
      </c>
      <c r="B28" s="3096"/>
      <c r="C28" s="3096"/>
      <c r="D28" s="3097"/>
      <c r="E28" s="642">
        <v>77896.595428473927</v>
      </c>
      <c r="F28" s="442">
        <v>100</v>
      </c>
      <c r="G28" s="642">
        <v>34044.118469949091</v>
      </c>
      <c r="H28" s="442">
        <v>43.704244431592677</v>
      </c>
      <c r="I28" s="642">
        <v>15068.29922868705</v>
      </c>
      <c r="J28" s="442">
        <v>19.343976647250312</v>
      </c>
      <c r="K28" s="642">
        <v>17566.396439805721</v>
      </c>
      <c r="L28" s="442">
        <v>22.550916818868554</v>
      </c>
      <c r="M28" s="863" t="s">
        <v>431</v>
      </c>
      <c r="N28" s="863" t="s">
        <v>431</v>
      </c>
      <c r="O28" s="863" t="s">
        <v>431</v>
      </c>
      <c r="P28" s="863" t="s">
        <v>431</v>
      </c>
      <c r="Q28" s="863" t="s">
        <v>431</v>
      </c>
      <c r="R28" s="863" t="s">
        <v>431</v>
      </c>
      <c r="S28" s="863" t="s">
        <v>431</v>
      </c>
      <c r="T28" s="863" t="s">
        <v>431</v>
      </c>
      <c r="U28" s="3095" t="s">
        <v>2276</v>
      </c>
      <c r="V28" s="3096"/>
      <c r="W28" s="3096"/>
      <c r="X28" s="3097"/>
      <c r="Y28" s="863" t="s">
        <v>431</v>
      </c>
      <c r="Z28" s="863" t="s">
        <v>431</v>
      </c>
      <c r="AA28" s="863" t="s">
        <v>431</v>
      </c>
      <c r="AB28" s="863" t="s">
        <v>431</v>
      </c>
      <c r="AC28" s="863" t="s">
        <v>431</v>
      </c>
      <c r="AD28" s="863" t="s">
        <v>431</v>
      </c>
      <c r="AE28" s="863" t="s">
        <v>431</v>
      </c>
      <c r="AF28" s="863" t="s">
        <v>431</v>
      </c>
      <c r="AG28" s="863" t="s">
        <v>431</v>
      </c>
      <c r="AH28" s="863" t="s">
        <v>431</v>
      </c>
      <c r="AI28" s="863" t="s">
        <v>431</v>
      </c>
      <c r="AJ28" s="863" t="s">
        <v>431</v>
      </c>
      <c r="AK28" s="863" t="s">
        <v>431</v>
      </c>
      <c r="AL28" s="863" t="s">
        <v>431</v>
      </c>
      <c r="AM28" s="642">
        <v>9403.1462199185353</v>
      </c>
      <c r="AN28" s="442">
        <v>12.071318609235849</v>
      </c>
      <c r="AO28" s="150"/>
      <c r="AP28" s="488"/>
      <c r="AQ28" s="150"/>
      <c r="AR28" s="488"/>
      <c r="AS28" s="150"/>
      <c r="AT28" s="150"/>
      <c r="AU28" s="488"/>
      <c r="AV28" s="150"/>
      <c r="AW28" s="488"/>
      <c r="AX28" s="150"/>
      <c r="AZ28" s="422"/>
      <c r="BA28" s="422"/>
      <c r="BB28" s="422"/>
      <c r="BC28" s="422"/>
      <c r="BD28" s="422"/>
      <c r="BE28" s="422"/>
    </row>
    <row r="29" spans="1:91" s="147" customFormat="1" ht="13.7" customHeight="1">
      <c r="A29" s="3095" t="s">
        <v>2237</v>
      </c>
      <c r="B29" s="3096"/>
      <c r="C29" s="3096"/>
      <c r="D29" s="3097"/>
      <c r="E29" s="642">
        <f>'53'!E29</f>
        <v>89973.305625924724</v>
      </c>
      <c r="F29" s="442">
        <f>'53'!F29</f>
        <v>100</v>
      </c>
      <c r="G29" s="642">
        <f>'53'!G29</f>
        <v>33984.121890480201</v>
      </c>
      <c r="H29" s="442">
        <f>'53'!H29</f>
        <v>37.771338569879205</v>
      </c>
      <c r="I29" s="642">
        <f>'53'!I29</f>
        <v>17647.758773451751</v>
      </c>
      <c r="J29" s="442">
        <f>'53'!J29</f>
        <v>19.614438583399966</v>
      </c>
      <c r="K29" s="642">
        <f>'53'!K29</f>
        <v>19760.464989487995</v>
      </c>
      <c r="L29" s="442">
        <f>'53'!L29</f>
        <v>21.962586404955044</v>
      </c>
      <c r="M29" s="642">
        <f>'53'!M29</f>
        <v>3293.9805297561211</v>
      </c>
      <c r="N29" s="442">
        <f>'53'!N29</f>
        <v>3.6610642532700277</v>
      </c>
      <c r="O29" s="642">
        <f>'53'!O29</f>
        <v>1111.8354421687643</v>
      </c>
      <c r="P29" s="442">
        <f>'53'!P29</f>
        <v>1.2357392389153281</v>
      </c>
      <c r="Q29" s="642">
        <f>'53'!Q29</f>
        <v>2262.0432124341905</v>
      </c>
      <c r="R29" s="442">
        <f>'53'!R29</f>
        <v>2.5141270476811401</v>
      </c>
      <c r="S29" s="642">
        <f>'53'!S29</f>
        <v>709.70422240780226</v>
      </c>
      <c r="T29" s="442">
        <f>'53'!T29</f>
        <v>0.78879420676004319</v>
      </c>
      <c r="U29" s="3095" t="s">
        <v>2245</v>
      </c>
      <c r="V29" s="3096"/>
      <c r="W29" s="3096"/>
      <c r="X29" s="3097"/>
      <c r="Y29" s="642">
        <f>'53'!U29</f>
        <v>271.50408514930911</v>
      </c>
      <c r="Z29" s="442">
        <f>'53'!V29</f>
        <v>0.30176070920203968</v>
      </c>
      <c r="AA29" s="642">
        <f>'53'!AA29</f>
        <v>52.471145532417495</v>
      </c>
      <c r="AB29" s="442">
        <f>'53'!AB29</f>
        <v>5.8318570344156127E-2</v>
      </c>
      <c r="AC29" s="642">
        <f>'53'!AC29</f>
        <v>1831.7530723647919</v>
      </c>
      <c r="AD29" s="442">
        <f>'53'!AD29</f>
        <v>2.0358850434822684</v>
      </c>
      <c r="AE29" s="642">
        <f>'53'!AE29</f>
        <v>763.78520730720027</v>
      </c>
      <c r="AF29" s="442">
        <f>'53'!AF29</f>
        <v>0.8489020182083038</v>
      </c>
      <c r="AG29" s="642">
        <f>'53'!AG29</f>
        <v>353.96609148448852</v>
      </c>
      <c r="AH29" s="442">
        <f>'53'!AH29</f>
        <v>0.39341234494167282</v>
      </c>
      <c r="AI29" s="642">
        <f>'53'!AI29</f>
        <v>2037.4446517264669</v>
      </c>
      <c r="AJ29" s="442">
        <f>'53'!AJ29</f>
        <v>2.2644990506377503</v>
      </c>
      <c r="AK29" s="642">
        <f>'53'!AK29</f>
        <v>162.22452005479812</v>
      </c>
      <c r="AL29" s="442">
        <f>'53'!AL29</f>
        <v>0.18030294533054822</v>
      </c>
      <c r="AM29" s="642">
        <f>'53'!AM29</f>
        <v>5730.2477921183881</v>
      </c>
      <c r="AN29" s="442">
        <f>'53'!AN29</f>
        <v>6.368831012992465</v>
      </c>
      <c r="AO29" s="150"/>
      <c r="AP29" s="488"/>
      <c r="AQ29" s="150"/>
      <c r="AR29" s="488"/>
      <c r="AS29" s="150"/>
      <c r="AT29" s="150"/>
      <c r="AU29" s="488"/>
      <c r="AV29" s="150"/>
      <c r="AW29" s="488"/>
      <c r="AX29" s="150"/>
      <c r="AZ29" s="422"/>
      <c r="BA29" s="422"/>
      <c r="BB29" s="422"/>
      <c r="BC29" s="422"/>
      <c r="BD29" s="422"/>
      <c r="BE29" s="422"/>
    </row>
    <row r="30" spans="1:91" ht="13.7" customHeight="1">
      <c r="A30" s="3094" t="s">
        <v>2139</v>
      </c>
      <c r="B30" s="3094"/>
      <c r="C30" s="3094"/>
      <c r="D30" s="162"/>
      <c r="E30" s="642"/>
      <c r="F30" s="864"/>
      <c r="G30" s="642"/>
      <c r="H30" s="864"/>
      <c r="I30" s="642"/>
      <c r="J30" s="864"/>
      <c r="K30" s="642"/>
      <c r="L30" s="864"/>
      <c r="M30" s="642"/>
      <c r="N30" s="864"/>
      <c r="O30" s="642"/>
      <c r="P30" s="864"/>
      <c r="Q30" s="642"/>
      <c r="R30" s="864"/>
      <c r="S30" s="642"/>
      <c r="T30" s="864"/>
      <c r="U30" s="3094" t="s">
        <v>2140</v>
      </c>
      <c r="V30" s="3094"/>
      <c r="W30" s="3094"/>
      <c r="X30" s="162"/>
      <c r="Y30" s="642"/>
      <c r="Z30" s="864"/>
      <c r="AA30" s="642"/>
      <c r="AB30" s="864"/>
      <c r="AC30" s="642"/>
      <c r="AD30" s="864"/>
      <c r="AE30" s="642"/>
      <c r="AF30" s="864"/>
      <c r="AG30" s="642"/>
      <c r="AH30" s="864"/>
      <c r="AI30" s="642"/>
      <c r="AJ30" s="864"/>
      <c r="AK30" s="642"/>
      <c r="AL30" s="864"/>
      <c r="AM30" s="642"/>
      <c r="AN30" s="864"/>
      <c r="AO30" s="656"/>
      <c r="AP30" s="656"/>
      <c r="AQ30" s="656"/>
      <c r="AR30" s="656"/>
      <c r="AS30" s="656"/>
      <c r="AT30" s="656"/>
      <c r="AU30" s="656"/>
      <c r="AV30" s="656"/>
      <c r="AW30" s="656"/>
      <c r="AX30" s="656"/>
      <c r="AY30" s="656"/>
      <c r="AZ30" s="656"/>
      <c r="BA30" s="656"/>
      <c r="BB30" s="656"/>
      <c r="BC30" s="656"/>
      <c r="BD30" s="656"/>
      <c r="BE30" s="656"/>
      <c r="BF30" s="656"/>
      <c r="BG30" s="656"/>
      <c r="BH30" s="656"/>
      <c r="BI30" s="656"/>
      <c r="BJ30" s="656"/>
      <c r="BK30" s="656"/>
      <c r="BL30" s="656"/>
      <c r="BM30" s="656"/>
      <c r="BN30" s="656"/>
      <c r="BO30" s="656"/>
      <c r="BP30" s="656"/>
      <c r="BQ30" s="656"/>
      <c r="BR30" s="656"/>
      <c r="BS30" s="656"/>
      <c r="BT30" s="656"/>
      <c r="BU30" s="656"/>
      <c r="BV30" s="656"/>
      <c r="BW30" s="656"/>
      <c r="BX30" s="656"/>
      <c r="BY30" s="656"/>
      <c r="BZ30" s="656"/>
      <c r="CA30" s="656"/>
      <c r="CB30" s="656"/>
      <c r="CC30" s="656"/>
    </row>
    <row r="31" spans="1:91" ht="13.7" customHeight="1">
      <c r="A31" s="155"/>
      <c r="B31" s="156" t="s">
        <v>2379</v>
      </c>
      <c r="C31" s="155"/>
      <c r="D31" s="165"/>
      <c r="E31" s="652">
        <f>'53'!AQ63</f>
        <v>25194.79538923072</v>
      </c>
      <c r="F31" s="444">
        <v>100</v>
      </c>
      <c r="G31" s="652">
        <f>'53'!AR63</f>
        <v>11259.410996689985</v>
      </c>
      <c r="H31" s="444">
        <f t="shared" ref="H31:J69" si="6">G31/$E31*100</f>
        <v>44.689432173371472</v>
      </c>
      <c r="I31" s="652">
        <f>'53'!AS63</f>
        <v>2785.310736079884</v>
      </c>
      <c r="J31" s="444">
        <f t="shared" si="6"/>
        <v>11.055103615846148</v>
      </c>
      <c r="K31" s="652">
        <f>'53'!AT63</f>
        <v>5131.4392830524066</v>
      </c>
      <c r="L31" s="444">
        <f t="shared" ref="L31:T36" si="7">K31/$E31*100</f>
        <v>20.367060751149392</v>
      </c>
      <c r="M31" s="652">
        <f>'53'!AU63</f>
        <v>808.45189624457794</v>
      </c>
      <c r="N31" s="444">
        <f t="shared" si="7"/>
        <v>3.2088051669200821</v>
      </c>
      <c r="O31" s="652">
        <f>'53'!AV63</f>
        <v>397.00912203807161</v>
      </c>
      <c r="P31" s="444">
        <f t="shared" si="7"/>
        <v>1.5757584687818875</v>
      </c>
      <c r="Q31" s="652">
        <f>'53'!AW63</f>
        <v>972.16242115823354</v>
      </c>
      <c r="R31" s="444">
        <f t="shared" si="7"/>
        <v>3.858584307351729</v>
      </c>
      <c r="S31" s="652">
        <f>'53'!AX63</f>
        <v>103.02759974112112</v>
      </c>
      <c r="T31" s="444">
        <f t="shared" si="7"/>
        <v>0.40892413750325313</v>
      </c>
      <c r="U31" s="155"/>
      <c r="V31" s="156" t="s">
        <v>2182</v>
      </c>
      <c r="W31" s="155"/>
      <c r="X31" s="165"/>
      <c r="Y31" s="652">
        <f>'53'!AY63</f>
        <v>274.31425613852508</v>
      </c>
      <c r="Z31" s="444">
        <f t="shared" ref="Z31:Z36" si="8">Y31/$E31*100</f>
        <v>1.0887735022280758</v>
      </c>
      <c r="AA31" s="652">
        <f>'53'!AZ63</f>
        <v>43.252068984097974</v>
      </c>
      <c r="AB31" s="444">
        <f t="shared" ref="AB31:AB36" si="9">AA31/$E31*100</f>
        <v>0.17167064989376998</v>
      </c>
      <c r="AC31" s="652">
        <f>'53'!BA63</f>
        <v>488.64332720219784</v>
      </c>
      <c r="AD31" s="444">
        <f t="shared" ref="AD31:AD36" si="10">AC31/$E31*100</f>
        <v>1.9394613834056531</v>
      </c>
      <c r="AE31" s="652">
        <f>'53'!BB63</f>
        <v>47.725870340815717</v>
      </c>
      <c r="AF31" s="444">
        <f t="shared" ref="AF31:AF36" si="11">AE31/$E31*100</f>
        <v>0.18942749724102026</v>
      </c>
      <c r="AG31" s="652">
        <f>'53'!BC63</f>
        <v>164.72232342552834</v>
      </c>
      <c r="AH31" s="444">
        <f t="shared" ref="AH31:AH36" si="12">AG31/$E31*100</f>
        <v>0.65379504330460791</v>
      </c>
      <c r="AI31" s="652">
        <f>'53'!BD63</f>
        <v>177.28169177160456</v>
      </c>
      <c r="AJ31" s="444">
        <f t="shared" ref="AJ31:AJ36" si="13">AI31/$E31*100</f>
        <v>0.70364410201712524</v>
      </c>
      <c r="AK31" s="652">
        <f>'53'!BE63</f>
        <v>86.374165070152984</v>
      </c>
      <c r="AL31" s="444">
        <f t="shared" ref="AL31:AL36" si="14">AK31/$E31*100</f>
        <v>0.34282542777494757</v>
      </c>
      <c r="AM31" s="652">
        <f>'53'!BF63</f>
        <v>2455.6696312934932</v>
      </c>
      <c r="AN31" s="444">
        <f t="shared" ref="AN31:AN36" si="15">AM31/$E31*100</f>
        <v>9.7467337732107424</v>
      </c>
      <c r="AO31" s="865"/>
      <c r="AP31" s="445"/>
      <c r="AQ31" s="865"/>
      <c r="AR31" s="445"/>
      <c r="AS31" s="865"/>
      <c r="AT31" s="445"/>
      <c r="AU31" s="445"/>
      <c r="AV31" s="445"/>
      <c r="AW31" s="445"/>
      <c r="AX31" s="445"/>
      <c r="AY31" s="866"/>
      <c r="AZ31" s="422"/>
      <c r="BA31" s="422"/>
      <c r="BB31" s="422"/>
      <c r="BC31" s="422"/>
      <c r="BD31" s="422"/>
      <c r="BE31" s="656"/>
      <c r="BF31" s="656"/>
      <c r="BG31" s="656"/>
      <c r="BH31" s="656"/>
      <c r="BI31" s="656"/>
      <c r="BJ31" s="656"/>
      <c r="BK31" s="656"/>
      <c r="BL31" s="656"/>
      <c r="BM31" s="656"/>
      <c r="BN31" s="656"/>
      <c r="BO31" s="656"/>
      <c r="BP31" s="656"/>
      <c r="BQ31" s="656"/>
      <c r="BR31" s="656"/>
      <c r="BS31" s="656"/>
      <c r="BT31" s="656"/>
      <c r="BU31" s="656"/>
      <c r="BV31" s="656"/>
      <c r="BW31" s="656"/>
      <c r="BX31" s="656"/>
      <c r="BY31" s="656"/>
      <c r="BZ31" s="656"/>
      <c r="CA31" s="656"/>
      <c r="CB31" s="656"/>
      <c r="CC31" s="656"/>
      <c r="CD31" s="656"/>
      <c r="CE31" s="656"/>
      <c r="CF31" s="656"/>
      <c r="CG31" s="656"/>
      <c r="CH31" s="656"/>
      <c r="CI31" s="656"/>
      <c r="CJ31" s="656"/>
      <c r="CK31" s="656"/>
      <c r="CL31" s="656"/>
      <c r="CM31" s="656"/>
    </row>
    <row r="32" spans="1:91" ht="13.7" customHeight="1">
      <c r="A32" s="155"/>
      <c r="B32" s="156" t="s">
        <v>2246</v>
      </c>
      <c r="C32" s="155"/>
      <c r="D32" s="165"/>
      <c r="E32" s="652">
        <f>'53'!AQ64</f>
        <v>76758.379225525612</v>
      </c>
      <c r="F32" s="444">
        <v>100</v>
      </c>
      <c r="G32" s="652">
        <f>'53'!AR64</f>
        <v>34004.43301978871</v>
      </c>
      <c r="H32" s="444">
        <f t="shared" si="6"/>
        <v>44.300613643599071</v>
      </c>
      <c r="I32" s="652">
        <f>'53'!AS64</f>
        <v>11900.013072741307</v>
      </c>
      <c r="J32" s="444">
        <f t="shared" si="6"/>
        <v>15.503210454428171</v>
      </c>
      <c r="K32" s="652">
        <f>'53'!AT64</f>
        <v>16404.212044590273</v>
      </c>
      <c r="L32" s="444">
        <f t="shared" si="7"/>
        <v>21.371232965188945</v>
      </c>
      <c r="M32" s="652">
        <f>'53'!AU64</f>
        <v>317.57941018207157</v>
      </c>
      <c r="N32" s="444">
        <f t="shared" si="7"/>
        <v>0.41373907759175582</v>
      </c>
      <c r="O32" s="652">
        <f>'53'!AV64</f>
        <v>209.04005768502034</v>
      </c>
      <c r="P32" s="444">
        <f t="shared" si="7"/>
        <v>0.27233516365794386</v>
      </c>
      <c r="Q32" s="652">
        <f>'53'!AW64</f>
        <v>2076.8482939544456</v>
      </c>
      <c r="R32" s="444">
        <f t="shared" si="7"/>
        <v>2.7056958665742648</v>
      </c>
      <c r="S32" s="652">
        <f>'53'!AX64</f>
        <v>466.23219982019111</v>
      </c>
      <c r="T32" s="444">
        <f t="shared" si="7"/>
        <v>0.60740235075879245</v>
      </c>
      <c r="U32" s="155"/>
      <c r="V32" s="156" t="s">
        <v>2183</v>
      </c>
      <c r="W32" s="155"/>
      <c r="X32" s="165"/>
      <c r="Y32" s="652">
        <f>'53'!AY64</f>
        <v>231.64587555610734</v>
      </c>
      <c r="Z32" s="444">
        <f t="shared" si="8"/>
        <v>0.3017857827293397</v>
      </c>
      <c r="AA32" s="652">
        <f>'53'!AZ64</f>
        <v>35.109131028214904</v>
      </c>
      <c r="AB32" s="444">
        <f t="shared" si="9"/>
        <v>4.5739802458647456E-2</v>
      </c>
      <c r="AC32" s="652">
        <f>'53'!BA64</f>
        <v>1566.3769848096606</v>
      </c>
      <c r="AD32" s="444">
        <f t="shared" si="10"/>
        <v>2.0406592747450429</v>
      </c>
      <c r="AE32" s="652">
        <f>'53'!BB64</f>
        <v>358.05410855533216</v>
      </c>
      <c r="AF32" s="444">
        <f t="shared" si="11"/>
        <v>0.46646908411565713</v>
      </c>
      <c r="AG32" s="652">
        <f>'53'!BC64</f>
        <v>576.61728086235223</v>
      </c>
      <c r="AH32" s="444">
        <f t="shared" si="12"/>
        <v>0.75121086020873284</v>
      </c>
      <c r="AI32" s="652">
        <f>'53'!BD64</f>
        <v>1027.5923217246914</v>
      </c>
      <c r="AJ32" s="444">
        <f t="shared" si="13"/>
        <v>1.3387363465628919</v>
      </c>
      <c r="AK32" s="652">
        <f>'53'!BE64</f>
        <v>126.27138727437104</v>
      </c>
      <c r="AL32" s="444">
        <f t="shared" si="14"/>
        <v>0.16450502023156335</v>
      </c>
      <c r="AM32" s="652">
        <f>'53'!BF64</f>
        <v>7458.3540369529046</v>
      </c>
      <c r="AN32" s="444">
        <f t="shared" si="15"/>
        <v>9.7166643071492409</v>
      </c>
      <c r="AO32" s="865"/>
      <c r="AP32" s="445"/>
      <c r="AQ32" s="865"/>
      <c r="AR32" s="445"/>
      <c r="AS32" s="865"/>
      <c r="AT32" s="445"/>
      <c r="AU32" s="445"/>
      <c r="AV32" s="445"/>
      <c r="AW32" s="445"/>
      <c r="AX32" s="445"/>
      <c r="AY32" s="866"/>
      <c r="AZ32" s="422"/>
      <c r="BA32" s="422"/>
      <c r="BB32" s="422"/>
      <c r="BC32" s="422"/>
      <c r="BD32" s="422"/>
      <c r="BE32" s="656"/>
      <c r="BF32" s="656"/>
      <c r="BG32" s="656"/>
      <c r="BH32" s="656"/>
      <c r="BI32" s="656"/>
      <c r="BJ32" s="656"/>
      <c r="BK32" s="656"/>
      <c r="BL32" s="656"/>
      <c r="BM32" s="656"/>
      <c r="BN32" s="656"/>
      <c r="BO32" s="656"/>
      <c r="BP32" s="656"/>
      <c r="BQ32" s="656"/>
      <c r="BR32" s="656"/>
      <c r="BS32" s="656"/>
      <c r="BT32" s="656"/>
      <c r="BU32" s="656"/>
      <c r="BV32" s="656"/>
      <c r="BW32" s="656"/>
      <c r="BX32" s="656"/>
      <c r="BY32" s="656"/>
      <c r="BZ32" s="656"/>
      <c r="CA32" s="656"/>
      <c r="CB32" s="656"/>
      <c r="CC32" s="656"/>
      <c r="CD32" s="656"/>
      <c r="CE32" s="656"/>
      <c r="CF32" s="656"/>
      <c r="CG32" s="656"/>
      <c r="CH32" s="656"/>
      <c r="CI32" s="656"/>
      <c r="CJ32" s="656"/>
      <c r="CK32" s="656"/>
      <c r="CL32" s="656"/>
      <c r="CM32" s="656"/>
    </row>
    <row r="33" spans="1:91" ht="13.7" customHeight="1">
      <c r="A33" s="155"/>
      <c r="B33" s="156" t="s">
        <v>2380</v>
      </c>
      <c r="C33" s="155"/>
      <c r="D33" s="165"/>
      <c r="E33" s="652">
        <f>'53'!AQ65</f>
        <v>267168.6050044077</v>
      </c>
      <c r="F33" s="444">
        <v>100</v>
      </c>
      <c r="G33" s="652">
        <f>'53'!AR65</f>
        <v>110931.41769590742</v>
      </c>
      <c r="H33" s="444">
        <f t="shared" si="6"/>
        <v>41.521127714117945</v>
      </c>
      <c r="I33" s="652">
        <f>'53'!AS65</f>
        <v>39145.662479104176</v>
      </c>
      <c r="J33" s="444">
        <f t="shared" si="6"/>
        <v>14.652044344229129</v>
      </c>
      <c r="K33" s="652">
        <f>'53'!AT65</f>
        <v>55775.667468047242</v>
      </c>
      <c r="L33" s="444">
        <f t="shared" si="7"/>
        <v>20.876579966095594</v>
      </c>
      <c r="M33" s="652">
        <f>'53'!AU65</f>
        <v>1570.1300374863581</v>
      </c>
      <c r="N33" s="444">
        <f t="shared" si="7"/>
        <v>0.58769256869101605</v>
      </c>
      <c r="O33" s="652">
        <f>'53'!AV65</f>
        <v>5617.971665803916</v>
      </c>
      <c r="P33" s="444">
        <f t="shared" si="7"/>
        <v>2.1027813749715207</v>
      </c>
      <c r="Q33" s="652">
        <f>'53'!AW65</f>
        <v>7953.5135957151906</v>
      </c>
      <c r="R33" s="444">
        <f t="shared" si="7"/>
        <v>2.9769641517512788</v>
      </c>
      <c r="S33" s="652">
        <f>'53'!AX65</f>
        <v>6112.7299716490033</v>
      </c>
      <c r="T33" s="444">
        <f t="shared" si="7"/>
        <v>2.2879671702250182</v>
      </c>
      <c r="U33" s="155"/>
      <c r="V33" s="156" t="s">
        <v>2261</v>
      </c>
      <c r="W33" s="155"/>
      <c r="X33" s="165"/>
      <c r="Y33" s="652">
        <f>'53'!AY65</f>
        <v>356.87683606728132</v>
      </c>
      <c r="Z33" s="444">
        <f t="shared" si="8"/>
        <v>0.13357738498555757</v>
      </c>
      <c r="AA33" s="652">
        <f>'53'!AZ65</f>
        <v>178.47092475569499</v>
      </c>
      <c r="AB33" s="444">
        <f t="shared" si="9"/>
        <v>6.6800859611761118E-2</v>
      </c>
      <c r="AC33" s="652">
        <f>'53'!BA65</f>
        <v>9478.6897529806611</v>
      </c>
      <c r="AD33" s="444">
        <f t="shared" si="10"/>
        <v>3.5478306864776585</v>
      </c>
      <c r="AE33" s="652">
        <f>'53'!BB65</f>
        <v>3096.2417992998353</v>
      </c>
      <c r="AF33" s="444">
        <f t="shared" si="11"/>
        <v>1.1589092959664007</v>
      </c>
      <c r="AG33" s="652">
        <f>'53'!BC65</f>
        <v>855.54552402674904</v>
      </c>
      <c r="AH33" s="444">
        <f t="shared" si="12"/>
        <v>0.32022681857122937</v>
      </c>
      <c r="AI33" s="652">
        <f>'53'!BD65</f>
        <v>8256.5810928481769</v>
      </c>
      <c r="AJ33" s="444">
        <f t="shared" si="13"/>
        <v>3.0904009446439118</v>
      </c>
      <c r="AK33" s="652">
        <f>'53'!BE65</f>
        <v>526.28440056722695</v>
      </c>
      <c r="AL33" s="444">
        <f t="shared" si="14"/>
        <v>0.19698586986242056</v>
      </c>
      <c r="AM33" s="652">
        <f>'53'!BF65</f>
        <v>17312.821760148687</v>
      </c>
      <c r="AN33" s="444">
        <f t="shared" si="15"/>
        <v>6.4801108497995346</v>
      </c>
      <c r="AO33" s="865"/>
      <c r="AP33" s="445"/>
      <c r="AQ33" s="865"/>
      <c r="AR33" s="445"/>
      <c r="AS33" s="865"/>
      <c r="AT33" s="445"/>
      <c r="AU33" s="445"/>
      <c r="AV33" s="445"/>
      <c r="AW33" s="445"/>
      <c r="AX33" s="445"/>
      <c r="AY33" s="866"/>
      <c r="AZ33" s="422"/>
      <c r="BA33" s="422"/>
      <c r="BB33" s="422"/>
      <c r="BC33" s="422"/>
      <c r="BD33" s="422"/>
      <c r="BE33" s="656"/>
      <c r="BF33" s="656"/>
      <c r="BG33" s="656"/>
      <c r="BH33" s="656"/>
      <c r="BI33" s="656"/>
      <c r="BJ33" s="656"/>
      <c r="BK33" s="656"/>
      <c r="BL33" s="656"/>
      <c r="BM33" s="656"/>
      <c r="BN33" s="656"/>
      <c r="BO33" s="656"/>
      <c r="BP33" s="656"/>
      <c r="BQ33" s="656"/>
      <c r="BR33" s="656"/>
      <c r="BS33" s="656"/>
      <c r="BT33" s="656"/>
      <c r="BU33" s="656"/>
      <c r="BV33" s="656"/>
      <c r="BW33" s="656"/>
      <c r="BX33" s="656"/>
      <c r="BY33" s="656"/>
      <c r="BZ33" s="656"/>
      <c r="CA33" s="656"/>
      <c r="CB33" s="656"/>
      <c r="CC33" s="656"/>
      <c r="CD33" s="656"/>
      <c r="CE33" s="656"/>
      <c r="CF33" s="656"/>
      <c r="CG33" s="656"/>
      <c r="CH33" s="656"/>
      <c r="CI33" s="656"/>
      <c r="CJ33" s="656"/>
      <c r="CK33" s="656"/>
      <c r="CL33" s="656"/>
      <c r="CM33" s="656"/>
    </row>
    <row r="34" spans="1:91" ht="13.7" customHeight="1">
      <c r="A34" s="155"/>
      <c r="B34" s="156" t="s">
        <v>2185</v>
      </c>
      <c r="C34" s="155"/>
      <c r="D34" s="165"/>
      <c r="E34" s="652">
        <f>'53'!AQ66</f>
        <v>618303.21824996802</v>
      </c>
      <c r="F34" s="444">
        <v>100</v>
      </c>
      <c r="G34" s="652">
        <f>'53'!AR66</f>
        <v>287849.52475763013</v>
      </c>
      <c r="H34" s="444">
        <f t="shared" si="6"/>
        <v>46.554751174084643</v>
      </c>
      <c r="I34" s="652">
        <f>'53'!AS66</f>
        <v>120203.24218408874</v>
      </c>
      <c r="J34" s="444">
        <f t="shared" si="6"/>
        <v>19.440824281055722</v>
      </c>
      <c r="K34" s="652">
        <f>'53'!AT66</f>
        <v>134867.19486055258</v>
      </c>
      <c r="L34" s="444">
        <f t="shared" si="7"/>
        <v>21.812468523498513</v>
      </c>
      <c r="M34" s="652">
        <f>'53'!AU66</f>
        <v>5493.7768405593397</v>
      </c>
      <c r="N34" s="444">
        <f t="shared" si="7"/>
        <v>0.88852470412636808</v>
      </c>
      <c r="O34" s="652">
        <f>'53'!AV66</f>
        <v>15859.560972884554</v>
      </c>
      <c r="P34" s="444">
        <f t="shared" si="7"/>
        <v>2.5650134925341503</v>
      </c>
      <c r="Q34" s="652">
        <f>'53'!AW66</f>
        <v>8083.9809120594418</v>
      </c>
      <c r="R34" s="444">
        <f t="shared" si="7"/>
        <v>1.3074460351249935</v>
      </c>
      <c r="S34" s="652">
        <f>'53'!AX66</f>
        <v>2244.2181532864934</v>
      </c>
      <c r="T34" s="444">
        <f t="shared" si="7"/>
        <v>0.36296400973594795</v>
      </c>
      <c r="U34" s="155"/>
      <c r="V34" s="156" t="s">
        <v>2185</v>
      </c>
      <c r="W34" s="155"/>
      <c r="X34" s="165"/>
      <c r="Y34" s="652">
        <f>'53'!AY66</f>
        <v>209.24594973704703</v>
      </c>
      <c r="Z34" s="444">
        <f t="shared" si="8"/>
        <v>3.3841963548126471E-2</v>
      </c>
      <c r="AA34" s="652">
        <f>'53'!AZ66</f>
        <v>0</v>
      </c>
      <c r="AB34" s="444">
        <f t="shared" si="9"/>
        <v>0</v>
      </c>
      <c r="AC34" s="652">
        <f>'53'!BA66</f>
        <v>7025.2780066145779</v>
      </c>
      <c r="AD34" s="444">
        <f t="shared" si="10"/>
        <v>1.1362188970160583</v>
      </c>
      <c r="AE34" s="652">
        <f>'53'!BB66</f>
        <v>8966.8156267768863</v>
      </c>
      <c r="AF34" s="444">
        <f t="shared" si="11"/>
        <v>1.4502294929268469</v>
      </c>
      <c r="AG34" s="652">
        <f>'53'!BC66</f>
        <v>4672.4636949374026</v>
      </c>
      <c r="AH34" s="444">
        <f t="shared" si="12"/>
        <v>0.75569131083649244</v>
      </c>
      <c r="AI34" s="652">
        <f>'53'!BD66</f>
        <v>14001.910136160681</v>
      </c>
      <c r="AJ34" s="444">
        <f t="shared" si="13"/>
        <v>2.2645701531024507</v>
      </c>
      <c r="AK34" s="652">
        <f>'53'!BE66</f>
        <v>1.2165081539651341</v>
      </c>
      <c r="AL34" s="444">
        <f t="shared" si="14"/>
        <v>1.967494455888993E-4</v>
      </c>
      <c r="AM34" s="652">
        <f>'53'!BF66</f>
        <v>8824.7896465260947</v>
      </c>
      <c r="AN34" s="444">
        <f t="shared" si="15"/>
        <v>1.4272592129640838</v>
      </c>
      <c r="AO34" s="865"/>
      <c r="AP34" s="445"/>
      <c r="AQ34" s="865"/>
      <c r="AR34" s="445"/>
      <c r="AS34" s="865"/>
      <c r="AT34" s="445"/>
      <c r="AU34" s="445"/>
      <c r="AV34" s="445"/>
      <c r="AW34" s="445"/>
      <c r="AX34" s="445"/>
      <c r="AY34" s="866"/>
      <c r="AZ34" s="422"/>
      <c r="BA34" s="422"/>
      <c r="BB34" s="422"/>
      <c r="BC34" s="422"/>
      <c r="BD34" s="422"/>
      <c r="BE34" s="656"/>
      <c r="BF34" s="656"/>
      <c r="BG34" s="656"/>
      <c r="BH34" s="656"/>
      <c r="BI34" s="656"/>
      <c r="BJ34" s="656"/>
      <c r="BK34" s="656"/>
      <c r="BL34" s="656"/>
      <c r="BM34" s="656"/>
      <c r="BN34" s="656"/>
      <c r="BO34" s="656"/>
      <c r="BP34" s="656"/>
      <c r="BQ34" s="656"/>
      <c r="BR34" s="656"/>
      <c r="BS34" s="656"/>
      <c r="BT34" s="656"/>
      <c r="BU34" s="656"/>
      <c r="BV34" s="656"/>
      <c r="BW34" s="656"/>
      <c r="BX34" s="656"/>
      <c r="BY34" s="656"/>
      <c r="BZ34" s="656"/>
      <c r="CA34" s="656"/>
      <c r="CB34" s="656"/>
      <c r="CC34" s="656"/>
      <c r="CD34" s="656"/>
      <c r="CE34" s="656"/>
      <c r="CF34" s="656"/>
      <c r="CG34" s="656"/>
      <c r="CH34" s="656"/>
      <c r="CI34" s="656"/>
      <c r="CJ34" s="656"/>
      <c r="CK34" s="656"/>
      <c r="CL34" s="656"/>
      <c r="CM34" s="656"/>
    </row>
    <row r="35" spans="1:91" ht="13.7" customHeight="1">
      <c r="A35" s="155"/>
      <c r="B35" s="156" t="s">
        <v>2381</v>
      </c>
      <c r="C35" s="155"/>
      <c r="D35" s="165"/>
      <c r="E35" s="652">
        <f>'53'!AQ67</f>
        <v>1698455.6045658346</v>
      </c>
      <c r="F35" s="444">
        <v>100</v>
      </c>
      <c r="G35" s="652">
        <f>'53'!AR67</f>
        <v>566554.23019156593</v>
      </c>
      <c r="H35" s="444">
        <f t="shared" si="6"/>
        <v>33.357023207938994</v>
      </c>
      <c r="I35" s="652">
        <f>'53'!AS67</f>
        <v>586337.86226050765</v>
      </c>
      <c r="J35" s="444">
        <f t="shared" si="6"/>
        <v>34.521824455363934</v>
      </c>
      <c r="K35" s="652">
        <f>'53'!AT67</f>
        <v>210979.83363930657</v>
      </c>
      <c r="L35" s="444">
        <f t="shared" si="7"/>
        <v>12.421863313479895</v>
      </c>
      <c r="M35" s="652">
        <f>'53'!AU67</f>
        <v>162865.94924589657</v>
      </c>
      <c r="N35" s="444">
        <f t="shared" si="7"/>
        <v>9.5890613100557882</v>
      </c>
      <c r="O35" s="652">
        <f>'53'!AV67</f>
        <v>6807.3623796248685</v>
      </c>
      <c r="P35" s="444">
        <f t="shared" si="7"/>
        <v>0.40079719253921803</v>
      </c>
      <c r="Q35" s="652">
        <f>'53'!AW67</f>
        <v>24646.255688262783</v>
      </c>
      <c r="R35" s="444">
        <f t="shared" si="7"/>
        <v>1.4510980223450085</v>
      </c>
      <c r="S35" s="652">
        <f>'53'!AX67</f>
        <v>0</v>
      </c>
      <c r="T35" s="444">
        <f t="shared" si="7"/>
        <v>0</v>
      </c>
      <c r="U35" s="155"/>
      <c r="V35" s="156" t="s">
        <v>2381</v>
      </c>
      <c r="W35" s="155"/>
      <c r="X35" s="165"/>
      <c r="Y35" s="652">
        <f>'53'!AY67</f>
        <v>0</v>
      </c>
      <c r="Z35" s="444">
        <f t="shared" si="8"/>
        <v>0</v>
      </c>
      <c r="AA35" s="652">
        <f>'53'!AZ67</f>
        <v>0</v>
      </c>
      <c r="AB35" s="444">
        <f t="shared" si="9"/>
        <v>0</v>
      </c>
      <c r="AC35" s="652">
        <f>'53'!BA67</f>
        <v>23725.418417170396</v>
      </c>
      <c r="AD35" s="444">
        <f t="shared" si="10"/>
        <v>1.3968818704116304</v>
      </c>
      <c r="AE35" s="652">
        <f>'53'!BB67</f>
        <v>13723.635922441004</v>
      </c>
      <c r="AF35" s="444">
        <f t="shared" si="11"/>
        <v>0.80800674951695839</v>
      </c>
      <c r="AG35" s="652">
        <f>'53'!BC67</f>
        <v>0</v>
      </c>
      <c r="AH35" s="444">
        <f t="shared" si="12"/>
        <v>0</v>
      </c>
      <c r="AI35" s="652">
        <f>'53'!BD67</f>
        <v>58362.66297070471</v>
      </c>
      <c r="AJ35" s="444">
        <f t="shared" si="13"/>
        <v>3.4362195169430754</v>
      </c>
      <c r="AK35" s="652">
        <f>'53'!BE67</f>
        <v>4971.6858112195187</v>
      </c>
      <c r="AL35" s="444">
        <f t="shared" si="14"/>
        <v>0.29271803147839115</v>
      </c>
      <c r="AM35" s="652">
        <f>'53'!BF67</f>
        <v>39480.708039134348</v>
      </c>
      <c r="AN35" s="444">
        <f t="shared" si="15"/>
        <v>2.3245063299270958</v>
      </c>
      <c r="AO35" s="865"/>
      <c r="AP35" s="445"/>
      <c r="AQ35" s="865"/>
      <c r="AR35" s="445"/>
      <c r="AS35" s="865"/>
      <c r="AT35" s="445"/>
      <c r="AU35" s="445"/>
      <c r="AV35" s="445"/>
      <c r="AW35" s="445"/>
      <c r="AX35" s="445"/>
      <c r="AY35" s="866"/>
      <c r="AZ35" s="422"/>
      <c r="BA35" s="422"/>
      <c r="BB35" s="422"/>
      <c r="BC35" s="422"/>
      <c r="BD35" s="422"/>
      <c r="BE35" s="656"/>
      <c r="BF35" s="656"/>
      <c r="BG35" s="656"/>
      <c r="BH35" s="656"/>
      <c r="BI35" s="656"/>
      <c r="BJ35" s="656"/>
      <c r="BK35" s="656"/>
      <c r="BL35" s="656"/>
      <c r="BM35" s="656"/>
      <c r="BN35" s="656"/>
      <c r="BO35" s="656"/>
      <c r="BP35" s="656"/>
      <c r="BQ35" s="656"/>
      <c r="BR35" s="656"/>
      <c r="BS35" s="656"/>
      <c r="BT35" s="656"/>
      <c r="BU35" s="656"/>
      <c r="BV35" s="656"/>
      <c r="BW35" s="656"/>
      <c r="BX35" s="656"/>
      <c r="BY35" s="656"/>
      <c r="BZ35" s="656"/>
      <c r="CA35" s="656"/>
      <c r="CB35" s="656"/>
      <c r="CC35" s="656"/>
      <c r="CD35" s="656"/>
      <c r="CE35" s="656"/>
      <c r="CF35" s="656"/>
      <c r="CG35" s="656"/>
      <c r="CH35" s="656"/>
      <c r="CI35" s="656"/>
      <c r="CJ35" s="656"/>
      <c r="CK35" s="656"/>
      <c r="CL35" s="656"/>
      <c r="CM35" s="656"/>
    </row>
    <row r="36" spans="1:91" ht="13.7" customHeight="1">
      <c r="A36" s="155"/>
      <c r="B36" s="156" t="s">
        <v>2409</v>
      </c>
      <c r="C36" s="155"/>
      <c r="D36" s="165"/>
      <c r="E36" s="652">
        <f>'53'!AQ68</f>
        <v>5295867.0047837384</v>
      </c>
      <c r="F36" s="444">
        <v>100</v>
      </c>
      <c r="G36" s="652">
        <f>'53'!AR68</f>
        <v>895993.09457501408</v>
      </c>
      <c r="H36" s="444">
        <f t="shared" si="6"/>
        <v>16.918723483155198</v>
      </c>
      <c r="I36" s="652">
        <f>'53'!AS68</f>
        <v>1525300.6398784728</v>
      </c>
      <c r="J36" s="444">
        <f t="shared" si="6"/>
        <v>28.801717235358705</v>
      </c>
      <c r="K36" s="652">
        <f>'53'!AT68</f>
        <v>1768423.0587377381</v>
      </c>
      <c r="L36" s="444">
        <f t="shared" si="7"/>
        <v>33.392512635614288</v>
      </c>
      <c r="M36" s="652">
        <f>'53'!AU68</f>
        <v>436499.25107486825</v>
      </c>
      <c r="N36" s="444">
        <f t="shared" si="7"/>
        <v>8.2422623279734921</v>
      </c>
      <c r="O36" s="652">
        <f>'53'!AV68</f>
        <v>0</v>
      </c>
      <c r="P36" s="444">
        <f t="shared" si="7"/>
        <v>0</v>
      </c>
      <c r="Q36" s="652">
        <f>'53'!AW68</f>
        <v>88670.735736887698</v>
      </c>
      <c r="R36" s="444">
        <f t="shared" si="7"/>
        <v>1.6743384162931534</v>
      </c>
      <c r="S36" s="652">
        <f>'53'!AX68</f>
        <v>3309.4308610168091</v>
      </c>
      <c r="T36" s="444">
        <f t="shared" si="7"/>
        <v>6.2490822711888563E-2</v>
      </c>
      <c r="U36" s="155"/>
      <c r="V36" s="156" t="s">
        <v>2187</v>
      </c>
      <c r="W36" s="155"/>
      <c r="X36" s="165"/>
      <c r="Y36" s="652">
        <f>'53'!AY68</f>
        <v>0</v>
      </c>
      <c r="Z36" s="444">
        <f t="shared" si="8"/>
        <v>0</v>
      </c>
      <c r="AA36" s="652">
        <f>'53'!AZ68</f>
        <v>0</v>
      </c>
      <c r="AB36" s="444">
        <f t="shared" si="9"/>
        <v>0</v>
      </c>
      <c r="AC36" s="652">
        <f>'53'!BA68</f>
        <v>53447.10646702518</v>
      </c>
      <c r="AD36" s="444">
        <f t="shared" si="10"/>
        <v>1.0092229736650598</v>
      </c>
      <c r="AE36" s="652">
        <f>'53'!BB68</f>
        <v>58385.734274230395</v>
      </c>
      <c r="AF36" s="444">
        <f t="shared" si="11"/>
        <v>1.1024773511398749</v>
      </c>
      <c r="AG36" s="652">
        <f>'53'!BC68</f>
        <v>0</v>
      </c>
      <c r="AH36" s="444">
        <f t="shared" si="12"/>
        <v>0</v>
      </c>
      <c r="AI36" s="652">
        <f>'53'!BD68</f>
        <v>142654.65413973253</v>
      </c>
      <c r="AJ36" s="444">
        <f t="shared" si="13"/>
        <v>2.6936978215441036</v>
      </c>
      <c r="AK36" s="652">
        <f>'53'!BE68</f>
        <v>0</v>
      </c>
      <c r="AL36" s="444">
        <f t="shared" si="14"/>
        <v>0</v>
      </c>
      <c r="AM36" s="652">
        <f>'53'!BF68</f>
        <v>323183.29903875274</v>
      </c>
      <c r="AN36" s="444">
        <f t="shared" si="15"/>
        <v>6.1025569325442346</v>
      </c>
      <c r="AO36" s="865"/>
      <c r="AP36" s="445"/>
      <c r="AQ36" s="865"/>
      <c r="AR36" s="445"/>
      <c r="AS36" s="865"/>
      <c r="AT36" s="445"/>
      <c r="AU36" s="445"/>
      <c r="AV36" s="445"/>
      <c r="AW36" s="445"/>
      <c r="AX36" s="445"/>
      <c r="AY36" s="866"/>
      <c r="AZ36" s="422"/>
      <c r="BA36" s="422"/>
      <c r="BB36" s="422"/>
      <c r="BC36" s="422"/>
      <c r="BD36" s="422"/>
      <c r="BE36" s="656"/>
      <c r="BF36" s="656"/>
      <c r="BG36" s="656"/>
      <c r="BH36" s="656"/>
      <c r="BI36" s="656"/>
      <c r="BJ36" s="656"/>
      <c r="BK36" s="656"/>
      <c r="BL36" s="656"/>
      <c r="BM36" s="656"/>
      <c r="BN36" s="656"/>
      <c r="BO36" s="656"/>
      <c r="BP36" s="656"/>
      <c r="BQ36" s="656"/>
      <c r="BR36" s="656"/>
      <c r="BS36" s="656"/>
      <c r="BT36" s="656"/>
      <c r="BU36" s="656"/>
      <c r="BV36" s="656"/>
      <c r="BW36" s="656"/>
      <c r="BX36" s="656"/>
      <c r="BY36" s="656"/>
      <c r="BZ36" s="656"/>
      <c r="CA36" s="656"/>
      <c r="CB36" s="656"/>
      <c r="CC36" s="656"/>
      <c r="CD36" s="656"/>
      <c r="CE36" s="656"/>
      <c r="CF36" s="656"/>
      <c r="CG36" s="656"/>
      <c r="CH36" s="656"/>
      <c r="CI36" s="656"/>
      <c r="CJ36" s="656"/>
      <c r="CK36" s="656"/>
      <c r="CL36" s="656"/>
      <c r="CM36" s="656"/>
    </row>
    <row r="37" spans="1:91" ht="13.7" customHeight="1">
      <c r="A37" s="3094" t="s">
        <v>1901</v>
      </c>
      <c r="B37" s="3094"/>
      <c r="C37" s="3094"/>
      <c r="D37" s="162"/>
      <c r="E37" s="652"/>
      <c r="F37" s="867"/>
      <c r="G37" s="652"/>
      <c r="H37" s="867"/>
      <c r="I37" s="652"/>
      <c r="J37" s="867"/>
      <c r="K37" s="652"/>
      <c r="L37" s="867"/>
      <c r="M37" s="652"/>
      <c r="N37" s="867"/>
      <c r="O37" s="652"/>
      <c r="P37" s="867"/>
      <c r="Q37" s="652"/>
      <c r="R37" s="867"/>
      <c r="S37" s="652"/>
      <c r="T37" s="867"/>
      <c r="U37" s="3094" t="s">
        <v>2141</v>
      </c>
      <c r="V37" s="3094"/>
      <c r="W37" s="3094"/>
      <c r="X37" s="162"/>
      <c r="Y37" s="652"/>
      <c r="Z37" s="867"/>
      <c r="AA37" s="652"/>
      <c r="AB37" s="867"/>
      <c r="AC37" s="652"/>
      <c r="AD37" s="867"/>
      <c r="AE37" s="652"/>
      <c r="AF37" s="867"/>
      <c r="AG37" s="652"/>
      <c r="AH37" s="867"/>
      <c r="AI37" s="652"/>
      <c r="AJ37" s="867"/>
      <c r="AK37" s="652"/>
      <c r="AL37" s="867"/>
      <c r="AM37" s="652"/>
      <c r="AN37" s="867"/>
      <c r="AO37" s="445"/>
      <c r="AP37" s="445"/>
      <c r="AQ37" s="445"/>
      <c r="AR37" s="445"/>
      <c r="AS37" s="445"/>
      <c r="AT37" s="445"/>
      <c r="AU37" s="445"/>
      <c r="AV37" s="445"/>
      <c r="AW37" s="445"/>
      <c r="AX37" s="445"/>
      <c r="AY37" s="866"/>
      <c r="AZ37" s="422"/>
      <c r="BA37" s="422"/>
      <c r="BB37" s="422"/>
      <c r="BC37" s="422"/>
      <c r="BD37" s="422"/>
      <c r="BE37" s="656"/>
      <c r="BF37" s="656"/>
      <c r="BG37" s="656"/>
      <c r="BH37" s="656"/>
      <c r="BI37" s="656"/>
      <c r="BJ37" s="656"/>
      <c r="BK37" s="656"/>
      <c r="BL37" s="656"/>
      <c r="BM37" s="656"/>
      <c r="BN37" s="656"/>
      <c r="BO37" s="656"/>
      <c r="BP37" s="656"/>
      <c r="BQ37" s="656"/>
      <c r="BR37" s="656"/>
      <c r="BS37" s="656"/>
      <c r="BT37" s="656"/>
      <c r="BU37" s="656"/>
      <c r="BV37" s="656"/>
      <c r="BW37" s="656"/>
      <c r="BX37" s="656"/>
      <c r="BY37" s="656"/>
      <c r="BZ37" s="656"/>
      <c r="CA37" s="656"/>
      <c r="CB37" s="656"/>
      <c r="CC37" s="656"/>
      <c r="CD37" s="656"/>
      <c r="CE37" s="656"/>
      <c r="CF37" s="656"/>
      <c r="CG37" s="656"/>
      <c r="CH37" s="656"/>
      <c r="CI37" s="656"/>
      <c r="CJ37" s="656"/>
      <c r="CK37" s="656"/>
      <c r="CL37" s="656"/>
      <c r="CM37" s="656"/>
    </row>
    <row r="38" spans="1:91" ht="13.7" customHeight="1">
      <c r="A38" s="155"/>
      <c r="B38" s="156" t="s">
        <v>2224</v>
      </c>
      <c r="C38" s="155"/>
      <c r="D38" s="165"/>
      <c r="E38" s="652">
        <f>'53'!AQ69</f>
        <v>5221.6585404579482</v>
      </c>
      <c r="F38" s="444">
        <v>100</v>
      </c>
      <c r="G38" s="652">
        <f>'53'!AR69</f>
        <v>3383.700414219305</v>
      </c>
      <c r="H38" s="444">
        <f t="shared" si="6"/>
        <v>64.801257837946423</v>
      </c>
      <c r="I38" s="652">
        <f>'53'!AS69</f>
        <v>623.28362663331643</v>
      </c>
      <c r="J38" s="444">
        <f t="shared" si="6"/>
        <v>11.936506797678376</v>
      </c>
      <c r="K38" s="652">
        <f>'53'!AT69</f>
        <v>502.07645814321251</v>
      </c>
      <c r="L38" s="444">
        <f t="shared" ref="L38:T47" si="16">K38/$E38*100</f>
        <v>9.6152679125429668</v>
      </c>
      <c r="M38" s="652">
        <f>'53'!AU69</f>
        <v>31.537142113755589</v>
      </c>
      <c r="N38" s="444">
        <f t="shared" si="16"/>
        <v>0.60396791305679154</v>
      </c>
      <c r="O38" s="652">
        <f>'53'!AV69</f>
        <v>69.111345959412063</v>
      </c>
      <c r="P38" s="444">
        <f t="shared" si="16"/>
        <v>1.3235516153331406</v>
      </c>
      <c r="Q38" s="652">
        <f>'53'!AW69</f>
        <v>105.30004253923529</v>
      </c>
      <c r="R38" s="444">
        <f t="shared" si="16"/>
        <v>2.0166014633733651</v>
      </c>
      <c r="S38" s="652">
        <f>'53'!AX69</f>
        <v>15.997967381252277</v>
      </c>
      <c r="T38" s="444">
        <f t="shared" si="16"/>
        <v>0.30637712629614477</v>
      </c>
      <c r="U38" s="155"/>
      <c r="V38" s="156" t="s">
        <v>2188</v>
      </c>
      <c r="W38" s="155"/>
      <c r="X38" s="165"/>
      <c r="Y38" s="652">
        <f>'53'!AY69</f>
        <v>5.1129703062722891</v>
      </c>
      <c r="Z38" s="444">
        <f t="shared" ref="Z38:Z47" si="17">Y38/$E38*100</f>
        <v>9.791851126718587E-2</v>
      </c>
      <c r="AA38" s="652">
        <f>'53'!AZ69</f>
        <v>0.95961914654338054</v>
      </c>
      <c r="AB38" s="444">
        <f t="shared" ref="AB38:AB47" si="18">AA38/$E38*100</f>
        <v>1.8377669453261882E-2</v>
      </c>
      <c r="AC38" s="652">
        <f>'53'!BA69</f>
        <v>14.878308524279703</v>
      </c>
      <c r="AD38" s="444">
        <f t="shared" ref="AD38:AD47" si="19">AC38/$E38*100</f>
        <v>0.28493453581847678</v>
      </c>
      <c r="AE38" s="652">
        <f>'53'!BB69</f>
        <v>0</v>
      </c>
      <c r="AF38" s="444">
        <f t="shared" ref="AF38:AF47" si="20">AE38/$E38*100</f>
        <v>0</v>
      </c>
      <c r="AG38" s="652">
        <f>'53'!BC69</f>
        <v>55.105289372363117</v>
      </c>
      <c r="AH38" s="444">
        <f t="shared" ref="AH38:AH47" si="21">AG38/$E38*100</f>
        <v>1.0553215792530604</v>
      </c>
      <c r="AI38" s="652">
        <f>'53'!BD69</f>
        <v>3.8764246781611984</v>
      </c>
      <c r="AJ38" s="444">
        <f t="shared" ref="AJ38:AJ47" si="22">AI38/$E38*100</f>
        <v>7.4237421848369831E-2</v>
      </c>
      <c r="AK38" s="652">
        <f>'53'!BE69</f>
        <v>11.456567783843493</v>
      </c>
      <c r="AL38" s="444">
        <f t="shared" ref="AL38:AL47" si="23">AK38/$E38*100</f>
        <v>0.21940476756717861</v>
      </c>
      <c r="AM38" s="652">
        <f>'53'!BF69</f>
        <v>399.26236365699566</v>
      </c>
      <c r="AN38" s="444">
        <f t="shared" ref="AN38:AN47" si="24">AM38/$E38*100</f>
        <v>7.6462748485652545</v>
      </c>
      <c r="AO38" s="865"/>
      <c r="AP38" s="445"/>
      <c r="AQ38" s="865"/>
      <c r="AR38" s="445"/>
      <c r="AS38" s="865"/>
      <c r="AT38" s="445"/>
      <c r="AU38" s="445"/>
      <c r="AV38" s="445"/>
      <c r="AW38" s="445"/>
      <c r="AX38" s="445"/>
      <c r="AY38" s="866"/>
      <c r="AZ38" s="422"/>
      <c r="BA38" s="422"/>
      <c r="BB38" s="422"/>
      <c r="BC38" s="422"/>
      <c r="BD38" s="422"/>
      <c r="BE38" s="656"/>
      <c r="BF38" s="656"/>
      <c r="BG38" s="656"/>
      <c r="BH38" s="656"/>
      <c r="BI38" s="656"/>
      <c r="BJ38" s="656"/>
      <c r="BK38" s="656"/>
      <c r="BL38" s="656"/>
      <c r="BM38" s="656"/>
      <c r="BN38" s="656"/>
      <c r="BO38" s="656"/>
      <c r="BP38" s="656"/>
      <c r="BQ38" s="656"/>
      <c r="BR38" s="656"/>
      <c r="BS38" s="656"/>
      <c r="BT38" s="656"/>
      <c r="BU38" s="656"/>
      <c r="BV38" s="656"/>
      <c r="BW38" s="656"/>
      <c r="BX38" s="656"/>
      <c r="BY38" s="656"/>
      <c r="BZ38" s="656"/>
      <c r="CA38" s="656"/>
      <c r="CB38" s="656"/>
      <c r="CC38" s="656"/>
      <c r="CD38" s="656"/>
      <c r="CE38" s="656"/>
      <c r="CF38" s="656"/>
      <c r="CG38" s="656"/>
      <c r="CH38" s="656"/>
      <c r="CI38" s="656"/>
      <c r="CJ38" s="656"/>
      <c r="CK38" s="656"/>
      <c r="CL38" s="656"/>
      <c r="CM38" s="656"/>
    </row>
    <row r="39" spans="1:91" ht="13.7" customHeight="1">
      <c r="A39" s="155"/>
      <c r="B39" s="156" t="s">
        <v>2189</v>
      </c>
      <c r="C39" s="155"/>
      <c r="D39" s="165"/>
      <c r="E39" s="652">
        <f>'53'!AQ70</f>
        <v>13124.406444492595</v>
      </c>
      <c r="F39" s="444">
        <v>100</v>
      </c>
      <c r="G39" s="652">
        <f>'53'!AR70</f>
        <v>6084.4753659794969</v>
      </c>
      <c r="H39" s="444">
        <f t="shared" si="6"/>
        <v>46.360004101615807</v>
      </c>
      <c r="I39" s="652">
        <f>'53'!AS70</f>
        <v>1199.2249284233828</v>
      </c>
      <c r="J39" s="444">
        <f t="shared" si="6"/>
        <v>9.1373650571955167</v>
      </c>
      <c r="K39" s="652">
        <f>'53'!AT70</f>
        <v>2216.1842828080112</v>
      </c>
      <c r="L39" s="444">
        <f t="shared" si="16"/>
        <v>16.885977222520339</v>
      </c>
      <c r="M39" s="652">
        <f>'53'!AU70</f>
        <v>372.90826464187319</v>
      </c>
      <c r="N39" s="444">
        <f t="shared" si="16"/>
        <v>2.8413343202911623</v>
      </c>
      <c r="O39" s="652">
        <f>'53'!AV70</f>
        <v>252.36941473268303</v>
      </c>
      <c r="P39" s="444">
        <f t="shared" si="16"/>
        <v>1.9229015483483825</v>
      </c>
      <c r="Q39" s="652">
        <f>'53'!AW70</f>
        <v>1174.0741222991319</v>
      </c>
      <c r="R39" s="444">
        <f t="shared" si="16"/>
        <v>8.9457312013665167</v>
      </c>
      <c r="S39" s="652">
        <f>'53'!AX70</f>
        <v>129.76515762490516</v>
      </c>
      <c r="T39" s="444">
        <f t="shared" si="16"/>
        <v>0.98873162892146338</v>
      </c>
      <c r="U39" s="155"/>
      <c r="V39" s="156" t="s">
        <v>2286</v>
      </c>
      <c r="W39" s="155"/>
      <c r="X39" s="165"/>
      <c r="Y39" s="652">
        <f>'53'!AY70</f>
        <v>145.39857454940176</v>
      </c>
      <c r="Z39" s="444">
        <f t="shared" si="17"/>
        <v>1.1078487637847843</v>
      </c>
      <c r="AA39" s="652">
        <f>'53'!AZ70</f>
        <v>5.6219705806235893</v>
      </c>
      <c r="AB39" s="444">
        <f t="shared" si="18"/>
        <v>4.2835998750882495E-2</v>
      </c>
      <c r="AC39" s="652">
        <f>'53'!BA70</f>
        <v>16.568117700832421</v>
      </c>
      <c r="AD39" s="444">
        <f t="shared" si="19"/>
        <v>0.12623898666125896</v>
      </c>
      <c r="AE39" s="652">
        <f>'53'!BB70</f>
        <v>0</v>
      </c>
      <c r="AF39" s="444">
        <f t="shared" si="20"/>
        <v>0</v>
      </c>
      <c r="AG39" s="652">
        <f>'53'!BC70</f>
        <v>59.72400193408599</v>
      </c>
      <c r="AH39" s="444">
        <f t="shared" si="21"/>
        <v>0.45506059406707888</v>
      </c>
      <c r="AI39" s="652">
        <f>'53'!BD70</f>
        <v>28.409214578239805</v>
      </c>
      <c r="AJ39" s="444">
        <f t="shared" si="22"/>
        <v>0.21646094776469824</v>
      </c>
      <c r="AK39" s="652">
        <f>'53'!BE70</f>
        <v>26.075104467744424</v>
      </c>
      <c r="AL39" s="444">
        <f t="shared" si="23"/>
        <v>0.19867644741135199</v>
      </c>
      <c r="AM39" s="652">
        <f>'53'!BF70</f>
        <v>1413.6079241721814</v>
      </c>
      <c r="AN39" s="444">
        <f t="shared" si="24"/>
        <v>10.770833181300741</v>
      </c>
      <c r="AO39" s="865"/>
      <c r="AP39" s="445"/>
      <c r="AQ39" s="865"/>
      <c r="AR39" s="445"/>
      <c r="AS39" s="865"/>
      <c r="AT39" s="445"/>
      <c r="AU39" s="445"/>
      <c r="AV39" s="445"/>
      <c r="AW39" s="445"/>
      <c r="AX39" s="445"/>
      <c r="AY39" s="866"/>
      <c r="AZ39" s="422"/>
      <c r="BA39" s="422"/>
      <c r="BB39" s="422"/>
      <c r="BC39" s="422"/>
      <c r="BD39" s="422"/>
      <c r="BE39" s="656"/>
      <c r="BF39" s="656"/>
      <c r="BG39" s="656"/>
      <c r="BH39" s="656"/>
      <c r="BI39" s="656"/>
      <c r="BJ39" s="656"/>
      <c r="BK39" s="656"/>
      <c r="BL39" s="656"/>
      <c r="BM39" s="656"/>
      <c r="BN39" s="656"/>
      <c r="BO39" s="656"/>
      <c r="BP39" s="656"/>
      <c r="BQ39" s="656"/>
      <c r="BR39" s="656"/>
      <c r="BS39" s="656"/>
      <c r="BT39" s="656"/>
      <c r="BU39" s="656"/>
      <c r="BV39" s="656"/>
      <c r="BW39" s="656"/>
      <c r="BX39" s="656"/>
      <c r="BY39" s="656"/>
      <c r="BZ39" s="656"/>
      <c r="CA39" s="656"/>
      <c r="CB39" s="656"/>
      <c r="CC39" s="656"/>
      <c r="CD39" s="656"/>
      <c r="CE39" s="656"/>
      <c r="CF39" s="656"/>
      <c r="CG39" s="656"/>
      <c r="CH39" s="656"/>
      <c r="CI39" s="656"/>
      <c r="CJ39" s="656"/>
      <c r="CK39" s="656"/>
      <c r="CL39" s="656"/>
      <c r="CM39" s="656"/>
    </row>
    <row r="40" spans="1:91" ht="13.7" customHeight="1">
      <c r="A40" s="156"/>
      <c r="B40" s="156" t="s">
        <v>2190</v>
      </c>
      <c r="C40" s="156"/>
      <c r="D40" s="165"/>
      <c r="E40" s="652">
        <f>'53'!AQ71</f>
        <v>21087.923653841066</v>
      </c>
      <c r="F40" s="444">
        <v>100</v>
      </c>
      <c r="G40" s="652">
        <f>'53'!AR71</f>
        <v>8473.9825671963827</v>
      </c>
      <c r="H40" s="444">
        <f t="shared" si="6"/>
        <v>40.184053709113684</v>
      </c>
      <c r="I40" s="652">
        <f>'53'!AS71</f>
        <v>3308.2331952299705</v>
      </c>
      <c r="J40" s="444">
        <f t="shared" si="6"/>
        <v>15.687809049078149</v>
      </c>
      <c r="K40" s="652">
        <f>'53'!AT71</f>
        <v>4618.3957355123512</v>
      </c>
      <c r="L40" s="444">
        <f t="shared" si="16"/>
        <v>21.900666046233205</v>
      </c>
      <c r="M40" s="652">
        <f>'53'!AU71</f>
        <v>291.23071906953993</v>
      </c>
      <c r="N40" s="444">
        <f t="shared" si="16"/>
        <v>1.3810307920784493</v>
      </c>
      <c r="O40" s="652">
        <f>'53'!AV71</f>
        <v>318.39792499389245</v>
      </c>
      <c r="P40" s="444">
        <f t="shared" si="16"/>
        <v>1.5098590559241605</v>
      </c>
      <c r="Q40" s="652">
        <f>'53'!AW71</f>
        <v>425.74581730773531</v>
      </c>
      <c r="R40" s="444">
        <f t="shared" si="16"/>
        <v>2.0189081879106086</v>
      </c>
      <c r="S40" s="652">
        <f>'53'!AX71</f>
        <v>229.0899891125855</v>
      </c>
      <c r="T40" s="444">
        <f t="shared" si="16"/>
        <v>1.086356309293911</v>
      </c>
      <c r="U40" s="156"/>
      <c r="V40" s="156" t="s">
        <v>2249</v>
      </c>
      <c r="W40" s="156"/>
      <c r="X40" s="165"/>
      <c r="Y40" s="652">
        <f>'53'!AY71</f>
        <v>53.948547429937882</v>
      </c>
      <c r="Z40" s="444">
        <f t="shared" si="17"/>
        <v>0.25582673911146964</v>
      </c>
      <c r="AA40" s="652">
        <f>'53'!AZ71</f>
        <v>167.92539893893289</v>
      </c>
      <c r="AB40" s="444">
        <f t="shared" si="18"/>
        <v>0.79631073070745906</v>
      </c>
      <c r="AC40" s="652">
        <f>'53'!BA71</f>
        <v>240.53199998120476</v>
      </c>
      <c r="AD40" s="444">
        <f t="shared" si="19"/>
        <v>1.1406149032476842</v>
      </c>
      <c r="AE40" s="652">
        <f>'53'!BB71</f>
        <v>69.624647600105035</v>
      </c>
      <c r="AF40" s="444">
        <f t="shared" si="20"/>
        <v>0.33016359857421634</v>
      </c>
      <c r="AG40" s="652">
        <f>'53'!BC71</f>
        <v>127.48363395718536</v>
      </c>
      <c r="AH40" s="444">
        <f t="shared" si="21"/>
        <v>0.60453383675810501</v>
      </c>
      <c r="AI40" s="652">
        <f>'53'!BD71</f>
        <v>223.12166665668792</v>
      </c>
      <c r="AJ40" s="444">
        <f t="shared" si="22"/>
        <v>1.0580542224983225</v>
      </c>
      <c r="AK40" s="652">
        <f>'53'!BE71</f>
        <v>168.75498231704944</v>
      </c>
      <c r="AL40" s="444">
        <f t="shared" si="23"/>
        <v>0.80024465702345959</v>
      </c>
      <c r="AM40" s="652">
        <f>'53'!BF71</f>
        <v>2371.4568285375071</v>
      </c>
      <c r="AN40" s="444">
        <f t="shared" si="24"/>
        <v>11.245568162447125</v>
      </c>
      <c r="AO40" s="865"/>
      <c r="AP40" s="445"/>
      <c r="AQ40" s="865"/>
      <c r="AR40" s="445"/>
      <c r="AS40" s="865"/>
      <c r="AT40" s="445"/>
      <c r="AU40" s="445"/>
      <c r="AV40" s="445"/>
      <c r="AW40" s="445"/>
      <c r="AX40" s="445"/>
      <c r="AY40" s="866"/>
      <c r="AZ40" s="422"/>
      <c r="BA40" s="422"/>
      <c r="BB40" s="422"/>
      <c r="BC40" s="422"/>
      <c r="BD40" s="422"/>
      <c r="BE40" s="656"/>
      <c r="BF40" s="656"/>
      <c r="BG40" s="656"/>
      <c r="BH40" s="656"/>
      <c r="BI40" s="656"/>
      <c r="BJ40" s="656"/>
      <c r="BK40" s="656"/>
      <c r="BL40" s="656"/>
      <c r="BM40" s="656"/>
      <c r="BN40" s="656"/>
      <c r="BO40" s="656"/>
      <c r="BP40" s="656"/>
      <c r="BQ40" s="656"/>
      <c r="BR40" s="656"/>
      <c r="BS40" s="656"/>
      <c r="BT40" s="656"/>
      <c r="BU40" s="656"/>
      <c r="BV40" s="656"/>
      <c r="BW40" s="656"/>
      <c r="BX40" s="656"/>
      <c r="BY40" s="656"/>
      <c r="BZ40" s="656"/>
      <c r="CA40" s="656"/>
      <c r="CB40" s="656"/>
      <c r="CC40" s="656"/>
      <c r="CD40" s="656"/>
      <c r="CE40" s="656"/>
      <c r="CF40" s="656"/>
      <c r="CG40" s="656"/>
      <c r="CH40" s="656"/>
      <c r="CI40" s="656"/>
      <c r="CJ40" s="656"/>
      <c r="CK40" s="656"/>
      <c r="CL40" s="656"/>
      <c r="CM40" s="656"/>
    </row>
    <row r="41" spans="1:91" ht="13.7" customHeight="1">
      <c r="A41" s="156"/>
      <c r="B41" s="156" t="s">
        <v>2230</v>
      </c>
      <c r="C41" s="156"/>
      <c r="D41" s="165"/>
      <c r="E41" s="652">
        <f>'53'!AQ72</f>
        <v>45438.624107182695</v>
      </c>
      <c r="F41" s="444">
        <v>100</v>
      </c>
      <c r="G41" s="652">
        <f>'53'!AR72</f>
        <v>15965.447231707087</v>
      </c>
      <c r="H41" s="444">
        <f t="shared" si="6"/>
        <v>35.136291085854765</v>
      </c>
      <c r="I41" s="652">
        <f>'53'!AS72</f>
        <v>8696.4306941911527</v>
      </c>
      <c r="J41" s="444">
        <f t="shared" si="6"/>
        <v>19.138851285808339</v>
      </c>
      <c r="K41" s="652">
        <f>'53'!AT72</f>
        <v>12966.105291681601</v>
      </c>
      <c r="L41" s="444">
        <f t="shared" si="16"/>
        <v>28.535426735405899</v>
      </c>
      <c r="M41" s="652">
        <f>'53'!AU72</f>
        <v>235.75893215634017</v>
      </c>
      <c r="N41" s="444">
        <f t="shared" si="16"/>
        <v>0.51885138863408642</v>
      </c>
      <c r="O41" s="652">
        <f>'53'!AV72</f>
        <v>333.02175874668012</v>
      </c>
      <c r="P41" s="444">
        <f t="shared" si="16"/>
        <v>0.73290458346875387</v>
      </c>
      <c r="Q41" s="652">
        <f>'53'!AW72</f>
        <v>1091.6763873000618</v>
      </c>
      <c r="R41" s="444">
        <f t="shared" si="16"/>
        <v>2.4025295852378052</v>
      </c>
      <c r="S41" s="652">
        <f>'53'!AX72</f>
        <v>413.08318536256769</v>
      </c>
      <c r="T41" s="444">
        <f t="shared" si="16"/>
        <v>0.90910143843301294</v>
      </c>
      <c r="U41" s="156"/>
      <c r="V41" s="156" t="s">
        <v>2230</v>
      </c>
      <c r="W41" s="156"/>
      <c r="X41" s="165"/>
      <c r="Y41" s="652">
        <f>'53'!AY72</f>
        <v>181.93422504352483</v>
      </c>
      <c r="Z41" s="444">
        <f t="shared" si="17"/>
        <v>0.40039554149872608</v>
      </c>
      <c r="AA41" s="652">
        <f>'53'!AZ72</f>
        <v>31.82957734241975</v>
      </c>
      <c r="AB41" s="444">
        <f t="shared" si="18"/>
        <v>7.0049606403879416E-2</v>
      </c>
      <c r="AC41" s="652">
        <f>'53'!BA72</f>
        <v>433.77304671955886</v>
      </c>
      <c r="AD41" s="444">
        <f t="shared" si="19"/>
        <v>0.95463508247158901</v>
      </c>
      <c r="AE41" s="652">
        <f>'53'!BB72</f>
        <v>101.17774311906453</v>
      </c>
      <c r="AF41" s="444">
        <f t="shared" si="20"/>
        <v>0.22266902906303204</v>
      </c>
      <c r="AG41" s="652">
        <f>'53'!BC72</f>
        <v>663.21156416929227</v>
      </c>
      <c r="AH41" s="444">
        <f t="shared" si="21"/>
        <v>1.4595766865758932</v>
      </c>
      <c r="AI41" s="652">
        <f>'53'!BD72</f>
        <v>721.57883933851281</v>
      </c>
      <c r="AJ41" s="444">
        <f t="shared" si="22"/>
        <v>1.5880296851339948</v>
      </c>
      <c r="AK41" s="652">
        <f>'53'!BE72</f>
        <v>236.65430159683928</v>
      </c>
      <c r="AL41" s="444">
        <f t="shared" si="23"/>
        <v>0.52082189161055648</v>
      </c>
      <c r="AM41" s="652">
        <f>'53'!BF72</f>
        <v>3366.9413287080197</v>
      </c>
      <c r="AN41" s="444">
        <f t="shared" si="24"/>
        <v>7.4098663743997291</v>
      </c>
      <c r="AO41" s="865"/>
      <c r="AP41" s="445"/>
      <c r="AQ41" s="865"/>
      <c r="AR41" s="445"/>
      <c r="AS41" s="865"/>
      <c r="AT41" s="445"/>
      <c r="AU41" s="445"/>
      <c r="AV41" s="445"/>
      <c r="AW41" s="445"/>
      <c r="AX41" s="445"/>
      <c r="AY41" s="866"/>
      <c r="AZ41" s="422"/>
      <c r="BA41" s="422"/>
      <c r="BB41" s="422"/>
      <c r="BC41" s="422"/>
      <c r="BD41" s="422"/>
      <c r="BE41" s="656"/>
      <c r="BF41" s="656"/>
      <c r="BG41" s="656"/>
      <c r="BH41" s="656"/>
      <c r="BI41" s="656"/>
      <c r="BJ41" s="656"/>
      <c r="BK41" s="656"/>
      <c r="BL41" s="656"/>
      <c r="BM41" s="656"/>
      <c r="BN41" s="656"/>
      <c r="BO41" s="656"/>
      <c r="BP41" s="656"/>
      <c r="BQ41" s="656"/>
      <c r="BR41" s="656"/>
      <c r="BS41" s="656"/>
      <c r="BT41" s="656"/>
      <c r="BU41" s="656"/>
      <c r="BV41" s="656"/>
      <c r="BW41" s="656"/>
      <c r="BX41" s="656"/>
      <c r="BY41" s="656"/>
      <c r="BZ41" s="656"/>
      <c r="CA41" s="656"/>
      <c r="CB41" s="656"/>
      <c r="CC41" s="656"/>
      <c r="CD41" s="656"/>
      <c r="CE41" s="656"/>
      <c r="CF41" s="656"/>
      <c r="CG41" s="656"/>
      <c r="CH41" s="656"/>
      <c r="CI41" s="656"/>
      <c r="CJ41" s="656"/>
      <c r="CK41" s="656"/>
      <c r="CL41" s="656"/>
      <c r="CM41" s="656"/>
    </row>
    <row r="42" spans="1:91" ht="13.7" customHeight="1">
      <c r="A42" s="156"/>
      <c r="B42" s="156" t="s">
        <v>2192</v>
      </c>
      <c r="C42" s="156"/>
      <c r="D42" s="165"/>
      <c r="E42" s="652">
        <f>'53'!AQ73</f>
        <v>104624.61180206918</v>
      </c>
      <c r="F42" s="444">
        <v>100</v>
      </c>
      <c r="G42" s="652">
        <f>'53'!AR73</f>
        <v>41564.306313718109</v>
      </c>
      <c r="H42" s="444">
        <f t="shared" si="6"/>
        <v>39.727082947127442</v>
      </c>
      <c r="I42" s="652">
        <f>'53'!AS73</f>
        <v>12101.559050766022</v>
      </c>
      <c r="J42" s="444">
        <f t="shared" si="6"/>
        <v>11.566646549341545</v>
      </c>
      <c r="K42" s="652">
        <f>'53'!AT73</f>
        <v>26051.144160185435</v>
      </c>
      <c r="L42" s="444">
        <f t="shared" si="16"/>
        <v>24.899632802910162</v>
      </c>
      <c r="M42" s="652">
        <f>'53'!AU73</f>
        <v>156.1535872124422</v>
      </c>
      <c r="N42" s="444">
        <f t="shared" si="16"/>
        <v>0.14925129424408906</v>
      </c>
      <c r="O42" s="652">
        <f>'53'!AV73</f>
        <v>1060.777637366416</v>
      </c>
      <c r="P42" s="444">
        <f t="shared" si="16"/>
        <v>1.0138891978621773</v>
      </c>
      <c r="Q42" s="652">
        <f>'53'!AW73</f>
        <v>2434.9323607537244</v>
      </c>
      <c r="R42" s="444">
        <f t="shared" si="16"/>
        <v>2.3273036036302583</v>
      </c>
      <c r="S42" s="652">
        <f>'53'!AX73</f>
        <v>159.42309595547394</v>
      </c>
      <c r="T42" s="444">
        <f t="shared" si="16"/>
        <v>0.15237628432693595</v>
      </c>
      <c r="U42" s="156"/>
      <c r="V42" s="156" t="s">
        <v>2283</v>
      </c>
      <c r="W42" s="156"/>
      <c r="X42" s="165"/>
      <c r="Y42" s="652">
        <f>'53'!AY73</f>
        <v>1569.6965916080824</v>
      </c>
      <c r="Z42" s="444">
        <f t="shared" si="17"/>
        <v>1.5003129422144612</v>
      </c>
      <c r="AA42" s="652">
        <f>'53'!AZ73</f>
        <v>186.26047846739155</v>
      </c>
      <c r="AB42" s="444">
        <f t="shared" si="18"/>
        <v>0.17802740221369964</v>
      </c>
      <c r="AC42" s="652">
        <f>'53'!BA73</f>
        <v>2734.059659746214</v>
      </c>
      <c r="AD42" s="444">
        <f t="shared" si="19"/>
        <v>2.6132088928736574</v>
      </c>
      <c r="AE42" s="652">
        <f>'53'!BB73</f>
        <v>844.52772093102328</v>
      </c>
      <c r="AF42" s="444">
        <f t="shared" si="20"/>
        <v>0.80719794930156286</v>
      </c>
      <c r="AG42" s="652">
        <f>'53'!BC73</f>
        <v>1018.4415877849062</v>
      </c>
      <c r="AH42" s="444">
        <f t="shared" si="21"/>
        <v>0.97342448420416916</v>
      </c>
      <c r="AI42" s="652">
        <f>'53'!BD73</f>
        <v>2006.791460635862</v>
      </c>
      <c r="AJ42" s="444">
        <f t="shared" si="22"/>
        <v>1.918087365936753</v>
      </c>
      <c r="AK42" s="652">
        <f>'53'!BE73</f>
        <v>144.92572714381586</v>
      </c>
      <c r="AL42" s="444">
        <f t="shared" si="23"/>
        <v>0.13851972747864441</v>
      </c>
      <c r="AM42" s="652">
        <f>'53'!BF73</f>
        <v>12591.612369794284</v>
      </c>
      <c r="AN42" s="444">
        <f t="shared" si="24"/>
        <v>12.035038556334463</v>
      </c>
      <c r="AO42" s="865"/>
      <c r="AP42" s="445"/>
      <c r="AQ42" s="865"/>
      <c r="AR42" s="445"/>
      <c r="AS42" s="865"/>
      <c r="AT42" s="445"/>
      <c r="AU42" s="445"/>
      <c r="AV42" s="445"/>
      <c r="AW42" s="445"/>
      <c r="AX42" s="445"/>
      <c r="AY42" s="866"/>
      <c r="AZ42" s="422"/>
      <c r="BA42" s="422"/>
      <c r="BB42" s="422"/>
      <c r="BC42" s="422"/>
      <c r="BD42" s="422"/>
      <c r="BE42" s="656"/>
      <c r="BF42" s="656"/>
      <c r="BG42" s="656"/>
      <c r="BH42" s="656"/>
      <c r="BI42" s="656"/>
      <c r="BJ42" s="656"/>
      <c r="BK42" s="656"/>
      <c r="BL42" s="656"/>
      <c r="BM42" s="656"/>
      <c r="BN42" s="656"/>
      <c r="BO42" s="656"/>
      <c r="BP42" s="656"/>
      <c r="BQ42" s="656"/>
      <c r="BR42" s="656"/>
      <c r="BS42" s="656"/>
      <c r="BT42" s="656"/>
      <c r="BU42" s="656"/>
      <c r="BV42" s="656"/>
      <c r="BW42" s="656"/>
      <c r="BX42" s="656"/>
      <c r="BY42" s="656"/>
      <c r="BZ42" s="656"/>
      <c r="CA42" s="656"/>
      <c r="CB42" s="656"/>
      <c r="CC42" s="656"/>
      <c r="CD42" s="656"/>
      <c r="CE42" s="656"/>
      <c r="CF42" s="656"/>
      <c r="CG42" s="656"/>
      <c r="CH42" s="656"/>
      <c r="CI42" s="656"/>
      <c r="CJ42" s="656"/>
      <c r="CK42" s="656"/>
      <c r="CL42" s="656"/>
      <c r="CM42" s="656"/>
    </row>
    <row r="43" spans="1:91" ht="13.7" customHeight="1">
      <c r="A43" s="156"/>
      <c r="B43" s="156" t="s">
        <v>2475</v>
      </c>
      <c r="C43" s="156"/>
      <c r="D43" s="165"/>
      <c r="E43" s="652">
        <f>'53'!AQ74</f>
        <v>235179.32169788805</v>
      </c>
      <c r="F43" s="444">
        <v>100</v>
      </c>
      <c r="G43" s="652">
        <f>'53'!AR74</f>
        <v>90278.576649772338</v>
      </c>
      <c r="H43" s="444">
        <f t="shared" si="6"/>
        <v>38.387123492831748</v>
      </c>
      <c r="I43" s="652">
        <f>'53'!AS74</f>
        <v>26946.612353342582</v>
      </c>
      <c r="J43" s="444">
        <f t="shared" si="6"/>
        <v>11.45790036249797</v>
      </c>
      <c r="K43" s="652">
        <f>'53'!AT74</f>
        <v>62461.412435516409</v>
      </c>
      <c r="L43" s="444">
        <f t="shared" si="16"/>
        <v>26.559057992247503</v>
      </c>
      <c r="M43" s="652">
        <f>'53'!AU74</f>
        <v>4083.4987057201693</v>
      </c>
      <c r="N43" s="444">
        <f t="shared" si="16"/>
        <v>1.7363340774346827</v>
      </c>
      <c r="O43" s="652">
        <f>'53'!AV74</f>
        <v>2256.6177481677091</v>
      </c>
      <c r="P43" s="444">
        <f t="shared" si="16"/>
        <v>0.95953068147146292</v>
      </c>
      <c r="Q43" s="652">
        <f>'53'!AW74</f>
        <v>9811.777348710657</v>
      </c>
      <c r="R43" s="444">
        <f t="shared" si="16"/>
        <v>4.1720408401019586</v>
      </c>
      <c r="S43" s="652">
        <f>'53'!AX74</f>
        <v>2223.0631880437877</v>
      </c>
      <c r="T43" s="444">
        <f t="shared" si="16"/>
        <v>0.94526303247848487</v>
      </c>
      <c r="U43" s="156"/>
      <c r="V43" s="156" t="s">
        <v>2201</v>
      </c>
      <c r="W43" s="156"/>
      <c r="X43" s="165"/>
      <c r="Y43" s="652">
        <f>'53'!AY74</f>
        <v>1110.6442295136694</v>
      </c>
      <c r="Z43" s="444">
        <f t="shared" si="17"/>
        <v>0.47225420223824177</v>
      </c>
      <c r="AA43" s="652">
        <f>'53'!AZ74</f>
        <v>0.36890793894909107</v>
      </c>
      <c r="AB43" s="444">
        <f t="shared" si="18"/>
        <v>1.5686240451998206E-4</v>
      </c>
      <c r="AC43" s="652">
        <f>'53'!BA74</f>
        <v>9159.8726987737627</v>
      </c>
      <c r="AD43" s="444">
        <f t="shared" si="19"/>
        <v>3.894846125349642</v>
      </c>
      <c r="AE43" s="652">
        <f>'53'!BB74</f>
        <v>2851.3039096118846</v>
      </c>
      <c r="AF43" s="444">
        <f t="shared" si="20"/>
        <v>1.2123956685591077</v>
      </c>
      <c r="AG43" s="652">
        <f>'53'!BC74</f>
        <v>507.83251631267183</v>
      </c>
      <c r="AH43" s="444">
        <f t="shared" si="21"/>
        <v>0.21593416999689913</v>
      </c>
      <c r="AI43" s="652">
        <f>'53'!BD74</f>
        <v>4321.7776304762392</v>
      </c>
      <c r="AJ43" s="444">
        <f t="shared" si="22"/>
        <v>1.837652051751389</v>
      </c>
      <c r="AK43" s="652">
        <f>'53'!BE74</f>
        <v>493.75077792944325</v>
      </c>
      <c r="AL43" s="444">
        <f t="shared" si="23"/>
        <v>0.20994650990775318</v>
      </c>
      <c r="AM43" s="652">
        <f>'53'!BF74</f>
        <v>18672.212598057737</v>
      </c>
      <c r="AN43" s="444">
        <f t="shared" si="24"/>
        <v>7.9395639307286157</v>
      </c>
      <c r="AO43" s="865"/>
      <c r="AP43" s="445"/>
      <c r="AQ43" s="865"/>
      <c r="AR43" s="445"/>
      <c r="AS43" s="865"/>
      <c r="AT43" s="445"/>
      <c r="AU43" s="445"/>
      <c r="AV43" s="445"/>
      <c r="AW43" s="445"/>
      <c r="AX43" s="445"/>
      <c r="AY43" s="866"/>
      <c r="AZ43" s="422"/>
      <c r="BA43" s="422"/>
      <c r="BB43" s="422"/>
      <c r="BC43" s="422"/>
      <c r="BD43" s="422"/>
      <c r="BE43" s="656"/>
      <c r="BF43" s="656"/>
      <c r="BG43" s="656"/>
      <c r="BH43" s="656"/>
      <c r="BI43" s="656"/>
      <c r="BJ43" s="656"/>
      <c r="BK43" s="656"/>
      <c r="BL43" s="656"/>
      <c r="BM43" s="656"/>
      <c r="BN43" s="656"/>
      <c r="BO43" s="656"/>
      <c r="BP43" s="656"/>
      <c r="BQ43" s="656"/>
      <c r="BR43" s="656"/>
      <c r="BS43" s="656"/>
      <c r="BT43" s="656"/>
      <c r="BU43" s="656"/>
      <c r="BV43" s="656"/>
      <c r="BW43" s="656"/>
      <c r="BX43" s="656"/>
      <c r="BY43" s="656"/>
      <c r="BZ43" s="656"/>
      <c r="CA43" s="656"/>
      <c r="CB43" s="656"/>
      <c r="CC43" s="656"/>
      <c r="CD43" s="656"/>
      <c r="CE43" s="656"/>
      <c r="CF43" s="656"/>
      <c r="CG43" s="656"/>
      <c r="CH43" s="656"/>
      <c r="CI43" s="656"/>
      <c r="CJ43" s="656"/>
      <c r="CK43" s="656"/>
      <c r="CL43" s="656"/>
      <c r="CM43" s="656"/>
    </row>
    <row r="44" spans="1:91" ht="13.7" customHeight="1">
      <c r="A44" s="156"/>
      <c r="B44" s="156" t="s">
        <v>2281</v>
      </c>
      <c r="C44" s="156"/>
      <c r="D44" s="165"/>
      <c r="E44" s="652">
        <f>'53'!AQ75</f>
        <v>565256.67145701812</v>
      </c>
      <c r="F44" s="444">
        <v>100</v>
      </c>
      <c r="G44" s="652">
        <f>'53'!AR75</f>
        <v>282107.38302728441</v>
      </c>
      <c r="H44" s="444">
        <f t="shared" si="6"/>
        <v>49.907837850036898</v>
      </c>
      <c r="I44" s="652">
        <f>'53'!AS75</f>
        <v>113907.59561965766</v>
      </c>
      <c r="J44" s="444">
        <f t="shared" si="6"/>
        <v>20.151481861513801</v>
      </c>
      <c r="K44" s="652">
        <f>'53'!AT75</f>
        <v>70059.573606030506</v>
      </c>
      <c r="L44" s="444">
        <f t="shared" si="16"/>
        <v>12.394293980722667</v>
      </c>
      <c r="M44" s="652">
        <f>'53'!AU75</f>
        <v>5905.545973530383</v>
      </c>
      <c r="N44" s="444">
        <f t="shared" si="16"/>
        <v>1.0447547586317056</v>
      </c>
      <c r="O44" s="652">
        <f>'53'!AV75</f>
        <v>5027.1745806436938</v>
      </c>
      <c r="P44" s="444">
        <f t="shared" si="16"/>
        <v>0.88936138828499578</v>
      </c>
      <c r="Q44" s="652">
        <f>'53'!AW75</f>
        <v>7366.9542590722249</v>
      </c>
      <c r="R44" s="444">
        <f t="shared" si="16"/>
        <v>1.3032936418216881</v>
      </c>
      <c r="S44" s="652">
        <f>'53'!AX75</f>
        <v>26069.096132724211</v>
      </c>
      <c r="T44" s="444">
        <f t="shared" si="16"/>
        <v>4.6119041931036264</v>
      </c>
      <c r="U44" s="156"/>
      <c r="V44" s="156" t="s">
        <v>2206</v>
      </c>
      <c r="W44" s="156"/>
      <c r="X44" s="165"/>
      <c r="Y44" s="652">
        <f>'53'!AY75</f>
        <v>0</v>
      </c>
      <c r="Z44" s="444">
        <f t="shared" si="17"/>
        <v>0</v>
      </c>
      <c r="AA44" s="652">
        <f>'53'!AZ75</f>
        <v>5.6206390812521088</v>
      </c>
      <c r="AB44" s="444">
        <f t="shared" si="18"/>
        <v>9.9435165740976127E-4</v>
      </c>
      <c r="AC44" s="652">
        <f>'53'!BA75</f>
        <v>13864.109372340063</v>
      </c>
      <c r="AD44" s="444">
        <f t="shared" si="19"/>
        <v>2.4527104362348573</v>
      </c>
      <c r="AE44" s="652">
        <f>'53'!BB75</f>
        <v>9027.029343123053</v>
      </c>
      <c r="AF44" s="444">
        <f t="shared" si="20"/>
        <v>1.5969788237712934</v>
      </c>
      <c r="AG44" s="652">
        <f>'53'!BC75</f>
        <v>3239.3990760323859</v>
      </c>
      <c r="AH44" s="444">
        <f t="shared" si="21"/>
        <v>0.57308462502219371</v>
      </c>
      <c r="AI44" s="652">
        <f>'53'!BD75</f>
        <v>11641.978037502387</v>
      </c>
      <c r="AJ44" s="444">
        <f t="shared" si="22"/>
        <v>2.0595914432099964</v>
      </c>
      <c r="AK44" s="652">
        <f>'53'!BE75</f>
        <v>2685.2916301154078</v>
      </c>
      <c r="AL44" s="444">
        <f t="shared" si="23"/>
        <v>0.47505704323555187</v>
      </c>
      <c r="AM44" s="652">
        <f>'53'!BF75</f>
        <v>14349.920159880643</v>
      </c>
      <c r="AN44" s="444">
        <f t="shared" si="24"/>
        <v>2.5386556027533422</v>
      </c>
      <c r="AO44" s="865"/>
      <c r="AP44" s="445"/>
      <c r="AQ44" s="865"/>
      <c r="AR44" s="445"/>
      <c r="AS44" s="865"/>
      <c r="AT44" s="445"/>
      <c r="AU44" s="445"/>
      <c r="AV44" s="445"/>
      <c r="AW44" s="445"/>
      <c r="AX44" s="445"/>
      <c r="AY44" s="866"/>
      <c r="AZ44" s="422"/>
      <c r="BA44" s="422"/>
      <c r="BB44" s="422"/>
      <c r="BC44" s="422"/>
      <c r="BD44" s="422"/>
      <c r="BE44" s="656"/>
      <c r="BF44" s="656"/>
      <c r="BG44" s="656"/>
      <c r="BH44" s="656"/>
      <c r="BI44" s="656"/>
      <c r="BJ44" s="656"/>
      <c r="BK44" s="656"/>
      <c r="BL44" s="656"/>
      <c r="BM44" s="656"/>
      <c r="BN44" s="656"/>
      <c r="BO44" s="656"/>
      <c r="BP44" s="656"/>
      <c r="BQ44" s="656"/>
      <c r="BR44" s="656"/>
      <c r="BS44" s="656"/>
      <c r="BT44" s="656"/>
      <c r="BU44" s="656"/>
      <c r="BV44" s="656"/>
      <c r="BW44" s="656"/>
      <c r="BX44" s="656"/>
      <c r="BY44" s="656"/>
      <c r="BZ44" s="656"/>
      <c r="CA44" s="656"/>
      <c r="CB44" s="656"/>
      <c r="CC44" s="656"/>
      <c r="CD44" s="656"/>
      <c r="CE44" s="656"/>
      <c r="CF44" s="656"/>
      <c r="CG44" s="656"/>
      <c r="CH44" s="656"/>
      <c r="CI44" s="656"/>
      <c r="CJ44" s="656"/>
      <c r="CK44" s="656"/>
      <c r="CL44" s="656"/>
      <c r="CM44" s="656"/>
    </row>
    <row r="45" spans="1:91" ht="13.7" customHeight="1">
      <c r="A45" s="156"/>
      <c r="B45" s="156" t="s">
        <v>2231</v>
      </c>
      <c r="C45" s="156"/>
      <c r="D45" s="165"/>
      <c r="E45" s="652">
        <f>'53'!AQ76</f>
        <v>940374.07583382854</v>
      </c>
      <c r="F45" s="444">
        <v>100</v>
      </c>
      <c r="G45" s="652">
        <f>'53'!AR76</f>
        <v>359669.62444009248</v>
      </c>
      <c r="H45" s="444">
        <f t="shared" si="6"/>
        <v>38.247505294228134</v>
      </c>
      <c r="I45" s="652">
        <f>'53'!AS76</f>
        <v>160577.73014092076</v>
      </c>
      <c r="J45" s="444">
        <f t="shared" si="6"/>
        <v>17.075941826505233</v>
      </c>
      <c r="K45" s="652">
        <f>'53'!AT76</f>
        <v>186603.35872188484</v>
      </c>
      <c r="L45" s="444">
        <f t="shared" si="16"/>
        <v>19.843524350288355</v>
      </c>
      <c r="M45" s="652">
        <f>'53'!AU76</f>
        <v>36299.387233263646</v>
      </c>
      <c r="N45" s="444">
        <f t="shared" si="16"/>
        <v>3.8601008009580684</v>
      </c>
      <c r="O45" s="652">
        <f>'53'!AV76</f>
        <v>61023.510623030532</v>
      </c>
      <c r="P45" s="444">
        <f t="shared" si="16"/>
        <v>6.4892804035373963</v>
      </c>
      <c r="Q45" s="652">
        <f>'53'!AW76</f>
        <v>38042.709719559985</v>
      </c>
      <c r="R45" s="444">
        <f t="shared" si="16"/>
        <v>4.0454868649826992</v>
      </c>
      <c r="S45" s="652">
        <f>'53'!AX76</f>
        <v>5343.5167130668897</v>
      </c>
      <c r="T45" s="444">
        <f t="shared" si="16"/>
        <v>0.56823309472124695</v>
      </c>
      <c r="U45" s="156"/>
      <c r="V45" s="156" t="s">
        <v>2231</v>
      </c>
      <c r="W45" s="156"/>
      <c r="X45" s="165"/>
      <c r="Y45" s="652">
        <f>'53'!AY76</f>
        <v>0</v>
      </c>
      <c r="Z45" s="444">
        <f t="shared" si="17"/>
        <v>0</v>
      </c>
      <c r="AA45" s="652">
        <f>'53'!AZ76</f>
        <v>0</v>
      </c>
      <c r="AB45" s="444">
        <f t="shared" si="18"/>
        <v>0</v>
      </c>
      <c r="AC45" s="652">
        <f>'53'!BA76</f>
        <v>7.0462352609306436</v>
      </c>
      <c r="AD45" s="444">
        <f t="shared" si="19"/>
        <v>7.4930130912879056E-4</v>
      </c>
      <c r="AE45" s="652">
        <f>'53'!BB76</f>
        <v>15540.051478173529</v>
      </c>
      <c r="AF45" s="444">
        <f t="shared" si="20"/>
        <v>1.652539332753743</v>
      </c>
      <c r="AG45" s="652">
        <f>'53'!BC76</f>
        <v>2986.2629101994967</v>
      </c>
      <c r="AH45" s="444">
        <f t="shared" si="21"/>
        <v>0.31756116921360056</v>
      </c>
      <c r="AI45" s="652">
        <f>'53'!BD76</f>
        <v>49112.306485814566</v>
      </c>
      <c r="AJ45" s="444">
        <f t="shared" si="22"/>
        <v>5.2226350925579004</v>
      </c>
      <c r="AK45" s="652">
        <f>'53'!BE76</f>
        <v>0</v>
      </c>
      <c r="AL45" s="444">
        <f t="shared" si="23"/>
        <v>0</v>
      </c>
      <c r="AM45" s="652">
        <f>'53'!BF76</f>
        <v>25168.571132560897</v>
      </c>
      <c r="AN45" s="444">
        <f t="shared" si="24"/>
        <v>2.6764424689444946</v>
      </c>
      <c r="AO45" s="865"/>
      <c r="AP45" s="445"/>
      <c r="AQ45" s="865"/>
      <c r="AR45" s="445"/>
      <c r="AS45" s="865"/>
      <c r="AT45" s="445"/>
      <c r="AU45" s="445"/>
      <c r="AV45" s="445"/>
      <c r="AW45" s="445"/>
      <c r="AX45" s="445"/>
      <c r="AY45" s="866"/>
      <c r="AZ45" s="422"/>
      <c r="BA45" s="422"/>
      <c r="BB45" s="422"/>
      <c r="BC45" s="422"/>
      <c r="BD45" s="422"/>
      <c r="BE45" s="656"/>
      <c r="BF45" s="656"/>
      <c r="BG45" s="656"/>
      <c r="BH45" s="656"/>
      <c r="BI45" s="656"/>
      <c r="BJ45" s="656"/>
      <c r="BK45" s="656"/>
      <c r="BL45" s="656"/>
      <c r="BM45" s="656"/>
      <c r="BN45" s="656"/>
      <c r="BO45" s="656"/>
      <c r="BP45" s="656"/>
      <c r="BQ45" s="656"/>
      <c r="BR45" s="656"/>
      <c r="BS45" s="656"/>
      <c r="BT45" s="656"/>
      <c r="BU45" s="656"/>
      <c r="BV45" s="656"/>
      <c r="BW45" s="656"/>
      <c r="BX45" s="656"/>
      <c r="BY45" s="656"/>
      <c r="BZ45" s="656"/>
      <c r="CA45" s="656"/>
      <c r="CB45" s="656"/>
      <c r="CC45" s="656"/>
      <c r="CD45" s="656"/>
      <c r="CE45" s="656"/>
      <c r="CF45" s="656"/>
      <c r="CG45" s="656"/>
      <c r="CH45" s="656"/>
      <c r="CI45" s="656"/>
      <c r="CJ45" s="656"/>
      <c r="CK45" s="656"/>
      <c r="CL45" s="656"/>
      <c r="CM45" s="656"/>
    </row>
    <row r="46" spans="1:91" ht="13.7" customHeight="1">
      <c r="A46" s="156"/>
      <c r="B46" s="156" t="s">
        <v>2196</v>
      </c>
      <c r="C46" s="156"/>
      <c r="D46" s="165"/>
      <c r="E46" s="652">
        <f>'53'!AQ77</f>
        <v>2231536.3724539909</v>
      </c>
      <c r="F46" s="444">
        <v>100</v>
      </c>
      <c r="G46" s="652">
        <f>'53'!AR77</f>
        <v>905901.52236141253</v>
      </c>
      <c r="H46" s="444">
        <f t="shared" si="6"/>
        <v>40.595418185597602</v>
      </c>
      <c r="I46" s="652">
        <f>'53'!AS77</f>
        <v>782347.75791070703</v>
      </c>
      <c r="J46" s="444">
        <f t="shared" si="6"/>
        <v>35.058705184821591</v>
      </c>
      <c r="K46" s="652">
        <f>'53'!AT77</f>
        <v>178899.44017663883</v>
      </c>
      <c r="L46" s="444">
        <f t="shared" si="16"/>
        <v>8.0168731455587032</v>
      </c>
      <c r="M46" s="652">
        <f>'53'!AU77</f>
        <v>41322.300597670757</v>
      </c>
      <c r="N46" s="444">
        <f t="shared" si="16"/>
        <v>1.8517421946490242</v>
      </c>
      <c r="O46" s="652">
        <f>'53'!AV77</f>
        <v>0</v>
      </c>
      <c r="P46" s="444">
        <f t="shared" si="16"/>
        <v>0</v>
      </c>
      <c r="Q46" s="652">
        <f>'53'!AW77</f>
        <v>46638.1302781962</v>
      </c>
      <c r="R46" s="444">
        <f t="shared" si="16"/>
        <v>2.0899560882760277</v>
      </c>
      <c r="S46" s="652">
        <f>'53'!AX77</f>
        <v>0</v>
      </c>
      <c r="T46" s="444">
        <f t="shared" si="16"/>
        <v>0</v>
      </c>
      <c r="U46" s="156"/>
      <c r="V46" s="156" t="s">
        <v>2254</v>
      </c>
      <c r="W46" s="156"/>
      <c r="X46" s="165"/>
      <c r="Y46" s="652">
        <f>'53'!AY77</f>
        <v>0</v>
      </c>
      <c r="Z46" s="444">
        <f t="shared" si="17"/>
        <v>0</v>
      </c>
      <c r="AA46" s="652">
        <f>'53'!AZ77</f>
        <v>0</v>
      </c>
      <c r="AB46" s="444">
        <f t="shared" si="18"/>
        <v>0</v>
      </c>
      <c r="AC46" s="652">
        <f>'53'!BA77</f>
        <v>72286.303158109571</v>
      </c>
      <c r="AD46" s="444">
        <f t="shared" si="19"/>
        <v>3.2393065177161908</v>
      </c>
      <c r="AE46" s="652">
        <f>'53'!BB77</f>
        <v>20533.185980985767</v>
      </c>
      <c r="AF46" s="444">
        <f t="shared" si="20"/>
        <v>0.92013673782989669</v>
      </c>
      <c r="AG46" s="652">
        <f>'53'!BC77</f>
        <v>0</v>
      </c>
      <c r="AH46" s="444">
        <f t="shared" si="21"/>
        <v>0</v>
      </c>
      <c r="AI46" s="652">
        <f>'53'!BD77</f>
        <v>87362.593809028986</v>
      </c>
      <c r="AJ46" s="444">
        <f t="shared" si="22"/>
        <v>3.9149079032468337</v>
      </c>
      <c r="AK46" s="652">
        <f>'53'!BE77</f>
        <v>0</v>
      </c>
      <c r="AL46" s="444">
        <f t="shared" si="23"/>
        <v>0</v>
      </c>
      <c r="AM46" s="652">
        <f>'53'!BF77</f>
        <v>96245.138181240982</v>
      </c>
      <c r="AN46" s="444">
        <f t="shared" si="24"/>
        <v>4.3129540423041135</v>
      </c>
      <c r="AO46" s="865"/>
      <c r="AP46" s="445"/>
      <c r="AQ46" s="865"/>
      <c r="AR46" s="445"/>
      <c r="AS46" s="865"/>
      <c r="AT46" s="445"/>
      <c r="AU46" s="445"/>
      <c r="AV46" s="445"/>
      <c r="AW46" s="445"/>
      <c r="AX46" s="445"/>
      <c r="AY46" s="866"/>
      <c r="AZ46" s="422"/>
      <c r="BA46" s="422"/>
      <c r="BB46" s="422"/>
      <c r="BC46" s="422"/>
      <c r="BD46" s="422"/>
      <c r="BE46" s="656"/>
      <c r="BF46" s="656"/>
      <c r="BG46" s="656"/>
      <c r="BH46" s="656"/>
      <c r="BI46" s="656"/>
      <c r="BJ46" s="656"/>
      <c r="BK46" s="656"/>
      <c r="BL46" s="656"/>
      <c r="BM46" s="656"/>
      <c r="BN46" s="656"/>
      <c r="BO46" s="656"/>
      <c r="BP46" s="656"/>
      <c r="BQ46" s="656"/>
      <c r="BR46" s="656"/>
      <c r="BS46" s="656"/>
      <c r="BT46" s="656"/>
      <c r="BU46" s="656"/>
      <c r="BV46" s="656"/>
      <c r="BW46" s="656"/>
      <c r="BX46" s="656"/>
      <c r="BY46" s="656"/>
      <c r="BZ46" s="656"/>
      <c r="CA46" s="656"/>
      <c r="CB46" s="656"/>
      <c r="CC46" s="656"/>
      <c r="CD46" s="656"/>
      <c r="CE46" s="656"/>
      <c r="CF46" s="656"/>
      <c r="CG46" s="656"/>
      <c r="CH46" s="656"/>
      <c r="CI46" s="656"/>
      <c r="CJ46" s="656"/>
      <c r="CK46" s="656"/>
      <c r="CL46" s="656"/>
      <c r="CM46" s="656"/>
    </row>
    <row r="47" spans="1:91" ht="13.7" customHeight="1">
      <c r="A47" s="156"/>
      <c r="B47" s="156" t="s">
        <v>2197</v>
      </c>
      <c r="C47" s="156"/>
      <c r="D47" s="165"/>
      <c r="E47" s="652">
        <f>'53'!AQ78</f>
        <v>8089402.6636274764</v>
      </c>
      <c r="F47" s="444">
        <v>100</v>
      </c>
      <c r="G47" s="652">
        <f>'53'!AR78</f>
        <v>1674642.2695295261</v>
      </c>
      <c r="H47" s="444">
        <f t="shared" si="6"/>
        <v>20.70168020018647</v>
      </c>
      <c r="I47" s="652">
        <f>'53'!AS78</f>
        <v>1577178.6206170688</v>
      </c>
      <c r="J47" s="444">
        <f t="shared" si="6"/>
        <v>19.496848978832084</v>
      </c>
      <c r="K47" s="652">
        <f>'53'!AT78</f>
        <v>3135463.1069601369</v>
      </c>
      <c r="L47" s="444">
        <f t="shared" si="16"/>
        <v>38.76013146258839</v>
      </c>
      <c r="M47" s="652">
        <f>'53'!AU78</f>
        <v>1247108.8075461297</v>
      </c>
      <c r="N47" s="444">
        <f t="shared" si="16"/>
        <v>15.416574738621023</v>
      </c>
      <c r="O47" s="652">
        <f>'53'!AV78</f>
        <v>0</v>
      </c>
      <c r="P47" s="444">
        <f t="shared" si="16"/>
        <v>0</v>
      </c>
      <c r="Q47" s="652">
        <f>'53'!AW78</f>
        <v>5448.6678683050968</v>
      </c>
      <c r="R47" s="444">
        <f t="shared" si="16"/>
        <v>6.7355626798058135E-2</v>
      </c>
      <c r="S47" s="652">
        <f>'53'!AX78</f>
        <v>0</v>
      </c>
      <c r="T47" s="444">
        <f t="shared" si="16"/>
        <v>0</v>
      </c>
      <c r="U47" s="156"/>
      <c r="V47" s="156" t="s">
        <v>2252</v>
      </c>
      <c r="W47" s="156"/>
      <c r="X47" s="165"/>
      <c r="Y47" s="652">
        <f>'53'!AY78</f>
        <v>0</v>
      </c>
      <c r="Z47" s="444">
        <f t="shared" si="17"/>
        <v>0</v>
      </c>
      <c r="AA47" s="652">
        <f>'53'!AZ78</f>
        <v>0</v>
      </c>
      <c r="AB47" s="444">
        <f t="shared" si="18"/>
        <v>0</v>
      </c>
      <c r="AC47" s="652">
        <f>'53'!BA78</f>
        <v>0</v>
      </c>
      <c r="AD47" s="444">
        <f t="shared" si="19"/>
        <v>0</v>
      </c>
      <c r="AE47" s="652">
        <f>'53'!BB78</f>
        <v>0</v>
      </c>
      <c r="AF47" s="444">
        <f t="shared" si="20"/>
        <v>0</v>
      </c>
      <c r="AG47" s="652">
        <f>'53'!BC78</f>
        <v>0</v>
      </c>
      <c r="AH47" s="444">
        <f t="shared" si="21"/>
        <v>0</v>
      </c>
      <c r="AI47" s="652">
        <f>'53'!BD78</f>
        <v>0</v>
      </c>
      <c r="AJ47" s="444">
        <f t="shared" si="22"/>
        <v>0</v>
      </c>
      <c r="AK47" s="652">
        <f>'53'!BE78</f>
        <v>0</v>
      </c>
      <c r="AL47" s="444">
        <f t="shared" si="23"/>
        <v>0</v>
      </c>
      <c r="AM47" s="652">
        <f>'53'!BF78</f>
        <v>449561.19110631</v>
      </c>
      <c r="AN47" s="444">
        <f t="shared" si="24"/>
        <v>5.5574089929739792</v>
      </c>
      <c r="AO47" s="865"/>
      <c r="AP47" s="445"/>
      <c r="AQ47" s="865"/>
      <c r="AR47" s="445"/>
      <c r="AS47" s="865"/>
      <c r="AT47" s="445"/>
      <c r="AU47" s="445"/>
      <c r="AV47" s="445"/>
      <c r="AW47" s="445"/>
      <c r="AX47" s="445"/>
      <c r="AY47" s="866"/>
      <c r="AZ47" s="422"/>
      <c r="BA47" s="422"/>
      <c r="BB47" s="422"/>
      <c r="BC47" s="422"/>
      <c r="BD47" s="422"/>
      <c r="BE47" s="656"/>
      <c r="BF47" s="656"/>
      <c r="BG47" s="656"/>
      <c r="BH47" s="656"/>
      <c r="BI47" s="656"/>
      <c r="BJ47" s="656"/>
      <c r="BK47" s="656"/>
      <c r="BL47" s="656"/>
      <c r="BM47" s="656"/>
      <c r="BN47" s="656"/>
      <c r="BO47" s="656"/>
      <c r="BP47" s="656"/>
      <c r="BQ47" s="656"/>
      <c r="BR47" s="656"/>
      <c r="BS47" s="656"/>
      <c r="BT47" s="656"/>
      <c r="BU47" s="656"/>
      <c r="BV47" s="656"/>
      <c r="BW47" s="656"/>
      <c r="BX47" s="656"/>
      <c r="BY47" s="656"/>
      <c r="BZ47" s="656"/>
      <c r="CA47" s="656"/>
      <c r="CB47" s="656"/>
      <c r="CC47" s="656"/>
      <c r="CD47" s="656"/>
      <c r="CE47" s="656"/>
      <c r="CF47" s="656"/>
      <c r="CG47" s="656"/>
      <c r="CH47" s="656"/>
      <c r="CI47" s="656"/>
      <c r="CJ47" s="656"/>
      <c r="CK47" s="656"/>
      <c r="CL47" s="656"/>
      <c r="CM47" s="656"/>
    </row>
    <row r="48" spans="1:91" ht="13.7" customHeight="1">
      <c r="A48" s="3094" t="s">
        <v>2142</v>
      </c>
      <c r="B48" s="3094"/>
      <c r="C48" s="3094"/>
      <c r="D48" s="165"/>
      <c r="E48" s="652"/>
      <c r="F48" s="867"/>
      <c r="G48" s="652"/>
      <c r="H48" s="867"/>
      <c r="I48" s="652"/>
      <c r="J48" s="867"/>
      <c r="K48" s="652"/>
      <c r="L48" s="867"/>
      <c r="M48" s="652"/>
      <c r="N48" s="867"/>
      <c r="O48" s="652"/>
      <c r="P48" s="867"/>
      <c r="Q48" s="652"/>
      <c r="R48" s="867"/>
      <c r="S48" s="652"/>
      <c r="T48" s="867"/>
      <c r="U48" s="3094" t="s">
        <v>2142</v>
      </c>
      <c r="V48" s="3094"/>
      <c r="W48" s="3094"/>
      <c r="X48" s="165"/>
      <c r="Y48" s="652"/>
      <c r="Z48" s="867"/>
      <c r="AA48" s="652"/>
      <c r="AB48" s="867"/>
      <c r="AC48" s="652"/>
      <c r="AD48" s="867"/>
      <c r="AE48" s="652"/>
      <c r="AF48" s="867"/>
      <c r="AG48" s="652"/>
      <c r="AH48" s="867"/>
      <c r="AI48" s="652"/>
      <c r="AJ48" s="867"/>
      <c r="AK48" s="652"/>
      <c r="AL48" s="867"/>
      <c r="AM48" s="652"/>
      <c r="AN48" s="867"/>
      <c r="AO48" s="445"/>
      <c r="AP48" s="445"/>
      <c r="AQ48" s="445"/>
      <c r="AR48" s="445"/>
      <c r="AS48" s="445"/>
      <c r="AT48" s="445"/>
      <c r="AU48" s="445"/>
      <c r="AV48" s="445"/>
      <c r="AW48" s="445"/>
      <c r="AX48" s="445"/>
      <c r="AY48" s="866"/>
      <c r="AZ48" s="422"/>
      <c r="BA48" s="422"/>
      <c r="BB48" s="422"/>
      <c r="BC48" s="422"/>
      <c r="BD48" s="422"/>
      <c r="BE48" s="656"/>
      <c r="BF48" s="656"/>
      <c r="BG48" s="656"/>
      <c r="BH48" s="656"/>
      <c r="BI48" s="656"/>
      <c r="BJ48" s="656"/>
      <c r="BK48" s="656"/>
      <c r="BL48" s="656"/>
      <c r="BM48" s="656"/>
      <c r="BN48" s="656"/>
      <c r="BO48" s="656"/>
      <c r="BP48" s="656"/>
      <c r="BQ48" s="656"/>
      <c r="BR48" s="656"/>
      <c r="BS48" s="656"/>
      <c r="BT48" s="656"/>
      <c r="BU48" s="656"/>
      <c r="BV48" s="656"/>
      <c r="BW48" s="656"/>
      <c r="BX48" s="656"/>
      <c r="BY48" s="656"/>
      <c r="BZ48" s="656"/>
      <c r="CA48" s="656"/>
      <c r="CB48" s="656"/>
      <c r="CC48" s="656"/>
      <c r="CD48" s="656"/>
      <c r="CE48" s="656"/>
      <c r="CF48" s="656"/>
      <c r="CG48" s="656"/>
      <c r="CH48" s="656"/>
      <c r="CI48" s="656"/>
      <c r="CJ48" s="656"/>
      <c r="CK48" s="656"/>
      <c r="CL48" s="656"/>
      <c r="CM48" s="656"/>
    </row>
    <row r="49" spans="1:91" ht="13.7" customHeight="1">
      <c r="A49" s="156"/>
      <c r="B49" s="156" t="s">
        <v>2224</v>
      </c>
      <c r="C49" s="156"/>
      <c r="D49" s="165"/>
      <c r="E49" s="652">
        <f>'53'!AQ79</f>
        <v>4705.2595213765853</v>
      </c>
      <c r="F49" s="444">
        <v>100</v>
      </c>
      <c r="G49" s="652">
        <f>'53'!AR79</f>
        <v>2900.1096462996188</v>
      </c>
      <c r="H49" s="444">
        <f t="shared" si="6"/>
        <v>61.635487545884693</v>
      </c>
      <c r="I49" s="652">
        <f>'53'!AS79</f>
        <v>613.84427196896957</v>
      </c>
      <c r="J49" s="444">
        <f t="shared" si="6"/>
        <v>13.04591742878789</v>
      </c>
      <c r="K49" s="652">
        <f>'53'!AT79</f>
        <v>450.23033970392214</v>
      </c>
      <c r="L49" s="444">
        <f t="shared" ref="L49:T58" si="25">K49/$E49*100</f>
        <v>9.5686611473494523</v>
      </c>
      <c r="M49" s="652">
        <f>'53'!AU79</f>
        <v>32.07476342053608</v>
      </c>
      <c r="N49" s="444">
        <f t="shared" si="25"/>
        <v>0.68167894405858809</v>
      </c>
      <c r="O49" s="652">
        <f>'53'!AV79</f>
        <v>61.937239956750673</v>
      </c>
      <c r="P49" s="444">
        <f t="shared" si="25"/>
        <v>1.3163405690028787</v>
      </c>
      <c r="Q49" s="652">
        <f>'53'!AW79</f>
        <v>116.09972316527374</v>
      </c>
      <c r="R49" s="444">
        <f t="shared" si="25"/>
        <v>2.4674456879119657</v>
      </c>
      <c r="S49" s="652">
        <f>'53'!AX79</f>
        <v>16.270688609393908</v>
      </c>
      <c r="T49" s="444">
        <f t="shared" si="25"/>
        <v>0.34579789989211274</v>
      </c>
      <c r="U49" s="156"/>
      <c r="V49" s="156" t="s">
        <v>2188</v>
      </c>
      <c r="W49" s="156"/>
      <c r="X49" s="165"/>
      <c r="Y49" s="652">
        <f>'53'!AY79</f>
        <v>5.2001323505587624</v>
      </c>
      <c r="Z49" s="444">
        <f t="shared" ref="Z49:Z58" si="26">Y49/$E49*100</f>
        <v>0.11051743962121341</v>
      </c>
      <c r="AA49" s="652">
        <f>'53'!AZ79</f>
        <v>0</v>
      </c>
      <c r="AB49" s="444">
        <f t="shared" ref="AB49:AB58" si="27">AA49/$E49*100</f>
        <v>0</v>
      </c>
      <c r="AC49" s="652">
        <f>'53'!BA79</f>
        <v>15.131942656461188</v>
      </c>
      <c r="AD49" s="444">
        <f t="shared" ref="AD49:AD58" si="28">AC49/$E49*100</f>
        <v>0.32159634527521536</v>
      </c>
      <c r="AE49" s="652">
        <f>'53'!BB79</f>
        <v>0</v>
      </c>
      <c r="AF49" s="444">
        <f t="shared" ref="AF49:AF58" si="29">AE49/$E49*100</f>
        <v>0</v>
      </c>
      <c r="AG49" s="652">
        <f>'53'!BC79</f>
        <v>56.044682598801515</v>
      </c>
      <c r="AH49" s="444">
        <f t="shared" ref="AH49:AH58" si="30">AG49/$E49*100</f>
        <v>1.1911071502896595</v>
      </c>
      <c r="AI49" s="652">
        <f>'53'!BD79</f>
        <v>3.9425070293644855</v>
      </c>
      <c r="AJ49" s="444">
        <f t="shared" ref="AJ49:AJ58" si="31">AI49/$E49*100</f>
        <v>8.3789364039394229E-2</v>
      </c>
      <c r="AK49" s="652">
        <f>'53'!BE79</f>
        <v>9.9468536234894103</v>
      </c>
      <c r="AL49" s="444">
        <f t="shared" ref="AL49:AL58" si="32">AK49/$E49*100</f>
        <v>0.2113986184672621</v>
      </c>
      <c r="AM49" s="652">
        <f>'53'!BF79</f>
        <v>424.42672999344705</v>
      </c>
      <c r="AN49" s="444">
        <f t="shared" ref="AN49:AN58" si="33">AM49/$E49*100</f>
        <v>9.0202618594197226</v>
      </c>
      <c r="AO49" s="865"/>
      <c r="AP49" s="445"/>
      <c r="AQ49" s="865"/>
      <c r="AR49" s="445"/>
      <c r="AS49" s="865"/>
      <c r="AT49" s="445"/>
      <c r="AU49" s="445"/>
      <c r="AV49" s="445"/>
      <c r="AW49" s="445"/>
      <c r="AX49" s="445"/>
      <c r="AY49" s="866"/>
      <c r="AZ49" s="422"/>
      <c r="BA49" s="422"/>
      <c r="BB49" s="422"/>
      <c r="BC49" s="422"/>
      <c r="BD49" s="422"/>
      <c r="BE49" s="656"/>
      <c r="BF49" s="656"/>
      <c r="BG49" s="656"/>
      <c r="BH49" s="656"/>
      <c r="BI49" s="656"/>
      <c r="BJ49" s="656"/>
      <c r="BK49" s="656"/>
      <c r="BL49" s="656"/>
      <c r="BM49" s="656"/>
      <c r="BN49" s="656"/>
      <c r="BO49" s="656"/>
      <c r="BP49" s="656"/>
      <c r="BQ49" s="656"/>
      <c r="BR49" s="656"/>
      <c r="BS49" s="656"/>
      <c r="BT49" s="656"/>
      <c r="BU49" s="656"/>
      <c r="BV49" s="656"/>
      <c r="BW49" s="656"/>
      <c r="BX49" s="656"/>
      <c r="BY49" s="656"/>
      <c r="BZ49" s="656"/>
      <c r="CA49" s="656"/>
      <c r="CB49" s="656"/>
      <c r="CC49" s="656"/>
      <c r="CD49" s="656"/>
      <c r="CE49" s="656"/>
      <c r="CF49" s="656"/>
      <c r="CG49" s="656"/>
      <c r="CH49" s="656"/>
      <c r="CI49" s="656"/>
      <c r="CJ49" s="656"/>
      <c r="CK49" s="656"/>
      <c r="CL49" s="656"/>
      <c r="CM49" s="656"/>
    </row>
    <row r="50" spans="1:91" ht="13.7" customHeight="1">
      <c r="A50" s="156"/>
      <c r="B50" s="156" t="s">
        <v>2189</v>
      </c>
      <c r="C50" s="156"/>
      <c r="D50" s="165"/>
      <c r="E50" s="652">
        <f>'53'!AQ80</f>
        <v>13250.356130841625</v>
      </c>
      <c r="F50" s="444">
        <v>100</v>
      </c>
      <c r="G50" s="652">
        <f>'53'!AR80</f>
        <v>6764.3151587090579</v>
      </c>
      <c r="H50" s="444">
        <f t="shared" si="6"/>
        <v>51.050063046716076</v>
      </c>
      <c r="I50" s="652">
        <f>'53'!AS80</f>
        <v>1085.3537300378523</v>
      </c>
      <c r="J50" s="444">
        <f t="shared" si="6"/>
        <v>8.1911287464310121</v>
      </c>
      <c r="K50" s="652">
        <f>'53'!AT80</f>
        <v>2160.4843810748835</v>
      </c>
      <c r="L50" s="444">
        <f t="shared" si="25"/>
        <v>16.305104253357573</v>
      </c>
      <c r="M50" s="652">
        <f>'53'!AU80</f>
        <v>382.59915469678748</v>
      </c>
      <c r="N50" s="444">
        <f t="shared" si="25"/>
        <v>2.8874631815083589</v>
      </c>
      <c r="O50" s="652">
        <f>'53'!AV80</f>
        <v>284.25616907358881</v>
      </c>
      <c r="P50" s="444">
        <f t="shared" si="25"/>
        <v>2.1452719177256836</v>
      </c>
      <c r="Q50" s="652">
        <f>'53'!AW80</f>
        <v>749.16506386990454</v>
      </c>
      <c r="R50" s="444">
        <f t="shared" si="25"/>
        <v>5.6539239887005186</v>
      </c>
      <c r="S50" s="652">
        <f>'53'!AX80</f>
        <v>133.13740757144163</v>
      </c>
      <c r="T50" s="444">
        <f t="shared" si="25"/>
        <v>1.0047836168082307</v>
      </c>
      <c r="U50" s="156"/>
      <c r="V50" s="156" t="s">
        <v>2189</v>
      </c>
      <c r="W50" s="156"/>
      <c r="X50" s="165"/>
      <c r="Y50" s="652">
        <f>'53'!AY80</f>
        <v>149.17709525731016</v>
      </c>
      <c r="Z50" s="444">
        <f t="shared" si="26"/>
        <v>1.1258346099097252</v>
      </c>
      <c r="AA50" s="652">
        <f>'53'!AZ80</f>
        <v>8.727736386084592</v>
      </c>
      <c r="AB50" s="444">
        <f t="shared" si="27"/>
        <v>6.5867938188995917E-2</v>
      </c>
      <c r="AC50" s="652">
        <f>'53'!BA80</f>
        <v>12.304948147616717</v>
      </c>
      <c r="AD50" s="444">
        <f t="shared" si="28"/>
        <v>9.2865037181722468E-2</v>
      </c>
      <c r="AE50" s="652">
        <f>'53'!BB80</f>
        <v>0</v>
      </c>
      <c r="AF50" s="444">
        <f t="shared" si="29"/>
        <v>0</v>
      </c>
      <c r="AG50" s="652">
        <f>'53'!BC80</f>
        <v>61.276069268765603</v>
      </c>
      <c r="AH50" s="444">
        <f t="shared" si="30"/>
        <v>0.46244847054441784</v>
      </c>
      <c r="AI50" s="652">
        <f>'53'!BD80</f>
        <v>29.14749420657839</v>
      </c>
      <c r="AJ50" s="444">
        <f t="shared" si="31"/>
        <v>0.2199751759028912</v>
      </c>
      <c r="AK50" s="652">
        <f>'53'!BE80</f>
        <v>31.923212837878783</v>
      </c>
      <c r="AL50" s="444">
        <f t="shared" si="32"/>
        <v>0.24092343271871827</v>
      </c>
      <c r="AM50" s="652">
        <f>'53'!BF80</f>
        <v>1398.4885097038728</v>
      </c>
      <c r="AN50" s="444">
        <f t="shared" si="33"/>
        <v>10.554346584306067</v>
      </c>
      <c r="AO50" s="865"/>
      <c r="AP50" s="445"/>
      <c r="AQ50" s="865"/>
      <c r="AR50" s="445"/>
      <c r="AS50" s="865"/>
      <c r="AT50" s="445"/>
      <c r="AU50" s="445"/>
      <c r="AV50" s="445"/>
      <c r="AW50" s="445"/>
      <c r="AX50" s="445"/>
      <c r="AY50" s="868"/>
      <c r="AZ50" s="422"/>
      <c r="BA50" s="422"/>
      <c r="BB50" s="422"/>
      <c r="BC50" s="422"/>
      <c r="BD50" s="422"/>
      <c r="BE50" s="656"/>
      <c r="BF50" s="656"/>
      <c r="BG50" s="656"/>
      <c r="BH50" s="656"/>
      <c r="BI50" s="656"/>
      <c r="BJ50" s="656"/>
      <c r="BK50" s="656"/>
      <c r="BL50" s="656"/>
      <c r="BM50" s="656"/>
      <c r="BN50" s="656"/>
      <c r="BO50" s="656"/>
      <c r="BP50" s="656"/>
      <c r="BQ50" s="656"/>
      <c r="BR50" s="656"/>
      <c r="BS50" s="656"/>
      <c r="BT50" s="656"/>
      <c r="BU50" s="656"/>
      <c r="BV50" s="656"/>
      <c r="BW50" s="656"/>
      <c r="BX50" s="656"/>
      <c r="BY50" s="656"/>
      <c r="BZ50" s="656"/>
      <c r="CA50" s="656"/>
      <c r="CB50" s="656"/>
      <c r="CC50" s="656"/>
      <c r="CD50" s="656"/>
      <c r="CE50" s="656"/>
      <c r="CF50" s="656"/>
      <c r="CG50" s="656"/>
      <c r="CH50" s="656"/>
      <c r="CI50" s="656"/>
      <c r="CJ50" s="656"/>
      <c r="CK50" s="656"/>
      <c r="CL50" s="656"/>
      <c r="CM50" s="656"/>
    </row>
    <row r="51" spans="1:91" ht="13.7" customHeight="1">
      <c r="A51" s="156"/>
      <c r="B51" s="156" t="s">
        <v>2190</v>
      </c>
      <c r="C51" s="156"/>
      <c r="D51" s="165"/>
      <c r="E51" s="652">
        <f>'53'!AQ81</f>
        <v>22650.93420620279</v>
      </c>
      <c r="F51" s="444">
        <v>100</v>
      </c>
      <c r="G51" s="652">
        <f>'53'!AR81</f>
        <v>8129.7724343416567</v>
      </c>
      <c r="H51" s="444">
        <f t="shared" si="6"/>
        <v>35.891554672016042</v>
      </c>
      <c r="I51" s="652">
        <f>'53'!AS81</f>
        <v>3414.2373925472339</v>
      </c>
      <c r="J51" s="444">
        <f t="shared" si="6"/>
        <v>15.073274071019421</v>
      </c>
      <c r="K51" s="652">
        <f>'53'!AT81</f>
        <v>4815.7103287413338</v>
      </c>
      <c r="L51" s="444">
        <f t="shared" si="25"/>
        <v>21.260537357539043</v>
      </c>
      <c r="M51" s="652">
        <f>'53'!AU81</f>
        <v>1547.8558205459062</v>
      </c>
      <c r="N51" s="444">
        <f t="shared" si="25"/>
        <v>6.8335186816358213</v>
      </c>
      <c r="O51" s="652">
        <f>'53'!AV81</f>
        <v>249.3372449493167</v>
      </c>
      <c r="P51" s="444">
        <f t="shared" si="25"/>
        <v>1.1007812864558919</v>
      </c>
      <c r="Q51" s="652">
        <f>'53'!AW81</f>
        <v>566.17594782989681</v>
      </c>
      <c r="R51" s="444">
        <f t="shared" si="25"/>
        <v>2.4995699633212203</v>
      </c>
      <c r="S51" s="652">
        <f>'53'!AX81</f>
        <v>234.22140556570065</v>
      </c>
      <c r="T51" s="444">
        <f t="shared" si="25"/>
        <v>1.0340474411936655</v>
      </c>
      <c r="U51" s="156"/>
      <c r="V51" s="156" t="s">
        <v>2190</v>
      </c>
      <c r="W51" s="156"/>
      <c r="X51" s="165"/>
      <c r="Y51" s="652">
        <f>'53'!AY81</f>
        <v>55.156947958376506</v>
      </c>
      <c r="Z51" s="444">
        <f t="shared" si="26"/>
        <v>0.24350849045012982</v>
      </c>
      <c r="AA51" s="652">
        <f>'53'!AZ81</f>
        <v>171.686781783941</v>
      </c>
      <c r="AB51" s="444">
        <f t="shared" si="27"/>
        <v>0.75796777396018333</v>
      </c>
      <c r="AC51" s="652">
        <f>'53'!BA81</f>
        <v>248.81699413519232</v>
      </c>
      <c r="AD51" s="444">
        <f t="shared" si="28"/>
        <v>1.0984844681022279</v>
      </c>
      <c r="AE51" s="652">
        <f>'53'!BB81</f>
        <v>71.184179134509804</v>
      </c>
      <c r="AF51" s="444">
        <f t="shared" si="29"/>
        <v>0.31426597457961158</v>
      </c>
      <c r="AG51" s="652">
        <f>'53'!BC81</f>
        <v>136.29992735178359</v>
      </c>
      <c r="AH51" s="444">
        <f t="shared" si="30"/>
        <v>0.60174086468565557</v>
      </c>
      <c r="AI51" s="652">
        <f>'53'!BD81</f>
        <v>186.55155463995567</v>
      </c>
      <c r="AJ51" s="444">
        <f t="shared" si="31"/>
        <v>0.82359320344884468</v>
      </c>
      <c r="AK51" s="652">
        <f>'53'!BE81</f>
        <v>172.53494710800894</v>
      </c>
      <c r="AL51" s="444">
        <f t="shared" si="32"/>
        <v>0.76171227878434045</v>
      </c>
      <c r="AM51" s="652">
        <f>'53'!BF81</f>
        <v>2651.3922995699813</v>
      </c>
      <c r="AN51" s="444">
        <f t="shared" si="33"/>
        <v>11.705443472807922</v>
      </c>
      <c r="AO51" s="865"/>
      <c r="AP51" s="445"/>
      <c r="AQ51" s="865"/>
      <c r="AR51" s="445"/>
      <c r="AS51" s="865"/>
      <c r="AT51" s="445"/>
      <c r="AU51" s="445"/>
      <c r="AV51" s="445"/>
      <c r="AW51" s="445"/>
      <c r="AX51" s="445"/>
      <c r="AY51" s="866"/>
      <c r="AZ51" s="422"/>
      <c r="BA51" s="422"/>
      <c r="BB51" s="422"/>
      <c r="BC51" s="422"/>
      <c r="BD51" s="422"/>
      <c r="BE51" s="656"/>
      <c r="BF51" s="656"/>
      <c r="BG51" s="656"/>
      <c r="BH51" s="656"/>
      <c r="BI51" s="656"/>
      <c r="BJ51" s="656"/>
      <c r="BK51" s="656"/>
      <c r="BL51" s="656"/>
      <c r="BM51" s="656"/>
      <c r="BN51" s="656"/>
      <c r="BO51" s="656"/>
      <c r="BP51" s="656"/>
      <c r="BQ51" s="656"/>
      <c r="BR51" s="656"/>
      <c r="BS51" s="656"/>
      <c r="BT51" s="656"/>
      <c r="BU51" s="656"/>
      <c r="BV51" s="656"/>
      <c r="BW51" s="656"/>
      <c r="BX51" s="656"/>
      <c r="BY51" s="656"/>
      <c r="BZ51" s="656"/>
      <c r="CA51" s="656"/>
      <c r="CB51" s="656"/>
      <c r="CC51" s="656"/>
      <c r="CD51" s="656"/>
      <c r="CE51" s="656"/>
      <c r="CF51" s="656"/>
      <c r="CG51" s="656"/>
      <c r="CH51" s="656"/>
      <c r="CI51" s="656"/>
      <c r="CJ51" s="656"/>
      <c r="CK51" s="656"/>
      <c r="CL51" s="656"/>
      <c r="CM51" s="656"/>
    </row>
    <row r="52" spans="1:91" ht="13.7" customHeight="1">
      <c r="A52" s="155"/>
      <c r="B52" s="156" t="s">
        <v>2226</v>
      </c>
      <c r="C52" s="155"/>
      <c r="D52" s="165"/>
      <c r="E52" s="652">
        <f>'53'!AQ82</f>
        <v>43510.022886911363</v>
      </c>
      <c r="F52" s="444">
        <v>100</v>
      </c>
      <c r="G52" s="652">
        <f>'53'!AR82</f>
        <v>15760.9582609317</v>
      </c>
      <c r="H52" s="444">
        <f t="shared" si="6"/>
        <v>36.22374160063449</v>
      </c>
      <c r="I52" s="652">
        <f>'53'!AS82</f>
        <v>7603.6937360659731</v>
      </c>
      <c r="J52" s="444">
        <f t="shared" si="6"/>
        <v>17.475729111494694</v>
      </c>
      <c r="K52" s="652">
        <f>'53'!AT82</f>
        <v>12479.455890100875</v>
      </c>
      <c r="L52" s="444">
        <f t="shared" si="25"/>
        <v>28.681795738275582</v>
      </c>
      <c r="M52" s="652">
        <f>'53'!AU82</f>
        <v>205.7929751667038</v>
      </c>
      <c r="N52" s="444">
        <f t="shared" si="25"/>
        <v>0.47297831973471616</v>
      </c>
      <c r="O52" s="652">
        <f>'53'!AV82</f>
        <v>332.18503392432291</v>
      </c>
      <c r="P52" s="444">
        <f t="shared" si="25"/>
        <v>0.7634678446106965</v>
      </c>
      <c r="Q52" s="652">
        <f>'53'!AW82</f>
        <v>1146.5357419175418</v>
      </c>
      <c r="R52" s="444">
        <f t="shared" si="25"/>
        <v>2.6351071910431965</v>
      </c>
      <c r="S52" s="652">
        <f>'53'!AX82</f>
        <v>404.43335008721181</v>
      </c>
      <c r="T52" s="444">
        <f t="shared" si="25"/>
        <v>0.92951766800580793</v>
      </c>
      <c r="U52" s="155"/>
      <c r="V52" s="156" t="s">
        <v>2230</v>
      </c>
      <c r="W52" s="155"/>
      <c r="X52" s="165"/>
      <c r="Y52" s="652">
        <f>'53'!AY82</f>
        <v>178.1245781410619</v>
      </c>
      <c r="Z52" s="444">
        <f t="shared" si="26"/>
        <v>0.40938746137650311</v>
      </c>
      <c r="AA52" s="652">
        <f>'53'!AZ82</f>
        <v>40.431050609493155</v>
      </c>
      <c r="AB52" s="444">
        <f t="shared" si="27"/>
        <v>9.2923533307668241E-2</v>
      </c>
      <c r="AC52" s="652">
        <f>'53'!BA82</f>
        <v>436.76051131355183</v>
      </c>
      <c r="AD52" s="444">
        <f t="shared" si="28"/>
        <v>1.003815862034257</v>
      </c>
      <c r="AE52" s="652">
        <f>'53'!BB82</f>
        <v>99.059112193082797</v>
      </c>
      <c r="AF52" s="444">
        <f t="shared" si="29"/>
        <v>0.22766963936229428</v>
      </c>
      <c r="AG52" s="652">
        <f>'53'!BC82</f>
        <v>623.85991127012585</v>
      </c>
      <c r="AH52" s="444">
        <f t="shared" si="30"/>
        <v>1.4338303450026333</v>
      </c>
      <c r="AI52" s="652">
        <f>'53'!BD82</f>
        <v>746.94437617373296</v>
      </c>
      <c r="AJ52" s="444">
        <f t="shared" si="31"/>
        <v>1.7167179574121252</v>
      </c>
      <c r="AK52" s="652">
        <f>'53'!BE82</f>
        <v>201.22278985296657</v>
      </c>
      <c r="AL52" s="444">
        <f t="shared" si="32"/>
        <v>0.46247456678194071</v>
      </c>
      <c r="AM52" s="652">
        <f>'53'!BF82</f>
        <v>3250.565569163045</v>
      </c>
      <c r="AN52" s="444">
        <f t="shared" si="33"/>
        <v>7.4708431609234491</v>
      </c>
      <c r="AO52" s="865"/>
      <c r="AP52" s="445"/>
      <c r="AQ52" s="865"/>
      <c r="AR52" s="445"/>
      <c r="AS52" s="865"/>
      <c r="AT52" s="445"/>
      <c r="AU52" s="445"/>
      <c r="AV52" s="445"/>
      <c r="AW52" s="445"/>
      <c r="AX52" s="445"/>
      <c r="AY52" s="866"/>
      <c r="AZ52" s="422"/>
      <c r="BA52" s="422"/>
      <c r="BB52" s="422"/>
      <c r="BC52" s="422"/>
      <c r="BD52" s="422"/>
      <c r="BE52" s="656"/>
      <c r="BF52" s="656"/>
      <c r="BG52" s="656"/>
      <c r="BH52" s="656"/>
      <c r="BI52" s="656"/>
      <c r="BJ52" s="656"/>
      <c r="BK52" s="656"/>
      <c r="BL52" s="656"/>
      <c r="BM52" s="656"/>
      <c r="BN52" s="656"/>
      <c r="BO52" s="656"/>
      <c r="BP52" s="656"/>
      <c r="BQ52" s="656"/>
      <c r="BR52" s="656"/>
      <c r="BS52" s="656"/>
      <c r="BT52" s="656"/>
      <c r="BU52" s="656"/>
      <c r="BV52" s="656"/>
      <c r="BW52" s="656"/>
      <c r="BX52" s="656"/>
      <c r="BY52" s="656"/>
      <c r="BZ52" s="656"/>
      <c r="CA52" s="656"/>
      <c r="CB52" s="656"/>
      <c r="CC52" s="656"/>
      <c r="CD52" s="656"/>
      <c r="CE52" s="656"/>
      <c r="CF52" s="656"/>
      <c r="CG52" s="656"/>
      <c r="CH52" s="656"/>
      <c r="CI52" s="656"/>
      <c r="CJ52" s="656"/>
      <c r="CK52" s="656"/>
      <c r="CL52" s="656"/>
      <c r="CM52" s="656"/>
    </row>
    <row r="53" spans="1:91" ht="13.7" customHeight="1">
      <c r="A53" s="155"/>
      <c r="B53" s="156" t="s">
        <v>2192</v>
      </c>
      <c r="C53" s="155"/>
      <c r="D53" s="165"/>
      <c r="E53" s="652">
        <f>'53'!AQ83</f>
        <v>96401.91104176674</v>
      </c>
      <c r="F53" s="444">
        <v>100</v>
      </c>
      <c r="G53" s="652">
        <f>'53'!AR83</f>
        <v>37528.186009690005</v>
      </c>
      <c r="H53" s="444">
        <f t="shared" si="6"/>
        <v>38.928881807571933</v>
      </c>
      <c r="I53" s="652">
        <f>'53'!AS83</f>
        <v>13304.296124241753</v>
      </c>
      <c r="J53" s="444">
        <f t="shared" si="6"/>
        <v>13.800863468855489</v>
      </c>
      <c r="K53" s="652">
        <f>'53'!AT83</f>
        <v>22751.274232010484</v>
      </c>
      <c r="L53" s="444">
        <f t="shared" si="25"/>
        <v>23.600439022576378</v>
      </c>
      <c r="M53" s="652">
        <f>'53'!AU83</f>
        <v>564.17282196385952</v>
      </c>
      <c r="N53" s="444">
        <f t="shared" si="25"/>
        <v>0.58522991491260801</v>
      </c>
      <c r="O53" s="652">
        <f>'53'!AV83</f>
        <v>1157.1437119058583</v>
      </c>
      <c r="P53" s="444">
        <f t="shared" si="25"/>
        <v>1.200332752122018</v>
      </c>
      <c r="Q53" s="652">
        <f>'53'!AW83</f>
        <v>1691.6291407528356</v>
      </c>
      <c r="R53" s="444">
        <f t="shared" si="25"/>
        <v>1.7547672265749239</v>
      </c>
      <c r="S53" s="652">
        <f>'53'!AX83</f>
        <v>151.87317178254756</v>
      </c>
      <c r="T53" s="444">
        <f t="shared" si="25"/>
        <v>0.15754166088756014</v>
      </c>
      <c r="U53" s="155"/>
      <c r="V53" s="156" t="s">
        <v>2192</v>
      </c>
      <c r="W53" s="155"/>
      <c r="X53" s="165"/>
      <c r="Y53" s="652">
        <f>'53'!AY83</f>
        <v>1495.3592431196803</v>
      </c>
      <c r="Z53" s="444">
        <f t="shared" si="26"/>
        <v>1.5511717837956618</v>
      </c>
      <c r="AA53" s="652">
        <f>'53'!AZ83</f>
        <v>158.95510124150107</v>
      </c>
      <c r="AB53" s="444">
        <f t="shared" si="27"/>
        <v>0.16488791510848033</v>
      </c>
      <c r="AC53" s="652">
        <f>'53'!BA83</f>
        <v>2938.1685819501058</v>
      </c>
      <c r="AD53" s="444">
        <f t="shared" si="28"/>
        <v>3.0478322993795484</v>
      </c>
      <c r="AE53" s="652">
        <f>'53'!BB83</f>
        <v>804.53276150090164</v>
      </c>
      <c r="AF53" s="444">
        <f t="shared" si="29"/>
        <v>0.83456100901602748</v>
      </c>
      <c r="AG53" s="652">
        <f>'53'!BC83</f>
        <v>1008.3733135850836</v>
      </c>
      <c r="AH53" s="444">
        <f t="shared" si="30"/>
        <v>1.0460096720989269</v>
      </c>
      <c r="AI53" s="652">
        <f>'53'!BD83</f>
        <v>2190.435558892334</v>
      </c>
      <c r="AJ53" s="444">
        <f t="shared" si="31"/>
        <v>2.272191012835123</v>
      </c>
      <c r="AK53" s="652">
        <f>'53'!BE83</f>
        <v>198.84525038128137</v>
      </c>
      <c r="AL53" s="444">
        <f t="shared" si="32"/>
        <v>0.20626691756673832</v>
      </c>
      <c r="AM53" s="652">
        <f>'53'!BF83</f>
        <v>10458.666018748499</v>
      </c>
      <c r="AN53" s="444">
        <f t="shared" si="33"/>
        <v>10.849023536698578</v>
      </c>
      <c r="AO53" s="865"/>
      <c r="AP53" s="445"/>
      <c r="AQ53" s="865"/>
      <c r="AR53" s="445"/>
      <c r="AS53" s="865"/>
      <c r="AT53" s="445"/>
      <c r="AU53" s="445"/>
      <c r="AV53" s="445"/>
      <c r="AW53" s="445"/>
      <c r="AX53" s="445"/>
      <c r="AY53" s="866"/>
      <c r="AZ53" s="422"/>
      <c r="BA53" s="422"/>
      <c r="BB53" s="422"/>
      <c r="BC53" s="422"/>
      <c r="BD53" s="422"/>
      <c r="BE53" s="656"/>
      <c r="BF53" s="656"/>
      <c r="BG53" s="656"/>
      <c r="BH53" s="656"/>
      <c r="BI53" s="656"/>
      <c r="BJ53" s="656"/>
      <c r="BK53" s="656"/>
      <c r="BL53" s="656"/>
      <c r="BM53" s="656"/>
      <c r="BN53" s="656"/>
      <c r="BO53" s="656"/>
      <c r="BP53" s="656"/>
      <c r="BQ53" s="656"/>
      <c r="BR53" s="656"/>
      <c r="BS53" s="656"/>
      <c r="BT53" s="656"/>
      <c r="BU53" s="656"/>
      <c r="BV53" s="656"/>
      <c r="BW53" s="656"/>
      <c r="BX53" s="656"/>
      <c r="BY53" s="656"/>
      <c r="BZ53" s="656"/>
      <c r="CA53" s="656"/>
      <c r="CB53" s="656"/>
      <c r="CC53" s="656"/>
      <c r="CD53" s="656"/>
      <c r="CE53" s="656"/>
      <c r="CF53" s="656"/>
      <c r="CG53" s="656"/>
      <c r="CH53" s="656"/>
      <c r="CI53" s="656"/>
      <c r="CJ53" s="656"/>
      <c r="CK53" s="656"/>
      <c r="CL53" s="656"/>
      <c r="CM53" s="656"/>
    </row>
    <row r="54" spans="1:91" ht="13.7" customHeight="1">
      <c r="A54" s="155"/>
      <c r="B54" s="156" t="s">
        <v>2201</v>
      </c>
      <c r="C54" s="155"/>
      <c r="D54" s="165"/>
      <c r="E54" s="652">
        <f>'53'!AQ84</f>
        <v>234147.38972753481</v>
      </c>
      <c r="F54" s="444">
        <v>100</v>
      </c>
      <c r="G54" s="652">
        <f>'53'!AR84</f>
        <v>94431.037846091189</v>
      </c>
      <c r="H54" s="444">
        <f t="shared" si="6"/>
        <v>40.329741858739361</v>
      </c>
      <c r="I54" s="652">
        <f>'53'!AS84</f>
        <v>25966.973329433345</v>
      </c>
      <c r="J54" s="444">
        <f t="shared" si="6"/>
        <v>11.090011876557654</v>
      </c>
      <c r="K54" s="652">
        <f>'53'!AT84</f>
        <v>62092.526082643883</v>
      </c>
      <c r="L54" s="444">
        <f t="shared" si="25"/>
        <v>26.51856429187519</v>
      </c>
      <c r="M54" s="652">
        <f>'53'!AU84</f>
        <v>3556.6900066970402</v>
      </c>
      <c r="N54" s="444">
        <f t="shared" si="25"/>
        <v>1.5189962232061507</v>
      </c>
      <c r="O54" s="652">
        <f>'53'!AV84</f>
        <v>2134.5959665169212</v>
      </c>
      <c r="P54" s="444">
        <f t="shared" si="25"/>
        <v>0.91164627929478081</v>
      </c>
      <c r="Q54" s="652">
        <f>'53'!AW84</f>
        <v>7936.3831492528325</v>
      </c>
      <c r="R54" s="444">
        <f t="shared" si="25"/>
        <v>3.3894817954144139</v>
      </c>
      <c r="S54" s="652">
        <f>'53'!AX84</f>
        <v>2181.9812165750586</v>
      </c>
      <c r="T54" s="444">
        <f t="shared" si="25"/>
        <v>0.93188363923856554</v>
      </c>
      <c r="U54" s="155"/>
      <c r="V54" s="156" t="s">
        <v>2201</v>
      </c>
      <c r="W54" s="155"/>
      <c r="X54" s="165"/>
      <c r="Y54" s="652">
        <f>'53'!AY84</f>
        <v>1090.119642181116</v>
      </c>
      <c r="Z54" s="444">
        <f t="shared" si="26"/>
        <v>0.46556984617664615</v>
      </c>
      <c r="AA54" s="652">
        <f>'53'!AZ84</f>
        <v>0.36209055944139001</v>
      </c>
      <c r="AB54" s="444">
        <f t="shared" si="27"/>
        <v>1.5464215076782878E-4</v>
      </c>
      <c r="AC54" s="652">
        <f>'53'!BA84</f>
        <v>8435.8747304222907</v>
      </c>
      <c r="AD54" s="444">
        <f t="shared" si="28"/>
        <v>3.6028053698308069</v>
      </c>
      <c r="AE54" s="652">
        <f>'53'!BB84</f>
        <v>2535.9814100054259</v>
      </c>
      <c r="AF54" s="444">
        <f t="shared" si="29"/>
        <v>1.0830705449915183</v>
      </c>
      <c r="AG54" s="652">
        <f>'53'!BC84</f>
        <v>498.44782537889381</v>
      </c>
      <c r="AH54" s="444">
        <f t="shared" si="30"/>
        <v>0.21287780570986153</v>
      </c>
      <c r="AI54" s="652">
        <f>'53'!BD84</f>
        <v>3926.047528903478</v>
      </c>
      <c r="AJ54" s="444">
        <f t="shared" si="31"/>
        <v>1.6767419587602563</v>
      </c>
      <c r="AK54" s="652">
        <f>'53'!BE84</f>
        <v>277.97426773984944</v>
      </c>
      <c r="AL54" s="444">
        <f t="shared" si="32"/>
        <v>0.11871764535291796</v>
      </c>
      <c r="AM54" s="652">
        <f>'53'!BF84</f>
        <v>19082.394635134056</v>
      </c>
      <c r="AN54" s="444">
        <f t="shared" si="33"/>
        <v>8.149736222701117</v>
      </c>
      <c r="AO54" s="865"/>
      <c r="AP54" s="445"/>
      <c r="AQ54" s="865"/>
      <c r="AR54" s="445"/>
      <c r="AS54" s="865"/>
      <c r="AT54" s="445"/>
      <c r="AU54" s="445"/>
      <c r="AV54" s="445"/>
      <c r="AW54" s="445"/>
      <c r="AX54" s="445"/>
      <c r="AY54" s="866"/>
      <c r="AZ54" s="422"/>
      <c r="BA54" s="422"/>
      <c r="BB54" s="422"/>
      <c r="BC54" s="422"/>
      <c r="BD54" s="422"/>
      <c r="BE54" s="656"/>
      <c r="BF54" s="656"/>
      <c r="BG54" s="656"/>
      <c r="BH54" s="656"/>
      <c r="BI54" s="656"/>
      <c r="BJ54" s="656"/>
      <c r="BK54" s="656"/>
      <c r="BL54" s="656"/>
      <c r="BM54" s="656"/>
      <c r="BN54" s="656"/>
      <c r="BO54" s="656"/>
      <c r="BP54" s="656"/>
      <c r="BQ54" s="656"/>
      <c r="BR54" s="656"/>
      <c r="BS54" s="656"/>
      <c r="BT54" s="656"/>
      <c r="BU54" s="656"/>
      <c r="BV54" s="656"/>
      <c r="BW54" s="656"/>
      <c r="BX54" s="656"/>
      <c r="BY54" s="656"/>
      <c r="BZ54" s="656"/>
      <c r="CA54" s="656"/>
      <c r="CB54" s="656"/>
      <c r="CC54" s="656"/>
      <c r="CD54" s="656"/>
      <c r="CE54" s="656"/>
      <c r="CF54" s="656"/>
      <c r="CG54" s="656"/>
      <c r="CH54" s="656"/>
      <c r="CI54" s="656"/>
      <c r="CJ54" s="656"/>
      <c r="CK54" s="656"/>
      <c r="CL54" s="656"/>
      <c r="CM54" s="656"/>
    </row>
    <row r="55" spans="1:91" ht="13.7" customHeight="1">
      <c r="A55" s="155"/>
      <c r="B55" s="156" t="s">
        <v>2206</v>
      </c>
      <c r="C55" s="155"/>
      <c r="D55" s="165"/>
      <c r="E55" s="652">
        <f>'53'!AQ85</f>
        <v>511959.40158976475</v>
      </c>
      <c r="F55" s="444">
        <v>100</v>
      </c>
      <c r="G55" s="652">
        <f>'53'!AR85</f>
        <v>262322.82137342228</v>
      </c>
      <c r="H55" s="444">
        <f t="shared" si="6"/>
        <v>51.238988982103436</v>
      </c>
      <c r="I55" s="652">
        <f>'53'!AS85</f>
        <v>88268.808332187342</v>
      </c>
      <c r="J55" s="444">
        <f t="shared" si="6"/>
        <v>17.241368760509161</v>
      </c>
      <c r="K55" s="652">
        <f>'53'!AT85</f>
        <v>63446.047959615149</v>
      </c>
      <c r="L55" s="444">
        <f t="shared" si="25"/>
        <v>12.392788913065949</v>
      </c>
      <c r="M55" s="652">
        <f>'53'!AU85</f>
        <v>4382.0579048468217</v>
      </c>
      <c r="N55" s="444">
        <f t="shared" si="25"/>
        <v>0.85593855513531203</v>
      </c>
      <c r="O55" s="652">
        <f>'53'!AV85</f>
        <v>6899.1896491315429</v>
      </c>
      <c r="P55" s="444">
        <f t="shared" si="25"/>
        <v>1.3476048350138305</v>
      </c>
      <c r="Q55" s="652">
        <f>'53'!AW85</f>
        <v>17709.047731661914</v>
      </c>
      <c r="R55" s="444">
        <f t="shared" si="25"/>
        <v>3.4590726680027357</v>
      </c>
      <c r="S55" s="652">
        <f>'53'!AX85</f>
        <v>20530.588705914062</v>
      </c>
      <c r="T55" s="444">
        <f t="shared" si="25"/>
        <v>4.0101985903884838</v>
      </c>
      <c r="U55" s="155"/>
      <c r="V55" s="156" t="s">
        <v>2206</v>
      </c>
      <c r="W55" s="155"/>
      <c r="X55" s="165"/>
      <c r="Y55" s="652">
        <f>'53'!AY85</f>
        <v>0</v>
      </c>
      <c r="Z55" s="444">
        <f t="shared" si="26"/>
        <v>0</v>
      </c>
      <c r="AA55" s="652">
        <f>'53'!AZ85</f>
        <v>4.42650672098753</v>
      </c>
      <c r="AB55" s="444">
        <f t="shared" si="27"/>
        <v>8.6462065297406314E-4</v>
      </c>
      <c r="AC55" s="652">
        <f>'53'!BA85</f>
        <v>11705.178960279225</v>
      </c>
      <c r="AD55" s="444">
        <f t="shared" si="28"/>
        <v>2.2863490589159321</v>
      </c>
      <c r="AE55" s="652">
        <f>'53'!BB85</f>
        <v>7109.1926523388074</v>
      </c>
      <c r="AF55" s="444">
        <f t="shared" si="29"/>
        <v>1.388624299165705</v>
      </c>
      <c r="AG55" s="652">
        <f>'53'!BC85</f>
        <v>2551.1728425771471</v>
      </c>
      <c r="AH55" s="444">
        <f t="shared" si="30"/>
        <v>0.4983154591272479</v>
      </c>
      <c r="AI55" s="652">
        <f>'53'!BD85</f>
        <v>11423.717013975094</v>
      </c>
      <c r="AJ55" s="444">
        <f t="shared" si="31"/>
        <v>2.2313716631634333</v>
      </c>
      <c r="AK55" s="652">
        <f>'53'!BE85</f>
        <v>2114.7882432382526</v>
      </c>
      <c r="AL55" s="444">
        <f t="shared" si="32"/>
        <v>0.41307733321651963</v>
      </c>
      <c r="AM55" s="652">
        <f>'53'!BF85</f>
        <v>13492.36371385611</v>
      </c>
      <c r="AN55" s="444">
        <f t="shared" si="33"/>
        <v>2.6354362615392692</v>
      </c>
      <c r="AO55" s="865"/>
      <c r="AP55" s="445"/>
      <c r="AQ55" s="865"/>
      <c r="AR55" s="445"/>
      <c r="AS55" s="865"/>
      <c r="AT55" s="445"/>
      <c r="AU55" s="445"/>
      <c r="AV55" s="445"/>
      <c r="AW55" s="445"/>
      <c r="AX55" s="445"/>
      <c r="AY55" s="422"/>
      <c r="AZ55" s="422"/>
      <c r="BA55" s="422"/>
      <c r="BB55" s="422"/>
      <c r="BC55" s="422"/>
      <c r="BD55" s="422"/>
      <c r="BE55" s="656"/>
      <c r="BF55" s="656"/>
      <c r="BG55" s="656"/>
      <c r="BH55" s="656"/>
      <c r="BI55" s="656"/>
      <c r="BJ55" s="656"/>
      <c r="BK55" s="656"/>
      <c r="BL55" s="656"/>
      <c r="BM55" s="656"/>
      <c r="BN55" s="656"/>
      <c r="BO55" s="656"/>
      <c r="BP55" s="656"/>
      <c r="BQ55" s="656"/>
      <c r="BR55" s="656"/>
      <c r="BS55" s="656"/>
      <c r="BT55" s="656"/>
      <c r="BU55" s="656"/>
      <c r="BV55" s="656"/>
      <c r="BW55" s="656"/>
      <c r="BX55" s="656"/>
      <c r="BY55" s="656"/>
      <c r="BZ55" s="656"/>
      <c r="CA55" s="656"/>
      <c r="CB55" s="656"/>
      <c r="CC55" s="656"/>
      <c r="CD55" s="656"/>
      <c r="CE55" s="656"/>
      <c r="CF55" s="656"/>
      <c r="CG55" s="656"/>
      <c r="CH55" s="656"/>
      <c r="CI55" s="656"/>
      <c r="CJ55" s="656"/>
      <c r="CK55" s="656"/>
      <c r="CL55" s="656"/>
      <c r="CM55" s="656"/>
    </row>
    <row r="56" spans="1:91" ht="13.7" customHeight="1">
      <c r="A56" s="155"/>
      <c r="B56" s="156" t="s">
        <v>2231</v>
      </c>
      <c r="C56" s="155"/>
      <c r="D56" s="165"/>
      <c r="E56" s="652">
        <f>'53'!AQ86</f>
        <v>886571.3592300755</v>
      </c>
      <c r="F56" s="444">
        <v>100</v>
      </c>
      <c r="G56" s="652">
        <f>'53'!AR86</f>
        <v>349201.88447333511</v>
      </c>
      <c r="H56" s="444">
        <f t="shared" si="6"/>
        <v>39.387904970965025</v>
      </c>
      <c r="I56" s="652">
        <f>'53'!AS86</f>
        <v>148602.11371215541</v>
      </c>
      <c r="J56" s="444">
        <f t="shared" si="6"/>
        <v>16.761438564991071</v>
      </c>
      <c r="K56" s="652">
        <f>'53'!AT86</f>
        <v>193183.30786547644</v>
      </c>
      <c r="L56" s="444">
        <f t="shared" si="25"/>
        <v>21.789933303647715</v>
      </c>
      <c r="M56" s="652">
        <f>'53'!AU86</f>
        <v>11812.815265261599</v>
      </c>
      <c r="N56" s="444">
        <f t="shared" si="25"/>
        <v>1.332415619146573</v>
      </c>
      <c r="O56" s="652">
        <f>'53'!AV86</f>
        <v>43308.27435197444</v>
      </c>
      <c r="P56" s="444">
        <f t="shared" si="25"/>
        <v>4.8849169219254511</v>
      </c>
      <c r="Q56" s="652">
        <f>'53'!AW86</f>
        <v>38948.170800867949</v>
      </c>
      <c r="R56" s="444">
        <f t="shared" si="25"/>
        <v>4.3931230572000066</v>
      </c>
      <c r="S56" s="652">
        <f>'53'!AX86</f>
        <v>5470.6986739910117</v>
      </c>
      <c r="T56" s="444">
        <f t="shared" si="25"/>
        <v>0.61706241883810986</v>
      </c>
      <c r="U56" s="155"/>
      <c r="V56" s="156" t="s">
        <v>2203</v>
      </c>
      <c r="W56" s="155"/>
      <c r="X56" s="165"/>
      <c r="Y56" s="652">
        <f>'53'!AY86</f>
        <v>0</v>
      </c>
      <c r="Z56" s="444">
        <f t="shared" si="26"/>
        <v>0</v>
      </c>
      <c r="AA56" s="652">
        <f>'53'!AZ86</f>
        <v>0</v>
      </c>
      <c r="AB56" s="444">
        <f t="shared" si="27"/>
        <v>0</v>
      </c>
      <c r="AC56" s="652">
        <f>'53'!BA86</f>
        <v>7.2139439190558088</v>
      </c>
      <c r="AD56" s="444">
        <f t="shared" si="28"/>
        <v>8.1369016085976523E-4</v>
      </c>
      <c r="AE56" s="652">
        <f>'53'!BB86</f>
        <v>17986.342955127606</v>
      </c>
      <c r="AF56" s="444">
        <f t="shared" si="29"/>
        <v>2.0287529895785799</v>
      </c>
      <c r="AG56" s="652">
        <f>'53'!BC86</f>
        <v>3057.3394676706089</v>
      </c>
      <c r="AH56" s="444">
        <f t="shared" si="30"/>
        <v>0.34484978968029056</v>
      </c>
      <c r="AI56" s="652">
        <f>'53'!BD86</f>
        <v>47369.910054742722</v>
      </c>
      <c r="AJ56" s="444">
        <f t="shared" si="31"/>
        <v>5.3430453805636287</v>
      </c>
      <c r="AK56" s="652">
        <f>'53'!BE86</f>
        <v>1633.8396211508707</v>
      </c>
      <c r="AL56" s="444">
        <f t="shared" si="32"/>
        <v>0.18428743542648893</v>
      </c>
      <c r="AM56" s="652">
        <f>'53'!BF86</f>
        <v>25989.448044402561</v>
      </c>
      <c r="AN56" s="444">
        <f t="shared" si="33"/>
        <v>2.9314558578761849</v>
      </c>
      <c r="AO56" s="865"/>
      <c r="AP56" s="445"/>
      <c r="AQ56" s="865"/>
      <c r="AR56" s="445"/>
      <c r="AS56" s="865"/>
      <c r="AT56" s="445"/>
      <c r="AU56" s="445"/>
      <c r="AV56" s="445"/>
      <c r="AW56" s="445"/>
      <c r="AX56" s="445"/>
      <c r="AY56" s="422"/>
      <c r="AZ56" s="422"/>
      <c r="BA56" s="422"/>
      <c r="BB56" s="422"/>
      <c r="BC56" s="422"/>
      <c r="BD56" s="422"/>
      <c r="BE56" s="656"/>
      <c r="BF56" s="656"/>
      <c r="BG56" s="656"/>
      <c r="BH56" s="656"/>
      <c r="BI56" s="656"/>
      <c r="BJ56" s="656"/>
      <c r="BK56" s="656"/>
      <c r="BL56" s="656"/>
      <c r="BM56" s="656"/>
      <c r="BN56" s="656"/>
      <c r="BO56" s="656"/>
      <c r="BP56" s="656"/>
      <c r="BQ56" s="656"/>
      <c r="BR56" s="656"/>
      <c r="BS56" s="656"/>
      <c r="BT56" s="656"/>
      <c r="BU56" s="656"/>
      <c r="BV56" s="656"/>
      <c r="BW56" s="656"/>
      <c r="BX56" s="656"/>
      <c r="BY56" s="656"/>
      <c r="BZ56" s="656"/>
      <c r="CA56" s="656"/>
      <c r="CB56" s="656"/>
      <c r="CC56" s="656"/>
      <c r="CD56" s="656"/>
      <c r="CE56" s="656"/>
      <c r="CF56" s="656"/>
      <c r="CG56" s="656"/>
      <c r="CH56" s="656"/>
      <c r="CI56" s="656"/>
      <c r="CJ56" s="656"/>
      <c r="CK56" s="656"/>
      <c r="CL56" s="656"/>
      <c r="CM56" s="656"/>
    </row>
    <row r="57" spans="1:91" ht="13.7" customHeight="1">
      <c r="A57" s="155"/>
      <c r="B57" s="156" t="s">
        <v>2254</v>
      </c>
      <c r="C57" s="155"/>
      <c r="D57" s="165"/>
      <c r="E57" s="652">
        <f>'53'!AQ87</f>
        <v>2165704.2785497014</v>
      </c>
      <c r="F57" s="444">
        <v>100</v>
      </c>
      <c r="G57" s="652">
        <f>'53'!AR87</f>
        <v>832484.16835019458</v>
      </c>
      <c r="H57" s="444">
        <f t="shared" si="6"/>
        <v>38.43942021981325</v>
      </c>
      <c r="I57" s="652">
        <f>'53'!AS87</f>
        <v>773012.60300917458</v>
      </c>
      <c r="J57" s="444">
        <f t="shared" si="6"/>
        <v>35.693358999449124</v>
      </c>
      <c r="K57" s="652">
        <f>'53'!AT87</f>
        <v>217377.31933464305</v>
      </c>
      <c r="L57" s="444">
        <f t="shared" si="25"/>
        <v>10.037257694305948</v>
      </c>
      <c r="M57" s="652">
        <f>'53'!AU87</f>
        <v>42956.740397584748</v>
      </c>
      <c r="N57" s="444">
        <f t="shared" si="25"/>
        <v>1.9834998168056177</v>
      </c>
      <c r="O57" s="652">
        <f>'53'!AV87</f>
        <v>16825.385868663168</v>
      </c>
      <c r="P57" s="444">
        <f t="shared" si="25"/>
        <v>0.77690135422969919</v>
      </c>
      <c r="Q57" s="652">
        <f>'53'!AW87</f>
        <v>44045.133858205445</v>
      </c>
      <c r="R57" s="444">
        <f t="shared" si="25"/>
        <v>2.0337556837492592</v>
      </c>
      <c r="S57" s="652">
        <f>'53'!AX87</f>
        <v>0</v>
      </c>
      <c r="T57" s="444">
        <f t="shared" si="25"/>
        <v>0</v>
      </c>
      <c r="U57" s="155"/>
      <c r="V57" s="156" t="s">
        <v>2254</v>
      </c>
      <c r="W57" s="155"/>
      <c r="X57" s="165"/>
      <c r="Y57" s="652">
        <f>'53'!AY87</f>
        <v>0</v>
      </c>
      <c r="Z57" s="444">
        <f t="shared" si="26"/>
        <v>0</v>
      </c>
      <c r="AA57" s="652">
        <f>'53'!AZ87</f>
        <v>0</v>
      </c>
      <c r="AB57" s="444">
        <f t="shared" si="27"/>
        <v>0</v>
      </c>
      <c r="AC57" s="652">
        <f>'53'!BA87</f>
        <v>68267.31431388967</v>
      </c>
      <c r="AD57" s="444">
        <f t="shared" si="28"/>
        <v>3.1521992633087454</v>
      </c>
      <c r="AE57" s="652">
        <f>'53'!BB87</f>
        <v>19391.577657021888</v>
      </c>
      <c r="AF57" s="444">
        <f t="shared" si="29"/>
        <v>0.8953936070167331</v>
      </c>
      <c r="AG57" s="652">
        <f>'53'!BC87</f>
        <v>0</v>
      </c>
      <c r="AH57" s="444">
        <f t="shared" si="30"/>
        <v>0</v>
      </c>
      <c r="AI57" s="652">
        <f>'53'!BD87</f>
        <v>81729.078249634345</v>
      </c>
      <c r="AJ57" s="444">
        <f t="shared" si="31"/>
        <v>3.7737875414996886</v>
      </c>
      <c r="AK57" s="652">
        <f>'53'!BE87</f>
        <v>0</v>
      </c>
      <c r="AL57" s="444">
        <f t="shared" si="32"/>
        <v>0</v>
      </c>
      <c r="AM57" s="652">
        <f>'53'!BF87</f>
        <v>69614.957510690176</v>
      </c>
      <c r="AN57" s="444">
        <f t="shared" si="33"/>
        <v>3.2144258198219449</v>
      </c>
      <c r="AO57" s="865"/>
      <c r="AP57" s="445"/>
      <c r="AQ57" s="865"/>
      <c r="AR57" s="445"/>
      <c r="AS57" s="865"/>
      <c r="AT57" s="445"/>
      <c r="AU57" s="445"/>
      <c r="AV57" s="445"/>
      <c r="AW57" s="445"/>
      <c r="AX57" s="445"/>
      <c r="AY57" s="422"/>
      <c r="AZ57" s="422"/>
      <c r="BA57" s="422"/>
      <c r="BB57" s="422"/>
      <c r="BC57" s="422"/>
      <c r="BD57" s="422"/>
      <c r="BE57" s="656"/>
      <c r="BF57" s="656"/>
      <c r="BG57" s="656"/>
      <c r="BH57" s="656"/>
      <c r="BI57" s="656"/>
      <c r="BJ57" s="656"/>
      <c r="BK57" s="656"/>
      <c r="BL57" s="656"/>
      <c r="BM57" s="656"/>
      <c r="BN57" s="656"/>
      <c r="BO57" s="656"/>
      <c r="BP57" s="656"/>
      <c r="BQ57" s="656"/>
      <c r="BR57" s="656"/>
      <c r="BS57" s="656"/>
      <c r="BT57" s="656"/>
      <c r="BU57" s="656"/>
      <c r="BV57" s="656"/>
      <c r="BW57" s="656"/>
      <c r="BX57" s="656"/>
      <c r="BY57" s="656"/>
      <c r="BZ57" s="656"/>
      <c r="CA57" s="656"/>
      <c r="CB57" s="656"/>
      <c r="CC57" s="656"/>
      <c r="CD57" s="656"/>
      <c r="CE57" s="656"/>
      <c r="CF57" s="656"/>
      <c r="CG57" s="656"/>
      <c r="CH57" s="656"/>
      <c r="CI57" s="656"/>
      <c r="CJ57" s="656"/>
      <c r="CK57" s="656"/>
      <c r="CL57" s="656"/>
      <c r="CM57" s="656"/>
    </row>
    <row r="58" spans="1:91" ht="13.7" customHeight="1">
      <c r="A58" s="155"/>
      <c r="B58" s="156" t="s">
        <v>2207</v>
      </c>
      <c r="C58" s="155"/>
      <c r="D58" s="165"/>
      <c r="E58" s="652">
        <f>'53'!AQ88</f>
        <v>8301165.6857323246</v>
      </c>
      <c r="F58" s="444">
        <v>100</v>
      </c>
      <c r="G58" s="652">
        <f>'53'!AR88</f>
        <v>1572071.9704131552</v>
      </c>
      <c r="H58" s="444">
        <f t="shared" si="6"/>
        <v>18.937966424584957</v>
      </c>
      <c r="I58" s="652">
        <f>'53'!AS88</f>
        <v>1661238.7634065659</v>
      </c>
      <c r="J58" s="444">
        <f t="shared" si="6"/>
        <v>20.01211427765897</v>
      </c>
      <c r="K58" s="652">
        <f>'53'!AT88</f>
        <v>3107376.6733158417</v>
      </c>
      <c r="L58" s="444">
        <f t="shared" si="25"/>
        <v>37.433015927590304</v>
      </c>
      <c r="M58" s="652">
        <f>'53'!AU88</f>
        <v>1345770.3598882803</v>
      </c>
      <c r="N58" s="444">
        <f t="shared" si="25"/>
        <v>16.2118238671146</v>
      </c>
      <c r="O58" s="652">
        <f>'53'!AV88</f>
        <v>0</v>
      </c>
      <c r="P58" s="444">
        <f t="shared" si="25"/>
        <v>0</v>
      </c>
      <c r="Q58" s="652">
        <f>'53'!AW88</f>
        <v>5879.7241056044986</v>
      </c>
      <c r="R58" s="444">
        <f t="shared" si="25"/>
        <v>7.0830101797754827E-2</v>
      </c>
      <c r="S58" s="652">
        <f>'53'!AX88</f>
        <v>0</v>
      </c>
      <c r="T58" s="444">
        <f t="shared" si="25"/>
        <v>0</v>
      </c>
      <c r="U58" s="155"/>
      <c r="V58" s="156" t="s">
        <v>2197</v>
      </c>
      <c r="W58" s="155"/>
      <c r="X58" s="165"/>
      <c r="Y58" s="652">
        <f>'53'!AY88</f>
        <v>0</v>
      </c>
      <c r="Z58" s="444">
        <f t="shared" si="26"/>
        <v>0</v>
      </c>
      <c r="AA58" s="652">
        <f>'53'!AZ88</f>
        <v>0</v>
      </c>
      <c r="AB58" s="444">
        <f t="shared" si="27"/>
        <v>0</v>
      </c>
      <c r="AC58" s="652">
        <f>'53'!BA88</f>
        <v>0</v>
      </c>
      <c r="AD58" s="444">
        <f t="shared" si="28"/>
        <v>0</v>
      </c>
      <c r="AE58" s="652">
        <f>'53'!BB88</f>
        <v>0</v>
      </c>
      <c r="AF58" s="444">
        <f t="shared" si="29"/>
        <v>0</v>
      </c>
      <c r="AG58" s="652">
        <f>'53'!BC88</f>
        <v>0</v>
      </c>
      <c r="AH58" s="444">
        <f t="shared" si="30"/>
        <v>0</v>
      </c>
      <c r="AI58" s="652">
        <f>'53'!BD88</f>
        <v>0</v>
      </c>
      <c r="AJ58" s="444">
        <f t="shared" si="31"/>
        <v>0</v>
      </c>
      <c r="AK58" s="652">
        <f>'53'!BE88</f>
        <v>0</v>
      </c>
      <c r="AL58" s="444">
        <f t="shared" si="32"/>
        <v>0</v>
      </c>
      <c r="AM58" s="652">
        <f>'53'!BF88</f>
        <v>608828.1946028776</v>
      </c>
      <c r="AN58" s="444">
        <f t="shared" si="33"/>
        <v>7.3342494012534232</v>
      </c>
      <c r="AO58" s="865"/>
      <c r="AP58" s="445"/>
      <c r="AQ58" s="865"/>
      <c r="AR58" s="445"/>
      <c r="AS58" s="865"/>
      <c r="AT58" s="445"/>
      <c r="AU58" s="445"/>
      <c r="AV58" s="445"/>
      <c r="AW58" s="445"/>
      <c r="AX58" s="445"/>
      <c r="AY58" s="422"/>
      <c r="AZ58" s="422"/>
      <c r="BA58" s="422"/>
      <c r="BB58" s="422"/>
      <c r="BC58" s="422"/>
      <c r="BD58" s="422"/>
      <c r="BE58" s="656"/>
      <c r="BF58" s="656"/>
      <c r="BG58" s="656"/>
      <c r="BH58" s="656"/>
      <c r="BI58" s="656"/>
      <c r="BJ58" s="656"/>
      <c r="BK58" s="656"/>
      <c r="BL58" s="656"/>
      <c r="BM58" s="656"/>
      <c r="BN58" s="656"/>
      <c r="BO58" s="656"/>
      <c r="BP58" s="656"/>
      <c r="BQ58" s="656"/>
      <c r="BR58" s="656"/>
      <c r="BS58" s="656"/>
      <c r="BT58" s="656"/>
      <c r="BU58" s="656"/>
      <c r="BV58" s="656"/>
      <c r="BW58" s="656"/>
      <c r="BX58" s="656"/>
      <c r="BY58" s="656"/>
      <c r="BZ58" s="656"/>
      <c r="CA58" s="656"/>
      <c r="CB58" s="656"/>
      <c r="CC58" s="656"/>
      <c r="CD58" s="656"/>
      <c r="CE58" s="656"/>
      <c r="CF58" s="656"/>
      <c r="CG58" s="656"/>
      <c r="CH58" s="656"/>
      <c r="CI58" s="656"/>
      <c r="CJ58" s="656"/>
      <c r="CK58" s="656"/>
      <c r="CL58" s="656"/>
      <c r="CM58" s="656"/>
    </row>
    <row r="59" spans="1:91" ht="13.7" customHeight="1">
      <c r="A59" s="3094" t="s">
        <v>2143</v>
      </c>
      <c r="B59" s="3094"/>
      <c r="C59" s="3094"/>
      <c r="D59" s="162"/>
      <c r="E59" s="652"/>
      <c r="F59" s="867"/>
      <c r="G59" s="652"/>
      <c r="H59" s="867"/>
      <c r="I59" s="652"/>
      <c r="J59" s="867"/>
      <c r="K59" s="652"/>
      <c r="L59" s="867"/>
      <c r="M59" s="652"/>
      <c r="N59" s="867"/>
      <c r="O59" s="652"/>
      <c r="P59" s="867"/>
      <c r="Q59" s="652"/>
      <c r="R59" s="867"/>
      <c r="S59" s="652"/>
      <c r="T59" s="867"/>
      <c r="U59" s="3094" t="s">
        <v>2143</v>
      </c>
      <c r="V59" s="3094"/>
      <c r="W59" s="3094"/>
      <c r="X59" s="162"/>
      <c r="Y59" s="652"/>
      <c r="Z59" s="867"/>
      <c r="AA59" s="652"/>
      <c r="AB59" s="867"/>
      <c r="AC59" s="652"/>
      <c r="AD59" s="867"/>
      <c r="AE59" s="652"/>
      <c r="AF59" s="867"/>
      <c r="AG59" s="652"/>
      <c r="AH59" s="867"/>
      <c r="AI59" s="652"/>
      <c r="AJ59" s="867"/>
      <c r="AK59" s="652"/>
      <c r="AL59" s="867"/>
      <c r="AM59" s="652"/>
      <c r="AN59" s="867"/>
      <c r="AO59" s="865"/>
      <c r="AP59" s="445"/>
      <c r="AQ59" s="865"/>
      <c r="AR59" s="445"/>
      <c r="AS59" s="865"/>
      <c r="AT59" s="445"/>
      <c r="AU59" s="445"/>
      <c r="AV59" s="445"/>
      <c r="AW59" s="445"/>
      <c r="AX59" s="445"/>
      <c r="AY59" s="422"/>
      <c r="AZ59" s="422"/>
      <c r="BA59" s="422"/>
      <c r="BB59" s="422"/>
      <c r="BC59" s="422"/>
      <c r="BD59" s="422"/>
      <c r="BE59" s="656"/>
      <c r="BF59" s="656"/>
      <c r="BG59" s="656"/>
      <c r="BH59" s="656"/>
      <c r="BI59" s="656"/>
      <c r="BJ59" s="656"/>
      <c r="BK59" s="656"/>
      <c r="BL59" s="656"/>
      <c r="BM59" s="656"/>
      <c r="BN59" s="656"/>
      <c r="BO59" s="656"/>
      <c r="BP59" s="656"/>
      <c r="BQ59" s="656"/>
      <c r="BR59" s="656"/>
      <c r="BS59" s="656"/>
      <c r="BT59" s="656"/>
      <c r="BU59" s="656"/>
      <c r="BV59" s="656"/>
      <c r="BW59" s="656"/>
      <c r="BX59" s="656"/>
      <c r="BY59" s="656"/>
      <c r="BZ59" s="656"/>
      <c r="CA59" s="656"/>
      <c r="CB59" s="656"/>
      <c r="CC59" s="656"/>
      <c r="CD59" s="656"/>
      <c r="CE59" s="656"/>
      <c r="CF59" s="656"/>
      <c r="CG59" s="656"/>
      <c r="CH59" s="656"/>
      <c r="CI59" s="656"/>
      <c r="CJ59" s="656"/>
      <c r="CK59" s="656"/>
      <c r="CL59" s="656"/>
      <c r="CM59" s="656"/>
    </row>
    <row r="60" spans="1:91" ht="13.7" customHeight="1">
      <c r="A60" s="166"/>
      <c r="B60" s="156" t="s">
        <v>2188</v>
      </c>
      <c r="C60" s="166"/>
      <c r="D60" s="167"/>
      <c r="E60" s="234">
        <f>'53'!AQ89</f>
        <v>6224.2963899054903</v>
      </c>
      <c r="F60" s="444">
        <v>100</v>
      </c>
      <c r="G60" s="660">
        <f>'53'!AR89</f>
        <v>1506.8872090825116</v>
      </c>
      <c r="H60" s="444">
        <f t="shared" si="6"/>
        <v>24.209759861795273</v>
      </c>
      <c r="I60" s="660">
        <f>'53'!AS89</f>
        <v>968.7844387915128</v>
      </c>
      <c r="J60" s="444">
        <f t="shared" si="6"/>
        <v>15.564561487828229</v>
      </c>
      <c r="K60" s="660">
        <f>'53'!AT89</f>
        <v>1482.2431353997229</v>
      </c>
      <c r="L60" s="444">
        <f t="shared" ref="L60:T69" si="34">K60/$E60*100</f>
        <v>23.813826375678573</v>
      </c>
      <c r="M60" s="660">
        <f>'53'!AU89</f>
        <v>20.42894861844518</v>
      </c>
      <c r="N60" s="444">
        <f t="shared" si="34"/>
        <v>0.32821297924656462</v>
      </c>
      <c r="O60" s="660">
        <f>'53'!AV89</f>
        <v>254.2228013632083</v>
      </c>
      <c r="P60" s="444">
        <f t="shared" si="34"/>
        <v>4.0843620778648111</v>
      </c>
      <c r="Q60" s="660">
        <f>'53'!AW89</f>
        <v>291.01524344565416</v>
      </c>
      <c r="R60" s="444">
        <f t="shared" si="34"/>
        <v>4.6754721371819654</v>
      </c>
      <c r="S60" s="660">
        <f>'53'!AX89</f>
        <v>17.561494293343689</v>
      </c>
      <c r="T60" s="444">
        <f t="shared" si="34"/>
        <v>0.28214424881541256</v>
      </c>
      <c r="U60" s="166"/>
      <c r="V60" s="156" t="s">
        <v>2224</v>
      </c>
      <c r="W60" s="166"/>
      <c r="X60" s="167"/>
      <c r="Y60" s="660">
        <f>'53'!AY89</f>
        <v>0.3249345066102608</v>
      </c>
      <c r="Z60" s="444">
        <f t="shared" ref="Z60:Z69" si="35">Y60/$E60*100</f>
        <v>5.2204214943433087E-3</v>
      </c>
      <c r="AA60" s="660">
        <f>'53'!AZ89</f>
        <v>0</v>
      </c>
      <c r="AB60" s="444">
        <f t="shared" ref="AB60:AB69" si="36">AA60/$E60*100</f>
        <v>0</v>
      </c>
      <c r="AC60" s="660">
        <f>'53'!BA89</f>
        <v>12.565178854060713</v>
      </c>
      <c r="AD60" s="444">
        <f t="shared" ref="AD60:AD69" si="37">AC60/$E60*100</f>
        <v>0.20187308037642313</v>
      </c>
      <c r="AE60" s="660">
        <f>'53'!BB89</f>
        <v>0</v>
      </c>
      <c r="AF60" s="444">
        <f t="shared" ref="AF60:AF69" si="38">AE60/$E60*100</f>
        <v>0</v>
      </c>
      <c r="AG60" s="660">
        <f>'53'!BC89</f>
        <v>92.146271043306925</v>
      </c>
      <c r="AH60" s="444">
        <f t="shared" ref="AH60:AH69" si="39">AG60/$E60*100</f>
        <v>1.4804287146857105</v>
      </c>
      <c r="AI60" s="660">
        <f>'53'!BD89</f>
        <v>101.15965359757051</v>
      </c>
      <c r="AJ60" s="444">
        <f t="shared" ref="AJ60:AJ69" si="40">AI60/$E60*100</f>
        <v>1.6252383765276723</v>
      </c>
      <c r="AK60" s="660">
        <f>'53'!BE89</f>
        <v>138.5743504025198</v>
      </c>
      <c r="AL60" s="444">
        <f t="shared" ref="AL60:AL69" si="41">AK60/$E60*100</f>
        <v>2.226345625623781</v>
      </c>
      <c r="AM60" s="660">
        <f>'53'!BF89</f>
        <v>1338.382730507019</v>
      </c>
      <c r="AN60" s="444">
        <f t="shared" ref="AN60:AN69" si="42">AM60/$E60*100</f>
        <v>21.502554612881166</v>
      </c>
      <c r="AO60" s="865"/>
      <c r="AP60" s="445"/>
      <c r="AQ60" s="865"/>
      <c r="AR60" s="445"/>
      <c r="AS60" s="865"/>
      <c r="AT60" s="445"/>
      <c r="AU60" s="445"/>
      <c r="AV60" s="445"/>
      <c r="AW60" s="445"/>
      <c r="AX60" s="445"/>
      <c r="AY60" s="422"/>
      <c r="AZ60" s="422"/>
      <c r="BA60" s="422"/>
      <c r="BB60" s="422"/>
      <c r="BC60" s="422"/>
      <c r="BD60" s="422"/>
    </row>
    <row r="61" spans="1:91" ht="13.7" customHeight="1">
      <c r="A61" s="166"/>
      <c r="B61" s="156" t="s">
        <v>2189</v>
      </c>
      <c r="C61" s="166"/>
      <c r="D61" s="162"/>
      <c r="E61" s="234">
        <f>'53'!AQ90</f>
        <v>13083.54606609019</v>
      </c>
      <c r="F61" s="444">
        <v>100</v>
      </c>
      <c r="G61" s="660">
        <f>'53'!AR90</f>
        <v>3582.5401293432215</v>
      </c>
      <c r="H61" s="444">
        <f t="shared" si="6"/>
        <v>27.382027099124258</v>
      </c>
      <c r="I61" s="660">
        <f>'53'!AS90</f>
        <v>3029.87933095361</v>
      </c>
      <c r="J61" s="444">
        <f t="shared" si="6"/>
        <v>23.157936813525058</v>
      </c>
      <c r="K61" s="660">
        <f>'53'!AT90</f>
        <v>4183.0802689070733</v>
      </c>
      <c r="L61" s="444">
        <f t="shared" si="34"/>
        <v>31.972068182254816</v>
      </c>
      <c r="M61" s="660">
        <f>'53'!AU90</f>
        <v>14.928117039481087</v>
      </c>
      <c r="N61" s="444">
        <f t="shared" si="34"/>
        <v>0.11409840240614615</v>
      </c>
      <c r="O61" s="660">
        <f>'53'!AV90</f>
        <v>97.951184144933151</v>
      </c>
      <c r="P61" s="444">
        <f t="shared" si="34"/>
        <v>0.74865929809963438</v>
      </c>
      <c r="Q61" s="660">
        <f>'53'!AW90</f>
        <v>214.12304468566083</v>
      </c>
      <c r="R61" s="444">
        <f t="shared" si="34"/>
        <v>1.6365826481906376</v>
      </c>
      <c r="S61" s="660">
        <f>'53'!AX90</f>
        <v>271.41538382420953</v>
      </c>
      <c r="T61" s="444">
        <f t="shared" si="34"/>
        <v>2.0744787571594321</v>
      </c>
      <c r="U61" s="166"/>
      <c r="V61" s="156" t="s">
        <v>2189</v>
      </c>
      <c r="W61" s="166"/>
      <c r="X61" s="162"/>
      <c r="Y61" s="660">
        <f>'53'!AY90</f>
        <v>54.155132868687488</v>
      </c>
      <c r="Z61" s="444">
        <f t="shared" si="35"/>
        <v>0.41391785220251753</v>
      </c>
      <c r="AA61" s="660">
        <f>'53'!AZ90</f>
        <v>8.0487041802828188</v>
      </c>
      <c r="AB61" s="444">
        <f t="shared" si="36"/>
        <v>6.1517757797661402E-2</v>
      </c>
      <c r="AC61" s="660">
        <f>'53'!BA90</f>
        <v>1.3983009189530013</v>
      </c>
      <c r="AD61" s="444">
        <f t="shared" si="37"/>
        <v>1.0687476559410023E-2</v>
      </c>
      <c r="AE61" s="660">
        <f>'53'!BB90</f>
        <v>643.11457335817886</v>
      </c>
      <c r="AF61" s="444">
        <f t="shared" si="38"/>
        <v>4.9154454771630842</v>
      </c>
      <c r="AG61" s="660">
        <f>'53'!BC90</f>
        <v>43.251625862913514</v>
      </c>
      <c r="AH61" s="444">
        <f t="shared" si="39"/>
        <v>0.33058030020632301</v>
      </c>
      <c r="AI61" s="660">
        <f>'53'!BD90</f>
        <v>140.91786545890133</v>
      </c>
      <c r="AJ61" s="444">
        <f t="shared" si="40"/>
        <v>1.077061713598662</v>
      </c>
      <c r="AK61" s="660">
        <f>'53'!BE90</f>
        <v>24.086295852029671</v>
      </c>
      <c r="AL61" s="444">
        <f t="shared" si="41"/>
        <v>0.1840960832052734</v>
      </c>
      <c r="AM61" s="660">
        <f>'53'!BF90</f>
        <v>774.65610869205352</v>
      </c>
      <c r="AN61" s="444">
        <f t="shared" si="42"/>
        <v>5.9208421385070809</v>
      </c>
      <c r="AO61" s="865"/>
      <c r="AP61" s="445"/>
      <c r="AQ61" s="865"/>
      <c r="AR61" s="445"/>
      <c r="AS61" s="865"/>
      <c r="AT61" s="445"/>
      <c r="AU61" s="445"/>
      <c r="AV61" s="445"/>
      <c r="AW61" s="445"/>
      <c r="AX61" s="445"/>
      <c r="AY61" s="422"/>
      <c r="AZ61" s="422"/>
      <c r="BA61" s="422"/>
      <c r="BB61" s="422"/>
      <c r="BC61" s="422"/>
      <c r="BD61" s="422"/>
      <c r="BE61" s="656"/>
      <c r="BF61" s="656"/>
      <c r="BG61" s="656"/>
      <c r="BH61" s="656"/>
      <c r="BI61" s="656"/>
      <c r="BJ61" s="656"/>
      <c r="BK61" s="656"/>
      <c r="BL61" s="656"/>
      <c r="BM61" s="656"/>
      <c r="BN61" s="656"/>
      <c r="BO61" s="656"/>
      <c r="BP61" s="656"/>
      <c r="BQ61" s="656"/>
      <c r="BR61" s="656"/>
      <c r="BS61" s="656"/>
      <c r="BT61" s="656"/>
      <c r="BU61" s="656"/>
      <c r="BV61" s="656"/>
      <c r="BW61" s="656"/>
      <c r="BX61" s="656"/>
      <c r="BY61" s="656"/>
      <c r="BZ61" s="656"/>
      <c r="CA61" s="656"/>
      <c r="CB61" s="656"/>
      <c r="CC61" s="656"/>
      <c r="CD61" s="656"/>
      <c r="CE61" s="656"/>
      <c r="CF61" s="656"/>
      <c r="CG61" s="656"/>
      <c r="CH61" s="656"/>
      <c r="CI61" s="656"/>
      <c r="CJ61" s="656"/>
      <c r="CK61" s="656"/>
      <c r="CL61" s="656"/>
      <c r="CM61" s="656"/>
    </row>
    <row r="62" spans="1:91" ht="13.7" customHeight="1">
      <c r="A62" s="155"/>
      <c r="B62" s="156" t="s">
        <v>2190</v>
      </c>
      <c r="C62" s="155"/>
      <c r="D62" s="165"/>
      <c r="E62" s="234">
        <f>'53'!AQ91</f>
        <v>18114.579157537992</v>
      </c>
      <c r="F62" s="444">
        <v>100</v>
      </c>
      <c r="G62" s="660">
        <f>'53'!AR91</f>
        <v>6961.4031920274829</v>
      </c>
      <c r="H62" s="444">
        <f t="shared" si="6"/>
        <v>38.429836715972755</v>
      </c>
      <c r="I62" s="660">
        <f>'53'!AS91</f>
        <v>2562.58244237493</v>
      </c>
      <c r="J62" s="444">
        <f t="shared" si="6"/>
        <v>14.146519331687408</v>
      </c>
      <c r="K62" s="660">
        <f>'53'!AT91</f>
        <v>4105.449403804696</v>
      </c>
      <c r="L62" s="444">
        <f t="shared" si="34"/>
        <v>22.66378571702176</v>
      </c>
      <c r="M62" s="660">
        <f>'53'!AU91</f>
        <v>45.148809715145774</v>
      </c>
      <c r="N62" s="444">
        <f t="shared" si="34"/>
        <v>0.24924018009194585</v>
      </c>
      <c r="O62" s="660">
        <f>'53'!AV91</f>
        <v>30.661919795485215</v>
      </c>
      <c r="P62" s="444">
        <f t="shared" si="34"/>
        <v>0.16926653127752028</v>
      </c>
      <c r="Q62" s="660">
        <f>'53'!AW91</f>
        <v>339.81690923297873</v>
      </c>
      <c r="R62" s="444">
        <f t="shared" si="34"/>
        <v>1.8759304661602985</v>
      </c>
      <c r="S62" s="660">
        <f>'53'!AX91</f>
        <v>492.36668490241715</v>
      </c>
      <c r="T62" s="444">
        <f t="shared" si="34"/>
        <v>2.7180685823304338</v>
      </c>
      <c r="U62" s="155"/>
      <c r="V62" s="156" t="s">
        <v>2190</v>
      </c>
      <c r="W62" s="155"/>
      <c r="X62" s="165"/>
      <c r="Y62" s="660">
        <f>'53'!AY91</f>
        <v>276.5771181288606</v>
      </c>
      <c r="Z62" s="444">
        <f t="shared" si="35"/>
        <v>1.5268205555510739</v>
      </c>
      <c r="AA62" s="660">
        <f>'53'!AZ91</f>
        <v>222.26119858980852</v>
      </c>
      <c r="AB62" s="444">
        <f t="shared" si="36"/>
        <v>1.2269741220972241</v>
      </c>
      <c r="AC62" s="660">
        <f>'53'!BA91</f>
        <v>206.40220181100906</v>
      </c>
      <c r="AD62" s="444">
        <f t="shared" si="37"/>
        <v>1.1394258735793994</v>
      </c>
      <c r="AE62" s="660">
        <f>'53'!BB91</f>
        <v>45.59766562464187</v>
      </c>
      <c r="AF62" s="444">
        <f t="shared" si="38"/>
        <v>0.25171805112385065</v>
      </c>
      <c r="AG62" s="660">
        <f>'53'!BC91</f>
        <v>112.63013464564365</v>
      </c>
      <c r="AH62" s="444">
        <f t="shared" si="39"/>
        <v>0.62176511894716058</v>
      </c>
      <c r="AI62" s="660">
        <f>'53'!BD91</f>
        <v>38.808709306608769</v>
      </c>
      <c r="AJ62" s="444">
        <f t="shared" si="40"/>
        <v>0.21424019277013875</v>
      </c>
      <c r="AK62" s="660">
        <f>'53'!BE91</f>
        <v>65.692622095967195</v>
      </c>
      <c r="AL62" s="444">
        <f t="shared" si="41"/>
        <v>0.36265055635383403</v>
      </c>
      <c r="AM62" s="660">
        <f>'53'!BF91</f>
        <v>2609.180145482318</v>
      </c>
      <c r="AN62" s="444">
        <f t="shared" si="42"/>
        <v>14.403758005035208</v>
      </c>
      <c r="AO62" s="865"/>
      <c r="AP62" s="445"/>
      <c r="AQ62" s="865"/>
      <c r="AR62" s="445"/>
      <c r="AS62" s="865"/>
      <c r="AT62" s="445"/>
      <c r="AU62" s="445"/>
      <c r="AV62" s="445"/>
      <c r="AW62" s="445"/>
      <c r="AX62" s="445"/>
      <c r="AY62" s="422"/>
      <c r="AZ62" s="422"/>
      <c r="BA62" s="422"/>
      <c r="BB62" s="422"/>
      <c r="BC62" s="422"/>
      <c r="BD62" s="422"/>
      <c r="BE62" s="656"/>
      <c r="BF62" s="656"/>
      <c r="BG62" s="656"/>
      <c r="BH62" s="656"/>
      <c r="BI62" s="656"/>
      <c r="BJ62" s="656"/>
      <c r="BK62" s="656"/>
      <c r="BL62" s="656"/>
      <c r="BM62" s="656"/>
      <c r="BN62" s="656"/>
      <c r="BO62" s="656"/>
      <c r="BP62" s="656"/>
      <c r="BQ62" s="656"/>
      <c r="BR62" s="656"/>
      <c r="BS62" s="656"/>
      <c r="BT62" s="656"/>
      <c r="BU62" s="656"/>
      <c r="BV62" s="656"/>
      <c r="BW62" s="656"/>
      <c r="BX62" s="656"/>
      <c r="BY62" s="656"/>
      <c r="BZ62" s="656"/>
      <c r="CA62" s="656"/>
      <c r="CB62" s="656"/>
      <c r="CC62" s="656"/>
      <c r="CD62" s="656"/>
      <c r="CE62" s="656"/>
      <c r="CF62" s="656"/>
      <c r="CG62" s="656"/>
      <c r="CH62" s="656"/>
      <c r="CI62" s="656"/>
      <c r="CJ62" s="656"/>
      <c r="CK62" s="656"/>
      <c r="CL62" s="656"/>
      <c r="CM62" s="656"/>
    </row>
    <row r="63" spans="1:91" ht="13.7" customHeight="1">
      <c r="A63" s="155"/>
      <c r="B63" s="156" t="s">
        <v>2226</v>
      </c>
      <c r="C63" s="155"/>
      <c r="D63" s="165"/>
      <c r="E63" s="234">
        <f>'53'!AQ92</f>
        <v>32172.959510710531</v>
      </c>
      <c r="F63" s="444">
        <v>100</v>
      </c>
      <c r="G63" s="660">
        <f>'53'!AR92</f>
        <v>10938.055772718559</v>
      </c>
      <c r="H63" s="444">
        <f t="shared" si="6"/>
        <v>33.99766741718998</v>
      </c>
      <c r="I63" s="660">
        <f>'53'!AS92</f>
        <v>3343.5789395317734</v>
      </c>
      <c r="J63" s="444">
        <f t="shared" si="6"/>
        <v>10.392512813186116</v>
      </c>
      <c r="K63" s="660">
        <f>'53'!AT92</f>
        <v>10510.191427248721</v>
      </c>
      <c r="L63" s="444">
        <f t="shared" si="34"/>
        <v>32.667779362199582</v>
      </c>
      <c r="M63" s="660">
        <f>'53'!AU92</f>
        <v>623.95665657404993</v>
      </c>
      <c r="N63" s="444">
        <f t="shared" si="34"/>
        <v>1.9393822205455851</v>
      </c>
      <c r="O63" s="660">
        <f>'53'!AV92</f>
        <v>277.58475611976701</v>
      </c>
      <c r="P63" s="444">
        <f t="shared" si="34"/>
        <v>0.86278900151339122</v>
      </c>
      <c r="Q63" s="660">
        <f>'53'!AW92</f>
        <v>753.39131890011095</v>
      </c>
      <c r="R63" s="444">
        <f t="shared" si="34"/>
        <v>2.3416910671500499</v>
      </c>
      <c r="S63" s="660">
        <f>'53'!AX92</f>
        <v>356.71515090613445</v>
      </c>
      <c r="T63" s="444">
        <f t="shared" si="34"/>
        <v>1.1087421124170511</v>
      </c>
      <c r="U63" s="155"/>
      <c r="V63" s="156" t="s">
        <v>2226</v>
      </c>
      <c r="W63" s="155"/>
      <c r="X63" s="165"/>
      <c r="Y63" s="660">
        <f>'53'!AY92</f>
        <v>891.58141407703658</v>
      </c>
      <c r="Z63" s="444">
        <f t="shared" si="35"/>
        <v>2.7712135521142369</v>
      </c>
      <c r="AA63" s="660">
        <f>'53'!AZ92</f>
        <v>30.03123203860682</v>
      </c>
      <c r="AB63" s="444">
        <f t="shared" si="36"/>
        <v>9.3343082188659957E-2</v>
      </c>
      <c r="AC63" s="660">
        <f>'53'!BA92</f>
        <v>99.059807682724156</v>
      </c>
      <c r="AD63" s="444">
        <f t="shared" si="37"/>
        <v>0.30789771655836223</v>
      </c>
      <c r="AE63" s="660">
        <f>'53'!BB92</f>
        <v>9.6903609480773767</v>
      </c>
      <c r="AF63" s="444">
        <f t="shared" si="38"/>
        <v>3.0119582082125236E-2</v>
      </c>
      <c r="AG63" s="660">
        <f>'53'!BC92</f>
        <v>662.6349429286264</v>
      </c>
      <c r="AH63" s="444">
        <f t="shared" si="39"/>
        <v>2.0596020789073881</v>
      </c>
      <c r="AI63" s="660">
        <f>'53'!BD92</f>
        <v>683.39137780018154</v>
      </c>
      <c r="AJ63" s="444">
        <f t="shared" si="40"/>
        <v>2.1241172344517367</v>
      </c>
      <c r="AK63" s="660">
        <f>'53'!BE92</f>
        <v>52.900443606043488</v>
      </c>
      <c r="AL63" s="444">
        <f t="shared" si="41"/>
        <v>0.16442517073517182</v>
      </c>
      <c r="AM63" s="660">
        <f>'53'!BF92</f>
        <v>2940.1959096301116</v>
      </c>
      <c r="AN63" s="444">
        <f t="shared" si="42"/>
        <v>9.1387175887605441</v>
      </c>
      <c r="AO63" s="865"/>
      <c r="AP63" s="445"/>
      <c r="AQ63" s="865"/>
      <c r="AR63" s="445"/>
      <c r="AS63" s="865"/>
      <c r="AT63" s="445"/>
      <c r="AU63" s="445"/>
      <c r="AV63" s="445"/>
      <c r="AW63" s="445"/>
      <c r="AX63" s="445"/>
      <c r="AY63" s="422"/>
      <c r="AZ63" s="422"/>
      <c r="BA63" s="422"/>
      <c r="BB63" s="422"/>
      <c r="BC63" s="422"/>
      <c r="BD63" s="422"/>
      <c r="BE63" s="656"/>
      <c r="BF63" s="656"/>
      <c r="BG63" s="656"/>
      <c r="BH63" s="656"/>
      <c r="BI63" s="656"/>
      <c r="BJ63" s="656"/>
      <c r="BK63" s="656"/>
      <c r="BL63" s="656"/>
      <c r="BM63" s="656"/>
      <c r="BN63" s="656"/>
      <c r="BO63" s="656"/>
      <c r="BP63" s="656"/>
      <c r="BQ63" s="656"/>
      <c r="BR63" s="656"/>
      <c r="BS63" s="656"/>
      <c r="BT63" s="656"/>
      <c r="BU63" s="656"/>
      <c r="BV63" s="656"/>
      <c r="BW63" s="656"/>
      <c r="BX63" s="656"/>
      <c r="BY63" s="656"/>
      <c r="BZ63" s="656"/>
      <c r="CA63" s="656"/>
      <c r="CB63" s="656"/>
      <c r="CC63" s="656"/>
      <c r="CD63" s="656"/>
      <c r="CE63" s="656"/>
      <c r="CF63" s="656"/>
      <c r="CG63" s="656"/>
      <c r="CH63" s="656"/>
      <c r="CI63" s="656"/>
      <c r="CJ63" s="656"/>
      <c r="CK63" s="656"/>
      <c r="CL63" s="656"/>
      <c r="CM63" s="656"/>
    </row>
    <row r="64" spans="1:91" ht="13.7" customHeight="1">
      <c r="A64" s="155"/>
      <c r="B64" s="156" t="s">
        <v>2283</v>
      </c>
      <c r="C64" s="155"/>
      <c r="D64" s="165"/>
      <c r="E64" s="234">
        <f>'53'!AQ93</f>
        <v>53462.455061193039</v>
      </c>
      <c r="F64" s="444">
        <v>100</v>
      </c>
      <c r="G64" s="660">
        <f>'53'!AR93</f>
        <v>17312.042398803347</v>
      </c>
      <c r="H64" s="444">
        <f t="shared" si="6"/>
        <v>32.381682395595213</v>
      </c>
      <c r="I64" s="660">
        <f>'53'!AS93</f>
        <v>7393.1429206636703</v>
      </c>
      <c r="J64" s="444">
        <f t="shared" si="6"/>
        <v>13.828663334299726</v>
      </c>
      <c r="K64" s="660">
        <f>'53'!AT93</f>
        <v>16059.878097310446</v>
      </c>
      <c r="L64" s="444">
        <f t="shared" si="34"/>
        <v>30.039544721484145</v>
      </c>
      <c r="M64" s="660">
        <f>'53'!AU93</f>
        <v>536.7853206787762</v>
      </c>
      <c r="N64" s="444">
        <f t="shared" si="34"/>
        <v>1.0040416588882284</v>
      </c>
      <c r="O64" s="660">
        <f>'53'!AV93</f>
        <v>1594.7681492721731</v>
      </c>
      <c r="P64" s="444">
        <f t="shared" si="34"/>
        <v>2.9829684167081441</v>
      </c>
      <c r="Q64" s="660">
        <f>'53'!AW93</f>
        <v>2901.9403651265325</v>
      </c>
      <c r="R64" s="444">
        <f t="shared" si="34"/>
        <v>5.4279968284377818</v>
      </c>
      <c r="S64" s="660">
        <f>'53'!AX93</f>
        <v>126.26058008216812</v>
      </c>
      <c r="T64" s="444">
        <f t="shared" si="34"/>
        <v>0.23616682013134349</v>
      </c>
      <c r="U64" s="155"/>
      <c r="V64" s="156" t="s">
        <v>2192</v>
      </c>
      <c r="W64" s="155"/>
      <c r="X64" s="165"/>
      <c r="Y64" s="660">
        <f>'53'!AY93</f>
        <v>310.88871082968041</v>
      </c>
      <c r="Z64" s="444">
        <f t="shared" si="35"/>
        <v>0.58150848193154925</v>
      </c>
      <c r="AA64" s="660">
        <f>'53'!AZ93</f>
        <v>45.126723578225622</v>
      </c>
      <c r="AB64" s="444">
        <f t="shared" si="36"/>
        <v>8.4408251597450301E-2</v>
      </c>
      <c r="AC64" s="660">
        <f>'53'!BA93</f>
        <v>650.70932278176815</v>
      </c>
      <c r="AD64" s="444">
        <f t="shared" si="37"/>
        <v>1.2171332611586343</v>
      </c>
      <c r="AE64" s="660">
        <f>'53'!BB93</f>
        <v>367.94218321302714</v>
      </c>
      <c r="AF64" s="444">
        <f t="shared" si="38"/>
        <v>0.68822537758859204</v>
      </c>
      <c r="AG64" s="660">
        <f>'53'!BC93</f>
        <v>445.27405300036702</v>
      </c>
      <c r="AH64" s="444">
        <f t="shared" si="39"/>
        <v>0.83287243821988166</v>
      </c>
      <c r="AI64" s="660">
        <f>'53'!BD93</f>
        <v>1315.5531707456878</v>
      </c>
      <c r="AJ64" s="444">
        <f t="shared" si="40"/>
        <v>2.4607047492299179</v>
      </c>
      <c r="AK64" s="660">
        <f>'53'!BE93</f>
        <v>284.83209668652296</v>
      </c>
      <c r="AL64" s="444">
        <f t="shared" si="41"/>
        <v>0.5327703270650489</v>
      </c>
      <c r="AM64" s="660">
        <f>'53'!BF93</f>
        <v>4117.3109684206838</v>
      </c>
      <c r="AN64" s="444">
        <f t="shared" si="42"/>
        <v>7.701312937664416</v>
      </c>
      <c r="AO64" s="865"/>
      <c r="AP64" s="445"/>
      <c r="AQ64" s="865"/>
      <c r="AR64" s="445"/>
      <c r="AS64" s="865"/>
      <c r="AT64" s="445"/>
      <c r="AU64" s="445"/>
      <c r="AV64" s="445"/>
      <c r="AW64" s="445"/>
      <c r="AX64" s="445"/>
      <c r="AY64" s="422"/>
      <c r="AZ64" s="422"/>
      <c r="BA64" s="422"/>
      <c r="BB64" s="422"/>
      <c r="BC64" s="422"/>
      <c r="BD64" s="422"/>
      <c r="BE64" s="656"/>
      <c r="BF64" s="656"/>
      <c r="BG64" s="656"/>
      <c r="BH64" s="656"/>
      <c r="BI64" s="656"/>
      <c r="BJ64" s="656"/>
      <c r="BK64" s="656"/>
      <c r="BL64" s="656"/>
      <c r="BM64" s="656"/>
      <c r="BN64" s="656"/>
      <c r="BO64" s="656"/>
      <c r="BP64" s="656"/>
      <c r="BQ64" s="656"/>
      <c r="BR64" s="656"/>
      <c r="BS64" s="656"/>
      <c r="BT64" s="656"/>
      <c r="BU64" s="656"/>
      <c r="BV64" s="656"/>
      <c r="BW64" s="656"/>
      <c r="BX64" s="656"/>
      <c r="BY64" s="656"/>
      <c r="BZ64" s="656"/>
      <c r="CA64" s="656"/>
      <c r="CB64" s="656"/>
      <c r="CC64" s="656"/>
      <c r="CD64" s="656"/>
      <c r="CE64" s="656"/>
      <c r="CF64" s="656"/>
      <c r="CG64" s="656"/>
      <c r="CH64" s="656"/>
      <c r="CI64" s="656"/>
      <c r="CJ64" s="656"/>
      <c r="CK64" s="656"/>
      <c r="CL64" s="656"/>
      <c r="CM64" s="656"/>
    </row>
    <row r="65" spans="1:91" ht="13.7" customHeight="1">
      <c r="A65" s="155"/>
      <c r="B65" s="156" t="s">
        <v>2201</v>
      </c>
      <c r="C65" s="155"/>
      <c r="D65" s="165"/>
      <c r="E65" s="234">
        <f>'53'!AQ94</f>
        <v>107901.14675639728</v>
      </c>
      <c r="F65" s="444">
        <v>100</v>
      </c>
      <c r="G65" s="660">
        <f>'53'!AR94</f>
        <v>40335.364596485138</v>
      </c>
      <c r="H65" s="444">
        <f t="shared" si="6"/>
        <v>37.381775642800314</v>
      </c>
      <c r="I65" s="660">
        <f>'53'!AS94</f>
        <v>9323.0648593242622</v>
      </c>
      <c r="J65" s="444">
        <f t="shared" si="6"/>
        <v>8.6403760660416822</v>
      </c>
      <c r="K65" s="660">
        <f>'53'!AT94</f>
        <v>28582.290595574148</v>
      </c>
      <c r="L65" s="444">
        <f t="shared" si="34"/>
        <v>26.489329775245924</v>
      </c>
      <c r="M65" s="660">
        <f>'53'!AU94</f>
        <v>477.84901840837921</v>
      </c>
      <c r="N65" s="444">
        <f t="shared" si="34"/>
        <v>0.44285814634314652</v>
      </c>
      <c r="O65" s="660">
        <f>'53'!AV94</f>
        <v>1049.6839331189581</v>
      </c>
      <c r="P65" s="444">
        <f t="shared" si="34"/>
        <v>0.97281999744523018</v>
      </c>
      <c r="Q65" s="660">
        <f>'53'!AW94</f>
        <v>5981.2142562522004</v>
      </c>
      <c r="R65" s="444">
        <f t="shared" si="34"/>
        <v>5.5432351147811909</v>
      </c>
      <c r="S65" s="660">
        <f>'53'!AX94</f>
        <v>639.27689026759276</v>
      </c>
      <c r="T65" s="444">
        <f t="shared" si="34"/>
        <v>0.5924653346927391</v>
      </c>
      <c r="U65" s="155"/>
      <c r="V65" s="156" t="s">
        <v>2201</v>
      </c>
      <c r="W65" s="155"/>
      <c r="X65" s="165"/>
      <c r="Y65" s="660">
        <f>'53'!AY94</f>
        <v>446.58427801251008</v>
      </c>
      <c r="Z65" s="444">
        <f t="shared" si="35"/>
        <v>0.41388279127444288</v>
      </c>
      <c r="AA65" s="660">
        <f>'53'!AZ94</f>
        <v>138.33484189366899</v>
      </c>
      <c r="AB65" s="444">
        <f t="shared" si="36"/>
        <v>0.12820516375602595</v>
      </c>
      <c r="AC65" s="660">
        <f>'53'!BA94</f>
        <v>5553.1468882529425</v>
      </c>
      <c r="AD65" s="444">
        <f t="shared" si="37"/>
        <v>5.1465133181484983</v>
      </c>
      <c r="AE65" s="660">
        <f>'53'!BB94</f>
        <v>1015.3120160909788</v>
      </c>
      <c r="AF65" s="444">
        <f t="shared" si="38"/>
        <v>0.94096499120921773</v>
      </c>
      <c r="AG65" s="660">
        <f>'53'!BC94</f>
        <v>457.96199577852781</v>
      </c>
      <c r="AH65" s="444">
        <f t="shared" si="39"/>
        <v>0.42442736666408593</v>
      </c>
      <c r="AI65" s="660">
        <f>'53'!BD94</f>
        <v>3107.394657577498</v>
      </c>
      <c r="AJ65" s="444">
        <f t="shared" si="40"/>
        <v>2.8798532276889501</v>
      </c>
      <c r="AK65" s="660">
        <f>'53'!BE94</f>
        <v>202.94844297727516</v>
      </c>
      <c r="AL65" s="444">
        <f t="shared" si="41"/>
        <v>0.18808738282963863</v>
      </c>
      <c r="AM65" s="660">
        <f>'53'!BF94</f>
        <v>10590.719486383156</v>
      </c>
      <c r="AN65" s="444">
        <f t="shared" si="42"/>
        <v>9.8152056810788704</v>
      </c>
      <c r="AO65" s="865"/>
      <c r="AP65" s="445"/>
      <c r="AQ65" s="865"/>
      <c r="AR65" s="445"/>
      <c r="AS65" s="865"/>
      <c r="AT65" s="445"/>
      <c r="AU65" s="445"/>
      <c r="AV65" s="445"/>
      <c r="AW65" s="445"/>
      <c r="AX65" s="445"/>
      <c r="AY65" s="422"/>
      <c r="AZ65" s="422"/>
      <c r="BA65" s="422"/>
      <c r="BB65" s="422"/>
      <c r="BC65" s="422"/>
      <c r="BD65" s="422"/>
      <c r="BE65" s="656"/>
      <c r="BF65" s="656"/>
      <c r="BG65" s="656"/>
      <c r="BH65" s="656"/>
      <c r="BI65" s="656"/>
      <c r="BJ65" s="656"/>
      <c r="BK65" s="656"/>
      <c r="BL65" s="656"/>
      <c r="BM65" s="656"/>
      <c r="BN65" s="656"/>
      <c r="BO65" s="656"/>
      <c r="BP65" s="656"/>
      <c r="BQ65" s="656"/>
      <c r="BR65" s="656"/>
      <c r="BS65" s="656"/>
      <c r="BT65" s="656"/>
      <c r="BU65" s="656"/>
      <c r="BV65" s="656"/>
      <c r="BW65" s="656"/>
      <c r="BX65" s="656"/>
      <c r="BY65" s="656"/>
      <c r="BZ65" s="656"/>
      <c r="CA65" s="656"/>
      <c r="CB65" s="656"/>
      <c r="CC65" s="656"/>
      <c r="CD65" s="656"/>
      <c r="CE65" s="656"/>
      <c r="CF65" s="656"/>
      <c r="CG65" s="656"/>
      <c r="CH65" s="656"/>
      <c r="CI65" s="656"/>
      <c r="CJ65" s="656"/>
      <c r="CK65" s="656"/>
      <c r="CL65" s="656"/>
      <c r="CM65" s="656"/>
    </row>
    <row r="66" spans="1:91" ht="13.7" customHeight="1">
      <c r="A66" s="155"/>
      <c r="B66" s="156" t="s">
        <v>2235</v>
      </c>
      <c r="C66" s="155"/>
      <c r="D66" s="165"/>
      <c r="E66" s="234">
        <f>'53'!AQ95</f>
        <v>190687.20790313953</v>
      </c>
      <c r="F66" s="444">
        <v>100</v>
      </c>
      <c r="G66" s="660">
        <f>'53'!AR95</f>
        <v>85726.950912621513</v>
      </c>
      <c r="H66" s="444">
        <f t="shared" si="6"/>
        <v>44.956844171826631</v>
      </c>
      <c r="I66" s="660">
        <f>'53'!AS95</f>
        <v>20247.894116767144</v>
      </c>
      <c r="J66" s="444">
        <f t="shared" si="6"/>
        <v>10.618380928337972</v>
      </c>
      <c r="K66" s="660">
        <f>'53'!AT95</f>
        <v>51570.907699196658</v>
      </c>
      <c r="L66" s="444">
        <f t="shared" si="34"/>
        <v>27.044765229030119</v>
      </c>
      <c r="M66" s="660">
        <f>'53'!AU95</f>
        <v>476.39133161622289</v>
      </c>
      <c r="N66" s="444">
        <f t="shared" si="34"/>
        <v>0.24982867852268734</v>
      </c>
      <c r="O66" s="660">
        <f>'53'!AV95</f>
        <v>3021.6637188578657</v>
      </c>
      <c r="P66" s="444">
        <f t="shared" si="34"/>
        <v>1.5846179468906663</v>
      </c>
      <c r="Q66" s="660">
        <f>'53'!AW95</f>
        <v>6155.0917813540282</v>
      </c>
      <c r="R66" s="444">
        <f t="shared" si="34"/>
        <v>3.2278472421078903</v>
      </c>
      <c r="S66" s="660">
        <f>'53'!AX95</f>
        <v>507.11950898244874</v>
      </c>
      <c r="T66" s="444">
        <f t="shared" si="34"/>
        <v>0.26594311939374693</v>
      </c>
      <c r="U66" s="155"/>
      <c r="V66" s="156" t="s">
        <v>2206</v>
      </c>
      <c r="W66" s="155"/>
      <c r="X66" s="165"/>
      <c r="Y66" s="660">
        <f>'53'!AY95</f>
        <v>111.59602374199633</v>
      </c>
      <c r="Z66" s="444">
        <f t="shared" si="35"/>
        <v>5.8523078170341698E-2</v>
      </c>
      <c r="AA66" s="660">
        <f>'53'!AZ95</f>
        <v>0</v>
      </c>
      <c r="AB66" s="444">
        <f t="shared" si="36"/>
        <v>0</v>
      </c>
      <c r="AC66" s="660">
        <f>'53'!BA95</f>
        <v>2657.0767493192961</v>
      </c>
      <c r="AD66" s="444">
        <f t="shared" si="37"/>
        <v>1.39342160312556</v>
      </c>
      <c r="AE66" s="660">
        <f>'53'!BB95</f>
        <v>2295.8555076113171</v>
      </c>
      <c r="AF66" s="444">
        <f t="shared" si="38"/>
        <v>1.2039903110739907</v>
      </c>
      <c r="AG66" s="660">
        <f>'53'!BC95</f>
        <v>1510.9805411078048</v>
      </c>
      <c r="AH66" s="444">
        <f t="shared" si="39"/>
        <v>0.79238694494667661</v>
      </c>
      <c r="AI66" s="660">
        <f>'53'!BD95</f>
        <v>7970.1934041322647</v>
      </c>
      <c r="AJ66" s="444">
        <f t="shared" si="40"/>
        <v>4.1797210687466579</v>
      </c>
      <c r="AK66" s="660">
        <f>'53'!BE95</f>
        <v>39.784774607176509</v>
      </c>
      <c r="AL66" s="444">
        <f t="shared" si="41"/>
        <v>2.0863892782669185E-2</v>
      </c>
      <c r="AM66" s="660">
        <f>'53'!BF95</f>
        <v>8395.7018332237367</v>
      </c>
      <c r="AN66" s="444">
        <f t="shared" si="42"/>
        <v>4.4028657850443613</v>
      </c>
      <c r="AO66" s="865"/>
      <c r="AP66" s="445"/>
      <c r="AQ66" s="865"/>
      <c r="AR66" s="445"/>
      <c r="AS66" s="865"/>
      <c r="AT66" s="445"/>
      <c r="AU66" s="422"/>
      <c r="AV66" s="422"/>
      <c r="AW66" s="422"/>
      <c r="AX66" s="422"/>
      <c r="AY66" s="422"/>
      <c r="AZ66" s="422"/>
      <c r="BA66" s="422"/>
      <c r="BB66" s="422"/>
      <c r="BC66" s="422"/>
      <c r="BD66" s="422"/>
      <c r="BE66" s="656"/>
      <c r="BF66" s="656"/>
      <c r="BG66" s="656"/>
      <c r="BH66" s="656"/>
      <c r="BI66" s="656"/>
      <c r="BJ66" s="656"/>
      <c r="BK66" s="656"/>
      <c r="BL66" s="656"/>
      <c r="BM66" s="656"/>
      <c r="BN66" s="656"/>
      <c r="BO66" s="656"/>
      <c r="BP66" s="656"/>
      <c r="BQ66" s="656"/>
      <c r="BR66" s="656"/>
      <c r="BS66" s="656"/>
      <c r="BT66" s="656"/>
      <c r="BU66" s="656"/>
      <c r="BV66" s="656"/>
      <c r="BW66" s="656"/>
      <c r="BX66" s="656"/>
      <c r="BY66" s="656"/>
      <c r="BZ66" s="656"/>
      <c r="CA66" s="656"/>
      <c r="CB66" s="656"/>
      <c r="CC66" s="656"/>
      <c r="CD66" s="656"/>
      <c r="CE66" s="656"/>
      <c r="CF66" s="656"/>
      <c r="CG66" s="656"/>
      <c r="CH66" s="656"/>
      <c r="CI66" s="656"/>
      <c r="CJ66" s="656"/>
      <c r="CK66" s="656"/>
      <c r="CL66" s="656"/>
      <c r="CM66" s="656"/>
    </row>
    <row r="67" spans="1:91" ht="13.7" customHeight="1">
      <c r="A67" s="155"/>
      <c r="B67" s="156" t="s">
        <v>2203</v>
      </c>
      <c r="C67" s="155"/>
      <c r="D67" s="165"/>
      <c r="E67" s="234">
        <f>'53'!AQ96</f>
        <v>323134.25980045914</v>
      </c>
      <c r="F67" s="444">
        <v>100</v>
      </c>
      <c r="G67" s="660">
        <f>'53'!AR96</f>
        <v>102140.56540249298</v>
      </c>
      <c r="H67" s="444">
        <f t="shared" si="6"/>
        <v>31.609327177367856</v>
      </c>
      <c r="I67" s="660">
        <f>'53'!AS96</f>
        <v>63052.884225062662</v>
      </c>
      <c r="J67" s="444">
        <f t="shared" si="6"/>
        <v>19.512905955561283</v>
      </c>
      <c r="K67" s="660">
        <f>'53'!AT96</f>
        <v>49573.120734165859</v>
      </c>
      <c r="L67" s="444">
        <f t="shared" si="34"/>
        <v>15.341338539831121</v>
      </c>
      <c r="M67" s="660">
        <f>'53'!AU96</f>
        <v>16798.806260822847</v>
      </c>
      <c r="N67" s="444">
        <f t="shared" si="34"/>
        <v>5.1987078903971344</v>
      </c>
      <c r="O67" s="660">
        <f>'53'!AV96</f>
        <v>4471.4197100051406</v>
      </c>
      <c r="P67" s="444">
        <f t="shared" si="34"/>
        <v>1.3837652846734103</v>
      </c>
      <c r="Q67" s="660">
        <f>'53'!AW96</f>
        <v>4984.2804017238504</v>
      </c>
      <c r="R67" s="444">
        <f t="shared" si="34"/>
        <v>1.5424797125509773</v>
      </c>
      <c r="S67" s="660">
        <f>'53'!AX96</f>
        <v>12860.594661665331</v>
      </c>
      <c r="T67" s="444">
        <f t="shared" si="34"/>
        <v>3.9799539267693138</v>
      </c>
      <c r="U67" s="155"/>
      <c r="V67" s="156" t="s">
        <v>2231</v>
      </c>
      <c r="W67" s="155"/>
      <c r="X67" s="165"/>
      <c r="Y67" s="660">
        <f>'53'!AY96</f>
        <v>562.64791004267056</v>
      </c>
      <c r="Z67" s="444">
        <f t="shared" si="35"/>
        <v>0.17412202296039891</v>
      </c>
      <c r="AA67" s="660">
        <f>'53'!AZ96</f>
        <v>0</v>
      </c>
      <c r="AB67" s="444">
        <f t="shared" si="36"/>
        <v>0</v>
      </c>
      <c r="AC67" s="660">
        <f>'53'!BA96</f>
        <v>17890.412568551881</v>
      </c>
      <c r="AD67" s="444">
        <f t="shared" si="37"/>
        <v>5.5365260803975147</v>
      </c>
      <c r="AE67" s="660">
        <f>'53'!BB96</f>
        <v>873.28178072395394</v>
      </c>
      <c r="AF67" s="444">
        <f t="shared" si="38"/>
        <v>0.27025354144225383</v>
      </c>
      <c r="AG67" s="660">
        <f>'53'!BC96</f>
        <v>1146.8908705302827</v>
      </c>
      <c r="AH67" s="444">
        <f t="shared" si="39"/>
        <v>0.35492704216461207</v>
      </c>
      <c r="AI67" s="660">
        <f>'53'!BD96</f>
        <v>12621.595846067086</v>
      </c>
      <c r="AJ67" s="444">
        <f t="shared" si="40"/>
        <v>3.9059912291135999</v>
      </c>
      <c r="AK67" s="660">
        <f>'53'!BE96</f>
        <v>475.78261628472188</v>
      </c>
      <c r="AL67" s="444">
        <f t="shared" si="41"/>
        <v>0.14723991711015899</v>
      </c>
      <c r="AM67" s="660">
        <f>'53'!BF96</f>
        <v>35681.976812319757</v>
      </c>
      <c r="AN67" s="444">
        <f t="shared" si="42"/>
        <v>11.042461679660329</v>
      </c>
      <c r="AO67" s="865"/>
      <c r="AP67" s="445"/>
      <c r="AQ67" s="865"/>
      <c r="AR67" s="445"/>
      <c r="AS67" s="865"/>
      <c r="AT67" s="445"/>
      <c r="AU67" s="422"/>
      <c r="AV67" s="422"/>
      <c r="AW67" s="422"/>
      <c r="AX67" s="422"/>
      <c r="AY67" s="422"/>
      <c r="AZ67" s="422"/>
      <c r="BA67" s="422"/>
      <c r="BB67" s="422"/>
      <c r="BC67" s="422"/>
      <c r="BD67" s="422"/>
      <c r="BE67" s="656"/>
      <c r="BF67" s="656"/>
      <c r="BG67" s="656"/>
      <c r="BH67" s="656"/>
      <c r="BI67" s="656"/>
      <c r="BJ67" s="656"/>
      <c r="BK67" s="656"/>
      <c r="BL67" s="656"/>
      <c r="BM67" s="656"/>
      <c r="BN67" s="656"/>
      <c r="BO67" s="656"/>
      <c r="BP67" s="656"/>
      <c r="BQ67" s="656"/>
      <c r="BR67" s="656"/>
      <c r="BS67" s="656"/>
      <c r="BT67" s="656"/>
      <c r="BU67" s="656"/>
      <c r="BV67" s="656"/>
      <c r="BW67" s="656"/>
      <c r="BX67" s="656"/>
      <c r="BY67" s="656"/>
      <c r="BZ67" s="656"/>
      <c r="CA67" s="656"/>
      <c r="CB67" s="656"/>
      <c r="CC67" s="656"/>
      <c r="CD67" s="656"/>
      <c r="CE67" s="656"/>
      <c r="CF67" s="656"/>
      <c r="CG67" s="656"/>
      <c r="CH67" s="656"/>
      <c r="CI67" s="656"/>
      <c r="CJ67" s="656"/>
      <c r="CK67" s="656"/>
      <c r="CL67" s="656"/>
      <c r="CM67" s="656"/>
    </row>
    <row r="68" spans="1:91" s="325" customFormat="1" ht="13.7" customHeight="1">
      <c r="A68" s="155"/>
      <c r="B68" s="156" t="s">
        <v>2254</v>
      </c>
      <c r="C68" s="155"/>
      <c r="D68" s="165"/>
      <c r="E68" s="234">
        <f>'53'!AQ97</f>
        <v>656904.30207994243</v>
      </c>
      <c r="F68" s="444">
        <v>100</v>
      </c>
      <c r="G68" s="660">
        <f>'53'!AR97</f>
        <v>362794.16332509893</v>
      </c>
      <c r="H68" s="444">
        <f t="shared" si="6"/>
        <v>55.227856200117934</v>
      </c>
      <c r="I68" s="660">
        <f>'53'!AS97</f>
        <v>115302.18850141369</v>
      </c>
      <c r="J68" s="444">
        <f t="shared" si="6"/>
        <v>17.552357038359283</v>
      </c>
      <c r="K68" s="660">
        <f>'53'!AT97</f>
        <v>84570.125600890402</v>
      </c>
      <c r="L68" s="444">
        <f t="shared" si="34"/>
        <v>12.874040455073557</v>
      </c>
      <c r="M68" s="660">
        <f>'53'!AU97</f>
        <v>5381.2138331958722</v>
      </c>
      <c r="N68" s="444">
        <f t="shared" si="34"/>
        <v>0.81917774265710341</v>
      </c>
      <c r="O68" s="660">
        <f>'53'!AV97</f>
        <v>19089.481764084845</v>
      </c>
      <c r="P68" s="444">
        <f t="shared" si="34"/>
        <v>2.9059760612987642</v>
      </c>
      <c r="Q68" s="660">
        <f>'53'!AW97</f>
        <v>17851.887434209177</v>
      </c>
      <c r="R68" s="444">
        <f t="shared" si="34"/>
        <v>2.7175780974009633</v>
      </c>
      <c r="S68" s="660">
        <f>'53'!AX97</f>
        <v>0</v>
      </c>
      <c r="T68" s="444">
        <f t="shared" si="34"/>
        <v>0</v>
      </c>
      <c r="U68" s="155"/>
      <c r="V68" s="156" t="s">
        <v>2254</v>
      </c>
      <c r="W68" s="155"/>
      <c r="X68" s="165"/>
      <c r="Y68" s="660">
        <f>'53'!AY97</f>
        <v>0</v>
      </c>
      <c r="Z68" s="444">
        <f t="shared" si="35"/>
        <v>0</v>
      </c>
      <c r="AA68" s="660">
        <f>'53'!AZ97</f>
        <v>67.404433862329171</v>
      </c>
      <c r="AB68" s="444">
        <f t="shared" si="36"/>
        <v>1.0260921362351856E-2</v>
      </c>
      <c r="AC68" s="660">
        <f>'53'!BA97</f>
        <v>12073.353590269502</v>
      </c>
      <c r="AD68" s="444">
        <f t="shared" si="37"/>
        <v>1.8379166572728927</v>
      </c>
      <c r="AE68" s="660">
        <f>'53'!BB97</f>
        <v>11136.35517644291</v>
      </c>
      <c r="AF68" s="444">
        <f t="shared" si="38"/>
        <v>1.695278161702108</v>
      </c>
      <c r="AG68" s="660">
        <f>'53'!BC97</f>
        <v>1309.6274114787022</v>
      </c>
      <c r="AH68" s="444">
        <f t="shared" si="39"/>
        <v>0.19936350048737028</v>
      </c>
      <c r="AI68" s="660">
        <f>'53'!BD97</f>
        <v>13655.812415689174</v>
      </c>
      <c r="AJ68" s="444">
        <f t="shared" si="40"/>
        <v>2.0788130588353675</v>
      </c>
      <c r="AK68" s="660">
        <f>'53'!BE97</f>
        <v>1432.3892945099187</v>
      </c>
      <c r="AL68" s="444">
        <f t="shared" si="41"/>
        <v>0.21805144067021243</v>
      </c>
      <c r="AM68" s="660">
        <f>'53'!BF97</f>
        <v>12240.299298796916</v>
      </c>
      <c r="AN68" s="444">
        <f t="shared" si="42"/>
        <v>1.8633306647620835</v>
      </c>
      <c r="AO68" s="865"/>
      <c r="AP68" s="445"/>
      <c r="AQ68" s="865"/>
      <c r="AR68" s="445"/>
      <c r="AS68" s="865"/>
      <c r="AT68" s="445"/>
      <c r="AU68" s="422"/>
      <c r="AV68" s="422"/>
      <c r="AW68" s="422"/>
      <c r="AX68" s="422"/>
      <c r="AY68" s="422"/>
      <c r="AZ68" s="422"/>
      <c r="BA68" s="422"/>
      <c r="BB68" s="422"/>
      <c r="BC68" s="422"/>
      <c r="BD68" s="422"/>
      <c r="BE68" s="668"/>
      <c r="BF68" s="668"/>
      <c r="BG68" s="668"/>
      <c r="BH68" s="668"/>
      <c r="BI68" s="668"/>
      <c r="BJ68" s="668"/>
      <c r="BK68" s="668"/>
      <c r="BL68" s="668"/>
      <c r="BM68" s="668"/>
      <c r="BN68" s="668"/>
      <c r="BO68" s="668"/>
      <c r="BP68" s="668"/>
      <c r="BQ68" s="668"/>
      <c r="BR68" s="668"/>
      <c r="BS68" s="668"/>
      <c r="BT68" s="668"/>
      <c r="BU68" s="668"/>
      <c r="BV68" s="668"/>
      <c r="BW68" s="668"/>
      <c r="BX68" s="668"/>
      <c r="BY68" s="668"/>
      <c r="BZ68" s="668"/>
      <c r="CA68" s="668"/>
      <c r="CB68" s="668"/>
      <c r="CC68" s="668"/>
      <c r="CD68" s="668"/>
      <c r="CE68" s="668"/>
      <c r="CF68" s="668"/>
      <c r="CG68" s="668"/>
      <c r="CH68" s="668"/>
      <c r="CI68" s="668"/>
      <c r="CJ68" s="668"/>
      <c r="CK68" s="668"/>
      <c r="CL68" s="668"/>
      <c r="CM68" s="668"/>
    </row>
    <row r="69" spans="1:91" ht="13.7" customHeight="1" thickBot="1">
      <c r="A69" s="169"/>
      <c r="B69" s="170" t="s">
        <v>2197</v>
      </c>
      <c r="C69" s="169"/>
      <c r="D69" s="171"/>
      <c r="E69" s="666">
        <f>'53'!AQ98</f>
        <v>2713538.2736139311</v>
      </c>
      <c r="F69" s="447">
        <v>100</v>
      </c>
      <c r="G69" s="664">
        <f>'53'!AR98</f>
        <v>881305.10124171607</v>
      </c>
      <c r="H69" s="447">
        <f t="shared" si="6"/>
        <v>32.478078890996464</v>
      </c>
      <c r="I69" s="664">
        <f>'53'!AS98</f>
        <v>794161.69032651884</v>
      </c>
      <c r="J69" s="447">
        <f t="shared" si="6"/>
        <v>29.266647832051483</v>
      </c>
      <c r="K69" s="664">
        <f>'53'!AT98</f>
        <v>625538.92098473548</v>
      </c>
      <c r="L69" s="447">
        <f t="shared" si="34"/>
        <v>23.052518811596983</v>
      </c>
      <c r="M69" s="664">
        <f>'53'!AU98</f>
        <v>210010.50571948275</v>
      </c>
      <c r="N69" s="447">
        <f t="shared" si="34"/>
        <v>7.7393603680329743</v>
      </c>
      <c r="O69" s="664">
        <f>'53'!AV98</f>
        <v>86.190861533480799</v>
      </c>
      <c r="P69" s="447">
        <f>O69/$E69*100</f>
        <v>3.1763274677784627E-3</v>
      </c>
      <c r="Q69" s="664">
        <f>'53'!AW98</f>
        <v>29316.813717482124</v>
      </c>
      <c r="R69" s="447">
        <f t="shared" si="34"/>
        <v>1.0803906472429281</v>
      </c>
      <c r="S69" s="664">
        <f>'53'!AX98</f>
        <v>0</v>
      </c>
      <c r="T69" s="447">
        <f t="shared" si="34"/>
        <v>0</v>
      </c>
      <c r="U69" s="169"/>
      <c r="V69" s="170" t="s">
        <v>2197</v>
      </c>
      <c r="W69" s="169"/>
      <c r="X69" s="171"/>
      <c r="Y69" s="664">
        <f>'53'!AY98</f>
        <v>0</v>
      </c>
      <c r="Z69" s="447">
        <f t="shared" si="35"/>
        <v>0</v>
      </c>
      <c r="AA69" s="664">
        <f>'53'!AZ98</f>
        <v>0</v>
      </c>
      <c r="AB69" s="447">
        <f t="shared" si="36"/>
        <v>0</v>
      </c>
      <c r="AC69" s="664">
        <f>'53'!BA98</f>
        <v>14048.721956183779</v>
      </c>
      <c r="AD69" s="447">
        <f t="shared" si="37"/>
        <v>0.51772706111395583</v>
      </c>
      <c r="AE69" s="664">
        <f>'53'!BB98</f>
        <v>15346.854137601485</v>
      </c>
      <c r="AF69" s="447">
        <f t="shared" si="38"/>
        <v>0.5655661571768551</v>
      </c>
      <c r="AG69" s="664">
        <f>'53'!BC98</f>
        <v>0</v>
      </c>
      <c r="AH69" s="447">
        <f t="shared" si="39"/>
        <v>0</v>
      </c>
      <c r="AI69" s="664">
        <f>'53'!BD98</f>
        <v>37532.892658732264</v>
      </c>
      <c r="AJ69" s="447">
        <f t="shared" si="40"/>
        <v>1.3831716701288828</v>
      </c>
      <c r="AK69" s="664">
        <f>'53'!BE98</f>
        <v>0</v>
      </c>
      <c r="AL69" s="447">
        <f t="shared" si="41"/>
        <v>0</v>
      </c>
      <c r="AM69" s="664">
        <f>'53'!BF98</f>
        <v>106190.58200994483</v>
      </c>
      <c r="AN69" s="447">
        <f t="shared" si="42"/>
        <v>3.9133622341916934</v>
      </c>
      <c r="AO69" s="865"/>
      <c r="AP69" s="445"/>
      <c r="AQ69" s="865"/>
      <c r="AR69" s="445"/>
      <c r="AS69" s="865"/>
      <c r="AT69" s="445"/>
      <c r="AU69" s="422"/>
      <c r="AV69" s="422"/>
      <c r="AW69" s="422"/>
      <c r="AX69" s="422"/>
      <c r="AY69" s="422"/>
      <c r="AZ69" s="422"/>
      <c r="BA69" s="422"/>
      <c r="BB69" s="422"/>
      <c r="BC69" s="422"/>
      <c r="BD69" s="422"/>
      <c r="BE69" s="656"/>
      <c r="BF69" s="656"/>
      <c r="BG69" s="656"/>
      <c r="BH69" s="656"/>
      <c r="BI69" s="656"/>
      <c r="BJ69" s="656"/>
      <c r="BK69" s="656"/>
      <c r="BL69" s="656"/>
      <c r="BM69" s="656"/>
      <c r="BN69" s="656"/>
      <c r="BO69" s="656"/>
      <c r="BP69" s="656"/>
      <c r="BQ69" s="656"/>
      <c r="BR69" s="656"/>
      <c r="BS69" s="656"/>
      <c r="BT69" s="656"/>
      <c r="BU69" s="656"/>
      <c r="BV69" s="656"/>
      <c r="BW69" s="656"/>
      <c r="BX69" s="656"/>
      <c r="BY69" s="656"/>
      <c r="BZ69" s="656"/>
      <c r="CA69" s="656"/>
      <c r="CB69" s="656"/>
      <c r="CC69" s="656"/>
      <c r="CD69" s="656"/>
      <c r="CE69" s="656"/>
      <c r="CF69" s="656"/>
      <c r="CG69" s="656"/>
      <c r="CH69" s="656"/>
      <c r="CI69" s="656"/>
      <c r="CJ69" s="656"/>
      <c r="CK69" s="656"/>
      <c r="CL69" s="656"/>
      <c r="CM69" s="656"/>
    </row>
    <row r="70" spans="1:91" s="870" customFormat="1" ht="13.7" customHeight="1">
      <c r="A70" s="869" t="s">
        <v>4134</v>
      </c>
      <c r="D70" s="871"/>
      <c r="F70" s="872"/>
      <c r="H70" s="873"/>
      <c r="J70" s="873"/>
      <c r="L70" s="873"/>
      <c r="M70" s="873"/>
      <c r="N70" s="873"/>
      <c r="O70" s="873"/>
      <c r="P70" s="873"/>
      <c r="Q70" s="873"/>
      <c r="R70" s="873"/>
      <c r="S70" s="873"/>
      <c r="T70" s="873"/>
      <c r="U70" s="869" t="s">
        <v>4134</v>
      </c>
      <c r="X70" s="871"/>
      <c r="Z70" s="872"/>
      <c r="AB70" s="873"/>
      <c r="AD70" s="873"/>
      <c r="AF70" s="873"/>
      <c r="AH70" s="873"/>
      <c r="AJ70" s="873"/>
      <c r="AL70" s="873"/>
      <c r="AN70" s="873"/>
      <c r="AO70" s="874"/>
      <c r="AU70" s="422"/>
      <c r="AV70" s="422"/>
      <c r="AW70" s="422"/>
      <c r="AX70" s="422"/>
      <c r="AY70" s="422"/>
    </row>
    <row r="71" spans="1:91" s="876" customFormat="1" ht="13.7" customHeight="1">
      <c r="A71" s="875" t="s">
        <v>4133</v>
      </c>
      <c r="D71" s="877"/>
      <c r="H71" s="878"/>
      <c r="U71" s="875" t="s">
        <v>4133</v>
      </c>
      <c r="X71" s="877"/>
      <c r="AB71" s="878"/>
      <c r="AO71" s="874"/>
      <c r="AP71" s="870"/>
      <c r="AQ71" s="870"/>
      <c r="AR71" s="870"/>
      <c r="AS71" s="870"/>
      <c r="AT71" s="870"/>
      <c r="AU71" s="422"/>
      <c r="AV71" s="422"/>
      <c r="AW71" s="422"/>
      <c r="AX71" s="422"/>
      <c r="AY71" s="422"/>
    </row>
    <row r="72" spans="1:91" s="870" customFormat="1" ht="13.7" customHeight="1">
      <c r="A72" s="3769" t="s">
        <v>2558</v>
      </c>
      <c r="B72" s="3769"/>
      <c r="C72" s="3769"/>
      <c r="D72" s="3769"/>
      <c r="E72" s="3769"/>
      <c r="F72" s="3769"/>
      <c r="G72" s="3769"/>
      <c r="H72" s="3769"/>
      <c r="I72" s="3769"/>
      <c r="J72" s="3769"/>
      <c r="L72" s="872"/>
      <c r="M72" s="872"/>
      <c r="N72" s="872"/>
      <c r="O72" s="872"/>
      <c r="P72" s="872"/>
      <c r="Q72" s="872"/>
      <c r="R72" s="872"/>
      <c r="S72" s="872"/>
      <c r="T72" s="872"/>
      <c r="U72" s="3769" t="s">
        <v>2558</v>
      </c>
      <c r="V72" s="3769"/>
      <c r="W72" s="3769"/>
      <c r="X72" s="3769"/>
      <c r="Y72" s="3769"/>
      <c r="Z72" s="3769"/>
      <c r="AA72" s="3769"/>
      <c r="AB72" s="3769"/>
      <c r="AC72" s="3769"/>
      <c r="AD72" s="3769"/>
      <c r="AF72" s="872"/>
      <c r="AH72" s="872"/>
      <c r="AJ72" s="872"/>
      <c r="AL72" s="872"/>
      <c r="AN72" s="872"/>
      <c r="AO72" s="876"/>
      <c r="AP72" s="876"/>
      <c r="AQ72" s="876"/>
      <c r="AR72" s="876"/>
      <c r="AS72" s="876"/>
      <c r="AT72" s="876"/>
      <c r="AU72" s="422"/>
      <c r="AV72" s="422"/>
      <c r="AW72" s="422"/>
      <c r="AX72" s="422"/>
      <c r="AY72" s="422"/>
    </row>
  </sheetData>
  <mergeCells count="77">
    <mergeCell ref="A59:C59"/>
    <mergeCell ref="U59:W59"/>
    <mergeCell ref="A72:J72"/>
    <mergeCell ref="A30:C30"/>
    <mergeCell ref="U30:W30"/>
    <mergeCell ref="A37:C37"/>
    <mergeCell ref="U37:W37"/>
    <mergeCell ref="A48:C48"/>
    <mergeCell ref="U48:W48"/>
    <mergeCell ref="U72:AD72"/>
    <mergeCell ref="A27:D27"/>
    <mergeCell ref="U27:X27"/>
    <mergeCell ref="A28:D28"/>
    <mergeCell ref="U28:X28"/>
    <mergeCell ref="A29:D29"/>
    <mergeCell ref="U29:X29"/>
    <mergeCell ref="A24:D24"/>
    <mergeCell ref="U24:X24"/>
    <mergeCell ref="A25:D25"/>
    <mergeCell ref="U25:X25"/>
    <mergeCell ref="A26:D26"/>
    <mergeCell ref="U26:X26"/>
    <mergeCell ref="A21:C21"/>
    <mergeCell ref="U21:W21"/>
    <mergeCell ref="A22:C22"/>
    <mergeCell ref="U22:W22"/>
    <mergeCell ref="A23:D23"/>
    <mergeCell ref="U23:X23"/>
    <mergeCell ref="A18:C18"/>
    <mergeCell ref="U18:W18"/>
    <mergeCell ref="A19:C19"/>
    <mergeCell ref="U19:W19"/>
    <mergeCell ref="A20:C20"/>
    <mergeCell ref="U20:W20"/>
    <mergeCell ref="A15:C15"/>
    <mergeCell ref="U15:W15"/>
    <mergeCell ref="A16:C16"/>
    <mergeCell ref="U16:W16"/>
    <mergeCell ref="A17:C17"/>
    <mergeCell ref="U17:W17"/>
    <mergeCell ref="A12:C12"/>
    <mergeCell ref="U12:W12"/>
    <mergeCell ref="A13:C13"/>
    <mergeCell ref="U13:W13"/>
    <mergeCell ref="A14:C14"/>
    <mergeCell ref="U14:W14"/>
    <mergeCell ref="A9:C9"/>
    <mergeCell ref="U9:W9"/>
    <mergeCell ref="A10:C10"/>
    <mergeCell ref="U10:W10"/>
    <mergeCell ref="A11:C11"/>
    <mergeCell ref="U11:W11"/>
    <mergeCell ref="AM3:AN4"/>
    <mergeCell ref="A6:C6"/>
    <mergeCell ref="U6:W6"/>
    <mergeCell ref="A7:C7"/>
    <mergeCell ref="U7:W7"/>
    <mergeCell ref="AG3:AH4"/>
    <mergeCell ref="AI3:AJ4"/>
    <mergeCell ref="AK3:AL4"/>
    <mergeCell ref="A8:C8"/>
    <mergeCell ref="U8:W8"/>
    <mergeCell ref="AA3:AB4"/>
    <mergeCell ref="AC3:AD4"/>
    <mergeCell ref="AE3:AF4"/>
    <mergeCell ref="M3:N4"/>
    <mergeCell ref="O3:P4"/>
    <mergeCell ref="Q3:R4"/>
    <mergeCell ref="S3:T4"/>
    <mergeCell ref="Y3:Z4"/>
    <mergeCell ref="U3:W5"/>
    <mergeCell ref="K3:L4"/>
    <mergeCell ref="A1:J1"/>
    <mergeCell ref="A3:C5"/>
    <mergeCell ref="E3:F4"/>
    <mergeCell ref="G3:H4"/>
    <mergeCell ref="I3:J4"/>
  </mergeCells>
  <phoneticPr fontId="6"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2" manualBreakCount="2">
    <brk id="20" max="71" man="1"/>
    <brk id="30" max="71"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1"/>
  <sheetViews>
    <sheetView view="pageBreakPreview" zoomScale="95" zoomScaleNormal="75" zoomScaleSheetLayoutView="95" workbookViewId="0">
      <selection activeCell="N34" sqref="N34"/>
    </sheetView>
  </sheetViews>
  <sheetFormatPr defaultColWidth="9.140625" defaultRowHeight="15.75"/>
  <cols>
    <col min="1" max="1" width="2.28515625" style="174" customWidth="1"/>
    <col min="2" max="2" width="18.7109375" style="174" customWidth="1"/>
    <col min="3" max="3" width="2.28515625" style="174" customWidth="1"/>
    <col min="4" max="4" width="1.7109375" style="175" customWidth="1"/>
    <col min="5" max="8" width="18.140625" style="132" customWidth="1"/>
    <col min="9" max="14" width="16.28515625" style="132" customWidth="1"/>
    <col min="15" max="15" width="9.140625" style="132"/>
    <col min="16" max="18" width="14.85546875" style="132" bestFit="1" customWidth="1"/>
    <col min="19" max="20" width="12.28515625" style="132" bestFit="1" customWidth="1"/>
    <col min="21" max="21" width="14.85546875" style="132" bestFit="1" customWidth="1"/>
    <col min="22" max="22" width="13.5703125" style="132" bestFit="1" customWidth="1"/>
    <col min="23" max="24" width="12.28515625" style="132" bestFit="1" customWidth="1"/>
    <col min="25" max="25" width="13.5703125" style="132" bestFit="1" customWidth="1"/>
    <col min="26" max="16384" width="9.140625" style="132"/>
  </cols>
  <sheetData>
    <row r="1" spans="1:25" s="131" customFormat="1" ht="35.1" customHeight="1">
      <c r="A1" s="518"/>
      <c r="B1" s="518"/>
      <c r="C1" s="518"/>
      <c r="D1" s="518"/>
      <c r="E1" s="844"/>
      <c r="F1" s="844"/>
      <c r="G1" s="844"/>
      <c r="H1" s="845" t="s">
        <v>2144</v>
      </c>
      <c r="I1" s="846" t="s">
        <v>2145</v>
      </c>
      <c r="J1" s="846"/>
      <c r="K1" s="846"/>
      <c r="L1" s="844"/>
      <c r="M1" s="844"/>
      <c r="N1" s="844"/>
    </row>
    <row r="2" spans="1:25" ht="15" customHeight="1" thickBot="1">
      <c r="A2" s="132"/>
      <c r="B2" s="133"/>
      <c r="C2" s="133"/>
      <c r="D2" s="134"/>
      <c r="E2" s="478"/>
      <c r="F2" s="478"/>
      <c r="G2" s="478"/>
      <c r="H2" s="478"/>
      <c r="I2" s="478"/>
      <c r="J2" s="478"/>
      <c r="K2" s="478"/>
      <c r="L2" s="478"/>
      <c r="M2" s="478"/>
      <c r="N2" s="714" t="s">
        <v>246</v>
      </c>
    </row>
    <row r="3" spans="1:25" ht="18" customHeight="1">
      <c r="A3" s="3726" t="s">
        <v>2146</v>
      </c>
      <c r="B3" s="3726"/>
      <c r="C3" s="3726"/>
      <c r="D3" s="136"/>
      <c r="E3" s="3636" t="s">
        <v>2147</v>
      </c>
      <c r="F3" s="3774" t="s">
        <v>2148</v>
      </c>
      <c r="G3" s="3775"/>
      <c r="H3" s="3775"/>
      <c r="I3" s="3776"/>
      <c r="J3" s="3777"/>
      <c r="K3" s="834" t="s">
        <v>2149</v>
      </c>
      <c r="L3" s="834"/>
      <c r="M3" s="834"/>
      <c r="N3" s="835"/>
      <c r="U3" s="421"/>
    </row>
    <row r="4" spans="1:25" ht="15" customHeight="1">
      <c r="A4" s="3727"/>
      <c r="B4" s="3727"/>
      <c r="C4" s="3727"/>
      <c r="D4" s="203"/>
      <c r="E4" s="3638"/>
      <c r="F4" s="3473" t="s">
        <v>2150</v>
      </c>
      <c r="G4" s="3473" t="s">
        <v>2151</v>
      </c>
      <c r="H4" s="3473" t="s">
        <v>2152</v>
      </c>
      <c r="I4" s="3474" t="s">
        <v>2153</v>
      </c>
      <c r="J4" s="3476" t="s">
        <v>2554</v>
      </c>
      <c r="K4" s="3473" t="s">
        <v>2150</v>
      </c>
      <c r="L4" s="3473" t="s">
        <v>2154</v>
      </c>
      <c r="M4" s="3473" t="s">
        <v>2155</v>
      </c>
      <c r="N4" s="3477" t="s">
        <v>2156</v>
      </c>
    </row>
    <row r="5" spans="1:25" ht="46.5" customHeight="1">
      <c r="A5" s="3728"/>
      <c r="B5" s="3728"/>
      <c r="C5" s="3728"/>
      <c r="D5" s="139"/>
      <c r="E5" s="3475"/>
      <c r="F5" s="3468"/>
      <c r="G5" s="3468"/>
      <c r="H5" s="3468"/>
      <c r="I5" s="3475"/>
      <c r="J5" s="3357"/>
      <c r="K5" s="3468"/>
      <c r="L5" s="3468"/>
      <c r="M5" s="3468"/>
      <c r="N5" s="3478"/>
    </row>
    <row r="6" spans="1:25" s="229" customFormat="1" ht="18.75" hidden="1" customHeight="1">
      <c r="A6" s="3729" t="s">
        <v>2397</v>
      </c>
      <c r="B6" s="3729"/>
      <c r="C6" s="3729"/>
      <c r="D6" s="149"/>
      <c r="E6" s="800">
        <v>34947120</v>
      </c>
      <c r="F6" s="484">
        <v>34076021</v>
      </c>
      <c r="G6" s="484">
        <v>46000497</v>
      </c>
      <c r="H6" s="484">
        <v>440516</v>
      </c>
      <c r="I6" s="484">
        <v>289039</v>
      </c>
      <c r="J6" s="484">
        <v>12654031</v>
      </c>
      <c r="K6" s="484">
        <v>871099</v>
      </c>
      <c r="L6" s="484">
        <v>69424</v>
      </c>
      <c r="M6" s="484">
        <v>283912</v>
      </c>
      <c r="N6" s="484">
        <v>517763</v>
      </c>
    </row>
    <row r="7" spans="1:25" s="229" customFormat="1" ht="18.75" hidden="1" customHeight="1">
      <c r="A7" s="3716" t="s">
        <v>2398</v>
      </c>
      <c r="B7" s="3716"/>
      <c r="C7" s="3716"/>
      <c r="D7" s="149"/>
      <c r="E7" s="782">
        <v>32649973</v>
      </c>
      <c r="F7" s="488">
        <v>31551332</v>
      </c>
      <c r="G7" s="488">
        <v>48577440</v>
      </c>
      <c r="H7" s="488">
        <v>341342</v>
      </c>
      <c r="I7" s="488">
        <v>328995</v>
      </c>
      <c r="J7" s="488">
        <v>17696445</v>
      </c>
      <c r="K7" s="488">
        <v>1098641</v>
      </c>
      <c r="L7" s="488">
        <v>50673</v>
      </c>
      <c r="M7" s="488">
        <v>486427</v>
      </c>
      <c r="N7" s="488">
        <v>561542</v>
      </c>
    </row>
    <row r="8" spans="1:25" s="229" customFormat="1" ht="18.75" hidden="1" customHeight="1">
      <c r="A8" s="3716" t="s">
        <v>2399</v>
      </c>
      <c r="B8" s="3716"/>
      <c r="C8" s="3716"/>
      <c r="D8" s="149"/>
      <c r="E8" s="782">
        <v>30230996.896078315</v>
      </c>
      <c r="F8" s="488">
        <v>29448516.026980244</v>
      </c>
      <c r="G8" s="488">
        <v>39301360.532441951</v>
      </c>
      <c r="H8" s="488">
        <v>150331.2242583418</v>
      </c>
      <c r="I8" s="488">
        <v>230623.29135080284</v>
      </c>
      <c r="J8" s="488">
        <v>10233799.021070853</v>
      </c>
      <c r="K8" s="488">
        <v>782480.86909807194</v>
      </c>
      <c r="L8" s="488">
        <v>28820.390377842774</v>
      </c>
      <c r="M8" s="488">
        <v>294069.00256670447</v>
      </c>
      <c r="N8" s="488">
        <v>459591.47615352477</v>
      </c>
    </row>
    <row r="9" spans="1:25" s="229" customFormat="1" ht="18.75" hidden="1" customHeight="1">
      <c r="A9" s="3716" t="s">
        <v>2494</v>
      </c>
      <c r="B9" s="3716"/>
      <c r="C9" s="3716"/>
      <c r="D9" s="149"/>
      <c r="E9" s="782">
        <v>24047010.815616716</v>
      </c>
      <c r="F9" s="488">
        <v>23278361.159004904</v>
      </c>
      <c r="G9" s="488">
        <v>36368716.27196563</v>
      </c>
      <c r="H9" s="488">
        <v>302844.74791020888</v>
      </c>
      <c r="I9" s="488">
        <v>344188.88134766911</v>
      </c>
      <c r="J9" s="488">
        <v>13737388.742218625</v>
      </c>
      <c r="K9" s="488">
        <v>768649.65661186434</v>
      </c>
      <c r="L9" s="488">
        <v>45084.020470422343</v>
      </c>
      <c r="M9" s="488">
        <v>228503.8015179795</v>
      </c>
      <c r="N9" s="488">
        <v>495061.83462346229</v>
      </c>
    </row>
    <row r="10" spans="1:25" s="229" customFormat="1" ht="18.75" hidden="1" customHeight="1">
      <c r="A10" s="3716" t="s">
        <v>2401</v>
      </c>
      <c r="B10" s="3716"/>
      <c r="C10" s="3716"/>
      <c r="D10" s="149"/>
      <c r="E10" s="782">
        <v>26861193.28509086</v>
      </c>
      <c r="F10" s="488">
        <v>25731372.084180005</v>
      </c>
      <c r="G10" s="488">
        <v>41836615.632318392</v>
      </c>
      <c r="H10" s="488">
        <v>341574.05454934301</v>
      </c>
      <c r="I10" s="488">
        <v>305936.25183100556</v>
      </c>
      <c r="J10" s="488">
        <v>16752753.854518794</v>
      </c>
      <c r="K10" s="488">
        <v>1129821.2009108898</v>
      </c>
      <c r="L10" s="488">
        <v>44059.363946770325</v>
      </c>
      <c r="M10" s="488">
        <v>218969.50455015549</v>
      </c>
      <c r="N10" s="488">
        <v>866792.33241396456</v>
      </c>
    </row>
    <row r="11" spans="1:25" s="636" customFormat="1" ht="18.75" hidden="1" customHeight="1">
      <c r="A11" s="3590" t="s">
        <v>2416</v>
      </c>
      <c r="B11" s="3590"/>
      <c r="C11" s="3590"/>
      <c r="D11" s="436"/>
      <c r="E11" s="154">
        <v>36036883.255956419</v>
      </c>
      <c r="F11" s="154">
        <v>35102069.430312485</v>
      </c>
      <c r="G11" s="154">
        <v>58858545.063933872</v>
      </c>
      <c r="H11" s="154">
        <v>438645.43235744466</v>
      </c>
      <c r="I11" s="154">
        <v>253800.74035176329</v>
      </c>
      <c r="J11" s="154">
        <v>24448921.80633061</v>
      </c>
      <c r="K11" s="154">
        <v>934813.82564402907</v>
      </c>
      <c r="L11" s="154">
        <v>61007.252950212154</v>
      </c>
      <c r="M11" s="154">
        <v>186139.83651655164</v>
      </c>
      <c r="N11" s="154">
        <v>687666.73617726483</v>
      </c>
    </row>
    <row r="12" spans="1:25" s="229" customFormat="1" ht="18.75" hidden="1" customHeight="1">
      <c r="A12" s="3716" t="s">
        <v>2417</v>
      </c>
      <c r="B12" s="3716"/>
      <c r="C12" s="3716"/>
      <c r="D12" s="149"/>
      <c r="E12" s="154">
        <v>39498517.644465148</v>
      </c>
      <c r="F12" s="154">
        <v>38362500.140195437</v>
      </c>
      <c r="G12" s="154">
        <v>69327874.35485062</v>
      </c>
      <c r="H12" s="154">
        <v>519730.47177366278</v>
      </c>
      <c r="I12" s="154">
        <v>654807.89479992352</v>
      </c>
      <c r="J12" s="154">
        <v>32139912.581228737</v>
      </c>
      <c r="K12" s="154">
        <v>1136017.5042696854</v>
      </c>
      <c r="L12" s="154">
        <v>102855.99369780894</v>
      </c>
      <c r="M12" s="154">
        <v>148873.37036470359</v>
      </c>
      <c r="N12" s="154">
        <v>884288.14020717284</v>
      </c>
    </row>
    <row r="13" spans="1:25" s="229" customFormat="1" ht="18.75" hidden="1" customHeight="1">
      <c r="A13" s="3590" t="s">
        <v>2418</v>
      </c>
      <c r="B13" s="3590"/>
      <c r="C13" s="3590"/>
      <c r="D13" s="149"/>
      <c r="E13" s="154">
        <f>P13/12.737</f>
        <v>0</v>
      </c>
      <c r="F13" s="154">
        <f t="shared" ref="F13:N13" si="0">Q13/12.737</f>
        <v>0</v>
      </c>
      <c r="G13" s="154">
        <f t="shared" si="0"/>
        <v>0</v>
      </c>
      <c r="H13" s="154">
        <f t="shared" si="0"/>
        <v>0</v>
      </c>
      <c r="I13" s="154">
        <f t="shared" si="0"/>
        <v>0</v>
      </c>
      <c r="J13" s="154">
        <f t="shared" si="0"/>
        <v>0</v>
      </c>
      <c r="K13" s="154">
        <f t="shared" si="0"/>
        <v>0</v>
      </c>
      <c r="L13" s="154">
        <f t="shared" si="0"/>
        <v>0</v>
      </c>
      <c r="M13" s="154">
        <f t="shared" si="0"/>
        <v>0</v>
      </c>
      <c r="N13" s="154">
        <f t="shared" si="0"/>
        <v>904511.91262436588</v>
      </c>
      <c r="Y13" s="229">
        <v>11520768.231096549</v>
      </c>
    </row>
    <row r="14" spans="1:25" s="229" customFormat="1" ht="18.75" hidden="1" customHeight="1">
      <c r="A14" s="3716" t="s">
        <v>2465</v>
      </c>
      <c r="B14" s="3716"/>
      <c r="C14" s="3716"/>
      <c r="D14" s="149"/>
      <c r="E14" s="154">
        <v>42281520.224319451</v>
      </c>
      <c r="F14" s="154">
        <v>41163562.898208246</v>
      </c>
      <c r="G14" s="154">
        <v>71715949.750442654</v>
      </c>
      <c r="H14" s="154">
        <v>657354.55604591989</v>
      </c>
      <c r="I14" s="154">
        <v>800278.83544631395</v>
      </c>
      <c r="J14" s="154">
        <v>32010020.243726578</v>
      </c>
      <c r="K14" s="154">
        <v>1117957.3261112205</v>
      </c>
      <c r="L14" s="154">
        <v>73948.423965190101</v>
      </c>
      <c r="M14" s="154">
        <v>173070.84563356638</v>
      </c>
      <c r="N14" s="154">
        <v>870938.05651246116</v>
      </c>
    </row>
    <row r="15" spans="1:25" s="229" customFormat="1" ht="18.75" hidden="1" customHeight="1">
      <c r="A15" s="3716" t="s">
        <v>2444</v>
      </c>
      <c r="B15" s="3716"/>
      <c r="C15" s="3716"/>
      <c r="D15" s="149"/>
      <c r="E15" s="782">
        <f>('25'!E15/'1'!$E$16)*1000</f>
        <v>41438903.097240709</v>
      </c>
      <c r="F15" s="488">
        <f>('25'!F15/'1'!$E$16)*1000</f>
        <v>40508795.050827384</v>
      </c>
      <c r="G15" s="488">
        <f>('25'!G15/'1'!$E$16)*1000</f>
        <v>70608156.593412459</v>
      </c>
      <c r="H15" s="488">
        <f>('25'!H15/'1'!$E$16)*1000</f>
        <v>897135.63388862985</v>
      </c>
      <c r="I15" s="488">
        <f>('25'!I15/'1'!$E$16)*1000</f>
        <v>817818.93199254863</v>
      </c>
      <c r="J15" s="488">
        <f>('25'!J15/'1'!$E$16)*1000</f>
        <v>31814316.10846616</v>
      </c>
      <c r="K15" s="488">
        <f>('25'!K15/'1'!$E$16)*1000</f>
        <v>930108.04641337227</v>
      </c>
      <c r="L15" s="488">
        <f>('25'!L15/'1'!$E$16)*1000</f>
        <v>78975.728612209452</v>
      </c>
      <c r="M15" s="488">
        <f>('25'!M15/'1'!$E$16)*1000</f>
        <v>129939.06762689176</v>
      </c>
      <c r="N15" s="488">
        <f>('25'!N15/'1'!$E$16)*1000</f>
        <v>721193.25017427385</v>
      </c>
    </row>
    <row r="16" spans="1:25" s="229" customFormat="1" ht="16.5" hidden="1" customHeight="1">
      <c r="A16" s="3716" t="s">
        <v>2389</v>
      </c>
      <c r="B16" s="3716"/>
      <c r="C16" s="3716"/>
      <c r="D16" s="149"/>
      <c r="E16" s="782">
        <v>38246013.372758999</v>
      </c>
      <c r="F16" s="488">
        <v>37379270.592444606</v>
      </c>
      <c r="G16" s="488">
        <v>61975206.608392224</v>
      </c>
      <c r="H16" s="488">
        <v>937969.84337529377</v>
      </c>
      <c r="I16" s="488">
        <v>633062.88120677276</v>
      </c>
      <c r="J16" s="488">
        <v>26166968.740529701</v>
      </c>
      <c r="K16" s="488">
        <v>866742.78031446622</v>
      </c>
      <c r="L16" s="488">
        <v>84814.985839979679</v>
      </c>
      <c r="M16" s="488">
        <v>83116.845700088335</v>
      </c>
      <c r="N16" s="488">
        <v>698810.94877439819</v>
      </c>
    </row>
    <row r="17" spans="1:14" s="229" customFormat="1" ht="18.75" hidden="1" customHeight="1">
      <c r="A17" s="3716" t="s">
        <v>2502</v>
      </c>
      <c r="B17" s="3716"/>
      <c r="C17" s="3716"/>
      <c r="D17" s="149"/>
      <c r="E17" s="785">
        <v>40964835.446321748</v>
      </c>
      <c r="F17" s="785">
        <v>40029852.161319748</v>
      </c>
      <c r="G17" s="785">
        <v>65919247.596054628</v>
      </c>
      <c r="H17" s="785">
        <v>448536.17019597779</v>
      </c>
      <c r="I17" s="785">
        <v>1122119.6564317695</v>
      </c>
      <c r="J17" s="785">
        <v>27460051.261362851</v>
      </c>
      <c r="K17" s="785">
        <v>934983.28500213171</v>
      </c>
      <c r="L17" s="785">
        <v>90210.527869670492</v>
      </c>
      <c r="M17" s="785">
        <v>77043.061375499645</v>
      </c>
      <c r="N17" s="785">
        <v>767729.69575696322</v>
      </c>
    </row>
    <row r="18" spans="1:14" s="229" customFormat="1" ht="18.75" hidden="1" customHeight="1">
      <c r="A18" s="3716" t="s">
        <v>2371</v>
      </c>
      <c r="B18" s="3716"/>
      <c r="C18" s="3716"/>
      <c r="D18" s="149"/>
      <c r="E18" s="785">
        <f>'[1]21'!E18/'[1]1'!$E$19*1000</f>
        <v>43382558.55981715</v>
      </c>
      <c r="F18" s="785">
        <f>'[1]21'!F18/'[1]1'!$E$19*1000</f>
        <v>42313506.035672188</v>
      </c>
      <c r="G18" s="785">
        <f>'[1]21'!G18/'[1]1'!$E$19*1000</f>
        <v>69319831.213183433</v>
      </c>
      <c r="H18" s="785">
        <f>'[1]21'!H18/'[1]1'!$E$19*1000</f>
        <v>612537.07088333368</v>
      </c>
      <c r="I18" s="785">
        <f>'[1]21'!I18/'[1]1'!$E$19*1000</f>
        <v>827645.68785208429</v>
      </c>
      <c r="J18" s="785">
        <f>'[1]21'!J18/'[1]1'!$E$19*1000</f>
        <v>28446507.936246682</v>
      </c>
      <c r="K18" s="785">
        <f>'[1]21'!K18/'[1]1'!$E$19*1000</f>
        <v>1069052.5241449228</v>
      </c>
      <c r="L18" s="785">
        <f>'[1]21'!L18/'[1]1'!$E$19*1000</f>
        <v>78019.972878797911</v>
      </c>
      <c r="M18" s="785">
        <f>'[1]21'!M18/'[1]1'!$E$19*1000</f>
        <v>87987.335787196484</v>
      </c>
      <c r="N18" s="785">
        <f>'[1]21'!N18/'[1]1'!$E$19*1000</f>
        <v>903045.21547892829</v>
      </c>
    </row>
    <row r="19" spans="1:14" ht="18.75" hidden="1" customHeight="1">
      <c r="A19" s="3716" t="s">
        <v>2515</v>
      </c>
      <c r="B19" s="3716"/>
      <c r="C19" s="3716"/>
      <c r="D19" s="840"/>
      <c r="E19" s="785">
        <v>39096934.490936048</v>
      </c>
      <c r="F19" s="785">
        <v>38228265.658148304</v>
      </c>
      <c r="G19" s="785">
        <v>66260238.123602018</v>
      </c>
      <c r="H19" s="785">
        <v>326546.77680169232</v>
      </c>
      <c r="I19" s="785">
        <v>777166.45582599915</v>
      </c>
      <c r="J19" s="785">
        <v>29135685.698081363</v>
      </c>
      <c r="K19" s="785">
        <v>868668.83278770209</v>
      </c>
      <c r="L19" s="785">
        <v>77330.224084241898</v>
      </c>
      <c r="M19" s="785">
        <v>81063.815260754927</v>
      </c>
      <c r="N19" s="785">
        <v>710274.7934427039</v>
      </c>
    </row>
    <row r="20" spans="1:14" ht="18.75" hidden="1" customHeight="1">
      <c r="A20" s="3716" t="s">
        <v>2272</v>
      </c>
      <c r="B20" s="3716"/>
      <c r="C20" s="3716"/>
      <c r="D20" s="840"/>
      <c r="E20" s="785">
        <v>37552211.996995367</v>
      </c>
      <c r="F20" s="785">
        <v>36592047.034871571</v>
      </c>
      <c r="G20" s="785">
        <v>65720360.405909821</v>
      </c>
      <c r="H20" s="785">
        <v>518703.31944806885</v>
      </c>
      <c r="I20" s="785">
        <v>604116.02046766458</v>
      </c>
      <c r="J20" s="785">
        <v>30251132.710953962</v>
      </c>
      <c r="K20" s="785">
        <v>960164.96212380577</v>
      </c>
      <c r="L20" s="785">
        <v>79365.495135278732</v>
      </c>
      <c r="M20" s="785">
        <v>90171.153478515465</v>
      </c>
      <c r="N20" s="785">
        <v>790628.31351001363</v>
      </c>
    </row>
    <row r="21" spans="1:14" ht="18.75" hidden="1" customHeight="1">
      <c r="A21" s="3716" t="s">
        <v>2489</v>
      </c>
      <c r="B21" s="3716"/>
      <c r="C21" s="3716"/>
      <c r="D21" s="149"/>
      <c r="E21" s="785">
        <v>39670326.330035061</v>
      </c>
      <c r="F21" s="785">
        <v>38835906.446937293</v>
      </c>
      <c r="G21" s="785">
        <v>67873117.140379712</v>
      </c>
      <c r="H21" s="785">
        <v>679506.78004701179</v>
      </c>
      <c r="I21" s="785">
        <v>953297.77096545475</v>
      </c>
      <c r="J21" s="785">
        <v>30670015.244454861</v>
      </c>
      <c r="K21" s="785">
        <v>834419.88309775898</v>
      </c>
      <c r="L21" s="785">
        <v>85420.482741866159</v>
      </c>
      <c r="M21" s="785">
        <v>88324.876693380662</v>
      </c>
      <c r="N21" s="785">
        <v>660674.52366251207</v>
      </c>
    </row>
    <row r="22" spans="1:14" ht="18.75" hidden="1" customHeight="1">
      <c r="A22" s="3095" t="s">
        <v>2392</v>
      </c>
      <c r="B22" s="3096"/>
      <c r="C22" s="3096"/>
      <c r="D22" s="3097"/>
      <c r="E22" s="107">
        <v>38278.493919796383</v>
      </c>
      <c r="F22" s="107">
        <v>37319.589298189676</v>
      </c>
      <c r="G22" s="107">
        <v>67982.631940358566</v>
      </c>
      <c r="H22" s="107">
        <v>462.1247964828778</v>
      </c>
      <c r="I22" s="107">
        <v>681.44175683798107</v>
      </c>
      <c r="J22" s="107">
        <v>31806.609195489833</v>
      </c>
      <c r="K22" s="107">
        <v>958.90462160663401</v>
      </c>
      <c r="L22" s="107">
        <v>82.332207499315444</v>
      </c>
      <c r="M22" s="107">
        <v>84.41115423978124</v>
      </c>
      <c r="N22" s="107">
        <v>792.16125986754025</v>
      </c>
    </row>
    <row r="23" spans="1:14" ht="18.75" hidden="1" customHeight="1">
      <c r="A23" s="3095" t="s">
        <v>2293</v>
      </c>
      <c r="B23" s="3096"/>
      <c r="C23" s="3096"/>
      <c r="D23" s="3097"/>
      <c r="E23" s="107">
        <v>37922.584824932099</v>
      </c>
      <c r="F23" s="107">
        <v>37301.662497467609</v>
      </c>
      <c r="G23" s="107">
        <v>62426.165858571745</v>
      </c>
      <c r="H23" s="107">
        <v>583.86523650946378</v>
      </c>
      <c r="I23" s="107">
        <v>441.77261397827056</v>
      </c>
      <c r="J23" s="107">
        <v>26150.141211591948</v>
      </c>
      <c r="K23" s="107">
        <v>620.92232746448235</v>
      </c>
      <c r="L23" s="107">
        <v>61.14860586944841</v>
      </c>
      <c r="M23" s="107">
        <v>75.610934550964956</v>
      </c>
      <c r="N23" s="107">
        <v>484.16278704406841</v>
      </c>
    </row>
    <row r="24" spans="1:14" ht="17.45" customHeight="1">
      <c r="A24" s="3098" t="s">
        <v>1463</v>
      </c>
      <c r="B24" s="3098"/>
      <c r="C24" s="3098"/>
      <c r="D24" s="3099"/>
      <c r="E24" s="107">
        <v>43110.097173507245</v>
      </c>
      <c r="F24" s="107">
        <v>42016.495004074379</v>
      </c>
      <c r="G24" s="107">
        <v>75521.510293589017</v>
      </c>
      <c r="H24" s="107">
        <v>864.70901991276162</v>
      </c>
      <c r="I24" s="107">
        <v>1214.8183852117866</v>
      </c>
      <c r="J24" s="107">
        <v>35584.542694639276</v>
      </c>
      <c r="K24" s="107">
        <v>1093.6021694328767</v>
      </c>
      <c r="L24" s="107">
        <v>97.097751184039794</v>
      </c>
      <c r="M24" s="107">
        <v>68.721812524336272</v>
      </c>
      <c r="N24" s="107">
        <v>927.78260572449904</v>
      </c>
    </row>
    <row r="25" spans="1:14" ht="17.45" customHeight="1">
      <c r="A25" s="3095" t="s">
        <v>2378</v>
      </c>
      <c r="B25" s="3095"/>
      <c r="C25" s="3095"/>
      <c r="D25" s="3100"/>
      <c r="E25" s="107">
        <v>56483.472830459585</v>
      </c>
      <c r="F25" s="107">
        <v>55226.128473802986</v>
      </c>
      <c r="G25" s="107">
        <v>93094.989707398228</v>
      </c>
      <c r="H25" s="107">
        <v>542.93583040367253</v>
      </c>
      <c r="I25" s="107">
        <v>2694.6046611626352</v>
      </c>
      <c r="J25" s="107">
        <v>41106.401724891744</v>
      </c>
      <c r="K25" s="107">
        <v>1257.3443567532536</v>
      </c>
      <c r="L25" s="107">
        <v>77.623252643607756</v>
      </c>
      <c r="M25" s="107">
        <v>59.769240557014676</v>
      </c>
      <c r="N25" s="107">
        <v>1119.9518635485779</v>
      </c>
    </row>
    <row r="26" spans="1:14" ht="17.45" customHeight="1">
      <c r="A26" s="3095" t="s">
        <v>1464</v>
      </c>
      <c r="B26" s="3095"/>
      <c r="C26" s="3095"/>
      <c r="D26" s="3100"/>
      <c r="E26" s="107">
        <v>53429.468590439203</v>
      </c>
      <c r="F26" s="107">
        <v>52188.367855455224</v>
      </c>
      <c r="G26" s="107">
        <v>101043.52593730614</v>
      </c>
      <c r="H26" s="107">
        <v>1204.6918427439323</v>
      </c>
      <c r="I26" s="107">
        <v>1351.8334780593925</v>
      </c>
      <c r="J26" s="107">
        <v>51414.069473851407</v>
      </c>
      <c r="K26" s="107">
        <v>1243.4868061808147</v>
      </c>
      <c r="L26" s="107">
        <v>102.06624971606885</v>
      </c>
      <c r="M26" s="107">
        <v>104.09456553562515</v>
      </c>
      <c r="N26" s="107">
        <v>1037.3259909291264</v>
      </c>
    </row>
    <row r="27" spans="1:14" ht="17.45" customHeight="1">
      <c r="A27" s="3095" t="s">
        <v>2209</v>
      </c>
      <c r="B27" s="3096"/>
      <c r="C27" s="3096"/>
      <c r="D27" s="3097"/>
      <c r="E27" s="107">
        <v>63381.021075662698</v>
      </c>
      <c r="F27" s="107">
        <v>62255.479582596818</v>
      </c>
      <c r="G27" s="107">
        <v>115747.51705798571</v>
      </c>
      <c r="H27" s="107">
        <v>691.98572344978584</v>
      </c>
      <c r="I27" s="107">
        <v>1115.6695064707926</v>
      </c>
      <c r="J27" s="107">
        <v>55299.69270530955</v>
      </c>
      <c r="K27" s="107">
        <v>1125.541493065896</v>
      </c>
      <c r="L27" s="107">
        <v>83.257684352839505</v>
      </c>
      <c r="M27" s="107">
        <v>213.16905170451281</v>
      </c>
      <c r="N27" s="107">
        <v>829.11475700854453</v>
      </c>
    </row>
    <row r="28" spans="1:14" ht="17.45" customHeight="1">
      <c r="A28" s="3095" t="s">
        <v>2245</v>
      </c>
      <c r="B28" s="3096"/>
      <c r="C28" s="3096"/>
      <c r="D28" s="3097"/>
      <c r="E28" s="107">
        <f>'53'!BG33</f>
        <v>63338.143531398964</v>
      </c>
      <c r="F28" s="107">
        <f>'53'!BH33</f>
        <v>62045.950183139663</v>
      </c>
      <c r="G28" s="107">
        <f>'53'!BI33</f>
        <v>113903.87368213669</v>
      </c>
      <c r="H28" s="107">
        <f>'53'!BJ33</f>
        <v>92.55184436256495</v>
      </c>
      <c r="I28" s="107">
        <f>'53'!BK33</f>
        <v>850.12683491280393</v>
      </c>
      <c r="J28" s="107">
        <f>'53'!BL33</f>
        <v>52800.602178272398</v>
      </c>
      <c r="K28" s="107">
        <f>'53'!BM33</f>
        <v>1292.1933482594266</v>
      </c>
      <c r="L28" s="107">
        <f>'53'!BN33</f>
        <v>61.094529932930165</v>
      </c>
      <c r="M28" s="107">
        <f>'53'!BO33</f>
        <v>272.46991015559996</v>
      </c>
      <c r="N28" s="107">
        <f>'53'!BP33</f>
        <v>958.62890817089635</v>
      </c>
    </row>
    <row r="29" spans="1:14" s="176" customFormat="1" ht="17.45" customHeight="1">
      <c r="A29" s="3716" t="s">
        <v>43</v>
      </c>
      <c r="B29" s="3716"/>
      <c r="C29" s="3716"/>
      <c r="D29" s="149"/>
      <c r="E29" s="642"/>
      <c r="F29" s="642"/>
      <c r="G29" s="642"/>
      <c r="H29" s="642"/>
      <c r="I29" s="642"/>
      <c r="J29" s="642"/>
      <c r="K29" s="642"/>
      <c r="L29" s="642"/>
      <c r="M29" s="642"/>
      <c r="N29" s="642"/>
    </row>
    <row r="30" spans="1:14" ht="17.45" customHeight="1">
      <c r="A30" s="185"/>
      <c r="B30" s="185" t="s">
        <v>44</v>
      </c>
      <c r="C30" s="185"/>
      <c r="D30" s="157"/>
      <c r="E30" s="652">
        <f>'53'!BG31</f>
        <v>81372.020423426933</v>
      </c>
      <c r="F30" s="652">
        <f>'53'!BH31</f>
        <v>79664.642015910911</v>
      </c>
      <c r="G30" s="652">
        <f>'53'!BI31</f>
        <v>147912.98629208453</v>
      </c>
      <c r="H30" s="652">
        <f>'53'!BJ31</f>
        <v>122.79823901159953</v>
      </c>
      <c r="I30" s="652">
        <f>'53'!BK31</f>
        <v>1123.1915907951563</v>
      </c>
      <c r="J30" s="652">
        <f>'53'!BL31</f>
        <v>69494.334105980422</v>
      </c>
      <c r="K30" s="652">
        <f>'53'!BM31</f>
        <v>1707.3784075161393</v>
      </c>
      <c r="L30" s="652">
        <f>'53'!BN31</f>
        <v>81.05959247379657</v>
      </c>
      <c r="M30" s="652">
        <f>'53'!BO31</f>
        <v>357.5307529247778</v>
      </c>
      <c r="N30" s="652">
        <f>'53'!BP31</f>
        <v>1268.788062117565</v>
      </c>
    </row>
    <row r="31" spans="1:14" ht="17.45" customHeight="1">
      <c r="A31" s="185"/>
      <c r="B31" s="185" t="s">
        <v>2157</v>
      </c>
      <c r="C31" s="185"/>
      <c r="D31" s="157"/>
      <c r="E31" s="652">
        <f>'53'!BG32</f>
        <v>8155.7462000231908</v>
      </c>
      <c r="F31" s="652">
        <f>'53'!BH32</f>
        <v>8133.9899875569454</v>
      </c>
      <c r="G31" s="652">
        <f>'53'!BI32</f>
        <v>9838.3764978199179</v>
      </c>
      <c r="H31" s="652">
        <f>'53'!BJ32</f>
        <v>0</v>
      </c>
      <c r="I31" s="652">
        <f>'53'!BK32</f>
        <v>14.567850756921064</v>
      </c>
      <c r="J31" s="652">
        <f>'53'!BL32</f>
        <v>1718.9543610198953</v>
      </c>
      <c r="K31" s="652">
        <f>'53'!BM32</f>
        <v>21.756212466249181</v>
      </c>
      <c r="L31" s="652">
        <f>'53'!BN32</f>
        <v>2.8400832071349526E-3</v>
      </c>
      <c r="M31" s="652">
        <f>'53'!BO32</f>
        <v>12.189702459082701</v>
      </c>
      <c r="N31" s="652">
        <f>'53'!BP32</f>
        <v>9.5636699239593419</v>
      </c>
    </row>
    <row r="32" spans="1:14" ht="17.45" customHeight="1">
      <c r="A32" s="3716" t="s">
        <v>2158</v>
      </c>
      <c r="B32" s="3716"/>
      <c r="C32" s="3716"/>
      <c r="D32" s="149"/>
      <c r="E32" s="652"/>
      <c r="F32" s="652"/>
      <c r="G32" s="652"/>
      <c r="H32" s="652"/>
      <c r="I32" s="652"/>
      <c r="J32" s="652"/>
      <c r="K32" s="652"/>
      <c r="L32" s="652"/>
      <c r="M32" s="652"/>
      <c r="N32" s="652"/>
    </row>
    <row r="33" spans="1:17" ht="17.45" customHeight="1">
      <c r="A33" s="185"/>
      <c r="B33" s="155" t="s">
        <v>52</v>
      </c>
      <c r="C33" s="185"/>
      <c r="D33" s="157"/>
      <c r="E33" s="652">
        <f>'53'!BG34</f>
        <v>231304.90033786159</v>
      </c>
      <c r="F33" s="652">
        <f>'53'!BH34</f>
        <v>226215.01013915639</v>
      </c>
      <c r="G33" s="652">
        <f>'53'!BI34</f>
        <v>461006.20746262011</v>
      </c>
      <c r="H33" s="652">
        <f>'53'!BJ34</f>
        <v>457.4677026779425</v>
      </c>
      <c r="I33" s="652">
        <f>'53'!BK34</f>
        <v>1738.9533171868516</v>
      </c>
      <c r="J33" s="652">
        <f>'53'!BL34</f>
        <v>236987.61834332865</v>
      </c>
      <c r="K33" s="652">
        <f>'53'!BM34</f>
        <v>5089.8901987053405</v>
      </c>
      <c r="L33" s="652">
        <f>'53'!BN34</f>
        <v>270.58365819861871</v>
      </c>
      <c r="M33" s="652">
        <f>'53'!BO34</f>
        <v>1219.8551770554911</v>
      </c>
      <c r="N33" s="652">
        <f>'53'!BP34</f>
        <v>3599.45136345123</v>
      </c>
    </row>
    <row r="34" spans="1:17" ht="17.45" customHeight="1">
      <c r="A34" s="185"/>
      <c r="B34" s="155" t="s">
        <v>53</v>
      </c>
      <c r="C34" s="185"/>
      <c r="D34" s="157"/>
      <c r="E34" s="652">
        <f>'53'!BG35</f>
        <v>52425.178382911734</v>
      </c>
      <c r="F34" s="652">
        <f>'53'!BH35</f>
        <v>52116.064659145108</v>
      </c>
      <c r="G34" s="652">
        <f>'53'!BI35</f>
        <v>86903.308532860683</v>
      </c>
      <c r="H34" s="652">
        <f>'53'!BJ35</f>
        <v>136.03568074924371</v>
      </c>
      <c r="I34" s="652">
        <f>'53'!BK35</f>
        <v>18.105411593421039</v>
      </c>
      <c r="J34" s="652">
        <f>'53'!BL35</f>
        <v>34941.384966058227</v>
      </c>
      <c r="K34" s="652">
        <f>'53'!BM35</f>
        <v>309.11372376664565</v>
      </c>
      <c r="L34" s="652">
        <f>'53'!BN35</f>
        <v>18.341768955187927</v>
      </c>
      <c r="M34" s="652">
        <f>'53'!BO35</f>
        <v>124.50090963183108</v>
      </c>
      <c r="N34" s="652">
        <f>'53'!BP35</f>
        <v>166.27104517962678</v>
      </c>
    </row>
    <row r="35" spans="1:17" ht="17.45" customHeight="1">
      <c r="A35" s="185"/>
      <c r="B35" s="155" t="s">
        <v>54</v>
      </c>
      <c r="C35" s="185"/>
      <c r="D35" s="157"/>
      <c r="E35" s="652">
        <f>'53'!BG36</f>
        <v>21518.893398046399</v>
      </c>
      <c r="F35" s="652">
        <f>'53'!BH36</f>
        <v>21449.582818629344</v>
      </c>
      <c r="G35" s="652">
        <f>'53'!BI36</f>
        <v>32639.293588656881</v>
      </c>
      <c r="H35" s="652">
        <f>'53'!BJ36</f>
        <v>3.1911845294831429</v>
      </c>
      <c r="I35" s="652">
        <f>'53'!BK36</f>
        <v>21.497574131712991</v>
      </c>
      <c r="J35" s="652">
        <f>'53'!BL36</f>
        <v>11214.39952868872</v>
      </c>
      <c r="K35" s="652">
        <f>'53'!BM36</f>
        <v>69.310579417054541</v>
      </c>
      <c r="L35" s="652">
        <f>'53'!BN36</f>
        <v>2.7371953271907326</v>
      </c>
      <c r="M35" s="652">
        <f>'53'!BO36</f>
        <v>41.428710372000054</v>
      </c>
      <c r="N35" s="652">
        <f>'53'!BP36</f>
        <v>25.144673717863714</v>
      </c>
    </row>
    <row r="36" spans="1:17" ht="17.45" customHeight="1">
      <c r="A36" s="185"/>
      <c r="B36" s="155" t="s">
        <v>2159</v>
      </c>
      <c r="C36" s="185"/>
      <c r="D36" s="157"/>
      <c r="E36" s="652">
        <f>'53'!BG37</f>
        <v>8795.2054161382548</v>
      </c>
      <c r="F36" s="652">
        <f>'53'!BH37</f>
        <v>8771.9058272701477</v>
      </c>
      <c r="G36" s="652">
        <f>'53'!BI37</f>
        <v>10813.801468588963</v>
      </c>
      <c r="H36" s="652">
        <f>'53'!BJ37</f>
        <v>0</v>
      </c>
      <c r="I36" s="652">
        <f>'53'!BK37</f>
        <v>12.468337621606789</v>
      </c>
      <c r="J36" s="652">
        <f>'53'!BL37</f>
        <v>2054.3639789404233</v>
      </c>
      <c r="K36" s="652">
        <f>'53'!BM37</f>
        <v>23.299588868104053</v>
      </c>
      <c r="L36" s="652">
        <f>'53'!BN37</f>
        <v>0.45659068580363599</v>
      </c>
      <c r="M36" s="652">
        <f>'53'!BO37</f>
        <v>13.240676326133688</v>
      </c>
      <c r="N36" s="652">
        <f>'53'!BP37</f>
        <v>9.6023218561667232</v>
      </c>
    </row>
    <row r="37" spans="1:17" ht="17.45" customHeight="1">
      <c r="A37" s="185"/>
      <c r="B37" s="155" t="s">
        <v>2160</v>
      </c>
      <c r="C37" s="185"/>
      <c r="D37" s="157"/>
      <c r="E37" s="652">
        <f>'53'!BG38</f>
        <v>257692.98956892779</v>
      </c>
      <c r="F37" s="652">
        <f>'53'!BH38</f>
        <v>245972.36483369803</v>
      </c>
      <c r="G37" s="652">
        <f>'53'!BI38</f>
        <v>331231.90325820574</v>
      </c>
      <c r="H37" s="652">
        <f>'53'!BJ38</f>
        <v>0</v>
      </c>
      <c r="I37" s="652">
        <f>'53'!BK38</f>
        <v>19158.284772428884</v>
      </c>
      <c r="J37" s="652">
        <f>'53'!BL38</f>
        <v>104417.82319693654</v>
      </c>
      <c r="K37" s="652">
        <f>'53'!BM38</f>
        <v>11720.624735229758</v>
      </c>
      <c r="L37" s="652">
        <f>'53'!BN38</f>
        <v>363.18627133479214</v>
      </c>
      <c r="M37" s="652">
        <f>'53'!BO38</f>
        <v>884.6626630196937</v>
      </c>
      <c r="N37" s="652">
        <f>'53'!BP38</f>
        <v>10472.775800875273</v>
      </c>
    </row>
    <row r="38" spans="1:17" ht="17.45" customHeight="1">
      <c r="A38" s="3716" t="s">
        <v>2161</v>
      </c>
      <c r="B38" s="3716"/>
      <c r="C38" s="3716"/>
      <c r="D38" s="149"/>
      <c r="E38" s="652"/>
      <c r="F38" s="652"/>
      <c r="G38" s="652"/>
      <c r="H38" s="652"/>
      <c r="I38" s="652"/>
      <c r="J38" s="652"/>
      <c r="K38" s="652"/>
      <c r="L38" s="652"/>
      <c r="M38" s="652"/>
      <c r="N38" s="652"/>
      <c r="Q38" s="847"/>
    </row>
    <row r="39" spans="1:17" ht="17.45" customHeight="1">
      <c r="A39" s="3093" t="s">
        <v>45</v>
      </c>
      <c r="B39" s="3093"/>
      <c r="C39" s="188"/>
      <c r="D39" s="149"/>
      <c r="E39" s="652">
        <f>'53'!BG39</f>
        <v>64518.674056538875</v>
      </c>
      <c r="F39" s="652">
        <f>'53'!BH39</f>
        <v>63194.077662544689</v>
      </c>
      <c r="G39" s="652">
        <f>'53'!BI39</f>
        <v>116212.36068656054</v>
      </c>
      <c r="H39" s="652">
        <f>'53'!BJ39</f>
        <v>94.962048642842049</v>
      </c>
      <c r="I39" s="652">
        <f>'53'!BK39</f>
        <v>872.01428439750646</v>
      </c>
      <c r="J39" s="652">
        <f>'53'!BL39</f>
        <v>53985.259357056224</v>
      </c>
      <c r="K39" s="652">
        <f>'53'!BM39</f>
        <v>1324.5963939942974</v>
      </c>
      <c r="L39" s="652">
        <f>'53'!BN39</f>
        <v>62.665925167823836</v>
      </c>
      <c r="M39" s="652">
        <f>'53'!BO39</f>
        <v>278.47216724652009</v>
      </c>
      <c r="N39" s="652">
        <f>'53'!BP39</f>
        <v>983.4583015799534</v>
      </c>
    </row>
    <row r="40" spans="1:17" ht="17.45" customHeight="1">
      <c r="A40" s="189"/>
      <c r="B40" s="155" t="s">
        <v>2162</v>
      </c>
      <c r="C40" s="450"/>
      <c r="D40" s="149"/>
      <c r="E40" s="652">
        <f>'53'!BG52</f>
        <v>109706.60682047247</v>
      </c>
      <c r="F40" s="652">
        <f>'53'!BH52</f>
        <v>107378.42890106955</v>
      </c>
      <c r="G40" s="652">
        <f>'53'!BI52</f>
        <v>209916.45389640951</v>
      </c>
      <c r="H40" s="652">
        <f>'53'!BJ52</f>
        <v>74.447643247670626</v>
      </c>
      <c r="I40" s="652">
        <f>'53'!BK52</f>
        <v>1361.324866431858</v>
      </c>
      <c r="J40" s="652">
        <f>'53'!BL52</f>
        <v>103973.79750501936</v>
      </c>
      <c r="K40" s="652">
        <f>'53'!BM52</f>
        <v>2328.1779194028932</v>
      </c>
      <c r="L40" s="652">
        <f>'53'!BN52</f>
        <v>138.27872104464785</v>
      </c>
      <c r="M40" s="652">
        <f>'53'!BO52</f>
        <v>509.61597103699853</v>
      </c>
      <c r="N40" s="652">
        <f>'53'!BP52</f>
        <v>1680.2832273212466</v>
      </c>
    </row>
    <row r="41" spans="1:17" ht="17.45" customHeight="1">
      <c r="A41" s="156"/>
      <c r="B41" s="156" t="s">
        <v>2238</v>
      </c>
      <c r="C41" s="190"/>
      <c r="D41" s="157"/>
      <c r="E41" s="652">
        <f>'53'!BG41</f>
        <v>79304.302906477154</v>
      </c>
      <c r="F41" s="652">
        <f>'53'!BH41</f>
        <v>78472.493617777436</v>
      </c>
      <c r="G41" s="652">
        <f>'53'!BI41</f>
        <v>144291.05217495153</v>
      </c>
      <c r="H41" s="652">
        <f>'53'!BJ41</f>
        <v>13.363483319075923</v>
      </c>
      <c r="I41" s="652">
        <f>'53'!BK41</f>
        <v>362.33171123832847</v>
      </c>
      <c r="J41" s="652">
        <f>'53'!BL41</f>
        <v>66194.253751731507</v>
      </c>
      <c r="K41" s="652">
        <f>'53'!BM41</f>
        <v>831.80928869971353</v>
      </c>
      <c r="L41" s="652">
        <f>'53'!BN41</f>
        <v>68.682336236765224</v>
      </c>
      <c r="M41" s="652">
        <f>'53'!BO41</f>
        <v>264.85909414924345</v>
      </c>
      <c r="N41" s="652">
        <f>'53'!BP41</f>
        <v>498.26785831370489</v>
      </c>
    </row>
    <row r="42" spans="1:17" ht="17.45" customHeight="1">
      <c r="A42" s="156"/>
      <c r="B42" s="156" t="s">
        <v>2422</v>
      </c>
      <c r="C42" s="190"/>
      <c r="D42" s="157"/>
      <c r="E42" s="652">
        <f>'53'!BG42</f>
        <v>279592.40924231947</v>
      </c>
      <c r="F42" s="652">
        <f>'53'!BH42</f>
        <v>272200.53403614438</v>
      </c>
      <c r="G42" s="652">
        <f>'53'!BI42</f>
        <v>560726.82587317738</v>
      </c>
      <c r="H42" s="652">
        <f>'53'!BJ42</f>
        <v>154.79215947643684</v>
      </c>
      <c r="I42" s="652">
        <f>'53'!BK42</f>
        <v>3460.9411278523958</v>
      </c>
      <c r="J42" s="652">
        <f>'53'!BL42</f>
        <v>292142.02512436168</v>
      </c>
      <c r="K42" s="652">
        <f>'53'!BM42</f>
        <v>7391.8752061750965</v>
      </c>
      <c r="L42" s="652">
        <f>'53'!BN42</f>
        <v>479.63776938338049</v>
      </c>
      <c r="M42" s="652">
        <f>'53'!BO42</f>
        <v>1644.5130409617175</v>
      </c>
      <c r="N42" s="652">
        <f>'53'!BP42</f>
        <v>5267.7243958299987</v>
      </c>
    </row>
    <row r="43" spans="1:17" ht="17.45" customHeight="1">
      <c r="A43" s="156"/>
      <c r="B43" s="156" t="s">
        <v>2256</v>
      </c>
      <c r="C43" s="190"/>
      <c r="D43" s="157"/>
      <c r="E43" s="652">
        <f>'53'!BG43</f>
        <v>67549.166825506647</v>
      </c>
      <c r="F43" s="652">
        <f>'53'!BH43</f>
        <v>66361.629409481204</v>
      </c>
      <c r="G43" s="652">
        <f>'53'!BI43</f>
        <v>129649.50785481307</v>
      </c>
      <c r="H43" s="652">
        <f>'53'!BJ43</f>
        <v>131.78840097460505</v>
      </c>
      <c r="I43" s="652">
        <f>'53'!BK43</f>
        <v>2175.2482908108141</v>
      </c>
      <c r="J43" s="652">
        <f>'53'!BL43</f>
        <v>65594.915137117292</v>
      </c>
      <c r="K43" s="652">
        <f>'53'!BM43</f>
        <v>1187.5374160254455</v>
      </c>
      <c r="L43" s="652">
        <f>'53'!BN43</f>
        <v>45.746064539109561</v>
      </c>
      <c r="M43" s="652">
        <f>'53'!BO43</f>
        <v>268.6458850283484</v>
      </c>
      <c r="N43" s="652">
        <f>'53'!BP43</f>
        <v>873.14546645798748</v>
      </c>
    </row>
    <row r="44" spans="1:17" ht="17.45" customHeight="1">
      <c r="A44" s="156"/>
      <c r="B44" s="156" t="s">
        <v>2353</v>
      </c>
      <c r="C44" s="190"/>
      <c r="D44" s="157"/>
      <c r="E44" s="652">
        <f>'53'!BG44</f>
        <v>48778.165400334576</v>
      </c>
      <c r="F44" s="652">
        <f>'53'!BH44</f>
        <v>47753.185126920398</v>
      </c>
      <c r="G44" s="652">
        <f>'53'!BI44</f>
        <v>80823.582906874595</v>
      </c>
      <c r="H44" s="652">
        <f>'53'!BJ44</f>
        <v>23.350465331109223</v>
      </c>
      <c r="I44" s="652">
        <f>'53'!BK44</f>
        <v>30.590986958045495</v>
      </c>
      <c r="J44" s="652">
        <f>'53'!BL44</f>
        <v>33124.339232243343</v>
      </c>
      <c r="K44" s="652">
        <f>'53'!BM44</f>
        <v>1024.9802734141629</v>
      </c>
      <c r="L44" s="652">
        <f>'53'!BN44</f>
        <v>32.010700048128257</v>
      </c>
      <c r="M44" s="652">
        <f>'53'!BO44</f>
        <v>108.81605626615955</v>
      </c>
      <c r="N44" s="652">
        <f>'53'!BP44</f>
        <v>884.15351709987499</v>
      </c>
    </row>
    <row r="45" spans="1:17" ht="17.45" customHeight="1">
      <c r="A45" s="156"/>
      <c r="B45" s="155" t="s">
        <v>2163</v>
      </c>
      <c r="C45" s="190"/>
      <c r="D45" s="157"/>
      <c r="E45" s="652">
        <f>'53'!BG53</f>
        <v>41405.579599814715</v>
      </c>
      <c r="F45" s="652">
        <f>'53'!BH53</f>
        <v>40806.649033478941</v>
      </c>
      <c r="G45" s="652">
        <f>'53'!BI53</f>
        <v>73331.423579917857</v>
      </c>
      <c r="H45" s="652">
        <f>'53'!BJ53</f>
        <v>0</v>
      </c>
      <c r="I45" s="652">
        <f>'53'!BK53</f>
        <v>192.19801386559962</v>
      </c>
      <c r="J45" s="652">
        <f>'53'!BL53</f>
        <v>32716.972560304526</v>
      </c>
      <c r="K45" s="652">
        <f>'53'!BM53</f>
        <v>598.93056633575929</v>
      </c>
      <c r="L45" s="652">
        <f>'53'!BN53</f>
        <v>20.765003518704777</v>
      </c>
      <c r="M45" s="652">
        <f>'53'!BO53</f>
        <v>170.12561833726335</v>
      </c>
      <c r="N45" s="652">
        <f>'53'!BP53</f>
        <v>408.03994447979125</v>
      </c>
    </row>
    <row r="46" spans="1:17" ht="17.45" customHeight="1">
      <c r="A46" s="156"/>
      <c r="B46" s="156" t="s">
        <v>2214</v>
      </c>
      <c r="C46" s="190"/>
      <c r="D46" s="157"/>
      <c r="E46" s="652">
        <f>'53'!BG45</f>
        <v>58549.036927969122</v>
      </c>
      <c r="F46" s="652">
        <f>'53'!BH45</f>
        <v>57466.373447681421</v>
      </c>
      <c r="G46" s="652">
        <f>'53'!BI45</f>
        <v>109601.01155375793</v>
      </c>
      <c r="H46" s="652">
        <f>'53'!BJ45</f>
        <v>0</v>
      </c>
      <c r="I46" s="652">
        <f>'53'!BK45</f>
        <v>337.03941223740674</v>
      </c>
      <c r="J46" s="652">
        <f>'53'!BL45</f>
        <v>52471.677518313889</v>
      </c>
      <c r="K46" s="652">
        <f>'53'!BM45</f>
        <v>1082.6634802877215</v>
      </c>
      <c r="L46" s="652">
        <f>'53'!BN45</f>
        <v>36.63567930914229</v>
      </c>
      <c r="M46" s="652">
        <f>'53'!BO45</f>
        <v>290.79169198707694</v>
      </c>
      <c r="N46" s="652">
        <f>'53'!BP45</f>
        <v>755.23610899150253</v>
      </c>
    </row>
    <row r="47" spans="1:17" ht="17.45" customHeight="1">
      <c r="A47" s="156"/>
      <c r="B47" s="156" t="s">
        <v>2393</v>
      </c>
      <c r="C47" s="190"/>
      <c r="D47" s="157"/>
      <c r="E47" s="652">
        <f>'53'!BG46</f>
        <v>24345.613135277916</v>
      </c>
      <c r="F47" s="652">
        <f>'53'!BH46</f>
        <v>24228.059640780546</v>
      </c>
      <c r="G47" s="652">
        <f>'53'!BI46</f>
        <v>37238.473209860276</v>
      </c>
      <c r="H47" s="652">
        <f>'53'!BJ46</f>
        <v>0</v>
      </c>
      <c r="I47" s="652">
        <f>'53'!BK46</f>
        <v>48.062011914489105</v>
      </c>
      <c r="J47" s="652">
        <f>'53'!BL46</f>
        <v>13058.475580994227</v>
      </c>
      <c r="K47" s="652">
        <f>'53'!BM46</f>
        <v>117.55349449738176</v>
      </c>
      <c r="L47" s="652">
        <f>'53'!BN46</f>
        <v>4.9716199804994075</v>
      </c>
      <c r="M47" s="652">
        <f>'53'!BO46</f>
        <v>50.047204137088507</v>
      </c>
      <c r="N47" s="652">
        <f>'53'!BP46</f>
        <v>62.534670379793894</v>
      </c>
    </row>
    <row r="48" spans="1:17" ht="17.45" customHeight="1">
      <c r="A48" s="156"/>
      <c r="B48" s="155" t="s">
        <v>2132</v>
      </c>
      <c r="C48" s="190"/>
      <c r="D48" s="157"/>
      <c r="E48" s="652">
        <f>'53'!BG54</f>
        <v>46126.256261189454</v>
      </c>
      <c r="F48" s="652">
        <f>'53'!BH54</f>
        <v>44979.613014907736</v>
      </c>
      <c r="G48" s="652">
        <f>'53'!BI54</f>
        <v>72678.781553281544</v>
      </c>
      <c r="H48" s="652">
        <f>'53'!BJ54</f>
        <v>217.6667980752521</v>
      </c>
      <c r="I48" s="652">
        <f>'53'!BK54</f>
        <v>1132.0275912693164</v>
      </c>
      <c r="J48" s="652">
        <f>'53'!BL54</f>
        <v>29048.862927718379</v>
      </c>
      <c r="K48" s="652">
        <f>'53'!BM54</f>
        <v>1146.6432462817336</v>
      </c>
      <c r="L48" s="652">
        <f>'53'!BN54</f>
        <v>32.575116691545084</v>
      </c>
      <c r="M48" s="652">
        <f>'53'!BO54</f>
        <v>178.2987384151804</v>
      </c>
      <c r="N48" s="652">
        <f>'53'!BP54</f>
        <v>935.76939117500854</v>
      </c>
    </row>
    <row r="49" spans="1:24" ht="17.45" customHeight="1">
      <c r="A49" s="156"/>
      <c r="B49" s="156" t="s">
        <v>2394</v>
      </c>
      <c r="C49" s="188"/>
      <c r="D49" s="149"/>
      <c r="E49" s="652">
        <f>'53'!BG47</f>
        <v>42564.226174672243</v>
      </c>
      <c r="F49" s="652">
        <f>'53'!BH47</f>
        <v>40497.847592040474</v>
      </c>
      <c r="G49" s="652">
        <f>'53'!BI47</f>
        <v>63976.296165029111</v>
      </c>
      <c r="H49" s="652">
        <f>'53'!BJ47</f>
        <v>94.267956610990481</v>
      </c>
      <c r="I49" s="652">
        <f>'53'!BK47</f>
        <v>24.016941033121835</v>
      </c>
      <c r="J49" s="652">
        <f>'53'!BL47</f>
        <v>23596.733470632749</v>
      </c>
      <c r="K49" s="652">
        <f>'53'!BM47</f>
        <v>2066.378582631788</v>
      </c>
      <c r="L49" s="652">
        <f>'53'!BN47</f>
        <v>23.307866957436911</v>
      </c>
      <c r="M49" s="652">
        <f>'53'!BO47</f>
        <v>122.69832348771955</v>
      </c>
      <c r="N49" s="652">
        <f>'53'!BP47</f>
        <v>1920.3723921866317</v>
      </c>
    </row>
    <row r="50" spans="1:24" ht="17.45" customHeight="1">
      <c r="A50" s="156"/>
      <c r="B50" s="156" t="s">
        <v>2296</v>
      </c>
      <c r="C50" s="188"/>
      <c r="D50" s="149"/>
      <c r="E50" s="652">
        <f>'53'!BG48</f>
        <v>64548.274110441394</v>
      </c>
      <c r="F50" s="652">
        <f>'53'!BH48</f>
        <v>63245.144918157777</v>
      </c>
      <c r="G50" s="652">
        <f>'53'!BI48</f>
        <v>106151.13901676374</v>
      </c>
      <c r="H50" s="652">
        <f>'53'!BJ48</f>
        <v>199.98160974260679</v>
      </c>
      <c r="I50" s="652">
        <f>'53'!BK48</f>
        <v>2176.6504591423914</v>
      </c>
      <c r="J50" s="652">
        <f>'53'!BL48</f>
        <v>45282.626167491027</v>
      </c>
      <c r="K50" s="652">
        <f>'53'!BM48</f>
        <v>1303.1291922836269</v>
      </c>
      <c r="L50" s="652">
        <f>'53'!BN48</f>
        <v>54.295404373256353</v>
      </c>
      <c r="M50" s="652">
        <f>'53'!BO48</f>
        <v>280.43830327335621</v>
      </c>
      <c r="N50" s="652">
        <f>'53'!BP48</f>
        <v>968.39548463701396</v>
      </c>
    </row>
    <row r="51" spans="1:24" ht="17.45" customHeight="1">
      <c r="A51" s="156"/>
      <c r="B51" s="156" t="s">
        <v>2242</v>
      </c>
      <c r="C51" s="188"/>
      <c r="D51" s="149"/>
      <c r="E51" s="652">
        <f>'53'!BG49</f>
        <v>27079.206812080607</v>
      </c>
      <c r="F51" s="652">
        <f>'53'!BH49</f>
        <v>26902.921864104064</v>
      </c>
      <c r="G51" s="652">
        <f>'53'!BI49</f>
        <v>39969.075549807989</v>
      </c>
      <c r="H51" s="652">
        <f>'53'!BJ49</f>
        <v>343.89035683276302</v>
      </c>
      <c r="I51" s="652">
        <f>'53'!BK49</f>
        <v>823.1031899566625</v>
      </c>
      <c r="J51" s="652">
        <f>'53'!BL49</f>
        <v>14233.147232493342</v>
      </c>
      <c r="K51" s="652">
        <f>'53'!BM49</f>
        <v>176.28494797654631</v>
      </c>
      <c r="L51" s="652">
        <f>'53'!BN49</f>
        <v>14.430948106935427</v>
      </c>
      <c r="M51" s="652">
        <f>'53'!BO49</f>
        <v>103.20741458798273</v>
      </c>
      <c r="N51" s="652">
        <f>'53'!BP49</f>
        <v>58.646585281628226</v>
      </c>
    </row>
    <row r="52" spans="1:24" ht="17.45" customHeight="1">
      <c r="A52" s="156"/>
      <c r="B52" s="155" t="s">
        <v>2164</v>
      </c>
      <c r="C52" s="188"/>
      <c r="D52" s="149"/>
      <c r="E52" s="652">
        <f>'53'!BG49</f>
        <v>27079.206812080607</v>
      </c>
      <c r="F52" s="652">
        <f>'53'!BH49</f>
        <v>26902.921864104064</v>
      </c>
      <c r="G52" s="652">
        <f>'53'!BI49</f>
        <v>39969.075549807989</v>
      </c>
      <c r="H52" s="652">
        <f>'53'!BJ49</f>
        <v>343.89035683276302</v>
      </c>
      <c r="I52" s="652">
        <f>'53'!BK49</f>
        <v>823.1031899566625</v>
      </c>
      <c r="J52" s="652">
        <f>'53'!BL49</f>
        <v>14233.147232493342</v>
      </c>
      <c r="K52" s="652">
        <f>'53'!BM49</f>
        <v>176.28494797654631</v>
      </c>
      <c r="L52" s="652">
        <f>'53'!BN49</f>
        <v>14.430948106935427</v>
      </c>
      <c r="M52" s="652">
        <f>'53'!BO49</f>
        <v>103.20741458798273</v>
      </c>
      <c r="N52" s="652">
        <f>'53'!BP49</f>
        <v>58.646585281628226</v>
      </c>
    </row>
    <row r="53" spans="1:24" ht="17.45" customHeight="1">
      <c r="A53" s="3093" t="s">
        <v>2165</v>
      </c>
      <c r="B53" s="3093"/>
      <c r="C53" s="188"/>
      <c r="D53" s="149"/>
      <c r="E53" s="652">
        <f>'53'!BG50</f>
        <v>22601.752463970828</v>
      </c>
      <c r="F53" s="652">
        <f>'53'!BH50</f>
        <v>22439.436294625892</v>
      </c>
      <c r="G53" s="652">
        <f>'53'!BI50</f>
        <v>34190.069525873463</v>
      </c>
      <c r="H53" s="652">
        <f>'53'!BJ50</f>
        <v>0</v>
      </c>
      <c r="I53" s="652">
        <f>'53'!BK50</f>
        <v>0.20418692338613706</v>
      </c>
      <c r="J53" s="652">
        <f>'53'!BL50</f>
        <v>11750.837418170948</v>
      </c>
      <c r="K53" s="652">
        <f>'53'!BM50</f>
        <v>162.31616934492789</v>
      </c>
      <c r="L53" s="652">
        <f>'53'!BN50</f>
        <v>8.7563810631647048</v>
      </c>
      <c r="M53" s="652">
        <f>'53'!BO50</f>
        <v>42.347098911979721</v>
      </c>
      <c r="N53" s="652">
        <f>'53'!BP50</f>
        <v>111.21268936978348</v>
      </c>
    </row>
    <row r="54" spans="1:24" ht="17.45" customHeight="1">
      <c r="A54" s="3094" t="s">
        <v>118</v>
      </c>
      <c r="B54" s="3094"/>
      <c r="C54" s="3094"/>
      <c r="D54" s="157"/>
      <c r="E54" s="652"/>
      <c r="F54" s="652"/>
      <c r="G54" s="652"/>
      <c r="H54" s="652"/>
      <c r="I54" s="652"/>
      <c r="J54" s="652"/>
      <c r="K54" s="652"/>
      <c r="L54" s="652"/>
      <c r="M54" s="652"/>
      <c r="N54" s="652"/>
    </row>
    <row r="55" spans="1:24" ht="17.45" customHeight="1">
      <c r="A55" s="3093" t="s">
        <v>2166</v>
      </c>
      <c r="B55" s="3093" t="s">
        <v>2166</v>
      </c>
      <c r="C55" s="196"/>
      <c r="D55" s="157"/>
      <c r="E55" s="234">
        <f>'53'!BG57</f>
        <v>72684.019481170268</v>
      </c>
      <c r="F55" s="660">
        <f>'53'!BH57</f>
        <v>71304.802767969872</v>
      </c>
      <c r="G55" s="660">
        <f>'53'!BI57</f>
        <v>121666.5824088368</v>
      </c>
      <c r="H55" s="660">
        <f>'53'!BJ57</f>
        <v>96.204434497508316</v>
      </c>
      <c r="I55" s="660">
        <f>'53'!BK57</f>
        <v>1112.550013946799</v>
      </c>
      <c r="J55" s="660">
        <f>'53'!BL57</f>
        <v>51570.534089311201</v>
      </c>
      <c r="K55" s="660">
        <f>'53'!BM57</f>
        <v>1379.2167132003792</v>
      </c>
      <c r="L55" s="660">
        <f>'53'!BN57</f>
        <v>61.361014218844595</v>
      </c>
      <c r="M55" s="660">
        <f>'53'!BO57</f>
        <v>337.69080234304437</v>
      </c>
      <c r="N55" s="660">
        <f>'53'!BP57</f>
        <v>980.16489663849018</v>
      </c>
    </row>
    <row r="56" spans="1:24" ht="17.45" customHeight="1">
      <c r="A56" s="155"/>
      <c r="B56" s="155" t="s">
        <v>2167</v>
      </c>
      <c r="C56" s="155"/>
      <c r="D56" s="157"/>
      <c r="E56" s="234">
        <f>'53'!BG59</f>
        <v>52571.439118286318</v>
      </c>
      <c r="F56" s="660">
        <f>'53'!BH59</f>
        <v>51775.242254303077</v>
      </c>
      <c r="G56" s="660">
        <f>'53'!BI59</f>
        <v>79826.065189567817</v>
      </c>
      <c r="H56" s="660">
        <f>'53'!BJ59</f>
        <v>0</v>
      </c>
      <c r="I56" s="660">
        <f>'53'!BK59</f>
        <v>338.2824827495437</v>
      </c>
      <c r="J56" s="660">
        <f>'53'!BL59</f>
        <v>28389.10541801426</v>
      </c>
      <c r="K56" s="660">
        <f>'53'!BM59</f>
        <v>796.19686398320118</v>
      </c>
      <c r="L56" s="660">
        <f>'53'!BN59</f>
        <v>25.034716883475511</v>
      </c>
      <c r="M56" s="660">
        <f>'53'!BO59</f>
        <v>192.80923393076677</v>
      </c>
      <c r="N56" s="660">
        <f>'53'!BP59</f>
        <v>578.35291316895871</v>
      </c>
    </row>
    <row r="57" spans="1:24" ht="17.45" customHeight="1">
      <c r="A57" s="155"/>
      <c r="B57" s="3730" t="s">
        <v>2168</v>
      </c>
      <c r="C57" s="3730"/>
      <c r="D57" s="157"/>
      <c r="E57" s="234">
        <f>'53'!BG60</f>
        <v>122318.91787712807</v>
      </c>
      <c r="F57" s="660">
        <f>'53'!BH60</f>
        <v>120271.61728201379</v>
      </c>
      <c r="G57" s="660">
        <f>'53'!BI60</f>
        <v>227060.77573072285</v>
      </c>
      <c r="H57" s="660">
        <f>'53'!BJ60</f>
        <v>595.33088339158417</v>
      </c>
      <c r="I57" s="660">
        <f>'53'!BK60</f>
        <v>1667.1699497484283</v>
      </c>
      <c r="J57" s="660">
        <f>'53'!BL60</f>
        <v>109051.65928184903</v>
      </c>
      <c r="K57" s="660">
        <f>'53'!BM60</f>
        <v>2047.3005951142607</v>
      </c>
      <c r="L57" s="660">
        <f>'53'!BN60</f>
        <v>151.42194567590465</v>
      </c>
      <c r="M57" s="660">
        <f>'53'!BO60</f>
        <v>856.26554874567353</v>
      </c>
      <c r="N57" s="660">
        <f>'53'!BP60</f>
        <v>1039.6131006926826</v>
      </c>
    </row>
    <row r="58" spans="1:24" ht="17.45" customHeight="1">
      <c r="A58" s="155"/>
      <c r="B58" s="3730" t="s">
        <v>2169</v>
      </c>
      <c r="C58" s="3730"/>
      <c r="D58" s="157"/>
      <c r="E58" s="234">
        <f>'53'!BG61</f>
        <v>163878.05104578641</v>
      </c>
      <c r="F58" s="660">
        <f>'53'!BH61</f>
        <v>158751.5848764785</v>
      </c>
      <c r="G58" s="660">
        <f>'53'!BI61</f>
        <v>308317.28091824951</v>
      </c>
      <c r="H58" s="660">
        <f>'53'!BJ61</f>
        <v>157.62724181921737</v>
      </c>
      <c r="I58" s="660">
        <f>'53'!BK61</f>
        <v>6565.3371938422752</v>
      </c>
      <c r="J58" s="660">
        <f>'53'!BL61</f>
        <v>156288.66047743242</v>
      </c>
      <c r="K58" s="660">
        <f>'53'!BM61</f>
        <v>5126.4661693078997</v>
      </c>
      <c r="L58" s="660">
        <f>'53'!BN61</f>
        <v>225.47954839263406</v>
      </c>
      <c r="M58" s="660">
        <f>'53'!BO61</f>
        <v>764.00526605073253</v>
      </c>
      <c r="N58" s="660">
        <f>'53'!BP61</f>
        <v>4136.9813548645325</v>
      </c>
    </row>
    <row r="59" spans="1:24" ht="17.45" customHeight="1" thickBot="1">
      <c r="A59" s="3104" t="s">
        <v>2170</v>
      </c>
      <c r="B59" s="3104"/>
      <c r="C59" s="169"/>
      <c r="D59" s="451"/>
      <c r="E59" s="666">
        <f>'53'!BG62</f>
        <v>56044.151571239083</v>
      </c>
      <c r="F59" s="664">
        <f>'53'!BH62</f>
        <v>54819.875636781908</v>
      </c>
      <c r="G59" s="664">
        <f>'53'!BI62</f>
        <v>107845.46510214702</v>
      </c>
      <c r="H59" s="664">
        <f>'53'!BJ62</f>
        <v>89.701179189902604</v>
      </c>
      <c r="I59" s="664">
        <f>'53'!BK62</f>
        <v>645.31857848816617</v>
      </c>
      <c r="J59" s="664">
        <f>'53'!BL62</f>
        <v>53760.609223043124</v>
      </c>
      <c r="K59" s="664">
        <f>'53'!BM62</f>
        <v>1224.2759344571489</v>
      </c>
      <c r="L59" s="664">
        <f>'53'!BN62</f>
        <v>60.886552184304541</v>
      </c>
      <c r="M59" s="664">
        <f>'53'!BO62</f>
        <v>221.56824338766782</v>
      </c>
      <c r="N59" s="664">
        <f>'53'!BP62</f>
        <v>941.82113888517654</v>
      </c>
    </row>
    <row r="60" spans="1:24" s="173" customFormat="1" ht="17.45" customHeight="1">
      <c r="B60" s="452"/>
      <c r="C60" s="452"/>
      <c r="D60" s="453"/>
      <c r="H60" s="325"/>
      <c r="O60" s="132"/>
      <c r="P60" s="132"/>
      <c r="Q60" s="132"/>
      <c r="R60" s="132"/>
      <c r="S60" s="132"/>
      <c r="T60" s="132"/>
      <c r="U60" s="132"/>
      <c r="V60" s="132"/>
      <c r="W60" s="132"/>
      <c r="X60" s="132"/>
    </row>
    <row r="61" spans="1:24" ht="26.1" customHeight="1"/>
    <row r="62" spans="1:24" ht="26.1" customHeight="1"/>
    <row r="63" spans="1:24" ht="26.1" customHeight="1"/>
    <row r="64" spans="1:24" ht="26.1" customHeight="1"/>
    <row r="65" ht="26.1" customHeight="1"/>
    <row r="66" ht="26.1" customHeight="1"/>
    <row r="67" ht="26.1" customHeight="1"/>
    <row r="68" ht="26.1" customHeight="1"/>
    <row r="69" ht="26.1" customHeight="1"/>
    <row r="70" ht="26.1" customHeight="1"/>
    <row r="71" ht="26.1" customHeight="1"/>
    <row r="72" ht="26.1" customHeight="1"/>
    <row r="73" ht="26.1" customHeight="1"/>
    <row r="74" ht="26.1" customHeight="1"/>
    <row r="75" ht="26.1" customHeight="1"/>
    <row r="76" ht="26.1" customHeight="1"/>
    <row r="77" ht="26.1" customHeight="1"/>
    <row r="78" ht="26.1" customHeight="1"/>
    <row r="79" ht="26.1" customHeight="1"/>
    <row r="80" ht="26.1" customHeight="1"/>
    <row r="81" ht="26.1" customHeight="1"/>
  </sheetData>
  <mergeCells count="45">
    <mergeCell ref="A59:B59"/>
    <mergeCell ref="A39:B39"/>
    <mergeCell ref="A53:B53"/>
    <mergeCell ref="A54:C54"/>
    <mergeCell ref="A55:B55"/>
    <mergeCell ref="B57:C57"/>
    <mergeCell ref="B58:C58"/>
    <mergeCell ref="A38:C38"/>
    <mergeCell ref="A20:C20"/>
    <mergeCell ref="A21:C21"/>
    <mergeCell ref="A22:D22"/>
    <mergeCell ref="A23:D23"/>
    <mergeCell ref="A24:D24"/>
    <mergeCell ref="A25:D25"/>
    <mergeCell ref="A26:D26"/>
    <mergeCell ref="A27:D27"/>
    <mergeCell ref="A28:D28"/>
    <mergeCell ref="A29:C29"/>
    <mergeCell ref="A32:C32"/>
    <mergeCell ref="A19:C19"/>
    <mergeCell ref="A8:C8"/>
    <mergeCell ref="A9:C9"/>
    <mergeCell ref="A10:C10"/>
    <mergeCell ref="A11:C11"/>
    <mergeCell ref="A12:C12"/>
    <mergeCell ref="A13:C13"/>
    <mergeCell ref="A14:C14"/>
    <mergeCell ref="A15:C15"/>
    <mergeCell ref="A16:C16"/>
    <mergeCell ref="A17:C17"/>
    <mergeCell ref="A18:C18"/>
    <mergeCell ref="K4:K5"/>
    <mergeCell ref="L4:L5"/>
    <mergeCell ref="M4:M5"/>
    <mergeCell ref="N4:N5"/>
    <mergeCell ref="A6:C6"/>
    <mergeCell ref="A7:C7"/>
    <mergeCell ref="A3:C5"/>
    <mergeCell ref="E3:E5"/>
    <mergeCell ref="F3:J3"/>
    <mergeCell ref="F4:F5"/>
    <mergeCell ref="G4:G5"/>
    <mergeCell ref="H4:H5"/>
    <mergeCell ref="I4:I5"/>
    <mergeCell ref="J4:J5"/>
  </mergeCells>
  <phoneticPr fontId="6"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1" manualBreakCount="1">
    <brk id="8" max="57"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69"/>
  <sheetViews>
    <sheetView view="pageBreakPreview" zoomScaleNormal="100" zoomScaleSheetLayoutView="100" workbookViewId="0">
      <selection activeCell="U46" sqref="U46"/>
    </sheetView>
  </sheetViews>
  <sheetFormatPr defaultColWidth="9.140625" defaultRowHeight="15.75"/>
  <cols>
    <col min="1" max="1" width="2.28515625" style="452" customWidth="1"/>
    <col min="2" max="2" width="28.7109375" style="452" customWidth="1"/>
    <col min="3" max="3" width="2.28515625" style="452" customWidth="1"/>
    <col min="4" max="4" width="1.7109375" style="453" customWidth="1"/>
    <col min="5" max="8" width="15.5703125" style="715" customWidth="1"/>
    <col min="9" max="14" width="16.28515625" style="715" customWidth="1"/>
    <col min="15" max="15" width="12.5703125" style="715" bestFit="1" customWidth="1"/>
    <col min="16" max="17" width="12.85546875" style="715" bestFit="1" customWidth="1"/>
    <col min="18" max="18" width="14.140625" style="715" bestFit="1" customWidth="1"/>
    <col min="19" max="16384" width="9.140625" style="715"/>
  </cols>
  <sheetData>
    <row r="1" spans="1:14" s="710" customFormat="1" ht="35.1" customHeight="1">
      <c r="A1" s="826"/>
      <c r="B1" s="826"/>
      <c r="C1" s="826"/>
      <c r="D1" s="826"/>
      <c r="E1" s="827"/>
      <c r="F1" s="827"/>
      <c r="G1" s="827"/>
      <c r="H1" s="828" t="s">
        <v>2171</v>
      </c>
      <c r="I1" s="829" t="s">
        <v>2172</v>
      </c>
      <c r="J1" s="827"/>
      <c r="K1" s="827"/>
      <c r="L1" s="827"/>
      <c r="M1" s="827"/>
      <c r="N1" s="830"/>
    </row>
    <row r="2" spans="1:14" ht="15" customHeight="1" thickBot="1">
      <c r="A2" s="173"/>
      <c r="B2" s="831"/>
      <c r="C2" s="831"/>
      <c r="D2" s="832"/>
      <c r="E2" s="711"/>
      <c r="F2" s="711"/>
      <c r="G2" s="711"/>
      <c r="H2" s="711"/>
      <c r="I2" s="711"/>
      <c r="J2" s="711"/>
      <c r="K2" s="711"/>
      <c r="L2" s="711"/>
      <c r="M2" s="711"/>
      <c r="N2" s="714" t="s">
        <v>246</v>
      </c>
    </row>
    <row r="3" spans="1:14" ht="15" customHeight="1">
      <c r="A3" s="3495" t="s">
        <v>2173</v>
      </c>
      <c r="B3" s="3495"/>
      <c r="C3" s="3495"/>
      <c r="D3" s="833"/>
      <c r="E3" s="3636" t="s">
        <v>2147</v>
      </c>
      <c r="F3" s="3774" t="s">
        <v>2148</v>
      </c>
      <c r="G3" s="3775"/>
      <c r="H3" s="3775"/>
      <c r="I3" s="3776"/>
      <c r="J3" s="3777"/>
      <c r="K3" s="834" t="s">
        <v>2149</v>
      </c>
      <c r="L3" s="834"/>
      <c r="M3" s="834"/>
      <c r="N3" s="835"/>
    </row>
    <row r="4" spans="1:14" ht="15" customHeight="1">
      <c r="A4" s="3496"/>
      <c r="B4" s="3496"/>
      <c r="C4" s="3496"/>
      <c r="D4" s="836"/>
      <c r="E4" s="3638"/>
      <c r="F4" s="3473" t="s">
        <v>2150</v>
      </c>
      <c r="G4" s="3473" t="s">
        <v>2151</v>
      </c>
      <c r="H4" s="3473" t="s">
        <v>2152</v>
      </c>
      <c r="I4" s="3474" t="s">
        <v>2153</v>
      </c>
      <c r="J4" s="3476" t="s">
        <v>2554</v>
      </c>
      <c r="K4" s="3473" t="s">
        <v>2150</v>
      </c>
      <c r="L4" s="3473" t="s">
        <v>2154</v>
      </c>
      <c r="M4" s="3473" t="s">
        <v>2174</v>
      </c>
      <c r="N4" s="3477" t="s">
        <v>2175</v>
      </c>
    </row>
    <row r="5" spans="1:14" ht="48.75" customHeight="1">
      <c r="A5" s="3497"/>
      <c r="B5" s="3497"/>
      <c r="C5" s="3497"/>
      <c r="D5" s="837"/>
      <c r="E5" s="3475"/>
      <c r="F5" s="3468"/>
      <c r="G5" s="3468"/>
      <c r="H5" s="3468"/>
      <c r="I5" s="3475"/>
      <c r="J5" s="3357"/>
      <c r="K5" s="3468"/>
      <c r="L5" s="3468"/>
      <c r="M5" s="3468"/>
      <c r="N5" s="3478"/>
    </row>
    <row r="6" spans="1:14" s="838" customFormat="1" ht="18.75" hidden="1" customHeight="1">
      <c r="A6" s="3333" t="s">
        <v>2540</v>
      </c>
      <c r="B6" s="3333"/>
      <c r="C6" s="3333"/>
      <c r="D6" s="162"/>
      <c r="E6" s="781">
        <v>554575873</v>
      </c>
      <c r="F6" s="781">
        <v>540752397</v>
      </c>
      <c r="G6" s="781">
        <v>729981893</v>
      </c>
      <c r="H6" s="781">
        <v>6990556</v>
      </c>
      <c r="I6" s="781">
        <v>4586761</v>
      </c>
      <c r="J6" s="781">
        <v>200806813</v>
      </c>
      <c r="K6" s="781">
        <v>13823476</v>
      </c>
      <c r="L6" s="781">
        <v>1101684</v>
      </c>
      <c r="M6" s="781">
        <v>4505404</v>
      </c>
      <c r="N6" s="781">
        <v>8216388</v>
      </c>
    </row>
    <row r="7" spans="1:14" s="838" customFormat="1" ht="18.75" hidden="1" customHeight="1">
      <c r="A7" s="3094" t="s">
        <v>2300</v>
      </c>
      <c r="B7" s="3094"/>
      <c r="C7" s="3094"/>
      <c r="D7" s="162"/>
      <c r="E7" s="611">
        <v>501494769.53363603</v>
      </c>
      <c r="F7" s="611">
        <v>484619936.3037436</v>
      </c>
      <c r="G7" s="611">
        <v>746136357.95677531</v>
      </c>
      <c r="H7" s="611">
        <v>5242922.7555052396</v>
      </c>
      <c r="I7" s="611">
        <v>5053277.5783827025</v>
      </c>
      <c r="J7" s="611">
        <v>271812621.98691934</v>
      </c>
      <c r="K7" s="611">
        <v>16874833.229892705</v>
      </c>
      <c r="L7" s="611">
        <v>778317.23394817708</v>
      </c>
      <c r="M7" s="611">
        <v>7471380.3663401697</v>
      </c>
      <c r="N7" s="611">
        <v>8625135.6296043489</v>
      </c>
    </row>
    <row r="8" spans="1:14" s="838" customFormat="1" ht="18.75" hidden="1" customHeight="1">
      <c r="A8" s="3094" t="s">
        <v>2555</v>
      </c>
      <c r="B8" s="3094"/>
      <c r="C8" s="3094"/>
      <c r="D8" s="162"/>
      <c r="E8" s="611">
        <v>506459891</v>
      </c>
      <c r="F8" s="611">
        <v>493350989</v>
      </c>
      <c r="G8" s="611">
        <v>658415693</v>
      </c>
      <c r="H8" s="611">
        <v>2518499</v>
      </c>
      <c r="I8" s="611">
        <v>3863632</v>
      </c>
      <c r="J8" s="611">
        <v>171446835</v>
      </c>
      <c r="K8" s="611">
        <v>13108902</v>
      </c>
      <c r="L8" s="611">
        <v>482828</v>
      </c>
      <c r="M8" s="611">
        <v>4926538</v>
      </c>
      <c r="N8" s="611">
        <v>7699536</v>
      </c>
    </row>
    <row r="9" spans="1:14" s="838" customFormat="1" ht="18.75" hidden="1" customHeight="1">
      <c r="A9" s="3094" t="s">
        <v>2322</v>
      </c>
      <c r="B9" s="3094"/>
      <c r="C9" s="3094"/>
      <c r="D9" s="162"/>
      <c r="E9" s="611">
        <v>401820999.30479008</v>
      </c>
      <c r="F9" s="611">
        <v>388977009.02661127</v>
      </c>
      <c r="G9" s="611">
        <v>607714365.3273989</v>
      </c>
      <c r="H9" s="611">
        <v>5060478.4175694436</v>
      </c>
      <c r="I9" s="611">
        <v>5751331.0620254446</v>
      </c>
      <c r="J9" s="611">
        <v>229549165.78038287</v>
      </c>
      <c r="K9" s="611">
        <v>12843990.278179696</v>
      </c>
      <c r="L9" s="611">
        <v>753345.44892115809</v>
      </c>
      <c r="M9" s="611">
        <v>3818255.274009746</v>
      </c>
      <c r="N9" s="611">
        <v>8272389.5552487876</v>
      </c>
    </row>
    <row r="10" spans="1:14" s="838" customFormat="1" ht="18.75" hidden="1" customHeight="1">
      <c r="A10" s="3094" t="s">
        <v>2303</v>
      </c>
      <c r="B10" s="3094"/>
      <c r="C10" s="3094"/>
      <c r="D10" s="162"/>
      <c r="E10" s="611">
        <v>444122840.59282225</v>
      </c>
      <c r="F10" s="611">
        <v>425442382.2905829</v>
      </c>
      <c r="G10" s="611">
        <v>691726401.66095531</v>
      </c>
      <c r="H10" s="611">
        <v>5647583.7751952149</v>
      </c>
      <c r="I10" s="611">
        <v>5058348.5164422225</v>
      </c>
      <c r="J10" s="611">
        <v>276989951.66201019</v>
      </c>
      <c r="K10" s="611">
        <v>18680458.302239582</v>
      </c>
      <c r="L10" s="611">
        <v>728477.31160229456</v>
      </c>
      <c r="M10" s="611">
        <v>3620440.7351476639</v>
      </c>
      <c r="N10" s="611">
        <v>14331540.255489614</v>
      </c>
    </row>
    <row r="11" spans="1:14" s="839" customFormat="1" ht="18.75" hidden="1" customHeight="1">
      <c r="A11" s="3094" t="s">
        <v>2384</v>
      </c>
      <c r="B11" s="3094"/>
      <c r="C11" s="3094"/>
      <c r="D11" s="162"/>
      <c r="E11" s="154">
        <v>468911586.1162464</v>
      </c>
      <c r="F11" s="154">
        <v>456747797.40586615</v>
      </c>
      <c r="G11" s="154">
        <v>765866834.99777889</v>
      </c>
      <c r="H11" s="154">
        <v>5707650.2417943953</v>
      </c>
      <c r="I11" s="154">
        <v>3302452.8472825726</v>
      </c>
      <c r="J11" s="154">
        <v>318129140.68098992</v>
      </c>
      <c r="K11" s="154">
        <v>12163788.710381474</v>
      </c>
      <c r="L11" s="154">
        <v>793825.80181238824</v>
      </c>
      <c r="M11" s="154">
        <v>2422049.8027106239</v>
      </c>
      <c r="N11" s="154">
        <v>8947913.1058584563</v>
      </c>
    </row>
    <row r="12" spans="1:14" s="838" customFormat="1" ht="18.75" hidden="1" customHeight="1">
      <c r="A12" s="3094" t="s">
        <v>2305</v>
      </c>
      <c r="B12" s="3094"/>
      <c r="C12" s="3094"/>
      <c r="D12" s="162"/>
      <c r="E12" s="154">
        <v>500920199.75254083</v>
      </c>
      <c r="F12" s="154">
        <v>486513225.79257286</v>
      </c>
      <c r="G12" s="154">
        <v>879216100.78744769</v>
      </c>
      <c r="H12" s="154">
        <v>6591221.829683709</v>
      </c>
      <c r="I12" s="154">
        <v>8304273.7050331235</v>
      </c>
      <c r="J12" s="154">
        <v>407598370.52959192</v>
      </c>
      <c r="K12" s="154">
        <v>14406973.959968215</v>
      </c>
      <c r="L12" s="154">
        <v>1304419.7094336364</v>
      </c>
      <c r="M12" s="154">
        <v>1888012.0791411852</v>
      </c>
      <c r="N12" s="154">
        <v>11214542.171393394</v>
      </c>
    </row>
    <row r="13" spans="1:14" s="838" customFormat="1" ht="18.75" hidden="1" customHeight="1">
      <c r="A13" s="3590" t="s">
        <v>2418</v>
      </c>
      <c r="B13" s="3590"/>
      <c r="C13" s="3590"/>
      <c r="D13" s="162"/>
      <c r="E13" s="154">
        <v>43826792.517200515</v>
      </c>
      <c r="F13" s="154">
        <v>42707391.650127418</v>
      </c>
      <c r="G13" s="154">
        <v>74454591.507290483</v>
      </c>
      <c r="H13" s="154">
        <v>603122.52150919731</v>
      </c>
      <c r="I13" s="154">
        <v>638195.25280812557</v>
      </c>
      <c r="J13" s="154">
        <v>32988517.63148037</v>
      </c>
      <c r="K13" s="154">
        <v>1119400.8670730924</v>
      </c>
      <c r="L13" s="154">
        <v>90328.077827797184</v>
      </c>
      <c r="M13" s="154">
        <v>124560.87662092927</v>
      </c>
      <c r="N13" s="154">
        <v>904511.91262436588</v>
      </c>
    </row>
    <row r="14" spans="1:14" s="838" customFormat="1" ht="18.75" hidden="1" customHeight="1">
      <c r="A14" s="3716" t="s">
        <v>2465</v>
      </c>
      <c r="B14" s="3716"/>
      <c r="C14" s="3716"/>
      <c r="D14" s="162"/>
      <c r="E14" s="154">
        <v>42281520.224319451</v>
      </c>
      <c r="F14" s="154">
        <v>41163562.898208246</v>
      </c>
      <c r="G14" s="154">
        <v>71715949.750442654</v>
      </c>
      <c r="H14" s="154">
        <v>657354.55604591989</v>
      </c>
      <c r="I14" s="154">
        <v>800278.83544631395</v>
      </c>
      <c r="J14" s="154">
        <v>32010020.243726578</v>
      </c>
      <c r="K14" s="154">
        <v>1117957.3261112205</v>
      </c>
      <c r="L14" s="154">
        <v>73948.423965190101</v>
      </c>
      <c r="M14" s="154">
        <v>173070.84563356638</v>
      </c>
      <c r="N14" s="154">
        <v>870938.05651246116</v>
      </c>
    </row>
    <row r="15" spans="1:14" s="838" customFormat="1" ht="18.75" hidden="1" customHeight="1">
      <c r="A15" s="3716" t="s">
        <v>2444</v>
      </c>
      <c r="B15" s="3716"/>
      <c r="C15" s="3716"/>
      <c r="D15" s="162"/>
      <c r="E15" s="611">
        <v>41438903.097240709</v>
      </c>
      <c r="F15" s="611">
        <v>40508795.050827384</v>
      </c>
      <c r="G15" s="611">
        <v>70608156.593412459</v>
      </c>
      <c r="H15" s="611">
        <v>897135.63388862985</v>
      </c>
      <c r="I15" s="611">
        <v>817818.93199254863</v>
      </c>
      <c r="J15" s="611">
        <v>31814316.10846616</v>
      </c>
      <c r="K15" s="611">
        <v>930108.04641337227</v>
      </c>
      <c r="L15" s="611">
        <v>78975.728612209452</v>
      </c>
      <c r="M15" s="611">
        <v>129939.06762689176</v>
      </c>
      <c r="N15" s="611">
        <v>721193.25017427385</v>
      </c>
    </row>
    <row r="16" spans="1:14" s="229" customFormat="1" ht="16.5" hidden="1" customHeight="1">
      <c r="A16" s="3716" t="s">
        <v>2368</v>
      </c>
      <c r="B16" s="3716"/>
      <c r="C16" s="3716"/>
      <c r="D16" s="149"/>
      <c r="E16" s="782">
        <v>38246013.372758999</v>
      </c>
      <c r="F16" s="488">
        <v>37379270.592444606</v>
      </c>
      <c r="G16" s="488">
        <v>61975206.608392224</v>
      </c>
      <c r="H16" s="488">
        <v>937969.84337529377</v>
      </c>
      <c r="I16" s="488">
        <v>633062.88120677276</v>
      </c>
      <c r="J16" s="488">
        <v>26166968.740529701</v>
      </c>
      <c r="K16" s="488">
        <v>866742.78031446622</v>
      </c>
      <c r="L16" s="488">
        <v>84814.985839979679</v>
      </c>
      <c r="M16" s="488">
        <v>83116.845700088335</v>
      </c>
      <c r="N16" s="488">
        <v>698810.94877439819</v>
      </c>
    </row>
    <row r="17" spans="1:62" s="838" customFormat="1" ht="13.5" hidden="1" customHeight="1">
      <c r="A17" s="3716" t="s">
        <v>2502</v>
      </c>
      <c r="B17" s="3716"/>
      <c r="C17" s="3716"/>
      <c r="D17" s="162"/>
      <c r="E17" s="498">
        <v>40964835.446321748</v>
      </c>
      <c r="F17" s="498">
        <v>40029852.161319748</v>
      </c>
      <c r="G17" s="498">
        <v>65919247.596054628</v>
      </c>
      <c r="H17" s="498">
        <v>448536.17019597779</v>
      </c>
      <c r="I17" s="498">
        <v>1122119.6564317695</v>
      </c>
      <c r="J17" s="498">
        <v>27460051.261362851</v>
      </c>
      <c r="K17" s="498">
        <v>934983.28500213171</v>
      </c>
      <c r="L17" s="498">
        <v>90210.527869670492</v>
      </c>
      <c r="M17" s="498">
        <v>77043.061375499645</v>
      </c>
      <c r="N17" s="498">
        <v>767729.69575696322</v>
      </c>
    </row>
    <row r="18" spans="1:62" s="229" customFormat="1" ht="15" hidden="1" customHeight="1">
      <c r="A18" s="3716" t="s">
        <v>2289</v>
      </c>
      <c r="B18" s="3716"/>
      <c r="C18" s="3716"/>
      <c r="D18" s="149"/>
      <c r="E18" s="785">
        <f>'[1]21'!E18/'[1]1'!$E$19*1000</f>
        <v>43382558.55981715</v>
      </c>
      <c r="F18" s="785">
        <f>'[1]21'!F18/'[1]1'!$E$19*1000</f>
        <v>42313506.035672188</v>
      </c>
      <c r="G18" s="785">
        <f>'[1]21'!G18/'[1]1'!$E$19*1000</f>
        <v>69319831.213183433</v>
      </c>
      <c r="H18" s="785">
        <f>'[1]21'!H18/'[1]1'!$E$19*1000</f>
        <v>612537.07088333368</v>
      </c>
      <c r="I18" s="785">
        <f>'[1]21'!I18/'[1]1'!$E$19*1000</f>
        <v>827645.68785208429</v>
      </c>
      <c r="J18" s="785">
        <f>'[1]21'!J18/'[1]1'!$E$19*1000</f>
        <v>28446507.936246682</v>
      </c>
      <c r="K18" s="785">
        <f>'[1]21'!K18/'[1]1'!$E$19*1000</f>
        <v>1069052.5241449228</v>
      </c>
      <c r="L18" s="785">
        <f>'[1]21'!L18/'[1]1'!$E$19*1000</f>
        <v>78019.972878797911</v>
      </c>
      <c r="M18" s="785">
        <f>'[1]21'!M18/'[1]1'!$E$19*1000</f>
        <v>87987.335787196484</v>
      </c>
      <c r="N18" s="785">
        <f>'[1]21'!N18/'[1]1'!$E$19*1000</f>
        <v>903045.21547892829</v>
      </c>
    </row>
    <row r="19" spans="1:62" s="132" customFormat="1" ht="15" hidden="1" customHeight="1">
      <c r="A19" s="3716" t="s">
        <v>2556</v>
      </c>
      <c r="B19" s="3716"/>
      <c r="C19" s="3716"/>
      <c r="D19" s="840"/>
      <c r="E19" s="785">
        <v>39096934.490936048</v>
      </c>
      <c r="F19" s="785">
        <v>38228265.658148304</v>
      </c>
      <c r="G19" s="785">
        <v>66260238.123602018</v>
      </c>
      <c r="H19" s="785">
        <v>326546.77680169232</v>
      </c>
      <c r="I19" s="785">
        <v>777166.45582599915</v>
      </c>
      <c r="J19" s="785">
        <v>29135685.698081363</v>
      </c>
      <c r="K19" s="785">
        <v>868668.83278770209</v>
      </c>
      <c r="L19" s="785">
        <v>77330.224084241898</v>
      </c>
      <c r="M19" s="785">
        <v>81063.815260754927</v>
      </c>
      <c r="N19" s="785">
        <v>710274.7934427039</v>
      </c>
    </row>
    <row r="20" spans="1:62" s="132" customFormat="1" ht="15" hidden="1" customHeight="1">
      <c r="A20" s="3716" t="s">
        <v>2272</v>
      </c>
      <c r="B20" s="3716"/>
      <c r="C20" s="3716"/>
      <c r="D20" s="840"/>
      <c r="E20" s="785">
        <v>37552211.996995367</v>
      </c>
      <c r="F20" s="785">
        <v>36592047.034871571</v>
      </c>
      <c r="G20" s="785">
        <v>65720360.405909821</v>
      </c>
      <c r="H20" s="785">
        <v>518703.31944806885</v>
      </c>
      <c r="I20" s="785">
        <v>604116.02046766458</v>
      </c>
      <c r="J20" s="785">
        <v>30251132.710953962</v>
      </c>
      <c r="K20" s="785">
        <v>960164.96212380577</v>
      </c>
      <c r="L20" s="785">
        <v>79365.495135278732</v>
      </c>
      <c r="M20" s="785">
        <v>90171.153478515465</v>
      </c>
      <c r="N20" s="785">
        <v>790628.31351001363</v>
      </c>
    </row>
    <row r="21" spans="1:62" s="132" customFormat="1" ht="15.6" hidden="1" customHeight="1">
      <c r="A21" s="3716" t="s">
        <v>2489</v>
      </c>
      <c r="B21" s="3716"/>
      <c r="C21" s="3716"/>
      <c r="D21" s="149"/>
      <c r="E21" s="785">
        <v>39670326.330035061</v>
      </c>
      <c r="F21" s="785">
        <v>38835906.446937293</v>
      </c>
      <c r="G21" s="785">
        <v>67873117.140379712</v>
      </c>
      <c r="H21" s="785">
        <v>679506.78004701179</v>
      </c>
      <c r="I21" s="785">
        <v>953297.77096545475</v>
      </c>
      <c r="J21" s="785">
        <v>30670015.244454861</v>
      </c>
      <c r="K21" s="785">
        <v>834419.88309775898</v>
      </c>
      <c r="L21" s="785">
        <v>85420.482741866159</v>
      </c>
      <c r="M21" s="785">
        <v>88324.876693380662</v>
      </c>
      <c r="N21" s="785">
        <v>660674.52366251207</v>
      </c>
    </row>
    <row r="22" spans="1:62" s="132" customFormat="1" ht="14.45" hidden="1" customHeight="1">
      <c r="A22" s="3095" t="s">
        <v>2392</v>
      </c>
      <c r="B22" s="3096"/>
      <c r="C22" s="3096"/>
      <c r="D22" s="3097"/>
      <c r="E22" s="841">
        <v>38278.493919796383</v>
      </c>
      <c r="F22" s="841">
        <v>37319.589298189676</v>
      </c>
      <c r="G22" s="841">
        <v>67982.631940358566</v>
      </c>
      <c r="H22" s="841">
        <v>462.1247964828778</v>
      </c>
      <c r="I22" s="841">
        <v>681.44175683798107</v>
      </c>
      <c r="J22" s="841">
        <v>31806.609195489833</v>
      </c>
      <c r="K22" s="841">
        <v>958.90462160663401</v>
      </c>
      <c r="L22" s="841">
        <v>82.332207499315444</v>
      </c>
      <c r="M22" s="841">
        <v>84.41115423978124</v>
      </c>
      <c r="N22" s="841">
        <v>792.16125986754025</v>
      </c>
    </row>
    <row r="23" spans="1:62" s="132" customFormat="1" ht="15" hidden="1" customHeight="1">
      <c r="A23" s="3095" t="s">
        <v>2315</v>
      </c>
      <c r="B23" s="3096"/>
      <c r="C23" s="3096"/>
      <c r="D23" s="3097"/>
      <c r="E23" s="841">
        <v>37922.584824932099</v>
      </c>
      <c r="F23" s="841">
        <v>37301.662497467609</v>
      </c>
      <c r="G23" s="841">
        <v>62426.165858571745</v>
      </c>
      <c r="H23" s="841">
        <v>583.86523650946378</v>
      </c>
      <c r="I23" s="841">
        <v>441.77261397827056</v>
      </c>
      <c r="J23" s="841">
        <v>26150.141211591948</v>
      </c>
      <c r="K23" s="841">
        <v>620.92232746448235</v>
      </c>
      <c r="L23" s="841">
        <v>61.14860586944841</v>
      </c>
      <c r="M23" s="841">
        <v>75.610934550964956</v>
      </c>
      <c r="N23" s="841">
        <v>484.16278704406841</v>
      </c>
    </row>
    <row r="24" spans="1:62" s="132" customFormat="1" ht="14.1" customHeight="1">
      <c r="A24" s="3098" t="s">
        <v>1463</v>
      </c>
      <c r="B24" s="3098"/>
      <c r="C24" s="3098"/>
      <c r="D24" s="3099"/>
      <c r="E24" s="107">
        <v>43110.097173507245</v>
      </c>
      <c r="F24" s="107">
        <v>42016.495004074379</v>
      </c>
      <c r="G24" s="107">
        <v>75521.510293589017</v>
      </c>
      <c r="H24" s="107">
        <v>864.70901991276173</v>
      </c>
      <c r="I24" s="107">
        <v>1214.8183852117866</v>
      </c>
      <c r="J24" s="107">
        <v>35584.542694639276</v>
      </c>
      <c r="K24" s="107">
        <v>1093.6021694328767</v>
      </c>
      <c r="L24" s="107">
        <v>97.097751184039794</v>
      </c>
      <c r="M24" s="107">
        <v>68.721812524336272</v>
      </c>
      <c r="N24" s="107">
        <v>927.78260572449904</v>
      </c>
    </row>
    <row r="25" spans="1:62" s="132" customFormat="1" ht="14.1" customHeight="1">
      <c r="A25" s="3095" t="s">
        <v>2260</v>
      </c>
      <c r="B25" s="3095"/>
      <c r="C25" s="3095"/>
      <c r="D25" s="3100"/>
      <c r="E25" s="107">
        <v>56483.472830459585</v>
      </c>
      <c r="F25" s="107">
        <v>55226.128473802986</v>
      </c>
      <c r="G25" s="107">
        <v>93094.989707398228</v>
      </c>
      <c r="H25" s="107">
        <v>542.93583040367253</v>
      </c>
      <c r="I25" s="107">
        <v>2694.6046611626352</v>
      </c>
      <c r="J25" s="107">
        <v>41106.401724891744</v>
      </c>
      <c r="K25" s="107">
        <v>1257.3443567532536</v>
      </c>
      <c r="L25" s="107">
        <v>77.623252643607756</v>
      </c>
      <c r="M25" s="107">
        <v>59.769240557014676</v>
      </c>
      <c r="N25" s="107">
        <v>1119.9518635485779</v>
      </c>
    </row>
    <row r="26" spans="1:62" s="132" customFormat="1" ht="14.1" customHeight="1">
      <c r="A26" s="3095" t="s">
        <v>1464</v>
      </c>
      <c r="B26" s="3095"/>
      <c r="C26" s="3095"/>
      <c r="D26" s="3100"/>
      <c r="E26" s="107">
        <v>53429.468590439203</v>
      </c>
      <c r="F26" s="107">
        <v>52188.367855455224</v>
      </c>
      <c r="G26" s="107">
        <v>101043.52593730614</v>
      </c>
      <c r="H26" s="107">
        <v>1204.6918427439323</v>
      </c>
      <c r="I26" s="107">
        <v>1351.8334780593925</v>
      </c>
      <c r="J26" s="107">
        <v>51414.069473851407</v>
      </c>
      <c r="K26" s="107">
        <v>1243.4868061808147</v>
      </c>
      <c r="L26" s="107">
        <v>102.06624971606885</v>
      </c>
      <c r="M26" s="107">
        <v>104.09456553562515</v>
      </c>
      <c r="N26" s="107">
        <v>1037.3259909291264</v>
      </c>
    </row>
    <row r="27" spans="1:62" s="132" customFormat="1" ht="14.1" customHeight="1">
      <c r="A27" s="3095" t="s">
        <v>2276</v>
      </c>
      <c r="B27" s="3096"/>
      <c r="C27" s="3096"/>
      <c r="D27" s="3097"/>
      <c r="E27" s="107">
        <v>63381.021075662698</v>
      </c>
      <c r="F27" s="107">
        <v>62255.479582596818</v>
      </c>
      <c r="G27" s="107">
        <v>115747.51705798571</v>
      </c>
      <c r="H27" s="107">
        <v>691.98572344978584</v>
      </c>
      <c r="I27" s="107">
        <v>1115.6695064707926</v>
      </c>
      <c r="J27" s="107">
        <v>55299.69270530955</v>
      </c>
      <c r="K27" s="107">
        <v>1125.541493065896</v>
      </c>
      <c r="L27" s="107">
        <v>83.257684352839505</v>
      </c>
      <c r="M27" s="107">
        <v>213.16905170451281</v>
      </c>
      <c r="N27" s="107">
        <v>829.11475700854453</v>
      </c>
    </row>
    <row r="28" spans="1:62" s="132" customFormat="1" ht="14.1" customHeight="1">
      <c r="A28" s="3095" t="s">
        <v>2245</v>
      </c>
      <c r="B28" s="3096"/>
      <c r="C28" s="3096"/>
      <c r="D28" s="3097"/>
      <c r="E28" s="107">
        <f>'55'!E28</f>
        <v>63338.143531398964</v>
      </c>
      <c r="F28" s="107">
        <f>'55'!F28</f>
        <v>62045.950183139663</v>
      </c>
      <c r="G28" s="107">
        <f>'55'!G28</f>
        <v>113903.87368213669</v>
      </c>
      <c r="H28" s="107">
        <f>'55'!H28</f>
        <v>92.55184436256495</v>
      </c>
      <c r="I28" s="107">
        <f>'55'!I28</f>
        <v>850.12683491280393</v>
      </c>
      <c r="J28" s="107">
        <f>'55'!J28</f>
        <v>52800.602178272398</v>
      </c>
      <c r="K28" s="107">
        <f>'55'!K28</f>
        <v>1292.1933482594266</v>
      </c>
      <c r="L28" s="107">
        <f>'55'!L28</f>
        <v>61.094529932930165</v>
      </c>
      <c r="M28" s="107">
        <f>'55'!M28</f>
        <v>272.46991015559996</v>
      </c>
      <c r="N28" s="107">
        <f>'55'!N28</f>
        <v>958.62890817089635</v>
      </c>
    </row>
    <row r="29" spans="1:62" s="735" customFormat="1" ht="14.1" customHeight="1">
      <c r="A29" s="3094" t="s">
        <v>2176</v>
      </c>
      <c r="B29" s="3094"/>
      <c r="C29" s="3094"/>
      <c r="D29" s="162"/>
      <c r="E29" s="842"/>
      <c r="F29" s="843"/>
      <c r="G29" s="843"/>
      <c r="H29" s="843"/>
      <c r="I29" s="843"/>
      <c r="J29" s="843"/>
      <c r="K29" s="843"/>
      <c r="L29" s="843"/>
      <c r="M29" s="843"/>
      <c r="N29" s="843"/>
    </row>
    <row r="30" spans="1:62" s="173" customFormat="1" ht="14.1" customHeight="1">
      <c r="A30" s="155"/>
      <c r="B30" s="156" t="s">
        <v>2182</v>
      </c>
      <c r="C30" s="155"/>
      <c r="D30" s="165"/>
      <c r="E30" s="231">
        <f>'53'!BG63</f>
        <v>17852.457986386133</v>
      </c>
      <c r="F30" s="654">
        <f>'53'!BH63</f>
        <v>17764.962860949057</v>
      </c>
      <c r="G30" s="654">
        <f>'53'!BI63</f>
        <v>29264.919782743124</v>
      </c>
      <c r="H30" s="654">
        <f>'53'!BJ63</f>
        <v>40.79261800494524</v>
      </c>
      <c r="I30" s="654">
        <f>'53'!BK63</f>
        <v>33.496268925191757</v>
      </c>
      <c r="J30" s="654">
        <f>'53'!BL63</f>
        <v>11574.245808724199</v>
      </c>
      <c r="K30" s="654">
        <f>'53'!BM63</f>
        <v>87.495125437071906</v>
      </c>
      <c r="L30" s="654">
        <f>'53'!BN63</f>
        <v>8.3884485992648656</v>
      </c>
      <c r="M30" s="654">
        <f>'53'!BO63</f>
        <v>45.582242114030748</v>
      </c>
      <c r="N30" s="654">
        <f>'53'!BP63</f>
        <v>33.524434723776181</v>
      </c>
      <c r="O30" s="196"/>
      <c r="P30" s="196"/>
      <c r="Q30" s="196"/>
      <c r="R30" s="196"/>
      <c r="S30" s="196"/>
      <c r="T30" s="196"/>
      <c r="U30" s="196"/>
      <c r="V30" s="196"/>
      <c r="W30" s="196"/>
      <c r="X30" s="196"/>
      <c r="Y30" s="196"/>
      <c r="Z30" s="196"/>
      <c r="AA30" s="196"/>
      <c r="AB30" s="196"/>
      <c r="AC30" s="196"/>
      <c r="AD30" s="196"/>
      <c r="AE30" s="196"/>
      <c r="AF30" s="196"/>
      <c r="AG30" s="196"/>
      <c r="AH30" s="196"/>
      <c r="AI30" s="196"/>
      <c r="AJ30" s="196"/>
      <c r="AK30" s="196"/>
      <c r="AL30" s="196"/>
      <c r="AM30" s="196"/>
      <c r="AN30" s="196"/>
      <c r="AO30" s="196"/>
      <c r="AP30" s="656"/>
      <c r="AQ30" s="656"/>
      <c r="AR30" s="656"/>
      <c r="AS30" s="656"/>
      <c r="AT30" s="656"/>
      <c r="AU30" s="656"/>
      <c r="AV30" s="656"/>
      <c r="AW30" s="656"/>
      <c r="AX30" s="656"/>
      <c r="AY30" s="656"/>
      <c r="AZ30" s="656"/>
      <c r="BA30" s="656"/>
      <c r="BB30" s="656"/>
      <c r="BC30" s="656"/>
      <c r="BD30" s="656"/>
      <c r="BE30" s="656"/>
      <c r="BF30" s="656"/>
      <c r="BG30" s="656"/>
      <c r="BH30" s="656"/>
      <c r="BI30" s="656"/>
      <c r="BJ30" s="656"/>
    </row>
    <row r="31" spans="1:62" s="173" customFormat="1" ht="14.1" customHeight="1">
      <c r="A31" s="155"/>
      <c r="B31" s="156" t="s">
        <v>2183</v>
      </c>
      <c r="C31" s="155"/>
      <c r="D31" s="165"/>
      <c r="E31" s="231">
        <f>'53'!BG64</f>
        <v>56735.08863099484</v>
      </c>
      <c r="F31" s="654">
        <f>'53'!BH64</f>
        <v>55752.771048911156</v>
      </c>
      <c r="G31" s="654">
        <f>'53'!BI64</f>
        <v>97329.763333789102</v>
      </c>
      <c r="H31" s="654">
        <f>'53'!BJ64</f>
        <v>215.29686727926415</v>
      </c>
      <c r="I31" s="654">
        <f>'53'!BK64</f>
        <v>261.51883757048881</v>
      </c>
      <c r="J31" s="654">
        <f>'53'!BL64</f>
        <v>42053.807989727713</v>
      </c>
      <c r="K31" s="654">
        <f>'53'!BM64</f>
        <v>982.31758208372185</v>
      </c>
      <c r="L31" s="654">
        <f>'53'!BN64</f>
        <v>48.058687068930517</v>
      </c>
      <c r="M31" s="654">
        <f>'53'!BO64</f>
        <v>187.8682631062612</v>
      </c>
      <c r="N31" s="654">
        <f>'53'!BP64</f>
        <v>746.39063190852994</v>
      </c>
      <c r="O31" s="196"/>
      <c r="P31" s="196"/>
      <c r="Q31" s="196"/>
      <c r="R31" s="196"/>
      <c r="S31" s="196"/>
      <c r="T31" s="196"/>
      <c r="U31" s="196"/>
      <c r="V31" s="196"/>
      <c r="W31" s="196"/>
      <c r="X31" s="196"/>
      <c r="Y31" s="196"/>
      <c r="Z31" s="196"/>
      <c r="AA31" s="196"/>
      <c r="AB31" s="196"/>
      <c r="AC31" s="196"/>
      <c r="AD31" s="196"/>
      <c r="AE31" s="196"/>
      <c r="AF31" s="196"/>
      <c r="AG31" s="196"/>
      <c r="AH31" s="196"/>
      <c r="AI31" s="196"/>
      <c r="AJ31" s="196"/>
      <c r="AK31" s="196"/>
      <c r="AL31" s="196"/>
      <c r="AM31" s="196"/>
      <c r="AN31" s="196"/>
      <c r="AO31" s="196"/>
      <c r="AP31" s="656"/>
      <c r="AQ31" s="656"/>
      <c r="AR31" s="656"/>
      <c r="AS31" s="656"/>
      <c r="AT31" s="656"/>
      <c r="AU31" s="656"/>
      <c r="AV31" s="656"/>
      <c r="AW31" s="656"/>
      <c r="AX31" s="656"/>
      <c r="AY31" s="656"/>
      <c r="AZ31" s="656"/>
      <c r="BA31" s="656"/>
      <c r="BB31" s="656"/>
      <c r="BC31" s="656"/>
      <c r="BD31" s="656"/>
      <c r="BE31" s="656"/>
      <c r="BF31" s="656"/>
      <c r="BG31" s="656"/>
      <c r="BH31" s="656"/>
      <c r="BI31" s="656"/>
      <c r="BJ31" s="656"/>
    </row>
    <row r="32" spans="1:62" s="173" customFormat="1" ht="14.1" customHeight="1">
      <c r="A32" s="155"/>
      <c r="B32" s="156" t="s">
        <v>2380</v>
      </c>
      <c r="C32" s="155"/>
      <c r="D32" s="165"/>
      <c r="E32" s="231">
        <f>'53'!BG65</f>
        <v>186213.18070512518</v>
      </c>
      <c r="F32" s="654">
        <f>'53'!BH65</f>
        <v>184511.19678519783</v>
      </c>
      <c r="G32" s="654">
        <f>'53'!BI65</f>
        <v>315658.13418514829</v>
      </c>
      <c r="H32" s="654">
        <f>'53'!BJ65</f>
        <v>281.36627846867788</v>
      </c>
      <c r="I32" s="654">
        <f>'53'!BK65</f>
        <v>796.462245433357</v>
      </c>
      <c r="J32" s="654">
        <f>'53'!BL65</f>
        <v>132224.76592385233</v>
      </c>
      <c r="K32" s="654">
        <f>'53'!BM65</f>
        <v>1701.9839199272776</v>
      </c>
      <c r="L32" s="654">
        <f>'53'!BN65</f>
        <v>110.12677287717351</v>
      </c>
      <c r="M32" s="654">
        <f>'53'!BO65</f>
        <v>621.73560232939815</v>
      </c>
      <c r="N32" s="654">
        <f>'53'!BP65</f>
        <v>970.12154472070699</v>
      </c>
      <c r="O32" s="196"/>
      <c r="P32" s="196"/>
      <c r="Q32" s="196"/>
      <c r="R32" s="196"/>
      <c r="S32" s="196"/>
      <c r="T32" s="196"/>
      <c r="U32" s="196"/>
      <c r="V32" s="196"/>
      <c r="W32" s="196"/>
      <c r="X32" s="196"/>
      <c r="Y32" s="196"/>
      <c r="Z32" s="196"/>
      <c r="AA32" s="196"/>
      <c r="AB32" s="196"/>
      <c r="AC32" s="196"/>
      <c r="AD32" s="196"/>
      <c r="AE32" s="196"/>
      <c r="AF32" s="196"/>
      <c r="AG32" s="196"/>
      <c r="AH32" s="196"/>
      <c r="AI32" s="196"/>
      <c r="AJ32" s="196"/>
      <c r="AK32" s="196"/>
      <c r="AL32" s="196"/>
      <c r="AM32" s="196"/>
      <c r="AN32" s="196"/>
      <c r="AO32" s="196"/>
      <c r="AP32" s="656"/>
      <c r="AQ32" s="656"/>
      <c r="AR32" s="656"/>
      <c r="AS32" s="656"/>
      <c r="AT32" s="656"/>
      <c r="AU32" s="656"/>
      <c r="AV32" s="656"/>
      <c r="AW32" s="656"/>
      <c r="AX32" s="656"/>
      <c r="AY32" s="656"/>
      <c r="AZ32" s="656"/>
      <c r="BA32" s="656"/>
      <c r="BB32" s="656"/>
      <c r="BC32" s="656"/>
      <c r="BD32" s="656"/>
      <c r="BE32" s="656"/>
      <c r="BF32" s="656"/>
      <c r="BG32" s="656"/>
      <c r="BH32" s="656"/>
      <c r="BI32" s="656"/>
      <c r="BJ32" s="656"/>
    </row>
    <row r="33" spans="1:62" s="173" customFormat="1" ht="14.1" customHeight="1">
      <c r="A33" s="155"/>
      <c r="B33" s="156" t="s">
        <v>2248</v>
      </c>
      <c r="C33" s="155"/>
      <c r="D33" s="165"/>
      <c r="E33" s="231">
        <f>'53'!BG66</f>
        <v>456521.48150367627</v>
      </c>
      <c r="F33" s="654">
        <f>'53'!BH66</f>
        <v>446612.7538998524</v>
      </c>
      <c r="G33" s="654">
        <f>'53'!BI66</f>
        <v>838438.0396066329</v>
      </c>
      <c r="H33" s="654">
        <f>'53'!BJ66</f>
        <v>0</v>
      </c>
      <c r="I33" s="654">
        <f>'53'!BK66</f>
        <v>1254.6113986551725</v>
      </c>
      <c r="J33" s="654">
        <f>'53'!BL66</f>
        <v>393079.89710543578</v>
      </c>
      <c r="K33" s="654">
        <f>'53'!BM66</f>
        <v>9908.7276038237433</v>
      </c>
      <c r="L33" s="654">
        <f>'53'!BN66</f>
        <v>456.22055203999929</v>
      </c>
      <c r="M33" s="654">
        <f>'53'!BO66</f>
        <v>1970.5663201702064</v>
      </c>
      <c r="N33" s="654">
        <f>'53'!BP66</f>
        <v>7481.9407316135403</v>
      </c>
      <c r="O33" s="196"/>
      <c r="P33" s="196"/>
      <c r="Q33" s="196"/>
      <c r="R33" s="196"/>
      <c r="S33" s="196"/>
      <c r="T33" s="196"/>
      <c r="U33" s="196"/>
      <c r="V33" s="196"/>
      <c r="W33" s="196"/>
      <c r="X33" s="196"/>
      <c r="Y33" s="196"/>
      <c r="Z33" s="196"/>
      <c r="AA33" s="196"/>
      <c r="AB33" s="196"/>
      <c r="AC33" s="196"/>
      <c r="AD33" s="196"/>
      <c r="AE33" s="196"/>
      <c r="AF33" s="196"/>
      <c r="AG33" s="196"/>
      <c r="AH33" s="196"/>
      <c r="AI33" s="196"/>
      <c r="AJ33" s="196"/>
      <c r="AK33" s="196"/>
      <c r="AL33" s="196"/>
      <c r="AM33" s="196"/>
      <c r="AN33" s="196"/>
      <c r="AO33" s="196"/>
      <c r="AP33" s="656"/>
      <c r="AQ33" s="656"/>
      <c r="AR33" s="656"/>
      <c r="AS33" s="656"/>
      <c r="AT33" s="656"/>
      <c r="AU33" s="656"/>
      <c r="AV33" s="656"/>
      <c r="AW33" s="656"/>
      <c r="AX33" s="656"/>
      <c r="AY33" s="656"/>
      <c r="AZ33" s="656"/>
      <c r="BA33" s="656"/>
      <c r="BB33" s="656"/>
      <c r="BC33" s="656"/>
      <c r="BD33" s="656"/>
      <c r="BE33" s="656"/>
      <c r="BF33" s="656"/>
      <c r="BG33" s="656"/>
      <c r="BH33" s="656"/>
      <c r="BI33" s="656"/>
      <c r="BJ33" s="656"/>
    </row>
    <row r="34" spans="1:62" s="173" customFormat="1" ht="14.1" customHeight="1">
      <c r="A34" s="155"/>
      <c r="B34" s="156" t="s">
        <v>2557</v>
      </c>
      <c r="C34" s="155"/>
      <c r="D34" s="165"/>
      <c r="E34" s="231">
        <f>'53'!BG67</f>
        <v>1033955.7379112912</v>
      </c>
      <c r="F34" s="654">
        <f>'53'!BH67</f>
        <v>983747.32992286398</v>
      </c>
      <c r="G34" s="654">
        <f>'53'!BI67</f>
        <v>2311345.1596363755</v>
      </c>
      <c r="H34" s="654">
        <f>'53'!BJ67</f>
        <v>0</v>
      </c>
      <c r="I34" s="654">
        <f>'53'!BK67</f>
        <v>11545.793448247454</v>
      </c>
      <c r="J34" s="654">
        <f>'53'!BL67</f>
        <v>1339143.6231617588</v>
      </c>
      <c r="K34" s="654">
        <f>'53'!BM67</f>
        <v>50208.407988427083</v>
      </c>
      <c r="L34" s="654">
        <f>'53'!BN67</f>
        <v>1329.6581563753296</v>
      </c>
      <c r="M34" s="654">
        <f>'53'!BO67</f>
        <v>6337.7045977630305</v>
      </c>
      <c r="N34" s="654">
        <f>'53'!BP67</f>
        <v>42541.045234288729</v>
      </c>
      <c r="O34" s="196"/>
      <c r="P34" s="196"/>
      <c r="Q34" s="196"/>
      <c r="R34" s="196"/>
      <c r="S34" s="196"/>
      <c r="T34" s="196"/>
      <c r="U34" s="196"/>
      <c r="V34" s="196"/>
      <c r="W34" s="196"/>
      <c r="X34" s="196"/>
      <c r="Y34" s="196"/>
      <c r="Z34" s="196"/>
      <c r="AA34" s="196"/>
      <c r="AB34" s="196"/>
      <c r="AC34" s="196"/>
      <c r="AD34" s="196"/>
      <c r="AE34" s="196"/>
      <c r="AF34" s="196"/>
      <c r="AG34" s="196"/>
      <c r="AH34" s="196"/>
      <c r="AI34" s="196"/>
      <c r="AJ34" s="196"/>
      <c r="AK34" s="196"/>
      <c r="AL34" s="196"/>
      <c r="AM34" s="196"/>
      <c r="AN34" s="196"/>
      <c r="AO34" s="196"/>
      <c r="AP34" s="656"/>
      <c r="AQ34" s="656"/>
      <c r="AR34" s="656"/>
      <c r="AS34" s="656"/>
      <c r="AT34" s="656"/>
      <c r="AU34" s="656"/>
      <c r="AV34" s="656"/>
      <c r="AW34" s="656"/>
      <c r="AX34" s="656"/>
      <c r="AY34" s="656"/>
      <c r="AZ34" s="656"/>
      <c r="BA34" s="656"/>
      <c r="BB34" s="656"/>
      <c r="BC34" s="656"/>
      <c r="BD34" s="656"/>
      <c r="BE34" s="656"/>
      <c r="BF34" s="656"/>
      <c r="BG34" s="656"/>
      <c r="BH34" s="656"/>
      <c r="BI34" s="656"/>
      <c r="BJ34" s="656"/>
    </row>
    <row r="35" spans="1:62" s="173" customFormat="1" ht="14.1" customHeight="1">
      <c r="A35" s="155"/>
      <c r="B35" s="156" t="s">
        <v>2409</v>
      </c>
      <c r="C35" s="155"/>
      <c r="D35" s="165"/>
      <c r="E35" s="231">
        <f>'53'!BG68</f>
        <v>3892627.9149774178</v>
      </c>
      <c r="F35" s="654">
        <f>'53'!BH68</f>
        <v>3746348.0395807745</v>
      </c>
      <c r="G35" s="654">
        <f>'53'!BI68</f>
        <v>7327198.8648629133</v>
      </c>
      <c r="H35" s="654">
        <f>'53'!BJ68</f>
        <v>2618.8850391610476</v>
      </c>
      <c r="I35" s="654">
        <f>'53'!BK68</f>
        <v>211769.80848033141</v>
      </c>
      <c r="J35" s="654">
        <f>'53'!BL68</f>
        <v>3795239.5188016323</v>
      </c>
      <c r="K35" s="654">
        <f>'53'!BM68</f>
        <v>146279.87539664368</v>
      </c>
      <c r="L35" s="654">
        <f>'53'!BN68</f>
        <v>7472.1899261317149</v>
      </c>
      <c r="M35" s="654">
        <f>'53'!BO68</f>
        <v>28087.02241179418</v>
      </c>
      <c r="N35" s="654">
        <f>'53'!BP68</f>
        <v>110720.66305871775</v>
      </c>
      <c r="O35" s="196"/>
      <c r="P35" s="196"/>
      <c r="Q35" s="196"/>
      <c r="R35" s="196"/>
      <c r="S35" s="196"/>
      <c r="T35" s="196"/>
      <c r="U35" s="196"/>
      <c r="V35" s="196"/>
      <c r="W35" s="196"/>
      <c r="X35" s="196"/>
      <c r="Y35" s="196"/>
      <c r="Z35" s="196"/>
      <c r="AA35" s="196"/>
      <c r="AB35" s="196"/>
      <c r="AC35" s="196"/>
      <c r="AD35" s="196"/>
      <c r="AE35" s="196"/>
      <c r="AF35" s="196"/>
      <c r="AG35" s="196"/>
      <c r="AH35" s="196"/>
      <c r="AI35" s="196"/>
      <c r="AJ35" s="196"/>
      <c r="AK35" s="196"/>
      <c r="AL35" s="196"/>
      <c r="AM35" s="196"/>
      <c r="AN35" s="196"/>
      <c r="AO35" s="196"/>
      <c r="AP35" s="656"/>
      <c r="AQ35" s="656"/>
      <c r="AR35" s="656"/>
      <c r="AS35" s="656"/>
      <c r="AT35" s="656"/>
      <c r="AU35" s="656"/>
      <c r="AV35" s="656"/>
      <c r="AW35" s="656"/>
      <c r="AX35" s="656"/>
      <c r="AY35" s="656"/>
      <c r="AZ35" s="656"/>
      <c r="BA35" s="656"/>
      <c r="BB35" s="656"/>
      <c r="BC35" s="656"/>
      <c r="BD35" s="656"/>
      <c r="BE35" s="656"/>
      <c r="BF35" s="656"/>
      <c r="BG35" s="656"/>
      <c r="BH35" s="656"/>
      <c r="BI35" s="656"/>
      <c r="BJ35" s="656"/>
    </row>
    <row r="36" spans="1:62" s="173" customFormat="1" ht="14.1" customHeight="1">
      <c r="A36" s="3094" t="s">
        <v>2177</v>
      </c>
      <c r="B36" s="3094"/>
      <c r="C36" s="3094"/>
      <c r="D36" s="162"/>
      <c r="E36" s="231"/>
      <c r="F36" s="654"/>
      <c r="G36" s="654"/>
      <c r="H36" s="654"/>
      <c r="I36" s="654"/>
      <c r="J36" s="654"/>
      <c r="K36" s="654"/>
      <c r="L36" s="654"/>
      <c r="M36" s="654"/>
      <c r="N36" s="654"/>
      <c r="O36" s="196"/>
      <c r="P36" s="196"/>
      <c r="Q36" s="196"/>
      <c r="R36" s="196"/>
      <c r="S36" s="196"/>
      <c r="T36" s="196"/>
      <c r="U36" s="196"/>
      <c r="V36" s="196"/>
      <c r="W36" s="196"/>
      <c r="X36" s="196"/>
      <c r="Y36" s="196"/>
      <c r="Z36" s="196"/>
      <c r="AA36" s="196"/>
      <c r="AB36" s="196"/>
      <c r="AC36" s="196"/>
      <c r="AD36" s="196"/>
      <c r="AE36" s="196"/>
      <c r="AF36" s="196"/>
      <c r="AG36" s="196"/>
      <c r="AH36" s="196"/>
      <c r="AI36" s="196"/>
      <c r="AJ36" s="196"/>
      <c r="AK36" s="196"/>
      <c r="AL36" s="196"/>
      <c r="AM36" s="196"/>
      <c r="AN36" s="196"/>
      <c r="AO36" s="196"/>
      <c r="AP36" s="656"/>
      <c r="AQ36" s="656"/>
      <c r="AR36" s="656"/>
      <c r="AS36" s="656"/>
      <c r="AT36" s="656"/>
      <c r="AU36" s="656"/>
      <c r="AV36" s="656"/>
      <c r="AW36" s="656"/>
      <c r="AX36" s="656"/>
      <c r="AY36" s="656"/>
      <c r="AZ36" s="656"/>
      <c r="BA36" s="656"/>
      <c r="BB36" s="656"/>
      <c r="BC36" s="656"/>
      <c r="BD36" s="656"/>
      <c r="BE36" s="656"/>
      <c r="BF36" s="656"/>
      <c r="BG36" s="656"/>
      <c r="BH36" s="656"/>
      <c r="BI36" s="656"/>
      <c r="BJ36" s="656"/>
    </row>
    <row r="37" spans="1:62" s="173" customFormat="1" ht="14.1" customHeight="1">
      <c r="A37" s="155"/>
      <c r="B37" s="156" t="s">
        <v>2188</v>
      </c>
      <c r="C37" s="155"/>
      <c r="D37" s="165"/>
      <c r="E37" s="231">
        <f>'53'!BG69</f>
        <v>1112.790540739682</v>
      </c>
      <c r="F37" s="654">
        <f>'53'!BH69</f>
        <v>1068.5748271183943</v>
      </c>
      <c r="G37" s="654">
        <f>'53'!BI69</f>
        <v>6220.8107247400476</v>
      </c>
      <c r="H37" s="654">
        <f>'53'!BJ69</f>
        <v>30.645116146894011</v>
      </c>
      <c r="I37" s="654">
        <f>'53'!BK69</f>
        <v>16.73677578157961</v>
      </c>
      <c r="J37" s="654">
        <f>'53'!BL69</f>
        <v>5199.6177895501296</v>
      </c>
      <c r="K37" s="654">
        <f>'53'!BM69</f>
        <v>44.215713621287627</v>
      </c>
      <c r="L37" s="654">
        <f>'53'!BN69</f>
        <v>4.600783573032488</v>
      </c>
      <c r="M37" s="654">
        <f>'53'!BO69</f>
        <v>23.488897661228766</v>
      </c>
      <c r="N37" s="654">
        <f>'53'!BP69</f>
        <v>16.12603238702637</v>
      </c>
      <c r="O37" s="196"/>
      <c r="P37" s="196"/>
      <c r="Q37" s="196"/>
      <c r="R37" s="196"/>
      <c r="S37" s="196"/>
      <c r="T37" s="196"/>
      <c r="U37" s="196"/>
      <c r="V37" s="196"/>
      <c r="W37" s="196"/>
      <c r="X37" s="196"/>
      <c r="Y37" s="196"/>
      <c r="Z37" s="196"/>
      <c r="AA37" s="196"/>
      <c r="AB37" s="196"/>
      <c r="AC37" s="196"/>
      <c r="AD37" s="196"/>
      <c r="AE37" s="196"/>
      <c r="AF37" s="196"/>
      <c r="AG37" s="196"/>
      <c r="AH37" s="196"/>
      <c r="AI37" s="196"/>
      <c r="AJ37" s="196"/>
      <c r="AK37" s="196"/>
      <c r="AL37" s="196"/>
      <c r="AM37" s="196"/>
      <c r="AN37" s="196"/>
      <c r="AO37" s="196"/>
      <c r="AP37" s="656"/>
      <c r="AQ37" s="656"/>
      <c r="AR37" s="656"/>
      <c r="AS37" s="656"/>
      <c r="AT37" s="656"/>
      <c r="AU37" s="656"/>
      <c r="AV37" s="656"/>
      <c r="AW37" s="656"/>
      <c r="AX37" s="656"/>
      <c r="AY37" s="656"/>
      <c r="AZ37" s="656"/>
      <c r="BA37" s="656"/>
      <c r="BB37" s="656"/>
      <c r="BC37" s="656"/>
      <c r="BD37" s="656"/>
      <c r="BE37" s="656"/>
      <c r="BF37" s="656"/>
      <c r="BG37" s="656"/>
      <c r="BH37" s="656"/>
      <c r="BI37" s="656"/>
      <c r="BJ37" s="656"/>
    </row>
    <row r="38" spans="1:62" s="173" customFormat="1" ht="14.1" customHeight="1">
      <c r="A38" s="155"/>
      <c r="B38" s="156" t="s">
        <v>2286</v>
      </c>
      <c r="C38" s="155"/>
      <c r="D38" s="165"/>
      <c r="E38" s="231">
        <f>'53'!BG70</f>
        <v>7970.9581326826319</v>
      </c>
      <c r="F38" s="654">
        <f>'53'!BH70</f>
        <v>7882.2730072873228</v>
      </c>
      <c r="G38" s="654">
        <f>'53'!BI70</f>
        <v>15118.235925495897</v>
      </c>
      <c r="H38" s="654">
        <f>'53'!BJ70</f>
        <v>0</v>
      </c>
      <c r="I38" s="654">
        <f>'53'!BK70</f>
        <v>10.098541214045532</v>
      </c>
      <c r="J38" s="654">
        <f>'53'!BL70</f>
        <v>7246.0614594226172</v>
      </c>
      <c r="K38" s="654">
        <f>'53'!BM70</f>
        <v>88.685125395313833</v>
      </c>
      <c r="L38" s="654">
        <f>'53'!BN70</f>
        <v>17.938051367802128</v>
      </c>
      <c r="M38" s="654">
        <f>'53'!BO70</f>
        <v>27.08191025249203</v>
      </c>
      <c r="N38" s="654">
        <f>'53'!BP70</f>
        <v>43.665163775019643</v>
      </c>
      <c r="O38" s="196"/>
      <c r="P38" s="196"/>
      <c r="Q38" s="196"/>
      <c r="R38" s="196"/>
      <c r="S38" s="196"/>
      <c r="T38" s="196"/>
      <c r="U38" s="196"/>
      <c r="V38" s="196"/>
      <c r="W38" s="196"/>
      <c r="X38" s="196"/>
      <c r="Y38" s="196"/>
      <c r="Z38" s="196"/>
      <c r="AA38" s="196"/>
      <c r="AB38" s="196"/>
      <c r="AC38" s="196"/>
      <c r="AD38" s="196"/>
      <c r="AE38" s="196"/>
      <c r="AF38" s="196"/>
      <c r="AG38" s="196"/>
      <c r="AH38" s="196"/>
      <c r="AI38" s="196"/>
      <c r="AJ38" s="196"/>
      <c r="AK38" s="196"/>
      <c r="AL38" s="196"/>
      <c r="AM38" s="196"/>
      <c r="AN38" s="196"/>
      <c r="AO38" s="196"/>
      <c r="AP38" s="656"/>
      <c r="AQ38" s="656"/>
      <c r="AR38" s="656"/>
      <c r="AS38" s="656"/>
      <c r="AT38" s="656"/>
      <c r="AU38" s="656"/>
      <c r="AV38" s="656"/>
      <c r="AW38" s="656"/>
      <c r="AX38" s="656"/>
      <c r="AY38" s="656"/>
      <c r="AZ38" s="656"/>
      <c r="BA38" s="656"/>
      <c r="BB38" s="656"/>
      <c r="BC38" s="656"/>
      <c r="BD38" s="656"/>
      <c r="BE38" s="656"/>
      <c r="BF38" s="656"/>
      <c r="BG38" s="656"/>
      <c r="BH38" s="656"/>
      <c r="BI38" s="656"/>
      <c r="BJ38" s="656"/>
    </row>
    <row r="39" spans="1:62" s="173" customFormat="1" ht="14.1" customHeight="1">
      <c r="A39" s="156"/>
      <c r="B39" s="156" t="s">
        <v>2249</v>
      </c>
      <c r="C39" s="156"/>
      <c r="D39" s="165"/>
      <c r="E39" s="231">
        <f>'53'!BG71</f>
        <v>14552.270352495903</v>
      </c>
      <c r="F39" s="654">
        <f>'53'!BH71</f>
        <v>14468.550080857136</v>
      </c>
      <c r="G39" s="654">
        <f>'53'!BI71</f>
        <v>24049.261034436018</v>
      </c>
      <c r="H39" s="654">
        <f>'53'!BJ71</f>
        <v>0</v>
      </c>
      <c r="I39" s="654">
        <f>'53'!BK71</f>
        <v>17.097770396784711</v>
      </c>
      <c r="J39" s="654">
        <f>'53'!BL71</f>
        <v>9597.8087239756496</v>
      </c>
      <c r="K39" s="654">
        <f>'53'!BM71</f>
        <v>83.720271638770853</v>
      </c>
      <c r="L39" s="654">
        <f>'53'!BN71</f>
        <v>5.9097996916471658</v>
      </c>
      <c r="M39" s="654">
        <f>'53'!BO71</f>
        <v>35.68228545815704</v>
      </c>
      <c r="N39" s="654">
        <f>'53'!BP71</f>
        <v>42.128186488966655</v>
      </c>
      <c r="O39" s="196"/>
      <c r="P39" s="196"/>
      <c r="Q39" s="196"/>
      <c r="R39" s="196"/>
      <c r="S39" s="196"/>
      <c r="T39" s="196"/>
      <c r="U39" s="196"/>
      <c r="V39" s="196"/>
      <c r="W39" s="196"/>
      <c r="X39" s="196"/>
      <c r="Y39" s="196"/>
      <c r="Z39" s="196"/>
      <c r="AA39" s="196"/>
      <c r="AB39" s="196"/>
      <c r="AC39" s="196"/>
      <c r="AD39" s="196"/>
      <c r="AE39" s="196"/>
      <c r="AF39" s="196"/>
      <c r="AG39" s="196"/>
      <c r="AH39" s="196"/>
      <c r="AI39" s="196"/>
      <c r="AJ39" s="196"/>
      <c r="AK39" s="196"/>
      <c r="AL39" s="196"/>
      <c r="AM39" s="196"/>
      <c r="AN39" s="196"/>
      <c r="AO39" s="196"/>
      <c r="AP39" s="656"/>
      <c r="AQ39" s="656"/>
      <c r="AR39" s="656"/>
      <c r="AS39" s="656"/>
      <c r="AT39" s="656"/>
      <c r="AU39" s="656"/>
      <c r="AV39" s="656"/>
      <c r="AW39" s="656"/>
      <c r="AX39" s="656"/>
      <c r="AY39" s="656"/>
      <c r="AZ39" s="656"/>
      <c r="BA39" s="656"/>
      <c r="BB39" s="656"/>
      <c r="BC39" s="656"/>
      <c r="BD39" s="656"/>
      <c r="BE39" s="656"/>
      <c r="BF39" s="656"/>
      <c r="BG39" s="656"/>
      <c r="BH39" s="656"/>
      <c r="BI39" s="656"/>
      <c r="BJ39" s="656"/>
    </row>
    <row r="40" spans="1:62" s="173" customFormat="1" ht="14.1" customHeight="1">
      <c r="A40" s="156"/>
      <c r="B40" s="156" t="s">
        <v>2226</v>
      </c>
      <c r="C40" s="156"/>
      <c r="D40" s="165"/>
      <c r="E40" s="231">
        <f>'53'!BG72</f>
        <v>31610.252003812908</v>
      </c>
      <c r="F40" s="654">
        <f>'53'!BH72</f>
        <v>31425.242554465101</v>
      </c>
      <c r="G40" s="654">
        <f>'53'!BI72</f>
        <v>53778.859615816196</v>
      </c>
      <c r="H40" s="654">
        <f>'53'!BJ72</f>
        <v>0</v>
      </c>
      <c r="I40" s="654">
        <f>'53'!BK72</f>
        <v>57.700861447355166</v>
      </c>
      <c r="J40" s="654">
        <f>'53'!BL72</f>
        <v>22411.317922798462</v>
      </c>
      <c r="K40" s="654">
        <f>'53'!BM72</f>
        <v>185.00944934778315</v>
      </c>
      <c r="L40" s="654">
        <f>'53'!BN72</f>
        <v>12.911061035778198</v>
      </c>
      <c r="M40" s="654">
        <f>'53'!BO72</f>
        <v>71.561910593841517</v>
      </c>
      <c r="N40" s="654">
        <f>'53'!BP72</f>
        <v>100.5364777181634</v>
      </c>
      <c r="O40" s="196"/>
      <c r="P40" s="196"/>
      <c r="Q40" s="196"/>
      <c r="R40" s="196"/>
      <c r="S40" s="196"/>
      <c r="T40" s="196"/>
      <c r="U40" s="196"/>
      <c r="V40" s="196"/>
      <c r="W40" s="196"/>
      <c r="X40" s="196"/>
      <c r="Y40" s="196"/>
      <c r="Z40" s="196"/>
      <c r="AA40" s="196"/>
      <c r="AB40" s="196"/>
      <c r="AC40" s="196"/>
      <c r="AD40" s="196"/>
      <c r="AE40" s="196"/>
      <c r="AF40" s="196"/>
      <c r="AG40" s="196"/>
      <c r="AH40" s="196"/>
      <c r="AI40" s="196"/>
      <c r="AJ40" s="196"/>
      <c r="AK40" s="196"/>
      <c r="AL40" s="196"/>
      <c r="AM40" s="196"/>
      <c r="AN40" s="196"/>
      <c r="AO40" s="196"/>
      <c r="AP40" s="656"/>
      <c r="AQ40" s="656"/>
      <c r="AR40" s="656"/>
      <c r="AS40" s="656"/>
      <c r="AT40" s="656"/>
      <c r="AU40" s="656"/>
      <c r="AV40" s="656"/>
      <c r="AW40" s="656"/>
      <c r="AX40" s="656"/>
      <c r="AY40" s="656"/>
      <c r="AZ40" s="656"/>
      <c r="BA40" s="656"/>
      <c r="BB40" s="656"/>
      <c r="BC40" s="656"/>
      <c r="BD40" s="656"/>
      <c r="BE40" s="656"/>
      <c r="BF40" s="656"/>
      <c r="BG40" s="656"/>
      <c r="BH40" s="656"/>
      <c r="BI40" s="656"/>
      <c r="BJ40" s="656"/>
    </row>
    <row r="41" spans="1:62" s="173" customFormat="1" ht="14.1" customHeight="1">
      <c r="A41" s="156"/>
      <c r="B41" s="156" t="s">
        <v>2192</v>
      </c>
      <c r="C41" s="156"/>
      <c r="D41" s="165"/>
      <c r="E41" s="231">
        <f>'53'!BG73</f>
        <v>68682.35358481486</v>
      </c>
      <c r="F41" s="654">
        <f>'53'!BH73</f>
        <v>68087.239533090731</v>
      </c>
      <c r="G41" s="654">
        <f>'53'!BI73</f>
        <v>130760.93617805786</v>
      </c>
      <c r="H41" s="654">
        <f>'53'!BJ73</f>
        <v>154.33551359679723</v>
      </c>
      <c r="I41" s="654">
        <f>'53'!BK73</f>
        <v>474.44232742431376</v>
      </c>
      <c r="J41" s="654">
        <f>'53'!BL73</f>
        <v>63302.474485988161</v>
      </c>
      <c r="K41" s="654">
        <f>'53'!BM73</f>
        <v>595.11405172414629</v>
      </c>
      <c r="L41" s="654">
        <f>'53'!BN73</f>
        <v>29.567463764146762</v>
      </c>
      <c r="M41" s="654">
        <f>'53'!BO73</f>
        <v>284.38451540402502</v>
      </c>
      <c r="N41" s="654">
        <f>'53'!BP73</f>
        <v>281.1620725559747</v>
      </c>
      <c r="O41" s="196"/>
      <c r="P41" s="196"/>
      <c r="Q41" s="196"/>
      <c r="R41" s="196"/>
      <c r="S41" s="196"/>
      <c r="T41" s="196"/>
      <c r="U41" s="196"/>
      <c r="V41" s="196"/>
      <c r="W41" s="196"/>
      <c r="X41" s="196"/>
      <c r="Y41" s="196"/>
      <c r="Z41" s="196"/>
      <c r="AA41" s="196"/>
      <c r="AB41" s="196"/>
      <c r="AC41" s="196"/>
      <c r="AD41" s="196"/>
      <c r="AE41" s="196"/>
      <c r="AF41" s="196"/>
      <c r="AG41" s="196"/>
      <c r="AH41" s="196"/>
      <c r="AI41" s="196"/>
      <c r="AJ41" s="196"/>
      <c r="AK41" s="196"/>
      <c r="AL41" s="196"/>
      <c r="AM41" s="196"/>
      <c r="AN41" s="196"/>
      <c r="AO41" s="196"/>
      <c r="AP41" s="656"/>
      <c r="AQ41" s="656"/>
      <c r="AR41" s="656"/>
      <c r="AS41" s="656"/>
      <c r="AT41" s="656"/>
      <c r="AU41" s="656"/>
      <c r="AV41" s="656"/>
      <c r="AW41" s="656"/>
      <c r="AX41" s="656"/>
      <c r="AY41" s="656"/>
      <c r="AZ41" s="656"/>
      <c r="BA41" s="656"/>
      <c r="BB41" s="656"/>
      <c r="BC41" s="656"/>
      <c r="BD41" s="656"/>
      <c r="BE41" s="656"/>
      <c r="BF41" s="656"/>
      <c r="BG41" s="656"/>
      <c r="BH41" s="656"/>
      <c r="BI41" s="656"/>
      <c r="BJ41" s="656"/>
    </row>
    <row r="42" spans="1:62" s="173" customFormat="1" ht="14.1" customHeight="1">
      <c r="A42" s="156"/>
      <c r="B42" s="156" t="s">
        <v>2201</v>
      </c>
      <c r="C42" s="156"/>
      <c r="D42" s="165"/>
      <c r="E42" s="231">
        <f>'53'!BG74</f>
        <v>165030.57128463185</v>
      </c>
      <c r="F42" s="654">
        <f>'53'!BH74</f>
        <v>163187.17538332389</v>
      </c>
      <c r="G42" s="654">
        <f>'53'!BI74</f>
        <v>293416.15527082776</v>
      </c>
      <c r="H42" s="654">
        <f>'53'!BJ74</f>
        <v>298.32272997321974</v>
      </c>
      <c r="I42" s="654">
        <f>'53'!BK74</f>
        <v>770.6241823531924</v>
      </c>
      <c r="J42" s="654">
        <f>'53'!BL74</f>
        <v>131297.92679983014</v>
      </c>
      <c r="K42" s="654">
        <f>'53'!BM74</f>
        <v>1843.3959013079075</v>
      </c>
      <c r="L42" s="654">
        <f>'53'!BN74</f>
        <v>157.49780444167888</v>
      </c>
      <c r="M42" s="654">
        <f>'53'!BO74</f>
        <v>621.40664344374636</v>
      </c>
      <c r="N42" s="654">
        <f>'53'!BP74</f>
        <v>1064.4914534224824</v>
      </c>
      <c r="O42" s="196"/>
      <c r="P42" s="196"/>
      <c r="Q42" s="196"/>
      <c r="R42" s="196"/>
      <c r="S42" s="196"/>
      <c r="T42" s="196"/>
      <c r="U42" s="196"/>
      <c r="V42" s="196"/>
      <c r="W42" s="196"/>
      <c r="X42" s="196"/>
      <c r="Y42" s="196"/>
      <c r="Z42" s="196"/>
      <c r="AA42" s="196"/>
      <c r="AB42" s="196"/>
      <c r="AC42" s="196"/>
      <c r="AD42" s="196"/>
      <c r="AE42" s="196"/>
      <c r="AF42" s="196"/>
      <c r="AG42" s="196"/>
      <c r="AH42" s="196"/>
      <c r="AI42" s="196"/>
      <c r="AJ42" s="196"/>
      <c r="AK42" s="196"/>
      <c r="AL42" s="196"/>
      <c r="AM42" s="196"/>
      <c r="AN42" s="196"/>
      <c r="AO42" s="196"/>
      <c r="AP42" s="656"/>
      <c r="AQ42" s="656"/>
      <c r="AR42" s="656"/>
      <c r="AS42" s="656"/>
      <c r="AT42" s="656"/>
      <c r="AU42" s="656"/>
      <c r="AV42" s="656"/>
      <c r="AW42" s="656"/>
      <c r="AX42" s="656"/>
      <c r="AY42" s="656"/>
      <c r="AZ42" s="656"/>
      <c r="BA42" s="656"/>
      <c r="BB42" s="656"/>
      <c r="BC42" s="656"/>
      <c r="BD42" s="656"/>
      <c r="BE42" s="656"/>
      <c r="BF42" s="656"/>
      <c r="BG42" s="656"/>
      <c r="BH42" s="656"/>
      <c r="BI42" s="656"/>
      <c r="BJ42" s="656"/>
    </row>
    <row r="43" spans="1:62" s="173" customFormat="1" ht="14.1" customHeight="1">
      <c r="A43" s="156"/>
      <c r="B43" s="156" t="s">
        <v>2206</v>
      </c>
      <c r="C43" s="156"/>
      <c r="D43" s="165"/>
      <c r="E43" s="231">
        <f>'53'!BG75</f>
        <v>382179.89410949656</v>
      </c>
      <c r="F43" s="654">
        <f>'53'!BH75</f>
        <v>378140.01292330015</v>
      </c>
      <c r="G43" s="654">
        <f>'53'!BI75</f>
        <v>670113.38238922355</v>
      </c>
      <c r="H43" s="654">
        <f>'53'!BJ75</f>
        <v>1757.5645509333526</v>
      </c>
      <c r="I43" s="654">
        <f>'53'!BK75</f>
        <v>800.96400882874138</v>
      </c>
      <c r="J43" s="654">
        <f>'53'!BL75</f>
        <v>294531.89802568534</v>
      </c>
      <c r="K43" s="654">
        <f>'53'!BM75</f>
        <v>4039.8811861960717</v>
      </c>
      <c r="L43" s="654">
        <f>'53'!BN75</f>
        <v>239.39712980132668</v>
      </c>
      <c r="M43" s="654">
        <f>'53'!BO75</f>
        <v>1642.5435298055118</v>
      </c>
      <c r="N43" s="654">
        <f>'53'!BP75</f>
        <v>2157.9405265892328</v>
      </c>
      <c r="O43" s="196"/>
      <c r="P43" s="196"/>
      <c r="Q43" s="196"/>
      <c r="R43" s="196"/>
      <c r="S43" s="196"/>
      <c r="T43" s="196"/>
      <c r="U43" s="196"/>
      <c r="V43" s="196"/>
      <c r="W43" s="196"/>
      <c r="X43" s="196"/>
      <c r="Y43" s="196"/>
      <c r="Z43" s="196"/>
      <c r="AA43" s="196"/>
      <c r="AB43" s="196"/>
      <c r="AC43" s="196"/>
      <c r="AD43" s="196"/>
      <c r="AE43" s="196"/>
      <c r="AF43" s="196"/>
      <c r="AG43" s="196"/>
      <c r="AH43" s="196"/>
      <c r="AI43" s="196"/>
      <c r="AJ43" s="196"/>
      <c r="AK43" s="196"/>
      <c r="AL43" s="196"/>
      <c r="AM43" s="196"/>
      <c r="AN43" s="196"/>
      <c r="AO43" s="196"/>
      <c r="AP43" s="656"/>
      <c r="AQ43" s="656"/>
      <c r="AR43" s="656"/>
      <c r="AS43" s="656"/>
      <c r="AT43" s="656"/>
      <c r="AU43" s="656"/>
      <c r="AV43" s="656"/>
      <c r="AW43" s="656"/>
      <c r="AX43" s="656"/>
      <c r="AY43" s="656"/>
      <c r="AZ43" s="656"/>
      <c r="BA43" s="656"/>
      <c r="BB43" s="656"/>
      <c r="BC43" s="656"/>
      <c r="BD43" s="656"/>
      <c r="BE43" s="656"/>
      <c r="BF43" s="656"/>
      <c r="BG43" s="656"/>
      <c r="BH43" s="656"/>
      <c r="BI43" s="656"/>
      <c r="BJ43" s="656"/>
    </row>
    <row r="44" spans="1:62" s="173" customFormat="1" ht="14.1" customHeight="1">
      <c r="A44" s="156"/>
      <c r="B44" s="156" t="s">
        <v>2231</v>
      </c>
      <c r="C44" s="156"/>
      <c r="D44" s="165"/>
      <c r="E44" s="231">
        <f>'53'!BG76</f>
        <v>731205.52820288099</v>
      </c>
      <c r="F44" s="654">
        <f>'53'!BH76</f>
        <v>718824.90880728455</v>
      </c>
      <c r="G44" s="654">
        <f>'53'!BI76</f>
        <v>1201884.6043830097</v>
      </c>
      <c r="H44" s="654">
        <f>'53'!BJ76</f>
        <v>1571.4076356385353</v>
      </c>
      <c r="I44" s="654">
        <f>'53'!BK76</f>
        <v>4365.761490768421</v>
      </c>
      <c r="J44" s="654">
        <f>'53'!BL76</f>
        <v>488996.86470213177</v>
      </c>
      <c r="K44" s="654">
        <f>'53'!BM76</f>
        <v>12380.619395596566</v>
      </c>
      <c r="L44" s="654">
        <f>'53'!BN76</f>
        <v>689.37925616694406</v>
      </c>
      <c r="M44" s="654">
        <f>'53'!BO76</f>
        <v>3300.7775382047985</v>
      </c>
      <c r="N44" s="654">
        <f>'53'!BP76</f>
        <v>8390.4626012248209</v>
      </c>
      <c r="O44" s="196"/>
      <c r="P44" s="196"/>
      <c r="Q44" s="196"/>
      <c r="R44" s="196"/>
      <c r="S44" s="196"/>
      <c r="T44" s="196"/>
      <c r="U44" s="196"/>
      <c r="V44" s="196"/>
      <c r="W44" s="196"/>
      <c r="X44" s="196"/>
      <c r="Y44" s="196"/>
      <c r="Z44" s="196"/>
      <c r="AA44" s="196"/>
      <c r="AB44" s="196"/>
      <c r="AC44" s="196"/>
      <c r="AD44" s="196"/>
      <c r="AE44" s="196"/>
      <c r="AF44" s="196"/>
      <c r="AG44" s="196"/>
      <c r="AH44" s="196"/>
      <c r="AI44" s="196"/>
      <c r="AJ44" s="196"/>
      <c r="AK44" s="196"/>
      <c r="AL44" s="196"/>
      <c r="AM44" s="196"/>
      <c r="AN44" s="196"/>
      <c r="AO44" s="196"/>
      <c r="AP44" s="656"/>
      <c r="AQ44" s="656"/>
      <c r="AR44" s="656"/>
      <c r="AS44" s="656"/>
      <c r="AT44" s="656"/>
      <c r="AU44" s="656"/>
      <c r="AV44" s="656"/>
      <c r="AW44" s="656"/>
      <c r="AX44" s="656"/>
      <c r="AY44" s="656"/>
      <c r="AZ44" s="656"/>
      <c r="BA44" s="656"/>
      <c r="BB44" s="656"/>
      <c r="BC44" s="656"/>
      <c r="BD44" s="656"/>
      <c r="BE44" s="656"/>
      <c r="BF44" s="656"/>
      <c r="BG44" s="656"/>
      <c r="BH44" s="656"/>
      <c r="BI44" s="656"/>
      <c r="BJ44" s="656"/>
    </row>
    <row r="45" spans="1:62" s="173" customFormat="1" ht="14.1" customHeight="1">
      <c r="A45" s="156"/>
      <c r="B45" s="156" t="s">
        <v>2318</v>
      </c>
      <c r="C45" s="156"/>
      <c r="D45" s="165"/>
      <c r="E45" s="231">
        <f>'53'!BG77</f>
        <v>1636286.7792405363</v>
      </c>
      <c r="F45" s="654">
        <f>'53'!BH77</f>
        <v>1572705.8844158817</v>
      </c>
      <c r="G45" s="654">
        <f>'53'!BI77</f>
        <v>3000452.6441170541</v>
      </c>
      <c r="H45" s="654">
        <f>'53'!BJ77</f>
        <v>0</v>
      </c>
      <c r="I45" s="654">
        <f>'53'!BK77</f>
        <v>19625.542806658003</v>
      </c>
      <c r="J45" s="654">
        <f>'53'!BL77</f>
        <v>1447372.3025078315</v>
      </c>
      <c r="K45" s="654">
        <f>'53'!BM77</f>
        <v>63580.894824655057</v>
      </c>
      <c r="L45" s="654">
        <f>'53'!BN77</f>
        <v>1663.3439570668918</v>
      </c>
      <c r="M45" s="654">
        <f>'53'!BO77</f>
        <v>8477.2599241191838</v>
      </c>
      <c r="N45" s="654">
        <f>'53'!BP77</f>
        <v>53440.290943468986</v>
      </c>
      <c r="O45" s="196"/>
      <c r="P45" s="196"/>
      <c r="Q45" s="196"/>
      <c r="R45" s="196"/>
      <c r="S45" s="196"/>
      <c r="T45" s="196"/>
      <c r="U45" s="196"/>
      <c r="V45" s="196"/>
      <c r="W45" s="196"/>
      <c r="X45" s="196"/>
      <c r="Y45" s="196"/>
      <c r="Z45" s="196"/>
      <c r="AA45" s="196"/>
      <c r="AB45" s="196"/>
      <c r="AC45" s="196"/>
      <c r="AD45" s="196"/>
      <c r="AE45" s="196"/>
      <c r="AF45" s="196"/>
      <c r="AG45" s="196"/>
      <c r="AH45" s="196"/>
      <c r="AI45" s="196"/>
      <c r="AJ45" s="196"/>
      <c r="AK45" s="196"/>
      <c r="AL45" s="196"/>
      <c r="AM45" s="196"/>
      <c r="AN45" s="196"/>
      <c r="AO45" s="196"/>
      <c r="AP45" s="656"/>
      <c r="AQ45" s="656"/>
      <c r="AR45" s="656"/>
      <c r="AS45" s="656"/>
      <c r="AT45" s="656"/>
      <c r="AU45" s="656"/>
      <c r="AV45" s="656"/>
      <c r="AW45" s="656"/>
      <c r="AX45" s="656"/>
      <c r="AY45" s="656"/>
      <c r="AZ45" s="656"/>
      <c r="BA45" s="656"/>
      <c r="BB45" s="656"/>
      <c r="BC45" s="656"/>
      <c r="BD45" s="656"/>
      <c r="BE45" s="656"/>
      <c r="BF45" s="656"/>
      <c r="BG45" s="656"/>
      <c r="BH45" s="656"/>
      <c r="BI45" s="656"/>
      <c r="BJ45" s="656"/>
    </row>
    <row r="46" spans="1:62" s="173" customFormat="1" ht="14.1" customHeight="1">
      <c r="A46" s="156"/>
      <c r="B46" s="156" t="s">
        <v>2197</v>
      </c>
      <c r="C46" s="156"/>
      <c r="D46" s="165"/>
      <c r="E46" s="231">
        <f>'53'!BG78</f>
        <v>6029779.0835856013</v>
      </c>
      <c r="F46" s="654">
        <f>'53'!BH78</f>
        <v>5830887.5190706337</v>
      </c>
      <c r="G46" s="654">
        <f>'53'!BI78</f>
        <v>10797800.645893803</v>
      </c>
      <c r="H46" s="654">
        <f>'53'!BJ78</f>
        <v>4694.5116548365977</v>
      </c>
      <c r="I46" s="654">
        <f>'53'!BK78</f>
        <v>316038.3737983788</v>
      </c>
      <c r="J46" s="654">
        <f>'53'!BL78</f>
        <v>5287646.0122763831</v>
      </c>
      <c r="K46" s="654">
        <f>'53'!BM78</f>
        <v>198891.56451496552</v>
      </c>
      <c r="L46" s="654">
        <f>'53'!BN78</f>
        <v>9677.1372446541518</v>
      </c>
      <c r="M46" s="654">
        <f>'53'!BO78</f>
        <v>28576.596690322669</v>
      </c>
      <c r="N46" s="654">
        <f>'53'!BP78</f>
        <v>160637.83057998869</v>
      </c>
      <c r="O46" s="196"/>
      <c r="P46" s="196"/>
      <c r="Q46" s="196"/>
      <c r="R46" s="196"/>
      <c r="S46" s="196"/>
      <c r="T46" s="196"/>
      <c r="U46" s="196"/>
      <c r="V46" s="196"/>
      <c r="W46" s="196"/>
      <c r="X46" s="196"/>
      <c r="Y46" s="196"/>
      <c r="Z46" s="196"/>
      <c r="AA46" s="196"/>
      <c r="AB46" s="196"/>
      <c r="AC46" s="196"/>
      <c r="AD46" s="196"/>
      <c r="AE46" s="196"/>
      <c r="AF46" s="196"/>
      <c r="AG46" s="196"/>
      <c r="AH46" s="196"/>
      <c r="AI46" s="196"/>
      <c r="AJ46" s="196"/>
      <c r="AK46" s="196"/>
      <c r="AL46" s="196"/>
      <c r="AM46" s="196"/>
      <c r="AN46" s="196"/>
      <c r="AO46" s="196"/>
      <c r="AP46" s="656"/>
      <c r="AQ46" s="656"/>
      <c r="AR46" s="656"/>
      <c r="AS46" s="656"/>
      <c r="AT46" s="656"/>
      <c r="AU46" s="656"/>
      <c r="AV46" s="656"/>
      <c r="AW46" s="656"/>
      <c r="AX46" s="656"/>
      <c r="AY46" s="656"/>
      <c r="AZ46" s="656"/>
      <c r="BA46" s="656"/>
      <c r="BB46" s="656"/>
      <c r="BC46" s="656"/>
      <c r="BD46" s="656"/>
      <c r="BE46" s="656"/>
      <c r="BF46" s="656"/>
      <c r="BG46" s="656"/>
      <c r="BH46" s="656"/>
      <c r="BI46" s="656"/>
      <c r="BJ46" s="656"/>
    </row>
    <row r="47" spans="1:62" s="173" customFormat="1" ht="14.1" customHeight="1">
      <c r="A47" s="3094" t="s">
        <v>2178</v>
      </c>
      <c r="B47" s="3094"/>
      <c r="C47" s="3094"/>
      <c r="D47" s="165"/>
      <c r="E47" s="231"/>
      <c r="F47" s="654"/>
      <c r="G47" s="654"/>
      <c r="H47" s="654"/>
      <c r="I47" s="654"/>
      <c r="J47" s="654"/>
      <c r="K47" s="654"/>
      <c r="L47" s="654"/>
      <c r="M47" s="654"/>
      <c r="N47" s="654"/>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6"/>
      <c r="AP47" s="656"/>
      <c r="AQ47" s="656"/>
      <c r="AR47" s="656"/>
      <c r="AS47" s="656"/>
      <c r="AT47" s="656"/>
      <c r="AU47" s="656"/>
      <c r="AV47" s="656"/>
      <c r="AW47" s="656"/>
      <c r="AX47" s="656"/>
      <c r="AY47" s="656"/>
      <c r="AZ47" s="656"/>
      <c r="BA47" s="656"/>
      <c r="BB47" s="656"/>
      <c r="BC47" s="656"/>
      <c r="BD47" s="656"/>
      <c r="BE47" s="656"/>
      <c r="BF47" s="656"/>
      <c r="BG47" s="656"/>
      <c r="BH47" s="656"/>
      <c r="BI47" s="656"/>
      <c r="BJ47" s="656"/>
    </row>
    <row r="48" spans="1:62" s="173" customFormat="1" ht="14.1" customHeight="1">
      <c r="A48" s="156"/>
      <c r="B48" s="156" t="s">
        <v>2285</v>
      </c>
      <c r="C48" s="156"/>
      <c r="D48" s="165"/>
      <c r="E48" s="231">
        <f>'53'!BG79</f>
        <v>2082.9616692489076</v>
      </c>
      <c r="F48" s="654">
        <f>'53'!BH79</f>
        <v>2030.893513159685</v>
      </c>
      <c r="G48" s="654">
        <f>'53'!BI79</f>
        <v>5736.552892609483</v>
      </c>
      <c r="H48" s="654">
        <f>'53'!BJ79</f>
        <v>3.5509246229616234</v>
      </c>
      <c r="I48" s="654">
        <f>'53'!BK79</f>
        <v>16.017397520308723</v>
      </c>
      <c r="J48" s="654">
        <f>'53'!BL79</f>
        <v>3725.2277015930654</v>
      </c>
      <c r="K48" s="654">
        <f>'53'!BM79</f>
        <v>52.068156089221468</v>
      </c>
      <c r="L48" s="654">
        <f>'53'!BN79</f>
        <v>8.2380574445707921</v>
      </c>
      <c r="M48" s="654">
        <f>'53'!BO79</f>
        <v>23.53387185299216</v>
      </c>
      <c r="N48" s="654">
        <f>'53'!BP79</f>
        <v>20.296226791658498</v>
      </c>
      <c r="O48" s="196"/>
      <c r="P48" s="196"/>
      <c r="Q48" s="196"/>
      <c r="R48" s="196"/>
      <c r="S48" s="196"/>
      <c r="T48" s="196"/>
      <c r="U48" s="196"/>
      <c r="V48" s="196"/>
      <c r="W48" s="196"/>
      <c r="X48" s="196"/>
      <c r="Y48" s="196"/>
      <c r="Z48" s="196"/>
      <c r="AA48" s="196"/>
      <c r="AB48" s="196"/>
      <c r="AC48" s="196"/>
      <c r="AD48" s="196"/>
      <c r="AE48" s="196"/>
      <c r="AF48" s="196"/>
      <c r="AG48" s="196"/>
      <c r="AH48" s="196"/>
      <c r="AI48" s="196"/>
      <c r="AJ48" s="196"/>
      <c r="AK48" s="196"/>
      <c r="AL48" s="196"/>
      <c r="AM48" s="196"/>
      <c r="AN48" s="196"/>
      <c r="AO48" s="196"/>
      <c r="AP48" s="656"/>
      <c r="AQ48" s="656"/>
      <c r="AR48" s="656"/>
      <c r="AS48" s="656"/>
      <c r="AT48" s="656"/>
      <c r="AU48" s="656"/>
      <c r="AV48" s="656"/>
      <c r="AW48" s="656"/>
      <c r="AX48" s="656"/>
      <c r="AY48" s="656"/>
      <c r="AZ48" s="656"/>
      <c r="BA48" s="656"/>
      <c r="BB48" s="656"/>
      <c r="BC48" s="656"/>
      <c r="BD48" s="656"/>
      <c r="BE48" s="656"/>
      <c r="BF48" s="656"/>
      <c r="BG48" s="656"/>
      <c r="BH48" s="656"/>
      <c r="BI48" s="656"/>
      <c r="BJ48" s="656"/>
    </row>
    <row r="49" spans="1:62" s="173" customFormat="1" ht="14.1" customHeight="1">
      <c r="A49" s="156"/>
      <c r="B49" s="156" t="s">
        <v>2204</v>
      </c>
      <c r="C49" s="156"/>
      <c r="D49" s="165"/>
      <c r="E49" s="231">
        <f>'53'!BG80</f>
        <v>8312.2603208121745</v>
      </c>
      <c r="F49" s="654">
        <f>'53'!BH80</f>
        <v>8261.6548000007042</v>
      </c>
      <c r="G49" s="654">
        <f>'53'!BI80</f>
        <v>14545.401537725793</v>
      </c>
      <c r="H49" s="654">
        <f>'53'!BJ80</f>
        <v>0</v>
      </c>
      <c r="I49" s="654">
        <f>'53'!BK80</f>
        <v>22.963136797018556</v>
      </c>
      <c r="J49" s="654">
        <f>'53'!BL80</f>
        <v>6306.7098745221065</v>
      </c>
      <c r="K49" s="654">
        <f>'53'!BM80</f>
        <v>50.605520811472061</v>
      </c>
      <c r="L49" s="654">
        <f>'53'!BN80</f>
        <v>7.0456434302000206</v>
      </c>
      <c r="M49" s="654">
        <f>'53'!BO80</f>
        <v>26.710064096338744</v>
      </c>
      <c r="N49" s="654">
        <f>'53'!BP80</f>
        <v>16.849813284933305</v>
      </c>
      <c r="O49" s="196"/>
      <c r="P49" s="196"/>
      <c r="Q49" s="196"/>
      <c r="R49" s="196"/>
      <c r="S49" s="196"/>
      <c r="T49" s="196"/>
      <c r="U49" s="196"/>
      <c r="V49" s="196"/>
      <c r="W49" s="196"/>
      <c r="X49" s="196"/>
      <c r="Y49" s="196"/>
      <c r="Z49" s="196"/>
      <c r="AA49" s="196"/>
      <c r="AB49" s="196"/>
      <c r="AC49" s="196"/>
      <c r="AD49" s="196"/>
      <c r="AE49" s="196"/>
      <c r="AF49" s="196"/>
      <c r="AG49" s="196"/>
      <c r="AH49" s="196"/>
      <c r="AI49" s="196"/>
      <c r="AJ49" s="196"/>
      <c r="AK49" s="196"/>
      <c r="AL49" s="196"/>
      <c r="AM49" s="196"/>
      <c r="AN49" s="196"/>
      <c r="AO49" s="196"/>
      <c r="AP49" s="656"/>
      <c r="AQ49" s="656"/>
      <c r="AR49" s="656"/>
      <c r="AS49" s="656"/>
      <c r="AT49" s="656"/>
      <c r="AU49" s="656"/>
      <c r="AV49" s="656"/>
      <c r="AW49" s="656"/>
      <c r="AX49" s="656"/>
      <c r="AY49" s="656"/>
      <c r="AZ49" s="656"/>
      <c r="BA49" s="656"/>
      <c r="BB49" s="656"/>
      <c r="BC49" s="656"/>
      <c r="BD49" s="656"/>
      <c r="BE49" s="656"/>
      <c r="BF49" s="656"/>
      <c r="BG49" s="656"/>
      <c r="BH49" s="656"/>
      <c r="BI49" s="656"/>
      <c r="BJ49" s="656"/>
    </row>
    <row r="50" spans="1:62" s="173" customFormat="1" ht="14.1" customHeight="1">
      <c r="A50" s="156"/>
      <c r="B50" s="156" t="s">
        <v>2190</v>
      </c>
      <c r="C50" s="156"/>
      <c r="D50" s="165"/>
      <c r="E50" s="231">
        <f>'53'!BG81</f>
        <v>15932.033459360277</v>
      </c>
      <c r="F50" s="654">
        <f>'53'!BH81</f>
        <v>15846.522283196065</v>
      </c>
      <c r="G50" s="654">
        <f>'53'!BI81</f>
        <v>25377.944419645351</v>
      </c>
      <c r="H50" s="654">
        <f>'53'!BJ81</f>
        <v>0</v>
      </c>
      <c r="I50" s="654">
        <f>'53'!BK81</f>
        <v>9.4668228016932296</v>
      </c>
      <c r="J50" s="654">
        <f>'53'!BL81</f>
        <v>9540.8889592509731</v>
      </c>
      <c r="K50" s="654">
        <f>'53'!BM81</f>
        <v>85.511176164209402</v>
      </c>
      <c r="L50" s="654">
        <f>'53'!BN81</f>
        <v>6.8870327770805089</v>
      </c>
      <c r="M50" s="654">
        <f>'53'!BO81</f>
        <v>34.876238628384563</v>
      </c>
      <c r="N50" s="654">
        <f>'53'!BP81</f>
        <v>43.747904758744319</v>
      </c>
      <c r="O50" s="196"/>
      <c r="P50" s="196"/>
      <c r="Q50" s="196"/>
      <c r="R50" s="196"/>
      <c r="S50" s="196"/>
      <c r="T50" s="196"/>
      <c r="U50" s="196"/>
      <c r="V50" s="196"/>
      <c r="W50" s="196"/>
      <c r="X50" s="196"/>
      <c r="Y50" s="196"/>
      <c r="Z50" s="196"/>
      <c r="AA50" s="196"/>
      <c r="AB50" s="196"/>
      <c r="AC50" s="196"/>
      <c r="AD50" s="196"/>
      <c r="AE50" s="196"/>
      <c r="AF50" s="196"/>
      <c r="AG50" s="196"/>
      <c r="AH50" s="196"/>
      <c r="AI50" s="196"/>
      <c r="AJ50" s="196"/>
      <c r="AK50" s="196"/>
      <c r="AL50" s="196"/>
      <c r="AM50" s="196"/>
      <c r="AN50" s="196"/>
      <c r="AO50" s="196"/>
      <c r="AP50" s="656"/>
      <c r="AQ50" s="656"/>
      <c r="AR50" s="656"/>
      <c r="AS50" s="656"/>
      <c r="AT50" s="656"/>
      <c r="AU50" s="656"/>
      <c r="AV50" s="656"/>
      <c r="AW50" s="656"/>
      <c r="AX50" s="656"/>
      <c r="AY50" s="656"/>
      <c r="AZ50" s="656"/>
      <c r="BA50" s="656"/>
      <c r="BB50" s="656"/>
      <c r="BC50" s="656"/>
      <c r="BD50" s="656"/>
      <c r="BE50" s="656"/>
      <c r="BF50" s="656"/>
      <c r="BG50" s="656"/>
      <c r="BH50" s="656"/>
      <c r="BI50" s="656"/>
      <c r="BJ50" s="656"/>
    </row>
    <row r="51" spans="1:62" s="173" customFormat="1" ht="14.1" customHeight="1">
      <c r="A51" s="155"/>
      <c r="B51" s="156" t="s">
        <v>2226</v>
      </c>
      <c r="C51" s="155"/>
      <c r="D51" s="165"/>
      <c r="E51" s="231">
        <f>'53'!BG82</f>
        <v>30138.656503781036</v>
      </c>
      <c r="F51" s="654">
        <f>'53'!BH82</f>
        <v>29902.228999093168</v>
      </c>
      <c r="G51" s="654">
        <f>'53'!BI82</f>
        <v>50848.652458370161</v>
      </c>
      <c r="H51" s="654">
        <f>'53'!BJ82</f>
        <v>52.059178228283251</v>
      </c>
      <c r="I51" s="654">
        <f>'53'!BK82</f>
        <v>53.011334706364551</v>
      </c>
      <c r="J51" s="654">
        <f>'53'!BL82</f>
        <v>21051.493972211654</v>
      </c>
      <c r="K51" s="654">
        <f>'53'!BM82</f>
        <v>236.42750468783706</v>
      </c>
      <c r="L51" s="654">
        <f>'53'!BN82</f>
        <v>11.409611586423361</v>
      </c>
      <c r="M51" s="654">
        <f>'53'!BO82</f>
        <v>100.22279684892912</v>
      </c>
      <c r="N51" s="654">
        <f>'53'!BP82</f>
        <v>124.79509625248444</v>
      </c>
      <c r="O51" s="196"/>
      <c r="P51" s="196"/>
      <c r="Q51" s="196"/>
      <c r="R51" s="196"/>
      <c r="S51" s="196"/>
      <c r="T51" s="196"/>
      <c r="U51" s="196"/>
      <c r="V51" s="196"/>
      <c r="W51" s="196"/>
      <c r="X51" s="196"/>
      <c r="Y51" s="196"/>
      <c r="Z51" s="196"/>
      <c r="AA51" s="196"/>
      <c r="AB51" s="196"/>
      <c r="AC51" s="196"/>
      <c r="AD51" s="196"/>
      <c r="AE51" s="196"/>
      <c r="AF51" s="196"/>
      <c r="AG51" s="196"/>
      <c r="AH51" s="196"/>
      <c r="AI51" s="196"/>
      <c r="AJ51" s="196"/>
      <c r="AK51" s="196"/>
      <c r="AL51" s="196"/>
      <c r="AM51" s="196"/>
      <c r="AN51" s="196"/>
      <c r="AO51" s="196"/>
      <c r="AP51" s="656"/>
      <c r="AQ51" s="656"/>
      <c r="AR51" s="656"/>
      <c r="AS51" s="656"/>
      <c r="AT51" s="656"/>
      <c r="AU51" s="656"/>
      <c r="AV51" s="656"/>
      <c r="AW51" s="656"/>
      <c r="AX51" s="656"/>
      <c r="AY51" s="656"/>
      <c r="AZ51" s="656"/>
      <c r="BA51" s="656"/>
      <c r="BB51" s="656"/>
      <c r="BC51" s="656"/>
      <c r="BD51" s="656"/>
      <c r="BE51" s="656"/>
      <c r="BF51" s="656"/>
      <c r="BG51" s="656"/>
      <c r="BH51" s="656"/>
      <c r="BI51" s="656"/>
      <c r="BJ51" s="656"/>
    </row>
    <row r="52" spans="1:62" s="173" customFormat="1" ht="14.1" customHeight="1">
      <c r="A52" s="155"/>
      <c r="B52" s="156" t="s">
        <v>2192</v>
      </c>
      <c r="C52" s="155"/>
      <c r="D52" s="165"/>
      <c r="E52" s="231">
        <f>'53'!BG83</f>
        <v>64490.648695959295</v>
      </c>
      <c r="F52" s="654">
        <f>'53'!BH83</f>
        <v>63924.562453669227</v>
      </c>
      <c r="G52" s="654">
        <f>'53'!BI83</f>
        <v>122077.53387372805</v>
      </c>
      <c r="H52" s="654">
        <f>'53'!BJ83</f>
        <v>43.197200857020249</v>
      </c>
      <c r="I52" s="654">
        <f>'53'!BK83</f>
        <v>419.85992823514636</v>
      </c>
      <c r="J52" s="654">
        <f>'53'!BL83</f>
        <v>58616.028549150935</v>
      </c>
      <c r="K52" s="654">
        <f>'53'!BM83</f>
        <v>566.08624229007478</v>
      </c>
      <c r="L52" s="654">
        <f>'53'!BN83</f>
        <v>36.360061128292053</v>
      </c>
      <c r="M52" s="654">
        <f>'53'!BO83</f>
        <v>210.25075550448011</v>
      </c>
      <c r="N52" s="654">
        <f>'53'!BP83</f>
        <v>319.47542565730259</v>
      </c>
      <c r="O52" s="196"/>
      <c r="P52" s="196"/>
      <c r="Q52" s="196"/>
      <c r="R52" s="196"/>
      <c r="S52" s="196"/>
      <c r="T52" s="196"/>
      <c r="U52" s="196"/>
      <c r="V52" s="196"/>
      <c r="W52" s="196"/>
      <c r="X52" s="196"/>
      <c r="Y52" s="196"/>
      <c r="Z52" s="196"/>
      <c r="AA52" s="196"/>
      <c r="AB52" s="196"/>
      <c r="AC52" s="196"/>
      <c r="AD52" s="196"/>
      <c r="AE52" s="196"/>
      <c r="AF52" s="196"/>
      <c r="AG52" s="196"/>
      <c r="AH52" s="196"/>
      <c r="AI52" s="196"/>
      <c r="AJ52" s="196"/>
      <c r="AK52" s="196"/>
      <c r="AL52" s="196"/>
      <c r="AM52" s="196"/>
      <c r="AN52" s="196"/>
      <c r="AO52" s="196"/>
      <c r="AP52" s="656"/>
      <c r="AQ52" s="656"/>
      <c r="AR52" s="656"/>
      <c r="AS52" s="656"/>
      <c r="AT52" s="656"/>
      <c r="AU52" s="656"/>
      <c r="AV52" s="656"/>
      <c r="AW52" s="656"/>
      <c r="AX52" s="656"/>
      <c r="AY52" s="656"/>
      <c r="AZ52" s="656"/>
      <c r="BA52" s="656"/>
      <c r="BB52" s="656"/>
      <c r="BC52" s="656"/>
      <c r="BD52" s="656"/>
      <c r="BE52" s="656"/>
      <c r="BF52" s="656"/>
      <c r="BG52" s="656"/>
      <c r="BH52" s="656"/>
      <c r="BI52" s="656"/>
      <c r="BJ52" s="656"/>
    </row>
    <row r="53" spans="1:62" s="173" customFormat="1" ht="14.1" customHeight="1">
      <c r="A53" s="155"/>
      <c r="B53" s="156" t="s">
        <v>2201</v>
      </c>
      <c r="C53" s="155"/>
      <c r="D53" s="165"/>
      <c r="E53" s="231">
        <f>'53'!BG84</f>
        <v>169449.05439263143</v>
      </c>
      <c r="F53" s="654">
        <f>'53'!BH84</f>
        <v>166704.93219563077</v>
      </c>
      <c r="G53" s="654">
        <f>'53'!BI84</f>
        <v>292582.97257381357</v>
      </c>
      <c r="H53" s="654">
        <f>'53'!BJ84</f>
        <v>292.80975762625837</v>
      </c>
      <c r="I53" s="654">
        <f>'53'!BK84</f>
        <v>777.16618644190555</v>
      </c>
      <c r="J53" s="654">
        <f>'53'!BL84</f>
        <v>126948.01632225087</v>
      </c>
      <c r="K53" s="654">
        <f>'53'!BM84</f>
        <v>2744.122197000655</v>
      </c>
      <c r="L53" s="654">
        <f>'53'!BN84</f>
        <v>161.98753848375125</v>
      </c>
      <c r="M53" s="654">
        <f>'53'!BO84</f>
        <v>622.07531810897126</v>
      </c>
      <c r="N53" s="654">
        <f>'53'!BP84</f>
        <v>1960.059340407932</v>
      </c>
      <c r="O53" s="196"/>
      <c r="P53" s="196"/>
      <c r="Q53" s="196"/>
      <c r="R53" s="196"/>
      <c r="S53" s="196"/>
      <c r="T53" s="196"/>
      <c r="U53" s="196"/>
      <c r="V53" s="196"/>
      <c r="W53" s="196"/>
      <c r="X53" s="196"/>
      <c r="Y53" s="196"/>
      <c r="Z53" s="196"/>
      <c r="AA53" s="196"/>
      <c r="AB53" s="196"/>
      <c r="AC53" s="196"/>
      <c r="AD53" s="196"/>
      <c r="AE53" s="196"/>
      <c r="AF53" s="196"/>
      <c r="AG53" s="196"/>
      <c r="AH53" s="196"/>
      <c r="AI53" s="196"/>
      <c r="AJ53" s="196"/>
      <c r="AK53" s="196"/>
      <c r="AL53" s="196"/>
      <c r="AM53" s="196"/>
      <c r="AN53" s="196"/>
      <c r="AO53" s="196"/>
      <c r="AP53" s="656"/>
      <c r="AQ53" s="656"/>
      <c r="AR53" s="656"/>
      <c r="AS53" s="656"/>
      <c r="AT53" s="656"/>
      <c r="AU53" s="656"/>
      <c r="AV53" s="656"/>
      <c r="AW53" s="656"/>
      <c r="AX53" s="656"/>
      <c r="AY53" s="656"/>
      <c r="AZ53" s="656"/>
      <c r="BA53" s="656"/>
      <c r="BB53" s="656"/>
      <c r="BC53" s="656"/>
      <c r="BD53" s="656"/>
      <c r="BE53" s="656"/>
      <c r="BF53" s="656"/>
      <c r="BG53" s="656"/>
      <c r="BH53" s="656"/>
      <c r="BI53" s="656"/>
      <c r="BJ53" s="656"/>
    </row>
    <row r="54" spans="1:62" s="173" customFormat="1" ht="14.1" customHeight="1">
      <c r="A54" s="155"/>
      <c r="B54" s="156" t="s">
        <v>2206</v>
      </c>
      <c r="C54" s="155"/>
      <c r="D54" s="165"/>
      <c r="E54" s="231">
        <f>'53'!BG85</f>
        <v>333405.84787510004</v>
      </c>
      <c r="F54" s="654">
        <f>'53'!BH85</f>
        <v>329572.99889646971</v>
      </c>
      <c r="G54" s="654">
        <f>'53'!BI85</f>
        <v>597354.2908438592</v>
      </c>
      <c r="H54" s="654">
        <f>'53'!BJ85</f>
        <v>2910.833461407492</v>
      </c>
      <c r="I54" s="654">
        <f>'53'!BK85</f>
        <v>777.53310595547566</v>
      </c>
      <c r="J54" s="654">
        <f>'53'!BL85</f>
        <v>271469.65851475234</v>
      </c>
      <c r="K54" s="654">
        <f>'53'!BM85</f>
        <v>3832.8489786301393</v>
      </c>
      <c r="L54" s="654">
        <f>'53'!BN85</f>
        <v>194.16732286251363</v>
      </c>
      <c r="M54" s="654">
        <f>'53'!BO85</f>
        <v>1663.0053514648337</v>
      </c>
      <c r="N54" s="654">
        <f>'53'!BP85</f>
        <v>1975.6763043027918</v>
      </c>
      <c r="O54" s="196"/>
      <c r="P54" s="196"/>
      <c r="Q54" s="196"/>
      <c r="R54" s="196"/>
      <c r="S54" s="196"/>
      <c r="T54" s="196"/>
      <c r="U54" s="196"/>
      <c r="V54" s="196"/>
      <c r="W54" s="196"/>
      <c r="X54" s="196"/>
      <c r="Y54" s="196"/>
      <c r="Z54" s="196"/>
      <c r="AA54" s="196"/>
      <c r="AB54" s="196"/>
      <c r="AC54" s="196"/>
      <c r="AD54" s="196"/>
      <c r="AE54" s="196"/>
      <c r="AF54" s="196"/>
      <c r="AG54" s="196"/>
      <c r="AH54" s="196"/>
      <c r="AI54" s="196"/>
      <c r="AJ54" s="196"/>
      <c r="AK54" s="196"/>
      <c r="AL54" s="196"/>
      <c r="AM54" s="196"/>
      <c r="AN54" s="196"/>
      <c r="AO54" s="196"/>
      <c r="AP54" s="656"/>
      <c r="AQ54" s="656"/>
      <c r="AR54" s="656"/>
      <c r="AS54" s="656"/>
      <c r="AT54" s="656"/>
      <c r="AU54" s="656"/>
      <c r="AV54" s="656"/>
      <c r="AW54" s="656"/>
      <c r="AX54" s="656"/>
      <c r="AY54" s="656"/>
      <c r="AZ54" s="656"/>
      <c r="BA54" s="656"/>
      <c r="BB54" s="656"/>
      <c r="BC54" s="656"/>
      <c r="BD54" s="656"/>
      <c r="BE54" s="656"/>
      <c r="BF54" s="656"/>
      <c r="BG54" s="656"/>
      <c r="BH54" s="656"/>
      <c r="BI54" s="656"/>
      <c r="BJ54" s="656"/>
    </row>
    <row r="55" spans="1:62" s="173" customFormat="1" ht="14.1" customHeight="1">
      <c r="A55" s="155"/>
      <c r="B55" s="156" t="s">
        <v>2203</v>
      </c>
      <c r="C55" s="155"/>
      <c r="D55" s="165"/>
      <c r="E55" s="231">
        <f>'53'!BG86</f>
        <v>663772.7284762687</v>
      </c>
      <c r="F55" s="654">
        <f>'53'!BH86</f>
        <v>657265.41523449298</v>
      </c>
      <c r="G55" s="654">
        <f>'53'!BI86</f>
        <v>1176762.5206441069</v>
      </c>
      <c r="H55" s="654">
        <f>'53'!BJ86</f>
        <v>0</v>
      </c>
      <c r="I55" s="654">
        <f>'53'!BK86</f>
        <v>2371.1854578053963</v>
      </c>
      <c r="J55" s="654">
        <f>'53'!BL86</f>
        <v>521868.29086741892</v>
      </c>
      <c r="K55" s="654">
        <f>'53'!BM86</f>
        <v>6507.3132417756688</v>
      </c>
      <c r="L55" s="654">
        <f>'53'!BN86</f>
        <v>722.60501931039289</v>
      </c>
      <c r="M55" s="654">
        <f>'53'!BO86</f>
        <v>2729.4855015688963</v>
      </c>
      <c r="N55" s="654">
        <f>'53'!BP86</f>
        <v>3055.2227208963786</v>
      </c>
      <c r="O55" s="196"/>
      <c r="P55" s="196"/>
      <c r="Q55" s="196"/>
      <c r="R55" s="196"/>
      <c r="S55" s="196"/>
      <c r="T55" s="196"/>
      <c r="U55" s="196"/>
      <c r="V55" s="196"/>
      <c r="W55" s="196"/>
      <c r="X55" s="196"/>
      <c r="Y55" s="196"/>
      <c r="Z55" s="196"/>
      <c r="AA55" s="196"/>
      <c r="AB55" s="196"/>
      <c r="AC55" s="196"/>
      <c r="AD55" s="196"/>
      <c r="AE55" s="196"/>
      <c r="AF55" s="196"/>
      <c r="AG55" s="196"/>
      <c r="AH55" s="196"/>
      <c r="AI55" s="196"/>
      <c r="AJ55" s="196"/>
      <c r="AK55" s="196"/>
      <c r="AL55" s="196"/>
      <c r="AM55" s="196"/>
      <c r="AN55" s="196"/>
      <c r="AO55" s="196"/>
      <c r="AP55" s="656"/>
      <c r="AQ55" s="656"/>
      <c r="AR55" s="656"/>
      <c r="AS55" s="656"/>
      <c r="AT55" s="656"/>
      <c r="AU55" s="656"/>
      <c r="AV55" s="656"/>
      <c r="AW55" s="656"/>
      <c r="AX55" s="656"/>
      <c r="AY55" s="656"/>
      <c r="AZ55" s="656"/>
      <c r="BA55" s="656"/>
      <c r="BB55" s="656"/>
      <c r="BC55" s="656"/>
      <c r="BD55" s="656"/>
      <c r="BE55" s="656"/>
      <c r="BF55" s="656"/>
      <c r="BG55" s="656"/>
      <c r="BH55" s="656"/>
      <c r="BI55" s="656"/>
      <c r="BJ55" s="656"/>
    </row>
    <row r="56" spans="1:62" s="173" customFormat="1" ht="14.1" customHeight="1">
      <c r="A56" s="155"/>
      <c r="B56" s="156" t="s">
        <v>2196</v>
      </c>
      <c r="C56" s="155"/>
      <c r="D56" s="165"/>
      <c r="E56" s="231">
        <f>'53'!BG87</f>
        <v>1541590.8690404354</v>
      </c>
      <c r="F56" s="654">
        <f>'53'!BH87</f>
        <v>1481907.4971360404</v>
      </c>
      <c r="G56" s="654">
        <f>'53'!BI87</f>
        <v>2906952.9508684212</v>
      </c>
      <c r="H56" s="654">
        <f>'53'!BJ87</f>
        <v>0</v>
      </c>
      <c r="I56" s="654">
        <f>'53'!BK87</f>
        <v>21264.698994528673</v>
      </c>
      <c r="J56" s="654">
        <f>'53'!BL87</f>
        <v>1446310.1527269098</v>
      </c>
      <c r="K56" s="654">
        <f>'53'!BM87</f>
        <v>59683.371904395113</v>
      </c>
      <c r="L56" s="654">
        <f>'53'!BN87</f>
        <v>1485.8422854493615</v>
      </c>
      <c r="M56" s="654">
        <f>'53'!BO87</f>
        <v>8270.2236940889052</v>
      </c>
      <c r="N56" s="654">
        <f>'53'!BP87</f>
        <v>49927.305924856846</v>
      </c>
      <c r="O56" s="196"/>
      <c r="P56" s="196"/>
      <c r="Q56" s="196"/>
      <c r="R56" s="196"/>
      <c r="S56" s="196"/>
      <c r="T56" s="196"/>
      <c r="U56" s="196"/>
      <c r="V56" s="196"/>
      <c r="W56" s="196"/>
      <c r="X56" s="196"/>
      <c r="Y56" s="196"/>
      <c r="Z56" s="196"/>
      <c r="AA56" s="196"/>
      <c r="AB56" s="196"/>
      <c r="AC56" s="196"/>
      <c r="AD56" s="196"/>
      <c r="AE56" s="196"/>
      <c r="AF56" s="196"/>
      <c r="AG56" s="196"/>
      <c r="AH56" s="196"/>
      <c r="AI56" s="196"/>
      <c r="AJ56" s="196"/>
      <c r="AK56" s="196"/>
      <c r="AL56" s="196"/>
      <c r="AM56" s="196"/>
      <c r="AN56" s="196"/>
      <c r="AO56" s="196"/>
      <c r="AP56" s="656"/>
      <c r="AQ56" s="656"/>
      <c r="AR56" s="656"/>
      <c r="AS56" s="656"/>
      <c r="AT56" s="656"/>
      <c r="AU56" s="656"/>
      <c r="AV56" s="656"/>
      <c r="AW56" s="656"/>
      <c r="AX56" s="656"/>
      <c r="AY56" s="656"/>
      <c r="AZ56" s="656"/>
      <c r="BA56" s="656"/>
      <c r="BB56" s="656"/>
      <c r="BC56" s="656"/>
      <c r="BD56" s="656"/>
      <c r="BE56" s="656"/>
      <c r="BF56" s="656"/>
      <c r="BG56" s="656"/>
      <c r="BH56" s="656"/>
      <c r="BI56" s="656"/>
      <c r="BJ56" s="656"/>
    </row>
    <row r="57" spans="1:62" s="173" customFormat="1" ht="14.1" customHeight="1">
      <c r="A57" s="155"/>
      <c r="B57" s="156" t="s">
        <v>2197</v>
      </c>
      <c r="C57" s="155"/>
      <c r="D57" s="165"/>
      <c r="E57" s="231">
        <f>'53'!BG88</f>
        <v>6137684.5639242558</v>
      </c>
      <c r="F57" s="654">
        <f>'53'!BH88</f>
        <v>5940899.9268988874</v>
      </c>
      <c r="G57" s="654">
        <f>'53'!BI88</f>
        <v>11028494.711836981</v>
      </c>
      <c r="H57" s="654">
        <f>'53'!BJ88</f>
        <v>5065.904916236017</v>
      </c>
      <c r="I57" s="654">
        <f>'53'!BK88</f>
        <v>338694.28866162041</v>
      </c>
      <c r="J57" s="654">
        <f>'53'!BL88</f>
        <v>5431354.978515951</v>
      </c>
      <c r="K57" s="654">
        <f>'53'!BM88</f>
        <v>196784.63702536651</v>
      </c>
      <c r="L57" s="654">
        <f>'53'!BN88</f>
        <v>9998.2032713478711</v>
      </c>
      <c r="M57" s="654">
        <f>'53'!BO88</f>
        <v>29263.324043844066</v>
      </c>
      <c r="N57" s="654">
        <f>'53'!BP88</f>
        <v>157523.10971017455</v>
      </c>
      <c r="O57" s="196"/>
      <c r="P57" s="196"/>
      <c r="Q57" s="196"/>
      <c r="R57" s="196"/>
      <c r="S57" s="196"/>
      <c r="T57" s="196"/>
      <c r="U57" s="196"/>
      <c r="V57" s="196"/>
      <c r="W57" s="196"/>
      <c r="X57" s="196"/>
      <c r="Y57" s="196"/>
      <c r="Z57" s="196"/>
      <c r="AA57" s="196"/>
      <c r="AB57" s="196"/>
      <c r="AC57" s="196"/>
      <c r="AD57" s="196"/>
      <c r="AE57" s="196"/>
      <c r="AF57" s="196"/>
      <c r="AG57" s="196"/>
      <c r="AH57" s="196"/>
      <c r="AI57" s="196"/>
      <c r="AJ57" s="196"/>
      <c r="AK57" s="196"/>
      <c r="AL57" s="196"/>
      <c r="AM57" s="196"/>
      <c r="AN57" s="196"/>
      <c r="AO57" s="196"/>
      <c r="AP57" s="656"/>
      <c r="AQ57" s="656"/>
      <c r="AR57" s="656"/>
      <c r="AS57" s="656"/>
      <c r="AT57" s="656"/>
      <c r="AU57" s="656"/>
      <c r="AV57" s="656"/>
      <c r="AW57" s="656"/>
      <c r="AX57" s="656"/>
      <c r="AY57" s="656"/>
      <c r="AZ57" s="656"/>
      <c r="BA57" s="656"/>
      <c r="BB57" s="656"/>
      <c r="BC57" s="656"/>
      <c r="BD57" s="656"/>
      <c r="BE57" s="656"/>
      <c r="BF57" s="656"/>
      <c r="BG57" s="656"/>
      <c r="BH57" s="656"/>
      <c r="BI57" s="656"/>
      <c r="BJ57" s="656"/>
    </row>
    <row r="58" spans="1:62" s="173" customFormat="1" ht="14.1" customHeight="1">
      <c r="A58" s="3094" t="s">
        <v>2179</v>
      </c>
      <c r="B58" s="3094"/>
      <c r="C58" s="3094"/>
      <c r="D58" s="162"/>
      <c r="E58" s="231"/>
      <c r="F58" s="654"/>
      <c r="G58" s="654"/>
      <c r="H58" s="654"/>
      <c r="I58" s="654"/>
      <c r="J58" s="654"/>
      <c r="K58" s="654"/>
      <c r="L58" s="654"/>
      <c r="M58" s="654"/>
      <c r="N58" s="654"/>
      <c r="O58" s="155"/>
      <c r="P58" s="155"/>
      <c r="Q58" s="155"/>
      <c r="R58" s="155"/>
      <c r="S58" s="155"/>
      <c r="T58" s="155"/>
      <c r="U58" s="155"/>
      <c r="V58" s="155"/>
      <c r="W58" s="155"/>
      <c r="X58" s="155"/>
      <c r="Y58" s="155"/>
      <c r="Z58" s="155"/>
      <c r="AA58" s="155"/>
      <c r="AB58" s="155"/>
      <c r="AC58" s="155"/>
      <c r="AD58" s="155"/>
      <c r="AE58" s="155"/>
      <c r="AF58" s="155"/>
      <c r="AG58" s="155"/>
      <c r="AH58" s="155"/>
      <c r="AI58" s="155"/>
      <c r="AJ58" s="155"/>
      <c r="AK58" s="155"/>
      <c r="AL58" s="155"/>
      <c r="AM58" s="155"/>
      <c r="AN58" s="155"/>
      <c r="AO58" s="155"/>
      <c r="AP58" s="656"/>
      <c r="AQ58" s="656"/>
      <c r="AR58" s="656"/>
      <c r="AS58" s="656"/>
      <c r="AT58" s="656"/>
      <c r="AU58" s="656"/>
      <c r="AV58" s="656"/>
      <c r="AW58" s="656"/>
      <c r="AX58" s="656"/>
      <c r="AY58" s="656"/>
      <c r="AZ58" s="656"/>
      <c r="BA58" s="656"/>
      <c r="BB58" s="656"/>
      <c r="BC58" s="656"/>
      <c r="BD58" s="656"/>
      <c r="BE58" s="656"/>
      <c r="BF58" s="656"/>
      <c r="BG58" s="656"/>
      <c r="BH58" s="656"/>
      <c r="BI58" s="656"/>
      <c r="BJ58" s="656"/>
    </row>
    <row r="59" spans="1:62" s="173" customFormat="1" ht="14.1" customHeight="1">
      <c r="A59" s="166"/>
      <c r="B59" s="156" t="s">
        <v>2224</v>
      </c>
      <c r="C59" s="166"/>
      <c r="D59" s="167"/>
      <c r="E59" s="231">
        <f>'53'!BG89</f>
        <v>5339.8586901534036</v>
      </c>
      <c r="F59" s="654">
        <f>'53'!BH89</f>
        <v>5319.6211148824868</v>
      </c>
      <c r="G59" s="654">
        <f>'53'!BI89</f>
        <v>6548.3990799627963</v>
      </c>
      <c r="H59" s="654">
        <f>'53'!BJ89</f>
        <v>0</v>
      </c>
      <c r="I59" s="654">
        <f>'53'!BK89</f>
        <v>15.252993744597852</v>
      </c>
      <c r="J59" s="654">
        <f>'53'!BL89</f>
        <v>1244.0309588249047</v>
      </c>
      <c r="K59" s="654">
        <f>'53'!BM89</f>
        <v>20.237575270914903</v>
      </c>
      <c r="L59" s="654">
        <f>'53'!BN89</f>
        <v>0.94881246713031964</v>
      </c>
      <c r="M59" s="654">
        <f>'53'!BO89</f>
        <v>8.2369626895052956</v>
      </c>
      <c r="N59" s="654">
        <f>'53'!BP89</f>
        <v>11.051800114279279</v>
      </c>
      <c r="O59" s="196"/>
      <c r="P59" s="196"/>
      <c r="Q59" s="196"/>
      <c r="R59" s="196"/>
      <c r="S59" s="196"/>
      <c r="T59" s="196"/>
      <c r="U59" s="196"/>
      <c r="V59" s="196"/>
      <c r="W59" s="196"/>
      <c r="X59" s="196"/>
      <c r="Y59" s="196"/>
      <c r="Z59" s="196"/>
      <c r="AA59" s="196"/>
      <c r="AB59" s="196"/>
      <c r="AC59" s="196"/>
      <c r="AD59" s="196"/>
      <c r="AE59" s="196"/>
      <c r="AF59" s="196"/>
      <c r="AG59" s="196"/>
      <c r="AH59" s="196"/>
      <c r="AI59" s="196"/>
      <c r="AJ59" s="196"/>
      <c r="AK59" s="196"/>
      <c r="AL59" s="196"/>
      <c r="AM59" s="196"/>
      <c r="AN59" s="196"/>
      <c r="AO59" s="196"/>
      <c r="AP59" s="656"/>
      <c r="AQ59" s="656"/>
      <c r="AR59" s="656"/>
      <c r="AS59" s="656"/>
      <c r="AT59" s="656"/>
      <c r="AU59" s="656"/>
      <c r="AV59" s="656"/>
      <c r="AW59" s="656"/>
      <c r="AX59" s="656"/>
      <c r="AY59" s="656"/>
      <c r="AZ59" s="656"/>
      <c r="BA59" s="656"/>
      <c r="BB59" s="656"/>
      <c r="BC59" s="656"/>
      <c r="BD59" s="656"/>
      <c r="BE59" s="656"/>
      <c r="BF59" s="656"/>
      <c r="BG59" s="656"/>
      <c r="BH59" s="656"/>
      <c r="BI59" s="656"/>
      <c r="BJ59" s="656"/>
    </row>
    <row r="60" spans="1:62" s="173" customFormat="1" ht="14.1" customHeight="1">
      <c r="A60" s="166"/>
      <c r="B60" s="156" t="s">
        <v>2286</v>
      </c>
      <c r="C60" s="166"/>
      <c r="D60" s="162"/>
      <c r="E60" s="231">
        <f>'53'!BG90</f>
        <v>10475.080603159018</v>
      </c>
      <c r="F60" s="654">
        <f>'53'!BH90</f>
        <v>10453.045665399537</v>
      </c>
      <c r="G60" s="654">
        <f>'53'!BI90</f>
        <v>14046.857755156088</v>
      </c>
      <c r="H60" s="654">
        <f>'53'!BJ90</f>
        <v>0</v>
      </c>
      <c r="I60" s="654">
        <f>'53'!BK90</f>
        <v>0.12943360956153097</v>
      </c>
      <c r="J60" s="654">
        <f>'53'!BL90</f>
        <v>3593.9415233661098</v>
      </c>
      <c r="K60" s="654">
        <f>'53'!BM90</f>
        <v>22.034937759479956</v>
      </c>
      <c r="L60" s="654">
        <f>'53'!BN90</f>
        <v>0.99835479843357477</v>
      </c>
      <c r="M60" s="654">
        <f>'53'!BO90</f>
        <v>14.443181716709805</v>
      </c>
      <c r="N60" s="654">
        <f>'53'!BP90</f>
        <v>6.5934012443365813</v>
      </c>
      <c r="O60" s="196"/>
      <c r="P60" s="196"/>
      <c r="Q60" s="196"/>
      <c r="R60" s="196"/>
      <c r="S60" s="196"/>
      <c r="T60" s="196"/>
      <c r="U60" s="196"/>
      <c r="V60" s="196"/>
      <c r="W60" s="196"/>
      <c r="X60" s="196"/>
      <c r="Y60" s="196"/>
      <c r="Z60" s="196"/>
      <c r="AA60" s="196"/>
      <c r="AB60" s="196"/>
      <c r="AC60" s="196"/>
      <c r="AD60" s="196"/>
      <c r="AE60" s="196"/>
      <c r="AF60" s="196"/>
      <c r="AG60" s="196"/>
      <c r="AH60" s="196"/>
      <c r="AI60" s="196"/>
      <c r="AJ60" s="196"/>
      <c r="AK60" s="196"/>
      <c r="AL60" s="196"/>
      <c r="AM60" s="196"/>
      <c r="AN60" s="196"/>
      <c r="AO60" s="196"/>
    </row>
    <row r="61" spans="1:62" s="173" customFormat="1" ht="14.1" customHeight="1">
      <c r="A61" s="155"/>
      <c r="B61" s="156" t="s">
        <v>2190</v>
      </c>
      <c r="C61" s="155"/>
      <c r="D61" s="165"/>
      <c r="E61" s="231">
        <f>'53'!BG91</f>
        <v>14854.299724169698</v>
      </c>
      <c r="F61" s="654">
        <f>'53'!BH91</f>
        <v>14812.273069421866</v>
      </c>
      <c r="G61" s="654">
        <f>'53'!BI91</f>
        <v>19974.290908165996</v>
      </c>
      <c r="H61" s="654">
        <f>'53'!BJ91</f>
        <v>9.6744031359783236</v>
      </c>
      <c r="I61" s="654">
        <f>'53'!BK91</f>
        <v>42.964881287282481</v>
      </c>
      <c r="J61" s="654">
        <f>'53'!BL91</f>
        <v>5214.6571231673806</v>
      </c>
      <c r="K61" s="654">
        <f>'53'!BM91</f>
        <v>42.026654747826527</v>
      </c>
      <c r="L61" s="654">
        <f>'53'!BN91</f>
        <v>3.3183747224480276</v>
      </c>
      <c r="M61" s="654">
        <f>'53'!BO91</f>
        <v>27.780941299193742</v>
      </c>
      <c r="N61" s="654">
        <f>'53'!BP91</f>
        <v>10.927338726184766</v>
      </c>
      <c r="O61" s="196"/>
      <c r="P61" s="196"/>
      <c r="Q61" s="196"/>
      <c r="R61" s="196"/>
      <c r="S61" s="196"/>
      <c r="T61" s="196"/>
      <c r="U61" s="196"/>
      <c r="V61" s="196"/>
      <c r="W61" s="196"/>
      <c r="X61" s="196"/>
      <c r="Y61" s="196"/>
      <c r="Z61" s="196"/>
      <c r="AA61" s="196"/>
      <c r="AB61" s="196"/>
      <c r="AC61" s="196"/>
      <c r="AD61" s="196"/>
      <c r="AE61" s="196"/>
      <c r="AF61" s="196"/>
      <c r="AG61" s="196"/>
      <c r="AH61" s="196"/>
      <c r="AI61" s="196"/>
      <c r="AJ61" s="196"/>
      <c r="AK61" s="196"/>
      <c r="AL61" s="196"/>
      <c r="AM61" s="196"/>
      <c r="AN61" s="196"/>
      <c r="AO61" s="196"/>
      <c r="AP61" s="656"/>
      <c r="AQ61" s="656"/>
      <c r="AR61" s="656"/>
      <c r="AS61" s="656"/>
      <c r="AT61" s="656"/>
      <c r="AU61" s="656"/>
      <c r="AV61" s="656"/>
      <c r="AW61" s="656"/>
      <c r="AX61" s="656"/>
      <c r="AY61" s="656"/>
      <c r="AZ61" s="656"/>
      <c r="BA61" s="656"/>
      <c r="BB61" s="656"/>
      <c r="BC61" s="656"/>
      <c r="BD61" s="656"/>
      <c r="BE61" s="656"/>
      <c r="BF61" s="656"/>
      <c r="BG61" s="656"/>
      <c r="BH61" s="656"/>
      <c r="BI61" s="656"/>
      <c r="BJ61" s="656"/>
    </row>
    <row r="62" spans="1:62" s="173" customFormat="1" ht="14.1" customHeight="1">
      <c r="A62" s="155"/>
      <c r="B62" s="156" t="s">
        <v>2230</v>
      </c>
      <c r="C62" s="155"/>
      <c r="D62" s="165"/>
      <c r="E62" s="231">
        <f>'53'!BG92</f>
        <v>23599.934205450034</v>
      </c>
      <c r="F62" s="654">
        <f>'53'!BH92</f>
        <v>23493.978451163497</v>
      </c>
      <c r="G62" s="654">
        <f>'53'!BI92</f>
        <v>35874.377200299401</v>
      </c>
      <c r="H62" s="654">
        <f>'53'!BJ92</f>
        <v>0</v>
      </c>
      <c r="I62" s="654">
        <f>'53'!BK92</f>
        <v>2.6461887702364053</v>
      </c>
      <c r="J62" s="654">
        <f>'53'!BL92</f>
        <v>12383.044937906156</v>
      </c>
      <c r="K62" s="654">
        <f>'53'!BM92</f>
        <v>105.95575428654</v>
      </c>
      <c r="L62" s="654">
        <f>'53'!BN92</f>
        <v>5.9704714576056039</v>
      </c>
      <c r="M62" s="654">
        <f>'53'!BO92</f>
        <v>44.945105552727668</v>
      </c>
      <c r="N62" s="654">
        <f>'53'!BP92</f>
        <v>55.040177276206784</v>
      </c>
      <c r="O62" s="196"/>
      <c r="P62" s="196"/>
      <c r="Q62" s="196"/>
      <c r="R62" s="196"/>
      <c r="S62" s="196"/>
      <c r="T62" s="196"/>
      <c r="U62" s="196"/>
      <c r="V62" s="196"/>
      <c r="W62" s="196"/>
      <c r="X62" s="196"/>
      <c r="Y62" s="196"/>
      <c r="Z62" s="196"/>
      <c r="AA62" s="196"/>
      <c r="AB62" s="196"/>
      <c r="AC62" s="196"/>
      <c r="AD62" s="196"/>
      <c r="AE62" s="196"/>
      <c r="AF62" s="196"/>
      <c r="AG62" s="196"/>
      <c r="AH62" s="196"/>
      <c r="AI62" s="196"/>
      <c r="AJ62" s="196"/>
      <c r="AK62" s="196"/>
      <c r="AL62" s="196"/>
      <c r="AM62" s="196"/>
      <c r="AN62" s="196"/>
      <c r="AO62" s="196"/>
      <c r="AP62" s="656"/>
      <c r="AQ62" s="656"/>
      <c r="AR62" s="656"/>
      <c r="AS62" s="656"/>
      <c r="AT62" s="656"/>
      <c r="AU62" s="656"/>
      <c r="AV62" s="656"/>
      <c r="AW62" s="656"/>
      <c r="AX62" s="656"/>
      <c r="AY62" s="656"/>
      <c r="AZ62" s="656"/>
      <c r="BA62" s="656"/>
      <c r="BB62" s="656"/>
      <c r="BC62" s="656"/>
      <c r="BD62" s="656"/>
      <c r="BE62" s="656"/>
      <c r="BF62" s="656"/>
      <c r="BG62" s="656"/>
      <c r="BH62" s="656"/>
      <c r="BI62" s="656"/>
      <c r="BJ62" s="656"/>
    </row>
    <row r="63" spans="1:62" s="173" customFormat="1" ht="14.1" customHeight="1">
      <c r="A63" s="155"/>
      <c r="B63" s="156" t="s">
        <v>2192</v>
      </c>
      <c r="C63" s="155"/>
      <c r="D63" s="165"/>
      <c r="E63" s="231">
        <f>'53'!BG93</f>
        <v>39385.932284590832</v>
      </c>
      <c r="F63" s="654">
        <f>'53'!BH93</f>
        <v>39187.521824765943</v>
      </c>
      <c r="G63" s="654">
        <f>'53'!BI93</f>
        <v>61089.591249141646</v>
      </c>
      <c r="H63" s="654">
        <f>'53'!BJ93</f>
        <v>317.01535078914662</v>
      </c>
      <c r="I63" s="654">
        <f>'53'!BK93</f>
        <v>68.840762798480981</v>
      </c>
      <c r="J63" s="654">
        <f>'53'!BL93</f>
        <v>22287.925537963343</v>
      </c>
      <c r="K63" s="654">
        <f>'53'!BM93</f>
        <v>198.41045982489464</v>
      </c>
      <c r="L63" s="654">
        <f>'53'!BN93</f>
        <v>19.989090669311569</v>
      </c>
      <c r="M63" s="654">
        <f>'53'!BO93</f>
        <v>99.829483192626583</v>
      </c>
      <c r="N63" s="654">
        <f>'53'!BP93</f>
        <v>78.591885962956567</v>
      </c>
      <c r="O63" s="196"/>
      <c r="P63" s="196"/>
      <c r="Q63" s="196"/>
      <c r="R63" s="196"/>
      <c r="S63" s="196"/>
      <c r="T63" s="196"/>
      <c r="U63" s="196"/>
      <c r="V63" s="196"/>
      <c r="W63" s="196"/>
      <c r="X63" s="196"/>
      <c r="Y63" s="196"/>
      <c r="Z63" s="196"/>
      <c r="AA63" s="196"/>
      <c r="AB63" s="196"/>
      <c r="AC63" s="196"/>
      <c r="AD63" s="196"/>
      <c r="AE63" s="196"/>
      <c r="AF63" s="196"/>
      <c r="AG63" s="196"/>
      <c r="AH63" s="196"/>
      <c r="AI63" s="196"/>
      <c r="AJ63" s="196"/>
      <c r="AK63" s="196"/>
      <c r="AL63" s="196"/>
      <c r="AM63" s="196"/>
      <c r="AN63" s="196"/>
      <c r="AO63" s="196"/>
      <c r="AP63" s="656"/>
      <c r="AQ63" s="656"/>
      <c r="AR63" s="656"/>
      <c r="AS63" s="656"/>
      <c r="AT63" s="656"/>
      <c r="AU63" s="656"/>
      <c r="AV63" s="656"/>
      <c r="AW63" s="656"/>
      <c r="AX63" s="656"/>
      <c r="AY63" s="656"/>
      <c r="AZ63" s="656"/>
      <c r="BA63" s="656"/>
      <c r="BB63" s="656"/>
      <c r="BC63" s="656"/>
      <c r="BD63" s="656"/>
      <c r="BE63" s="656"/>
      <c r="BF63" s="656"/>
      <c r="BG63" s="656"/>
      <c r="BH63" s="656"/>
      <c r="BI63" s="656"/>
      <c r="BJ63" s="656"/>
    </row>
    <row r="64" spans="1:62" s="173" customFormat="1" ht="14.1" customHeight="1">
      <c r="A64" s="155"/>
      <c r="B64" s="156" t="s">
        <v>2201</v>
      </c>
      <c r="C64" s="155"/>
      <c r="D64" s="165"/>
      <c r="E64" s="231">
        <f>'53'!BG94</f>
        <v>75694.821808374021</v>
      </c>
      <c r="F64" s="654">
        <f>'53'!BH94</f>
        <v>74412.798057367967</v>
      </c>
      <c r="G64" s="654">
        <f>'53'!BI94</f>
        <v>129432.06106635791</v>
      </c>
      <c r="H64" s="654">
        <f>'53'!BJ94</f>
        <v>0</v>
      </c>
      <c r="I64" s="654">
        <f>'53'!BK94</f>
        <v>472.74358893947306</v>
      </c>
      <c r="J64" s="654">
        <f>'53'!BL94</f>
        <v>55492.00659792935</v>
      </c>
      <c r="K64" s="654">
        <f>'53'!BM94</f>
        <v>1282.0237510061243</v>
      </c>
      <c r="L64" s="654">
        <f>'53'!BN94</f>
        <v>51.685895002553011</v>
      </c>
      <c r="M64" s="654">
        <f>'53'!BO94</f>
        <v>288.08762856970833</v>
      </c>
      <c r="N64" s="654">
        <f>'53'!BP94</f>
        <v>942.25022743386273</v>
      </c>
      <c r="O64" s="196"/>
      <c r="P64" s="196"/>
      <c r="Q64" s="196"/>
      <c r="R64" s="196"/>
      <c r="S64" s="196"/>
      <c r="T64" s="196"/>
      <c r="U64" s="196"/>
      <c r="V64" s="196"/>
      <c r="W64" s="196"/>
      <c r="X64" s="196"/>
      <c r="Y64" s="196"/>
      <c r="Z64" s="196"/>
      <c r="AA64" s="196"/>
      <c r="AB64" s="196"/>
      <c r="AC64" s="196"/>
      <c r="AD64" s="196"/>
      <c r="AE64" s="196"/>
      <c r="AF64" s="196"/>
      <c r="AG64" s="196"/>
      <c r="AH64" s="196"/>
      <c r="AI64" s="196"/>
      <c r="AJ64" s="196"/>
      <c r="AK64" s="196"/>
      <c r="AL64" s="196"/>
      <c r="AM64" s="196"/>
      <c r="AN64" s="196"/>
      <c r="AO64" s="196"/>
      <c r="AP64" s="656"/>
      <c r="AQ64" s="656"/>
      <c r="AR64" s="656"/>
      <c r="AS64" s="656"/>
      <c r="AT64" s="656"/>
      <c r="AU64" s="656"/>
      <c r="AV64" s="656"/>
      <c r="AW64" s="656"/>
      <c r="AX64" s="656"/>
      <c r="AY64" s="656"/>
      <c r="AZ64" s="656"/>
      <c r="BA64" s="656"/>
      <c r="BB64" s="656"/>
      <c r="BC64" s="656"/>
      <c r="BD64" s="656"/>
      <c r="BE64" s="656"/>
      <c r="BF64" s="656"/>
      <c r="BG64" s="656"/>
      <c r="BH64" s="656"/>
      <c r="BI64" s="656"/>
      <c r="BJ64" s="656"/>
    </row>
    <row r="65" spans="1:62" s="173" customFormat="1" ht="14.1" customHeight="1">
      <c r="A65" s="155"/>
      <c r="B65" s="156" t="s">
        <v>2281</v>
      </c>
      <c r="C65" s="155"/>
      <c r="D65" s="165"/>
      <c r="E65" s="231">
        <f>'53'!BG95</f>
        <v>136195.64994620229</v>
      </c>
      <c r="F65" s="654">
        <f>'53'!BH95</f>
        <v>134862.90662517326</v>
      </c>
      <c r="G65" s="654">
        <f>'53'!BI95</f>
        <v>228231.6826049329</v>
      </c>
      <c r="H65" s="654">
        <f>'53'!BJ95</f>
        <v>705.11022332058917</v>
      </c>
      <c r="I65" s="654">
        <f>'53'!BK95</f>
        <v>856.00415865301397</v>
      </c>
      <c r="J65" s="654">
        <f>'53'!BL95</f>
        <v>94929.890361733283</v>
      </c>
      <c r="K65" s="654">
        <f>'53'!BM95</f>
        <v>1332.743321028993</v>
      </c>
      <c r="L65" s="654">
        <f>'53'!BN95</f>
        <v>137.78713453596058</v>
      </c>
      <c r="M65" s="654">
        <f>'53'!BO95</f>
        <v>515.94137924060476</v>
      </c>
      <c r="N65" s="654">
        <f>'53'!BP95</f>
        <v>679.0148072524272</v>
      </c>
      <c r="O65" s="196"/>
      <c r="P65" s="196"/>
      <c r="Q65" s="196"/>
      <c r="R65" s="196"/>
      <c r="S65" s="196"/>
      <c r="T65" s="196"/>
      <c r="U65" s="196"/>
      <c r="V65" s="196"/>
      <c r="W65" s="196"/>
      <c r="X65" s="196"/>
      <c r="Y65" s="196"/>
      <c r="Z65" s="196"/>
      <c r="AA65" s="196"/>
      <c r="AB65" s="196"/>
      <c r="AC65" s="196"/>
      <c r="AD65" s="196"/>
      <c r="AE65" s="196"/>
      <c r="AF65" s="196"/>
      <c r="AG65" s="196"/>
      <c r="AH65" s="196"/>
      <c r="AI65" s="196"/>
      <c r="AJ65" s="196"/>
      <c r="AK65" s="196"/>
      <c r="AL65" s="196"/>
      <c r="AM65" s="196"/>
      <c r="AN65" s="196"/>
      <c r="AO65" s="196"/>
      <c r="AP65" s="656"/>
      <c r="AQ65" s="656"/>
      <c r="AR65" s="656"/>
      <c r="AS65" s="656"/>
      <c r="AT65" s="656"/>
      <c r="AU65" s="656"/>
      <c r="AV65" s="656"/>
      <c r="AW65" s="656"/>
      <c r="AX65" s="656"/>
      <c r="AY65" s="656"/>
      <c r="AZ65" s="656"/>
      <c r="BA65" s="656"/>
      <c r="BB65" s="656"/>
      <c r="BC65" s="656"/>
      <c r="BD65" s="656"/>
      <c r="BE65" s="656"/>
      <c r="BF65" s="656"/>
      <c r="BG65" s="656"/>
      <c r="BH65" s="656"/>
      <c r="BI65" s="656"/>
      <c r="BJ65" s="656"/>
    </row>
    <row r="66" spans="1:62" s="173" customFormat="1" ht="14.1" customHeight="1">
      <c r="A66" s="155"/>
      <c r="B66" s="156" t="s">
        <v>2195</v>
      </c>
      <c r="C66" s="155"/>
      <c r="D66" s="165"/>
      <c r="E66" s="231">
        <f>'53'!BG96</f>
        <v>225331.92118593346</v>
      </c>
      <c r="F66" s="654">
        <f>'53'!BH96</f>
        <v>220490.53845476487</v>
      </c>
      <c r="G66" s="654">
        <f>'53'!BI96</f>
        <v>425896.53757756605</v>
      </c>
      <c r="H66" s="654">
        <f>'53'!BJ96</f>
        <v>228.7328943520003</v>
      </c>
      <c r="I66" s="654">
        <f>'53'!BK96</f>
        <v>929.76650130364567</v>
      </c>
      <c r="J66" s="654">
        <f>'53'!BL96</f>
        <v>206564.49851845688</v>
      </c>
      <c r="K66" s="654">
        <f>'53'!BM96</f>
        <v>4841.3827311685591</v>
      </c>
      <c r="L66" s="654">
        <f>'53'!BN96</f>
        <v>163.62142890451895</v>
      </c>
      <c r="M66" s="654">
        <f>'53'!BO96</f>
        <v>843.14115155089223</v>
      </c>
      <c r="N66" s="654">
        <f>'53'!BP96</f>
        <v>3834.6201507131468</v>
      </c>
      <c r="O66" s="196"/>
      <c r="P66" s="196"/>
      <c r="Q66" s="196"/>
      <c r="R66" s="196"/>
      <c r="S66" s="196"/>
      <c r="T66" s="196"/>
      <c r="U66" s="196"/>
      <c r="V66" s="196"/>
      <c r="W66" s="196"/>
      <c r="X66" s="196"/>
      <c r="Y66" s="196"/>
      <c r="Z66" s="196"/>
      <c r="AA66" s="196"/>
      <c r="AB66" s="196"/>
      <c r="AC66" s="196"/>
      <c r="AD66" s="196"/>
      <c r="AE66" s="196"/>
      <c r="AF66" s="196"/>
      <c r="AG66" s="196"/>
      <c r="AH66" s="196"/>
      <c r="AI66" s="196"/>
      <c r="AJ66" s="196"/>
      <c r="AK66" s="196"/>
      <c r="AL66" s="196"/>
      <c r="AM66" s="196"/>
      <c r="AN66" s="196"/>
      <c r="AO66" s="196"/>
      <c r="AP66" s="656"/>
      <c r="AQ66" s="656"/>
      <c r="AR66" s="656"/>
      <c r="AS66" s="656"/>
      <c r="AT66" s="656"/>
      <c r="AU66" s="656"/>
      <c r="AV66" s="656"/>
      <c r="AW66" s="656"/>
      <c r="AX66" s="656"/>
      <c r="AY66" s="656"/>
      <c r="AZ66" s="656"/>
      <c r="BA66" s="656"/>
      <c r="BB66" s="656"/>
      <c r="BC66" s="656"/>
      <c r="BD66" s="656"/>
      <c r="BE66" s="656"/>
      <c r="BF66" s="656"/>
      <c r="BG66" s="656"/>
      <c r="BH66" s="656"/>
      <c r="BI66" s="656"/>
      <c r="BJ66" s="656"/>
    </row>
    <row r="67" spans="1:62" s="173" customFormat="1" ht="14.1" customHeight="1">
      <c r="A67" s="155"/>
      <c r="B67" s="156" t="s">
        <v>2318</v>
      </c>
      <c r="C67" s="155"/>
      <c r="D67" s="165"/>
      <c r="E67" s="231">
        <f>'53'!BG97</f>
        <v>460647.76904025261</v>
      </c>
      <c r="F67" s="654">
        <f>'53'!BH97</f>
        <v>453287.65434041462</v>
      </c>
      <c r="G67" s="654">
        <f>'53'!BI97</f>
        <v>792777.82690822787</v>
      </c>
      <c r="H67" s="654">
        <f>'53'!BJ97</f>
        <v>597.96116011509878</v>
      </c>
      <c r="I67" s="654">
        <f>'53'!BK97</f>
        <v>3327.669163129719</v>
      </c>
      <c r="J67" s="654">
        <f>'53'!BL97</f>
        <v>343415.80289105797</v>
      </c>
      <c r="K67" s="654">
        <f>'53'!BM97</f>
        <v>7360.1146998378881</v>
      </c>
      <c r="L67" s="654">
        <f>'53'!BN97</f>
        <v>466.25817339793934</v>
      </c>
      <c r="M67" s="654">
        <f>'53'!BO97</f>
        <v>2258.6498655700948</v>
      </c>
      <c r="N67" s="654">
        <f>'53'!BP97</f>
        <v>4635.2066608698533</v>
      </c>
      <c r="O67" s="196"/>
      <c r="P67" s="196"/>
      <c r="Q67" s="196"/>
      <c r="R67" s="196"/>
      <c r="S67" s="196"/>
      <c r="T67" s="196"/>
      <c r="U67" s="196"/>
      <c r="V67" s="196"/>
      <c r="W67" s="196"/>
      <c r="X67" s="196"/>
      <c r="Y67" s="196"/>
      <c r="Z67" s="196"/>
      <c r="AA67" s="196"/>
      <c r="AB67" s="196"/>
      <c r="AC67" s="196"/>
      <c r="AD67" s="196"/>
      <c r="AE67" s="196"/>
      <c r="AF67" s="196"/>
      <c r="AG67" s="196"/>
      <c r="AH67" s="196"/>
      <c r="AI67" s="196"/>
      <c r="AJ67" s="196"/>
      <c r="AK67" s="196"/>
      <c r="AL67" s="196"/>
      <c r="AM67" s="196"/>
      <c r="AN67" s="196"/>
      <c r="AO67" s="196"/>
      <c r="AP67" s="656"/>
      <c r="AQ67" s="656"/>
      <c r="AR67" s="656"/>
      <c r="AS67" s="656"/>
      <c r="AT67" s="656"/>
      <c r="AU67" s="656"/>
      <c r="AV67" s="656"/>
      <c r="AW67" s="656"/>
      <c r="AX67" s="656"/>
      <c r="AY67" s="656"/>
      <c r="AZ67" s="656"/>
      <c r="BA67" s="656"/>
      <c r="BB67" s="656"/>
      <c r="BC67" s="656"/>
      <c r="BD67" s="656"/>
      <c r="BE67" s="656"/>
      <c r="BF67" s="656"/>
      <c r="BG67" s="656"/>
      <c r="BH67" s="656"/>
      <c r="BI67" s="656"/>
      <c r="BJ67" s="656"/>
    </row>
    <row r="68" spans="1:62" s="325" customFormat="1" ht="14.1" customHeight="1" thickBot="1">
      <c r="A68" s="169"/>
      <c r="B68" s="170" t="s">
        <v>2252</v>
      </c>
      <c r="C68" s="169"/>
      <c r="D68" s="171"/>
      <c r="E68" s="702">
        <f>'53'!BG98</f>
        <v>1826437.0931904851</v>
      </c>
      <c r="F68" s="667">
        <f>'53'!BH98</f>
        <v>1761513.8468575594</v>
      </c>
      <c r="G68" s="667">
        <f>'53'!BI98</f>
        <v>3784342.9996081181</v>
      </c>
      <c r="H68" s="667">
        <f>'53'!BJ98</f>
        <v>1528.021308515303</v>
      </c>
      <c r="I68" s="667">
        <f>'53'!BK98</f>
        <v>58098.352009337439</v>
      </c>
      <c r="J68" s="667">
        <f>'53'!BL98</f>
        <v>2082455.5260684127</v>
      </c>
      <c r="K68" s="667">
        <f>'53'!BM98</f>
        <v>64923.246332926421</v>
      </c>
      <c r="L68" s="667">
        <f>'53'!BN98</f>
        <v>2777.7641319615227</v>
      </c>
      <c r="M68" s="667">
        <f>'53'!BO98</f>
        <v>10684.740049218422</v>
      </c>
      <c r="N68" s="667">
        <f>'53'!BP98</f>
        <v>51460.74215174649</v>
      </c>
      <c r="O68" s="196"/>
      <c r="P68" s="196"/>
      <c r="Q68" s="196"/>
      <c r="R68" s="196"/>
      <c r="S68" s="196"/>
      <c r="T68" s="196"/>
      <c r="U68" s="196"/>
      <c r="V68" s="196"/>
      <c r="W68" s="196"/>
      <c r="X68" s="196"/>
      <c r="Y68" s="196"/>
      <c r="Z68" s="196"/>
      <c r="AA68" s="196"/>
      <c r="AB68" s="196"/>
      <c r="AC68" s="196"/>
      <c r="AD68" s="196"/>
      <c r="AE68" s="196"/>
      <c r="AF68" s="196"/>
      <c r="AG68" s="196"/>
      <c r="AH68" s="196"/>
      <c r="AI68" s="196"/>
      <c r="AJ68" s="196"/>
      <c r="AK68" s="196"/>
      <c r="AL68" s="196"/>
      <c r="AM68" s="196"/>
      <c r="AN68" s="196"/>
      <c r="AO68" s="196"/>
      <c r="AP68" s="668"/>
      <c r="AQ68" s="668"/>
      <c r="AR68" s="668"/>
      <c r="AS68" s="668"/>
      <c r="AT68" s="668"/>
      <c r="AU68" s="668"/>
      <c r="AV68" s="668"/>
      <c r="AW68" s="668"/>
      <c r="AX68" s="668"/>
      <c r="AY68" s="668"/>
      <c r="AZ68" s="668"/>
      <c r="BA68" s="668"/>
      <c r="BB68" s="668"/>
      <c r="BC68" s="668"/>
      <c r="BD68" s="668"/>
      <c r="BE68" s="668"/>
      <c r="BF68" s="668"/>
      <c r="BG68" s="668"/>
      <c r="BH68" s="668"/>
      <c r="BI68" s="668"/>
      <c r="BJ68" s="668"/>
    </row>
    <row r="69" spans="1:62" ht="14.1" customHeight="1"/>
  </sheetData>
  <mergeCells count="39">
    <mergeCell ref="A58:C58"/>
    <mergeCell ref="A26:D26"/>
    <mergeCell ref="A27:D27"/>
    <mergeCell ref="A28:D28"/>
    <mergeCell ref="A29:C29"/>
    <mergeCell ref="A36:C36"/>
    <mergeCell ref="A47:C47"/>
    <mergeCell ref="A9:C9"/>
    <mergeCell ref="A10:C10"/>
    <mergeCell ref="A11:C11"/>
    <mergeCell ref="A12:C12"/>
    <mergeCell ref="A25:D25"/>
    <mergeCell ref="A14:C14"/>
    <mergeCell ref="A15:C15"/>
    <mergeCell ref="A16:C16"/>
    <mergeCell ref="A17:C17"/>
    <mergeCell ref="A18:C18"/>
    <mergeCell ref="A19:C19"/>
    <mergeCell ref="A20:C20"/>
    <mergeCell ref="A21:C21"/>
    <mergeCell ref="A22:D22"/>
    <mergeCell ref="A23:D23"/>
    <mergeCell ref="A24:D24"/>
    <mergeCell ref="A13:C13"/>
    <mergeCell ref="K4:K5"/>
    <mergeCell ref="L4:L5"/>
    <mergeCell ref="M4:M5"/>
    <mergeCell ref="N4:N5"/>
    <mergeCell ref="A6:C6"/>
    <mergeCell ref="A7:C7"/>
    <mergeCell ref="A3:C5"/>
    <mergeCell ref="E3:E5"/>
    <mergeCell ref="F3:J3"/>
    <mergeCell ref="F4:F5"/>
    <mergeCell ref="G4:G5"/>
    <mergeCell ref="H4:H5"/>
    <mergeCell ref="I4:I5"/>
    <mergeCell ref="J4:J5"/>
    <mergeCell ref="A8:C8"/>
  </mergeCells>
  <phoneticPr fontId="6" type="noConversion"/>
  <printOptions horizontalCentered="1"/>
  <pageMargins left="0.35433070866141736" right="0.39370078740157483" top="0.78740157480314965" bottom="0.78740157480314965" header="0.82677165354330717" footer="0.82677165354330717"/>
  <pageSetup paperSize="9" firstPageNumber="100" fitToWidth="2" fitToHeight="2" pageOrder="overThenDown" orientation="portrait" r:id="rId1"/>
  <headerFooter alignWithMargins="0">
    <oddFooter>&amp;C&amp;12&amp;P</oddFooter>
  </headerFooter>
  <colBreaks count="1" manualBreakCount="1">
    <brk id="8" max="57"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U98"/>
  <sheetViews>
    <sheetView view="pageBreakPreview" zoomScaleNormal="50" zoomScaleSheetLayoutView="100" workbookViewId="0">
      <selection activeCell="Q28" sqref="Q28:U97"/>
    </sheetView>
  </sheetViews>
  <sheetFormatPr defaultColWidth="9.140625" defaultRowHeight="15.75"/>
  <cols>
    <col min="1" max="1" width="2.28515625" style="174" customWidth="1"/>
    <col min="2" max="2" width="18.7109375" style="174" customWidth="1"/>
    <col min="3" max="3" width="2.28515625" style="174" customWidth="1"/>
    <col min="4" max="4" width="1.7109375" style="175" customWidth="1"/>
    <col min="5" max="5" width="20.140625" style="132" customWidth="1"/>
    <col min="6" max="6" width="3.28515625" style="132" customWidth="1"/>
    <col min="7" max="7" width="20.140625" style="132" customWidth="1"/>
    <col min="8" max="8" width="4.28515625" style="132" customWidth="1"/>
    <col min="9" max="9" width="20.140625" style="132" customWidth="1"/>
    <col min="10" max="10" width="4.28515625" style="132" customWidth="1"/>
    <col min="11" max="22" width="8.85546875" style="132" customWidth="1"/>
    <col min="23" max="16384" width="9.140625" style="132"/>
  </cols>
  <sheetData>
    <row r="1" spans="1:19" s="131" customFormat="1" ht="35.1" customHeight="1">
      <c r="A1" s="3784" t="s">
        <v>1557</v>
      </c>
      <c r="B1" s="3784"/>
      <c r="C1" s="3784"/>
      <c r="D1" s="3784"/>
      <c r="E1" s="3784"/>
      <c r="F1" s="3784"/>
      <c r="G1" s="3784"/>
      <c r="H1" s="3784"/>
      <c r="I1" s="3784"/>
      <c r="J1" s="3784"/>
    </row>
    <row r="2" spans="1:19" ht="15" customHeight="1" thickBot="1">
      <c r="A2" s="132"/>
      <c r="B2" s="133"/>
      <c r="C2" s="519"/>
      <c r="D2" s="520"/>
      <c r="E2" s="478"/>
      <c r="F2" s="478"/>
      <c r="G2" s="478"/>
      <c r="H2" s="478"/>
      <c r="I2" s="478"/>
      <c r="J2" s="225" t="s">
        <v>494</v>
      </c>
      <c r="L2" s="176"/>
    </row>
    <row r="3" spans="1:19" ht="15" customHeight="1">
      <c r="A3" s="3726" t="s">
        <v>10</v>
      </c>
      <c r="B3" s="3726"/>
      <c r="C3" s="3726"/>
      <c r="D3" s="797"/>
      <c r="E3" s="3635" t="s">
        <v>49</v>
      </c>
      <c r="F3" s="3636"/>
      <c r="G3" s="3635" t="s">
        <v>2552</v>
      </c>
      <c r="H3" s="3636"/>
      <c r="I3" s="3635" t="s">
        <v>138</v>
      </c>
      <c r="J3" s="3246"/>
      <c r="S3" s="421"/>
    </row>
    <row r="4" spans="1:19" ht="15" customHeight="1">
      <c r="A4" s="3727"/>
      <c r="B4" s="3727"/>
      <c r="C4" s="3727"/>
      <c r="D4" s="798"/>
      <c r="E4" s="3637"/>
      <c r="F4" s="3638"/>
      <c r="G4" s="3637"/>
      <c r="H4" s="3638"/>
      <c r="I4" s="3637"/>
      <c r="J4" s="3247"/>
    </row>
    <row r="5" spans="1:19" ht="37.5" customHeight="1">
      <c r="A5" s="3728"/>
      <c r="B5" s="3728"/>
      <c r="C5" s="3728"/>
      <c r="D5" s="799"/>
      <c r="E5" s="3478"/>
      <c r="F5" s="3475"/>
      <c r="G5" s="3478"/>
      <c r="H5" s="3475"/>
      <c r="I5" s="3478"/>
      <c r="J5" s="3248"/>
    </row>
    <row r="6" spans="1:19" s="147" customFormat="1" ht="24.6" hidden="1" customHeight="1">
      <c r="A6" s="3729" t="s">
        <v>2397</v>
      </c>
      <c r="B6" s="3729"/>
      <c r="C6" s="3729"/>
      <c r="D6" s="149"/>
      <c r="E6" s="800">
        <v>20072786</v>
      </c>
      <c r="F6" s="484"/>
      <c r="G6" s="484">
        <v>18735446</v>
      </c>
      <c r="H6" s="484"/>
      <c r="I6" s="484">
        <v>1337340</v>
      </c>
    </row>
    <row r="7" spans="1:19" s="147" customFormat="1" ht="24.6" hidden="1" customHeight="1">
      <c r="A7" s="3716" t="s">
        <v>2398</v>
      </c>
      <c r="B7" s="3716"/>
      <c r="C7" s="3716"/>
      <c r="D7" s="149"/>
      <c r="E7" s="782">
        <f t="shared" ref="E7:E12" si="0">G7+I7</f>
        <v>17802344</v>
      </c>
      <c r="F7" s="488"/>
      <c r="G7" s="488">
        <v>16632055</v>
      </c>
      <c r="H7" s="488"/>
      <c r="I7" s="488">
        <v>1170289</v>
      </c>
    </row>
    <row r="8" spans="1:19" s="147" customFormat="1" ht="24.6" hidden="1" customHeight="1">
      <c r="A8" s="3716" t="s">
        <v>2508</v>
      </c>
      <c r="B8" s="3716"/>
      <c r="C8" s="3716"/>
      <c r="D8" s="149"/>
      <c r="E8" s="782">
        <f t="shared" si="0"/>
        <v>18944912.015758369</v>
      </c>
      <c r="F8" s="488"/>
      <c r="G8" s="488">
        <v>18772155.554229092</v>
      </c>
      <c r="H8" s="488"/>
      <c r="I8" s="488">
        <v>172756.46152927834</v>
      </c>
    </row>
    <row r="9" spans="1:19" s="147" customFormat="1" ht="19.5" hidden="1" customHeight="1">
      <c r="A9" s="3716" t="s">
        <v>2439</v>
      </c>
      <c r="B9" s="3716"/>
      <c r="C9" s="3716"/>
      <c r="D9" s="149"/>
      <c r="E9" s="782">
        <f t="shared" si="0"/>
        <v>14007780.64326367</v>
      </c>
      <c r="F9" s="488"/>
      <c r="G9" s="488">
        <v>12882690.68080934</v>
      </c>
      <c r="H9" s="488"/>
      <c r="I9" s="488">
        <v>1125089.9624543297</v>
      </c>
    </row>
    <row r="10" spans="1:19" s="147" customFormat="1" ht="19.5" hidden="1" customHeight="1">
      <c r="A10" s="3716" t="s">
        <v>2415</v>
      </c>
      <c r="B10" s="3716"/>
      <c r="C10" s="3716"/>
      <c r="D10" s="149"/>
      <c r="E10" s="782">
        <f t="shared" si="0"/>
        <v>16928424.940177578</v>
      </c>
      <c r="F10" s="488"/>
      <c r="G10" s="488">
        <v>15872061.056433925</v>
      </c>
      <c r="H10" s="488"/>
      <c r="I10" s="488">
        <v>1056363.8837436531</v>
      </c>
    </row>
    <row r="11" spans="1:19" s="439" customFormat="1" ht="19.5" hidden="1" customHeight="1">
      <c r="A11" s="3590" t="s">
        <v>2402</v>
      </c>
      <c r="B11" s="3590"/>
      <c r="C11" s="3590"/>
      <c r="D11" s="436"/>
      <c r="E11" s="724">
        <f>G11+I11</f>
        <v>24581247.216192689</v>
      </c>
      <c r="F11" s="492"/>
      <c r="G11" s="154">
        <v>21851352.915336061</v>
      </c>
      <c r="H11" s="492"/>
      <c r="I11" s="492">
        <v>2729894.3008566289</v>
      </c>
      <c r="M11" s="422"/>
      <c r="N11" s="422"/>
      <c r="O11" s="422"/>
    </row>
    <row r="12" spans="1:19" s="147" customFormat="1" ht="19.5" hidden="1" customHeight="1">
      <c r="A12" s="3716" t="s">
        <v>2417</v>
      </c>
      <c r="B12" s="3716"/>
      <c r="C12" s="3716"/>
      <c r="D12" s="149"/>
      <c r="E12" s="782">
        <f t="shared" si="0"/>
        <v>26162301.280204728</v>
      </c>
      <c r="F12" s="488"/>
      <c r="G12" s="154">
        <v>24005055.943400685</v>
      </c>
      <c r="H12" s="488"/>
      <c r="I12" s="154">
        <v>2157245.336804044</v>
      </c>
      <c r="M12" s="422"/>
      <c r="N12" s="422"/>
      <c r="O12" s="422"/>
    </row>
    <row r="13" spans="1:19" s="147" customFormat="1" ht="18" hidden="1" customHeight="1">
      <c r="A13" s="3590" t="s">
        <v>2443</v>
      </c>
      <c r="B13" s="3590"/>
      <c r="C13" s="3590"/>
      <c r="D13" s="149"/>
      <c r="E13" s="782">
        <v>27292201.238484472</v>
      </c>
      <c r="F13" s="488"/>
      <c r="G13" s="154">
        <v>24484407</v>
      </c>
      <c r="H13" s="488"/>
      <c r="I13" s="154">
        <v>2807794.2384844734</v>
      </c>
      <c r="K13" s="801"/>
      <c r="L13" s="154"/>
      <c r="M13" s="801"/>
      <c r="N13" s="801"/>
      <c r="O13" s="422"/>
    </row>
    <row r="14" spans="1:19" s="147" customFormat="1" ht="18" hidden="1" customHeight="1">
      <c r="A14" s="3716" t="s">
        <v>2465</v>
      </c>
      <c r="B14" s="3716"/>
      <c r="C14" s="3716"/>
      <c r="D14" s="149"/>
      <c r="E14" s="782">
        <f t="shared" ref="E14:E19" si="1">G14+I14</f>
        <v>26184551.578648422</v>
      </c>
      <c r="F14" s="488"/>
      <c r="G14" s="154">
        <v>24497213.916754019</v>
      </c>
      <c r="H14" s="488"/>
      <c r="I14" s="154">
        <v>1687337.6618944022</v>
      </c>
      <c r="M14" s="422"/>
      <c r="N14" s="422"/>
      <c r="O14" s="422"/>
    </row>
    <row r="15" spans="1:19" s="147" customFormat="1" ht="18" hidden="1" customHeight="1">
      <c r="A15" s="3716" t="s">
        <v>2444</v>
      </c>
      <c r="B15" s="3716"/>
      <c r="C15" s="3716"/>
      <c r="D15" s="149"/>
      <c r="E15" s="782">
        <f t="shared" si="1"/>
        <v>28014448.999924347</v>
      </c>
      <c r="F15" s="488"/>
      <c r="G15" s="488">
        <f>('27'!G15/'1'!$E$16)*1000</f>
        <v>25220554.404049248</v>
      </c>
      <c r="H15" s="488"/>
      <c r="I15" s="488">
        <f>('27'!I15/'1'!$E$16)*1000</f>
        <v>2793894.5958751007</v>
      </c>
    </row>
    <row r="16" spans="1:19" s="147" customFormat="1" ht="18" hidden="1" customHeight="1">
      <c r="A16" s="3716" t="s">
        <v>2389</v>
      </c>
      <c r="B16" s="3716"/>
      <c r="C16" s="3716"/>
      <c r="D16" s="149"/>
      <c r="E16" s="782">
        <f t="shared" si="1"/>
        <v>23491619.874196291</v>
      </c>
      <c r="F16" s="488"/>
      <c r="G16" s="488">
        <v>21903701.178061981</v>
      </c>
      <c r="H16" s="488"/>
      <c r="I16" s="488">
        <v>1587918.6961343121</v>
      </c>
      <c r="K16" s="782"/>
    </row>
    <row r="17" spans="1:21" s="147" customFormat="1" ht="17.25" hidden="1" customHeight="1">
      <c r="A17" s="3716" t="s">
        <v>2502</v>
      </c>
      <c r="B17" s="3716"/>
      <c r="C17" s="3716"/>
      <c r="D17" s="149"/>
      <c r="E17" s="784">
        <f t="shared" si="1"/>
        <v>25178158.328799512</v>
      </c>
      <c r="F17" s="785"/>
      <c r="G17" s="785">
        <v>23847461.748577144</v>
      </c>
      <c r="H17" s="785"/>
      <c r="I17" s="785">
        <v>1330696.5802223696</v>
      </c>
      <c r="J17" s="488"/>
      <c r="K17" s="229"/>
    </row>
    <row r="18" spans="1:21" s="147" customFormat="1" ht="18" hidden="1" customHeight="1">
      <c r="A18" s="3716" t="s">
        <v>2371</v>
      </c>
      <c r="B18" s="3716"/>
      <c r="C18" s="3716"/>
      <c r="D18" s="149"/>
      <c r="E18" s="784">
        <f t="shared" si="1"/>
        <v>23623319.750392452</v>
      </c>
      <c r="F18" s="785"/>
      <c r="G18" s="785">
        <f>'[1]23'!G18/'[1]1'!E19*1000</f>
        <v>23131522.16182119</v>
      </c>
      <c r="H18" s="785"/>
      <c r="I18" s="785">
        <f>'[1]23'!I18/'[1]1'!E19*1000</f>
        <v>491797.58857126185</v>
      </c>
      <c r="J18" s="488"/>
      <c r="K18" s="229"/>
    </row>
    <row r="19" spans="1:21" s="147" customFormat="1" ht="18" hidden="1" customHeight="1">
      <c r="A19" s="3716" t="s">
        <v>2290</v>
      </c>
      <c r="B19" s="3716"/>
      <c r="C19" s="3716"/>
      <c r="D19" s="149"/>
      <c r="E19" s="784">
        <f t="shared" si="1"/>
        <v>23792391.882059716</v>
      </c>
      <c r="F19" s="785"/>
      <c r="G19" s="785">
        <v>21944892.469442315</v>
      </c>
      <c r="H19" s="785"/>
      <c r="I19" s="785">
        <v>1847499.4126173984</v>
      </c>
      <c r="J19" s="488"/>
      <c r="K19" s="229"/>
    </row>
    <row r="20" spans="1:21" s="147" customFormat="1" ht="18" hidden="1" customHeight="1">
      <c r="A20" s="3716" t="s">
        <v>2272</v>
      </c>
      <c r="B20" s="3716"/>
      <c r="C20" s="3716"/>
      <c r="D20" s="149"/>
      <c r="E20" s="784">
        <f>G20+I20</f>
        <v>22760083.428847689</v>
      </c>
      <c r="F20" s="785"/>
      <c r="G20" s="785">
        <v>21430915.401220392</v>
      </c>
      <c r="H20" s="785"/>
      <c r="I20" s="785">
        <v>1329168.027627296</v>
      </c>
      <c r="J20" s="488"/>
      <c r="K20" s="229"/>
    </row>
    <row r="21" spans="1:21" s="147" customFormat="1" ht="18" hidden="1" customHeight="1">
      <c r="A21" s="3716" t="s">
        <v>2273</v>
      </c>
      <c r="B21" s="3716"/>
      <c r="C21" s="3716"/>
      <c r="D21" s="149"/>
      <c r="E21" s="784">
        <f>G21+I21</f>
        <v>24715999.157652583</v>
      </c>
      <c r="F21" s="785"/>
      <c r="G21" s="785">
        <v>23358123.538604774</v>
      </c>
      <c r="H21" s="785"/>
      <c r="I21" s="785">
        <v>1357875.6190478087</v>
      </c>
      <c r="J21" s="488"/>
      <c r="K21" s="229"/>
    </row>
    <row r="22" spans="1:21" s="147" customFormat="1" ht="18" hidden="1" customHeight="1">
      <c r="A22" s="3095" t="s">
        <v>2392</v>
      </c>
      <c r="B22" s="3096"/>
      <c r="C22" s="3096"/>
      <c r="D22" s="3097"/>
      <c r="E22" s="786">
        <v>23246.285255542807</v>
      </c>
      <c r="F22" s="107"/>
      <c r="G22" s="107">
        <v>21585.450285761792</v>
      </c>
      <c r="H22" s="107"/>
      <c r="I22" s="107">
        <v>1660.834969781017</v>
      </c>
      <c r="J22" s="107"/>
      <c r="K22" s="229"/>
      <c r="L22" s="229"/>
      <c r="M22" s="229"/>
      <c r="N22" s="229"/>
      <c r="O22" s="229"/>
      <c r="P22" s="229"/>
    </row>
    <row r="23" spans="1:21" s="147" customFormat="1" ht="18" hidden="1" customHeight="1">
      <c r="A23" s="3095" t="s">
        <v>2293</v>
      </c>
      <c r="B23" s="3096"/>
      <c r="C23" s="3096"/>
      <c r="D23" s="3097"/>
      <c r="E23" s="786">
        <f>G23+I23</f>
        <v>22141.579725058404</v>
      </c>
      <c r="F23" s="107"/>
      <c r="G23" s="107">
        <v>21504.880880754568</v>
      </c>
      <c r="H23" s="107"/>
      <c r="I23" s="107">
        <v>636.69884430383365</v>
      </c>
      <c r="J23" s="107"/>
      <c r="K23" s="229"/>
      <c r="L23" s="229"/>
      <c r="M23" s="229"/>
      <c r="N23" s="229"/>
      <c r="O23" s="229"/>
      <c r="P23" s="229"/>
    </row>
    <row r="24" spans="1:21" s="147" customFormat="1" ht="18" customHeight="1">
      <c r="A24" s="3098" t="s">
        <v>1463</v>
      </c>
      <c r="B24" s="3098"/>
      <c r="C24" s="3098"/>
      <c r="D24" s="3099"/>
      <c r="E24" s="786">
        <v>23601.420506605027</v>
      </c>
      <c r="F24" s="107"/>
      <c r="G24" s="107">
        <v>21644.296147188164</v>
      </c>
      <c r="H24" s="107"/>
      <c r="I24" s="107">
        <v>1957.1243594168623</v>
      </c>
      <c r="J24" s="107"/>
      <c r="U24" s="802"/>
    </row>
    <row r="25" spans="1:21" s="147" customFormat="1" ht="18" customHeight="1">
      <c r="A25" s="3095" t="s">
        <v>2378</v>
      </c>
      <c r="B25" s="3095"/>
      <c r="C25" s="3095"/>
      <c r="D25" s="3100"/>
      <c r="E25" s="786">
        <v>30966.479244502298</v>
      </c>
      <c r="F25" s="107"/>
      <c r="G25" s="107">
        <v>30303.698366409797</v>
      </c>
      <c r="H25" s="107"/>
      <c r="I25" s="107">
        <v>662.78087809250121</v>
      </c>
      <c r="J25" s="107"/>
      <c r="U25" s="802"/>
    </row>
    <row r="26" spans="1:21" s="147" customFormat="1" ht="18" customHeight="1">
      <c r="A26" s="3095" t="s">
        <v>1464</v>
      </c>
      <c r="B26" s="3095"/>
      <c r="C26" s="3095"/>
      <c r="D26" s="3100"/>
      <c r="E26" s="786">
        <v>30575.882110603103</v>
      </c>
      <c r="F26" s="107"/>
      <c r="G26" s="107">
        <v>27063.606346547633</v>
      </c>
      <c r="H26" s="107"/>
      <c r="I26" s="107">
        <v>3512.2757640554714</v>
      </c>
      <c r="J26" s="107"/>
      <c r="U26" s="802"/>
    </row>
    <row r="27" spans="1:21" s="147" customFormat="1" ht="18" customHeight="1" thickBot="1">
      <c r="A27" s="3095" t="s">
        <v>2209</v>
      </c>
      <c r="B27" s="3096"/>
      <c r="C27" s="3096"/>
      <c r="D27" s="3097"/>
      <c r="E27" s="786">
        <v>33998.70544325513</v>
      </c>
      <c r="F27" s="107"/>
      <c r="G27" s="107">
        <v>32050.11711876496</v>
      </c>
      <c r="H27" s="107"/>
      <c r="I27" s="107">
        <v>1948.5883244901686</v>
      </c>
      <c r="J27" s="107"/>
      <c r="U27" s="802"/>
    </row>
    <row r="28" spans="1:21" s="147" customFormat="1" ht="18" customHeight="1" thickTop="1">
      <c r="A28" s="3095" t="s">
        <v>2245</v>
      </c>
      <c r="B28" s="3096"/>
      <c r="C28" s="3096"/>
      <c r="D28" s="3097"/>
      <c r="E28" s="786">
        <f>G28+I28</f>
        <v>32488.297396761845</v>
      </c>
      <c r="F28" s="107"/>
      <c r="G28" s="107">
        <f>M32</f>
        <v>29241.656618853915</v>
      </c>
      <c r="H28" s="107"/>
      <c r="I28" s="107">
        <f>O32</f>
        <v>3246.6407779079291</v>
      </c>
      <c r="J28" s="107"/>
      <c r="K28" s="3778"/>
      <c r="L28" s="3779"/>
      <c r="M28" s="803" t="s">
        <v>1151</v>
      </c>
      <c r="N28" s="804"/>
      <c r="O28" s="805" t="s">
        <v>1149</v>
      </c>
      <c r="P28" s="802"/>
      <c r="Q28" s="3785"/>
      <c r="R28" s="3786"/>
      <c r="S28" s="2657" t="s">
        <v>4044</v>
      </c>
      <c r="T28" s="2658" t="s">
        <v>4042</v>
      </c>
      <c r="U28" s="2659"/>
    </row>
    <row r="29" spans="1:21" ht="18" customHeight="1" thickBot="1">
      <c r="A29" s="3716" t="s">
        <v>43</v>
      </c>
      <c r="B29" s="3716"/>
      <c r="C29" s="3716"/>
      <c r="D29" s="149"/>
      <c r="E29" s="788"/>
      <c r="F29" s="789"/>
      <c r="G29" s="642"/>
      <c r="H29" s="642"/>
      <c r="I29" s="642"/>
      <c r="J29" s="789"/>
      <c r="K29" s="3780"/>
      <c r="L29" s="3781"/>
      <c r="M29" s="806" t="s">
        <v>1173</v>
      </c>
      <c r="N29" s="807"/>
      <c r="O29" s="808" t="s">
        <v>1173</v>
      </c>
      <c r="P29" s="802"/>
      <c r="Q29" s="3787"/>
      <c r="R29" s="3788"/>
      <c r="S29" s="2660" t="s">
        <v>1173</v>
      </c>
      <c r="T29" s="2661" t="s">
        <v>1173</v>
      </c>
      <c r="U29" s="2659"/>
    </row>
    <row r="30" spans="1:21" ht="18" customHeight="1" thickTop="1">
      <c r="A30" s="185"/>
      <c r="B30" s="185" t="s">
        <v>44</v>
      </c>
      <c r="C30" s="185"/>
      <c r="D30" s="157"/>
      <c r="E30" s="788">
        <f>G30+I30</f>
        <v>41750.097717892102</v>
      </c>
      <c r="F30" s="809"/>
      <c r="G30" s="789">
        <f>M30</f>
        <v>37683.807078442049</v>
      </c>
      <c r="H30" s="789"/>
      <c r="I30" s="789">
        <f>O30</f>
        <v>4066.2906394500537</v>
      </c>
      <c r="J30" s="789"/>
      <c r="K30" s="3782" t="s">
        <v>991</v>
      </c>
      <c r="L30" s="810" t="s">
        <v>992</v>
      </c>
      <c r="M30" s="811">
        <f>S30/1000</f>
        <v>37683.807078442049</v>
      </c>
      <c r="N30" s="812"/>
      <c r="O30" s="813">
        <f>T30/1000</f>
        <v>4066.2906394500537</v>
      </c>
      <c r="P30" s="802"/>
      <c r="Q30" s="3789" t="s">
        <v>991</v>
      </c>
      <c r="R30" s="2662" t="s">
        <v>992</v>
      </c>
      <c r="S30" s="2663">
        <v>37683807.078442052</v>
      </c>
      <c r="T30" s="2664">
        <v>4066290.6394500537</v>
      </c>
      <c r="U30" s="2659"/>
    </row>
    <row r="31" spans="1:21" ht="18" customHeight="1">
      <c r="A31" s="185"/>
      <c r="B31" s="185" t="s">
        <v>12</v>
      </c>
      <c r="C31" s="185"/>
      <c r="D31" s="157"/>
      <c r="E31" s="788">
        <f>G31+I31</f>
        <v>4147.8385822512018</v>
      </c>
      <c r="F31" s="809"/>
      <c r="G31" s="789">
        <f>M31</f>
        <v>3409.268842147635</v>
      </c>
      <c r="H31" s="789"/>
      <c r="I31" s="789">
        <f>O31</f>
        <v>738.5697401035668</v>
      </c>
      <c r="J31" s="789"/>
      <c r="K31" s="3783"/>
      <c r="L31" s="814" t="s">
        <v>993</v>
      </c>
      <c r="M31" s="815">
        <f t="shared" ref="M31:M94" si="2">S31/1000</f>
        <v>3409.268842147635</v>
      </c>
      <c r="N31" s="816"/>
      <c r="O31" s="817">
        <f t="shared" ref="O31:O93" si="3">T31/1000</f>
        <v>738.5697401035668</v>
      </c>
      <c r="P31" s="802"/>
      <c r="Q31" s="3790"/>
      <c r="R31" s="2999" t="s">
        <v>3714</v>
      </c>
      <c r="S31" s="2665">
        <v>3409268.8421476348</v>
      </c>
      <c r="T31" s="2666">
        <v>738569.74010356679</v>
      </c>
      <c r="U31" s="2659"/>
    </row>
    <row r="32" spans="1:21" ht="18" customHeight="1">
      <c r="A32" s="3716" t="s">
        <v>13</v>
      </c>
      <c r="B32" s="3716"/>
      <c r="C32" s="3716"/>
      <c r="D32" s="149"/>
      <c r="E32" s="809"/>
      <c r="F32" s="809"/>
      <c r="G32" s="789"/>
      <c r="H32" s="789"/>
      <c r="I32" s="789"/>
      <c r="J32" s="789"/>
      <c r="K32" s="818" t="s">
        <v>994</v>
      </c>
      <c r="L32" s="814"/>
      <c r="M32" s="815">
        <f t="shared" si="2"/>
        <v>29241.656618853915</v>
      </c>
      <c r="N32" s="816"/>
      <c r="O32" s="817">
        <f t="shared" si="3"/>
        <v>3246.6407779079291</v>
      </c>
      <c r="P32" s="802"/>
      <c r="Q32" s="3790" t="s">
        <v>994</v>
      </c>
      <c r="R32" s="3791"/>
      <c r="S32" s="2665">
        <v>29241656.618853915</v>
      </c>
      <c r="T32" s="2666">
        <v>3246640.7779079289</v>
      </c>
      <c r="U32" s="2659"/>
    </row>
    <row r="33" spans="1:21" ht="18" customHeight="1">
      <c r="A33" s="185"/>
      <c r="B33" s="155" t="s">
        <v>52</v>
      </c>
      <c r="C33" s="185"/>
      <c r="D33" s="157"/>
      <c r="E33" s="788">
        <f t="shared" ref="E33:E37" si="4">G33+I33</f>
        <v>118845.44070007489</v>
      </c>
      <c r="F33" s="809"/>
      <c r="G33" s="789">
        <f>M33</f>
        <v>108765.26686356674</v>
      </c>
      <c r="H33" s="789"/>
      <c r="I33" s="789">
        <f>O33</f>
        <v>10080.173836508162</v>
      </c>
      <c r="J33" s="789"/>
      <c r="K33" s="818" t="s">
        <v>995</v>
      </c>
      <c r="L33" s="814"/>
      <c r="M33" s="815">
        <f t="shared" si="2"/>
        <v>108765.26686356674</v>
      </c>
      <c r="N33" s="816"/>
      <c r="O33" s="817">
        <f t="shared" si="3"/>
        <v>10080.173836508162</v>
      </c>
      <c r="P33" s="802"/>
      <c r="Q33" s="3790" t="s">
        <v>995</v>
      </c>
      <c r="R33" s="3791"/>
      <c r="S33" s="2665">
        <v>108765266.86356674</v>
      </c>
      <c r="T33" s="2666">
        <v>10080173.836508162</v>
      </c>
      <c r="U33" s="2659"/>
    </row>
    <row r="34" spans="1:21" ht="18" customHeight="1">
      <c r="A34" s="185"/>
      <c r="B34" s="155" t="s">
        <v>53</v>
      </c>
      <c r="C34" s="185"/>
      <c r="D34" s="157"/>
      <c r="E34" s="788">
        <f t="shared" si="4"/>
        <v>29478.732131541659</v>
      </c>
      <c r="F34" s="809"/>
      <c r="G34" s="789">
        <f>M34</f>
        <v>24887.253016348117</v>
      </c>
      <c r="H34" s="789"/>
      <c r="I34" s="789">
        <f>O34</f>
        <v>4591.4791151935415</v>
      </c>
      <c r="J34" s="789"/>
      <c r="K34" s="818" t="s">
        <v>996</v>
      </c>
      <c r="L34" s="814"/>
      <c r="M34" s="815">
        <f t="shared" si="2"/>
        <v>24887.253016348117</v>
      </c>
      <c r="N34" s="816"/>
      <c r="O34" s="817">
        <f t="shared" si="3"/>
        <v>4591.4791151935415</v>
      </c>
      <c r="P34" s="802"/>
      <c r="Q34" s="3790" t="s">
        <v>996</v>
      </c>
      <c r="R34" s="3791"/>
      <c r="S34" s="2665">
        <v>24887253.016348116</v>
      </c>
      <c r="T34" s="2666">
        <v>4591479.1151935412</v>
      </c>
      <c r="U34" s="2659"/>
    </row>
    <row r="35" spans="1:21" ht="18" customHeight="1">
      <c r="A35" s="185"/>
      <c r="B35" s="155" t="s">
        <v>54</v>
      </c>
      <c r="C35" s="185"/>
      <c r="D35" s="157"/>
      <c r="E35" s="788">
        <f t="shared" si="4"/>
        <v>12135.68348041965</v>
      </c>
      <c r="F35" s="809"/>
      <c r="G35" s="789">
        <f>M35</f>
        <v>9982.0139452855055</v>
      </c>
      <c r="H35" s="789"/>
      <c r="I35" s="789">
        <f>O35</f>
        <v>2153.6695351341446</v>
      </c>
      <c r="J35" s="789"/>
      <c r="K35" s="818" t="s">
        <v>997</v>
      </c>
      <c r="L35" s="814"/>
      <c r="M35" s="815">
        <f t="shared" si="2"/>
        <v>9982.0139452855055</v>
      </c>
      <c r="N35" s="816"/>
      <c r="O35" s="817">
        <f t="shared" si="3"/>
        <v>2153.6695351341446</v>
      </c>
      <c r="P35" s="802"/>
      <c r="Q35" s="3790" t="s">
        <v>997</v>
      </c>
      <c r="R35" s="3791"/>
      <c r="S35" s="2665">
        <v>9982013.9452855047</v>
      </c>
      <c r="T35" s="2666">
        <v>2153669.5351341446</v>
      </c>
      <c r="U35" s="2659"/>
    </row>
    <row r="36" spans="1:21" ht="18" customHeight="1">
      <c r="A36" s="185"/>
      <c r="B36" s="155" t="s">
        <v>242</v>
      </c>
      <c r="C36" s="185"/>
      <c r="D36" s="157"/>
      <c r="E36" s="788">
        <f t="shared" si="4"/>
        <v>4486.280972593403</v>
      </c>
      <c r="F36" s="809"/>
      <c r="G36" s="789">
        <f>M36</f>
        <v>3878.6969431545854</v>
      </c>
      <c r="H36" s="789"/>
      <c r="I36" s="789">
        <f>O36</f>
        <v>607.58402943881742</v>
      </c>
      <c r="J36" s="789"/>
      <c r="K36" s="818" t="s">
        <v>998</v>
      </c>
      <c r="L36" s="814"/>
      <c r="M36" s="815">
        <f t="shared" si="2"/>
        <v>3878.6969431545854</v>
      </c>
      <c r="N36" s="816"/>
      <c r="O36" s="817">
        <f t="shared" si="3"/>
        <v>607.58402943881742</v>
      </c>
      <c r="P36" s="802"/>
      <c r="Q36" s="3790" t="s">
        <v>998</v>
      </c>
      <c r="R36" s="3791"/>
      <c r="S36" s="2665">
        <v>3878696.9431545855</v>
      </c>
      <c r="T36" s="2666">
        <v>607584.02943881741</v>
      </c>
      <c r="U36" s="2659"/>
    </row>
    <row r="37" spans="1:21" ht="13.5" customHeight="1">
      <c r="A37" s="185"/>
      <c r="B37" s="155" t="s">
        <v>241</v>
      </c>
      <c r="C37" s="185"/>
      <c r="D37" s="157"/>
      <c r="E37" s="788">
        <f t="shared" si="4"/>
        <v>109884.49530415755</v>
      </c>
      <c r="F37" s="809"/>
      <c r="G37" s="789">
        <f>M37</f>
        <v>105963.43181181619</v>
      </c>
      <c r="H37" s="789"/>
      <c r="I37" s="789">
        <f>O37</f>
        <v>3921.0634923413568</v>
      </c>
      <c r="J37" s="789"/>
      <c r="K37" s="818" t="s">
        <v>999</v>
      </c>
      <c r="L37" s="814"/>
      <c r="M37" s="815">
        <f t="shared" si="2"/>
        <v>105963.43181181619</v>
      </c>
      <c r="N37" s="816"/>
      <c r="O37" s="817">
        <f t="shared" si="3"/>
        <v>3921.0634923413568</v>
      </c>
      <c r="P37" s="802"/>
      <c r="Q37" s="3790" t="s">
        <v>999</v>
      </c>
      <c r="R37" s="3791"/>
      <c r="S37" s="2665">
        <v>105963431.81181619</v>
      </c>
      <c r="T37" s="2666">
        <v>3921063.4923413568</v>
      </c>
      <c r="U37" s="2659"/>
    </row>
    <row r="38" spans="1:21" ht="18" customHeight="1">
      <c r="A38" s="3716" t="s">
        <v>14</v>
      </c>
      <c r="B38" s="3716"/>
      <c r="C38" s="3716"/>
      <c r="D38" s="149"/>
      <c r="E38" s="809"/>
      <c r="F38" s="809"/>
      <c r="G38" s="789"/>
      <c r="H38" s="789"/>
      <c r="I38" s="789"/>
      <c r="J38" s="789"/>
      <c r="K38" s="818" t="s">
        <v>1000</v>
      </c>
      <c r="L38" s="814" t="s">
        <v>1001</v>
      </c>
      <c r="M38" s="815">
        <f t="shared" si="2"/>
        <v>29771.140826124101</v>
      </c>
      <c r="N38" s="816"/>
      <c r="O38" s="817">
        <f t="shared" si="3"/>
        <v>3310.8245041859714</v>
      </c>
      <c r="P38" s="802"/>
      <c r="Q38" s="3790" t="s">
        <v>1001</v>
      </c>
      <c r="R38" s="3791"/>
      <c r="S38" s="2665">
        <v>29771140.826124102</v>
      </c>
      <c r="T38" s="2666">
        <v>3310824.5041859713</v>
      </c>
      <c r="U38" s="2659"/>
    </row>
    <row r="39" spans="1:21" ht="18" customHeight="1">
      <c r="A39" s="3093" t="s">
        <v>45</v>
      </c>
      <c r="B39" s="3093"/>
      <c r="C39" s="188"/>
      <c r="D39" s="149"/>
      <c r="E39" s="788">
        <f t="shared" ref="E39:E53" si="5">G39+I39</f>
        <v>33081.965330310071</v>
      </c>
      <c r="F39" s="809"/>
      <c r="G39" s="789">
        <f>M38</f>
        <v>29771.140826124101</v>
      </c>
      <c r="H39" s="789"/>
      <c r="I39" s="789">
        <f>O38</f>
        <v>3310.8245041859714</v>
      </c>
      <c r="J39" s="789"/>
      <c r="K39" s="818"/>
      <c r="L39" s="814" t="s">
        <v>1002</v>
      </c>
      <c r="M39" s="815">
        <f t="shared" si="2"/>
        <v>8909.4630596960851</v>
      </c>
      <c r="N39" s="816"/>
      <c r="O39" s="817">
        <f t="shared" si="3"/>
        <v>781.98568883317125</v>
      </c>
      <c r="P39" s="802"/>
      <c r="Q39" s="3790" t="s">
        <v>1002</v>
      </c>
      <c r="R39" s="3791"/>
      <c r="S39" s="2665">
        <v>8909463.0596960858</v>
      </c>
      <c r="T39" s="2666">
        <v>781985.68883317127</v>
      </c>
      <c r="U39" s="2659"/>
    </row>
    <row r="40" spans="1:21" ht="18" customHeight="1">
      <c r="A40" s="189"/>
      <c r="B40" s="155" t="s">
        <v>15</v>
      </c>
      <c r="C40" s="450"/>
      <c r="D40" s="149"/>
      <c r="E40" s="788">
        <f t="shared" si="5"/>
        <v>55369.699875116145</v>
      </c>
      <c r="F40" s="809"/>
      <c r="G40" s="789">
        <f>M51</f>
        <v>50920.928673224</v>
      </c>
      <c r="H40" s="789"/>
      <c r="I40" s="789">
        <f>O51</f>
        <v>4448.7712018921457</v>
      </c>
      <c r="J40" s="789"/>
      <c r="K40" s="818" t="s">
        <v>1003</v>
      </c>
      <c r="L40" s="814" t="s">
        <v>1004</v>
      </c>
      <c r="M40" s="815">
        <f t="shared" si="2"/>
        <v>35752.394990342793</v>
      </c>
      <c r="N40" s="816"/>
      <c r="O40" s="817">
        <f t="shared" si="3"/>
        <v>1164.9195903747693</v>
      </c>
      <c r="P40" s="802"/>
      <c r="Q40" s="3790" t="s">
        <v>1004</v>
      </c>
      <c r="R40" s="3791"/>
      <c r="S40" s="2665">
        <v>35752394.990342796</v>
      </c>
      <c r="T40" s="2666">
        <v>1164919.5903747694</v>
      </c>
      <c r="U40" s="2659"/>
    </row>
    <row r="41" spans="1:21" ht="18" customHeight="1">
      <c r="A41" s="156"/>
      <c r="B41" s="156" t="s">
        <v>2295</v>
      </c>
      <c r="C41" s="190"/>
      <c r="D41" s="157"/>
      <c r="E41" s="788">
        <f t="shared" si="5"/>
        <v>36917.314580717561</v>
      </c>
      <c r="F41" s="809"/>
      <c r="G41" s="789">
        <f>M40</f>
        <v>35752.394990342793</v>
      </c>
      <c r="H41" s="789"/>
      <c r="I41" s="789">
        <f>O40</f>
        <v>1164.9195903747693</v>
      </c>
      <c r="J41" s="789"/>
      <c r="K41" s="818"/>
      <c r="L41" s="814" t="s">
        <v>1005</v>
      </c>
      <c r="M41" s="815">
        <f t="shared" si="2"/>
        <v>127708.79761204905</v>
      </c>
      <c r="N41" s="816"/>
      <c r="O41" s="817">
        <f t="shared" si="3"/>
        <v>2687.4340866589405</v>
      </c>
      <c r="P41" s="802"/>
      <c r="Q41" s="3790" t="s">
        <v>1005</v>
      </c>
      <c r="R41" s="3791"/>
      <c r="S41" s="2665">
        <v>127708797.61204904</v>
      </c>
      <c r="T41" s="2666">
        <v>2687434.0866589407</v>
      </c>
      <c r="U41" s="2659"/>
    </row>
    <row r="42" spans="1:21" ht="18" customHeight="1">
      <c r="A42" s="156"/>
      <c r="B42" s="156" t="s">
        <v>2422</v>
      </c>
      <c r="C42" s="190"/>
      <c r="D42" s="157"/>
      <c r="E42" s="788">
        <f t="shared" si="5"/>
        <v>130396.23169870798</v>
      </c>
      <c r="F42" s="809"/>
      <c r="G42" s="789">
        <f>M41</f>
        <v>127708.79761204905</v>
      </c>
      <c r="H42" s="789"/>
      <c r="I42" s="789">
        <f>O41</f>
        <v>2687.4340866589405</v>
      </c>
      <c r="J42" s="789"/>
      <c r="K42" s="818"/>
      <c r="L42" s="814" t="s">
        <v>1006</v>
      </c>
      <c r="M42" s="815">
        <f t="shared" si="2"/>
        <v>38760.069406572809</v>
      </c>
      <c r="N42" s="816"/>
      <c r="O42" s="817">
        <f t="shared" si="3"/>
        <v>9583.4621472872277</v>
      </c>
      <c r="P42" s="802"/>
      <c r="Q42" s="3790" t="s">
        <v>1006</v>
      </c>
      <c r="R42" s="3791"/>
      <c r="S42" s="2665">
        <v>38760069.406572811</v>
      </c>
      <c r="T42" s="2666">
        <v>9583462.1472872272</v>
      </c>
      <c r="U42" s="2659"/>
    </row>
    <row r="43" spans="1:21" ht="18" customHeight="1">
      <c r="A43" s="156"/>
      <c r="B43" s="156" t="s">
        <v>2266</v>
      </c>
      <c r="C43" s="190"/>
      <c r="D43" s="157"/>
      <c r="E43" s="788">
        <f t="shared" si="5"/>
        <v>48343.531553860041</v>
      </c>
      <c r="F43" s="809"/>
      <c r="G43" s="789">
        <f>M42</f>
        <v>38760.069406572809</v>
      </c>
      <c r="H43" s="789"/>
      <c r="I43" s="789">
        <f>O42</f>
        <v>9583.4621472872277</v>
      </c>
      <c r="J43" s="789"/>
      <c r="K43" s="818"/>
      <c r="L43" s="814" t="s">
        <v>1007</v>
      </c>
      <c r="M43" s="815">
        <f t="shared" si="2"/>
        <v>18515.804071191738</v>
      </c>
      <c r="N43" s="816"/>
      <c r="O43" s="817">
        <f t="shared" si="3"/>
        <v>4524.093655526779</v>
      </c>
      <c r="P43" s="802"/>
      <c r="Q43" s="3790" t="s">
        <v>1007</v>
      </c>
      <c r="R43" s="3791"/>
      <c r="S43" s="2665">
        <v>18515804.071191739</v>
      </c>
      <c r="T43" s="2666">
        <v>4524093.6555267787</v>
      </c>
      <c r="U43" s="2659"/>
    </row>
    <row r="44" spans="1:21" ht="18" customHeight="1">
      <c r="A44" s="156"/>
      <c r="B44" s="156" t="s">
        <v>2353</v>
      </c>
      <c r="C44" s="190"/>
      <c r="D44" s="157"/>
      <c r="E44" s="788">
        <f t="shared" si="5"/>
        <v>23039.897726718518</v>
      </c>
      <c r="F44" s="809"/>
      <c r="G44" s="789">
        <f>M43</f>
        <v>18515.804071191738</v>
      </c>
      <c r="H44" s="789"/>
      <c r="I44" s="789">
        <f>O43</f>
        <v>4524.093655526779</v>
      </c>
      <c r="J44" s="789"/>
      <c r="K44" s="818"/>
      <c r="L44" s="814" t="s">
        <v>1008</v>
      </c>
      <c r="M44" s="815">
        <f t="shared" si="2"/>
        <v>29668.667656745853</v>
      </c>
      <c r="N44" s="816"/>
      <c r="O44" s="817">
        <f t="shared" si="3"/>
        <v>2915.1016044941375</v>
      </c>
      <c r="P44" s="802"/>
      <c r="Q44" s="3790" t="s">
        <v>1008</v>
      </c>
      <c r="R44" s="3791"/>
      <c r="S44" s="2665">
        <v>29668667.656745851</v>
      </c>
      <c r="T44" s="2666">
        <v>2915101.6044941377</v>
      </c>
      <c r="U44" s="2659"/>
    </row>
    <row r="45" spans="1:21" ht="18" customHeight="1">
      <c r="A45" s="156"/>
      <c r="B45" s="155" t="s">
        <v>17</v>
      </c>
      <c r="C45" s="190"/>
      <c r="D45" s="157"/>
      <c r="E45" s="788">
        <f t="shared" si="5"/>
        <v>23402.36197230114</v>
      </c>
      <c r="F45" s="809"/>
      <c r="G45" s="789">
        <f>M52</f>
        <v>21242.728142974502</v>
      </c>
      <c r="H45" s="789"/>
      <c r="I45" s="789">
        <f>O52</f>
        <v>2159.6338293266385</v>
      </c>
      <c r="J45" s="789"/>
      <c r="K45" s="818"/>
      <c r="L45" s="814" t="s">
        <v>1009</v>
      </c>
      <c r="M45" s="815">
        <f t="shared" si="2"/>
        <v>12857.824048916291</v>
      </c>
      <c r="N45" s="816"/>
      <c r="O45" s="817">
        <f t="shared" si="3"/>
        <v>1407.8452803371895</v>
      </c>
      <c r="P45" s="802"/>
      <c r="Q45" s="3790" t="s">
        <v>1009</v>
      </c>
      <c r="R45" s="3791"/>
      <c r="S45" s="2665">
        <v>12857824.048916291</v>
      </c>
      <c r="T45" s="2666">
        <v>1407845.2803371896</v>
      </c>
      <c r="U45" s="2659"/>
    </row>
    <row r="46" spans="1:21" ht="18" customHeight="1">
      <c r="A46" s="156"/>
      <c r="B46" s="156" t="s">
        <v>2214</v>
      </c>
      <c r="C46" s="190"/>
      <c r="D46" s="157"/>
      <c r="E46" s="788">
        <f t="shared" si="5"/>
        <v>32583.769261239991</v>
      </c>
      <c r="F46" s="809"/>
      <c r="G46" s="789">
        <f>M44</f>
        <v>29668.667656745853</v>
      </c>
      <c r="H46" s="789"/>
      <c r="I46" s="789">
        <f>O44</f>
        <v>2915.1016044941375</v>
      </c>
      <c r="J46" s="789"/>
      <c r="K46" s="818"/>
      <c r="L46" s="814" t="s">
        <v>1010</v>
      </c>
      <c r="M46" s="815">
        <f t="shared" si="2"/>
        <v>14758.246111901004</v>
      </c>
      <c r="N46" s="816"/>
      <c r="O46" s="817">
        <f t="shared" si="3"/>
        <v>4181.466972410426</v>
      </c>
      <c r="P46" s="802"/>
      <c r="Q46" s="3790" t="s">
        <v>1010</v>
      </c>
      <c r="R46" s="3791"/>
      <c r="S46" s="2665">
        <v>14758246.111901004</v>
      </c>
      <c r="T46" s="2666">
        <v>4181466.972410426</v>
      </c>
      <c r="U46" s="2659"/>
    </row>
    <row r="47" spans="1:21" ht="18" customHeight="1">
      <c r="A47" s="156"/>
      <c r="B47" s="156" t="s">
        <v>2393</v>
      </c>
      <c r="C47" s="190"/>
      <c r="D47" s="157"/>
      <c r="E47" s="788">
        <f t="shared" si="5"/>
        <v>14265.66932925348</v>
      </c>
      <c r="F47" s="809"/>
      <c r="G47" s="789">
        <f>M45</f>
        <v>12857.824048916291</v>
      </c>
      <c r="H47" s="789"/>
      <c r="I47" s="789">
        <f>O45</f>
        <v>1407.8452803371895</v>
      </c>
      <c r="J47" s="789"/>
      <c r="K47" s="818"/>
      <c r="L47" s="814" t="s">
        <v>1011</v>
      </c>
      <c r="M47" s="815">
        <f t="shared" si="2"/>
        <v>27164.158795752697</v>
      </c>
      <c r="N47" s="816"/>
      <c r="O47" s="817">
        <f t="shared" si="3"/>
        <v>4644.6191768493118</v>
      </c>
      <c r="P47" s="802"/>
      <c r="Q47" s="3790" t="s">
        <v>1011</v>
      </c>
      <c r="R47" s="3791"/>
      <c r="S47" s="2665">
        <v>27164158.795752697</v>
      </c>
      <c r="T47" s="2666">
        <v>4644619.1768493121</v>
      </c>
      <c r="U47" s="2659"/>
    </row>
    <row r="48" spans="1:21" ht="18" customHeight="1">
      <c r="A48" s="156"/>
      <c r="B48" s="155" t="s">
        <v>18</v>
      </c>
      <c r="C48" s="190"/>
      <c r="D48" s="157"/>
      <c r="E48" s="788">
        <f t="shared" si="5"/>
        <v>22719.101602172941</v>
      </c>
      <c r="F48" s="809"/>
      <c r="G48" s="789">
        <f>M53</f>
        <v>19029.454994542557</v>
      </c>
      <c r="H48" s="789"/>
      <c r="I48" s="789">
        <f>O53</f>
        <v>3689.6466076303827</v>
      </c>
      <c r="J48" s="789"/>
      <c r="K48" s="818"/>
      <c r="L48" s="814" t="s">
        <v>1012</v>
      </c>
      <c r="M48" s="815">
        <f t="shared" si="2"/>
        <v>12915.348420263417</v>
      </c>
      <c r="N48" s="816"/>
      <c r="O48" s="817">
        <f t="shared" si="3"/>
        <v>2126.5115445491642</v>
      </c>
      <c r="P48" s="802"/>
      <c r="Q48" s="3790" t="s">
        <v>1012</v>
      </c>
      <c r="R48" s="3791"/>
      <c r="S48" s="2665">
        <v>12915348.420263417</v>
      </c>
      <c r="T48" s="2666">
        <v>2126511.5445491644</v>
      </c>
      <c r="U48" s="2659"/>
    </row>
    <row r="49" spans="1:21" ht="18" customHeight="1">
      <c r="A49" s="156"/>
      <c r="B49" s="156" t="s">
        <v>2492</v>
      </c>
      <c r="C49" s="188"/>
      <c r="D49" s="149"/>
      <c r="E49" s="788">
        <f t="shared" si="5"/>
        <v>18939.713084311428</v>
      </c>
      <c r="F49" s="809"/>
      <c r="G49" s="789">
        <f>M46</f>
        <v>14758.246111901004</v>
      </c>
      <c r="H49" s="789"/>
      <c r="I49" s="789">
        <f>O46</f>
        <v>4181.466972410426</v>
      </c>
      <c r="J49" s="789"/>
      <c r="K49" s="818"/>
      <c r="L49" s="814" t="s">
        <v>1013</v>
      </c>
      <c r="M49" s="815">
        <f t="shared" si="2"/>
        <v>10178.13627783413</v>
      </c>
      <c r="N49" s="816"/>
      <c r="O49" s="817">
        <f t="shared" si="3"/>
        <v>64.265495849555535</v>
      </c>
      <c r="P49" s="802"/>
      <c r="Q49" s="3790" t="s">
        <v>1013</v>
      </c>
      <c r="R49" s="3791"/>
      <c r="S49" s="2665">
        <v>10178136.27783413</v>
      </c>
      <c r="T49" s="2666">
        <v>64265.495849555533</v>
      </c>
      <c r="U49" s="2659"/>
    </row>
    <row r="50" spans="1:21" ht="18" customHeight="1">
      <c r="A50" s="156"/>
      <c r="B50" s="156" t="s">
        <v>2423</v>
      </c>
      <c r="C50" s="188"/>
      <c r="D50" s="149"/>
      <c r="E50" s="788">
        <f t="shared" si="5"/>
        <v>31808.777972602009</v>
      </c>
      <c r="F50" s="809"/>
      <c r="G50" s="789">
        <f>M47</f>
        <v>27164.158795752697</v>
      </c>
      <c r="H50" s="789"/>
      <c r="I50" s="789">
        <f>O47</f>
        <v>4644.6191768493118</v>
      </c>
      <c r="J50" s="789"/>
      <c r="K50" s="818"/>
      <c r="L50" s="814" t="s">
        <v>1014</v>
      </c>
      <c r="M50" s="815">
        <f t="shared" si="2"/>
        <v>8909.4630596960851</v>
      </c>
      <c r="N50" s="816"/>
      <c r="O50" s="817">
        <f t="shared" si="3"/>
        <v>781.98568883317125</v>
      </c>
      <c r="P50" s="802"/>
      <c r="Q50" s="3790" t="s">
        <v>1014</v>
      </c>
      <c r="R50" s="3791"/>
      <c r="S50" s="2665">
        <v>8909463.0596960858</v>
      </c>
      <c r="T50" s="2666">
        <v>781985.68883317127</v>
      </c>
      <c r="U50" s="2659"/>
    </row>
    <row r="51" spans="1:21" ht="18" customHeight="1">
      <c r="A51" s="156"/>
      <c r="B51" s="156" t="s">
        <v>2242</v>
      </c>
      <c r="C51" s="188"/>
      <c r="D51" s="149"/>
      <c r="E51" s="788">
        <f t="shared" si="5"/>
        <v>15041.859964812582</v>
      </c>
      <c r="F51" s="809"/>
      <c r="G51" s="789">
        <f>M48</f>
        <v>12915.348420263417</v>
      </c>
      <c r="H51" s="789"/>
      <c r="I51" s="789">
        <f>O48</f>
        <v>2126.5115445491642</v>
      </c>
      <c r="J51" s="789"/>
      <c r="K51" s="818" t="s">
        <v>1015</v>
      </c>
      <c r="L51" s="814" t="s">
        <v>1016</v>
      </c>
      <c r="M51" s="815">
        <f t="shared" si="2"/>
        <v>50920.928673224</v>
      </c>
      <c r="N51" s="816"/>
      <c r="O51" s="817">
        <f t="shared" si="3"/>
        <v>4448.7712018921457</v>
      </c>
      <c r="P51" s="802"/>
      <c r="Q51" s="3790" t="s">
        <v>1016</v>
      </c>
      <c r="R51" s="3791"/>
      <c r="S51" s="2665">
        <v>50920928.673224002</v>
      </c>
      <c r="T51" s="2666">
        <v>4448771.2018921459</v>
      </c>
      <c r="U51" s="2659"/>
    </row>
    <row r="52" spans="1:21" ht="18" customHeight="1">
      <c r="A52" s="156"/>
      <c r="B52" s="155" t="s">
        <v>20</v>
      </c>
      <c r="C52" s="188"/>
      <c r="D52" s="149"/>
      <c r="E52" s="788">
        <f t="shared" si="5"/>
        <v>10242.401773683685</v>
      </c>
      <c r="F52" s="809"/>
      <c r="G52" s="789">
        <f>M54</f>
        <v>10178.13627783413</v>
      </c>
      <c r="H52" s="789"/>
      <c r="I52" s="789">
        <f>O54</f>
        <v>64.265495849555535</v>
      </c>
      <c r="J52" s="789"/>
      <c r="K52" s="818"/>
      <c r="L52" s="814" t="s">
        <v>1017</v>
      </c>
      <c r="M52" s="815">
        <f t="shared" si="2"/>
        <v>21242.728142974502</v>
      </c>
      <c r="N52" s="816"/>
      <c r="O52" s="817">
        <f t="shared" si="3"/>
        <v>2159.6338293266385</v>
      </c>
      <c r="P52" s="802"/>
      <c r="Q52" s="3790" t="s">
        <v>1017</v>
      </c>
      <c r="R52" s="3791"/>
      <c r="S52" s="2665">
        <v>21242728.142974503</v>
      </c>
      <c r="T52" s="2666">
        <v>2159633.8293266385</v>
      </c>
      <c r="U52" s="2659"/>
    </row>
    <row r="53" spans="1:21" ht="18" customHeight="1">
      <c r="A53" s="3093" t="s">
        <v>21</v>
      </c>
      <c r="B53" s="3093"/>
      <c r="C53" s="188"/>
      <c r="D53" s="149"/>
      <c r="E53" s="788">
        <f t="shared" si="5"/>
        <v>9691.4487485292557</v>
      </c>
      <c r="F53" s="809"/>
      <c r="G53" s="789">
        <f>M55</f>
        <v>8909.4630596960851</v>
      </c>
      <c r="H53" s="789"/>
      <c r="I53" s="789">
        <f>O55</f>
        <v>781.98568883317125</v>
      </c>
      <c r="J53" s="789"/>
      <c r="K53" s="818"/>
      <c r="L53" s="814" t="s">
        <v>1018</v>
      </c>
      <c r="M53" s="815">
        <f t="shared" si="2"/>
        <v>19029.454994542557</v>
      </c>
      <c r="N53" s="816"/>
      <c r="O53" s="817">
        <f t="shared" si="3"/>
        <v>3689.6466076303827</v>
      </c>
      <c r="P53" s="802"/>
      <c r="Q53" s="3790" t="s">
        <v>1018</v>
      </c>
      <c r="R53" s="3791"/>
      <c r="S53" s="2665">
        <v>19029454.994542558</v>
      </c>
      <c r="T53" s="2666">
        <v>3689646.6076303828</v>
      </c>
      <c r="U53" s="2659"/>
    </row>
    <row r="54" spans="1:21" ht="18" customHeight="1">
      <c r="A54" s="3094" t="s">
        <v>118</v>
      </c>
      <c r="B54" s="3094"/>
      <c r="C54" s="3094"/>
      <c r="D54" s="157"/>
      <c r="E54" s="809"/>
      <c r="F54" s="809"/>
      <c r="G54" s="789"/>
      <c r="H54" s="789"/>
      <c r="I54" s="789"/>
      <c r="J54" s="789"/>
      <c r="K54" s="818"/>
      <c r="L54" s="814" t="s">
        <v>1019</v>
      </c>
      <c r="M54" s="815">
        <f t="shared" si="2"/>
        <v>10178.13627783413</v>
      </c>
      <c r="N54" s="816"/>
      <c r="O54" s="817">
        <f t="shared" si="3"/>
        <v>64.265495849555535</v>
      </c>
      <c r="P54" s="802"/>
      <c r="Q54" s="3790" t="s">
        <v>1019</v>
      </c>
      <c r="R54" s="3791"/>
      <c r="S54" s="2665">
        <v>10178136.27783413</v>
      </c>
      <c r="T54" s="2666">
        <v>64265.495849555533</v>
      </c>
      <c r="U54" s="2659"/>
    </row>
    <row r="55" spans="1:21" ht="18" customHeight="1">
      <c r="A55" s="3093" t="s">
        <v>22</v>
      </c>
      <c r="B55" s="3093" t="s">
        <v>22</v>
      </c>
      <c r="C55" s="196"/>
      <c r="D55" s="157"/>
      <c r="E55" s="788">
        <f t="shared" ref="E55:E59" si="6">G55+I55</f>
        <v>36661.883220695076</v>
      </c>
      <c r="F55" s="809"/>
      <c r="G55" s="789">
        <f>M56</f>
        <v>33460.653223577669</v>
      </c>
      <c r="H55" s="789"/>
      <c r="I55" s="789">
        <f>O56</f>
        <v>3201.229997117407</v>
      </c>
      <c r="J55" s="789"/>
      <c r="K55" s="818"/>
      <c r="L55" s="814" t="s">
        <v>1020</v>
      </c>
      <c r="M55" s="815">
        <f t="shared" si="2"/>
        <v>8909.4630596960851</v>
      </c>
      <c r="N55" s="816"/>
      <c r="O55" s="817">
        <f t="shared" si="3"/>
        <v>781.98568883317125</v>
      </c>
      <c r="P55" s="802"/>
      <c r="Q55" s="3790" t="s">
        <v>1020</v>
      </c>
      <c r="R55" s="3791"/>
      <c r="S55" s="2665">
        <v>8909463.0596960858</v>
      </c>
      <c r="T55" s="2666">
        <v>781985.68883317127</v>
      </c>
      <c r="U55" s="2659"/>
    </row>
    <row r="56" spans="1:21" ht="18" customHeight="1">
      <c r="A56" s="155"/>
      <c r="B56" s="155" t="s">
        <v>23</v>
      </c>
      <c r="C56" s="155"/>
      <c r="D56" s="157"/>
      <c r="E56" s="788">
        <f t="shared" si="6"/>
        <v>26570.819530065237</v>
      </c>
      <c r="F56" s="809"/>
      <c r="G56" s="789">
        <f>M58</f>
        <v>24595.39711290523</v>
      </c>
      <c r="H56" s="789"/>
      <c r="I56" s="789">
        <f>O58</f>
        <v>1975.4224171600076</v>
      </c>
      <c r="J56" s="789"/>
      <c r="K56" s="818" t="s">
        <v>1021</v>
      </c>
      <c r="L56" s="814" t="s">
        <v>1022</v>
      </c>
      <c r="M56" s="815">
        <f t="shared" si="2"/>
        <v>33460.653223577669</v>
      </c>
      <c r="N56" s="816"/>
      <c r="O56" s="817">
        <f t="shared" si="3"/>
        <v>3201.229997117407</v>
      </c>
      <c r="P56" s="802"/>
      <c r="Q56" s="3790" t="s">
        <v>1021</v>
      </c>
      <c r="R56" s="2999" t="s">
        <v>1022</v>
      </c>
      <c r="S56" s="2665">
        <v>33460653.223577667</v>
      </c>
      <c r="T56" s="2666">
        <v>3201229.9971174072</v>
      </c>
      <c r="U56" s="2659"/>
    </row>
    <row r="57" spans="1:21" ht="18" customHeight="1">
      <c r="A57" s="155"/>
      <c r="B57" s="3730" t="s">
        <v>24</v>
      </c>
      <c r="C57" s="3730"/>
      <c r="D57" s="157"/>
      <c r="E57" s="788">
        <f t="shared" si="6"/>
        <v>64896.512305523604</v>
      </c>
      <c r="F57" s="809"/>
      <c r="G57" s="789">
        <f>M59</f>
        <v>58679.476168154382</v>
      </c>
      <c r="H57" s="789"/>
      <c r="I57" s="789">
        <f>O59</f>
        <v>6217.0361373692249</v>
      </c>
      <c r="J57" s="789"/>
      <c r="K57" s="818"/>
      <c r="L57" s="814" t="s">
        <v>1023</v>
      </c>
      <c r="M57" s="815">
        <f t="shared" si="2"/>
        <v>25948.939330481349</v>
      </c>
      <c r="N57" s="816"/>
      <c r="O57" s="817">
        <f t="shared" si="3"/>
        <v>3282.0816367178322</v>
      </c>
      <c r="P57" s="802"/>
      <c r="Q57" s="3790"/>
      <c r="R57" s="2999" t="s">
        <v>1023</v>
      </c>
      <c r="S57" s="2665">
        <v>25948939.33048135</v>
      </c>
      <c r="T57" s="2666">
        <v>3282081.6367178322</v>
      </c>
      <c r="U57" s="2659"/>
    </row>
    <row r="58" spans="1:21" ht="18" customHeight="1">
      <c r="A58" s="155"/>
      <c r="B58" s="3730" t="s">
        <v>25</v>
      </c>
      <c r="C58" s="3730"/>
      <c r="D58" s="157"/>
      <c r="E58" s="788">
        <f t="shared" si="6"/>
        <v>77645.808107587072</v>
      </c>
      <c r="F58" s="809"/>
      <c r="G58" s="789">
        <f>M60</f>
        <v>68873.219041680481</v>
      </c>
      <c r="H58" s="789"/>
      <c r="I58" s="789">
        <f>O60</f>
        <v>8772.589065906599</v>
      </c>
      <c r="J58" s="789"/>
      <c r="K58" s="818" t="s">
        <v>1024</v>
      </c>
      <c r="L58" s="814" t="s">
        <v>1025</v>
      </c>
      <c r="M58" s="815">
        <f t="shared" si="2"/>
        <v>24595.39711290523</v>
      </c>
      <c r="N58" s="816"/>
      <c r="O58" s="817">
        <f t="shared" si="3"/>
        <v>1975.4224171600076</v>
      </c>
      <c r="P58" s="802"/>
      <c r="Q58" s="3790" t="s">
        <v>1024</v>
      </c>
      <c r="R58" s="2999" t="s">
        <v>3904</v>
      </c>
      <c r="S58" s="2665">
        <v>24595397.11290523</v>
      </c>
      <c r="T58" s="2666">
        <v>1975422.4171600076</v>
      </c>
      <c r="U58" s="2659"/>
    </row>
    <row r="59" spans="1:21" ht="18" customHeight="1" thickBot="1">
      <c r="A59" s="3104" t="s">
        <v>26</v>
      </c>
      <c r="B59" s="3104"/>
      <c r="C59" s="169"/>
      <c r="D59" s="451"/>
      <c r="E59" s="819">
        <f t="shared" si="6"/>
        <v>29231.020967199183</v>
      </c>
      <c r="F59" s="820"/>
      <c r="G59" s="819">
        <f>M61</f>
        <v>25948.939330481349</v>
      </c>
      <c r="H59" s="819"/>
      <c r="I59" s="819">
        <f>O61</f>
        <v>3282.0816367178322</v>
      </c>
      <c r="J59" s="819"/>
      <c r="K59" s="818"/>
      <c r="L59" s="814" t="s">
        <v>1026</v>
      </c>
      <c r="M59" s="815">
        <f t="shared" si="2"/>
        <v>58679.476168154382</v>
      </c>
      <c r="N59" s="816"/>
      <c r="O59" s="817">
        <f t="shared" si="3"/>
        <v>6217.0361373692249</v>
      </c>
      <c r="P59" s="802"/>
      <c r="Q59" s="3790"/>
      <c r="R59" s="2999" t="s">
        <v>3905</v>
      </c>
      <c r="S59" s="2665">
        <v>58679476.168154381</v>
      </c>
      <c r="T59" s="2666">
        <v>6217036.1373692248</v>
      </c>
      <c r="U59" s="2659"/>
    </row>
    <row r="60" spans="1:21" s="173" customFormat="1" ht="22.5">
      <c r="B60" s="452"/>
      <c r="C60" s="452"/>
      <c r="D60" s="453"/>
      <c r="H60" s="325"/>
      <c r="K60" s="818"/>
      <c r="L60" s="814" t="s">
        <v>1027</v>
      </c>
      <c r="M60" s="815">
        <f t="shared" si="2"/>
        <v>68873.219041680481</v>
      </c>
      <c r="N60" s="816"/>
      <c r="O60" s="817">
        <f t="shared" si="3"/>
        <v>8772.589065906599</v>
      </c>
      <c r="P60" s="802"/>
      <c r="Q60" s="3790"/>
      <c r="R60" s="2999" t="s">
        <v>3906</v>
      </c>
      <c r="S60" s="2665">
        <v>68873219.041680485</v>
      </c>
      <c r="T60" s="2666">
        <v>8772589.0659065992</v>
      </c>
      <c r="U60" s="2659"/>
    </row>
    <row r="61" spans="1:21" ht="15.75" customHeight="1">
      <c r="A61" s="132"/>
      <c r="B61" s="132"/>
      <c r="C61" s="132"/>
      <c r="D61" s="429"/>
      <c r="K61" s="818"/>
      <c r="L61" s="814" t="s">
        <v>1028</v>
      </c>
      <c r="M61" s="815">
        <f t="shared" si="2"/>
        <v>25948.939330481349</v>
      </c>
      <c r="N61" s="816"/>
      <c r="O61" s="817">
        <f t="shared" si="3"/>
        <v>3282.0816367178322</v>
      </c>
      <c r="P61" s="802"/>
      <c r="Q61" s="3790"/>
      <c r="R61" s="2999" t="s">
        <v>3907</v>
      </c>
      <c r="S61" s="2665">
        <v>25948939.33048135</v>
      </c>
      <c r="T61" s="2666">
        <v>3282081.6367178322</v>
      </c>
      <c r="U61" s="2659"/>
    </row>
    <row r="62" spans="1:21" ht="15.75" customHeight="1">
      <c r="A62" s="132"/>
      <c r="B62" s="132"/>
      <c r="C62" s="132"/>
      <c r="D62" s="429"/>
      <c r="K62" s="818" t="s">
        <v>1029</v>
      </c>
      <c r="L62" s="814" t="s">
        <v>1030</v>
      </c>
      <c r="M62" s="815">
        <f t="shared" si="2"/>
        <v>8320.2654195194318</v>
      </c>
      <c r="N62" s="816"/>
      <c r="O62" s="817">
        <f t="shared" si="3"/>
        <v>2028.9833050027926</v>
      </c>
      <c r="P62" s="802"/>
      <c r="Q62" s="3790" t="s">
        <v>1029</v>
      </c>
      <c r="R62" s="2999" t="s">
        <v>1030</v>
      </c>
      <c r="S62" s="2665">
        <v>8320265.4195194319</v>
      </c>
      <c r="T62" s="2666">
        <v>2028983.3050027925</v>
      </c>
      <c r="U62" s="2659"/>
    </row>
    <row r="63" spans="1:21" ht="15.75" customHeight="1">
      <c r="A63" s="132"/>
      <c r="B63" s="132"/>
      <c r="C63" s="132"/>
      <c r="D63" s="429"/>
      <c r="K63" s="818"/>
      <c r="L63" s="814" t="s">
        <v>1031</v>
      </c>
      <c r="M63" s="815">
        <f t="shared" si="2"/>
        <v>28503.270398446599</v>
      </c>
      <c r="N63" s="816"/>
      <c r="O63" s="817">
        <f t="shared" si="3"/>
        <v>2468.383537218675</v>
      </c>
      <c r="P63" s="802"/>
      <c r="Q63" s="3790"/>
      <c r="R63" s="2999" t="s">
        <v>1031</v>
      </c>
      <c r="S63" s="2665">
        <v>28503270.398446597</v>
      </c>
      <c r="T63" s="2666">
        <v>2468383.537218675</v>
      </c>
      <c r="U63" s="2659"/>
    </row>
    <row r="64" spans="1:21" ht="15.75" customHeight="1">
      <c r="A64" s="132"/>
      <c r="B64" s="132"/>
      <c r="C64" s="132"/>
      <c r="D64" s="429"/>
      <c r="K64" s="818"/>
      <c r="L64" s="814" t="s">
        <v>1032</v>
      </c>
      <c r="M64" s="815">
        <f t="shared" si="2"/>
        <v>85938.963581442382</v>
      </c>
      <c r="N64" s="816"/>
      <c r="O64" s="817">
        <f t="shared" si="3"/>
        <v>8321.2941252143082</v>
      </c>
      <c r="P64" s="802"/>
      <c r="Q64" s="3790"/>
      <c r="R64" s="2999" t="s">
        <v>1032</v>
      </c>
      <c r="S64" s="2665">
        <v>85938963.581442386</v>
      </c>
      <c r="T64" s="2666">
        <v>8321294.1252143076</v>
      </c>
      <c r="U64" s="2659"/>
    </row>
    <row r="65" spans="1:21" ht="15.75" customHeight="1">
      <c r="A65" s="132"/>
      <c r="B65" s="132"/>
      <c r="C65" s="132"/>
      <c r="D65" s="429"/>
      <c r="K65" s="818"/>
      <c r="L65" s="814" t="s">
        <v>1033</v>
      </c>
      <c r="M65" s="815">
        <f t="shared" si="2"/>
        <v>226540.03978477436</v>
      </c>
      <c r="N65" s="816"/>
      <c r="O65" s="817">
        <f t="shared" si="3"/>
        <v>24378.494097091625</v>
      </c>
      <c r="P65" s="802"/>
      <c r="Q65" s="3790"/>
      <c r="R65" s="2999" t="s">
        <v>1033</v>
      </c>
      <c r="S65" s="2665">
        <v>226540039.78477436</v>
      </c>
      <c r="T65" s="2666">
        <v>24378494.097091626</v>
      </c>
      <c r="U65" s="2659"/>
    </row>
    <row r="66" spans="1:21" ht="15.75" customHeight="1">
      <c r="A66" s="132"/>
      <c r="B66" s="132"/>
      <c r="C66" s="132"/>
      <c r="D66" s="429"/>
      <c r="K66" s="818"/>
      <c r="L66" s="814" t="s">
        <v>1034</v>
      </c>
      <c r="M66" s="815">
        <f t="shared" si="2"/>
        <v>367853.68438200851</v>
      </c>
      <c r="N66" s="816"/>
      <c r="O66" s="817">
        <f t="shared" si="3"/>
        <v>28644.381149794841</v>
      </c>
      <c r="P66" s="802"/>
      <c r="Q66" s="3790"/>
      <c r="R66" s="2999" t="s">
        <v>1034</v>
      </c>
      <c r="S66" s="2665">
        <v>367853684.38200849</v>
      </c>
      <c r="T66" s="2666">
        <v>28644381.149794839</v>
      </c>
      <c r="U66" s="2659"/>
    </row>
    <row r="67" spans="1:21" ht="15.75" customHeight="1">
      <c r="A67" s="132"/>
      <c r="B67" s="132"/>
      <c r="C67" s="132"/>
      <c r="D67" s="429"/>
      <c r="K67" s="818"/>
      <c r="L67" s="814" t="s">
        <v>1035</v>
      </c>
      <c r="M67" s="815">
        <f t="shared" si="2"/>
        <v>1841660.1164185959</v>
      </c>
      <c r="N67" s="816"/>
      <c r="O67" s="817">
        <f t="shared" si="3"/>
        <v>24862.105373811763</v>
      </c>
      <c r="P67" s="802"/>
      <c r="Q67" s="3790"/>
      <c r="R67" s="2999" t="s">
        <v>1035</v>
      </c>
      <c r="S67" s="2665">
        <v>1841660116.4185958</v>
      </c>
      <c r="T67" s="2666">
        <v>24862105.373811763</v>
      </c>
      <c r="U67" s="2659"/>
    </row>
    <row r="68" spans="1:21" ht="15.75" customHeight="1">
      <c r="A68" s="132"/>
      <c r="B68" s="132"/>
      <c r="C68" s="132"/>
      <c r="D68" s="429"/>
      <c r="K68" s="818" t="s">
        <v>770</v>
      </c>
      <c r="L68" s="814" t="s">
        <v>1036</v>
      </c>
      <c r="M68" s="815">
        <f t="shared" si="2"/>
        <v>972.76269484736042</v>
      </c>
      <c r="N68" s="816"/>
      <c r="O68" s="817">
        <f t="shared" si="3"/>
        <v>466.89606375333602</v>
      </c>
      <c r="P68" s="802"/>
      <c r="Q68" s="3790" t="s">
        <v>770</v>
      </c>
      <c r="R68" s="2999" t="s">
        <v>1036</v>
      </c>
      <c r="S68" s="2665">
        <v>972762.69484736037</v>
      </c>
      <c r="T68" s="2666">
        <v>466896.06375333603</v>
      </c>
      <c r="U68" s="2659"/>
    </row>
    <row r="69" spans="1:21" ht="15.75" customHeight="1">
      <c r="A69" s="132"/>
      <c r="B69" s="132"/>
      <c r="C69" s="132"/>
      <c r="D69" s="429"/>
      <c r="K69" s="818"/>
      <c r="L69" s="814" t="s">
        <v>1037</v>
      </c>
      <c r="M69" s="815">
        <f t="shared" si="2"/>
        <v>3011.1055863337456</v>
      </c>
      <c r="N69" s="816"/>
      <c r="O69" s="817">
        <f t="shared" si="3"/>
        <v>819.88884954388766</v>
      </c>
      <c r="P69" s="802"/>
      <c r="Q69" s="3790"/>
      <c r="R69" s="2999" t="s">
        <v>1037</v>
      </c>
      <c r="S69" s="2665">
        <v>3011105.5863337456</v>
      </c>
      <c r="T69" s="2666">
        <v>819888.84954388766</v>
      </c>
      <c r="U69" s="2659"/>
    </row>
    <row r="70" spans="1:21" ht="15.75" customHeight="1">
      <c r="A70" s="132"/>
      <c r="B70" s="132"/>
      <c r="C70" s="132"/>
      <c r="D70" s="429"/>
      <c r="K70" s="818"/>
      <c r="L70" s="814" t="s">
        <v>1038</v>
      </c>
      <c r="M70" s="815">
        <f t="shared" si="2"/>
        <v>6275.0657374238044</v>
      </c>
      <c r="N70" s="816"/>
      <c r="O70" s="817">
        <f t="shared" si="3"/>
        <v>825.53708011590152</v>
      </c>
      <c r="P70" s="802"/>
      <c r="Q70" s="3790"/>
      <c r="R70" s="2999" t="s">
        <v>1038</v>
      </c>
      <c r="S70" s="2665">
        <v>6275065.7374238046</v>
      </c>
      <c r="T70" s="2666">
        <v>825537.08011590154</v>
      </c>
      <c r="U70" s="2659"/>
    </row>
    <row r="71" spans="1:21" ht="15.75" customHeight="1">
      <c r="A71" s="132"/>
      <c r="B71" s="132"/>
      <c r="C71" s="132"/>
      <c r="D71" s="429"/>
      <c r="K71" s="818"/>
      <c r="L71" s="814" t="s">
        <v>1039</v>
      </c>
      <c r="M71" s="815">
        <f t="shared" si="2"/>
        <v>15016.304286873305</v>
      </c>
      <c r="N71" s="816"/>
      <c r="O71" s="817">
        <f t="shared" si="3"/>
        <v>2580.7266502787102</v>
      </c>
      <c r="P71" s="802"/>
      <c r="Q71" s="3790"/>
      <c r="R71" s="2999" t="s">
        <v>1039</v>
      </c>
      <c r="S71" s="2665">
        <v>15016304.286873305</v>
      </c>
      <c r="T71" s="2666">
        <v>2580726.6502787103</v>
      </c>
      <c r="U71" s="2659"/>
    </row>
    <row r="72" spans="1:21" ht="15.75" customHeight="1">
      <c r="A72" s="132"/>
      <c r="B72" s="132"/>
      <c r="C72" s="132"/>
      <c r="D72" s="429"/>
      <c r="K72" s="818"/>
      <c r="L72" s="814" t="s">
        <v>1040</v>
      </c>
      <c r="M72" s="815">
        <f t="shared" si="2"/>
        <v>34850.227692979075</v>
      </c>
      <c r="N72" s="816"/>
      <c r="O72" s="817">
        <f t="shared" si="3"/>
        <v>6903.515010964551</v>
      </c>
      <c r="P72" s="802"/>
      <c r="Q72" s="3790"/>
      <c r="R72" s="2999" t="s">
        <v>1040</v>
      </c>
      <c r="S72" s="2665">
        <v>34850227.692979075</v>
      </c>
      <c r="T72" s="2666">
        <v>6903515.010964551</v>
      </c>
      <c r="U72" s="2659"/>
    </row>
    <row r="73" spans="1:21" ht="15.75" customHeight="1">
      <c r="A73" s="132"/>
      <c r="B73" s="132"/>
      <c r="C73" s="132"/>
      <c r="D73" s="429"/>
      <c r="K73" s="818"/>
      <c r="L73" s="814" t="s">
        <v>1041</v>
      </c>
      <c r="M73" s="815">
        <f t="shared" si="2"/>
        <v>84044.115583881168</v>
      </c>
      <c r="N73" s="816"/>
      <c r="O73" s="817">
        <f t="shared" si="3"/>
        <v>15738.447593917026</v>
      </c>
      <c r="P73" s="802"/>
      <c r="Q73" s="3790"/>
      <c r="R73" s="2999" t="s">
        <v>1041</v>
      </c>
      <c r="S73" s="2665">
        <v>84044115.58388117</v>
      </c>
      <c r="T73" s="2666">
        <v>15738447.593917025</v>
      </c>
      <c r="U73" s="2659"/>
    </row>
    <row r="74" spans="1:21" ht="15.75" customHeight="1">
      <c r="A74" s="132"/>
      <c r="B74" s="132"/>
      <c r="C74" s="132"/>
      <c r="D74" s="429"/>
      <c r="K74" s="818"/>
      <c r="L74" s="814" t="s">
        <v>1042</v>
      </c>
      <c r="M74" s="815">
        <f t="shared" si="2"/>
        <v>174684.46083420824</v>
      </c>
      <c r="N74" s="816"/>
      <c r="O74" s="817">
        <f t="shared" si="3"/>
        <v>6108.8770419402163</v>
      </c>
      <c r="P74" s="802"/>
      <c r="Q74" s="3790"/>
      <c r="R74" s="2999" t="s">
        <v>1042</v>
      </c>
      <c r="S74" s="2665">
        <v>174684460.83420825</v>
      </c>
      <c r="T74" s="2666">
        <v>6108877.041940216</v>
      </c>
      <c r="U74" s="2659"/>
    </row>
    <row r="75" spans="1:21" ht="15.75" customHeight="1">
      <c r="A75" s="132"/>
      <c r="B75" s="132"/>
      <c r="C75" s="132"/>
      <c r="D75" s="429"/>
      <c r="K75" s="818"/>
      <c r="L75" s="814" t="s">
        <v>1043</v>
      </c>
      <c r="M75" s="815">
        <f t="shared" si="2"/>
        <v>275232.46115855937</v>
      </c>
      <c r="N75" s="816"/>
      <c r="O75" s="817">
        <f t="shared" si="3"/>
        <v>13412.29769506157</v>
      </c>
      <c r="P75" s="802"/>
      <c r="Q75" s="3790"/>
      <c r="R75" s="2999" t="s">
        <v>1043</v>
      </c>
      <c r="S75" s="2665">
        <v>275232461.15855938</v>
      </c>
      <c r="T75" s="2666">
        <v>13412297.69506157</v>
      </c>
      <c r="U75" s="2659"/>
    </row>
    <row r="76" spans="1:21" ht="15.75" customHeight="1">
      <c r="A76" s="132"/>
      <c r="B76" s="132"/>
      <c r="C76" s="132"/>
      <c r="D76" s="429"/>
      <c r="K76" s="818"/>
      <c r="L76" s="814" t="s">
        <v>1044</v>
      </c>
      <c r="M76" s="815">
        <f t="shared" si="2"/>
        <v>748457.20893837919</v>
      </c>
      <c r="N76" s="816"/>
      <c r="O76" s="817">
        <f t="shared" si="3"/>
        <v>42656.961921198155</v>
      </c>
      <c r="P76" s="802"/>
      <c r="Q76" s="3790"/>
      <c r="R76" s="2999" t="s">
        <v>1044</v>
      </c>
      <c r="S76" s="2665">
        <v>748457208.93837917</v>
      </c>
      <c r="T76" s="2666">
        <v>42656961.921198152</v>
      </c>
      <c r="U76" s="2659"/>
    </row>
    <row r="77" spans="1:21" ht="15.75" customHeight="1">
      <c r="A77" s="132"/>
      <c r="B77" s="132"/>
      <c r="C77" s="132"/>
      <c r="D77" s="429"/>
      <c r="K77" s="818"/>
      <c r="L77" s="814" t="s">
        <v>1045</v>
      </c>
      <c r="M77" s="815">
        <f t="shared" si="2"/>
        <v>2651674.3999896874</v>
      </c>
      <c r="N77" s="816"/>
      <c r="O77" s="817">
        <f t="shared" si="3"/>
        <v>42283.470295088526</v>
      </c>
      <c r="P77" s="802"/>
      <c r="Q77" s="3790"/>
      <c r="R77" s="2999" t="s">
        <v>1045</v>
      </c>
      <c r="S77" s="2665">
        <v>2651674399.9896874</v>
      </c>
      <c r="T77" s="2666">
        <v>42283470.295088522</v>
      </c>
      <c r="U77" s="2659"/>
    </row>
    <row r="78" spans="1:21" ht="15.75" customHeight="1">
      <c r="A78" s="132"/>
      <c r="B78" s="132"/>
      <c r="C78" s="132"/>
      <c r="D78" s="429"/>
      <c r="K78" s="818" t="s">
        <v>96</v>
      </c>
      <c r="L78" s="814" t="s">
        <v>1036</v>
      </c>
      <c r="M78" s="815">
        <f t="shared" si="2"/>
        <v>672.60669509841966</v>
      </c>
      <c r="N78" s="816"/>
      <c r="O78" s="817">
        <f t="shared" si="3"/>
        <v>76.987577523797356</v>
      </c>
      <c r="P78" s="802"/>
      <c r="Q78" s="3790" t="s">
        <v>96</v>
      </c>
      <c r="R78" s="2999" t="s">
        <v>1036</v>
      </c>
      <c r="S78" s="2665">
        <v>672606.69509841967</v>
      </c>
      <c r="T78" s="2666">
        <v>76987.577523797358</v>
      </c>
      <c r="U78" s="2659"/>
    </row>
    <row r="79" spans="1:21" ht="15.75" customHeight="1">
      <c r="A79" s="132"/>
      <c r="B79" s="132"/>
      <c r="C79" s="132"/>
      <c r="D79" s="429"/>
      <c r="K79" s="818"/>
      <c r="L79" s="814" t="s">
        <v>1037</v>
      </c>
      <c r="M79" s="815">
        <f t="shared" si="2"/>
        <v>2901.7793785213184</v>
      </c>
      <c r="N79" s="816"/>
      <c r="O79" s="817">
        <f t="shared" si="3"/>
        <v>290.16270697721109</v>
      </c>
      <c r="P79" s="802"/>
      <c r="Q79" s="3790"/>
      <c r="R79" s="2999" t="s">
        <v>1037</v>
      </c>
      <c r="S79" s="2665">
        <v>2901779.3785213185</v>
      </c>
      <c r="T79" s="2666">
        <v>290162.70697721111</v>
      </c>
      <c r="U79" s="2659"/>
    </row>
    <row r="80" spans="1:21" ht="15.75" customHeight="1">
      <c r="K80" s="818"/>
      <c r="L80" s="814" t="s">
        <v>1038</v>
      </c>
      <c r="M80" s="815">
        <f t="shared" si="2"/>
        <v>5968.0964487132642</v>
      </c>
      <c r="N80" s="816"/>
      <c r="O80" s="817">
        <f t="shared" si="3"/>
        <v>347.67976246673157</v>
      </c>
      <c r="P80" s="802"/>
      <c r="Q80" s="3790"/>
      <c r="R80" s="2999" t="s">
        <v>1038</v>
      </c>
      <c r="S80" s="2665">
        <v>5968096.4487132644</v>
      </c>
      <c r="T80" s="2666">
        <v>347679.7624667316</v>
      </c>
      <c r="U80" s="2659"/>
    </row>
    <row r="81" spans="11:21" ht="15.75" customHeight="1">
      <c r="K81" s="818"/>
      <c r="L81" s="814" t="s">
        <v>1039</v>
      </c>
      <c r="M81" s="815">
        <f t="shared" si="2"/>
        <v>14400.673924524039</v>
      </c>
      <c r="N81" s="816"/>
      <c r="O81" s="817">
        <f t="shared" si="3"/>
        <v>1465.9676300050016</v>
      </c>
      <c r="P81" s="802"/>
      <c r="Q81" s="3790"/>
      <c r="R81" s="2999" t="s">
        <v>1039</v>
      </c>
      <c r="S81" s="2665">
        <v>14400673.924524039</v>
      </c>
      <c r="T81" s="2666">
        <v>1465967.6300050016</v>
      </c>
      <c r="U81" s="2659"/>
    </row>
    <row r="82" spans="11:21" ht="15.75" customHeight="1">
      <c r="K82" s="818"/>
      <c r="L82" s="814" t="s">
        <v>1040</v>
      </c>
      <c r="M82" s="815">
        <f t="shared" si="2"/>
        <v>32415.985563174218</v>
      </c>
      <c r="N82" s="816"/>
      <c r="O82" s="817">
        <f t="shared" si="3"/>
        <v>3396.7663615491742</v>
      </c>
      <c r="P82" s="802"/>
      <c r="Q82" s="3790"/>
      <c r="R82" s="2999" t="s">
        <v>1040</v>
      </c>
      <c r="S82" s="2665">
        <v>32415985.563174218</v>
      </c>
      <c r="T82" s="2666">
        <v>3396766.3615491744</v>
      </c>
      <c r="U82" s="2659"/>
    </row>
    <row r="83" spans="11:21" ht="15.75" customHeight="1">
      <c r="K83" s="818"/>
      <c r="L83" s="814" t="s">
        <v>1041</v>
      </c>
      <c r="M83" s="815">
        <f t="shared" si="2"/>
        <v>81741.291786954505</v>
      </c>
      <c r="N83" s="816"/>
      <c r="O83" s="817">
        <f t="shared" si="3"/>
        <v>9261.1568716573056</v>
      </c>
      <c r="P83" s="802"/>
      <c r="Q83" s="3790"/>
      <c r="R83" s="2999" t="s">
        <v>1041</v>
      </c>
      <c r="S83" s="2665">
        <v>81741291.786954507</v>
      </c>
      <c r="T83" s="2666">
        <v>9261156.8716573063</v>
      </c>
      <c r="U83" s="2659"/>
    </row>
    <row r="84" spans="11:21" ht="15.75" customHeight="1">
      <c r="K84" s="818"/>
      <c r="L84" s="814" t="s">
        <v>1042</v>
      </c>
      <c r="M84" s="815">
        <f t="shared" si="2"/>
        <v>153018.94200054585</v>
      </c>
      <c r="N84" s="816"/>
      <c r="O84" s="817">
        <f t="shared" si="3"/>
        <v>43531.201208988852</v>
      </c>
      <c r="P84" s="802"/>
      <c r="Q84" s="3790"/>
      <c r="R84" s="2999" t="s">
        <v>1042</v>
      </c>
      <c r="S84" s="2665">
        <v>153018942.00054586</v>
      </c>
      <c r="T84" s="2666">
        <v>43531201.208988853</v>
      </c>
      <c r="U84" s="2659"/>
    </row>
    <row r="85" spans="11:21" ht="15.75" customHeight="1">
      <c r="K85" s="818"/>
      <c r="L85" s="814" t="s">
        <v>1043</v>
      </c>
      <c r="M85" s="815">
        <f t="shared" si="2"/>
        <v>274587.45463519008</v>
      </c>
      <c r="N85" s="816"/>
      <c r="O85" s="817">
        <f t="shared" si="3"/>
        <v>33527.336065928619</v>
      </c>
      <c r="P85" s="802"/>
      <c r="Q85" s="3790"/>
      <c r="R85" s="2999" t="s">
        <v>1043</v>
      </c>
      <c r="S85" s="2665">
        <v>274587454.63519007</v>
      </c>
      <c r="T85" s="2666">
        <v>33527336.065928616</v>
      </c>
      <c r="U85" s="2659"/>
    </row>
    <row r="86" spans="11:21" ht="15.75" customHeight="1">
      <c r="K86" s="818"/>
      <c r="L86" s="814" t="s">
        <v>1044</v>
      </c>
      <c r="M86" s="815">
        <f t="shared" si="2"/>
        <v>755171.48250681604</v>
      </c>
      <c r="N86" s="816"/>
      <c r="O86" s="817">
        <f t="shared" si="3"/>
        <v>83958.544014250481</v>
      </c>
      <c r="P86" s="802"/>
      <c r="Q86" s="3790"/>
      <c r="R86" s="2999" t="s">
        <v>1044</v>
      </c>
      <c r="S86" s="2665">
        <v>755171482.50681603</v>
      </c>
      <c r="T86" s="2666">
        <v>83958544.014250487</v>
      </c>
      <c r="U86" s="2659"/>
    </row>
    <row r="87" spans="11:21" ht="15.75" customHeight="1">
      <c r="K87" s="818"/>
      <c r="L87" s="814" t="s">
        <v>1045</v>
      </c>
      <c r="M87" s="815">
        <f t="shared" si="2"/>
        <v>2713080.5473502697</v>
      </c>
      <c r="N87" s="816"/>
      <c r="O87" s="817">
        <f t="shared" si="3"/>
        <v>45628.609702719827</v>
      </c>
      <c r="P87" s="802"/>
      <c r="Q87" s="3790"/>
      <c r="R87" s="2999" t="s">
        <v>1045</v>
      </c>
      <c r="S87" s="2665">
        <v>2713080547.3502698</v>
      </c>
      <c r="T87" s="2666">
        <v>45628609.70271983</v>
      </c>
      <c r="U87" s="2659"/>
    </row>
    <row r="88" spans="11:21" ht="15.75" customHeight="1">
      <c r="K88" s="818" t="s">
        <v>307</v>
      </c>
      <c r="L88" s="814" t="s">
        <v>1036</v>
      </c>
      <c r="M88" s="815">
        <f t="shared" si="2"/>
        <v>2211.8154947216922</v>
      </c>
      <c r="N88" s="816"/>
      <c r="O88" s="817">
        <f t="shared" si="3"/>
        <v>298.77741332232301</v>
      </c>
      <c r="P88" s="802"/>
      <c r="Q88" s="3790" t="s">
        <v>307</v>
      </c>
      <c r="R88" s="2999" t="s">
        <v>1036</v>
      </c>
      <c r="S88" s="2665">
        <v>2211815.4947216921</v>
      </c>
      <c r="T88" s="2666">
        <v>298777.413322323</v>
      </c>
      <c r="U88" s="2659"/>
    </row>
    <row r="89" spans="11:21" ht="15.75" customHeight="1">
      <c r="K89" s="818"/>
      <c r="L89" s="814" t="s">
        <v>1037</v>
      </c>
      <c r="M89" s="815">
        <f t="shared" si="2"/>
        <v>4981.3985517532428</v>
      </c>
      <c r="N89" s="816"/>
      <c r="O89" s="817">
        <f t="shared" si="3"/>
        <v>749.21359549155466</v>
      </c>
      <c r="P89" s="802"/>
      <c r="Q89" s="3790"/>
      <c r="R89" s="2999" t="s">
        <v>1037</v>
      </c>
      <c r="S89" s="2665">
        <v>4981398.5517532425</v>
      </c>
      <c r="T89" s="2666">
        <v>749213.5954915547</v>
      </c>
      <c r="U89" s="2659"/>
    </row>
    <row r="90" spans="11:21" ht="15.75" customHeight="1">
      <c r="K90" s="818"/>
      <c r="L90" s="814" t="s">
        <v>1038</v>
      </c>
      <c r="M90" s="815">
        <f t="shared" si="2"/>
        <v>7066.4885100119936</v>
      </c>
      <c r="N90" s="816"/>
      <c r="O90" s="817">
        <f t="shared" si="3"/>
        <v>1094.4383261305043</v>
      </c>
      <c r="P90" s="802"/>
      <c r="Q90" s="3790"/>
      <c r="R90" s="2999" t="s">
        <v>1038</v>
      </c>
      <c r="S90" s="2665">
        <v>7066488.5100119933</v>
      </c>
      <c r="T90" s="2666">
        <v>1094438.3261305043</v>
      </c>
      <c r="U90" s="2659"/>
    </row>
    <row r="91" spans="11:21" ht="15.75" customHeight="1">
      <c r="K91" s="818"/>
      <c r="L91" s="814" t="s">
        <v>1039</v>
      </c>
      <c r="M91" s="815">
        <f t="shared" si="2"/>
        <v>11911.070024847453</v>
      </c>
      <c r="N91" s="816"/>
      <c r="O91" s="817">
        <f t="shared" si="3"/>
        <v>2567.7702148561739</v>
      </c>
      <c r="P91" s="802"/>
      <c r="Q91" s="3790"/>
      <c r="R91" s="2999" t="s">
        <v>1039</v>
      </c>
      <c r="S91" s="2665">
        <v>11911070.024847453</v>
      </c>
      <c r="T91" s="2666">
        <v>2567770.2148561738</v>
      </c>
      <c r="U91" s="2659"/>
    </row>
    <row r="92" spans="11:21" ht="15.75" customHeight="1">
      <c r="K92" s="818"/>
      <c r="L92" s="814" t="s">
        <v>1040</v>
      </c>
      <c r="M92" s="815">
        <f t="shared" si="2"/>
        <v>18629.633776532904</v>
      </c>
      <c r="N92" s="816"/>
      <c r="O92" s="817">
        <f t="shared" si="3"/>
        <v>2372.2738028610174</v>
      </c>
      <c r="P92" s="802"/>
      <c r="Q92" s="3790"/>
      <c r="R92" s="2999" t="s">
        <v>1040</v>
      </c>
      <c r="S92" s="2665">
        <v>18629633.776532903</v>
      </c>
      <c r="T92" s="2666">
        <v>2372273.8028610176</v>
      </c>
      <c r="U92" s="2659"/>
    </row>
    <row r="93" spans="11:21" ht="15.75" customHeight="1">
      <c r="K93" s="818"/>
      <c r="L93" s="814" t="s">
        <v>1041</v>
      </c>
      <c r="M93" s="815">
        <f t="shared" si="2"/>
        <v>36930.467388745397</v>
      </c>
      <c r="N93" s="816"/>
      <c r="O93" s="817">
        <f t="shared" si="3"/>
        <v>8264.6628190204283</v>
      </c>
      <c r="P93" s="802"/>
      <c r="Q93" s="3790"/>
      <c r="R93" s="2999" t="s">
        <v>1041</v>
      </c>
      <c r="S93" s="2665">
        <v>36930467.388745397</v>
      </c>
      <c r="T93" s="2666">
        <v>8264662.8190204278</v>
      </c>
      <c r="U93" s="2659"/>
    </row>
    <row r="94" spans="11:21" ht="15.75" customHeight="1">
      <c r="K94" s="818"/>
      <c r="L94" s="814" t="s">
        <v>1042</v>
      </c>
      <c r="M94" s="815">
        <f t="shared" si="2"/>
        <v>68465.195288300732</v>
      </c>
      <c r="N94" s="816"/>
      <c r="O94" s="817">
        <f t="shared" ref="O94:O97" si="7">T94/1000</f>
        <v>11275.44062925272</v>
      </c>
      <c r="P94" s="802"/>
      <c r="Q94" s="3790"/>
      <c r="R94" s="2999" t="s">
        <v>1042</v>
      </c>
      <c r="S94" s="2665">
        <v>68465195.288300738</v>
      </c>
      <c r="T94" s="2666">
        <v>11275440.629252721</v>
      </c>
      <c r="U94" s="2659"/>
    </row>
    <row r="95" spans="11:21" ht="15.75" customHeight="1">
      <c r="K95" s="818"/>
      <c r="L95" s="814" t="s">
        <v>1043</v>
      </c>
      <c r="M95" s="815">
        <f t="shared" ref="M95:M97" si="8">S95/1000</f>
        <v>100839.58062640509</v>
      </c>
      <c r="N95" s="816"/>
      <c r="O95" s="817">
        <f t="shared" si="7"/>
        <v>13876.580076758961</v>
      </c>
      <c r="P95" s="802"/>
      <c r="Q95" s="3790"/>
      <c r="R95" s="2999" t="s">
        <v>1043</v>
      </c>
      <c r="S95" s="2665">
        <v>100839580.62640509</v>
      </c>
      <c r="T95" s="2666">
        <v>13876580.07675896</v>
      </c>
      <c r="U95" s="2659"/>
    </row>
    <row r="96" spans="11:21" ht="15.75" customHeight="1">
      <c r="K96" s="818"/>
      <c r="L96" s="814" t="s">
        <v>1044</v>
      </c>
      <c r="M96" s="815">
        <f t="shared" si="8"/>
        <v>208426.36942634688</v>
      </c>
      <c r="N96" s="816"/>
      <c r="O96" s="817">
        <f t="shared" si="7"/>
        <v>16208.874680047842</v>
      </c>
      <c r="P96" s="802"/>
      <c r="Q96" s="3790"/>
      <c r="R96" s="2999" t="s">
        <v>1044</v>
      </c>
      <c r="S96" s="2665">
        <v>208426369.42634687</v>
      </c>
      <c r="T96" s="2666">
        <v>16208874.680047842</v>
      </c>
      <c r="U96" s="2659"/>
    </row>
    <row r="97" spans="11:21" ht="15.75" customHeight="1" thickBot="1">
      <c r="K97" s="821"/>
      <c r="L97" s="822" t="s">
        <v>1045</v>
      </c>
      <c r="M97" s="823">
        <f t="shared" si="8"/>
        <v>815763.53551828628</v>
      </c>
      <c r="N97" s="824"/>
      <c r="O97" s="825">
        <f t="shared" si="7"/>
        <v>23763.168186660336</v>
      </c>
      <c r="P97" s="802"/>
      <c r="Q97" s="3792"/>
      <c r="R97" s="2667" t="s">
        <v>1045</v>
      </c>
      <c r="S97" s="2668">
        <v>815763535.51828623</v>
      </c>
      <c r="T97" s="2669">
        <v>23763168.186660334</v>
      </c>
      <c r="U97" s="2659"/>
    </row>
    <row r="98" spans="11:21" ht="16.5" thickTop="1"/>
  </sheetData>
  <mergeCells count="72">
    <mergeCell ref="Q58:Q61"/>
    <mergeCell ref="Q62:Q67"/>
    <mergeCell ref="Q68:Q77"/>
    <mergeCell ref="Q78:Q87"/>
    <mergeCell ref="Q88:Q97"/>
    <mergeCell ref="Q55:R55"/>
    <mergeCell ref="Q56:Q57"/>
    <mergeCell ref="Q50:R50"/>
    <mergeCell ref="Q51:R51"/>
    <mergeCell ref="Q52:R52"/>
    <mergeCell ref="Q53:R53"/>
    <mergeCell ref="Q54:R54"/>
    <mergeCell ref="Q45:R45"/>
    <mergeCell ref="Q46:R46"/>
    <mergeCell ref="Q47:R47"/>
    <mergeCell ref="Q48:R48"/>
    <mergeCell ref="Q49:R49"/>
    <mergeCell ref="Q40:R40"/>
    <mergeCell ref="Q41:R41"/>
    <mergeCell ref="Q42:R42"/>
    <mergeCell ref="Q43:R43"/>
    <mergeCell ref="Q44:R44"/>
    <mergeCell ref="Q35:R35"/>
    <mergeCell ref="Q36:R36"/>
    <mergeCell ref="Q37:R37"/>
    <mergeCell ref="Q38:R38"/>
    <mergeCell ref="Q39:R39"/>
    <mergeCell ref="Q28:R29"/>
    <mergeCell ref="Q30:Q31"/>
    <mergeCell ref="Q32:R32"/>
    <mergeCell ref="Q33:R33"/>
    <mergeCell ref="Q34:R34"/>
    <mergeCell ref="A59:B59"/>
    <mergeCell ref="A29:C29"/>
    <mergeCell ref="A32:C32"/>
    <mergeCell ref="A38:C38"/>
    <mergeCell ref="A54:C54"/>
    <mergeCell ref="A55:B55"/>
    <mergeCell ref="A39:B39"/>
    <mergeCell ref="A53:B53"/>
    <mergeCell ref="B57:C57"/>
    <mergeCell ref="B58:C58"/>
    <mergeCell ref="A21:C21"/>
    <mergeCell ref="A11:C11"/>
    <mergeCell ref="A6:C6"/>
    <mergeCell ref="A14:C14"/>
    <mergeCell ref="A8:C8"/>
    <mergeCell ref="A12:C12"/>
    <mergeCell ref="A13:C13"/>
    <mergeCell ref="A7:C7"/>
    <mergeCell ref="A9:C9"/>
    <mergeCell ref="A10:C10"/>
    <mergeCell ref="A16:C16"/>
    <mergeCell ref="A17:C17"/>
    <mergeCell ref="A15:C15"/>
    <mergeCell ref="A18:C18"/>
    <mergeCell ref="A20:C20"/>
    <mergeCell ref="A19:C19"/>
    <mergeCell ref="A1:J1"/>
    <mergeCell ref="A3:C5"/>
    <mergeCell ref="I3:J5"/>
    <mergeCell ref="E3:F5"/>
    <mergeCell ref="G3:H5"/>
    <mergeCell ref="K28:L29"/>
    <mergeCell ref="K30:K31"/>
    <mergeCell ref="A22:D22"/>
    <mergeCell ref="A23:D23"/>
    <mergeCell ref="A24:D24"/>
    <mergeCell ref="A25:D25"/>
    <mergeCell ref="A26:D26"/>
    <mergeCell ref="A27:D27"/>
    <mergeCell ref="A28:D28"/>
  </mergeCells>
  <phoneticPr fontId="4"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95"/>
  <sheetViews>
    <sheetView view="pageBreakPreview" zoomScaleNormal="50" zoomScaleSheetLayoutView="100" workbookViewId="0">
      <selection activeCell="U46" sqref="U46"/>
    </sheetView>
  </sheetViews>
  <sheetFormatPr defaultColWidth="9.140625" defaultRowHeight="15.75"/>
  <cols>
    <col min="1" max="1" width="2.28515625" style="1208" customWidth="1"/>
    <col min="2" max="2" width="29.85546875" style="1208" customWidth="1"/>
    <col min="3" max="3" width="1.85546875" style="1208" customWidth="1"/>
    <col min="4" max="4" width="1.7109375" style="1209" customWidth="1"/>
    <col min="5" max="6" width="5.140625" style="1030" customWidth="1"/>
    <col min="7" max="7" width="4.5703125" style="1030" customWidth="1"/>
    <col min="8" max="8" width="5.28515625" style="1030" customWidth="1"/>
    <col min="9" max="10" width="4.42578125" style="1030" customWidth="1"/>
    <col min="11" max="11" width="3.85546875" style="1030" customWidth="1"/>
    <col min="12" max="14" width="4.42578125" style="1030" customWidth="1"/>
    <col min="15" max="15" width="3.85546875" style="1030" customWidth="1"/>
    <col min="16" max="17" width="4.42578125" style="1030" customWidth="1"/>
    <col min="18" max="18" width="3" style="1030" customWidth="1"/>
    <col min="19" max="30" width="4.85546875" style="1030" customWidth="1"/>
    <col min="31" max="31" width="4.85546875" style="790" customWidth="1"/>
    <col min="32" max="37" width="4.85546875" style="1030" customWidth="1"/>
    <col min="38" max="38" width="4.85546875" style="790" customWidth="1"/>
    <col min="39" max="16384" width="9.140625" style="1030"/>
  </cols>
  <sheetData>
    <row r="1" spans="1:46" s="1154" customFormat="1" ht="35.1" customHeight="1">
      <c r="A1" s="3121" t="s">
        <v>878</v>
      </c>
      <c r="B1" s="3121"/>
      <c r="C1" s="3121"/>
      <c r="D1" s="3121"/>
      <c r="E1" s="3121"/>
      <c r="F1" s="3121"/>
      <c r="G1" s="3121"/>
      <c r="H1" s="3121"/>
      <c r="I1" s="3121"/>
      <c r="J1" s="3121"/>
      <c r="K1" s="3121"/>
      <c r="L1" s="3121"/>
      <c r="M1" s="3121"/>
      <c r="N1" s="3121"/>
      <c r="O1" s="3121"/>
      <c r="P1" s="3121"/>
      <c r="Q1" s="3121"/>
      <c r="R1" s="3121"/>
      <c r="S1" s="1152" t="s">
        <v>877</v>
      </c>
      <c r="T1" s="1155"/>
      <c r="U1" s="1155"/>
      <c r="V1" s="1155"/>
      <c r="W1" s="1155"/>
      <c r="X1" s="1155"/>
      <c r="Y1" s="1155"/>
      <c r="Z1" s="1155"/>
      <c r="AA1" s="1155"/>
      <c r="AB1" s="1155"/>
      <c r="AC1" s="1155"/>
      <c r="AD1" s="1155"/>
      <c r="AE1" s="1155"/>
      <c r="AF1" s="1155"/>
      <c r="AG1" s="1155"/>
      <c r="AH1" s="1155"/>
      <c r="AI1" s="1155"/>
      <c r="AJ1" s="1155"/>
      <c r="AK1" s="1155"/>
      <c r="AL1" s="1269"/>
    </row>
    <row r="2" spans="1:46" ht="15" customHeight="1" thickBot="1">
      <c r="A2" s="1030"/>
      <c r="B2" s="1158"/>
      <c r="C2" s="1158"/>
      <c r="D2" s="1159"/>
      <c r="E2" s="1160"/>
      <c r="F2" s="1160"/>
      <c r="G2" s="1160"/>
      <c r="H2" s="1160"/>
      <c r="I2" s="1160"/>
      <c r="J2" s="1160"/>
      <c r="K2" s="1160"/>
      <c r="L2" s="1160"/>
      <c r="M2" s="1160"/>
      <c r="N2" s="1160"/>
      <c r="O2" s="1160"/>
      <c r="P2" s="1160"/>
      <c r="Q2" s="1160"/>
      <c r="R2" s="1160"/>
      <c r="S2" s="1160"/>
      <c r="T2" s="1160"/>
      <c r="U2" s="1160"/>
      <c r="V2" s="1160"/>
      <c r="W2" s="1160"/>
      <c r="X2" s="1160"/>
      <c r="Y2" s="1160"/>
      <c r="Z2" s="1160"/>
      <c r="AA2" s="1160"/>
      <c r="AB2" s="1160"/>
      <c r="AC2" s="1160"/>
      <c r="AD2" s="1160"/>
      <c r="AE2" s="1160"/>
      <c r="AF2" s="1160"/>
      <c r="AG2" s="1160"/>
      <c r="AH2" s="1160"/>
      <c r="AI2" s="1161"/>
      <c r="AJ2" s="1161"/>
      <c r="AK2" s="1161"/>
      <c r="AL2" s="1161" t="s">
        <v>36</v>
      </c>
    </row>
    <row r="3" spans="1:46" s="1165" customFormat="1" ht="15" customHeight="1">
      <c r="A3" s="3081" t="s">
        <v>1505</v>
      </c>
      <c r="B3" s="3081"/>
      <c r="C3" s="3081"/>
      <c r="D3" s="1162"/>
      <c r="E3" s="3155" t="s">
        <v>870</v>
      </c>
      <c r="F3" s="3156"/>
      <c r="G3" s="3157"/>
      <c r="H3" s="1163"/>
      <c r="I3" s="1164"/>
      <c r="J3" s="1231"/>
      <c r="N3" s="3145"/>
      <c r="O3" s="3145"/>
      <c r="Q3" s="1166" t="s">
        <v>873</v>
      </c>
      <c r="R3" s="1166"/>
      <c r="S3" s="1166" t="s">
        <v>314</v>
      </c>
      <c r="T3" s="1166"/>
      <c r="U3" s="1166"/>
      <c r="Z3" s="1167"/>
      <c r="AA3" s="1167"/>
      <c r="AB3" s="1167"/>
      <c r="AC3" s="1167"/>
      <c r="AD3" s="1167"/>
      <c r="AE3" s="1166"/>
      <c r="AF3" s="1166"/>
      <c r="AG3" s="1166"/>
      <c r="AH3" s="1166"/>
      <c r="AI3" s="1168"/>
      <c r="AJ3" s="3156" t="s">
        <v>872</v>
      </c>
      <c r="AK3" s="3156"/>
      <c r="AL3" s="3156"/>
      <c r="AM3" s="1169"/>
      <c r="AT3" s="1170"/>
    </row>
    <row r="4" spans="1:46" s="1165" customFormat="1" ht="15" customHeight="1">
      <c r="A4" s="3082"/>
      <c r="B4" s="3082"/>
      <c r="C4" s="3082"/>
      <c r="D4" s="1171"/>
      <c r="E4" s="3158"/>
      <c r="F4" s="3159"/>
      <c r="G4" s="3160"/>
      <c r="H4" s="3146" t="s">
        <v>2</v>
      </c>
      <c r="J4" s="1173"/>
      <c r="K4" s="1172"/>
      <c r="L4" s="1172"/>
      <c r="M4" s="1172"/>
      <c r="N4" s="1172"/>
      <c r="O4" s="1173"/>
      <c r="P4" s="1172"/>
      <c r="Q4" s="1172"/>
      <c r="R4" s="1173" t="s">
        <v>344</v>
      </c>
      <c r="S4" s="1172" t="s">
        <v>343</v>
      </c>
      <c r="T4" s="1172"/>
      <c r="U4" s="1172"/>
      <c r="V4" s="1172"/>
      <c r="W4" s="1172"/>
      <c r="X4" s="1215"/>
      <c r="Y4" s="3146" t="s">
        <v>977</v>
      </c>
      <c r="Z4" s="3164" t="s">
        <v>866</v>
      </c>
      <c r="AA4" s="3164"/>
      <c r="AB4" s="3164"/>
      <c r="AC4" s="3164"/>
      <c r="AD4" s="3164"/>
      <c r="AE4" s="3164"/>
      <c r="AF4" s="3164"/>
      <c r="AG4" s="3164"/>
      <c r="AH4" s="3164"/>
      <c r="AI4" s="3165"/>
      <c r="AJ4" s="3159"/>
      <c r="AK4" s="3162"/>
      <c r="AL4" s="3162"/>
      <c r="AM4" s="1169"/>
      <c r="AT4" s="1170"/>
    </row>
    <row r="5" spans="1:46" s="1165" customFormat="1" ht="15" customHeight="1">
      <c r="A5" s="3082"/>
      <c r="B5" s="3082"/>
      <c r="C5" s="3082"/>
      <c r="D5" s="1171"/>
      <c r="E5" s="1270"/>
      <c r="F5" s="3151" t="s">
        <v>308</v>
      </c>
      <c r="G5" s="3151" t="s">
        <v>309</v>
      </c>
      <c r="H5" s="3158"/>
      <c r="I5" s="3146" t="s">
        <v>859</v>
      </c>
      <c r="J5" s="3147"/>
      <c r="K5" s="3148"/>
      <c r="L5" s="1216"/>
      <c r="M5" s="1217"/>
      <c r="N5" s="1217"/>
      <c r="O5" s="3144" t="s">
        <v>858</v>
      </c>
      <c r="P5" s="3144"/>
      <c r="Q5" s="3144"/>
      <c r="R5" s="3144"/>
      <c r="S5" s="3142" t="s">
        <v>351</v>
      </c>
      <c r="T5" s="3142"/>
      <c r="U5" s="3143"/>
      <c r="V5" s="3146" t="s">
        <v>865</v>
      </c>
      <c r="W5" s="3149"/>
      <c r="X5" s="3150"/>
      <c r="Y5" s="3158"/>
      <c r="Z5" s="3146" t="s">
        <v>713</v>
      </c>
      <c r="AA5" s="3149"/>
      <c r="AB5" s="3150"/>
      <c r="AC5" s="3146" t="s">
        <v>704</v>
      </c>
      <c r="AD5" s="3149"/>
      <c r="AE5" s="3149"/>
      <c r="AF5" s="3149"/>
      <c r="AG5" s="3149"/>
      <c r="AH5" s="3149"/>
      <c r="AI5" s="3150"/>
      <c r="AJ5" s="3158"/>
      <c r="AK5" s="3151" t="s">
        <v>308</v>
      </c>
      <c r="AL5" s="3166" t="s">
        <v>309</v>
      </c>
      <c r="AM5" s="1169"/>
    </row>
    <row r="6" spans="1:46" s="1165" customFormat="1" ht="15" customHeight="1">
      <c r="A6" s="3082"/>
      <c r="B6" s="3082"/>
      <c r="C6" s="3082"/>
      <c r="D6" s="1171"/>
      <c r="E6" s="1270"/>
      <c r="F6" s="3151"/>
      <c r="G6" s="3151"/>
      <c r="H6" s="3158"/>
      <c r="I6" s="3154" t="s">
        <v>47</v>
      </c>
      <c r="J6" s="3152" t="s">
        <v>308</v>
      </c>
      <c r="K6" s="3152" t="s">
        <v>309</v>
      </c>
      <c r="L6" s="3158" t="s">
        <v>137</v>
      </c>
      <c r="M6" s="3152" t="s">
        <v>3896</v>
      </c>
      <c r="N6" s="3151"/>
      <c r="O6" s="3151"/>
      <c r="P6" s="3146" t="s">
        <v>863</v>
      </c>
      <c r="Q6" s="3147"/>
      <c r="R6" s="3148"/>
      <c r="S6" s="3147" t="s">
        <v>864</v>
      </c>
      <c r="T6" s="3149"/>
      <c r="U6" s="3150"/>
      <c r="V6" s="3154" t="s">
        <v>47</v>
      </c>
      <c r="W6" s="3152" t="s">
        <v>308</v>
      </c>
      <c r="X6" s="3152" t="s">
        <v>309</v>
      </c>
      <c r="Y6" s="3158"/>
      <c r="Z6" s="3154" t="s">
        <v>47</v>
      </c>
      <c r="AA6" s="3152" t="s">
        <v>308</v>
      </c>
      <c r="AB6" s="3148" t="s">
        <v>309</v>
      </c>
      <c r="AC6" s="3158" t="s">
        <v>137</v>
      </c>
      <c r="AD6" s="3146" t="s">
        <v>868</v>
      </c>
      <c r="AE6" s="3147"/>
      <c r="AF6" s="3148"/>
      <c r="AG6" s="3146" t="s">
        <v>869</v>
      </c>
      <c r="AH6" s="3149"/>
      <c r="AI6" s="3150"/>
      <c r="AJ6" s="3158"/>
      <c r="AK6" s="3151"/>
      <c r="AL6" s="3166"/>
      <c r="AM6" s="1169"/>
    </row>
    <row r="7" spans="1:46" s="1165" customFormat="1" ht="36" customHeight="1">
      <c r="A7" s="3083"/>
      <c r="B7" s="3083"/>
      <c r="C7" s="3083"/>
      <c r="D7" s="1174"/>
      <c r="E7" s="1271"/>
      <c r="F7" s="3151"/>
      <c r="G7" s="3151"/>
      <c r="H7" s="3161"/>
      <c r="I7" s="3153"/>
      <c r="J7" s="3153"/>
      <c r="K7" s="3153"/>
      <c r="L7" s="3161"/>
      <c r="M7" s="1272" t="s">
        <v>47</v>
      </c>
      <c r="N7" s="1273" t="s">
        <v>308</v>
      </c>
      <c r="O7" s="1273" t="s">
        <v>309</v>
      </c>
      <c r="P7" s="1272" t="s">
        <v>47</v>
      </c>
      <c r="Q7" s="1273" t="s">
        <v>308</v>
      </c>
      <c r="R7" s="1273" t="s">
        <v>309</v>
      </c>
      <c r="S7" s="1174" t="s">
        <v>47</v>
      </c>
      <c r="T7" s="1273" t="s">
        <v>308</v>
      </c>
      <c r="U7" s="1273" t="s">
        <v>309</v>
      </c>
      <c r="V7" s="3153"/>
      <c r="W7" s="3153"/>
      <c r="X7" s="3153"/>
      <c r="Y7" s="3161"/>
      <c r="Z7" s="3153"/>
      <c r="AA7" s="3153"/>
      <c r="AB7" s="3163"/>
      <c r="AC7" s="3161"/>
      <c r="AD7" s="3152" t="s">
        <v>47</v>
      </c>
      <c r="AE7" s="1273" t="s">
        <v>308</v>
      </c>
      <c r="AF7" s="1273" t="s">
        <v>309</v>
      </c>
      <c r="AG7" s="3152" t="s">
        <v>47</v>
      </c>
      <c r="AH7" s="1273" t="s">
        <v>308</v>
      </c>
      <c r="AI7" s="1273" t="s">
        <v>309</v>
      </c>
      <c r="AJ7" s="3161"/>
      <c r="AK7" s="3151"/>
      <c r="AL7" s="3166"/>
      <c r="AM7" s="1169"/>
    </row>
    <row r="8" spans="1:46" s="1182" customFormat="1" ht="12.75" hidden="1" customHeight="1">
      <c r="A8" s="3077" t="s">
        <v>2540</v>
      </c>
      <c r="B8" s="3077"/>
      <c r="C8" s="3077"/>
      <c r="D8" s="1176"/>
      <c r="E8" s="1177">
        <v>299953</v>
      </c>
      <c r="F8" s="1178"/>
      <c r="G8" s="1178"/>
      <c r="H8" s="1178"/>
      <c r="I8" s="1178">
        <v>37490</v>
      </c>
      <c r="J8" s="1178"/>
      <c r="K8" s="1178"/>
      <c r="L8" s="1178"/>
      <c r="M8" s="1178"/>
      <c r="N8" s="1178"/>
      <c r="O8" s="1178"/>
      <c r="P8" s="1178"/>
      <c r="Q8" s="1178"/>
      <c r="R8" s="1178"/>
      <c r="S8" s="1178"/>
      <c r="T8" s="1178"/>
      <c r="U8" s="1178"/>
      <c r="V8" s="1178">
        <v>37490</v>
      </c>
      <c r="W8" s="1178"/>
      <c r="X8" s="1178"/>
      <c r="Y8" s="1178"/>
      <c r="Z8" s="1178"/>
      <c r="AA8" s="1178"/>
      <c r="AB8" s="1178"/>
      <c r="AC8" s="1179"/>
      <c r="AD8" s="3153"/>
      <c r="AE8" s="1179"/>
      <c r="AF8" s="1179"/>
      <c r="AG8" s="3153"/>
      <c r="AH8" s="1179"/>
      <c r="AI8" s="1179"/>
      <c r="AJ8" s="1179"/>
      <c r="AK8" s="1179"/>
      <c r="AL8" s="1178"/>
      <c r="AM8" s="1181"/>
    </row>
    <row r="9" spans="1:46" s="1182" customFormat="1" ht="12.75" hidden="1" customHeight="1">
      <c r="A9" s="3072" t="s">
        <v>2300</v>
      </c>
      <c r="B9" s="3072"/>
      <c r="C9" s="3072"/>
      <c r="D9" s="1176"/>
      <c r="E9" s="227">
        <v>245028.31251835014</v>
      </c>
      <c r="F9" s="226"/>
      <c r="G9" s="226"/>
      <c r="H9" s="226"/>
      <c r="I9" s="226">
        <v>35483.060334576927</v>
      </c>
      <c r="J9" s="226"/>
      <c r="K9" s="226"/>
      <c r="L9" s="226"/>
      <c r="M9" s="226"/>
      <c r="N9" s="226"/>
      <c r="O9" s="226"/>
      <c r="P9" s="226"/>
      <c r="Q9" s="226"/>
      <c r="R9" s="226"/>
      <c r="S9" s="226"/>
      <c r="T9" s="226"/>
      <c r="U9" s="226"/>
      <c r="V9" s="226">
        <v>35483.060334576927</v>
      </c>
      <c r="W9" s="226"/>
      <c r="X9" s="226"/>
      <c r="Y9" s="226"/>
      <c r="Z9" s="226"/>
      <c r="AA9" s="226"/>
      <c r="AB9" s="226"/>
      <c r="AC9" s="226"/>
      <c r="AD9" s="226"/>
      <c r="AE9" s="226"/>
      <c r="AF9" s="226"/>
      <c r="AG9" s="226"/>
      <c r="AH9" s="226"/>
      <c r="AI9" s="226"/>
      <c r="AJ9" s="226"/>
      <c r="AK9" s="226"/>
      <c r="AL9" s="226"/>
      <c r="AM9" s="1181"/>
    </row>
    <row r="10" spans="1:46" s="1182" customFormat="1" ht="12.75" hidden="1" customHeight="1">
      <c r="A10" s="3072" t="s">
        <v>2555</v>
      </c>
      <c r="B10" s="3072"/>
      <c r="C10" s="3072"/>
      <c r="D10" s="1176"/>
      <c r="E10" s="227">
        <v>227442</v>
      </c>
      <c r="F10" s="226"/>
      <c r="G10" s="226"/>
      <c r="H10" s="226"/>
      <c r="I10" s="226">
        <v>24036.959999997744</v>
      </c>
      <c r="J10" s="226"/>
      <c r="K10" s="226"/>
      <c r="L10" s="226"/>
      <c r="M10" s="226"/>
      <c r="N10" s="226"/>
      <c r="O10" s="226"/>
      <c r="P10" s="226"/>
      <c r="Q10" s="226"/>
      <c r="R10" s="226"/>
      <c r="S10" s="226"/>
      <c r="T10" s="226"/>
      <c r="U10" s="226"/>
      <c r="V10" s="226">
        <v>24036.959999997744</v>
      </c>
      <c r="W10" s="226"/>
      <c r="X10" s="226"/>
      <c r="Y10" s="226"/>
      <c r="Z10" s="226"/>
      <c r="AA10" s="226"/>
      <c r="AB10" s="226"/>
      <c r="AC10" s="226"/>
      <c r="AD10" s="226"/>
      <c r="AE10" s="226"/>
      <c r="AF10" s="226"/>
      <c r="AG10" s="226"/>
      <c r="AH10" s="226"/>
      <c r="AI10" s="226"/>
      <c r="AJ10" s="226"/>
      <c r="AK10" s="226"/>
      <c r="AL10" s="226"/>
      <c r="AM10" s="1181"/>
    </row>
    <row r="11" spans="1:46" s="1182" customFormat="1" ht="12.75" hidden="1" customHeight="1">
      <c r="A11" s="3072" t="s">
        <v>3341</v>
      </c>
      <c r="B11" s="3072"/>
      <c r="C11" s="3072"/>
      <c r="D11" s="1176"/>
      <c r="E11" s="227">
        <v>228813.06455282218</v>
      </c>
      <c r="F11" s="226"/>
      <c r="G11" s="226"/>
      <c r="H11" s="226"/>
      <c r="I11" s="226">
        <v>28234.936240150477</v>
      </c>
      <c r="J11" s="226"/>
      <c r="K11" s="226"/>
      <c r="L11" s="226"/>
      <c r="M11" s="226"/>
      <c r="N11" s="226"/>
      <c r="O11" s="226"/>
      <c r="P11" s="226"/>
      <c r="Q11" s="226"/>
      <c r="R11" s="226"/>
      <c r="S11" s="226"/>
      <c r="T11" s="226"/>
      <c r="U11" s="226"/>
      <c r="V11" s="226">
        <v>28234.936240150477</v>
      </c>
      <c r="W11" s="226"/>
      <c r="X11" s="226"/>
      <c r="Y11" s="226"/>
      <c r="Z11" s="226"/>
      <c r="AA11" s="226"/>
      <c r="AB11" s="226"/>
      <c r="AC11" s="226"/>
      <c r="AD11" s="226"/>
      <c r="AE11" s="226"/>
      <c r="AF11" s="226"/>
      <c r="AG11" s="226"/>
      <c r="AH11" s="226"/>
      <c r="AI11" s="226"/>
      <c r="AJ11" s="226"/>
      <c r="AK11" s="226"/>
      <c r="AL11" s="226"/>
      <c r="AM11" s="1181"/>
    </row>
    <row r="12" spans="1:46" s="1182" customFormat="1" ht="12.75" hidden="1" customHeight="1">
      <c r="A12" s="3072" t="s">
        <v>2359</v>
      </c>
      <c r="B12" s="3072"/>
      <c r="C12" s="3072"/>
      <c r="D12" s="1176"/>
      <c r="E12" s="227">
        <v>228948.67022142731</v>
      </c>
      <c r="F12" s="226"/>
      <c r="G12" s="226"/>
      <c r="H12" s="226"/>
      <c r="I12" s="226">
        <v>34878.675153735967</v>
      </c>
      <c r="J12" s="226"/>
      <c r="K12" s="226"/>
      <c r="L12" s="226"/>
      <c r="M12" s="226"/>
      <c r="N12" s="226"/>
      <c r="O12" s="226"/>
      <c r="P12" s="226"/>
      <c r="Q12" s="226"/>
      <c r="R12" s="226"/>
      <c r="S12" s="226"/>
      <c r="T12" s="226"/>
      <c r="U12" s="226"/>
      <c r="V12" s="226">
        <v>34878.675153735967</v>
      </c>
      <c r="W12" s="226"/>
      <c r="X12" s="226"/>
      <c r="Y12" s="226"/>
      <c r="Z12" s="226"/>
      <c r="AA12" s="226"/>
      <c r="AB12" s="226"/>
      <c r="AC12" s="226"/>
      <c r="AD12" s="226"/>
      <c r="AE12" s="226"/>
      <c r="AF12" s="226"/>
      <c r="AG12" s="226"/>
      <c r="AH12" s="226"/>
      <c r="AI12" s="226"/>
      <c r="AJ12" s="226"/>
      <c r="AK12" s="226"/>
      <c r="AL12" s="226"/>
      <c r="AM12" s="1181"/>
    </row>
    <row r="13" spans="1:46" s="1182" customFormat="1" ht="13.7" hidden="1" customHeight="1">
      <c r="A13" s="3072" t="s">
        <v>2304</v>
      </c>
      <c r="B13" s="3072"/>
      <c r="C13" s="3072"/>
      <c r="D13" s="1176"/>
      <c r="E13" s="227">
        <v>193925.71732453088</v>
      </c>
      <c r="F13" s="226"/>
      <c r="G13" s="226"/>
      <c r="H13" s="226"/>
      <c r="I13" s="642">
        <v>29297.654461531027</v>
      </c>
      <c r="J13" s="642"/>
      <c r="K13" s="642"/>
      <c r="L13" s="642"/>
      <c r="M13" s="642"/>
      <c r="N13" s="642"/>
      <c r="O13" s="642"/>
      <c r="P13" s="642"/>
      <c r="Q13" s="642"/>
      <c r="R13" s="642"/>
      <c r="S13" s="642"/>
      <c r="T13" s="642"/>
      <c r="U13" s="642"/>
      <c r="V13" s="642">
        <v>29297.654461531027</v>
      </c>
      <c r="W13" s="642"/>
      <c r="X13" s="642"/>
      <c r="Y13" s="642"/>
      <c r="Z13" s="642"/>
      <c r="AA13" s="642"/>
      <c r="AB13" s="642"/>
      <c r="AC13" s="642"/>
      <c r="AD13" s="642"/>
      <c r="AE13" s="642"/>
      <c r="AF13" s="642"/>
      <c r="AG13" s="642"/>
      <c r="AH13" s="642"/>
      <c r="AI13" s="642"/>
      <c r="AJ13" s="642"/>
      <c r="AK13" s="642"/>
      <c r="AL13" s="226"/>
      <c r="AM13" s="1181"/>
    </row>
    <row r="14" spans="1:46" s="1182" customFormat="1" ht="0.75" hidden="1" customHeight="1">
      <c r="A14" s="3072" t="s">
        <v>2305</v>
      </c>
      <c r="B14" s="3072"/>
      <c r="C14" s="3072"/>
      <c r="D14" s="1176"/>
      <c r="E14" s="227">
        <v>166140.25630622066</v>
      </c>
      <c r="F14" s="226"/>
      <c r="G14" s="226"/>
      <c r="H14" s="226"/>
      <c r="I14" s="642">
        <v>32255.88805542449</v>
      </c>
      <c r="J14" s="642"/>
      <c r="K14" s="642"/>
      <c r="L14" s="642"/>
      <c r="M14" s="642"/>
      <c r="N14" s="642"/>
      <c r="O14" s="642"/>
      <c r="P14" s="642"/>
      <c r="Q14" s="642"/>
      <c r="R14" s="642"/>
      <c r="S14" s="642"/>
      <c r="T14" s="642"/>
      <c r="U14" s="642"/>
      <c r="V14" s="642">
        <v>32255.88805542449</v>
      </c>
      <c r="W14" s="642"/>
      <c r="X14" s="642"/>
      <c r="Y14" s="642"/>
      <c r="Z14" s="642"/>
      <c r="AA14" s="642"/>
      <c r="AB14" s="642"/>
      <c r="AC14" s="642"/>
      <c r="AD14" s="642"/>
      <c r="AE14" s="642"/>
      <c r="AF14" s="642"/>
      <c r="AG14" s="642"/>
      <c r="AH14" s="642"/>
      <c r="AI14" s="642"/>
      <c r="AJ14" s="642"/>
      <c r="AK14" s="642"/>
      <c r="AL14" s="226"/>
      <c r="AM14" s="1181"/>
    </row>
    <row r="15" spans="1:46" s="1182" customFormat="1" ht="13.7" hidden="1" customHeight="1">
      <c r="A15" s="3072" t="s">
        <v>2895</v>
      </c>
      <c r="B15" s="3072"/>
      <c r="C15" s="3072"/>
      <c r="D15" s="1083"/>
      <c r="E15" s="1183">
        <v>155909.24169496537</v>
      </c>
      <c r="F15" s="644" t="s">
        <v>281</v>
      </c>
      <c r="G15" s="644" t="s">
        <v>281</v>
      </c>
      <c r="H15" s="644"/>
      <c r="I15" s="1183">
        <v>26183.888044999865</v>
      </c>
      <c r="J15" s="1183"/>
      <c r="K15" s="1183"/>
      <c r="L15" s="1183"/>
      <c r="M15" s="1183"/>
      <c r="N15" s="1183"/>
      <c r="O15" s="1183"/>
      <c r="P15" s="1183"/>
      <c r="Q15" s="644" t="s">
        <v>281</v>
      </c>
      <c r="R15" s="644"/>
      <c r="S15" s="644"/>
      <c r="T15" s="644"/>
      <c r="U15" s="644" t="s">
        <v>281</v>
      </c>
      <c r="V15" s="1183">
        <v>26183.888044999865</v>
      </c>
      <c r="W15" s="1183"/>
      <c r="X15" s="1183"/>
      <c r="Y15" s="1183"/>
      <c r="Z15" s="1183"/>
      <c r="AA15" s="1183"/>
      <c r="AB15" s="1183"/>
      <c r="AC15" s="1183"/>
      <c r="AD15" s="1183"/>
      <c r="AE15" s="644" t="s">
        <v>281</v>
      </c>
      <c r="AF15" s="644"/>
      <c r="AG15" s="644"/>
      <c r="AH15" s="644"/>
      <c r="AI15" s="644" t="s">
        <v>281</v>
      </c>
      <c r="AJ15" s="644"/>
      <c r="AK15" s="644"/>
      <c r="AL15" s="982"/>
      <c r="AM15" s="1181"/>
    </row>
    <row r="16" spans="1:46" s="1182" customFormat="1" ht="13.7" hidden="1" customHeight="1">
      <c r="A16" s="3072" t="s">
        <v>2966</v>
      </c>
      <c r="B16" s="3072"/>
      <c r="C16" s="3072"/>
      <c r="D16" s="1083"/>
      <c r="E16" s="1183">
        <v>145594.46687390516</v>
      </c>
      <c r="F16" s="644" t="s">
        <v>281</v>
      </c>
      <c r="G16" s="644" t="s">
        <v>281</v>
      </c>
      <c r="H16" s="644"/>
      <c r="I16" s="1184">
        <v>36044.047107477432</v>
      </c>
      <c r="J16" s="1184"/>
      <c r="K16" s="1184"/>
      <c r="L16" s="1184"/>
      <c r="M16" s="1184"/>
      <c r="N16" s="1184"/>
      <c r="O16" s="1184"/>
      <c r="P16" s="1184"/>
      <c r="Q16" s="644" t="s">
        <v>281</v>
      </c>
      <c r="R16" s="644"/>
      <c r="S16" s="644"/>
      <c r="T16" s="644"/>
      <c r="U16" s="644" t="s">
        <v>281</v>
      </c>
      <c r="V16" s="1184">
        <v>36044.047107477432</v>
      </c>
      <c r="W16" s="1184"/>
      <c r="X16" s="1184"/>
      <c r="Y16" s="1184"/>
      <c r="Z16" s="1184"/>
      <c r="AA16" s="1184"/>
      <c r="AB16" s="1184"/>
      <c r="AC16" s="1184"/>
      <c r="AD16" s="1184"/>
      <c r="AE16" s="644" t="s">
        <v>281</v>
      </c>
      <c r="AF16" s="644"/>
      <c r="AG16" s="644"/>
      <c r="AH16" s="644"/>
      <c r="AI16" s="644" t="s">
        <v>281</v>
      </c>
      <c r="AJ16" s="644"/>
      <c r="AK16" s="644"/>
      <c r="AL16" s="982"/>
      <c r="AM16" s="1181"/>
    </row>
    <row r="17" spans="1:56" s="1182" customFormat="1" ht="13.7" hidden="1" customHeight="1">
      <c r="A17" s="3072" t="s">
        <v>2366</v>
      </c>
      <c r="B17" s="3072"/>
      <c r="C17" s="3072"/>
      <c r="D17" s="1083"/>
      <c r="E17" s="1183">
        <v>138340.60233372761</v>
      </c>
      <c r="F17" s="644" t="s">
        <v>281</v>
      </c>
      <c r="G17" s="644" t="s">
        <v>281</v>
      </c>
      <c r="H17" s="644"/>
      <c r="I17" s="1183">
        <v>32854.434926279362</v>
      </c>
      <c r="J17" s="1183"/>
      <c r="K17" s="1183"/>
      <c r="L17" s="1183"/>
      <c r="M17" s="1183"/>
      <c r="N17" s="1183"/>
      <c r="O17" s="1183"/>
      <c r="P17" s="1183"/>
      <c r="Q17" s="644" t="s">
        <v>281</v>
      </c>
      <c r="R17" s="644"/>
      <c r="S17" s="644"/>
      <c r="T17" s="644"/>
      <c r="U17" s="644" t="s">
        <v>281</v>
      </c>
      <c r="V17" s="1183">
        <v>32854.434926279362</v>
      </c>
      <c r="W17" s="1183"/>
      <c r="X17" s="1183"/>
      <c r="Y17" s="1183"/>
      <c r="Z17" s="1183"/>
      <c r="AA17" s="1183"/>
      <c r="AB17" s="1183"/>
      <c r="AC17" s="1183"/>
      <c r="AD17" s="1183"/>
      <c r="AE17" s="644" t="s">
        <v>281</v>
      </c>
      <c r="AF17" s="644"/>
      <c r="AG17" s="644"/>
      <c r="AH17" s="644"/>
      <c r="AI17" s="644" t="s">
        <v>281</v>
      </c>
      <c r="AJ17" s="644"/>
      <c r="AK17" s="644"/>
      <c r="AL17" s="982"/>
      <c r="AM17" s="1181"/>
    </row>
    <row r="18" spans="1:56" s="1182" customFormat="1" ht="14.25" hidden="1" customHeight="1">
      <c r="A18" s="3072" t="s">
        <v>2693</v>
      </c>
      <c r="B18" s="3072"/>
      <c r="C18" s="3072"/>
      <c r="D18" s="1083"/>
      <c r="E18" s="1185">
        <v>138234.84637123178</v>
      </c>
      <c r="F18" s="644" t="s">
        <v>281</v>
      </c>
      <c r="G18" s="644" t="s">
        <v>281</v>
      </c>
      <c r="H18" s="644"/>
      <c r="I18" s="1183">
        <v>32837.650380455758</v>
      </c>
      <c r="J18" s="1183"/>
      <c r="K18" s="1183"/>
      <c r="L18" s="1183"/>
      <c r="M18" s="1183"/>
      <c r="N18" s="1183"/>
      <c r="O18" s="1183"/>
      <c r="P18" s="1183"/>
      <c r="Q18" s="644" t="s">
        <v>281</v>
      </c>
      <c r="R18" s="644"/>
      <c r="S18" s="644"/>
      <c r="T18" s="644"/>
      <c r="U18" s="644" t="s">
        <v>281</v>
      </c>
      <c r="V18" s="1183">
        <v>32837.650380455758</v>
      </c>
      <c r="W18" s="1183"/>
      <c r="X18" s="1183"/>
      <c r="Y18" s="1183"/>
      <c r="Z18" s="1183"/>
      <c r="AA18" s="1183"/>
      <c r="AB18" s="1183"/>
      <c r="AC18" s="1183"/>
      <c r="AD18" s="1183"/>
      <c r="AE18" s="644" t="s">
        <v>281</v>
      </c>
      <c r="AF18" s="644"/>
      <c r="AG18" s="644"/>
      <c r="AH18" s="644"/>
      <c r="AI18" s="644" t="s">
        <v>281</v>
      </c>
      <c r="AJ18" s="644"/>
      <c r="AK18" s="644"/>
      <c r="AL18" s="982"/>
      <c r="AM18" s="1181"/>
      <c r="BC18" s="1182" t="e">
        <f>#REF!/E18</f>
        <v>#REF!</v>
      </c>
      <c r="BD18" s="1182" t="e">
        <f>BC18/12</f>
        <v>#REF!</v>
      </c>
    </row>
    <row r="19" spans="1:56" s="1182" customFormat="1" ht="15.75" hidden="1" customHeight="1">
      <c r="A19" s="3072" t="s">
        <v>2897</v>
      </c>
      <c r="B19" s="3072"/>
      <c r="C19" s="3072"/>
      <c r="D19" s="1083"/>
      <c r="E19" s="1184">
        <v>148534.99487466394</v>
      </c>
      <c r="F19" s="644" t="s">
        <v>281</v>
      </c>
      <c r="G19" s="644" t="s">
        <v>281</v>
      </c>
      <c r="H19" s="644"/>
      <c r="I19" s="1183">
        <v>36143.985217942514</v>
      </c>
      <c r="J19" s="644" t="s">
        <v>281</v>
      </c>
      <c r="K19" s="644" t="s">
        <v>281</v>
      </c>
      <c r="L19" s="644"/>
      <c r="M19" s="644" t="s">
        <v>281</v>
      </c>
      <c r="N19" s="644" t="s">
        <v>281</v>
      </c>
      <c r="O19" s="644" t="s">
        <v>281</v>
      </c>
      <c r="P19" s="644" t="s">
        <v>281</v>
      </c>
      <c r="Q19" s="644" t="s">
        <v>281</v>
      </c>
      <c r="R19" s="644" t="s">
        <v>281</v>
      </c>
      <c r="S19" s="644"/>
      <c r="T19" s="644" t="s">
        <v>281</v>
      </c>
      <c r="U19" s="644" t="s">
        <v>281</v>
      </c>
      <c r="V19" s="1183">
        <v>29886.464678443583</v>
      </c>
      <c r="W19" s="644" t="s">
        <v>112</v>
      </c>
      <c r="X19" s="644" t="s">
        <v>388</v>
      </c>
      <c r="Y19" s="644"/>
      <c r="Z19" s="644" t="s">
        <v>388</v>
      </c>
      <c r="AA19" s="644"/>
      <c r="AB19" s="644" t="s">
        <v>388</v>
      </c>
      <c r="AC19" s="644" t="s">
        <v>388</v>
      </c>
      <c r="AD19" s="644" t="s">
        <v>112</v>
      </c>
      <c r="AE19" s="644" t="s">
        <v>388</v>
      </c>
      <c r="AF19" s="644" t="s">
        <v>388</v>
      </c>
      <c r="AG19" s="644"/>
      <c r="AH19" s="644" t="s">
        <v>388</v>
      </c>
      <c r="AI19" s="644" t="s">
        <v>388</v>
      </c>
      <c r="AJ19" s="644"/>
      <c r="AK19" s="644"/>
      <c r="AL19" s="982"/>
      <c r="AM19" s="1181"/>
      <c r="BC19" s="1182" t="e">
        <f>#REF!/E19</f>
        <v>#REF!</v>
      </c>
      <c r="BD19" s="1182" t="e">
        <f>BC19/12</f>
        <v>#REF!</v>
      </c>
    </row>
    <row r="20" spans="1:56" s="1182" customFormat="1" ht="15.75" hidden="1" customHeight="1">
      <c r="A20" s="3072" t="s">
        <v>2729</v>
      </c>
      <c r="B20" s="3072"/>
      <c r="C20" s="3072"/>
      <c r="D20" s="1083"/>
      <c r="E20" s="1184">
        <v>159165.50983377962</v>
      </c>
      <c r="F20" s="644" t="s">
        <v>388</v>
      </c>
      <c r="G20" s="644" t="s">
        <v>388</v>
      </c>
      <c r="H20" s="644"/>
      <c r="I20" s="1183">
        <v>24130.375383116003</v>
      </c>
      <c r="J20" s="644" t="s">
        <v>388</v>
      </c>
      <c r="K20" s="644" t="s">
        <v>388</v>
      </c>
      <c r="L20" s="644"/>
      <c r="M20" s="644" t="s">
        <v>388</v>
      </c>
      <c r="N20" s="644" t="s">
        <v>388</v>
      </c>
      <c r="O20" s="644" t="s">
        <v>388</v>
      </c>
      <c r="P20" s="644" t="s">
        <v>388</v>
      </c>
      <c r="Q20" s="644" t="s">
        <v>388</v>
      </c>
      <c r="R20" s="644" t="s">
        <v>388</v>
      </c>
      <c r="S20" s="644"/>
      <c r="T20" s="644" t="s">
        <v>388</v>
      </c>
      <c r="U20" s="644" t="s">
        <v>388</v>
      </c>
      <c r="V20" s="1183">
        <v>21702.780418727059</v>
      </c>
      <c r="W20" s="644" t="s">
        <v>112</v>
      </c>
      <c r="X20" s="644" t="s">
        <v>388</v>
      </c>
      <c r="Y20" s="644"/>
      <c r="Z20" s="644" t="s">
        <v>388</v>
      </c>
      <c r="AA20" s="644"/>
      <c r="AB20" s="644" t="s">
        <v>388</v>
      </c>
      <c r="AC20" s="644" t="s">
        <v>388</v>
      </c>
      <c r="AD20" s="644" t="s">
        <v>112</v>
      </c>
      <c r="AE20" s="644" t="s">
        <v>388</v>
      </c>
      <c r="AF20" s="644" t="s">
        <v>388</v>
      </c>
      <c r="AG20" s="644"/>
      <c r="AH20" s="644" t="s">
        <v>388</v>
      </c>
      <c r="AI20" s="644" t="s">
        <v>388</v>
      </c>
      <c r="AJ20" s="644"/>
      <c r="AK20" s="644"/>
      <c r="AL20" s="982"/>
      <c r="AM20" s="1181"/>
    </row>
    <row r="21" spans="1:56" s="1182" customFormat="1" ht="15.75" hidden="1" customHeight="1">
      <c r="A21" s="3072" t="s">
        <v>2698</v>
      </c>
      <c r="B21" s="3072"/>
      <c r="C21" s="3072"/>
      <c r="D21" s="1083"/>
      <c r="E21" s="1186">
        <v>140111.07516775819</v>
      </c>
      <c r="F21" s="1186">
        <v>108761.0742814828</v>
      </c>
      <c r="G21" s="1186">
        <v>31350.000886275262</v>
      </c>
      <c r="H21" s="1186"/>
      <c r="I21" s="1187">
        <v>32600.239730219186</v>
      </c>
      <c r="J21" s="1186">
        <v>29167.719711512444</v>
      </c>
      <c r="K21" s="1188" t="s">
        <v>388</v>
      </c>
      <c r="L21" s="1188" t="s">
        <v>112</v>
      </c>
      <c r="M21" s="1188" t="s">
        <v>388</v>
      </c>
      <c r="N21" s="1188" t="s">
        <v>388</v>
      </c>
      <c r="O21" s="1188" t="s">
        <v>388</v>
      </c>
      <c r="P21" s="1186">
        <v>3432.5200187067494</v>
      </c>
      <c r="Q21" s="1188" t="s">
        <v>388</v>
      </c>
      <c r="R21" s="1188" t="s">
        <v>388</v>
      </c>
      <c r="S21" s="1188" t="s">
        <v>281</v>
      </c>
      <c r="T21" s="1188" t="s">
        <v>388</v>
      </c>
      <c r="U21" s="1188" t="s">
        <v>388</v>
      </c>
      <c r="V21" s="1187">
        <v>33082.296229559637</v>
      </c>
      <c r="W21" s="1187">
        <v>15740.066361534833</v>
      </c>
      <c r="X21" s="1188" t="s">
        <v>388</v>
      </c>
      <c r="Y21" s="1188"/>
      <c r="Z21" s="1188" t="s">
        <v>388</v>
      </c>
      <c r="AA21" s="1188" t="s">
        <v>281</v>
      </c>
      <c r="AB21" s="1188" t="s">
        <v>388</v>
      </c>
      <c r="AC21" s="1188" t="s">
        <v>388</v>
      </c>
      <c r="AD21" s="1187">
        <v>17342.22986802481</v>
      </c>
      <c r="AE21" s="1188" t="s">
        <v>388</v>
      </c>
      <c r="AF21" s="1188" t="s">
        <v>388</v>
      </c>
      <c r="AG21" s="1188" t="s">
        <v>281</v>
      </c>
      <c r="AH21" s="1188" t="s">
        <v>388</v>
      </c>
      <c r="AI21" s="1188" t="s">
        <v>388</v>
      </c>
      <c r="AJ21" s="1188"/>
      <c r="AK21" s="1188"/>
      <c r="AL21" s="1189"/>
      <c r="AM21" s="1181"/>
    </row>
    <row r="22" spans="1:56" s="1182" customFormat="1" ht="15.75" hidden="1" customHeight="1">
      <c r="A22" s="3072" t="s">
        <v>2699</v>
      </c>
      <c r="B22" s="3072"/>
      <c r="C22" s="3072"/>
      <c r="D22" s="1083"/>
      <c r="E22" s="1186">
        <v>123945.6041718116</v>
      </c>
      <c r="F22" s="1186">
        <v>96355.270638620423</v>
      </c>
      <c r="G22" s="1186">
        <v>27590.333533190998</v>
      </c>
      <c r="H22" s="1186"/>
      <c r="I22" s="1187">
        <v>33082.427888563296</v>
      </c>
      <c r="J22" s="1187">
        <v>29776.207046652322</v>
      </c>
      <c r="K22" s="1188" t="s">
        <v>388</v>
      </c>
      <c r="L22" s="1188" t="s">
        <v>112</v>
      </c>
      <c r="M22" s="1188" t="s">
        <v>388</v>
      </c>
      <c r="N22" s="1188" t="s">
        <v>388</v>
      </c>
      <c r="O22" s="1188" t="s">
        <v>388</v>
      </c>
      <c r="P22" s="1187">
        <v>3306.2208419109734</v>
      </c>
      <c r="Q22" s="1188" t="s">
        <v>388</v>
      </c>
      <c r="R22" s="1188" t="s">
        <v>388</v>
      </c>
      <c r="S22" s="1188" t="s">
        <v>281</v>
      </c>
      <c r="T22" s="1188" t="s">
        <v>388</v>
      </c>
      <c r="U22" s="1188" t="s">
        <v>388</v>
      </c>
      <c r="V22" s="1187">
        <v>33113.970969643662</v>
      </c>
      <c r="W22" s="1187">
        <v>16252.332541638199</v>
      </c>
      <c r="X22" s="1188" t="s">
        <v>388</v>
      </c>
      <c r="Y22" s="1188"/>
      <c r="Z22" s="1188" t="s">
        <v>388</v>
      </c>
      <c r="AA22" s="1188" t="s">
        <v>281</v>
      </c>
      <c r="AB22" s="1188" t="s">
        <v>388</v>
      </c>
      <c r="AC22" s="1188" t="s">
        <v>388</v>
      </c>
      <c r="AD22" s="1187">
        <v>16861.638428005441</v>
      </c>
      <c r="AE22" s="1188" t="s">
        <v>388</v>
      </c>
      <c r="AF22" s="1188" t="s">
        <v>388</v>
      </c>
      <c r="AG22" s="1188" t="s">
        <v>281</v>
      </c>
      <c r="AH22" s="1188" t="s">
        <v>388</v>
      </c>
      <c r="AI22" s="1188" t="s">
        <v>388</v>
      </c>
      <c r="AJ22" s="1188"/>
      <c r="AK22" s="1188"/>
      <c r="AL22" s="1189"/>
      <c r="AM22" s="1181"/>
    </row>
    <row r="23" spans="1:56" s="1182" customFormat="1" ht="15.75" hidden="1" customHeight="1">
      <c r="A23" s="3072" t="s">
        <v>2700</v>
      </c>
      <c r="B23" s="3072"/>
      <c r="C23" s="3072"/>
      <c r="D23" s="1083"/>
      <c r="E23" s="1187">
        <v>129748.91678256127</v>
      </c>
      <c r="F23" s="1187">
        <v>100458.06187200011</v>
      </c>
      <c r="G23" s="1187">
        <v>29290.854910561215</v>
      </c>
      <c r="H23" s="1187"/>
      <c r="I23" s="1187">
        <v>34351.564106684236</v>
      </c>
      <c r="J23" s="1187">
        <v>30675.988261580143</v>
      </c>
      <c r="K23" s="1188" t="s">
        <v>281</v>
      </c>
      <c r="L23" s="1188" t="s">
        <v>112</v>
      </c>
      <c r="M23" s="1188" t="s">
        <v>281</v>
      </c>
      <c r="N23" s="1188" t="s">
        <v>281</v>
      </c>
      <c r="O23" s="1188" t="s">
        <v>281</v>
      </c>
      <c r="P23" s="1189">
        <v>3675.5758451040906</v>
      </c>
      <c r="Q23" s="1188" t="s">
        <v>281</v>
      </c>
      <c r="R23" s="1188" t="s">
        <v>281</v>
      </c>
      <c r="S23" s="1188" t="s">
        <v>281</v>
      </c>
      <c r="T23" s="1188" t="s">
        <v>281</v>
      </c>
      <c r="U23" s="1188" t="s">
        <v>281</v>
      </c>
      <c r="V23" s="1189">
        <v>34030.799470842823</v>
      </c>
      <c r="W23" s="1189">
        <v>16483.941524405644</v>
      </c>
      <c r="X23" s="1188" t="s">
        <v>281</v>
      </c>
      <c r="Y23" s="1188"/>
      <c r="Z23" s="1188" t="s">
        <v>281</v>
      </c>
      <c r="AA23" s="1188" t="s">
        <v>281</v>
      </c>
      <c r="AB23" s="1188" t="s">
        <v>281</v>
      </c>
      <c r="AC23" s="1188" t="s">
        <v>281</v>
      </c>
      <c r="AD23" s="1189">
        <v>17546.857946437238</v>
      </c>
      <c r="AE23" s="1188" t="s">
        <v>281</v>
      </c>
      <c r="AF23" s="1188" t="s">
        <v>281</v>
      </c>
      <c r="AG23" s="1188" t="s">
        <v>281</v>
      </c>
      <c r="AH23" s="1188" t="s">
        <v>281</v>
      </c>
      <c r="AI23" s="1188" t="s">
        <v>281</v>
      </c>
      <c r="AJ23" s="1188"/>
      <c r="AK23" s="1188"/>
      <c r="AL23" s="1189"/>
      <c r="AM23" s="1181"/>
    </row>
    <row r="24" spans="1:56" s="1182" customFormat="1" ht="17.100000000000001" hidden="1" customHeight="1">
      <c r="A24" s="3095" t="s">
        <v>2292</v>
      </c>
      <c r="B24" s="3096"/>
      <c r="C24" s="3096"/>
      <c r="D24" s="3097"/>
      <c r="E24" s="1190">
        <v>130399.44559872786</v>
      </c>
      <c r="F24" s="1190">
        <v>101399.88593268413</v>
      </c>
      <c r="G24" s="1190">
        <v>28999.559666043951</v>
      </c>
      <c r="H24" s="1190"/>
      <c r="I24" s="1190">
        <v>34413.227221651199</v>
      </c>
      <c r="J24" s="1190">
        <v>30753.340979085129</v>
      </c>
      <c r="K24" s="1242"/>
      <c r="L24" s="1191" t="s">
        <v>112</v>
      </c>
      <c r="M24" s="1191" t="s">
        <v>281</v>
      </c>
      <c r="N24" s="1191" t="s">
        <v>281</v>
      </c>
      <c r="O24" s="1191" t="s">
        <v>281</v>
      </c>
      <c r="P24" s="212">
        <v>3659.8862425659786</v>
      </c>
      <c r="Q24" s="1191" t="s">
        <v>281</v>
      </c>
      <c r="R24" s="1191" t="s">
        <v>281</v>
      </c>
      <c r="S24" s="1191" t="s">
        <v>281</v>
      </c>
      <c r="T24" s="1191" t="s">
        <v>281</v>
      </c>
      <c r="U24" s="1191" t="s">
        <v>281</v>
      </c>
      <c r="V24" s="212">
        <v>33781.319954418243</v>
      </c>
      <c r="W24" s="212">
        <v>16414.002091678325</v>
      </c>
      <c r="X24" s="1191" t="s">
        <v>281</v>
      </c>
      <c r="Y24" s="1191"/>
      <c r="Z24" s="1191" t="s">
        <v>281</v>
      </c>
      <c r="AA24" s="1191" t="s">
        <v>281</v>
      </c>
      <c r="AB24" s="1191" t="s">
        <v>281</v>
      </c>
      <c r="AC24" s="1191" t="s">
        <v>281</v>
      </c>
      <c r="AD24" s="212">
        <v>17367.31786273987</v>
      </c>
      <c r="AE24" s="1191" t="s">
        <v>281</v>
      </c>
      <c r="AF24" s="1191" t="s">
        <v>281</v>
      </c>
      <c r="AG24" s="1191" t="s">
        <v>281</v>
      </c>
      <c r="AH24" s="1191" t="s">
        <v>281</v>
      </c>
      <c r="AI24" s="1191" t="s">
        <v>281</v>
      </c>
      <c r="AJ24" s="1191"/>
      <c r="AK24" s="1191"/>
      <c r="AL24" s="212"/>
      <c r="AM24" s="1181"/>
    </row>
    <row r="25" spans="1:56" s="1182" customFormat="1" ht="17.100000000000001" hidden="1" customHeight="1">
      <c r="A25" s="3095" t="s">
        <v>2904</v>
      </c>
      <c r="B25" s="3096"/>
      <c r="C25" s="3096"/>
      <c r="D25" s="3097"/>
      <c r="E25" s="1190">
        <v>134428.16111243397</v>
      </c>
      <c r="F25" s="1190">
        <v>103546.86898278544</v>
      </c>
      <c r="G25" s="1190">
        <v>30881.292129648624</v>
      </c>
      <c r="H25" s="1190"/>
      <c r="I25" s="1191" t="s">
        <v>281</v>
      </c>
      <c r="J25" s="1191" t="s">
        <v>281</v>
      </c>
      <c r="K25" s="1191" t="s">
        <v>281</v>
      </c>
      <c r="L25" s="1191" t="s">
        <v>281</v>
      </c>
      <c r="M25" s="1191" t="s">
        <v>281</v>
      </c>
      <c r="N25" s="1191" t="s">
        <v>281</v>
      </c>
      <c r="O25" s="1191" t="s">
        <v>281</v>
      </c>
      <c r="P25" s="1191" t="s">
        <v>281</v>
      </c>
      <c r="Q25" s="1191" t="s">
        <v>281</v>
      </c>
      <c r="R25" s="1191" t="s">
        <v>281</v>
      </c>
      <c r="S25" s="1191" t="s">
        <v>281</v>
      </c>
      <c r="T25" s="1191" t="s">
        <v>281</v>
      </c>
      <c r="U25" s="1191" t="s">
        <v>281</v>
      </c>
      <c r="V25" s="1191" t="s">
        <v>281</v>
      </c>
      <c r="W25" s="1191" t="s">
        <v>281</v>
      </c>
      <c r="X25" s="1191" t="s">
        <v>281</v>
      </c>
      <c r="Y25" s="1191"/>
      <c r="Z25" s="1191" t="s">
        <v>281</v>
      </c>
      <c r="AA25" s="1191" t="s">
        <v>281</v>
      </c>
      <c r="AB25" s="1191" t="s">
        <v>281</v>
      </c>
      <c r="AC25" s="1191" t="s">
        <v>281</v>
      </c>
      <c r="AD25" s="1191" t="s">
        <v>281</v>
      </c>
      <c r="AE25" s="1191" t="s">
        <v>281</v>
      </c>
      <c r="AF25" s="1191" t="s">
        <v>281</v>
      </c>
      <c r="AG25" s="1191" t="s">
        <v>281</v>
      </c>
      <c r="AH25" s="1191" t="s">
        <v>281</v>
      </c>
      <c r="AI25" s="1191" t="s">
        <v>281</v>
      </c>
      <c r="AJ25" s="1191"/>
      <c r="AK25" s="1191"/>
      <c r="AL25" s="212"/>
      <c r="AM25" s="1181"/>
    </row>
    <row r="26" spans="1:56" s="1182" customFormat="1" ht="17.100000000000001" hidden="1" customHeight="1">
      <c r="A26" s="3095" t="s">
        <v>2830</v>
      </c>
      <c r="B26" s="3096"/>
      <c r="C26" s="3096"/>
      <c r="D26" s="3097"/>
      <c r="E26" s="1190">
        <v>133471.69626538767</v>
      </c>
      <c r="F26" s="1190">
        <v>103784.429826194</v>
      </c>
      <c r="G26" s="1190">
        <v>29687.266439194005</v>
      </c>
      <c r="H26" s="1190"/>
      <c r="I26" s="1190">
        <v>36777.200435699982</v>
      </c>
      <c r="J26" s="1190">
        <v>32622.690048071905</v>
      </c>
      <c r="K26" s="1191" t="s">
        <v>281</v>
      </c>
      <c r="L26" s="1191" t="s">
        <v>281</v>
      </c>
      <c r="M26" s="1191" t="s">
        <v>281</v>
      </c>
      <c r="N26" s="1191" t="s">
        <v>281</v>
      </c>
      <c r="O26" s="1191" t="s">
        <v>281</v>
      </c>
      <c r="P26" s="212">
        <v>4154.5103876281082</v>
      </c>
      <c r="Q26" s="1191" t="s">
        <v>281</v>
      </c>
      <c r="R26" s="1191" t="s">
        <v>281</v>
      </c>
      <c r="S26" s="1191" t="s">
        <v>281</v>
      </c>
      <c r="T26" s="1191" t="s">
        <v>281</v>
      </c>
      <c r="U26" s="1191" t="s">
        <v>281</v>
      </c>
      <c r="V26" s="212">
        <v>37221.85817660774</v>
      </c>
      <c r="W26" s="212">
        <v>18723.234325073427</v>
      </c>
      <c r="X26" s="1191" t="s">
        <v>281</v>
      </c>
      <c r="Y26" s="1191"/>
      <c r="Z26" s="1191" t="s">
        <v>281</v>
      </c>
      <c r="AA26" s="1191" t="s">
        <v>281</v>
      </c>
      <c r="AB26" s="1191" t="s">
        <v>281</v>
      </c>
      <c r="AC26" s="1191" t="s">
        <v>281</v>
      </c>
      <c r="AD26" s="212">
        <v>18498.623851534325</v>
      </c>
      <c r="AE26" s="1191" t="s">
        <v>281</v>
      </c>
      <c r="AF26" s="1191" t="s">
        <v>281</v>
      </c>
      <c r="AG26" s="1191" t="s">
        <v>281</v>
      </c>
      <c r="AH26" s="1191" t="s">
        <v>281</v>
      </c>
      <c r="AI26" s="1191" t="s">
        <v>281</v>
      </c>
      <c r="AJ26" s="1191"/>
      <c r="AK26" s="1191"/>
      <c r="AL26" s="212"/>
      <c r="AM26" s="1181"/>
    </row>
    <row r="27" spans="1:56" s="1182" customFormat="1" ht="17.100000000000001" hidden="1" customHeight="1">
      <c r="A27" s="3095" t="s">
        <v>2973</v>
      </c>
      <c r="B27" s="3096"/>
      <c r="C27" s="3096"/>
      <c r="D27" s="3097"/>
      <c r="E27" s="1190">
        <v>131242.65344171703</v>
      </c>
      <c r="F27" s="1190">
        <v>101362.41762153729</v>
      </c>
      <c r="G27" s="1190">
        <v>29880.235820179703</v>
      </c>
      <c r="H27" s="1190"/>
      <c r="I27" s="1190">
        <v>35738.166060879819</v>
      </c>
      <c r="J27" s="1190">
        <v>31520.722917181229</v>
      </c>
      <c r="K27" s="1190" t="s">
        <v>855</v>
      </c>
      <c r="L27" s="1190">
        <v>6189.6597568765692</v>
      </c>
      <c r="M27" s="1190">
        <v>11456.13340277295</v>
      </c>
      <c r="N27" s="1190">
        <v>11981.805100268384</v>
      </c>
      <c r="O27" s="1190">
        <v>1329.9881353357021</v>
      </c>
      <c r="P27" s="212">
        <v>4217.443143698637</v>
      </c>
      <c r="Q27" s="212">
        <v>146.00364825908406</v>
      </c>
      <c r="R27" s="212">
        <v>1312.5096055855486</v>
      </c>
      <c r="S27" s="212">
        <v>1641.8558302225567</v>
      </c>
      <c r="T27" s="212">
        <v>1066.4417437993507</v>
      </c>
      <c r="U27" s="212">
        <v>50.632315832097888</v>
      </c>
      <c r="V27" s="212">
        <v>36952.056864284896</v>
      </c>
      <c r="W27" s="212">
        <v>18007.42992330237</v>
      </c>
      <c r="X27" s="212">
        <v>299.46391409939594</v>
      </c>
      <c r="Y27" s="212"/>
      <c r="Z27" s="212">
        <v>3358.7463562394632</v>
      </c>
      <c r="AA27" s="212">
        <v>5996.2304408118398</v>
      </c>
      <c r="AB27" s="212">
        <v>7662.7471868962266</v>
      </c>
      <c r="AC27" s="212">
        <v>690.24202525543592</v>
      </c>
      <c r="AD27" s="212">
        <v>18944.626940982682</v>
      </c>
      <c r="AE27" s="212">
        <v>586.4619130306005</v>
      </c>
      <c r="AF27" s="212">
        <v>5038.5874307746826</v>
      </c>
      <c r="AG27" s="212">
        <v>7232.9697450579442</v>
      </c>
      <c r="AH27" s="212">
        <v>5853.1535932033694</v>
      </c>
      <c r="AI27" s="212">
        <v>233.45425891607707</v>
      </c>
      <c r="AJ27" s="212"/>
      <c r="AK27" s="212"/>
      <c r="AL27" s="212"/>
      <c r="AM27" s="1181"/>
    </row>
    <row r="28" spans="1:56" s="1182" customFormat="1" ht="17.100000000000001" hidden="1" customHeight="1">
      <c r="A28" s="3095" t="s">
        <v>2834</v>
      </c>
      <c r="B28" s="3095"/>
      <c r="C28" s="3095"/>
      <c r="D28" s="3100"/>
      <c r="E28" s="1190">
        <v>141368.27721894893</v>
      </c>
      <c r="F28" s="1190">
        <v>110944.81227269485</v>
      </c>
      <c r="G28" s="1190">
        <v>30423.464946254113</v>
      </c>
      <c r="H28" s="1190"/>
      <c r="I28" s="1190">
        <v>40376.421066085597</v>
      </c>
      <c r="J28" s="1190">
        <v>35481.219288156077</v>
      </c>
      <c r="K28" s="1190">
        <v>766.84876545175212</v>
      </c>
      <c r="L28" s="1190">
        <v>7430.4396595193593</v>
      </c>
      <c r="M28" s="1190">
        <v>11876.941514670014</v>
      </c>
      <c r="N28" s="1190">
        <v>14003.729006123716</v>
      </c>
      <c r="O28" s="1190">
        <v>1403.2603423912194</v>
      </c>
      <c r="P28" s="212">
        <v>4895.2017779295138</v>
      </c>
      <c r="Q28" s="212">
        <v>203.90579710144925</v>
      </c>
      <c r="R28" s="212">
        <v>1618.725244026419</v>
      </c>
      <c r="S28" s="212">
        <v>1755.9675311506728</v>
      </c>
      <c r="T28" s="212">
        <v>1287.7909992042919</v>
      </c>
      <c r="U28" s="212">
        <v>28.812206446684453</v>
      </c>
      <c r="V28" s="212">
        <v>37269.232333056541</v>
      </c>
      <c r="W28" s="212">
        <v>18920.560850909438</v>
      </c>
      <c r="X28" s="212">
        <v>421.38736193261479</v>
      </c>
      <c r="Y28" s="212"/>
      <c r="Z28" s="212">
        <v>3049.4091506434647</v>
      </c>
      <c r="AA28" s="212">
        <v>6190.5230020553863</v>
      </c>
      <c r="AB28" s="212">
        <v>8429.8469094916763</v>
      </c>
      <c r="AC28" s="212">
        <v>829.39442678630144</v>
      </c>
      <c r="AD28" s="212">
        <v>18348.671482147132</v>
      </c>
      <c r="AE28" s="212">
        <v>643.92939221555935</v>
      </c>
      <c r="AF28" s="212">
        <v>4959.295271592463</v>
      </c>
      <c r="AG28" s="212">
        <v>6852.5584430575373</v>
      </c>
      <c r="AH28" s="212">
        <v>5701.1728290389619</v>
      </c>
      <c r="AI28" s="212">
        <v>191.71554624257877</v>
      </c>
      <c r="AJ28" s="212"/>
      <c r="AK28" s="212"/>
      <c r="AL28" s="212"/>
      <c r="AM28" s="1181"/>
    </row>
    <row r="29" spans="1:56" s="1182" customFormat="1" ht="17.100000000000001" hidden="1" customHeight="1">
      <c r="A29" s="3095" t="s">
        <v>3029</v>
      </c>
      <c r="B29" s="3095"/>
      <c r="C29" s="3095"/>
      <c r="D29" s="3100"/>
      <c r="E29" s="1190">
        <v>138847.41528557913</v>
      </c>
      <c r="F29" s="1190">
        <v>108691.57973497582</v>
      </c>
      <c r="G29" s="1190">
        <v>30155.835550603053</v>
      </c>
      <c r="H29" s="1190"/>
      <c r="I29" s="1190">
        <v>41197.054414681719</v>
      </c>
      <c r="J29" s="1190">
        <v>36038.912502070314</v>
      </c>
      <c r="K29" s="1190">
        <v>983.79901210529624</v>
      </c>
      <c r="L29" s="1190">
        <v>6946.7841732304105</v>
      </c>
      <c r="M29" s="1190">
        <v>11703.358702067888</v>
      </c>
      <c r="N29" s="1190">
        <v>14699.864745677465</v>
      </c>
      <c r="O29" s="1190">
        <v>1705.1058689892645</v>
      </c>
      <c r="P29" s="212">
        <v>5158.1419126114051</v>
      </c>
      <c r="Q29" s="212">
        <v>309.45418184058059</v>
      </c>
      <c r="R29" s="212">
        <v>1768.2635013987331</v>
      </c>
      <c r="S29" s="212">
        <v>1658.7305922706355</v>
      </c>
      <c r="T29" s="212">
        <v>1374.6080998577568</v>
      </c>
      <c r="U29" s="212">
        <v>47.085537243702632</v>
      </c>
      <c r="V29" s="212">
        <v>39327.460588000205</v>
      </c>
      <c r="W29" s="212">
        <v>21666.432123699178</v>
      </c>
      <c r="X29" s="212">
        <v>736.19499679151363</v>
      </c>
      <c r="Y29" s="212"/>
      <c r="Z29" s="212">
        <v>3307.9935318721459</v>
      </c>
      <c r="AA29" s="212">
        <v>6619.8707735134749</v>
      </c>
      <c r="AB29" s="212">
        <v>9979.5479325617016</v>
      </c>
      <c r="AC29" s="212">
        <v>1022.8248889603675</v>
      </c>
      <c r="AD29" s="212">
        <v>17661.028464300958</v>
      </c>
      <c r="AE29" s="212">
        <v>691.05851796347542</v>
      </c>
      <c r="AF29" s="212">
        <v>4751.6715609288749</v>
      </c>
      <c r="AG29" s="212">
        <v>6287.7301288130038</v>
      </c>
      <c r="AH29" s="212">
        <v>5613.9694110910705</v>
      </c>
      <c r="AI29" s="212">
        <v>316.59884550457059</v>
      </c>
      <c r="AJ29" s="212"/>
      <c r="AK29" s="212"/>
      <c r="AL29" s="212"/>
      <c r="AM29" s="1181"/>
    </row>
    <row r="30" spans="1:56" s="1182" customFormat="1" ht="14.1" customHeight="1">
      <c r="A30" s="3095" t="s">
        <v>2260</v>
      </c>
      <c r="B30" s="3095"/>
      <c r="C30" s="3095"/>
      <c r="D30" s="3100"/>
      <c r="E30" s="2901">
        <v>152607.15691142002</v>
      </c>
      <c r="F30" s="2902">
        <v>114496.84120393</v>
      </c>
      <c r="G30" s="2902">
        <v>38110.315708127506</v>
      </c>
      <c r="H30" s="2902">
        <v>96911.786406693936</v>
      </c>
      <c r="I30" s="2903" t="s">
        <v>431</v>
      </c>
      <c r="J30" s="2903" t="s">
        <v>431</v>
      </c>
      <c r="K30" s="2903" t="s">
        <v>431</v>
      </c>
      <c r="L30" s="2903" t="s">
        <v>431</v>
      </c>
      <c r="M30" s="2903" t="s">
        <v>431</v>
      </c>
      <c r="N30" s="2903" t="s">
        <v>431</v>
      </c>
      <c r="O30" s="2903" t="s">
        <v>431</v>
      </c>
      <c r="P30" s="2903" t="s">
        <v>431</v>
      </c>
      <c r="Q30" s="2903" t="s">
        <v>431</v>
      </c>
      <c r="R30" s="2903" t="s">
        <v>431</v>
      </c>
      <c r="S30" s="2903" t="s">
        <v>431</v>
      </c>
      <c r="T30" s="2903" t="s">
        <v>431</v>
      </c>
      <c r="U30" s="2903" t="s">
        <v>431</v>
      </c>
      <c r="V30" s="2903" t="s">
        <v>431</v>
      </c>
      <c r="W30" s="2903" t="s">
        <v>431</v>
      </c>
      <c r="X30" s="2903" t="s">
        <v>431</v>
      </c>
      <c r="Y30" s="2903">
        <v>50862.369025331122</v>
      </c>
      <c r="Z30" s="2903" t="s">
        <v>431</v>
      </c>
      <c r="AA30" s="2903" t="s">
        <v>431</v>
      </c>
      <c r="AB30" s="2903" t="s">
        <v>431</v>
      </c>
      <c r="AC30" s="2903" t="s">
        <v>431</v>
      </c>
      <c r="AD30" s="2903" t="s">
        <v>431</v>
      </c>
      <c r="AE30" s="2903" t="s">
        <v>431</v>
      </c>
      <c r="AF30" s="2903" t="s">
        <v>431</v>
      </c>
      <c r="AG30" s="2903" t="s">
        <v>431</v>
      </c>
      <c r="AH30" s="2903" t="s">
        <v>431</v>
      </c>
      <c r="AI30" s="2903" t="s">
        <v>431</v>
      </c>
      <c r="AJ30" s="2903">
        <v>4833.0014788746221</v>
      </c>
      <c r="AK30" s="2903">
        <v>3501.9680263942419</v>
      </c>
      <c r="AL30" s="1828">
        <v>1331.0334524803739</v>
      </c>
      <c r="AM30" s="1181"/>
    </row>
    <row r="31" spans="1:56" s="1182" customFormat="1" ht="14.1" customHeight="1">
      <c r="A31" s="3095" t="s">
        <v>1464</v>
      </c>
      <c r="B31" s="3095"/>
      <c r="C31" s="3095"/>
      <c r="D31" s="3100"/>
      <c r="E31" s="2904">
        <v>146209.3526603998</v>
      </c>
      <c r="F31" s="1827">
        <v>112998.37695169564</v>
      </c>
      <c r="G31" s="1827">
        <v>33210.975708704318</v>
      </c>
      <c r="H31" s="1827">
        <v>102630.66174849079</v>
      </c>
      <c r="I31" s="1828">
        <v>25548.162876907318</v>
      </c>
      <c r="J31" s="1828">
        <v>16974.455212540583</v>
      </c>
      <c r="K31" s="1828">
        <v>8573.7076643666223</v>
      </c>
      <c r="L31" s="1828">
        <v>57702.355363871473</v>
      </c>
      <c r="M31" s="1828">
        <v>13154.607633103036</v>
      </c>
      <c r="N31" s="1828">
        <v>12102.560347835475</v>
      </c>
      <c r="O31" s="1828">
        <v>1052.0472852675634</v>
      </c>
      <c r="P31" s="1828">
        <v>16297.122141336638</v>
      </c>
      <c r="Q31" s="1828">
        <v>15695.986330475571</v>
      </c>
      <c r="R31" s="1828">
        <v>601.13581086105978</v>
      </c>
      <c r="S31" s="1828">
        <v>28250.625589431831</v>
      </c>
      <c r="T31" s="1828">
        <v>23879.096935156307</v>
      </c>
      <c r="U31" s="1828">
        <v>4371.5286542755084</v>
      </c>
      <c r="V31" s="1828">
        <v>19380.143507712324</v>
      </c>
      <c r="W31" s="1828">
        <v>4106.9901724078527</v>
      </c>
      <c r="X31" s="1828">
        <v>15273.153335304425</v>
      </c>
      <c r="Y31" s="1828">
        <v>41112.850369528962</v>
      </c>
      <c r="Z31" s="1828">
        <v>6034.0017115500605</v>
      </c>
      <c r="AA31" s="1828">
        <v>5445.9533150156367</v>
      </c>
      <c r="AB31" s="1828">
        <v>588.0483965344265</v>
      </c>
      <c r="AC31" s="1828">
        <v>35078.84865797891</v>
      </c>
      <c r="AD31" s="1828">
        <v>17113.277673603094</v>
      </c>
      <c r="AE31" s="1828">
        <v>16003.208822645181</v>
      </c>
      <c r="AF31" s="1828">
        <v>1110.0688509579113</v>
      </c>
      <c r="AG31" s="1828">
        <v>17965.570984375845</v>
      </c>
      <c r="AH31" s="1828">
        <v>16724.400305042738</v>
      </c>
      <c r="AI31" s="1828">
        <v>1241.1706793331105</v>
      </c>
      <c r="AJ31" s="1828">
        <v>2465.8405423799145</v>
      </c>
      <c r="AK31" s="1828">
        <v>2065.7255105763484</v>
      </c>
      <c r="AL31" s="1828">
        <v>400.11503180356624</v>
      </c>
      <c r="AM31" s="1181"/>
    </row>
    <row r="32" spans="1:56" s="1182" customFormat="1" ht="14.1" customHeight="1">
      <c r="A32" s="3095" t="s">
        <v>2345</v>
      </c>
      <c r="B32" s="3096"/>
      <c r="C32" s="3096"/>
      <c r="D32" s="3097"/>
      <c r="E32" s="2904">
        <v>164682.01772124253</v>
      </c>
      <c r="F32" s="1827">
        <v>126005.51286889023</v>
      </c>
      <c r="G32" s="1827">
        <v>38676.50485235246</v>
      </c>
      <c r="H32" s="1827">
        <v>112358.99147416621</v>
      </c>
      <c r="I32" s="1827">
        <v>26482.304031361135</v>
      </c>
      <c r="J32" s="1827">
        <v>17806.362727465508</v>
      </c>
      <c r="K32" s="1827">
        <v>8675.9413038956591</v>
      </c>
      <c r="L32" s="1827">
        <v>64753.599259199604</v>
      </c>
      <c r="M32" s="1827">
        <v>11391.585409158984</v>
      </c>
      <c r="N32" s="1827">
        <v>9924.8257251866416</v>
      </c>
      <c r="O32" s="1827">
        <v>1466.7596839723403</v>
      </c>
      <c r="P32" s="1828">
        <v>17636.592474244524</v>
      </c>
      <c r="Q32" s="1828">
        <v>16753.420740963073</v>
      </c>
      <c r="R32" s="1828">
        <v>883.17173328143951</v>
      </c>
      <c r="S32" s="1828">
        <v>35725.421375796024</v>
      </c>
      <c r="T32" s="1828">
        <v>29808.195594660618</v>
      </c>
      <c r="U32" s="1828">
        <v>5917.2257811353702</v>
      </c>
      <c r="V32" s="1828">
        <v>21123.088183605443</v>
      </c>
      <c r="W32" s="1828">
        <v>4070.4178437185224</v>
      </c>
      <c r="X32" s="1827">
        <v>17052.670339886929</v>
      </c>
      <c r="Y32" s="1827">
        <v>49205.113150750396</v>
      </c>
      <c r="Z32" s="1828">
        <v>6337.8644483662438</v>
      </c>
      <c r="AA32" s="1828">
        <v>5392.7160944418965</v>
      </c>
      <c r="AB32" s="1828">
        <v>945.14835392434111</v>
      </c>
      <c r="AC32" s="1828">
        <v>42867.248702384124</v>
      </c>
      <c r="AD32" s="1828">
        <v>19651.914192044507</v>
      </c>
      <c r="AE32" s="1828">
        <v>18248.09957890756</v>
      </c>
      <c r="AF32" s="1828">
        <v>1403.8146131369595</v>
      </c>
      <c r="AG32" s="1828">
        <v>23215.334510339573</v>
      </c>
      <c r="AH32" s="1828">
        <v>21368.824748871502</v>
      </c>
      <c r="AI32" s="1828">
        <v>1846.5097614680701</v>
      </c>
      <c r="AJ32" s="1828">
        <v>3117.9130963261173</v>
      </c>
      <c r="AK32" s="1828">
        <v>2632.6498146747035</v>
      </c>
      <c r="AL32" s="1828">
        <v>485.26328165141149</v>
      </c>
      <c r="AM32" s="1181"/>
    </row>
    <row r="33" spans="1:39" s="1182" customFormat="1" ht="14.1" customHeight="1">
      <c r="A33" s="3095" t="s">
        <v>2237</v>
      </c>
      <c r="B33" s="3096"/>
      <c r="C33" s="3096"/>
      <c r="D33" s="3097"/>
      <c r="E33" s="1827">
        <f>'3.'!E33</f>
        <v>178170.53779473432</v>
      </c>
      <c r="F33" s="1827">
        <f>'3.'!F33</f>
        <v>136776.1310634095</v>
      </c>
      <c r="G33" s="1827">
        <f>'3.'!G33</f>
        <v>41394.406731324823</v>
      </c>
      <c r="H33" s="1827">
        <f>'3.'!H33</f>
        <v>113624.29277168945</v>
      </c>
      <c r="I33" s="1827">
        <f>'3.'!I33</f>
        <v>24723.037312069544</v>
      </c>
      <c r="J33" s="1827">
        <f>'3.'!J33</f>
        <v>18759.29169579165</v>
      </c>
      <c r="K33" s="1827">
        <f>'3.'!K33</f>
        <v>5963.7456162778744</v>
      </c>
      <c r="L33" s="1827">
        <f>'3.'!L33</f>
        <v>61953.04892548528</v>
      </c>
      <c r="M33" s="1827">
        <f>'3.'!M33</f>
        <v>8977.8337564570593</v>
      </c>
      <c r="N33" s="1827">
        <f>'3.'!N33</f>
        <v>8256.6018712724381</v>
      </c>
      <c r="O33" s="1827">
        <f>'3.'!O33</f>
        <v>721.23188518461905</v>
      </c>
      <c r="P33" s="1828">
        <f>'3.'!P33</f>
        <v>17034.349680453539</v>
      </c>
      <c r="Q33" s="1828">
        <f>'3.'!Q33</f>
        <v>16422.015966776471</v>
      </c>
      <c r="R33" s="1828">
        <f>'3.'!R33</f>
        <v>612.33371367705888</v>
      </c>
      <c r="S33" s="1828">
        <f>'3.'!S33</f>
        <v>35940.865488574673</v>
      </c>
      <c r="T33" s="1828">
        <f>'3.'!T33</f>
        <v>29957.957746535591</v>
      </c>
      <c r="U33" s="1828">
        <f>'3.'!U33</f>
        <v>5982.9077420390795</v>
      </c>
      <c r="V33" s="1828">
        <f>'3.'!V33</f>
        <v>26948.206534134555</v>
      </c>
      <c r="W33" s="1828">
        <f>'3.'!W33</f>
        <v>5183.7984190870739</v>
      </c>
      <c r="X33" s="1827">
        <f>'3.'!X33</f>
        <v>21764.408115047503</v>
      </c>
      <c r="Y33" s="1827">
        <f>'3.'!Y33</f>
        <v>61986.807206098383</v>
      </c>
      <c r="Z33" s="1828">
        <f>'3.'!Z33</f>
        <v>7370.7353680462365</v>
      </c>
      <c r="AA33" s="1828">
        <f>'3.'!AA33</f>
        <v>6102.287907610712</v>
      </c>
      <c r="AB33" s="1828">
        <f>'3.'!AB33</f>
        <v>1268.4474604355253</v>
      </c>
      <c r="AC33" s="1828">
        <f>'3.'!AC33</f>
        <v>54616.071838052121</v>
      </c>
      <c r="AD33" s="1828">
        <f>'3.'!AD33</f>
        <v>19128.49315437537</v>
      </c>
      <c r="AE33" s="1828">
        <f>'3.'!AE33</f>
        <v>18187.161602542237</v>
      </c>
      <c r="AF33" s="1828">
        <f>'3.'!AF33</f>
        <v>941.33155183314238</v>
      </c>
      <c r="AG33" s="1828">
        <f>'3.'!AG33</f>
        <v>35487.578683676766</v>
      </c>
      <c r="AH33" s="1828">
        <f>'3.'!AH33</f>
        <v>31782.335273632416</v>
      </c>
      <c r="AI33" s="1828">
        <f>'3.'!AI33</f>
        <v>3705.2434100443402</v>
      </c>
      <c r="AJ33" s="1828">
        <f>'3.'!AJ33</f>
        <v>2559.4378169466568</v>
      </c>
      <c r="AK33" s="1828">
        <f>'3.'!AK33</f>
        <v>2124.6805801609107</v>
      </c>
      <c r="AL33" s="1828">
        <f>'3.'!AL33</f>
        <v>434.75723678574667</v>
      </c>
      <c r="AM33" s="1181"/>
    </row>
    <row r="34" spans="1:39" ht="14.1" customHeight="1">
      <c r="A34" s="3094" t="s">
        <v>875</v>
      </c>
      <c r="B34" s="3094"/>
      <c r="C34" s="3094"/>
      <c r="D34" s="1083"/>
      <c r="E34" s="1829"/>
      <c r="F34" s="1833"/>
      <c r="G34" s="1833"/>
      <c r="H34" s="1833"/>
      <c r="I34" s="1830"/>
      <c r="J34" s="1830"/>
      <c r="K34" s="1830"/>
      <c r="L34" s="1830"/>
      <c r="M34" s="1830"/>
      <c r="N34" s="1830"/>
      <c r="O34" s="1830"/>
      <c r="P34" s="1831"/>
      <c r="Q34" s="1831"/>
      <c r="R34" s="1831"/>
      <c r="S34" s="1831"/>
      <c r="T34" s="1831"/>
      <c r="U34" s="1831"/>
      <c r="V34" s="1831"/>
      <c r="W34" s="1831"/>
      <c r="X34" s="1831"/>
      <c r="Y34" s="1831"/>
      <c r="Z34" s="1831"/>
      <c r="AA34" s="1831"/>
      <c r="AB34" s="1831"/>
      <c r="AC34" s="1832"/>
      <c r="AD34" s="1832"/>
      <c r="AE34" s="1832"/>
      <c r="AF34" s="1832"/>
      <c r="AG34" s="1832"/>
      <c r="AH34" s="1832"/>
      <c r="AI34" s="1832"/>
      <c r="AJ34" s="1832"/>
      <c r="AK34" s="1831"/>
      <c r="AL34" s="1832"/>
    </row>
    <row r="35" spans="1:39" ht="14.1" customHeight="1">
      <c r="A35" s="196"/>
      <c r="B35" s="156" t="s">
        <v>2182</v>
      </c>
      <c r="C35" s="196"/>
      <c r="D35" s="1083"/>
      <c r="E35" s="1829">
        <f>'3.'!AP67</f>
        <v>38940.513657546377</v>
      </c>
      <c r="F35" s="1829">
        <f>'3.'!AQ67</f>
        <v>29223.656636505828</v>
      </c>
      <c r="G35" s="1829">
        <f>'3.'!AR67</f>
        <v>9716.8570210404669</v>
      </c>
      <c r="H35" s="1829">
        <f>'3.'!AS67</f>
        <v>27251.03018308293</v>
      </c>
      <c r="I35" s="1829">
        <f>'3.'!AT67</f>
        <v>8883.4944050982067</v>
      </c>
      <c r="J35" s="1829">
        <f>'3.'!AU67</f>
        <v>6869.5152263329883</v>
      </c>
      <c r="K35" s="1829">
        <f>'3.'!AV67</f>
        <v>2013.9791787652316</v>
      </c>
      <c r="L35" s="1829">
        <f>'3.'!AW67</f>
        <v>11326.842660587272</v>
      </c>
      <c r="M35" s="1829">
        <f>'3.'!AX67</f>
        <v>4515.0354671697878</v>
      </c>
      <c r="N35" s="1829">
        <f>'3.'!AY67</f>
        <v>4086.3723971520421</v>
      </c>
      <c r="O35" s="1829">
        <f>'3.'!AZ67</f>
        <v>428.66307001774356</v>
      </c>
      <c r="P35" s="1829">
        <f>'3.'!BA67</f>
        <v>4403.5703401457922</v>
      </c>
      <c r="Q35" s="1829">
        <f>'3.'!BB67</f>
        <v>4264.0818739129809</v>
      </c>
      <c r="R35" s="1829">
        <f>'3.'!BC67</f>
        <v>139.48846623280957</v>
      </c>
      <c r="S35" s="1829">
        <f>'3.'!BD67</f>
        <v>2408.2368532716932</v>
      </c>
      <c r="T35" s="1829">
        <f>'3.'!BE67</f>
        <v>2141.8953868846211</v>
      </c>
      <c r="U35" s="1829">
        <f>'3.'!BF67</f>
        <v>266.34146638707273</v>
      </c>
      <c r="V35" s="1829">
        <f>'3.'!BG67</f>
        <v>7040.6931173974817</v>
      </c>
      <c r="W35" s="1829">
        <f>'3.'!BH67</f>
        <v>1010.4290321950635</v>
      </c>
      <c r="X35" s="1829">
        <f>'3.'!BI67</f>
        <v>6030.2640852024178</v>
      </c>
      <c r="Y35" s="1829">
        <f>'3.'!BJ67</f>
        <v>9290.5059981940267</v>
      </c>
      <c r="Z35" s="1829">
        <f>'3.'!BK67</f>
        <v>1134.9641281301178</v>
      </c>
      <c r="AA35" s="1829">
        <f>'3.'!BL67</f>
        <v>989.18104877147937</v>
      </c>
      <c r="AB35" s="1829">
        <f>'3.'!BM67</f>
        <v>145.78307935863825</v>
      </c>
      <c r="AC35" s="1829">
        <f>'3.'!BN67</f>
        <v>8155.541870063912</v>
      </c>
      <c r="AD35" s="1829">
        <f>'3.'!BO67</f>
        <v>3281.0475478859057</v>
      </c>
      <c r="AE35" s="1829">
        <f>'3.'!BP67</f>
        <v>3166.6028531159482</v>
      </c>
      <c r="AF35" s="1829">
        <f>'3.'!BQ67</f>
        <v>114.44469476995793</v>
      </c>
      <c r="AG35" s="1829">
        <f>'3.'!BR67</f>
        <v>4874.4943221780068</v>
      </c>
      <c r="AH35" s="1829">
        <f>'3.'!BS67</f>
        <v>4681.3389346338608</v>
      </c>
      <c r="AI35" s="1829">
        <f>'3.'!BT67</f>
        <v>193.15538754414499</v>
      </c>
      <c r="AJ35" s="1829">
        <f>'3.'!BU67</f>
        <v>2398.977476269326</v>
      </c>
      <c r="AK35" s="1829">
        <f>'3.'!BV67</f>
        <v>2014.2398835068732</v>
      </c>
      <c r="AL35" s="1829">
        <f>'3.'!BW67</f>
        <v>384.73759276245403</v>
      </c>
    </row>
    <row r="36" spans="1:39" ht="14.1" customHeight="1">
      <c r="A36" s="196"/>
      <c r="B36" s="156" t="s">
        <v>2183</v>
      </c>
      <c r="C36" s="196"/>
      <c r="D36" s="1083"/>
      <c r="E36" s="1829">
        <f>'3.'!AP68</f>
        <v>31421.60603375575</v>
      </c>
      <c r="F36" s="1829">
        <f>'3.'!AQ68</f>
        <v>24395.753682464368</v>
      </c>
      <c r="G36" s="1829">
        <f>'3.'!AR68</f>
        <v>7025.852351291358</v>
      </c>
      <c r="H36" s="1829">
        <f>'3.'!AS68</f>
        <v>19172.566976674945</v>
      </c>
      <c r="I36" s="1829">
        <f>'3.'!AT68</f>
        <v>4344.086639985836</v>
      </c>
      <c r="J36" s="1829">
        <f>'3.'!AU68</f>
        <v>3214.1608542836639</v>
      </c>
      <c r="K36" s="1829">
        <f>'3.'!AV68</f>
        <v>1129.9257857021744</v>
      </c>
      <c r="L36" s="1829">
        <f>'3.'!AW68</f>
        <v>9903.0454073456876</v>
      </c>
      <c r="M36" s="1829">
        <f>'3.'!AX68</f>
        <v>1935.8386758963597</v>
      </c>
      <c r="N36" s="1829">
        <f>'3.'!AY68</f>
        <v>1817.5270059158113</v>
      </c>
      <c r="O36" s="1829">
        <f>'3.'!AZ68</f>
        <v>118.31166998054836</v>
      </c>
      <c r="P36" s="1829">
        <f>'3.'!BA68</f>
        <v>3801.6177242892672</v>
      </c>
      <c r="Q36" s="1829">
        <f>'3.'!BB68</f>
        <v>3642.3895835236326</v>
      </c>
      <c r="R36" s="1829">
        <f>'3.'!BC68</f>
        <v>159.22814076563486</v>
      </c>
      <c r="S36" s="1829">
        <f>'3.'!BD68</f>
        <v>4165.5890071600543</v>
      </c>
      <c r="T36" s="1829">
        <f>'3.'!BE68</f>
        <v>3637.9941005727464</v>
      </c>
      <c r="U36" s="1829">
        <f>'3.'!BF68</f>
        <v>527.59490658730851</v>
      </c>
      <c r="V36" s="1829">
        <f>'3.'!BG68</f>
        <v>4925.4349293434052</v>
      </c>
      <c r="W36" s="1829">
        <f>'3.'!BH68</f>
        <v>702.70383814262152</v>
      </c>
      <c r="X36" s="1829">
        <f>'3.'!BI68</f>
        <v>4222.7310912007852</v>
      </c>
      <c r="Y36" s="1829">
        <f>'3.'!BJ68</f>
        <v>12088.578716403486</v>
      </c>
      <c r="Z36" s="1829">
        <f>'3.'!BK68</f>
        <v>1437.2115876345106</v>
      </c>
      <c r="AA36" s="1829">
        <f>'3.'!BL68</f>
        <v>1254.9299397924913</v>
      </c>
      <c r="AB36" s="1829">
        <f>'3.'!BM68</f>
        <v>182.28164784201888</v>
      </c>
      <c r="AC36" s="1829">
        <f>'3.'!BN68</f>
        <v>10651.367128768974</v>
      </c>
      <c r="AD36" s="1829">
        <f>'3.'!BO68</f>
        <v>4422.123121991769</v>
      </c>
      <c r="AE36" s="1829">
        <f>'3.'!BP68</f>
        <v>4326.5106182156296</v>
      </c>
      <c r="AF36" s="1829">
        <f>'3.'!BQ68</f>
        <v>95.612503776137942</v>
      </c>
      <c r="AG36" s="1829">
        <f>'3.'!BR68</f>
        <v>6229.244006777204</v>
      </c>
      <c r="AH36" s="1829">
        <f>'3.'!BS68</f>
        <v>5689.0970453637556</v>
      </c>
      <c r="AI36" s="1829">
        <f>'3.'!BT68</f>
        <v>540.14696141344996</v>
      </c>
      <c r="AJ36" s="1829">
        <f>'3.'!BU68</f>
        <v>160.46034067733066</v>
      </c>
      <c r="AK36" s="1829">
        <f>'3.'!BV68</f>
        <v>110.44069665403796</v>
      </c>
      <c r="AL36" s="1829">
        <f>'3.'!BW68</f>
        <v>50.019644023292685</v>
      </c>
    </row>
    <row r="37" spans="1:39" ht="14.1" customHeight="1">
      <c r="A37" s="196"/>
      <c r="B37" s="156" t="s">
        <v>2380</v>
      </c>
      <c r="C37" s="196"/>
      <c r="D37" s="1083"/>
      <c r="E37" s="1829">
        <f>'3.'!AP69</f>
        <v>41843.328932858538</v>
      </c>
      <c r="F37" s="1829">
        <f>'3.'!AQ69</f>
        <v>32073.523475536258</v>
      </c>
      <c r="G37" s="1829">
        <f>'3.'!AR69</f>
        <v>9769.8054573222762</v>
      </c>
      <c r="H37" s="1829">
        <f>'3.'!AS69</f>
        <v>25161.409120448268</v>
      </c>
      <c r="I37" s="1829">
        <f>'3.'!AT69</f>
        <v>4801.1314480731708</v>
      </c>
      <c r="J37" s="1829">
        <f>'3.'!AU69</f>
        <v>3522.8470964448238</v>
      </c>
      <c r="K37" s="1829">
        <f>'3.'!AV69</f>
        <v>1278.2843516283499</v>
      </c>
      <c r="L37" s="1829">
        <f>'3.'!AW69</f>
        <v>14080.558022900834</v>
      </c>
      <c r="M37" s="1829">
        <f>'3.'!AX69</f>
        <v>1565.3878198824491</v>
      </c>
      <c r="N37" s="1829">
        <f>'3.'!AY69</f>
        <v>1449.7751816465018</v>
      </c>
      <c r="O37" s="1829">
        <f>'3.'!AZ69</f>
        <v>115.61263823594695</v>
      </c>
      <c r="P37" s="1829">
        <f>'3.'!BA69</f>
        <v>4818.9673865638524</v>
      </c>
      <c r="Q37" s="1829">
        <f>'3.'!BB69</f>
        <v>4638.6334281854588</v>
      </c>
      <c r="R37" s="1829">
        <f>'3.'!BC69</f>
        <v>180.33395837839205</v>
      </c>
      <c r="S37" s="1829">
        <f>'3.'!BD69</f>
        <v>7696.2028164545309</v>
      </c>
      <c r="T37" s="1829">
        <f>'3.'!BE69</f>
        <v>6491.1368195437844</v>
      </c>
      <c r="U37" s="1829">
        <f>'3.'!BF69</f>
        <v>1205.0659969107508</v>
      </c>
      <c r="V37" s="1829">
        <f>'3.'!BG69</f>
        <v>6279.7196494742675</v>
      </c>
      <c r="W37" s="1829">
        <f>'3.'!BH69</f>
        <v>979.68201504992089</v>
      </c>
      <c r="X37" s="1829">
        <f>'3.'!BI69</f>
        <v>5300.0376344243477</v>
      </c>
      <c r="Y37" s="1829">
        <f>'3.'!BJ69</f>
        <v>16681.919812410248</v>
      </c>
      <c r="Z37" s="1829">
        <f>'3.'!BK69</f>
        <v>2016.7297267274819</v>
      </c>
      <c r="AA37" s="1829">
        <f>'3.'!BL69</f>
        <v>1644.2874332318358</v>
      </c>
      <c r="AB37" s="1829">
        <f>'3.'!BM69</f>
        <v>372.44229349564642</v>
      </c>
      <c r="AC37" s="1829">
        <f>'3.'!BN69</f>
        <v>14665.190085682763</v>
      </c>
      <c r="AD37" s="1829">
        <f>'3.'!BO69</f>
        <v>6198.4951940579967</v>
      </c>
      <c r="AE37" s="1829">
        <f>'3.'!BP69</f>
        <v>5787.7177770186727</v>
      </c>
      <c r="AF37" s="1829">
        <f>'3.'!BQ69</f>
        <v>410.77741703932327</v>
      </c>
      <c r="AG37" s="1829">
        <f>'3.'!BR69</f>
        <v>8466.6948916247729</v>
      </c>
      <c r="AH37" s="1829">
        <f>'3.'!BS69</f>
        <v>7559.4437244152514</v>
      </c>
      <c r="AI37" s="1829">
        <f>'3.'!BT69</f>
        <v>907.25116720951723</v>
      </c>
      <c r="AJ37" s="1829">
        <f>'3.'!BU69</f>
        <v>0</v>
      </c>
      <c r="AK37" s="1829">
        <f>'3.'!BV69</f>
        <v>0</v>
      </c>
      <c r="AL37" s="1829">
        <f>'3.'!BW69</f>
        <v>0</v>
      </c>
    </row>
    <row r="38" spans="1:39" ht="14.1" customHeight="1">
      <c r="A38" s="196"/>
      <c r="B38" s="156" t="s">
        <v>2248</v>
      </c>
      <c r="C38" s="196"/>
      <c r="D38" s="1083"/>
      <c r="E38" s="1829">
        <f>'3.'!AP70</f>
        <v>19350.873661326455</v>
      </c>
      <c r="F38" s="1829">
        <f>'3.'!AQ70</f>
        <v>15276.382042314257</v>
      </c>
      <c r="G38" s="1829">
        <f>'3.'!AR70</f>
        <v>4074.491619012193</v>
      </c>
      <c r="H38" s="1829">
        <f>'3.'!AS70</f>
        <v>11629.091664558739</v>
      </c>
      <c r="I38" s="1829">
        <f>'3.'!AT70</f>
        <v>1923.2563390450312</v>
      </c>
      <c r="J38" s="1829">
        <f>'3.'!AU70</f>
        <v>1464.4342152089741</v>
      </c>
      <c r="K38" s="1829">
        <f>'3.'!AV70</f>
        <v>458.82212383605713</v>
      </c>
      <c r="L38" s="1829">
        <f>'3.'!AW70</f>
        <v>6760.2122640505086</v>
      </c>
      <c r="M38" s="1829">
        <f>'3.'!AX70</f>
        <v>353.26280583012004</v>
      </c>
      <c r="N38" s="1829">
        <f>'3.'!AY70</f>
        <v>331.3106065720479</v>
      </c>
      <c r="O38" s="1829">
        <f>'3.'!AZ70</f>
        <v>21.95219925807212</v>
      </c>
      <c r="P38" s="1829">
        <f>'3.'!BA70</f>
        <v>1582.907080109369</v>
      </c>
      <c r="Q38" s="1829">
        <f>'3.'!BB70</f>
        <v>1522.2017720928593</v>
      </c>
      <c r="R38" s="1829">
        <f>'3.'!BC70</f>
        <v>60.705308016509427</v>
      </c>
      <c r="S38" s="1829">
        <f>'3.'!BD70</f>
        <v>4824.0423781110167</v>
      </c>
      <c r="T38" s="1829">
        <f>'3.'!BE70</f>
        <v>4065.7932030998131</v>
      </c>
      <c r="U38" s="1829">
        <f>'3.'!BF70</f>
        <v>758.24917501120524</v>
      </c>
      <c r="V38" s="1829">
        <f>'3.'!BG70</f>
        <v>2945.6230614632027</v>
      </c>
      <c r="W38" s="1829">
        <f>'3.'!BH70</f>
        <v>677.08923965352244</v>
      </c>
      <c r="X38" s="1829">
        <f>'3.'!BI70</f>
        <v>2268.5338218096808</v>
      </c>
      <c r="Y38" s="1829">
        <f>'3.'!BJ70</f>
        <v>7721.7819967677124</v>
      </c>
      <c r="Z38" s="1829">
        <f>'3.'!BK70</f>
        <v>441.34074653667153</v>
      </c>
      <c r="AA38" s="1829">
        <f>'3.'!BL70</f>
        <v>312.10724120365933</v>
      </c>
      <c r="AB38" s="1829">
        <f>'3.'!BM70</f>
        <v>129.23350533301229</v>
      </c>
      <c r="AC38" s="1829">
        <f>'3.'!BN70</f>
        <v>7280.4412502310388</v>
      </c>
      <c r="AD38" s="1829">
        <f>'3.'!BO70</f>
        <v>1947.1972563986692</v>
      </c>
      <c r="AE38" s="1829">
        <f>'3.'!BP70</f>
        <v>1833.3552346798392</v>
      </c>
      <c r="AF38" s="1829">
        <f>'3.'!BQ70</f>
        <v>113.84202171882978</v>
      </c>
      <c r="AG38" s="1829">
        <f>'3.'!BR70</f>
        <v>5333.2439938323705</v>
      </c>
      <c r="AH38" s="1829">
        <f>'3.'!BS70</f>
        <v>5070.0905298035423</v>
      </c>
      <c r="AI38" s="1829">
        <f>'3.'!BT70</f>
        <v>263.15346402882687</v>
      </c>
      <c r="AJ38" s="1829">
        <f>'3.'!BU70</f>
        <v>0</v>
      </c>
      <c r="AK38" s="1829">
        <f>'3.'!BV70</f>
        <v>0</v>
      </c>
      <c r="AL38" s="1829">
        <f>'3.'!BW70</f>
        <v>0</v>
      </c>
    </row>
    <row r="39" spans="1:39" ht="14.1" customHeight="1">
      <c r="A39" s="155"/>
      <c r="B39" s="156" t="s">
        <v>3278</v>
      </c>
      <c r="C39" s="155"/>
      <c r="D39" s="1089"/>
      <c r="E39" s="1829">
        <f>'3.'!AP71</f>
        <v>18053.123299397059</v>
      </c>
      <c r="F39" s="1829">
        <f>'3.'!AQ71</f>
        <v>14753.500930396953</v>
      </c>
      <c r="G39" s="1829">
        <f>'3.'!AR71</f>
        <v>3299.6223690001029</v>
      </c>
      <c r="H39" s="1829">
        <f>'3.'!AS71</f>
        <v>11343.339623309386</v>
      </c>
      <c r="I39" s="1829">
        <f>'3.'!AT71</f>
        <v>1618.8461489395654</v>
      </c>
      <c r="J39" s="1829">
        <f>'3.'!AU71</f>
        <v>1286.8771676526599</v>
      </c>
      <c r="K39" s="1829">
        <f>'3.'!AV71</f>
        <v>331.96898128690532</v>
      </c>
      <c r="L39" s="1829">
        <f>'3.'!AW71</f>
        <v>7524.2659527735659</v>
      </c>
      <c r="M39" s="1829">
        <f>'3.'!AX71</f>
        <v>302.18363608252486</v>
      </c>
      <c r="N39" s="1829">
        <f>'3.'!AY71</f>
        <v>277.49132839021718</v>
      </c>
      <c r="O39" s="1829">
        <f>'3.'!AZ71</f>
        <v>24.692307692307693</v>
      </c>
      <c r="P39" s="1829">
        <f>'3.'!BA71</f>
        <v>1406.0908670904107</v>
      </c>
      <c r="Q39" s="1829">
        <f>'3.'!BB71</f>
        <v>1386.1012621008058</v>
      </c>
      <c r="R39" s="1829">
        <f>'3.'!BC71</f>
        <v>19.989604989604992</v>
      </c>
      <c r="S39" s="1829">
        <f>'3.'!BD71</f>
        <v>5815.9914496006322</v>
      </c>
      <c r="T39" s="1829">
        <f>'3.'!BE71</f>
        <v>5041.99356235095</v>
      </c>
      <c r="U39" s="1829">
        <f>'3.'!BF71</f>
        <v>773.99788724968084</v>
      </c>
      <c r="V39" s="1829">
        <f>'3.'!BG71</f>
        <v>2200.2275215962522</v>
      </c>
      <c r="W39" s="1829">
        <f>'3.'!BH71</f>
        <v>526.56507795228549</v>
      </c>
      <c r="X39" s="1829">
        <f>'3.'!BI71</f>
        <v>1673.6624436439665</v>
      </c>
      <c r="Y39" s="1829">
        <f>'3.'!BJ71</f>
        <v>6709.7836760876744</v>
      </c>
      <c r="Z39" s="1829">
        <f>'3.'!BK71</f>
        <v>861.12033959004862</v>
      </c>
      <c r="AA39" s="1829">
        <f>'3.'!BL71</f>
        <v>771.75754117495842</v>
      </c>
      <c r="AB39" s="1829">
        <f>'3.'!BM71</f>
        <v>89.362798415090069</v>
      </c>
      <c r="AC39" s="1829">
        <f>'3.'!BN71</f>
        <v>5848.6633364976251</v>
      </c>
      <c r="AD39" s="1829">
        <f>'3.'!BO71</f>
        <v>1633.8753562863649</v>
      </c>
      <c r="AE39" s="1829">
        <f>'3.'!BP71</f>
        <v>1564.9896725267022</v>
      </c>
      <c r="AF39" s="1829">
        <f>'3.'!BQ71</f>
        <v>68.885683759662612</v>
      </c>
      <c r="AG39" s="1829">
        <f>'3.'!BR71</f>
        <v>4214.7879802112602</v>
      </c>
      <c r="AH39" s="1829">
        <f>'3.'!BS71</f>
        <v>3897.7253182483742</v>
      </c>
      <c r="AI39" s="1829">
        <f>'3.'!BT71</f>
        <v>317.06266196288595</v>
      </c>
      <c r="AJ39" s="1829">
        <f>'3.'!BU71</f>
        <v>0</v>
      </c>
      <c r="AK39" s="1829">
        <f>'3.'!BV71</f>
        <v>0</v>
      </c>
      <c r="AL39" s="1829">
        <f>'3.'!BW71</f>
        <v>0</v>
      </c>
    </row>
    <row r="40" spans="1:39" ht="14.1" customHeight="1">
      <c r="A40" s="155"/>
      <c r="B40" s="156" t="s">
        <v>2187</v>
      </c>
      <c r="C40" s="155"/>
      <c r="D40" s="1089"/>
      <c r="E40" s="1829">
        <f>'3.'!AP72</f>
        <v>28561.092209850354</v>
      </c>
      <c r="F40" s="1829">
        <f>'3.'!AQ72</f>
        <v>21053.314296191835</v>
      </c>
      <c r="G40" s="1829">
        <f>'3.'!AR72</f>
        <v>7507.7779136585195</v>
      </c>
      <c r="H40" s="1829">
        <f>'3.'!AS72</f>
        <v>19066.855203615123</v>
      </c>
      <c r="I40" s="1829">
        <f>'3.'!AT72</f>
        <v>3152.2223309277201</v>
      </c>
      <c r="J40" s="1829">
        <f>'3.'!AU72</f>
        <v>2401.4571358685594</v>
      </c>
      <c r="K40" s="1829">
        <f>'3.'!AV72</f>
        <v>750.76519505916076</v>
      </c>
      <c r="L40" s="1829">
        <f>'3.'!AW72</f>
        <v>12358.124617827425</v>
      </c>
      <c r="M40" s="1829">
        <f>'3.'!AX72</f>
        <v>306.12535159582592</v>
      </c>
      <c r="N40" s="1829">
        <f>'3.'!AY72</f>
        <v>294.12535159582592</v>
      </c>
      <c r="O40" s="1829">
        <f>'3.'!AZ72</f>
        <v>12</v>
      </c>
      <c r="P40" s="1829">
        <f>'3.'!BA72</f>
        <v>1021.1962822548496</v>
      </c>
      <c r="Q40" s="1829">
        <f>'3.'!BB72</f>
        <v>968.60804696074138</v>
      </c>
      <c r="R40" s="1829">
        <f>'3.'!BC72</f>
        <v>52.588235294108159</v>
      </c>
      <c r="S40" s="1829">
        <f>'3.'!BD72</f>
        <v>11030.802983976748</v>
      </c>
      <c r="T40" s="1829">
        <f>'3.'!BE72</f>
        <v>8579.1446740836873</v>
      </c>
      <c r="U40" s="1829">
        <f>'3.'!BF72</f>
        <v>2451.6583098930632</v>
      </c>
      <c r="V40" s="1829">
        <f>'3.'!BG72</f>
        <v>3556.5082548599812</v>
      </c>
      <c r="W40" s="1829">
        <f>'3.'!BH72</f>
        <v>1287.3292160936562</v>
      </c>
      <c r="X40" s="1829">
        <f>'3.'!BI72</f>
        <v>2269.179038766325</v>
      </c>
      <c r="Y40" s="1829">
        <f>'3.'!BJ72</f>
        <v>9494.2370062352311</v>
      </c>
      <c r="Z40" s="1829">
        <f>'3.'!BK72</f>
        <v>1479.3688394274068</v>
      </c>
      <c r="AA40" s="1829">
        <f>'3.'!BL72</f>
        <v>1130.0247034362878</v>
      </c>
      <c r="AB40" s="1829">
        <f>'3.'!BM72</f>
        <v>349.34413599111889</v>
      </c>
      <c r="AC40" s="1829">
        <f>'3.'!BN72</f>
        <v>8014.8681668078243</v>
      </c>
      <c r="AD40" s="1829">
        <f>'3.'!BO72</f>
        <v>1645.7546777546777</v>
      </c>
      <c r="AE40" s="1829">
        <f>'3.'!BP72</f>
        <v>1507.985446985447</v>
      </c>
      <c r="AF40" s="1829">
        <f>'3.'!BQ72</f>
        <v>137.76923076923077</v>
      </c>
      <c r="AG40" s="1829">
        <f>'3.'!BR72</f>
        <v>6369.1134890531466</v>
      </c>
      <c r="AH40" s="1829">
        <f>'3.'!BS72</f>
        <v>4884.639721167634</v>
      </c>
      <c r="AI40" s="1829">
        <f>'3.'!BT72</f>
        <v>1484.4737678855136</v>
      </c>
      <c r="AJ40" s="1829">
        <f>'3.'!BU72</f>
        <v>0</v>
      </c>
      <c r="AK40" s="1829">
        <f>'3.'!BV72</f>
        <v>0</v>
      </c>
      <c r="AL40" s="1829">
        <f>'3.'!BW72</f>
        <v>0</v>
      </c>
    </row>
    <row r="41" spans="1:39" ht="14.1" customHeight="1">
      <c r="A41" s="3094" t="s">
        <v>6</v>
      </c>
      <c r="B41" s="3094"/>
      <c r="C41" s="3094"/>
      <c r="D41" s="1083"/>
      <c r="E41" s="1829"/>
      <c r="F41" s="1829"/>
      <c r="G41" s="1829"/>
      <c r="H41" s="1829"/>
      <c r="I41" s="1829"/>
      <c r="J41" s="1829"/>
      <c r="K41" s="1829"/>
      <c r="L41" s="1829"/>
      <c r="M41" s="1829"/>
      <c r="N41" s="1829"/>
      <c r="O41" s="1829"/>
      <c r="P41" s="1829"/>
      <c r="Q41" s="1829"/>
      <c r="R41" s="1829"/>
      <c r="S41" s="1829"/>
      <c r="T41" s="1829"/>
      <c r="U41" s="1829"/>
      <c r="V41" s="1829"/>
      <c r="W41" s="1829"/>
      <c r="X41" s="1829"/>
      <c r="Y41" s="1829"/>
      <c r="Z41" s="1829"/>
      <c r="AA41" s="1829"/>
      <c r="AB41" s="1829"/>
      <c r="AC41" s="1829"/>
      <c r="AD41" s="1829"/>
      <c r="AE41" s="1829"/>
      <c r="AF41" s="1829"/>
      <c r="AG41" s="1829"/>
      <c r="AH41" s="1829"/>
      <c r="AI41" s="1829"/>
      <c r="AJ41" s="1829"/>
      <c r="AK41" s="1829"/>
      <c r="AL41" s="1833"/>
    </row>
    <row r="42" spans="1:39" ht="14.1" customHeight="1">
      <c r="A42" s="196"/>
      <c r="B42" s="156" t="s">
        <v>2188</v>
      </c>
      <c r="C42" s="196"/>
      <c r="D42" s="1083"/>
      <c r="E42" s="1829">
        <f>'3.'!AP73</f>
        <v>15234.385598347857</v>
      </c>
      <c r="F42" s="1829">
        <f>'3.'!AQ73</f>
        <v>12112.622092440304</v>
      </c>
      <c r="G42" s="1829">
        <f>'3.'!AR73</f>
        <v>3121.763505907546</v>
      </c>
      <c r="H42" s="1829">
        <f>'3.'!AS73</f>
        <v>9380.7771493698747</v>
      </c>
      <c r="I42" s="1829">
        <f>'3.'!AT73</f>
        <v>3535.6998604028836</v>
      </c>
      <c r="J42" s="1829">
        <f>'3.'!AU73</f>
        <v>2863.3525750705217</v>
      </c>
      <c r="K42" s="1829">
        <f>'3.'!AV73</f>
        <v>672.3472853323633</v>
      </c>
      <c r="L42" s="1829">
        <f>'3.'!AW73</f>
        <v>3844.6099014051861</v>
      </c>
      <c r="M42" s="1829">
        <f>'3.'!AX73</f>
        <v>1364.6950675692701</v>
      </c>
      <c r="N42" s="1829">
        <f>'3.'!AY73</f>
        <v>1205.1558526320805</v>
      </c>
      <c r="O42" s="1829">
        <f>'3.'!AZ73</f>
        <v>159.53921493718963</v>
      </c>
      <c r="P42" s="1829">
        <f>'3.'!BA73</f>
        <v>1532.7405761304815</v>
      </c>
      <c r="Q42" s="1829">
        <f>'3.'!BB73</f>
        <v>1497.2527979675738</v>
      </c>
      <c r="R42" s="1829">
        <f>'3.'!BC73</f>
        <v>35.48777816290783</v>
      </c>
      <c r="S42" s="1829">
        <f>'3.'!BD73</f>
        <v>947.17425770543446</v>
      </c>
      <c r="T42" s="1829">
        <f>'3.'!BE73</f>
        <v>871.89658882057233</v>
      </c>
      <c r="U42" s="1829">
        <f>'3.'!BF73</f>
        <v>75.277668884862095</v>
      </c>
      <c r="V42" s="1829">
        <f>'3.'!BG73</f>
        <v>2000.467387561808</v>
      </c>
      <c r="W42" s="1829">
        <f>'3.'!BH73</f>
        <v>281.88945268115833</v>
      </c>
      <c r="X42" s="1829">
        <f>'3.'!BI73</f>
        <v>1718.5779348806493</v>
      </c>
      <c r="Y42" s="1829">
        <f>'3.'!BJ73</f>
        <v>4253.4072546367934</v>
      </c>
      <c r="Z42" s="1829">
        <f>'3.'!BK73</f>
        <v>712.66764940101007</v>
      </c>
      <c r="AA42" s="1829">
        <f>'3.'!BL73</f>
        <v>677.27799146681491</v>
      </c>
      <c r="AB42" s="1829">
        <f>'3.'!BM73</f>
        <v>35.389657934195071</v>
      </c>
      <c r="AC42" s="1829">
        <f>'3.'!BN73</f>
        <v>3540.7396052357831</v>
      </c>
      <c r="AD42" s="1829">
        <f>'3.'!BO73</f>
        <v>1553.252620731665</v>
      </c>
      <c r="AE42" s="1829">
        <f>'3.'!BP73</f>
        <v>1543.8450021564099</v>
      </c>
      <c r="AF42" s="1829">
        <f>'3.'!BQ73</f>
        <v>9.4076185752551655</v>
      </c>
      <c r="AG42" s="1829">
        <f>'3.'!BR73</f>
        <v>1987.4869845041173</v>
      </c>
      <c r="AH42" s="1829">
        <f>'3.'!BS73</f>
        <v>1803.5363153189558</v>
      </c>
      <c r="AI42" s="1829">
        <f>'3.'!BT73</f>
        <v>183.95066918516153</v>
      </c>
      <c r="AJ42" s="1829">
        <f>'3.'!BU73</f>
        <v>1600.2011943411919</v>
      </c>
      <c r="AK42" s="1829">
        <f>'3.'!BV73</f>
        <v>1368.4155163262285</v>
      </c>
      <c r="AL42" s="1829">
        <f>'3.'!BW73</f>
        <v>231.78567801496334</v>
      </c>
    </row>
    <row r="43" spans="1:39" ht="14.1" customHeight="1">
      <c r="A43" s="196"/>
      <c r="B43" s="156" t="s">
        <v>3598</v>
      </c>
      <c r="C43" s="196"/>
      <c r="D43" s="1083"/>
      <c r="E43" s="1829">
        <f>'3.'!AP74</f>
        <v>9015.0785202123498</v>
      </c>
      <c r="F43" s="1829">
        <f>'3.'!AQ74</f>
        <v>6986.223701653129</v>
      </c>
      <c r="G43" s="1829">
        <f>'3.'!AR74</f>
        <v>2028.8548185592188</v>
      </c>
      <c r="H43" s="1829">
        <f>'3.'!AS74</f>
        <v>5375.7122494077248</v>
      </c>
      <c r="I43" s="1829">
        <f>'3.'!AT74</f>
        <v>1828.7488249105315</v>
      </c>
      <c r="J43" s="1829">
        <f>'3.'!AU74</f>
        <v>1376.0611398222939</v>
      </c>
      <c r="K43" s="1829">
        <f>'3.'!AV74</f>
        <v>452.6876850882374</v>
      </c>
      <c r="L43" s="1829">
        <f>'3.'!AW74</f>
        <v>2226.0940979983202</v>
      </c>
      <c r="M43" s="1829">
        <f>'3.'!AX74</f>
        <v>740.01329058137219</v>
      </c>
      <c r="N43" s="1829">
        <f>'3.'!AY74</f>
        <v>661.92554964928524</v>
      </c>
      <c r="O43" s="1829">
        <f>'3.'!AZ74</f>
        <v>78.087740932087016</v>
      </c>
      <c r="P43" s="1829">
        <f>'3.'!BA74</f>
        <v>794.65680748870636</v>
      </c>
      <c r="Q43" s="1829">
        <f>'3.'!BB74</f>
        <v>786.22934133780859</v>
      </c>
      <c r="R43" s="1829">
        <f>'3.'!BC74</f>
        <v>8.4274661508978532</v>
      </c>
      <c r="S43" s="1829">
        <f>'3.'!BD74</f>
        <v>691.4239999282413</v>
      </c>
      <c r="T43" s="1829">
        <f>'3.'!BE74</f>
        <v>631.70080631982603</v>
      </c>
      <c r="U43" s="1829">
        <f>'3.'!BF74</f>
        <v>59.723193608415329</v>
      </c>
      <c r="V43" s="1829">
        <f>'3.'!BG74</f>
        <v>1320.8693264988758</v>
      </c>
      <c r="W43" s="1829">
        <f>'3.'!BH74</f>
        <v>240.89369223796874</v>
      </c>
      <c r="X43" s="1829">
        <f>'3.'!BI74</f>
        <v>1079.9756342609073</v>
      </c>
      <c r="Y43" s="1829">
        <f>'3.'!BJ74</f>
        <v>3197.5215371609379</v>
      </c>
      <c r="Z43" s="1829">
        <f>'3.'!BK74</f>
        <v>385.80830892534914</v>
      </c>
      <c r="AA43" s="1829">
        <f>'3.'!BL74</f>
        <v>346.12905594197338</v>
      </c>
      <c r="AB43" s="1829">
        <f>'3.'!BM74</f>
        <v>39.679252983375747</v>
      </c>
      <c r="AC43" s="1829">
        <f>'3.'!BN74</f>
        <v>2811.7132282355883</v>
      </c>
      <c r="AD43" s="1829">
        <f>'3.'!BO74</f>
        <v>1451.7290248313554</v>
      </c>
      <c r="AE43" s="1829">
        <f>'3.'!BP74</f>
        <v>1375.4364499598664</v>
      </c>
      <c r="AF43" s="1829">
        <f>'3.'!BQ74</f>
        <v>76.292574871489009</v>
      </c>
      <c r="AG43" s="1829">
        <f>'3.'!BR74</f>
        <v>1359.9842034042329</v>
      </c>
      <c r="AH43" s="1829">
        <f>'3.'!BS74</f>
        <v>1237.4861331914731</v>
      </c>
      <c r="AI43" s="1829">
        <f>'3.'!BT74</f>
        <v>122.49807021275987</v>
      </c>
      <c r="AJ43" s="1829">
        <f>'3.'!BU74</f>
        <v>441.84473364368421</v>
      </c>
      <c r="AK43" s="1829">
        <f>'3.'!BV74</f>
        <v>330.36153319263485</v>
      </c>
      <c r="AL43" s="1829">
        <f>'3.'!BW74</f>
        <v>111.48320045104936</v>
      </c>
    </row>
    <row r="44" spans="1:39" ht="14.1" customHeight="1">
      <c r="A44" s="196"/>
      <c r="B44" s="156" t="s">
        <v>2190</v>
      </c>
      <c r="C44" s="196"/>
      <c r="D44" s="1083"/>
      <c r="E44" s="1829">
        <f>'3.'!AP75</f>
        <v>17258.4426079029</v>
      </c>
      <c r="F44" s="1829">
        <f>'3.'!AQ75</f>
        <v>13352.75010065988</v>
      </c>
      <c r="G44" s="1829">
        <f>'3.'!AR75</f>
        <v>3905.6925072430145</v>
      </c>
      <c r="H44" s="1829">
        <f>'3.'!AS75</f>
        <v>9705.9027232746084</v>
      </c>
      <c r="I44" s="1829">
        <f>'3.'!AT75</f>
        <v>2766.5677163629271</v>
      </c>
      <c r="J44" s="1829">
        <f>'3.'!AU75</f>
        <v>2090.5127243912616</v>
      </c>
      <c r="K44" s="1829">
        <f>'3.'!AV75</f>
        <v>676.05499197166421</v>
      </c>
      <c r="L44" s="1829">
        <f>'3.'!AW75</f>
        <v>3920.6540557186081</v>
      </c>
      <c r="M44" s="1829">
        <f>'3.'!AX75</f>
        <v>1176.8571985707285</v>
      </c>
      <c r="N44" s="1829">
        <f>'3.'!AY75</f>
        <v>1095.4612907764067</v>
      </c>
      <c r="O44" s="1829">
        <f>'3.'!AZ75</f>
        <v>81.395907794322113</v>
      </c>
      <c r="P44" s="1829">
        <f>'3.'!BA75</f>
        <v>1454.3066229903543</v>
      </c>
      <c r="Q44" s="1829">
        <f>'3.'!BB75</f>
        <v>1380.1094688913363</v>
      </c>
      <c r="R44" s="1829">
        <f>'3.'!BC75</f>
        <v>74.197154099018263</v>
      </c>
      <c r="S44" s="1829">
        <f>'3.'!BD75</f>
        <v>1289.4902341575244</v>
      </c>
      <c r="T44" s="1829">
        <f>'3.'!BE75</f>
        <v>1172.9101185261632</v>
      </c>
      <c r="U44" s="1829">
        <f>'3.'!BF75</f>
        <v>116.5801156313611</v>
      </c>
      <c r="V44" s="1829">
        <f>'3.'!BG75</f>
        <v>3018.6809511930815</v>
      </c>
      <c r="W44" s="1829">
        <f>'3.'!BH75</f>
        <v>429.65540411280898</v>
      </c>
      <c r="X44" s="1829">
        <f>'3.'!BI75</f>
        <v>2589.0255470802731</v>
      </c>
      <c r="Y44" s="1829">
        <f>'3.'!BJ75</f>
        <v>7240.6932085995322</v>
      </c>
      <c r="Z44" s="1829">
        <f>'3.'!BK75</f>
        <v>890.40952551844907</v>
      </c>
      <c r="AA44" s="1829">
        <f>'3.'!BL75</f>
        <v>783.64557947910168</v>
      </c>
      <c r="AB44" s="1829">
        <f>'3.'!BM75</f>
        <v>106.76394603934742</v>
      </c>
      <c r="AC44" s="1829">
        <f>'3.'!BN75</f>
        <v>6350.2836830810857</v>
      </c>
      <c r="AD44" s="1829">
        <f>'3.'!BO75</f>
        <v>2686.1070964177607</v>
      </c>
      <c r="AE44" s="1829">
        <f>'3.'!BP75</f>
        <v>2616.1689592423295</v>
      </c>
      <c r="AF44" s="1829">
        <f>'3.'!BQ75</f>
        <v>69.938137175431137</v>
      </c>
      <c r="AG44" s="1829">
        <f>'3.'!BR75</f>
        <v>3664.1765866633236</v>
      </c>
      <c r="AH44" s="1829">
        <f>'3.'!BS75</f>
        <v>3513.4968498690232</v>
      </c>
      <c r="AI44" s="1829">
        <f>'3.'!BT75</f>
        <v>150.6797367943002</v>
      </c>
      <c r="AJ44" s="1829">
        <f>'3.'!BU75</f>
        <v>311.84667602875044</v>
      </c>
      <c r="AK44" s="1829">
        <f>'3.'!BV75</f>
        <v>270.78970537145364</v>
      </c>
      <c r="AL44" s="1829">
        <f>'3.'!BW75</f>
        <v>41.056970657296887</v>
      </c>
    </row>
    <row r="45" spans="1:39" ht="14.1" customHeight="1">
      <c r="A45" s="196"/>
      <c r="B45" s="156" t="s">
        <v>2226</v>
      </c>
      <c r="C45" s="196"/>
      <c r="D45" s="1083"/>
      <c r="E45" s="1829">
        <f>'3.'!AP76</f>
        <v>26256.217898479917</v>
      </c>
      <c r="F45" s="1829">
        <f>'3.'!AQ76</f>
        <v>19919.995406525093</v>
      </c>
      <c r="G45" s="1829">
        <f>'3.'!AR76</f>
        <v>6336.2224919548389</v>
      </c>
      <c r="H45" s="1829">
        <f>'3.'!AS76</f>
        <v>14505.007522282573</v>
      </c>
      <c r="I45" s="1829">
        <f>'3.'!AT76</f>
        <v>3533.5689224639586</v>
      </c>
      <c r="J45" s="1829">
        <f>'3.'!AU76</f>
        <v>2679.5374019858041</v>
      </c>
      <c r="K45" s="1829">
        <f>'3.'!AV76</f>
        <v>854.03152047815263</v>
      </c>
      <c r="L45" s="1829">
        <f>'3.'!AW76</f>
        <v>6628.9118937317407</v>
      </c>
      <c r="M45" s="1829">
        <f>'3.'!AX76</f>
        <v>1898.7961376039102</v>
      </c>
      <c r="N45" s="1829">
        <f>'3.'!AY76</f>
        <v>1765.2744017560765</v>
      </c>
      <c r="O45" s="1829">
        <f>'3.'!AZ76</f>
        <v>133.52173584783324</v>
      </c>
      <c r="P45" s="1829">
        <f>'3.'!BA76</f>
        <v>2625.777026943304</v>
      </c>
      <c r="Q45" s="1829">
        <f>'3.'!BB76</f>
        <v>2540.1862307817578</v>
      </c>
      <c r="R45" s="1829">
        <f>'3.'!BC76</f>
        <v>85.590796161546265</v>
      </c>
      <c r="S45" s="1829">
        <f>'3.'!BD76</f>
        <v>2104.3387291845224</v>
      </c>
      <c r="T45" s="1829">
        <f>'3.'!BE76</f>
        <v>1764.8043748223154</v>
      </c>
      <c r="U45" s="1829">
        <f>'3.'!BF76</f>
        <v>339.53435436220775</v>
      </c>
      <c r="V45" s="1829">
        <f>'3.'!BG76</f>
        <v>4342.5267060868646</v>
      </c>
      <c r="W45" s="1829">
        <f>'3.'!BH76</f>
        <v>569.30392985355968</v>
      </c>
      <c r="X45" s="1829">
        <f>'3.'!BI76</f>
        <v>3773.2227762333041</v>
      </c>
      <c r="Y45" s="1829">
        <f>'3.'!BJ76</f>
        <v>11573.548098837893</v>
      </c>
      <c r="Z45" s="1829">
        <f>'3.'!BK76</f>
        <v>1145.2142030230443</v>
      </c>
      <c r="AA45" s="1829">
        <f>'3.'!BL76</f>
        <v>942.76486470451198</v>
      </c>
      <c r="AB45" s="1829">
        <f>'3.'!BM76</f>
        <v>202.44933831853257</v>
      </c>
      <c r="AC45" s="1829">
        <f>'3.'!BN76</f>
        <v>10428.333895814845</v>
      </c>
      <c r="AD45" s="1829">
        <f>'3.'!BO76</f>
        <v>4297.9795464575755</v>
      </c>
      <c r="AE45" s="1829">
        <f>'3.'!BP76</f>
        <v>4032.9374598336799</v>
      </c>
      <c r="AF45" s="1829">
        <f>'3.'!BQ76</f>
        <v>265.04208662389357</v>
      </c>
      <c r="AG45" s="1829">
        <f>'3.'!BR76</f>
        <v>6130.354349357267</v>
      </c>
      <c r="AH45" s="1829">
        <f>'3.'!BS76</f>
        <v>5497.9558530903414</v>
      </c>
      <c r="AI45" s="1829">
        <f>'3.'!BT76</f>
        <v>632.39849626692705</v>
      </c>
      <c r="AJ45" s="1829">
        <f>'3.'!BU76</f>
        <v>177.66227735947206</v>
      </c>
      <c r="AK45" s="1829">
        <f>'3.'!BV76</f>
        <v>127.23088969703485</v>
      </c>
      <c r="AL45" s="1829">
        <f>'3.'!BW76</f>
        <v>50.431387662437167</v>
      </c>
    </row>
    <row r="46" spans="1:39" ht="14.1" customHeight="1">
      <c r="A46" s="196"/>
      <c r="B46" s="156" t="s">
        <v>2283</v>
      </c>
      <c r="C46" s="196"/>
      <c r="D46" s="1083"/>
      <c r="E46" s="1829">
        <f>'3.'!AP77</f>
        <v>18396.532959832908</v>
      </c>
      <c r="F46" s="1829">
        <f>'3.'!AQ77</f>
        <v>13990.24675203699</v>
      </c>
      <c r="G46" s="1829">
        <f>'3.'!AR77</f>
        <v>4406.2862077959089</v>
      </c>
      <c r="H46" s="1829">
        <f>'3.'!AS77</f>
        <v>11418.541997657567</v>
      </c>
      <c r="I46" s="1829">
        <f>'3.'!AT77</f>
        <v>2352.4671808674666</v>
      </c>
      <c r="J46" s="1829">
        <f>'3.'!AU77</f>
        <v>1688.781126852839</v>
      </c>
      <c r="K46" s="1829">
        <f>'3.'!AV77</f>
        <v>663.68605401462776</v>
      </c>
      <c r="L46" s="1829">
        <f>'3.'!AW77</f>
        <v>6219.6018280888447</v>
      </c>
      <c r="M46" s="1829">
        <f>'3.'!AX77</f>
        <v>1281.65794541488</v>
      </c>
      <c r="N46" s="1829">
        <f>'3.'!AY77</f>
        <v>1182.7478190328977</v>
      </c>
      <c r="O46" s="1829">
        <f>'3.'!AZ77</f>
        <v>98.910126381981684</v>
      </c>
      <c r="P46" s="1829">
        <f>'3.'!BA77</f>
        <v>2203.3179365684155</v>
      </c>
      <c r="Q46" s="1829">
        <f>'3.'!BB77</f>
        <v>2107.3014359164345</v>
      </c>
      <c r="R46" s="1829">
        <f>'3.'!BC77</f>
        <v>96.016500651979939</v>
      </c>
      <c r="S46" s="1829">
        <f>'3.'!BD77</f>
        <v>2734.625946105552</v>
      </c>
      <c r="T46" s="1829">
        <f>'3.'!BE77</f>
        <v>2318.1141730949671</v>
      </c>
      <c r="U46" s="1829">
        <f>'3.'!BF77</f>
        <v>416.51177301058539</v>
      </c>
      <c r="V46" s="1829">
        <f>'3.'!BG77</f>
        <v>2846.4729887012527</v>
      </c>
      <c r="W46" s="1829">
        <f>'3.'!BH77</f>
        <v>446.09126468183882</v>
      </c>
      <c r="X46" s="1829">
        <f>'3.'!BI77</f>
        <v>2400.3817240194139</v>
      </c>
      <c r="Y46" s="1829">
        <f>'3.'!BJ77</f>
        <v>6950.108026601778</v>
      </c>
      <c r="Z46" s="1829">
        <f>'3.'!BK77</f>
        <v>550.88275676346029</v>
      </c>
      <c r="AA46" s="1829">
        <f>'3.'!BL77</f>
        <v>449.63927923553058</v>
      </c>
      <c r="AB46" s="1829">
        <f>'3.'!BM77</f>
        <v>101.24347752792971</v>
      </c>
      <c r="AC46" s="1829">
        <f>'3.'!BN77</f>
        <v>6399.2252698383181</v>
      </c>
      <c r="AD46" s="1829">
        <f>'3.'!BO77</f>
        <v>1597.6416366951935</v>
      </c>
      <c r="AE46" s="1829">
        <f>'3.'!BP77</f>
        <v>1495.7439362589407</v>
      </c>
      <c r="AF46" s="1829">
        <f>'3.'!BQ77</f>
        <v>101.89770043625273</v>
      </c>
      <c r="AG46" s="1829">
        <f>'3.'!BR77</f>
        <v>4801.5836331431274</v>
      </c>
      <c r="AH46" s="1829">
        <f>'3.'!BS77</f>
        <v>4273.9447813899869</v>
      </c>
      <c r="AI46" s="1829">
        <f>'3.'!BT77</f>
        <v>527.63885175313919</v>
      </c>
      <c r="AJ46" s="1829">
        <f>'3.'!BU77</f>
        <v>27.882935573558846</v>
      </c>
      <c r="AK46" s="1829">
        <f>'3.'!BV77</f>
        <v>27.882935573558846</v>
      </c>
      <c r="AL46" s="1829">
        <f>'3.'!BW77</f>
        <v>0</v>
      </c>
    </row>
    <row r="47" spans="1:39" ht="14.1" customHeight="1">
      <c r="A47" s="155"/>
      <c r="B47" s="156" t="s">
        <v>2201</v>
      </c>
      <c r="C47" s="155"/>
      <c r="D47" s="1089"/>
      <c r="E47" s="1829">
        <f>'3.'!AP78</f>
        <v>33439.261053274706</v>
      </c>
      <c r="F47" s="1829">
        <f>'3.'!AQ78</f>
        <v>25498.591520787752</v>
      </c>
      <c r="G47" s="1829">
        <f>'3.'!AR78</f>
        <v>7940.6695324869397</v>
      </c>
      <c r="H47" s="1829">
        <f>'3.'!AS78</f>
        <v>22144.212584577141</v>
      </c>
      <c r="I47" s="1829">
        <f>'3.'!AT78</f>
        <v>4900.1472377203318</v>
      </c>
      <c r="J47" s="1829">
        <f>'3.'!AU78</f>
        <v>3596.4016840283184</v>
      </c>
      <c r="K47" s="1829">
        <f>'3.'!AV78</f>
        <v>1303.7455536920168</v>
      </c>
      <c r="L47" s="1829">
        <f>'3.'!AW78</f>
        <v>11629.587581331583</v>
      </c>
      <c r="M47" s="1829">
        <f>'3.'!AX78</f>
        <v>1420.1493391651773</v>
      </c>
      <c r="N47" s="1829">
        <f>'3.'!AY78</f>
        <v>1308.6811792013441</v>
      </c>
      <c r="O47" s="1829">
        <f>'3.'!AZ78</f>
        <v>111.46815996383282</v>
      </c>
      <c r="P47" s="1829">
        <f>'3.'!BA78</f>
        <v>3753.6245252867407</v>
      </c>
      <c r="Q47" s="1829">
        <f>'3.'!BB78</f>
        <v>3595.8001714249381</v>
      </c>
      <c r="R47" s="1829">
        <f>'3.'!BC78</f>
        <v>157.8243538618037</v>
      </c>
      <c r="S47" s="1829">
        <f>'3.'!BD78</f>
        <v>6455.8137168796648</v>
      </c>
      <c r="T47" s="1829">
        <f>'3.'!BE78</f>
        <v>5432.6581766173013</v>
      </c>
      <c r="U47" s="1829">
        <f>'3.'!BF78</f>
        <v>1023.1555402623645</v>
      </c>
      <c r="V47" s="1829">
        <f>'3.'!BG78</f>
        <v>5614.4777655252301</v>
      </c>
      <c r="W47" s="1829">
        <f>'3.'!BH78</f>
        <v>1298.0131344552553</v>
      </c>
      <c r="X47" s="1829">
        <f>'3.'!BI78</f>
        <v>4316.4646310699745</v>
      </c>
      <c r="Y47" s="1829">
        <f>'3.'!BJ78</f>
        <v>11295.048468697545</v>
      </c>
      <c r="Z47" s="1829">
        <f>'3.'!BK78</f>
        <v>1964.4955414919973</v>
      </c>
      <c r="AA47" s="1829">
        <f>'3.'!BL78</f>
        <v>1453.322705139884</v>
      </c>
      <c r="AB47" s="1829">
        <f>'3.'!BM78</f>
        <v>511.17283635211351</v>
      </c>
      <c r="AC47" s="1829">
        <f>'3.'!BN78</f>
        <v>9330.5529272055501</v>
      </c>
      <c r="AD47" s="1829">
        <f>'3.'!BO78</f>
        <v>3017.1480641788453</v>
      </c>
      <c r="AE47" s="1829">
        <f>'3.'!BP78</f>
        <v>2870.1164177879191</v>
      </c>
      <c r="AF47" s="1829">
        <f>'3.'!BQ78</f>
        <v>147.03164639092651</v>
      </c>
      <c r="AG47" s="1829">
        <f>'3.'!BR78</f>
        <v>6313.4048630267052</v>
      </c>
      <c r="AH47" s="1829">
        <f>'3.'!BS78</f>
        <v>5943.5980521328038</v>
      </c>
      <c r="AI47" s="1829">
        <f>'3.'!BT78</f>
        <v>369.80681089389975</v>
      </c>
      <c r="AJ47" s="1829">
        <f>'3.'!BU78</f>
        <v>0</v>
      </c>
      <c r="AK47" s="1829">
        <f>'3.'!BV78</f>
        <v>0</v>
      </c>
      <c r="AL47" s="1829">
        <f>'3.'!BW78</f>
        <v>0</v>
      </c>
    </row>
    <row r="48" spans="1:39" ht="14.1" customHeight="1">
      <c r="A48" s="155"/>
      <c r="B48" s="156" t="s">
        <v>2235</v>
      </c>
      <c r="C48" s="155"/>
      <c r="D48" s="1089"/>
      <c r="E48" s="1829">
        <f>'3.'!AP79</f>
        <v>9672.4905571773452</v>
      </c>
      <c r="F48" s="1829">
        <f>'3.'!AQ79</f>
        <v>7306.0753684054034</v>
      </c>
      <c r="G48" s="1829">
        <f>'3.'!AR79</f>
        <v>2366.4151887719436</v>
      </c>
      <c r="H48" s="1829">
        <f>'3.'!AS79</f>
        <v>6721.4097389795761</v>
      </c>
      <c r="I48" s="1829">
        <f>'3.'!AT79</f>
        <v>1091.3454100783397</v>
      </c>
      <c r="J48" s="1829">
        <f>'3.'!AU79</f>
        <v>784.85326179715446</v>
      </c>
      <c r="K48" s="1829">
        <f>'3.'!AV79</f>
        <v>306.49214828118505</v>
      </c>
      <c r="L48" s="1829">
        <f>'3.'!AW79</f>
        <v>4166.0631128667801</v>
      </c>
      <c r="M48" s="1829">
        <f>'3.'!AX79</f>
        <v>343.31305792259195</v>
      </c>
      <c r="N48" s="1829">
        <f>'3.'!AY79</f>
        <v>324.03251493617609</v>
      </c>
      <c r="O48" s="1829">
        <f>'3.'!AZ79</f>
        <v>19.280542986415849</v>
      </c>
      <c r="P48" s="1829">
        <f>'3.'!BA79</f>
        <v>1170.5475620854211</v>
      </c>
      <c r="Q48" s="1829">
        <f>'3.'!BB79</f>
        <v>1124.0376073343807</v>
      </c>
      <c r="R48" s="1829">
        <f>'3.'!BC79</f>
        <v>46.509954751040489</v>
      </c>
      <c r="S48" s="1829">
        <f>'3.'!BD79</f>
        <v>2652.2024928587666</v>
      </c>
      <c r="T48" s="1829">
        <f>'3.'!BE79</f>
        <v>2190.477322934008</v>
      </c>
      <c r="U48" s="1829">
        <f>'3.'!BF79</f>
        <v>461.72516992475846</v>
      </c>
      <c r="V48" s="1829">
        <f>'3.'!BG79</f>
        <v>1464.0012160344543</v>
      </c>
      <c r="W48" s="1829">
        <f>'3.'!BH79</f>
        <v>204.22420244788984</v>
      </c>
      <c r="X48" s="1829">
        <f>'3.'!BI79</f>
        <v>1259.7770135865646</v>
      </c>
      <c r="Y48" s="1829">
        <f>'3.'!BJ79</f>
        <v>2951.0808181977709</v>
      </c>
      <c r="Z48" s="1829">
        <f>'3.'!BK79</f>
        <v>249.7550548652996</v>
      </c>
      <c r="AA48" s="1829">
        <f>'3.'!BL79</f>
        <v>209.53027737230258</v>
      </c>
      <c r="AB48" s="1829">
        <f>'3.'!BM79</f>
        <v>40.224777492997035</v>
      </c>
      <c r="AC48" s="1829">
        <f>'3.'!BN79</f>
        <v>2701.3257633324715</v>
      </c>
      <c r="AD48" s="1829">
        <f>'3.'!BO79</f>
        <v>1144.0128748619748</v>
      </c>
      <c r="AE48" s="1829">
        <f>'3.'!BP79</f>
        <v>1029.1670258897395</v>
      </c>
      <c r="AF48" s="1829">
        <f>'3.'!BQ79</f>
        <v>114.84584897223533</v>
      </c>
      <c r="AG48" s="1829">
        <f>'3.'!BR79</f>
        <v>1557.312888470497</v>
      </c>
      <c r="AH48" s="1829">
        <f>'3.'!BS79</f>
        <v>1439.7531556937506</v>
      </c>
      <c r="AI48" s="1829">
        <f>'3.'!BT79</f>
        <v>117.5597327767464</v>
      </c>
      <c r="AJ48" s="1829">
        <f>'3.'!BU79</f>
        <v>0</v>
      </c>
      <c r="AK48" s="1829">
        <f>'3.'!BV79</f>
        <v>0</v>
      </c>
      <c r="AL48" s="1829">
        <f>'3.'!BW79</f>
        <v>0</v>
      </c>
    </row>
    <row r="49" spans="1:38" ht="14.1" customHeight="1">
      <c r="A49" s="155"/>
      <c r="B49" s="156" t="s">
        <v>2203</v>
      </c>
      <c r="C49" s="155"/>
      <c r="D49" s="1089"/>
      <c r="E49" s="1829">
        <f>'3.'!AP80</f>
        <v>13035.838483474228</v>
      </c>
      <c r="F49" s="1829">
        <f>'3.'!AQ80</f>
        <v>10355.582036916347</v>
      </c>
      <c r="G49" s="1829">
        <f>'3.'!AR80</f>
        <v>2680.2564465578853</v>
      </c>
      <c r="H49" s="1829">
        <f>'3.'!AS80</f>
        <v>8723.5711893285115</v>
      </c>
      <c r="I49" s="1829">
        <f>'3.'!AT80</f>
        <v>1353.3224410141177</v>
      </c>
      <c r="J49" s="1829">
        <f>'3.'!AU80</f>
        <v>1062.6222095638964</v>
      </c>
      <c r="K49" s="1829">
        <f>'3.'!AV80</f>
        <v>290.70023145022151</v>
      </c>
      <c r="L49" s="1829">
        <f>'3.'!AW80</f>
        <v>5476.2292638223626</v>
      </c>
      <c r="M49" s="1829">
        <f>'3.'!AX80</f>
        <v>241.15190705618397</v>
      </c>
      <c r="N49" s="1829">
        <f>'3.'!AY80</f>
        <v>235.45959936387626</v>
      </c>
      <c r="O49" s="1829">
        <f>'3.'!AZ80</f>
        <v>5.6923076923076925</v>
      </c>
      <c r="P49" s="1829">
        <f>'3.'!BA80</f>
        <v>1154.8822974669874</v>
      </c>
      <c r="Q49" s="1829">
        <f>'3.'!BB80</f>
        <v>1113.3117020441152</v>
      </c>
      <c r="R49" s="1829">
        <f>'3.'!BC80</f>
        <v>41.57059542287206</v>
      </c>
      <c r="S49" s="1829">
        <f>'3.'!BD80</f>
        <v>4080.1950592991902</v>
      </c>
      <c r="T49" s="1829">
        <f>'3.'!BE80</f>
        <v>3488.5977636050402</v>
      </c>
      <c r="U49" s="1829">
        <f>'3.'!BF80</f>
        <v>591.5972956941506</v>
      </c>
      <c r="V49" s="1829">
        <f>'3.'!BG80</f>
        <v>1894.0194844920311</v>
      </c>
      <c r="W49" s="1829">
        <f>'3.'!BH80</f>
        <v>394.09328163312108</v>
      </c>
      <c r="X49" s="1829">
        <f>'3.'!BI80</f>
        <v>1499.9262028589103</v>
      </c>
      <c r="Y49" s="1829">
        <f>'3.'!BJ80</f>
        <v>4312.2672941457204</v>
      </c>
      <c r="Z49" s="1829">
        <f>'3.'!BK80</f>
        <v>729.11685661358763</v>
      </c>
      <c r="AA49" s="1829">
        <f>'3.'!BL80</f>
        <v>648.26738014823411</v>
      </c>
      <c r="AB49" s="1829">
        <f>'3.'!BM80</f>
        <v>80.849476465353618</v>
      </c>
      <c r="AC49" s="1829">
        <f>'3.'!BN80</f>
        <v>3583.1504375321329</v>
      </c>
      <c r="AD49" s="1829">
        <f>'3.'!BO80</f>
        <v>1753.8676124463348</v>
      </c>
      <c r="AE49" s="1829">
        <f>'3.'!BP80</f>
        <v>1713.7609044279068</v>
      </c>
      <c r="AF49" s="1829">
        <f>'3.'!BQ80</f>
        <v>40.106708018428108</v>
      </c>
      <c r="AG49" s="1829">
        <f>'3.'!BR80</f>
        <v>1829.2828250857976</v>
      </c>
      <c r="AH49" s="1829">
        <f>'3.'!BS80</f>
        <v>1699.4691961301573</v>
      </c>
      <c r="AI49" s="1829">
        <f>'3.'!BT80</f>
        <v>129.8136289556403</v>
      </c>
      <c r="AJ49" s="1829">
        <f>'3.'!BU80</f>
        <v>0</v>
      </c>
      <c r="AK49" s="1829">
        <f>'3.'!BV80</f>
        <v>0</v>
      </c>
      <c r="AL49" s="1829">
        <f>'3.'!BW80</f>
        <v>0</v>
      </c>
    </row>
    <row r="50" spans="1:38" ht="14.1" customHeight="1">
      <c r="A50" s="155"/>
      <c r="B50" s="156" t="s">
        <v>2196</v>
      </c>
      <c r="C50" s="155"/>
      <c r="D50" s="1089"/>
      <c r="E50" s="1829">
        <f>'3.'!AP81</f>
        <v>18290.692830967873</v>
      </c>
      <c r="F50" s="1829">
        <f>'3.'!AQ81</f>
        <v>14557.392500276563</v>
      </c>
      <c r="G50" s="1829">
        <f>'3.'!AR81</f>
        <v>3733.3003306913088</v>
      </c>
      <c r="H50" s="1829">
        <f>'3.'!AS81</f>
        <v>13928.243589665639</v>
      </c>
      <c r="I50" s="1829">
        <f>'3.'!AT81</f>
        <v>1788.2964150818752</v>
      </c>
      <c r="J50" s="1829">
        <f>'3.'!AU81</f>
        <v>1477.1514727322722</v>
      </c>
      <c r="K50" s="1829">
        <f>'3.'!AV81</f>
        <v>311.14494234960335</v>
      </c>
      <c r="L50" s="1829">
        <f>'3.'!AW81</f>
        <v>9410.215742560129</v>
      </c>
      <c r="M50" s="1829">
        <f>'3.'!AX81</f>
        <v>276.67492569520789</v>
      </c>
      <c r="N50" s="1829">
        <f>'3.'!AY81</f>
        <v>256.33877704655924</v>
      </c>
      <c r="O50" s="1829">
        <f>'3.'!AZ81</f>
        <v>20.336148648648649</v>
      </c>
      <c r="P50" s="1829">
        <f>'3.'!BA81</f>
        <v>1646.2700811494242</v>
      </c>
      <c r="Q50" s="1829">
        <f>'3.'!BB81</f>
        <v>1628.1492020285395</v>
      </c>
      <c r="R50" s="1829">
        <f>'3.'!BC81</f>
        <v>18.120879120884517</v>
      </c>
      <c r="S50" s="1829">
        <f>'3.'!BD81</f>
        <v>7487.2707357154977</v>
      </c>
      <c r="T50" s="1829">
        <f>'3.'!BE81</f>
        <v>6238.1785122945703</v>
      </c>
      <c r="U50" s="1829">
        <f>'3.'!BF81</f>
        <v>1249.0922234209268</v>
      </c>
      <c r="V50" s="1829">
        <f>'3.'!BG81</f>
        <v>2729.7314320236351</v>
      </c>
      <c r="W50" s="1829">
        <f>'3.'!BH81</f>
        <v>758.58428322798363</v>
      </c>
      <c r="X50" s="1829">
        <f>'3.'!BI81</f>
        <v>1971.1471487956514</v>
      </c>
      <c r="Y50" s="1829">
        <f>'3.'!BJ81</f>
        <v>4362.4492413022344</v>
      </c>
      <c r="Z50" s="1829">
        <f>'3.'!BK81</f>
        <v>328.50311850311851</v>
      </c>
      <c r="AA50" s="1829">
        <f>'3.'!BL81</f>
        <v>269.53430353430349</v>
      </c>
      <c r="AB50" s="1829">
        <f>'3.'!BM81</f>
        <v>58.968814968814968</v>
      </c>
      <c r="AC50" s="1829">
        <f>'3.'!BN81</f>
        <v>4033.9461227991155</v>
      </c>
      <c r="AD50" s="1829">
        <f>'3.'!BO81</f>
        <v>561.67775467775471</v>
      </c>
      <c r="AE50" s="1829">
        <f>'3.'!BP81</f>
        <v>520.90852390852388</v>
      </c>
      <c r="AF50" s="1829">
        <f>'3.'!BQ81</f>
        <v>40.769230769230774</v>
      </c>
      <c r="AG50" s="1829">
        <f>'3.'!BR81</f>
        <v>3472.2683681213607</v>
      </c>
      <c r="AH50" s="1829">
        <f>'3.'!BS81</f>
        <v>3408.5474255038125</v>
      </c>
      <c r="AI50" s="1829">
        <f>'3.'!BT81</f>
        <v>63.720942617548317</v>
      </c>
      <c r="AJ50" s="1829">
        <f>'3.'!BU81</f>
        <v>0</v>
      </c>
      <c r="AK50" s="1829">
        <f>'3.'!BV81</f>
        <v>0</v>
      </c>
      <c r="AL50" s="1829">
        <f>'3.'!BW81</f>
        <v>0</v>
      </c>
    </row>
    <row r="51" spans="1:38" ht="14.1" customHeight="1">
      <c r="A51" s="155"/>
      <c r="B51" s="156" t="s">
        <v>2197</v>
      </c>
      <c r="C51" s="155"/>
      <c r="D51" s="1089"/>
      <c r="E51" s="1829">
        <f>'3.'!AP82</f>
        <v>17571.59728506437</v>
      </c>
      <c r="F51" s="1829">
        <f>'3.'!AQ82</f>
        <v>12696.651583708053</v>
      </c>
      <c r="G51" s="1829">
        <f>'3.'!AR82</f>
        <v>4874.9457013563178</v>
      </c>
      <c r="H51" s="1829">
        <f>'3.'!AS82</f>
        <v>11720.914027146198</v>
      </c>
      <c r="I51" s="1829">
        <f>'3.'!AT82</f>
        <v>1572.8733031671077</v>
      </c>
      <c r="J51" s="1829">
        <f>'3.'!AU82</f>
        <v>1140.0180995473024</v>
      </c>
      <c r="K51" s="1829">
        <f>'3.'!AV82</f>
        <v>432.85520361980508</v>
      </c>
      <c r="L51" s="1829">
        <f>'3.'!AW82</f>
        <v>8431.0814479617329</v>
      </c>
      <c r="M51" s="1829">
        <f>'3.'!AX82</f>
        <v>234.52488687774263</v>
      </c>
      <c r="N51" s="1829">
        <f>'3.'!AY82</f>
        <v>221.52488687774263</v>
      </c>
      <c r="O51" s="1829">
        <f>'3.'!AZ82</f>
        <v>13</v>
      </c>
      <c r="P51" s="1829">
        <f>'3.'!BA82</f>
        <v>698.22624434370164</v>
      </c>
      <c r="Q51" s="1829">
        <f>'3.'!BB82</f>
        <v>649.63800904959339</v>
      </c>
      <c r="R51" s="1829">
        <f>'3.'!BC82</f>
        <v>48.588235294108159</v>
      </c>
      <c r="S51" s="1829">
        <f>'3.'!BD82</f>
        <v>7498.3303167402873</v>
      </c>
      <c r="T51" s="1829">
        <f>'3.'!BE82</f>
        <v>5848.6199095008387</v>
      </c>
      <c r="U51" s="1829">
        <f>'3.'!BF82</f>
        <v>1649.7104072394488</v>
      </c>
      <c r="V51" s="1829">
        <f>'3.'!BG82</f>
        <v>1716.9592760173593</v>
      </c>
      <c r="W51" s="1829">
        <f>'3.'!BH82</f>
        <v>561.04977375548526</v>
      </c>
      <c r="X51" s="1829">
        <f>'3.'!BI82</f>
        <v>1155.909502261874</v>
      </c>
      <c r="Y51" s="1829">
        <f>'3.'!BJ82</f>
        <v>5850.6832579181719</v>
      </c>
      <c r="Z51" s="1829">
        <f>'3.'!BK82</f>
        <v>413.88235294092021</v>
      </c>
      <c r="AA51" s="1829">
        <f>'3.'!BL82</f>
        <v>322.17647058805494</v>
      </c>
      <c r="AB51" s="1829">
        <f>'3.'!BM82</f>
        <v>91.705882352865245</v>
      </c>
      <c r="AC51" s="1829">
        <f>'3.'!BN82</f>
        <v>5436.8009049772518</v>
      </c>
      <c r="AD51" s="1829">
        <f>'3.'!BO82</f>
        <v>1065.0769230769231</v>
      </c>
      <c r="AE51" s="1829">
        <f>'3.'!BP82</f>
        <v>989.07692307692309</v>
      </c>
      <c r="AF51" s="1829">
        <f>'3.'!BQ82</f>
        <v>76</v>
      </c>
      <c r="AG51" s="1829">
        <f>'3.'!BR82</f>
        <v>4371.7239819003289</v>
      </c>
      <c r="AH51" s="1829">
        <f>'3.'!BS82</f>
        <v>2964.5475113121124</v>
      </c>
      <c r="AI51" s="1829">
        <f>'3.'!BT82</f>
        <v>1407.1764705882163</v>
      </c>
      <c r="AJ51" s="1829">
        <f>'3.'!BU82</f>
        <v>0</v>
      </c>
      <c r="AK51" s="1829">
        <f>'3.'!BV82</f>
        <v>0</v>
      </c>
      <c r="AL51" s="1829">
        <f>'3.'!BW82</f>
        <v>0</v>
      </c>
    </row>
    <row r="52" spans="1:38" ht="14.1" customHeight="1">
      <c r="A52" s="3094" t="s">
        <v>355</v>
      </c>
      <c r="B52" s="3094"/>
      <c r="C52" s="3094"/>
      <c r="D52" s="1083"/>
      <c r="E52" s="1829"/>
      <c r="F52" s="1833"/>
      <c r="G52" s="1833"/>
      <c r="H52" s="1833"/>
      <c r="I52" s="1830"/>
      <c r="J52" s="1830"/>
      <c r="K52" s="1830"/>
      <c r="L52" s="1830"/>
      <c r="M52" s="1830"/>
      <c r="N52" s="1830"/>
      <c r="O52" s="1830"/>
      <c r="P52" s="1831"/>
      <c r="Q52" s="1831"/>
      <c r="R52" s="1831"/>
      <c r="S52" s="1831"/>
      <c r="T52" s="1831"/>
      <c r="U52" s="1831"/>
      <c r="V52" s="1831"/>
      <c r="W52" s="1831"/>
      <c r="X52" s="1831"/>
      <c r="Y52" s="1831"/>
      <c r="Z52" s="1831"/>
      <c r="AA52" s="1831"/>
      <c r="AB52" s="1831"/>
      <c r="AC52" s="1831"/>
      <c r="AD52" s="1831"/>
      <c r="AE52" s="1831"/>
      <c r="AF52" s="1831"/>
      <c r="AG52" s="1831"/>
      <c r="AH52" s="1831"/>
      <c r="AI52" s="1831"/>
      <c r="AJ52" s="1831"/>
      <c r="AK52" s="1831"/>
      <c r="AL52" s="1832"/>
    </row>
    <row r="53" spans="1:38" ht="14.1" customHeight="1">
      <c r="A53" s="196"/>
      <c r="B53" s="156" t="s">
        <v>2188</v>
      </c>
      <c r="C53" s="196"/>
      <c r="D53" s="1083"/>
      <c r="E53" s="1829">
        <f>'3.'!AP83</f>
        <v>14576.408862000575</v>
      </c>
      <c r="F53" s="1829">
        <f>'3.'!AQ83</f>
        <v>11540.666585964798</v>
      </c>
      <c r="G53" s="1829">
        <f>'3.'!AR83</f>
        <v>3035.7422760357772</v>
      </c>
      <c r="H53" s="1829">
        <f>'3.'!AS83</f>
        <v>8874.3027606457399</v>
      </c>
      <c r="I53" s="1829">
        <f>'3.'!AT83</f>
        <v>3443.8415967480064</v>
      </c>
      <c r="J53" s="1829">
        <f>'3.'!AU83</f>
        <v>2782.5456751985002</v>
      </c>
      <c r="K53" s="1829">
        <f>'3.'!AV83</f>
        <v>661.2959215495074</v>
      </c>
      <c r="L53" s="1829">
        <f>'3.'!AW83</f>
        <v>3537.4773710517029</v>
      </c>
      <c r="M53" s="1829">
        <f>'3.'!AX83</f>
        <v>1320.7584747604517</v>
      </c>
      <c r="N53" s="1829">
        <f>'3.'!AY83</f>
        <v>1157.6757815623994</v>
      </c>
      <c r="O53" s="1829">
        <f>'3.'!AZ83</f>
        <v>163.08269319805225</v>
      </c>
      <c r="P53" s="1829">
        <f>'3.'!BA83</f>
        <v>1393.7434688179949</v>
      </c>
      <c r="Q53" s="1829">
        <f>'3.'!BB83</f>
        <v>1361.2670542914311</v>
      </c>
      <c r="R53" s="1829">
        <f>'3.'!BC83</f>
        <v>32.476414526563865</v>
      </c>
      <c r="S53" s="1829">
        <f>'3.'!BD83</f>
        <v>822.97542747325633</v>
      </c>
      <c r="T53" s="1829">
        <f>'3.'!BE83</f>
        <v>751.25943462939313</v>
      </c>
      <c r="U53" s="1829">
        <f>'3.'!BF83</f>
        <v>71.715992843863162</v>
      </c>
      <c r="V53" s="1829">
        <f>'3.'!BG83</f>
        <v>1892.9837928460313</v>
      </c>
      <c r="W53" s="1829">
        <f>'3.'!BH83</f>
        <v>251.00074328690795</v>
      </c>
      <c r="X53" s="1829">
        <f>'3.'!BI83</f>
        <v>1641.9830495591227</v>
      </c>
      <c r="Y53" s="1829">
        <f>'3.'!BJ83</f>
        <v>4087.8460539420398</v>
      </c>
      <c r="Z53" s="1829">
        <f>'3.'!BK83</f>
        <v>687.35107678600025</v>
      </c>
      <c r="AA53" s="1829">
        <f>'3.'!BL83</f>
        <v>651.96141885180509</v>
      </c>
      <c r="AB53" s="1829">
        <f>'3.'!BM83</f>
        <v>35.389657934195071</v>
      </c>
      <c r="AC53" s="1829">
        <f>'3.'!BN83</f>
        <v>3400.4949771560396</v>
      </c>
      <c r="AD53" s="1829">
        <f>'3.'!BO83</f>
        <v>1489.2574935357147</v>
      </c>
      <c r="AE53" s="1829">
        <f>'3.'!BP83</f>
        <v>1471.1226022331475</v>
      </c>
      <c r="AF53" s="1829">
        <f>'3.'!BQ83</f>
        <v>18.134891302567233</v>
      </c>
      <c r="AG53" s="1829">
        <f>'3.'!BR83</f>
        <v>1911.2374836203239</v>
      </c>
      <c r="AH53" s="1829">
        <f>'3.'!BS83</f>
        <v>1731.3595065133802</v>
      </c>
      <c r="AI53" s="1829">
        <f>'3.'!BT83</f>
        <v>179.87797710694377</v>
      </c>
      <c r="AJ53" s="1829">
        <f>'3.'!BU83</f>
        <v>1614.2600474128049</v>
      </c>
      <c r="AK53" s="1829">
        <f>'3.'!BV83</f>
        <v>1382.4743693978412</v>
      </c>
      <c r="AL53" s="1829">
        <f>'3.'!BW83</f>
        <v>231.78567801496334</v>
      </c>
    </row>
    <row r="54" spans="1:38" ht="14.1" customHeight="1">
      <c r="A54" s="196"/>
      <c r="B54" s="156" t="s">
        <v>3598</v>
      </c>
      <c r="C54" s="196"/>
      <c r="D54" s="1083"/>
      <c r="E54" s="1829">
        <f>'3.'!AP84</f>
        <v>8473.2200915920657</v>
      </c>
      <c r="F54" s="1829">
        <f>'3.'!AQ84</f>
        <v>6621.0146736573561</v>
      </c>
      <c r="G54" s="1829">
        <f>'3.'!AR84</f>
        <v>1852.2054179347083</v>
      </c>
      <c r="H54" s="1829">
        <f>'3.'!AS84</f>
        <v>4978.1503135693811</v>
      </c>
      <c r="I54" s="1829">
        <f>'3.'!AT84</f>
        <v>1687.1601458850698</v>
      </c>
      <c r="J54" s="1829">
        <f>'3.'!AU84</f>
        <v>1273.4973587908314</v>
      </c>
      <c r="K54" s="1829">
        <f>'3.'!AV84</f>
        <v>413.66278709423784</v>
      </c>
      <c r="L54" s="1829">
        <f>'3.'!AW84</f>
        <v>2053.1978713050121</v>
      </c>
      <c r="M54" s="1829">
        <f>'3.'!AX84</f>
        <v>743.88066582920646</v>
      </c>
      <c r="N54" s="1829">
        <f>'3.'!AY84</f>
        <v>669.33640315798209</v>
      </c>
      <c r="O54" s="1829">
        <f>'3.'!AZ84</f>
        <v>74.544262671224388</v>
      </c>
      <c r="P54" s="1829">
        <f>'3.'!BA84</f>
        <v>741.32869632174118</v>
      </c>
      <c r="Q54" s="1829">
        <f>'3.'!BB84</f>
        <v>737.26486653449933</v>
      </c>
      <c r="R54" s="1829">
        <f>'3.'!BC84</f>
        <v>4.0638297872418176</v>
      </c>
      <c r="S54" s="1829">
        <f>'3.'!BD84</f>
        <v>567.98850915406513</v>
      </c>
      <c r="T54" s="1829">
        <f>'3.'!BE84</f>
        <v>508.2653155456498</v>
      </c>
      <c r="U54" s="1829">
        <f>'3.'!BF84</f>
        <v>59.723193608415329</v>
      </c>
      <c r="V54" s="1829">
        <f>'3.'!BG84</f>
        <v>1237.792296379301</v>
      </c>
      <c r="W54" s="1829">
        <f>'3.'!BH84</f>
        <v>238.49388098739863</v>
      </c>
      <c r="X54" s="1829">
        <f>'3.'!BI84</f>
        <v>999.29841539190272</v>
      </c>
      <c r="Y54" s="1829">
        <f>'3.'!BJ84</f>
        <v>3121.3743044250537</v>
      </c>
      <c r="Z54" s="1829">
        <f>'3.'!BK84</f>
        <v>361.11208251026881</v>
      </c>
      <c r="AA54" s="1829">
        <f>'3.'!BL84</f>
        <v>321.4328295268931</v>
      </c>
      <c r="AB54" s="1829">
        <f>'3.'!BM84</f>
        <v>39.679252983375747</v>
      </c>
      <c r="AC54" s="1829">
        <f>'3.'!BN84</f>
        <v>2760.2622219147843</v>
      </c>
      <c r="AD54" s="1829">
        <f>'3.'!BO84</f>
        <v>1429.3821782826074</v>
      </c>
      <c r="AE54" s="1829">
        <f>'3.'!BP84</f>
        <v>1361.8168761384302</v>
      </c>
      <c r="AF54" s="1829">
        <f>'3.'!BQ84</f>
        <v>67.56530214417694</v>
      </c>
      <c r="AG54" s="1829">
        <f>'3.'!BR84</f>
        <v>1330.8800436321774</v>
      </c>
      <c r="AH54" s="1829">
        <f>'3.'!BS84</f>
        <v>1212.7456097830736</v>
      </c>
      <c r="AI54" s="1829">
        <f>'3.'!BT84</f>
        <v>118.13443384910384</v>
      </c>
      <c r="AJ54" s="1829">
        <f>'3.'!BU84</f>
        <v>373.69547359762987</v>
      </c>
      <c r="AK54" s="1829">
        <f>'3.'!BV84</f>
        <v>298.16153319260013</v>
      </c>
      <c r="AL54" s="1829">
        <f>'3.'!BW84</f>
        <v>75.533940405029767</v>
      </c>
    </row>
    <row r="55" spans="1:38" ht="14.1" customHeight="1">
      <c r="A55" s="196"/>
      <c r="B55" s="156" t="s">
        <v>2249</v>
      </c>
      <c r="C55" s="196"/>
      <c r="D55" s="1083"/>
      <c r="E55" s="1829">
        <f>'3.'!AP85</f>
        <v>17710.709887357847</v>
      </c>
      <c r="F55" s="1829">
        <f>'3.'!AQ85</f>
        <v>13605.846288984512</v>
      </c>
      <c r="G55" s="1829">
        <f>'3.'!AR85</f>
        <v>4104.8635983733247</v>
      </c>
      <c r="H55" s="1829">
        <f>'3.'!AS85</f>
        <v>9886.4354065974603</v>
      </c>
      <c r="I55" s="1829">
        <f>'3.'!AT85</f>
        <v>2813.5821789290321</v>
      </c>
      <c r="J55" s="1829">
        <f>'3.'!AU85</f>
        <v>2074.3184238211998</v>
      </c>
      <c r="K55" s="1829">
        <f>'3.'!AV85</f>
        <v>739.26375510783089</v>
      </c>
      <c r="L55" s="1829">
        <f>'3.'!AW85</f>
        <v>3930.1244255063048</v>
      </c>
      <c r="M55" s="1829">
        <f>'3.'!AX85</f>
        <v>1103.2936530155596</v>
      </c>
      <c r="N55" s="1829">
        <f>'3.'!AY85</f>
        <v>1075.8267645470362</v>
      </c>
      <c r="O55" s="1829">
        <f>'3.'!AZ85</f>
        <v>27.466888468523319</v>
      </c>
      <c r="P55" s="1829">
        <f>'3.'!BA85</f>
        <v>1448.4808379898982</v>
      </c>
      <c r="Q55" s="1829">
        <f>'3.'!BB85</f>
        <v>1378.421614925363</v>
      </c>
      <c r="R55" s="1829">
        <f>'3.'!BC85</f>
        <v>70.059223064535502</v>
      </c>
      <c r="S55" s="1829">
        <f>'3.'!BD85</f>
        <v>1378.3499345008461</v>
      </c>
      <c r="T55" s="1829">
        <f>'3.'!BE85</f>
        <v>1261.7698188694849</v>
      </c>
      <c r="U55" s="1829">
        <f>'3.'!BF85</f>
        <v>116.5801156313611</v>
      </c>
      <c r="V55" s="1829">
        <f>'3.'!BG85</f>
        <v>3142.7288021621307</v>
      </c>
      <c r="W55" s="1829">
        <f>'3.'!BH85</f>
        <v>449.46321441014987</v>
      </c>
      <c r="X55" s="1829">
        <f>'3.'!BI85</f>
        <v>2693.2655877519819</v>
      </c>
      <c r="Y55" s="1829">
        <f>'3.'!BJ85</f>
        <v>7498.6866578032032</v>
      </c>
      <c r="Z55" s="1829">
        <f>'3.'!BK85</f>
        <v>958.33883659228809</v>
      </c>
      <c r="AA55" s="1829">
        <f>'3.'!BL85</f>
        <v>854.71831251169817</v>
      </c>
      <c r="AB55" s="1829">
        <f>'3.'!BM85</f>
        <v>103.62052408059009</v>
      </c>
      <c r="AC55" s="1829">
        <f>'3.'!BN85</f>
        <v>6540.3478212109148</v>
      </c>
      <c r="AD55" s="1829">
        <f>'3.'!BO85</f>
        <v>2671.4433239980867</v>
      </c>
      <c r="AE55" s="1829">
        <f>'3.'!BP85</f>
        <v>2601.5051868226556</v>
      </c>
      <c r="AF55" s="1829">
        <f>'3.'!BQ85</f>
        <v>69.938137175431137</v>
      </c>
      <c r="AG55" s="1829">
        <f>'3.'!BR85</f>
        <v>3868.9044972128295</v>
      </c>
      <c r="AH55" s="1829">
        <f>'3.'!BS85</f>
        <v>3639.1921007770734</v>
      </c>
      <c r="AI55" s="1829">
        <f>'3.'!BT85</f>
        <v>229.71239643575586</v>
      </c>
      <c r="AJ55" s="1829">
        <f>'3.'!BU85</f>
        <v>325.58782295717396</v>
      </c>
      <c r="AK55" s="1829">
        <f>'3.'!BV85</f>
        <v>270.63085229985904</v>
      </c>
      <c r="AL55" s="1829">
        <f>'3.'!BW85</f>
        <v>54.956970657314983</v>
      </c>
    </row>
    <row r="56" spans="1:38" ht="14.1" customHeight="1">
      <c r="A56" s="196"/>
      <c r="B56" s="156" t="s">
        <v>2226</v>
      </c>
      <c r="C56" s="196"/>
      <c r="D56" s="1083"/>
      <c r="E56" s="1829">
        <f>'3.'!AP86</f>
        <v>25454.122684942919</v>
      </c>
      <c r="F56" s="1829">
        <f>'3.'!AQ86</f>
        <v>19207.777396905662</v>
      </c>
      <c r="G56" s="1829">
        <f>'3.'!AR86</f>
        <v>6246.3452880372588</v>
      </c>
      <c r="H56" s="1829">
        <f>'3.'!AS86</f>
        <v>14155.995278787781</v>
      </c>
      <c r="I56" s="1829">
        <f>'3.'!AT86</f>
        <v>3545.4493659882555</v>
      </c>
      <c r="J56" s="1829">
        <f>'3.'!AU86</f>
        <v>2642.6115864260205</v>
      </c>
      <c r="K56" s="1829">
        <f>'3.'!AV86</f>
        <v>902.8377795622331</v>
      </c>
      <c r="L56" s="1829">
        <f>'3.'!AW86</f>
        <v>6428.8775989241149</v>
      </c>
      <c r="M56" s="1829">
        <f>'3.'!AX86</f>
        <v>1894.9200006051135</v>
      </c>
      <c r="N56" s="1829">
        <f>'3.'!AY86</f>
        <v>1715.8852104406396</v>
      </c>
      <c r="O56" s="1829">
        <f>'3.'!AZ86</f>
        <v>179.03479016447372</v>
      </c>
      <c r="P56" s="1829">
        <f>'3.'!BA86</f>
        <v>2486.377847722506</v>
      </c>
      <c r="Q56" s="1829">
        <f>'3.'!BB86</f>
        <v>2403.8377897821674</v>
      </c>
      <c r="R56" s="1829">
        <f>'3.'!BC86</f>
        <v>82.540057940339139</v>
      </c>
      <c r="S56" s="1829">
        <f>'3.'!BD86</f>
        <v>2047.5797505964917</v>
      </c>
      <c r="T56" s="1829">
        <f>'3.'!BE86</f>
        <v>1753.5670535265217</v>
      </c>
      <c r="U56" s="1829">
        <f>'3.'!BF86</f>
        <v>294.01269706997022</v>
      </c>
      <c r="V56" s="1829">
        <f>'3.'!BG86</f>
        <v>4181.6683138754042</v>
      </c>
      <c r="W56" s="1829">
        <f>'3.'!BH86</f>
        <v>555.00659933408326</v>
      </c>
      <c r="X56" s="1829">
        <f>'3.'!BI86</f>
        <v>3626.6617145413188</v>
      </c>
      <c r="Y56" s="1829">
        <f>'3.'!BJ86</f>
        <v>11102.165128795668</v>
      </c>
      <c r="Z56" s="1829">
        <f>'3.'!BK86</f>
        <v>1106.2216171136406</v>
      </c>
      <c r="AA56" s="1829">
        <f>'3.'!BL86</f>
        <v>904.44054802587732</v>
      </c>
      <c r="AB56" s="1829">
        <f>'3.'!BM86</f>
        <v>201.78106908776337</v>
      </c>
      <c r="AC56" s="1829">
        <f>'3.'!BN86</f>
        <v>9995.9435116820296</v>
      </c>
      <c r="AD56" s="1829">
        <f>'3.'!BO86</f>
        <v>3793.1252754930865</v>
      </c>
      <c r="AE56" s="1829">
        <f>'3.'!BP86</f>
        <v>3507.4004965615013</v>
      </c>
      <c r="AF56" s="1829">
        <f>'3.'!BQ86</f>
        <v>285.72477893158589</v>
      </c>
      <c r="AG56" s="1829">
        <f>'3.'!BR86</f>
        <v>6202.8182361889394</v>
      </c>
      <c r="AH56" s="1829">
        <f>'3.'!BS86</f>
        <v>5601.5464831578047</v>
      </c>
      <c r="AI56" s="1829">
        <f>'3.'!BT86</f>
        <v>601.27175303113347</v>
      </c>
      <c r="AJ56" s="1829">
        <f>'3.'!BU86</f>
        <v>195.96227735948867</v>
      </c>
      <c r="AK56" s="1829">
        <f>'3.'!BV86</f>
        <v>123.48162965105006</v>
      </c>
      <c r="AL56" s="1829">
        <f>'3.'!BW86</f>
        <v>72.480647708438639</v>
      </c>
    </row>
    <row r="57" spans="1:38" ht="14.1" customHeight="1">
      <c r="A57" s="196"/>
      <c r="B57" s="156" t="s">
        <v>3283</v>
      </c>
      <c r="C57" s="196"/>
      <c r="D57" s="1083"/>
      <c r="E57" s="1829">
        <f>'3.'!AP87</f>
        <v>19427.726094488466</v>
      </c>
      <c r="F57" s="1829">
        <f>'3.'!AQ87</f>
        <v>14905.759534714603</v>
      </c>
      <c r="G57" s="1829">
        <f>'3.'!AR87</f>
        <v>4521.9665597738604</v>
      </c>
      <c r="H57" s="1829">
        <f>'3.'!AS87</f>
        <v>11970.278430658364</v>
      </c>
      <c r="I57" s="1829">
        <f>'3.'!AT87</f>
        <v>2490.8899194678143</v>
      </c>
      <c r="J57" s="1829">
        <f>'3.'!AU87</f>
        <v>1887.5933235456953</v>
      </c>
      <c r="K57" s="1829">
        <f>'3.'!AV87</f>
        <v>603.29659592212045</v>
      </c>
      <c r="L57" s="1829">
        <f>'3.'!AW87</f>
        <v>6444.6511376484523</v>
      </c>
      <c r="M57" s="1829">
        <f>'3.'!AX87</f>
        <v>1349.2961098849339</v>
      </c>
      <c r="N57" s="1829">
        <f>'3.'!AY87</f>
        <v>1242.5366851604522</v>
      </c>
      <c r="O57" s="1829">
        <f>'3.'!AZ87</f>
        <v>106.75942472448148</v>
      </c>
      <c r="P57" s="1829">
        <f>'3.'!BA87</f>
        <v>2353.4649149842598</v>
      </c>
      <c r="Q57" s="1829">
        <f>'3.'!BB87</f>
        <v>2257.1621527736547</v>
      </c>
      <c r="R57" s="1829">
        <f>'3.'!BC87</f>
        <v>96.302762210604669</v>
      </c>
      <c r="S57" s="1829">
        <f>'3.'!BD87</f>
        <v>2741.8901127792642</v>
      </c>
      <c r="T57" s="1829">
        <f>'3.'!BE87</f>
        <v>2301.8357631819267</v>
      </c>
      <c r="U57" s="1829">
        <f>'3.'!BF87</f>
        <v>440.05434959733606</v>
      </c>
      <c r="V57" s="1829">
        <f>'3.'!BG87</f>
        <v>3034.7373735420906</v>
      </c>
      <c r="W57" s="1829">
        <f>'3.'!BH87</f>
        <v>446.39043541261759</v>
      </c>
      <c r="X57" s="1829">
        <f>'3.'!BI87</f>
        <v>2588.346938129474</v>
      </c>
      <c r="Y57" s="1829">
        <f>'3.'!BJ87</f>
        <v>7407.5154682105431</v>
      </c>
      <c r="Z57" s="1829">
        <f>'3.'!BK87</f>
        <v>537.5363964486238</v>
      </c>
      <c r="AA57" s="1829">
        <f>'3.'!BL87</f>
        <v>432.48122773116751</v>
      </c>
      <c r="AB57" s="1829">
        <f>'3.'!BM87</f>
        <v>105.05516871745627</v>
      </c>
      <c r="AC57" s="1829">
        <f>'3.'!BN87</f>
        <v>6869.9790717619171</v>
      </c>
      <c r="AD57" s="1829">
        <f>'3.'!BO87</f>
        <v>2157.6762466814225</v>
      </c>
      <c r="AE57" s="1829">
        <f>'3.'!BP87</f>
        <v>2083.8202129117917</v>
      </c>
      <c r="AF57" s="1829">
        <f>'3.'!BQ87</f>
        <v>73.856033769630244</v>
      </c>
      <c r="AG57" s="1829">
        <f>'3.'!BR87</f>
        <v>4712.3028250805019</v>
      </c>
      <c r="AH57" s="1829">
        <f>'3.'!BS87</f>
        <v>4204.0075383777394</v>
      </c>
      <c r="AI57" s="1829">
        <f>'3.'!BT87</f>
        <v>508.29528670275846</v>
      </c>
      <c r="AJ57" s="1829">
        <f>'3.'!BU87</f>
        <v>49.932195619560311</v>
      </c>
      <c r="AK57" s="1829">
        <f>'3.'!BV87</f>
        <v>49.932195619560311</v>
      </c>
      <c r="AL57" s="1829">
        <f>'3.'!BW87</f>
        <v>0</v>
      </c>
    </row>
    <row r="58" spans="1:38" ht="14.1" customHeight="1">
      <c r="A58" s="155"/>
      <c r="B58" s="156" t="s">
        <v>3599</v>
      </c>
      <c r="C58" s="155"/>
      <c r="D58" s="1089"/>
      <c r="E58" s="1829">
        <f>'3.'!AP88</f>
        <v>33088.945619656057</v>
      </c>
      <c r="F58" s="1829">
        <f>'3.'!AQ88</f>
        <v>25234.046307214096</v>
      </c>
      <c r="G58" s="1829">
        <f>'3.'!AR88</f>
        <v>7854.8993124419339</v>
      </c>
      <c r="H58" s="1829">
        <f>'3.'!AS88</f>
        <v>21841.54758245196</v>
      </c>
      <c r="I58" s="1829">
        <f>'3.'!AT88</f>
        <v>4842.901852923329</v>
      </c>
      <c r="J58" s="1829">
        <f>'3.'!AU88</f>
        <v>3544.1078634834143</v>
      </c>
      <c r="K58" s="1829">
        <f>'3.'!AV88</f>
        <v>1298.7939894399176</v>
      </c>
      <c r="L58" s="1829">
        <f>'3.'!AW88</f>
        <v>11404.113515307281</v>
      </c>
      <c r="M58" s="1829">
        <f>'3.'!AX88</f>
        <v>1390.1526477046257</v>
      </c>
      <c r="N58" s="1829">
        <f>'3.'!AY88</f>
        <v>1285.958374079396</v>
      </c>
      <c r="O58" s="1829">
        <f>'3.'!AZ88</f>
        <v>104.19427362522924</v>
      </c>
      <c r="P58" s="1829">
        <f>'3.'!BA88</f>
        <v>3601.3992452479888</v>
      </c>
      <c r="Q58" s="1829">
        <f>'3.'!BB88</f>
        <v>3444.6815072351997</v>
      </c>
      <c r="R58" s="1829">
        <f>'3.'!BC88</f>
        <v>156.71773801278985</v>
      </c>
      <c r="S58" s="1829">
        <f>'3.'!BD88</f>
        <v>6412.5616223546604</v>
      </c>
      <c r="T58" s="1829">
        <f>'3.'!BE88</f>
        <v>5342.7949033457126</v>
      </c>
      <c r="U58" s="1829">
        <f>'3.'!BF88</f>
        <v>1069.7667190089498</v>
      </c>
      <c r="V58" s="1829">
        <f>'3.'!BG88</f>
        <v>5594.5322142213599</v>
      </c>
      <c r="W58" s="1829">
        <f>'3.'!BH88</f>
        <v>1368.9378457251173</v>
      </c>
      <c r="X58" s="1829">
        <f>'3.'!BI88</f>
        <v>4225.5943684962413</v>
      </c>
      <c r="Y58" s="1829">
        <f>'3.'!BJ88</f>
        <v>11247.39803720407</v>
      </c>
      <c r="Z58" s="1829">
        <f>'3.'!BK88</f>
        <v>1912.5394101765733</v>
      </c>
      <c r="AA58" s="1829">
        <f>'3.'!BL88</f>
        <v>1421.2071664766986</v>
      </c>
      <c r="AB58" s="1829">
        <f>'3.'!BM88</f>
        <v>491.33224369987505</v>
      </c>
      <c r="AC58" s="1829">
        <f>'3.'!BN88</f>
        <v>9334.8586270274973</v>
      </c>
      <c r="AD58" s="1829">
        <f>'3.'!BO88</f>
        <v>3005.010629640889</v>
      </c>
      <c r="AE58" s="1829">
        <f>'3.'!BP88</f>
        <v>2849.6200088910323</v>
      </c>
      <c r="AF58" s="1829">
        <f>'3.'!BQ88</f>
        <v>155.39062074985668</v>
      </c>
      <c r="AG58" s="1829">
        <f>'3.'!BR88</f>
        <v>6329.8479973866079</v>
      </c>
      <c r="AH58" s="1829">
        <f>'3.'!BS88</f>
        <v>5976.7386379775353</v>
      </c>
      <c r="AI58" s="1829">
        <f>'3.'!BT88</f>
        <v>353.1093594090691</v>
      </c>
      <c r="AJ58" s="1829">
        <f>'3.'!BU88</f>
        <v>0</v>
      </c>
      <c r="AK58" s="1829">
        <f>'3.'!BV88</f>
        <v>0</v>
      </c>
      <c r="AL58" s="1829">
        <f>'3.'!BW88</f>
        <v>0</v>
      </c>
    </row>
    <row r="59" spans="1:38" ht="14.1" customHeight="1">
      <c r="A59" s="155"/>
      <c r="B59" s="156" t="s">
        <v>3600</v>
      </c>
      <c r="C59" s="155"/>
      <c r="D59" s="1089"/>
      <c r="E59" s="1829">
        <f>'3.'!AP89</f>
        <v>11380.4307678478</v>
      </c>
      <c r="F59" s="1829">
        <f>'3.'!AQ89</f>
        <v>8730.9469657504887</v>
      </c>
      <c r="G59" s="1829">
        <f>'3.'!AR89</f>
        <v>2649.4838020973093</v>
      </c>
      <c r="H59" s="1829">
        <f>'3.'!AS89</f>
        <v>7523.1072777449326</v>
      </c>
      <c r="I59" s="1829">
        <f>'3.'!AT89</f>
        <v>1132.665057220262</v>
      </c>
      <c r="J59" s="1829">
        <f>'3.'!AU89</f>
        <v>820.31347699045648</v>
      </c>
      <c r="K59" s="1829">
        <f>'3.'!AV89</f>
        <v>312.35158022980568</v>
      </c>
      <c r="L59" s="1829">
        <f>'3.'!AW89</f>
        <v>4716.9625872076194</v>
      </c>
      <c r="M59" s="1829">
        <f>'3.'!AX89</f>
        <v>388.80968437757588</v>
      </c>
      <c r="N59" s="1829">
        <f>'3.'!AY89</f>
        <v>368.52914139116007</v>
      </c>
      <c r="O59" s="1829">
        <f>'3.'!AZ89</f>
        <v>20.280542986415849</v>
      </c>
      <c r="P59" s="1829">
        <f>'3.'!BA89</f>
        <v>1382.2704897286324</v>
      </c>
      <c r="Q59" s="1829">
        <f>'3.'!BB89</f>
        <v>1324.9072741080131</v>
      </c>
      <c r="R59" s="1829">
        <f>'3.'!BC89</f>
        <v>57.363215620619307</v>
      </c>
      <c r="S59" s="1829">
        <f>'3.'!BD89</f>
        <v>2945.8824131014112</v>
      </c>
      <c r="T59" s="1829">
        <f>'3.'!BE89</f>
        <v>2480.9972855293231</v>
      </c>
      <c r="U59" s="1829">
        <f>'3.'!BF89</f>
        <v>464.88512757208849</v>
      </c>
      <c r="V59" s="1829">
        <f>'3.'!BG89</f>
        <v>1673.4796333170502</v>
      </c>
      <c r="W59" s="1829">
        <f>'3.'!BH89</f>
        <v>228.08997438618186</v>
      </c>
      <c r="X59" s="1829">
        <f>'3.'!BI89</f>
        <v>1445.3896589308683</v>
      </c>
      <c r="Y59" s="1829">
        <f>'3.'!BJ89</f>
        <v>3857.3234901028668</v>
      </c>
      <c r="Z59" s="1829">
        <f>'3.'!BK89</f>
        <v>629.71967084872745</v>
      </c>
      <c r="AA59" s="1829">
        <f>'3.'!BL89</f>
        <v>541.88293318416675</v>
      </c>
      <c r="AB59" s="1829">
        <f>'3.'!BM89</f>
        <v>87.836737664560786</v>
      </c>
      <c r="AC59" s="1829">
        <f>'3.'!BN89</f>
        <v>3227.6038192541396</v>
      </c>
      <c r="AD59" s="1829">
        <f>'3.'!BO89</f>
        <v>1407.0915497405936</v>
      </c>
      <c r="AE59" s="1829">
        <f>'3.'!BP89</f>
        <v>1278.3600170086956</v>
      </c>
      <c r="AF59" s="1829">
        <f>'3.'!BQ89</f>
        <v>128.73153273189794</v>
      </c>
      <c r="AG59" s="1829">
        <f>'3.'!BR89</f>
        <v>1820.5122695135462</v>
      </c>
      <c r="AH59" s="1829">
        <f>'3.'!BS89</f>
        <v>1687.8668631524931</v>
      </c>
      <c r="AI59" s="1829">
        <f>'3.'!BT89</f>
        <v>132.64540636105306</v>
      </c>
      <c r="AJ59" s="1829">
        <f>'3.'!BU89</f>
        <v>0</v>
      </c>
      <c r="AK59" s="1829">
        <f>'3.'!BV89</f>
        <v>0</v>
      </c>
      <c r="AL59" s="1829">
        <f>'3.'!BW89</f>
        <v>0</v>
      </c>
    </row>
    <row r="60" spans="1:38" ht="14.1" customHeight="1">
      <c r="A60" s="155"/>
      <c r="B60" s="156" t="s">
        <v>2383</v>
      </c>
      <c r="C60" s="155"/>
      <c r="D60" s="1089"/>
      <c r="E60" s="1829">
        <f>'3.'!AP90</f>
        <v>12063.93418596256</v>
      </c>
      <c r="F60" s="1829">
        <f>'3.'!AQ90</f>
        <v>9569.8111752446002</v>
      </c>
      <c r="G60" s="1829">
        <f>'3.'!AR90</f>
        <v>2494.1230107179599</v>
      </c>
      <c r="H60" s="1829">
        <f>'3.'!AS90</f>
        <v>8747.3597645923001</v>
      </c>
      <c r="I60" s="1829">
        <f>'3.'!AT90</f>
        <v>1384.48895729419</v>
      </c>
      <c r="J60" s="1829">
        <f>'3.'!AU90</f>
        <v>1109.2535178622866</v>
      </c>
      <c r="K60" s="1829">
        <f>'3.'!AV90</f>
        <v>275.23543943190367</v>
      </c>
      <c r="L60" s="1829">
        <f>'3.'!AW90</f>
        <v>5544.7145393913843</v>
      </c>
      <c r="M60" s="1829">
        <f>'3.'!AX90</f>
        <v>265.19859486604082</v>
      </c>
      <c r="N60" s="1829">
        <f>'3.'!AY90</f>
        <v>252.665734168471</v>
      </c>
      <c r="O60" s="1829">
        <f>'3.'!AZ90</f>
        <v>12.532860697569827</v>
      </c>
      <c r="P60" s="1829">
        <f>'3.'!BA90</f>
        <v>1181.1543985507308</v>
      </c>
      <c r="Q60" s="1829">
        <f>'3.'!BB90</f>
        <v>1135.0530404513588</v>
      </c>
      <c r="R60" s="1829">
        <f>'3.'!BC90</f>
        <v>46.10135809937227</v>
      </c>
      <c r="S60" s="1829">
        <f>'3.'!BD90</f>
        <v>4098.3615459746125</v>
      </c>
      <c r="T60" s="1829">
        <f>'3.'!BE90</f>
        <v>3514.7313021113819</v>
      </c>
      <c r="U60" s="1829">
        <f>'3.'!BF90</f>
        <v>583.63024386323048</v>
      </c>
      <c r="V60" s="1829">
        <f>'3.'!BG90</f>
        <v>1818.156267906726</v>
      </c>
      <c r="W60" s="1829">
        <f>'3.'!BH90</f>
        <v>405.96073925745139</v>
      </c>
      <c r="X60" s="1829">
        <f>'3.'!BI90</f>
        <v>1412.1955286492748</v>
      </c>
      <c r="Y60" s="1829">
        <f>'3.'!BJ90</f>
        <v>3316.5744213702606</v>
      </c>
      <c r="Z60" s="1829">
        <f>'3.'!BK90</f>
        <v>404.46095705629199</v>
      </c>
      <c r="AA60" s="1829">
        <f>'3.'!BL90</f>
        <v>376.55378528120582</v>
      </c>
      <c r="AB60" s="1829">
        <f>'3.'!BM90</f>
        <v>27.907171775086155</v>
      </c>
      <c r="AC60" s="1829">
        <f>'3.'!BN90</f>
        <v>2912.113464313969</v>
      </c>
      <c r="AD60" s="1829">
        <f>'3.'!BO90</f>
        <v>1332.9294526398076</v>
      </c>
      <c r="AE60" s="1829">
        <f>'3.'!BP90</f>
        <v>1307.708428381042</v>
      </c>
      <c r="AF60" s="1829">
        <f>'3.'!BQ90</f>
        <v>25.221024258765503</v>
      </c>
      <c r="AG60" s="1829">
        <f>'3.'!BR90</f>
        <v>1579.1840116741616</v>
      </c>
      <c r="AH60" s="1829">
        <f>'3.'!BS90</f>
        <v>1467.8846277314049</v>
      </c>
      <c r="AI60" s="1829">
        <f>'3.'!BT90</f>
        <v>111.2993839427568</v>
      </c>
      <c r="AJ60" s="1829">
        <f>'3.'!BU90</f>
        <v>0</v>
      </c>
      <c r="AK60" s="1829">
        <f>'3.'!BV90</f>
        <v>0</v>
      </c>
      <c r="AL60" s="1829">
        <f>'3.'!BW90</f>
        <v>0</v>
      </c>
    </row>
    <row r="61" spans="1:38" ht="14.1" customHeight="1">
      <c r="A61" s="155"/>
      <c r="B61" s="156" t="s">
        <v>2254</v>
      </c>
      <c r="C61" s="155"/>
      <c r="D61" s="1089"/>
      <c r="E61" s="1829">
        <f>'3.'!AP91</f>
        <v>18861.442315821791</v>
      </c>
      <c r="F61" s="1829">
        <f>'3.'!AQ91</f>
        <v>15059.610551265325</v>
      </c>
      <c r="G61" s="1829">
        <f>'3.'!AR91</f>
        <v>3801.831764556468</v>
      </c>
      <c r="H61" s="1829">
        <f>'3.'!AS91</f>
        <v>14038.201929495297</v>
      </c>
      <c r="I61" s="1829">
        <f>'3.'!AT91</f>
        <v>1776.1849344464727</v>
      </c>
      <c r="J61" s="1829">
        <f>'3.'!AU91</f>
        <v>1451.032370125957</v>
      </c>
      <c r="K61" s="1829">
        <f>'3.'!AV91</f>
        <v>325.15256432051564</v>
      </c>
      <c r="L61" s="1829">
        <f>'3.'!AW91</f>
        <v>9553.8484311816828</v>
      </c>
      <c r="M61" s="1829">
        <f>'3.'!AX91</f>
        <v>312.99903853581429</v>
      </c>
      <c r="N61" s="1829">
        <f>'3.'!AY91</f>
        <v>283.66288988716565</v>
      </c>
      <c r="O61" s="1829">
        <f>'3.'!AZ91</f>
        <v>29.336148648648649</v>
      </c>
      <c r="P61" s="1829">
        <f>'3.'!BA91</f>
        <v>1766.9035367460824</v>
      </c>
      <c r="Q61" s="1829">
        <f>'3.'!BB91</f>
        <v>1745.782657625198</v>
      </c>
      <c r="R61" s="1829">
        <f>'3.'!BC91</f>
        <v>21.120879120884517</v>
      </c>
      <c r="S61" s="1829">
        <f>'3.'!BD91</f>
        <v>7473.9458558997858</v>
      </c>
      <c r="T61" s="1829">
        <f>'3.'!BE91</f>
        <v>6244.1169602953678</v>
      </c>
      <c r="U61" s="1829">
        <f>'3.'!BF91</f>
        <v>1229.8288956044173</v>
      </c>
      <c r="V61" s="1829">
        <f>'3.'!BG91</f>
        <v>2708.168563867142</v>
      </c>
      <c r="W61" s="1829">
        <f>'3.'!BH91</f>
        <v>705.40521253167697</v>
      </c>
      <c r="X61" s="1829">
        <f>'3.'!BI91</f>
        <v>2002.7633513354647</v>
      </c>
      <c r="Y61" s="1829">
        <f>'3.'!BJ91</f>
        <v>4823.2403863264954</v>
      </c>
      <c r="Z61" s="1829">
        <f>'3.'!BK91</f>
        <v>400.57296757290152</v>
      </c>
      <c r="AA61" s="1829">
        <f>'3.'!BL91</f>
        <v>316.43321543314431</v>
      </c>
      <c r="AB61" s="1829">
        <f>'3.'!BM91</f>
        <v>84.139752139757206</v>
      </c>
      <c r="AC61" s="1829">
        <f>'3.'!BN91</f>
        <v>4422.6674187535946</v>
      </c>
      <c r="AD61" s="1829">
        <f>'3.'!BO91</f>
        <v>948.50008128625154</v>
      </c>
      <c r="AE61" s="1829">
        <f>'3.'!BP91</f>
        <v>904.73085051702083</v>
      </c>
      <c r="AF61" s="1829">
        <f>'3.'!BQ91</f>
        <v>43.769230769230774</v>
      </c>
      <c r="AG61" s="1829">
        <f>'3.'!BR91</f>
        <v>3474.1673374673433</v>
      </c>
      <c r="AH61" s="1829">
        <f>'3.'!BS91</f>
        <v>3408.4463948497946</v>
      </c>
      <c r="AI61" s="1829">
        <f>'3.'!BT91</f>
        <v>65.720942617548317</v>
      </c>
      <c r="AJ61" s="1829">
        <f>'3.'!BU91</f>
        <v>0</v>
      </c>
      <c r="AK61" s="1829">
        <f>'3.'!BV91</f>
        <v>0</v>
      </c>
      <c r="AL61" s="1829">
        <f>'3.'!BW91</f>
        <v>0</v>
      </c>
    </row>
    <row r="62" spans="1:38" ht="14.1" customHeight="1">
      <c r="A62" s="155"/>
      <c r="B62" s="156" t="s">
        <v>2197</v>
      </c>
      <c r="C62" s="155"/>
      <c r="D62" s="1089"/>
      <c r="E62" s="1829">
        <f>'3.'!AP92</f>
        <v>17133.59728506437</v>
      </c>
      <c r="F62" s="1829">
        <f>'3.'!AQ92</f>
        <v>12300.651583708053</v>
      </c>
      <c r="G62" s="1829">
        <f>'3.'!AR92</f>
        <v>4832.9457013563178</v>
      </c>
      <c r="H62" s="1829">
        <f>'3.'!AS92</f>
        <v>11608.914027146198</v>
      </c>
      <c r="I62" s="1829">
        <f>'3.'!AT92</f>
        <v>1605.8733031671077</v>
      </c>
      <c r="J62" s="1829">
        <f>'3.'!AU92</f>
        <v>1174.0180995473024</v>
      </c>
      <c r="K62" s="1829">
        <f>'3.'!AV92</f>
        <v>431.85520361980508</v>
      </c>
      <c r="L62" s="1829">
        <f>'3.'!AW92</f>
        <v>8339.0814479617329</v>
      </c>
      <c r="M62" s="1829">
        <f>'3.'!AX92</f>
        <v>208.52488687774263</v>
      </c>
      <c r="N62" s="1829">
        <f>'3.'!AY92</f>
        <v>204.52488687774263</v>
      </c>
      <c r="O62" s="1829">
        <f>'3.'!AZ92</f>
        <v>4</v>
      </c>
      <c r="P62" s="1829">
        <f>'3.'!BA92</f>
        <v>679.22624434370164</v>
      </c>
      <c r="Q62" s="1829">
        <f>'3.'!BB92</f>
        <v>633.63800904959339</v>
      </c>
      <c r="R62" s="1829">
        <f>'3.'!BC92</f>
        <v>45.588235294108159</v>
      </c>
      <c r="S62" s="1829">
        <f>'3.'!BD92</f>
        <v>7451.3303167402873</v>
      </c>
      <c r="T62" s="1829">
        <f>'3.'!BE92</f>
        <v>5798.6199095008387</v>
      </c>
      <c r="U62" s="1829">
        <f>'3.'!BF92</f>
        <v>1652.7104072394488</v>
      </c>
      <c r="V62" s="1829">
        <f>'3.'!BG92</f>
        <v>1663.9592760173593</v>
      </c>
      <c r="W62" s="1829">
        <f>'3.'!BH92</f>
        <v>535.04977375548526</v>
      </c>
      <c r="X62" s="1829">
        <f>'3.'!BI92</f>
        <v>1128.909502261874</v>
      </c>
      <c r="Y62" s="1829">
        <f>'3.'!BJ92</f>
        <v>5524.6832579181719</v>
      </c>
      <c r="Z62" s="1829">
        <f>'3.'!BK92</f>
        <v>372.88235294092021</v>
      </c>
      <c r="AA62" s="1829">
        <f>'3.'!BL92</f>
        <v>281.17647058805494</v>
      </c>
      <c r="AB62" s="1829">
        <f>'3.'!BM92</f>
        <v>91.705882352865245</v>
      </c>
      <c r="AC62" s="1829">
        <f>'3.'!BN92</f>
        <v>5151.8009049772518</v>
      </c>
      <c r="AD62" s="1829">
        <f>'3.'!BO92</f>
        <v>894.07692307692309</v>
      </c>
      <c r="AE62" s="1829">
        <f>'3.'!BP92</f>
        <v>821.07692307692309</v>
      </c>
      <c r="AF62" s="1829">
        <f>'3.'!BQ92</f>
        <v>73</v>
      </c>
      <c r="AG62" s="1829">
        <f>'3.'!BR92</f>
        <v>4257.7239819003289</v>
      </c>
      <c r="AH62" s="1829">
        <f>'3.'!BS92</f>
        <v>2852.5475113121124</v>
      </c>
      <c r="AI62" s="1829">
        <f>'3.'!BT92</f>
        <v>1405.1764705882163</v>
      </c>
      <c r="AJ62" s="1829">
        <f>'3.'!BU92</f>
        <v>0</v>
      </c>
      <c r="AK62" s="1829">
        <f>'3.'!BV92</f>
        <v>0</v>
      </c>
      <c r="AL62" s="1829">
        <f>'3.'!BW92</f>
        <v>0</v>
      </c>
    </row>
    <row r="63" spans="1:38" ht="14.1" customHeight="1">
      <c r="A63" s="3094" t="s">
        <v>876</v>
      </c>
      <c r="B63" s="3094"/>
      <c r="C63" s="3094"/>
      <c r="D63" s="1083"/>
      <c r="E63" s="1829"/>
      <c r="F63" s="1833"/>
      <c r="G63" s="1833"/>
      <c r="H63" s="1833"/>
      <c r="I63" s="1830"/>
      <c r="J63" s="1830"/>
      <c r="K63" s="1830"/>
      <c r="L63" s="1830"/>
      <c r="M63" s="1830"/>
      <c r="N63" s="1830"/>
      <c r="O63" s="1830"/>
      <c r="P63" s="1831"/>
      <c r="Q63" s="1831"/>
      <c r="R63" s="1831"/>
      <c r="S63" s="1831"/>
      <c r="T63" s="1831"/>
      <c r="U63" s="1831"/>
      <c r="V63" s="1831"/>
      <c r="W63" s="1831"/>
      <c r="X63" s="1831"/>
      <c r="Y63" s="1831"/>
      <c r="Z63" s="1831"/>
      <c r="AA63" s="1831"/>
      <c r="AB63" s="1831"/>
      <c r="AC63" s="1831"/>
      <c r="AD63" s="1831"/>
      <c r="AE63" s="1831"/>
      <c r="AF63" s="1831"/>
      <c r="AG63" s="1831"/>
      <c r="AH63" s="1831"/>
      <c r="AI63" s="1831"/>
      <c r="AJ63" s="1831"/>
      <c r="AK63" s="1831"/>
      <c r="AL63" s="1832"/>
    </row>
    <row r="64" spans="1:38" ht="14.1" customHeight="1">
      <c r="A64" s="196"/>
      <c r="B64" s="156" t="s">
        <v>2233</v>
      </c>
      <c r="C64" s="196"/>
      <c r="D64" s="1083"/>
      <c r="E64" s="1836">
        <f>'3.'!AP93</f>
        <v>16098.513513937654</v>
      </c>
      <c r="F64" s="1833">
        <f>'3.'!AQ93</f>
        <v>13174.416497168193</v>
      </c>
      <c r="G64" s="1833">
        <f>'3.'!AR93</f>
        <v>2924.0970167694682</v>
      </c>
      <c r="H64" s="1833">
        <f>'3.'!AS93</f>
        <v>6599.1937544987695</v>
      </c>
      <c r="I64" s="1833">
        <f>'3.'!AT93</f>
        <v>2748.7709842693598</v>
      </c>
      <c r="J64" s="1833">
        <f>'3.'!AU93</f>
        <v>2242.6189541268941</v>
      </c>
      <c r="K64" s="1833">
        <f>'3.'!AV93</f>
        <v>506.15203014246561</v>
      </c>
      <c r="L64" s="1833">
        <f>'3.'!AW93</f>
        <v>2107.4048969552123</v>
      </c>
      <c r="M64" s="1833">
        <f>'3.'!AX93</f>
        <v>495.43381988165271</v>
      </c>
      <c r="N64" s="1833">
        <f>'3.'!AY93</f>
        <v>448.75805394414107</v>
      </c>
      <c r="O64" s="1833">
        <f>'3.'!AZ93</f>
        <v>46.675765937511699</v>
      </c>
      <c r="P64" s="1833">
        <f>'3.'!BA93</f>
        <v>987.9095064753111</v>
      </c>
      <c r="Q64" s="1833">
        <f>'3.'!BB93</f>
        <v>984.60927455841818</v>
      </c>
      <c r="R64" s="1833">
        <f>'3.'!BC93</f>
        <v>3.3002319168929493</v>
      </c>
      <c r="S64" s="1833">
        <f>'3.'!BD93</f>
        <v>624.06157059824864</v>
      </c>
      <c r="T64" s="1833">
        <f>'3.'!BE93</f>
        <v>547.73444040103982</v>
      </c>
      <c r="U64" s="1833">
        <f>'3.'!BF93</f>
        <v>76.327130197208632</v>
      </c>
      <c r="V64" s="1833">
        <f>'3.'!BG93</f>
        <v>1743.0178732742004</v>
      </c>
      <c r="W64" s="1833">
        <f>'3.'!BH93</f>
        <v>200.76923055017843</v>
      </c>
      <c r="X64" s="1833">
        <f>'3.'!BI93</f>
        <v>1542.2486427240221</v>
      </c>
      <c r="Y64" s="1833">
        <f>'3.'!BJ93</f>
        <v>7401.1280222125315</v>
      </c>
      <c r="Z64" s="1833">
        <f>'3.'!BK93</f>
        <v>826.28758619149539</v>
      </c>
      <c r="AA64" s="1833">
        <f>'3.'!BL93</f>
        <v>727.40679167164808</v>
      </c>
      <c r="AB64" s="1833">
        <f>'3.'!BM93</f>
        <v>98.880794519847342</v>
      </c>
      <c r="AC64" s="1833">
        <f>'3.'!BN93</f>
        <v>6574.840436021037</v>
      </c>
      <c r="AD64" s="1833">
        <f>'3.'!BO93</f>
        <v>2938.4320367258792</v>
      </c>
      <c r="AE64" s="1833">
        <f>'3.'!BP93</f>
        <v>2883.1283314979228</v>
      </c>
      <c r="AF64" s="1833">
        <f>'3.'!BQ93</f>
        <v>55.303705227957082</v>
      </c>
      <c r="AG64" s="1833">
        <f>'3.'!BR93</f>
        <v>3636.4083992951578</v>
      </c>
      <c r="AH64" s="1833">
        <f>'3.'!BS93</f>
        <v>3383.1542860692093</v>
      </c>
      <c r="AI64" s="1833">
        <f>'3.'!BT93</f>
        <v>253.25411322594931</v>
      </c>
      <c r="AJ64" s="1833">
        <f>'3.'!BU93</f>
        <v>2098.1917372263597</v>
      </c>
      <c r="AK64" s="1833">
        <f>'3.'!BV93</f>
        <v>1756.2371343487482</v>
      </c>
      <c r="AL64" s="1833">
        <f>'3.'!BW93</f>
        <v>341.95460287761176</v>
      </c>
    </row>
    <row r="65" spans="1:38" ht="14.1" customHeight="1">
      <c r="A65" s="196"/>
      <c r="B65" s="156" t="s">
        <v>2234</v>
      </c>
      <c r="C65" s="196"/>
      <c r="D65" s="1083"/>
      <c r="E65" s="1836">
        <f>'3.'!AP94</f>
        <v>9947.3519370506438</v>
      </c>
      <c r="F65" s="1833">
        <f>'3.'!AQ94</f>
        <v>7633.8698024179548</v>
      </c>
      <c r="G65" s="1833">
        <f>'3.'!AR94</f>
        <v>2313.4821346326853</v>
      </c>
      <c r="H65" s="1833">
        <f>'3.'!AS94</f>
        <v>5495.9869394835659</v>
      </c>
      <c r="I65" s="1833">
        <f>'3.'!AT94</f>
        <v>1867.3244970074127</v>
      </c>
      <c r="J65" s="1833">
        <f>'3.'!AU94</f>
        <v>1499.7097303780718</v>
      </c>
      <c r="K65" s="1833">
        <f>'3.'!AV94</f>
        <v>367.61476662934024</v>
      </c>
      <c r="L65" s="1833">
        <f>'3.'!AW94</f>
        <v>2172.4152496397833</v>
      </c>
      <c r="M65" s="1833">
        <f>'3.'!AX94</f>
        <v>596.52553528233364</v>
      </c>
      <c r="N65" s="1833">
        <f>'3.'!AY94</f>
        <v>487.51062189542364</v>
      </c>
      <c r="O65" s="1833">
        <f>'3.'!AZ94</f>
        <v>109.01491338690991</v>
      </c>
      <c r="P65" s="1833">
        <f>'3.'!BA94</f>
        <v>551.61046325979692</v>
      </c>
      <c r="Q65" s="1833">
        <f>'3.'!BB94</f>
        <v>503.00629659310033</v>
      </c>
      <c r="R65" s="1833">
        <f>'3.'!BC94</f>
        <v>48.604166666696415</v>
      </c>
      <c r="S65" s="1833">
        <f>'3.'!BD94</f>
        <v>1024.2792510976528</v>
      </c>
      <c r="T65" s="1833">
        <f>'3.'!BE94</f>
        <v>863.20595317942548</v>
      </c>
      <c r="U65" s="1833">
        <f>'3.'!BF94</f>
        <v>161.07329791822738</v>
      </c>
      <c r="V65" s="1833">
        <f>'3.'!BG94</f>
        <v>1456.2471928363711</v>
      </c>
      <c r="W65" s="1833">
        <f>'3.'!BH94</f>
        <v>166.66463896912816</v>
      </c>
      <c r="X65" s="1833">
        <f>'3.'!BI94</f>
        <v>1289.5825538672432</v>
      </c>
      <c r="Y65" s="1833">
        <f>'3.'!BJ94</f>
        <v>4133.5261015012884</v>
      </c>
      <c r="Z65" s="1833">
        <f>'3.'!BK94</f>
        <v>282.21883211446635</v>
      </c>
      <c r="AA65" s="1833">
        <f>'3.'!BL94</f>
        <v>238.85799360997459</v>
      </c>
      <c r="AB65" s="1833">
        <f>'3.'!BM94</f>
        <v>43.360838504491795</v>
      </c>
      <c r="AC65" s="1833">
        <f>'3.'!BN94</f>
        <v>3851.3072693868216</v>
      </c>
      <c r="AD65" s="1833">
        <f>'3.'!BO94</f>
        <v>1122.1817258161086</v>
      </c>
      <c r="AE65" s="1833">
        <f>'3.'!BP94</f>
        <v>1055.6164236719317</v>
      </c>
      <c r="AF65" s="1833">
        <f>'3.'!BQ94</f>
        <v>66.56530214417694</v>
      </c>
      <c r="AG65" s="1833">
        <f>'3.'!BR94</f>
        <v>2729.1255435707135</v>
      </c>
      <c r="AH65" s="1833">
        <f>'3.'!BS94</f>
        <v>2568.6829345948613</v>
      </c>
      <c r="AI65" s="1833">
        <f>'3.'!BT94</f>
        <v>160.44260897585195</v>
      </c>
      <c r="AJ65" s="1833">
        <f>'3.'!BU94</f>
        <v>317.83889606578441</v>
      </c>
      <c r="AK65" s="1833">
        <f>'3.'!BV94</f>
        <v>250.61520952603686</v>
      </c>
      <c r="AL65" s="1833">
        <f>'3.'!BW94</f>
        <v>67.22368653974759</v>
      </c>
    </row>
    <row r="66" spans="1:38" ht="14.1" customHeight="1">
      <c r="A66" s="196"/>
      <c r="B66" s="156" t="s">
        <v>3601</v>
      </c>
      <c r="C66" s="196"/>
      <c r="D66" s="1083"/>
      <c r="E66" s="1836">
        <f>'3.'!AP95</f>
        <v>9379.8034656748896</v>
      </c>
      <c r="F66" s="1833">
        <f>'3.'!AQ95</f>
        <v>7270.0895024806659</v>
      </c>
      <c r="G66" s="1833">
        <f>'3.'!AR95</f>
        <v>2109.7139631942223</v>
      </c>
      <c r="H66" s="1833">
        <f>'3.'!AS95</f>
        <v>5061.4849628678448</v>
      </c>
      <c r="I66" s="1833">
        <f>'3.'!AT95</f>
        <v>1787.2131240416804</v>
      </c>
      <c r="J66" s="1833">
        <f>'3.'!AU95</f>
        <v>1373.9413334001283</v>
      </c>
      <c r="K66" s="1833">
        <f>'3.'!AV95</f>
        <v>413.27179064155166</v>
      </c>
      <c r="L66" s="1833">
        <f>'3.'!AW95</f>
        <v>1906.2574948800554</v>
      </c>
      <c r="M66" s="1833">
        <f>'3.'!AX95</f>
        <v>784.53879933070721</v>
      </c>
      <c r="N66" s="1833">
        <f>'3.'!AY95</f>
        <v>705.90523801666609</v>
      </c>
      <c r="O66" s="1833">
        <f>'3.'!AZ95</f>
        <v>78.633561314041259</v>
      </c>
      <c r="P66" s="1833">
        <f>'3.'!BA95</f>
        <v>621.85967241362312</v>
      </c>
      <c r="Q66" s="1833">
        <f>'3.'!BB95</f>
        <v>614.85967241353421</v>
      </c>
      <c r="R66" s="1833">
        <f>'3.'!BC95</f>
        <v>7.0000000000888898</v>
      </c>
      <c r="S66" s="1833">
        <f>'3.'!BD95</f>
        <v>499.85902313572495</v>
      </c>
      <c r="T66" s="1833">
        <f>'3.'!BE95</f>
        <v>416.20142809126253</v>
      </c>
      <c r="U66" s="1833">
        <f>'3.'!BF95</f>
        <v>83.657595044462482</v>
      </c>
      <c r="V66" s="1833">
        <f>'3.'!BG95</f>
        <v>1368.0143439461071</v>
      </c>
      <c r="W66" s="1833">
        <f>'3.'!BH95</f>
        <v>219.56770205317025</v>
      </c>
      <c r="X66" s="1833">
        <f>'3.'!BI95</f>
        <v>1148.4466418929367</v>
      </c>
      <c r="Y66" s="1833">
        <f>'3.'!BJ95</f>
        <v>4210.9490036790285</v>
      </c>
      <c r="Z66" s="1833">
        <f>'3.'!BK95</f>
        <v>567.11242436686007</v>
      </c>
      <c r="AA66" s="1833">
        <f>'3.'!BL95</f>
        <v>510.36909730671221</v>
      </c>
      <c r="AB66" s="1833">
        <f>'3.'!BM95</f>
        <v>56.74332706014787</v>
      </c>
      <c r="AC66" s="1833">
        <f>'3.'!BN95</f>
        <v>3643.8365793121684</v>
      </c>
      <c r="AD66" s="1833">
        <f>'3.'!BO95</f>
        <v>1759.861431117022</v>
      </c>
      <c r="AE66" s="1833">
        <f>'3.'!BP95</f>
        <v>1650.061431116922</v>
      </c>
      <c r="AF66" s="1833">
        <f>'3.'!BQ95</f>
        <v>109.80000000009997</v>
      </c>
      <c r="AG66" s="1833">
        <f>'3.'!BR95</f>
        <v>1883.9751481951462</v>
      </c>
      <c r="AH66" s="1833">
        <f>'3.'!BS95</f>
        <v>1697.3930483226393</v>
      </c>
      <c r="AI66" s="1833">
        <f>'3.'!BT95</f>
        <v>186.58209987250677</v>
      </c>
      <c r="AJ66" s="1833">
        <f>'3.'!BU95</f>
        <v>107.36949912801812</v>
      </c>
      <c r="AK66" s="1833">
        <f>'3.'!BV95</f>
        <v>81.790551759630759</v>
      </c>
      <c r="AL66" s="1833">
        <f>'3.'!BW95</f>
        <v>25.578947368387357</v>
      </c>
    </row>
    <row r="67" spans="1:38" ht="14.1" customHeight="1">
      <c r="A67" s="196"/>
      <c r="B67" s="156" t="s">
        <v>2230</v>
      </c>
      <c r="C67" s="196"/>
      <c r="D67" s="1083"/>
      <c r="E67" s="1836">
        <f>'3.'!AP96</f>
        <v>16716.185362767217</v>
      </c>
      <c r="F67" s="1833">
        <f>'3.'!AQ96</f>
        <v>12878.021656243456</v>
      </c>
      <c r="G67" s="1833">
        <f>'3.'!AR96</f>
        <v>3838.1637065237564</v>
      </c>
      <c r="H67" s="1833">
        <f>'3.'!AS96</f>
        <v>10256.075282114185</v>
      </c>
      <c r="I67" s="1833">
        <f>'3.'!AT96</f>
        <v>2571.1509614238776</v>
      </c>
      <c r="J67" s="1833">
        <f>'3.'!AU96</f>
        <v>1877.6710110790286</v>
      </c>
      <c r="K67" s="1833">
        <f>'3.'!AV96</f>
        <v>693.47995034484643</v>
      </c>
      <c r="L67" s="1833">
        <f>'3.'!AW96</f>
        <v>4631.3566587032228</v>
      </c>
      <c r="M67" s="1833">
        <f>'3.'!AX96</f>
        <v>1691.2779825354421</v>
      </c>
      <c r="N67" s="1833">
        <f>'3.'!AY96</f>
        <v>1579.6904612424619</v>
      </c>
      <c r="O67" s="1833">
        <f>'3.'!AZ96</f>
        <v>111.58752129298033</v>
      </c>
      <c r="P67" s="1833">
        <f>'3.'!BA96</f>
        <v>1761.0472969096957</v>
      </c>
      <c r="Q67" s="1833">
        <f>'3.'!BB96</f>
        <v>1726.9454222617446</v>
      </c>
      <c r="R67" s="1833">
        <f>'3.'!BC96</f>
        <v>34.101874647951291</v>
      </c>
      <c r="S67" s="1833">
        <f>'3.'!BD96</f>
        <v>1179.0313792580882</v>
      </c>
      <c r="T67" s="1833">
        <f>'3.'!BE96</f>
        <v>1074.4917399355081</v>
      </c>
      <c r="U67" s="1833">
        <f>'3.'!BF96</f>
        <v>104.53963932258037</v>
      </c>
      <c r="V67" s="1833">
        <f>'3.'!BG96</f>
        <v>3053.5676619870856</v>
      </c>
      <c r="W67" s="1833">
        <f>'3.'!BH96</f>
        <v>588.81463223480455</v>
      </c>
      <c r="X67" s="1833">
        <f>'3.'!BI96</f>
        <v>2464.7530297522831</v>
      </c>
      <c r="Y67" s="1833">
        <f>'3.'!BJ96</f>
        <v>6424.072396126533</v>
      </c>
      <c r="Z67" s="1833">
        <f>'3.'!BK96</f>
        <v>944.84578100998522</v>
      </c>
      <c r="AA67" s="1833">
        <f>'3.'!BL96</f>
        <v>839.49230839247855</v>
      </c>
      <c r="AB67" s="1833">
        <f>'3.'!BM96</f>
        <v>105.35347261750661</v>
      </c>
      <c r="AC67" s="1833">
        <f>'3.'!BN96</f>
        <v>5479.2266151165504</v>
      </c>
      <c r="AD67" s="1833">
        <f>'3.'!BO96</f>
        <v>2299.493795268686</v>
      </c>
      <c r="AE67" s="1833">
        <f>'3.'!BP96</f>
        <v>2221.2393267298744</v>
      </c>
      <c r="AF67" s="1833">
        <f>'3.'!BQ96</f>
        <v>78.254468538811324</v>
      </c>
      <c r="AG67" s="1833">
        <f>'3.'!BR96</f>
        <v>3179.7328198478644</v>
      </c>
      <c r="AH67" s="1833">
        <f>'3.'!BS96</f>
        <v>2933.6390698410651</v>
      </c>
      <c r="AI67" s="1833">
        <f>'3.'!BT96</f>
        <v>246.09375000679907</v>
      </c>
      <c r="AJ67" s="1833">
        <f>'3.'!BU96</f>
        <v>36.037684526494701</v>
      </c>
      <c r="AK67" s="1833">
        <f>'3.'!BV96</f>
        <v>36.037684526494701</v>
      </c>
      <c r="AL67" s="1833">
        <f>'3.'!BW96</f>
        <v>0</v>
      </c>
    </row>
    <row r="68" spans="1:38" ht="14.1" customHeight="1">
      <c r="A68" s="196"/>
      <c r="B68" s="156" t="s">
        <v>3107</v>
      </c>
      <c r="C68" s="196"/>
      <c r="D68" s="1083"/>
      <c r="E68" s="1836">
        <f>'3.'!AP97</f>
        <v>15113.07644617734</v>
      </c>
      <c r="F68" s="1833">
        <f>'3.'!AQ97</f>
        <v>11546.537758539611</v>
      </c>
      <c r="G68" s="1833">
        <f>'3.'!AR97</f>
        <v>3566.538687637722</v>
      </c>
      <c r="H68" s="1833">
        <f>'3.'!AS97</f>
        <v>9466.130131267626</v>
      </c>
      <c r="I68" s="1833">
        <f>'3.'!AT97</f>
        <v>2249.6707850214466</v>
      </c>
      <c r="J68" s="1833">
        <f>'3.'!AU97</f>
        <v>1707.0689371952665</v>
      </c>
      <c r="K68" s="1833">
        <f>'3.'!AV97</f>
        <v>542.60184782618057</v>
      </c>
      <c r="L68" s="1833">
        <f>'3.'!AW97</f>
        <v>4567.0571833538215</v>
      </c>
      <c r="M68" s="1833">
        <f>'3.'!AX97</f>
        <v>1297.6741792225748</v>
      </c>
      <c r="N68" s="1833">
        <f>'3.'!AY97</f>
        <v>1198.7147569285569</v>
      </c>
      <c r="O68" s="1833">
        <f>'3.'!AZ97</f>
        <v>98.959422294018168</v>
      </c>
      <c r="P68" s="1833">
        <f>'3.'!BA97</f>
        <v>1674.7963846260734</v>
      </c>
      <c r="Q68" s="1833">
        <f>'3.'!BB97</f>
        <v>1606.2739444511649</v>
      </c>
      <c r="R68" s="1833">
        <f>'3.'!BC97</f>
        <v>68.52244017490834</v>
      </c>
      <c r="S68" s="1833">
        <f>'3.'!BD97</f>
        <v>1594.5866195051708</v>
      </c>
      <c r="T68" s="1833">
        <f>'3.'!BE97</f>
        <v>1389.5130916058804</v>
      </c>
      <c r="U68" s="1833">
        <f>'3.'!BF97</f>
        <v>205.07352789929041</v>
      </c>
      <c r="V68" s="1833">
        <f>'3.'!BG97</f>
        <v>2649.4021628923615</v>
      </c>
      <c r="W68" s="1833">
        <f>'3.'!BH97</f>
        <v>428.23353022669494</v>
      </c>
      <c r="X68" s="1833">
        <f>'3.'!BI97</f>
        <v>2221.1686326656668</v>
      </c>
      <c r="Y68" s="1833">
        <f>'3.'!BJ97</f>
        <v>5646.9463149097082</v>
      </c>
      <c r="Z68" s="1833">
        <f>'3.'!BK97</f>
        <v>549.34232300039639</v>
      </c>
      <c r="AA68" s="1833">
        <f>'3.'!BL97</f>
        <v>496.23659323244766</v>
      </c>
      <c r="AB68" s="1833">
        <f>'3.'!BM97</f>
        <v>53.105729767948731</v>
      </c>
      <c r="AC68" s="1833">
        <f>'3.'!BN97</f>
        <v>5097.6039919093146</v>
      </c>
      <c r="AD68" s="1833">
        <f>'3.'!BO97</f>
        <v>1991.9792809881844</v>
      </c>
      <c r="AE68" s="1833">
        <f>'3.'!BP97</f>
        <v>1942.9453645650528</v>
      </c>
      <c r="AF68" s="1833">
        <f>'3.'!BQ97</f>
        <v>49.033916423131437</v>
      </c>
      <c r="AG68" s="1833">
        <f>'3.'!BR97</f>
        <v>3105.6247109211295</v>
      </c>
      <c r="AH68" s="1833">
        <f>'3.'!BS97</f>
        <v>2777.5515403345521</v>
      </c>
      <c r="AI68" s="1833">
        <f>'3.'!BT97</f>
        <v>328.07317058657691</v>
      </c>
      <c r="AJ68" s="1833">
        <f>'3.'!BU97</f>
        <v>0</v>
      </c>
      <c r="AK68" s="1833">
        <f>'3.'!BV97</f>
        <v>0</v>
      </c>
      <c r="AL68" s="1833">
        <f>'3.'!BW97</f>
        <v>0</v>
      </c>
    </row>
    <row r="69" spans="1:38" ht="14.1" customHeight="1">
      <c r="A69" s="155"/>
      <c r="B69" s="156" t="s">
        <v>3599</v>
      </c>
      <c r="C69" s="155"/>
      <c r="D69" s="1089"/>
      <c r="E69" s="1836">
        <f>'3.'!AP98</f>
        <v>24088.689893390878</v>
      </c>
      <c r="F69" s="1833">
        <f>'3.'!AQ98</f>
        <v>18254.177851738619</v>
      </c>
      <c r="G69" s="1833">
        <f>'3.'!AR98</f>
        <v>5834.5120416522195</v>
      </c>
      <c r="H69" s="1833">
        <f>'3.'!AS98</f>
        <v>14839.376783421907</v>
      </c>
      <c r="I69" s="1833">
        <f>'3.'!AT98</f>
        <v>3161.1727711930157</v>
      </c>
      <c r="J69" s="1833">
        <f>'3.'!AU98</f>
        <v>2227.7780841907888</v>
      </c>
      <c r="K69" s="1833">
        <f>'3.'!AV98</f>
        <v>933.3946870022279</v>
      </c>
      <c r="L69" s="1833">
        <f>'3.'!AW98</f>
        <v>7750.1005822962934</v>
      </c>
      <c r="M69" s="1833">
        <f>'3.'!AX98</f>
        <v>1647.1902145135909</v>
      </c>
      <c r="N69" s="1833">
        <f>'3.'!AY98</f>
        <v>1511.7794537153202</v>
      </c>
      <c r="O69" s="1833">
        <f>'3.'!AZ98</f>
        <v>135.41076079827164</v>
      </c>
      <c r="P69" s="1833">
        <f>'3.'!BA98</f>
        <v>2954.5184690211513</v>
      </c>
      <c r="Q69" s="1833">
        <f>'3.'!BB98</f>
        <v>2817.6898698070408</v>
      </c>
      <c r="R69" s="1833">
        <f>'3.'!BC98</f>
        <v>136.82859921411094</v>
      </c>
      <c r="S69" s="1833">
        <f>'3.'!BD98</f>
        <v>3148.3918987615493</v>
      </c>
      <c r="T69" s="1833">
        <f>'3.'!BE98</f>
        <v>2732.8383685991394</v>
      </c>
      <c r="U69" s="1833">
        <f>'3.'!BF98</f>
        <v>415.55353016241179</v>
      </c>
      <c r="V69" s="1833">
        <f>'3.'!BG98</f>
        <v>3928.1034299325984</v>
      </c>
      <c r="W69" s="1833">
        <f>'3.'!BH98</f>
        <v>638.38110500191658</v>
      </c>
      <c r="X69" s="1833">
        <f>'3.'!BI98</f>
        <v>3289.7223249306803</v>
      </c>
      <c r="Y69" s="1833">
        <f>'3.'!BJ98</f>
        <v>9249.3131099689563</v>
      </c>
      <c r="Z69" s="1833">
        <f>'3.'!BK98</f>
        <v>683.17488151941609</v>
      </c>
      <c r="AA69" s="1833">
        <f>'3.'!BL98</f>
        <v>555.18724827648282</v>
      </c>
      <c r="AB69" s="1833">
        <f>'3.'!BM98</f>
        <v>127.98763324293328</v>
      </c>
      <c r="AC69" s="1833">
        <f>'3.'!BN98</f>
        <v>8566.1382284495376</v>
      </c>
      <c r="AD69" s="1833">
        <f>'3.'!BO98</f>
        <v>3288.7541778049617</v>
      </c>
      <c r="AE69" s="1833">
        <f>'3.'!BP98</f>
        <v>3080.9851308622838</v>
      </c>
      <c r="AF69" s="1833">
        <f>'3.'!BQ98</f>
        <v>207.76904694267833</v>
      </c>
      <c r="AG69" s="1833">
        <f>'3.'!BR98</f>
        <v>5277.3840506445758</v>
      </c>
      <c r="AH69" s="1833">
        <f>'3.'!BS98</f>
        <v>4689.5385912856736</v>
      </c>
      <c r="AI69" s="1833">
        <f>'3.'!BT98</f>
        <v>587.84545935890185</v>
      </c>
      <c r="AJ69" s="1833">
        <f>'3.'!BU98</f>
        <v>0</v>
      </c>
      <c r="AK69" s="1833">
        <f>'3.'!BV98</f>
        <v>0</v>
      </c>
      <c r="AL69" s="1833">
        <f>'3.'!BW98</f>
        <v>0</v>
      </c>
    </row>
    <row r="70" spans="1:38" ht="14.1" customHeight="1">
      <c r="A70" s="155"/>
      <c r="B70" s="156" t="s">
        <v>2235</v>
      </c>
      <c r="C70" s="155"/>
      <c r="D70" s="1089"/>
      <c r="E70" s="1836">
        <f>'3.'!AP99</f>
        <v>10007.279537702507</v>
      </c>
      <c r="F70" s="1833">
        <f>'3.'!AQ99</f>
        <v>7526.5140920258764</v>
      </c>
      <c r="G70" s="1833">
        <f>'3.'!AR99</f>
        <v>2480.7654456766254</v>
      </c>
      <c r="H70" s="1833">
        <f>'3.'!AS99</f>
        <v>6634.8865428716772</v>
      </c>
      <c r="I70" s="1833">
        <f>'3.'!AT99</f>
        <v>1291.3320788296348</v>
      </c>
      <c r="J70" s="1833">
        <f>'3.'!AU99</f>
        <v>900.11683045908637</v>
      </c>
      <c r="K70" s="1833">
        <f>'3.'!AV99</f>
        <v>391.21524837054858</v>
      </c>
      <c r="L70" s="1833">
        <f>'3.'!AW99</f>
        <v>3818.8992275903015</v>
      </c>
      <c r="M70" s="1833">
        <f>'3.'!AX99</f>
        <v>605.91342619648731</v>
      </c>
      <c r="N70" s="1833">
        <f>'3.'!AY99</f>
        <v>561.65562707836182</v>
      </c>
      <c r="O70" s="1833">
        <f>'3.'!AZ99</f>
        <v>44.257799118125469</v>
      </c>
      <c r="P70" s="1833">
        <f>'3.'!BA99</f>
        <v>1176.218201007136</v>
      </c>
      <c r="Q70" s="1833">
        <f>'3.'!BB99</f>
        <v>1125.9874155443451</v>
      </c>
      <c r="R70" s="1833">
        <f>'3.'!BC99</f>
        <v>50.230785462791076</v>
      </c>
      <c r="S70" s="1833">
        <f>'3.'!BD99</f>
        <v>2036.7676003866777</v>
      </c>
      <c r="T70" s="1833">
        <f>'3.'!BE99</f>
        <v>1660.0088659728633</v>
      </c>
      <c r="U70" s="1833">
        <f>'3.'!BF99</f>
        <v>376.7587344138143</v>
      </c>
      <c r="V70" s="1833">
        <f>'3.'!BG99</f>
        <v>1524.6552364517406</v>
      </c>
      <c r="W70" s="1833">
        <f>'3.'!BH99</f>
        <v>142.16516752385476</v>
      </c>
      <c r="X70" s="1833">
        <f>'3.'!BI99</f>
        <v>1382.4900689278854</v>
      </c>
      <c r="Y70" s="1833">
        <f>'3.'!BJ99</f>
        <v>3372.392994830826</v>
      </c>
      <c r="Z70" s="1833">
        <f>'3.'!BK99</f>
        <v>272.18833137941141</v>
      </c>
      <c r="AA70" s="1833">
        <f>'3.'!BL99</f>
        <v>183.24967945170559</v>
      </c>
      <c r="AB70" s="1833">
        <f>'3.'!BM99</f>
        <v>88.93865192770582</v>
      </c>
      <c r="AC70" s="1833">
        <f>'3.'!BN99</f>
        <v>3100.2046634514149</v>
      </c>
      <c r="AD70" s="1833">
        <f>'3.'!BO99</f>
        <v>576.73840288732674</v>
      </c>
      <c r="AE70" s="1833">
        <f>'3.'!BP99</f>
        <v>539.25269979299992</v>
      </c>
      <c r="AF70" s="1833">
        <f>'3.'!BQ99</f>
        <v>37.485703094326844</v>
      </c>
      <c r="AG70" s="1833">
        <f>'3.'!BR99</f>
        <v>2523.4662605640883</v>
      </c>
      <c r="AH70" s="1833">
        <f>'3.'!BS99</f>
        <v>2414.0778062026607</v>
      </c>
      <c r="AI70" s="1833">
        <f>'3.'!BT99</f>
        <v>109.38845436142805</v>
      </c>
      <c r="AJ70" s="1833">
        <f>'3.'!BU99</f>
        <v>0</v>
      </c>
      <c r="AK70" s="1833">
        <f>'3.'!BV99</f>
        <v>0</v>
      </c>
      <c r="AL70" s="1833">
        <f>'3.'!BW99</f>
        <v>0</v>
      </c>
    </row>
    <row r="71" spans="1:38" ht="14.1" customHeight="1">
      <c r="A71" s="155"/>
      <c r="B71" s="156" t="s">
        <v>2231</v>
      </c>
      <c r="C71" s="155"/>
      <c r="D71" s="1089"/>
      <c r="E71" s="1836">
        <f>'3.'!AP100</f>
        <v>14701.414526547185</v>
      </c>
      <c r="F71" s="1833">
        <f>'3.'!AQ100</f>
        <v>10899.172853978789</v>
      </c>
      <c r="G71" s="1833">
        <f>'3.'!AR100</f>
        <v>3802.241672568407</v>
      </c>
      <c r="H71" s="1833">
        <f>'3.'!AS100</f>
        <v>11334.19469332769</v>
      </c>
      <c r="I71" s="1833">
        <f>'3.'!AT100</f>
        <v>2128.0197652854431</v>
      </c>
      <c r="J71" s="1833">
        <f>'3.'!AU100</f>
        <v>1531.0391461060149</v>
      </c>
      <c r="K71" s="1833">
        <f>'3.'!AV100</f>
        <v>596.98061917942766</v>
      </c>
      <c r="L71" s="1833">
        <f>'3.'!AW100</f>
        <v>6641.308229453316</v>
      </c>
      <c r="M71" s="1833">
        <f>'3.'!AX100</f>
        <v>781.91574292095402</v>
      </c>
      <c r="N71" s="1833">
        <f>'3.'!AY100</f>
        <v>736.15488216129199</v>
      </c>
      <c r="O71" s="1833">
        <f>'3.'!AZ100</f>
        <v>45.760860759662101</v>
      </c>
      <c r="P71" s="1833">
        <f>'3.'!BA100</f>
        <v>2079.5098021018293</v>
      </c>
      <c r="Q71" s="1833">
        <f>'3.'!BB100</f>
        <v>1988.1064296199042</v>
      </c>
      <c r="R71" s="1833">
        <f>'3.'!BC100</f>
        <v>91.40337248192499</v>
      </c>
      <c r="S71" s="1833">
        <f>'3.'!BD100</f>
        <v>3779.8826844305286</v>
      </c>
      <c r="T71" s="1833">
        <f>'3.'!BE100</f>
        <v>3177.0988195928253</v>
      </c>
      <c r="U71" s="1833">
        <f>'3.'!BF100</f>
        <v>602.78386483770328</v>
      </c>
      <c r="V71" s="1833">
        <f>'3.'!BG100</f>
        <v>2564.866698588934</v>
      </c>
      <c r="W71" s="1833">
        <f>'3.'!BH100</f>
        <v>393.04277498443929</v>
      </c>
      <c r="X71" s="1833">
        <f>'3.'!BI100</f>
        <v>2171.8239236044951</v>
      </c>
      <c r="Y71" s="1833">
        <f>'3.'!BJ100</f>
        <v>3367.2198332195044</v>
      </c>
      <c r="Z71" s="1833">
        <f>'3.'!BK100</f>
        <v>518.96691875321278</v>
      </c>
      <c r="AA71" s="1833">
        <f>'3.'!BL100</f>
        <v>406.80646081368633</v>
      </c>
      <c r="AB71" s="1833">
        <f>'3.'!BM100</f>
        <v>112.16045793952642</v>
      </c>
      <c r="AC71" s="1833">
        <f>'3.'!BN100</f>
        <v>2848.2529144662917</v>
      </c>
      <c r="AD71" s="1833">
        <f>'3.'!BO100</f>
        <v>1160.7292293420298</v>
      </c>
      <c r="AE71" s="1833">
        <f>'3.'!BP100</f>
        <v>1065.8155287757484</v>
      </c>
      <c r="AF71" s="1833">
        <f>'3.'!BQ100</f>
        <v>94.913700566281378</v>
      </c>
      <c r="AG71" s="1833">
        <f>'3.'!BR100</f>
        <v>1687.5236851242621</v>
      </c>
      <c r="AH71" s="1833">
        <f>'3.'!BS100</f>
        <v>1601.1088119248734</v>
      </c>
      <c r="AI71" s="1833">
        <f>'3.'!BT100</f>
        <v>86.41487319938831</v>
      </c>
      <c r="AJ71" s="1833">
        <f>'3.'!BU100</f>
        <v>0</v>
      </c>
      <c r="AK71" s="1833">
        <f>'3.'!BV100</f>
        <v>0</v>
      </c>
      <c r="AL71" s="1833">
        <f>'3.'!BW100</f>
        <v>0</v>
      </c>
    </row>
    <row r="72" spans="1:38" ht="14.1" customHeight="1">
      <c r="A72" s="155"/>
      <c r="B72" s="156" t="s">
        <v>2196</v>
      </c>
      <c r="C72" s="155"/>
      <c r="D72" s="1089"/>
      <c r="E72" s="1836">
        <f>'3.'!AP101</f>
        <v>22420.022796503974</v>
      </c>
      <c r="F72" s="1833">
        <f>'3.'!AQ101</f>
        <v>17351.02234516976</v>
      </c>
      <c r="G72" s="1833">
        <f>'3.'!AR101</f>
        <v>5069.0004513342101</v>
      </c>
      <c r="H72" s="1833">
        <f>'3.'!AS101</f>
        <v>15635.715020487645</v>
      </c>
      <c r="I72" s="1833">
        <f>'3.'!AT101</f>
        <v>3216.4224520984899</v>
      </c>
      <c r="J72" s="1833">
        <f>'3.'!AU101</f>
        <v>2532.8240751102217</v>
      </c>
      <c r="K72" s="1833">
        <f>'3.'!AV101</f>
        <v>683.59837698826857</v>
      </c>
      <c r="L72" s="1833">
        <f>'3.'!AW101</f>
        <v>8862.0136869283378</v>
      </c>
      <c r="M72" s="1833">
        <f>'3.'!AX101</f>
        <v>538.65065251707404</v>
      </c>
      <c r="N72" s="1833">
        <f>'3.'!AY101</f>
        <v>520.30760752808396</v>
      </c>
      <c r="O72" s="1833">
        <f>'3.'!AZ101</f>
        <v>18.343044988990016</v>
      </c>
      <c r="P72" s="1833">
        <f>'3.'!BA101</f>
        <v>2354.0600538145318</v>
      </c>
      <c r="Q72" s="1833">
        <f>'3.'!BB101</f>
        <v>2280.1772256311579</v>
      </c>
      <c r="R72" s="1833">
        <f>'3.'!BC101</f>
        <v>73.882828183374144</v>
      </c>
      <c r="S72" s="1833">
        <f>'3.'!BD101</f>
        <v>5969.3029805967335</v>
      </c>
      <c r="T72" s="1833">
        <f>'3.'!BE101</f>
        <v>5033.4616984587337</v>
      </c>
      <c r="U72" s="1833">
        <f>'3.'!BF101</f>
        <v>935.841282138</v>
      </c>
      <c r="V72" s="1833">
        <f>'3.'!BG101</f>
        <v>3557.2788814608175</v>
      </c>
      <c r="W72" s="1833">
        <f>'3.'!BH101</f>
        <v>925.76651231336416</v>
      </c>
      <c r="X72" s="1833">
        <f>'3.'!BI101</f>
        <v>2631.5123691474541</v>
      </c>
      <c r="Y72" s="1833">
        <f>'3.'!BJ101</f>
        <v>6784.3077760163251</v>
      </c>
      <c r="Z72" s="1833">
        <f>'3.'!BK101</f>
        <v>1914.1638957179885</v>
      </c>
      <c r="AA72" s="1833">
        <f>'3.'!BL101</f>
        <v>1502.8310735933192</v>
      </c>
      <c r="AB72" s="1833">
        <f>'3.'!BM101</f>
        <v>411.33282212466906</v>
      </c>
      <c r="AC72" s="1833">
        <f>'3.'!BN101</f>
        <v>4870.1438802983366</v>
      </c>
      <c r="AD72" s="1833">
        <f>'3.'!BO101</f>
        <v>1582.7367215887809</v>
      </c>
      <c r="AE72" s="1833">
        <f>'3.'!BP101</f>
        <v>1463.3002434623327</v>
      </c>
      <c r="AF72" s="1833">
        <f>'3.'!BQ101</f>
        <v>119.43647812644831</v>
      </c>
      <c r="AG72" s="1833">
        <f>'3.'!BR101</f>
        <v>3287.407158709555</v>
      </c>
      <c r="AH72" s="1833">
        <f>'3.'!BS101</f>
        <v>3092.3539090725499</v>
      </c>
      <c r="AI72" s="1833">
        <f>'3.'!BT101</f>
        <v>195.05324963700602</v>
      </c>
      <c r="AJ72" s="1833">
        <f>'3.'!BU101</f>
        <v>0</v>
      </c>
      <c r="AK72" s="1833">
        <f>'3.'!BV101</f>
        <v>0</v>
      </c>
      <c r="AL72" s="1833">
        <f>'3.'!BW101</f>
        <v>0</v>
      </c>
    </row>
    <row r="73" spans="1:38" ht="14.1" customHeight="1" thickBot="1">
      <c r="A73" s="169"/>
      <c r="B73" s="156" t="s">
        <v>2252</v>
      </c>
      <c r="C73" s="155"/>
      <c r="D73" s="1089"/>
      <c r="E73" s="1837">
        <f>'3.'!AP102</f>
        <v>39698.200314982168</v>
      </c>
      <c r="F73" s="1834">
        <f>'3.'!AQ102</f>
        <v>30242.308703646559</v>
      </c>
      <c r="G73" s="1834">
        <f>'3.'!AR102</f>
        <v>9455.8916113355972</v>
      </c>
      <c r="H73" s="1834">
        <f>'3.'!AS102</f>
        <v>28301.248661348502</v>
      </c>
      <c r="I73" s="1834">
        <f>'3.'!AT102</f>
        <v>3701.9598928991813</v>
      </c>
      <c r="J73" s="1834">
        <f>'3.'!AU102</f>
        <v>2866.5235937461621</v>
      </c>
      <c r="K73" s="1834">
        <f>'3.'!AV102</f>
        <v>835.4362991530196</v>
      </c>
      <c r="L73" s="1834">
        <f>'3.'!AW102</f>
        <v>19496.235715684939</v>
      </c>
      <c r="M73" s="1834">
        <f>'3.'!AX102</f>
        <v>538.71340405624619</v>
      </c>
      <c r="N73" s="1834">
        <f>'3.'!AY102</f>
        <v>506.12516876213806</v>
      </c>
      <c r="O73" s="1834">
        <f>'3.'!AZ102</f>
        <v>32.588235294108159</v>
      </c>
      <c r="P73" s="1834">
        <f>'3.'!BA102</f>
        <v>2872.8198308243886</v>
      </c>
      <c r="Q73" s="1834">
        <f>'3.'!BB102</f>
        <v>2774.3604158960688</v>
      </c>
      <c r="R73" s="1834">
        <f>'3.'!BC102</f>
        <v>98.45941492832003</v>
      </c>
      <c r="S73" s="1834">
        <f>'3.'!BD102</f>
        <v>16084.702480804301</v>
      </c>
      <c r="T73" s="1834">
        <f>'3.'!BE102</f>
        <v>13063.40334069892</v>
      </c>
      <c r="U73" s="1834">
        <f>'3.'!BF102</f>
        <v>3021.2991401053823</v>
      </c>
      <c r="V73" s="1834">
        <f>'3.'!BG102</f>
        <v>5103.0530527643768</v>
      </c>
      <c r="W73" s="1834">
        <f>'3.'!BH102</f>
        <v>1480.3931252295195</v>
      </c>
      <c r="X73" s="1834">
        <f>'3.'!BI102</f>
        <v>3622.6599275348581</v>
      </c>
      <c r="Y73" s="1834">
        <f>'3.'!BJ102</f>
        <v>11396.951653633663</v>
      </c>
      <c r="Z73" s="1834">
        <f>'3.'!BK102</f>
        <v>812.43439399300439</v>
      </c>
      <c r="AA73" s="1834">
        <f>'3.'!BL102</f>
        <v>641.85066126225649</v>
      </c>
      <c r="AB73" s="1834">
        <f>'3.'!BM102</f>
        <v>170.58373273074801</v>
      </c>
      <c r="AC73" s="1834">
        <f>'3.'!BN102</f>
        <v>10584.517259640659</v>
      </c>
      <c r="AD73" s="1834">
        <f>'3.'!BO102</f>
        <v>2407.5863528364016</v>
      </c>
      <c r="AE73" s="1834">
        <f>'3.'!BP102</f>
        <v>2284.8171220671707</v>
      </c>
      <c r="AF73" s="1834">
        <f>'3.'!BQ102</f>
        <v>122.76923076923077</v>
      </c>
      <c r="AG73" s="1834">
        <f>'3.'!BR102</f>
        <v>8176.9309068042594</v>
      </c>
      <c r="AH73" s="1834">
        <f>'3.'!BS102</f>
        <v>6624.8352759843283</v>
      </c>
      <c r="AI73" s="1834">
        <f>'3.'!BT102</f>
        <v>1552.0956308199304</v>
      </c>
      <c r="AJ73" s="1834">
        <f>'3.'!BU102</f>
        <v>0</v>
      </c>
      <c r="AK73" s="1834">
        <f>'3.'!BV102</f>
        <v>0</v>
      </c>
      <c r="AL73" s="1834">
        <f>'3.'!BW102</f>
        <v>0</v>
      </c>
    </row>
    <row r="74" spans="1:38" s="1206" customFormat="1" ht="14.1" customHeight="1">
      <c r="A74" s="1203"/>
      <c r="B74" s="1204"/>
      <c r="C74" s="1205"/>
      <c r="D74" s="1205"/>
      <c r="E74" s="1205"/>
      <c r="F74" s="1205"/>
      <c r="G74" s="1205"/>
      <c r="H74" s="1205"/>
      <c r="I74" s="1205"/>
      <c r="J74" s="1205"/>
      <c r="K74" s="1205"/>
      <c r="L74" s="1205"/>
      <c r="M74" s="1205"/>
      <c r="N74" s="1205"/>
      <c r="O74" s="1205"/>
      <c r="AE74" s="1207"/>
      <c r="AL74" s="1207"/>
    </row>
    <row r="75" spans="1:38" s="1206" customFormat="1" ht="14.25" customHeight="1">
      <c r="A75" s="1203"/>
      <c r="B75" s="1845"/>
      <c r="C75" s="1846"/>
      <c r="D75" s="1846"/>
      <c r="E75" s="1846"/>
      <c r="F75" s="1846"/>
      <c r="G75" s="1846"/>
      <c r="H75" s="1846"/>
      <c r="I75" s="1846"/>
      <c r="J75" s="1846"/>
      <c r="K75" s="1846"/>
      <c r="L75" s="1846"/>
      <c r="M75" s="1846"/>
      <c r="N75" s="1846"/>
      <c r="O75" s="1846"/>
      <c r="AE75" s="1207"/>
      <c r="AL75" s="1207"/>
    </row>
    <row r="76" spans="1:38" ht="18" customHeight="1">
      <c r="A76" s="1030"/>
      <c r="B76" s="1030"/>
      <c r="C76" s="1030"/>
      <c r="D76" s="1030"/>
    </row>
    <row r="77" spans="1:38" ht="30.75" customHeight="1">
      <c r="A77" s="1030"/>
      <c r="B77" s="1030"/>
      <c r="C77" s="1030"/>
      <c r="D77" s="1030"/>
    </row>
    <row r="78" spans="1:38" ht="16.5" customHeight="1">
      <c r="A78" s="1030"/>
      <c r="B78" s="1030"/>
      <c r="C78" s="1030"/>
      <c r="D78" s="1030"/>
    </row>
    <row r="79" spans="1:38" ht="15">
      <c r="A79" s="1030"/>
      <c r="B79" s="1030"/>
      <c r="C79" s="1030"/>
      <c r="D79" s="1030"/>
    </row>
    <row r="80" spans="1:38" ht="15.75" customHeight="1">
      <c r="A80" s="1030"/>
      <c r="B80" s="1030"/>
      <c r="C80" s="1030"/>
      <c r="D80" s="1030"/>
      <c r="AE80" s="1030"/>
    </row>
    <row r="81" spans="1:4" ht="15.75" customHeight="1">
      <c r="A81" s="1030"/>
      <c r="B81" s="1030"/>
      <c r="C81" s="1030"/>
      <c r="D81" s="1030"/>
    </row>
    <row r="82" spans="1:4" ht="15.75" customHeight="1">
      <c r="A82" s="1030"/>
      <c r="B82" s="1030"/>
      <c r="C82" s="1030"/>
      <c r="D82" s="1030"/>
    </row>
    <row r="83" spans="1:4" ht="15.75" customHeight="1">
      <c r="A83" s="1030"/>
      <c r="B83" s="1030"/>
      <c r="C83" s="1030"/>
      <c r="D83" s="1030"/>
    </row>
    <row r="84" spans="1:4" ht="16.5" customHeight="1">
      <c r="A84" s="1030"/>
      <c r="B84" s="1030"/>
      <c r="C84" s="1030"/>
      <c r="D84" s="1030"/>
    </row>
    <row r="85" spans="1:4" ht="15">
      <c r="A85" s="1030"/>
      <c r="B85" s="1030"/>
      <c r="C85" s="1030"/>
      <c r="D85" s="1030"/>
    </row>
    <row r="86" spans="1:4" ht="15">
      <c r="A86" s="1030"/>
      <c r="B86" s="1030"/>
      <c r="C86" s="1030"/>
      <c r="D86" s="1030"/>
    </row>
    <row r="87" spans="1:4" ht="46.5" customHeight="1">
      <c r="A87" s="1030"/>
      <c r="B87" s="1030"/>
      <c r="C87" s="1030"/>
      <c r="D87" s="1030"/>
    </row>
    <row r="88" spans="1:4" ht="30.75" customHeight="1">
      <c r="A88" s="1030"/>
      <c r="B88" s="1030"/>
      <c r="C88" s="1030"/>
      <c r="D88" s="1030"/>
    </row>
    <row r="89" spans="1:4" ht="15">
      <c r="A89" s="1030"/>
      <c r="B89" s="1030"/>
      <c r="C89" s="1030"/>
      <c r="D89" s="1030"/>
    </row>
    <row r="90" spans="1:4" ht="15">
      <c r="A90" s="1030"/>
      <c r="B90" s="1030"/>
      <c r="C90" s="1030"/>
      <c r="D90" s="1030"/>
    </row>
    <row r="91" spans="1:4" ht="15">
      <c r="A91" s="1030"/>
      <c r="B91" s="1030"/>
      <c r="C91" s="1030"/>
      <c r="D91" s="1030"/>
    </row>
    <row r="92" spans="1:4" ht="15">
      <c r="A92" s="1030"/>
      <c r="B92" s="1030"/>
      <c r="C92" s="1030"/>
      <c r="D92" s="1030"/>
    </row>
    <row r="93" spans="1:4" ht="15">
      <c r="A93" s="1030"/>
      <c r="B93" s="1030"/>
      <c r="C93" s="1030"/>
      <c r="D93" s="1030"/>
    </row>
    <row r="94" spans="1:4" ht="15">
      <c r="A94" s="1030"/>
      <c r="B94" s="1030"/>
      <c r="C94" s="1030"/>
      <c r="D94" s="1030"/>
    </row>
    <row r="95" spans="1:4" ht="15">
      <c r="A95" s="1030"/>
      <c r="B95" s="1030"/>
      <c r="C95" s="1030"/>
      <c r="D95" s="1030"/>
    </row>
  </sheetData>
  <mergeCells count="67">
    <mergeCell ref="A28:D28"/>
    <mergeCell ref="A29:D29"/>
    <mergeCell ref="A33:D33"/>
    <mergeCell ref="A34:C34"/>
    <mergeCell ref="A41:C41"/>
    <mergeCell ref="A32:D32"/>
    <mergeCell ref="A31:D31"/>
    <mergeCell ref="A30:D30"/>
    <mergeCell ref="A52:C52"/>
    <mergeCell ref="A63:C63"/>
    <mergeCell ref="A14:C14"/>
    <mergeCell ref="A27:D27"/>
    <mergeCell ref="A16:C16"/>
    <mergeCell ref="A17:C17"/>
    <mergeCell ref="A18:C18"/>
    <mergeCell ref="A19:C19"/>
    <mergeCell ref="A20:C20"/>
    <mergeCell ref="A21:C21"/>
    <mergeCell ref="A22:C22"/>
    <mergeCell ref="A23:C23"/>
    <mergeCell ref="A24:D24"/>
    <mergeCell ref="A25:D25"/>
    <mergeCell ref="A26:D26"/>
    <mergeCell ref="A15:C15"/>
    <mergeCell ref="A10:C10"/>
    <mergeCell ref="A11:C11"/>
    <mergeCell ref="A12:C12"/>
    <mergeCell ref="A13:C13"/>
    <mergeCell ref="AL5:AL7"/>
    <mergeCell ref="AJ5:AJ7"/>
    <mergeCell ref="AD7:AD8"/>
    <mergeCell ref="AG7:AG8"/>
    <mergeCell ref="AD6:AF6"/>
    <mergeCell ref="AG6:AI6"/>
    <mergeCell ref="A8:C8"/>
    <mergeCell ref="A9:C9"/>
    <mergeCell ref="W6:W7"/>
    <mergeCell ref="X6:X7"/>
    <mergeCell ref="Z6:Z7"/>
    <mergeCell ref="AA6:AA7"/>
    <mergeCell ref="A1:R1"/>
    <mergeCell ref="A3:C7"/>
    <mergeCell ref="N3:O3"/>
    <mergeCell ref="I5:K5"/>
    <mergeCell ref="O5:R5"/>
    <mergeCell ref="J6:J7"/>
    <mergeCell ref="K6:K7"/>
    <mergeCell ref="L6:L7"/>
    <mergeCell ref="M6:O6"/>
    <mergeCell ref="P6:R6"/>
    <mergeCell ref="I6:I7"/>
    <mergeCell ref="AJ3:AL4"/>
    <mergeCell ref="Z4:AI4"/>
    <mergeCell ref="F5:F7"/>
    <mergeCell ref="G5:G7"/>
    <mergeCell ref="Z5:AB5"/>
    <mergeCell ref="AC5:AI5"/>
    <mergeCell ref="S6:U6"/>
    <mergeCell ref="V6:V7"/>
    <mergeCell ref="S5:U5"/>
    <mergeCell ref="V5:X5"/>
    <mergeCell ref="E3:G4"/>
    <mergeCell ref="H4:H7"/>
    <mergeCell ref="Y4:Y7"/>
    <mergeCell ref="AK5:AK7"/>
    <mergeCell ref="AB6:AB7"/>
    <mergeCell ref="AC6:AC7"/>
  </mergeCells>
  <phoneticPr fontId="6"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1" manualBreakCount="1">
    <brk id="18" max="73"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F88"/>
  <sheetViews>
    <sheetView view="pageBreakPreview" zoomScaleNormal="50" zoomScaleSheetLayoutView="100" workbookViewId="0">
      <selection activeCell="U46" sqref="U46"/>
    </sheetView>
  </sheetViews>
  <sheetFormatPr defaultColWidth="9.140625" defaultRowHeight="15.75"/>
  <cols>
    <col min="1" max="1" width="2.28515625" style="746" customWidth="1"/>
    <col min="2" max="2" width="28.7109375" style="746" customWidth="1"/>
    <col min="3" max="3" width="2.28515625" style="746" customWidth="1"/>
    <col min="4" max="4" width="1.7109375" style="747" customWidth="1"/>
    <col min="5" max="5" width="17" style="715" customWidth="1"/>
    <col min="6" max="6" width="3.85546875" style="715" customWidth="1"/>
    <col min="7" max="7" width="17" style="715" customWidth="1"/>
    <col min="8" max="8" width="3.85546875" style="715" customWidth="1"/>
    <col min="9" max="9" width="17" style="715" customWidth="1"/>
    <col min="10" max="10" width="3.85546875" style="715" customWidth="1"/>
    <col min="11" max="16384" width="9.140625" style="715"/>
  </cols>
  <sheetData>
    <row r="1" spans="1:11" s="710" customFormat="1" ht="35.1" customHeight="1">
      <c r="A1" s="3784" t="s">
        <v>1558</v>
      </c>
      <c r="B1" s="3784"/>
      <c r="C1" s="3784"/>
      <c r="D1" s="3784"/>
      <c r="E1" s="3784"/>
      <c r="F1" s="3784"/>
      <c r="G1" s="3784"/>
      <c r="H1" s="3784"/>
      <c r="I1" s="3784"/>
      <c r="J1" s="3784"/>
    </row>
    <row r="2" spans="1:11" ht="15" customHeight="1" thickBot="1">
      <c r="A2" s="715"/>
      <c r="B2" s="779"/>
      <c r="C2" s="712"/>
      <c r="D2" s="713"/>
      <c r="E2" s="711"/>
      <c r="F2" s="711"/>
      <c r="G2" s="711"/>
      <c r="H2" s="711"/>
      <c r="I2" s="711"/>
      <c r="J2" s="780" t="s">
        <v>494</v>
      </c>
    </row>
    <row r="3" spans="1:11" ht="15" customHeight="1">
      <c r="A3" s="3463" t="s">
        <v>1</v>
      </c>
      <c r="B3" s="3463"/>
      <c r="C3" s="3463"/>
      <c r="D3" s="716"/>
      <c r="E3" s="3635" t="s">
        <v>49</v>
      </c>
      <c r="F3" s="3636"/>
      <c r="G3" s="3635" t="s">
        <v>2552</v>
      </c>
      <c r="H3" s="3636"/>
      <c r="I3" s="3635" t="s">
        <v>138</v>
      </c>
      <c r="J3" s="3246"/>
    </row>
    <row r="4" spans="1:11" ht="15" customHeight="1">
      <c r="A4" s="3464"/>
      <c r="B4" s="3464"/>
      <c r="C4" s="3464"/>
      <c r="D4" s="716"/>
      <c r="E4" s="3637"/>
      <c r="F4" s="3638"/>
      <c r="G4" s="3637"/>
      <c r="H4" s="3638"/>
      <c r="I4" s="3637"/>
      <c r="J4" s="3247"/>
    </row>
    <row r="5" spans="1:11" ht="36" customHeight="1">
      <c r="A5" s="3465"/>
      <c r="B5" s="3465"/>
      <c r="C5" s="3465"/>
      <c r="D5" s="718"/>
      <c r="E5" s="3478"/>
      <c r="F5" s="3475"/>
      <c r="G5" s="3478"/>
      <c r="H5" s="3475"/>
      <c r="I5" s="3478"/>
      <c r="J5" s="3248"/>
    </row>
    <row r="6" spans="1:11" s="721" customFormat="1" ht="24.6" hidden="1" customHeight="1">
      <c r="A6" s="3408" t="s">
        <v>2540</v>
      </c>
      <c r="B6" s="3408"/>
      <c r="C6" s="3408"/>
      <c r="D6" s="676"/>
      <c r="E6" s="720">
        <f>G6+I6</f>
        <v>318535037</v>
      </c>
      <c r="F6" s="781"/>
      <c r="G6" s="781">
        <v>297312785</v>
      </c>
      <c r="H6" s="781"/>
      <c r="I6" s="781">
        <v>21222252</v>
      </c>
    </row>
    <row r="7" spans="1:11" s="721" customFormat="1" ht="24.6" hidden="1" customHeight="1">
      <c r="A7" s="3407" t="s">
        <v>2300</v>
      </c>
      <c r="B7" s="3407"/>
      <c r="C7" s="3407"/>
      <c r="D7" s="676"/>
      <c r="E7" s="722">
        <f>G7+I7</f>
        <v>273439192.06678963</v>
      </c>
      <c r="F7" s="611"/>
      <c r="G7" s="611">
        <v>255463872.03214708</v>
      </c>
      <c r="H7" s="611"/>
      <c r="I7" s="611">
        <v>17975320.034642551</v>
      </c>
    </row>
    <row r="8" spans="1:11" s="721" customFormat="1" ht="24.6" hidden="1" customHeight="1">
      <c r="A8" s="3407" t="s">
        <v>2553</v>
      </c>
      <c r="B8" s="3407"/>
      <c r="C8" s="3407"/>
      <c r="D8" s="676"/>
      <c r="E8" s="722">
        <f>G8+I8</f>
        <v>317384111</v>
      </c>
      <c r="F8" s="611"/>
      <c r="G8" s="611">
        <v>314489922</v>
      </c>
      <c r="H8" s="611"/>
      <c r="I8" s="611">
        <v>2894189</v>
      </c>
    </row>
    <row r="9" spans="1:11" s="721" customFormat="1" ht="19.5" hidden="1" customHeight="1">
      <c r="A9" s="3407" t="s">
        <v>2302</v>
      </c>
      <c r="B9" s="3407"/>
      <c r="C9" s="3407"/>
      <c r="D9" s="676"/>
      <c r="E9" s="722">
        <f>G9+I9</f>
        <v>234067363.26924813</v>
      </c>
      <c r="F9" s="611"/>
      <c r="G9" s="611">
        <v>215267322.94458571</v>
      </c>
      <c r="H9" s="611"/>
      <c r="I9" s="611">
        <v>18800040.324662428</v>
      </c>
    </row>
    <row r="10" spans="1:11" s="721" customFormat="1" ht="19.5" hidden="1" customHeight="1">
      <c r="A10" s="3407" t="s">
        <v>2303</v>
      </c>
      <c r="B10" s="3407"/>
      <c r="C10" s="3407"/>
      <c r="D10" s="676"/>
      <c r="E10" s="722">
        <f>G10+I10</f>
        <v>279894496.5474422</v>
      </c>
      <c r="F10" s="611"/>
      <c r="G10" s="611">
        <v>262428581.17396924</v>
      </c>
      <c r="H10" s="611"/>
      <c r="I10" s="611">
        <v>17465915.373472951</v>
      </c>
    </row>
    <row r="11" spans="1:11" s="725" customFormat="1" ht="13.7" hidden="1" customHeight="1">
      <c r="A11" s="3716" t="s">
        <v>2416</v>
      </c>
      <c r="B11" s="3716"/>
      <c r="C11" s="3716"/>
      <c r="D11" s="162"/>
      <c r="E11" s="724">
        <v>24581247.216192603</v>
      </c>
      <c r="F11" s="492"/>
      <c r="G11" s="154">
        <v>21851352.915335968</v>
      </c>
      <c r="H11" s="492"/>
      <c r="I11" s="492">
        <v>2729894.3008566345</v>
      </c>
      <c r="J11" s="439"/>
    </row>
    <row r="12" spans="1:11" s="721" customFormat="1" ht="13.7" hidden="1" customHeight="1">
      <c r="A12" s="3716" t="s">
        <v>2442</v>
      </c>
      <c r="B12" s="3716"/>
      <c r="C12" s="3716"/>
      <c r="D12" s="676"/>
      <c r="E12" s="724">
        <v>26162301.280204706</v>
      </c>
      <c r="F12" s="492"/>
      <c r="G12" s="154">
        <v>24005055.943400662</v>
      </c>
      <c r="H12" s="492"/>
      <c r="I12" s="492">
        <v>2157245.3368040444</v>
      </c>
      <c r="J12" s="439"/>
    </row>
    <row r="13" spans="1:11" s="721" customFormat="1" ht="13.7" hidden="1" customHeight="1">
      <c r="A13" s="3716" t="s">
        <v>2443</v>
      </c>
      <c r="B13" s="3716"/>
      <c r="C13" s="3716"/>
      <c r="D13" s="676"/>
      <c r="E13" s="782">
        <v>27292201.234774377</v>
      </c>
      <c r="F13" s="488"/>
      <c r="G13" s="154">
        <v>24484406.996289901</v>
      </c>
      <c r="H13" s="488"/>
      <c r="I13" s="154">
        <v>2807794.2384844734</v>
      </c>
      <c r="J13" s="147"/>
    </row>
    <row r="14" spans="1:11" s="721" customFormat="1" ht="13.7" hidden="1" customHeight="1">
      <c r="A14" s="3716" t="s">
        <v>2419</v>
      </c>
      <c r="B14" s="3716"/>
      <c r="C14" s="3716"/>
      <c r="D14" s="676"/>
      <c r="E14" s="782">
        <v>26184551.578648396</v>
      </c>
      <c r="F14" s="488"/>
      <c r="G14" s="154">
        <v>24497213.916753989</v>
      </c>
      <c r="H14" s="488"/>
      <c r="I14" s="154">
        <v>1687337.661894406</v>
      </c>
      <c r="J14" s="147"/>
    </row>
    <row r="15" spans="1:11" s="721" customFormat="1" ht="0.75" hidden="1" customHeight="1">
      <c r="A15" s="3716" t="s">
        <v>2420</v>
      </c>
      <c r="B15" s="3716"/>
      <c r="C15" s="3716"/>
      <c r="D15" s="676"/>
      <c r="E15" s="782">
        <v>28142670.239231907</v>
      </c>
      <c r="F15" s="488"/>
      <c r="G15" s="154">
        <v>25220554.404049248</v>
      </c>
      <c r="H15" s="488"/>
      <c r="I15" s="154">
        <v>2793894.5958751007</v>
      </c>
      <c r="J15" s="147"/>
    </row>
    <row r="16" spans="1:11" s="147" customFormat="1" ht="18" hidden="1" customHeight="1">
      <c r="A16" s="3716" t="s">
        <v>2389</v>
      </c>
      <c r="B16" s="3716"/>
      <c r="C16" s="3716"/>
      <c r="D16" s="149"/>
      <c r="E16" s="782">
        <f t="shared" ref="E16:E21" si="0">G16+I16</f>
        <v>23491619.874196291</v>
      </c>
      <c r="F16" s="488"/>
      <c r="G16" s="488">
        <v>21903701.178061981</v>
      </c>
      <c r="H16" s="488"/>
      <c r="I16" s="488">
        <v>1587918.6961343121</v>
      </c>
      <c r="K16" s="782"/>
    </row>
    <row r="17" spans="1:58" s="721" customFormat="1" ht="15" hidden="1" customHeight="1">
      <c r="A17" s="3716" t="s">
        <v>2369</v>
      </c>
      <c r="B17" s="3716"/>
      <c r="C17" s="3716"/>
      <c r="D17" s="676"/>
      <c r="E17" s="783">
        <f t="shared" si="0"/>
        <v>25178158.328799512</v>
      </c>
      <c r="F17" s="498"/>
      <c r="G17" s="498">
        <v>23847461.748577144</v>
      </c>
      <c r="H17" s="498"/>
      <c r="I17" s="498">
        <v>1330696.5802223696</v>
      </c>
      <c r="J17" s="147"/>
    </row>
    <row r="18" spans="1:58" s="147" customFormat="1" ht="14.25" hidden="1" customHeight="1">
      <c r="A18" s="3716" t="s">
        <v>2371</v>
      </c>
      <c r="B18" s="3716"/>
      <c r="C18" s="3716"/>
      <c r="D18" s="149"/>
      <c r="E18" s="784">
        <f t="shared" si="0"/>
        <v>23623319.750392452</v>
      </c>
      <c r="F18" s="785"/>
      <c r="G18" s="785">
        <f>'[1]23'!G18/'[1]1'!E19*1000</f>
        <v>23131522.16182119</v>
      </c>
      <c r="H18" s="785"/>
      <c r="I18" s="785">
        <f>'[1]23'!I18/'[1]1'!E19*1000</f>
        <v>491797.58857126185</v>
      </c>
      <c r="J18" s="488"/>
      <c r="K18" s="229"/>
    </row>
    <row r="19" spans="1:58" s="147" customFormat="1" ht="14.25" hidden="1" customHeight="1">
      <c r="A19" s="3716" t="s">
        <v>2290</v>
      </c>
      <c r="B19" s="3716"/>
      <c r="C19" s="3716"/>
      <c r="D19" s="149"/>
      <c r="E19" s="784">
        <f t="shared" si="0"/>
        <v>23792391.882059716</v>
      </c>
      <c r="F19" s="785"/>
      <c r="G19" s="785">
        <v>21944892.469442315</v>
      </c>
      <c r="H19" s="785"/>
      <c r="I19" s="785">
        <v>1847499.4126173984</v>
      </c>
      <c r="J19" s="488"/>
      <c r="K19" s="229"/>
    </row>
    <row r="20" spans="1:58" s="147" customFormat="1" ht="14.25" hidden="1" customHeight="1">
      <c r="A20" s="3716" t="s">
        <v>2447</v>
      </c>
      <c r="B20" s="3716"/>
      <c r="C20" s="3716"/>
      <c r="D20" s="149"/>
      <c r="E20" s="784">
        <f t="shared" si="0"/>
        <v>22760083.428847689</v>
      </c>
      <c r="F20" s="785"/>
      <c r="G20" s="785">
        <v>21430915.401220392</v>
      </c>
      <c r="H20" s="785"/>
      <c r="I20" s="785">
        <v>1329168.027627296</v>
      </c>
      <c r="J20" s="488"/>
      <c r="K20" s="229"/>
    </row>
    <row r="21" spans="1:58" s="147" customFormat="1" ht="14.25" hidden="1" customHeight="1">
      <c r="A21" s="3716" t="s">
        <v>2489</v>
      </c>
      <c r="B21" s="3716"/>
      <c r="C21" s="3716"/>
      <c r="D21" s="149"/>
      <c r="E21" s="784">
        <f t="shared" si="0"/>
        <v>24715999.157652583</v>
      </c>
      <c r="F21" s="785"/>
      <c r="G21" s="785">
        <v>23358123.538604774</v>
      </c>
      <c r="H21" s="785"/>
      <c r="I21" s="785">
        <v>1357875.6190478087</v>
      </c>
      <c r="J21" s="488"/>
      <c r="K21" s="229"/>
    </row>
    <row r="22" spans="1:58" s="147" customFormat="1" ht="14.45" hidden="1" customHeight="1">
      <c r="A22" s="3095" t="s">
        <v>2292</v>
      </c>
      <c r="B22" s="3096"/>
      <c r="C22" s="3096"/>
      <c r="D22" s="3097"/>
      <c r="E22" s="786">
        <v>23246.285255542807</v>
      </c>
      <c r="F22" s="107"/>
      <c r="G22" s="107">
        <v>21585.450285761792</v>
      </c>
      <c r="H22" s="107"/>
      <c r="I22" s="107">
        <v>1660.834969781017</v>
      </c>
      <c r="J22" s="107"/>
      <c r="K22" s="229"/>
    </row>
    <row r="23" spans="1:58" s="147" customFormat="1" ht="14.45" hidden="1" customHeight="1">
      <c r="A23" s="3095" t="s">
        <v>2293</v>
      </c>
      <c r="B23" s="3096"/>
      <c r="C23" s="3096"/>
      <c r="D23" s="3097"/>
      <c r="E23" s="786">
        <f>G23+I23</f>
        <v>22141.579725058404</v>
      </c>
      <c r="F23" s="107"/>
      <c r="G23" s="107">
        <v>21504.880880754568</v>
      </c>
      <c r="H23" s="107"/>
      <c r="I23" s="107">
        <v>636.69884430383365</v>
      </c>
      <c r="J23" s="107"/>
      <c r="K23" s="229"/>
    </row>
    <row r="24" spans="1:58" s="147" customFormat="1" ht="14.45" customHeight="1">
      <c r="A24" s="3098" t="s">
        <v>1463</v>
      </c>
      <c r="B24" s="3098"/>
      <c r="C24" s="3098"/>
      <c r="D24" s="3099"/>
      <c r="E24" s="786">
        <v>23601.420506605027</v>
      </c>
      <c r="F24" s="107"/>
      <c r="G24" s="107">
        <v>21644.296147188164</v>
      </c>
      <c r="H24" s="107"/>
      <c r="I24" s="107">
        <v>1957.1243594168623</v>
      </c>
      <c r="J24" s="107"/>
      <c r="K24" s="229"/>
    </row>
    <row r="25" spans="1:58" s="147" customFormat="1" ht="14.45" customHeight="1">
      <c r="A25" s="3095" t="s">
        <v>2260</v>
      </c>
      <c r="B25" s="3095"/>
      <c r="C25" s="3095"/>
      <c r="D25" s="3100"/>
      <c r="E25" s="786">
        <v>30966.479244502298</v>
      </c>
      <c r="F25" s="107"/>
      <c r="G25" s="107">
        <v>30303.698366409797</v>
      </c>
      <c r="H25" s="107"/>
      <c r="I25" s="107">
        <v>662.78087809250121</v>
      </c>
      <c r="J25" s="107"/>
      <c r="K25" s="229"/>
    </row>
    <row r="26" spans="1:58" s="147" customFormat="1" ht="14.45" customHeight="1">
      <c r="A26" s="3095" t="s">
        <v>1464</v>
      </c>
      <c r="B26" s="3095"/>
      <c r="C26" s="3095"/>
      <c r="D26" s="3100"/>
      <c r="E26" s="786">
        <v>30575.882110603103</v>
      </c>
      <c r="F26" s="107"/>
      <c r="G26" s="107">
        <v>27063.606346547633</v>
      </c>
      <c r="H26" s="107"/>
      <c r="I26" s="107">
        <v>3512.2757640554714</v>
      </c>
      <c r="J26" s="107"/>
      <c r="K26" s="229"/>
    </row>
    <row r="27" spans="1:58" s="147" customFormat="1" ht="15" customHeight="1">
      <c r="A27" s="3095" t="s">
        <v>2209</v>
      </c>
      <c r="B27" s="3096"/>
      <c r="C27" s="3096"/>
      <c r="D27" s="3097"/>
      <c r="E27" s="786">
        <v>33998.70544325513</v>
      </c>
      <c r="F27" s="107"/>
      <c r="G27" s="107">
        <v>32050.11711876496</v>
      </c>
      <c r="H27" s="107"/>
      <c r="I27" s="107">
        <v>1948.5883244901686</v>
      </c>
      <c r="J27" s="107"/>
      <c r="K27" s="229"/>
      <c r="L27" s="229"/>
      <c r="M27" s="229"/>
      <c r="N27" s="229"/>
      <c r="O27" s="229"/>
    </row>
    <row r="28" spans="1:58" s="147" customFormat="1" ht="15" customHeight="1">
      <c r="A28" s="3095" t="s">
        <v>2237</v>
      </c>
      <c r="B28" s="3096"/>
      <c r="C28" s="3096"/>
      <c r="D28" s="3097"/>
      <c r="E28" s="786">
        <f>'57'!E28</f>
        <v>32488.297396761845</v>
      </c>
      <c r="F28" s="107"/>
      <c r="G28" s="107">
        <f>'57'!G28</f>
        <v>29241.656618853915</v>
      </c>
      <c r="H28" s="107"/>
      <c r="I28" s="107">
        <f>'57'!I28</f>
        <v>3246.6407779079291</v>
      </c>
      <c r="J28" s="107"/>
      <c r="K28" s="229"/>
      <c r="L28" s="229"/>
      <c r="M28" s="229"/>
      <c r="N28" s="229"/>
      <c r="O28" s="229"/>
    </row>
    <row r="29" spans="1:58" s="735" customFormat="1" ht="14.45" customHeight="1">
      <c r="A29" s="3094" t="s">
        <v>354</v>
      </c>
      <c r="B29" s="3094"/>
      <c r="C29" s="3094"/>
      <c r="D29" s="162"/>
      <c r="E29" s="786"/>
      <c r="F29" s="107"/>
      <c r="G29" s="107"/>
      <c r="H29" s="107"/>
      <c r="I29" s="107"/>
      <c r="J29" s="787"/>
    </row>
    <row r="30" spans="1:58" s="173" customFormat="1" ht="14.45" customHeight="1">
      <c r="A30" s="155"/>
      <c r="B30" s="156" t="s">
        <v>2182</v>
      </c>
      <c r="C30" s="155"/>
      <c r="D30" s="165"/>
      <c r="E30" s="788">
        <f t="shared" ref="E30:E35" si="1">G30+I30</f>
        <v>10349.248724522224</v>
      </c>
      <c r="F30" s="789"/>
      <c r="G30" s="652">
        <f>'57'!M62</f>
        <v>8320.2654195194318</v>
      </c>
      <c r="H30" s="652"/>
      <c r="I30" s="652">
        <f>'57'!O62</f>
        <v>2028.9833050027926</v>
      </c>
      <c r="J30" s="652"/>
      <c r="K30" s="445"/>
      <c r="L30" s="445"/>
      <c r="M30" s="445"/>
      <c r="N30" s="445"/>
      <c r="O30" s="445"/>
      <c r="P30" s="445"/>
      <c r="Q30" s="154"/>
      <c r="R30" s="656"/>
      <c r="S30" s="656"/>
      <c r="T30" s="656"/>
      <c r="U30" s="656"/>
      <c r="V30" s="656"/>
      <c r="W30" s="656"/>
      <c r="X30" s="656"/>
      <c r="Y30" s="656"/>
      <c r="Z30" s="656"/>
      <c r="AA30" s="656"/>
      <c r="AB30" s="656"/>
      <c r="AC30" s="656"/>
      <c r="AD30" s="656"/>
      <c r="AE30" s="656"/>
      <c r="AF30" s="656"/>
      <c r="AG30" s="656"/>
      <c r="AH30" s="656"/>
      <c r="AI30" s="656"/>
      <c r="AJ30" s="656"/>
      <c r="AK30" s="656"/>
      <c r="AL30" s="656"/>
      <c r="AM30" s="656"/>
      <c r="AN30" s="656"/>
      <c r="AO30" s="656"/>
      <c r="AP30" s="656"/>
      <c r="AQ30" s="656"/>
      <c r="AR30" s="656"/>
      <c r="AS30" s="656"/>
      <c r="AT30" s="656"/>
      <c r="AU30" s="656"/>
      <c r="AV30" s="656"/>
      <c r="AW30" s="656"/>
      <c r="AX30" s="656"/>
      <c r="AY30" s="656"/>
      <c r="AZ30" s="656"/>
      <c r="BA30" s="656"/>
      <c r="BB30" s="656"/>
      <c r="BC30" s="656"/>
      <c r="BD30" s="656"/>
      <c r="BE30" s="656"/>
      <c r="BF30" s="656"/>
    </row>
    <row r="31" spans="1:58" s="173" customFormat="1" ht="14.45" customHeight="1">
      <c r="A31" s="155"/>
      <c r="B31" s="156" t="s">
        <v>2183</v>
      </c>
      <c r="C31" s="155"/>
      <c r="D31" s="165"/>
      <c r="E31" s="788">
        <f t="shared" si="1"/>
        <v>30971.653935665272</v>
      </c>
      <c r="F31" s="789"/>
      <c r="G31" s="652">
        <f>'57'!M63</f>
        <v>28503.270398446599</v>
      </c>
      <c r="H31" s="652"/>
      <c r="I31" s="652">
        <f>'57'!O63</f>
        <v>2468.383537218675</v>
      </c>
      <c r="J31" s="789"/>
      <c r="K31" s="445"/>
      <c r="L31" s="445"/>
      <c r="M31" s="445"/>
      <c r="N31" s="445"/>
      <c r="O31" s="445"/>
      <c r="P31" s="445"/>
      <c r="Q31" s="445"/>
      <c r="R31" s="656"/>
      <c r="S31" s="656"/>
      <c r="T31" s="656"/>
      <c r="U31" s="656"/>
      <c r="V31" s="656"/>
      <c r="W31" s="656"/>
      <c r="X31" s="656"/>
      <c r="Y31" s="656"/>
      <c r="Z31" s="656"/>
      <c r="AA31" s="656"/>
      <c r="AB31" s="656"/>
      <c r="AC31" s="656"/>
      <c r="AD31" s="656"/>
      <c r="AE31" s="656"/>
      <c r="AF31" s="656"/>
      <c r="AG31" s="656"/>
      <c r="AH31" s="656"/>
      <c r="AI31" s="656"/>
      <c r="AJ31" s="656"/>
      <c r="AK31" s="656"/>
      <c r="AL31" s="656"/>
      <c r="AM31" s="656"/>
      <c r="AN31" s="656"/>
      <c r="AO31" s="656"/>
      <c r="AP31" s="656"/>
      <c r="AQ31" s="656"/>
      <c r="AR31" s="656"/>
      <c r="AS31" s="656"/>
      <c r="AT31" s="656"/>
      <c r="AU31" s="656"/>
      <c r="AV31" s="656"/>
      <c r="AW31" s="656"/>
      <c r="AX31" s="656"/>
      <c r="AY31" s="656"/>
      <c r="AZ31" s="656"/>
      <c r="BA31" s="656"/>
      <c r="BB31" s="656"/>
      <c r="BC31" s="656"/>
      <c r="BD31" s="656"/>
      <c r="BE31" s="656"/>
      <c r="BF31" s="656"/>
    </row>
    <row r="32" spans="1:58" s="173" customFormat="1" ht="14.45" customHeight="1">
      <c r="A32" s="155"/>
      <c r="B32" s="156" t="s">
        <v>2247</v>
      </c>
      <c r="C32" s="155"/>
      <c r="D32" s="165"/>
      <c r="E32" s="788">
        <f t="shared" si="1"/>
        <v>94260.257706656688</v>
      </c>
      <c r="F32" s="789"/>
      <c r="G32" s="652">
        <f>'57'!M64</f>
        <v>85938.963581442382</v>
      </c>
      <c r="H32" s="652"/>
      <c r="I32" s="652">
        <f>'57'!O64</f>
        <v>8321.2941252143082</v>
      </c>
      <c r="J32" s="789"/>
      <c r="K32" s="445"/>
      <c r="L32" s="445"/>
      <c r="M32" s="445"/>
      <c r="N32" s="445"/>
      <c r="O32" s="445"/>
      <c r="P32" s="445"/>
      <c r="Q32" s="445"/>
      <c r="R32" s="656"/>
      <c r="S32" s="656"/>
      <c r="T32" s="656"/>
      <c r="U32" s="656"/>
      <c r="V32" s="656"/>
      <c r="W32" s="656"/>
      <c r="X32" s="656"/>
      <c r="Y32" s="656"/>
      <c r="Z32" s="656"/>
      <c r="AA32" s="656"/>
      <c r="AB32" s="656"/>
      <c r="AC32" s="656"/>
      <c r="AD32" s="656"/>
      <c r="AE32" s="656"/>
      <c r="AF32" s="656"/>
      <c r="AG32" s="656"/>
      <c r="AH32" s="656"/>
      <c r="AI32" s="656"/>
      <c r="AJ32" s="656"/>
      <c r="AK32" s="656"/>
      <c r="AL32" s="656"/>
      <c r="AM32" s="656"/>
      <c r="AN32" s="656"/>
      <c r="AO32" s="656"/>
      <c r="AP32" s="656"/>
      <c r="AQ32" s="656"/>
      <c r="AR32" s="656"/>
      <c r="AS32" s="656"/>
      <c r="AT32" s="656"/>
      <c r="AU32" s="656"/>
      <c r="AV32" s="656"/>
      <c r="AW32" s="656"/>
      <c r="AX32" s="656"/>
      <c r="AY32" s="656"/>
      <c r="AZ32" s="656"/>
      <c r="BA32" s="656"/>
      <c r="BB32" s="656"/>
      <c r="BC32" s="656"/>
      <c r="BD32" s="656"/>
      <c r="BE32" s="656"/>
      <c r="BF32" s="656"/>
    </row>
    <row r="33" spans="1:58" s="173" customFormat="1" ht="14.45" customHeight="1">
      <c r="A33" s="155"/>
      <c r="B33" s="156" t="s">
        <v>2248</v>
      </c>
      <c r="C33" s="155"/>
      <c r="D33" s="165"/>
      <c r="E33" s="788">
        <f t="shared" si="1"/>
        <v>250918.53388186599</v>
      </c>
      <c r="F33" s="789"/>
      <c r="G33" s="652">
        <f>'57'!M65</f>
        <v>226540.03978477436</v>
      </c>
      <c r="H33" s="652"/>
      <c r="I33" s="652">
        <f>'57'!O65</f>
        <v>24378.494097091625</v>
      </c>
      <c r="J33" s="789"/>
      <c r="K33" s="445"/>
      <c r="L33" s="445"/>
      <c r="M33" s="445"/>
      <c r="N33" s="445"/>
      <c r="O33" s="445"/>
      <c r="P33" s="445"/>
      <c r="Q33" s="445"/>
      <c r="R33" s="656"/>
      <c r="S33" s="656"/>
      <c r="T33" s="656"/>
      <c r="U33" s="656"/>
      <c r="V33" s="656"/>
      <c r="W33" s="656"/>
      <c r="X33" s="656"/>
      <c r="Y33" s="656"/>
      <c r="Z33" s="656"/>
      <c r="AA33" s="656"/>
      <c r="AB33" s="656"/>
      <c r="AC33" s="656"/>
      <c r="AD33" s="656"/>
      <c r="AE33" s="656"/>
      <c r="AF33" s="656"/>
      <c r="AG33" s="656"/>
      <c r="AH33" s="656"/>
      <c r="AI33" s="656"/>
      <c r="AJ33" s="656"/>
      <c r="AK33" s="656"/>
      <c r="AL33" s="656"/>
      <c r="AM33" s="656"/>
      <c r="AN33" s="656"/>
      <c r="AO33" s="656"/>
      <c r="AP33" s="656"/>
      <c r="AQ33" s="656"/>
      <c r="AR33" s="656"/>
      <c r="AS33" s="656"/>
      <c r="AT33" s="656"/>
      <c r="AU33" s="656"/>
      <c r="AV33" s="656"/>
      <c r="AW33" s="656"/>
      <c r="AX33" s="656"/>
      <c r="AY33" s="656"/>
      <c r="AZ33" s="656"/>
      <c r="BA33" s="656"/>
      <c r="BB33" s="656"/>
      <c r="BC33" s="656"/>
      <c r="BD33" s="656"/>
      <c r="BE33" s="656"/>
      <c r="BF33" s="656"/>
    </row>
    <row r="34" spans="1:58" s="173" customFormat="1" ht="14.45" customHeight="1">
      <c r="A34" s="155"/>
      <c r="B34" s="156" t="s">
        <v>2279</v>
      </c>
      <c r="C34" s="155"/>
      <c r="D34" s="165"/>
      <c r="E34" s="788">
        <f t="shared" si="1"/>
        <v>396498.06553180335</v>
      </c>
      <c r="F34" s="789"/>
      <c r="G34" s="652">
        <f>'57'!M66</f>
        <v>367853.68438200851</v>
      </c>
      <c r="H34" s="652"/>
      <c r="I34" s="652">
        <f>'57'!O66</f>
        <v>28644.381149794841</v>
      </c>
      <c r="J34" s="789"/>
      <c r="K34" s="445"/>
      <c r="L34" s="445"/>
      <c r="M34" s="445"/>
      <c r="N34" s="445"/>
      <c r="O34" s="445"/>
      <c r="P34" s="445"/>
      <c r="Q34" s="445"/>
      <c r="R34" s="656"/>
      <c r="S34" s="656"/>
      <c r="T34" s="656"/>
      <c r="U34" s="656"/>
      <c r="V34" s="656"/>
      <c r="W34" s="656"/>
      <c r="X34" s="656"/>
      <c r="Y34" s="656"/>
      <c r="Z34" s="656"/>
      <c r="AA34" s="656"/>
      <c r="AB34" s="656"/>
      <c r="AC34" s="656"/>
      <c r="AD34" s="656"/>
      <c r="AE34" s="656"/>
      <c r="AF34" s="656"/>
      <c r="AG34" s="656"/>
      <c r="AH34" s="656"/>
      <c r="AI34" s="656"/>
      <c r="AJ34" s="656"/>
      <c r="AK34" s="656"/>
      <c r="AL34" s="656"/>
      <c r="AM34" s="656"/>
      <c r="AN34" s="656"/>
      <c r="AO34" s="656"/>
      <c r="AP34" s="656"/>
      <c r="AQ34" s="656"/>
      <c r="AR34" s="656"/>
      <c r="AS34" s="656"/>
      <c r="AT34" s="656"/>
      <c r="AU34" s="656"/>
      <c r="AV34" s="656"/>
      <c r="AW34" s="656"/>
      <c r="AX34" s="656"/>
      <c r="AY34" s="656"/>
      <c r="AZ34" s="656"/>
      <c r="BA34" s="656"/>
      <c r="BB34" s="656"/>
      <c r="BC34" s="656"/>
      <c r="BD34" s="656"/>
      <c r="BE34" s="656"/>
      <c r="BF34" s="656"/>
    </row>
    <row r="35" spans="1:58" s="173" customFormat="1" ht="14.45" customHeight="1">
      <c r="A35" s="155"/>
      <c r="B35" s="156" t="s">
        <v>2187</v>
      </c>
      <c r="C35" s="155"/>
      <c r="D35" s="165"/>
      <c r="E35" s="788">
        <f t="shared" si="1"/>
        <v>1866522.2217924076</v>
      </c>
      <c r="F35" s="789"/>
      <c r="G35" s="652">
        <f>'57'!M67</f>
        <v>1841660.1164185959</v>
      </c>
      <c r="H35" s="652"/>
      <c r="I35" s="652">
        <f>'57'!O67</f>
        <v>24862.105373811763</v>
      </c>
      <c r="J35" s="789"/>
      <c r="K35" s="445"/>
      <c r="L35" s="445"/>
      <c r="M35" s="445"/>
      <c r="N35" s="445"/>
      <c r="O35" s="445"/>
      <c r="P35" s="445"/>
      <c r="Q35" s="445"/>
      <c r="R35" s="656"/>
      <c r="S35" s="656"/>
      <c r="T35" s="656"/>
      <c r="U35" s="656"/>
      <c r="V35" s="656"/>
      <c r="W35" s="656"/>
      <c r="X35" s="656"/>
      <c r="Y35" s="656"/>
      <c r="Z35" s="656"/>
      <c r="AA35" s="656"/>
      <c r="AB35" s="656"/>
      <c r="AC35" s="656"/>
      <c r="AD35" s="656"/>
      <c r="AE35" s="656"/>
      <c r="AF35" s="656"/>
      <c r="AG35" s="656"/>
      <c r="AH35" s="656"/>
      <c r="AI35" s="656"/>
      <c r="AJ35" s="656"/>
      <c r="AK35" s="656"/>
      <c r="AL35" s="656"/>
      <c r="AM35" s="656"/>
      <c r="AN35" s="656"/>
      <c r="AO35" s="656"/>
      <c r="AP35" s="656"/>
      <c r="AQ35" s="656"/>
      <c r="AR35" s="656"/>
      <c r="AS35" s="656"/>
      <c r="AT35" s="656"/>
      <c r="AU35" s="656"/>
      <c r="AV35" s="656"/>
      <c r="AW35" s="656"/>
      <c r="AX35" s="656"/>
      <c r="AY35" s="656"/>
      <c r="AZ35" s="656"/>
      <c r="BA35" s="656"/>
      <c r="BB35" s="656"/>
      <c r="BC35" s="656"/>
      <c r="BD35" s="656"/>
      <c r="BE35" s="656"/>
      <c r="BF35" s="656"/>
    </row>
    <row r="36" spans="1:58" s="173" customFormat="1" ht="14.45" customHeight="1">
      <c r="A36" s="3094" t="s">
        <v>380</v>
      </c>
      <c r="B36" s="3094"/>
      <c r="C36" s="3094"/>
      <c r="D36" s="162"/>
      <c r="E36" s="788"/>
      <c r="F36" s="789"/>
      <c r="G36" s="652"/>
      <c r="H36" s="652"/>
      <c r="I36" s="652"/>
      <c r="J36" s="789"/>
      <c r="K36" s="445"/>
      <c r="L36" s="132"/>
      <c r="M36" s="445"/>
      <c r="N36" s="445"/>
      <c r="O36" s="445"/>
      <c r="P36" s="445"/>
      <c r="Q36" s="445"/>
      <c r="R36" s="656"/>
      <c r="S36" s="656"/>
      <c r="T36" s="656"/>
      <c r="U36" s="656"/>
      <c r="V36" s="656"/>
      <c r="W36" s="656"/>
      <c r="X36" s="656"/>
      <c r="Y36" s="656"/>
      <c r="Z36" s="656"/>
      <c r="AA36" s="656"/>
      <c r="AB36" s="656"/>
      <c r="AC36" s="656"/>
      <c r="AD36" s="656"/>
      <c r="AE36" s="656"/>
      <c r="AF36" s="656"/>
      <c r="AG36" s="656"/>
      <c r="AH36" s="656"/>
      <c r="AI36" s="656"/>
      <c r="AJ36" s="656"/>
      <c r="AK36" s="656"/>
      <c r="AL36" s="656"/>
      <c r="AM36" s="656"/>
      <c r="AN36" s="656"/>
      <c r="AO36" s="656"/>
      <c r="AP36" s="656"/>
      <c r="AQ36" s="656"/>
      <c r="AR36" s="656"/>
      <c r="AS36" s="656"/>
      <c r="AT36" s="656"/>
      <c r="AU36" s="656"/>
      <c r="AV36" s="656"/>
      <c r="AW36" s="656"/>
      <c r="AX36" s="656"/>
      <c r="AY36" s="656"/>
      <c r="AZ36" s="656"/>
      <c r="BA36" s="656"/>
      <c r="BB36" s="656"/>
      <c r="BC36" s="656"/>
      <c r="BD36" s="656"/>
      <c r="BE36" s="656"/>
      <c r="BF36" s="656"/>
    </row>
    <row r="37" spans="1:58" s="173" customFormat="1" ht="14.45" customHeight="1">
      <c r="A37" s="155"/>
      <c r="B37" s="156" t="s">
        <v>2188</v>
      </c>
      <c r="C37" s="155"/>
      <c r="D37" s="165"/>
      <c r="E37" s="788">
        <f t="shared" ref="E37:E46" si="2">G37+I37</f>
        <v>1439.6587586006965</v>
      </c>
      <c r="F37" s="789"/>
      <c r="G37" s="652">
        <f>'57'!M68</f>
        <v>972.76269484736042</v>
      </c>
      <c r="H37" s="652"/>
      <c r="I37" s="652">
        <f>'57'!O68</f>
        <v>466.89606375333602</v>
      </c>
      <c r="J37" s="789"/>
      <c r="K37" s="445"/>
      <c r="L37" s="445"/>
      <c r="M37" s="445"/>
      <c r="N37" s="445"/>
      <c r="O37" s="445"/>
      <c r="P37" s="445"/>
      <c r="Q37" s="445"/>
      <c r="R37" s="656"/>
      <c r="S37" s="656"/>
      <c r="T37" s="656"/>
      <c r="U37" s="656"/>
      <c r="V37" s="656"/>
      <c r="W37" s="656"/>
      <c r="X37" s="656"/>
      <c r="Y37" s="656"/>
      <c r="Z37" s="656"/>
      <c r="AA37" s="656"/>
      <c r="AB37" s="656"/>
      <c r="AC37" s="656"/>
      <c r="AD37" s="656"/>
      <c r="AE37" s="656"/>
      <c r="AF37" s="656"/>
      <c r="AG37" s="656"/>
      <c r="AH37" s="656"/>
      <c r="AI37" s="656"/>
      <c r="AJ37" s="656"/>
      <c r="AK37" s="656"/>
      <c r="AL37" s="656"/>
      <c r="AM37" s="656"/>
      <c r="AN37" s="656"/>
      <c r="AO37" s="656"/>
      <c r="AP37" s="656"/>
      <c r="AQ37" s="656"/>
      <c r="AR37" s="656"/>
      <c r="AS37" s="656"/>
      <c r="AT37" s="656"/>
      <c r="AU37" s="656"/>
      <c r="AV37" s="656"/>
      <c r="AW37" s="656"/>
      <c r="AX37" s="656"/>
      <c r="AY37" s="656"/>
      <c r="AZ37" s="656"/>
      <c r="BA37" s="656"/>
      <c r="BB37" s="656"/>
      <c r="BC37" s="656"/>
      <c r="BD37" s="656"/>
      <c r="BE37" s="656"/>
      <c r="BF37" s="656"/>
    </row>
    <row r="38" spans="1:58" s="173" customFormat="1" ht="14.45" customHeight="1">
      <c r="A38" s="155"/>
      <c r="B38" s="156" t="s">
        <v>2189</v>
      </c>
      <c r="C38" s="155"/>
      <c r="D38" s="165"/>
      <c r="E38" s="788">
        <f t="shared" si="2"/>
        <v>3830.9944358776334</v>
      </c>
      <c r="F38" s="789"/>
      <c r="G38" s="652">
        <f>'57'!M69</f>
        <v>3011.1055863337456</v>
      </c>
      <c r="H38" s="652"/>
      <c r="I38" s="652">
        <f>'57'!O69</f>
        <v>819.88884954388766</v>
      </c>
      <c r="J38" s="789"/>
      <c r="K38" s="445"/>
      <c r="L38" s="445"/>
      <c r="M38" s="445"/>
      <c r="N38" s="445"/>
      <c r="O38" s="445"/>
      <c r="P38" s="445"/>
      <c r="Q38" s="445"/>
      <c r="R38" s="656"/>
      <c r="S38" s="656"/>
      <c r="T38" s="656"/>
      <c r="U38" s="656"/>
      <c r="V38" s="656"/>
      <c r="W38" s="656"/>
      <c r="X38" s="656"/>
      <c r="Y38" s="656"/>
      <c r="Z38" s="656"/>
      <c r="AA38" s="656"/>
      <c r="AB38" s="656"/>
      <c r="AC38" s="656"/>
      <c r="AD38" s="656"/>
      <c r="AE38" s="656"/>
      <c r="AF38" s="656"/>
      <c r="AG38" s="656"/>
      <c r="AH38" s="656"/>
      <c r="AI38" s="656"/>
      <c r="AJ38" s="656"/>
      <c r="AK38" s="656"/>
      <c r="AL38" s="656"/>
      <c r="AM38" s="656"/>
      <c r="AN38" s="656"/>
      <c r="AO38" s="656"/>
      <c r="AP38" s="656"/>
      <c r="AQ38" s="656"/>
      <c r="AR38" s="656"/>
      <c r="AS38" s="656"/>
      <c r="AT38" s="656"/>
      <c r="AU38" s="656"/>
      <c r="AV38" s="656"/>
      <c r="AW38" s="656"/>
      <c r="AX38" s="656"/>
      <c r="AY38" s="656"/>
      <c r="AZ38" s="656"/>
      <c r="BA38" s="656"/>
      <c r="BB38" s="656"/>
      <c r="BC38" s="656"/>
      <c r="BD38" s="656"/>
      <c r="BE38" s="656"/>
      <c r="BF38" s="656"/>
    </row>
    <row r="39" spans="1:58" s="173" customFormat="1" ht="14.45" customHeight="1">
      <c r="A39" s="156"/>
      <c r="B39" s="156" t="s">
        <v>2190</v>
      </c>
      <c r="C39" s="156"/>
      <c r="D39" s="165"/>
      <c r="E39" s="788">
        <f t="shared" si="2"/>
        <v>7100.6028175397059</v>
      </c>
      <c r="F39" s="789"/>
      <c r="G39" s="652">
        <f>'57'!M70</f>
        <v>6275.0657374238044</v>
      </c>
      <c r="H39" s="652"/>
      <c r="I39" s="652">
        <f>'57'!O70</f>
        <v>825.53708011590152</v>
      </c>
      <c r="J39" s="789"/>
      <c r="K39" s="445"/>
      <c r="L39" s="445"/>
      <c r="M39" s="445"/>
      <c r="N39" s="445"/>
      <c r="O39" s="445"/>
      <c r="P39" s="445"/>
      <c r="Q39" s="445"/>
      <c r="R39" s="656"/>
      <c r="S39" s="656"/>
      <c r="T39" s="656"/>
      <c r="U39" s="656"/>
      <c r="V39" s="656"/>
      <c r="W39" s="656"/>
      <c r="X39" s="656"/>
      <c r="Y39" s="656"/>
      <c r="Z39" s="656"/>
      <c r="AA39" s="656"/>
      <c r="AB39" s="656"/>
      <c r="AC39" s="656"/>
      <c r="AD39" s="656"/>
      <c r="AE39" s="656"/>
      <c r="AF39" s="656"/>
      <c r="AG39" s="656"/>
      <c r="AH39" s="656"/>
      <c r="AI39" s="656"/>
      <c r="AJ39" s="656"/>
      <c r="AK39" s="656"/>
      <c r="AL39" s="656"/>
      <c r="AM39" s="656"/>
      <c r="AN39" s="656"/>
      <c r="AO39" s="656"/>
      <c r="AP39" s="656"/>
      <c r="AQ39" s="656"/>
      <c r="AR39" s="656"/>
      <c r="AS39" s="656"/>
      <c r="AT39" s="656"/>
      <c r="AU39" s="656"/>
      <c r="AV39" s="656"/>
      <c r="AW39" s="656"/>
      <c r="AX39" s="656"/>
      <c r="AY39" s="656"/>
      <c r="AZ39" s="656"/>
      <c r="BA39" s="656"/>
      <c r="BB39" s="656"/>
      <c r="BC39" s="656"/>
      <c r="BD39" s="656"/>
      <c r="BE39" s="656"/>
      <c r="BF39" s="656"/>
    </row>
    <row r="40" spans="1:58" s="173" customFormat="1" ht="14.45" customHeight="1">
      <c r="A40" s="156"/>
      <c r="B40" s="156" t="s">
        <v>2230</v>
      </c>
      <c r="C40" s="156"/>
      <c r="D40" s="165"/>
      <c r="E40" s="788">
        <f t="shared" si="2"/>
        <v>17597.030937152016</v>
      </c>
      <c r="F40" s="789"/>
      <c r="G40" s="652">
        <f>'57'!M71</f>
        <v>15016.304286873305</v>
      </c>
      <c r="H40" s="652"/>
      <c r="I40" s="652">
        <f>'57'!O71</f>
        <v>2580.7266502787102</v>
      </c>
      <c r="J40" s="789"/>
      <c r="K40" s="445"/>
      <c r="L40" s="445"/>
      <c r="M40" s="445"/>
      <c r="N40" s="445"/>
      <c r="O40" s="445"/>
      <c r="P40" s="445"/>
      <c r="Q40" s="445"/>
      <c r="R40" s="656"/>
      <c r="S40" s="656"/>
      <c r="T40" s="656"/>
      <c r="U40" s="656"/>
      <c r="V40" s="656"/>
      <c r="W40" s="656"/>
      <c r="X40" s="656"/>
      <c r="Y40" s="656"/>
      <c r="Z40" s="656"/>
      <c r="AA40" s="656"/>
      <c r="AB40" s="656"/>
      <c r="AC40" s="656"/>
      <c r="AD40" s="656"/>
      <c r="AE40" s="656"/>
      <c r="AF40" s="656"/>
      <c r="AG40" s="656"/>
      <c r="AH40" s="656"/>
      <c r="AI40" s="656"/>
      <c r="AJ40" s="656"/>
      <c r="AK40" s="656"/>
      <c r="AL40" s="656"/>
      <c r="AM40" s="656"/>
      <c r="AN40" s="656"/>
      <c r="AO40" s="656"/>
      <c r="AP40" s="656"/>
      <c r="AQ40" s="656"/>
      <c r="AR40" s="656"/>
      <c r="AS40" s="656"/>
      <c r="AT40" s="656"/>
      <c r="AU40" s="656"/>
      <c r="AV40" s="656"/>
      <c r="AW40" s="656"/>
      <c r="AX40" s="656"/>
      <c r="AY40" s="656"/>
      <c r="AZ40" s="656"/>
      <c r="BA40" s="656"/>
      <c r="BB40" s="656"/>
      <c r="BC40" s="656"/>
      <c r="BD40" s="656"/>
      <c r="BE40" s="656"/>
      <c r="BF40" s="656"/>
    </row>
    <row r="41" spans="1:58" s="173" customFormat="1" ht="14.45" customHeight="1">
      <c r="A41" s="156"/>
      <c r="B41" s="156" t="s">
        <v>2253</v>
      </c>
      <c r="C41" s="156"/>
      <c r="D41" s="165"/>
      <c r="E41" s="788">
        <f t="shared" si="2"/>
        <v>41753.74270394363</v>
      </c>
      <c r="F41" s="789"/>
      <c r="G41" s="652">
        <f>'57'!M72</f>
        <v>34850.227692979075</v>
      </c>
      <c r="H41" s="652"/>
      <c r="I41" s="652">
        <f>'57'!O72</f>
        <v>6903.515010964551</v>
      </c>
      <c r="J41" s="789"/>
      <c r="K41" s="445"/>
      <c r="L41" s="445"/>
      <c r="M41" s="445"/>
      <c r="N41" s="445"/>
      <c r="O41" s="445"/>
      <c r="P41" s="445"/>
      <c r="Q41" s="445"/>
      <c r="R41" s="656"/>
      <c r="S41" s="656"/>
      <c r="T41" s="656"/>
      <c r="U41" s="656"/>
      <c r="V41" s="656"/>
      <c r="W41" s="656"/>
      <c r="X41" s="656"/>
      <c r="Y41" s="656"/>
      <c r="Z41" s="656"/>
      <c r="AA41" s="656"/>
      <c r="AB41" s="656"/>
      <c r="AC41" s="656"/>
      <c r="AD41" s="656"/>
      <c r="AE41" s="656"/>
      <c r="AF41" s="656"/>
      <c r="AG41" s="656"/>
      <c r="AH41" s="656"/>
      <c r="AI41" s="656"/>
      <c r="AJ41" s="656"/>
      <c r="AK41" s="656"/>
      <c r="AL41" s="656"/>
      <c r="AM41" s="656"/>
      <c r="AN41" s="656"/>
      <c r="AO41" s="656"/>
      <c r="AP41" s="656"/>
      <c r="AQ41" s="656"/>
      <c r="AR41" s="656"/>
      <c r="AS41" s="656"/>
      <c r="AT41" s="656"/>
      <c r="AU41" s="656"/>
      <c r="AV41" s="656"/>
      <c r="AW41" s="656"/>
      <c r="AX41" s="656"/>
      <c r="AY41" s="656"/>
      <c r="AZ41" s="656"/>
      <c r="BA41" s="656"/>
      <c r="BB41" s="656"/>
      <c r="BC41" s="656"/>
      <c r="BD41" s="656"/>
      <c r="BE41" s="656"/>
      <c r="BF41" s="656"/>
    </row>
    <row r="42" spans="1:58" s="173" customFormat="1" ht="14.45" customHeight="1">
      <c r="A42" s="156"/>
      <c r="B42" s="156" t="s">
        <v>2287</v>
      </c>
      <c r="C42" s="156"/>
      <c r="D42" s="165"/>
      <c r="E42" s="788">
        <f t="shared" si="2"/>
        <v>99782.563177798191</v>
      </c>
      <c r="F42" s="789"/>
      <c r="G42" s="652">
        <f>'57'!M73</f>
        <v>84044.115583881168</v>
      </c>
      <c r="H42" s="652"/>
      <c r="I42" s="652">
        <f>'57'!O73</f>
        <v>15738.447593917026</v>
      </c>
      <c r="J42" s="789"/>
      <c r="K42" s="445"/>
      <c r="L42" s="445"/>
      <c r="M42" s="445"/>
      <c r="N42" s="445"/>
      <c r="O42" s="445"/>
      <c r="P42" s="445"/>
      <c r="Q42" s="445"/>
      <c r="R42" s="656"/>
      <c r="S42" s="656"/>
      <c r="T42" s="656"/>
      <c r="U42" s="656"/>
      <c r="V42" s="656"/>
      <c r="W42" s="656"/>
      <c r="X42" s="656"/>
      <c r="Y42" s="656"/>
      <c r="Z42" s="656"/>
      <c r="AA42" s="656"/>
      <c r="AB42" s="656"/>
      <c r="AC42" s="656"/>
      <c r="AD42" s="656"/>
      <c r="AE42" s="656"/>
      <c r="AF42" s="656"/>
      <c r="AG42" s="656"/>
      <c r="AH42" s="656"/>
      <c r="AI42" s="656"/>
      <c r="AJ42" s="656"/>
      <c r="AK42" s="656"/>
      <c r="AL42" s="656"/>
      <c r="AM42" s="656"/>
      <c r="AN42" s="656"/>
      <c r="AO42" s="656"/>
      <c r="AP42" s="656"/>
      <c r="AQ42" s="656"/>
      <c r="AR42" s="656"/>
      <c r="AS42" s="656"/>
      <c r="AT42" s="656"/>
      <c r="AU42" s="656"/>
      <c r="AV42" s="656"/>
      <c r="AW42" s="656"/>
      <c r="AX42" s="656"/>
      <c r="AY42" s="656"/>
      <c r="AZ42" s="656"/>
      <c r="BA42" s="656"/>
      <c r="BB42" s="656"/>
      <c r="BC42" s="656"/>
      <c r="BD42" s="656"/>
      <c r="BE42" s="656"/>
      <c r="BF42" s="656"/>
    </row>
    <row r="43" spans="1:58" s="173" customFormat="1" ht="14.45" customHeight="1">
      <c r="A43" s="156"/>
      <c r="B43" s="156" t="s">
        <v>2206</v>
      </c>
      <c r="C43" s="156"/>
      <c r="D43" s="165"/>
      <c r="E43" s="788">
        <f t="shared" si="2"/>
        <v>180793.33787614846</v>
      </c>
      <c r="F43" s="789"/>
      <c r="G43" s="652">
        <f>'57'!M74</f>
        <v>174684.46083420824</v>
      </c>
      <c r="H43" s="652"/>
      <c r="I43" s="652">
        <f>'57'!O74</f>
        <v>6108.8770419402163</v>
      </c>
      <c r="J43" s="789"/>
      <c r="K43" s="445"/>
      <c r="L43" s="445"/>
      <c r="M43" s="445"/>
      <c r="N43" s="445"/>
      <c r="O43" s="445"/>
      <c r="P43" s="445"/>
      <c r="Q43" s="445"/>
      <c r="R43" s="656"/>
      <c r="S43" s="656"/>
      <c r="T43" s="656"/>
      <c r="U43" s="656"/>
      <c r="V43" s="656"/>
      <c r="W43" s="656"/>
      <c r="X43" s="656"/>
      <c r="Y43" s="656"/>
      <c r="Z43" s="656"/>
      <c r="AA43" s="656"/>
      <c r="AB43" s="656"/>
      <c r="AC43" s="656"/>
      <c r="AD43" s="656"/>
      <c r="AE43" s="656"/>
      <c r="AF43" s="656"/>
      <c r="AG43" s="656"/>
      <c r="AH43" s="656"/>
      <c r="AI43" s="656"/>
      <c r="AJ43" s="656"/>
      <c r="AK43" s="656"/>
      <c r="AL43" s="656"/>
      <c r="AM43" s="656"/>
      <c r="AN43" s="656"/>
      <c r="AO43" s="656"/>
      <c r="AP43" s="656"/>
      <c r="AQ43" s="656"/>
      <c r="AR43" s="656"/>
      <c r="AS43" s="656"/>
      <c r="AT43" s="656"/>
      <c r="AU43" s="656"/>
      <c r="AV43" s="656"/>
      <c r="AW43" s="656"/>
      <c r="AX43" s="656"/>
      <c r="AY43" s="656"/>
      <c r="AZ43" s="656"/>
      <c r="BA43" s="656"/>
      <c r="BB43" s="656"/>
      <c r="BC43" s="656"/>
      <c r="BD43" s="656"/>
      <c r="BE43" s="656"/>
      <c r="BF43" s="656"/>
    </row>
    <row r="44" spans="1:58" s="173" customFormat="1" ht="14.45" customHeight="1">
      <c r="A44" s="156"/>
      <c r="B44" s="156" t="s">
        <v>2203</v>
      </c>
      <c r="C44" s="156"/>
      <c r="D44" s="165"/>
      <c r="E44" s="788">
        <f t="shared" si="2"/>
        <v>288644.75885362097</v>
      </c>
      <c r="F44" s="789"/>
      <c r="G44" s="652">
        <f>'57'!M75</f>
        <v>275232.46115855937</v>
      </c>
      <c r="H44" s="652"/>
      <c r="I44" s="652">
        <f>'57'!O75</f>
        <v>13412.29769506157</v>
      </c>
      <c r="J44" s="789"/>
      <c r="K44" s="445"/>
      <c r="L44" s="445"/>
      <c r="M44" s="445"/>
      <c r="N44" s="445"/>
      <c r="O44" s="445"/>
      <c r="P44" s="445"/>
      <c r="Q44" s="445"/>
      <c r="R44" s="656"/>
      <c r="S44" s="656"/>
      <c r="T44" s="656"/>
      <c r="U44" s="656"/>
      <c r="V44" s="656"/>
      <c r="W44" s="656"/>
      <c r="X44" s="656"/>
      <c r="Y44" s="656"/>
      <c r="Z44" s="656"/>
      <c r="AA44" s="656"/>
      <c r="AB44" s="656"/>
      <c r="AC44" s="656"/>
      <c r="AD44" s="656"/>
      <c r="AE44" s="656"/>
      <c r="AF44" s="656"/>
      <c r="AG44" s="656"/>
      <c r="AH44" s="656"/>
      <c r="AI44" s="656"/>
      <c r="AJ44" s="656"/>
      <c r="AK44" s="656"/>
      <c r="AL44" s="656"/>
      <c r="AM44" s="656"/>
      <c r="AN44" s="656"/>
      <c r="AO44" s="656"/>
      <c r="AP44" s="656"/>
      <c r="AQ44" s="656"/>
      <c r="AR44" s="656"/>
      <c r="AS44" s="656"/>
      <c r="AT44" s="656"/>
      <c r="AU44" s="656"/>
      <c r="AV44" s="656"/>
      <c r="AW44" s="656"/>
      <c r="AX44" s="656"/>
      <c r="AY44" s="656"/>
      <c r="AZ44" s="656"/>
      <c r="BA44" s="656"/>
      <c r="BB44" s="656"/>
      <c r="BC44" s="656"/>
      <c r="BD44" s="656"/>
      <c r="BE44" s="656"/>
      <c r="BF44" s="656"/>
    </row>
    <row r="45" spans="1:58" s="173" customFormat="1" ht="14.45" customHeight="1">
      <c r="A45" s="156"/>
      <c r="B45" s="156" t="s">
        <v>2254</v>
      </c>
      <c r="C45" s="156"/>
      <c r="D45" s="165"/>
      <c r="E45" s="788">
        <f t="shared" si="2"/>
        <v>791114.17085957737</v>
      </c>
      <c r="F45" s="789"/>
      <c r="G45" s="652">
        <f>'57'!M76</f>
        <v>748457.20893837919</v>
      </c>
      <c r="H45" s="652"/>
      <c r="I45" s="652">
        <f>'57'!O76</f>
        <v>42656.961921198155</v>
      </c>
      <c r="J45" s="789"/>
      <c r="K45" s="445"/>
      <c r="L45" s="445"/>
      <c r="M45" s="445"/>
      <c r="N45" s="445"/>
      <c r="O45" s="445"/>
      <c r="P45" s="445"/>
      <c r="Q45" s="445"/>
      <c r="R45" s="656"/>
      <c r="S45" s="656"/>
      <c r="T45" s="656"/>
      <c r="U45" s="656"/>
      <c r="V45" s="656"/>
      <c r="W45" s="656"/>
      <c r="X45" s="656"/>
      <c r="Y45" s="656"/>
      <c r="Z45" s="656"/>
      <c r="AA45" s="656"/>
      <c r="AB45" s="656"/>
      <c r="AC45" s="656"/>
      <c r="AD45" s="656"/>
      <c r="AE45" s="656"/>
      <c r="AF45" s="656"/>
      <c r="AG45" s="656"/>
      <c r="AH45" s="656"/>
      <c r="AI45" s="656"/>
      <c r="AJ45" s="656"/>
      <c r="AK45" s="656"/>
      <c r="AL45" s="656"/>
      <c r="AM45" s="656"/>
      <c r="AN45" s="656"/>
      <c r="AO45" s="656"/>
      <c r="AP45" s="656"/>
      <c r="AQ45" s="656"/>
      <c r="AR45" s="656"/>
      <c r="AS45" s="656"/>
      <c r="AT45" s="656"/>
      <c r="AU45" s="656"/>
      <c r="AV45" s="656"/>
      <c r="AW45" s="656"/>
      <c r="AX45" s="656"/>
      <c r="AY45" s="656"/>
      <c r="AZ45" s="656"/>
      <c r="BA45" s="656"/>
      <c r="BB45" s="656"/>
      <c r="BC45" s="656"/>
      <c r="BD45" s="656"/>
      <c r="BE45" s="656"/>
      <c r="BF45" s="656"/>
    </row>
    <row r="46" spans="1:58" s="173" customFormat="1" ht="14.45" customHeight="1">
      <c r="A46" s="156"/>
      <c r="B46" s="156" t="s">
        <v>2197</v>
      </c>
      <c r="C46" s="156"/>
      <c r="D46" s="165"/>
      <c r="E46" s="788">
        <f t="shared" si="2"/>
        <v>2693957.8702847757</v>
      </c>
      <c r="F46" s="789"/>
      <c r="G46" s="652">
        <f>'57'!M77</f>
        <v>2651674.3999896874</v>
      </c>
      <c r="H46" s="652"/>
      <c r="I46" s="652">
        <f>'57'!O77</f>
        <v>42283.470295088526</v>
      </c>
      <c r="J46" s="789"/>
      <c r="K46" s="445"/>
      <c r="L46" s="445"/>
      <c r="M46" s="445"/>
      <c r="N46" s="445"/>
      <c r="O46" s="445"/>
      <c r="P46" s="445"/>
      <c r="Q46" s="445"/>
      <c r="R46" s="656"/>
      <c r="S46" s="656"/>
      <c r="T46" s="656"/>
      <c r="U46" s="656"/>
      <c r="V46" s="656"/>
      <c r="W46" s="656"/>
      <c r="X46" s="656"/>
      <c r="Y46" s="656"/>
      <c r="Z46" s="656"/>
      <c r="AA46" s="656"/>
      <c r="AB46" s="656"/>
      <c r="AC46" s="656"/>
      <c r="AD46" s="656"/>
      <c r="AE46" s="656"/>
      <c r="AF46" s="656"/>
      <c r="AG46" s="656"/>
      <c r="AH46" s="656"/>
      <c r="AI46" s="656"/>
      <c r="AJ46" s="656"/>
      <c r="AK46" s="656"/>
      <c r="AL46" s="656"/>
      <c r="AM46" s="656"/>
      <c r="AN46" s="656"/>
      <c r="AO46" s="656"/>
      <c r="AP46" s="656"/>
      <c r="AQ46" s="656"/>
      <c r="AR46" s="656"/>
      <c r="AS46" s="656"/>
      <c r="AT46" s="656"/>
      <c r="AU46" s="656"/>
      <c r="AV46" s="656"/>
      <c r="AW46" s="656"/>
      <c r="AX46" s="656"/>
      <c r="AY46" s="656"/>
      <c r="AZ46" s="656"/>
      <c r="BA46" s="656"/>
      <c r="BB46" s="656"/>
      <c r="BC46" s="656"/>
      <c r="BD46" s="656"/>
      <c r="BE46" s="656"/>
      <c r="BF46" s="656"/>
    </row>
    <row r="47" spans="1:58" s="173" customFormat="1" ht="14.45" customHeight="1">
      <c r="A47" s="3094" t="s">
        <v>355</v>
      </c>
      <c r="B47" s="3094"/>
      <c r="C47" s="3094"/>
      <c r="D47" s="165"/>
      <c r="E47" s="788"/>
      <c r="F47" s="789"/>
      <c r="G47" s="652"/>
      <c r="H47" s="652"/>
      <c r="I47" s="652"/>
      <c r="J47" s="789"/>
      <c r="K47" s="445"/>
      <c r="L47" s="132"/>
      <c r="M47" s="445"/>
      <c r="N47" s="445"/>
      <c r="O47" s="445"/>
      <c r="P47" s="445"/>
      <c r="Q47" s="445"/>
      <c r="R47" s="656"/>
      <c r="S47" s="656"/>
      <c r="T47" s="656"/>
      <c r="U47" s="656"/>
      <c r="V47" s="656"/>
      <c r="W47" s="656"/>
      <c r="X47" s="656"/>
      <c r="Y47" s="656"/>
      <c r="Z47" s="656"/>
      <c r="AA47" s="656"/>
      <c r="AB47" s="656"/>
      <c r="AC47" s="656"/>
      <c r="AD47" s="656"/>
      <c r="AE47" s="656"/>
      <c r="AF47" s="656"/>
      <c r="AG47" s="656"/>
      <c r="AH47" s="656"/>
      <c r="AI47" s="656"/>
      <c r="AJ47" s="656"/>
      <c r="AK47" s="656"/>
      <c r="AL47" s="656"/>
      <c r="AM47" s="656"/>
      <c r="AN47" s="656"/>
      <c r="AO47" s="656"/>
      <c r="AP47" s="656"/>
      <c r="AQ47" s="656"/>
      <c r="AR47" s="656"/>
      <c r="AS47" s="656"/>
      <c r="AT47" s="656"/>
      <c r="AU47" s="656"/>
      <c r="AV47" s="656"/>
      <c r="AW47" s="656"/>
      <c r="AX47" s="656"/>
      <c r="AY47" s="656"/>
      <c r="AZ47" s="656"/>
      <c r="BA47" s="656"/>
      <c r="BB47" s="656"/>
      <c r="BC47" s="656"/>
      <c r="BD47" s="656"/>
      <c r="BE47" s="656"/>
      <c r="BF47" s="656"/>
    </row>
    <row r="48" spans="1:58" s="173" customFormat="1" ht="14.45" customHeight="1">
      <c r="A48" s="156"/>
      <c r="B48" s="156" t="s">
        <v>2224</v>
      </c>
      <c r="C48" s="156"/>
      <c r="D48" s="165"/>
      <c r="E48" s="788">
        <f t="shared" ref="E48:E57" si="3">G48+I48</f>
        <v>749.59427262221698</v>
      </c>
      <c r="F48" s="789"/>
      <c r="G48" s="652">
        <f>'57'!M78</f>
        <v>672.60669509841966</v>
      </c>
      <c r="H48" s="652"/>
      <c r="I48" s="652">
        <f>'57'!O78</f>
        <v>76.987577523797356</v>
      </c>
      <c r="J48" s="789"/>
      <c r="K48" s="445"/>
      <c r="L48" s="445"/>
      <c r="M48" s="445"/>
      <c r="N48" s="445"/>
      <c r="O48" s="445"/>
      <c r="P48" s="445"/>
      <c r="Q48" s="445"/>
      <c r="R48" s="656"/>
      <c r="S48" s="656"/>
      <c r="T48" s="656"/>
      <c r="U48" s="656"/>
      <c r="V48" s="656"/>
      <c r="W48" s="656"/>
      <c r="X48" s="656"/>
      <c r="Y48" s="656"/>
      <c r="Z48" s="656"/>
      <c r="AA48" s="656"/>
      <c r="AB48" s="656"/>
      <c r="AC48" s="656"/>
      <c r="AD48" s="656"/>
      <c r="AE48" s="656"/>
      <c r="AF48" s="656"/>
      <c r="AG48" s="656"/>
      <c r="AH48" s="656"/>
      <c r="AI48" s="656"/>
      <c r="AJ48" s="656"/>
      <c r="AK48" s="656"/>
      <c r="AL48" s="656"/>
      <c r="AM48" s="656"/>
      <c r="AN48" s="656"/>
      <c r="AO48" s="656"/>
      <c r="AP48" s="656"/>
      <c r="AQ48" s="656"/>
      <c r="AR48" s="656"/>
      <c r="AS48" s="656"/>
      <c r="AT48" s="656"/>
      <c r="AU48" s="656"/>
      <c r="AV48" s="656"/>
      <c r="AW48" s="656"/>
      <c r="AX48" s="656"/>
      <c r="AY48" s="656"/>
      <c r="AZ48" s="656"/>
      <c r="BA48" s="656"/>
      <c r="BB48" s="656"/>
      <c r="BC48" s="656"/>
      <c r="BD48" s="656"/>
      <c r="BE48" s="656"/>
      <c r="BF48" s="656"/>
    </row>
    <row r="49" spans="1:58" s="173" customFormat="1" ht="14.45" customHeight="1">
      <c r="A49" s="156"/>
      <c r="B49" s="156" t="s">
        <v>2189</v>
      </c>
      <c r="C49" s="156"/>
      <c r="D49" s="165"/>
      <c r="E49" s="788">
        <f t="shared" si="3"/>
        <v>3191.9420854985297</v>
      </c>
      <c r="F49" s="789"/>
      <c r="G49" s="652">
        <f>'57'!M79</f>
        <v>2901.7793785213184</v>
      </c>
      <c r="H49" s="652"/>
      <c r="I49" s="652">
        <f>'57'!O79</f>
        <v>290.16270697721109</v>
      </c>
      <c r="J49" s="789"/>
      <c r="K49" s="445"/>
      <c r="L49" s="445"/>
      <c r="M49" s="445"/>
      <c r="N49" s="445"/>
      <c r="O49" s="445"/>
      <c r="P49" s="445"/>
      <c r="Q49" s="445"/>
      <c r="R49" s="656"/>
      <c r="S49" s="656"/>
      <c r="T49" s="656"/>
      <c r="U49" s="656"/>
      <c r="V49" s="656"/>
      <c r="W49" s="656"/>
      <c r="X49" s="656"/>
      <c r="Y49" s="656"/>
      <c r="Z49" s="656"/>
      <c r="AA49" s="656"/>
      <c r="AB49" s="656"/>
      <c r="AC49" s="656"/>
      <c r="AD49" s="656"/>
      <c r="AE49" s="656"/>
      <c r="AF49" s="656"/>
      <c r="AG49" s="656"/>
      <c r="AH49" s="656"/>
      <c r="AI49" s="656"/>
      <c r="AJ49" s="656"/>
      <c r="AK49" s="656"/>
      <c r="AL49" s="656"/>
      <c r="AM49" s="656"/>
      <c r="AN49" s="656"/>
      <c r="AO49" s="656"/>
      <c r="AP49" s="656"/>
      <c r="AQ49" s="656"/>
      <c r="AR49" s="656"/>
      <c r="AS49" s="656"/>
      <c r="AT49" s="656"/>
      <c r="AU49" s="656"/>
      <c r="AV49" s="656"/>
      <c r="AW49" s="656"/>
      <c r="AX49" s="656"/>
      <c r="AY49" s="656"/>
      <c r="AZ49" s="656"/>
      <c r="BA49" s="656"/>
      <c r="BB49" s="656"/>
      <c r="BC49" s="656"/>
      <c r="BD49" s="656"/>
      <c r="BE49" s="656"/>
      <c r="BF49" s="656"/>
    </row>
    <row r="50" spans="1:58" s="173" customFormat="1" ht="14.45" customHeight="1">
      <c r="A50" s="156"/>
      <c r="B50" s="156" t="s">
        <v>2249</v>
      </c>
      <c r="C50" s="156"/>
      <c r="D50" s="165"/>
      <c r="E50" s="788">
        <f t="shared" si="3"/>
        <v>6315.7762111799957</v>
      </c>
      <c r="F50" s="789"/>
      <c r="G50" s="652">
        <f>'57'!M80</f>
        <v>5968.0964487132642</v>
      </c>
      <c r="H50" s="652"/>
      <c r="I50" s="652">
        <f>'57'!O80</f>
        <v>347.67976246673157</v>
      </c>
      <c r="J50" s="789"/>
      <c r="K50" s="445"/>
      <c r="L50" s="445"/>
      <c r="M50" s="445"/>
      <c r="N50" s="445"/>
      <c r="O50" s="445"/>
      <c r="P50" s="445"/>
      <c r="Q50" s="445"/>
      <c r="R50" s="656"/>
      <c r="S50" s="656"/>
      <c r="T50" s="656"/>
      <c r="U50" s="656"/>
      <c r="V50" s="656"/>
      <c r="W50" s="656"/>
      <c r="X50" s="656"/>
      <c r="Y50" s="656"/>
      <c r="Z50" s="656"/>
      <c r="AA50" s="656"/>
      <c r="AB50" s="656"/>
      <c r="AC50" s="656"/>
      <c r="AD50" s="656"/>
      <c r="AE50" s="656"/>
      <c r="AF50" s="656"/>
      <c r="AG50" s="656"/>
      <c r="AH50" s="656"/>
      <c r="AI50" s="656"/>
      <c r="AJ50" s="656"/>
      <c r="AK50" s="656"/>
      <c r="AL50" s="656"/>
      <c r="AM50" s="656"/>
      <c r="AN50" s="656"/>
      <c r="AO50" s="656"/>
      <c r="AP50" s="656"/>
      <c r="AQ50" s="656"/>
      <c r="AR50" s="656"/>
      <c r="AS50" s="656"/>
      <c r="AT50" s="656"/>
      <c r="AU50" s="656"/>
      <c r="AV50" s="656"/>
      <c r="AW50" s="656"/>
      <c r="AX50" s="656"/>
      <c r="AY50" s="656"/>
      <c r="AZ50" s="656"/>
      <c r="BA50" s="656"/>
      <c r="BB50" s="656"/>
      <c r="BC50" s="656"/>
      <c r="BD50" s="656"/>
      <c r="BE50" s="656"/>
      <c r="BF50" s="656"/>
    </row>
    <row r="51" spans="1:58" s="173" customFormat="1" ht="14.45" customHeight="1">
      <c r="A51" s="155"/>
      <c r="B51" s="156" t="s">
        <v>2230</v>
      </c>
      <c r="C51" s="155"/>
      <c r="D51" s="165"/>
      <c r="E51" s="788">
        <f t="shared" si="3"/>
        <v>15866.64155452904</v>
      </c>
      <c r="F51" s="789"/>
      <c r="G51" s="652">
        <f>'57'!M81</f>
        <v>14400.673924524039</v>
      </c>
      <c r="H51" s="652"/>
      <c r="I51" s="652">
        <f>'57'!O81</f>
        <v>1465.9676300050016</v>
      </c>
      <c r="J51" s="789"/>
      <c r="K51" s="445"/>
      <c r="L51" s="445"/>
      <c r="M51" s="445"/>
      <c r="N51" s="445"/>
      <c r="O51" s="445"/>
      <c r="P51" s="445"/>
      <c r="Q51" s="445"/>
      <c r="R51" s="656"/>
      <c r="S51" s="656"/>
      <c r="T51" s="656"/>
      <c r="U51" s="656"/>
      <c r="V51" s="656"/>
      <c r="W51" s="656"/>
      <c r="X51" s="656"/>
      <c r="Y51" s="656"/>
      <c r="Z51" s="656"/>
      <c r="AA51" s="656"/>
      <c r="AB51" s="656"/>
      <c r="AC51" s="656"/>
      <c r="AD51" s="656"/>
      <c r="AE51" s="656"/>
      <c r="AF51" s="656"/>
      <c r="AG51" s="656"/>
      <c r="AH51" s="656"/>
      <c r="AI51" s="656"/>
      <c r="AJ51" s="656"/>
      <c r="AK51" s="656"/>
      <c r="AL51" s="656"/>
      <c r="AM51" s="656"/>
      <c r="AN51" s="656"/>
      <c r="AO51" s="656"/>
      <c r="AP51" s="656"/>
      <c r="AQ51" s="656"/>
      <c r="AR51" s="656"/>
      <c r="AS51" s="656"/>
      <c r="AT51" s="656"/>
      <c r="AU51" s="656"/>
      <c r="AV51" s="656"/>
      <c r="AW51" s="656"/>
      <c r="AX51" s="656"/>
      <c r="AY51" s="656"/>
      <c r="AZ51" s="656"/>
      <c r="BA51" s="656"/>
      <c r="BB51" s="656"/>
      <c r="BC51" s="656"/>
      <c r="BD51" s="656"/>
      <c r="BE51" s="656"/>
      <c r="BF51" s="656"/>
    </row>
    <row r="52" spans="1:58" s="173" customFormat="1" ht="14.45" customHeight="1">
      <c r="A52" s="155"/>
      <c r="B52" s="156" t="s">
        <v>2192</v>
      </c>
      <c r="C52" s="155"/>
      <c r="D52" s="165"/>
      <c r="E52" s="788">
        <f t="shared" si="3"/>
        <v>35812.751924723394</v>
      </c>
      <c r="F52" s="789"/>
      <c r="G52" s="652">
        <f>'57'!M82</f>
        <v>32415.985563174218</v>
      </c>
      <c r="H52" s="652"/>
      <c r="I52" s="652">
        <f>'57'!O82</f>
        <v>3396.7663615491742</v>
      </c>
      <c r="J52" s="789"/>
      <c r="K52" s="445"/>
      <c r="L52" s="445"/>
      <c r="M52" s="445"/>
      <c r="N52" s="445"/>
      <c r="O52" s="445"/>
      <c r="P52" s="445"/>
      <c r="Q52" s="445"/>
      <c r="R52" s="656"/>
      <c r="S52" s="656"/>
      <c r="T52" s="656"/>
      <c r="U52" s="656"/>
      <c r="V52" s="656"/>
      <c r="W52" s="656"/>
      <c r="X52" s="656"/>
      <c r="Y52" s="656"/>
      <c r="Z52" s="656"/>
      <c r="AA52" s="656"/>
      <c r="AB52" s="656"/>
      <c r="AC52" s="656"/>
      <c r="AD52" s="656"/>
      <c r="AE52" s="656"/>
      <c r="AF52" s="656"/>
      <c r="AG52" s="656"/>
      <c r="AH52" s="656"/>
      <c r="AI52" s="656"/>
      <c r="AJ52" s="656"/>
      <c r="AK52" s="656"/>
      <c r="AL52" s="656"/>
      <c r="AM52" s="656"/>
      <c r="AN52" s="656"/>
      <c r="AO52" s="656"/>
      <c r="AP52" s="656"/>
      <c r="AQ52" s="656"/>
      <c r="AR52" s="656"/>
      <c r="AS52" s="656"/>
      <c r="AT52" s="656"/>
      <c r="AU52" s="656"/>
      <c r="AV52" s="656"/>
      <c r="AW52" s="656"/>
      <c r="AX52" s="656"/>
      <c r="AY52" s="656"/>
      <c r="AZ52" s="656"/>
      <c r="BA52" s="656"/>
      <c r="BB52" s="656"/>
      <c r="BC52" s="656"/>
      <c r="BD52" s="656"/>
      <c r="BE52" s="656"/>
      <c r="BF52" s="656"/>
    </row>
    <row r="53" spans="1:58" s="173" customFormat="1" ht="14.45" customHeight="1">
      <c r="A53" s="155"/>
      <c r="B53" s="156" t="s">
        <v>2201</v>
      </c>
      <c r="C53" s="155"/>
      <c r="D53" s="165"/>
      <c r="E53" s="788">
        <f t="shared" si="3"/>
        <v>91002.448658611815</v>
      </c>
      <c r="F53" s="789"/>
      <c r="G53" s="652">
        <f>'57'!M83</f>
        <v>81741.291786954505</v>
      </c>
      <c r="H53" s="652"/>
      <c r="I53" s="652">
        <f>'57'!O83</f>
        <v>9261.1568716573056</v>
      </c>
      <c r="J53" s="789"/>
      <c r="K53" s="445"/>
      <c r="L53" s="445"/>
      <c r="M53" s="445"/>
      <c r="N53" s="445"/>
      <c r="O53" s="445"/>
      <c r="P53" s="445"/>
      <c r="Q53" s="445"/>
      <c r="R53" s="656"/>
      <c r="S53" s="656"/>
      <c r="T53" s="656"/>
      <c r="U53" s="656"/>
      <c r="V53" s="656"/>
      <c r="W53" s="656"/>
      <c r="X53" s="656"/>
      <c r="Y53" s="656"/>
      <c r="Z53" s="656"/>
      <c r="AA53" s="656"/>
      <c r="AB53" s="656"/>
      <c r="AC53" s="656"/>
      <c r="AD53" s="656"/>
      <c r="AE53" s="656"/>
      <c r="AF53" s="656"/>
      <c r="AG53" s="656"/>
      <c r="AH53" s="656"/>
      <c r="AI53" s="656"/>
      <c r="AJ53" s="656"/>
      <c r="AK53" s="656"/>
      <c r="AL53" s="656"/>
      <c r="AM53" s="656"/>
      <c r="AN53" s="656"/>
      <c r="AO53" s="656"/>
      <c r="AP53" s="656"/>
      <c r="AQ53" s="656"/>
      <c r="AR53" s="656"/>
      <c r="AS53" s="656"/>
      <c r="AT53" s="656"/>
      <c r="AU53" s="656"/>
      <c r="AV53" s="656"/>
      <c r="AW53" s="656"/>
      <c r="AX53" s="656"/>
      <c r="AY53" s="656"/>
      <c r="AZ53" s="656"/>
      <c r="BA53" s="656"/>
      <c r="BB53" s="656"/>
      <c r="BC53" s="656"/>
      <c r="BD53" s="656"/>
      <c r="BE53" s="656"/>
      <c r="BF53" s="656"/>
    </row>
    <row r="54" spans="1:58" s="173" customFormat="1" ht="14.45" customHeight="1">
      <c r="A54" s="155"/>
      <c r="B54" s="156" t="s">
        <v>2235</v>
      </c>
      <c r="C54" s="155"/>
      <c r="D54" s="165"/>
      <c r="E54" s="788">
        <f t="shared" si="3"/>
        <v>196550.1432095347</v>
      </c>
      <c r="F54" s="789"/>
      <c r="G54" s="652">
        <f>'57'!M84</f>
        <v>153018.94200054585</v>
      </c>
      <c r="H54" s="652"/>
      <c r="I54" s="652">
        <f>'57'!O84</f>
        <v>43531.201208988852</v>
      </c>
      <c r="J54" s="789"/>
      <c r="K54" s="445"/>
      <c r="L54" s="445"/>
      <c r="M54" s="445"/>
      <c r="N54" s="445"/>
      <c r="O54" s="445"/>
      <c r="P54" s="445"/>
      <c r="Q54" s="445"/>
      <c r="R54" s="656"/>
      <c r="S54" s="656"/>
      <c r="T54" s="656"/>
      <c r="U54" s="656"/>
      <c r="V54" s="656"/>
      <c r="W54" s="656"/>
      <c r="X54" s="656"/>
      <c r="Y54" s="656"/>
      <c r="Z54" s="656"/>
      <c r="AA54" s="656"/>
      <c r="AB54" s="656"/>
      <c r="AC54" s="656"/>
      <c r="AD54" s="656"/>
      <c r="AE54" s="656"/>
      <c r="AF54" s="656"/>
      <c r="AG54" s="656"/>
      <c r="AH54" s="656"/>
      <c r="AI54" s="656"/>
      <c r="AJ54" s="656"/>
      <c r="AK54" s="656"/>
      <c r="AL54" s="656"/>
      <c r="AM54" s="656"/>
      <c r="AN54" s="656"/>
      <c r="AO54" s="656"/>
      <c r="AP54" s="656"/>
      <c r="AQ54" s="656"/>
      <c r="AR54" s="656"/>
      <c r="AS54" s="656"/>
      <c r="AT54" s="656"/>
      <c r="AU54" s="656"/>
      <c r="AV54" s="656"/>
      <c r="AW54" s="656"/>
      <c r="AX54" s="656"/>
      <c r="AY54" s="656"/>
      <c r="AZ54" s="656"/>
      <c r="BA54" s="656"/>
      <c r="BB54" s="656"/>
      <c r="BC54" s="656"/>
      <c r="BD54" s="656"/>
      <c r="BE54" s="656"/>
      <c r="BF54" s="656"/>
    </row>
    <row r="55" spans="1:58" s="173" customFormat="1" ht="14.45" customHeight="1">
      <c r="A55" s="155"/>
      <c r="B55" s="156" t="s">
        <v>2231</v>
      </c>
      <c r="C55" s="155"/>
      <c r="D55" s="165"/>
      <c r="E55" s="788">
        <f t="shared" si="3"/>
        <v>308114.79070111871</v>
      </c>
      <c r="F55" s="789"/>
      <c r="G55" s="652">
        <f>'57'!M85</f>
        <v>274587.45463519008</v>
      </c>
      <c r="H55" s="652"/>
      <c r="I55" s="652">
        <f>'57'!O85</f>
        <v>33527.336065928619</v>
      </c>
      <c r="J55" s="789"/>
      <c r="K55" s="445"/>
      <c r="L55" s="445"/>
      <c r="M55" s="445"/>
      <c r="N55" s="445"/>
      <c r="O55" s="445"/>
      <c r="P55" s="445"/>
      <c r="Q55" s="445"/>
      <c r="R55" s="656"/>
      <c r="S55" s="656"/>
      <c r="T55" s="656"/>
      <c r="U55" s="656"/>
      <c r="V55" s="656"/>
      <c r="W55" s="656"/>
      <c r="X55" s="656"/>
      <c r="Y55" s="656"/>
      <c r="Z55" s="656"/>
      <c r="AA55" s="656"/>
      <c r="AB55" s="656"/>
      <c r="AC55" s="656"/>
      <c r="AD55" s="656"/>
      <c r="AE55" s="656"/>
      <c r="AF55" s="656"/>
      <c r="AG55" s="656"/>
      <c r="AH55" s="656"/>
      <c r="AI55" s="656"/>
      <c r="AJ55" s="656"/>
      <c r="AK55" s="656"/>
      <c r="AL55" s="656"/>
      <c r="AM55" s="656"/>
      <c r="AN55" s="656"/>
      <c r="AO55" s="656"/>
      <c r="AP55" s="656"/>
      <c r="AQ55" s="656"/>
      <c r="AR55" s="656"/>
      <c r="AS55" s="656"/>
      <c r="AT55" s="656"/>
      <c r="AU55" s="656"/>
      <c r="AV55" s="656"/>
      <c r="AW55" s="656"/>
      <c r="AX55" s="656"/>
      <c r="AY55" s="656"/>
      <c r="AZ55" s="656"/>
      <c r="BA55" s="656"/>
      <c r="BB55" s="656"/>
      <c r="BC55" s="656"/>
      <c r="BD55" s="656"/>
      <c r="BE55" s="656"/>
      <c r="BF55" s="656"/>
    </row>
    <row r="56" spans="1:58" s="173" customFormat="1" ht="14.45" customHeight="1">
      <c r="A56" s="155"/>
      <c r="B56" s="156" t="s">
        <v>2232</v>
      </c>
      <c r="C56" s="155"/>
      <c r="D56" s="165"/>
      <c r="E56" s="788">
        <f t="shared" si="3"/>
        <v>839130.02652106655</v>
      </c>
      <c r="F56" s="790"/>
      <c r="G56" s="652">
        <f>'57'!M86</f>
        <v>755171.48250681604</v>
      </c>
      <c r="H56" s="652"/>
      <c r="I56" s="652">
        <f>'57'!O86</f>
        <v>83958.544014250481</v>
      </c>
      <c r="J56" s="790"/>
      <c r="K56" s="445"/>
      <c r="L56" s="445"/>
      <c r="M56" s="445"/>
      <c r="N56" s="445"/>
      <c r="O56" s="445"/>
      <c r="P56" s="445"/>
      <c r="Q56" s="445"/>
      <c r="R56" s="656"/>
      <c r="S56" s="656"/>
      <c r="T56" s="656"/>
      <c r="U56" s="656"/>
      <c r="V56" s="656"/>
      <c r="W56" s="656"/>
      <c r="X56" s="656"/>
      <c r="Y56" s="656"/>
      <c r="Z56" s="656"/>
      <c r="AA56" s="656"/>
      <c r="AB56" s="656"/>
      <c r="AC56" s="656"/>
      <c r="AD56" s="656"/>
      <c r="AE56" s="656"/>
      <c r="AF56" s="656"/>
      <c r="AG56" s="656"/>
      <c r="AH56" s="656"/>
      <c r="AI56" s="656"/>
      <c r="AJ56" s="656"/>
      <c r="AK56" s="656"/>
      <c r="AL56" s="656"/>
      <c r="AM56" s="656"/>
      <c r="AN56" s="656"/>
      <c r="AO56" s="656"/>
      <c r="AP56" s="656"/>
      <c r="AQ56" s="656"/>
      <c r="AR56" s="656"/>
      <c r="AS56" s="656"/>
      <c r="AT56" s="656"/>
      <c r="AU56" s="656"/>
      <c r="AV56" s="656"/>
      <c r="AW56" s="656"/>
      <c r="AX56" s="656"/>
      <c r="AY56" s="656"/>
      <c r="AZ56" s="656"/>
      <c r="BA56" s="656"/>
      <c r="BB56" s="656"/>
      <c r="BC56" s="656"/>
      <c r="BD56" s="656"/>
      <c r="BE56" s="656"/>
      <c r="BF56" s="656"/>
    </row>
    <row r="57" spans="1:58" s="173" customFormat="1" ht="14.45" customHeight="1">
      <c r="A57" s="155"/>
      <c r="B57" s="156" t="s">
        <v>2197</v>
      </c>
      <c r="C57" s="155"/>
      <c r="D57" s="165"/>
      <c r="E57" s="788">
        <f t="shared" si="3"/>
        <v>2758709.1570529896</v>
      </c>
      <c r="F57" s="789"/>
      <c r="G57" s="652">
        <f>'57'!M87</f>
        <v>2713080.5473502697</v>
      </c>
      <c r="H57" s="652"/>
      <c r="I57" s="652">
        <f>'57'!O87</f>
        <v>45628.609702719827</v>
      </c>
      <c r="J57" s="791"/>
      <c r="K57" s="445"/>
      <c r="L57" s="445"/>
      <c r="M57" s="445"/>
      <c r="N57" s="445"/>
      <c r="O57" s="445"/>
      <c r="P57" s="445"/>
      <c r="Q57" s="445"/>
      <c r="R57" s="656"/>
      <c r="S57" s="656"/>
      <c r="T57" s="656"/>
      <c r="U57" s="656"/>
      <c r="V57" s="656"/>
      <c r="W57" s="656"/>
      <c r="X57" s="656"/>
      <c r="Y57" s="656"/>
      <c r="Z57" s="656"/>
      <c r="AA57" s="656"/>
      <c r="AB57" s="656"/>
      <c r="AC57" s="656"/>
      <c r="AD57" s="656"/>
      <c r="AE57" s="656"/>
      <c r="AF57" s="656"/>
      <c r="AG57" s="656"/>
      <c r="AH57" s="656"/>
      <c r="AI57" s="656"/>
      <c r="AJ57" s="656"/>
      <c r="AK57" s="656"/>
      <c r="AL57" s="656"/>
      <c r="AM57" s="656"/>
      <c r="AN57" s="656"/>
      <c r="AO57" s="656"/>
      <c r="AP57" s="656"/>
      <c r="AQ57" s="656"/>
      <c r="AR57" s="656"/>
      <c r="AS57" s="656"/>
      <c r="AT57" s="656"/>
      <c r="AU57" s="656"/>
      <c r="AV57" s="656"/>
      <c r="AW57" s="656"/>
      <c r="AX57" s="656"/>
      <c r="AY57" s="656"/>
      <c r="AZ57" s="656"/>
      <c r="BA57" s="656"/>
      <c r="BB57" s="656"/>
      <c r="BC57" s="656"/>
      <c r="BD57" s="656"/>
      <c r="BE57" s="656"/>
      <c r="BF57" s="656"/>
    </row>
    <row r="58" spans="1:58" s="173" customFormat="1" ht="14.45" customHeight="1">
      <c r="A58" s="3094" t="s">
        <v>356</v>
      </c>
      <c r="B58" s="3094"/>
      <c r="C58" s="3094"/>
      <c r="D58" s="162"/>
      <c r="E58" s="792"/>
      <c r="F58" s="791"/>
      <c r="G58" s="791"/>
      <c r="H58" s="791"/>
      <c r="I58" s="791"/>
      <c r="J58" s="791"/>
      <c r="K58" s="445"/>
      <c r="L58" s="445"/>
      <c r="M58" s="445"/>
      <c r="N58" s="445"/>
      <c r="O58" s="445"/>
      <c r="P58" s="445"/>
      <c r="Q58" s="445"/>
      <c r="R58" s="656"/>
      <c r="S58" s="656"/>
      <c r="T58" s="656"/>
      <c r="U58" s="656"/>
      <c r="V58" s="656"/>
      <c r="W58" s="656"/>
      <c r="X58" s="656"/>
      <c r="Y58" s="656"/>
      <c r="Z58" s="656"/>
      <c r="AA58" s="656"/>
      <c r="AB58" s="656"/>
      <c r="AC58" s="656"/>
      <c r="AD58" s="656"/>
      <c r="AE58" s="656"/>
      <c r="AF58" s="656"/>
      <c r="AG58" s="656"/>
      <c r="AH58" s="656"/>
      <c r="AI58" s="656"/>
      <c r="AJ58" s="656"/>
      <c r="AK58" s="656"/>
      <c r="AL58" s="656"/>
      <c r="AM58" s="656"/>
      <c r="AN58" s="656"/>
      <c r="AO58" s="656"/>
      <c r="AP58" s="656"/>
      <c r="AQ58" s="656"/>
      <c r="AR58" s="656"/>
      <c r="AS58" s="656"/>
      <c r="AT58" s="656"/>
      <c r="AU58" s="656"/>
      <c r="AV58" s="656"/>
      <c r="AW58" s="656"/>
      <c r="AX58" s="656"/>
      <c r="AY58" s="656"/>
      <c r="AZ58" s="656"/>
      <c r="BA58" s="656"/>
      <c r="BB58" s="656"/>
      <c r="BC58" s="656"/>
      <c r="BD58" s="656"/>
      <c r="BE58" s="656"/>
      <c r="BF58" s="656"/>
    </row>
    <row r="59" spans="1:58" s="173" customFormat="1" ht="14.45" customHeight="1">
      <c r="A59" s="166"/>
      <c r="B59" s="156" t="s">
        <v>2224</v>
      </c>
      <c r="C59" s="166"/>
      <c r="D59" s="167"/>
      <c r="E59" s="788">
        <f t="shared" ref="E59:E68" si="4">G59+I59</f>
        <v>2510.5929080440151</v>
      </c>
      <c r="F59" s="791"/>
      <c r="G59" s="793">
        <f>'57'!M88</f>
        <v>2211.8154947216922</v>
      </c>
      <c r="H59" s="793"/>
      <c r="I59" s="793">
        <f>'57'!O88</f>
        <v>298.77741332232301</v>
      </c>
      <c r="J59" s="791"/>
      <c r="K59" s="445"/>
      <c r="L59" s="445"/>
      <c r="M59" s="445"/>
      <c r="N59" s="445"/>
      <c r="O59" s="445"/>
      <c r="P59" s="445"/>
      <c r="Q59" s="445"/>
      <c r="R59" s="656"/>
      <c r="S59" s="656"/>
      <c r="T59" s="656"/>
      <c r="U59" s="656"/>
      <c r="V59" s="656"/>
      <c r="W59" s="656"/>
      <c r="X59" s="656"/>
      <c r="Y59" s="656"/>
      <c r="Z59" s="656"/>
      <c r="AA59" s="656"/>
      <c r="AB59" s="656"/>
      <c r="AC59" s="656"/>
      <c r="AD59" s="656"/>
      <c r="AE59" s="656"/>
      <c r="AF59" s="656"/>
      <c r="AG59" s="656"/>
      <c r="AH59" s="656"/>
      <c r="AI59" s="656"/>
      <c r="AJ59" s="656"/>
      <c r="AK59" s="656"/>
      <c r="AL59" s="656"/>
      <c r="AM59" s="656"/>
      <c r="AN59" s="656"/>
      <c r="AO59" s="656"/>
      <c r="AP59" s="656"/>
      <c r="AQ59" s="656"/>
      <c r="AR59" s="656"/>
      <c r="AS59" s="656"/>
      <c r="AT59" s="656"/>
      <c r="AU59" s="656"/>
      <c r="AV59" s="656"/>
      <c r="AW59" s="656"/>
      <c r="AX59" s="656"/>
      <c r="AY59" s="656"/>
      <c r="AZ59" s="656"/>
      <c r="BA59" s="656"/>
      <c r="BB59" s="656"/>
      <c r="BC59" s="656"/>
      <c r="BD59" s="656"/>
      <c r="BE59" s="656"/>
      <c r="BF59" s="656"/>
    </row>
    <row r="60" spans="1:58" s="173" customFormat="1" ht="14.45" customHeight="1">
      <c r="A60" s="166"/>
      <c r="B60" s="156" t="s">
        <v>2189</v>
      </c>
      <c r="C60" s="166"/>
      <c r="D60" s="162"/>
      <c r="E60" s="788">
        <f t="shared" si="4"/>
        <v>5730.6121472447976</v>
      </c>
      <c r="F60" s="791"/>
      <c r="G60" s="793">
        <f>'57'!M89</f>
        <v>4981.3985517532428</v>
      </c>
      <c r="H60" s="793"/>
      <c r="I60" s="793">
        <f>'57'!O89</f>
        <v>749.21359549155466</v>
      </c>
      <c r="J60" s="791"/>
      <c r="K60" s="445"/>
      <c r="L60" s="445"/>
      <c r="M60" s="445"/>
      <c r="N60" s="445"/>
      <c r="O60" s="445"/>
      <c r="P60" s="445"/>
      <c r="Q60" s="445"/>
    </row>
    <row r="61" spans="1:58" s="173" customFormat="1" ht="14.45" customHeight="1">
      <c r="A61" s="155"/>
      <c r="B61" s="156" t="s">
        <v>2190</v>
      </c>
      <c r="C61" s="155"/>
      <c r="D61" s="165"/>
      <c r="E61" s="788">
        <f t="shared" si="4"/>
        <v>8160.9268361424984</v>
      </c>
      <c r="F61" s="791"/>
      <c r="G61" s="793">
        <f>'57'!M90</f>
        <v>7066.4885100119936</v>
      </c>
      <c r="H61" s="793"/>
      <c r="I61" s="793">
        <f>'57'!O90</f>
        <v>1094.4383261305043</v>
      </c>
      <c r="J61" s="791"/>
      <c r="K61" s="445"/>
      <c r="L61" s="445"/>
      <c r="M61" s="445"/>
      <c r="N61" s="445"/>
      <c r="O61" s="445"/>
      <c r="P61" s="445"/>
      <c r="Q61" s="445"/>
      <c r="R61" s="656"/>
      <c r="S61" s="656"/>
      <c r="T61" s="656"/>
      <c r="U61" s="656"/>
      <c r="V61" s="656"/>
      <c r="W61" s="656"/>
      <c r="X61" s="656"/>
      <c r="Y61" s="656"/>
      <c r="Z61" s="656"/>
      <c r="AA61" s="656"/>
      <c r="AB61" s="656"/>
      <c r="AC61" s="656"/>
      <c r="AD61" s="656"/>
      <c r="AE61" s="656"/>
      <c r="AF61" s="656"/>
      <c r="AG61" s="656"/>
      <c r="AH61" s="656"/>
      <c r="AI61" s="656"/>
      <c r="AJ61" s="656"/>
      <c r="AK61" s="656"/>
      <c r="AL61" s="656"/>
      <c r="AM61" s="656"/>
      <c r="AN61" s="656"/>
      <c r="AO61" s="656"/>
      <c r="AP61" s="656"/>
      <c r="AQ61" s="656"/>
      <c r="AR61" s="656"/>
      <c r="AS61" s="656"/>
      <c r="AT61" s="656"/>
      <c r="AU61" s="656"/>
      <c r="AV61" s="656"/>
      <c r="AW61" s="656"/>
      <c r="AX61" s="656"/>
      <c r="AY61" s="656"/>
      <c r="AZ61" s="656"/>
      <c r="BA61" s="656"/>
      <c r="BB61" s="656"/>
      <c r="BC61" s="656"/>
      <c r="BD61" s="656"/>
      <c r="BE61" s="656"/>
      <c r="BF61" s="656"/>
    </row>
    <row r="62" spans="1:58" s="173" customFormat="1" ht="14.45" customHeight="1">
      <c r="A62" s="155"/>
      <c r="B62" s="156" t="s">
        <v>2226</v>
      </c>
      <c r="C62" s="155"/>
      <c r="D62" s="165"/>
      <c r="E62" s="788">
        <f t="shared" si="4"/>
        <v>14478.840239703626</v>
      </c>
      <c r="F62" s="791"/>
      <c r="G62" s="793">
        <f>'57'!M91</f>
        <v>11911.070024847453</v>
      </c>
      <c r="H62" s="793"/>
      <c r="I62" s="793">
        <f>'57'!O91</f>
        <v>2567.7702148561739</v>
      </c>
      <c r="J62" s="791"/>
      <c r="K62" s="445"/>
      <c r="L62" s="445"/>
      <c r="M62" s="445"/>
      <c r="N62" s="445"/>
      <c r="O62" s="445"/>
      <c r="P62" s="445"/>
      <c r="Q62" s="445"/>
      <c r="R62" s="656"/>
      <c r="S62" s="656"/>
      <c r="T62" s="656"/>
      <c r="U62" s="656"/>
      <c r="V62" s="656"/>
      <c r="W62" s="656"/>
      <c r="X62" s="656"/>
      <c r="Y62" s="656"/>
      <c r="Z62" s="656"/>
      <c r="AA62" s="656"/>
      <c r="AB62" s="656"/>
      <c r="AC62" s="656"/>
      <c r="AD62" s="656"/>
      <c r="AE62" s="656"/>
      <c r="AF62" s="656"/>
      <c r="AG62" s="656"/>
      <c r="AH62" s="656"/>
      <c r="AI62" s="656"/>
      <c r="AJ62" s="656"/>
      <c r="AK62" s="656"/>
      <c r="AL62" s="656"/>
      <c r="AM62" s="656"/>
      <c r="AN62" s="656"/>
      <c r="AO62" s="656"/>
      <c r="AP62" s="656"/>
      <c r="AQ62" s="656"/>
      <c r="AR62" s="656"/>
      <c r="AS62" s="656"/>
      <c r="AT62" s="656"/>
      <c r="AU62" s="656"/>
      <c r="AV62" s="656"/>
      <c r="AW62" s="656"/>
      <c r="AX62" s="656"/>
      <c r="AY62" s="656"/>
      <c r="AZ62" s="656"/>
      <c r="BA62" s="656"/>
      <c r="BB62" s="656"/>
      <c r="BC62" s="656"/>
      <c r="BD62" s="656"/>
      <c r="BE62" s="656"/>
      <c r="BF62" s="656"/>
    </row>
    <row r="63" spans="1:58" s="173" customFormat="1" ht="14.45" customHeight="1">
      <c r="A63" s="155"/>
      <c r="B63" s="156" t="s">
        <v>2283</v>
      </c>
      <c r="C63" s="155"/>
      <c r="D63" s="165"/>
      <c r="E63" s="788">
        <f t="shared" si="4"/>
        <v>21001.907579393923</v>
      </c>
      <c r="F63" s="791"/>
      <c r="G63" s="793">
        <f>'57'!M92</f>
        <v>18629.633776532904</v>
      </c>
      <c r="H63" s="793"/>
      <c r="I63" s="793">
        <f>'57'!O92</f>
        <v>2372.2738028610174</v>
      </c>
      <c r="J63" s="791"/>
      <c r="K63" s="445"/>
      <c r="L63" s="445"/>
      <c r="M63" s="445"/>
      <c r="N63" s="445"/>
      <c r="O63" s="445"/>
      <c r="P63" s="445"/>
      <c r="Q63" s="445"/>
      <c r="R63" s="656"/>
      <c r="S63" s="656"/>
      <c r="T63" s="656"/>
      <c r="U63" s="656"/>
      <c r="V63" s="656"/>
      <c r="W63" s="656"/>
      <c r="X63" s="656"/>
      <c r="Y63" s="656"/>
      <c r="Z63" s="656"/>
      <c r="AA63" s="656"/>
      <c r="AB63" s="656"/>
      <c r="AC63" s="656"/>
      <c r="AD63" s="656"/>
      <c r="AE63" s="656"/>
      <c r="AF63" s="656"/>
      <c r="AG63" s="656"/>
      <c r="AH63" s="656"/>
      <c r="AI63" s="656"/>
      <c r="AJ63" s="656"/>
      <c r="AK63" s="656"/>
      <c r="AL63" s="656"/>
      <c r="AM63" s="656"/>
      <c r="AN63" s="656"/>
      <c r="AO63" s="656"/>
      <c r="AP63" s="656"/>
      <c r="AQ63" s="656"/>
      <c r="AR63" s="656"/>
      <c r="AS63" s="656"/>
      <c r="AT63" s="656"/>
      <c r="AU63" s="656"/>
      <c r="AV63" s="656"/>
      <c r="AW63" s="656"/>
      <c r="AX63" s="656"/>
      <c r="AY63" s="656"/>
      <c r="AZ63" s="656"/>
      <c r="BA63" s="656"/>
      <c r="BB63" s="656"/>
      <c r="BC63" s="656"/>
      <c r="BD63" s="656"/>
      <c r="BE63" s="656"/>
      <c r="BF63" s="656"/>
    </row>
    <row r="64" spans="1:58" s="173" customFormat="1" ht="14.45" customHeight="1">
      <c r="A64" s="155"/>
      <c r="B64" s="156" t="s">
        <v>2287</v>
      </c>
      <c r="C64" s="155"/>
      <c r="D64" s="165"/>
      <c r="E64" s="788">
        <f t="shared" si="4"/>
        <v>45195.130207765826</v>
      </c>
      <c r="F64" s="791"/>
      <c r="G64" s="793">
        <f>'57'!M93</f>
        <v>36930.467388745397</v>
      </c>
      <c r="H64" s="793"/>
      <c r="I64" s="793">
        <f>'57'!O93</f>
        <v>8264.6628190204283</v>
      </c>
      <c r="J64" s="791"/>
      <c r="K64" s="445"/>
      <c r="L64" s="445"/>
      <c r="M64" s="445"/>
      <c r="N64" s="445"/>
      <c r="O64" s="445"/>
      <c r="P64" s="445"/>
      <c r="Q64" s="445"/>
      <c r="R64" s="656"/>
      <c r="S64" s="656"/>
      <c r="T64" s="656"/>
      <c r="U64" s="656"/>
      <c r="V64" s="656"/>
      <c r="W64" s="656"/>
      <c r="X64" s="656"/>
      <c r="Y64" s="656"/>
      <c r="Z64" s="656"/>
      <c r="AA64" s="656"/>
      <c r="AB64" s="656"/>
      <c r="AC64" s="656"/>
      <c r="AD64" s="656"/>
      <c r="AE64" s="656"/>
      <c r="AF64" s="656"/>
      <c r="AG64" s="656"/>
      <c r="AH64" s="656"/>
      <c r="AI64" s="656"/>
      <c r="AJ64" s="656"/>
      <c r="AK64" s="656"/>
      <c r="AL64" s="656"/>
      <c r="AM64" s="656"/>
      <c r="AN64" s="656"/>
      <c r="AO64" s="656"/>
      <c r="AP64" s="656"/>
      <c r="AQ64" s="656"/>
      <c r="AR64" s="656"/>
      <c r="AS64" s="656"/>
      <c r="AT64" s="656"/>
      <c r="AU64" s="656"/>
      <c r="AV64" s="656"/>
      <c r="AW64" s="656"/>
      <c r="AX64" s="656"/>
      <c r="AY64" s="656"/>
      <c r="AZ64" s="656"/>
      <c r="BA64" s="656"/>
      <c r="BB64" s="656"/>
      <c r="BC64" s="656"/>
      <c r="BD64" s="656"/>
      <c r="BE64" s="656"/>
      <c r="BF64" s="656"/>
    </row>
    <row r="65" spans="1:58" s="173" customFormat="1" ht="14.45" customHeight="1">
      <c r="A65" s="155"/>
      <c r="B65" s="156" t="s">
        <v>2235</v>
      </c>
      <c r="C65" s="155"/>
      <c r="D65" s="165"/>
      <c r="E65" s="788">
        <f t="shared" si="4"/>
        <v>79740.635917553445</v>
      </c>
      <c r="F65" s="791"/>
      <c r="G65" s="793">
        <f>'57'!M94</f>
        <v>68465.195288300732</v>
      </c>
      <c r="H65" s="793"/>
      <c r="I65" s="793">
        <f>'57'!O94</f>
        <v>11275.44062925272</v>
      </c>
      <c r="J65" s="791"/>
      <c r="K65" s="445"/>
      <c r="L65" s="445"/>
      <c r="M65" s="445"/>
      <c r="N65" s="445"/>
      <c r="O65" s="445"/>
      <c r="P65" s="445"/>
      <c r="Q65" s="445"/>
      <c r="R65" s="656"/>
      <c r="S65" s="656"/>
      <c r="T65" s="656"/>
      <c r="U65" s="656"/>
      <c r="V65" s="656"/>
      <c r="W65" s="656"/>
      <c r="X65" s="656"/>
      <c r="Y65" s="656"/>
      <c r="Z65" s="656"/>
      <c r="AA65" s="656"/>
      <c r="AB65" s="656"/>
      <c r="AC65" s="656"/>
      <c r="AD65" s="656"/>
      <c r="AE65" s="656"/>
      <c r="AF65" s="656"/>
      <c r="AG65" s="656"/>
      <c r="AH65" s="656"/>
      <c r="AI65" s="656"/>
      <c r="AJ65" s="656"/>
      <c r="AK65" s="656"/>
      <c r="AL65" s="656"/>
      <c r="AM65" s="656"/>
      <c r="AN65" s="656"/>
      <c r="AO65" s="656"/>
      <c r="AP65" s="656"/>
      <c r="AQ65" s="656"/>
      <c r="AR65" s="656"/>
      <c r="AS65" s="656"/>
      <c r="AT65" s="656"/>
      <c r="AU65" s="656"/>
      <c r="AV65" s="656"/>
      <c r="AW65" s="656"/>
      <c r="AX65" s="656"/>
      <c r="AY65" s="656"/>
      <c r="AZ65" s="656"/>
      <c r="BA65" s="656"/>
      <c r="BB65" s="656"/>
      <c r="BC65" s="656"/>
      <c r="BD65" s="656"/>
      <c r="BE65" s="656"/>
      <c r="BF65" s="656"/>
    </row>
    <row r="66" spans="1:58" s="173" customFormat="1" ht="14.45" customHeight="1">
      <c r="A66" s="155"/>
      <c r="B66" s="156" t="s">
        <v>2203</v>
      </c>
      <c r="C66" s="155"/>
      <c r="D66" s="165"/>
      <c r="E66" s="788">
        <f t="shared" si="4"/>
        <v>114716.16070316406</v>
      </c>
      <c r="F66" s="791"/>
      <c r="G66" s="793">
        <f>'57'!M95</f>
        <v>100839.58062640509</v>
      </c>
      <c r="H66" s="793"/>
      <c r="I66" s="793">
        <f>'57'!O95</f>
        <v>13876.580076758961</v>
      </c>
      <c r="J66" s="791"/>
      <c r="K66" s="445"/>
      <c r="L66" s="445"/>
      <c r="M66" s="445"/>
      <c r="N66" s="445"/>
      <c r="O66" s="445"/>
      <c r="P66" s="445"/>
      <c r="Q66" s="445"/>
      <c r="R66" s="656"/>
      <c r="S66" s="656"/>
      <c r="T66" s="656"/>
      <c r="U66" s="656"/>
      <c r="V66" s="656"/>
      <c r="W66" s="656"/>
      <c r="X66" s="656"/>
      <c r="Y66" s="656"/>
      <c r="Z66" s="656"/>
      <c r="AA66" s="656"/>
      <c r="AB66" s="656"/>
      <c r="AC66" s="656"/>
      <c r="AD66" s="656"/>
      <c r="AE66" s="656"/>
      <c r="AF66" s="656"/>
      <c r="AG66" s="656"/>
      <c r="AH66" s="656"/>
      <c r="AI66" s="656"/>
      <c r="AJ66" s="656"/>
      <c r="AK66" s="656"/>
      <c r="AL66" s="656"/>
      <c r="AM66" s="656"/>
      <c r="AN66" s="656"/>
      <c r="AO66" s="656"/>
      <c r="AP66" s="656"/>
      <c r="AQ66" s="656"/>
      <c r="AR66" s="656"/>
      <c r="AS66" s="656"/>
      <c r="AT66" s="656"/>
      <c r="AU66" s="656"/>
      <c r="AV66" s="656"/>
      <c r="AW66" s="656"/>
      <c r="AX66" s="656"/>
      <c r="AY66" s="656"/>
      <c r="AZ66" s="656"/>
      <c r="BA66" s="656"/>
      <c r="BB66" s="656"/>
      <c r="BC66" s="656"/>
      <c r="BD66" s="656"/>
      <c r="BE66" s="656"/>
      <c r="BF66" s="656"/>
    </row>
    <row r="67" spans="1:58" s="173" customFormat="1" ht="14.45" customHeight="1">
      <c r="A67" s="155"/>
      <c r="B67" s="156" t="s">
        <v>2254</v>
      </c>
      <c r="C67" s="155"/>
      <c r="D67" s="165"/>
      <c r="E67" s="788">
        <f t="shared" si="4"/>
        <v>224635.24410639473</v>
      </c>
      <c r="F67" s="791"/>
      <c r="G67" s="793">
        <f>'57'!M96</f>
        <v>208426.36942634688</v>
      </c>
      <c r="H67" s="793"/>
      <c r="I67" s="793">
        <f>'57'!O96</f>
        <v>16208.874680047842</v>
      </c>
      <c r="J67" s="791"/>
      <c r="K67" s="445"/>
      <c r="L67" s="445"/>
      <c r="M67" s="445"/>
      <c r="N67" s="445"/>
      <c r="O67" s="445"/>
      <c r="P67" s="445"/>
      <c r="Q67" s="445"/>
      <c r="R67" s="656"/>
      <c r="S67" s="656"/>
      <c r="T67" s="656"/>
      <c r="U67" s="656"/>
      <c r="V67" s="656"/>
      <c r="W67" s="656"/>
      <c r="X67" s="656"/>
      <c r="Y67" s="656"/>
      <c r="Z67" s="656"/>
      <c r="AA67" s="656"/>
      <c r="AB67" s="656"/>
      <c r="AC67" s="656"/>
      <c r="AD67" s="656"/>
      <c r="AE67" s="656"/>
      <c r="AF67" s="656"/>
      <c r="AG67" s="656"/>
      <c r="AH67" s="656"/>
      <c r="AI67" s="656"/>
      <c r="AJ67" s="656"/>
      <c r="AK67" s="656"/>
      <c r="AL67" s="656"/>
      <c r="AM67" s="656"/>
      <c r="AN67" s="656"/>
      <c r="AO67" s="656"/>
      <c r="AP67" s="656"/>
      <c r="AQ67" s="656"/>
      <c r="AR67" s="656"/>
      <c r="AS67" s="656"/>
      <c r="AT67" s="656"/>
      <c r="AU67" s="656"/>
      <c r="AV67" s="656"/>
      <c r="AW67" s="656"/>
      <c r="AX67" s="656"/>
      <c r="AY67" s="656"/>
      <c r="AZ67" s="656"/>
      <c r="BA67" s="656"/>
      <c r="BB67" s="656"/>
      <c r="BC67" s="656"/>
      <c r="BD67" s="656"/>
      <c r="BE67" s="656"/>
      <c r="BF67" s="656"/>
    </row>
    <row r="68" spans="1:58" s="325" customFormat="1" ht="14.45" customHeight="1" thickBot="1">
      <c r="A68" s="169"/>
      <c r="B68" s="170" t="s">
        <v>2197</v>
      </c>
      <c r="C68" s="169"/>
      <c r="D68" s="171"/>
      <c r="E68" s="794">
        <f t="shared" si="4"/>
        <v>839526.70370494667</v>
      </c>
      <c r="F68" s="795"/>
      <c r="G68" s="795">
        <f>'57'!M97</f>
        <v>815763.53551828628</v>
      </c>
      <c r="H68" s="795"/>
      <c r="I68" s="795">
        <f>'57'!O97</f>
        <v>23763.168186660336</v>
      </c>
      <c r="J68" s="795"/>
      <c r="K68" s="445"/>
      <c r="L68" s="445"/>
      <c r="M68" s="445"/>
      <c r="N68" s="445"/>
      <c r="O68" s="445"/>
      <c r="P68" s="445"/>
      <c r="Q68" s="445"/>
      <c r="R68" s="668"/>
      <c r="S68" s="668"/>
      <c r="T68" s="668"/>
      <c r="U68" s="668"/>
      <c r="V68" s="668"/>
      <c r="W68" s="668"/>
      <c r="X68" s="668"/>
      <c r="Y68" s="668"/>
      <c r="Z68" s="668"/>
      <c r="AA68" s="668"/>
      <c r="AB68" s="668"/>
      <c r="AC68" s="668"/>
      <c r="AD68" s="668"/>
      <c r="AE68" s="668"/>
      <c r="AF68" s="668"/>
      <c r="AG68" s="668"/>
      <c r="AH68" s="668"/>
      <c r="AI68" s="668"/>
      <c r="AJ68" s="668"/>
      <c r="AK68" s="668"/>
      <c r="AL68" s="668"/>
      <c r="AM68" s="668"/>
      <c r="AN68" s="668"/>
      <c r="AO68" s="668"/>
      <c r="AP68" s="668"/>
      <c r="AQ68" s="668"/>
      <c r="AR68" s="668"/>
      <c r="AS68" s="668"/>
      <c r="AT68" s="668"/>
      <c r="AU68" s="668"/>
      <c r="AV68" s="668"/>
      <c r="AW68" s="668"/>
      <c r="AX68" s="668"/>
      <c r="AY68" s="668"/>
      <c r="AZ68" s="668"/>
      <c r="BA68" s="668"/>
      <c r="BB68" s="668"/>
      <c r="BC68" s="668"/>
      <c r="BD68" s="668"/>
      <c r="BE68" s="668"/>
      <c r="BF68" s="668"/>
    </row>
    <row r="69" spans="1:58" s="173" customFormat="1" ht="13.7" customHeight="1">
      <c r="B69" s="452"/>
      <c r="C69" s="452"/>
      <c r="D69" s="453"/>
      <c r="H69" s="325"/>
    </row>
    <row r="70" spans="1:58" ht="15">
      <c r="A70" s="715"/>
      <c r="B70" s="715"/>
      <c r="C70" s="715"/>
      <c r="D70" s="796"/>
    </row>
    <row r="71" spans="1:58" ht="15">
      <c r="A71" s="715"/>
      <c r="B71" s="715"/>
      <c r="C71" s="715"/>
      <c r="D71" s="796"/>
    </row>
    <row r="72" spans="1:58" ht="15">
      <c r="A72" s="715"/>
      <c r="B72" s="715"/>
      <c r="C72" s="715"/>
      <c r="D72" s="796"/>
    </row>
    <row r="73" spans="1:58" ht="15">
      <c r="A73" s="715"/>
      <c r="B73" s="715"/>
      <c r="C73" s="715"/>
      <c r="D73" s="796"/>
    </row>
    <row r="74" spans="1:58" ht="15">
      <c r="A74" s="715"/>
      <c r="B74" s="715"/>
      <c r="C74" s="715"/>
      <c r="D74" s="796"/>
    </row>
    <row r="75" spans="1:58" ht="15">
      <c r="A75" s="715"/>
      <c r="B75" s="715"/>
      <c r="C75" s="715"/>
      <c r="D75" s="796"/>
    </row>
    <row r="76" spans="1:58" ht="15">
      <c r="A76" s="715"/>
      <c r="B76" s="715"/>
      <c r="C76" s="715"/>
      <c r="D76" s="796"/>
    </row>
    <row r="77" spans="1:58" ht="15">
      <c r="A77" s="715"/>
      <c r="B77" s="715"/>
      <c r="C77" s="715"/>
      <c r="D77" s="796"/>
    </row>
    <row r="78" spans="1:58" ht="15">
      <c r="A78" s="715"/>
      <c r="B78" s="715"/>
      <c r="C78" s="715"/>
      <c r="D78" s="796"/>
    </row>
    <row r="79" spans="1:58" ht="15">
      <c r="A79" s="715"/>
      <c r="B79" s="715"/>
      <c r="C79" s="715"/>
      <c r="D79" s="796"/>
    </row>
    <row r="80" spans="1:58" ht="15">
      <c r="A80" s="715"/>
      <c r="B80" s="715"/>
      <c r="C80" s="715"/>
      <c r="D80" s="796"/>
    </row>
    <row r="81" spans="1:4" ht="15">
      <c r="A81" s="715"/>
      <c r="B81" s="715"/>
      <c r="C81" s="715"/>
      <c r="D81" s="796"/>
    </row>
    <row r="82" spans="1:4" ht="15">
      <c r="A82" s="715"/>
      <c r="B82" s="715"/>
      <c r="C82" s="715"/>
      <c r="D82" s="796"/>
    </row>
    <row r="83" spans="1:4" ht="15">
      <c r="A83" s="715"/>
      <c r="B83" s="715"/>
      <c r="C83" s="715"/>
      <c r="D83" s="796"/>
    </row>
    <row r="84" spans="1:4" ht="15">
      <c r="A84" s="715"/>
      <c r="B84" s="715"/>
      <c r="C84" s="715"/>
      <c r="D84" s="796"/>
    </row>
    <row r="85" spans="1:4" ht="15">
      <c r="A85" s="715"/>
      <c r="B85" s="715"/>
      <c r="C85" s="715"/>
      <c r="D85" s="796"/>
    </row>
    <row r="86" spans="1:4" ht="15">
      <c r="A86" s="715"/>
      <c r="B86" s="715"/>
      <c r="C86" s="715"/>
      <c r="D86" s="796"/>
    </row>
    <row r="87" spans="1:4" ht="15">
      <c r="A87" s="715"/>
      <c r="B87" s="715"/>
      <c r="C87" s="715"/>
      <c r="D87" s="796"/>
    </row>
    <row r="88" spans="1:4" ht="15">
      <c r="A88" s="715"/>
      <c r="B88" s="715"/>
      <c r="C88" s="715"/>
      <c r="D88" s="796"/>
    </row>
  </sheetData>
  <mergeCells count="32">
    <mergeCell ref="A28:D28"/>
    <mergeCell ref="A27:D27"/>
    <mergeCell ref="A23:D23"/>
    <mergeCell ref="A17:C17"/>
    <mergeCell ref="A18:C18"/>
    <mergeCell ref="A20:C20"/>
    <mergeCell ref="A21:C21"/>
    <mergeCell ref="A22:D22"/>
    <mergeCell ref="A24:D24"/>
    <mergeCell ref="A25:D25"/>
    <mergeCell ref="A26:D26"/>
    <mergeCell ref="A1:J1"/>
    <mergeCell ref="G3:H5"/>
    <mergeCell ref="A7:C7"/>
    <mergeCell ref="A10:C10"/>
    <mergeCell ref="A8:C8"/>
    <mergeCell ref="A58:C58"/>
    <mergeCell ref="I3:J5"/>
    <mergeCell ref="E3:F5"/>
    <mergeCell ref="A3:C5"/>
    <mergeCell ref="A9:C9"/>
    <mergeCell ref="A14:C14"/>
    <mergeCell ref="A36:C36"/>
    <mergeCell ref="A47:C47"/>
    <mergeCell ref="A6:C6"/>
    <mergeCell ref="A11:C11"/>
    <mergeCell ref="A12:C12"/>
    <mergeCell ref="A19:C19"/>
    <mergeCell ref="A29:C29"/>
    <mergeCell ref="A13:C13"/>
    <mergeCell ref="A16:C16"/>
    <mergeCell ref="A15:C15"/>
  </mergeCells>
  <phoneticPr fontId="4"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E100"/>
  <sheetViews>
    <sheetView view="pageBreakPreview" zoomScaleNormal="50" zoomScaleSheetLayoutView="100" workbookViewId="0">
      <selection activeCell="G31" sqref="G31"/>
    </sheetView>
  </sheetViews>
  <sheetFormatPr defaultColWidth="9.140625" defaultRowHeight="15.75"/>
  <cols>
    <col min="1" max="1" width="2.28515625" style="746" customWidth="1"/>
    <col min="2" max="2" width="20" style="746" customWidth="1"/>
    <col min="3" max="3" width="2.28515625" style="746" customWidth="1"/>
    <col min="4" max="4" width="1.7109375" style="747" customWidth="1"/>
    <col min="5" max="8" width="17.5703125" style="715" customWidth="1"/>
    <col min="9" max="10" width="30.7109375" style="715" customWidth="1"/>
    <col min="11" max="12" width="18" style="715" customWidth="1"/>
    <col min="13" max="31" width="8.28515625" style="715" customWidth="1"/>
    <col min="32" max="16384" width="9.140625" style="715"/>
  </cols>
  <sheetData>
    <row r="1" spans="1:24" s="710" customFormat="1" ht="35.1" customHeight="1">
      <c r="A1" s="3410" t="s">
        <v>1559</v>
      </c>
      <c r="B1" s="3410"/>
      <c r="C1" s="3410"/>
      <c r="D1" s="3410"/>
      <c r="E1" s="3410"/>
      <c r="F1" s="3410"/>
      <c r="G1" s="3410"/>
      <c r="H1" s="3410"/>
      <c r="I1" s="3409" t="s">
        <v>221</v>
      </c>
      <c r="J1" s="3409"/>
      <c r="K1" s="3409"/>
      <c r="L1" s="3409"/>
    </row>
    <row r="2" spans="1:24" ht="15" customHeight="1" thickBot="1">
      <c r="A2" s="711"/>
      <c r="B2" s="712"/>
      <c r="C2" s="712"/>
      <c r="D2" s="713"/>
      <c r="E2" s="711"/>
      <c r="F2" s="711"/>
      <c r="G2" s="711"/>
      <c r="H2" s="711"/>
      <c r="I2" s="711"/>
      <c r="J2" s="711"/>
      <c r="K2" s="711"/>
      <c r="L2" s="714" t="s">
        <v>494</v>
      </c>
    </row>
    <row r="3" spans="1:24" ht="15" customHeight="1">
      <c r="A3" s="3463" t="s">
        <v>10</v>
      </c>
      <c r="B3" s="3463"/>
      <c r="C3" s="3463"/>
      <c r="D3" s="716"/>
      <c r="E3" s="3801" t="s">
        <v>2532</v>
      </c>
      <c r="F3" s="3801" t="s">
        <v>2543</v>
      </c>
      <c r="G3" s="3801" t="s">
        <v>2544</v>
      </c>
      <c r="H3" s="3801" t="s">
        <v>2545</v>
      </c>
      <c r="I3" s="3516" t="s">
        <v>2546</v>
      </c>
      <c r="J3" s="3513" t="s">
        <v>2547</v>
      </c>
      <c r="K3" s="3523" t="s">
        <v>2548</v>
      </c>
      <c r="L3" s="3513" t="s">
        <v>2549</v>
      </c>
      <c r="X3" s="717"/>
    </row>
    <row r="4" spans="1:24" ht="15" customHeight="1">
      <c r="A4" s="3464"/>
      <c r="B4" s="3464"/>
      <c r="C4" s="3464"/>
      <c r="D4" s="716"/>
      <c r="E4" s="3802"/>
      <c r="F4" s="3802"/>
      <c r="G4" s="3802"/>
      <c r="H4" s="3802"/>
      <c r="I4" s="3517"/>
      <c r="J4" s="3514"/>
      <c r="K4" s="3524"/>
      <c r="L4" s="3514"/>
    </row>
    <row r="5" spans="1:24" ht="43.5" customHeight="1">
      <c r="A5" s="3465"/>
      <c r="B5" s="3465"/>
      <c r="C5" s="3465"/>
      <c r="D5" s="718"/>
      <c r="E5" s="3803"/>
      <c r="F5" s="3803"/>
      <c r="G5" s="3803"/>
      <c r="H5" s="3803"/>
      <c r="I5" s="3518"/>
      <c r="J5" s="3515"/>
      <c r="K5" s="3525"/>
      <c r="L5" s="3515"/>
    </row>
    <row r="6" spans="1:24" s="721" customFormat="1" ht="24" hidden="1" customHeight="1">
      <c r="A6" s="3408" t="s">
        <v>2540</v>
      </c>
      <c r="B6" s="3408"/>
      <c r="C6" s="3408"/>
      <c r="D6" s="719"/>
      <c r="E6" s="720">
        <v>73155098.799999997</v>
      </c>
      <c r="F6" s="611">
        <v>44412873.645071842</v>
      </c>
      <c r="G6" s="611">
        <v>554575873</v>
      </c>
      <c r="H6" s="611">
        <v>526282949</v>
      </c>
      <c r="I6" s="611">
        <v>172861308</v>
      </c>
      <c r="J6" s="611">
        <v>34949323.985379376</v>
      </c>
      <c r="K6" s="611">
        <v>34078169.712629192</v>
      </c>
      <c r="L6" s="611">
        <v>217723483</v>
      </c>
    </row>
    <row r="7" spans="1:24" s="721" customFormat="1" ht="24" hidden="1" customHeight="1">
      <c r="A7" s="3407" t="s">
        <v>2300</v>
      </c>
      <c r="B7" s="3407"/>
      <c r="C7" s="3407"/>
      <c r="D7" s="719"/>
      <c r="E7" s="722">
        <v>-4822639.8211698933</v>
      </c>
      <c r="F7" s="611">
        <v>8741687.6932598669</v>
      </c>
      <c r="G7" s="611">
        <v>501494769.53363603</v>
      </c>
      <c r="H7" s="611">
        <v>500259936.87579286</v>
      </c>
      <c r="I7" s="611">
        <v>428951108.39848328</v>
      </c>
      <c r="J7" s="611">
        <v>32649973.27367295</v>
      </c>
      <c r="K7" s="611">
        <v>31551331.996783778</v>
      </c>
      <c r="L7" s="611">
        <v>422893635.91946965</v>
      </c>
    </row>
    <row r="8" spans="1:24" s="721" customFormat="1" ht="24" hidden="1" customHeight="1">
      <c r="A8" s="3407" t="s">
        <v>2321</v>
      </c>
      <c r="B8" s="3407"/>
      <c r="C8" s="3407"/>
      <c r="D8" s="719"/>
      <c r="E8" s="722">
        <v>10011827</v>
      </c>
      <c r="F8" s="611">
        <v>19663492.508804392</v>
      </c>
      <c r="G8" s="611">
        <v>506459891</v>
      </c>
      <c r="H8" s="611">
        <v>489213132</v>
      </c>
      <c r="I8" s="611">
        <v>338811661</v>
      </c>
      <c r="J8" s="611">
        <v>30230996.896078315</v>
      </c>
      <c r="K8" s="611">
        <v>29448516.026980244</v>
      </c>
      <c r="L8" s="611">
        <v>331576729</v>
      </c>
    </row>
    <row r="9" spans="1:24" s="721" customFormat="1" ht="19.5" hidden="1" customHeight="1">
      <c r="A9" s="3407" t="s">
        <v>2302</v>
      </c>
      <c r="B9" s="3407"/>
      <c r="C9" s="3407"/>
      <c r="D9" s="719"/>
      <c r="E9" s="722">
        <f>G9-H9-I9+L9</f>
        <v>-6469296.946950376</v>
      </c>
      <c r="F9" s="611">
        <v>3912222.5984979621</v>
      </c>
      <c r="G9" s="611">
        <v>401820999.30479008</v>
      </c>
      <c r="H9" s="611">
        <v>419108300.79884535</v>
      </c>
      <c r="I9" s="611">
        <v>357303752.31865996</v>
      </c>
      <c r="J9" s="611">
        <v>24047010.815616611</v>
      </c>
      <c r="K9" s="611">
        <v>23278361.159004807</v>
      </c>
      <c r="L9" s="611">
        <v>368121756.86576486</v>
      </c>
    </row>
    <row r="10" spans="1:24" s="721" customFormat="1" ht="19.5" hidden="1" customHeight="1">
      <c r="A10" s="3407" t="s">
        <v>2303</v>
      </c>
      <c r="B10" s="3407"/>
      <c r="C10" s="3407"/>
      <c r="D10" s="719"/>
      <c r="E10" s="722">
        <f>G10-H10-I10+L10</f>
        <v>7904744.8465281129</v>
      </c>
      <c r="F10" s="611">
        <v>2656423.7335556992</v>
      </c>
      <c r="G10" s="611">
        <v>444122840.59282225</v>
      </c>
      <c r="H10" s="611">
        <v>476703908.25929618</v>
      </c>
      <c r="I10" s="611">
        <v>392579056.56763297</v>
      </c>
      <c r="J10" s="611">
        <v>26861193.28509089</v>
      </c>
      <c r="K10" s="611">
        <v>25731372.084180012</v>
      </c>
      <c r="L10" s="611">
        <v>433064869.08063501</v>
      </c>
    </row>
    <row r="11" spans="1:24" s="725" customFormat="1" ht="19.5" hidden="1" customHeight="1">
      <c r="A11" s="3094" t="s">
        <v>2304</v>
      </c>
      <c r="B11" s="3094"/>
      <c r="C11" s="3094"/>
      <c r="D11" s="723"/>
      <c r="E11" s="724">
        <f>G11-H11-I11+L11</f>
        <v>13253114.243250668</v>
      </c>
      <c r="F11" s="492">
        <v>8921067.7227890547</v>
      </c>
      <c r="G11" s="154">
        <v>468911586.1162464</v>
      </c>
      <c r="H11" s="154">
        <v>496488994.83943087</v>
      </c>
      <c r="I11" s="154">
        <v>340666948.07070595</v>
      </c>
      <c r="J11" s="154">
        <v>29318916.898760412</v>
      </c>
      <c r="K11" s="154">
        <v>35102069.430312738</v>
      </c>
      <c r="L11" s="154">
        <v>381497471.03714108</v>
      </c>
    </row>
    <row r="12" spans="1:24" s="721" customFormat="1" ht="19.5" hidden="1" customHeight="1">
      <c r="A12" s="3716" t="s">
        <v>2442</v>
      </c>
      <c r="B12" s="3716"/>
      <c r="C12" s="3716"/>
      <c r="D12" s="719"/>
      <c r="E12" s="724">
        <v>1139792.1875059223</v>
      </c>
      <c r="F12" s="492">
        <v>1349651.5231102898</v>
      </c>
      <c r="G12" s="154">
        <v>39498517.644465096</v>
      </c>
      <c r="H12" s="154">
        <v>41772861.846914053</v>
      </c>
      <c r="I12" s="154">
        <v>29373001.992077466</v>
      </c>
      <c r="J12" s="154">
        <v>32787138.38203223</v>
      </c>
      <c r="K12" s="154">
        <v>38362500.140195429</v>
      </c>
      <c r="L12" s="611">
        <v>40426985.007039897</v>
      </c>
      <c r="M12" s="725"/>
      <c r="N12" s="725"/>
      <c r="P12" s="726"/>
      <c r="Q12" s="726"/>
      <c r="S12" s="727"/>
    </row>
    <row r="13" spans="1:24" s="721" customFormat="1" ht="18" hidden="1" customHeight="1">
      <c r="A13" s="3590" t="s">
        <v>2443</v>
      </c>
      <c r="B13" s="3590"/>
      <c r="C13" s="3590"/>
      <c r="D13" s="719"/>
      <c r="E13" s="724">
        <v>3769515.8957910049</v>
      </c>
      <c r="F13" s="492">
        <v>6086413.8320086608</v>
      </c>
      <c r="G13" s="154">
        <v>43826792.517200515</v>
      </c>
      <c r="H13" s="154">
        <v>42144515.372293949</v>
      </c>
      <c r="I13" s="154">
        <v>25380504.764960475</v>
      </c>
      <c r="J13" s="154">
        <v>29721658.63474188</v>
      </c>
      <c r="K13" s="154">
        <v>42707391.650127418</v>
      </c>
      <c r="L13" s="611">
        <v>40962131.687900171</v>
      </c>
      <c r="M13" s="725"/>
    </row>
    <row r="14" spans="1:24" s="721" customFormat="1" ht="18" hidden="1" customHeight="1">
      <c r="A14" s="3716" t="s">
        <v>2465</v>
      </c>
      <c r="B14" s="3716"/>
      <c r="C14" s="3716"/>
      <c r="D14" s="719"/>
      <c r="E14" s="724">
        <v>1485577.0395008971</v>
      </c>
      <c r="F14" s="492">
        <v>1269249.0596070236</v>
      </c>
      <c r="G14" s="154">
        <v>42281520.22431951</v>
      </c>
      <c r="H14" s="154">
        <v>41212179.990529239</v>
      </c>
      <c r="I14" s="154">
        <v>28109701.38377133</v>
      </c>
      <c r="J14" s="154">
        <v>28525938.1894821</v>
      </c>
      <c r="K14" s="154">
        <v>41163562.898208283</v>
      </c>
      <c r="L14" s="611">
        <v>40310550.644312032</v>
      </c>
      <c r="M14" s="725"/>
      <c r="N14" s="725"/>
    </row>
    <row r="15" spans="1:24" s="721" customFormat="1" ht="18" hidden="1" customHeight="1">
      <c r="A15" s="3716" t="s">
        <v>2420</v>
      </c>
      <c r="B15" s="3716"/>
      <c r="C15" s="3716"/>
      <c r="D15" s="719"/>
      <c r="E15" s="722">
        <f>('29'!E15/'1'!$E$16)*1000</f>
        <v>987589.31898562831</v>
      </c>
      <c r="F15" s="492">
        <f>('29'!F15/'1'!$E$16)*1000</f>
        <v>1250073.4865343026</v>
      </c>
      <c r="G15" s="611">
        <f>('29'!G15/'1'!$E$16)*1000</f>
        <v>41438903.097240709</v>
      </c>
      <c r="H15" s="611">
        <f>('29'!H15/'1'!$E$16)*1000</f>
        <v>41831884.227947295</v>
      </c>
      <c r="I15" s="611">
        <f>('29'!I15/'1'!$E$16)*1000</f>
        <v>30487707.337851115</v>
      </c>
      <c r="J15" s="611">
        <f>('29'!J15/'1'!$E$16)*1000</f>
        <v>31868277.78754333</v>
      </c>
      <c r="K15" s="611">
        <f>('29'!K15/'1'!$E$16)*1000</f>
        <v>40508795.050827384</v>
      </c>
      <c r="L15" s="611">
        <f>('29'!L15/'1'!$E$16)*1000</f>
        <v>40639292.013985299</v>
      </c>
    </row>
    <row r="16" spans="1:24" s="721" customFormat="1" ht="17.25" hidden="1" customHeight="1">
      <c r="A16" s="3716" t="s">
        <v>2368</v>
      </c>
      <c r="B16" s="3716"/>
      <c r="C16" s="3716"/>
      <c r="D16" s="719"/>
      <c r="E16" s="722">
        <v>1631484.8779611802</v>
      </c>
      <c r="F16" s="492">
        <f>('29'!F16/'1'!$E$17)*1000</f>
        <v>1367500.0562606321</v>
      </c>
      <c r="G16" s="611">
        <f>('29'!G16/'1'!$E$17)*1000</f>
        <v>38246013.372759104</v>
      </c>
      <c r="H16" s="611">
        <f>('29'!H16/'1'!$E$17)*1000</f>
        <v>36351802.774204478</v>
      </c>
      <c r="I16" s="611">
        <f>('29'!I16/'1'!$E$17)*1000</f>
        <v>37031659.553345963</v>
      </c>
      <c r="J16" s="611">
        <f>('29'!J16/'1'!$E$17)*1000</f>
        <v>36768933.832752585</v>
      </c>
      <c r="K16" s="611">
        <f>('29'!K16/'1'!$E$17)*1000</f>
        <v>37379270.592444643</v>
      </c>
      <c r="L16" s="611">
        <f>('29'!L16/'1'!$E$17)*1000</f>
        <v>35749044.815590627</v>
      </c>
    </row>
    <row r="17" spans="1:31" s="721" customFormat="1" ht="17.25" hidden="1" customHeight="1">
      <c r="A17" s="3716" t="s">
        <v>2550</v>
      </c>
      <c r="B17" s="3716"/>
      <c r="C17" s="3716"/>
      <c r="D17" s="719"/>
      <c r="E17" s="728">
        <v>2501028.4064944121</v>
      </c>
      <c r="F17" s="729">
        <f>K17-L17-I17+J17</f>
        <v>2088963.5107144862</v>
      </c>
      <c r="G17" s="729">
        <v>40964835.446321748</v>
      </c>
      <c r="H17" s="730">
        <v>39820027.144423097</v>
      </c>
      <c r="I17" s="730">
        <v>41641583.276320055</v>
      </c>
      <c r="J17" s="730">
        <v>42997803.380915791</v>
      </c>
      <c r="K17" s="730">
        <v>40029852.161319748</v>
      </c>
      <c r="L17" s="730">
        <v>39297108.755200997</v>
      </c>
    </row>
    <row r="18" spans="1:31" s="721" customFormat="1" ht="18.75" hidden="1" customHeight="1">
      <c r="A18" s="3716" t="s">
        <v>2371</v>
      </c>
      <c r="B18" s="3716"/>
      <c r="C18" s="3716"/>
      <c r="D18" s="676"/>
      <c r="E18" s="729">
        <f>'[1]25'!E18/'[1]1'!$E$19*1000</f>
        <v>4944187.5756936148</v>
      </c>
      <c r="F18" s="729">
        <f>'[1]25'!F18/'[1]1'!$E$19*1000</f>
        <v>4657622.9857177287</v>
      </c>
      <c r="G18" s="729">
        <f>'[1]25'!G18/'[1]1'!$E$19*1000</f>
        <v>43382558.55981715</v>
      </c>
      <c r="H18" s="729">
        <f>'[1]25'!H18/'[1]1'!$E$19*1000</f>
        <v>38731168.642797194</v>
      </c>
      <c r="I18" s="729">
        <f>'[1]25'!I18/'[1]1'!$E$19*1000</f>
        <v>38032440.318719901</v>
      </c>
      <c r="J18" s="729">
        <f>'[1]25'!J18/'[1]1'!$E$19*1000</f>
        <v>38325237.977393597</v>
      </c>
      <c r="K18" s="729">
        <f>'[1]25'!K18/'[1]1'!$E$19*1000</f>
        <v>42313506.035672188</v>
      </c>
      <c r="L18" s="729">
        <f>'[1]25'!L18/'[1]1'!$E$19*1000</f>
        <v>37948680.708628163</v>
      </c>
    </row>
    <row r="19" spans="1:31" s="721" customFormat="1" ht="16.5" hidden="1" customHeight="1">
      <c r="A19" s="3716" t="s">
        <v>2541</v>
      </c>
      <c r="B19" s="3716"/>
      <c r="C19" s="3716"/>
      <c r="D19" s="719"/>
      <c r="E19" s="728">
        <v>2277260.6550631449</v>
      </c>
      <c r="F19" s="729">
        <f t="shared" ref="F19:F23" si="0">K19-L19-I19+J19</f>
        <v>2006441.4721355215</v>
      </c>
      <c r="G19" s="729">
        <v>39096934.490936048</v>
      </c>
      <c r="H19" s="730">
        <v>36707776.877159506</v>
      </c>
      <c r="I19" s="730">
        <v>32802468.486434624</v>
      </c>
      <c r="J19" s="730">
        <v>32690571.527721189</v>
      </c>
      <c r="K19" s="730">
        <v>38228265.658148304</v>
      </c>
      <c r="L19" s="730">
        <v>36109927.227299348</v>
      </c>
    </row>
    <row r="20" spans="1:31" s="721" customFormat="1" ht="18" hidden="1" customHeight="1">
      <c r="A20" s="3716" t="s">
        <v>2447</v>
      </c>
      <c r="B20" s="3716"/>
      <c r="C20" s="3716"/>
      <c r="D20" s="719"/>
      <c r="E20" s="728">
        <v>2490140.8471112531</v>
      </c>
      <c r="F20" s="729">
        <f t="shared" si="0"/>
        <v>2155967.9205712304</v>
      </c>
      <c r="G20" s="729">
        <v>37552211.996995367</v>
      </c>
      <c r="H20" s="730">
        <v>36384650.840976566</v>
      </c>
      <c r="I20" s="730">
        <v>31127189.475215506</v>
      </c>
      <c r="J20" s="730">
        <v>32449769.166307982</v>
      </c>
      <c r="K20" s="730">
        <v>36592047.034871571</v>
      </c>
      <c r="L20" s="730">
        <v>35758658.805392817</v>
      </c>
    </row>
    <row r="21" spans="1:31" s="721" customFormat="1" ht="18" hidden="1" customHeight="1">
      <c r="A21" s="3716" t="s">
        <v>2273</v>
      </c>
      <c r="B21" s="3716"/>
      <c r="C21" s="3716"/>
      <c r="D21" s="149"/>
      <c r="E21" s="728">
        <v>2707313.5016021822</v>
      </c>
      <c r="F21" s="729">
        <f t="shared" si="0"/>
        <v>2490717.8346401453</v>
      </c>
      <c r="G21" s="729">
        <v>39670326.330035061</v>
      </c>
      <c r="H21" s="730">
        <v>38180245.582422793</v>
      </c>
      <c r="I21" s="730">
        <v>30300512.761823028</v>
      </c>
      <c r="J21" s="730">
        <v>31517745.515812948</v>
      </c>
      <c r="K21" s="730">
        <v>38835906.446937293</v>
      </c>
      <c r="L21" s="730">
        <v>37562421.366287068</v>
      </c>
    </row>
    <row r="22" spans="1:31" s="721" customFormat="1" ht="18" hidden="1" customHeight="1">
      <c r="A22" s="3095" t="s">
        <v>2392</v>
      </c>
      <c r="B22" s="3095"/>
      <c r="C22" s="3095"/>
      <c r="D22" s="3100"/>
      <c r="E22" s="731">
        <v>1982.2002225778513</v>
      </c>
      <c r="F22" s="226">
        <f t="shared" si="0"/>
        <v>1768.360446384715</v>
      </c>
      <c r="G22" s="226">
        <v>38278.493919796383</v>
      </c>
      <c r="H22" s="672">
        <v>37099.22531691366</v>
      </c>
      <c r="I22" s="672">
        <v>33550.100651844485</v>
      </c>
      <c r="J22" s="672">
        <v>34353.032271539647</v>
      </c>
      <c r="K22" s="672">
        <v>37319.589298189676</v>
      </c>
      <c r="L22" s="672">
        <v>36354.160471500123</v>
      </c>
    </row>
    <row r="23" spans="1:31" s="721" customFormat="1" ht="18" hidden="1" customHeight="1">
      <c r="A23" s="3095" t="s">
        <v>2315</v>
      </c>
      <c r="B23" s="3096"/>
      <c r="C23" s="3096"/>
      <c r="D23" s="3097"/>
      <c r="E23" s="731">
        <v>2327.4725219310703</v>
      </c>
      <c r="F23" s="226">
        <f t="shared" si="0"/>
        <v>2256.6588174030949</v>
      </c>
      <c r="G23" s="226">
        <v>37922.584824932077</v>
      </c>
      <c r="H23" s="672">
        <v>34004.943652264345</v>
      </c>
      <c r="I23" s="672">
        <v>19320.916993003113</v>
      </c>
      <c r="J23" s="672">
        <v>17730.748342266426</v>
      </c>
      <c r="K23" s="672">
        <v>37301.662497467609</v>
      </c>
      <c r="L23" s="672">
        <v>33454.835029327827</v>
      </c>
    </row>
    <row r="24" spans="1:31" s="721" customFormat="1" ht="17.100000000000001" customHeight="1">
      <c r="A24" s="3098" t="s">
        <v>1463</v>
      </c>
      <c r="B24" s="3098"/>
      <c r="C24" s="3098"/>
      <c r="D24" s="3099"/>
      <c r="E24" s="748">
        <v>2188.836284349738</v>
      </c>
      <c r="F24" s="749">
        <v>1666.3188189483262</v>
      </c>
      <c r="G24" s="749">
        <v>43110.097173507245</v>
      </c>
      <c r="H24" s="749">
        <v>41303.850307495515</v>
      </c>
      <c r="I24" s="749">
        <v>47742.238727683347</v>
      </c>
      <c r="J24" s="749">
        <v>48124.828146021428</v>
      </c>
      <c r="K24" s="749">
        <v>42016.495004074379</v>
      </c>
      <c r="L24" s="749">
        <v>40732.765603464133</v>
      </c>
    </row>
    <row r="25" spans="1:31" s="721" customFormat="1" ht="17.100000000000001" customHeight="1">
      <c r="A25" s="3095" t="s">
        <v>2260</v>
      </c>
      <c r="B25" s="3095"/>
      <c r="C25" s="3095"/>
      <c r="D25" s="3100"/>
      <c r="E25" s="748">
        <v>5664.7207346912774</v>
      </c>
      <c r="F25" s="749">
        <v>5132.2834310316684</v>
      </c>
      <c r="G25" s="749">
        <v>56483.472830459585</v>
      </c>
      <c r="H25" s="749">
        <v>51987.760105637281</v>
      </c>
      <c r="I25" s="749">
        <v>8284.0490794816615</v>
      </c>
      <c r="J25" s="749">
        <v>9453.0570892588057</v>
      </c>
      <c r="K25" s="749">
        <v>55226.128473802986</v>
      </c>
      <c r="L25" s="749">
        <v>51262.853052548468</v>
      </c>
    </row>
    <row r="26" spans="1:31" s="721" customFormat="1" ht="17.100000000000001" customHeight="1">
      <c r="A26" s="3095" t="s">
        <v>1464</v>
      </c>
      <c r="B26" s="3095"/>
      <c r="C26" s="3095"/>
      <c r="D26" s="3100"/>
      <c r="E26" s="748">
        <v>3297.4517758490329</v>
      </c>
      <c r="F26" s="749">
        <v>2681.2702346115038</v>
      </c>
      <c r="G26" s="749">
        <v>53429.468590439203</v>
      </c>
      <c r="H26" s="749">
        <v>51992.325696075612</v>
      </c>
      <c r="I26" s="749">
        <v>45491.371320435792</v>
      </c>
      <c r="J26" s="749">
        <v>47351.680201921234</v>
      </c>
      <c r="K26" s="749">
        <v>52188.367855455224</v>
      </c>
      <c r="L26" s="749">
        <v>51367.406502329162</v>
      </c>
    </row>
    <row r="27" spans="1:31" s="721" customFormat="1" ht="17.100000000000001" customHeight="1" thickBot="1">
      <c r="A27" s="3095" t="s">
        <v>2490</v>
      </c>
      <c r="B27" s="3096"/>
      <c r="C27" s="3096"/>
      <c r="D27" s="3097"/>
      <c r="E27" s="748">
        <v>4843.7592947572339</v>
      </c>
      <c r="F27" s="749">
        <v>4316.4273279886911</v>
      </c>
      <c r="G27" s="749">
        <v>63381.021075662698</v>
      </c>
      <c r="H27" s="749">
        <v>59521.343657658355</v>
      </c>
      <c r="I27" s="749">
        <v>37507.248160598312</v>
      </c>
      <c r="J27" s="749">
        <v>38491.330037351203</v>
      </c>
      <c r="K27" s="749">
        <v>62255.479582596818</v>
      </c>
      <c r="L27" s="749">
        <v>58923.134131361017</v>
      </c>
    </row>
    <row r="28" spans="1:31" s="721" customFormat="1" ht="17.100000000000001" customHeight="1" thickTop="1">
      <c r="A28" s="3095" t="s">
        <v>2245</v>
      </c>
      <c r="B28" s="3096"/>
      <c r="C28" s="3096"/>
      <c r="D28" s="3097"/>
      <c r="E28" s="748">
        <f>G28-H28-I28+J28</f>
        <v>5863.4052752181378</v>
      </c>
      <c r="F28" s="749">
        <f>K28-L28-I28+J28</f>
        <v>5239.2246254241691</v>
      </c>
      <c r="G28" s="749">
        <f t="shared" ref="G28:L28" si="1">P32</f>
        <v>63338.143531398964</v>
      </c>
      <c r="H28" s="749">
        <f t="shared" si="1"/>
        <v>58377.822561145746</v>
      </c>
      <c r="I28" s="749">
        <f t="shared" si="1"/>
        <v>23295.39411825241</v>
      </c>
      <c r="J28" s="749">
        <f t="shared" si="1"/>
        <v>24198.47842321733</v>
      </c>
      <c r="K28" s="749">
        <f t="shared" si="1"/>
        <v>62045.950183139663</v>
      </c>
      <c r="L28" s="749">
        <f t="shared" si="1"/>
        <v>57709.809862680413</v>
      </c>
      <c r="M28" s="3795"/>
      <c r="N28" s="3796"/>
      <c r="O28" s="750" t="s">
        <v>99</v>
      </c>
      <c r="P28" s="751" t="s">
        <v>303</v>
      </c>
      <c r="Q28" s="751" t="s">
        <v>987</v>
      </c>
      <c r="R28" s="751" t="s">
        <v>305</v>
      </c>
      <c r="S28" s="751" t="s">
        <v>304</v>
      </c>
      <c r="T28" s="751" t="s">
        <v>298</v>
      </c>
      <c r="U28" s="752" t="s">
        <v>306</v>
      </c>
      <c r="W28" s="3804"/>
      <c r="X28" s="3805"/>
      <c r="Y28" s="2670" t="s">
        <v>99</v>
      </c>
      <c r="Z28" s="2671" t="s">
        <v>303</v>
      </c>
      <c r="AA28" s="2671" t="s">
        <v>987</v>
      </c>
      <c r="AB28" s="2671" t="s">
        <v>305</v>
      </c>
      <c r="AC28" s="2671" t="s">
        <v>304</v>
      </c>
      <c r="AD28" s="2671" t="s">
        <v>298</v>
      </c>
      <c r="AE28" s="2672" t="s">
        <v>306</v>
      </c>
    </row>
    <row r="29" spans="1:31" ht="17.100000000000001" customHeight="1" thickBot="1">
      <c r="A29" s="3407" t="s">
        <v>43</v>
      </c>
      <c r="B29" s="3407"/>
      <c r="C29" s="3407"/>
      <c r="D29" s="719"/>
      <c r="E29" s="748"/>
      <c r="F29" s="737"/>
      <c r="G29" s="737"/>
      <c r="H29" s="737"/>
      <c r="I29" s="738"/>
      <c r="J29" s="738"/>
      <c r="K29" s="738"/>
      <c r="L29" s="738"/>
      <c r="M29" s="3797"/>
      <c r="N29" s="3798"/>
      <c r="O29" s="753" t="s">
        <v>1173</v>
      </c>
      <c r="P29" s="754" t="s">
        <v>1173</v>
      </c>
      <c r="Q29" s="754" t="s">
        <v>1173</v>
      </c>
      <c r="R29" s="754" t="s">
        <v>1173</v>
      </c>
      <c r="S29" s="754" t="s">
        <v>1173</v>
      </c>
      <c r="T29" s="754" t="s">
        <v>1173</v>
      </c>
      <c r="U29" s="755" t="s">
        <v>1173</v>
      </c>
      <c r="V29" s="721"/>
      <c r="W29" s="3806"/>
      <c r="X29" s="3807"/>
      <c r="Y29" s="2673" t="s">
        <v>1173</v>
      </c>
      <c r="Z29" s="2674" t="s">
        <v>1173</v>
      </c>
      <c r="AA29" s="2674" t="s">
        <v>1173</v>
      </c>
      <c r="AB29" s="2674" t="s">
        <v>1173</v>
      </c>
      <c r="AC29" s="2674" t="s">
        <v>1173</v>
      </c>
      <c r="AD29" s="2674" t="s">
        <v>1173</v>
      </c>
      <c r="AE29" s="2675" t="s">
        <v>1173</v>
      </c>
    </row>
    <row r="30" spans="1:31" ht="17.100000000000001" customHeight="1" thickTop="1">
      <c r="A30" s="684"/>
      <c r="B30" s="684" t="s">
        <v>44</v>
      </c>
      <c r="C30" s="684"/>
      <c r="D30" s="756"/>
      <c r="E30" s="757">
        <f t="shared" ref="E30:E59" si="2">G30-H30-I30+J30</f>
        <v>7570.7272976921668</v>
      </c>
      <c r="F30" s="683">
        <f>K30-L30-I30+J30</f>
        <v>6735.3174670267763</v>
      </c>
      <c r="G30" s="758">
        <f t="shared" ref="G30:L31" si="3">P30</f>
        <v>81372.020423426933</v>
      </c>
      <c r="H30" s="737">
        <f t="shared" si="3"/>
        <v>75012.131579010573</v>
      </c>
      <c r="I30" s="738">
        <f t="shared" si="3"/>
        <v>30888.043524527609</v>
      </c>
      <c r="J30" s="738">
        <f t="shared" si="3"/>
        <v>32098.881977803416</v>
      </c>
      <c r="K30" s="738">
        <f t="shared" si="3"/>
        <v>79664.642015910911</v>
      </c>
      <c r="L30" s="738">
        <f t="shared" si="3"/>
        <v>74140.163002159941</v>
      </c>
      <c r="M30" s="3799" t="s">
        <v>991</v>
      </c>
      <c r="N30" s="759" t="s">
        <v>992</v>
      </c>
      <c r="O30" s="760">
        <f>Y30/1000</f>
        <v>7570.7272976922823</v>
      </c>
      <c r="P30" s="761">
        <f t="shared" ref="P30:P93" si="4">Z30/1000</f>
        <v>81372.020423426933</v>
      </c>
      <c r="Q30" s="761">
        <f t="shared" ref="Q30:Q93" si="5">AA30/1000</f>
        <v>75012.131579010573</v>
      </c>
      <c r="R30" s="761">
        <f t="shared" ref="R30:R93" si="6">AB30/1000</f>
        <v>30888.043524527609</v>
      </c>
      <c r="S30" s="761">
        <f t="shared" ref="S30:S93" si="7">AC30/1000</f>
        <v>32098.881977803416</v>
      </c>
      <c r="T30" s="761">
        <f t="shared" ref="T30:T93" si="8">AD30/1000</f>
        <v>79664.642015910911</v>
      </c>
      <c r="U30" s="762">
        <f t="shared" ref="U30:U93" si="9">AE30/1000</f>
        <v>74140.163002159941</v>
      </c>
      <c r="V30" s="721"/>
      <c r="W30" s="3808" t="s">
        <v>991</v>
      </c>
      <c r="X30" s="2676" t="s">
        <v>992</v>
      </c>
      <c r="Y30" s="2677">
        <v>7570727.2976922821</v>
      </c>
      <c r="Z30" s="2678">
        <v>81372020.423426926</v>
      </c>
      <c r="AA30" s="2678">
        <v>75012131.579010576</v>
      </c>
      <c r="AB30" s="2678">
        <v>30888043.524527609</v>
      </c>
      <c r="AC30" s="2678">
        <v>32098881.977803417</v>
      </c>
      <c r="AD30" s="2678">
        <v>79664642.015910909</v>
      </c>
      <c r="AE30" s="2679">
        <v>74140163.002159938</v>
      </c>
    </row>
    <row r="31" spans="1:31" ht="17.100000000000001" customHeight="1">
      <c r="A31" s="684"/>
      <c r="B31" s="684" t="s">
        <v>12</v>
      </c>
      <c r="C31" s="684"/>
      <c r="D31" s="756"/>
      <c r="E31" s="757">
        <f t="shared" si="2"/>
        <v>639.1197385672375</v>
      </c>
      <c r="F31" s="683">
        <f>K31-L31-I31+J31</f>
        <v>661.28555418438361</v>
      </c>
      <c r="G31" s="758">
        <f t="shared" si="3"/>
        <v>8155.7462000231908</v>
      </c>
      <c r="H31" s="758">
        <f t="shared" si="3"/>
        <v>7478.0046765906745</v>
      </c>
      <c r="I31" s="758">
        <f t="shared" si="3"/>
        <v>62.419930648455271</v>
      </c>
      <c r="J31" s="758">
        <f t="shared" si="3"/>
        <v>23.798145783176537</v>
      </c>
      <c r="K31" s="758">
        <f t="shared" si="3"/>
        <v>8133.9899875569454</v>
      </c>
      <c r="L31" s="758">
        <f t="shared" si="3"/>
        <v>7434.082648507283</v>
      </c>
      <c r="M31" s="3800"/>
      <c r="N31" s="763" t="s">
        <v>993</v>
      </c>
      <c r="O31" s="764">
        <f t="shared" ref="O31:O94" si="10">Y31/1000</f>
        <v>639.11973856723739</v>
      </c>
      <c r="P31" s="765">
        <f t="shared" si="4"/>
        <v>8155.7462000231908</v>
      </c>
      <c r="Q31" s="765">
        <f t="shared" si="5"/>
        <v>7478.0046765906745</v>
      </c>
      <c r="R31" s="765">
        <f t="shared" si="6"/>
        <v>62.419930648455271</v>
      </c>
      <c r="S31" s="765">
        <f t="shared" si="7"/>
        <v>23.798145783176537</v>
      </c>
      <c r="T31" s="765">
        <f t="shared" si="8"/>
        <v>8133.9899875569454</v>
      </c>
      <c r="U31" s="766">
        <f t="shared" si="9"/>
        <v>7434.082648507283</v>
      </c>
      <c r="V31" s="721"/>
      <c r="W31" s="3793"/>
      <c r="X31" s="3000" t="s">
        <v>3714</v>
      </c>
      <c r="Y31" s="2680">
        <v>639119.73856723739</v>
      </c>
      <c r="Z31" s="2681">
        <v>8155746.200023191</v>
      </c>
      <c r="AA31" s="2681">
        <v>7478004.6765906746</v>
      </c>
      <c r="AB31" s="2681">
        <v>62419.930648455273</v>
      </c>
      <c r="AC31" s="2681">
        <v>23798.145783176536</v>
      </c>
      <c r="AD31" s="2681">
        <v>8133989.9875569455</v>
      </c>
      <c r="AE31" s="2682">
        <v>7434082.6485072831</v>
      </c>
    </row>
    <row r="32" spans="1:31" ht="17.100000000000001" customHeight="1">
      <c r="A32" s="3407" t="s">
        <v>13</v>
      </c>
      <c r="B32" s="3407"/>
      <c r="C32" s="3407"/>
      <c r="D32" s="719"/>
      <c r="E32" s="767"/>
      <c r="F32" s="683"/>
      <c r="G32" s="737"/>
      <c r="H32" s="737"/>
      <c r="I32" s="738"/>
      <c r="J32" s="738"/>
      <c r="K32" s="738"/>
      <c r="L32" s="738"/>
      <c r="M32" s="768" t="s">
        <v>994</v>
      </c>
      <c r="N32" s="763"/>
      <c r="O32" s="764">
        <f t="shared" si="10"/>
        <v>5863.4052752183006</v>
      </c>
      <c r="P32" s="765">
        <f t="shared" si="4"/>
        <v>63338.143531398964</v>
      </c>
      <c r="Q32" s="765">
        <f t="shared" si="5"/>
        <v>58377.822561145746</v>
      </c>
      <c r="R32" s="765">
        <f t="shared" si="6"/>
        <v>23295.39411825241</v>
      </c>
      <c r="S32" s="765">
        <f t="shared" si="7"/>
        <v>24198.47842321733</v>
      </c>
      <c r="T32" s="765">
        <f t="shared" si="8"/>
        <v>62045.950183139663</v>
      </c>
      <c r="U32" s="766">
        <f t="shared" si="9"/>
        <v>57709.809862680413</v>
      </c>
      <c r="V32" s="721"/>
      <c r="W32" s="3793" t="s">
        <v>994</v>
      </c>
      <c r="X32" s="3794"/>
      <c r="Y32" s="2680">
        <v>5863405.2752183005</v>
      </c>
      <c r="Z32" s="2681">
        <v>63338143.531398967</v>
      </c>
      <c r="AA32" s="2681">
        <v>58377822.561145745</v>
      </c>
      <c r="AB32" s="2681">
        <v>23295394.118252411</v>
      </c>
      <c r="AC32" s="2681">
        <v>24198478.42321733</v>
      </c>
      <c r="AD32" s="2681">
        <v>62045950.183139659</v>
      </c>
      <c r="AE32" s="2682">
        <v>57709809.862680413</v>
      </c>
    </row>
    <row r="33" spans="1:31" ht="17.100000000000001" customHeight="1">
      <c r="A33" s="684"/>
      <c r="B33" s="155" t="s">
        <v>52</v>
      </c>
      <c r="C33" s="684"/>
      <c r="D33" s="756"/>
      <c r="E33" s="757">
        <f t="shared" si="2"/>
        <v>21466.121276245918</v>
      </c>
      <c r="F33" s="683">
        <f t="shared" ref="F33:F53" si="11">K33-L33-I33+J33</f>
        <v>18979.439641806006</v>
      </c>
      <c r="G33" s="758">
        <f t="shared" ref="G33:L37" si="12">P33</f>
        <v>231304.90033786159</v>
      </c>
      <c r="H33" s="737">
        <f t="shared" si="12"/>
        <v>213043.60053110195</v>
      </c>
      <c r="I33" s="738">
        <f t="shared" si="12"/>
        <v>103350.90477361914</v>
      </c>
      <c r="J33" s="738">
        <f t="shared" si="12"/>
        <v>106555.72624310543</v>
      </c>
      <c r="K33" s="738">
        <f t="shared" si="12"/>
        <v>226215.01013915639</v>
      </c>
      <c r="L33" s="738">
        <f t="shared" si="12"/>
        <v>210440.39196683667</v>
      </c>
      <c r="M33" s="768" t="s">
        <v>995</v>
      </c>
      <c r="N33" s="763"/>
      <c r="O33" s="764">
        <f t="shared" si="10"/>
        <v>21466.121276245973</v>
      </c>
      <c r="P33" s="765">
        <f t="shared" si="4"/>
        <v>231304.90033786159</v>
      </c>
      <c r="Q33" s="765">
        <f t="shared" si="5"/>
        <v>213043.60053110195</v>
      </c>
      <c r="R33" s="765">
        <f t="shared" si="6"/>
        <v>103350.90477361914</v>
      </c>
      <c r="S33" s="765">
        <f t="shared" si="7"/>
        <v>106555.72624310543</v>
      </c>
      <c r="T33" s="765">
        <f t="shared" si="8"/>
        <v>226215.01013915639</v>
      </c>
      <c r="U33" s="766">
        <f t="shared" si="9"/>
        <v>210440.39196683667</v>
      </c>
      <c r="W33" s="3793" t="s">
        <v>995</v>
      </c>
      <c r="X33" s="3794"/>
      <c r="Y33" s="2680">
        <v>21466121.276245974</v>
      </c>
      <c r="Z33" s="2681">
        <v>231304900.3378616</v>
      </c>
      <c r="AA33" s="2681">
        <v>213043600.53110194</v>
      </c>
      <c r="AB33" s="2681">
        <v>103350904.77361915</v>
      </c>
      <c r="AC33" s="2681">
        <v>106555726.24310543</v>
      </c>
      <c r="AD33" s="2681">
        <v>226215010.1391564</v>
      </c>
      <c r="AE33" s="2682">
        <v>210440391.96683666</v>
      </c>
    </row>
    <row r="34" spans="1:31" ht="17.100000000000001" customHeight="1">
      <c r="A34" s="684"/>
      <c r="B34" s="155" t="s">
        <v>53</v>
      </c>
      <c r="C34" s="684"/>
      <c r="D34" s="756"/>
      <c r="E34" s="757">
        <f t="shared" si="2"/>
        <v>2903.3950633294226</v>
      </c>
      <c r="F34" s="683">
        <f t="shared" si="11"/>
        <v>3036.3576813235995</v>
      </c>
      <c r="G34" s="758">
        <f t="shared" si="12"/>
        <v>52425.178382911734</v>
      </c>
      <c r="H34" s="737">
        <f t="shared" si="12"/>
        <v>50322.903758424603</v>
      </c>
      <c r="I34" s="738">
        <f t="shared" si="12"/>
        <v>6320.1574356943956</v>
      </c>
      <c r="J34" s="738">
        <f t="shared" si="12"/>
        <v>7121.2778745366877</v>
      </c>
      <c r="K34" s="738">
        <f t="shared" si="12"/>
        <v>52116.064659145108</v>
      </c>
      <c r="L34" s="738">
        <f t="shared" si="12"/>
        <v>49880.8274166638</v>
      </c>
      <c r="M34" s="768" t="s">
        <v>996</v>
      </c>
      <c r="N34" s="763"/>
      <c r="O34" s="764">
        <f t="shared" si="10"/>
        <v>2903.395063329448</v>
      </c>
      <c r="P34" s="765">
        <f t="shared" si="4"/>
        <v>52425.178382911734</v>
      </c>
      <c r="Q34" s="765">
        <f t="shared" si="5"/>
        <v>50322.903758424603</v>
      </c>
      <c r="R34" s="765">
        <f t="shared" si="6"/>
        <v>6320.1574356943956</v>
      </c>
      <c r="S34" s="765">
        <f t="shared" si="7"/>
        <v>7121.2778745366877</v>
      </c>
      <c r="T34" s="765">
        <f t="shared" si="8"/>
        <v>52116.064659145108</v>
      </c>
      <c r="U34" s="766">
        <f t="shared" si="9"/>
        <v>49880.8274166638</v>
      </c>
      <c r="W34" s="3793" t="s">
        <v>996</v>
      </c>
      <c r="X34" s="3794"/>
      <c r="Y34" s="2680">
        <v>2903395.063329448</v>
      </c>
      <c r="Z34" s="2681">
        <v>52425178.382911734</v>
      </c>
      <c r="AA34" s="2681">
        <v>50322903.758424602</v>
      </c>
      <c r="AB34" s="2681">
        <v>6320157.4356943956</v>
      </c>
      <c r="AC34" s="2681">
        <v>7121277.8745366875</v>
      </c>
      <c r="AD34" s="2681">
        <v>52116064.659145109</v>
      </c>
      <c r="AE34" s="2682">
        <v>49880827.416663803</v>
      </c>
    </row>
    <row r="35" spans="1:31" ht="17.100000000000001" customHeight="1">
      <c r="A35" s="684"/>
      <c r="B35" s="155" t="s">
        <v>54</v>
      </c>
      <c r="C35" s="684"/>
      <c r="D35" s="756"/>
      <c r="E35" s="757">
        <f t="shared" si="2"/>
        <v>1524.4467441902634</v>
      </c>
      <c r="F35" s="683">
        <f t="shared" si="11"/>
        <v>1584.3615458029562</v>
      </c>
      <c r="G35" s="758">
        <f t="shared" si="12"/>
        <v>21518.893398046399</v>
      </c>
      <c r="H35" s="737">
        <f t="shared" si="12"/>
        <v>20015.565924022336</v>
      </c>
      <c r="I35" s="738">
        <f t="shared" si="12"/>
        <v>3470.8207390935854</v>
      </c>
      <c r="J35" s="738">
        <f t="shared" si="12"/>
        <v>3491.9400092597857</v>
      </c>
      <c r="K35" s="738">
        <f t="shared" si="12"/>
        <v>21449.582818629344</v>
      </c>
      <c r="L35" s="738">
        <f t="shared" si="12"/>
        <v>19886.340542992588</v>
      </c>
      <c r="M35" s="768" t="s">
        <v>997</v>
      </c>
      <c r="N35" s="763"/>
      <c r="O35" s="764">
        <f t="shared" si="10"/>
        <v>1524.4467441902648</v>
      </c>
      <c r="P35" s="765">
        <f t="shared" si="4"/>
        <v>21518.893398046399</v>
      </c>
      <c r="Q35" s="765">
        <f t="shared" si="5"/>
        <v>20015.565924022336</v>
      </c>
      <c r="R35" s="765">
        <f t="shared" si="6"/>
        <v>3470.8207390935854</v>
      </c>
      <c r="S35" s="765">
        <f t="shared" si="7"/>
        <v>3491.9400092597857</v>
      </c>
      <c r="T35" s="765">
        <f t="shared" si="8"/>
        <v>21449.582818629344</v>
      </c>
      <c r="U35" s="766">
        <f t="shared" si="9"/>
        <v>19886.340542992588</v>
      </c>
      <c r="W35" s="3793" t="s">
        <v>997</v>
      </c>
      <c r="X35" s="3794"/>
      <c r="Y35" s="2680">
        <v>1524446.7441902647</v>
      </c>
      <c r="Z35" s="2681">
        <v>21518893.3980464</v>
      </c>
      <c r="AA35" s="2681">
        <v>20015565.924022336</v>
      </c>
      <c r="AB35" s="2681">
        <v>3470820.7390935854</v>
      </c>
      <c r="AC35" s="2681">
        <v>3491940.0092597855</v>
      </c>
      <c r="AD35" s="2681">
        <v>21449582.818629343</v>
      </c>
      <c r="AE35" s="2682">
        <v>19886340.542992588</v>
      </c>
    </row>
    <row r="36" spans="1:31" ht="17.100000000000001" customHeight="1">
      <c r="A36" s="684"/>
      <c r="B36" s="155" t="s">
        <v>242</v>
      </c>
      <c r="C36" s="684"/>
      <c r="D36" s="756"/>
      <c r="E36" s="757">
        <f t="shared" si="2"/>
        <v>639.68310525050481</v>
      </c>
      <c r="F36" s="683">
        <f t="shared" si="11"/>
        <v>658.30690148758356</v>
      </c>
      <c r="G36" s="758">
        <f t="shared" si="12"/>
        <v>8795.2054161382548</v>
      </c>
      <c r="H36" s="737">
        <f t="shared" si="12"/>
        <v>8124.4048875179797</v>
      </c>
      <c r="I36" s="738">
        <f t="shared" si="12"/>
        <v>65.497792630713846</v>
      </c>
      <c r="J36" s="738">
        <f t="shared" si="12"/>
        <v>34.380369260943546</v>
      </c>
      <c r="K36" s="738">
        <f t="shared" si="12"/>
        <v>8771.9058272701477</v>
      </c>
      <c r="L36" s="738">
        <f t="shared" si="12"/>
        <v>8082.4815024127938</v>
      </c>
      <c r="M36" s="768" t="s">
        <v>998</v>
      </c>
      <c r="N36" s="763"/>
      <c r="O36" s="764">
        <f t="shared" si="10"/>
        <v>639.68310525050333</v>
      </c>
      <c r="P36" s="765">
        <f t="shared" si="4"/>
        <v>8795.2054161382548</v>
      </c>
      <c r="Q36" s="765">
        <f t="shared" si="5"/>
        <v>8124.4048875179797</v>
      </c>
      <c r="R36" s="765">
        <f t="shared" si="6"/>
        <v>65.497792630713846</v>
      </c>
      <c r="S36" s="765">
        <f t="shared" si="7"/>
        <v>34.380369260943546</v>
      </c>
      <c r="T36" s="765">
        <f t="shared" si="8"/>
        <v>8771.9058272701477</v>
      </c>
      <c r="U36" s="766">
        <f t="shared" si="9"/>
        <v>8082.4815024127938</v>
      </c>
      <c r="W36" s="3793" t="s">
        <v>998</v>
      </c>
      <c r="X36" s="3794"/>
      <c r="Y36" s="2680">
        <v>639683.10525050329</v>
      </c>
      <c r="Z36" s="2681">
        <v>8795205.4161382541</v>
      </c>
      <c r="AA36" s="2681">
        <v>8124404.8875179794</v>
      </c>
      <c r="AB36" s="2681">
        <v>65497.792630713848</v>
      </c>
      <c r="AC36" s="2681">
        <v>34380.369260943546</v>
      </c>
      <c r="AD36" s="2681">
        <v>8771905.8272701483</v>
      </c>
      <c r="AE36" s="2682">
        <v>8082481.5024127942</v>
      </c>
    </row>
    <row r="37" spans="1:31" ht="17.100000000000001" customHeight="1">
      <c r="A37" s="684"/>
      <c r="B37" s="155" t="s">
        <v>241</v>
      </c>
      <c r="C37" s="684"/>
      <c r="D37" s="756"/>
      <c r="E37" s="757">
        <f t="shared" si="2"/>
        <v>36835.525105032808</v>
      </c>
      <c r="F37" s="683">
        <f t="shared" si="11"/>
        <v>29015.771192560176</v>
      </c>
      <c r="G37" s="758">
        <f t="shared" si="12"/>
        <v>257692.98956892779</v>
      </c>
      <c r="H37" s="737">
        <f t="shared" si="12"/>
        <v>230969.86499124728</v>
      </c>
      <c r="I37" s="738">
        <f t="shared" si="12"/>
        <v>106888.81926695842</v>
      </c>
      <c r="J37" s="738">
        <f t="shared" si="12"/>
        <v>117001.21979431072</v>
      </c>
      <c r="K37" s="738">
        <f t="shared" si="12"/>
        <v>245972.36483369803</v>
      </c>
      <c r="L37" s="738">
        <f t="shared" si="12"/>
        <v>227068.99416849014</v>
      </c>
      <c r="M37" s="768" t="s">
        <v>999</v>
      </c>
      <c r="N37" s="763"/>
      <c r="O37" s="764">
        <f t="shared" si="10"/>
        <v>36835.525105032822</v>
      </c>
      <c r="P37" s="765">
        <f t="shared" si="4"/>
        <v>257692.98956892779</v>
      </c>
      <c r="Q37" s="765">
        <f t="shared" si="5"/>
        <v>230969.86499124728</v>
      </c>
      <c r="R37" s="765">
        <f t="shared" si="6"/>
        <v>106888.81926695842</v>
      </c>
      <c r="S37" s="765">
        <f t="shared" si="7"/>
        <v>117001.21979431072</v>
      </c>
      <c r="T37" s="765">
        <f t="shared" si="8"/>
        <v>245972.36483369803</v>
      </c>
      <c r="U37" s="766">
        <f t="shared" si="9"/>
        <v>227068.99416849014</v>
      </c>
      <c r="W37" s="3793" t="s">
        <v>999</v>
      </c>
      <c r="X37" s="3794"/>
      <c r="Y37" s="2680">
        <v>36835525.105032824</v>
      </c>
      <c r="Z37" s="2681">
        <v>257692989.56892779</v>
      </c>
      <c r="AA37" s="2681">
        <v>230969864.99124727</v>
      </c>
      <c r="AB37" s="2681">
        <v>106888819.26695843</v>
      </c>
      <c r="AC37" s="2681">
        <v>117001219.79431072</v>
      </c>
      <c r="AD37" s="2681">
        <v>245972364.83369803</v>
      </c>
      <c r="AE37" s="2682">
        <v>227068994.16849014</v>
      </c>
    </row>
    <row r="38" spans="1:31" ht="17.100000000000001" customHeight="1">
      <c r="A38" s="3407" t="s">
        <v>14</v>
      </c>
      <c r="B38" s="3407"/>
      <c r="C38" s="3407"/>
      <c r="D38" s="719"/>
      <c r="E38" s="767"/>
      <c r="F38" s="683"/>
      <c r="G38" s="737"/>
      <c r="H38" s="737"/>
      <c r="I38" s="738"/>
      <c r="J38" s="738"/>
      <c r="K38" s="738"/>
      <c r="L38" s="738"/>
      <c r="M38" s="768" t="s">
        <v>1000</v>
      </c>
      <c r="N38" s="763" t="s">
        <v>1001</v>
      </c>
      <c r="O38" s="764">
        <f t="shared" si="10"/>
        <v>5993.5134917557771</v>
      </c>
      <c r="P38" s="765">
        <f t="shared" si="4"/>
        <v>64518.674056538875</v>
      </c>
      <c r="Q38" s="765">
        <f t="shared" si="5"/>
        <v>59451.827419494242</v>
      </c>
      <c r="R38" s="765">
        <f t="shared" si="6"/>
        <v>23859.408418842464</v>
      </c>
      <c r="S38" s="765">
        <f t="shared" si="7"/>
        <v>24786.075273553459</v>
      </c>
      <c r="T38" s="765">
        <f t="shared" si="8"/>
        <v>63194.077662544689</v>
      </c>
      <c r="U38" s="766">
        <f t="shared" si="9"/>
        <v>58769.07777347025</v>
      </c>
      <c r="W38" s="3793" t="s">
        <v>1001</v>
      </c>
      <c r="X38" s="3794"/>
      <c r="Y38" s="2680">
        <v>5993513.491755777</v>
      </c>
      <c r="Z38" s="2681">
        <v>64518674.056538872</v>
      </c>
      <c r="AA38" s="2681">
        <v>59451827.419494241</v>
      </c>
      <c r="AB38" s="2681">
        <v>23859408.418842465</v>
      </c>
      <c r="AC38" s="2681">
        <v>24786075.273553457</v>
      </c>
      <c r="AD38" s="2681">
        <v>63194077.66254469</v>
      </c>
      <c r="AE38" s="2682">
        <v>58769077.773470253</v>
      </c>
    </row>
    <row r="39" spans="1:31" ht="17.100000000000001" customHeight="1">
      <c r="A39" s="3093" t="s">
        <v>45</v>
      </c>
      <c r="B39" s="3093"/>
      <c r="C39" s="696"/>
      <c r="D39" s="719"/>
      <c r="E39" s="757">
        <f t="shared" si="2"/>
        <v>5993.5134917556279</v>
      </c>
      <c r="F39" s="683">
        <f t="shared" si="11"/>
        <v>5351.6667437854339</v>
      </c>
      <c r="G39" s="758">
        <f t="shared" ref="G39:L39" si="13">P38</f>
        <v>64518.674056538875</v>
      </c>
      <c r="H39" s="737">
        <f t="shared" si="13"/>
        <v>59451.827419494242</v>
      </c>
      <c r="I39" s="738">
        <f t="shared" si="13"/>
        <v>23859.408418842464</v>
      </c>
      <c r="J39" s="738">
        <f t="shared" si="13"/>
        <v>24786.075273553459</v>
      </c>
      <c r="K39" s="738">
        <f t="shared" si="13"/>
        <v>63194.077662544689</v>
      </c>
      <c r="L39" s="738">
        <f t="shared" si="13"/>
        <v>58769.07777347025</v>
      </c>
      <c r="M39" s="768"/>
      <c r="N39" s="763" t="s">
        <v>1002</v>
      </c>
      <c r="O39" s="764">
        <f t="shared" si="10"/>
        <v>867.24976018330233</v>
      </c>
      <c r="P39" s="765">
        <f t="shared" si="4"/>
        <v>18005.771366064408</v>
      </c>
      <c r="Q39" s="765">
        <f t="shared" si="5"/>
        <v>17136.036000597582</v>
      </c>
      <c r="R39" s="765">
        <f t="shared" si="6"/>
        <v>1637.2449756120441</v>
      </c>
      <c r="S39" s="765">
        <f t="shared" si="7"/>
        <v>1634.7593703285218</v>
      </c>
      <c r="T39" s="765">
        <f t="shared" si="8"/>
        <v>17957.854974023008</v>
      </c>
      <c r="U39" s="766">
        <f t="shared" si="9"/>
        <v>17033.922088384126</v>
      </c>
      <c r="W39" s="3793" t="s">
        <v>1002</v>
      </c>
      <c r="X39" s="3794"/>
      <c r="Y39" s="2680">
        <v>867249.76018330234</v>
      </c>
      <c r="Z39" s="2681">
        <v>18005771.366064407</v>
      </c>
      <c r="AA39" s="2681">
        <v>17136036.000597581</v>
      </c>
      <c r="AB39" s="2681">
        <v>1637244.9756120441</v>
      </c>
      <c r="AC39" s="2681">
        <v>1634759.3703285218</v>
      </c>
      <c r="AD39" s="2681">
        <v>17957854.974023007</v>
      </c>
      <c r="AE39" s="2682">
        <v>17033922.088384125</v>
      </c>
    </row>
    <row r="40" spans="1:31" ht="17.100000000000001" customHeight="1">
      <c r="A40" s="189"/>
      <c r="B40" s="155" t="s">
        <v>15</v>
      </c>
      <c r="C40" s="698"/>
      <c r="D40" s="719"/>
      <c r="E40" s="757">
        <f t="shared" si="2"/>
        <v>10595.953630979515</v>
      </c>
      <c r="F40" s="683">
        <f t="shared" si="11"/>
        <v>9493.4545395388777</v>
      </c>
      <c r="G40" s="758">
        <f t="shared" ref="G40:L40" si="14">P51</f>
        <v>109706.60682047247</v>
      </c>
      <c r="H40" s="737">
        <f t="shared" si="14"/>
        <v>99861.003467123242</v>
      </c>
      <c r="I40" s="738">
        <f t="shared" si="14"/>
        <v>41705.574151715373</v>
      </c>
      <c r="J40" s="738">
        <f t="shared" si="14"/>
        <v>42455.924429345658</v>
      </c>
      <c r="K40" s="738">
        <f t="shared" si="14"/>
        <v>107378.42890106955</v>
      </c>
      <c r="L40" s="738">
        <f t="shared" si="14"/>
        <v>98635.324639160957</v>
      </c>
      <c r="M40" s="768" t="s">
        <v>1003</v>
      </c>
      <c r="N40" s="763" t="s">
        <v>1004</v>
      </c>
      <c r="O40" s="764">
        <f t="shared" si="10"/>
        <v>5689.5402536294214</v>
      </c>
      <c r="P40" s="765">
        <f t="shared" si="4"/>
        <v>79304.302906477154</v>
      </c>
      <c r="Q40" s="765">
        <f t="shared" si="5"/>
        <v>69188.902683452456</v>
      </c>
      <c r="R40" s="765">
        <f t="shared" si="6"/>
        <v>21476.455822057898</v>
      </c>
      <c r="S40" s="765">
        <f t="shared" si="7"/>
        <v>17050.595852662631</v>
      </c>
      <c r="T40" s="765">
        <f t="shared" si="8"/>
        <v>78472.493617777436</v>
      </c>
      <c r="U40" s="766">
        <f t="shared" si="9"/>
        <v>68249.878472249795</v>
      </c>
      <c r="W40" s="3793" t="s">
        <v>1004</v>
      </c>
      <c r="X40" s="3794"/>
      <c r="Y40" s="2680">
        <v>5689540.2536294218</v>
      </c>
      <c r="Z40" s="2681">
        <v>79304302.906477153</v>
      </c>
      <c r="AA40" s="2681">
        <v>69188902.683452457</v>
      </c>
      <c r="AB40" s="2681">
        <v>21476455.822057899</v>
      </c>
      <c r="AC40" s="2681">
        <v>17050595.85266263</v>
      </c>
      <c r="AD40" s="2681">
        <v>78472493.617777437</v>
      </c>
      <c r="AE40" s="2682">
        <v>68249878.472249791</v>
      </c>
    </row>
    <row r="41" spans="1:31" ht="17.100000000000001" customHeight="1">
      <c r="A41" s="156"/>
      <c r="B41" s="156" t="s">
        <v>2295</v>
      </c>
      <c r="C41" s="700"/>
      <c r="D41" s="756"/>
      <c r="E41" s="757">
        <f t="shared" si="2"/>
        <v>5689.5402536294314</v>
      </c>
      <c r="F41" s="683">
        <f t="shared" si="11"/>
        <v>5796.7551761323739</v>
      </c>
      <c r="G41" s="758">
        <f t="shared" ref="G41:L44" si="15">P40</f>
        <v>79304.302906477154</v>
      </c>
      <c r="H41" s="737">
        <f t="shared" si="15"/>
        <v>69188.902683452456</v>
      </c>
      <c r="I41" s="738">
        <f t="shared" si="15"/>
        <v>21476.455822057898</v>
      </c>
      <c r="J41" s="738">
        <f t="shared" si="15"/>
        <v>17050.595852662631</v>
      </c>
      <c r="K41" s="738">
        <f t="shared" si="15"/>
        <v>78472.493617777436</v>
      </c>
      <c r="L41" s="738">
        <f t="shared" si="15"/>
        <v>68249.878472249795</v>
      </c>
      <c r="M41" s="768"/>
      <c r="N41" s="763" t="s">
        <v>1005</v>
      </c>
      <c r="O41" s="764">
        <f t="shared" si="10"/>
        <v>32154.288223355688</v>
      </c>
      <c r="P41" s="765">
        <f t="shared" si="4"/>
        <v>279592.40924231947</v>
      </c>
      <c r="Q41" s="765">
        <f t="shared" si="5"/>
        <v>253391.55570341399</v>
      </c>
      <c r="R41" s="765">
        <f t="shared" si="6"/>
        <v>115088.05604268819</v>
      </c>
      <c r="S41" s="765">
        <f t="shared" si="7"/>
        <v>121041.49072713833</v>
      </c>
      <c r="T41" s="765">
        <f t="shared" si="8"/>
        <v>272200.53403614438</v>
      </c>
      <c r="U41" s="766">
        <f t="shared" si="9"/>
        <v>249911.3927776026</v>
      </c>
      <c r="W41" s="3793" t="s">
        <v>1005</v>
      </c>
      <c r="X41" s="3794"/>
      <c r="Y41" s="2680">
        <v>32154288.223355688</v>
      </c>
      <c r="Z41" s="2681">
        <v>279592409.24231946</v>
      </c>
      <c r="AA41" s="2681">
        <v>253391555.70341399</v>
      </c>
      <c r="AB41" s="2681">
        <v>115088056.04268819</v>
      </c>
      <c r="AC41" s="2681">
        <v>121041490.72713833</v>
      </c>
      <c r="AD41" s="2681">
        <v>272200534.03614438</v>
      </c>
      <c r="AE41" s="2682">
        <v>249911392.77760258</v>
      </c>
    </row>
    <row r="42" spans="1:31" ht="17.100000000000001" customHeight="1">
      <c r="A42" s="156"/>
      <c r="B42" s="156" t="s">
        <v>2422</v>
      </c>
      <c r="C42" s="700"/>
      <c r="D42" s="756"/>
      <c r="E42" s="757">
        <f t="shared" si="2"/>
        <v>32154.288223355616</v>
      </c>
      <c r="F42" s="683">
        <f t="shared" si="11"/>
        <v>28242.575942991927</v>
      </c>
      <c r="G42" s="758">
        <f t="shared" si="15"/>
        <v>279592.40924231947</v>
      </c>
      <c r="H42" s="737">
        <f t="shared" si="15"/>
        <v>253391.55570341399</v>
      </c>
      <c r="I42" s="738">
        <f t="shared" si="15"/>
        <v>115088.05604268819</v>
      </c>
      <c r="J42" s="738">
        <f t="shared" si="15"/>
        <v>121041.49072713833</v>
      </c>
      <c r="K42" s="738">
        <f t="shared" si="15"/>
        <v>272200.53403614438</v>
      </c>
      <c r="L42" s="738">
        <f t="shared" si="15"/>
        <v>249911.3927776026</v>
      </c>
      <c r="M42" s="768"/>
      <c r="N42" s="763" t="s">
        <v>1006</v>
      </c>
      <c r="O42" s="764">
        <f t="shared" si="10"/>
        <v>5196.1807513134072</v>
      </c>
      <c r="P42" s="765">
        <f t="shared" si="4"/>
        <v>67549.166825506647</v>
      </c>
      <c r="Q42" s="765">
        <f t="shared" si="5"/>
        <v>65732.874311485153</v>
      </c>
      <c r="R42" s="765">
        <f t="shared" si="6"/>
        <v>21882.803558834385</v>
      </c>
      <c r="S42" s="765">
        <f t="shared" si="7"/>
        <v>25262.69179612627</v>
      </c>
      <c r="T42" s="765">
        <f t="shared" si="8"/>
        <v>66361.629409481204</v>
      </c>
      <c r="U42" s="766">
        <f t="shared" si="9"/>
        <v>65175.296455346637</v>
      </c>
      <c r="W42" s="3793" t="s">
        <v>1006</v>
      </c>
      <c r="X42" s="3794"/>
      <c r="Y42" s="2680">
        <v>5196180.751313407</v>
      </c>
      <c r="Z42" s="2681">
        <v>67549166.825506642</v>
      </c>
      <c r="AA42" s="2681">
        <v>65732874.311485156</v>
      </c>
      <c r="AB42" s="2681">
        <v>21882803.558834385</v>
      </c>
      <c r="AC42" s="2681">
        <v>25262691.796126269</v>
      </c>
      <c r="AD42" s="2681">
        <v>66361629.409481198</v>
      </c>
      <c r="AE42" s="2682">
        <v>65175296.455346636</v>
      </c>
    </row>
    <row r="43" spans="1:31" ht="17.100000000000001" customHeight="1">
      <c r="A43" s="156"/>
      <c r="B43" s="156" t="s">
        <v>2256</v>
      </c>
      <c r="C43" s="700"/>
      <c r="D43" s="756"/>
      <c r="E43" s="757">
        <f t="shared" si="2"/>
        <v>5196.180751313379</v>
      </c>
      <c r="F43" s="683">
        <f t="shared" si="11"/>
        <v>4566.2211914264517</v>
      </c>
      <c r="G43" s="758">
        <f t="shared" si="15"/>
        <v>67549.166825506647</v>
      </c>
      <c r="H43" s="737">
        <f t="shared" si="15"/>
        <v>65732.874311485153</v>
      </c>
      <c r="I43" s="738">
        <f t="shared" si="15"/>
        <v>21882.803558834385</v>
      </c>
      <c r="J43" s="738">
        <f t="shared" si="15"/>
        <v>25262.69179612627</v>
      </c>
      <c r="K43" s="738">
        <f t="shared" si="15"/>
        <v>66361.629409481204</v>
      </c>
      <c r="L43" s="738">
        <f t="shared" si="15"/>
        <v>65175.296455346637</v>
      </c>
      <c r="M43" s="768"/>
      <c r="N43" s="763" t="s">
        <v>1007</v>
      </c>
      <c r="O43" s="764">
        <f t="shared" si="10"/>
        <v>4011.5286712677998</v>
      </c>
      <c r="P43" s="765">
        <f t="shared" si="4"/>
        <v>48778.165400334576</v>
      </c>
      <c r="Q43" s="765">
        <f t="shared" si="5"/>
        <v>44490.292852255443</v>
      </c>
      <c r="R43" s="765">
        <f t="shared" si="6"/>
        <v>24330.095398169451</v>
      </c>
      <c r="S43" s="765">
        <f t="shared" si="7"/>
        <v>24053.751521358117</v>
      </c>
      <c r="T43" s="765">
        <f t="shared" si="8"/>
        <v>47753.185126920398</v>
      </c>
      <c r="U43" s="766">
        <f t="shared" si="9"/>
        <v>44095.553280648252</v>
      </c>
      <c r="W43" s="3793" t="s">
        <v>1007</v>
      </c>
      <c r="X43" s="3794"/>
      <c r="Y43" s="2680">
        <v>4011528.6712678</v>
      </c>
      <c r="Z43" s="2681">
        <v>48778165.400334574</v>
      </c>
      <c r="AA43" s="2681">
        <v>44490292.852255441</v>
      </c>
      <c r="AB43" s="2681">
        <v>24330095.39816945</v>
      </c>
      <c r="AC43" s="2681">
        <v>24053751.521358117</v>
      </c>
      <c r="AD43" s="2681">
        <v>47753185.126920395</v>
      </c>
      <c r="AE43" s="2682">
        <v>44095553.280648254</v>
      </c>
    </row>
    <row r="44" spans="1:31" ht="17.100000000000001" customHeight="1">
      <c r="A44" s="156"/>
      <c r="B44" s="156" t="s">
        <v>2353</v>
      </c>
      <c r="C44" s="700"/>
      <c r="D44" s="756"/>
      <c r="E44" s="757">
        <f t="shared" si="2"/>
        <v>4011.5286712677989</v>
      </c>
      <c r="F44" s="683">
        <f t="shared" si="11"/>
        <v>3381.2879694608127</v>
      </c>
      <c r="G44" s="758">
        <f t="shared" si="15"/>
        <v>48778.165400334576</v>
      </c>
      <c r="H44" s="737">
        <f t="shared" si="15"/>
        <v>44490.292852255443</v>
      </c>
      <c r="I44" s="738">
        <f t="shared" si="15"/>
        <v>24330.095398169451</v>
      </c>
      <c r="J44" s="738">
        <f t="shared" si="15"/>
        <v>24053.751521358117</v>
      </c>
      <c r="K44" s="738">
        <f t="shared" si="15"/>
        <v>47753.185126920398</v>
      </c>
      <c r="L44" s="738">
        <f t="shared" si="15"/>
        <v>44095.553280648252</v>
      </c>
      <c r="M44" s="768"/>
      <c r="N44" s="763" t="s">
        <v>1008</v>
      </c>
      <c r="O44" s="764">
        <f t="shared" si="10"/>
        <v>5434.7339250011401</v>
      </c>
      <c r="P44" s="765">
        <f t="shared" si="4"/>
        <v>58549.036927969122</v>
      </c>
      <c r="Q44" s="765">
        <f t="shared" si="5"/>
        <v>56612.463104089358</v>
      </c>
      <c r="R44" s="765">
        <f t="shared" si="6"/>
        <v>10184.652064510217</v>
      </c>
      <c r="S44" s="765">
        <f t="shared" si="7"/>
        <v>13682.812165631565</v>
      </c>
      <c r="T44" s="765">
        <f t="shared" si="8"/>
        <v>57466.373447681421</v>
      </c>
      <c r="U44" s="766">
        <f t="shared" si="9"/>
        <v>55890.261855588586</v>
      </c>
      <c r="W44" s="3793" t="s">
        <v>1008</v>
      </c>
      <c r="X44" s="3794"/>
      <c r="Y44" s="2680">
        <v>5434733.9250011398</v>
      </c>
      <c r="Z44" s="2681">
        <v>58549036.92796912</v>
      </c>
      <c r="AA44" s="2681">
        <v>56612463.104089357</v>
      </c>
      <c r="AB44" s="2681">
        <v>10184652.064510217</v>
      </c>
      <c r="AC44" s="2681">
        <v>13682812.165631564</v>
      </c>
      <c r="AD44" s="2681">
        <v>57466373.44768142</v>
      </c>
      <c r="AE44" s="2682">
        <v>55890261.855588585</v>
      </c>
    </row>
    <row r="45" spans="1:31" ht="17.100000000000001" customHeight="1">
      <c r="A45" s="156"/>
      <c r="B45" s="155" t="s">
        <v>17</v>
      </c>
      <c r="C45" s="700"/>
      <c r="D45" s="756"/>
      <c r="E45" s="757">
        <f t="shared" si="2"/>
        <v>3656.8902988737755</v>
      </c>
      <c r="F45" s="683">
        <f t="shared" si="11"/>
        <v>3500.8637054504288</v>
      </c>
      <c r="G45" s="758">
        <f t="shared" ref="G45:L45" si="16">P52</f>
        <v>41405.579599814715</v>
      </c>
      <c r="H45" s="737">
        <f t="shared" si="16"/>
        <v>39784.53356151918</v>
      </c>
      <c r="I45" s="738">
        <f t="shared" si="16"/>
        <v>8141.8717917354807</v>
      </c>
      <c r="J45" s="738">
        <f t="shared" si="16"/>
        <v>10177.716052313721</v>
      </c>
      <c r="K45" s="738">
        <f t="shared" si="16"/>
        <v>40806.649033478941</v>
      </c>
      <c r="L45" s="738">
        <f t="shared" si="16"/>
        <v>39341.629588606753</v>
      </c>
      <c r="M45" s="768"/>
      <c r="N45" s="763" t="s">
        <v>1009</v>
      </c>
      <c r="O45" s="764">
        <f t="shared" si="10"/>
        <v>1887.7050020951008</v>
      </c>
      <c r="P45" s="765">
        <f t="shared" si="4"/>
        <v>24345.613135277916</v>
      </c>
      <c r="Q45" s="765">
        <f t="shared" si="5"/>
        <v>23038.558221273102</v>
      </c>
      <c r="R45" s="765">
        <f t="shared" si="6"/>
        <v>6109.0401241860754</v>
      </c>
      <c r="S45" s="765">
        <f t="shared" si="7"/>
        <v>6689.6902122763513</v>
      </c>
      <c r="T45" s="765">
        <f t="shared" si="8"/>
        <v>24228.059640780546</v>
      </c>
      <c r="U45" s="766">
        <f t="shared" si="9"/>
        <v>22873.591309944408</v>
      </c>
      <c r="W45" s="3793" t="s">
        <v>1009</v>
      </c>
      <c r="X45" s="3794"/>
      <c r="Y45" s="2680">
        <v>1887705.0020951007</v>
      </c>
      <c r="Z45" s="2681">
        <v>24345613.135277916</v>
      </c>
      <c r="AA45" s="2681">
        <v>23038558.221273102</v>
      </c>
      <c r="AB45" s="2681">
        <v>6109040.1241860753</v>
      </c>
      <c r="AC45" s="2681">
        <v>6689690.2122763516</v>
      </c>
      <c r="AD45" s="2681">
        <v>24228059.640780546</v>
      </c>
      <c r="AE45" s="2682">
        <v>22873591.309944406</v>
      </c>
    </row>
    <row r="46" spans="1:31" ht="17.100000000000001" customHeight="1">
      <c r="A46" s="156"/>
      <c r="B46" s="156" t="s">
        <v>2214</v>
      </c>
      <c r="C46" s="700"/>
      <c r="D46" s="756"/>
      <c r="E46" s="757">
        <f t="shared" si="2"/>
        <v>5434.7339250011119</v>
      </c>
      <c r="F46" s="683">
        <f t="shared" si="11"/>
        <v>5074.271693214183</v>
      </c>
      <c r="G46" s="758">
        <f t="shared" ref="G46:L47" si="17">P44</f>
        <v>58549.036927969122</v>
      </c>
      <c r="H46" s="737">
        <f t="shared" si="17"/>
        <v>56612.463104089358</v>
      </c>
      <c r="I46" s="738">
        <f t="shared" si="17"/>
        <v>10184.652064510217</v>
      </c>
      <c r="J46" s="738">
        <f t="shared" si="17"/>
        <v>13682.812165631565</v>
      </c>
      <c r="K46" s="738">
        <f t="shared" si="17"/>
        <v>57466.373447681421</v>
      </c>
      <c r="L46" s="738">
        <f t="shared" si="17"/>
        <v>55890.261855588586</v>
      </c>
      <c r="M46" s="768"/>
      <c r="N46" s="763" t="s">
        <v>1010</v>
      </c>
      <c r="O46" s="764">
        <f t="shared" si="10"/>
        <v>4524.8861611696084</v>
      </c>
      <c r="P46" s="765">
        <f t="shared" si="4"/>
        <v>42564.226174672243</v>
      </c>
      <c r="Q46" s="765">
        <f t="shared" si="5"/>
        <v>35527.691770465623</v>
      </c>
      <c r="R46" s="765">
        <f t="shared" si="6"/>
        <v>13114.930274879784</v>
      </c>
      <c r="S46" s="765">
        <f t="shared" si="7"/>
        <v>10603.282031842746</v>
      </c>
      <c r="T46" s="765">
        <f t="shared" si="8"/>
        <v>40497.847592040474</v>
      </c>
      <c r="U46" s="766">
        <f t="shared" si="9"/>
        <v>35318.915465889811</v>
      </c>
      <c r="W46" s="3793" t="s">
        <v>1010</v>
      </c>
      <c r="X46" s="3794"/>
      <c r="Y46" s="2680">
        <v>4524886.1611696081</v>
      </c>
      <c r="Z46" s="2681">
        <v>42564226.174672246</v>
      </c>
      <c r="AA46" s="2681">
        <v>35527691.77046562</v>
      </c>
      <c r="AB46" s="2681">
        <v>13114930.274879783</v>
      </c>
      <c r="AC46" s="2681">
        <v>10603282.031842746</v>
      </c>
      <c r="AD46" s="2681">
        <v>40497847.592040472</v>
      </c>
      <c r="AE46" s="2682">
        <v>35318915.465889812</v>
      </c>
    </row>
    <row r="47" spans="1:31" ht="17.100000000000001" customHeight="1">
      <c r="A47" s="156"/>
      <c r="B47" s="156" t="s">
        <v>2393</v>
      </c>
      <c r="C47" s="700"/>
      <c r="D47" s="756"/>
      <c r="E47" s="757">
        <f t="shared" si="2"/>
        <v>1887.7050020950892</v>
      </c>
      <c r="F47" s="683">
        <f t="shared" si="11"/>
        <v>1935.1184189264141</v>
      </c>
      <c r="G47" s="758">
        <f t="shared" si="17"/>
        <v>24345.613135277916</v>
      </c>
      <c r="H47" s="737">
        <f t="shared" si="17"/>
        <v>23038.558221273102</v>
      </c>
      <c r="I47" s="738">
        <f t="shared" si="17"/>
        <v>6109.0401241860754</v>
      </c>
      <c r="J47" s="738">
        <f t="shared" si="17"/>
        <v>6689.6902122763513</v>
      </c>
      <c r="K47" s="738">
        <f t="shared" si="17"/>
        <v>24228.059640780546</v>
      </c>
      <c r="L47" s="738">
        <f t="shared" si="17"/>
        <v>22873.591309944408</v>
      </c>
      <c r="M47" s="768"/>
      <c r="N47" s="763" t="s">
        <v>1011</v>
      </c>
      <c r="O47" s="764">
        <f t="shared" si="10"/>
        <v>5281.6521641590498</v>
      </c>
      <c r="P47" s="765">
        <f t="shared" si="4"/>
        <v>64548.274110441394</v>
      </c>
      <c r="Q47" s="765">
        <f t="shared" si="5"/>
        <v>61643.836419626998</v>
      </c>
      <c r="R47" s="765">
        <f t="shared" si="6"/>
        <v>41868.065072504782</v>
      </c>
      <c r="S47" s="765">
        <f t="shared" si="7"/>
        <v>44245.279545849437</v>
      </c>
      <c r="T47" s="765">
        <f t="shared" si="8"/>
        <v>63245.144918157777</v>
      </c>
      <c r="U47" s="766">
        <f t="shared" si="9"/>
        <v>60891.631717298733</v>
      </c>
      <c r="W47" s="3793" t="s">
        <v>1011</v>
      </c>
      <c r="X47" s="3794"/>
      <c r="Y47" s="2680">
        <v>5281652.1641590502</v>
      </c>
      <c r="Z47" s="2681">
        <v>64548274.110441394</v>
      </c>
      <c r="AA47" s="2681">
        <v>61643836.419626996</v>
      </c>
      <c r="AB47" s="2681">
        <v>41868065.072504781</v>
      </c>
      <c r="AC47" s="2681">
        <v>44245279.545849435</v>
      </c>
      <c r="AD47" s="2681">
        <v>63245144.918157779</v>
      </c>
      <c r="AE47" s="2682">
        <v>60891631.717298731</v>
      </c>
    </row>
    <row r="48" spans="1:31" ht="17.100000000000001" customHeight="1">
      <c r="A48" s="156"/>
      <c r="B48" s="155" t="s">
        <v>18</v>
      </c>
      <c r="C48" s="700"/>
      <c r="D48" s="756"/>
      <c r="E48" s="757">
        <f t="shared" si="2"/>
        <v>4176.7403534232653</v>
      </c>
      <c r="F48" s="683">
        <f t="shared" si="11"/>
        <v>3459.0403589941707</v>
      </c>
      <c r="G48" s="758">
        <f t="shared" ref="G48:L48" si="18">P53</f>
        <v>46126.256261189454</v>
      </c>
      <c r="H48" s="737">
        <f t="shared" si="18"/>
        <v>42121.843734212933</v>
      </c>
      <c r="I48" s="738">
        <f t="shared" si="18"/>
        <v>23708.139624137504</v>
      </c>
      <c r="J48" s="738">
        <f t="shared" si="18"/>
        <v>23880.467450584249</v>
      </c>
      <c r="K48" s="738">
        <f t="shared" si="18"/>
        <v>44979.613014907736</v>
      </c>
      <c r="L48" s="738">
        <f t="shared" si="18"/>
        <v>41692.90048236031</v>
      </c>
      <c r="M48" s="768"/>
      <c r="N48" s="763" t="s">
        <v>1012</v>
      </c>
      <c r="O48" s="764">
        <f t="shared" si="10"/>
        <v>2556.1881910887828</v>
      </c>
      <c r="P48" s="765">
        <f t="shared" si="4"/>
        <v>27079.206812080607</v>
      </c>
      <c r="Q48" s="765">
        <f t="shared" si="5"/>
        <v>24337.19015019681</v>
      </c>
      <c r="R48" s="765">
        <f t="shared" si="6"/>
        <v>10959.621813334121</v>
      </c>
      <c r="S48" s="765">
        <f t="shared" si="7"/>
        <v>10773.793342539106</v>
      </c>
      <c r="T48" s="765">
        <f t="shared" si="8"/>
        <v>26902.921864104064</v>
      </c>
      <c r="U48" s="766">
        <f t="shared" si="9"/>
        <v>24108.286012830606</v>
      </c>
      <c r="W48" s="3793" t="s">
        <v>1012</v>
      </c>
      <c r="X48" s="3794"/>
      <c r="Y48" s="2680">
        <v>2556188.1910887826</v>
      </c>
      <c r="Z48" s="2681">
        <v>27079206.812080607</v>
      </c>
      <c r="AA48" s="2681">
        <v>24337190.150196809</v>
      </c>
      <c r="AB48" s="2681">
        <v>10959621.81333412</v>
      </c>
      <c r="AC48" s="2681">
        <v>10773793.342539106</v>
      </c>
      <c r="AD48" s="2681">
        <v>26902921.864104066</v>
      </c>
      <c r="AE48" s="2682">
        <v>24108286.012830604</v>
      </c>
    </row>
    <row r="49" spans="1:31" ht="17.100000000000001" customHeight="1">
      <c r="A49" s="156"/>
      <c r="B49" s="156" t="s">
        <v>2258</v>
      </c>
      <c r="C49" s="696"/>
      <c r="D49" s="719"/>
      <c r="E49" s="757">
        <f t="shared" si="2"/>
        <v>4524.8861611695829</v>
      </c>
      <c r="F49" s="683">
        <f t="shared" si="11"/>
        <v>2667.2838831136251</v>
      </c>
      <c r="G49" s="758">
        <f t="shared" ref="G49:L51" si="19">P46</f>
        <v>42564.226174672243</v>
      </c>
      <c r="H49" s="737">
        <f t="shared" si="19"/>
        <v>35527.691770465623</v>
      </c>
      <c r="I49" s="738">
        <f t="shared" si="19"/>
        <v>13114.930274879784</v>
      </c>
      <c r="J49" s="738">
        <f t="shared" si="19"/>
        <v>10603.282031842746</v>
      </c>
      <c r="K49" s="738">
        <f t="shared" si="19"/>
        <v>40497.847592040474</v>
      </c>
      <c r="L49" s="738">
        <f t="shared" si="19"/>
        <v>35318.915465889811</v>
      </c>
      <c r="M49" s="768"/>
      <c r="N49" s="763" t="s">
        <v>1013</v>
      </c>
      <c r="O49" s="764">
        <f t="shared" si="10"/>
        <v>1214.1955943596661</v>
      </c>
      <c r="P49" s="765">
        <f t="shared" si="4"/>
        <v>22601.752463970828</v>
      </c>
      <c r="Q49" s="765">
        <f t="shared" si="5"/>
        <v>21624.441327995148</v>
      </c>
      <c r="R49" s="765">
        <f t="shared" si="6"/>
        <v>414.03240032756133</v>
      </c>
      <c r="S49" s="765">
        <f t="shared" si="7"/>
        <v>650.91685871154584</v>
      </c>
      <c r="T49" s="765">
        <f t="shared" si="8"/>
        <v>22439.436294625892</v>
      </c>
      <c r="U49" s="766">
        <f t="shared" si="9"/>
        <v>21462.072237526376</v>
      </c>
      <c r="W49" s="3793" t="s">
        <v>1013</v>
      </c>
      <c r="X49" s="3794"/>
      <c r="Y49" s="2680">
        <v>1214195.5943596661</v>
      </c>
      <c r="Z49" s="2681">
        <v>22601752.463970829</v>
      </c>
      <c r="AA49" s="2681">
        <v>21624441.327995148</v>
      </c>
      <c r="AB49" s="2681">
        <v>414032.40032756131</v>
      </c>
      <c r="AC49" s="2681">
        <v>650916.85871154582</v>
      </c>
      <c r="AD49" s="2681">
        <v>22439436.294625893</v>
      </c>
      <c r="AE49" s="2682">
        <v>21462072.237526376</v>
      </c>
    </row>
    <row r="50" spans="1:31" ht="17.100000000000001" customHeight="1">
      <c r="A50" s="156"/>
      <c r="B50" s="156" t="s">
        <v>2296</v>
      </c>
      <c r="C50" s="696"/>
      <c r="D50" s="719"/>
      <c r="E50" s="757">
        <f t="shared" si="2"/>
        <v>5281.6521641590516</v>
      </c>
      <c r="F50" s="683">
        <f t="shared" si="11"/>
        <v>4730.7276742036993</v>
      </c>
      <c r="G50" s="758">
        <f t="shared" si="19"/>
        <v>64548.274110441394</v>
      </c>
      <c r="H50" s="737">
        <f t="shared" si="19"/>
        <v>61643.836419626998</v>
      </c>
      <c r="I50" s="738">
        <f t="shared" si="19"/>
        <v>41868.065072504782</v>
      </c>
      <c r="J50" s="738">
        <f t="shared" si="19"/>
        <v>44245.279545849437</v>
      </c>
      <c r="K50" s="738">
        <f t="shared" si="19"/>
        <v>63245.144918157777</v>
      </c>
      <c r="L50" s="738">
        <f t="shared" si="19"/>
        <v>60891.631717298733</v>
      </c>
      <c r="M50" s="768"/>
      <c r="N50" s="763" t="s">
        <v>1014</v>
      </c>
      <c r="O50" s="764">
        <f t="shared" si="10"/>
        <v>867.24976018330233</v>
      </c>
      <c r="P50" s="765">
        <f t="shared" si="4"/>
        <v>18005.771366064408</v>
      </c>
      <c r="Q50" s="765">
        <f t="shared" si="5"/>
        <v>17136.036000597582</v>
      </c>
      <c r="R50" s="765">
        <f t="shared" si="6"/>
        <v>1637.2449756120441</v>
      </c>
      <c r="S50" s="765">
        <f t="shared" si="7"/>
        <v>1634.7593703285218</v>
      </c>
      <c r="T50" s="765">
        <f t="shared" si="8"/>
        <v>17957.854974023008</v>
      </c>
      <c r="U50" s="766">
        <f t="shared" si="9"/>
        <v>17033.922088384126</v>
      </c>
      <c r="W50" s="3793" t="s">
        <v>1014</v>
      </c>
      <c r="X50" s="3794"/>
      <c r="Y50" s="2680">
        <v>867249.76018330234</v>
      </c>
      <c r="Z50" s="2681">
        <v>18005771.366064407</v>
      </c>
      <c r="AA50" s="2681">
        <v>17136036.000597581</v>
      </c>
      <c r="AB50" s="2681">
        <v>1637244.9756120441</v>
      </c>
      <c r="AC50" s="2681">
        <v>1634759.3703285218</v>
      </c>
      <c r="AD50" s="2681">
        <v>17957854.974023007</v>
      </c>
      <c r="AE50" s="2682">
        <v>17033922.088384125</v>
      </c>
    </row>
    <row r="51" spans="1:31" ht="17.100000000000001" customHeight="1">
      <c r="A51" s="156"/>
      <c r="B51" s="156" t="s">
        <v>2242</v>
      </c>
      <c r="C51" s="696"/>
      <c r="D51" s="719"/>
      <c r="E51" s="757">
        <f t="shared" si="2"/>
        <v>2556.1881910887823</v>
      </c>
      <c r="F51" s="683">
        <f t="shared" si="11"/>
        <v>2608.8073804784435</v>
      </c>
      <c r="G51" s="758">
        <f t="shared" si="19"/>
        <v>27079.206812080607</v>
      </c>
      <c r="H51" s="737">
        <f t="shared" si="19"/>
        <v>24337.19015019681</v>
      </c>
      <c r="I51" s="738">
        <f t="shared" si="19"/>
        <v>10959.621813334121</v>
      </c>
      <c r="J51" s="738">
        <f t="shared" si="19"/>
        <v>10773.793342539106</v>
      </c>
      <c r="K51" s="738">
        <f t="shared" si="19"/>
        <v>26902.921864104064</v>
      </c>
      <c r="L51" s="738">
        <f t="shared" si="19"/>
        <v>24108.286012830606</v>
      </c>
      <c r="M51" s="768" t="s">
        <v>1015</v>
      </c>
      <c r="N51" s="763" t="s">
        <v>1016</v>
      </c>
      <c r="O51" s="764">
        <f t="shared" si="10"/>
        <v>10595.953630979462</v>
      </c>
      <c r="P51" s="765">
        <f t="shared" si="4"/>
        <v>109706.60682047247</v>
      </c>
      <c r="Q51" s="765">
        <f t="shared" si="5"/>
        <v>99861.003467123242</v>
      </c>
      <c r="R51" s="765">
        <f t="shared" si="6"/>
        <v>41705.574151715373</v>
      </c>
      <c r="S51" s="765">
        <f t="shared" si="7"/>
        <v>42455.924429345658</v>
      </c>
      <c r="T51" s="765">
        <f t="shared" si="8"/>
        <v>107378.42890106955</v>
      </c>
      <c r="U51" s="766">
        <f t="shared" si="9"/>
        <v>98635.324639160957</v>
      </c>
      <c r="W51" s="3793" t="s">
        <v>1016</v>
      </c>
      <c r="X51" s="3794"/>
      <c r="Y51" s="2680">
        <v>10595953.630979462</v>
      </c>
      <c r="Z51" s="2681">
        <v>109706606.82047248</v>
      </c>
      <c r="AA51" s="2681">
        <v>99861003.46712324</v>
      </c>
      <c r="AB51" s="2681">
        <v>41705574.151715375</v>
      </c>
      <c r="AC51" s="2681">
        <v>42455924.42934566</v>
      </c>
      <c r="AD51" s="2681">
        <v>107378428.90106955</v>
      </c>
      <c r="AE51" s="2682">
        <v>98635324.639160961</v>
      </c>
    </row>
    <row r="52" spans="1:31" ht="17.100000000000001" customHeight="1">
      <c r="A52" s="156"/>
      <c r="B52" s="155" t="s">
        <v>20</v>
      </c>
      <c r="C52" s="696"/>
      <c r="D52" s="719"/>
      <c r="E52" s="769">
        <f t="shared" si="2"/>
        <v>1214.1955943596649</v>
      </c>
      <c r="F52" s="770">
        <f t="shared" si="11"/>
        <v>1214.2485154835003</v>
      </c>
      <c r="G52" s="758">
        <f t="shared" ref="G52:L53" si="20">P54</f>
        <v>22601.752463970828</v>
      </c>
      <c r="H52" s="737">
        <f t="shared" si="20"/>
        <v>21624.441327995148</v>
      </c>
      <c r="I52" s="738">
        <f t="shared" si="20"/>
        <v>414.03240032756133</v>
      </c>
      <c r="J52" s="738">
        <f t="shared" si="20"/>
        <v>650.91685871154584</v>
      </c>
      <c r="K52" s="738">
        <f t="shared" si="20"/>
        <v>22439.436294625892</v>
      </c>
      <c r="L52" s="738">
        <f t="shared" si="20"/>
        <v>21462.072237526376</v>
      </c>
      <c r="M52" s="768"/>
      <c r="N52" s="763" t="s">
        <v>1017</v>
      </c>
      <c r="O52" s="764">
        <f t="shared" si="10"/>
        <v>3656.8902988737736</v>
      </c>
      <c r="P52" s="765">
        <f t="shared" si="4"/>
        <v>41405.579599814715</v>
      </c>
      <c r="Q52" s="765">
        <f t="shared" si="5"/>
        <v>39784.53356151918</v>
      </c>
      <c r="R52" s="765">
        <f t="shared" si="6"/>
        <v>8141.8717917354807</v>
      </c>
      <c r="S52" s="765">
        <f t="shared" si="7"/>
        <v>10177.716052313721</v>
      </c>
      <c r="T52" s="765">
        <f t="shared" si="8"/>
        <v>40806.649033478941</v>
      </c>
      <c r="U52" s="766">
        <f t="shared" si="9"/>
        <v>39341.629588606753</v>
      </c>
      <c r="W52" s="3793" t="s">
        <v>1017</v>
      </c>
      <c r="X52" s="3794"/>
      <c r="Y52" s="2680">
        <v>3656890.2988737738</v>
      </c>
      <c r="Z52" s="2681">
        <v>41405579.599814713</v>
      </c>
      <c r="AA52" s="2681">
        <v>39784533.561519183</v>
      </c>
      <c r="AB52" s="2681">
        <v>8141871.7917354805</v>
      </c>
      <c r="AC52" s="2681">
        <v>10177716.052313721</v>
      </c>
      <c r="AD52" s="2681">
        <v>40806649.033478938</v>
      </c>
      <c r="AE52" s="2682">
        <v>39341629.588606752</v>
      </c>
    </row>
    <row r="53" spans="1:31" ht="17.100000000000001" customHeight="1">
      <c r="A53" s="3093" t="s">
        <v>21</v>
      </c>
      <c r="B53" s="3093"/>
      <c r="C53" s="696"/>
      <c r="D53" s="719"/>
      <c r="E53" s="757">
        <f t="shared" si="2"/>
        <v>867.24976018330358</v>
      </c>
      <c r="F53" s="683">
        <f t="shared" si="11"/>
        <v>921.44728035535968</v>
      </c>
      <c r="G53" s="758">
        <f t="shared" si="20"/>
        <v>18005.771366064408</v>
      </c>
      <c r="H53" s="737">
        <f t="shared" si="20"/>
        <v>17136.036000597582</v>
      </c>
      <c r="I53" s="738">
        <f t="shared" si="20"/>
        <v>1637.2449756120441</v>
      </c>
      <c r="J53" s="738">
        <f t="shared" si="20"/>
        <v>1634.7593703285218</v>
      </c>
      <c r="K53" s="738">
        <f t="shared" si="20"/>
        <v>17957.854974023008</v>
      </c>
      <c r="L53" s="738">
        <f t="shared" si="20"/>
        <v>17033.922088384126</v>
      </c>
      <c r="M53" s="768"/>
      <c r="N53" s="763" t="s">
        <v>1018</v>
      </c>
      <c r="O53" s="764">
        <f t="shared" si="10"/>
        <v>4176.7403534232699</v>
      </c>
      <c r="P53" s="765">
        <f t="shared" si="4"/>
        <v>46126.256261189454</v>
      </c>
      <c r="Q53" s="765">
        <f t="shared" si="5"/>
        <v>42121.843734212933</v>
      </c>
      <c r="R53" s="765">
        <f t="shared" si="6"/>
        <v>23708.139624137504</v>
      </c>
      <c r="S53" s="765">
        <f t="shared" si="7"/>
        <v>23880.467450584249</v>
      </c>
      <c r="T53" s="765">
        <f t="shared" si="8"/>
        <v>44979.613014907736</v>
      </c>
      <c r="U53" s="766">
        <f t="shared" si="9"/>
        <v>41692.90048236031</v>
      </c>
      <c r="W53" s="3793" t="s">
        <v>1018</v>
      </c>
      <c r="X53" s="3794"/>
      <c r="Y53" s="2680">
        <v>4176740.3534232695</v>
      </c>
      <c r="Z53" s="2681">
        <v>46126256.261189453</v>
      </c>
      <c r="AA53" s="2681">
        <v>42121843.734212935</v>
      </c>
      <c r="AB53" s="2681">
        <v>23708139.624137506</v>
      </c>
      <c r="AC53" s="2681">
        <v>23880467.450584248</v>
      </c>
      <c r="AD53" s="2681">
        <v>44979613.014907733</v>
      </c>
      <c r="AE53" s="2682">
        <v>41692900.482360311</v>
      </c>
    </row>
    <row r="54" spans="1:31" ht="17.100000000000001" customHeight="1">
      <c r="A54" s="3094" t="s">
        <v>118</v>
      </c>
      <c r="B54" s="3094"/>
      <c r="C54" s="3094"/>
      <c r="D54" s="756"/>
      <c r="E54" s="767"/>
      <c r="F54" s="683"/>
      <c r="G54" s="737"/>
      <c r="H54" s="737"/>
      <c r="I54" s="738"/>
      <c r="J54" s="738"/>
      <c r="K54" s="738"/>
      <c r="L54" s="738"/>
      <c r="M54" s="768"/>
      <c r="N54" s="763" t="s">
        <v>1019</v>
      </c>
      <c r="O54" s="764">
        <f t="shared" si="10"/>
        <v>1214.1955943596661</v>
      </c>
      <c r="P54" s="765">
        <f t="shared" si="4"/>
        <v>22601.752463970828</v>
      </c>
      <c r="Q54" s="765">
        <f t="shared" si="5"/>
        <v>21624.441327995148</v>
      </c>
      <c r="R54" s="765">
        <f t="shared" si="6"/>
        <v>414.03240032756133</v>
      </c>
      <c r="S54" s="765">
        <f t="shared" si="7"/>
        <v>650.91685871154584</v>
      </c>
      <c r="T54" s="765">
        <f t="shared" si="8"/>
        <v>22439.436294625892</v>
      </c>
      <c r="U54" s="766">
        <f t="shared" si="9"/>
        <v>21462.072237526376</v>
      </c>
      <c r="W54" s="3793" t="s">
        <v>1019</v>
      </c>
      <c r="X54" s="3794"/>
      <c r="Y54" s="2680">
        <v>1214195.5943596661</v>
      </c>
      <c r="Z54" s="2681">
        <v>22601752.463970829</v>
      </c>
      <c r="AA54" s="2681">
        <v>21624441.327995148</v>
      </c>
      <c r="AB54" s="2681">
        <v>414032.40032756131</v>
      </c>
      <c r="AC54" s="2681">
        <v>650916.85871154582</v>
      </c>
      <c r="AD54" s="2681">
        <v>22439436.294625893</v>
      </c>
      <c r="AE54" s="2682">
        <v>21462072.237526376</v>
      </c>
    </row>
    <row r="55" spans="1:31" ht="17.100000000000001" customHeight="1">
      <c r="A55" s="3093" t="s">
        <v>22</v>
      </c>
      <c r="B55" s="3093" t="s">
        <v>22</v>
      </c>
      <c r="C55" s="196"/>
      <c r="D55" s="756"/>
      <c r="E55" s="757">
        <f t="shared" si="2"/>
        <v>7519.9343182002085</v>
      </c>
      <c r="F55" s="683">
        <f>K55-L55-I55+J55</f>
        <v>6955.3445224859643</v>
      </c>
      <c r="G55" s="758">
        <f t="shared" ref="G55:L55" si="21">P56</f>
        <v>72684.019481170268</v>
      </c>
      <c r="H55" s="737">
        <f t="shared" si="21"/>
        <v>67219.018730414435</v>
      </c>
      <c r="I55" s="738">
        <f t="shared" si="21"/>
        <v>24844.658248296062</v>
      </c>
      <c r="J55" s="738">
        <f t="shared" si="21"/>
        <v>26899.591815740438</v>
      </c>
      <c r="K55" s="738">
        <f t="shared" si="21"/>
        <v>71304.802767969872</v>
      </c>
      <c r="L55" s="738">
        <f t="shared" si="21"/>
        <v>66404.391812928283</v>
      </c>
      <c r="M55" s="768"/>
      <c r="N55" s="763" t="s">
        <v>1020</v>
      </c>
      <c r="O55" s="764">
        <f t="shared" si="10"/>
        <v>867.24976018330233</v>
      </c>
      <c r="P55" s="765">
        <f t="shared" si="4"/>
        <v>18005.771366064408</v>
      </c>
      <c r="Q55" s="765">
        <f t="shared" si="5"/>
        <v>17136.036000597582</v>
      </c>
      <c r="R55" s="765">
        <f t="shared" si="6"/>
        <v>1637.2449756120441</v>
      </c>
      <c r="S55" s="765">
        <f t="shared" si="7"/>
        <v>1634.7593703285218</v>
      </c>
      <c r="T55" s="765">
        <f t="shared" si="8"/>
        <v>17957.854974023008</v>
      </c>
      <c r="U55" s="766">
        <f t="shared" si="9"/>
        <v>17033.922088384126</v>
      </c>
      <c r="W55" s="3793" t="s">
        <v>1020</v>
      </c>
      <c r="X55" s="3794"/>
      <c r="Y55" s="2680">
        <v>867249.76018330234</v>
      </c>
      <c r="Z55" s="2681">
        <v>18005771.366064407</v>
      </c>
      <c r="AA55" s="2681">
        <v>17136036.000597581</v>
      </c>
      <c r="AB55" s="2681">
        <v>1637244.9756120441</v>
      </c>
      <c r="AC55" s="2681">
        <v>1634759.3703285218</v>
      </c>
      <c r="AD55" s="2681">
        <v>17957854.974023007</v>
      </c>
      <c r="AE55" s="2682">
        <v>17033922.088384125</v>
      </c>
    </row>
    <row r="56" spans="1:31" ht="17.100000000000001" customHeight="1">
      <c r="A56" s="155"/>
      <c r="B56" s="155" t="s">
        <v>23</v>
      </c>
      <c r="C56" s="155"/>
      <c r="D56" s="756"/>
      <c r="E56" s="757">
        <f t="shared" si="2"/>
        <v>4452.0427430952832</v>
      </c>
      <c r="F56" s="683">
        <f>K56-L56-I56+J56</f>
        <v>4107.5184133103021</v>
      </c>
      <c r="G56" s="758">
        <f t="shared" ref="G56:L59" si="22">P58</f>
        <v>52571.439118286318</v>
      </c>
      <c r="H56" s="737">
        <f t="shared" si="22"/>
        <v>48409.629682912244</v>
      </c>
      <c r="I56" s="738">
        <f t="shared" si="22"/>
        <v>6157.5614881602596</v>
      </c>
      <c r="J56" s="738">
        <f t="shared" si="22"/>
        <v>6447.7947958814684</v>
      </c>
      <c r="K56" s="738">
        <f t="shared" si="22"/>
        <v>51775.242254303077</v>
      </c>
      <c r="L56" s="738">
        <f t="shared" si="22"/>
        <v>47957.957148713984</v>
      </c>
      <c r="M56" s="768" t="s">
        <v>1021</v>
      </c>
      <c r="N56" s="763" t="s">
        <v>1022</v>
      </c>
      <c r="O56" s="764">
        <f t="shared" si="10"/>
        <v>7519.934318200183</v>
      </c>
      <c r="P56" s="765">
        <f t="shared" si="4"/>
        <v>72684.019481170268</v>
      </c>
      <c r="Q56" s="765">
        <f t="shared" si="5"/>
        <v>67219.018730414435</v>
      </c>
      <c r="R56" s="765">
        <f t="shared" si="6"/>
        <v>24844.658248296062</v>
      </c>
      <c r="S56" s="765">
        <f t="shared" si="7"/>
        <v>26899.591815740438</v>
      </c>
      <c r="T56" s="765">
        <f t="shared" si="8"/>
        <v>71304.802767969872</v>
      </c>
      <c r="U56" s="766">
        <f t="shared" si="9"/>
        <v>66404.391812928283</v>
      </c>
      <c r="W56" s="3793" t="s">
        <v>1021</v>
      </c>
      <c r="X56" s="3000" t="s">
        <v>1022</v>
      </c>
      <c r="Y56" s="2680">
        <v>7519934.3182001831</v>
      </c>
      <c r="Z56" s="2681">
        <v>72684019.481170267</v>
      </c>
      <c r="AA56" s="2681">
        <v>67219018.730414435</v>
      </c>
      <c r="AB56" s="2681">
        <v>24844658.248296063</v>
      </c>
      <c r="AC56" s="2681">
        <v>26899591.815740436</v>
      </c>
      <c r="AD56" s="2681">
        <v>71304802.767969877</v>
      </c>
      <c r="AE56" s="2682">
        <v>66404391.812928289</v>
      </c>
    </row>
    <row r="57" spans="1:31" ht="17.100000000000001" customHeight="1">
      <c r="A57" s="155"/>
      <c r="B57" s="3730" t="s">
        <v>24</v>
      </c>
      <c r="C57" s="3730"/>
      <c r="D57" s="756"/>
      <c r="E57" s="757">
        <f t="shared" si="2"/>
        <v>12617.432081501742</v>
      </c>
      <c r="F57" s="683">
        <f>K57-L57-I57+J57</f>
        <v>12862.017829250326</v>
      </c>
      <c r="G57" s="758">
        <f t="shared" si="22"/>
        <v>122318.91787712807</v>
      </c>
      <c r="H57" s="737">
        <f t="shared" si="22"/>
        <v>118355.65788188453</v>
      </c>
      <c r="I57" s="738">
        <f t="shared" si="22"/>
        <v>67968.76860791292</v>
      </c>
      <c r="J57" s="738">
        <f t="shared" si="22"/>
        <v>76622.94069417112</v>
      </c>
      <c r="K57" s="738">
        <f t="shared" si="22"/>
        <v>120271.61728201379</v>
      </c>
      <c r="L57" s="738">
        <f t="shared" si="22"/>
        <v>116063.77153902166</v>
      </c>
      <c r="M57" s="768"/>
      <c r="N57" s="763" t="s">
        <v>1023</v>
      </c>
      <c r="O57" s="764">
        <f t="shared" si="10"/>
        <v>4570.5666385598242</v>
      </c>
      <c r="P57" s="765">
        <f t="shared" si="4"/>
        <v>56044.151571239083</v>
      </c>
      <c r="Q57" s="765">
        <f t="shared" si="5"/>
        <v>51477.708101738288</v>
      </c>
      <c r="R57" s="765">
        <f t="shared" si="6"/>
        <v>22086.27041819099</v>
      </c>
      <c r="S57" s="765">
        <f t="shared" si="7"/>
        <v>22090.393587250062</v>
      </c>
      <c r="T57" s="765">
        <f t="shared" si="8"/>
        <v>54819.875636781908</v>
      </c>
      <c r="U57" s="766">
        <f t="shared" si="9"/>
        <v>50924.120518749842</v>
      </c>
      <c r="W57" s="3793"/>
      <c r="X57" s="3000" t="s">
        <v>1023</v>
      </c>
      <c r="Y57" s="2680">
        <v>4570566.6385598239</v>
      </c>
      <c r="Z57" s="2681">
        <v>56044151.571239084</v>
      </c>
      <c r="AA57" s="2681">
        <v>51477708.101738289</v>
      </c>
      <c r="AB57" s="2681">
        <v>22086270.41819099</v>
      </c>
      <c r="AC57" s="2681">
        <v>22090393.587250061</v>
      </c>
      <c r="AD57" s="2681">
        <v>54819875.636781909</v>
      </c>
      <c r="AE57" s="2682">
        <v>50924120.518749841</v>
      </c>
    </row>
    <row r="58" spans="1:31" ht="17.100000000000001" customHeight="1">
      <c r="A58" s="155"/>
      <c r="B58" s="3730" t="s">
        <v>25</v>
      </c>
      <c r="C58" s="3730"/>
      <c r="D58" s="756"/>
      <c r="E58" s="757">
        <f t="shared" si="2"/>
        <v>24972.693678265248</v>
      </c>
      <c r="F58" s="683">
        <f>K58-L58-I58+J58</f>
        <v>21473.744249296185</v>
      </c>
      <c r="G58" s="758">
        <f t="shared" si="22"/>
        <v>163878.05104578641</v>
      </c>
      <c r="H58" s="737">
        <f t="shared" si="22"/>
        <v>145747.87180364976</v>
      </c>
      <c r="I58" s="738">
        <f t="shared" si="22"/>
        <v>113861.35239250986</v>
      </c>
      <c r="J58" s="738">
        <f t="shared" si="22"/>
        <v>120703.86682863845</v>
      </c>
      <c r="K58" s="738">
        <f t="shared" si="22"/>
        <v>158751.5848764785</v>
      </c>
      <c r="L58" s="738">
        <f t="shared" si="22"/>
        <v>144120.35506331091</v>
      </c>
      <c r="M58" s="768" t="s">
        <v>1024</v>
      </c>
      <c r="N58" s="763" t="s">
        <v>1025</v>
      </c>
      <c r="O58" s="764">
        <f t="shared" si="10"/>
        <v>4452.0427430952768</v>
      </c>
      <c r="P58" s="765">
        <f t="shared" si="4"/>
        <v>52571.439118286318</v>
      </c>
      <c r="Q58" s="765">
        <f t="shared" si="5"/>
        <v>48409.629682912244</v>
      </c>
      <c r="R58" s="765">
        <f t="shared" si="6"/>
        <v>6157.5614881602596</v>
      </c>
      <c r="S58" s="765">
        <f t="shared" si="7"/>
        <v>6447.7947958814684</v>
      </c>
      <c r="T58" s="765">
        <f t="shared" si="8"/>
        <v>51775.242254303077</v>
      </c>
      <c r="U58" s="766">
        <f t="shared" si="9"/>
        <v>47957.957148713984</v>
      </c>
      <c r="W58" s="3793" t="s">
        <v>1024</v>
      </c>
      <c r="X58" s="3000" t="s">
        <v>3904</v>
      </c>
      <c r="Y58" s="2680">
        <v>4452042.7430952769</v>
      </c>
      <c r="Z58" s="2681">
        <v>52571439.118286319</v>
      </c>
      <c r="AA58" s="2681">
        <v>48409629.682912245</v>
      </c>
      <c r="AB58" s="2681">
        <v>6157561.48816026</v>
      </c>
      <c r="AC58" s="2681">
        <v>6447794.7958814688</v>
      </c>
      <c r="AD58" s="2681">
        <v>51775242.254303075</v>
      </c>
      <c r="AE58" s="2682">
        <v>47957957.148713984</v>
      </c>
    </row>
    <row r="59" spans="1:31" ht="17.100000000000001" customHeight="1" thickBot="1">
      <c r="A59" s="3104" t="s">
        <v>26</v>
      </c>
      <c r="B59" s="3104"/>
      <c r="C59" s="169"/>
      <c r="D59" s="771"/>
      <c r="E59" s="772">
        <f t="shared" si="2"/>
        <v>4570.566638559867</v>
      </c>
      <c r="F59" s="703">
        <f>K59-L59-I59+J59</f>
        <v>3899.8782870911382</v>
      </c>
      <c r="G59" s="773">
        <f t="shared" si="22"/>
        <v>56044.151571239083</v>
      </c>
      <c r="H59" s="743">
        <f t="shared" si="22"/>
        <v>51477.708101738288</v>
      </c>
      <c r="I59" s="743">
        <f t="shared" si="22"/>
        <v>22086.27041819099</v>
      </c>
      <c r="J59" s="743">
        <f t="shared" si="22"/>
        <v>22090.393587250062</v>
      </c>
      <c r="K59" s="743">
        <f t="shared" si="22"/>
        <v>54819.875636781908</v>
      </c>
      <c r="L59" s="743">
        <f t="shared" si="22"/>
        <v>50924.120518749842</v>
      </c>
      <c r="M59" s="768"/>
      <c r="N59" s="763" t="s">
        <v>1026</v>
      </c>
      <c r="O59" s="764">
        <f t="shared" si="10"/>
        <v>12617.432081501744</v>
      </c>
      <c r="P59" s="765">
        <f t="shared" si="4"/>
        <v>122318.91787712807</v>
      </c>
      <c r="Q59" s="765">
        <f t="shared" si="5"/>
        <v>118355.65788188453</v>
      </c>
      <c r="R59" s="765">
        <f t="shared" si="6"/>
        <v>67968.76860791292</v>
      </c>
      <c r="S59" s="765">
        <f t="shared" si="7"/>
        <v>76622.94069417112</v>
      </c>
      <c r="T59" s="765">
        <f t="shared" si="8"/>
        <v>120271.61728201379</v>
      </c>
      <c r="U59" s="766">
        <f t="shared" si="9"/>
        <v>116063.77153902166</v>
      </c>
      <c r="W59" s="3793"/>
      <c r="X59" s="3000" t="s">
        <v>3905</v>
      </c>
      <c r="Y59" s="2680">
        <v>12617432.081501743</v>
      </c>
      <c r="Z59" s="2681">
        <v>122318917.87712806</v>
      </c>
      <c r="AA59" s="2681">
        <v>118355657.88188453</v>
      </c>
      <c r="AB59" s="2681">
        <v>67968768.607912913</v>
      </c>
      <c r="AC59" s="2681">
        <v>76622940.694171116</v>
      </c>
      <c r="AD59" s="2681">
        <v>120271617.28201379</v>
      </c>
      <c r="AE59" s="2682">
        <v>116063771.53902166</v>
      </c>
    </row>
    <row r="60" spans="1:31" s="745" customFormat="1" ht="27.75" customHeight="1">
      <c r="A60" s="3510" t="s">
        <v>2551</v>
      </c>
      <c r="B60" s="3511"/>
      <c r="C60" s="3511"/>
      <c r="D60" s="3511"/>
      <c r="E60" s="3511"/>
      <c r="F60" s="3511"/>
      <c r="G60" s="3511"/>
      <c r="H60" s="3511"/>
      <c r="I60" s="3511"/>
      <c r="J60" s="3511"/>
      <c r="K60" s="3511"/>
      <c r="L60" s="3511"/>
      <c r="M60" s="768"/>
      <c r="N60" s="763" t="s">
        <v>1027</v>
      </c>
      <c r="O60" s="764">
        <f t="shared" si="10"/>
        <v>24972.693678265226</v>
      </c>
      <c r="P60" s="765">
        <f t="shared" si="4"/>
        <v>163878.05104578641</v>
      </c>
      <c r="Q60" s="765">
        <f t="shared" si="5"/>
        <v>145747.87180364976</v>
      </c>
      <c r="R60" s="765">
        <f t="shared" si="6"/>
        <v>113861.35239250986</v>
      </c>
      <c r="S60" s="765">
        <f t="shared" si="7"/>
        <v>120703.86682863845</v>
      </c>
      <c r="T60" s="765">
        <f t="shared" si="8"/>
        <v>158751.5848764785</v>
      </c>
      <c r="U60" s="766">
        <f t="shared" si="9"/>
        <v>144120.35506331091</v>
      </c>
      <c r="V60" s="715"/>
      <c r="W60" s="3793"/>
      <c r="X60" s="3000" t="s">
        <v>3906</v>
      </c>
      <c r="Y60" s="2680">
        <v>24972693.678265225</v>
      </c>
      <c r="Z60" s="2681">
        <v>163878051.04578641</v>
      </c>
      <c r="AA60" s="2681">
        <v>145747871.80364975</v>
      </c>
      <c r="AB60" s="2681">
        <v>113861352.39250986</v>
      </c>
      <c r="AC60" s="2681">
        <v>120703866.82863845</v>
      </c>
      <c r="AD60" s="2681">
        <v>158751584.87647849</v>
      </c>
      <c r="AE60" s="2682">
        <v>144120355.06331092</v>
      </c>
    </row>
    <row r="61" spans="1:31" s="173" customFormat="1" ht="14.25" customHeight="1">
      <c r="B61" s="452"/>
      <c r="C61" s="452"/>
      <c r="D61" s="453"/>
      <c r="I61" s="325"/>
      <c r="J61" s="325"/>
      <c r="K61" s="325"/>
      <c r="M61" s="768"/>
      <c r="N61" s="763" t="s">
        <v>1028</v>
      </c>
      <c r="O61" s="764">
        <f t="shared" si="10"/>
        <v>4570.5666385598242</v>
      </c>
      <c r="P61" s="765">
        <f t="shared" si="4"/>
        <v>56044.151571239083</v>
      </c>
      <c r="Q61" s="765">
        <f t="shared" si="5"/>
        <v>51477.708101738288</v>
      </c>
      <c r="R61" s="765">
        <f t="shared" si="6"/>
        <v>22086.27041819099</v>
      </c>
      <c r="S61" s="765">
        <f t="shared" si="7"/>
        <v>22090.393587250062</v>
      </c>
      <c r="T61" s="765">
        <f t="shared" si="8"/>
        <v>54819.875636781908</v>
      </c>
      <c r="U61" s="766">
        <f t="shared" si="9"/>
        <v>50924.120518749842</v>
      </c>
      <c r="V61" s="715"/>
      <c r="W61" s="3793"/>
      <c r="X61" s="3000" t="s">
        <v>3907</v>
      </c>
      <c r="Y61" s="2680">
        <v>4570566.6385598239</v>
      </c>
      <c r="Z61" s="2681">
        <v>56044151.571239084</v>
      </c>
      <c r="AA61" s="2681">
        <v>51477708.101738289</v>
      </c>
      <c r="AB61" s="2681">
        <v>22086270.41819099</v>
      </c>
      <c r="AC61" s="2681">
        <v>22090393.587250061</v>
      </c>
      <c r="AD61" s="2681">
        <v>54819875.636781909</v>
      </c>
      <c r="AE61" s="2682">
        <v>50924120.518749841</v>
      </c>
    </row>
    <row r="62" spans="1:31" ht="14.25" customHeight="1">
      <c r="M62" s="768" t="s">
        <v>1029</v>
      </c>
      <c r="N62" s="763" t="s">
        <v>1030</v>
      </c>
      <c r="O62" s="764">
        <f t="shared" si="10"/>
        <v>1015.7892202466638</v>
      </c>
      <c r="P62" s="765">
        <f t="shared" si="4"/>
        <v>17852.457986386133</v>
      </c>
      <c r="Q62" s="765">
        <f t="shared" si="5"/>
        <v>16716.425307733996</v>
      </c>
      <c r="R62" s="765">
        <f t="shared" si="6"/>
        <v>3207.5361125487711</v>
      </c>
      <c r="S62" s="765">
        <f t="shared" si="7"/>
        <v>3087.2926541432957</v>
      </c>
      <c r="T62" s="765">
        <f t="shared" si="8"/>
        <v>17764.962860949057</v>
      </c>
      <c r="U62" s="766">
        <f t="shared" si="9"/>
        <v>16578.883929376279</v>
      </c>
      <c r="W62" s="3793" t="s">
        <v>1029</v>
      </c>
      <c r="X62" s="3000" t="s">
        <v>1030</v>
      </c>
      <c r="Y62" s="2680">
        <v>1015789.2202466638</v>
      </c>
      <c r="Z62" s="2681">
        <v>17852457.986386131</v>
      </c>
      <c r="AA62" s="2681">
        <v>16716425.307733996</v>
      </c>
      <c r="AB62" s="2681">
        <v>3207536.1125487713</v>
      </c>
      <c r="AC62" s="2681">
        <v>3087292.6541432957</v>
      </c>
      <c r="AD62" s="2681">
        <v>17764962.860949058</v>
      </c>
      <c r="AE62" s="2682">
        <v>16578883.929376278</v>
      </c>
    </row>
    <row r="63" spans="1:31" ht="14.25" customHeight="1">
      <c r="M63" s="768"/>
      <c r="N63" s="763" t="s">
        <v>1031</v>
      </c>
      <c r="O63" s="764">
        <f t="shared" si="10"/>
        <v>4049.8275070156678</v>
      </c>
      <c r="P63" s="765">
        <f t="shared" si="4"/>
        <v>56735.08863099484</v>
      </c>
      <c r="Q63" s="765">
        <f t="shared" si="5"/>
        <v>53408.731085321073</v>
      </c>
      <c r="R63" s="765">
        <f t="shared" si="6"/>
        <v>14063.506068138924</v>
      </c>
      <c r="S63" s="765">
        <f t="shared" si="7"/>
        <v>14786.976029480826</v>
      </c>
      <c r="T63" s="765">
        <f t="shared" si="8"/>
        <v>55752.771048911156</v>
      </c>
      <c r="U63" s="766">
        <f t="shared" si="9"/>
        <v>52835.123620588449</v>
      </c>
      <c r="W63" s="3793"/>
      <c r="X63" s="3000" t="s">
        <v>1031</v>
      </c>
      <c r="Y63" s="2680">
        <v>4049827.5070156679</v>
      </c>
      <c r="Z63" s="2681">
        <v>56735088.630994841</v>
      </c>
      <c r="AA63" s="2681">
        <v>53408731.085321076</v>
      </c>
      <c r="AB63" s="2681">
        <v>14063506.068138923</v>
      </c>
      <c r="AC63" s="2681">
        <v>14786976.029480826</v>
      </c>
      <c r="AD63" s="2681">
        <v>55752771.048911154</v>
      </c>
      <c r="AE63" s="2682">
        <v>52835123.620588452</v>
      </c>
    </row>
    <row r="64" spans="1:31" ht="14.25" customHeight="1">
      <c r="M64" s="768"/>
      <c r="N64" s="763" t="s">
        <v>1032</v>
      </c>
      <c r="O64" s="764">
        <f t="shared" si="10"/>
        <v>12031.589448559347</v>
      </c>
      <c r="P64" s="765">
        <f t="shared" si="4"/>
        <v>186213.18070512518</v>
      </c>
      <c r="Q64" s="765">
        <f t="shared" si="5"/>
        <v>178764.60547387239</v>
      </c>
      <c r="R64" s="765">
        <f t="shared" si="6"/>
        <v>70633.419509270709</v>
      </c>
      <c r="S64" s="765">
        <f t="shared" si="7"/>
        <v>75216.433726577205</v>
      </c>
      <c r="T64" s="765">
        <f t="shared" si="8"/>
        <v>184511.19678519783</v>
      </c>
      <c r="U64" s="766">
        <f t="shared" si="9"/>
        <v>177038.58241517658</v>
      </c>
      <c r="V64" s="745"/>
      <c r="W64" s="3793"/>
      <c r="X64" s="3000" t="s">
        <v>1032</v>
      </c>
      <c r="Y64" s="2680">
        <v>12031589.448559348</v>
      </c>
      <c r="Z64" s="2681">
        <v>186213180.70512518</v>
      </c>
      <c r="AA64" s="2681">
        <v>178764605.47387239</v>
      </c>
      <c r="AB64" s="2681">
        <v>70633419.509270713</v>
      </c>
      <c r="AC64" s="2681">
        <v>75216433.726577207</v>
      </c>
      <c r="AD64" s="2681">
        <v>184511196.78519782</v>
      </c>
      <c r="AE64" s="2682">
        <v>177038582.41517657</v>
      </c>
    </row>
    <row r="65" spans="13:31" ht="14.25" customHeight="1">
      <c r="M65" s="768"/>
      <c r="N65" s="763" t="s">
        <v>1033</v>
      </c>
      <c r="O65" s="764">
        <f t="shared" si="10"/>
        <v>37779.575064244302</v>
      </c>
      <c r="P65" s="765">
        <f t="shared" si="4"/>
        <v>456521.48150367627</v>
      </c>
      <c r="Q65" s="765">
        <f t="shared" si="5"/>
        <v>439050.95228200644</v>
      </c>
      <c r="R65" s="765">
        <f t="shared" si="6"/>
        <v>277823.24366274214</v>
      </c>
      <c r="S65" s="765">
        <f t="shared" si="7"/>
        <v>298132.2895053167</v>
      </c>
      <c r="T65" s="765">
        <f t="shared" si="8"/>
        <v>446612.7538998524</v>
      </c>
      <c r="U65" s="766">
        <f t="shared" si="9"/>
        <v>434240.54376373132</v>
      </c>
      <c r="V65" s="173"/>
      <c r="W65" s="3793"/>
      <c r="X65" s="3000" t="s">
        <v>1033</v>
      </c>
      <c r="Y65" s="2680">
        <v>37779575.0642443</v>
      </c>
      <c r="Z65" s="2681">
        <v>456521481.5036763</v>
      </c>
      <c r="AA65" s="2681">
        <v>439050952.28200644</v>
      </c>
      <c r="AB65" s="2681">
        <v>277823243.66274214</v>
      </c>
      <c r="AC65" s="2681">
        <v>298132289.50531667</v>
      </c>
      <c r="AD65" s="2681">
        <v>446612753.8998524</v>
      </c>
      <c r="AE65" s="2682">
        <v>434240543.7637313</v>
      </c>
    </row>
    <row r="66" spans="13:31" ht="14.25" customHeight="1">
      <c r="M66" s="768"/>
      <c r="N66" s="763" t="s">
        <v>1034</v>
      </c>
      <c r="O66" s="764">
        <f t="shared" si="10"/>
        <v>146189.28040531353</v>
      </c>
      <c r="P66" s="765">
        <f t="shared" si="4"/>
        <v>1033955.7379112912</v>
      </c>
      <c r="Q66" s="765">
        <f t="shared" si="5"/>
        <v>809229.97647469072</v>
      </c>
      <c r="R66" s="765">
        <f t="shared" si="6"/>
        <v>290095.15769142489</v>
      </c>
      <c r="S66" s="765">
        <f t="shared" si="7"/>
        <v>211558.67666013789</v>
      </c>
      <c r="T66" s="765">
        <f t="shared" si="8"/>
        <v>983747.32992286398</v>
      </c>
      <c r="U66" s="766">
        <f t="shared" si="9"/>
        <v>797646.73859373142</v>
      </c>
      <c r="W66" s="3793"/>
      <c r="X66" s="3000" t="s">
        <v>1034</v>
      </c>
      <c r="Y66" s="2680">
        <v>146189280.40531352</v>
      </c>
      <c r="Z66" s="2681">
        <v>1033955737.9112912</v>
      </c>
      <c r="AA66" s="2681">
        <v>809229976.47469068</v>
      </c>
      <c r="AB66" s="2681">
        <v>290095157.69142491</v>
      </c>
      <c r="AC66" s="2681">
        <v>211558676.66013789</v>
      </c>
      <c r="AD66" s="2681">
        <v>983747329.92286396</v>
      </c>
      <c r="AE66" s="2682">
        <v>797646738.5937314</v>
      </c>
    </row>
    <row r="67" spans="13:31" ht="14.25" customHeight="1">
      <c r="M67" s="768"/>
      <c r="N67" s="763" t="s">
        <v>1035</v>
      </c>
      <c r="O67" s="764">
        <f t="shared" si="10"/>
        <v>636720.78133721184</v>
      </c>
      <c r="P67" s="765">
        <f t="shared" si="4"/>
        <v>3892627.9149774178</v>
      </c>
      <c r="Q67" s="765">
        <f t="shared" si="5"/>
        <v>3502801.790565318</v>
      </c>
      <c r="R67" s="765">
        <f t="shared" si="6"/>
        <v>2159563.6778798467</v>
      </c>
      <c r="S67" s="765">
        <f t="shared" si="7"/>
        <v>2406458.3348049582</v>
      </c>
      <c r="T67" s="765">
        <f t="shared" si="8"/>
        <v>3746348.0395807745</v>
      </c>
      <c r="U67" s="766">
        <f t="shared" si="9"/>
        <v>3442243.0307674198</v>
      </c>
      <c r="W67" s="3793"/>
      <c r="X67" s="3000" t="s">
        <v>1035</v>
      </c>
      <c r="Y67" s="2680">
        <v>636720781.33721185</v>
      </c>
      <c r="Z67" s="2681">
        <v>3892627914.9774179</v>
      </c>
      <c r="AA67" s="2681">
        <v>3502801790.5653181</v>
      </c>
      <c r="AB67" s="2681">
        <v>2159563677.8798466</v>
      </c>
      <c r="AC67" s="2681">
        <v>2406458334.8049583</v>
      </c>
      <c r="AD67" s="2681">
        <v>3746348039.5807743</v>
      </c>
      <c r="AE67" s="2682">
        <v>3442243030.7674198</v>
      </c>
    </row>
    <row r="68" spans="13:31" ht="14.25" customHeight="1">
      <c r="M68" s="768" t="s">
        <v>770</v>
      </c>
      <c r="N68" s="763" t="s">
        <v>1036</v>
      </c>
      <c r="O68" s="764">
        <f t="shared" si="10"/>
        <v>-257.92285356005874</v>
      </c>
      <c r="P68" s="765">
        <f t="shared" si="4"/>
        <v>1112.790540739682</v>
      </c>
      <c r="Q68" s="765">
        <f t="shared" si="5"/>
        <v>2839.7868097054693</v>
      </c>
      <c r="R68" s="765">
        <f t="shared" si="6"/>
        <v>2922.2876885480227</v>
      </c>
      <c r="S68" s="765">
        <f t="shared" si="7"/>
        <v>4391.3611039537545</v>
      </c>
      <c r="T68" s="765">
        <f t="shared" si="8"/>
        <v>1068.5748271183943</v>
      </c>
      <c r="U68" s="766">
        <f t="shared" si="9"/>
        <v>2783.1501546404106</v>
      </c>
      <c r="W68" s="3793" t="s">
        <v>770</v>
      </c>
      <c r="X68" s="3000" t="s">
        <v>1036</v>
      </c>
      <c r="Y68" s="2680">
        <v>-257922.85356005875</v>
      </c>
      <c r="Z68" s="2681">
        <v>1112790.540739682</v>
      </c>
      <c r="AA68" s="2681">
        <v>2839786.8097054693</v>
      </c>
      <c r="AB68" s="2681">
        <v>2922287.6885480229</v>
      </c>
      <c r="AC68" s="2681">
        <v>4391361.1039537545</v>
      </c>
      <c r="AD68" s="2681">
        <v>1068574.8271183942</v>
      </c>
      <c r="AE68" s="2682">
        <v>2783150.1546404106</v>
      </c>
    </row>
    <row r="69" spans="13:31" ht="14.25" customHeight="1">
      <c r="M69" s="768"/>
      <c r="N69" s="763" t="s">
        <v>1037</v>
      </c>
      <c r="O69" s="764">
        <f t="shared" si="10"/>
        <v>547.48990664830069</v>
      </c>
      <c r="P69" s="765">
        <f t="shared" si="4"/>
        <v>7970.9581326826319</v>
      </c>
      <c r="Q69" s="765">
        <f t="shared" si="5"/>
        <v>7687.9626035883875</v>
      </c>
      <c r="R69" s="765">
        <f t="shared" si="6"/>
        <v>4122.4883938217272</v>
      </c>
      <c r="S69" s="765">
        <f t="shared" si="7"/>
        <v>4386.982771375785</v>
      </c>
      <c r="T69" s="765">
        <f t="shared" si="8"/>
        <v>7882.2730072873228</v>
      </c>
      <c r="U69" s="766">
        <f t="shared" si="9"/>
        <v>7591.6080840761233</v>
      </c>
      <c r="W69" s="3793"/>
      <c r="X69" s="3000" t="s">
        <v>1037</v>
      </c>
      <c r="Y69" s="2680">
        <v>547489.9066483007</v>
      </c>
      <c r="Z69" s="2681">
        <v>7970958.1326826317</v>
      </c>
      <c r="AA69" s="2681">
        <v>7687962.6035883874</v>
      </c>
      <c r="AB69" s="2681">
        <v>4122488.3938217275</v>
      </c>
      <c r="AC69" s="2681">
        <v>4386982.7713757847</v>
      </c>
      <c r="AD69" s="2681">
        <v>7882273.0072873225</v>
      </c>
      <c r="AE69" s="2682">
        <v>7591608.0840761233</v>
      </c>
    </row>
    <row r="70" spans="13:31" ht="14.25" customHeight="1">
      <c r="M70" s="768"/>
      <c r="N70" s="763" t="s">
        <v>1038</v>
      </c>
      <c r="O70" s="764">
        <f t="shared" si="10"/>
        <v>1128.5355609289006</v>
      </c>
      <c r="P70" s="765">
        <f t="shared" si="4"/>
        <v>14552.270352495903</v>
      </c>
      <c r="Q70" s="765">
        <f t="shared" si="5"/>
        <v>13532.867308585121</v>
      </c>
      <c r="R70" s="765">
        <f t="shared" si="6"/>
        <v>1669.0032217319495</v>
      </c>
      <c r="S70" s="765">
        <f t="shared" si="7"/>
        <v>1778.1357387500668</v>
      </c>
      <c r="T70" s="765">
        <f t="shared" si="8"/>
        <v>14468.550080857136</v>
      </c>
      <c r="U70" s="766">
        <f t="shared" si="9"/>
        <v>13418.51507581568</v>
      </c>
      <c r="W70" s="3793"/>
      <c r="X70" s="3000" t="s">
        <v>1038</v>
      </c>
      <c r="Y70" s="2680">
        <v>1128535.5609289007</v>
      </c>
      <c r="Z70" s="2681">
        <v>14552270.352495903</v>
      </c>
      <c r="AA70" s="2681">
        <v>13532867.30858512</v>
      </c>
      <c r="AB70" s="2681">
        <v>1669003.2217319494</v>
      </c>
      <c r="AC70" s="2681">
        <v>1778135.7387500668</v>
      </c>
      <c r="AD70" s="2681">
        <v>14468550.080857135</v>
      </c>
      <c r="AE70" s="2682">
        <v>13418515.07581568</v>
      </c>
    </row>
    <row r="71" spans="13:31" ht="14.25" customHeight="1">
      <c r="M71" s="768"/>
      <c r="N71" s="763" t="s">
        <v>1039</v>
      </c>
      <c r="O71" s="764">
        <f t="shared" si="10"/>
        <v>1940.3510791091537</v>
      </c>
      <c r="P71" s="765">
        <f t="shared" si="4"/>
        <v>31610.252003812908</v>
      </c>
      <c r="Q71" s="765">
        <f t="shared" si="5"/>
        <v>30349.127573295991</v>
      </c>
      <c r="R71" s="765">
        <f t="shared" si="6"/>
        <v>6399.2869483178138</v>
      </c>
      <c r="S71" s="765">
        <f t="shared" si="7"/>
        <v>7078.5135969100484</v>
      </c>
      <c r="T71" s="765">
        <f t="shared" si="8"/>
        <v>31425.242554465101</v>
      </c>
      <c r="U71" s="766">
        <f t="shared" si="9"/>
        <v>30039.398160090808</v>
      </c>
      <c r="W71" s="3793"/>
      <c r="X71" s="3000" t="s">
        <v>1039</v>
      </c>
      <c r="Y71" s="2680">
        <v>1940351.0791091537</v>
      </c>
      <c r="Z71" s="2681">
        <v>31610252.003812909</v>
      </c>
      <c r="AA71" s="2681">
        <v>30349127.573295992</v>
      </c>
      <c r="AB71" s="2681">
        <v>6399286.9483178137</v>
      </c>
      <c r="AC71" s="2681">
        <v>7078513.5969100483</v>
      </c>
      <c r="AD71" s="2681">
        <v>31425242.5544651</v>
      </c>
      <c r="AE71" s="2682">
        <v>30039398.160090808</v>
      </c>
    </row>
    <row r="72" spans="13:31" ht="14.25" customHeight="1">
      <c r="M72" s="768"/>
      <c r="N72" s="763" t="s">
        <v>1040</v>
      </c>
      <c r="O72" s="764">
        <f t="shared" si="10"/>
        <v>5247.6394079123456</v>
      </c>
      <c r="P72" s="765">
        <f t="shared" si="4"/>
        <v>68682.35358481486</v>
      </c>
      <c r="Q72" s="765">
        <f t="shared" si="5"/>
        <v>63862.060144950236</v>
      </c>
      <c r="R72" s="765">
        <f t="shared" si="6"/>
        <v>10687.014189963138</v>
      </c>
      <c r="S72" s="765">
        <f t="shared" si="7"/>
        <v>11114.360158010808</v>
      </c>
      <c r="T72" s="765">
        <f t="shared" si="8"/>
        <v>68087.239533090731</v>
      </c>
      <c r="U72" s="766">
        <f t="shared" si="9"/>
        <v>62891.321647945755</v>
      </c>
      <c r="W72" s="3793"/>
      <c r="X72" s="3000" t="s">
        <v>1040</v>
      </c>
      <c r="Y72" s="2680">
        <v>5247639.4079123456</v>
      </c>
      <c r="Z72" s="2681">
        <v>68682353.584814861</v>
      </c>
      <c r="AA72" s="2681">
        <v>63862060.144950233</v>
      </c>
      <c r="AB72" s="2681">
        <v>10687014.189963138</v>
      </c>
      <c r="AC72" s="2681">
        <v>11114360.158010809</v>
      </c>
      <c r="AD72" s="2681">
        <v>68087239.533090726</v>
      </c>
      <c r="AE72" s="2682">
        <v>62891321.647945754</v>
      </c>
    </row>
    <row r="73" spans="13:31" ht="14.25" customHeight="1">
      <c r="M73" s="768"/>
      <c r="N73" s="763" t="s">
        <v>1041</v>
      </c>
      <c r="O73" s="764">
        <f t="shared" si="10"/>
        <v>10673.013539777161</v>
      </c>
      <c r="P73" s="765">
        <f t="shared" si="4"/>
        <v>165030.57128463185</v>
      </c>
      <c r="Q73" s="765">
        <f t="shared" si="5"/>
        <v>156482.75923008926</v>
      </c>
      <c r="R73" s="765">
        <f t="shared" si="6"/>
        <v>33363.3876172495</v>
      </c>
      <c r="S73" s="765">
        <f t="shared" si="7"/>
        <v>35488.589102483842</v>
      </c>
      <c r="T73" s="765">
        <f t="shared" si="8"/>
        <v>163187.17538332389</v>
      </c>
      <c r="U73" s="766">
        <f t="shared" si="9"/>
        <v>154844.64367159209</v>
      </c>
      <c r="W73" s="3793"/>
      <c r="X73" s="3000" t="s">
        <v>1041</v>
      </c>
      <c r="Y73" s="2680">
        <v>10673013.539777162</v>
      </c>
      <c r="Z73" s="2681">
        <v>165030571.28463185</v>
      </c>
      <c r="AA73" s="2681">
        <v>156482759.23008925</v>
      </c>
      <c r="AB73" s="2681">
        <v>33363387.6172495</v>
      </c>
      <c r="AC73" s="2681">
        <v>35488589.102483839</v>
      </c>
      <c r="AD73" s="2681">
        <v>163187175.38332388</v>
      </c>
      <c r="AE73" s="2682">
        <v>154844643.67159209</v>
      </c>
    </row>
    <row r="74" spans="13:31" ht="14.25" customHeight="1">
      <c r="M74" s="768"/>
      <c r="N74" s="763" t="s">
        <v>1042</v>
      </c>
      <c r="O74" s="764">
        <f t="shared" si="10"/>
        <v>28284.523488560921</v>
      </c>
      <c r="P74" s="765">
        <f t="shared" si="4"/>
        <v>382179.89410949656</v>
      </c>
      <c r="Q74" s="765">
        <f t="shared" si="5"/>
        <v>362875.88626730297</v>
      </c>
      <c r="R74" s="765">
        <f t="shared" si="6"/>
        <v>233079.85896916204</v>
      </c>
      <c r="S74" s="765">
        <f t="shared" si="7"/>
        <v>242060.37461552938</v>
      </c>
      <c r="T74" s="765">
        <f t="shared" si="8"/>
        <v>378140.01292330015</v>
      </c>
      <c r="U74" s="766">
        <f t="shared" si="9"/>
        <v>359068.48650765838</v>
      </c>
      <c r="W74" s="3793"/>
      <c r="X74" s="3000" t="s">
        <v>1042</v>
      </c>
      <c r="Y74" s="2680">
        <v>28284523.488560922</v>
      </c>
      <c r="Z74" s="2681">
        <v>382179894.10949653</v>
      </c>
      <c r="AA74" s="2681">
        <v>362875886.26730299</v>
      </c>
      <c r="AB74" s="2681">
        <v>233079858.96916205</v>
      </c>
      <c r="AC74" s="2681">
        <v>242060374.61552939</v>
      </c>
      <c r="AD74" s="2681">
        <v>378140012.92330015</v>
      </c>
      <c r="AE74" s="2682">
        <v>359068486.50765836</v>
      </c>
    </row>
    <row r="75" spans="13:31" ht="14.25" customHeight="1">
      <c r="M75" s="768"/>
      <c r="N75" s="763" t="s">
        <v>1043</v>
      </c>
      <c r="O75" s="764">
        <f t="shared" si="10"/>
        <v>65609.193183487499</v>
      </c>
      <c r="P75" s="765">
        <f t="shared" si="4"/>
        <v>731205.52820288099</v>
      </c>
      <c r="Q75" s="765">
        <f t="shared" si="5"/>
        <v>658685.43836077664</v>
      </c>
      <c r="R75" s="765">
        <f t="shared" si="6"/>
        <v>343563.82057870983</v>
      </c>
      <c r="S75" s="765">
        <f t="shared" si="7"/>
        <v>336652.92392009305</v>
      </c>
      <c r="T75" s="765">
        <f t="shared" si="8"/>
        <v>718824.90880728455</v>
      </c>
      <c r="U75" s="766">
        <f t="shared" si="9"/>
        <v>654209.49353454926</v>
      </c>
      <c r="W75" s="3793"/>
      <c r="X75" s="3000" t="s">
        <v>1043</v>
      </c>
      <c r="Y75" s="2680">
        <v>65609193.183487497</v>
      </c>
      <c r="Z75" s="2681">
        <v>731205528.20288098</v>
      </c>
      <c r="AA75" s="2681">
        <v>658685438.36077666</v>
      </c>
      <c r="AB75" s="2681">
        <v>343563820.57870984</v>
      </c>
      <c r="AC75" s="2681">
        <v>336652923.92009306</v>
      </c>
      <c r="AD75" s="2681">
        <v>718824908.80728459</v>
      </c>
      <c r="AE75" s="2682">
        <v>654209493.53454924</v>
      </c>
    </row>
    <row r="76" spans="13:31" ht="14.25" customHeight="1">
      <c r="M76" s="768"/>
      <c r="N76" s="763" t="s">
        <v>1044</v>
      </c>
      <c r="O76" s="764">
        <f t="shared" si="10"/>
        <v>173790.46915947396</v>
      </c>
      <c r="P76" s="765">
        <f t="shared" si="4"/>
        <v>1636286.7792405363</v>
      </c>
      <c r="Q76" s="765">
        <f t="shared" si="5"/>
        <v>1404832.7578575008</v>
      </c>
      <c r="R76" s="765">
        <f t="shared" si="6"/>
        <v>635376.08882210683</v>
      </c>
      <c r="S76" s="765">
        <f t="shared" si="7"/>
        <v>577712.53659854515</v>
      </c>
      <c r="T76" s="765">
        <f t="shared" si="8"/>
        <v>1572705.8844158817</v>
      </c>
      <c r="U76" s="766">
        <f t="shared" si="9"/>
        <v>1390248.8309559575</v>
      </c>
      <c r="W76" s="3793"/>
      <c r="X76" s="3000" t="s">
        <v>1044</v>
      </c>
      <c r="Y76" s="2680">
        <v>173790469.15947396</v>
      </c>
      <c r="Z76" s="2681">
        <v>1636286779.2405362</v>
      </c>
      <c r="AA76" s="2681">
        <v>1404832757.8575008</v>
      </c>
      <c r="AB76" s="2681">
        <v>635376088.82210684</v>
      </c>
      <c r="AC76" s="2681">
        <v>577712536.59854519</v>
      </c>
      <c r="AD76" s="2681">
        <v>1572705884.4158816</v>
      </c>
      <c r="AE76" s="2682">
        <v>1390248830.9559574</v>
      </c>
    </row>
    <row r="77" spans="13:31" ht="14.25" customHeight="1">
      <c r="M77" s="768"/>
      <c r="N77" s="763" t="s">
        <v>1045</v>
      </c>
      <c r="O77" s="764">
        <f t="shared" si="10"/>
        <v>1002022.7192943871</v>
      </c>
      <c r="P77" s="765">
        <f t="shared" si="4"/>
        <v>6029779.0835856013</v>
      </c>
      <c r="Q77" s="765">
        <f t="shared" si="5"/>
        <v>5315393.7365351357</v>
      </c>
      <c r="R77" s="765">
        <f t="shared" si="6"/>
        <v>3195733.2861890369</v>
      </c>
      <c r="S77" s="765">
        <f t="shared" si="7"/>
        <v>3483370.6584329582</v>
      </c>
      <c r="T77" s="765">
        <f t="shared" si="8"/>
        <v>5830887.5190706337</v>
      </c>
      <c r="U77" s="766">
        <f t="shared" si="9"/>
        <v>5227130.8755328069</v>
      </c>
      <c r="W77" s="3793"/>
      <c r="X77" s="3000" t="s">
        <v>1045</v>
      </c>
      <c r="Y77" s="2680">
        <v>1002022719.2943871</v>
      </c>
      <c r="Z77" s="2681">
        <v>6029779083.5856009</v>
      </c>
      <c r="AA77" s="2681">
        <v>5315393736.5351353</v>
      </c>
      <c r="AB77" s="2681">
        <v>3195733286.1890368</v>
      </c>
      <c r="AC77" s="2681">
        <v>3483370658.4329581</v>
      </c>
      <c r="AD77" s="2681">
        <v>5830887519.0706339</v>
      </c>
      <c r="AE77" s="2682">
        <v>5227130875.5328064</v>
      </c>
    </row>
    <row r="78" spans="13:31" ht="14.25" customHeight="1">
      <c r="M78" s="768" t="s">
        <v>96</v>
      </c>
      <c r="N78" s="763" t="s">
        <v>1036</v>
      </c>
      <c r="O78" s="764">
        <f t="shared" si="10"/>
        <v>-205.69524044789921</v>
      </c>
      <c r="P78" s="765">
        <f t="shared" si="4"/>
        <v>2082.9616692489076</v>
      </c>
      <c r="Q78" s="765">
        <f t="shared" si="5"/>
        <v>2232.1118888705114</v>
      </c>
      <c r="R78" s="765">
        <f t="shared" si="6"/>
        <v>1902.7197651390873</v>
      </c>
      <c r="S78" s="765">
        <f t="shared" si="7"/>
        <v>1846.1747443127927</v>
      </c>
      <c r="T78" s="765">
        <f t="shared" si="8"/>
        <v>2030.893513159685</v>
      </c>
      <c r="U78" s="766">
        <f t="shared" si="9"/>
        <v>2164.007110439758</v>
      </c>
      <c r="W78" s="3793" t="s">
        <v>96</v>
      </c>
      <c r="X78" s="3000" t="s">
        <v>1036</v>
      </c>
      <c r="Y78" s="2680">
        <v>-205695.24044789921</v>
      </c>
      <c r="Z78" s="2681">
        <v>2082961.6692489076</v>
      </c>
      <c r="AA78" s="2681">
        <v>2232111.8888705112</v>
      </c>
      <c r="AB78" s="2681">
        <v>1902719.7651390873</v>
      </c>
      <c r="AC78" s="2681">
        <v>1846174.7443127926</v>
      </c>
      <c r="AD78" s="2681">
        <v>2030893.5131596851</v>
      </c>
      <c r="AE78" s="2682">
        <v>2164007.1104397578</v>
      </c>
    </row>
    <row r="79" spans="13:31" ht="14.25" customHeight="1">
      <c r="M79" s="768"/>
      <c r="N79" s="763" t="s">
        <v>1037</v>
      </c>
      <c r="O79" s="764">
        <f t="shared" si="10"/>
        <v>493.09349133703796</v>
      </c>
      <c r="P79" s="765">
        <f t="shared" si="4"/>
        <v>8312.2603208121745</v>
      </c>
      <c r="Q79" s="765">
        <f t="shared" si="5"/>
        <v>7207.59464296838</v>
      </c>
      <c r="R79" s="765">
        <f t="shared" si="6"/>
        <v>1953.7515066939129</v>
      </c>
      <c r="S79" s="765">
        <f t="shared" si="7"/>
        <v>1342.1793201871571</v>
      </c>
      <c r="T79" s="765">
        <f t="shared" si="8"/>
        <v>8261.6548000007042</v>
      </c>
      <c r="U79" s="766">
        <f t="shared" si="9"/>
        <v>7138.3721851132686</v>
      </c>
      <c r="W79" s="3793"/>
      <c r="X79" s="3000" t="s">
        <v>1037</v>
      </c>
      <c r="Y79" s="2680">
        <v>493093.49133703794</v>
      </c>
      <c r="Z79" s="2681">
        <v>8312260.3208121741</v>
      </c>
      <c r="AA79" s="2681">
        <v>7207594.6429683799</v>
      </c>
      <c r="AB79" s="2681">
        <v>1953751.5066939129</v>
      </c>
      <c r="AC79" s="2681">
        <v>1342179.3201871573</v>
      </c>
      <c r="AD79" s="2681">
        <v>8261654.8000007039</v>
      </c>
      <c r="AE79" s="2682">
        <v>7138372.1851132689</v>
      </c>
    </row>
    <row r="80" spans="13:31" ht="14.25" customHeight="1">
      <c r="M80" s="768"/>
      <c r="N80" s="763" t="s">
        <v>1038</v>
      </c>
      <c r="O80" s="764">
        <f t="shared" si="10"/>
        <v>1140.208943710458</v>
      </c>
      <c r="P80" s="765">
        <f t="shared" si="4"/>
        <v>15932.033459360277</v>
      </c>
      <c r="Q80" s="765">
        <f t="shared" si="5"/>
        <v>13204.955967848608</v>
      </c>
      <c r="R80" s="765">
        <f t="shared" si="6"/>
        <v>2571.7346120208986</v>
      </c>
      <c r="S80" s="765">
        <f t="shared" si="7"/>
        <v>984.86606421968622</v>
      </c>
      <c r="T80" s="765">
        <f t="shared" si="8"/>
        <v>15846.522283196065</v>
      </c>
      <c r="U80" s="766">
        <f t="shared" si="9"/>
        <v>13103.243285785269</v>
      </c>
      <c r="W80" s="3793"/>
      <c r="X80" s="3000" t="s">
        <v>1038</v>
      </c>
      <c r="Y80" s="2680">
        <v>1140208.943710458</v>
      </c>
      <c r="Z80" s="2681">
        <v>15932033.459360277</v>
      </c>
      <c r="AA80" s="2681">
        <v>13204955.967848608</v>
      </c>
      <c r="AB80" s="2681">
        <v>2571734.6120208986</v>
      </c>
      <c r="AC80" s="2681">
        <v>984866.0642196862</v>
      </c>
      <c r="AD80" s="2681">
        <v>15846522.283196066</v>
      </c>
      <c r="AE80" s="2682">
        <v>13103243.285785269</v>
      </c>
    </row>
    <row r="81" spans="13:31" ht="14.25" customHeight="1">
      <c r="M81" s="768"/>
      <c r="N81" s="763" t="s">
        <v>1039</v>
      </c>
      <c r="O81" s="764">
        <f t="shared" si="10"/>
        <v>1618.065102511667</v>
      </c>
      <c r="P81" s="765">
        <f t="shared" si="4"/>
        <v>30138.656503781036</v>
      </c>
      <c r="Q81" s="765">
        <f t="shared" si="5"/>
        <v>28689.601684554542</v>
      </c>
      <c r="R81" s="765">
        <f t="shared" si="6"/>
        <v>5064.0972757962427</v>
      </c>
      <c r="S81" s="765">
        <f t="shared" si="7"/>
        <v>5233.1075590814198</v>
      </c>
      <c r="T81" s="765">
        <f t="shared" si="8"/>
        <v>29902.228999093168</v>
      </c>
      <c r="U81" s="766">
        <f t="shared" si="9"/>
        <v>28214.618419766412</v>
      </c>
      <c r="W81" s="3793"/>
      <c r="X81" s="3000" t="s">
        <v>1039</v>
      </c>
      <c r="Y81" s="2680">
        <v>1618065.1025116669</v>
      </c>
      <c r="Z81" s="2681">
        <v>30138656.503781036</v>
      </c>
      <c r="AA81" s="2681">
        <v>28689601.684554543</v>
      </c>
      <c r="AB81" s="2681">
        <v>5064097.275796243</v>
      </c>
      <c r="AC81" s="2681">
        <v>5233107.5590814194</v>
      </c>
      <c r="AD81" s="2681">
        <v>29902228.999093167</v>
      </c>
      <c r="AE81" s="2682">
        <v>28214618.419766411</v>
      </c>
    </row>
    <row r="82" spans="13:31" ht="14.25" customHeight="1">
      <c r="M82" s="768"/>
      <c r="N82" s="763" t="s">
        <v>1040</v>
      </c>
      <c r="O82" s="764">
        <f t="shared" si="10"/>
        <v>5542.9436629209877</v>
      </c>
      <c r="P82" s="765">
        <f t="shared" si="4"/>
        <v>64490.648695959295</v>
      </c>
      <c r="Q82" s="765">
        <f t="shared" si="5"/>
        <v>59938.852724412565</v>
      </c>
      <c r="R82" s="765">
        <f t="shared" si="6"/>
        <v>16544.50966565005</v>
      </c>
      <c r="S82" s="765">
        <f t="shared" si="7"/>
        <v>17535.65735702432</v>
      </c>
      <c r="T82" s="765">
        <f t="shared" si="8"/>
        <v>63924.562453669227</v>
      </c>
      <c r="U82" s="766">
        <f t="shared" si="9"/>
        <v>59433.433652131775</v>
      </c>
      <c r="W82" s="3793"/>
      <c r="X82" s="3000" t="s">
        <v>1040</v>
      </c>
      <c r="Y82" s="2680">
        <v>5542943.6629209872</v>
      </c>
      <c r="Z82" s="2681">
        <v>64490648.695959292</v>
      </c>
      <c r="AA82" s="2681">
        <v>59938852.724412568</v>
      </c>
      <c r="AB82" s="2681">
        <v>16544509.665650049</v>
      </c>
      <c r="AC82" s="2681">
        <v>17535657.357024319</v>
      </c>
      <c r="AD82" s="2681">
        <v>63924562.453669228</v>
      </c>
      <c r="AE82" s="2682">
        <v>59433433.652131774</v>
      </c>
    </row>
    <row r="83" spans="13:31" ht="14.25" customHeight="1">
      <c r="M83" s="768"/>
      <c r="N83" s="763" t="s">
        <v>1041</v>
      </c>
      <c r="O83" s="764">
        <f t="shared" si="10"/>
        <v>10671.124605121508</v>
      </c>
      <c r="P83" s="765">
        <f t="shared" si="4"/>
        <v>169449.05439263143</v>
      </c>
      <c r="Q83" s="765">
        <f t="shared" si="5"/>
        <v>152203.33597956804</v>
      </c>
      <c r="R83" s="765">
        <f t="shared" si="6"/>
        <v>42304.483435667076</v>
      </c>
      <c r="S83" s="765">
        <f t="shared" si="7"/>
        <v>35729.889627724951</v>
      </c>
      <c r="T83" s="765">
        <f t="shared" si="8"/>
        <v>166704.93219563077</v>
      </c>
      <c r="U83" s="766">
        <f t="shared" si="9"/>
        <v>150231.09390895715</v>
      </c>
      <c r="W83" s="3793"/>
      <c r="X83" s="3000" t="s">
        <v>1041</v>
      </c>
      <c r="Y83" s="2680">
        <v>10671124.605121508</v>
      </c>
      <c r="Z83" s="2681">
        <v>169449054.39263144</v>
      </c>
      <c r="AA83" s="2681">
        <v>152203335.97956803</v>
      </c>
      <c r="AB83" s="2681">
        <v>42304483.435667075</v>
      </c>
      <c r="AC83" s="2681">
        <v>35729889.627724953</v>
      </c>
      <c r="AD83" s="2681">
        <v>166704932.19563076</v>
      </c>
      <c r="AE83" s="2682">
        <v>150231093.90895715</v>
      </c>
    </row>
    <row r="84" spans="13:31" ht="14.25" customHeight="1">
      <c r="M84" s="768"/>
      <c r="N84" s="763" t="s">
        <v>1042</v>
      </c>
      <c r="O84" s="764">
        <f t="shared" si="10"/>
        <v>28002.998900796698</v>
      </c>
      <c r="P84" s="765">
        <f t="shared" si="4"/>
        <v>333405.84787510004</v>
      </c>
      <c r="Q84" s="765">
        <f t="shared" si="5"/>
        <v>321377.10716431856</v>
      </c>
      <c r="R84" s="765">
        <f t="shared" si="6"/>
        <v>204076.13165979806</v>
      </c>
      <c r="S84" s="765">
        <f t="shared" si="7"/>
        <v>220050.38984981325</v>
      </c>
      <c r="T84" s="765">
        <f t="shared" si="8"/>
        <v>329572.99889646971</v>
      </c>
      <c r="U84" s="766">
        <f t="shared" si="9"/>
        <v>318297.90949090366</v>
      </c>
      <c r="W84" s="3793"/>
      <c r="X84" s="3000" t="s">
        <v>1042</v>
      </c>
      <c r="Y84" s="2680">
        <v>28002998.900796697</v>
      </c>
      <c r="Z84" s="2681">
        <v>333405847.87510002</v>
      </c>
      <c r="AA84" s="2681">
        <v>321377107.16431856</v>
      </c>
      <c r="AB84" s="2681">
        <v>204076131.65979806</v>
      </c>
      <c r="AC84" s="2681">
        <v>220050389.84981325</v>
      </c>
      <c r="AD84" s="2681">
        <v>329572998.89646971</v>
      </c>
      <c r="AE84" s="2682">
        <v>318297909.49090368</v>
      </c>
    </row>
    <row r="85" spans="13:31" ht="14.25" customHeight="1">
      <c r="M85" s="768"/>
      <c r="N85" s="763" t="s">
        <v>1043</v>
      </c>
      <c r="O85" s="764">
        <f t="shared" si="10"/>
        <v>57561.999003627854</v>
      </c>
      <c r="P85" s="765">
        <f t="shared" si="4"/>
        <v>663772.7284762687</v>
      </c>
      <c r="Q85" s="765">
        <f t="shared" si="5"/>
        <v>627079.02301228186</v>
      </c>
      <c r="R85" s="765">
        <f t="shared" si="6"/>
        <v>272026.76425523497</v>
      </c>
      <c r="S85" s="765">
        <f t="shared" si="7"/>
        <v>292895.05779487593</v>
      </c>
      <c r="T85" s="765">
        <f t="shared" si="8"/>
        <v>657265.41523449298</v>
      </c>
      <c r="U85" s="766">
        <f t="shared" si="9"/>
        <v>623029.72338999831</v>
      </c>
      <c r="W85" s="3793"/>
      <c r="X85" s="3000" t="s">
        <v>1043</v>
      </c>
      <c r="Y85" s="2680">
        <v>57561999.003627852</v>
      </c>
      <c r="Z85" s="2681">
        <v>663772728.47626865</v>
      </c>
      <c r="AA85" s="2681">
        <v>627079023.01228189</v>
      </c>
      <c r="AB85" s="2681">
        <v>272026764.25523496</v>
      </c>
      <c r="AC85" s="2681">
        <v>292895057.79487592</v>
      </c>
      <c r="AD85" s="2681">
        <v>657265415.23449302</v>
      </c>
      <c r="AE85" s="2682">
        <v>623029723.38999832</v>
      </c>
    </row>
    <row r="86" spans="13:31" ht="14.25" customHeight="1">
      <c r="M86" s="768"/>
      <c r="N86" s="763" t="s">
        <v>1044</v>
      </c>
      <c r="O86" s="764">
        <f t="shared" si="10"/>
        <v>171841.55256315341</v>
      </c>
      <c r="P86" s="765">
        <f t="shared" si="4"/>
        <v>1541590.8690404354</v>
      </c>
      <c r="Q86" s="765">
        <f t="shared" si="5"/>
        <v>1434800.6567630249</v>
      </c>
      <c r="R86" s="765">
        <f t="shared" si="6"/>
        <v>583518.44515475002</v>
      </c>
      <c r="S86" s="765">
        <f t="shared" si="7"/>
        <v>648569.78544049279</v>
      </c>
      <c r="T86" s="765">
        <f t="shared" si="8"/>
        <v>1481907.4971360404</v>
      </c>
      <c r="U86" s="766">
        <f t="shared" si="9"/>
        <v>1422380.5712671566</v>
      </c>
      <c r="W86" s="3793"/>
      <c r="X86" s="3000" t="s">
        <v>1044</v>
      </c>
      <c r="Y86" s="2680">
        <v>171841552.56315342</v>
      </c>
      <c r="Z86" s="2681">
        <v>1541590869.0404353</v>
      </c>
      <c r="AA86" s="2681">
        <v>1434800656.7630248</v>
      </c>
      <c r="AB86" s="2681">
        <v>583518445.15474999</v>
      </c>
      <c r="AC86" s="2681">
        <v>648569785.44049275</v>
      </c>
      <c r="AD86" s="2681">
        <v>1481907497.1360404</v>
      </c>
      <c r="AE86" s="2682">
        <v>1422380571.2671566</v>
      </c>
    </row>
    <row r="87" spans="13:31" ht="14.25" customHeight="1">
      <c r="M87" s="768"/>
      <c r="N87" s="763" t="s">
        <v>1045</v>
      </c>
      <c r="O87" s="764">
        <f t="shared" si="10"/>
        <v>1021547.2887173619</v>
      </c>
      <c r="P87" s="765">
        <f t="shared" si="4"/>
        <v>6137684.5639242558</v>
      </c>
      <c r="Q87" s="765">
        <f t="shared" si="5"/>
        <v>5537085.8689027727</v>
      </c>
      <c r="R87" s="765">
        <f t="shared" si="6"/>
        <v>3426836.7004043651</v>
      </c>
      <c r="S87" s="765">
        <f t="shared" si="7"/>
        <v>3847785.2941002455</v>
      </c>
      <c r="T87" s="765">
        <f t="shared" si="8"/>
        <v>5940899.9268988874</v>
      </c>
      <c r="U87" s="766">
        <f t="shared" si="9"/>
        <v>5444281.9360149885</v>
      </c>
      <c r="W87" s="3793"/>
      <c r="X87" s="3000" t="s">
        <v>1045</v>
      </c>
      <c r="Y87" s="2680">
        <v>1021547288.7173618</v>
      </c>
      <c r="Z87" s="2681">
        <v>6137684563.9242554</v>
      </c>
      <c r="AA87" s="2681">
        <v>5537085868.9027729</v>
      </c>
      <c r="AB87" s="2681">
        <v>3426836700.4043651</v>
      </c>
      <c r="AC87" s="2681">
        <v>3847785294.1002455</v>
      </c>
      <c r="AD87" s="2681">
        <v>5940899926.8988876</v>
      </c>
      <c r="AE87" s="2682">
        <v>5444281936.0149889</v>
      </c>
    </row>
    <row r="88" spans="13:31" ht="14.25" customHeight="1">
      <c r="M88" s="768" t="s">
        <v>307</v>
      </c>
      <c r="N88" s="763" t="s">
        <v>1036</v>
      </c>
      <c r="O88" s="764">
        <f t="shared" si="10"/>
        <v>357.76608870501252</v>
      </c>
      <c r="P88" s="765">
        <f t="shared" si="4"/>
        <v>5339.8586901534036</v>
      </c>
      <c r="Q88" s="765">
        <f t="shared" si="5"/>
        <v>4959.1459547651739</v>
      </c>
      <c r="R88" s="765">
        <f t="shared" si="6"/>
        <v>39.528523320673401</v>
      </c>
      <c r="S88" s="765">
        <f t="shared" si="7"/>
        <v>16.58187663745656</v>
      </c>
      <c r="T88" s="765">
        <f t="shared" si="8"/>
        <v>5319.6211148824868</v>
      </c>
      <c r="U88" s="766">
        <f t="shared" si="9"/>
        <v>4943.8125452946797</v>
      </c>
      <c r="W88" s="3793" t="s">
        <v>307</v>
      </c>
      <c r="X88" s="3000" t="s">
        <v>1036</v>
      </c>
      <c r="Y88" s="2680">
        <v>357766.08870501252</v>
      </c>
      <c r="Z88" s="2681">
        <v>5339858.6901534032</v>
      </c>
      <c r="AA88" s="2681">
        <v>4959145.9547651736</v>
      </c>
      <c r="AB88" s="2681">
        <v>39528.523320673397</v>
      </c>
      <c r="AC88" s="2681">
        <v>16581.87663745656</v>
      </c>
      <c r="AD88" s="2681">
        <v>5319621.1148824869</v>
      </c>
      <c r="AE88" s="2682">
        <v>4943812.5452946797</v>
      </c>
    </row>
    <row r="89" spans="13:31" ht="14.25" customHeight="1">
      <c r="M89" s="768"/>
      <c r="N89" s="763" t="s">
        <v>1037</v>
      </c>
      <c r="O89" s="764">
        <f t="shared" si="10"/>
        <v>773.8795327687385</v>
      </c>
      <c r="P89" s="765">
        <f t="shared" si="4"/>
        <v>10475.080603159018</v>
      </c>
      <c r="Q89" s="765">
        <f t="shared" si="5"/>
        <v>9650.5063541140062</v>
      </c>
      <c r="R89" s="765">
        <f t="shared" si="6"/>
        <v>122.61933001119209</v>
      </c>
      <c r="S89" s="765">
        <f t="shared" si="7"/>
        <v>71.924613734920143</v>
      </c>
      <c r="T89" s="765">
        <f t="shared" si="8"/>
        <v>10453.045665399537</v>
      </c>
      <c r="U89" s="766">
        <f t="shared" si="9"/>
        <v>9612.2445449677525</v>
      </c>
      <c r="W89" s="3793"/>
      <c r="X89" s="3000" t="s">
        <v>1037</v>
      </c>
      <c r="Y89" s="2680">
        <v>773879.53276873846</v>
      </c>
      <c r="Z89" s="2681">
        <v>10475080.603159018</v>
      </c>
      <c r="AA89" s="2681">
        <v>9650506.3541140053</v>
      </c>
      <c r="AB89" s="2681">
        <v>122619.33001119208</v>
      </c>
      <c r="AC89" s="2681">
        <v>71924.613734920145</v>
      </c>
      <c r="AD89" s="2681">
        <v>10453045.665399536</v>
      </c>
      <c r="AE89" s="2682">
        <v>9612244.544967752</v>
      </c>
    </row>
    <row r="90" spans="13:31" ht="14.25" customHeight="1">
      <c r="M90" s="768"/>
      <c r="N90" s="763" t="s">
        <v>1038</v>
      </c>
      <c r="O90" s="764">
        <f t="shared" si="10"/>
        <v>848.35639125565933</v>
      </c>
      <c r="P90" s="765">
        <f t="shared" si="4"/>
        <v>14854.299724169698</v>
      </c>
      <c r="Q90" s="765">
        <f t="shared" si="5"/>
        <v>13999.000697061858</v>
      </c>
      <c r="R90" s="765">
        <f t="shared" si="6"/>
        <v>382.4661610775035</v>
      </c>
      <c r="S90" s="765">
        <f t="shared" si="7"/>
        <v>375.52352522532181</v>
      </c>
      <c r="T90" s="765">
        <f t="shared" si="8"/>
        <v>14812.273069421866</v>
      </c>
      <c r="U90" s="766">
        <f t="shared" si="9"/>
        <v>13957.288546185333</v>
      </c>
      <c r="W90" s="3793"/>
      <c r="X90" s="3000" t="s">
        <v>1038</v>
      </c>
      <c r="Y90" s="2680">
        <v>848356.39125565928</v>
      </c>
      <c r="Z90" s="2681">
        <v>14854299.724169698</v>
      </c>
      <c r="AA90" s="2681">
        <v>13999000.697061857</v>
      </c>
      <c r="AB90" s="2681">
        <v>382466.16107750352</v>
      </c>
      <c r="AC90" s="2681">
        <v>375523.52522532182</v>
      </c>
      <c r="AD90" s="2681">
        <v>14812273.069421867</v>
      </c>
      <c r="AE90" s="2682">
        <v>13957288.546185333</v>
      </c>
    </row>
    <row r="91" spans="13:31" ht="14.25" customHeight="1">
      <c r="M91" s="768"/>
      <c r="N91" s="763" t="s">
        <v>1039</v>
      </c>
      <c r="O91" s="764">
        <f t="shared" si="10"/>
        <v>1612.6697582318614</v>
      </c>
      <c r="P91" s="765">
        <f t="shared" si="4"/>
        <v>23599.934205450034</v>
      </c>
      <c r="Q91" s="765">
        <f t="shared" si="5"/>
        <v>21459.988221978903</v>
      </c>
      <c r="R91" s="765">
        <f t="shared" si="6"/>
        <v>1410.8493046593651</v>
      </c>
      <c r="S91" s="765">
        <f t="shared" si="7"/>
        <v>883.57307942010902</v>
      </c>
      <c r="T91" s="765">
        <f t="shared" si="8"/>
        <v>23493.978451163497</v>
      </c>
      <c r="U91" s="766">
        <f t="shared" si="9"/>
        <v>21269.37043517812</v>
      </c>
      <c r="W91" s="3793"/>
      <c r="X91" s="3000" t="s">
        <v>1039</v>
      </c>
      <c r="Y91" s="2680">
        <v>1612669.7582318613</v>
      </c>
      <c r="Z91" s="2681">
        <v>23599934.205450036</v>
      </c>
      <c r="AA91" s="2681">
        <v>21459988.221978903</v>
      </c>
      <c r="AB91" s="2681">
        <v>1410849.304659365</v>
      </c>
      <c r="AC91" s="2681">
        <v>883573.07942010905</v>
      </c>
      <c r="AD91" s="2681">
        <v>23493978.451163497</v>
      </c>
      <c r="AE91" s="2682">
        <v>21269370.43517812</v>
      </c>
    </row>
    <row r="92" spans="13:31" ht="14.25" customHeight="1">
      <c r="M92" s="768"/>
      <c r="N92" s="763" t="s">
        <v>1040</v>
      </c>
      <c r="O92" s="764">
        <f t="shared" si="10"/>
        <v>2605.1727331355787</v>
      </c>
      <c r="P92" s="765">
        <f t="shared" si="4"/>
        <v>39385.932284590832</v>
      </c>
      <c r="Q92" s="765">
        <f t="shared" si="5"/>
        <v>37136.515323691856</v>
      </c>
      <c r="R92" s="765">
        <f t="shared" si="6"/>
        <v>2618.5554494924336</v>
      </c>
      <c r="S92" s="765">
        <f t="shared" si="7"/>
        <v>2974.311221729025</v>
      </c>
      <c r="T92" s="765">
        <f t="shared" si="8"/>
        <v>39187.521824765943</v>
      </c>
      <c r="U92" s="766">
        <f t="shared" si="9"/>
        <v>36819.178165521422</v>
      </c>
      <c r="W92" s="3793"/>
      <c r="X92" s="3000" t="s">
        <v>1040</v>
      </c>
      <c r="Y92" s="2680">
        <v>2605172.7331355787</v>
      </c>
      <c r="Z92" s="2681">
        <v>39385932.284590833</v>
      </c>
      <c r="AA92" s="2681">
        <v>37136515.323691852</v>
      </c>
      <c r="AB92" s="2681">
        <v>2618555.4494924336</v>
      </c>
      <c r="AC92" s="2681">
        <v>2974311.2217290248</v>
      </c>
      <c r="AD92" s="2681">
        <v>39187521.824765943</v>
      </c>
      <c r="AE92" s="2682">
        <v>36819178.165521421</v>
      </c>
    </row>
    <row r="93" spans="13:31" ht="14.25" customHeight="1">
      <c r="M93" s="768"/>
      <c r="N93" s="763" t="s">
        <v>1041</v>
      </c>
      <c r="O93" s="764">
        <f t="shared" si="10"/>
        <v>4888.8863016839232</v>
      </c>
      <c r="P93" s="765">
        <f t="shared" si="4"/>
        <v>75694.821808374021</v>
      </c>
      <c r="Q93" s="765">
        <f t="shared" si="5"/>
        <v>71669.707137946869</v>
      </c>
      <c r="R93" s="765">
        <f t="shared" si="6"/>
        <v>11408.156661758989</v>
      </c>
      <c r="S93" s="765">
        <f t="shared" si="7"/>
        <v>12271.928293015695</v>
      </c>
      <c r="T93" s="765">
        <f t="shared" si="8"/>
        <v>74412.798057367967</v>
      </c>
      <c r="U93" s="766">
        <f t="shared" si="9"/>
        <v>70927.870965429902</v>
      </c>
      <c r="W93" s="3793"/>
      <c r="X93" s="3000" t="s">
        <v>1041</v>
      </c>
      <c r="Y93" s="2680">
        <v>4888886.3016839232</v>
      </c>
      <c r="Z93" s="2681">
        <v>75694821.808374017</v>
      </c>
      <c r="AA93" s="2681">
        <v>71669707.137946874</v>
      </c>
      <c r="AB93" s="2681">
        <v>11408156.661758989</v>
      </c>
      <c r="AC93" s="2681">
        <v>12271928.293015694</v>
      </c>
      <c r="AD93" s="2681">
        <v>74412798.057367966</v>
      </c>
      <c r="AE93" s="2682">
        <v>70927870.965429902</v>
      </c>
    </row>
    <row r="94" spans="13:31" ht="14.25" customHeight="1">
      <c r="M94" s="768"/>
      <c r="N94" s="763" t="s">
        <v>1042</v>
      </c>
      <c r="O94" s="764">
        <f t="shared" si="10"/>
        <v>10402.151355332308</v>
      </c>
      <c r="P94" s="765">
        <f t="shared" ref="P94:P97" si="23">Z94/1000</f>
        <v>136195.64994620229</v>
      </c>
      <c r="Q94" s="765">
        <f t="shared" ref="Q94:Q97" si="24">AA94/1000</f>
        <v>124034.04275796835</v>
      </c>
      <c r="R94" s="765">
        <f t="shared" ref="R94:R97" si="25">AB94/1000</f>
        <v>19753.19506872007</v>
      </c>
      <c r="S94" s="765">
        <f t="shared" ref="S94:S97" si="26">AC94/1000</f>
        <v>17993.739235818401</v>
      </c>
      <c r="T94" s="765">
        <f t="shared" ref="T94:T97" si="27">AD94/1000</f>
        <v>134862.90662517326</v>
      </c>
      <c r="U94" s="766">
        <f t="shared" ref="U94:U97" si="28">AE94/1000</f>
        <v>122749.46503964954</v>
      </c>
      <c r="W94" s="3793"/>
      <c r="X94" s="3000" t="s">
        <v>1042</v>
      </c>
      <c r="Y94" s="2680">
        <v>10402151.355332308</v>
      </c>
      <c r="Z94" s="2681">
        <v>136195649.94620228</v>
      </c>
      <c r="AA94" s="2681">
        <v>124034042.75796835</v>
      </c>
      <c r="AB94" s="2681">
        <v>19753195.068720069</v>
      </c>
      <c r="AC94" s="2681">
        <v>17993739.235818401</v>
      </c>
      <c r="AD94" s="2681">
        <v>134862906.62517327</v>
      </c>
      <c r="AE94" s="2682">
        <v>122749465.03964955</v>
      </c>
    </row>
    <row r="95" spans="13:31" ht="14.25" customHeight="1">
      <c r="M95" s="768"/>
      <c r="N95" s="763" t="s">
        <v>1043</v>
      </c>
      <c r="O95" s="764">
        <f t="shared" ref="O95:O97" si="29">Y95/1000</f>
        <v>16925.092835639738</v>
      </c>
      <c r="P95" s="765">
        <f t="shared" si="23"/>
        <v>225331.92118593346</v>
      </c>
      <c r="Q95" s="765">
        <f t="shared" si="24"/>
        <v>210635.82120469917</v>
      </c>
      <c r="R95" s="765">
        <f t="shared" si="25"/>
        <v>75481.713676754094</v>
      </c>
      <c r="S95" s="765">
        <f t="shared" si="26"/>
        <v>77710.706531159361</v>
      </c>
      <c r="T95" s="765">
        <f t="shared" si="27"/>
        <v>220490.53845476487</v>
      </c>
      <c r="U95" s="766">
        <f t="shared" si="28"/>
        <v>208478.68604117355</v>
      </c>
      <c r="W95" s="3793"/>
      <c r="X95" s="3000" t="s">
        <v>1043</v>
      </c>
      <c r="Y95" s="2680">
        <v>16925092.835639738</v>
      </c>
      <c r="Z95" s="2681">
        <v>225331921.18593347</v>
      </c>
      <c r="AA95" s="2681">
        <v>210635821.20469916</v>
      </c>
      <c r="AB95" s="2681">
        <v>75481713.676754087</v>
      </c>
      <c r="AC95" s="2681">
        <v>77710706.531159356</v>
      </c>
      <c r="AD95" s="2681">
        <v>220490538.45476487</v>
      </c>
      <c r="AE95" s="2682">
        <v>208478686.04117355</v>
      </c>
    </row>
    <row r="96" spans="13:31" ht="14.25" customHeight="1">
      <c r="M96" s="768"/>
      <c r="N96" s="763" t="s">
        <v>1044</v>
      </c>
      <c r="O96" s="764">
        <f t="shared" si="29"/>
        <v>31801.192509020686</v>
      </c>
      <c r="P96" s="765">
        <f t="shared" si="23"/>
        <v>460647.76904025261</v>
      </c>
      <c r="Q96" s="765">
        <f t="shared" si="24"/>
        <v>444749.4782984358</v>
      </c>
      <c r="R96" s="765">
        <f t="shared" si="25"/>
        <v>229424.43157855837</v>
      </c>
      <c r="S96" s="765">
        <f t="shared" si="26"/>
        <v>245327.33334576234</v>
      </c>
      <c r="T96" s="765">
        <f t="shared" si="27"/>
        <v>453287.65434041462</v>
      </c>
      <c r="U96" s="766">
        <f t="shared" si="28"/>
        <v>438913.29922673112</v>
      </c>
      <c r="W96" s="3793"/>
      <c r="X96" s="3000" t="s">
        <v>1044</v>
      </c>
      <c r="Y96" s="2680">
        <v>31801192.509020686</v>
      </c>
      <c r="Z96" s="2681">
        <v>460647769.04025263</v>
      </c>
      <c r="AA96" s="2681">
        <v>444749478.29843581</v>
      </c>
      <c r="AB96" s="2681">
        <v>229424431.57855839</v>
      </c>
      <c r="AC96" s="2681">
        <v>245327333.34576234</v>
      </c>
      <c r="AD96" s="2681">
        <v>453287654.34041464</v>
      </c>
      <c r="AE96" s="2682">
        <v>438913299.22673112</v>
      </c>
    </row>
    <row r="97" spans="13:31" ht="14.25" customHeight="1" thickBot="1">
      <c r="M97" s="774"/>
      <c r="N97" s="775" t="s">
        <v>1045</v>
      </c>
      <c r="O97" s="776">
        <f t="shared" si="29"/>
        <v>258920.79945134057</v>
      </c>
      <c r="P97" s="777">
        <f t="shared" si="23"/>
        <v>1826437.0931904851</v>
      </c>
      <c r="Q97" s="777">
        <f t="shared" si="24"/>
        <v>1609138.9571380189</v>
      </c>
      <c r="R97" s="777">
        <f t="shared" si="25"/>
        <v>1142112.0081968373</v>
      </c>
      <c r="S97" s="777">
        <f t="shared" si="26"/>
        <v>1183734.6715957113</v>
      </c>
      <c r="T97" s="777">
        <f t="shared" si="27"/>
        <v>1761513.8468575594</v>
      </c>
      <c r="U97" s="778">
        <f t="shared" si="28"/>
        <v>1585563.0132986386</v>
      </c>
      <c r="W97" s="3809"/>
      <c r="X97" s="2683" t="s">
        <v>1045</v>
      </c>
      <c r="Y97" s="2684">
        <v>258920799.45134059</v>
      </c>
      <c r="Z97" s="2685">
        <v>1826437093.1904852</v>
      </c>
      <c r="AA97" s="2685">
        <v>1609138957.1380188</v>
      </c>
      <c r="AB97" s="2685">
        <v>1142112008.1968372</v>
      </c>
      <c r="AC97" s="2685">
        <v>1183734671.5957112</v>
      </c>
      <c r="AD97" s="2685">
        <v>1761513846.8575594</v>
      </c>
      <c r="AE97" s="2686">
        <v>1585563013.2986386</v>
      </c>
    </row>
    <row r="98" spans="13:31" ht="14.25" customHeight="1" thickTop="1"/>
    <row r="99" spans="13:31" ht="14.25" customHeight="1"/>
    <row r="100" spans="13:31" ht="14.25" customHeight="1"/>
  </sheetData>
  <mergeCells count="79">
    <mergeCell ref="W78:W87"/>
    <mergeCell ref="W88:W97"/>
    <mergeCell ref="W28:X29"/>
    <mergeCell ref="W30:W31"/>
    <mergeCell ref="W32:X32"/>
    <mergeCell ref="W33:X33"/>
    <mergeCell ref="W34:X34"/>
    <mergeCell ref="W35:X35"/>
    <mergeCell ref="W36:X36"/>
    <mergeCell ref="W37:X37"/>
    <mergeCell ref="W38:X38"/>
    <mergeCell ref="W39:X39"/>
    <mergeCell ref="W40:X40"/>
    <mergeCell ref="W41:X41"/>
    <mergeCell ref="W42:X42"/>
    <mergeCell ref="W43:X43"/>
    <mergeCell ref="W55:X55"/>
    <mergeCell ref="W56:W57"/>
    <mergeCell ref="W58:W61"/>
    <mergeCell ref="W62:W67"/>
    <mergeCell ref="W68:W77"/>
    <mergeCell ref="W50:X50"/>
    <mergeCell ref="W51:X51"/>
    <mergeCell ref="W52:X52"/>
    <mergeCell ref="W53:X53"/>
    <mergeCell ref="W54:X54"/>
    <mergeCell ref="W45:X45"/>
    <mergeCell ref="W46:X46"/>
    <mergeCell ref="W47:X47"/>
    <mergeCell ref="W48:X48"/>
    <mergeCell ref="W49:X49"/>
    <mergeCell ref="W44:X44"/>
    <mergeCell ref="A60:L60"/>
    <mergeCell ref="A3:C5"/>
    <mergeCell ref="A39:B39"/>
    <mergeCell ref="A6:C6"/>
    <mergeCell ref="A29:C29"/>
    <mergeCell ref="A13:C13"/>
    <mergeCell ref="L3:L5"/>
    <mergeCell ref="A38:C38"/>
    <mergeCell ref="B57:C57"/>
    <mergeCell ref="B58:C58"/>
    <mergeCell ref="A59:B59"/>
    <mergeCell ref="A53:B53"/>
    <mergeCell ref="A17:C17"/>
    <mergeCell ref="A9:C9"/>
    <mergeCell ref="A20:C20"/>
    <mergeCell ref="A8:C8"/>
    <mergeCell ref="I1:L1"/>
    <mergeCell ref="E3:E5"/>
    <mergeCell ref="G3:G5"/>
    <mergeCell ref="H3:H5"/>
    <mergeCell ref="I3:I5"/>
    <mergeCell ref="J3:J5"/>
    <mergeCell ref="K3:K5"/>
    <mergeCell ref="A1:H1"/>
    <mergeCell ref="F3:F5"/>
    <mergeCell ref="A7:C7"/>
    <mergeCell ref="A15:C15"/>
    <mergeCell ref="A28:D28"/>
    <mergeCell ref="A10:C10"/>
    <mergeCell ref="A12:C12"/>
    <mergeCell ref="A18:C18"/>
    <mergeCell ref="A19:C19"/>
    <mergeCell ref="A26:D26"/>
    <mergeCell ref="A21:C21"/>
    <mergeCell ref="A22:D22"/>
    <mergeCell ref="A23:D23"/>
    <mergeCell ref="A24:D24"/>
    <mergeCell ref="A25:D25"/>
    <mergeCell ref="A16:C16"/>
    <mergeCell ref="A14:C14"/>
    <mergeCell ref="A27:D27"/>
    <mergeCell ref="A11:C11"/>
    <mergeCell ref="A55:B55"/>
    <mergeCell ref="A32:C32"/>
    <mergeCell ref="A54:C54"/>
    <mergeCell ref="M28:N29"/>
    <mergeCell ref="M30:M31"/>
  </mergeCells>
  <phoneticPr fontId="4"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1" manualBreakCount="1">
    <brk id="8" max="43"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D70"/>
  <sheetViews>
    <sheetView view="pageBreakPreview" zoomScaleNormal="50" zoomScaleSheetLayoutView="100" workbookViewId="0">
      <selection activeCell="U46" sqref="U46"/>
    </sheetView>
  </sheetViews>
  <sheetFormatPr defaultColWidth="9.140625" defaultRowHeight="15.75"/>
  <cols>
    <col min="1" max="1" width="2.28515625" style="746" customWidth="1"/>
    <col min="2" max="2" width="28.7109375" style="746" customWidth="1"/>
    <col min="3" max="3" width="2.28515625" style="746" customWidth="1"/>
    <col min="4" max="4" width="1.7109375" style="747" customWidth="1"/>
    <col min="5" max="8" width="15.5703125" style="715" customWidth="1"/>
    <col min="9" max="10" width="29" style="715" customWidth="1"/>
    <col min="11" max="12" width="19.5703125" style="715" customWidth="1"/>
    <col min="13" max="13" width="19.42578125" style="715" customWidth="1"/>
    <col min="14" max="14" width="15.42578125" style="715" bestFit="1" customWidth="1"/>
    <col min="15" max="15" width="17.140625" style="715" customWidth="1"/>
    <col min="16" max="16" width="9.7109375" style="715" customWidth="1"/>
    <col min="17" max="17" width="9.85546875" style="715" customWidth="1"/>
    <col min="18" max="18" width="9.140625" style="715"/>
    <col min="19" max="19" width="19.140625" style="715" bestFit="1" customWidth="1"/>
    <col min="20" max="16384" width="9.140625" style="715"/>
  </cols>
  <sheetData>
    <row r="1" spans="1:24" s="710" customFormat="1" ht="35.1" customHeight="1">
      <c r="A1" s="3410" t="s">
        <v>1560</v>
      </c>
      <c r="B1" s="3410"/>
      <c r="C1" s="3410"/>
      <c r="D1" s="3410"/>
      <c r="E1" s="3410"/>
      <c r="F1" s="3410"/>
      <c r="G1" s="3410"/>
      <c r="H1" s="3410"/>
      <c r="I1" s="3409" t="s">
        <v>254</v>
      </c>
      <c r="J1" s="3409"/>
      <c r="K1" s="3409"/>
      <c r="L1" s="3409"/>
    </row>
    <row r="2" spans="1:24" ht="15" customHeight="1" thickBot="1">
      <c r="A2" s="711"/>
      <c r="B2" s="712"/>
      <c r="C2" s="712"/>
      <c r="D2" s="713"/>
      <c r="E2" s="711"/>
      <c r="F2" s="711"/>
      <c r="G2" s="711"/>
      <c r="H2" s="711"/>
      <c r="I2" s="711"/>
      <c r="J2" s="711"/>
      <c r="K2" s="711"/>
      <c r="L2" s="714" t="s">
        <v>494</v>
      </c>
    </row>
    <row r="3" spans="1:24" ht="15" customHeight="1">
      <c r="A3" s="3463" t="s">
        <v>1</v>
      </c>
      <c r="B3" s="3463"/>
      <c r="C3" s="3463"/>
      <c r="D3" s="716"/>
      <c r="E3" s="3801" t="s">
        <v>2532</v>
      </c>
      <c r="F3" s="3801" t="s">
        <v>2533</v>
      </c>
      <c r="G3" s="3801" t="s">
        <v>2534</v>
      </c>
      <c r="H3" s="3801" t="s">
        <v>2535</v>
      </c>
      <c r="I3" s="3516" t="s">
        <v>2536</v>
      </c>
      <c r="J3" s="3513" t="s">
        <v>2537</v>
      </c>
      <c r="K3" s="3523" t="s">
        <v>2538</v>
      </c>
      <c r="L3" s="3513" t="s">
        <v>2539</v>
      </c>
      <c r="X3" s="717"/>
    </row>
    <row r="4" spans="1:24" ht="15" customHeight="1">
      <c r="A4" s="3464"/>
      <c r="B4" s="3464"/>
      <c r="C4" s="3464"/>
      <c r="D4" s="716"/>
      <c r="E4" s="3802"/>
      <c r="F4" s="3802"/>
      <c r="G4" s="3802"/>
      <c r="H4" s="3802"/>
      <c r="I4" s="3517"/>
      <c r="J4" s="3514"/>
      <c r="K4" s="3524"/>
      <c r="L4" s="3514"/>
    </row>
    <row r="5" spans="1:24" ht="42" customHeight="1">
      <c r="A5" s="3465"/>
      <c r="B5" s="3465"/>
      <c r="C5" s="3465"/>
      <c r="D5" s="718"/>
      <c r="E5" s="3803"/>
      <c r="F5" s="3803"/>
      <c r="G5" s="3803"/>
      <c r="H5" s="3803"/>
      <c r="I5" s="3518"/>
      <c r="J5" s="3515"/>
      <c r="K5" s="3525"/>
      <c r="L5" s="3515"/>
    </row>
    <row r="6" spans="1:24" s="721" customFormat="1" ht="24" hidden="1" customHeight="1">
      <c r="A6" s="3408" t="s">
        <v>2540</v>
      </c>
      <c r="B6" s="3408"/>
      <c r="C6" s="3408"/>
      <c r="D6" s="719"/>
      <c r="E6" s="720">
        <v>73155098.799999997</v>
      </c>
      <c r="F6" s="611">
        <v>44412873.645071842</v>
      </c>
      <c r="G6" s="611">
        <v>554575873</v>
      </c>
      <c r="H6" s="611">
        <v>526282949</v>
      </c>
      <c r="I6" s="611">
        <v>172861308</v>
      </c>
      <c r="J6" s="611">
        <v>34949323.985379376</v>
      </c>
      <c r="K6" s="611">
        <v>34078169.712629192</v>
      </c>
      <c r="L6" s="611">
        <v>217723483</v>
      </c>
    </row>
    <row r="7" spans="1:24" s="721" customFormat="1" ht="24" hidden="1" customHeight="1">
      <c r="A7" s="3407" t="s">
        <v>2300</v>
      </c>
      <c r="B7" s="3407"/>
      <c r="C7" s="3407"/>
      <c r="D7" s="719"/>
      <c r="E7" s="722">
        <v>-4822639.8211698933</v>
      </c>
      <c r="F7" s="611">
        <v>8741687.6932598669</v>
      </c>
      <c r="G7" s="611">
        <v>501494769.53363603</v>
      </c>
      <c r="H7" s="611">
        <v>500259936.87579286</v>
      </c>
      <c r="I7" s="611">
        <v>428951108.39848328</v>
      </c>
      <c r="J7" s="611">
        <v>32649973.27367295</v>
      </c>
      <c r="K7" s="611">
        <v>31551331.996783778</v>
      </c>
      <c r="L7" s="611">
        <v>422893635.91946965</v>
      </c>
    </row>
    <row r="8" spans="1:24" s="721" customFormat="1" ht="24" hidden="1" customHeight="1">
      <c r="A8" s="3407" t="s">
        <v>2321</v>
      </c>
      <c r="B8" s="3407"/>
      <c r="C8" s="3407"/>
      <c r="D8" s="719"/>
      <c r="E8" s="722">
        <v>10011827</v>
      </c>
      <c r="F8" s="611">
        <v>19663492.508804392</v>
      </c>
      <c r="G8" s="611">
        <v>506459891</v>
      </c>
      <c r="H8" s="611">
        <v>489213132</v>
      </c>
      <c r="I8" s="611">
        <v>338811661</v>
      </c>
      <c r="J8" s="611">
        <v>30230996.896078315</v>
      </c>
      <c r="K8" s="611">
        <v>29448516.026980244</v>
      </c>
      <c r="L8" s="611">
        <v>331576729</v>
      </c>
    </row>
    <row r="9" spans="1:24" s="721" customFormat="1" ht="19.5" hidden="1" customHeight="1">
      <c r="A9" s="3407" t="s">
        <v>2358</v>
      </c>
      <c r="B9" s="3407"/>
      <c r="C9" s="3407"/>
      <c r="D9" s="719"/>
      <c r="E9" s="722">
        <f>G9-H9-I9+L9</f>
        <v>-6469296.946950376</v>
      </c>
      <c r="F9" s="611">
        <v>3912222.5984979621</v>
      </c>
      <c r="G9" s="611">
        <v>401820999.30479008</v>
      </c>
      <c r="H9" s="611">
        <v>419108300.79884535</v>
      </c>
      <c r="I9" s="611">
        <v>357303752.31865996</v>
      </c>
      <c r="J9" s="611">
        <v>24047010.815616611</v>
      </c>
      <c r="K9" s="611">
        <v>23278361.159004807</v>
      </c>
      <c r="L9" s="611">
        <v>368121756.86576486</v>
      </c>
    </row>
    <row r="10" spans="1:24" s="721" customFormat="1" ht="19.5" hidden="1" customHeight="1">
      <c r="A10" s="3407" t="s">
        <v>2303</v>
      </c>
      <c r="B10" s="3407"/>
      <c r="C10" s="3407"/>
      <c r="D10" s="719"/>
      <c r="E10" s="722">
        <f>G10-H10-I10+L10</f>
        <v>7904744.8465281129</v>
      </c>
      <c r="F10" s="611">
        <v>2656423.7335556992</v>
      </c>
      <c r="G10" s="611">
        <v>444122840.59282225</v>
      </c>
      <c r="H10" s="611">
        <v>476703908.25929618</v>
      </c>
      <c r="I10" s="611">
        <v>392579056.56763297</v>
      </c>
      <c r="J10" s="611">
        <v>26861193.28509089</v>
      </c>
      <c r="K10" s="611">
        <v>25731372.084180012</v>
      </c>
      <c r="L10" s="611">
        <v>433064869.08063501</v>
      </c>
    </row>
    <row r="11" spans="1:24" s="725" customFormat="1" ht="19.5" hidden="1" customHeight="1">
      <c r="A11" s="3094" t="s">
        <v>2384</v>
      </c>
      <c r="B11" s="3094"/>
      <c r="C11" s="3094"/>
      <c r="D11" s="723"/>
      <c r="E11" s="724">
        <f>G11-H11-I11+L11</f>
        <v>13253114.243250668</v>
      </c>
      <c r="F11" s="492">
        <v>8921067.7227890547</v>
      </c>
      <c r="G11" s="154">
        <v>468911586.1162464</v>
      </c>
      <c r="H11" s="154">
        <v>496488994.83943087</v>
      </c>
      <c r="I11" s="154">
        <v>340666948.07070595</v>
      </c>
      <c r="J11" s="154">
        <v>29318916.898760412</v>
      </c>
      <c r="K11" s="154">
        <v>35102069.430312738</v>
      </c>
      <c r="L11" s="154">
        <v>381497471.03714108</v>
      </c>
    </row>
    <row r="12" spans="1:24" s="721" customFormat="1" ht="19.5" hidden="1" customHeight="1">
      <c r="A12" s="3716" t="s">
        <v>2403</v>
      </c>
      <c r="B12" s="3716"/>
      <c r="C12" s="3716"/>
      <c r="D12" s="719"/>
      <c r="E12" s="724">
        <v>1139792.1875059223</v>
      </c>
      <c r="F12" s="492">
        <v>1349651.5231102898</v>
      </c>
      <c r="G12" s="154">
        <v>39498517.644465096</v>
      </c>
      <c r="H12" s="154">
        <v>41772861.846914053</v>
      </c>
      <c r="I12" s="154">
        <v>29373001.992077466</v>
      </c>
      <c r="J12" s="154">
        <v>32787138.38203223</v>
      </c>
      <c r="K12" s="154">
        <v>38362500.140195429</v>
      </c>
      <c r="L12" s="611">
        <v>40426985.007039897</v>
      </c>
      <c r="M12" s="725"/>
      <c r="N12" s="725"/>
      <c r="P12" s="726"/>
      <c r="Q12" s="726"/>
      <c r="S12" s="727"/>
    </row>
    <row r="13" spans="1:24" s="721" customFormat="1" ht="13.7" hidden="1" customHeight="1">
      <c r="A13" s="3590" t="s">
        <v>2443</v>
      </c>
      <c r="B13" s="3590"/>
      <c r="C13" s="3590"/>
      <c r="D13" s="719"/>
      <c r="E13" s="724">
        <v>3769515.8957910049</v>
      </c>
      <c r="F13" s="492">
        <v>6086413.8320086608</v>
      </c>
      <c r="G13" s="154">
        <v>43826792.517200515</v>
      </c>
      <c r="H13" s="154">
        <v>42144515.372293949</v>
      </c>
      <c r="I13" s="154">
        <v>25380504.764960475</v>
      </c>
      <c r="J13" s="154">
        <v>29721658.63474188</v>
      </c>
      <c r="K13" s="154">
        <v>42707391.650127418</v>
      </c>
      <c r="L13" s="611">
        <v>40962131.687900171</v>
      </c>
      <c r="M13" s="725"/>
    </row>
    <row r="14" spans="1:24" s="721" customFormat="1" ht="13.7" hidden="1" customHeight="1">
      <c r="A14" s="3716" t="s">
        <v>2511</v>
      </c>
      <c r="B14" s="3716"/>
      <c r="C14" s="3716"/>
      <c r="D14" s="719"/>
      <c r="E14" s="724">
        <v>1485577.0395008971</v>
      </c>
      <c r="F14" s="492">
        <v>1269249.0596070236</v>
      </c>
      <c r="G14" s="154">
        <v>42281520.22431951</v>
      </c>
      <c r="H14" s="154">
        <v>41212179.990529239</v>
      </c>
      <c r="I14" s="154">
        <v>28109701.38377133</v>
      </c>
      <c r="J14" s="154">
        <v>28525938.1894821</v>
      </c>
      <c r="K14" s="154">
        <v>41163562.898208246</v>
      </c>
      <c r="L14" s="611">
        <v>40310550.644312032</v>
      </c>
      <c r="M14" s="725"/>
      <c r="N14" s="725"/>
    </row>
    <row r="15" spans="1:24" s="721" customFormat="1" ht="13.7" hidden="1" customHeight="1">
      <c r="A15" s="3716" t="s">
        <v>2444</v>
      </c>
      <c r="B15" s="3716"/>
      <c r="C15" s="3716"/>
      <c r="D15" s="719"/>
      <c r="E15" s="722">
        <v>987589.31898562831</v>
      </c>
      <c r="F15" s="492">
        <v>1250073.4865343026</v>
      </c>
      <c r="G15" s="611">
        <v>41438903.097240709</v>
      </c>
      <c r="H15" s="611">
        <v>41831884.227947295</v>
      </c>
      <c r="I15" s="611">
        <v>30487707.337851115</v>
      </c>
      <c r="J15" s="611">
        <v>31868277.78754333</v>
      </c>
      <c r="K15" s="611">
        <v>40508795.050827384</v>
      </c>
      <c r="L15" s="611">
        <v>40639292.013985299</v>
      </c>
    </row>
    <row r="16" spans="1:24" s="721" customFormat="1" ht="17.25" hidden="1" customHeight="1">
      <c r="A16" s="3716" t="s">
        <v>2389</v>
      </c>
      <c r="B16" s="3716"/>
      <c r="C16" s="3716"/>
      <c r="D16" s="719"/>
      <c r="E16" s="722">
        <v>1631484.8779611802</v>
      </c>
      <c r="F16" s="492">
        <f>('29'!F16/'1'!$E$17)*1000</f>
        <v>1367500.0562606321</v>
      </c>
      <c r="G16" s="611">
        <f>('29'!G16/'1'!$E$17)*1000</f>
        <v>38246013.372759104</v>
      </c>
      <c r="H16" s="611">
        <f>('29'!H16/'1'!$E$17)*1000</f>
        <v>36351802.774204478</v>
      </c>
      <c r="I16" s="611">
        <f>('29'!I16/'1'!$E$17)*1000</f>
        <v>37031659.553345963</v>
      </c>
      <c r="J16" s="611">
        <f>('29'!J16/'1'!$E$17)*1000</f>
        <v>36768933.832752585</v>
      </c>
      <c r="K16" s="611">
        <f>('29'!K16/'1'!$E$17)*1000</f>
        <v>37379270.592444643</v>
      </c>
      <c r="L16" s="611">
        <f>('29'!L16/'1'!$E$17)*1000</f>
        <v>35749044.815590627</v>
      </c>
    </row>
    <row r="17" spans="1:56" s="721" customFormat="1" ht="15.75" hidden="1" customHeight="1">
      <c r="A17" s="3716" t="s">
        <v>2502</v>
      </c>
      <c r="B17" s="3716"/>
      <c r="C17" s="3716"/>
      <c r="D17" s="719"/>
      <c r="E17" s="728">
        <v>2501028.4064944121</v>
      </c>
      <c r="F17" s="729">
        <f>K17-L17-I17+J17</f>
        <v>2088963.5107144862</v>
      </c>
      <c r="G17" s="729">
        <v>40964835.446321748</v>
      </c>
      <c r="H17" s="730">
        <v>39820027.144423097</v>
      </c>
      <c r="I17" s="730">
        <v>41641583.276320055</v>
      </c>
      <c r="J17" s="730">
        <v>42997803.380915791</v>
      </c>
      <c r="K17" s="730">
        <v>40029852.161319748</v>
      </c>
      <c r="L17" s="730">
        <v>39297108.755200997</v>
      </c>
    </row>
    <row r="18" spans="1:56" s="721" customFormat="1" ht="14.25" hidden="1" customHeight="1">
      <c r="A18" s="3716" t="s">
        <v>2371</v>
      </c>
      <c r="B18" s="3716"/>
      <c r="C18" s="3716"/>
      <c r="D18" s="676"/>
      <c r="E18" s="729">
        <f>'[1]25'!E18/'[1]1'!$E$19*1000</f>
        <v>4944187.5756936148</v>
      </c>
      <c r="F18" s="729">
        <f>'[1]25'!F18/'[1]1'!$E$19*1000</f>
        <v>4657622.9857177287</v>
      </c>
      <c r="G18" s="729">
        <f>'[1]25'!G18/'[1]1'!$E$19*1000</f>
        <v>43382558.55981715</v>
      </c>
      <c r="H18" s="729">
        <f>'[1]25'!H18/'[1]1'!$E$19*1000</f>
        <v>38731168.642797194</v>
      </c>
      <c r="I18" s="729">
        <f>'[1]25'!I18/'[1]1'!$E$19*1000</f>
        <v>38032440.318719901</v>
      </c>
      <c r="J18" s="729">
        <f>'[1]25'!J18/'[1]1'!$E$19*1000</f>
        <v>38325237.977393597</v>
      </c>
      <c r="K18" s="729">
        <f>'[1]25'!K18/'[1]1'!$E$19*1000</f>
        <v>42313506.035672188</v>
      </c>
      <c r="L18" s="729">
        <f>'[1]25'!L18/'[1]1'!$E$19*1000</f>
        <v>37948680.708628163</v>
      </c>
    </row>
    <row r="19" spans="1:56" s="721" customFormat="1" ht="14.25" hidden="1" customHeight="1">
      <c r="A19" s="3716" t="s">
        <v>2541</v>
      </c>
      <c r="B19" s="3716"/>
      <c r="C19" s="3716"/>
      <c r="D19" s="719"/>
      <c r="E19" s="728">
        <v>2277260.6550631449</v>
      </c>
      <c r="F19" s="729">
        <f t="shared" ref="F19:F23" si="0">K19-L19-I19+J19</f>
        <v>2006441.4721355215</v>
      </c>
      <c r="G19" s="729">
        <v>39096934.490936048</v>
      </c>
      <c r="H19" s="730">
        <v>36707776.877159506</v>
      </c>
      <c r="I19" s="730">
        <v>32802468.486434624</v>
      </c>
      <c r="J19" s="730">
        <v>32690571.527721189</v>
      </c>
      <c r="K19" s="730">
        <v>38228265.658148304</v>
      </c>
      <c r="L19" s="730">
        <v>36109927.227299348</v>
      </c>
    </row>
    <row r="20" spans="1:56" s="721" customFormat="1" ht="14.25" hidden="1" customHeight="1">
      <c r="A20" s="3716" t="s">
        <v>2447</v>
      </c>
      <c r="B20" s="3716"/>
      <c r="C20" s="3716"/>
      <c r="D20" s="719"/>
      <c r="E20" s="728">
        <v>2490140.8471112531</v>
      </c>
      <c r="F20" s="729">
        <f t="shared" si="0"/>
        <v>2155967.9205712304</v>
      </c>
      <c r="G20" s="729">
        <v>37552211.996995367</v>
      </c>
      <c r="H20" s="730">
        <v>36384650.840976566</v>
      </c>
      <c r="I20" s="730">
        <v>31127189.475215506</v>
      </c>
      <c r="J20" s="730">
        <v>32449769.166307982</v>
      </c>
      <c r="K20" s="730">
        <v>36592047.034871571</v>
      </c>
      <c r="L20" s="730">
        <v>35758658.805392817</v>
      </c>
    </row>
    <row r="21" spans="1:56" s="721" customFormat="1" ht="14.25" hidden="1" customHeight="1">
      <c r="A21" s="3716" t="s">
        <v>2273</v>
      </c>
      <c r="B21" s="3716"/>
      <c r="C21" s="3716"/>
      <c r="D21" s="149"/>
      <c r="E21" s="728">
        <v>2707313.5016021822</v>
      </c>
      <c r="F21" s="729">
        <f t="shared" si="0"/>
        <v>2490717.8346401453</v>
      </c>
      <c r="G21" s="729">
        <v>39670326.330035061</v>
      </c>
      <c r="H21" s="730">
        <v>38180245.582422793</v>
      </c>
      <c r="I21" s="730">
        <v>30300512.761823028</v>
      </c>
      <c r="J21" s="730">
        <v>31517745.515812948</v>
      </c>
      <c r="K21" s="730">
        <v>38835906.446937293</v>
      </c>
      <c r="L21" s="730">
        <v>37562421.366287068</v>
      </c>
    </row>
    <row r="22" spans="1:56" s="721" customFormat="1" ht="14.45" hidden="1" customHeight="1">
      <c r="A22" s="3095" t="s">
        <v>2292</v>
      </c>
      <c r="B22" s="3096"/>
      <c r="C22" s="3096"/>
      <c r="D22" s="3097"/>
      <c r="E22" s="731">
        <v>1982.2002225778513</v>
      </c>
      <c r="F22" s="226">
        <f t="shared" si="0"/>
        <v>1768.360446384715</v>
      </c>
      <c r="G22" s="226">
        <v>38278.493919796383</v>
      </c>
      <c r="H22" s="672">
        <v>37099.22531691366</v>
      </c>
      <c r="I22" s="672">
        <v>33550.100651844485</v>
      </c>
      <c r="J22" s="672">
        <v>34353.032271539647</v>
      </c>
      <c r="K22" s="672">
        <v>37319.589298189676</v>
      </c>
      <c r="L22" s="672">
        <v>36354.160471500123</v>
      </c>
    </row>
    <row r="23" spans="1:56" s="721" customFormat="1" ht="14.45" hidden="1" customHeight="1">
      <c r="A23" s="3095" t="s">
        <v>2293</v>
      </c>
      <c r="B23" s="3096"/>
      <c r="C23" s="3096"/>
      <c r="D23" s="3097"/>
      <c r="E23" s="731">
        <v>2327.4725219310703</v>
      </c>
      <c r="F23" s="226">
        <f t="shared" si="0"/>
        <v>2256.6588174030949</v>
      </c>
      <c r="G23" s="226">
        <v>37922.584824932077</v>
      </c>
      <c r="H23" s="672">
        <v>34004.943652264345</v>
      </c>
      <c r="I23" s="672">
        <v>19320.916993003113</v>
      </c>
      <c r="J23" s="672">
        <v>17730.748342266426</v>
      </c>
      <c r="K23" s="672">
        <v>37301.662497467609</v>
      </c>
      <c r="L23" s="672">
        <v>33454.835029327827</v>
      </c>
    </row>
    <row r="24" spans="1:56" s="721" customFormat="1" ht="13.7" customHeight="1">
      <c r="A24" s="3098" t="s">
        <v>1463</v>
      </c>
      <c r="B24" s="3098"/>
      <c r="C24" s="3098"/>
      <c r="D24" s="3099"/>
      <c r="E24" s="731">
        <v>2188.836284349738</v>
      </c>
      <c r="F24" s="226">
        <v>1666.3188189483262</v>
      </c>
      <c r="G24" s="226">
        <v>43110.097173507245</v>
      </c>
      <c r="H24" s="672">
        <v>41303.850307495515</v>
      </c>
      <c r="I24" s="672">
        <v>47742.238727683347</v>
      </c>
      <c r="J24" s="672">
        <v>48124.828146021428</v>
      </c>
      <c r="K24" s="672">
        <v>42016.495004074379</v>
      </c>
      <c r="L24" s="672">
        <v>40732.765603464133</v>
      </c>
    </row>
    <row r="25" spans="1:56" s="721" customFormat="1" ht="13.7" customHeight="1">
      <c r="A25" s="3095" t="s">
        <v>2260</v>
      </c>
      <c r="B25" s="3095"/>
      <c r="C25" s="3095"/>
      <c r="D25" s="3100"/>
      <c r="E25" s="731">
        <v>5664.7207346912774</v>
      </c>
      <c r="F25" s="226">
        <v>5132.2834310316684</v>
      </c>
      <c r="G25" s="226">
        <v>56483.472830459585</v>
      </c>
      <c r="H25" s="672">
        <v>51987.760105637281</v>
      </c>
      <c r="I25" s="672">
        <v>8284.0490794816615</v>
      </c>
      <c r="J25" s="672">
        <v>9453.0570892588057</v>
      </c>
      <c r="K25" s="672">
        <v>55226.128473802986</v>
      </c>
      <c r="L25" s="672">
        <v>51262.853052548468</v>
      </c>
    </row>
    <row r="26" spans="1:56" s="721" customFormat="1" ht="13.7" customHeight="1">
      <c r="A26" s="3095" t="s">
        <v>1464</v>
      </c>
      <c r="B26" s="3095"/>
      <c r="C26" s="3095"/>
      <c r="D26" s="3100"/>
      <c r="E26" s="731">
        <v>3297.4517758490329</v>
      </c>
      <c r="F26" s="226">
        <v>2681.2702346115038</v>
      </c>
      <c r="G26" s="226">
        <v>53429.468590439203</v>
      </c>
      <c r="H26" s="672">
        <v>51992.325696075612</v>
      </c>
      <c r="I26" s="672">
        <v>45491.371320435792</v>
      </c>
      <c r="J26" s="672">
        <v>47351.680201921234</v>
      </c>
      <c r="K26" s="672">
        <v>52188.367855455224</v>
      </c>
      <c r="L26" s="672">
        <v>51367.406502329162</v>
      </c>
    </row>
    <row r="27" spans="1:56" s="721" customFormat="1" ht="13.7" customHeight="1">
      <c r="A27" s="3095" t="s">
        <v>2209</v>
      </c>
      <c r="B27" s="3096"/>
      <c r="C27" s="3096"/>
      <c r="D27" s="3097"/>
      <c r="E27" s="731">
        <v>4843.7592947572339</v>
      </c>
      <c r="F27" s="226">
        <v>4316.4273279886911</v>
      </c>
      <c r="G27" s="226">
        <v>63381.021075662698</v>
      </c>
      <c r="H27" s="672">
        <v>59521.343657658355</v>
      </c>
      <c r="I27" s="672">
        <v>37507.248160598312</v>
      </c>
      <c r="J27" s="672">
        <v>38491.330037351203</v>
      </c>
      <c r="K27" s="672">
        <v>62255.479582596818</v>
      </c>
      <c r="L27" s="672">
        <v>58923.134131361017</v>
      </c>
    </row>
    <row r="28" spans="1:56" s="721" customFormat="1" ht="13.7" customHeight="1">
      <c r="A28" s="3095" t="s">
        <v>2245</v>
      </c>
      <c r="B28" s="3096"/>
      <c r="C28" s="3096"/>
      <c r="D28" s="3097"/>
      <c r="E28" s="731">
        <f>'59'!E28</f>
        <v>5863.4052752181378</v>
      </c>
      <c r="F28" s="226">
        <f>'59'!F28</f>
        <v>5239.2246254241691</v>
      </c>
      <c r="G28" s="226">
        <f>'59'!G28</f>
        <v>63338.143531398964</v>
      </c>
      <c r="H28" s="672">
        <f>'59'!H28</f>
        <v>58377.822561145746</v>
      </c>
      <c r="I28" s="672">
        <f>'59'!I28</f>
        <v>23295.39411825241</v>
      </c>
      <c r="J28" s="672">
        <f>'59'!J28</f>
        <v>24198.47842321733</v>
      </c>
      <c r="K28" s="672">
        <f>'59'!K28</f>
        <v>62045.950183139663</v>
      </c>
      <c r="L28" s="672">
        <f>'59'!L28</f>
        <v>57709.809862680413</v>
      </c>
    </row>
    <row r="29" spans="1:56" s="735" customFormat="1" ht="13.7" customHeight="1">
      <c r="A29" s="3094" t="s">
        <v>354</v>
      </c>
      <c r="B29" s="3094"/>
      <c r="C29" s="3094"/>
      <c r="D29" s="162"/>
      <c r="E29" s="732"/>
      <c r="F29" s="226"/>
      <c r="G29" s="501"/>
      <c r="H29" s="501"/>
      <c r="I29" s="501"/>
      <c r="J29" s="733"/>
      <c r="K29" s="734"/>
      <c r="L29" s="734"/>
    </row>
    <row r="30" spans="1:56" s="173" customFormat="1" ht="13.7" customHeight="1">
      <c r="A30" s="155"/>
      <c r="B30" s="156" t="s">
        <v>2182</v>
      </c>
      <c r="C30" s="155"/>
      <c r="D30" s="165"/>
      <c r="E30" s="736">
        <f>G30-H30-I30+J30</f>
        <v>1015.789220246661</v>
      </c>
      <c r="F30" s="737">
        <f t="shared" ref="F30:F35" si="1">K30-L30-I30+J30</f>
        <v>1065.8354731673026</v>
      </c>
      <c r="G30" s="738">
        <f>'59'!P62</f>
        <v>17852.457986386133</v>
      </c>
      <c r="H30" s="738">
        <f>'59'!Q62</f>
        <v>16716.425307733996</v>
      </c>
      <c r="I30" s="738">
        <f>'59'!R62</f>
        <v>3207.5361125487711</v>
      </c>
      <c r="J30" s="738">
        <f>'59'!S62</f>
        <v>3087.2926541432957</v>
      </c>
      <c r="K30" s="738">
        <f>'59'!T62</f>
        <v>17764.962860949057</v>
      </c>
      <c r="L30" s="738">
        <f>'59'!U62</f>
        <v>16578.883929376279</v>
      </c>
      <c r="M30" s="154"/>
      <c r="N30" s="154"/>
      <c r="O30" s="154"/>
      <c r="P30" s="154"/>
      <c r="Q30" s="154"/>
      <c r="R30" s="154"/>
      <c r="S30" s="154"/>
      <c r="T30" s="154"/>
      <c r="U30" s="154"/>
      <c r="V30" s="154"/>
      <c r="W30" s="154"/>
      <c r="X30" s="154"/>
      <c r="Y30" s="154"/>
      <c r="Z30" s="154"/>
      <c r="AA30" s="154"/>
      <c r="AB30" s="154"/>
      <c r="AC30" s="154"/>
      <c r="AD30" s="154"/>
      <c r="AE30" s="154"/>
      <c r="AF30" s="154"/>
      <c r="AG30" s="154"/>
      <c r="AH30" s="154"/>
      <c r="AI30" s="154"/>
      <c r="AJ30" s="656"/>
      <c r="AK30" s="656"/>
      <c r="AL30" s="656"/>
      <c r="AM30" s="656"/>
      <c r="AN30" s="656"/>
      <c r="AO30" s="656"/>
      <c r="AP30" s="656"/>
      <c r="AQ30" s="656"/>
      <c r="AR30" s="656"/>
      <c r="AS30" s="656"/>
      <c r="AT30" s="656"/>
      <c r="AU30" s="656"/>
      <c r="AV30" s="656"/>
      <c r="AW30" s="656"/>
      <c r="AX30" s="656"/>
      <c r="AY30" s="656"/>
      <c r="AZ30" s="656"/>
      <c r="BA30" s="656"/>
      <c r="BB30" s="656"/>
      <c r="BC30" s="656"/>
      <c r="BD30" s="656"/>
    </row>
    <row r="31" spans="1:56" s="173" customFormat="1" ht="13.7" customHeight="1">
      <c r="A31" s="155"/>
      <c r="B31" s="156" t="s">
        <v>2183</v>
      </c>
      <c r="C31" s="155"/>
      <c r="D31" s="165"/>
      <c r="E31" s="736">
        <f t="shared" ref="E31:E68" si="2">G31-H31-I31+J31</f>
        <v>4049.8275070156687</v>
      </c>
      <c r="F31" s="737">
        <f t="shared" si="1"/>
        <v>3641.1173896646087</v>
      </c>
      <c r="G31" s="738">
        <f>'59'!P63</f>
        <v>56735.08863099484</v>
      </c>
      <c r="H31" s="738">
        <f>'59'!Q63</f>
        <v>53408.731085321073</v>
      </c>
      <c r="I31" s="738">
        <f>'59'!R63</f>
        <v>14063.506068138924</v>
      </c>
      <c r="J31" s="738">
        <f>'59'!S63</f>
        <v>14786.976029480826</v>
      </c>
      <c r="K31" s="738">
        <f>'59'!T63</f>
        <v>55752.771048911156</v>
      </c>
      <c r="L31" s="738">
        <f>'59'!U63</f>
        <v>52835.123620588449</v>
      </c>
      <c r="M31" s="154"/>
      <c r="N31" s="154"/>
      <c r="O31" s="154"/>
      <c r="P31" s="154"/>
      <c r="Q31" s="154"/>
      <c r="R31" s="154"/>
      <c r="S31" s="154"/>
      <c r="T31" s="154"/>
      <c r="U31" s="154"/>
      <c r="V31" s="154"/>
      <c r="W31" s="154"/>
      <c r="X31" s="154"/>
      <c r="Y31" s="154"/>
      <c r="Z31" s="154"/>
      <c r="AA31" s="154"/>
      <c r="AB31" s="154"/>
      <c r="AC31" s="154"/>
      <c r="AD31" s="154"/>
      <c r="AE31" s="154"/>
      <c r="AF31" s="154"/>
      <c r="AG31" s="154"/>
      <c r="AH31" s="154"/>
      <c r="AI31" s="154"/>
      <c r="AJ31" s="656"/>
      <c r="AK31" s="656"/>
      <c r="AL31" s="656"/>
      <c r="AM31" s="656"/>
      <c r="AN31" s="656"/>
      <c r="AO31" s="656"/>
      <c r="AP31" s="656"/>
      <c r="AQ31" s="656"/>
      <c r="AR31" s="656"/>
      <c r="AS31" s="656"/>
      <c r="AT31" s="656"/>
      <c r="AU31" s="656"/>
      <c r="AV31" s="656"/>
      <c r="AW31" s="656"/>
      <c r="AX31" s="656"/>
      <c r="AY31" s="656"/>
      <c r="AZ31" s="656"/>
      <c r="BA31" s="656"/>
      <c r="BB31" s="656"/>
      <c r="BC31" s="656"/>
      <c r="BD31" s="656"/>
    </row>
    <row r="32" spans="1:56" s="173" customFormat="1" ht="13.7" customHeight="1">
      <c r="A32" s="155"/>
      <c r="B32" s="156" t="s">
        <v>2380</v>
      </c>
      <c r="C32" s="155"/>
      <c r="D32" s="165"/>
      <c r="E32" s="736">
        <f t="shared" si="2"/>
        <v>12031.589448559287</v>
      </c>
      <c r="F32" s="737">
        <f t="shared" si="1"/>
        <v>12055.628587327737</v>
      </c>
      <c r="G32" s="738">
        <f>'59'!P64</f>
        <v>186213.18070512518</v>
      </c>
      <c r="H32" s="738">
        <f>'59'!Q64</f>
        <v>178764.60547387239</v>
      </c>
      <c r="I32" s="738">
        <f>'59'!R64</f>
        <v>70633.419509270709</v>
      </c>
      <c r="J32" s="738">
        <f>'59'!S64</f>
        <v>75216.433726577205</v>
      </c>
      <c r="K32" s="738">
        <f>'59'!T64</f>
        <v>184511.19678519783</v>
      </c>
      <c r="L32" s="738">
        <f>'59'!U64</f>
        <v>177038.58241517658</v>
      </c>
      <c r="M32" s="154"/>
      <c r="N32" s="154"/>
      <c r="O32" s="154"/>
      <c r="P32" s="154"/>
      <c r="Q32" s="154"/>
      <c r="R32" s="154"/>
      <c r="S32" s="154"/>
      <c r="T32" s="154"/>
      <c r="U32" s="154"/>
      <c r="V32" s="154"/>
      <c r="W32" s="154"/>
      <c r="X32" s="154"/>
      <c r="Y32" s="154"/>
      <c r="Z32" s="154"/>
      <c r="AA32" s="154"/>
      <c r="AB32" s="154"/>
      <c r="AC32" s="154"/>
      <c r="AD32" s="154"/>
      <c r="AE32" s="154"/>
      <c r="AF32" s="154"/>
      <c r="AG32" s="154"/>
      <c r="AH32" s="154"/>
      <c r="AI32" s="154"/>
      <c r="AJ32" s="656"/>
      <c r="AK32" s="656"/>
      <c r="AL32" s="656"/>
      <c r="AM32" s="656"/>
      <c r="AN32" s="656"/>
      <c r="AO32" s="656"/>
      <c r="AP32" s="656"/>
      <c r="AQ32" s="656"/>
      <c r="AR32" s="656"/>
      <c r="AS32" s="656"/>
      <c r="AT32" s="656"/>
      <c r="AU32" s="656"/>
      <c r="AV32" s="656"/>
      <c r="AW32" s="656"/>
      <c r="AX32" s="656"/>
      <c r="AY32" s="656"/>
      <c r="AZ32" s="656"/>
      <c r="BA32" s="656"/>
      <c r="BB32" s="656"/>
      <c r="BC32" s="656"/>
      <c r="BD32" s="656"/>
    </row>
    <row r="33" spans="1:56" s="173" customFormat="1" ht="13.7" customHeight="1">
      <c r="A33" s="155"/>
      <c r="B33" s="156" t="s">
        <v>2185</v>
      </c>
      <c r="C33" s="155"/>
      <c r="D33" s="165"/>
      <c r="E33" s="736">
        <f t="shared" si="2"/>
        <v>37779.575064244389</v>
      </c>
      <c r="F33" s="737">
        <f t="shared" si="1"/>
        <v>32681.255978695641</v>
      </c>
      <c r="G33" s="738">
        <f>'59'!P65</f>
        <v>456521.48150367627</v>
      </c>
      <c r="H33" s="738">
        <f>'59'!Q65</f>
        <v>439050.95228200644</v>
      </c>
      <c r="I33" s="738">
        <f>'59'!R65</f>
        <v>277823.24366274214</v>
      </c>
      <c r="J33" s="738">
        <f>'59'!S65</f>
        <v>298132.2895053167</v>
      </c>
      <c r="K33" s="738">
        <f>'59'!T65</f>
        <v>446612.7538998524</v>
      </c>
      <c r="L33" s="738">
        <f>'59'!U65</f>
        <v>434240.54376373132</v>
      </c>
      <c r="M33" s="154"/>
      <c r="N33" s="154"/>
      <c r="O33" s="154"/>
      <c r="P33" s="154"/>
      <c r="Q33" s="154"/>
      <c r="R33" s="154"/>
      <c r="S33" s="154"/>
      <c r="T33" s="154"/>
      <c r="U33" s="154"/>
      <c r="V33" s="154"/>
      <c r="W33" s="154"/>
      <c r="X33" s="154"/>
      <c r="Y33" s="154"/>
      <c r="Z33" s="154"/>
      <c r="AA33" s="154"/>
      <c r="AB33" s="154"/>
      <c r="AC33" s="154"/>
      <c r="AD33" s="154"/>
      <c r="AE33" s="154"/>
      <c r="AF33" s="154"/>
      <c r="AG33" s="154"/>
      <c r="AH33" s="154"/>
      <c r="AI33" s="154"/>
      <c r="AJ33" s="656"/>
      <c r="AK33" s="656"/>
      <c r="AL33" s="656"/>
      <c r="AM33" s="656"/>
      <c r="AN33" s="656"/>
      <c r="AO33" s="656"/>
      <c r="AP33" s="656"/>
      <c r="AQ33" s="656"/>
      <c r="AR33" s="656"/>
      <c r="AS33" s="656"/>
      <c r="AT33" s="656"/>
      <c r="AU33" s="656"/>
      <c r="AV33" s="656"/>
      <c r="AW33" s="656"/>
      <c r="AX33" s="656"/>
      <c r="AY33" s="656"/>
      <c r="AZ33" s="656"/>
      <c r="BA33" s="656"/>
      <c r="BB33" s="656"/>
      <c r="BC33" s="656"/>
      <c r="BD33" s="656"/>
    </row>
    <row r="34" spans="1:56" s="173" customFormat="1" ht="13.7" customHeight="1">
      <c r="A34" s="155"/>
      <c r="B34" s="156" t="s">
        <v>2381</v>
      </c>
      <c r="C34" s="155"/>
      <c r="D34" s="165"/>
      <c r="E34" s="736">
        <f t="shared" si="2"/>
        <v>146189.28040531348</v>
      </c>
      <c r="F34" s="737">
        <f t="shared" si="1"/>
        <v>107564.11029784556</v>
      </c>
      <c r="G34" s="738">
        <f>'59'!P66</f>
        <v>1033955.7379112912</v>
      </c>
      <c r="H34" s="738">
        <f>'59'!Q66</f>
        <v>809229.97647469072</v>
      </c>
      <c r="I34" s="738">
        <f>'59'!R66</f>
        <v>290095.15769142489</v>
      </c>
      <c r="J34" s="738">
        <f>'59'!S66</f>
        <v>211558.67666013789</v>
      </c>
      <c r="K34" s="738">
        <f>'59'!T66</f>
        <v>983747.32992286398</v>
      </c>
      <c r="L34" s="738">
        <f>'59'!U66</f>
        <v>797646.73859373142</v>
      </c>
      <c r="M34" s="154"/>
      <c r="N34" s="154"/>
      <c r="O34" s="154"/>
      <c r="P34" s="154"/>
      <c r="Q34" s="154"/>
      <c r="R34" s="154"/>
      <c r="S34" s="154"/>
      <c r="T34" s="154"/>
      <c r="U34" s="154"/>
      <c r="V34" s="154"/>
      <c r="W34" s="154"/>
      <c r="X34" s="154"/>
      <c r="Y34" s="154"/>
      <c r="Z34" s="154"/>
      <c r="AA34" s="154"/>
      <c r="AB34" s="154"/>
      <c r="AC34" s="154"/>
      <c r="AD34" s="154"/>
      <c r="AE34" s="154"/>
      <c r="AF34" s="154"/>
      <c r="AG34" s="154"/>
      <c r="AH34" s="154"/>
      <c r="AI34" s="154"/>
      <c r="AJ34" s="656"/>
      <c r="AK34" s="656"/>
      <c r="AL34" s="656"/>
      <c r="AM34" s="656"/>
      <c r="AN34" s="656"/>
      <c r="AO34" s="656"/>
      <c r="AP34" s="656"/>
      <c r="AQ34" s="656"/>
      <c r="AR34" s="656"/>
      <c r="AS34" s="656"/>
      <c r="AT34" s="656"/>
      <c r="AU34" s="656"/>
      <c r="AV34" s="656"/>
      <c r="AW34" s="656"/>
      <c r="AX34" s="656"/>
      <c r="AY34" s="656"/>
      <c r="AZ34" s="656"/>
      <c r="BA34" s="656"/>
      <c r="BB34" s="656"/>
      <c r="BC34" s="656"/>
      <c r="BD34" s="656"/>
    </row>
    <row r="35" spans="1:56" s="173" customFormat="1" ht="13.7" customHeight="1">
      <c r="A35" s="155"/>
      <c r="B35" s="156" t="s">
        <v>2187</v>
      </c>
      <c r="C35" s="155"/>
      <c r="D35" s="165"/>
      <c r="E35" s="736">
        <f t="shared" si="2"/>
        <v>636720.78133721137</v>
      </c>
      <c r="F35" s="737">
        <f t="shared" si="1"/>
        <v>550999.6657384662</v>
      </c>
      <c r="G35" s="738">
        <f>'59'!P67</f>
        <v>3892627.9149774178</v>
      </c>
      <c r="H35" s="738">
        <f>'59'!Q67</f>
        <v>3502801.790565318</v>
      </c>
      <c r="I35" s="738">
        <f>'59'!R67</f>
        <v>2159563.6778798467</v>
      </c>
      <c r="J35" s="738">
        <f>'59'!S67</f>
        <v>2406458.3348049582</v>
      </c>
      <c r="K35" s="738">
        <f>'59'!T67</f>
        <v>3746348.0395807745</v>
      </c>
      <c r="L35" s="738">
        <f>'59'!U67</f>
        <v>3442243.0307674198</v>
      </c>
      <c r="M35" s="154"/>
      <c r="N35" s="154"/>
      <c r="O35" s="154"/>
      <c r="P35" s="154"/>
      <c r="Q35" s="154"/>
      <c r="R35" s="154"/>
      <c r="S35" s="154"/>
      <c r="T35" s="154"/>
      <c r="U35" s="154"/>
      <c r="V35" s="154"/>
      <c r="W35" s="154"/>
      <c r="X35" s="154"/>
      <c r="Y35" s="154"/>
      <c r="Z35" s="154"/>
      <c r="AA35" s="154"/>
      <c r="AB35" s="154"/>
      <c r="AC35" s="154"/>
      <c r="AD35" s="154"/>
      <c r="AE35" s="154"/>
      <c r="AF35" s="154"/>
      <c r="AG35" s="154"/>
      <c r="AH35" s="154"/>
      <c r="AI35" s="154"/>
      <c r="AJ35" s="656"/>
      <c r="AK35" s="656"/>
      <c r="AL35" s="656"/>
      <c r="AM35" s="656"/>
      <c r="AN35" s="656"/>
      <c r="AO35" s="656"/>
      <c r="AP35" s="656"/>
      <c r="AQ35" s="656"/>
      <c r="AR35" s="656"/>
      <c r="AS35" s="656"/>
      <c r="AT35" s="656"/>
      <c r="AU35" s="656"/>
      <c r="AV35" s="656"/>
      <c r="AW35" s="656"/>
      <c r="AX35" s="656"/>
      <c r="AY35" s="656"/>
      <c r="AZ35" s="656"/>
      <c r="BA35" s="656"/>
      <c r="BB35" s="656"/>
      <c r="BC35" s="656"/>
      <c r="BD35" s="656"/>
    </row>
    <row r="36" spans="1:56" s="173" customFormat="1" ht="13.7" customHeight="1">
      <c r="A36" s="3094" t="s">
        <v>380</v>
      </c>
      <c r="B36" s="3094"/>
      <c r="C36" s="3094"/>
      <c r="D36" s="162"/>
      <c r="E36" s="736"/>
      <c r="F36" s="509"/>
      <c r="G36" s="738"/>
      <c r="H36" s="509"/>
      <c r="I36" s="738"/>
      <c r="J36" s="739"/>
      <c r="K36" s="738"/>
      <c r="L36" s="738"/>
      <c r="M36" s="445"/>
      <c r="N36" s="445"/>
      <c r="O36" s="445"/>
      <c r="P36" s="445"/>
      <c r="Q36" s="445"/>
      <c r="R36" s="445"/>
      <c r="S36" s="445"/>
      <c r="T36" s="445"/>
      <c r="U36" s="445"/>
      <c r="V36" s="445"/>
      <c r="W36" s="445"/>
      <c r="X36" s="445"/>
      <c r="Y36" s="445"/>
      <c r="Z36" s="445"/>
      <c r="AA36" s="445"/>
      <c r="AB36" s="445"/>
      <c r="AC36" s="445"/>
      <c r="AD36" s="445"/>
      <c r="AE36" s="445"/>
      <c r="AF36" s="445"/>
      <c r="AG36" s="445"/>
      <c r="AH36" s="445"/>
      <c r="AI36" s="445"/>
      <c r="AJ36" s="656"/>
      <c r="AK36" s="656"/>
      <c r="AL36" s="656"/>
      <c r="AM36" s="656"/>
      <c r="AN36" s="656"/>
      <c r="AO36" s="656"/>
      <c r="AP36" s="656"/>
      <c r="AQ36" s="656"/>
      <c r="AR36" s="656"/>
      <c r="AS36" s="656"/>
      <c r="AT36" s="656"/>
      <c r="AU36" s="656"/>
      <c r="AV36" s="656"/>
      <c r="AW36" s="656"/>
      <c r="AX36" s="656"/>
      <c r="AY36" s="656"/>
      <c r="AZ36" s="656"/>
      <c r="BA36" s="656"/>
      <c r="BB36" s="656"/>
      <c r="BC36" s="656"/>
      <c r="BD36" s="656"/>
    </row>
    <row r="37" spans="1:56" s="173" customFormat="1" ht="13.7" customHeight="1">
      <c r="A37" s="155"/>
      <c r="B37" s="156" t="s">
        <v>2188</v>
      </c>
      <c r="C37" s="155"/>
      <c r="D37" s="165"/>
      <c r="E37" s="736">
        <f t="shared" si="2"/>
        <v>-257.92285356005505</v>
      </c>
      <c r="F37" s="737">
        <f t="shared" ref="F37:F46" si="3">K37-L37-I37+J37</f>
        <v>-245.50191211628498</v>
      </c>
      <c r="G37" s="738">
        <f>'59'!P68</f>
        <v>1112.790540739682</v>
      </c>
      <c r="H37" s="738">
        <f>'59'!Q68</f>
        <v>2839.7868097054693</v>
      </c>
      <c r="I37" s="738">
        <f>'59'!R68</f>
        <v>2922.2876885480227</v>
      </c>
      <c r="J37" s="738">
        <f>'59'!S68</f>
        <v>4391.3611039537545</v>
      </c>
      <c r="K37" s="738">
        <f>'59'!T68</f>
        <v>1068.5748271183943</v>
      </c>
      <c r="L37" s="738">
        <f>'59'!U68</f>
        <v>2783.1501546404106</v>
      </c>
      <c r="M37" s="154"/>
      <c r="N37" s="154"/>
      <c r="O37" s="154"/>
      <c r="P37" s="154"/>
      <c r="Q37" s="154"/>
      <c r="R37" s="154"/>
      <c r="S37" s="154"/>
      <c r="T37" s="154"/>
      <c r="U37" s="154"/>
      <c r="V37" s="154"/>
      <c r="W37" s="154"/>
      <c r="X37" s="154"/>
      <c r="Y37" s="154"/>
      <c r="Z37" s="154"/>
      <c r="AA37" s="154"/>
      <c r="AB37" s="154"/>
      <c r="AC37" s="154"/>
      <c r="AD37" s="154"/>
      <c r="AE37" s="154"/>
      <c r="AF37" s="154"/>
      <c r="AG37" s="154"/>
      <c r="AH37" s="154"/>
      <c r="AI37" s="154"/>
      <c r="AJ37" s="656"/>
      <c r="AK37" s="656"/>
      <c r="AL37" s="656"/>
      <c r="AM37" s="656"/>
      <c r="AN37" s="656"/>
      <c r="AO37" s="656"/>
      <c r="AP37" s="656"/>
      <c r="AQ37" s="656"/>
      <c r="AR37" s="656"/>
      <c r="AS37" s="656"/>
      <c r="AT37" s="656"/>
      <c r="AU37" s="656"/>
      <c r="AV37" s="656"/>
      <c r="AW37" s="656"/>
      <c r="AX37" s="656"/>
      <c r="AY37" s="656"/>
      <c r="AZ37" s="656"/>
      <c r="BA37" s="656"/>
      <c r="BB37" s="656"/>
      <c r="BC37" s="656"/>
      <c r="BD37" s="656"/>
    </row>
    <row r="38" spans="1:56" s="173" customFormat="1" ht="13.7" customHeight="1">
      <c r="A38" s="155"/>
      <c r="B38" s="156" t="s">
        <v>2204</v>
      </c>
      <c r="C38" s="155"/>
      <c r="D38" s="165"/>
      <c r="E38" s="736">
        <f t="shared" si="2"/>
        <v>547.48990664830217</v>
      </c>
      <c r="F38" s="737">
        <f t="shared" si="3"/>
        <v>555.15930076525729</v>
      </c>
      <c r="G38" s="738">
        <f>'59'!P69</f>
        <v>7970.9581326826319</v>
      </c>
      <c r="H38" s="738">
        <f>'59'!Q69</f>
        <v>7687.9626035883875</v>
      </c>
      <c r="I38" s="738">
        <f>'59'!R69</f>
        <v>4122.4883938217272</v>
      </c>
      <c r="J38" s="738">
        <f>'59'!S69</f>
        <v>4386.982771375785</v>
      </c>
      <c r="K38" s="738">
        <f>'59'!T69</f>
        <v>7882.2730072873228</v>
      </c>
      <c r="L38" s="738">
        <f>'59'!U69</f>
        <v>7591.6080840761233</v>
      </c>
      <c r="M38" s="154"/>
      <c r="N38" s="154"/>
      <c r="O38" s="154"/>
      <c r="P38" s="154"/>
      <c r="Q38" s="154"/>
      <c r="R38" s="154"/>
      <c r="S38" s="154"/>
      <c r="T38" s="154"/>
      <c r="U38" s="154"/>
      <c r="V38" s="154"/>
      <c r="W38" s="154"/>
      <c r="X38" s="154"/>
      <c r="Y38" s="154"/>
      <c r="Z38" s="154"/>
      <c r="AA38" s="154"/>
      <c r="AB38" s="154"/>
      <c r="AC38" s="154"/>
      <c r="AD38" s="154"/>
      <c r="AE38" s="154"/>
      <c r="AF38" s="154"/>
      <c r="AG38" s="154"/>
      <c r="AH38" s="154"/>
      <c r="AI38" s="154"/>
      <c r="AJ38" s="656"/>
      <c r="AK38" s="656"/>
      <c r="AL38" s="656"/>
      <c r="AM38" s="656"/>
      <c r="AN38" s="656"/>
      <c r="AO38" s="656"/>
      <c r="AP38" s="656"/>
      <c r="AQ38" s="656"/>
      <c r="AR38" s="656"/>
      <c r="AS38" s="656"/>
      <c r="AT38" s="656"/>
      <c r="AU38" s="656"/>
      <c r="AV38" s="656"/>
      <c r="AW38" s="656"/>
      <c r="AX38" s="656"/>
      <c r="AY38" s="656"/>
      <c r="AZ38" s="656"/>
      <c r="BA38" s="656"/>
      <c r="BB38" s="656"/>
      <c r="BC38" s="656"/>
      <c r="BD38" s="656"/>
    </row>
    <row r="39" spans="1:56" s="173" customFormat="1" ht="13.7" customHeight="1">
      <c r="A39" s="156"/>
      <c r="B39" s="156" t="s">
        <v>2190</v>
      </c>
      <c r="C39" s="156"/>
      <c r="D39" s="165"/>
      <c r="E39" s="736">
        <f t="shared" si="2"/>
        <v>1128.5355609289002</v>
      </c>
      <c r="F39" s="737">
        <f t="shared" si="3"/>
        <v>1159.1675220595737</v>
      </c>
      <c r="G39" s="738">
        <f>'59'!P70</f>
        <v>14552.270352495903</v>
      </c>
      <c r="H39" s="738">
        <f>'59'!Q70</f>
        <v>13532.867308585121</v>
      </c>
      <c r="I39" s="738">
        <f>'59'!R70</f>
        <v>1669.0032217319495</v>
      </c>
      <c r="J39" s="738">
        <f>'59'!S70</f>
        <v>1778.1357387500668</v>
      </c>
      <c r="K39" s="738">
        <f>'59'!T70</f>
        <v>14468.550080857136</v>
      </c>
      <c r="L39" s="738">
        <f>'59'!U70</f>
        <v>13418.51507581568</v>
      </c>
      <c r="M39" s="154"/>
      <c r="N39" s="154"/>
      <c r="O39" s="154"/>
      <c r="P39" s="154"/>
      <c r="Q39" s="154"/>
      <c r="R39" s="154"/>
      <c r="S39" s="154"/>
      <c r="T39" s="154"/>
      <c r="U39" s="154"/>
      <c r="V39" s="154"/>
      <c r="W39" s="154"/>
      <c r="X39" s="154"/>
      <c r="Y39" s="154"/>
      <c r="Z39" s="154"/>
      <c r="AA39" s="154"/>
      <c r="AB39" s="154"/>
      <c r="AC39" s="154"/>
      <c r="AD39" s="154"/>
      <c r="AE39" s="154"/>
      <c r="AF39" s="154"/>
      <c r="AG39" s="154"/>
      <c r="AH39" s="154"/>
      <c r="AI39" s="154"/>
      <c r="AJ39" s="656"/>
      <c r="AK39" s="656"/>
      <c r="AL39" s="656"/>
      <c r="AM39" s="656"/>
      <c r="AN39" s="656"/>
      <c r="AO39" s="656"/>
      <c r="AP39" s="656"/>
      <c r="AQ39" s="656"/>
      <c r="AR39" s="656"/>
      <c r="AS39" s="656"/>
      <c r="AT39" s="656"/>
      <c r="AU39" s="656"/>
      <c r="AV39" s="656"/>
      <c r="AW39" s="656"/>
      <c r="AX39" s="656"/>
      <c r="AY39" s="656"/>
      <c r="AZ39" s="656"/>
      <c r="BA39" s="656"/>
      <c r="BB39" s="656"/>
      <c r="BC39" s="656"/>
      <c r="BD39" s="656"/>
    </row>
    <row r="40" spans="1:56" s="173" customFormat="1" ht="13.7" customHeight="1">
      <c r="A40" s="156"/>
      <c r="B40" s="156" t="s">
        <v>2230</v>
      </c>
      <c r="C40" s="156"/>
      <c r="D40" s="165"/>
      <c r="E40" s="736">
        <f t="shared" si="2"/>
        <v>1940.3510791091512</v>
      </c>
      <c r="F40" s="737">
        <f t="shared" si="3"/>
        <v>2065.0710429665278</v>
      </c>
      <c r="G40" s="738">
        <f>'59'!P71</f>
        <v>31610.252003812908</v>
      </c>
      <c r="H40" s="738">
        <f>'59'!Q71</f>
        <v>30349.127573295991</v>
      </c>
      <c r="I40" s="738">
        <f>'59'!R71</f>
        <v>6399.2869483178138</v>
      </c>
      <c r="J40" s="738">
        <f>'59'!S71</f>
        <v>7078.5135969100484</v>
      </c>
      <c r="K40" s="738">
        <f>'59'!T71</f>
        <v>31425.242554465101</v>
      </c>
      <c r="L40" s="738">
        <f>'59'!U71</f>
        <v>30039.398160090808</v>
      </c>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656"/>
      <c r="AK40" s="656"/>
      <c r="AL40" s="656"/>
      <c r="AM40" s="656"/>
      <c r="AN40" s="656"/>
      <c r="AO40" s="656"/>
      <c r="AP40" s="656"/>
      <c r="AQ40" s="656"/>
      <c r="AR40" s="656"/>
      <c r="AS40" s="656"/>
      <c r="AT40" s="656"/>
      <c r="AU40" s="656"/>
      <c r="AV40" s="656"/>
      <c r="AW40" s="656"/>
      <c r="AX40" s="656"/>
      <c r="AY40" s="656"/>
      <c r="AZ40" s="656"/>
      <c r="BA40" s="656"/>
      <c r="BB40" s="656"/>
      <c r="BC40" s="656"/>
      <c r="BD40" s="656"/>
    </row>
    <row r="41" spans="1:56" s="173" customFormat="1" ht="13.7" customHeight="1">
      <c r="A41" s="156"/>
      <c r="B41" s="156" t="s">
        <v>2192</v>
      </c>
      <c r="C41" s="156"/>
      <c r="D41" s="165"/>
      <c r="E41" s="736">
        <f t="shared" si="2"/>
        <v>5247.6394079122947</v>
      </c>
      <c r="F41" s="737">
        <f t="shared" si="3"/>
        <v>5623.2638531926459</v>
      </c>
      <c r="G41" s="738">
        <f>'59'!P72</f>
        <v>68682.35358481486</v>
      </c>
      <c r="H41" s="738">
        <f>'59'!Q72</f>
        <v>63862.060144950236</v>
      </c>
      <c r="I41" s="738">
        <f>'59'!R72</f>
        <v>10687.014189963138</v>
      </c>
      <c r="J41" s="738">
        <f>'59'!S72</f>
        <v>11114.360158010808</v>
      </c>
      <c r="K41" s="738">
        <f>'59'!T72</f>
        <v>68087.239533090731</v>
      </c>
      <c r="L41" s="738">
        <f>'59'!U72</f>
        <v>62891.321647945755</v>
      </c>
      <c r="M41" s="154"/>
      <c r="N41" s="154"/>
      <c r="O41" s="154"/>
      <c r="P41" s="154"/>
      <c r="Q41" s="154"/>
      <c r="R41" s="154"/>
      <c r="S41" s="154"/>
      <c r="T41" s="154"/>
      <c r="U41" s="154"/>
      <c r="V41" s="154"/>
      <c r="W41" s="154"/>
      <c r="X41" s="154"/>
      <c r="Y41" s="154"/>
      <c r="Z41" s="154"/>
      <c r="AA41" s="154"/>
      <c r="AB41" s="154"/>
      <c r="AC41" s="154"/>
      <c r="AD41" s="154"/>
      <c r="AE41" s="154"/>
      <c r="AF41" s="154"/>
      <c r="AG41" s="154"/>
      <c r="AH41" s="154"/>
      <c r="AI41" s="154"/>
      <c r="AJ41" s="656"/>
      <c r="AK41" s="656"/>
      <c r="AL41" s="656"/>
      <c r="AM41" s="656"/>
      <c r="AN41" s="656"/>
      <c r="AO41" s="656"/>
      <c r="AP41" s="656"/>
      <c r="AQ41" s="656"/>
      <c r="AR41" s="656"/>
      <c r="AS41" s="656"/>
      <c r="AT41" s="656"/>
      <c r="AU41" s="656"/>
      <c r="AV41" s="656"/>
      <c r="AW41" s="656"/>
      <c r="AX41" s="656"/>
      <c r="AY41" s="656"/>
      <c r="AZ41" s="656"/>
      <c r="BA41" s="656"/>
      <c r="BB41" s="656"/>
      <c r="BC41" s="656"/>
      <c r="BD41" s="656"/>
    </row>
    <row r="42" spans="1:56" s="173" customFormat="1" ht="13.7" customHeight="1">
      <c r="A42" s="156"/>
      <c r="B42" s="156" t="s">
        <v>2287</v>
      </c>
      <c r="C42" s="156"/>
      <c r="D42" s="165"/>
      <c r="E42" s="736">
        <f t="shared" si="2"/>
        <v>10673.013539776934</v>
      </c>
      <c r="F42" s="737">
        <f t="shared" si="3"/>
        <v>10467.733196966146</v>
      </c>
      <c r="G42" s="738">
        <f>'59'!P73</f>
        <v>165030.57128463185</v>
      </c>
      <c r="H42" s="738">
        <f>'59'!Q73</f>
        <v>156482.75923008926</v>
      </c>
      <c r="I42" s="738">
        <f>'59'!R73</f>
        <v>33363.3876172495</v>
      </c>
      <c r="J42" s="738">
        <f>'59'!S73</f>
        <v>35488.589102483842</v>
      </c>
      <c r="K42" s="738">
        <f>'59'!T73</f>
        <v>163187.17538332389</v>
      </c>
      <c r="L42" s="738">
        <f>'59'!U73</f>
        <v>154844.64367159209</v>
      </c>
      <c r="M42" s="154"/>
      <c r="N42" s="154"/>
      <c r="O42" s="154"/>
      <c r="P42" s="154"/>
      <c r="Q42" s="154"/>
      <c r="R42" s="154"/>
      <c r="S42" s="154"/>
      <c r="T42" s="154"/>
      <c r="U42" s="154"/>
      <c r="V42" s="154"/>
      <c r="W42" s="154"/>
      <c r="X42" s="154"/>
      <c r="Y42" s="154"/>
      <c r="Z42" s="154"/>
      <c r="AA42" s="154"/>
      <c r="AB42" s="154"/>
      <c r="AC42" s="154"/>
      <c r="AD42" s="154"/>
      <c r="AE42" s="154"/>
      <c r="AF42" s="154"/>
      <c r="AG42" s="154"/>
      <c r="AH42" s="154"/>
      <c r="AI42" s="154"/>
      <c r="AJ42" s="656"/>
      <c r="AK42" s="656"/>
      <c r="AL42" s="656"/>
      <c r="AM42" s="656"/>
      <c r="AN42" s="656"/>
      <c r="AO42" s="656"/>
      <c r="AP42" s="656"/>
      <c r="AQ42" s="656"/>
      <c r="AR42" s="656"/>
      <c r="AS42" s="656"/>
      <c r="AT42" s="656"/>
      <c r="AU42" s="656"/>
      <c r="AV42" s="656"/>
      <c r="AW42" s="656"/>
      <c r="AX42" s="656"/>
      <c r="AY42" s="656"/>
      <c r="AZ42" s="656"/>
      <c r="BA42" s="656"/>
      <c r="BB42" s="656"/>
      <c r="BC42" s="656"/>
      <c r="BD42" s="656"/>
    </row>
    <row r="43" spans="1:56" s="173" customFormat="1" ht="13.7" customHeight="1">
      <c r="A43" s="156"/>
      <c r="B43" s="156" t="s">
        <v>2281</v>
      </c>
      <c r="C43" s="156"/>
      <c r="D43" s="165"/>
      <c r="E43" s="736">
        <f t="shared" si="2"/>
        <v>28284.523488560924</v>
      </c>
      <c r="F43" s="737">
        <f t="shared" si="3"/>
        <v>28052.042062009103</v>
      </c>
      <c r="G43" s="738">
        <f>'59'!P74</f>
        <v>382179.89410949656</v>
      </c>
      <c r="H43" s="738">
        <f>'59'!Q74</f>
        <v>362875.88626730297</v>
      </c>
      <c r="I43" s="738">
        <f>'59'!R74</f>
        <v>233079.85896916204</v>
      </c>
      <c r="J43" s="738">
        <f>'59'!S74</f>
        <v>242060.37461552938</v>
      </c>
      <c r="K43" s="738">
        <f>'59'!T74</f>
        <v>378140.01292330015</v>
      </c>
      <c r="L43" s="738">
        <f>'59'!U74</f>
        <v>359068.48650765838</v>
      </c>
      <c r="M43" s="154"/>
      <c r="N43" s="154"/>
      <c r="O43" s="154"/>
      <c r="P43" s="154"/>
      <c r="Q43" s="154"/>
      <c r="R43" s="154"/>
      <c r="S43" s="154"/>
      <c r="T43" s="154"/>
      <c r="U43" s="154"/>
      <c r="V43" s="154"/>
      <c r="W43" s="154"/>
      <c r="X43" s="154"/>
      <c r="Y43" s="154"/>
      <c r="Z43" s="154"/>
      <c r="AA43" s="154"/>
      <c r="AB43" s="154"/>
      <c r="AC43" s="154"/>
      <c r="AD43" s="154"/>
      <c r="AE43" s="154"/>
      <c r="AF43" s="154"/>
      <c r="AG43" s="154"/>
      <c r="AH43" s="154"/>
      <c r="AI43" s="154"/>
      <c r="AJ43" s="656"/>
      <c r="AK43" s="656"/>
      <c r="AL43" s="656"/>
      <c r="AM43" s="656"/>
      <c r="AN43" s="656"/>
      <c r="AO43" s="656"/>
      <c r="AP43" s="656"/>
      <c r="AQ43" s="656"/>
      <c r="AR43" s="656"/>
      <c r="AS43" s="656"/>
      <c r="AT43" s="656"/>
      <c r="AU43" s="656"/>
      <c r="AV43" s="656"/>
      <c r="AW43" s="656"/>
      <c r="AX43" s="656"/>
      <c r="AY43" s="656"/>
      <c r="AZ43" s="656"/>
      <c r="BA43" s="656"/>
      <c r="BB43" s="656"/>
      <c r="BC43" s="656"/>
      <c r="BD43" s="656"/>
    </row>
    <row r="44" spans="1:56" s="173" customFormat="1" ht="13.7" customHeight="1">
      <c r="A44" s="156"/>
      <c r="B44" s="156" t="s">
        <v>2203</v>
      </c>
      <c r="C44" s="156"/>
      <c r="D44" s="165"/>
      <c r="E44" s="736">
        <f t="shared" si="2"/>
        <v>65609.193183487572</v>
      </c>
      <c r="F44" s="737">
        <f t="shared" si="3"/>
        <v>57704.518614118511</v>
      </c>
      <c r="G44" s="738">
        <f>'59'!P75</f>
        <v>731205.52820288099</v>
      </c>
      <c r="H44" s="738">
        <f>'59'!Q75</f>
        <v>658685.43836077664</v>
      </c>
      <c r="I44" s="738">
        <f>'59'!R75</f>
        <v>343563.82057870983</v>
      </c>
      <c r="J44" s="738">
        <f>'59'!S75</f>
        <v>336652.92392009305</v>
      </c>
      <c r="K44" s="738">
        <f>'59'!T75</f>
        <v>718824.90880728455</v>
      </c>
      <c r="L44" s="738">
        <f>'59'!U75</f>
        <v>654209.49353454926</v>
      </c>
      <c r="M44" s="154"/>
      <c r="N44" s="154"/>
      <c r="O44" s="154"/>
      <c r="P44" s="154"/>
      <c r="Q44" s="154"/>
      <c r="R44" s="154"/>
      <c r="S44" s="154"/>
      <c r="T44" s="154"/>
      <c r="U44" s="154"/>
      <c r="V44" s="154"/>
      <c r="W44" s="154"/>
      <c r="X44" s="154"/>
      <c r="Y44" s="154"/>
      <c r="Z44" s="154"/>
      <c r="AA44" s="154"/>
      <c r="AB44" s="154"/>
      <c r="AC44" s="154"/>
      <c r="AD44" s="154"/>
      <c r="AE44" s="154"/>
      <c r="AF44" s="154"/>
      <c r="AG44" s="154"/>
      <c r="AH44" s="154"/>
      <c r="AI44" s="154"/>
      <c r="AJ44" s="656"/>
      <c r="AK44" s="656"/>
      <c r="AL44" s="656"/>
      <c r="AM44" s="656"/>
      <c r="AN44" s="656"/>
      <c r="AO44" s="656"/>
      <c r="AP44" s="656"/>
      <c r="AQ44" s="656"/>
      <c r="AR44" s="656"/>
      <c r="AS44" s="656"/>
      <c r="AT44" s="656"/>
      <c r="AU44" s="656"/>
      <c r="AV44" s="656"/>
      <c r="AW44" s="656"/>
      <c r="AX44" s="656"/>
      <c r="AY44" s="656"/>
      <c r="AZ44" s="656"/>
      <c r="BA44" s="656"/>
      <c r="BB44" s="656"/>
      <c r="BC44" s="656"/>
      <c r="BD44" s="656"/>
    </row>
    <row r="45" spans="1:56" s="173" customFormat="1" ht="13.7" customHeight="1">
      <c r="A45" s="156"/>
      <c r="B45" s="156" t="s">
        <v>2318</v>
      </c>
      <c r="C45" s="156"/>
      <c r="D45" s="165"/>
      <c r="E45" s="736">
        <f t="shared" si="2"/>
        <v>173790.46915947378</v>
      </c>
      <c r="F45" s="737">
        <f t="shared" si="3"/>
        <v>124793.5012363625</v>
      </c>
      <c r="G45" s="738">
        <f>'59'!P76</f>
        <v>1636286.7792405363</v>
      </c>
      <c r="H45" s="738">
        <f>'59'!Q76</f>
        <v>1404832.7578575008</v>
      </c>
      <c r="I45" s="738">
        <f>'59'!R76</f>
        <v>635376.08882210683</v>
      </c>
      <c r="J45" s="738">
        <f>'59'!S76</f>
        <v>577712.53659854515</v>
      </c>
      <c r="K45" s="738">
        <f>'59'!T76</f>
        <v>1572705.8844158817</v>
      </c>
      <c r="L45" s="738">
        <f>'59'!U76</f>
        <v>1390248.8309559575</v>
      </c>
      <c r="M45" s="154"/>
      <c r="N45" s="154"/>
      <c r="O45" s="154"/>
      <c r="P45" s="154"/>
      <c r="Q45" s="154"/>
      <c r="R45" s="154"/>
      <c r="S45" s="154"/>
      <c r="T45" s="154"/>
      <c r="U45" s="154"/>
      <c r="V45" s="154"/>
      <c r="W45" s="154"/>
      <c r="X45" s="154"/>
      <c r="Y45" s="154"/>
      <c r="Z45" s="154"/>
      <c r="AA45" s="154"/>
      <c r="AB45" s="154"/>
      <c r="AC45" s="154"/>
      <c r="AD45" s="154"/>
      <c r="AE45" s="154"/>
      <c r="AF45" s="154"/>
      <c r="AG45" s="154"/>
      <c r="AH45" s="154"/>
      <c r="AI45" s="154"/>
      <c r="AJ45" s="656"/>
      <c r="AK45" s="656"/>
      <c r="AL45" s="656"/>
      <c r="AM45" s="656"/>
      <c r="AN45" s="656"/>
      <c r="AO45" s="656"/>
      <c r="AP45" s="656"/>
      <c r="AQ45" s="656"/>
      <c r="AR45" s="656"/>
      <c r="AS45" s="656"/>
      <c r="AT45" s="656"/>
      <c r="AU45" s="656"/>
      <c r="AV45" s="656"/>
      <c r="AW45" s="656"/>
      <c r="AX45" s="656"/>
      <c r="AY45" s="656"/>
      <c r="AZ45" s="656"/>
      <c r="BA45" s="656"/>
      <c r="BB45" s="656"/>
      <c r="BC45" s="656"/>
      <c r="BD45" s="656"/>
    </row>
    <row r="46" spans="1:56" s="173" customFormat="1" ht="13.7" customHeight="1">
      <c r="A46" s="156"/>
      <c r="B46" s="156" t="s">
        <v>2252</v>
      </c>
      <c r="C46" s="156"/>
      <c r="D46" s="165"/>
      <c r="E46" s="736">
        <f t="shared" si="2"/>
        <v>1002022.7192943869</v>
      </c>
      <c r="F46" s="737">
        <f t="shared" si="3"/>
        <v>891394.01578174811</v>
      </c>
      <c r="G46" s="738">
        <f>'59'!P77</f>
        <v>6029779.0835856013</v>
      </c>
      <c r="H46" s="738">
        <f>'59'!Q77</f>
        <v>5315393.7365351357</v>
      </c>
      <c r="I46" s="738">
        <f>'59'!R77</f>
        <v>3195733.2861890369</v>
      </c>
      <c r="J46" s="738">
        <f>'59'!S77</f>
        <v>3483370.6584329582</v>
      </c>
      <c r="K46" s="738">
        <f>'59'!T77</f>
        <v>5830887.5190706337</v>
      </c>
      <c r="L46" s="738">
        <f>'59'!U77</f>
        <v>5227130.8755328069</v>
      </c>
      <c r="M46" s="154"/>
      <c r="N46" s="154"/>
      <c r="O46" s="154"/>
      <c r="P46" s="154"/>
      <c r="Q46" s="154"/>
      <c r="R46" s="154"/>
      <c r="S46" s="154"/>
      <c r="T46" s="154"/>
      <c r="U46" s="154"/>
      <c r="V46" s="154"/>
      <c r="W46" s="154"/>
      <c r="X46" s="154"/>
      <c r="Y46" s="154"/>
      <c r="Z46" s="154"/>
      <c r="AA46" s="154"/>
      <c r="AB46" s="154"/>
      <c r="AC46" s="154"/>
      <c r="AD46" s="154"/>
      <c r="AE46" s="154"/>
      <c r="AF46" s="154"/>
      <c r="AG46" s="154"/>
      <c r="AH46" s="154"/>
      <c r="AI46" s="154"/>
      <c r="AJ46" s="656"/>
      <c r="AK46" s="656"/>
      <c r="AL46" s="656"/>
      <c r="AM46" s="656"/>
      <c r="AN46" s="656"/>
      <c r="AO46" s="656"/>
      <c r="AP46" s="656"/>
      <c r="AQ46" s="656"/>
      <c r="AR46" s="656"/>
      <c r="AS46" s="656"/>
      <c r="AT46" s="656"/>
      <c r="AU46" s="656"/>
      <c r="AV46" s="656"/>
      <c r="AW46" s="656"/>
      <c r="AX46" s="656"/>
      <c r="AY46" s="656"/>
      <c r="AZ46" s="656"/>
      <c r="BA46" s="656"/>
      <c r="BB46" s="656"/>
      <c r="BC46" s="656"/>
      <c r="BD46" s="656"/>
    </row>
    <row r="47" spans="1:56" s="173" customFormat="1" ht="13.7" customHeight="1">
      <c r="A47" s="3094" t="s">
        <v>355</v>
      </c>
      <c r="B47" s="3094"/>
      <c r="C47" s="3094"/>
      <c r="D47" s="165"/>
      <c r="E47" s="736"/>
      <c r="F47" s="509"/>
      <c r="G47" s="738"/>
      <c r="H47" s="509"/>
      <c r="I47" s="738"/>
      <c r="J47" s="739"/>
      <c r="K47" s="738"/>
      <c r="L47" s="738"/>
      <c r="M47" s="445"/>
      <c r="N47" s="445"/>
      <c r="O47" s="445"/>
      <c r="P47" s="445"/>
      <c r="Q47" s="445"/>
      <c r="R47" s="445"/>
      <c r="S47" s="445"/>
      <c r="T47" s="445"/>
      <c r="U47" s="445"/>
      <c r="V47" s="445"/>
      <c r="W47" s="445"/>
      <c r="X47" s="445"/>
      <c r="Y47" s="445"/>
      <c r="Z47" s="445"/>
      <c r="AA47" s="445"/>
      <c r="AB47" s="445"/>
      <c r="AC47" s="445"/>
      <c r="AD47" s="445"/>
      <c r="AE47" s="445"/>
      <c r="AF47" s="445"/>
      <c r="AG47" s="445"/>
      <c r="AH47" s="445"/>
      <c r="AI47" s="445"/>
      <c r="AJ47" s="656"/>
      <c r="AK47" s="656"/>
      <c r="AL47" s="656"/>
      <c r="AM47" s="656"/>
      <c r="AN47" s="656"/>
      <c r="AO47" s="656"/>
      <c r="AP47" s="656"/>
      <c r="AQ47" s="656"/>
      <c r="AR47" s="656"/>
      <c r="AS47" s="656"/>
      <c r="AT47" s="656"/>
      <c r="AU47" s="656"/>
      <c r="AV47" s="656"/>
      <c r="AW47" s="656"/>
      <c r="AX47" s="656"/>
      <c r="AY47" s="656"/>
      <c r="AZ47" s="656"/>
      <c r="BA47" s="656"/>
      <c r="BB47" s="656"/>
      <c r="BC47" s="656"/>
      <c r="BD47" s="656"/>
    </row>
    <row r="48" spans="1:56" s="173" customFormat="1" ht="13.7" customHeight="1">
      <c r="A48" s="156"/>
      <c r="B48" s="156" t="s">
        <v>2224</v>
      </c>
      <c r="C48" s="156"/>
      <c r="D48" s="165"/>
      <c r="E48" s="736">
        <f t="shared" si="2"/>
        <v>-205.69524044789864</v>
      </c>
      <c r="F48" s="737">
        <f t="shared" ref="F48:F57" si="4">K48-L48-I48+J48</f>
        <v>-189.65861810636761</v>
      </c>
      <c r="G48" s="738">
        <f>'59'!P78</f>
        <v>2082.9616692489076</v>
      </c>
      <c r="H48" s="738">
        <f>'59'!Q78</f>
        <v>2232.1118888705114</v>
      </c>
      <c r="I48" s="738">
        <f>'59'!R78</f>
        <v>1902.7197651390873</v>
      </c>
      <c r="J48" s="738">
        <f>'59'!S78</f>
        <v>1846.1747443127927</v>
      </c>
      <c r="K48" s="738">
        <f>'59'!T78</f>
        <v>2030.893513159685</v>
      </c>
      <c r="L48" s="738">
        <f>'59'!U78</f>
        <v>2164.007110439758</v>
      </c>
      <c r="M48" s="154"/>
      <c r="N48" s="154"/>
      <c r="O48" s="154"/>
      <c r="P48" s="154"/>
      <c r="Q48" s="154"/>
      <c r="R48" s="154"/>
      <c r="S48" s="154"/>
      <c r="T48" s="154"/>
      <c r="U48" s="154"/>
      <c r="V48" s="154"/>
      <c r="W48" s="154"/>
      <c r="X48" s="154"/>
      <c r="Y48" s="154"/>
      <c r="Z48" s="154"/>
      <c r="AA48" s="154"/>
      <c r="AB48" s="154"/>
      <c r="AC48" s="154"/>
      <c r="AD48" s="154"/>
      <c r="AE48" s="154"/>
      <c r="AF48" s="154"/>
      <c r="AG48" s="154"/>
      <c r="AH48" s="154"/>
      <c r="AI48" s="154"/>
      <c r="AJ48" s="656"/>
      <c r="AK48" s="656"/>
      <c r="AL48" s="656"/>
      <c r="AM48" s="656"/>
      <c r="AN48" s="656"/>
      <c r="AO48" s="656"/>
      <c r="AP48" s="656"/>
      <c r="AQ48" s="656"/>
      <c r="AR48" s="656"/>
      <c r="AS48" s="656"/>
      <c r="AT48" s="656"/>
      <c r="AU48" s="656"/>
      <c r="AV48" s="656"/>
      <c r="AW48" s="656"/>
      <c r="AX48" s="656"/>
      <c r="AY48" s="656"/>
      <c r="AZ48" s="656"/>
      <c r="BA48" s="656"/>
      <c r="BB48" s="656"/>
      <c r="BC48" s="656"/>
      <c r="BD48" s="656"/>
    </row>
    <row r="49" spans="1:56" s="173" customFormat="1" ht="13.7" customHeight="1">
      <c r="A49" s="156"/>
      <c r="B49" s="156" t="s">
        <v>2286</v>
      </c>
      <c r="C49" s="156"/>
      <c r="D49" s="165"/>
      <c r="E49" s="736">
        <f t="shared" si="2"/>
        <v>493.09349133703881</v>
      </c>
      <c r="F49" s="737">
        <f t="shared" si="4"/>
        <v>511.71042838067979</v>
      </c>
      <c r="G49" s="738">
        <f>'59'!P79</f>
        <v>8312.2603208121745</v>
      </c>
      <c r="H49" s="738">
        <f>'59'!Q79</f>
        <v>7207.59464296838</v>
      </c>
      <c r="I49" s="738">
        <f>'59'!R79</f>
        <v>1953.7515066939129</v>
      </c>
      <c r="J49" s="738">
        <f>'59'!S79</f>
        <v>1342.1793201871571</v>
      </c>
      <c r="K49" s="738">
        <f>'59'!T79</f>
        <v>8261.6548000007042</v>
      </c>
      <c r="L49" s="738">
        <f>'59'!U79</f>
        <v>7138.3721851132686</v>
      </c>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656"/>
      <c r="AK49" s="656"/>
      <c r="AL49" s="656"/>
      <c r="AM49" s="656"/>
      <c r="AN49" s="656"/>
      <c r="AO49" s="656"/>
      <c r="AP49" s="656"/>
      <c r="AQ49" s="656"/>
      <c r="AR49" s="656"/>
      <c r="AS49" s="656"/>
      <c r="AT49" s="656"/>
      <c r="AU49" s="656"/>
      <c r="AV49" s="656"/>
      <c r="AW49" s="656"/>
      <c r="AX49" s="656"/>
      <c r="AY49" s="656"/>
      <c r="AZ49" s="656"/>
      <c r="BA49" s="656"/>
      <c r="BB49" s="656"/>
      <c r="BC49" s="656"/>
      <c r="BD49" s="656"/>
    </row>
    <row r="50" spans="1:56" s="173" customFormat="1" ht="13.7" customHeight="1">
      <c r="A50" s="156"/>
      <c r="B50" s="156" t="s">
        <v>2410</v>
      </c>
      <c r="C50" s="156"/>
      <c r="D50" s="165"/>
      <c r="E50" s="736">
        <f t="shared" si="2"/>
        <v>1140.2089437104567</v>
      </c>
      <c r="F50" s="737">
        <f t="shared" si="4"/>
        <v>1156.410449609584</v>
      </c>
      <c r="G50" s="738">
        <f>'59'!P80</f>
        <v>15932.033459360277</v>
      </c>
      <c r="H50" s="738">
        <f>'59'!Q80</f>
        <v>13204.955967848608</v>
      </c>
      <c r="I50" s="738">
        <f>'59'!R80</f>
        <v>2571.7346120208986</v>
      </c>
      <c r="J50" s="738">
        <f>'59'!S80</f>
        <v>984.86606421968622</v>
      </c>
      <c r="K50" s="738">
        <f>'59'!T80</f>
        <v>15846.522283196065</v>
      </c>
      <c r="L50" s="738">
        <f>'59'!U80</f>
        <v>13103.243285785269</v>
      </c>
      <c r="M50" s="154"/>
      <c r="N50" s="154"/>
      <c r="O50" s="154"/>
      <c r="P50" s="154"/>
      <c r="Q50" s="154"/>
      <c r="R50" s="154"/>
      <c r="S50" s="154"/>
      <c r="T50" s="154"/>
      <c r="U50" s="154"/>
      <c r="V50" s="154"/>
      <c r="W50" s="154"/>
      <c r="X50" s="154"/>
      <c r="Y50" s="154"/>
      <c r="Z50" s="154"/>
      <c r="AA50" s="154"/>
      <c r="AB50" s="154"/>
      <c r="AC50" s="154"/>
      <c r="AD50" s="154"/>
      <c r="AE50" s="154"/>
      <c r="AF50" s="154"/>
      <c r="AG50" s="154"/>
      <c r="AH50" s="154"/>
      <c r="AI50" s="154"/>
      <c r="AJ50" s="656"/>
      <c r="AK50" s="656"/>
      <c r="AL50" s="656"/>
      <c r="AM50" s="656"/>
      <c r="AN50" s="656"/>
      <c r="AO50" s="656"/>
      <c r="AP50" s="656"/>
      <c r="AQ50" s="656"/>
      <c r="AR50" s="656"/>
      <c r="AS50" s="656"/>
      <c r="AT50" s="656"/>
      <c r="AU50" s="656"/>
      <c r="AV50" s="656"/>
      <c r="AW50" s="656"/>
      <c r="AX50" s="656"/>
      <c r="AY50" s="656"/>
      <c r="AZ50" s="656"/>
      <c r="BA50" s="656"/>
      <c r="BB50" s="656"/>
      <c r="BC50" s="656"/>
      <c r="BD50" s="656"/>
    </row>
    <row r="51" spans="1:56" s="173" customFormat="1" ht="13.7" customHeight="1">
      <c r="A51" s="155"/>
      <c r="B51" s="156" t="s">
        <v>2226</v>
      </c>
      <c r="C51" s="155"/>
      <c r="D51" s="165"/>
      <c r="E51" s="736">
        <f t="shared" si="2"/>
        <v>1618.0651025116713</v>
      </c>
      <c r="F51" s="737">
        <f t="shared" si="4"/>
        <v>1856.6208626119333</v>
      </c>
      <c r="G51" s="738">
        <f>'59'!P81</f>
        <v>30138.656503781036</v>
      </c>
      <c r="H51" s="738">
        <f>'59'!Q81</f>
        <v>28689.601684554542</v>
      </c>
      <c r="I51" s="738">
        <f>'59'!R81</f>
        <v>5064.0972757962427</v>
      </c>
      <c r="J51" s="738">
        <f>'59'!S81</f>
        <v>5233.1075590814198</v>
      </c>
      <c r="K51" s="738">
        <f>'59'!T81</f>
        <v>29902.228999093168</v>
      </c>
      <c r="L51" s="738">
        <f>'59'!U81</f>
        <v>28214.618419766412</v>
      </c>
      <c r="M51" s="154"/>
      <c r="N51" s="154"/>
      <c r="O51" s="154"/>
      <c r="P51" s="154"/>
      <c r="Q51" s="154"/>
      <c r="R51" s="154"/>
      <c r="S51" s="154"/>
      <c r="T51" s="154"/>
      <c r="U51" s="154"/>
      <c r="V51" s="154"/>
      <c r="W51" s="154"/>
      <c r="X51" s="154"/>
      <c r="Y51" s="154"/>
      <c r="Z51" s="154"/>
      <c r="AA51" s="154"/>
      <c r="AB51" s="154"/>
      <c r="AC51" s="154"/>
      <c r="AD51" s="154"/>
      <c r="AE51" s="154"/>
      <c r="AF51" s="154"/>
      <c r="AG51" s="154"/>
      <c r="AH51" s="154"/>
      <c r="AI51" s="154"/>
      <c r="AJ51" s="656"/>
      <c r="AK51" s="656"/>
      <c r="AL51" s="656"/>
      <c r="AM51" s="656"/>
      <c r="AN51" s="656"/>
      <c r="AO51" s="656"/>
      <c r="AP51" s="656"/>
      <c r="AQ51" s="656"/>
      <c r="AR51" s="656"/>
      <c r="AS51" s="656"/>
      <c r="AT51" s="656"/>
      <c r="AU51" s="656"/>
      <c r="AV51" s="656"/>
      <c r="AW51" s="656"/>
      <c r="AX51" s="656"/>
      <c r="AY51" s="656"/>
      <c r="AZ51" s="656"/>
      <c r="BA51" s="656"/>
      <c r="BB51" s="656"/>
      <c r="BC51" s="656"/>
      <c r="BD51" s="656"/>
    </row>
    <row r="52" spans="1:56" s="173" customFormat="1" ht="13.7" customHeight="1">
      <c r="A52" s="155"/>
      <c r="B52" s="156" t="s">
        <v>2192</v>
      </c>
      <c r="C52" s="155"/>
      <c r="D52" s="165"/>
      <c r="E52" s="736">
        <f t="shared" si="2"/>
        <v>5542.9436629209995</v>
      </c>
      <c r="F52" s="737">
        <f t="shared" si="4"/>
        <v>5482.276492911722</v>
      </c>
      <c r="G52" s="738">
        <f>'59'!P82</f>
        <v>64490.648695959295</v>
      </c>
      <c r="H52" s="738">
        <f>'59'!Q82</f>
        <v>59938.852724412565</v>
      </c>
      <c r="I52" s="738">
        <f>'59'!R82</f>
        <v>16544.50966565005</v>
      </c>
      <c r="J52" s="738">
        <f>'59'!S82</f>
        <v>17535.65735702432</v>
      </c>
      <c r="K52" s="738">
        <f>'59'!T82</f>
        <v>63924.562453669227</v>
      </c>
      <c r="L52" s="738">
        <f>'59'!U82</f>
        <v>59433.433652131775</v>
      </c>
      <c r="M52" s="154"/>
      <c r="N52" s="154"/>
      <c r="O52" s="154"/>
      <c r="P52" s="154"/>
      <c r="Q52" s="154"/>
      <c r="R52" s="154"/>
      <c r="S52" s="154"/>
      <c r="T52" s="154"/>
      <c r="U52" s="154"/>
      <c r="V52" s="154"/>
      <c r="W52" s="154"/>
      <c r="X52" s="154"/>
      <c r="Y52" s="154"/>
      <c r="Z52" s="154"/>
      <c r="AA52" s="154"/>
      <c r="AB52" s="154"/>
      <c r="AC52" s="154"/>
      <c r="AD52" s="154"/>
      <c r="AE52" s="154"/>
      <c r="AF52" s="154"/>
      <c r="AG52" s="154"/>
      <c r="AH52" s="154"/>
      <c r="AI52" s="154"/>
      <c r="AJ52" s="656"/>
      <c r="AK52" s="656"/>
      <c r="AL52" s="656"/>
      <c r="AM52" s="656"/>
      <c r="AN52" s="656"/>
      <c r="AO52" s="656"/>
      <c r="AP52" s="656"/>
      <c r="AQ52" s="656"/>
      <c r="AR52" s="656"/>
      <c r="AS52" s="656"/>
      <c r="AT52" s="656"/>
      <c r="AU52" s="656"/>
      <c r="AV52" s="656"/>
      <c r="AW52" s="656"/>
      <c r="AX52" s="656"/>
      <c r="AY52" s="656"/>
      <c r="AZ52" s="656"/>
      <c r="BA52" s="656"/>
      <c r="BB52" s="656"/>
      <c r="BC52" s="656"/>
      <c r="BD52" s="656"/>
    </row>
    <row r="53" spans="1:56" s="173" customFormat="1" ht="13.7" customHeight="1">
      <c r="A53" s="155"/>
      <c r="B53" s="156" t="s">
        <v>2201</v>
      </c>
      <c r="C53" s="155"/>
      <c r="D53" s="165"/>
      <c r="E53" s="736">
        <f t="shared" si="2"/>
        <v>10671.124605121258</v>
      </c>
      <c r="F53" s="737">
        <f t="shared" si="4"/>
        <v>9899.2444787314962</v>
      </c>
      <c r="G53" s="738">
        <f>'59'!P83</f>
        <v>169449.05439263143</v>
      </c>
      <c r="H53" s="738">
        <f>'59'!Q83</f>
        <v>152203.33597956804</v>
      </c>
      <c r="I53" s="738">
        <f>'59'!R83</f>
        <v>42304.483435667076</v>
      </c>
      <c r="J53" s="738">
        <f>'59'!S83</f>
        <v>35729.889627724951</v>
      </c>
      <c r="K53" s="738">
        <f>'59'!T83</f>
        <v>166704.93219563077</v>
      </c>
      <c r="L53" s="738">
        <f>'59'!U83</f>
        <v>150231.09390895715</v>
      </c>
      <c r="M53" s="154"/>
      <c r="N53" s="154"/>
      <c r="O53" s="154"/>
      <c r="P53" s="154"/>
      <c r="Q53" s="154"/>
      <c r="R53" s="154"/>
      <c r="S53" s="154"/>
      <c r="T53" s="154"/>
      <c r="U53" s="154"/>
      <c r="V53" s="154"/>
      <c r="W53" s="154"/>
      <c r="X53" s="154"/>
      <c r="Y53" s="154"/>
      <c r="Z53" s="154"/>
      <c r="AA53" s="154"/>
      <c r="AB53" s="154"/>
      <c r="AC53" s="154"/>
      <c r="AD53" s="154"/>
      <c r="AE53" s="154"/>
      <c r="AF53" s="154"/>
      <c r="AG53" s="154"/>
      <c r="AH53" s="154"/>
      <c r="AI53" s="154"/>
      <c r="AJ53" s="656"/>
      <c r="AK53" s="656"/>
      <c r="AL53" s="656"/>
      <c r="AM53" s="656"/>
      <c r="AN53" s="656"/>
      <c r="AO53" s="656"/>
      <c r="AP53" s="656"/>
      <c r="AQ53" s="656"/>
      <c r="AR53" s="656"/>
      <c r="AS53" s="656"/>
      <c r="AT53" s="656"/>
      <c r="AU53" s="656"/>
      <c r="AV53" s="656"/>
      <c r="AW53" s="656"/>
      <c r="AX53" s="656"/>
      <c r="AY53" s="656"/>
      <c r="AZ53" s="656"/>
      <c r="BA53" s="656"/>
      <c r="BB53" s="656"/>
      <c r="BC53" s="656"/>
      <c r="BD53" s="656"/>
    </row>
    <row r="54" spans="1:56" s="173" customFormat="1" ht="13.7" customHeight="1">
      <c r="A54" s="155"/>
      <c r="B54" s="156" t="s">
        <v>2235</v>
      </c>
      <c r="C54" s="155"/>
      <c r="D54" s="165"/>
      <c r="E54" s="736">
        <f t="shared" si="2"/>
        <v>28002.998900796665</v>
      </c>
      <c r="F54" s="737">
        <f t="shared" si="4"/>
        <v>27249.347595581232</v>
      </c>
      <c r="G54" s="738">
        <f>'59'!P84</f>
        <v>333405.84787510004</v>
      </c>
      <c r="H54" s="738">
        <f>'59'!Q84</f>
        <v>321377.10716431856</v>
      </c>
      <c r="I54" s="738">
        <f>'59'!R84</f>
        <v>204076.13165979806</v>
      </c>
      <c r="J54" s="738">
        <f>'59'!S84</f>
        <v>220050.38984981325</v>
      </c>
      <c r="K54" s="738">
        <f>'59'!T84</f>
        <v>329572.99889646971</v>
      </c>
      <c r="L54" s="738">
        <f>'59'!U84</f>
        <v>318297.90949090366</v>
      </c>
      <c r="M54" s="154"/>
      <c r="N54" s="154"/>
      <c r="O54" s="154"/>
      <c r="P54" s="154"/>
      <c r="Q54" s="154"/>
      <c r="R54" s="154"/>
      <c r="S54" s="154"/>
      <c r="T54" s="154"/>
      <c r="U54" s="154"/>
      <c r="V54" s="154"/>
      <c r="W54" s="154"/>
      <c r="X54" s="154"/>
      <c r="Y54" s="154"/>
      <c r="Z54" s="154"/>
      <c r="AA54" s="154"/>
      <c r="AB54" s="154"/>
      <c r="AC54" s="154"/>
      <c r="AD54" s="154"/>
      <c r="AE54" s="154"/>
      <c r="AF54" s="154"/>
      <c r="AG54" s="154"/>
      <c r="AH54" s="154"/>
      <c r="AI54" s="154"/>
      <c r="AJ54" s="656"/>
      <c r="AK54" s="656"/>
      <c r="AL54" s="656"/>
      <c r="AM54" s="656"/>
      <c r="AN54" s="656"/>
      <c r="AO54" s="656"/>
      <c r="AP54" s="656"/>
      <c r="AQ54" s="656"/>
      <c r="AR54" s="656"/>
      <c r="AS54" s="656"/>
      <c r="AT54" s="656"/>
      <c r="AU54" s="656"/>
      <c r="AV54" s="656"/>
      <c r="AW54" s="656"/>
      <c r="AX54" s="656"/>
      <c r="AY54" s="656"/>
      <c r="AZ54" s="656"/>
      <c r="BA54" s="656"/>
      <c r="BB54" s="656"/>
      <c r="BC54" s="656"/>
      <c r="BD54" s="656"/>
    </row>
    <row r="55" spans="1:56" s="173" customFormat="1" ht="13.7" customHeight="1">
      <c r="A55" s="155"/>
      <c r="B55" s="156" t="s">
        <v>2231</v>
      </c>
      <c r="C55" s="155"/>
      <c r="D55" s="165"/>
      <c r="E55" s="736">
        <f t="shared" si="2"/>
        <v>57561.999003627803</v>
      </c>
      <c r="F55" s="737">
        <f t="shared" si="4"/>
        <v>55103.985384135623</v>
      </c>
      <c r="G55" s="738">
        <f>'59'!P85</f>
        <v>663772.7284762687</v>
      </c>
      <c r="H55" s="738">
        <f>'59'!Q85</f>
        <v>627079.02301228186</v>
      </c>
      <c r="I55" s="738">
        <f>'59'!R85</f>
        <v>272026.76425523497</v>
      </c>
      <c r="J55" s="738">
        <f>'59'!S85</f>
        <v>292895.05779487593</v>
      </c>
      <c r="K55" s="738">
        <f>'59'!T85</f>
        <v>657265.41523449298</v>
      </c>
      <c r="L55" s="738">
        <f>'59'!U85</f>
        <v>623029.72338999831</v>
      </c>
      <c r="M55" s="154"/>
      <c r="N55" s="154"/>
      <c r="O55" s="154"/>
      <c r="P55" s="154"/>
      <c r="Q55" s="154"/>
      <c r="R55" s="154"/>
      <c r="S55" s="154"/>
      <c r="T55" s="154"/>
      <c r="U55" s="154"/>
      <c r="V55" s="154"/>
      <c r="W55" s="154"/>
      <c r="X55" s="154"/>
      <c r="Y55" s="154"/>
      <c r="Z55" s="154"/>
      <c r="AA55" s="154"/>
      <c r="AB55" s="154"/>
      <c r="AC55" s="154"/>
      <c r="AD55" s="154"/>
      <c r="AE55" s="154"/>
      <c r="AF55" s="154"/>
      <c r="AG55" s="154"/>
      <c r="AH55" s="154"/>
      <c r="AI55" s="154"/>
      <c r="AJ55" s="656"/>
      <c r="AK55" s="656"/>
      <c r="AL55" s="656"/>
      <c r="AM55" s="656"/>
      <c r="AN55" s="656"/>
      <c r="AO55" s="656"/>
      <c r="AP55" s="656"/>
      <c r="AQ55" s="656"/>
      <c r="AR55" s="656"/>
      <c r="AS55" s="656"/>
      <c r="AT55" s="656"/>
      <c r="AU55" s="656"/>
      <c r="AV55" s="656"/>
      <c r="AW55" s="656"/>
      <c r="AX55" s="656"/>
      <c r="AY55" s="656"/>
      <c r="AZ55" s="656"/>
      <c r="BA55" s="656"/>
      <c r="BB55" s="656"/>
      <c r="BC55" s="656"/>
      <c r="BD55" s="656"/>
    </row>
    <row r="56" spans="1:56" s="173" customFormat="1" ht="13.7" customHeight="1">
      <c r="A56" s="155"/>
      <c r="B56" s="156" t="s">
        <v>2196</v>
      </c>
      <c r="C56" s="155"/>
      <c r="D56" s="165"/>
      <c r="E56" s="736">
        <f t="shared" si="2"/>
        <v>171841.55256315332</v>
      </c>
      <c r="F56" s="737">
        <f t="shared" si="4"/>
        <v>124578.2661546265</v>
      </c>
      <c r="G56" s="738">
        <f>'59'!P86</f>
        <v>1541590.8690404354</v>
      </c>
      <c r="H56" s="738">
        <f>'59'!Q86</f>
        <v>1434800.6567630249</v>
      </c>
      <c r="I56" s="738">
        <f>'59'!R86</f>
        <v>583518.44515475002</v>
      </c>
      <c r="J56" s="738">
        <f>'59'!S86</f>
        <v>648569.78544049279</v>
      </c>
      <c r="K56" s="738">
        <f>'59'!T86</f>
        <v>1481907.4971360404</v>
      </c>
      <c r="L56" s="738">
        <f>'59'!U86</f>
        <v>1422380.5712671566</v>
      </c>
      <c r="M56" s="154"/>
      <c r="N56" s="154"/>
      <c r="O56" s="154"/>
      <c r="P56" s="154"/>
      <c r="Q56" s="154"/>
      <c r="R56" s="154"/>
      <c r="S56" s="154"/>
      <c r="T56" s="154"/>
      <c r="U56" s="154"/>
      <c r="V56" s="154"/>
      <c r="W56" s="154"/>
      <c r="X56" s="154"/>
      <c r="Y56" s="154"/>
      <c r="Z56" s="154"/>
      <c r="AA56" s="154"/>
      <c r="AB56" s="154"/>
      <c r="AC56" s="154"/>
      <c r="AD56" s="154"/>
      <c r="AE56" s="154"/>
      <c r="AF56" s="154"/>
      <c r="AG56" s="154"/>
      <c r="AH56" s="154"/>
      <c r="AI56" s="154"/>
      <c r="AJ56" s="656"/>
      <c r="AK56" s="656"/>
      <c r="AL56" s="656"/>
      <c r="AM56" s="656"/>
      <c r="AN56" s="656"/>
      <c r="AO56" s="656"/>
      <c r="AP56" s="656"/>
      <c r="AQ56" s="656"/>
      <c r="AR56" s="656"/>
      <c r="AS56" s="656"/>
      <c r="AT56" s="656"/>
      <c r="AU56" s="656"/>
      <c r="AV56" s="656"/>
      <c r="AW56" s="656"/>
      <c r="AX56" s="656"/>
      <c r="AY56" s="656"/>
      <c r="AZ56" s="656"/>
      <c r="BA56" s="656"/>
      <c r="BB56" s="656"/>
      <c r="BC56" s="656"/>
      <c r="BD56" s="656"/>
    </row>
    <row r="57" spans="1:56" s="173" customFormat="1" ht="13.7" customHeight="1">
      <c r="A57" s="155"/>
      <c r="B57" s="156" t="s">
        <v>2197</v>
      </c>
      <c r="C57" s="155"/>
      <c r="D57" s="165"/>
      <c r="E57" s="736">
        <f t="shared" si="2"/>
        <v>1021547.2887173635</v>
      </c>
      <c r="F57" s="737">
        <f t="shared" si="4"/>
        <v>917566.5845797793</v>
      </c>
      <c r="G57" s="738">
        <f>'59'!P87</f>
        <v>6137684.5639242558</v>
      </c>
      <c r="H57" s="738">
        <f>'59'!Q87</f>
        <v>5537085.8689027727</v>
      </c>
      <c r="I57" s="738">
        <f>'59'!R87</f>
        <v>3426836.7004043651</v>
      </c>
      <c r="J57" s="738">
        <f>'59'!S87</f>
        <v>3847785.2941002455</v>
      </c>
      <c r="K57" s="738">
        <f>'59'!T87</f>
        <v>5940899.9268988874</v>
      </c>
      <c r="L57" s="738">
        <f>'59'!U87</f>
        <v>5444281.9360149885</v>
      </c>
      <c r="M57" s="154"/>
      <c r="N57" s="154"/>
      <c r="O57" s="154"/>
      <c r="P57" s="154"/>
      <c r="Q57" s="154"/>
      <c r="R57" s="154"/>
      <c r="S57" s="154"/>
      <c r="T57" s="154"/>
      <c r="U57" s="154"/>
      <c r="V57" s="154"/>
      <c r="W57" s="154"/>
      <c r="X57" s="154"/>
      <c r="Y57" s="154"/>
      <c r="Z57" s="154"/>
      <c r="AA57" s="154"/>
      <c r="AB57" s="154"/>
      <c r="AC57" s="154"/>
      <c r="AD57" s="154"/>
      <c r="AE57" s="154"/>
      <c r="AF57" s="154"/>
      <c r="AG57" s="154"/>
      <c r="AH57" s="154"/>
      <c r="AI57" s="154"/>
      <c r="AJ57" s="656"/>
      <c r="AK57" s="656"/>
      <c r="AL57" s="656"/>
      <c r="AM57" s="656"/>
      <c r="AN57" s="656"/>
      <c r="AO57" s="656"/>
      <c r="AP57" s="656"/>
      <c r="AQ57" s="656"/>
      <c r="AR57" s="656"/>
      <c r="AS57" s="656"/>
      <c r="AT57" s="656"/>
      <c r="AU57" s="656"/>
      <c r="AV57" s="656"/>
      <c r="AW57" s="656"/>
      <c r="AX57" s="656"/>
      <c r="AY57" s="656"/>
      <c r="AZ57" s="656"/>
      <c r="BA57" s="656"/>
      <c r="BB57" s="656"/>
      <c r="BC57" s="656"/>
      <c r="BD57" s="656"/>
    </row>
    <row r="58" spans="1:56" s="173" customFormat="1" ht="13.7" customHeight="1">
      <c r="A58" s="3094" t="s">
        <v>356</v>
      </c>
      <c r="B58" s="3094"/>
      <c r="C58" s="3094"/>
      <c r="D58" s="162"/>
      <c r="E58" s="740"/>
      <c r="F58" s="739"/>
      <c r="G58" s="739"/>
      <c r="H58" s="739"/>
      <c r="I58" s="739"/>
      <c r="J58" s="739"/>
      <c r="K58" s="738"/>
      <c r="L58" s="738"/>
      <c r="M58" s="445"/>
      <c r="N58" s="445"/>
      <c r="O58" s="445"/>
      <c r="P58" s="445"/>
      <c r="Q58" s="445"/>
      <c r="R58" s="445"/>
      <c r="S58" s="445"/>
      <c r="T58" s="445"/>
      <c r="U58" s="445"/>
      <c r="V58" s="445"/>
      <c r="W58" s="445"/>
      <c r="X58" s="445"/>
      <c r="Y58" s="445"/>
      <c r="Z58" s="445"/>
      <c r="AA58" s="445"/>
      <c r="AB58" s="445"/>
      <c r="AC58" s="445"/>
      <c r="AD58" s="445"/>
      <c r="AE58" s="445"/>
      <c r="AF58" s="445"/>
      <c r="AG58" s="445"/>
      <c r="AH58" s="445"/>
      <c r="AI58" s="445"/>
      <c r="AJ58" s="656"/>
      <c r="AK58" s="656"/>
      <c r="AL58" s="656"/>
      <c r="AM58" s="656"/>
      <c r="AN58" s="656"/>
      <c r="AO58" s="656"/>
      <c r="AP58" s="656"/>
      <c r="AQ58" s="656"/>
      <c r="AR58" s="656"/>
      <c r="AS58" s="656"/>
      <c r="AT58" s="656"/>
      <c r="AU58" s="656"/>
      <c r="AV58" s="656"/>
      <c r="AW58" s="656"/>
      <c r="AX58" s="656"/>
      <c r="AY58" s="656"/>
      <c r="AZ58" s="656"/>
      <c r="BA58" s="656"/>
      <c r="BB58" s="656"/>
      <c r="BC58" s="656"/>
      <c r="BD58" s="656"/>
    </row>
    <row r="59" spans="1:56" s="173" customFormat="1" ht="13.7" customHeight="1">
      <c r="A59" s="166"/>
      <c r="B59" s="156" t="s">
        <v>2188</v>
      </c>
      <c r="C59" s="166"/>
      <c r="D59" s="167"/>
      <c r="E59" s="740">
        <f t="shared" si="2"/>
        <v>357.76608870501286</v>
      </c>
      <c r="F59" s="737">
        <f t="shared" ref="F59:F68" si="5">K59-L59-I59+J59</f>
        <v>352.8619229045903</v>
      </c>
      <c r="G59" s="741">
        <f>'59'!P88</f>
        <v>5339.8586901534036</v>
      </c>
      <c r="H59" s="741">
        <f>'59'!Q88</f>
        <v>4959.1459547651739</v>
      </c>
      <c r="I59" s="741">
        <f>'59'!R88</f>
        <v>39.528523320673401</v>
      </c>
      <c r="J59" s="741">
        <f>'59'!S88</f>
        <v>16.58187663745656</v>
      </c>
      <c r="K59" s="741">
        <f>'59'!T88</f>
        <v>5319.6211148824868</v>
      </c>
      <c r="L59" s="741">
        <f>'59'!U88</f>
        <v>4943.8125452946797</v>
      </c>
      <c r="M59" s="154"/>
      <c r="N59" s="154"/>
      <c r="O59" s="154"/>
      <c r="P59" s="154"/>
      <c r="Q59" s="154"/>
      <c r="R59" s="154"/>
      <c r="S59" s="154"/>
      <c r="T59" s="154"/>
      <c r="U59" s="154"/>
      <c r="V59" s="154"/>
      <c r="W59" s="154"/>
      <c r="X59" s="154"/>
      <c r="Y59" s="154"/>
      <c r="Z59" s="154"/>
      <c r="AA59" s="154"/>
      <c r="AB59" s="154"/>
      <c r="AC59" s="154"/>
      <c r="AD59" s="154"/>
      <c r="AE59" s="154"/>
      <c r="AF59" s="154"/>
      <c r="AG59" s="154"/>
      <c r="AH59" s="154"/>
      <c r="AI59" s="154"/>
      <c r="AJ59" s="656"/>
      <c r="AK59" s="656"/>
      <c r="AL59" s="656"/>
      <c r="AM59" s="656"/>
      <c r="AN59" s="656"/>
      <c r="AO59" s="656"/>
      <c r="AP59" s="656"/>
      <c r="AQ59" s="656"/>
      <c r="AR59" s="656"/>
      <c r="AS59" s="656"/>
      <c r="AT59" s="656"/>
      <c r="AU59" s="656"/>
      <c r="AV59" s="656"/>
      <c r="AW59" s="656"/>
      <c r="AX59" s="656"/>
      <c r="AY59" s="656"/>
      <c r="AZ59" s="656"/>
      <c r="BA59" s="656"/>
      <c r="BB59" s="656"/>
      <c r="BC59" s="656"/>
      <c r="BD59" s="656"/>
    </row>
    <row r="60" spans="1:56" s="173" customFormat="1" ht="13.7" customHeight="1">
      <c r="A60" s="166"/>
      <c r="B60" s="156" t="s">
        <v>2204</v>
      </c>
      <c r="C60" s="166"/>
      <c r="D60" s="162"/>
      <c r="E60" s="740">
        <f t="shared" si="2"/>
        <v>773.87953276874009</v>
      </c>
      <c r="F60" s="737">
        <f t="shared" si="5"/>
        <v>790.10640415551256</v>
      </c>
      <c r="G60" s="741">
        <f>'59'!P89</f>
        <v>10475.080603159018</v>
      </c>
      <c r="H60" s="741">
        <f>'59'!Q89</f>
        <v>9650.5063541140062</v>
      </c>
      <c r="I60" s="741">
        <f>'59'!R89</f>
        <v>122.61933001119209</v>
      </c>
      <c r="J60" s="741">
        <f>'59'!S89</f>
        <v>71.924613734920143</v>
      </c>
      <c r="K60" s="741">
        <f>'59'!T89</f>
        <v>10453.045665399537</v>
      </c>
      <c r="L60" s="741">
        <f>'59'!U89</f>
        <v>9612.2445449677525</v>
      </c>
      <c r="M60" s="154"/>
      <c r="N60" s="154"/>
      <c r="O60" s="154"/>
      <c r="P60" s="154"/>
      <c r="Q60" s="154"/>
      <c r="R60" s="154"/>
      <c r="S60" s="154"/>
      <c r="T60" s="154"/>
      <c r="U60" s="154"/>
      <c r="V60" s="154"/>
      <c r="W60" s="154"/>
      <c r="X60" s="154"/>
      <c r="Y60" s="154"/>
      <c r="Z60" s="154"/>
      <c r="AA60" s="154"/>
      <c r="AB60" s="154"/>
      <c r="AC60" s="154"/>
      <c r="AD60" s="154"/>
      <c r="AE60" s="154"/>
      <c r="AF60" s="154"/>
      <c r="AG60" s="154"/>
      <c r="AH60" s="154"/>
      <c r="AI60" s="154"/>
    </row>
    <row r="61" spans="1:56" s="173" customFormat="1" ht="13.7" customHeight="1">
      <c r="A61" s="155"/>
      <c r="B61" s="156" t="s">
        <v>2249</v>
      </c>
      <c r="C61" s="155"/>
      <c r="D61" s="165"/>
      <c r="E61" s="740">
        <f t="shared" si="2"/>
        <v>848.35639125565808</v>
      </c>
      <c r="F61" s="737">
        <f t="shared" si="5"/>
        <v>848.04188738435164</v>
      </c>
      <c r="G61" s="741">
        <f>'59'!P90</f>
        <v>14854.299724169698</v>
      </c>
      <c r="H61" s="741">
        <f>'59'!Q90</f>
        <v>13999.000697061858</v>
      </c>
      <c r="I61" s="741">
        <f>'59'!R90</f>
        <v>382.4661610775035</v>
      </c>
      <c r="J61" s="741">
        <f>'59'!S90</f>
        <v>375.52352522532181</v>
      </c>
      <c r="K61" s="741">
        <f>'59'!T90</f>
        <v>14812.273069421866</v>
      </c>
      <c r="L61" s="741">
        <f>'59'!U90</f>
        <v>13957.288546185333</v>
      </c>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54"/>
      <c r="AJ61" s="656"/>
      <c r="AK61" s="656"/>
      <c r="AL61" s="656"/>
      <c r="AM61" s="656"/>
      <c r="AN61" s="656"/>
      <c r="AO61" s="656"/>
      <c r="AP61" s="656"/>
      <c r="AQ61" s="656"/>
      <c r="AR61" s="656"/>
      <c r="AS61" s="656"/>
      <c r="AT61" s="656"/>
      <c r="AU61" s="656"/>
      <c r="AV61" s="656"/>
      <c r="AW61" s="656"/>
      <c r="AX61" s="656"/>
      <c r="AY61" s="656"/>
      <c r="AZ61" s="656"/>
      <c r="BA61" s="656"/>
      <c r="BB61" s="656"/>
      <c r="BC61" s="656"/>
      <c r="BD61" s="656"/>
    </row>
    <row r="62" spans="1:56" s="173" customFormat="1" ht="13.7" customHeight="1">
      <c r="A62" s="155"/>
      <c r="B62" s="156" t="s">
        <v>2230</v>
      </c>
      <c r="C62" s="155"/>
      <c r="D62" s="165"/>
      <c r="E62" s="740">
        <f t="shared" si="2"/>
        <v>1612.6697582318745</v>
      </c>
      <c r="F62" s="737">
        <f t="shared" si="5"/>
        <v>1697.3317907461212</v>
      </c>
      <c r="G62" s="741">
        <f>'59'!P91</f>
        <v>23599.934205450034</v>
      </c>
      <c r="H62" s="741">
        <f>'59'!Q91</f>
        <v>21459.988221978903</v>
      </c>
      <c r="I62" s="741">
        <f>'59'!R91</f>
        <v>1410.8493046593651</v>
      </c>
      <c r="J62" s="741">
        <f>'59'!S91</f>
        <v>883.57307942010902</v>
      </c>
      <c r="K62" s="741">
        <f>'59'!T91</f>
        <v>23493.978451163497</v>
      </c>
      <c r="L62" s="741">
        <f>'59'!U91</f>
        <v>21269.37043517812</v>
      </c>
      <c r="M62" s="154"/>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656"/>
      <c r="AK62" s="656"/>
      <c r="AL62" s="656"/>
      <c r="AM62" s="656"/>
      <c r="AN62" s="656"/>
      <c r="AO62" s="656"/>
      <c r="AP62" s="656"/>
      <c r="AQ62" s="656"/>
      <c r="AR62" s="656"/>
      <c r="AS62" s="656"/>
      <c r="AT62" s="656"/>
      <c r="AU62" s="656"/>
      <c r="AV62" s="656"/>
      <c r="AW62" s="656"/>
      <c r="AX62" s="656"/>
      <c r="AY62" s="656"/>
      <c r="AZ62" s="656"/>
      <c r="BA62" s="656"/>
      <c r="BB62" s="656"/>
      <c r="BC62" s="656"/>
      <c r="BD62" s="656"/>
    </row>
    <row r="63" spans="1:56" s="173" customFormat="1" ht="13.7" customHeight="1">
      <c r="A63" s="155"/>
      <c r="B63" s="156" t="s">
        <v>2192</v>
      </c>
      <c r="C63" s="155"/>
      <c r="D63" s="165"/>
      <c r="E63" s="740">
        <f t="shared" si="2"/>
        <v>2605.1727331355673</v>
      </c>
      <c r="F63" s="737">
        <f t="shared" si="5"/>
        <v>2724.0994314811128</v>
      </c>
      <c r="G63" s="741">
        <f>'59'!P92</f>
        <v>39385.932284590832</v>
      </c>
      <c r="H63" s="741">
        <f>'59'!Q92</f>
        <v>37136.515323691856</v>
      </c>
      <c r="I63" s="741">
        <f>'59'!R92</f>
        <v>2618.5554494924336</v>
      </c>
      <c r="J63" s="741">
        <f>'59'!S92</f>
        <v>2974.311221729025</v>
      </c>
      <c r="K63" s="741">
        <f>'59'!T92</f>
        <v>39187.521824765943</v>
      </c>
      <c r="L63" s="741">
        <f>'59'!U92</f>
        <v>36819.178165521422</v>
      </c>
      <c r="M63" s="154"/>
      <c r="N63" s="154"/>
      <c r="O63" s="154"/>
      <c r="P63" s="154"/>
      <c r="Q63" s="154"/>
      <c r="R63" s="154"/>
      <c r="S63" s="154"/>
      <c r="T63" s="154"/>
      <c r="U63" s="154"/>
      <c r="V63" s="154"/>
      <c r="W63" s="154"/>
      <c r="X63" s="154"/>
      <c r="Y63" s="154"/>
      <c r="Z63" s="154"/>
      <c r="AA63" s="154"/>
      <c r="AB63" s="154"/>
      <c r="AC63" s="154"/>
      <c r="AD63" s="154"/>
      <c r="AE63" s="154"/>
      <c r="AF63" s="154"/>
      <c r="AG63" s="154"/>
      <c r="AH63" s="154"/>
      <c r="AI63" s="154"/>
      <c r="AJ63" s="656"/>
      <c r="AK63" s="656"/>
      <c r="AL63" s="656"/>
      <c r="AM63" s="656"/>
      <c r="AN63" s="656"/>
      <c r="AO63" s="656"/>
      <c r="AP63" s="656"/>
      <c r="AQ63" s="656"/>
      <c r="AR63" s="656"/>
      <c r="AS63" s="656"/>
      <c r="AT63" s="656"/>
      <c r="AU63" s="656"/>
      <c r="AV63" s="656"/>
      <c r="AW63" s="656"/>
      <c r="AX63" s="656"/>
      <c r="AY63" s="656"/>
      <c r="AZ63" s="656"/>
      <c r="BA63" s="656"/>
      <c r="BB63" s="656"/>
      <c r="BC63" s="656"/>
      <c r="BD63" s="656"/>
    </row>
    <row r="64" spans="1:56" s="173" customFormat="1" ht="13.7" customHeight="1">
      <c r="A64" s="155"/>
      <c r="B64" s="156" t="s">
        <v>2201</v>
      </c>
      <c r="C64" s="155"/>
      <c r="D64" s="165"/>
      <c r="E64" s="740">
        <f t="shared" si="2"/>
        <v>4888.8863016838586</v>
      </c>
      <c r="F64" s="737">
        <f t="shared" si="5"/>
        <v>4348.6987231947714</v>
      </c>
      <c r="G64" s="741">
        <f>'59'!P93</f>
        <v>75694.821808374021</v>
      </c>
      <c r="H64" s="741">
        <f>'59'!Q93</f>
        <v>71669.707137946869</v>
      </c>
      <c r="I64" s="741">
        <f>'59'!R93</f>
        <v>11408.156661758989</v>
      </c>
      <c r="J64" s="741">
        <f>'59'!S93</f>
        <v>12271.928293015695</v>
      </c>
      <c r="K64" s="741">
        <f>'59'!T93</f>
        <v>74412.798057367967</v>
      </c>
      <c r="L64" s="741">
        <f>'59'!U93</f>
        <v>70927.870965429902</v>
      </c>
      <c r="M64" s="154"/>
      <c r="N64" s="154"/>
      <c r="O64" s="154"/>
      <c r="P64" s="154"/>
      <c r="Q64" s="154"/>
      <c r="R64" s="154"/>
      <c r="S64" s="154"/>
      <c r="T64" s="154"/>
      <c r="U64" s="154"/>
      <c r="V64" s="154"/>
      <c r="W64" s="154"/>
      <c r="X64" s="154"/>
      <c r="Y64" s="154"/>
      <c r="Z64" s="154"/>
      <c r="AA64" s="154"/>
      <c r="AB64" s="154"/>
      <c r="AC64" s="154"/>
      <c r="AD64" s="154"/>
      <c r="AE64" s="154"/>
      <c r="AF64" s="154"/>
      <c r="AG64" s="154"/>
      <c r="AH64" s="154"/>
      <c r="AI64" s="154"/>
      <c r="AJ64" s="656"/>
      <c r="AK64" s="656"/>
      <c r="AL64" s="656"/>
      <c r="AM64" s="656"/>
      <c r="AN64" s="656"/>
      <c r="AO64" s="656"/>
      <c r="AP64" s="656"/>
      <c r="AQ64" s="656"/>
      <c r="AR64" s="656"/>
      <c r="AS64" s="656"/>
      <c r="AT64" s="656"/>
      <c r="AU64" s="656"/>
      <c r="AV64" s="656"/>
      <c r="AW64" s="656"/>
      <c r="AX64" s="656"/>
      <c r="AY64" s="656"/>
      <c r="AZ64" s="656"/>
      <c r="BA64" s="656"/>
      <c r="BB64" s="656"/>
      <c r="BC64" s="656"/>
      <c r="BD64" s="656"/>
    </row>
    <row r="65" spans="1:56" s="173" customFormat="1" ht="13.7" customHeight="1">
      <c r="A65" s="155"/>
      <c r="B65" s="156" t="s">
        <v>2235</v>
      </c>
      <c r="C65" s="155"/>
      <c r="D65" s="165"/>
      <c r="E65" s="740">
        <f t="shared" si="2"/>
        <v>10402.151355332277</v>
      </c>
      <c r="F65" s="737">
        <f t="shared" si="5"/>
        <v>10353.985752622048</v>
      </c>
      <c r="G65" s="741">
        <f>'59'!P94</f>
        <v>136195.64994620229</v>
      </c>
      <c r="H65" s="741">
        <f>'59'!Q94</f>
        <v>124034.04275796835</v>
      </c>
      <c r="I65" s="741">
        <f>'59'!R94</f>
        <v>19753.19506872007</v>
      </c>
      <c r="J65" s="741">
        <f>'59'!S94</f>
        <v>17993.739235818401</v>
      </c>
      <c r="K65" s="741">
        <f>'59'!T94</f>
        <v>134862.90662517326</v>
      </c>
      <c r="L65" s="741">
        <f>'59'!U94</f>
        <v>122749.46503964954</v>
      </c>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54"/>
      <c r="AJ65" s="656"/>
      <c r="AK65" s="656"/>
      <c r="AL65" s="656"/>
      <c r="AM65" s="656"/>
      <c r="AN65" s="656"/>
      <c r="AO65" s="656"/>
      <c r="AP65" s="656"/>
      <c r="AQ65" s="656"/>
      <c r="AR65" s="656"/>
      <c r="AS65" s="656"/>
      <c r="AT65" s="656"/>
      <c r="AU65" s="656"/>
      <c r="AV65" s="656"/>
      <c r="AW65" s="656"/>
      <c r="AX65" s="656"/>
      <c r="AY65" s="656"/>
      <c r="AZ65" s="656"/>
      <c r="BA65" s="656"/>
      <c r="BB65" s="656"/>
      <c r="BC65" s="656"/>
      <c r="BD65" s="656"/>
    </row>
    <row r="66" spans="1:56" s="173" customFormat="1" ht="13.7" customHeight="1">
      <c r="A66" s="155"/>
      <c r="B66" s="156" t="s">
        <v>2203</v>
      </c>
      <c r="C66" s="155"/>
      <c r="D66" s="165"/>
      <c r="E66" s="740">
        <f t="shared" si="2"/>
        <v>16925.09283563956</v>
      </c>
      <c r="F66" s="737">
        <f t="shared" si="5"/>
        <v>14240.845267996585</v>
      </c>
      <c r="G66" s="741">
        <f>'59'!P95</f>
        <v>225331.92118593346</v>
      </c>
      <c r="H66" s="741">
        <f>'59'!Q95</f>
        <v>210635.82120469917</v>
      </c>
      <c r="I66" s="741">
        <f>'59'!R95</f>
        <v>75481.713676754094</v>
      </c>
      <c r="J66" s="741">
        <f>'59'!S95</f>
        <v>77710.706531159361</v>
      </c>
      <c r="K66" s="741">
        <f>'59'!T95</f>
        <v>220490.53845476487</v>
      </c>
      <c r="L66" s="741">
        <f>'59'!U95</f>
        <v>208478.68604117355</v>
      </c>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54"/>
      <c r="AJ66" s="656"/>
      <c r="AK66" s="656"/>
      <c r="AL66" s="656"/>
      <c r="AM66" s="656"/>
      <c r="AN66" s="656"/>
      <c r="AO66" s="656"/>
      <c r="AP66" s="656"/>
      <c r="AQ66" s="656"/>
      <c r="AR66" s="656"/>
      <c r="AS66" s="656"/>
      <c r="AT66" s="656"/>
      <c r="AU66" s="656"/>
      <c r="AV66" s="656"/>
      <c r="AW66" s="656"/>
      <c r="AX66" s="656"/>
      <c r="AY66" s="656"/>
      <c r="AZ66" s="656"/>
      <c r="BA66" s="656"/>
      <c r="BB66" s="656"/>
      <c r="BC66" s="656"/>
      <c r="BD66" s="656"/>
    </row>
    <row r="67" spans="1:56" s="173" customFormat="1" ht="13.7" customHeight="1">
      <c r="A67" s="155"/>
      <c r="B67" s="156" t="s">
        <v>2254</v>
      </c>
      <c r="C67" s="155"/>
      <c r="D67" s="165"/>
      <c r="E67" s="740">
        <f t="shared" si="2"/>
        <v>31801.192509020766</v>
      </c>
      <c r="F67" s="737">
        <f t="shared" si="5"/>
        <v>30277.256880887464</v>
      </c>
      <c r="G67" s="741">
        <f>'59'!P96</f>
        <v>460647.76904025261</v>
      </c>
      <c r="H67" s="741">
        <f>'59'!Q96</f>
        <v>444749.4782984358</v>
      </c>
      <c r="I67" s="741">
        <f>'59'!R96</f>
        <v>229424.43157855837</v>
      </c>
      <c r="J67" s="741">
        <f>'59'!S96</f>
        <v>245327.33334576234</v>
      </c>
      <c r="K67" s="741">
        <f>'59'!T96</f>
        <v>453287.65434041462</v>
      </c>
      <c r="L67" s="741">
        <f>'59'!U96</f>
        <v>438913.29922673112</v>
      </c>
      <c r="M67" s="154"/>
      <c r="N67" s="154"/>
      <c r="O67" s="154"/>
      <c r="P67" s="154"/>
      <c r="Q67" s="154"/>
      <c r="R67" s="154"/>
      <c r="S67" s="154"/>
      <c r="T67" s="154"/>
      <c r="U67" s="154"/>
      <c r="V67" s="154"/>
      <c r="W67" s="154"/>
      <c r="X67" s="154"/>
      <c r="Y67" s="154"/>
      <c r="Z67" s="154"/>
      <c r="AA67" s="154"/>
      <c r="AB67" s="154"/>
      <c r="AC67" s="154"/>
      <c r="AD67" s="154"/>
      <c r="AE67" s="154"/>
      <c r="AF67" s="154"/>
      <c r="AG67" s="154"/>
      <c r="AH67" s="154"/>
      <c r="AI67" s="154"/>
      <c r="AJ67" s="656"/>
      <c r="AK67" s="656"/>
      <c r="AL67" s="656"/>
      <c r="AM67" s="656"/>
      <c r="AN67" s="656"/>
      <c r="AO67" s="656"/>
      <c r="AP67" s="656"/>
      <c r="AQ67" s="656"/>
      <c r="AR67" s="656"/>
      <c r="AS67" s="656"/>
      <c r="AT67" s="656"/>
      <c r="AU67" s="656"/>
      <c r="AV67" s="656"/>
      <c r="AW67" s="656"/>
      <c r="AX67" s="656"/>
      <c r="AY67" s="656"/>
      <c r="AZ67" s="656"/>
      <c r="BA67" s="656"/>
      <c r="BB67" s="656"/>
      <c r="BC67" s="656"/>
      <c r="BD67" s="656"/>
    </row>
    <row r="68" spans="1:56" s="325" customFormat="1" ht="13.7" customHeight="1" thickBot="1">
      <c r="A68" s="169"/>
      <c r="B68" s="170" t="s">
        <v>2197</v>
      </c>
      <c r="C68" s="169"/>
      <c r="D68" s="171"/>
      <c r="E68" s="742">
        <f t="shared" si="2"/>
        <v>258920.79945134022</v>
      </c>
      <c r="F68" s="743">
        <f t="shared" si="5"/>
        <v>217573.49695779476</v>
      </c>
      <c r="G68" s="744">
        <f>'59'!P97</f>
        <v>1826437.0931904851</v>
      </c>
      <c r="H68" s="744">
        <f>'59'!Q97</f>
        <v>1609138.9571380189</v>
      </c>
      <c r="I68" s="744">
        <f>'59'!R97</f>
        <v>1142112.0081968373</v>
      </c>
      <c r="J68" s="744">
        <f>'59'!S97</f>
        <v>1183734.6715957113</v>
      </c>
      <c r="K68" s="744">
        <f>'59'!T97</f>
        <v>1761513.8468575594</v>
      </c>
      <c r="L68" s="744">
        <f>'59'!U97</f>
        <v>1585563.0132986386</v>
      </c>
      <c r="M68" s="154"/>
      <c r="N68" s="154"/>
      <c r="O68" s="154"/>
      <c r="P68" s="154"/>
      <c r="Q68" s="154"/>
      <c r="R68" s="154"/>
      <c r="S68" s="154"/>
      <c r="T68" s="154"/>
      <c r="U68" s="154"/>
      <c r="V68" s="154"/>
      <c r="W68" s="154"/>
      <c r="X68" s="154"/>
      <c r="Y68" s="154"/>
      <c r="Z68" s="154"/>
      <c r="AA68" s="154"/>
      <c r="AB68" s="154"/>
      <c r="AC68" s="154"/>
      <c r="AD68" s="154"/>
      <c r="AE68" s="154"/>
      <c r="AF68" s="154"/>
      <c r="AG68" s="154"/>
      <c r="AH68" s="154"/>
      <c r="AI68" s="154"/>
      <c r="AJ68" s="668"/>
      <c r="AK68" s="668"/>
      <c r="AL68" s="668"/>
      <c r="AM68" s="668"/>
      <c r="AN68" s="668"/>
      <c r="AO68" s="668"/>
      <c r="AP68" s="668"/>
      <c r="AQ68" s="668"/>
      <c r="AR68" s="668"/>
      <c r="AS68" s="668"/>
      <c r="AT68" s="668"/>
      <c r="AU68" s="668"/>
      <c r="AV68" s="668"/>
      <c r="AW68" s="668"/>
      <c r="AX68" s="668"/>
      <c r="AY68" s="668"/>
      <c r="AZ68" s="668"/>
      <c r="BA68" s="668"/>
      <c r="BB68" s="668"/>
      <c r="BC68" s="668"/>
      <c r="BD68" s="668"/>
    </row>
    <row r="69" spans="1:56" s="745" customFormat="1" ht="27.75" customHeight="1">
      <c r="A69" s="3810" t="s">
        <v>2542</v>
      </c>
      <c r="B69" s="3811"/>
      <c r="C69" s="3811"/>
      <c r="D69" s="3811"/>
      <c r="E69" s="3811"/>
      <c r="F69" s="3811"/>
      <c r="G69" s="3811"/>
      <c r="H69" s="3811"/>
      <c r="I69" s="3811"/>
      <c r="J69" s="3811"/>
      <c r="K69" s="3811"/>
      <c r="L69" s="3811"/>
    </row>
    <row r="70" spans="1:56" s="173" customFormat="1">
      <c r="B70" s="452"/>
      <c r="C70" s="452"/>
      <c r="D70" s="453"/>
      <c r="I70" s="325"/>
      <c r="J70" s="325"/>
      <c r="K70" s="325"/>
    </row>
  </sheetData>
  <mergeCells count="39">
    <mergeCell ref="L3:L5"/>
    <mergeCell ref="I3:I5"/>
    <mergeCell ref="A6:C6"/>
    <mergeCell ref="A3:C5"/>
    <mergeCell ref="F3:F5"/>
    <mergeCell ref="K3:K5"/>
    <mergeCell ref="J3:J5"/>
    <mergeCell ref="A69:L69"/>
    <mergeCell ref="I1:L1"/>
    <mergeCell ref="A18:C18"/>
    <mergeCell ref="A47:C47"/>
    <mergeCell ref="A9:C9"/>
    <mergeCell ref="A14:C14"/>
    <mergeCell ref="A16:C16"/>
    <mergeCell ref="A29:C29"/>
    <mergeCell ref="A13:C13"/>
    <mergeCell ref="A11:C11"/>
    <mergeCell ref="A7:C7"/>
    <mergeCell ref="G3:G5"/>
    <mergeCell ref="H3:H5"/>
    <mergeCell ref="A8:C8"/>
    <mergeCell ref="A1:H1"/>
    <mergeCell ref="E3:E5"/>
    <mergeCell ref="A58:C58"/>
    <mergeCell ref="A36:C36"/>
    <mergeCell ref="A17:C17"/>
    <mergeCell ref="A19:C19"/>
    <mergeCell ref="A22:D22"/>
    <mergeCell ref="A23:D23"/>
    <mergeCell ref="A24:D24"/>
    <mergeCell ref="A25:D25"/>
    <mergeCell ref="A26:D26"/>
    <mergeCell ref="A27:D27"/>
    <mergeCell ref="A28:D28"/>
    <mergeCell ref="A15:C15"/>
    <mergeCell ref="A12:C12"/>
    <mergeCell ref="A10:C10"/>
    <mergeCell ref="A20:C20"/>
    <mergeCell ref="A21:C21"/>
  </mergeCells>
  <phoneticPr fontId="4"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1" manualBreakCount="1">
    <brk id="8" max="57"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indexed="13"/>
  </sheetPr>
  <dimension ref="A1:BC73"/>
  <sheetViews>
    <sheetView view="pageBreakPreview" zoomScaleNormal="50" zoomScaleSheetLayoutView="75" workbookViewId="0">
      <selection activeCell="A16" sqref="A16:C20"/>
    </sheetView>
  </sheetViews>
  <sheetFormatPr defaultColWidth="9.140625" defaultRowHeight="15.75"/>
  <cols>
    <col min="1" max="1" width="2.28515625" style="37" customWidth="1"/>
    <col min="2" max="2" width="17.28515625" style="37" customWidth="1"/>
    <col min="3" max="3" width="2.28515625" style="37" customWidth="1"/>
    <col min="4" max="4" width="1.7109375" style="38" customWidth="1"/>
    <col min="5" max="9" width="15.28515625" style="25" customWidth="1"/>
    <col min="10" max="10" width="15.28515625" style="87" customWidth="1"/>
    <col min="11" max="13" width="15.28515625" style="25" customWidth="1"/>
    <col min="14" max="14" width="15.28515625" style="87" customWidth="1"/>
    <col min="15" max="15" width="2.28515625" style="37" customWidth="1"/>
    <col min="16" max="16" width="17.28515625" style="37" customWidth="1"/>
    <col min="17" max="17" width="2.28515625" style="37" customWidth="1"/>
    <col min="18" max="18" width="1.7109375" style="38" customWidth="1"/>
    <col min="19" max="19" width="14.140625" style="25" customWidth="1"/>
    <col min="20" max="22" width="13.85546875" style="25" customWidth="1"/>
    <col min="23" max="23" width="15.5703125" style="25" customWidth="1"/>
    <col min="24" max="24" width="23.42578125" style="25" customWidth="1"/>
    <col min="25" max="25" width="18.28515625" style="25" customWidth="1"/>
    <col min="26" max="26" width="20.85546875" style="25" customWidth="1"/>
    <col min="27" max="28" width="19.7109375" style="25" customWidth="1"/>
    <col min="29" max="29" width="11.42578125" style="25" customWidth="1"/>
    <col min="30" max="16384" width="9.140625" style="25"/>
  </cols>
  <sheetData>
    <row r="1" spans="1:55" s="24" customFormat="1" ht="35.1" customHeight="1">
      <c r="A1" s="3819" t="s">
        <v>255</v>
      </c>
      <c r="B1" s="3819"/>
      <c r="C1" s="3819"/>
      <c r="D1" s="3819"/>
      <c r="E1" s="3819"/>
      <c r="F1" s="3819"/>
      <c r="G1" s="3819"/>
      <c r="H1" s="3819"/>
      <c r="I1" s="3818" t="s">
        <v>222</v>
      </c>
      <c r="J1" s="3818"/>
      <c r="K1" s="3818"/>
      <c r="L1" s="3818"/>
      <c r="M1" s="3818"/>
      <c r="N1" s="3818"/>
      <c r="O1" s="3819" t="s">
        <v>256</v>
      </c>
      <c r="P1" s="3819"/>
      <c r="Q1" s="3819"/>
      <c r="R1" s="3819"/>
      <c r="S1" s="3819"/>
      <c r="T1" s="3819"/>
      <c r="U1" s="3819"/>
      <c r="V1" s="3819"/>
      <c r="W1" s="3819"/>
      <c r="X1" s="3818" t="s">
        <v>224</v>
      </c>
      <c r="Y1" s="3818"/>
      <c r="Z1" s="3818"/>
      <c r="AA1" s="3818"/>
      <c r="AB1" s="3818"/>
    </row>
    <row r="2" spans="1:55" ht="12.95" customHeight="1" thickBot="1">
      <c r="A2" s="25"/>
      <c r="B2" s="26"/>
      <c r="C2" s="26"/>
      <c r="D2" s="27"/>
      <c r="E2" s="39"/>
      <c r="F2" s="39"/>
      <c r="G2" s="39"/>
      <c r="H2" s="39"/>
      <c r="I2" s="39"/>
      <c r="K2" s="39"/>
      <c r="L2" s="39"/>
      <c r="M2" s="39"/>
      <c r="N2" s="28" t="s">
        <v>46</v>
      </c>
      <c r="O2" s="25"/>
      <c r="P2" s="26"/>
      <c r="Q2" s="26"/>
      <c r="R2" s="27"/>
      <c r="S2" s="39"/>
      <c r="T2" s="39"/>
      <c r="U2" s="28"/>
      <c r="V2" s="39"/>
      <c r="W2" s="39"/>
      <c r="X2" s="39"/>
      <c r="Y2" s="39"/>
      <c r="Z2" s="39"/>
      <c r="AA2" s="39"/>
      <c r="AB2" s="28" t="s">
        <v>46</v>
      </c>
    </row>
    <row r="3" spans="1:55" ht="21" customHeight="1">
      <c r="A3" s="3815" t="s">
        <v>10</v>
      </c>
      <c r="B3" s="3815"/>
      <c r="C3" s="3815"/>
      <c r="D3" s="29"/>
      <c r="E3" s="3827" t="s">
        <v>49</v>
      </c>
      <c r="F3" s="3825" t="s">
        <v>153</v>
      </c>
      <c r="G3" s="3826"/>
      <c r="H3" s="3826"/>
      <c r="I3" s="3826"/>
      <c r="J3" s="3826"/>
      <c r="K3" s="3826"/>
      <c r="L3" s="3826"/>
      <c r="M3" s="3826"/>
      <c r="N3" s="3826"/>
      <c r="O3" s="3815" t="s">
        <v>10</v>
      </c>
      <c r="P3" s="3815"/>
      <c r="Q3" s="3815"/>
      <c r="R3" s="29"/>
      <c r="S3" s="3837" t="s">
        <v>154</v>
      </c>
      <c r="T3" s="3838"/>
      <c r="U3" s="3838"/>
      <c r="V3" s="3838"/>
      <c r="W3" s="3838"/>
      <c r="X3" s="3838"/>
      <c r="Y3" s="3839"/>
      <c r="Z3" s="19" t="s">
        <v>334</v>
      </c>
      <c r="AA3" s="19"/>
      <c r="AB3" s="20"/>
    </row>
    <row r="4" spans="1:55" ht="20.25" customHeight="1">
      <c r="A4" s="3816"/>
      <c r="B4" s="3816"/>
      <c r="C4" s="3816"/>
      <c r="D4" s="30"/>
      <c r="E4" s="3828"/>
      <c r="F4" s="3812" t="s">
        <v>137</v>
      </c>
      <c r="G4" s="3829" t="s">
        <v>155</v>
      </c>
      <c r="H4" s="3830"/>
      <c r="I4" s="3830"/>
      <c r="J4" s="3830"/>
      <c r="K4" s="3830"/>
      <c r="L4" s="3830"/>
      <c r="M4" s="3830"/>
      <c r="N4" s="3831"/>
      <c r="O4" s="3816"/>
      <c r="P4" s="3816"/>
      <c r="Q4" s="3816"/>
      <c r="R4" s="30"/>
      <c r="S4" s="3840" t="s">
        <v>156</v>
      </c>
      <c r="T4" s="3841"/>
      <c r="U4" s="3841"/>
      <c r="V4" s="3841"/>
      <c r="W4" s="3841"/>
      <c r="X4" s="3841"/>
      <c r="Y4" s="3842"/>
      <c r="Z4" s="3812" t="s">
        <v>137</v>
      </c>
      <c r="AA4" s="3812" t="s">
        <v>157</v>
      </c>
      <c r="AB4" s="3820" t="s">
        <v>158</v>
      </c>
    </row>
    <row r="5" spans="1:55" ht="15" customHeight="1">
      <c r="A5" s="3816"/>
      <c r="B5" s="3816"/>
      <c r="C5" s="3816"/>
      <c r="D5" s="30"/>
      <c r="E5" s="3828"/>
      <c r="F5" s="3828"/>
      <c r="G5" s="3812" t="s">
        <v>47</v>
      </c>
      <c r="H5" s="3812" t="s">
        <v>159</v>
      </c>
      <c r="I5" s="3823" t="s">
        <v>160</v>
      </c>
      <c r="J5" s="3812" t="s">
        <v>161</v>
      </c>
      <c r="K5" s="3812" t="s">
        <v>127</v>
      </c>
      <c r="L5" s="3812" t="s">
        <v>162</v>
      </c>
      <c r="M5" s="3812" t="s">
        <v>163</v>
      </c>
      <c r="N5" s="3812" t="s">
        <v>164</v>
      </c>
      <c r="O5" s="3816"/>
      <c r="P5" s="3816"/>
      <c r="Q5" s="3816"/>
      <c r="R5" s="30"/>
      <c r="S5" s="3812" t="s">
        <v>47</v>
      </c>
      <c r="T5" s="3812" t="s">
        <v>122</v>
      </c>
      <c r="U5" s="3812" t="s">
        <v>165</v>
      </c>
      <c r="V5" s="3812" t="s">
        <v>166</v>
      </c>
      <c r="W5" s="3812" t="s">
        <v>167</v>
      </c>
      <c r="X5" s="3823" t="s">
        <v>168</v>
      </c>
      <c r="Y5" s="3812" t="s">
        <v>169</v>
      </c>
      <c r="Z5" s="3833"/>
      <c r="AA5" s="3833"/>
      <c r="AB5" s="3821"/>
    </row>
    <row r="6" spans="1:55" ht="48.75" customHeight="1">
      <c r="A6" s="3817"/>
      <c r="B6" s="3817"/>
      <c r="C6" s="3817"/>
      <c r="D6" s="31"/>
      <c r="E6" s="3813"/>
      <c r="F6" s="3813"/>
      <c r="G6" s="3813"/>
      <c r="H6" s="3813"/>
      <c r="I6" s="3824"/>
      <c r="J6" s="3813"/>
      <c r="K6" s="3813"/>
      <c r="L6" s="3813"/>
      <c r="M6" s="3813"/>
      <c r="N6" s="3813"/>
      <c r="O6" s="3817"/>
      <c r="P6" s="3817"/>
      <c r="Q6" s="3817"/>
      <c r="R6" s="31"/>
      <c r="S6" s="3813"/>
      <c r="T6" s="3813"/>
      <c r="U6" s="3813"/>
      <c r="V6" s="3813"/>
      <c r="W6" s="3813"/>
      <c r="X6" s="3824"/>
      <c r="Y6" s="3813"/>
      <c r="Z6" s="3834"/>
      <c r="AA6" s="3834"/>
      <c r="AB6" s="3822"/>
    </row>
    <row r="7" spans="1:55" s="40" customFormat="1" ht="24.6" hidden="1" customHeight="1">
      <c r="A7" s="3832" t="s">
        <v>140</v>
      </c>
      <c r="B7" s="3832"/>
      <c r="C7" s="3832"/>
      <c r="D7" s="32"/>
      <c r="E7" s="57">
        <v>33164217</v>
      </c>
      <c r="F7" s="58">
        <v>31816173</v>
      </c>
      <c r="G7" s="58"/>
      <c r="H7" s="58">
        <v>18735446</v>
      </c>
      <c r="I7" s="58">
        <v>6632984</v>
      </c>
      <c r="J7" s="58">
        <v>240112</v>
      </c>
      <c r="K7" s="58">
        <v>283593</v>
      </c>
      <c r="L7" s="58">
        <v>46955</v>
      </c>
      <c r="M7" s="58">
        <v>267556</v>
      </c>
      <c r="N7" s="58">
        <v>2209893</v>
      </c>
      <c r="O7" s="3832" t="s">
        <v>140</v>
      </c>
      <c r="P7" s="3832"/>
      <c r="Q7" s="3832"/>
      <c r="R7" s="32"/>
      <c r="S7" s="58"/>
      <c r="T7" s="57">
        <v>1558551</v>
      </c>
      <c r="U7" s="58">
        <v>85271</v>
      </c>
      <c r="V7" s="58">
        <v>97919</v>
      </c>
      <c r="W7" s="58">
        <v>198580</v>
      </c>
      <c r="X7" s="58">
        <v>110347</v>
      </c>
      <c r="Y7" s="58">
        <v>1071222</v>
      </c>
      <c r="Z7" s="58">
        <v>1348044</v>
      </c>
      <c r="AA7" s="58">
        <v>709039</v>
      </c>
      <c r="AB7" s="58">
        <v>639005</v>
      </c>
    </row>
    <row r="8" spans="1:55" s="40" customFormat="1" ht="24.6" hidden="1" customHeight="1">
      <c r="A8" s="3814" t="s">
        <v>152</v>
      </c>
      <c r="B8" s="3814"/>
      <c r="C8" s="3814"/>
      <c r="D8" s="32"/>
      <c r="E8" s="60">
        <v>32569579</v>
      </c>
      <c r="F8" s="59">
        <v>30497935</v>
      </c>
      <c r="G8" s="59"/>
      <c r="H8" s="59">
        <v>16632055</v>
      </c>
      <c r="I8" s="59">
        <v>6210973</v>
      </c>
      <c r="J8" s="59">
        <v>100491</v>
      </c>
      <c r="K8" s="59">
        <v>234783</v>
      </c>
      <c r="L8" s="59">
        <v>48324</v>
      </c>
      <c r="M8" s="59">
        <v>283747</v>
      </c>
      <c r="N8" s="59">
        <v>3743315</v>
      </c>
      <c r="O8" s="3814" t="s">
        <v>141</v>
      </c>
      <c r="P8" s="3814"/>
      <c r="Q8" s="3814"/>
      <c r="R8" s="32"/>
      <c r="S8" s="59"/>
      <c r="T8" s="60">
        <v>1497076</v>
      </c>
      <c r="U8" s="59">
        <v>79351</v>
      </c>
      <c r="V8" s="59">
        <v>95354</v>
      </c>
      <c r="W8" s="59">
        <v>176297</v>
      </c>
      <c r="X8" s="59">
        <v>158591</v>
      </c>
      <c r="Y8" s="59">
        <v>919943</v>
      </c>
      <c r="Z8" s="59">
        <v>2071644</v>
      </c>
      <c r="AA8" s="59">
        <v>1060079</v>
      </c>
      <c r="AB8" s="59">
        <v>1011565</v>
      </c>
    </row>
    <row r="9" spans="1:55" s="40" customFormat="1" ht="24.6" hidden="1" customHeight="1">
      <c r="A9" s="3814" t="s">
        <v>142</v>
      </c>
      <c r="B9" s="3814"/>
      <c r="C9" s="3814"/>
      <c r="D9" s="32"/>
      <c r="E9" s="60">
        <v>29201524.025547665</v>
      </c>
      <c r="F9" s="59">
        <v>28297136.69193577</v>
      </c>
      <c r="G9" s="59"/>
      <c r="H9" s="59">
        <v>18772155.554229092</v>
      </c>
      <c r="I9" s="59">
        <v>4216461.2054557195</v>
      </c>
      <c r="J9" s="59">
        <v>119841.52092162597</v>
      </c>
      <c r="K9" s="59">
        <v>163522.35420521698</v>
      </c>
      <c r="L9" s="59">
        <v>45199.988061839656</v>
      </c>
      <c r="M9" s="59">
        <v>184681.12934996604</v>
      </c>
      <c r="N9" s="59">
        <v>1494556.8554885692</v>
      </c>
      <c r="O9" s="3814" t="s">
        <v>142</v>
      </c>
      <c r="P9" s="3814"/>
      <c r="Q9" s="3814"/>
      <c r="R9" s="32"/>
      <c r="S9" s="59"/>
      <c r="T9" s="60">
        <v>1167945.47018445</v>
      </c>
      <c r="U9" s="59">
        <v>88504.864800334268</v>
      </c>
      <c r="V9" s="59">
        <v>85530.925804332641</v>
      </c>
      <c r="W9" s="59">
        <v>118027.9376828027</v>
      </c>
      <c r="X9" s="59">
        <v>83527.965140571832</v>
      </c>
      <c r="Y9" s="59">
        <v>1504531.7853518773</v>
      </c>
      <c r="Z9" s="59">
        <v>904387.33361189044</v>
      </c>
      <c r="AA9" s="59">
        <v>567391.69104041066</v>
      </c>
      <c r="AB9" s="59">
        <v>336995.64257147972</v>
      </c>
    </row>
    <row r="10" spans="1:55" s="40" customFormat="1" ht="19.5" hidden="1" customHeight="1">
      <c r="A10" s="3814" t="s">
        <v>143</v>
      </c>
      <c r="B10" s="3814"/>
      <c r="C10" s="3814"/>
      <c r="D10" s="32"/>
      <c r="E10" s="60">
        <v>25087212.535658658</v>
      </c>
      <c r="F10" s="59">
        <v>23737494.640367161</v>
      </c>
      <c r="G10" s="59"/>
      <c r="H10" s="59">
        <v>12882690.680809325</v>
      </c>
      <c r="I10" s="59">
        <v>4067613.3498103791</v>
      </c>
      <c r="J10" s="59">
        <v>230862.17764400443</v>
      </c>
      <c r="K10" s="59">
        <v>190551.19871767145</v>
      </c>
      <c r="L10" s="59">
        <v>49495.545086136648</v>
      </c>
      <c r="M10" s="59">
        <v>269317.19912553782</v>
      </c>
      <c r="N10" s="59">
        <v>3464463.2458956982</v>
      </c>
      <c r="O10" s="3814" t="s">
        <v>143</v>
      </c>
      <c r="P10" s="3814"/>
      <c r="Q10" s="3814"/>
      <c r="R10" s="32"/>
      <c r="S10" s="59"/>
      <c r="T10" s="60">
        <v>1399251.3642824898</v>
      </c>
      <c r="U10" s="59">
        <v>61182.034253389764</v>
      </c>
      <c r="V10" s="59">
        <v>81608.328833412612</v>
      </c>
      <c r="W10" s="59">
        <v>157574.9738807042</v>
      </c>
      <c r="X10" s="59">
        <v>206322.99131916655</v>
      </c>
      <c r="Y10" s="59">
        <v>676561.55070922768</v>
      </c>
      <c r="Z10" s="59">
        <f>AA10+AB10</f>
        <v>1344076.1577283787</v>
      </c>
      <c r="AA10" s="59">
        <v>516386.71295122779</v>
      </c>
      <c r="AB10" s="59">
        <v>827689.44477715099</v>
      </c>
    </row>
    <row r="11" spans="1:55" s="40" customFormat="1" ht="19.5" hidden="1" customHeight="1">
      <c r="A11" s="3814" t="s">
        <v>144</v>
      </c>
      <c r="B11" s="3814"/>
      <c r="C11" s="3814"/>
      <c r="D11" s="32"/>
      <c r="E11" s="60">
        <v>28831743.493352219</v>
      </c>
      <c r="F11" s="59">
        <v>27623095.609976135</v>
      </c>
      <c r="G11" s="59"/>
      <c r="H11" s="59">
        <v>15872061.056433925</v>
      </c>
      <c r="I11" s="59">
        <v>4679300.595802715</v>
      </c>
      <c r="J11" s="59">
        <v>134082.74837730234</v>
      </c>
      <c r="K11" s="59">
        <v>250388.18022977101</v>
      </c>
      <c r="L11" s="59">
        <v>60296.178449042956</v>
      </c>
      <c r="M11" s="59">
        <v>253695.57969457618</v>
      </c>
      <c r="N11" s="59">
        <v>3786891.3702023816</v>
      </c>
      <c r="O11" s="3814" t="s">
        <v>144</v>
      </c>
      <c r="P11" s="3814"/>
      <c r="Q11" s="3814"/>
      <c r="R11" s="32"/>
      <c r="S11" s="59"/>
      <c r="T11" s="60">
        <v>1415643.9064882374</v>
      </c>
      <c r="U11" s="59">
        <v>64698.294354612597</v>
      </c>
      <c r="V11" s="59">
        <v>85620.210751060702</v>
      </c>
      <c r="W11" s="59">
        <v>153108.98892748181</v>
      </c>
      <c r="X11" s="59">
        <v>129173.76020868019</v>
      </c>
      <c r="Y11" s="59">
        <v>738134.74005633092</v>
      </c>
      <c r="Z11" s="59">
        <v>1208647.8833760421</v>
      </c>
      <c r="AA11" s="59">
        <v>459899.36144985352</v>
      </c>
      <c r="AB11" s="59">
        <v>748748.52192618744</v>
      </c>
    </row>
    <row r="12" spans="1:55" s="23" customFormat="1" ht="15" hidden="1" customHeight="1">
      <c r="A12" s="3836" t="s">
        <v>145</v>
      </c>
      <c r="B12" s="3836"/>
      <c r="C12" s="3836"/>
      <c r="D12" s="22"/>
      <c r="E12" s="50">
        <v>38156267.566526264</v>
      </c>
      <c r="F12" s="50">
        <v>36992274.407296374</v>
      </c>
      <c r="G12" s="50">
        <f>SUM(H12:N12)</f>
        <v>33793534.0702032</v>
      </c>
      <c r="H12" s="50">
        <v>21851352.915336061</v>
      </c>
      <c r="I12" s="50">
        <v>6340630.3084233301</v>
      </c>
      <c r="J12" s="50">
        <v>297616.24920692848</v>
      </c>
      <c r="K12" s="50">
        <v>305068.77746287436</v>
      </c>
      <c r="L12" s="50">
        <v>60374.470641156062</v>
      </c>
      <c r="M12" s="50">
        <v>335132.7925878641</v>
      </c>
      <c r="N12" s="50">
        <v>4603358.5565449912</v>
      </c>
      <c r="O12" s="3836" t="s">
        <v>145</v>
      </c>
      <c r="P12" s="3836"/>
      <c r="Q12" s="3836"/>
      <c r="R12" s="22"/>
      <c r="S12" s="50">
        <f>SUM(T12:Y12)</f>
        <v>3198740.3370931558</v>
      </c>
      <c r="T12" s="50">
        <v>1699366.0599113428</v>
      </c>
      <c r="U12" s="50">
        <v>75157.552211297429</v>
      </c>
      <c r="V12" s="50">
        <v>95789.529005912424</v>
      </c>
      <c r="W12" s="50">
        <v>143612.43606145002</v>
      </c>
      <c r="X12" s="50">
        <v>106911.49805856984</v>
      </c>
      <c r="Y12" s="50">
        <v>1077903.2618445836</v>
      </c>
      <c r="Z12" s="50">
        <v>1163993.159229842</v>
      </c>
      <c r="AA12" s="50">
        <v>449973.81647946709</v>
      </c>
      <c r="AB12" s="50">
        <v>714019.34275037365</v>
      </c>
    </row>
    <row r="13" spans="1:55" s="40" customFormat="1" ht="19.5" hidden="1" customHeight="1">
      <c r="A13" s="3814" t="s">
        <v>146</v>
      </c>
      <c r="B13" s="3814"/>
      <c r="C13" s="3814"/>
      <c r="D13" s="32"/>
      <c r="E13" s="50">
        <v>41772861.846913978</v>
      </c>
      <c r="F13" s="50">
        <v>40426985.007039823</v>
      </c>
      <c r="G13" s="50">
        <f>SUM(H13:N13)</f>
        <v>37002088.06108851</v>
      </c>
      <c r="H13" s="50">
        <v>24005055.943400685</v>
      </c>
      <c r="I13" s="50">
        <v>6154905.2945849318</v>
      </c>
      <c r="J13" s="50">
        <v>361809.52729559422</v>
      </c>
      <c r="K13" s="50">
        <v>352598.90561494918</v>
      </c>
      <c r="L13" s="50">
        <v>87422.202595249677</v>
      </c>
      <c r="M13" s="50">
        <v>366049.22572332196</v>
      </c>
      <c r="N13" s="50">
        <v>5674246.9618737763</v>
      </c>
      <c r="O13" s="3814" t="s">
        <v>146</v>
      </c>
      <c r="P13" s="3814"/>
      <c r="Q13" s="3814"/>
      <c r="R13" s="32"/>
      <c r="S13" s="50">
        <f>SUM(T13:Y13)</f>
        <v>3424896.94595135</v>
      </c>
      <c r="T13" s="50">
        <v>1808196.2163160311</v>
      </c>
      <c r="U13" s="50">
        <v>103150.78088428869</v>
      </c>
      <c r="V13" s="50">
        <v>99743.424295973207</v>
      </c>
      <c r="W13" s="50">
        <v>159151.46510906439</v>
      </c>
      <c r="X13" s="50">
        <v>113983.73259329573</v>
      </c>
      <c r="Y13" s="50">
        <v>1140671.3267526969</v>
      </c>
      <c r="Z13" s="50">
        <v>1345876.8398741367</v>
      </c>
      <c r="AA13" s="50">
        <v>433538.30233138299</v>
      </c>
      <c r="AB13" s="50">
        <v>912338.53754275339</v>
      </c>
    </row>
    <row r="14" spans="1:55" s="40" customFormat="1" ht="19.5" hidden="1" customHeight="1">
      <c r="A14" s="3836" t="s">
        <v>147</v>
      </c>
      <c r="B14" s="3836"/>
      <c r="C14" s="3836"/>
      <c r="D14" s="32"/>
      <c r="E14" s="50">
        <f>AH14/12.737</f>
        <v>42144515.372293949</v>
      </c>
      <c r="F14" s="50">
        <f>AI14/12.737</f>
        <v>40962131.687900163</v>
      </c>
      <c r="G14" s="50">
        <f>SUM(H14:N14)</f>
        <v>37380526.309127763</v>
      </c>
      <c r="H14" s="50">
        <f t="shared" ref="H14:N14" si="0">AJ14/12.737</f>
        <v>24484406.996289901</v>
      </c>
      <c r="I14" s="50">
        <f t="shared" si="0"/>
        <v>6067686.8272438096</v>
      </c>
      <c r="J14" s="50">
        <f t="shared" si="0"/>
        <v>342940.72577496857</v>
      </c>
      <c r="K14" s="50">
        <f t="shared" si="0"/>
        <v>350158.01139242103</v>
      </c>
      <c r="L14" s="50">
        <f t="shared" si="0"/>
        <v>84428.698700957393</v>
      </c>
      <c r="M14" s="50">
        <f t="shared" si="0"/>
        <v>348477.99309986003</v>
      </c>
      <c r="N14" s="50">
        <f t="shared" si="0"/>
        <v>5702427.0566258458</v>
      </c>
      <c r="O14" s="3836" t="s">
        <v>147</v>
      </c>
      <c r="P14" s="3836"/>
      <c r="Q14" s="3836"/>
      <c r="R14" s="32"/>
      <c r="S14" s="50">
        <f>SUM(T14:Y14)</f>
        <v>3581605.3787723361</v>
      </c>
      <c r="T14" s="50">
        <f>AU14/12.737</f>
        <v>1861637.6520249746</v>
      </c>
      <c r="U14" s="50">
        <f t="shared" ref="U14:AB14" si="1">AV14/12.737</f>
        <v>107514.83306439634</v>
      </c>
      <c r="V14" s="50">
        <f t="shared" si="1"/>
        <v>106302.799081467</v>
      </c>
      <c r="W14" s="50">
        <f t="shared" si="1"/>
        <v>163918.60742565122</v>
      </c>
      <c r="X14" s="50">
        <f t="shared" si="1"/>
        <v>97849.1085441459</v>
      </c>
      <c r="Y14" s="50">
        <f t="shared" si="1"/>
        <v>1244382.3786317015</v>
      </c>
      <c r="Z14" s="50">
        <f t="shared" si="1"/>
        <v>1182383.6843938048</v>
      </c>
      <c r="AA14" s="50">
        <f t="shared" si="1"/>
        <v>325730.3815733692</v>
      </c>
      <c r="AB14" s="50">
        <f t="shared" si="1"/>
        <v>856653.30282043549</v>
      </c>
      <c r="AD14" s="3835" t="s">
        <v>5</v>
      </c>
      <c r="AE14" s="3835"/>
      <c r="AF14" s="3835"/>
      <c r="AG14" s="18"/>
      <c r="AH14" s="50">
        <v>536794692.29690802</v>
      </c>
      <c r="AI14" s="50">
        <v>521734671.30878443</v>
      </c>
      <c r="AJ14" s="50">
        <v>311857891.91174448</v>
      </c>
      <c r="AK14" s="50">
        <v>77284127.118604407</v>
      </c>
      <c r="AL14" s="50">
        <v>4368036.0241957745</v>
      </c>
      <c r="AM14" s="50">
        <v>4459962.5911052665</v>
      </c>
      <c r="AN14" s="50">
        <v>1075368.3353540944</v>
      </c>
      <c r="AO14" s="50">
        <v>4438564.1981129171</v>
      </c>
      <c r="AP14" s="50">
        <v>72631813.420243397</v>
      </c>
      <c r="AQ14" s="3835" t="s">
        <v>5</v>
      </c>
      <c r="AR14" s="3835"/>
      <c r="AS14" s="3835"/>
      <c r="AT14" s="18"/>
      <c r="AU14" s="50">
        <v>23711678.7738421</v>
      </c>
      <c r="AV14" s="50">
        <v>1369416.4287412162</v>
      </c>
      <c r="AW14" s="50">
        <v>1353978.7519006452</v>
      </c>
      <c r="AX14" s="50">
        <v>2087831.3027805197</v>
      </c>
      <c r="AY14" s="50">
        <v>1246304.0955267863</v>
      </c>
      <c r="AZ14" s="50">
        <v>15849698.356631983</v>
      </c>
      <c r="BA14" s="50">
        <v>15060020.98812389</v>
      </c>
      <c r="BB14" s="50">
        <v>4148827.8701000037</v>
      </c>
      <c r="BC14" s="50">
        <v>10911193.118023887</v>
      </c>
    </row>
    <row r="15" spans="1:55" s="40" customFormat="1" ht="19.5" hidden="1" customHeight="1">
      <c r="A15" s="3814" t="s">
        <v>148</v>
      </c>
      <c r="B15" s="3814"/>
      <c r="C15" s="3814"/>
      <c r="D15" s="32"/>
      <c r="E15" s="50">
        <v>41212179.990529262</v>
      </c>
      <c r="F15" s="50">
        <v>40310550.64431195</v>
      </c>
      <c r="G15" s="50">
        <f>SUM(H15:N15)</f>
        <v>36647606.385123342</v>
      </c>
      <c r="H15" s="50">
        <v>24497213.916754019</v>
      </c>
      <c r="I15" s="50">
        <v>4980640.586688824</v>
      </c>
      <c r="J15" s="50">
        <v>327158.18345007277</v>
      </c>
      <c r="K15" s="50">
        <v>348765.98541615397</v>
      </c>
      <c r="L15" s="50">
        <v>94584.853173746102</v>
      </c>
      <c r="M15" s="50">
        <v>302287.58616481471</v>
      </c>
      <c r="N15" s="50">
        <v>6096955.2734757094</v>
      </c>
      <c r="O15" s="3814" t="s">
        <v>148</v>
      </c>
      <c r="P15" s="3814"/>
      <c r="Q15" s="3814"/>
      <c r="R15" s="32"/>
      <c r="S15" s="50">
        <f>SUM(T15:Y15)</f>
        <v>3662944.2591885841</v>
      </c>
      <c r="T15" s="50">
        <v>1841929.5475643608</v>
      </c>
      <c r="U15" s="50">
        <v>129832.38265855687</v>
      </c>
      <c r="V15" s="50">
        <v>109694.25423688427</v>
      </c>
      <c r="W15" s="50">
        <v>168066.91310654199</v>
      </c>
      <c r="X15" s="50">
        <v>61911.98426872195</v>
      </c>
      <c r="Y15" s="50">
        <v>1351509.1773535179</v>
      </c>
      <c r="Z15" s="50">
        <v>901629.3462173657</v>
      </c>
      <c r="AA15" s="50">
        <v>408653.58576893999</v>
      </c>
      <c r="AB15" s="50">
        <v>492975.76044842595</v>
      </c>
    </row>
    <row r="16" spans="1:55" s="40" customFormat="1" ht="19.5" hidden="1" customHeight="1">
      <c r="A16" s="3814" t="s">
        <v>149</v>
      </c>
      <c r="B16" s="3814"/>
      <c r="C16" s="3814"/>
      <c r="D16" s="32"/>
      <c r="E16" s="60">
        <f>('31'!E16/'1'!$E$16)*1000</f>
        <v>41831884.227947295</v>
      </c>
      <c r="F16" s="59">
        <f>('31'!F16/'1'!$E$16)*1000</f>
        <v>40639292.013985299</v>
      </c>
      <c r="G16" s="50">
        <f>('31'!G16/'1'!$E$16)*1000</f>
        <v>37144025.03356915</v>
      </c>
      <c r="H16" s="59">
        <f>('31'!H16/'1'!$E$16)*1000</f>
        <v>25220554.404049248</v>
      </c>
      <c r="I16" s="59">
        <f>('31'!I16/'1'!$E$16)*1000</f>
        <v>4528842.5505770566</v>
      </c>
      <c r="J16" s="59">
        <f>('31'!J16/'1'!$E$16)*1000</f>
        <v>528069.32979502797</v>
      </c>
      <c r="K16" s="59">
        <f>('31'!K16/'1'!$E$16)*1000</f>
        <v>306626.31201307115</v>
      </c>
      <c r="L16" s="59">
        <f>('31'!L16/'1'!$E$16)*1000</f>
        <v>72384.646764055607</v>
      </c>
      <c r="M16" s="59">
        <f>('31'!M16/'1'!$E$16)*1000</f>
        <v>264556.71945534582</v>
      </c>
      <c r="N16" s="59">
        <f>('31'!N16/'1'!$E$16)*1000</f>
        <v>6222991.070915347</v>
      </c>
      <c r="O16" s="3814" t="s">
        <v>149</v>
      </c>
      <c r="P16" s="3814"/>
      <c r="Q16" s="3814"/>
      <c r="R16" s="32"/>
      <c r="S16" s="50">
        <f>('31'!S16/'1'!$E$16)*1000</f>
        <v>3495266.9804162392</v>
      </c>
      <c r="T16" s="50">
        <f>('31'!T16/'1'!$E$16)*1000</f>
        <v>1677890.5310544758</v>
      </c>
      <c r="U16" s="59">
        <f>('31'!U16/'1'!$E$16)*1000</f>
        <v>129480.98877031762</v>
      </c>
      <c r="V16" s="59">
        <f>('31'!V16/'1'!$E$16)*1000</f>
        <v>87704.423459701793</v>
      </c>
      <c r="W16" s="59">
        <f>('31'!X16/'1'!$E$16)*1000</f>
        <v>152052.8716760223</v>
      </c>
      <c r="X16" s="59">
        <f>('31'!Y16/'1'!$E$16)*1000</f>
        <v>120250.72469266465</v>
      </c>
      <c r="Y16" s="59">
        <f>('31'!AA16/'1'!$E$16)*1000</f>
        <v>1327887.4407630572</v>
      </c>
      <c r="Z16" s="59">
        <f>('31'!AB16/'1'!$E$16)*1000</f>
        <v>1192592.2139619431</v>
      </c>
      <c r="AA16" s="59">
        <f>('31'!AD16/'1'!$E$16)*1000</f>
        <v>432079.00909810874</v>
      </c>
      <c r="AB16" s="59">
        <f>('31'!AE16/'1'!$E$16)*1000</f>
        <v>760513.20486383454</v>
      </c>
    </row>
    <row r="17" spans="1:28" s="40" customFormat="1" ht="19.5" customHeight="1">
      <c r="A17" s="3814" t="s">
        <v>150</v>
      </c>
      <c r="B17" s="3814"/>
      <c r="C17" s="3814"/>
      <c r="D17" s="32"/>
      <c r="E17" s="60">
        <f>('31'!E17/'1'!$E$17)*1000</f>
        <v>36351802.774204478</v>
      </c>
      <c r="F17" s="59">
        <f>('31'!F17/'1'!$E$17)*1000</f>
        <v>35749044.815590627</v>
      </c>
      <c r="G17" s="50">
        <f>('31'!G17/'1'!$E$17)*1000</f>
        <v>32382352.940520994</v>
      </c>
      <c r="H17" s="59">
        <f>('31'!H17/'1'!$E$17)*1000</f>
        <v>21903701.178061981</v>
      </c>
      <c r="I17" s="59">
        <f>('31'!I17/'1'!$E$17)*1000</f>
        <v>4589259.9875735147</v>
      </c>
      <c r="J17" s="59">
        <f>('31'!J17/'1'!$E$17)*1000</f>
        <v>504252.56089278834</v>
      </c>
      <c r="K17" s="59">
        <f>('31'!K17/'1'!$E$17)*1000</f>
        <v>391515.31883234112</v>
      </c>
      <c r="L17" s="59">
        <f>('31'!L17/'1'!$E$17)*1000</f>
        <v>80222.394129865948</v>
      </c>
      <c r="M17" s="59">
        <f>('31'!M17/'1'!$E$17)*1000</f>
        <v>235464.23961526575</v>
      </c>
      <c r="N17" s="59">
        <f>('31'!N17/'1'!$E$17)*1000</f>
        <v>4677937.2614152394</v>
      </c>
      <c r="O17" s="3814" t="s">
        <v>150</v>
      </c>
      <c r="P17" s="3814"/>
      <c r="Q17" s="3814"/>
      <c r="R17" s="32"/>
      <c r="S17" s="50">
        <f>('31'!S17/'1'!$E$17)*1000</f>
        <v>3366691.8750696289</v>
      </c>
      <c r="T17" s="59">
        <f>('31'!T17/'1'!$E$17)*1000</f>
        <v>1651137.6294629036</v>
      </c>
      <c r="U17" s="59">
        <f>('31'!U17/'1'!$E$17)*1000</f>
        <v>122243.58837775503</v>
      </c>
      <c r="V17" s="59">
        <f>('31'!V17/'1'!$E$17)*1000</f>
        <v>73591.683529628674</v>
      </c>
      <c r="W17" s="59">
        <f>('31'!X17/'1'!$E$17)*1000</f>
        <v>150791.28913493079</v>
      </c>
      <c r="X17" s="59">
        <f>('31'!Y17/'1'!$E$17)*1000</f>
        <v>90016.913380786005</v>
      </c>
      <c r="Y17" s="59">
        <f>('31'!AA17/'1'!$E$17)*1000</f>
        <v>1278910.7711836249</v>
      </c>
      <c r="Z17" s="59">
        <f>('31'!AB17/'1'!$E$17)*1000</f>
        <v>602757.95861388603</v>
      </c>
      <c r="AA17" s="59">
        <f>('31'!AD17/'1'!$E$17)*1000</f>
        <v>223589.97104516241</v>
      </c>
      <c r="AB17" s="59">
        <f>('31'!AE17/'1'!$E$17)*1000</f>
        <v>379167.98756872257</v>
      </c>
    </row>
    <row r="18" spans="1:28" s="40" customFormat="1" ht="19.5" customHeight="1">
      <c r="A18" s="3814" t="s">
        <v>253</v>
      </c>
      <c r="B18" s="3814"/>
      <c r="C18" s="3814"/>
      <c r="D18" s="32"/>
      <c r="E18" s="59">
        <v>39825269.154273987</v>
      </c>
      <c r="F18" s="59">
        <v>39302350.765051894</v>
      </c>
      <c r="G18" s="50">
        <v>35703291.399792425</v>
      </c>
      <c r="H18" s="59">
        <v>23849142.040740199</v>
      </c>
      <c r="I18" s="59">
        <v>4910236.6076854467</v>
      </c>
      <c r="J18" s="59">
        <v>180815.64004306</v>
      </c>
      <c r="K18" s="59">
        <v>368448.10162745713</v>
      </c>
      <c r="L18" s="59">
        <v>75843.604297378755</v>
      </c>
      <c r="M18" s="59">
        <v>247212.02716947452</v>
      </c>
      <c r="N18" s="59">
        <v>6071593.3782294095</v>
      </c>
      <c r="O18" s="3814" t="s">
        <v>253</v>
      </c>
      <c r="P18" s="3814"/>
      <c r="Q18" s="3814"/>
      <c r="R18" s="32"/>
      <c r="S18" s="50">
        <f>SUM(T18:Y18)</f>
        <v>3599059.3652594662</v>
      </c>
      <c r="T18" s="59">
        <v>1787993.5256072467</v>
      </c>
      <c r="U18" s="59">
        <v>131020.05278732502</v>
      </c>
      <c r="V18" s="59">
        <v>84963.343937671219</v>
      </c>
      <c r="W18" s="59">
        <v>145940.21893951864</v>
      </c>
      <c r="X18" s="59">
        <v>79618.723042604106</v>
      </c>
      <c r="Y18" s="59">
        <v>1369523.5009451006</v>
      </c>
      <c r="Z18" s="59">
        <v>522918.38922212541</v>
      </c>
      <c r="AA18" s="59">
        <v>203114.99980638304</v>
      </c>
      <c r="AB18" s="59">
        <v>319803.38941574126</v>
      </c>
    </row>
    <row r="19" spans="1:28" s="40" customFormat="1" ht="19.5" customHeight="1">
      <c r="A19" s="3814" t="s">
        <v>335</v>
      </c>
      <c r="B19" s="3814"/>
      <c r="C19" s="3814"/>
      <c r="D19" s="32"/>
      <c r="E19" s="96">
        <v>44352978.76311443</v>
      </c>
      <c r="F19" s="96">
        <v>43548719.061073355</v>
      </c>
      <c r="G19" s="97"/>
      <c r="H19" s="96">
        <v>29967833.07031605</v>
      </c>
      <c r="I19" s="96"/>
      <c r="J19" s="96">
        <v>257856.71806109246</v>
      </c>
      <c r="K19" s="96">
        <v>294788.60092555027</v>
      </c>
      <c r="L19" s="96"/>
      <c r="M19" s="96"/>
      <c r="N19" s="96">
        <v>2561881.5928950659</v>
      </c>
      <c r="O19" s="3814" t="s">
        <v>335</v>
      </c>
      <c r="P19" s="3814"/>
      <c r="Q19" s="3814"/>
      <c r="R19" s="32"/>
      <c r="S19" s="95"/>
      <c r="T19" s="96"/>
      <c r="U19" s="96"/>
      <c r="V19" s="96"/>
      <c r="W19" s="96"/>
      <c r="X19" s="96">
        <v>128544.68876972097</v>
      </c>
      <c r="Y19" s="96">
        <v>2389678.895703488</v>
      </c>
      <c r="Z19" s="96">
        <v>804259.70204111806</v>
      </c>
      <c r="AA19" s="96">
        <v>443572.44996257522</v>
      </c>
      <c r="AB19" s="96">
        <v>360687.25207854365</v>
      </c>
    </row>
    <row r="20" spans="1:28" s="40" customFormat="1" ht="18.75" customHeight="1">
      <c r="A20" s="3814" t="s">
        <v>294</v>
      </c>
      <c r="B20" s="3814"/>
      <c r="C20" s="3814"/>
      <c r="D20" s="32"/>
      <c r="E20" s="59">
        <v>36731732.632571705</v>
      </c>
      <c r="F20" s="59">
        <v>36133653.330477342</v>
      </c>
      <c r="G20" s="50">
        <f>SUM(H20:N20)</f>
        <v>32605248.827396534</v>
      </c>
      <c r="H20" s="59">
        <v>21960927.876533676</v>
      </c>
      <c r="I20" s="59">
        <v>4615090.5989810536</v>
      </c>
      <c r="J20" s="59">
        <v>84306.807110393187</v>
      </c>
      <c r="K20" s="59">
        <v>349486.40811882348</v>
      </c>
      <c r="L20" s="59">
        <v>91020.618003673531</v>
      </c>
      <c r="M20" s="59">
        <v>314258.31826975686</v>
      </c>
      <c r="N20" s="59">
        <v>5190158.200379163</v>
      </c>
      <c r="O20" s="3814" t="s">
        <v>294</v>
      </c>
      <c r="P20" s="3814"/>
      <c r="Q20" s="3814"/>
      <c r="R20" s="32"/>
      <c r="S20" s="50">
        <f>SUM(T20:Y20)</f>
        <v>3528404.5030808067</v>
      </c>
      <c r="T20" s="59">
        <v>1646975.8923058347</v>
      </c>
      <c r="U20" s="59">
        <v>148865.34751934194</v>
      </c>
      <c r="V20" s="59">
        <v>75715.514360933899</v>
      </c>
      <c r="W20" s="59">
        <v>143112.05214372612</v>
      </c>
      <c r="X20" s="59">
        <v>78549.784450018138</v>
      </c>
      <c r="Y20" s="59">
        <v>1435185.912300952</v>
      </c>
      <c r="Z20" s="59">
        <v>598079.30209440691</v>
      </c>
      <c r="AA20" s="59">
        <v>235067.15917045888</v>
      </c>
      <c r="AB20" s="59">
        <v>363012.14292394748</v>
      </c>
    </row>
    <row r="21" spans="1:28" s="40" customFormat="1" ht="18.75" customHeight="1">
      <c r="A21" s="3814" t="s">
        <v>336</v>
      </c>
      <c r="B21" s="3814"/>
      <c r="C21" s="3814"/>
      <c r="D21" s="32"/>
      <c r="E21" s="59"/>
      <c r="F21" s="59"/>
      <c r="G21" s="50"/>
      <c r="H21" s="59"/>
      <c r="I21" s="59"/>
      <c r="J21" s="59"/>
      <c r="K21" s="59"/>
      <c r="L21" s="59"/>
      <c r="M21" s="59"/>
      <c r="N21" s="59"/>
      <c r="O21" s="3814" t="s">
        <v>336</v>
      </c>
      <c r="P21" s="3814"/>
      <c r="Q21" s="3814"/>
      <c r="R21" s="32"/>
      <c r="S21" s="50"/>
      <c r="T21" s="59"/>
      <c r="U21" s="59"/>
      <c r="V21" s="59"/>
      <c r="W21" s="59"/>
      <c r="X21" s="59"/>
      <c r="Y21" s="59"/>
      <c r="Z21" s="59"/>
      <c r="AA21" s="59"/>
      <c r="AB21" s="59"/>
    </row>
    <row r="22" spans="1:28" s="87" customFormat="1" ht="19.5" customHeight="1">
      <c r="A22" s="3814" t="s">
        <v>43</v>
      </c>
      <c r="B22" s="3814"/>
      <c r="C22" s="3814"/>
      <c r="D22" s="32"/>
      <c r="E22" s="50"/>
      <c r="F22" s="50"/>
      <c r="G22" s="86"/>
      <c r="H22" s="50"/>
      <c r="I22" s="50"/>
      <c r="J22" s="50"/>
      <c r="K22" s="50"/>
      <c r="L22" s="50"/>
      <c r="M22" s="50"/>
      <c r="N22" s="50"/>
      <c r="O22" s="3814" t="s">
        <v>43</v>
      </c>
      <c r="P22" s="3814"/>
      <c r="Q22" s="3814"/>
      <c r="R22" s="32"/>
      <c r="S22" s="21"/>
      <c r="T22" s="59"/>
      <c r="U22" s="50"/>
      <c r="V22" s="50"/>
      <c r="W22" s="50"/>
      <c r="X22" s="50"/>
      <c r="Y22" s="50"/>
      <c r="Z22" s="50"/>
      <c r="AA22" s="50"/>
      <c r="AB22" s="50"/>
    </row>
    <row r="23" spans="1:28" ht="19.5" customHeight="1">
      <c r="A23" s="34"/>
      <c r="B23" s="34" t="s">
        <v>44</v>
      </c>
      <c r="C23" s="34"/>
      <c r="D23" s="83"/>
      <c r="E23" s="88"/>
      <c r="F23" s="88"/>
      <c r="G23" s="88"/>
      <c r="H23" s="88"/>
      <c r="I23" s="88"/>
      <c r="J23" s="88"/>
      <c r="K23" s="88"/>
      <c r="L23" s="88"/>
      <c r="M23" s="88"/>
      <c r="N23" s="88"/>
      <c r="O23" s="34"/>
      <c r="P23" s="34" t="s">
        <v>34</v>
      </c>
      <c r="Q23" s="34"/>
      <c r="R23" s="83"/>
      <c r="S23" s="89">
        <f>SUM(T23:Y23)</f>
        <v>0</v>
      </c>
      <c r="T23" s="89"/>
      <c r="U23" s="89"/>
      <c r="V23" s="89"/>
      <c r="W23" s="89"/>
      <c r="X23" s="89"/>
      <c r="Y23" s="89"/>
      <c r="Z23" s="89"/>
      <c r="AA23" s="89"/>
      <c r="AB23" s="89"/>
    </row>
    <row r="24" spans="1:28" ht="19.5" customHeight="1">
      <c r="A24" s="34"/>
      <c r="B24" s="34" t="s">
        <v>12</v>
      </c>
      <c r="C24" s="34"/>
      <c r="D24" s="83"/>
      <c r="E24" s="88"/>
      <c r="F24" s="88"/>
      <c r="G24" s="88"/>
      <c r="H24" s="88"/>
      <c r="I24" s="88"/>
      <c r="J24" s="88"/>
      <c r="K24" s="88"/>
      <c r="L24" s="88"/>
      <c r="M24" s="88"/>
      <c r="N24" s="88"/>
      <c r="O24" s="34"/>
      <c r="P24" s="34" t="s">
        <v>12</v>
      </c>
      <c r="Q24" s="34"/>
      <c r="R24" s="83"/>
      <c r="S24" s="89">
        <f>SUM(T24:Y24)</f>
        <v>0</v>
      </c>
      <c r="T24" s="89"/>
      <c r="U24" s="89"/>
      <c r="V24" s="89"/>
      <c r="W24" s="89"/>
      <c r="X24" s="89"/>
      <c r="Y24" s="89"/>
      <c r="Z24" s="89"/>
      <c r="AA24" s="89"/>
      <c r="AB24" s="89"/>
    </row>
    <row r="25" spans="1:28" ht="19.5" customHeight="1">
      <c r="A25" s="3814" t="s">
        <v>13</v>
      </c>
      <c r="B25" s="3814"/>
      <c r="C25" s="3814"/>
      <c r="D25" s="32"/>
      <c r="E25" s="88"/>
      <c r="F25" s="88"/>
      <c r="G25" s="88"/>
      <c r="H25" s="88"/>
      <c r="I25" s="88"/>
      <c r="J25" s="88"/>
      <c r="K25" s="88"/>
      <c r="L25" s="88"/>
      <c r="M25" s="88"/>
      <c r="N25" s="88"/>
      <c r="O25" s="3814" t="s">
        <v>13</v>
      </c>
      <c r="P25" s="3814"/>
      <c r="Q25" s="3814"/>
      <c r="R25" s="32"/>
      <c r="S25" s="89"/>
      <c r="T25" s="89"/>
      <c r="U25" s="89"/>
      <c r="V25" s="89"/>
      <c r="W25" s="89"/>
      <c r="X25" s="89"/>
      <c r="Y25" s="89"/>
      <c r="Z25" s="89"/>
      <c r="AA25" s="89"/>
      <c r="AB25" s="89"/>
    </row>
    <row r="26" spans="1:28" ht="19.5" customHeight="1">
      <c r="A26" s="34"/>
      <c r="B26" s="4" t="s">
        <v>52</v>
      </c>
      <c r="C26" s="34"/>
      <c r="D26" s="83"/>
      <c r="E26" s="88"/>
      <c r="F26" s="88"/>
      <c r="G26" s="88"/>
      <c r="H26" s="88"/>
      <c r="I26" s="88"/>
      <c r="J26" s="88"/>
      <c r="K26" s="88"/>
      <c r="L26" s="88"/>
      <c r="M26" s="88"/>
      <c r="N26" s="88"/>
      <c r="O26" s="34"/>
      <c r="P26" s="34" t="s">
        <v>52</v>
      </c>
      <c r="Q26" s="34"/>
      <c r="R26" s="83"/>
      <c r="S26" s="89">
        <f>SUM(T26:Y26)</f>
        <v>0</v>
      </c>
      <c r="T26" s="89"/>
      <c r="U26" s="89"/>
      <c r="V26" s="89"/>
      <c r="W26" s="89"/>
      <c r="X26" s="89"/>
      <c r="Y26" s="89"/>
      <c r="Z26" s="89"/>
      <c r="AA26" s="89"/>
      <c r="AB26" s="89"/>
    </row>
    <row r="27" spans="1:28" ht="19.5" customHeight="1">
      <c r="A27" s="34"/>
      <c r="B27" s="4" t="s">
        <v>53</v>
      </c>
      <c r="C27" s="34"/>
      <c r="D27" s="83"/>
      <c r="E27" s="88"/>
      <c r="F27" s="88"/>
      <c r="G27" s="88"/>
      <c r="H27" s="88"/>
      <c r="I27" s="88"/>
      <c r="J27" s="88"/>
      <c r="K27" s="88"/>
      <c r="L27" s="88"/>
      <c r="M27" s="88"/>
      <c r="N27" s="88"/>
      <c r="O27" s="34"/>
      <c r="P27" s="34" t="s">
        <v>53</v>
      </c>
      <c r="Q27" s="34"/>
      <c r="R27" s="83"/>
      <c r="S27" s="89">
        <f>SUM(T27:Y27)</f>
        <v>0</v>
      </c>
      <c r="T27" s="89"/>
      <c r="U27" s="89"/>
      <c r="V27" s="89"/>
      <c r="W27" s="89"/>
      <c r="X27" s="89"/>
      <c r="Y27" s="89"/>
      <c r="Z27" s="89"/>
      <c r="AA27" s="89"/>
      <c r="AB27" s="89"/>
    </row>
    <row r="28" spans="1:28" ht="19.5" customHeight="1">
      <c r="A28" s="34"/>
      <c r="B28" s="4" t="s">
        <v>54</v>
      </c>
      <c r="C28" s="34"/>
      <c r="D28" s="83"/>
      <c r="E28" s="88"/>
      <c r="F28" s="88"/>
      <c r="G28" s="88"/>
      <c r="H28" s="88"/>
      <c r="I28" s="88"/>
      <c r="J28" s="88"/>
      <c r="K28" s="88"/>
      <c r="L28" s="88"/>
      <c r="M28" s="88"/>
      <c r="N28" s="88"/>
      <c r="O28" s="34"/>
      <c r="P28" s="34" t="s">
        <v>54</v>
      </c>
      <c r="Q28" s="34"/>
      <c r="R28" s="83"/>
      <c r="S28" s="89">
        <f>SUM(T28:Y28)</f>
        <v>0</v>
      </c>
      <c r="T28" s="89"/>
      <c r="U28" s="89"/>
      <c r="V28" s="89"/>
      <c r="W28" s="89"/>
      <c r="X28" s="89"/>
      <c r="Y28" s="89"/>
      <c r="Z28" s="89"/>
      <c r="AA28" s="89"/>
      <c r="AB28" s="89"/>
    </row>
    <row r="29" spans="1:28" ht="19.5" customHeight="1">
      <c r="A29" s="34"/>
      <c r="B29" s="4" t="s">
        <v>242</v>
      </c>
      <c r="C29" s="34"/>
      <c r="D29" s="83"/>
      <c r="E29" s="88"/>
      <c r="F29" s="88"/>
      <c r="G29" s="88"/>
      <c r="H29" s="88"/>
      <c r="I29" s="88"/>
      <c r="J29" s="88"/>
      <c r="K29" s="88"/>
      <c r="L29" s="88"/>
      <c r="M29" s="88"/>
      <c r="N29" s="88"/>
      <c r="O29" s="34"/>
      <c r="P29" s="4" t="s">
        <v>242</v>
      </c>
      <c r="Q29" s="34"/>
      <c r="R29" s="83"/>
      <c r="S29" s="89">
        <f>SUM(T29:Y29)</f>
        <v>0</v>
      </c>
      <c r="T29" s="89"/>
      <c r="U29" s="89"/>
      <c r="V29" s="89"/>
      <c r="W29" s="89"/>
      <c r="X29" s="89"/>
      <c r="Y29" s="89"/>
      <c r="Z29" s="89"/>
      <c r="AA29" s="89"/>
      <c r="AB29" s="89"/>
    </row>
    <row r="30" spans="1:28" ht="19.5" customHeight="1">
      <c r="A30" s="34"/>
      <c r="B30" s="4" t="s">
        <v>241</v>
      </c>
      <c r="C30" s="34"/>
      <c r="D30" s="83"/>
      <c r="E30" s="88"/>
      <c r="F30" s="88"/>
      <c r="G30" s="88"/>
      <c r="H30" s="88"/>
      <c r="I30" s="88"/>
      <c r="J30" s="88"/>
      <c r="K30" s="88"/>
      <c r="L30" s="88"/>
      <c r="M30" s="88"/>
      <c r="N30" s="88"/>
      <c r="O30" s="34"/>
      <c r="P30" s="4" t="s">
        <v>241</v>
      </c>
      <c r="Q30" s="34"/>
      <c r="R30" s="83"/>
      <c r="S30" s="89">
        <f>SUM(T30:Y30)</f>
        <v>0</v>
      </c>
      <c r="T30" s="89"/>
      <c r="U30" s="89"/>
      <c r="V30" s="89"/>
      <c r="W30" s="89"/>
      <c r="X30" s="89"/>
      <c r="Y30" s="89"/>
      <c r="Z30" s="89"/>
      <c r="AA30" s="89"/>
      <c r="AB30" s="89"/>
    </row>
    <row r="31" spans="1:28" ht="19.5" customHeight="1">
      <c r="A31" s="3814" t="s">
        <v>14</v>
      </c>
      <c r="B31" s="3814"/>
      <c r="C31" s="3814"/>
      <c r="D31" s="32"/>
      <c r="E31" s="88"/>
      <c r="F31" s="88"/>
      <c r="G31" s="88"/>
      <c r="H31" s="88"/>
      <c r="I31" s="88"/>
      <c r="J31" s="88"/>
      <c r="K31" s="88"/>
      <c r="L31" s="88"/>
      <c r="M31" s="88"/>
      <c r="N31" s="88"/>
      <c r="O31" s="3814" t="s">
        <v>14</v>
      </c>
      <c r="P31" s="3814"/>
      <c r="Q31" s="3814"/>
      <c r="R31" s="32"/>
      <c r="S31" s="89"/>
      <c r="T31" s="89"/>
      <c r="U31" s="89"/>
      <c r="V31" s="89"/>
      <c r="W31" s="89"/>
      <c r="X31" s="89"/>
      <c r="Y31" s="89"/>
      <c r="Z31" s="89"/>
      <c r="AA31" s="89"/>
      <c r="AB31" s="89"/>
    </row>
    <row r="32" spans="1:28" ht="19.5" customHeight="1">
      <c r="A32" s="3845" t="s">
        <v>45</v>
      </c>
      <c r="B32" s="3845"/>
      <c r="C32" s="35"/>
      <c r="D32" s="32"/>
      <c r="E32" s="88"/>
      <c r="F32" s="88"/>
      <c r="G32" s="88"/>
      <c r="H32" s="88"/>
      <c r="I32" s="88"/>
      <c r="J32" s="88"/>
      <c r="K32" s="88"/>
      <c r="L32" s="88"/>
      <c r="M32" s="88"/>
      <c r="N32" s="88"/>
      <c r="O32" s="3845" t="s">
        <v>45</v>
      </c>
      <c r="P32" s="3845"/>
      <c r="Q32" s="35"/>
      <c r="R32" s="32"/>
      <c r="S32" s="89">
        <f t="shared" ref="S32:S45" si="2">SUM(T32:Y32)</f>
        <v>0</v>
      </c>
      <c r="T32" s="89"/>
      <c r="U32" s="89"/>
      <c r="V32" s="89"/>
      <c r="W32" s="89"/>
      <c r="X32" s="89"/>
      <c r="Y32" s="89"/>
      <c r="Z32" s="89"/>
      <c r="AA32" s="89"/>
      <c r="AB32" s="89"/>
    </row>
    <row r="33" spans="1:28" ht="19.5" customHeight="1">
      <c r="A33" s="7"/>
      <c r="B33" s="4" t="s">
        <v>15</v>
      </c>
      <c r="C33" s="36"/>
      <c r="D33" s="32"/>
      <c r="E33" s="88"/>
      <c r="F33" s="88"/>
      <c r="G33" s="88"/>
      <c r="H33" s="88"/>
      <c r="I33" s="88"/>
      <c r="J33" s="88"/>
      <c r="K33" s="88"/>
      <c r="L33" s="88"/>
      <c r="M33" s="88"/>
      <c r="N33" s="88"/>
      <c r="O33" s="7"/>
      <c r="P33" s="4" t="s">
        <v>15</v>
      </c>
      <c r="Q33" s="36"/>
      <c r="R33" s="32"/>
      <c r="S33" s="89">
        <f t="shared" si="2"/>
        <v>0</v>
      </c>
      <c r="T33" s="89"/>
      <c r="U33" s="89"/>
      <c r="V33" s="89"/>
      <c r="W33" s="89"/>
      <c r="X33" s="89"/>
      <c r="Y33" s="89"/>
      <c r="Z33" s="89"/>
      <c r="AA33" s="89"/>
      <c r="AB33" s="89"/>
    </row>
    <row r="34" spans="1:28" ht="19.5" customHeight="1">
      <c r="A34" s="80"/>
      <c r="B34" s="80" t="s">
        <v>325</v>
      </c>
      <c r="C34" s="84"/>
      <c r="D34" s="83"/>
      <c r="E34" s="88"/>
      <c r="F34" s="88"/>
      <c r="G34" s="88"/>
      <c r="H34" s="88"/>
      <c r="I34" s="88"/>
      <c r="J34" s="88"/>
      <c r="K34" s="88"/>
      <c r="L34" s="88"/>
      <c r="M34" s="88"/>
      <c r="N34" s="88"/>
      <c r="O34" s="80"/>
      <c r="P34" s="80" t="s">
        <v>325</v>
      </c>
      <c r="Q34" s="84"/>
      <c r="R34" s="83"/>
      <c r="S34" s="89">
        <f t="shared" si="2"/>
        <v>0</v>
      </c>
      <c r="T34" s="89"/>
      <c r="U34" s="89"/>
      <c r="V34" s="89"/>
      <c r="W34" s="89"/>
      <c r="X34" s="89"/>
      <c r="Y34" s="89"/>
      <c r="Z34" s="89"/>
      <c r="AA34" s="89"/>
      <c r="AB34" s="89"/>
    </row>
    <row r="35" spans="1:28" ht="19.5" customHeight="1">
      <c r="A35" s="80"/>
      <c r="B35" s="80" t="s">
        <v>326</v>
      </c>
      <c r="C35" s="84"/>
      <c r="D35" s="83"/>
      <c r="E35" s="88"/>
      <c r="F35" s="88"/>
      <c r="G35" s="88"/>
      <c r="H35" s="88"/>
      <c r="I35" s="88"/>
      <c r="J35" s="88"/>
      <c r="K35" s="88"/>
      <c r="L35" s="88"/>
      <c r="M35" s="88"/>
      <c r="N35" s="88"/>
      <c r="O35" s="80"/>
      <c r="P35" s="80" t="s">
        <v>326</v>
      </c>
      <c r="Q35" s="84"/>
      <c r="R35" s="83"/>
      <c r="S35" s="89">
        <f t="shared" si="2"/>
        <v>0</v>
      </c>
      <c r="T35" s="89"/>
      <c r="U35" s="89"/>
      <c r="V35" s="89"/>
      <c r="W35" s="89"/>
      <c r="X35" s="89"/>
      <c r="Y35" s="89"/>
      <c r="Z35" s="89"/>
      <c r="AA35" s="89"/>
      <c r="AB35" s="89"/>
    </row>
    <row r="36" spans="1:28" ht="19.5" customHeight="1">
      <c r="A36" s="80"/>
      <c r="B36" s="80" t="s">
        <v>16</v>
      </c>
      <c r="C36" s="84"/>
      <c r="D36" s="83"/>
      <c r="E36" s="88"/>
      <c r="F36" s="88"/>
      <c r="G36" s="88"/>
      <c r="H36" s="88"/>
      <c r="I36" s="88"/>
      <c r="J36" s="88"/>
      <c r="K36" s="88"/>
      <c r="L36" s="88"/>
      <c r="M36" s="88"/>
      <c r="N36" s="88"/>
      <c r="O36" s="80"/>
      <c r="P36" s="80" t="s">
        <v>16</v>
      </c>
      <c r="Q36" s="84"/>
      <c r="R36" s="83"/>
      <c r="S36" s="89">
        <f t="shared" si="2"/>
        <v>0</v>
      </c>
      <c r="T36" s="89"/>
      <c r="U36" s="89"/>
      <c r="V36" s="89"/>
      <c r="W36" s="89"/>
      <c r="X36" s="89"/>
      <c r="Y36" s="89"/>
      <c r="Z36" s="89"/>
      <c r="AA36" s="89"/>
      <c r="AB36" s="89"/>
    </row>
    <row r="37" spans="1:28" ht="19.5" customHeight="1">
      <c r="A37" s="80"/>
      <c r="B37" s="4" t="s">
        <v>17</v>
      </c>
      <c r="C37" s="84"/>
      <c r="D37" s="83"/>
      <c r="E37" s="88"/>
      <c r="F37" s="88"/>
      <c r="G37" s="88"/>
      <c r="H37" s="88"/>
      <c r="I37" s="88"/>
      <c r="J37" s="88"/>
      <c r="K37" s="88"/>
      <c r="L37" s="88"/>
      <c r="M37" s="88"/>
      <c r="N37" s="88"/>
      <c r="O37" s="80"/>
      <c r="P37" s="4" t="s">
        <v>17</v>
      </c>
      <c r="Q37" s="84"/>
      <c r="R37" s="83"/>
      <c r="S37" s="89">
        <f t="shared" si="2"/>
        <v>0</v>
      </c>
      <c r="T37" s="89"/>
      <c r="U37" s="89"/>
      <c r="V37" s="89"/>
      <c r="W37" s="89"/>
      <c r="X37" s="89"/>
      <c r="Y37" s="89"/>
      <c r="Z37" s="89"/>
      <c r="AA37" s="89"/>
      <c r="AB37" s="89"/>
    </row>
    <row r="38" spans="1:28" ht="19.5" customHeight="1">
      <c r="A38" s="80"/>
      <c r="B38" s="80" t="s">
        <v>327</v>
      </c>
      <c r="C38" s="84"/>
      <c r="D38" s="83"/>
      <c r="E38" s="88"/>
      <c r="F38" s="88"/>
      <c r="G38" s="88"/>
      <c r="H38" s="88"/>
      <c r="I38" s="88"/>
      <c r="J38" s="88"/>
      <c r="K38" s="88"/>
      <c r="L38" s="88"/>
      <c r="M38" s="88"/>
      <c r="N38" s="88"/>
      <c r="O38" s="80"/>
      <c r="P38" s="80" t="s">
        <v>327</v>
      </c>
      <c r="Q38" s="84"/>
      <c r="R38" s="83"/>
      <c r="S38" s="89">
        <f t="shared" si="2"/>
        <v>0</v>
      </c>
      <c r="T38" s="89"/>
      <c r="U38" s="89"/>
      <c r="V38" s="89"/>
      <c r="W38" s="89"/>
      <c r="X38" s="89"/>
      <c r="Y38" s="89"/>
      <c r="Z38" s="89"/>
      <c r="AA38" s="89"/>
      <c r="AB38" s="89"/>
    </row>
    <row r="39" spans="1:28" ht="19.5" customHeight="1">
      <c r="A39" s="80"/>
      <c r="B39" s="80" t="s">
        <v>295</v>
      </c>
      <c r="C39" s="84"/>
      <c r="D39" s="83"/>
      <c r="E39" s="88"/>
      <c r="F39" s="88"/>
      <c r="G39" s="88"/>
      <c r="H39" s="88"/>
      <c r="I39" s="88"/>
      <c r="J39" s="88"/>
      <c r="K39" s="88"/>
      <c r="L39" s="88"/>
      <c r="M39" s="88"/>
      <c r="N39" s="88"/>
      <c r="O39" s="80"/>
      <c r="P39" s="80" t="s">
        <v>295</v>
      </c>
      <c r="Q39" s="84"/>
      <c r="R39" s="83"/>
      <c r="S39" s="89">
        <f t="shared" si="2"/>
        <v>0</v>
      </c>
      <c r="T39" s="89"/>
      <c r="U39" s="89"/>
      <c r="V39" s="89"/>
      <c r="W39" s="89"/>
      <c r="X39" s="89"/>
      <c r="Y39" s="89"/>
      <c r="Z39" s="89"/>
      <c r="AA39" s="89"/>
      <c r="AB39" s="89"/>
    </row>
    <row r="40" spans="1:28" ht="19.5" customHeight="1">
      <c r="A40" s="80"/>
      <c r="B40" s="4" t="s">
        <v>18</v>
      </c>
      <c r="C40" s="84"/>
      <c r="D40" s="83"/>
      <c r="E40" s="88"/>
      <c r="F40" s="88"/>
      <c r="G40" s="88"/>
      <c r="H40" s="88"/>
      <c r="I40" s="88"/>
      <c r="J40" s="88"/>
      <c r="K40" s="88"/>
      <c r="L40" s="88"/>
      <c r="M40" s="88"/>
      <c r="N40" s="88"/>
      <c r="O40" s="80"/>
      <c r="P40" s="4" t="s">
        <v>18</v>
      </c>
      <c r="Q40" s="84"/>
      <c r="R40" s="83"/>
      <c r="S40" s="89">
        <f t="shared" si="2"/>
        <v>0</v>
      </c>
      <c r="T40" s="89"/>
      <c r="U40" s="89"/>
      <c r="V40" s="89"/>
      <c r="W40" s="89"/>
      <c r="X40" s="89"/>
      <c r="Y40" s="89"/>
      <c r="Z40" s="89"/>
      <c r="AA40" s="89"/>
      <c r="AB40" s="89"/>
    </row>
    <row r="41" spans="1:28" ht="19.5" customHeight="1">
      <c r="A41" s="80"/>
      <c r="B41" s="80" t="s">
        <v>328</v>
      </c>
      <c r="C41" s="35"/>
      <c r="D41" s="32"/>
      <c r="E41" s="88"/>
      <c r="F41" s="88"/>
      <c r="G41" s="88"/>
      <c r="H41" s="88"/>
      <c r="I41" s="88"/>
      <c r="J41" s="88"/>
      <c r="K41" s="88"/>
      <c r="L41" s="88"/>
      <c r="M41" s="88"/>
      <c r="N41" s="88"/>
      <c r="O41" s="80"/>
      <c r="P41" s="80" t="s">
        <v>328</v>
      </c>
      <c r="Q41" s="35"/>
      <c r="R41" s="32"/>
      <c r="S41" s="89">
        <f t="shared" si="2"/>
        <v>0</v>
      </c>
      <c r="T41" s="89"/>
      <c r="U41" s="89"/>
      <c r="V41" s="89"/>
      <c r="W41" s="89"/>
      <c r="X41" s="89"/>
      <c r="Y41" s="89"/>
      <c r="Z41" s="89"/>
      <c r="AA41" s="89"/>
      <c r="AB41" s="89"/>
    </row>
    <row r="42" spans="1:28" ht="19.5" customHeight="1">
      <c r="A42" s="80"/>
      <c r="B42" s="80" t="s">
        <v>329</v>
      </c>
      <c r="C42" s="35"/>
      <c r="D42" s="32"/>
      <c r="E42" s="88"/>
      <c r="F42" s="88"/>
      <c r="G42" s="88"/>
      <c r="H42" s="88"/>
      <c r="I42" s="88"/>
      <c r="J42" s="88"/>
      <c r="K42" s="88"/>
      <c r="L42" s="88"/>
      <c r="M42" s="88"/>
      <c r="N42" s="88"/>
      <c r="O42" s="80"/>
      <c r="P42" s="80" t="s">
        <v>329</v>
      </c>
      <c r="Q42" s="35"/>
      <c r="R42" s="32"/>
      <c r="S42" s="89">
        <f t="shared" si="2"/>
        <v>0</v>
      </c>
      <c r="T42" s="89"/>
      <c r="U42" s="89"/>
      <c r="V42" s="89"/>
      <c r="W42" s="89"/>
      <c r="X42" s="89"/>
      <c r="Y42" s="89"/>
      <c r="Z42" s="89"/>
      <c r="AA42" s="89"/>
      <c r="AB42" s="89"/>
    </row>
    <row r="43" spans="1:28" ht="19.5" customHeight="1">
      <c r="A43" s="80"/>
      <c r="B43" s="80" t="s">
        <v>19</v>
      </c>
      <c r="C43" s="35"/>
      <c r="D43" s="32"/>
      <c r="E43" s="88"/>
      <c r="F43" s="88"/>
      <c r="G43" s="88"/>
      <c r="H43" s="88"/>
      <c r="I43" s="88"/>
      <c r="J43" s="88"/>
      <c r="K43" s="88"/>
      <c r="L43" s="88"/>
      <c r="M43" s="88"/>
      <c r="N43" s="88"/>
      <c r="O43" s="80"/>
      <c r="P43" s="80" t="s">
        <v>19</v>
      </c>
      <c r="Q43" s="35"/>
      <c r="R43" s="32"/>
      <c r="S43" s="89">
        <f t="shared" si="2"/>
        <v>0</v>
      </c>
      <c r="T43" s="89"/>
      <c r="U43" s="89"/>
      <c r="V43" s="89"/>
      <c r="W43" s="89"/>
      <c r="X43" s="89"/>
      <c r="Y43" s="89"/>
      <c r="Z43" s="89"/>
      <c r="AA43" s="89"/>
      <c r="AB43" s="89"/>
    </row>
    <row r="44" spans="1:28" ht="19.5" customHeight="1">
      <c r="A44" s="80"/>
      <c r="B44" s="4" t="s">
        <v>20</v>
      </c>
      <c r="C44" s="35"/>
      <c r="D44" s="32"/>
      <c r="E44" s="88"/>
      <c r="F44" s="88"/>
      <c r="G44" s="88"/>
      <c r="H44" s="88"/>
      <c r="I44" s="88"/>
      <c r="J44" s="88"/>
      <c r="K44" s="88"/>
      <c r="L44" s="88"/>
      <c r="M44" s="88"/>
      <c r="N44" s="88"/>
      <c r="O44" s="80"/>
      <c r="P44" s="4" t="s">
        <v>20</v>
      </c>
      <c r="Q44" s="35"/>
      <c r="R44" s="32"/>
      <c r="S44" s="89">
        <f t="shared" si="2"/>
        <v>0</v>
      </c>
      <c r="T44" s="89"/>
      <c r="U44" s="89"/>
      <c r="V44" s="89"/>
      <c r="W44" s="89"/>
      <c r="X44" s="89"/>
      <c r="Y44" s="89"/>
      <c r="Z44" s="89"/>
      <c r="AA44" s="89"/>
      <c r="AB44" s="89"/>
    </row>
    <row r="45" spans="1:28" ht="19.5" customHeight="1">
      <c r="A45" s="3845" t="s">
        <v>21</v>
      </c>
      <c r="B45" s="3845"/>
      <c r="C45" s="35"/>
      <c r="D45" s="32"/>
      <c r="E45" s="88"/>
      <c r="F45" s="88"/>
      <c r="G45" s="88"/>
      <c r="H45" s="88"/>
      <c r="I45" s="88"/>
      <c r="J45" s="88"/>
      <c r="K45" s="88"/>
      <c r="L45" s="88"/>
      <c r="M45" s="88"/>
      <c r="N45" s="88"/>
      <c r="O45" s="3845" t="s">
        <v>21</v>
      </c>
      <c r="P45" s="3845"/>
      <c r="Q45" s="35"/>
      <c r="R45" s="32"/>
      <c r="S45" s="89">
        <f t="shared" si="2"/>
        <v>0</v>
      </c>
      <c r="T45" s="89"/>
      <c r="U45" s="89"/>
      <c r="V45" s="89"/>
      <c r="W45" s="89"/>
      <c r="X45" s="89"/>
      <c r="Y45" s="89"/>
      <c r="Z45" s="89"/>
      <c r="AA45" s="89"/>
      <c r="AB45" s="89"/>
    </row>
    <row r="46" spans="1:28" ht="19.5" customHeight="1">
      <c r="A46" s="3844" t="s">
        <v>118</v>
      </c>
      <c r="B46" s="3844"/>
      <c r="C46" s="3844"/>
      <c r="D46" s="83"/>
      <c r="E46" s="88"/>
      <c r="F46" s="88"/>
      <c r="G46" s="88"/>
      <c r="H46" s="88"/>
      <c r="I46" s="88"/>
      <c r="J46" s="88"/>
      <c r="K46" s="88"/>
      <c r="L46" s="88"/>
      <c r="M46" s="88"/>
      <c r="N46" s="88"/>
      <c r="O46" s="3844" t="s">
        <v>118</v>
      </c>
      <c r="P46" s="3844"/>
      <c r="Q46" s="3844"/>
      <c r="R46" s="83"/>
      <c r="S46" s="89"/>
      <c r="T46" s="89"/>
      <c r="U46" s="89"/>
      <c r="V46" s="89"/>
      <c r="W46" s="89"/>
      <c r="X46" s="89"/>
      <c r="Y46" s="89"/>
      <c r="Z46" s="89"/>
      <c r="AA46" s="89"/>
      <c r="AB46" s="89"/>
    </row>
    <row r="47" spans="1:28" ht="19.5" customHeight="1">
      <c r="A47" s="3845" t="s">
        <v>22</v>
      </c>
      <c r="B47" s="3845" t="s">
        <v>22</v>
      </c>
      <c r="C47" s="3"/>
      <c r="D47" s="83"/>
      <c r="E47" s="88"/>
      <c r="F47" s="88"/>
      <c r="G47" s="90"/>
      <c r="H47" s="88"/>
      <c r="I47" s="88"/>
      <c r="J47" s="88"/>
      <c r="K47" s="88"/>
      <c r="L47" s="88"/>
      <c r="M47" s="88"/>
      <c r="N47" s="88"/>
      <c r="O47" s="3845" t="s">
        <v>22</v>
      </c>
      <c r="P47" s="3845" t="s">
        <v>22</v>
      </c>
      <c r="Q47" s="3"/>
      <c r="R47" s="83"/>
      <c r="S47" s="91">
        <f>SUM(T47:Y47)</f>
        <v>0</v>
      </c>
      <c r="T47" s="89"/>
      <c r="U47" s="89"/>
      <c r="V47" s="89"/>
      <c r="W47" s="89"/>
      <c r="X47" s="89"/>
      <c r="Y47" s="89"/>
      <c r="Z47" s="89"/>
      <c r="AA47" s="89"/>
      <c r="AB47" s="89"/>
    </row>
    <row r="48" spans="1:28" ht="19.5" customHeight="1">
      <c r="A48" s="4"/>
      <c r="B48" s="4" t="s">
        <v>23</v>
      </c>
      <c r="C48" s="4"/>
      <c r="D48" s="83"/>
      <c r="E48" s="88"/>
      <c r="F48" s="88"/>
      <c r="G48" s="90"/>
      <c r="H48" s="88"/>
      <c r="I48" s="88"/>
      <c r="J48" s="88"/>
      <c r="K48" s="88"/>
      <c r="L48" s="88"/>
      <c r="M48" s="88"/>
      <c r="N48" s="88"/>
      <c r="O48" s="4"/>
      <c r="P48" s="4" t="s">
        <v>23</v>
      </c>
      <c r="Q48" s="4"/>
      <c r="R48" s="83"/>
      <c r="S48" s="91">
        <f>SUM(T48:Y48)</f>
        <v>0</v>
      </c>
      <c r="T48" s="89"/>
      <c r="U48" s="89"/>
      <c r="V48" s="89"/>
      <c r="W48" s="89"/>
      <c r="X48" s="89"/>
      <c r="Y48" s="89"/>
      <c r="Z48" s="89"/>
      <c r="AA48" s="89"/>
      <c r="AB48" s="89"/>
    </row>
    <row r="49" spans="1:28" ht="19.5" customHeight="1">
      <c r="A49" s="4"/>
      <c r="B49" s="4" t="s">
        <v>24</v>
      </c>
      <c r="C49" s="4"/>
      <c r="D49" s="83"/>
      <c r="E49" s="88"/>
      <c r="F49" s="88"/>
      <c r="G49" s="90"/>
      <c r="H49" s="88"/>
      <c r="I49" s="88"/>
      <c r="J49" s="88"/>
      <c r="K49" s="88"/>
      <c r="L49" s="88"/>
      <c r="M49" s="88"/>
      <c r="N49" s="88"/>
      <c r="O49" s="4"/>
      <c r="P49" s="4" t="s">
        <v>24</v>
      </c>
      <c r="Q49" s="4"/>
      <c r="R49" s="83"/>
      <c r="S49" s="91">
        <f>SUM(T49:Y49)</f>
        <v>0</v>
      </c>
      <c r="T49" s="89"/>
      <c r="U49" s="89"/>
      <c r="V49" s="89"/>
      <c r="W49" s="89"/>
      <c r="X49" s="89"/>
      <c r="Y49" s="89"/>
      <c r="Z49" s="89"/>
      <c r="AA49" s="89"/>
      <c r="AB49" s="89"/>
    </row>
    <row r="50" spans="1:28" ht="19.5" customHeight="1">
      <c r="A50" s="4"/>
      <c r="B50" s="4" t="s">
        <v>25</v>
      </c>
      <c r="C50" s="4"/>
      <c r="D50" s="83"/>
      <c r="E50" s="88"/>
      <c r="F50" s="88"/>
      <c r="G50" s="90"/>
      <c r="H50" s="88"/>
      <c r="I50" s="88"/>
      <c r="J50" s="88"/>
      <c r="K50" s="88"/>
      <c r="L50" s="88"/>
      <c r="M50" s="88"/>
      <c r="N50" s="88"/>
      <c r="O50" s="4"/>
      <c r="P50" s="4" t="s">
        <v>25</v>
      </c>
      <c r="Q50" s="4"/>
      <c r="R50" s="83"/>
      <c r="S50" s="91">
        <f>SUM(T50:Y50)</f>
        <v>0</v>
      </c>
      <c r="T50" s="89"/>
      <c r="U50" s="89"/>
      <c r="V50" s="89"/>
      <c r="W50" s="89"/>
      <c r="X50" s="89"/>
      <c r="Y50" s="89"/>
      <c r="Z50" s="89"/>
      <c r="AA50" s="89"/>
      <c r="AB50" s="89"/>
    </row>
    <row r="51" spans="1:28" ht="19.5" customHeight="1" thickBot="1">
      <c r="A51" s="3843" t="s">
        <v>26</v>
      </c>
      <c r="B51" s="3843"/>
      <c r="C51" s="12"/>
      <c r="D51" s="85"/>
      <c r="E51" s="92"/>
      <c r="F51" s="92"/>
      <c r="G51" s="92"/>
      <c r="H51" s="92"/>
      <c r="I51" s="92"/>
      <c r="J51" s="92"/>
      <c r="K51" s="92"/>
      <c r="L51" s="92"/>
      <c r="M51" s="92"/>
      <c r="N51" s="92"/>
      <c r="O51" s="3843" t="s">
        <v>26</v>
      </c>
      <c r="P51" s="3843"/>
      <c r="Q51" s="12"/>
      <c r="R51" s="85"/>
      <c r="S51" s="93">
        <f>SUM(T51:Y51)</f>
        <v>0</v>
      </c>
      <c r="T51" s="94"/>
      <c r="U51" s="94"/>
      <c r="V51" s="94"/>
      <c r="W51" s="94"/>
      <c r="X51" s="94"/>
      <c r="Y51" s="94"/>
      <c r="Z51" s="94"/>
      <c r="AA51" s="94"/>
      <c r="AB51" s="94"/>
    </row>
    <row r="52" spans="1:28" s="1" customFormat="1">
      <c r="B52" s="14"/>
      <c r="C52" s="14"/>
      <c r="D52" s="15"/>
      <c r="I52" s="81"/>
    </row>
    <row r="53" spans="1:28" ht="26.1" customHeight="1"/>
    <row r="54" spans="1:28" ht="26.1" customHeight="1"/>
    <row r="55" spans="1:28" ht="26.1" customHeight="1"/>
    <row r="56" spans="1:28" ht="26.1" customHeight="1"/>
    <row r="57" spans="1:28" ht="26.1" customHeight="1"/>
    <row r="58" spans="1:28" ht="26.1" customHeight="1"/>
    <row r="59" spans="1:28" ht="26.1" customHeight="1"/>
    <row r="60" spans="1:28" ht="26.1" customHeight="1"/>
    <row r="61" spans="1:28" ht="26.1" customHeight="1"/>
    <row r="62" spans="1:28" ht="26.1" customHeight="1"/>
    <row r="63" spans="1:28" ht="26.1" customHeight="1"/>
    <row r="64" spans="1:28" ht="26.1" customHeight="1"/>
    <row r="65" ht="26.1" customHeight="1"/>
    <row r="66" ht="26.1" customHeight="1"/>
    <row r="67" ht="26.1" customHeight="1"/>
    <row r="68" ht="26.1" customHeight="1"/>
    <row r="69" ht="26.1" customHeight="1"/>
    <row r="70" ht="26.1" customHeight="1"/>
    <row r="71" ht="26.1" customHeight="1"/>
    <row r="72" ht="26.1" customHeight="1"/>
    <row r="73" ht="26.1" customHeight="1"/>
  </sheetData>
  <mergeCells count="78">
    <mergeCell ref="A21:C21"/>
    <mergeCell ref="A32:B32"/>
    <mergeCell ref="M5:M6"/>
    <mergeCell ref="I5:I6"/>
    <mergeCell ref="A47:B47"/>
    <mergeCell ref="A9:C9"/>
    <mergeCell ref="A8:C8"/>
    <mergeCell ref="A7:C7"/>
    <mergeCell ref="A25:C25"/>
    <mergeCell ref="J5:J6"/>
    <mergeCell ref="G5:G6"/>
    <mergeCell ref="H5:H6"/>
    <mergeCell ref="L5:L6"/>
    <mergeCell ref="K5:K6"/>
    <mergeCell ref="A51:B51"/>
    <mergeCell ref="A10:C10"/>
    <mergeCell ref="A11:C11"/>
    <mergeCell ref="A12:C12"/>
    <mergeCell ref="A14:C14"/>
    <mergeCell ref="A18:C18"/>
    <mergeCell ref="A46:C46"/>
    <mergeCell ref="A45:B45"/>
    <mergeCell ref="A20:C20"/>
    <mergeCell ref="A15:C15"/>
    <mergeCell ref="A17:C17"/>
    <mergeCell ref="A16:C16"/>
    <mergeCell ref="A19:C19"/>
    <mergeCell ref="A13:C13"/>
    <mergeCell ref="A31:C31"/>
    <mergeCell ref="A22:C22"/>
    <mergeCell ref="S3:Y3"/>
    <mergeCell ref="Y5:Y6"/>
    <mergeCell ref="S4:Y4"/>
    <mergeCell ref="O51:P51"/>
    <mergeCell ref="O11:Q11"/>
    <mergeCell ref="O31:Q31"/>
    <mergeCell ref="O25:Q25"/>
    <mergeCell ref="O46:Q46"/>
    <mergeCell ref="O45:P45"/>
    <mergeCell ref="O19:Q19"/>
    <mergeCell ref="O21:Q21"/>
    <mergeCell ref="O47:P47"/>
    <mergeCell ref="W5:W6"/>
    <mergeCell ref="S5:S6"/>
    <mergeCell ref="O32:P32"/>
    <mergeCell ref="O17:Q17"/>
    <mergeCell ref="AA4:AA6"/>
    <mergeCell ref="Z4:Z6"/>
    <mergeCell ref="O8:Q8"/>
    <mergeCell ref="AQ14:AS14"/>
    <mergeCell ref="O14:Q14"/>
    <mergeCell ref="O9:Q9"/>
    <mergeCell ref="O13:Q13"/>
    <mergeCell ref="O12:Q12"/>
    <mergeCell ref="AD14:AF14"/>
    <mergeCell ref="O10:Q10"/>
    <mergeCell ref="X1:AB1"/>
    <mergeCell ref="O15:Q15"/>
    <mergeCell ref="A1:H1"/>
    <mergeCell ref="I1:N1"/>
    <mergeCell ref="O1:W1"/>
    <mergeCell ref="AB4:AB6"/>
    <mergeCell ref="X5:X6"/>
    <mergeCell ref="T5:T6"/>
    <mergeCell ref="A3:C6"/>
    <mergeCell ref="U5:U6"/>
    <mergeCell ref="V5:V6"/>
    <mergeCell ref="F3:N3"/>
    <mergeCell ref="E3:E6"/>
    <mergeCell ref="F4:F6"/>
    <mergeCell ref="G4:N4"/>
    <mergeCell ref="O7:Q7"/>
    <mergeCell ref="N5:N6"/>
    <mergeCell ref="O16:Q16"/>
    <mergeCell ref="O18:Q18"/>
    <mergeCell ref="O20:Q20"/>
    <mergeCell ref="O22:Q22"/>
    <mergeCell ref="O3:Q6"/>
  </mergeCells>
  <phoneticPr fontId="4" type="noConversion"/>
  <printOptions horizontalCentered="1"/>
  <pageMargins left="0.36" right="0.45" top="0.78740157480314965" bottom="0.78740157480314965" header="0.82" footer="0.81"/>
  <pageSetup paperSize="9" scale="90" firstPageNumber="71" pageOrder="overThenDown" orientation="portrait" r:id="rId1"/>
  <headerFooter alignWithMargins="0">
    <oddFooter>&amp;C&amp;P</oddFooter>
  </headerFooter>
  <colBreaks count="3" manualBreakCount="3">
    <brk id="8" max="43" man="1"/>
    <brk id="14" max="1048575" man="1"/>
    <brk id="23" max="1048575"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indexed="13"/>
  </sheetPr>
  <dimension ref="A1:BD83"/>
  <sheetViews>
    <sheetView view="pageBreakPreview" topLeftCell="P1" zoomScaleNormal="50" zoomScaleSheetLayoutView="75" workbookViewId="0">
      <selection activeCell="A16" sqref="A16:C20"/>
    </sheetView>
  </sheetViews>
  <sheetFormatPr defaultColWidth="9.140625" defaultRowHeight="15.75"/>
  <cols>
    <col min="1" max="1" width="2.28515625" style="37" customWidth="1"/>
    <col min="2" max="2" width="17.28515625" style="37" customWidth="1"/>
    <col min="3" max="3" width="2.28515625" style="37" customWidth="1"/>
    <col min="4" max="4" width="1.7109375" style="38" customWidth="1"/>
    <col min="5" max="8" width="15.85546875" style="48" customWidth="1"/>
    <col min="9" max="9" width="15.28515625" style="48" customWidth="1"/>
    <col min="10" max="10" width="15.28515625" style="49" customWidth="1"/>
    <col min="11" max="13" width="15.28515625" style="48" customWidth="1"/>
    <col min="14" max="14" width="15.28515625" style="49" customWidth="1"/>
    <col min="15" max="15" width="2.28515625" style="37" customWidth="1"/>
    <col min="16" max="16" width="17.28515625" style="37" customWidth="1"/>
    <col min="17" max="17" width="2.28515625" style="37" customWidth="1"/>
    <col min="18" max="18" width="1.7109375" style="38" customWidth="1"/>
    <col min="19" max="19" width="14.140625" style="48" customWidth="1"/>
    <col min="20" max="22" width="13.85546875" style="48" customWidth="1"/>
    <col min="23" max="23" width="13.28515625" style="48" customWidth="1"/>
    <col min="24" max="24" width="20.85546875" style="48" customWidth="1"/>
    <col min="25" max="25" width="19.28515625" style="48" customWidth="1"/>
    <col min="26" max="28" width="18.28515625" style="48" customWidth="1"/>
    <col min="29" max="29" width="11.42578125" style="48" customWidth="1"/>
    <col min="30" max="33" width="9.140625" style="48"/>
    <col min="34" max="36" width="13.5703125" style="48" bestFit="1" customWidth="1"/>
    <col min="37" max="37" width="12.28515625" style="48" bestFit="1" customWidth="1"/>
    <col min="38" max="41" width="11" style="48" bestFit="1" customWidth="1"/>
    <col min="42" max="42" width="12.28515625" style="48" bestFit="1" customWidth="1"/>
    <col min="43" max="46" width="9.140625" style="48"/>
    <col min="47" max="47" width="12.28515625" style="48" bestFit="1" customWidth="1"/>
    <col min="48" max="51" width="11" style="48" bestFit="1" customWidth="1"/>
    <col min="52" max="53" width="12.28515625" style="48" bestFit="1" customWidth="1"/>
    <col min="54" max="54" width="11" style="48" bestFit="1" customWidth="1"/>
    <col min="55" max="55" width="12.28515625" style="48" bestFit="1" customWidth="1"/>
    <col min="56" max="16384" width="9.140625" style="48"/>
  </cols>
  <sheetData>
    <row r="1" spans="1:55" s="24" customFormat="1" ht="35.1" customHeight="1">
      <c r="A1" s="3819" t="s">
        <v>276</v>
      </c>
      <c r="B1" s="3819"/>
      <c r="C1" s="3819"/>
      <c r="D1" s="3819"/>
      <c r="E1" s="3819"/>
      <c r="F1" s="3819"/>
      <c r="G1" s="3819"/>
      <c r="H1" s="3819"/>
      <c r="I1" s="3818" t="s">
        <v>278</v>
      </c>
      <c r="J1" s="3818"/>
      <c r="K1" s="3818"/>
      <c r="L1" s="3818"/>
      <c r="M1" s="3818"/>
      <c r="N1" s="3818"/>
      <c r="O1" s="3819" t="s">
        <v>9</v>
      </c>
      <c r="P1" s="3819"/>
      <c r="Q1" s="3819"/>
      <c r="R1" s="3819"/>
      <c r="S1" s="3819"/>
      <c r="T1" s="3819"/>
      <c r="U1" s="3819"/>
      <c r="V1" s="3819"/>
      <c r="W1" s="3819"/>
      <c r="X1" s="3818" t="s">
        <v>279</v>
      </c>
      <c r="Y1" s="3818"/>
      <c r="Z1" s="3818"/>
      <c r="AA1" s="3818"/>
      <c r="AB1" s="3818"/>
    </row>
    <row r="2" spans="1:55" ht="12.95" customHeight="1" thickBot="1">
      <c r="A2" s="48"/>
      <c r="B2" s="26"/>
      <c r="C2" s="26"/>
      <c r="D2" s="27"/>
      <c r="E2" s="51"/>
      <c r="F2" s="51"/>
      <c r="G2" s="51"/>
      <c r="H2" s="51"/>
      <c r="I2" s="51"/>
      <c r="K2" s="51"/>
      <c r="L2" s="51"/>
      <c r="M2" s="51"/>
      <c r="N2" s="28" t="s">
        <v>46</v>
      </c>
      <c r="O2" s="48"/>
      <c r="P2" s="26"/>
      <c r="Q2" s="26"/>
      <c r="R2" s="27"/>
      <c r="S2" s="51"/>
      <c r="T2" s="51"/>
      <c r="U2" s="28"/>
      <c r="V2" s="51"/>
      <c r="W2" s="51"/>
      <c r="X2" s="51"/>
      <c r="Y2" s="51"/>
      <c r="Z2" s="51"/>
      <c r="AA2" s="51"/>
      <c r="AB2" s="28" t="s">
        <v>46</v>
      </c>
    </row>
    <row r="3" spans="1:55" ht="15" customHeight="1">
      <c r="A3" s="3815" t="s">
        <v>42</v>
      </c>
      <c r="B3" s="3815"/>
      <c r="C3" s="3815"/>
      <c r="D3" s="29"/>
      <c r="E3" s="3827" t="s">
        <v>49</v>
      </c>
      <c r="F3" s="3825" t="s">
        <v>257</v>
      </c>
      <c r="G3" s="3826"/>
      <c r="H3" s="3826"/>
      <c r="I3" s="3826"/>
      <c r="J3" s="3826"/>
      <c r="K3" s="3826"/>
      <c r="L3" s="3826"/>
      <c r="M3" s="3826"/>
      <c r="N3" s="3826"/>
      <c r="O3" s="3815" t="s">
        <v>42</v>
      </c>
      <c r="P3" s="3815"/>
      <c r="Q3" s="3815"/>
      <c r="R3" s="29"/>
      <c r="S3" s="3837" t="s">
        <v>258</v>
      </c>
      <c r="T3" s="3853"/>
      <c r="U3" s="3853"/>
      <c r="V3" s="3853"/>
      <c r="W3" s="3853"/>
      <c r="X3" s="3853"/>
      <c r="Y3" s="3854"/>
      <c r="Z3" s="19" t="s">
        <v>259</v>
      </c>
      <c r="AA3" s="19"/>
      <c r="AB3" s="20"/>
    </row>
    <row r="4" spans="1:55" ht="15" customHeight="1">
      <c r="A4" s="3816"/>
      <c r="B4" s="3816"/>
      <c r="C4" s="3816"/>
      <c r="D4" s="30"/>
      <c r="E4" s="3828"/>
      <c r="F4" s="3812" t="s">
        <v>137</v>
      </c>
      <c r="G4" s="3846" t="s">
        <v>260</v>
      </c>
      <c r="H4" s="3847"/>
      <c r="I4" s="3847"/>
      <c r="J4" s="3847"/>
      <c r="K4" s="3847"/>
      <c r="L4" s="3847"/>
      <c r="M4" s="3847"/>
      <c r="N4" s="3848"/>
      <c r="O4" s="3816"/>
      <c r="P4" s="3816"/>
      <c r="Q4" s="3816"/>
      <c r="R4" s="30"/>
      <c r="S4" s="3840" t="s">
        <v>261</v>
      </c>
      <c r="T4" s="3855"/>
      <c r="U4" s="3855"/>
      <c r="V4" s="3855"/>
      <c r="W4" s="3855"/>
      <c r="X4" s="3855"/>
      <c r="Y4" s="3856"/>
      <c r="Z4" s="3812" t="s">
        <v>137</v>
      </c>
      <c r="AA4" s="3812" t="s">
        <v>262</v>
      </c>
      <c r="AB4" s="3820" t="s">
        <v>263</v>
      </c>
    </row>
    <row r="5" spans="1:55" ht="15" customHeight="1">
      <c r="A5" s="3816"/>
      <c r="B5" s="3816"/>
      <c r="C5" s="3816"/>
      <c r="D5" s="30"/>
      <c r="E5" s="3828"/>
      <c r="F5" s="3828"/>
      <c r="G5" s="3812" t="s">
        <v>47</v>
      </c>
      <c r="H5" s="3812" t="s">
        <v>264</v>
      </c>
      <c r="I5" s="3823" t="s">
        <v>265</v>
      </c>
      <c r="J5" s="3812" t="s">
        <v>266</v>
      </c>
      <c r="K5" s="3812" t="s">
        <v>127</v>
      </c>
      <c r="L5" s="3812" t="s">
        <v>267</v>
      </c>
      <c r="M5" s="3812" t="s">
        <v>268</v>
      </c>
      <c r="N5" s="3812" t="s">
        <v>269</v>
      </c>
      <c r="O5" s="3816"/>
      <c r="P5" s="3816"/>
      <c r="Q5" s="3816"/>
      <c r="R5" s="30"/>
      <c r="S5" s="3812" t="s">
        <v>47</v>
      </c>
      <c r="T5" s="3812" t="s">
        <v>122</v>
      </c>
      <c r="U5" s="3812" t="s">
        <v>270</v>
      </c>
      <c r="V5" s="3812" t="s">
        <v>271</v>
      </c>
      <c r="W5" s="3812" t="s">
        <v>272</v>
      </c>
      <c r="X5" s="3823" t="s">
        <v>273</v>
      </c>
      <c r="Y5" s="3812" t="s">
        <v>274</v>
      </c>
      <c r="Z5" s="3849"/>
      <c r="AA5" s="3849"/>
      <c r="AB5" s="3851"/>
    </row>
    <row r="6" spans="1:55" ht="48.75" customHeight="1">
      <c r="A6" s="3817"/>
      <c r="B6" s="3817"/>
      <c r="C6" s="3817"/>
      <c r="D6" s="31"/>
      <c r="E6" s="3813"/>
      <c r="F6" s="3813"/>
      <c r="G6" s="3813"/>
      <c r="H6" s="3813"/>
      <c r="I6" s="3824"/>
      <c r="J6" s="3813"/>
      <c r="K6" s="3813"/>
      <c r="L6" s="3813"/>
      <c r="M6" s="3813"/>
      <c r="N6" s="3813"/>
      <c r="O6" s="3817"/>
      <c r="P6" s="3817"/>
      <c r="Q6" s="3817"/>
      <c r="R6" s="31"/>
      <c r="S6" s="3813"/>
      <c r="T6" s="3813"/>
      <c r="U6" s="3813"/>
      <c r="V6" s="3813"/>
      <c r="W6" s="3813"/>
      <c r="X6" s="3824"/>
      <c r="Y6" s="3813"/>
      <c r="Z6" s="3850"/>
      <c r="AA6" s="3850"/>
      <c r="AB6" s="3852"/>
    </row>
    <row r="7" spans="1:55" s="40" customFormat="1" ht="24.6" hidden="1" customHeight="1">
      <c r="A7" s="3832" t="s">
        <v>140</v>
      </c>
      <c r="B7" s="3832"/>
      <c r="C7" s="3832"/>
      <c r="D7" s="32"/>
      <c r="E7" s="57">
        <v>33164217</v>
      </c>
      <c r="F7" s="58">
        <v>31816173</v>
      </c>
      <c r="G7" s="58"/>
      <c r="H7" s="58">
        <v>18735446</v>
      </c>
      <c r="I7" s="58">
        <v>6632984</v>
      </c>
      <c r="J7" s="58">
        <v>240112</v>
      </c>
      <c r="K7" s="58">
        <v>283593</v>
      </c>
      <c r="L7" s="58">
        <v>46955</v>
      </c>
      <c r="M7" s="58">
        <v>267556</v>
      </c>
      <c r="N7" s="58">
        <v>2209893</v>
      </c>
      <c r="O7" s="3832" t="s">
        <v>140</v>
      </c>
      <c r="P7" s="3832"/>
      <c r="Q7" s="3832"/>
      <c r="R7" s="32"/>
      <c r="S7" s="58"/>
      <c r="T7" s="57">
        <v>1558551</v>
      </c>
      <c r="U7" s="58">
        <v>85271</v>
      </c>
      <c r="V7" s="58">
        <v>97919</v>
      </c>
      <c r="W7" s="58">
        <v>198580</v>
      </c>
      <c r="X7" s="58">
        <v>110347</v>
      </c>
      <c r="Y7" s="58">
        <v>1071222</v>
      </c>
      <c r="Z7" s="58">
        <v>1348044</v>
      </c>
      <c r="AA7" s="58">
        <v>709039</v>
      </c>
      <c r="AB7" s="58">
        <v>639005</v>
      </c>
    </row>
    <row r="8" spans="1:55" s="40" customFormat="1" ht="24.6" hidden="1" customHeight="1">
      <c r="A8" s="3814" t="s">
        <v>275</v>
      </c>
      <c r="B8" s="3814"/>
      <c r="C8" s="3814"/>
      <c r="D8" s="32"/>
      <c r="E8" s="60">
        <v>32569579</v>
      </c>
      <c r="F8" s="59">
        <v>30497935</v>
      </c>
      <c r="G8" s="59"/>
      <c r="H8" s="59">
        <v>16632055</v>
      </c>
      <c r="I8" s="59">
        <v>6210973</v>
      </c>
      <c r="J8" s="59">
        <v>100491</v>
      </c>
      <c r="K8" s="59">
        <v>234783</v>
      </c>
      <c r="L8" s="59">
        <v>48324</v>
      </c>
      <c r="M8" s="59">
        <v>283747</v>
      </c>
      <c r="N8" s="59">
        <v>3743315</v>
      </c>
      <c r="O8" s="3814" t="s">
        <v>141</v>
      </c>
      <c r="P8" s="3814"/>
      <c r="Q8" s="3814"/>
      <c r="R8" s="32"/>
      <c r="S8" s="59"/>
      <c r="T8" s="60">
        <v>1497076</v>
      </c>
      <c r="U8" s="59">
        <v>79351</v>
      </c>
      <c r="V8" s="59">
        <v>95354</v>
      </c>
      <c r="W8" s="59">
        <v>176297</v>
      </c>
      <c r="X8" s="59">
        <v>158591</v>
      </c>
      <c r="Y8" s="59">
        <v>919943</v>
      </c>
      <c r="Z8" s="59">
        <v>2071644</v>
      </c>
      <c r="AA8" s="59">
        <v>1060079</v>
      </c>
      <c r="AB8" s="59">
        <v>1011565</v>
      </c>
    </row>
    <row r="9" spans="1:55" s="40" customFormat="1" ht="24.6" hidden="1" customHeight="1">
      <c r="A9" s="3814" t="s">
        <v>243</v>
      </c>
      <c r="B9" s="3814"/>
      <c r="C9" s="3814"/>
      <c r="D9" s="32"/>
      <c r="E9" s="60">
        <v>29201524.025547665</v>
      </c>
      <c r="F9" s="59">
        <v>28297136.69193577</v>
      </c>
      <c r="G9" s="59"/>
      <c r="H9" s="59">
        <v>18772155.554229092</v>
      </c>
      <c r="I9" s="59">
        <v>4216461.2054557195</v>
      </c>
      <c r="J9" s="59">
        <v>119841.52092162597</v>
      </c>
      <c r="K9" s="59">
        <v>163522.35420521698</v>
      </c>
      <c r="L9" s="59">
        <v>45199.988061839656</v>
      </c>
      <c r="M9" s="59">
        <v>184681.12934996604</v>
      </c>
      <c r="N9" s="59">
        <v>1494556.8554885692</v>
      </c>
      <c r="O9" s="3814" t="s">
        <v>243</v>
      </c>
      <c r="P9" s="3814"/>
      <c r="Q9" s="3814"/>
      <c r="R9" s="32"/>
      <c r="S9" s="59"/>
      <c r="T9" s="60">
        <v>1167945.47018445</v>
      </c>
      <c r="U9" s="59">
        <v>88504.864800334268</v>
      </c>
      <c r="V9" s="59">
        <v>85530.925804332641</v>
      </c>
      <c r="W9" s="59">
        <v>118027.9376828027</v>
      </c>
      <c r="X9" s="59">
        <v>83527.965140571832</v>
      </c>
      <c r="Y9" s="59">
        <v>1504531.7853518773</v>
      </c>
      <c r="Z9" s="59">
        <v>904387.33361189044</v>
      </c>
      <c r="AA9" s="59">
        <v>567391.69104041066</v>
      </c>
      <c r="AB9" s="59">
        <v>336995.64257147972</v>
      </c>
    </row>
    <row r="10" spans="1:55" s="40" customFormat="1" ht="19.5" hidden="1" customHeight="1">
      <c r="A10" s="3814" t="s">
        <v>244</v>
      </c>
      <c r="B10" s="3814"/>
      <c r="C10" s="3814"/>
      <c r="D10" s="32"/>
      <c r="E10" s="60">
        <v>25087212.535658658</v>
      </c>
      <c r="F10" s="59">
        <v>23737494.640367161</v>
      </c>
      <c r="G10" s="59"/>
      <c r="H10" s="59">
        <v>12882690.680809325</v>
      </c>
      <c r="I10" s="59">
        <v>4067613.3498103791</v>
      </c>
      <c r="J10" s="59">
        <v>230862.17764400443</v>
      </c>
      <c r="K10" s="59">
        <v>190551.19871767145</v>
      </c>
      <c r="L10" s="59">
        <v>49495.545086136648</v>
      </c>
      <c r="M10" s="59">
        <v>269317.19912553782</v>
      </c>
      <c r="N10" s="59">
        <v>3464463.2458956982</v>
      </c>
      <c r="O10" s="3814" t="s">
        <v>244</v>
      </c>
      <c r="P10" s="3814"/>
      <c r="Q10" s="3814"/>
      <c r="R10" s="32"/>
      <c r="S10" s="59"/>
      <c r="T10" s="60">
        <v>1399251.3642824898</v>
      </c>
      <c r="U10" s="59">
        <v>61182.034253389764</v>
      </c>
      <c r="V10" s="59">
        <v>81608.328833412612</v>
      </c>
      <c r="W10" s="59">
        <v>157574.9738807042</v>
      </c>
      <c r="X10" s="59">
        <v>206322.99131916655</v>
      </c>
      <c r="Y10" s="59">
        <v>676561.55070922768</v>
      </c>
      <c r="Z10" s="59">
        <f>AA10+AB10</f>
        <v>1344076.1577283787</v>
      </c>
      <c r="AA10" s="59">
        <v>516386.71295122779</v>
      </c>
      <c r="AB10" s="59">
        <v>827689.44477715099</v>
      </c>
    </row>
    <row r="11" spans="1:55" s="40" customFormat="1" ht="19.5" hidden="1" customHeight="1">
      <c r="A11" s="3814" t="s">
        <v>245</v>
      </c>
      <c r="B11" s="3814"/>
      <c r="C11" s="3814"/>
      <c r="D11" s="32"/>
      <c r="E11" s="60">
        <v>28831743.493352219</v>
      </c>
      <c r="F11" s="59">
        <v>27623095.609976135</v>
      </c>
      <c r="G11" s="59"/>
      <c r="H11" s="59">
        <v>15872061.056433925</v>
      </c>
      <c r="I11" s="59">
        <v>4679300.595802715</v>
      </c>
      <c r="J11" s="59">
        <v>134082.74837730234</v>
      </c>
      <c r="K11" s="59">
        <v>250388.18022977101</v>
      </c>
      <c r="L11" s="59">
        <v>60296.178449042956</v>
      </c>
      <c r="M11" s="59">
        <v>253695.57969457618</v>
      </c>
      <c r="N11" s="59">
        <v>3786891.3702023816</v>
      </c>
      <c r="O11" s="3814" t="s">
        <v>245</v>
      </c>
      <c r="P11" s="3814"/>
      <c r="Q11" s="3814"/>
      <c r="R11" s="32"/>
      <c r="S11" s="59"/>
      <c r="T11" s="60">
        <v>1415643.9064882374</v>
      </c>
      <c r="U11" s="59">
        <v>64698.294354612597</v>
      </c>
      <c r="V11" s="59">
        <v>85620.210751060702</v>
      </c>
      <c r="W11" s="59">
        <v>153108.98892748181</v>
      </c>
      <c r="X11" s="59">
        <v>129173.76020868019</v>
      </c>
      <c r="Y11" s="59">
        <v>738134.74005633092</v>
      </c>
      <c r="Z11" s="59">
        <v>1208647.8833760421</v>
      </c>
      <c r="AA11" s="59">
        <v>459899.36144985352</v>
      </c>
      <c r="AB11" s="59">
        <v>748748.52192618744</v>
      </c>
    </row>
    <row r="12" spans="1:55" s="23" customFormat="1" ht="15" hidden="1" customHeight="1">
      <c r="A12" s="3836" t="s">
        <v>237</v>
      </c>
      <c r="B12" s="3836"/>
      <c r="C12" s="3836"/>
      <c r="D12" s="22"/>
      <c r="E12" s="50">
        <v>38156267.566526264</v>
      </c>
      <c r="F12" s="50">
        <v>36992274.407296374</v>
      </c>
      <c r="G12" s="50">
        <f t="shared" ref="G12:G20" si="0">SUM(H12:N12)</f>
        <v>33793534.0702032</v>
      </c>
      <c r="H12" s="50">
        <v>21851352.915336061</v>
      </c>
      <c r="I12" s="50">
        <v>6340630.3084233301</v>
      </c>
      <c r="J12" s="50">
        <v>297616.24920692848</v>
      </c>
      <c r="K12" s="50">
        <v>305068.77746287436</v>
      </c>
      <c r="L12" s="50">
        <v>60374.470641156062</v>
      </c>
      <c r="M12" s="50">
        <v>335132.7925878641</v>
      </c>
      <c r="N12" s="50">
        <v>4603358.5565449912</v>
      </c>
      <c r="O12" s="3836" t="s">
        <v>237</v>
      </c>
      <c r="P12" s="3836"/>
      <c r="Q12" s="3836"/>
      <c r="R12" s="22"/>
      <c r="S12" s="50">
        <f t="shared" ref="S12:S20" si="1">SUM(T12:Y12)</f>
        <v>3198740.3370931558</v>
      </c>
      <c r="T12" s="50">
        <v>1699366.0599113428</v>
      </c>
      <c r="U12" s="50">
        <v>75157.552211297429</v>
      </c>
      <c r="V12" s="50">
        <v>95789.529005912424</v>
      </c>
      <c r="W12" s="50">
        <v>143612.43606145002</v>
      </c>
      <c r="X12" s="50">
        <v>106911.49805856984</v>
      </c>
      <c r="Y12" s="50">
        <v>1077903.2618445836</v>
      </c>
      <c r="Z12" s="50">
        <v>1163993.159229842</v>
      </c>
      <c r="AA12" s="50">
        <v>449973.81647946709</v>
      </c>
      <c r="AB12" s="50">
        <v>714019.34275037365</v>
      </c>
    </row>
    <row r="13" spans="1:55" s="40" customFormat="1" ht="19.5" hidden="1" customHeight="1">
      <c r="A13" s="3814" t="s">
        <v>151</v>
      </c>
      <c r="B13" s="3814"/>
      <c r="C13" s="3814"/>
      <c r="D13" s="32"/>
      <c r="E13" s="50">
        <v>41772861.846913978</v>
      </c>
      <c r="F13" s="50">
        <v>40426985.007039823</v>
      </c>
      <c r="G13" s="50">
        <f t="shared" si="0"/>
        <v>37002088.06108851</v>
      </c>
      <c r="H13" s="50">
        <v>24005055.943400685</v>
      </c>
      <c r="I13" s="50">
        <v>6154905.2945849318</v>
      </c>
      <c r="J13" s="50">
        <v>361809.52729559422</v>
      </c>
      <c r="K13" s="50">
        <v>352598.90561494918</v>
      </c>
      <c r="L13" s="50">
        <v>87422.202595249677</v>
      </c>
      <c r="M13" s="50">
        <v>366049.22572332196</v>
      </c>
      <c r="N13" s="50">
        <v>5674246.9618737763</v>
      </c>
      <c r="O13" s="3814" t="s">
        <v>151</v>
      </c>
      <c r="P13" s="3814"/>
      <c r="Q13" s="3814"/>
      <c r="R13" s="32"/>
      <c r="S13" s="50">
        <f t="shared" si="1"/>
        <v>3424896.94595135</v>
      </c>
      <c r="T13" s="50">
        <v>1808196.2163160311</v>
      </c>
      <c r="U13" s="50">
        <v>103150.78088428869</v>
      </c>
      <c r="V13" s="50">
        <v>99743.424295973207</v>
      </c>
      <c r="W13" s="50">
        <v>159151.46510906439</v>
      </c>
      <c r="X13" s="50">
        <v>113983.73259329573</v>
      </c>
      <c r="Y13" s="50">
        <v>1140671.3267526969</v>
      </c>
      <c r="Z13" s="50">
        <v>1345876.8398741367</v>
      </c>
      <c r="AA13" s="50">
        <v>433538.30233138299</v>
      </c>
      <c r="AB13" s="50">
        <v>912338.53754275339</v>
      </c>
    </row>
    <row r="14" spans="1:55" s="40" customFormat="1" ht="13.7" hidden="1" customHeight="1">
      <c r="A14" s="3836" t="s">
        <v>238</v>
      </c>
      <c r="B14" s="3836"/>
      <c r="C14" s="3836"/>
      <c r="D14" s="32"/>
      <c r="E14" s="50">
        <f>AH14/12.737</f>
        <v>42144515.372293949</v>
      </c>
      <c r="F14" s="50">
        <f>AI14/12.737</f>
        <v>40962131.687900163</v>
      </c>
      <c r="G14" s="50">
        <f t="shared" si="0"/>
        <v>37380526.309127763</v>
      </c>
      <c r="H14" s="50">
        <f t="shared" ref="H14:N14" si="2">AJ14/12.737</f>
        <v>24484406.996289901</v>
      </c>
      <c r="I14" s="50">
        <f t="shared" si="2"/>
        <v>6067686.8272438096</v>
      </c>
      <c r="J14" s="50">
        <f t="shared" si="2"/>
        <v>342940.72577496857</v>
      </c>
      <c r="K14" s="50">
        <f t="shared" si="2"/>
        <v>350158.01139242103</v>
      </c>
      <c r="L14" s="50">
        <f t="shared" si="2"/>
        <v>84428.698700957393</v>
      </c>
      <c r="M14" s="50">
        <f t="shared" si="2"/>
        <v>348477.99309986003</v>
      </c>
      <c r="N14" s="50">
        <f t="shared" si="2"/>
        <v>5702427.0566258458</v>
      </c>
      <c r="O14" s="3836" t="s">
        <v>238</v>
      </c>
      <c r="P14" s="3836"/>
      <c r="Q14" s="3836"/>
      <c r="R14" s="32"/>
      <c r="S14" s="50">
        <f t="shared" si="1"/>
        <v>3581605.3787723361</v>
      </c>
      <c r="T14" s="50">
        <f t="shared" ref="T14:AB14" si="3">AU14/12.737</f>
        <v>1861637.6520249746</v>
      </c>
      <c r="U14" s="50">
        <f t="shared" si="3"/>
        <v>107514.83306439634</v>
      </c>
      <c r="V14" s="50">
        <f t="shared" si="3"/>
        <v>106302.799081467</v>
      </c>
      <c r="W14" s="50">
        <f t="shared" si="3"/>
        <v>163918.60742565122</v>
      </c>
      <c r="X14" s="50">
        <f t="shared" si="3"/>
        <v>97849.1085441459</v>
      </c>
      <c r="Y14" s="50">
        <f t="shared" si="3"/>
        <v>1244382.3786317015</v>
      </c>
      <c r="Z14" s="50">
        <f t="shared" si="3"/>
        <v>1182383.6843938048</v>
      </c>
      <c r="AA14" s="50">
        <f t="shared" si="3"/>
        <v>325730.3815733692</v>
      </c>
      <c r="AB14" s="50">
        <f t="shared" si="3"/>
        <v>856653.30282043549</v>
      </c>
      <c r="AD14" s="3835" t="s">
        <v>209</v>
      </c>
      <c r="AE14" s="3835"/>
      <c r="AF14" s="3835"/>
      <c r="AG14" s="18"/>
      <c r="AH14" s="50">
        <v>536794692.29690802</v>
      </c>
      <c r="AI14" s="50">
        <v>521734671.30878443</v>
      </c>
      <c r="AJ14" s="50">
        <v>311857891.91174448</v>
      </c>
      <c r="AK14" s="50">
        <v>77284127.118604407</v>
      </c>
      <c r="AL14" s="50">
        <v>4368036.0241957745</v>
      </c>
      <c r="AM14" s="50">
        <v>4459962.5911052665</v>
      </c>
      <c r="AN14" s="50">
        <v>1075368.3353540944</v>
      </c>
      <c r="AO14" s="50">
        <v>4438564.1981129171</v>
      </c>
      <c r="AP14" s="50">
        <v>72631813.420243397</v>
      </c>
      <c r="AQ14" s="3835" t="s">
        <v>209</v>
      </c>
      <c r="AR14" s="3835"/>
      <c r="AS14" s="3835"/>
      <c r="AT14" s="18"/>
      <c r="AU14" s="50">
        <v>23711678.7738421</v>
      </c>
      <c r="AV14" s="50">
        <v>1369416.4287412162</v>
      </c>
      <c r="AW14" s="50">
        <v>1353978.7519006452</v>
      </c>
      <c r="AX14" s="50">
        <v>2087831.3027805197</v>
      </c>
      <c r="AY14" s="50">
        <v>1246304.0955267863</v>
      </c>
      <c r="AZ14" s="50">
        <v>15849698.356631983</v>
      </c>
      <c r="BA14" s="50">
        <v>15060020.98812389</v>
      </c>
      <c r="BB14" s="50">
        <v>4148827.8701000037</v>
      </c>
      <c r="BC14" s="50">
        <v>10911193.118023887</v>
      </c>
    </row>
    <row r="15" spans="1:55" s="40" customFormat="1" ht="13.7" hidden="1" customHeight="1">
      <c r="A15" s="3814" t="s">
        <v>239</v>
      </c>
      <c r="B15" s="3814"/>
      <c r="C15" s="3814"/>
      <c r="D15" s="32"/>
      <c r="E15" s="50">
        <v>41212179.990529262</v>
      </c>
      <c r="F15" s="50">
        <v>40310550.64431195</v>
      </c>
      <c r="G15" s="50">
        <f t="shared" si="0"/>
        <v>36647606.385123342</v>
      </c>
      <c r="H15" s="50">
        <v>24497213.916754019</v>
      </c>
      <c r="I15" s="50">
        <v>4980640.586688824</v>
      </c>
      <c r="J15" s="50">
        <v>327158.18345007277</v>
      </c>
      <c r="K15" s="50">
        <v>348765.98541615397</v>
      </c>
      <c r="L15" s="50">
        <v>94584.853173746102</v>
      </c>
      <c r="M15" s="50">
        <v>302287.58616481471</v>
      </c>
      <c r="N15" s="50">
        <v>6096955.2734757094</v>
      </c>
      <c r="O15" s="3814" t="s">
        <v>239</v>
      </c>
      <c r="P15" s="3814"/>
      <c r="Q15" s="3814"/>
      <c r="R15" s="32"/>
      <c r="S15" s="50">
        <f t="shared" si="1"/>
        <v>3662944.2591885841</v>
      </c>
      <c r="T15" s="50">
        <v>1841929.5475643608</v>
      </c>
      <c r="U15" s="50">
        <v>129832.38265855687</v>
      </c>
      <c r="V15" s="50">
        <v>109694.25423688427</v>
      </c>
      <c r="W15" s="50">
        <v>168066.91310654199</v>
      </c>
      <c r="X15" s="50">
        <v>61911.98426872195</v>
      </c>
      <c r="Y15" s="50">
        <v>1351509.1773535179</v>
      </c>
      <c r="Z15" s="50">
        <v>901629.3462173657</v>
      </c>
      <c r="AA15" s="50">
        <v>408653.58576893999</v>
      </c>
      <c r="AB15" s="50">
        <v>492975.76044842595</v>
      </c>
    </row>
    <row r="16" spans="1:55" s="40" customFormat="1" ht="13.7" hidden="1" customHeight="1">
      <c r="A16" s="3814" t="s">
        <v>240</v>
      </c>
      <c r="B16" s="3814"/>
      <c r="C16" s="3814"/>
      <c r="D16" s="32"/>
      <c r="E16" s="60">
        <v>41831884.227947295</v>
      </c>
      <c r="F16" s="59">
        <v>40639292.013985299</v>
      </c>
      <c r="G16" s="50">
        <v>37144025.03356915</v>
      </c>
      <c r="H16" s="59">
        <v>25220554.404049248</v>
      </c>
      <c r="I16" s="59">
        <v>4528842.5505770566</v>
      </c>
      <c r="J16" s="59">
        <v>528069.32979502797</v>
      </c>
      <c r="K16" s="59">
        <v>306626.31201307115</v>
      </c>
      <c r="L16" s="59">
        <v>72384.646764055607</v>
      </c>
      <c r="M16" s="59">
        <v>264556.71945534582</v>
      </c>
      <c r="N16" s="59">
        <v>6222991.070915347</v>
      </c>
      <c r="O16" s="3814" t="s">
        <v>240</v>
      </c>
      <c r="P16" s="3814"/>
      <c r="Q16" s="3814"/>
      <c r="R16" s="32"/>
      <c r="S16" s="50">
        <v>3495266.9804162392</v>
      </c>
      <c r="T16" s="50">
        <v>1677890.5310544758</v>
      </c>
      <c r="U16" s="59">
        <v>129480.98877031762</v>
      </c>
      <c r="V16" s="59">
        <v>87704.423459701793</v>
      </c>
      <c r="W16" s="59">
        <v>152052.8716760223</v>
      </c>
      <c r="X16" s="59">
        <v>120250.72469266465</v>
      </c>
      <c r="Y16" s="59">
        <v>1327887.4407630572</v>
      </c>
      <c r="Z16" s="59">
        <v>1192592.2139619431</v>
      </c>
      <c r="AA16" s="59">
        <v>432079.00909810874</v>
      </c>
      <c r="AB16" s="59">
        <v>760513.20486383454</v>
      </c>
    </row>
    <row r="17" spans="1:56" s="40" customFormat="1" ht="13.7" customHeight="1">
      <c r="A17" s="3814" t="s">
        <v>150</v>
      </c>
      <c r="B17" s="3814"/>
      <c r="C17" s="3814"/>
      <c r="D17" s="32"/>
      <c r="E17" s="60">
        <v>36376242.909838632</v>
      </c>
      <c r="F17" s="59">
        <v>35773239.451012492</v>
      </c>
      <c r="G17" s="50">
        <v>32405128.740367115</v>
      </c>
      <c r="H17" s="59">
        <v>21903726.373412509</v>
      </c>
      <c r="I17" s="59">
        <v>4592732.9363400592</v>
      </c>
      <c r="J17" s="59">
        <v>504252.56089278572</v>
      </c>
      <c r="K17" s="59">
        <v>391515.31883233914</v>
      </c>
      <c r="L17" s="59">
        <v>80222.394129865468</v>
      </c>
      <c r="M17" s="59">
        <v>238160.53161438598</v>
      </c>
      <c r="N17" s="59">
        <v>4694518.6251451718</v>
      </c>
      <c r="O17" s="3814" t="s">
        <v>150</v>
      </c>
      <c r="P17" s="3814"/>
      <c r="Q17" s="3814"/>
      <c r="R17" s="32"/>
      <c r="S17" s="50">
        <v>3368110.7106453422</v>
      </c>
      <c r="T17" s="59">
        <v>1651852.8242656188</v>
      </c>
      <c r="U17" s="59">
        <v>122243.58837775457</v>
      </c>
      <c r="V17" s="59">
        <v>73718.152909615339</v>
      </c>
      <c r="W17" s="59">
        <v>150867.21065604856</v>
      </c>
      <c r="X17" s="59">
        <v>90016.913380785554</v>
      </c>
      <c r="Y17" s="59">
        <v>1279412.0210555189</v>
      </c>
      <c r="Z17" s="59">
        <v>603003.45882616553</v>
      </c>
      <c r="AA17" s="59">
        <v>223775.2757519914</v>
      </c>
      <c r="AB17" s="59">
        <v>379228.18307417422</v>
      </c>
    </row>
    <row r="18" spans="1:56" s="40" customFormat="1" ht="13.7" customHeight="1">
      <c r="A18" s="3814" t="s">
        <v>253</v>
      </c>
      <c r="B18" s="3814"/>
      <c r="C18" s="3814"/>
      <c r="D18" s="32"/>
      <c r="E18" s="59">
        <v>39825269.154273987</v>
      </c>
      <c r="F18" s="59">
        <v>39302350.765051894</v>
      </c>
      <c r="G18" s="50">
        <v>35703291.399792425</v>
      </c>
      <c r="H18" s="59">
        <v>23849142.040740199</v>
      </c>
      <c r="I18" s="59">
        <v>4910236.6076854467</v>
      </c>
      <c r="J18" s="59">
        <v>180815.64004306</v>
      </c>
      <c r="K18" s="59">
        <v>368448.10162745713</v>
      </c>
      <c r="L18" s="59">
        <v>75843.604297378755</v>
      </c>
      <c r="M18" s="59">
        <v>247212.02716947452</v>
      </c>
      <c r="N18" s="59">
        <v>6071593.3782294095</v>
      </c>
      <c r="O18" s="3814" t="s">
        <v>253</v>
      </c>
      <c r="P18" s="3814"/>
      <c r="Q18" s="3814"/>
      <c r="R18" s="32"/>
      <c r="S18" s="50">
        <f t="shared" si="1"/>
        <v>3599059.3652594662</v>
      </c>
      <c r="T18" s="59">
        <v>1787993.5256072467</v>
      </c>
      <c r="U18" s="59">
        <v>131020.05278732502</v>
      </c>
      <c r="V18" s="59">
        <v>84963.343937671219</v>
      </c>
      <c r="W18" s="59">
        <v>145940.21893951864</v>
      </c>
      <c r="X18" s="59">
        <v>79618.723042604106</v>
      </c>
      <c r="Y18" s="59">
        <v>1369523.5009451006</v>
      </c>
      <c r="Z18" s="59">
        <v>522918.38922212541</v>
      </c>
      <c r="AA18" s="59">
        <v>203114.99980638304</v>
      </c>
      <c r="AB18" s="59">
        <v>319803.38941574126</v>
      </c>
    </row>
    <row r="19" spans="1:56" s="40" customFormat="1" ht="13.7" customHeight="1">
      <c r="A19" s="3814" t="s">
        <v>335</v>
      </c>
      <c r="B19" s="3814"/>
      <c r="C19" s="3814"/>
      <c r="D19" s="32"/>
      <c r="E19" s="59"/>
      <c r="F19" s="59"/>
      <c r="G19" s="50"/>
      <c r="H19" s="59"/>
      <c r="I19" s="59"/>
      <c r="J19" s="59"/>
      <c r="K19" s="59"/>
      <c r="L19" s="59"/>
      <c r="M19" s="59"/>
      <c r="N19" s="59"/>
      <c r="O19" s="3814" t="s">
        <v>335</v>
      </c>
      <c r="P19" s="3814"/>
      <c r="Q19" s="3814"/>
      <c r="R19" s="32"/>
      <c r="S19" s="50"/>
      <c r="T19" s="59"/>
      <c r="U19" s="59"/>
      <c r="V19" s="59"/>
      <c r="W19" s="59"/>
      <c r="X19" s="59"/>
      <c r="Y19" s="59"/>
      <c r="Z19" s="59"/>
      <c r="AA19" s="59"/>
      <c r="AB19" s="59"/>
    </row>
    <row r="20" spans="1:56" s="40" customFormat="1" ht="13.7" customHeight="1">
      <c r="A20" s="3814" t="s">
        <v>294</v>
      </c>
      <c r="B20" s="3814"/>
      <c r="C20" s="3814"/>
      <c r="D20" s="32"/>
      <c r="E20" s="59">
        <v>36731732.632571705</v>
      </c>
      <c r="F20" s="59">
        <v>36133653.330477342</v>
      </c>
      <c r="G20" s="50">
        <f t="shared" si="0"/>
        <v>32605248.827396534</v>
      </c>
      <c r="H20" s="59">
        <v>21960927.876533676</v>
      </c>
      <c r="I20" s="59">
        <v>4615090.5989810536</v>
      </c>
      <c r="J20" s="59">
        <v>84306.807110393187</v>
      </c>
      <c r="K20" s="59">
        <v>349486.40811882348</v>
      </c>
      <c r="L20" s="59">
        <v>91020.618003673531</v>
      </c>
      <c r="M20" s="59">
        <v>314258.31826975686</v>
      </c>
      <c r="N20" s="59">
        <v>5190158.200379163</v>
      </c>
      <c r="O20" s="3814" t="s">
        <v>294</v>
      </c>
      <c r="P20" s="3814"/>
      <c r="Q20" s="3814"/>
      <c r="R20" s="32"/>
      <c r="S20" s="50">
        <f t="shared" si="1"/>
        <v>3528404.5030808067</v>
      </c>
      <c r="T20" s="59">
        <v>1646975.8923058347</v>
      </c>
      <c r="U20" s="59">
        <v>148865.34751934194</v>
      </c>
      <c r="V20" s="59">
        <v>75715.514360933899</v>
      </c>
      <c r="W20" s="59">
        <v>143112.05214372612</v>
      </c>
      <c r="X20" s="59">
        <v>78549.784450018138</v>
      </c>
      <c r="Y20" s="59">
        <v>1435185.912300952</v>
      </c>
      <c r="Z20" s="59">
        <v>598079.30209440691</v>
      </c>
      <c r="AA20" s="59">
        <v>235067.15917045888</v>
      </c>
      <c r="AB20" s="59">
        <v>363012.14292394748</v>
      </c>
    </row>
    <row r="21" spans="1:56" s="40" customFormat="1" ht="13.7" customHeight="1">
      <c r="A21" s="3814" t="s">
        <v>336</v>
      </c>
      <c r="B21" s="3814"/>
      <c r="C21" s="3814"/>
      <c r="D21" s="32"/>
      <c r="E21" s="59"/>
      <c r="F21" s="59"/>
      <c r="G21" s="50"/>
      <c r="H21" s="59"/>
      <c r="I21" s="59"/>
      <c r="J21" s="59"/>
      <c r="K21" s="59"/>
      <c r="L21" s="59"/>
      <c r="M21" s="59"/>
      <c r="N21" s="59"/>
      <c r="O21" s="3814" t="s">
        <v>336</v>
      </c>
      <c r="P21" s="3814"/>
      <c r="Q21" s="3814"/>
      <c r="R21" s="32"/>
      <c r="S21" s="50"/>
      <c r="T21" s="59"/>
      <c r="U21" s="59"/>
      <c r="V21" s="59"/>
      <c r="W21" s="59"/>
      <c r="X21" s="59"/>
      <c r="Y21" s="59"/>
      <c r="Z21" s="59"/>
      <c r="AA21" s="59"/>
      <c r="AB21" s="59"/>
    </row>
    <row r="22" spans="1:56" s="41" customFormat="1" ht="13.7" customHeight="1">
      <c r="A22" s="3844" t="s">
        <v>212</v>
      </c>
      <c r="B22" s="3844"/>
      <c r="C22" s="3844"/>
      <c r="D22" s="2"/>
      <c r="E22" s="60"/>
      <c r="F22" s="59"/>
      <c r="G22" s="59"/>
      <c r="H22" s="59"/>
      <c r="I22" s="59"/>
      <c r="J22" s="33"/>
      <c r="O22" s="3844" t="s">
        <v>212</v>
      </c>
      <c r="P22" s="3844"/>
      <c r="Q22" s="3844"/>
      <c r="R22" s="52"/>
    </row>
    <row r="23" spans="1:56" s="43" customFormat="1" ht="13.7" customHeight="1">
      <c r="A23" s="4"/>
      <c r="B23" s="42" t="s">
        <v>213</v>
      </c>
      <c r="C23" s="4"/>
      <c r="D23" s="46"/>
      <c r="E23" s="64"/>
      <c r="F23" s="65"/>
      <c r="G23" s="66"/>
      <c r="H23" s="66"/>
      <c r="I23" s="66"/>
      <c r="J23" s="56"/>
      <c r="K23" s="66"/>
      <c r="L23" s="66"/>
      <c r="M23" s="66"/>
      <c r="N23" s="66"/>
      <c r="O23" s="4"/>
      <c r="P23" s="42" t="s">
        <v>213</v>
      </c>
      <c r="Q23" s="4"/>
      <c r="R23" s="53"/>
      <c r="S23" s="67">
        <f t="shared" ref="S23:S28" si="4">SUM(T23:Y23)</f>
        <v>0</v>
      </c>
      <c r="T23" s="61"/>
      <c r="U23" s="61"/>
      <c r="V23" s="61"/>
      <c r="W23" s="61"/>
      <c r="X23" s="61"/>
      <c r="Y23" s="61"/>
      <c r="Z23" s="61"/>
      <c r="AA23" s="61"/>
      <c r="AB23" s="61"/>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row>
    <row r="24" spans="1:56" s="43" customFormat="1" ht="13.7" customHeight="1">
      <c r="A24" s="4"/>
      <c r="B24" s="42" t="s">
        <v>214</v>
      </c>
      <c r="C24" s="4"/>
      <c r="D24" s="46"/>
      <c r="E24" s="64"/>
      <c r="F24" s="65"/>
      <c r="G24" s="66"/>
      <c r="H24" s="65"/>
      <c r="I24" s="66"/>
      <c r="J24" s="56"/>
      <c r="K24" s="66"/>
      <c r="L24" s="66"/>
      <c r="M24" s="66"/>
      <c r="N24" s="66"/>
      <c r="O24" s="4"/>
      <c r="P24" s="42" t="s">
        <v>214</v>
      </c>
      <c r="Q24" s="4"/>
      <c r="R24" s="53"/>
      <c r="S24" s="67">
        <f t="shared" si="4"/>
        <v>0</v>
      </c>
      <c r="T24" s="61"/>
      <c r="U24" s="61"/>
      <c r="V24" s="61"/>
      <c r="W24" s="61"/>
      <c r="X24" s="61"/>
      <c r="Y24" s="61"/>
      <c r="Z24" s="61"/>
      <c r="AA24" s="61"/>
      <c r="AB24" s="61"/>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row>
    <row r="25" spans="1:56" s="43" customFormat="1" ht="13.7" customHeight="1">
      <c r="A25" s="4"/>
      <c r="B25" s="42" t="s">
        <v>215</v>
      </c>
      <c r="C25" s="4"/>
      <c r="D25" s="46"/>
      <c r="E25" s="64"/>
      <c r="F25" s="65"/>
      <c r="G25" s="66"/>
      <c r="H25" s="65"/>
      <c r="I25" s="66"/>
      <c r="J25" s="56"/>
      <c r="K25" s="66"/>
      <c r="L25" s="66"/>
      <c r="M25" s="66"/>
      <c r="N25" s="66"/>
      <c r="O25" s="4"/>
      <c r="P25" s="42" t="s">
        <v>215</v>
      </c>
      <c r="Q25" s="4"/>
      <c r="R25" s="53"/>
      <c r="S25" s="67">
        <f t="shared" si="4"/>
        <v>0</v>
      </c>
      <c r="T25" s="61"/>
      <c r="U25" s="61"/>
      <c r="V25" s="61"/>
      <c r="W25" s="61"/>
      <c r="X25" s="61"/>
      <c r="Y25" s="61"/>
      <c r="Z25" s="61"/>
      <c r="AA25" s="61"/>
      <c r="AB25" s="61"/>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row>
    <row r="26" spans="1:56" s="43" customFormat="1" ht="13.7" customHeight="1">
      <c r="A26" s="4"/>
      <c r="B26" s="42" t="s">
        <v>216</v>
      </c>
      <c r="C26" s="4"/>
      <c r="D26" s="46"/>
      <c r="E26" s="64"/>
      <c r="F26" s="65"/>
      <c r="G26" s="66"/>
      <c r="H26" s="65"/>
      <c r="I26" s="66"/>
      <c r="J26" s="66"/>
      <c r="K26" s="66"/>
      <c r="L26" s="66"/>
      <c r="M26" s="66"/>
      <c r="N26" s="66"/>
      <c r="O26" s="4"/>
      <c r="P26" s="42" t="s">
        <v>216</v>
      </c>
      <c r="Q26" s="4"/>
      <c r="R26" s="53"/>
      <c r="S26" s="67">
        <f t="shared" si="4"/>
        <v>0</v>
      </c>
      <c r="T26" s="61"/>
      <c r="U26" s="61"/>
      <c r="V26" s="61"/>
      <c r="W26" s="61"/>
      <c r="X26" s="61"/>
      <c r="Y26" s="61"/>
      <c r="Z26" s="61"/>
      <c r="AA26" s="61"/>
      <c r="AB26" s="61"/>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row>
    <row r="27" spans="1:56" s="43" customFormat="1" ht="13.7" customHeight="1">
      <c r="A27" s="4"/>
      <c r="B27" s="42" t="s">
        <v>217</v>
      </c>
      <c r="C27" s="4"/>
      <c r="D27" s="46"/>
      <c r="E27" s="64"/>
      <c r="F27" s="65"/>
      <c r="G27" s="66"/>
      <c r="H27" s="65"/>
      <c r="I27" s="66"/>
      <c r="J27" s="66"/>
      <c r="K27" s="66"/>
      <c r="L27" s="66"/>
      <c r="M27" s="66"/>
      <c r="N27" s="66"/>
      <c r="O27" s="4"/>
      <c r="P27" s="42" t="s">
        <v>217</v>
      </c>
      <c r="Q27" s="4"/>
      <c r="R27" s="53"/>
      <c r="S27" s="67">
        <f t="shared" si="4"/>
        <v>0</v>
      </c>
      <c r="T27" s="61"/>
      <c r="U27" s="61"/>
      <c r="V27" s="61"/>
      <c r="W27" s="61"/>
      <c r="X27" s="61"/>
      <c r="Y27" s="61"/>
      <c r="Z27" s="61"/>
      <c r="AA27" s="61"/>
      <c r="AB27" s="61"/>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row>
    <row r="28" spans="1:56" s="43" customFormat="1" ht="13.7" customHeight="1">
      <c r="A28" s="4"/>
      <c r="B28" s="42" t="s">
        <v>218</v>
      </c>
      <c r="C28" s="4"/>
      <c r="D28" s="46"/>
      <c r="E28" s="64"/>
      <c r="F28" s="65"/>
      <c r="G28" s="66"/>
      <c r="H28" s="65"/>
      <c r="I28" s="66"/>
      <c r="J28" s="66"/>
      <c r="K28" s="66"/>
      <c r="L28" s="66"/>
      <c r="M28" s="66"/>
      <c r="N28" s="66"/>
      <c r="O28" s="4"/>
      <c r="P28" s="42" t="s">
        <v>218</v>
      </c>
      <c r="Q28" s="4"/>
      <c r="R28" s="53"/>
      <c r="S28" s="67">
        <f t="shared" si="4"/>
        <v>0</v>
      </c>
      <c r="T28" s="61"/>
      <c r="U28" s="61"/>
      <c r="V28" s="61"/>
      <c r="W28" s="61"/>
      <c r="X28" s="61"/>
      <c r="Y28" s="61"/>
      <c r="Z28" s="61"/>
      <c r="AA28" s="61"/>
      <c r="AB28" s="61"/>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row>
    <row r="29" spans="1:56" s="43" customFormat="1" ht="13.7" customHeight="1">
      <c r="A29" s="3844" t="s">
        <v>6</v>
      </c>
      <c r="B29" s="3844"/>
      <c r="C29" s="3844"/>
      <c r="D29" s="2"/>
      <c r="E29" s="64"/>
      <c r="F29" s="65"/>
      <c r="G29" s="66"/>
      <c r="H29" s="65"/>
      <c r="I29" s="66"/>
      <c r="J29" s="66"/>
      <c r="K29" s="66"/>
      <c r="L29" s="66"/>
      <c r="M29" s="66"/>
      <c r="N29" s="66"/>
      <c r="O29" s="3844" t="s">
        <v>6</v>
      </c>
      <c r="P29" s="3844"/>
      <c r="Q29" s="3844"/>
      <c r="R29" s="53"/>
      <c r="S29" s="61"/>
      <c r="T29" s="61"/>
      <c r="U29" s="61"/>
      <c r="V29" s="61"/>
      <c r="W29" s="61"/>
      <c r="X29" s="61"/>
      <c r="Y29" s="61"/>
      <c r="Z29" s="61"/>
      <c r="AA29" s="61"/>
      <c r="AB29" s="61"/>
      <c r="AC29" s="45"/>
      <c r="AD29" s="45"/>
      <c r="AE29" s="45"/>
      <c r="AF29" s="45"/>
      <c r="AG29" s="45"/>
      <c r="AH29" s="45"/>
      <c r="AI29" s="45"/>
      <c r="AJ29" s="45"/>
      <c r="AK29" s="45"/>
      <c r="AL29" s="45"/>
      <c r="AM29" s="45"/>
      <c r="AN29" s="45"/>
      <c r="AO29" s="45"/>
      <c r="AP29" s="45"/>
      <c r="AQ29" s="45"/>
      <c r="AR29" s="45"/>
      <c r="AS29" s="45"/>
      <c r="AT29" s="45"/>
      <c r="AU29" s="45"/>
      <c r="AV29" s="45"/>
      <c r="AW29" s="45"/>
      <c r="AX29" s="45"/>
      <c r="AY29" s="45"/>
      <c r="AZ29" s="45"/>
      <c r="BA29" s="45"/>
      <c r="BB29" s="45"/>
      <c r="BC29" s="45"/>
      <c r="BD29" s="45"/>
    </row>
    <row r="30" spans="1:56" s="43" customFormat="1" ht="13.7" customHeight="1">
      <c r="A30" s="4"/>
      <c r="B30" s="62" t="s">
        <v>316</v>
      </c>
      <c r="C30" s="4"/>
      <c r="D30" s="5"/>
      <c r="E30" s="64"/>
      <c r="F30" s="65"/>
      <c r="G30" s="66"/>
      <c r="H30" s="65"/>
      <c r="I30" s="66"/>
      <c r="J30" s="66"/>
      <c r="K30" s="66"/>
      <c r="L30" s="66"/>
      <c r="M30" s="66"/>
      <c r="N30" s="66"/>
      <c r="O30" s="4"/>
      <c r="P30" s="62" t="s">
        <v>316</v>
      </c>
      <c r="Q30" s="4"/>
      <c r="R30" s="53"/>
      <c r="S30" s="67">
        <f t="shared" ref="S30:S39" si="5">SUM(T30:Y30)</f>
        <v>0</v>
      </c>
      <c r="T30" s="61"/>
      <c r="U30" s="61"/>
      <c r="V30" s="61"/>
      <c r="W30" s="61"/>
      <c r="X30" s="61"/>
      <c r="Y30" s="61"/>
      <c r="Z30" s="61"/>
      <c r="AA30" s="61"/>
      <c r="AB30" s="61"/>
      <c r="AC30" s="45"/>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45"/>
      <c r="BC30" s="45"/>
      <c r="BD30" s="45"/>
    </row>
    <row r="31" spans="1:56" s="43" customFormat="1" ht="13.7" customHeight="1">
      <c r="A31" s="4"/>
      <c r="B31" s="62" t="s">
        <v>317</v>
      </c>
      <c r="C31" s="4"/>
      <c r="D31" s="5"/>
      <c r="E31" s="64"/>
      <c r="F31" s="65"/>
      <c r="G31" s="66"/>
      <c r="H31" s="65"/>
      <c r="I31" s="66"/>
      <c r="J31" s="66"/>
      <c r="K31" s="66"/>
      <c r="L31" s="66"/>
      <c r="M31" s="66"/>
      <c r="N31" s="66"/>
      <c r="O31" s="4"/>
      <c r="P31" s="62" t="s">
        <v>317</v>
      </c>
      <c r="Q31" s="4"/>
      <c r="R31" s="53"/>
      <c r="S31" s="67">
        <f t="shared" si="5"/>
        <v>0</v>
      </c>
      <c r="T31" s="61"/>
      <c r="U31" s="61"/>
      <c r="V31" s="61"/>
      <c r="W31" s="61"/>
      <c r="X31" s="61"/>
      <c r="Y31" s="61"/>
      <c r="Z31" s="61"/>
      <c r="AA31" s="61"/>
      <c r="AB31" s="61"/>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row>
    <row r="32" spans="1:56" s="43" customFormat="1" ht="13.7" customHeight="1">
      <c r="A32" s="10"/>
      <c r="B32" s="62" t="s">
        <v>318</v>
      </c>
      <c r="C32" s="10"/>
      <c r="D32" s="5"/>
      <c r="E32" s="64"/>
      <c r="F32" s="65"/>
      <c r="G32" s="66"/>
      <c r="H32" s="65"/>
      <c r="I32" s="66"/>
      <c r="J32" s="66"/>
      <c r="K32" s="66"/>
      <c r="L32" s="66"/>
      <c r="M32" s="66"/>
      <c r="N32" s="66"/>
      <c r="O32" s="10"/>
      <c r="P32" s="62" t="s">
        <v>318</v>
      </c>
      <c r="Q32" s="10"/>
      <c r="R32" s="53"/>
      <c r="S32" s="67">
        <f t="shared" si="5"/>
        <v>0</v>
      </c>
      <c r="T32" s="61"/>
      <c r="U32" s="61"/>
      <c r="V32" s="61"/>
      <c r="W32" s="61"/>
      <c r="X32" s="61"/>
      <c r="Y32" s="61"/>
      <c r="Z32" s="61"/>
      <c r="AA32" s="61"/>
      <c r="AB32" s="61"/>
      <c r="AC32" s="45"/>
      <c r="AD32" s="45"/>
      <c r="AE32" s="45"/>
      <c r="AF32" s="45"/>
      <c r="AG32" s="45"/>
      <c r="AH32" s="45"/>
      <c r="AI32" s="45"/>
      <c r="AJ32" s="45"/>
      <c r="AK32" s="45"/>
      <c r="AL32" s="45"/>
      <c r="AM32" s="45"/>
      <c r="AN32" s="45"/>
      <c r="AO32" s="45"/>
      <c r="AP32" s="45"/>
      <c r="AQ32" s="45"/>
      <c r="AR32" s="45"/>
      <c r="AS32" s="45"/>
      <c r="AT32" s="45"/>
      <c r="AU32" s="45"/>
      <c r="AV32" s="45"/>
      <c r="AW32" s="45"/>
      <c r="AX32" s="45"/>
      <c r="AY32" s="45"/>
      <c r="AZ32" s="45"/>
      <c r="BA32" s="45"/>
      <c r="BB32" s="45"/>
      <c r="BC32" s="45"/>
      <c r="BD32" s="45"/>
    </row>
    <row r="33" spans="1:56" s="43" customFormat="1" ht="13.7" customHeight="1">
      <c r="A33" s="10"/>
      <c r="B33" s="62" t="s">
        <v>319</v>
      </c>
      <c r="C33" s="10"/>
      <c r="D33" s="5"/>
      <c r="E33" s="64"/>
      <c r="F33" s="65"/>
      <c r="G33" s="66"/>
      <c r="H33" s="65"/>
      <c r="I33" s="66"/>
      <c r="J33" s="66"/>
      <c r="K33" s="66"/>
      <c r="L33" s="66"/>
      <c r="M33" s="66"/>
      <c r="N33" s="66"/>
      <c r="O33" s="10"/>
      <c r="P33" s="62" t="s">
        <v>319</v>
      </c>
      <c r="Q33" s="10"/>
      <c r="R33" s="53"/>
      <c r="S33" s="67">
        <f t="shared" si="5"/>
        <v>0</v>
      </c>
      <c r="T33" s="61"/>
      <c r="U33" s="61"/>
      <c r="V33" s="61"/>
      <c r="W33" s="61"/>
      <c r="X33" s="61"/>
      <c r="Y33" s="61"/>
      <c r="Z33" s="61"/>
      <c r="AA33" s="61"/>
      <c r="AB33" s="61"/>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c r="BC33" s="45"/>
      <c r="BD33" s="45"/>
    </row>
    <row r="34" spans="1:56" s="43" customFormat="1" ht="13.7" customHeight="1">
      <c r="A34" s="10"/>
      <c r="B34" s="62" t="s">
        <v>320</v>
      </c>
      <c r="C34" s="10"/>
      <c r="D34" s="5"/>
      <c r="E34" s="64"/>
      <c r="F34" s="65"/>
      <c r="G34" s="66"/>
      <c r="H34" s="65"/>
      <c r="I34" s="66"/>
      <c r="J34" s="66"/>
      <c r="K34" s="66"/>
      <c r="L34" s="66"/>
      <c r="M34" s="66"/>
      <c r="N34" s="66"/>
      <c r="O34" s="10"/>
      <c r="P34" s="62" t="s">
        <v>320</v>
      </c>
      <c r="Q34" s="10"/>
      <c r="R34" s="53"/>
      <c r="S34" s="67">
        <f t="shared" si="5"/>
        <v>0</v>
      </c>
      <c r="T34" s="61"/>
      <c r="U34" s="61"/>
      <c r="V34" s="61"/>
      <c r="W34" s="61"/>
      <c r="X34" s="61"/>
      <c r="Y34" s="61"/>
      <c r="Z34" s="61"/>
      <c r="AA34" s="61"/>
      <c r="AB34" s="61"/>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c r="BC34" s="45"/>
      <c r="BD34" s="45"/>
    </row>
    <row r="35" spans="1:56" s="43" customFormat="1" ht="13.7" customHeight="1">
      <c r="A35" s="10"/>
      <c r="B35" s="62" t="s">
        <v>321</v>
      </c>
      <c r="C35" s="10"/>
      <c r="D35" s="5"/>
      <c r="E35" s="64"/>
      <c r="F35" s="65"/>
      <c r="G35" s="66"/>
      <c r="H35" s="65"/>
      <c r="I35" s="66"/>
      <c r="J35" s="66"/>
      <c r="K35" s="66"/>
      <c r="L35" s="66"/>
      <c r="M35" s="66"/>
      <c r="N35" s="66"/>
      <c r="O35" s="10"/>
      <c r="P35" s="62" t="s">
        <v>321</v>
      </c>
      <c r="Q35" s="10"/>
      <c r="R35" s="53"/>
      <c r="S35" s="67">
        <f t="shared" si="5"/>
        <v>0</v>
      </c>
      <c r="T35" s="61"/>
      <c r="U35" s="61"/>
      <c r="V35" s="61"/>
      <c r="W35" s="61"/>
      <c r="X35" s="61"/>
      <c r="Y35" s="61"/>
      <c r="Z35" s="61"/>
      <c r="AA35" s="61"/>
      <c r="AB35" s="61"/>
      <c r="AC35" s="45"/>
      <c r="AD35" s="45"/>
      <c r="AE35" s="45"/>
      <c r="AF35" s="45"/>
      <c r="AG35" s="45"/>
      <c r="AH35" s="45"/>
      <c r="AI35" s="45"/>
      <c r="AJ35" s="45"/>
      <c r="AK35" s="45"/>
      <c r="AL35" s="45"/>
      <c r="AM35" s="45"/>
      <c r="AN35" s="45"/>
      <c r="AO35" s="45"/>
      <c r="AP35" s="45"/>
      <c r="AQ35" s="45"/>
      <c r="AR35" s="45"/>
      <c r="AS35" s="45"/>
      <c r="AT35" s="45"/>
      <c r="AU35" s="45"/>
      <c r="AV35" s="45"/>
      <c r="AW35" s="45"/>
      <c r="AX35" s="45"/>
      <c r="AY35" s="45"/>
      <c r="AZ35" s="45"/>
      <c r="BA35" s="45"/>
      <c r="BB35" s="45"/>
      <c r="BC35" s="45"/>
      <c r="BD35" s="45"/>
    </row>
    <row r="36" spans="1:56" s="43" customFormat="1" ht="13.7" customHeight="1">
      <c r="A36" s="10"/>
      <c r="B36" s="62" t="s">
        <v>322</v>
      </c>
      <c r="C36" s="10"/>
      <c r="D36" s="5"/>
      <c r="E36" s="64"/>
      <c r="F36" s="65"/>
      <c r="G36" s="66"/>
      <c r="H36" s="65"/>
      <c r="I36" s="66"/>
      <c r="J36" s="66"/>
      <c r="K36" s="66"/>
      <c r="L36" s="66"/>
      <c r="M36" s="66"/>
      <c r="N36" s="66"/>
      <c r="O36" s="10"/>
      <c r="P36" s="62" t="s">
        <v>322</v>
      </c>
      <c r="Q36" s="10"/>
      <c r="R36" s="53"/>
      <c r="S36" s="67">
        <f t="shared" si="5"/>
        <v>0</v>
      </c>
      <c r="T36" s="61"/>
      <c r="U36" s="61"/>
      <c r="V36" s="61"/>
      <c r="W36" s="61"/>
      <c r="X36" s="61"/>
      <c r="Y36" s="61"/>
      <c r="Z36" s="61"/>
      <c r="AA36" s="61"/>
      <c r="AB36" s="61"/>
      <c r="AC36" s="45"/>
      <c r="AD36" s="45"/>
      <c r="AE36" s="45"/>
      <c r="AF36" s="45"/>
      <c r="AG36" s="45"/>
      <c r="AH36" s="45"/>
      <c r="AI36" s="45"/>
      <c r="AJ36" s="45"/>
      <c r="AK36" s="45"/>
      <c r="AL36" s="45"/>
      <c r="AM36" s="45"/>
      <c r="AN36" s="45"/>
      <c r="AO36" s="45"/>
      <c r="AP36" s="45"/>
      <c r="AQ36" s="45"/>
      <c r="AR36" s="45"/>
      <c r="AS36" s="45"/>
      <c r="AT36" s="45"/>
      <c r="AU36" s="45"/>
      <c r="AV36" s="45"/>
      <c r="AW36" s="45"/>
      <c r="AX36" s="45"/>
      <c r="AY36" s="45"/>
      <c r="AZ36" s="45"/>
      <c r="BA36" s="45"/>
      <c r="BB36" s="45"/>
      <c r="BC36" s="45"/>
      <c r="BD36" s="45"/>
    </row>
    <row r="37" spans="1:56" s="43" customFormat="1" ht="13.7" customHeight="1">
      <c r="A37" s="10"/>
      <c r="B37" s="62" t="s">
        <v>323</v>
      </c>
      <c r="C37" s="10"/>
      <c r="D37" s="5"/>
      <c r="E37" s="64"/>
      <c r="F37" s="65"/>
      <c r="G37" s="66"/>
      <c r="H37" s="65"/>
      <c r="I37" s="66"/>
      <c r="J37" s="66"/>
      <c r="K37" s="66"/>
      <c r="L37" s="66"/>
      <c r="M37" s="66"/>
      <c r="N37" s="66"/>
      <c r="O37" s="10"/>
      <c r="P37" s="62" t="s">
        <v>323</v>
      </c>
      <c r="Q37" s="10"/>
      <c r="R37" s="53"/>
      <c r="S37" s="67">
        <f t="shared" si="5"/>
        <v>0</v>
      </c>
      <c r="T37" s="61"/>
      <c r="U37" s="61"/>
      <c r="V37" s="61"/>
      <c r="W37" s="61"/>
      <c r="X37" s="61"/>
      <c r="Y37" s="61"/>
      <c r="Z37" s="61"/>
      <c r="AA37" s="61"/>
      <c r="AB37" s="61"/>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row>
    <row r="38" spans="1:56" s="43" customFormat="1" ht="13.7" customHeight="1">
      <c r="A38" s="10"/>
      <c r="B38" s="62" t="s">
        <v>324</v>
      </c>
      <c r="C38" s="10"/>
      <c r="D38" s="5"/>
      <c r="E38" s="64"/>
      <c r="F38" s="65"/>
      <c r="G38" s="66"/>
      <c r="H38" s="65"/>
      <c r="I38" s="66"/>
      <c r="J38" s="66"/>
      <c r="K38" s="66"/>
      <c r="L38" s="66"/>
      <c r="M38" s="66"/>
      <c r="N38" s="66"/>
      <c r="O38" s="10"/>
      <c r="P38" s="62" t="s">
        <v>324</v>
      </c>
      <c r="Q38" s="10"/>
      <c r="R38" s="53"/>
      <c r="S38" s="67">
        <f t="shared" si="5"/>
        <v>0</v>
      </c>
      <c r="T38" s="61"/>
      <c r="U38" s="61"/>
      <c r="V38" s="61"/>
      <c r="W38" s="61"/>
      <c r="X38" s="61"/>
      <c r="Y38" s="61"/>
      <c r="Z38" s="61"/>
      <c r="AA38" s="61"/>
      <c r="AB38" s="61"/>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45"/>
      <c r="BC38" s="45"/>
      <c r="BD38" s="45"/>
    </row>
    <row r="39" spans="1:56" s="43" customFormat="1" ht="13.7" customHeight="1">
      <c r="A39" s="10"/>
      <c r="B39" s="62" t="s">
        <v>315</v>
      </c>
      <c r="C39" s="10"/>
      <c r="D39" s="5"/>
      <c r="E39" s="64"/>
      <c r="F39" s="65"/>
      <c r="G39" s="66"/>
      <c r="H39" s="65"/>
      <c r="I39" s="66"/>
      <c r="J39" s="66"/>
      <c r="K39" s="66"/>
      <c r="L39" s="66"/>
      <c r="M39" s="66"/>
      <c r="N39" s="66"/>
      <c r="O39" s="10"/>
      <c r="P39" s="62" t="s">
        <v>315</v>
      </c>
      <c r="Q39" s="10"/>
      <c r="R39" s="53"/>
      <c r="S39" s="67">
        <f t="shared" si="5"/>
        <v>0</v>
      </c>
      <c r="T39" s="61"/>
      <c r="U39" s="61"/>
      <c r="V39" s="61"/>
      <c r="W39" s="61"/>
      <c r="X39" s="61"/>
      <c r="Y39" s="61"/>
      <c r="Z39" s="61"/>
      <c r="AA39" s="61"/>
      <c r="AB39" s="61"/>
      <c r="AC39" s="45"/>
      <c r="AD39" s="45"/>
      <c r="AE39" s="45"/>
      <c r="AF39" s="45"/>
      <c r="AG39" s="45"/>
      <c r="AH39" s="45"/>
      <c r="AI39" s="45"/>
      <c r="AJ39" s="45"/>
      <c r="AK39" s="45"/>
      <c r="AL39" s="45"/>
      <c r="AM39" s="45"/>
      <c r="AN39" s="45"/>
      <c r="AO39" s="45"/>
      <c r="AP39" s="45"/>
      <c r="AQ39" s="45"/>
      <c r="AR39" s="45"/>
      <c r="AS39" s="45"/>
      <c r="AT39" s="45"/>
      <c r="AU39" s="45"/>
      <c r="AV39" s="45"/>
      <c r="AW39" s="45"/>
      <c r="AX39" s="45"/>
      <c r="AY39" s="45"/>
      <c r="AZ39" s="45"/>
      <c r="BA39" s="45"/>
      <c r="BB39" s="45"/>
      <c r="BC39" s="45"/>
      <c r="BD39" s="45"/>
    </row>
    <row r="40" spans="1:56" s="43" customFormat="1" ht="13.7" customHeight="1">
      <c r="A40" s="3844" t="s">
        <v>7</v>
      </c>
      <c r="B40" s="3844"/>
      <c r="C40" s="3844"/>
      <c r="D40" s="9"/>
      <c r="E40" s="64"/>
      <c r="F40" s="65"/>
      <c r="G40" s="66"/>
      <c r="H40" s="65"/>
      <c r="I40" s="66"/>
      <c r="J40" s="66"/>
      <c r="K40" s="66"/>
      <c r="L40" s="66"/>
      <c r="M40" s="66"/>
      <c r="N40" s="66"/>
      <c r="O40" s="3844" t="s">
        <v>7</v>
      </c>
      <c r="P40" s="3844"/>
      <c r="Q40" s="3844"/>
      <c r="R40" s="53"/>
      <c r="S40" s="67"/>
      <c r="T40" s="61"/>
      <c r="U40" s="61"/>
      <c r="V40" s="61"/>
      <c r="W40" s="61"/>
      <c r="X40" s="61"/>
      <c r="Y40" s="61"/>
      <c r="Z40" s="61"/>
      <c r="AA40" s="61"/>
      <c r="AB40" s="61"/>
      <c r="AC40" s="45"/>
      <c r="AD40" s="45"/>
      <c r="AE40" s="45"/>
      <c r="AF40" s="45"/>
      <c r="AG40" s="45"/>
      <c r="AH40" s="45"/>
      <c r="AI40" s="45"/>
      <c r="AJ40" s="45"/>
      <c r="AK40" s="45"/>
      <c r="AL40" s="45"/>
      <c r="AM40" s="45"/>
      <c r="AN40" s="45"/>
      <c r="AO40" s="45"/>
      <c r="AP40" s="45"/>
      <c r="AQ40" s="45"/>
      <c r="AR40" s="45"/>
      <c r="AS40" s="45"/>
      <c r="AT40" s="45"/>
      <c r="AU40" s="45"/>
      <c r="AV40" s="45"/>
      <c r="AW40" s="45"/>
      <c r="AX40" s="45"/>
      <c r="AY40" s="45"/>
      <c r="AZ40" s="45"/>
      <c r="BA40" s="45"/>
      <c r="BB40" s="45"/>
      <c r="BC40" s="45"/>
      <c r="BD40" s="45"/>
    </row>
    <row r="41" spans="1:56" s="43" customFormat="1" ht="13.7" customHeight="1">
      <c r="A41" s="8"/>
      <c r="B41" s="62" t="s">
        <v>316</v>
      </c>
      <c r="C41" s="10"/>
      <c r="D41" s="5"/>
      <c r="E41" s="64"/>
      <c r="F41" s="65"/>
      <c r="G41" s="66"/>
      <c r="H41" s="65"/>
      <c r="I41" s="66"/>
      <c r="J41" s="66"/>
      <c r="K41" s="66"/>
      <c r="L41" s="66"/>
      <c r="M41" s="66"/>
      <c r="N41" s="66"/>
      <c r="O41" s="8"/>
      <c r="P41" s="62" t="s">
        <v>316</v>
      </c>
      <c r="Q41" s="10"/>
      <c r="R41" s="53"/>
      <c r="S41" s="67">
        <f t="shared" ref="S41:S50" si="6">SUM(T41:Y41)</f>
        <v>0</v>
      </c>
      <c r="T41" s="61"/>
      <c r="U41" s="61"/>
      <c r="V41" s="61"/>
      <c r="W41" s="61"/>
      <c r="X41" s="61"/>
      <c r="Y41" s="61"/>
      <c r="Z41" s="61"/>
      <c r="AA41" s="61"/>
      <c r="AB41" s="61"/>
      <c r="AC41" s="45"/>
      <c r="AD41" s="45"/>
      <c r="AE41" s="45"/>
      <c r="AF41" s="45"/>
      <c r="AG41" s="45"/>
      <c r="AH41" s="45"/>
      <c r="AI41" s="45"/>
      <c r="AJ41" s="45"/>
      <c r="AK41" s="45"/>
      <c r="AL41" s="45"/>
      <c r="AM41" s="45"/>
      <c r="AN41" s="45"/>
      <c r="AO41" s="45"/>
      <c r="AP41" s="45"/>
      <c r="AQ41" s="45"/>
      <c r="AR41" s="45"/>
      <c r="AS41" s="45"/>
      <c r="AT41" s="45"/>
      <c r="AU41" s="45"/>
      <c r="AV41" s="45"/>
      <c r="AW41" s="45"/>
      <c r="AX41" s="45"/>
      <c r="AY41" s="45"/>
      <c r="AZ41" s="45"/>
      <c r="BA41" s="45"/>
      <c r="BB41" s="45"/>
      <c r="BC41" s="45"/>
      <c r="BD41" s="45"/>
    </row>
    <row r="42" spans="1:56" s="43" customFormat="1" ht="13.7" customHeight="1">
      <c r="A42" s="10"/>
      <c r="B42" s="62" t="s">
        <v>317</v>
      </c>
      <c r="C42" s="10"/>
      <c r="D42" s="5"/>
      <c r="E42" s="64"/>
      <c r="F42" s="65"/>
      <c r="G42" s="66"/>
      <c r="H42" s="65"/>
      <c r="I42" s="66"/>
      <c r="J42" s="66"/>
      <c r="K42" s="66"/>
      <c r="L42" s="66"/>
      <c r="M42" s="66"/>
      <c r="N42" s="66"/>
      <c r="O42" s="10"/>
      <c r="P42" s="62" t="s">
        <v>317</v>
      </c>
      <c r="Q42" s="10"/>
      <c r="R42" s="53"/>
      <c r="S42" s="67">
        <f t="shared" si="6"/>
        <v>0</v>
      </c>
      <c r="T42" s="61"/>
      <c r="U42" s="61"/>
      <c r="V42" s="61"/>
      <c r="W42" s="61"/>
      <c r="X42" s="61"/>
      <c r="Y42" s="61"/>
      <c r="Z42" s="61"/>
      <c r="AA42" s="61"/>
      <c r="AB42" s="61"/>
      <c r="AC42" s="45"/>
      <c r="AD42" s="45"/>
      <c r="AE42" s="45"/>
      <c r="AF42" s="45"/>
      <c r="AG42" s="45"/>
      <c r="AH42" s="45"/>
      <c r="AI42" s="45"/>
      <c r="AJ42" s="45"/>
      <c r="AK42" s="45"/>
      <c r="AL42" s="45"/>
      <c r="AM42" s="45"/>
      <c r="AN42" s="45"/>
      <c r="AO42" s="45"/>
      <c r="AP42" s="45"/>
      <c r="AQ42" s="45"/>
      <c r="AR42" s="45"/>
      <c r="AS42" s="45"/>
      <c r="AT42" s="45"/>
      <c r="AU42" s="45"/>
      <c r="AV42" s="45"/>
      <c r="AW42" s="45"/>
      <c r="AX42" s="45"/>
      <c r="AY42" s="45"/>
      <c r="AZ42" s="45"/>
      <c r="BA42" s="45"/>
      <c r="BB42" s="45"/>
      <c r="BC42" s="45"/>
      <c r="BD42" s="45"/>
    </row>
    <row r="43" spans="1:56" s="43" customFormat="1" ht="13.7" customHeight="1">
      <c r="A43" s="10"/>
      <c r="B43" s="62" t="s">
        <v>318</v>
      </c>
      <c r="C43" s="10"/>
      <c r="D43" s="5"/>
      <c r="E43" s="64"/>
      <c r="F43" s="65"/>
      <c r="G43" s="66"/>
      <c r="H43" s="65"/>
      <c r="I43" s="66"/>
      <c r="J43" s="66"/>
      <c r="K43" s="66"/>
      <c r="L43" s="66"/>
      <c r="M43" s="66"/>
      <c r="N43" s="66"/>
      <c r="O43" s="10"/>
      <c r="P43" s="62" t="s">
        <v>318</v>
      </c>
      <c r="Q43" s="10"/>
      <c r="R43" s="53"/>
      <c r="S43" s="67">
        <f t="shared" si="6"/>
        <v>0</v>
      </c>
      <c r="T43" s="61"/>
      <c r="U43" s="61"/>
      <c r="V43" s="61"/>
      <c r="W43" s="61"/>
      <c r="X43" s="61"/>
      <c r="Y43" s="61"/>
      <c r="Z43" s="61"/>
      <c r="AA43" s="61"/>
      <c r="AB43" s="61"/>
      <c r="AC43" s="45"/>
      <c r="AD43" s="45"/>
      <c r="AE43" s="45"/>
      <c r="AF43" s="45"/>
      <c r="AG43" s="45"/>
      <c r="AH43" s="45"/>
      <c r="AI43" s="45"/>
      <c r="AJ43" s="45"/>
      <c r="AK43" s="45"/>
      <c r="AL43" s="45"/>
      <c r="AM43" s="45"/>
      <c r="AN43" s="45"/>
      <c r="AO43" s="45"/>
      <c r="AP43" s="45"/>
      <c r="AQ43" s="45"/>
      <c r="AR43" s="45"/>
      <c r="AS43" s="45"/>
      <c r="AT43" s="45"/>
      <c r="AU43" s="45"/>
      <c r="AV43" s="45"/>
      <c r="AW43" s="45"/>
      <c r="AX43" s="45"/>
      <c r="AY43" s="45"/>
      <c r="AZ43" s="45"/>
      <c r="BA43" s="45"/>
      <c r="BB43" s="45"/>
      <c r="BC43" s="45"/>
      <c r="BD43" s="45"/>
    </row>
    <row r="44" spans="1:56" s="43" customFormat="1" ht="13.7" customHeight="1">
      <c r="A44" s="4"/>
      <c r="B44" s="62" t="s">
        <v>319</v>
      </c>
      <c r="C44" s="4"/>
      <c r="D44" s="5"/>
      <c r="E44" s="64"/>
      <c r="F44" s="65"/>
      <c r="G44" s="66"/>
      <c r="H44" s="65"/>
      <c r="I44" s="66"/>
      <c r="J44" s="66"/>
      <c r="K44" s="66"/>
      <c r="L44" s="66"/>
      <c r="M44" s="66"/>
      <c r="N44" s="66"/>
      <c r="O44" s="4"/>
      <c r="P44" s="62" t="s">
        <v>319</v>
      </c>
      <c r="Q44" s="4"/>
      <c r="R44" s="53"/>
      <c r="S44" s="67">
        <f t="shared" si="6"/>
        <v>0</v>
      </c>
      <c r="T44" s="61"/>
      <c r="U44" s="61"/>
      <c r="V44" s="61"/>
      <c r="W44" s="61"/>
      <c r="X44" s="61"/>
      <c r="Y44" s="61"/>
      <c r="Z44" s="61"/>
      <c r="AA44" s="61"/>
      <c r="AB44" s="61"/>
      <c r="AC44" s="45"/>
      <c r="AD44" s="45"/>
      <c r="AE44" s="45"/>
      <c r="AF44" s="45"/>
      <c r="AG44" s="45"/>
      <c r="AH44" s="45"/>
      <c r="AI44" s="45"/>
      <c r="AJ44" s="45"/>
      <c r="AK44" s="45"/>
      <c r="AL44" s="45"/>
      <c r="AM44" s="45"/>
      <c r="AN44" s="45"/>
      <c r="AO44" s="45"/>
      <c r="AP44" s="45"/>
      <c r="AQ44" s="45"/>
      <c r="AR44" s="45"/>
      <c r="AS44" s="45"/>
      <c r="AT44" s="45"/>
      <c r="AU44" s="45"/>
      <c r="AV44" s="45"/>
      <c r="AW44" s="45"/>
      <c r="AX44" s="45"/>
      <c r="AY44" s="45"/>
      <c r="AZ44" s="45"/>
      <c r="BA44" s="45"/>
      <c r="BB44" s="45"/>
      <c r="BC44" s="45"/>
      <c r="BD44" s="45"/>
    </row>
    <row r="45" spans="1:56" s="43" customFormat="1" ht="13.7" customHeight="1">
      <c r="A45" s="4"/>
      <c r="B45" s="62" t="s">
        <v>320</v>
      </c>
      <c r="C45" s="4"/>
      <c r="D45" s="5"/>
      <c r="E45" s="64"/>
      <c r="F45" s="65"/>
      <c r="G45" s="66"/>
      <c r="H45" s="65"/>
      <c r="I45" s="66"/>
      <c r="J45" s="66"/>
      <c r="K45" s="66"/>
      <c r="L45" s="66"/>
      <c r="M45" s="66"/>
      <c r="N45" s="66"/>
      <c r="O45" s="4"/>
      <c r="P45" s="62" t="s">
        <v>320</v>
      </c>
      <c r="Q45" s="4"/>
      <c r="R45" s="53"/>
      <c r="S45" s="67">
        <f t="shared" si="6"/>
        <v>0</v>
      </c>
      <c r="T45" s="61"/>
      <c r="U45" s="61"/>
      <c r="V45" s="61"/>
      <c r="W45" s="61"/>
      <c r="X45" s="61"/>
      <c r="Y45" s="61"/>
      <c r="Z45" s="61"/>
      <c r="AA45" s="61"/>
      <c r="AB45" s="61"/>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row>
    <row r="46" spans="1:56" s="43" customFormat="1" ht="13.7" customHeight="1">
      <c r="A46" s="4"/>
      <c r="B46" s="62" t="s">
        <v>321</v>
      </c>
      <c r="C46" s="4"/>
      <c r="D46" s="5"/>
      <c r="E46" s="64"/>
      <c r="F46" s="65"/>
      <c r="G46" s="66"/>
      <c r="H46" s="65"/>
      <c r="I46" s="66"/>
      <c r="J46" s="66"/>
      <c r="K46" s="66"/>
      <c r="L46" s="66"/>
      <c r="M46" s="66"/>
      <c r="N46" s="66"/>
      <c r="O46" s="4"/>
      <c r="P46" s="62" t="s">
        <v>321</v>
      </c>
      <c r="Q46" s="4"/>
      <c r="R46" s="53"/>
      <c r="S46" s="67">
        <f t="shared" si="6"/>
        <v>0</v>
      </c>
      <c r="T46" s="61"/>
      <c r="U46" s="61"/>
      <c r="V46" s="61"/>
      <c r="W46" s="61"/>
      <c r="X46" s="61"/>
      <c r="Y46" s="61"/>
      <c r="Z46" s="61"/>
      <c r="AA46" s="61"/>
      <c r="AB46" s="61"/>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45"/>
      <c r="BC46" s="45"/>
      <c r="BD46" s="45"/>
    </row>
    <row r="47" spans="1:56" s="43" customFormat="1" ht="13.7" customHeight="1">
      <c r="A47" s="4"/>
      <c r="B47" s="62" t="s">
        <v>322</v>
      </c>
      <c r="C47" s="4"/>
      <c r="D47" s="5"/>
      <c r="E47" s="64"/>
      <c r="F47" s="65"/>
      <c r="G47" s="66"/>
      <c r="H47" s="65"/>
      <c r="I47" s="66"/>
      <c r="J47" s="66"/>
      <c r="K47" s="66"/>
      <c r="L47" s="66"/>
      <c r="M47" s="66"/>
      <c r="N47" s="66"/>
      <c r="O47" s="4"/>
      <c r="P47" s="62" t="s">
        <v>322</v>
      </c>
      <c r="Q47" s="4"/>
      <c r="R47" s="53"/>
      <c r="S47" s="67">
        <f t="shared" si="6"/>
        <v>0</v>
      </c>
      <c r="T47" s="61"/>
      <c r="U47" s="61"/>
      <c r="V47" s="61"/>
      <c r="W47" s="61"/>
      <c r="X47" s="61"/>
      <c r="Y47" s="61"/>
      <c r="Z47" s="61"/>
      <c r="AA47" s="61"/>
      <c r="AB47" s="61"/>
      <c r="AC47" s="45"/>
      <c r="AD47" s="45"/>
      <c r="AE47" s="45"/>
      <c r="AF47" s="45"/>
      <c r="AG47" s="45"/>
      <c r="AH47" s="45"/>
      <c r="AI47" s="45"/>
      <c r="AJ47" s="45"/>
      <c r="AK47" s="45"/>
      <c r="AL47" s="45"/>
      <c r="AM47" s="45"/>
      <c r="AN47" s="45"/>
      <c r="AO47" s="45"/>
      <c r="AP47" s="45"/>
      <c r="AQ47" s="45"/>
      <c r="AR47" s="45"/>
      <c r="AS47" s="45"/>
      <c r="AT47" s="45"/>
      <c r="AU47" s="45"/>
      <c r="AV47" s="45"/>
      <c r="AW47" s="45"/>
      <c r="AX47" s="45"/>
      <c r="AY47" s="45"/>
      <c r="AZ47" s="45"/>
      <c r="BA47" s="45"/>
      <c r="BB47" s="45"/>
      <c r="BC47" s="45"/>
      <c r="BD47" s="45"/>
    </row>
    <row r="48" spans="1:56" s="43" customFormat="1" ht="13.7" customHeight="1">
      <c r="A48" s="4"/>
      <c r="B48" s="62" t="s">
        <v>323</v>
      </c>
      <c r="C48" s="4"/>
      <c r="D48" s="5"/>
      <c r="E48" s="64"/>
      <c r="F48" s="65"/>
      <c r="G48" s="66"/>
      <c r="H48" s="65"/>
      <c r="I48" s="68"/>
      <c r="J48" s="66"/>
      <c r="K48" s="66"/>
      <c r="L48" s="66"/>
      <c r="M48" s="66"/>
      <c r="N48" s="66"/>
      <c r="O48" s="4"/>
      <c r="P48" s="62" t="s">
        <v>323</v>
      </c>
      <c r="Q48" s="4"/>
      <c r="R48" s="53"/>
      <c r="S48" s="67">
        <f t="shared" si="6"/>
        <v>0</v>
      </c>
      <c r="T48" s="61"/>
      <c r="U48" s="61"/>
      <c r="V48" s="61"/>
      <c r="W48" s="61"/>
      <c r="X48" s="61"/>
      <c r="Y48" s="61"/>
      <c r="Z48" s="61"/>
      <c r="AA48" s="61"/>
      <c r="AB48" s="61"/>
      <c r="AC48" s="45"/>
      <c r="AD48" s="45"/>
      <c r="AE48" s="45"/>
      <c r="AF48" s="45"/>
      <c r="AG48" s="45"/>
      <c r="AH48" s="45"/>
      <c r="AI48" s="45"/>
      <c r="AJ48" s="45"/>
      <c r="AK48" s="45"/>
      <c r="AL48" s="45"/>
      <c r="AM48" s="45"/>
      <c r="AN48" s="45"/>
      <c r="AO48" s="45"/>
      <c r="AP48" s="45"/>
      <c r="AQ48" s="45"/>
      <c r="AR48" s="45"/>
      <c r="AS48" s="45"/>
      <c r="AT48" s="45"/>
      <c r="AU48" s="45"/>
      <c r="AV48" s="45"/>
      <c r="AW48" s="45"/>
      <c r="AX48" s="45"/>
      <c r="AY48" s="45"/>
      <c r="AZ48" s="45"/>
      <c r="BA48" s="45"/>
      <c r="BB48" s="45"/>
      <c r="BC48" s="45"/>
      <c r="BD48" s="45"/>
    </row>
    <row r="49" spans="1:56" s="43" customFormat="1" ht="13.7" customHeight="1">
      <c r="A49" s="4"/>
      <c r="B49" s="62" t="s">
        <v>324</v>
      </c>
      <c r="C49" s="4"/>
      <c r="D49" s="5"/>
      <c r="E49" s="69"/>
      <c r="F49" s="70"/>
      <c r="G49" s="66"/>
      <c r="H49" s="71"/>
      <c r="I49" s="70"/>
      <c r="J49" s="66"/>
      <c r="K49" s="66"/>
      <c r="L49" s="66"/>
      <c r="M49" s="66"/>
      <c r="N49" s="66"/>
      <c r="O49" s="4"/>
      <c r="P49" s="62" t="s">
        <v>324</v>
      </c>
      <c r="Q49" s="4"/>
      <c r="R49" s="53"/>
      <c r="S49" s="67">
        <f t="shared" si="6"/>
        <v>0</v>
      </c>
      <c r="T49" s="61"/>
      <c r="U49" s="61"/>
      <c r="V49" s="61"/>
      <c r="W49" s="61"/>
      <c r="X49" s="61"/>
      <c r="Y49" s="61"/>
      <c r="Z49" s="61"/>
      <c r="AA49" s="61"/>
      <c r="AB49" s="61"/>
      <c r="AC49" s="45"/>
      <c r="AD49" s="45"/>
      <c r="AE49" s="45"/>
      <c r="AF49" s="45"/>
      <c r="AG49" s="45"/>
      <c r="AH49" s="45"/>
      <c r="AI49" s="45"/>
      <c r="AJ49" s="45"/>
      <c r="AK49" s="45"/>
      <c r="AL49" s="45"/>
      <c r="AM49" s="45"/>
      <c r="AN49" s="45"/>
      <c r="AO49" s="45"/>
      <c r="AP49" s="45"/>
      <c r="AQ49" s="45"/>
      <c r="AR49" s="45"/>
      <c r="AS49" s="45"/>
      <c r="AT49" s="45"/>
      <c r="AU49" s="45"/>
      <c r="AV49" s="45"/>
      <c r="AW49" s="45"/>
      <c r="AX49" s="45"/>
      <c r="AY49" s="45"/>
      <c r="AZ49" s="45"/>
      <c r="BA49" s="45"/>
      <c r="BB49" s="45"/>
      <c r="BC49" s="45"/>
      <c r="BD49" s="45"/>
    </row>
    <row r="50" spans="1:56" s="43" customFormat="1" ht="13.7" customHeight="1">
      <c r="A50" s="4"/>
      <c r="B50" s="62" t="s">
        <v>315</v>
      </c>
      <c r="C50" s="4"/>
      <c r="D50" s="5"/>
      <c r="E50" s="72"/>
      <c r="F50" s="56"/>
      <c r="G50" s="66"/>
      <c r="H50" s="56"/>
      <c r="I50" s="56"/>
      <c r="J50" s="66"/>
      <c r="K50" s="66"/>
      <c r="L50" s="66"/>
      <c r="M50" s="66"/>
      <c r="N50" s="66"/>
      <c r="O50" s="4"/>
      <c r="P50" s="62" t="s">
        <v>315</v>
      </c>
      <c r="Q50" s="4"/>
      <c r="R50" s="53"/>
      <c r="S50" s="67">
        <f t="shared" si="6"/>
        <v>0</v>
      </c>
      <c r="T50" s="61"/>
      <c r="U50" s="61"/>
      <c r="V50" s="61"/>
      <c r="W50" s="61"/>
      <c r="X50" s="61"/>
      <c r="Y50" s="61"/>
      <c r="Z50" s="61"/>
      <c r="AA50" s="61"/>
      <c r="AB50" s="61"/>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row>
    <row r="51" spans="1:56" s="43" customFormat="1" ht="13.7" customHeight="1">
      <c r="A51" s="3844" t="s">
        <v>8</v>
      </c>
      <c r="B51" s="3844"/>
      <c r="C51" s="3844"/>
      <c r="D51" s="2"/>
      <c r="E51" s="82"/>
      <c r="F51" s="56"/>
      <c r="G51" s="56"/>
      <c r="H51" s="56"/>
      <c r="I51" s="56"/>
      <c r="J51" s="66"/>
      <c r="K51" s="66"/>
      <c r="L51" s="66"/>
      <c r="M51" s="66"/>
      <c r="N51" s="66"/>
      <c r="O51" s="3844" t="s">
        <v>8</v>
      </c>
      <c r="P51" s="3844"/>
      <c r="Q51" s="3844"/>
      <c r="R51" s="53"/>
      <c r="S51" s="61"/>
      <c r="T51" s="61"/>
      <c r="U51" s="61"/>
      <c r="V51" s="61"/>
      <c r="W51" s="61"/>
      <c r="X51" s="61"/>
      <c r="Y51" s="61"/>
      <c r="Z51" s="61"/>
      <c r="AA51" s="61"/>
      <c r="AB51" s="61"/>
      <c r="AC51" s="45"/>
      <c r="AD51" s="45"/>
      <c r="AE51" s="45"/>
      <c r="AF51" s="45"/>
      <c r="AG51" s="45"/>
      <c r="AH51" s="45"/>
      <c r="AI51" s="45"/>
      <c r="AJ51" s="45"/>
      <c r="AK51" s="45"/>
      <c r="AL51" s="45"/>
      <c r="AM51" s="45"/>
      <c r="AN51" s="45"/>
      <c r="AO51" s="45"/>
      <c r="AP51" s="45"/>
      <c r="AQ51" s="45"/>
      <c r="AR51" s="45"/>
      <c r="AS51" s="45"/>
      <c r="AT51" s="45"/>
      <c r="AU51" s="45"/>
      <c r="AV51" s="45"/>
      <c r="AW51" s="45"/>
      <c r="AX51" s="45"/>
      <c r="AY51" s="45"/>
      <c r="AZ51" s="45"/>
      <c r="BA51" s="45"/>
      <c r="BB51" s="45"/>
      <c r="BC51" s="45"/>
      <c r="BD51" s="45"/>
    </row>
    <row r="52" spans="1:56" s="43" customFormat="1" ht="13.7" customHeight="1">
      <c r="A52" s="17"/>
      <c r="B52" s="62" t="s">
        <v>316</v>
      </c>
      <c r="C52" s="11"/>
      <c r="D52" s="16"/>
      <c r="E52" s="72"/>
      <c r="F52" s="56"/>
      <c r="G52" s="68"/>
      <c r="H52" s="56"/>
      <c r="I52" s="56"/>
      <c r="J52" s="66"/>
      <c r="K52" s="66"/>
      <c r="L52" s="66"/>
      <c r="M52" s="66"/>
      <c r="N52" s="66"/>
      <c r="O52" s="17"/>
      <c r="P52" s="62" t="s">
        <v>316</v>
      </c>
      <c r="Q52" s="11"/>
      <c r="R52" s="53"/>
      <c r="S52" s="67">
        <f t="shared" ref="S52:S61" si="7">SUM(T52:Y52)</f>
        <v>0</v>
      </c>
      <c r="T52" s="61"/>
      <c r="U52" s="61"/>
      <c r="V52" s="61"/>
      <c r="W52" s="61"/>
      <c r="X52" s="61"/>
      <c r="Y52" s="61"/>
      <c r="Z52" s="61"/>
      <c r="AA52" s="61"/>
      <c r="AB52" s="61"/>
      <c r="AC52" s="45"/>
      <c r="AD52" s="45"/>
      <c r="AE52" s="45"/>
      <c r="AF52" s="45"/>
      <c r="AG52" s="45"/>
      <c r="AH52" s="45"/>
      <c r="AI52" s="45"/>
      <c r="AJ52" s="45"/>
      <c r="AK52" s="45"/>
      <c r="AL52" s="45"/>
      <c r="AM52" s="45"/>
      <c r="AN52" s="45"/>
      <c r="AO52" s="45"/>
      <c r="AP52" s="45"/>
      <c r="AQ52" s="45"/>
      <c r="AR52" s="45"/>
      <c r="AS52" s="45"/>
      <c r="AT52" s="45"/>
      <c r="AU52" s="45"/>
      <c r="AV52" s="45"/>
      <c r="AW52" s="45"/>
      <c r="AX52" s="45"/>
      <c r="AY52" s="45"/>
      <c r="AZ52" s="45"/>
      <c r="BA52" s="45"/>
      <c r="BB52" s="45"/>
      <c r="BC52" s="45"/>
      <c r="BD52" s="45"/>
    </row>
    <row r="53" spans="1:56" s="43" customFormat="1" ht="13.7" customHeight="1">
      <c r="A53" s="6"/>
      <c r="B53" s="62" t="s">
        <v>317</v>
      </c>
      <c r="C53" s="6"/>
      <c r="D53" s="2"/>
      <c r="E53" s="72"/>
      <c r="F53" s="56"/>
      <c r="G53" s="68"/>
      <c r="H53" s="56"/>
      <c r="I53" s="56"/>
      <c r="J53" s="66"/>
      <c r="K53" s="66"/>
      <c r="L53" s="66"/>
      <c r="M53" s="66"/>
      <c r="N53" s="66"/>
      <c r="O53" s="6"/>
      <c r="P53" s="62" t="s">
        <v>317</v>
      </c>
      <c r="Q53" s="6"/>
      <c r="R53" s="54"/>
      <c r="S53" s="67">
        <f t="shared" si="7"/>
        <v>0</v>
      </c>
      <c r="T53" s="73"/>
      <c r="U53" s="73"/>
      <c r="V53" s="73"/>
      <c r="W53" s="73"/>
      <c r="X53" s="73"/>
      <c r="Y53" s="73"/>
      <c r="Z53" s="73"/>
      <c r="AA53" s="73"/>
      <c r="AB53" s="73"/>
    </row>
    <row r="54" spans="1:56" s="43" customFormat="1" ht="13.7" customHeight="1">
      <c r="A54" s="4"/>
      <c r="B54" s="62" t="s">
        <v>318</v>
      </c>
      <c r="C54" s="4"/>
      <c r="D54" s="5"/>
      <c r="E54" s="72"/>
      <c r="F54" s="56"/>
      <c r="G54" s="68"/>
      <c r="H54" s="56"/>
      <c r="I54" s="56"/>
      <c r="J54" s="66"/>
      <c r="K54" s="66"/>
      <c r="L54" s="66"/>
      <c r="M54" s="66"/>
      <c r="N54" s="66"/>
      <c r="O54" s="4"/>
      <c r="P54" s="62" t="s">
        <v>318</v>
      </c>
      <c r="Q54" s="4"/>
      <c r="R54" s="53"/>
      <c r="S54" s="67">
        <f t="shared" si="7"/>
        <v>0</v>
      </c>
      <c r="T54" s="61"/>
      <c r="U54" s="61"/>
      <c r="V54" s="61"/>
      <c r="W54" s="61"/>
      <c r="X54" s="61"/>
      <c r="Y54" s="61"/>
      <c r="Z54" s="61"/>
      <c r="AA54" s="61"/>
      <c r="AB54" s="61"/>
      <c r="AC54" s="45"/>
      <c r="AD54" s="45"/>
      <c r="AE54" s="45"/>
      <c r="AF54" s="45"/>
      <c r="AG54" s="45"/>
      <c r="AH54" s="45"/>
      <c r="AI54" s="45"/>
      <c r="AJ54" s="45"/>
      <c r="AK54" s="45"/>
      <c r="AL54" s="45"/>
      <c r="AM54" s="45"/>
      <c r="AN54" s="45"/>
      <c r="AO54" s="45"/>
      <c r="AP54" s="45"/>
      <c r="AQ54" s="45"/>
      <c r="AR54" s="45"/>
      <c r="AS54" s="45"/>
      <c r="AT54" s="45"/>
      <c r="AU54" s="45"/>
      <c r="AV54" s="45"/>
      <c r="AW54" s="45"/>
      <c r="AX54" s="45"/>
      <c r="AY54" s="45"/>
      <c r="AZ54" s="45"/>
      <c r="BA54" s="45"/>
      <c r="BB54" s="45"/>
      <c r="BC54" s="45"/>
      <c r="BD54" s="45"/>
    </row>
    <row r="55" spans="1:56" s="43" customFormat="1" ht="13.7" customHeight="1">
      <c r="A55" s="4"/>
      <c r="B55" s="62" t="s">
        <v>319</v>
      </c>
      <c r="C55" s="4"/>
      <c r="D55" s="5"/>
      <c r="E55" s="72"/>
      <c r="F55" s="56"/>
      <c r="G55" s="68"/>
      <c r="H55" s="56"/>
      <c r="I55" s="56"/>
      <c r="J55" s="66"/>
      <c r="K55" s="66"/>
      <c r="L55" s="66"/>
      <c r="M55" s="66"/>
      <c r="N55" s="66"/>
      <c r="O55" s="4"/>
      <c r="P55" s="62" t="s">
        <v>319</v>
      </c>
      <c r="Q55" s="4"/>
      <c r="R55" s="53"/>
      <c r="S55" s="67">
        <f t="shared" si="7"/>
        <v>0</v>
      </c>
      <c r="T55" s="61"/>
      <c r="U55" s="61"/>
      <c r="V55" s="61"/>
      <c r="W55" s="61"/>
      <c r="X55" s="61"/>
      <c r="Y55" s="61"/>
      <c r="Z55" s="61"/>
      <c r="AA55" s="61"/>
      <c r="AB55" s="61"/>
      <c r="AC55" s="45"/>
      <c r="AD55" s="45"/>
      <c r="AE55" s="45"/>
      <c r="AF55" s="45"/>
      <c r="AG55" s="45"/>
      <c r="AH55" s="45"/>
      <c r="AI55" s="45"/>
      <c r="AJ55" s="45"/>
      <c r="AK55" s="45"/>
      <c r="AL55" s="45"/>
      <c r="AM55" s="45"/>
      <c r="AN55" s="45"/>
      <c r="AO55" s="45"/>
      <c r="AP55" s="45"/>
      <c r="AQ55" s="45"/>
      <c r="AR55" s="45"/>
      <c r="AS55" s="45"/>
      <c r="AT55" s="45"/>
      <c r="AU55" s="45"/>
      <c r="AV55" s="45"/>
      <c r="AW55" s="45"/>
      <c r="AX55" s="45"/>
      <c r="AY55" s="45"/>
      <c r="AZ55" s="45"/>
      <c r="BA55" s="45"/>
      <c r="BB55" s="45"/>
      <c r="BC55" s="45"/>
      <c r="BD55" s="45"/>
    </row>
    <row r="56" spans="1:56" s="43" customFormat="1" ht="13.7" customHeight="1">
      <c r="A56" s="4"/>
      <c r="B56" s="62" t="s">
        <v>320</v>
      </c>
      <c r="C56" s="4"/>
      <c r="D56" s="5"/>
      <c r="E56" s="72"/>
      <c r="F56" s="56"/>
      <c r="G56" s="68"/>
      <c r="H56" s="56"/>
      <c r="I56" s="56"/>
      <c r="J56" s="66"/>
      <c r="K56" s="66"/>
      <c r="L56" s="66"/>
      <c r="M56" s="66"/>
      <c r="N56" s="66"/>
      <c r="O56" s="4"/>
      <c r="P56" s="62" t="s">
        <v>320</v>
      </c>
      <c r="Q56" s="4"/>
      <c r="R56" s="53"/>
      <c r="S56" s="67">
        <f t="shared" si="7"/>
        <v>0</v>
      </c>
      <c r="T56" s="61"/>
      <c r="U56" s="61"/>
      <c r="V56" s="61"/>
      <c r="W56" s="61"/>
      <c r="X56" s="61"/>
      <c r="Y56" s="61"/>
      <c r="Z56" s="61"/>
      <c r="AA56" s="61"/>
      <c r="AB56" s="61"/>
      <c r="AC56" s="45"/>
      <c r="AD56" s="45"/>
      <c r="AE56" s="45"/>
      <c r="AF56" s="45"/>
      <c r="AG56" s="45"/>
      <c r="AH56" s="45"/>
      <c r="AI56" s="45"/>
      <c r="AJ56" s="45"/>
      <c r="AK56" s="45"/>
      <c r="AL56" s="45"/>
      <c r="AM56" s="45"/>
      <c r="AN56" s="45"/>
      <c r="AO56" s="45"/>
      <c r="AP56" s="45"/>
      <c r="AQ56" s="45"/>
      <c r="AR56" s="45"/>
      <c r="AS56" s="45"/>
      <c r="AT56" s="45"/>
      <c r="AU56" s="45"/>
      <c r="AV56" s="45"/>
      <c r="AW56" s="45"/>
      <c r="AX56" s="45"/>
      <c r="AY56" s="45"/>
      <c r="AZ56" s="45"/>
      <c r="BA56" s="45"/>
      <c r="BB56" s="45"/>
      <c r="BC56" s="45"/>
      <c r="BD56" s="45"/>
    </row>
    <row r="57" spans="1:56" s="43" customFormat="1" ht="13.7" customHeight="1">
      <c r="A57" s="4"/>
      <c r="B57" s="62" t="s">
        <v>321</v>
      </c>
      <c r="C57" s="4"/>
      <c r="D57" s="5"/>
      <c r="E57" s="72"/>
      <c r="F57" s="56"/>
      <c r="G57" s="68"/>
      <c r="H57" s="56"/>
      <c r="I57" s="56"/>
      <c r="J57" s="66"/>
      <c r="K57" s="66"/>
      <c r="L57" s="66"/>
      <c r="M57" s="66"/>
      <c r="N57" s="66"/>
      <c r="O57" s="4"/>
      <c r="P57" s="62" t="s">
        <v>321</v>
      </c>
      <c r="Q57" s="4"/>
      <c r="R57" s="53"/>
      <c r="S57" s="67">
        <f t="shared" si="7"/>
        <v>0</v>
      </c>
      <c r="T57" s="61"/>
      <c r="U57" s="61"/>
      <c r="V57" s="61"/>
      <c r="W57" s="61"/>
      <c r="X57" s="61"/>
      <c r="Y57" s="61"/>
      <c r="Z57" s="61"/>
      <c r="AA57" s="61"/>
      <c r="AB57" s="61"/>
      <c r="AC57" s="45"/>
      <c r="AD57" s="45"/>
      <c r="AE57" s="45"/>
      <c r="AF57" s="45"/>
      <c r="AG57" s="45"/>
      <c r="AH57" s="45"/>
      <c r="AI57" s="45"/>
      <c r="AJ57" s="45"/>
      <c r="AK57" s="45"/>
      <c r="AL57" s="45"/>
      <c r="AM57" s="45"/>
      <c r="AN57" s="45"/>
      <c r="AO57" s="45"/>
      <c r="AP57" s="45"/>
      <c r="AQ57" s="45"/>
      <c r="AR57" s="45"/>
      <c r="AS57" s="45"/>
      <c r="AT57" s="45"/>
      <c r="AU57" s="45"/>
      <c r="AV57" s="45"/>
      <c r="AW57" s="45"/>
      <c r="AX57" s="45"/>
      <c r="AY57" s="45"/>
      <c r="AZ57" s="45"/>
      <c r="BA57" s="45"/>
      <c r="BB57" s="45"/>
      <c r="BC57" s="45"/>
      <c r="BD57" s="45"/>
    </row>
    <row r="58" spans="1:56" s="43" customFormat="1" ht="13.7" customHeight="1">
      <c r="A58" s="4"/>
      <c r="B58" s="62" t="s">
        <v>322</v>
      </c>
      <c r="C58" s="4"/>
      <c r="D58" s="5"/>
      <c r="E58" s="72"/>
      <c r="F58" s="56"/>
      <c r="G58" s="68"/>
      <c r="H58" s="56"/>
      <c r="I58" s="56"/>
      <c r="J58" s="56"/>
      <c r="K58" s="66"/>
      <c r="L58" s="66"/>
      <c r="M58" s="66"/>
      <c r="N58" s="66"/>
      <c r="O58" s="4"/>
      <c r="P58" s="62" t="s">
        <v>322</v>
      </c>
      <c r="Q58" s="4"/>
      <c r="R58" s="53"/>
      <c r="S58" s="67">
        <f t="shared" si="7"/>
        <v>0</v>
      </c>
      <c r="T58" s="61"/>
      <c r="U58" s="61"/>
      <c r="V58" s="61"/>
      <c r="W58" s="61"/>
      <c r="X58" s="61"/>
      <c r="Y58" s="61"/>
      <c r="Z58" s="61"/>
      <c r="AA58" s="61"/>
      <c r="AB58" s="61"/>
      <c r="AC58" s="45"/>
      <c r="AD58" s="45"/>
      <c r="AE58" s="45"/>
      <c r="AF58" s="45"/>
      <c r="AG58" s="45"/>
      <c r="AH58" s="45"/>
      <c r="AI58" s="45"/>
      <c r="AJ58" s="45"/>
      <c r="AK58" s="45"/>
      <c r="AL58" s="45"/>
      <c r="AM58" s="45"/>
      <c r="AN58" s="45"/>
      <c r="AO58" s="45"/>
      <c r="AP58" s="45"/>
      <c r="AQ58" s="45"/>
      <c r="AR58" s="45"/>
      <c r="AS58" s="45"/>
      <c r="AT58" s="45"/>
      <c r="AU58" s="45"/>
      <c r="AV58" s="45"/>
      <c r="AW58" s="45"/>
      <c r="AX58" s="45"/>
      <c r="AY58" s="45"/>
      <c r="AZ58" s="45"/>
      <c r="BA58" s="45"/>
      <c r="BB58" s="45"/>
      <c r="BC58" s="45"/>
      <c r="BD58" s="45"/>
    </row>
    <row r="59" spans="1:56" s="43" customFormat="1" ht="13.7" customHeight="1">
      <c r="A59" s="4"/>
      <c r="B59" s="62" t="s">
        <v>323</v>
      </c>
      <c r="C59" s="4"/>
      <c r="D59" s="5"/>
      <c r="E59" s="72"/>
      <c r="F59" s="56"/>
      <c r="G59" s="68"/>
      <c r="H59" s="56"/>
      <c r="I59" s="56"/>
      <c r="J59" s="56"/>
      <c r="K59" s="66"/>
      <c r="L59" s="66"/>
      <c r="M59" s="66"/>
      <c r="N59" s="66"/>
      <c r="O59" s="4"/>
      <c r="P59" s="62" t="s">
        <v>323</v>
      </c>
      <c r="Q59" s="4"/>
      <c r="R59" s="53"/>
      <c r="S59" s="67">
        <f t="shared" si="7"/>
        <v>0</v>
      </c>
      <c r="T59" s="61"/>
      <c r="U59" s="61"/>
      <c r="V59" s="61"/>
      <c r="W59" s="61"/>
      <c r="X59" s="61"/>
      <c r="Y59" s="61"/>
      <c r="Z59" s="61"/>
      <c r="AA59" s="61"/>
      <c r="AB59" s="61"/>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row>
    <row r="60" spans="1:56" s="43" customFormat="1" ht="13.7" customHeight="1">
      <c r="A60" s="4"/>
      <c r="B60" s="62" t="s">
        <v>324</v>
      </c>
      <c r="C60" s="4"/>
      <c r="D60" s="5"/>
      <c r="E60" s="72"/>
      <c r="F60" s="56"/>
      <c r="G60" s="68"/>
      <c r="H60" s="56"/>
      <c r="I60" s="56"/>
      <c r="J60" s="56"/>
      <c r="K60" s="68"/>
      <c r="L60" s="68"/>
      <c r="M60" s="68"/>
      <c r="N60" s="68"/>
      <c r="O60" s="4"/>
      <c r="P60" s="62" t="s">
        <v>324</v>
      </c>
      <c r="Q60" s="4"/>
      <c r="R60" s="53"/>
      <c r="S60" s="67">
        <f t="shared" si="7"/>
        <v>0</v>
      </c>
      <c r="T60" s="74"/>
      <c r="U60" s="74"/>
      <c r="V60" s="74"/>
      <c r="W60" s="74"/>
      <c r="X60" s="74"/>
      <c r="Y60" s="74"/>
      <c r="Z60" s="74"/>
      <c r="AA60" s="74"/>
      <c r="AB60" s="74"/>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row>
    <row r="61" spans="1:56" s="44" customFormat="1" ht="13.7" customHeight="1" thickBot="1">
      <c r="A61" s="12"/>
      <c r="B61" s="63" t="s">
        <v>315</v>
      </c>
      <c r="C61" s="12"/>
      <c r="D61" s="13"/>
      <c r="E61" s="75"/>
      <c r="F61" s="76"/>
      <c r="G61" s="77"/>
      <c r="H61" s="76"/>
      <c r="I61" s="76"/>
      <c r="J61" s="76"/>
      <c r="K61" s="77"/>
      <c r="L61" s="77"/>
      <c r="M61" s="77"/>
      <c r="N61" s="77"/>
      <c r="O61" s="12"/>
      <c r="P61" s="63" t="s">
        <v>315</v>
      </c>
      <c r="Q61" s="12"/>
      <c r="R61" s="55"/>
      <c r="S61" s="78">
        <f t="shared" si="7"/>
        <v>0</v>
      </c>
      <c r="T61" s="79"/>
      <c r="U61" s="79"/>
      <c r="V61" s="79"/>
      <c r="W61" s="79"/>
      <c r="X61" s="79"/>
      <c r="Y61" s="79"/>
      <c r="Z61" s="79"/>
      <c r="AA61" s="79"/>
      <c r="AB61" s="79"/>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row>
    <row r="62" spans="1:56" s="43" customFormat="1">
      <c r="B62" s="14"/>
      <c r="C62" s="14"/>
      <c r="D62" s="15"/>
      <c r="I62" s="44"/>
    </row>
    <row r="63" spans="1:56" ht="26.1" customHeight="1"/>
    <row r="64" spans="1:56" ht="26.1" customHeight="1"/>
    <row r="65" ht="26.1" customHeight="1"/>
    <row r="66" ht="26.1" customHeight="1"/>
    <row r="67" ht="26.1" customHeight="1"/>
    <row r="68" ht="26.1" customHeight="1"/>
    <row r="69" ht="26.1" customHeight="1"/>
    <row r="70" ht="26.1" customHeight="1"/>
    <row r="71" ht="26.1" customHeight="1"/>
    <row r="72" ht="26.1" customHeight="1"/>
    <row r="73" ht="26.1" customHeight="1"/>
    <row r="74" ht="26.1" customHeight="1"/>
    <row r="75" ht="26.1" customHeight="1"/>
    <row r="76" ht="26.1" customHeight="1"/>
    <row r="77" ht="26.1" customHeight="1"/>
    <row r="78" ht="26.1" customHeight="1"/>
    <row r="79" ht="26.1" customHeight="1"/>
    <row r="80" ht="26.1" customHeight="1"/>
    <row r="81" ht="26.1" customHeight="1"/>
    <row r="82" ht="26.1" customHeight="1"/>
    <row r="83" ht="26.1" customHeight="1"/>
  </sheetData>
  <mergeCells count="70">
    <mergeCell ref="O21:Q21"/>
    <mergeCell ref="A1:H1"/>
    <mergeCell ref="I1:N1"/>
    <mergeCell ref="O1:W1"/>
    <mergeCell ref="O9:Q9"/>
    <mergeCell ref="O16:Q16"/>
    <mergeCell ref="A15:C15"/>
    <mergeCell ref="O15:Q15"/>
    <mergeCell ref="A16:C16"/>
    <mergeCell ref="K5:K6"/>
    <mergeCell ref="A8:C8"/>
    <mergeCell ref="I5:I6"/>
    <mergeCell ref="J5:J6"/>
    <mergeCell ref="F4:F6"/>
    <mergeCell ref="O13:Q13"/>
    <mergeCell ref="O20:Q20"/>
    <mergeCell ref="X1:AB1"/>
    <mergeCell ref="Z4:Z6"/>
    <mergeCell ref="AA4:AA6"/>
    <mergeCell ref="N5:N6"/>
    <mergeCell ref="U5:U6"/>
    <mergeCell ref="Y5:Y6"/>
    <mergeCell ref="AB4:AB6"/>
    <mergeCell ref="X5:X6"/>
    <mergeCell ref="V5:V6"/>
    <mergeCell ref="W5:W6"/>
    <mergeCell ref="S3:Y3"/>
    <mergeCell ref="S4:Y4"/>
    <mergeCell ref="S5:S6"/>
    <mergeCell ref="T5:T6"/>
    <mergeCell ref="A22:C22"/>
    <mergeCell ref="A18:C18"/>
    <mergeCell ref="A17:C17"/>
    <mergeCell ref="A20:C20"/>
    <mergeCell ref="A13:C13"/>
    <mergeCell ref="O19:Q19"/>
    <mergeCell ref="A11:C11"/>
    <mergeCell ref="E3:E6"/>
    <mergeCell ref="H5:H6"/>
    <mergeCell ref="A7:C7"/>
    <mergeCell ref="A3:C6"/>
    <mergeCell ref="G5:G6"/>
    <mergeCell ref="F3:N3"/>
    <mergeCell ref="M5:M6"/>
    <mergeCell ref="G4:N4"/>
    <mergeCell ref="L5:L6"/>
    <mergeCell ref="O3:Q6"/>
    <mergeCell ref="O7:Q7"/>
    <mergeCell ref="O8:Q8"/>
    <mergeCell ref="AD14:AF14"/>
    <mergeCell ref="O10:Q10"/>
    <mergeCell ref="O11:Q11"/>
    <mergeCell ref="AQ14:AS14"/>
    <mergeCell ref="O14:Q14"/>
    <mergeCell ref="O51:Q51"/>
    <mergeCell ref="A29:C29"/>
    <mergeCell ref="A14:C14"/>
    <mergeCell ref="A9:C9"/>
    <mergeCell ref="A40:C40"/>
    <mergeCell ref="A51:C51"/>
    <mergeCell ref="A21:C21"/>
    <mergeCell ref="A19:C19"/>
    <mergeCell ref="A12:C12"/>
    <mergeCell ref="A10:C10"/>
    <mergeCell ref="O29:Q29"/>
    <mergeCell ref="O40:Q40"/>
    <mergeCell ref="O22:Q22"/>
    <mergeCell ref="O12:Q12"/>
    <mergeCell ref="O17:Q17"/>
    <mergeCell ref="O18:Q18"/>
  </mergeCells>
  <phoneticPr fontId="4" type="noConversion"/>
  <printOptions horizontalCentered="1"/>
  <pageMargins left="0.36" right="0.45" top="0.78740157480314965" bottom="0.78740157480314965" header="0.82" footer="0.81"/>
  <pageSetup paperSize="9" scale="90" firstPageNumber="71" pageOrder="overThenDown" orientation="portrait" r:id="rId1"/>
  <headerFooter alignWithMargins="0">
    <oddFooter>&amp;C&amp;P</oddFooter>
  </headerFooter>
  <colBreaks count="3" manualBreakCount="3">
    <brk id="8" max="43" man="1"/>
    <brk id="14" max="1048575" man="1"/>
    <brk id="23" max="1048575"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99"/>
  <sheetViews>
    <sheetView view="pageBreakPreview" zoomScaleNormal="50" zoomScaleSheetLayoutView="100" workbookViewId="0">
      <selection activeCell="H31" sqref="H31"/>
    </sheetView>
  </sheetViews>
  <sheetFormatPr defaultColWidth="9.140625" defaultRowHeight="15.75"/>
  <cols>
    <col min="1" max="1" width="2.28515625" style="669" customWidth="1"/>
    <col min="2" max="2" width="17.28515625" style="669" customWidth="1"/>
    <col min="3" max="3" width="2.28515625" style="669" customWidth="1"/>
    <col min="4" max="4" width="1.7109375" style="670" customWidth="1"/>
    <col min="5" max="8" width="18.42578125" style="618" customWidth="1"/>
    <col min="9" max="9" width="16.140625" style="618" customWidth="1"/>
    <col min="10" max="10" width="16.140625" style="622" customWidth="1"/>
    <col min="11" max="13" width="16.140625" style="618" customWidth="1"/>
    <col min="14" max="14" width="16.140625" style="622" customWidth="1"/>
    <col min="15" max="15" width="2.28515625" style="669" customWidth="1"/>
    <col min="16" max="16" width="17.28515625" style="669" customWidth="1"/>
    <col min="17" max="17" width="2.28515625" style="669" customWidth="1"/>
    <col min="18" max="18" width="1.7109375" style="670" customWidth="1"/>
    <col min="19" max="24" width="12.140625" style="618" customWidth="1"/>
    <col min="25" max="31" width="13.85546875" style="618" customWidth="1"/>
    <col min="32" max="78" width="7.28515625" style="618" customWidth="1"/>
    <col min="79" max="16384" width="9.140625" style="618"/>
  </cols>
  <sheetData>
    <row r="1" spans="1:58" s="617" customFormat="1" ht="35.1" customHeight="1">
      <c r="A1" s="3895" t="s">
        <v>3761</v>
      </c>
      <c r="B1" s="3895"/>
      <c r="C1" s="3895"/>
      <c r="D1" s="3895"/>
      <c r="E1" s="3895"/>
      <c r="F1" s="3895"/>
      <c r="G1" s="3895"/>
      <c r="H1" s="3895"/>
      <c r="I1" s="3868" t="s">
        <v>222</v>
      </c>
      <c r="J1" s="3868"/>
      <c r="K1" s="3868"/>
      <c r="L1" s="3868"/>
      <c r="M1" s="3868"/>
      <c r="N1" s="3868"/>
      <c r="O1" s="3895" t="s">
        <v>1561</v>
      </c>
      <c r="P1" s="3895"/>
      <c r="Q1" s="3895"/>
      <c r="R1" s="3895"/>
      <c r="S1" s="3895"/>
      <c r="T1" s="3895"/>
      <c r="U1" s="3895"/>
      <c r="V1" s="3895"/>
      <c r="W1" s="3895"/>
      <c r="X1" s="3895"/>
      <c r="Y1" s="3868" t="s">
        <v>224</v>
      </c>
      <c r="Z1" s="3868"/>
      <c r="AA1" s="3868"/>
      <c r="AB1" s="3868"/>
      <c r="AC1" s="3868"/>
      <c r="AD1" s="3868"/>
      <c r="AE1" s="3868"/>
    </row>
    <row r="2" spans="1:58" ht="15" customHeight="1" thickBot="1">
      <c r="A2" s="618"/>
      <c r="B2" s="619"/>
      <c r="C2" s="619"/>
      <c r="D2" s="620"/>
      <c r="E2" s="621"/>
      <c r="F2" s="621"/>
      <c r="G2" s="621"/>
      <c r="H2" s="621"/>
      <c r="I2" s="621"/>
      <c r="K2" s="621"/>
      <c r="L2" s="621"/>
      <c r="M2" s="621"/>
      <c r="N2" s="623" t="s">
        <v>493</v>
      </c>
      <c r="O2" s="618"/>
      <c r="P2" s="619"/>
      <c r="Q2" s="619"/>
      <c r="R2" s="620"/>
      <c r="S2" s="621"/>
      <c r="T2" s="621"/>
      <c r="U2" s="623"/>
      <c r="V2" s="621"/>
      <c r="W2" s="621"/>
      <c r="X2" s="621"/>
      <c r="Y2" s="621"/>
      <c r="Z2" s="621"/>
      <c r="AA2" s="621"/>
      <c r="AB2" s="621"/>
      <c r="AC2" s="621"/>
      <c r="AD2" s="621"/>
      <c r="AE2" s="623" t="s">
        <v>493</v>
      </c>
      <c r="AF2" s="622"/>
    </row>
    <row r="3" spans="1:58" ht="21" customHeight="1">
      <c r="A3" s="3891" t="s">
        <v>10</v>
      </c>
      <c r="B3" s="3891"/>
      <c r="C3" s="3891"/>
      <c r="D3" s="624"/>
      <c r="E3" s="3896" t="s">
        <v>49</v>
      </c>
      <c r="F3" s="3887" t="s">
        <v>153</v>
      </c>
      <c r="G3" s="3888"/>
      <c r="H3" s="3888"/>
      <c r="I3" s="3889"/>
      <c r="J3" s="3890"/>
      <c r="K3" s="3888"/>
      <c r="L3" s="3888"/>
      <c r="M3" s="3888"/>
      <c r="N3" s="3888"/>
      <c r="O3" s="3891" t="s">
        <v>10</v>
      </c>
      <c r="P3" s="3891"/>
      <c r="Q3" s="3891"/>
      <c r="R3" s="624"/>
      <c r="S3" s="3876" t="s">
        <v>154</v>
      </c>
      <c r="T3" s="3877"/>
      <c r="U3" s="3877"/>
      <c r="V3" s="3877"/>
      <c r="W3" s="3877"/>
      <c r="X3" s="3877"/>
      <c r="Y3" s="3877"/>
      <c r="Z3" s="3877"/>
      <c r="AA3" s="3878"/>
      <c r="AB3" s="625" t="s">
        <v>2505</v>
      </c>
      <c r="AC3" s="625"/>
      <c r="AD3" s="625"/>
      <c r="AE3" s="626"/>
      <c r="AF3" s="622"/>
    </row>
    <row r="4" spans="1:58" ht="20.25" customHeight="1">
      <c r="A4" s="3892"/>
      <c r="B4" s="3892"/>
      <c r="C4" s="3892"/>
      <c r="D4" s="627"/>
      <c r="E4" s="3894"/>
      <c r="F4" s="3866" t="s">
        <v>137</v>
      </c>
      <c r="G4" s="3879" t="s">
        <v>155</v>
      </c>
      <c r="H4" s="3880"/>
      <c r="I4" s="3881"/>
      <c r="J4" s="3882"/>
      <c r="K4" s="3880"/>
      <c r="L4" s="3880"/>
      <c r="M4" s="3880"/>
      <c r="N4" s="3880"/>
      <c r="O4" s="3892"/>
      <c r="P4" s="3892"/>
      <c r="Q4" s="3892"/>
      <c r="R4" s="627"/>
      <c r="S4" s="3884" t="s">
        <v>156</v>
      </c>
      <c r="T4" s="3885"/>
      <c r="U4" s="3885"/>
      <c r="V4" s="3885"/>
      <c r="W4" s="3885"/>
      <c r="X4" s="3885"/>
      <c r="Y4" s="3885"/>
      <c r="Z4" s="3885"/>
      <c r="AA4" s="3886"/>
      <c r="AB4" s="3866" t="s">
        <v>137</v>
      </c>
      <c r="AC4" s="3544" t="s">
        <v>455</v>
      </c>
      <c r="AD4" s="3545"/>
      <c r="AE4" s="3869" t="s">
        <v>342</v>
      </c>
      <c r="AF4" s="622"/>
    </row>
    <row r="5" spans="1:58" ht="15" customHeight="1">
      <c r="A5" s="3892"/>
      <c r="B5" s="3892"/>
      <c r="C5" s="3892"/>
      <c r="D5" s="627"/>
      <c r="E5" s="3894"/>
      <c r="F5" s="3894"/>
      <c r="G5" s="3866" t="s">
        <v>47</v>
      </c>
      <c r="H5" s="3866" t="s">
        <v>159</v>
      </c>
      <c r="I5" s="3872" t="s">
        <v>491</v>
      </c>
      <c r="J5" s="3883" t="s">
        <v>161</v>
      </c>
      <c r="K5" s="3866" t="s">
        <v>127</v>
      </c>
      <c r="L5" s="3866" t="s">
        <v>162</v>
      </c>
      <c r="M5" s="3866" t="s">
        <v>163</v>
      </c>
      <c r="N5" s="3866" t="s">
        <v>164</v>
      </c>
      <c r="O5" s="3892"/>
      <c r="P5" s="3892"/>
      <c r="Q5" s="3892"/>
      <c r="R5" s="627"/>
      <c r="S5" s="3866" t="s">
        <v>47</v>
      </c>
      <c r="T5" s="3866" t="s">
        <v>122</v>
      </c>
      <c r="U5" s="3866" t="s">
        <v>165</v>
      </c>
      <c r="V5" s="3866" t="s">
        <v>166</v>
      </c>
      <c r="W5" s="3544" t="s">
        <v>167</v>
      </c>
      <c r="X5" s="3545"/>
      <c r="Y5" s="3872" t="s">
        <v>168</v>
      </c>
      <c r="Z5" s="3866" t="s">
        <v>462</v>
      </c>
      <c r="AA5" s="3866" t="s">
        <v>492</v>
      </c>
      <c r="AB5" s="3874"/>
      <c r="AC5" s="3540" t="s">
        <v>843</v>
      </c>
      <c r="AD5" s="3243" t="s">
        <v>1488</v>
      </c>
      <c r="AE5" s="3870"/>
      <c r="AF5" s="622"/>
    </row>
    <row r="6" spans="1:58" ht="39" customHeight="1">
      <c r="A6" s="3893"/>
      <c r="B6" s="3893"/>
      <c r="C6" s="3893"/>
      <c r="D6" s="628"/>
      <c r="E6" s="3867"/>
      <c r="F6" s="3867"/>
      <c r="G6" s="3867"/>
      <c r="H6" s="3867"/>
      <c r="I6" s="3873"/>
      <c r="J6" s="3867"/>
      <c r="K6" s="3867"/>
      <c r="L6" s="3867"/>
      <c r="M6" s="3867"/>
      <c r="N6" s="3867"/>
      <c r="O6" s="3893"/>
      <c r="P6" s="3893"/>
      <c r="Q6" s="3893"/>
      <c r="R6" s="628"/>
      <c r="S6" s="3867"/>
      <c r="T6" s="3867"/>
      <c r="U6" s="3867"/>
      <c r="V6" s="3867"/>
      <c r="W6" s="629" t="s">
        <v>1492</v>
      </c>
      <c r="X6" s="629" t="s">
        <v>1491</v>
      </c>
      <c r="Y6" s="3873"/>
      <c r="Z6" s="3867"/>
      <c r="AA6" s="3867"/>
      <c r="AB6" s="3875"/>
      <c r="AC6" s="3541"/>
      <c r="AD6" s="3245"/>
      <c r="AE6" s="3871"/>
      <c r="AF6" s="622"/>
      <c r="AH6" s="671" t="str">
        <f t="shared" ref="AH6:BB6" si="0">AH29</f>
        <v>成本費用支出(營業+非營業)</v>
      </c>
      <c r="AI6" s="671" t="str">
        <f t="shared" si="0"/>
        <v>營業支出</v>
      </c>
      <c r="AJ6" s="671" t="str">
        <f t="shared" si="0"/>
        <v>B502  營建材料耗用價值</v>
      </c>
      <c r="AK6" s="671" t="str">
        <f t="shared" si="0"/>
        <v>B504  直接及間接人工成本與職工福利</v>
      </c>
      <c r="AL6" s="671" t="str">
        <f t="shared" si="0"/>
        <v>B505  出售房地產土地成本</v>
      </c>
      <c r="AM6" s="671" t="str">
        <f t="shared" si="0"/>
        <v>B506  工程費用-租金支出</v>
      </c>
      <c r="AN6" s="671" t="str">
        <f t="shared" si="0"/>
        <v>B507  工程費用-稅捐支出</v>
      </c>
      <c r="AO6" s="671" t="str">
        <f t="shared" si="0"/>
        <v>B508  工程費用-折舊支出</v>
      </c>
      <c r="AP6" s="671" t="str">
        <f t="shared" si="0"/>
        <v>B509  工程費用-其他成本支出</v>
      </c>
      <c r="AQ6" s="671" t="str">
        <f t="shared" si="0"/>
        <v>B514  薪資支出與福利</v>
      </c>
      <c r="AR6" s="671" t="str">
        <f t="shared" si="0"/>
        <v>B515  租金支出</v>
      </c>
      <c r="AS6" s="671" t="str">
        <f t="shared" si="0"/>
        <v>B516  稅捐及規費</v>
      </c>
      <c r="AT6" s="671" t="str">
        <f t="shared" si="0"/>
        <v>B5171  自有固定資產折舊</v>
      </c>
      <c r="AU6" s="671" t="str">
        <f t="shared" si="0"/>
        <v>B5172  使用權資產折舊</v>
      </c>
      <c r="AV6" s="671" t="str">
        <f t="shared" si="0"/>
        <v>B518  呆帳損失及捐贈</v>
      </c>
      <c r="AW6" s="671" t="str">
        <f t="shared" si="0"/>
        <v>B519  研究發展費用性支出</v>
      </c>
      <c r="AX6" s="671" t="str">
        <f t="shared" si="0"/>
        <v>B520  其他營業費用</v>
      </c>
      <c r="AY6" s="671" t="str">
        <f t="shared" si="0"/>
        <v>B524  非營業損失小計</v>
      </c>
      <c r="AZ6" s="671" t="str">
        <f t="shared" si="0"/>
        <v>B5221  租賃負債利息支出</v>
      </c>
      <c r="BA6" s="671" t="str">
        <f t="shared" si="0"/>
        <v>B5223  其他利息支出</v>
      </c>
      <c r="BB6" s="671" t="str">
        <f t="shared" si="0"/>
        <v>B523  其他非營業支出</v>
      </c>
    </row>
    <row r="7" spans="1:58" s="633" customFormat="1" ht="24.6" hidden="1" customHeight="1">
      <c r="A7" s="3897" t="s">
        <v>2397</v>
      </c>
      <c r="B7" s="3897"/>
      <c r="C7" s="3897"/>
      <c r="D7" s="630"/>
      <c r="E7" s="631">
        <v>33164217</v>
      </c>
      <c r="F7" s="632">
        <v>31816173</v>
      </c>
      <c r="G7" s="632"/>
      <c r="H7" s="632">
        <v>18735446</v>
      </c>
      <c r="I7" s="632">
        <v>6632984</v>
      </c>
      <c r="J7" s="632">
        <v>240112</v>
      </c>
      <c r="K7" s="632">
        <v>283593</v>
      </c>
      <c r="L7" s="632">
        <v>46955</v>
      </c>
      <c r="M7" s="632">
        <v>267556</v>
      </c>
      <c r="N7" s="632">
        <v>2209893</v>
      </c>
      <c r="O7" s="3897" t="s">
        <v>2397</v>
      </c>
      <c r="P7" s="3897"/>
      <c r="Q7" s="3897"/>
      <c r="R7" s="630"/>
      <c r="S7" s="632"/>
      <c r="T7" s="631">
        <v>1558551</v>
      </c>
      <c r="U7" s="632">
        <v>85271</v>
      </c>
      <c r="V7" s="632">
        <v>97919</v>
      </c>
      <c r="W7" s="632"/>
      <c r="X7" s="632">
        <v>198580</v>
      </c>
      <c r="Y7" s="632">
        <v>110347</v>
      </c>
      <c r="Z7" s="632"/>
      <c r="AA7" s="632">
        <v>1071222</v>
      </c>
      <c r="AB7" s="632">
        <v>1348044</v>
      </c>
      <c r="AC7" s="632"/>
      <c r="AD7" s="632">
        <v>709039</v>
      </c>
      <c r="AE7" s="632">
        <v>639005</v>
      </c>
    </row>
    <row r="8" spans="1:58" s="633" customFormat="1" ht="24.6" hidden="1" customHeight="1">
      <c r="A8" s="3859" t="s">
        <v>2527</v>
      </c>
      <c r="B8" s="3859"/>
      <c r="C8" s="3859"/>
      <c r="D8" s="630"/>
      <c r="E8" s="634">
        <v>32569579</v>
      </c>
      <c r="F8" s="635">
        <v>30497935</v>
      </c>
      <c r="G8" s="635"/>
      <c r="H8" s="635">
        <v>16632055</v>
      </c>
      <c r="I8" s="635">
        <v>6210973</v>
      </c>
      <c r="J8" s="635">
        <v>100491</v>
      </c>
      <c r="K8" s="635">
        <v>234783</v>
      </c>
      <c r="L8" s="635">
        <v>48324</v>
      </c>
      <c r="M8" s="635">
        <v>283747</v>
      </c>
      <c r="N8" s="635">
        <v>3743315</v>
      </c>
      <c r="O8" s="3859" t="s">
        <v>2398</v>
      </c>
      <c r="P8" s="3859"/>
      <c r="Q8" s="3859"/>
      <c r="R8" s="630"/>
      <c r="S8" s="635"/>
      <c r="T8" s="634">
        <v>1497076</v>
      </c>
      <c r="U8" s="635">
        <v>79351</v>
      </c>
      <c r="V8" s="635">
        <v>95354</v>
      </c>
      <c r="W8" s="635"/>
      <c r="X8" s="635">
        <v>176297</v>
      </c>
      <c r="Y8" s="635">
        <v>158591</v>
      </c>
      <c r="Z8" s="635"/>
      <c r="AA8" s="635">
        <v>919943</v>
      </c>
      <c r="AB8" s="635">
        <v>2071644</v>
      </c>
      <c r="AC8" s="635"/>
      <c r="AD8" s="635">
        <v>1060079</v>
      </c>
      <c r="AE8" s="635">
        <v>1011565</v>
      </c>
    </row>
    <row r="9" spans="1:58" s="633" customFormat="1" ht="24.6" hidden="1" customHeight="1">
      <c r="A9" s="3859" t="s">
        <v>2399</v>
      </c>
      <c r="B9" s="3859"/>
      <c r="C9" s="3859"/>
      <c r="D9" s="630"/>
      <c r="E9" s="634">
        <v>29201524.025547665</v>
      </c>
      <c r="F9" s="635">
        <v>28297136.69193577</v>
      </c>
      <c r="G9" s="635"/>
      <c r="H9" s="635">
        <v>18772155.554229092</v>
      </c>
      <c r="I9" s="635">
        <v>4216461.2054557195</v>
      </c>
      <c r="J9" s="635">
        <v>119841.52092162597</v>
      </c>
      <c r="K9" s="635">
        <v>163522.35420521698</v>
      </c>
      <c r="L9" s="635">
        <v>45199.988061839656</v>
      </c>
      <c r="M9" s="635">
        <v>184681.12934996604</v>
      </c>
      <c r="N9" s="635">
        <v>1494556.8554885692</v>
      </c>
      <c r="O9" s="3859" t="s">
        <v>2399</v>
      </c>
      <c r="P9" s="3859"/>
      <c r="Q9" s="3859"/>
      <c r="R9" s="630"/>
      <c r="S9" s="635"/>
      <c r="T9" s="634">
        <v>1167945.47018445</v>
      </c>
      <c r="U9" s="635">
        <v>88504.864800334268</v>
      </c>
      <c r="V9" s="635">
        <v>85530.925804332641</v>
      </c>
      <c r="W9" s="635"/>
      <c r="X9" s="635">
        <v>118027.9376828027</v>
      </c>
      <c r="Y9" s="635">
        <v>83527.965140571832</v>
      </c>
      <c r="Z9" s="635"/>
      <c r="AA9" s="635">
        <v>1504531.7853518773</v>
      </c>
      <c r="AB9" s="635">
        <v>904387.33361189044</v>
      </c>
      <c r="AC9" s="635"/>
      <c r="AD9" s="635">
        <v>567391.69104041066</v>
      </c>
      <c r="AE9" s="635">
        <v>336995.64257147972</v>
      </c>
    </row>
    <row r="10" spans="1:58" s="633" customFormat="1" ht="19.5" hidden="1" customHeight="1">
      <c r="A10" s="3859" t="s">
        <v>2439</v>
      </c>
      <c r="B10" s="3859"/>
      <c r="C10" s="3859"/>
      <c r="D10" s="630"/>
      <c r="E10" s="634">
        <v>25087212.535658658</v>
      </c>
      <c r="F10" s="635">
        <v>23737494.640367161</v>
      </c>
      <c r="G10" s="635"/>
      <c r="H10" s="635">
        <v>12882690.680809325</v>
      </c>
      <c r="I10" s="635">
        <v>4067613.3498103791</v>
      </c>
      <c r="J10" s="635">
        <v>230862.17764400443</v>
      </c>
      <c r="K10" s="635">
        <v>190551.19871767145</v>
      </c>
      <c r="L10" s="635">
        <v>49495.545086136648</v>
      </c>
      <c r="M10" s="635">
        <v>269317.19912553782</v>
      </c>
      <c r="N10" s="635">
        <v>3464463.2458956982</v>
      </c>
      <c r="O10" s="3859" t="s">
        <v>2528</v>
      </c>
      <c r="P10" s="3859"/>
      <c r="Q10" s="3859"/>
      <c r="R10" s="630"/>
      <c r="S10" s="635"/>
      <c r="T10" s="634">
        <v>1399251.3642824898</v>
      </c>
      <c r="U10" s="635">
        <v>61182.034253389764</v>
      </c>
      <c r="V10" s="635">
        <v>81608.328833412612</v>
      </c>
      <c r="W10" s="635"/>
      <c r="X10" s="635">
        <v>157574.9738807042</v>
      </c>
      <c r="Y10" s="635">
        <v>206322.99131916655</v>
      </c>
      <c r="Z10" s="635"/>
      <c r="AA10" s="635">
        <v>676561.55070922768</v>
      </c>
      <c r="AB10" s="635">
        <f>AD10+AE10</f>
        <v>1344076.1577283787</v>
      </c>
      <c r="AC10" s="635"/>
      <c r="AD10" s="635">
        <v>516386.71295122779</v>
      </c>
      <c r="AE10" s="635">
        <v>827689.44477715099</v>
      </c>
    </row>
    <row r="11" spans="1:58" s="633" customFormat="1" ht="19.5" hidden="1" customHeight="1">
      <c r="A11" s="3859" t="s">
        <v>2401</v>
      </c>
      <c r="B11" s="3859"/>
      <c r="C11" s="3859"/>
      <c r="D11" s="630"/>
      <c r="E11" s="634">
        <v>28831743.493352219</v>
      </c>
      <c r="F11" s="635">
        <v>27623095.609976135</v>
      </c>
      <c r="G11" s="635"/>
      <c r="H11" s="635">
        <v>15872061.056433925</v>
      </c>
      <c r="I11" s="635">
        <v>4679300.595802715</v>
      </c>
      <c r="J11" s="635">
        <v>134082.74837730234</v>
      </c>
      <c r="K11" s="635">
        <v>250388.18022977101</v>
      </c>
      <c r="L11" s="635">
        <v>60296.178449042956</v>
      </c>
      <c r="M11" s="635">
        <v>253695.57969457618</v>
      </c>
      <c r="N11" s="635">
        <v>3786891.3702023816</v>
      </c>
      <c r="O11" s="3859" t="s">
        <v>2401</v>
      </c>
      <c r="P11" s="3859"/>
      <c r="Q11" s="3859"/>
      <c r="R11" s="630"/>
      <c r="S11" s="635"/>
      <c r="T11" s="634">
        <v>1415643.9064882374</v>
      </c>
      <c r="U11" s="635">
        <v>64698.294354612597</v>
      </c>
      <c r="V11" s="635">
        <v>85620.210751060702</v>
      </c>
      <c r="W11" s="635"/>
      <c r="X11" s="635">
        <v>153108.98892748181</v>
      </c>
      <c r="Y11" s="635">
        <v>129173.76020868019</v>
      </c>
      <c r="Z11" s="635"/>
      <c r="AA11" s="635">
        <v>738134.74005633092</v>
      </c>
      <c r="AB11" s="635">
        <v>1208647.8833760421</v>
      </c>
      <c r="AC11" s="635"/>
      <c r="AD11" s="635">
        <v>459899.36144985352</v>
      </c>
      <c r="AE11" s="635">
        <v>748748.52192618744</v>
      </c>
    </row>
    <row r="12" spans="1:58" s="636" customFormat="1" ht="15" hidden="1" customHeight="1">
      <c r="A12" s="3590" t="s">
        <v>2402</v>
      </c>
      <c r="B12" s="3590"/>
      <c r="C12" s="3590"/>
      <c r="D12" s="436"/>
      <c r="E12" s="154">
        <v>38156267.566526264</v>
      </c>
      <c r="F12" s="154">
        <v>36992274.407296374</v>
      </c>
      <c r="G12" s="154">
        <f>SUM(H12:N12)</f>
        <v>33793534.0702032</v>
      </c>
      <c r="H12" s="154">
        <v>21851352.915336061</v>
      </c>
      <c r="I12" s="154">
        <v>6340630.3084233301</v>
      </c>
      <c r="J12" s="154">
        <v>297616.24920692848</v>
      </c>
      <c r="K12" s="154">
        <v>305068.77746287436</v>
      </c>
      <c r="L12" s="154">
        <v>60374.470641156062</v>
      </c>
      <c r="M12" s="154">
        <v>335132.7925878641</v>
      </c>
      <c r="N12" s="492">
        <v>4603358.5565449912</v>
      </c>
      <c r="O12" s="3590" t="s">
        <v>2402</v>
      </c>
      <c r="P12" s="3590"/>
      <c r="Q12" s="3590"/>
      <c r="R12" s="436"/>
      <c r="S12" s="154">
        <f>SUM(T12:AA12)</f>
        <v>3198740.3370931558</v>
      </c>
      <c r="T12" s="154">
        <v>1699366.0599113428</v>
      </c>
      <c r="U12" s="154">
        <v>75157.552211297429</v>
      </c>
      <c r="V12" s="154">
        <v>95789.529005912424</v>
      </c>
      <c r="W12" s="154"/>
      <c r="X12" s="154">
        <v>143612.43606145002</v>
      </c>
      <c r="Y12" s="154">
        <v>106911.49805856984</v>
      </c>
      <c r="Z12" s="154"/>
      <c r="AA12" s="154">
        <v>1077903.2618445836</v>
      </c>
      <c r="AB12" s="154">
        <v>1163993.159229842</v>
      </c>
      <c r="AC12" s="154"/>
      <c r="AD12" s="154">
        <v>449973.81647946709</v>
      </c>
      <c r="AE12" s="154">
        <v>714019.34275037365</v>
      </c>
    </row>
    <row r="13" spans="1:58" s="633" customFormat="1" ht="19.5" hidden="1" customHeight="1">
      <c r="A13" s="3859" t="s">
        <v>2403</v>
      </c>
      <c r="B13" s="3859"/>
      <c r="C13" s="3859"/>
      <c r="D13" s="630"/>
      <c r="E13" s="154">
        <v>41772861.846913978</v>
      </c>
      <c r="F13" s="154">
        <v>40426985.007039823</v>
      </c>
      <c r="G13" s="154">
        <f>SUM(H13:N13)</f>
        <v>37002088.06108851</v>
      </c>
      <c r="H13" s="154">
        <v>24005055.943400685</v>
      </c>
      <c r="I13" s="154">
        <v>6154905.2945849318</v>
      </c>
      <c r="J13" s="154">
        <v>361809.52729559422</v>
      </c>
      <c r="K13" s="154">
        <v>352598.90561494918</v>
      </c>
      <c r="L13" s="154">
        <v>87422.202595249677</v>
      </c>
      <c r="M13" s="154">
        <v>366049.22572332196</v>
      </c>
      <c r="N13" s="492">
        <v>5674246.9618737763</v>
      </c>
      <c r="O13" s="3859" t="s">
        <v>2417</v>
      </c>
      <c r="P13" s="3859"/>
      <c r="Q13" s="3859"/>
      <c r="R13" s="630"/>
      <c r="S13" s="154">
        <f>SUM(T13:AA13)</f>
        <v>3424896.94595135</v>
      </c>
      <c r="T13" s="154">
        <v>1808196.2163160311</v>
      </c>
      <c r="U13" s="154">
        <v>103150.78088428869</v>
      </c>
      <c r="V13" s="154">
        <v>99743.424295973207</v>
      </c>
      <c r="W13" s="154"/>
      <c r="X13" s="154">
        <v>159151.46510906439</v>
      </c>
      <c r="Y13" s="154">
        <v>113983.73259329573</v>
      </c>
      <c r="Z13" s="154"/>
      <c r="AA13" s="154">
        <v>1140671.3267526969</v>
      </c>
      <c r="AB13" s="154">
        <v>1345876.8398741367</v>
      </c>
      <c r="AC13" s="154"/>
      <c r="AD13" s="154">
        <v>433538.30233138299</v>
      </c>
      <c r="AE13" s="154">
        <v>912338.53754275339</v>
      </c>
    </row>
    <row r="14" spans="1:58" s="633" customFormat="1" ht="18" hidden="1" customHeight="1">
      <c r="A14" s="3590" t="s">
        <v>2418</v>
      </c>
      <c r="B14" s="3590"/>
      <c r="C14" s="3590"/>
      <c r="D14" s="630"/>
      <c r="E14" s="154">
        <f>AK14/12.737</f>
        <v>0</v>
      </c>
      <c r="F14" s="154">
        <f>AL14/12.737</f>
        <v>0</v>
      </c>
      <c r="G14" s="154">
        <f>SUM(H14:N14)</f>
        <v>0</v>
      </c>
      <c r="H14" s="154">
        <f t="shared" ref="H14:N14" si="1">AM14/12.737</f>
        <v>0</v>
      </c>
      <c r="I14" s="154">
        <f t="shared" si="1"/>
        <v>0</v>
      </c>
      <c r="J14" s="154">
        <f t="shared" si="1"/>
        <v>0</v>
      </c>
      <c r="K14" s="154">
        <f t="shared" si="1"/>
        <v>0</v>
      </c>
      <c r="L14" s="154">
        <f t="shared" si="1"/>
        <v>0</v>
      </c>
      <c r="M14" s="154">
        <f t="shared" si="1"/>
        <v>0</v>
      </c>
      <c r="N14" s="492">
        <f t="shared" si="1"/>
        <v>0</v>
      </c>
      <c r="O14" s="3590" t="s">
        <v>2418</v>
      </c>
      <c r="P14" s="3590"/>
      <c r="Q14" s="3590"/>
      <c r="R14" s="630"/>
      <c r="S14" s="154">
        <f>SUM(T14:AA14)</f>
        <v>1719967.7267473619</v>
      </c>
      <c r="T14" s="154">
        <f>AX14/12.737</f>
        <v>0</v>
      </c>
      <c r="U14" s="154">
        <f>AY14/12.737</f>
        <v>107514.83306439634</v>
      </c>
      <c r="V14" s="154">
        <f>AZ14/12.737</f>
        <v>106302.799081467</v>
      </c>
      <c r="W14" s="154"/>
      <c r="X14" s="154">
        <f>BA14/12.737</f>
        <v>163918.60742565122</v>
      </c>
      <c r="Y14" s="154">
        <f>BB14/12.737</f>
        <v>97849.1085441459</v>
      </c>
      <c r="Z14" s="154"/>
      <c r="AA14" s="154">
        <f>BC14/12.737</f>
        <v>1244382.3786317015</v>
      </c>
      <c r="AB14" s="154">
        <f>BD14/12.737</f>
        <v>1182383.6843938048</v>
      </c>
      <c r="AC14" s="154"/>
      <c r="AD14" s="154">
        <f>BE14/12.737</f>
        <v>325730.3815733692</v>
      </c>
      <c r="AE14" s="154">
        <f>BF14/12.737</f>
        <v>856653.30282043549</v>
      </c>
      <c r="AG14" s="3499"/>
      <c r="AH14" s="3499"/>
      <c r="AI14" s="3499"/>
      <c r="AJ14" s="637"/>
      <c r="AK14" s="154"/>
      <c r="AL14" s="154"/>
      <c r="AM14" s="154"/>
      <c r="AN14" s="154"/>
      <c r="AO14" s="154"/>
      <c r="AP14" s="154"/>
      <c r="AQ14" s="154"/>
      <c r="AR14" s="154"/>
      <c r="AS14" s="154"/>
      <c r="AT14" s="3499"/>
      <c r="AU14" s="3499"/>
      <c r="AV14" s="3499"/>
      <c r="AW14" s="637"/>
      <c r="AX14" s="154"/>
      <c r="AY14" s="154">
        <v>1369416.4287412162</v>
      </c>
      <c r="AZ14" s="154">
        <v>1353978.7519006452</v>
      </c>
      <c r="BA14" s="154">
        <v>2087831.3027805197</v>
      </c>
      <c r="BB14" s="154">
        <v>1246304.0955267863</v>
      </c>
      <c r="BC14" s="154">
        <v>15849698.356631983</v>
      </c>
      <c r="BD14" s="154">
        <v>15060020.98812389</v>
      </c>
      <c r="BE14" s="154">
        <v>4148827.8701000037</v>
      </c>
      <c r="BF14" s="154">
        <v>10911193.118023887</v>
      </c>
    </row>
    <row r="15" spans="1:58" s="633" customFormat="1" ht="18" hidden="1" customHeight="1">
      <c r="A15" s="3859" t="s">
        <v>2529</v>
      </c>
      <c r="B15" s="3859"/>
      <c r="C15" s="3859"/>
      <c r="D15" s="630"/>
      <c r="E15" s="154">
        <v>41212179.990529262</v>
      </c>
      <c r="F15" s="154">
        <v>40310550.64431195</v>
      </c>
      <c r="G15" s="154">
        <f>SUM(H15:N15)</f>
        <v>36647606.385123342</v>
      </c>
      <c r="H15" s="154">
        <v>24497213.916754019</v>
      </c>
      <c r="I15" s="154">
        <v>4980640.586688824</v>
      </c>
      <c r="J15" s="154">
        <v>327158.18345007277</v>
      </c>
      <c r="K15" s="154">
        <v>348765.98541615397</v>
      </c>
      <c r="L15" s="154">
        <v>94584.853173746102</v>
      </c>
      <c r="M15" s="154">
        <v>302287.58616481471</v>
      </c>
      <c r="N15" s="492">
        <v>6096955.2734757094</v>
      </c>
      <c r="O15" s="3859" t="s">
        <v>2465</v>
      </c>
      <c r="P15" s="3859"/>
      <c r="Q15" s="3859"/>
      <c r="R15" s="630"/>
      <c r="S15" s="154">
        <f>SUM(T15:AA15)</f>
        <v>3662944.2591885841</v>
      </c>
      <c r="T15" s="154">
        <v>1841929.5475643608</v>
      </c>
      <c r="U15" s="154">
        <v>129832.38265855687</v>
      </c>
      <c r="V15" s="154">
        <v>109694.25423688427</v>
      </c>
      <c r="W15" s="154"/>
      <c r="X15" s="154">
        <v>168066.91310654199</v>
      </c>
      <c r="Y15" s="154">
        <v>61911.98426872195</v>
      </c>
      <c r="Z15" s="154"/>
      <c r="AA15" s="154">
        <v>1351509.1773535179</v>
      </c>
      <c r="AB15" s="154">
        <v>901629.3462173657</v>
      </c>
      <c r="AC15" s="154"/>
      <c r="AD15" s="154">
        <v>408653.58576893999</v>
      </c>
      <c r="AE15" s="154">
        <v>492975.76044842595</v>
      </c>
    </row>
    <row r="16" spans="1:58" s="633" customFormat="1" ht="18" hidden="1" customHeight="1">
      <c r="A16" s="3859" t="s">
        <v>2444</v>
      </c>
      <c r="B16" s="3859"/>
      <c r="C16" s="3859"/>
      <c r="D16" s="630"/>
      <c r="E16" s="634">
        <v>41831884.227947295</v>
      </c>
      <c r="F16" s="635">
        <v>40639292.013985299</v>
      </c>
      <c r="G16" s="154">
        <v>37144025.03356915</v>
      </c>
      <c r="H16" s="635">
        <v>25220554.404049248</v>
      </c>
      <c r="I16" s="635">
        <v>4528842.5505770566</v>
      </c>
      <c r="J16" s="635">
        <v>528069.32979502797</v>
      </c>
      <c r="K16" s="635">
        <v>306626.31201307115</v>
      </c>
      <c r="L16" s="635">
        <v>72384.646764055607</v>
      </c>
      <c r="M16" s="635">
        <v>264556.71945534582</v>
      </c>
      <c r="N16" s="635">
        <v>6222991.070915347</v>
      </c>
      <c r="O16" s="3859" t="s">
        <v>2420</v>
      </c>
      <c r="P16" s="3859"/>
      <c r="Q16" s="3859"/>
      <c r="R16" s="630"/>
      <c r="S16" s="154">
        <v>3495266.9804162392</v>
      </c>
      <c r="T16" s="154">
        <v>1677890.5310544758</v>
      </c>
      <c r="U16" s="635">
        <v>129480.98877031762</v>
      </c>
      <c r="V16" s="635">
        <v>87704.423459701793</v>
      </c>
      <c r="W16" s="635"/>
      <c r="X16" s="635">
        <v>152052.8716760223</v>
      </c>
      <c r="Y16" s="635">
        <v>120250.72469266465</v>
      </c>
      <c r="Z16" s="635"/>
      <c r="AA16" s="635">
        <v>1327887.4407630572</v>
      </c>
      <c r="AB16" s="635">
        <v>1192592.2139619431</v>
      </c>
      <c r="AC16" s="635"/>
      <c r="AD16" s="635">
        <v>432079.00909810874</v>
      </c>
      <c r="AE16" s="635">
        <v>760513.20486383454</v>
      </c>
    </row>
    <row r="17" spans="1:78" s="633" customFormat="1" ht="17.25" hidden="1" customHeight="1">
      <c r="A17" s="3859" t="s">
        <v>2368</v>
      </c>
      <c r="B17" s="3859"/>
      <c r="C17" s="3859"/>
      <c r="D17" s="630"/>
      <c r="E17" s="634">
        <v>36351802.774204522</v>
      </c>
      <c r="F17" s="635">
        <v>35749044.815590635</v>
      </c>
      <c r="G17" s="154">
        <f>H17+I17+J17+K17+L17+M17+N17</f>
        <v>32382352.940521002</v>
      </c>
      <c r="H17" s="635">
        <v>21903701.178061981</v>
      </c>
      <c r="I17" s="635">
        <v>4589259.9875735166</v>
      </c>
      <c r="J17" s="635">
        <v>504252.56089278834</v>
      </c>
      <c r="K17" s="635">
        <v>391515.31883234152</v>
      </c>
      <c r="L17" s="635">
        <v>80222.394129865919</v>
      </c>
      <c r="M17" s="635">
        <v>235464.23961526551</v>
      </c>
      <c r="N17" s="635">
        <v>4677937.261415245</v>
      </c>
      <c r="O17" s="3859" t="s">
        <v>2368</v>
      </c>
      <c r="P17" s="3859"/>
      <c r="Q17" s="3859"/>
      <c r="R17" s="630"/>
      <c r="S17" s="154">
        <f>T17+U17+V17+X17+Y17+AA17</f>
        <v>3366691.8750696299</v>
      </c>
      <c r="T17" s="635">
        <v>1651137.6294629022</v>
      </c>
      <c r="U17" s="635">
        <v>122243.5883777549</v>
      </c>
      <c r="V17" s="635">
        <v>73591.683529628717</v>
      </c>
      <c r="W17" s="635"/>
      <c r="X17" s="635">
        <v>150791.28913493053</v>
      </c>
      <c r="Y17" s="635">
        <v>90016.913380786063</v>
      </c>
      <c r="Z17" s="635"/>
      <c r="AA17" s="635">
        <v>1278910.7711836274</v>
      </c>
      <c r="AB17" s="635">
        <v>602757.95861388464</v>
      </c>
      <c r="AC17" s="635"/>
      <c r="AD17" s="635">
        <v>223589.97104516294</v>
      </c>
      <c r="AE17" s="635">
        <v>379167.98756872257</v>
      </c>
    </row>
    <row r="18" spans="1:78" s="633" customFormat="1" ht="18.75" hidden="1" customHeight="1">
      <c r="A18" s="3859" t="s">
        <v>2369</v>
      </c>
      <c r="B18" s="3859"/>
      <c r="C18" s="3859"/>
      <c r="D18" s="630"/>
      <c r="E18" s="638">
        <v>39820027.144423097</v>
      </c>
      <c r="F18" s="638">
        <v>39297108.755200997</v>
      </c>
      <c r="G18" s="639">
        <f>SUM(H18:N18)</f>
        <v>35698591.665724911</v>
      </c>
      <c r="H18" s="638">
        <v>23847461.748577144</v>
      </c>
      <c r="I18" s="638">
        <v>4910125.0430121087</v>
      </c>
      <c r="J18" s="638">
        <v>180815.64004305933</v>
      </c>
      <c r="K18" s="638">
        <v>368448.10162745614</v>
      </c>
      <c r="L18" s="638">
        <v>75843.604297378479</v>
      </c>
      <c r="M18" s="638">
        <v>247212.02716947367</v>
      </c>
      <c r="N18" s="638">
        <v>6068685.5009982921</v>
      </c>
      <c r="O18" s="3859" t="s">
        <v>2369</v>
      </c>
      <c r="P18" s="3859"/>
      <c r="Q18" s="3859"/>
      <c r="R18" s="630"/>
      <c r="S18" s="640">
        <f>SUM(T18:AA18)</f>
        <v>3598517.089476089</v>
      </c>
      <c r="T18" s="638">
        <v>1787945.0079228687</v>
      </c>
      <c r="U18" s="638">
        <v>131014.24712993942</v>
      </c>
      <c r="V18" s="638">
        <v>84957.940175508556</v>
      </c>
      <c r="W18" s="638"/>
      <c r="X18" s="638">
        <v>145924.7944457572</v>
      </c>
      <c r="Y18" s="638">
        <v>79615.45602337498</v>
      </c>
      <c r="Z18" s="638"/>
      <c r="AA18" s="638">
        <v>1369059.6437786401</v>
      </c>
      <c r="AB18" s="638">
        <v>522918.38922212279</v>
      </c>
      <c r="AC18" s="638"/>
      <c r="AD18" s="638">
        <v>203114.99980638223</v>
      </c>
      <c r="AE18" s="638">
        <v>319803.38941573998</v>
      </c>
    </row>
    <row r="19" spans="1:78" s="633" customFormat="1" ht="18" hidden="1" customHeight="1">
      <c r="A19" s="3859" t="s">
        <v>2289</v>
      </c>
      <c r="B19" s="3859"/>
      <c r="C19" s="3859"/>
      <c r="D19" s="630"/>
      <c r="E19" s="638">
        <f>'[1]27'!E19/'[1]1'!$E$19*1000</f>
        <v>38731168.642797194</v>
      </c>
      <c r="F19" s="638">
        <f>'[1]27'!F19/'[1]1'!$E$19*1000</f>
        <v>37948680.708628163</v>
      </c>
      <c r="G19" s="638">
        <f>'[1]27'!G19/'[1]1'!$E$19*1000</f>
        <v>34390071.643255785</v>
      </c>
      <c r="H19" s="638">
        <f>'[1]27'!H19/'[1]1'!$E$19*1000</f>
        <v>23131522.16182119</v>
      </c>
      <c r="I19" s="638">
        <f>'[1]27'!I19/'[1]1'!$E$19*1000</f>
        <v>4811458.786175698</v>
      </c>
      <c r="J19" s="638">
        <f>'[1]27'!J19/'[1]1'!$E$19*1000</f>
        <v>268320.21658502525</v>
      </c>
      <c r="K19" s="638">
        <f>'[1]27'!K19/'[1]1'!$E$19*1000</f>
        <v>379357.30632263271</v>
      </c>
      <c r="L19" s="638">
        <f>'[1]27'!L19/'[1]1'!$E$19*1000</f>
        <v>84419.453244180826</v>
      </c>
      <c r="M19" s="638">
        <f>'[1]27'!M19/'[1]1'!$E$19*1000</f>
        <v>272357.22414207767</v>
      </c>
      <c r="N19" s="638">
        <f>'[1]27'!N19/'[1]1'!$E$19*1000</f>
        <v>5442636.4949649787</v>
      </c>
      <c r="O19" s="3859" t="s">
        <v>2289</v>
      </c>
      <c r="P19" s="3859"/>
      <c r="Q19" s="3859"/>
      <c r="R19" s="630"/>
      <c r="S19" s="638">
        <f>'[1]27'!S19/'[1]1'!$E$19*1000</f>
        <v>3558609.0653724414</v>
      </c>
      <c r="T19" s="638">
        <f>'[1]27'!T19/'[1]1'!$E$19*1000</f>
        <v>1729083.0239460042</v>
      </c>
      <c r="U19" s="638">
        <f>'[1]27'!U19/'[1]1'!$E$19*1000</f>
        <v>137004.3743022258</v>
      </c>
      <c r="V19" s="638">
        <f>'[1]27'!V19/'[1]1'!$E$19*1000</f>
        <v>79589.772452883422</v>
      </c>
      <c r="W19" s="638"/>
      <c r="X19" s="638">
        <f>'[1]27'!W19/'[1]1'!$E$19*1000</f>
        <v>150021.32611465079</v>
      </c>
      <c r="Y19" s="638">
        <f>'[1]27'!X19/'[1]1'!$E$19*1000</f>
        <v>85494.679066022261</v>
      </c>
      <c r="Z19" s="638"/>
      <c r="AA19" s="638">
        <f>'[1]27'!Y19/'[1]1'!$E$19*1000</f>
        <v>1377415.8894906547</v>
      </c>
      <c r="AB19" s="638">
        <f>'[1]27'!Z19/'[1]1'!$E$19*1000</f>
        <v>782487.93416902062</v>
      </c>
      <c r="AC19" s="638"/>
      <c r="AD19" s="638">
        <f>'[1]27'!AA19/'[1]1'!$E$19*1000</f>
        <v>321935.26692492998</v>
      </c>
      <c r="AE19" s="638">
        <f>'[1]27'!AB19/'[1]1'!$E$19*1000</f>
        <v>460552.6672440907</v>
      </c>
    </row>
    <row r="20" spans="1:78" s="633" customFormat="1" ht="18" hidden="1" customHeight="1">
      <c r="A20" s="3859" t="s">
        <v>2530</v>
      </c>
      <c r="B20" s="3859"/>
      <c r="C20" s="3859"/>
      <c r="D20" s="630"/>
      <c r="E20" s="638">
        <v>36707776.877159506</v>
      </c>
      <c r="F20" s="638">
        <v>36109927.227299348</v>
      </c>
      <c r="G20" s="640">
        <f>SUM(H20:N20)</f>
        <v>32582708.048462242</v>
      </c>
      <c r="H20" s="638">
        <v>21944892.469442315</v>
      </c>
      <c r="I20" s="638">
        <v>4613387.0277209803</v>
      </c>
      <c r="J20" s="638">
        <v>84306.807110392983</v>
      </c>
      <c r="K20" s="638">
        <v>349479.779129092</v>
      </c>
      <c r="L20" s="638">
        <v>90965.499421935863</v>
      </c>
      <c r="M20" s="638">
        <v>312094.9100682576</v>
      </c>
      <c r="N20" s="638">
        <v>5187581.5555692697</v>
      </c>
      <c r="O20" s="3859" t="s">
        <v>2515</v>
      </c>
      <c r="P20" s="3859"/>
      <c r="Q20" s="3859"/>
      <c r="R20" s="630"/>
      <c r="S20" s="640">
        <f>SUM(T20:AA20)</f>
        <v>3527219.1788371084</v>
      </c>
      <c r="T20" s="638">
        <v>1646567.00131221</v>
      </c>
      <c r="U20" s="638">
        <v>148853.27875719883</v>
      </c>
      <c r="V20" s="638">
        <v>75704.177905202319</v>
      </c>
      <c r="W20" s="638"/>
      <c r="X20" s="638">
        <v>143084.10321228</v>
      </c>
      <c r="Y20" s="638">
        <v>78544.680508857826</v>
      </c>
      <c r="Z20" s="638"/>
      <c r="AA20" s="638">
        <v>1434465.9371413596</v>
      </c>
      <c r="AB20" s="638">
        <v>597849.64986015542</v>
      </c>
      <c r="AC20" s="638"/>
      <c r="AD20" s="638">
        <v>234897.5389928284</v>
      </c>
      <c r="AE20" s="638">
        <v>362952.11086732667</v>
      </c>
    </row>
    <row r="21" spans="1:78" s="633" customFormat="1" ht="18" hidden="1" customHeight="1">
      <c r="A21" s="3859" t="s">
        <v>2272</v>
      </c>
      <c r="B21" s="3859"/>
      <c r="C21" s="3859"/>
      <c r="D21" s="630"/>
      <c r="E21" s="635">
        <v>36384650.84097667</v>
      </c>
      <c r="F21" s="635">
        <v>35758658.805392958</v>
      </c>
      <c r="G21" s="640">
        <f>SUM(H21:N21)</f>
        <v>32424972.655164994</v>
      </c>
      <c r="H21" s="635">
        <v>21430915.401220392</v>
      </c>
      <c r="I21" s="635">
        <v>4206994.3103250666</v>
      </c>
      <c r="J21" s="635">
        <v>254589.81023957525</v>
      </c>
      <c r="K21" s="635">
        <v>552082.55035323929</v>
      </c>
      <c r="L21" s="635">
        <v>133107.384415523</v>
      </c>
      <c r="M21" s="635">
        <v>463525.75636522658</v>
      </c>
      <c r="N21" s="635">
        <v>5383757.4422459686</v>
      </c>
      <c r="O21" s="3859" t="s">
        <v>2272</v>
      </c>
      <c r="P21" s="3859"/>
      <c r="Q21" s="3859"/>
      <c r="R21" s="630"/>
      <c r="S21" s="154">
        <f>SUM(T21:AA21)</f>
        <v>3333686.1502279462</v>
      </c>
      <c r="T21" s="635">
        <v>1545780.9203717569</v>
      </c>
      <c r="U21" s="635">
        <v>142785.79705631375</v>
      </c>
      <c r="V21" s="635">
        <v>67652.575744273257</v>
      </c>
      <c r="W21" s="635"/>
      <c r="X21" s="635">
        <v>154443.40886367502</v>
      </c>
      <c r="Y21" s="635">
        <v>68985.155228734351</v>
      </c>
      <c r="Z21" s="635"/>
      <c r="AA21" s="635">
        <v>1354038.2929631926</v>
      </c>
      <c r="AB21" s="635">
        <v>625992.03558372671</v>
      </c>
      <c r="AC21" s="635"/>
      <c r="AD21" s="635">
        <v>256469.74629398581</v>
      </c>
      <c r="AE21" s="635">
        <v>369522.28928974055</v>
      </c>
    </row>
    <row r="22" spans="1:78" s="633" customFormat="1" ht="18" hidden="1" customHeight="1">
      <c r="A22" s="3716" t="s">
        <v>2489</v>
      </c>
      <c r="B22" s="3716"/>
      <c r="C22" s="3716"/>
      <c r="D22" s="149"/>
      <c r="E22" s="638">
        <v>38180245.582422793</v>
      </c>
      <c r="F22" s="638">
        <v>37562421.366287068</v>
      </c>
      <c r="G22" s="640">
        <f>SUM(H22:N22)</f>
        <v>34040341.959376939</v>
      </c>
      <c r="H22" s="638">
        <v>23358123.538604774</v>
      </c>
      <c r="I22" s="638">
        <v>4471807.5374186626</v>
      </c>
      <c r="J22" s="638">
        <v>200045.66643148119</v>
      </c>
      <c r="K22" s="638">
        <v>372284.03011080495</v>
      </c>
      <c r="L22" s="638">
        <v>124354.28463366062</v>
      </c>
      <c r="M22" s="638">
        <v>351175.06538276246</v>
      </c>
      <c r="N22" s="638">
        <v>5162551.8367947908</v>
      </c>
      <c r="O22" s="3716" t="s">
        <v>2489</v>
      </c>
      <c r="P22" s="3716"/>
      <c r="Q22" s="3716"/>
      <c r="R22" s="149"/>
      <c r="S22" s="640">
        <f>SUM(T22:AA22)</f>
        <v>3522079.4069100781</v>
      </c>
      <c r="T22" s="638">
        <v>1641694.440087311</v>
      </c>
      <c r="U22" s="638">
        <v>149953.67267053155</v>
      </c>
      <c r="V22" s="638">
        <v>72570.890879590399</v>
      </c>
      <c r="W22" s="638"/>
      <c r="X22" s="638">
        <v>168760.46264781919</v>
      </c>
      <c r="Y22" s="638">
        <v>73403.46386352976</v>
      </c>
      <c r="Z22" s="638"/>
      <c r="AA22" s="638">
        <v>1415696.4767612964</v>
      </c>
      <c r="AB22" s="638">
        <v>617824.21613576845</v>
      </c>
      <c r="AC22" s="638"/>
      <c r="AD22" s="638">
        <v>263277.42664065841</v>
      </c>
      <c r="AE22" s="638">
        <v>354546.78949511022</v>
      </c>
    </row>
    <row r="23" spans="1:78" s="633" customFormat="1" ht="18" hidden="1" customHeight="1">
      <c r="A23" s="3095" t="s">
        <v>2292</v>
      </c>
      <c r="B23" s="3096"/>
      <c r="C23" s="3096"/>
      <c r="D23" s="3097"/>
      <c r="E23" s="641">
        <v>37099.22531691366</v>
      </c>
      <c r="F23" s="641">
        <v>36354.160471500123</v>
      </c>
      <c r="G23" s="642">
        <f>SUM(H23:N23)</f>
        <v>32810.34342095616</v>
      </c>
      <c r="H23" s="641">
        <v>21585.450285761792</v>
      </c>
      <c r="I23" s="641">
        <v>4530.2441227941799</v>
      </c>
      <c r="J23" s="641">
        <v>169.70353043394127</v>
      </c>
      <c r="K23" s="641">
        <v>627.46632409185588</v>
      </c>
      <c r="L23" s="641">
        <v>167.92025383174527</v>
      </c>
      <c r="M23" s="641">
        <v>303.34207626955953</v>
      </c>
      <c r="N23" s="641">
        <v>5426.2168277730862</v>
      </c>
      <c r="O23" s="3095" t="s">
        <v>2292</v>
      </c>
      <c r="P23" s="3096"/>
      <c r="Q23" s="3096"/>
      <c r="R23" s="3097"/>
      <c r="S23" s="642">
        <f>SUM(T23:AA23)</f>
        <v>3543.8170505438911</v>
      </c>
      <c r="T23" s="641">
        <v>1603.8739874431142</v>
      </c>
      <c r="U23" s="641">
        <v>166.631727788652</v>
      </c>
      <c r="V23" s="641">
        <v>74.963177167108029</v>
      </c>
      <c r="W23" s="641"/>
      <c r="X23" s="641">
        <v>153.10663195481149</v>
      </c>
      <c r="Y23" s="641">
        <v>94.979457404389422</v>
      </c>
      <c r="Z23" s="643" t="s">
        <v>479</v>
      </c>
      <c r="AA23" s="641">
        <v>1450.2620687858162</v>
      </c>
      <c r="AB23" s="641">
        <v>745.06484541356474</v>
      </c>
      <c r="AC23" s="641"/>
      <c r="AD23" s="641">
        <v>243.71667051033876</v>
      </c>
      <c r="AE23" s="641">
        <v>501.34817490322592</v>
      </c>
    </row>
    <row r="24" spans="1:78" s="633" customFormat="1" ht="18" hidden="1" customHeight="1">
      <c r="A24" s="3095" t="s">
        <v>2315</v>
      </c>
      <c r="B24" s="3096"/>
      <c r="C24" s="3096"/>
      <c r="D24" s="3097"/>
      <c r="E24" s="641">
        <v>34004.943652264345</v>
      </c>
      <c r="F24" s="641">
        <v>33454.835029327827</v>
      </c>
      <c r="G24" s="644" t="s">
        <v>440</v>
      </c>
      <c r="H24" s="641">
        <v>21504.880880754568</v>
      </c>
      <c r="I24" s="643" t="s">
        <v>479</v>
      </c>
      <c r="J24" s="641">
        <v>337.68353250726454</v>
      </c>
      <c r="K24" s="641">
        <v>164.57344105603497</v>
      </c>
      <c r="L24" s="643" t="s">
        <v>479</v>
      </c>
      <c r="M24" s="643" t="s">
        <v>479</v>
      </c>
      <c r="N24" s="641">
        <v>2494.2482196030828</v>
      </c>
      <c r="O24" s="3095" t="s">
        <v>2275</v>
      </c>
      <c r="P24" s="3096"/>
      <c r="Q24" s="3096"/>
      <c r="R24" s="3097"/>
      <c r="S24" s="644" t="s">
        <v>440</v>
      </c>
      <c r="T24" s="643" t="s">
        <v>480</v>
      </c>
      <c r="U24" s="641">
        <v>217.67487556841911</v>
      </c>
      <c r="V24" s="643" t="s">
        <v>479</v>
      </c>
      <c r="W24" s="643"/>
      <c r="X24" s="643" t="s">
        <v>479</v>
      </c>
      <c r="Y24" s="641">
        <v>50.74640679316726</v>
      </c>
      <c r="Z24" s="643" t="s">
        <v>479</v>
      </c>
      <c r="AA24" s="641">
        <v>2676.9406431461689</v>
      </c>
      <c r="AB24" s="641">
        <v>550.10862293654282</v>
      </c>
      <c r="AC24" s="643" t="s">
        <v>479</v>
      </c>
      <c r="AD24" s="641">
        <v>280.23671153844401</v>
      </c>
      <c r="AE24" s="641">
        <v>269.87191139809801</v>
      </c>
    </row>
    <row r="25" spans="1:78" s="633" customFormat="1" ht="17.100000000000001" customHeight="1">
      <c r="A25" s="3098" t="s">
        <v>1463</v>
      </c>
      <c r="B25" s="3098"/>
      <c r="C25" s="3098"/>
      <c r="D25" s="3099"/>
      <c r="E25" s="641">
        <v>41303.850307495515</v>
      </c>
      <c r="F25" s="641">
        <v>40732.765603464133</v>
      </c>
      <c r="G25" s="642">
        <v>36375.695461538067</v>
      </c>
      <c r="H25" s="641">
        <v>21644.296147188164</v>
      </c>
      <c r="I25" s="641">
        <v>5353.97154792317</v>
      </c>
      <c r="J25" s="641">
        <v>495.06749848625066</v>
      </c>
      <c r="K25" s="641">
        <v>369.26158046569077</v>
      </c>
      <c r="L25" s="641">
        <v>111.68187262441054</v>
      </c>
      <c r="M25" s="641">
        <v>445.41471000671044</v>
      </c>
      <c r="N25" s="641">
        <v>7956.0021048436711</v>
      </c>
      <c r="O25" s="3098" t="s">
        <v>1463</v>
      </c>
      <c r="P25" s="3098"/>
      <c r="Q25" s="3098"/>
      <c r="R25" s="3099"/>
      <c r="S25" s="644">
        <v>4357.0701419260749</v>
      </c>
      <c r="T25" s="643">
        <v>2191.2812190675518</v>
      </c>
      <c r="U25" s="643">
        <v>171.19275139035932</v>
      </c>
      <c r="V25" s="643">
        <v>92.262699982900401</v>
      </c>
      <c r="W25" s="643">
        <v>199.18404225555338</v>
      </c>
      <c r="X25" s="643">
        <v>16.003152451674772</v>
      </c>
      <c r="Y25" s="643">
        <v>51.329994192521994</v>
      </c>
      <c r="Z25" s="643">
        <v>26.816464043230738</v>
      </c>
      <c r="AA25" s="643">
        <v>1608.999818542283</v>
      </c>
      <c r="AB25" s="643">
        <v>571.08470403143133</v>
      </c>
      <c r="AC25" s="643">
        <v>43.752375419225359</v>
      </c>
      <c r="AD25" s="643">
        <v>182.10665297518659</v>
      </c>
      <c r="AE25" s="643">
        <v>345.22567563701961</v>
      </c>
    </row>
    <row r="26" spans="1:78" s="633" customFormat="1" ht="17.100000000000001" customHeight="1">
      <c r="A26" s="3095" t="s">
        <v>2260</v>
      </c>
      <c r="B26" s="3095"/>
      <c r="C26" s="3095"/>
      <c r="D26" s="3100"/>
      <c r="E26" s="641">
        <v>51987.760105637281</v>
      </c>
      <c r="F26" s="641">
        <v>51262.853052548468</v>
      </c>
      <c r="G26" s="644" t="s">
        <v>431</v>
      </c>
      <c r="H26" s="641">
        <v>30303.698366409797</v>
      </c>
      <c r="I26" s="641">
        <v>4534.1206289891006</v>
      </c>
      <c r="J26" s="641">
        <v>1077.6459662467314</v>
      </c>
      <c r="K26" s="643" t="s">
        <v>431</v>
      </c>
      <c r="L26" s="643" t="s">
        <v>431</v>
      </c>
      <c r="M26" s="643" t="s">
        <v>431</v>
      </c>
      <c r="N26" s="643" t="s">
        <v>431</v>
      </c>
      <c r="O26" s="3095" t="s">
        <v>2294</v>
      </c>
      <c r="P26" s="3095"/>
      <c r="Q26" s="3095"/>
      <c r="R26" s="3100"/>
      <c r="S26" s="644" t="s">
        <v>431</v>
      </c>
      <c r="T26" s="643">
        <v>2379.6498360810419</v>
      </c>
      <c r="U26" s="643">
        <v>216.81973020443269</v>
      </c>
      <c r="V26" s="643">
        <v>269.11529421659964</v>
      </c>
      <c r="W26" s="643">
        <v>904.89317093402087</v>
      </c>
      <c r="X26" s="643">
        <v>115.41021239074891</v>
      </c>
      <c r="Y26" s="643">
        <v>82.261894392077764</v>
      </c>
      <c r="Z26" s="643" t="s">
        <v>431</v>
      </c>
      <c r="AA26" s="643" t="s">
        <v>431</v>
      </c>
      <c r="AB26" s="643">
        <v>724.90705308957035</v>
      </c>
      <c r="AC26" s="643">
        <v>20.553648356040544</v>
      </c>
      <c r="AD26" s="643">
        <v>347.37398450649295</v>
      </c>
      <c r="AE26" s="643">
        <v>356.97942022703694</v>
      </c>
    </row>
    <row r="27" spans="1:78" s="633" customFormat="1" ht="17.100000000000001" customHeight="1">
      <c r="A27" s="3095" t="s">
        <v>1464</v>
      </c>
      <c r="B27" s="3095"/>
      <c r="C27" s="3095"/>
      <c r="D27" s="3100"/>
      <c r="E27" s="643">
        <v>51992.325696075612</v>
      </c>
      <c r="F27" s="643">
        <v>51367.406502329162</v>
      </c>
      <c r="G27" s="644">
        <v>45905.933244789601</v>
      </c>
      <c r="H27" s="643">
        <v>27063.606346547633</v>
      </c>
      <c r="I27" s="643">
        <v>7057.023676796437</v>
      </c>
      <c r="J27" s="643">
        <v>662.12861464946241</v>
      </c>
      <c r="K27" s="643">
        <v>395.69478174044656</v>
      </c>
      <c r="L27" s="643">
        <v>127.45203134987109</v>
      </c>
      <c r="M27" s="643">
        <v>622.92278508059439</v>
      </c>
      <c r="N27" s="643">
        <v>9977.1050086251671</v>
      </c>
      <c r="O27" s="3095" t="s">
        <v>1464</v>
      </c>
      <c r="P27" s="3095"/>
      <c r="Q27" s="3095"/>
      <c r="R27" s="3100"/>
      <c r="S27" s="644">
        <v>5372.3097355505051</v>
      </c>
      <c r="T27" s="643">
        <v>2600.7508205996473</v>
      </c>
      <c r="U27" s="643">
        <v>188.01217448977516</v>
      </c>
      <c r="V27" s="643">
        <v>91.796413225391618</v>
      </c>
      <c r="W27" s="643">
        <v>229.79286989658604</v>
      </c>
      <c r="X27" s="643">
        <v>17.604180859737905</v>
      </c>
      <c r="Y27" s="643">
        <v>119.84951514671693</v>
      </c>
      <c r="Z27" s="643">
        <v>12.103826099704914</v>
      </c>
      <c r="AA27" s="643">
        <v>2112.3999352329461</v>
      </c>
      <c r="AB27" s="643">
        <v>623.96875160030891</v>
      </c>
      <c r="AC27" s="643">
        <v>54.76507772309828</v>
      </c>
      <c r="AD27" s="643">
        <v>248.14017719160981</v>
      </c>
      <c r="AE27" s="643">
        <v>321.06349668560205</v>
      </c>
    </row>
    <row r="28" spans="1:78" s="633" customFormat="1" ht="17.100000000000001" customHeight="1" thickBot="1">
      <c r="A28" s="3095" t="s">
        <v>2490</v>
      </c>
      <c r="B28" s="3096"/>
      <c r="C28" s="3096"/>
      <c r="D28" s="3097"/>
      <c r="E28" s="641">
        <v>59521.343657658355</v>
      </c>
      <c r="F28" s="641">
        <v>58923.134131361017</v>
      </c>
      <c r="G28" s="642">
        <v>52903.880486673173</v>
      </c>
      <c r="H28" s="641">
        <v>32050.11711876496</v>
      </c>
      <c r="I28" s="641">
        <v>7834.6902503590109</v>
      </c>
      <c r="J28" s="641">
        <v>420.25077208559628</v>
      </c>
      <c r="K28" s="641">
        <v>397.1545557072518</v>
      </c>
      <c r="L28" s="641">
        <v>131.90427353869961</v>
      </c>
      <c r="M28" s="641">
        <v>490.68704982034501</v>
      </c>
      <c r="N28" s="641">
        <v>11579.076466397315</v>
      </c>
      <c r="O28" s="3095" t="s">
        <v>2490</v>
      </c>
      <c r="P28" s="3096"/>
      <c r="Q28" s="3096"/>
      <c r="R28" s="3097"/>
      <c r="S28" s="644">
        <v>6019.2536446880149</v>
      </c>
      <c r="T28" s="643">
        <v>2729.2662107823153</v>
      </c>
      <c r="U28" s="643">
        <v>221.24681607895221</v>
      </c>
      <c r="V28" s="643">
        <v>92.846957140039152</v>
      </c>
      <c r="W28" s="643">
        <v>241.52290839509851</v>
      </c>
      <c r="X28" s="643">
        <v>20.524061907196362</v>
      </c>
      <c r="Y28" s="643">
        <v>99.692624650370632</v>
      </c>
      <c r="Z28" s="643">
        <v>19.671412004233364</v>
      </c>
      <c r="AA28" s="643">
        <v>2594.4826537298086</v>
      </c>
      <c r="AB28" s="643">
        <v>598.20952629723149</v>
      </c>
      <c r="AC28" s="643">
        <v>52.200945251958089</v>
      </c>
      <c r="AD28" s="643">
        <v>330.45678092605425</v>
      </c>
      <c r="AE28" s="643">
        <v>215.55180011921792</v>
      </c>
    </row>
    <row r="29" spans="1:78" s="633" customFormat="1" ht="17.100000000000001" customHeight="1" thickTop="1">
      <c r="A29" s="3095" t="s">
        <v>2237</v>
      </c>
      <c r="B29" s="3096"/>
      <c r="C29" s="3096"/>
      <c r="D29" s="3097"/>
      <c r="E29" s="672">
        <f>AH33</f>
        <v>58377.822561145746</v>
      </c>
      <c r="F29" s="672">
        <f>AI33</f>
        <v>57709.809862680413</v>
      </c>
      <c r="G29" s="672">
        <f>H29+I29+J29+K29+L29+M29+N29</f>
        <v>51806.236987270102</v>
      </c>
      <c r="H29" s="672">
        <f t="shared" ref="H29:N29" si="2">AJ33</f>
        <v>29241.656618853915</v>
      </c>
      <c r="I29" s="672">
        <f t="shared" si="2"/>
        <v>10175.8924846149</v>
      </c>
      <c r="J29" s="672">
        <f t="shared" si="2"/>
        <v>316.30838668024285</v>
      </c>
      <c r="K29" s="672">
        <f t="shared" si="2"/>
        <v>417.48581543991719</v>
      </c>
      <c r="L29" s="672">
        <f t="shared" si="2"/>
        <v>115.97989957024529</v>
      </c>
      <c r="M29" s="672">
        <f t="shared" si="2"/>
        <v>518.06857030571871</v>
      </c>
      <c r="N29" s="672">
        <f t="shared" si="2"/>
        <v>11020.845211805166</v>
      </c>
      <c r="O29" s="3095" t="s">
        <v>2245</v>
      </c>
      <c r="P29" s="3096"/>
      <c r="Q29" s="3096"/>
      <c r="R29" s="3097"/>
      <c r="S29" s="642">
        <f>SUM(T29:AA29)</f>
        <v>5903.5728754103257</v>
      </c>
      <c r="T29" s="672">
        <f t="shared" ref="T29:AE29" si="3">AQ33</f>
        <v>2848.7058069965669</v>
      </c>
      <c r="U29" s="672">
        <f t="shared" si="3"/>
        <v>210.81110696059704</v>
      </c>
      <c r="V29" s="672">
        <f t="shared" si="3"/>
        <v>83.358196272506348</v>
      </c>
      <c r="W29" s="672">
        <f t="shared" si="3"/>
        <v>229.09067441891827</v>
      </c>
      <c r="X29" s="672">
        <f t="shared" si="3"/>
        <v>19.936022891570282</v>
      </c>
      <c r="Y29" s="672">
        <f t="shared" si="3"/>
        <v>100.55339658926496</v>
      </c>
      <c r="Z29" s="672">
        <f t="shared" si="3"/>
        <v>18.713223189395872</v>
      </c>
      <c r="AA29" s="672">
        <f t="shared" si="3"/>
        <v>2392.4044480915068</v>
      </c>
      <c r="AB29" s="672">
        <f t="shared" si="3"/>
        <v>668.01269846521348</v>
      </c>
      <c r="AC29" s="672">
        <f t="shared" si="3"/>
        <v>43.833993044154802</v>
      </c>
      <c r="AD29" s="672">
        <f t="shared" si="3"/>
        <v>320.41947877812362</v>
      </c>
      <c r="AE29" s="672">
        <f t="shared" si="3"/>
        <v>303.75922664293466</v>
      </c>
      <c r="AF29" s="3860"/>
      <c r="AG29" s="3861"/>
      <c r="AH29" s="673" t="s">
        <v>987</v>
      </c>
      <c r="AI29" s="674" t="s">
        <v>306</v>
      </c>
      <c r="AJ29" s="674" t="s">
        <v>1151</v>
      </c>
      <c r="AK29" s="674" t="s">
        <v>989</v>
      </c>
      <c r="AL29" s="674" t="s">
        <v>1150</v>
      </c>
      <c r="AM29" s="674" t="s">
        <v>1152</v>
      </c>
      <c r="AN29" s="674" t="s">
        <v>1160</v>
      </c>
      <c r="AO29" s="674" t="s">
        <v>1161</v>
      </c>
      <c r="AP29" s="674" t="s">
        <v>1162</v>
      </c>
      <c r="AQ29" s="674" t="s">
        <v>990</v>
      </c>
      <c r="AR29" s="674" t="s">
        <v>1163</v>
      </c>
      <c r="AS29" s="674" t="s">
        <v>1164</v>
      </c>
      <c r="AT29" s="674" t="s">
        <v>1165</v>
      </c>
      <c r="AU29" s="674" t="s">
        <v>1166</v>
      </c>
      <c r="AV29" s="674" t="s">
        <v>1167</v>
      </c>
      <c r="AW29" s="674" t="s">
        <v>1155</v>
      </c>
      <c r="AX29" s="674" t="s">
        <v>1168</v>
      </c>
      <c r="AY29" s="674" t="s">
        <v>1169</v>
      </c>
      <c r="AZ29" s="674" t="s">
        <v>1170</v>
      </c>
      <c r="BA29" s="674" t="s">
        <v>1171</v>
      </c>
      <c r="BB29" s="675" t="s">
        <v>1172</v>
      </c>
      <c r="BD29" s="3899"/>
      <c r="BE29" s="3900"/>
      <c r="BF29" s="2687" t="s">
        <v>987</v>
      </c>
      <c r="BG29" s="2688" t="s">
        <v>306</v>
      </c>
      <c r="BH29" s="2688" t="s">
        <v>4044</v>
      </c>
      <c r="BI29" s="2688" t="s">
        <v>4003</v>
      </c>
      <c r="BJ29" s="2688" t="s">
        <v>4043</v>
      </c>
      <c r="BK29" s="2688" t="s">
        <v>4045</v>
      </c>
      <c r="BL29" s="2688" t="s">
        <v>4047</v>
      </c>
      <c r="BM29" s="2688" t="s">
        <v>4048</v>
      </c>
      <c r="BN29" s="2688" t="s">
        <v>4049</v>
      </c>
      <c r="BO29" s="2688" t="s">
        <v>4004</v>
      </c>
      <c r="BP29" s="2688" t="s">
        <v>4050</v>
      </c>
      <c r="BQ29" s="2688" t="s">
        <v>4051</v>
      </c>
      <c r="BR29" s="2688" t="s">
        <v>4052</v>
      </c>
      <c r="BS29" s="2688" t="s">
        <v>4053</v>
      </c>
      <c r="BT29" s="2688" t="s">
        <v>4054</v>
      </c>
      <c r="BU29" s="2688" t="s">
        <v>4046</v>
      </c>
      <c r="BV29" s="2688" t="s">
        <v>4055</v>
      </c>
      <c r="BW29" s="2688" t="s">
        <v>4056</v>
      </c>
      <c r="BX29" s="2688" t="s">
        <v>4057</v>
      </c>
      <c r="BY29" s="2688" t="s">
        <v>4058</v>
      </c>
      <c r="BZ29" s="2689" t="s">
        <v>4059</v>
      </c>
    </row>
    <row r="30" spans="1:78" s="622" customFormat="1" ht="17.100000000000001" customHeight="1" thickBot="1">
      <c r="A30" s="3859" t="s">
        <v>43</v>
      </c>
      <c r="B30" s="3859"/>
      <c r="C30" s="3859"/>
      <c r="D30" s="630"/>
      <c r="E30" s="652"/>
      <c r="F30" s="654"/>
      <c r="G30" s="654"/>
      <c r="H30" s="654"/>
      <c r="I30" s="654"/>
      <c r="J30" s="654"/>
      <c r="K30" s="654"/>
      <c r="L30" s="654"/>
      <c r="M30" s="654"/>
      <c r="N30" s="654"/>
      <c r="O30" s="3407" t="s">
        <v>43</v>
      </c>
      <c r="P30" s="3407"/>
      <c r="Q30" s="3407"/>
      <c r="R30" s="676"/>
      <c r="S30" s="677"/>
      <c r="T30" s="652"/>
      <c r="U30" s="642"/>
      <c r="V30" s="652"/>
      <c r="W30" s="652"/>
      <c r="X30" s="652"/>
      <c r="Y30" s="652"/>
      <c r="Z30" s="652"/>
      <c r="AA30" s="652"/>
      <c r="AB30" s="652"/>
      <c r="AC30" s="652"/>
      <c r="AD30" s="652"/>
      <c r="AE30" s="652"/>
      <c r="AF30" s="3862"/>
      <c r="AG30" s="3863"/>
      <c r="AH30" s="678" t="s">
        <v>1173</v>
      </c>
      <c r="AI30" s="679" t="s">
        <v>1173</v>
      </c>
      <c r="AJ30" s="679" t="s">
        <v>1173</v>
      </c>
      <c r="AK30" s="679" t="s">
        <v>1173</v>
      </c>
      <c r="AL30" s="679" t="s">
        <v>1173</v>
      </c>
      <c r="AM30" s="679" t="s">
        <v>1173</v>
      </c>
      <c r="AN30" s="679" t="s">
        <v>1173</v>
      </c>
      <c r="AO30" s="679" t="s">
        <v>1173</v>
      </c>
      <c r="AP30" s="679" t="s">
        <v>1173</v>
      </c>
      <c r="AQ30" s="679" t="s">
        <v>1173</v>
      </c>
      <c r="AR30" s="679" t="s">
        <v>1173</v>
      </c>
      <c r="AS30" s="679" t="s">
        <v>1173</v>
      </c>
      <c r="AT30" s="679" t="s">
        <v>1173</v>
      </c>
      <c r="AU30" s="679" t="s">
        <v>1173</v>
      </c>
      <c r="AV30" s="679" t="s">
        <v>1173</v>
      </c>
      <c r="AW30" s="679" t="s">
        <v>1173</v>
      </c>
      <c r="AX30" s="679" t="s">
        <v>1173</v>
      </c>
      <c r="AY30" s="679" t="s">
        <v>1173</v>
      </c>
      <c r="AZ30" s="679" t="s">
        <v>1173</v>
      </c>
      <c r="BA30" s="679" t="s">
        <v>1173</v>
      </c>
      <c r="BB30" s="680" t="s">
        <v>1173</v>
      </c>
      <c r="BC30" s="633"/>
      <c r="BD30" s="3901"/>
      <c r="BE30" s="3902"/>
      <c r="BF30" s="2690" t="s">
        <v>1173</v>
      </c>
      <c r="BG30" s="2691" t="s">
        <v>1173</v>
      </c>
      <c r="BH30" s="2691" t="s">
        <v>1173</v>
      </c>
      <c r="BI30" s="2691" t="s">
        <v>1173</v>
      </c>
      <c r="BJ30" s="2691" t="s">
        <v>1173</v>
      </c>
      <c r="BK30" s="2691" t="s">
        <v>1173</v>
      </c>
      <c r="BL30" s="2691" t="s">
        <v>1173</v>
      </c>
      <c r="BM30" s="2691" t="s">
        <v>1173</v>
      </c>
      <c r="BN30" s="2691" t="s">
        <v>1173</v>
      </c>
      <c r="BO30" s="2691" t="s">
        <v>1173</v>
      </c>
      <c r="BP30" s="2691" t="s">
        <v>1173</v>
      </c>
      <c r="BQ30" s="2691" t="s">
        <v>1173</v>
      </c>
      <c r="BR30" s="2691" t="s">
        <v>1173</v>
      </c>
      <c r="BS30" s="2691" t="s">
        <v>1173</v>
      </c>
      <c r="BT30" s="2691" t="s">
        <v>1173</v>
      </c>
      <c r="BU30" s="2691" t="s">
        <v>1173</v>
      </c>
      <c r="BV30" s="2691" t="s">
        <v>1173</v>
      </c>
      <c r="BW30" s="2691" t="s">
        <v>1173</v>
      </c>
      <c r="BX30" s="2691" t="s">
        <v>1173</v>
      </c>
      <c r="BY30" s="2691" t="s">
        <v>1173</v>
      </c>
      <c r="BZ30" s="2692" t="s">
        <v>1173</v>
      </c>
    </row>
    <row r="31" spans="1:78" ht="17.100000000000001" customHeight="1" thickTop="1">
      <c r="A31" s="681"/>
      <c r="B31" s="681" t="s">
        <v>44</v>
      </c>
      <c r="C31" s="681"/>
      <c r="D31" s="682"/>
      <c r="E31" s="653">
        <f>AH31</f>
        <v>75012.131579010573</v>
      </c>
      <c r="F31" s="654">
        <f>AI31</f>
        <v>74140.163002159941</v>
      </c>
      <c r="G31" s="683">
        <f t="shared" ref="G31:G60" si="4">H31+I31+J31+K31+L31+M31+N31</f>
        <v>66645.003352830783</v>
      </c>
      <c r="H31" s="654">
        <f t="shared" ref="H31:N32" si="5">AJ31</f>
        <v>37683.807078442049</v>
      </c>
      <c r="I31" s="654">
        <f t="shared" si="5"/>
        <v>12792.47022525449</v>
      </c>
      <c r="J31" s="654">
        <f t="shared" si="5"/>
        <v>419.67951191521183</v>
      </c>
      <c r="K31" s="654">
        <f t="shared" si="5"/>
        <v>542.21048884962818</v>
      </c>
      <c r="L31" s="654">
        <f t="shared" si="5"/>
        <v>150.89543870473</v>
      </c>
      <c r="M31" s="654">
        <f t="shared" si="5"/>
        <v>661.54987691729286</v>
      </c>
      <c r="N31" s="654">
        <f t="shared" si="5"/>
        <v>14394.390732747388</v>
      </c>
      <c r="O31" s="684"/>
      <c r="P31" s="684" t="s">
        <v>34</v>
      </c>
      <c r="Q31" s="684"/>
      <c r="R31" s="685"/>
      <c r="S31" s="652">
        <f>SUM(T31:AA31)</f>
        <v>7495.1596493291827</v>
      </c>
      <c r="T31" s="652">
        <f t="shared" ref="T31:AE32" si="6">AQ31</f>
        <v>3605.3828246608527</v>
      </c>
      <c r="U31" s="652">
        <f t="shared" si="6"/>
        <v>274.86220481365029</v>
      </c>
      <c r="V31" s="652">
        <f t="shared" si="6"/>
        <v>104.65288427842319</v>
      </c>
      <c r="W31" s="652">
        <f t="shared" si="6"/>
        <v>280.63062185161607</v>
      </c>
      <c r="X31" s="652">
        <f t="shared" si="6"/>
        <v>26.44022384846264</v>
      </c>
      <c r="Y31" s="652">
        <f t="shared" si="6"/>
        <v>133.30606287362087</v>
      </c>
      <c r="Z31" s="652">
        <f t="shared" si="6"/>
        <v>24.553982183474439</v>
      </c>
      <c r="AA31" s="652">
        <f t="shared" si="6"/>
        <v>3045.3308448190819</v>
      </c>
      <c r="AB31" s="652">
        <f t="shared" si="6"/>
        <v>871.96857685054147</v>
      </c>
      <c r="AC31" s="652">
        <f t="shared" si="6"/>
        <v>57.241819015452691</v>
      </c>
      <c r="AD31" s="652">
        <f t="shared" si="6"/>
        <v>415.24103195532393</v>
      </c>
      <c r="AE31" s="652">
        <f t="shared" si="6"/>
        <v>399.48572587976469</v>
      </c>
      <c r="AF31" s="3864" t="s">
        <v>991</v>
      </c>
      <c r="AG31" s="686" t="s">
        <v>992</v>
      </c>
      <c r="AH31" s="687">
        <f>BF31/1000</f>
        <v>75012.131579010573</v>
      </c>
      <c r="AI31" s="688">
        <f t="shared" ref="AI31:AI94" si="7">BG31/1000</f>
        <v>74140.163002159941</v>
      </c>
      <c r="AJ31" s="688">
        <f t="shared" ref="AJ31:AJ94" si="8">BH31/1000</f>
        <v>37683.807078442049</v>
      </c>
      <c r="AK31" s="688">
        <f t="shared" ref="AK31:AK94" si="9">BI31/1000</f>
        <v>12792.47022525449</v>
      </c>
      <c r="AL31" s="688">
        <f t="shared" ref="AL31:AL94" si="10">BJ31/1000</f>
        <v>419.67951191521183</v>
      </c>
      <c r="AM31" s="688">
        <f t="shared" ref="AM31:AM94" si="11">BK31/1000</f>
        <v>542.21048884962818</v>
      </c>
      <c r="AN31" s="688">
        <f t="shared" ref="AN31:AN94" si="12">BL31/1000</f>
        <v>150.89543870473</v>
      </c>
      <c r="AO31" s="688">
        <f t="shared" ref="AO31:AO94" si="13">BM31/1000</f>
        <v>661.54987691729286</v>
      </c>
      <c r="AP31" s="688">
        <f t="shared" ref="AP31:AP94" si="14">BN31/1000</f>
        <v>14394.390732747388</v>
      </c>
      <c r="AQ31" s="688">
        <f t="shared" ref="AQ31:AQ94" si="15">BO31/1000</f>
        <v>3605.3828246608527</v>
      </c>
      <c r="AR31" s="688">
        <f t="shared" ref="AR31:AR94" si="16">BP31/1000</f>
        <v>274.86220481365029</v>
      </c>
      <c r="AS31" s="688">
        <f t="shared" ref="AS31:AS94" si="17">BQ31/1000</f>
        <v>104.65288427842319</v>
      </c>
      <c r="AT31" s="688">
        <f t="shared" ref="AT31:AT94" si="18">BR31/1000</f>
        <v>280.63062185161607</v>
      </c>
      <c r="AU31" s="688">
        <f t="shared" ref="AU31:AU94" si="19">BS31/1000</f>
        <v>26.44022384846264</v>
      </c>
      <c r="AV31" s="688">
        <f t="shared" ref="AV31:AV94" si="20">BT31/1000</f>
        <v>133.30606287362087</v>
      </c>
      <c r="AW31" s="688">
        <f t="shared" ref="AW31:AW94" si="21">BU31/1000</f>
        <v>24.553982183474439</v>
      </c>
      <c r="AX31" s="688">
        <f t="shared" ref="AX31:AX94" si="22">BV31/1000</f>
        <v>3045.3308448190819</v>
      </c>
      <c r="AY31" s="688">
        <f t="shared" ref="AY31:AY94" si="23">BW31/1000</f>
        <v>871.96857685054147</v>
      </c>
      <c r="AZ31" s="688">
        <f t="shared" ref="AZ31:AZ94" si="24">BX31/1000</f>
        <v>57.241819015452691</v>
      </c>
      <c r="BA31" s="688">
        <f t="shared" ref="BA31:BA94" si="25">BY31/1000</f>
        <v>415.24103195532393</v>
      </c>
      <c r="BB31" s="689">
        <f t="shared" ref="BB31:BB94" si="26">BZ31/1000</f>
        <v>399.48572587976469</v>
      </c>
      <c r="BC31" s="633"/>
      <c r="BD31" s="3903" t="s">
        <v>991</v>
      </c>
      <c r="BE31" s="2693" t="s">
        <v>992</v>
      </c>
      <c r="BF31" s="2694">
        <v>75012131.579010576</v>
      </c>
      <c r="BG31" s="2695">
        <v>74140163.002159938</v>
      </c>
      <c r="BH31" s="2695">
        <v>37683807.078442052</v>
      </c>
      <c r="BI31" s="2695">
        <v>12792470.225254491</v>
      </c>
      <c r="BJ31" s="2695">
        <v>419679.51191521186</v>
      </c>
      <c r="BK31" s="2695">
        <v>542210.48884962813</v>
      </c>
      <c r="BL31" s="2695">
        <v>150895.43870473001</v>
      </c>
      <c r="BM31" s="2695">
        <v>661549.87691729283</v>
      </c>
      <c r="BN31" s="2695">
        <v>14394390.732747387</v>
      </c>
      <c r="BO31" s="2695">
        <v>3605382.8246608526</v>
      </c>
      <c r="BP31" s="2695">
        <v>274862.20481365029</v>
      </c>
      <c r="BQ31" s="2695">
        <v>104652.88427842318</v>
      </c>
      <c r="BR31" s="2695">
        <v>280630.62185161607</v>
      </c>
      <c r="BS31" s="2695">
        <v>26440.22384846264</v>
      </c>
      <c r="BT31" s="2695">
        <v>133306.06287362086</v>
      </c>
      <c r="BU31" s="2695">
        <v>24553.98218347444</v>
      </c>
      <c r="BV31" s="2695">
        <v>3045330.8448190819</v>
      </c>
      <c r="BW31" s="2695">
        <v>871968.57685054152</v>
      </c>
      <c r="BX31" s="2695">
        <v>57241.819015452689</v>
      </c>
      <c r="BY31" s="2695">
        <v>415241.03195532394</v>
      </c>
      <c r="BZ31" s="2696">
        <v>399485.72587976471</v>
      </c>
    </row>
    <row r="32" spans="1:78" ht="17.100000000000001" customHeight="1">
      <c r="A32" s="681"/>
      <c r="B32" s="681" t="s">
        <v>12</v>
      </c>
      <c r="C32" s="681"/>
      <c r="D32" s="682"/>
      <c r="E32" s="653">
        <f>AH32</f>
        <v>7478.0046765906745</v>
      </c>
      <c r="F32" s="653">
        <f>AI32</f>
        <v>7434.082648507283</v>
      </c>
      <c r="G32" s="683">
        <f>H32+I32+J32+K32+L32+M32+N32</f>
        <v>6400.6535736558926</v>
      </c>
      <c r="H32" s="654">
        <f t="shared" si="5"/>
        <v>3409.268842147635</v>
      </c>
      <c r="I32" s="653">
        <f t="shared" si="5"/>
        <v>2169.3482791237207</v>
      </c>
      <c r="J32" s="653">
        <f t="shared" si="5"/>
        <v>0</v>
      </c>
      <c r="K32" s="653">
        <f t="shared" si="5"/>
        <v>35.837070340449515</v>
      </c>
      <c r="L32" s="653">
        <f t="shared" si="5"/>
        <v>9.1408008509864711</v>
      </c>
      <c r="M32" s="653">
        <f t="shared" si="5"/>
        <v>79.025844303474955</v>
      </c>
      <c r="N32" s="654">
        <f t="shared" si="5"/>
        <v>698.03273688962645</v>
      </c>
      <c r="O32" s="684"/>
      <c r="P32" s="684" t="s">
        <v>12</v>
      </c>
      <c r="Q32" s="684"/>
      <c r="R32" s="685"/>
      <c r="S32" s="652">
        <f>SUM(T32:AA32)</f>
        <v>1033.4290748513913</v>
      </c>
      <c r="T32" s="652">
        <f t="shared" si="6"/>
        <v>533.32725083433002</v>
      </c>
      <c r="U32" s="653">
        <f t="shared" si="6"/>
        <v>14.819243846544417</v>
      </c>
      <c r="V32" s="653">
        <f t="shared" si="6"/>
        <v>18.19794583796747</v>
      </c>
      <c r="W32" s="653">
        <f t="shared" si="6"/>
        <v>71.382053322219491</v>
      </c>
      <c r="X32" s="653">
        <f t="shared" si="6"/>
        <v>3.3624551199453213E-2</v>
      </c>
      <c r="Y32" s="653">
        <f t="shared" si="6"/>
        <v>0.33253696011601452</v>
      </c>
      <c r="Z32" s="653">
        <f t="shared" si="6"/>
        <v>0.84091068234257837</v>
      </c>
      <c r="AA32" s="653">
        <f t="shared" si="6"/>
        <v>394.49550881667176</v>
      </c>
      <c r="AB32" s="653">
        <f t="shared" si="6"/>
        <v>43.922028083392398</v>
      </c>
      <c r="AC32" s="653">
        <f t="shared" si="6"/>
        <v>2.8069867865502536</v>
      </c>
      <c r="AD32" s="653">
        <f t="shared" si="6"/>
        <v>30.272182424142532</v>
      </c>
      <c r="AE32" s="653">
        <f t="shared" si="6"/>
        <v>10.842858872699589</v>
      </c>
      <c r="AF32" s="3865"/>
      <c r="AG32" s="690" t="s">
        <v>993</v>
      </c>
      <c r="AH32" s="691">
        <f t="shared" ref="AH32:AH95" si="27">BF32/1000</f>
        <v>7478.0046765906745</v>
      </c>
      <c r="AI32" s="692">
        <f t="shared" si="7"/>
        <v>7434.082648507283</v>
      </c>
      <c r="AJ32" s="692">
        <f t="shared" si="8"/>
        <v>3409.268842147635</v>
      </c>
      <c r="AK32" s="692">
        <f t="shared" si="9"/>
        <v>2169.3482791237207</v>
      </c>
      <c r="AL32" s="692">
        <f t="shared" si="10"/>
        <v>0</v>
      </c>
      <c r="AM32" s="692">
        <f t="shared" si="11"/>
        <v>35.837070340449515</v>
      </c>
      <c r="AN32" s="692">
        <f t="shared" si="12"/>
        <v>9.1408008509864711</v>
      </c>
      <c r="AO32" s="692">
        <f t="shared" si="13"/>
        <v>79.025844303474955</v>
      </c>
      <c r="AP32" s="692">
        <f t="shared" si="14"/>
        <v>698.03273688962645</v>
      </c>
      <c r="AQ32" s="692">
        <f t="shared" si="15"/>
        <v>533.32725083433002</v>
      </c>
      <c r="AR32" s="692">
        <f t="shared" si="16"/>
        <v>14.819243846544417</v>
      </c>
      <c r="AS32" s="692">
        <f t="shared" si="17"/>
        <v>18.19794583796747</v>
      </c>
      <c r="AT32" s="692">
        <f t="shared" si="18"/>
        <v>71.382053322219491</v>
      </c>
      <c r="AU32" s="692">
        <f t="shared" si="19"/>
        <v>3.3624551199453213E-2</v>
      </c>
      <c r="AV32" s="692">
        <f t="shared" si="20"/>
        <v>0.33253696011601452</v>
      </c>
      <c r="AW32" s="692">
        <f t="shared" si="21"/>
        <v>0.84091068234257837</v>
      </c>
      <c r="AX32" s="692">
        <f t="shared" si="22"/>
        <v>394.49550881667176</v>
      </c>
      <c r="AY32" s="692">
        <f t="shared" si="23"/>
        <v>43.922028083392398</v>
      </c>
      <c r="AZ32" s="692">
        <f t="shared" si="24"/>
        <v>2.8069867865502536</v>
      </c>
      <c r="BA32" s="692">
        <f t="shared" si="25"/>
        <v>30.272182424142532</v>
      </c>
      <c r="BB32" s="693">
        <f t="shared" si="26"/>
        <v>10.842858872699589</v>
      </c>
      <c r="BC32" s="633"/>
      <c r="BD32" s="3857"/>
      <c r="BE32" s="3001" t="s">
        <v>3714</v>
      </c>
      <c r="BF32" s="2697">
        <v>7478004.6765906746</v>
      </c>
      <c r="BG32" s="2698">
        <v>7434082.6485072831</v>
      </c>
      <c r="BH32" s="2698">
        <v>3409268.8421476348</v>
      </c>
      <c r="BI32" s="2698">
        <v>2169348.2791237207</v>
      </c>
      <c r="BJ32" s="2698">
        <v>0</v>
      </c>
      <c r="BK32" s="2698">
        <v>35837.070340449514</v>
      </c>
      <c r="BL32" s="2698">
        <v>9140.8008509864703</v>
      </c>
      <c r="BM32" s="2698">
        <v>79025.844303474951</v>
      </c>
      <c r="BN32" s="2698">
        <v>698032.73688962648</v>
      </c>
      <c r="BO32" s="2698">
        <v>533327.25083432999</v>
      </c>
      <c r="BP32" s="2698">
        <v>14819.243846544417</v>
      </c>
      <c r="BQ32" s="2698">
        <v>18197.945837967469</v>
      </c>
      <c r="BR32" s="2698">
        <v>71382.053322219494</v>
      </c>
      <c r="BS32" s="2698">
        <v>33.624551199453215</v>
      </c>
      <c r="BT32" s="2698">
        <v>332.53696011601454</v>
      </c>
      <c r="BU32" s="2698">
        <v>840.91068234257841</v>
      </c>
      <c r="BV32" s="2698">
        <v>394495.50881667173</v>
      </c>
      <c r="BW32" s="2698">
        <v>43922.028083392397</v>
      </c>
      <c r="BX32" s="2698">
        <v>2806.9867865502538</v>
      </c>
      <c r="BY32" s="2698">
        <v>30272.182424142531</v>
      </c>
      <c r="BZ32" s="2699">
        <v>10842.858872699589</v>
      </c>
    </row>
    <row r="33" spans="1:78" ht="17.100000000000001" customHeight="1">
      <c r="A33" s="3859" t="s">
        <v>13</v>
      </c>
      <c r="B33" s="3859"/>
      <c r="C33" s="3859"/>
      <c r="D33" s="630"/>
      <c r="E33" s="653"/>
      <c r="F33" s="654"/>
      <c r="G33" s="654"/>
      <c r="H33" s="654"/>
      <c r="I33" s="654"/>
      <c r="J33" s="654"/>
      <c r="K33" s="654"/>
      <c r="L33" s="654"/>
      <c r="M33" s="654"/>
      <c r="N33" s="654"/>
      <c r="O33" s="3407" t="s">
        <v>13</v>
      </c>
      <c r="P33" s="3407"/>
      <c r="Q33" s="3407"/>
      <c r="R33" s="676"/>
      <c r="S33" s="652"/>
      <c r="T33" s="652"/>
      <c r="U33" s="652"/>
      <c r="V33" s="652"/>
      <c r="W33" s="652"/>
      <c r="X33" s="652"/>
      <c r="Y33" s="652"/>
      <c r="Z33" s="652"/>
      <c r="AA33" s="652"/>
      <c r="AB33" s="652"/>
      <c r="AC33" s="652"/>
      <c r="AD33" s="652"/>
      <c r="AE33" s="652"/>
      <c r="AF33" s="694" t="s">
        <v>994</v>
      </c>
      <c r="AG33" s="690"/>
      <c r="AH33" s="691">
        <f t="shared" si="27"/>
        <v>58377.822561145746</v>
      </c>
      <c r="AI33" s="692">
        <f t="shared" si="7"/>
        <v>57709.809862680413</v>
      </c>
      <c r="AJ33" s="692">
        <f t="shared" si="8"/>
        <v>29241.656618853915</v>
      </c>
      <c r="AK33" s="692">
        <f t="shared" si="9"/>
        <v>10175.8924846149</v>
      </c>
      <c r="AL33" s="692">
        <f t="shared" si="10"/>
        <v>316.30838668024285</v>
      </c>
      <c r="AM33" s="692">
        <f t="shared" si="11"/>
        <v>417.48581543991719</v>
      </c>
      <c r="AN33" s="692">
        <f t="shared" si="12"/>
        <v>115.97989957024529</v>
      </c>
      <c r="AO33" s="692">
        <f t="shared" si="13"/>
        <v>518.06857030571871</v>
      </c>
      <c r="AP33" s="692">
        <f t="shared" si="14"/>
        <v>11020.845211805166</v>
      </c>
      <c r="AQ33" s="692">
        <f t="shared" si="15"/>
        <v>2848.7058069965669</v>
      </c>
      <c r="AR33" s="692">
        <f t="shared" si="16"/>
        <v>210.81110696059704</v>
      </c>
      <c r="AS33" s="692">
        <f t="shared" si="17"/>
        <v>83.358196272506348</v>
      </c>
      <c r="AT33" s="692">
        <f t="shared" si="18"/>
        <v>229.09067441891827</v>
      </c>
      <c r="AU33" s="692">
        <f t="shared" si="19"/>
        <v>19.936022891570282</v>
      </c>
      <c r="AV33" s="692">
        <f t="shared" si="20"/>
        <v>100.55339658926496</v>
      </c>
      <c r="AW33" s="692">
        <f t="shared" si="21"/>
        <v>18.713223189395872</v>
      </c>
      <c r="AX33" s="692">
        <f t="shared" si="22"/>
        <v>2392.4044480915068</v>
      </c>
      <c r="AY33" s="692">
        <f t="shared" si="23"/>
        <v>668.01269846521348</v>
      </c>
      <c r="AZ33" s="692">
        <f t="shared" si="24"/>
        <v>43.833993044154802</v>
      </c>
      <c r="BA33" s="692">
        <f t="shared" si="25"/>
        <v>320.41947877812362</v>
      </c>
      <c r="BB33" s="693">
        <f t="shared" si="26"/>
        <v>303.75922664293466</v>
      </c>
      <c r="BC33" s="633"/>
      <c r="BD33" s="3857" t="s">
        <v>994</v>
      </c>
      <c r="BE33" s="3858"/>
      <c r="BF33" s="2697">
        <v>58377822.561145745</v>
      </c>
      <c r="BG33" s="2698">
        <v>57709809.862680413</v>
      </c>
      <c r="BH33" s="2698">
        <v>29241656.618853915</v>
      </c>
      <c r="BI33" s="2698">
        <v>10175892.484614899</v>
      </c>
      <c r="BJ33" s="2698">
        <v>316308.38668024284</v>
      </c>
      <c r="BK33" s="2698">
        <v>417485.81543991721</v>
      </c>
      <c r="BL33" s="2698">
        <v>115979.8995702453</v>
      </c>
      <c r="BM33" s="2698">
        <v>518068.57030571869</v>
      </c>
      <c r="BN33" s="2698">
        <v>11020845.211805167</v>
      </c>
      <c r="BO33" s="2698">
        <v>2848705.8069965667</v>
      </c>
      <c r="BP33" s="2698">
        <v>210811.10696059704</v>
      </c>
      <c r="BQ33" s="2698">
        <v>83358.196272506349</v>
      </c>
      <c r="BR33" s="2698">
        <v>229090.67441891826</v>
      </c>
      <c r="BS33" s="2698">
        <v>19936.022891570283</v>
      </c>
      <c r="BT33" s="2698">
        <v>100553.39658926496</v>
      </c>
      <c r="BU33" s="2698">
        <v>18713.223189395874</v>
      </c>
      <c r="BV33" s="2698">
        <v>2392404.448091507</v>
      </c>
      <c r="BW33" s="2698">
        <v>668012.69846521353</v>
      </c>
      <c r="BX33" s="2698">
        <v>43833.993044154799</v>
      </c>
      <c r="BY33" s="2698">
        <v>320419.47877812362</v>
      </c>
      <c r="BZ33" s="2699">
        <v>303759.22664293466</v>
      </c>
    </row>
    <row r="34" spans="1:78" ht="17.100000000000001" customHeight="1">
      <c r="A34" s="681"/>
      <c r="B34" s="155" t="s">
        <v>52</v>
      </c>
      <c r="C34" s="681"/>
      <c r="D34" s="682"/>
      <c r="E34" s="653">
        <f t="shared" ref="E34:F38" si="28">AH34</f>
        <v>213043.60053110195</v>
      </c>
      <c r="F34" s="654">
        <f t="shared" si="28"/>
        <v>210440.39196683667</v>
      </c>
      <c r="G34" s="683">
        <f t="shared" si="4"/>
        <v>192652.2162270596</v>
      </c>
      <c r="H34" s="654">
        <f t="shared" ref="H34:N38" si="29">AJ34</f>
        <v>108765.26686356674</v>
      </c>
      <c r="I34" s="654">
        <f t="shared" si="29"/>
        <v>40368.124239643897</v>
      </c>
      <c r="J34" s="654">
        <f t="shared" si="29"/>
        <v>1736.5337250785105</v>
      </c>
      <c r="K34" s="654">
        <f t="shared" si="29"/>
        <v>1478.3084824909608</v>
      </c>
      <c r="L34" s="654">
        <f t="shared" si="29"/>
        <v>472.72015017227892</v>
      </c>
      <c r="M34" s="654">
        <f t="shared" si="29"/>
        <v>1445.174215859475</v>
      </c>
      <c r="N34" s="654">
        <f t="shared" si="29"/>
        <v>38386.088550247747</v>
      </c>
      <c r="O34" s="684"/>
      <c r="P34" s="684" t="s">
        <v>52</v>
      </c>
      <c r="Q34" s="684"/>
      <c r="R34" s="685"/>
      <c r="S34" s="652">
        <f>SUM(T34:AA34)</f>
        <v>17788.17573977706</v>
      </c>
      <c r="T34" s="652">
        <f t="shared" ref="T34:AE38" si="30">AQ34</f>
        <v>9289.4723144630934</v>
      </c>
      <c r="U34" s="652">
        <f t="shared" si="30"/>
        <v>685.85208867752567</v>
      </c>
      <c r="V34" s="652">
        <f t="shared" si="30"/>
        <v>275.6411129797354</v>
      </c>
      <c r="W34" s="652">
        <f t="shared" si="30"/>
        <v>631.84308795140555</v>
      </c>
      <c r="X34" s="652">
        <f t="shared" si="30"/>
        <v>79.018889966326597</v>
      </c>
      <c r="Y34" s="652">
        <f t="shared" si="30"/>
        <v>420.09106222839642</v>
      </c>
      <c r="Z34" s="652">
        <f t="shared" si="30"/>
        <v>21.142599412119541</v>
      </c>
      <c r="AA34" s="652">
        <f t="shared" si="30"/>
        <v>6385.1145840984545</v>
      </c>
      <c r="AB34" s="652">
        <f t="shared" si="30"/>
        <v>2603.2085642652837</v>
      </c>
      <c r="AC34" s="652">
        <f t="shared" si="30"/>
        <v>148.04479456937838</v>
      </c>
      <c r="AD34" s="652">
        <f t="shared" si="30"/>
        <v>1105.6495795588239</v>
      </c>
      <c r="AE34" s="652">
        <f t="shared" si="30"/>
        <v>1349.5141901370839</v>
      </c>
      <c r="AF34" s="694" t="s">
        <v>995</v>
      </c>
      <c r="AG34" s="690"/>
      <c r="AH34" s="691">
        <f t="shared" si="27"/>
        <v>213043.60053110195</v>
      </c>
      <c r="AI34" s="692">
        <f t="shared" si="7"/>
        <v>210440.39196683667</v>
      </c>
      <c r="AJ34" s="692">
        <f t="shared" si="8"/>
        <v>108765.26686356674</v>
      </c>
      <c r="AK34" s="692">
        <f t="shared" si="9"/>
        <v>40368.124239643897</v>
      </c>
      <c r="AL34" s="692">
        <f t="shared" si="10"/>
        <v>1736.5337250785105</v>
      </c>
      <c r="AM34" s="692">
        <f t="shared" si="11"/>
        <v>1478.3084824909608</v>
      </c>
      <c r="AN34" s="692">
        <f t="shared" si="12"/>
        <v>472.72015017227892</v>
      </c>
      <c r="AO34" s="692">
        <f t="shared" si="13"/>
        <v>1445.174215859475</v>
      </c>
      <c r="AP34" s="692">
        <f t="shared" si="14"/>
        <v>38386.088550247747</v>
      </c>
      <c r="AQ34" s="692">
        <f t="shared" si="15"/>
        <v>9289.4723144630934</v>
      </c>
      <c r="AR34" s="692">
        <f t="shared" si="16"/>
        <v>685.85208867752567</v>
      </c>
      <c r="AS34" s="692">
        <f t="shared" si="17"/>
        <v>275.6411129797354</v>
      </c>
      <c r="AT34" s="692">
        <f t="shared" si="18"/>
        <v>631.84308795140555</v>
      </c>
      <c r="AU34" s="692">
        <f t="shared" si="19"/>
        <v>79.018889966326597</v>
      </c>
      <c r="AV34" s="692">
        <f t="shared" si="20"/>
        <v>420.09106222839642</v>
      </c>
      <c r="AW34" s="692">
        <f t="shared" si="21"/>
        <v>21.142599412119541</v>
      </c>
      <c r="AX34" s="692">
        <f t="shared" si="22"/>
        <v>6385.1145840984545</v>
      </c>
      <c r="AY34" s="692">
        <f t="shared" si="23"/>
        <v>2603.2085642652837</v>
      </c>
      <c r="AZ34" s="692">
        <f t="shared" si="24"/>
        <v>148.04479456937838</v>
      </c>
      <c r="BA34" s="692">
        <f t="shared" si="25"/>
        <v>1105.6495795588239</v>
      </c>
      <c r="BB34" s="693">
        <f t="shared" si="26"/>
        <v>1349.5141901370839</v>
      </c>
      <c r="BC34" s="622"/>
      <c r="BD34" s="3857" t="s">
        <v>995</v>
      </c>
      <c r="BE34" s="3858"/>
      <c r="BF34" s="2697">
        <v>213043600.53110194</v>
      </c>
      <c r="BG34" s="2698">
        <v>210440391.96683666</v>
      </c>
      <c r="BH34" s="2698">
        <v>108765266.86356674</v>
      </c>
      <c r="BI34" s="2698">
        <v>40368124.239643894</v>
      </c>
      <c r="BJ34" s="2698">
        <v>1736533.7250785106</v>
      </c>
      <c r="BK34" s="2698">
        <v>1478308.4824909607</v>
      </c>
      <c r="BL34" s="2698">
        <v>472720.15017227893</v>
      </c>
      <c r="BM34" s="2698">
        <v>1445174.2158594751</v>
      </c>
      <c r="BN34" s="2698">
        <v>38386088.550247744</v>
      </c>
      <c r="BO34" s="2698">
        <v>9289472.3144630939</v>
      </c>
      <c r="BP34" s="2698">
        <v>685852.08867752564</v>
      </c>
      <c r="BQ34" s="2698">
        <v>275641.11297973542</v>
      </c>
      <c r="BR34" s="2698">
        <v>631843.08795140556</v>
      </c>
      <c r="BS34" s="2698">
        <v>79018.889966326591</v>
      </c>
      <c r="BT34" s="2698">
        <v>420091.06222839642</v>
      </c>
      <c r="BU34" s="2698">
        <v>21142.59941211954</v>
      </c>
      <c r="BV34" s="2698">
        <v>6385114.5840984546</v>
      </c>
      <c r="BW34" s="2698">
        <v>2603208.5642652838</v>
      </c>
      <c r="BX34" s="2698">
        <v>148044.79456937837</v>
      </c>
      <c r="BY34" s="2698">
        <v>1105649.579558824</v>
      </c>
      <c r="BZ34" s="2699">
        <v>1349514.1901370839</v>
      </c>
    </row>
    <row r="35" spans="1:78" ht="17.100000000000001" customHeight="1">
      <c r="A35" s="681"/>
      <c r="B35" s="155" t="s">
        <v>53</v>
      </c>
      <c r="C35" s="681"/>
      <c r="D35" s="682"/>
      <c r="E35" s="653">
        <f t="shared" si="28"/>
        <v>50322.903758424603</v>
      </c>
      <c r="F35" s="654">
        <f t="shared" si="28"/>
        <v>49880.8274166638</v>
      </c>
      <c r="G35" s="683">
        <f t="shared" si="4"/>
        <v>43850.826936568214</v>
      </c>
      <c r="H35" s="654">
        <f t="shared" si="29"/>
        <v>24887.253016348117</v>
      </c>
      <c r="I35" s="654">
        <f t="shared" si="29"/>
        <v>5794.8659175479215</v>
      </c>
      <c r="J35" s="654">
        <f t="shared" si="29"/>
        <v>42.135668197860277</v>
      </c>
      <c r="K35" s="654">
        <f t="shared" si="29"/>
        <v>233.73323349789797</v>
      </c>
      <c r="L35" s="654">
        <f t="shared" si="29"/>
        <v>48.80980435589111</v>
      </c>
      <c r="M35" s="654">
        <f t="shared" si="29"/>
        <v>721.75948115374365</v>
      </c>
      <c r="N35" s="654">
        <f t="shared" si="29"/>
        <v>12122.269815466783</v>
      </c>
      <c r="O35" s="684"/>
      <c r="P35" s="684" t="s">
        <v>53</v>
      </c>
      <c r="Q35" s="684"/>
      <c r="R35" s="685"/>
      <c r="S35" s="652">
        <f>SUM(T35:AA35)</f>
        <v>6030.0004800955721</v>
      </c>
      <c r="T35" s="652">
        <f t="shared" si="30"/>
        <v>2473.5575381962635</v>
      </c>
      <c r="U35" s="652">
        <f t="shared" si="30"/>
        <v>244.4434177915922</v>
      </c>
      <c r="V35" s="652">
        <f t="shared" si="30"/>
        <v>75.490977197683577</v>
      </c>
      <c r="W35" s="652">
        <f t="shared" si="30"/>
        <v>242.27627525897645</v>
      </c>
      <c r="X35" s="652">
        <f t="shared" si="30"/>
        <v>2.7019743693868592</v>
      </c>
      <c r="Y35" s="652">
        <f t="shared" si="30"/>
        <v>48.805378804569642</v>
      </c>
      <c r="Z35" s="652">
        <f t="shared" si="30"/>
        <v>7.5111263282451812</v>
      </c>
      <c r="AA35" s="652">
        <f t="shared" si="30"/>
        <v>2935.2137921488547</v>
      </c>
      <c r="AB35" s="652">
        <f t="shared" si="30"/>
        <v>442.07634176079142</v>
      </c>
      <c r="AC35" s="652">
        <f t="shared" si="30"/>
        <v>23.18090972903758</v>
      </c>
      <c r="AD35" s="652">
        <f t="shared" si="30"/>
        <v>290.04572890659171</v>
      </c>
      <c r="AE35" s="652">
        <f t="shared" si="30"/>
        <v>128.84970312516197</v>
      </c>
      <c r="AF35" s="694" t="s">
        <v>996</v>
      </c>
      <c r="AG35" s="690"/>
      <c r="AH35" s="691">
        <f t="shared" si="27"/>
        <v>50322.903758424603</v>
      </c>
      <c r="AI35" s="692">
        <f t="shared" si="7"/>
        <v>49880.8274166638</v>
      </c>
      <c r="AJ35" s="692">
        <f t="shared" si="8"/>
        <v>24887.253016348117</v>
      </c>
      <c r="AK35" s="692">
        <f t="shared" si="9"/>
        <v>5794.8659175479215</v>
      </c>
      <c r="AL35" s="692">
        <f t="shared" si="10"/>
        <v>42.135668197860277</v>
      </c>
      <c r="AM35" s="692">
        <f t="shared" si="11"/>
        <v>233.73323349789797</v>
      </c>
      <c r="AN35" s="692">
        <f t="shared" si="12"/>
        <v>48.80980435589111</v>
      </c>
      <c r="AO35" s="692">
        <f t="shared" si="13"/>
        <v>721.75948115374365</v>
      </c>
      <c r="AP35" s="692">
        <f t="shared" si="14"/>
        <v>12122.269815466783</v>
      </c>
      <c r="AQ35" s="692">
        <f t="shared" si="15"/>
        <v>2473.5575381962635</v>
      </c>
      <c r="AR35" s="692">
        <f t="shared" si="16"/>
        <v>244.4434177915922</v>
      </c>
      <c r="AS35" s="692">
        <f t="shared" si="17"/>
        <v>75.490977197683577</v>
      </c>
      <c r="AT35" s="692">
        <f t="shared" si="18"/>
        <v>242.27627525897645</v>
      </c>
      <c r="AU35" s="692">
        <f t="shared" si="19"/>
        <v>2.7019743693868592</v>
      </c>
      <c r="AV35" s="692">
        <f t="shared" si="20"/>
        <v>48.805378804569642</v>
      </c>
      <c r="AW35" s="692">
        <f t="shared" si="21"/>
        <v>7.5111263282451812</v>
      </c>
      <c r="AX35" s="692">
        <f t="shared" si="22"/>
        <v>2935.2137921488547</v>
      </c>
      <c r="AY35" s="692">
        <f t="shared" si="23"/>
        <v>442.07634176079142</v>
      </c>
      <c r="AZ35" s="692">
        <f t="shared" si="24"/>
        <v>23.18090972903758</v>
      </c>
      <c r="BA35" s="692">
        <f t="shared" si="25"/>
        <v>290.04572890659171</v>
      </c>
      <c r="BB35" s="693">
        <f t="shared" si="26"/>
        <v>128.84970312516197</v>
      </c>
      <c r="BD35" s="3857" t="s">
        <v>996</v>
      </c>
      <c r="BE35" s="3858"/>
      <c r="BF35" s="2697">
        <v>50322903.758424602</v>
      </c>
      <c r="BG35" s="2698">
        <v>49880827.416663803</v>
      </c>
      <c r="BH35" s="2698">
        <v>24887253.016348116</v>
      </c>
      <c r="BI35" s="2698">
        <v>5794865.9175479217</v>
      </c>
      <c r="BJ35" s="2698">
        <v>42135.668197860279</v>
      </c>
      <c r="BK35" s="2698">
        <v>233733.23349789798</v>
      </c>
      <c r="BL35" s="2698">
        <v>48809.804355891109</v>
      </c>
      <c r="BM35" s="2698">
        <v>721759.48115374369</v>
      </c>
      <c r="BN35" s="2698">
        <v>12122269.815466784</v>
      </c>
      <c r="BO35" s="2698">
        <v>2473557.5381962634</v>
      </c>
      <c r="BP35" s="2698">
        <v>244443.41779159219</v>
      </c>
      <c r="BQ35" s="2698">
        <v>75490.977197683576</v>
      </c>
      <c r="BR35" s="2698">
        <v>242276.27525897644</v>
      </c>
      <c r="BS35" s="2698">
        <v>2701.9743693868591</v>
      </c>
      <c r="BT35" s="2698">
        <v>48805.378804569642</v>
      </c>
      <c r="BU35" s="2698">
        <v>7511.126328245181</v>
      </c>
      <c r="BV35" s="2698">
        <v>2935213.7921488546</v>
      </c>
      <c r="BW35" s="2698">
        <v>442076.34176079143</v>
      </c>
      <c r="BX35" s="2698">
        <v>23180.909729037579</v>
      </c>
      <c r="BY35" s="2698">
        <v>290045.72890659171</v>
      </c>
      <c r="BZ35" s="2699">
        <v>128849.70312516198</v>
      </c>
    </row>
    <row r="36" spans="1:78" ht="17.100000000000001" customHeight="1">
      <c r="A36" s="681"/>
      <c r="B36" s="155" t="s">
        <v>54</v>
      </c>
      <c r="C36" s="681"/>
      <c r="D36" s="682"/>
      <c r="E36" s="653">
        <f t="shared" si="28"/>
        <v>20015.565924022336</v>
      </c>
      <c r="F36" s="654">
        <f t="shared" si="28"/>
        <v>19886.340542992588</v>
      </c>
      <c r="G36" s="683">
        <f t="shared" si="4"/>
        <v>16594.789234937907</v>
      </c>
      <c r="H36" s="654">
        <f t="shared" si="29"/>
        <v>9982.0139452855055</v>
      </c>
      <c r="I36" s="654">
        <f t="shared" si="29"/>
        <v>2865.9165910311749</v>
      </c>
      <c r="J36" s="654">
        <f t="shared" si="29"/>
        <v>1.0114938923816186</v>
      </c>
      <c r="K36" s="654">
        <f t="shared" si="29"/>
        <v>206.05669214107354</v>
      </c>
      <c r="L36" s="654">
        <f t="shared" si="29"/>
        <v>24.499000793955155</v>
      </c>
      <c r="M36" s="654">
        <f t="shared" si="29"/>
        <v>204.0753778578021</v>
      </c>
      <c r="N36" s="654">
        <f t="shared" si="29"/>
        <v>3311.216133936015</v>
      </c>
      <c r="O36" s="684"/>
      <c r="P36" s="684" t="s">
        <v>54</v>
      </c>
      <c r="Q36" s="684"/>
      <c r="R36" s="685"/>
      <c r="S36" s="652">
        <f>SUM(T36:AA36)</f>
        <v>3291.5513080546871</v>
      </c>
      <c r="T36" s="652">
        <f t="shared" si="30"/>
        <v>1260.5432844097286</v>
      </c>
      <c r="U36" s="652">
        <f t="shared" si="30"/>
        <v>105.15270453135959</v>
      </c>
      <c r="V36" s="652">
        <f t="shared" si="30"/>
        <v>42.61754068416073</v>
      </c>
      <c r="W36" s="652">
        <f t="shared" si="30"/>
        <v>122.64497712579841</v>
      </c>
      <c r="X36" s="652">
        <f t="shared" si="30"/>
        <v>4.101289254223885</v>
      </c>
      <c r="Y36" s="652">
        <f t="shared" si="30"/>
        <v>35.742128362989007</v>
      </c>
      <c r="Z36" s="652">
        <f t="shared" si="30"/>
        <v>8.203538177666152</v>
      </c>
      <c r="AA36" s="652">
        <f t="shared" si="30"/>
        <v>1712.5458455087603</v>
      </c>
      <c r="AB36" s="652">
        <f t="shared" si="30"/>
        <v>129.22538102974494</v>
      </c>
      <c r="AC36" s="652">
        <f t="shared" si="30"/>
        <v>6.9849988005066308</v>
      </c>
      <c r="AD36" s="652">
        <f t="shared" si="30"/>
        <v>98.258429093864478</v>
      </c>
      <c r="AE36" s="652">
        <f t="shared" si="30"/>
        <v>23.981953135373832</v>
      </c>
      <c r="AF36" s="694" t="s">
        <v>997</v>
      </c>
      <c r="AG36" s="690"/>
      <c r="AH36" s="691">
        <f t="shared" si="27"/>
        <v>20015.565924022336</v>
      </c>
      <c r="AI36" s="692">
        <f t="shared" si="7"/>
        <v>19886.340542992588</v>
      </c>
      <c r="AJ36" s="692">
        <f t="shared" si="8"/>
        <v>9982.0139452855055</v>
      </c>
      <c r="AK36" s="692">
        <f t="shared" si="9"/>
        <v>2865.9165910311749</v>
      </c>
      <c r="AL36" s="692">
        <f t="shared" si="10"/>
        <v>1.0114938923816186</v>
      </c>
      <c r="AM36" s="692">
        <f t="shared" si="11"/>
        <v>206.05669214107354</v>
      </c>
      <c r="AN36" s="692">
        <f t="shared" si="12"/>
        <v>24.499000793955155</v>
      </c>
      <c r="AO36" s="692">
        <f t="shared" si="13"/>
        <v>204.0753778578021</v>
      </c>
      <c r="AP36" s="692">
        <f t="shared" si="14"/>
        <v>3311.216133936015</v>
      </c>
      <c r="AQ36" s="692">
        <f t="shared" si="15"/>
        <v>1260.5432844097286</v>
      </c>
      <c r="AR36" s="692">
        <f t="shared" si="16"/>
        <v>105.15270453135959</v>
      </c>
      <c r="AS36" s="692">
        <f t="shared" si="17"/>
        <v>42.61754068416073</v>
      </c>
      <c r="AT36" s="692">
        <f t="shared" si="18"/>
        <v>122.64497712579841</v>
      </c>
      <c r="AU36" s="692">
        <f t="shared" si="19"/>
        <v>4.101289254223885</v>
      </c>
      <c r="AV36" s="692">
        <f t="shared" si="20"/>
        <v>35.742128362989007</v>
      </c>
      <c r="AW36" s="692">
        <f t="shared" si="21"/>
        <v>8.203538177666152</v>
      </c>
      <c r="AX36" s="692">
        <f t="shared" si="22"/>
        <v>1712.5458455087603</v>
      </c>
      <c r="AY36" s="692">
        <f t="shared" si="23"/>
        <v>129.22538102974494</v>
      </c>
      <c r="AZ36" s="692">
        <f t="shared" si="24"/>
        <v>6.9849988005066308</v>
      </c>
      <c r="BA36" s="692">
        <f t="shared" si="25"/>
        <v>98.258429093864478</v>
      </c>
      <c r="BB36" s="693">
        <f t="shared" si="26"/>
        <v>23.981953135373832</v>
      </c>
      <c r="BD36" s="3857" t="s">
        <v>997</v>
      </c>
      <c r="BE36" s="3858"/>
      <c r="BF36" s="2697">
        <v>20015565.924022336</v>
      </c>
      <c r="BG36" s="2698">
        <v>19886340.542992588</v>
      </c>
      <c r="BH36" s="2698">
        <v>9982013.9452855047</v>
      </c>
      <c r="BI36" s="2698">
        <v>2865916.5910311751</v>
      </c>
      <c r="BJ36" s="2698">
        <v>1011.4938923816185</v>
      </c>
      <c r="BK36" s="2698">
        <v>206056.69214107355</v>
      </c>
      <c r="BL36" s="2698">
        <v>24499.000793955154</v>
      </c>
      <c r="BM36" s="2698">
        <v>204075.37785780209</v>
      </c>
      <c r="BN36" s="2698">
        <v>3311216.133936015</v>
      </c>
      <c r="BO36" s="2698">
        <v>1260543.2844097286</v>
      </c>
      <c r="BP36" s="2698">
        <v>105152.70453135959</v>
      </c>
      <c r="BQ36" s="2698">
        <v>42617.540684160733</v>
      </c>
      <c r="BR36" s="2698">
        <v>122644.97712579841</v>
      </c>
      <c r="BS36" s="2698">
        <v>4101.2892542238851</v>
      </c>
      <c r="BT36" s="2698">
        <v>35742.128362989009</v>
      </c>
      <c r="BU36" s="2698">
        <v>8203.5381776661525</v>
      </c>
      <c r="BV36" s="2698">
        <v>1712545.8455087603</v>
      </c>
      <c r="BW36" s="2698">
        <v>129225.38102974494</v>
      </c>
      <c r="BX36" s="2698">
        <v>6984.9988005066307</v>
      </c>
      <c r="BY36" s="2698">
        <v>98258.429093864484</v>
      </c>
      <c r="BZ36" s="2699">
        <v>23981.953135373831</v>
      </c>
    </row>
    <row r="37" spans="1:78" ht="17.100000000000001" customHeight="1">
      <c r="A37" s="681"/>
      <c r="B37" s="155" t="s">
        <v>242</v>
      </c>
      <c r="C37" s="681"/>
      <c r="D37" s="682"/>
      <c r="E37" s="653">
        <f t="shared" si="28"/>
        <v>8124.4048875179797</v>
      </c>
      <c r="F37" s="654">
        <f t="shared" si="28"/>
        <v>8082.4815024127938</v>
      </c>
      <c r="G37" s="683">
        <f t="shared" si="4"/>
        <v>6905.4341146603383</v>
      </c>
      <c r="H37" s="654">
        <f t="shared" si="29"/>
        <v>3878.6969431545854</v>
      </c>
      <c r="I37" s="654">
        <f t="shared" si="29"/>
        <v>2099.0331772385607</v>
      </c>
      <c r="J37" s="654">
        <f t="shared" si="29"/>
        <v>0</v>
      </c>
      <c r="K37" s="654">
        <f t="shared" si="29"/>
        <v>37.887903960169581</v>
      </c>
      <c r="L37" s="654">
        <f t="shared" si="29"/>
        <v>8.2728346377982565</v>
      </c>
      <c r="M37" s="654">
        <f t="shared" si="29"/>
        <v>88.80671498086754</v>
      </c>
      <c r="N37" s="654">
        <f t="shared" si="29"/>
        <v>792.73654068835776</v>
      </c>
      <c r="O37" s="684"/>
      <c r="P37" s="155" t="s">
        <v>242</v>
      </c>
      <c r="Q37" s="684"/>
      <c r="R37" s="685"/>
      <c r="S37" s="652">
        <f>SUM(T37:AA37)</f>
        <v>1177.0473877524598</v>
      </c>
      <c r="T37" s="652">
        <f t="shared" si="30"/>
        <v>620.77709844032381</v>
      </c>
      <c r="U37" s="652">
        <f t="shared" si="30"/>
        <v>27.611551054312667</v>
      </c>
      <c r="V37" s="652">
        <f t="shared" si="30"/>
        <v>17.083658819083947</v>
      </c>
      <c r="W37" s="652">
        <f t="shared" si="30"/>
        <v>62.739470814885507</v>
      </c>
      <c r="X37" s="652">
        <f t="shared" si="30"/>
        <v>2.3565499881798155E-2</v>
      </c>
      <c r="Y37" s="652">
        <f t="shared" si="30"/>
        <v>1.4376209895073084</v>
      </c>
      <c r="Z37" s="652">
        <f t="shared" si="30"/>
        <v>0.98972900937509989</v>
      </c>
      <c r="AA37" s="652">
        <f t="shared" si="30"/>
        <v>446.38469312508965</v>
      </c>
      <c r="AB37" s="652">
        <f t="shared" si="30"/>
        <v>41.923385105182675</v>
      </c>
      <c r="AC37" s="652">
        <f t="shared" si="30"/>
        <v>3.7938451622363498</v>
      </c>
      <c r="AD37" s="652">
        <f t="shared" si="30"/>
        <v>28.749832689484709</v>
      </c>
      <c r="AE37" s="652">
        <f t="shared" si="30"/>
        <v>9.3797072534616017</v>
      </c>
      <c r="AF37" s="694" t="s">
        <v>998</v>
      </c>
      <c r="AG37" s="690"/>
      <c r="AH37" s="691">
        <f t="shared" si="27"/>
        <v>8124.4048875179797</v>
      </c>
      <c r="AI37" s="692">
        <f t="shared" si="7"/>
        <v>8082.4815024127938</v>
      </c>
      <c r="AJ37" s="692">
        <f t="shared" si="8"/>
        <v>3878.6969431545854</v>
      </c>
      <c r="AK37" s="692">
        <f t="shared" si="9"/>
        <v>2099.0331772385607</v>
      </c>
      <c r="AL37" s="692">
        <f t="shared" si="10"/>
        <v>0</v>
      </c>
      <c r="AM37" s="692">
        <f t="shared" si="11"/>
        <v>37.887903960169581</v>
      </c>
      <c r="AN37" s="692">
        <f t="shared" si="12"/>
        <v>8.2728346377982565</v>
      </c>
      <c r="AO37" s="692">
        <f t="shared" si="13"/>
        <v>88.80671498086754</v>
      </c>
      <c r="AP37" s="692">
        <f t="shared" si="14"/>
        <v>792.73654068835776</v>
      </c>
      <c r="AQ37" s="692">
        <f t="shared" si="15"/>
        <v>620.77709844032381</v>
      </c>
      <c r="AR37" s="692">
        <f t="shared" si="16"/>
        <v>27.611551054312667</v>
      </c>
      <c r="AS37" s="692">
        <f t="shared" si="17"/>
        <v>17.083658819083947</v>
      </c>
      <c r="AT37" s="692">
        <f t="shared" si="18"/>
        <v>62.739470814885507</v>
      </c>
      <c r="AU37" s="692">
        <f t="shared" si="19"/>
        <v>2.3565499881798155E-2</v>
      </c>
      <c r="AV37" s="692">
        <f t="shared" si="20"/>
        <v>1.4376209895073084</v>
      </c>
      <c r="AW37" s="692">
        <f t="shared" si="21"/>
        <v>0.98972900937509989</v>
      </c>
      <c r="AX37" s="692">
        <f t="shared" si="22"/>
        <v>446.38469312508965</v>
      </c>
      <c r="AY37" s="692">
        <f t="shared" si="23"/>
        <v>41.923385105182675</v>
      </c>
      <c r="AZ37" s="692">
        <f t="shared" si="24"/>
        <v>3.7938451622363498</v>
      </c>
      <c r="BA37" s="692">
        <f t="shared" si="25"/>
        <v>28.749832689484709</v>
      </c>
      <c r="BB37" s="693">
        <f t="shared" si="26"/>
        <v>9.3797072534616017</v>
      </c>
      <c r="BD37" s="3857" t="s">
        <v>998</v>
      </c>
      <c r="BE37" s="3858"/>
      <c r="BF37" s="2697">
        <v>8124404.8875179794</v>
      </c>
      <c r="BG37" s="2698">
        <v>8082481.5024127942</v>
      </c>
      <c r="BH37" s="2698">
        <v>3878696.9431545855</v>
      </c>
      <c r="BI37" s="2698">
        <v>2099033.1772385607</v>
      </c>
      <c r="BJ37" s="2698">
        <v>0</v>
      </c>
      <c r="BK37" s="2698">
        <v>37887.903960169584</v>
      </c>
      <c r="BL37" s="2698">
        <v>8272.8346377982562</v>
      </c>
      <c r="BM37" s="2698">
        <v>88806.714980867546</v>
      </c>
      <c r="BN37" s="2698">
        <v>792736.54068835778</v>
      </c>
      <c r="BO37" s="2698">
        <v>620777.09844032384</v>
      </c>
      <c r="BP37" s="2698">
        <v>27611.551054312666</v>
      </c>
      <c r="BQ37" s="2698">
        <v>17083.658819083947</v>
      </c>
      <c r="BR37" s="2698">
        <v>62739.470814885506</v>
      </c>
      <c r="BS37" s="2698">
        <v>23.565499881798157</v>
      </c>
      <c r="BT37" s="2698">
        <v>1437.6209895073084</v>
      </c>
      <c r="BU37" s="2698">
        <v>989.72900937509985</v>
      </c>
      <c r="BV37" s="2698">
        <v>446384.69312508963</v>
      </c>
      <c r="BW37" s="2698">
        <v>41923.385105182671</v>
      </c>
      <c r="BX37" s="2698">
        <v>3793.84516223635</v>
      </c>
      <c r="BY37" s="2698">
        <v>28749.832689484709</v>
      </c>
      <c r="BZ37" s="2699">
        <v>9379.7072534616018</v>
      </c>
    </row>
    <row r="38" spans="1:78" ht="17.100000000000001" customHeight="1">
      <c r="A38" s="681"/>
      <c r="B38" s="155" t="s">
        <v>241</v>
      </c>
      <c r="C38" s="681"/>
      <c r="D38" s="682"/>
      <c r="E38" s="653">
        <f t="shared" si="28"/>
        <v>230969.86499124728</v>
      </c>
      <c r="F38" s="654">
        <f t="shared" si="28"/>
        <v>227068.99416849014</v>
      </c>
      <c r="G38" s="683">
        <f t="shared" si="4"/>
        <v>203164.35799343543</v>
      </c>
      <c r="H38" s="654">
        <f t="shared" si="29"/>
        <v>105963.43181181619</v>
      </c>
      <c r="I38" s="654">
        <f t="shared" si="29"/>
        <v>25781.370229759297</v>
      </c>
      <c r="J38" s="654">
        <f t="shared" si="29"/>
        <v>0</v>
      </c>
      <c r="K38" s="654">
        <f t="shared" si="29"/>
        <v>1645.2554398249454</v>
      </c>
      <c r="L38" s="654">
        <f t="shared" si="29"/>
        <v>565.49747264770247</v>
      </c>
      <c r="M38" s="654">
        <f t="shared" si="29"/>
        <v>3758.3327286652079</v>
      </c>
      <c r="N38" s="654">
        <f t="shared" si="29"/>
        <v>65450.470310722099</v>
      </c>
      <c r="O38" s="684"/>
      <c r="P38" s="155" t="s">
        <v>241</v>
      </c>
      <c r="Q38" s="684"/>
      <c r="R38" s="685"/>
      <c r="S38" s="652">
        <f>SUM(T38:AA38)</f>
        <v>23904.636175054704</v>
      </c>
      <c r="T38" s="652">
        <f t="shared" si="30"/>
        <v>11742.966155361051</v>
      </c>
      <c r="U38" s="652">
        <f t="shared" si="30"/>
        <v>805.76519912472645</v>
      </c>
      <c r="V38" s="652">
        <f t="shared" si="30"/>
        <v>245.98474398249451</v>
      </c>
      <c r="W38" s="652">
        <f t="shared" si="30"/>
        <v>1144.3524770240699</v>
      </c>
      <c r="X38" s="652">
        <f t="shared" si="30"/>
        <v>145.07003938730853</v>
      </c>
      <c r="Y38" s="652">
        <f t="shared" si="30"/>
        <v>281.22801969365429</v>
      </c>
      <c r="Z38" s="652">
        <f t="shared" si="30"/>
        <v>402.33048358862141</v>
      </c>
      <c r="AA38" s="652">
        <f t="shared" si="30"/>
        <v>9136.9390568927793</v>
      </c>
      <c r="AB38" s="652">
        <f t="shared" si="30"/>
        <v>3900.8708227571115</v>
      </c>
      <c r="AC38" s="652">
        <f t="shared" si="30"/>
        <v>427.50670021881837</v>
      </c>
      <c r="AD38" s="652">
        <f t="shared" si="30"/>
        <v>2019.4120897155362</v>
      </c>
      <c r="AE38" s="652">
        <f t="shared" si="30"/>
        <v>1453.952032822757</v>
      </c>
      <c r="AF38" s="694" t="s">
        <v>999</v>
      </c>
      <c r="AG38" s="690"/>
      <c r="AH38" s="691">
        <f t="shared" si="27"/>
        <v>230969.86499124728</v>
      </c>
      <c r="AI38" s="692">
        <f t="shared" si="7"/>
        <v>227068.99416849014</v>
      </c>
      <c r="AJ38" s="692">
        <f t="shared" si="8"/>
        <v>105963.43181181619</v>
      </c>
      <c r="AK38" s="692">
        <f t="shared" si="9"/>
        <v>25781.370229759297</v>
      </c>
      <c r="AL38" s="692">
        <f t="shared" si="10"/>
        <v>0</v>
      </c>
      <c r="AM38" s="692">
        <f t="shared" si="11"/>
        <v>1645.2554398249454</v>
      </c>
      <c r="AN38" s="692">
        <f t="shared" si="12"/>
        <v>565.49747264770247</v>
      </c>
      <c r="AO38" s="692">
        <f t="shared" si="13"/>
        <v>3758.3327286652079</v>
      </c>
      <c r="AP38" s="692">
        <f t="shared" si="14"/>
        <v>65450.470310722099</v>
      </c>
      <c r="AQ38" s="692">
        <f t="shared" si="15"/>
        <v>11742.966155361051</v>
      </c>
      <c r="AR38" s="692">
        <f t="shared" si="16"/>
        <v>805.76519912472645</v>
      </c>
      <c r="AS38" s="692">
        <f t="shared" si="17"/>
        <v>245.98474398249451</v>
      </c>
      <c r="AT38" s="692">
        <f t="shared" si="18"/>
        <v>1144.3524770240699</v>
      </c>
      <c r="AU38" s="692">
        <f t="shared" si="19"/>
        <v>145.07003938730853</v>
      </c>
      <c r="AV38" s="692">
        <f t="shared" si="20"/>
        <v>281.22801969365429</v>
      </c>
      <c r="AW38" s="692">
        <f t="shared" si="21"/>
        <v>402.33048358862141</v>
      </c>
      <c r="AX38" s="692">
        <f t="shared" si="22"/>
        <v>9136.9390568927793</v>
      </c>
      <c r="AY38" s="692">
        <f t="shared" si="23"/>
        <v>3900.8708227571115</v>
      </c>
      <c r="AZ38" s="692">
        <f t="shared" si="24"/>
        <v>427.50670021881837</v>
      </c>
      <c r="BA38" s="692">
        <f t="shared" si="25"/>
        <v>2019.4120897155362</v>
      </c>
      <c r="BB38" s="693">
        <f t="shared" si="26"/>
        <v>1453.952032822757</v>
      </c>
      <c r="BD38" s="3857" t="s">
        <v>999</v>
      </c>
      <c r="BE38" s="3858"/>
      <c r="BF38" s="2697">
        <v>230969864.99124727</v>
      </c>
      <c r="BG38" s="2698">
        <v>227068994.16849014</v>
      </c>
      <c r="BH38" s="2698">
        <v>105963431.81181619</v>
      </c>
      <c r="BI38" s="2698">
        <v>25781370.229759298</v>
      </c>
      <c r="BJ38" s="2698">
        <v>0</v>
      </c>
      <c r="BK38" s="2698">
        <v>1645255.4398249453</v>
      </c>
      <c r="BL38" s="2698">
        <v>565497.47264770244</v>
      </c>
      <c r="BM38" s="2698">
        <v>3758332.728665208</v>
      </c>
      <c r="BN38" s="2698">
        <v>65450470.310722098</v>
      </c>
      <c r="BO38" s="2698">
        <v>11742966.155361051</v>
      </c>
      <c r="BP38" s="2698">
        <v>805765.19912472647</v>
      </c>
      <c r="BQ38" s="2698">
        <v>245984.74398249452</v>
      </c>
      <c r="BR38" s="2698">
        <v>1144352.47702407</v>
      </c>
      <c r="BS38" s="2698">
        <v>145070.03938730853</v>
      </c>
      <c r="BT38" s="2698">
        <v>281228.01969365426</v>
      </c>
      <c r="BU38" s="2698">
        <v>402330.48358862143</v>
      </c>
      <c r="BV38" s="2698">
        <v>9136939.0568927787</v>
      </c>
      <c r="BW38" s="2698">
        <v>3900870.8227571114</v>
      </c>
      <c r="BX38" s="2698">
        <v>427506.70021881838</v>
      </c>
      <c r="BY38" s="2698">
        <v>2019412.0897155362</v>
      </c>
      <c r="BZ38" s="2699">
        <v>1453952.032822757</v>
      </c>
    </row>
    <row r="39" spans="1:78" ht="17.100000000000001" customHeight="1">
      <c r="A39" s="3859" t="s">
        <v>14</v>
      </c>
      <c r="B39" s="3859"/>
      <c r="C39" s="3859"/>
      <c r="D39" s="630"/>
      <c r="E39" s="653"/>
      <c r="F39" s="654"/>
      <c r="G39" s="683"/>
      <c r="H39" s="654"/>
      <c r="I39" s="654"/>
      <c r="J39" s="654"/>
      <c r="K39" s="654"/>
      <c r="L39" s="654"/>
      <c r="M39" s="654"/>
      <c r="N39" s="654"/>
      <c r="O39" s="3407" t="s">
        <v>14</v>
      </c>
      <c r="P39" s="3407"/>
      <c r="Q39" s="3407"/>
      <c r="R39" s="676"/>
      <c r="S39" s="652"/>
      <c r="T39" s="652"/>
      <c r="U39" s="652"/>
      <c r="V39" s="652"/>
      <c r="W39" s="652"/>
      <c r="X39" s="652"/>
      <c r="Y39" s="652"/>
      <c r="Z39" s="652"/>
      <c r="AA39" s="652"/>
      <c r="AB39" s="652"/>
      <c r="AC39" s="652"/>
      <c r="AD39" s="652"/>
      <c r="AE39" s="652"/>
      <c r="AF39" s="694" t="s">
        <v>1000</v>
      </c>
      <c r="AG39" s="690" t="s">
        <v>1001</v>
      </c>
      <c r="AH39" s="691">
        <f t="shared" si="27"/>
        <v>59451.827419494242</v>
      </c>
      <c r="AI39" s="692">
        <f t="shared" si="7"/>
        <v>58769.07777347025</v>
      </c>
      <c r="AJ39" s="692">
        <f t="shared" si="8"/>
        <v>29771.140826124101</v>
      </c>
      <c r="AK39" s="692">
        <f t="shared" si="9"/>
        <v>10366.81580972168</v>
      </c>
      <c r="AL39" s="692">
        <f t="shared" si="10"/>
        <v>324.54558425004757</v>
      </c>
      <c r="AM39" s="692">
        <f t="shared" si="11"/>
        <v>427.21088898077335</v>
      </c>
      <c r="AN39" s="692">
        <f t="shared" si="12"/>
        <v>118.52971936593121</v>
      </c>
      <c r="AO39" s="692">
        <f t="shared" si="13"/>
        <v>528.7719870512741</v>
      </c>
      <c r="AP39" s="692">
        <f t="shared" si="14"/>
        <v>11244.999177581831</v>
      </c>
      <c r="AQ39" s="692">
        <f t="shared" si="15"/>
        <v>2894.082393338741</v>
      </c>
      <c r="AR39" s="692">
        <f t="shared" si="16"/>
        <v>215.56924774881739</v>
      </c>
      <c r="AS39" s="692">
        <f t="shared" si="17"/>
        <v>83.511549537624376</v>
      </c>
      <c r="AT39" s="692">
        <f t="shared" si="18"/>
        <v>232.95824052174711</v>
      </c>
      <c r="AU39" s="692">
        <f t="shared" si="19"/>
        <v>20.408513871035684</v>
      </c>
      <c r="AV39" s="692">
        <f t="shared" si="20"/>
        <v>102.99831003753724</v>
      </c>
      <c r="AW39" s="692">
        <f t="shared" si="21"/>
        <v>19.200546709953453</v>
      </c>
      <c r="AX39" s="692">
        <f t="shared" si="22"/>
        <v>2418.3349786291933</v>
      </c>
      <c r="AY39" s="692">
        <f t="shared" si="23"/>
        <v>682.74964602386501</v>
      </c>
      <c r="AZ39" s="692">
        <f t="shared" si="24"/>
        <v>44.975503279680595</v>
      </c>
      <c r="BA39" s="692">
        <f t="shared" si="25"/>
        <v>326.11805638519962</v>
      </c>
      <c r="BB39" s="693">
        <f t="shared" si="26"/>
        <v>311.65608635898457</v>
      </c>
      <c r="BD39" s="3857" t="s">
        <v>1001</v>
      </c>
      <c r="BE39" s="3858"/>
      <c r="BF39" s="2697">
        <v>59451827.419494241</v>
      </c>
      <c r="BG39" s="2698">
        <v>58769077.773470253</v>
      </c>
      <c r="BH39" s="2698">
        <v>29771140.826124102</v>
      </c>
      <c r="BI39" s="2698">
        <v>10366815.80972168</v>
      </c>
      <c r="BJ39" s="2698">
        <v>324545.58425004757</v>
      </c>
      <c r="BK39" s="2698">
        <v>427210.88898077334</v>
      </c>
      <c r="BL39" s="2698">
        <v>118529.71936593122</v>
      </c>
      <c r="BM39" s="2698">
        <v>528771.98705127405</v>
      </c>
      <c r="BN39" s="2698">
        <v>11244999.17758183</v>
      </c>
      <c r="BO39" s="2698">
        <v>2894082.3933387408</v>
      </c>
      <c r="BP39" s="2698">
        <v>215569.24774881738</v>
      </c>
      <c r="BQ39" s="2698">
        <v>83511.549537624378</v>
      </c>
      <c r="BR39" s="2698">
        <v>232958.24052174712</v>
      </c>
      <c r="BS39" s="2698">
        <v>20408.513871035684</v>
      </c>
      <c r="BT39" s="2698">
        <v>102998.31003753723</v>
      </c>
      <c r="BU39" s="2698">
        <v>19200.546709953454</v>
      </c>
      <c r="BV39" s="2698">
        <v>2418334.9786291933</v>
      </c>
      <c r="BW39" s="2698">
        <v>682749.64602386497</v>
      </c>
      <c r="BX39" s="2698">
        <v>44975.503279680597</v>
      </c>
      <c r="BY39" s="2698">
        <v>326118.0563851996</v>
      </c>
      <c r="BZ39" s="2699">
        <v>311656.08635898458</v>
      </c>
    </row>
    <row r="40" spans="1:78" ht="17.100000000000001" customHeight="1">
      <c r="A40" s="3093" t="s">
        <v>45</v>
      </c>
      <c r="B40" s="3093"/>
      <c r="C40" s="695"/>
      <c r="D40" s="630"/>
      <c r="E40" s="653">
        <f>AH39</f>
        <v>59451.827419494242</v>
      </c>
      <c r="F40" s="654">
        <f>AI39</f>
        <v>58769.07777347025</v>
      </c>
      <c r="G40" s="683">
        <f t="shared" si="4"/>
        <v>52782.013993075627</v>
      </c>
      <c r="H40" s="654">
        <f t="shared" ref="H40:N40" si="31">AJ39</f>
        <v>29771.140826124101</v>
      </c>
      <c r="I40" s="654">
        <f t="shared" si="31"/>
        <v>10366.81580972168</v>
      </c>
      <c r="J40" s="654">
        <f t="shared" si="31"/>
        <v>324.54558425004757</v>
      </c>
      <c r="K40" s="654">
        <f t="shared" si="31"/>
        <v>427.21088898077335</v>
      </c>
      <c r="L40" s="654">
        <f t="shared" si="31"/>
        <v>118.52971936593121</v>
      </c>
      <c r="M40" s="654">
        <f t="shared" si="31"/>
        <v>528.7719870512741</v>
      </c>
      <c r="N40" s="654">
        <f t="shared" si="31"/>
        <v>11244.999177581831</v>
      </c>
      <c r="O40" s="3093" t="s">
        <v>45</v>
      </c>
      <c r="P40" s="3093"/>
      <c r="Q40" s="696"/>
      <c r="R40" s="676"/>
      <c r="S40" s="652">
        <f t="shared" ref="S40:S54" si="32">SUM(T40:AA40)</f>
        <v>5987.0637803946493</v>
      </c>
      <c r="T40" s="652">
        <f t="shared" ref="T40:AE40" si="33">AQ39</f>
        <v>2894.082393338741</v>
      </c>
      <c r="U40" s="652">
        <f t="shared" si="33"/>
        <v>215.56924774881739</v>
      </c>
      <c r="V40" s="652">
        <f t="shared" si="33"/>
        <v>83.511549537624376</v>
      </c>
      <c r="W40" s="652">
        <f t="shared" si="33"/>
        <v>232.95824052174711</v>
      </c>
      <c r="X40" s="652">
        <f t="shared" si="33"/>
        <v>20.408513871035684</v>
      </c>
      <c r="Y40" s="652">
        <f t="shared" si="33"/>
        <v>102.99831003753724</v>
      </c>
      <c r="Z40" s="652">
        <f t="shared" si="33"/>
        <v>19.200546709953453</v>
      </c>
      <c r="AA40" s="652">
        <f t="shared" si="33"/>
        <v>2418.3349786291933</v>
      </c>
      <c r="AB40" s="652">
        <f t="shared" si="33"/>
        <v>682.74964602386501</v>
      </c>
      <c r="AC40" s="652">
        <f t="shared" si="33"/>
        <v>44.975503279680595</v>
      </c>
      <c r="AD40" s="652">
        <f t="shared" si="33"/>
        <v>326.11805638519962</v>
      </c>
      <c r="AE40" s="652">
        <f t="shared" si="33"/>
        <v>311.65608635898457</v>
      </c>
      <c r="AF40" s="694"/>
      <c r="AG40" s="690" t="s">
        <v>1002</v>
      </c>
      <c r="AH40" s="691">
        <f t="shared" si="27"/>
        <v>17136.036000597582</v>
      </c>
      <c r="AI40" s="692">
        <f t="shared" si="7"/>
        <v>17033.922088384126</v>
      </c>
      <c r="AJ40" s="692">
        <f t="shared" si="8"/>
        <v>8909.4630596960851</v>
      </c>
      <c r="AK40" s="692">
        <f t="shared" si="9"/>
        <v>2844.4368005206402</v>
      </c>
      <c r="AL40" s="692">
        <f t="shared" si="10"/>
        <v>0</v>
      </c>
      <c r="AM40" s="692">
        <f t="shared" si="11"/>
        <v>44.042991471348564</v>
      </c>
      <c r="AN40" s="692">
        <f t="shared" si="12"/>
        <v>18.066819415986814</v>
      </c>
      <c r="AO40" s="692">
        <f t="shared" si="13"/>
        <v>107.057367276733</v>
      </c>
      <c r="AP40" s="692">
        <f t="shared" si="14"/>
        <v>2413.3329259883071</v>
      </c>
      <c r="AQ40" s="692">
        <f t="shared" si="15"/>
        <v>1106.2448914585345</v>
      </c>
      <c r="AR40" s="692">
        <f t="shared" si="16"/>
        <v>28.098500693086404</v>
      </c>
      <c r="AS40" s="692">
        <f t="shared" si="17"/>
        <v>77.469430891981617</v>
      </c>
      <c r="AT40" s="692">
        <f t="shared" si="18"/>
        <v>80.57613607041192</v>
      </c>
      <c r="AU40" s="692">
        <f t="shared" si="19"/>
        <v>1.7923692801136626</v>
      </c>
      <c r="AV40" s="692">
        <f t="shared" si="20"/>
        <v>6.6687201756864383</v>
      </c>
      <c r="AW40" s="692">
        <f t="shared" si="21"/>
        <v>0</v>
      </c>
      <c r="AX40" s="692">
        <f t="shared" si="22"/>
        <v>1396.6720754452126</v>
      </c>
      <c r="AY40" s="692">
        <f t="shared" si="23"/>
        <v>102.11391221345528</v>
      </c>
      <c r="AZ40" s="692">
        <f t="shared" si="24"/>
        <v>0</v>
      </c>
      <c r="BA40" s="692">
        <f t="shared" si="25"/>
        <v>101.5940986665891</v>
      </c>
      <c r="BB40" s="693">
        <f t="shared" si="26"/>
        <v>0.51981354686615944</v>
      </c>
      <c r="BD40" s="3857" t="s">
        <v>1002</v>
      </c>
      <c r="BE40" s="3858"/>
      <c r="BF40" s="2697">
        <v>17136036.000597581</v>
      </c>
      <c r="BG40" s="2698">
        <v>17033922.088384125</v>
      </c>
      <c r="BH40" s="2698">
        <v>8909463.0596960858</v>
      </c>
      <c r="BI40" s="2698">
        <v>2844436.8005206403</v>
      </c>
      <c r="BJ40" s="2698">
        <v>0</v>
      </c>
      <c r="BK40" s="2698">
        <v>44042.991471348563</v>
      </c>
      <c r="BL40" s="2698">
        <v>18066.819415986814</v>
      </c>
      <c r="BM40" s="2698">
        <v>107057.367276733</v>
      </c>
      <c r="BN40" s="2698">
        <v>2413332.9259883072</v>
      </c>
      <c r="BO40" s="2698">
        <v>1106244.8914585346</v>
      </c>
      <c r="BP40" s="2698">
        <v>28098.500693086404</v>
      </c>
      <c r="BQ40" s="2698">
        <v>77469.43089198161</v>
      </c>
      <c r="BR40" s="2698">
        <v>80576.136070411914</v>
      </c>
      <c r="BS40" s="2698">
        <v>1792.3692801136626</v>
      </c>
      <c r="BT40" s="2698">
        <v>6668.7201756864379</v>
      </c>
      <c r="BU40" s="2698">
        <v>0</v>
      </c>
      <c r="BV40" s="2698">
        <v>1396672.0754452127</v>
      </c>
      <c r="BW40" s="2698">
        <v>102113.91221345527</v>
      </c>
      <c r="BX40" s="2698">
        <v>0</v>
      </c>
      <c r="BY40" s="2698">
        <v>101594.09866658911</v>
      </c>
      <c r="BZ40" s="2699">
        <v>519.81354686615941</v>
      </c>
    </row>
    <row r="41" spans="1:78" ht="17.100000000000001" customHeight="1">
      <c r="A41" s="189"/>
      <c r="B41" s="155" t="s">
        <v>15</v>
      </c>
      <c r="C41" s="697"/>
      <c r="D41" s="630"/>
      <c r="E41" s="653">
        <f>AH52</f>
        <v>99861.003467123242</v>
      </c>
      <c r="F41" s="654">
        <f>AI52</f>
        <v>98635.324639160957</v>
      </c>
      <c r="G41" s="683">
        <f t="shared" si="4"/>
        <v>88960.696193386466</v>
      </c>
      <c r="H41" s="654">
        <f t="shared" ref="H41:N41" si="34">AJ52</f>
        <v>50920.928673224</v>
      </c>
      <c r="I41" s="654">
        <f t="shared" si="34"/>
        <v>17208.752465171739</v>
      </c>
      <c r="J41" s="654">
        <f t="shared" si="34"/>
        <v>351.81708703631057</v>
      </c>
      <c r="K41" s="654">
        <f t="shared" si="34"/>
        <v>842.23007532577947</v>
      </c>
      <c r="L41" s="654">
        <f t="shared" si="34"/>
        <v>239.64203427738548</v>
      </c>
      <c r="M41" s="654">
        <f t="shared" si="34"/>
        <v>857.7692556752404</v>
      </c>
      <c r="N41" s="654">
        <f t="shared" si="34"/>
        <v>18539.556602676006</v>
      </c>
      <c r="O41" s="189"/>
      <c r="P41" s="155" t="s">
        <v>15</v>
      </c>
      <c r="Q41" s="698"/>
      <c r="R41" s="676"/>
      <c r="S41" s="652">
        <f t="shared" si="32"/>
        <v>9674.6284457744841</v>
      </c>
      <c r="T41" s="652">
        <f t="shared" ref="T41:AE41" si="35">AQ52</f>
        <v>5066.6843873950302</v>
      </c>
      <c r="U41" s="652">
        <f t="shared" si="35"/>
        <v>361.64844929505256</v>
      </c>
      <c r="V41" s="652">
        <f t="shared" si="35"/>
        <v>138.94941892163499</v>
      </c>
      <c r="W41" s="652">
        <f t="shared" si="35"/>
        <v>335.48451098326478</v>
      </c>
      <c r="X41" s="652">
        <f t="shared" si="35"/>
        <v>46.522301234561155</v>
      </c>
      <c r="Y41" s="652">
        <f t="shared" si="35"/>
        <v>149.25388571805425</v>
      </c>
      <c r="Z41" s="652">
        <f t="shared" si="35"/>
        <v>21.085675007989799</v>
      </c>
      <c r="AA41" s="652">
        <f t="shared" si="35"/>
        <v>3554.9998172188971</v>
      </c>
      <c r="AB41" s="652">
        <f t="shared" si="35"/>
        <v>1225.678827962294</v>
      </c>
      <c r="AC41" s="652">
        <f t="shared" si="35"/>
        <v>89.26607826017441</v>
      </c>
      <c r="AD41" s="652">
        <f t="shared" si="35"/>
        <v>590.05471938179915</v>
      </c>
      <c r="AE41" s="652">
        <f t="shared" si="35"/>
        <v>546.35803032032163</v>
      </c>
      <c r="AF41" s="694" t="s">
        <v>1003</v>
      </c>
      <c r="AG41" s="690" t="s">
        <v>1004</v>
      </c>
      <c r="AH41" s="691">
        <f t="shared" si="27"/>
        <v>69188.902683452456</v>
      </c>
      <c r="AI41" s="692">
        <f t="shared" si="7"/>
        <v>68249.878472249795</v>
      </c>
      <c r="AJ41" s="692">
        <f t="shared" si="8"/>
        <v>35752.394990342793</v>
      </c>
      <c r="AK41" s="692">
        <f t="shared" si="9"/>
        <v>10587.494727771626</v>
      </c>
      <c r="AL41" s="692">
        <f t="shared" si="10"/>
        <v>1165.9155318372082</v>
      </c>
      <c r="AM41" s="692">
        <f t="shared" si="11"/>
        <v>486.79361842253962</v>
      </c>
      <c r="AN41" s="692">
        <f t="shared" si="12"/>
        <v>107.7433446515179</v>
      </c>
      <c r="AO41" s="692">
        <f t="shared" si="13"/>
        <v>625.26570381582781</v>
      </c>
      <c r="AP41" s="692">
        <f t="shared" si="14"/>
        <v>11266.681255891468</v>
      </c>
      <c r="AQ41" s="692">
        <f t="shared" si="15"/>
        <v>4021.4090840033391</v>
      </c>
      <c r="AR41" s="692">
        <f t="shared" si="16"/>
        <v>330.71749271753743</v>
      </c>
      <c r="AS41" s="692">
        <f t="shared" si="17"/>
        <v>93.321540520195953</v>
      </c>
      <c r="AT41" s="692">
        <f t="shared" si="18"/>
        <v>344.82605134935568</v>
      </c>
      <c r="AU41" s="692">
        <f t="shared" si="19"/>
        <v>29.596244214273693</v>
      </c>
      <c r="AV41" s="692">
        <f t="shared" si="20"/>
        <v>113.83493846436997</v>
      </c>
      <c r="AW41" s="692">
        <f t="shared" si="21"/>
        <v>1.5527611443778866</v>
      </c>
      <c r="AX41" s="692">
        <f t="shared" si="22"/>
        <v>3322.3311871033666</v>
      </c>
      <c r="AY41" s="692">
        <f t="shared" si="23"/>
        <v>939.02421120265171</v>
      </c>
      <c r="AZ41" s="692">
        <f t="shared" si="24"/>
        <v>65.767746766774692</v>
      </c>
      <c r="BA41" s="692">
        <f t="shared" si="25"/>
        <v>643.07810484733886</v>
      </c>
      <c r="BB41" s="693">
        <f t="shared" si="26"/>
        <v>230.17835958853811</v>
      </c>
      <c r="BD41" s="3857" t="s">
        <v>1004</v>
      </c>
      <c r="BE41" s="3858"/>
      <c r="BF41" s="2697">
        <v>69188902.683452457</v>
      </c>
      <c r="BG41" s="2698">
        <v>68249878.472249791</v>
      </c>
      <c r="BH41" s="2698">
        <v>35752394.990342796</v>
      </c>
      <c r="BI41" s="2698">
        <v>10587494.727771625</v>
      </c>
      <c r="BJ41" s="2698">
        <v>1165915.5318372082</v>
      </c>
      <c r="BK41" s="2698">
        <v>486793.61842253961</v>
      </c>
      <c r="BL41" s="2698">
        <v>107743.34465151789</v>
      </c>
      <c r="BM41" s="2698">
        <v>625265.70381582784</v>
      </c>
      <c r="BN41" s="2698">
        <v>11266681.255891468</v>
      </c>
      <c r="BO41" s="2698">
        <v>4021409.0840033391</v>
      </c>
      <c r="BP41" s="2698">
        <v>330717.49271753745</v>
      </c>
      <c r="BQ41" s="2698">
        <v>93321.540520195951</v>
      </c>
      <c r="BR41" s="2698">
        <v>344826.05134935566</v>
      </c>
      <c r="BS41" s="2698">
        <v>29596.244214273691</v>
      </c>
      <c r="BT41" s="2698">
        <v>113834.93846436997</v>
      </c>
      <c r="BU41" s="2698">
        <v>1552.7611443778867</v>
      </c>
      <c r="BV41" s="2698">
        <v>3322331.1871033665</v>
      </c>
      <c r="BW41" s="2698">
        <v>939024.21120265173</v>
      </c>
      <c r="BX41" s="2698">
        <v>65767.746766774697</v>
      </c>
      <c r="BY41" s="2698">
        <v>643078.10484733887</v>
      </c>
      <c r="BZ41" s="2699">
        <v>230178.35958853812</v>
      </c>
    </row>
    <row r="42" spans="1:78" ht="17.100000000000001" customHeight="1">
      <c r="A42" s="156"/>
      <c r="B42" s="156" t="s">
        <v>2295</v>
      </c>
      <c r="C42" s="699"/>
      <c r="D42" s="682"/>
      <c r="E42" s="653">
        <f t="shared" ref="E42:F45" si="36">AH41</f>
        <v>69188.902683452456</v>
      </c>
      <c r="F42" s="654">
        <f t="shared" si="36"/>
        <v>68249.878472249795</v>
      </c>
      <c r="G42" s="683">
        <f t="shared" si="4"/>
        <v>59992.289172732984</v>
      </c>
      <c r="H42" s="654">
        <f t="shared" ref="H42:N45" si="37">AJ41</f>
        <v>35752.394990342793</v>
      </c>
      <c r="I42" s="654">
        <f t="shared" si="37"/>
        <v>10587.494727771626</v>
      </c>
      <c r="J42" s="654">
        <f t="shared" si="37"/>
        <v>1165.9155318372082</v>
      </c>
      <c r="K42" s="654">
        <f t="shared" si="37"/>
        <v>486.79361842253962</v>
      </c>
      <c r="L42" s="654">
        <f t="shared" si="37"/>
        <v>107.7433446515179</v>
      </c>
      <c r="M42" s="654">
        <f t="shared" si="37"/>
        <v>625.26570381582781</v>
      </c>
      <c r="N42" s="654">
        <f t="shared" si="37"/>
        <v>11266.681255891468</v>
      </c>
      <c r="O42" s="156"/>
      <c r="P42" s="156" t="s">
        <v>2295</v>
      </c>
      <c r="Q42" s="700"/>
      <c r="R42" s="685"/>
      <c r="S42" s="652">
        <f t="shared" si="32"/>
        <v>8257.5892995168178</v>
      </c>
      <c r="T42" s="652">
        <f t="shared" ref="T42:AE45" si="38">AQ41</f>
        <v>4021.4090840033391</v>
      </c>
      <c r="U42" s="652">
        <f t="shared" si="38"/>
        <v>330.71749271753743</v>
      </c>
      <c r="V42" s="652">
        <f t="shared" si="38"/>
        <v>93.321540520195953</v>
      </c>
      <c r="W42" s="652">
        <f t="shared" si="38"/>
        <v>344.82605134935568</v>
      </c>
      <c r="X42" s="652">
        <f t="shared" si="38"/>
        <v>29.596244214273693</v>
      </c>
      <c r="Y42" s="652">
        <f t="shared" si="38"/>
        <v>113.83493846436997</v>
      </c>
      <c r="Z42" s="652">
        <f t="shared" si="38"/>
        <v>1.5527611443778866</v>
      </c>
      <c r="AA42" s="652">
        <f t="shared" si="38"/>
        <v>3322.3311871033666</v>
      </c>
      <c r="AB42" s="652">
        <f t="shared" si="38"/>
        <v>939.02421120265171</v>
      </c>
      <c r="AC42" s="652">
        <f t="shared" si="38"/>
        <v>65.767746766774692</v>
      </c>
      <c r="AD42" s="652">
        <f t="shared" si="38"/>
        <v>643.07810484733886</v>
      </c>
      <c r="AE42" s="652">
        <f t="shared" si="38"/>
        <v>230.17835958853811</v>
      </c>
      <c r="AF42" s="694"/>
      <c r="AG42" s="690" t="s">
        <v>1005</v>
      </c>
      <c r="AH42" s="691">
        <f t="shared" si="27"/>
        <v>253391.55570341399</v>
      </c>
      <c r="AI42" s="692">
        <f t="shared" si="7"/>
        <v>249911.3927776026</v>
      </c>
      <c r="AJ42" s="692">
        <f t="shared" si="8"/>
        <v>127708.79761204905</v>
      </c>
      <c r="AK42" s="692">
        <f t="shared" si="9"/>
        <v>44424.600227118877</v>
      </c>
      <c r="AL42" s="692">
        <f t="shared" si="10"/>
        <v>70.466389325164798</v>
      </c>
      <c r="AM42" s="692">
        <f t="shared" si="11"/>
        <v>2577.0792511518512</v>
      </c>
      <c r="AN42" s="692">
        <f t="shared" si="12"/>
        <v>753.67632125124214</v>
      </c>
      <c r="AO42" s="692">
        <f t="shared" si="13"/>
        <v>2628.0210244923796</v>
      </c>
      <c r="AP42" s="692">
        <f t="shared" si="14"/>
        <v>50198.510668900009</v>
      </c>
      <c r="AQ42" s="692">
        <f t="shared" si="15"/>
        <v>12710.496214792924</v>
      </c>
      <c r="AR42" s="692">
        <f t="shared" si="16"/>
        <v>750.95403578075036</v>
      </c>
      <c r="AS42" s="692">
        <f t="shared" si="17"/>
        <v>338.89420688741075</v>
      </c>
      <c r="AT42" s="692">
        <f t="shared" si="18"/>
        <v>599.00093103553513</v>
      </c>
      <c r="AU42" s="692">
        <f t="shared" si="19"/>
        <v>164.96526403439566</v>
      </c>
      <c r="AV42" s="692">
        <f t="shared" si="20"/>
        <v>393.6926369767915</v>
      </c>
      <c r="AW42" s="692">
        <f t="shared" si="21"/>
        <v>76.627139882181211</v>
      </c>
      <c r="AX42" s="692">
        <f t="shared" si="22"/>
        <v>6515.6108539240113</v>
      </c>
      <c r="AY42" s="692">
        <f t="shared" si="23"/>
        <v>3480.1629258113562</v>
      </c>
      <c r="AZ42" s="692">
        <f t="shared" si="24"/>
        <v>167.98810473747059</v>
      </c>
      <c r="BA42" s="692">
        <f t="shared" si="25"/>
        <v>1469.7371588287936</v>
      </c>
      <c r="BB42" s="693">
        <f t="shared" si="26"/>
        <v>1842.437662245092</v>
      </c>
      <c r="BD42" s="3857" t="s">
        <v>1005</v>
      </c>
      <c r="BE42" s="3858"/>
      <c r="BF42" s="2697">
        <v>253391555.70341399</v>
      </c>
      <c r="BG42" s="2698">
        <v>249911392.77760258</v>
      </c>
      <c r="BH42" s="2698">
        <v>127708797.61204904</v>
      </c>
      <c r="BI42" s="2698">
        <v>44424600.22711888</v>
      </c>
      <c r="BJ42" s="2698">
        <v>70466.389325164797</v>
      </c>
      <c r="BK42" s="2698">
        <v>2577079.2511518514</v>
      </c>
      <c r="BL42" s="2698">
        <v>753676.32125124219</v>
      </c>
      <c r="BM42" s="2698">
        <v>2628021.0244923797</v>
      </c>
      <c r="BN42" s="2698">
        <v>50198510.668900013</v>
      </c>
      <c r="BO42" s="2698">
        <v>12710496.214792924</v>
      </c>
      <c r="BP42" s="2698">
        <v>750954.03578075033</v>
      </c>
      <c r="BQ42" s="2698">
        <v>338894.20688741072</v>
      </c>
      <c r="BR42" s="2698">
        <v>599000.93103553518</v>
      </c>
      <c r="BS42" s="2698">
        <v>164965.26403439566</v>
      </c>
      <c r="BT42" s="2698">
        <v>393692.63697679149</v>
      </c>
      <c r="BU42" s="2698">
        <v>76627.139882181218</v>
      </c>
      <c r="BV42" s="2698">
        <v>6515610.8539240109</v>
      </c>
      <c r="BW42" s="2698">
        <v>3480162.9258113564</v>
      </c>
      <c r="BX42" s="2698">
        <v>167988.1047374706</v>
      </c>
      <c r="BY42" s="2698">
        <v>1469737.1588287936</v>
      </c>
      <c r="BZ42" s="2699">
        <v>1842437.662245092</v>
      </c>
    </row>
    <row r="43" spans="1:78" ht="17.100000000000001" customHeight="1">
      <c r="A43" s="156"/>
      <c r="B43" s="156" t="s">
        <v>2422</v>
      </c>
      <c r="C43" s="699"/>
      <c r="D43" s="682"/>
      <c r="E43" s="653">
        <f t="shared" si="36"/>
        <v>253391.55570341399</v>
      </c>
      <c r="F43" s="654">
        <f t="shared" si="36"/>
        <v>249911.3927776026</v>
      </c>
      <c r="G43" s="683">
        <f t="shared" si="4"/>
        <v>228361.15149428853</v>
      </c>
      <c r="H43" s="654">
        <f t="shared" si="37"/>
        <v>127708.79761204905</v>
      </c>
      <c r="I43" s="654">
        <f t="shared" si="37"/>
        <v>44424.600227118877</v>
      </c>
      <c r="J43" s="654">
        <f t="shared" si="37"/>
        <v>70.466389325164798</v>
      </c>
      <c r="K43" s="654">
        <f t="shared" si="37"/>
        <v>2577.0792511518512</v>
      </c>
      <c r="L43" s="654">
        <f t="shared" si="37"/>
        <v>753.67632125124214</v>
      </c>
      <c r="M43" s="654">
        <f t="shared" si="37"/>
        <v>2628.0210244923796</v>
      </c>
      <c r="N43" s="654">
        <f t="shared" si="37"/>
        <v>50198.510668900009</v>
      </c>
      <c r="O43" s="156"/>
      <c r="P43" s="156" t="s">
        <v>2255</v>
      </c>
      <c r="Q43" s="700"/>
      <c r="R43" s="685"/>
      <c r="S43" s="652">
        <f t="shared" si="32"/>
        <v>21550.241283314001</v>
      </c>
      <c r="T43" s="652">
        <f t="shared" si="38"/>
        <v>12710.496214792924</v>
      </c>
      <c r="U43" s="652">
        <f t="shared" si="38"/>
        <v>750.95403578075036</v>
      </c>
      <c r="V43" s="652">
        <f t="shared" si="38"/>
        <v>338.89420688741075</v>
      </c>
      <c r="W43" s="652">
        <f t="shared" si="38"/>
        <v>599.00093103553513</v>
      </c>
      <c r="X43" s="652">
        <f t="shared" si="38"/>
        <v>164.96526403439566</v>
      </c>
      <c r="Y43" s="652">
        <f t="shared" si="38"/>
        <v>393.6926369767915</v>
      </c>
      <c r="Z43" s="652">
        <f t="shared" si="38"/>
        <v>76.627139882181211</v>
      </c>
      <c r="AA43" s="652">
        <f t="shared" si="38"/>
        <v>6515.6108539240113</v>
      </c>
      <c r="AB43" s="652">
        <f t="shared" si="38"/>
        <v>3480.1629258113562</v>
      </c>
      <c r="AC43" s="652">
        <f t="shared" si="38"/>
        <v>167.98810473747059</v>
      </c>
      <c r="AD43" s="652">
        <f t="shared" si="38"/>
        <v>1469.7371588287936</v>
      </c>
      <c r="AE43" s="652">
        <f t="shared" si="38"/>
        <v>1842.437662245092</v>
      </c>
      <c r="AF43" s="694"/>
      <c r="AG43" s="690" t="s">
        <v>1006</v>
      </c>
      <c r="AH43" s="691">
        <f t="shared" si="27"/>
        <v>65732.874311485153</v>
      </c>
      <c r="AI43" s="692">
        <f t="shared" si="7"/>
        <v>65175.296455346637</v>
      </c>
      <c r="AJ43" s="692">
        <f t="shared" si="8"/>
        <v>38760.069406572809</v>
      </c>
      <c r="AK43" s="692">
        <f t="shared" si="9"/>
        <v>7815.7875797001916</v>
      </c>
      <c r="AL43" s="692">
        <f t="shared" si="10"/>
        <v>15.790590461767147</v>
      </c>
      <c r="AM43" s="692">
        <f t="shared" si="11"/>
        <v>325.70013204492471</v>
      </c>
      <c r="AN43" s="692">
        <f t="shared" si="12"/>
        <v>111.8581919377075</v>
      </c>
      <c r="AO43" s="692">
        <f t="shared" si="13"/>
        <v>333.09655343292673</v>
      </c>
      <c r="AP43" s="692">
        <f t="shared" si="14"/>
        <v>10877.291846123</v>
      </c>
      <c r="AQ43" s="692">
        <f t="shared" si="15"/>
        <v>2990.391685684926</v>
      </c>
      <c r="AR43" s="692">
        <f t="shared" si="16"/>
        <v>278.53169083352384</v>
      </c>
      <c r="AS43" s="692">
        <f t="shared" si="17"/>
        <v>85.70638026108432</v>
      </c>
      <c r="AT43" s="692">
        <f t="shared" si="18"/>
        <v>286.03316508903777</v>
      </c>
      <c r="AU43" s="692">
        <f t="shared" si="19"/>
        <v>9.1955471233889021</v>
      </c>
      <c r="AV43" s="692">
        <f t="shared" si="20"/>
        <v>97.020617867486678</v>
      </c>
      <c r="AW43" s="692">
        <f t="shared" si="21"/>
        <v>6.797315149506125</v>
      </c>
      <c r="AX43" s="692">
        <f t="shared" si="22"/>
        <v>3182.0257530643416</v>
      </c>
      <c r="AY43" s="692">
        <f t="shared" si="23"/>
        <v>557.57785613850876</v>
      </c>
      <c r="AZ43" s="692">
        <f t="shared" si="24"/>
        <v>105.9581396895077</v>
      </c>
      <c r="BA43" s="692">
        <f t="shared" si="25"/>
        <v>232.03124715988974</v>
      </c>
      <c r="BB43" s="693">
        <f t="shared" si="26"/>
        <v>219.58846928911123</v>
      </c>
      <c r="BD43" s="3857" t="s">
        <v>1006</v>
      </c>
      <c r="BE43" s="3858"/>
      <c r="BF43" s="2697">
        <v>65732874.311485156</v>
      </c>
      <c r="BG43" s="2698">
        <v>65175296.455346636</v>
      </c>
      <c r="BH43" s="2698">
        <v>38760069.406572811</v>
      </c>
      <c r="BI43" s="2698">
        <v>7815787.5797001915</v>
      </c>
      <c r="BJ43" s="2698">
        <v>15790.590461767148</v>
      </c>
      <c r="BK43" s="2698">
        <v>325700.13204492471</v>
      </c>
      <c r="BL43" s="2698">
        <v>111858.1919377075</v>
      </c>
      <c r="BM43" s="2698">
        <v>333096.55343292671</v>
      </c>
      <c r="BN43" s="2698">
        <v>10877291.846123001</v>
      </c>
      <c r="BO43" s="2698">
        <v>2990391.6856849259</v>
      </c>
      <c r="BP43" s="2698">
        <v>278531.69083352381</v>
      </c>
      <c r="BQ43" s="2698">
        <v>85706.380261084327</v>
      </c>
      <c r="BR43" s="2698">
        <v>286033.16508903779</v>
      </c>
      <c r="BS43" s="2698">
        <v>9195.547123388902</v>
      </c>
      <c r="BT43" s="2698">
        <v>97020.617867486682</v>
      </c>
      <c r="BU43" s="2698">
        <v>6797.3151495061247</v>
      </c>
      <c r="BV43" s="2698">
        <v>3182025.7530643418</v>
      </c>
      <c r="BW43" s="2698">
        <v>557577.85613850877</v>
      </c>
      <c r="BX43" s="2698">
        <v>105958.13968950771</v>
      </c>
      <c r="BY43" s="2698">
        <v>232031.24715988975</v>
      </c>
      <c r="BZ43" s="2699">
        <v>219588.46928911124</v>
      </c>
    </row>
    <row r="44" spans="1:78" ht="17.100000000000001" customHeight="1">
      <c r="A44" s="156"/>
      <c r="B44" s="156" t="s">
        <v>2266</v>
      </c>
      <c r="C44" s="699"/>
      <c r="D44" s="682"/>
      <c r="E44" s="653">
        <f t="shared" si="36"/>
        <v>65732.874311485153</v>
      </c>
      <c r="F44" s="654">
        <f t="shared" si="36"/>
        <v>65175.296455346637</v>
      </c>
      <c r="G44" s="683">
        <f t="shared" si="4"/>
        <v>58239.594300273333</v>
      </c>
      <c r="H44" s="654">
        <f t="shared" si="37"/>
        <v>38760.069406572809</v>
      </c>
      <c r="I44" s="654">
        <f t="shared" si="37"/>
        <v>7815.7875797001916</v>
      </c>
      <c r="J44" s="654">
        <f t="shared" si="37"/>
        <v>15.790590461767147</v>
      </c>
      <c r="K44" s="654">
        <f t="shared" si="37"/>
        <v>325.70013204492471</v>
      </c>
      <c r="L44" s="654">
        <f t="shared" si="37"/>
        <v>111.8581919377075</v>
      </c>
      <c r="M44" s="654">
        <f t="shared" si="37"/>
        <v>333.09655343292673</v>
      </c>
      <c r="N44" s="654">
        <f t="shared" si="37"/>
        <v>10877.291846123</v>
      </c>
      <c r="O44" s="156"/>
      <c r="P44" s="156" t="s">
        <v>2256</v>
      </c>
      <c r="Q44" s="700"/>
      <c r="R44" s="685"/>
      <c r="S44" s="652">
        <f t="shared" si="32"/>
        <v>6935.7021550732952</v>
      </c>
      <c r="T44" s="652">
        <f t="shared" si="38"/>
        <v>2990.391685684926</v>
      </c>
      <c r="U44" s="652">
        <f t="shared" si="38"/>
        <v>278.53169083352384</v>
      </c>
      <c r="V44" s="652">
        <f t="shared" si="38"/>
        <v>85.70638026108432</v>
      </c>
      <c r="W44" s="652">
        <f t="shared" si="38"/>
        <v>286.03316508903777</v>
      </c>
      <c r="X44" s="652">
        <f t="shared" si="38"/>
        <v>9.1955471233889021</v>
      </c>
      <c r="Y44" s="652">
        <f t="shared" si="38"/>
        <v>97.020617867486678</v>
      </c>
      <c r="Z44" s="652">
        <f t="shared" si="38"/>
        <v>6.797315149506125</v>
      </c>
      <c r="AA44" s="652">
        <f t="shared" si="38"/>
        <v>3182.0257530643416</v>
      </c>
      <c r="AB44" s="652">
        <f t="shared" si="38"/>
        <v>557.57785613850876</v>
      </c>
      <c r="AC44" s="652">
        <f t="shared" si="38"/>
        <v>105.9581396895077</v>
      </c>
      <c r="AD44" s="652">
        <f t="shared" si="38"/>
        <v>232.03124715988974</v>
      </c>
      <c r="AE44" s="652">
        <f t="shared" si="38"/>
        <v>219.58846928911123</v>
      </c>
      <c r="AF44" s="694"/>
      <c r="AG44" s="690" t="s">
        <v>1007</v>
      </c>
      <c r="AH44" s="691">
        <f t="shared" si="27"/>
        <v>44490.292852255443</v>
      </c>
      <c r="AI44" s="692">
        <f t="shared" si="7"/>
        <v>44095.553280648252</v>
      </c>
      <c r="AJ44" s="692">
        <f t="shared" si="8"/>
        <v>18515.804071191738</v>
      </c>
      <c r="AK44" s="692">
        <f t="shared" si="9"/>
        <v>11723.263979675306</v>
      </c>
      <c r="AL44" s="692">
        <f t="shared" si="10"/>
        <v>25.192568446869267</v>
      </c>
      <c r="AM44" s="692">
        <f t="shared" si="11"/>
        <v>346.68462782908398</v>
      </c>
      <c r="AN44" s="692">
        <f t="shared" si="12"/>
        <v>97.411515547326772</v>
      </c>
      <c r="AO44" s="692">
        <f t="shared" si="13"/>
        <v>213.16129950420699</v>
      </c>
      <c r="AP44" s="692">
        <f t="shared" si="14"/>
        <v>8694.3744755665102</v>
      </c>
      <c r="AQ44" s="692">
        <f t="shared" si="15"/>
        <v>2152.0794338958676</v>
      </c>
      <c r="AR44" s="692">
        <f t="shared" si="16"/>
        <v>168.88623033236772</v>
      </c>
      <c r="AS44" s="692">
        <f t="shared" si="17"/>
        <v>80.929880602899644</v>
      </c>
      <c r="AT44" s="692">
        <f t="shared" si="18"/>
        <v>166.91824019212595</v>
      </c>
      <c r="AU44" s="692">
        <f t="shared" si="19"/>
        <v>6.8834592880222498</v>
      </c>
      <c r="AV44" s="692">
        <f t="shared" si="20"/>
        <v>45.066471780667577</v>
      </c>
      <c r="AW44" s="692">
        <f t="shared" si="21"/>
        <v>11.708922317356627</v>
      </c>
      <c r="AX44" s="692">
        <f t="shared" si="22"/>
        <v>1847.1881044779161</v>
      </c>
      <c r="AY44" s="692">
        <f t="shared" si="23"/>
        <v>394.73957160718584</v>
      </c>
      <c r="AZ44" s="692">
        <f t="shared" si="24"/>
        <v>37.474554637937402</v>
      </c>
      <c r="BA44" s="692">
        <f t="shared" si="25"/>
        <v>182.5126863028209</v>
      </c>
      <c r="BB44" s="693">
        <f t="shared" si="26"/>
        <v>174.7523306664275</v>
      </c>
      <c r="BD44" s="3857" t="s">
        <v>1007</v>
      </c>
      <c r="BE44" s="3858"/>
      <c r="BF44" s="2697">
        <v>44490292.852255441</v>
      </c>
      <c r="BG44" s="2698">
        <v>44095553.280648254</v>
      </c>
      <c r="BH44" s="2698">
        <v>18515804.071191739</v>
      </c>
      <c r="BI44" s="2698">
        <v>11723263.979675306</v>
      </c>
      <c r="BJ44" s="2698">
        <v>25192.568446869267</v>
      </c>
      <c r="BK44" s="2698">
        <v>346684.627829084</v>
      </c>
      <c r="BL44" s="2698">
        <v>97411.515547326766</v>
      </c>
      <c r="BM44" s="2698">
        <v>213161.29950420698</v>
      </c>
      <c r="BN44" s="2698">
        <v>8694374.4755665101</v>
      </c>
      <c r="BO44" s="2698">
        <v>2152079.4338958678</v>
      </c>
      <c r="BP44" s="2698">
        <v>168886.2303323677</v>
      </c>
      <c r="BQ44" s="2698">
        <v>80929.880602899648</v>
      </c>
      <c r="BR44" s="2698">
        <v>166918.24019212596</v>
      </c>
      <c r="BS44" s="2698">
        <v>6883.4592880222499</v>
      </c>
      <c r="BT44" s="2698">
        <v>45066.471780667576</v>
      </c>
      <c r="BU44" s="2698">
        <v>11708.922317356628</v>
      </c>
      <c r="BV44" s="2698">
        <v>1847188.1044779161</v>
      </c>
      <c r="BW44" s="2698">
        <v>394739.57160718582</v>
      </c>
      <c r="BX44" s="2698">
        <v>37474.554637937399</v>
      </c>
      <c r="BY44" s="2698">
        <v>182512.68630282089</v>
      </c>
      <c r="BZ44" s="2699">
        <v>174752.3306664275</v>
      </c>
    </row>
    <row r="45" spans="1:78" ht="17.100000000000001" customHeight="1">
      <c r="A45" s="156"/>
      <c r="B45" s="156" t="s">
        <v>2353</v>
      </c>
      <c r="C45" s="699"/>
      <c r="D45" s="682"/>
      <c r="E45" s="653">
        <f t="shared" si="36"/>
        <v>44490.292852255443</v>
      </c>
      <c r="F45" s="654">
        <f t="shared" si="36"/>
        <v>44095.553280648252</v>
      </c>
      <c r="G45" s="683">
        <f t="shared" si="4"/>
        <v>39615.892537761043</v>
      </c>
      <c r="H45" s="654">
        <f t="shared" si="37"/>
        <v>18515.804071191738</v>
      </c>
      <c r="I45" s="654">
        <f t="shared" si="37"/>
        <v>11723.263979675306</v>
      </c>
      <c r="J45" s="654">
        <f t="shared" si="37"/>
        <v>25.192568446869267</v>
      </c>
      <c r="K45" s="654">
        <f t="shared" si="37"/>
        <v>346.68462782908398</v>
      </c>
      <c r="L45" s="654">
        <f t="shared" si="37"/>
        <v>97.411515547326772</v>
      </c>
      <c r="M45" s="654">
        <f t="shared" si="37"/>
        <v>213.16129950420699</v>
      </c>
      <c r="N45" s="654">
        <f t="shared" si="37"/>
        <v>8694.3744755665102</v>
      </c>
      <c r="O45" s="156"/>
      <c r="P45" s="156" t="s">
        <v>2353</v>
      </c>
      <c r="Q45" s="700"/>
      <c r="R45" s="685"/>
      <c r="S45" s="652">
        <f t="shared" si="32"/>
        <v>4479.660742887223</v>
      </c>
      <c r="T45" s="652">
        <f t="shared" si="38"/>
        <v>2152.0794338958676</v>
      </c>
      <c r="U45" s="652">
        <f t="shared" si="38"/>
        <v>168.88623033236772</v>
      </c>
      <c r="V45" s="652">
        <f t="shared" si="38"/>
        <v>80.929880602899644</v>
      </c>
      <c r="W45" s="652">
        <f t="shared" si="38"/>
        <v>166.91824019212595</v>
      </c>
      <c r="X45" s="652">
        <f t="shared" si="38"/>
        <v>6.8834592880222498</v>
      </c>
      <c r="Y45" s="652">
        <f t="shared" si="38"/>
        <v>45.066471780667577</v>
      </c>
      <c r="Z45" s="652">
        <f t="shared" si="38"/>
        <v>11.708922317356627</v>
      </c>
      <c r="AA45" s="652">
        <f t="shared" si="38"/>
        <v>1847.1881044779161</v>
      </c>
      <c r="AB45" s="652">
        <f t="shared" si="38"/>
        <v>394.73957160718584</v>
      </c>
      <c r="AC45" s="652">
        <f t="shared" si="38"/>
        <v>37.474554637937402</v>
      </c>
      <c r="AD45" s="652">
        <f t="shared" si="38"/>
        <v>182.5126863028209</v>
      </c>
      <c r="AE45" s="652">
        <f t="shared" si="38"/>
        <v>174.7523306664275</v>
      </c>
      <c r="AF45" s="694"/>
      <c r="AG45" s="690" t="s">
        <v>1008</v>
      </c>
      <c r="AH45" s="691">
        <f t="shared" si="27"/>
        <v>56612.463104089358</v>
      </c>
      <c r="AI45" s="692">
        <f t="shared" si="7"/>
        <v>55890.261855588586</v>
      </c>
      <c r="AJ45" s="692">
        <f t="shared" si="8"/>
        <v>29668.667656745853</v>
      </c>
      <c r="AK45" s="692">
        <f t="shared" si="9"/>
        <v>9400.1312708216519</v>
      </c>
      <c r="AL45" s="692">
        <f t="shared" si="10"/>
        <v>0</v>
      </c>
      <c r="AM45" s="692">
        <f t="shared" si="11"/>
        <v>237.52888779620957</v>
      </c>
      <c r="AN45" s="692">
        <f t="shared" si="12"/>
        <v>66.85464227682661</v>
      </c>
      <c r="AO45" s="692">
        <f t="shared" si="13"/>
        <v>382.73754823500002</v>
      </c>
      <c r="AP45" s="692">
        <f t="shared" si="14"/>
        <v>10654.921162469525</v>
      </c>
      <c r="AQ45" s="692">
        <f t="shared" si="15"/>
        <v>2651.762147249905</v>
      </c>
      <c r="AR45" s="692">
        <f t="shared" si="16"/>
        <v>245.13299155344629</v>
      </c>
      <c r="AS45" s="692">
        <f t="shared" si="17"/>
        <v>71.368944795543072</v>
      </c>
      <c r="AT45" s="692">
        <f t="shared" si="18"/>
        <v>258.50935302446726</v>
      </c>
      <c r="AU45" s="692">
        <f t="shared" si="19"/>
        <v>8.9639216388750764</v>
      </c>
      <c r="AV45" s="692">
        <f t="shared" si="20"/>
        <v>101.27658495351882</v>
      </c>
      <c r="AW45" s="692">
        <f t="shared" si="21"/>
        <v>10.454241901661728</v>
      </c>
      <c r="AX45" s="692">
        <f t="shared" si="22"/>
        <v>2131.9525021261011</v>
      </c>
      <c r="AY45" s="692">
        <f t="shared" si="23"/>
        <v>722.20124850076581</v>
      </c>
      <c r="AZ45" s="692">
        <f t="shared" si="24"/>
        <v>21.920379283060061</v>
      </c>
      <c r="BA45" s="692">
        <f t="shared" si="25"/>
        <v>239.73283895752607</v>
      </c>
      <c r="BB45" s="693">
        <f t="shared" si="26"/>
        <v>460.54803026017942</v>
      </c>
      <c r="BD45" s="3857" t="s">
        <v>1008</v>
      </c>
      <c r="BE45" s="3858"/>
      <c r="BF45" s="2697">
        <v>56612463.104089357</v>
      </c>
      <c r="BG45" s="2698">
        <v>55890261.855588585</v>
      </c>
      <c r="BH45" s="2698">
        <v>29668667.656745851</v>
      </c>
      <c r="BI45" s="2698">
        <v>9400131.2708216514</v>
      </c>
      <c r="BJ45" s="2698">
        <v>0</v>
      </c>
      <c r="BK45" s="2698">
        <v>237528.88779620957</v>
      </c>
      <c r="BL45" s="2698">
        <v>66854.642276826606</v>
      </c>
      <c r="BM45" s="2698">
        <v>382737.54823499999</v>
      </c>
      <c r="BN45" s="2698">
        <v>10654921.162469525</v>
      </c>
      <c r="BO45" s="2698">
        <v>2651762.1472499049</v>
      </c>
      <c r="BP45" s="2698">
        <v>245132.99155344628</v>
      </c>
      <c r="BQ45" s="2698">
        <v>71368.944795543066</v>
      </c>
      <c r="BR45" s="2698">
        <v>258509.35302446727</v>
      </c>
      <c r="BS45" s="2698">
        <v>8963.9216388750756</v>
      </c>
      <c r="BT45" s="2698">
        <v>101276.58495351882</v>
      </c>
      <c r="BU45" s="2698">
        <v>10454.241901661728</v>
      </c>
      <c r="BV45" s="2698">
        <v>2131952.5021261009</v>
      </c>
      <c r="BW45" s="2698">
        <v>722201.24850076577</v>
      </c>
      <c r="BX45" s="2698">
        <v>21920.379283060061</v>
      </c>
      <c r="BY45" s="2698">
        <v>239732.83895752608</v>
      </c>
      <c r="BZ45" s="2699">
        <v>460548.03026017942</v>
      </c>
    </row>
    <row r="46" spans="1:78" ht="17.100000000000001" customHeight="1">
      <c r="A46" s="156"/>
      <c r="B46" s="155" t="s">
        <v>17</v>
      </c>
      <c r="C46" s="699"/>
      <c r="D46" s="682"/>
      <c r="E46" s="653">
        <f>AH53</f>
        <v>39784.53356151918</v>
      </c>
      <c r="F46" s="654">
        <f>AI53</f>
        <v>39341.629588606753</v>
      </c>
      <c r="G46" s="683">
        <f t="shared" si="4"/>
        <v>35227.390375245952</v>
      </c>
      <c r="H46" s="654">
        <f t="shared" ref="H46:N46" si="39">AJ53</f>
        <v>21242.728142974502</v>
      </c>
      <c r="I46" s="654">
        <f t="shared" si="39"/>
        <v>6727.7720349648253</v>
      </c>
      <c r="J46" s="654">
        <f t="shared" si="39"/>
        <v>0</v>
      </c>
      <c r="K46" s="654">
        <f t="shared" si="39"/>
        <v>158.36165007470353</v>
      </c>
      <c r="L46" s="654">
        <f t="shared" si="39"/>
        <v>48.321642431663001</v>
      </c>
      <c r="M46" s="654">
        <f t="shared" si="39"/>
        <v>281.42037086325109</v>
      </c>
      <c r="N46" s="654">
        <f t="shared" si="39"/>
        <v>6768.7865339370019</v>
      </c>
      <c r="O46" s="156"/>
      <c r="P46" s="155" t="s">
        <v>17</v>
      </c>
      <c r="Q46" s="700"/>
      <c r="R46" s="685"/>
      <c r="S46" s="652">
        <f t="shared" si="32"/>
        <v>4114.23921336079</v>
      </c>
      <c r="T46" s="652">
        <f t="shared" ref="T46:AE46" si="40">AQ53</f>
        <v>1805.5854931546817</v>
      </c>
      <c r="U46" s="652">
        <f t="shared" si="40"/>
        <v>150.66199549424346</v>
      </c>
      <c r="V46" s="652">
        <f t="shared" si="40"/>
        <v>54.14361115362037</v>
      </c>
      <c r="W46" s="652">
        <f t="shared" si="40"/>
        <v>187.17550683448255</v>
      </c>
      <c r="X46" s="652">
        <f t="shared" si="40"/>
        <v>4.4710203129612518</v>
      </c>
      <c r="Y46" s="652">
        <f t="shared" si="40"/>
        <v>62.156397117467854</v>
      </c>
      <c r="Z46" s="652">
        <f t="shared" si="40"/>
        <v>5.2664044228782831</v>
      </c>
      <c r="AA46" s="652">
        <f t="shared" si="40"/>
        <v>1844.7787848704552</v>
      </c>
      <c r="AB46" s="652">
        <f t="shared" si="40"/>
        <v>442.90397291242959</v>
      </c>
      <c r="AC46" s="652">
        <f t="shared" si="40"/>
        <v>16.239399275757567</v>
      </c>
      <c r="AD46" s="652">
        <f t="shared" si="40"/>
        <v>170.79324522152677</v>
      </c>
      <c r="AE46" s="652">
        <f t="shared" si="40"/>
        <v>255.87132841514509</v>
      </c>
      <c r="AF46" s="694"/>
      <c r="AG46" s="690" t="s">
        <v>1009</v>
      </c>
      <c r="AH46" s="691">
        <f t="shared" si="27"/>
        <v>23038.558221273102</v>
      </c>
      <c r="AI46" s="692">
        <f t="shared" si="7"/>
        <v>22873.591309944408</v>
      </c>
      <c r="AJ46" s="692">
        <f t="shared" si="8"/>
        <v>12857.824048916291</v>
      </c>
      <c r="AK46" s="692">
        <f t="shared" si="9"/>
        <v>4068.4275356472785</v>
      </c>
      <c r="AL46" s="692">
        <f t="shared" si="10"/>
        <v>0</v>
      </c>
      <c r="AM46" s="692">
        <f t="shared" si="11"/>
        <v>79.579967082390596</v>
      </c>
      <c r="AN46" s="692">
        <f t="shared" si="12"/>
        <v>29.878900702635466</v>
      </c>
      <c r="AO46" s="692">
        <f t="shared" si="13"/>
        <v>180.59662130341587</v>
      </c>
      <c r="AP46" s="692">
        <f t="shared" si="14"/>
        <v>2901.5778857397104</v>
      </c>
      <c r="AQ46" s="692">
        <f t="shared" si="15"/>
        <v>963.52982925829508</v>
      </c>
      <c r="AR46" s="692">
        <f t="shared" si="16"/>
        <v>56.651085454844967</v>
      </c>
      <c r="AS46" s="692">
        <f t="shared" si="17"/>
        <v>37.002167123596728</v>
      </c>
      <c r="AT46" s="692">
        <f t="shared" si="18"/>
        <v>116.18906573960594</v>
      </c>
      <c r="AU46" s="692">
        <f t="shared" si="19"/>
        <v>0</v>
      </c>
      <c r="AV46" s="692">
        <f t="shared" si="20"/>
        <v>23.226729676737094</v>
      </c>
      <c r="AW46" s="692">
        <f t="shared" si="21"/>
        <v>0.10383238636359467</v>
      </c>
      <c r="AX46" s="692">
        <f t="shared" si="22"/>
        <v>1559.003640913241</v>
      </c>
      <c r="AY46" s="692">
        <f t="shared" si="23"/>
        <v>164.96691132868733</v>
      </c>
      <c r="AZ46" s="692">
        <f t="shared" si="24"/>
        <v>10.586086378882413</v>
      </c>
      <c r="BA46" s="692">
        <f t="shared" si="25"/>
        <v>102.18939626024182</v>
      </c>
      <c r="BB46" s="693">
        <f t="shared" si="26"/>
        <v>52.191428689563139</v>
      </c>
      <c r="BD46" s="3857" t="s">
        <v>1009</v>
      </c>
      <c r="BE46" s="3858"/>
      <c r="BF46" s="2697">
        <v>23038558.221273102</v>
      </c>
      <c r="BG46" s="2698">
        <v>22873591.309944406</v>
      </c>
      <c r="BH46" s="2698">
        <v>12857824.048916291</v>
      </c>
      <c r="BI46" s="2698">
        <v>4068427.5356472787</v>
      </c>
      <c r="BJ46" s="2698">
        <v>0</v>
      </c>
      <c r="BK46" s="2698">
        <v>79579.967082390591</v>
      </c>
      <c r="BL46" s="2698">
        <v>29878.900702635467</v>
      </c>
      <c r="BM46" s="2698">
        <v>180596.62130341589</v>
      </c>
      <c r="BN46" s="2698">
        <v>2901577.8857397102</v>
      </c>
      <c r="BO46" s="2698">
        <v>963529.82925829513</v>
      </c>
      <c r="BP46" s="2698">
        <v>56651.085454844964</v>
      </c>
      <c r="BQ46" s="2698">
        <v>37002.16712359673</v>
      </c>
      <c r="BR46" s="2698">
        <v>116189.06573960594</v>
      </c>
      <c r="BS46" s="2698">
        <v>0</v>
      </c>
      <c r="BT46" s="2698">
        <v>23226.729676737094</v>
      </c>
      <c r="BU46" s="2698">
        <v>103.83238636359467</v>
      </c>
      <c r="BV46" s="2698">
        <v>1559003.6409132411</v>
      </c>
      <c r="BW46" s="2698">
        <v>164966.91132868733</v>
      </c>
      <c r="BX46" s="2698">
        <v>10586.086378882414</v>
      </c>
      <c r="BY46" s="2698">
        <v>102189.39626024182</v>
      </c>
      <c r="BZ46" s="2699">
        <v>52191.428689563138</v>
      </c>
    </row>
    <row r="47" spans="1:78" ht="17.100000000000001" customHeight="1">
      <c r="A47" s="156"/>
      <c r="B47" s="156" t="s">
        <v>2454</v>
      </c>
      <c r="C47" s="699"/>
      <c r="D47" s="682"/>
      <c r="E47" s="653">
        <f>AH45</f>
        <v>56612.463104089358</v>
      </c>
      <c r="F47" s="654">
        <f>AI45</f>
        <v>55890.261855588586</v>
      </c>
      <c r="G47" s="683">
        <f t="shared" si="4"/>
        <v>50410.841168345069</v>
      </c>
      <c r="H47" s="654">
        <f t="shared" ref="H47:N48" si="41">AJ45</f>
        <v>29668.667656745853</v>
      </c>
      <c r="I47" s="654">
        <f t="shared" si="41"/>
        <v>9400.1312708216519</v>
      </c>
      <c r="J47" s="654">
        <f t="shared" si="41"/>
        <v>0</v>
      </c>
      <c r="K47" s="654">
        <f t="shared" si="41"/>
        <v>237.52888779620957</v>
      </c>
      <c r="L47" s="654">
        <f t="shared" si="41"/>
        <v>66.85464227682661</v>
      </c>
      <c r="M47" s="654">
        <f t="shared" si="41"/>
        <v>382.73754823500002</v>
      </c>
      <c r="N47" s="654">
        <f t="shared" si="41"/>
        <v>10654.921162469525</v>
      </c>
      <c r="O47" s="156"/>
      <c r="P47" s="156" t="s">
        <v>2214</v>
      </c>
      <c r="Q47" s="700"/>
      <c r="R47" s="685"/>
      <c r="S47" s="652">
        <f t="shared" si="32"/>
        <v>5479.4206872435179</v>
      </c>
      <c r="T47" s="652">
        <f t="shared" ref="T47:AE48" si="42">AQ45</f>
        <v>2651.762147249905</v>
      </c>
      <c r="U47" s="652">
        <f t="shared" si="42"/>
        <v>245.13299155344629</v>
      </c>
      <c r="V47" s="652">
        <f t="shared" si="42"/>
        <v>71.368944795543072</v>
      </c>
      <c r="W47" s="652">
        <f t="shared" si="42"/>
        <v>258.50935302446726</v>
      </c>
      <c r="X47" s="652">
        <f t="shared" si="42"/>
        <v>8.9639216388750764</v>
      </c>
      <c r="Y47" s="652">
        <f t="shared" si="42"/>
        <v>101.27658495351882</v>
      </c>
      <c r="Z47" s="652">
        <f t="shared" si="42"/>
        <v>10.454241901661728</v>
      </c>
      <c r="AA47" s="652">
        <f t="shared" si="42"/>
        <v>2131.9525021261011</v>
      </c>
      <c r="AB47" s="652">
        <f t="shared" si="42"/>
        <v>722.20124850076581</v>
      </c>
      <c r="AC47" s="652">
        <f t="shared" si="42"/>
        <v>21.920379283060061</v>
      </c>
      <c r="AD47" s="652">
        <f t="shared" si="42"/>
        <v>239.73283895752607</v>
      </c>
      <c r="AE47" s="652">
        <f t="shared" si="42"/>
        <v>460.54803026017942</v>
      </c>
      <c r="AF47" s="694"/>
      <c r="AG47" s="690" t="s">
        <v>1010</v>
      </c>
      <c r="AH47" s="691">
        <f t="shared" si="27"/>
        <v>35527.691770465623</v>
      </c>
      <c r="AI47" s="692">
        <f t="shared" si="7"/>
        <v>35318.915465889811</v>
      </c>
      <c r="AJ47" s="692">
        <f t="shared" si="8"/>
        <v>14758.246111901004</v>
      </c>
      <c r="AK47" s="692">
        <f t="shared" si="9"/>
        <v>8684.5106450135245</v>
      </c>
      <c r="AL47" s="692">
        <f t="shared" si="10"/>
        <v>0</v>
      </c>
      <c r="AM47" s="692">
        <f t="shared" si="11"/>
        <v>222.6462497126146</v>
      </c>
      <c r="AN47" s="692">
        <f t="shared" si="12"/>
        <v>53.656566518569932</v>
      </c>
      <c r="AO47" s="692">
        <f t="shared" si="13"/>
        <v>336.31037756389685</v>
      </c>
      <c r="AP47" s="692">
        <f t="shared" si="14"/>
        <v>7404.6818369014572</v>
      </c>
      <c r="AQ47" s="692">
        <f t="shared" si="15"/>
        <v>1800.1310372619134</v>
      </c>
      <c r="AR47" s="692">
        <f t="shared" si="16"/>
        <v>128.98534301344313</v>
      </c>
      <c r="AS47" s="692">
        <f t="shared" si="17"/>
        <v>39.181102623927956</v>
      </c>
      <c r="AT47" s="692">
        <f t="shared" si="18"/>
        <v>157.12127627746833</v>
      </c>
      <c r="AU47" s="692">
        <f t="shared" si="19"/>
        <v>3.6359499845699159</v>
      </c>
      <c r="AV47" s="692">
        <f t="shared" si="20"/>
        <v>33.516900288989433</v>
      </c>
      <c r="AW47" s="692">
        <f t="shared" si="21"/>
        <v>1.0061208232387746</v>
      </c>
      <c r="AX47" s="692">
        <f t="shared" si="22"/>
        <v>1695.2859480052039</v>
      </c>
      <c r="AY47" s="692">
        <f t="shared" si="23"/>
        <v>208.77630457579838</v>
      </c>
      <c r="AZ47" s="692">
        <f t="shared" si="24"/>
        <v>32.432514910890532</v>
      </c>
      <c r="BA47" s="692">
        <f t="shared" si="25"/>
        <v>106.22903051743043</v>
      </c>
      <c r="BB47" s="693">
        <f t="shared" si="26"/>
        <v>70.114759147477386</v>
      </c>
      <c r="BD47" s="3857" t="s">
        <v>1010</v>
      </c>
      <c r="BE47" s="3858"/>
      <c r="BF47" s="2697">
        <v>35527691.77046562</v>
      </c>
      <c r="BG47" s="2698">
        <v>35318915.465889812</v>
      </c>
      <c r="BH47" s="2698">
        <v>14758246.111901004</v>
      </c>
      <c r="BI47" s="2698">
        <v>8684510.6450135242</v>
      </c>
      <c r="BJ47" s="2698">
        <v>0</v>
      </c>
      <c r="BK47" s="2698">
        <v>222646.2497126146</v>
      </c>
      <c r="BL47" s="2698">
        <v>53656.566518569933</v>
      </c>
      <c r="BM47" s="2698">
        <v>336310.37756389682</v>
      </c>
      <c r="BN47" s="2698">
        <v>7404681.836901457</v>
      </c>
      <c r="BO47" s="2698">
        <v>1800131.0372619135</v>
      </c>
      <c r="BP47" s="2698">
        <v>128985.34301344314</v>
      </c>
      <c r="BQ47" s="2698">
        <v>39181.102623927953</v>
      </c>
      <c r="BR47" s="2698">
        <v>157121.27627746834</v>
      </c>
      <c r="BS47" s="2698">
        <v>3635.9499845699161</v>
      </c>
      <c r="BT47" s="2698">
        <v>33516.900288989433</v>
      </c>
      <c r="BU47" s="2698">
        <v>1006.1208232387746</v>
      </c>
      <c r="BV47" s="2698">
        <v>1695285.9480052039</v>
      </c>
      <c r="BW47" s="2698">
        <v>208776.30457579836</v>
      </c>
      <c r="BX47" s="2698">
        <v>32432.514910890532</v>
      </c>
      <c r="BY47" s="2698">
        <v>106229.03051743044</v>
      </c>
      <c r="BZ47" s="2699">
        <v>70114.75914747738</v>
      </c>
    </row>
    <row r="48" spans="1:78" ht="17.100000000000001" customHeight="1">
      <c r="A48" s="156"/>
      <c r="B48" s="156" t="s">
        <v>2531</v>
      </c>
      <c r="C48" s="699"/>
      <c r="D48" s="682"/>
      <c r="E48" s="653">
        <f>AH46</f>
        <v>23038.558221273102</v>
      </c>
      <c r="F48" s="654">
        <f>AI46</f>
        <v>22873.591309944408</v>
      </c>
      <c r="G48" s="683">
        <f t="shared" si="4"/>
        <v>20117.884959391718</v>
      </c>
      <c r="H48" s="654">
        <f t="shared" si="41"/>
        <v>12857.824048916291</v>
      </c>
      <c r="I48" s="654">
        <f t="shared" si="41"/>
        <v>4068.4275356472785</v>
      </c>
      <c r="J48" s="654">
        <f t="shared" si="41"/>
        <v>0</v>
      </c>
      <c r="K48" s="654">
        <f t="shared" si="41"/>
        <v>79.579967082390596</v>
      </c>
      <c r="L48" s="654">
        <f t="shared" si="41"/>
        <v>29.878900702635466</v>
      </c>
      <c r="M48" s="654">
        <f t="shared" si="41"/>
        <v>180.59662130341587</v>
      </c>
      <c r="N48" s="654">
        <f t="shared" si="41"/>
        <v>2901.5778857397104</v>
      </c>
      <c r="O48" s="156"/>
      <c r="P48" s="156" t="s">
        <v>2393</v>
      </c>
      <c r="Q48" s="700"/>
      <c r="R48" s="685"/>
      <c r="S48" s="652">
        <f t="shared" si="32"/>
        <v>2755.7063505526844</v>
      </c>
      <c r="T48" s="652">
        <f t="shared" si="42"/>
        <v>963.52982925829508</v>
      </c>
      <c r="U48" s="652">
        <f t="shared" si="42"/>
        <v>56.651085454844967</v>
      </c>
      <c r="V48" s="652">
        <f t="shared" si="42"/>
        <v>37.002167123596728</v>
      </c>
      <c r="W48" s="652">
        <f t="shared" si="42"/>
        <v>116.18906573960594</v>
      </c>
      <c r="X48" s="652">
        <f t="shared" si="42"/>
        <v>0</v>
      </c>
      <c r="Y48" s="652">
        <f t="shared" si="42"/>
        <v>23.226729676737094</v>
      </c>
      <c r="Z48" s="652">
        <f t="shared" si="42"/>
        <v>0.10383238636359467</v>
      </c>
      <c r="AA48" s="652">
        <f t="shared" si="42"/>
        <v>1559.003640913241</v>
      </c>
      <c r="AB48" s="652">
        <f t="shared" si="42"/>
        <v>164.96691132868733</v>
      </c>
      <c r="AC48" s="652">
        <f t="shared" si="42"/>
        <v>10.586086378882413</v>
      </c>
      <c r="AD48" s="652">
        <f t="shared" si="42"/>
        <v>102.18939626024182</v>
      </c>
      <c r="AE48" s="652">
        <f t="shared" si="42"/>
        <v>52.191428689563139</v>
      </c>
      <c r="AF48" s="694"/>
      <c r="AG48" s="690" t="s">
        <v>1011</v>
      </c>
      <c r="AH48" s="691">
        <f t="shared" si="27"/>
        <v>61643.836419626998</v>
      </c>
      <c r="AI48" s="692">
        <f t="shared" si="7"/>
        <v>60891.631717298733</v>
      </c>
      <c r="AJ48" s="692">
        <f t="shared" si="8"/>
        <v>27164.158795752697</v>
      </c>
      <c r="AK48" s="692">
        <f t="shared" si="9"/>
        <v>10270.559091103378</v>
      </c>
      <c r="AL48" s="692">
        <f t="shared" si="10"/>
        <v>1439.3490762475953</v>
      </c>
      <c r="AM48" s="692">
        <f t="shared" si="11"/>
        <v>428.02726762833151</v>
      </c>
      <c r="AN48" s="692">
        <f t="shared" si="12"/>
        <v>111.72235073477245</v>
      </c>
      <c r="AO48" s="692">
        <f t="shared" si="13"/>
        <v>758.99145159945192</v>
      </c>
      <c r="AP48" s="692">
        <f t="shared" si="14"/>
        <v>15194.540968243966</v>
      </c>
      <c r="AQ48" s="692">
        <f t="shared" si="15"/>
        <v>2505.4110743520732</v>
      </c>
      <c r="AR48" s="692">
        <f t="shared" si="16"/>
        <v>187.11219988728951</v>
      </c>
      <c r="AS48" s="692">
        <f t="shared" si="17"/>
        <v>84.658958848706902</v>
      </c>
      <c r="AT48" s="692">
        <f t="shared" si="18"/>
        <v>243.85316423835451</v>
      </c>
      <c r="AU48" s="692">
        <f t="shared" si="19"/>
        <v>18.880268030812211</v>
      </c>
      <c r="AV48" s="692">
        <f t="shared" si="20"/>
        <v>223.76977476176847</v>
      </c>
      <c r="AW48" s="692">
        <f t="shared" si="21"/>
        <v>80.850784785742903</v>
      </c>
      <c r="AX48" s="692">
        <f t="shared" si="22"/>
        <v>2179.7464910837834</v>
      </c>
      <c r="AY48" s="692">
        <f t="shared" si="23"/>
        <v>752.20470232827518</v>
      </c>
      <c r="AZ48" s="692">
        <f t="shared" si="24"/>
        <v>17.932310132521156</v>
      </c>
      <c r="BA48" s="692">
        <f t="shared" si="25"/>
        <v>422.64344287439303</v>
      </c>
      <c r="BB48" s="693">
        <f t="shared" si="26"/>
        <v>311.62894932136095</v>
      </c>
      <c r="BD48" s="3857" t="s">
        <v>1011</v>
      </c>
      <c r="BE48" s="3858"/>
      <c r="BF48" s="2697">
        <v>61643836.419626996</v>
      </c>
      <c r="BG48" s="2698">
        <v>60891631.717298731</v>
      </c>
      <c r="BH48" s="2698">
        <v>27164158.795752697</v>
      </c>
      <c r="BI48" s="2698">
        <v>10270559.091103379</v>
      </c>
      <c r="BJ48" s="2698">
        <v>1439349.0762475953</v>
      </c>
      <c r="BK48" s="2698">
        <v>428027.26762833149</v>
      </c>
      <c r="BL48" s="2698">
        <v>111722.35073477245</v>
      </c>
      <c r="BM48" s="2698">
        <v>758991.45159945195</v>
      </c>
      <c r="BN48" s="2698">
        <v>15194540.968243966</v>
      </c>
      <c r="BO48" s="2698">
        <v>2505411.074352073</v>
      </c>
      <c r="BP48" s="2698">
        <v>187112.19988728952</v>
      </c>
      <c r="BQ48" s="2698">
        <v>84658.958848706898</v>
      </c>
      <c r="BR48" s="2698">
        <v>243853.16423835451</v>
      </c>
      <c r="BS48" s="2698">
        <v>18880.268030812211</v>
      </c>
      <c r="BT48" s="2698">
        <v>223769.77476176847</v>
      </c>
      <c r="BU48" s="2698">
        <v>80850.784785742901</v>
      </c>
      <c r="BV48" s="2698">
        <v>2179746.4910837836</v>
      </c>
      <c r="BW48" s="2698">
        <v>752204.70232827519</v>
      </c>
      <c r="BX48" s="2698">
        <v>17932.310132521157</v>
      </c>
      <c r="BY48" s="2698">
        <v>422643.44287439302</v>
      </c>
      <c r="BZ48" s="2699">
        <v>311628.94932136097</v>
      </c>
    </row>
    <row r="49" spans="1:78" ht="17.100000000000001" customHeight="1">
      <c r="A49" s="156"/>
      <c r="B49" s="155" t="s">
        <v>18</v>
      </c>
      <c r="C49" s="699"/>
      <c r="D49" s="682"/>
      <c r="E49" s="653">
        <f>AH54</f>
        <v>42121.843734212933</v>
      </c>
      <c r="F49" s="654">
        <f>AI54</f>
        <v>41692.90048236031</v>
      </c>
      <c r="G49" s="683">
        <f t="shared" si="4"/>
        <v>37233.138820842767</v>
      </c>
      <c r="H49" s="654">
        <f t="shared" ref="H49:N49" si="43">AJ54</f>
        <v>19029.454994542557</v>
      </c>
      <c r="I49" s="654">
        <f t="shared" si="43"/>
        <v>7772.9499200897171</v>
      </c>
      <c r="J49" s="654">
        <f t="shared" si="43"/>
        <v>645.04924560299389</v>
      </c>
      <c r="K49" s="654">
        <f t="shared" si="43"/>
        <v>303.53249979415733</v>
      </c>
      <c r="L49" s="654">
        <f t="shared" si="43"/>
        <v>71.594519107312323</v>
      </c>
      <c r="M49" s="654">
        <f t="shared" si="43"/>
        <v>460.76647945088195</v>
      </c>
      <c r="N49" s="654">
        <f t="shared" si="43"/>
        <v>8949.7911622551546</v>
      </c>
      <c r="O49" s="156"/>
      <c r="P49" s="155" t="s">
        <v>18</v>
      </c>
      <c r="Q49" s="700"/>
      <c r="R49" s="685"/>
      <c r="S49" s="652">
        <f t="shared" si="32"/>
        <v>4459.7616615175566</v>
      </c>
      <c r="T49" s="652">
        <f t="shared" ref="T49:AE49" si="44">AQ54</f>
        <v>1937.2353465997667</v>
      </c>
      <c r="U49" s="652">
        <f t="shared" si="44"/>
        <v>144.50892505348554</v>
      </c>
      <c r="V49" s="652">
        <f t="shared" si="44"/>
        <v>59.827227613332667</v>
      </c>
      <c r="W49" s="652">
        <f t="shared" si="44"/>
        <v>191.75252309049748</v>
      </c>
      <c r="X49" s="652">
        <f t="shared" si="44"/>
        <v>11.626587032512791</v>
      </c>
      <c r="Y49" s="652">
        <f t="shared" si="44"/>
        <v>107.1654279440077</v>
      </c>
      <c r="Z49" s="652">
        <f t="shared" si="44"/>
        <v>32.9874421467823</v>
      </c>
      <c r="AA49" s="652">
        <f t="shared" si="44"/>
        <v>1974.6581820371716</v>
      </c>
      <c r="AB49" s="652">
        <f t="shared" si="44"/>
        <v>428.94325185261744</v>
      </c>
      <c r="AC49" s="652">
        <f t="shared" si="44"/>
        <v>33.160797884384273</v>
      </c>
      <c r="AD49" s="652">
        <f t="shared" si="44"/>
        <v>234.38725464281006</v>
      </c>
      <c r="AE49" s="652">
        <f t="shared" si="44"/>
        <v>161.39519932542314</v>
      </c>
      <c r="AF49" s="694"/>
      <c r="AG49" s="690" t="s">
        <v>1012</v>
      </c>
      <c r="AH49" s="691">
        <f t="shared" si="27"/>
        <v>24337.19015019681</v>
      </c>
      <c r="AI49" s="692">
        <f t="shared" si="7"/>
        <v>24108.286012830606</v>
      </c>
      <c r="AJ49" s="692">
        <f t="shared" si="8"/>
        <v>12915.348420263417</v>
      </c>
      <c r="AK49" s="692">
        <f t="shared" si="9"/>
        <v>4003.7137299791084</v>
      </c>
      <c r="AL49" s="692">
        <f t="shared" si="10"/>
        <v>242.09880648865635</v>
      </c>
      <c r="AM49" s="692">
        <f t="shared" si="11"/>
        <v>223.16988356713506</v>
      </c>
      <c r="AN49" s="692">
        <f t="shared" si="12"/>
        <v>38.768768257985478</v>
      </c>
      <c r="AO49" s="692">
        <f t="shared" si="13"/>
        <v>209.27166302295166</v>
      </c>
      <c r="AP49" s="692">
        <f t="shared" si="14"/>
        <v>2780.5418303743668</v>
      </c>
      <c r="AQ49" s="692">
        <f t="shared" si="15"/>
        <v>1372.969835769479</v>
      </c>
      <c r="AR49" s="692">
        <f t="shared" si="16"/>
        <v>106.6614245798576</v>
      </c>
      <c r="AS49" s="692">
        <f t="shared" si="17"/>
        <v>47.638842491276598</v>
      </c>
      <c r="AT49" s="692">
        <f t="shared" si="18"/>
        <v>158.78544714419994</v>
      </c>
      <c r="AU49" s="692">
        <f t="shared" si="19"/>
        <v>9.7340851353645608</v>
      </c>
      <c r="AV49" s="692">
        <f t="shared" si="20"/>
        <v>30.099270962211261</v>
      </c>
      <c r="AW49" s="692">
        <f t="shared" si="21"/>
        <v>2.8433488352178076</v>
      </c>
      <c r="AX49" s="692">
        <f t="shared" si="22"/>
        <v>1966.6406559593804</v>
      </c>
      <c r="AY49" s="692">
        <f t="shared" si="23"/>
        <v>228.90413736620732</v>
      </c>
      <c r="AZ49" s="692">
        <f t="shared" si="24"/>
        <v>52.031996064731857</v>
      </c>
      <c r="BA49" s="692">
        <f t="shared" si="25"/>
        <v>117.84096360285244</v>
      </c>
      <c r="BB49" s="693">
        <f t="shared" si="26"/>
        <v>59.031177698622997</v>
      </c>
      <c r="BD49" s="3857" t="s">
        <v>1012</v>
      </c>
      <c r="BE49" s="3858"/>
      <c r="BF49" s="2697">
        <v>24337190.150196809</v>
      </c>
      <c r="BG49" s="2698">
        <v>24108286.012830604</v>
      </c>
      <c r="BH49" s="2698">
        <v>12915348.420263417</v>
      </c>
      <c r="BI49" s="2698">
        <v>4003713.7299791086</v>
      </c>
      <c r="BJ49" s="2698">
        <v>242098.80648865635</v>
      </c>
      <c r="BK49" s="2698">
        <v>223169.88356713505</v>
      </c>
      <c r="BL49" s="2698">
        <v>38768.768257985481</v>
      </c>
      <c r="BM49" s="2698">
        <v>209271.66302295166</v>
      </c>
      <c r="BN49" s="2698">
        <v>2780541.8303743666</v>
      </c>
      <c r="BO49" s="2698">
        <v>1372969.8357694789</v>
      </c>
      <c r="BP49" s="2698">
        <v>106661.4245798576</v>
      </c>
      <c r="BQ49" s="2698">
        <v>47638.842491276599</v>
      </c>
      <c r="BR49" s="2698">
        <v>158785.44714419995</v>
      </c>
      <c r="BS49" s="2698">
        <v>9734.0851353645612</v>
      </c>
      <c r="BT49" s="2698">
        <v>30099.27096221126</v>
      </c>
      <c r="BU49" s="2698">
        <v>2843.3488352178074</v>
      </c>
      <c r="BV49" s="2698">
        <v>1966640.6559593803</v>
      </c>
      <c r="BW49" s="2698">
        <v>228904.13736620732</v>
      </c>
      <c r="BX49" s="2698">
        <v>52031.996064731858</v>
      </c>
      <c r="BY49" s="2698">
        <v>117840.96360285244</v>
      </c>
      <c r="BZ49" s="2699">
        <v>59031.177698622996</v>
      </c>
    </row>
    <row r="50" spans="1:78" ht="17.100000000000001" customHeight="1">
      <c r="A50" s="156"/>
      <c r="B50" s="156" t="s">
        <v>2394</v>
      </c>
      <c r="C50" s="695"/>
      <c r="D50" s="630"/>
      <c r="E50" s="653">
        <f t="shared" ref="E50:F52" si="45">AH47</f>
        <v>35527.691770465623</v>
      </c>
      <c r="F50" s="654">
        <f t="shared" si="45"/>
        <v>35318.915465889811</v>
      </c>
      <c r="G50" s="683">
        <f t="shared" si="4"/>
        <v>31460.051787611068</v>
      </c>
      <c r="H50" s="654">
        <f t="shared" ref="H50:N52" si="46">AJ47</f>
        <v>14758.246111901004</v>
      </c>
      <c r="I50" s="654">
        <f t="shared" si="46"/>
        <v>8684.5106450135245</v>
      </c>
      <c r="J50" s="654">
        <f t="shared" si="46"/>
        <v>0</v>
      </c>
      <c r="K50" s="654">
        <f t="shared" si="46"/>
        <v>222.6462497126146</v>
      </c>
      <c r="L50" s="654">
        <f t="shared" si="46"/>
        <v>53.656566518569932</v>
      </c>
      <c r="M50" s="654">
        <f t="shared" si="46"/>
        <v>336.31037756389685</v>
      </c>
      <c r="N50" s="654">
        <f t="shared" si="46"/>
        <v>7404.6818369014572</v>
      </c>
      <c r="O50" s="156"/>
      <c r="P50" s="156" t="s">
        <v>2394</v>
      </c>
      <c r="Q50" s="696"/>
      <c r="R50" s="676"/>
      <c r="S50" s="652">
        <f t="shared" si="32"/>
        <v>3858.8636782787544</v>
      </c>
      <c r="T50" s="652">
        <f t="shared" ref="T50:AE52" si="47">AQ47</f>
        <v>1800.1310372619134</v>
      </c>
      <c r="U50" s="652">
        <f t="shared" si="47"/>
        <v>128.98534301344313</v>
      </c>
      <c r="V50" s="652">
        <f t="shared" si="47"/>
        <v>39.181102623927956</v>
      </c>
      <c r="W50" s="652">
        <f t="shared" si="47"/>
        <v>157.12127627746833</v>
      </c>
      <c r="X50" s="652">
        <f t="shared" si="47"/>
        <v>3.6359499845699159</v>
      </c>
      <c r="Y50" s="652">
        <f t="shared" si="47"/>
        <v>33.516900288989433</v>
      </c>
      <c r="Z50" s="652">
        <f t="shared" si="47"/>
        <v>1.0061208232387746</v>
      </c>
      <c r="AA50" s="652">
        <f t="shared" si="47"/>
        <v>1695.2859480052039</v>
      </c>
      <c r="AB50" s="652">
        <f t="shared" si="47"/>
        <v>208.77630457579838</v>
      </c>
      <c r="AC50" s="652">
        <f t="shared" si="47"/>
        <v>32.432514910890532</v>
      </c>
      <c r="AD50" s="652">
        <f t="shared" si="47"/>
        <v>106.22903051743043</v>
      </c>
      <c r="AE50" s="652">
        <f t="shared" si="47"/>
        <v>70.114759147477386</v>
      </c>
      <c r="AF50" s="694"/>
      <c r="AG50" s="690" t="s">
        <v>1013</v>
      </c>
      <c r="AH50" s="691">
        <f t="shared" si="27"/>
        <v>21624.441327995148</v>
      </c>
      <c r="AI50" s="692">
        <f t="shared" si="7"/>
        <v>21462.072237526376</v>
      </c>
      <c r="AJ50" s="692">
        <f t="shared" si="8"/>
        <v>10178.13627783413</v>
      </c>
      <c r="AK50" s="692">
        <f t="shared" si="9"/>
        <v>3591.1265085609261</v>
      </c>
      <c r="AL50" s="692">
        <f t="shared" si="10"/>
        <v>0</v>
      </c>
      <c r="AM50" s="692">
        <f t="shared" si="11"/>
        <v>93.955200085415854</v>
      </c>
      <c r="AN50" s="692">
        <f t="shared" si="12"/>
        <v>43.500369333814895</v>
      </c>
      <c r="AO50" s="692">
        <f t="shared" si="13"/>
        <v>277.20608079286092</v>
      </c>
      <c r="AP50" s="692">
        <f t="shared" si="14"/>
        <v>4613.6134103875465</v>
      </c>
      <c r="AQ50" s="692">
        <f t="shared" si="15"/>
        <v>1238.8804108578775</v>
      </c>
      <c r="AR50" s="692">
        <f t="shared" si="16"/>
        <v>97.429912513836641</v>
      </c>
      <c r="AS50" s="692">
        <f t="shared" si="17"/>
        <v>46.535763357857185</v>
      </c>
      <c r="AT50" s="692">
        <f t="shared" si="18"/>
        <v>90.765527530747534</v>
      </c>
      <c r="AU50" s="692">
        <f t="shared" si="19"/>
        <v>6.4657727525215744E-2</v>
      </c>
      <c r="AV50" s="692">
        <f t="shared" si="20"/>
        <v>10.948525227834702</v>
      </c>
      <c r="AW50" s="692">
        <f t="shared" si="21"/>
        <v>0</v>
      </c>
      <c r="AX50" s="692">
        <f t="shared" si="22"/>
        <v>1179.9095933159979</v>
      </c>
      <c r="AY50" s="692">
        <f t="shared" si="23"/>
        <v>162.36909046877309</v>
      </c>
      <c r="AZ50" s="692">
        <f t="shared" si="24"/>
        <v>0</v>
      </c>
      <c r="BA50" s="692">
        <f t="shared" si="25"/>
        <v>103.77569817908649</v>
      </c>
      <c r="BB50" s="693">
        <f t="shared" si="26"/>
        <v>58.593392289686584</v>
      </c>
      <c r="BD50" s="3857" t="s">
        <v>1013</v>
      </c>
      <c r="BE50" s="3858"/>
      <c r="BF50" s="2697">
        <v>21624441.327995148</v>
      </c>
      <c r="BG50" s="2698">
        <v>21462072.237526376</v>
      </c>
      <c r="BH50" s="2698">
        <v>10178136.27783413</v>
      </c>
      <c r="BI50" s="2698">
        <v>3591126.5085609262</v>
      </c>
      <c r="BJ50" s="2698">
        <v>0</v>
      </c>
      <c r="BK50" s="2698">
        <v>93955.200085415854</v>
      </c>
      <c r="BL50" s="2698">
        <v>43500.369333814895</v>
      </c>
      <c r="BM50" s="2698">
        <v>277206.08079286094</v>
      </c>
      <c r="BN50" s="2698">
        <v>4613613.4103875468</v>
      </c>
      <c r="BO50" s="2698">
        <v>1238880.4108578775</v>
      </c>
      <c r="BP50" s="2698">
        <v>97429.912513836636</v>
      </c>
      <c r="BQ50" s="2698">
        <v>46535.763357857184</v>
      </c>
      <c r="BR50" s="2698">
        <v>90765.527530747539</v>
      </c>
      <c r="BS50" s="2698">
        <v>64.657727525215748</v>
      </c>
      <c r="BT50" s="2698">
        <v>10948.525227834702</v>
      </c>
      <c r="BU50" s="2698">
        <v>0</v>
      </c>
      <c r="BV50" s="2698">
        <v>1179909.5933159979</v>
      </c>
      <c r="BW50" s="2698">
        <v>162369.09046877309</v>
      </c>
      <c r="BX50" s="2698">
        <v>0</v>
      </c>
      <c r="BY50" s="2698">
        <v>103775.6981790865</v>
      </c>
      <c r="BZ50" s="2699">
        <v>58593.392289686584</v>
      </c>
    </row>
    <row r="51" spans="1:78" ht="17.100000000000001" customHeight="1">
      <c r="A51" s="156"/>
      <c r="B51" s="156" t="s">
        <v>2268</v>
      </c>
      <c r="C51" s="695"/>
      <c r="D51" s="630"/>
      <c r="E51" s="653">
        <f t="shared" si="45"/>
        <v>61643.836419626998</v>
      </c>
      <c r="F51" s="654">
        <f t="shared" si="45"/>
        <v>60891.631717298733</v>
      </c>
      <c r="G51" s="683">
        <f t="shared" si="4"/>
        <v>55367.349001310191</v>
      </c>
      <c r="H51" s="654">
        <f t="shared" si="46"/>
        <v>27164.158795752697</v>
      </c>
      <c r="I51" s="654">
        <f t="shared" si="46"/>
        <v>10270.559091103378</v>
      </c>
      <c r="J51" s="654">
        <f t="shared" si="46"/>
        <v>1439.3490762475953</v>
      </c>
      <c r="K51" s="654">
        <f t="shared" si="46"/>
        <v>428.02726762833151</v>
      </c>
      <c r="L51" s="654">
        <f t="shared" si="46"/>
        <v>111.72235073477245</v>
      </c>
      <c r="M51" s="654">
        <f t="shared" si="46"/>
        <v>758.99145159945192</v>
      </c>
      <c r="N51" s="654">
        <f t="shared" si="46"/>
        <v>15194.540968243966</v>
      </c>
      <c r="O51" s="156"/>
      <c r="P51" s="156" t="s">
        <v>2296</v>
      </c>
      <c r="Q51" s="696"/>
      <c r="R51" s="676"/>
      <c r="S51" s="652">
        <f t="shared" si="32"/>
        <v>5524.282715988531</v>
      </c>
      <c r="T51" s="652">
        <f t="shared" si="47"/>
        <v>2505.4110743520732</v>
      </c>
      <c r="U51" s="652">
        <f t="shared" si="47"/>
        <v>187.11219988728951</v>
      </c>
      <c r="V51" s="652">
        <f t="shared" si="47"/>
        <v>84.658958848706902</v>
      </c>
      <c r="W51" s="652">
        <f t="shared" si="47"/>
        <v>243.85316423835451</v>
      </c>
      <c r="X51" s="652">
        <f t="shared" si="47"/>
        <v>18.880268030812211</v>
      </c>
      <c r="Y51" s="652">
        <f t="shared" si="47"/>
        <v>223.76977476176847</v>
      </c>
      <c r="Z51" s="652">
        <f t="shared" si="47"/>
        <v>80.850784785742903</v>
      </c>
      <c r="AA51" s="652">
        <f t="shared" si="47"/>
        <v>2179.7464910837834</v>
      </c>
      <c r="AB51" s="652">
        <f t="shared" si="47"/>
        <v>752.20470232827518</v>
      </c>
      <c r="AC51" s="652">
        <f t="shared" si="47"/>
        <v>17.932310132521156</v>
      </c>
      <c r="AD51" s="652">
        <f t="shared" si="47"/>
        <v>422.64344287439303</v>
      </c>
      <c r="AE51" s="652">
        <f t="shared" si="47"/>
        <v>311.62894932136095</v>
      </c>
      <c r="AF51" s="694"/>
      <c r="AG51" s="690" t="s">
        <v>1014</v>
      </c>
      <c r="AH51" s="691">
        <f t="shared" si="27"/>
        <v>17136.036000597582</v>
      </c>
      <c r="AI51" s="692">
        <f t="shared" si="7"/>
        <v>17033.922088384126</v>
      </c>
      <c r="AJ51" s="692">
        <f t="shared" si="8"/>
        <v>8909.4630596960851</v>
      </c>
      <c r="AK51" s="692">
        <f t="shared" si="9"/>
        <v>2844.4368005206402</v>
      </c>
      <c r="AL51" s="692">
        <f t="shared" si="10"/>
        <v>0</v>
      </c>
      <c r="AM51" s="692">
        <f t="shared" si="11"/>
        <v>44.042991471348564</v>
      </c>
      <c r="AN51" s="692">
        <f t="shared" si="12"/>
        <v>18.066819415986814</v>
      </c>
      <c r="AO51" s="692">
        <f t="shared" si="13"/>
        <v>107.057367276733</v>
      </c>
      <c r="AP51" s="692">
        <f t="shared" si="14"/>
        <v>2413.3329259883071</v>
      </c>
      <c r="AQ51" s="692">
        <f t="shared" si="15"/>
        <v>1106.2448914585345</v>
      </c>
      <c r="AR51" s="692">
        <f t="shared" si="16"/>
        <v>28.098500693086404</v>
      </c>
      <c r="AS51" s="692">
        <f t="shared" si="17"/>
        <v>77.469430891981617</v>
      </c>
      <c r="AT51" s="692">
        <f t="shared" si="18"/>
        <v>80.57613607041192</v>
      </c>
      <c r="AU51" s="692">
        <f t="shared" si="19"/>
        <v>1.7923692801136626</v>
      </c>
      <c r="AV51" s="692">
        <f t="shared" si="20"/>
        <v>6.6687201756864383</v>
      </c>
      <c r="AW51" s="692">
        <f t="shared" si="21"/>
        <v>0</v>
      </c>
      <c r="AX51" s="692">
        <f t="shared" si="22"/>
        <v>1396.6720754452126</v>
      </c>
      <c r="AY51" s="692">
        <f t="shared" si="23"/>
        <v>102.11391221345528</v>
      </c>
      <c r="AZ51" s="692">
        <f t="shared" si="24"/>
        <v>0</v>
      </c>
      <c r="BA51" s="692">
        <f t="shared" si="25"/>
        <v>101.5940986665891</v>
      </c>
      <c r="BB51" s="693">
        <f t="shared" si="26"/>
        <v>0.51981354686615944</v>
      </c>
      <c r="BD51" s="3857" t="s">
        <v>1014</v>
      </c>
      <c r="BE51" s="3858"/>
      <c r="BF51" s="2697">
        <v>17136036.000597581</v>
      </c>
      <c r="BG51" s="2698">
        <v>17033922.088384125</v>
      </c>
      <c r="BH51" s="2698">
        <v>8909463.0596960858</v>
      </c>
      <c r="BI51" s="2698">
        <v>2844436.8005206403</v>
      </c>
      <c r="BJ51" s="2698">
        <v>0</v>
      </c>
      <c r="BK51" s="2698">
        <v>44042.991471348563</v>
      </c>
      <c r="BL51" s="2698">
        <v>18066.819415986814</v>
      </c>
      <c r="BM51" s="2698">
        <v>107057.367276733</v>
      </c>
      <c r="BN51" s="2698">
        <v>2413332.9259883072</v>
      </c>
      <c r="BO51" s="2698">
        <v>1106244.8914585346</v>
      </c>
      <c r="BP51" s="2698">
        <v>28098.500693086404</v>
      </c>
      <c r="BQ51" s="2698">
        <v>77469.43089198161</v>
      </c>
      <c r="BR51" s="2698">
        <v>80576.136070411914</v>
      </c>
      <c r="BS51" s="2698">
        <v>1792.3692801136626</v>
      </c>
      <c r="BT51" s="2698">
        <v>6668.7201756864379</v>
      </c>
      <c r="BU51" s="2698">
        <v>0</v>
      </c>
      <c r="BV51" s="2698">
        <v>1396672.0754452127</v>
      </c>
      <c r="BW51" s="2698">
        <v>102113.91221345527</v>
      </c>
      <c r="BX51" s="2698">
        <v>0</v>
      </c>
      <c r="BY51" s="2698">
        <v>101594.09866658911</v>
      </c>
      <c r="BZ51" s="2699">
        <v>519.81354686615941</v>
      </c>
    </row>
    <row r="52" spans="1:78" ht="17.100000000000001" customHeight="1">
      <c r="A52" s="156"/>
      <c r="B52" s="156" t="s">
        <v>2297</v>
      </c>
      <c r="C52" s="695"/>
      <c r="D52" s="630"/>
      <c r="E52" s="653">
        <f t="shared" si="45"/>
        <v>24337.19015019681</v>
      </c>
      <c r="F52" s="654">
        <f t="shared" si="45"/>
        <v>24108.286012830606</v>
      </c>
      <c r="G52" s="683">
        <f t="shared" si="4"/>
        <v>20412.913101953622</v>
      </c>
      <c r="H52" s="654">
        <f t="shared" si="46"/>
        <v>12915.348420263417</v>
      </c>
      <c r="I52" s="654">
        <f t="shared" si="46"/>
        <v>4003.7137299791084</v>
      </c>
      <c r="J52" s="654">
        <f t="shared" si="46"/>
        <v>242.09880648865635</v>
      </c>
      <c r="K52" s="654">
        <f t="shared" si="46"/>
        <v>223.16988356713506</v>
      </c>
      <c r="L52" s="654">
        <f t="shared" si="46"/>
        <v>38.768768257985478</v>
      </c>
      <c r="M52" s="654">
        <f t="shared" si="46"/>
        <v>209.27166302295166</v>
      </c>
      <c r="N52" s="654">
        <f t="shared" si="46"/>
        <v>2780.5418303743668</v>
      </c>
      <c r="O52" s="156"/>
      <c r="P52" s="156" t="s">
        <v>2297</v>
      </c>
      <c r="Q52" s="696"/>
      <c r="R52" s="676"/>
      <c r="S52" s="652">
        <f t="shared" si="32"/>
        <v>3695.3729108769867</v>
      </c>
      <c r="T52" s="652">
        <f t="shared" si="47"/>
        <v>1372.969835769479</v>
      </c>
      <c r="U52" s="652">
        <f t="shared" si="47"/>
        <v>106.6614245798576</v>
      </c>
      <c r="V52" s="652">
        <f t="shared" si="47"/>
        <v>47.638842491276598</v>
      </c>
      <c r="W52" s="652">
        <f t="shared" si="47"/>
        <v>158.78544714419994</v>
      </c>
      <c r="X52" s="652">
        <f t="shared" si="47"/>
        <v>9.7340851353645608</v>
      </c>
      <c r="Y52" s="652">
        <f t="shared" si="47"/>
        <v>30.099270962211261</v>
      </c>
      <c r="Z52" s="652">
        <f t="shared" si="47"/>
        <v>2.8433488352178076</v>
      </c>
      <c r="AA52" s="652">
        <f t="shared" si="47"/>
        <v>1966.6406559593804</v>
      </c>
      <c r="AB52" s="652">
        <f t="shared" si="47"/>
        <v>228.90413736620732</v>
      </c>
      <c r="AC52" s="652">
        <f t="shared" si="47"/>
        <v>52.031996064731857</v>
      </c>
      <c r="AD52" s="652">
        <f t="shared" si="47"/>
        <v>117.84096360285244</v>
      </c>
      <c r="AE52" s="652">
        <f t="shared" si="47"/>
        <v>59.031177698622997</v>
      </c>
      <c r="AF52" s="694" t="s">
        <v>1015</v>
      </c>
      <c r="AG52" s="690" t="s">
        <v>1016</v>
      </c>
      <c r="AH52" s="691">
        <f t="shared" si="27"/>
        <v>99861.003467123242</v>
      </c>
      <c r="AI52" s="692">
        <f t="shared" si="7"/>
        <v>98635.324639160957</v>
      </c>
      <c r="AJ52" s="692">
        <f t="shared" si="8"/>
        <v>50920.928673224</v>
      </c>
      <c r="AK52" s="692">
        <f t="shared" si="9"/>
        <v>17208.752465171739</v>
      </c>
      <c r="AL52" s="692">
        <f t="shared" si="10"/>
        <v>351.81708703631057</v>
      </c>
      <c r="AM52" s="692">
        <f t="shared" si="11"/>
        <v>842.23007532577947</v>
      </c>
      <c r="AN52" s="692">
        <f t="shared" si="12"/>
        <v>239.64203427738548</v>
      </c>
      <c r="AO52" s="692">
        <f t="shared" si="13"/>
        <v>857.7692556752404</v>
      </c>
      <c r="AP52" s="692">
        <f t="shared" si="14"/>
        <v>18539.556602676006</v>
      </c>
      <c r="AQ52" s="692">
        <f t="shared" si="15"/>
        <v>5066.6843873950302</v>
      </c>
      <c r="AR52" s="692">
        <f t="shared" si="16"/>
        <v>361.64844929505256</v>
      </c>
      <c r="AS52" s="692">
        <f t="shared" si="17"/>
        <v>138.94941892163499</v>
      </c>
      <c r="AT52" s="692">
        <f t="shared" si="18"/>
        <v>335.48451098326478</v>
      </c>
      <c r="AU52" s="692">
        <f t="shared" si="19"/>
        <v>46.522301234561155</v>
      </c>
      <c r="AV52" s="692">
        <f t="shared" si="20"/>
        <v>149.25388571805425</v>
      </c>
      <c r="AW52" s="692">
        <f t="shared" si="21"/>
        <v>21.085675007989799</v>
      </c>
      <c r="AX52" s="692">
        <f t="shared" si="22"/>
        <v>3554.9998172188971</v>
      </c>
      <c r="AY52" s="692">
        <f t="shared" si="23"/>
        <v>1225.678827962294</v>
      </c>
      <c r="AZ52" s="692">
        <f t="shared" si="24"/>
        <v>89.26607826017441</v>
      </c>
      <c r="BA52" s="692">
        <f t="shared" si="25"/>
        <v>590.05471938179915</v>
      </c>
      <c r="BB52" s="693">
        <f t="shared" si="26"/>
        <v>546.35803032032163</v>
      </c>
      <c r="BD52" s="3857" t="s">
        <v>1016</v>
      </c>
      <c r="BE52" s="3858"/>
      <c r="BF52" s="2697">
        <v>99861003.46712324</v>
      </c>
      <c r="BG52" s="2698">
        <v>98635324.639160961</v>
      </c>
      <c r="BH52" s="2698">
        <v>50920928.673224002</v>
      </c>
      <c r="BI52" s="2698">
        <v>17208752.465171739</v>
      </c>
      <c r="BJ52" s="2698">
        <v>351817.08703631058</v>
      </c>
      <c r="BK52" s="2698">
        <v>842230.0753257795</v>
      </c>
      <c r="BL52" s="2698">
        <v>239642.03427738548</v>
      </c>
      <c r="BM52" s="2698">
        <v>857769.25567524042</v>
      </c>
      <c r="BN52" s="2698">
        <v>18539556.602676008</v>
      </c>
      <c r="BO52" s="2698">
        <v>5066684.3873950299</v>
      </c>
      <c r="BP52" s="2698">
        <v>361648.44929505256</v>
      </c>
      <c r="BQ52" s="2698">
        <v>138949.41892163499</v>
      </c>
      <c r="BR52" s="2698">
        <v>335484.51098326477</v>
      </c>
      <c r="BS52" s="2698">
        <v>46522.301234561157</v>
      </c>
      <c r="BT52" s="2698">
        <v>149253.88571805425</v>
      </c>
      <c r="BU52" s="2698">
        <v>21085.675007989797</v>
      </c>
      <c r="BV52" s="2698">
        <v>3554999.8172188969</v>
      </c>
      <c r="BW52" s="2698">
        <v>1225678.827962294</v>
      </c>
      <c r="BX52" s="2698">
        <v>89266.078260174414</v>
      </c>
      <c r="BY52" s="2698">
        <v>590054.71938179911</v>
      </c>
      <c r="BZ52" s="2699">
        <v>546358.03032032168</v>
      </c>
    </row>
    <row r="53" spans="1:78" ht="17.100000000000001" customHeight="1">
      <c r="A53" s="156"/>
      <c r="B53" s="155" t="s">
        <v>20</v>
      </c>
      <c r="C53" s="695"/>
      <c r="D53" s="630"/>
      <c r="E53" s="653">
        <f>AH55</f>
        <v>21624.441327995148</v>
      </c>
      <c r="F53" s="654">
        <f>AI55</f>
        <v>21462.072237526376</v>
      </c>
      <c r="G53" s="683">
        <f t="shared" si="4"/>
        <v>18797.537846994695</v>
      </c>
      <c r="H53" s="654">
        <f t="shared" ref="H53:N54" si="48">AJ55</f>
        <v>10178.13627783413</v>
      </c>
      <c r="I53" s="654">
        <f t="shared" si="48"/>
        <v>3591.1265085609261</v>
      </c>
      <c r="J53" s="654">
        <f t="shared" si="48"/>
        <v>0</v>
      </c>
      <c r="K53" s="654">
        <f t="shared" si="48"/>
        <v>93.955200085415854</v>
      </c>
      <c r="L53" s="654">
        <f t="shared" si="48"/>
        <v>43.500369333814895</v>
      </c>
      <c r="M53" s="654">
        <f t="shared" si="48"/>
        <v>277.20608079286092</v>
      </c>
      <c r="N53" s="654">
        <f t="shared" si="48"/>
        <v>4613.6134103875465</v>
      </c>
      <c r="O53" s="156"/>
      <c r="P53" s="155" t="s">
        <v>20</v>
      </c>
      <c r="Q53" s="696"/>
      <c r="R53" s="676"/>
      <c r="S53" s="652">
        <f t="shared" si="32"/>
        <v>2664.5343905316768</v>
      </c>
      <c r="T53" s="652">
        <f t="shared" ref="T53:AE54" si="49">AQ55</f>
        <v>1238.8804108578775</v>
      </c>
      <c r="U53" s="652">
        <f t="shared" si="49"/>
        <v>97.429912513836641</v>
      </c>
      <c r="V53" s="652">
        <f t="shared" si="49"/>
        <v>46.535763357857185</v>
      </c>
      <c r="W53" s="652">
        <f t="shared" si="49"/>
        <v>90.765527530747534</v>
      </c>
      <c r="X53" s="652">
        <f t="shared" si="49"/>
        <v>6.4657727525215744E-2</v>
      </c>
      <c r="Y53" s="652">
        <f t="shared" si="49"/>
        <v>10.948525227834702</v>
      </c>
      <c r="Z53" s="652">
        <f t="shared" si="49"/>
        <v>0</v>
      </c>
      <c r="AA53" s="652">
        <f t="shared" si="49"/>
        <v>1179.9095933159979</v>
      </c>
      <c r="AB53" s="652">
        <f t="shared" si="49"/>
        <v>162.36909046877309</v>
      </c>
      <c r="AC53" s="652">
        <f t="shared" si="49"/>
        <v>0</v>
      </c>
      <c r="AD53" s="652">
        <f t="shared" si="49"/>
        <v>103.77569817908649</v>
      </c>
      <c r="AE53" s="652">
        <f t="shared" si="49"/>
        <v>58.593392289686584</v>
      </c>
      <c r="AF53" s="694"/>
      <c r="AG53" s="690" t="s">
        <v>1017</v>
      </c>
      <c r="AH53" s="691">
        <f t="shared" si="27"/>
        <v>39784.53356151918</v>
      </c>
      <c r="AI53" s="692">
        <f t="shared" si="7"/>
        <v>39341.629588606753</v>
      </c>
      <c r="AJ53" s="692">
        <f t="shared" si="8"/>
        <v>21242.728142974502</v>
      </c>
      <c r="AK53" s="692">
        <f t="shared" si="9"/>
        <v>6727.7720349648253</v>
      </c>
      <c r="AL53" s="692">
        <f t="shared" si="10"/>
        <v>0</v>
      </c>
      <c r="AM53" s="692">
        <f t="shared" si="11"/>
        <v>158.36165007470353</v>
      </c>
      <c r="AN53" s="692">
        <f t="shared" si="12"/>
        <v>48.321642431663001</v>
      </c>
      <c r="AO53" s="692">
        <f t="shared" si="13"/>
        <v>281.42037086325109</v>
      </c>
      <c r="AP53" s="692">
        <f t="shared" si="14"/>
        <v>6768.7865339370019</v>
      </c>
      <c r="AQ53" s="692">
        <f t="shared" si="15"/>
        <v>1805.5854931546817</v>
      </c>
      <c r="AR53" s="692">
        <f t="shared" si="16"/>
        <v>150.66199549424346</v>
      </c>
      <c r="AS53" s="692">
        <f t="shared" si="17"/>
        <v>54.14361115362037</v>
      </c>
      <c r="AT53" s="692">
        <f t="shared" si="18"/>
        <v>187.17550683448255</v>
      </c>
      <c r="AU53" s="692">
        <f t="shared" si="19"/>
        <v>4.4710203129612518</v>
      </c>
      <c r="AV53" s="692">
        <f t="shared" si="20"/>
        <v>62.156397117467854</v>
      </c>
      <c r="AW53" s="692">
        <f t="shared" si="21"/>
        <v>5.2664044228782831</v>
      </c>
      <c r="AX53" s="692">
        <f t="shared" si="22"/>
        <v>1844.7787848704552</v>
      </c>
      <c r="AY53" s="692">
        <f t="shared" si="23"/>
        <v>442.90397291242959</v>
      </c>
      <c r="AZ53" s="692">
        <f t="shared" si="24"/>
        <v>16.239399275757567</v>
      </c>
      <c r="BA53" s="692">
        <f t="shared" si="25"/>
        <v>170.79324522152677</v>
      </c>
      <c r="BB53" s="693">
        <f t="shared" si="26"/>
        <v>255.87132841514509</v>
      </c>
      <c r="BD53" s="3857" t="s">
        <v>1017</v>
      </c>
      <c r="BE53" s="3858"/>
      <c r="BF53" s="2697">
        <v>39784533.561519183</v>
      </c>
      <c r="BG53" s="2698">
        <v>39341629.588606752</v>
      </c>
      <c r="BH53" s="2698">
        <v>21242728.142974503</v>
      </c>
      <c r="BI53" s="2698">
        <v>6727772.034964825</v>
      </c>
      <c r="BJ53" s="2698">
        <v>0</v>
      </c>
      <c r="BK53" s="2698">
        <v>158361.65007470353</v>
      </c>
      <c r="BL53" s="2698">
        <v>48321.642431663</v>
      </c>
      <c r="BM53" s="2698">
        <v>281420.3708632511</v>
      </c>
      <c r="BN53" s="2698">
        <v>6768786.5339370016</v>
      </c>
      <c r="BO53" s="2698">
        <v>1805585.4931546818</v>
      </c>
      <c r="BP53" s="2698">
        <v>150661.99549424346</v>
      </c>
      <c r="BQ53" s="2698">
        <v>54143.611153620368</v>
      </c>
      <c r="BR53" s="2698">
        <v>187175.50683448254</v>
      </c>
      <c r="BS53" s="2698">
        <v>4471.0203129612519</v>
      </c>
      <c r="BT53" s="2698">
        <v>62156.397117467852</v>
      </c>
      <c r="BU53" s="2698">
        <v>5266.4044228782832</v>
      </c>
      <c r="BV53" s="2698">
        <v>1844778.7848704553</v>
      </c>
      <c r="BW53" s="2698">
        <v>442903.9729124296</v>
      </c>
      <c r="BX53" s="2698">
        <v>16239.399275757567</v>
      </c>
      <c r="BY53" s="2698">
        <v>170793.24522152677</v>
      </c>
      <c r="BZ53" s="2699">
        <v>255871.32841514508</v>
      </c>
    </row>
    <row r="54" spans="1:78" ht="17.100000000000001" customHeight="1">
      <c r="A54" s="3093" t="s">
        <v>21</v>
      </c>
      <c r="B54" s="3093"/>
      <c r="C54" s="695"/>
      <c r="D54" s="630"/>
      <c r="E54" s="653">
        <f>AH56</f>
        <v>17136.036000597582</v>
      </c>
      <c r="F54" s="654">
        <f>AI56</f>
        <v>17033.922088384126</v>
      </c>
      <c r="G54" s="683">
        <f t="shared" si="4"/>
        <v>14336.399964369099</v>
      </c>
      <c r="H54" s="654">
        <f t="shared" si="48"/>
        <v>8909.4630596960851</v>
      </c>
      <c r="I54" s="654">
        <f t="shared" si="48"/>
        <v>2844.4368005206402</v>
      </c>
      <c r="J54" s="654">
        <f t="shared" si="48"/>
        <v>0</v>
      </c>
      <c r="K54" s="654">
        <f t="shared" si="48"/>
        <v>44.042991471348564</v>
      </c>
      <c r="L54" s="654">
        <f t="shared" si="48"/>
        <v>18.066819415986814</v>
      </c>
      <c r="M54" s="654">
        <f t="shared" si="48"/>
        <v>107.057367276733</v>
      </c>
      <c r="N54" s="654">
        <f t="shared" si="48"/>
        <v>2413.3329259883071</v>
      </c>
      <c r="O54" s="3093" t="s">
        <v>21</v>
      </c>
      <c r="P54" s="3093"/>
      <c r="Q54" s="696"/>
      <c r="R54" s="676"/>
      <c r="S54" s="652">
        <f t="shared" si="32"/>
        <v>2697.5221240150272</v>
      </c>
      <c r="T54" s="652">
        <f t="shared" si="49"/>
        <v>1106.2448914585345</v>
      </c>
      <c r="U54" s="652">
        <f t="shared" si="49"/>
        <v>28.098500693086404</v>
      </c>
      <c r="V54" s="652">
        <f t="shared" si="49"/>
        <v>77.469430891981617</v>
      </c>
      <c r="W54" s="652">
        <f t="shared" si="49"/>
        <v>80.57613607041192</v>
      </c>
      <c r="X54" s="652">
        <f t="shared" si="49"/>
        <v>1.7923692801136626</v>
      </c>
      <c r="Y54" s="652">
        <f t="shared" si="49"/>
        <v>6.6687201756864383</v>
      </c>
      <c r="Z54" s="652">
        <f t="shared" si="49"/>
        <v>0</v>
      </c>
      <c r="AA54" s="652">
        <f t="shared" si="49"/>
        <v>1396.6720754452126</v>
      </c>
      <c r="AB54" s="652">
        <f t="shared" si="49"/>
        <v>102.11391221345528</v>
      </c>
      <c r="AC54" s="652">
        <f t="shared" si="49"/>
        <v>0</v>
      </c>
      <c r="AD54" s="652">
        <f t="shared" si="49"/>
        <v>101.5940986665891</v>
      </c>
      <c r="AE54" s="652">
        <f t="shared" si="49"/>
        <v>0.51981354686615944</v>
      </c>
      <c r="AF54" s="694"/>
      <c r="AG54" s="690" t="s">
        <v>1018</v>
      </c>
      <c r="AH54" s="691">
        <f t="shared" si="27"/>
        <v>42121.843734212933</v>
      </c>
      <c r="AI54" s="692">
        <f t="shared" si="7"/>
        <v>41692.90048236031</v>
      </c>
      <c r="AJ54" s="692">
        <f t="shared" si="8"/>
        <v>19029.454994542557</v>
      </c>
      <c r="AK54" s="692">
        <f t="shared" si="9"/>
        <v>7772.9499200897171</v>
      </c>
      <c r="AL54" s="692">
        <f t="shared" si="10"/>
        <v>645.04924560299389</v>
      </c>
      <c r="AM54" s="692">
        <f t="shared" si="11"/>
        <v>303.53249979415733</v>
      </c>
      <c r="AN54" s="692">
        <f t="shared" si="12"/>
        <v>71.594519107312323</v>
      </c>
      <c r="AO54" s="692">
        <f t="shared" si="13"/>
        <v>460.76647945088195</v>
      </c>
      <c r="AP54" s="692">
        <f t="shared" si="14"/>
        <v>8949.7911622551546</v>
      </c>
      <c r="AQ54" s="692">
        <f t="shared" si="15"/>
        <v>1937.2353465997667</v>
      </c>
      <c r="AR54" s="692">
        <f t="shared" si="16"/>
        <v>144.50892505348554</v>
      </c>
      <c r="AS54" s="692">
        <f t="shared" si="17"/>
        <v>59.827227613332667</v>
      </c>
      <c r="AT54" s="692">
        <f t="shared" si="18"/>
        <v>191.75252309049748</v>
      </c>
      <c r="AU54" s="692">
        <f t="shared" si="19"/>
        <v>11.626587032512791</v>
      </c>
      <c r="AV54" s="692">
        <f t="shared" si="20"/>
        <v>107.1654279440077</v>
      </c>
      <c r="AW54" s="692">
        <f t="shared" si="21"/>
        <v>32.9874421467823</v>
      </c>
      <c r="AX54" s="692">
        <f t="shared" si="22"/>
        <v>1974.6581820371716</v>
      </c>
      <c r="AY54" s="692">
        <f t="shared" si="23"/>
        <v>428.94325185261744</v>
      </c>
      <c r="AZ54" s="692">
        <f t="shared" si="24"/>
        <v>33.160797884384273</v>
      </c>
      <c r="BA54" s="692">
        <f t="shared" si="25"/>
        <v>234.38725464281006</v>
      </c>
      <c r="BB54" s="693">
        <f t="shared" si="26"/>
        <v>161.39519932542314</v>
      </c>
      <c r="BD54" s="3857" t="s">
        <v>1018</v>
      </c>
      <c r="BE54" s="3858"/>
      <c r="BF54" s="2697">
        <v>42121843.734212935</v>
      </c>
      <c r="BG54" s="2698">
        <v>41692900.482360311</v>
      </c>
      <c r="BH54" s="2698">
        <v>19029454.994542558</v>
      </c>
      <c r="BI54" s="2698">
        <v>7772949.920089717</v>
      </c>
      <c r="BJ54" s="2698">
        <v>645049.24560299388</v>
      </c>
      <c r="BK54" s="2698">
        <v>303532.49979415734</v>
      </c>
      <c r="BL54" s="2698">
        <v>71594.519107312328</v>
      </c>
      <c r="BM54" s="2698">
        <v>460766.47945088195</v>
      </c>
      <c r="BN54" s="2698">
        <v>8949791.1622551549</v>
      </c>
      <c r="BO54" s="2698">
        <v>1937235.3465997668</v>
      </c>
      <c r="BP54" s="2698">
        <v>144508.92505348555</v>
      </c>
      <c r="BQ54" s="2698">
        <v>59827.227613332667</v>
      </c>
      <c r="BR54" s="2698">
        <v>191752.52309049747</v>
      </c>
      <c r="BS54" s="2698">
        <v>11626.587032512791</v>
      </c>
      <c r="BT54" s="2698">
        <v>107165.42794400771</v>
      </c>
      <c r="BU54" s="2698">
        <v>32987.442146782298</v>
      </c>
      <c r="BV54" s="2698">
        <v>1974658.1820371717</v>
      </c>
      <c r="BW54" s="2698">
        <v>428943.25185261742</v>
      </c>
      <c r="BX54" s="2698">
        <v>33160.797884384272</v>
      </c>
      <c r="BY54" s="2698">
        <v>234387.25464281006</v>
      </c>
      <c r="BZ54" s="2699">
        <v>161395.19932542313</v>
      </c>
    </row>
    <row r="55" spans="1:78" ht="17.100000000000001" customHeight="1">
      <c r="A55" s="3094" t="s">
        <v>118</v>
      </c>
      <c r="B55" s="3094"/>
      <c r="C55" s="3094"/>
      <c r="D55" s="682"/>
      <c r="E55" s="653"/>
      <c r="F55" s="654"/>
      <c r="G55" s="654"/>
      <c r="H55" s="654"/>
      <c r="I55" s="654"/>
      <c r="J55" s="654"/>
      <c r="K55" s="654"/>
      <c r="L55" s="654"/>
      <c r="M55" s="654"/>
      <c r="N55" s="654"/>
      <c r="O55" s="3094" t="s">
        <v>118</v>
      </c>
      <c r="P55" s="3094"/>
      <c r="Q55" s="3094"/>
      <c r="R55" s="685"/>
      <c r="S55" s="652"/>
      <c r="T55" s="652"/>
      <c r="U55" s="652"/>
      <c r="V55" s="652"/>
      <c r="W55" s="652"/>
      <c r="X55" s="652"/>
      <c r="Y55" s="652"/>
      <c r="Z55" s="652"/>
      <c r="AA55" s="652"/>
      <c r="AB55" s="652"/>
      <c r="AC55" s="652"/>
      <c r="AD55" s="652"/>
      <c r="AE55" s="652"/>
      <c r="AF55" s="694"/>
      <c r="AG55" s="690" t="s">
        <v>1019</v>
      </c>
      <c r="AH55" s="691">
        <f t="shared" si="27"/>
        <v>21624.441327995148</v>
      </c>
      <c r="AI55" s="692">
        <f t="shared" si="7"/>
        <v>21462.072237526376</v>
      </c>
      <c r="AJ55" s="692">
        <f t="shared" si="8"/>
        <v>10178.13627783413</v>
      </c>
      <c r="AK55" s="692">
        <f t="shared" si="9"/>
        <v>3591.1265085609261</v>
      </c>
      <c r="AL55" s="692">
        <f t="shared" si="10"/>
        <v>0</v>
      </c>
      <c r="AM55" s="692">
        <f t="shared" si="11"/>
        <v>93.955200085415854</v>
      </c>
      <c r="AN55" s="692">
        <f t="shared" si="12"/>
        <v>43.500369333814895</v>
      </c>
      <c r="AO55" s="692">
        <f t="shared" si="13"/>
        <v>277.20608079286092</v>
      </c>
      <c r="AP55" s="692">
        <f t="shared" si="14"/>
        <v>4613.6134103875465</v>
      </c>
      <c r="AQ55" s="692">
        <f t="shared" si="15"/>
        <v>1238.8804108578775</v>
      </c>
      <c r="AR55" s="692">
        <f t="shared" si="16"/>
        <v>97.429912513836641</v>
      </c>
      <c r="AS55" s="692">
        <f t="shared" si="17"/>
        <v>46.535763357857185</v>
      </c>
      <c r="AT55" s="692">
        <f t="shared" si="18"/>
        <v>90.765527530747534</v>
      </c>
      <c r="AU55" s="692">
        <f t="shared" si="19"/>
        <v>6.4657727525215744E-2</v>
      </c>
      <c r="AV55" s="692">
        <f t="shared" si="20"/>
        <v>10.948525227834702</v>
      </c>
      <c r="AW55" s="692">
        <f t="shared" si="21"/>
        <v>0</v>
      </c>
      <c r="AX55" s="692">
        <f t="shared" si="22"/>
        <v>1179.9095933159979</v>
      </c>
      <c r="AY55" s="692">
        <f t="shared" si="23"/>
        <v>162.36909046877309</v>
      </c>
      <c r="AZ55" s="692">
        <f t="shared" si="24"/>
        <v>0</v>
      </c>
      <c r="BA55" s="692">
        <f t="shared" si="25"/>
        <v>103.77569817908649</v>
      </c>
      <c r="BB55" s="693">
        <f t="shared" si="26"/>
        <v>58.593392289686584</v>
      </c>
      <c r="BD55" s="3857" t="s">
        <v>1019</v>
      </c>
      <c r="BE55" s="3858"/>
      <c r="BF55" s="2697">
        <v>21624441.327995148</v>
      </c>
      <c r="BG55" s="2698">
        <v>21462072.237526376</v>
      </c>
      <c r="BH55" s="2698">
        <v>10178136.27783413</v>
      </c>
      <c r="BI55" s="2698">
        <v>3591126.5085609262</v>
      </c>
      <c r="BJ55" s="2698">
        <v>0</v>
      </c>
      <c r="BK55" s="2698">
        <v>93955.200085415854</v>
      </c>
      <c r="BL55" s="2698">
        <v>43500.369333814895</v>
      </c>
      <c r="BM55" s="2698">
        <v>277206.08079286094</v>
      </c>
      <c r="BN55" s="2698">
        <v>4613613.4103875468</v>
      </c>
      <c r="BO55" s="2698">
        <v>1238880.4108578775</v>
      </c>
      <c r="BP55" s="2698">
        <v>97429.912513836636</v>
      </c>
      <c r="BQ55" s="2698">
        <v>46535.763357857184</v>
      </c>
      <c r="BR55" s="2698">
        <v>90765.527530747539</v>
      </c>
      <c r="BS55" s="2698">
        <v>64.657727525215748</v>
      </c>
      <c r="BT55" s="2698">
        <v>10948.525227834702</v>
      </c>
      <c r="BU55" s="2698">
        <v>0</v>
      </c>
      <c r="BV55" s="2698">
        <v>1179909.5933159979</v>
      </c>
      <c r="BW55" s="2698">
        <v>162369.09046877309</v>
      </c>
      <c r="BX55" s="2698">
        <v>0</v>
      </c>
      <c r="BY55" s="2698">
        <v>103775.6981790865</v>
      </c>
      <c r="BZ55" s="2699">
        <v>58593.392289686584</v>
      </c>
    </row>
    <row r="56" spans="1:78" ht="17.100000000000001" customHeight="1">
      <c r="A56" s="3093" t="s">
        <v>22</v>
      </c>
      <c r="B56" s="3093" t="s">
        <v>22</v>
      </c>
      <c r="C56" s="196"/>
      <c r="D56" s="682"/>
      <c r="E56" s="653">
        <f>AH57</f>
        <v>67219.018730414435</v>
      </c>
      <c r="F56" s="654">
        <f>AI57</f>
        <v>66404.391812928283</v>
      </c>
      <c r="G56" s="683">
        <f t="shared" si="4"/>
        <v>59711.760855816501</v>
      </c>
      <c r="H56" s="654">
        <f t="shared" ref="H56:N56" si="50">AJ57</f>
        <v>33460.653223577669</v>
      </c>
      <c r="I56" s="654">
        <f t="shared" si="50"/>
        <v>11235.65821676292</v>
      </c>
      <c r="J56" s="654">
        <f t="shared" si="50"/>
        <v>383.88365203467498</v>
      </c>
      <c r="K56" s="654">
        <f t="shared" si="50"/>
        <v>508.57395166685967</v>
      </c>
      <c r="L56" s="654">
        <f t="shared" si="50"/>
        <v>133.21213537357934</v>
      </c>
      <c r="M56" s="654">
        <f t="shared" si="50"/>
        <v>732.38565880038595</v>
      </c>
      <c r="N56" s="654">
        <f t="shared" si="50"/>
        <v>13257.394017600409</v>
      </c>
      <c r="O56" s="3093" t="s">
        <v>22</v>
      </c>
      <c r="P56" s="3093" t="s">
        <v>22</v>
      </c>
      <c r="Q56" s="196"/>
      <c r="R56" s="685"/>
      <c r="S56" s="234">
        <f>SUM(T56:AA56)</f>
        <v>6692.6309571118181</v>
      </c>
      <c r="T56" s="652">
        <f t="shared" ref="T56:AE56" si="51">AQ57</f>
        <v>3220.2945900307836</v>
      </c>
      <c r="U56" s="652">
        <f t="shared" si="51"/>
        <v>200.66904405141605</v>
      </c>
      <c r="V56" s="652">
        <f t="shared" si="51"/>
        <v>105.93224476830166</v>
      </c>
      <c r="W56" s="652">
        <f t="shared" si="51"/>
        <v>282.37813819662392</v>
      </c>
      <c r="X56" s="652">
        <f t="shared" si="51"/>
        <v>28.64801780269293</v>
      </c>
      <c r="Y56" s="652">
        <f t="shared" si="51"/>
        <v>95.874797569780199</v>
      </c>
      <c r="Z56" s="652">
        <f t="shared" si="51"/>
        <v>24.914481648339613</v>
      </c>
      <c r="AA56" s="652">
        <f t="shared" si="51"/>
        <v>2733.9196430438806</v>
      </c>
      <c r="AB56" s="652">
        <f t="shared" si="51"/>
        <v>814.62691748615975</v>
      </c>
      <c r="AC56" s="652">
        <f t="shared" si="51"/>
        <v>42.543462633177818</v>
      </c>
      <c r="AD56" s="652">
        <f t="shared" si="51"/>
        <v>344.89976343643167</v>
      </c>
      <c r="AE56" s="652">
        <f t="shared" si="51"/>
        <v>427.18369141655074</v>
      </c>
      <c r="AF56" s="694"/>
      <c r="AG56" s="690" t="s">
        <v>1020</v>
      </c>
      <c r="AH56" s="691">
        <f t="shared" si="27"/>
        <v>17136.036000597582</v>
      </c>
      <c r="AI56" s="692">
        <f t="shared" si="7"/>
        <v>17033.922088384126</v>
      </c>
      <c r="AJ56" s="692">
        <f t="shared" si="8"/>
        <v>8909.4630596960851</v>
      </c>
      <c r="AK56" s="692">
        <f t="shared" si="9"/>
        <v>2844.4368005206402</v>
      </c>
      <c r="AL56" s="692">
        <f t="shared" si="10"/>
        <v>0</v>
      </c>
      <c r="AM56" s="692">
        <f t="shared" si="11"/>
        <v>44.042991471348564</v>
      </c>
      <c r="AN56" s="692">
        <f t="shared" si="12"/>
        <v>18.066819415986814</v>
      </c>
      <c r="AO56" s="692">
        <f t="shared" si="13"/>
        <v>107.057367276733</v>
      </c>
      <c r="AP56" s="692">
        <f t="shared" si="14"/>
        <v>2413.3329259883071</v>
      </c>
      <c r="AQ56" s="692">
        <f t="shared" si="15"/>
        <v>1106.2448914585345</v>
      </c>
      <c r="AR56" s="692">
        <f t="shared" si="16"/>
        <v>28.098500693086404</v>
      </c>
      <c r="AS56" s="692">
        <f t="shared" si="17"/>
        <v>77.469430891981617</v>
      </c>
      <c r="AT56" s="692">
        <f t="shared" si="18"/>
        <v>80.57613607041192</v>
      </c>
      <c r="AU56" s="692">
        <f t="shared" si="19"/>
        <v>1.7923692801136626</v>
      </c>
      <c r="AV56" s="692">
        <f t="shared" si="20"/>
        <v>6.6687201756864383</v>
      </c>
      <c r="AW56" s="692">
        <f t="shared" si="21"/>
        <v>0</v>
      </c>
      <c r="AX56" s="692">
        <f t="shared" si="22"/>
        <v>1396.6720754452126</v>
      </c>
      <c r="AY56" s="692">
        <f t="shared" si="23"/>
        <v>102.11391221345528</v>
      </c>
      <c r="AZ56" s="692">
        <f t="shared" si="24"/>
        <v>0</v>
      </c>
      <c r="BA56" s="692">
        <f t="shared" si="25"/>
        <v>101.5940986665891</v>
      </c>
      <c r="BB56" s="693">
        <f t="shared" si="26"/>
        <v>0.51981354686615944</v>
      </c>
      <c r="BD56" s="3857" t="s">
        <v>1020</v>
      </c>
      <c r="BE56" s="3858"/>
      <c r="BF56" s="2697">
        <v>17136036.000597581</v>
      </c>
      <c r="BG56" s="2698">
        <v>17033922.088384125</v>
      </c>
      <c r="BH56" s="2698">
        <v>8909463.0596960858</v>
      </c>
      <c r="BI56" s="2698">
        <v>2844436.8005206403</v>
      </c>
      <c r="BJ56" s="2698">
        <v>0</v>
      </c>
      <c r="BK56" s="2698">
        <v>44042.991471348563</v>
      </c>
      <c r="BL56" s="2698">
        <v>18066.819415986814</v>
      </c>
      <c r="BM56" s="2698">
        <v>107057.367276733</v>
      </c>
      <c r="BN56" s="2698">
        <v>2413332.9259883072</v>
      </c>
      <c r="BO56" s="2698">
        <v>1106244.8914585346</v>
      </c>
      <c r="BP56" s="2698">
        <v>28098.500693086404</v>
      </c>
      <c r="BQ56" s="2698">
        <v>77469.43089198161</v>
      </c>
      <c r="BR56" s="2698">
        <v>80576.136070411914</v>
      </c>
      <c r="BS56" s="2698">
        <v>1792.3692801136626</v>
      </c>
      <c r="BT56" s="2698">
        <v>6668.7201756864379</v>
      </c>
      <c r="BU56" s="2698">
        <v>0</v>
      </c>
      <c r="BV56" s="2698">
        <v>1396672.0754452127</v>
      </c>
      <c r="BW56" s="2698">
        <v>102113.91221345527</v>
      </c>
      <c r="BX56" s="2698">
        <v>0</v>
      </c>
      <c r="BY56" s="2698">
        <v>101594.09866658911</v>
      </c>
      <c r="BZ56" s="2699">
        <v>519.81354686615941</v>
      </c>
    </row>
    <row r="57" spans="1:78" ht="17.100000000000001" customHeight="1">
      <c r="A57" s="155"/>
      <c r="B57" s="155" t="s">
        <v>23</v>
      </c>
      <c r="C57" s="155"/>
      <c r="D57" s="682"/>
      <c r="E57" s="231">
        <f t="shared" ref="E57:F60" si="52">AH59</f>
        <v>48409.629682912244</v>
      </c>
      <c r="F57" s="654">
        <f t="shared" si="52"/>
        <v>47957.957148713984</v>
      </c>
      <c r="G57" s="683">
        <f t="shared" si="4"/>
        <v>42889.730537176991</v>
      </c>
      <c r="H57" s="654">
        <f t="shared" ref="H57:N60" si="53">AJ59</f>
        <v>24595.39711290523</v>
      </c>
      <c r="I57" s="654">
        <f t="shared" si="53"/>
        <v>8337.372850401287</v>
      </c>
      <c r="J57" s="654">
        <f t="shared" si="53"/>
        <v>0</v>
      </c>
      <c r="K57" s="654">
        <f t="shared" si="53"/>
        <v>274.70287024151679</v>
      </c>
      <c r="L57" s="654">
        <f t="shared" si="53"/>
        <v>85.992068612304138</v>
      </c>
      <c r="M57" s="654">
        <f t="shared" si="53"/>
        <v>482.24177845341285</v>
      </c>
      <c r="N57" s="654">
        <f t="shared" si="53"/>
        <v>9114.0238565632426</v>
      </c>
      <c r="O57" s="155"/>
      <c r="P57" s="155" t="s">
        <v>23</v>
      </c>
      <c r="Q57" s="155"/>
      <c r="R57" s="685"/>
      <c r="S57" s="234">
        <f>SUM(T57:AA57)</f>
        <v>5068.2266115370439</v>
      </c>
      <c r="T57" s="660">
        <f t="shared" ref="T57:AE60" si="54">AQ59</f>
        <v>2243.5790385195323</v>
      </c>
      <c r="U57" s="652">
        <f t="shared" si="54"/>
        <v>181.80295797055982</v>
      </c>
      <c r="V57" s="652">
        <f t="shared" si="54"/>
        <v>70.644801138690269</v>
      </c>
      <c r="W57" s="652">
        <f t="shared" si="54"/>
        <v>215.30848200355169</v>
      </c>
      <c r="X57" s="652">
        <f t="shared" si="54"/>
        <v>11.441272111409592</v>
      </c>
      <c r="Y57" s="652">
        <f t="shared" si="54"/>
        <v>49.77234413530914</v>
      </c>
      <c r="Z57" s="652">
        <f t="shared" si="54"/>
        <v>8.8272453151525152</v>
      </c>
      <c r="AA57" s="652">
        <f t="shared" si="54"/>
        <v>2286.8504703428393</v>
      </c>
      <c r="AB57" s="652">
        <f t="shared" si="54"/>
        <v>451.67253419821537</v>
      </c>
      <c r="AC57" s="652">
        <f t="shared" si="54"/>
        <v>25.681747349984274</v>
      </c>
      <c r="AD57" s="652">
        <f t="shared" si="54"/>
        <v>246.30413941911277</v>
      </c>
      <c r="AE57" s="652">
        <f t="shared" si="54"/>
        <v>179.68664742911832</v>
      </c>
      <c r="AF57" s="694" t="s">
        <v>1021</v>
      </c>
      <c r="AG57" s="690" t="s">
        <v>1022</v>
      </c>
      <c r="AH57" s="691">
        <f t="shared" si="27"/>
        <v>67219.018730414435</v>
      </c>
      <c r="AI57" s="692">
        <f t="shared" si="7"/>
        <v>66404.391812928283</v>
      </c>
      <c r="AJ57" s="692">
        <f t="shared" si="8"/>
        <v>33460.653223577669</v>
      </c>
      <c r="AK57" s="692">
        <f t="shared" si="9"/>
        <v>11235.65821676292</v>
      </c>
      <c r="AL57" s="692">
        <f t="shared" si="10"/>
        <v>383.88365203467498</v>
      </c>
      <c r="AM57" s="692">
        <f t="shared" si="11"/>
        <v>508.57395166685967</v>
      </c>
      <c r="AN57" s="692">
        <f t="shared" si="12"/>
        <v>133.21213537357934</v>
      </c>
      <c r="AO57" s="692">
        <f t="shared" si="13"/>
        <v>732.38565880038595</v>
      </c>
      <c r="AP57" s="692">
        <f t="shared" si="14"/>
        <v>13257.394017600409</v>
      </c>
      <c r="AQ57" s="692">
        <f t="shared" si="15"/>
        <v>3220.2945900307836</v>
      </c>
      <c r="AR57" s="692">
        <f t="shared" si="16"/>
        <v>200.66904405141605</v>
      </c>
      <c r="AS57" s="692">
        <f t="shared" si="17"/>
        <v>105.93224476830166</v>
      </c>
      <c r="AT57" s="692">
        <f t="shared" si="18"/>
        <v>282.37813819662392</v>
      </c>
      <c r="AU57" s="692">
        <f t="shared" si="19"/>
        <v>28.64801780269293</v>
      </c>
      <c r="AV57" s="692">
        <f t="shared" si="20"/>
        <v>95.874797569780199</v>
      </c>
      <c r="AW57" s="692">
        <f t="shared" si="21"/>
        <v>24.914481648339613</v>
      </c>
      <c r="AX57" s="692">
        <f t="shared" si="22"/>
        <v>2733.9196430438806</v>
      </c>
      <c r="AY57" s="692">
        <f t="shared" si="23"/>
        <v>814.62691748615975</v>
      </c>
      <c r="AZ57" s="692">
        <f t="shared" si="24"/>
        <v>42.543462633177818</v>
      </c>
      <c r="BA57" s="692">
        <f t="shared" si="25"/>
        <v>344.89976343643167</v>
      </c>
      <c r="BB57" s="693">
        <f t="shared" si="26"/>
        <v>427.18369141655074</v>
      </c>
      <c r="BD57" s="3857" t="s">
        <v>1021</v>
      </c>
      <c r="BE57" s="3001" t="s">
        <v>1022</v>
      </c>
      <c r="BF57" s="2697">
        <v>67219018.730414435</v>
      </c>
      <c r="BG57" s="2698">
        <v>66404391.812928289</v>
      </c>
      <c r="BH57" s="2698">
        <v>33460653.223577667</v>
      </c>
      <c r="BI57" s="2698">
        <v>11235658.216762921</v>
      </c>
      <c r="BJ57" s="2698">
        <v>383883.652034675</v>
      </c>
      <c r="BK57" s="2698">
        <v>508573.95166685968</v>
      </c>
      <c r="BL57" s="2698">
        <v>133212.13537357934</v>
      </c>
      <c r="BM57" s="2698">
        <v>732385.65880038601</v>
      </c>
      <c r="BN57" s="2698">
        <v>13257394.01760041</v>
      </c>
      <c r="BO57" s="2698">
        <v>3220294.5900307838</v>
      </c>
      <c r="BP57" s="2698">
        <v>200669.04405141604</v>
      </c>
      <c r="BQ57" s="2698">
        <v>105932.24476830165</v>
      </c>
      <c r="BR57" s="2698">
        <v>282378.13819662394</v>
      </c>
      <c r="BS57" s="2698">
        <v>28648.017802692932</v>
      </c>
      <c r="BT57" s="2698">
        <v>95874.797569780203</v>
      </c>
      <c r="BU57" s="2698">
        <v>24914.481648339613</v>
      </c>
      <c r="BV57" s="2698">
        <v>2733919.6430438804</v>
      </c>
      <c r="BW57" s="2698">
        <v>814626.91748615971</v>
      </c>
      <c r="BX57" s="2698">
        <v>42543.46263317782</v>
      </c>
      <c r="BY57" s="2698">
        <v>344899.76343643165</v>
      </c>
      <c r="BZ57" s="2699">
        <v>427183.69141655072</v>
      </c>
    </row>
    <row r="58" spans="1:78" ht="17.100000000000001" customHeight="1">
      <c r="A58" s="155"/>
      <c r="B58" s="3730" t="s">
        <v>24</v>
      </c>
      <c r="C58" s="3730"/>
      <c r="D58" s="682"/>
      <c r="E58" s="231">
        <f t="shared" si="52"/>
        <v>118355.65788188453</v>
      </c>
      <c r="F58" s="654">
        <f t="shared" si="52"/>
        <v>116063.77153902166</v>
      </c>
      <c r="G58" s="683">
        <f t="shared" si="4"/>
        <v>105817.36411349219</v>
      </c>
      <c r="H58" s="654">
        <f t="shared" si="53"/>
        <v>58679.476168154382</v>
      </c>
      <c r="I58" s="654">
        <f t="shared" si="53"/>
        <v>18750.295819699044</v>
      </c>
      <c r="J58" s="654">
        <f t="shared" si="53"/>
        <v>419.11293373379226</v>
      </c>
      <c r="K58" s="654">
        <f t="shared" si="53"/>
        <v>1185.6614964160053</v>
      </c>
      <c r="L58" s="654">
        <f t="shared" si="53"/>
        <v>180.02094314077397</v>
      </c>
      <c r="M58" s="654">
        <f t="shared" si="53"/>
        <v>1611.7037047854353</v>
      </c>
      <c r="N58" s="654">
        <f t="shared" si="53"/>
        <v>24991.093047562761</v>
      </c>
      <c r="O58" s="155"/>
      <c r="P58" s="155" t="s">
        <v>24</v>
      </c>
      <c r="Q58" s="155"/>
      <c r="R58" s="685"/>
      <c r="S58" s="234">
        <f>SUM(T58:AA58)</f>
        <v>10246.407425529471</v>
      </c>
      <c r="T58" s="660">
        <f t="shared" si="54"/>
        <v>5258.7652829604904</v>
      </c>
      <c r="U58" s="652">
        <f t="shared" si="54"/>
        <v>221.33394204342196</v>
      </c>
      <c r="V58" s="652">
        <f t="shared" si="54"/>
        <v>211.68207749241199</v>
      </c>
      <c r="W58" s="652">
        <f t="shared" si="54"/>
        <v>451.82711734382156</v>
      </c>
      <c r="X58" s="652">
        <f t="shared" si="54"/>
        <v>51.92436675216922</v>
      </c>
      <c r="Y58" s="652">
        <f t="shared" si="54"/>
        <v>260.40768609421036</v>
      </c>
      <c r="Z58" s="652">
        <f t="shared" si="54"/>
        <v>37.804659873540921</v>
      </c>
      <c r="AA58" s="652">
        <f t="shared" si="54"/>
        <v>3752.6622929694045</v>
      </c>
      <c r="AB58" s="652">
        <f t="shared" si="54"/>
        <v>2291.8863428628465</v>
      </c>
      <c r="AC58" s="652">
        <f t="shared" si="54"/>
        <v>124.0727740636964</v>
      </c>
      <c r="AD58" s="652">
        <f t="shared" si="54"/>
        <v>646.87847720850505</v>
      </c>
      <c r="AE58" s="652">
        <f t="shared" si="54"/>
        <v>1520.9350915906452</v>
      </c>
      <c r="AF58" s="694"/>
      <c r="AG58" s="690" t="s">
        <v>1023</v>
      </c>
      <c r="AH58" s="691">
        <f t="shared" si="27"/>
        <v>51477.708101738288</v>
      </c>
      <c r="AI58" s="692">
        <f t="shared" si="7"/>
        <v>50924.120518749842</v>
      </c>
      <c r="AJ58" s="692">
        <f t="shared" si="8"/>
        <v>25948.939330481349</v>
      </c>
      <c r="AK58" s="692">
        <f t="shared" si="9"/>
        <v>9348.7979702553403</v>
      </c>
      <c r="AL58" s="692">
        <f t="shared" si="10"/>
        <v>263.569248599454</v>
      </c>
      <c r="AM58" s="692">
        <f t="shared" si="11"/>
        <v>346.39604955001772</v>
      </c>
      <c r="AN58" s="692">
        <f t="shared" si="12"/>
        <v>102.53099546744947</v>
      </c>
      <c r="AO58" s="692">
        <f t="shared" si="13"/>
        <v>350.80472807129667</v>
      </c>
      <c r="AP58" s="692">
        <f t="shared" si="14"/>
        <v>9275.3299604096974</v>
      </c>
      <c r="AQ58" s="692">
        <f t="shared" si="15"/>
        <v>2558.6992190101764</v>
      </c>
      <c r="AR58" s="692">
        <f t="shared" si="16"/>
        <v>218.72648329520584</v>
      </c>
      <c r="AS58" s="692">
        <f t="shared" si="17"/>
        <v>65.740272696212202</v>
      </c>
      <c r="AT58" s="692">
        <f t="shared" si="18"/>
        <v>187.50245577993473</v>
      </c>
      <c r="AU58" s="692">
        <f t="shared" si="19"/>
        <v>13.136743596595331</v>
      </c>
      <c r="AV58" s="692">
        <f t="shared" si="20"/>
        <v>104.20481073346515</v>
      </c>
      <c r="AW58" s="692">
        <f t="shared" si="21"/>
        <v>13.873448984655079</v>
      </c>
      <c r="AX58" s="692">
        <f t="shared" si="22"/>
        <v>2125.8688018189878</v>
      </c>
      <c r="AY58" s="692">
        <f t="shared" si="23"/>
        <v>553.58758298846635</v>
      </c>
      <c r="AZ58" s="692">
        <f t="shared" si="24"/>
        <v>44.841187928037186</v>
      </c>
      <c r="BA58" s="692">
        <f t="shared" si="25"/>
        <v>301.31383256157096</v>
      </c>
      <c r="BB58" s="693">
        <f t="shared" si="26"/>
        <v>207.43256249885854</v>
      </c>
      <c r="BD58" s="3857"/>
      <c r="BE58" s="3001" t="s">
        <v>1023</v>
      </c>
      <c r="BF58" s="2697">
        <v>51477708.101738289</v>
      </c>
      <c r="BG58" s="2698">
        <v>50924120.518749841</v>
      </c>
      <c r="BH58" s="2698">
        <v>25948939.33048135</v>
      </c>
      <c r="BI58" s="2698">
        <v>9348797.9702553395</v>
      </c>
      <c r="BJ58" s="2698">
        <v>263569.248599454</v>
      </c>
      <c r="BK58" s="2698">
        <v>346396.04955001775</v>
      </c>
      <c r="BL58" s="2698">
        <v>102530.99546744947</v>
      </c>
      <c r="BM58" s="2698">
        <v>350804.72807129665</v>
      </c>
      <c r="BN58" s="2698">
        <v>9275329.9604096971</v>
      </c>
      <c r="BO58" s="2698">
        <v>2558699.2190101766</v>
      </c>
      <c r="BP58" s="2698">
        <v>218726.48329520584</v>
      </c>
      <c r="BQ58" s="2698">
        <v>65740.272696212196</v>
      </c>
      <c r="BR58" s="2698">
        <v>187502.45577993474</v>
      </c>
      <c r="BS58" s="2698">
        <v>13136.74359659533</v>
      </c>
      <c r="BT58" s="2698">
        <v>104204.81073346516</v>
      </c>
      <c r="BU58" s="2698">
        <v>13873.448984655079</v>
      </c>
      <c r="BV58" s="2698">
        <v>2125868.8018189878</v>
      </c>
      <c r="BW58" s="2698">
        <v>553587.58298846637</v>
      </c>
      <c r="BX58" s="2698">
        <v>44841.187928037187</v>
      </c>
      <c r="BY58" s="2698">
        <v>301313.83256157098</v>
      </c>
      <c r="BZ58" s="2699">
        <v>207432.56249885855</v>
      </c>
    </row>
    <row r="59" spans="1:78" ht="17.100000000000001" customHeight="1">
      <c r="A59" s="155"/>
      <c r="B59" s="3730" t="s">
        <v>25</v>
      </c>
      <c r="C59" s="3730"/>
      <c r="D59" s="682"/>
      <c r="E59" s="231">
        <f t="shared" si="52"/>
        <v>145747.87180364976</v>
      </c>
      <c r="F59" s="654">
        <f t="shared" si="52"/>
        <v>144120.35506331091</v>
      </c>
      <c r="G59" s="683">
        <f t="shared" si="4"/>
        <v>129410.76917066574</v>
      </c>
      <c r="H59" s="654">
        <f t="shared" si="53"/>
        <v>68873.219041680481</v>
      </c>
      <c r="I59" s="654">
        <f t="shared" si="53"/>
        <v>23858.455667045342</v>
      </c>
      <c r="J59" s="654">
        <f t="shared" si="53"/>
        <v>3430.7317523835081</v>
      </c>
      <c r="K59" s="654">
        <f t="shared" si="53"/>
        <v>1425.882874600486</v>
      </c>
      <c r="L59" s="654">
        <f t="shared" si="53"/>
        <v>447.16541743366247</v>
      </c>
      <c r="M59" s="654">
        <f t="shared" si="53"/>
        <v>1491.3797817899517</v>
      </c>
      <c r="N59" s="654">
        <f t="shared" si="53"/>
        <v>29883.934635732312</v>
      </c>
      <c r="O59" s="155"/>
      <c r="P59" s="155" t="s">
        <v>25</v>
      </c>
      <c r="Q59" s="155"/>
      <c r="R59" s="685"/>
      <c r="S59" s="234">
        <f>SUM(T59:AA59)</f>
        <v>14709.58589264518</v>
      </c>
      <c r="T59" s="660">
        <f t="shared" si="54"/>
        <v>8181.5144074992395</v>
      </c>
      <c r="U59" s="652">
        <f t="shared" si="54"/>
        <v>323.29313996269917</v>
      </c>
      <c r="V59" s="652">
        <f t="shared" si="54"/>
        <v>239.20129713853461</v>
      </c>
      <c r="W59" s="652">
        <f t="shared" si="54"/>
        <v>580.85459111573789</v>
      </c>
      <c r="X59" s="652">
        <f t="shared" si="54"/>
        <v>134.14422055093115</v>
      </c>
      <c r="Y59" s="652">
        <f t="shared" si="54"/>
        <v>232.22119719731603</v>
      </c>
      <c r="Z59" s="652">
        <f t="shared" si="54"/>
        <v>136.25188274336901</v>
      </c>
      <c r="AA59" s="652">
        <f t="shared" si="54"/>
        <v>4882.1051564373529</v>
      </c>
      <c r="AB59" s="652">
        <f t="shared" si="54"/>
        <v>1627.5167403388314</v>
      </c>
      <c r="AC59" s="652">
        <f t="shared" si="54"/>
        <v>61.833285722420321</v>
      </c>
      <c r="AD59" s="652">
        <f t="shared" si="54"/>
        <v>707.94564481576379</v>
      </c>
      <c r="AE59" s="652">
        <f t="shared" si="54"/>
        <v>857.73780980064794</v>
      </c>
      <c r="AF59" s="694" t="s">
        <v>1024</v>
      </c>
      <c r="AG59" s="690" t="s">
        <v>1025</v>
      </c>
      <c r="AH59" s="691">
        <f t="shared" si="27"/>
        <v>48409.629682912244</v>
      </c>
      <c r="AI59" s="692">
        <f t="shared" si="7"/>
        <v>47957.957148713984</v>
      </c>
      <c r="AJ59" s="692">
        <f t="shared" si="8"/>
        <v>24595.39711290523</v>
      </c>
      <c r="AK59" s="692">
        <f t="shared" si="9"/>
        <v>8337.372850401287</v>
      </c>
      <c r="AL59" s="692">
        <f t="shared" si="10"/>
        <v>0</v>
      </c>
      <c r="AM59" s="692">
        <f t="shared" si="11"/>
        <v>274.70287024151679</v>
      </c>
      <c r="AN59" s="692">
        <f t="shared" si="12"/>
        <v>85.992068612304138</v>
      </c>
      <c r="AO59" s="692">
        <f t="shared" si="13"/>
        <v>482.24177845341285</v>
      </c>
      <c r="AP59" s="692">
        <f t="shared" si="14"/>
        <v>9114.0238565632426</v>
      </c>
      <c r="AQ59" s="692">
        <f t="shared" si="15"/>
        <v>2243.5790385195323</v>
      </c>
      <c r="AR59" s="692">
        <f t="shared" si="16"/>
        <v>181.80295797055982</v>
      </c>
      <c r="AS59" s="692">
        <f t="shared" si="17"/>
        <v>70.644801138690269</v>
      </c>
      <c r="AT59" s="692">
        <f t="shared" si="18"/>
        <v>215.30848200355169</v>
      </c>
      <c r="AU59" s="692">
        <f t="shared" si="19"/>
        <v>11.441272111409592</v>
      </c>
      <c r="AV59" s="692">
        <f t="shared" si="20"/>
        <v>49.77234413530914</v>
      </c>
      <c r="AW59" s="692">
        <f t="shared" si="21"/>
        <v>8.8272453151525152</v>
      </c>
      <c r="AX59" s="692">
        <f t="shared" si="22"/>
        <v>2286.8504703428393</v>
      </c>
      <c r="AY59" s="692">
        <f t="shared" si="23"/>
        <v>451.67253419821537</v>
      </c>
      <c r="AZ59" s="692">
        <f t="shared" si="24"/>
        <v>25.681747349984274</v>
      </c>
      <c r="BA59" s="692">
        <f t="shared" si="25"/>
        <v>246.30413941911277</v>
      </c>
      <c r="BB59" s="693">
        <f t="shared" si="26"/>
        <v>179.68664742911832</v>
      </c>
      <c r="BD59" s="3857" t="s">
        <v>1024</v>
      </c>
      <c r="BE59" s="3001" t="s">
        <v>3904</v>
      </c>
      <c r="BF59" s="2697">
        <v>48409629.682912245</v>
      </c>
      <c r="BG59" s="2698">
        <v>47957957.148713984</v>
      </c>
      <c r="BH59" s="2698">
        <v>24595397.11290523</v>
      </c>
      <c r="BI59" s="2698">
        <v>8337372.850401287</v>
      </c>
      <c r="BJ59" s="2698">
        <v>0</v>
      </c>
      <c r="BK59" s="2698">
        <v>274702.87024151679</v>
      </c>
      <c r="BL59" s="2698">
        <v>85992.068612304138</v>
      </c>
      <c r="BM59" s="2698">
        <v>482241.77845341287</v>
      </c>
      <c r="BN59" s="2698">
        <v>9114023.8565632422</v>
      </c>
      <c r="BO59" s="2698">
        <v>2243579.0385195324</v>
      </c>
      <c r="BP59" s="2698">
        <v>181802.95797055983</v>
      </c>
      <c r="BQ59" s="2698">
        <v>70644.801138690265</v>
      </c>
      <c r="BR59" s="2698">
        <v>215308.48200355168</v>
      </c>
      <c r="BS59" s="2698">
        <v>11441.272111409593</v>
      </c>
      <c r="BT59" s="2698">
        <v>49772.34413530914</v>
      </c>
      <c r="BU59" s="2698">
        <v>8827.2453151525151</v>
      </c>
      <c r="BV59" s="2698">
        <v>2286850.4703428391</v>
      </c>
      <c r="BW59" s="2698">
        <v>451672.53419821535</v>
      </c>
      <c r="BX59" s="2698">
        <v>25681.747349984274</v>
      </c>
      <c r="BY59" s="2698">
        <v>246304.13941911276</v>
      </c>
      <c r="BZ59" s="2699">
        <v>179686.64742911831</v>
      </c>
    </row>
    <row r="60" spans="1:78" ht="17.100000000000001" customHeight="1" thickBot="1">
      <c r="A60" s="3104" t="s">
        <v>26</v>
      </c>
      <c r="B60" s="3104"/>
      <c r="C60" s="169"/>
      <c r="D60" s="701"/>
      <c r="E60" s="702">
        <f t="shared" si="52"/>
        <v>51477.708101738288</v>
      </c>
      <c r="F60" s="667">
        <f t="shared" si="52"/>
        <v>50924.120518749842</v>
      </c>
      <c r="G60" s="703">
        <f t="shared" si="4"/>
        <v>45636.368282834606</v>
      </c>
      <c r="H60" s="667">
        <f t="shared" si="53"/>
        <v>25948.939330481349</v>
      </c>
      <c r="I60" s="667">
        <f t="shared" si="53"/>
        <v>9348.7979702553403</v>
      </c>
      <c r="J60" s="667">
        <f t="shared" si="53"/>
        <v>263.569248599454</v>
      </c>
      <c r="K60" s="667">
        <f t="shared" si="53"/>
        <v>346.39604955001772</v>
      </c>
      <c r="L60" s="667">
        <f t="shared" si="53"/>
        <v>102.53099546744947</v>
      </c>
      <c r="M60" s="667">
        <f t="shared" si="53"/>
        <v>350.80472807129667</v>
      </c>
      <c r="N60" s="667">
        <f t="shared" si="53"/>
        <v>9275.3299604096974</v>
      </c>
      <c r="O60" s="3104" t="s">
        <v>26</v>
      </c>
      <c r="P60" s="3104"/>
      <c r="Q60" s="169"/>
      <c r="R60" s="704"/>
      <c r="S60" s="666">
        <f>SUM(T60:AA60)</f>
        <v>5287.7522359152335</v>
      </c>
      <c r="T60" s="664">
        <f t="shared" si="54"/>
        <v>2558.6992190101764</v>
      </c>
      <c r="U60" s="664">
        <f t="shared" si="54"/>
        <v>218.72648329520584</v>
      </c>
      <c r="V60" s="664">
        <f t="shared" si="54"/>
        <v>65.740272696212202</v>
      </c>
      <c r="W60" s="664">
        <f t="shared" si="54"/>
        <v>187.50245577993473</v>
      </c>
      <c r="X60" s="664">
        <f t="shared" si="54"/>
        <v>13.136743596595331</v>
      </c>
      <c r="Y60" s="664">
        <f t="shared" si="54"/>
        <v>104.20481073346515</v>
      </c>
      <c r="Z60" s="664">
        <f t="shared" si="54"/>
        <v>13.873448984655079</v>
      </c>
      <c r="AA60" s="664">
        <f t="shared" si="54"/>
        <v>2125.8688018189878</v>
      </c>
      <c r="AB60" s="664">
        <f t="shared" si="54"/>
        <v>553.58758298846635</v>
      </c>
      <c r="AC60" s="664">
        <f t="shared" si="54"/>
        <v>44.841187928037186</v>
      </c>
      <c r="AD60" s="664">
        <f t="shared" si="54"/>
        <v>301.31383256157096</v>
      </c>
      <c r="AE60" s="664">
        <f t="shared" si="54"/>
        <v>207.43256249885854</v>
      </c>
      <c r="AF60" s="694"/>
      <c r="AG60" s="690" t="s">
        <v>1026</v>
      </c>
      <c r="AH60" s="691">
        <f t="shared" si="27"/>
        <v>118355.65788188453</v>
      </c>
      <c r="AI60" s="692">
        <f t="shared" si="7"/>
        <v>116063.77153902166</v>
      </c>
      <c r="AJ60" s="692">
        <f t="shared" si="8"/>
        <v>58679.476168154382</v>
      </c>
      <c r="AK60" s="692">
        <f t="shared" si="9"/>
        <v>18750.295819699044</v>
      </c>
      <c r="AL60" s="692">
        <f t="shared" si="10"/>
        <v>419.11293373379226</v>
      </c>
      <c r="AM60" s="692">
        <f t="shared" si="11"/>
        <v>1185.6614964160053</v>
      </c>
      <c r="AN60" s="692">
        <f t="shared" si="12"/>
        <v>180.02094314077397</v>
      </c>
      <c r="AO60" s="692">
        <f t="shared" si="13"/>
        <v>1611.7037047854353</v>
      </c>
      <c r="AP60" s="692">
        <f t="shared" si="14"/>
        <v>24991.093047562761</v>
      </c>
      <c r="AQ60" s="692">
        <f t="shared" si="15"/>
        <v>5258.7652829604904</v>
      </c>
      <c r="AR60" s="692">
        <f t="shared" si="16"/>
        <v>221.33394204342196</v>
      </c>
      <c r="AS60" s="692">
        <f t="shared" si="17"/>
        <v>211.68207749241199</v>
      </c>
      <c r="AT60" s="692">
        <f t="shared" si="18"/>
        <v>451.82711734382156</v>
      </c>
      <c r="AU60" s="692">
        <f t="shared" si="19"/>
        <v>51.92436675216922</v>
      </c>
      <c r="AV60" s="692">
        <f t="shared" si="20"/>
        <v>260.40768609421036</v>
      </c>
      <c r="AW60" s="692">
        <f t="shared" si="21"/>
        <v>37.804659873540921</v>
      </c>
      <c r="AX60" s="692">
        <f t="shared" si="22"/>
        <v>3752.6622929694045</v>
      </c>
      <c r="AY60" s="692">
        <f t="shared" si="23"/>
        <v>2291.8863428628465</v>
      </c>
      <c r="AZ60" s="692">
        <f t="shared" si="24"/>
        <v>124.0727740636964</v>
      </c>
      <c r="BA60" s="692">
        <f t="shared" si="25"/>
        <v>646.87847720850505</v>
      </c>
      <c r="BB60" s="693">
        <f t="shared" si="26"/>
        <v>1520.9350915906452</v>
      </c>
      <c r="BD60" s="3857"/>
      <c r="BE60" s="3001" t="s">
        <v>3905</v>
      </c>
      <c r="BF60" s="2697">
        <v>118355657.88188453</v>
      </c>
      <c r="BG60" s="2698">
        <v>116063771.53902166</v>
      </c>
      <c r="BH60" s="2698">
        <v>58679476.168154381</v>
      </c>
      <c r="BI60" s="2698">
        <v>18750295.819699045</v>
      </c>
      <c r="BJ60" s="2698">
        <v>419112.93373379228</v>
      </c>
      <c r="BK60" s="2698">
        <v>1185661.4964160053</v>
      </c>
      <c r="BL60" s="2698">
        <v>180020.94314077398</v>
      </c>
      <c r="BM60" s="2698">
        <v>1611703.7047854352</v>
      </c>
      <c r="BN60" s="2698">
        <v>24991093.047562759</v>
      </c>
      <c r="BO60" s="2698">
        <v>5258765.2829604903</v>
      </c>
      <c r="BP60" s="2698">
        <v>221333.94204342196</v>
      </c>
      <c r="BQ60" s="2698">
        <v>211682.07749241201</v>
      </c>
      <c r="BR60" s="2698">
        <v>451827.11734382156</v>
      </c>
      <c r="BS60" s="2698">
        <v>51924.366752169219</v>
      </c>
      <c r="BT60" s="2698">
        <v>260407.68609421037</v>
      </c>
      <c r="BU60" s="2698">
        <v>37804.659873540921</v>
      </c>
      <c r="BV60" s="2698">
        <v>3752662.2929694043</v>
      </c>
      <c r="BW60" s="2698">
        <v>2291886.3428628463</v>
      </c>
      <c r="BX60" s="2698">
        <v>124072.7740636964</v>
      </c>
      <c r="BY60" s="2698">
        <v>646878.47720850504</v>
      </c>
      <c r="BZ60" s="2699">
        <v>1520935.0915906453</v>
      </c>
    </row>
    <row r="61" spans="1:78" s="173" customFormat="1" ht="17.100000000000001" customHeight="1">
      <c r="B61" s="452"/>
      <c r="C61" s="452"/>
      <c r="D61" s="453"/>
      <c r="I61" s="325"/>
      <c r="N61" s="325"/>
      <c r="AF61" s="694"/>
      <c r="AG61" s="690" t="s">
        <v>1027</v>
      </c>
      <c r="AH61" s="691">
        <f t="shared" si="27"/>
        <v>145747.87180364976</v>
      </c>
      <c r="AI61" s="692">
        <f t="shared" si="7"/>
        <v>144120.35506331091</v>
      </c>
      <c r="AJ61" s="692">
        <f t="shared" si="8"/>
        <v>68873.219041680481</v>
      </c>
      <c r="AK61" s="692">
        <f t="shared" si="9"/>
        <v>23858.455667045342</v>
      </c>
      <c r="AL61" s="692">
        <f t="shared" si="10"/>
        <v>3430.7317523835081</v>
      </c>
      <c r="AM61" s="692">
        <f t="shared" si="11"/>
        <v>1425.882874600486</v>
      </c>
      <c r="AN61" s="692">
        <f t="shared" si="12"/>
        <v>447.16541743366247</v>
      </c>
      <c r="AO61" s="692">
        <f t="shared" si="13"/>
        <v>1491.3797817899517</v>
      </c>
      <c r="AP61" s="692">
        <f t="shared" si="14"/>
        <v>29883.934635732312</v>
      </c>
      <c r="AQ61" s="692">
        <f t="shared" si="15"/>
        <v>8181.5144074992395</v>
      </c>
      <c r="AR61" s="692">
        <f t="shared" si="16"/>
        <v>323.29313996269917</v>
      </c>
      <c r="AS61" s="692">
        <f t="shared" si="17"/>
        <v>239.20129713853461</v>
      </c>
      <c r="AT61" s="692">
        <f t="shared" si="18"/>
        <v>580.85459111573789</v>
      </c>
      <c r="AU61" s="692">
        <f t="shared" si="19"/>
        <v>134.14422055093115</v>
      </c>
      <c r="AV61" s="692">
        <f t="shared" si="20"/>
        <v>232.22119719731603</v>
      </c>
      <c r="AW61" s="692">
        <f t="shared" si="21"/>
        <v>136.25188274336901</v>
      </c>
      <c r="AX61" s="692">
        <f t="shared" si="22"/>
        <v>4882.1051564373529</v>
      </c>
      <c r="AY61" s="692">
        <f t="shared" si="23"/>
        <v>1627.5167403388314</v>
      </c>
      <c r="AZ61" s="692">
        <f t="shared" si="24"/>
        <v>61.833285722420321</v>
      </c>
      <c r="BA61" s="692">
        <f t="shared" si="25"/>
        <v>707.94564481576379</v>
      </c>
      <c r="BB61" s="693">
        <f t="shared" si="26"/>
        <v>857.73780980064794</v>
      </c>
      <c r="BC61" s="618"/>
      <c r="BD61" s="3857"/>
      <c r="BE61" s="3001" t="s">
        <v>3906</v>
      </c>
      <c r="BF61" s="2697">
        <v>145747871.80364975</v>
      </c>
      <c r="BG61" s="2698">
        <v>144120355.06331092</v>
      </c>
      <c r="BH61" s="2698">
        <v>68873219.041680485</v>
      </c>
      <c r="BI61" s="2698">
        <v>23858455.667045344</v>
      </c>
      <c r="BJ61" s="2698">
        <v>3430731.7523835083</v>
      </c>
      <c r="BK61" s="2698">
        <v>1425882.8746004861</v>
      </c>
      <c r="BL61" s="2698">
        <v>447165.41743366246</v>
      </c>
      <c r="BM61" s="2698">
        <v>1491379.7817899517</v>
      </c>
      <c r="BN61" s="2698">
        <v>29883934.635732312</v>
      </c>
      <c r="BO61" s="2698">
        <v>8181514.4074992398</v>
      </c>
      <c r="BP61" s="2698">
        <v>323293.13996269915</v>
      </c>
      <c r="BQ61" s="2698">
        <v>239201.2971385346</v>
      </c>
      <c r="BR61" s="2698">
        <v>580854.59111573792</v>
      </c>
      <c r="BS61" s="2698">
        <v>134144.22055093115</v>
      </c>
      <c r="BT61" s="2698">
        <v>232221.19719731604</v>
      </c>
      <c r="BU61" s="2698">
        <v>136251.882743369</v>
      </c>
      <c r="BV61" s="2698">
        <v>4882105.1564373532</v>
      </c>
      <c r="BW61" s="2698">
        <v>1627516.7403388314</v>
      </c>
      <c r="BX61" s="2698">
        <v>61833.285722420318</v>
      </c>
      <c r="BY61" s="2698">
        <v>707945.64481576381</v>
      </c>
      <c r="BZ61" s="2699">
        <v>857737.8098006479</v>
      </c>
    </row>
    <row r="62" spans="1:78" ht="17.25" customHeight="1">
      <c r="AF62" s="694"/>
      <c r="AG62" s="690" t="s">
        <v>1028</v>
      </c>
      <c r="AH62" s="691">
        <f t="shared" si="27"/>
        <v>51477.708101738288</v>
      </c>
      <c r="AI62" s="692">
        <f t="shared" si="7"/>
        <v>50924.120518749842</v>
      </c>
      <c r="AJ62" s="692">
        <f t="shared" si="8"/>
        <v>25948.939330481349</v>
      </c>
      <c r="AK62" s="692">
        <f t="shared" si="9"/>
        <v>9348.7979702553403</v>
      </c>
      <c r="AL62" s="692">
        <f t="shared" si="10"/>
        <v>263.569248599454</v>
      </c>
      <c r="AM62" s="692">
        <f t="shared" si="11"/>
        <v>346.39604955001772</v>
      </c>
      <c r="AN62" s="692">
        <f t="shared" si="12"/>
        <v>102.53099546744947</v>
      </c>
      <c r="AO62" s="692">
        <f t="shared" si="13"/>
        <v>350.80472807129667</v>
      </c>
      <c r="AP62" s="692">
        <f t="shared" si="14"/>
        <v>9275.3299604096974</v>
      </c>
      <c r="AQ62" s="692">
        <f t="shared" si="15"/>
        <v>2558.6992190101764</v>
      </c>
      <c r="AR62" s="692">
        <f t="shared" si="16"/>
        <v>218.72648329520584</v>
      </c>
      <c r="AS62" s="692">
        <f t="shared" si="17"/>
        <v>65.740272696212202</v>
      </c>
      <c r="AT62" s="692">
        <f t="shared" si="18"/>
        <v>187.50245577993473</v>
      </c>
      <c r="AU62" s="692">
        <f t="shared" si="19"/>
        <v>13.136743596595331</v>
      </c>
      <c r="AV62" s="692">
        <f t="shared" si="20"/>
        <v>104.20481073346515</v>
      </c>
      <c r="AW62" s="692">
        <f t="shared" si="21"/>
        <v>13.873448984655079</v>
      </c>
      <c r="AX62" s="692">
        <f t="shared" si="22"/>
        <v>2125.8688018189878</v>
      </c>
      <c r="AY62" s="692">
        <f t="shared" si="23"/>
        <v>553.58758298846635</v>
      </c>
      <c r="AZ62" s="692">
        <f t="shared" si="24"/>
        <v>44.841187928037186</v>
      </c>
      <c r="BA62" s="692">
        <f t="shared" si="25"/>
        <v>301.31383256157096</v>
      </c>
      <c r="BB62" s="693">
        <f t="shared" si="26"/>
        <v>207.43256249885854</v>
      </c>
      <c r="BD62" s="3857"/>
      <c r="BE62" s="3001" t="s">
        <v>3907</v>
      </c>
      <c r="BF62" s="2697">
        <v>51477708.101738289</v>
      </c>
      <c r="BG62" s="2698">
        <v>50924120.518749841</v>
      </c>
      <c r="BH62" s="2698">
        <v>25948939.33048135</v>
      </c>
      <c r="BI62" s="2698">
        <v>9348797.9702553395</v>
      </c>
      <c r="BJ62" s="2698">
        <v>263569.248599454</v>
      </c>
      <c r="BK62" s="2698">
        <v>346396.04955001775</v>
      </c>
      <c r="BL62" s="2698">
        <v>102530.99546744947</v>
      </c>
      <c r="BM62" s="2698">
        <v>350804.72807129665</v>
      </c>
      <c r="BN62" s="2698">
        <v>9275329.9604096971</v>
      </c>
      <c r="BO62" s="2698">
        <v>2558699.2190101766</v>
      </c>
      <c r="BP62" s="2698">
        <v>218726.48329520584</v>
      </c>
      <c r="BQ62" s="2698">
        <v>65740.272696212196</v>
      </c>
      <c r="BR62" s="2698">
        <v>187502.45577993474</v>
      </c>
      <c r="BS62" s="2698">
        <v>13136.74359659533</v>
      </c>
      <c r="BT62" s="2698">
        <v>104204.81073346516</v>
      </c>
      <c r="BU62" s="2698">
        <v>13873.448984655079</v>
      </c>
      <c r="BV62" s="2698">
        <v>2125868.8018189878</v>
      </c>
      <c r="BW62" s="2698">
        <v>553587.58298846637</v>
      </c>
      <c r="BX62" s="2698">
        <v>44841.187928037187</v>
      </c>
      <c r="BY62" s="2698">
        <v>301313.83256157098</v>
      </c>
      <c r="BZ62" s="2699">
        <v>207432.56249885855</v>
      </c>
    </row>
    <row r="63" spans="1:78" ht="17.25" customHeight="1">
      <c r="AF63" s="694" t="s">
        <v>1029</v>
      </c>
      <c r="AG63" s="690" t="s">
        <v>1030</v>
      </c>
      <c r="AH63" s="691">
        <f t="shared" si="27"/>
        <v>16716.425307733996</v>
      </c>
      <c r="AI63" s="692">
        <f t="shared" si="7"/>
        <v>16578.883929376279</v>
      </c>
      <c r="AJ63" s="692">
        <f t="shared" si="8"/>
        <v>8320.2654195194318</v>
      </c>
      <c r="AK63" s="692">
        <f t="shared" si="9"/>
        <v>2682.7974510739591</v>
      </c>
      <c r="AL63" s="692">
        <f t="shared" si="10"/>
        <v>18.754704834404272</v>
      </c>
      <c r="AM63" s="692">
        <f t="shared" si="11"/>
        <v>94.024730824432851</v>
      </c>
      <c r="AN63" s="692">
        <f t="shared" si="12"/>
        <v>21.271029485370939</v>
      </c>
      <c r="AO63" s="692">
        <f t="shared" si="13"/>
        <v>117.60435279998563</v>
      </c>
      <c r="AP63" s="692">
        <f t="shared" si="14"/>
        <v>2896.1019569844325</v>
      </c>
      <c r="AQ63" s="692">
        <f t="shared" si="15"/>
        <v>1010.1768582076108</v>
      </c>
      <c r="AR63" s="692">
        <f t="shared" si="16"/>
        <v>76.166031899739451</v>
      </c>
      <c r="AS63" s="692">
        <f t="shared" si="17"/>
        <v>33.192209288582433</v>
      </c>
      <c r="AT63" s="692">
        <f t="shared" si="18"/>
        <v>106.52161071925384</v>
      </c>
      <c r="AU63" s="692">
        <f t="shared" si="19"/>
        <v>0.71073225864813161</v>
      </c>
      <c r="AV63" s="692">
        <f t="shared" si="20"/>
        <v>9.8875766303156016</v>
      </c>
      <c r="AW63" s="692">
        <f t="shared" si="21"/>
        <v>0.77407650451948806</v>
      </c>
      <c r="AX63" s="692">
        <f t="shared" si="22"/>
        <v>1190.6351883455782</v>
      </c>
      <c r="AY63" s="692">
        <f t="shared" si="23"/>
        <v>137.54137835771922</v>
      </c>
      <c r="AZ63" s="692">
        <f t="shared" si="24"/>
        <v>11.503109423784251</v>
      </c>
      <c r="BA63" s="692">
        <f t="shared" si="25"/>
        <v>81.400699194803266</v>
      </c>
      <c r="BB63" s="693">
        <f t="shared" si="26"/>
        <v>44.637569739131621</v>
      </c>
      <c r="BD63" s="3857" t="s">
        <v>1029</v>
      </c>
      <c r="BE63" s="3001" t="s">
        <v>1030</v>
      </c>
      <c r="BF63" s="2697">
        <v>16716425.307733996</v>
      </c>
      <c r="BG63" s="2698">
        <v>16578883.929376278</v>
      </c>
      <c r="BH63" s="2698">
        <v>8320265.4195194319</v>
      </c>
      <c r="BI63" s="2698">
        <v>2682797.451073959</v>
      </c>
      <c r="BJ63" s="2698">
        <v>18754.704834404271</v>
      </c>
      <c r="BK63" s="2698">
        <v>94024.730824432845</v>
      </c>
      <c r="BL63" s="2698">
        <v>21271.029485370938</v>
      </c>
      <c r="BM63" s="2698">
        <v>117604.35279998563</v>
      </c>
      <c r="BN63" s="2698">
        <v>2896101.9569844324</v>
      </c>
      <c r="BO63" s="2698">
        <v>1010176.8582076109</v>
      </c>
      <c r="BP63" s="2698">
        <v>76166.03189973945</v>
      </c>
      <c r="BQ63" s="2698">
        <v>33192.209288582431</v>
      </c>
      <c r="BR63" s="2698">
        <v>106521.61071925385</v>
      </c>
      <c r="BS63" s="2698">
        <v>710.73225864813162</v>
      </c>
      <c r="BT63" s="2698">
        <v>9887.5766303156015</v>
      </c>
      <c r="BU63" s="2698">
        <v>774.07650451948803</v>
      </c>
      <c r="BV63" s="2698">
        <v>1190635.1883455783</v>
      </c>
      <c r="BW63" s="2698">
        <v>137541.37835771922</v>
      </c>
      <c r="BX63" s="2698">
        <v>11503.10942378425</v>
      </c>
      <c r="BY63" s="2698">
        <v>81400.699194803266</v>
      </c>
      <c r="BZ63" s="2699">
        <v>44637.569739131621</v>
      </c>
    </row>
    <row r="64" spans="1:78" ht="17.25" customHeight="1">
      <c r="AF64" s="694"/>
      <c r="AG64" s="690" t="s">
        <v>1031</v>
      </c>
      <c r="AH64" s="691">
        <f t="shared" si="27"/>
        <v>53408.731085321073</v>
      </c>
      <c r="AI64" s="692">
        <f t="shared" si="7"/>
        <v>52835.123620588449</v>
      </c>
      <c r="AJ64" s="692">
        <f t="shared" si="8"/>
        <v>28503.270398446599</v>
      </c>
      <c r="AK64" s="692">
        <f t="shared" si="9"/>
        <v>8047.6068104854585</v>
      </c>
      <c r="AL64" s="692">
        <f t="shared" si="10"/>
        <v>288.45958417451465</v>
      </c>
      <c r="AM64" s="692">
        <f t="shared" si="11"/>
        <v>246.70958963661874</v>
      </c>
      <c r="AN64" s="692">
        <f t="shared" si="12"/>
        <v>101.55394059490105</v>
      </c>
      <c r="AO64" s="692">
        <f t="shared" si="13"/>
        <v>337.08638968332065</v>
      </c>
      <c r="AP64" s="692">
        <f t="shared" si="14"/>
        <v>8687.9198275168383</v>
      </c>
      <c r="AQ64" s="692">
        <f t="shared" si="15"/>
        <v>2979.5911726585409</v>
      </c>
      <c r="AR64" s="692">
        <f t="shared" si="16"/>
        <v>263.48351961524395</v>
      </c>
      <c r="AS64" s="692">
        <f t="shared" si="17"/>
        <v>99.881075903295667</v>
      </c>
      <c r="AT64" s="692">
        <f t="shared" si="18"/>
        <v>251.51620313834655</v>
      </c>
      <c r="AU64" s="692">
        <f t="shared" si="19"/>
        <v>13.830484383081714</v>
      </c>
      <c r="AV64" s="692">
        <f t="shared" si="20"/>
        <v>262.84221977555444</v>
      </c>
      <c r="AW64" s="692">
        <f t="shared" si="21"/>
        <v>11.717311979966137</v>
      </c>
      <c r="AX64" s="692">
        <f t="shared" si="22"/>
        <v>2739.6550925961897</v>
      </c>
      <c r="AY64" s="692">
        <f t="shared" si="23"/>
        <v>573.60746473263055</v>
      </c>
      <c r="AZ64" s="692">
        <f t="shared" si="24"/>
        <v>25.60126832344497</v>
      </c>
      <c r="BA64" s="692">
        <f t="shared" si="25"/>
        <v>342.91367663097935</v>
      </c>
      <c r="BB64" s="693">
        <f t="shared" si="26"/>
        <v>205.09251977820608</v>
      </c>
      <c r="BD64" s="3857"/>
      <c r="BE64" s="3001" t="s">
        <v>1031</v>
      </c>
      <c r="BF64" s="2697">
        <v>53408731.085321076</v>
      </c>
      <c r="BG64" s="2698">
        <v>52835123.620588452</v>
      </c>
      <c r="BH64" s="2698">
        <v>28503270.398446597</v>
      </c>
      <c r="BI64" s="2698">
        <v>8047606.8104854589</v>
      </c>
      <c r="BJ64" s="2698">
        <v>288459.58417451463</v>
      </c>
      <c r="BK64" s="2698">
        <v>246709.58963661874</v>
      </c>
      <c r="BL64" s="2698">
        <v>101553.94059490105</v>
      </c>
      <c r="BM64" s="2698">
        <v>337086.38968332065</v>
      </c>
      <c r="BN64" s="2698">
        <v>8687919.8275168389</v>
      </c>
      <c r="BO64" s="2698">
        <v>2979591.1726585408</v>
      </c>
      <c r="BP64" s="2698">
        <v>263483.51961524395</v>
      </c>
      <c r="BQ64" s="2698">
        <v>99881.07590329567</v>
      </c>
      <c r="BR64" s="2698">
        <v>251516.20313834655</v>
      </c>
      <c r="BS64" s="2698">
        <v>13830.484383081714</v>
      </c>
      <c r="BT64" s="2698">
        <v>262842.21977555443</v>
      </c>
      <c r="BU64" s="2698">
        <v>11717.311979966136</v>
      </c>
      <c r="BV64" s="2698">
        <v>2739655.0925961896</v>
      </c>
      <c r="BW64" s="2698">
        <v>573607.46473263053</v>
      </c>
      <c r="BX64" s="2698">
        <v>25601.268323444969</v>
      </c>
      <c r="BY64" s="2698">
        <v>342913.67663097935</v>
      </c>
      <c r="BZ64" s="2699">
        <v>205092.51977820607</v>
      </c>
    </row>
    <row r="65" spans="32:78" ht="17.25" customHeight="1">
      <c r="AF65" s="694"/>
      <c r="AG65" s="690" t="s">
        <v>1032</v>
      </c>
      <c r="AH65" s="691">
        <f t="shared" si="27"/>
        <v>178764.60547387239</v>
      </c>
      <c r="AI65" s="692">
        <f t="shared" si="7"/>
        <v>177038.58241517658</v>
      </c>
      <c r="AJ65" s="692">
        <f t="shared" si="8"/>
        <v>85938.963581442382</v>
      </c>
      <c r="AK65" s="692">
        <f t="shared" si="9"/>
        <v>37669.348735632535</v>
      </c>
      <c r="AL65" s="692">
        <f t="shared" si="10"/>
        <v>134.23297926591968</v>
      </c>
      <c r="AM65" s="692">
        <f t="shared" si="11"/>
        <v>1182.1672785451403</v>
      </c>
      <c r="AN65" s="692">
        <f t="shared" si="12"/>
        <v>273.00368505054377</v>
      </c>
      <c r="AO65" s="692">
        <f t="shared" si="13"/>
        <v>1452.8551911301465</v>
      </c>
      <c r="AP65" s="692">
        <f t="shared" si="14"/>
        <v>35274.624555903152</v>
      </c>
      <c r="AQ65" s="692">
        <f t="shared" si="15"/>
        <v>7090.4020696371526</v>
      </c>
      <c r="AR65" s="692">
        <f t="shared" si="16"/>
        <v>660.5174254551531</v>
      </c>
      <c r="AS65" s="692">
        <f t="shared" si="17"/>
        <v>195.3154384293031</v>
      </c>
      <c r="AT65" s="692">
        <f t="shared" si="18"/>
        <v>601.39310811036705</v>
      </c>
      <c r="AU65" s="692">
        <f t="shared" si="19"/>
        <v>25.299473220584609</v>
      </c>
      <c r="AV65" s="692">
        <f t="shared" si="20"/>
        <v>246.8773474236186</v>
      </c>
      <c r="AW65" s="692">
        <f t="shared" si="21"/>
        <v>10.988072948114445</v>
      </c>
      <c r="AX65" s="692">
        <f t="shared" si="22"/>
        <v>6282.5934729824548</v>
      </c>
      <c r="AY65" s="692">
        <f t="shared" si="23"/>
        <v>1726.0230586958148</v>
      </c>
      <c r="AZ65" s="692">
        <f t="shared" si="24"/>
        <v>116.26256547414181</v>
      </c>
      <c r="BA65" s="692">
        <f t="shared" si="25"/>
        <v>739.48031688227309</v>
      </c>
      <c r="BB65" s="693">
        <f t="shared" si="26"/>
        <v>870.28017633939976</v>
      </c>
      <c r="BC65" s="173"/>
      <c r="BD65" s="3857"/>
      <c r="BE65" s="3001" t="s">
        <v>1032</v>
      </c>
      <c r="BF65" s="2697">
        <v>178764605.47387239</v>
      </c>
      <c r="BG65" s="2698">
        <v>177038582.41517657</v>
      </c>
      <c r="BH65" s="2698">
        <v>85938963.581442386</v>
      </c>
      <c r="BI65" s="2698">
        <v>37669348.735632531</v>
      </c>
      <c r="BJ65" s="2698">
        <v>134232.97926591968</v>
      </c>
      <c r="BK65" s="2698">
        <v>1182167.2785451403</v>
      </c>
      <c r="BL65" s="2698">
        <v>273003.68505054375</v>
      </c>
      <c r="BM65" s="2698">
        <v>1452855.1911301466</v>
      </c>
      <c r="BN65" s="2698">
        <v>35274624.555903152</v>
      </c>
      <c r="BO65" s="2698">
        <v>7090402.0696371524</v>
      </c>
      <c r="BP65" s="2698">
        <v>660517.4254551531</v>
      </c>
      <c r="BQ65" s="2698">
        <v>195315.43842930309</v>
      </c>
      <c r="BR65" s="2698">
        <v>601393.10811036709</v>
      </c>
      <c r="BS65" s="2698">
        <v>25299.473220584608</v>
      </c>
      <c r="BT65" s="2698">
        <v>246877.3474236186</v>
      </c>
      <c r="BU65" s="2698">
        <v>10988.072948114444</v>
      </c>
      <c r="BV65" s="2698">
        <v>6282593.472982455</v>
      </c>
      <c r="BW65" s="2698">
        <v>1726023.0586958148</v>
      </c>
      <c r="BX65" s="2698">
        <v>116262.56547414181</v>
      </c>
      <c r="BY65" s="2698">
        <v>739480.31688227307</v>
      </c>
      <c r="BZ65" s="2699">
        <v>870280.17633939977</v>
      </c>
    </row>
    <row r="66" spans="32:78" ht="17.25" customHeight="1">
      <c r="AF66" s="694"/>
      <c r="AG66" s="690" t="s">
        <v>1033</v>
      </c>
      <c r="AH66" s="691">
        <f t="shared" si="27"/>
        <v>439050.95228200644</v>
      </c>
      <c r="AI66" s="692">
        <f t="shared" si="7"/>
        <v>434240.54376373132</v>
      </c>
      <c r="AJ66" s="692">
        <f t="shared" si="8"/>
        <v>226540.03978477436</v>
      </c>
      <c r="AK66" s="692">
        <f t="shared" si="9"/>
        <v>49035.846476775085</v>
      </c>
      <c r="AL66" s="692">
        <f t="shared" si="10"/>
        <v>8643.7897952708281</v>
      </c>
      <c r="AM66" s="692">
        <f t="shared" si="11"/>
        <v>1904.4060963274628</v>
      </c>
      <c r="AN66" s="692">
        <f t="shared" si="12"/>
        <v>812.5969415211091</v>
      </c>
      <c r="AO66" s="692">
        <f t="shared" si="13"/>
        <v>3261.9408180800856</v>
      </c>
      <c r="AP66" s="692">
        <f t="shared" si="14"/>
        <v>107358.03609188308</v>
      </c>
      <c r="AQ66" s="692">
        <f t="shared" si="15"/>
        <v>19314.13753522791</v>
      </c>
      <c r="AR66" s="692">
        <f t="shared" si="16"/>
        <v>1669.7349428853497</v>
      </c>
      <c r="AS66" s="692">
        <f t="shared" si="17"/>
        <v>513.4126526724682</v>
      </c>
      <c r="AT66" s="692">
        <f t="shared" si="18"/>
        <v>1709.7138263998509</v>
      </c>
      <c r="AU66" s="692">
        <f t="shared" si="19"/>
        <v>92.813305919513283</v>
      </c>
      <c r="AV66" s="692">
        <f t="shared" si="20"/>
        <v>476.14625628027329</v>
      </c>
      <c r="AW66" s="692">
        <f t="shared" si="21"/>
        <v>107.17165932043687</v>
      </c>
      <c r="AX66" s="692">
        <f t="shared" si="22"/>
        <v>12800.757580393605</v>
      </c>
      <c r="AY66" s="692">
        <f t="shared" si="23"/>
        <v>4810.4085182749841</v>
      </c>
      <c r="AZ66" s="692">
        <f t="shared" si="24"/>
        <v>354.22452956541207</v>
      </c>
      <c r="BA66" s="692">
        <f t="shared" si="25"/>
        <v>2413.208047020858</v>
      </c>
      <c r="BB66" s="693">
        <f t="shared" si="26"/>
        <v>2042.9759416887139</v>
      </c>
      <c r="BD66" s="3857"/>
      <c r="BE66" s="3001" t="s">
        <v>1033</v>
      </c>
      <c r="BF66" s="2697">
        <v>439050952.28200644</v>
      </c>
      <c r="BG66" s="2698">
        <v>434240543.7637313</v>
      </c>
      <c r="BH66" s="2698">
        <v>226540039.78477436</v>
      </c>
      <c r="BI66" s="2698">
        <v>49035846.476775087</v>
      </c>
      <c r="BJ66" s="2698">
        <v>8643789.7952708285</v>
      </c>
      <c r="BK66" s="2698">
        <v>1904406.0963274629</v>
      </c>
      <c r="BL66" s="2698">
        <v>812596.94152110908</v>
      </c>
      <c r="BM66" s="2698">
        <v>3261940.8180800858</v>
      </c>
      <c r="BN66" s="2698">
        <v>107358036.09188308</v>
      </c>
      <c r="BO66" s="2698">
        <v>19314137.53522791</v>
      </c>
      <c r="BP66" s="2698">
        <v>1669734.9428853497</v>
      </c>
      <c r="BQ66" s="2698">
        <v>513412.65267246822</v>
      </c>
      <c r="BR66" s="2698">
        <v>1709713.8263998509</v>
      </c>
      <c r="BS66" s="2698">
        <v>92813.305919513281</v>
      </c>
      <c r="BT66" s="2698">
        <v>476146.25628027332</v>
      </c>
      <c r="BU66" s="2698">
        <v>107171.65932043687</v>
      </c>
      <c r="BV66" s="2698">
        <v>12800757.580393605</v>
      </c>
      <c r="BW66" s="2698">
        <v>4810408.5182749843</v>
      </c>
      <c r="BX66" s="2698">
        <v>354224.52956541209</v>
      </c>
      <c r="BY66" s="2698">
        <v>2413208.0470208582</v>
      </c>
      <c r="BZ66" s="2699">
        <v>2042975.9416887139</v>
      </c>
    </row>
    <row r="67" spans="32:78" ht="17.25" customHeight="1">
      <c r="AF67" s="694"/>
      <c r="AG67" s="690" t="s">
        <v>1034</v>
      </c>
      <c r="AH67" s="691">
        <f t="shared" si="27"/>
        <v>809229.97647469072</v>
      </c>
      <c r="AI67" s="692">
        <f t="shared" si="7"/>
        <v>797646.73859373142</v>
      </c>
      <c r="AJ67" s="692">
        <f t="shared" si="8"/>
        <v>367853.68438200851</v>
      </c>
      <c r="AK67" s="692">
        <f t="shared" si="9"/>
        <v>134615.88541749711</v>
      </c>
      <c r="AL67" s="692">
        <f t="shared" si="10"/>
        <v>14830.301549973254</v>
      </c>
      <c r="AM67" s="692">
        <f t="shared" si="11"/>
        <v>10250.557588734944</v>
      </c>
      <c r="AN67" s="692">
        <f t="shared" si="12"/>
        <v>2613.6565196640991</v>
      </c>
      <c r="AO67" s="692">
        <f t="shared" si="13"/>
        <v>11065.360410190295</v>
      </c>
      <c r="AP67" s="692">
        <f t="shared" si="14"/>
        <v>178855.3863281779</v>
      </c>
      <c r="AQ67" s="692">
        <f t="shared" si="15"/>
        <v>42930.760373183395</v>
      </c>
      <c r="AR67" s="692">
        <f t="shared" si="16"/>
        <v>3083.1150148459656</v>
      </c>
      <c r="AS67" s="692">
        <f t="shared" si="17"/>
        <v>1103.261626373544</v>
      </c>
      <c r="AT67" s="692">
        <f t="shared" si="18"/>
        <v>2196.0096442398949</v>
      </c>
      <c r="AU67" s="692">
        <f t="shared" si="19"/>
        <v>650.37104746092882</v>
      </c>
      <c r="AV67" s="692">
        <f t="shared" si="20"/>
        <v>1499.2305721490047</v>
      </c>
      <c r="AW67" s="692">
        <f t="shared" si="21"/>
        <v>190.33739385306291</v>
      </c>
      <c r="AX67" s="692">
        <f t="shared" si="22"/>
        <v>25908.820725379614</v>
      </c>
      <c r="AY67" s="692">
        <f t="shared" si="23"/>
        <v>11583.237880959185</v>
      </c>
      <c r="AZ67" s="692">
        <f t="shared" si="24"/>
        <v>1749.6165997967696</v>
      </c>
      <c r="BA67" s="692">
        <f t="shared" si="25"/>
        <v>7403.1648985698448</v>
      </c>
      <c r="BB67" s="693">
        <f t="shared" si="26"/>
        <v>2430.4563825925711</v>
      </c>
      <c r="BD67" s="3857"/>
      <c r="BE67" s="3001" t="s">
        <v>1034</v>
      </c>
      <c r="BF67" s="2697">
        <v>809229976.47469068</v>
      </c>
      <c r="BG67" s="2698">
        <v>797646738.5937314</v>
      </c>
      <c r="BH67" s="2698">
        <v>367853684.38200849</v>
      </c>
      <c r="BI67" s="2698">
        <v>134615885.4174971</v>
      </c>
      <c r="BJ67" s="2698">
        <v>14830301.549973253</v>
      </c>
      <c r="BK67" s="2698">
        <v>10250557.588734943</v>
      </c>
      <c r="BL67" s="2698">
        <v>2613656.519664099</v>
      </c>
      <c r="BM67" s="2698">
        <v>11065360.410190295</v>
      </c>
      <c r="BN67" s="2698">
        <v>178855386.3281779</v>
      </c>
      <c r="BO67" s="2698">
        <v>42930760.373183392</v>
      </c>
      <c r="BP67" s="2698">
        <v>3083115.0148459654</v>
      </c>
      <c r="BQ67" s="2698">
        <v>1103261.6263735441</v>
      </c>
      <c r="BR67" s="2698">
        <v>2196009.644239895</v>
      </c>
      <c r="BS67" s="2698">
        <v>650371.04746092879</v>
      </c>
      <c r="BT67" s="2698">
        <v>1499230.5721490048</v>
      </c>
      <c r="BU67" s="2698">
        <v>190337.39385306291</v>
      </c>
      <c r="BV67" s="2698">
        <v>25908820.725379612</v>
      </c>
      <c r="BW67" s="2698">
        <v>11583237.880959185</v>
      </c>
      <c r="BX67" s="2698">
        <v>1749616.5997967697</v>
      </c>
      <c r="BY67" s="2698">
        <v>7403164.8985698447</v>
      </c>
      <c r="BZ67" s="2699">
        <v>2430456.382592571</v>
      </c>
    </row>
    <row r="68" spans="32:78" ht="17.25" customHeight="1">
      <c r="AF68" s="694"/>
      <c r="AG68" s="690" t="s">
        <v>1035</v>
      </c>
      <c r="AH68" s="691">
        <f t="shared" si="27"/>
        <v>3502801.790565318</v>
      </c>
      <c r="AI68" s="692">
        <f t="shared" si="7"/>
        <v>3442243.0307674198</v>
      </c>
      <c r="AJ68" s="692">
        <f t="shared" si="8"/>
        <v>1841660.1164185959</v>
      </c>
      <c r="AK68" s="692">
        <f t="shared" si="9"/>
        <v>710737.20164789411</v>
      </c>
      <c r="AL68" s="692">
        <f t="shared" si="10"/>
        <v>1425.1626660661939</v>
      </c>
      <c r="AM68" s="692">
        <f t="shared" si="11"/>
        <v>37100.648137506578</v>
      </c>
      <c r="AN68" s="692">
        <f t="shared" si="12"/>
        <v>10537.134328981298</v>
      </c>
      <c r="AO68" s="692">
        <f t="shared" si="13"/>
        <v>43668.28086685422</v>
      </c>
      <c r="AP68" s="692">
        <f t="shared" si="14"/>
        <v>550808.97780546488</v>
      </c>
      <c r="AQ68" s="692">
        <f t="shared" si="15"/>
        <v>154214.9688526837</v>
      </c>
      <c r="AR68" s="692">
        <f t="shared" si="16"/>
        <v>3887.9440336266084</v>
      </c>
      <c r="AS68" s="692">
        <f t="shared" si="17"/>
        <v>3981.4454890873612</v>
      </c>
      <c r="AT68" s="692">
        <f t="shared" si="18"/>
        <v>6601.4407498214377</v>
      </c>
      <c r="AU68" s="692">
        <f t="shared" si="19"/>
        <v>3148.5637560727819</v>
      </c>
      <c r="AV68" s="692">
        <f t="shared" si="20"/>
        <v>5681.1174041798185</v>
      </c>
      <c r="AW68" s="692">
        <f t="shared" si="21"/>
        <v>4262.0093382322439</v>
      </c>
      <c r="AX68" s="692">
        <f t="shared" si="22"/>
        <v>64528.019272352511</v>
      </c>
      <c r="AY68" s="692">
        <f t="shared" si="23"/>
        <v>60558.759797898078</v>
      </c>
      <c r="AZ68" s="692">
        <f t="shared" si="24"/>
        <v>1233.9786556402835</v>
      </c>
      <c r="BA68" s="692">
        <f t="shared" si="25"/>
        <v>19346.589088690715</v>
      </c>
      <c r="BB68" s="693">
        <f t="shared" si="26"/>
        <v>39978.192053567072</v>
      </c>
      <c r="BD68" s="3857"/>
      <c r="BE68" s="3001" t="s">
        <v>1035</v>
      </c>
      <c r="BF68" s="2697">
        <v>3502801790.5653181</v>
      </c>
      <c r="BG68" s="2698">
        <v>3442243030.7674198</v>
      </c>
      <c r="BH68" s="2698">
        <v>1841660116.4185958</v>
      </c>
      <c r="BI68" s="2698">
        <v>710737201.64789414</v>
      </c>
      <c r="BJ68" s="2698">
        <v>1425162.666066194</v>
      </c>
      <c r="BK68" s="2698">
        <v>37100648.137506574</v>
      </c>
      <c r="BL68" s="2698">
        <v>10537134.328981297</v>
      </c>
      <c r="BM68" s="2698">
        <v>43668280.866854221</v>
      </c>
      <c r="BN68" s="2698">
        <v>550808977.80546486</v>
      </c>
      <c r="BO68" s="2698">
        <v>154214968.85268369</v>
      </c>
      <c r="BP68" s="2698">
        <v>3887944.0336266086</v>
      </c>
      <c r="BQ68" s="2698">
        <v>3981445.4890873614</v>
      </c>
      <c r="BR68" s="2698">
        <v>6601440.7498214375</v>
      </c>
      <c r="BS68" s="2698">
        <v>3148563.756072782</v>
      </c>
      <c r="BT68" s="2698">
        <v>5681117.4041798189</v>
      </c>
      <c r="BU68" s="2698">
        <v>4262009.3382322434</v>
      </c>
      <c r="BV68" s="2698">
        <v>64528019.272352509</v>
      </c>
      <c r="BW68" s="2698">
        <v>60558759.797898076</v>
      </c>
      <c r="BX68" s="2698">
        <v>1233978.6556402834</v>
      </c>
      <c r="BY68" s="2698">
        <v>19346589.088690713</v>
      </c>
      <c r="BZ68" s="2699">
        <v>39978192.053567074</v>
      </c>
    </row>
    <row r="69" spans="32:78" ht="17.25" customHeight="1">
      <c r="AF69" s="694" t="s">
        <v>770</v>
      </c>
      <c r="AG69" s="690" t="s">
        <v>1036</v>
      </c>
      <c r="AH69" s="691">
        <f t="shared" si="27"/>
        <v>2839.7868097054693</v>
      </c>
      <c r="AI69" s="692">
        <f t="shared" si="7"/>
        <v>2783.1501546404106</v>
      </c>
      <c r="AJ69" s="692">
        <f t="shared" si="8"/>
        <v>972.76269484736042</v>
      </c>
      <c r="AK69" s="692">
        <f t="shared" si="9"/>
        <v>625.20091574427852</v>
      </c>
      <c r="AL69" s="692">
        <f t="shared" si="10"/>
        <v>0.64843226365378159</v>
      </c>
      <c r="AM69" s="692">
        <f t="shared" si="11"/>
        <v>8.7904698157458121</v>
      </c>
      <c r="AN69" s="692">
        <f t="shared" si="12"/>
        <v>1.9616583226723074</v>
      </c>
      <c r="AO69" s="692">
        <f t="shared" si="13"/>
        <v>21.004111075834292</v>
      </c>
      <c r="AP69" s="692">
        <f t="shared" si="14"/>
        <v>331.02895653412827</v>
      </c>
      <c r="AQ69" s="692">
        <f t="shared" si="15"/>
        <v>469.9168770324689</v>
      </c>
      <c r="AR69" s="692">
        <f t="shared" si="16"/>
        <v>34.006441024825186</v>
      </c>
      <c r="AS69" s="692">
        <f t="shared" si="17"/>
        <v>14.154435531215192</v>
      </c>
      <c r="AT69" s="692">
        <f t="shared" si="18"/>
        <v>52.801114287154931</v>
      </c>
      <c r="AU69" s="692">
        <f t="shared" si="19"/>
        <v>2.0282746863869532</v>
      </c>
      <c r="AV69" s="692">
        <f t="shared" si="20"/>
        <v>1.3666968904661878</v>
      </c>
      <c r="AW69" s="692">
        <f t="shared" si="21"/>
        <v>1.0597002509934901</v>
      </c>
      <c r="AX69" s="692">
        <f t="shared" si="22"/>
        <v>246.41937633322689</v>
      </c>
      <c r="AY69" s="692">
        <f t="shared" si="23"/>
        <v>56.636655065059166</v>
      </c>
      <c r="AZ69" s="692">
        <f t="shared" si="24"/>
        <v>2.4079522919282268</v>
      </c>
      <c r="BA69" s="692">
        <f t="shared" si="25"/>
        <v>36.548203978910315</v>
      </c>
      <c r="BB69" s="693">
        <f t="shared" si="26"/>
        <v>17.680498794220622</v>
      </c>
      <c r="BD69" s="3857" t="s">
        <v>770</v>
      </c>
      <c r="BE69" s="3001" t="s">
        <v>1036</v>
      </c>
      <c r="BF69" s="2697">
        <v>2839786.8097054693</v>
      </c>
      <c r="BG69" s="2698">
        <v>2783150.1546404106</v>
      </c>
      <c r="BH69" s="2698">
        <v>972762.69484736037</v>
      </c>
      <c r="BI69" s="2698">
        <v>625200.91574427846</v>
      </c>
      <c r="BJ69" s="2698">
        <v>648.43226365378155</v>
      </c>
      <c r="BK69" s="2698">
        <v>8790.4698157458115</v>
      </c>
      <c r="BL69" s="2698">
        <v>1961.6583226723073</v>
      </c>
      <c r="BM69" s="2698">
        <v>21004.111075834291</v>
      </c>
      <c r="BN69" s="2698">
        <v>331028.95653412829</v>
      </c>
      <c r="BO69" s="2698">
        <v>469916.87703246891</v>
      </c>
      <c r="BP69" s="2698">
        <v>34006.441024825188</v>
      </c>
      <c r="BQ69" s="2698">
        <v>14154.435531215193</v>
      </c>
      <c r="BR69" s="2698">
        <v>52801.114287154931</v>
      </c>
      <c r="BS69" s="2698">
        <v>2028.2746863869531</v>
      </c>
      <c r="BT69" s="2698">
        <v>1366.6968904661878</v>
      </c>
      <c r="BU69" s="2698">
        <v>1059.70025099349</v>
      </c>
      <c r="BV69" s="2698">
        <v>246419.37633322689</v>
      </c>
      <c r="BW69" s="2698">
        <v>56636.655065059167</v>
      </c>
      <c r="BX69" s="2698">
        <v>2407.9522919282267</v>
      </c>
      <c r="BY69" s="2698">
        <v>36548.203978910315</v>
      </c>
      <c r="BZ69" s="2699">
        <v>17680.498794220621</v>
      </c>
    </row>
    <row r="70" spans="32:78" ht="17.25" customHeight="1">
      <c r="AF70" s="694"/>
      <c r="AG70" s="690" t="s">
        <v>1037</v>
      </c>
      <c r="AH70" s="691">
        <f t="shared" si="27"/>
        <v>7687.9626035883875</v>
      </c>
      <c r="AI70" s="692">
        <f t="shared" si="7"/>
        <v>7591.6080840761233</v>
      </c>
      <c r="AJ70" s="692">
        <f t="shared" si="8"/>
        <v>3011.1055863337456</v>
      </c>
      <c r="AK70" s="692">
        <f t="shared" si="9"/>
        <v>1737.5569730622635</v>
      </c>
      <c r="AL70" s="692">
        <f t="shared" si="10"/>
        <v>0</v>
      </c>
      <c r="AM70" s="692">
        <f t="shared" si="11"/>
        <v>25.767657433318828</v>
      </c>
      <c r="AN70" s="692">
        <f t="shared" si="12"/>
        <v>9.1210780021182778</v>
      </c>
      <c r="AO70" s="692">
        <f t="shared" si="13"/>
        <v>65.987278581923036</v>
      </c>
      <c r="AP70" s="692">
        <f t="shared" si="14"/>
        <v>784.02857519583199</v>
      </c>
      <c r="AQ70" s="692">
        <f t="shared" si="15"/>
        <v>1110.3737096449881</v>
      </c>
      <c r="AR70" s="692">
        <f t="shared" si="16"/>
        <v>51.467168162879211</v>
      </c>
      <c r="AS70" s="692">
        <f t="shared" si="17"/>
        <v>31.810845336635253</v>
      </c>
      <c r="AT70" s="692">
        <f t="shared" si="18"/>
        <v>71.517687091382442</v>
      </c>
      <c r="AU70" s="692">
        <f t="shared" si="19"/>
        <v>0.44368578320977475</v>
      </c>
      <c r="AV70" s="692">
        <f t="shared" si="20"/>
        <v>5.0415191405763418</v>
      </c>
      <c r="AW70" s="692">
        <f t="shared" si="21"/>
        <v>5.9652347203601325E-3</v>
      </c>
      <c r="AX70" s="692">
        <f t="shared" si="22"/>
        <v>687.38035507253664</v>
      </c>
      <c r="AY70" s="692">
        <f t="shared" si="23"/>
        <v>96.354519512264474</v>
      </c>
      <c r="AZ70" s="692">
        <f t="shared" si="24"/>
        <v>22.019123489847438</v>
      </c>
      <c r="BA70" s="692">
        <f t="shared" si="25"/>
        <v>70.685040923319647</v>
      </c>
      <c r="BB70" s="693">
        <f t="shared" si="26"/>
        <v>3.6503550990974021</v>
      </c>
      <c r="BD70" s="3857"/>
      <c r="BE70" s="3001" t="s">
        <v>1037</v>
      </c>
      <c r="BF70" s="2697">
        <v>7687962.6035883874</v>
      </c>
      <c r="BG70" s="2698">
        <v>7591608.0840761233</v>
      </c>
      <c r="BH70" s="2698">
        <v>3011105.5863337456</v>
      </c>
      <c r="BI70" s="2698">
        <v>1737556.9730622636</v>
      </c>
      <c r="BJ70" s="2698">
        <v>0</v>
      </c>
      <c r="BK70" s="2698">
        <v>25767.657433318829</v>
      </c>
      <c r="BL70" s="2698">
        <v>9121.0780021182782</v>
      </c>
      <c r="BM70" s="2698">
        <v>65987.278581923034</v>
      </c>
      <c r="BN70" s="2698">
        <v>784028.57519583195</v>
      </c>
      <c r="BO70" s="2698">
        <v>1110373.7096449882</v>
      </c>
      <c r="BP70" s="2698">
        <v>51467.168162879214</v>
      </c>
      <c r="BQ70" s="2698">
        <v>31810.845336635255</v>
      </c>
      <c r="BR70" s="2698">
        <v>71517.687091382439</v>
      </c>
      <c r="BS70" s="2698">
        <v>443.68578320977474</v>
      </c>
      <c r="BT70" s="2698">
        <v>5041.5191405763417</v>
      </c>
      <c r="BU70" s="2698">
        <v>5.9652347203601321</v>
      </c>
      <c r="BV70" s="2698">
        <v>687380.35507253662</v>
      </c>
      <c r="BW70" s="2698">
        <v>96354.51951226448</v>
      </c>
      <c r="BX70" s="2698">
        <v>22019.123489847439</v>
      </c>
      <c r="BY70" s="2698">
        <v>70685.040923319641</v>
      </c>
      <c r="BZ70" s="2699">
        <v>3650.3550990974022</v>
      </c>
    </row>
    <row r="71" spans="32:78" ht="17.25" customHeight="1">
      <c r="AF71" s="694"/>
      <c r="AG71" s="690" t="s">
        <v>1038</v>
      </c>
      <c r="AH71" s="691">
        <f t="shared" si="27"/>
        <v>13532.867308585121</v>
      </c>
      <c r="AI71" s="692">
        <f t="shared" si="7"/>
        <v>13418.51507581568</v>
      </c>
      <c r="AJ71" s="692">
        <f t="shared" si="8"/>
        <v>6275.0657374238044</v>
      </c>
      <c r="AK71" s="692">
        <f t="shared" si="9"/>
        <v>2559.6837534807137</v>
      </c>
      <c r="AL71" s="692">
        <f t="shared" si="10"/>
        <v>0.85324122692931448</v>
      </c>
      <c r="AM71" s="692">
        <f t="shared" si="11"/>
        <v>98.410094427975793</v>
      </c>
      <c r="AN71" s="692">
        <f t="shared" si="12"/>
        <v>26.604825760735856</v>
      </c>
      <c r="AO71" s="692">
        <f t="shared" si="13"/>
        <v>106.27064519778752</v>
      </c>
      <c r="AP71" s="692">
        <f t="shared" si="14"/>
        <v>1859.7242027031182</v>
      </c>
      <c r="AQ71" s="692">
        <f t="shared" si="15"/>
        <v>1175.9810118263856</v>
      </c>
      <c r="AR71" s="692">
        <f t="shared" si="16"/>
        <v>90.725202062947801</v>
      </c>
      <c r="AS71" s="692">
        <f t="shared" si="17"/>
        <v>34.288234756202499</v>
      </c>
      <c r="AT71" s="692">
        <f t="shared" si="18"/>
        <v>110.40606199338673</v>
      </c>
      <c r="AU71" s="692">
        <f t="shared" si="19"/>
        <v>1.5889524160651918</v>
      </c>
      <c r="AV71" s="692">
        <f t="shared" si="20"/>
        <v>6.2201448391512368</v>
      </c>
      <c r="AW71" s="692">
        <f t="shared" si="21"/>
        <v>4.5315449923762428E-2</v>
      </c>
      <c r="AX71" s="692">
        <f t="shared" si="22"/>
        <v>1072.6476522505484</v>
      </c>
      <c r="AY71" s="692">
        <f t="shared" si="23"/>
        <v>114.35223276943887</v>
      </c>
      <c r="AZ71" s="692">
        <f t="shared" si="24"/>
        <v>8.8831173718668683</v>
      </c>
      <c r="BA71" s="692">
        <f t="shared" si="25"/>
        <v>87.897645161608452</v>
      </c>
      <c r="BB71" s="693">
        <f t="shared" si="26"/>
        <v>17.571470235963517</v>
      </c>
      <c r="BD71" s="3857"/>
      <c r="BE71" s="3001" t="s">
        <v>1038</v>
      </c>
      <c r="BF71" s="2697">
        <v>13532867.30858512</v>
      </c>
      <c r="BG71" s="2698">
        <v>13418515.07581568</v>
      </c>
      <c r="BH71" s="2698">
        <v>6275065.7374238046</v>
      </c>
      <c r="BI71" s="2698">
        <v>2559683.7534807138</v>
      </c>
      <c r="BJ71" s="2698">
        <v>853.24122692931451</v>
      </c>
      <c r="BK71" s="2698">
        <v>98410.094427975797</v>
      </c>
      <c r="BL71" s="2698">
        <v>26604.825760735857</v>
      </c>
      <c r="BM71" s="2698">
        <v>106270.64519778751</v>
      </c>
      <c r="BN71" s="2698">
        <v>1859724.2027031181</v>
      </c>
      <c r="BO71" s="2698">
        <v>1175981.0118263855</v>
      </c>
      <c r="BP71" s="2698">
        <v>90725.202062947807</v>
      </c>
      <c r="BQ71" s="2698">
        <v>34288.234756202502</v>
      </c>
      <c r="BR71" s="2698">
        <v>110406.06199338673</v>
      </c>
      <c r="BS71" s="2698">
        <v>1588.9524160651918</v>
      </c>
      <c r="BT71" s="2698">
        <v>6220.1448391512367</v>
      </c>
      <c r="BU71" s="2698">
        <v>45.315449923762429</v>
      </c>
      <c r="BV71" s="2698">
        <v>1072647.6522505484</v>
      </c>
      <c r="BW71" s="2698">
        <v>114352.23276943887</v>
      </c>
      <c r="BX71" s="2698">
        <v>8883.1173718668688</v>
      </c>
      <c r="BY71" s="2698">
        <v>87897.645161608452</v>
      </c>
      <c r="BZ71" s="2699">
        <v>17571.470235963516</v>
      </c>
    </row>
    <row r="72" spans="32:78" ht="17.25" customHeight="1">
      <c r="AF72" s="694"/>
      <c r="AG72" s="690" t="s">
        <v>1039</v>
      </c>
      <c r="AH72" s="691">
        <f t="shared" si="27"/>
        <v>30349.127573295991</v>
      </c>
      <c r="AI72" s="692">
        <f t="shared" si="7"/>
        <v>30039.398160090808</v>
      </c>
      <c r="AJ72" s="692">
        <f t="shared" si="8"/>
        <v>15016.304286873305</v>
      </c>
      <c r="AK72" s="692">
        <f t="shared" si="9"/>
        <v>4604.7627695079782</v>
      </c>
      <c r="AL72" s="692">
        <f t="shared" si="10"/>
        <v>0</v>
      </c>
      <c r="AM72" s="692">
        <f t="shared" si="11"/>
        <v>213.13548272794262</v>
      </c>
      <c r="AN72" s="692">
        <f t="shared" si="12"/>
        <v>51.207848107331053</v>
      </c>
      <c r="AO72" s="692">
        <f t="shared" si="13"/>
        <v>255.05886666757783</v>
      </c>
      <c r="AP72" s="692">
        <f t="shared" si="14"/>
        <v>5167.2851995117353</v>
      </c>
      <c r="AQ72" s="692">
        <f t="shared" si="15"/>
        <v>2054.2538017032539</v>
      </c>
      <c r="AR72" s="692">
        <f t="shared" si="16"/>
        <v>174.8185411073614</v>
      </c>
      <c r="AS72" s="692">
        <f t="shared" si="17"/>
        <v>73.292399383723406</v>
      </c>
      <c r="AT72" s="692">
        <f t="shared" si="18"/>
        <v>186.44198538064782</v>
      </c>
      <c r="AU72" s="692">
        <f t="shared" si="19"/>
        <v>3.0607692286126529</v>
      </c>
      <c r="AV72" s="692">
        <f t="shared" si="20"/>
        <v>37.373349770233354</v>
      </c>
      <c r="AW72" s="692">
        <f t="shared" si="21"/>
        <v>5.6818508510990982E-2</v>
      </c>
      <c r="AX72" s="692">
        <f t="shared" si="22"/>
        <v>2202.3460416126145</v>
      </c>
      <c r="AY72" s="692">
        <f t="shared" si="23"/>
        <v>309.72941320515815</v>
      </c>
      <c r="AZ72" s="692">
        <f t="shared" si="24"/>
        <v>15.760184172175139</v>
      </c>
      <c r="BA72" s="692">
        <f t="shared" si="25"/>
        <v>183.958368737016</v>
      </c>
      <c r="BB72" s="693">
        <f t="shared" si="26"/>
        <v>110.01086029596712</v>
      </c>
      <c r="BD72" s="3857"/>
      <c r="BE72" s="3001" t="s">
        <v>1039</v>
      </c>
      <c r="BF72" s="2697">
        <v>30349127.573295992</v>
      </c>
      <c r="BG72" s="2698">
        <v>30039398.160090808</v>
      </c>
      <c r="BH72" s="2698">
        <v>15016304.286873305</v>
      </c>
      <c r="BI72" s="2698">
        <v>4604762.7695079781</v>
      </c>
      <c r="BJ72" s="2698">
        <v>0</v>
      </c>
      <c r="BK72" s="2698">
        <v>213135.48272794261</v>
      </c>
      <c r="BL72" s="2698">
        <v>51207.848107331054</v>
      </c>
      <c r="BM72" s="2698">
        <v>255058.86666757782</v>
      </c>
      <c r="BN72" s="2698">
        <v>5167285.1995117357</v>
      </c>
      <c r="BO72" s="2698">
        <v>2054253.801703254</v>
      </c>
      <c r="BP72" s="2698">
        <v>174818.54110736141</v>
      </c>
      <c r="BQ72" s="2698">
        <v>73292.399383723401</v>
      </c>
      <c r="BR72" s="2698">
        <v>186441.98538064782</v>
      </c>
      <c r="BS72" s="2698">
        <v>3060.769228612653</v>
      </c>
      <c r="BT72" s="2698">
        <v>37373.349770233355</v>
      </c>
      <c r="BU72" s="2698">
        <v>56.818508510990981</v>
      </c>
      <c r="BV72" s="2698">
        <v>2202346.0416126144</v>
      </c>
      <c r="BW72" s="2698">
        <v>309729.41320515814</v>
      </c>
      <c r="BX72" s="2698">
        <v>15760.184172175139</v>
      </c>
      <c r="BY72" s="2698">
        <v>183958.36873701599</v>
      </c>
      <c r="BZ72" s="2699">
        <v>110010.86029596713</v>
      </c>
    </row>
    <row r="73" spans="32:78" ht="17.25" customHeight="1">
      <c r="AF73" s="694"/>
      <c r="AG73" s="690" t="s">
        <v>1040</v>
      </c>
      <c r="AH73" s="691">
        <f t="shared" si="27"/>
        <v>63862.060144950236</v>
      </c>
      <c r="AI73" s="692">
        <f t="shared" si="7"/>
        <v>62891.321647945755</v>
      </c>
      <c r="AJ73" s="692">
        <f t="shared" si="8"/>
        <v>34850.227692979075</v>
      </c>
      <c r="AK73" s="692">
        <f t="shared" si="9"/>
        <v>8581.299464275955</v>
      </c>
      <c r="AL73" s="692">
        <f t="shared" si="10"/>
        <v>41.307153941212349</v>
      </c>
      <c r="AM73" s="692">
        <f t="shared" si="11"/>
        <v>347.43209795584613</v>
      </c>
      <c r="AN73" s="692">
        <f t="shared" si="12"/>
        <v>126.340596857257</v>
      </c>
      <c r="AO73" s="692">
        <f t="shared" si="13"/>
        <v>548.662390799778</v>
      </c>
      <c r="AP73" s="692">
        <f t="shared" si="14"/>
        <v>9357.4491042226127</v>
      </c>
      <c r="AQ73" s="692">
        <f t="shared" si="15"/>
        <v>3611.2246138798509</v>
      </c>
      <c r="AR73" s="692">
        <f t="shared" si="16"/>
        <v>344.78689348612858</v>
      </c>
      <c r="AS73" s="692">
        <f t="shared" si="17"/>
        <v>125.15767761714368</v>
      </c>
      <c r="AT73" s="692">
        <f t="shared" si="18"/>
        <v>360.74303069983279</v>
      </c>
      <c r="AU73" s="692">
        <f t="shared" si="19"/>
        <v>5.5575214429960003</v>
      </c>
      <c r="AV73" s="692">
        <f t="shared" si="20"/>
        <v>129.37714706970314</v>
      </c>
      <c r="AW73" s="692">
        <f t="shared" si="21"/>
        <v>0.55007055161278184</v>
      </c>
      <c r="AX73" s="692">
        <f t="shared" si="22"/>
        <v>4461.20619216673</v>
      </c>
      <c r="AY73" s="692">
        <f t="shared" si="23"/>
        <v>970.73849700447363</v>
      </c>
      <c r="AZ73" s="692">
        <f t="shared" si="24"/>
        <v>9.3728060968277678</v>
      </c>
      <c r="BA73" s="692">
        <f t="shared" si="25"/>
        <v>374.17906324871575</v>
      </c>
      <c r="BB73" s="693">
        <f t="shared" si="26"/>
        <v>587.18662765892918</v>
      </c>
      <c r="BD73" s="3857"/>
      <c r="BE73" s="3001" t="s">
        <v>1040</v>
      </c>
      <c r="BF73" s="2697">
        <v>63862060.144950233</v>
      </c>
      <c r="BG73" s="2698">
        <v>62891321.647945754</v>
      </c>
      <c r="BH73" s="2698">
        <v>34850227.692979075</v>
      </c>
      <c r="BI73" s="2698">
        <v>8581299.4642759543</v>
      </c>
      <c r="BJ73" s="2698">
        <v>41307.153941212346</v>
      </c>
      <c r="BK73" s="2698">
        <v>347432.09795584611</v>
      </c>
      <c r="BL73" s="2698">
        <v>126340.596857257</v>
      </c>
      <c r="BM73" s="2698">
        <v>548662.39079977805</v>
      </c>
      <c r="BN73" s="2698">
        <v>9357449.1042226125</v>
      </c>
      <c r="BO73" s="2698">
        <v>3611224.6138798511</v>
      </c>
      <c r="BP73" s="2698">
        <v>344786.8934861286</v>
      </c>
      <c r="BQ73" s="2698">
        <v>125157.67761714368</v>
      </c>
      <c r="BR73" s="2698">
        <v>360743.03069983277</v>
      </c>
      <c r="BS73" s="2698">
        <v>5557.5214429960006</v>
      </c>
      <c r="BT73" s="2698">
        <v>129377.14706970313</v>
      </c>
      <c r="BU73" s="2698">
        <v>550.07055161278186</v>
      </c>
      <c r="BV73" s="2698">
        <v>4461206.1921667298</v>
      </c>
      <c r="BW73" s="2698">
        <v>970738.49700447358</v>
      </c>
      <c r="BX73" s="2698">
        <v>9372.8060968277678</v>
      </c>
      <c r="BY73" s="2698">
        <v>374179.06324871577</v>
      </c>
      <c r="BZ73" s="2699">
        <v>587186.62765892921</v>
      </c>
    </row>
    <row r="74" spans="32:78" ht="17.25" customHeight="1">
      <c r="AF74" s="694"/>
      <c r="AG74" s="690" t="s">
        <v>1041</v>
      </c>
      <c r="AH74" s="691">
        <f t="shared" si="27"/>
        <v>156482.75923008926</v>
      </c>
      <c r="AI74" s="692">
        <f t="shared" si="7"/>
        <v>154844.64367159209</v>
      </c>
      <c r="AJ74" s="692">
        <f t="shared" si="8"/>
        <v>84044.115583881168</v>
      </c>
      <c r="AK74" s="692">
        <f t="shared" si="9"/>
        <v>20459.010126690133</v>
      </c>
      <c r="AL74" s="692">
        <f t="shared" si="10"/>
        <v>202.98320548386835</v>
      </c>
      <c r="AM74" s="692">
        <f t="shared" si="11"/>
        <v>1021.692233290828</v>
      </c>
      <c r="AN74" s="692">
        <f t="shared" si="12"/>
        <v>248.7431078855524</v>
      </c>
      <c r="AO74" s="692">
        <f t="shared" si="13"/>
        <v>1295.5279206879438</v>
      </c>
      <c r="AP74" s="692">
        <f t="shared" si="14"/>
        <v>31171.88898698815</v>
      </c>
      <c r="AQ74" s="692">
        <f t="shared" si="15"/>
        <v>7068.3211870160803</v>
      </c>
      <c r="AR74" s="692">
        <f t="shared" si="16"/>
        <v>721.40497105338613</v>
      </c>
      <c r="AS74" s="692">
        <f t="shared" si="17"/>
        <v>198.99737854619673</v>
      </c>
      <c r="AT74" s="692">
        <f t="shared" si="18"/>
        <v>719.69620395650827</v>
      </c>
      <c r="AU74" s="692">
        <f t="shared" si="19"/>
        <v>26.115428767525071</v>
      </c>
      <c r="AV74" s="692">
        <f t="shared" si="20"/>
        <v>285.62654586618817</v>
      </c>
      <c r="AW74" s="692">
        <f t="shared" si="21"/>
        <v>18.303624922045586</v>
      </c>
      <c r="AX74" s="692">
        <f t="shared" si="22"/>
        <v>7362.2171665565393</v>
      </c>
      <c r="AY74" s="692">
        <f t="shared" si="23"/>
        <v>1638.1155584970277</v>
      </c>
      <c r="AZ74" s="692">
        <f t="shared" si="24"/>
        <v>104.42923706472428</v>
      </c>
      <c r="BA74" s="692">
        <f t="shared" si="25"/>
        <v>814.8089002722395</v>
      </c>
      <c r="BB74" s="693">
        <f t="shared" si="26"/>
        <v>718.87742116006382</v>
      </c>
      <c r="BD74" s="3857"/>
      <c r="BE74" s="3001" t="s">
        <v>1041</v>
      </c>
      <c r="BF74" s="2697">
        <v>156482759.23008925</v>
      </c>
      <c r="BG74" s="2698">
        <v>154844643.67159209</v>
      </c>
      <c r="BH74" s="2698">
        <v>84044115.58388117</v>
      </c>
      <c r="BI74" s="2698">
        <v>20459010.126690134</v>
      </c>
      <c r="BJ74" s="2698">
        <v>202983.20548386834</v>
      </c>
      <c r="BK74" s="2698">
        <v>1021692.2332908279</v>
      </c>
      <c r="BL74" s="2698">
        <v>248743.1078855524</v>
      </c>
      <c r="BM74" s="2698">
        <v>1295527.9206879439</v>
      </c>
      <c r="BN74" s="2698">
        <v>31171888.98698815</v>
      </c>
      <c r="BO74" s="2698">
        <v>7068321.1870160801</v>
      </c>
      <c r="BP74" s="2698">
        <v>721404.97105338611</v>
      </c>
      <c r="BQ74" s="2698">
        <v>198997.37854619673</v>
      </c>
      <c r="BR74" s="2698">
        <v>719696.20395650831</v>
      </c>
      <c r="BS74" s="2698">
        <v>26115.428767525071</v>
      </c>
      <c r="BT74" s="2698">
        <v>285626.54586618819</v>
      </c>
      <c r="BU74" s="2698">
        <v>18303.624922045587</v>
      </c>
      <c r="BV74" s="2698">
        <v>7362217.166556539</v>
      </c>
      <c r="BW74" s="2698">
        <v>1638115.5584970277</v>
      </c>
      <c r="BX74" s="2698">
        <v>104429.23706472428</v>
      </c>
      <c r="BY74" s="2698">
        <v>814808.90027223947</v>
      </c>
      <c r="BZ74" s="2699">
        <v>718877.42116006382</v>
      </c>
    </row>
    <row r="75" spans="32:78" ht="17.25" customHeight="1">
      <c r="AF75" s="694"/>
      <c r="AG75" s="690" t="s">
        <v>1042</v>
      </c>
      <c r="AH75" s="691">
        <f t="shared" si="27"/>
        <v>362875.88626730297</v>
      </c>
      <c r="AI75" s="692">
        <f t="shared" si="7"/>
        <v>359068.48650765838</v>
      </c>
      <c r="AJ75" s="692">
        <f t="shared" si="8"/>
        <v>174684.46083420824</v>
      </c>
      <c r="AK75" s="692">
        <f t="shared" si="9"/>
        <v>81785.627440052675</v>
      </c>
      <c r="AL75" s="692">
        <f t="shared" si="10"/>
        <v>875.98007042504662</v>
      </c>
      <c r="AM75" s="692">
        <f t="shared" si="11"/>
        <v>2933.3366416910972</v>
      </c>
      <c r="AN75" s="692">
        <f t="shared" si="12"/>
        <v>532.24547566756758</v>
      </c>
      <c r="AO75" s="692">
        <f t="shared" si="13"/>
        <v>2520.4962326506388</v>
      </c>
      <c r="AP75" s="692">
        <f t="shared" si="14"/>
        <v>65317.696523737424</v>
      </c>
      <c r="AQ75" s="692">
        <f t="shared" si="15"/>
        <v>15121.630070975059</v>
      </c>
      <c r="AR75" s="692">
        <f t="shared" si="16"/>
        <v>1201.1043493835798</v>
      </c>
      <c r="AS75" s="692">
        <f t="shared" si="17"/>
        <v>424.44189920945047</v>
      </c>
      <c r="AT75" s="692">
        <f t="shared" si="18"/>
        <v>1067.9306931122319</v>
      </c>
      <c r="AU75" s="692">
        <f t="shared" si="19"/>
        <v>24.222406547684518</v>
      </c>
      <c r="AV75" s="692">
        <f t="shared" si="20"/>
        <v>350.70611091229944</v>
      </c>
      <c r="AW75" s="692">
        <f t="shared" si="21"/>
        <v>21.170180038172727</v>
      </c>
      <c r="AX75" s="692">
        <f t="shared" si="22"/>
        <v>12207.437579046999</v>
      </c>
      <c r="AY75" s="692">
        <f t="shared" si="23"/>
        <v>3807.399759644547</v>
      </c>
      <c r="AZ75" s="692">
        <f t="shared" si="24"/>
        <v>604.55064323551858</v>
      </c>
      <c r="BA75" s="692">
        <f t="shared" si="25"/>
        <v>1313.6031471014469</v>
      </c>
      <c r="BB75" s="693">
        <f t="shared" si="26"/>
        <v>1889.2459693075809</v>
      </c>
      <c r="BD75" s="3857"/>
      <c r="BE75" s="3001" t="s">
        <v>1042</v>
      </c>
      <c r="BF75" s="2697">
        <v>362875886.26730299</v>
      </c>
      <c r="BG75" s="2698">
        <v>359068486.50765836</v>
      </c>
      <c r="BH75" s="2698">
        <v>174684460.83420825</v>
      </c>
      <c r="BI75" s="2698">
        <v>81785627.440052673</v>
      </c>
      <c r="BJ75" s="2698">
        <v>875980.07042504661</v>
      </c>
      <c r="BK75" s="2698">
        <v>2933336.6416910971</v>
      </c>
      <c r="BL75" s="2698">
        <v>532245.47566756757</v>
      </c>
      <c r="BM75" s="2698">
        <v>2520496.232650639</v>
      </c>
      <c r="BN75" s="2698">
        <v>65317696.523737423</v>
      </c>
      <c r="BO75" s="2698">
        <v>15121630.07097506</v>
      </c>
      <c r="BP75" s="2698">
        <v>1201104.3493835798</v>
      </c>
      <c r="BQ75" s="2698">
        <v>424441.89920945046</v>
      </c>
      <c r="BR75" s="2698">
        <v>1067930.6931122318</v>
      </c>
      <c r="BS75" s="2698">
        <v>24222.406547684517</v>
      </c>
      <c r="BT75" s="2698">
        <v>350706.11091229942</v>
      </c>
      <c r="BU75" s="2698">
        <v>21170.180038172726</v>
      </c>
      <c r="BV75" s="2698">
        <v>12207437.579046998</v>
      </c>
      <c r="BW75" s="2698">
        <v>3807399.759644547</v>
      </c>
      <c r="BX75" s="2698">
        <v>604550.6432355186</v>
      </c>
      <c r="BY75" s="2698">
        <v>1313603.147101447</v>
      </c>
      <c r="BZ75" s="2699">
        <v>1889245.969307581</v>
      </c>
    </row>
    <row r="76" spans="32:78" ht="17.25" customHeight="1">
      <c r="AF76" s="694"/>
      <c r="AG76" s="690" t="s">
        <v>1043</v>
      </c>
      <c r="AH76" s="691">
        <f t="shared" si="27"/>
        <v>658685.43836077664</v>
      </c>
      <c r="AI76" s="692">
        <f t="shared" si="7"/>
        <v>654209.49353454926</v>
      </c>
      <c r="AJ76" s="692">
        <f t="shared" si="8"/>
        <v>275232.46115855937</v>
      </c>
      <c r="AK76" s="692">
        <f t="shared" si="9"/>
        <v>114776.6087383472</v>
      </c>
      <c r="AL76" s="692">
        <f t="shared" si="10"/>
        <v>3607.2901179166365</v>
      </c>
      <c r="AM76" s="692">
        <f t="shared" si="11"/>
        <v>4758.3586902289089</v>
      </c>
      <c r="AN76" s="692">
        <f t="shared" si="12"/>
        <v>1188.3116199801291</v>
      </c>
      <c r="AO76" s="692">
        <f t="shared" si="13"/>
        <v>9431.7135896399468</v>
      </c>
      <c r="AP76" s="692">
        <f t="shared" si="14"/>
        <v>200549.85931185787</v>
      </c>
      <c r="AQ76" s="692">
        <f t="shared" si="15"/>
        <v>22732.567881543815</v>
      </c>
      <c r="AR76" s="692">
        <f t="shared" si="16"/>
        <v>1900.348703987682</v>
      </c>
      <c r="AS76" s="692">
        <f t="shared" si="17"/>
        <v>513.16913205229696</v>
      </c>
      <c r="AT76" s="692">
        <f t="shared" si="18"/>
        <v>1537.8505611395408</v>
      </c>
      <c r="AU76" s="692">
        <f t="shared" si="19"/>
        <v>62.1402077605089</v>
      </c>
      <c r="AV76" s="692">
        <f t="shared" si="20"/>
        <v>743.11717106843105</v>
      </c>
      <c r="AW76" s="692">
        <f t="shared" si="21"/>
        <v>299.42203156800019</v>
      </c>
      <c r="AX76" s="692">
        <f t="shared" si="22"/>
        <v>16876.274618898886</v>
      </c>
      <c r="AY76" s="692">
        <f t="shared" si="23"/>
        <v>4475.9448262275973</v>
      </c>
      <c r="AZ76" s="692">
        <f t="shared" si="24"/>
        <v>448.86297702046477</v>
      </c>
      <c r="BA76" s="692">
        <f t="shared" si="25"/>
        <v>2393.636648325747</v>
      </c>
      <c r="BB76" s="693">
        <f t="shared" si="26"/>
        <v>1633.4452008813855</v>
      </c>
      <c r="BD76" s="3857"/>
      <c r="BE76" s="3001" t="s">
        <v>1043</v>
      </c>
      <c r="BF76" s="2697">
        <v>658685438.36077666</v>
      </c>
      <c r="BG76" s="2698">
        <v>654209493.53454924</v>
      </c>
      <c r="BH76" s="2698">
        <v>275232461.15855938</v>
      </c>
      <c r="BI76" s="2698">
        <v>114776608.7383472</v>
      </c>
      <c r="BJ76" s="2698">
        <v>3607290.1179166366</v>
      </c>
      <c r="BK76" s="2698">
        <v>4758358.6902289093</v>
      </c>
      <c r="BL76" s="2698">
        <v>1188311.6199801292</v>
      </c>
      <c r="BM76" s="2698">
        <v>9431713.5896399468</v>
      </c>
      <c r="BN76" s="2698">
        <v>200549859.31185788</v>
      </c>
      <c r="BO76" s="2698">
        <v>22732567.881543815</v>
      </c>
      <c r="BP76" s="2698">
        <v>1900348.703987682</v>
      </c>
      <c r="BQ76" s="2698">
        <v>513169.13205229701</v>
      </c>
      <c r="BR76" s="2698">
        <v>1537850.5611395407</v>
      </c>
      <c r="BS76" s="2698">
        <v>62140.2077605089</v>
      </c>
      <c r="BT76" s="2698">
        <v>743117.17106843099</v>
      </c>
      <c r="BU76" s="2698">
        <v>299422.03156800021</v>
      </c>
      <c r="BV76" s="2698">
        <v>16876274.618898887</v>
      </c>
      <c r="BW76" s="2698">
        <v>4475944.826227597</v>
      </c>
      <c r="BX76" s="2698">
        <v>448862.97702046478</v>
      </c>
      <c r="BY76" s="2698">
        <v>2393636.6483257469</v>
      </c>
      <c r="BZ76" s="2699">
        <v>1633445.2008813855</v>
      </c>
    </row>
    <row r="77" spans="32:78" ht="17.25" customHeight="1">
      <c r="AF77" s="694"/>
      <c r="AG77" s="690" t="s">
        <v>1044</v>
      </c>
      <c r="AH77" s="691">
        <f t="shared" si="27"/>
        <v>1404832.7578575008</v>
      </c>
      <c r="AI77" s="692">
        <f t="shared" si="7"/>
        <v>1390248.8309559575</v>
      </c>
      <c r="AJ77" s="692">
        <f t="shared" si="8"/>
        <v>748457.20893837919</v>
      </c>
      <c r="AK77" s="692">
        <f t="shared" si="9"/>
        <v>272949.38215165591</v>
      </c>
      <c r="AL77" s="692">
        <f t="shared" si="10"/>
        <v>12575.440090328006</v>
      </c>
      <c r="AM77" s="692">
        <f t="shared" si="11"/>
        <v>9239.4039776203881</v>
      </c>
      <c r="AN77" s="692">
        <f t="shared" si="12"/>
        <v>3392.3569249366337</v>
      </c>
      <c r="AO77" s="692">
        <f t="shared" si="13"/>
        <v>7442.0442085926134</v>
      </c>
      <c r="AP77" s="692">
        <f t="shared" si="14"/>
        <v>245964.37027214014</v>
      </c>
      <c r="AQ77" s="692">
        <f t="shared" si="15"/>
        <v>47223.316535180413</v>
      </c>
      <c r="AR77" s="692">
        <f t="shared" si="16"/>
        <v>2819.8605034919624</v>
      </c>
      <c r="AS77" s="692">
        <f t="shared" si="17"/>
        <v>1197.1755117384432</v>
      </c>
      <c r="AT77" s="692">
        <f t="shared" si="18"/>
        <v>2928.3156582323495</v>
      </c>
      <c r="AU77" s="692">
        <f t="shared" si="19"/>
        <v>859.60040090181349</v>
      </c>
      <c r="AV77" s="692">
        <f t="shared" si="20"/>
        <v>4865.8572306131864</v>
      </c>
      <c r="AW77" s="692">
        <f t="shared" si="21"/>
        <v>572.49418137834778</v>
      </c>
      <c r="AX77" s="692">
        <f t="shared" si="22"/>
        <v>29762.004370768023</v>
      </c>
      <c r="AY77" s="692">
        <f t="shared" si="23"/>
        <v>14583.926901543586</v>
      </c>
      <c r="AZ77" s="692">
        <f t="shared" si="24"/>
        <v>1502.3584355288376</v>
      </c>
      <c r="BA77" s="692">
        <f t="shared" si="25"/>
        <v>10139.559481453782</v>
      </c>
      <c r="BB77" s="693">
        <f t="shared" si="26"/>
        <v>2942.0089845609632</v>
      </c>
      <c r="BD77" s="3857"/>
      <c r="BE77" s="3001" t="s">
        <v>1044</v>
      </c>
      <c r="BF77" s="2697">
        <v>1404832757.8575008</v>
      </c>
      <c r="BG77" s="2698">
        <v>1390248830.9559574</v>
      </c>
      <c r="BH77" s="2698">
        <v>748457208.93837917</v>
      </c>
      <c r="BI77" s="2698">
        <v>272949382.15165591</v>
      </c>
      <c r="BJ77" s="2698">
        <v>12575440.090328006</v>
      </c>
      <c r="BK77" s="2698">
        <v>9239403.9776203874</v>
      </c>
      <c r="BL77" s="2698">
        <v>3392356.9249366336</v>
      </c>
      <c r="BM77" s="2698">
        <v>7442044.2085926132</v>
      </c>
      <c r="BN77" s="2698">
        <v>245964370.27214015</v>
      </c>
      <c r="BO77" s="2698">
        <v>47223316.535180412</v>
      </c>
      <c r="BP77" s="2698">
        <v>2819860.5034919623</v>
      </c>
      <c r="BQ77" s="2698">
        <v>1197175.5117384433</v>
      </c>
      <c r="BR77" s="2698">
        <v>2928315.6582323494</v>
      </c>
      <c r="BS77" s="2698">
        <v>859600.40090181353</v>
      </c>
      <c r="BT77" s="2698">
        <v>4865857.230613186</v>
      </c>
      <c r="BU77" s="2698">
        <v>572494.1813783478</v>
      </c>
      <c r="BV77" s="2698">
        <v>29762004.370768022</v>
      </c>
      <c r="BW77" s="2698">
        <v>14583926.901543586</v>
      </c>
      <c r="BX77" s="2698">
        <v>1502358.4355288376</v>
      </c>
      <c r="BY77" s="2698">
        <v>10139559.481453782</v>
      </c>
      <c r="BZ77" s="2699">
        <v>2942008.9845609632</v>
      </c>
    </row>
    <row r="78" spans="32:78" ht="17.25" customHeight="1">
      <c r="AF78" s="694"/>
      <c r="AG78" s="690" t="s">
        <v>1045</v>
      </c>
      <c r="AH78" s="691">
        <f t="shared" si="27"/>
        <v>5315393.7365351357</v>
      </c>
      <c r="AI78" s="692">
        <f t="shared" si="7"/>
        <v>5227130.8755328069</v>
      </c>
      <c r="AJ78" s="692">
        <f t="shared" si="8"/>
        <v>2651674.3999896874</v>
      </c>
      <c r="AK78" s="692">
        <f t="shared" si="9"/>
        <v>1076431.5549727937</v>
      </c>
      <c r="AL78" s="692">
        <f t="shared" si="10"/>
        <v>88672.623825872608</v>
      </c>
      <c r="AM78" s="692">
        <f t="shared" si="11"/>
        <v>53858.675600947579</v>
      </c>
      <c r="AN78" s="692">
        <f t="shared" si="12"/>
        <v>14885.911772438418</v>
      </c>
      <c r="AO78" s="692">
        <f t="shared" si="13"/>
        <v>65400.32151951189</v>
      </c>
      <c r="AP78" s="692">
        <f t="shared" si="14"/>
        <v>935726.45092932123</v>
      </c>
      <c r="AQ78" s="692">
        <f t="shared" si="15"/>
        <v>211234.90280660326</v>
      </c>
      <c r="AR78" s="692">
        <f t="shared" si="16"/>
        <v>3388.921772599957</v>
      </c>
      <c r="AS78" s="692">
        <f t="shared" si="17"/>
        <v>6244.0735792016148</v>
      </c>
      <c r="AT78" s="692">
        <f t="shared" si="18"/>
        <v>7882.1397636438487</v>
      </c>
      <c r="AU78" s="692">
        <f t="shared" si="19"/>
        <v>4811.955249296062</v>
      </c>
      <c r="AV78" s="692">
        <f t="shared" si="20"/>
        <v>4374.1158240177547</v>
      </c>
      <c r="AW78" s="692">
        <f t="shared" si="21"/>
        <v>5405.2993400248442</v>
      </c>
      <c r="AX78" s="692">
        <f t="shared" si="22"/>
        <v>97139.528586845059</v>
      </c>
      <c r="AY78" s="692">
        <f t="shared" si="23"/>
        <v>88262.861002329009</v>
      </c>
      <c r="AZ78" s="692">
        <f t="shared" si="24"/>
        <v>1540.5613085094096</v>
      </c>
      <c r="BA78" s="692">
        <f t="shared" si="25"/>
        <v>21007.54090546396</v>
      </c>
      <c r="BB78" s="693">
        <f t="shared" si="26"/>
        <v>65714.758788355641</v>
      </c>
      <c r="BD78" s="3857"/>
      <c r="BE78" s="3001" t="s">
        <v>1045</v>
      </c>
      <c r="BF78" s="2697">
        <v>5315393736.5351353</v>
      </c>
      <c r="BG78" s="2698">
        <v>5227130875.5328064</v>
      </c>
      <c r="BH78" s="2698">
        <v>2651674399.9896874</v>
      </c>
      <c r="BI78" s="2698">
        <v>1076431554.9727936</v>
      </c>
      <c r="BJ78" s="2698">
        <v>88672623.825872615</v>
      </c>
      <c r="BK78" s="2698">
        <v>53858675.600947581</v>
      </c>
      <c r="BL78" s="2698">
        <v>14885911.772438418</v>
      </c>
      <c r="BM78" s="2698">
        <v>65400321.519511893</v>
      </c>
      <c r="BN78" s="2698">
        <v>935726450.92932129</v>
      </c>
      <c r="BO78" s="2698">
        <v>211234902.80660325</v>
      </c>
      <c r="BP78" s="2698">
        <v>3388921.772599957</v>
      </c>
      <c r="BQ78" s="2698">
        <v>6244073.5792016145</v>
      </c>
      <c r="BR78" s="2698">
        <v>7882139.7636438487</v>
      </c>
      <c r="BS78" s="2698">
        <v>4811955.2492960617</v>
      </c>
      <c r="BT78" s="2698">
        <v>4374115.8240177548</v>
      </c>
      <c r="BU78" s="2698">
        <v>5405299.3400248438</v>
      </c>
      <c r="BV78" s="2698">
        <v>97139528.586845055</v>
      </c>
      <c r="BW78" s="2698">
        <v>88262861.002329007</v>
      </c>
      <c r="BX78" s="2698">
        <v>1540561.3085094097</v>
      </c>
      <c r="BY78" s="2698">
        <v>21007540.90546396</v>
      </c>
      <c r="BZ78" s="2699">
        <v>65714758.788355634</v>
      </c>
    </row>
    <row r="79" spans="32:78" ht="17.25" customHeight="1">
      <c r="AF79" s="694" t="s">
        <v>96</v>
      </c>
      <c r="AG79" s="690" t="s">
        <v>1036</v>
      </c>
      <c r="AH79" s="691">
        <f t="shared" si="27"/>
        <v>2232.1118888705114</v>
      </c>
      <c r="AI79" s="692">
        <f t="shared" si="7"/>
        <v>2164.007110439758</v>
      </c>
      <c r="AJ79" s="692">
        <f t="shared" si="8"/>
        <v>672.60669509841966</v>
      </c>
      <c r="AK79" s="692">
        <f t="shared" si="9"/>
        <v>546.72657937866825</v>
      </c>
      <c r="AL79" s="692">
        <f t="shared" si="10"/>
        <v>0.65948624564386571</v>
      </c>
      <c r="AM79" s="692">
        <f t="shared" si="11"/>
        <v>8.4108939259676845</v>
      </c>
      <c r="AN79" s="692">
        <f t="shared" si="12"/>
        <v>1.9813676941302965</v>
      </c>
      <c r="AO79" s="692">
        <f t="shared" si="13"/>
        <v>20.928180702956595</v>
      </c>
      <c r="AP79" s="692">
        <f t="shared" si="14"/>
        <v>133.51816509815725</v>
      </c>
      <c r="AQ79" s="692">
        <f t="shared" si="15"/>
        <v>457.51859633060866</v>
      </c>
      <c r="AR79" s="692">
        <f t="shared" si="16"/>
        <v>29.247961057920634</v>
      </c>
      <c r="AS79" s="692">
        <f t="shared" si="17"/>
        <v>14.402484179186983</v>
      </c>
      <c r="AT79" s="692">
        <f t="shared" si="18"/>
        <v>53.567962735287388</v>
      </c>
      <c r="AU79" s="692">
        <f t="shared" si="19"/>
        <v>0.13657390286322735</v>
      </c>
      <c r="AV79" s="692">
        <f t="shared" si="20"/>
        <v>1.0486254031353819</v>
      </c>
      <c r="AW79" s="692">
        <f t="shared" si="21"/>
        <v>1.0558717624300971</v>
      </c>
      <c r="AX79" s="692">
        <f t="shared" si="22"/>
        <v>222.19766692438293</v>
      </c>
      <c r="AY79" s="692">
        <f t="shared" si="23"/>
        <v>68.104778430753058</v>
      </c>
      <c r="AZ79" s="692">
        <f t="shared" si="24"/>
        <v>9.2977585097102029</v>
      </c>
      <c r="BA79" s="692">
        <f t="shared" si="25"/>
        <v>40.794954671680131</v>
      </c>
      <c r="BB79" s="693">
        <f t="shared" si="26"/>
        <v>18.012065249362681</v>
      </c>
      <c r="BD79" s="3857" t="s">
        <v>96</v>
      </c>
      <c r="BE79" s="3001" t="s">
        <v>1036</v>
      </c>
      <c r="BF79" s="2697">
        <v>2232111.8888705112</v>
      </c>
      <c r="BG79" s="2698">
        <v>2164007.1104397578</v>
      </c>
      <c r="BH79" s="2698">
        <v>672606.69509841967</v>
      </c>
      <c r="BI79" s="2698">
        <v>546726.57937866822</v>
      </c>
      <c r="BJ79" s="2698">
        <v>659.48624564386569</v>
      </c>
      <c r="BK79" s="2698">
        <v>8410.8939259676845</v>
      </c>
      <c r="BL79" s="2698">
        <v>1981.3676941302965</v>
      </c>
      <c r="BM79" s="2698">
        <v>20928.180702956597</v>
      </c>
      <c r="BN79" s="2698">
        <v>133518.16509815725</v>
      </c>
      <c r="BO79" s="2698">
        <v>457518.59633060865</v>
      </c>
      <c r="BP79" s="2698">
        <v>29247.961057920635</v>
      </c>
      <c r="BQ79" s="2698">
        <v>14402.484179186982</v>
      </c>
      <c r="BR79" s="2698">
        <v>53567.962735287387</v>
      </c>
      <c r="BS79" s="2698">
        <v>136.57390286322735</v>
      </c>
      <c r="BT79" s="2698">
        <v>1048.6254031353819</v>
      </c>
      <c r="BU79" s="2698">
        <v>1055.8717624300971</v>
      </c>
      <c r="BV79" s="2698">
        <v>222197.66692438294</v>
      </c>
      <c r="BW79" s="2698">
        <v>68104.778430753053</v>
      </c>
      <c r="BX79" s="2698">
        <v>9297.7585097102037</v>
      </c>
      <c r="BY79" s="2698">
        <v>40794.954671680134</v>
      </c>
      <c r="BZ79" s="2699">
        <v>18012.06524936268</v>
      </c>
    </row>
    <row r="80" spans="32:78" ht="17.25" customHeight="1">
      <c r="AF80" s="694"/>
      <c r="AG80" s="690" t="s">
        <v>1037</v>
      </c>
      <c r="AH80" s="691">
        <f t="shared" si="27"/>
        <v>7207.59464296838</v>
      </c>
      <c r="AI80" s="692">
        <f t="shared" si="7"/>
        <v>7138.3721851132686</v>
      </c>
      <c r="AJ80" s="692">
        <f t="shared" si="8"/>
        <v>2901.7793785213184</v>
      </c>
      <c r="AK80" s="692">
        <f t="shared" si="9"/>
        <v>1600.4539810008134</v>
      </c>
      <c r="AL80" s="692">
        <f t="shared" si="10"/>
        <v>0</v>
      </c>
      <c r="AM80" s="692">
        <f t="shared" si="11"/>
        <v>22.046266598722109</v>
      </c>
      <c r="AN80" s="692">
        <f t="shared" si="12"/>
        <v>8.7652295340682702</v>
      </c>
      <c r="AO80" s="692">
        <f t="shared" si="13"/>
        <v>64.448869297530621</v>
      </c>
      <c r="AP80" s="692">
        <f t="shared" si="14"/>
        <v>637.12778737217207</v>
      </c>
      <c r="AQ80" s="692">
        <f t="shared" si="15"/>
        <v>1089.3485062895249</v>
      </c>
      <c r="AR80" s="692">
        <f t="shared" si="16"/>
        <v>51.051179372181998</v>
      </c>
      <c r="AS80" s="692">
        <f t="shared" si="17"/>
        <v>35.186506291646175</v>
      </c>
      <c r="AT80" s="692">
        <f t="shared" si="18"/>
        <v>47.155247460487885</v>
      </c>
      <c r="AU80" s="692">
        <f t="shared" si="19"/>
        <v>0.45521599198147822</v>
      </c>
      <c r="AV80" s="692">
        <f t="shared" si="20"/>
        <v>5.1725347611284667</v>
      </c>
      <c r="AW80" s="692">
        <f t="shared" si="21"/>
        <v>6.1202552423168782E-3</v>
      </c>
      <c r="AX80" s="692">
        <f t="shared" si="22"/>
        <v>675.37536236645474</v>
      </c>
      <c r="AY80" s="692">
        <f t="shared" si="23"/>
        <v>69.222457855110008</v>
      </c>
      <c r="AZ80" s="692">
        <f t="shared" si="24"/>
        <v>1.2319621890700407</v>
      </c>
      <c r="BA80" s="692">
        <f t="shared" si="25"/>
        <v>63.490559778619016</v>
      </c>
      <c r="BB80" s="693">
        <f t="shared" si="26"/>
        <v>4.4999358874209632</v>
      </c>
      <c r="BD80" s="3857"/>
      <c r="BE80" s="3001" t="s">
        <v>1037</v>
      </c>
      <c r="BF80" s="2697">
        <v>7207594.6429683799</v>
      </c>
      <c r="BG80" s="2698">
        <v>7138372.1851132689</v>
      </c>
      <c r="BH80" s="2698">
        <v>2901779.3785213185</v>
      </c>
      <c r="BI80" s="2698">
        <v>1600453.9810008134</v>
      </c>
      <c r="BJ80" s="2698">
        <v>0</v>
      </c>
      <c r="BK80" s="2698">
        <v>22046.266598722108</v>
      </c>
      <c r="BL80" s="2698">
        <v>8765.2295340682704</v>
      </c>
      <c r="BM80" s="2698">
        <v>64448.869297530618</v>
      </c>
      <c r="BN80" s="2698">
        <v>637127.78737217211</v>
      </c>
      <c r="BO80" s="2698">
        <v>1089348.506289525</v>
      </c>
      <c r="BP80" s="2698">
        <v>51051.179372181999</v>
      </c>
      <c r="BQ80" s="2698">
        <v>35186.506291646176</v>
      </c>
      <c r="BR80" s="2698">
        <v>47155.247460487888</v>
      </c>
      <c r="BS80" s="2698">
        <v>455.21599198147823</v>
      </c>
      <c r="BT80" s="2698">
        <v>5172.5347611284669</v>
      </c>
      <c r="BU80" s="2698">
        <v>6.1202552423168779</v>
      </c>
      <c r="BV80" s="2698">
        <v>675375.36236645479</v>
      </c>
      <c r="BW80" s="2698">
        <v>69222.457855110013</v>
      </c>
      <c r="BX80" s="2698">
        <v>1231.9621890700407</v>
      </c>
      <c r="BY80" s="2698">
        <v>63490.559778619019</v>
      </c>
      <c r="BZ80" s="2699">
        <v>4499.9358874209629</v>
      </c>
    </row>
    <row r="81" spans="32:78" ht="17.25" customHeight="1">
      <c r="AF81" s="694"/>
      <c r="AG81" s="690" t="s">
        <v>1038</v>
      </c>
      <c r="AH81" s="691">
        <f t="shared" si="27"/>
        <v>13204.955967848608</v>
      </c>
      <c r="AI81" s="692">
        <f t="shared" si="7"/>
        <v>13103.243285785269</v>
      </c>
      <c r="AJ81" s="692">
        <f t="shared" si="8"/>
        <v>5968.0964487132642</v>
      </c>
      <c r="AK81" s="692">
        <f t="shared" si="9"/>
        <v>2622.3076011859416</v>
      </c>
      <c r="AL81" s="692">
        <f t="shared" si="10"/>
        <v>0.87235308811234302</v>
      </c>
      <c r="AM81" s="692">
        <f t="shared" si="11"/>
        <v>95.162774211221844</v>
      </c>
      <c r="AN81" s="692">
        <f t="shared" si="12"/>
        <v>25.969100210870092</v>
      </c>
      <c r="AO81" s="692">
        <f t="shared" si="13"/>
        <v>100.43552590172092</v>
      </c>
      <c r="AP81" s="692">
        <f t="shared" si="14"/>
        <v>1726.9118820400056</v>
      </c>
      <c r="AQ81" s="692">
        <f t="shared" si="15"/>
        <v>1228.1442070171474</v>
      </c>
      <c r="AR81" s="692">
        <f t="shared" si="16"/>
        <v>97.236639842182768</v>
      </c>
      <c r="AS81" s="692">
        <f t="shared" si="17"/>
        <v>34.563523464592258</v>
      </c>
      <c r="AT81" s="692">
        <f t="shared" si="18"/>
        <v>124.0649583319542</v>
      </c>
      <c r="AU81" s="692">
        <f t="shared" si="19"/>
        <v>1.8832048522456959</v>
      </c>
      <c r="AV81" s="692">
        <f t="shared" si="20"/>
        <v>6.2912034074226462</v>
      </c>
      <c r="AW81" s="692">
        <f t="shared" si="21"/>
        <v>4.6330476578658443E-2</v>
      </c>
      <c r="AX81" s="692">
        <f t="shared" si="22"/>
        <v>1071.25753304201</v>
      </c>
      <c r="AY81" s="692">
        <f t="shared" si="23"/>
        <v>101.71268206333441</v>
      </c>
      <c r="AZ81" s="692">
        <f t="shared" si="24"/>
        <v>8.9300342814484974</v>
      </c>
      <c r="BA81" s="692">
        <f t="shared" si="25"/>
        <v>77.919254229269583</v>
      </c>
      <c r="BB81" s="693">
        <f t="shared" si="26"/>
        <v>14.863393552616351</v>
      </c>
      <c r="BD81" s="3857"/>
      <c r="BE81" s="3001" t="s">
        <v>1038</v>
      </c>
      <c r="BF81" s="2697">
        <v>13204955.967848608</v>
      </c>
      <c r="BG81" s="2698">
        <v>13103243.285785269</v>
      </c>
      <c r="BH81" s="2698">
        <v>5968096.4487132644</v>
      </c>
      <c r="BI81" s="2698">
        <v>2622307.6011859416</v>
      </c>
      <c r="BJ81" s="2698">
        <v>872.35308811234302</v>
      </c>
      <c r="BK81" s="2698">
        <v>95162.77421122184</v>
      </c>
      <c r="BL81" s="2698">
        <v>25969.100210870092</v>
      </c>
      <c r="BM81" s="2698">
        <v>100435.52590172092</v>
      </c>
      <c r="BN81" s="2698">
        <v>1726911.8820400056</v>
      </c>
      <c r="BO81" s="2698">
        <v>1228144.2070171474</v>
      </c>
      <c r="BP81" s="2698">
        <v>97236.639842182762</v>
      </c>
      <c r="BQ81" s="2698">
        <v>34563.523464592261</v>
      </c>
      <c r="BR81" s="2698">
        <v>124064.9583319542</v>
      </c>
      <c r="BS81" s="2698">
        <v>1883.204852245696</v>
      </c>
      <c r="BT81" s="2698">
        <v>6291.2034074226458</v>
      </c>
      <c r="BU81" s="2698">
        <v>46.330476578658441</v>
      </c>
      <c r="BV81" s="2698">
        <v>1071257.5330420099</v>
      </c>
      <c r="BW81" s="2698">
        <v>101712.68206333442</v>
      </c>
      <c r="BX81" s="2698">
        <v>8930.0342814484975</v>
      </c>
      <c r="BY81" s="2698">
        <v>77919.254229269587</v>
      </c>
      <c r="BZ81" s="2699">
        <v>14863.393552616351</v>
      </c>
    </row>
    <row r="82" spans="32:78" ht="17.25" customHeight="1">
      <c r="AF82" s="694"/>
      <c r="AG82" s="690" t="s">
        <v>1039</v>
      </c>
      <c r="AH82" s="691">
        <f t="shared" si="27"/>
        <v>28689.601684554542</v>
      </c>
      <c r="AI82" s="692">
        <f t="shared" si="7"/>
        <v>28214.618419766412</v>
      </c>
      <c r="AJ82" s="692">
        <f t="shared" si="8"/>
        <v>14400.673924524039</v>
      </c>
      <c r="AK82" s="692">
        <f t="shared" si="9"/>
        <v>4184.2111229361881</v>
      </c>
      <c r="AL82" s="692">
        <f t="shared" si="10"/>
        <v>16.124800849297841</v>
      </c>
      <c r="AM82" s="692">
        <f t="shared" si="11"/>
        <v>208.46212399161772</v>
      </c>
      <c r="AN82" s="692">
        <f t="shared" si="12"/>
        <v>49.215635752895786</v>
      </c>
      <c r="AO82" s="692">
        <f t="shared" si="13"/>
        <v>255.61165482555268</v>
      </c>
      <c r="AP82" s="692">
        <f t="shared" si="14"/>
        <v>4480.5560752636193</v>
      </c>
      <c r="AQ82" s="692">
        <f t="shared" si="15"/>
        <v>1996.0279530261435</v>
      </c>
      <c r="AR82" s="692">
        <f t="shared" si="16"/>
        <v>166.79245464811092</v>
      </c>
      <c r="AS82" s="692">
        <f t="shared" si="17"/>
        <v>64.404024879175338</v>
      </c>
      <c r="AT82" s="692">
        <f t="shared" si="18"/>
        <v>175.98935780984928</v>
      </c>
      <c r="AU82" s="692">
        <f t="shared" si="19"/>
        <v>2.7220088831959881</v>
      </c>
      <c r="AV82" s="692">
        <f t="shared" si="20"/>
        <v>53.161923903043792</v>
      </c>
      <c r="AW82" s="692">
        <f t="shared" si="21"/>
        <v>0.13483121407530699</v>
      </c>
      <c r="AX82" s="692">
        <f t="shared" si="22"/>
        <v>2160.5305272596261</v>
      </c>
      <c r="AY82" s="692">
        <f t="shared" si="23"/>
        <v>474.98326478812277</v>
      </c>
      <c r="AZ82" s="692">
        <f t="shared" si="24"/>
        <v>15.468970075116868</v>
      </c>
      <c r="BA82" s="692">
        <f t="shared" si="25"/>
        <v>189.68919595471675</v>
      </c>
      <c r="BB82" s="693">
        <f t="shared" si="26"/>
        <v>269.82509875828919</v>
      </c>
      <c r="BD82" s="3857"/>
      <c r="BE82" s="3001" t="s">
        <v>1039</v>
      </c>
      <c r="BF82" s="2697">
        <v>28689601.684554543</v>
      </c>
      <c r="BG82" s="2698">
        <v>28214618.419766411</v>
      </c>
      <c r="BH82" s="2698">
        <v>14400673.924524039</v>
      </c>
      <c r="BI82" s="2698">
        <v>4184211.1229361882</v>
      </c>
      <c r="BJ82" s="2698">
        <v>16124.800849297842</v>
      </c>
      <c r="BK82" s="2698">
        <v>208462.12399161773</v>
      </c>
      <c r="BL82" s="2698">
        <v>49215.635752895789</v>
      </c>
      <c r="BM82" s="2698">
        <v>255611.65482555269</v>
      </c>
      <c r="BN82" s="2698">
        <v>4480556.0752636194</v>
      </c>
      <c r="BO82" s="2698">
        <v>1996027.9530261434</v>
      </c>
      <c r="BP82" s="2698">
        <v>166792.45464811093</v>
      </c>
      <c r="BQ82" s="2698">
        <v>64404.024879175333</v>
      </c>
      <c r="BR82" s="2698">
        <v>175989.35780984929</v>
      </c>
      <c r="BS82" s="2698">
        <v>2722.0088831959879</v>
      </c>
      <c r="BT82" s="2698">
        <v>53161.923903043789</v>
      </c>
      <c r="BU82" s="2698">
        <v>134.83121407530697</v>
      </c>
      <c r="BV82" s="2698">
        <v>2160530.527259626</v>
      </c>
      <c r="BW82" s="2698">
        <v>474983.26478812279</v>
      </c>
      <c r="BX82" s="2698">
        <v>15468.970075116868</v>
      </c>
      <c r="BY82" s="2698">
        <v>189689.19595471676</v>
      </c>
      <c r="BZ82" s="2699">
        <v>269825.09875828918</v>
      </c>
    </row>
    <row r="83" spans="32:78" ht="17.25" customHeight="1">
      <c r="AF83" s="694"/>
      <c r="AG83" s="690" t="s">
        <v>1040</v>
      </c>
      <c r="AH83" s="691">
        <f t="shared" si="27"/>
        <v>59938.852724412565</v>
      </c>
      <c r="AI83" s="692">
        <f t="shared" si="7"/>
        <v>59433.433652131775</v>
      </c>
      <c r="AJ83" s="692">
        <f t="shared" si="8"/>
        <v>32415.985563174218</v>
      </c>
      <c r="AK83" s="692">
        <f t="shared" si="9"/>
        <v>8484.319348915662</v>
      </c>
      <c r="AL83" s="692">
        <f t="shared" si="10"/>
        <v>7.1908615615648479</v>
      </c>
      <c r="AM83" s="692">
        <f t="shared" si="11"/>
        <v>352.91903353344537</v>
      </c>
      <c r="AN83" s="692">
        <f t="shared" si="12"/>
        <v>111.00885674098531</v>
      </c>
      <c r="AO83" s="692">
        <f t="shared" si="13"/>
        <v>449.78315084873128</v>
      </c>
      <c r="AP83" s="692">
        <f t="shared" si="14"/>
        <v>9292.8891650661717</v>
      </c>
      <c r="AQ83" s="692">
        <f t="shared" si="15"/>
        <v>3442.3694691311848</v>
      </c>
      <c r="AR83" s="692">
        <f t="shared" si="16"/>
        <v>307.8777362471605</v>
      </c>
      <c r="AS83" s="692">
        <f t="shared" si="17"/>
        <v>125.53266894564037</v>
      </c>
      <c r="AT83" s="692">
        <f t="shared" si="18"/>
        <v>368.71607446537104</v>
      </c>
      <c r="AU83" s="692">
        <f t="shared" si="19"/>
        <v>5.2943295558195578</v>
      </c>
      <c r="AV83" s="692">
        <f t="shared" si="20"/>
        <v>85.531463528216861</v>
      </c>
      <c r="AW83" s="692">
        <f t="shared" si="21"/>
        <v>0.36056038107702709</v>
      </c>
      <c r="AX83" s="692">
        <f t="shared" si="22"/>
        <v>3983.6553700365353</v>
      </c>
      <c r="AY83" s="692">
        <f t="shared" si="23"/>
        <v>505.41907228079174</v>
      </c>
      <c r="AZ83" s="692">
        <f t="shared" si="24"/>
        <v>10.061827141652191</v>
      </c>
      <c r="BA83" s="692">
        <f t="shared" si="25"/>
        <v>321.964035077917</v>
      </c>
      <c r="BB83" s="693">
        <f t="shared" si="26"/>
        <v>173.39321006122256</v>
      </c>
      <c r="BD83" s="3857"/>
      <c r="BE83" s="3001" t="s">
        <v>1040</v>
      </c>
      <c r="BF83" s="2697">
        <v>59938852.724412568</v>
      </c>
      <c r="BG83" s="2698">
        <v>59433433.652131774</v>
      </c>
      <c r="BH83" s="2698">
        <v>32415985.563174218</v>
      </c>
      <c r="BI83" s="2698">
        <v>8484319.3489156626</v>
      </c>
      <c r="BJ83" s="2698">
        <v>7190.8615615648478</v>
      </c>
      <c r="BK83" s="2698">
        <v>352919.03353344538</v>
      </c>
      <c r="BL83" s="2698">
        <v>111008.85674098531</v>
      </c>
      <c r="BM83" s="2698">
        <v>449783.15084873128</v>
      </c>
      <c r="BN83" s="2698">
        <v>9292889.1650661714</v>
      </c>
      <c r="BO83" s="2698">
        <v>3442369.4691311847</v>
      </c>
      <c r="BP83" s="2698">
        <v>307877.73624716047</v>
      </c>
      <c r="BQ83" s="2698">
        <v>125532.66894564037</v>
      </c>
      <c r="BR83" s="2698">
        <v>368716.07446537103</v>
      </c>
      <c r="BS83" s="2698">
        <v>5294.3295558195578</v>
      </c>
      <c r="BT83" s="2698">
        <v>85531.46352821686</v>
      </c>
      <c r="BU83" s="2698">
        <v>360.5603810770271</v>
      </c>
      <c r="BV83" s="2698">
        <v>3983655.3700365354</v>
      </c>
      <c r="BW83" s="2698">
        <v>505419.07228079176</v>
      </c>
      <c r="BX83" s="2698">
        <v>10061.827141652191</v>
      </c>
      <c r="BY83" s="2698">
        <v>321964.03507791698</v>
      </c>
      <c r="BZ83" s="2699">
        <v>173393.21006122255</v>
      </c>
    </row>
    <row r="84" spans="32:78" ht="17.25" customHeight="1">
      <c r="AF84" s="694"/>
      <c r="AG84" s="690" t="s">
        <v>1041</v>
      </c>
      <c r="AH84" s="691">
        <f t="shared" si="27"/>
        <v>152203.33597956804</v>
      </c>
      <c r="AI84" s="692">
        <f t="shared" si="7"/>
        <v>150231.09390895715</v>
      </c>
      <c r="AJ84" s="692">
        <f t="shared" si="8"/>
        <v>81741.291786954505</v>
      </c>
      <c r="AK84" s="692">
        <f t="shared" si="9"/>
        <v>20341.15441644254</v>
      </c>
      <c r="AL84" s="692">
        <f t="shared" si="10"/>
        <v>199.23209741767909</v>
      </c>
      <c r="AM84" s="692">
        <f t="shared" si="11"/>
        <v>975.51113540735003</v>
      </c>
      <c r="AN84" s="692">
        <f t="shared" si="12"/>
        <v>246.38509814802634</v>
      </c>
      <c r="AO84" s="692">
        <f t="shared" si="13"/>
        <v>1330.2045016881127</v>
      </c>
      <c r="AP84" s="692">
        <f t="shared" si="14"/>
        <v>28943.413107625001</v>
      </c>
      <c r="AQ84" s="692">
        <f t="shared" si="15"/>
        <v>6743.0304096895998</v>
      </c>
      <c r="AR84" s="692">
        <f t="shared" si="16"/>
        <v>695.43242226162295</v>
      </c>
      <c r="AS84" s="692">
        <f t="shared" si="17"/>
        <v>199.52193406154896</v>
      </c>
      <c r="AT84" s="692">
        <f t="shared" si="18"/>
        <v>679.50355085814783</v>
      </c>
      <c r="AU84" s="692">
        <f t="shared" si="19"/>
        <v>36.429472440176248</v>
      </c>
      <c r="AV84" s="692">
        <f t="shared" si="20"/>
        <v>281.26068250201649</v>
      </c>
      <c r="AW84" s="692">
        <f t="shared" si="21"/>
        <v>32.626515818749603</v>
      </c>
      <c r="AX84" s="692">
        <f t="shared" si="22"/>
        <v>7786.0967776421176</v>
      </c>
      <c r="AY84" s="692">
        <f t="shared" si="23"/>
        <v>1972.2420706107407</v>
      </c>
      <c r="AZ84" s="692">
        <f t="shared" si="24"/>
        <v>100.42847868552623</v>
      </c>
      <c r="BA84" s="692">
        <f t="shared" si="25"/>
        <v>1040.8855504128703</v>
      </c>
      <c r="BB84" s="693">
        <f t="shared" si="26"/>
        <v>830.9280415123427</v>
      </c>
      <c r="BD84" s="3857"/>
      <c r="BE84" s="3001" t="s">
        <v>1041</v>
      </c>
      <c r="BF84" s="2697">
        <v>152203335.97956803</v>
      </c>
      <c r="BG84" s="2698">
        <v>150231093.90895715</v>
      </c>
      <c r="BH84" s="2698">
        <v>81741291.786954507</v>
      </c>
      <c r="BI84" s="2698">
        <v>20341154.41644254</v>
      </c>
      <c r="BJ84" s="2698">
        <v>199232.09741767909</v>
      </c>
      <c r="BK84" s="2698">
        <v>975511.13540735003</v>
      </c>
      <c r="BL84" s="2698">
        <v>246385.09814802636</v>
      </c>
      <c r="BM84" s="2698">
        <v>1330204.5016881127</v>
      </c>
      <c r="BN84" s="2698">
        <v>28943413.107625</v>
      </c>
      <c r="BO84" s="2698">
        <v>6743030.4096895996</v>
      </c>
      <c r="BP84" s="2698">
        <v>695432.42226162297</v>
      </c>
      <c r="BQ84" s="2698">
        <v>199521.93406154896</v>
      </c>
      <c r="BR84" s="2698">
        <v>679503.55085814779</v>
      </c>
      <c r="BS84" s="2698">
        <v>36429.472440176251</v>
      </c>
      <c r="BT84" s="2698">
        <v>281260.68250201648</v>
      </c>
      <c r="BU84" s="2698">
        <v>32626.515818749602</v>
      </c>
      <c r="BV84" s="2698">
        <v>7786096.7776421178</v>
      </c>
      <c r="BW84" s="2698">
        <v>1972242.0706107407</v>
      </c>
      <c r="BX84" s="2698">
        <v>100428.47868552624</v>
      </c>
      <c r="BY84" s="2698">
        <v>1040885.5504128704</v>
      </c>
      <c r="BZ84" s="2699">
        <v>830928.04151234275</v>
      </c>
    </row>
    <row r="85" spans="32:78" ht="17.25" customHeight="1">
      <c r="AF85" s="694"/>
      <c r="AG85" s="690" t="s">
        <v>1042</v>
      </c>
      <c r="AH85" s="691">
        <f t="shared" si="27"/>
        <v>321377.10716431856</v>
      </c>
      <c r="AI85" s="692">
        <f t="shared" si="7"/>
        <v>318297.90949090366</v>
      </c>
      <c r="AJ85" s="692">
        <f t="shared" si="8"/>
        <v>153018.94200054585</v>
      </c>
      <c r="AK85" s="692">
        <f t="shared" si="9"/>
        <v>66871.482149137461</v>
      </c>
      <c r="AL85" s="692">
        <f t="shared" si="10"/>
        <v>2901.5685220640166</v>
      </c>
      <c r="AM85" s="692">
        <f t="shared" si="11"/>
        <v>2433.7859503946588</v>
      </c>
      <c r="AN85" s="692">
        <f t="shared" si="12"/>
        <v>521.50015812667391</v>
      </c>
      <c r="AO85" s="692">
        <f t="shared" si="13"/>
        <v>2591.8754267290578</v>
      </c>
      <c r="AP85" s="692">
        <f t="shared" si="14"/>
        <v>60981.830151823946</v>
      </c>
      <c r="AQ85" s="692">
        <f t="shared" si="15"/>
        <v>13384.065791327384</v>
      </c>
      <c r="AR85" s="692">
        <f t="shared" si="16"/>
        <v>1184.4941219350378</v>
      </c>
      <c r="AS85" s="692">
        <f t="shared" si="17"/>
        <v>467.15201928958379</v>
      </c>
      <c r="AT85" s="692">
        <f t="shared" si="18"/>
        <v>1027.8186855220088</v>
      </c>
      <c r="AU85" s="692">
        <f t="shared" si="19"/>
        <v>60.865713870942884</v>
      </c>
      <c r="AV85" s="692">
        <f t="shared" si="20"/>
        <v>352.6347425597948</v>
      </c>
      <c r="AW85" s="692">
        <f t="shared" si="21"/>
        <v>69.492226884516498</v>
      </c>
      <c r="AX85" s="692">
        <f t="shared" si="22"/>
        <v>12430.401830692614</v>
      </c>
      <c r="AY85" s="692">
        <f t="shared" si="23"/>
        <v>3079.1976734147979</v>
      </c>
      <c r="AZ85" s="692">
        <f t="shared" si="24"/>
        <v>661.82659294999053</v>
      </c>
      <c r="BA85" s="692">
        <f t="shared" si="25"/>
        <v>1065.020049937262</v>
      </c>
      <c r="BB85" s="693">
        <f t="shared" si="26"/>
        <v>1352.3510305275447</v>
      </c>
      <c r="BD85" s="3857"/>
      <c r="BE85" s="3001" t="s">
        <v>1042</v>
      </c>
      <c r="BF85" s="2697">
        <v>321377107.16431856</v>
      </c>
      <c r="BG85" s="2698">
        <v>318297909.49090368</v>
      </c>
      <c r="BH85" s="2698">
        <v>153018942.00054586</v>
      </c>
      <c r="BI85" s="2698">
        <v>66871482.14913746</v>
      </c>
      <c r="BJ85" s="2698">
        <v>2901568.5220640167</v>
      </c>
      <c r="BK85" s="2698">
        <v>2433785.9503946588</v>
      </c>
      <c r="BL85" s="2698">
        <v>521500.15812667395</v>
      </c>
      <c r="BM85" s="2698">
        <v>2591875.4267290579</v>
      </c>
      <c r="BN85" s="2698">
        <v>60981830.151823945</v>
      </c>
      <c r="BO85" s="2698">
        <v>13384065.791327385</v>
      </c>
      <c r="BP85" s="2698">
        <v>1184494.1219350379</v>
      </c>
      <c r="BQ85" s="2698">
        <v>467152.01928958378</v>
      </c>
      <c r="BR85" s="2698">
        <v>1027818.6855220088</v>
      </c>
      <c r="BS85" s="2698">
        <v>60865.713870942884</v>
      </c>
      <c r="BT85" s="2698">
        <v>352634.7425597948</v>
      </c>
      <c r="BU85" s="2698">
        <v>69492.226884516494</v>
      </c>
      <c r="BV85" s="2698">
        <v>12430401.830692613</v>
      </c>
      <c r="BW85" s="2698">
        <v>3079197.673414798</v>
      </c>
      <c r="BX85" s="2698">
        <v>661826.59294999053</v>
      </c>
      <c r="BY85" s="2698">
        <v>1065020.049937262</v>
      </c>
      <c r="BZ85" s="2699">
        <v>1352351.0305275447</v>
      </c>
    </row>
    <row r="86" spans="32:78" ht="17.25" customHeight="1">
      <c r="AF86" s="694"/>
      <c r="AG86" s="690" t="s">
        <v>1043</v>
      </c>
      <c r="AH86" s="691">
        <f t="shared" si="27"/>
        <v>627079.02301228186</v>
      </c>
      <c r="AI86" s="692">
        <f t="shared" si="7"/>
        <v>623029.72338999831</v>
      </c>
      <c r="AJ86" s="692">
        <f t="shared" si="8"/>
        <v>274587.45463519008</v>
      </c>
      <c r="AK86" s="692">
        <f t="shared" si="9"/>
        <v>116190.19249285803</v>
      </c>
      <c r="AL86" s="692">
        <f t="shared" si="10"/>
        <v>10527.80490581612</v>
      </c>
      <c r="AM86" s="692">
        <f t="shared" si="11"/>
        <v>4828.260775901741</v>
      </c>
      <c r="AN86" s="692">
        <f t="shared" si="12"/>
        <v>1121.8774514679249</v>
      </c>
      <c r="AO86" s="692">
        <f t="shared" si="13"/>
        <v>8786.1164714222396</v>
      </c>
      <c r="AP86" s="692">
        <f t="shared" si="14"/>
        <v>163691.02695638468</v>
      </c>
      <c r="AQ86" s="692">
        <f t="shared" si="15"/>
        <v>22987.415443945898</v>
      </c>
      <c r="AR86" s="692">
        <f t="shared" si="16"/>
        <v>1995.5877185843713</v>
      </c>
      <c r="AS86" s="692">
        <f t="shared" si="17"/>
        <v>356.76441483878767</v>
      </c>
      <c r="AT86" s="692">
        <f t="shared" si="18"/>
        <v>1518.1932162691585</v>
      </c>
      <c r="AU86" s="692">
        <f t="shared" si="19"/>
        <v>216.99660939125988</v>
      </c>
      <c r="AV86" s="692">
        <f t="shared" si="20"/>
        <v>709.96055027524369</v>
      </c>
      <c r="AW86" s="692">
        <f t="shared" si="21"/>
        <v>219.09433648086468</v>
      </c>
      <c r="AX86" s="692">
        <f t="shared" si="22"/>
        <v>15292.977411171953</v>
      </c>
      <c r="AY86" s="692">
        <f t="shared" si="23"/>
        <v>4049.2996222836005</v>
      </c>
      <c r="AZ86" s="692">
        <f t="shared" si="24"/>
        <v>429.09195911347632</v>
      </c>
      <c r="BA86" s="692">
        <f t="shared" si="25"/>
        <v>2200.0821897181245</v>
      </c>
      <c r="BB86" s="693">
        <f t="shared" si="26"/>
        <v>1420.1254734520005</v>
      </c>
      <c r="BD86" s="3857"/>
      <c r="BE86" s="3001" t="s">
        <v>1043</v>
      </c>
      <c r="BF86" s="2697">
        <v>627079023.01228189</v>
      </c>
      <c r="BG86" s="2698">
        <v>623029723.38999832</v>
      </c>
      <c r="BH86" s="2698">
        <v>274587454.63519007</v>
      </c>
      <c r="BI86" s="2698">
        <v>116190192.49285802</v>
      </c>
      <c r="BJ86" s="2698">
        <v>10527804.905816119</v>
      </c>
      <c r="BK86" s="2698">
        <v>4828260.7759017413</v>
      </c>
      <c r="BL86" s="2698">
        <v>1121877.4514679248</v>
      </c>
      <c r="BM86" s="2698">
        <v>8786116.4714222401</v>
      </c>
      <c r="BN86" s="2698">
        <v>163691026.95638469</v>
      </c>
      <c r="BO86" s="2698">
        <v>22987415.4439459</v>
      </c>
      <c r="BP86" s="2698">
        <v>1995587.7185843713</v>
      </c>
      <c r="BQ86" s="2698">
        <v>356764.41483878769</v>
      </c>
      <c r="BR86" s="2698">
        <v>1518193.2162691585</v>
      </c>
      <c r="BS86" s="2698">
        <v>216996.60939125987</v>
      </c>
      <c r="BT86" s="2698">
        <v>709960.5502752437</v>
      </c>
      <c r="BU86" s="2698">
        <v>219094.33648086467</v>
      </c>
      <c r="BV86" s="2698">
        <v>15292977.411171952</v>
      </c>
      <c r="BW86" s="2698">
        <v>4049299.6222836003</v>
      </c>
      <c r="BX86" s="2698">
        <v>429091.95911347633</v>
      </c>
      <c r="BY86" s="2698">
        <v>2200082.1897181245</v>
      </c>
      <c r="BZ86" s="2699">
        <v>1420125.4734520004</v>
      </c>
    </row>
    <row r="87" spans="32:78" ht="17.25" customHeight="1">
      <c r="AF87" s="694"/>
      <c r="AG87" s="690" t="s">
        <v>1044</v>
      </c>
      <c r="AH87" s="691">
        <f t="shared" si="27"/>
        <v>1434800.6567630249</v>
      </c>
      <c r="AI87" s="692">
        <f t="shared" si="7"/>
        <v>1422380.5712671566</v>
      </c>
      <c r="AJ87" s="692">
        <f t="shared" si="8"/>
        <v>755171.48250681604</v>
      </c>
      <c r="AK87" s="692">
        <f t="shared" si="9"/>
        <v>261389.73770669551</v>
      </c>
      <c r="AL87" s="692">
        <f t="shared" si="10"/>
        <v>15956.072670437292</v>
      </c>
      <c r="AM87" s="692">
        <f t="shared" si="11"/>
        <v>8875.4602969614698</v>
      </c>
      <c r="AN87" s="692">
        <f t="shared" si="12"/>
        <v>3740.5932430793214</v>
      </c>
      <c r="AO87" s="692">
        <f t="shared" si="13"/>
        <v>8084.1695821748954</v>
      </c>
      <c r="AP87" s="692">
        <f t="shared" si="14"/>
        <v>281347.96155660891</v>
      </c>
      <c r="AQ87" s="692">
        <f t="shared" si="15"/>
        <v>47570.254650250659</v>
      </c>
      <c r="AR87" s="692">
        <f t="shared" si="16"/>
        <v>2652.7151671063175</v>
      </c>
      <c r="AS87" s="692">
        <f t="shared" si="17"/>
        <v>1182.2054743526044</v>
      </c>
      <c r="AT87" s="692">
        <f t="shared" si="18"/>
        <v>2782.5976205744105</v>
      </c>
      <c r="AU87" s="692">
        <f t="shared" si="19"/>
        <v>681.61532521270465</v>
      </c>
      <c r="AV87" s="692">
        <f t="shared" si="20"/>
        <v>4591.5894452383618</v>
      </c>
      <c r="AW87" s="692">
        <f t="shared" si="21"/>
        <v>469.331069170673</v>
      </c>
      <c r="AX87" s="692">
        <f t="shared" si="22"/>
        <v>27884.784952476948</v>
      </c>
      <c r="AY87" s="692">
        <f t="shared" si="23"/>
        <v>12420.08549586869</v>
      </c>
      <c r="AZ87" s="692">
        <f t="shared" si="24"/>
        <v>1150.3522310282438</v>
      </c>
      <c r="BA87" s="692">
        <f t="shared" si="25"/>
        <v>8212.6089479553393</v>
      </c>
      <c r="BB87" s="693">
        <f t="shared" si="26"/>
        <v>3057.1243168851056</v>
      </c>
      <c r="BD87" s="3857"/>
      <c r="BE87" s="3001" t="s">
        <v>1044</v>
      </c>
      <c r="BF87" s="2697">
        <v>1434800656.7630248</v>
      </c>
      <c r="BG87" s="2698">
        <v>1422380571.2671566</v>
      </c>
      <c r="BH87" s="2698">
        <v>755171482.50681603</v>
      </c>
      <c r="BI87" s="2698">
        <v>261389737.7066955</v>
      </c>
      <c r="BJ87" s="2698">
        <v>15956072.670437291</v>
      </c>
      <c r="BK87" s="2698">
        <v>8875460.2969614696</v>
      </c>
      <c r="BL87" s="2698">
        <v>3740593.2430793215</v>
      </c>
      <c r="BM87" s="2698">
        <v>8084169.5821748953</v>
      </c>
      <c r="BN87" s="2698">
        <v>281347961.55660892</v>
      </c>
      <c r="BO87" s="2698">
        <v>47570254.650250658</v>
      </c>
      <c r="BP87" s="2698">
        <v>2652715.1671063174</v>
      </c>
      <c r="BQ87" s="2698">
        <v>1182205.4743526045</v>
      </c>
      <c r="BR87" s="2698">
        <v>2782597.6205744105</v>
      </c>
      <c r="BS87" s="2698">
        <v>681615.3252127046</v>
      </c>
      <c r="BT87" s="2698">
        <v>4591589.4452383621</v>
      </c>
      <c r="BU87" s="2698">
        <v>469331.06917067303</v>
      </c>
      <c r="BV87" s="2698">
        <v>27884784.952476948</v>
      </c>
      <c r="BW87" s="2698">
        <v>12420085.49586869</v>
      </c>
      <c r="BX87" s="2698">
        <v>1150352.2310282437</v>
      </c>
      <c r="BY87" s="2698">
        <v>8212608.9479553401</v>
      </c>
      <c r="BZ87" s="2699">
        <v>3057124.3168851058</v>
      </c>
    </row>
    <row r="88" spans="32:78" ht="17.25" customHeight="1">
      <c r="AF88" s="694"/>
      <c r="AG88" s="690" t="s">
        <v>1045</v>
      </c>
      <c r="AH88" s="691">
        <f t="shared" si="27"/>
        <v>5537085.8689027727</v>
      </c>
      <c r="AI88" s="692">
        <f t="shared" si="7"/>
        <v>5444281.9360149885</v>
      </c>
      <c r="AJ88" s="692">
        <f t="shared" si="8"/>
        <v>2713080.5473502697</v>
      </c>
      <c r="AK88" s="692">
        <f t="shared" si="9"/>
        <v>1160448.4805620455</v>
      </c>
      <c r="AL88" s="692">
        <f t="shared" si="10"/>
        <v>2756.7985797397141</v>
      </c>
      <c r="AM88" s="692">
        <f t="shared" si="11"/>
        <v>57473.210551838296</v>
      </c>
      <c r="AN88" s="692">
        <f t="shared" si="12"/>
        <v>13145.410372655731</v>
      </c>
      <c r="AO88" s="692">
        <f t="shared" si="13"/>
        <v>65208.103893348271</v>
      </c>
      <c r="AP88" s="692">
        <f t="shared" si="14"/>
        <v>1101120.5107050699</v>
      </c>
      <c r="AQ88" s="692">
        <f t="shared" si="15"/>
        <v>213193.35902488191</v>
      </c>
      <c r="AR88" s="692">
        <f t="shared" si="16"/>
        <v>3869.4091795249956</v>
      </c>
      <c r="AS88" s="692">
        <f t="shared" si="17"/>
        <v>6210.6603790954823</v>
      </c>
      <c r="AT88" s="692">
        <f t="shared" si="18"/>
        <v>8073.9972142490005</v>
      </c>
      <c r="AU88" s="692">
        <f t="shared" si="19"/>
        <v>4354.8733144809366</v>
      </c>
      <c r="AV88" s="692">
        <f t="shared" si="20"/>
        <v>4537.9766497231767</v>
      </c>
      <c r="AW88" s="692">
        <f t="shared" si="21"/>
        <v>5487.1160826937457</v>
      </c>
      <c r="AX88" s="692">
        <f t="shared" si="22"/>
        <v>85321.482155372127</v>
      </c>
      <c r="AY88" s="692">
        <f t="shared" si="23"/>
        <v>92803.932887784336</v>
      </c>
      <c r="AZ88" s="692">
        <f t="shared" si="24"/>
        <v>1489.7022987297519</v>
      </c>
      <c r="BA88" s="692">
        <f t="shared" si="25"/>
        <v>21546.434109547765</v>
      </c>
      <c r="BB88" s="693">
        <f t="shared" si="26"/>
        <v>69767.796479506826</v>
      </c>
      <c r="BD88" s="3857"/>
      <c r="BE88" s="3001" t="s">
        <v>1045</v>
      </c>
      <c r="BF88" s="2697">
        <v>5537085868.9027729</v>
      </c>
      <c r="BG88" s="2698">
        <v>5444281936.0149889</v>
      </c>
      <c r="BH88" s="2698">
        <v>2713080547.3502698</v>
      </c>
      <c r="BI88" s="2698">
        <v>1160448480.5620456</v>
      </c>
      <c r="BJ88" s="2698">
        <v>2756798.579739714</v>
      </c>
      <c r="BK88" s="2698">
        <v>57473210.551838294</v>
      </c>
      <c r="BL88" s="2698">
        <v>13145410.372655731</v>
      </c>
      <c r="BM88" s="2698">
        <v>65208103.893348269</v>
      </c>
      <c r="BN88" s="2698">
        <v>1101120510.7050698</v>
      </c>
      <c r="BO88" s="2698">
        <v>213193359.0248819</v>
      </c>
      <c r="BP88" s="2698">
        <v>3869409.1795249954</v>
      </c>
      <c r="BQ88" s="2698">
        <v>6210660.3790954826</v>
      </c>
      <c r="BR88" s="2698">
        <v>8073997.2142490009</v>
      </c>
      <c r="BS88" s="2698">
        <v>4354873.3144809371</v>
      </c>
      <c r="BT88" s="2698">
        <v>4537976.6497231768</v>
      </c>
      <c r="BU88" s="2698">
        <v>5487116.0826937454</v>
      </c>
      <c r="BV88" s="2698">
        <v>85321482.155372128</v>
      </c>
      <c r="BW88" s="2698">
        <v>92803932.887784332</v>
      </c>
      <c r="BX88" s="2698">
        <v>1489702.298729752</v>
      </c>
      <c r="BY88" s="2698">
        <v>21546434.109547764</v>
      </c>
      <c r="BZ88" s="2699">
        <v>69767796.47950682</v>
      </c>
    </row>
    <row r="89" spans="32:78" ht="17.25" customHeight="1">
      <c r="AF89" s="694" t="s">
        <v>307</v>
      </c>
      <c r="AG89" s="690" t="s">
        <v>1036</v>
      </c>
      <c r="AH89" s="691">
        <f t="shared" si="27"/>
        <v>4959.1459547651739</v>
      </c>
      <c r="AI89" s="692">
        <f t="shared" si="7"/>
        <v>4943.8125452946797</v>
      </c>
      <c r="AJ89" s="692">
        <f t="shared" si="8"/>
        <v>2211.8154947216922</v>
      </c>
      <c r="AK89" s="692">
        <f t="shared" si="9"/>
        <v>1419.0912970102374</v>
      </c>
      <c r="AL89" s="692">
        <f t="shared" si="10"/>
        <v>0</v>
      </c>
      <c r="AM89" s="692">
        <f t="shared" si="11"/>
        <v>12.201178978655516</v>
      </c>
      <c r="AN89" s="692">
        <f t="shared" si="12"/>
        <v>3.1928033360066053</v>
      </c>
      <c r="AO89" s="692">
        <f t="shared" si="13"/>
        <v>40.593310685710811</v>
      </c>
      <c r="AP89" s="692">
        <f t="shared" si="14"/>
        <v>405.79034294060551</v>
      </c>
      <c r="AQ89" s="692">
        <f t="shared" si="15"/>
        <v>472.57216086120212</v>
      </c>
      <c r="AR89" s="692">
        <f t="shared" si="16"/>
        <v>11.251203475227396</v>
      </c>
      <c r="AS89" s="692">
        <f t="shared" si="17"/>
        <v>10.890928257427861</v>
      </c>
      <c r="AT89" s="692">
        <f t="shared" si="18"/>
        <v>51.200162882387211</v>
      </c>
      <c r="AU89" s="692">
        <f t="shared" si="19"/>
        <v>0</v>
      </c>
      <c r="AV89" s="692">
        <f t="shared" si="20"/>
        <v>1.2036400553002882</v>
      </c>
      <c r="AW89" s="692">
        <f t="shared" si="21"/>
        <v>0.45289746970473915</v>
      </c>
      <c r="AX89" s="692">
        <f t="shared" si="22"/>
        <v>303.55712462052446</v>
      </c>
      <c r="AY89" s="692">
        <f t="shared" si="23"/>
        <v>15.333409470492457</v>
      </c>
      <c r="AZ89" s="692">
        <f t="shared" si="24"/>
        <v>1.6850478887636475</v>
      </c>
      <c r="BA89" s="692">
        <f t="shared" si="25"/>
        <v>9.1201915436292431</v>
      </c>
      <c r="BB89" s="693">
        <f t="shared" si="26"/>
        <v>4.5281700380995709</v>
      </c>
      <c r="BD89" s="3857" t="s">
        <v>307</v>
      </c>
      <c r="BE89" s="3001" t="s">
        <v>1036</v>
      </c>
      <c r="BF89" s="2697">
        <v>4959145.9547651736</v>
      </c>
      <c r="BG89" s="2698">
        <v>4943812.5452946797</v>
      </c>
      <c r="BH89" s="2698">
        <v>2211815.4947216921</v>
      </c>
      <c r="BI89" s="2698">
        <v>1419091.2970102374</v>
      </c>
      <c r="BJ89" s="2698">
        <v>0</v>
      </c>
      <c r="BK89" s="2698">
        <v>12201.178978655516</v>
      </c>
      <c r="BL89" s="2698">
        <v>3192.8033360066052</v>
      </c>
      <c r="BM89" s="2698">
        <v>40593.310685710814</v>
      </c>
      <c r="BN89" s="2698">
        <v>405790.34294060554</v>
      </c>
      <c r="BO89" s="2698">
        <v>472572.16086120211</v>
      </c>
      <c r="BP89" s="2698">
        <v>11251.203475227396</v>
      </c>
      <c r="BQ89" s="2698">
        <v>10890.92825742786</v>
      </c>
      <c r="BR89" s="2698">
        <v>51200.162882387209</v>
      </c>
      <c r="BS89" s="2698">
        <v>0</v>
      </c>
      <c r="BT89" s="2698">
        <v>1203.6400553002882</v>
      </c>
      <c r="BU89" s="2698">
        <v>452.89746970473914</v>
      </c>
      <c r="BV89" s="2698">
        <v>303557.12462052447</v>
      </c>
      <c r="BW89" s="2698">
        <v>15333.409470492457</v>
      </c>
      <c r="BX89" s="2698">
        <v>1685.0478887636475</v>
      </c>
      <c r="BY89" s="2698">
        <v>9120.1915436292438</v>
      </c>
      <c r="BZ89" s="2699">
        <v>4528.1700380995708</v>
      </c>
    </row>
    <row r="90" spans="32:78" ht="17.25" customHeight="1">
      <c r="AF90" s="694"/>
      <c r="AG90" s="690" t="s">
        <v>1037</v>
      </c>
      <c r="AH90" s="691">
        <f t="shared" si="27"/>
        <v>9650.5063541140062</v>
      </c>
      <c r="AI90" s="692">
        <f t="shared" si="7"/>
        <v>9612.2445449677525</v>
      </c>
      <c r="AJ90" s="692">
        <f t="shared" si="8"/>
        <v>4981.3985517532428</v>
      </c>
      <c r="AK90" s="692">
        <f t="shared" si="9"/>
        <v>1714.6676205960018</v>
      </c>
      <c r="AL90" s="692">
        <f t="shared" si="10"/>
        <v>0</v>
      </c>
      <c r="AM90" s="692">
        <f t="shared" si="11"/>
        <v>20.823899594819405</v>
      </c>
      <c r="AN90" s="692">
        <f t="shared" si="12"/>
        <v>7.1598169141676555</v>
      </c>
      <c r="AO90" s="692">
        <f t="shared" si="13"/>
        <v>75.31931981393771</v>
      </c>
      <c r="AP90" s="692">
        <f t="shared" si="14"/>
        <v>1382.2023585909922</v>
      </c>
      <c r="AQ90" s="692">
        <f t="shared" si="15"/>
        <v>679.27188938457425</v>
      </c>
      <c r="AR90" s="692">
        <f t="shared" si="16"/>
        <v>22.693364907521413</v>
      </c>
      <c r="AS90" s="692">
        <f t="shared" si="17"/>
        <v>24.407889348223804</v>
      </c>
      <c r="AT90" s="692">
        <f t="shared" si="18"/>
        <v>55.653558718132878</v>
      </c>
      <c r="AU90" s="692">
        <f t="shared" si="19"/>
        <v>2.4103580945831336E-2</v>
      </c>
      <c r="AV90" s="692">
        <f t="shared" si="20"/>
        <v>0.56028889197998955</v>
      </c>
      <c r="AW90" s="692">
        <f t="shared" si="21"/>
        <v>1.7091275126873589</v>
      </c>
      <c r="AX90" s="692">
        <f t="shared" si="22"/>
        <v>646.35275536052893</v>
      </c>
      <c r="AY90" s="692">
        <f t="shared" si="23"/>
        <v>38.261809146251629</v>
      </c>
      <c r="AZ90" s="692">
        <f t="shared" si="24"/>
        <v>0.36675721293505137</v>
      </c>
      <c r="BA90" s="692">
        <f t="shared" si="25"/>
        <v>24.832059410308378</v>
      </c>
      <c r="BB90" s="693">
        <f t="shared" si="26"/>
        <v>13.062992523008205</v>
      </c>
      <c r="BD90" s="3857"/>
      <c r="BE90" s="3001" t="s">
        <v>1037</v>
      </c>
      <c r="BF90" s="2697">
        <v>9650506.3541140053</v>
      </c>
      <c r="BG90" s="2698">
        <v>9612244.544967752</v>
      </c>
      <c r="BH90" s="2698">
        <v>4981398.5517532425</v>
      </c>
      <c r="BI90" s="2698">
        <v>1714667.6205960019</v>
      </c>
      <c r="BJ90" s="2698">
        <v>0</v>
      </c>
      <c r="BK90" s="2698">
        <v>20823.899594819406</v>
      </c>
      <c r="BL90" s="2698">
        <v>7159.8169141676553</v>
      </c>
      <c r="BM90" s="2698">
        <v>75319.319813937705</v>
      </c>
      <c r="BN90" s="2698">
        <v>1382202.3585909922</v>
      </c>
      <c r="BO90" s="2698">
        <v>679271.88938457426</v>
      </c>
      <c r="BP90" s="2698">
        <v>22693.364907521413</v>
      </c>
      <c r="BQ90" s="2698">
        <v>24407.889348223805</v>
      </c>
      <c r="BR90" s="2698">
        <v>55653.558718132881</v>
      </c>
      <c r="BS90" s="2698">
        <v>24.103580945831336</v>
      </c>
      <c r="BT90" s="2698">
        <v>560.28889197998956</v>
      </c>
      <c r="BU90" s="2698">
        <v>1709.1275126873588</v>
      </c>
      <c r="BV90" s="2698">
        <v>646352.75536052894</v>
      </c>
      <c r="BW90" s="2698">
        <v>38261.809146251631</v>
      </c>
      <c r="BX90" s="2698">
        <v>366.75721293505137</v>
      </c>
      <c r="BY90" s="2698">
        <v>24832.059410308379</v>
      </c>
      <c r="BZ90" s="2699">
        <v>13062.992523008204</v>
      </c>
    </row>
    <row r="91" spans="32:78" ht="17.25" customHeight="1">
      <c r="AF91" s="694"/>
      <c r="AG91" s="690" t="s">
        <v>1038</v>
      </c>
      <c r="AH91" s="691">
        <f t="shared" si="27"/>
        <v>13999.000697061858</v>
      </c>
      <c r="AI91" s="692">
        <f t="shared" si="7"/>
        <v>13957.288546185333</v>
      </c>
      <c r="AJ91" s="692">
        <f t="shared" si="8"/>
        <v>7066.4885100119936</v>
      </c>
      <c r="AK91" s="692">
        <f t="shared" si="9"/>
        <v>2400.1403200815685</v>
      </c>
      <c r="AL91" s="692">
        <f t="shared" si="10"/>
        <v>1.7967533756518543</v>
      </c>
      <c r="AM91" s="692">
        <f t="shared" si="11"/>
        <v>48.893192151195983</v>
      </c>
      <c r="AN91" s="692">
        <f t="shared" si="12"/>
        <v>12.698158033560155</v>
      </c>
      <c r="AO91" s="692">
        <f t="shared" si="13"/>
        <v>99.232638924230457</v>
      </c>
      <c r="AP91" s="692">
        <f t="shared" si="14"/>
        <v>1885.5264661352385</v>
      </c>
      <c r="AQ91" s="692">
        <f t="shared" si="15"/>
        <v>994.65431146173694</v>
      </c>
      <c r="AR91" s="692">
        <f t="shared" si="16"/>
        <v>46.721484813705359</v>
      </c>
      <c r="AS91" s="692">
        <f t="shared" si="17"/>
        <v>26.910864052984518</v>
      </c>
      <c r="AT91" s="692">
        <f t="shared" si="18"/>
        <v>80.274661572311473</v>
      </c>
      <c r="AU91" s="692">
        <f t="shared" si="19"/>
        <v>2.7513036843621568</v>
      </c>
      <c r="AV91" s="692">
        <f t="shared" si="20"/>
        <v>3.767638479629325</v>
      </c>
      <c r="AW91" s="692">
        <f t="shared" si="21"/>
        <v>0.14795283548588384</v>
      </c>
      <c r="AX91" s="692">
        <f t="shared" si="22"/>
        <v>1287.2842905716807</v>
      </c>
      <c r="AY91" s="692">
        <f t="shared" si="23"/>
        <v>41.71215087652012</v>
      </c>
      <c r="AZ91" s="692">
        <f t="shared" si="24"/>
        <v>2.1828698810042284</v>
      </c>
      <c r="BA91" s="692">
        <f t="shared" si="25"/>
        <v>31.464616047540908</v>
      </c>
      <c r="BB91" s="693">
        <f t="shared" si="26"/>
        <v>8.0646649479749986</v>
      </c>
      <c r="BD91" s="3857"/>
      <c r="BE91" s="3001" t="s">
        <v>1038</v>
      </c>
      <c r="BF91" s="2697">
        <v>13999000.697061857</v>
      </c>
      <c r="BG91" s="2698">
        <v>13957288.546185333</v>
      </c>
      <c r="BH91" s="2698">
        <v>7066488.5100119933</v>
      </c>
      <c r="BI91" s="2698">
        <v>2400140.3200815683</v>
      </c>
      <c r="BJ91" s="2698">
        <v>1796.7533756518544</v>
      </c>
      <c r="BK91" s="2698">
        <v>48893.192151195981</v>
      </c>
      <c r="BL91" s="2698">
        <v>12698.158033560156</v>
      </c>
      <c r="BM91" s="2698">
        <v>99232.638924230458</v>
      </c>
      <c r="BN91" s="2698">
        <v>1885526.4661352385</v>
      </c>
      <c r="BO91" s="2698">
        <v>994654.31146173691</v>
      </c>
      <c r="BP91" s="2698">
        <v>46721.484813705356</v>
      </c>
      <c r="BQ91" s="2698">
        <v>26910.864052984518</v>
      </c>
      <c r="BR91" s="2698">
        <v>80274.661572311466</v>
      </c>
      <c r="BS91" s="2698">
        <v>2751.3036843621567</v>
      </c>
      <c r="BT91" s="2698">
        <v>3767.638479629325</v>
      </c>
      <c r="BU91" s="2698">
        <v>147.95283548588384</v>
      </c>
      <c r="BV91" s="2698">
        <v>1287284.2905716808</v>
      </c>
      <c r="BW91" s="2698">
        <v>41712.150876520122</v>
      </c>
      <c r="BX91" s="2698">
        <v>2182.8698810042283</v>
      </c>
      <c r="BY91" s="2698">
        <v>31464.616047540909</v>
      </c>
      <c r="BZ91" s="2699">
        <v>8064.6649479749985</v>
      </c>
    </row>
    <row r="92" spans="32:78" ht="17.25" customHeight="1">
      <c r="AF92" s="694"/>
      <c r="AG92" s="690" t="s">
        <v>1039</v>
      </c>
      <c r="AH92" s="691">
        <f t="shared" si="27"/>
        <v>21459.988221978903</v>
      </c>
      <c r="AI92" s="692">
        <f t="shared" si="7"/>
        <v>21269.37043517812</v>
      </c>
      <c r="AJ92" s="692">
        <f t="shared" si="8"/>
        <v>11911.070024847453</v>
      </c>
      <c r="AK92" s="692">
        <f t="shared" si="9"/>
        <v>2851.2756467285662</v>
      </c>
      <c r="AL92" s="692">
        <f t="shared" si="10"/>
        <v>1.0493252250168061</v>
      </c>
      <c r="AM92" s="692">
        <f t="shared" si="11"/>
        <v>104.47433968660404</v>
      </c>
      <c r="AN92" s="692">
        <f t="shared" si="12"/>
        <v>33.332934117847394</v>
      </c>
      <c r="AO92" s="692">
        <f t="shared" si="13"/>
        <v>218.13725622231436</v>
      </c>
      <c r="AP92" s="692">
        <f t="shared" si="14"/>
        <v>2802.0365164607456</v>
      </c>
      <c r="AQ92" s="692">
        <f t="shared" si="15"/>
        <v>1425.0147929137963</v>
      </c>
      <c r="AR92" s="692">
        <f t="shared" si="16"/>
        <v>81.154437237673861</v>
      </c>
      <c r="AS92" s="692">
        <f t="shared" si="17"/>
        <v>48.516459658607353</v>
      </c>
      <c r="AT92" s="692">
        <f t="shared" si="18"/>
        <v>98.076305423773945</v>
      </c>
      <c r="AU92" s="692">
        <f t="shared" si="19"/>
        <v>0.38851837335860318</v>
      </c>
      <c r="AV92" s="692">
        <f t="shared" si="20"/>
        <v>8.1776096690880706</v>
      </c>
      <c r="AW92" s="692">
        <f t="shared" si="21"/>
        <v>9.8962628225560942E-2</v>
      </c>
      <c r="AX92" s="692">
        <f t="shared" si="22"/>
        <v>1686.5673059850442</v>
      </c>
      <c r="AY92" s="692">
        <f t="shared" si="23"/>
        <v>190.61778680079809</v>
      </c>
      <c r="AZ92" s="692">
        <f t="shared" si="24"/>
        <v>8.9959053943523664</v>
      </c>
      <c r="BA92" s="692">
        <f t="shared" si="25"/>
        <v>133.66622466364259</v>
      </c>
      <c r="BB92" s="693">
        <f t="shared" si="26"/>
        <v>47.955656742803235</v>
      </c>
      <c r="BD92" s="3857"/>
      <c r="BE92" s="3001" t="s">
        <v>1039</v>
      </c>
      <c r="BF92" s="2697">
        <v>21459988.221978903</v>
      </c>
      <c r="BG92" s="2698">
        <v>21269370.43517812</v>
      </c>
      <c r="BH92" s="2698">
        <v>11911070.024847453</v>
      </c>
      <c r="BI92" s="2698">
        <v>2851275.6467285664</v>
      </c>
      <c r="BJ92" s="2698">
        <v>1049.3252250168061</v>
      </c>
      <c r="BK92" s="2698">
        <v>104474.33968660404</v>
      </c>
      <c r="BL92" s="2698">
        <v>33332.934117847391</v>
      </c>
      <c r="BM92" s="2698">
        <v>218137.25622231438</v>
      </c>
      <c r="BN92" s="2698">
        <v>2802036.5164607456</v>
      </c>
      <c r="BO92" s="2698">
        <v>1425014.7929137964</v>
      </c>
      <c r="BP92" s="2698">
        <v>81154.437237673861</v>
      </c>
      <c r="BQ92" s="2698">
        <v>48516.459658607353</v>
      </c>
      <c r="BR92" s="2698">
        <v>98076.305423773942</v>
      </c>
      <c r="BS92" s="2698">
        <v>388.51837335860318</v>
      </c>
      <c r="BT92" s="2698">
        <v>8177.6096690880713</v>
      </c>
      <c r="BU92" s="2698">
        <v>98.962628225560948</v>
      </c>
      <c r="BV92" s="2698">
        <v>1686567.3059850442</v>
      </c>
      <c r="BW92" s="2698">
        <v>190617.78680079809</v>
      </c>
      <c r="BX92" s="2698">
        <v>8995.9053943523668</v>
      </c>
      <c r="BY92" s="2698">
        <v>133666.22466364258</v>
      </c>
      <c r="BZ92" s="2699">
        <v>47955.656742803236</v>
      </c>
    </row>
    <row r="93" spans="32:78" ht="17.25" customHeight="1">
      <c r="AF93" s="694"/>
      <c r="AG93" s="690" t="s">
        <v>1040</v>
      </c>
      <c r="AH93" s="691">
        <f t="shared" si="27"/>
        <v>37136.515323691856</v>
      </c>
      <c r="AI93" s="692">
        <f t="shared" si="7"/>
        <v>36819.178165521422</v>
      </c>
      <c r="AJ93" s="692">
        <f t="shared" si="8"/>
        <v>18629.633776532904</v>
      </c>
      <c r="AK93" s="692">
        <f t="shared" si="9"/>
        <v>4975.9018617361135</v>
      </c>
      <c r="AL93" s="692">
        <f t="shared" si="10"/>
        <v>174.05215050775209</v>
      </c>
      <c r="AM93" s="692">
        <f t="shared" si="11"/>
        <v>246.64568982473781</v>
      </c>
      <c r="AN93" s="692">
        <f t="shared" si="12"/>
        <v>62.569411254094042</v>
      </c>
      <c r="AO93" s="692">
        <f t="shared" si="13"/>
        <v>285.83992256198604</v>
      </c>
      <c r="AP93" s="692">
        <f t="shared" si="14"/>
        <v>7058.7451385020813</v>
      </c>
      <c r="AQ93" s="692">
        <f t="shared" si="15"/>
        <v>2305.2346696830818</v>
      </c>
      <c r="AR93" s="692">
        <f t="shared" si="16"/>
        <v>215.15907307789271</v>
      </c>
      <c r="AS93" s="692">
        <f t="shared" si="17"/>
        <v>86.331066387651859</v>
      </c>
      <c r="AT93" s="692">
        <f t="shared" si="18"/>
        <v>274.63150007696584</v>
      </c>
      <c r="AU93" s="692">
        <f t="shared" si="19"/>
        <v>5.8698025877619173</v>
      </c>
      <c r="AV93" s="692">
        <f t="shared" si="20"/>
        <v>34.996672549774871</v>
      </c>
      <c r="AW93" s="692">
        <f t="shared" si="21"/>
        <v>5.2245340928020996</v>
      </c>
      <c r="AX93" s="692">
        <f t="shared" si="22"/>
        <v>2458.3428961457912</v>
      </c>
      <c r="AY93" s="692">
        <f t="shared" si="23"/>
        <v>317.33715817044896</v>
      </c>
      <c r="AZ93" s="692">
        <f t="shared" si="24"/>
        <v>24.301632001497424</v>
      </c>
      <c r="BA93" s="692">
        <f t="shared" si="25"/>
        <v>236.60339418741108</v>
      </c>
      <c r="BB93" s="693">
        <f t="shared" si="26"/>
        <v>56.432131981540444</v>
      </c>
      <c r="BD93" s="3857"/>
      <c r="BE93" s="3001" t="s">
        <v>1040</v>
      </c>
      <c r="BF93" s="2697">
        <v>37136515.323691852</v>
      </c>
      <c r="BG93" s="2698">
        <v>36819178.165521421</v>
      </c>
      <c r="BH93" s="2698">
        <v>18629633.776532903</v>
      </c>
      <c r="BI93" s="2698">
        <v>4975901.8617361132</v>
      </c>
      <c r="BJ93" s="2698">
        <v>174052.15050775209</v>
      </c>
      <c r="BK93" s="2698">
        <v>246645.68982473781</v>
      </c>
      <c r="BL93" s="2698">
        <v>62569.41125409404</v>
      </c>
      <c r="BM93" s="2698">
        <v>285839.92256198602</v>
      </c>
      <c r="BN93" s="2698">
        <v>7058745.1385020809</v>
      </c>
      <c r="BO93" s="2698">
        <v>2305234.669683082</v>
      </c>
      <c r="BP93" s="2698">
        <v>215159.07307789271</v>
      </c>
      <c r="BQ93" s="2698">
        <v>86331.066387651852</v>
      </c>
      <c r="BR93" s="2698">
        <v>274631.50007696584</v>
      </c>
      <c r="BS93" s="2698">
        <v>5869.8025877619175</v>
      </c>
      <c r="BT93" s="2698">
        <v>34996.67254977487</v>
      </c>
      <c r="BU93" s="2698">
        <v>5224.5340928020996</v>
      </c>
      <c r="BV93" s="2698">
        <v>2458342.8961457913</v>
      </c>
      <c r="BW93" s="2698">
        <v>317337.15817044897</v>
      </c>
      <c r="BX93" s="2698">
        <v>24301.632001497423</v>
      </c>
      <c r="BY93" s="2698">
        <v>236603.39418741109</v>
      </c>
      <c r="BZ93" s="2699">
        <v>56432.131981540442</v>
      </c>
    </row>
    <row r="94" spans="32:78" ht="17.25" customHeight="1">
      <c r="AF94" s="694"/>
      <c r="AG94" s="690" t="s">
        <v>1041</v>
      </c>
      <c r="AH94" s="691">
        <f t="shared" si="27"/>
        <v>71669.707137946869</v>
      </c>
      <c r="AI94" s="692">
        <f t="shared" si="7"/>
        <v>70927.870965429902</v>
      </c>
      <c r="AJ94" s="692">
        <f t="shared" si="8"/>
        <v>36930.467388745397</v>
      </c>
      <c r="AK94" s="692">
        <f t="shared" si="9"/>
        <v>9767.2671080496166</v>
      </c>
      <c r="AL94" s="692">
        <f t="shared" si="10"/>
        <v>0</v>
      </c>
      <c r="AM94" s="692">
        <f t="shared" si="11"/>
        <v>574.02277963783843</v>
      </c>
      <c r="AN94" s="692">
        <f t="shared" si="12"/>
        <v>109.52866535272415</v>
      </c>
      <c r="AO94" s="692">
        <f t="shared" si="13"/>
        <v>604.20407786208921</v>
      </c>
      <c r="AP94" s="692">
        <f t="shared" si="14"/>
        <v>13650.191669029286</v>
      </c>
      <c r="AQ94" s="692">
        <f t="shared" si="15"/>
        <v>4322.4626712806048</v>
      </c>
      <c r="AR94" s="692">
        <f t="shared" si="16"/>
        <v>411.41197198563617</v>
      </c>
      <c r="AS94" s="692">
        <f t="shared" si="17"/>
        <v>129.7845804780649</v>
      </c>
      <c r="AT94" s="692">
        <f t="shared" si="18"/>
        <v>458.28961146323866</v>
      </c>
      <c r="AU94" s="692">
        <f t="shared" si="19"/>
        <v>12.04897912558037</v>
      </c>
      <c r="AV94" s="692">
        <f t="shared" si="20"/>
        <v>94.695194296624464</v>
      </c>
      <c r="AW94" s="692">
        <f t="shared" si="21"/>
        <v>3.7861495266108842</v>
      </c>
      <c r="AX94" s="692">
        <f t="shared" si="22"/>
        <v>3859.710118596648</v>
      </c>
      <c r="AY94" s="692">
        <f t="shared" si="23"/>
        <v>741.83617251692749</v>
      </c>
      <c r="AZ94" s="692">
        <f t="shared" si="24"/>
        <v>45.745399774784268</v>
      </c>
      <c r="BA94" s="692">
        <f t="shared" si="25"/>
        <v>398.40608664152961</v>
      </c>
      <c r="BB94" s="693">
        <f t="shared" si="26"/>
        <v>297.68468610061268</v>
      </c>
      <c r="BD94" s="3857"/>
      <c r="BE94" s="3001" t="s">
        <v>1041</v>
      </c>
      <c r="BF94" s="2697">
        <v>71669707.137946874</v>
      </c>
      <c r="BG94" s="2698">
        <v>70927870.965429902</v>
      </c>
      <c r="BH94" s="2698">
        <v>36930467.388745397</v>
      </c>
      <c r="BI94" s="2698">
        <v>9767267.1080496162</v>
      </c>
      <c r="BJ94" s="2698">
        <v>0</v>
      </c>
      <c r="BK94" s="2698">
        <v>574022.77963783848</v>
      </c>
      <c r="BL94" s="2698">
        <v>109528.66535272414</v>
      </c>
      <c r="BM94" s="2698">
        <v>604204.07786208915</v>
      </c>
      <c r="BN94" s="2698">
        <v>13650191.669029286</v>
      </c>
      <c r="BO94" s="2698">
        <v>4322462.6712806048</v>
      </c>
      <c r="BP94" s="2698">
        <v>411411.97198563616</v>
      </c>
      <c r="BQ94" s="2698">
        <v>129784.58047806491</v>
      </c>
      <c r="BR94" s="2698">
        <v>458289.61146323866</v>
      </c>
      <c r="BS94" s="2698">
        <v>12048.97912558037</v>
      </c>
      <c r="BT94" s="2698">
        <v>94695.194296624468</v>
      </c>
      <c r="BU94" s="2698">
        <v>3786.1495266108841</v>
      </c>
      <c r="BV94" s="2698">
        <v>3859710.1185966479</v>
      </c>
      <c r="BW94" s="2698">
        <v>741836.17251692747</v>
      </c>
      <c r="BX94" s="2698">
        <v>45745.399774784266</v>
      </c>
      <c r="BY94" s="2698">
        <v>398406.08664152963</v>
      </c>
      <c r="BZ94" s="2699">
        <v>297684.68610061269</v>
      </c>
    </row>
    <row r="95" spans="32:78" ht="17.25" customHeight="1">
      <c r="AF95" s="694"/>
      <c r="AG95" s="690" t="s">
        <v>1042</v>
      </c>
      <c r="AH95" s="691">
        <f t="shared" si="27"/>
        <v>124034.04275796835</v>
      </c>
      <c r="AI95" s="692">
        <f t="shared" ref="AI95:AI98" si="55">BG95/1000</f>
        <v>122749.46503964954</v>
      </c>
      <c r="AJ95" s="692">
        <f t="shared" ref="AJ95:AJ98" si="56">BH95/1000</f>
        <v>68465.195288300732</v>
      </c>
      <c r="AK95" s="692">
        <f t="shared" ref="AK95:AK98" si="57">BI95/1000</f>
        <v>16097.843663002539</v>
      </c>
      <c r="AL95" s="692">
        <f t="shared" ref="AL95:AL98" si="58">BJ95/1000</f>
        <v>1241.7394352106066</v>
      </c>
      <c r="AM95" s="692">
        <f t="shared" ref="AM95:AM98" si="59">BK95/1000</f>
        <v>663.86950366272447</v>
      </c>
      <c r="AN95" s="692">
        <f t="shared" ref="AN95:AN98" si="60">BL95/1000</f>
        <v>221.10427143237263</v>
      </c>
      <c r="AO95" s="692">
        <f t="shared" ref="AO95:AO98" si="61">BM95/1000</f>
        <v>1192.8080582759408</v>
      </c>
      <c r="AP95" s="692">
        <f t="shared" ref="AP95:AP98" si="62">BN95/1000</f>
        <v>21337.731160293733</v>
      </c>
      <c r="AQ95" s="692">
        <f t="shared" ref="AQ95:AQ98" si="63">BO95/1000</f>
        <v>5418.8636839294022</v>
      </c>
      <c r="AR95" s="692">
        <f t="shared" ref="AR95:AR98" si="64">BP95/1000</f>
        <v>684.05330057999822</v>
      </c>
      <c r="AS95" s="692">
        <f t="shared" ref="AS95:AS98" si="65">BQ95/1000</f>
        <v>135.94594807114566</v>
      </c>
      <c r="AT95" s="692">
        <f t="shared" ref="AT95:AT98" si="66">BR95/1000</f>
        <v>506.04528397275283</v>
      </c>
      <c r="AU95" s="692">
        <f t="shared" ref="AU95:AU98" si="67">BS95/1000</f>
        <v>26.849136832135759</v>
      </c>
      <c r="AV95" s="692">
        <f t="shared" ref="AV95:AV98" si="68">BT95/1000</f>
        <v>214.52862014253296</v>
      </c>
      <c r="AW95" s="692">
        <f t="shared" ref="AW95:AW98" si="69">BU95/1000</f>
        <v>8.1707225275302955E-2</v>
      </c>
      <c r="AX95" s="692">
        <f t="shared" ref="AX95:AX98" si="70">BV95/1000</f>
        <v>6542.8059787176753</v>
      </c>
      <c r="AY95" s="692">
        <f t="shared" ref="AY95:AY98" si="71">BW95/1000</f>
        <v>1284.5777183187051</v>
      </c>
      <c r="AZ95" s="692">
        <f t="shared" ref="AZ95:AZ98" si="72">BX95/1000</f>
        <v>140.60175017832253</v>
      </c>
      <c r="BA95" s="692">
        <f t="shared" ref="BA95:BA98" si="73">BY95/1000</f>
        <v>727.04259961367541</v>
      </c>
      <c r="BB95" s="693">
        <f t="shared" ref="BB95:BB98" si="74">BZ95/1000</f>
        <v>416.93336852670615</v>
      </c>
      <c r="BD95" s="3857"/>
      <c r="BE95" s="3001" t="s">
        <v>1042</v>
      </c>
      <c r="BF95" s="2697">
        <v>124034042.75796835</v>
      </c>
      <c r="BG95" s="2698">
        <v>122749465.03964955</v>
      </c>
      <c r="BH95" s="2698">
        <v>68465195.288300738</v>
      </c>
      <c r="BI95" s="2698">
        <v>16097843.663002539</v>
      </c>
      <c r="BJ95" s="2698">
        <v>1241739.4352106065</v>
      </c>
      <c r="BK95" s="2698">
        <v>663869.50366272451</v>
      </c>
      <c r="BL95" s="2698">
        <v>221104.27143237262</v>
      </c>
      <c r="BM95" s="2698">
        <v>1192808.0582759408</v>
      </c>
      <c r="BN95" s="2698">
        <v>21337731.160293732</v>
      </c>
      <c r="BO95" s="2698">
        <v>5418863.6839294024</v>
      </c>
      <c r="BP95" s="2698">
        <v>684053.30057999818</v>
      </c>
      <c r="BQ95" s="2698">
        <v>135945.94807114566</v>
      </c>
      <c r="BR95" s="2698">
        <v>506045.2839727528</v>
      </c>
      <c r="BS95" s="2698">
        <v>26849.136832135759</v>
      </c>
      <c r="BT95" s="2698">
        <v>214528.62014253295</v>
      </c>
      <c r="BU95" s="2698">
        <v>81.70722527530296</v>
      </c>
      <c r="BV95" s="2698">
        <v>6542805.9787176754</v>
      </c>
      <c r="BW95" s="2698">
        <v>1284577.7183187052</v>
      </c>
      <c r="BX95" s="2698">
        <v>140601.75017832255</v>
      </c>
      <c r="BY95" s="2698">
        <v>727042.59961367538</v>
      </c>
      <c r="BZ95" s="2699">
        <v>416933.36852670612</v>
      </c>
    </row>
    <row r="96" spans="32:78" ht="17.25" customHeight="1">
      <c r="AF96" s="694"/>
      <c r="AG96" s="690" t="s">
        <v>1043</v>
      </c>
      <c r="AH96" s="691">
        <f t="shared" ref="AH96:AH98" si="75">BF96/1000</f>
        <v>210635.82120469917</v>
      </c>
      <c r="AI96" s="692">
        <f t="shared" si="55"/>
        <v>208478.68604117355</v>
      </c>
      <c r="AJ96" s="692">
        <f t="shared" si="56"/>
        <v>100839.58062640509</v>
      </c>
      <c r="AK96" s="692">
        <f t="shared" si="57"/>
        <v>40705.552823013924</v>
      </c>
      <c r="AL96" s="692">
        <f t="shared" si="58"/>
        <v>0</v>
      </c>
      <c r="AM96" s="692">
        <f t="shared" si="59"/>
        <v>1388.7195735186758</v>
      </c>
      <c r="AN96" s="692">
        <f t="shared" si="60"/>
        <v>419.13099318819621</v>
      </c>
      <c r="AO96" s="692">
        <f t="shared" si="61"/>
        <v>1403.3173530238882</v>
      </c>
      <c r="AP96" s="692">
        <f t="shared" si="62"/>
        <v>43954.41657282049</v>
      </c>
      <c r="AQ96" s="692">
        <f t="shared" si="63"/>
        <v>8947.9918577431908</v>
      </c>
      <c r="AR96" s="692">
        <f t="shared" si="64"/>
        <v>825.23452847104704</v>
      </c>
      <c r="AS96" s="692">
        <f t="shared" si="65"/>
        <v>297.28689545028874</v>
      </c>
      <c r="AT96" s="692">
        <f t="shared" si="66"/>
        <v>810.47181418661842</v>
      </c>
      <c r="AU96" s="692">
        <f t="shared" si="67"/>
        <v>51.957558000287399</v>
      </c>
      <c r="AV96" s="692">
        <f t="shared" si="68"/>
        <v>429.48102217092611</v>
      </c>
      <c r="AW96" s="692">
        <f t="shared" si="69"/>
        <v>55.820986580367567</v>
      </c>
      <c r="AX96" s="692">
        <f t="shared" si="70"/>
        <v>8349.723436600576</v>
      </c>
      <c r="AY96" s="692">
        <f t="shared" si="71"/>
        <v>2157.1351635255023</v>
      </c>
      <c r="AZ96" s="692">
        <f t="shared" si="72"/>
        <v>114.24194491007395</v>
      </c>
      <c r="BA96" s="692">
        <f t="shared" si="73"/>
        <v>955.06695745287686</v>
      </c>
      <c r="BB96" s="693">
        <f t="shared" si="74"/>
        <v>1087.8262611625505</v>
      </c>
      <c r="BD96" s="3857"/>
      <c r="BE96" s="3001" t="s">
        <v>1043</v>
      </c>
      <c r="BF96" s="2697">
        <v>210635821.20469916</v>
      </c>
      <c r="BG96" s="2698">
        <v>208478686.04117355</v>
      </c>
      <c r="BH96" s="2698">
        <v>100839580.62640509</v>
      </c>
      <c r="BI96" s="2698">
        <v>40705552.823013924</v>
      </c>
      <c r="BJ96" s="2698">
        <v>0</v>
      </c>
      <c r="BK96" s="2698">
        <v>1388719.5735186758</v>
      </c>
      <c r="BL96" s="2698">
        <v>419130.99318819621</v>
      </c>
      <c r="BM96" s="2698">
        <v>1403317.3530238883</v>
      </c>
      <c r="BN96" s="2698">
        <v>43954416.572820492</v>
      </c>
      <c r="BO96" s="2698">
        <v>8947991.8577431906</v>
      </c>
      <c r="BP96" s="2698">
        <v>825234.52847104706</v>
      </c>
      <c r="BQ96" s="2698">
        <v>297286.89545028872</v>
      </c>
      <c r="BR96" s="2698">
        <v>810471.81418661843</v>
      </c>
      <c r="BS96" s="2698">
        <v>51957.558000287398</v>
      </c>
      <c r="BT96" s="2698">
        <v>429481.02217092609</v>
      </c>
      <c r="BU96" s="2698">
        <v>55820.986580367564</v>
      </c>
      <c r="BV96" s="2698">
        <v>8349723.4366005762</v>
      </c>
      <c r="BW96" s="2698">
        <v>2157135.1635255022</v>
      </c>
      <c r="BX96" s="2698">
        <v>114241.94491007396</v>
      </c>
      <c r="BY96" s="2698">
        <v>955066.95745287684</v>
      </c>
      <c r="BZ96" s="2699">
        <v>1087826.2611625504</v>
      </c>
    </row>
    <row r="97" spans="32:78" ht="17.25" customHeight="1">
      <c r="AF97" s="694"/>
      <c r="AG97" s="690" t="s">
        <v>1044</v>
      </c>
      <c r="AH97" s="691">
        <f t="shared" si="75"/>
        <v>444749.4782984358</v>
      </c>
      <c r="AI97" s="692">
        <f t="shared" si="55"/>
        <v>438913.29922673112</v>
      </c>
      <c r="AJ97" s="692">
        <f t="shared" si="56"/>
        <v>208426.36942634688</v>
      </c>
      <c r="AK97" s="692">
        <f t="shared" si="57"/>
        <v>97402.145598435687</v>
      </c>
      <c r="AL97" s="692">
        <f t="shared" si="58"/>
        <v>467.26562620200588</v>
      </c>
      <c r="AM97" s="692">
        <f t="shared" si="59"/>
        <v>2664.2509623053943</v>
      </c>
      <c r="AN97" s="692">
        <f t="shared" si="60"/>
        <v>660.5826421217655</v>
      </c>
      <c r="AO97" s="692">
        <f t="shared" si="61"/>
        <v>3712.3295757611895</v>
      </c>
      <c r="AP97" s="692">
        <f t="shared" si="62"/>
        <v>92847.880326681436</v>
      </c>
      <c r="AQ97" s="692">
        <f t="shared" si="63"/>
        <v>16871.387877372843</v>
      </c>
      <c r="AR97" s="692">
        <f t="shared" si="64"/>
        <v>1599.702161193653</v>
      </c>
      <c r="AS97" s="692">
        <f t="shared" si="65"/>
        <v>421.54960960509197</v>
      </c>
      <c r="AT97" s="692">
        <f t="shared" si="66"/>
        <v>1228.6271714100428</v>
      </c>
      <c r="AU97" s="692">
        <f t="shared" si="67"/>
        <v>18.079918453519358</v>
      </c>
      <c r="AV97" s="692">
        <f t="shared" si="68"/>
        <v>1580.7205245393952</v>
      </c>
      <c r="AW97" s="692">
        <f t="shared" si="69"/>
        <v>112.17951350674011</v>
      </c>
      <c r="AX97" s="692">
        <f t="shared" si="70"/>
        <v>10900.228292795551</v>
      </c>
      <c r="AY97" s="692">
        <f t="shared" si="71"/>
        <v>5836.1790717046097</v>
      </c>
      <c r="AZ97" s="692">
        <f t="shared" si="72"/>
        <v>379.62718393544657</v>
      </c>
      <c r="BA97" s="692">
        <f t="shared" si="73"/>
        <v>2422.6073309014278</v>
      </c>
      <c r="BB97" s="693">
        <f t="shared" si="74"/>
        <v>3033.9445568677347</v>
      </c>
      <c r="BD97" s="3857"/>
      <c r="BE97" s="3001" t="s">
        <v>1044</v>
      </c>
      <c r="BF97" s="2697">
        <v>444749478.29843581</v>
      </c>
      <c r="BG97" s="2698">
        <v>438913299.22673112</v>
      </c>
      <c r="BH97" s="2698">
        <v>208426369.42634687</v>
      </c>
      <c r="BI97" s="2698">
        <v>97402145.598435685</v>
      </c>
      <c r="BJ97" s="2698">
        <v>467265.62620200589</v>
      </c>
      <c r="BK97" s="2698">
        <v>2664250.9623053945</v>
      </c>
      <c r="BL97" s="2698">
        <v>660582.64212176553</v>
      </c>
      <c r="BM97" s="2698">
        <v>3712329.5757611897</v>
      </c>
      <c r="BN97" s="2698">
        <v>92847880.326681435</v>
      </c>
      <c r="BO97" s="2698">
        <v>16871387.877372842</v>
      </c>
      <c r="BP97" s="2698">
        <v>1599702.161193653</v>
      </c>
      <c r="BQ97" s="2698">
        <v>421549.60960509197</v>
      </c>
      <c r="BR97" s="2698">
        <v>1228627.1714100428</v>
      </c>
      <c r="BS97" s="2698">
        <v>18079.91845351936</v>
      </c>
      <c r="BT97" s="2698">
        <v>1580720.5245393952</v>
      </c>
      <c r="BU97" s="2698">
        <v>112179.51350674011</v>
      </c>
      <c r="BV97" s="2698">
        <v>10900228.292795552</v>
      </c>
      <c r="BW97" s="2698">
        <v>5836179.0717046093</v>
      </c>
      <c r="BX97" s="2698">
        <v>379627.18393544655</v>
      </c>
      <c r="BY97" s="2698">
        <v>2422607.3309014277</v>
      </c>
      <c r="BZ97" s="2699">
        <v>3033944.5568677345</v>
      </c>
    </row>
    <row r="98" spans="32:78" ht="17.25" customHeight="1" thickBot="1">
      <c r="AF98" s="705"/>
      <c r="AG98" s="706" t="s">
        <v>1045</v>
      </c>
      <c r="AH98" s="707">
        <f t="shared" si="75"/>
        <v>1609138.9571380189</v>
      </c>
      <c r="AI98" s="708">
        <f t="shared" si="55"/>
        <v>1585563.0132986386</v>
      </c>
      <c r="AJ98" s="708">
        <f t="shared" si="56"/>
        <v>815763.53551828628</v>
      </c>
      <c r="AK98" s="708">
        <f t="shared" si="57"/>
        <v>272242.07380378817</v>
      </c>
      <c r="AL98" s="708">
        <f t="shared" si="58"/>
        <v>22504.430940918348</v>
      </c>
      <c r="AM98" s="708">
        <f t="shared" si="59"/>
        <v>15670.922907245615</v>
      </c>
      <c r="AN98" s="708">
        <f t="shared" si="60"/>
        <v>4751.045772674971</v>
      </c>
      <c r="AO98" s="708">
        <f t="shared" si="61"/>
        <v>16827.991663670953</v>
      </c>
      <c r="AP98" s="708">
        <f t="shared" si="62"/>
        <v>319740.98359222617</v>
      </c>
      <c r="AQ98" s="708">
        <f t="shared" si="63"/>
        <v>66517.661157789131</v>
      </c>
      <c r="AR98" s="708">
        <f t="shared" si="64"/>
        <v>3242.3986738111853</v>
      </c>
      <c r="AS98" s="708">
        <f t="shared" si="65"/>
        <v>1828.2560938560564</v>
      </c>
      <c r="AT98" s="708">
        <f t="shared" si="66"/>
        <v>3249.2902816119004</v>
      </c>
      <c r="AU98" s="708">
        <f t="shared" si="67"/>
        <v>1318.5706244028029</v>
      </c>
      <c r="AV98" s="708">
        <f t="shared" si="68"/>
        <v>2252.4823780654119</v>
      </c>
      <c r="AW98" s="708">
        <f t="shared" si="69"/>
        <v>1142.9464205264578</v>
      </c>
      <c r="AX98" s="708">
        <f t="shared" si="70"/>
        <v>38510.423469765454</v>
      </c>
      <c r="AY98" s="708">
        <f t="shared" si="71"/>
        <v>23575.943839380248</v>
      </c>
      <c r="AZ98" s="708">
        <f t="shared" si="72"/>
        <v>1542.4072135227111</v>
      </c>
      <c r="BA98" s="708">
        <f t="shared" si="73"/>
        <v>10184.235005150462</v>
      </c>
      <c r="BB98" s="709">
        <f t="shared" si="74"/>
        <v>11849.301620707072</v>
      </c>
      <c r="BD98" s="3898"/>
      <c r="BE98" s="2700" t="s">
        <v>1045</v>
      </c>
      <c r="BF98" s="2701">
        <v>1609138957.1380188</v>
      </c>
      <c r="BG98" s="2702">
        <v>1585563013.2986386</v>
      </c>
      <c r="BH98" s="2702">
        <v>815763535.51828623</v>
      </c>
      <c r="BI98" s="2702">
        <v>272242073.80378819</v>
      </c>
      <c r="BJ98" s="2702">
        <v>22504430.940918349</v>
      </c>
      <c r="BK98" s="2702">
        <v>15670922.907245615</v>
      </c>
      <c r="BL98" s="2702">
        <v>4751045.7726749713</v>
      </c>
      <c r="BM98" s="2702">
        <v>16827991.663670953</v>
      </c>
      <c r="BN98" s="2702">
        <v>319740983.59222615</v>
      </c>
      <c r="BO98" s="2702">
        <v>66517661.157789133</v>
      </c>
      <c r="BP98" s="2702">
        <v>3242398.6738111852</v>
      </c>
      <c r="BQ98" s="2702">
        <v>1828256.0938560565</v>
      </c>
      <c r="BR98" s="2702">
        <v>3249290.2816119003</v>
      </c>
      <c r="BS98" s="2702">
        <v>1318570.6244028029</v>
      </c>
      <c r="BT98" s="2702">
        <v>2252482.3780654119</v>
      </c>
      <c r="BU98" s="2702">
        <v>1142946.4205264577</v>
      </c>
      <c r="BV98" s="2702">
        <v>38510423.469765455</v>
      </c>
      <c r="BW98" s="2702">
        <v>23575943.839380249</v>
      </c>
      <c r="BX98" s="2702">
        <v>1542407.2135227111</v>
      </c>
      <c r="BY98" s="2702">
        <v>10184235.005150462</v>
      </c>
      <c r="BZ98" s="2703">
        <v>11849301.620707072</v>
      </c>
    </row>
    <row r="99" spans="32:78" ht="16.5" thickTop="1"/>
  </sheetData>
  <mergeCells count="133">
    <mergeCell ref="BD89:BD98"/>
    <mergeCell ref="BD53:BE53"/>
    <mergeCell ref="BD54:BE54"/>
    <mergeCell ref="BD55:BE55"/>
    <mergeCell ref="BD56:BE56"/>
    <mergeCell ref="BD57:BD58"/>
    <mergeCell ref="BD59:BD62"/>
    <mergeCell ref="BD63:BD68"/>
    <mergeCell ref="BD69:BD78"/>
    <mergeCell ref="BD79:BD88"/>
    <mergeCell ref="BD40:BE40"/>
    <mergeCell ref="BD41:BE41"/>
    <mergeCell ref="BD42:BE42"/>
    <mergeCell ref="BD43:BE43"/>
    <mergeCell ref="BD44:BE44"/>
    <mergeCell ref="BD45:BE45"/>
    <mergeCell ref="BD46:BE46"/>
    <mergeCell ref="BD47:BE47"/>
    <mergeCell ref="BD48:BE48"/>
    <mergeCell ref="BD29:BE30"/>
    <mergeCell ref="BD31:BD32"/>
    <mergeCell ref="BD33:BE33"/>
    <mergeCell ref="BD34:BE34"/>
    <mergeCell ref="BD35:BE35"/>
    <mergeCell ref="BD36:BE36"/>
    <mergeCell ref="BD37:BE37"/>
    <mergeCell ref="BD38:BE38"/>
    <mergeCell ref="BD39:BE39"/>
    <mergeCell ref="BD49:BE49"/>
    <mergeCell ref="BD50:BE50"/>
    <mergeCell ref="AC4:AD4"/>
    <mergeCell ref="AC5:AC6"/>
    <mergeCell ref="AD5:AD6"/>
    <mergeCell ref="BD51:BE51"/>
    <mergeCell ref="BD52:BE52"/>
    <mergeCell ref="V5:V6"/>
    <mergeCell ref="AT14:AV14"/>
    <mergeCell ref="A14:C14"/>
    <mergeCell ref="O14:Q14"/>
    <mergeCell ref="A15:C15"/>
    <mergeCell ref="O15:Q15"/>
    <mergeCell ref="AG14:AI14"/>
    <mergeCell ref="A22:C22"/>
    <mergeCell ref="A19:C19"/>
    <mergeCell ref="N5:N6"/>
    <mergeCell ref="A11:C11"/>
    <mergeCell ref="O11:Q11"/>
    <mergeCell ref="A7:C7"/>
    <mergeCell ref="A9:C9"/>
    <mergeCell ref="O9:Q9"/>
    <mergeCell ref="A10:C10"/>
    <mergeCell ref="A8:C8"/>
    <mergeCell ref="U5:U6"/>
    <mergeCell ref="O8:Q8"/>
    <mergeCell ref="L5:L6"/>
    <mergeCell ref="M5:M6"/>
    <mergeCell ref="K5:K6"/>
    <mergeCell ref="O7:Q7"/>
    <mergeCell ref="O10:Q10"/>
    <mergeCell ref="A60:B60"/>
    <mergeCell ref="O60:P60"/>
    <mergeCell ref="A39:C39"/>
    <mergeCell ref="O39:Q39"/>
    <mergeCell ref="A40:B40"/>
    <mergeCell ref="O40:P40"/>
    <mergeCell ref="A54:B54"/>
    <mergeCell ref="O54:P54"/>
    <mergeCell ref="A56:B56"/>
    <mergeCell ref="O56:P56"/>
    <mergeCell ref="A55:C55"/>
    <mergeCell ref="O55:Q55"/>
    <mergeCell ref="B58:C58"/>
    <mergeCell ref="B59:C59"/>
    <mergeCell ref="T5:T6"/>
    <mergeCell ref="A17:C17"/>
    <mergeCell ref="Y1:AE1"/>
    <mergeCell ref="AE4:AE6"/>
    <mergeCell ref="G5:G6"/>
    <mergeCell ref="H5:H6"/>
    <mergeCell ref="I5:I6"/>
    <mergeCell ref="AB4:AB6"/>
    <mergeCell ref="S3:AA3"/>
    <mergeCell ref="G4:N4"/>
    <mergeCell ref="J5:J6"/>
    <mergeCell ref="S4:AA4"/>
    <mergeCell ref="F3:N3"/>
    <mergeCell ref="W5:X5"/>
    <mergeCell ref="AA5:AA6"/>
    <mergeCell ref="S5:S6"/>
    <mergeCell ref="O3:Q6"/>
    <mergeCell ref="F4:F6"/>
    <mergeCell ref="A1:H1"/>
    <mergeCell ref="I1:N1"/>
    <mergeCell ref="O1:X1"/>
    <mergeCell ref="A3:C6"/>
    <mergeCell ref="E3:E6"/>
    <mergeCell ref="Y5:Y6"/>
    <mergeCell ref="Z5:Z6"/>
    <mergeCell ref="O17:Q17"/>
    <mergeCell ref="O26:R26"/>
    <mergeCell ref="O27:R27"/>
    <mergeCell ref="A16:C16"/>
    <mergeCell ref="O16:Q16"/>
    <mergeCell ref="A12:C12"/>
    <mergeCell ref="O12:Q12"/>
    <mergeCell ref="O13:Q13"/>
    <mergeCell ref="A13:C13"/>
    <mergeCell ref="O23:R23"/>
    <mergeCell ref="O24:R24"/>
    <mergeCell ref="O25:R25"/>
    <mergeCell ref="A23:D23"/>
    <mergeCell ref="A24:D24"/>
    <mergeCell ref="A25:D25"/>
    <mergeCell ref="O19:Q19"/>
    <mergeCell ref="A18:C18"/>
    <mergeCell ref="O18:Q18"/>
    <mergeCell ref="A21:C21"/>
    <mergeCell ref="O21:Q21"/>
    <mergeCell ref="A20:C20"/>
    <mergeCell ref="O20:Q20"/>
    <mergeCell ref="O22:Q22"/>
    <mergeCell ref="A28:D28"/>
    <mergeCell ref="A33:C33"/>
    <mergeCell ref="O33:Q33"/>
    <mergeCell ref="A30:C30"/>
    <mergeCell ref="O30:Q30"/>
    <mergeCell ref="O28:R28"/>
    <mergeCell ref="A26:D26"/>
    <mergeCell ref="A27:D27"/>
    <mergeCell ref="AF29:AG30"/>
    <mergeCell ref="AF31:AF32"/>
    <mergeCell ref="A29:D29"/>
    <mergeCell ref="O29:R29"/>
  </mergeCells>
  <phoneticPr fontId="6"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3" manualBreakCount="3">
    <brk id="8" max="43" man="1"/>
    <brk id="14" max="1048575" man="1"/>
    <brk id="24" max="1048575" man="1"/>
  </col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G91"/>
  <sheetViews>
    <sheetView view="pageBreakPreview" topLeftCell="N1" zoomScaleNormal="50" zoomScaleSheetLayoutView="100" workbookViewId="0">
      <selection activeCell="AB33" sqref="AB33"/>
    </sheetView>
  </sheetViews>
  <sheetFormatPr defaultColWidth="9.140625" defaultRowHeight="15.75"/>
  <cols>
    <col min="1" max="1" width="2.28515625" style="669" customWidth="1"/>
    <col min="2" max="2" width="28.7109375" style="669" customWidth="1"/>
    <col min="3" max="3" width="2.28515625" style="669" customWidth="1"/>
    <col min="4" max="4" width="1.7109375" style="670" customWidth="1"/>
    <col min="5" max="8" width="15.7109375" style="618" customWidth="1"/>
    <col min="9" max="9" width="16.140625" style="618" customWidth="1"/>
    <col min="10" max="10" width="16.140625" style="622" customWidth="1"/>
    <col min="11" max="13" width="16.140625" style="618" customWidth="1"/>
    <col min="14" max="14" width="16.140625" style="622" customWidth="1"/>
    <col min="15" max="15" width="2.28515625" style="669" customWidth="1"/>
    <col min="16" max="16" width="28.7109375" style="669" customWidth="1"/>
    <col min="17" max="17" width="2.28515625" style="669" customWidth="1"/>
    <col min="18" max="18" width="1.7109375" style="670" customWidth="1"/>
    <col min="19" max="24" width="10.28515625" style="618" customWidth="1"/>
    <col min="25" max="31" width="13.7109375" style="618" customWidth="1"/>
    <col min="32" max="32" width="11.42578125" style="618" customWidth="1"/>
    <col min="33" max="36" width="9.140625" style="618"/>
    <col min="37" max="39" width="13.5703125" style="618" bestFit="1" customWidth="1"/>
    <col min="40" max="40" width="12.28515625" style="618" bestFit="1" customWidth="1"/>
    <col min="41" max="44" width="11" style="618" bestFit="1" customWidth="1"/>
    <col min="45" max="45" width="12.28515625" style="618" bestFit="1" customWidth="1"/>
    <col min="46" max="49" width="9.140625" style="618"/>
    <col min="50" max="50" width="12.28515625" style="618" bestFit="1" customWidth="1"/>
    <col min="51" max="54" width="11" style="618" bestFit="1" customWidth="1"/>
    <col min="55" max="56" width="12.28515625" style="618" bestFit="1" customWidth="1"/>
    <col min="57" max="57" width="11" style="618" bestFit="1" customWidth="1"/>
    <col min="58" max="58" width="12.28515625" style="618" bestFit="1" customWidth="1"/>
    <col min="59" max="16384" width="9.140625" style="618"/>
  </cols>
  <sheetData>
    <row r="1" spans="1:58" s="617" customFormat="1" ht="35.1" customHeight="1">
      <c r="A1" s="3895" t="s">
        <v>1562</v>
      </c>
      <c r="B1" s="3895"/>
      <c r="C1" s="3895"/>
      <c r="D1" s="3895"/>
      <c r="E1" s="3895"/>
      <c r="F1" s="3895"/>
      <c r="G1" s="3895"/>
      <c r="H1" s="3895"/>
      <c r="I1" s="3868" t="s">
        <v>278</v>
      </c>
      <c r="J1" s="3868"/>
      <c r="K1" s="3868"/>
      <c r="L1" s="3868"/>
      <c r="M1" s="3868"/>
      <c r="N1" s="3868"/>
      <c r="O1" s="3895" t="s">
        <v>1563</v>
      </c>
      <c r="P1" s="3895"/>
      <c r="Q1" s="3895"/>
      <c r="R1" s="3895"/>
      <c r="S1" s="3895"/>
      <c r="T1" s="3895"/>
      <c r="U1" s="3895"/>
      <c r="V1" s="3895"/>
      <c r="W1" s="3895"/>
      <c r="X1" s="3895"/>
      <c r="Y1" s="3868" t="s">
        <v>279</v>
      </c>
      <c r="Z1" s="3868"/>
      <c r="AA1" s="3868"/>
      <c r="AB1" s="3868"/>
      <c r="AC1" s="3868"/>
      <c r="AD1" s="3868"/>
      <c r="AE1" s="3868"/>
    </row>
    <row r="2" spans="1:58" ht="15" customHeight="1" thickBot="1">
      <c r="A2" s="618"/>
      <c r="B2" s="619"/>
      <c r="C2" s="619"/>
      <c r="D2" s="620"/>
      <c r="E2" s="621"/>
      <c r="F2" s="621"/>
      <c r="G2" s="621"/>
      <c r="H2" s="621"/>
      <c r="I2" s="621"/>
      <c r="K2" s="621"/>
      <c r="L2" s="621"/>
      <c r="M2" s="621"/>
      <c r="N2" s="623" t="s">
        <v>493</v>
      </c>
      <c r="O2" s="618"/>
      <c r="P2" s="619"/>
      <c r="Q2" s="619"/>
      <c r="R2" s="620"/>
      <c r="S2" s="621"/>
      <c r="T2" s="621"/>
      <c r="U2" s="623"/>
      <c r="V2" s="621"/>
      <c r="W2" s="621"/>
      <c r="X2" s="621"/>
      <c r="Y2" s="621"/>
      <c r="Z2" s="621"/>
      <c r="AA2" s="621"/>
      <c r="AB2" s="621"/>
      <c r="AC2" s="621"/>
      <c r="AD2" s="621"/>
      <c r="AE2" s="623" t="s">
        <v>493</v>
      </c>
    </row>
    <row r="3" spans="1:58" ht="15" customHeight="1">
      <c r="A3" s="3891" t="s">
        <v>10</v>
      </c>
      <c r="B3" s="3891"/>
      <c r="C3" s="3891"/>
      <c r="D3" s="624"/>
      <c r="E3" s="3896" t="s">
        <v>49</v>
      </c>
      <c r="F3" s="3887" t="s">
        <v>153</v>
      </c>
      <c r="G3" s="3888"/>
      <c r="H3" s="3888"/>
      <c r="I3" s="3889"/>
      <c r="J3" s="3890"/>
      <c r="K3" s="3888"/>
      <c r="L3" s="3888"/>
      <c r="M3" s="3888"/>
      <c r="N3" s="3888"/>
      <c r="O3" s="3891" t="s">
        <v>10</v>
      </c>
      <c r="P3" s="3891"/>
      <c r="Q3" s="3891"/>
      <c r="R3" s="624"/>
      <c r="S3" s="3876" t="s">
        <v>154</v>
      </c>
      <c r="T3" s="3877"/>
      <c r="U3" s="3877"/>
      <c r="V3" s="3877"/>
      <c r="W3" s="3877"/>
      <c r="X3" s="3877"/>
      <c r="Y3" s="3877"/>
      <c r="Z3" s="3877"/>
      <c r="AA3" s="3878"/>
      <c r="AB3" s="625" t="s">
        <v>2505</v>
      </c>
      <c r="AC3" s="625"/>
      <c r="AD3" s="625"/>
      <c r="AE3" s="626"/>
    </row>
    <row r="4" spans="1:58" ht="15" customHeight="1">
      <c r="A4" s="3892"/>
      <c r="B4" s="3892"/>
      <c r="C4" s="3892"/>
      <c r="D4" s="627"/>
      <c r="E4" s="3894"/>
      <c r="F4" s="3866" t="s">
        <v>137</v>
      </c>
      <c r="G4" s="3879" t="s">
        <v>155</v>
      </c>
      <c r="H4" s="3880"/>
      <c r="I4" s="3881"/>
      <c r="J4" s="3882"/>
      <c r="K4" s="3880"/>
      <c r="L4" s="3880"/>
      <c r="M4" s="3880"/>
      <c r="N4" s="3880"/>
      <c r="O4" s="3892"/>
      <c r="P4" s="3892"/>
      <c r="Q4" s="3892"/>
      <c r="R4" s="627"/>
      <c r="S4" s="3884" t="s">
        <v>156</v>
      </c>
      <c r="T4" s="3885"/>
      <c r="U4" s="3885"/>
      <c r="V4" s="3885"/>
      <c r="W4" s="3885"/>
      <c r="X4" s="3885"/>
      <c r="Y4" s="3885"/>
      <c r="Z4" s="3885"/>
      <c r="AA4" s="3886"/>
      <c r="AB4" s="3866" t="s">
        <v>137</v>
      </c>
      <c r="AC4" s="3544" t="s">
        <v>455</v>
      </c>
      <c r="AD4" s="3545"/>
      <c r="AE4" s="3869" t="s">
        <v>342</v>
      </c>
    </row>
    <row r="5" spans="1:58" ht="15" customHeight="1">
      <c r="A5" s="3892"/>
      <c r="B5" s="3892"/>
      <c r="C5" s="3892"/>
      <c r="D5" s="627"/>
      <c r="E5" s="3894"/>
      <c r="F5" s="3894"/>
      <c r="G5" s="3866" t="s">
        <v>47</v>
      </c>
      <c r="H5" s="3866" t="s">
        <v>159</v>
      </c>
      <c r="I5" s="3872" t="s">
        <v>491</v>
      </c>
      <c r="J5" s="3883" t="s">
        <v>161</v>
      </c>
      <c r="K5" s="3866" t="s">
        <v>127</v>
      </c>
      <c r="L5" s="3866" t="s">
        <v>162</v>
      </c>
      <c r="M5" s="3866" t="s">
        <v>163</v>
      </c>
      <c r="N5" s="3866" t="s">
        <v>164</v>
      </c>
      <c r="O5" s="3892"/>
      <c r="P5" s="3892"/>
      <c r="Q5" s="3892"/>
      <c r="R5" s="627"/>
      <c r="S5" s="3866" t="s">
        <v>47</v>
      </c>
      <c r="T5" s="3866" t="s">
        <v>4135</v>
      </c>
      <c r="U5" s="3866" t="s">
        <v>165</v>
      </c>
      <c r="V5" s="3866" t="s">
        <v>166</v>
      </c>
      <c r="W5" s="3544" t="s">
        <v>167</v>
      </c>
      <c r="X5" s="3545"/>
      <c r="Y5" s="3872" t="s">
        <v>168</v>
      </c>
      <c r="Z5" s="3866" t="s">
        <v>462</v>
      </c>
      <c r="AA5" s="3866" t="s">
        <v>492</v>
      </c>
      <c r="AB5" s="3874"/>
      <c r="AC5" s="3540" t="s">
        <v>843</v>
      </c>
      <c r="AD5" s="3243" t="s">
        <v>1488</v>
      </c>
      <c r="AE5" s="3870"/>
    </row>
    <row r="6" spans="1:58" ht="36.75" customHeight="1">
      <c r="A6" s="3893"/>
      <c r="B6" s="3893"/>
      <c r="C6" s="3893"/>
      <c r="D6" s="628"/>
      <c r="E6" s="3867"/>
      <c r="F6" s="3867"/>
      <c r="G6" s="3867"/>
      <c r="H6" s="3867"/>
      <c r="I6" s="3873"/>
      <c r="J6" s="3867"/>
      <c r="K6" s="3867"/>
      <c r="L6" s="3867"/>
      <c r="M6" s="3867"/>
      <c r="N6" s="3867"/>
      <c r="O6" s="3893"/>
      <c r="P6" s="3893"/>
      <c r="Q6" s="3893"/>
      <c r="R6" s="628"/>
      <c r="S6" s="3867"/>
      <c r="T6" s="3867"/>
      <c r="U6" s="3867"/>
      <c r="V6" s="3867"/>
      <c r="W6" s="629" t="s">
        <v>1492</v>
      </c>
      <c r="X6" s="629" t="s">
        <v>520</v>
      </c>
      <c r="Y6" s="3873"/>
      <c r="Z6" s="3867"/>
      <c r="AA6" s="3867"/>
      <c r="AB6" s="3875"/>
      <c r="AC6" s="3541"/>
      <c r="AD6" s="3245"/>
      <c r="AE6" s="3871"/>
    </row>
    <row r="7" spans="1:58" s="633" customFormat="1" ht="24.6" hidden="1" customHeight="1">
      <c r="A7" s="3897" t="s">
        <v>2397</v>
      </c>
      <c r="B7" s="3897"/>
      <c r="C7" s="3897"/>
      <c r="D7" s="630"/>
      <c r="E7" s="631">
        <v>33164217</v>
      </c>
      <c r="F7" s="632">
        <v>31816173</v>
      </c>
      <c r="G7" s="632"/>
      <c r="H7" s="632">
        <v>18735446</v>
      </c>
      <c r="I7" s="632">
        <v>6632984</v>
      </c>
      <c r="J7" s="632">
        <v>240112</v>
      </c>
      <c r="K7" s="632">
        <v>283593</v>
      </c>
      <c r="L7" s="632">
        <v>46955</v>
      </c>
      <c r="M7" s="632">
        <v>267556</v>
      </c>
      <c r="N7" s="632">
        <v>2209893</v>
      </c>
      <c r="O7" s="3897" t="s">
        <v>2397</v>
      </c>
      <c r="P7" s="3897"/>
      <c r="Q7" s="3897"/>
      <c r="R7" s="630"/>
      <c r="S7" s="632"/>
      <c r="T7" s="631">
        <v>1558551</v>
      </c>
      <c r="U7" s="632">
        <v>85271</v>
      </c>
      <c r="V7" s="632">
        <v>97919</v>
      </c>
      <c r="W7" s="632"/>
      <c r="X7" s="632">
        <v>198580</v>
      </c>
      <c r="Y7" s="632">
        <v>110347</v>
      </c>
      <c r="Z7" s="632"/>
      <c r="AA7" s="632">
        <v>1071222</v>
      </c>
      <c r="AB7" s="632">
        <v>1348044</v>
      </c>
      <c r="AC7" s="632"/>
      <c r="AD7" s="632">
        <v>709039</v>
      </c>
      <c r="AE7" s="632">
        <v>639005</v>
      </c>
    </row>
    <row r="8" spans="1:58" s="633" customFormat="1" ht="24.6" hidden="1" customHeight="1">
      <c r="A8" s="3859" t="s">
        <v>2506</v>
      </c>
      <c r="B8" s="3859"/>
      <c r="C8" s="3859"/>
      <c r="D8" s="630"/>
      <c r="E8" s="634">
        <v>32569579</v>
      </c>
      <c r="F8" s="635">
        <v>30497935</v>
      </c>
      <c r="G8" s="635"/>
      <c r="H8" s="635">
        <v>16632055</v>
      </c>
      <c r="I8" s="635">
        <v>6210973</v>
      </c>
      <c r="J8" s="635">
        <v>100491</v>
      </c>
      <c r="K8" s="635">
        <v>234783</v>
      </c>
      <c r="L8" s="635">
        <v>48324</v>
      </c>
      <c r="M8" s="635">
        <v>283747</v>
      </c>
      <c r="N8" s="635">
        <v>3743315</v>
      </c>
      <c r="O8" s="3859" t="s">
        <v>2398</v>
      </c>
      <c r="P8" s="3859"/>
      <c r="Q8" s="3859"/>
      <c r="R8" s="630"/>
      <c r="S8" s="635"/>
      <c r="T8" s="634">
        <v>1497076</v>
      </c>
      <c r="U8" s="635">
        <v>79351</v>
      </c>
      <c r="V8" s="635">
        <v>95354</v>
      </c>
      <c r="W8" s="635"/>
      <c r="X8" s="635">
        <v>176297</v>
      </c>
      <c r="Y8" s="635">
        <v>158591</v>
      </c>
      <c r="Z8" s="635"/>
      <c r="AA8" s="635">
        <v>919943</v>
      </c>
      <c r="AB8" s="635">
        <v>2071644</v>
      </c>
      <c r="AC8" s="635"/>
      <c r="AD8" s="635">
        <v>1060079</v>
      </c>
      <c r="AE8" s="635">
        <v>1011565</v>
      </c>
    </row>
    <row r="9" spans="1:58" s="633" customFormat="1" ht="24.6" hidden="1" customHeight="1">
      <c r="A9" s="3859" t="s">
        <v>2507</v>
      </c>
      <c r="B9" s="3859"/>
      <c r="C9" s="3859"/>
      <c r="D9" s="630"/>
      <c r="E9" s="634">
        <v>29201524.025547665</v>
      </c>
      <c r="F9" s="635">
        <v>28297136.69193577</v>
      </c>
      <c r="G9" s="635"/>
      <c r="H9" s="635">
        <v>18772155.554229092</v>
      </c>
      <c r="I9" s="635">
        <v>4216461.2054557195</v>
      </c>
      <c r="J9" s="635">
        <v>119841.52092162597</v>
      </c>
      <c r="K9" s="635">
        <v>163522.35420521698</v>
      </c>
      <c r="L9" s="635">
        <v>45199.988061839656</v>
      </c>
      <c r="M9" s="635">
        <v>184681.12934996604</v>
      </c>
      <c r="N9" s="635">
        <v>1494556.8554885692</v>
      </c>
      <c r="O9" s="3859" t="s">
        <v>2508</v>
      </c>
      <c r="P9" s="3859"/>
      <c r="Q9" s="3859"/>
      <c r="R9" s="630"/>
      <c r="S9" s="635"/>
      <c r="T9" s="634">
        <v>1167945.47018445</v>
      </c>
      <c r="U9" s="635">
        <v>88504.864800334268</v>
      </c>
      <c r="V9" s="635">
        <v>85530.925804332641</v>
      </c>
      <c r="W9" s="635"/>
      <c r="X9" s="635">
        <v>118027.9376828027</v>
      </c>
      <c r="Y9" s="635">
        <v>83527.965140571832</v>
      </c>
      <c r="Z9" s="635"/>
      <c r="AA9" s="635">
        <v>1504531.7853518773</v>
      </c>
      <c r="AB9" s="635">
        <v>904387.33361189044</v>
      </c>
      <c r="AC9" s="635"/>
      <c r="AD9" s="635">
        <v>567391.69104041066</v>
      </c>
      <c r="AE9" s="635">
        <v>336995.64257147972</v>
      </c>
    </row>
    <row r="10" spans="1:58" s="633" customFormat="1" ht="19.5" hidden="1" customHeight="1">
      <c r="A10" s="3859" t="s">
        <v>2494</v>
      </c>
      <c r="B10" s="3859"/>
      <c r="C10" s="3859"/>
      <c r="D10" s="630"/>
      <c r="E10" s="634">
        <v>25087212.535658658</v>
      </c>
      <c r="F10" s="635">
        <v>23737494.640367161</v>
      </c>
      <c r="G10" s="635"/>
      <c r="H10" s="635">
        <v>12882690.680809325</v>
      </c>
      <c r="I10" s="635">
        <v>4067613.3498103791</v>
      </c>
      <c r="J10" s="635">
        <v>230862.17764400443</v>
      </c>
      <c r="K10" s="635">
        <v>190551.19871767145</v>
      </c>
      <c r="L10" s="635">
        <v>49495.545086136648</v>
      </c>
      <c r="M10" s="635">
        <v>269317.19912553782</v>
      </c>
      <c r="N10" s="635">
        <v>3464463.2458956982</v>
      </c>
      <c r="O10" s="3859" t="s">
        <v>2509</v>
      </c>
      <c r="P10" s="3859"/>
      <c r="Q10" s="3859"/>
      <c r="R10" s="630"/>
      <c r="S10" s="635"/>
      <c r="T10" s="634">
        <v>1399251.3642824898</v>
      </c>
      <c r="U10" s="635">
        <v>61182.034253389764</v>
      </c>
      <c r="V10" s="635">
        <v>81608.328833412612</v>
      </c>
      <c r="W10" s="635"/>
      <c r="X10" s="635">
        <v>157574.9738807042</v>
      </c>
      <c r="Y10" s="635">
        <v>206322.99131916655</v>
      </c>
      <c r="Z10" s="635"/>
      <c r="AA10" s="635">
        <v>676561.55070922768</v>
      </c>
      <c r="AB10" s="635">
        <f>AD10+AE10</f>
        <v>1344076.1577283787</v>
      </c>
      <c r="AC10" s="635"/>
      <c r="AD10" s="635">
        <v>516386.71295122779</v>
      </c>
      <c r="AE10" s="635">
        <v>827689.44477715099</v>
      </c>
    </row>
    <row r="11" spans="1:58" s="633" customFormat="1" ht="19.5" hidden="1" customHeight="1">
      <c r="A11" s="3859" t="s">
        <v>2415</v>
      </c>
      <c r="B11" s="3859"/>
      <c r="C11" s="3859"/>
      <c r="D11" s="630"/>
      <c r="E11" s="634">
        <v>28831743.493352219</v>
      </c>
      <c r="F11" s="635">
        <v>27623095.609976135</v>
      </c>
      <c r="G11" s="635"/>
      <c r="H11" s="635">
        <v>15872061.056433925</v>
      </c>
      <c r="I11" s="635">
        <v>4679300.595802715</v>
      </c>
      <c r="J11" s="635">
        <v>134082.74837730234</v>
      </c>
      <c r="K11" s="635">
        <v>250388.18022977101</v>
      </c>
      <c r="L11" s="635">
        <v>60296.178449042956</v>
      </c>
      <c r="M11" s="635">
        <v>253695.57969457618</v>
      </c>
      <c r="N11" s="635">
        <v>3786891.3702023816</v>
      </c>
      <c r="O11" s="3859" t="s">
        <v>2401</v>
      </c>
      <c r="P11" s="3859"/>
      <c r="Q11" s="3859"/>
      <c r="R11" s="630"/>
      <c r="S11" s="635"/>
      <c r="T11" s="634">
        <v>1415643.9064882374</v>
      </c>
      <c r="U11" s="635">
        <v>64698.294354612597</v>
      </c>
      <c r="V11" s="635">
        <v>85620.210751060702</v>
      </c>
      <c r="W11" s="635"/>
      <c r="X11" s="635">
        <v>153108.98892748181</v>
      </c>
      <c r="Y11" s="635">
        <v>129173.76020868019</v>
      </c>
      <c r="Z11" s="635"/>
      <c r="AA11" s="635">
        <v>738134.74005633092</v>
      </c>
      <c r="AB11" s="635">
        <v>1208647.8833760421</v>
      </c>
      <c r="AC11" s="635"/>
      <c r="AD11" s="635">
        <v>459899.36144985352</v>
      </c>
      <c r="AE11" s="635">
        <v>748748.52192618744</v>
      </c>
    </row>
    <row r="12" spans="1:58" s="636" customFormat="1" ht="15" hidden="1" customHeight="1">
      <c r="A12" s="3590" t="s">
        <v>2402</v>
      </c>
      <c r="B12" s="3590"/>
      <c r="C12" s="3590"/>
      <c r="D12" s="436"/>
      <c r="E12" s="154">
        <v>38156267.566526264</v>
      </c>
      <c r="F12" s="154">
        <v>36992274.407296374</v>
      </c>
      <c r="G12" s="154">
        <f>SUM(H12:N12)</f>
        <v>33793534.0702032</v>
      </c>
      <c r="H12" s="154">
        <v>21851352.915336061</v>
      </c>
      <c r="I12" s="154">
        <v>6340630.3084233301</v>
      </c>
      <c r="J12" s="154">
        <v>297616.24920692848</v>
      </c>
      <c r="K12" s="154">
        <v>305068.77746287436</v>
      </c>
      <c r="L12" s="154">
        <v>60374.470641156062</v>
      </c>
      <c r="M12" s="154">
        <v>335132.7925878641</v>
      </c>
      <c r="N12" s="492">
        <v>4603358.5565449912</v>
      </c>
      <c r="O12" s="3590" t="s">
        <v>2416</v>
      </c>
      <c r="P12" s="3590"/>
      <c r="Q12" s="3590"/>
      <c r="R12" s="436"/>
      <c r="S12" s="154">
        <f>SUM(T12:AA12)</f>
        <v>3198740.3370931558</v>
      </c>
      <c r="T12" s="154">
        <v>1699366.0599113428</v>
      </c>
      <c r="U12" s="154">
        <v>75157.552211297429</v>
      </c>
      <c r="V12" s="154">
        <v>95789.529005912424</v>
      </c>
      <c r="W12" s="154"/>
      <c r="X12" s="154">
        <v>143612.43606145002</v>
      </c>
      <c r="Y12" s="154">
        <v>106911.49805856984</v>
      </c>
      <c r="Z12" s="154"/>
      <c r="AA12" s="154">
        <v>1077903.2618445836</v>
      </c>
      <c r="AB12" s="154">
        <v>1163993.159229842</v>
      </c>
      <c r="AC12" s="154"/>
      <c r="AD12" s="154">
        <v>449973.81647946709</v>
      </c>
      <c r="AE12" s="154">
        <v>714019.34275037365</v>
      </c>
    </row>
    <row r="13" spans="1:58" s="633" customFormat="1" ht="19.5" hidden="1" customHeight="1">
      <c r="A13" s="3859" t="s">
        <v>2510</v>
      </c>
      <c r="B13" s="3859"/>
      <c r="C13" s="3859"/>
      <c r="D13" s="630"/>
      <c r="E13" s="154">
        <v>41772861.846913978</v>
      </c>
      <c r="F13" s="154">
        <v>40426985.007039823</v>
      </c>
      <c r="G13" s="154">
        <f>SUM(H13:N13)</f>
        <v>37002088.06108851</v>
      </c>
      <c r="H13" s="154">
        <v>24005055.943400685</v>
      </c>
      <c r="I13" s="154">
        <v>6154905.2945849318</v>
      </c>
      <c r="J13" s="154">
        <v>361809.52729559422</v>
      </c>
      <c r="K13" s="154">
        <v>352598.90561494918</v>
      </c>
      <c r="L13" s="154">
        <v>87422.202595249677</v>
      </c>
      <c r="M13" s="154">
        <v>366049.22572332196</v>
      </c>
      <c r="N13" s="492">
        <v>5674246.9618737763</v>
      </c>
      <c r="O13" s="3859" t="s">
        <v>2403</v>
      </c>
      <c r="P13" s="3859"/>
      <c r="Q13" s="3859"/>
      <c r="R13" s="630"/>
      <c r="S13" s="154">
        <f>SUM(T13:AA13)</f>
        <v>3424896.94595135</v>
      </c>
      <c r="T13" s="154">
        <v>1808196.2163160311</v>
      </c>
      <c r="U13" s="154">
        <v>103150.78088428869</v>
      </c>
      <c r="V13" s="154">
        <v>99743.424295973207</v>
      </c>
      <c r="W13" s="154"/>
      <c r="X13" s="154">
        <v>159151.46510906439</v>
      </c>
      <c r="Y13" s="154">
        <v>113983.73259329573</v>
      </c>
      <c r="Z13" s="154"/>
      <c r="AA13" s="154">
        <v>1140671.3267526969</v>
      </c>
      <c r="AB13" s="154">
        <v>1345876.8398741367</v>
      </c>
      <c r="AC13" s="154"/>
      <c r="AD13" s="154">
        <v>433538.30233138299</v>
      </c>
      <c r="AE13" s="154">
        <v>912338.53754275339</v>
      </c>
    </row>
    <row r="14" spans="1:58" s="633" customFormat="1" ht="13.7" hidden="1" customHeight="1">
      <c r="A14" s="3590" t="s">
        <v>2418</v>
      </c>
      <c r="B14" s="3590"/>
      <c r="C14" s="3590"/>
      <c r="D14" s="630"/>
      <c r="E14" s="154">
        <f>AK14/12.737</f>
        <v>0</v>
      </c>
      <c r="F14" s="154">
        <f>AL14/12.737</f>
        <v>0</v>
      </c>
      <c r="G14" s="154">
        <f>SUM(H14:N14)</f>
        <v>0</v>
      </c>
      <c r="H14" s="154">
        <f t="shared" ref="H14:N14" si="0">AM14/12.737</f>
        <v>0</v>
      </c>
      <c r="I14" s="154">
        <f t="shared" si="0"/>
        <v>0</v>
      </c>
      <c r="J14" s="154">
        <f t="shared" si="0"/>
        <v>0</v>
      </c>
      <c r="K14" s="154">
        <f t="shared" si="0"/>
        <v>0</v>
      </c>
      <c r="L14" s="154">
        <f t="shared" si="0"/>
        <v>0</v>
      </c>
      <c r="M14" s="154">
        <f t="shared" si="0"/>
        <v>0</v>
      </c>
      <c r="N14" s="492">
        <f t="shared" si="0"/>
        <v>0</v>
      </c>
      <c r="O14" s="3590" t="s">
        <v>2418</v>
      </c>
      <c r="P14" s="3590"/>
      <c r="Q14" s="3590"/>
      <c r="R14" s="630"/>
      <c r="S14" s="154">
        <f>SUM(T14:AA14)</f>
        <v>3581605.3787723361</v>
      </c>
      <c r="T14" s="154">
        <f>AX14/12.737</f>
        <v>1861637.6520249746</v>
      </c>
      <c r="U14" s="154">
        <f>AY14/12.737</f>
        <v>107514.83306439634</v>
      </c>
      <c r="V14" s="154">
        <f>AZ14/12.737</f>
        <v>106302.799081467</v>
      </c>
      <c r="W14" s="154"/>
      <c r="X14" s="154">
        <f>BA14/12.737</f>
        <v>163918.60742565122</v>
      </c>
      <c r="Y14" s="154">
        <f>BB14/12.737</f>
        <v>97849.1085441459</v>
      </c>
      <c r="Z14" s="154"/>
      <c r="AA14" s="154">
        <f>BC14/12.737</f>
        <v>1244382.3786317015</v>
      </c>
      <c r="AB14" s="154">
        <f>BD14/12.737</f>
        <v>1182383.6843938048</v>
      </c>
      <c r="AC14" s="154"/>
      <c r="AD14" s="154">
        <f>BE14/12.737</f>
        <v>325730.3815733692</v>
      </c>
      <c r="AE14" s="154">
        <f>BF14/12.737</f>
        <v>856653.30282043549</v>
      </c>
      <c r="AG14" s="3499"/>
      <c r="AH14" s="3499"/>
      <c r="AI14" s="3499"/>
      <c r="AJ14" s="637"/>
      <c r="AK14" s="154"/>
      <c r="AL14" s="154"/>
      <c r="AM14" s="154"/>
      <c r="AN14" s="154"/>
      <c r="AO14" s="154"/>
      <c r="AP14" s="154"/>
      <c r="AQ14" s="154"/>
      <c r="AR14" s="154"/>
      <c r="AS14" s="154"/>
      <c r="AT14" s="3499" t="s">
        <v>2363</v>
      </c>
      <c r="AU14" s="3499"/>
      <c r="AV14" s="3499"/>
      <c r="AW14" s="637"/>
      <c r="AX14" s="154">
        <v>23711678.7738421</v>
      </c>
      <c r="AY14" s="154">
        <v>1369416.4287412162</v>
      </c>
      <c r="AZ14" s="154">
        <v>1353978.7519006452</v>
      </c>
      <c r="BA14" s="154">
        <v>2087831.3027805197</v>
      </c>
      <c r="BB14" s="154">
        <v>1246304.0955267863</v>
      </c>
      <c r="BC14" s="154">
        <v>15849698.356631983</v>
      </c>
      <c r="BD14" s="154">
        <v>15060020.98812389</v>
      </c>
      <c r="BE14" s="154">
        <v>4148827.8701000037</v>
      </c>
      <c r="BF14" s="154">
        <v>10911193.118023887</v>
      </c>
    </row>
    <row r="15" spans="1:58" s="633" customFormat="1" ht="13.7" hidden="1" customHeight="1">
      <c r="A15" s="3859" t="s">
        <v>2511</v>
      </c>
      <c r="B15" s="3859"/>
      <c r="C15" s="3859"/>
      <c r="D15" s="630"/>
      <c r="E15" s="154">
        <v>41212179.990529262</v>
      </c>
      <c r="F15" s="154">
        <v>40310550.64431195</v>
      </c>
      <c r="G15" s="154">
        <f>SUM(H15:N15)</f>
        <v>36647606.385123342</v>
      </c>
      <c r="H15" s="154">
        <v>24497213.916754019</v>
      </c>
      <c r="I15" s="154">
        <v>4980640.586688824</v>
      </c>
      <c r="J15" s="154">
        <v>327158.18345007277</v>
      </c>
      <c r="K15" s="154">
        <v>348765.98541615397</v>
      </c>
      <c r="L15" s="154">
        <v>94584.853173746102</v>
      </c>
      <c r="M15" s="154">
        <v>302287.58616481471</v>
      </c>
      <c r="N15" s="492">
        <v>6096955.2734757094</v>
      </c>
      <c r="O15" s="3859" t="s">
        <v>2405</v>
      </c>
      <c r="P15" s="3859"/>
      <c r="Q15" s="3859"/>
      <c r="R15" s="630"/>
      <c r="S15" s="154">
        <f>SUM(T15:AA15)</f>
        <v>3662944.2591885841</v>
      </c>
      <c r="T15" s="154">
        <v>1841929.5475643608</v>
      </c>
      <c r="U15" s="154">
        <v>129832.38265855687</v>
      </c>
      <c r="V15" s="154">
        <v>109694.25423688427</v>
      </c>
      <c r="W15" s="154"/>
      <c r="X15" s="154">
        <v>168066.91310654199</v>
      </c>
      <c r="Y15" s="154">
        <v>61911.98426872195</v>
      </c>
      <c r="Z15" s="154"/>
      <c r="AA15" s="154">
        <v>1351509.1773535179</v>
      </c>
      <c r="AB15" s="154">
        <v>901629.3462173657</v>
      </c>
      <c r="AC15" s="154"/>
      <c r="AD15" s="154">
        <v>408653.58576893999</v>
      </c>
      <c r="AE15" s="154">
        <v>492975.76044842595</v>
      </c>
    </row>
    <row r="16" spans="1:58" s="633" customFormat="1" ht="13.7" hidden="1" customHeight="1">
      <c r="A16" s="3859" t="s">
        <v>2420</v>
      </c>
      <c r="B16" s="3859"/>
      <c r="C16" s="3859"/>
      <c r="D16" s="630"/>
      <c r="E16" s="634">
        <v>41831884.227947295</v>
      </c>
      <c r="F16" s="635">
        <v>40639292.013985299</v>
      </c>
      <c r="G16" s="154">
        <v>37144025.03356915</v>
      </c>
      <c r="H16" s="635">
        <v>25220554.404049248</v>
      </c>
      <c r="I16" s="635">
        <v>4528842.5505770566</v>
      </c>
      <c r="J16" s="635">
        <v>528069.32979502797</v>
      </c>
      <c r="K16" s="635">
        <v>306626.31201307115</v>
      </c>
      <c r="L16" s="635">
        <v>72384.646764055607</v>
      </c>
      <c r="M16" s="635">
        <v>264556.71945534582</v>
      </c>
      <c r="N16" s="635">
        <v>6222991.070915347</v>
      </c>
      <c r="O16" s="3859" t="s">
        <v>2512</v>
      </c>
      <c r="P16" s="3859"/>
      <c r="Q16" s="3859"/>
      <c r="R16" s="630"/>
      <c r="S16" s="154">
        <v>3495266.9804162392</v>
      </c>
      <c r="T16" s="154">
        <v>1677890.5310544758</v>
      </c>
      <c r="U16" s="635">
        <v>129480.98877031762</v>
      </c>
      <c r="V16" s="635">
        <v>87704.423459701793</v>
      </c>
      <c r="W16" s="635"/>
      <c r="X16" s="635">
        <v>152052.8716760223</v>
      </c>
      <c r="Y16" s="635">
        <v>120250.72469266465</v>
      </c>
      <c r="Z16" s="635"/>
      <c r="AA16" s="635">
        <v>1327887.4407630572</v>
      </c>
      <c r="AB16" s="635">
        <v>1192592.2139619431</v>
      </c>
      <c r="AC16" s="635"/>
      <c r="AD16" s="635">
        <v>432079.00909810874</v>
      </c>
      <c r="AE16" s="635">
        <v>760513.20486383454</v>
      </c>
    </row>
    <row r="17" spans="1:59" s="633" customFormat="1" ht="17.25" hidden="1" customHeight="1">
      <c r="A17" s="3859" t="s">
        <v>2389</v>
      </c>
      <c r="B17" s="3859"/>
      <c r="C17" s="3859"/>
      <c r="D17" s="630"/>
      <c r="E17" s="634">
        <v>36351802.774204522</v>
      </c>
      <c r="F17" s="635">
        <v>35749044.815590635</v>
      </c>
      <c r="G17" s="154">
        <f>H17+I17+J17+K17+L17+M17+N17</f>
        <v>32382352.940521002</v>
      </c>
      <c r="H17" s="635">
        <v>21903701.178061981</v>
      </c>
      <c r="I17" s="635">
        <v>4589259.9875735166</v>
      </c>
      <c r="J17" s="635">
        <v>504252.56089278834</v>
      </c>
      <c r="K17" s="635">
        <v>391515.31883234152</v>
      </c>
      <c r="L17" s="635">
        <v>80222.394129865919</v>
      </c>
      <c r="M17" s="635">
        <v>235464.23961526551</v>
      </c>
      <c r="N17" s="635">
        <v>4677937.261415245</v>
      </c>
      <c r="O17" s="3859" t="s">
        <v>2513</v>
      </c>
      <c r="P17" s="3859"/>
      <c r="Q17" s="3859"/>
      <c r="R17" s="630"/>
      <c r="S17" s="154">
        <f>T17+U17+V17+X17+Y17+AA17</f>
        <v>3366691.8750696299</v>
      </c>
      <c r="T17" s="635">
        <v>1651137.6294629022</v>
      </c>
      <c r="U17" s="635">
        <v>122243.5883777549</v>
      </c>
      <c r="V17" s="635">
        <v>73591.683529628717</v>
      </c>
      <c r="W17" s="635"/>
      <c r="X17" s="635">
        <v>150791.28913493053</v>
      </c>
      <c r="Y17" s="635">
        <v>90016.913380786063</v>
      </c>
      <c r="Z17" s="635"/>
      <c r="AA17" s="635">
        <v>1278910.7711836274</v>
      </c>
      <c r="AB17" s="635">
        <v>602757.95861388464</v>
      </c>
      <c r="AC17" s="635"/>
      <c r="AD17" s="635">
        <v>223589.97104516294</v>
      </c>
      <c r="AE17" s="635">
        <v>379167.98756872257</v>
      </c>
    </row>
    <row r="18" spans="1:59" s="633" customFormat="1" ht="15" hidden="1" customHeight="1">
      <c r="A18" s="3859" t="s">
        <v>2502</v>
      </c>
      <c r="B18" s="3859"/>
      <c r="C18" s="3859"/>
      <c r="D18" s="630"/>
      <c r="E18" s="638">
        <v>39820027.144423097</v>
      </c>
      <c r="F18" s="638">
        <v>39297108.755200997</v>
      </c>
      <c r="G18" s="639">
        <f>SUM(H18:N18)</f>
        <v>35698591.665724911</v>
      </c>
      <c r="H18" s="638">
        <v>23847461.748577144</v>
      </c>
      <c r="I18" s="638">
        <v>4910125.0430121087</v>
      </c>
      <c r="J18" s="638">
        <v>180815.64004305933</v>
      </c>
      <c r="K18" s="638">
        <v>368448.10162745614</v>
      </c>
      <c r="L18" s="638">
        <v>75843.604297378479</v>
      </c>
      <c r="M18" s="638">
        <v>247212.02716947367</v>
      </c>
      <c r="N18" s="638">
        <v>6068685.5009982921</v>
      </c>
      <c r="O18" s="3859" t="s">
        <v>2369</v>
      </c>
      <c r="P18" s="3859"/>
      <c r="Q18" s="3859"/>
      <c r="R18" s="630"/>
      <c r="S18" s="640">
        <f>SUM(T18:AA18)</f>
        <v>3598517.089476089</v>
      </c>
      <c r="T18" s="638">
        <v>1787945.0079228687</v>
      </c>
      <c r="U18" s="638">
        <v>131014.24712993942</v>
      </c>
      <c r="V18" s="638">
        <v>84957.940175508556</v>
      </c>
      <c r="W18" s="638"/>
      <c r="X18" s="638">
        <v>145924.7944457572</v>
      </c>
      <c r="Y18" s="638">
        <v>79615.45602337498</v>
      </c>
      <c r="Z18" s="638"/>
      <c r="AA18" s="638">
        <v>1369059.6437786401</v>
      </c>
      <c r="AB18" s="638">
        <v>522918.38922212279</v>
      </c>
      <c r="AC18" s="638"/>
      <c r="AD18" s="638">
        <v>203114.99980638223</v>
      </c>
      <c r="AE18" s="638">
        <v>319803.38941573998</v>
      </c>
    </row>
    <row r="19" spans="1:59" s="633" customFormat="1" ht="15" hidden="1" customHeight="1">
      <c r="A19" s="3859" t="s">
        <v>2289</v>
      </c>
      <c r="B19" s="3859"/>
      <c r="C19" s="3859"/>
      <c r="D19" s="630"/>
      <c r="E19" s="638">
        <f>'[1]27'!E19/'[1]1'!$E$19*1000</f>
        <v>38731168.642797194</v>
      </c>
      <c r="F19" s="638">
        <f>'[1]27'!F19/'[1]1'!$E$19*1000</f>
        <v>37948680.708628163</v>
      </c>
      <c r="G19" s="638">
        <f>'[1]27'!G19/'[1]1'!$E$19*1000</f>
        <v>34390071.643255785</v>
      </c>
      <c r="H19" s="638">
        <f>'[1]27'!H19/'[1]1'!$E$19*1000</f>
        <v>23131522.16182119</v>
      </c>
      <c r="I19" s="638">
        <f>'[1]27'!I19/'[1]1'!$E$19*1000</f>
        <v>4811458.786175698</v>
      </c>
      <c r="J19" s="638">
        <f>'[1]27'!J19/'[1]1'!$E$19*1000</f>
        <v>268320.21658502525</v>
      </c>
      <c r="K19" s="638">
        <f>'[1]27'!K19/'[1]1'!$E$19*1000</f>
        <v>379357.30632263271</v>
      </c>
      <c r="L19" s="638">
        <f>'[1]27'!L19/'[1]1'!$E$19*1000</f>
        <v>84419.453244180826</v>
      </c>
      <c r="M19" s="638">
        <f>'[1]27'!M19/'[1]1'!$E$19*1000</f>
        <v>272357.22414207767</v>
      </c>
      <c r="N19" s="638">
        <f>'[1]27'!N19/'[1]1'!$E$19*1000</f>
        <v>5442636.4949649787</v>
      </c>
      <c r="O19" s="3859" t="s">
        <v>2514</v>
      </c>
      <c r="P19" s="3859"/>
      <c r="Q19" s="3859"/>
      <c r="R19" s="630"/>
      <c r="S19" s="638">
        <f>'[1]27'!S19/'[1]1'!$E$19*1000</f>
        <v>3558609.0653724414</v>
      </c>
      <c r="T19" s="638">
        <f>'[1]27'!T19/'[1]1'!$E$19*1000</f>
        <v>1729083.0239460042</v>
      </c>
      <c r="U19" s="638">
        <f>'[1]27'!U19/'[1]1'!$E$19*1000</f>
        <v>137004.3743022258</v>
      </c>
      <c r="V19" s="638">
        <f>'[1]27'!V19/'[1]1'!$E$19*1000</f>
        <v>79589.772452883422</v>
      </c>
      <c r="W19" s="638"/>
      <c r="X19" s="638">
        <f>'[1]27'!W19/'[1]1'!$E$19*1000</f>
        <v>150021.32611465079</v>
      </c>
      <c r="Y19" s="638">
        <f>'[1]27'!X19/'[1]1'!$E$19*1000</f>
        <v>85494.679066022261</v>
      </c>
      <c r="Z19" s="638"/>
      <c r="AA19" s="638">
        <f>'[1]27'!Y19/'[1]1'!$E$19*1000</f>
        <v>1377415.8894906547</v>
      </c>
      <c r="AB19" s="638">
        <f>'[1]27'!Z19/'[1]1'!$E$19*1000</f>
        <v>782487.93416902062</v>
      </c>
      <c r="AC19" s="638"/>
      <c r="AD19" s="638">
        <f>'[1]27'!AA19/'[1]1'!$E$19*1000</f>
        <v>321935.26692492998</v>
      </c>
      <c r="AE19" s="638">
        <f>'[1]27'!AB19/'[1]1'!$E$19*1000</f>
        <v>460552.6672440907</v>
      </c>
    </row>
    <row r="20" spans="1:59" s="633" customFormat="1" ht="15" hidden="1" customHeight="1">
      <c r="A20" s="3859" t="s">
        <v>2515</v>
      </c>
      <c r="B20" s="3859"/>
      <c r="C20" s="3859"/>
      <c r="D20" s="630"/>
      <c r="E20" s="638">
        <v>36707776.877159506</v>
      </c>
      <c r="F20" s="638">
        <v>36109927.227299348</v>
      </c>
      <c r="G20" s="640">
        <f>SUM(H20:N20)</f>
        <v>32582708.048462242</v>
      </c>
      <c r="H20" s="638">
        <v>21944892.469442315</v>
      </c>
      <c r="I20" s="638">
        <v>4613387.0277209803</v>
      </c>
      <c r="J20" s="638">
        <v>84306.807110392983</v>
      </c>
      <c r="K20" s="638">
        <v>349479.779129092</v>
      </c>
      <c r="L20" s="638">
        <v>90965.499421935863</v>
      </c>
      <c r="M20" s="638">
        <v>312094.9100682576</v>
      </c>
      <c r="N20" s="638">
        <v>5187581.5555692697</v>
      </c>
      <c r="O20" s="3859" t="s">
        <v>2515</v>
      </c>
      <c r="P20" s="3859"/>
      <c r="Q20" s="3859"/>
      <c r="R20" s="630"/>
      <c r="S20" s="640">
        <f>SUM(T20:AA20)</f>
        <v>3527219.1788371084</v>
      </c>
      <c r="T20" s="638">
        <v>1646567.00131221</v>
      </c>
      <c r="U20" s="638">
        <v>148853.27875719883</v>
      </c>
      <c r="V20" s="638">
        <v>75704.177905202319</v>
      </c>
      <c r="W20" s="638"/>
      <c r="X20" s="638">
        <v>143084.10321228</v>
      </c>
      <c r="Y20" s="638">
        <v>78544.680508857826</v>
      </c>
      <c r="Z20" s="638"/>
      <c r="AA20" s="638">
        <v>1434465.9371413596</v>
      </c>
      <c r="AB20" s="638">
        <v>597849.64986015542</v>
      </c>
      <c r="AC20" s="638"/>
      <c r="AD20" s="638">
        <v>234897.5389928284</v>
      </c>
      <c r="AE20" s="638">
        <v>362952.11086732667</v>
      </c>
    </row>
    <row r="21" spans="1:59" s="633" customFormat="1" ht="15" hidden="1" customHeight="1">
      <c r="A21" s="3859" t="s">
        <v>2516</v>
      </c>
      <c r="B21" s="3859"/>
      <c r="C21" s="3859"/>
      <c r="D21" s="630"/>
      <c r="E21" s="635">
        <v>36384650.84097667</v>
      </c>
      <c r="F21" s="635">
        <v>35758658.805392958</v>
      </c>
      <c r="G21" s="640">
        <f>SUM(H21:N21)</f>
        <v>32424972.655164994</v>
      </c>
      <c r="H21" s="635">
        <v>21430915.401220392</v>
      </c>
      <c r="I21" s="635">
        <v>4206994.3103250666</v>
      </c>
      <c r="J21" s="635">
        <v>254589.81023957525</v>
      </c>
      <c r="K21" s="635">
        <v>552082.55035323929</v>
      </c>
      <c r="L21" s="635">
        <v>133107.384415523</v>
      </c>
      <c r="M21" s="635">
        <v>463525.75636522658</v>
      </c>
      <c r="N21" s="635">
        <v>5383757.4422459686</v>
      </c>
      <c r="O21" s="3859" t="s">
        <v>2272</v>
      </c>
      <c r="P21" s="3859"/>
      <c r="Q21" s="3859"/>
      <c r="R21" s="630"/>
      <c r="S21" s="154">
        <f>SUM(T21:AA21)</f>
        <v>3333686.1502279462</v>
      </c>
      <c r="T21" s="635">
        <v>1545780.9203717569</v>
      </c>
      <c r="U21" s="635">
        <v>142785.79705631375</v>
      </c>
      <c r="V21" s="635">
        <v>67652.575744273257</v>
      </c>
      <c r="W21" s="635"/>
      <c r="X21" s="635">
        <v>154443.40886367502</v>
      </c>
      <c r="Y21" s="635">
        <v>68985.155228734351</v>
      </c>
      <c r="Z21" s="635"/>
      <c r="AA21" s="635">
        <v>1354038.2929631926</v>
      </c>
      <c r="AB21" s="635">
        <v>625992.03558372671</v>
      </c>
      <c r="AC21" s="635"/>
      <c r="AD21" s="635">
        <v>256469.74629398581</v>
      </c>
      <c r="AE21" s="635">
        <v>369522.28928974055</v>
      </c>
    </row>
    <row r="22" spans="1:59" s="633" customFormat="1" ht="15.6" hidden="1" customHeight="1">
      <c r="A22" s="3716" t="s">
        <v>2273</v>
      </c>
      <c r="B22" s="3716"/>
      <c r="C22" s="3716"/>
      <c r="D22" s="149"/>
      <c r="E22" s="638">
        <v>38180245.582422793</v>
      </c>
      <c r="F22" s="638">
        <v>37562421.366287068</v>
      </c>
      <c r="G22" s="640">
        <f>SUM(H22:N22)</f>
        <v>34040341.959376939</v>
      </c>
      <c r="H22" s="638">
        <v>23358123.538604774</v>
      </c>
      <c r="I22" s="638">
        <v>4471807.5374186626</v>
      </c>
      <c r="J22" s="638">
        <v>200045.66643148119</v>
      </c>
      <c r="K22" s="638">
        <v>372284.03011080495</v>
      </c>
      <c r="L22" s="638">
        <v>124354.28463366062</v>
      </c>
      <c r="M22" s="638">
        <v>351175.06538276246</v>
      </c>
      <c r="N22" s="638">
        <v>5162551.8367947908</v>
      </c>
      <c r="O22" s="3859" t="s">
        <v>2489</v>
      </c>
      <c r="P22" s="3859"/>
      <c r="Q22" s="3859"/>
      <c r="R22" s="630"/>
      <c r="S22" s="640">
        <f>SUM(T22:AA22)</f>
        <v>3522079.4069100781</v>
      </c>
      <c r="T22" s="638">
        <v>1641694.440087311</v>
      </c>
      <c r="U22" s="638">
        <v>149953.67267053155</v>
      </c>
      <c r="V22" s="638">
        <v>72570.890879590399</v>
      </c>
      <c r="W22" s="638"/>
      <c r="X22" s="638">
        <v>168760.46264781919</v>
      </c>
      <c r="Y22" s="638">
        <v>73403.46386352976</v>
      </c>
      <c r="Z22" s="638"/>
      <c r="AA22" s="638">
        <v>1415696.4767612964</v>
      </c>
      <c r="AB22" s="638">
        <v>617824.21613576845</v>
      </c>
      <c r="AC22" s="638"/>
      <c r="AD22" s="638">
        <v>263277.42664065841</v>
      </c>
      <c r="AE22" s="638">
        <v>354546.78949511022</v>
      </c>
    </row>
    <row r="23" spans="1:59" s="633" customFormat="1" ht="14.45" hidden="1" customHeight="1">
      <c r="A23" s="3095" t="s">
        <v>2392</v>
      </c>
      <c r="B23" s="3096"/>
      <c r="C23" s="3096"/>
      <c r="D23" s="3097"/>
      <c r="E23" s="641">
        <v>37099.22531691366</v>
      </c>
      <c r="F23" s="641">
        <v>36354.160471500123</v>
      </c>
      <c r="G23" s="642">
        <f>SUM(H23:N23)</f>
        <v>32810.34342095616</v>
      </c>
      <c r="H23" s="641">
        <v>21585.450285761792</v>
      </c>
      <c r="I23" s="641">
        <v>4530.2441227941799</v>
      </c>
      <c r="J23" s="641">
        <v>169.70353043394127</v>
      </c>
      <c r="K23" s="641">
        <v>627.46632409185588</v>
      </c>
      <c r="L23" s="641">
        <v>167.92025383174527</v>
      </c>
      <c r="M23" s="641">
        <v>303.34207626955953</v>
      </c>
      <c r="N23" s="641">
        <v>5426.2168277730862</v>
      </c>
      <c r="O23" s="3095" t="s">
        <v>2392</v>
      </c>
      <c r="P23" s="3096"/>
      <c r="Q23" s="3096"/>
      <c r="R23" s="3097"/>
      <c r="S23" s="642">
        <f>SUM(T23:AA23)</f>
        <v>3543.8170505438911</v>
      </c>
      <c r="T23" s="641">
        <v>1603.8739874431142</v>
      </c>
      <c r="U23" s="641">
        <v>166.631727788652</v>
      </c>
      <c r="V23" s="641">
        <v>74.963177167108029</v>
      </c>
      <c r="W23" s="641"/>
      <c r="X23" s="641">
        <v>153.10663195481149</v>
      </c>
      <c r="Y23" s="641">
        <v>94.979457404389422</v>
      </c>
      <c r="Z23" s="643" t="s">
        <v>479</v>
      </c>
      <c r="AA23" s="641">
        <v>1450.2620687858162</v>
      </c>
      <c r="AB23" s="641">
        <v>745.06484541356474</v>
      </c>
      <c r="AC23" s="641"/>
      <c r="AD23" s="641">
        <v>243.71667051033876</v>
      </c>
      <c r="AE23" s="641">
        <v>501.34817490322592</v>
      </c>
    </row>
    <row r="24" spans="1:59" s="633" customFormat="1" ht="14.45" hidden="1" customHeight="1">
      <c r="A24" s="3095" t="s">
        <v>2517</v>
      </c>
      <c r="B24" s="3096"/>
      <c r="C24" s="3096"/>
      <c r="D24" s="3097"/>
      <c r="E24" s="641">
        <v>34004.943652264345</v>
      </c>
      <c r="F24" s="641">
        <v>33454.835029327827</v>
      </c>
      <c r="G24" s="644" t="s">
        <v>440</v>
      </c>
      <c r="H24" s="641">
        <v>21504.880880754568</v>
      </c>
      <c r="I24" s="643" t="s">
        <v>479</v>
      </c>
      <c r="J24" s="641">
        <v>337.68353250726454</v>
      </c>
      <c r="K24" s="641">
        <v>164.57344105603497</v>
      </c>
      <c r="L24" s="643" t="s">
        <v>479</v>
      </c>
      <c r="M24" s="643" t="s">
        <v>479</v>
      </c>
      <c r="N24" s="641">
        <v>2494.2482196030828</v>
      </c>
      <c r="O24" s="3095" t="s">
        <v>2315</v>
      </c>
      <c r="P24" s="3096"/>
      <c r="Q24" s="3096"/>
      <c r="R24" s="3097"/>
      <c r="S24" s="644" t="s">
        <v>440</v>
      </c>
      <c r="T24" s="643" t="s">
        <v>480</v>
      </c>
      <c r="U24" s="641">
        <v>217.67487556841911</v>
      </c>
      <c r="V24" s="643" t="s">
        <v>479</v>
      </c>
      <c r="W24" s="643"/>
      <c r="X24" s="643" t="s">
        <v>479</v>
      </c>
      <c r="Y24" s="641">
        <v>50.74640679316726</v>
      </c>
      <c r="Z24" s="643" t="s">
        <v>479</v>
      </c>
      <c r="AA24" s="641">
        <v>2676.9406431461689</v>
      </c>
      <c r="AB24" s="641">
        <v>550.10862293654282</v>
      </c>
      <c r="AC24" s="643" t="s">
        <v>479</v>
      </c>
      <c r="AD24" s="641">
        <v>280.23671153844401</v>
      </c>
      <c r="AE24" s="641">
        <v>269.87191139809801</v>
      </c>
    </row>
    <row r="25" spans="1:59" s="633" customFormat="1" ht="14.1" customHeight="1">
      <c r="A25" s="3098" t="s">
        <v>1463</v>
      </c>
      <c r="B25" s="3098"/>
      <c r="C25" s="3098"/>
      <c r="D25" s="3099"/>
      <c r="E25" s="641">
        <v>41303.850307495515</v>
      </c>
      <c r="F25" s="641">
        <v>40732.765603464133</v>
      </c>
      <c r="G25" s="642">
        <v>36375.695461538067</v>
      </c>
      <c r="H25" s="641">
        <v>21644.296147188168</v>
      </c>
      <c r="I25" s="641">
        <v>5353.97154792317</v>
      </c>
      <c r="J25" s="641">
        <v>495.06749848625066</v>
      </c>
      <c r="K25" s="641">
        <v>369.26158046569077</v>
      </c>
      <c r="L25" s="641">
        <v>111.68187262441054</v>
      </c>
      <c r="M25" s="641">
        <v>445.41471000671049</v>
      </c>
      <c r="N25" s="641">
        <v>7956.0021048436711</v>
      </c>
      <c r="O25" s="3098" t="s">
        <v>1463</v>
      </c>
      <c r="P25" s="3098"/>
      <c r="Q25" s="3098"/>
      <c r="R25" s="3099"/>
      <c r="S25" s="644">
        <v>4357.0701419260749</v>
      </c>
      <c r="T25" s="643">
        <v>2191.2812190675518</v>
      </c>
      <c r="U25" s="643">
        <v>171.19275139035932</v>
      </c>
      <c r="V25" s="643">
        <v>92.262699982900401</v>
      </c>
      <c r="W25" s="643">
        <v>199.18404225555335</v>
      </c>
      <c r="X25" s="643">
        <v>16.003152451674772</v>
      </c>
      <c r="Y25" s="643">
        <v>51.329994192521994</v>
      </c>
      <c r="Z25" s="643">
        <v>26.816464043230742</v>
      </c>
      <c r="AA25" s="643">
        <v>1608.999818542283</v>
      </c>
      <c r="AB25" s="643">
        <v>571.08470403143144</v>
      </c>
      <c r="AC25" s="643">
        <v>43.752375419225359</v>
      </c>
      <c r="AD25" s="643">
        <v>182.10665297518659</v>
      </c>
      <c r="AE25" s="643">
        <v>345.22567563701961</v>
      </c>
    </row>
    <row r="26" spans="1:59" s="633" customFormat="1" ht="14.1" customHeight="1">
      <c r="A26" s="3095" t="s">
        <v>2378</v>
      </c>
      <c r="B26" s="3095"/>
      <c r="C26" s="3095"/>
      <c r="D26" s="3100"/>
      <c r="E26" s="641">
        <v>51987.760105637281</v>
      </c>
      <c r="F26" s="641">
        <v>51262.853052548468</v>
      </c>
      <c r="G26" s="644" t="s">
        <v>431</v>
      </c>
      <c r="H26" s="641">
        <v>30303.698366409797</v>
      </c>
      <c r="I26" s="641">
        <v>4534.1206289891006</v>
      </c>
      <c r="J26" s="641">
        <v>1077.6459662467314</v>
      </c>
      <c r="K26" s="643" t="s">
        <v>431</v>
      </c>
      <c r="L26" s="643" t="s">
        <v>431</v>
      </c>
      <c r="M26" s="643" t="s">
        <v>431</v>
      </c>
      <c r="N26" s="643" t="s">
        <v>431</v>
      </c>
      <c r="O26" s="3095" t="s">
        <v>2335</v>
      </c>
      <c r="P26" s="3095"/>
      <c r="Q26" s="3095"/>
      <c r="R26" s="3100"/>
      <c r="S26" s="644" t="s">
        <v>431</v>
      </c>
      <c r="T26" s="643">
        <v>2379.6498360810419</v>
      </c>
      <c r="U26" s="643">
        <v>216.81973020443269</v>
      </c>
      <c r="V26" s="643">
        <v>269.11529421659964</v>
      </c>
      <c r="W26" s="643">
        <v>904.89317093402087</v>
      </c>
      <c r="X26" s="643">
        <v>115.41021239074891</v>
      </c>
      <c r="Y26" s="643">
        <v>82.261894392077764</v>
      </c>
      <c r="Z26" s="643" t="s">
        <v>431</v>
      </c>
      <c r="AA26" s="643" t="s">
        <v>431</v>
      </c>
      <c r="AB26" s="643">
        <v>724.90705308957035</v>
      </c>
      <c r="AC26" s="643">
        <v>20.553648356040544</v>
      </c>
      <c r="AD26" s="643">
        <v>347.37398450649295</v>
      </c>
      <c r="AE26" s="643">
        <v>356.97942022703694</v>
      </c>
    </row>
    <row r="27" spans="1:59" s="633" customFormat="1" ht="14.1" customHeight="1">
      <c r="A27" s="3095" t="s">
        <v>1464</v>
      </c>
      <c r="B27" s="3095"/>
      <c r="C27" s="3095"/>
      <c r="D27" s="3100"/>
      <c r="E27" s="643">
        <v>51992.325696075612</v>
      </c>
      <c r="F27" s="643">
        <v>51367.406502329162</v>
      </c>
      <c r="G27" s="644">
        <v>45905.933244789601</v>
      </c>
      <c r="H27" s="643">
        <v>27063.606346547633</v>
      </c>
      <c r="I27" s="643">
        <v>7057.023676796437</v>
      </c>
      <c r="J27" s="643">
        <v>662.12861464946241</v>
      </c>
      <c r="K27" s="643">
        <v>395.69478174044656</v>
      </c>
      <c r="L27" s="643">
        <v>127.45203134987109</v>
      </c>
      <c r="M27" s="643">
        <v>622.92278508059439</v>
      </c>
      <c r="N27" s="643">
        <v>9977.1050086251671</v>
      </c>
      <c r="O27" s="3095" t="s">
        <v>1464</v>
      </c>
      <c r="P27" s="3095"/>
      <c r="Q27" s="3095"/>
      <c r="R27" s="3100"/>
      <c r="S27" s="644">
        <v>5372.3097355505051</v>
      </c>
      <c r="T27" s="643">
        <v>2600.7508205996473</v>
      </c>
      <c r="U27" s="643">
        <v>188.01217448977516</v>
      </c>
      <c r="V27" s="643">
        <v>91.796413225391618</v>
      </c>
      <c r="W27" s="643">
        <v>229.79286989658604</v>
      </c>
      <c r="X27" s="643">
        <v>17.604180859737905</v>
      </c>
      <c r="Y27" s="643">
        <v>119.84951514671693</v>
      </c>
      <c r="Z27" s="643">
        <v>12.103826099704914</v>
      </c>
      <c r="AA27" s="643">
        <v>2112.3999352329461</v>
      </c>
      <c r="AB27" s="643">
        <v>623.96875160030891</v>
      </c>
      <c r="AC27" s="643">
        <v>54.76507772309828</v>
      </c>
      <c r="AD27" s="643">
        <v>248.14017719160981</v>
      </c>
      <c r="AE27" s="643">
        <v>321.06349668560205</v>
      </c>
    </row>
    <row r="28" spans="1:59" s="633" customFormat="1" ht="14.1" customHeight="1">
      <c r="A28" s="3095" t="s">
        <v>2209</v>
      </c>
      <c r="B28" s="3096"/>
      <c r="C28" s="3096"/>
      <c r="D28" s="3097"/>
      <c r="E28" s="641">
        <v>59521.343657658355</v>
      </c>
      <c r="F28" s="641">
        <v>58923.134131361017</v>
      </c>
      <c r="G28" s="642">
        <v>52903.880486673173</v>
      </c>
      <c r="H28" s="641">
        <v>32050.11711876496</v>
      </c>
      <c r="I28" s="641">
        <v>7834.6902503590109</v>
      </c>
      <c r="J28" s="641">
        <v>420.25077208559628</v>
      </c>
      <c r="K28" s="641">
        <v>397.1545557072518</v>
      </c>
      <c r="L28" s="641">
        <v>131.90427353869961</v>
      </c>
      <c r="M28" s="641">
        <v>490.68704982034501</v>
      </c>
      <c r="N28" s="641">
        <v>11579.076466397315</v>
      </c>
      <c r="O28" s="3095" t="s">
        <v>2490</v>
      </c>
      <c r="P28" s="3096"/>
      <c r="Q28" s="3096"/>
      <c r="R28" s="3097"/>
      <c r="S28" s="644">
        <v>6019.2536446880149</v>
      </c>
      <c r="T28" s="643">
        <v>2729.2662107823153</v>
      </c>
      <c r="U28" s="643">
        <v>221.24681607895221</v>
      </c>
      <c r="V28" s="643">
        <v>92.846957140039152</v>
      </c>
      <c r="W28" s="643">
        <v>241.52290839509851</v>
      </c>
      <c r="X28" s="643">
        <v>20.524061907196362</v>
      </c>
      <c r="Y28" s="643">
        <v>99.692624650370632</v>
      </c>
      <c r="Z28" s="643">
        <v>19.671412004233364</v>
      </c>
      <c r="AA28" s="643">
        <v>2594.4826537298086</v>
      </c>
      <c r="AB28" s="643">
        <v>598.20952629723149</v>
      </c>
      <c r="AC28" s="643">
        <v>52.200945251958089</v>
      </c>
      <c r="AD28" s="643">
        <v>330.45678092605425</v>
      </c>
      <c r="AE28" s="643">
        <v>215.55180011921792</v>
      </c>
    </row>
    <row r="29" spans="1:59" s="633" customFormat="1" ht="14.1" customHeight="1">
      <c r="A29" s="3095" t="s">
        <v>2237</v>
      </c>
      <c r="B29" s="3096"/>
      <c r="C29" s="3096"/>
      <c r="D29" s="3097"/>
      <c r="E29" s="641">
        <f>'61'!E29</f>
        <v>58377.822561145746</v>
      </c>
      <c r="F29" s="641">
        <f>'61'!F29</f>
        <v>57709.809862680413</v>
      </c>
      <c r="G29" s="642">
        <f>'61'!G29</f>
        <v>51806.236987270102</v>
      </c>
      <c r="H29" s="641">
        <f>'61'!H29</f>
        <v>29241.656618853915</v>
      </c>
      <c r="I29" s="641">
        <f>'61'!I29</f>
        <v>10175.8924846149</v>
      </c>
      <c r="J29" s="641">
        <f>'61'!J29</f>
        <v>316.30838668024285</v>
      </c>
      <c r="K29" s="641">
        <f>'61'!K29</f>
        <v>417.48581543991719</v>
      </c>
      <c r="L29" s="641">
        <f>'61'!L29</f>
        <v>115.97989957024529</v>
      </c>
      <c r="M29" s="641">
        <f>'61'!M29</f>
        <v>518.06857030571871</v>
      </c>
      <c r="N29" s="641">
        <f>'61'!N29</f>
        <v>11020.845211805166</v>
      </c>
      <c r="O29" s="3095" t="s">
        <v>2245</v>
      </c>
      <c r="P29" s="3096"/>
      <c r="Q29" s="3096"/>
      <c r="R29" s="3097"/>
      <c r="S29" s="642">
        <f>'61'!S29</f>
        <v>5903.5728754103257</v>
      </c>
      <c r="T29" s="641">
        <f>'61'!T29</f>
        <v>2848.7058069965669</v>
      </c>
      <c r="U29" s="641">
        <f>'61'!U29</f>
        <v>210.81110696059704</v>
      </c>
      <c r="V29" s="641">
        <f>'61'!V29</f>
        <v>83.358196272506348</v>
      </c>
      <c r="W29" s="641">
        <f>'61'!W29</f>
        <v>229.09067441891827</v>
      </c>
      <c r="X29" s="641">
        <f>'61'!X29</f>
        <v>19.936022891570282</v>
      </c>
      <c r="Y29" s="641">
        <f>'61'!Y29</f>
        <v>100.55339658926496</v>
      </c>
      <c r="Z29" s="641">
        <f>'61'!Z29</f>
        <v>18.713223189395872</v>
      </c>
      <c r="AA29" s="641">
        <f>'61'!AA29</f>
        <v>2392.4044480915068</v>
      </c>
      <c r="AB29" s="641">
        <f>'61'!AB29</f>
        <v>668.01269846521348</v>
      </c>
      <c r="AC29" s="641">
        <f>'61'!AC29</f>
        <v>43.833993044154802</v>
      </c>
      <c r="AD29" s="641">
        <f>'61'!AD29</f>
        <v>320.41947877812362</v>
      </c>
      <c r="AE29" s="641">
        <f>'61'!AE29</f>
        <v>303.75922664293466</v>
      </c>
    </row>
    <row r="30" spans="1:59" s="649" customFormat="1" ht="14.1" customHeight="1">
      <c r="A30" s="3094" t="s">
        <v>354</v>
      </c>
      <c r="B30" s="3094"/>
      <c r="C30" s="3094"/>
      <c r="D30" s="162"/>
      <c r="E30" s="645"/>
      <c r="F30" s="641"/>
      <c r="G30" s="641"/>
      <c r="H30" s="641"/>
      <c r="I30" s="641"/>
      <c r="J30" s="646"/>
      <c r="K30" s="647"/>
      <c r="L30" s="647"/>
      <c r="M30" s="647"/>
      <c r="N30" s="647"/>
      <c r="O30" s="3094" t="s">
        <v>354</v>
      </c>
      <c r="P30" s="3094"/>
      <c r="Q30" s="3094"/>
      <c r="R30" s="648"/>
      <c r="S30" s="647"/>
      <c r="T30" s="647"/>
      <c r="U30" s="647"/>
      <c r="V30" s="647"/>
      <c r="W30" s="647"/>
      <c r="X30" s="647"/>
      <c r="Y30" s="647"/>
      <c r="Z30" s="647"/>
      <c r="AA30" s="647"/>
      <c r="AB30" s="647"/>
      <c r="AC30" s="647"/>
      <c r="AD30" s="647"/>
      <c r="AE30" s="647"/>
    </row>
    <row r="31" spans="1:59" s="173" customFormat="1" ht="14.1" customHeight="1">
      <c r="A31" s="155"/>
      <c r="B31" s="156" t="s">
        <v>2379</v>
      </c>
      <c r="C31" s="155"/>
      <c r="D31" s="165"/>
      <c r="E31" s="650">
        <f>'61'!AH63</f>
        <v>16716.425307733996</v>
      </c>
      <c r="F31" s="651">
        <f>'61'!AI63</f>
        <v>16578.883929376279</v>
      </c>
      <c r="G31" s="652">
        <f t="shared" ref="G31:G36" si="1">H31+I31+J31+K31+L31+M31+N31</f>
        <v>14150.819645522017</v>
      </c>
      <c r="H31" s="653">
        <f>'61'!AJ63</f>
        <v>8320.2654195194318</v>
      </c>
      <c r="I31" s="653">
        <f>'61'!AK63</f>
        <v>2682.7974510739591</v>
      </c>
      <c r="J31" s="653">
        <f>'61'!AL63</f>
        <v>18.754704834404272</v>
      </c>
      <c r="K31" s="653">
        <f>'61'!AM63</f>
        <v>94.024730824432851</v>
      </c>
      <c r="L31" s="653">
        <f>'61'!AN63</f>
        <v>21.271029485370939</v>
      </c>
      <c r="M31" s="653">
        <f>'61'!AO63</f>
        <v>117.60435279998563</v>
      </c>
      <c r="N31" s="654">
        <f>'61'!AP63</f>
        <v>2896.1019569844325</v>
      </c>
      <c r="O31" s="155"/>
      <c r="P31" s="156" t="s">
        <v>2518</v>
      </c>
      <c r="Q31" s="155"/>
      <c r="R31" s="655"/>
      <c r="S31" s="652">
        <f t="shared" ref="S31:S36" si="2">SUM(T31:AA31)</f>
        <v>2428.0642838542481</v>
      </c>
      <c r="T31" s="653">
        <f>'61'!AQ63</f>
        <v>1010.1768582076108</v>
      </c>
      <c r="U31" s="653">
        <f>'61'!AR63</f>
        <v>76.166031899739451</v>
      </c>
      <c r="V31" s="653">
        <f>'61'!AS63</f>
        <v>33.192209288582433</v>
      </c>
      <c r="W31" s="653">
        <f>'61'!AT63</f>
        <v>106.52161071925384</v>
      </c>
      <c r="X31" s="653">
        <f>'61'!AU63</f>
        <v>0.71073225864813161</v>
      </c>
      <c r="Y31" s="653">
        <f>'61'!AV63</f>
        <v>9.8875766303156016</v>
      </c>
      <c r="Z31" s="653">
        <f>'61'!AW63</f>
        <v>0.77407650451948806</v>
      </c>
      <c r="AA31" s="653">
        <f>'61'!AX63</f>
        <v>1190.6351883455782</v>
      </c>
      <c r="AB31" s="653">
        <f>'61'!AY63</f>
        <v>137.54137835771922</v>
      </c>
      <c r="AC31" s="653">
        <f>'61'!AZ63</f>
        <v>11.503109423784251</v>
      </c>
      <c r="AD31" s="653">
        <f>'61'!BA63</f>
        <v>81.400699194803266</v>
      </c>
      <c r="AE31" s="653">
        <f>'61'!BB63</f>
        <v>44.637569739131621</v>
      </c>
      <c r="AF31" s="656"/>
      <c r="AG31" s="656"/>
      <c r="AH31" s="656"/>
      <c r="AI31" s="656"/>
      <c r="AJ31" s="656"/>
      <c r="AK31" s="656"/>
      <c r="AL31" s="656"/>
      <c r="AM31" s="656"/>
      <c r="AN31" s="656"/>
      <c r="AO31" s="656"/>
      <c r="AP31" s="656"/>
      <c r="AQ31" s="656"/>
      <c r="AR31" s="656"/>
      <c r="AS31" s="656"/>
      <c r="AT31" s="656"/>
      <c r="AU31" s="656"/>
      <c r="AV31" s="656"/>
      <c r="AW31" s="656"/>
      <c r="AX31" s="656"/>
      <c r="AY31" s="656"/>
      <c r="AZ31" s="656"/>
      <c r="BA31" s="656"/>
      <c r="BB31" s="656"/>
      <c r="BC31" s="656"/>
      <c r="BD31" s="656"/>
      <c r="BE31" s="656"/>
      <c r="BF31" s="656"/>
      <c r="BG31" s="656"/>
    </row>
    <row r="32" spans="1:59" s="173" customFormat="1" ht="14.1" customHeight="1">
      <c r="A32" s="155"/>
      <c r="B32" s="156" t="s">
        <v>2277</v>
      </c>
      <c r="C32" s="155"/>
      <c r="D32" s="165"/>
      <c r="E32" s="650">
        <f>'61'!AH64</f>
        <v>53408.731085321073</v>
      </c>
      <c r="F32" s="651">
        <f>'61'!AI64</f>
        <v>52835.123620588449</v>
      </c>
      <c r="G32" s="652">
        <f t="shared" si="1"/>
        <v>46212.606540538247</v>
      </c>
      <c r="H32" s="653">
        <f>'61'!AJ64</f>
        <v>28503.270398446599</v>
      </c>
      <c r="I32" s="653">
        <f>'61'!AK64</f>
        <v>8047.6068104854585</v>
      </c>
      <c r="J32" s="653">
        <f>'61'!AL64</f>
        <v>288.45958417451465</v>
      </c>
      <c r="K32" s="653">
        <f>'61'!AM64</f>
        <v>246.70958963661874</v>
      </c>
      <c r="L32" s="653">
        <f>'61'!AN64</f>
        <v>101.55394059490105</v>
      </c>
      <c r="M32" s="653">
        <f>'61'!AO64</f>
        <v>337.08638968332065</v>
      </c>
      <c r="N32" s="654">
        <f>'61'!AP64</f>
        <v>8687.9198275168383</v>
      </c>
      <c r="O32" s="155"/>
      <c r="P32" s="156" t="s">
        <v>2519</v>
      </c>
      <c r="Q32" s="155"/>
      <c r="R32" s="655"/>
      <c r="S32" s="652">
        <f t="shared" si="2"/>
        <v>6622.5170800502192</v>
      </c>
      <c r="T32" s="653">
        <f>'61'!AQ64</f>
        <v>2979.5911726585409</v>
      </c>
      <c r="U32" s="653">
        <f>'61'!AR64</f>
        <v>263.48351961524395</v>
      </c>
      <c r="V32" s="653">
        <f>'61'!AS64</f>
        <v>99.881075903295667</v>
      </c>
      <c r="W32" s="653">
        <f>'61'!AT64</f>
        <v>251.51620313834655</v>
      </c>
      <c r="X32" s="653">
        <f>'61'!AU64</f>
        <v>13.830484383081714</v>
      </c>
      <c r="Y32" s="653">
        <f>'61'!AV64</f>
        <v>262.84221977555444</v>
      </c>
      <c r="Z32" s="653">
        <f>'61'!AW64</f>
        <v>11.717311979966137</v>
      </c>
      <c r="AA32" s="653">
        <f>'61'!AX64</f>
        <v>2739.6550925961897</v>
      </c>
      <c r="AB32" s="653">
        <f>'61'!AY64</f>
        <v>573.60746473263055</v>
      </c>
      <c r="AC32" s="653">
        <f>'61'!AZ64</f>
        <v>25.60126832344497</v>
      </c>
      <c r="AD32" s="653">
        <f>'61'!BA64</f>
        <v>342.91367663097935</v>
      </c>
      <c r="AE32" s="653">
        <f>'61'!BB64</f>
        <v>205.09251977820608</v>
      </c>
      <c r="AF32" s="656"/>
      <c r="AG32" s="656"/>
      <c r="AH32" s="656"/>
      <c r="AI32" s="656"/>
      <c r="AJ32" s="656"/>
      <c r="AK32" s="656"/>
      <c r="AL32" s="656"/>
      <c r="AM32" s="656"/>
      <c r="AN32" s="656"/>
      <c r="AO32" s="656"/>
      <c r="AP32" s="656"/>
      <c r="AQ32" s="656"/>
      <c r="AR32" s="656"/>
      <c r="AS32" s="656"/>
      <c r="AT32" s="656"/>
      <c r="AU32" s="656"/>
      <c r="AV32" s="656"/>
      <c r="AW32" s="656"/>
      <c r="AX32" s="656"/>
      <c r="AY32" s="656"/>
      <c r="AZ32" s="656"/>
      <c r="BA32" s="656"/>
      <c r="BB32" s="656"/>
      <c r="BC32" s="656"/>
      <c r="BD32" s="656"/>
      <c r="BE32" s="656"/>
      <c r="BF32" s="656"/>
      <c r="BG32" s="656"/>
    </row>
    <row r="33" spans="1:59" s="173" customFormat="1" ht="14.1" customHeight="1">
      <c r="A33" s="155"/>
      <c r="B33" s="156" t="s">
        <v>2471</v>
      </c>
      <c r="C33" s="155"/>
      <c r="D33" s="165"/>
      <c r="E33" s="650">
        <f>'61'!AH65</f>
        <v>178764.60547387239</v>
      </c>
      <c r="F33" s="651">
        <f>'61'!AI65</f>
        <v>177038.58241517658</v>
      </c>
      <c r="G33" s="652">
        <f t="shared" si="1"/>
        <v>161925.19600696981</v>
      </c>
      <c r="H33" s="653">
        <f>'61'!AJ65</f>
        <v>85938.963581442382</v>
      </c>
      <c r="I33" s="653">
        <f>'61'!AK65</f>
        <v>37669.348735632535</v>
      </c>
      <c r="J33" s="653">
        <f>'61'!AL65</f>
        <v>134.23297926591968</v>
      </c>
      <c r="K33" s="653">
        <f>'61'!AM65</f>
        <v>1182.1672785451403</v>
      </c>
      <c r="L33" s="653">
        <f>'61'!AN65</f>
        <v>273.00368505054377</v>
      </c>
      <c r="M33" s="653">
        <f>'61'!AO65</f>
        <v>1452.8551911301465</v>
      </c>
      <c r="N33" s="654">
        <f>'61'!AP65</f>
        <v>35274.624555903152</v>
      </c>
      <c r="O33" s="155"/>
      <c r="P33" s="156" t="s">
        <v>2380</v>
      </c>
      <c r="Q33" s="155"/>
      <c r="R33" s="655"/>
      <c r="S33" s="652">
        <f t="shared" si="2"/>
        <v>15113.386408206747</v>
      </c>
      <c r="T33" s="653">
        <f>'61'!AQ65</f>
        <v>7090.4020696371526</v>
      </c>
      <c r="U33" s="653">
        <f>'61'!AR65</f>
        <v>660.5174254551531</v>
      </c>
      <c r="V33" s="653">
        <f>'61'!AS65</f>
        <v>195.3154384293031</v>
      </c>
      <c r="W33" s="653">
        <f>'61'!AT65</f>
        <v>601.39310811036705</v>
      </c>
      <c r="X33" s="653">
        <f>'61'!AU65</f>
        <v>25.299473220584609</v>
      </c>
      <c r="Y33" s="653">
        <f>'61'!AV65</f>
        <v>246.8773474236186</v>
      </c>
      <c r="Z33" s="653">
        <f>'61'!AW65</f>
        <v>10.988072948114445</v>
      </c>
      <c r="AA33" s="653">
        <f>'61'!AX65</f>
        <v>6282.5934729824548</v>
      </c>
      <c r="AB33" s="653">
        <f>'61'!AY65</f>
        <v>1726.0230586958148</v>
      </c>
      <c r="AC33" s="653">
        <f>'61'!AZ65</f>
        <v>116.26256547414181</v>
      </c>
      <c r="AD33" s="653">
        <f>'61'!BA65</f>
        <v>739.48031688227309</v>
      </c>
      <c r="AE33" s="653">
        <f>'61'!BB65</f>
        <v>870.28017633939976</v>
      </c>
      <c r="AF33" s="656"/>
      <c r="AG33" s="656"/>
      <c r="AH33" s="656"/>
      <c r="AI33" s="656"/>
      <c r="AJ33" s="656"/>
      <c r="AK33" s="656"/>
      <c r="AL33" s="656"/>
      <c r="AM33" s="656"/>
      <c r="AN33" s="656"/>
      <c r="AO33" s="656"/>
      <c r="AP33" s="656"/>
      <c r="AQ33" s="656"/>
      <c r="AR33" s="656"/>
      <c r="AS33" s="656"/>
      <c r="AT33" s="656"/>
      <c r="AU33" s="656"/>
      <c r="AV33" s="656"/>
      <c r="AW33" s="656"/>
      <c r="AX33" s="656"/>
      <c r="AY33" s="656"/>
      <c r="AZ33" s="656"/>
      <c r="BA33" s="656"/>
      <c r="BB33" s="656"/>
      <c r="BC33" s="656"/>
      <c r="BD33" s="656"/>
      <c r="BE33" s="656"/>
      <c r="BF33" s="656"/>
      <c r="BG33" s="656"/>
    </row>
    <row r="34" spans="1:59" s="173" customFormat="1" ht="14.1" customHeight="1">
      <c r="A34" s="155"/>
      <c r="B34" s="156" t="s">
        <v>2520</v>
      </c>
      <c r="C34" s="155"/>
      <c r="D34" s="165"/>
      <c r="E34" s="650">
        <f>'61'!AH66</f>
        <v>439050.95228200644</v>
      </c>
      <c r="F34" s="651">
        <f>'61'!AI66</f>
        <v>434240.54376373132</v>
      </c>
      <c r="G34" s="652">
        <f t="shared" si="1"/>
        <v>397556.65600463201</v>
      </c>
      <c r="H34" s="653">
        <f>'61'!AJ66</f>
        <v>226540.03978477436</v>
      </c>
      <c r="I34" s="653">
        <f>'61'!AK66</f>
        <v>49035.846476775085</v>
      </c>
      <c r="J34" s="653">
        <f>'61'!AL66</f>
        <v>8643.7897952708281</v>
      </c>
      <c r="K34" s="653">
        <f>'61'!AM66</f>
        <v>1904.4060963274628</v>
      </c>
      <c r="L34" s="653">
        <f>'61'!AN66</f>
        <v>812.5969415211091</v>
      </c>
      <c r="M34" s="653">
        <f>'61'!AO66</f>
        <v>3261.9408180800856</v>
      </c>
      <c r="N34" s="654">
        <f>'61'!AP66</f>
        <v>107358.03609188308</v>
      </c>
      <c r="O34" s="155"/>
      <c r="P34" s="156" t="s">
        <v>2248</v>
      </c>
      <c r="Q34" s="155"/>
      <c r="R34" s="655"/>
      <c r="S34" s="652">
        <f t="shared" si="2"/>
        <v>36683.887759099409</v>
      </c>
      <c r="T34" s="653">
        <f>'61'!AQ66</f>
        <v>19314.13753522791</v>
      </c>
      <c r="U34" s="653">
        <f>'61'!AR66</f>
        <v>1669.7349428853497</v>
      </c>
      <c r="V34" s="653">
        <f>'61'!AS66</f>
        <v>513.4126526724682</v>
      </c>
      <c r="W34" s="653">
        <f>'61'!AT66</f>
        <v>1709.7138263998509</v>
      </c>
      <c r="X34" s="653">
        <f>'61'!AU66</f>
        <v>92.813305919513283</v>
      </c>
      <c r="Y34" s="653">
        <f>'61'!AV66</f>
        <v>476.14625628027329</v>
      </c>
      <c r="Z34" s="653">
        <f>'61'!AW66</f>
        <v>107.17165932043687</v>
      </c>
      <c r="AA34" s="653">
        <f>'61'!AX66</f>
        <v>12800.757580393605</v>
      </c>
      <c r="AB34" s="653">
        <f>'61'!AY66</f>
        <v>4810.4085182749841</v>
      </c>
      <c r="AC34" s="653">
        <f>'61'!AZ66</f>
        <v>354.22452956541207</v>
      </c>
      <c r="AD34" s="653">
        <f>'61'!BA66</f>
        <v>2413.208047020858</v>
      </c>
      <c r="AE34" s="653">
        <f>'61'!BB66</f>
        <v>2042.9759416887139</v>
      </c>
      <c r="AF34" s="656"/>
      <c r="AG34" s="656"/>
      <c r="AH34" s="656"/>
      <c r="AI34" s="656"/>
      <c r="AJ34" s="656"/>
      <c r="AK34" s="656"/>
      <c r="AL34" s="656"/>
      <c r="AM34" s="656"/>
      <c r="AN34" s="656"/>
      <c r="AO34" s="656"/>
      <c r="AP34" s="656"/>
      <c r="AQ34" s="656"/>
      <c r="AR34" s="656"/>
      <c r="AS34" s="656"/>
      <c r="AT34" s="656"/>
      <c r="AU34" s="656"/>
      <c r="AV34" s="656"/>
      <c r="AW34" s="656"/>
      <c r="AX34" s="656"/>
      <c r="AY34" s="656"/>
      <c r="AZ34" s="656"/>
      <c r="BA34" s="656"/>
      <c r="BB34" s="656"/>
      <c r="BC34" s="656"/>
      <c r="BD34" s="656"/>
      <c r="BE34" s="656"/>
      <c r="BF34" s="656"/>
      <c r="BG34" s="656"/>
    </row>
    <row r="35" spans="1:59" s="173" customFormat="1" ht="14.1" customHeight="1">
      <c r="A35" s="155"/>
      <c r="B35" s="156" t="s">
        <v>2279</v>
      </c>
      <c r="C35" s="155"/>
      <c r="D35" s="165"/>
      <c r="E35" s="650">
        <f>'61'!AH67</f>
        <v>809229.97647469072</v>
      </c>
      <c r="F35" s="651">
        <f>'61'!AI67</f>
        <v>797646.73859373142</v>
      </c>
      <c r="G35" s="652">
        <f t="shared" si="1"/>
        <v>720084.83219624613</v>
      </c>
      <c r="H35" s="653">
        <f>'61'!AJ67</f>
        <v>367853.68438200851</v>
      </c>
      <c r="I35" s="653">
        <f>'61'!AK67</f>
        <v>134615.88541749711</v>
      </c>
      <c r="J35" s="653">
        <f>'61'!AL67</f>
        <v>14830.301549973254</v>
      </c>
      <c r="K35" s="653">
        <f>'61'!AM67</f>
        <v>10250.557588734944</v>
      </c>
      <c r="L35" s="653">
        <f>'61'!AN67</f>
        <v>2613.6565196640991</v>
      </c>
      <c r="M35" s="653">
        <f>'61'!AO67</f>
        <v>11065.360410190295</v>
      </c>
      <c r="N35" s="654">
        <f>'61'!AP67</f>
        <v>178855.3863281779</v>
      </c>
      <c r="O35" s="155"/>
      <c r="P35" s="156" t="s">
        <v>2381</v>
      </c>
      <c r="Q35" s="155"/>
      <c r="R35" s="655"/>
      <c r="S35" s="652">
        <f t="shared" si="2"/>
        <v>77561.906397485407</v>
      </c>
      <c r="T35" s="653">
        <f>'61'!AQ67</f>
        <v>42930.760373183395</v>
      </c>
      <c r="U35" s="653">
        <f>'61'!AR67</f>
        <v>3083.1150148459656</v>
      </c>
      <c r="V35" s="653">
        <f>'61'!AS67</f>
        <v>1103.261626373544</v>
      </c>
      <c r="W35" s="653">
        <f>'61'!AT67</f>
        <v>2196.0096442398949</v>
      </c>
      <c r="X35" s="653">
        <f>'61'!AU67</f>
        <v>650.37104746092882</v>
      </c>
      <c r="Y35" s="653">
        <f>'61'!AV67</f>
        <v>1499.2305721490047</v>
      </c>
      <c r="Z35" s="653">
        <f>'61'!AW67</f>
        <v>190.33739385306291</v>
      </c>
      <c r="AA35" s="653">
        <f>'61'!AX67</f>
        <v>25908.820725379614</v>
      </c>
      <c r="AB35" s="653">
        <f>'61'!AY67</f>
        <v>11583.237880959185</v>
      </c>
      <c r="AC35" s="653">
        <f>'61'!AZ67</f>
        <v>1749.6165997967696</v>
      </c>
      <c r="AD35" s="653">
        <f>'61'!BA67</f>
        <v>7403.1648985698448</v>
      </c>
      <c r="AE35" s="653">
        <f>'61'!BB67</f>
        <v>2430.4563825925711</v>
      </c>
      <c r="AF35" s="656"/>
      <c r="AG35" s="656"/>
      <c r="AH35" s="656"/>
      <c r="AI35" s="656"/>
      <c r="AJ35" s="656"/>
      <c r="AK35" s="656"/>
      <c r="AL35" s="656"/>
      <c r="AM35" s="656"/>
      <c r="AN35" s="656"/>
      <c r="AO35" s="656"/>
      <c r="AP35" s="656"/>
      <c r="AQ35" s="656"/>
      <c r="AR35" s="656"/>
      <c r="AS35" s="656"/>
      <c r="AT35" s="656"/>
      <c r="AU35" s="656"/>
      <c r="AV35" s="656"/>
      <c r="AW35" s="656"/>
      <c r="AX35" s="656"/>
      <c r="AY35" s="656"/>
      <c r="AZ35" s="656"/>
      <c r="BA35" s="656"/>
      <c r="BB35" s="656"/>
      <c r="BC35" s="656"/>
      <c r="BD35" s="656"/>
      <c r="BE35" s="656"/>
      <c r="BF35" s="656"/>
      <c r="BG35" s="656"/>
    </row>
    <row r="36" spans="1:59" s="173" customFormat="1" ht="14.1" customHeight="1">
      <c r="A36" s="155"/>
      <c r="B36" s="156" t="s">
        <v>2521</v>
      </c>
      <c r="C36" s="155"/>
      <c r="D36" s="165"/>
      <c r="E36" s="650">
        <f>'61'!AH68</f>
        <v>3502801.790565318</v>
      </c>
      <c r="F36" s="651">
        <f>'61'!AI68</f>
        <v>3442243.0307674198</v>
      </c>
      <c r="G36" s="652">
        <f t="shared" si="1"/>
        <v>3195937.5218713633</v>
      </c>
      <c r="H36" s="653">
        <f>'61'!AJ68</f>
        <v>1841660.1164185959</v>
      </c>
      <c r="I36" s="653">
        <f>'61'!AK68</f>
        <v>710737.20164789411</v>
      </c>
      <c r="J36" s="653">
        <f>'61'!AL68</f>
        <v>1425.1626660661939</v>
      </c>
      <c r="K36" s="653">
        <f>'61'!AM68</f>
        <v>37100.648137506578</v>
      </c>
      <c r="L36" s="653">
        <f>'61'!AN68</f>
        <v>10537.134328981298</v>
      </c>
      <c r="M36" s="653">
        <f>'61'!AO68</f>
        <v>43668.28086685422</v>
      </c>
      <c r="N36" s="654">
        <f>'61'!AP68</f>
        <v>550808.97780546488</v>
      </c>
      <c r="O36" s="155"/>
      <c r="P36" s="156" t="s">
        <v>2409</v>
      </c>
      <c r="Q36" s="155"/>
      <c r="R36" s="655"/>
      <c r="S36" s="652">
        <f t="shared" si="2"/>
        <v>246305.50889605648</v>
      </c>
      <c r="T36" s="653">
        <f>'61'!AQ68</f>
        <v>154214.9688526837</v>
      </c>
      <c r="U36" s="653">
        <f>'61'!AR68</f>
        <v>3887.9440336266084</v>
      </c>
      <c r="V36" s="653">
        <f>'61'!AS68</f>
        <v>3981.4454890873612</v>
      </c>
      <c r="W36" s="653">
        <f>'61'!AT68</f>
        <v>6601.4407498214377</v>
      </c>
      <c r="X36" s="653">
        <f>'61'!AU68</f>
        <v>3148.5637560727819</v>
      </c>
      <c r="Y36" s="653">
        <f>'61'!AV68</f>
        <v>5681.1174041798185</v>
      </c>
      <c r="Z36" s="653">
        <f>'61'!AW68</f>
        <v>4262.0093382322439</v>
      </c>
      <c r="AA36" s="653">
        <f>'61'!AX68</f>
        <v>64528.019272352511</v>
      </c>
      <c r="AB36" s="653">
        <f>'61'!AY68</f>
        <v>60558.759797898078</v>
      </c>
      <c r="AC36" s="653">
        <f>'61'!AZ68</f>
        <v>1233.9786556402835</v>
      </c>
      <c r="AD36" s="653">
        <f>'61'!BA68</f>
        <v>19346.589088690715</v>
      </c>
      <c r="AE36" s="653">
        <f>'61'!BB68</f>
        <v>39978.192053567072</v>
      </c>
      <c r="AF36" s="656"/>
      <c r="AG36" s="656"/>
      <c r="AH36" s="656"/>
      <c r="AI36" s="656"/>
      <c r="AJ36" s="656"/>
      <c r="AK36" s="656"/>
      <c r="AL36" s="656"/>
      <c r="AM36" s="656"/>
      <c r="AN36" s="656"/>
      <c r="AO36" s="656"/>
      <c r="AP36" s="656"/>
      <c r="AQ36" s="656"/>
      <c r="AR36" s="656"/>
      <c r="AS36" s="656"/>
      <c r="AT36" s="656"/>
      <c r="AU36" s="656"/>
      <c r="AV36" s="656"/>
      <c r="AW36" s="656"/>
      <c r="AX36" s="656"/>
      <c r="AY36" s="656"/>
      <c r="AZ36" s="656"/>
      <c r="BA36" s="656"/>
      <c r="BB36" s="656"/>
      <c r="BC36" s="656"/>
      <c r="BD36" s="656"/>
      <c r="BE36" s="656"/>
      <c r="BF36" s="656"/>
      <c r="BG36" s="656"/>
    </row>
    <row r="37" spans="1:59" s="173" customFormat="1" ht="14.1" customHeight="1">
      <c r="A37" s="3094" t="s">
        <v>380</v>
      </c>
      <c r="B37" s="3094"/>
      <c r="C37" s="3094"/>
      <c r="D37" s="162"/>
      <c r="E37" s="650"/>
      <c r="F37" s="651"/>
      <c r="G37" s="653"/>
      <c r="H37" s="651"/>
      <c r="I37" s="653"/>
      <c r="J37" s="653"/>
      <c r="K37" s="653"/>
      <c r="L37" s="653"/>
      <c r="M37" s="653"/>
      <c r="N37" s="654"/>
      <c r="O37" s="3094" t="s">
        <v>380</v>
      </c>
      <c r="P37" s="3094"/>
      <c r="Q37" s="3094"/>
      <c r="R37" s="655"/>
      <c r="S37" s="653"/>
      <c r="T37" s="653"/>
      <c r="U37" s="653"/>
      <c r="V37" s="653"/>
      <c r="W37" s="653"/>
      <c r="X37" s="653"/>
      <c r="Y37" s="653"/>
      <c r="Z37" s="653"/>
      <c r="AA37" s="653"/>
      <c r="AB37" s="653"/>
      <c r="AC37" s="653"/>
      <c r="AD37" s="653"/>
      <c r="AE37" s="653"/>
      <c r="AF37" s="656"/>
      <c r="AG37" s="656"/>
      <c r="AH37" s="656"/>
      <c r="AI37" s="656"/>
      <c r="AJ37" s="656"/>
      <c r="AK37" s="656"/>
      <c r="AL37" s="656"/>
      <c r="AM37" s="656"/>
      <c r="AN37" s="656"/>
      <c r="AO37" s="656"/>
      <c r="AP37" s="656"/>
      <c r="AQ37" s="656"/>
      <c r="AR37" s="656"/>
      <c r="AS37" s="656"/>
      <c r="AT37" s="656"/>
      <c r="AU37" s="656"/>
      <c r="AV37" s="656"/>
      <c r="AW37" s="656"/>
      <c r="AX37" s="656"/>
      <c r="AY37" s="656"/>
      <c r="AZ37" s="656"/>
      <c r="BA37" s="656"/>
      <c r="BB37" s="656"/>
      <c r="BC37" s="656"/>
      <c r="BD37" s="656"/>
      <c r="BE37" s="656"/>
      <c r="BF37" s="656"/>
      <c r="BG37" s="656"/>
    </row>
    <row r="38" spans="1:59" s="173" customFormat="1" ht="14.1" customHeight="1">
      <c r="A38" s="155"/>
      <c r="B38" s="156" t="s">
        <v>2224</v>
      </c>
      <c r="C38" s="155"/>
      <c r="D38" s="165"/>
      <c r="E38" s="650">
        <f>'61'!AH69</f>
        <v>2839.7868097054693</v>
      </c>
      <c r="F38" s="651">
        <f>'61'!AI69</f>
        <v>2783.1501546404106</v>
      </c>
      <c r="G38" s="652">
        <f t="shared" ref="G38:G47" si="3">H38+I38+J38+K38+L38+M38+N38</f>
        <v>1961.3972386036735</v>
      </c>
      <c r="H38" s="651">
        <f>'61'!AJ69</f>
        <v>972.76269484736042</v>
      </c>
      <c r="I38" s="651">
        <f>'61'!AK69</f>
        <v>625.20091574427852</v>
      </c>
      <c r="J38" s="651">
        <f>'61'!AL69</f>
        <v>0.64843226365378159</v>
      </c>
      <c r="K38" s="651">
        <f>'61'!AM69</f>
        <v>8.7904698157458121</v>
      </c>
      <c r="L38" s="651">
        <f>'61'!AN69</f>
        <v>1.9616583226723074</v>
      </c>
      <c r="M38" s="651">
        <f>'61'!AO69</f>
        <v>21.004111075834292</v>
      </c>
      <c r="N38" s="651">
        <f>'61'!AP69</f>
        <v>331.02895653412827</v>
      </c>
      <c r="O38" s="155"/>
      <c r="P38" s="156" t="s">
        <v>2224</v>
      </c>
      <c r="Q38" s="155"/>
      <c r="R38" s="655"/>
      <c r="S38" s="652">
        <f t="shared" ref="S38:S47" si="4">SUM(T38:AA38)</f>
        <v>821.7529160367377</v>
      </c>
      <c r="T38" s="653">
        <f>'61'!AQ69</f>
        <v>469.9168770324689</v>
      </c>
      <c r="U38" s="653">
        <f>'61'!AR69</f>
        <v>34.006441024825186</v>
      </c>
      <c r="V38" s="653">
        <f>'61'!AS69</f>
        <v>14.154435531215192</v>
      </c>
      <c r="W38" s="653">
        <f>'61'!AT69</f>
        <v>52.801114287154931</v>
      </c>
      <c r="X38" s="653">
        <f>'61'!AU69</f>
        <v>2.0282746863869532</v>
      </c>
      <c r="Y38" s="653">
        <f>'61'!AV69</f>
        <v>1.3666968904661878</v>
      </c>
      <c r="Z38" s="653">
        <f>'61'!AW69</f>
        <v>1.0597002509934901</v>
      </c>
      <c r="AA38" s="653">
        <f>'61'!AX69</f>
        <v>246.41937633322689</v>
      </c>
      <c r="AB38" s="653">
        <f>'61'!AY69</f>
        <v>56.636655065059166</v>
      </c>
      <c r="AC38" s="653">
        <f>'61'!AZ69</f>
        <v>2.4079522919282268</v>
      </c>
      <c r="AD38" s="653">
        <f>'61'!BA69</f>
        <v>36.548203978910315</v>
      </c>
      <c r="AE38" s="653">
        <f>'61'!BB69</f>
        <v>17.680498794220622</v>
      </c>
      <c r="AF38" s="656"/>
      <c r="AG38" s="656"/>
      <c r="AH38" s="656"/>
      <c r="AI38" s="656"/>
      <c r="AJ38" s="656"/>
      <c r="AK38" s="656"/>
      <c r="AL38" s="656"/>
      <c r="AM38" s="656"/>
      <c r="AN38" s="656"/>
      <c r="AO38" s="656"/>
      <c r="AP38" s="656"/>
      <c r="AQ38" s="656"/>
      <c r="AR38" s="656"/>
      <c r="AS38" s="656"/>
      <c r="AT38" s="656"/>
      <c r="AU38" s="656"/>
      <c r="AV38" s="656"/>
      <c r="AW38" s="656"/>
      <c r="AX38" s="656"/>
      <c r="AY38" s="656"/>
      <c r="AZ38" s="656"/>
      <c r="BA38" s="656"/>
      <c r="BB38" s="656"/>
      <c r="BC38" s="656"/>
      <c r="BD38" s="656"/>
      <c r="BE38" s="656"/>
      <c r="BF38" s="656"/>
      <c r="BG38" s="656"/>
    </row>
    <row r="39" spans="1:59" s="173" customFormat="1" ht="14.1" customHeight="1">
      <c r="A39" s="155"/>
      <c r="B39" s="156" t="s">
        <v>2204</v>
      </c>
      <c r="C39" s="155"/>
      <c r="D39" s="165"/>
      <c r="E39" s="650">
        <f>'61'!AH70</f>
        <v>7687.9626035883875</v>
      </c>
      <c r="F39" s="651">
        <f>'61'!AI70</f>
        <v>7591.6080840761233</v>
      </c>
      <c r="G39" s="652">
        <f t="shared" si="3"/>
        <v>5633.5671486092015</v>
      </c>
      <c r="H39" s="651">
        <f>'61'!AJ70</f>
        <v>3011.1055863337456</v>
      </c>
      <c r="I39" s="651">
        <f>'61'!AK70</f>
        <v>1737.5569730622635</v>
      </c>
      <c r="J39" s="651">
        <f>'61'!AL70</f>
        <v>0</v>
      </c>
      <c r="K39" s="651">
        <f>'61'!AM70</f>
        <v>25.767657433318828</v>
      </c>
      <c r="L39" s="651">
        <f>'61'!AN70</f>
        <v>9.1210780021182778</v>
      </c>
      <c r="M39" s="651">
        <f>'61'!AO70</f>
        <v>65.987278581923036</v>
      </c>
      <c r="N39" s="651">
        <f>'61'!AP70</f>
        <v>784.02857519583199</v>
      </c>
      <c r="O39" s="155"/>
      <c r="P39" s="156" t="s">
        <v>2204</v>
      </c>
      <c r="Q39" s="155"/>
      <c r="R39" s="655"/>
      <c r="S39" s="652">
        <f t="shared" si="4"/>
        <v>1958.0409354669282</v>
      </c>
      <c r="T39" s="653">
        <f>'61'!AQ70</f>
        <v>1110.3737096449881</v>
      </c>
      <c r="U39" s="653">
        <f>'61'!AR70</f>
        <v>51.467168162879211</v>
      </c>
      <c r="V39" s="653">
        <f>'61'!AS70</f>
        <v>31.810845336635253</v>
      </c>
      <c r="W39" s="653">
        <f>'61'!AT70</f>
        <v>71.517687091382442</v>
      </c>
      <c r="X39" s="653">
        <f>'61'!AU70</f>
        <v>0.44368578320977475</v>
      </c>
      <c r="Y39" s="653">
        <f>'61'!AV70</f>
        <v>5.0415191405763418</v>
      </c>
      <c r="Z39" s="653">
        <f>'61'!AW70</f>
        <v>5.9652347203601325E-3</v>
      </c>
      <c r="AA39" s="653">
        <f>'61'!AX70</f>
        <v>687.38035507253664</v>
      </c>
      <c r="AB39" s="653">
        <f>'61'!AY70</f>
        <v>96.354519512264474</v>
      </c>
      <c r="AC39" s="653">
        <f>'61'!AZ70</f>
        <v>22.019123489847438</v>
      </c>
      <c r="AD39" s="653">
        <f>'61'!BA70</f>
        <v>70.685040923319647</v>
      </c>
      <c r="AE39" s="653">
        <f>'61'!BB70</f>
        <v>3.6503550990974021</v>
      </c>
      <c r="AF39" s="656"/>
      <c r="AG39" s="656"/>
      <c r="AH39" s="656"/>
      <c r="AI39" s="656"/>
      <c r="AJ39" s="656"/>
      <c r="AK39" s="656"/>
      <c r="AL39" s="656"/>
      <c r="AM39" s="656"/>
      <c r="AN39" s="656"/>
      <c r="AO39" s="656"/>
      <c r="AP39" s="656"/>
      <c r="AQ39" s="656"/>
      <c r="AR39" s="656"/>
      <c r="AS39" s="656"/>
      <c r="AT39" s="656"/>
      <c r="AU39" s="656"/>
      <c r="AV39" s="656"/>
      <c r="AW39" s="656"/>
      <c r="AX39" s="656"/>
      <c r="AY39" s="656"/>
      <c r="AZ39" s="656"/>
      <c r="BA39" s="656"/>
      <c r="BB39" s="656"/>
      <c r="BC39" s="656"/>
      <c r="BD39" s="656"/>
      <c r="BE39" s="656"/>
      <c r="BF39" s="656"/>
      <c r="BG39" s="656"/>
    </row>
    <row r="40" spans="1:59" s="173" customFormat="1" ht="14.1" customHeight="1">
      <c r="A40" s="156"/>
      <c r="B40" s="156" t="s">
        <v>2190</v>
      </c>
      <c r="C40" s="156"/>
      <c r="D40" s="165"/>
      <c r="E40" s="650">
        <f>'61'!AH71</f>
        <v>13532.867308585121</v>
      </c>
      <c r="F40" s="651">
        <f>'61'!AI71</f>
        <v>13418.51507581568</v>
      </c>
      <c r="G40" s="652">
        <f t="shared" si="3"/>
        <v>10926.612500221067</v>
      </c>
      <c r="H40" s="651">
        <f>'61'!AJ71</f>
        <v>6275.0657374238044</v>
      </c>
      <c r="I40" s="651">
        <f>'61'!AK71</f>
        <v>2559.6837534807137</v>
      </c>
      <c r="J40" s="651">
        <f>'61'!AL71</f>
        <v>0.85324122692931448</v>
      </c>
      <c r="K40" s="651">
        <f>'61'!AM71</f>
        <v>98.410094427975793</v>
      </c>
      <c r="L40" s="651">
        <f>'61'!AN71</f>
        <v>26.604825760735856</v>
      </c>
      <c r="M40" s="651">
        <f>'61'!AO71</f>
        <v>106.27064519778752</v>
      </c>
      <c r="N40" s="651">
        <f>'61'!AP71</f>
        <v>1859.7242027031182</v>
      </c>
      <c r="O40" s="156"/>
      <c r="P40" s="156" t="s">
        <v>2249</v>
      </c>
      <c r="Q40" s="156"/>
      <c r="R40" s="655"/>
      <c r="S40" s="652">
        <f>SUM(T40:AA40)</f>
        <v>2491.9025755946113</v>
      </c>
      <c r="T40" s="653">
        <f>'61'!AQ71</f>
        <v>1175.9810118263856</v>
      </c>
      <c r="U40" s="653">
        <f>'61'!AR71</f>
        <v>90.725202062947801</v>
      </c>
      <c r="V40" s="653">
        <f>'61'!AS71</f>
        <v>34.288234756202499</v>
      </c>
      <c r="W40" s="653">
        <f>'61'!AT71</f>
        <v>110.40606199338673</v>
      </c>
      <c r="X40" s="653">
        <f>'61'!AU71</f>
        <v>1.5889524160651918</v>
      </c>
      <c r="Y40" s="653">
        <f>'61'!AV71</f>
        <v>6.2201448391512368</v>
      </c>
      <c r="Z40" s="653">
        <f>'61'!AW71</f>
        <v>4.5315449923762428E-2</v>
      </c>
      <c r="AA40" s="653">
        <f>'61'!AX71</f>
        <v>1072.6476522505484</v>
      </c>
      <c r="AB40" s="653">
        <f>'61'!AY71</f>
        <v>114.35223276943887</v>
      </c>
      <c r="AC40" s="653">
        <f>'61'!AZ71</f>
        <v>8.8831173718668683</v>
      </c>
      <c r="AD40" s="653">
        <f>'61'!BA71</f>
        <v>87.897645161608452</v>
      </c>
      <c r="AE40" s="653">
        <f>'61'!BB71</f>
        <v>17.571470235963517</v>
      </c>
      <c r="AF40" s="656"/>
      <c r="AG40" s="656"/>
      <c r="AH40" s="656"/>
      <c r="AI40" s="656"/>
      <c r="AJ40" s="656"/>
      <c r="AK40" s="656"/>
      <c r="AL40" s="656"/>
      <c r="AM40" s="656"/>
      <c r="AN40" s="656"/>
      <c r="AO40" s="656"/>
      <c r="AP40" s="656"/>
      <c r="AQ40" s="656"/>
      <c r="AR40" s="656"/>
      <c r="AS40" s="656"/>
      <c r="AT40" s="656"/>
      <c r="AU40" s="656"/>
      <c r="AV40" s="656"/>
      <c r="AW40" s="656"/>
      <c r="AX40" s="656"/>
      <c r="AY40" s="656"/>
      <c r="AZ40" s="656"/>
      <c r="BA40" s="656"/>
      <c r="BB40" s="656"/>
      <c r="BC40" s="656"/>
      <c r="BD40" s="656"/>
      <c r="BE40" s="656"/>
      <c r="BF40" s="656"/>
      <c r="BG40" s="656"/>
    </row>
    <row r="41" spans="1:59" s="173" customFormat="1" ht="14.1" customHeight="1">
      <c r="A41" s="156"/>
      <c r="B41" s="156" t="s">
        <v>2226</v>
      </c>
      <c r="C41" s="156"/>
      <c r="D41" s="165"/>
      <c r="E41" s="650">
        <f>'61'!AH72</f>
        <v>30349.127573295991</v>
      </c>
      <c r="F41" s="651">
        <f>'61'!AI72</f>
        <v>30039.398160090808</v>
      </c>
      <c r="G41" s="652">
        <f t="shared" si="3"/>
        <v>25307.754453395868</v>
      </c>
      <c r="H41" s="651">
        <f>'61'!AJ72</f>
        <v>15016.304286873305</v>
      </c>
      <c r="I41" s="651">
        <f>'61'!AK72</f>
        <v>4604.7627695079782</v>
      </c>
      <c r="J41" s="651">
        <f>'61'!AL72</f>
        <v>0</v>
      </c>
      <c r="K41" s="651">
        <f>'61'!AM72</f>
        <v>213.13548272794262</v>
      </c>
      <c r="L41" s="651">
        <f>'61'!AN72</f>
        <v>51.207848107331053</v>
      </c>
      <c r="M41" s="651">
        <f>'61'!AO72</f>
        <v>255.05886666757783</v>
      </c>
      <c r="N41" s="651">
        <f>'61'!AP72</f>
        <v>5167.2851995117353</v>
      </c>
      <c r="O41" s="156"/>
      <c r="P41" s="156" t="s">
        <v>2226</v>
      </c>
      <c r="Q41" s="156"/>
      <c r="R41" s="655"/>
      <c r="S41" s="652">
        <f t="shared" si="4"/>
        <v>4731.6437066949584</v>
      </c>
      <c r="T41" s="653">
        <f>'61'!AQ72</f>
        <v>2054.2538017032539</v>
      </c>
      <c r="U41" s="653">
        <f>'61'!AR72</f>
        <v>174.8185411073614</v>
      </c>
      <c r="V41" s="653">
        <f>'61'!AS72</f>
        <v>73.292399383723406</v>
      </c>
      <c r="W41" s="653">
        <f>'61'!AT72</f>
        <v>186.44198538064782</v>
      </c>
      <c r="X41" s="653">
        <f>'61'!AU72</f>
        <v>3.0607692286126529</v>
      </c>
      <c r="Y41" s="653">
        <f>'61'!AV72</f>
        <v>37.373349770233354</v>
      </c>
      <c r="Z41" s="653">
        <f>'61'!AW72</f>
        <v>5.6818508510990982E-2</v>
      </c>
      <c r="AA41" s="653">
        <f>'61'!AX72</f>
        <v>2202.3460416126145</v>
      </c>
      <c r="AB41" s="653">
        <f>'61'!AY72</f>
        <v>309.72941320515815</v>
      </c>
      <c r="AC41" s="653">
        <f>'61'!AZ72</f>
        <v>15.760184172175139</v>
      </c>
      <c r="AD41" s="653">
        <f>'61'!BA72</f>
        <v>183.958368737016</v>
      </c>
      <c r="AE41" s="653">
        <f>'61'!BB72</f>
        <v>110.01086029596712</v>
      </c>
      <c r="AF41" s="656"/>
      <c r="AG41" s="656"/>
      <c r="AH41" s="656"/>
      <c r="AI41" s="656"/>
      <c r="AJ41" s="656"/>
      <c r="AK41" s="656"/>
      <c r="AL41" s="656"/>
      <c r="AM41" s="656"/>
      <c r="AN41" s="656"/>
      <c r="AO41" s="656"/>
      <c r="AP41" s="656"/>
      <c r="AQ41" s="656"/>
      <c r="AR41" s="656"/>
      <c r="AS41" s="656"/>
      <c r="AT41" s="656"/>
      <c r="AU41" s="656"/>
      <c r="AV41" s="656"/>
      <c r="AW41" s="656"/>
      <c r="AX41" s="656"/>
      <c r="AY41" s="656"/>
      <c r="AZ41" s="656"/>
      <c r="BA41" s="656"/>
      <c r="BB41" s="656"/>
      <c r="BC41" s="656"/>
      <c r="BD41" s="656"/>
      <c r="BE41" s="656"/>
      <c r="BF41" s="656"/>
      <c r="BG41" s="656"/>
    </row>
    <row r="42" spans="1:59" s="173" customFormat="1" ht="14.1" customHeight="1">
      <c r="A42" s="156"/>
      <c r="B42" s="156" t="s">
        <v>2283</v>
      </c>
      <c r="C42" s="156"/>
      <c r="D42" s="165"/>
      <c r="E42" s="650">
        <f>'61'!AH73</f>
        <v>63862.060144950236</v>
      </c>
      <c r="F42" s="651">
        <f>'61'!AI73</f>
        <v>62891.321647945755</v>
      </c>
      <c r="G42" s="652">
        <f t="shared" si="3"/>
        <v>53852.718501031733</v>
      </c>
      <c r="H42" s="651">
        <f>'61'!AJ73</f>
        <v>34850.227692979075</v>
      </c>
      <c r="I42" s="651">
        <f>'61'!AK73</f>
        <v>8581.299464275955</v>
      </c>
      <c r="J42" s="651">
        <f>'61'!AL73</f>
        <v>41.307153941212349</v>
      </c>
      <c r="K42" s="651">
        <f>'61'!AM73</f>
        <v>347.43209795584613</v>
      </c>
      <c r="L42" s="651">
        <f>'61'!AN73</f>
        <v>126.340596857257</v>
      </c>
      <c r="M42" s="651">
        <f>'61'!AO73</f>
        <v>548.662390799778</v>
      </c>
      <c r="N42" s="651">
        <f>'61'!AP73</f>
        <v>9357.4491042226127</v>
      </c>
      <c r="O42" s="156"/>
      <c r="P42" s="156" t="s">
        <v>2283</v>
      </c>
      <c r="Q42" s="156"/>
      <c r="R42" s="655"/>
      <c r="S42" s="652">
        <f t="shared" si="4"/>
        <v>9038.603146913998</v>
      </c>
      <c r="T42" s="653">
        <f>'61'!AQ73</f>
        <v>3611.2246138798509</v>
      </c>
      <c r="U42" s="653">
        <f>'61'!AR73</f>
        <v>344.78689348612858</v>
      </c>
      <c r="V42" s="653">
        <f>'61'!AS73</f>
        <v>125.15767761714368</v>
      </c>
      <c r="W42" s="653">
        <f>'61'!AT73</f>
        <v>360.74303069983279</v>
      </c>
      <c r="X42" s="653">
        <f>'61'!AU73</f>
        <v>5.5575214429960003</v>
      </c>
      <c r="Y42" s="653">
        <f>'61'!AV73</f>
        <v>129.37714706970314</v>
      </c>
      <c r="Z42" s="653">
        <f>'61'!AW73</f>
        <v>0.55007055161278184</v>
      </c>
      <c r="AA42" s="653">
        <f>'61'!AX73</f>
        <v>4461.20619216673</v>
      </c>
      <c r="AB42" s="653">
        <f>'61'!AY73</f>
        <v>970.73849700447363</v>
      </c>
      <c r="AC42" s="653">
        <f>'61'!AZ73</f>
        <v>9.3728060968277678</v>
      </c>
      <c r="AD42" s="653">
        <f>'61'!BA73</f>
        <v>374.17906324871575</v>
      </c>
      <c r="AE42" s="653">
        <f>'61'!BB73</f>
        <v>587.18662765892918</v>
      </c>
      <c r="AF42" s="656"/>
      <c r="AG42" s="656"/>
      <c r="AH42" s="656"/>
      <c r="AI42" s="656"/>
      <c r="AJ42" s="656"/>
      <c r="AK42" s="656"/>
      <c r="AL42" s="656"/>
      <c r="AM42" s="656"/>
      <c r="AN42" s="656"/>
      <c r="AO42" s="656"/>
      <c r="AP42" s="656"/>
      <c r="AQ42" s="656"/>
      <c r="AR42" s="656"/>
      <c r="AS42" s="656"/>
      <c r="AT42" s="656"/>
      <c r="AU42" s="656"/>
      <c r="AV42" s="656"/>
      <c r="AW42" s="656"/>
      <c r="AX42" s="656"/>
      <c r="AY42" s="656"/>
      <c r="AZ42" s="656"/>
      <c r="BA42" s="656"/>
      <c r="BB42" s="656"/>
      <c r="BC42" s="656"/>
      <c r="BD42" s="656"/>
      <c r="BE42" s="656"/>
      <c r="BF42" s="656"/>
      <c r="BG42" s="656"/>
    </row>
    <row r="43" spans="1:59" s="173" customFormat="1" ht="14.1" customHeight="1">
      <c r="A43" s="156"/>
      <c r="B43" s="156" t="s">
        <v>2201</v>
      </c>
      <c r="C43" s="156"/>
      <c r="D43" s="165"/>
      <c r="E43" s="650">
        <f>'61'!AH74</f>
        <v>156482.75923008926</v>
      </c>
      <c r="F43" s="651">
        <f>'61'!AI74</f>
        <v>154844.64367159209</v>
      </c>
      <c r="G43" s="652">
        <f t="shared" si="3"/>
        <v>138443.96116490764</v>
      </c>
      <c r="H43" s="651">
        <f>'61'!AJ74</f>
        <v>84044.115583881168</v>
      </c>
      <c r="I43" s="651">
        <f>'61'!AK74</f>
        <v>20459.010126690133</v>
      </c>
      <c r="J43" s="651">
        <f>'61'!AL74</f>
        <v>202.98320548386835</v>
      </c>
      <c r="K43" s="651">
        <f>'61'!AM74</f>
        <v>1021.692233290828</v>
      </c>
      <c r="L43" s="651">
        <f>'61'!AN74</f>
        <v>248.7431078855524</v>
      </c>
      <c r="M43" s="651">
        <f>'61'!AO74</f>
        <v>1295.5279206879438</v>
      </c>
      <c r="N43" s="651">
        <f>'61'!AP74</f>
        <v>31171.88898698815</v>
      </c>
      <c r="O43" s="156"/>
      <c r="P43" s="156" t="s">
        <v>2201</v>
      </c>
      <c r="Q43" s="156"/>
      <c r="R43" s="655"/>
      <c r="S43" s="652">
        <f t="shared" si="4"/>
        <v>16400.682506684469</v>
      </c>
      <c r="T43" s="653">
        <f>'61'!AQ74</f>
        <v>7068.3211870160803</v>
      </c>
      <c r="U43" s="653">
        <f>'61'!AR74</f>
        <v>721.40497105338613</v>
      </c>
      <c r="V43" s="653">
        <f>'61'!AS74</f>
        <v>198.99737854619673</v>
      </c>
      <c r="W43" s="653">
        <f>'61'!AT74</f>
        <v>719.69620395650827</v>
      </c>
      <c r="X43" s="653">
        <f>'61'!AU74</f>
        <v>26.115428767525071</v>
      </c>
      <c r="Y43" s="653">
        <f>'61'!AV74</f>
        <v>285.62654586618817</v>
      </c>
      <c r="Z43" s="653">
        <f>'61'!AW74</f>
        <v>18.303624922045586</v>
      </c>
      <c r="AA43" s="653">
        <f>'61'!AX74</f>
        <v>7362.2171665565393</v>
      </c>
      <c r="AB43" s="653">
        <f>'61'!AY74</f>
        <v>1638.1155584970277</v>
      </c>
      <c r="AC43" s="653">
        <f>'61'!AZ74</f>
        <v>104.42923706472428</v>
      </c>
      <c r="AD43" s="653">
        <f>'61'!BA74</f>
        <v>814.8089002722395</v>
      </c>
      <c r="AE43" s="653">
        <f>'61'!BB74</f>
        <v>718.87742116006382</v>
      </c>
      <c r="AF43" s="656"/>
      <c r="AG43" s="656"/>
      <c r="AH43" s="656"/>
      <c r="AI43" s="656"/>
      <c r="AJ43" s="656"/>
      <c r="AK43" s="656"/>
      <c r="AL43" s="656"/>
      <c r="AM43" s="656"/>
      <c r="AN43" s="656"/>
      <c r="AO43" s="656"/>
      <c r="AP43" s="656"/>
      <c r="AQ43" s="656"/>
      <c r="AR43" s="656"/>
      <c r="AS43" s="656"/>
      <c r="AT43" s="656"/>
      <c r="AU43" s="656"/>
      <c r="AV43" s="656"/>
      <c r="AW43" s="656"/>
      <c r="AX43" s="656"/>
      <c r="AY43" s="656"/>
      <c r="AZ43" s="656"/>
      <c r="BA43" s="656"/>
      <c r="BB43" s="656"/>
      <c r="BC43" s="656"/>
      <c r="BD43" s="656"/>
      <c r="BE43" s="656"/>
      <c r="BF43" s="656"/>
      <c r="BG43" s="656"/>
    </row>
    <row r="44" spans="1:59" s="173" customFormat="1" ht="14.1" customHeight="1">
      <c r="A44" s="156"/>
      <c r="B44" s="156" t="s">
        <v>2235</v>
      </c>
      <c r="C44" s="156"/>
      <c r="D44" s="165"/>
      <c r="E44" s="650">
        <f>'61'!AH75</f>
        <v>362875.88626730297</v>
      </c>
      <c r="F44" s="651">
        <f>'61'!AI75</f>
        <v>359068.48650765838</v>
      </c>
      <c r="G44" s="652">
        <f t="shared" si="3"/>
        <v>328649.84321843274</v>
      </c>
      <c r="H44" s="651">
        <f>'61'!AJ75</f>
        <v>174684.46083420824</v>
      </c>
      <c r="I44" s="651">
        <f>'61'!AK75</f>
        <v>81785.627440052675</v>
      </c>
      <c r="J44" s="651">
        <f>'61'!AL75</f>
        <v>875.98007042504662</v>
      </c>
      <c r="K44" s="651">
        <f>'61'!AM75</f>
        <v>2933.3366416910972</v>
      </c>
      <c r="L44" s="651">
        <f>'61'!AN75</f>
        <v>532.24547566756758</v>
      </c>
      <c r="M44" s="651">
        <f>'61'!AO75</f>
        <v>2520.4962326506388</v>
      </c>
      <c r="N44" s="651">
        <f>'61'!AP75</f>
        <v>65317.696523737424</v>
      </c>
      <c r="O44" s="156"/>
      <c r="P44" s="156" t="s">
        <v>2206</v>
      </c>
      <c r="Q44" s="156"/>
      <c r="R44" s="655"/>
      <c r="S44" s="652">
        <f t="shared" si="4"/>
        <v>30418.643289225482</v>
      </c>
      <c r="T44" s="653">
        <f>'61'!AQ75</f>
        <v>15121.630070975059</v>
      </c>
      <c r="U44" s="653">
        <f>'61'!AR75</f>
        <v>1201.1043493835798</v>
      </c>
      <c r="V44" s="653">
        <f>'61'!AS75</f>
        <v>424.44189920945047</v>
      </c>
      <c r="W44" s="653">
        <f>'61'!AT75</f>
        <v>1067.9306931122319</v>
      </c>
      <c r="X44" s="653">
        <f>'61'!AU75</f>
        <v>24.222406547684518</v>
      </c>
      <c r="Y44" s="653">
        <f>'61'!AV75</f>
        <v>350.70611091229944</v>
      </c>
      <c r="Z44" s="653">
        <f>'61'!AW75</f>
        <v>21.170180038172727</v>
      </c>
      <c r="AA44" s="653">
        <f>'61'!AX75</f>
        <v>12207.437579046999</v>
      </c>
      <c r="AB44" s="653">
        <f>'61'!AY75</f>
        <v>3807.399759644547</v>
      </c>
      <c r="AC44" s="653">
        <f>'61'!AZ75</f>
        <v>604.55064323551858</v>
      </c>
      <c r="AD44" s="653">
        <f>'61'!BA75</f>
        <v>1313.6031471014469</v>
      </c>
      <c r="AE44" s="653">
        <f>'61'!BB75</f>
        <v>1889.2459693075809</v>
      </c>
      <c r="AF44" s="656"/>
      <c r="AG44" s="656"/>
      <c r="AH44" s="656"/>
      <c r="AI44" s="656"/>
      <c r="AJ44" s="656"/>
      <c r="AK44" s="656"/>
      <c r="AL44" s="656"/>
      <c r="AM44" s="656"/>
      <c r="AN44" s="656"/>
      <c r="AO44" s="656"/>
      <c r="AP44" s="656"/>
      <c r="AQ44" s="656"/>
      <c r="AR44" s="656"/>
      <c r="AS44" s="656"/>
      <c r="AT44" s="656"/>
      <c r="AU44" s="656"/>
      <c r="AV44" s="656"/>
      <c r="AW44" s="656"/>
      <c r="AX44" s="656"/>
      <c r="AY44" s="656"/>
      <c r="AZ44" s="656"/>
      <c r="BA44" s="656"/>
      <c r="BB44" s="656"/>
      <c r="BC44" s="656"/>
      <c r="BD44" s="656"/>
      <c r="BE44" s="656"/>
      <c r="BF44" s="656"/>
      <c r="BG44" s="656"/>
    </row>
    <row r="45" spans="1:59" s="173" customFormat="1" ht="14.1" customHeight="1">
      <c r="A45" s="156"/>
      <c r="B45" s="156" t="s">
        <v>2203</v>
      </c>
      <c r="C45" s="156"/>
      <c r="D45" s="165"/>
      <c r="E45" s="650">
        <f>'61'!AH76</f>
        <v>658685.43836077664</v>
      </c>
      <c r="F45" s="651">
        <f>'61'!AI76</f>
        <v>654209.49353454926</v>
      </c>
      <c r="G45" s="652">
        <f t="shared" si="3"/>
        <v>609544.60322653002</v>
      </c>
      <c r="H45" s="651">
        <f>'61'!AJ76</f>
        <v>275232.46115855937</v>
      </c>
      <c r="I45" s="651">
        <f>'61'!AK76</f>
        <v>114776.6087383472</v>
      </c>
      <c r="J45" s="651">
        <f>'61'!AL76</f>
        <v>3607.2901179166365</v>
      </c>
      <c r="K45" s="651">
        <f>'61'!AM76</f>
        <v>4758.3586902289089</v>
      </c>
      <c r="L45" s="651">
        <f>'61'!AN76</f>
        <v>1188.3116199801291</v>
      </c>
      <c r="M45" s="651">
        <f>'61'!AO76</f>
        <v>9431.7135896399468</v>
      </c>
      <c r="N45" s="651">
        <f>'61'!AP76</f>
        <v>200549.85931185787</v>
      </c>
      <c r="O45" s="156"/>
      <c r="P45" s="156" t="s">
        <v>2522</v>
      </c>
      <c r="Q45" s="156"/>
      <c r="R45" s="655"/>
      <c r="S45" s="652">
        <f t="shared" si="4"/>
        <v>44664.890308019167</v>
      </c>
      <c r="T45" s="653">
        <f>'61'!AQ76</f>
        <v>22732.567881543815</v>
      </c>
      <c r="U45" s="653">
        <f>'61'!AR76</f>
        <v>1900.348703987682</v>
      </c>
      <c r="V45" s="653">
        <f>'61'!AS76</f>
        <v>513.16913205229696</v>
      </c>
      <c r="W45" s="653">
        <f>'61'!AT76</f>
        <v>1537.8505611395408</v>
      </c>
      <c r="X45" s="653">
        <f>'61'!AU76</f>
        <v>62.1402077605089</v>
      </c>
      <c r="Y45" s="653">
        <f>'61'!AV76</f>
        <v>743.11717106843105</v>
      </c>
      <c r="Z45" s="653">
        <f>'61'!AW76</f>
        <v>299.42203156800019</v>
      </c>
      <c r="AA45" s="653">
        <f>'61'!AX76</f>
        <v>16876.274618898886</v>
      </c>
      <c r="AB45" s="653">
        <f>'61'!AY76</f>
        <v>4475.9448262275973</v>
      </c>
      <c r="AC45" s="653">
        <f>'61'!AZ76</f>
        <v>448.86297702046477</v>
      </c>
      <c r="AD45" s="653">
        <f>'61'!BA76</f>
        <v>2393.636648325747</v>
      </c>
      <c r="AE45" s="653">
        <f>'61'!BB76</f>
        <v>1633.4452008813855</v>
      </c>
      <c r="AF45" s="656"/>
      <c r="AG45" s="656"/>
      <c r="AH45" s="656"/>
      <c r="AI45" s="656"/>
      <c r="AJ45" s="656"/>
      <c r="AK45" s="656"/>
      <c r="AL45" s="656"/>
      <c r="AM45" s="656"/>
      <c r="AN45" s="656"/>
      <c r="AO45" s="656"/>
      <c r="AP45" s="656"/>
      <c r="AQ45" s="656"/>
      <c r="AR45" s="656"/>
      <c r="AS45" s="656"/>
      <c r="AT45" s="656"/>
      <c r="AU45" s="656"/>
      <c r="AV45" s="656"/>
      <c r="AW45" s="656"/>
      <c r="AX45" s="656"/>
      <c r="AY45" s="656"/>
      <c r="AZ45" s="656"/>
      <c r="BA45" s="656"/>
      <c r="BB45" s="656"/>
      <c r="BC45" s="656"/>
      <c r="BD45" s="656"/>
      <c r="BE45" s="656"/>
      <c r="BF45" s="656"/>
      <c r="BG45" s="656"/>
    </row>
    <row r="46" spans="1:59" s="173" customFormat="1" ht="14.1" customHeight="1">
      <c r="A46" s="156"/>
      <c r="B46" s="156" t="s">
        <v>2254</v>
      </c>
      <c r="C46" s="156"/>
      <c r="D46" s="165"/>
      <c r="E46" s="650">
        <f>'61'!AH77</f>
        <v>1404832.7578575008</v>
      </c>
      <c r="F46" s="651">
        <f>'61'!AI77</f>
        <v>1390248.8309559575</v>
      </c>
      <c r="G46" s="652">
        <f t="shared" si="3"/>
        <v>1300020.206563653</v>
      </c>
      <c r="H46" s="651">
        <f>'61'!AJ77</f>
        <v>748457.20893837919</v>
      </c>
      <c r="I46" s="651">
        <f>'61'!AK77</f>
        <v>272949.38215165591</v>
      </c>
      <c r="J46" s="651">
        <f>'61'!AL77</f>
        <v>12575.440090328006</v>
      </c>
      <c r="K46" s="651">
        <f>'61'!AM77</f>
        <v>9239.4039776203881</v>
      </c>
      <c r="L46" s="651">
        <f>'61'!AN77</f>
        <v>3392.3569249366337</v>
      </c>
      <c r="M46" s="651">
        <f>'61'!AO77</f>
        <v>7442.0442085926134</v>
      </c>
      <c r="N46" s="651">
        <f>'61'!AP77</f>
        <v>245964.37027214014</v>
      </c>
      <c r="O46" s="156"/>
      <c r="P46" s="156" t="s">
        <v>2196</v>
      </c>
      <c r="Q46" s="156"/>
      <c r="R46" s="655"/>
      <c r="S46" s="652">
        <f t="shared" si="4"/>
        <v>90228.62439230454</v>
      </c>
      <c r="T46" s="653">
        <f>'61'!AQ77</f>
        <v>47223.316535180413</v>
      </c>
      <c r="U46" s="653">
        <f>'61'!AR77</f>
        <v>2819.8605034919624</v>
      </c>
      <c r="V46" s="653">
        <f>'61'!AS77</f>
        <v>1197.1755117384432</v>
      </c>
      <c r="W46" s="653">
        <f>'61'!AT77</f>
        <v>2928.3156582323495</v>
      </c>
      <c r="X46" s="653">
        <f>'61'!AU77</f>
        <v>859.60040090181349</v>
      </c>
      <c r="Y46" s="653">
        <f>'61'!AV77</f>
        <v>4865.8572306131864</v>
      </c>
      <c r="Z46" s="653">
        <f>'61'!AW77</f>
        <v>572.49418137834778</v>
      </c>
      <c r="AA46" s="653">
        <f>'61'!AX77</f>
        <v>29762.004370768023</v>
      </c>
      <c r="AB46" s="653">
        <f>'61'!AY77</f>
        <v>14583.926901543586</v>
      </c>
      <c r="AC46" s="653">
        <f>'61'!AZ77</f>
        <v>1502.3584355288376</v>
      </c>
      <c r="AD46" s="653">
        <f>'61'!BA77</f>
        <v>10139.559481453782</v>
      </c>
      <c r="AE46" s="653">
        <f>'61'!BB77</f>
        <v>2942.0089845609632</v>
      </c>
      <c r="AF46" s="656"/>
      <c r="AG46" s="656"/>
      <c r="AH46" s="656"/>
      <c r="AI46" s="656"/>
      <c r="AJ46" s="656"/>
      <c r="AK46" s="656"/>
      <c r="AL46" s="656"/>
      <c r="AM46" s="656"/>
      <c r="AN46" s="656"/>
      <c r="AO46" s="656"/>
      <c r="AP46" s="656"/>
      <c r="AQ46" s="656"/>
      <c r="AR46" s="656"/>
      <c r="AS46" s="656"/>
      <c r="AT46" s="656"/>
      <c r="AU46" s="656"/>
      <c r="AV46" s="656"/>
      <c r="AW46" s="656"/>
      <c r="AX46" s="656"/>
      <c r="AY46" s="656"/>
      <c r="AZ46" s="656"/>
      <c r="BA46" s="656"/>
      <c r="BB46" s="656"/>
      <c r="BC46" s="656"/>
      <c r="BD46" s="656"/>
      <c r="BE46" s="656"/>
      <c r="BF46" s="656"/>
      <c r="BG46" s="656"/>
    </row>
    <row r="47" spans="1:59" s="173" customFormat="1" ht="14.1" customHeight="1">
      <c r="A47" s="156"/>
      <c r="B47" s="156" t="s">
        <v>2207</v>
      </c>
      <c r="C47" s="156"/>
      <c r="D47" s="165"/>
      <c r="E47" s="650">
        <f>'61'!AH78</f>
        <v>5315393.7365351357</v>
      </c>
      <c r="F47" s="651">
        <f>'61'!AI78</f>
        <v>5227130.8755328069</v>
      </c>
      <c r="G47" s="652">
        <f t="shared" si="3"/>
        <v>4886649.9386105724</v>
      </c>
      <c r="H47" s="651">
        <f>'61'!AJ78</f>
        <v>2651674.3999896874</v>
      </c>
      <c r="I47" s="651">
        <f>'61'!AK78</f>
        <v>1076431.5549727937</v>
      </c>
      <c r="J47" s="651">
        <f>'61'!AL78</f>
        <v>88672.623825872608</v>
      </c>
      <c r="K47" s="651">
        <f>'61'!AM78</f>
        <v>53858.675600947579</v>
      </c>
      <c r="L47" s="651">
        <f>'61'!AN78</f>
        <v>14885.911772438418</v>
      </c>
      <c r="M47" s="651">
        <f>'61'!AO78</f>
        <v>65400.32151951189</v>
      </c>
      <c r="N47" s="651">
        <f>'61'!AP78</f>
        <v>935726.45092932123</v>
      </c>
      <c r="O47" s="156"/>
      <c r="P47" s="156" t="s">
        <v>2197</v>
      </c>
      <c r="Q47" s="156"/>
      <c r="R47" s="655"/>
      <c r="S47" s="652">
        <f t="shared" si="4"/>
        <v>340480.93692223239</v>
      </c>
      <c r="T47" s="653">
        <f>'61'!AQ78</f>
        <v>211234.90280660326</v>
      </c>
      <c r="U47" s="653">
        <f>'61'!AR78</f>
        <v>3388.921772599957</v>
      </c>
      <c r="V47" s="653">
        <f>'61'!AS78</f>
        <v>6244.0735792016148</v>
      </c>
      <c r="W47" s="653">
        <f>'61'!AT78</f>
        <v>7882.1397636438487</v>
      </c>
      <c r="X47" s="653">
        <f>'61'!AU78</f>
        <v>4811.955249296062</v>
      </c>
      <c r="Y47" s="653">
        <f>'61'!AV78</f>
        <v>4374.1158240177547</v>
      </c>
      <c r="Z47" s="653">
        <f>'61'!AW78</f>
        <v>5405.2993400248442</v>
      </c>
      <c r="AA47" s="653">
        <f>'61'!AX78</f>
        <v>97139.528586845059</v>
      </c>
      <c r="AB47" s="653">
        <f>'61'!AY78</f>
        <v>88262.861002329009</v>
      </c>
      <c r="AC47" s="653">
        <f>'61'!AZ78</f>
        <v>1540.5613085094096</v>
      </c>
      <c r="AD47" s="653">
        <f>'61'!BA78</f>
        <v>21007.54090546396</v>
      </c>
      <c r="AE47" s="653">
        <f>'61'!BB78</f>
        <v>65714.758788355641</v>
      </c>
      <c r="AF47" s="656"/>
      <c r="AG47" s="656"/>
      <c r="AH47" s="656"/>
      <c r="AI47" s="656"/>
      <c r="AJ47" s="656"/>
      <c r="AK47" s="656"/>
      <c r="AL47" s="656"/>
      <c r="AM47" s="656"/>
      <c r="AN47" s="656"/>
      <c r="AO47" s="656"/>
      <c r="AP47" s="656"/>
      <c r="AQ47" s="656"/>
      <c r="AR47" s="656"/>
      <c r="AS47" s="656"/>
      <c r="AT47" s="656"/>
      <c r="AU47" s="656"/>
      <c r="AV47" s="656"/>
      <c r="AW47" s="656"/>
      <c r="AX47" s="656"/>
      <c r="AY47" s="656"/>
      <c r="AZ47" s="656"/>
      <c r="BA47" s="656"/>
      <c r="BB47" s="656"/>
      <c r="BC47" s="656"/>
      <c r="BD47" s="656"/>
      <c r="BE47" s="656"/>
      <c r="BF47" s="656"/>
      <c r="BG47" s="656"/>
    </row>
    <row r="48" spans="1:59" s="173" customFormat="1" ht="14.1" customHeight="1">
      <c r="A48" s="3094" t="s">
        <v>355</v>
      </c>
      <c r="B48" s="3094"/>
      <c r="C48" s="3094"/>
      <c r="D48" s="165"/>
      <c r="E48" s="650"/>
      <c r="F48" s="651"/>
      <c r="G48" s="653"/>
      <c r="H48" s="651"/>
      <c r="I48" s="653"/>
      <c r="J48" s="653"/>
      <c r="K48" s="653"/>
      <c r="L48" s="653"/>
      <c r="M48" s="653"/>
      <c r="N48" s="654"/>
      <c r="O48" s="3094" t="s">
        <v>355</v>
      </c>
      <c r="P48" s="3094"/>
      <c r="Q48" s="3094"/>
      <c r="R48" s="655"/>
      <c r="S48" s="652"/>
      <c r="T48" s="653"/>
      <c r="U48" s="653"/>
      <c r="V48" s="653"/>
      <c r="W48" s="653"/>
      <c r="X48" s="653"/>
      <c r="Y48" s="653"/>
      <c r="Z48" s="653"/>
      <c r="AA48" s="653"/>
      <c r="AB48" s="653"/>
      <c r="AC48" s="653"/>
      <c r="AD48" s="653"/>
      <c r="AE48" s="653"/>
      <c r="AF48" s="656"/>
      <c r="AG48" s="656"/>
      <c r="AH48" s="656"/>
      <c r="AI48" s="656"/>
      <c r="AJ48" s="656"/>
      <c r="AK48" s="656"/>
      <c r="AL48" s="656"/>
      <c r="AM48" s="656"/>
      <c r="AN48" s="656"/>
      <c r="AO48" s="656"/>
      <c r="AP48" s="656"/>
      <c r="AQ48" s="656"/>
      <c r="AR48" s="656"/>
      <c r="AS48" s="656"/>
      <c r="AT48" s="656"/>
      <c r="AU48" s="656"/>
      <c r="AV48" s="656"/>
      <c r="AW48" s="656"/>
      <c r="AX48" s="656"/>
      <c r="AY48" s="656"/>
      <c r="AZ48" s="656"/>
      <c r="BA48" s="656"/>
      <c r="BB48" s="656"/>
      <c r="BC48" s="656"/>
      <c r="BD48" s="656"/>
      <c r="BE48" s="656"/>
      <c r="BF48" s="656"/>
      <c r="BG48" s="656"/>
    </row>
    <row r="49" spans="1:59" s="173" customFormat="1" ht="14.1" customHeight="1">
      <c r="A49" s="156"/>
      <c r="B49" s="156" t="s">
        <v>2233</v>
      </c>
      <c r="C49" s="156"/>
      <c r="D49" s="165"/>
      <c r="E49" s="650">
        <f>'61'!AH79</f>
        <v>2232.1118888705114</v>
      </c>
      <c r="F49" s="651">
        <f>'61'!AI79</f>
        <v>2164.007110439758</v>
      </c>
      <c r="G49" s="652">
        <f t="shared" ref="G49:G58" si="5">H49+I49+J49+K49+L49+M49+N49</f>
        <v>1384.8313681439433</v>
      </c>
      <c r="H49" s="651">
        <f>'61'!AJ79</f>
        <v>672.60669509841966</v>
      </c>
      <c r="I49" s="651">
        <f>'61'!AK79</f>
        <v>546.72657937866825</v>
      </c>
      <c r="J49" s="651">
        <f>'61'!AL79</f>
        <v>0.65948624564386571</v>
      </c>
      <c r="K49" s="651">
        <f>'61'!AM79</f>
        <v>8.4108939259676845</v>
      </c>
      <c r="L49" s="651">
        <f>'61'!AN79</f>
        <v>1.9813676941302965</v>
      </c>
      <c r="M49" s="651">
        <f>'61'!AO79</f>
        <v>20.928180702956595</v>
      </c>
      <c r="N49" s="651">
        <f>'61'!AP79</f>
        <v>133.51816509815725</v>
      </c>
      <c r="O49" s="156"/>
      <c r="P49" s="156" t="s">
        <v>2224</v>
      </c>
      <c r="Q49" s="156"/>
      <c r="R49" s="655"/>
      <c r="S49" s="652">
        <f t="shared" ref="S49:S58" si="6">SUM(T49:AA49)</f>
        <v>779.17574229581533</v>
      </c>
      <c r="T49" s="653">
        <f>'61'!AQ79</f>
        <v>457.51859633060866</v>
      </c>
      <c r="U49" s="653">
        <f>'61'!AR79</f>
        <v>29.247961057920634</v>
      </c>
      <c r="V49" s="653">
        <f>'61'!AS79</f>
        <v>14.402484179186983</v>
      </c>
      <c r="W49" s="653">
        <f>'61'!AT79</f>
        <v>53.567962735287388</v>
      </c>
      <c r="X49" s="653">
        <f>'61'!AU79</f>
        <v>0.13657390286322735</v>
      </c>
      <c r="Y49" s="653">
        <f>'61'!AV79</f>
        <v>1.0486254031353819</v>
      </c>
      <c r="Z49" s="653">
        <f>'61'!AW79</f>
        <v>1.0558717624300971</v>
      </c>
      <c r="AA49" s="653">
        <f>'61'!AX79</f>
        <v>222.19766692438293</v>
      </c>
      <c r="AB49" s="653">
        <f>'61'!AY79</f>
        <v>68.104778430753058</v>
      </c>
      <c r="AC49" s="653">
        <f>'61'!AZ79</f>
        <v>9.2977585097102029</v>
      </c>
      <c r="AD49" s="653">
        <f>'61'!BA79</f>
        <v>40.794954671680131</v>
      </c>
      <c r="AE49" s="653">
        <f>'61'!BB79</f>
        <v>18.012065249362681</v>
      </c>
      <c r="AF49" s="656"/>
      <c r="AG49" s="656"/>
      <c r="AH49" s="656"/>
      <c r="AI49" s="656"/>
      <c r="AJ49" s="656"/>
      <c r="AK49" s="656"/>
      <c r="AL49" s="656"/>
      <c r="AM49" s="656"/>
      <c r="AN49" s="656"/>
      <c r="AO49" s="656"/>
      <c r="AP49" s="656"/>
      <c r="AQ49" s="656"/>
      <c r="AR49" s="656"/>
      <c r="AS49" s="656"/>
      <c r="AT49" s="656"/>
      <c r="AU49" s="656"/>
      <c r="AV49" s="656"/>
      <c r="AW49" s="656"/>
      <c r="AX49" s="656"/>
      <c r="AY49" s="656"/>
      <c r="AZ49" s="656"/>
      <c r="BA49" s="656"/>
      <c r="BB49" s="656"/>
      <c r="BC49" s="656"/>
      <c r="BD49" s="656"/>
      <c r="BE49" s="656"/>
      <c r="BF49" s="656"/>
      <c r="BG49" s="656"/>
    </row>
    <row r="50" spans="1:59" s="173" customFormat="1" ht="14.1" customHeight="1">
      <c r="A50" s="156"/>
      <c r="B50" s="156" t="s">
        <v>2189</v>
      </c>
      <c r="C50" s="156"/>
      <c r="D50" s="165"/>
      <c r="E50" s="650">
        <f>'61'!AH80</f>
        <v>7207.59464296838</v>
      </c>
      <c r="F50" s="651">
        <f>'61'!AI80</f>
        <v>7138.3721851132686</v>
      </c>
      <c r="G50" s="652">
        <f t="shared" si="5"/>
        <v>5234.6215123246257</v>
      </c>
      <c r="H50" s="651">
        <f>'61'!AJ80</f>
        <v>2901.7793785213184</v>
      </c>
      <c r="I50" s="651">
        <f>'61'!AK80</f>
        <v>1600.4539810008134</v>
      </c>
      <c r="J50" s="651">
        <f>'61'!AL80</f>
        <v>0</v>
      </c>
      <c r="K50" s="651">
        <f>'61'!AM80</f>
        <v>22.046266598722109</v>
      </c>
      <c r="L50" s="651">
        <f>'61'!AN80</f>
        <v>8.7652295340682702</v>
      </c>
      <c r="M50" s="651">
        <f>'61'!AO80</f>
        <v>64.448869297530621</v>
      </c>
      <c r="N50" s="651">
        <f>'61'!AP80</f>
        <v>637.12778737217207</v>
      </c>
      <c r="O50" s="156"/>
      <c r="P50" s="156" t="s">
        <v>2189</v>
      </c>
      <c r="Q50" s="156"/>
      <c r="R50" s="655"/>
      <c r="S50" s="652">
        <f t="shared" si="6"/>
        <v>1903.750672788648</v>
      </c>
      <c r="T50" s="653">
        <f>'61'!AQ80</f>
        <v>1089.3485062895249</v>
      </c>
      <c r="U50" s="653">
        <f>'61'!AR80</f>
        <v>51.051179372181998</v>
      </c>
      <c r="V50" s="653">
        <f>'61'!AS80</f>
        <v>35.186506291646175</v>
      </c>
      <c r="W50" s="653">
        <f>'61'!AT80</f>
        <v>47.155247460487885</v>
      </c>
      <c r="X50" s="653">
        <f>'61'!AU80</f>
        <v>0.45521599198147822</v>
      </c>
      <c r="Y50" s="653">
        <f>'61'!AV80</f>
        <v>5.1725347611284667</v>
      </c>
      <c r="Z50" s="653">
        <f>'61'!AW80</f>
        <v>6.1202552423168782E-3</v>
      </c>
      <c r="AA50" s="653">
        <f>'61'!AX80</f>
        <v>675.37536236645474</v>
      </c>
      <c r="AB50" s="653">
        <f>'61'!AY80</f>
        <v>69.222457855110008</v>
      </c>
      <c r="AC50" s="653">
        <f>'61'!AZ80</f>
        <v>1.2319621890700407</v>
      </c>
      <c r="AD50" s="653">
        <f>'61'!BA80</f>
        <v>63.490559778619016</v>
      </c>
      <c r="AE50" s="653">
        <f>'61'!BB80</f>
        <v>4.4999358874209632</v>
      </c>
      <c r="AF50" s="656"/>
      <c r="AG50" s="656"/>
      <c r="AH50" s="656"/>
      <c r="AI50" s="656"/>
      <c r="AJ50" s="656"/>
      <c r="AK50" s="656"/>
      <c r="AL50" s="656"/>
      <c r="AM50" s="656"/>
      <c r="AN50" s="656"/>
      <c r="AO50" s="656"/>
      <c r="AP50" s="656"/>
      <c r="AQ50" s="656"/>
      <c r="AR50" s="656"/>
      <c r="AS50" s="656"/>
      <c r="AT50" s="656"/>
      <c r="AU50" s="656"/>
      <c r="AV50" s="656"/>
      <c r="AW50" s="656"/>
      <c r="AX50" s="656"/>
      <c r="AY50" s="656"/>
      <c r="AZ50" s="656"/>
      <c r="BA50" s="656"/>
      <c r="BB50" s="656"/>
      <c r="BC50" s="656"/>
      <c r="BD50" s="656"/>
      <c r="BE50" s="656"/>
      <c r="BF50" s="656"/>
      <c r="BG50" s="656"/>
    </row>
    <row r="51" spans="1:59" s="173" customFormat="1" ht="14.1" customHeight="1">
      <c r="A51" s="156"/>
      <c r="B51" s="156" t="s">
        <v>2523</v>
      </c>
      <c r="C51" s="156"/>
      <c r="D51" s="165"/>
      <c r="E51" s="650">
        <f>'61'!AH81</f>
        <v>13204.955967848608</v>
      </c>
      <c r="F51" s="651">
        <f>'61'!AI81</f>
        <v>13103.243285785269</v>
      </c>
      <c r="G51" s="652">
        <f t="shared" si="5"/>
        <v>10539.755685351136</v>
      </c>
      <c r="H51" s="651">
        <f>'61'!AJ81</f>
        <v>5968.0964487132642</v>
      </c>
      <c r="I51" s="651">
        <f>'61'!AK81</f>
        <v>2622.3076011859416</v>
      </c>
      <c r="J51" s="651">
        <f>'61'!AL81</f>
        <v>0.87235308811234302</v>
      </c>
      <c r="K51" s="651">
        <f>'61'!AM81</f>
        <v>95.162774211221844</v>
      </c>
      <c r="L51" s="651">
        <f>'61'!AN81</f>
        <v>25.969100210870092</v>
      </c>
      <c r="M51" s="651">
        <f>'61'!AO81</f>
        <v>100.43552590172092</v>
      </c>
      <c r="N51" s="651">
        <f>'61'!AP81</f>
        <v>1726.9118820400056</v>
      </c>
      <c r="O51" s="156"/>
      <c r="P51" s="156" t="s">
        <v>2249</v>
      </c>
      <c r="Q51" s="156"/>
      <c r="R51" s="655"/>
      <c r="S51" s="652">
        <f t="shared" si="6"/>
        <v>2563.4876004341336</v>
      </c>
      <c r="T51" s="653">
        <f>'61'!AQ81</f>
        <v>1228.1442070171474</v>
      </c>
      <c r="U51" s="653">
        <f>'61'!AR81</f>
        <v>97.236639842182768</v>
      </c>
      <c r="V51" s="653">
        <f>'61'!AS81</f>
        <v>34.563523464592258</v>
      </c>
      <c r="W51" s="653">
        <f>'61'!AT81</f>
        <v>124.0649583319542</v>
      </c>
      <c r="X51" s="653">
        <f>'61'!AU81</f>
        <v>1.8832048522456959</v>
      </c>
      <c r="Y51" s="653">
        <f>'61'!AV81</f>
        <v>6.2912034074226462</v>
      </c>
      <c r="Z51" s="653">
        <f>'61'!AW81</f>
        <v>4.6330476578658443E-2</v>
      </c>
      <c r="AA51" s="653">
        <f>'61'!AX81</f>
        <v>1071.25753304201</v>
      </c>
      <c r="AB51" s="653">
        <f>'61'!AY81</f>
        <v>101.71268206333441</v>
      </c>
      <c r="AC51" s="653">
        <f>'61'!AZ81</f>
        <v>8.9300342814484974</v>
      </c>
      <c r="AD51" s="653">
        <f>'61'!BA81</f>
        <v>77.919254229269583</v>
      </c>
      <c r="AE51" s="653">
        <f>'61'!BB81</f>
        <v>14.863393552616351</v>
      </c>
      <c r="AF51" s="656"/>
      <c r="AG51" s="656"/>
      <c r="AH51" s="656"/>
      <c r="AI51" s="656"/>
      <c r="AJ51" s="656"/>
      <c r="AK51" s="656"/>
      <c r="AL51" s="656"/>
      <c r="AM51" s="656"/>
      <c r="AN51" s="656"/>
      <c r="AO51" s="656"/>
      <c r="AP51" s="656"/>
      <c r="AQ51" s="656"/>
      <c r="AR51" s="656"/>
      <c r="AS51" s="656"/>
      <c r="AT51" s="656"/>
      <c r="AU51" s="656"/>
      <c r="AV51" s="656"/>
      <c r="AW51" s="656"/>
      <c r="AX51" s="656"/>
      <c r="AY51" s="656"/>
      <c r="AZ51" s="656"/>
      <c r="BA51" s="656"/>
      <c r="BB51" s="656"/>
      <c r="BC51" s="656"/>
      <c r="BD51" s="656"/>
      <c r="BE51" s="656"/>
      <c r="BF51" s="656"/>
      <c r="BG51" s="656"/>
    </row>
    <row r="52" spans="1:59" s="173" customFormat="1" ht="14.1" customHeight="1">
      <c r="A52" s="155"/>
      <c r="B52" s="156" t="s">
        <v>2478</v>
      </c>
      <c r="C52" s="155"/>
      <c r="D52" s="165"/>
      <c r="E52" s="650">
        <f>'61'!AH82</f>
        <v>28689.601684554542</v>
      </c>
      <c r="F52" s="651">
        <f>'61'!AI82</f>
        <v>28214.618419766412</v>
      </c>
      <c r="G52" s="652">
        <f t="shared" si="5"/>
        <v>23594.855338143207</v>
      </c>
      <c r="H52" s="651">
        <f>'61'!AJ82</f>
        <v>14400.673924524039</v>
      </c>
      <c r="I52" s="651">
        <f>'61'!AK82</f>
        <v>4184.2111229361881</v>
      </c>
      <c r="J52" s="651">
        <f>'61'!AL82</f>
        <v>16.124800849297841</v>
      </c>
      <c r="K52" s="651">
        <f>'61'!AM82</f>
        <v>208.46212399161772</v>
      </c>
      <c r="L52" s="651">
        <f>'61'!AN82</f>
        <v>49.215635752895786</v>
      </c>
      <c r="M52" s="651">
        <f>'61'!AO82</f>
        <v>255.61165482555268</v>
      </c>
      <c r="N52" s="651">
        <f>'61'!AP82</f>
        <v>4480.5560752636193</v>
      </c>
      <c r="O52" s="155"/>
      <c r="P52" s="156" t="s">
        <v>2226</v>
      </c>
      <c r="Q52" s="155"/>
      <c r="R52" s="655"/>
      <c r="S52" s="652">
        <f t="shared" si="6"/>
        <v>4619.7630816232204</v>
      </c>
      <c r="T52" s="653">
        <f>'61'!AQ82</f>
        <v>1996.0279530261435</v>
      </c>
      <c r="U52" s="653">
        <f>'61'!AR82</f>
        <v>166.79245464811092</v>
      </c>
      <c r="V52" s="653">
        <f>'61'!AS82</f>
        <v>64.404024879175338</v>
      </c>
      <c r="W52" s="653">
        <f>'61'!AT82</f>
        <v>175.98935780984928</v>
      </c>
      <c r="X52" s="653">
        <f>'61'!AU82</f>
        <v>2.7220088831959881</v>
      </c>
      <c r="Y52" s="653">
        <f>'61'!AV82</f>
        <v>53.161923903043792</v>
      </c>
      <c r="Z52" s="653">
        <f>'61'!AW82</f>
        <v>0.13483121407530699</v>
      </c>
      <c r="AA52" s="653">
        <f>'61'!AX82</f>
        <v>2160.5305272596261</v>
      </c>
      <c r="AB52" s="653">
        <f>'61'!AY82</f>
        <v>474.98326478812277</v>
      </c>
      <c r="AC52" s="653">
        <f>'61'!AZ82</f>
        <v>15.468970075116868</v>
      </c>
      <c r="AD52" s="653">
        <f>'61'!BA82</f>
        <v>189.68919595471675</v>
      </c>
      <c r="AE52" s="653">
        <f>'61'!BB82</f>
        <v>269.82509875828919</v>
      </c>
      <c r="AF52" s="656"/>
      <c r="AG52" s="656"/>
      <c r="AH52" s="656"/>
      <c r="AI52" s="656"/>
      <c r="AJ52" s="656"/>
      <c r="AK52" s="656"/>
      <c r="AL52" s="656"/>
      <c r="AM52" s="656"/>
      <c r="AN52" s="656"/>
      <c r="AO52" s="656"/>
      <c r="AP52" s="656"/>
      <c r="AQ52" s="656"/>
      <c r="AR52" s="656"/>
      <c r="AS52" s="656"/>
      <c r="AT52" s="656"/>
      <c r="AU52" s="656"/>
      <c r="AV52" s="656"/>
      <c r="AW52" s="656"/>
      <c r="AX52" s="656"/>
      <c r="AY52" s="656"/>
      <c r="AZ52" s="656"/>
      <c r="BA52" s="656"/>
      <c r="BB52" s="656"/>
      <c r="BC52" s="656"/>
      <c r="BD52" s="656"/>
      <c r="BE52" s="656"/>
      <c r="BF52" s="656"/>
      <c r="BG52" s="656"/>
    </row>
    <row r="53" spans="1:59" s="173" customFormat="1" ht="14.1" customHeight="1">
      <c r="A53" s="155"/>
      <c r="B53" s="156" t="s">
        <v>2192</v>
      </c>
      <c r="C53" s="155"/>
      <c r="D53" s="165"/>
      <c r="E53" s="650">
        <f>'61'!AH83</f>
        <v>59938.852724412565</v>
      </c>
      <c r="F53" s="651">
        <f>'61'!AI83</f>
        <v>59433.433652131775</v>
      </c>
      <c r="G53" s="652">
        <f t="shared" si="5"/>
        <v>51114.095979840771</v>
      </c>
      <c r="H53" s="651">
        <f>'61'!AJ83</f>
        <v>32415.985563174218</v>
      </c>
      <c r="I53" s="651">
        <f>'61'!AK83</f>
        <v>8484.319348915662</v>
      </c>
      <c r="J53" s="651">
        <f>'61'!AL83</f>
        <v>7.1908615615648479</v>
      </c>
      <c r="K53" s="651">
        <f>'61'!AM83</f>
        <v>352.91903353344537</v>
      </c>
      <c r="L53" s="651">
        <f>'61'!AN83</f>
        <v>111.00885674098531</v>
      </c>
      <c r="M53" s="651">
        <f>'61'!AO83</f>
        <v>449.78315084873128</v>
      </c>
      <c r="N53" s="651">
        <f>'61'!AP83</f>
        <v>9292.8891650661717</v>
      </c>
      <c r="O53" s="155"/>
      <c r="P53" s="156" t="s">
        <v>2283</v>
      </c>
      <c r="Q53" s="155"/>
      <c r="R53" s="655"/>
      <c r="S53" s="652">
        <f t="shared" si="6"/>
        <v>8319.3376722910052</v>
      </c>
      <c r="T53" s="653">
        <f>'61'!AQ83</f>
        <v>3442.3694691311848</v>
      </c>
      <c r="U53" s="653">
        <f>'61'!AR83</f>
        <v>307.8777362471605</v>
      </c>
      <c r="V53" s="653">
        <f>'61'!AS83</f>
        <v>125.53266894564037</v>
      </c>
      <c r="W53" s="653">
        <f>'61'!AT83</f>
        <v>368.71607446537104</v>
      </c>
      <c r="X53" s="653">
        <f>'61'!AU83</f>
        <v>5.2943295558195578</v>
      </c>
      <c r="Y53" s="653">
        <f>'61'!AV83</f>
        <v>85.531463528216861</v>
      </c>
      <c r="Z53" s="653">
        <f>'61'!AW83</f>
        <v>0.36056038107702709</v>
      </c>
      <c r="AA53" s="653">
        <f>'61'!AX83</f>
        <v>3983.6553700365353</v>
      </c>
      <c r="AB53" s="653">
        <f>'61'!AY83</f>
        <v>505.41907228079174</v>
      </c>
      <c r="AC53" s="653">
        <f>'61'!AZ83</f>
        <v>10.061827141652191</v>
      </c>
      <c r="AD53" s="653">
        <f>'61'!BA83</f>
        <v>321.964035077917</v>
      </c>
      <c r="AE53" s="653">
        <f>'61'!BB83</f>
        <v>173.39321006122256</v>
      </c>
      <c r="AF53" s="656"/>
      <c r="AG53" s="656"/>
      <c r="AH53" s="656"/>
      <c r="AI53" s="656"/>
      <c r="AJ53" s="656"/>
      <c r="AK53" s="656"/>
      <c r="AL53" s="656"/>
      <c r="AM53" s="656"/>
      <c r="AN53" s="656"/>
      <c r="AO53" s="656"/>
      <c r="AP53" s="656"/>
      <c r="AQ53" s="656"/>
      <c r="AR53" s="656"/>
      <c r="AS53" s="656"/>
      <c r="AT53" s="656"/>
      <c r="AU53" s="656"/>
      <c r="AV53" s="656"/>
      <c r="AW53" s="656"/>
      <c r="AX53" s="656"/>
      <c r="AY53" s="656"/>
      <c r="AZ53" s="656"/>
      <c r="BA53" s="656"/>
      <c r="BB53" s="656"/>
      <c r="BC53" s="656"/>
      <c r="BD53" s="656"/>
      <c r="BE53" s="656"/>
      <c r="BF53" s="656"/>
      <c r="BG53" s="656"/>
    </row>
    <row r="54" spans="1:59" s="173" customFormat="1" ht="14.1" customHeight="1">
      <c r="A54" s="155"/>
      <c r="B54" s="156" t="s">
        <v>2201</v>
      </c>
      <c r="C54" s="155"/>
      <c r="D54" s="165"/>
      <c r="E54" s="650">
        <f>'61'!AH84</f>
        <v>152203.33597956804</v>
      </c>
      <c r="F54" s="651">
        <f>'61'!AI84</f>
        <v>150231.09390895715</v>
      </c>
      <c r="G54" s="652">
        <f t="shared" si="5"/>
        <v>133777.19214368321</v>
      </c>
      <c r="H54" s="651">
        <f>'61'!AJ84</f>
        <v>81741.291786954505</v>
      </c>
      <c r="I54" s="651">
        <f>'61'!AK84</f>
        <v>20341.15441644254</v>
      </c>
      <c r="J54" s="651">
        <f>'61'!AL84</f>
        <v>199.23209741767909</v>
      </c>
      <c r="K54" s="651">
        <f>'61'!AM84</f>
        <v>975.51113540735003</v>
      </c>
      <c r="L54" s="651">
        <f>'61'!AN84</f>
        <v>246.38509814802634</v>
      </c>
      <c r="M54" s="651">
        <f>'61'!AO84</f>
        <v>1330.2045016881127</v>
      </c>
      <c r="N54" s="651">
        <f>'61'!AP84</f>
        <v>28943.413107625001</v>
      </c>
      <c r="O54" s="155"/>
      <c r="P54" s="156" t="s">
        <v>2201</v>
      </c>
      <c r="Q54" s="155"/>
      <c r="R54" s="655"/>
      <c r="S54" s="652">
        <f t="shared" si="6"/>
        <v>16453.901765273979</v>
      </c>
      <c r="T54" s="653">
        <f>'61'!AQ84</f>
        <v>6743.0304096895998</v>
      </c>
      <c r="U54" s="653">
        <f>'61'!AR84</f>
        <v>695.43242226162295</v>
      </c>
      <c r="V54" s="653">
        <f>'61'!AS84</f>
        <v>199.52193406154896</v>
      </c>
      <c r="W54" s="653">
        <f>'61'!AT84</f>
        <v>679.50355085814783</v>
      </c>
      <c r="X54" s="653">
        <f>'61'!AU84</f>
        <v>36.429472440176248</v>
      </c>
      <c r="Y54" s="653">
        <f>'61'!AV84</f>
        <v>281.26068250201649</v>
      </c>
      <c r="Z54" s="653">
        <f>'61'!AW84</f>
        <v>32.626515818749603</v>
      </c>
      <c r="AA54" s="653">
        <f>'61'!AX84</f>
        <v>7786.0967776421176</v>
      </c>
      <c r="AB54" s="653">
        <f>'61'!AY84</f>
        <v>1972.2420706107407</v>
      </c>
      <c r="AC54" s="653">
        <f>'61'!AZ84</f>
        <v>100.42847868552623</v>
      </c>
      <c r="AD54" s="653">
        <f>'61'!BA84</f>
        <v>1040.8855504128703</v>
      </c>
      <c r="AE54" s="653">
        <f>'61'!BB84</f>
        <v>830.9280415123427</v>
      </c>
      <c r="AF54" s="656"/>
      <c r="AG54" s="656"/>
      <c r="AH54" s="656"/>
      <c r="AI54" s="656"/>
      <c r="AJ54" s="656"/>
      <c r="AK54" s="656"/>
      <c r="AL54" s="656"/>
      <c r="AM54" s="656"/>
      <c r="AN54" s="656"/>
      <c r="AO54" s="656"/>
      <c r="AP54" s="656"/>
      <c r="AQ54" s="656"/>
      <c r="AR54" s="656"/>
      <c r="AS54" s="656"/>
      <c r="AT54" s="656"/>
      <c r="AU54" s="656"/>
      <c r="AV54" s="656"/>
      <c r="AW54" s="656"/>
      <c r="AX54" s="656"/>
      <c r="AY54" s="656"/>
      <c r="AZ54" s="656"/>
      <c r="BA54" s="656"/>
      <c r="BB54" s="656"/>
      <c r="BC54" s="656"/>
      <c r="BD54" s="656"/>
      <c r="BE54" s="656"/>
      <c r="BF54" s="656"/>
      <c r="BG54" s="656"/>
    </row>
    <row r="55" spans="1:59" s="173" customFormat="1" ht="14.1" customHeight="1">
      <c r="A55" s="155"/>
      <c r="B55" s="156" t="s">
        <v>2235</v>
      </c>
      <c r="C55" s="155"/>
      <c r="D55" s="165"/>
      <c r="E55" s="650">
        <f>'61'!AH85</f>
        <v>321377.10716431856</v>
      </c>
      <c r="F55" s="651">
        <f>'61'!AI85</f>
        <v>318297.90949090366</v>
      </c>
      <c r="G55" s="652">
        <f t="shared" si="5"/>
        <v>289320.9843588217</v>
      </c>
      <c r="H55" s="651">
        <f>'61'!AJ85</f>
        <v>153018.94200054585</v>
      </c>
      <c r="I55" s="651">
        <f>'61'!AK85</f>
        <v>66871.482149137461</v>
      </c>
      <c r="J55" s="651">
        <f>'61'!AL85</f>
        <v>2901.5685220640166</v>
      </c>
      <c r="K55" s="651">
        <f>'61'!AM85</f>
        <v>2433.7859503946588</v>
      </c>
      <c r="L55" s="651">
        <f>'61'!AN85</f>
        <v>521.50015812667391</v>
      </c>
      <c r="M55" s="651">
        <f>'61'!AO85</f>
        <v>2591.8754267290578</v>
      </c>
      <c r="N55" s="651">
        <f>'61'!AP85</f>
        <v>60981.830151823946</v>
      </c>
      <c r="O55" s="155"/>
      <c r="P55" s="156" t="s">
        <v>2235</v>
      </c>
      <c r="Q55" s="155"/>
      <c r="R55" s="655"/>
      <c r="S55" s="652">
        <f t="shared" si="6"/>
        <v>28976.92513208188</v>
      </c>
      <c r="T55" s="653">
        <f>'61'!AQ85</f>
        <v>13384.065791327384</v>
      </c>
      <c r="U55" s="653">
        <f>'61'!AR85</f>
        <v>1184.4941219350378</v>
      </c>
      <c r="V55" s="653">
        <f>'61'!AS85</f>
        <v>467.15201928958379</v>
      </c>
      <c r="W55" s="653">
        <f>'61'!AT85</f>
        <v>1027.8186855220088</v>
      </c>
      <c r="X55" s="653">
        <f>'61'!AU85</f>
        <v>60.865713870942884</v>
      </c>
      <c r="Y55" s="653">
        <f>'61'!AV85</f>
        <v>352.6347425597948</v>
      </c>
      <c r="Z55" s="653">
        <f>'61'!AW85</f>
        <v>69.492226884516498</v>
      </c>
      <c r="AA55" s="653">
        <f>'61'!AX85</f>
        <v>12430.401830692614</v>
      </c>
      <c r="AB55" s="653">
        <f>'61'!AY85</f>
        <v>3079.1976734147979</v>
      </c>
      <c r="AC55" s="653">
        <f>'61'!AZ85</f>
        <v>661.82659294999053</v>
      </c>
      <c r="AD55" s="653">
        <f>'61'!BA85</f>
        <v>1065.020049937262</v>
      </c>
      <c r="AE55" s="653">
        <f>'61'!BB85</f>
        <v>1352.3510305275447</v>
      </c>
      <c r="AF55" s="656"/>
      <c r="AG55" s="656"/>
      <c r="AH55" s="656"/>
      <c r="AI55" s="656"/>
      <c r="AJ55" s="656"/>
      <c r="AK55" s="656"/>
      <c r="AL55" s="656"/>
      <c r="AM55" s="656"/>
      <c r="AN55" s="656"/>
      <c r="AO55" s="656"/>
      <c r="AP55" s="656"/>
      <c r="AQ55" s="656"/>
      <c r="AR55" s="656"/>
      <c r="AS55" s="656"/>
      <c r="AT55" s="656"/>
      <c r="AU55" s="656"/>
      <c r="AV55" s="656"/>
      <c r="AW55" s="656"/>
      <c r="AX55" s="656"/>
      <c r="AY55" s="656"/>
      <c r="AZ55" s="656"/>
      <c r="BA55" s="656"/>
      <c r="BB55" s="656"/>
      <c r="BC55" s="656"/>
      <c r="BD55" s="656"/>
      <c r="BE55" s="656"/>
      <c r="BF55" s="656"/>
      <c r="BG55" s="656"/>
    </row>
    <row r="56" spans="1:59" s="173" customFormat="1" ht="14.1" customHeight="1">
      <c r="A56" s="155"/>
      <c r="B56" s="156" t="s">
        <v>2449</v>
      </c>
      <c r="C56" s="155"/>
      <c r="D56" s="165"/>
      <c r="E56" s="650">
        <f>'61'!AH86</f>
        <v>627079.02301228186</v>
      </c>
      <c r="F56" s="651">
        <f>'61'!AI86</f>
        <v>623029.72338999831</v>
      </c>
      <c r="G56" s="652">
        <f t="shared" si="5"/>
        <v>579732.73368904076</v>
      </c>
      <c r="H56" s="651">
        <f>'61'!AJ86</f>
        <v>274587.45463519008</v>
      </c>
      <c r="I56" s="651">
        <f>'61'!AK86</f>
        <v>116190.19249285803</v>
      </c>
      <c r="J56" s="651">
        <f>'61'!AL86</f>
        <v>10527.80490581612</v>
      </c>
      <c r="K56" s="651">
        <f>'61'!AM86</f>
        <v>4828.260775901741</v>
      </c>
      <c r="L56" s="651">
        <f>'61'!AN86</f>
        <v>1121.8774514679249</v>
      </c>
      <c r="M56" s="651">
        <f>'61'!AO86</f>
        <v>8786.1164714222396</v>
      </c>
      <c r="N56" s="651">
        <f>'61'!AP86</f>
        <v>163691.02695638468</v>
      </c>
      <c r="O56" s="155"/>
      <c r="P56" s="156" t="s">
        <v>2524</v>
      </c>
      <c r="Q56" s="155"/>
      <c r="R56" s="655"/>
      <c r="S56" s="652">
        <f t="shared" si="6"/>
        <v>43296.989700957536</v>
      </c>
      <c r="T56" s="653">
        <f>'61'!AQ86</f>
        <v>22987.415443945898</v>
      </c>
      <c r="U56" s="653">
        <f>'61'!AR86</f>
        <v>1995.5877185843713</v>
      </c>
      <c r="V56" s="653">
        <f>'61'!AS86</f>
        <v>356.76441483878767</v>
      </c>
      <c r="W56" s="653">
        <f>'61'!AT86</f>
        <v>1518.1932162691585</v>
      </c>
      <c r="X56" s="653">
        <f>'61'!AU86</f>
        <v>216.99660939125988</v>
      </c>
      <c r="Y56" s="653">
        <f>'61'!AV86</f>
        <v>709.96055027524369</v>
      </c>
      <c r="Z56" s="653">
        <f>'61'!AW86</f>
        <v>219.09433648086468</v>
      </c>
      <c r="AA56" s="653">
        <f>'61'!AX86</f>
        <v>15292.977411171953</v>
      </c>
      <c r="AB56" s="653">
        <f>'61'!AY86</f>
        <v>4049.2996222836005</v>
      </c>
      <c r="AC56" s="653">
        <f>'61'!AZ86</f>
        <v>429.09195911347632</v>
      </c>
      <c r="AD56" s="653">
        <f>'61'!BA86</f>
        <v>2200.0821897181245</v>
      </c>
      <c r="AE56" s="653">
        <f>'61'!BB86</f>
        <v>1420.1254734520005</v>
      </c>
      <c r="AF56" s="656"/>
      <c r="AG56" s="656"/>
      <c r="AH56" s="656"/>
      <c r="AI56" s="656"/>
      <c r="AJ56" s="656"/>
      <c r="AK56" s="656"/>
      <c r="AL56" s="656"/>
      <c r="AM56" s="656"/>
      <c r="AN56" s="656"/>
      <c r="AO56" s="656"/>
      <c r="AP56" s="656"/>
      <c r="AQ56" s="656"/>
      <c r="AR56" s="656"/>
      <c r="AS56" s="656"/>
      <c r="AT56" s="656"/>
      <c r="AU56" s="656"/>
      <c r="AV56" s="656"/>
      <c r="AW56" s="656"/>
      <c r="AX56" s="656"/>
      <c r="AY56" s="656"/>
      <c r="AZ56" s="656"/>
      <c r="BA56" s="656"/>
      <c r="BB56" s="656"/>
      <c r="BC56" s="656"/>
      <c r="BD56" s="656"/>
      <c r="BE56" s="656"/>
      <c r="BF56" s="656"/>
      <c r="BG56" s="656"/>
    </row>
    <row r="57" spans="1:59" s="173" customFormat="1" ht="14.1" customHeight="1">
      <c r="A57" s="155"/>
      <c r="B57" s="156" t="s">
        <v>2232</v>
      </c>
      <c r="C57" s="155"/>
      <c r="D57" s="165"/>
      <c r="E57" s="650">
        <f>'61'!AH87</f>
        <v>1434800.6567630249</v>
      </c>
      <c r="F57" s="651">
        <f>'61'!AI87</f>
        <v>1422380.5712671566</v>
      </c>
      <c r="G57" s="652">
        <f t="shared" si="5"/>
        <v>1334565.4775627735</v>
      </c>
      <c r="H57" s="651">
        <f>'61'!AJ87</f>
        <v>755171.48250681604</v>
      </c>
      <c r="I57" s="651">
        <f>'61'!AK87</f>
        <v>261389.73770669551</v>
      </c>
      <c r="J57" s="651">
        <f>'61'!AL87</f>
        <v>15956.072670437292</v>
      </c>
      <c r="K57" s="651">
        <f>'61'!AM87</f>
        <v>8875.4602969614698</v>
      </c>
      <c r="L57" s="651">
        <f>'61'!AN87</f>
        <v>3740.5932430793214</v>
      </c>
      <c r="M57" s="651">
        <f>'61'!AO87</f>
        <v>8084.1695821748954</v>
      </c>
      <c r="N57" s="651">
        <f>'61'!AP87</f>
        <v>281347.96155660891</v>
      </c>
      <c r="O57" s="155"/>
      <c r="P57" s="156" t="s">
        <v>2196</v>
      </c>
      <c r="Q57" s="155"/>
      <c r="R57" s="655"/>
      <c r="S57" s="652">
        <f t="shared" si="6"/>
        <v>87815.093704382685</v>
      </c>
      <c r="T57" s="653">
        <f>'61'!AQ87</f>
        <v>47570.254650250659</v>
      </c>
      <c r="U57" s="653">
        <f>'61'!AR87</f>
        <v>2652.7151671063175</v>
      </c>
      <c r="V57" s="653">
        <f>'61'!AS87</f>
        <v>1182.2054743526044</v>
      </c>
      <c r="W57" s="653">
        <f>'61'!AT87</f>
        <v>2782.5976205744105</v>
      </c>
      <c r="X57" s="653">
        <f>'61'!AU87</f>
        <v>681.61532521270465</v>
      </c>
      <c r="Y57" s="653">
        <f>'61'!AV87</f>
        <v>4591.5894452383618</v>
      </c>
      <c r="Z57" s="653">
        <f>'61'!AW87</f>
        <v>469.331069170673</v>
      </c>
      <c r="AA57" s="653">
        <f>'61'!AX87</f>
        <v>27884.784952476948</v>
      </c>
      <c r="AB57" s="653">
        <f>'61'!AY87</f>
        <v>12420.08549586869</v>
      </c>
      <c r="AC57" s="653">
        <f>'61'!AZ87</f>
        <v>1150.3522310282438</v>
      </c>
      <c r="AD57" s="653">
        <f>'61'!BA87</f>
        <v>8212.6089479553393</v>
      </c>
      <c r="AE57" s="653">
        <f>'61'!BB87</f>
        <v>3057.1243168851056</v>
      </c>
      <c r="AF57" s="656"/>
      <c r="AG57" s="656"/>
      <c r="AH57" s="656"/>
      <c r="AI57" s="656"/>
      <c r="AJ57" s="656"/>
      <c r="AK57" s="656"/>
      <c r="AL57" s="656"/>
      <c r="AM57" s="656"/>
      <c r="AN57" s="656"/>
      <c r="AO57" s="656"/>
      <c r="AP57" s="656"/>
      <c r="AQ57" s="656"/>
      <c r="AR57" s="656"/>
      <c r="AS57" s="656"/>
      <c r="AT57" s="656"/>
      <c r="AU57" s="656"/>
      <c r="AV57" s="656"/>
      <c r="AW57" s="656"/>
      <c r="AX57" s="656"/>
      <c r="AY57" s="656"/>
      <c r="AZ57" s="656"/>
      <c r="BA57" s="656"/>
      <c r="BB57" s="656"/>
      <c r="BC57" s="656"/>
      <c r="BD57" s="656"/>
      <c r="BE57" s="656"/>
      <c r="BF57" s="656"/>
      <c r="BG57" s="656"/>
    </row>
    <row r="58" spans="1:59" s="173" customFormat="1" ht="14.1" customHeight="1">
      <c r="A58" s="155"/>
      <c r="B58" s="156" t="s">
        <v>2207</v>
      </c>
      <c r="C58" s="155"/>
      <c r="D58" s="165"/>
      <c r="E58" s="650">
        <f>'61'!AH88</f>
        <v>5537085.8689027727</v>
      </c>
      <c r="F58" s="651">
        <f>'61'!AI88</f>
        <v>5444281.9360149885</v>
      </c>
      <c r="G58" s="652">
        <f t="shared" si="5"/>
        <v>5113233.0620149672</v>
      </c>
      <c r="H58" s="651">
        <f>'61'!AJ88</f>
        <v>2713080.5473502697</v>
      </c>
      <c r="I58" s="651">
        <f>'61'!AK88</f>
        <v>1160448.4805620455</v>
      </c>
      <c r="J58" s="651">
        <f>'61'!AL88</f>
        <v>2756.7985797397141</v>
      </c>
      <c r="K58" s="651">
        <f>'61'!AM88</f>
        <v>57473.210551838296</v>
      </c>
      <c r="L58" s="651">
        <f>'61'!AN88</f>
        <v>13145.410372655731</v>
      </c>
      <c r="M58" s="651">
        <f>'61'!AO88</f>
        <v>65208.103893348271</v>
      </c>
      <c r="N58" s="651">
        <f>'61'!AP88</f>
        <v>1101120.5107050699</v>
      </c>
      <c r="O58" s="155"/>
      <c r="P58" s="156" t="s">
        <v>2197</v>
      </c>
      <c r="Q58" s="155"/>
      <c r="R58" s="655"/>
      <c r="S58" s="652">
        <f t="shared" si="6"/>
        <v>331048.87400002137</v>
      </c>
      <c r="T58" s="653">
        <f>'61'!AQ88</f>
        <v>213193.35902488191</v>
      </c>
      <c r="U58" s="653">
        <f>'61'!AR88</f>
        <v>3869.4091795249956</v>
      </c>
      <c r="V58" s="653">
        <f>'61'!AS88</f>
        <v>6210.6603790954823</v>
      </c>
      <c r="W58" s="653">
        <f>'61'!AT88</f>
        <v>8073.9972142490005</v>
      </c>
      <c r="X58" s="653">
        <f>'61'!AU88</f>
        <v>4354.8733144809366</v>
      </c>
      <c r="Y58" s="653">
        <f>'61'!AV88</f>
        <v>4537.9766497231767</v>
      </c>
      <c r="Z58" s="653">
        <f>'61'!AW88</f>
        <v>5487.1160826937457</v>
      </c>
      <c r="AA58" s="653">
        <f>'61'!AX88</f>
        <v>85321.482155372127</v>
      </c>
      <c r="AB58" s="653">
        <f>'61'!AY88</f>
        <v>92803.932887784336</v>
      </c>
      <c r="AC58" s="653">
        <f>'61'!AZ88</f>
        <v>1489.7022987297519</v>
      </c>
      <c r="AD58" s="653">
        <f>'61'!BA88</f>
        <v>21546.434109547765</v>
      </c>
      <c r="AE58" s="653">
        <f>'61'!BB88</f>
        <v>69767.796479506826</v>
      </c>
      <c r="AF58" s="656"/>
      <c r="AG58" s="656"/>
      <c r="AH58" s="656"/>
      <c r="AI58" s="656"/>
      <c r="AJ58" s="656"/>
      <c r="AK58" s="656"/>
      <c r="AL58" s="656"/>
      <c r="AM58" s="656"/>
      <c r="AN58" s="656"/>
      <c r="AO58" s="656"/>
      <c r="AP58" s="656"/>
      <c r="AQ58" s="656"/>
      <c r="AR58" s="656"/>
      <c r="AS58" s="656"/>
      <c r="AT58" s="656"/>
      <c r="AU58" s="656"/>
      <c r="AV58" s="656"/>
      <c r="AW58" s="656"/>
      <c r="AX58" s="656"/>
      <c r="AY58" s="656"/>
      <c r="AZ58" s="656"/>
      <c r="BA58" s="656"/>
      <c r="BB58" s="656"/>
      <c r="BC58" s="656"/>
      <c r="BD58" s="656"/>
      <c r="BE58" s="656"/>
      <c r="BF58" s="656"/>
      <c r="BG58" s="656"/>
    </row>
    <row r="59" spans="1:59" s="173" customFormat="1" ht="14.1" customHeight="1">
      <c r="A59" s="3094" t="s">
        <v>356</v>
      </c>
      <c r="B59" s="3094"/>
      <c r="C59" s="3094"/>
      <c r="D59" s="162"/>
      <c r="E59" s="657"/>
      <c r="F59" s="658"/>
      <c r="G59" s="659"/>
      <c r="H59" s="659"/>
      <c r="I59" s="659"/>
      <c r="J59" s="653"/>
      <c r="K59" s="653"/>
      <c r="L59" s="653"/>
      <c r="M59" s="653"/>
      <c r="N59" s="654"/>
      <c r="O59" s="3094" t="s">
        <v>356</v>
      </c>
      <c r="P59" s="3094"/>
      <c r="Q59" s="3094"/>
      <c r="R59" s="655"/>
      <c r="S59" s="653"/>
      <c r="T59" s="653"/>
      <c r="U59" s="653"/>
      <c r="V59" s="653"/>
      <c r="W59" s="653"/>
      <c r="X59" s="653"/>
      <c r="Y59" s="653"/>
      <c r="Z59" s="653"/>
      <c r="AA59" s="653"/>
      <c r="AB59" s="653"/>
      <c r="AC59" s="653"/>
      <c r="AD59" s="653"/>
      <c r="AE59" s="653"/>
      <c r="AF59" s="656"/>
      <c r="AG59" s="656"/>
      <c r="AH59" s="656"/>
      <c r="AI59" s="656"/>
      <c r="AJ59" s="656"/>
      <c r="AK59" s="656"/>
      <c r="AL59" s="656"/>
      <c r="AM59" s="656"/>
      <c r="AN59" s="656"/>
      <c r="AO59" s="656"/>
      <c r="AP59" s="656"/>
      <c r="AQ59" s="656"/>
      <c r="AR59" s="656"/>
      <c r="AS59" s="656"/>
      <c r="AT59" s="656"/>
      <c r="AU59" s="656"/>
      <c r="AV59" s="656"/>
      <c r="AW59" s="656"/>
      <c r="AX59" s="656"/>
      <c r="AY59" s="656"/>
      <c r="AZ59" s="656"/>
      <c r="BA59" s="656"/>
      <c r="BB59" s="656"/>
      <c r="BC59" s="656"/>
      <c r="BD59" s="656"/>
      <c r="BE59" s="656"/>
      <c r="BF59" s="656"/>
      <c r="BG59" s="656"/>
    </row>
    <row r="60" spans="1:59" s="173" customFormat="1" ht="14.1" customHeight="1">
      <c r="A60" s="166"/>
      <c r="B60" s="156" t="s">
        <v>2188</v>
      </c>
      <c r="C60" s="166"/>
      <c r="D60" s="167"/>
      <c r="E60" s="657">
        <f>'61'!AH89</f>
        <v>4959.1459547651739</v>
      </c>
      <c r="F60" s="658">
        <f>'61'!AI89</f>
        <v>4943.8125452946797</v>
      </c>
      <c r="G60" s="660">
        <f t="shared" ref="G60:G69" si="7">H60+I60+J60+K60+L60+M60+N60</f>
        <v>4092.6844276729089</v>
      </c>
      <c r="H60" s="658">
        <f>'61'!AJ89</f>
        <v>2211.8154947216922</v>
      </c>
      <c r="I60" s="658">
        <f>'61'!AK89</f>
        <v>1419.0912970102374</v>
      </c>
      <c r="J60" s="658">
        <f>'61'!AL89</f>
        <v>0</v>
      </c>
      <c r="K60" s="658">
        <f>'61'!AM89</f>
        <v>12.201178978655516</v>
      </c>
      <c r="L60" s="658">
        <f>'61'!AN89</f>
        <v>3.1928033360066053</v>
      </c>
      <c r="M60" s="658">
        <f>'61'!AO89</f>
        <v>40.593310685710811</v>
      </c>
      <c r="N60" s="658">
        <f>'61'!AP89</f>
        <v>405.79034294060551</v>
      </c>
      <c r="O60" s="166"/>
      <c r="P60" s="156" t="s">
        <v>2188</v>
      </c>
      <c r="Q60" s="166"/>
      <c r="R60" s="655"/>
      <c r="S60" s="652">
        <f t="shared" ref="S60:S69" si="8">SUM(T60:AA60)</f>
        <v>851.12811762177421</v>
      </c>
      <c r="T60" s="654">
        <f>'61'!AQ89</f>
        <v>472.57216086120212</v>
      </c>
      <c r="U60" s="654">
        <f>'61'!AR89</f>
        <v>11.251203475227396</v>
      </c>
      <c r="V60" s="654">
        <f>'61'!AS89</f>
        <v>10.890928257427861</v>
      </c>
      <c r="W60" s="654">
        <f>'61'!AT89</f>
        <v>51.200162882387211</v>
      </c>
      <c r="X60" s="654">
        <f>'61'!AU89</f>
        <v>0</v>
      </c>
      <c r="Y60" s="654">
        <f>'61'!AV89</f>
        <v>1.2036400553002882</v>
      </c>
      <c r="Z60" s="654">
        <f>'61'!AW89</f>
        <v>0.45289746970473915</v>
      </c>
      <c r="AA60" s="654">
        <f>'61'!AX89</f>
        <v>303.55712462052446</v>
      </c>
      <c r="AB60" s="654">
        <f>'61'!AY89</f>
        <v>15.333409470492457</v>
      </c>
      <c r="AC60" s="654">
        <f>'61'!AZ89</f>
        <v>1.6850478887636475</v>
      </c>
      <c r="AD60" s="654">
        <f>'61'!BA89</f>
        <v>9.1201915436292431</v>
      </c>
      <c r="AE60" s="654">
        <f>'61'!BB89</f>
        <v>4.5281700380995709</v>
      </c>
      <c r="AF60" s="656"/>
      <c r="AG60" s="656"/>
      <c r="AH60" s="656"/>
      <c r="AI60" s="656"/>
      <c r="AJ60" s="656"/>
      <c r="AK60" s="656"/>
      <c r="AL60" s="656"/>
      <c r="AM60" s="656"/>
      <c r="AN60" s="656"/>
      <c r="AO60" s="656"/>
      <c r="AP60" s="656"/>
      <c r="AQ60" s="656"/>
      <c r="AR60" s="656"/>
      <c r="AS60" s="656"/>
      <c r="AT60" s="656"/>
      <c r="AU60" s="656"/>
      <c r="AV60" s="656"/>
      <c r="AW60" s="656"/>
      <c r="AX60" s="656"/>
      <c r="AY60" s="656"/>
      <c r="AZ60" s="656"/>
      <c r="BA60" s="656"/>
      <c r="BB60" s="656"/>
      <c r="BC60" s="656"/>
      <c r="BD60" s="656"/>
      <c r="BE60" s="656"/>
      <c r="BF60" s="656"/>
      <c r="BG60" s="656"/>
    </row>
    <row r="61" spans="1:59" s="173" customFormat="1" ht="14.1" customHeight="1">
      <c r="A61" s="166"/>
      <c r="B61" s="156" t="s">
        <v>2473</v>
      </c>
      <c r="C61" s="166"/>
      <c r="D61" s="162"/>
      <c r="E61" s="657">
        <f>'61'!AH90</f>
        <v>9650.5063541140062</v>
      </c>
      <c r="F61" s="658">
        <f>'61'!AI90</f>
        <v>9612.2445449677525</v>
      </c>
      <c r="G61" s="660">
        <f t="shared" si="7"/>
        <v>8181.5715672631623</v>
      </c>
      <c r="H61" s="658">
        <f>'61'!AJ90</f>
        <v>4981.3985517532428</v>
      </c>
      <c r="I61" s="658">
        <f>'61'!AK90</f>
        <v>1714.6676205960018</v>
      </c>
      <c r="J61" s="658">
        <f>'61'!AL90</f>
        <v>0</v>
      </c>
      <c r="K61" s="658">
        <f>'61'!AM90</f>
        <v>20.823899594819405</v>
      </c>
      <c r="L61" s="658">
        <f>'61'!AN90</f>
        <v>7.1598169141676555</v>
      </c>
      <c r="M61" s="658">
        <f>'61'!AO90</f>
        <v>75.31931981393771</v>
      </c>
      <c r="N61" s="658">
        <f>'61'!AP90</f>
        <v>1382.2023585909922</v>
      </c>
      <c r="O61" s="166"/>
      <c r="P61" s="156" t="s">
        <v>2189</v>
      </c>
      <c r="Q61" s="166"/>
      <c r="R61" s="661"/>
      <c r="S61" s="652">
        <f t="shared" si="8"/>
        <v>1430.6729777045944</v>
      </c>
      <c r="T61" s="654">
        <f>'61'!AQ90</f>
        <v>679.27188938457425</v>
      </c>
      <c r="U61" s="654">
        <f>'61'!AR90</f>
        <v>22.693364907521413</v>
      </c>
      <c r="V61" s="654">
        <f>'61'!AS90</f>
        <v>24.407889348223804</v>
      </c>
      <c r="W61" s="654">
        <f>'61'!AT90</f>
        <v>55.653558718132878</v>
      </c>
      <c r="X61" s="654">
        <f>'61'!AU90</f>
        <v>2.4103580945831336E-2</v>
      </c>
      <c r="Y61" s="654">
        <f>'61'!AV90</f>
        <v>0.56028889197998955</v>
      </c>
      <c r="Z61" s="654">
        <f>'61'!AW90</f>
        <v>1.7091275126873589</v>
      </c>
      <c r="AA61" s="654">
        <f>'61'!AX90</f>
        <v>646.35275536052893</v>
      </c>
      <c r="AB61" s="654">
        <f>'61'!AY90</f>
        <v>38.261809146251629</v>
      </c>
      <c r="AC61" s="654">
        <f>'61'!AZ90</f>
        <v>0.36675721293505137</v>
      </c>
      <c r="AD61" s="654">
        <f>'61'!BA90</f>
        <v>24.832059410308378</v>
      </c>
      <c r="AE61" s="654">
        <f>'61'!BB90</f>
        <v>13.062992523008205</v>
      </c>
      <c r="AF61" s="656"/>
      <c r="AG61" s="656"/>
      <c r="AH61" s="656"/>
      <c r="AI61" s="656"/>
      <c r="AJ61" s="656"/>
      <c r="AK61" s="656"/>
      <c r="AL61" s="656"/>
      <c r="AM61" s="656"/>
      <c r="AN61" s="656"/>
      <c r="AO61" s="656"/>
    </row>
    <row r="62" spans="1:59" s="173" customFormat="1" ht="14.1" customHeight="1">
      <c r="A62" s="155"/>
      <c r="B62" s="156" t="s">
        <v>2190</v>
      </c>
      <c r="C62" s="155"/>
      <c r="D62" s="165"/>
      <c r="E62" s="657">
        <f>'61'!AH91</f>
        <v>13999.000697061858</v>
      </c>
      <c r="F62" s="658">
        <f>'61'!AI91</f>
        <v>13957.288546185333</v>
      </c>
      <c r="G62" s="660">
        <f t="shared" si="7"/>
        <v>11514.776038713437</v>
      </c>
      <c r="H62" s="658">
        <f>'61'!AJ91</f>
        <v>7066.4885100119936</v>
      </c>
      <c r="I62" s="658">
        <f>'61'!AK91</f>
        <v>2400.1403200815685</v>
      </c>
      <c r="J62" s="658">
        <f>'61'!AL91</f>
        <v>1.7967533756518543</v>
      </c>
      <c r="K62" s="658">
        <f>'61'!AM91</f>
        <v>48.893192151195983</v>
      </c>
      <c r="L62" s="658">
        <f>'61'!AN91</f>
        <v>12.698158033560155</v>
      </c>
      <c r="M62" s="658">
        <f>'61'!AO91</f>
        <v>99.232638924230457</v>
      </c>
      <c r="N62" s="658">
        <f>'61'!AP91</f>
        <v>1885.5264661352385</v>
      </c>
      <c r="O62" s="155"/>
      <c r="P62" s="156" t="s">
        <v>2249</v>
      </c>
      <c r="Q62" s="155"/>
      <c r="R62" s="655"/>
      <c r="S62" s="652">
        <f t="shared" si="8"/>
        <v>2442.5125074718967</v>
      </c>
      <c r="T62" s="654">
        <f>'61'!AQ91</f>
        <v>994.65431146173694</v>
      </c>
      <c r="U62" s="654">
        <f>'61'!AR91</f>
        <v>46.721484813705359</v>
      </c>
      <c r="V62" s="654">
        <f>'61'!AS91</f>
        <v>26.910864052984518</v>
      </c>
      <c r="W62" s="654">
        <f>'61'!AT91</f>
        <v>80.274661572311473</v>
      </c>
      <c r="X62" s="654">
        <f>'61'!AU91</f>
        <v>2.7513036843621568</v>
      </c>
      <c r="Y62" s="654">
        <f>'61'!AV91</f>
        <v>3.767638479629325</v>
      </c>
      <c r="Z62" s="654">
        <f>'61'!AW91</f>
        <v>0.14795283548588384</v>
      </c>
      <c r="AA62" s="654">
        <f>'61'!AX91</f>
        <v>1287.2842905716807</v>
      </c>
      <c r="AB62" s="654">
        <f>'61'!AY91</f>
        <v>41.71215087652012</v>
      </c>
      <c r="AC62" s="654">
        <f>'61'!AZ91</f>
        <v>2.1828698810042284</v>
      </c>
      <c r="AD62" s="654">
        <f>'61'!BA91</f>
        <v>31.464616047540908</v>
      </c>
      <c r="AE62" s="654">
        <f>'61'!BB91</f>
        <v>8.0646649479749986</v>
      </c>
      <c r="AF62" s="656"/>
      <c r="AG62" s="656"/>
      <c r="AH62" s="656"/>
      <c r="AI62" s="656"/>
      <c r="AJ62" s="656"/>
      <c r="AK62" s="656"/>
      <c r="AL62" s="656"/>
      <c r="AM62" s="656"/>
      <c r="AN62" s="656"/>
      <c r="AO62" s="656"/>
      <c r="AP62" s="656"/>
      <c r="AQ62" s="656"/>
      <c r="AR62" s="656"/>
      <c r="AS62" s="656"/>
      <c r="AT62" s="656"/>
      <c r="AU62" s="656"/>
      <c r="AV62" s="656"/>
      <c r="AW62" s="656"/>
      <c r="AX62" s="656"/>
      <c r="AY62" s="656"/>
      <c r="AZ62" s="656"/>
      <c r="BA62" s="656"/>
      <c r="BB62" s="656"/>
      <c r="BC62" s="656"/>
      <c r="BD62" s="656"/>
      <c r="BE62" s="656"/>
      <c r="BF62" s="656"/>
      <c r="BG62" s="656"/>
    </row>
    <row r="63" spans="1:59" s="173" customFormat="1" ht="14.1" customHeight="1">
      <c r="A63" s="155"/>
      <c r="B63" s="156" t="s">
        <v>2230</v>
      </c>
      <c r="C63" s="155"/>
      <c r="D63" s="165"/>
      <c r="E63" s="657">
        <f>'61'!AH92</f>
        <v>21459.988221978903</v>
      </c>
      <c r="F63" s="658">
        <f>'61'!AI92</f>
        <v>21269.37043517812</v>
      </c>
      <c r="G63" s="660">
        <f t="shared" si="7"/>
        <v>17921.376043288546</v>
      </c>
      <c r="H63" s="658">
        <f>'61'!AJ92</f>
        <v>11911.070024847453</v>
      </c>
      <c r="I63" s="658">
        <f>'61'!AK92</f>
        <v>2851.2756467285662</v>
      </c>
      <c r="J63" s="658">
        <f>'61'!AL92</f>
        <v>1.0493252250168061</v>
      </c>
      <c r="K63" s="658">
        <f>'61'!AM92</f>
        <v>104.47433968660404</v>
      </c>
      <c r="L63" s="658">
        <f>'61'!AN92</f>
        <v>33.332934117847394</v>
      </c>
      <c r="M63" s="658">
        <f>'61'!AO92</f>
        <v>218.13725622231436</v>
      </c>
      <c r="N63" s="658">
        <f>'61'!AP92</f>
        <v>2802.0365164607456</v>
      </c>
      <c r="O63" s="155"/>
      <c r="P63" s="156" t="s">
        <v>2226</v>
      </c>
      <c r="Q63" s="155"/>
      <c r="R63" s="655"/>
      <c r="S63" s="652">
        <f t="shared" si="8"/>
        <v>3347.9943918895679</v>
      </c>
      <c r="T63" s="654">
        <f>'61'!AQ92</f>
        <v>1425.0147929137963</v>
      </c>
      <c r="U63" s="654">
        <f>'61'!AR92</f>
        <v>81.154437237673861</v>
      </c>
      <c r="V63" s="654">
        <f>'61'!AS92</f>
        <v>48.516459658607353</v>
      </c>
      <c r="W63" s="654">
        <f>'61'!AT92</f>
        <v>98.076305423773945</v>
      </c>
      <c r="X63" s="654">
        <f>'61'!AU92</f>
        <v>0.38851837335860318</v>
      </c>
      <c r="Y63" s="654">
        <f>'61'!AV92</f>
        <v>8.1776096690880706</v>
      </c>
      <c r="Z63" s="654">
        <f>'61'!AW92</f>
        <v>9.8962628225560942E-2</v>
      </c>
      <c r="AA63" s="654">
        <f>'61'!AX92</f>
        <v>1686.5673059850442</v>
      </c>
      <c r="AB63" s="654">
        <f>'61'!AY92</f>
        <v>190.61778680079809</v>
      </c>
      <c r="AC63" s="654">
        <f>'61'!AZ92</f>
        <v>8.9959053943523664</v>
      </c>
      <c r="AD63" s="654">
        <f>'61'!BA92</f>
        <v>133.66622466364259</v>
      </c>
      <c r="AE63" s="654">
        <f>'61'!BB92</f>
        <v>47.955656742803235</v>
      </c>
      <c r="AF63" s="656"/>
      <c r="AG63" s="656"/>
      <c r="AH63" s="656"/>
      <c r="AI63" s="656"/>
      <c r="AJ63" s="656"/>
      <c r="AK63" s="656"/>
      <c r="AL63" s="656"/>
      <c r="AM63" s="656"/>
      <c r="AN63" s="656"/>
      <c r="AO63" s="656"/>
      <c r="AP63" s="656"/>
      <c r="AQ63" s="656"/>
      <c r="AR63" s="656"/>
      <c r="AS63" s="656"/>
      <c r="AT63" s="656"/>
      <c r="AU63" s="656"/>
      <c r="AV63" s="656"/>
      <c r="AW63" s="656"/>
      <c r="AX63" s="656"/>
      <c r="AY63" s="656"/>
      <c r="AZ63" s="656"/>
      <c r="BA63" s="656"/>
      <c r="BB63" s="656"/>
      <c r="BC63" s="656"/>
      <c r="BD63" s="656"/>
      <c r="BE63" s="656"/>
      <c r="BF63" s="656"/>
      <c r="BG63" s="656"/>
    </row>
    <row r="64" spans="1:59" s="173" customFormat="1" ht="14.1" customHeight="1">
      <c r="A64" s="155"/>
      <c r="B64" s="156" t="s">
        <v>2283</v>
      </c>
      <c r="C64" s="155"/>
      <c r="D64" s="165"/>
      <c r="E64" s="657">
        <f>'61'!AH93</f>
        <v>37136.515323691856</v>
      </c>
      <c r="F64" s="658">
        <f>'61'!AI93</f>
        <v>36819.178165521422</v>
      </c>
      <c r="G64" s="660">
        <f t="shared" si="7"/>
        <v>31433.38795091967</v>
      </c>
      <c r="H64" s="658">
        <f>'61'!AJ93</f>
        <v>18629.633776532904</v>
      </c>
      <c r="I64" s="658">
        <f>'61'!AK93</f>
        <v>4975.9018617361135</v>
      </c>
      <c r="J64" s="658">
        <f>'61'!AL93</f>
        <v>174.05215050775209</v>
      </c>
      <c r="K64" s="658">
        <f>'61'!AM93</f>
        <v>246.64568982473781</v>
      </c>
      <c r="L64" s="658">
        <f>'61'!AN93</f>
        <v>62.569411254094042</v>
      </c>
      <c r="M64" s="658">
        <f>'61'!AO93</f>
        <v>285.83992256198604</v>
      </c>
      <c r="N64" s="658">
        <f>'61'!AP93</f>
        <v>7058.7451385020813</v>
      </c>
      <c r="O64" s="155"/>
      <c r="P64" s="156" t="s">
        <v>2283</v>
      </c>
      <c r="Q64" s="155"/>
      <c r="R64" s="655"/>
      <c r="S64" s="652">
        <f t="shared" si="8"/>
        <v>5385.7902146017223</v>
      </c>
      <c r="T64" s="654">
        <f>'61'!AQ93</f>
        <v>2305.2346696830818</v>
      </c>
      <c r="U64" s="654">
        <f>'61'!AR93</f>
        <v>215.15907307789271</v>
      </c>
      <c r="V64" s="654">
        <f>'61'!AS93</f>
        <v>86.331066387651859</v>
      </c>
      <c r="W64" s="654">
        <f>'61'!AT93</f>
        <v>274.63150007696584</v>
      </c>
      <c r="X64" s="654">
        <f>'61'!AU93</f>
        <v>5.8698025877619173</v>
      </c>
      <c r="Y64" s="654">
        <f>'61'!AV93</f>
        <v>34.996672549774871</v>
      </c>
      <c r="Z64" s="654">
        <f>'61'!AW93</f>
        <v>5.2245340928020996</v>
      </c>
      <c r="AA64" s="654">
        <f>'61'!AX93</f>
        <v>2458.3428961457912</v>
      </c>
      <c r="AB64" s="654">
        <f>'61'!AY93</f>
        <v>317.33715817044896</v>
      </c>
      <c r="AC64" s="654">
        <f>'61'!AZ93</f>
        <v>24.301632001497424</v>
      </c>
      <c r="AD64" s="654">
        <f>'61'!BA93</f>
        <v>236.60339418741108</v>
      </c>
      <c r="AE64" s="654">
        <f>'61'!BB93</f>
        <v>56.432131981540444</v>
      </c>
      <c r="AF64" s="656"/>
      <c r="AG64" s="656"/>
      <c r="AH64" s="656"/>
      <c r="AI64" s="656"/>
      <c r="AJ64" s="656"/>
      <c r="AK64" s="656"/>
      <c r="AL64" s="656"/>
      <c r="AM64" s="656"/>
      <c r="AN64" s="656"/>
      <c r="AO64" s="656"/>
      <c r="AP64" s="656"/>
      <c r="AQ64" s="656"/>
      <c r="AR64" s="656"/>
      <c r="AS64" s="656"/>
      <c r="AT64" s="656"/>
      <c r="AU64" s="656"/>
      <c r="AV64" s="656"/>
      <c r="AW64" s="656"/>
      <c r="AX64" s="656"/>
      <c r="AY64" s="656"/>
      <c r="AZ64" s="656"/>
      <c r="BA64" s="656"/>
      <c r="BB64" s="656"/>
      <c r="BC64" s="656"/>
      <c r="BD64" s="656"/>
      <c r="BE64" s="656"/>
      <c r="BF64" s="656"/>
      <c r="BG64" s="656"/>
    </row>
    <row r="65" spans="1:59" s="173" customFormat="1" ht="14.1" customHeight="1">
      <c r="A65" s="155"/>
      <c r="B65" s="156" t="s">
        <v>2287</v>
      </c>
      <c r="C65" s="155"/>
      <c r="D65" s="165"/>
      <c r="E65" s="657">
        <f>'61'!AH94</f>
        <v>71669.707137946869</v>
      </c>
      <c r="F65" s="658">
        <f>'61'!AI94</f>
        <v>70927.870965429902</v>
      </c>
      <c r="G65" s="660">
        <f t="shared" si="7"/>
        <v>61635.681688676945</v>
      </c>
      <c r="H65" s="658">
        <f>'61'!AJ94</f>
        <v>36930.467388745397</v>
      </c>
      <c r="I65" s="658">
        <f>'61'!AK94</f>
        <v>9767.2671080496166</v>
      </c>
      <c r="J65" s="658">
        <f>'61'!AL94</f>
        <v>0</v>
      </c>
      <c r="K65" s="658">
        <f>'61'!AM94</f>
        <v>574.02277963783843</v>
      </c>
      <c r="L65" s="658">
        <f>'61'!AN94</f>
        <v>109.52866535272415</v>
      </c>
      <c r="M65" s="658">
        <f>'61'!AO94</f>
        <v>604.20407786208921</v>
      </c>
      <c r="N65" s="658">
        <f>'61'!AP94</f>
        <v>13650.191669029286</v>
      </c>
      <c r="O65" s="155"/>
      <c r="P65" s="156" t="s">
        <v>2287</v>
      </c>
      <c r="Q65" s="155"/>
      <c r="R65" s="655"/>
      <c r="S65" s="652">
        <f t="shared" si="8"/>
        <v>9292.189276753008</v>
      </c>
      <c r="T65" s="654">
        <f>'61'!AQ94</f>
        <v>4322.4626712806048</v>
      </c>
      <c r="U65" s="654">
        <f>'61'!AR94</f>
        <v>411.41197198563617</v>
      </c>
      <c r="V65" s="654">
        <f>'61'!AS94</f>
        <v>129.7845804780649</v>
      </c>
      <c r="W65" s="654">
        <f>'61'!AT94</f>
        <v>458.28961146323866</v>
      </c>
      <c r="X65" s="654">
        <f>'61'!AU94</f>
        <v>12.04897912558037</v>
      </c>
      <c r="Y65" s="654">
        <f>'61'!AV94</f>
        <v>94.695194296624464</v>
      </c>
      <c r="Z65" s="654">
        <f>'61'!AW94</f>
        <v>3.7861495266108842</v>
      </c>
      <c r="AA65" s="654">
        <f>'61'!AX94</f>
        <v>3859.710118596648</v>
      </c>
      <c r="AB65" s="654">
        <f>'61'!AY94</f>
        <v>741.83617251692749</v>
      </c>
      <c r="AC65" s="654">
        <f>'61'!AZ94</f>
        <v>45.745399774784268</v>
      </c>
      <c r="AD65" s="654">
        <f>'61'!BA94</f>
        <v>398.40608664152961</v>
      </c>
      <c r="AE65" s="654">
        <f>'61'!BB94</f>
        <v>297.68468610061268</v>
      </c>
      <c r="AF65" s="656"/>
      <c r="AG65" s="656"/>
      <c r="AH65" s="656"/>
      <c r="AI65" s="656"/>
      <c r="AJ65" s="656"/>
      <c r="AK65" s="656"/>
      <c r="AL65" s="656"/>
      <c r="AM65" s="656"/>
      <c r="AN65" s="656"/>
      <c r="AO65" s="656"/>
      <c r="AP65" s="656"/>
      <c r="AQ65" s="656"/>
      <c r="AR65" s="656"/>
      <c r="AS65" s="656"/>
      <c r="AT65" s="656"/>
      <c r="AU65" s="656"/>
      <c r="AV65" s="656"/>
      <c r="AW65" s="656"/>
      <c r="AX65" s="656"/>
      <c r="AY65" s="656"/>
      <c r="AZ65" s="656"/>
      <c r="BA65" s="656"/>
      <c r="BB65" s="656"/>
      <c r="BC65" s="656"/>
      <c r="BD65" s="656"/>
      <c r="BE65" s="656"/>
      <c r="BF65" s="656"/>
      <c r="BG65" s="656"/>
    </row>
    <row r="66" spans="1:59" s="173" customFormat="1" ht="14.1" customHeight="1">
      <c r="A66" s="155"/>
      <c r="B66" s="156" t="s">
        <v>2206</v>
      </c>
      <c r="C66" s="155"/>
      <c r="D66" s="165"/>
      <c r="E66" s="657">
        <f>'61'!AH95</f>
        <v>124034.04275796835</v>
      </c>
      <c r="F66" s="658">
        <f>'61'!AI95</f>
        <v>122749.46503964954</v>
      </c>
      <c r="G66" s="660">
        <f t="shared" si="7"/>
        <v>109220.29138017865</v>
      </c>
      <c r="H66" s="658">
        <f>'61'!AJ95</f>
        <v>68465.195288300732</v>
      </c>
      <c r="I66" s="658">
        <f>'61'!AK95</f>
        <v>16097.843663002539</v>
      </c>
      <c r="J66" s="658">
        <f>'61'!AL95</f>
        <v>1241.7394352106066</v>
      </c>
      <c r="K66" s="658">
        <f>'61'!AM95</f>
        <v>663.86950366272447</v>
      </c>
      <c r="L66" s="658">
        <f>'61'!AN95</f>
        <v>221.10427143237263</v>
      </c>
      <c r="M66" s="658">
        <f>'61'!AO95</f>
        <v>1192.8080582759408</v>
      </c>
      <c r="N66" s="658">
        <f>'61'!AP95</f>
        <v>21337.731160293733</v>
      </c>
      <c r="O66" s="155"/>
      <c r="P66" s="156" t="s">
        <v>2525</v>
      </c>
      <c r="Q66" s="155"/>
      <c r="R66" s="655"/>
      <c r="S66" s="652">
        <f t="shared" si="8"/>
        <v>13529.173659470918</v>
      </c>
      <c r="T66" s="654">
        <f>'61'!AQ95</f>
        <v>5418.8636839294022</v>
      </c>
      <c r="U66" s="654">
        <f>'61'!AR95</f>
        <v>684.05330057999822</v>
      </c>
      <c r="V66" s="654">
        <f>'61'!AS95</f>
        <v>135.94594807114566</v>
      </c>
      <c r="W66" s="654">
        <f>'61'!AT95</f>
        <v>506.04528397275283</v>
      </c>
      <c r="X66" s="654">
        <f>'61'!AU95</f>
        <v>26.849136832135759</v>
      </c>
      <c r="Y66" s="654">
        <f>'61'!AV95</f>
        <v>214.52862014253296</v>
      </c>
      <c r="Z66" s="654">
        <f>'61'!AW95</f>
        <v>8.1707225275302955E-2</v>
      </c>
      <c r="AA66" s="654">
        <f>'61'!AX95</f>
        <v>6542.8059787176753</v>
      </c>
      <c r="AB66" s="654">
        <f>'61'!AY95</f>
        <v>1284.5777183187051</v>
      </c>
      <c r="AC66" s="654">
        <f>'61'!AZ95</f>
        <v>140.60175017832253</v>
      </c>
      <c r="AD66" s="654">
        <f>'61'!BA95</f>
        <v>727.04259961367541</v>
      </c>
      <c r="AE66" s="654">
        <f>'61'!BB95</f>
        <v>416.93336852670615</v>
      </c>
      <c r="AF66" s="656"/>
      <c r="AG66" s="656"/>
      <c r="AH66" s="656"/>
      <c r="AI66" s="656"/>
      <c r="AJ66" s="656"/>
      <c r="AK66" s="656"/>
      <c r="AL66" s="656"/>
      <c r="AM66" s="656"/>
      <c r="AN66" s="656"/>
      <c r="AO66" s="656"/>
      <c r="AP66" s="656"/>
      <c r="AQ66" s="656"/>
      <c r="AR66" s="656"/>
      <c r="AS66" s="656"/>
      <c r="AT66" s="656"/>
      <c r="AU66" s="656"/>
      <c r="AV66" s="656"/>
      <c r="AW66" s="656"/>
      <c r="AX66" s="656"/>
      <c r="AY66" s="656"/>
      <c r="AZ66" s="656"/>
      <c r="BA66" s="656"/>
      <c r="BB66" s="656"/>
      <c r="BC66" s="656"/>
      <c r="BD66" s="656"/>
      <c r="BE66" s="656"/>
      <c r="BF66" s="656"/>
      <c r="BG66" s="656"/>
    </row>
    <row r="67" spans="1:59" s="173" customFormat="1" ht="14.1" customHeight="1">
      <c r="A67" s="155"/>
      <c r="B67" s="156" t="s">
        <v>2203</v>
      </c>
      <c r="C67" s="155"/>
      <c r="D67" s="165"/>
      <c r="E67" s="657">
        <f>'61'!AH96</f>
        <v>210635.82120469917</v>
      </c>
      <c r="F67" s="658">
        <f>'61'!AI96</f>
        <v>208478.68604117355</v>
      </c>
      <c r="G67" s="660">
        <f t="shared" si="7"/>
        <v>188710.71794197024</v>
      </c>
      <c r="H67" s="658">
        <f>'61'!AJ96</f>
        <v>100839.58062640509</v>
      </c>
      <c r="I67" s="658">
        <f>'61'!AK96</f>
        <v>40705.552823013924</v>
      </c>
      <c r="J67" s="658">
        <f>'61'!AL96</f>
        <v>0</v>
      </c>
      <c r="K67" s="658">
        <f>'61'!AM96</f>
        <v>1388.7195735186758</v>
      </c>
      <c r="L67" s="658">
        <f>'61'!AN96</f>
        <v>419.13099318819621</v>
      </c>
      <c r="M67" s="658">
        <f>'61'!AO96</f>
        <v>1403.3173530238882</v>
      </c>
      <c r="N67" s="658">
        <f>'61'!AP96</f>
        <v>43954.41657282049</v>
      </c>
      <c r="O67" s="155"/>
      <c r="P67" s="156" t="s">
        <v>2203</v>
      </c>
      <c r="Q67" s="155"/>
      <c r="R67" s="655"/>
      <c r="S67" s="652">
        <f t="shared" si="8"/>
        <v>19767.968099203303</v>
      </c>
      <c r="T67" s="654">
        <f>'61'!AQ96</f>
        <v>8947.9918577431908</v>
      </c>
      <c r="U67" s="654">
        <f>'61'!AR96</f>
        <v>825.23452847104704</v>
      </c>
      <c r="V67" s="654">
        <f>'61'!AS96</f>
        <v>297.28689545028874</v>
      </c>
      <c r="W67" s="654">
        <f>'61'!AT96</f>
        <v>810.47181418661842</v>
      </c>
      <c r="X67" s="654">
        <f>'61'!AU96</f>
        <v>51.957558000287399</v>
      </c>
      <c r="Y67" s="654">
        <f>'61'!AV96</f>
        <v>429.48102217092611</v>
      </c>
      <c r="Z67" s="654">
        <f>'61'!AW96</f>
        <v>55.820986580367567</v>
      </c>
      <c r="AA67" s="654">
        <f>'61'!AX96</f>
        <v>8349.723436600576</v>
      </c>
      <c r="AB67" s="654">
        <f>'61'!AY96</f>
        <v>2157.1351635255023</v>
      </c>
      <c r="AC67" s="654">
        <f>'61'!AZ96</f>
        <v>114.24194491007395</v>
      </c>
      <c r="AD67" s="654">
        <f>'61'!BA96</f>
        <v>955.06695745287686</v>
      </c>
      <c r="AE67" s="654">
        <f>'61'!BB96</f>
        <v>1087.8262611625505</v>
      </c>
      <c r="AF67" s="656"/>
      <c r="AG67" s="656"/>
      <c r="AH67" s="656"/>
      <c r="AI67" s="656"/>
      <c r="AJ67" s="656"/>
      <c r="AK67" s="656"/>
      <c r="AL67" s="656"/>
      <c r="AM67" s="656"/>
      <c r="AN67" s="656"/>
      <c r="AO67" s="656"/>
      <c r="AP67" s="656"/>
      <c r="AQ67" s="656"/>
      <c r="AR67" s="656"/>
      <c r="AS67" s="656"/>
      <c r="AT67" s="656"/>
      <c r="AU67" s="656"/>
      <c r="AV67" s="656"/>
      <c r="AW67" s="656"/>
      <c r="AX67" s="656"/>
      <c r="AY67" s="656"/>
      <c r="AZ67" s="656"/>
      <c r="BA67" s="656"/>
      <c r="BB67" s="656"/>
      <c r="BC67" s="656"/>
      <c r="BD67" s="656"/>
      <c r="BE67" s="656"/>
      <c r="BF67" s="656"/>
      <c r="BG67" s="656"/>
    </row>
    <row r="68" spans="1:59" s="173" customFormat="1" ht="14.1" customHeight="1">
      <c r="A68" s="155"/>
      <c r="B68" s="156" t="s">
        <v>2254</v>
      </c>
      <c r="C68" s="155"/>
      <c r="D68" s="165"/>
      <c r="E68" s="657">
        <f>'61'!AH97</f>
        <v>444749.4782984358</v>
      </c>
      <c r="F68" s="658">
        <f>'61'!AI97</f>
        <v>438913.29922673112</v>
      </c>
      <c r="G68" s="660">
        <f t="shared" si="7"/>
        <v>406180.82415785431</v>
      </c>
      <c r="H68" s="658">
        <f>'61'!AJ97</f>
        <v>208426.36942634688</v>
      </c>
      <c r="I68" s="658">
        <f>'61'!AK97</f>
        <v>97402.145598435687</v>
      </c>
      <c r="J68" s="658">
        <f>'61'!AL97</f>
        <v>467.26562620200588</v>
      </c>
      <c r="K68" s="658">
        <f>'61'!AM97</f>
        <v>2664.2509623053943</v>
      </c>
      <c r="L68" s="658">
        <f>'61'!AN97</f>
        <v>660.5826421217655</v>
      </c>
      <c r="M68" s="658">
        <f>'61'!AO97</f>
        <v>3712.3295757611895</v>
      </c>
      <c r="N68" s="658">
        <f>'61'!AP97</f>
        <v>92847.880326681436</v>
      </c>
      <c r="O68" s="155"/>
      <c r="P68" s="156" t="s">
        <v>2196</v>
      </c>
      <c r="Q68" s="155"/>
      <c r="R68" s="655"/>
      <c r="S68" s="652">
        <f t="shared" si="8"/>
        <v>32732.47506887684</v>
      </c>
      <c r="T68" s="654">
        <f>'61'!AQ97</f>
        <v>16871.387877372843</v>
      </c>
      <c r="U68" s="654">
        <f>'61'!AR97</f>
        <v>1599.702161193653</v>
      </c>
      <c r="V68" s="654">
        <f>'61'!AS97</f>
        <v>421.54960960509197</v>
      </c>
      <c r="W68" s="654">
        <f>'61'!AT97</f>
        <v>1228.6271714100428</v>
      </c>
      <c r="X68" s="654">
        <f>'61'!AU97</f>
        <v>18.079918453519358</v>
      </c>
      <c r="Y68" s="654">
        <f>'61'!AV97</f>
        <v>1580.7205245393952</v>
      </c>
      <c r="Z68" s="654">
        <f>'61'!AW97</f>
        <v>112.17951350674011</v>
      </c>
      <c r="AA68" s="654">
        <f>'61'!AX97</f>
        <v>10900.228292795551</v>
      </c>
      <c r="AB68" s="654">
        <f>'61'!AY97</f>
        <v>5836.1790717046097</v>
      </c>
      <c r="AC68" s="654">
        <f>'61'!AZ97</f>
        <v>379.62718393544657</v>
      </c>
      <c r="AD68" s="654">
        <f>'61'!BA97</f>
        <v>2422.6073309014278</v>
      </c>
      <c r="AE68" s="654">
        <f>'61'!BB97</f>
        <v>3033.9445568677347</v>
      </c>
      <c r="AF68" s="656"/>
      <c r="AG68" s="656"/>
      <c r="AH68" s="656"/>
      <c r="AI68" s="656"/>
      <c r="AJ68" s="656"/>
      <c r="AK68" s="656"/>
      <c r="AL68" s="656"/>
      <c r="AM68" s="656"/>
      <c r="AN68" s="656"/>
      <c r="AO68" s="656"/>
      <c r="AP68" s="656"/>
      <c r="AQ68" s="656"/>
      <c r="AR68" s="656"/>
      <c r="AS68" s="656"/>
      <c r="AT68" s="656"/>
      <c r="AU68" s="656"/>
      <c r="AV68" s="656"/>
      <c r="AW68" s="656"/>
      <c r="AX68" s="656"/>
      <c r="AY68" s="656"/>
      <c r="AZ68" s="656"/>
      <c r="BA68" s="656"/>
      <c r="BB68" s="656"/>
      <c r="BC68" s="656"/>
      <c r="BD68" s="656"/>
      <c r="BE68" s="656"/>
      <c r="BF68" s="656"/>
      <c r="BG68" s="656"/>
    </row>
    <row r="69" spans="1:59" s="325" customFormat="1" ht="14.1" customHeight="1" thickBot="1">
      <c r="A69" s="169"/>
      <c r="B69" s="170" t="s">
        <v>2526</v>
      </c>
      <c r="C69" s="169"/>
      <c r="D69" s="171"/>
      <c r="E69" s="662">
        <f>'61'!AH98</f>
        <v>1609138.9571380189</v>
      </c>
      <c r="F69" s="663">
        <f>'61'!AI98</f>
        <v>1585563.0132986386</v>
      </c>
      <c r="G69" s="664">
        <f t="shared" si="7"/>
        <v>1467500.9841988103</v>
      </c>
      <c r="H69" s="663">
        <f>'61'!AJ98</f>
        <v>815763.53551828628</v>
      </c>
      <c r="I69" s="663">
        <f>'61'!AK98</f>
        <v>272242.07380378817</v>
      </c>
      <c r="J69" s="663">
        <f>'61'!AL98</f>
        <v>22504.430940918348</v>
      </c>
      <c r="K69" s="663">
        <f>'61'!AM98</f>
        <v>15670.922907245615</v>
      </c>
      <c r="L69" s="663">
        <f>'61'!AN98</f>
        <v>4751.045772674971</v>
      </c>
      <c r="M69" s="663">
        <f>'61'!AO98</f>
        <v>16827.991663670953</v>
      </c>
      <c r="N69" s="663">
        <f>'61'!AP98</f>
        <v>319740.98359222617</v>
      </c>
      <c r="O69" s="169"/>
      <c r="P69" s="170" t="s">
        <v>2252</v>
      </c>
      <c r="Q69" s="169"/>
      <c r="R69" s="665"/>
      <c r="S69" s="666">
        <f t="shared" si="8"/>
        <v>118062.02909982839</v>
      </c>
      <c r="T69" s="667">
        <f>'61'!AQ98</f>
        <v>66517.661157789131</v>
      </c>
      <c r="U69" s="667">
        <f>'61'!AR98</f>
        <v>3242.3986738111853</v>
      </c>
      <c r="V69" s="667">
        <f>'61'!AS98</f>
        <v>1828.2560938560564</v>
      </c>
      <c r="W69" s="667">
        <f>'61'!AT98</f>
        <v>3249.2902816119004</v>
      </c>
      <c r="X69" s="667">
        <f>'61'!AU98</f>
        <v>1318.5706244028029</v>
      </c>
      <c r="Y69" s="667">
        <f>'61'!AV98</f>
        <v>2252.4823780654119</v>
      </c>
      <c r="Z69" s="667">
        <f>'61'!AW98</f>
        <v>1142.9464205264578</v>
      </c>
      <c r="AA69" s="667">
        <f>'61'!AX98</f>
        <v>38510.423469765454</v>
      </c>
      <c r="AB69" s="667">
        <f>'61'!AY98</f>
        <v>23575.943839380248</v>
      </c>
      <c r="AC69" s="667">
        <f>'61'!AZ98</f>
        <v>1542.4072135227111</v>
      </c>
      <c r="AD69" s="667">
        <f>'61'!BA98</f>
        <v>10184.235005150462</v>
      </c>
      <c r="AE69" s="667">
        <f>'61'!BB98</f>
        <v>11849.301620707072</v>
      </c>
      <c r="AF69" s="656"/>
      <c r="AG69" s="656"/>
      <c r="AH69" s="656"/>
      <c r="AI69" s="656"/>
      <c r="AJ69" s="656"/>
      <c r="AK69" s="656"/>
      <c r="AL69" s="656"/>
      <c r="AM69" s="656"/>
      <c r="AN69" s="656"/>
      <c r="AO69" s="656"/>
      <c r="AP69" s="668"/>
      <c r="AQ69" s="668"/>
      <c r="AR69" s="668"/>
      <c r="AS69" s="668"/>
      <c r="AT69" s="668"/>
      <c r="AU69" s="668"/>
      <c r="AV69" s="668"/>
      <c r="AW69" s="668"/>
      <c r="AX69" s="668"/>
      <c r="AY69" s="668"/>
      <c r="AZ69" s="668"/>
      <c r="BA69" s="668"/>
      <c r="BB69" s="668"/>
      <c r="BC69" s="668"/>
      <c r="BD69" s="668"/>
      <c r="BE69" s="668"/>
      <c r="BF69" s="668"/>
      <c r="BG69" s="668"/>
    </row>
    <row r="70" spans="1:59" s="173" customFormat="1" ht="14.1" customHeight="1">
      <c r="B70" s="452"/>
      <c r="C70" s="452"/>
      <c r="D70" s="453"/>
      <c r="I70" s="325"/>
      <c r="N70" s="325"/>
    </row>
    <row r="71" spans="1:59" ht="26.1" customHeight="1"/>
    <row r="72" spans="1:59" ht="26.1" customHeight="1"/>
    <row r="73" spans="1:59" ht="26.1" customHeight="1"/>
    <row r="74" spans="1:59" ht="26.1" customHeight="1"/>
    <row r="75" spans="1:59" ht="26.1" customHeight="1"/>
    <row r="76" spans="1:59" ht="26.1" customHeight="1"/>
    <row r="77" spans="1:59" ht="26.1" customHeight="1"/>
    <row r="78" spans="1:59" ht="26.1" customHeight="1"/>
    <row r="79" spans="1:59" ht="26.1" customHeight="1"/>
    <row r="80" spans="1:59" ht="26.1" customHeight="1"/>
    <row r="81" ht="26.1" customHeight="1"/>
    <row r="82" ht="26.1" customHeight="1"/>
    <row r="83" ht="26.1" customHeight="1"/>
    <row r="84" ht="26.1" customHeight="1"/>
    <row r="85" ht="26.1" customHeight="1"/>
    <row r="86" ht="26.1" customHeight="1"/>
    <row r="87" ht="26.1" customHeight="1"/>
    <row r="88" ht="26.1" customHeight="1"/>
    <row r="89" ht="26.1" customHeight="1"/>
    <row r="90" ht="26.1" customHeight="1"/>
    <row r="91" ht="26.1" customHeight="1"/>
  </sheetData>
  <mergeCells count="89">
    <mergeCell ref="AC5:AC6"/>
    <mergeCell ref="AD5:AD6"/>
    <mergeCell ref="A28:D28"/>
    <mergeCell ref="O28:R28"/>
    <mergeCell ref="A26:D26"/>
    <mergeCell ref="A27:D27"/>
    <mergeCell ref="A23:D23"/>
    <mergeCell ref="A24:D24"/>
    <mergeCell ref="A25:D25"/>
    <mergeCell ref="O23:R23"/>
    <mergeCell ref="O24:R24"/>
    <mergeCell ref="O25:R25"/>
    <mergeCell ref="A19:C19"/>
    <mergeCell ref="O19:Q19"/>
    <mergeCell ref="A21:C21"/>
    <mergeCell ref="A59:C59"/>
    <mergeCell ref="O59:Q59"/>
    <mergeCell ref="A37:C37"/>
    <mergeCell ref="O37:Q37"/>
    <mergeCell ref="O26:R26"/>
    <mergeCell ref="O27:R27"/>
    <mergeCell ref="A48:C48"/>
    <mergeCell ref="O48:Q48"/>
    <mergeCell ref="A29:D29"/>
    <mergeCell ref="O29:R29"/>
    <mergeCell ref="A30:C30"/>
    <mergeCell ref="O30:Q30"/>
    <mergeCell ref="O21:Q21"/>
    <mergeCell ref="A20:C20"/>
    <mergeCell ref="O20:Q20"/>
    <mergeCell ref="AT14:AV14"/>
    <mergeCell ref="A14:C14"/>
    <mergeCell ref="O14:Q14"/>
    <mergeCell ref="A17:C17"/>
    <mergeCell ref="O17:Q17"/>
    <mergeCell ref="A15:C15"/>
    <mergeCell ref="O15:Q15"/>
    <mergeCell ref="A18:C18"/>
    <mergeCell ref="O18:Q18"/>
    <mergeCell ref="A16:C16"/>
    <mergeCell ref="O16:Q16"/>
    <mergeCell ref="A22:C22"/>
    <mergeCell ref="O22:Q22"/>
    <mergeCell ref="AG14:AI14"/>
    <mergeCell ref="O7:Q7"/>
    <mergeCell ref="L5:L6"/>
    <mergeCell ref="M5:M6"/>
    <mergeCell ref="Z5:Z6"/>
    <mergeCell ref="W5:X5"/>
    <mergeCell ref="A9:C9"/>
    <mergeCell ref="O9:Q9"/>
    <mergeCell ref="A10:C10"/>
    <mergeCell ref="O10:Q10"/>
    <mergeCell ref="A12:C12"/>
    <mergeCell ref="O12:Q12"/>
    <mergeCell ref="A11:C11"/>
    <mergeCell ref="O11:Q11"/>
    <mergeCell ref="A13:C13"/>
    <mergeCell ref="A3:C6"/>
    <mergeCell ref="E3:E6"/>
    <mergeCell ref="N5:N6"/>
    <mergeCell ref="O1:X1"/>
    <mergeCell ref="G5:G6"/>
    <mergeCell ref="H5:H6"/>
    <mergeCell ref="I5:I6"/>
    <mergeCell ref="S3:AA3"/>
    <mergeCell ref="G4:N4"/>
    <mergeCell ref="J5:J6"/>
    <mergeCell ref="V5:V6"/>
    <mergeCell ref="U5:U6"/>
    <mergeCell ref="F3:N3"/>
    <mergeCell ref="F4:F6"/>
    <mergeCell ref="O13:Q13"/>
    <mergeCell ref="A8:C8"/>
    <mergeCell ref="A1:H1"/>
    <mergeCell ref="I1:N1"/>
    <mergeCell ref="A7:C7"/>
    <mergeCell ref="Y1:AE1"/>
    <mergeCell ref="AE4:AE6"/>
    <mergeCell ref="AB4:AB6"/>
    <mergeCell ref="O8:Q8"/>
    <mergeCell ref="K5:K6"/>
    <mergeCell ref="S4:AA4"/>
    <mergeCell ref="S5:S6"/>
    <mergeCell ref="O3:Q6"/>
    <mergeCell ref="AA5:AA6"/>
    <mergeCell ref="Y5:Y6"/>
    <mergeCell ref="T5:T6"/>
    <mergeCell ref="AC4:AD4"/>
  </mergeCells>
  <phoneticPr fontId="6"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3" manualBreakCount="3">
    <brk id="8" max="43" man="1"/>
    <brk id="14" max="1048575" man="1"/>
    <brk id="24" max="1048575" man="1"/>
  </col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7" tint="0.39997558519241921"/>
  </sheetPr>
  <dimension ref="A1:AE151"/>
  <sheetViews>
    <sheetView view="pageBreakPreview" topLeftCell="A5" zoomScaleNormal="70" zoomScaleSheetLayoutView="100" workbookViewId="0">
      <selection activeCell="N59" sqref="N59"/>
    </sheetView>
  </sheetViews>
  <sheetFormatPr defaultColWidth="9.140625" defaultRowHeight="15.75"/>
  <cols>
    <col min="1" max="1" width="2.28515625" style="174" customWidth="1"/>
    <col min="2" max="2" width="17.28515625" style="174" customWidth="1"/>
    <col min="3" max="3" width="3.140625" style="174" customWidth="1"/>
    <col min="4" max="4" width="1.7109375" style="175" customWidth="1"/>
    <col min="5" max="9" width="14.42578125" style="132" customWidth="1"/>
    <col min="10" max="13" width="19.5703125" style="132" customWidth="1"/>
    <col min="14" max="14" width="19.5703125" style="176" customWidth="1"/>
    <col min="15" max="15" width="17.28515625" style="176" customWidth="1"/>
    <col min="16" max="17" width="17.28515625" style="132" customWidth="1"/>
    <col min="18" max="18" width="16.7109375" style="132" customWidth="1"/>
    <col min="19" max="19" width="22.5703125" style="132" customWidth="1"/>
    <col min="20" max="22" width="19.140625" style="132" bestFit="1" customWidth="1"/>
    <col min="23" max="23" width="18.7109375" style="132" bestFit="1" customWidth="1"/>
    <col min="24" max="24" width="21.140625" style="132" customWidth="1"/>
    <col min="25" max="25" width="18.7109375" style="132" bestFit="1" customWidth="1"/>
    <col min="26" max="26" width="20.5703125" style="132" bestFit="1" customWidth="1"/>
    <col min="27" max="27" width="22.140625" style="132" customWidth="1"/>
    <col min="28" max="28" width="26.85546875" style="132" customWidth="1"/>
    <col min="29" max="29" width="26.5703125" style="132" customWidth="1"/>
    <col min="30" max="30" width="19.28515625" style="132" bestFit="1" customWidth="1"/>
    <col min="31" max="31" width="20.28515625" style="132" customWidth="1"/>
    <col min="32" max="32" width="20" style="132" bestFit="1" customWidth="1"/>
    <col min="33" max="16384" width="9.140625" style="132"/>
  </cols>
  <sheetData>
    <row r="1" spans="1:31" s="131" customFormat="1" ht="35.1" customHeight="1" thickBot="1">
      <c r="A1" s="416"/>
      <c r="B1" s="416"/>
      <c r="C1" s="416"/>
      <c r="D1" s="416"/>
      <c r="E1" s="416"/>
      <c r="F1" s="416"/>
      <c r="G1" s="416"/>
      <c r="H1" s="416"/>
      <c r="I1" s="416" t="s">
        <v>1564</v>
      </c>
      <c r="J1" s="475" t="s">
        <v>223</v>
      </c>
      <c r="K1" s="475"/>
      <c r="L1" s="475"/>
      <c r="M1" s="475"/>
      <c r="N1" s="475"/>
      <c r="O1" s="589" t="s">
        <v>847</v>
      </c>
      <c r="P1" s="589" t="s">
        <v>848</v>
      </c>
      <c r="Q1" s="589"/>
      <c r="R1" s="589"/>
      <c r="S1" s="589"/>
      <c r="T1" s="589"/>
      <c r="U1" s="589"/>
      <c r="V1" s="589"/>
      <c r="W1" s="589"/>
      <c r="X1" s="589"/>
      <c r="Y1" s="589"/>
      <c r="Z1" s="589"/>
    </row>
    <row r="2" spans="1:31" ht="15" customHeight="1" thickBot="1">
      <c r="A2" s="132"/>
      <c r="B2" s="133"/>
      <c r="C2" s="133"/>
      <c r="D2" s="134"/>
      <c r="E2" s="478"/>
      <c r="F2" s="478"/>
      <c r="G2" s="478"/>
      <c r="H2" s="478"/>
      <c r="I2" s="478"/>
      <c r="J2" s="478"/>
      <c r="K2" s="478"/>
      <c r="L2" s="590"/>
      <c r="N2" s="225" t="s">
        <v>171</v>
      </c>
      <c r="O2" s="591">
        <f>AE27/1000</f>
        <v>874236.62504218728</v>
      </c>
      <c r="P2" s="591">
        <f>(T27+U27+V27)/1000</f>
        <v>1555336.4169968772</v>
      </c>
      <c r="Q2" s="592">
        <f>O2/P2</f>
        <v>0.56208844304578676</v>
      </c>
      <c r="R2" s="593"/>
      <c r="S2" s="593"/>
      <c r="T2" s="593"/>
      <c r="U2" s="154"/>
      <c r="V2" s="154"/>
      <c r="W2" s="154"/>
      <c r="X2" s="593"/>
      <c r="Y2" s="593"/>
      <c r="Z2" s="594" t="s">
        <v>197</v>
      </c>
      <c r="AA2" s="147"/>
      <c r="AB2" s="147"/>
      <c r="AC2" s="147"/>
      <c r="AD2" s="3906" t="s">
        <v>130</v>
      </c>
      <c r="AE2" s="147"/>
    </row>
    <row r="3" spans="1:31" ht="20.100000000000001" customHeight="1">
      <c r="A3" s="3726" t="s">
        <v>10</v>
      </c>
      <c r="B3" s="3726"/>
      <c r="C3" s="3726"/>
      <c r="D3" s="559"/>
      <c r="E3" s="3904" t="s">
        <v>51</v>
      </c>
      <c r="F3" s="3904" t="s">
        <v>40</v>
      </c>
      <c r="G3" s="3904" t="s">
        <v>41</v>
      </c>
      <c r="H3" s="3904" t="s">
        <v>41</v>
      </c>
      <c r="I3" s="3909" t="s">
        <v>172</v>
      </c>
      <c r="J3" s="3915" t="s">
        <v>514</v>
      </c>
      <c r="K3" s="3909" t="s">
        <v>173</v>
      </c>
      <c r="L3" s="3909" t="s">
        <v>515</v>
      </c>
      <c r="M3" s="3909" t="s">
        <v>174</v>
      </c>
      <c r="N3" s="3912" t="s">
        <v>175</v>
      </c>
      <c r="O3" s="593"/>
      <c r="P3" s="593"/>
      <c r="Q3" s="593"/>
      <c r="R3" s="593"/>
      <c r="S3" s="593"/>
      <c r="T3" s="591"/>
      <c r="U3" s="593"/>
      <c r="V3" s="593"/>
      <c r="W3" s="593"/>
      <c r="X3" s="593"/>
      <c r="Y3" s="593"/>
      <c r="Z3" s="594" t="s">
        <v>2499</v>
      </c>
      <c r="AA3" s="581" t="s">
        <v>189</v>
      </c>
      <c r="AB3" s="147"/>
      <c r="AC3" s="147"/>
      <c r="AD3" s="3907"/>
      <c r="AE3" s="147"/>
    </row>
    <row r="4" spans="1:31" ht="20.100000000000001" customHeight="1">
      <c r="A4" s="3727"/>
      <c r="B4" s="3727"/>
      <c r="C4" s="3727"/>
      <c r="D4" s="137"/>
      <c r="E4" s="3905"/>
      <c r="F4" s="3905"/>
      <c r="G4" s="3905"/>
      <c r="H4" s="3905"/>
      <c r="I4" s="3910"/>
      <c r="J4" s="3916"/>
      <c r="K4" s="3910"/>
      <c r="L4" s="3910"/>
      <c r="M4" s="3910"/>
      <c r="N4" s="3913"/>
      <c r="O4" s="593" t="s">
        <v>39</v>
      </c>
      <c r="P4" s="593" t="s">
        <v>97</v>
      </c>
      <c r="Q4" s="593" t="s">
        <v>98</v>
      </c>
      <c r="R4" s="4154" t="s">
        <v>99</v>
      </c>
      <c r="S4" s="594" t="s">
        <v>188</v>
      </c>
      <c r="T4" s="593" t="s">
        <v>101</v>
      </c>
      <c r="U4" s="593" t="s">
        <v>102</v>
      </c>
      <c r="V4" s="594" t="s">
        <v>189</v>
      </c>
      <c r="W4" s="594" t="s">
        <v>184</v>
      </c>
      <c r="X4" s="593" t="s">
        <v>104</v>
      </c>
      <c r="Y4" s="594" t="s">
        <v>2500</v>
      </c>
      <c r="Z4" s="593" t="s">
        <v>105</v>
      </c>
      <c r="AA4" s="581" t="s">
        <v>190</v>
      </c>
      <c r="AB4" s="581" t="s">
        <v>176</v>
      </c>
      <c r="AC4" s="595" t="s">
        <v>170</v>
      </c>
      <c r="AD4" s="3908"/>
      <c r="AE4" s="147" t="s">
        <v>182</v>
      </c>
    </row>
    <row r="5" spans="1:31" ht="30" customHeight="1">
      <c r="A5" s="3728"/>
      <c r="B5" s="3728"/>
      <c r="C5" s="3728"/>
      <c r="D5" s="560"/>
      <c r="E5" s="427" t="s">
        <v>355</v>
      </c>
      <c r="F5" s="582" t="s">
        <v>51</v>
      </c>
      <c r="G5" s="582" t="s">
        <v>51</v>
      </c>
      <c r="H5" s="582" t="s">
        <v>386</v>
      </c>
      <c r="I5" s="3911"/>
      <c r="J5" s="3917"/>
      <c r="K5" s="3911"/>
      <c r="L5" s="3911"/>
      <c r="M5" s="3911"/>
      <c r="N5" s="3914"/>
      <c r="O5" s="596" t="s">
        <v>96</v>
      </c>
      <c r="P5" s="596" t="s">
        <v>296</v>
      </c>
      <c r="Q5" s="596" t="s">
        <v>297</v>
      </c>
      <c r="R5" s="4153" t="s">
        <v>99</v>
      </c>
      <c r="S5" s="596" t="s">
        <v>298</v>
      </c>
      <c r="T5" s="596" t="s">
        <v>299</v>
      </c>
      <c r="U5" s="596" t="s">
        <v>300</v>
      </c>
      <c r="V5" s="597" t="s">
        <v>472</v>
      </c>
      <c r="W5" s="596" t="s">
        <v>183</v>
      </c>
      <c r="X5" s="596" t="s">
        <v>301</v>
      </c>
      <c r="Y5" s="596" t="s">
        <v>302</v>
      </c>
      <c r="Z5" s="596" t="s">
        <v>303</v>
      </c>
      <c r="AA5" s="596" t="s">
        <v>304</v>
      </c>
      <c r="AB5" s="596" t="s">
        <v>305</v>
      </c>
      <c r="AC5" s="596" t="s">
        <v>306</v>
      </c>
      <c r="AD5" s="596" t="s">
        <v>307</v>
      </c>
      <c r="AE5" s="596"/>
    </row>
    <row r="6" spans="1:31" s="147" customFormat="1" ht="24.6" hidden="1" customHeight="1">
      <c r="A6" s="3729" t="s">
        <v>2501</v>
      </c>
      <c r="B6" s="3729"/>
      <c r="C6" s="3729"/>
      <c r="D6" s="149"/>
      <c r="E6" s="433">
        <f t="shared" ref="E6:E17" si="0">P6/O6*100</f>
        <v>39.159057081163667</v>
      </c>
      <c r="F6" s="150">
        <f t="shared" ref="F6:F17" si="1">Q6/P6*100</f>
        <v>95.893901506664136</v>
      </c>
      <c r="G6" s="150">
        <f t="shared" ref="G6:G17" si="2">R6/P6*100</f>
        <v>30.979612562810278</v>
      </c>
      <c r="H6" s="150">
        <f t="shared" ref="H6:H17" si="3">R6/Q6*100</f>
        <v>32.306134254697469</v>
      </c>
      <c r="I6" s="150">
        <f t="shared" ref="I6:I17" si="4">AE6/(T6+U6+V6)*100</f>
        <v>164.3810855635858</v>
      </c>
      <c r="J6" s="150">
        <f t="shared" ref="J6:J17" si="5">S6/X6*100</f>
        <v>296.20892707576695</v>
      </c>
      <c r="K6" s="438">
        <f t="shared" ref="K6:K17" si="6">S6/W6*100</f>
        <v>66.218705974246106</v>
      </c>
      <c r="L6" s="438">
        <f t="shared" ref="L6:L17" si="7">S6/AD6*100</f>
        <v>61.170091896278599</v>
      </c>
      <c r="M6" s="150">
        <f t="shared" ref="M6:M17" si="8">R6/Z6*100</f>
        <v>13.191179487175416</v>
      </c>
      <c r="N6" s="438">
        <f t="shared" ref="N6:N12" si="9">(S6-AC6+AA6-AB6)/S6*100</f>
        <v>11.863929472327426</v>
      </c>
      <c r="O6" s="598">
        <v>603026494</v>
      </c>
      <c r="P6" s="598">
        <v>236139489</v>
      </c>
      <c r="Q6" s="598">
        <v>226443369</v>
      </c>
      <c r="R6" s="598">
        <v>73155098.799999997</v>
      </c>
      <c r="S6" s="598">
        <v>540752397</v>
      </c>
      <c r="T6" s="598">
        <v>37601085</v>
      </c>
      <c r="U6" s="598">
        <v>19002633</v>
      </c>
      <c r="V6" s="598">
        <v>217723483</v>
      </c>
      <c r="W6" s="598">
        <v>816615772</v>
      </c>
      <c r="X6" s="598">
        <v>182557765</v>
      </c>
      <c r="Y6" s="598">
        <v>868143845</v>
      </c>
      <c r="Z6" s="598">
        <v>554575873</v>
      </c>
      <c r="AA6" s="147">
        <v>554575873</v>
      </c>
      <c r="AB6" s="147">
        <v>526282949</v>
      </c>
      <c r="AC6" s="147">
        <v>504890838</v>
      </c>
      <c r="AD6" s="147">
        <v>884014361</v>
      </c>
      <c r="AE6" s="147">
        <v>450942031</v>
      </c>
    </row>
    <row r="7" spans="1:31" s="147" customFormat="1" ht="24.6" hidden="1" customHeight="1">
      <c r="A7" s="3716" t="s">
        <v>2398</v>
      </c>
      <c r="B7" s="3716"/>
      <c r="C7" s="3716"/>
      <c r="D7" s="149"/>
      <c r="E7" s="433">
        <f t="shared" si="0"/>
        <v>31.302914484738647</v>
      </c>
      <c r="F7" s="150">
        <f t="shared" si="1"/>
        <v>94.015397937558532</v>
      </c>
      <c r="G7" s="150">
        <f t="shared" si="2"/>
        <v>-3.1124320453568264</v>
      </c>
      <c r="H7" s="150">
        <f t="shared" si="3"/>
        <v>-3.3105556256050583</v>
      </c>
      <c r="I7" s="150">
        <f t="shared" si="4"/>
        <v>83.422109007693663</v>
      </c>
      <c r="J7" s="150">
        <f t="shared" si="5"/>
        <v>256.33322992972302</v>
      </c>
      <c r="K7" s="438">
        <f t="shared" si="6"/>
        <v>42.074050953030479</v>
      </c>
      <c r="L7" s="438">
        <f t="shared" si="7"/>
        <v>39.981089959108076</v>
      </c>
      <c r="M7" s="150">
        <f t="shared" si="8"/>
        <v>-0.96165306482751489</v>
      </c>
      <c r="N7" s="438">
        <f t="shared" si="9"/>
        <v>3.5934807779870326</v>
      </c>
      <c r="O7" s="147">
        <v>494994273.78069001</v>
      </c>
      <c r="P7" s="147">
        <v>154947634.2259225</v>
      </c>
      <c r="Q7" s="147">
        <v>145674634.91233367</v>
      </c>
      <c r="R7" s="147">
        <v>-4822639.8211698933</v>
      </c>
      <c r="S7" s="147">
        <v>484619936.3037436</v>
      </c>
      <c r="T7" s="147">
        <v>61627792.47016219</v>
      </c>
      <c r="U7" s="147">
        <v>25981233.91723733</v>
      </c>
      <c r="V7" s="147">
        <v>414187546.63982821</v>
      </c>
      <c r="W7" s="147">
        <v>1151826185.799772</v>
      </c>
      <c r="X7" s="147">
        <v>189058568.97157201</v>
      </c>
      <c r="Y7" s="147">
        <v>1204890205.5401511</v>
      </c>
      <c r="Z7" s="147">
        <v>501494769.53363603</v>
      </c>
      <c r="AA7" s="147">
        <v>501494769.53363603</v>
      </c>
      <c r="AB7" s="147">
        <v>500259936.87579286</v>
      </c>
      <c r="AC7" s="147">
        <v>468440044.70421875</v>
      </c>
      <c r="AD7" s="147">
        <v>1212122873.0867617</v>
      </c>
      <c r="AE7" s="147">
        <v>418609284.14764512</v>
      </c>
    </row>
    <row r="8" spans="1:31" s="147" customFormat="1" ht="24.6" hidden="1" customHeight="1">
      <c r="A8" s="3716" t="s">
        <v>2399</v>
      </c>
      <c r="B8" s="3716"/>
      <c r="C8" s="3716"/>
      <c r="D8" s="149"/>
      <c r="E8" s="433">
        <f t="shared" si="0"/>
        <v>25.530615044573246</v>
      </c>
      <c r="F8" s="150">
        <f t="shared" si="1"/>
        <v>94.159782079898761</v>
      </c>
      <c r="G8" s="150">
        <f t="shared" si="2"/>
        <v>8.0523164144689918</v>
      </c>
      <c r="H8" s="150">
        <f t="shared" si="3"/>
        <v>8.5517577001572107</v>
      </c>
      <c r="I8" s="150">
        <f t="shared" si="4"/>
        <v>110.83914720013858</v>
      </c>
      <c r="J8" s="150">
        <f t="shared" si="5"/>
        <v>168.61271552710116</v>
      </c>
      <c r="K8" s="438">
        <f t="shared" si="6"/>
        <v>52.59843364257604</v>
      </c>
      <c r="L8" s="438">
        <f t="shared" si="7"/>
        <v>52.009150298776284</v>
      </c>
      <c r="M8" s="150">
        <f t="shared" si="8"/>
        <v>1.9768252487342577</v>
      </c>
      <c r="N8" s="438">
        <f t="shared" si="9"/>
        <v>7.4056438143676235</v>
      </c>
      <c r="O8" s="434">
        <v>487002541</v>
      </c>
      <c r="P8" s="434">
        <v>124334744</v>
      </c>
      <c r="Q8" s="434">
        <v>117073324</v>
      </c>
      <c r="R8" s="434">
        <v>10011827</v>
      </c>
      <c r="S8" s="434">
        <v>493350989</v>
      </c>
      <c r="T8" s="434">
        <v>33961983</v>
      </c>
      <c r="U8" s="434">
        <v>12274553</v>
      </c>
      <c r="V8" s="434">
        <v>331576729</v>
      </c>
      <c r="W8" s="434">
        <v>937957568</v>
      </c>
      <c r="X8" s="434">
        <v>292594178</v>
      </c>
      <c r="Y8" s="434">
        <v>1002605338</v>
      </c>
      <c r="Z8" s="434">
        <v>506459891</v>
      </c>
      <c r="AA8" s="147">
        <v>506459891</v>
      </c>
      <c r="AB8" s="147">
        <v>489213132</v>
      </c>
      <c r="AC8" s="147">
        <v>474061931</v>
      </c>
      <c r="AD8" s="147">
        <v>948584982</v>
      </c>
      <c r="AE8" s="147">
        <v>418765000.93499964</v>
      </c>
    </row>
    <row r="9" spans="1:31" s="147" customFormat="1" ht="19.5" hidden="1" customHeight="1">
      <c r="A9" s="3716" t="s">
        <v>2400</v>
      </c>
      <c r="B9" s="3716"/>
      <c r="C9" s="3716"/>
      <c r="D9" s="149"/>
      <c r="E9" s="433">
        <f t="shared" si="0"/>
        <v>28.105158709072125</v>
      </c>
      <c r="F9" s="150">
        <f t="shared" si="1"/>
        <v>92.000857751363284</v>
      </c>
      <c r="G9" s="150">
        <f t="shared" si="2"/>
        <v>-5.5500622360532725</v>
      </c>
      <c r="H9" s="150">
        <f t="shared" si="3"/>
        <v>-6.032620099100142</v>
      </c>
      <c r="I9" s="150">
        <f t="shared" si="4"/>
        <v>104.05500194865802</v>
      </c>
      <c r="J9" s="150">
        <f t="shared" si="5"/>
        <v>276.13295058213993</v>
      </c>
      <c r="K9" s="438">
        <f t="shared" si="6"/>
        <v>44.791633994790978</v>
      </c>
      <c r="L9" s="438">
        <f t="shared" si="7"/>
        <v>43.806786794920235</v>
      </c>
      <c r="M9" s="150">
        <f t="shared" si="8"/>
        <v>-1.6099947384883067</v>
      </c>
      <c r="N9" s="438">
        <f t="shared" si="9"/>
        <v>-6.416660750463671</v>
      </c>
      <c r="O9" s="435">
        <v>414737390.60567915</v>
      </c>
      <c r="P9" s="435">
        <v>116562601.85559051</v>
      </c>
      <c r="Q9" s="435">
        <v>107238593.52444977</v>
      </c>
      <c r="R9" s="435">
        <v>-6469296.9469482601</v>
      </c>
      <c r="S9" s="435">
        <v>388977009.02661127</v>
      </c>
      <c r="T9" s="435">
        <v>52581956.153102256</v>
      </c>
      <c r="U9" s="435">
        <v>10688689.552511062</v>
      </c>
      <c r="V9" s="435">
        <v>276449626.26490414</v>
      </c>
      <c r="W9" s="435">
        <v>868414421.03194356</v>
      </c>
      <c r="X9" s="435">
        <v>140865843.140623</v>
      </c>
      <c r="Y9" s="435">
        <v>918177961.13841772</v>
      </c>
      <c r="Z9" s="435">
        <v>401820999.30479038</v>
      </c>
      <c r="AA9" s="147">
        <v>401820999.30479008</v>
      </c>
      <c r="AB9" s="147">
        <v>419108300.79884535</v>
      </c>
      <c r="AC9" s="147">
        <v>396649042.59909409</v>
      </c>
      <c r="AD9" s="147">
        <v>887937777.42154884</v>
      </c>
      <c r="AE9" s="599">
        <v>353495935.61890829</v>
      </c>
    </row>
    <row r="10" spans="1:31" s="147" customFormat="1" ht="19.5" hidden="1" customHeight="1">
      <c r="A10" s="3716" t="s">
        <v>2401</v>
      </c>
      <c r="B10" s="3716"/>
      <c r="C10" s="3716"/>
      <c r="D10" s="149"/>
      <c r="E10" s="433">
        <f t="shared" si="0"/>
        <v>28.400671778339742</v>
      </c>
      <c r="F10" s="150">
        <f t="shared" si="1"/>
        <v>93.312710913259394</v>
      </c>
      <c r="G10" s="150">
        <f t="shared" si="2"/>
        <v>5.7843453557033495</v>
      </c>
      <c r="H10" s="150">
        <f t="shared" si="3"/>
        <v>6.1988825521105033</v>
      </c>
      <c r="I10" s="150">
        <f t="shared" si="4"/>
        <v>90.35374365033455</v>
      </c>
      <c r="J10" s="150">
        <f t="shared" si="5"/>
        <v>263.61825002862162</v>
      </c>
      <c r="K10" s="438">
        <f t="shared" si="6"/>
        <v>40.480586478781184</v>
      </c>
      <c r="L10" s="438">
        <f t="shared" si="7"/>
        <v>38.888402322130915</v>
      </c>
      <c r="M10" s="150">
        <f t="shared" si="8"/>
        <v>1.7798555093398536</v>
      </c>
      <c r="N10" s="438">
        <f t="shared" si="9"/>
        <v>-15.00997972988791</v>
      </c>
      <c r="O10" s="489">
        <v>481177186.6602276</v>
      </c>
      <c r="P10" s="489">
        <v>136657553.45562041</v>
      </c>
      <c r="Q10" s="489">
        <v>127518867.797176</v>
      </c>
      <c r="R10" s="489">
        <v>7904744.8465280021</v>
      </c>
      <c r="S10" s="489">
        <v>425442382.2905829</v>
      </c>
      <c r="T10" s="489">
        <v>141809653.47389013</v>
      </c>
      <c r="U10" s="489">
        <v>20316280.878726214</v>
      </c>
      <c r="V10" s="489">
        <v>296025460.82286692</v>
      </c>
      <c r="W10" s="489">
        <v>1050978800.6989181</v>
      </c>
      <c r="X10" s="489">
        <v>161385785.02982691</v>
      </c>
      <c r="Y10" s="489">
        <v>1106867327.1392467</v>
      </c>
      <c r="Z10" s="489">
        <v>444122840.59282219</v>
      </c>
      <c r="AA10" s="147">
        <v>444122840.59282225</v>
      </c>
      <c r="AB10" s="147">
        <v>476703908.25929618</v>
      </c>
      <c r="AC10" s="147">
        <v>456720129.96827769</v>
      </c>
      <c r="AD10" s="147">
        <v>1094008385.2415526</v>
      </c>
      <c r="AE10" s="599">
        <v>413956937.12728733</v>
      </c>
    </row>
    <row r="11" spans="1:31" s="439" customFormat="1" ht="19.5" hidden="1" customHeight="1">
      <c r="A11" s="3590" t="s">
        <v>2402</v>
      </c>
      <c r="B11" s="3590"/>
      <c r="C11" s="3590"/>
      <c r="D11" s="436"/>
      <c r="E11" s="437">
        <f t="shared" si="0"/>
        <v>26.534918118638629</v>
      </c>
      <c r="F11" s="438">
        <f t="shared" si="1"/>
        <v>94.117044625812341</v>
      </c>
      <c r="G11" s="438">
        <f t="shared" si="2"/>
        <v>9.4375250053828754</v>
      </c>
      <c r="H11" s="438">
        <f t="shared" si="3"/>
        <v>10.027434502330898</v>
      </c>
      <c r="I11" s="438">
        <f t="shared" si="4"/>
        <v>101.88296923672277</v>
      </c>
      <c r="J11" s="438">
        <f t="shared" si="5"/>
        <v>318.6597712547233</v>
      </c>
      <c r="K11" s="438">
        <f t="shared" si="6"/>
        <v>42.766845357685355</v>
      </c>
      <c r="L11" s="438">
        <f t="shared" si="7"/>
        <v>41.353074377945966</v>
      </c>
      <c r="M11" s="438">
        <f t="shared" si="8"/>
        <v>2.8263567452065863</v>
      </c>
      <c r="N11" s="438">
        <f t="shared" si="9"/>
        <v>3.5545203872662716</v>
      </c>
      <c r="O11" s="154">
        <v>529227099.51266408</v>
      </c>
      <c r="P11" s="154">
        <v>140429977.5173316</v>
      </c>
      <c r="Q11" s="154">
        <v>132168544.60800523</v>
      </c>
      <c r="R11" s="154">
        <v>13253114.24325172</v>
      </c>
      <c r="S11" s="154">
        <v>456747797.40586615</v>
      </c>
      <c r="T11" s="154">
        <v>83545723.626557037</v>
      </c>
      <c r="U11" s="154">
        <v>16213505.051686004</v>
      </c>
      <c r="V11" s="154">
        <v>331835129.9245007</v>
      </c>
      <c r="W11" s="154">
        <v>1067995063.900094</v>
      </c>
      <c r="X11" s="154">
        <v>143334000.27478242</v>
      </c>
      <c r="Y11" s="154">
        <v>1118583919.8709385</v>
      </c>
      <c r="Z11" s="154">
        <v>468911586.1162464</v>
      </c>
      <c r="AA11" s="154">
        <v>381497471.03714108</v>
      </c>
      <c r="AB11" s="154">
        <v>340666948.07070595</v>
      </c>
      <c r="AC11" s="147">
        <v>481343126.79512012</v>
      </c>
      <c r="AD11" s="583">
        <v>1104507474.4175601</v>
      </c>
      <c r="AE11" s="154">
        <v>439721147.60266435</v>
      </c>
    </row>
    <row r="12" spans="1:31" s="147" customFormat="1" ht="19.5" hidden="1" customHeight="1">
      <c r="A12" s="3716" t="s">
        <v>2403</v>
      </c>
      <c r="B12" s="3716"/>
      <c r="C12" s="3716"/>
      <c r="D12" s="149"/>
      <c r="E12" s="433">
        <f t="shared" si="0"/>
        <v>25.535948620218541</v>
      </c>
      <c r="F12" s="150">
        <f t="shared" si="1"/>
        <v>95.279749174752197</v>
      </c>
      <c r="G12" s="150">
        <f t="shared" si="2"/>
        <v>10.243903154733383</v>
      </c>
      <c r="H12" s="150">
        <f t="shared" si="3"/>
        <v>10.751396013800459</v>
      </c>
      <c r="I12" s="150">
        <f t="shared" si="4"/>
        <v>104.2652472129089</v>
      </c>
      <c r="J12" s="150">
        <f t="shared" si="5"/>
        <v>325.71772510540245</v>
      </c>
      <c r="K12" s="150">
        <f t="shared" si="6"/>
        <v>45.563275036395808</v>
      </c>
      <c r="L12" s="150">
        <f t="shared" si="7"/>
        <v>43.806165420246131</v>
      </c>
      <c r="M12" s="150">
        <f t="shared" si="8"/>
        <v>2.8856581347316483</v>
      </c>
      <c r="N12" s="150">
        <f t="shared" si="9"/>
        <v>3.5181531917315088</v>
      </c>
      <c r="O12" s="154">
        <v>552581020.29235148</v>
      </c>
      <c r="P12" s="154">
        <v>141106805.42693427</v>
      </c>
      <c r="Q12" s="154">
        <v>134446210.27928859</v>
      </c>
      <c r="R12" s="154">
        <v>14454844.492673216</v>
      </c>
      <c r="S12" s="154">
        <v>486513225.79257286</v>
      </c>
      <c r="T12" s="154">
        <v>59000259.028558321</v>
      </c>
      <c r="U12" s="154">
        <v>22343556.438847698</v>
      </c>
      <c r="V12" s="154">
        <v>368720316.52669519</v>
      </c>
      <c r="W12" s="583">
        <v>1067774924.8796263</v>
      </c>
      <c r="X12" s="154">
        <v>149366518.39722168</v>
      </c>
      <c r="Y12" s="583">
        <v>1118819839.4686251</v>
      </c>
      <c r="Z12" s="154">
        <v>500920199.75254083</v>
      </c>
      <c r="AA12" s="154">
        <v>415806488.11875683</v>
      </c>
      <c r="AB12" s="154">
        <v>372508410.50904661</v>
      </c>
      <c r="AC12" s="147">
        <v>512695022.82086575</v>
      </c>
      <c r="AD12" s="583">
        <v>1110604457.444062</v>
      </c>
      <c r="AE12" s="154">
        <v>469260479.84028232</v>
      </c>
    </row>
    <row r="13" spans="1:31" s="147" customFormat="1" ht="18" hidden="1" customHeight="1">
      <c r="A13" s="3590" t="s">
        <v>2418</v>
      </c>
      <c r="B13" s="3590"/>
      <c r="C13" s="3590"/>
      <c r="D13" s="149"/>
      <c r="E13" s="433">
        <f t="shared" si="0"/>
        <v>28.724027477117509</v>
      </c>
      <c r="F13" s="150">
        <f t="shared" si="1"/>
        <v>94.820353211120675</v>
      </c>
      <c r="G13" s="150">
        <f t="shared" si="2"/>
        <v>27.768426481962955</v>
      </c>
      <c r="H13" s="150">
        <f t="shared" si="3"/>
        <v>29.285301669500875</v>
      </c>
      <c r="I13" s="150">
        <f t="shared" si="4"/>
        <v>33.362803447345122</v>
      </c>
      <c r="J13" s="150" t="e">
        <f t="shared" si="5"/>
        <v>#REF!</v>
      </c>
      <c r="K13" s="150" t="e">
        <f t="shared" si="6"/>
        <v>#REF!</v>
      </c>
      <c r="L13" s="150" t="e">
        <f t="shared" si="7"/>
        <v>#REF!</v>
      </c>
      <c r="M13" s="150" t="e">
        <f t="shared" si="8"/>
        <v>#REF!</v>
      </c>
      <c r="N13" s="150">
        <v>0</v>
      </c>
      <c r="O13" s="154">
        <f>'1'!G14*1000</f>
        <v>601944046609.06848</v>
      </c>
      <c r="P13" s="154">
        <f>'1'!H14*1000</f>
        <v>172902573344.86185</v>
      </c>
      <c r="Q13" s="154">
        <f>'1'!J14*1000</f>
        <v>163946830756.715</v>
      </c>
      <c r="R13" s="154">
        <f>'21'!AA13*1000</f>
        <v>48012323964.690033</v>
      </c>
      <c r="S13" s="154" t="e">
        <f>#REF!*1000</f>
        <v>#REF!</v>
      </c>
      <c r="T13" s="154">
        <f>'13'!I13*1000</f>
        <v>25986855635.21735</v>
      </c>
      <c r="U13" s="154">
        <f>'13'!J13*1000</f>
        <v>914634281113.62</v>
      </c>
      <c r="V13" s="154">
        <f>'13'!K13*1000</f>
        <v>486464462789.55408</v>
      </c>
      <c r="W13" s="154" t="e">
        <f>'13'!G13*1000</f>
        <v>#REF!</v>
      </c>
      <c r="X13" s="154">
        <f>'1'!M14*1000</f>
        <v>165085444023.28009</v>
      </c>
      <c r="Y13" s="154" t="e">
        <f>#REF!*1000</f>
        <v>#REF!</v>
      </c>
      <c r="Z13" s="154" t="e">
        <f>#REF!*1000</f>
        <v>#REF!</v>
      </c>
      <c r="AA13" s="493">
        <v>0</v>
      </c>
      <c r="AB13" s="493">
        <v>0</v>
      </c>
      <c r="AC13" s="147">
        <f>'29'!L13*1000</f>
        <v>521734671308.78442</v>
      </c>
      <c r="AD13" s="583">
        <f>'1'!L14*1000</f>
        <v>1814153456077.3289</v>
      </c>
      <c r="AE13" s="154">
        <f>'31'!G14*1000</f>
        <v>476115763599.36035</v>
      </c>
    </row>
    <row r="14" spans="1:31" s="147" customFormat="1" ht="18" hidden="1" customHeight="1">
      <c r="A14" s="3716" t="s">
        <v>2419</v>
      </c>
      <c r="B14" s="3716"/>
      <c r="C14" s="3716"/>
      <c r="D14" s="149"/>
      <c r="E14" s="433">
        <f t="shared" si="0"/>
        <v>22.890405191484319</v>
      </c>
      <c r="F14" s="150">
        <f t="shared" si="1"/>
        <v>93.136388997518836</v>
      </c>
      <c r="G14" s="150">
        <f t="shared" si="2"/>
        <v>15.114015685492443</v>
      </c>
      <c r="H14" s="150">
        <f t="shared" si="3"/>
        <v>16.227830870590314</v>
      </c>
      <c r="I14" s="150">
        <f t="shared" si="4"/>
        <v>33.736808036384019</v>
      </c>
      <c r="J14" s="150" t="e">
        <f t="shared" si="5"/>
        <v>#REF!</v>
      </c>
      <c r="K14" s="150" t="e">
        <f t="shared" si="6"/>
        <v>#REF!</v>
      </c>
      <c r="L14" s="150" t="e">
        <f t="shared" si="7"/>
        <v>#REF!</v>
      </c>
      <c r="M14" s="150" t="e">
        <f t="shared" si="8"/>
        <v>#REF!</v>
      </c>
      <c r="N14" s="150" t="e">
        <f>(S14-AC14+AA14-AB14)/S14*100</f>
        <v>#REF!</v>
      </c>
      <c r="O14" s="154">
        <f>'1'!G15*1000</f>
        <v>577199200169.32678</v>
      </c>
      <c r="P14" s="154">
        <f>'1'!H15*1000</f>
        <v>132123235680.76555</v>
      </c>
      <c r="Q14" s="154">
        <f>'1'!J15*1000</f>
        <v>123054810739.74641</v>
      </c>
      <c r="R14" s="154">
        <f>'21'!AA14*1000</f>
        <v>19969126564.971054</v>
      </c>
      <c r="S14" s="154" t="e">
        <f>#REF!*1000</f>
        <v>#REF!</v>
      </c>
      <c r="T14" s="154">
        <f>'13'!I14*1000</f>
        <v>26885846774.99826</v>
      </c>
      <c r="U14" s="154">
        <f>'13'!J14*1000</f>
        <v>1010956523624.6958</v>
      </c>
      <c r="V14" s="154">
        <f>'13'!K14*1000</f>
        <v>422334669756.43732</v>
      </c>
      <c r="W14" s="154" t="e">
        <f>'13'!G14*1000</f>
        <v>#REF!</v>
      </c>
      <c r="X14" s="154">
        <f>'1'!M15*1000</f>
        <v>160251243330.20074</v>
      </c>
      <c r="Y14" s="154" t="e">
        <f>#REF!*1000</f>
        <v>#REF!</v>
      </c>
      <c r="Z14" s="154" t="e">
        <f>#REF!*1000</f>
        <v>#REF!</v>
      </c>
      <c r="AA14" s="154">
        <f>'19'!K14*1000</f>
        <v>383445661143.01843</v>
      </c>
      <c r="AB14" s="154">
        <f>'19'!L14*1000</f>
        <v>377850606000.65424</v>
      </c>
      <c r="AC14" s="147">
        <f>'29'!L14*1000</f>
        <v>541854421760.84235</v>
      </c>
      <c r="AD14" s="583">
        <f>'1'!L15*1000</f>
        <v>1858282579764.1816</v>
      </c>
      <c r="AE14" s="154">
        <f>'31'!G15*1000</f>
        <v>492617125028.828</v>
      </c>
    </row>
    <row r="15" spans="1:31" s="147" customFormat="1" ht="18" hidden="1" customHeight="1">
      <c r="A15" s="3716" t="s">
        <v>2444</v>
      </c>
      <c r="B15" s="3716"/>
      <c r="C15" s="3716"/>
      <c r="D15" s="149"/>
      <c r="E15" s="433">
        <f t="shared" si="0"/>
        <v>20.392687783311395</v>
      </c>
      <c r="F15" s="150">
        <f t="shared" si="1"/>
        <v>93.595389725011685</v>
      </c>
      <c r="G15" s="150">
        <f t="shared" si="2"/>
        <v>10.967815817331015</v>
      </c>
      <c r="H15" s="150">
        <f t="shared" si="3"/>
        <v>11.718329128769112</v>
      </c>
      <c r="I15" s="150">
        <f t="shared" si="4"/>
        <v>39.750409195054026</v>
      </c>
      <c r="J15" s="150" t="e">
        <f t="shared" si="5"/>
        <v>#REF!</v>
      </c>
      <c r="K15" s="150" t="e">
        <f t="shared" si="6"/>
        <v>#REF!</v>
      </c>
      <c r="L15" s="150" t="e">
        <f t="shared" si="7"/>
        <v>#REF!</v>
      </c>
      <c r="M15" s="150" t="e">
        <f t="shared" si="8"/>
        <v>#REF!</v>
      </c>
      <c r="N15" s="150" t="e">
        <f>(S15-AC15+AA15-AB15)/S15*100</f>
        <v>#REF!</v>
      </c>
      <c r="O15" s="154">
        <f>'1'!G16*1000</f>
        <v>591176187097.69373</v>
      </c>
      <c r="P15" s="154">
        <f>'1'!H16*1000</f>
        <v>120556714084.11751</v>
      </c>
      <c r="Q15" s="154">
        <f>'1'!J16*1000</f>
        <v>112835526386.69783</v>
      </c>
      <c r="R15" s="154">
        <f>'21'!AA15*1000</f>
        <v>13222438356.172369</v>
      </c>
      <c r="S15" s="154" t="e">
        <f>#REF!*1000</f>
        <v>#REF!</v>
      </c>
      <c r="T15" s="154">
        <f>'13'!I15*1000</f>
        <v>24791256296.694714</v>
      </c>
      <c r="U15" s="154">
        <f>'13'!J15*1000</f>
        <v>779494678680</v>
      </c>
      <c r="V15" s="154">
        <f>'13'!K15*1000</f>
        <v>446786704613.4361</v>
      </c>
      <c r="W15" s="154" t="e">
        <f>'13'!G15*1000</f>
        <v>#REF!</v>
      </c>
      <c r="X15" s="154">
        <f>'1'!M16*1000</f>
        <v>163700524038.46497</v>
      </c>
      <c r="Y15" s="154" t="e">
        <f>#REF!*1000</f>
        <v>#REF!</v>
      </c>
      <c r="Z15" s="154" t="e">
        <f>#REF!*1000</f>
        <v>#REF!</v>
      </c>
      <c r="AA15" s="154">
        <f>'19'!K15*1000</f>
        <v>426671623986.29968</v>
      </c>
      <c r="AB15" s="154">
        <f>'19'!L15*1000</f>
        <v>408187718463.5506</v>
      </c>
      <c r="AC15" s="147">
        <f>'29'!L15*1000</f>
        <v>544103225058.43988</v>
      </c>
      <c r="AD15" s="583">
        <f>'1'!L16*1000</f>
        <v>1616947529869.2383</v>
      </c>
      <c r="AE15" s="154">
        <f>'31'!G16*1000</f>
        <v>497306493564.44049</v>
      </c>
    </row>
    <row r="16" spans="1:31" s="147" customFormat="1" ht="17.25" hidden="1" customHeight="1">
      <c r="A16" s="3716" t="s">
        <v>2389</v>
      </c>
      <c r="B16" s="3716"/>
      <c r="C16" s="3716"/>
      <c r="D16" s="149"/>
      <c r="E16" s="433">
        <f t="shared" si="0"/>
        <v>21.885292151692504</v>
      </c>
      <c r="F16" s="150">
        <f t="shared" si="1"/>
        <v>93.540013256492557</v>
      </c>
      <c r="G16" s="150">
        <f t="shared" si="2"/>
        <v>19.514837640885911</v>
      </c>
      <c r="H16" s="150">
        <f t="shared" si="3"/>
        <v>20.86255599234844</v>
      </c>
      <c r="I16" s="150">
        <f t="shared" si="4"/>
        <v>33.045703087420634</v>
      </c>
      <c r="J16" s="150" t="e">
        <f t="shared" si="5"/>
        <v>#REF!</v>
      </c>
      <c r="K16" s="150" t="e">
        <f t="shared" si="6"/>
        <v>#REF!</v>
      </c>
      <c r="L16" s="150" t="e">
        <f t="shared" si="7"/>
        <v>#REF!</v>
      </c>
      <c r="M16" s="150" t="e">
        <f t="shared" si="8"/>
        <v>#REF!</v>
      </c>
      <c r="N16" s="150" t="e">
        <f>(S16-AC16+AA16-AB16)/S16*100</f>
        <v>#REF!</v>
      </c>
      <c r="O16" s="154">
        <f>'1'!G17*1000</f>
        <v>521853082567.8877</v>
      </c>
      <c r="P16" s="154">
        <f>'1'!H17*1000</f>
        <v>114209071722.59532</v>
      </c>
      <c r="Q16" s="154">
        <f>'1'!J17*1000</f>
        <v>106831180829.43275</v>
      </c>
      <c r="R16" s="154">
        <f>'21'!AA16*1000</f>
        <v>22287714917.827419</v>
      </c>
      <c r="S16" s="154" t="e">
        <f>#REF!*1000</f>
        <v>#REF!</v>
      </c>
      <c r="T16" s="154">
        <f>'13'!I16*1000</f>
        <v>26089338459.277584</v>
      </c>
      <c r="U16" s="154">
        <f>'13'!J16*1000</f>
        <v>881921579783.37988</v>
      </c>
      <c r="V16" s="154">
        <f>'13'!K16*1000</f>
        <v>430666374687.59631</v>
      </c>
      <c r="W16" s="154">
        <f>'13'!G16*1000</f>
        <v>1598848494333.4563</v>
      </c>
      <c r="X16" s="154">
        <f>'1'!M17*1000</f>
        <v>163975341569.43137</v>
      </c>
      <c r="Y16" s="154" t="e">
        <f>#REF!*1000</f>
        <v>#REF!</v>
      </c>
      <c r="Z16" s="154" t="e">
        <f>#REF!*1000</f>
        <v>#REF!</v>
      </c>
      <c r="AA16" s="154">
        <f>'19'!K16*1000</f>
        <v>502300405089.22681</v>
      </c>
      <c r="AB16" s="154">
        <f>'19'!L16*1000</f>
        <v>505889501158.25287</v>
      </c>
      <c r="AC16" s="147">
        <f>'29'!L16*1000</f>
        <v>488367701225.77753</v>
      </c>
      <c r="AD16" s="583">
        <f>'1'!L17*1000</f>
        <v>1677734614158.7781</v>
      </c>
      <c r="AE16" s="154">
        <f>'31'!G17*1000</f>
        <v>442375323520.45184</v>
      </c>
    </row>
    <row r="17" spans="1:31" s="147" customFormat="1" ht="18" hidden="1" customHeight="1">
      <c r="A17" s="3716" t="s">
        <v>2502</v>
      </c>
      <c r="B17" s="3716"/>
      <c r="C17" s="3716"/>
      <c r="D17" s="149"/>
      <c r="E17" s="441">
        <f t="shared" si="0"/>
        <v>22.45536049142121</v>
      </c>
      <c r="F17" s="442">
        <f t="shared" si="1"/>
        <v>94.200570883351944</v>
      </c>
      <c r="G17" s="442">
        <f t="shared" si="2"/>
        <v>26.184387740856401</v>
      </c>
      <c r="H17" s="442">
        <f t="shared" si="3"/>
        <v>27.796421502880687</v>
      </c>
      <c r="I17" s="442">
        <f t="shared" si="4"/>
        <v>32.254731160070612</v>
      </c>
      <c r="J17" s="442" t="e">
        <f t="shared" si="5"/>
        <v>#REF!</v>
      </c>
      <c r="K17" s="442" t="e">
        <f t="shared" si="6"/>
        <v>#REF!</v>
      </c>
      <c r="L17" s="442" t="e">
        <f t="shared" si="7"/>
        <v>#REF!</v>
      </c>
      <c r="M17" s="442" t="e">
        <f t="shared" si="8"/>
        <v>#REF!</v>
      </c>
      <c r="N17" s="442" t="e">
        <f>(S17-AC17+AA17-AB17)/S17*100</f>
        <v>#REF!</v>
      </c>
      <c r="O17" s="154">
        <f>'1'!G18*1000</f>
        <v>590578353624.27771</v>
      </c>
      <c r="P17" s="154">
        <f>'1'!H18*1000</f>
        <v>132616498290.6319</v>
      </c>
      <c r="Q17" s="154">
        <f>'1'!J18*1000</f>
        <v>124925498475.28592</v>
      </c>
      <c r="R17" s="154">
        <f>'21'!AA17*1000</f>
        <v>34724818120.765259</v>
      </c>
      <c r="S17" s="154" t="e">
        <f>#REF!*1000</f>
        <v>#REF!</v>
      </c>
      <c r="T17" s="154">
        <f>'13'!I17*1000</f>
        <v>20293166304.08532</v>
      </c>
      <c r="U17" s="154">
        <f>'13'!J17*1000</f>
        <v>1037285061501.944</v>
      </c>
      <c r="V17" s="154">
        <f>'13'!K17*1000</f>
        <v>479086108433.60748</v>
      </c>
      <c r="W17" s="154">
        <f>'13'!G17*1000</f>
        <v>1806885737298.427</v>
      </c>
      <c r="X17" s="154">
        <f>'1'!M18*1000</f>
        <v>191003037461.4938</v>
      </c>
      <c r="Y17" s="154" t="e">
        <f>#REF!*1000</f>
        <v>#REF!</v>
      </c>
      <c r="Z17" s="154" t="e">
        <f>#REF!*1000</f>
        <v>#REF!</v>
      </c>
      <c r="AA17" s="154">
        <f>'19'!K17*1000</f>
        <v>596990781119.32605</v>
      </c>
      <c r="AB17" s="154">
        <f>'19'!L17*1000</f>
        <v>578160728513.15881</v>
      </c>
      <c r="AC17" s="147">
        <f>'29'!L17*1000</f>
        <v>545609538321.46454</v>
      </c>
      <c r="AD17" s="583">
        <f>'1'!L18*1000</f>
        <v>1905911401124.707</v>
      </c>
      <c r="AE17" s="154">
        <f>'31'!G18*1000</f>
        <v>495646950486.77838</v>
      </c>
    </row>
    <row r="18" spans="1:31" s="147" customFormat="1" ht="18.75" hidden="1" customHeight="1">
      <c r="A18" s="3716" t="s">
        <v>2371</v>
      </c>
      <c r="B18" s="3716"/>
      <c r="C18" s="3716"/>
      <c r="D18" s="149"/>
      <c r="E18" s="441">
        <f t="shared" ref="E18:F20" si="10">P18/O18*100</f>
        <v>28.034352093851872</v>
      </c>
      <c r="F18" s="442">
        <f t="shared" si="10"/>
        <v>95.11630503257787</v>
      </c>
      <c r="G18" s="442">
        <f t="shared" ref="G18:G22" si="11">R18/P18*100</f>
        <v>41.177365851686595</v>
      </c>
      <c r="H18" s="442">
        <f t="shared" ref="H18:H22" si="12">R18/Q18*100</f>
        <v>43.291595313319952</v>
      </c>
      <c r="I18" s="442">
        <f t="shared" ref="I18:I22" si="13">AE18/(T18+U18+V18)*100</f>
        <v>38.273931156114813</v>
      </c>
      <c r="J18" s="442" t="e">
        <f t="shared" ref="J18:J22" si="14">S18/X18*100</f>
        <v>#REF!</v>
      </c>
      <c r="K18" s="442" t="e">
        <f t="shared" ref="K18:K21" si="15">S18/W18*100</f>
        <v>#REF!</v>
      </c>
      <c r="L18" s="442" t="e">
        <f t="shared" ref="L18:L22" si="16">S18/AD18*100</f>
        <v>#REF!</v>
      </c>
      <c r="M18" s="442" t="e">
        <f t="shared" ref="M18:M22" si="17">R18/Z18*100</f>
        <v>#REF!</v>
      </c>
      <c r="N18" s="442">
        <v>0</v>
      </c>
      <c r="O18" s="154">
        <f>'1'!G19*1000</f>
        <v>607232241203.53247</v>
      </c>
      <c r="P18" s="154">
        <f>'1'!H19*1000</f>
        <v>170233624526.38614</v>
      </c>
      <c r="Q18" s="154">
        <f>'1'!J19*1000</f>
        <v>161919933572.53073</v>
      </c>
      <c r="R18" s="154">
        <f>'21'!AA18*1000</f>
        <v>70097722373.816498</v>
      </c>
      <c r="S18" s="154" t="e">
        <f>#REF!*1000</f>
        <v>#REF!</v>
      </c>
      <c r="T18" s="154">
        <f>'13'!I18*1000</f>
        <v>21622586778.182602</v>
      </c>
      <c r="U18" s="154">
        <f>'13'!J18*1000</f>
        <v>855876728341.16553</v>
      </c>
      <c r="V18" s="154">
        <f>'13'!K18*1000</f>
        <v>396411361107.40057</v>
      </c>
      <c r="W18" s="154" t="e">
        <f>'13'!G18*1000</f>
        <v>#REF!</v>
      </c>
      <c r="X18" s="154">
        <f>'1'!M19*1000</f>
        <v>148617411341.97382</v>
      </c>
      <c r="Y18" s="154" t="e">
        <f>#REF!*1000</f>
        <v>#REF!</v>
      </c>
      <c r="Z18" s="154" t="e">
        <f>#REF!*1000</f>
        <v>#REF!</v>
      </c>
      <c r="AA18" s="154">
        <f>'19'!K18*1000</f>
        <v>543367712191.40027</v>
      </c>
      <c r="AB18" s="154">
        <f>'19'!L18*1000</f>
        <v>539216484375.87115</v>
      </c>
      <c r="AC18" s="147">
        <f>'29'!L18*1000</f>
        <v>538028957041.10455</v>
      </c>
      <c r="AD18" s="583">
        <f>'1'!L19*1000</f>
        <v>1892556986282.2148</v>
      </c>
      <c r="AE18" s="154">
        <f>'31'!G19*1000</f>
        <v>487575695209.42249</v>
      </c>
    </row>
    <row r="19" spans="1:31" s="147" customFormat="1" ht="19.5" hidden="1" customHeight="1">
      <c r="A19" s="3716" t="s">
        <v>2290</v>
      </c>
      <c r="B19" s="3716"/>
      <c r="C19" s="3716"/>
      <c r="D19" s="149"/>
      <c r="E19" s="441">
        <f t="shared" si="10"/>
        <v>22.857929858704029</v>
      </c>
      <c r="F19" s="442">
        <f t="shared" si="10"/>
        <v>93.178223976940984</v>
      </c>
      <c r="G19" s="442">
        <f t="shared" si="11"/>
        <v>24.981900532401934</v>
      </c>
      <c r="H19" s="442">
        <f t="shared" si="12"/>
        <v>26.810878621795002</v>
      </c>
      <c r="I19" s="442">
        <f t="shared" si="13"/>
        <v>30.214812290732389</v>
      </c>
      <c r="J19" s="442" t="e">
        <f t="shared" si="14"/>
        <v>#REF!</v>
      </c>
      <c r="K19" s="442" t="e">
        <f t="shared" si="15"/>
        <v>#REF!</v>
      </c>
      <c r="L19" s="442" t="e">
        <f t="shared" si="16"/>
        <v>#REF!</v>
      </c>
      <c r="M19" s="442" t="e">
        <f t="shared" si="17"/>
        <v>#REF!</v>
      </c>
      <c r="N19" s="442" t="e">
        <f t="shared" ref="N19:N23" si="18">(S19-AC19+AA19-AB19)/S19*100</f>
        <v>#REF!</v>
      </c>
      <c r="O19" s="154">
        <f>'1'!G20*1000</f>
        <v>574744237526.82422</v>
      </c>
      <c r="P19" s="154">
        <f>'1'!H20*1000</f>
        <v>131374634680.82477</v>
      </c>
      <c r="Q19" s="154">
        <f>'1'!J20*1000</f>
        <v>122412551351.78688</v>
      </c>
      <c r="R19" s="154">
        <f>'21'!AA19*1000</f>
        <v>32819880560.770058</v>
      </c>
      <c r="S19" s="154" t="e">
        <f>#REF!*1000</f>
        <v>#REF!</v>
      </c>
      <c r="T19" s="154">
        <f>'13'!I19*1000</f>
        <v>29229771450.74604</v>
      </c>
      <c r="U19" s="154">
        <f>'13'!J19*1000</f>
        <v>1052866166435.6915</v>
      </c>
      <c r="V19" s="154">
        <f>'13'!K19*1000</f>
        <v>472049041986.46393</v>
      </c>
      <c r="W19" s="154">
        <f>'13'!G19*1000</f>
        <v>1829300639485.731</v>
      </c>
      <c r="X19" s="154">
        <f>'1'!M20*1000</f>
        <v>190678611628.53299</v>
      </c>
      <c r="Y19" s="154" t="e">
        <f>#REF!*1000</f>
        <v>#REF!</v>
      </c>
      <c r="Z19" s="154" t="e">
        <f>#REF!*1000</f>
        <v>#REF!</v>
      </c>
      <c r="AA19" s="154">
        <f>'19'!K19*1000</f>
        <v>471136516857.51721</v>
      </c>
      <c r="AB19" s="154">
        <f>'19'!L19*1000</f>
        <v>472749175826.49487</v>
      </c>
      <c r="AC19" s="147">
        <f>'29'!L19*1000</f>
        <v>520416271199.83801</v>
      </c>
      <c r="AD19" s="583">
        <f>'1'!L20*1000</f>
        <v>1918058080334.3196</v>
      </c>
      <c r="AE19" s="154">
        <f>'31'!G20*1000</f>
        <v>469581988394.43793</v>
      </c>
    </row>
    <row r="20" spans="1:31" s="147" customFormat="1" ht="18" hidden="1" customHeight="1">
      <c r="A20" s="3716" t="s">
        <v>2447</v>
      </c>
      <c r="B20" s="3716"/>
      <c r="C20" s="3716"/>
      <c r="D20" s="149"/>
      <c r="E20" s="441">
        <f t="shared" si="10"/>
        <v>22.927482727410702</v>
      </c>
      <c r="F20" s="442">
        <f t="shared" si="10"/>
        <v>90.84118079774386</v>
      </c>
      <c r="G20" s="442">
        <f t="shared" si="11"/>
        <v>27.85628249882674</v>
      </c>
      <c r="H20" s="442">
        <f t="shared" si="12"/>
        <v>30.664817711747077</v>
      </c>
      <c r="I20" s="442">
        <f t="shared" si="13"/>
        <v>28.463299964138567</v>
      </c>
      <c r="J20" s="442" t="e">
        <f t="shared" si="14"/>
        <v>#REF!</v>
      </c>
      <c r="K20" s="442" t="e">
        <f t="shared" si="15"/>
        <v>#REF!</v>
      </c>
      <c r="L20" s="442" t="e">
        <f t="shared" si="16"/>
        <v>#REF!</v>
      </c>
      <c r="M20" s="442" t="e">
        <f t="shared" si="17"/>
        <v>#REF!</v>
      </c>
      <c r="N20" s="442" t="e">
        <f t="shared" si="18"/>
        <v>#REF!</v>
      </c>
      <c r="O20" s="154">
        <f>'1'!G21*1000</f>
        <v>567799791590.06055</v>
      </c>
      <c r="P20" s="154">
        <f>'1'!H21*1000</f>
        <v>130182199143.08508</v>
      </c>
      <c r="Q20" s="154">
        <f>'1'!J21*1000</f>
        <v>118259046890.04887</v>
      </c>
      <c r="R20" s="154">
        <f>'21'!AA20*1000</f>
        <v>36263921156.482986</v>
      </c>
      <c r="S20" s="154" t="e">
        <f>#REF!*1000</f>
        <v>#REF!</v>
      </c>
      <c r="T20" s="154">
        <f>'13'!I20*1000</f>
        <v>27969698550.922256</v>
      </c>
      <c r="U20" s="154">
        <f>'13'!J20*1000</f>
        <v>1129104080630.0825</v>
      </c>
      <c r="V20" s="154">
        <f>'13'!K20*1000</f>
        <v>501921760240.39038</v>
      </c>
      <c r="W20" s="154">
        <f>'13'!G20*1000</f>
        <v>1913570358560.9207</v>
      </c>
      <c r="X20" s="154">
        <f>'1'!M21*1000</f>
        <v>190414740885.86792</v>
      </c>
      <c r="Y20" s="154" t="e">
        <f>#REF!*1000</f>
        <v>#REF!</v>
      </c>
      <c r="Z20" s="154" t="e">
        <f>#REF!*1000</f>
        <v>#REF!</v>
      </c>
      <c r="AA20" s="154">
        <f>'19'!K20*1000</f>
        <v>472565988368.96783</v>
      </c>
      <c r="AB20" s="154">
        <f>'19'!L20*1000</f>
        <v>453305260327.58716</v>
      </c>
      <c r="AC20" s="147">
        <f>'29'!L20*1000</f>
        <v>520753348182.96307</v>
      </c>
      <c r="AD20" s="583">
        <f>'1'!L21*1000</f>
        <v>2003052329113.0562</v>
      </c>
      <c r="AE20" s="154">
        <f>'31'!G21*1000</f>
        <v>472204876777.19043</v>
      </c>
    </row>
    <row r="21" spans="1:31" s="147" customFormat="1" ht="18" hidden="1" customHeight="1">
      <c r="A21" s="3716" t="s">
        <v>2273</v>
      </c>
      <c r="B21" s="3716"/>
      <c r="C21" s="3716"/>
      <c r="D21" s="149"/>
      <c r="E21" s="441">
        <f t="shared" ref="E21:F22" si="19">P21/O21*100</f>
        <v>23.159944665856973</v>
      </c>
      <c r="F21" s="442">
        <f t="shared" si="19"/>
        <v>92.489230589957174</v>
      </c>
      <c r="G21" s="442">
        <f t="shared" si="11"/>
        <v>28.365353730099692</v>
      </c>
      <c r="H21" s="442">
        <f t="shared" si="12"/>
        <v>30.66881792525119</v>
      </c>
      <c r="I21" s="442">
        <f t="shared" si="13"/>
        <v>40.260880721154784</v>
      </c>
      <c r="J21" s="442" t="e">
        <f t="shared" si="14"/>
        <v>#REF!</v>
      </c>
      <c r="K21" s="442" t="e">
        <f t="shared" si="15"/>
        <v>#REF!</v>
      </c>
      <c r="L21" s="442" t="e">
        <f t="shared" si="16"/>
        <v>#REF!</v>
      </c>
      <c r="M21" s="442" t="e">
        <f t="shared" si="17"/>
        <v>#REF!</v>
      </c>
      <c r="N21" s="442" t="e">
        <f t="shared" si="18"/>
        <v>#REF!</v>
      </c>
      <c r="O21" s="154">
        <f>'1'!G22*1000</f>
        <v>610787773834.75635</v>
      </c>
      <c r="P21" s="154">
        <f>'1'!H22*1000</f>
        <v>141458110445.94922</v>
      </c>
      <c r="Q21" s="154">
        <f>'1'!J22*1000</f>
        <v>130833517958.55026</v>
      </c>
      <c r="R21" s="154">
        <f>'21'!AA21*1000</f>
        <v>40125093407.9086</v>
      </c>
      <c r="S21" s="154" t="e">
        <f>#REF!*1000</f>
        <v>#REF!</v>
      </c>
      <c r="T21" s="154">
        <f>'13'!I21*1000</f>
        <v>31515796894.087177</v>
      </c>
      <c r="U21" s="154">
        <f>'13'!J21*1000</f>
        <v>677894624523.73511</v>
      </c>
      <c r="V21" s="154">
        <f>'13'!K21*1000</f>
        <v>543696562710.23669</v>
      </c>
      <c r="W21" s="154">
        <f>'13'!G21*1000</f>
        <v>1539118673350.958</v>
      </c>
      <c r="X21" s="154">
        <f>'1'!M22*1000</f>
        <v>207419774224.03622</v>
      </c>
      <c r="Y21" s="154" t="e">
        <f>#REF!*1000</f>
        <v>#REF!</v>
      </c>
      <c r="Z21" s="154" t="e">
        <f>#REF!*1000</f>
        <v>#REF!</v>
      </c>
      <c r="AA21" s="154">
        <f>'19'!K21*1000</f>
        <v>467124506297.57819</v>
      </c>
      <c r="AB21" s="154">
        <f>'19'!L21*1000</f>
        <v>449083899650.39594</v>
      </c>
      <c r="AC21" s="147">
        <f>'29'!L21*1000</f>
        <v>556712647078.93457</v>
      </c>
      <c r="AD21" s="583">
        <f>'1'!L22*1000</f>
        <v>1698497265220.4094</v>
      </c>
      <c r="AE21" s="154">
        <f>'31'!G22*1000</f>
        <v>504511908188.25787</v>
      </c>
    </row>
    <row r="22" spans="1:31" s="147" customFormat="1" ht="18" hidden="1" customHeight="1">
      <c r="A22" s="3095" t="s">
        <v>2392</v>
      </c>
      <c r="B22" s="3096"/>
      <c r="C22" s="3096"/>
      <c r="D22" s="3097"/>
      <c r="E22" s="441">
        <f t="shared" si="19"/>
        <v>22.374664676483007</v>
      </c>
      <c r="F22" s="442">
        <f t="shared" si="19"/>
        <v>92.109908017361548</v>
      </c>
      <c r="G22" s="442">
        <f t="shared" si="11"/>
        <v>22.363825723092347</v>
      </c>
      <c r="H22" s="442">
        <f t="shared" si="12"/>
        <v>24.279500657928189</v>
      </c>
      <c r="I22" s="442">
        <f t="shared" si="13"/>
        <v>65.375362616173035</v>
      </c>
      <c r="J22" s="442" t="e">
        <f t="shared" si="14"/>
        <v>#REF!</v>
      </c>
      <c r="K22" s="442" t="e">
        <f>S22/W22*100</f>
        <v>#REF!</v>
      </c>
      <c r="L22" s="442" t="e">
        <f t="shared" si="16"/>
        <v>#REF!</v>
      </c>
      <c r="M22" s="442" t="e">
        <f t="shared" si="17"/>
        <v>#REF!</v>
      </c>
      <c r="N22" s="442" t="e">
        <f t="shared" si="18"/>
        <v>#REF!</v>
      </c>
      <c r="O22" s="154">
        <f>'1'!G23*1000</f>
        <v>591629898.36522436</v>
      </c>
      <c r="P22" s="154">
        <f>'1'!H23*1000</f>
        <v>132375205.88503619</v>
      </c>
      <c r="Q22" s="154">
        <f>'1'!J23*1000</f>
        <v>121930680.37849981</v>
      </c>
      <c r="R22" s="154">
        <f>'21'!AA22*1000</f>
        <v>29604160.344714176</v>
      </c>
      <c r="S22" s="154" t="e">
        <f>#REF!*1000</f>
        <v>#REF!</v>
      </c>
      <c r="T22" s="154">
        <f>'13'!H22*1000</f>
        <v>56174469.685894564</v>
      </c>
      <c r="U22" s="154">
        <f>'13'!I22*1000</f>
        <v>36285352.065757252</v>
      </c>
      <c r="V22" s="154">
        <f>'13'!J22*1000</f>
        <v>657092394.43798745</v>
      </c>
      <c r="W22" s="154">
        <f>'13'!F22*1000</f>
        <v>1511689974.7652617</v>
      </c>
      <c r="X22" s="154">
        <f>'1'!M23*1000</f>
        <v>218141479.24689919</v>
      </c>
      <c r="Y22" s="154">
        <f>'15'!F22*1000</f>
        <v>1576730796.6300085</v>
      </c>
      <c r="Z22" s="154" t="e">
        <f>#REF!*1000</f>
        <v>#REF!</v>
      </c>
      <c r="AA22" s="154">
        <f>'19'!K22*1000</f>
        <v>513062537.33096856</v>
      </c>
      <c r="AB22" s="154">
        <f>'19'!L22*1000</f>
        <v>501070753.58251137</v>
      </c>
      <c r="AC22" s="147">
        <f>'29'!L22*1000</f>
        <v>542949387.01808667</v>
      </c>
      <c r="AD22" s="583">
        <f>'1'!L23*1000</f>
        <v>1626676822.6598606</v>
      </c>
      <c r="AE22" s="154">
        <f>'31'!G23*1000</f>
        <v>490022479.33153796</v>
      </c>
    </row>
    <row r="23" spans="1:31" s="147" customFormat="1" ht="18" hidden="1" customHeight="1">
      <c r="A23" s="3095" t="s">
        <v>2334</v>
      </c>
      <c r="B23" s="3096"/>
      <c r="C23" s="3096"/>
      <c r="D23" s="3097"/>
      <c r="E23" s="441">
        <f>P23/O23*100</f>
        <v>25.040828712005254</v>
      </c>
      <c r="F23" s="442">
        <f>Q23/P23*100</f>
        <v>91.885873551725027</v>
      </c>
      <c r="G23" s="442">
        <f>R23/P23*100</f>
        <v>25.811105320862161</v>
      </c>
      <c r="H23" s="442">
        <f>R23/Q23*100</f>
        <v>28.090395534339009</v>
      </c>
      <c r="I23" s="442" t="s">
        <v>443</v>
      </c>
      <c r="J23" s="442" t="s">
        <v>443</v>
      </c>
      <c r="K23" s="442" t="s">
        <v>443</v>
      </c>
      <c r="L23" s="442" t="s">
        <v>443</v>
      </c>
      <c r="M23" s="442" t="e">
        <f>R23/Z23*100</f>
        <v>#REF!</v>
      </c>
      <c r="N23" s="442" t="e">
        <f t="shared" si="18"/>
        <v>#REF!</v>
      </c>
      <c r="O23" s="154">
        <f>'1'!G24*1000</f>
        <v>547611812.77995157</v>
      </c>
      <c r="P23" s="154">
        <f>'1'!H24*1000</f>
        <v>137126536.04493457</v>
      </c>
      <c r="Q23" s="154">
        <f>'1'!J24*1000</f>
        <v>125999915.51610923</v>
      </c>
      <c r="R23" s="154">
        <f>'21'!AA23*1000</f>
        <v>35393874.641408071</v>
      </c>
      <c r="S23" s="154" t="e">
        <f>#REF!*1000</f>
        <v>#REF!</v>
      </c>
      <c r="T23" s="154" t="e">
        <f>'13'!H23*1000</f>
        <v>#VALUE!</v>
      </c>
      <c r="U23" s="154" t="e">
        <f>'13'!J23*1000</f>
        <v>#VALUE!</v>
      </c>
      <c r="V23" s="154" t="e">
        <f>'13'!K23*1000</f>
        <v>#VALUE!</v>
      </c>
      <c r="W23" s="154" t="e">
        <f>'13'!G23*1000</f>
        <v>#VALUE!</v>
      </c>
      <c r="X23" s="154" t="e">
        <f>'1'!M24*1000</f>
        <v>#VALUE!</v>
      </c>
      <c r="Y23" s="154" t="e">
        <f>'15'!F23*1000</f>
        <v>#VALUE!</v>
      </c>
      <c r="Z23" s="154" t="e">
        <f>#REF!*1000</f>
        <v>#REF!</v>
      </c>
      <c r="AA23" s="154">
        <f>'19'!K23*1000</f>
        <v>269631490.04391009</v>
      </c>
      <c r="AB23" s="154">
        <f>'19'!L23*1000</f>
        <v>293813184.71593726</v>
      </c>
      <c r="AC23" s="147">
        <f>'29'!L23*1000</f>
        <v>508747676.29676956</v>
      </c>
      <c r="AD23" s="583" t="e">
        <f>'1'!L24*1000</f>
        <v>#VALUE!</v>
      </c>
      <c r="AE23" s="154" t="e">
        <f>'31'!G24*1000</f>
        <v>#VALUE!</v>
      </c>
    </row>
    <row r="24" spans="1:31" s="147" customFormat="1" ht="18" customHeight="1">
      <c r="A24" s="3098" t="s">
        <v>1463</v>
      </c>
      <c r="B24" s="3098"/>
      <c r="C24" s="3098"/>
      <c r="D24" s="3099"/>
      <c r="E24" s="441">
        <v>23.541241679471788</v>
      </c>
      <c r="F24" s="442">
        <v>91.627039321624267</v>
      </c>
      <c r="G24" s="442">
        <v>21.198444064045486</v>
      </c>
      <c r="H24" s="442">
        <v>23.135576813342027</v>
      </c>
      <c r="I24" s="442">
        <v>56.110565972359751</v>
      </c>
      <c r="J24" s="442">
        <v>196.62707851430196</v>
      </c>
      <c r="K24" s="442">
        <v>32.174553099046719</v>
      </c>
      <c r="L24" s="442">
        <v>29.658604394627908</v>
      </c>
      <c r="M24" s="442">
        <v>5.0773169810780443</v>
      </c>
      <c r="N24" s="442">
        <v>3.9658682114885151</v>
      </c>
      <c r="O24" s="154">
        <f>'1'!G25*1000</f>
        <v>688049723.30288827</v>
      </c>
      <c r="P24" s="154">
        <f>'1'!H25*1000</f>
        <v>161975448.23766986</v>
      </c>
      <c r="Q24" s="154">
        <f>'1'!J25*1000</f>
        <v>148413307.64810693</v>
      </c>
      <c r="R24" s="154">
        <f>'21'!AA24*1000</f>
        <v>34336274.792149395</v>
      </c>
      <c r="S24" s="154">
        <f>'25'!F24*1000</f>
        <v>659112757.12037623</v>
      </c>
      <c r="T24" s="154">
        <f>'13'!H24*1000</f>
        <v>77489013.319196627</v>
      </c>
      <c r="U24" s="154">
        <f>'13'!I24*1000</f>
        <v>44322618.645098113</v>
      </c>
      <c r="V24" s="154">
        <f>'13'!J24*1000</f>
        <v>895154646.68426919</v>
      </c>
      <c r="W24" s="154">
        <f>'13'!F24*1000</f>
        <v>2048552951.4313745</v>
      </c>
      <c r="X24" s="154">
        <f>'1'!M25*1000</f>
        <v>335209556.13060927</v>
      </c>
      <c r="Y24" s="154">
        <f>'15'!F24*1000</f>
        <v>2133439323.5730162</v>
      </c>
      <c r="Z24" s="154">
        <f>'25'!E24*1000</f>
        <v>676268094.35204744</v>
      </c>
      <c r="AA24" s="154">
        <f>'19'!K24*1000</f>
        <v>754934179.11685598</v>
      </c>
      <c r="AB24" s="154">
        <f>'19'!L24*1000</f>
        <v>748932498.911466</v>
      </c>
      <c r="AC24" s="147">
        <f>'29'!L24*1000</f>
        <v>638974894.0132637</v>
      </c>
      <c r="AD24" s="583">
        <f>'1'!L25*1000</f>
        <v>2222332340.2221918</v>
      </c>
      <c r="AE24" s="154">
        <f>'31'!G25*1000</f>
        <v>570625534.69775426</v>
      </c>
    </row>
    <row r="25" spans="1:31" s="147" customFormat="1" ht="18" customHeight="1">
      <c r="A25" s="3095" t="s">
        <v>2503</v>
      </c>
      <c r="B25" s="3095"/>
      <c r="C25" s="3095"/>
      <c r="D25" s="3100"/>
      <c r="E25" s="441">
        <v>24.355998744503641</v>
      </c>
      <c r="F25" s="442">
        <v>90.543008162981494</v>
      </c>
      <c r="G25" s="442">
        <v>41.546798320862131</v>
      </c>
      <c r="H25" s="442">
        <v>45.886257993633286</v>
      </c>
      <c r="I25" s="442" t="s">
        <v>431</v>
      </c>
      <c r="J25" s="442">
        <v>260.9441035786939</v>
      </c>
      <c r="K25" s="442">
        <v>46.189378556623254</v>
      </c>
      <c r="L25" s="442">
        <v>45.203687999497156</v>
      </c>
      <c r="M25" s="442">
        <v>10.028988039907649</v>
      </c>
      <c r="N25" s="442">
        <v>9.2932160425951551</v>
      </c>
      <c r="O25" s="154">
        <f>'1'!G26*1000</f>
        <v>867694206.62910211</v>
      </c>
      <c r="P25" s="154">
        <f>'1'!H26*1000</f>
        <v>211335590.07271492</v>
      </c>
      <c r="Q25" s="154">
        <f>'1'!J26*1000</f>
        <v>191349600.57082337</v>
      </c>
      <c r="R25" s="154">
        <f>'21'!AA25*1000</f>
        <v>87803171.387714803</v>
      </c>
      <c r="S25" s="154">
        <f>'25'!F25*1000</f>
        <v>856004991.34394634</v>
      </c>
      <c r="T25" s="154">
        <f>'13'!H25*1000</f>
        <v>125254235.08568239</v>
      </c>
      <c r="U25" s="154">
        <f>'13'!I25*1000</f>
        <v>30704621.521315195</v>
      </c>
      <c r="V25" s="154">
        <f>'13'!J25*1000</f>
        <v>689418765.23977447</v>
      </c>
      <c r="W25" s="154">
        <f>'13'!F25*1000</f>
        <v>1853250721.4717674</v>
      </c>
      <c r="X25" s="154">
        <f>'1'!M26*1000</f>
        <v>328041515.25339895</v>
      </c>
      <c r="Y25" s="154" t="e">
        <f>'15'!F25*1000</f>
        <v>#VALUE!</v>
      </c>
      <c r="Z25" s="154">
        <f>'25'!E25*1000</f>
        <v>875493828.87212348</v>
      </c>
      <c r="AA25" s="154">
        <f>'19'!K25*1000</f>
        <v>146522384.88351148</v>
      </c>
      <c r="AB25" s="154">
        <f>'19'!L25*1000</f>
        <v>128402760.73196577</v>
      </c>
      <c r="AC25" s="147">
        <f>'29'!L25*1000</f>
        <v>794574222.31450117</v>
      </c>
      <c r="AD25" s="583">
        <f>'1'!L26*1000</f>
        <v>1893661843.1519759</v>
      </c>
      <c r="AE25" s="154" t="e">
        <f>'31'!G26*1000</f>
        <v>#VALUE!</v>
      </c>
    </row>
    <row r="26" spans="1:31" s="147" customFormat="1" ht="18" customHeight="1">
      <c r="A26" s="3095" t="s">
        <v>1464</v>
      </c>
      <c r="B26" s="3095"/>
      <c r="C26" s="3095"/>
      <c r="D26" s="3100"/>
      <c r="E26" s="441">
        <v>24.31804285659884</v>
      </c>
      <c r="F26" s="442">
        <v>92.12521969508586</v>
      </c>
      <c r="G26" s="442">
        <v>24.499246004424251</v>
      </c>
      <c r="H26" s="442">
        <v>26.593419354126208</v>
      </c>
      <c r="I26" s="442">
        <v>53.832165335260207</v>
      </c>
      <c r="J26" s="442">
        <v>245.60031630539757</v>
      </c>
      <c r="K26" s="442">
        <v>30.930340010552253</v>
      </c>
      <c r="L26" s="442">
        <v>29.242633604472061</v>
      </c>
      <c r="M26" s="442">
        <v>6.3432876508105167</v>
      </c>
      <c r="N26" s="442">
        <v>5.3346568684564009</v>
      </c>
      <c r="O26" s="154">
        <f>'1'!G27*1000</f>
        <v>938752466.45881784</v>
      </c>
      <c r="P26" s="154">
        <f>'1'!H27*1000</f>
        <v>228286227.11083397</v>
      </c>
      <c r="Q26" s="154">
        <f>'1'!J27*1000</f>
        <v>210312068.25184733</v>
      </c>
      <c r="R26" s="154">
        <f>'21'!AA26*1000</f>
        <v>55720286.060202338</v>
      </c>
      <c r="S26" s="154">
        <f>'25'!F26*1000</f>
        <v>861213607.93642831</v>
      </c>
      <c r="T26" s="154">
        <f>'13'!H26*1000</f>
        <v>142163007.33755156</v>
      </c>
      <c r="U26" s="154">
        <f>'13'!I26*1000</f>
        <v>76242368.663329974</v>
      </c>
      <c r="V26" s="154">
        <f>'13'!J26*1000</f>
        <v>1188780942.1211624</v>
      </c>
      <c r="W26" s="154">
        <f>'13'!F26*1000</f>
        <v>2784365149.6964307</v>
      </c>
      <c r="X26" s="154">
        <f>'1'!M27*1000</f>
        <v>350656554.88225502</v>
      </c>
      <c r="Y26" s="154">
        <f>'15'!F26*1000</f>
        <v>2886665830.2797456</v>
      </c>
      <c r="Z26" s="154">
        <f>'25'!E26*1000</f>
        <v>881694279.8890034</v>
      </c>
      <c r="AA26" s="154">
        <f>'19'!K26*1000</f>
        <v>781398480.62494564</v>
      </c>
      <c r="AB26" s="154">
        <f>'19'!L26*1000</f>
        <v>750699622.05673802</v>
      </c>
      <c r="AC26" s="147">
        <f>'29'!L26*1000</f>
        <v>845969675.61677277</v>
      </c>
      <c r="AD26" s="583">
        <f>'1'!L27*1000</f>
        <v>2945061719.0810175</v>
      </c>
      <c r="AE26" s="154">
        <f>'31'!G27*1000</f>
        <v>757518865.34661937</v>
      </c>
    </row>
    <row r="27" spans="1:31" s="147" customFormat="1" ht="18" customHeight="1">
      <c r="A27" s="3095" t="s">
        <v>2209</v>
      </c>
      <c r="B27" s="3096"/>
      <c r="C27" s="3096"/>
      <c r="D27" s="3097"/>
      <c r="E27" s="441">
        <v>25.010043771413752</v>
      </c>
      <c r="F27" s="442">
        <v>93.96557419413142</v>
      </c>
      <c r="G27" s="442">
        <v>29.902554602981912</v>
      </c>
      <c r="H27" s="442">
        <v>31.822882858358</v>
      </c>
      <c r="I27" s="442">
        <v>56.208844304578676</v>
      </c>
      <c r="J27" s="442">
        <v>268.02213865904838</v>
      </c>
      <c r="K27" s="442">
        <v>32.474089763205662</v>
      </c>
      <c r="L27" s="442">
        <v>30.65240511038208</v>
      </c>
      <c r="M27" s="442">
        <v>7.6422866223230415</v>
      </c>
      <c r="N27" s="442">
        <v>6.9334094876927654</v>
      </c>
      <c r="O27" s="154">
        <f>'1'!G28*1000</f>
        <v>1070289531.1691295</v>
      </c>
      <c r="P27" s="154">
        <f>'1'!H28*1000</f>
        <v>267679880.22625831</v>
      </c>
      <c r="Q27" s="154">
        <f>'1'!J28*1000</f>
        <v>251526936.45676687</v>
      </c>
      <c r="R27" s="154">
        <f>'21'!AA27*1000</f>
        <v>80043122.345853478</v>
      </c>
      <c r="S27" s="154">
        <f>'25'!F27*1000</f>
        <v>1028771800.1023102</v>
      </c>
      <c r="T27" s="154">
        <f>'13'!H27*1000</f>
        <v>209334365.41535848</v>
      </c>
      <c r="U27" s="154">
        <f>'13'!I27*1000</f>
        <v>40307535.575287253</v>
      </c>
      <c r="V27" s="154">
        <f>'13'!J27*1000</f>
        <v>1305694516.0062315</v>
      </c>
      <c r="W27" s="154">
        <f>'13'!F27*1000</f>
        <v>3167977324.7037907</v>
      </c>
      <c r="X27" s="154">
        <f>'1'!M28*1000</f>
        <v>383838366.95334089</v>
      </c>
      <c r="Y27" s="154">
        <f>'15'!F27*1000</f>
        <v>3267180550.3119264</v>
      </c>
      <c r="Z27" s="154">
        <f>'25'!E27*1000</f>
        <v>1047371373.2752229</v>
      </c>
      <c r="AA27" s="154">
        <f>'19'!K27*1000</f>
        <v>636069228.86716628</v>
      </c>
      <c r="AB27" s="154">
        <f>'19'!L27*1000</f>
        <v>619807275.8538276</v>
      </c>
      <c r="AC27" s="147">
        <f>'29'!L27*1000</f>
        <v>973704791.52064764</v>
      </c>
      <c r="AD27" s="583">
        <f>'1'!L28*1000</f>
        <v>3356251479.7700539</v>
      </c>
      <c r="AE27" s="154">
        <f>'31'!G28*1000</f>
        <v>874236625.04218733</v>
      </c>
    </row>
    <row r="28" spans="1:31" s="147" customFormat="1" ht="18" customHeight="1">
      <c r="A28" s="3095" t="s">
        <v>2181</v>
      </c>
      <c r="B28" s="3096"/>
      <c r="C28" s="3096"/>
      <c r="D28" s="3097"/>
      <c r="E28" s="441">
        <f>P28/O28*100</f>
        <v>29.691138415251327</v>
      </c>
      <c r="F28" s="442">
        <f t="shared" ref="F28" si="20">Q28/P28*100</f>
        <v>95.059218502600402</v>
      </c>
      <c r="G28" s="442">
        <f>R28/P28*100</f>
        <v>29.975997715836051</v>
      </c>
      <c r="H28" s="442">
        <f>R28/Q28*100</f>
        <v>31.534024987819603</v>
      </c>
      <c r="I28" s="442">
        <f>AE28/(T28+U28+V28)*100</f>
        <v>51.063449524478621</v>
      </c>
      <c r="J28" s="442">
        <f>S28/X28*100</f>
        <v>268.26274403751881</v>
      </c>
      <c r="K28" s="442">
        <f>S28/W28*100</f>
        <v>32.032484004918963</v>
      </c>
      <c r="L28" s="442">
        <f>S28/AD28*100</f>
        <v>30.181606454684069</v>
      </c>
      <c r="M28" s="442">
        <f>R28/Z28*100</f>
        <v>9.2573052323701095</v>
      </c>
      <c r="N28" s="442">
        <f>(S28-AC28+AA28-AB28)/S28*100</f>
        <v>8.444104103425877</v>
      </c>
      <c r="O28" s="154">
        <f>'1'!G29*1000</f>
        <v>1103149998.3944521</v>
      </c>
      <c r="P28" s="154">
        <f>'1'!H29*1000</f>
        <v>327537792.95113957</v>
      </c>
      <c r="Q28" s="154">
        <f>'1'!J29*1000</f>
        <v>311354866.28001869</v>
      </c>
      <c r="R28" s="154">
        <f>'21'!AA28*1000</f>
        <v>98182721.333533406</v>
      </c>
      <c r="S28" s="154">
        <f>'25'!F28*1000</f>
        <v>1038959435.8167049</v>
      </c>
      <c r="T28" s="154">
        <f>'13'!H28*1000</f>
        <v>140550366.51505026</v>
      </c>
      <c r="U28" s="154">
        <f>'13'!I28*1000</f>
        <v>43979635.175163783</v>
      </c>
      <c r="V28" s="154">
        <f>'13'!J28*1000</f>
        <v>1514327882.8246357</v>
      </c>
      <c r="W28" s="154">
        <f>'13'!F28*1000</f>
        <v>3243455723.4373717</v>
      </c>
      <c r="X28" s="154">
        <f>'1'!M29*1000</f>
        <v>387291735.02802813</v>
      </c>
      <c r="Y28" s="154">
        <f>'15'!F28*1000</f>
        <v>3356332945.4230542</v>
      </c>
      <c r="Z28" s="154">
        <f>'25'!E28*1000</f>
        <v>1060597213.4333102</v>
      </c>
      <c r="AA28" s="154">
        <f>'19'!K28*1000</f>
        <v>405203521.19678658</v>
      </c>
      <c r="AB28" s="154">
        <f>'19'!L28*1000</f>
        <v>390081374.5101487</v>
      </c>
      <c r="AC28" s="147">
        <f>'29'!L28*1000</f>
        <v>966350766.15061402</v>
      </c>
      <c r="AD28" s="583">
        <f>'1'!L29*1000</f>
        <v>3442359628.4599438</v>
      </c>
      <c r="AE28" s="154">
        <f>'31'!G29*1000</f>
        <v>867495438.35186565</v>
      </c>
    </row>
    <row r="29" spans="1:31" ht="18" customHeight="1">
      <c r="A29" s="3716" t="s">
        <v>43</v>
      </c>
      <c r="B29" s="3716"/>
      <c r="C29" s="3716"/>
      <c r="D29" s="149"/>
      <c r="E29" s="441"/>
      <c r="F29" s="442"/>
      <c r="G29" s="442"/>
      <c r="H29" s="442"/>
      <c r="I29" s="442"/>
      <c r="J29" s="442"/>
      <c r="K29" s="442"/>
      <c r="L29" s="442"/>
      <c r="M29" s="600"/>
      <c r="N29" s="442"/>
      <c r="O29" s="154"/>
      <c r="P29" s="154"/>
      <c r="Q29" s="154"/>
      <c r="R29" s="154"/>
      <c r="S29" s="154"/>
      <c r="T29" s="154"/>
      <c r="U29" s="154"/>
      <c r="V29" s="154"/>
      <c r="W29" s="154"/>
      <c r="X29" s="154"/>
      <c r="Y29" s="154"/>
      <c r="Z29" s="154"/>
      <c r="AA29" s="445"/>
      <c r="AB29" s="445"/>
      <c r="AC29" s="445"/>
      <c r="AD29" s="445"/>
      <c r="AE29" s="445"/>
    </row>
    <row r="30" spans="1:31" ht="18" customHeight="1">
      <c r="A30" s="185"/>
      <c r="B30" s="185" t="s">
        <v>44</v>
      </c>
      <c r="C30" s="185"/>
      <c r="D30" s="157"/>
      <c r="E30" s="443">
        <f>P30/O30*100</f>
        <v>29.329683333788736</v>
      </c>
      <c r="F30" s="444">
        <f>Q30/P30*100</f>
        <v>95.0618556143029</v>
      </c>
      <c r="G30" s="444">
        <f>R30/P30*100</f>
        <v>30.539364342776015</v>
      </c>
      <c r="H30" s="444">
        <f>R30/Q30*100</f>
        <v>32.125781834813139</v>
      </c>
      <c r="I30" s="444">
        <f>AE30/(T30+U30+V30)*100</f>
        <v>49.59251438359837</v>
      </c>
      <c r="J30" s="444">
        <f>S30/X30*100</f>
        <v>264.42477575964227</v>
      </c>
      <c r="K30" s="444">
        <f>S30/W30*100</f>
        <v>31.155928581106679</v>
      </c>
      <c r="L30" s="444">
        <f>S30/AD30*100</f>
        <v>29.387126927208286</v>
      </c>
      <c r="M30" s="444">
        <f>R30/Z30*100</f>
        <v>9.3038457915844734</v>
      </c>
      <c r="N30" s="444">
        <f>(S30-AC30+AA30-AB30)/S30*100</f>
        <v>8.4545882547008464</v>
      </c>
      <c r="O30" s="445">
        <f>'1'!G31*1000</f>
        <v>1066714814.0196272</v>
      </c>
      <c r="P30" s="445">
        <f>'1'!H31*1000</f>
        <v>312864077.02657014</v>
      </c>
      <c r="Q30" s="445">
        <f>'1'!J31*1000</f>
        <v>297414397.17201954</v>
      </c>
      <c r="R30" s="445">
        <f>'21'!AA30*1000</f>
        <v>95546700.380807653</v>
      </c>
      <c r="S30" s="154">
        <f>'25'!F30*1000</f>
        <v>1005411155.6704392</v>
      </c>
      <c r="T30" s="154">
        <f>'13'!H30*1000</f>
        <v>139186209.83956537</v>
      </c>
      <c r="U30" s="154">
        <f>'13'!I30*1000</f>
        <v>43976400.085923016</v>
      </c>
      <c r="V30" s="154">
        <f>'13'!J30*1000</f>
        <v>1512851874.622956</v>
      </c>
      <c r="W30" s="154">
        <f>'13'!F30*1000</f>
        <v>3227029979.3925333</v>
      </c>
      <c r="X30" s="154">
        <f>'1'!M31*1000</f>
        <v>380225776.03860438</v>
      </c>
      <c r="Y30" s="154">
        <f>'15'!F30*1000</f>
        <v>3335636080.4128604</v>
      </c>
      <c r="Z30" s="154">
        <f>'25'!E30*1000</f>
        <v>1026959200.7557957</v>
      </c>
      <c r="AA30" s="445">
        <f>'19'!K30*1000</f>
        <v>405105366.80233604</v>
      </c>
      <c r="AB30" s="445">
        <f>'19'!L30*1000</f>
        <v>389823926.28076702</v>
      </c>
      <c r="AC30" s="132">
        <f>'29'!L30*1000</f>
        <v>935689222.71324325</v>
      </c>
      <c r="AD30" s="585">
        <f>'1'!L31*1000</f>
        <v>3421263868.9070759</v>
      </c>
      <c r="AE30" s="154">
        <f>'31'!G31*1000</f>
        <v>841096227.19759917</v>
      </c>
    </row>
    <row r="31" spans="1:31" ht="18" customHeight="1">
      <c r="A31" s="185"/>
      <c r="B31" s="185" t="s">
        <v>12</v>
      </c>
      <c r="C31" s="185"/>
      <c r="D31" s="157"/>
      <c r="E31" s="443">
        <f>P31/O31*100</f>
        <v>40.273477893275164</v>
      </c>
      <c r="F31" s="444">
        <f>Q31/P31*100</f>
        <v>95.002991605265692</v>
      </c>
      <c r="G31" s="444">
        <f>R31/P31*100</f>
        <v>17.964235959564149</v>
      </c>
      <c r="H31" s="444">
        <f>R31/Q31*100</f>
        <v>18.909126603302099</v>
      </c>
      <c r="I31" s="444">
        <f>AE31/(T31+U31+V31)*100</f>
        <v>928.43818900511133</v>
      </c>
      <c r="J31" s="444">
        <f>S31/X31*100</f>
        <v>474.78736002404355</v>
      </c>
      <c r="K31" s="444">
        <f>S31/W31*100</f>
        <v>204.24207302078671</v>
      </c>
      <c r="L31" s="444">
        <f>S31/AD31*100</f>
        <v>159.02854818851989</v>
      </c>
      <c r="M31" s="444">
        <f>R31/Z31*100</f>
        <v>7.8364348631326948</v>
      </c>
      <c r="N31" s="444">
        <f>(S31-AC31+AA31-AB31)/S31*100</f>
        <v>8.1299037151016158</v>
      </c>
      <c r="O31" s="445">
        <f>'1'!G32*1000</f>
        <v>36435184.374825366</v>
      </c>
      <c r="P31" s="445">
        <f>'1'!H32*1000</f>
        <v>14673715.924569339</v>
      </c>
      <c r="Q31" s="445">
        <f>'1'!J32*1000</f>
        <v>13940469.107999142</v>
      </c>
      <c r="R31" s="445">
        <f>'21'!AA31*1000</f>
        <v>2636020.9527257765</v>
      </c>
      <c r="S31" s="154">
        <f>'25'!F31*1000</f>
        <v>33548280.146265708</v>
      </c>
      <c r="T31" s="154">
        <f>'13'!H31*1000</f>
        <v>1364156.6754848813</v>
      </c>
      <c r="U31" s="154">
        <f>'13'!I31*1000</f>
        <v>3235.0892407828819</v>
      </c>
      <c r="V31" s="154">
        <f>'13'!J31*1000</f>
        <v>1476008.2016797555</v>
      </c>
      <c r="W31" s="154">
        <f>'13'!F31*1000</f>
        <v>16425744.044838076</v>
      </c>
      <c r="X31" s="154">
        <f>'1'!M32*1000</f>
        <v>7065958.9894235609</v>
      </c>
      <c r="Y31" s="154">
        <f>'15'!F31*1000</f>
        <v>20696865.010194734</v>
      </c>
      <c r="Z31" s="154">
        <f>'25'!E31*1000</f>
        <v>33638012.677514941</v>
      </c>
      <c r="AA31" s="445">
        <f>'19'!K31*1000</f>
        <v>98154.394450573338</v>
      </c>
      <c r="AB31" s="445">
        <f>'19'!L31*1000</f>
        <v>257448.22938168072</v>
      </c>
      <c r="AC31" s="132">
        <f>'29'!L31*1000</f>
        <v>30661543.437370647</v>
      </c>
      <c r="AD31" s="585">
        <f>'1'!L32*1000</f>
        <v>21095759.552867204</v>
      </c>
      <c r="AE31" s="154">
        <f>'31'!G32*1000</f>
        <v>26399211.154266424</v>
      </c>
    </row>
    <row r="32" spans="1:31" ht="18" customHeight="1">
      <c r="A32" s="3716" t="s">
        <v>13</v>
      </c>
      <c r="B32" s="3716"/>
      <c r="C32" s="3716"/>
      <c r="D32" s="149"/>
      <c r="E32" s="443"/>
      <c r="F32" s="444"/>
      <c r="G32" s="444"/>
      <c r="H32" s="444"/>
      <c r="I32" s="444"/>
      <c r="J32" s="444"/>
      <c r="K32" s="444"/>
      <c r="L32" s="444"/>
      <c r="M32" s="444"/>
      <c r="N32" s="444"/>
      <c r="O32" s="445"/>
      <c r="P32" s="445"/>
      <c r="Q32" s="445"/>
      <c r="R32" s="445"/>
      <c r="S32" s="445"/>
      <c r="T32" s="445"/>
      <c r="U32" s="445"/>
      <c r="V32" s="445"/>
      <c r="W32" s="445"/>
      <c r="X32" s="445"/>
      <c r="Y32" s="445"/>
      <c r="Z32" s="445"/>
      <c r="AA32" s="445"/>
      <c r="AB32" s="445"/>
      <c r="AC32" s="445"/>
      <c r="AD32" s="585"/>
      <c r="AE32" s="445"/>
    </row>
    <row r="33" spans="1:31" ht="18" customHeight="1">
      <c r="A33" s="185"/>
      <c r="B33" s="185" t="s">
        <v>52</v>
      </c>
      <c r="C33" s="185"/>
      <c r="D33" s="157"/>
      <c r="E33" s="443">
        <f t="shared" ref="E33:F37" si="21">P33/O33*100</f>
        <v>30.563365716965752</v>
      </c>
      <c r="F33" s="444">
        <f t="shared" si="21"/>
        <v>96.003224668971512</v>
      </c>
      <c r="G33" s="444">
        <f>R33/P33*100</f>
        <v>29.539780709103674</v>
      </c>
      <c r="H33" s="444">
        <f>R33/Q33*100</f>
        <v>30.76957134612897</v>
      </c>
      <c r="I33" s="444">
        <f>AE33/(T33+U33+V33)*100</f>
        <v>41.614267487319715</v>
      </c>
      <c r="J33" s="444">
        <f>S33/X33*100</f>
        <v>330.38030842378498</v>
      </c>
      <c r="K33" s="444">
        <f>S33/W33*100</f>
        <v>26.645579119991474</v>
      </c>
      <c r="L33" s="444">
        <f>S33/AD33*100</f>
        <v>25.801366529485414</v>
      </c>
      <c r="M33" s="444">
        <f>R33/Z33*100</f>
        <v>9.2804437972956464</v>
      </c>
      <c r="N33" s="444">
        <f>(S33-AC33+AA33-AB33)/S33*100</f>
        <v>8.3900001286965225</v>
      </c>
      <c r="O33" s="445">
        <f>'1'!G34*1000</f>
        <v>718045684.59429348</v>
      </c>
      <c r="P33" s="445">
        <f>'1'!H34*1000</f>
        <v>219458928.59744433</v>
      </c>
      <c r="Q33" s="445">
        <f>'1'!J34*1000</f>
        <v>210687648.27752224</v>
      </c>
      <c r="R33" s="445">
        <f>'21'!AA33*1000</f>
        <v>64827686.254233472</v>
      </c>
      <c r="S33" s="154">
        <f>'25'!F33*1000</f>
        <v>683169330.61994302</v>
      </c>
      <c r="T33" s="154">
        <f>'13'!H33*1000</f>
        <v>101055222.35212834</v>
      </c>
      <c r="U33" s="154">
        <f>'13'!I33*1000</f>
        <v>35990475.040165804</v>
      </c>
      <c r="V33" s="154">
        <f>'13'!J33*1000</f>
        <v>1261055790.7156961</v>
      </c>
      <c r="W33" s="154">
        <f>'13'!F33*1000</f>
        <v>2563912488.2347898</v>
      </c>
      <c r="X33" s="154">
        <f>'1'!M34*1000</f>
        <v>206782702.60091561</v>
      </c>
      <c r="Y33" s="154">
        <f>'15'!F33*1000</f>
        <v>2618342628.7216549</v>
      </c>
      <c r="Z33" s="154">
        <f>'25'!E33*1000</f>
        <v>698540799.02002621</v>
      </c>
      <c r="AA33" s="445">
        <f>'19'!K33*1000</f>
        <v>321798293.25403273</v>
      </c>
      <c r="AB33" s="445">
        <f>'19'!L33*1000</f>
        <v>312119732.41618854</v>
      </c>
      <c r="AC33" s="132">
        <f>'29'!L33*1000</f>
        <v>635529983.73955882</v>
      </c>
      <c r="AD33" s="585">
        <f>'1'!L34*1000</f>
        <v>2647802897.723372</v>
      </c>
      <c r="AE33" s="154">
        <f>'31'!G34*1000</f>
        <v>581809693.00545657</v>
      </c>
    </row>
    <row r="34" spans="1:31" ht="18" customHeight="1">
      <c r="A34" s="185"/>
      <c r="B34" s="185" t="s">
        <v>53</v>
      </c>
      <c r="C34" s="185"/>
      <c r="D34" s="157"/>
      <c r="E34" s="443">
        <f t="shared" si="21"/>
        <v>22.093869063953228</v>
      </c>
      <c r="F34" s="444">
        <f t="shared" si="21"/>
        <v>91.406831216860965</v>
      </c>
      <c r="G34" s="444">
        <f>R34/P34*100</f>
        <v>22.867537251193077</v>
      </c>
      <c r="H34" s="444">
        <f>R34/Q34*100</f>
        <v>25.017317575466851</v>
      </c>
      <c r="I34" s="444">
        <f>AE34/(T34+U34+V34)*100</f>
        <v>78.94393844159336</v>
      </c>
      <c r="J34" s="444">
        <f>S34/X34*100</f>
        <v>308.69395612391276</v>
      </c>
      <c r="K34" s="444">
        <f>S34/W34*100</f>
        <v>46.297974329038375</v>
      </c>
      <c r="L34" s="444">
        <f>S34/AD34*100</f>
        <v>42.435172760999855</v>
      </c>
      <c r="M34" s="444">
        <f>R34/Z34*100</f>
        <v>5.538169163914235</v>
      </c>
      <c r="N34" s="444">
        <f>(S34-AC34+AA34-AB34)/S34*100</f>
        <v>5.8261453568728587</v>
      </c>
      <c r="O34" s="445">
        <f>'1'!G35*1000</f>
        <v>62581049.585460968</v>
      </c>
      <c r="P34" s="445">
        <f>'1'!H35*1000</f>
        <v>13826575.154259391</v>
      </c>
      <c r="Q34" s="445">
        <f>'1'!J35*1000</f>
        <v>12638434.214326315</v>
      </c>
      <c r="R34" s="445">
        <f>'21'!AA34*1000</f>
        <v>3161797.2239644728</v>
      </c>
      <c r="S34" s="154">
        <f>'25'!F34*1000</f>
        <v>56754394.413785808</v>
      </c>
      <c r="T34" s="154">
        <f>'13'!H34*1000</f>
        <v>10095982.340813886</v>
      </c>
      <c r="U34" s="154">
        <f>'13'!I34*1000</f>
        <v>1829748.640060829</v>
      </c>
      <c r="V34" s="154">
        <f>'13'!J34*1000</f>
        <v>48564727.788462795</v>
      </c>
      <c r="W34" s="154">
        <f>'13'!F34*1000</f>
        <v>122585048.77650575</v>
      </c>
      <c r="X34" s="154">
        <f>'1'!M35*1000</f>
        <v>18385327.372915599</v>
      </c>
      <c r="Y34" s="154">
        <f>'15'!F34*1000</f>
        <v>130278032.79315741</v>
      </c>
      <c r="Z34" s="154">
        <f>'25'!E34*1000</f>
        <v>57091019.258967452</v>
      </c>
      <c r="AA34" s="445">
        <f>'19'!K34*1000</f>
        <v>7755071.605367275</v>
      </c>
      <c r="AB34" s="445">
        <f>'19'!L34*1000</f>
        <v>6882651.4474683767</v>
      </c>
      <c r="AC34" s="132">
        <f>'29'!L34*1000</f>
        <v>54320221.056724615</v>
      </c>
      <c r="AD34" s="585">
        <f>'1'!L35*1000</f>
        <v>133743757.17387456</v>
      </c>
      <c r="AE34" s="154">
        <f>'31'!G35*1000</f>
        <v>47753550.533903211</v>
      </c>
    </row>
    <row r="35" spans="1:31" ht="18" customHeight="1">
      <c r="A35" s="185"/>
      <c r="B35" s="185" t="s">
        <v>54</v>
      </c>
      <c r="C35" s="185"/>
      <c r="D35" s="157"/>
      <c r="E35" s="443">
        <f t="shared" si="21"/>
        <v>26.490126483213079</v>
      </c>
      <c r="F35" s="444">
        <f t="shared" si="21"/>
        <v>93.640984069742387</v>
      </c>
      <c r="G35" s="444">
        <f>R35/P35*100</f>
        <v>24.360519998086072</v>
      </c>
      <c r="H35" s="444">
        <f>R35/Q35*100</f>
        <v>26.014805632481096</v>
      </c>
      <c r="I35" s="444">
        <f>AE35/(T35+U35+V35)*100</f>
        <v>120.63419569117563</v>
      </c>
      <c r="J35" s="444">
        <f>S35/X35*100</f>
        <v>176.88010131453947</v>
      </c>
      <c r="K35" s="444">
        <f>S35/W35*100</f>
        <v>63.896856587048021</v>
      </c>
      <c r="L35" s="444">
        <f>S35/AD35*100</f>
        <v>49.476265443323655</v>
      </c>
      <c r="M35" s="444">
        <f>R35/Z35*100</f>
        <v>7.0842246206241395</v>
      </c>
      <c r="N35" s="444">
        <f>(S35-AC35+AA35-AB35)/S35*100</f>
        <v>7.3864445719051695</v>
      </c>
      <c r="O35" s="445">
        <f>'1'!G36*1000</f>
        <v>148685428.65848836</v>
      </c>
      <c r="P35" s="445">
        <f>'1'!H36*1000</f>
        <v>39386958.113741115</v>
      </c>
      <c r="Q35" s="445">
        <f>'1'!J36*1000</f>
        <v>36882335.172844425</v>
      </c>
      <c r="R35" s="445">
        <f>'21'!AA35*1000</f>
        <v>9594867.8079356886</v>
      </c>
      <c r="S35" s="154">
        <f>'25'!F35*1000</f>
        <v>135003674.26048353</v>
      </c>
      <c r="T35" s="154">
        <f>'13'!H35*1000</f>
        <v>17910928.793779306</v>
      </c>
      <c r="U35" s="154">
        <f>'13'!I35*1000</f>
        <v>5683151.2816963689</v>
      </c>
      <c r="V35" s="154">
        <f>'13'!J35*1000</f>
        <v>62988006.24448394</v>
      </c>
      <c r="W35" s="154">
        <f>'13'!F35*1000</f>
        <v>211283749.26639029</v>
      </c>
      <c r="X35" s="154">
        <f>'1'!M36*1000</f>
        <v>76324964.344299763</v>
      </c>
      <c r="Y35" s="154">
        <f>'15'!F35*1000</f>
        <v>229751913.96786717</v>
      </c>
      <c r="Z35" s="154">
        <f>'25'!E35*1000</f>
        <v>135439915.04733449</v>
      </c>
      <c r="AA35" s="445">
        <f>'19'!K35*1000</f>
        <v>21978270.41828604</v>
      </c>
      <c r="AB35" s="445">
        <f>'19'!L35*1000</f>
        <v>21845345.731859948</v>
      </c>
      <c r="AC35" s="132">
        <f>'29'!L35*1000</f>
        <v>125164627.3776236</v>
      </c>
      <c r="AD35" s="585">
        <f>'1'!L36*1000</f>
        <v>272865530.67578179</v>
      </c>
      <c r="AE35" s="154">
        <f>'31'!G36*1000</f>
        <v>104447603.4447227</v>
      </c>
    </row>
    <row r="36" spans="1:31" ht="18" customHeight="1">
      <c r="A36" s="185"/>
      <c r="B36" s="155" t="s">
        <v>242</v>
      </c>
      <c r="C36" s="185"/>
      <c r="D36" s="157"/>
      <c r="E36" s="443">
        <f t="shared" si="21"/>
        <v>38.349802048821509</v>
      </c>
      <c r="F36" s="444">
        <f t="shared" si="21"/>
        <v>95.06493216016753</v>
      </c>
      <c r="G36" s="444">
        <f>R36/P36*100</f>
        <v>17.84291259231615</v>
      </c>
      <c r="H36" s="444">
        <f>R36/Q36*100</f>
        <v>18.769184584546917</v>
      </c>
      <c r="I36" s="444">
        <f>AE36/(T36+U36+V36)*100</f>
        <v>800.99198195687654</v>
      </c>
      <c r="J36" s="444">
        <f>S36/X36*100</f>
        <v>317.92765654296056</v>
      </c>
      <c r="K36" s="444">
        <f>S36/W36*100</f>
        <v>173.46235197938594</v>
      </c>
      <c r="L36" s="444">
        <f>S36/AD36*100</f>
        <v>124.17187529868833</v>
      </c>
      <c r="M36" s="601">
        <f>R36/Z36*100</f>
        <v>7.2730888590362408</v>
      </c>
      <c r="N36" s="444">
        <f>(S36-AC36+AA36-AB36)/S36*100</f>
        <v>7.5047192075528137</v>
      </c>
      <c r="O36" s="445">
        <f>'1'!G37*1000</f>
        <v>55015171.770209678</v>
      </c>
      <c r="P36" s="445">
        <f>'1'!H37*1000</f>
        <v>21098209.470694542</v>
      </c>
      <c r="Q36" s="445">
        <f>'1'!J37*1000</f>
        <v>20056998.52032581</v>
      </c>
      <c r="R36" s="445">
        <f>'21'!AA36*1000</f>
        <v>3764535.0743997949</v>
      </c>
      <c r="S36" s="154">
        <f>'25'!F36*1000</f>
        <v>51622665.793492816</v>
      </c>
      <c r="T36" s="154">
        <f>'13'!H36*1000</f>
        <v>2016982.5803287032</v>
      </c>
      <c r="U36" s="154">
        <f>'13'!I36*1000</f>
        <v>6020.5982407828815</v>
      </c>
      <c r="V36" s="154">
        <f>'13'!J36*1000</f>
        <v>3050515.7429932333</v>
      </c>
      <c r="W36" s="154">
        <f>'13'!F36*1000</f>
        <v>29760155.563685425</v>
      </c>
      <c r="X36" s="154">
        <f>'1'!M37*1000</f>
        <v>16237236.594897244</v>
      </c>
      <c r="Y36" s="154">
        <f>'15'!F36*1000</f>
        <v>35961259.663376205</v>
      </c>
      <c r="Z36" s="154">
        <f>'25'!E36*1000</f>
        <v>51759783.87398164</v>
      </c>
      <c r="AA36" s="445">
        <f>'19'!K36*1000</f>
        <v>202328.47310068409</v>
      </c>
      <c r="AB36" s="445">
        <f>'19'!L36*1000</f>
        <v>385454.50963181059</v>
      </c>
      <c r="AC36" s="132">
        <f>'29'!L36*1000</f>
        <v>47565403.641706638</v>
      </c>
      <c r="AD36" s="585">
        <f>'1'!L37*1000</f>
        <v>41573557.35291703</v>
      </c>
      <c r="AE36" s="154">
        <f>'31'!G37*1000</f>
        <v>40638479.764782369</v>
      </c>
    </row>
    <row r="37" spans="1:31" ht="13.5" customHeight="1">
      <c r="A37" s="185"/>
      <c r="B37" s="155" t="s">
        <v>241</v>
      </c>
      <c r="C37" s="185"/>
      <c r="D37" s="157"/>
      <c r="E37" s="443">
        <f t="shared" si="21"/>
        <v>28.418081651337751</v>
      </c>
      <c r="F37" s="444">
        <f t="shared" si="21"/>
        <v>92.070181312669135</v>
      </c>
      <c r="G37" s="444">
        <f>R37/P37*100</f>
        <v>49.852738900676954</v>
      </c>
      <c r="H37" s="444">
        <f>R37/Q37*100</f>
        <v>54.14645457401425</v>
      </c>
      <c r="I37" s="444">
        <f>AE37/(T37+U37+V37)*100</f>
        <v>62.476215553837932</v>
      </c>
      <c r="J37" s="444">
        <f>S37/X37*100</f>
        <v>161.597096208793</v>
      </c>
      <c r="K37" s="444">
        <f>S37/W37*100</f>
        <v>35.582237739018161</v>
      </c>
      <c r="L37" s="444">
        <f>S37/AD37*100</f>
        <v>32.45318871418381</v>
      </c>
      <c r="M37" s="444">
        <f>R37/Z37*100</f>
        <v>14.29434505247961</v>
      </c>
      <c r="N37" s="444">
        <f>(S37-AC37+AA37-AB37)/S37*100</f>
        <v>11.796354119771896</v>
      </c>
      <c r="O37" s="445">
        <f>'1'!G38*1000</f>
        <v>118822663.78599997</v>
      </c>
      <c r="P37" s="445">
        <f>'1'!H38*1000</f>
        <v>33767121.615000002</v>
      </c>
      <c r="Q37" s="445">
        <f>'1'!J38*1000</f>
        <v>31089450.094999995</v>
      </c>
      <c r="R37" s="445">
        <f>'21'!AA37*1000</f>
        <v>16833834.973000001</v>
      </c>
      <c r="S37" s="154">
        <f>'25'!F37*1000</f>
        <v>112409370.729</v>
      </c>
      <c r="T37" s="154">
        <f>'13'!H37*1000</f>
        <v>9471250.4480000008</v>
      </c>
      <c r="U37" s="154">
        <f>'13'!I37*1000</f>
        <v>470239.61499999993</v>
      </c>
      <c r="V37" s="154">
        <f>'13'!J37*1000</f>
        <v>138668842.33299997</v>
      </c>
      <c r="W37" s="154">
        <f>'13'!F37*1000</f>
        <v>315914281.59599996</v>
      </c>
      <c r="X37" s="154">
        <f>'1'!M38*1000</f>
        <v>69561504.114999965</v>
      </c>
      <c r="Y37" s="154">
        <f>'15'!F37*1000</f>
        <v>341999110.27700007</v>
      </c>
      <c r="Z37" s="154">
        <f>'25'!E37*1000</f>
        <v>117765696.233</v>
      </c>
      <c r="AA37" s="445">
        <f>'19'!K37*1000</f>
        <v>53469557.446000002</v>
      </c>
      <c r="AB37" s="445">
        <f>'19'!L37*1000</f>
        <v>48848190.405000001</v>
      </c>
      <c r="AC37" s="132">
        <f>'29'!L37*1000</f>
        <v>103770530.33499995</v>
      </c>
      <c r="AD37" s="585">
        <f>'1'!L38*1000</f>
        <v>346373885.53399986</v>
      </c>
      <c r="AE37" s="154">
        <f>'31'!G38*1000</f>
        <v>92846111.602999985</v>
      </c>
    </row>
    <row r="38" spans="1:31" ht="18" customHeight="1">
      <c r="A38" s="3716" t="s">
        <v>14</v>
      </c>
      <c r="B38" s="3716"/>
      <c r="C38" s="3716"/>
      <c r="D38" s="149"/>
      <c r="E38" s="443"/>
      <c r="F38" s="444"/>
      <c r="G38" s="444"/>
      <c r="H38" s="444"/>
      <c r="I38" s="444"/>
      <c r="J38" s="444"/>
      <c r="K38" s="444"/>
      <c r="L38" s="444"/>
      <c r="M38" s="444"/>
      <c r="N38" s="444"/>
      <c r="O38" s="445"/>
      <c r="P38" s="445"/>
      <c r="Q38" s="445"/>
      <c r="R38" s="445"/>
      <c r="S38" s="445"/>
      <c r="T38" s="445"/>
      <c r="U38" s="445"/>
      <c r="V38" s="445"/>
      <c r="W38" s="445"/>
      <c r="X38" s="445"/>
      <c r="Y38" s="445"/>
      <c r="Z38" s="445"/>
      <c r="AA38" s="445"/>
      <c r="AB38" s="445"/>
      <c r="AC38" s="445"/>
      <c r="AD38" s="585"/>
      <c r="AE38" s="445"/>
    </row>
    <row r="39" spans="1:31" ht="18" customHeight="1">
      <c r="A39" s="3093" t="s">
        <v>45</v>
      </c>
      <c r="B39" s="3093"/>
      <c r="C39" s="188"/>
      <c r="D39" s="149"/>
      <c r="E39" s="443">
        <f t="shared" ref="E39:E49" si="22">P39/O39*100</f>
        <v>29.705553965371863</v>
      </c>
      <c r="F39" s="444">
        <f t="shared" ref="F39:F49" si="23">Q39/P39*100</f>
        <v>95.062934282357617</v>
      </c>
      <c r="G39" s="444">
        <f t="shared" ref="G39:G49" si="24">R39/P39*100</f>
        <v>30.06601401904398</v>
      </c>
      <c r="H39" s="444">
        <f t="shared" ref="H39:H49" si="25">R39/Q39*100</f>
        <v>31.627483672807077</v>
      </c>
      <c r="I39" s="444">
        <f t="shared" ref="I39:I49" si="26">AE39/(T39+U39+V39)*100</f>
        <v>50.90814628858449</v>
      </c>
      <c r="J39" s="444">
        <f t="shared" ref="J39:J49" si="27">S39/X39*100</f>
        <v>267.22916937482421</v>
      </c>
      <c r="K39" s="444">
        <f t="shared" ref="K39:K53" si="28">S39/W39*100</f>
        <v>31.921611200982518</v>
      </c>
      <c r="L39" s="444">
        <f t="shared" ref="L39:L47" si="29">S39/AD39*100</f>
        <v>30.077720978046102</v>
      </c>
      <c r="M39" s="444">
        <f t="shared" ref="M39:M49" si="30">R39/Z39*100</f>
        <v>9.2895794580396043</v>
      </c>
      <c r="N39" s="444">
        <f t="shared" ref="N39:N49" si="31">(S39-AC39+AA39-AB39)/S39*100</f>
        <v>8.4686207026600844</v>
      </c>
      <c r="O39" s="445">
        <f>'1'!G40*1000</f>
        <v>1095186622.4949775</v>
      </c>
      <c r="P39" s="445">
        <f>'1'!H40*1000</f>
        <v>325331253.16677892</v>
      </c>
      <c r="Q39" s="445">
        <f>'1'!J40*1000</f>
        <v>309269435.39790553</v>
      </c>
      <c r="R39" s="445">
        <f>'21'!AA39*1000</f>
        <v>97814140.185455203</v>
      </c>
      <c r="S39" s="154">
        <f>'25'!F39*1000</f>
        <v>1031327347.4527391</v>
      </c>
      <c r="T39" s="154">
        <f>'13'!H39*1000</f>
        <v>140224514.28033245</v>
      </c>
      <c r="U39" s="154">
        <f>'13'!I39*1000</f>
        <v>43892183.018395066</v>
      </c>
      <c r="V39" s="154">
        <f>'13'!J39*1000</f>
        <v>1507955262.0374982</v>
      </c>
      <c r="W39" s="154">
        <f>'13'!F39*1000</f>
        <v>3230812320.0905213</v>
      </c>
      <c r="X39" s="154">
        <f>'1'!M40*1000</f>
        <v>385933672.53488946</v>
      </c>
      <c r="Y39" s="154">
        <f>'15'!F39*1000</f>
        <v>3342471818.453052</v>
      </c>
      <c r="Z39" s="154">
        <f>'25'!E39*1000</f>
        <v>1052944760.6027268</v>
      </c>
      <c r="AA39" s="445">
        <f>'19'!K39*1000</f>
        <v>404508748.46439648</v>
      </c>
      <c r="AB39" s="445">
        <f>'19'!L39*1000</f>
        <v>389385545.395513</v>
      </c>
      <c r="AC39" s="132">
        <f>'29'!L39*1000</f>
        <v>959111349.26304483</v>
      </c>
      <c r="AD39" s="585">
        <f>'1'!L40*1000</f>
        <v>3428874641.8171468</v>
      </c>
      <c r="AE39" s="154">
        <f>'31'!G40*1000</f>
        <v>861402468.36700368</v>
      </c>
    </row>
    <row r="40" spans="1:31" ht="18" customHeight="1">
      <c r="A40" s="189"/>
      <c r="B40" s="155" t="s">
        <v>15</v>
      </c>
      <c r="C40" s="450"/>
      <c r="D40" s="149"/>
      <c r="E40" s="443">
        <f t="shared" si="22"/>
        <v>30.224125900335313</v>
      </c>
      <c r="F40" s="444">
        <f t="shared" si="23"/>
        <v>95.228763407526472</v>
      </c>
      <c r="G40" s="444">
        <f t="shared" si="24"/>
        <v>31.238764395226575</v>
      </c>
      <c r="H40" s="444">
        <f t="shared" si="25"/>
        <v>32.803916881228346</v>
      </c>
      <c r="I40" s="444">
        <f t="shared" si="26"/>
        <v>46.166881897160536</v>
      </c>
      <c r="J40" s="444">
        <f t="shared" si="27"/>
        <v>269.85666824323346</v>
      </c>
      <c r="K40" s="444">
        <f t="shared" si="28"/>
        <v>28.682238341344561</v>
      </c>
      <c r="L40" s="444">
        <f t="shared" si="29"/>
        <v>27.296148664376741</v>
      </c>
      <c r="M40" s="444">
        <f t="shared" si="30"/>
        <v>9.6584462304253336</v>
      </c>
      <c r="N40" s="444">
        <f t="shared" si="31"/>
        <v>8.841118869680523</v>
      </c>
      <c r="O40" s="445">
        <f>'1'!G41*1000</f>
        <v>602091059.1199075</v>
      </c>
      <c r="P40" s="445">
        <f>'1'!H41*1000</f>
        <v>181976759.74306318</v>
      </c>
      <c r="Q40" s="445">
        <f>'1'!J41*1000</f>
        <v>173294217.99240452</v>
      </c>
      <c r="R40" s="445">
        <f>'21'!AA40*1000</f>
        <v>56847291.230203032</v>
      </c>
      <c r="S40" s="154">
        <f>'25'!F40*1000</f>
        <v>576085271.05422008</v>
      </c>
      <c r="T40" s="154">
        <f>'13'!H40*1000</f>
        <v>86231921.989596903</v>
      </c>
      <c r="U40" s="154">
        <f>'13'!I40*1000</f>
        <v>19529913.747060612</v>
      </c>
      <c r="V40" s="154">
        <f>'13'!J40*1000</f>
        <v>928040135.42669654</v>
      </c>
      <c r="W40" s="154">
        <f>'13'!F40*1000</f>
        <v>2008508764.8958378</v>
      </c>
      <c r="X40" s="154">
        <f>'1'!M41*1000</f>
        <v>213478241.91432229</v>
      </c>
      <c r="Y40" s="154">
        <f>'15'!F40*1000</f>
        <v>2067723698.5033569</v>
      </c>
      <c r="Z40" s="154">
        <f>'25'!E40*1000</f>
        <v>588575945.59181619</v>
      </c>
      <c r="AA40" s="445">
        <f>'19'!K40*1000</f>
        <v>227776034.56343234</v>
      </c>
      <c r="AB40" s="445">
        <f>'19'!L40*1000</f>
        <v>223750405.32394603</v>
      </c>
      <c r="AC40" s="132">
        <f>'29'!L40*1000</f>
        <v>529178516.68908155</v>
      </c>
      <c r="AD40" s="585">
        <f>'1'!L41*1000</f>
        <v>2110500195.9710493</v>
      </c>
      <c r="AE40" s="154">
        <f>'31'!G41*1000</f>
        <v>477274135.07750326</v>
      </c>
    </row>
    <row r="41" spans="1:31" ht="18" customHeight="1">
      <c r="A41" s="156"/>
      <c r="B41" s="156" t="s">
        <v>2504</v>
      </c>
      <c r="C41" s="450"/>
      <c r="D41" s="149"/>
      <c r="E41" s="443">
        <f t="shared" si="22"/>
        <v>29.782331205075053</v>
      </c>
      <c r="F41" s="444">
        <f t="shared" si="23"/>
        <v>94.555030244286201</v>
      </c>
      <c r="G41" s="444">
        <f t="shared" si="24"/>
        <v>25.799958512286729</v>
      </c>
      <c r="H41" s="444">
        <f t="shared" si="25"/>
        <v>27.285654127159219</v>
      </c>
      <c r="I41" s="444">
        <f t="shared" si="26"/>
        <v>41.956680904097446</v>
      </c>
      <c r="J41" s="444">
        <f t="shared" si="27"/>
        <v>245.85802822891472</v>
      </c>
      <c r="K41" s="444">
        <f t="shared" si="28"/>
        <v>29.288828178877946</v>
      </c>
      <c r="L41" s="444">
        <f t="shared" si="29"/>
        <v>27.615120626419952</v>
      </c>
      <c r="M41" s="444">
        <f t="shared" si="30"/>
        <v>7.1743146905143869</v>
      </c>
      <c r="N41" s="444">
        <f t="shared" si="31"/>
        <v>7.3869898978451047</v>
      </c>
      <c r="O41" s="445">
        <f>'1'!G42*1000</f>
        <v>111290593.47350205</v>
      </c>
      <c r="P41" s="445">
        <f>'1'!H42*1000</f>
        <v>33144933.148372024</v>
      </c>
      <c r="Q41" s="445">
        <f>'1'!J42*1000</f>
        <v>31340201.56289161</v>
      </c>
      <c r="R41" s="445">
        <f>'21'!AA41*1000</f>
        <v>8551379.0012051538</v>
      </c>
      <c r="S41" s="154">
        <f>'25'!F41*1000</f>
        <v>117944157.90752134</v>
      </c>
      <c r="T41" s="154">
        <f>'13'!H41*1000</f>
        <v>33878591.936104916</v>
      </c>
      <c r="U41" s="154">
        <f>'13'!I41*1000</f>
        <v>1837139.7076686167</v>
      </c>
      <c r="V41" s="154">
        <f>'13'!J41*1000</f>
        <v>179192618.31060368</v>
      </c>
      <c r="W41" s="154">
        <f>'13'!F41*1000</f>
        <v>402693331.35211754</v>
      </c>
      <c r="X41" s="154">
        <f>'1'!M42*1000</f>
        <v>47972465.555489324</v>
      </c>
      <c r="Y41" s="154">
        <f>'15'!F41*1000</f>
        <v>414140069.37093413</v>
      </c>
      <c r="Z41" s="154">
        <f>'25'!E41*1000</f>
        <v>119194367.26843709</v>
      </c>
      <c r="AA41" s="445">
        <f>'19'!K41*1000</f>
        <v>25627045.566552334</v>
      </c>
      <c r="AB41" s="445">
        <f>'19'!L41*1000</f>
        <v>32279113.100553527</v>
      </c>
      <c r="AC41" s="132">
        <f>'29'!L41*1000</f>
        <v>102579567.34379306</v>
      </c>
      <c r="AD41" s="585">
        <f>'1'!L42*1000</f>
        <v>427099919.29088926</v>
      </c>
      <c r="AE41" s="154">
        <f>'31'!G42*1000</f>
        <v>90168410.626619101</v>
      </c>
    </row>
    <row r="42" spans="1:31" ht="18" customHeight="1">
      <c r="A42" s="156"/>
      <c r="B42" s="156" t="s">
        <v>2422</v>
      </c>
      <c r="C42" s="190"/>
      <c r="D42" s="157"/>
      <c r="E42" s="443">
        <f t="shared" si="22"/>
        <v>32.44050296205387</v>
      </c>
      <c r="F42" s="444">
        <f t="shared" si="23"/>
        <v>95.076432555342976</v>
      </c>
      <c r="G42" s="444">
        <f t="shared" si="24"/>
        <v>35.301988648444507</v>
      </c>
      <c r="H42" s="444">
        <f t="shared" si="25"/>
        <v>37.130114897712005</v>
      </c>
      <c r="I42" s="444">
        <f t="shared" si="26"/>
        <v>44.556997073143123</v>
      </c>
      <c r="J42" s="444">
        <f t="shared" si="27"/>
        <v>272.72624640279076</v>
      </c>
      <c r="K42" s="444">
        <f t="shared" si="28"/>
        <v>25.562902442119757</v>
      </c>
      <c r="L42" s="444">
        <f t="shared" si="29"/>
        <v>24.672999595764828</v>
      </c>
      <c r="M42" s="444">
        <f t="shared" si="30"/>
        <v>11.500415304725935</v>
      </c>
      <c r="N42" s="444">
        <f t="shared" si="31"/>
        <v>10.375650453074369</v>
      </c>
      <c r="O42" s="445">
        <f>'1'!G43*1000</f>
        <v>311655739.42394221</v>
      </c>
      <c r="P42" s="445">
        <f>'1'!H43*1000</f>
        <v>101102689.37923485</v>
      </c>
      <c r="Q42" s="445">
        <f>'1'!J43*1000</f>
        <v>96124830.279286131</v>
      </c>
      <c r="R42" s="445">
        <f>'21'!AA42*1000</f>
        <v>35691259.927929595</v>
      </c>
      <c r="S42" s="154">
        <f>'25'!F42*1000</f>
        <v>302142592.78016084</v>
      </c>
      <c r="T42" s="154">
        <f>'13'!H42*1000</f>
        <v>21149491.913934529</v>
      </c>
      <c r="U42" s="154">
        <f>'13'!I42*1000</f>
        <v>13953506.152100144</v>
      </c>
      <c r="V42" s="154">
        <f>'13'!J42*1000</f>
        <v>533788298.04754621</v>
      </c>
      <c r="W42" s="154">
        <f>'13'!F42*1000</f>
        <v>1181957304.982408</v>
      </c>
      <c r="X42" s="154">
        <f>'1'!M43*1000</f>
        <v>110786034.26159613</v>
      </c>
      <c r="Y42" s="154">
        <f>'15'!F42*1000</f>
        <v>1217752659.7424936</v>
      </c>
      <c r="Z42" s="154">
        <f>'25'!E42*1000</f>
        <v>310347574.25901628</v>
      </c>
      <c r="AA42" s="445">
        <f>'19'!K42*1000</f>
        <v>134356054.70714155</v>
      </c>
      <c r="AB42" s="445">
        <f>'19'!L42*1000</f>
        <v>127747742.20740099</v>
      </c>
      <c r="AC42" s="132">
        <f>'29'!L42*1000</f>
        <v>277401645.98317599</v>
      </c>
      <c r="AD42" s="585">
        <f>'1'!L43*1000</f>
        <v>1224588001.9875016</v>
      </c>
      <c r="AE42" s="154">
        <f>'31'!G43*1000</f>
        <v>253480878.15869424</v>
      </c>
    </row>
    <row r="43" spans="1:31" ht="18" customHeight="1">
      <c r="A43" s="156"/>
      <c r="B43" s="156" t="s">
        <v>2256</v>
      </c>
      <c r="C43" s="190"/>
      <c r="D43" s="157"/>
      <c r="E43" s="443">
        <f>P43/O43*100</f>
        <v>20.9063288693335</v>
      </c>
      <c r="F43" s="444">
        <f>Q43/P43*100</f>
        <v>95.018950764847489</v>
      </c>
      <c r="G43" s="444">
        <f>R43/P43*100</f>
        <v>31.33884323435408</v>
      </c>
      <c r="H43" s="444">
        <f>R43/Q43*100</f>
        <v>32.981676794044297</v>
      </c>
      <c r="I43" s="444">
        <f>AE43/(T43+U43+V43)*100</f>
        <v>46.180160877619045</v>
      </c>
      <c r="J43" s="444">
        <f>S43/X43*100</f>
        <v>282.48893967627788</v>
      </c>
      <c r="K43" s="444">
        <f>S43/W43*100</f>
        <v>31.794123247265286</v>
      </c>
      <c r="L43" s="444">
        <f>S43/AD43*100</f>
        <v>29.827701362371961</v>
      </c>
      <c r="M43" s="444">
        <f>R43/Z43*100</f>
        <v>7.6924424023411087</v>
      </c>
      <c r="N43" s="444">
        <f>(S43-AC43+AA43-AB43)/S43*100</f>
        <v>6.880815362821882</v>
      </c>
      <c r="O43" s="445">
        <f>'1'!G44*1000</f>
        <v>104767438.93798178</v>
      </c>
      <c r="P43" s="445">
        <f>'1'!H44*1000</f>
        <v>21903025.332352631</v>
      </c>
      <c r="Q43" s="445">
        <f>'1'!J44*1000</f>
        <v>20812024.856560219</v>
      </c>
      <c r="R43" s="445">
        <f>'21'!AA43*1000</f>
        <v>6864154.7724868525</v>
      </c>
      <c r="S43" s="154">
        <f>'25'!F43*1000</f>
        <v>87663712.449948207</v>
      </c>
      <c r="T43" s="154">
        <f>'13'!H43*1000</f>
        <v>22637524.329677105</v>
      </c>
      <c r="U43" s="154">
        <f>'13'!I43*1000</f>
        <v>2417778.055565217</v>
      </c>
      <c r="V43" s="154">
        <f>'13'!J43*1000</f>
        <v>141541137.74965459</v>
      </c>
      <c r="W43" s="154">
        <f>'13'!F43*1000</f>
        <v>275723006.31843477</v>
      </c>
      <c r="X43" s="154">
        <f>'1'!M44*1000</f>
        <v>31032617.613421485</v>
      </c>
      <c r="Y43" s="154">
        <f>'15'!F43*1000</f>
        <v>281748225.20439965</v>
      </c>
      <c r="Z43" s="154">
        <f>'25'!E43*1000</f>
        <v>89232449.376518235</v>
      </c>
      <c r="AA43" s="445">
        <f>'19'!K43*1000</f>
        <v>33372015.862691756</v>
      </c>
      <c r="AB43" s="445">
        <f>'19'!L43*1000</f>
        <v>28907183.501227982</v>
      </c>
      <c r="AC43" s="132">
        <f>'29'!L43*1000</f>
        <v>86096566.617535949</v>
      </c>
      <c r="AD43" s="585">
        <f>'1'!L44*1000</f>
        <v>293900329.04291153</v>
      </c>
      <c r="AE43" s="154">
        <f>'31'!G44*1000</f>
        <v>76934504.070681691</v>
      </c>
    </row>
    <row r="44" spans="1:31" ht="18" customHeight="1">
      <c r="A44" s="156"/>
      <c r="B44" s="156" t="s">
        <v>2239</v>
      </c>
      <c r="C44" s="190"/>
      <c r="D44" s="157"/>
      <c r="E44" s="443">
        <f t="shared" si="22"/>
        <v>34.723116190461425</v>
      </c>
      <c r="F44" s="444">
        <f t="shared" si="23"/>
        <v>96.867702761070831</v>
      </c>
      <c r="G44" s="444">
        <f t="shared" si="24"/>
        <v>22.227494229733622</v>
      </c>
      <c r="H44" s="444">
        <f t="shared" si="25"/>
        <v>22.946238628739735</v>
      </c>
      <c r="I44" s="444">
        <f t="shared" si="26"/>
        <v>67.969235322372455</v>
      </c>
      <c r="J44" s="444">
        <f t="shared" si="27"/>
        <v>288.48925061917663</v>
      </c>
      <c r="K44" s="444">
        <f t="shared" si="28"/>
        <v>46.130051322029544</v>
      </c>
      <c r="L44" s="444">
        <f t="shared" si="29"/>
        <v>41.437148562739523</v>
      </c>
      <c r="M44" s="444">
        <f t="shared" si="30"/>
        <v>8.2240253161310619</v>
      </c>
      <c r="N44" s="444">
        <f t="shared" si="31"/>
        <v>7.0807590330862684</v>
      </c>
      <c r="O44" s="445">
        <f>'1'!G45*1000</f>
        <v>74377287.284481198</v>
      </c>
      <c r="P44" s="445">
        <f>'1'!H45*1000</f>
        <v>25826111.883103695</v>
      </c>
      <c r="Q44" s="445">
        <f>'1'!J45*1000</f>
        <v>25017161.293666478</v>
      </c>
      <c r="R44" s="445">
        <f>'21'!AA44*1000</f>
        <v>5740497.5285814228</v>
      </c>
      <c r="S44" s="154">
        <f>'25'!F44*1000</f>
        <v>68334807.916589826</v>
      </c>
      <c r="T44" s="154">
        <f>'13'!H44*1000</f>
        <v>8566313.8098803535</v>
      </c>
      <c r="U44" s="154">
        <f>'13'!I44*1000</f>
        <v>1321489.83172663</v>
      </c>
      <c r="V44" s="154">
        <f>'13'!J44*1000</f>
        <v>73518081.318891421</v>
      </c>
      <c r="W44" s="154">
        <f>'13'!F44*1000</f>
        <v>148135122.24287584</v>
      </c>
      <c r="X44" s="154">
        <f>'1'!M45*1000</f>
        <v>23687124.483815145</v>
      </c>
      <c r="Y44" s="154">
        <f>'15'!F44*1000</f>
        <v>154082744.18552974</v>
      </c>
      <c r="Z44" s="154">
        <f>'25'!E44*1000</f>
        <v>69801554.687844783</v>
      </c>
      <c r="AA44" s="445">
        <f>'19'!K44*1000</f>
        <v>34420918.427046701</v>
      </c>
      <c r="AB44" s="445">
        <f>'19'!L44*1000</f>
        <v>34816366.514763527</v>
      </c>
      <c r="AC44" s="132">
        <f>'29'!L44*1000</f>
        <v>63100736.744576916</v>
      </c>
      <c r="AD44" s="585">
        <f>'1'!L45*1000</f>
        <v>164911945.64974678</v>
      </c>
      <c r="AE44" s="154">
        <f>'31'!G45*1000</f>
        <v>56690342.221508421</v>
      </c>
    </row>
    <row r="45" spans="1:31" ht="18" customHeight="1">
      <c r="A45" s="156"/>
      <c r="B45" s="155" t="s">
        <v>17</v>
      </c>
      <c r="C45" s="190"/>
      <c r="D45" s="157"/>
      <c r="E45" s="443">
        <f t="shared" si="22"/>
        <v>28.504959658973466</v>
      </c>
      <c r="F45" s="444">
        <f t="shared" si="23"/>
        <v>95.513412755747382</v>
      </c>
      <c r="G45" s="444">
        <f t="shared" si="24"/>
        <v>28.507455792106512</v>
      </c>
      <c r="H45" s="444">
        <f t="shared" si="25"/>
        <v>29.846547170298987</v>
      </c>
      <c r="I45" s="444">
        <f t="shared" si="26"/>
        <v>67.544109333945528</v>
      </c>
      <c r="J45" s="444">
        <f t="shared" si="27"/>
        <v>324.29704829490441</v>
      </c>
      <c r="K45" s="444">
        <f t="shared" si="28"/>
        <v>38.368834931084891</v>
      </c>
      <c r="L45" s="444">
        <f t="shared" si="29"/>
        <v>36.316099117582574</v>
      </c>
      <c r="M45" s="444">
        <f t="shared" si="30"/>
        <v>8.8318780565751016</v>
      </c>
      <c r="N45" s="444">
        <f t="shared" si="31"/>
        <v>8.5791501835355728</v>
      </c>
      <c r="O45" s="445">
        <f>'1'!G46*1000</f>
        <v>221230456.9386023</v>
      </c>
      <c r="P45" s="445">
        <f>'1'!H46*1000</f>
        <v>63061652.503711253</v>
      </c>
      <c r="Q45" s="445">
        <f>'1'!J46*1000</f>
        <v>60232336.446464837</v>
      </c>
      <c r="R45" s="445">
        <f>'21'!AA45*1000</f>
        <v>17977272.709267315</v>
      </c>
      <c r="S45" s="154">
        <f>'25'!F45*1000</f>
        <v>200605486.64862549</v>
      </c>
      <c r="T45" s="154">
        <f>'13'!H45*1000</f>
        <v>24448757.855507176</v>
      </c>
      <c r="U45" s="154">
        <f>'13'!I45*1000</f>
        <v>12716271.525279934</v>
      </c>
      <c r="V45" s="154">
        <f>'13'!J45*1000</f>
        <v>219227204.9568305</v>
      </c>
      <c r="W45" s="154">
        <f>'13'!F45*1000</f>
        <v>522834448.86699688</v>
      </c>
      <c r="X45" s="154">
        <f>'1'!M46*1000</f>
        <v>61858560.755755588</v>
      </c>
      <c r="Y45" s="154">
        <f>'15'!F45*1000</f>
        <v>540847328.91773844</v>
      </c>
      <c r="Z45" s="154">
        <f>'25'!E45*1000</f>
        <v>203549829.31273273</v>
      </c>
      <c r="AA45" s="445">
        <f>'19'!K45*1000</f>
        <v>50033652.113184966</v>
      </c>
      <c r="AB45" s="445">
        <f>'19'!L45*1000</f>
        <v>40025441.728180207</v>
      </c>
      <c r="AC45" s="132">
        <f>'29'!L45*1000</f>
        <v>193403451.05763227</v>
      </c>
      <c r="AD45" s="585">
        <f>'1'!L46*1000</f>
        <v>552387209.86831319</v>
      </c>
      <c r="AE45" s="154">
        <f>'31'!G46*1000</f>
        <v>173177851.08474627</v>
      </c>
    </row>
    <row r="46" spans="1:31" ht="18" customHeight="1">
      <c r="A46" s="156"/>
      <c r="B46" s="156" t="s">
        <v>2257</v>
      </c>
      <c r="C46" s="190"/>
      <c r="D46" s="157"/>
      <c r="E46" s="443">
        <f t="shared" si="22"/>
        <v>28.602955066693212</v>
      </c>
      <c r="F46" s="444">
        <f t="shared" si="23"/>
        <v>95.684886342632907</v>
      </c>
      <c r="G46" s="444">
        <f t="shared" si="24"/>
        <v>29.744382395486657</v>
      </c>
      <c r="H46" s="444">
        <f t="shared" si="25"/>
        <v>31.085768643729782</v>
      </c>
      <c r="I46" s="444">
        <f t="shared" si="26"/>
        <v>63.428515886277815</v>
      </c>
      <c r="J46" s="444">
        <f t="shared" si="27"/>
        <v>283.23707883100082</v>
      </c>
      <c r="K46" s="444">
        <f t="shared" si="28"/>
        <v>34.436722605932076</v>
      </c>
      <c r="L46" s="444">
        <f t="shared" si="29"/>
        <v>32.612640178114212</v>
      </c>
      <c r="M46" s="444">
        <f t="shared" si="30"/>
        <v>9.2823626316642969</v>
      </c>
      <c r="N46" s="444">
        <f t="shared" si="31"/>
        <v>8.8299841955990175</v>
      </c>
      <c r="O46" s="445">
        <f>'1'!G47*1000</f>
        <v>156632865.39588791</v>
      </c>
      <c r="P46" s="445">
        <f>'1'!H47*1000</f>
        <v>44801628.108859882</v>
      </c>
      <c r="Q46" s="445">
        <f>'1'!J47*1000</f>
        <v>42868386.93561165</v>
      </c>
      <c r="R46" s="445">
        <f>'21'!AA46*1000</f>
        <v>13325967.58410312</v>
      </c>
      <c r="S46" s="154">
        <f>'25'!F46*1000</f>
        <v>140907547.69371834</v>
      </c>
      <c r="T46" s="154">
        <f>'13'!H46*1000</f>
        <v>16913967.230311308</v>
      </c>
      <c r="U46" s="154">
        <f>'13'!I46*1000</f>
        <v>10193886.540554048</v>
      </c>
      <c r="V46" s="154">
        <f>'13'!J46*1000</f>
        <v>167768820.88821566</v>
      </c>
      <c r="W46" s="154">
        <f>'13'!F46*1000</f>
        <v>409178159.33344829</v>
      </c>
      <c r="X46" s="154">
        <f>'1'!M47*1000</f>
        <v>49748976.467093743</v>
      </c>
      <c r="Y46" s="154">
        <f>'15'!F46*1000</f>
        <v>421106000.16876495</v>
      </c>
      <c r="Z46" s="154">
        <f>'25'!E46*1000</f>
        <v>143562238.5473839</v>
      </c>
      <c r="AA46" s="445">
        <f>'19'!K46*1000</f>
        <v>33550255.430129431</v>
      </c>
      <c r="AB46" s="445">
        <f>'19'!L46*1000</f>
        <v>24972766.862179674</v>
      </c>
      <c r="AC46" s="132">
        <f>'29'!L46*1000</f>
        <v>137042922.06990662</v>
      </c>
      <c r="AD46" s="585">
        <f>'1'!L47*1000</f>
        <v>432064214.74664599</v>
      </c>
      <c r="AE46" s="154">
        <f>'31'!G47*1000</f>
        <v>123607382.54478513</v>
      </c>
    </row>
    <row r="47" spans="1:31" ht="18" customHeight="1">
      <c r="A47" s="156"/>
      <c r="B47" s="156" t="s">
        <v>2393</v>
      </c>
      <c r="C47" s="190"/>
      <c r="D47" s="157"/>
      <c r="E47" s="443">
        <f t="shared" si="22"/>
        <v>28.267345513612756</v>
      </c>
      <c r="F47" s="444">
        <f t="shared" si="23"/>
        <v>95.092696128867928</v>
      </c>
      <c r="G47" s="444">
        <f t="shared" si="24"/>
        <v>25.472611780714161</v>
      </c>
      <c r="H47" s="444">
        <f t="shared" si="25"/>
        <v>26.78713804285676</v>
      </c>
      <c r="I47" s="444">
        <f t="shared" si="26"/>
        <v>80.582000389824614</v>
      </c>
      <c r="J47" s="444">
        <f t="shared" si="27"/>
        <v>492.98091108546271</v>
      </c>
      <c r="K47" s="444">
        <f t="shared" si="28"/>
        <v>52.524976136306122</v>
      </c>
      <c r="L47" s="444">
        <f t="shared" si="29"/>
        <v>49.614738142565571</v>
      </c>
      <c r="M47" s="444">
        <f t="shared" si="30"/>
        <v>7.7537788496266202</v>
      </c>
      <c r="N47" s="444">
        <f t="shared" si="31"/>
        <v>7.9870961505692852</v>
      </c>
      <c r="O47" s="445">
        <f>'1'!G48*1000</f>
        <v>64597591.542714477</v>
      </c>
      <c r="P47" s="445">
        <f>'1'!H48*1000</f>
        <v>18260024.394851394</v>
      </c>
      <c r="Q47" s="445">
        <f>'1'!J48*1000</f>
        <v>17363949.51085319</v>
      </c>
      <c r="R47" s="445">
        <f>'21'!AA47*1000</f>
        <v>4651305.1251641959</v>
      </c>
      <c r="S47" s="154">
        <f>'25'!F47*1000</f>
        <v>59697938.954907253</v>
      </c>
      <c r="T47" s="154">
        <f>'13'!H47*1000</f>
        <v>7534790.625195873</v>
      </c>
      <c r="U47" s="154">
        <f>'13'!I47*1000</f>
        <v>2522384.9847258832</v>
      </c>
      <c r="V47" s="154">
        <f>'13'!J47*1000</f>
        <v>51458384.068614796</v>
      </c>
      <c r="W47" s="154">
        <f>'13'!F47*1000</f>
        <v>113656289.53354834</v>
      </c>
      <c r="X47" s="154">
        <f>'1'!M48*1000</f>
        <v>12109584.288661852</v>
      </c>
      <c r="Y47" s="154">
        <f>'15'!F47*1000</f>
        <v>119741328.74897358</v>
      </c>
      <c r="Z47" s="154">
        <f>'25'!E47*1000</f>
        <v>59987590.765348911</v>
      </c>
      <c r="AA47" s="445">
        <f>'19'!K47*1000</f>
        <v>16483396.683055548</v>
      </c>
      <c r="AB47" s="445">
        <f>'19'!L47*1000</f>
        <v>15052674.866000537</v>
      </c>
      <c r="AC47" s="132">
        <f>'29'!L47*1000</f>
        <v>56360528.987725668</v>
      </c>
      <c r="AD47" s="585">
        <f>'1'!L48*1000</f>
        <v>120322995.12166744</v>
      </c>
      <c r="AE47" s="154">
        <f>'31'!G48*1000</f>
        <v>49570468.539961115</v>
      </c>
    </row>
    <row r="48" spans="1:31" ht="18" customHeight="1">
      <c r="A48" s="156"/>
      <c r="B48" s="155" t="s">
        <v>18</v>
      </c>
      <c r="C48" s="190"/>
      <c r="D48" s="157"/>
      <c r="E48" s="443">
        <f t="shared" si="22"/>
        <v>29.565307568340238</v>
      </c>
      <c r="F48" s="444">
        <f t="shared" si="23"/>
        <v>94.416857698383922</v>
      </c>
      <c r="G48" s="444">
        <f t="shared" si="24"/>
        <v>29.311580159483409</v>
      </c>
      <c r="H48" s="444">
        <f t="shared" si="25"/>
        <v>31.044858803837442</v>
      </c>
      <c r="I48" s="444">
        <f t="shared" si="26"/>
        <v>50.738893050928056</v>
      </c>
      <c r="J48" s="444">
        <f t="shared" si="27"/>
        <v>226.1693706980704</v>
      </c>
      <c r="K48" s="444">
        <f t="shared" si="28"/>
        <v>35.502824565706526</v>
      </c>
      <c r="L48" s="444">
        <f t="shared" ref="L48:L53" si="32">S48/AD48*100</f>
        <v>32.424783556473166</v>
      </c>
      <c r="M48" s="444">
        <f t="shared" si="30"/>
        <v>9.0550170162792281</v>
      </c>
      <c r="N48" s="444">
        <f t="shared" si="31"/>
        <v>7.6902403714493959</v>
      </c>
      <c r="O48" s="445">
        <f>'1'!G49*1000</f>
        <v>254718704.40481797</v>
      </c>
      <c r="P48" s="445">
        <f>'1'!H49*1000</f>
        <v>75308368.39137584</v>
      </c>
      <c r="Q48" s="445">
        <f>'1'!J49*1000</f>
        <v>71103795.01906006</v>
      </c>
      <c r="R48" s="445">
        <f>'21'!AA48*1000</f>
        <v>22074072.767837197</v>
      </c>
      <c r="S48" s="154">
        <f>'25'!F48*1000</f>
        <v>237717254.78373584</v>
      </c>
      <c r="T48" s="154">
        <f>'13'!H48*1000</f>
        <v>28750554.676339407</v>
      </c>
      <c r="U48" s="154">
        <f>'13'!I48*1000</f>
        <v>11566156.829825176</v>
      </c>
      <c r="V48" s="154">
        <f>'13'!J48*1000</f>
        <v>347506370.22839475</v>
      </c>
      <c r="W48" s="154">
        <f>'13'!F48*1000</f>
        <v>669572795.09911335</v>
      </c>
      <c r="X48" s="154">
        <f>'1'!M49*1000</f>
        <v>105105856.75240771</v>
      </c>
      <c r="Y48" s="154">
        <f>'15'!F48*1000</f>
        <v>701715081.19223726</v>
      </c>
      <c r="Z48" s="154">
        <f>'25'!E48*1000</f>
        <v>243777264.34033355</v>
      </c>
      <c r="AA48" s="445">
        <f>'19'!K48*1000</f>
        <v>126208270.47631039</v>
      </c>
      <c r="AB48" s="445">
        <f>'19'!L48*1000</f>
        <v>125297517.91353953</v>
      </c>
      <c r="AC48" s="132">
        <f>'29'!L48*1000</f>
        <v>220346979.04922664</v>
      </c>
      <c r="AD48" s="585">
        <f>'1'!L49*1000</f>
        <v>733134438.25989342</v>
      </c>
      <c r="AE48" s="154">
        <f>'31'!G49*1000</f>
        <v>196777138.66811135</v>
      </c>
    </row>
    <row r="49" spans="1:31" ht="18" customHeight="1">
      <c r="A49" s="156"/>
      <c r="B49" s="156" t="s">
        <v>2394</v>
      </c>
      <c r="C49" s="188"/>
      <c r="D49" s="149"/>
      <c r="E49" s="443">
        <f t="shared" si="22"/>
        <v>32.976307240938439</v>
      </c>
      <c r="F49" s="444">
        <f t="shared" si="23"/>
        <v>95.757706702594575</v>
      </c>
      <c r="G49" s="444">
        <f t="shared" si="24"/>
        <v>32.540638493461351</v>
      </c>
      <c r="H49" s="444">
        <f t="shared" si="25"/>
        <v>33.982265881248026</v>
      </c>
      <c r="I49" s="444">
        <f t="shared" si="26"/>
        <v>54.981708042579982</v>
      </c>
      <c r="J49" s="444">
        <f t="shared" si="27"/>
        <v>295.52335924614982</v>
      </c>
      <c r="K49" s="444">
        <f t="shared" si="28"/>
        <v>39.382182719142975</v>
      </c>
      <c r="L49" s="444">
        <f t="shared" si="32"/>
        <v>37.065450739405051</v>
      </c>
      <c r="M49" s="444">
        <f t="shared" si="30"/>
        <v>10.630725770981195</v>
      </c>
      <c r="N49" s="444">
        <f t="shared" si="31"/>
        <v>6.586236162432149</v>
      </c>
      <c r="O49" s="445">
        <f>'1'!G50*1000</f>
        <v>62197307.824070863</v>
      </c>
      <c r="P49" s="445">
        <f>'1'!H50*1000</f>
        <v>20510375.323657852</v>
      </c>
      <c r="Q49" s="445">
        <f>'1'!J50*1000</f>
        <v>19640265.04602962</v>
      </c>
      <c r="R49" s="445">
        <f>'21'!AA49*1000</f>
        <v>6674207.0877236053</v>
      </c>
      <c r="S49" s="154">
        <f>'25'!F49*1000</f>
        <v>59734325.198245704</v>
      </c>
      <c r="T49" s="154">
        <f>'13'!H49*1000</f>
        <v>5972123.7574604452</v>
      </c>
      <c r="U49" s="154">
        <f>'13'!I49*1000</f>
        <v>3707361.2481198749</v>
      </c>
      <c r="V49" s="154">
        <f>'13'!J49*1000</f>
        <v>74718723.123528183</v>
      </c>
      <c r="W49" s="154">
        <f>'13'!F49*1000</f>
        <v>151678553.78724328</v>
      </c>
      <c r="X49" s="154">
        <f>'1'!M50*1000</f>
        <v>20213063.816891469</v>
      </c>
      <c r="Y49" s="154">
        <f>'15'!F49*1000</f>
        <v>158059615.00940168</v>
      </c>
      <c r="Z49" s="154">
        <f>'25'!E49*1000</f>
        <v>62782233.607626863</v>
      </c>
      <c r="AA49" s="445">
        <f>'19'!K49*1000</f>
        <v>15639840.996964382</v>
      </c>
      <c r="AB49" s="445">
        <f>'19'!L49*1000</f>
        <v>19344522.155443147</v>
      </c>
      <c r="AC49" s="132">
        <f>'29'!L49*1000</f>
        <v>52095400.312175259</v>
      </c>
      <c r="AD49" s="585">
        <f>'1'!L50*1000</f>
        <v>161159041.65908578</v>
      </c>
      <c r="AE49" s="154">
        <f>'31'!G50*1000</f>
        <v>46403576.386715442</v>
      </c>
    </row>
    <row r="50" spans="1:31" ht="18" customHeight="1">
      <c r="A50" s="156"/>
      <c r="B50" s="156" t="s">
        <v>2296</v>
      </c>
      <c r="C50" s="188"/>
      <c r="D50" s="149"/>
      <c r="E50" s="443">
        <f t="shared" ref="E50:F53" si="33">P50/O50*100</f>
        <v>27.919800426586765</v>
      </c>
      <c r="F50" s="444">
        <f t="shared" si="33"/>
        <v>93.661156499725863</v>
      </c>
      <c r="G50" s="444">
        <f>R50/P50*100</f>
        <v>27.484932489020402</v>
      </c>
      <c r="H50" s="444">
        <f>R50/Q50*100</f>
        <v>29.345070588681921</v>
      </c>
      <c r="I50" s="444">
        <f>AE50/(T50+U50+V50)*100</f>
        <v>43.310631914101698</v>
      </c>
      <c r="J50" s="444">
        <f>S50/X50*100</f>
        <v>188.53661069366942</v>
      </c>
      <c r="K50" s="444">
        <f t="shared" si="28"/>
        <v>31.141015079262473</v>
      </c>
      <c r="L50" s="444">
        <f t="shared" si="32"/>
        <v>28.09368002555831</v>
      </c>
      <c r="M50" s="444">
        <f>R50/Z50*100</f>
        <v>8.1824839423625786</v>
      </c>
      <c r="N50" s="444">
        <f>(S50-AC50+AA50-AB50)/S50*100</f>
        <v>7.4799855077025841</v>
      </c>
      <c r="O50" s="445">
        <f>'1'!G51*1000</f>
        <v>142954986.45511046</v>
      </c>
      <c r="P50" s="445">
        <f>'1'!H51*1000</f>
        <v>39912746.918120988</v>
      </c>
      <c r="Q50" s="445">
        <f>'1'!J51*1000</f>
        <v>37382740.354320809</v>
      </c>
      <c r="R50" s="445">
        <f>'21'!AA50*1000</f>
        <v>10969991.544959124</v>
      </c>
      <c r="S50" s="154">
        <f>'25'!F50*1000</f>
        <v>131360165.99502307</v>
      </c>
      <c r="T50" s="154">
        <f>'13'!H50*1000</f>
        <v>19358298.717610199</v>
      </c>
      <c r="U50" s="154">
        <f>'13'!I50*1000</f>
        <v>7211400.5233631069</v>
      </c>
      <c r="V50" s="154">
        <f>'13'!J50*1000</f>
        <v>238949363.38504854</v>
      </c>
      <c r="W50" s="154">
        <f>'13'!F50*1000</f>
        <v>421823648.52486414</v>
      </c>
      <c r="X50" s="154">
        <f>'1'!M51*1000</f>
        <v>69673558.632309616</v>
      </c>
      <c r="Y50" s="154">
        <f>'15'!F50*1000</f>
        <v>440756456.25318277</v>
      </c>
      <c r="Z50" s="154">
        <f>'25'!E50*1000</f>
        <v>134066765.3273963</v>
      </c>
      <c r="AA50" s="445">
        <f>'19'!K50*1000</f>
        <v>91897445.616735846</v>
      </c>
      <c r="AB50" s="445">
        <f>'19'!L50*1000</f>
        <v>86959971.15559864</v>
      </c>
      <c r="AC50" s="132">
        <f>'29'!L50*1000</f>
        <v>126471919.07683849</v>
      </c>
      <c r="AD50" s="585">
        <f>'1'!L51*1000</f>
        <v>467579063.60262436</v>
      </c>
      <c r="AE50" s="154">
        <f>'31'!G51*1000</f>
        <v>114997983.87572949</v>
      </c>
    </row>
    <row r="51" spans="1:31" ht="18" customHeight="1">
      <c r="A51" s="156"/>
      <c r="B51" s="156" t="s">
        <v>2297</v>
      </c>
      <c r="C51" s="188"/>
      <c r="D51" s="149"/>
      <c r="E51" s="443">
        <f t="shared" si="33"/>
        <v>30.030914306416662</v>
      </c>
      <c r="F51" s="444">
        <f t="shared" si="33"/>
        <v>94.595611501465967</v>
      </c>
      <c r="G51" s="444">
        <f>R51/P51*100</f>
        <v>29.760167152320875</v>
      </c>
      <c r="H51" s="444">
        <f>R51/Q51*100</f>
        <v>31.46040992806487</v>
      </c>
      <c r="I51" s="444">
        <f>AE51/(T51+U51+V51)*100</f>
        <v>93.32494805312092</v>
      </c>
      <c r="J51" s="444">
        <f>S51/X51*100</f>
        <v>306.34105935699984</v>
      </c>
      <c r="K51" s="444">
        <f t="shared" si="28"/>
        <v>48.529692841421713</v>
      </c>
      <c r="L51" s="444">
        <f t="shared" si="32"/>
        <v>44.659388171496708</v>
      </c>
      <c r="M51" s="444">
        <f>R51/Z51*100</f>
        <v>9.4396715857586084</v>
      </c>
      <c r="N51" s="444">
        <f>(S51-AC51+AA51-AB51)/S51*100</f>
        <v>9.6971154049973904</v>
      </c>
      <c r="O51" s="445">
        <f>'1'!G52*1000</f>
        <v>49566410.125636563</v>
      </c>
      <c r="P51" s="445">
        <f>'1'!H52*1000</f>
        <v>14885246.149596948</v>
      </c>
      <c r="Q51" s="445">
        <f>'1'!J52*1000</f>
        <v>14080789.618709652</v>
      </c>
      <c r="R51" s="445">
        <f>'21'!AA51*1000</f>
        <v>4429874.1351544587</v>
      </c>
      <c r="S51" s="154">
        <f>'25'!F51*1000</f>
        <v>46622763.590467066</v>
      </c>
      <c r="T51" s="154">
        <f>'13'!H51*1000</f>
        <v>3420132.2012687544</v>
      </c>
      <c r="U51" s="154">
        <f>'13'!I51*1000</f>
        <v>647395.05834219384</v>
      </c>
      <c r="V51" s="154">
        <f>'13'!J51*1000</f>
        <v>33838283.719818175</v>
      </c>
      <c r="W51" s="154">
        <f>'13'!F51*1000</f>
        <v>96070592.787006021</v>
      </c>
      <c r="X51" s="154">
        <f>'1'!M52*1000</f>
        <v>15219234.303206619</v>
      </c>
      <c r="Y51" s="154">
        <f>'15'!F51*1000</f>
        <v>102899009.92965215</v>
      </c>
      <c r="Z51" s="154">
        <f>'25'!E51*1000</f>
        <v>46928265.405310251</v>
      </c>
      <c r="AA51" s="445">
        <f>'19'!K51*1000</f>
        <v>18670983.862610146</v>
      </c>
      <c r="AB51" s="445">
        <f>'19'!L51*1000</f>
        <v>18993024.60249773</v>
      </c>
      <c r="AC51" s="132">
        <f>'29'!L51*1000</f>
        <v>41779659.660212785</v>
      </c>
      <c r="AD51" s="585">
        <f>'1'!L52*1000</f>
        <v>104396332.99818347</v>
      </c>
      <c r="AE51" s="154">
        <f>'31'!G52*1000</f>
        <v>35375578.405666441</v>
      </c>
    </row>
    <row r="52" spans="1:31" ht="18" customHeight="1">
      <c r="A52" s="156"/>
      <c r="B52" s="155" t="s">
        <v>20</v>
      </c>
      <c r="C52" s="188"/>
      <c r="D52" s="149"/>
      <c r="E52" s="443">
        <f t="shared" si="33"/>
        <v>29.070078488932349</v>
      </c>
      <c r="F52" s="444">
        <f t="shared" si="33"/>
        <v>93.070749479136722</v>
      </c>
      <c r="G52" s="444">
        <f>R52/P52*100</f>
        <v>18.367108513277692</v>
      </c>
      <c r="H52" s="444">
        <f>R52/Q52*100</f>
        <v>19.734566032902709</v>
      </c>
      <c r="I52" s="444">
        <f>AE52/(T52+U52+V52)*100</f>
        <v>100.84435577789881</v>
      </c>
      <c r="J52" s="444">
        <f>S52/X52*100</f>
        <v>308.12774655259238</v>
      </c>
      <c r="K52" s="444">
        <f t="shared" si="28"/>
        <v>56.593386511127534</v>
      </c>
      <c r="L52" s="444">
        <f t="shared" si="32"/>
        <v>51.500438749366253</v>
      </c>
      <c r="M52" s="444">
        <f>R52/Z52*100</f>
        <v>5.3721303084581633</v>
      </c>
      <c r="N52" s="444">
        <f>(S52-AC52+AA52-AB52)/S52*100</f>
        <v>5.411225574210679</v>
      </c>
      <c r="O52" s="445">
        <f>'1'!G53*1000</f>
        <v>17146402.031649865</v>
      </c>
      <c r="P52" s="445">
        <f>'1'!H53*1000</f>
        <v>4984472.5286285067</v>
      </c>
      <c r="Q52" s="445">
        <f>'1'!J53*1000</f>
        <v>4639085.9399762293</v>
      </c>
      <c r="R52" s="445">
        <f>'21'!AA52*1000</f>
        <v>915503.47814771428</v>
      </c>
      <c r="S52" s="154">
        <f>'25'!F52*1000</f>
        <v>16919334.966157645</v>
      </c>
      <c r="T52" s="154">
        <f>'13'!H52*1000</f>
        <v>793279.75888895837</v>
      </c>
      <c r="U52" s="154">
        <f>'13'!I52*1000</f>
        <v>79840.916229345385</v>
      </c>
      <c r="V52" s="154">
        <f>'13'!J52*1000</f>
        <v>13181551.425576888</v>
      </c>
      <c r="W52" s="154">
        <f>'13'!F52*1000</f>
        <v>29896311.228576016</v>
      </c>
      <c r="X52" s="154">
        <f>'1'!M53*1000</f>
        <v>5491013.1124039451</v>
      </c>
      <c r="Y52" s="154">
        <f>'15'!F52*1000</f>
        <v>32185709.839720491</v>
      </c>
      <c r="Z52" s="154">
        <f>'25'!E52*1000</f>
        <v>17041721.35784379</v>
      </c>
      <c r="AA52" s="445">
        <f>'19'!K52*1000</f>
        <v>490791.31146878737</v>
      </c>
      <c r="AB52" s="445">
        <f>'19'!L52*1000</f>
        <v>312180.42984716047</v>
      </c>
      <c r="AC52" s="132">
        <f>'29'!L52*1000</f>
        <v>16182402.46710418</v>
      </c>
      <c r="AD52" s="585">
        <f>'1'!L53*1000</f>
        <v>32852797.717894878</v>
      </c>
      <c r="AE52" s="154">
        <f>'31'!G53*1000</f>
        <v>14173343.536642142</v>
      </c>
    </row>
    <row r="53" spans="1:31" ht="18" customHeight="1">
      <c r="A53" s="3093" t="s">
        <v>21</v>
      </c>
      <c r="B53" s="3093"/>
      <c r="C53" s="188"/>
      <c r="D53" s="149"/>
      <c r="E53" s="443">
        <f t="shared" si="33"/>
        <v>27.708597612554993</v>
      </c>
      <c r="F53" s="444">
        <f t="shared" si="33"/>
        <v>94.5113655731043</v>
      </c>
      <c r="G53" s="444">
        <f>R53/P53*100</f>
        <v>16.704033649907537</v>
      </c>
      <c r="H53" s="444">
        <f>R53/Q53*100</f>
        <v>17.674100409634868</v>
      </c>
      <c r="I53" s="444">
        <f>AE53/(T53+U53+V53)*100</f>
        <v>89.788346091037084</v>
      </c>
      <c r="J53" s="444">
        <f>S53/X53*100</f>
        <v>561.9835907791994</v>
      </c>
      <c r="K53" s="444">
        <f t="shared" si="28"/>
        <v>60.3641927303293</v>
      </c>
      <c r="L53" s="444">
        <f t="shared" si="32"/>
        <v>56.596929356564729</v>
      </c>
      <c r="M53" s="444">
        <f>R53/Z53*100</f>
        <v>4.8165098986973343</v>
      </c>
      <c r="N53" s="444">
        <f>(S53-AC53+AA53-AB53)/S53*100</f>
        <v>5.1311656191024682</v>
      </c>
      <c r="O53" s="445">
        <f>'1'!G54*1000</f>
        <v>7963375.8994746786</v>
      </c>
      <c r="P53" s="445">
        <f>'1'!H54*1000</f>
        <v>2206539.7843606202</v>
      </c>
      <c r="Q53" s="445">
        <f>'1'!J54*1000</f>
        <v>2085430.882113053</v>
      </c>
      <c r="R53" s="445">
        <f>'21'!AA53*1000</f>
        <v>368581.14807819517</v>
      </c>
      <c r="S53" s="154">
        <f>'25'!F53*1000</f>
        <v>7632088.3639658149</v>
      </c>
      <c r="T53" s="154">
        <f>'13'!H53*1000</f>
        <v>325852.2347177593</v>
      </c>
      <c r="U53" s="154">
        <f>'13'!I53*1000</f>
        <v>87452.1567687239</v>
      </c>
      <c r="V53" s="154">
        <f>'13'!J53*1000</f>
        <v>6372620.7871374544</v>
      </c>
      <c r="W53" s="154">
        <f>'13'!F53*1000</f>
        <v>12643403.346850622</v>
      </c>
      <c r="X53" s="154">
        <f>'1'!M54*1000</f>
        <v>1358062.4931385987</v>
      </c>
      <c r="Y53" s="154">
        <f>'15'!F53*1000</f>
        <v>13861126.970002983</v>
      </c>
      <c r="Z53" s="154">
        <f>'25'!E53*1000</f>
        <v>7652452.8305834271</v>
      </c>
      <c r="AA53" s="445">
        <f>'19'!K53*1000</f>
        <v>694772.73239017127</v>
      </c>
      <c r="AB53" s="445">
        <f>'19'!L53*1000</f>
        <v>695829.11463566916</v>
      </c>
      <c r="AC53" s="132">
        <f>'29'!L53*1000</f>
        <v>7239416.8875689832</v>
      </c>
      <c r="AD53" s="585">
        <f>'1'!L54*1000</f>
        <v>13484986.64279666</v>
      </c>
      <c r="AE53" s="154">
        <f>'31'!G54*1000</f>
        <v>6092969.9848616878</v>
      </c>
    </row>
    <row r="54" spans="1:31" ht="18" customHeight="1">
      <c r="A54" s="3094" t="s">
        <v>118</v>
      </c>
      <c r="B54" s="3094"/>
      <c r="C54" s="3094"/>
      <c r="D54" s="157"/>
      <c r="E54" s="444"/>
      <c r="F54" s="444"/>
      <c r="G54" s="444"/>
      <c r="H54" s="444"/>
      <c r="I54" s="444"/>
      <c r="J54" s="444"/>
      <c r="K54" s="444"/>
      <c r="L54" s="444"/>
      <c r="M54" s="444"/>
      <c r="N54" s="444"/>
      <c r="O54" s="445"/>
      <c r="P54" s="445"/>
      <c r="Q54" s="445"/>
      <c r="R54" s="445"/>
      <c r="S54" s="445"/>
      <c r="T54" s="445"/>
      <c r="U54" s="445"/>
      <c r="V54" s="445"/>
      <c r="W54" s="445"/>
      <c r="X54" s="445"/>
      <c r="Y54" s="445"/>
      <c r="Z54" s="445"/>
      <c r="AA54" s="445"/>
      <c r="AB54" s="445"/>
      <c r="AC54" s="445"/>
      <c r="AD54" s="585"/>
      <c r="AE54" s="445"/>
    </row>
    <row r="55" spans="1:31" ht="18" customHeight="1">
      <c r="A55" s="3093" t="s">
        <v>22</v>
      </c>
      <c r="B55" s="3093" t="s">
        <v>22</v>
      </c>
      <c r="C55" s="196"/>
      <c r="D55" s="157"/>
      <c r="E55" s="443">
        <f t="shared" ref="E55:F59" si="34">P55/O55*100</f>
        <v>30.212907921430808</v>
      </c>
      <c r="F55" s="444">
        <f t="shared" si="34"/>
        <v>94.427378592824098</v>
      </c>
      <c r="G55" s="444">
        <f>R55/P55*100</f>
        <v>32.673614713676088</v>
      </c>
      <c r="H55" s="444">
        <f>R55/Q55*100</f>
        <v>34.601844508007012</v>
      </c>
      <c r="I55" s="444">
        <f>AE55/(T55+U55+V55)*100</f>
        <v>64.692764046559532</v>
      </c>
      <c r="J55" s="444">
        <f>S55/X55*100</f>
        <v>261.48570880954776</v>
      </c>
      <c r="K55" s="444">
        <f>S55/W55*100</f>
        <v>37.674220237818126</v>
      </c>
      <c r="L55" s="444">
        <f>S55/AD55*100</f>
        <v>34.97548200652772</v>
      </c>
      <c r="M55" s="444">
        <f>R55/Z55*100</f>
        <v>10.346062823545857</v>
      </c>
      <c r="N55" s="444">
        <f>(S55-AC55+AA55-AB55)/S55*100</f>
        <v>9.7543843506855819</v>
      </c>
      <c r="O55" s="445">
        <f>'1'!G56*1000</f>
        <v>559145577.63340533</v>
      </c>
      <c r="P55" s="445">
        <f>'1'!H56*1000</f>
        <v>168934138.51713318</v>
      </c>
      <c r="Q55" s="445">
        <f>'1'!J56*1000</f>
        <v>159520078.55009922</v>
      </c>
      <c r="R55" s="445">
        <f>'21'!AA55*1000</f>
        <v>55196889.538955979</v>
      </c>
      <c r="S55" s="154">
        <f>'25'!F55*1000</f>
        <v>523382672.69901776</v>
      </c>
      <c r="T55" s="154">
        <f>'13'!H55*1000</f>
        <v>57365993.355935849</v>
      </c>
      <c r="U55" s="154">
        <f>'13'!I55*1000</f>
        <v>15038651.310407182</v>
      </c>
      <c r="V55" s="154">
        <f>'13'!J55*1000</f>
        <v>605088225.29250705</v>
      </c>
      <c r="W55" s="492">
        <f>'13'!F55*1000</f>
        <v>1389232927.4373033</v>
      </c>
      <c r="X55" s="154">
        <f>'1'!M56*1000</f>
        <v>200157276.31226751</v>
      </c>
      <c r="Y55" s="154">
        <f>'15'!F55*1000</f>
        <v>1449975022.1151624</v>
      </c>
      <c r="Z55" s="154">
        <f>'25'!E55*1000</f>
        <v>533506228.21792042</v>
      </c>
      <c r="AA55" s="445">
        <f>'19'!K55*1000</f>
        <v>197445048.75566438</v>
      </c>
      <c r="AB55" s="445">
        <f>'19'!L55*1000</f>
        <v>182361680.16059566</v>
      </c>
      <c r="AC55" s="445">
        <f>'29'!L55*1000</f>
        <v>487413283.77413356</v>
      </c>
      <c r="AD55" s="585">
        <f>'1'!L56*1000</f>
        <v>1496427333.2997532</v>
      </c>
      <c r="AE55" s="154">
        <f>'31'!G56*1000</f>
        <v>438288863.79474336</v>
      </c>
    </row>
    <row r="56" spans="1:31" ht="18" customHeight="1">
      <c r="A56" s="155"/>
      <c r="B56" s="155" t="s">
        <v>23</v>
      </c>
      <c r="C56" s="155"/>
      <c r="D56" s="157"/>
      <c r="E56" s="443">
        <f t="shared" si="34"/>
        <v>29.226940784839073</v>
      </c>
      <c r="F56" s="444">
        <f t="shared" si="34"/>
        <v>94.519431867395483</v>
      </c>
      <c r="G56" s="444">
        <f>R56/P56*100</f>
        <v>28.187295515517242</v>
      </c>
      <c r="H56" s="444">
        <f>R56/Q56*100</f>
        <v>29.821693760349888</v>
      </c>
      <c r="I56" s="444">
        <f>AE56/(T56+U56+V56)*100</f>
        <v>78.186348596396357</v>
      </c>
      <c r="J56" s="444">
        <f>S56/X56*100</f>
        <v>318.25914426603237</v>
      </c>
      <c r="K56" s="444">
        <f>S56/W56*100</f>
        <v>44.581540721872393</v>
      </c>
      <c r="L56" s="444">
        <f>S56/AD56*100</f>
        <v>41.518476861730782</v>
      </c>
      <c r="M56" s="444">
        <f>R56/Z56*100</f>
        <v>8.4685578667118691</v>
      </c>
      <c r="N56" s="444">
        <f>(S56-AC56+AA56-AB56)/S56*100</f>
        <v>7.9333639679278605</v>
      </c>
      <c r="O56" s="445">
        <f>'1'!G57*1000</f>
        <v>304790005.79839247</v>
      </c>
      <c r="P56" s="445">
        <f>'1'!H57*1000</f>
        <v>89080794.512803748</v>
      </c>
      <c r="Q56" s="445">
        <f>'1'!J57*1000</f>
        <v>84198660.876464114</v>
      </c>
      <c r="R56" s="445">
        <f>'21'!AA56*1000</f>
        <v>25109466.796894658</v>
      </c>
      <c r="S56" s="154">
        <f>'25'!F56*1000</f>
        <v>292011735.13031989</v>
      </c>
      <c r="T56" s="154">
        <f>'13'!H56*1000</f>
        <v>25997009.340223912</v>
      </c>
      <c r="U56" s="154">
        <f>'13'!I56*1000</f>
        <v>6373494.0936827343</v>
      </c>
      <c r="V56" s="154">
        <f>'13'!J56*1000</f>
        <v>277015420.97639817</v>
      </c>
      <c r="W56" s="492">
        <f>'13'!F56*1000</f>
        <v>655005929.36451483</v>
      </c>
      <c r="X56" s="154">
        <f>'1'!M57*1000</f>
        <v>91752818.541555449</v>
      </c>
      <c r="Y56" s="154">
        <f>'15'!F56*1000</f>
        <v>691528591.18251193</v>
      </c>
      <c r="Z56" s="154">
        <f>'25'!E56*1000</f>
        <v>296502275.73687279</v>
      </c>
      <c r="AA56" s="445">
        <f>'19'!K56*1000</f>
        <v>36365484.044704981</v>
      </c>
      <c r="AB56" s="445">
        <f>'19'!L56*1000</f>
        <v>34728571.727346629</v>
      </c>
      <c r="AC56" s="445">
        <f>'29'!L56*1000</f>
        <v>270482293.6707285</v>
      </c>
      <c r="AD56" s="585">
        <f>'1'!L57*1000</f>
        <v>703329594.92422664</v>
      </c>
      <c r="AE56" s="154">
        <f>'31'!G57*1000</f>
        <v>241897557.36762422</v>
      </c>
    </row>
    <row r="57" spans="1:31" ht="18" customHeight="1">
      <c r="A57" s="155"/>
      <c r="B57" s="3730" t="s">
        <v>24</v>
      </c>
      <c r="C57" s="3730"/>
      <c r="D57" s="157"/>
      <c r="E57" s="443">
        <f t="shared" si="34"/>
        <v>29.614521948495597</v>
      </c>
      <c r="F57" s="444">
        <f t="shared" si="34"/>
        <v>93.716046371476153</v>
      </c>
      <c r="G57" s="444">
        <f>R57/P57*100</f>
        <v>31.624393630331092</v>
      </c>
      <c r="H57" s="444">
        <f>R57/Q57*100</f>
        <v>33.744908001108804</v>
      </c>
      <c r="I57" s="444">
        <f>AE57/(T57+U57+V57)*100</f>
        <v>58.59489783051545</v>
      </c>
      <c r="J57" s="444">
        <f>S57/X57*100</f>
        <v>306.7311300444652</v>
      </c>
      <c r="K57" s="444">
        <f>S57/W57*100</f>
        <v>32.043863206384337</v>
      </c>
      <c r="L57" s="444">
        <f>S57/AD57*100</f>
        <v>31.043666034702838</v>
      </c>
      <c r="M57" s="444">
        <f>R57/Z57*100</f>
        <v>10.315192695030396</v>
      </c>
      <c r="N57" s="444">
        <f>(S57-AC57+AA57-AB57)/S57*100</f>
        <v>10.694142242297563</v>
      </c>
      <c r="O57" s="445">
        <f>'1'!G58*1000</f>
        <v>134866531.9869529</v>
      </c>
      <c r="P57" s="445">
        <f>'1'!H58*1000</f>
        <v>39940078.716451004</v>
      </c>
      <c r="Q57" s="445">
        <f>'1'!J58*1000</f>
        <v>37430262.690713301</v>
      </c>
      <c r="R57" s="445">
        <f>'21'!AA57*1000</f>
        <v>12630807.709554557</v>
      </c>
      <c r="S57" s="154">
        <f>'25'!F57*1000</f>
        <v>120399116.15878072</v>
      </c>
      <c r="T57" s="154">
        <f>'13'!H57*1000</f>
        <v>9725611.9259935524</v>
      </c>
      <c r="U57" s="154">
        <f>'13'!I57*1000</f>
        <v>1911601.9809813194</v>
      </c>
      <c r="V57" s="154">
        <f>'13'!J57*1000</f>
        <v>169145659.83543119</v>
      </c>
      <c r="W57" s="492">
        <f>'13'!F57*1000</f>
        <v>375732212.38440663</v>
      </c>
      <c r="X57" s="154">
        <f>'1'!M58*1000</f>
        <v>39252330.25461977</v>
      </c>
      <c r="Y57" s="154">
        <f>'15'!F57*1000</f>
        <v>388424839.73744702</v>
      </c>
      <c r="Z57" s="154">
        <f>'25'!E57*1000</f>
        <v>122448587.07913201</v>
      </c>
      <c r="AA57" s="445">
        <f>'19'!K57*1000</f>
        <v>76704167.995290518</v>
      </c>
      <c r="AB57" s="445">
        <f>'19'!L57*1000</f>
        <v>68040821.697815403</v>
      </c>
      <c r="AC57" s="445">
        <f>'29'!L57*1000</f>
        <v>116186809.71576676</v>
      </c>
      <c r="AD57" s="586">
        <f>'1'!L58*1000</f>
        <v>387837944.21763831</v>
      </c>
      <c r="AE57" s="154">
        <f>'31'!G58*1000</f>
        <v>105929540.16443257</v>
      </c>
    </row>
    <row r="58" spans="1:31" ht="18" customHeight="1">
      <c r="A58" s="155"/>
      <c r="B58" s="3730" t="s">
        <v>25</v>
      </c>
      <c r="C58" s="3730"/>
      <c r="D58" s="157"/>
      <c r="E58" s="443">
        <f t="shared" si="34"/>
        <v>33.403285639110884</v>
      </c>
      <c r="F58" s="444">
        <f t="shared" si="34"/>
        <v>94.933738719766211</v>
      </c>
      <c r="G58" s="444">
        <f>R58/P58*100</f>
        <v>43.73637412674497</v>
      </c>
      <c r="H58" s="444">
        <f>R58/Q58*100</f>
        <v>46.070422082342986</v>
      </c>
      <c r="I58" s="444">
        <f>AE58/(T58+U58+V58)*100</f>
        <v>48.291586548633859</v>
      </c>
      <c r="J58" s="444">
        <f>S58/X58*100</f>
        <v>160.47492014485414</v>
      </c>
      <c r="K58" s="444">
        <f>S58/W58*100</f>
        <v>30.954933192913426</v>
      </c>
      <c r="L58" s="444">
        <f>S58/AD58*100</f>
        <v>27.382884512516526</v>
      </c>
      <c r="M58" s="444">
        <f>R58/Z58*100</f>
        <v>15.238583519209675</v>
      </c>
      <c r="N58" s="444">
        <f>(S58-AC58+AA58-AB58)/S58*100</f>
        <v>13.526632988265566</v>
      </c>
      <c r="O58" s="445">
        <f>'1'!G59*1000</f>
        <v>119489039.84805991</v>
      </c>
      <c r="P58" s="445">
        <f>'1'!H59*1000</f>
        <v>39913265.287878476</v>
      </c>
      <c r="Q58" s="445">
        <f>'1'!J59*1000</f>
        <v>37891154.982921697</v>
      </c>
      <c r="R58" s="445">
        <f>'21'!AA58*1000</f>
        <v>17456615.032506764</v>
      </c>
      <c r="S58" s="154">
        <f>'25'!F58*1000</f>
        <v>110971821.40991685</v>
      </c>
      <c r="T58" s="154">
        <f>'13'!H58*1000</f>
        <v>21643372.08971839</v>
      </c>
      <c r="U58" s="154">
        <f>'13'!I58*1000</f>
        <v>6753555.2357431268</v>
      </c>
      <c r="V58" s="154">
        <f>'13'!J58*1000</f>
        <v>158927144.48067787</v>
      </c>
      <c r="W58" s="492">
        <f>'13'!F58*1000</f>
        <v>358494785.68838215</v>
      </c>
      <c r="X58" s="154">
        <f>'1'!M59*1000</f>
        <v>69152127.516092315</v>
      </c>
      <c r="Y58" s="154">
        <f>'15'!F58*1000</f>
        <v>370021591.19520217</v>
      </c>
      <c r="Z58" s="154">
        <f>'25'!E58*1000</f>
        <v>114555365.4019158</v>
      </c>
      <c r="AA58" s="445">
        <f>'19'!K58*1000</f>
        <v>84375396.715668842</v>
      </c>
      <c r="AB58" s="445">
        <f>'19'!L58*1000</f>
        <v>79592286.735433668</v>
      </c>
      <c r="AC58" s="445">
        <f>'29'!L58*1000</f>
        <v>100744180.38763906</v>
      </c>
      <c r="AD58" s="586">
        <f>'1'!L59*1000</f>
        <v>405259794.15788865</v>
      </c>
      <c r="AE58" s="154">
        <f>'31'!G59*1000</f>
        <v>90461766.262686834</v>
      </c>
    </row>
    <row r="59" spans="1:31" ht="18" customHeight="1" thickBot="1">
      <c r="A59" s="3104" t="s">
        <v>26</v>
      </c>
      <c r="B59" s="3104"/>
      <c r="C59" s="169"/>
      <c r="D59" s="451"/>
      <c r="E59" s="446">
        <f t="shared" si="34"/>
        <v>29.154846611747015</v>
      </c>
      <c r="F59" s="447">
        <f t="shared" si="34"/>
        <v>95.732212647784209</v>
      </c>
      <c r="G59" s="447">
        <f>R59/P59*100</f>
        <v>27.102674240374196</v>
      </c>
      <c r="H59" s="447">
        <f>R59/Q59*100</f>
        <v>28.310924286362987</v>
      </c>
      <c r="I59" s="447">
        <f>AE59/(T59+U59+V59)*100</f>
        <v>42.022838891118944</v>
      </c>
      <c r="J59" s="447">
        <f>S59/X59*100</f>
        <v>275.51139787718051</v>
      </c>
      <c r="K59" s="447">
        <f>S59/W59*100</f>
        <v>27.805545494850431</v>
      </c>
      <c r="L59" s="447">
        <f>S59/AD59*100</f>
        <v>26.495102856353192</v>
      </c>
      <c r="M59" s="447">
        <f>R59/Z59*100</f>
        <v>8.1552963340877156</v>
      </c>
      <c r="N59" s="447">
        <f>(S59-AC59+AA59-AB59)/S59*100</f>
        <v>7.1139860165506592</v>
      </c>
      <c r="O59" s="445">
        <f>'1'!G60*1000</f>
        <v>544004420.76104689</v>
      </c>
      <c r="P59" s="445">
        <f>'1'!H60*1000</f>
        <v>158603654.43400607</v>
      </c>
      <c r="Q59" s="445">
        <f>'1'!J60*1000</f>
        <v>151834787.72991952</v>
      </c>
      <c r="R59" s="445">
        <f>'21'!AA59*1000</f>
        <v>42985831.794577472</v>
      </c>
      <c r="S59" s="154">
        <f>'25'!F59*1000</f>
        <v>515576763.11768723</v>
      </c>
      <c r="T59" s="154">
        <f>'13'!H59*1000</f>
        <v>83184373.159114361</v>
      </c>
      <c r="U59" s="154">
        <f>'13'!I59*1000</f>
        <v>28940983.864756607</v>
      </c>
      <c r="V59" s="154">
        <f>'13'!J59*1000</f>
        <v>909239657.53212893</v>
      </c>
      <c r="W59" s="566">
        <f>'13'!F59*1000</f>
        <v>1854222796.0000701</v>
      </c>
      <c r="X59" s="154">
        <f>'1'!M60*1000</f>
        <v>187134458.71576059</v>
      </c>
      <c r="Y59" s="154">
        <f>'15'!F59*1000</f>
        <v>1906357923.3078935</v>
      </c>
      <c r="Z59" s="154">
        <f>'25'!E59*1000</f>
        <v>527090985.21538943</v>
      </c>
      <c r="AA59" s="516">
        <f>'19'!K59*1000</f>
        <v>207758472.44112229</v>
      </c>
      <c r="AB59" s="516">
        <f>'19'!L59*1000</f>
        <v>207719694.34955293</v>
      </c>
      <c r="AC59" s="516">
        <f>'29'!L59*1000</f>
        <v>478937482.3764798</v>
      </c>
      <c r="AD59" s="602">
        <f>'1'!L60*1000</f>
        <v>1945932295.160192</v>
      </c>
      <c r="AE59" s="154">
        <f>'31'!G60*1000</f>
        <v>429206574.5571214</v>
      </c>
    </row>
    <row r="60" spans="1:31" s="173" customFormat="1">
      <c r="B60" s="452"/>
      <c r="C60" s="452"/>
      <c r="D60" s="453"/>
      <c r="H60" s="325"/>
    </row>
    <row r="61" spans="1:31" ht="14.25" customHeight="1" thickBot="1">
      <c r="E61" s="101" t="s">
        <v>3877</v>
      </c>
      <c r="H61" s="132" t="s">
        <v>3870</v>
      </c>
      <c r="M61" s="132" t="s">
        <v>3875</v>
      </c>
      <c r="AA61" s="173"/>
      <c r="AB61" s="173"/>
      <c r="AD61" s="173"/>
    </row>
    <row r="62" spans="1:31" ht="14.25" customHeight="1" thickTop="1" thickBot="1">
      <c r="E62" s="454" t="s">
        <v>1355</v>
      </c>
      <c r="F62" s="455" t="s">
        <v>3878</v>
      </c>
      <c r="H62" s="454" t="s">
        <v>791</v>
      </c>
      <c r="I62" s="455" t="s">
        <v>3872</v>
      </c>
      <c r="J62" s="456" t="s">
        <v>3871</v>
      </c>
      <c r="L62" s="603" t="s">
        <v>1347</v>
      </c>
      <c r="M62" s="455" t="s">
        <v>3876</v>
      </c>
      <c r="AA62" s="173"/>
      <c r="AB62" s="173"/>
      <c r="AD62" s="173"/>
    </row>
    <row r="63" spans="1:31" ht="14.25" customHeight="1">
      <c r="E63" s="458" t="s">
        <v>1346</v>
      </c>
      <c r="F63" s="461">
        <f>K28</f>
        <v>32.032484004918963</v>
      </c>
      <c r="H63" s="458" t="s">
        <v>1346</v>
      </c>
      <c r="I63" s="575">
        <f>I28</f>
        <v>51.063449524478621</v>
      </c>
      <c r="J63" s="604">
        <v>56.2</v>
      </c>
      <c r="L63" s="132">
        <f>SUM(T28:V28)/1000</f>
        <v>1698857.8845148496</v>
      </c>
      <c r="M63" s="575">
        <f>M28</f>
        <v>9.2573052323701095</v>
      </c>
      <c r="AA63" s="173"/>
      <c r="AB63" s="173"/>
      <c r="AD63" s="173"/>
    </row>
    <row r="64" spans="1:31" ht="14.25" customHeight="1">
      <c r="E64" s="458" t="s">
        <v>745</v>
      </c>
      <c r="F64" s="605"/>
      <c r="H64" s="534" t="s">
        <v>745</v>
      </c>
      <c r="I64" s="537"/>
      <c r="J64" s="606"/>
      <c r="M64" s="576"/>
      <c r="AA64" s="173"/>
      <c r="AB64" s="173"/>
      <c r="AD64" s="173"/>
    </row>
    <row r="65" spans="5:30" ht="14.25" customHeight="1">
      <c r="E65" s="466" t="s">
        <v>52</v>
      </c>
      <c r="F65" s="465">
        <f>K33</f>
        <v>26.645579119991474</v>
      </c>
      <c r="H65" s="467" t="s">
        <v>52</v>
      </c>
      <c r="I65" s="607">
        <f>I33</f>
        <v>41.614267487319715</v>
      </c>
      <c r="J65" s="606">
        <v>47.2</v>
      </c>
      <c r="K65" s="462">
        <f>I65-J65</f>
        <v>-5.5857325126802877</v>
      </c>
      <c r="L65" s="603" t="s">
        <v>847</v>
      </c>
      <c r="M65" s="576">
        <f>M33</f>
        <v>9.2804437972956464</v>
      </c>
      <c r="AA65" s="173"/>
      <c r="AB65" s="173"/>
      <c r="AD65" s="173"/>
    </row>
    <row r="66" spans="5:30" ht="14.25" customHeight="1">
      <c r="E66" s="466" t="s">
        <v>53</v>
      </c>
      <c r="F66" s="465">
        <f t="shared" ref="F66:F69" si="35">K34</f>
        <v>46.297974329038375</v>
      </c>
      <c r="H66" s="467" t="s">
        <v>53</v>
      </c>
      <c r="I66" s="607">
        <f t="shared" ref="I66:I69" si="36">I34</f>
        <v>78.94393844159336</v>
      </c>
      <c r="J66" s="606">
        <v>74.3</v>
      </c>
      <c r="K66" s="462">
        <f t="shared" ref="K66:K69" si="37">I66-J66</f>
        <v>4.6439384415933631</v>
      </c>
      <c r="L66" s="132">
        <f>AE28/1000</f>
        <v>867495.43835186563</v>
      </c>
      <c r="M66" s="576">
        <f t="shared" ref="M66:M69" si="38">M34</f>
        <v>5.538169163914235</v>
      </c>
      <c r="AA66" s="173"/>
      <c r="AB66" s="173"/>
      <c r="AD66" s="173"/>
    </row>
    <row r="67" spans="5:30" ht="14.25" customHeight="1">
      <c r="E67" s="466" t="s">
        <v>54</v>
      </c>
      <c r="F67" s="465">
        <f t="shared" si="35"/>
        <v>63.896856587048021</v>
      </c>
      <c r="H67" s="467" t="s">
        <v>54</v>
      </c>
      <c r="I67" s="607">
        <f t="shared" si="36"/>
        <v>120.63419569117563</v>
      </c>
      <c r="J67" s="606">
        <v>127.9</v>
      </c>
      <c r="K67" s="462">
        <f t="shared" si="37"/>
        <v>-7.2658043088243716</v>
      </c>
      <c r="M67" s="576">
        <f t="shared" si="38"/>
        <v>7.0842246206241395</v>
      </c>
      <c r="AA67" s="173"/>
      <c r="AB67" s="173"/>
      <c r="AD67" s="173"/>
    </row>
    <row r="68" spans="5:30" ht="14.25" customHeight="1">
      <c r="E68" s="466" t="s">
        <v>746</v>
      </c>
      <c r="F68" s="465">
        <f t="shared" si="35"/>
        <v>173.46235197938594</v>
      </c>
      <c r="H68" s="467" t="s">
        <v>746</v>
      </c>
      <c r="I68" s="607">
        <f t="shared" si="36"/>
        <v>800.99198195687654</v>
      </c>
      <c r="J68" s="606">
        <v>1378.9</v>
      </c>
      <c r="K68" s="462">
        <f t="shared" si="37"/>
        <v>-577.90801804312355</v>
      </c>
      <c r="M68" s="576">
        <f t="shared" si="38"/>
        <v>7.2730888590362408</v>
      </c>
      <c r="S68" s="154"/>
      <c r="T68" s="154"/>
      <c r="AA68" s="173"/>
      <c r="AB68" s="173"/>
      <c r="AD68" s="173"/>
    </row>
    <row r="69" spans="5:30" ht="14.25" customHeight="1">
      <c r="E69" s="466" t="s">
        <v>747</v>
      </c>
      <c r="F69" s="465">
        <f t="shared" si="35"/>
        <v>35.582237739018161</v>
      </c>
      <c r="H69" s="467" t="s">
        <v>747</v>
      </c>
      <c r="I69" s="607">
        <f t="shared" si="36"/>
        <v>62.476215553837932</v>
      </c>
      <c r="J69" s="606">
        <v>63.2</v>
      </c>
      <c r="K69" s="462">
        <f t="shared" si="37"/>
        <v>-0.72378444616207105</v>
      </c>
      <c r="M69" s="576">
        <f t="shared" si="38"/>
        <v>14.29434505247961</v>
      </c>
      <c r="S69" s="154"/>
      <c r="T69" s="154"/>
      <c r="AA69" s="173"/>
      <c r="AB69" s="173"/>
      <c r="AD69" s="173"/>
    </row>
    <row r="70" spans="5:30" ht="14.25" customHeight="1">
      <c r="E70" s="458" t="s">
        <v>307</v>
      </c>
      <c r="F70" s="465"/>
      <c r="H70" s="534" t="s">
        <v>748</v>
      </c>
      <c r="I70" s="607"/>
      <c r="J70" s="606"/>
      <c r="L70" s="608"/>
      <c r="M70" s="576"/>
      <c r="S70" s="154"/>
      <c r="T70" s="154"/>
      <c r="AA70" s="173"/>
      <c r="AB70" s="173"/>
      <c r="AD70" s="173"/>
    </row>
    <row r="71" spans="5:30" ht="14.25" customHeight="1">
      <c r="E71" s="467" t="s">
        <v>2428</v>
      </c>
      <c r="F71" s="465">
        <f>'64'!K59</f>
        <v>220.85729927658139</v>
      </c>
      <c r="H71" s="467" t="s">
        <v>45</v>
      </c>
      <c r="I71" s="607">
        <f>I39</f>
        <v>50.90814628858449</v>
      </c>
      <c r="J71" s="606">
        <v>55.8</v>
      </c>
      <c r="M71" s="576">
        <f t="shared" ref="M71:M85" si="39">M39</f>
        <v>9.2895794580396043</v>
      </c>
      <c r="S71" s="154"/>
      <c r="T71" s="154"/>
      <c r="AA71" s="173"/>
      <c r="AB71" s="173"/>
      <c r="AD71" s="173"/>
    </row>
    <row r="72" spans="5:30" ht="14.25" customHeight="1">
      <c r="E72" s="468" t="s">
        <v>2429</v>
      </c>
      <c r="F72" s="465">
        <f>'64'!K60</f>
        <v>154.8999414341709</v>
      </c>
      <c r="H72" s="534" t="s">
        <v>749</v>
      </c>
      <c r="I72" s="609">
        <f t="shared" ref="I72:I85" si="40">I40</f>
        <v>46.166881897160536</v>
      </c>
      <c r="J72" s="610">
        <v>50.5</v>
      </c>
      <c r="M72" s="575">
        <f t="shared" si="39"/>
        <v>9.6584462304253336</v>
      </c>
      <c r="S72" s="154"/>
      <c r="T72" s="611"/>
      <c r="AA72" s="173"/>
      <c r="AB72" s="173"/>
      <c r="AD72" s="173"/>
    </row>
    <row r="73" spans="5:30" ht="14.25" customHeight="1">
      <c r="E73" s="468" t="s">
        <v>2430</v>
      </c>
      <c r="F73" s="465">
        <f>'64'!K61</f>
        <v>128.71421031712777</v>
      </c>
      <c r="H73" s="467" t="s">
        <v>750</v>
      </c>
      <c r="I73" s="607">
        <f t="shared" si="40"/>
        <v>41.956680904097446</v>
      </c>
      <c r="J73" s="606">
        <v>39.1</v>
      </c>
      <c r="M73" s="576">
        <f t="shared" si="39"/>
        <v>7.1743146905143869</v>
      </c>
      <c r="T73" s="611"/>
      <c r="AA73" s="173"/>
      <c r="AB73" s="173"/>
      <c r="AD73" s="173"/>
    </row>
    <row r="74" spans="5:30" ht="14.25" customHeight="1">
      <c r="E74" s="468" t="s">
        <v>2431</v>
      </c>
      <c r="F74" s="465">
        <f>'64'!K62</f>
        <v>89.406408243942991</v>
      </c>
      <c r="H74" s="467" t="s">
        <v>751</v>
      </c>
      <c r="I74" s="607">
        <f t="shared" si="40"/>
        <v>44.556997073143123</v>
      </c>
      <c r="J74" s="606">
        <v>54.4</v>
      </c>
      <c r="M74" s="576">
        <f t="shared" si="39"/>
        <v>11.500415304725935</v>
      </c>
      <c r="AA74" s="173"/>
      <c r="AB74" s="173"/>
      <c r="AD74" s="173"/>
    </row>
    <row r="75" spans="5:30" ht="14.25" customHeight="1">
      <c r="E75" s="468" t="s">
        <v>2432</v>
      </c>
      <c r="F75" s="465">
        <f>'64'!K63</f>
        <v>63.331138810407793</v>
      </c>
      <c r="H75" s="467" t="s">
        <v>752</v>
      </c>
      <c r="I75" s="607">
        <f t="shared" si="40"/>
        <v>46.180160877619045</v>
      </c>
      <c r="J75" s="606">
        <v>47</v>
      </c>
      <c r="M75" s="576">
        <f t="shared" si="39"/>
        <v>7.6924424023411087</v>
      </c>
      <c r="AA75" s="173"/>
      <c r="AB75" s="173"/>
      <c r="AD75" s="173"/>
    </row>
    <row r="76" spans="5:30" ht="14.25" customHeight="1">
      <c r="E76" s="468" t="s">
        <v>2433</v>
      </c>
      <c r="F76" s="465">
        <f>'64'!K64</f>
        <v>47.513663854973466</v>
      </c>
      <c r="H76" s="467" t="s">
        <v>753</v>
      </c>
      <c r="I76" s="607">
        <f t="shared" si="40"/>
        <v>67.969235322372455</v>
      </c>
      <c r="J76" s="606">
        <v>66.599999999999994</v>
      </c>
      <c r="M76" s="576">
        <f t="shared" si="39"/>
        <v>8.2240253161310619</v>
      </c>
      <c r="AA76" s="173"/>
      <c r="AB76" s="173"/>
      <c r="AD76" s="173"/>
    </row>
    <row r="77" spans="5:30" ht="14.25" customHeight="1">
      <c r="E77" s="468" t="s">
        <v>2434</v>
      </c>
      <c r="F77" s="465">
        <f>'64'!K65</f>
        <v>37.542114986260785</v>
      </c>
      <c r="H77" s="534" t="s">
        <v>754</v>
      </c>
      <c r="I77" s="609">
        <f t="shared" si="40"/>
        <v>67.544109333945528</v>
      </c>
      <c r="J77" s="610">
        <v>97.6</v>
      </c>
      <c r="M77" s="575">
        <f t="shared" si="39"/>
        <v>8.8318780565751016</v>
      </c>
      <c r="AA77" s="173"/>
      <c r="AB77" s="173"/>
      <c r="AD77" s="173"/>
    </row>
    <row r="78" spans="5:30" ht="14.25" customHeight="1">
      <c r="E78" s="468" t="s">
        <v>2435</v>
      </c>
      <c r="F78" s="465">
        <f>'64'!K66</f>
        <v>33.628824950851978</v>
      </c>
      <c r="H78" s="467" t="s">
        <v>755</v>
      </c>
      <c r="I78" s="607">
        <f t="shared" si="40"/>
        <v>63.428515886277815</v>
      </c>
      <c r="J78" s="606">
        <v>95</v>
      </c>
      <c r="M78" s="576">
        <f t="shared" si="39"/>
        <v>9.2823626316642969</v>
      </c>
      <c r="AA78" s="173"/>
      <c r="AB78" s="173"/>
      <c r="AD78" s="173"/>
    </row>
    <row r="79" spans="5:30" ht="14.25" customHeight="1">
      <c r="E79" s="468" t="s">
        <v>2436</v>
      </c>
      <c r="F79" s="465">
        <f>'64'!K67</f>
        <v>27.899655102341551</v>
      </c>
      <c r="H79" s="467" t="s">
        <v>756</v>
      </c>
      <c r="I79" s="607">
        <f t="shared" si="40"/>
        <v>80.582000389824614</v>
      </c>
      <c r="J79" s="606">
        <v>106.8</v>
      </c>
      <c r="M79" s="576">
        <f t="shared" si="39"/>
        <v>7.7537788496266202</v>
      </c>
      <c r="AA79" s="173"/>
      <c r="AB79" s="173"/>
      <c r="AD79" s="173"/>
    </row>
    <row r="80" spans="5:30" ht="14.25" customHeight="1" thickBot="1">
      <c r="E80" s="470" t="s">
        <v>2437</v>
      </c>
      <c r="F80" s="473">
        <f>'64'!K68</f>
        <v>21.493517269387869</v>
      </c>
      <c r="H80" s="534" t="s">
        <v>757</v>
      </c>
      <c r="I80" s="609">
        <f t="shared" si="40"/>
        <v>50.738893050928056</v>
      </c>
      <c r="J80" s="610">
        <v>42.2</v>
      </c>
      <c r="M80" s="575">
        <f t="shared" si="39"/>
        <v>9.0550170162792281</v>
      </c>
      <c r="AD80" s="173"/>
    </row>
    <row r="81" spans="8:30" ht="14.25" customHeight="1">
      <c r="H81" s="467" t="s">
        <v>758</v>
      </c>
      <c r="I81" s="607">
        <f t="shared" si="40"/>
        <v>54.981708042579982</v>
      </c>
      <c r="J81" s="606">
        <v>47.5</v>
      </c>
      <c r="M81" s="576">
        <f t="shared" si="39"/>
        <v>10.630725770981195</v>
      </c>
      <c r="AD81" s="173"/>
    </row>
    <row r="82" spans="8:30" ht="14.25" customHeight="1">
      <c r="H82" s="467" t="s">
        <v>759</v>
      </c>
      <c r="I82" s="607">
        <f t="shared" si="40"/>
        <v>43.310631914101698</v>
      </c>
      <c r="J82" s="606">
        <v>37</v>
      </c>
      <c r="M82" s="576">
        <f t="shared" si="39"/>
        <v>8.1824839423625786</v>
      </c>
      <c r="AD82" s="173"/>
    </row>
    <row r="83" spans="8:30" ht="14.25" customHeight="1">
      <c r="H83" s="467" t="s">
        <v>760</v>
      </c>
      <c r="I83" s="607">
        <f t="shared" si="40"/>
        <v>93.32494805312092</v>
      </c>
      <c r="J83" s="606">
        <v>69.3</v>
      </c>
      <c r="M83" s="576">
        <f t="shared" si="39"/>
        <v>9.4396715857586084</v>
      </c>
      <c r="AD83" s="173"/>
    </row>
    <row r="84" spans="8:30" ht="14.25" customHeight="1">
      <c r="H84" s="534" t="s">
        <v>761</v>
      </c>
      <c r="I84" s="609">
        <f t="shared" si="40"/>
        <v>100.84435577789881</v>
      </c>
      <c r="J84" s="610">
        <v>123.4</v>
      </c>
      <c r="M84" s="575">
        <f t="shared" si="39"/>
        <v>5.3721303084581633</v>
      </c>
      <c r="AD84" s="173"/>
    </row>
    <row r="85" spans="8:30" ht="14.25" customHeight="1" thickBot="1">
      <c r="H85" s="612" t="s">
        <v>762</v>
      </c>
      <c r="I85" s="613">
        <f t="shared" si="40"/>
        <v>89.788346091037084</v>
      </c>
      <c r="J85" s="614">
        <v>222.9</v>
      </c>
      <c r="M85" s="615">
        <f t="shared" si="39"/>
        <v>4.8165098986973343</v>
      </c>
      <c r="AD85" s="173"/>
    </row>
    <row r="86" spans="8:30" ht="14.25" customHeight="1" thickTop="1">
      <c r="AD86" s="173"/>
    </row>
    <row r="87" spans="8:30" ht="14.25" customHeight="1">
      <c r="AD87" s="173"/>
    </row>
    <row r="88" spans="8:30" ht="14.25" customHeight="1">
      <c r="K88" s="462">
        <v>5.143949388942799</v>
      </c>
      <c r="L88" s="462">
        <v>5.2131283395389163</v>
      </c>
      <c r="M88" s="462">
        <v>6.204552904799403</v>
      </c>
      <c r="N88" s="616">
        <v>13.525965660749579</v>
      </c>
      <c r="O88" s="616">
        <v>10.973526199013643</v>
      </c>
      <c r="AD88" s="173"/>
    </row>
    <row r="89" spans="8:30" ht="14.25" customHeight="1">
      <c r="AD89" s="173"/>
    </row>
    <row r="90" spans="8:30" ht="14.25" customHeight="1">
      <c r="AD90" s="173"/>
    </row>
    <row r="91" spans="8:30" ht="14.25" customHeight="1">
      <c r="AD91" s="173"/>
    </row>
    <row r="92" spans="8:30" ht="14.25" customHeight="1">
      <c r="AD92" s="173"/>
    </row>
    <row r="93" spans="8:30" ht="14.25" customHeight="1">
      <c r="AD93" s="173"/>
    </row>
    <row r="94" spans="8:30" ht="14.25" customHeight="1">
      <c r="AD94" s="173"/>
    </row>
    <row r="95" spans="8:30" ht="14.25" customHeight="1">
      <c r="AD95" s="173"/>
    </row>
    <row r="96" spans="8:30" ht="14.25" customHeight="1">
      <c r="AD96" s="173"/>
    </row>
    <row r="97" spans="30:30" ht="14.25" customHeight="1">
      <c r="AD97" s="173"/>
    </row>
    <row r="98" spans="30:30" ht="14.25" customHeight="1">
      <c r="AD98" s="173"/>
    </row>
    <row r="99" spans="30:30">
      <c r="AD99" s="173"/>
    </row>
    <row r="100" spans="30:30">
      <c r="AD100" s="173"/>
    </row>
    <row r="101" spans="30:30">
      <c r="AD101" s="173"/>
    </row>
    <row r="102" spans="30:30">
      <c r="AD102" s="173"/>
    </row>
    <row r="103" spans="30:30">
      <c r="AD103" s="173"/>
    </row>
    <row r="104" spans="30:30">
      <c r="AD104" s="173"/>
    </row>
    <row r="105" spans="30:30">
      <c r="AD105" s="173"/>
    </row>
    <row r="106" spans="30:30">
      <c r="AD106" s="173"/>
    </row>
    <row r="107" spans="30:30">
      <c r="AD107" s="173"/>
    </row>
    <row r="108" spans="30:30">
      <c r="AD108" s="173"/>
    </row>
    <row r="109" spans="30:30">
      <c r="AD109" s="173"/>
    </row>
    <row r="110" spans="30:30">
      <c r="AD110" s="173"/>
    </row>
    <row r="111" spans="30:30">
      <c r="AD111" s="173"/>
    </row>
    <row r="112" spans="30:30">
      <c r="AD112" s="173"/>
    </row>
    <row r="113" spans="30:30">
      <c r="AD113" s="173"/>
    </row>
    <row r="114" spans="30:30">
      <c r="AD114" s="173"/>
    </row>
    <row r="115" spans="30:30">
      <c r="AD115" s="173"/>
    </row>
    <row r="116" spans="30:30">
      <c r="AD116" s="173"/>
    </row>
    <row r="117" spans="30:30">
      <c r="AD117" s="173"/>
    </row>
    <row r="118" spans="30:30">
      <c r="AD118" s="173"/>
    </row>
    <row r="119" spans="30:30">
      <c r="AD119" s="173"/>
    </row>
    <row r="120" spans="30:30">
      <c r="AD120" s="173"/>
    </row>
    <row r="121" spans="30:30">
      <c r="AD121" s="173"/>
    </row>
    <row r="122" spans="30:30">
      <c r="AD122" s="173"/>
    </row>
    <row r="123" spans="30:30">
      <c r="AD123" s="173"/>
    </row>
    <row r="124" spans="30:30">
      <c r="AD124" s="173"/>
    </row>
    <row r="125" spans="30:30">
      <c r="AD125" s="173"/>
    </row>
    <row r="126" spans="30:30">
      <c r="AD126" s="173"/>
    </row>
    <row r="127" spans="30:30">
      <c r="AD127" s="173"/>
    </row>
    <row r="128" spans="30:30">
      <c r="AD128" s="173"/>
    </row>
    <row r="129" spans="30:30">
      <c r="AD129" s="173"/>
    </row>
    <row r="130" spans="30:30">
      <c r="AD130" s="173"/>
    </row>
    <row r="131" spans="30:30">
      <c r="AD131" s="173"/>
    </row>
    <row r="132" spans="30:30">
      <c r="AD132" s="173"/>
    </row>
    <row r="133" spans="30:30">
      <c r="AD133" s="173"/>
    </row>
    <row r="134" spans="30:30">
      <c r="AD134" s="173"/>
    </row>
    <row r="135" spans="30:30">
      <c r="AD135" s="173"/>
    </row>
    <row r="136" spans="30:30">
      <c r="AD136" s="173"/>
    </row>
    <row r="137" spans="30:30">
      <c r="AD137" s="173"/>
    </row>
    <row r="138" spans="30:30">
      <c r="AD138" s="173"/>
    </row>
    <row r="139" spans="30:30">
      <c r="AD139" s="173"/>
    </row>
    <row r="140" spans="30:30">
      <c r="AD140" s="173"/>
    </row>
    <row r="141" spans="30:30">
      <c r="AD141" s="173"/>
    </row>
    <row r="142" spans="30:30">
      <c r="AD142" s="173"/>
    </row>
    <row r="143" spans="30:30">
      <c r="AD143" s="173"/>
    </row>
    <row r="144" spans="30:30">
      <c r="AD144" s="173"/>
    </row>
    <row r="145" spans="30:30">
      <c r="AD145" s="173"/>
    </row>
    <row r="146" spans="30:30">
      <c r="AD146" s="173"/>
    </row>
    <row r="147" spans="30:30">
      <c r="AD147" s="173"/>
    </row>
    <row r="148" spans="30:30">
      <c r="AD148" s="173"/>
    </row>
    <row r="149" spans="30:30">
      <c r="AD149" s="173"/>
    </row>
    <row r="150" spans="30:30">
      <c r="AD150" s="173"/>
    </row>
    <row r="151" spans="30:30">
      <c r="AD151" s="173"/>
    </row>
  </sheetData>
  <mergeCells count="45">
    <mergeCell ref="A7:C7"/>
    <mergeCell ref="G3:G4"/>
    <mergeCell ref="AD2:AD4"/>
    <mergeCell ref="E3:E4"/>
    <mergeCell ref="M3:M5"/>
    <mergeCell ref="I3:I5"/>
    <mergeCell ref="L3:L5"/>
    <mergeCell ref="N3:N5"/>
    <mergeCell ref="J3:J5"/>
    <mergeCell ref="K3:K5"/>
    <mergeCell ref="H3:H4"/>
    <mergeCell ref="A3:C5"/>
    <mergeCell ref="F3:F4"/>
    <mergeCell ref="A6:C6"/>
    <mergeCell ref="A19:C19"/>
    <mergeCell ref="A53:B53"/>
    <mergeCell ref="A21:C21"/>
    <mergeCell ref="A18:C18"/>
    <mergeCell ref="A20:C20"/>
    <mergeCell ref="A22:D22"/>
    <mergeCell ref="A23:D23"/>
    <mergeCell ref="A24:D24"/>
    <mergeCell ref="A25:D25"/>
    <mergeCell ref="A26:D26"/>
    <mergeCell ref="A27:D27"/>
    <mergeCell ref="A28:D28"/>
    <mergeCell ref="A55:B55"/>
    <mergeCell ref="A59:B59"/>
    <mergeCell ref="A29:C29"/>
    <mergeCell ref="A32:C32"/>
    <mergeCell ref="A39:B39"/>
    <mergeCell ref="A54:C54"/>
    <mergeCell ref="A38:C38"/>
    <mergeCell ref="B57:C57"/>
    <mergeCell ref="B58:C58"/>
    <mergeCell ref="A8:C8"/>
    <mergeCell ref="A10:C10"/>
    <mergeCell ref="A13:C13"/>
    <mergeCell ref="A17:C17"/>
    <mergeCell ref="A15:C15"/>
    <mergeCell ref="A11:C11"/>
    <mergeCell ref="A9:C9"/>
    <mergeCell ref="A16:C16"/>
    <mergeCell ref="A12:C12"/>
    <mergeCell ref="A14:C14"/>
  </mergeCells>
  <phoneticPr fontId="5"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1" manualBreakCount="1">
    <brk id="9" max="31"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7" tint="0.39997558519241921"/>
  </sheetPr>
  <dimension ref="A1:AE146"/>
  <sheetViews>
    <sheetView view="pageBreakPreview" topLeftCell="A24" zoomScaleNormal="75" zoomScaleSheetLayoutView="100" workbookViewId="0">
      <selection activeCell="G37" sqref="G37"/>
    </sheetView>
  </sheetViews>
  <sheetFormatPr defaultColWidth="9.140625" defaultRowHeight="15.75"/>
  <cols>
    <col min="1" max="1" width="2.28515625" style="174" customWidth="1"/>
    <col min="2" max="2" width="28.7109375" style="174" customWidth="1"/>
    <col min="3" max="3" width="2.28515625" style="174" customWidth="1"/>
    <col min="4" max="4" width="1.7109375" style="175" customWidth="1"/>
    <col min="5" max="9" width="12.42578125" style="132" customWidth="1"/>
    <col min="10" max="13" width="19.42578125" style="132" customWidth="1"/>
    <col min="14" max="14" width="19.42578125" style="176" customWidth="1"/>
    <col min="15" max="15" width="17.28515625" style="176" customWidth="1"/>
    <col min="16" max="16" width="18.42578125" style="132" customWidth="1"/>
    <col min="17" max="17" width="17.140625" style="132" customWidth="1"/>
    <col min="18" max="18" width="17.5703125" style="132" customWidth="1"/>
    <col min="19" max="19" width="20.140625" style="132" customWidth="1"/>
    <col min="20" max="22" width="19" style="132" customWidth="1"/>
    <col min="23" max="23" width="16.7109375" style="132" customWidth="1"/>
    <col min="24" max="24" width="30.140625" style="132" customWidth="1"/>
    <col min="25" max="25" width="19.5703125" style="132" customWidth="1"/>
    <col min="26" max="26" width="20.85546875" style="132" customWidth="1"/>
    <col min="27" max="27" width="15.7109375" style="132" customWidth="1"/>
    <col min="28" max="28" width="22.7109375" style="132" customWidth="1"/>
    <col min="29" max="29" width="18.42578125" style="132" customWidth="1"/>
    <col min="30" max="30" width="20.7109375" style="132" customWidth="1"/>
    <col min="31" max="31" width="18.42578125" style="132" customWidth="1"/>
    <col min="32" max="32" width="21.5703125" style="132" customWidth="1"/>
    <col min="33" max="16384" width="9.140625" style="132"/>
  </cols>
  <sheetData>
    <row r="1" spans="1:31" s="131" customFormat="1" ht="30" customHeight="1" thickBot="1">
      <c r="A1" s="518"/>
      <c r="B1" s="518"/>
      <c r="C1" s="518"/>
      <c r="D1" s="518"/>
      <c r="E1" s="518"/>
      <c r="F1" s="518"/>
      <c r="G1" s="518"/>
      <c r="H1" s="518"/>
      <c r="I1" s="416" t="s">
        <v>1565</v>
      </c>
      <c r="J1" s="475" t="s">
        <v>282</v>
      </c>
      <c r="K1" s="518"/>
      <c r="L1" s="518"/>
      <c r="M1" s="518"/>
      <c r="N1" s="518"/>
      <c r="O1" s="579"/>
      <c r="P1" s="580"/>
      <c r="Q1" s="580"/>
      <c r="R1" s="580"/>
      <c r="S1" s="580"/>
      <c r="T1" s="580"/>
      <c r="U1" s="580"/>
      <c r="V1" s="580"/>
      <c r="W1" s="580"/>
      <c r="X1" s="580"/>
      <c r="Y1" s="580"/>
      <c r="Z1" s="580"/>
    </row>
    <row r="2" spans="1:31" ht="15" customHeight="1" thickBot="1">
      <c r="A2" s="132"/>
      <c r="B2" s="133"/>
      <c r="C2" s="133"/>
      <c r="D2" s="134"/>
      <c r="E2" s="478"/>
      <c r="F2" s="478"/>
      <c r="G2" s="478"/>
      <c r="H2" s="478"/>
      <c r="I2" s="478"/>
      <c r="J2" s="478"/>
      <c r="K2" s="478"/>
      <c r="L2" s="478"/>
      <c r="M2" s="420"/>
      <c r="N2" s="225" t="s">
        <v>171</v>
      </c>
      <c r="U2" s="421"/>
      <c r="AD2" s="3724" t="s">
        <v>130</v>
      </c>
    </row>
    <row r="3" spans="1:31" ht="20.100000000000001" customHeight="1">
      <c r="A3" s="3726" t="s">
        <v>1</v>
      </c>
      <c r="B3" s="3726"/>
      <c r="C3" s="3726"/>
      <c r="D3" s="136"/>
      <c r="E3" s="3904" t="s">
        <v>51</v>
      </c>
      <c r="F3" s="3904" t="s">
        <v>40</v>
      </c>
      <c r="G3" s="3904" t="s">
        <v>41</v>
      </c>
      <c r="H3" s="3904" t="s">
        <v>41</v>
      </c>
      <c r="I3" s="3909" t="s">
        <v>172</v>
      </c>
      <c r="J3" s="3915" t="s">
        <v>514</v>
      </c>
      <c r="K3" s="3909" t="s">
        <v>173</v>
      </c>
      <c r="L3" s="3909" t="s">
        <v>515</v>
      </c>
      <c r="M3" s="3909" t="s">
        <v>174</v>
      </c>
      <c r="N3" s="3912" t="s">
        <v>175</v>
      </c>
      <c r="U3" s="421" t="s">
        <v>50</v>
      </c>
      <c r="AA3" s="581" t="s">
        <v>189</v>
      </c>
      <c r="AB3" s="581" t="s">
        <v>189</v>
      </c>
      <c r="AD3" s="3725"/>
    </row>
    <row r="4" spans="1:31" ht="20.100000000000001" customHeight="1">
      <c r="A4" s="3727"/>
      <c r="B4" s="3727"/>
      <c r="C4" s="3727"/>
      <c r="D4" s="203"/>
      <c r="E4" s="3905"/>
      <c r="F4" s="3905"/>
      <c r="G4" s="3905"/>
      <c r="H4" s="3905"/>
      <c r="I4" s="3910"/>
      <c r="J4" s="3916"/>
      <c r="K4" s="3910"/>
      <c r="L4" s="3910"/>
      <c r="M4" s="3910"/>
      <c r="N4" s="3913"/>
      <c r="O4" s="422" t="s">
        <v>39</v>
      </c>
      <c r="P4" s="422" t="s">
        <v>97</v>
      </c>
      <c r="Q4" s="422" t="s">
        <v>98</v>
      </c>
      <c r="R4" s="422" t="s">
        <v>99</v>
      </c>
      <c r="S4" s="422" t="s">
        <v>100</v>
      </c>
      <c r="T4" s="422" t="s">
        <v>101</v>
      </c>
      <c r="U4" s="422" t="s">
        <v>102</v>
      </c>
      <c r="V4" s="422" t="s">
        <v>68</v>
      </c>
      <c r="W4" s="422" t="s">
        <v>183</v>
      </c>
      <c r="X4" s="422" t="s">
        <v>104</v>
      </c>
      <c r="Y4" s="422" t="s">
        <v>186</v>
      </c>
      <c r="Z4" s="422" t="s">
        <v>105</v>
      </c>
      <c r="AA4" s="581" t="s">
        <v>382</v>
      </c>
      <c r="AB4" s="581" t="s">
        <v>383</v>
      </c>
      <c r="AC4" s="545" t="s">
        <v>384</v>
      </c>
      <c r="AD4" s="3715"/>
      <c r="AE4" s="132" t="s">
        <v>182</v>
      </c>
    </row>
    <row r="5" spans="1:31" ht="30" customHeight="1">
      <c r="A5" s="3728"/>
      <c r="B5" s="3728"/>
      <c r="C5" s="3728"/>
      <c r="D5" s="139"/>
      <c r="E5" s="427" t="s">
        <v>355</v>
      </c>
      <c r="F5" s="582" t="s">
        <v>385</v>
      </c>
      <c r="G5" s="582" t="s">
        <v>385</v>
      </c>
      <c r="H5" s="582" t="s">
        <v>386</v>
      </c>
      <c r="I5" s="3911"/>
      <c r="J5" s="3917"/>
      <c r="K5" s="3911"/>
      <c r="L5" s="3911"/>
      <c r="M5" s="3911"/>
      <c r="N5" s="3914"/>
      <c r="O5" s="176" t="s">
        <v>56</v>
      </c>
      <c r="P5" s="132" t="s">
        <v>57</v>
      </c>
      <c r="Q5" s="132" t="s">
        <v>58</v>
      </c>
      <c r="R5" s="132" t="s">
        <v>59</v>
      </c>
      <c r="S5" s="132" t="s">
        <v>60</v>
      </c>
      <c r="T5" s="132" t="s">
        <v>61</v>
      </c>
      <c r="U5" s="132" t="s">
        <v>62</v>
      </c>
      <c r="V5" s="132" t="s">
        <v>387</v>
      </c>
      <c r="W5" s="132" t="s">
        <v>187</v>
      </c>
      <c r="X5" s="132" t="s">
        <v>64</v>
      </c>
      <c r="Y5" s="132" t="s">
        <v>65</v>
      </c>
      <c r="Z5" s="132" t="s">
        <v>66</v>
      </c>
    </row>
    <row r="6" spans="1:31" s="147" customFormat="1" ht="12.75" hidden="1" customHeight="1">
      <c r="A6" s="3729" t="s">
        <v>2397</v>
      </c>
      <c r="B6" s="3729"/>
      <c r="C6" s="3729"/>
      <c r="D6" s="180"/>
      <c r="E6" s="431">
        <v>39.159999999999997</v>
      </c>
      <c r="F6" s="432">
        <v>95.89</v>
      </c>
      <c r="G6" s="432">
        <v>30.98</v>
      </c>
      <c r="H6" s="432">
        <v>32.31</v>
      </c>
      <c r="I6" s="438">
        <f t="shared" ref="I6:I17" si="0">AE6/(T6+U6+V6)*100</f>
        <v>164.3810855635858</v>
      </c>
      <c r="J6" s="432">
        <v>406.21</v>
      </c>
      <c r="K6" s="150">
        <f t="shared" ref="K6:K17" si="1">S6/W6*100</f>
        <v>66.218705974246106</v>
      </c>
      <c r="L6" s="438">
        <f t="shared" ref="L6:L17" si="2">S6/AD6*100</f>
        <v>61.170091896278599</v>
      </c>
      <c r="M6" s="432">
        <v>9.68</v>
      </c>
      <c r="N6" s="432">
        <v>13.53</v>
      </c>
      <c r="O6" s="229">
        <v>603026494</v>
      </c>
      <c r="P6" s="147">
        <v>236139489</v>
      </c>
      <c r="Q6" s="147">
        <v>226443369</v>
      </c>
      <c r="R6" s="147">
        <v>73155098.799999997</v>
      </c>
      <c r="S6" s="147">
        <v>540752397</v>
      </c>
      <c r="T6" s="147">
        <v>37601085</v>
      </c>
      <c r="U6" s="147">
        <v>19002633</v>
      </c>
      <c r="V6" s="147">
        <v>217723483</v>
      </c>
      <c r="W6" s="147">
        <v>816615772</v>
      </c>
      <c r="X6" s="147">
        <v>182557765</v>
      </c>
      <c r="Y6" s="147">
        <v>868143845</v>
      </c>
      <c r="Z6" s="147">
        <v>554575873</v>
      </c>
      <c r="AA6" s="147">
        <v>554575873</v>
      </c>
      <c r="AB6" s="147">
        <v>526282949</v>
      </c>
      <c r="AC6" s="147">
        <v>504890838</v>
      </c>
      <c r="AD6" s="147">
        <v>884014361</v>
      </c>
      <c r="AE6" s="147">
        <v>450942031</v>
      </c>
    </row>
    <row r="7" spans="1:31" s="147" customFormat="1" ht="12.75" hidden="1" customHeight="1">
      <c r="A7" s="3716" t="s">
        <v>2398</v>
      </c>
      <c r="B7" s="3716"/>
      <c r="C7" s="3716"/>
      <c r="D7" s="180"/>
      <c r="E7" s="433">
        <v>31.3</v>
      </c>
      <c r="F7" s="150">
        <v>94.02</v>
      </c>
      <c r="G7" s="150">
        <v>-3.11</v>
      </c>
      <c r="H7" s="150">
        <v>-3.31</v>
      </c>
      <c r="I7" s="438">
        <f t="shared" si="0"/>
        <v>83.422109007693663</v>
      </c>
      <c r="J7" s="150">
        <v>256.05</v>
      </c>
      <c r="K7" s="150">
        <f t="shared" si="1"/>
        <v>42.074050953030479</v>
      </c>
      <c r="L7" s="438">
        <f t="shared" si="2"/>
        <v>39.981089959108076</v>
      </c>
      <c r="M7" s="150">
        <v>-0.96</v>
      </c>
      <c r="N7" s="150">
        <v>-1</v>
      </c>
      <c r="O7" s="147">
        <v>494994273.78069001</v>
      </c>
      <c r="P7" s="147">
        <v>154947634.2259225</v>
      </c>
      <c r="Q7" s="147">
        <v>145674634.91233367</v>
      </c>
      <c r="R7" s="147">
        <v>-4822639.8211698933</v>
      </c>
      <c r="S7" s="147">
        <v>484619936.3037436</v>
      </c>
      <c r="T7" s="147">
        <v>61627792.47016219</v>
      </c>
      <c r="U7" s="147">
        <v>25981233.91723733</v>
      </c>
      <c r="V7" s="147">
        <v>414187546.63982821</v>
      </c>
      <c r="W7" s="147">
        <v>1151826185.799772</v>
      </c>
      <c r="X7" s="147">
        <v>189058568.97157201</v>
      </c>
      <c r="Y7" s="147">
        <v>1204890205.5401511</v>
      </c>
      <c r="Z7" s="147">
        <v>501494769.53363603</v>
      </c>
      <c r="AA7" s="147">
        <v>501494769.53363603</v>
      </c>
      <c r="AB7" s="147">
        <v>500259936.87579286</v>
      </c>
      <c r="AC7" s="147">
        <v>468440044.70421875</v>
      </c>
      <c r="AD7" s="147">
        <v>1212122873.0867617</v>
      </c>
      <c r="AE7" s="147">
        <v>418609284.14764512</v>
      </c>
    </row>
    <row r="8" spans="1:31" s="147" customFormat="1" ht="12.75" hidden="1" customHeight="1">
      <c r="A8" s="3716" t="s">
        <v>2438</v>
      </c>
      <c r="B8" s="3716"/>
      <c r="C8" s="3716"/>
      <c r="D8" s="180"/>
      <c r="E8" s="433">
        <f t="shared" ref="E8:E17" si="3">P8/O8*100</f>
        <v>25.530615044573246</v>
      </c>
      <c r="F8" s="150">
        <f t="shared" ref="F8:F17" si="4">Q8/P8*100</f>
        <v>94.159782079898761</v>
      </c>
      <c r="G8" s="150">
        <f t="shared" ref="G8:G16" si="5">R8/P8*100</f>
        <v>8.0523164144689918</v>
      </c>
      <c r="H8" s="150">
        <f t="shared" ref="H8:H17" si="6">R8/Q8*100</f>
        <v>8.5517577001572107</v>
      </c>
      <c r="I8" s="438">
        <f t="shared" si="0"/>
        <v>110.83914720013858</v>
      </c>
      <c r="J8" s="150">
        <f t="shared" ref="J8:J17" si="7">S8/X8*100</f>
        <v>168.61271552710116</v>
      </c>
      <c r="K8" s="150">
        <f t="shared" si="1"/>
        <v>52.59843364257604</v>
      </c>
      <c r="L8" s="438">
        <f t="shared" si="2"/>
        <v>52.009150298776284</v>
      </c>
      <c r="M8" s="150">
        <f t="shared" ref="M8:M17" si="8">R8/Z8*100</f>
        <v>1.9768252487342577</v>
      </c>
      <c r="N8" s="150">
        <f>R8/S8*100</f>
        <v>2.0293517644088479</v>
      </c>
      <c r="O8" s="434">
        <v>487002541</v>
      </c>
      <c r="P8" s="434">
        <v>124334744</v>
      </c>
      <c r="Q8" s="434">
        <v>117073324</v>
      </c>
      <c r="R8" s="147">
        <v>10011827</v>
      </c>
      <c r="S8" s="434">
        <v>493350989</v>
      </c>
      <c r="T8" s="434">
        <v>33961983</v>
      </c>
      <c r="U8" s="434">
        <v>12274553</v>
      </c>
      <c r="V8" s="434">
        <v>331576729</v>
      </c>
      <c r="W8" s="434">
        <v>937957568</v>
      </c>
      <c r="X8" s="434">
        <v>292594178</v>
      </c>
      <c r="Y8" s="434">
        <v>1002605338</v>
      </c>
      <c r="Z8" s="434">
        <v>506459891</v>
      </c>
      <c r="AA8" s="147">
        <v>506459891</v>
      </c>
      <c r="AB8" s="147">
        <v>489213132</v>
      </c>
      <c r="AC8" s="147">
        <v>474061931</v>
      </c>
      <c r="AD8" s="147">
        <v>948584982</v>
      </c>
      <c r="AE8" s="147">
        <v>418765000.93499964</v>
      </c>
    </row>
    <row r="9" spans="1:31" s="147" customFormat="1" ht="12.75" hidden="1" customHeight="1">
      <c r="A9" s="3716" t="s">
        <v>2494</v>
      </c>
      <c r="B9" s="3716"/>
      <c r="C9" s="3716"/>
      <c r="D9" s="180"/>
      <c r="E9" s="433">
        <f t="shared" si="3"/>
        <v>28.105158709072125</v>
      </c>
      <c r="F9" s="150">
        <f t="shared" si="4"/>
        <v>92.000857751363284</v>
      </c>
      <c r="G9" s="150">
        <f t="shared" si="5"/>
        <v>-5.5500622360532725</v>
      </c>
      <c r="H9" s="150">
        <f t="shared" si="6"/>
        <v>-6.032620099100142</v>
      </c>
      <c r="I9" s="438">
        <f t="shared" si="0"/>
        <v>104.05500194865802</v>
      </c>
      <c r="J9" s="150">
        <f t="shared" si="7"/>
        <v>276.13295058213993</v>
      </c>
      <c r="K9" s="150">
        <f t="shared" si="1"/>
        <v>44.791633994790978</v>
      </c>
      <c r="L9" s="438">
        <f t="shared" si="2"/>
        <v>43.806786794920235</v>
      </c>
      <c r="M9" s="150">
        <f t="shared" si="8"/>
        <v>-1.6099947384883067</v>
      </c>
      <c r="N9" s="150">
        <f>R9/S9*100</f>
        <v>-1.6631566382643639</v>
      </c>
      <c r="O9" s="435">
        <v>414737390.60567915</v>
      </c>
      <c r="P9" s="435">
        <v>116562601.85559051</v>
      </c>
      <c r="Q9" s="435">
        <v>107238593.52444977</v>
      </c>
      <c r="R9" s="147">
        <v>-6469296.9469482601</v>
      </c>
      <c r="S9" s="435">
        <v>388977009.02661127</v>
      </c>
      <c r="T9" s="435">
        <v>52581956.153102256</v>
      </c>
      <c r="U9" s="435">
        <v>10688689.552511062</v>
      </c>
      <c r="V9" s="435">
        <v>276449626.26490414</v>
      </c>
      <c r="W9" s="435">
        <v>868414421.03194356</v>
      </c>
      <c r="X9" s="435">
        <v>140865843.140623</v>
      </c>
      <c r="Y9" s="435">
        <v>918177961.13841772</v>
      </c>
      <c r="Z9" s="435">
        <v>401820999.30479038</v>
      </c>
      <c r="AA9" s="147">
        <v>401820999.30479008</v>
      </c>
      <c r="AB9" s="147">
        <v>419108300.79884535</v>
      </c>
      <c r="AC9" s="147">
        <v>396649042.59909409</v>
      </c>
      <c r="AD9" s="147">
        <v>887937777.42154884</v>
      </c>
      <c r="AE9" s="147">
        <v>353495935.61890829</v>
      </c>
    </row>
    <row r="10" spans="1:31" s="147" customFormat="1" ht="12.75" hidden="1" customHeight="1">
      <c r="A10" s="3716" t="s">
        <v>2415</v>
      </c>
      <c r="B10" s="3716"/>
      <c r="C10" s="3716"/>
      <c r="D10" s="180"/>
      <c r="E10" s="433">
        <f t="shared" si="3"/>
        <v>28.400671778339742</v>
      </c>
      <c r="F10" s="150">
        <f t="shared" si="4"/>
        <v>93.312710913259394</v>
      </c>
      <c r="G10" s="150">
        <f t="shared" si="5"/>
        <v>5.7843453557033495</v>
      </c>
      <c r="H10" s="150">
        <f t="shared" si="6"/>
        <v>6.1988825521105033</v>
      </c>
      <c r="I10" s="150">
        <f t="shared" si="0"/>
        <v>90.35374365033455</v>
      </c>
      <c r="J10" s="150">
        <f t="shared" si="7"/>
        <v>263.61825002862162</v>
      </c>
      <c r="K10" s="150">
        <f t="shared" si="1"/>
        <v>40.480586478781184</v>
      </c>
      <c r="L10" s="438">
        <f t="shared" si="2"/>
        <v>38.888402322130915</v>
      </c>
      <c r="M10" s="150">
        <f t="shared" si="8"/>
        <v>1.7798555093398536</v>
      </c>
      <c r="N10" s="150">
        <f>R10/S10*100</f>
        <v>1.8580059663940476</v>
      </c>
      <c r="O10" s="435">
        <v>481177186.6602276</v>
      </c>
      <c r="P10" s="435">
        <v>136657553.45562041</v>
      </c>
      <c r="Q10" s="435">
        <v>127518867.797176</v>
      </c>
      <c r="R10" s="147">
        <v>7904744.8465280021</v>
      </c>
      <c r="S10" s="435">
        <v>425442382.2905829</v>
      </c>
      <c r="T10" s="435">
        <v>141809653.47389013</v>
      </c>
      <c r="U10" s="435">
        <v>20316280.878726214</v>
      </c>
      <c r="V10" s="435">
        <v>296025460.82286692</v>
      </c>
      <c r="W10" s="435">
        <v>1050978800.6989181</v>
      </c>
      <c r="X10" s="435">
        <v>161385785.02982691</v>
      </c>
      <c r="Y10" s="435">
        <v>1106867327.1392467</v>
      </c>
      <c r="Z10" s="435">
        <v>444122840.59282219</v>
      </c>
      <c r="AA10" s="147">
        <v>444122840.59282225</v>
      </c>
      <c r="AB10" s="147">
        <v>476703908.25929618</v>
      </c>
      <c r="AC10" s="147">
        <v>456720129.96827769</v>
      </c>
      <c r="AD10" s="147">
        <v>1094008385.2415526</v>
      </c>
      <c r="AE10" s="147">
        <v>413956937.12728733</v>
      </c>
    </row>
    <row r="11" spans="1:31" s="439" customFormat="1" ht="13.7" hidden="1" customHeight="1">
      <c r="A11" s="3590" t="s">
        <v>2416</v>
      </c>
      <c r="B11" s="3590"/>
      <c r="C11" s="3590"/>
      <c r="D11" s="550"/>
      <c r="E11" s="437">
        <f t="shared" si="3"/>
        <v>26.534918118638629</v>
      </c>
      <c r="F11" s="438">
        <f t="shared" si="4"/>
        <v>94.117044625812341</v>
      </c>
      <c r="G11" s="438">
        <f t="shared" si="5"/>
        <v>9.4375250053828754</v>
      </c>
      <c r="H11" s="438">
        <f t="shared" si="6"/>
        <v>10.027434502330898</v>
      </c>
      <c r="I11" s="438">
        <f t="shared" si="0"/>
        <v>101.88296923672277</v>
      </c>
      <c r="J11" s="438">
        <f t="shared" si="7"/>
        <v>318.6597712547233</v>
      </c>
      <c r="K11" s="150">
        <f t="shared" si="1"/>
        <v>42.766845357685355</v>
      </c>
      <c r="L11" s="438">
        <f t="shared" si="2"/>
        <v>41.353074377945966</v>
      </c>
      <c r="M11" s="438">
        <f t="shared" si="8"/>
        <v>2.8263567452065863</v>
      </c>
      <c r="N11" s="438">
        <f>(S11-AC11+AA11-AB11)/S11*100</f>
        <v>3.5545203872662716</v>
      </c>
      <c r="O11" s="435">
        <v>529227099.51266408</v>
      </c>
      <c r="P11" s="435">
        <v>140429977.5173316</v>
      </c>
      <c r="Q11" s="435">
        <v>132168544.60800523</v>
      </c>
      <c r="R11" s="147">
        <v>13253114.24325172</v>
      </c>
      <c r="S11" s="435">
        <v>456747797.40586615</v>
      </c>
      <c r="T11" s="435">
        <v>83545723.626557037</v>
      </c>
      <c r="U11" s="435">
        <v>16213505.051686004</v>
      </c>
      <c r="V11" s="435">
        <v>331835129.9245007</v>
      </c>
      <c r="W11" s="435">
        <v>1067995063.900094</v>
      </c>
      <c r="X11" s="435">
        <v>143334000.27478242</v>
      </c>
      <c r="Y11" s="435">
        <v>1118583919.8709385</v>
      </c>
      <c r="Z11" s="435">
        <v>468911586.1162464</v>
      </c>
      <c r="AA11" s="147">
        <v>381497471.03714108</v>
      </c>
      <c r="AB11" s="147">
        <v>340666948.07070595</v>
      </c>
      <c r="AC11" s="147">
        <v>481343126.79512012</v>
      </c>
      <c r="AD11" s="147">
        <v>1104507474.4175601</v>
      </c>
      <c r="AE11" s="147">
        <v>439721147.60266435</v>
      </c>
    </row>
    <row r="12" spans="1:31" s="147" customFormat="1" ht="13.7" hidden="1" customHeight="1">
      <c r="A12" s="3716" t="s">
        <v>2442</v>
      </c>
      <c r="B12" s="3716"/>
      <c r="C12" s="3716"/>
      <c r="D12" s="180"/>
      <c r="E12" s="437">
        <f t="shared" si="3"/>
        <v>25.535948620218541</v>
      </c>
      <c r="F12" s="438">
        <f t="shared" si="4"/>
        <v>95.279749174752197</v>
      </c>
      <c r="G12" s="438">
        <f t="shared" si="5"/>
        <v>10.243903154733383</v>
      </c>
      <c r="H12" s="438">
        <f t="shared" si="6"/>
        <v>10.751396013800459</v>
      </c>
      <c r="I12" s="438">
        <f t="shared" si="0"/>
        <v>104.2652472129089</v>
      </c>
      <c r="J12" s="438">
        <f t="shared" si="7"/>
        <v>325.71772510540245</v>
      </c>
      <c r="K12" s="150">
        <f t="shared" si="1"/>
        <v>45.563275036395808</v>
      </c>
      <c r="L12" s="438">
        <f t="shared" si="2"/>
        <v>43.806165420246131</v>
      </c>
      <c r="M12" s="438">
        <f t="shared" si="8"/>
        <v>2.8856581347316483</v>
      </c>
      <c r="N12" s="150">
        <f>(S12-AC12+AA12-AB12)/S12*100</f>
        <v>3.5181531917315088</v>
      </c>
      <c r="O12" s="435">
        <v>552581020.29235148</v>
      </c>
      <c r="P12" s="435">
        <v>141106805.42693427</v>
      </c>
      <c r="Q12" s="435">
        <v>134446210.27928859</v>
      </c>
      <c r="R12" s="147">
        <v>14454844.492673216</v>
      </c>
      <c r="S12" s="435">
        <v>486513225.79257286</v>
      </c>
      <c r="T12" s="435">
        <v>59000259.028558321</v>
      </c>
      <c r="U12" s="435">
        <v>22343556.438847698</v>
      </c>
      <c r="V12" s="435">
        <v>368720316.52669519</v>
      </c>
      <c r="W12" s="435">
        <v>1067774924.8796263</v>
      </c>
      <c r="X12" s="435">
        <v>149366518.39722168</v>
      </c>
      <c r="Y12" s="435">
        <v>1118819839.4686251</v>
      </c>
      <c r="Z12" s="435">
        <v>500920199.75254083</v>
      </c>
      <c r="AA12" s="147">
        <v>415806488.11875683</v>
      </c>
      <c r="AB12" s="147">
        <v>372508410.50904661</v>
      </c>
      <c r="AC12" s="147">
        <v>512695022.82086575</v>
      </c>
      <c r="AD12" s="147">
        <v>1110604457.444062</v>
      </c>
      <c r="AE12" s="147">
        <v>469260479.84028232</v>
      </c>
    </row>
    <row r="13" spans="1:31" s="147" customFormat="1" ht="13.7" hidden="1" customHeight="1">
      <c r="A13" s="3590" t="s">
        <v>2418</v>
      </c>
      <c r="B13" s="3590"/>
      <c r="C13" s="3590"/>
      <c r="D13" s="180"/>
      <c r="E13" s="437">
        <f t="shared" si="3"/>
        <v>28.724027477117509</v>
      </c>
      <c r="F13" s="438">
        <f t="shared" si="4"/>
        <v>94.820353211120675</v>
      </c>
      <c r="G13" s="438">
        <f t="shared" si="5"/>
        <v>27.768426481962955</v>
      </c>
      <c r="H13" s="438">
        <f t="shared" si="6"/>
        <v>29.285301669500875</v>
      </c>
      <c r="I13" s="438" t="e">
        <f t="shared" si="0"/>
        <v>#REF!</v>
      </c>
      <c r="J13" s="438" t="e">
        <f t="shared" si="7"/>
        <v>#REF!</v>
      </c>
      <c r="K13" s="150" t="e">
        <f t="shared" si="1"/>
        <v>#REF!</v>
      </c>
      <c r="L13" s="438" t="e">
        <f t="shared" si="2"/>
        <v>#REF!</v>
      </c>
      <c r="M13" s="438" t="e">
        <f t="shared" si="8"/>
        <v>#REF!</v>
      </c>
      <c r="N13" s="150">
        <v>0</v>
      </c>
      <c r="O13" s="435">
        <f>'2'!G14*1000</f>
        <v>601944046609.06848</v>
      </c>
      <c r="P13" s="435">
        <f>'2'!H14*1000</f>
        <v>172902573344.86185</v>
      </c>
      <c r="Q13" s="435">
        <f>'2'!J14*1000</f>
        <v>163946830756.715</v>
      </c>
      <c r="R13" s="147">
        <f>'22'!AA13*1000</f>
        <v>48012323964.690033</v>
      </c>
      <c r="S13" s="435" t="e">
        <f>#REF!*1000</f>
        <v>#REF!</v>
      </c>
      <c r="T13" s="435" t="e">
        <f>#REF!*1000</f>
        <v>#REF!</v>
      </c>
      <c r="U13" s="435" t="e">
        <f>#REF!*1000</f>
        <v>#REF!</v>
      </c>
      <c r="V13" s="435" t="e">
        <f>#REF!*1000</f>
        <v>#REF!</v>
      </c>
      <c r="W13" s="154" t="e">
        <f>#REF!*1000</f>
        <v>#REF!</v>
      </c>
      <c r="X13" s="435">
        <f>'2'!M14*1000</f>
        <v>165085444023.28009</v>
      </c>
      <c r="Y13" s="435" t="e">
        <f>#REF!*1000</f>
        <v>#REF!</v>
      </c>
      <c r="Z13" s="435" t="e">
        <f>#REF!*1000</f>
        <v>#REF!</v>
      </c>
      <c r="AA13" s="147">
        <v>0</v>
      </c>
      <c r="AB13" s="147">
        <v>0</v>
      </c>
      <c r="AC13" s="147">
        <f>'30'!L13*1000</f>
        <v>521734671308.78442</v>
      </c>
      <c r="AD13" s="583">
        <f>'2'!L14*1000</f>
        <v>1814153456077.3289</v>
      </c>
      <c r="AE13" s="147">
        <f>'32'!G14*1000</f>
        <v>476115763599.36035</v>
      </c>
    </row>
    <row r="14" spans="1:31" s="147" customFormat="1" ht="13.7" hidden="1" customHeight="1">
      <c r="A14" s="3716" t="s">
        <v>2419</v>
      </c>
      <c r="B14" s="3716"/>
      <c r="C14" s="3716"/>
      <c r="D14" s="180"/>
      <c r="E14" s="433">
        <f t="shared" si="3"/>
        <v>22.890405191484319</v>
      </c>
      <c r="F14" s="150">
        <f t="shared" si="4"/>
        <v>93.136388997518836</v>
      </c>
      <c r="G14" s="150">
        <f t="shared" si="5"/>
        <v>15.114015685492443</v>
      </c>
      <c r="H14" s="150">
        <f t="shared" si="6"/>
        <v>16.227830870590314</v>
      </c>
      <c r="I14" s="150" t="e">
        <f t="shared" si="0"/>
        <v>#REF!</v>
      </c>
      <c r="J14" s="150" t="e">
        <f t="shared" si="7"/>
        <v>#REF!</v>
      </c>
      <c r="K14" s="150" t="e">
        <f t="shared" si="1"/>
        <v>#REF!</v>
      </c>
      <c r="L14" s="150" t="e">
        <f t="shared" si="2"/>
        <v>#REF!</v>
      </c>
      <c r="M14" s="150" t="e">
        <f t="shared" si="8"/>
        <v>#REF!</v>
      </c>
      <c r="N14" s="150" t="e">
        <f>(S14-AC14+AA14-AB14)/S14*100</f>
        <v>#REF!</v>
      </c>
      <c r="O14" s="435">
        <f>'2'!G15*1000</f>
        <v>577199200169.32678</v>
      </c>
      <c r="P14" s="435">
        <f>'2'!H15*1000</f>
        <v>132123235680.76555</v>
      </c>
      <c r="Q14" s="435">
        <f>'2'!J15*1000</f>
        <v>123054810739.74641</v>
      </c>
      <c r="R14" s="147">
        <f>'22'!AA14*1000</f>
        <v>19969126564.971054</v>
      </c>
      <c r="S14" s="435" t="e">
        <f>#REF!*1000</f>
        <v>#REF!</v>
      </c>
      <c r="T14" s="435" t="e">
        <f>#REF!*1000</f>
        <v>#REF!</v>
      </c>
      <c r="U14" s="435" t="e">
        <f>#REF!*1000</f>
        <v>#REF!</v>
      </c>
      <c r="V14" s="435" t="e">
        <f>#REF!*1000</f>
        <v>#REF!</v>
      </c>
      <c r="W14" s="154" t="e">
        <f>#REF!*1000</f>
        <v>#REF!</v>
      </c>
      <c r="X14" s="435">
        <f>'2'!M15*1000</f>
        <v>160251243330.20074</v>
      </c>
      <c r="Y14" s="435" t="e">
        <f>#REF!*1000</f>
        <v>#REF!</v>
      </c>
      <c r="Z14" s="435" t="e">
        <f>#REF!*1000</f>
        <v>#REF!</v>
      </c>
      <c r="AA14" s="154">
        <f>'20'!K14*1000</f>
        <v>383445661143.01843</v>
      </c>
      <c r="AB14" s="154">
        <f>'20'!L14*1000</f>
        <v>377850606000.65424</v>
      </c>
      <c r="AC14" s="147">
        <f>'30'!L14*1000</f>
        <v>541854421760.84235</v>
      </c>
      <c r="AD14" s="583">
        <f>'2'!L15*1000</f>
        <v>1858282579764.1816</v>
      </c>
      <c r="AE14" s="147">
        <f>'32'!G15*1000</f>
        <v>492617125028.828</v>
      </c>
    </row>
    <row r="15" spans="1:31" s="147" customFormat="1" ht="13.7" hidden="1" customHeight="1">
      <c r="A15" s="3716" t="s">
        <v>2495</v>
      </c>
      <c r="B15" s="3716"/>
      <c r="C15" s="3716"/>
      <c r="D15" s="180"/>
      <c r="E15" s="433">
        <f t="shared" si="3"/>
        <v>20.392687783311395</v>
      </c>
      <c r="F15" s="150">
        <f t="shared" si="4"/>
        <v>93.595389725011685</v>
      </c>
      <c r="G15" s="150">
        <f t="shared" si="5"/>
        <v>10.967815817331015</v>
      </c>
      <c r="H15" s="150">
        <f t="shared" si="6"/>
        <v>11.718329128769112</v>
      </c>
      <c r="I15" s="150" t="e">
        <f t="shared" si="0"/>
        <v>#REF!</v>
      </c>
      <c r="J15" s="150" t="e">
        <f t="shared" si="7"/>
        <v>#REF!</v>
      </c>
      <c r="K15" s="150" t="e">
        <f t="shared" si="1"/>
        <v>#REF!</v>
      </c>
      <c r="L15" s="150" t="e">
        <f t="shared" si="2"/>
        <v>#REF!</v>
      </c>
      <c r="M15" s="150" t="e">
        <f t="shared" si="8"/>
        <v>#REF!</v>
      </c>
      <c r="N15" s="150" t="e">
        <f>(S15-AC15+AA15-AB15)/S15*100</f>
        <v>#REF!</v>
      </c>
      <c r="O15" s="435">
        <f>'2'!G16*1000</f>
        <v>591176187097.69373</v>
      </c>
      <c r="P15" s="435">
        <f>'2'!H16*1000</f>
        <v>120556714084.11751</v>
      </c>
      <c r="Q15" s="435">
        <f>'2'!J16*1000</f>
        <v>112835526386.69783</v>
      </c>
      <c r="R15" s="147">
        <f>'22'!AA15*1000</f>
        <v>13222438356.172369</v>
      </c>
      <c r="S15" s="435" t="e">
        <f>#REF!*1000</f>
        <v>#REF!</v>
      </c>
      <c r="T15" s="435" t="e">
        <f>#REF!*1000</f>
        <v>#REF!</v>
      </c>
      <c r="U15" s="435" t="e">
        <f>#REF!*1000</f>
        <v>#REF!</v>
      </c>
      <c r="V15" s="435" t="e">
        <f>#REF!*1000</f>
        <v>#REF!</v>
      </c>
      <c r="W15" s="154" t="e">
        <f>#REF!*1000</f>
        <v>#REF!</v>
      </c>
      <c r="X15" s="435">
        <f>'2'!M16*1000</f>
        <v>163700524038.46497</v>
      </c>
      <c r="Y15" s="435" t="e">
        <f>#REF!*1000</f>
        <v>#REF!</v>
      </c>
      <c r="Z15" s="435" t="e">
        <f>#REF!*1000</f>
        <v>#REF!</v>
      </c>
      <c r="AA15" s="154">
        <f>'20'!K15*1000</f>
        <v>426671623986.29968</v>
      </c>
      <c r="AB15" s="154">
        <f>'20'!L15*1000</f>
        <v>408187718463.5506</v>
      </c>
      <c r="AC15" s="147">
        <f>'30'!L15*1000</f>
        <v>544103225058.43988</v>
      </c>
      <c r="AD15" s="583">
        <f>'2'!L16*1000</f>
        <v>1616947529869.2383</v>
      </c>
      <c r="AE15" s="147">
        <f>'32'!G16*1000</f>
        <v>497306493564.44049</v>
      </c>
    </row>
    <row r="16" spans="1:31" s="147" customFormat="1" ht="17.25" hidden="1" customHeight="1">
      <c r="A16" s="3716" t="s">
        <v>2368</v>
      </c>
      <c r="B16" s="3716"/>
      <c r="C16" s="3716"/>
      <c r="D16" s="180"/>
      <c r="E16" s="433">
        <f t="shared" si="3"/>
        <v>21.885292151692504</v>
      </c>
      <c r="F16" s="150">
        <f t="shared" si="4"/>
        <v>93.540013256492557</v>
      </c>
      <c r="G16" s="150">
        <f t="shared" si="5"/>
        <v>19.514837640885911</v>
      </c>
      <c r="H16" s="150">
        <f t="shared" si="6"/>
        <v>20.86255599234844</v>
      </c>
      <c r="I16" s="150" t="e">
        <f t="shared" si="0"/>
        <v>#REF!</v>
      </c>
      <c r="J16" s="150" t="e">
        <f t="shared" si="7"/>
        <v>#REF!</v>
      </c>
      <c r="K16" s="150" t="e">
        <f t="shared" si="1"/>
        <v>#REF!</v>
      </c>
      <c r="L16" s="150" t="e">
        <f t="shared" si="2"/>
        <v>#REF!</v>
      </c>
      <c r="M16" s="150" t="e">
        <f t="shared" si="8"/>
        <v>#REF!</v>
      </c>
      <c r="N16" s="150" t="e">
        <f>(S16-AC16+AA16-AB16)/S16*100</f>
        <v>#REF!</v>
      </c>
      <c r="O16" s="435">
        <f>'2'!G17*1000</f>
        <v>521853082567.8877</v>
      </c>
      <c r="P16" s="435">
        <f>'2'!H17*1000</f>
        <v>114209071722.59532</v>
      </c>
      <c r="Q16" s="435">
        <f>'2'!J17*1000</f>
        <v>106831180829.43275</v>
      </c>
      <c r="R16" s="147">
        <f>'22'!AA16*1000</f>
        <v>22287714917.827419</v>
      </c>
      <c r="S16" s="435" t="e">
        <f>#REF!*1000</f>
        <v>#REF!</v>
      </c>
      <c r="T16" s="435" t="e">
        <f>#REF!*1000</f>
        <v>#REF!</v>
      </c>
      <c r="U16" s="435" t="e">
        <f>#REF!*1000</f>
        <v>#REF!</v>
      </c>
      <c r="V16" s="435" t="e">
        <f>#REF!*1000</f>
        <v>#REF!</v>
      </c>
      <c r="W16" s="154" t="e">
        <f>#REF!*1000</f>
        <v>#REF!</v>
      </c>
      <c r="X16" s="435">
        <f>'2'!M17*1000</f>
        <v>163975341569.43137</v>
      </c>
      <c r="Y16" s="435" t="e">
        <f>#REF!*1000</f>
        <v>#REF!</v>
      </c>
      <c r="Z16" s="435" t="e">
        <f>#REF!*1000</f>
        <v>#REF!</v>
      </c>
      <c r="AA16" s="154">
        <f>'20'!K16*1000</f>
        <v>502300405089.22681</v>
      </c>
      <c r="AB16" s="154">
        <f>'20'!L16*1000</f>
        <v>505889501158.25287</v>
      </c>
      <c r="AC16" s="147">
        <f>'30'!L16*1000</f>
        <v>488367701225.77753</v>
      </c>
      <c r="AD16" s="583">
        <f>'2'!L17*1000</f>
        <v>1677734614158.7781</v>
      </c>
      <c r="AE16" s="147">
        <f>'32'!G17*1000</f>
        <v>442375323520.45184</v>
      </c>
    </row>
    <row r="17" spans="1:31" s="147" customFormat="1" ht="13.5" hidden="1" customHeight="1">
      <c r="A17" s="3716" t="s">
        <v>2496</v>
      </c>
      <c r="B17" s="3716"/>
      <c r="C17" s="3716"/>
      <c r="D17" s="180"/>
      <c r="E17" s="441">
        <f t="shared" si="3"/>
        <v>22.45536049142121</v>
      </c>
      <c r="F17" s="442">
        <f t="shared" si="4"/>
        <v>94.200570883351944</v>
      </c>
      <c r="G17" s="442">
        <f t="shared" ref="G17:G23" si="9">R17/P17*100</f>
        <v>26.184387740856401</v>
      </c>
      <c r="H17" s="442">
        <f t="shared" si="6"/>
        <v>27.796421502880687</v>
      </c>
      <c r="I17" s="442" t="e">
        <f t="shared" si="0"/>
        <v>#REF!</v>
      </c>
      <c r="J17" s="442" t="e">
        <f t="shared" si="7"/>
        <v>#REF!</v>
      </c>
      <c r="K17" s="442" t="e">
        <f t="shared" si="1"/>
        <v>#REF!</v>
      </c>
      <c r="L17" s="442" t="e">
        <f t="shared" si="2"/>
        <v>#REF!</v>
      </c>
      <c r="M17" s="442" t="e">
        <f t="shared" si="8"/>
        <v>#REF!</v>
      </c>
      <c r="N17" s="442" t="e">
        <f>(S17-AC17+AA17-AB17)/S17*100</f>
        <v>#REF!</v>
      </c>
      <c r="O17" s="435">
        <f>'2'!G18*1000</f>
        <v>590578353624.27771</v>
      </c>
      <c r="P17" s="435">
        <f>'2'!H18*1000</f>
        <v>132616498290.6319</v>
      </c>
      <c r="Q17" s="435">
        <f>'2'!J18*1000</f>
        <v>124925498475.28592</v>
      </c>
      <c r="R17" s="147">
        <f>'22'!AA17*1000</f>
        <v>34724818120.765259</v>
      </c>
      <c r="S17" s="435" t="e">
        <f>#REF!*1000</f>
        <v>#REF!</v>
      </c>
      <c r="T17" s="435" t="e">
        <f>#REF!*1000</f>
        <v>#REF!</v>
      </c>
      <c r="U17" s="435" t="e">
        <f>#REF!*1000</f>
        <v>#REF!</v>
      </c>
      <c r="V17" s="435" t="e">
        <f>#REF!*1000</f>
        <v>#REF!</v>
      </c>
      <c r="W17" s="154" t="e">
        <f>#REF!*1000</f>
        <v>#REF!</v>
      </c>
      <c r="X17" s="435">
        <f>'2'!M18*1000</f>
        <v>191003037461.4938</v>
      </c>
      <c r="Y17" s="435" t="e">
        <f>#REF!*1000</f>
        <v>#REF!</v>
      </c>
      <c r="Z17" s="435" t="e">
        <f>#REF!*1000</f>
        <v>#REF!</v>
      </c>
      <c r="AA17" s="154">
        <f>'20'!K17*1000</f>
        <v>596990781119.32605</v>
      </c>
      <c r="AB17" s="154">
        <f>'20'!L17*1000</f>
        <v>578160728513.15881</v>
      </c>
      <c r="AC17" s="147">
        <f>'30'!L17*1000</f>
        <v>545609538321.46454</v>
      </c>
      <c r="AD17" s="583">
        <f>'2'!L18*1000</f>
        <v>1905911401124.707</v>
      </c>
      <c r="AE17" s="147">
        <f>'32'!G18*1000</f>
        <v>495646950486.77838</v>
      </c>
    </row>
    <row r="18" spans="1:31" s="147" customFormat="1" ht="13.5" hidden="1" customHeight="1">
      <c r="A18" s="3716" t="s">
        <v>2289</v>
      </c>
      <c r="B18" s="3716"/>
      <c r="C18" s="3716"/>
      <c r="D18" s="180"/>
      <c r="E18" s="441">
        <f t="shared" ref="E18:F20" si="10">P18/O18*100</f>
        <v>28.034352093851872</v>
      </c>
      <c r="F18" s="442">
        <f t="shared" si="10"/>
        <v>95.11630503257787</v>
      </c>
      <c r="G18" s="442">
        <f t="shared" si="9"/>
        <v>41.177365851686595</v>
      </c>
      <c r="H18" s="442">
        <f t="shared" ref="H18:H22" si="11">R18/Q18*100</f>
        <v>43.291595313319952</v>
      </c>
      <c r="I18" s="442">
        <f t="shared" ref="I18:I22" si="12">AE18/(T18+U18+V18)*100</f>
        <v>38.273931156114813</v>
      </c>
      <c r="J18" s="442" t="e">
        <f t="shared" ref="J18:J22" si="13">S18/X18*100</f>
        <v>#REF!</v>
      </c>
      <c r="K18" s="442" t="e">
        <f t="shared" ref="K18:K22" si="14">S18/W18*100</f>
        <v>#REF!</v>
      </c>
      <c r="L18" s="442" t="e">
        <f t="shared" ref="L18:L22" si="15">S18/AD18*100</f>
        <v>#REF!</v>
      </c>
      <c r="M18" s="442" t="e">
        <f t="shared" ref="M18:M22" si="16">R18/Z18*100</f>
        <v>#REF!</v>
      </c>
      <c r="N18" s="442">
        <v>0</v>
      </c>
      <c r="O18" s="154">
        <f>'1'!G19*1000</f>
        <v>607232241203.53247</v>
      </c>
      <c r="P18" s="154">
        <f>'1'!H19*1000</f>
        <v>170233624526.38614</v>
      </c>
      <c r="Q18" s="154">
        <f>'1'!J19*1000</f>
        <v>161919933572.53073</v>
      </c>
      <c r="R18" s="154">
        <f>'21'!AA18*1000</f>
        <v>70097722373.816498</v>
      </c>
      <c r="S18" s="154" t="e">
        <f>#REF!*1000</f>
        <v>#REF!</v>
      </c>
      <c r="T18" s="154">
        <f>'13'!I18*1000</f>
        <v>21622586778.182602</v>
      </c>
      <c r="U18" s="154">
        <f>'13'!J18*1000</f>
        <v>855876728341.16553</v>
      </c>
      <c r="V18" s="154">
        <f>'13'!K18*1000</f>
        <v>396411361107.40057</v>
      </c>
      <c r="W18" s="154" t="e">
        <f>'13'!G18*1000</f>
        <v>#REF!</v>
      </c>
      <c r="X18" s="154">
        <f>'1'!M19*1000</f>
        <v>148617411341.97382</v>
      </c>
      <c r="Y18" s="154" t="e">
        <f>#REF!*1000</f>
        <v>#REF!</v>
      </c>
      <c r="Z18" s="154" t="e">
        <f>#REF!*1000</f>
        <v>#REF!</v>
      </c>
      <c r="AA18" s="154">
        <f>'19'!K18*1000</f>
        <v>543367712191.40027</v>
      </c>
      <c r="AB18" s="154">
        <f>'19'!L18*1000</f>
        <v>539216484375.87115</v>
      </c>
      <c r="AC18" s="147">
        <f>'29'!L18*1000</f>
        <v>538028957041.10455</v>
      </c>
      <c r="AD18" s="583">
        <f>'1'!L19*1000</f>
        <v>1892556986282.2148</v>
      </c>
      <c r="AE18" s="154">
        <f>'31'!G19*1000</f>
        <v>487575695209.42249</v>
      </c>
    </row>
    <row r="19" spans="1:31" s="147" customFormat="1" ht="14.25" hidden="1" customHeight="1">
      <c r="A19" s="3716" t="s">
        <v>2290</v>
      </c>
      <c r="B19" s="3716"/>
      <c r="C19" s="3716"/>
      <c r="D19" s="180"/>
      <c r="E19" s="441">
        <f t="shared" si="10"/>
        <v>22.857929858704029</v>
      </c>
      <c r="F19" s="442">
        <f t="shared" si="10"/>
        <v>93.178223976940984</v>
      </c>
      <c r="G19" s="442">
        <f t="shared" si="9"/>
        <v>24.981900532401934</v>
      </c>
      <c r="H19" s="442">
        <f t="shared" si="11"/>
        <v>26.810878621795002</v>
      </c>
      <c r="I19" s="442" t="e">
        <f t="shared" si="12"/>
        <v>#REF!</v>
      </c>
      <c r="J19" s="442" t="e">
        <f t="shared" si="13"/>
        <v>#REF!</v>
      </c>
      <c r="K19" s="442" t="e">
        <f t="shared" si="14"/>
        <v>#REF!</v>
      </c>
      <c r="L19" s="442" t="e">
        <f t="shared" si="15"/>
        <v>#REF!</v>
      </c>
      <c r="M19" s="442" t="e">
        <f t="shared" si="16"/>
        <v>#REF!</v>
      </c>
      <c r="N19" s="442" t="e">
        <f t="shared" ref="N19:N23" si="17">(S19-AC19+AA19-AB19)/S19*100</f>
        <v>#REF!</v>
      </c>
      <c r="O19" s="435">
        <f>'2'!G20*1000</f>
        <v>574744237526.82422</v>
      </c>
      <c r="P19" s="435">
        <f>'2'!H20*1000</f>
        <v>131374634680.82477</v>
      </c>
      <c r="Q19" s="435">
        <f>'2'!J20*1000</f>
        <v>122412551351.78688</v>
      </c>
      <c r="R19" s="147">
        <f>'22'!AA19*1000</f>
        <v>32819880560.770058</v>
      </c>
      <c r="S19" s="435" t="e">
        <f>#REF!*1000</f>
        <v>#REF!</v>
      </c>
      <c r="T19" s="435" t="e">
        <f>#REF!*1000</f>
        <v>#REF!</v>
      </c>
      <c r="U19" s="435" t="e">
        <f>#REF!*1000</f>
        <v>#REF!</v>
      </c>
      <c r="V19" s="435" t="e">
        <f>#REF!*1000</f>
        <v>#REF!</v>
      </c>
      <c r="W19" s="154" t="e">
        <f>#REF!*1000</f>
        <v>#REF!</v>
      </c>
      <c r="X19" s="435">
        <f>'2'!M20*1000</f>
        <v>190678611628.53299</v>
      </c>
      <c r="Y19" s="435" t="e">
        <f>#REF!*1000</f>
        <v>#REF!</v>
      </c>
      <c r="Z19" s="435" t="e">
        <f>#REF!*1000</f>
        <v>#REF!</v>
      </c>
      <c r="AA19" s="154">
        <f>'20'!K19*1000</f>
        <v>471136516857.51721</v>
      </c>
      <c r="AB19" s="154">
        <f>'20'!L19*1000</f>
        <v>472749175826.49487</v>
      </c>
      <c r="AC19" s="147">
        <f>'30'!L19*1000</f>
        <v>520416271199.83801</v>
      </c>
      <c r="AD19" s="583">
        <f>'2'!L20*1000</f>
        <v>1918058080334.3196</v>
      </c>
      <c r="AE19" s="147">
        <f>'32'!G20*1000</f>
        <v>469581988394.43793</v>
      </c>
    </row>
    <row r="20" spans="1:31" s="147" customFormat="1" ht="13.7" hidden="1" customHeight="1">
      <c r="A20" s="3716" t="s">
        <v>2447</v>
      </c>
      <c r="B20" s="3716"/>
      <c r="C20" s="3716"/>
      <c r="D20" s="180"/>
      <c r="E20" s="441">
        <f t="shared" si="10"/>
        <v>22.927482727410702</v>
      </c>
      <c r="F20" s="442">
        <f t="shared" si="10"/>
        <v>90.84118079774386</v>
      </c>
      <c r="G20" s="442">
        <f t="shared" si="9"/>
        <v>27.85628249882674</v>
      </c>
      <c r="H20" s="442">
        <f t="shared" si="11"/>
        <v>30.664817711747077</v>
      </c>
      <c r="I20" s="442" t="e">
        <f t="shared" si="12"/>
        <v>#REF!</v>
      </c>
      <c r="J20" s="442" t="e">
        <f t="shared" si="13"/>
        <v>#REF!</v>
      </c>
      <c r="K20" s="442" t="e">
        <f t="shared" si="14"/>
        <v>#REF!</v>
      </c>
      <c r="L20" s="442" t="e">
        <f t="shared" si="15"/>
        <v>#REF!</v>
      </c>
      <c r="M20" s="442" t="e">
        <f t="shared" si="16"/>
        <v>#REF!</v>
      </c>
      <c r="N20" s="442" t="e">
        <f t="shared" si="17"/>
        <v>#REF!</v>
      </c>
      <c r="O20" s="435">
        <f>'2'!G21*1000</f>
        <v>567799791590.06055</v>
      </c>
      <c r="P20" s="435">
        <f>'2'!H21*1000</f>
        <v>130182199143.08508</v>
      </c>
      <c r="Q20" s="435">
        <f>'2'!J21*1000</f>
        <v>118259046890.04887</v>
      </c>
      <c r="R20" s="147">
        <f>'22'!AA20*1000</f>
        <v>36263921156.482986</v>
      </c>
      <c r="S20" s="435" t="e">
        <f>#REF!*1000</f>
        <v>#REF!</v>
      </c>
      <c r="T20" s="435" t="e">
        <f>#REF!*1000</f>
        <v>#REF!</v>
      </c>
      <c r="U20" s="435" t="e">
        <f>#REF!*1000</f>
        <v>#REF!</v>
      </c>
      <c r="V20" s="435" t="e">
        <f>#REF!*1000</f>
        <v>#REF!</v>
      </c>
      <c r="W20" s="154" t="e">
        <f>#REF!*1000</f>
        <v>#REF!</v>
      </c>
      <c r="X20" s="435">
        <f>'2'!M21*1000</f>
        <v>190414740885.86792</v>
      </c>
      <c r="Y20" s="435" t="e">
        <f>#REF!*1000</f>
        <v>#REF!</v>
      </c>
      <c r="Z20" s="435" t="e">
        <f>#REF!*1000</f>
        <v>#REF!</v>
      </c>
      <c r="AA20" s="154">
        <f>'20'!K20*1000</f>
        <v>472565988368.96783</v>
      </c>
      <c r="AB20" s="154">
        <f>'20'!L20*1000</f>
        <v>453305260327.58716</v>
      </c>
      <c r="AC20" s="147">
        <f>'30'!L20*1000</f>
        <v>520753348182.96307</v>
      </c>
      <c r="AD20" s="583">
        <f>'2'!L21*1000</f>
        <v>2003052329113.0562</v>
      </c>
      <c r="AE20" s="147">
        <f>'32'!G21*1000</f>
        <v>472204876777.19043</v>
      </c>
    </row>
    <row r="21" spans="1:31" s="147" customFormat="1" ht="13.7" hidden="1" customHeight="1">
      <c r="A21" s="3716" t="s">
        <v>2489</v>
      </c>
      <c r="B21" s="3716"/>
      <c r="C21" s="3716"/>
      <c r="D21" s="149"/>
      <c r="E21" s="441">
        <f t="shared" ref="E21:F22" si="18">P21/O21*100</f>
        <v>23.159944665856973</v>
      </c>
      <c r="F21" s="442">
        <f t="shared" si="18"/>
        <v>92.489230589957174</v>
      </c>
      <c r="G21" s="442">
        <f t="shared" si="9"/>
        <v>28.365353730099692</v>
      </c>
      <c r="H21" s="442">
        <f t="shared" si="11"/>
        <v>30.66881792525119</v>
      </c>
      <c r="I21" s="442" t="e">
        <f t="shared" si="12"/>
        <v>#REF!</v>
      </c>
      <c r="J21" s="442" t="e">
        <f t="shared" si="13"/>
        <v>#REF!</v>
      </c>
      <c r="K21" s="442" t="e">
        <f t="shared" si="14"/>
        <v>#REF!</v>
      </c>
      <c r="L21" s="442" t="e">
        <f t="shared" si="15"/>
        <v>#REF!</v>
      </c>
      <c r="M21" s="442" t="e">
        <f t="shared" si="16"/>
        <v>#REF!</v>
      </c>
      <c r="N21" s="442" t="e">
        <f t="shared" si="17"/>
        <v>#REF!</v>
      </c>
      <c r="O21" s="435">
        <f>'2'!G22*1000</f>
        <v>610787773834.75635</v>
      </c>
      <c r="P21" s="435">
        <f>'2'!H22*1000</f>
        <v>141458110445.94922</v>
      </c>
      <c r="Q21" s="435">
        <f>'2'!J22*1000</f>
        <v>130833517958.55026</v>
      </c>
      <c r="R21" s="147">
        <f>'22'!AA21*1000</f>
        <v>40125093407.9086</v>
      </c>
      <c r="S21" s="435" t="e">
        <f>#REF!*1000</f>
        <v>#REF!</v>
      </c>
      <c r="T21" s="435" t="e">
        <f>#REF!*1000</f>
        <v>#REF!</v>
      </c>
      <c r="U21" s="435" t="e">
        <f>#REF!*1000</f>
        <v>#REF!</v>
      </c>
      <c r="V21" s="435" t="e">
        <f>#REF!*1000</f>
        <v>#REF!</v>
      </c>
      <c r="W21" s="154" t="e">
        <f>#REF!*1000</f>
        <v>#REF!</v>
      </c>
      <c r="X21" s="435">
        <f>'2'!M22*1000</f>
        <v>207419774224.03622</v>
      </c>
      <c r="Y21" s="435" t="e">
        <f>#REF!*1000</f>
        <v>#REF!</v>
      </c>
      <c r="Z21" s="435" t="e">
        <f>#REF!*1000</f>
        <v>#REF!</v>
      </c>
      <c r="AA21" s="154">
        <f>'20'!K21*1000</f>
        <v>467124506297.57819</v>
      </c>
      <c r="AB21" s="154">
        <f>'20'!L21*1000</f>
        <v>449083899650.39594</v>
      </c>
      <c r="AC21" s="147">
        <f>'30'!L21*1000</f>
        <v>556712647078.93457</v>
      </c>
      <c r="AD21" s="583">
        <f>'2'!L22*1000</f>
        <v>1698497265220.4094</v>
      </c>
      <c r="AE21" s="147">
        <f>'32'!G22*1000</f>
        <v>504511908188.25787</v>
      </c>
    </row>
    <row r="22" spans="1:31" s="147" customFormat="1" ht="14.45" hidden="1" customHeight="1">
      <c r="A22" s="3095" t="s">
        <v>2497</v>
      </c>
      <c r="B22" s="3096"/>
      <c r="C22" s="3096"/>
      <c r="D22" s="3097"/>
      <c r="E22" s="441">
        <f t="shared" si="18"/>
        <v>22.374664676483007</v>
      </c>
      <c r="F22" s="442">
        <f t="shared" si="18"/>
        <v>92.109908017361548</v>
      </c>
      <c r="G22" s="442">
        <f t="shared" si="9"/>
        <v>22.363825723092347</v>
      </c>
      <c r="H22" s="442">
        <f t="shared" si="11"/>
        <v>24.279500657928189</v>
      </c>
      <c r="I22" s="442">
        <f t="shared" si="12"/>
        <v>65.375362616173035</v>
      </c>
      <c r="J22" s="442" t="e">
        <f t="shared" si="13"/>
        <v>#REF!</v>
      </c>
      <c r="K22" s="442" t="e">
        <f t="shared" si="14"/>
        <v>#REF!</v>
      </c>
      <c r="L22" s="442" t="e">
        <f t="shared" si="15"/>
        <v>#REF!</v>
      </c>
      <c r="M22" s="442" t="e">
        <f t="shared" si="16"/>
        <v>#REF!</v>
      </c>
      <c r="N22" s="442" t="e">
        <f t="shared" si="17"/>
        <v>#REF!</v>
      </c>
      <c r="O22" s="435">
        <f>'2'!G23*1000</f>
        <v>591629898.36522436</v>
      </c>
      <c r="P22" s="435">
        <f>'2'!H23*1000</f>
        <v>132375205.88503619</v>
      </c>
      <c r="Q22" s="435">
        <f>'2'!J23*1000</f>
        <v>121930680.37849981</v>
      </c>
      <c r="R22" s="147">
        <f>'22'!AA22*1000</f>
        <v>29604160.344714176</v>
      </c>
      <c r="S22" s="435" t="e">
        <f>#REF!*1000</f>
        <v>#REF!</v>
      </c>
      <c r="T22" s="435">
        <f>'14'!H22*1000</f>
        <v>56174469.685894564</v>
      </c>
      <c r="U22" s="435">
        <f>'14'!I22*1000</f>
        <v>36285352.065757252</v>
      </c>
      <c r="V22" s="435">
        <f>'14'!J22*1000</f>
        <v>657092394.43798745</v>
      </c>
      <c r="W22" s="154">
        <f>'14'!F22*1000</f>
        <v>1511689974.7652617</v>
      </c>
      <c r="X22" s="435">
        <f>'2'!M23*1000</f>
        <v>218141479.24689919</v>
      </c>
      <c r="Y22" s="435">
        <f>'16'!F22*1000</f>
        <v>1576730796.6300085</v>
      </c>
      <c r="Z22" s="435" t="e">
        <f>#REF!*1000</f>
        <v>#REF!</v>
      </c>
      <c r="AA22" s="154">
        <f>'20'!K22*1000</f>
        <v>513062537.33096856</v>
      </c>
      <c r="AB22" s="154">
        <f>'20'!L22*1000</f>
        <v>501070753.58251137</v>
      </c>
      <c r="AC22" s="147">
        <f>'30'!L22*1000</f>
        <v>542949387.01808667</v>
      </c>
      <c r="AD22" s="583">
        <f>'2'!L23*1000</f>
        <v>1626676822.6598606</v>
      </c>
      <c r="AE22" s="147">
        <f>'32'!G23*1000</f>
        <v>490022479.33153796</v>
      </c>
    </row>
    <row r="23" spans="1:31" s="147" customFormat="1" ht="14.45" hidden="1" customHeight="1">
      <c r="A23" s="3095" t="s">
        <v>2469</v>
      </c>
      <c r="B23" s="3096"/>
      <c r="C23" s="3096"/>
      <c r="D23" s="3097"/>
      <c r="E23" s="441">
        <f>P23/O23*100</f>
        <v>25.040828712005254</v>
      </c>
      <c r="F23" s="442">
        <f>Q23/P23*100</f>
        <v>91.885873551725027</v>
      </c>
      <c r="G23" s="442">
        <f t="shared" si="9"/>
        <v>25.811105320862161</v>
      </c>
      <c r="H23" s="442">
        <f>R23/Q23*100</f>
        <v>28.090395534339009</v>
      </c>
      <c r="I23" s="442" t="s">
        <v>443</v>
      </c>
      <c r="J23" s="442" t="s">
        <v>443</v>
      </c>
      <c r="K23" s="442" t="s">
        <v>443</v>
      </c>
      <c r="L23" s="442" t="s">
        <v>443</v>
      </c>
      <c r="M23" s="442" t="e">
        <f>R23/Z23*100</f>
        <v>#REF!</v>
      </c>
      <c r="N23" s="442" t="e">
        <f t="shared" si="17"/>
        <v>#REF!</v>
      </c>
      <c r="O23" s="435">
        <f>'2'!G24*1000</f>
        <v>547611812.77995157</v>
      </c>
      <c r="P23" s="435">
        <f>'2'!H24*1000</f>
        <v>137126536.04493457</v>
      </c>
      <c r="Q23" s="435">
        <f>'2'!J24*1000</f>
        <v>125999915.51610923</v>
      </c>
      <c r="R23" s="147">
        <f>'22'!AA23*1000</f>
        <v>35393874.641408071</v>
      </c>
      <c r="S23" s="435" t="e">
        <f>#REF!*1000</f>
        <v>#REF!</v>
      </c>
      <c r="T23" s="584" t="str">
        <f>'13'!H23</f>
        <v>…</v>
      </c>
      <c r="U23" s="584" t="str">
        <f>'14'!I23</f>
        <v>…</v>
      </c>
      <c r="V23" s="584" t="str">
        <f>'14'!J23</f>
        <v>…</v>
      </c>
      <c r="W23" s="154" t="e">
        <f>'14'!F23*1000</f>
        <v>#VALUE!</v>
      </c>
      <c r="X23" s="435" t="e">
        <f>'2'!M24*1000</f>
        <v>#VALUE!</v>
      </c>
      <c r="Y23" s="435" t="e">
        <f>'16'!F23*1000</f>
        <v>#VALUE!</v>
      </c>
      <c r="Z23" s="435" t="e">
        <f>#REF!*1000</f>
        <v>#REF!</v>
      </c>
      <c r="AA23" s="154">
        <f>'20'!K23*1000</f>
        <v>269631490.04391009</v>
      </c>
      <c r="AB23" s="154">
        <f>'20'!L23*1000</f>
        <v>293813184.71593726</v>
      </c>
      <c r="AC23" s="147">
        <f>'30'!L23*1000</f>
        <v>508747676.29676956</v>
      </c>
      <c r="AD23" s="583" t="e">
        <f>'2'!L24*1000</f>
        <v>#VALUE!</v>
      </c>
      <c r="AE23" s="147" t="e">
        <f>'32'!G24*1000</f>
        <v>#VALUE!</v>
      </c>
    </row>
    <row r="24" spans="1:31" s="147" customFormat="1" ht="14.45" customHeight="1">
      <c r="A24" s="3098" t="s">
        <v>1463</v>
      </c>
      <c r="B24" s="3098"/>
      <c r="C24" s="3098"/>
      <c r="D24" s="3099"/>
      <c r="E24" s="441">
        <v>23.541241679471788</v>
      </c>
      <c r="F24" s="442">
        <v>91.627039321624267</v>
      </c>
      <c r="G24" s="442">
        <v>21.198444064045486</v>
      </c>
      <c r="H24" s="442">
        <v>23.135576813342027</v>
      </c>
      <c r="I24" s="442">
        <v>56.110565972359751</v>
      </c>
      <c r="J24" s="442">
        <v>196.62707851430196</v>
      </c>
      <c r="K24" s="442">
        <v>32.174553099046719</v>
      </c>
      <c r="L24" s="442">
        <v>29.658604394627908</v>
      </c>
      <c r="M24" s="442">
        <v>5.0773169810780443</v>
      </c>
      <c r="N24" s="442">
        <v>3.9658682114885151</v>
      </c>
      <c r="O24" s="435">
        <f>'2'!G25*1000</f>
        <v>688049723.30288827</v>
      </c>
      <c r="P24" s="435">
        <f>'2'!H25*1000</f>
        <v>161975448.23766986</v>
      </c>
      <c r="Q24" s="435">
        <f>'2'!J25*1000</f>
        <v>148413307.64810693</v>
      </c>
      <c r="R24" s="147">
        <f>'22'!AA24*1000</f>
        <v>34336274.792149395</v>
      </c>
      <c r="S24" s="435">
        <f>'26'!F24*1000</f>
        <v>659112757.12037623</v>
      </c>
      <c r="T24" s="435">
        <f>'14'!H24*1000</f>
        <v>77489013.319196627</v>
      </c>
      <c r="U24" s="435">
        <f>'14'!I24*1000</f>
        <v>44322618.645098113</v>
      </c>
      <c r="V24" s="435">
        <f>'14'!J24*1000</f>
        <v>895154646.68426919</v>
      </c>
      <c r="W24" s="154">
        <f>'14'!F24*1000</f>
        <v>2048552951.4313745</v>
      </c>
      <c r="X24" s="435">
        <f>'2'!M25*1000</f>
        <v>335209556.13060927</v>
      </c>
      <c r="Y24" s="435">
        <f>'16'!F24*1000</f>
        <v>2133439323.5730162</v>
      </c>
      <c r="Z24" s="435">
        <f>'26'!E24*1000</f>
        <v>676268094.35204732</v>
      </c>
      <c r="AA24" s="154">
        <f>'20'!K24*1000</f>
        <v>754934179.11685598</v>
      </c>
      <c r="AB24" s="154">
        <f>'20'!L24*1000</f>
        <v>748932498.911466</v>
      </c>
      <c r="AC24" s="147">
        <f>'30'!L24*1000</f>
        <v>638974894.01326382</v>
      </c>
      <c r="AD24" s="583">
        <f>'2'!L25*1000</f>
        <v>2222332340.2221918</v>
      </c>
      <c r="AE24" s="147">
        <f>'32'!G25*1000</f>
        <v>570625534.69775426</v>
      </c>
    </row>
    <row r="25" spans="1:31" s="147" customFormat="1" ht="14.45" customHeight="1">
      <c r="A25" s="3095" t="s">
        <v>2260</v>
      </c>
      <c r="B25" s="3095"/>
      <c r="C25" s="3095"/>
      <c r="D25" s="3100"/>
      <c r="E25" s="441">
        <v>24.355998744503641</v>
      </c>
      <c r="F25" s="442">
        <v>90.543008162981494</v>
      </c>
      <c r="G25" s="442">
        <v>41.546798320862131</v>
      </c>
      <c r="H25" s="442">
        <v>45.886257993633286</v>
      </c>
      <c r="I25" s="442" t="s">
        <v>431</v>
      </c>
      <c r="J25" s="442">
        <v>260.9441035786939</v>
      </c>
      <c r="K25" s="442">
        <v>46.189378556623254</v>
      </c>
      <c r="L25" s="442">
        <v>45.203687999497156</v>
      </c>
      <c r="M25" s="442">
        <v>10.028988039907649</v>
      </c>
      <c r="N25" s="442">
        <v>9.2932160425951551</v>
      </c>
      <c r="O25" s="435">
        <f>'2'!G26*1000</f>
        <v>867694206.62910211</v>
      </c>
      <c r="P25" s="435">
        <f>'2'!H26*1000</f>
        <v>211335590.07271492</v>
      </c>
      <c r="Q25" s="435">
        <f>'2'!J26*1000</f>
        <v>191349600.57082337</v>
      </c>
      <c r="R25" s="147">
        <f>'22'!AA25*1000</f>
        <v>87803171.387714803</v>
      </c>
      <c r="S25" s="435">
        <f>'26'!F25*1000</f>
        <v>856004991.34394634</v>
      </c>
      <c r="T25" s="435">
        <f>'14'!H25*1000</f>
        <v>125254235.08568239</v>
      </c>
      <c r="U25" s="435">
        <f>'14'!I25*1000</f>
        <v>30704621.521315195</v>
      </c>
      <c r="V25" s="435">
        <f>'14'!J25*1000</f>
        <v>689418765.23977447</v>
      </c>
      <c r="W25" s="154">
        <f>'14'!F25*1000</f>
        <v>1853250721.4717674</v>
      </c>
      <c r="X25" s="435">
        <f>'2'!M26*1000</f>
        <v>328041515.25339895</v>
      </c>
      <c r="Y25" s="435" t="e">
        <f>'16'!F25*1000</f>
        <v>#VALUE!</v>
      </c>
      <c r="Z25" s="435">
        <f>'26'!E25*1000</f>
        <v>875493828.87212348</v>
      </c>
      <c r="AA25" s="154">
        <f>'20'!K25*1000</f>
        <v>146522384.88351148</v>
      </c>
      <c r="AB25" s="154">
        <f>'20'!L25*1000</f>
        <v>128402760.73196577</v>
      </c>
      <c r="AC25" s="147">
        <f>'30'!L25*1000</f>
        <v>794574222.31450117</v>
      </c>
      <c r="AD25" s="583">
        <f>'2'!L26*1000</f>
        <v>1893661843.1519759</v>
      </c>
      <c r="AE25" s="147" t="e">
        <f>'32'!G26*1000</f>
        <v>#VALUE!</v>
      </c>
    </row>
    <row r="26" spans="1:31" s="147" customFormat="1" ht="14.45" customHeight="1">
      <c r="A26" s="3095" t="s">
        <v>1464</v>
      </c>
      <c r="B26" s="3095"/>
      <c r="C26" s="3095"/>
      <c r="D26" s="3100"/>
      <c r="E26" s="441">
        <v>24.31804285659884</v>
      </c>
      <c r="F26" s="442">
        <v>92.12521969508586</v>
      </c>
      <c r="G26" s="442">
        <v>24.499246004424251</v>
      </c>
      <c r="H26" s="442">
        <v>26.593419354126208</v>
      </c>
      <c r="I26" s="442">
        <v>53.832165335260207</v>
      </c>
      <c r="J26" s="442">
        <v>245.60031630539757</v>
      </c>
      <c r="K26" s="442">
        <v>30.930340010552253</v>
      </c>
      <c r="L26" s="442">
        <v>29.242633604472061</v>
      </c>
      <c r="M26" s="442">
        <v>6.3432876508105167</v>
      </c>
      <c r="N26" s="442">
        <v>5.3346568684564009</v>
      </c>
      <c r="O26" s="435">
        <f>'2'!G27*1000</f>
        <v>938752466.45881784</v>
      </c>
      <c r="P26" s="435">
        <f>'2'!H27*1000</f>
        <v>228286227.11083397</v>
      </c>
      <c r="Q26" s="435">
        <f>'2'!J27*1000</f>
        <v>210312068.25184733</v>
      </c>
      <c r="R26" s="147">
        <f>'22'!AA26*1000</f>
        <v>55720286.060202338</v>
      </c>
      <c r="S26" s="435">
        <f>'26'!F26*1000</f>
        <v>861213607.93642831</v>
      </c>
      <c r="T26" s="435">
        <f>'14'!H26*1000</f>
        <v>142163007.33755156</v>
      </c>
      <c r="U26" s="435">
        <f>'14'!I26*1000</f>
        <v>76242368.663329974</v>
      </c>
      <c r="V26" s="435">
        <f>'14'!J26*1000</f>
        <v>1188780942.1211624</v>
      </c>
      <c r="W26" s="154">
        <f>'14'!F26*1000</f>
        <v>2784365149.6964307</v>
      </c>
      <c r="X26" s="435">
        <f>'2'!M27*1000</f>
        <v>350656554.88225502</v>
      </c>
      <c r="Y26" s="435">
        <f>'16'!F26*1000</f>
        <v>2886665830.2797456</v>
      </c>
      <c r="Z26" s="435">
        <f>'26'!E26*1000</f>
        <v>881694279.8890034</v>
      </c>
      <c r="AA26" s="154">
        <f>'20'!K26*1000</f>
        <v>781398480.62494564</v>
      </c>
      <c r="AB26" s="154">
        <f>'20'!L26*1000</f>
        <v>750699622.05673802</v>
      </c>
      <c r="AC26" s="147">
        <f>'30'!L26*1000</f>
        <v>845969675.61677408</v>
      </c>
      <c r="AD26" s="583">
        <f>'2'!L27*1000</f>
        <v>2945061719.0810175</v>
      </c>
      <c r="AE26" s="147">
        <f>'32'!G27*1000</f>
        <v>757518865.34661937</v>
      </c>
    </row>
    <row r="27" spans="1:31" s="147" customFormat="1" ht="15" customHeight="1">
      <c r="A27" s="3095" t="s">
        <v>2498</v>
      </c>
      <c r="B27" s="3096"/>
      <c r="C27" s="3096"/>
      <c r="D27" s="3097"/>
      <c r="E27" s="441">
        <v>25.010043771413752</v>
      </c>
      <c r="F27" s="442">
        <v>93.96557419413142</v>
      </c>
      <c r="G27" s="442">
        <v>29.902554602981912</v>
      </c>
      <c r="H27" s="442">
        <v>31.822882858358</v>
      </c>
      <c r="I27" s="442">
        <v>56.208844304578676</v>
      </c>
      <c r="J27" s="442">
        <v>268.02213865904838</v>
      </c>
      <c r="K27" s="442">
        <v>32.474089763205662</v>
      </c>
      <c r="L27" s="442">
        <v>30.65240511038208</v>
      </c>
      <c r="M27" s="442">
        <v>7.6422866223230415</v>
      </c>
      <c r="N27" s="442">
        <v>6.9334094876927654</v>
      </c>
      <c r="O27" s="435">
        <f>'2'!G28*1000</f>
        <v>1070289531.1691295</v>
      </c>
      <c r="P27" s="435">
        <f>'2'!H28*1000</f>
        <v>267679880.22625831</v>
      </c>
      <c r="Q27" s="435">
        <f>'2'!J28*1000</f>
        <v>251526936.45676687</v>
      </c>
      <c r="R27" s="147">
        <f>'22'!AA27*1000</f>
        <v>80043122.345852375</v>
      </c>
      <c r="S27" s="435">
        <f>'26'!F27*1000</f>
        <v>1028771800.1023102</v>
      </c>
      <c r="T27" s="435">
        <f>'14'!H27*1000</f>
        <v>209334365.41535848</v>
      </c>
      <c r="U27" s="435">
        <f>'14'!I27*1000</f>
        <v>40307535.575287253</v>
      </c>
      <c r="V27" s="435">
        <f>'14'!J27*1000</f>
        <v>1305694516.0062315</v>
      </c>
      <c r="W27" s="154">
        <f>'14'!F27*1000</f>
        <v>3167977324.7037907</v>
      </c>
      <c r="X27" s="435">
        <f>'2'!M28*1000</f>
        <v>383838366.95334089</v>
      </c>
      <c r="Y27" s="435">
        <f>'16'!F27*1000</f>
        <v>3267180550.3119264</v>
      </c>
      <c r="Z27" s="435">
        <f>'26'!E27*1000</f>
        <v>1047371373.2752229</v>
      </c>
      <c r="AA27" s="154">
        <f>'20'!K27*1000</f>
        <v>636069228.86716628</v>
      </c>
      <c r="AB27" s="154">
        <f>'20'!L27*1000</f>
        <v>619807275.8538276</v>
      </c>
      <c r="AC27" s="147">
        <f>'30'!L27*1000</f>
        <v>973704791.52064764</v>
      </c>
      <c r="AD27" s="583">
        <f>'2'!L28*1000</f>
        <v>3356251479.7700539</v>
      </c>
      <c r="AE27" s="147">
        <f>'32'!G28*1000</f>
        <v>874236625.04218733</v>
      </c>
    </row>
    <row r="28" spans="1:31" s="147" customFormat="1" ht="15" customHeight="1">
      <c r="A28" s="3095" t="s">
        <v>2237</v>
      </c>
      <c r="B28" s="3096"/>
      <c r="C28" s="3096"/>
      <c r="D28" s="3097"/>
      <c r="E28" s="441">
        <f t="shared" ref="E28" si="19">P28/O28*100</f>
        <v>29.691138415251327</v>
      </c>
      <c r="F28" s="442">
        <f t="shared" ref="F28" si="20">Q28/P28*100</f>
        <v>95.059218502600402</v>
      </c>
      <c r="G28" s="442">
        <f>R28/P28*100</f>
        <v>29.975997715836051</v>
      </c>
      <c r="H28" s="442">
        <f>R28/Q28*100</f>
        <v>31.534024987819603</v>
      </c>
      <c r="I28" s="442">
        <f>AE28/(T28+U28+V28)*100</f>
        <v>51.063449524478621</v>
      </c>
      <c r="J28" s="442">
        <f>S28/X28*100</f>
        <v>268.26274403751881</v>
      </c>
      <c r="K28" s="442">
        <f>S28/W28*100</f>
        <v>32.032484004918963</v>
      </c>
      <c r="L28" s="442">
        <f>S28/AD28*100</f>
        <v>30.181606454684069</v>
      </c>
      <c r="M28" s="442">
        <f>R28/Z28*100</f>
        <v>9.2573052323701095</v>
      </c>
      <c r="N28" s="442">
        <f>(S28-AC28+AA28-AB28)/S28*100</f>
        <v>8.444104103425877</v>
      </c>
      <c r="O28" s="435">
        <f>'2'!G29*1000</f>
        <v>1103149998.3944521</v>
      </c>
      <c r="P28" s="435">
        <f>'2'!H29*1000</f>
        <v>327537792.95113957</v>
      </c>
      <c r="Q28" s="435">
        <f>'2'!J29*1000</f>
        <v>311354866.28001869</v>
      </c>
      <c r="R28" s="147">
        <f>'22'!AA28*1000</f>
        <v>98182721.333533406</v>
      </c>
      <c r="S28" s="435">
        <f>'26'!F28*1000</f>
        <v>1038959435.8167049</v>
      </c>
      <c r="T28" s="435">
        <f>'14'!H28*1000</f>
        <v>140550366.51505026</v>
      </c>
      <c r="U28" s="435">
        <f>'14'!I28*1000</f>
        <v>43979635.175163783</v>
      </c>
      <c r="V28" s="435">
        <f>'14'!J28*1000</f>
        <v>1514327882.8246357</v>
      </c>
      <c r="W28" s="154">
        <f>'14'!F28*1000</f>
        <v>3243455723.4373717</v>
      </c>
      <c r="X28" s="435">
        <f>'2'!M29*1000</f>
        <v>387291735.02802813</v>
      </c>
      <c r="Y28" s="435">
        <f>'16'!F28*1000</f>
        <v>3356332945.4230542</v>
      </c>
      <c r="Z28" s="435">
        <f>'26'!E28*1000</f>
        <v>1060597213.4333102</v>
      </c>
      <c r="AA28" s="154">
        <f>'20'!K28*1000</f>
        <v>405203521.19678658</v>
      </c>
      <c r="AB28" s="154">
        <f>'20'!L28*1000</f>
        <v>390081374.5101487</v>
      </c>
      <c r="AC28" s="147">
        <f>'30'!L28*1000</f>
        <v>966350766.15061402</v>
      </c>
      <c r="AD28" s="583">
        <f>'2'!L29*1000</f>
        <v>3442359628.4599438</v>
      </c>
      <c r="AE28" s="147">
        <f>'32'!G29*1000</f>
        <v>867495438.35186565</v>
      </c>
    </row>
    <row r="29" spans="1:31" ht="14.45" customHeight="1">
      <c r="A29" s="3094" t="s">
        <v>354</v>
      </c>
      <c r="B29" s="3094"/>
      <c r="C29" s="3094"/>
      <c r="D29" s="180"/>
      <c r="E29" s="443"/>
      <c r="F29" s="442"/>
      <c r="G29" s="442"/>
      <c r="H29" s="442"/>
      <c r="I29" s="442"/>
      <c r="J29" s="442"/>
      <c r="K29" s="442"/>
      <c r="L29" s="442"/>
      <c r="M29" s="442"/>
      <c r="N29" s="442"/>
      <c r="O29" s="154"/>
      <c r="P29" s="154"/>
      <c r="Q29" s="154"/>
      <c r="R29" s="154"/>
      <c r="S29" s="154"/>
      <c r="T29" s="154"/>
      <c r="U29" s="154"/>
      <c r="V29" s="154"/>
      <c r="W29" s="154"/>
      <c r="X29" s="154"/>
      <c r="Y29" s="154"/>
      <c r="Z29" s="154"/>
      <c r="AA29" s="154"/>
      <c r="AB29" s="154"/>
      <c r="AC29" s="154"/>
      <c r="AD29" s="154"/>
    </row>
    <row r="30" spans="1:31" ht="14.45" customHeight="1">
      <c r="A30" s="155"/>
      <c r="B30" s="156" t="s">
        <v>2182</v>
      </c>
      <c r="C30" s="155"/>
      <c r="D30" s="186"/>
      <c r="E30" s="443">
        <f t="shared" ref="E30:F35" si="21">P30/O30*100</f>
        <v>26.074540626249217</v>
      </c>
      <c r="F30" s="444">
        <f t="shared" si="21"/>
        <v>94.550178614066184</v>
      </c>
      <c r="G30" s="444">
        <f t="shared" ref="G30:G35" si="22">R30/P30*100</f>
        <v>19.820519560751286</v>
      </c>
      <c r="H30" s="444">
        <f t="shared" ref="H30:H35" si="23">R30/Q30*100</f>
        <v>20.962963636117969</v>
      </c>
      <c r="I30" s="444">
        <f t="shared" ref="I30:I35" si="24">AE30/(T30+U30+V30)*100</f>
        <v>78.200812718927082</v>
      </c>
      <c r="J30" s="444">
        <f t="shared" ref="J30:J35" si="25">S30/X30*100</f>
        <v>262.12483771768615</v>
      </c>
      <c r="K30" s="444">
        <f t="shared" ref="K30:K35" si="26">S30/W30*100</f>
        <v>49.386698754160669</v>
      </c>
      <c r="L30" s="444">
        <f t="shared" ref="L30:L35" si="27">S30/AD30*100</f>
        <v>43.715656920571462</v>
      </c>
      <c r="M30" s="444">
        <f t="shared" ref="M30:M35" si="28">R30/Z30*100</f>
        <v>5.6899123976165225</v>
      </c>
      <c r="N30" s="444">
        <f t="shared" ref="N30:N35" si="29">(S30-AC30+AA30-AB30)/S30*100</f>
        <v>5.9996493182107722</v>
      </c>
      <c r="O30" s="445">
        <f>'2'!G31*1000</f>
        <v>245844649.43303043</v>
      </c>
      <c r="P30" s="445">
        <f>'2'!H31*1000</f>
        <v>64102862.993875474</v>
      </c>
      <c r="Q30" s="445">
        <f>'2'!J31*1000</f>
        <v>60609371.457439393</v>
      </c>
      <c r="R30" s="445">
        <f>'22'!AA30*1000</f>
        <v>12705520.498702684</v>
      </c>
      <c r="S30" s="435">
        <f>'26'!F30*1000</f>
        <v>222204661.44902605</v>
      </c>
      <c r="T30" s="435">
        <f>'14'!H30*1000</f>
        <v>20586804.384222668</v>
      </c>
      <c r="U30" s="435">
        <f>'14'!I30*1000</f>
        <v>7514798.986435554</v>
      </c>
      <c r="V30" s="435">
        <f>'14'!J30*1000</f>
        <v>198237291.35168344</v>
      </c>
      <c r="W30" s="154">
        <f>'14'!F30*1000</f>
        <v>449928152.83144641</v>
      </c>
      <c r="X30" s="445">
        <f>'2'!M31*1000</f>
        <v>84770548.027327746</v>
      </c>
      <c r="Y30" s="435">
        <f>'16'!F30*1000</f>
        <v>473011480.31093323</v>
      </c>
      <c r="Z30" s="435">
        <f>'26'!E30*1000</f>
        <v>223299052.97004163</v>
      </c>
      <c r="AA30" s="445">
        <f>'20'!K30*1000</f>
        <v>38615944.450746082</v>
      </c>
      <c r="AB30" s="445">
        <f>'20'!L30*1000</f>
        <v>40119953.053273536</v>
      </c>
      <c r="AC30" s="445">
        <f>'30'!L30*1000</f>
        <v>207369152.39083955</v>
      </c>
      <c r="AD30" s="585">
        <f>'2'!L31*1000</f>
        <v>508295373.10341156</v>
      </c>
      <c r="AE30" s="445">
        <f>'32'!G31*1000</f>
        <v>176998855.17190793</v>
      </c>
    </row>
    <row r="31" spans="1:31" ht="14.45" customHeight="1">
      <c r="A31" s="155"/>
      <c r="B31" s="156" t="s">
        <v>2246</v>
      </c>
      <c r="C31" s="155"/>
      <c r="D31" s="186"/>
      <c r="E31" s="443">
        <f t="shared" si="21"/>
        <v>27.295044822484265</v>
      </c>
      <c r="F31" s="444">
        <f t="shared" si="21"/>
        <v>94.979033602022582</v>
      </c>
      <c r="G31" s="444">
        <f t="shared" si="22"/>
        <v>25.295254270714405</v>
      </c>
      <c r="H31" s="444">
        <f t="shared" si="23"/>
        <v>26.632461198442581</v>
      </c>
      <c r="I31" s="444">
        <f t="shared" si="24"/>
        <v>53.758154171144213</v>
      </c>
      <c r="J31" s="444">
        <f t="shared" si="25"/>
        <v>265.5931864694266</v>
      </c>
      <c r="K31" s="444">
        <f t="shared" si="26"/>
        <v>33.563217359380623</v>
      </c>
      <c r="L31" s="444">
        <f t="shared" si="27"/>
        <v>31.307479021631579</v>
      </c>
      <c r="M31" s="444">
        <f t="shared" si="28"/>
        <v>7.1381355079142574</v>
      </c>
      <c r="N31" s="444">
        <f t="shared" si="29"/>
        <v>6.5308276542349466</v>
      </c>
      <c r="O31" s="445">
        <f>'2'!G32*1000</f>
        <v>139057657.56877771</v>
      </c>
      <c r="P31" s="445">
        <f>'2'!H32*1000</f>
        <v>37955849.96249456</v>
      </c>
      <c r="Q31" s="445">
        <f>'2'!J32*1000</f>
        <v>36050099.489810981</v>
      </c>
      <c r="R31" s="445">
        <f>'22'!AA31*1000</f>
        <v>9601028.7586238571</v>
      </c>
      <c r="S31" s="435">
        <f>'26'!F31*1000</f>
        <v>132174507.99726038</v>
      </c>
      <c r="T31" s="435">
        <f>'14'!H31*1000</f>
        <v>20864325.15737981</v>
      </c>
      <c r="U31" s="435">
        <f>'14'!I31*1000</f>
        <v>3845935.4603449237</v>
      </c>
      <c r="V31" s="435">
        <f>'14'!J31*1000</f>
        <v>179086539.67292452</v>
      </c>
      <c r="W31" s="154">
        <f>'14'!F31*1000</f>
        <v>393807621.54590869</v>
      </c>
      <c r="X31" s="445">
        <f>'2'!M32*1000</f>
        <v>49765775.151944824</v>
      </c>
      <c r="Y31" s="435">
        <f>'16'!F31*1000</f>
        <v>408643505.57294351</v>
      </c>
      <c r="Z31" s="435">
        <f>'26'!E31*1000</f>
        <v>134503313.19682735</v>
      </c>
      <c r="AA31" s="445">
        <f>'20'!K31*1000</f>
        <v>35055859.01280652</v>
      </c>
      <c r="AB31" s="445">
        <f>'20'!L31*1000</f>
        <v>33340710.431092557</v>
      </c>
      <c r="AC31" s="445">
        <f>'30'!L31*1000</f>
        <v>125257567.25884028</v>
      </c>
      <c r="AD31" s="585">
        <f>'2'!L32*1000</f>
        <v>422181894.3196792</v>
      </c>
      <c r="AE31" s="445">
        <f>'32'!G32*1000</f>
        <v>109557398.0961061</v>
      </c>
    </row>
    <row r="32" spans="1:31" ht="14.45" customHeight="1">
      <c r="A32" s="155"/>
      <c r="B32" s="156" t="s">
        <v>2380</v>
      </c>
      <c r="C32" s="155"/>
      <c r="D32" s="186"/>
      <c r="E32" s="443">
        <f t="shared" si="21"/>
        <v>30.556184313837882</v>
      </c>
      <c r="F32" s="444">
        <f t="shared" si="21"/>
        <v>95.77339409613198</v>
      </c>
      <c r="G32" s="444">
        <f t="shared" si="22"/>
        <v>19.95896531220383</v>
      </c>
      <c r="H32" s="444">
        <f t="shared" si="23"/>
        <v>20.839780714224389</v>
      </c>
      <c r="I32" s="444">
        <f t="shared" si="24"/>
        <v>52.761316976986116</v>
      </c>
      <c r="J32" s="444">
        <f t="shared" si="25"/>
        <v>298.26099634026582</v>
      </c>
      <c r="K32" s="444">
        <f t="shared" si="26"/>
        <v>35.569777817189753</v>
      </c>
      <c r="L32" s="444">
        <f t="shared" si="27"/>
        <v>33.147706102846271</v>
      </c>
      <c r="M32" s="444">
        <f t="shared" si="28"/>
        <v>6.4611910945293225</v>
      </c>
      <c r="N32" s="444">
        <f t="shared" si="29"/>
        <v>6.5338195173935825</v>
      </c>
      <c r="O32" s="445">
        <f>'2'!G33*1000</f>
        <v>281209874.11746967</v>
      </c>
      <c r="P32" s="445">
        <f>'2'!H33*1000</f>
        <v>85927007.444045514</v>
      </c>
      <c r="Q32" s="445">
        <f>'2'!J33*1000</f>
        <v>82295211.474398375</v>
      </c>
      <c r="R32" s="445">
        <f>'22'!AA32*1000</f>
        <v>17150141.609571848</v>
      </c>
      <c r="S32" s="435">
        <f>'26'!F32*1000</f>
        <v>263007075.41152218</v>
      </c>
      <c r="T32" s="435">
        <f>'14'!H32*1000</f>
        <v>55427259.023951001</v>
      </c>
      <c r="U32" s="435">
        <f>'14'!I32*1000</f>
        <v>8005293.6674886197</v>
      </c>
      <c r="V32" s="435">
        <f>'14'!J32*1000</f>
        <v>374032646.54959482</v>
      </c>
      <c r="W32" s="154">
        <f>'14'!F32*1000</f>
        <v>739411634.12164795</v>
      </c>
      <c r="X32" s="445">
        <f>'2'!M33*1000</f>
        <v>88180177.307352379</v>
      </c>
      <c r="Y32" s="435">
        <f>'16'!F32*1000</f>
        <v>763656585.62272882</v>
      </c>
      <c r="Z32" s="435">
        <f>'26'!E32*1000</f>
        <v>265433127.71066064</v>
      </c>
      <c r="AA32" s="445">
        <f>'20'!K32*1000</f>
        <v>107215467.68970214</v>
      </c>
      <c r="AB32" s="445">
        <f>'20'!L32*1000</f>
        <v>100682719.61335392</v>
      </c>
      <c r="AC32" s="445">
        <f>'30'!L32*1000</f>
        <v>252355415.8625063</v>
      </c>
      <c r="AD32" s="585">
        <f>'2'!L33*1000</f>
        <v>793439746.91792834</v>
      </c>
      <c r="AE32" s="445">
        <f>'32'!G33*1000</f>
        <v>230812400.43556604</v>
      </c>
    </row>
    <row r="33" spans="1:31" ht="14.45" customHeight="1">
      <c r="A33" s="155"/>
      <c r="B33" s="156" t="s">
        <v>2248</v>
      </c>
      <c r="C33" s="155"/>
      <c r="D33" s="186"/>
      <c r="E33" s="443">
        <f t="shared" si="21"/>
        <v>22.723151863653978</v>
      </c>
      <c r="F33" s="444">
        <f t="shared" si="21"/>
        <v>94.173247391675801</v>
      </c>
      <c r="G33" s="444">
        <f t="shared" si="22"/>
        <v>34.44691511876438</v>
      </c>
      <c r="H33" s="444">
        <f t="shared" si="23"/>
        <v>36.57823858987922</v>
      </c>
      <c r="I33" s="444">
        <f t="shared" si="24"/>
        <v>48.624761954674334</v>
      </c>
      <c r="J33" s="444">
        <f t="shared" si="25"/>
        <v>245.88324086135677</v>
      </c>
      <c r="K33" s="444">
        <f t="shared" si="26"/>
        <v>29.807097201364442</v>
      </c>
      <c r="L33" s="444">
        <f t="shared" si="27"/>
        <v>28.53914436255025</v>
      </c>
      <c r="M33" s="444">
        <f t="shared" si="28"/>
        <v>8.2755306365446639</v>
      </c>
      <c r="N33" s="444">
        <f t="shared" si="29"/>
        <v>7.3175823335363042</v>
      </c>
      <c r="O33" s="445">
        <f>'2'!G34*1000</f>
        <v>132251756.74897517</v>
      </c>
      <c r="P33" s="445">
        <f>'2'!H34*1000</f>
        <v>30051767.528419878</v>
      </c>
      <c r="Q33" s="445">
        <f>'2'!J34*1000</f>
        <v>28300725.380110148</v>
      </c>
      <c r="R33" s="445">
        <f>'22'!AA33*1000</f>
        <v>10351906.852203192</v>
      </c>
      <c r="S33" s="435">
        <f>'26'!F33*1000</f>
        <v>122375479.85956149</v>
      </c>
      <c r="T33" s="435">
        <f>'14'!H33*1000</f>
        <v>26528515.07422398</v>
      </c>
      <c r="U33" s="435">
        <f>'14'!I33*1000</f>
        <v>12690585.436261285</v>
      </c>
      <c r="V33" s="435">
        <f>'14'!J33*1000</f>
        <v>184810202.35421953</v>
      </c>
      <c r="W33" s="154">
        <f>'14'!F33*1000</f>
        <v>410558193.68401849</v>
      </c>
      <c r="X33" s="445">
        <f>'2'!M34*1000</f>
        <v>49769752.273829788</v>
      </c>
      <c r="Y33" s="435">
        <f>'16'!F33*1000</f>
        <v>423986385.97682345</v>
      </c>
      <c r="Z33" s="435">
        <f>'26'!E33*1000</f>
        <v>125090550.76769663</v>
      </c>
      <c r="AA33" s="445">
        <f>'20'!K33*1000</f>
        <v>81690640.652917728</v>
      </c>
      <c r="AB33" s="445">
        <f>'20'!L33*1000</f>
        <v>76125799.056315705</v>
      </c>
      <c r="AC33" s="445">
        <f>'30'!L33*1000</f>
        <v>118985394.96137996</v>
      </c>
      <c r="AD33" s="585">
        <f>'2'!L34*1000</f>
        <v>428798699.44575328</v>
      </c>
      <c r="AE33" s="445">
        <f>'32'!G34*1000</f>
        <v>108933715.22667912</v>
      </c>
    </row>
    <row r="34" spans="1:31" ht="14.45" customHeight="1">
      <c r="A34" s="155"/>
      <c r="B34" s="156" t="s">
        <v>2279</v>
      </c>
      <c r="C34" s="155"/>
      <c r="D34" s="186"/>
      <c r="E34" s="443">
        <f t="shared" si="21"/>
        <v>33.460691737937005</v>
      </c>
      <c r="F34" s="444">
        <f t="shared" si="21"/>
        <v>94.267328230533963</v>
      </c>
      <c r="G34" s="444">
        <f t="shared" si="22"/>
        <v>47.539359005794225</v>
      </c>
      <c r="H34" s="444">
        <f t="shared" si="23"/>
        <v>50.430366382650739</v>
      </c>
      <c r="I34" s="444">
        <f t="shared" si="24"/>
        <v>32.842547276984305</v>
      </c>
      <c r="J34" s="444">
        <f t="shared" si="25"/>
        <v>278.49385686717039</v>
      </c>
      <c r="K34" s="444">
        <f t="shared" si="26"/>
        <v>22.141003286934964</v>
      </c>
      <c r="L34" s="444">
        <f t="shared" si="27"/>
        <v>21.59974832112994</v>
      </c>
      <c r="M34" s="444">
        <f t="shared" si="28"/>
        <v>14.138833515313969</v>
      </c>
      <c r="N34" s="444">
        <f t="shared" si="29"/>
        <v>10.934119669354486</v>
      </c>
      <c r="O34" s="445">
        <f>'2'!G35*1000</f>
        <v>108362222.84844363</v>
      </c>
      <c r="P34" s="445">
        <f>'2'!H35*1000</f>
        <v>36258749.347694062</v>
      </c>
      <c r="Q34" s="445">
        <f>'2'!J35*1000</f>
        <v>34180154.259877354</v>
      </c>
      <c r="R34" s="445">
        <f>'22'!AA34*1000</f>
        <v>17237177.023411352</v>
      </c>
      <c r="S34" s="435">
        <f>'26'!F34*1000</f>
        <v>115993640.74557912</v>
      </c>
      <c r="T34" s="435">
        <f>'14'!H34*1000</f>
        <v>7806481.220216658</v>
      </c>
      <c r="U34" s="435">
        <f>'14'!I34*1000</f>
        <v>9084661.0806334093</v>
      </c>
      <c r="V34" s="435">
        <f>'14'!J34*1000</f>
        <v>241630819.40560424</v>
      </c>
      <c r="W34" s="154">
        <f>'14'!F34*1000</f>
        <v>523886109.59660089</v>
      </c>
      <c r="X34" s="445">
        <f>'2'!M35*1000</f>
        <v>41650340.890967339</v>
      </c>
      <c r="Y34" s="435">
        <f>'16'!F34*1000</f>
        <v>538419288.62095118</v>
      </c>
      <c r="Z34" s="435">
        <f>'26'!E34*1000</f>
        <v>121913713.77802506</v>
      </c>
      <c r="AA34" s="445">
        <f>'20'!K34*1000</f>
        <v>24944882.075614192</v>
      </c>
      <c r="AB34" s="445">
        <f>'20'!L34*1000</f>
        <v>34205118.001112863</v>
      </c>
      <c r="AC34" s="445">
        <f>'30'!L34*1000</f>
        <v>94050521.332117707</v>
      </c>
      <c r="AD34" s="585">
        <f>'2'!L35*1000</f>
        <v>537013853.22211564</v>
      </c>
      <c r="AE34" s="445">
        <f>'32'!G35*1000</f>
        <v>84905197.494829506</v>
      </c>
    </row>
    <row r="35" spans="1:31" ht="14.45" customHeight="1">
      <c r="A35" s="155"/>
      <c r="B35" s="156" t="s">
        <v>2187</v>
      </c>
      <c r="C35" s="155"/>
      <c r="D35" s="186"/>
      <c r="E35" s="443">
        <f t="shared" si="21"/>
        <v>37.287508756837703</v>
      </c>
      <c r="F35" s="444">
        <f t="shared" si="21"/>
        <v>95.463980215020015</v>
      </c>
      <c r="G35" s="444">
        <f t="shared" si="22"/>
        <v>42.512677815518508</v>
      </c>
      <c r="H35" s="444">
        <f t="shared" si="23"/>
        <v>44.532689418317055</v>
      </c>
      <c r="I35" s="444">
        <f t="shared" si="24"/>
        <v>44.819416606272448</v>
      </c>
      <c r="J35" s="444">
        <f t="shared" si="25"/>
        <v>250.43225521308673</v>
      </c>
      <c r="K35" s="444">
        <f t="shared" si="26"/>
        <v>25.239448079999033</v>
      </c>
      <c r="L35" s="444">
        <f t="shared" si="27"/>
        <v>24.341848636837753</v>
      </c>
      <c r="M35" s="444">
        <f t="shared" si="28"/>
        <v>16.357093337571303</v>
      </c>
      <c r="N35" s="444">
        <f t="shared" si="29"/>
        <v>14.707647552151196</v>
      </c>
      <c r="O35" s="445">
        <f>'2'!G36*1000</f>
        <v>196423837.67775589</v>
      </c>
      <c r="P35" s="445">
        <f>'2'!H36*1000</f>
        <v>73241555.6746099</v>
      </c>
      <c r="Q35" s="445">
        <f>'2'!J36*1000</f>
        <v>69919304.218382463</v>
      </c>
      <c r="R35" s="445">
        <f>'22'!AA35*1000</f>
        <v>31136946.591020517</v>
      </c>
      <c r="S35" s="435">
        <f>'26'!F35*1000</f>
        <v>183204070.35375589</v>
      </c>
      <c r="T35" s="435">
        <f>'14'!H35*1000</f>
        <v>9336981.6550560966</v>
      </c>
      <c r="U35" s="435">
        <f>'14'!I35*1000</f>
        <v>2838360.5439999998</v>
      </c>
      <c r="V35" s="435">
        <f>'14'!J35*1000</f>
        <v>336530383.49060833</v>
      </c>
      <c r="W35" s="154">
        <f>'14'!F35*1000</f>
        <v>725864011.65774989</v>
      </c>
      <c r="X35" s="445">
        <f>'2'!M36*1000</f>
        <v>73155141.376605809</v>
      </c>
      <c r="Y35" s="435">
        <f>'16'!F35*1000</f>
        <v>748615699.31867659</v>
      </c>
      <c r="Z35" s="435">
        <f>'26'!E35*1000</f>
        <v>190357455.01005819</v>
      </c>
      <c r="AA35" s="445">
        <f>'20'!K35*1000</f>
        <v>117680727.31499998</v>
      </c>
      <c r="AB35" s="445">
        <f>'20'!L35*1000</f>
        <v>105607074.35499999</v>
      </c>
      <c r="AC35" s="445">
        <f>'30'!L35*1000</f>
        <v>168332714.34493035</v>
      </c>
      <c r="AD35" s="585">
        <f>'2'!L36*1000</f>
        <v>752630061.45105958</v>
      </c>
      <c r="AE35" s="445">
        <f>'32'!G36*1000</f>
        <v>156287871.92677632</v>
      </c>
    </row>
    <row r="36" spans="1:31" ht="14.45" customHeight="1">
      <c r="A36" s="3094" t="s">
        <v>380</v>
      </c>
      <c r="B36" s="3094"/>
      <c r="C36" s="3094"/>
      <c r="D36" s="162"/>
      <c r="E36" s="443"/>
      <c r="F36" s="444"/>
      <c r="G36" s="444"/>
      <c r="H36" s="444"/>
      <c r="I36" s="444"/>
      <c r="J36" s="444"/>
      <c r="K36" s="444"/>
      <c r="L36" s="444"/>
      <c r="M36" s="444"/>
      <c r="N36" s="444"/>
      <c r="O36" s="445"/>
      <c r="P36" s="445"/>
      <c r="Q36" s="445"/>
      <c r="R36" s="445"/>
      <c r="S36" s="445"/>
      <c r="T36" s="445"/>
      <c r="U36" s="445"/>
      <c r="V36" s="445"/>
      <c r="W36" s="445"/>
      <c r="X36" s="445"/>
      <c r="Y36" s="445"/>
      <c r="Z36" s="445"/>
      <c r="AA36" s="445"/>
      <c r="AB36" s="445"/>
      <c r="AC36" s="445"/>
      <c r="AD36" s="445"/>
    </row>
    <row r="37" spans="1:31" ht="14.45" customHeight="1">
      <c r="A37" s="155"/>
      <c r="B37" s="156" t="s">
        <v>2233</v>
      </c>
      <c r="C37" s="155"/>
      <c r="D37" s="165"/>
      <c r="E37" s="443">
        <f t="shared" ref="E37:E46" si="30">P37/O37*100</f>
        <v>32.557663572512823</v>
      </c>
      <c r="F37" s="444">
        <f t="shared" ref="F37:F46" si="31">Q37/P37*100</f>
        <v>90.598184812140076</v>
      </c>
      <c r="G37" s="444">
        <f t="shared" ref="G37:G46" si="32">R37/P37*100</f>
        <v>-26.372525412655008</v>
      </c>
      <c r="H37" s="444">
        <f t="shared" ref="H37:H46" si="33">R37/Q37*100</f>
        <v>-29.109330906948937</v>
      </c>
      <c r="I37" s="444">
        <f t="shared" ref="I37:I46" si="34">AE37/(T37+U37+V37)*100</f>
        <v>24.556700304873615</v>
      </c>
      <c r="J37" s="444">
        <f t="shared" ref="J37:J46" si="35">S37/X37*100</f>
        <v>35.289733190629683</v>
      </c>
      <c r="K37" s="444">
        <f t="shared" ref="K37:K46" si="36">S37/W37*100</f>
        <v>5.7642636064767423</v>
      </c>
      <c r="L37" s="444">
        <f t="shared" ref="L37:L46" si="37">S37/AD37*100</f>
        <v>5.2097641506577483</v>
      </c>
      <c r="M37" s="444">
        <f t="shared" ref="M37:M46" si="38">R37/Z37*100</f>
        <v>-23.178023546876574</v>
      </c>
      <c r="N37" s="444">
        <f t="shared" ref="N37:N46" si="39">(S37-AC37+AA37-AB37)/S37*100</f>
        <v>-22.974704801752104</v>
      </c>
      <c r="O37" s="445">
        <f>'2'!G38*1000</f>
        <v>17280774.538303208</v>
      </c>
      <c r="P37" s="445">
        <f>'2'!H38*1000</f>
        <v>5626216.4369052146</v>
      </c>
      <c r="Q37" s="445">
        <f>'2'!J38*1000</f>
        <v>5097249.9654383883</v>
      </c>
      <c r="R37" s="445">
        <f>'22'!AA37*1000</f>
        <v>-1483775.3595938007</v>
      </c>
      <c r="S37" s="435">
        <f>'26'!F37*1000</f>
        <v>6147283.8737466922</v>
      </c>
      <c r="T37" s="435">
        <f>'14'!H37*1000</f>
        <v>2660961.9357422115</v>
      </c>
      <c r="U37" s="435">
        <f>'14'!I37*1000</f>
        <v>4350.7704880173069</v>
      </c>
      <c r="V37" s="435">
        <f>'14'!J37*1000</f>
        <v>43283456.115865059</v>
      </c>
      <c r="W37" s="154">
        <f>'14'!F37*1000</f>
        <v>106644738.91928862</v>
      </c>
      <c r="X37" s="445">
        <f>'2'!M38*1000</f>
        <v>17419468.264438313</v>
      </c>
      <c r="Y37" s="435">
        <f>'16'!F37*1000</f>
        <v>112513618.63217385</v>
      </c>
      <c r="Z37" s="435">
        <f>'26'!E37*1000</f>
        <v>6401647.476942664</v>
      </c>
      <c r="AA37" s="445">
        <f>'20'!K37*1000</f>
        <v>25262567.124971628</v>
      </c>
      <c r="AB37" s="445">
        <f>'20'!L37*1000</f>
        <v>16811299.991693892</v>
      </c>
      <c r="AC37" s="445">
        <f>'30'!L37*1000</f>
        <v>16010871.330343444</v>
      </c>
      <c r="AD37" s="585">
        <f>'2'!L38*1000</f>
        <v>117995435.03270833</v>
      </c>
      <c r="AE37" s="445">
        <f>'32'!G38*1000</f>
        <v>11283501.453421148</v>
      </c>
    </row>
    <row r="38" spans="1:31" ht="14.45" customHeight="1">
      <c r="A38" s="155"/>
      <c r="B38" s="156" t="s">
        <v>2189</v>
      </c>
      <c r="C38" s="155"/>
      <c r="D38" s="165"/>
      <c r="E38" s="443">
        <f t="shared" si="30"/>
        <v>40.577949189722595</v>
      </c>
      <c r="F38" s="444">
        <f t="shared" si="31"/>
        <v>95.083652552331074</v>
      </c>
      <c r="G38" s="444">
        <f t="shared" si="32"/>
        <v>15.047193404065762</v>
      </c>
      <c r="H38" s="444">
        <f t="shared" si="33"/>
        <v>15.825216007330237</v>
      </c>
      <c r="I38" s="444">
        <f t="shared" si="34"/>
        <v>78.261794299820821</v>
      </c>
      <c r="J38" s="444">
        <f t="shared" si="35"/>
        <v>151.2610071167056</v>
      </c>
      <c r="K38" s="444">
        <f t="shared" si="36"/>
        <v>38.017847073652682</v>
      </c>
      <c r="L38" s="444">
        <f t="shared" si="37"/>
        <v>33.483464410216676</v>
      </c>
      <c r="M38" s="444">
        <f t="shared" si="38"/>
        <v>6.8685583029657966</v>
      </c>
      <c r="N38" s="444">
        <f t="shared" si="39"/>
        <v>7.0431371794911337</v>
      </c>
      <c r="O38" s="445">
        <f>'2'!G39*1000</f>
        <v>17159596.736417484</v>
      </c>
      <c r="P38" s="445">
        <f>'2'!H39*1000</f>
        <v>6963012.4448647834</v>
      </c>
      <c r="Q38" s="445">
        <f>'2'!J39*1000</f>
        <v>6620686.5602508038</v>
      </c>
      <c r="R38" s="445">
        <f>'22'!AA38*1000</f>
        <v>1047737.9493279718</v>
      </c>
      <c r="S38" s="435">
        <f>'26'!F38*1000</f>
        <v>15084399.650866281</v>
      </c>
      <c r="T38" s="435">
        <f>'14'!H38*1000</f>
        <v>944220.2418150102</v>
      </c>
      <c r="U38" s="435">
        <f>'14'!I38*1000</f>
        <v>830414.78990216786</v>
      </c>
      <c r="V38" s="435">
        <f>'14'!J38*1000</f>
        <v>12000955.710360432</v>
      </c>
      <c r="W38" s="154">
        <f>'14'!F38*1000</f>
        <v>39677153.789489955</v>
      </c>
      <c r="X38" s="445">
        <f>'2'!M39*1000</f>
        <v>9972431.0570191406</v>
      </c>
      <c r="Y38" s="435">
        <f>'16'!F38*1000</f>
        <v>42226644.211822383</v>
      </c>
      <c r="Z38" s="435">
        <f>'26'!E38*1000</f>
        <v>15254117.430663224</v>
      </c>
      <c r="AA38" s="445">
        <f>'20'!K38*1000</f>
        <v>8395421.1334366612</v>
      </c>
      <c r="AB38" s="445">
        <f>'20'!L38*1000</f>
        <v>7889255.0957031418</v>
      </c>
      <c r="AC38" s="445">
        <f>'30'!L38*1000</f>
        <v>14528150.728486607</v>
      </c>
      <c r="AD38" s="585">
        <f>'2'!L39*1000</f>
        <v>45050295.471407786</v>
      </c>
      <c r="AE38" s="445">
        <f>'32'!G39*1000</f>
        <v>10781024.490149939</v>
      </c>
    </row>
    <row r="39" spans="1:31" ht="14.45" customHeight="1">
      <c r="A39" s="156"/>
      <c r="B39" s="156" t="s">
        <v>2249</v>
      </c>
      <c r="C39" s="156"/>
      <c r="D39" s="165"/>
      <c r="E39" s="443">
        <f t="shared" si="30"/>
        <v>34.221895002195616</v>
      </c>
      <c r="F39" s="444">
        <f t="shared" si="31"/>
        <v>94.70385712548871</v>
      </c>
      <c r="G39" s="444">
        <f t="shared" si="32"/>
        <v>21.410348804391553</v>
      </c>
      <c r="H39" s="444">
        <f t="shared" si="33"/>
        <v>22.607684052426148</v>
      </c>
      <c r="I39" s="444">
        <f t="shared" si="34"/>
        <v>97.420266474101055</v>
      </c>
      <c r="J39" s="444">
        <f t="shared" si="35"/>
        <v>171.96463000032151</v>
      </c>
      <c r="K39" s="444">
        <f t="shared" si="36"/>
        <v>55.384445714215694</v>
      </c>
      <c r="L39" s="444">
        <f t="shared" si="37"/>
        <v>44.423848049655874</v>
      </c>
      <c r="M39" s="444">
        <f t="shared" si="38"/>
        <v>7.7550480687389278</v>
      </c>
      <c r="N39" s="444">
        <f t="shared" si="39"/>
        <v>8.0116356896966288</v>
      </c>
      <c r="O39" s="445">
        <f>'2'!G40*1000</f>
        <v>47584903.268137693</v>
      </c>
      <c r="P39" s="445">
        <f>'2'!H40*1000</f>
        <v>16284455.633318434</v>
      </c>
      <c r="Q39" s="445">
        <f>'2'!J40*1000</f>
        <v>15422007.596641487</v>
      </c>
      <c r="R39" s="445">
        <f>'22'!AA39*1000</f>
        <v>3486558.7519898661</v>
      </c>
      <c r="S39" s="435">
        <f>'26'!F39*1000</f>
        <v>44699920.551457264</v>
      </c>
      <c r="T39" s="435">
        <f>'14'!H39*1000</f>
        <v>3770740.5609060423</v>
      </c>
      <c r="U39" s="435">
        <f>'14'!I39*1000</f>
        <v>965501.35316761839</v>
      </c>
      <c r="V39" s="435">
        <f>'14'!J39*1000</f>
        <v>29914933.239477243</v>
      </c>
      <c r="W39" s="154">
        <f>'14'!F39*1000</f>
        <v>80708437.134334266</v>
      </c>
      <c r="X39" s="445">
        <f>'2'!M40*1000</f>
        <v>25993671.22842278</v>
      </c>
      <c r="Y39" s="435">
        <f>'16'!F39*1000</f>
        <v>86326951.846494436</v>
      </c>
      <c r="Z39" s="435">
        <f>'26'!E39*1000</f>
        <v>44958570.483197875</v>
      </c>
      <c r="AA39" s="445">
        <f>'20'!K39*1000</f>
        <v>5493468.6480434211</v>
      </c>
      <c r="AB39" s="445">
        <f>'20'!L39*1000</f>
        <v>5156308.7520601582</v>
      </c>
      <c r="AC39" s="445">
        <f>'30'!L39*1000</f>
        <v>41455885.659273937</v>
      </c>
      <c r="AD39" s="585">
        <f>'2'!L40*1000</f>
        <v>100621451.12123741</v>
      </c>
      <c r="AE39" s="445">
        <f>'32'!G40*1000</f>
        <v>33757267.170996793</v>
      </c>
    </row>
    <row r="40" spans="1:31" ht="14.45" customHeight="1">
      <c r="A40" s="156"/>
      <c r="B40" s="156" t="s">
        <v>2226</v>
      </c>
      <c r="C40" s="156"/>
      <c r="D40" s="165"/>
      <c r="E40" s="443">
        <f t="shared" si="30"/>
        <v>27.40477012880277</v>
      </c>
      <c r="F40" s="444">
        <f t="shared" si="31"/>
        <v>94.013276905885263</v>
      </c>
      <c r="G40" s="444">
        <f t="shared" si="32"/>
        <v>20.413148821839783</v>
      </c>
      <c r="H40" s="444">
        <f t="shared" si="33"/>
        <v>21.713048936986809</v>
      </c>
      <c r="I40" s="444">
        <f t="shared" si="34"/>
        <v>79.238985519908113</v>
      </c>
      <c r="J40" s="444">
        <f t="shared" si="35"/>
        <v>225.60916958097096</v>
      </c>
      <c r="K40" s="444">
        <f t="shared" si="36"/>
        <v>45.593650842479271</v>
      </c>
      <c r="L40" s="444">
        <f t="shared" si="37"/>
        <v>39.9128370913918</v>
      </c>
      <c r="M40" s="444">
        <f t="shared" si="38"/>
        <v>6.1383600449471354</v>
      </c>
      <c r="N40" s="444">
        <f t="shared" si="39"/>
        <v>6.5713766230679607</v>
      </c>
      <c r="O40" s="445">
        <f>'2'!G41*1000</f>
        <v>96635567.266513973</v>
      </c>
      <c r="P40" s="445">
        <f>'2'!H41*1000</f>
        <v>26482755.072052728</v>
      </c>
      <c r="Q40" s="445">
        <f>'2'!J41*1000</f>
        <v>24897305.858196303</v>
      </c>
      <c r="R40" s="445">
        <f>'22'!AA40*1000</f>
        <v>5405964.2049814472</v>
      </c>
      <c r="S40" s="435">
        <f>'26'!F40*1000</f>
        <v>87553091.917929843</v>
      </c>
      <c r="T40" s="435">
        <f>'14'!H40*1000</f>
        <v>9503264.9586179294</v>
      </c>
      <c r="U40" s="435">
        <f>'14'!I40*1000</f>
        <v>2439858.8251903928</v>
      </c>
      <c r="V40" s="435">
        <f>'14'!J40*1000</f>
        <v>77039980.921445727</v>
      </c>
      <c r="W40" s="154">
        <f>'14'!F40*1000</f>
        <v>192029131.90789554</v>
      </c>
      <c r="X40" s="445">
        <f>'2'!M41*1000</f>
        <v>38807417.305131786</v>
      </c>
      <c r="Y40" s="435">
        <f>'16'!F40*1000</f>
        <v>203334380.15807882</v>
      </c>
      <c r="Z40" s="435">
        <f>'26'!E40*1000</f>
        <v>88068542.174084947</v>
      </c>
      <c r="AA40" s="445">
        <f>'20'!K40*1000</f>
        <v>19721271.857121248</v>
      </c>
      <c r="AB40" s="445">
        <f>'20'!L40*1000</f>
        <v>17828895.27182569</v>
      </c>
      <c r="AC40" s="445">
        <f>'30'!L40*1000</f>
        <v>83692025.088157356</v>
      </c>
      <c r="AD40" s="585">
        <f>'2'!L41*1000</f>
        <v>219360732.78241813</v>
      </c>
      <c r="AE40" s="445">
        <f>'32'!G41*1000</f>
        <v>70509309.452560931</v>
      </c>
    </row>
    <row r="41" spans="1:31" ht="14.45" customHeight="1">
      <c r="A41" s="156"/>
      <c r="B41" s="156" t="s">
        <v>2283</v>
      </c>
      <c r="C41" s="156"/>
      <c r="D41" s="165"/>
      <c r="E41" s="443">
        <f t="shared" si="30"/>
        <v>25.812935776427704</v>
      </c>
      <c r="F41" s="444">
        <f t="shared" si="31"/>
        <v>94.004916379614855</v>
      </c>
      <c r="G41" s="444">
        <f t="shared" si="32"/>
        <v>26.970495538401</v>
      </c>
      <c r="H41" s="444">
        <f t="shared" si="33"/>
        <v>28.690515961407321</v>
      </c>
      <c r="I41" s="444">
        <f t="shared" si="34"/>
        <v>47.220703180833254</v>
      </c>
      <c r="J41" s="444">
        <f t="shared" si="35"/>
        <v>270.96879582519915</v>
      </c>
      <c r="K41" s="444">
        <f t="shared" si="36"/>
        <v>33.610904079181054</v>
      </c>
      <c r="L41" s="444">
        <f t="shared" si="37"/>
        <v>31.716269423429498</v>
      </c>
      <c r="M41" s="444">
        <f t="shared" si="38"/>
        <v>7.640447850163012</v>
      </c>
      <c r="N41" s="444">
        <f t="shared" si="39"/>
        <v>8.2589100274209954</v>
      </c>
      <c r="O41" s="445">
        <f>'2'!G42*1000</f>
        <v>102453822.14281178</v>
      </c>
      <c r="P41" s="445">
        <f>'2'!H42*1000</f>
        <v>26446339.31021947</v>
      </c>
      <c r="Q41" s="445">
        <f>'2'!J42*1000</f>
        <v>24860859.154041026</v>
      </c>
      <c r="R41" s="445">
        <f>'22'!AA41*1000</f>
        <v>7132708.7637331327</v>
      </c>
      <c r="S41" s="435">
        <f>'26'!F41*1000</f>
        <v>92545697.668139935</v>
      </c>
      <c r="T41" s="435">
        <f>'14'!H41*1000</f>
        <v>12339343.248377819</v>
      </c>
      <c r="U41" s="435">
        <f>'14'!I41*1000</f>
        <v>1332563.5509967417</v>
      </c>
      <c r="V41" s="435">
        <f>'14'!J41*1000</f>
        <v>141340224.78836101</v>
      </c>
      <c r="W41" s="154">
        <f>'14'!F41*1000</f>
        <v>275344267.59280097</v>
      </c>
      <c r="X41" s="445">
        <f>'2'!M42*1000</f>
        <v>34153636.541914135</v>
      </c>
      <c r="Y41" s="435">
        <f>'16'!F41*1000</f>
        <v>287805244.470186</v>
      </c>
      <c r="Z41" s="435">
        <f>'26'!E41*1000</f>
        <v>93354589.987561435</v>
      </c>
      <c r="AA41" s="445">
        <f>'20'!K41*1000</f>
        <v>15106886.723733174</v>
      </c>
      <c r="AB41" s="445">
        <f>'20'!L41*1000</f>
        <v>14526028.533125851</v>
      </c>
      <c r="AC41" s="445">
        <f>'30'!L41*1000</f>
        <v>85483289.954086527</v>
      </c>
      <c r="AD41" s="585">
        <f>'2'!L42*1000</f>
        <v>291792506.9704901</v>
      </c>
      <c r="AE41" s="445">
        <f>'32'!G42*1000</f>
        <v>73197818.551327273</v>
      </c>
    </row>
    <row r="42" spans="1:31" ht="14.45" customHeight="1">
      <c r="A42" s="156"/>
      <c r="B42" s="156" t="s">
        <v>2201</v>
      </c>
      <c r="C42" s="156"/>
      <c r="D42" s="165"/>
      <c r="E42" s="443">
        <f t="shared" si="30"/>
        <v>22.952709528543025</v>
      </c>
      <c r="F42" s="444">
        <f t="shared" si="31"/>
        <v>94.003586510138803</v>
      </c>
      <c r="G42" s="444">
        <f t="shared" si="32"/>
        <v>25.712231564642153</v>
      </c>
      <c r="H42" s="444">
        <f t="shared" si="33"/>
        <v>27.35239422154276</v>
      </c>
      <c r="I42" s="444">
        <f t="shared" si="34"/>
        <v>50.502616817308763</v>
      </c>
      <c r="J42" s="444">
        <f t="shared" si="35"/>
        <v>288.27255859649375</v>
      </c>
      <c r="K42" s="444">
        <f t="shared" si="36"/>
        <v>33.316738344927074</v>
      </c>
      <c r="L42" s="444">
        <f t="shared" si="37"/>
        <v>31.248485008177362</v>
      </c>
      <c r="M42" s="444">
        <f t="shared" si="38"/>
        <v>6.4672947907143703</v>
      </c>
      <c r="N42" s="444">
        <f t="shared" si="39"/>
        <v>6.4145562740317903</v>
      </c>
      <c r="O42" s="445">
        <f>'2'!G43*1000</f>
        <v>233101466.52359673</v>
      </c>
      <c r="P42" s="445">
        <f>'2'!H43*1000</f>
        <v>53503102.51793512</v>
      </c>
      <c r="Q42" s="445">
        <f>'2'!J43*1000</f>
        <v>50294835.261055395</v>
      </c>
      <c r="R42" s="445">
        <f>'22'!AA42*1000</f>
        <v>13756841.613679364</v>
      </c>
      <c r="S42" s="435">
        <f>'26'!F42*1000</f>
        <v>210337981.56120169</v>
      </c>
      <c r="T42" s="435">
        <f>'14'!H42*1000</f>
        <v>42173634.093808055</v>
      </c>
      <c r="U42" s="435">
        <f>'14'!I42*1000</f>
        <v>8679187.7245479934</v>
      </c>
      <c r="V42" s="435">
        <f>'14'!J42*1000</f>
        <v>302486370.32681161</v>
      </c>
      <c r="W42" s="154">
        <f>'14'!F42*1000</f>
        <v>631328251.23389816</v>
      </c>
      <c r="X42" s="445">
        <f>'2'!M43*1000</f>
        <v>72964968.495534077</v>
      </c>
      <c r="Y42" s="435">
        <f>'16'!F42*1000</f>
        <v>653781750.79031694</v>
      </c>
      <c r="Z42" s="435">
        <f>'26'!E42*1000</f>
        <v>212714002.66818208</v>
      </c>
      <c r="AA42" s="445">
        <f>'20'!K42*1000</f>
        <v>45742554.111480214</v>
      </c>
      <c r="AB42" s="445">
        <f>'20'!L42*1000</f>
        <v>43003303.3721679</v>
      </c>
      <c r="AC42" s="445">
        <f>'30'!L42*1000</f>
        <v>199584984.10760811</v>
      </c>
      <c r="AD42" s="585">
        <f>'2'!L43*1000</f>
        <v>673114173.39483404</v>
      </c>
      <c r="AE42" s="445">
        <f>'32'!G43*1000</f>
        <v>178445538.27444836</v>
      </c>
    </row>
    <row r="43" spans="1:31" ht="14.45" customHeight="1">
      <c r="A43" s="156"/>
      <c r="B43" s="156" t="s">
        <v>2206</v>
      </c>
      <c r="C43" s="156"/>
      <c r="D43" s="165"/>
      <c r="E43" s="443">
        <f t="shared" si="30"/>
        <v>33.414163961924636</v>
      </c>
      <c r="F43" s="444">
        <f t="shared" si="31"/>
        <v>96.51466029594711</v>
      </c>
      <c r="G43" s="444">
        <f t="shared" si="32"/>
        <v>21.574503925226178</v>
      </c>
      <c r="H43" s="444">
        <f t="shared" si="33"/>
        <v>22.353602923194604</v>
      </c>
      <c r="I43" s="444">
        <f t="shared" si="34"/>
        <v>40.969298057442089</v>
      </c>
      <c r="J43" s="444">
        <f t="shared" si="35"/>
        <v>207.05689271461614</v>
      </c>
      <c r="K43" s="444">
        <f t="shared" si="36"/>
        <v>29.333763384893256</v>
      </c>
      <c r="L43" s="444">
        <f t="shared" si="37"/>
        <v>26.931479540754129</v>
      </c>
      <c r="M43" s="444">
        <f t="shared" si="38"/>
        <v>7.4008402651493954</v>
      </c>
      <c r="N43" s="444">
        <f t="shared" si="39"/>
        <v>7.4184273293763701</v>
      </c>
      <c r="O43" s="445">
        <f>'2'!G44*1000</f>
        <v>85701250.451363623</v>
      </c>
      <c r="P43" s="445">
        <f>'2'!H44*1000</f>
        <v>28636356.343238316</v>
      </c>
      <c r="Q43" s="445">
        <f>'2'!J44*1000</f>
        <v>27638282.045813363</v>
      </c>
      <c r="R43" s="445">
        <f>'22'!AA43*1000</f>
        <v>6178151.8233137056</v>
      </c>
      <c r="S43" s="435">
        <f>'26'!F43*1000</f>
        <v>82596633.146561056</v>
      </c>
      <c r="T43" s="435">
        <f>'14'!H43*1000</f>
        <v>14323308.188989334</v>
      </c>
      <c r="U43" s="435">
        <f>'14'!I43*1000</f>
        <v>4874681.7967180368</v>
      </c>
      <c r="V43" s="435">
        <f>'14'!J43*1000</f>
        <v>156022389.40974474</v>
      </c>
      <c r="W43" s="154">
        <f>'14'!F43*1000</f>
        <v>281575303.04856116</v>
      </c>
      <c r="X43" s="445">
        <f>'2'!M44*1000</f>
        <v>39890791.397320412</v>
      </c>
      <c r="Y43" s="435">
        <f>'16'!F43*1000</f>
        <v>286605893.90132451</v>
      </c>
      <c r="Z43" s="435">
        <f>'26'!E43*1000</f>
        <v>83479059.160439685</v>
      </c>
      <c r="AA43" s="445">
        <f>'20'!K43*1000</f>
        <v>52872934.040686555</v>
      </c>
      <c r="AB43" s="445">
        <f>'20'!L43*1000</f>
        <v>50911331.642210901</v>
      </c>
      <c r="AC43" s="445">
        <f>'30'!L43*1000</f>
        <v>78430864.338547483</v>
      </c>
      <c r="AD43" s="585">
        <f>'2'!L44*1000</f>
        <v>306691776.89094836</v>
      </c>
      <c r="AE43" s="445">
        <f>'32'!G44*1000</f>
        <v>71786559.491903618</v>
      </c>
    </row>
    <row r="44" spans="1:31" ht="14.45" customHeight="1">
      <c r="A44" s="156"/>
      <c r="B44" s="156" t="s">
        <v>2203</v>
      </c>
      <c r="C44" s="156"/>
      <c r="D44" s="165"/>
      <c r="E44" s="443">
        <f t="shared" si="30"/>
        <v>29.220480891763799</v>
      </c>
      <c r="F44" s="444">
        <f t="shared" si="31"/>
        <v>93.962160793213556</v>
      </c>
      <c r="G44" s="444">
        <f t="shared" si="32"/>
        <v>31.110657348409454</v>
      </c>
      <c r="H44" s="444">
        <f t="shared" si="33"/>
        <v>33.109772152724297</v>
      </c>
      <c r="I44" s="444">
        <f t="shared" si="34"/>
        <v>43.726204056348415</v>
      </c>
      <c r="J44" s="444">
        <f t="shared" si="35"/>
        <v>301.66093780137635</v>
      </c>
      <c r="K44" s="444">
        <f t="shared" si="36"/>
        <v>29.903962753803853</v>
      </c>
      <c r="L44" s="444">
        <f t="shared" si="37"/>
        <v>28.812524497565782</v>
      </c>
      <c r="M44" s="444">
        <f t="shared" si="38"/>
        <v>8.9727430459584152</v>
      </c>
      <c r="N44" s="444">
        <f t="shared" si="39"/>
        <v>8.0276181177229144</v>
      </c>
      <c r="O44" s="445">
        <f>'2'!G45*1000</f>
        <v>122728814.71298839</v>
      </c>
      <c r="P44" s="445">
        <f>'2'!H45*1000</f>
        <v>35861949.851896971</v>
      </c>
      <c r="Q44" s="445">
        <f>'2'!J45*1000</f>
        <v>33696662.983421043</v>
      </c>
      <c r="R44" s="445">
        <f>'22'!AA44*1000</f>
        <v>11156888.336882098</v>
      </c>
      <c r="S44" s="435">
        <f>'26'!F44*1000</f>
        <v>122236669.16469204</v>
      </c>
      <c r="T44" s="435">
        <f>'14'!H44*1000</f>
        <v>34918358.96632611</v>
      </c>
      <c r="U44" s="435">
        <f>'14'!I44*1000</f>
        <v>6355237.9278368102</v>
      </c>
      <c r="V44" s="435">
        <f>'14'!J44*1000</f>
        <v>195777572.82086033</v>
      </c>
      <c r="W44" s="154">
        <f>'14'!F44*1000</f>
        <v>408764116.55222267</v>
      </c>
      <c r="X44" s="445">
        <f>'2'!M45*1000</f>
        <v>40521212.343766145</v>
      </c>
      <c r="Y44" s="435">
        <f>'16'!F44*1000</f>
        <v>426579400.04155236</v>
      </c>
      <c r="Z44" s="435">
        <f>'26'!E44*1000</f>
        <v>124342001.99132511</v>
      </c>
      <c r="AA44" s="445">
        <f>'20'!K44*1000</f>
        <v>57248060.800824642</v>
      </c>
      <c r="AB44" s="445">
        <f>'20'!L44*1000</f>
        <v>58423263.521459907</v>
      </c>
      <c r="AC44" s="445">
        <f>'30'!L44*1000</f>
        <v>111248773.44369094</v>
      </c>
      <c r="AD44" s="585">
        <f>'2'!L45*1000</f>
        <v>424248382.59146357</v>
      </c>
      <c r="AE44" s="445">
        <f>'32'!G45*1000</f>
        <v>103653478.18755187</v>
      </c>
    </row>
    <row r="45" spans="1:31" ht="14.45" customHeight="1">
      <c r="A45" s="156"/>
      <c r="B45" s="156" t="s">
        <v>2232</v>
      </c>
      <c r="C45" s="156"/>
      <c r="D45" s="165"/>
      <c r="E45" s="443">
        <f t="shared" si="30"/>
        <v>30.356395270307214</v>
      </c>
      <c r="F45" s="444">
        <f t="shared" si="31"/>
        <v>96.627289566887683</v>
      </c>
      <c r="G45" s="444">
        <f t="shared" si="32"/>
        <v>37.052068575279911</v>
      </c>
      <c r="H45" s="444">
        <f t="shared" si="33"/>
        <v>38.345346062544365</v>
      </c>
      <c r="I45" s="444">
        <f t="shared" si="34"/>
        <v>51.586581784134331</v>
      </c>
      <c r="J45" s="444">
        <f t="shared" si="35"/>
        <v>319.34908342619985</v>
      </c>
      <c r="K45" s="444">
        <f t="shared" si="36"/>
        <v>31.623973835961532</v>
      </c>
      <c r="L45" s="444">
        <f t="shared" si="37"/>
        <v>30.218565553451288</v>
      </c>
      <c r="M45" s="444">
        <f t="shared" si="38"/>
        <v>10.621027521846555</v>
      </c>
      <c r="N45" s="444">
        <f t="shared" si="39"/>
        <v>7.9349548108743893</v>
      </c>
      <c r="O45" s="445">
        <f>'2'!G46*1000</f>
        <v>214852642.74035707</v>
      </c>
      <c r="P45" s="445">
        <f>'2'!H46*1000</f>
        <v>65221517.478963807</v>
      </c>
      <c r="Q45" s="445">
        <f>'2'!J46*1000</f>
        <v>63021784.554316625</v>
      </c>
      <c r="R45" s="445">
        <f>'22'!AA45*1000</f>
        <v>24165921.382143844</v>
      </c>
      <c r="S45" s="435">
        <f>'26'!F45*1000</f>
        <v>218687980.66914797</v>
      </c>
      <c r="T45" s="435">
        <f>'14'!H45*1000</f>
        <v>11812057.855411626</v>
      </c>
      <c r="U45" s="435">
        <f>'14'!I45*1000</f>
        <v>9920518.3553160075</v>
      </c>
      <c r="V45" s="435">
        <f>'14'!J45*1000</f>
        <v>328688931.3163898</v>
      </c>
      <c r="W45" s="154">
        <f>'14'!F45*1000</f>
        <v>691525934.73393476</v>
      </c>
      <c r="X45" s="445">
        <f>'2'!M46*1000</f>
        <v>68479288.658952981</v>
      </c>
      <c r="Y45" s="435">
        <f>'16'!F45*1000</f>
        <v>704430678.02121985</v>
      </c>
      <c r="Z45" s="435">
        <f>'26'!E45*1000</f>
        <v>227529034.57256457</v>
      </c>
      <c r="AA45" s="445">
        <f>'20'!K45*1000</f>
        <v>80332113.771489128</v>
      </c>
      <c r="AB45" s="445">
        <f>'20'!L45*1000</f>
        <v>88350349.042901143</v>
      </c>
      <c r="AC45" s="445">
        <f>'30'!L45*1000</f>
        <v>193316952.95482534</v>
      </c>
      <c r="AD45" s="585">
        <f>'2'!L46*1000</f>
        <v>723687496.95390964</v>
      </c>
      <c r="AE45" s="445">
        <f>'32'!G46*1000</f>
        <v>180770477.56967288</v>
      </c>
    </row>
    <row r="46" spans="1:31" ht="14.45" customHeight="1">
      <c r="A46" s="156"/>
      <c r="B46" s="156" t="s">
        <v>2197</v>
      </c>
      <c r="C46" s="156"/>
      <c r="D46" s="165"/>
      <c r="E46" s="443">
        <f t="shared" si="30"/>
        <v>37.737186903173928</v>
      </c>
      <c r="F46" s="444">
        <f t="shared" si="31"/>
        <v>95.669804587415001</v>
      </c>
      <c r="G46" s="444">
        <f t="shared" si="32"/>
        <v>43.728700803487982</v>
      </c>
      <c r="H46" s="444">
        <f t="shared" si="33"/>
        <v>45.707944102187838</v>
      </c>
      <c r="I46" s="444">
        <f t="shared" si="34"/>
        <v>54.533774102543084</v>
      </c>
      <c r="J46" s="444">
        <f t="shared" si="35"/>
        <v>406.94412521528386</v>
      </c>
      <c r="K46" s="444">
        <f t="shared" si="36"/>
        <v>29.685040118683663</v>
      </c>
      <c r="L46" s="444">
        <f t="shared" si="37"/>
        <v>29.468423582046171</v>
      </c>
      <c r="M46" s="444">
        <f t="shared" si="38"/>
        <v>16.617901011035642</v>
      </c>
      <c r="N46" s="444">
        <f t="shared" si="39"/>
        <v>15.287450029971225</v>
      </c>
      <c r="O46" s="445">
        <f>'2'!G47*1000</f>
        <v>165651160.01396209</v>
      </c>
      <c r="P46" s="445">
        <f>'2'!H47*1000</f>
        <v>62512087.86174459</v>
      </c>
      <c r="Q46" s="445">
        <f>'2'!J47*1000</f>
        <v>59805192.30084423</v>
      </c>
      <c r="R46" s="445">
        <f>'22'!AA46*1000</f>
        <v>27335723.867075823</v>
      </c>
      <c r="S46" s="435">
        <f>'26'!F46*1000</f>
        <v>159069777.61296213</v>
      </c>
      <c r="T46" s="435">
        <f>'14'!H46*1000</f>
        <v>8104476.4650560962</v>
      </c>
      <c r="U46" s="435">
        <f>'14'!I46*1000</f>
        <v>8577320.0810000002</v>
      </c>
      <c r="V46" s="435">
        <f>'14'!J46*1000</f>
        <v>227773068.17531925</v>
      </c>
      <c r="W46" s="154">
        <f>'14'!F46*1000</f>
        <v>535858388.52494639</v>
      </c>
      <c r="X46" s="445">
        <f>'2'!M47*1000</f>
        <v>39088849.735528223</v>
      </c>
      <c r="Y46" s="435">
        <f>'16'!F46*1000</f>
        <v>552728383.34988713</v>
      </c>
      <c r="Z46" s="435">
        <f>'26'!E46*1000</f>
        <v>164495647.4883481</v>
      </c>
      <c r="AA46" s="445">
        <f>'20'!K46*1000</f>
        <v>95028242.984999985</v>
      </c>
      <c r="AB46" s="445">
        <f>'20'!L46*1000</f>
        <v>87181339.286999986</v>
      </c>
      <c r="AC46" s="445">
        <f>'30'!L46*1000</f>
        <v>142598968.54559419</v>
      </c>
      <c r="AD46" s="585">
        <f>'2'!L47*1000</f>
        <v>539797377.25053072</v>
      </c>
      <c r="AE46" s="445">
        <f>'32'!G47*1000</f>
        <v>133310463.70983212</v>
      </c>
    </row>
    <row r="47" spans="1:31" ht="14.45" customHeight="1">
      <c r="A47" s="3094" t="s">
        <v>355</v>
      </c>
      <c r="B47" s="3094"/>
      <c r="C47" s="3094"/>
      <c r="D47" s="165"/>
      <c r="E47" s="443"/>
      <c r="F47" s="444"/>
      <c r="G47" s="444"/>
      <c r="H47" s="444"/>
      <c r="I47" s="444"/>
      <c r="J47" s="444"/>
      <c r="K47" s="444"/>
      <c r="L47" s="444"/>
      <c r="M47" s="444"/>
      <c r="N47" s="444"/>
      <c r="O47" s="445"/>
      <c r="P47" s="445"/>
      <c r="Q47" s="445"/>
      <c r="R47" s="445"/>
      <c r="S47" s="445"/>
      <c r="T47" s="445"/>
      <c r="U47" s="435"/>
      <c r="V47" s="445"/>
      <c r="W47" s="445"/>
      <c r="X47" s="445"/>
      <c r="Y47" s="445"/>
      <c r="Z47" s="445"/>
      <c r="AA47" s="445"/>
      <c r="AB47" s="445"/>
      <c r="AC47" s="445"/>
      <c r="AD47" s="445"/>
    </row>
    <row r="48" spans="1:31" ht="14.45" customHeight="1">
      <c r="A48" s="156"/>
      <c r="B48" s="156" t="s">
        <v>2224</v>
      </c>
      <c r="C48" s="156"/>
      <c r="D48" s="165"/>
      <c r="E48" s="443">
        <f t="shared" ref="E48:E57" si="40">P48/O48*100</f>
        <v>45.690070902877473</v>
      </c>
      <c r="F48" s="444">
        <f t="shared" ref="F48:F57" si="41">Q48/P48*100</f>
        <v>90.285924896807188</v>
      </c>
      <c r="G48" s="444">
        <f t="shared" ref="G48:G57" si="42">R48/P48*100</f>
        <v>-21.953574292311583</v>
      </c>
      <c r="H48" s="444">
        <f t="shared" ref="H48:H57" si="43">R48/Q48*100</f>
        <v>-24.31561100736748</v>
      </c>
      <c r="I48" s="444">
        <f t="shared" ref="I48:I57" si="44">AE48/(T48+U48+V48)*100</f>
        <v>26.218165276788163</v>
      </c>
      <c r="J48" s="444">
        <f t="shared" ref="J48:J57" si="45">S48/X48*100</f>
        <v>71.755661718169009</v>
      </c>
      <c r="K48" s="444">
        <f t="shared" ref="K48:K57" si="46">S48/W48*100</f>
        <v>13.718834929601211</v>
      </c>
      <c r="L48" s="444">
        <f t="shared" ref="L48:L57" si="47">S48/AD48*100</f>
        <v>12.361457875464838</v>
      </c>
      <c r="M48" s="444">
        <f t="shared" ref="M48:M57" si="48">R48/Z48*100</f>
        <v>-9.8751332530315121</v>
      </c>
      <c r="N48" s="444">
        <f t="shared" ref="N48:N57" si="49">(S48-AC48+AA48-AB48)/S48*100</f>
        <v>-9.3386786100513195</v>
      </c>
      <c r="O48" s="445">
        <f>'2'!G49*1000</f>
        <v>11599369.290320257</v>
      </c>
      <c r="P48" s="445">
        <f>'2'!H49*1000</f>
        <v>5299760.0530339209</v>
      </c>
      <c r="Q48" s="445">
        <f>'2'!J49*1000</f>
        <v>4784937.3811931945</v>
      </c>
      <c r="R48" s="445">
        <f>'22'!AA48*1000</f>
        <v>-1163486.7605570536</v>
      </c>
      <c r="S48" s="435">
        <f>'26'!F48*1000</f>
        <v>11487469.08055466</v>
      </c>
      <c r="T48" s="435">
        <f>'14'!H48*1000</f>
        <v>2070656.9354090001</v>
      </c>
      <c r="U48" s="435">
        <f>'14'!I48*1000</f>
        <v>4350.7704880173069</v>
      </c>
      <c r="V48" s="435">
        <f>'14'!J48*1000</f>
        <v>27801635.345859788</v>
      </c>
      <c r="W48" s="154">
        <f>'14'!F48*1000</f>
        <v>83735019.332932413</v>
      </c>
      <c r="X48" s="445">
        <f>'2'!M49*1000</f>
        <v>16009146.603195434</v>
      </c>
      <c r="Y48" s="435">
        <f>'16'!F48*1000</f>
        <v>89307498.800730169</v>
      </c>
      <c r="Z48" s="435">
        <f>'26'!E48*1000</f>
        <v>11781985.424853697</v>
      </c>
      <c r="AA48" s="445">
        <f>'20'!K48*1000</f>
        <v>10442632.838783693</v>
      </c>
      <c r="AB48" s="445">
        <f>'20'!L48*1000</f>
        <v>10762471.951072143</v>
      </c>
      <c r="AC48" s="445">
        <f>'30'!L48*1000</f>
        <v>12240407.786128227</v>
      </c>
      <c r="AD48" s="585">
        <f>'2'!L49*1000</f>
        <v>92929727.191443324</v>
      </c>
      <c r="AE48" s="445">
        <f>'32'!G49*1000</f>
        <v>7833107.6544656465</v>
      </c>
    </row>
    <row r="49" spans="1:31" ht="14.45" customHeight="1">
      <c r="A49" s="156"/>
      <c r="B49" s="156" t="s">
        <v>2189</v>
      </c>
      <c r="C49" s="156"/>
      <c r="D49" s="165"/>
      <c r="E49" s="443">
        <f t="shared" si="40"/>
        <v>42.993052240263999</v>
      </c>
      <c r="F49" s="444">
        <f t="shared" si="41"/>
        <v>95.429926208384757</v>
      </c>
      <c r="G49" s="444">
        <f t="shared" si="42"/>
        <v>14.444318997031905</v>
      </c>
      <c r="H49" s="444">
        <f t="shared" si="43"/>
        <v>15.136047538683714</v>
      </c>
      <c r="I49" s="444">
        <f t="shared" si="44"/>
        <v>65.92652528007369</v>
      </c>
      <c r="J49" s="444">
        <f t="shared" si="45"/>
        <v>214.19974756654659</v>
      </c>
      <c r="K49" s="444">
        <f t="shared" si="46"/>
        <v>43.780494406036539</v>
      </c>
      <c r="L49" s="444">
        <f t="shared" si="47"/>
        <v>38.018343425820795</v>
      </c>
      <c r="M49" s="444">
        <f t="shared" si="48"/>
        <v>5.9321228198596536</v>
      </c>
      <c r="N49" s="444">
        <f t="shared" si="49"/>
        <v>6.1938006460960988</v>
      </c>
      <c r="O49" s="445">
        <f>'2'!G50*1000</f>
        <v>14810457.707660608</v>
      </c>
      <c r="P49" s="445">
        <f>'2'!H50*1000</f>
        <v>6367467.8192767315</v>
      </c>
      <c r="Q49" s="445">
        <f>'2'!J50*1000</f>
        <v>6076469.841278431</v>
      </c>
      <c r="R49" s="445">
        <f>'22'!AA49*1000</f>
        <v>919737.36384968215</v>
      </c>
      <c r="S49" s="435">
        <f>'26'!F49*1000</f>
        <v>15409963.303683056</v>
      </c>
      <c r="T49" s="435">
        <f>'14'!H49*1000</f>
        <v>946814.27786733466</v>
      </c>
      <c r="U49" s="435">
        <f>'14'!I49*1000</f>
        <v>830414.78990216786</v>
      </c>
      <c r="V49" s="435">
        <f>'14'!J49*1000</f>
        <v>13032927.814446805</v>
      </c>
      <c r="W49" s="154">
        <f>'14'!F49*1000</f>
        <v>35198239.564782761</v>
      </c>
      <c r="X49" s="445">
        <f>'2'!M50*1000</f>
        <v>7194202.3642654195</v>
      </c>
      <c r="Y49" s="435">
        <f>'16'!F49*1000</f>
        <v>37458516.936015069</v>
      </c>
      <c r="Z49" s="435">
        <f>'26'!E49*1000</f>
        <v>15504354.710434705</v>
      </c>
      <c r="AA49" s="445">
        <f>'20'!K49*1000</f>
        <v>2503485.6299060835</v>
      </c>
      <c r="AB49" s="445">
        <f>'20'!L49*1000</f>
        <v>3644214.1134565608</v>
      </c>
      <c r="AC49" s="445">
        <f>'30'!L49*1000</f>
        <v>13314772.413465885</v>
      </c>
      <c r="AD49" s="585">
        <f>'2'!L50*1000</f>
        <v>40532968.864753641</v>
      </c>
      <c r="AE49" s="445">
        <f>'32'!G50*1000</f>
        <v>9763821.8209729083</v>
      </c>
    </row>
    <row r="50" spans="1:31" ht="14.45" customHeight="1">
      <c r="A50" s="156"/>
      <c r="B50" s="156" t="s">
        <v>2249</v>
      </c>
      <c r="C50" s="156"/>
      <c r="D50" s="165"/>
      <c r="E50" s="443">
        <f t="shared" si="40"/>
        <v>36.951816670744627</v>
      </c>
      <c r="F50" s="444">
        <f t="shared" si="41"/>
        <v>94.68412893590515</v>
      </c>
      <c r="G50" s="444">
        <f t="shared" si="42"/>
        <v>21.125336766520427</v>
      </c>
      <c r="H50" s="444">
        <f t="shared" si="43"/>
        <v>22.311381013834822</v>
      </c>
      <c r="I50" s="444">
        <f t="shared" si="44"/>
        <v>92.374458188667035</v>
      </c>
      <c r="J50" s="444">
        <f t="shared" si="45"/>
        <v>177.99849868603758</v>
      </c>
      <c r="K50" s="444">
        <f t="shared" si="46"/>
        <v>58.267689601314828</v>
      </c>
      <c r="L50" s="444">
        <f t="shared" si="47"/>
        <v>46.642958959913415</v>
      </c>
      <c r="M50" s="444">
        <f t="shared" si="48"/>
        <v>7.1567069364932197</v>
      </c>
      <c r="N50" s="444">
        <f t="shared" si="49"/>
        <v>7.2975661722059142</v>
      </c>
      <c r="O50" s="445">
        <f>'2'!G51*1000</f>
        <v>44137352.155712835</v>
      </c>
      <c r="P50" s="445">
        <f>'2'!H51*1000</f>
        <v>16309553.451899957</v>
      </c>
      <c r="Q50" s="445">
        <f>'2'!J51*1000</f>
        <v>15442558.619267326</v>
      </c>
      <c r="R50" s="445">
        <f>'22'!AA50*1000</f>
        <v>3445448.091829523</v>
      </c>
      <c r="S50" s="435">
        <f>'26'!F50*1000</f>
        <v>47884530.518677019</v>
      </c>
      <c r="T50" s="435">
        <f>'14'!H50*1000</f>
        <v>3782904.30749733</v>
      </c>
      <c r="U50" s="435">
        <f>'14'!I50*1000</f>
        <v>4432002.908196995</v>
      </c>
      <c r="V50" s="435">
        <f>'14'!J50*1000</f>
        <v>26262921.509497438</v>
      </c>
      <c r="W50" s="154">
        <f>'14'!F50*1000</f>
        <v>82180245.769683793</v>
      </c>
      <c r="X50" s="445">
        <f>'2'!M51*1000</f>
        <v>26901648.537574511</v>
      </c>
      <c r="Y50" s="435">
        <f>'16'!F50*1000</f>
        <v>87779434.216086864</v>
      </c>
      <c r="Z50" s="435">
        <f>'26'!E50*1000</f>
        <v>48142925.543878563</v>
      </c>
      <c r="AA50" s="445">
        <f>'20'!K50*1000</f>
        <v>2976037.7871014662</v>
      </c>
      <c r="AB50" s="445">
        <f>'20'!L50*1000</f>
        <v>7771188.0445742505</v>
      </c>
      <c r="AC50" s="445">
        <f>'30'!L50*1000</f>
        <v>39594974.960353643</v>
      </c>
      <c r="AD50" s="585">
        <f>'2'!L51*1000</f>
        <v>102661862.7686778</v>
      </c>
      <c r="AE50" s="445">
        <f>'32'!G51*1000</f>
        <v>31848707.480112497</v>
      </c>
    </row>
    <row r="51" spans="1:31" ht="14.45" customHeight="1">
      <c r="A51" s="155"/>
      <c r="B51" s="156" t="s">
        <v>2226</v>
      </c>
      <c r="C51" s="155"/>
      <c r="D51" s="165"/>
      <c r="E51" s="443">
        <f t="shared" si="40"/>
        <v>27.933342514495539</v>
      </c>
      <c r="F51" s="444">
        <f t="shared" si="41"/>
        <v>93.776838004378305</v>
      </c>
      <c r="G51" s="444">
        <f t="shared" si="42"/>
        <v>18.376887912563763</v>
      </c>
      <c r="H51" s="444">
        <f t="shared" si="43"/>
        <v>19.596403870757268</v>
      </c>
      <c r="I51" s="444">
        <f t="shared" si="44"/>
        <v>76.900641986364064</v>
      </c>
      <c r="J51" s="444">
        <f t="shared" si="45"/>
        <v>221.88875062793701</v>
      </c>
      <c r="K51" s="444">
        <f t="shared" si="46"/>
        <v>43.656569828650312</v>
      </c>
      <c r="L51" s="444">
        <f t="shared" si="47"/>
        <v>38.458466330233207</v>
      </c>
      <c r="M51" s="444">
        <f t="shared" si="48"/>
        <v>5.3687366665089105</v>
      </c>
      <c r="N51" s="444">
        <f t="shared" si="49"/>
        <v>6.2089714538278971</v>
      </c>
      <c r="O51" s="445">
        <f>'2'!G52*1000</f>
        <v>89698364.394523919</v>
      </c>
      <c r="P51" s="445">
        <f>'2'!H52*1000</f>
        <v>25055751.356222678</v>
      </c>
      <c r="Q51" s="445">
        <f>'2'!J52*1000</f>
        <v>23496491.360104762</v>
      </c>
      <c r="R51" s="445">
        <f>'22'!AA51*1000</f>
        <v>4604467.3423837163</v>
      </c>
      <c r="S51" s="435">
        <f>'26'!F51*1000</f>
        <v>85091654.641758233</v>
      </c>
      <c r="T51" s="435">
        <f>'14'!H51*1000</f>
        <v>9149523.7450608686</v>
      </c>
      <c r="U51" s="435">
        <f>'14'!I51*1000</f>
        <v>2139375.6714444635</v>
      </c>
      <c r="V51" s="435">
        <f>'14'!J51*1000</f>
        <v>76022461.831741795</v>
      </c>
      <c r="W51" s="154">
        <f>'14'!F51*1000</f>
        <v>194911453.13463336</v>
      </c>
      <c r="X51" s="445">
        <f>'2'!M52*1000</f>
        <v>38348791.635876976</v>
      </c>
      <c r="Y51" s="435">
        <f>'16'!F51*1000</f>
        <v>206102249.56885454</v>
      </c>
      <c r="Z51" s="435">
        <f>'26'!E51*1000</f>
        <v>85764447.548846334</v>
      </c>
      <c r="AA51" s="445">
        <f>'20'!K51*1000</f>
        <v>14891658.4490753</v>
      </c>
      <c r="AB51" s="445">
        <f>'20'!L51*1000</f>
        <v>14410712.207353856</v>
      </c>
      <c r="AC51" s="445">
        <f>'30'!L51*1000</f>
        <v>80289284.337183088</v>
      </c>
      <c r="AD51" s="585">
        <f>'2'!L52*1000</f>
        <v>221255974.981159</v>
      </c>
      <c r="AE51" s="445">
        <f>'32'!G52*1000</f>
        <v>67142997.326935545</v>
      </c>
    </row>
    <row r="52" spans="1:31" ht="14.45" customHeight="1">
      <c r="A52" s="155"/>
      <c r="B52" s="156" t="s">
        <v>2192</v>
      </c>
      <c r="C52" s="155"/>
      <c r="D52" s="165"/>
      <c r="E52" s="443">
        <f t="shared" si="40"/>
        <v>27.615827931236765</v>
      </c>
      <c r="F52" s="444">
        <f t="shared" si="41"/>
        <v>94.378777833985964</v>
      </c>
      <c r="G52" s="444">
        <f t="shared" si="42"/>
        <v>29.385161685515982</v>
      </c>
      <c r="H52" s="444">
        <f t="shared" si="43"/>
        <v>31.135348814544972</v>
      </c>
      <c r="I52" s="444">
        <f t="shared" si="44"/>
        <v>45.953905538228362</v>
      </c>
      <c r="J52" s="444">
        <f t="shared" si="45"/>
        <v>266.5488747822925</v>
      </c>
      <c r="K52" s="444">
        <f t="shared" si="46"/>
        <v>33.615251661589177</v>
      </c>
      <c r="L52" s="444">
        <f t="shared" si="47"/>
        <v>31.660833677663685</v>
      </c>
      <c r="M52" s="444">
        <f t="shared" si="48"/>
        <v>8.5949572147322577</v>
      </c>
      <c r="N52" s="444">
        <f t="shared" si="49"/>
        <v>8.5761658468683795</v>
      </c>
      <c r="O52" s="445">
        <f>'2'!G53*1000</f>
        <v>97457438.932657868</v>
      </c>
      <c r="P52" s="445">
        <f>'2'!H53*1000</f>
        <v>26913678.641832944</v>
      </c>
      <c r="Q52" s="445">
        <f>'2'!J53*1000</f>
        <v>25400800.972328443</v>
      </c>
      <c r="R52" s="445">
        <f>'22'!AA52*1000</f>
        <v>7908627.9844227917</v>
      </c>
      <c r="S52" s="435">
        <f>'26'!F52*1000</f>
        <v>91207057.884231851</v>
      </c>
      <c r="T52" s="435">
        <f>'14'!H52*1000</f>
        <v>12617854.217440767</v>
      </c>
      <c r="U52" s="435">
        <f>'14'!I52*1000</f>
        <v>1332327.7701271754</v>
      </c>
      <c r="V52" s="435">
        <f>'14'!J52*1000</f>
        <v>144750553.528027</v>
      </c>
      <c r="W52" s="154">
        <f>'14'!F52*1000</f>
        <v>271326416.95629656</v>
      </c>
      <c r="X52" s="445">
        <f>'2'!M53*1000</f>
        <v>34217761.36129874</v>
      </c>
      <c r="Y52" s="435">
        <f>'16'!F52*1000</f>
        <v>283385685.29125607</v>
      </c>
      <c r="Z52" s="435">
        <f>'26'!E52*1000</f>
        <v>92014745.237671956</v>
      </c>
      <c r="AA52" s="445">
        <f>'20'!K52*1000</f>
        <v>25019736.611562371</v>
      </c>
      <c r="AB52" s="445">
        <f>'20'!L52*1000</f>
        <v>23605574.959309921</v>
      </c>
      <c r="AC52" s="445">
        <f>'30'!L52*1000</f>
        <v>84799150.988283336</v>
      </c>
      <c r="AD52" s="585">
        <f>'2'!L53*1000</f>
        <v>288075351.43516219</v>
      </c>
      <c r="AE52" s="445">
        <f>'32'!G53*1000</f>
        <v>72929186.08731012</v>
      </c>
    </row>
    <row r="53" spans="1:31" ht="14.45" customHeight="1">
      <c r="A53" s="155"/>
      <c r="B53" s="156" t="s">
        <v>2287</v>
      </c>
      <c r="C53" s="155"/>
      <c r="D53" s="165"/>
      <c r="E53" s="443">
        <f t="shared" si="40"/>
        <v>23.928277053599949</v>
      </c>
      <c r="F53" s="444">
        <f t="shared" si="41"/>
        <v>93.844492356705516</v>
      </c>
      <c r="G53" s="444">
        <f t="shared" si="42"/>
        <v>26.35835257427399</v>
      </c>
      <c r="H53" s="444">
        <f t="shared" si="43"/>
        <v>28.087266404601735</v>
      </c>
      <c r="I53" s="444">
        <f t="shared" si="44"/>
        <v>50.67803699548584</v>
      </c>
      <c r="J53" s="444">
        <f t="shared" si="45"/>
        <v>298.03630892479015</v>
      </c>
      <c r="K53" s="444">
        <f t="shared" si="46"/>
        <v>33.773891409210179</v>
      </c>
      <c r="L53" s="444">
        <f t="shared" si="47"/>
        <v>31.720264199467923</v>
      </c>
      <c r="M53" s="444">
        <f t="shared" si="48"/>
        <v>6.2975415492112319</v>
      </c>
      <c r="N53" s="444">
        <f t="shared" si="49"/>
        <v>5.9381833208837591</v>
      </c>
      <c r="O53" s="445">
        <f>'2'!G54*1000</f>
        <v>222184099.69079971</v>
      </c>
      <c r="P53" s="445">
        <f>'2'!H54*1000</f>
        <v>53164826.943061262</v>
      </c>
      <c r="Q53" s="445">
        <f>'2'!J54*1000</f>
        <v>49892261.957036838</v>
      </c>
      <c r="R53" s="445">
        <f>'22'!AA53*1000</f>
        <v>14013372.5311547</v>
      </c>
      <c r="S53" s="435">
        <f>'26'!F53*1000</f>
        <v>218917724.61517972</v>
      </c>
      <c r="T53" s="435">
        <f>'14'!H53*1000</f>
        <v>34667969.113733396</v>
      </c>
      <c r="U53" s="435">
        <f>'14'!I53*1000</f>
        <v>8824275.8711011186</v>
      </c>
      <c r="V53" s="435">
        <f>'14'!J53*1000</f>
        <v>303160599.64989489</v>
      </c>
      <c r="W53" s="154">
        <f>'14'!F53*1000</f>
        <v>648186263.0596385</v>
      </c>
      <c r="X53" s="445">
        <f>'2'!M54*1000</f>
        <v>73453373.98820889</v>
      </c>
      <c r="Y53" s="435">
        <f>'16'!F53*1000</f>
        <v>671318532.24941254</v>
      </c>
      <c r="Z53" s="435">
        <f>'26'!E53*1000</f>
        <v>222521319.17906722</v>
      </c>
      <c r="AA53" s="445">
        <f>'20'!K53*1000</f>
        <v>46920664.164116815</v>
      </c>
      <c r="AB53" s="445">
        <f>'20'!L53*1000</f>
        <v>55554452.605449215</v>
      </c>
      <c r="AC53" s="445">
        <f>'30'!L53*1000</f>
        <v>197284200.36429048</v>
      </c>
      <c r="AD53" s="585">
        <f>'2'!L54*1000</f>
        <v>690151012.73605359</v>
      </c>
      <c r="AE53" s="445">
        <f>'32'!G54*1000</f>
        <v>175676856.8498922</v>
      </c>
    </row>
    <row r="54" spans="1:31" ht="14.45" customHeight="1">
      <c r="A54" s="155"/>
      <c r="B54" s="156" t="s">
        <v>2206</v>
      </c>
      <c r="C54" s="155"/>
      <c r="D54" s="165"/>
      <c r="E54" s="443">
        <f t="shared" si="40"/>
        <v>29.463370710175042</v>
      </c>
      <c r="F54" s="444">
        <f t="shared" si="41"/>
        <v>95.896306817754379</v>
      </c>
      <c r="G54" s="444">
        <f t="shared" si="42"/>
        <v>24.611372450972411</v>
      </c>
      <c r="H54" s="444">
        <f t="shared" si="43"/>
        <v>25.664567560192864</v>
      </c>
      <c r="I54" s="444">
        <f t="shared" si="44"/>
        <v>39.099286924355795</v>
      </c>
      <c r="J54" s="444">
        <f t="shared" si="45"/>
        <v>191.15037111371785</v>
      </c>
      <c r="K54" s="444">
        <f t="shared" si="46"/>
        <v>27.684352894756643</v>
      </c>
      <c r="L54" s="444">
        <f t="shared" si="47"/>
        <v>25.546281179921156</v>
      </c>
      <c r="M54" s="444">
        <f t="shared" si="48"/>
        <v>8.3990725055569975</v>
      </c>
      <c r="N54" s="444">
        <f t="shared" si="49"/>
        <v>8.2680764767811823</v>
      </c>
      <c r="O54" s="445">
        <f>'2'!G55*1000</f>
        <v>107107667.39320016</v>
      </c>
      <c r="P54" s="445">
        <f>'2'!H55*1000</f>
        <v>31557529.103079841</v>
      </c>
      <c r="Q54" s="445">
        <f>'2'!J55*1000</f>
        <v>30262504.932791576</v>
      </c>
      <c r="R54" s="445">
        <f>'22'!AA54*1000</f>
        <v>7766741.0238829926</v>
      </c>
      <c r="S54" s="435">
        <f>'26'!F54*1000</f>
        <v>91408357.367772147</v>
      </c>
      <c r="T54" s="435">
        <f>'14'!H54*1000</f>
        <v>16844551.443912461</v>
      </c>
      <c r="U54" s="435">
        <f>'14'!I54*1000</f>
        <v>7318451.1257180367</v>
      </c>
      <c r="V54" s="435">
        <f>'14'!J54*1000</f>
        <v>181069139.41741973</v>
      </c>
      <c r="W54" s="154">
        <f>'14'!F54*1000</f>
        <v>330180581.48321283</v>
      </c>
      <c r="X54" s="445">
        <f>'2'!M55*1000</f>
        <v>47820130.735394761</v>
      </c>
      <c r="Y54" s="435">
        <f>'16'!F54*1000</f>
        <v>339141889.15152019</v>
      </c>
      <c r="Z54" s="435">
        <f>'26'!E54*1000</f>
        <v>92471412.989283741</v>
      </c>
      <c r="AA54" s="445">
        <f>'20'!K54*1000</f>
        <v>61031834.348262124</v>
      </c>
      <c r="AB54" s="445">
        <f>'20'!L54*1000</f>
        <v>56601311.501405142</v>
      </c>
      <c r="AC54" s="445">
        <f>'30'!L54*1000</f>
        <v>88281167.321292281</v>
      </c>
      <c r="AD54" s="585">
        <f>'2'!L55*1000</f>
        <v>357814731.32620656</v>
      </c>
      <c r="AE54" s="445">
        <f>'32'!G55*1000</f>
        <v>80244304.056518048</v>
      </c>
    </row>
    <row r="55" spans="1:31" ht="14.45" customHeight="1">
      <c r="A55" s="155"/>
      <c r="B55" s="156" t="s">
        <v>2203</v>
      </c>
      <c r="C55" s="155"/>
      <c r="D55" s="165"/>
      <c r="E55" s="443">
        <f t="shared" si="40"/>
        <v>29.838292092568491</v>
      </c>
      <c r="F55" s="444">
        <f t="shared" si="41"/>
        <v>94.264056669450113</v>
      </c>
      <c r="G55" s="444">
        <f t="shared" si="42"/>
        <v>27.514482544624858</v>
      </c>
      <c r="H55" s="444">
        <f t="shared" si="43"/>
        <v>29.188731651034473</v>
      </c>
      <c r="I55" s="444">
        <f t="shared" si="44"/>
        <v>43.711535185910115</v>
      </c>
      <c r="J55" s="444">
        <f t="shared" si="45"/>
        <v>284.34805858808329</v>
      </c>
      <c r="K55" s="444">
        <f t="shared" si="46"/>
        <v>27.402515101631447</v>
      </c>
      <c r="L55" s="444">
        <f t="shared" si="47"/>
        <v>26.380190937124066</v>
      </c>
      <c r="M55" s="444">
        <f t="shared" si="48"/>
        <v>8.671943955239767</v>
      </c>
      <c r="N55" s="444">
        <f t="shared" si="49"/>
        <v>8.383825484637212</v>
      </c>
      <c r="O55" s="445">
        <f>'2'!G56*1000</f>
        <v>116456390.14441685</v>
      </c>
      <c r="P55" s="445">
        <f>'2'!H56*1000</f>
        <v>34748597.851752244</v>
      </c>
      <c r="Q55" s="445">
        <f>'2'!J56*1000</f>
        <v>32755437.970815059</v>
      </c>
      <c r="R55" s="445">
        <f>'22'!AA55*1000</f>
        <v>9560896.8904222585</v>
      </c>
      <c r="S55" s="435">
        <f>'26'!F55*1000</f>
        <v>109170059.64823265</v>
      </c>
      <c r="T55" s="435">
        <f>'14'!H55*1000</f>
        <v>40552146.00866136</v>
      </c>
      <c r="U55" s="435">
        <f>'14'!I55*1000</f>
        <v>1574266.6561858116</v>
      </c>
      <c r="V55" s="435">
        <f>'14'!J55*1000</f>
        <v>178163459.14203709</v>
      </c>
      <c r="W55" s="154">
        <f>'14'!F55*1000</f>
        <v>398394305.20643359</v>
      </c>
      <c r="X55" s="445">
        <f>'2'!M56*1000</f>
        <v>38393108.850579597</v>
      </c>
      <c r="Y55" s="435">
        <f>'16'!F55*1000</f>
        <v>412442877.09926349</v>
      </c>
      <c r="Z55" s="435">
        <f>'26'!E55*1000</f>
        <v>110250907.29103903</v>
      </c>
      <c r="AA55" s="445">
        <f>'20'!K55*1000</f>
        <v>48649100.027165234</v>
      </c>
      <c r="AB55" s="445">
        <f>'20'!L55*1000</f>
        <v>45182931.265392438</v>
      </c>
      <c r="AC55" s="445">
        <f>'30'!L55*1000</f>
        <v>103483601.12762327</v>
      </c>
      <c r="AD55" s="585">
        <f>'2'!L56*1000</f>
        <v>413833470.38099277</v>
      </c>
      <c r="AE55" s="445">
        <f>'32'!G56*1000</f>
        <v>96292084.825862497</v>
      </c>
    </row>
    <row r="56" spans="1:31" ht="14.45" customHeight="1">
      <c r="A56" s="155"/>
      <c r="B56" s="156" t="s">
        <v>2254</v>
      </c>
      <c r="C56" s="155"/>
      <c r="D56" s="165"/>
      <c r="E56" s="443">
        <f t="shared" si="40"/>
        <v>28.342665112413449</v>
      </c>
      <c r="F56" s="444">
        <f t="shared" si="41"/>
        <v>96.401496422347705</v>
      </c>
      <c r="G56" s="444">
        <f t="shared" si="42"/>
        <v>37.542689408554587</v>
      </c>
      <c r="H56" s="444">
        <f t="shared" si="43"/>
        <v>38.944094025340739</v>
      </c>
      <c r="I56" s="444">
        <f t="shared" si="44"/>
        <v>51.561728951999456</v>
      </c>
      <c r="J56" s="444">
        <f t="shared" si="45"/>
        <v>330.49591046069111</v>
      </c>
      <c r="K56" s="444">
        <f t="shared" si="46"/>
        <v>30.781445723832601</v>
      </c>
      <c r="L56" s="444">
        <f t="shared" si="47"/>
        <v>29.51731684118516</v>
      </c>
      <c r="M56" s="444">
        <f t="shared" si="48"/>
        <v>11.147027140224068</v>
      </c>
      <c r="N56" s="444">
        <f t="shared" si="49"/>
        <v>8.4066155543034284</v>
      </c>
      <c r="O56" s="445">
        <f>'2'!G57*1000</f>
        <v>237784051.02319768</v>
      </c>
      <c r="P56" s="445">
        <f>'2'!H57*1000</f>
        <v>67394337.272235245</v>
      </c>
      <c r="Q56" s="445">
        <f>'2'!J57*1000</f>
        <v>64969149.634358808</v>
      </c>
      <c r="R56" s="445">
        <f>'22'!AA56*1000</f>
        <v>25301646.721069016</v>
      </c>
      <c r="S56" s="435">
        <f>'26'!F56*1000</f>
        <v>218193442.77665338</v>
      </c>
      <c r="T56" s="435">
        <f>'14'!H56*1000</f>
        <v>11813470.000411628</v>
      </c>
      <c r="U56" s="435">
        <f>'14'!I56*1000</f>
        <v>14685809.067999998</v>
      </c>
      <c r="V56" s="435">
        <f>'14'!J56*1000</f>
        <v>354595513.56139141</v>
      </c>
      <c r="W56" s="154">
        <f>'14'!F56*1000</f>
        <v>708847286.55781305</v>
      </c>
      <c r="X56" s="445">
        <f>'2'!M57*1000</f>
        <v>66020012.917105399</v>
      </c>
      <c r="Y56" s="435">
        <f>'16'!F56*1000</f>
        <v>722130508.99003017</v>
      </c>
      <c r="Z56" s="435">
        <f>'26'!E56*1000</f>
        <v>226981117.05288649</v>
      </c>
      <c r="AA56" s="445">
        <f>'20'!K56*1000</f>
        <v>95494269.810813576</v>
      </c>
      <c r="AB56" s="445">
        <f>'20'!L56*1000</f>
        <v>85916225.350135043</v>
      </c>
      <c r="AC56" s="445">
        <f>'30'!L56*1000</f>
        <v>209428803.33839962</v>
      </c>
      <c r="AD56" s="585">
        <f>'2'!L57*1000</f>
        <v>739204867.26696885</v>
      </c>
      <c r="AE56" s="445">
        <f>'32'!G57*1000</f>
        <v>196499064.02596346</v>
      </c>
    </row>
    <row r="57" spans="1:31" ht="14.45" customHeight="1">
      <c r="A57" s="155"/>
      <c r="B57" s="156" t="s">
        <v>2207</v>
      </c>
      <c r="C57" s="155"/>
      <c r="D57" s="165"/>
      <c r="E57" s="443">
        <f t="shared" si="40"/>
        <v>37.505087604789054</v>
      </c>
      <c r="F57" s="444">
        <f t="shared" si="41"/>
        <v>95.962149458863806</v>
      </c>
      <c r="G57" s="444">
        <f t="shared" si="42"/>
        <v>42.527330337460093</v>
      </c>
      <c r="H57" s="444">
        <f t="shared" si="43"/>
        <v>44.316775496666352</v>
      </c>
      <c r="I57" s="444">
        <f t="shared" si="44"/>
        <v>58.647259109655181</v>
      </c>
      <c r="J57" s="444">
        <f t="shared" si="45"/>
        <v>385.75764343645875</v>
      </c>
      <c r="K57" s="444">
        <f t="shared" si="46"/>
        <v>30.619862916629696</v>
      </c>
      <c r="L57" s="444">
        <f t="shared" si="47"/>
        <v>30.286202560228709</v>
      </c>
      <c r="M57" s="444">
        <f t="shared" si="48"/>
        <v>16.643854503728594</v>
      </c>
      <c r="N57" s="444">
        <f t="shared" si="49"/>
        <v>15.444908951003736</v>
      </c>
      <c r="O57" s="445">
        <f>'2'!G58*1000</f>
        <v>161914807.66196212</v>
      </c>
      <c r="P57" s="445">
        <f>'2'!H58*1000</f>
        <v>60726290.458744593</v>
      </c>
      <c r="Q57" s="445">
        <f>'2'!J58*1000</f>
        <v>58274253.61084424</v>
      </c>
      <c r="R57" s="445">
        <f>'22'!AA57*1000</f>
        <v>25825270.145075824</v>
      </c>
      <c r="S57" s="435">
        <f>'26'!F57*1000</f>
        <v>150189175.97996211</v>
      </c>
      <c r="T57" s="435">
        <f>'14'!H57*1000</f>
        <v>8104476.4650560962</v>
      </c>
      <c r="U57" s="435">
        <f>'14'!I57*1000</f>
        <v>2838360.5439999998</v>
      </c>
      <c r="V57" s="435">
        <f>'14'!J57*1000</f>
        <v>209468671.02431929</v>
      </c>
      <c r="W57" s="154">
        <f>'14'!F57*1000</f>
        <v>490495912.37194639</v>
      </c>
      <c r="X57" s="445">
        <f>'2'!M58*1000</f>
        <v>38933558.034528218</v>
      </c>
      <c r="Y57" s="435">
        <f>'16'!F57*1000</f>
        <v>507265753.11988705</v>
      </c>
      <c r="Z57" s="435">
        <f>'26'!E57*1000</f>
        <v>155163998.4553481</v>
      </c>
      <c r="AA57" s="445">
        <f>'20'!K57*1000</f>
        <v>97274101.530000001</v>
      </c>
      <c r="AB57" s="445">
        <f>'20'!L57*1000</f>
        <v>86632292.51199998</v>
      </c>
      <c r="AC57" s="445">
        <f>'30'!L57*1000</f>
        <v>137634403.51359421</v>
      </c>
      <c r="AD57" s="585">
        <f>'2'!L58*1000</f>
        <v>495899661.50853068</v>
      </c>
      <c r="AE57" s="445">
        <f>'32'!G58*1000</f>
        <v>129265308.2238321</v>
      </c>
    </row>
    <row r="58" spans="1:31" ht="14.45" customHeight="1">
      <c r="A58" s="3094" t="s">
        <v>356</v>
      </c>
      <c r="B58" s="3094"/>
      <c r="C58" s="3094"/>
      <c r="D58" s="162"/>
      <c r="E58" s="443"/>
      <c r="F58" s="444"/>
      <c r="G58" s="444"/>
      <c r="H58" s="444"/>
      <c r="I58" s="444"/>
      <c r="J58" s="444"/>
      <c r="K58" s="444"/>
      <c r="L58" s="444"/>
      <c r="M58" s="444"/>
      <c r="N58" s="444"/>
      <c r="O58" s="445"/>
      <c r="P58" s="445"/>
      <c r="Q58" s="445"/>
      <c r="R58" s="445"/>
      <c r="S58" s="445"/>
      <c r="T58" s="445"/>
      <c r="U58" s="445"/>
      <c r="V58" s="445"/>
      <c r="W58" s="445"/>
      <c r="X58" s="445"/>
      <c r="Y58" s="445"/>
      <c r="Z58" s="445"/>
      <c r="AA58" s="445"/>
      <c r="AB58" s="445"/>
      <c r="AC58" s="445"/>
      <c r="AD58" s="445"/>
    </row>
    <row r="59" spans="1:31" ht="14.45" customHeight="1">
      <c r="A59" s="166"/>
      <c r="B59" s="156" t="s">
        <v>2188</v>
      </c>
      <c r="C59" s="166"/>
      <c r="D59" s="167"/>
      <c r="E59" s="443">
        <f t="shared" ref="E59:E68" si="50">P59/O59*100</f>
        <v>42.236272904828063</v>
      </c>
      <c r="F59" s="444">
        <f t="shared" ref="F59:F68" si="51">Q59/P59*100</f>
        <v>95.519961811417204</v>
      </c>
      <c r="G59" s="444">
        <f t="shared" ref="G59:G68" si="52">R59/P59*100</f>
        <v>15.138345761327901</v>
      </c>
      <c r="H59" s="444">
        <f t="shared" ref="H59:H68" si="53">R59/Q59*100</f>
        <v>15.848358263810006</v>
      </c>
      <c r="I59" s="444">
        <f>AE59/(T59+U59+V59)*100</f>
        <v>1469.4569649212331</v>
      </c>
      <c r="J59" s="444">
        <f t="shared" ref="J59:J68" si="54">S59/X59*100</f>
        <v>735.84490362153576</v>
      </c>
      <c r="K59" s="444">
        <f t="shared" ref="K59:K68" si="55">S59/W59*100</f>
        <v>220.85729927658139</v>
      </c>
      <c r="L59" s="444">
        <f t="shared" ref="L59:L68" si="56">S59/AD59*100</f>
        <v>188.77074803332499</v>
      </c>
      <c r="M59" s="444">
        <f t="shared" ref="M59:M68" si="57">R59/Z59*100</f>
        <v>6.6999167855270425</v>
      </c>
      <c r="N59" s="444">
        <f t="shared" ref="N59:N68" si="58">(S59-AC59+AA59-AB59)/S59*100</f>
        <v>6.6332153227492654</v>
      </c>
      <c r="O59" s="445">
        <f>'2'!G60*1000</f>
        <v>29111047.6198343</v>
      </c>
      <c r="P59" s="445">
        <f>'2'!H60*1000</f>
        <v>12295421.518167669</v>
      </c>
      <c r="Q59" s="445">
        <f>'2'!J60*1000</f>
        <v>11744581.93870653</v>
      </c>
      <c r="R59" s="445">
        <f>'22'!AA59*1000</f>
        <v>1861323.4222329338</v>
      </c>
      <c r="S59" s="435">
        <f>'26'!F59*1000</f>
        <v>27676003.09569788</v>
      </c>
      <c r="T59" s="435">
        <f>'14'!H59*1000</f>
        <v>785474.70859584631</v>
      </c>
      <c r="U59" s="435">
        <f>'14'!I59*1000</f>
        <v>1037.8499999977698</v>
      </c>
      <c r="V59" s="435">
        <f>'14'!J59*1000</f>
        <v>662506.36324794195</v>
      </c>
      <c r="W59" s="154">
        <f>'14'!F59*1000</f>
        <v>12531169.758188069</v>
      </c>
      <c r="X59" s="445">
        <f>'2'!M60*1000</f>
        <v>3761119.0835850881</v>
      </c>
      <c r="Y59" s="435">
        <f>'16'!F59*1000</f>
        <v>16283894.168832216</v>
      </c>
      <c r="Z59" s="435">
        <f>'26'!E59*1000</f>
        <v>27781291.646094892</v>
      </c>
      <c r="AA59" s="445">
        <f>'20'!K59*1000</f>
        <v>86269.314907940745</v>
      </c>
      <c r="AB59" s="445">
        <f>'20'!L59*1000</f>
        <v>205652.15269386515</v>
      </c>
      <c r="AC59" s="445">
        <f>'30'!L59*1000</f>
        <v>25720811.379843563</v>
      </c>
      <c r="AD59" s="586">
        <f>'2'!L60*1000</f>
        <v>14661171.491894521</v>
      </c>
      <c r="AE59" s="445">
        <f>'32'!G60*1000</f>
        <v>21292709.470060073</v>
      </c>
    </row>
    <row r="60" spans="1:31" ht="14.45" customHeight="1">
      <c r="A60" s="166"/>
      <c r="B60" s="156" t="s">
        <v>2204</v>
      </c>
      <c r="C60" s="166"/>
      <c r="D60" s="162"/>
      <c r="E60" s="443">
        <f t="shared" si="50"/>
        <v>30.234083929073808</v>
      </c>
      <c r="F60" s="444">
        <f t="shared" si="51"/>
        <v>95.178373125278299</v>
      </c>
      <c r="G60" s="444">
        <f t="shared" si="52"/>
        <v>22.95306803884796</v>
      </c>
      <c r="H60" s="444">
        <f t="shared" si="53"/>
        <v>24.115844056964541</v>
      </c>
      <c r="I60" s="444">
        <f t="shared" ref="I59:I68" si="59">AE60/(T60+U60+V60)*100</f>
        <v>931.06752767447892</v>
      </c>
      <c r="J60" s="444">
        <f t="shared" si="54"/>
        <v>536.72975806385637</v>
      </c>
      <c r="K60" s="444">
        <f t="shared" si="55"/>
        <v>154.8999414341709</v>
      </c>
      <c r="L60" s="444">
        <f t="shared" si="56"/>
        <v>132.07589347003801</v>
      </c>
      <c r="M60" s="444">
        <f t="shared" si="57"/>
        <v>7.3878145866997507</v>
      </c>
      <c r="N60" s="444">
        <f t="shared" si="58"/>
        <v>7.5586238637685321</v>
      </c>
      <c r="O60" s="445">
        <f>'2'!G61*1000</f>
        <v>22555165.428053576</v>
      </c>
      <c r="P60" s="445">
        <f>'2'!H61*1000</f>
        <v>6819347.6458591577</v>
      </c>
      <c r="Q60" s="445">
        <f>'2'!J61*1000</f>
        <v>6490544.1470857104</v>
      </c>
      <c r="R60" s="445">
        <f>'22'!AA60*1000</f>
        <v>1565249.5049596292</v>
      </c>
      <c r="S60" s="435">
        <f>'26'!F60*1000</f>
        <v>21142340.455173191</v>
      </c>
      <c r="T60" s="435">
        <f>'14'!H60*1000</f>
        <v>580665.15338526014</v>
      </c>
      <c r="U60" s="435">
        <f>'14'!I60*1000</f>
        <v>2254.739240784957</v>
      </c>
      <c r="V60" s="435">
        <f>'14'!J60*1000</f>
        <v>1194400.6792838175</v>
      </c>
      <c r="W60" s="154">
        <f>'14'!F60*1000</f>
        <v>13649030.631918104</v>
      </c>
      <c r="X60" s="445">
        <f>'2'!M61*1000</f>
        <v>3939103.4570991355</v>
      </c>
      <c r="Y60" s="435">
        <f>'16'!F60*1000</f>
        <v>16297971.857733568</v>
      </c>
      <c r="Z60" s="435">
        <f>'26'!E60*1000</f>
        <v>21186908.341981683</v>
      </c>
      <c r="AA60" s="445">
        <f>'20'!K60*1000</f>
        <v>145474.79455906356</v>
      </c>
      <c r="AB60" s="445">
        <f>'20'!L60*1000</f>
        <v>248009.97761476532</v>
      </c>
      <c r="AC60" s="445">
        <f>'30'!L60*1000</f>
        <v>19441735.28111358</v>
      </c>
      <c r="AD60" s="586">
        <f>'2'!L61*1000</f>
        <v>16007720.93960464</v>
      </c>
      <c r="AE60" s="445">
        <f>'32'!G61*1000</f>
        <v>16548054.707731066</v>
      </c>
    </row>
    <row r="61" spans="1:31" ht="14.45" customHeight="1">
      <c r="A61" s="155"/>
      <c r="B61" s="156" t="s">
        <v>2249</v>
      </c>
      <c r="C61" s="155"/>
      <c r="D61" s="165"/>
      <c r="E61" s="443">
        <f t="shared" si="50"/>
        <v>28.401995043944179</v>
      </c>
      <c r="F61" s="444">
        <f t="shared" si="51"/>
        <v>95.086359692603779</v>
      </c>
      <c r="G61" s="444">
        <f t="shared" si="52"/>
        <v>18.788311883258196</v>
      </c>
      <c r="H61" s="444">
        <f t="shared" si="53"/>
        <v>19.759208307056085</v>
      </c>
      <c r="I61" s="444">
        <f t="shared" si="59"/>
        <v>680.88042369404252</v>
      </c>
      <c r="J61" s="444">
        <f t="shared" si="54"/>
        <v>369.19049029818007</v>
      </c>
      <c r="K61" s="444">
        <f t="shared" si="55"/>
        <v>128.71421031712777</v>
      </c>
      <c r="L61" s="444">
        <f t="shared" si="56"/>
        <v>104.3128721337784</v>
      </c>
      <c r="M61" s="444">
        <f t="shared" si="57"/>
        <v>5.7111840141160162</v>
      </c>
      <c r="N61" s="444">
        <f t="shared" si="58"/>
        <v>5.7252650110470693</v>
      </c>
      <c r="O61" s="445">
        <f>'2'!G62*1000</f>
        <v>33006251.438304987</v>
      </c>
      <c r="P61" s="445">
        <f>'2'!H62*1000</f>
        <v>9374433.8976991363</v>
      </c>
      <c r="Q61" s="445">
        <f>'2'!J62*1000</f>
        <v>8913807.9351115767</v>
      </c>
      <c r="R61" s="445">
        <f>'22'!AA61*1000</f>
        <v>1761297.8779895913</v>
      </c>
      <c r="S61" s="435">
        <f>'26'!F61*1000</f>
        <v>30752199.658401612</v>
      </c>
      <c r="T61" s="435">
        <f>'14'!H61*1000</f>
        <v>1219921.3487497477</v>
      </c>
      <c r="U61" s="435">
        <f>'14'!I61*1000</f>
        <v>93664.281911623839</v>
      </c>
      <c r="V61" s="435">
        <f>'14'!J61*1000</f>
        <v>2197481.4218194881</v>
      </c>
      <c r="W61" s="154">
        <f>'14'!F61*1000</f>
        <v>23891845.028325882</v>
      </c>
      <c r="X61" s="445">
        <f>'2'!M62*1000</f>
        <v>8329629.4098919826</v>
      </c>
      <c r="Y61" s="435">
        <f>'16'!F61*1000</f>
        <v>27397180.643022694</v>
      </c>
      <c r="Z61" s="435">
        <f>'26'!E61*1000</f>
        <v>30839452.443421349</v>
      </c>
      <c r="AA61" s="445">
        <f>'20'!K61*1000</f>
        <v>779635.53399482672</v>
      </c>
      <c r="AB61" s="445">
        <f>'20'!L61*1000</f>
        <v>794049.34630312258</v>
      </c>
      <c r="AC61" s="445">
        <f>'30'!L61*1000</f>
        <v>28977140.918923512</v>
      </c>
      <c r="AD61" s="586">
        <f>'2'!L62*1000</f>
        <v>29480733.325953063</v>
      </c>
      <c r="AE61" s="445">
        <f>'32'!G62*1000</f>
        <v>23906168.223113608</v>
      </c>
    </row>
    <row r="62" spans="1:31" ht="14.45" customHeight="1">
      <c r="A62" s="155"/>
      <c r="B62" s="156" t="s">
        <v>2230</v>
      </c>
      <c r="C62" s="155"/>
      <c r="D62" s="165"/>
      <c r="E62" s="443">
        <f t="shared" si="50"/>
        <v>25.306065248191938</v>
      </c>
      <c r="F62" s="444">
        <f t="shared" si="51"/>
        <v>93.833456888920992</v>
      </c>
      <c r="G62" s="444">
        <f t="shared" si="52"/>
        <v>24.95811470674569</v>
      </c>
      <c r="H62" s="444">
        <f t="shared" si="53"/>
        <v>26.598311022784582</v>
      </c>
      <c r="I62" s="444">
        <f t="shared" si="59"/>
        <v>241.17951073246834</v>
      </c>
      <c r="J62" s="444">
        <f t="shared" si="54"/>
        <v>314.93699879821952</v>
      </c>
      <c r="K62" s="444">
        <f t="shared" si="55"/>
        <v>89.406408243942991</v>
      </c>
      <c r="L62" s="444">
        <f t="shared" si="56"/>
        <v>74.029096386507064</v>
      </c>
      <c r="M62" s="444">
        <f t="shared" si="57"/>
        <v>6.8333654839573237</v>
      </c>
      <c r="N62" s="444">
        <f t="shared" si="58"/>
        <v>7.224539659276159</v>
      </c>
      <c r="O62" s="445">
        <f>'2'!G63*1000</f>
        <v>64143477.284213521</v>
      </c>
      <c r="P62" s="445">
        <f>'2'!H63*1000</f>
        <v>16232190.21400225</v>
      </c>
      <c r="Q62" s="445">
        <f>'2'!J63*1000</f>
        <v>15231225.206583453</v>
      </c>
      <c r="R62" s="445">
        <f>'22'!AA62*1000</f>
        <v>4051248.6530278302</v>
      </c>
      <c r="S62" s="435">
        <f>'26'!F62*1000</f>
        <v>59020111.258796573</v>
      </c>
      <c r="T62" s="435">
        <f>'14'!H62*1000</f>
        <v>2924245.1308915634</v>
      </c>
      <c r="U62" s="435">
        <f>'14'!I62*1000</f>
        <v>482962.27404236683</v>
      </c>
      <c r="V62" s="435">
        <f>'14'!J62*1000</f>
        <v>15259787.145319533</v>
      </c>
      <c r="W62" s="154">
        <f>'14'!F62*1000</f>
        <v>66013289.671319507</v>
      </c>
      <c r="X62" s="445">
        <f>'2'!M63*1000</f>
        <v>18740291.386535637</v>
      </c>
      <c r="Y62" s="435">
        <f>'16'!F62*1000</f>
        <v>71910931.095761552</v>
      </c>
      <c r="Z62" s="435">
        <f>'26'!E62*1000</f>
        <v>59286286.713903092</v>
      </c>
      <c r="AA62" s="445">
        <f>'20'!K62*1000</f>
        <v>2219657.3288365207</v>
      </c>
      <c r="AB62" s="445">
        <f>'20'!L62*1000</f>
        <v>3544247.8634889447</v>
      </c>
      <c r="AC62" s="445">
        <f>'30'!L62*1000</f>
        <v>53431589.379303478</v>
      </c>
      <c r="AD62" s="586">
        <f>'2'!L63*1000</f>
        <v>79725559.461987287</v>
      </c>
      <c r="AE62" s="445">
        <f>'32'!G63*1000</f>
        <v>45020966.124757834</v>
      </c>
    </row>
    <row r="63" spans="1:31" ht="14.45" customHeight="1">
      <c r="A63" s="155"/>
      <c r="B63" s="156" t="s">
        <v>2192</v>
      </c>
      <c r="C63" s="155"/>
      <c r="D63" s="165"/>
      <c r="E63" s="443">
        <f t="shared" si="50"/>
        <v>26.294834020986084</v>
      </c>
      <c r="F63" s="444">
        <f t="shared" si="51"/>
        <v>93.483500730233104</v>
      </c>
      <c r="G63" s="444">
        <f t="shared" si="52"/>
        <v>23.73548150927212</v>
      </c>
      <c r="H63" s="444">
        <f t="shared" si="53"/>
        <v>25.390022114989037</v>
      </c>
      <c r="I63" s="444">
        <f t="shared" si="59"/>
        <v>140.94335135286727</v>
      </c>
      <c r="J63" s="444">
        <f t="shared" si="54"/>
        <v>249.16665928757976</v>
      </c>
      <c r="K63" s="444">
        <f t="shared" si="55"/>
        <v>63.331138810407793</v>
      </c>
      <c r="L63" s="444">
        <f t="shared" si="56"/>
        <v>54.391085412064221</v>
      </c>
      <c r="M63" s="444">
        <f t="shared" si="57"/>
        <v>6.6144752250915078</v>
      </c>
      <c r="N63" s="444">
        <f t="shared" si="58"/>
        <v>6.9514460334145083</v>
      </c>
      <c r="O63" s="445">
        <f>'2'!G64*1000</f>
        <v>65736061.24316626</v>
      </c>
      <c r="P63" s="445">
        <f>'2'!H64*1000</f>
        <v>17285188.195824329</v>
      </c>
      <c r="Q63" s="445">
        <f>'2'!J64*1000</f>
        <v>16158799.033265602</v>
      </c>
      <c r="R63" s="445">
        <f>'22'!AA63*1000</f>
        <v>4102722.6480627707</v>
      </c>
      <c r="S63" s="435">
        <f>'26'!F63*1000</f>
        <v>61713962.86587584</v>
      </c>
      <c r="T63" s="435">
        <f>'14'!H63*1000</f>
        <v>4156985.4314867971</v>
      </c>
      <c r="U63" s="435">
        <f>'14'!I63*1000</f>
        <v>357903.40049609129</v>
      </c>
      <c r="V63" s="435">
        <f>'14'!J63*1000</f>
        <v>30607353.373283345</v>
      </c>
      <c r="W63" s="154">
        <f>'14'!F63*1000</f>
        <v>97446475.817570195</v>
      </c>
      <c r="X63" s="445">
        <f>'2'!M64*1000</f>
        <v>24768146.365299884</v>
      </c>
      <c r="Y63" s="435">
        <f>'16'!F63*1000</f>
        <v>105123337.84724717</v>
      </c>
      <c r="Z63" s="435">
        <f>'26'!E63*1000</f>
        <v>62026427.017209239</v>
      </c>
      <c r="AA63" s="445">
        <f>'20'!K63*1000</f>
        <v>4684055.6315387562</v>
      </c>
      <c r="AB63" s="445">
        <f>'20'!L63*1000</f>
        <v>4123798.2461571</v>
      </c>
      <c r="AC63" s="445">
        <f>'30'!L63*1000</f>
        <v>57984207.427554667</v>
      </c>
      <c r="AD63" s="586">
        <f>'2'!L64*1000</f>
        <v>113463378.04868916</v>
      </c>
      <c r="AE63" s="445">
        <f>'32'!G64*1000</f>
        <v>49502465.234373428</v>
      </c>
    </row>
    <row r="64" spans="1:31" ht="14.45" customHeight="1">
      <c r="A64" s="155"/>
      <c r="B64" s="156" t="s">
        <v>2201</v>
      </c>
      <c r="C64" s="155"/>
      <c r="D64" s="165"/>
      <c r="E64" s="443">
        <f t="shared" si="50"/>
        <v>24.254104379847707</v>
      </c>
      <c r="F64" s="444">
        <f t="shared" si="51"/>
        <v>93.515722092562655</v>
      </c>
      <c r="G64" s="444">
        <f t="shared" si="52"/>
        <v>24.128138476519286</v>
      </c>
      <c r="H64" s="444">
        <f t="shared" si="53"/>
        <v>25.801157213582815</v>
      </c>
      <c r="I64" s="444">
        <f t="shared" si="59"/>
        <v>88.92973726984853</v>
      </c>
      <c r="J64" s="444">
        <f t="shared" si="54"/>
        <v>226.92126214178501</v>
      </c>
      <c r="K64" s="444">
        <f t="shared" si="55"/>
        <v>47.513663854973466</v>
      </c>
      <c r="L64" s="444">
        <f t="shared" si="56"/>
        <v>41.985679264959352</v>
      </c>
      <c r="M64" s="444">
        <f t="shared" si="57"/>
        <v>6.4586799795373473</v>
      </c>
      <c r="N64" s="444">
        <f t="shared" si="58"/>
        <v>5.8440198953976692</v>
      </c>
      <c r="O64" s="445">
        <f>'2'!G65*1000</f>
        <v>136963376.13592324</v>
      </c>
      <c r="P64" s="445">
        <f>'2'!H65*1000</f>
        <v>33219240.210170247</v>
      </c>
      <c r="Q64" s="445">
        <f>'2'!J65*1000</f>
        <v>31065212.356203634</v>
      </c>
      <c r="R64" s="445">
        <f>'22'!AA64*1000</f>
        <v>8015184.2787574539</v>
      </c>
      <c r="S64" s="435">
        <f>'26'!F64*1000</f>
        <v>121997578.24646772</v>
      </c>
      <c r="T64" s="435">
        <f>'14'!H64*1000</f>
        <v>17218191.926416848</v>
      </c>
      <c r="U64" s="435">
        <f>'14'!I64*1000</f>
        <v>4228174.9391254587</v>
      </c>
      <c r="V64" s="435">
        <f>'14'!J64*1000</f>
        <v>92182524.359134421</v>
      </c>
      <c r="W64" s="154">
        <f>'14'!F64*1000</f>
        <v>256763146.32111391</v>
      </c>
      <c r="X64" s="445">
        <f>'2'!M65*1000</f>
        <v>53762074.604644656</v>
      </c>
      <c r="Y64" s="435">
        <f>'16'!F64*1000</f>
        <v>273686050.75431031</v>
      </c>
      <c r="Z64" s="435">
        <f>'26'!E64*1000</f>
        <v>124099418.211639</v>
      </c>
      <c r="AA64" s="445">
        <f>'20'!K64*1000</f>
        <v>20119462.93173939</v>
      </c>
      <c r="AB64" s="445">
        <f>'20'!L64*1000</f>
        <v>18703334.92792372</v>
      </c>
      <c r="AC64" s="445">
        <f>'30'!L64*1000</f>
        <v>116284143.50565648</v>
      </c>
      <c r="AD64" s="586">
        <f>'2'!L65*1000</f>
        <v>290569499.84440327</v>
      </c>
      <c r="AE64" s="445">
        <f>'32'!G65*1000</f>
        <v>101049874.42874698</v>
      </c>
    </row>
    <row r="65" spans="1:31" ht="14.45" customHeight="1">
      <c r="A65" s="155"/>
      <c r="B65" s="156" t="s">
        <v>2206</v>
      </c>
      <c r="C65" s="155"/>
      <c r="D65" s="165"/>
      <c r="E65" s="443">
        <f t="shared" si="50"/>
        <v>24.348751489353763</v>
      </c>
      <c r="F65" s="444">
        <f t="shared" si="51"/>
        <v>94.024026858398855</v>
      </c>
      <c r="G65" s="444">
        <f t="shared" si="52"/>
        <v>29.84654738730535</v>
      </c>
      <c r="H65" s="444">
        <f t="shared" si="53"/>
        <v>31.743532355037885</v>
      </c>
      <c r="I65" s="444">
        <f t="shared" si="59"/>
        <v>57.396894960759035</v>
      </c>
      <c r="J65" s="444">
        <f t="shared" si="54"/>
        <v>230.72745056762955</v>
      </c>
      <c r="K65" s="444">
        <f t="shared" si="55"/>
        <v>37.542114986260785</v>
      </c>
      <c r="L65" s="444">
        <f t="shared" si="56"/>
        <v>34.48072994129339</v>
      </c>
      <c r="M65" s="444">
        <f t="shared" si="57"/>
        <v>7.6376531551787394</v>
      </c>
      <c r="N65" s="444">
        <f t="shared" si="58"/>
        <v>7.6774155412496654</v>
      </c>
      <c r="O65" s="445">
        <f>'2'!G66*1000</f>
        <v>73540063.109323144</v>
      </c>
      <c r="P65" s="445">
        <f>'2'!H66*1000</f>
        <v>17906087.211603016</v>
      </c>
      <c r="Q65" s="445">
        <f>'2'!J66*1000</f>
        <v>16836024.249125943</v>
      </c>
      <c r="R65" s="445">
        <f>'22'!AA65*1000</f>
        <v>5344348.8048233176</v>
      </c>
      <c r="S65" s="435">
        <f>'26'!F65*1000</f>
        <v>69288975.82977134</v>
      </c>
      <c r="T65" s="435">
        <f>'14'!H65*1000</f>
        <v>12630228.413601425</v>
      </c>
      <c r="U65" s="435">
        <f>'14'!I65*1000</f>
        <v>6556998.7546300972</v>
      </c>
      <c r="V65" s="435">
        <f>'14'!J65*1000</f>
        <v>78578482.831160322</v>
      </c>
      <c r="W65" s="154">
        <f>'14'!F65*1000</f>
        <v>184563325.36174077</v>
      </c>
      <c r="X65" s="445">
        <f>'2'!M66*1000</f>
        <v>30030659.836663753</v>
      </c>
      <c r="Y65" s="435">
        <f>'16'!F65*1000</f>
        <v>192350683.81295937</v>
      </c>
      <c r="Z65" s="435">
        <f>'26'!E65*1000</f>
        <v>69973703.914527223</v>
      </c>
      <c r="AA65" s="445">
        <f>'20'!K65*1000</f>
        <v>9244704.8205997217</v>
      </c>
      <c r="AB65" s="445">
        <f>'20'!L65*1000</f>
        <v>10148666.448968764</v>
      </c>
      <c r="AC65" s="445">
        <f>'30'!L65*1000</f>
        <v>63065411.602674708</v>
      </c>
      <c r="AD65" s="586">
        <f>'2'!L66*1000</f>
        <v>200949852.12825304</v>
      </c>
      <c r="AE65" s="445">
        <f>'32'!G66*1000</f>
        <v>56114481.875991225</v>
      </c>
    </row>
    <row r="66" spans="1:31" ht="14.45" customHeight="1">
      <c r="A66" s="155"/>
      <c r="B66" s="156" t="s">
        <v>2203</v>
      </c>
      <c r="C66" s="155"/>
      <c r="D66" s="165"/>
      <c r="E66" s="443">
        <f t="shared" si="50"/>
        <v>28.820038799623571</v>
      </c>
      <c r="F66" s="444">
        <f t="shared" si="51"/>
        <v>95.626496796170116</v>
      </c>
      <c r="G66" s="444">
        <f t="shared" si="52"/>
        <v>24.821549889643386</v>
      </c>
      <c r="H66" s="444">
        <f t="shared" si="53"/>
        <v>25.956770059820389</v>
      </c>
      <c r="I66" s="444">
        <f t="shared" si="59"/>
        <v>52.043685285040283</v>
      </c>
      <c r="J66" s="444">
        <f t="shared" si="54"/>
        <v>301.58606033524245</v>
      </c>
      <c r="K66" s="444">
        <f t="shared" si="55"/>
        <v>33.628824950851978</v>
      </c>
      <c r="L66" s="444">
        <f t="shared" si="56"/>
        <v>31.790752617845762</v>
      </c>
      <c r="M66" s="444">
        <f t="shared" si="57"/>
        <v>7.5111829458347987</v>
      </c>
      <c r="N66" s="444">
        <f t="shared" si="58"/>
        <v>6.4587103681631879</v>
      </c>
      <c r="O66" s="445">
        <f>'2'!G67*1000</f>
        <v>143825234.39759859</v>
      </c>
      <c r="P66" s="445">
        <f>'2'!H67*1000</f>
        <v>41450488.357037462</v>
      </c>
      <c r="Q66" s="445">
        <f>'2'!J67*1000</f>
        <v>39637649.920739293</v>
      </c>
      <c r="R66" s="445">
        <f>'22'!AA66*1000</f>
        <v>10288653.647042876</v>
      </c>
      <c r="S66" s="435">
        <f>'26'!F66*1000</f>
        <v>134034761.56030883</v>
      </c>
      <c r="T66" s="435">
        <f>'14'!H66*1000</f>
        <v>22452236.764098153</v>
      </c>
      <c r="U66" s="435">
        <f>'14'!I66*1000</f>
        <v>4174762.7478671991</v>
      </c>
      <c r="V66" s="435">
        <f>'14'!J66*1000</f>
        <v>193795545.75323671</v>
      </c>
      <c r="W66" s="154">
        <f>'14'!F66*1000</f>
        <v>398571052.53067458</v>
      </c>
      <c r="X66" s="445">
        <f>'2'!M67*1000</f>
        <v>44443288.065541245</v>
      </c>
      <c r="Y66" s="435">
        <f>'16'!F66*1000</f>
        <v>409888845.64046359</v>
      </c>
      <c r="Z66" s="435">
        <f>'26'!E66*1000</f>
        <v>136977806.57503858</v>
      </c>
      <c r="AA66" s="445">
        <f>'20'!K66*1000</f>
        <v>47239832.119707845</v>
      </c>
      <c r="AB66" s="445">
        <f>'20'!L66*1000</f>
        <v>45884841.888137713</v>
      </c>
      <c r="AC66" s="445">
        <f>'30'!L66*1000</f>
        <v>126732834.75004049</v>
      </c>
      <c r="AD66" s="586">
        <f>'2'!L67*1000</f>
        <v>421615565.92110473</v>
      </c>
      <c r="AE66" s="445">
        <f>'32'!G67*1000</f>
        <v>114716015.75509723</v>
      </c>
    </row>
    <row r="67" spans="1:31" ht="14.45" customHeight="1">
      <c r="A67" s="155"/>
      <c r="B67" s="156" t="s">
        <v>2196</v>
      </c>
      <c r="C67" s="155"/>
      <c r="D67" s="165"/>
      <c r="E67" s="443">
        <f t="shared" si="50"/>
        <v>31.733213947985789</v>
      </c>
      <c r="F67" s="444">
        <f t="shared" si="51"/>
        <v>96.074220272967253</v>
      </c>
      <c r="G67" s="444">
        <f t="shared" si="52"/>
        <v>20.665615968591514</v>
      </c>
      <c r="H67" s="444">
        <f t="shared" si="53"/>
        <v>21.510053279512562</v>
      </c>
      <c r="I67" s="444">
        <f t="shared" si="59"/>
        <v>42.629009262708053</v>
      </c>
      <c r="J67" s="444">
        <f t="shared" si="54"/>
        <v>280.79847861336856</v>
      </c>
      <c r="K67" s="444">
        <f t="shared" si="55"/>
        <v>27.899655102341551</v>
      </c>
      <c r="L67" s="444">
        <f t="shared" si="56"/>
        <v>26.494678631052395</v>
      </c>
      <c r="M67" s="444">
        <f t="shared" si="57"/>
        <v>6.9035811408090924</v>
      </c>
      <c r="N67" s="444">
        <f t="shared" si="58"/>
        <v>6.6794797058712065</v>
      </c>
      <c r="O67" s="445">
        <f>'2'!G68*1000</f>
        <v>198573409.71499884</v>
      </c>
      <c r="P67" s="445">
        <f>'2'!H68*1000</f>
        <v>63013724.948670983</v>
      </c>
      <c r="Q67" s="445">
        <f>'2'!J68*1000</f>
        <v>60539944.909387879</v>
      </c>
      <c r="R67" s="445">
        <f>'22'!AA67*1000</f>
        <v>13022174.405396886</v>
      </c>
      <c r="S67" s="435">
        <f>'26'!F67*1000</f>
        <v>185615394.42144388</v>
      </c>
      <c r="T67" s="435">
        <f>'14'!H67*1000</f>
        <v>36372170.914437383</v>
      </c>
      <c r="U67" s="435">
        <f>'14'!I67*1000</f>
        <v>5589714.642903666</v>
      </c>
      <c r="V67" s="435">
        <f>'14'!J67*1000</f>
        <v>348208478.43872356</v>
      </c>
      <c r="W67" s="154">
        <f>'14'!F67*1000</f>
        <v>665296376.39092398</v>
      </c>
      <c r="X67" s="445">
        <f>'2'!M68*1000</f>
        <v>66102706.588028826</v>
      </c>
      <c r="Y67" s="435">
        <f>'16'!F67*1000</f>
        <v>682550213.84247637</v>
      </c>
      <c r="Z67" s="435">
        <f>'26'!E67*1000</f>
        <v>188629265.59114364</v>
      </c>
      <c r="AA67" s="445">
        <f>'20'!K67*1000</f>
        <v>100458349.8034941</v>
      </c>
      <c r="AB67" s="445">
        <f>'20'!L67*1000</f>
        <v>93946318.523356378</v>
      </c>
      <c r="AC67" s="445">
        <f>'30'!L67*1000</f>
        <v>179729283.10022846</v>
      </c>
      <c r="AD67" s="586">
        <f>'2'!L68*1000</f>
        <v>700576130.80046284</v>
      </c>
      <c r="AE67" s="445">
        <f>'32'!G68*1000</f>
        <v>166325760.60822409</v>
      </c>
    </row>
    <row r="68" spans="1:31" ht="14.45" customHeight="1" thickBot="1">
      <c r="A68" s="169"/>
      <c r="B68" s="170" t="s">
        <v>2197</v>
      </c>
      <c r="C68" s="169"/>
      <c r="D68" s="171"/>
      <c r="E68" s="446">
        <f t="shared" si="50"/>
        <v>32.750375209978991</v>
      </c>
      <c r="F68" s="447">
        <f t="shared" si="51"/>
        <v>95.266040498846579</v>
      </c>
      <c r="G68" s="447">
        <f t="shared" si="52"/>
        <v>43.81461347795446</v>
      </c>
      <c r="H68" s="447">
        <f t="shared" si="53"/>
        <v>45.991848982623495</v>
      </c>
      <c r="I68" s="447">
        <f t="shared" si="59"/>
        <v>33.444115713411136</v>
      </c>
      <c r="J68" s="447">
        <f t="shared" si="54"/>
        <v>245.63865043042688</v>
      </c>
      <c r="K68" s="447">
        <f t="shared" si="55"/>
        <v>21.493517269387869</v>
      </c>
      <c r="L68" s="447">
        <f t="shared" si="56"/>
        <v>20.80340409143005</v>
      </c>
      <c r="M68" s="447">
        <f t="shared" si="57"/>
        <v>14.176277979497694</v>
      </c>
      <c r="N68" s="447">
        <f t="shared" si="58"/>
        <v>12.351506480969894</v>
      </c>
      <c r="O68" s="516">
        <f>'2'!G69*1000</f>
        <v>335695912.02303547</v>
      </c>
      <c r="P68" s="516">
        <f>'2'!H69*1000</f>
        <v>109941670.75210509</v>
      </c>
      <c r="Q68" s="516">
        <f>'2'!J69*1000</f>
        <v>104737076.583809</v>
      </c>
      <c r="R68" s="516">
        <f>'22'!AA68*1000</f>
        <v>48170518.091240153</v>
      </c>
      <c r="S68" s="435">
        <f>'26'!F68*1000</f>
        <v>327718108.42476803</v>
      </c>
      <c r="T68" s="435">
        <f>'14'!H68*1000</f>
        <v>42210246.723387174</v>
      </c>
      <c r="U68" s="435">
        <f>'14'!I68*1000</f>
        <v>22492161.544946503</v>
      </c>
      <c r="V68" s="435">
        <f>'14'!J68*1000</f>
        <v>751641322.45942605</v>
      </c>
      <c r="W68" s="154">
        <f>'14'!F68*1000</f>
        <v>1524730011.9255977</v>
      </c>
      <c r="X68" s="516">
        <f>'2'!M69*1000</f>
        <v>133414716.23073781</v>
      </c>
      <c r="Y68" s="435">
        <f>'16'!F68*1000</f>
        <v>1560843835.7602496</v>
      </c>
      <c r="Z68" s="435">
        <f>'26'!E68*1000</f>
        <v>339796652.97835088</v>
      </c>
      <c r="AA68" s="516">
        <f>'20'!K68*1000</f>
        <v>220226078.91740847</v>
      </c>
      <c r="AB68" s="516">
        <f>'20'!L68*1000</f>
        <v>212482455.13550419</v>
      </c>
      <c r="AC68" s="516">
        <f>'30'!L68*1000</f>
        <v>294983608.80527514</v>
      </c>
      <c r="AD68" s="516">
        <f>'2'!L69*1000</f>
        <v>1575310016.4975948</v>
      </c>
      <c r="AE68" s="445">
        <f>'32'!G69*1000</f>
        <v>273018941.92376941</v>
      </c>
    </row>
    <row r="69" spans="1:31" s="133" customFormat="1" ht="13.7" customHeight="1">
      <c r="A69" s="587"/>
      <c r="B69" s="587"/>
      <c r="C69" s="587"/>
      <c r="D69" s="588"/>
      <c r="N69" s="479"/>
      <c r="O69" s="479"/>
      <c r="AA69" s="173"/>
      <c r="AB69" s="173"/>
      <c r="AD69" s="173"/>
    </row>
    <row r="70" spans="1:31" s="133" customFormat="1" ht="16.5">
      <c r="A70" s="587"/>
      <c r="B70" s="587"/>
      <c r="C70" s="587"/>
      <c r="D70" s="588"/>
      <c r="N70" s="479"/>
      <c r="O70" s="479"/>
      <c r="AA70" s="173"/>
      <c r="AB70" s="173"/>
      <c r="AD70" s="173"/>
    </row>
    <row r="71" spans="1:31">
      <c r="AA71" s="173"/>
      <c r="AB71" s="173"/>
      <c r="AD71" s="173" t="s">
        <v>185</v>
      </c>
    </row>
    <row r="72" spans="1:31">
      <c r="AA72" s="173"/>
      <c r="AB72" s="173"/>
      <c r="AD72" s="173"/>
    </row>
    <row r="73" spans="1:31">
      <c r="AA73" s="173"/>
      <c r="AB73" s="173"/>
      <c r="AD73" s="173"/>
    </row>
    <row r="74" spans="1:31">
      <c r="AA74" s="173"/>
      <c r="AB74" s="173"/>
      <c r="AD74" s="173"/>
    </row>
    <row r="75" spans="1:31">
      <c r="AD75" s="173"/>
    </row>
    <row r="76" spans="1:31">
      <c r="AD76" s="173"/>
    </row>
    <row r="77" spans="1:31">
      <c r="AD77" s="173"/>
    </row>
    <row r="78" spans="1:31">
      <c r="AD78" s="173"/>
    </row>
    <row r="79" spans="1:31">
      <c r="AD79" s="173"/>
    </row>
    <row r="80" spans="1:31">
      <c r="AD80" s="173"/>
    </row>
    <row r="81" spans="30:30">
      <c r="AD81" s="173"/>
    </row>
    <row r="82" spans="30:30">
      <c r="AD82" s="173"/>
    </row>
    <row r="83" spans="30:30">
      <c r="AD83" s="173"/>
    </row>
    <row r="84" spans="30:30">
      <c r="AD84" s="173"/>
    </row>
    <row r="85" spans="30:30">
      <c r="AD85" s="173"/>
    </row>
    <row r="86" spans="30:30">
      <c r="AD86" s="173"/>
    </row>
    <row r="87" spans="30:30">
      <c r="AD87" s="173"/>
    </row>
    <row r="88" spans="30:30">
      <c r="AD88" s="173"/>
    </row>
    <row r="89" spans="30:30">
      <c r="AD89" s="173"/>
    </row>
    <row r="90" spans="30:30">
      <c r="AD90" s="173"/>
    </row>
    <row r="91" spans="30:30">
      <c r="AD91" s="173"/>
    </row>
    <row r="92" spans="30:30">
      <c r="AD92" s="173"/>
    </row>
    <row r="93" spans="30:30">
      <c r="AD93" s="173"/>
    </row>
    <row r="94" spans="30:30">
      <c r="AD94" s="173"/>
    </row>
    <row r="95" spans="30:30">
      <c r="AD95" s="173"/>
    </row>
    <row r="96" spans="30:30">
      <c r="AD96" s="173"/>
    </row>
    <row r="97" spans="30:30">
      <c r="AD97" s="173"/>
    </row>
    <row r="98" spans="30:30">
      <c r="AD98" s="173"/>
    </row>
    <row r="99" spans="30:30">
      <c r="AD99" s="173"/>
    </row>
    <row r="100" spans="30:30">
      <c r="AD100" s="173"/>
    </row>
    <row r="101" spans="30:30">
      <c r="AD101" s="173"/>
    </row>
    <row r="102" spans="30:30">
      <c r="AD102" s="173"/>
    </row>
    <row r="103" spans="30:30">
      <c r="AD103" s="173"/>
    </row>
    <row r="104" spans="30:30">
      <c r="AD104" s="173"/>
    </row>
    <row r="105" spans="30:30">
      <c r="AD105" s="173"/>
    </row>
    <row r="106" spans="30:30">
      <c r="AD106" s="173"/>
    </row>
    <row r="107" spans="30:30">
      <c r="AD107" s="173"/>
    </row>
    <row r="108" spans="30:30">
      <c r="AD108" s="173"/>
    </row>
    <row r="109" spans="30:30">
      <c r="AD109" s="173"/>
    </row>
    <row r="110" spans="30:30">
      <c r="AD110" s="173"/>
    </row>
    <row r="111" spans="30:30">
      <c r="AD111" s="173"/>
    </row>
    <row r="112" spans="30:30">
      <c r="AD112" s="173"/>
    </row>
    <row r="113" spans="30:30">
      <c r="AD113" s="173"/>
    </row>
    <row r="114" spans="30:30">
      <c r="AD114" s="173"/>
    </row>
    <row r="115" spans="30:30">
      <c r="AD115" s="173"/>
    </row>
    <row r="116" spans="30:30">
      <c r="AD116" s="173"/>
    </row>
    <row r="117" spans="30:30">
      <c r="AD117" s="173"/>
    </row>
    <row r="118" spans="30:30">
      <c r="AD118" s="173"/>
    </row>
    <row r="119" spans="30:30">
      <c r="AD119" s="173"/>
    </row>
    <row r="120" spans="30:30">
      <c r="AD120" s="173"/>
    </row>
    <row r="121" spans="30:30">
      <c r="AD121" s="173"/>
    </row>
    <row r="122" spans="30:30">
      <c r="AD122" s="173"/>
    </row>
    <row r="123" spans="30:30">
      <c r="AD123" s="173"/>
    </row>
    <row r="124" spans="30:30">
      <c r="AD124" s="173"/>
    </row>
    <row r="125" spans="30:30">
      <c r="AD125" s="173"/>
    </row>
    <row r="126" spans="30:30">
      <c r="AD126" s="173"/>
    </row>
    <row r="127" spans="30:30">
      <c r="AD127" s="173"/>
    </row>
    <row r="128" spans="30:30">
      <c r="AD128" s="173"/>
    </row>
    <row r="129" spans="30:30">
      <c r="AD129" s="173"/>
    </row>
    <row r="130" spans="30:30">
      <c r="AD130" s="173"/>
    </row>
    <row r="131" spans="30:30">
      <c r="AD131" s="173"/>
    </row>
    <row r="132" spans="30:30">
      <c r="AD132" s="173"/>
    </row>
    <row r="133" spans="30:30">
      <c r="AD133" s="173"/>
    </row>
    <row r="134" spans="30:30">
      <c r="AD134" s="173"/>
    </row>
    <row r="135" spans="30:30">
      <c r="AD135" s="173"/>
    </row>
    <row r="136" spans="30:30">
      <c r="AD136" s="173"/>
    </row>
    <row r="137" spans="30:30">
      <c r="AD137" s="173"/>
    </row>
    <row r="138" spans="30:30">
      <c r="AD138" s="173"/>
    </row>
    <row r="139" spans="30:30">
      <c r="AD139" s="173"/>
    </row>
    <row r="140" spans="30:30">
      <c r="AD140" s="173"/>
    </row>
    <row r="141" spans="30:30">
      <c r="AD141" s="173"/>
    </row>
    <row r="142" spans="30:30">
      <c r="AD142" s="173"/>
    </row>
    <row r="143" spans="30:30">
      <c r="AD143" s="173"/>
    </row>
    <row r="144" spans="30:30">
      <c r="AD144" s="173"/>
    </row>
    <row r="145" spans="30:30">
      <c r="AD145" s="173"/>
    </row>
    <row r="146" spans="30:30">
      <c r="AD146" s="173"/>
    </row>
  </sheetData>
  <mergeCells count="39">
    <mergeCell ref="A58:C58"/>
    <mergeCell ref="A36:C36"/>
    <mergeCell ref="A47:C47"/>
    <mergeCell ref="A29:C29"/>
    <mergeCell ref="A17:C17"/>
    <mergeCell ref="A20:C20"/>
    <mergeCell ref="A21:C21"/>
    <mergeCell ref="A22:D22"/>
    <mergeCell ref="A23:D23"/>
    <mergeCell ref="A24:D24"/>
    <mergeCell ref="A25:D25"/>
    <mergeCell ref="A19:C19"/>
    <mergeCell ref="A18:C18"/>
    <mergeCell ref="A26:D26"/>
    <mergeCell ref="A27:D27"/>
    <mergeCell ref="A28:D28"/>
    <mergeCell ref="A16:C16"/>
    <mergeCell ref="A15:C15"/>
    <mergeCell ref="A14:C14"/>
    <mergeCell ref="A6:C6"/>
    <mergeCell ref="A7:C7"/>
    <mergeCell ref="A9:C9"/>
    <mergeCell ref="A10:C10"/>
    <mergeCell ref="A13:C13"/>
    <mergeCell ref="A12:C12"/>
    <mergeCell ref="A11:C11"/>
    <mergeCell ref="A8:C8"/>
    <mergeCell ref="AD2:AD4"/>
    <mergeCell ref="A3:C5"/>
    <mergeCell ref="G3:G4"/>
    <mergeCell ref="N3:N5"/>
    <mergeCell ref="M3:M5"/>
    <mergeCell ref="K3:K5"/>
    <mergeCell ref="E3:E4"/>
    <mergeCell ref="L3:L5"/>
    <mergeCell ref="J3:J5"/>
    <mergeCell ref="H3:H4"/>
    <mergeCell ref="I3:I5"/>
    <mergeCell ref="F3:F4"/>
  </mergeCells>
  <phoneticPr fontId="5"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1" manualBreakCount="1">
    <brk id="9" max="51" man="1"/>
  </col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7" tint="0.39997558519241921"/>
  </sheetPr>
  <dimension ref="A1:U82"/>
  <sheetViews>
    <sheetView view="pageBreakPreview" topLeftCell="A35" zoomScaleNormal="75" zoomScaleSheetLayoutView="100" workbookViewId="0">
      <selection activeCell="G46" sqref="G46"/>
    </sheetView>
  </sheetViews>
  <sheetFormatPr defaultColWidth="9.140625" defaultRowHeight="15.75"/>
  <cols>
    <col min="1" max="1" width="2.28515625" style="174" customWidth="1"/>
    <col min="2" max="2" width="18.7109375" style="174" customWidth="1"/>
    <col min="3" max="3" width="2.28515625" style="174" customWidth="1"/>
    <col min="4" max="4" width="1.7109375" style="175" customWidth="1"/>
    <col min="5" max="10" width="12" style="132" customWidth="1"/>
    <col min="11" max="11" width="16.85546875" style="176" customWidth="1"/>
    <col min="12" max="12" width="16.85546875" style="132" customWidth="1"/>
    <col min="13" max="14" width="19" style="132" customWidth="1"/>
    <col min="15" max="15" width="24.28515625" style="132" customWidth="1"/>
    <col min="16" max="17" width="19" style="132" customWidth="1"/>
    <col min="18" max="18" width="20.7109375" style="132" customWidth="1"/>
    <col min="19" max="19" width="18.7109375" style="132" bestFit="1" customWidth="1"/>
    <col min="20" max="20" width="30.5703125" style="132" customWidth="1"/>
    <col min="21" max="21" width="20.7109375" style="132" bestFit="1" customWidth="1"/>
    <col min="22" max="16384" width="9.140625" style="132"/>
  </cols>
  <sheetData>
    <row r="1" spans="1:21" s="131" customFormat="1" ht="35.1" customHeight="1">
      <c r="A1" s="543" t="s">
        <v>1566</v>
      </c>
      <c r="B1" s="518"/>
      <c r="C1" s="518"/>
      <c r="D1" s="518"/>
      <c r="E1" s="518"/>
      <c r="F1" s="518"/>
      <c r="G1" s="518"/>
      <c r="H1" s="518"/>
      <c r="I1" s="518"/>
      <c r="J1" s="518"/>
      <c r="K1" s="476"/>
    </row>
    <row r="2" spans="1:21" ht="15" customHeight="1" thickBot="1">
      <c r="A2" s="132"/>
      <c r="B2" s="133"/>
      <c r="C2" s="133"/>
      <c r="D2" s="134"/>
      <c r="I2" s="225"/>
      <c r="J2" s="225" t="s">
        <v>171</v>
      </c>
    </row>
    <row r="3" spans="1:21" ht="19.5" customHeight="1">
      <c r="A3" s="3726" t="s">
        <v>10</v>
      </c>
      <c r="B3" s="3726"/>
      <c r="C3" s="3726"/>
      <c r="D3" s="559"/>
      <c r="E3" s="3909" t="s">
        <v>232</v>
      </c>
      <c r="F3" s="3909" t="s">
        <v>233</v>
      </c>
      <c r="G3" s="3909" t="s">
        <v>490</v>
      </c>
      <c r="H3" s="3909" t="s">
        <v>459</v>
      </c>
      <c r="I3" s="3920" t="s">
        <v>475</v>
      </c>
      <c r="J3" s="3918" t="s">
        <v>234</v>
      </c>
      <c r="U3" s="421"/>
    </row>
    <row r="4" spans="1:21" ht="19.5" customHeight="1">
      <c r="A4" s="3727"/>
      <c r="B4" s="3727"/>
      <c r="C4" s="3727"/>
      <c r="D4" s="137"/>
      <c r="E4" s="3910"/>
      <c r="F4" s="3910"/>
      <c r="G4" s="3910"/>
      <c r="H4" s="3910"/>
      <c r="I4" s="3921"/>
      <c r="J4" s="3919"/>
      <c r="K4" s="544" t="s">
        <v>283</v>
      </c>
      <c r="L4" s="545" t="s">
        <v>236</v>
      </c>
      <c r="M4" s="545" t="s">
        <v>192</v>
      </c>
      <c r="N4" s="545" t="s">
        <v>191</v>
      </c>
      <c r="O4" s="545" t="s">
        <v>194</v>
      </c>
      <c r="P4" s="545" t="s">
        <v>193</v>
      </c>
      <c r="Q4" s="545" t="s">
        <v>196</v>
      </c>
      <c r="R4" s="545" t="s">
        <v>195</v>
      </c>
      <c r="S4" s="545" t="s">
        <v>2479</v>
      </c>
      <c r="T4" s="132" t="s">
        <v>2480</v>
      </c>
      <c r="U4" s="545" t="s">
        <v>446</v>
      </c>
    </row>
    <row r="5" spans="1:21" ht="39.75" customHeight="1">
      <c r="A5" s="3728"/>
      <c r="B5" s="3728"/>
      <c r="C5" s="3728"/>
      <c r="D5" s="560"/>
      <c r="E5" s="3911"/>
      <c r="F5" s="3911"/>
      <c r="G5" s="3911"/>
      <c r="H5" s="3911"/>
      <c r="I5" s="427" t="s">
        <v>136</v>
      </c>
      <c r="J5" s="327" t="s">
        <v>475</v>
      </c>
      <c r="K5" s="429" t="s">
        <v>69</v>
      </c>
      <c r="L5" s="429" t="s">
        <v>70</v>
      </c>
      <c r="M5" s="429" t="s">
        <v>381</v>
      </c>
      <c r="N5" s="429" t="s">
        <v>374</v>
      </c>
      <c r="O5" s="429" t="s">
        <v>375</v>
      </c>
      <c r="P5" s="429" t="s">
        <v>376</v>
      </c>
      <c r="Q5" s="429" t="s">
        <v>377</v>
      </c>
      <c r="R5" s="429" t="s">
        <v>448</v>
      </c>
      <c r="U5" s="132" t="s">
        <v>447</v>
      </c>
    </row>
    <row r="6" spans="1:21" ht="24" hidden="1" customHeight="1">
      <c r="A6" s="3729" t="s">
        <v>2481</v>
      </c>
      <c r="B6" s="3729"/>
      <c r="C6" s="3729"/>
      <c r="D6" s="149"/>
      <c r="E6" s="548">
        <v>106.99</v>
      </c>
      <c r="F6" s="548">
        <v>77.56</v>
      </c>
      <c r="G6" s="548">
        <v>40.79</v>
      </c>
      <c r="H6" s="548">
        <v>23.04</v>
      </c>
      <c r="I6" s="548"/>
      <c r="J6" s="548">
        <v>49.9</v>
      </c>
      <c r="K6" s="132" t="s">
        <v>68</v>
      </c>
      <c r="L6" s="132" t="s">
        <v>68</v>
      </c>
      <c r="M6" s="132" t="s">
        <v>68</v>
      </c>
      <c r="N6" s="132" t="s">
        <v>68</v>
      </c>
      <c r="O6" s="132" t="s">
        <v>68</v>
      </c>
      <c r="P6" s="132" t="s">
        <v>68</v>
      </c>
      <c r="Q6" s="132" t="s">
        <v>68</v>
      </c>
      <c r="R6" s="132" t="s">
        <v>68</v>
      </c>
    </row>
    <row r="7" spans="1:21" ht="24" hidden="1" customHeight="1">
      <c r="A7" s="3716" t="s">
        <v>2482</v>
      </c>
      <c r="B7" s="3716"/>
      <c r="C7" s="3716"/>
      <c r="D7" s="149"/>
      <c r="E7" s="493" t="s">
        <v>372</v>
      </c>
      <c r="F7" s="493" t="s">
        <v>372</v>
      </c>
      <c r="G7" s="493" t="s">
        <v>372</v>
      </c>
      <c r="H7" s="493" t="s">
        <v>372</v>
      </c>
      <c r="I7" s="493" t="s">
        <v>372</v>
      </c>
      <c r="J7" s="493" t="s">
        <v>372</v>
      </c>
      <c r="K7" s="132">
        <v>281966764</v>
      </c>
      <c r="L7" s="132">
        <v>649592760</v>
      </c>
    </row>
    <row r="8" spans="1:21" ht="19.5" hidden="1" customHeight="1">
      <c r="A8" s="3716" t="s">
        <v>2483</v>
      </c>
      <c r="B8" s="3716"/>
      <c r="C8" s="3716"/>
      <c r="D8" s="149"/>
      <c r="E8" s="548">
        <f>L8/N8*100</f>
        <v>117.80979986357156</v>
      </c>
      <c r="F8" s="548">
        <f>P8/M8*100</f>
        <v>74.491251997418701</v>
      </c>
      <c r="G8" s="548">
        <f>K8/(R8+O8)*100</f>
        <v>42.102767598065803</v>
      </c>
      <c r="H8" s="548">
        <f>Q8/M8*100</f>
        <v>28.488707576626641</v>
      </c>
      <c r="I8" s="548">
        <f>R8/Q8*100</f>
        <v>89.52465934134149</v>
      </c>
      <c r="J8" s="548">
        <f>K8/R8*100</f>
        <v>54.904494993954124</v>
      </c>
      <c r="K8" s="561">
        <v>121604697.75101717</v>
      </c>
      <c r="L8" s="561">
        <v>647532310.41547668</v>
      </c>
      <c r="M8" s="561">
        <v>868414421.03194439</v>
      </c>
      <c r="N8" s="561">
        <v>549642144.51203966</v>
      </c>
      <c r="O8" s="561">
        <v>67344228.417728901</v>
      </c>
      <c r="P8" s="561">
        <v>646892774.75283027</v>
      </c>
      <c r="Q8" s="561">
        <v>247400044.96104595</v>
      </c>
      <c r="R8" s="561">
        <v>221484047.46170205</v>
      </c>
    </row>
    <row r="9" spans="1:21" ht="19.5" hidden="1" customHeight="1">
      <c r="A9" s="3716" t="s">
        <v>2484</v>
      </c>
      <c r="B9" s="3716"/>
      <c r="C9" s="3716"/>
      <c r="D9" s="149"/>
      <c r="E9" s="548">
        <f>L9/N9*100</f>
        <v>119.59380541375279</v>
      </c>
      <c r="F9" s="548">
        <f>P9/M9*100</f>
        <v>75.903271790110693</v>
      </c>
      <c r="G9" s="548">
        <f>K9/(R9+O9)*100</f>
        <v>36.786516123600812</v>
      </c>
      <c r="H9" s="548">
        <f>Q9/M9*100</f>
        <v>26.872575876008124</v>
      </c>
      <c r="I9" s="548">
        <f>R9/Q9*100</f>
        <v>89.670332762564897</v>
      </c>
      <c r="J9" s="548">
        <f>K9/R9*100</f>
        <v>46.734648395490488</v>
      </c>
      <c r="K9" s="562">
        <v>118356200.487192</v>
      </c>
      <c r="L9" s="562">
        <v>817188245.88725233</v>
      </c>
      <c r="M9" s="562">
        <v>1050978800.6989176</v>
      </c>
      <c r="N9" s="562">
        <v>683303155.25964439</v>
      </c>
      <c r="O9" s="562">
        <v>68486492.789971873</v>
      </c>
      <c r="P9" s="562">
        <v>797727295.55094528</v>
      </c>
      <c r="Q9" s="562">
        <v>282425075.65857685</v>
      </c>
      <c r="R9" s="562">
        <v>253251505.14797154</v>
      </c>
    </row>
    <row r="10" spans="1:21" ht="19.5" hidden="1" customHeight="1">
      <c r="A10" s="3716" t="s">
        <v>2485</v>
      </c>
      <c r="B10" s="3716"/>
      <c r="C10" s="3716"/>
      <c r="D10" s="149"/>
      <c r="E10" s="548">
        <f>L10/N10*100</f>
        <v>116.77642519228182</v>
      </c>
      <c r="F10" s="548">
        <f>P10/M10*100</f>
        <v>77.868243457681544</v>
      </c>
      <c r="G10" s="548">
        <f>K10/(R10+O10)*100</f>
        <v>34.651929417864963</v>
      </c>
      <c r="H10" s="548">
        <f>R10/M10*100</f>
        <v>22.131756542318488</v>
      </c>
      <c r="I10" s="548">
        <f>R10/Q10*100</f>
        <v>91.149897369577104</v>
      </c>
      <c r="J10" s="548">
        <f>K10/R10*100</f>
        <v>45.284432132286547</v>
      </c>
      <c r="K10" s="549">
        <v>106553793.60322423</v>
      </c>
      <c r="L10" s="549">
        <v>840047239.68685865</v>
      </c>
      <c r="M10" s="549">
        <v>1063173409.5479351</v>
      </c>
      <c r="N10" s="549">
        <v>719363722.86071694</v>
      </c>
      <c r="O10" s="549">
        <v>72198482.833064005</v>
      </c>
      <c r="P10" s="549">
        <v>827874458.92411971</v>
      </c>
      <c r="Q10" s="549">
        <v>258145052.72537023</v>
      </c>
      <c r="R10" s="549">
        <v>235298950.62381566</v>
      </c>
    </row>
    <row r="11" spans="1:21" s="554" customFormat="1" ht="19.5" hidden="1" customHeight="1">
      <c r="A11" s="3590" t="s">
        <v>2486</v>
      </c>
      <c r="B11" s="3590"/>
      <c r="C11" s="3590"/>
      <c r="D11" s="436"/>
      <c r="E11" s="548">
        <f>L11/N11*100</f>
        <v>116.78248995084739</v>
      </c>
      <c r="F11" s="548">
        <f>P11/M11*100</f>
        <v>76.718944211965706</v>
      </c>
      <c r="G11" s="548">
        <f>K11/(R11+O11)*100</f>
        <v>33.851042834622866</v>
      </c>
      <c r="H11" s="548">
        <f>R11/M11*100</f>
        <v>23.281055788034276</v>
      </c>
      <c r="I11" s="548">
        <f>R11/Q11*100</f>
        <v>91.416037837523987</v>
      </c>
      <c r="J11" s="548">
        <f>K11/R11*100</f>
        <v>42.85662984650051</v>
      </c>
      <c r="K11" s="154">
        <v>8400645.485614866</v>
      </c>
      <c r="L11" s="154">
        <v>66245456.313127212</v>
      </c>
      <c r="M11" s="154">
        <v>84196098.96249029</v>
      </c>
      <c r="N11" s="154">
        <v>56725504.260963507</v>
      </c>
      <c r="O11" s="154">
        <v>5214763.4847813947</v>
      </c>
      <c r="P11" s="154">
        <v>64594358.191684365</v>
      </c>
      <c r="Q11" s="154">
        <v>21442343.416419532</v>
      </c>
      <c r="R11" s="154">
        <v>19601740.770805914</v>
      </c>
    </row>
    <row r="12" spans="1:21" ht="18" hidden="1" customHeight="1">
      <c r="A12" s="3590" t="s">
        <v>2404</v>
      </c>
      <c r="B12" s="3590"/>
      <c r="C12" s="3590"/>
      <c r="D12" s="436"/>
      <c r="E12" s="493" t="s">
        <v>372</v>
      </c>
      <c r="F12" s="493" t="s">
        <v>372</v>
      </c>
      <c r="G12" s="493" t="s">
        <v>372</v>
      </c>
      <c r="H12" s="493" t="s">
        <v>372</v>
      </c>
      <c r="I12" s="493" t="s">
        <v>372</v>
      </c>
      <c r="J12" s="493" t="s">
        <v>372</v>
      </c>
      <c r="M12" s="154" t="e">
        <f>'13'!G13*1000</f>
        <v>#REF!</v>
      </c>
    </row>
    <row r="13" spans="1:21" s="554" customFormat="1" ht="18" hidden="1" customHeight="1">
      <c r="A13" s="3590" t="s">
        <v>2419</v>
      </c>
      <c r="B13" s="3590"/>
      <c r="C13" s="3590"/>
      <c r="D13" s="436"/>
      <c r="E13" s="551">
        <f>L13/N13*100</f>
        <v>8.0357953212220572</v>
      </c>
      <c r="F13" s="551" t="e">
        <f>P13/M13*100</f>
        <v>#REF!</v>
      </c>
      <c r="G13" s="551">
        <f>K13/(R13+O13)*100</f>
        <v>29.346129109468933</v>
      </c>
      <c r="H13" s="551" t="e">
        <f>R13/M13*100</f>
        <v>#REF!</v>
      </c>
      <c r="I13" s="551">
        <f>R13/Q13*100</f>
        <v>100.42861116717002</v>
      </c>
      <c r="J13" s="551">
        <f>K13/R13*100</f>
        <v>36.697206088280723</v>
      </c>
      <c r="K13" s="154">
        <f>'13'!M14*1000</f>
        <v>111247566836.64586</v>
      </c>
      <c r="L13" s="154">
        <f>'13'!H14*1000</f>
        <v>111412676066.37109</v>
      </c>
      <c r="M13" s="154" t="e">
        <f>'13'!G14*1000</f>
        <v>#REF!</v>
      </c>
      <c r="N13" s="154">
        <f>'17'!G13*1000</f>
        <v>1386454876123.2986</v>
      </c>
      <c r="O13" s="154">
        <f>'17'!H13*1000</f>
        <v>75937739828.953735</v>
      </c>
      <c r="P13" s="154">
        <f>'17'!F13*1000</f>
        <v>1506128939840.1038</v>
      </c>
      <c r="Q13" s="154">
        <f>'1'!K15*1000</f>
        <v>301856174159.28192</v>
      </c>
      <c r="R13" s="154">
        <f>'17'!J13*1000</f>
        <v>303149963430.52075</v>
      </c>
      <c r="S13" s="439" t="e">
        <f>M13-P13</f>
        <v>#REF!</v>
      </c>
      <c r="T13" s="563" t="e">
        <f>S13/Q13</f>
        <v>#REF!</v>
      </c>
      <c r="U13" s="564"/>
    </row>
    <row r="14" spans="1:21" s="554" customFormat="1" ht="18" hidden="1" customHeight="1">
      <c r="A14" s="3590" t="s">
        <v>2420</v>
      </c>
      <c r="B14" s="3590"/>
      <c r="C14" s="3590"/>
      <c r="D14" s="436"/>
      <c r="E14" s="551">
        <f>L14/N14*100</f>
        <v>6.8612617546865016</v>
      </c>
      <c r="F14" s="551" t="e">
        <f>P14/M14*100</f>
        <v>#REF!</v>
      </c>
      <c r="G14" s="551">
        <f>K14/(R14+O14)*100</f>
        <v>26.964212607397364</v>
      </c>
      <c r="H14" s="551" t="e">
        <f>R14/M14*100</f>
        <v>#REF!</v>
      </c>
      <c r="I14" s="551">
        <f>R14/Q14*100</f>
        <v>94.789332313583415</v>
      </c>
      <c r="J14" s="551">
        <f>K14/R14*100</f>
        <v>35.468963569200902</v>
      </c>
      <c r="K14" s="154">
        <f>'13'!M15*1000</f>
        <v>98116735727.064331</v>
      </c>
      <c r="L14" s="154">
        <f>'13'!H15*1000</f>
        <v>79016195464.908554</v>
      </c>
      <c r="M14" s="154" t="e">
        <f>'13'!G15*1000</f>
        <v>#REF!</v>
      </c>
      <c r="N14" s="154">
        <f>'17'!G14*1000</f>
        <v>1151627766000</v>
      </c>
      <c r="O14" s="154">
        <f>'17'!H14*1000</f>
        <v>87250605809.419937</v>
      </c>
      <c r="P14" s="154">
        <f>'17'!F14*1000</f>
        <v>1274736725306.0017</v>
      </c>
      <c r="Q14" s="154">
        <f>'1'!K16*1000</f>
        <v>291833489919.73096</v>
      </c>
      <c r="R14" s="154">
        <f>'17'!J14*1000</f>
        <v>276627016562.34174</v>
      </c>
      <c r="S14" s="439" t="e">
        <f t="shared" ref="S14:S58" si="0">M14-P14</f>
        <v>#REF!</v>
      </c>
      <c r="T14" s="563" t="e">
        <f t="shared" ref="T14:T58" si="1">S14/Q14</f>
        <v>#REF!</v>
      </c>
      <c r="U14" s="564"/>
    </row>
    <row r="15" spans="1:21" s="554" customFormat="1" ht="17.25" hidden="1" customHeight="1">
      <c r="A15" s="3716" t="s">
        <v>2368</v>
      </c>
      <c r="B15" s="3716"/>
      <c r="C15" s="3716"/>
      <c r="D15" s="436"/>
      <c r="E15" s="551">
        <f>L15/N15*100</f>
        <v>5.0949143050147487</v>
      </c>
      <c r="F15" s="551">
        <f>P15/M15*100</f>
        <v>82.111757016679675</v>
      </c>
      <c r="G15" s="551">
        <f>K15/(R15+O15)*100</f>
        <v>26.686206492616616</v>
      </c>
      <c r="H15" s="551">
        <f>R15/M15*100</f>
        <v>17.888242983320239</v>
      </c>
      <c r="I15" s="551">
        <f>R15/Q15*100</f>
        <v>99.116295179566919</v>
      </c>
      <c r="J15" s="551">
        <f>K15/R15*100</f>
        <v>29.750862018099689</v>
      </c>
      <c r="K15" s="154">
        <f>'13'!M16*1000</f>
        <v>85089221744.109146</v>
      </c>
      <c r="L15" s="154">
        <f>'13'!H16*1000</f>
        <v>63098015976.060013</v>
      </c>
      <c r="M15" s="154">
        <f>'13'!G16*1000</f>
        <v>1598848494333.4563</v>
      </c>
      <c r="N15" s="154">
        <f>'17'!G15*1000</f>
        <v>1238450976770.2041</v>
      </c>
      <c r="O15" s="154">
        <f>'17'!H15*1000</f>
        <v>32845041989.602451</v>
      </c>
      <c r="P15" s="154">
        <f>'17'!F15*1000</f>
        <v>1312842590731.9292</v>
      </c>
      <c r="Q15" s="154">
        <f>'1'!K17*1000</f>
        <v>288555885874.64343</v>
      </c>
      <c r="R15" s="154">
        <f>'17'!J15*1000</f>
        <v>286005903601.52582</v>
      </c>
      <c r="S15" s="439">
        <f t="shared" si="0"/>
        <v>286005903601.5271</v>
      </c>
      <c r="T15" s="563">
        <f t="shared" si="1"/>
        <v>0.9911629517956736</v>
      </c>
      <c r="U15" s="564"/>
    </row>
    <row r="16" spans="1:21" s="554" customFormat="1" ht="17.25" hidden="1" customHeight="1">
      <c r="A16" s="3716" t="s">
        <v>2369</v>
      </c>
      <c r="B16" s="3716"/>
      <c r="C16" s="3716"/>
      <c r="D16" s="436"/>
      <c r="E16" s="499">
        <f>L16/N16*100</f>
        <v>3.9992881096327331</v>
      </c>
      <c r="F16" s="499">
        <f>P16/M16*100</f>
        <v>82.25344925491639</v>
      </c>
      <c r="G16" s="499">
        <f>K16/(R16+O16)*100</f>
        <v>25.932902669158359</v>
      </c>
      <c r="H16" s="499">
        <f>R16/M16*100</f>
        <v>17.746550745083677</v>
      </c>
      <c r="I16" s="499">
        <f>R16/Q16*100</f>
        <v>103.33013980293062</v>
      </c>
      <c r="J16" s="499">
        <f>K16/R16*100</f>
        <v>28.683778444782192</v>
      </c>
      <c r="K16" s="154">
        <f>'13'!M17*1000</f>
        <v>91977373635.212692</v>
      </c>
      <c r="L16" s="154">
        <f>'13'!H17*1000</f>
        <v>56035079219.65139</v>
      </c>
      <c r="M16" s="154">
        <f>'13'!G17*1000</f>
        <v>1806885737298.427</v>
      </c>
      <c r="N16" s="154">
        <f>'17'!G16*1000</f>
        <v>1401126342577.936</v>
      </c>
      <c r="O16" s="154">
        <f>'17'!H16*1000</f>
        <v>34014531525.050156</v>
      </c>
      <c r="P16" s="154">
        <f>'17'!F16*1000</f>
        <v>1486225843023.0835</v>
      </c>
      <c r="Q16" s="154">
        <f>'1'!K18*1000</f>
        <v>310325617372.53186</v>
      </c>
      <c r="R16" s="154">
        <f>'17'!J16*1000</f>
        <v>320659894275.34473</v>
      </c>
      <c r="S16" s="439">
        <f t="shared" si="0"/>
        <v>320659894275.34351</v>
      </c>
      <c r="T16" s="563">
        <f t="shared" si="1"/>
        <v>1.0333013980293022</v>
      </c>
      <c r="U16" s="564"/>
    </row>
    <row r="17" spans="1:21" s="554" customFormat="1" ht="19.5" hidden="1" customHeight="1">
      <c r="A17" s="3716" t="s">
        <v>2487</v>
      </c>
      <c r="B17" s="3716"/>
      <c r="C17" s="3716"/>
      <c r="D17" s="436"/>
      <c r="E17" s="499" t="s">
        <v>372</v>
      </c>
      <c r="F17" s="499" t="s">
        <v>372</v>
      </c>
      <c r="G17" s="499" t="s">
        <v>372</v>
      </c>
      <c r="H17" s="499" t="s">
        <v>372</v>
      </c>
      <c r="I17" s="499" t="s">
        <v>372</v>
      </c>
      <c r="J17" s="499" t="s">
        <v>372</v>
      </c>
      <c r="K17" s="154">
        <f>'13'!M18*1000</f>
        <v>79659450429.710266</v>
      </c>
      <c r="L17" s="154">
        <f>'13'!H18*1000</f>
        <v>48134226697.586113</v>
      </c>
      <c r="M17" s="154" t="e">
        <f>'13'!G18*1000</f>
        <v>#REF!</v>
      </c>
      <c r="N17" s="154" t="e">
        <f>'17'!G17*1000</f>
        <v>#VALUE!</v>
      </c>
      <c r="O17" s="154" t="e">
        <f>'17'!H17*1000</f>
        <v>#VALUE!</v>
      </c>
      <c r="P17" s="154" t="e">
        <f>'17'!F17*1000</f>
        <v>#VALUE!</v>
      </c>
      <c r="Q17" s="154" t="e">
        <f>'1'!K19*1000</f>
        <v>#VALUE!</v>
      </c>
      <c r="R17" s="154" t="e">
        <f>'17'!J17*1000</f>
        <v>#VALUE!</v>
      </c>
      <c r="S17" s="439" t="e">
        <f t="shared" si="0"/>
        <v>#REF!</v>
      </c>
      <c r="T17" s="563" t="e">
        <f t="shared" si="1"/>
        <v>#REF!</v>
      </c>
    </row>
    <row r="18" spans="1:21" s="554" customFormat="1" ht="18" hidden="1" customHeight="1">
      <c r="A18" s="3716" t="s">
        <v>2446</v>
      </c>
      <c r="B18" s="3716"/>
      <c r="C18" s="3716"/>
      <c r="D18" s="436"/>
      <c r="E18" s="499">
        <f t="shared" ref="E18:E21" si="2">L18/N18*100</f>
        <v>3.5560358851002531</v>
      </c>
      <c r="F18" s="499">
        <f t="shared" ref="F18:F21" si="3">P18/M18*100</f>
        <v>80.30251151730829</v>
      </c>
      <c r="G18" s="499">
        <f>K18/(R18+O18)*100</f>
        <v>25.512230228556511</v>
      </c>
      <c r="H18" s="499">
        <f t="shared" ref="H18:H21" si="4">R18/M18*100</f>
        <v>19.697488482691554</v>
      </c>
      <c r="I18" s="499">
        <f t="shared" ref="I18:I21" si="5">R18/Q18*100</f>
        <v>106.0666076875228</v>
      </c>
      <c r="J18" s="499">
        <f t="shared" ref="J18:J21" si="6">K18/R18*100</f>
        <v>28.285799746436851</v>
      </c>
      <c r="K18" s="154">
        <f>'13'!M19*1000</f>
        <v>101921170779.94193</v>
      </c>
      <c r="L18" s="154">
        <f>'13'!H19*1000</f>
        <v>49794242920.41114</v>
      </c>
      <c r="M18" s="154">
        <f>'13'!G19*1000</f>
        <v>1829300639485.731</v>
      </c>
      <c r="N18" s="154">
        <f>'17'!G18*1000</f>
        <v>1400273915374.3752</v>
      </c>
      <c r="O18" s="154">
        <f>'17'!H18*1000</f>
        <v>39172976468.415627</v>
      </c>
      <c r="P18" s="154">
        <f>'17'!F18*1000</f>
        <v>1468974356709.2234</v>
      </c>
      <c r="Q18" s="154">
        <f>'1'!K20*1000</f>
        <v>339716985988.69391</v>
      </c>
      <c r="R18" s="154">
        <f>'17'!J18*1000</f>
        <v>360326282776.50476</v>
      </c>
      <c r="S18" s="439">
        <f t="shared" si="0"/>
        <v>360326282776.50757</v>
      </c>
      <c r="T18" s="563">
        <f t="shared" si="1"/>
        <v>1.0606660768752363</v>
      </c>
    </row>
    <row r="19" spans="1:21" s="554" customFormat="1" ht="18" hidden="1" customHeight="1">
      <c r="A19" s="3716" t="s">
        <v>2488</v>
      </c>
      <c r="B19" s="3716"/>
      <c r="C19" s="3716"/>
      <c r="D19" s="436"/>
      <c r="E19" s="499">
        <f t="shared" si="2"/>
        <v>2.2836664088241667</v>
      </c>
      <c r="F19" s="499">
        <f t="shared" si="3"/>
        <v>81.130244090785965</v>
      </c>
      <c r="G19" s="499">
        <f>K19/(R19+O19)*100</f>
        <v>25.16203415766206</v>
      </c>
      <c r="H19" s="499">
        <f t="shared" si="4"/>
        <v>18.869755909214348</v>
      </c>
      <c r="I19" s="499">
        <f t="shared" si="5"/>
        <v>112.91950897596922</v>
      </c>
      <c r="J19" s="499">
        <f t="shared" si="6"/>
        <v>27.952552780498614</v>
      </c>
      <c r="K19" s="154">
        <f>'13'!M20*1000</f>
        <v>100932770333.73679</v>
      </c>
      <c r="L19" s="154">
        <f>'13'!H20*1000</f>
        <v>33742597498.634769</v>
      </c>
      <c r="M19" s="154">
        <f>'13'!G20*1000</f>
        <v>1913570358560.9207</v>
      </c>
      <c r="N19" s="154">
        <f>'17'!G19*1000</f>
        <v>1477562456944.3328</v>
      </c>
      <c r="O19" s="154">
        <f>'17'!H19*1000</f>
        <v>40045147259.361259</v>
      </c>
      <c r="P19" s="154">
        <f>'17'!F19*1000</f>
        <v>1552484302749.4031</v>
      </c>
      <c r="Q19" s="154">
        <f>'1'!K21*1000</f>
        <v>319772959594.04803</v>
      </c>
      <c r="R19" s="154">
        <f>'17'!J19*1000</f>
        <v>361086055811.5235</v>
      </c>
      <c r="S19" s="439">
        <f t="shared" si="0"/>
        <v>361086055811.51758</v>
      </c>
      <c r="T19" s="563">
        <f t="shared" si="1"/>
        <v>1.1291950897596736</v>
      </c>
    </row>
    <row r="20" spans="1:21" s="554" customFormat="1" ht="17.25" hidden="1" customHeight="1">
      <c r="A20" s="3716" t="s">
        <v>2489</v>
      </c>
      <c r="B20" s="3716"/>
      <c r="C20" s="3716"/>
      <c r="D20" s="149"/>
      <c r="E20" s="499">
        <f t="shared" si="2"/>
        <v>4.7490015288531886</v>
      </c>
      <c r="F20" s="499">
        <f t="shared" si="3"/>
        <v>75.817425377729592</v>
      </c>
      <c r="G20" s="499">
        <f>(K20+U20)/(R20+O20)*100</f>
        <v>42.639962987549765</v>
      </c>
      <c r="H20" s="499">
        <f t="shared" si="4"/>
        <v>24.182574622270419</v>
      </c>
      <c r="I20" s="499">
        <f t="shared" si="5"/>
        <v>111.8146373378396</v>
      </c>
      <c r="J20" s="499">
        <f t="shared" si="6"/>
        <v>28.650681913594095</v>
      </c>
      <c r="K20" s="154">
        <f>'13'!M21*1000</f>
        <v>106637414541.77141</v>
      </c>
      <c r="L20" s="154">
        <f>'13'!H21*1000</f>
        <v>50438539856.719757</v>
      </c>
      <c r="M20" s="154">
        <f>'13'!G21*1000</f>
        <v>1539118673350.958</v>
      </c>
      <c r="N20" s="154">
        <f>'17'!G20*1000</f>
        <v>1062087252452.4095</v>
      </c>
      <c r="O20" s="154">
        <f>'17'!H20*1000</f>
        <v>56827116239.590179</v>
      </c>
      <c r="P20" s="154">
        <f>'17'!F20*1000</f>
        <v>1166920151642.5642</v>
      </c>
      <c r="Q20" s="154">
        <f>'1'!K22*1000</f>
        <v>332871018115.29718</v>
      </c>
      <c r="R20" s="154">
        <f>'17'!J20*1000</f>
        <v>372198521708.39392</v>
      </c>
      <c r="S20" s="439">
        <f t="shared" ref="S20:S26" si="7">M20-P20</f>
        <v>372198521708.3938</v>
      </c>
      <c r="T20" s="462">
        <f t="shared" si="1"/>
        <v>1.1181463733783956</v>
      </c>
      <c r="U20" s="554">
        <f>'13'!X21*1000</f>
        <v>76298958686.348267</v>
      </c>
    </row>
    <row r="21" spans="1:21" s="554" customFormat="1" ht="18" hidden="1" customHeight="1">
      <c r="A21" s="3095" t="s">
        <v>2392</v>
      </c>
      <c r="B21" s="3096"/>
      <c r="C21" s="3096"/>
      <c r="D21" s="3097"/>
      <c r="E21" s="499">
        <f t="shared" si="2"/>
        <v>123.86461757862897</v>
      </c>
      <c r="F21" s="499">
        <f t="shared" si="3"/>
        <v>74.987208279279002</v>
      </c>
      <c r="G21" s="499">
        <f>(K21+U21)/(R21+O21)*100</f>
        <v>41.163855152229992</v>
      </c>
      <c r="H21" s="499">
        <f t="shared" si="4"/>
        <v>25.01279172072098</v>
      </c>
      <c r="I21" s="499">
        <f t="shared" si="5"/>
        <v>112.30280065584857</v>
      </c>
      <c r="J21" s="499">
        <f t="shared" si="6"/>
        <v>27.281222752432122</v>
      </c>
      <c r="K21" s="154">
        <f>'13'!M22*1000</f>
        <v>103154631.35230134</v>
      </c>
      <c r="L21" s="154">
        <f>'13'!G22*1000</f>
        <v>1277260346.240931</v>
      </c>
      <c r="M21" s="154">
        <f>'13'!F22*1000</f>
        <v>1511689974.7652617</v>
      </c>
      <c r="N21" s="154">
        <f>'17'!G21*1000</f>
        <v>1031174496.1632237</v>
      </c>
      <c r="O21" s="154">
        <f>'17'!H21*1000</f>
        <v>52105190.225929603</v>
      </c>
      <c r="P21" s="154">
        <f>'17'!F21*1000</f>
        <v>1133574109.914207</v>
      </c>
      <c r="Q21" s="154">
        <f>'1'!K23*1000</f>
        <v>336693174.74084091</v>
      </c>
      <c r="R21" s="154">
        <f>'17'!J21*1000</f>
        <v>378115864.85105443</v>
      </c>
      <c r="S21" s="439">
        <f t="shared" si="7"/>
        <v>378115864.85105467</v>
      </c>
      <c r="T21" s="462">
        <f t="shared" si="1"/>
        <v>1.1230280065584863</v>
      </c>
      <c r="U21" s="554">
        <f>'13'!X22*1000</f>
        <v>73940940.593983978</v>
      </c>
    </row>
    <row r="22" spans="1:21" s="554" customFormat="1" ht="18" hidden="1" customHeight="1">
      <c r="A22" s="3095" t="s">
        <v>2469</v>
      </c>
      <c r="B22" s="3096"/>
      <c r="C22" s="3096"/>
      <c r="D22" s="3097"/>
      <c r="E22" s="499" t="s">
        <v>112</v>
      </c>
      <c r="F22" s="499" t="s">
        <v>112</v>
      </c>
      <c r="G22" s="499" t="s">
        <v>112</v>
      </c>
      <c r="H22" s="499" t="s">
        <v>112</v>
      </c>
      <c r="I22" s="499" t="s">
        <v>112</v>
      </c>
      <c r="J22" s="499" t="s">
        <v>112</v>
      </c>
      <c r="K22" s="154" t="e">
        <f>'13'!M23*1000</f>
        <v>#VALUE!</v>
      </c>
      <c r="L22" s="154" t="e">
        <f>'13'!H23*1000</f>
        <v>#VALUE!</v>
      </c>
      <c r="M22" s="154" t="e">
        <f>'13'!G23*1000</f>
        <v>#VALUE!</v>
      </c>
      <c r="N22" s="154" t="e">
        <f>'17'!G22*1000</f>
        <v>#VALUE!</v>
      </c>
      <c r="O22" s="154" t="e">
        <f>'17'!H22*1000</f>
        <v>#VALUE!</v>
      </c>
      <c r="P22" s="154" t="e">
        <f>'17'!F22*1000</f>
        <v>#VALUE!</v>
      </c>
      <c r="Q22" s="154" t="e">
        <f>'1'!K24*1000</f>
        <v>#VALUE!</v>
      </c>
      <c r="R22" s="154" t="e">
        <f>'17'!J22*1000</f>
        <v>#VALUE!</v>
      </c>
      <c r="S22" s="439" t="e">
        <f t="shared" si="7"/>
        <v>#VALUE!</v>
      </c>
      <c r="T22" s="462" t="e">
        <f t="shared" ref="T22:T27" si="8">S22/Q22</f>
        <v>#VALUE!</v>
      </c>
      <c r="U22" s="565" t="str">
        <f>'13'!X23</f>
        <v>…</v>
      </c>
    </row>
    <row r="23" spans="1:21" s="554" customFormat="1" ht="17.45" customHeight="1">
      <c r="A23" s="3098" t="s">
        <v>1463</v>
      </c>
      <c r="B23" s="3098"/>
      <c r="C23" s="3098"/>
      <c r="D23" s="3099"/>
      <c r="E23" s="499">
        <v>119.33706781307252</v>
      </c>
      <c r="F23" s="499">
        <v>75.613063260516384</v>
      </c>
      <c r="G23" s="499">
        <v>42.750332709196478</v>
      </c>
      <c r="H23" s="499">
        <v>24.386936739483541</v>
      </c>
      <c r="I23" s="499">
        <v>124.42734425505577</v>
      </c>
      <c r="J23" s="499">
        <v>28.48671231962544</v>
      </c>
      <c r="K23" s="154">
        <f>'13'!M24*1000</f>
        <v>142313721.5147706</v>
      </c>
      <c r="L23" s="154">
        <f>'13'!G24*1000</f>
        <v>1688518871.7783835</v>
      </c>
      <c r="M23" s="154">
        <f>'13'!F24*1000</f>
        <v>2048552951.4313745</v>
      </c>
      <c r="N23" s="154">
        <f>'17'!G23*1000</f>
        <v>1414915669.3067486</v>
      </c>
      <c r="O23" s="154">
        <f>'17'!H23*1000</f>
        <v>75107627.915270165</v>
      </c>
      <c r="P23" s="154">
        <f>'17'!F23*1000</f>
        <v>1548973639.0909808</v>
      </c>
      <c r="Q23" s="154">
        <f>'1'!K25*1000</f>
        <v>401502833.10422194</v>
      </c>
      <c r="R23" s="154">
        <f>'17'!J23*1000</f>
        <v>499579312.34039229</v>
      </c>
      <c r="S23" s="439">
        <f t="shared" si="7"/>
        <v>499579312.34039378</v>
      </c>
      <c r="T23" s="462">
        <f t="shared" si="8"/>
        <v>1.2442734425505615</v>
      </c>
      <c r="U23" s="554">
        <f>'13'!X24*1000</f>
        <v>103366857.48082626</v>
      </c>
    </row>
    <row r="24" spans="1:21" s="554" customFormat="1" ht="17.45" customHeight="1">
      <c r="A24" s="3095" t="s">
        <v>2294</v>
      </c>
      <c r="B24" s="3095"/>
      <c r="C24" s="3095"/>
      <c r="D24" s="3100"/>
      <c r="E24" s="499" t="s">
        <v>431</v>
      </c>
      <c r="F24" s="499" t="s">
        <v>431</v>
      </c>
      <c r="G24" s="499" t="s">
        <v>431</v>
      </c>
      <c r="H24" s="499" t="s">
        <v>431</v>
      </c>
      <c r="I24" s="499" t="s">
        <v>431</v>
      </c>
      <c r="J24" s="499" t="s">
        <v>431</v>
      </c>
      <c r="K24" s="154">
        <f>'13'!M25*1000</f>
        <v>255450492.75451186</v>
      </c>
      <c r="L24" s="154">
        <f>'13'!G25*1000</f>
        <v>1377592149.7562919</v>
      </c>
      <c r="M24" s="154">
        <f>'13'!F25*1000</f>
        <v>1853250721.4717674</v>
      </c>
      <c r="N24" s="154" t="e">
        <f>'17'!G24*1000</f>
        <v>#VALUE!</v>
      </c>
      <c r="O24" s="154" t="e">
        <f>'17'!H24*1000</f>
        <v>#VALUE!</v>
      </c>
      <c r="P24" s="154" t="e">
        <f>'17'!F24*1000</f>
        <v>#VALUE!</v>
      </c>
      <c r="Q24" s="154" t="e">
        <f>'1'!K26*1000</f>
        <v>#VALUE!</v>
      </c>
      <c r="R24" s="154" t="e">
        <f>'17'!J24*1000</f>
        <v>#VALUE!</v>
      </c>
      <c r="S24" s="439" t="e">
        <f t="shared" si="7"/>
        <v>#VALUE!</v>
      </c>
      <c r="T24" s="462" t="e">
        <f t="shared" si="8"/>
        <v>#VALUE!</v>
      </c>
      <c r="U24" s="554">
        <f>'13'!X25*1000</f>
        <v>129357666.43685834</v>
      </c>
    </row>
    <row r="25" spans="1:21" s="554" customFormat="1" ht="17.45" customHeight="1">
      <c r="A25" s="3095" t="s">
        <v>1464</v>
      </c>
      <c r="B25" s="3095"/>
      <c r="C25" s="3095"/>
      <c r="D25" s="3100"/>
      <c r="E25" s="499">
        <v>119.9510763830818</v>
      </c>
      <c r="F25" s="499">
        <v>77.040013310617468</v>
      </c>
      <c r="G25" s="499">
        <v>42.051571691059173</v>
      </c>
      <c r="H25" s="499">
        <v>22.959986689382422</v>
      </c>
      <c r="I25" s="499">
        <v>134.52732851139731</v>
      </c>
      <c r="J25" s="499">
        <v>26.067545131677612</v>
      </c>
      <c r="K25" s="154">
        <f>'13'!M26*1000</f>
        <v>166647174.79904303</v>
      </c>
      <c r="L25" s="154">
        <f>'13'!G26*1000</f>
        <v>2318999446.9113879</v>
      </c>
      <c r="M25" s="154">
        <f>'13'!F26*1000</f>
        <v>2784365149.6964307</v>
      </c>
      <c r="N25" s="154">
        <f>'17'!G25*1000</f>
        <v>1933287734.3303819</v>
      </c>
      <c r="O25" s="154">
        <f>'17'!H25*1000</f>
        <v>101759084.18329932</v>
      </c>
      <c r="P25" s="154">
        <f>'17'!F25*1000</f>
        <v>2145075281.9423242</v>
      </c>
      <c r="Q25" s="154">
        <f>'1'!K27*1000</f>
        <v>475211895.47738779</v>
      </c>
      <c r="R25" s="154">
        <f>'17'!J25*1000</f>
        <v>639289867.75410342</v>
      </c>
      <c r="S25" s="439">
        <f t="shared" si="7"/>
        <v>639289867.75410652</v>
      </c>
      <c r="T25" s="462">
        <f t="shared" si="8"/>
        <v>1.3452732851139795</v>
      </c>
      <c r="U25" s="554">
        <f>'13'!X26*1000</f>
        <v>144975556.49075654</v>
      </c>
    </row>
    <row r="26" spans="1:21" s="554" customFormat="1" ht="17.45" customHeight="1">
      <c r="A26" s="3095" t="s">
        <v>2490</v>
      </c>
      <c r="B26" s="3096"/>
      <c r="C26" s="3096"/>
      <c r="D26" s="3097"/>
      <c r="E26" s="499">
        <v>118.9163792851097</v>
      </c>
      <c r="F26" s="499">
        <v>77.343925829330701</v>
      </c>
      <c r="G26" s="499">
        <v>34.742262072222879</v>
      </c>
      <c r="H26" s="499">
        <v>22.656074170683603</v>
      </c>
      <c r="I26" s="499">
        <v>139.48327107727135</v>
      </c>
      <c r="J26" s="499">
        <v>23.061055170272375</v>
      </c>
      <c r="K26" s="154">
        <f>'13'!M27*1000</f>
        <v>165518254.19800934</v>
      </c>
      <c r="L26" s="154">
        <f>'13'!G27*1000</f>
        <v>2657388688.9844871</v>
      </c>
      <c r="M26" s="154">
        <f>'13'!F27*1000</f>
        <v>3167977324.7037907</v>
      </c>
      <c r="N26" s="154">
        <f>'17'!G26*1000</f>
        <v>2234670030.2850847</v>
      </c>
      <c r="O26" s="154">
        <f>'17'!H26*1000</f>
        <v>120174704.30515672</v>
      </c>
      <c r="P26" s="154">
        <f>'17'!F26*1000</f>
        <v>2450238032.3089147</v>
      </c>
      <c r="Q26" s="154">
        <f>'1'!K28*1000</f>
        <v>514570160.88883781</v>
      </c>
      <c r="R26" s="154">
        <f>'17'!J26*1000</f>
        <v>717739292.39532888</v>
      </c>
      <c r="S26" s="439">
        <f t="shared" si="7"/>
        <v>717739292.394876</v>
      </c>
      <c r="T26" s="462">
        <f t="shared" si="8"/>
        <v>1.3948327107718332</v>
      </c>
      <c r="U26" s="554">
        <f>'13'!X27*1000</f>
        <v>125592022.47551034</v>
      </c>
    </row>
    <row r="27" spans="1:21" s="554" customFormat="1" ht="17.45" customHeight="1">
      <c r="A27" s="3095" t="s">
        <v>2453</v>
      </c>
      <c r="B27" s="3096"/>
      <c r="C27" s="3096"/>
      <c r="D27" s="3097"/>
      <c r="E27" s="499">
        <f>L27/N27*100</f>
        <v>118.75644601913935</v>
      </c>
      <c r="F27" s="499">
        <f>P27/M27*100</f>
        <v>78.654157749817529</v>
      </c>
      <c r="G27" s="499">
        <f>(K27+U27)/(R27+O27)*100</f>
        <v>32.419440995285179</v>
      </c>
      <c r="H27" s="499">
        <f>R27/M27*100</f>
        <v>21.345842250182447</v>
      </c>
      <c r="I27" s="499">
        <f>R27/Q27*100</f>
        <v>142.71651944069848</v>
      </c>
      <c r="J27" s="499">
        <f>K27/R27*100</f>
        <v>23.449413908650346</v>
      </c>
      <c r="K27" s="154">
        <f>'13'!M28*1000</f>
        <v>162350362.17898822</v>
      </c>
      <c r="L27" s="154">
        <f>'13'!G28*1000</f>
        <v>2792900107.0566878</v>
      </c>
      <c r="M27" s="154">
        <f>'13'!F28*1000</f>
        <v>3243455723.4373717</v>
      </c>
      <c r="N27" s="154">
        <f>'17'!G27*1000</f>
        <v>2351788219.2319655</v>
      </c>
      <c r="O27" s="154">
        <f>'17'!H27*1000</f>
        <v>106349939.97830449</v>
      </c>
      <c r="P27" s="154">
        <f>'17'!F27*1000</f>
        <v>2551112781.2579155</v>
      </c>
      <c r="Q27" s="154">
        <f>'1'!K29*1000</f>
        <v>485117591.77754992</v>
      </c>
      <c r="R27" s="154">
        <f>'17'!J27*1000</f>
        <v>692342942.17945528</v>
      </c>
      <c r="S27" s="439">
        <f t="shared" ref="S27" si="9">M27-P27</f>
        <v>692342942.17945623</v>
      </c>
      <c r="T27" s="462">
        <f t="shared" si="8"/>
        <v>1.4271651944069867</v>
      </c>
      <c r="U27" s="554">
        <f>'13'!X28*1000</f>
        <v>96581405.485689357</v>
      </c>
    </row>
    <row r="28" spans="1:21" ht="17.45" customHeight="1">
      <c r="A28" s="3716" t="s">
        <v>43</v>
      </c>
      <c r="B28" s="3716"/>
      <c r="C28" s="3716"/>
      <c r="D28" s="149"/>
      <c r="E28" s="553"/>
      <c r="F28" s="553"/>
      <c r="G28" s="553"/>
      <c r="H28" s="553"/>
      <c r="I28" s="553"/>
      <c r="J28" s="553"/>
      <c r="K28" s="154"/>
      <c r="L28" s="154"/>
      <c r="M28" s="154"/>
      <c r="N28" s="154"/>
      <c r="O28" s="154"/>
      <c r="P28" s="154"/>
      <c r="Q28" s="154"/>
      <c r="R28" s="154"/>
      <c r="T28" s="462"/>
    </row>
    <row r="29" spans="1:21" ht="17.45" customHeight="1">
      <c r="A29" s="185"/>
      <c r="B29" s="185" t="s">
        <v>44</v>
      </c>
      <c r="C29" s="185"/>
      <c r="D29" s="157"/>
      <c r="E29" s="557">
        <f>L29/N29*100</f>
        <v>118.5565476150779</v>
      </c>
      <c r="F29" s="557">
        <f>P29/M29*100</f>
        <v>78.807286859133285</v>
      </c>
      <c r="G29" s="556">
        <f>(K29+U29)/(R29+O29)*100</f>
        <v>32.475738290314297</v>
      </c>
      <c r="H29" s="557">
        <f>R29/M29*100</f>
        <v>21.19271314086669</v>
      </c>
      <c r="I29" s="557">
        <f>R29/Q29*100</f>
        <v>142.6356013320337</v>
      </c>
      <c r="J29" s="557">
        <f>K29/R29*100</f>
        <v>23.388732246805958</v>
      </c>
      <c r="K29" s="154">
        <f>'13'!M30*1000</f>
        <v>159954418.69759381</v>
      </c>
      <c r="L29" s="154">
        <f>'13'!G30*1000</f>
        <v>2779411667.9326305</v>
      </c>
      <c r="M29" s="154">
        <f>'13'!F30*1000</f>
        <v>3227029979.3925333</v>
      </c>
      <c r="N29" s="445">
        <f>'17'!G29*1000</f>
        <v>2344376353.6001849</v>
      </c>
      <c r="O29" s="445">
        <f>'17'!H29*1000</f>
        <v>106034367.35462229</v>
      </c>
      <c r="P29" s="445">
        <f>'17'!F29*1000</f>
        <v>2543134772.8901033</v>
      </c>
      <c r="Q29" s="445">
        <f>'1'!K31*1000</f>
        <v>479470202.47099906</v>
      </c>
      <c r="R29" s="445">
        <f>'17'!J29*1000</f>
        <v>683895206.50242901</v>
      </c>
      <c r="S29" s="132">
        <f t="shared" si="0"/>
        <v>683895206.50242996</v>
      </c>
      <c r="T29" s="462">
        <f t="shared" si="1"/>
        <v>1.426356013320339</v>
      </c>
      <c r="U29" s="554">
        <f>'13'!X30*1000</f>
        <v>96581042.386017114</v>
      </c>
    </row>
    <row r="30" spans="1:21" ht="17.45" customHeight="1">
      <c r="A30" s="185"/>
      <c r="B30" s="185" t="s">
        <v>357</v>
      </c>
      <c r="C30" s="185"/>
      <c r="D30" s="157"/>
      <c r="E30" s="557">
        <f>L30/N30*100</f>
        <v>181.98439899156574</v>
      </c>
      <c r="F30" s="557">
        <f>P30/M30*100</f>
        <v>48.570149066208209</v>
      </c>
      <c r="G30" s="556">
        <f>(K30+U30)/(R30+O30)*100</f>
        <v>27.344770933974104</v>
      </c>
      <c r="H30" s="557">
        <f>R30/M30*100</f>
        <v>51.429850933791776</v>
      </c>
      <c r="I30" s="557">
        <f>R30/Q30*100</f>
        <v>149.58656502090273</v>
      </c>
      <c r="J30" s="557">
        <f>K30/R30*100</f>
        <v>28.361960802232534</v>
      </c>
      <c r="K30" s="154">
        <f>'13'!M31*1000</f>
        <v>2395943.4813944413</v>
      </c>
      <c r="L30" s="154">
        <f>'13'!G31*1000</f>
        <v>13488439.124057751</v>
      </c>
      <c r="M30" s="154">
        <f>'13'!F31*1000</f>
        <v>16425744.044838076</v>
      </c>
      <c r="N30" s="445">
        <f>'17'!G30*1000</f>
        <v>7411865.6317802761</v>
      </c>
      <c r="O30" s="445">
        <f>'17'!H30*1000</f>
        <v>315572.62368221226</v>
      </c>
      <c r="P30" s="445">
        <f>'17'!F30*1000</f>
        <v>7978008.3678116724</v>
      </c>
      <c r="Q30" s="445">
        <f>'1'!K32*1000</f>
        <v>5647389.3065503202</v>
      </c>
      <c r="R30" s="445">
        <f>'17'!J30*1000</f>
        <v>8447735.6770264022</v>
      </c>
      <c r="S30" s="132">
        <f t="shared" si="0"/>
        <v>8447735.6770264041</v>
      </c>
      <c r="T30" s="462">
        <f t="shared" si="1"/>
        <v>1.4958656502090275</v>
      </c>
      <c r="U30" s="554">
        <f>'13'!X31*1000</f>
        <v>363.09967226766486</v>
      </c>
    </row>
    <row r="31" spans="1:21" ht="17.45" customHeight="1">
      <c r="A31" s="3716" t="s">
        <v>358</v>
      </c>
      <c r="B31" s="3716"/>
      <c r="C31" s="3716"/>
      <c r="D31" s="149"/>
      <c r="E31" s="557"/>
      <c r="F31" s="557"/>
      <c r="G31" s="557"/>
      <c r="H31" s="557"/>
      <c r="I31" s="557"/>
      <c r="J31" s="557"/>
      <c r="K31" s="445"/>
      <c r="L31" s="445"/>
      <c r="M31" s="445"/>
      <c r="N31" s="445"/>
      <c r="O31" s="445"/>
      <c r="P31" s="445"/>
      <c r="Q31" s="445"/>
      <c r="R31" s="445"/>
      <c r="T31" s="462"/>
    </row>
    <row r="32" spans="1:21" ht="17.45" customHeight="1">
      <c r="A32" s="185"/>
      <c r="B32" s="185" t="s">
        <v>52</v>
      </c>
      <c r="C32" s="185"/>
      <c r="D32" s="157"/>
      <c r="E32" s="557">
        <f>L32/N32*100</f>
        <v>118.01072414670513</v>
      </c>
      <c r="F32" s="557">
        <f>P32/M32*100</f>
        <v>79.927178915936949</v>
      </c>
      <c r="G32" s="556">
        <f>(K32+U32)/(R32+O32)*100</f>
        <v>28.97805301706256</v>
      </c>
      <c r="H32" s="557">
        <f>R32/M32*100</f>
        <v>20.072821084063058</v>
      </c>
      <c r="I32" s="557">
        <f>R32/Q32*100</f>
        <v>139.63296647301121</v>
      </c>
      <c r="J32" s="557">
        <f>K32/R32*100</f>
        <v>18.947643810613517</v>
      </c>
      <c r="K32" s="154">
        <f>'13'!M33*1000</f>
        <v>97513966.736189067</v>
      </c>
      <c r="L32" s="154">
        <f>'13'!G33*1000</f>
        <v>2236243716.2748227</v>
      </c>
      <c r="M32" s="154">
        <f>'13'!F33*1000</f>
        <v>2563912488.2347898</v>
      </c>
      <c r="N32" s="445">
        <f>'17'!G32*1000</f>
        <v>1894949575.5104718</v>
      </c>
      <c r="O32" s="445">
        <f>'17'!H32*1000</f>
        <v>78466393.318845421</v>
      </c>
      <c r="P32" s="445">
        <f>'17'!F32*1000</f>
        <v>2049262921.7194712</v>
      </c>
      <c r="Q32" s="445">
        <f>'1'!K34*1000</f>
        <v>368573109.57064867</v>
      </c>
      <c r="R32" s="445">
        <f>'17'!J32*1000</f>
        <v>514649566.51531869</v>
      </c>
      <c r="S32" s="132">
        <f t="shared" si="0"/>
        <v>514649566.51531863</v>
      </c>
      <c r="T32" s="462">
        <f t="shared" si="1"/>
        <v>1.3963296647301118</v>
      </c>
      <c r="U32" s="554">
        <f>'13'!X33*1000</f>
        <v>74359490.557214499</v>
      </c>
    </row>
    <row r="33" spans="1:21" ht="17.45" customHeight="1">
      <c r="A33" s="185"/>
      <c r="B33" s="185" t="s">
        <v>53</v>
      </c>
      <c r="C33" s="185"/>
      <c r="D33" s="157"/>
      <c r="E33" s="557">
        <f>L33/N33*100</f>
        <v>121.27109720490093</v>
      </c>
      <c r="F33" s="557">
        <f>P33/M33*100</f>
        <v>80.917614458775873</v>
      </c>
      <c r="G33" s="556">
        <f>(K33+U33)/(R33+O33)*100</f>
        <v>27.126098193245923</v>
      </c>
      <c r="H33" s="557">
        <f>R33/M33*100</f>
        <v>19.082385541224131</v>
      </c>
      <c r="I33" s="557">
        <f>R33/Q33*100</f>
        <v>123.14788791765562</v>
      </c>
      <c r="J33" s="557">
        <f>K33/R33*100</f>
        <v>30.671826930356243</v>
      </c>
      <c r="K33" s="154">
        <f>'13'!M34*1000</f>
        <v>7174800.2612251164</v>
      </c>
      <c r="L33" s="154">
        <f>'13'!G34*1000</f>
        <v>111193773.7702004</v>
      </c>
      <c r="M33" s="154">
        <f>'13'!F34*1000</f>
        <v>122585048.77650575</v>
      </c>
      <c r="N33" s="445">
        <f>'17'!G33*1000</f>
        <v>91690251.290731072</v>
      </c>
      <c r="O33" s="445">
        <f>'17'!H33*1000</f>
        <v>4215774.4445352349</v>
      </c>
      <c r="P33" s="445">
        <f>'17'!F33*1000</f>
        <v>99192897.153075263</v>
      </c>
      <c r="Q33" s="445">
        <f>'1'!K35*1000</f>
        <v>18995170.781225201</v>
      </c>
      <c r="R33" s="445">
        <f>'17'!J33*1000</f>
        <v>23392151.623430483</v>
      </c>
      <c r="S33" s="132">
        <f t="shared" si="0"/>
        <v>23392151.62343049</v>
      </c>
      <c r="T33" s="462">
        <f t="shared" si="1"/>
        <v>1.2314788791765567</v>
      </c>
      <c r="U33" s="554">
        <f>'13'!X34*1000</f>
        <v>314152.87309000146</v>
      </c>
    </row>
    <row r="34" spans="1:21" ht="17.45" customHeight="1">
      <c r="A34" s="185"/>
      <c r="B34" s="185" t="s">
        <v>54</v>
      </c>
      <c r="C34" s="185"/>
      <c r="D34" s="157"/>
      <c r="E34" s="557">
        <f>L34/N34*100</f>
        <v>133.55643695807035</v>
      </c>
      <c r="F34" s="557">
        <f>P34/M34*100</f>
        <v>71.239719756381731</v>
      </c>
      <c r="G34" s="556">
        <f>(K34+U34)/(R34+O34)*100</f>
        <v>22.839923403458045</v>
      </c>
      <c r="H34" s="557">
        <f>R34/M34*100</f>
        <v>28.76028024361829</v>
      </c>
      <c r="I34" s="557">
        <f>R34/Q34*100</f>
        <v>133.49553276941154</v>
      </c>
      <c r="J34" s="557">
        <f>K34/R34*100</f>
        <v>24.26230432831111</v>
      </c>
      <c r="K34" s="154">
        <f>'13'!M35*1000</f>
        <v>14743182.934908418</v>
      </c>
      <c r="L34" s="154">
        <f>'13'!G35*1000</f>
        <v>181147860.88594612</v>
      </c>
      <c r="M34" s="154">
        <f>'13'!F35*1000</f>
        <v>211283749.26639029</v>
      </c>
      <c r="N34" s="445">
        <f>'17'!G34*1000</f>
        <v>135633942.48291975</v>
      </c>
      <c r="O34" s="445">
        <f>'17'!H34*1000</f>
        <v>8274978.04864645</v>
      </c>
      <c r="P34" s="445">
        <f>'17'!F34*1000</f>
        <v>150517950.86815268</v>
      </c>
      <c r="Q34" s="445">
        <f>'1'!K36*1000</f>
        <v>45518975.157917202</v>
      </c>
      <c r="R34" s="445">
        <f>'17'!J34*1000</f>
        <v>60765798.398237653</v>
      </c>
      <c r="S34" s="132">
        <f t="shared" si="0"/>
        <v>60765798.398237616</v>
      </c>
      <c r="T34" s="462">
        <f t="shared" si="1"/>
        <v>1.3349553276941146</v>
      </c>
      <c r="U34" s="554">
        <f>'13'!X35*1000</f>
        <v>1025677.5227126131</v>
      </c>
    </row>
    <row r="35" spans="1:21" ht="17.45" customHeight="1">
      <c r="A35" s="185"/>
      <c r="B35" s="155" t="s">
        <v>359</v>
      </c>
      <c r="C35" s="185"/>
      <c r="D35" s="157"/>
      <c r="E35" s="557">
        <f>L35/N35*100</f>
        <v>177.07402259310857</v>
      </c>
      <c r="F35" s="557">
        <f>P35/M35*100</f>
        <v>52.704464295059459</v>
      </c>
      <c r="G35" s="556">
        <f>(K35+U35)/(R35+O35)*100</f>
        <v>29.58969172511004</v>
      </c>
      <c r="H35" s="557">
        <f>R35/M35*100</f>
        <v>47.295535704940548</v>
      </c>
      <c r="I35" s="557">
        <f>R35/Q35*100</f>
        <v>146.71424439245493</v>
      </c>
      <c r="J35" s="557">
        <f>K35/R35*100</f>
        <v>31.429940235543864</v>
      </c>
      <c r="K35" s="154">
        <f>'13'!M36*1000</f>
        <v>4423834.8056656383</v>
      </c>
      <c r="L35" s="154">
        <f>'13'!G36*1000</f>
        <v>24101225.422723517</v>
      </c>
      <c r="M35" s="154">
        <f>'13'!F36*1000</f>
        <v>29760155.563685425</v>
      </c>
      <c r="N35" s="445">
        <f>'17'!G35*1000</f>
        <v>13610819.401841216</v>
      </c>
      <c r="O35" s="445">
        <f>'17'!H35*1000</f>
        <v>876596.55427733844</v>
      </c>
      <c r="P35" s="445">
        <f>'17'!F35*1000</f>
        <v>15684930.563216735</v>
      </c>
      <c r="Q35" s="445">
        <f>'1'!K37*1000</f>
        <v>9593632.2057577521</v>
      </c>
      <c r="R35" s="445">
        <f>'17'!J35*1000</f>
        <v>14075225.000468692</v>
      </c>
      <c r="S35" s="132">
        <f t="shared" si="0"/>
        <v>14075225.00046869</v>
      </c>
      <c r="T35" s="462">
        <f t="shared" si="1"/>
        <v>1.4671424439245491</v>
      </c>
      <c r="U35" s="554">
        <f>'13'!X36*1000</f>
        <v>363.09967226766486</v>
      </c>
    </row>
    <row r="36" spans="1:21" ht="17.45" customHeight="1">
      <c r="A36" s="185"/>
      <c r="B36" s="155" t="s">
        <v>360</v>
      </c>
      <c r="C36" s="185"/>
      <c r="D36" s="157"/>
      <c r="E36" s="557">
        <f>L36/N36*100</f>
        <v>111.25960693459511</v>
      </c>
      <c r="F36" s="557">
        <f>P36/M36*100</f>
        <v>74.847544010809912</v>
      </c>
      <c r="G36" s="556">
        <f>(K36+U36)/(R36+O36)*100</f>
        <v>63.182139321319141</v>
      </c>
      <c r="H36" s="557">
        <f>R36/M36*100</f>
        <v>25.152455989190109</v>
      </c>
      <c r="I36" s="557">
        <f>R36/Q36*100</f>
        <v>187.24404356641051</v>
      </c>
      <c r="J36" s="557">
        <f>K36/R36*100</f>
        <v>48.445104756824726</v>
      </c>
      <c r="K36" s="154">
        <f>'13'!M37*1000</f>
        <v>38494577.441000007</v>
      </c>
      <c r="L36" s="154">
        <f>'13'!G37*1000</f>
        <v>240213530.70300001</v>
      </c>
      <c r="M36" s="154">
        <f>'13'!F37*1000</f>
        <v>315914281.59599996</v>
      </c>
      <c r="N36" s="445">
        <f>'17'!G36*1000</f>
        <v>215903630.546</v>
      </c>
      <c r="O36" s="445">
        <f>'17'!H36*1000</f>
        <v>14516197.612</v>
      </c>
      <c r="P36" s="445">
        <f>'17'!F36*1000</f>
        <v>236454080.954</v>
      </c>
      <c r="Q36" s="445">
        <f>'1'!K38*1000</f>
        <v>42436704.062000006</v>
      </c>
      <c r="R36" s="445">
        <f>'17'!J36*1000</f>
        <v>79460200.64199999</v>
      </c>
      <c r="S36" s="132">
        <f t="shared" si="0"/>
        <v>79460200.64199996</v>
      </c>
      <c r="T36" s="462">
        <f t="shared" si="1"/>
        <v>1.8724404356641045</v>
      </c>
      <c r="U36" s="554">
        <f>'13'!X37*1000</f>
        <v>20881721.432999998</v>
      </c>
    </row>
    <row r="37" spans="1:21" ht="17.45" customHeight="1">
      <c r="A37" s="3716" t="s">
        <v>361</v>
      </c>
      <c r="B37" s="3716"/>
      <c r="C37" s="3716"/>
      <c r="D37" s="149"/>
      <c r="E37" s="557"/>
      <c r="F37" s="557"/>
      <c r="G37" s="557"/>
      <c r="H37" s="557"/>
      <c r="I37" s="557"/>
      <c r="J37" s="557"/>
      <c r="K37" s="445"/>
      <c r="L37" s="445"/>
      <c r="M37" s="445"/>
      <c r="N37" s="445"/>
      <c r="O37" s="445"/>
      <c r="P37" s="445"/>
      <c r="Q37" s="445"/>
      <c r="R37" s="445"/>
      <c r="T37" s="462"/>
    </row>
    <row r="38" spans="1:21" ht="17.45" customHeight="1">
      <c r="A38" s="3093" t="s">
        <v>45</v>
      </c>
      <c r="B38" s="3093"/>
      <c r="C38" s="188"/>
      <c r="D38" s="149"/>
      <c r="E38" s="557">
        <f t="shared" ref="E38:E48" si="10">L38/N38*100</f>
        <v>118.67439815253893</v>
      </c>
      <c r="F38" s="557">
        <f t="shared" ref="F38:F48" si="11">P38/M38*100</f>
        <v>78.698548701860332</v>
      </c>
      <c r="G38" s="556">
        <f t="shared" ref="G38:G52" si="12">(K38+U38)/(R38+O38)*100</f>
        <v>32.542086611834357</v>
      </c>
      <c r="H38" s="557">
        <f t="shared" ref="H38:H48" si="13">R38/M38*100</f>
        <v>21.301451298139629</v>
      </c>
      <c r="I38" s="557">
        <f t="shared" ref="I38:I48" si="14">R38/Q38*100</f>
        <v>143.03082631024708</v>
      </c>
      <c r="J38" s="557">
        <f t="shared" ref="J38:J48" si="15">K38/R38*100</f>
        <v>23.515192087285794</v>
      </c>
      <c r="K38" s="154">
        <f>'13'!M39*1000</f>
        <v>161833882.9817957</v>
      </c>
      <c r="L38" s="154">
        <f>'13'!G39*1000</f>
        <v>2781500383.4061117</v>
      </c>
      <c r="M38" s="154">
        <f>'13'!F39*1000</f>
        <v>3230812320.0905213</v>
      </c>
      <c r="N38" s="445">
        <f>'17'!G38*1000</f>
        <v>2343808291.1791062</v>
      </c>
      <c r="O38" s="445">
        <f>'17'!H38*1000</f>
        <v>105885719.47422205</v>
      </c>
      <c r="P38" s="445">
        <f>'17'!F38*1000</f>
        <v>2542602407.1921425</v>
      </c>
      <c r="Q38" s="445">
        <f>'1'!K40*1000</f>
        <v>481161949.94608122</v>
      </c>
      <c r="R38" s="445">
        <f>'17'!J38*1000</f>
        <v>688209912.89837742</v>
      </c>
      <c r="S38" s="132">
        <f t="shared" si="0"/>
        <v>688209912.89837885</v>
      </c>
      <c r="T38" s="462">
        <f t="shared" si="1"/>
        <v>1.4303082631024737</v>
      </c>
      <c r="U38" s="554">
        <f>'13'!X39*1000</f>
        <v>96581405.485689357</v>
      </c>
    </row>
    <row r="39" spans="1:21" ht="17.45" customHeight="1">
      <c r="A39" s="189"/>
      <c r="B39" s="155" t="s">
        <v>362</v>
      </c>
      <c r="C39" s="188"/>
      <c r="D39" s="149"/>
      <c r="E39" s="557">
        <f t="shared" si="10"/>
        <v>116.9960353743144</v>
      </c>
      <c r="F39" s="557">
        <f t="shared" si="11"/>
        <v>79.572816860032248</v>
      </c>
      <c r="G39" s="556">
        <f t="shared" si="12"/>
        <v>31.630487283005195</v>
      </c>
      <c r="H39" s="557">
        <f t="shared" si="13"/>
        <v>20.427183139967607</v>
      </c>
      <c r="I39" s="557">
        <f t="shared" si="14"/>
        <v>144.7275911641336</v>
      </c>
      <c r="J39" s="557">
        <f t="shared" si="15"/>
        <v>23.70616681475121</v>
      </c>
      <c r="K39" s="154">
        <f>'13'!M40*1000</f>
        <v>97262079.333985865</v>
      </c>
      <c r="L39" s="154">
        <f>'13'!G40*1000</f>
        <v>1717624185.9086323</v>
      </c>
      <c r="M39" s="154">
        <f>'13'!F40*1000</f>
        <v>2008508764.8958378</v>
      </c>
      <c r="N39" s="445">
        <f>'17'!G39*1000</f>
        <v>1468104607.4880276</v>
      </c>
      <c r="O39" s="445">
        <f>'17'!H39*1000</f>
        <v>66643237.224754691</v>
      </c>
      <c r="P39" s="445">
        <f>'17'!F39*1000</f>
        <v>1598227001.1082606</v>
      </c>
      <c r="Q39" s="445">
        <f>'1'!K41*1000</f>
        <v>283485519.58021545</v>
      </c>
      <c r="R39" s="445">
        <f>'17'!J39*1000</f>
        <v>410281763.78757417</v>
      </c>
      <c r="S39" s="132">
        <f t="shared" si="0"/>
        <v>410281763.78757715</v>
      </c>
      <c r="T39" s="462">
        <f t="shared" si="1"/>
        <v>1.4472759116413467</v>
      </c>
      <c r="U39" s="554">
        <f>'13'!X40*1000</f>
        <v>53591622.460691199</v>
      </c>
    </row>
    <row r="40" spans="1:21" ht="17.45" customHeight="1">
      <c r="A40" s="156"/>
      <c r="B40" s="156" t="s">
        <v>2238</v>
      </c>
      <c r="C40" s="188"/>
      <c r="D40" s="149"/>
      <c r="E40" s="557">
        <f t="shared" si="10"/>
        <v>116.39681170152465</v>
      </c>
      <c r="F40" s="557">
        <f t="shared" si="11"/>
        <v>83.144393411166647</v>
      </c>
      <c r="G40" s="556">
        <f t="shared" si="12"/>
        <v>39.049687707753577</v>
      </c>
      <c r="H40" s="557">
        <f t="shared" si="13"/>
        <v>16.855606588833346</v>
      </c>
      <c r="I40" s="557">
        <f t="shared" si="14"/>
        <v>120.91067612205589</v>
      </c>
      <c r="J40" s="557">
        <f t="shared" si="15"/>
        <v>33.82961160139569</v>
      </c>
      <c r="K40" s="154">
        <f>'13'!M41*1000</f>
        <v>22962323.738059904</v>
      </c>
      <c r="L40" s="154">
        <f>'13'!G41*1000</f>
        <v>344376908.08689094</v>
      </c>
      <c r="M40" s="154">
        <f>'13'!F41*1000</f>
        <v>402693331.35211754</v>
      </c>
      <c r="N40" s="445">
        <f>'17'!G40*1000</f>
        <v>295864554.23708141</v>
      </c>
      <c r="O40" s="445">
        <f>'17'!H40*1000</f>
        <v>12367819.630289694</v>
      </c>
      <c r="P40" s="445">
        <f>'17'!F40*1000</f>
        <v>334816927.6599375</v>
      </c>
      <c r="Q40" s="445">
        <f>'1'!K42*1000</f>
        <v>56137642.985025346</v>
      </c>
      <c r="R40" s="445">
        <f>'17'!J40*1000</f>
        <v>67876403.692180023</v>
      </c>
      <c r="S40" s="132">
        <f t="shared" si="0"/>
        <v>67876403.692180037</v>
      </c>
      <c r="T40" s="462">
        <f t="shared" si="1"/>
        <v>1.209106761220559</v>
      </c>
      <c r="U40" s="554">
        <f>'13'!X41*1000</f>
        <v>8372794.872876877</v>
      </c>
    </row>
    <row r="41" spans="1:21" ht="17.45" customHeight="1">
      <c r="A41" s="156"/>
      <c r="B41" s="156" t="s">
        <v>2422</v>
      </c>
      <c r="C41" s="190"/>
      <c r="D41" s="157"/>
      <c r="E41" s="557">
        <f>L41/N41*100</f>
        <v>116.48334281278285</v>
      </c>
      <c r="F41" s="557">
        <f>P41/M41*100</f>
        <v>77.854721491338339</v>
      </c>
      <c r="G41" s="556">
        <f t="shared" si="12"/>
        <v>30.935709217315111</v>
      </c>
      <c r="H41" s="557">
        <f>R41/M41*100</f>
        <v>22.145278508661619</v>
      </c>
      <c r="I41" s="557">
        <f>R41/Q41*100</f>
        <v>155.18049413634992</v>
      </c>
      <c r="J41" s="557">
        <f>K41/R41*100</f>
        <v>20.899716639644346</v>
      </c>
      <c r="K41" s="154">
        <f>'13'!M42*1000</f>
        <v>54704535.352422893</v>
      </c>
      <c r="L41" s="154">
        <f>'13'!G42*1000</f>
        <v>990883713.58767605</v>
      </c>
      <c r="M41" s="154">
        <f>'13'!F42*1000</f>
        <v>1181957304.982408</v>
      </c>
      <c r="N41" s="445">
        <f>'17'!G41*1000</f>
        <v>850665588.45264935</v>
      </c>
      <c r="O41" s="445">
        <f>'17'!H41*1000</f>
        <v>46710505.582461275</v>
      </c>
      <c r="P41" s="445">
        <f>'17'!F41*1000</f>
        <v>920209567.94058228</v>
      </c>
      <c r="Q41" s="445">
        <f>'1'!K43*1000</f>
        <v>168673091.61410433</v>
      </c>
      <c r="R41" s="445">
        <f>'17'!J41*1000</f>
        <v>261747737.04182529</v>
      </c>
      <c r="S41" s="132">
        <f>M41-P41</f>
        <v>261747737.04182577</v>
      </c>
      <c r="T41" s="462">
        <f>S41/Q41</f>
        <v>1.551804941363502</v>
      </c>
      <c r="U41" s="554">
        <f>'13'!X42*1000</f>
        <v>40719209.642666742</v>
      </c>
    </row>
    <row r="42" spans="1:21" ht="17.45" customHeight="1">
      <c r="A42" s="156"/>
      <c r="B42" s="156" t="s">
        <v>2491</v>
      </c>
      <c r="C42" s="190"/>
      <c r="D42" s="157"/>
      <c r="E42" s="557">
        <f>L42/N42*100</f>
        <v>119.20839828490344</v>
      </c>
      <c r="F42" s="557">
        <f>P42/M42*100</f>
        <v>82.084787129441978</v>
      </c>
      <c r="G42" s="556">
        <f t="shared" si="12"/>
        <v>26.548609598973254</v>
      </c>
      <c r="H42" s="557">
        <f>R42/M42*100</f>
        <v>17.91521287055803</v>
      </c>
      <c r="I42" s="557">
        <f>R42/Q42*100</f>
        <v>145.54559218382312</v>
      </c>
      <c r="J42" s="557">
        <f>K42/R42*100</f>
        <v>25.962893175400353</v>
      </c>
      <c r="K42" s="154">
        <f>'13'!M43*1000</f>
        <v>12824725.091944804</v>
      </c>
      <c r="L42" s="154">
        <f>'13'!G43*1000</f>
        <v>249471638.27766559</v>
      </c>
      <c r="M42" s="154">
        <f>'13'!F43*1000</f>
        <v>275723006.31843477</v>
      </c>
      <c r="N42" s="445">
        <f>'17'!G42*1000</f>
        <v>209273542.69238487</v>
      </c>
      <c r="O42" s="445">
        <f>'17'!H42*1000</f>
        <v>5391801.7034014426</v>
      </c>
      <c r="P42" s="445">
        <f>'17'!F42*1000</f>
        <v>226326642.80338502</v>
      </c>
      <c r="Q42" s="445">
        <f>'1'!K44*1000</f>
        <v>33938756.079031564</v>
      </c>
      <c r="R42" s="445">
        <f>'17'!J42*1000</f>
        <v>49396363.515049763</v>
      </c>
      <c r="S42" s="132">
        <f>M42-P42</f>
        <v>49396363.515049756</v>
      </c>
      <c r="T42" s="462"/>
      <c r="U42" s="554">
        <f>'13'!X43*1000</f>
        <v>1720770.9983422575</v>
      </c>
    </row>
    <row r="43" spans="1:21" ht="17.45" customHeight="1">
      <c r="A43" s="156"/>
      <c r="B43" s="156" t="s">
        <v>2267</v>
      </c>
      <c r="C43" s="190"/>
      <c r="D43" s="157"/>
      <c r="E43" s="557">
        <f t="shared" si="10"/>
        <v>118.33556079892939</v>
      </c>
      <c r="F43" s="557">
        <f t="shared" si="11"/>
        <v>78.89679431508182</v>
      </c>
      <c r="G43" s="556">
        <f t="shared" si="12"/>
        <v>28.561453803460047</v>
      </c>
      <c r="H43" s="557">
        <f t="shared" si="13"/>
        <v>21.103205684918251</v>
      </c>
      <c r="I43" s="557">
        <f t="shared" si="14"/>
        <v>126.37945913753039</v>
      </c>
      <c r="J43" s="557">
        <f t="shared" si="15"/>
        <v>21.657781073138931</v>
      </c>
      <c r="K43" s="154">
        <f>'13'!M44*1000</f>
        <v>6770495.1515582446</v>
      </c>
      <c r="L43" s="154">
        <f>'13'!G44*1000</f>
        <v>132891925.95640063</v>
      </c>
      <c r="M43" s="154">
        <f>'13'!F44*1000</f>
        <v>148135122.24287584</v>
      </c>
      <c r="N43" s="445">
        <f>'17'!G43*1000</f>
        <v>112300922.10591267</v>
      </c>
      <c r="O43" s="445">
        <f>'17'!H43*1000</f>
        <v>2173110.3086022604</v>
      </c>
      <c r="P43" s="445">
        <f>'17'!F43*1000</f>
        <v>116873862.70435677</v>
      </c>
      <c r="Q43" s="445">
        <f>'1'!K45*1000</f>
        <v>24736028.902054105</v>
      </c>
      <c r="R43" s="445">
        <f>'17'!J43*1000</f>
        <v>31261259.538519174</v>
      </c>
      <c r="S43" s="132">
        <f>M43-P43</f>
        <v>31261259.53851907</v>
      </c>
      <c r="T43" s="462">
        <f t="shared" si="1"/>
        <v>1.2637945913752997</v>
      </c>
      <c r="U43" s="554">
        <f>'13'!X44*1000</f>
        <v>2778846.9468053179</v>
      </c>
    </row>
    <row r="44" spans="1:21" ht="17.45" customHeight="1">
      <c r="A44" s="156"/>
      <c r="B44" s="155" t="s">
        <v>363</v>
      </c>
      <c r="C44" s="190"/>
      <c r="D44" s="157"/>
      <c r="E44" s="557">
        <f t="shared" si="10"/>
        <v>125.23567603096791</v>
      </c>
      <c r="F44" s="557">
        <f t="shared" si="11"/>
        <v>75.143062908144771</v>
      </c>
      <c r="G44" s="556">
        <f t="shared" si="12"/>
        <v>29.741569292871397</v>
      </c>
      <c r="H44" s="557">
        <f t="shared" si="13"/>
        <v>24.856937091855116</v>
      </c>
      <c r="I44" s="557">
        <f t="shared" si="14"/>
        <v>141.22943339642055</v>
      </c>
      <c r="J44" s="557">
        <f t="shared" si="15"/>
        <v>20.254018193082647</v>
      </c>
      <c r="K44" s="154">
        <f>'13'!M45*1000</f>
        <v>26322249.654053714</v>
      </c>
      <c r="L44" s="154">
        <f>'13'!G45*1000</f>
        <v>456503453.59722608</v>
      </c>
      <c r="M44" s="154">
        <f>'13'!F45*1000</f>
        <v>522834448.86699688</v>
      </c>
      <c r="N44" s="445">
        <f>'17'!G44*1000</f>
        <v>364515502.34323269</v>
      </c>
      <c r="O44" s="445">
        <f>'17'!H44*1000</f>
        <v>15814131.575364081</v>
      </c>
      <c r="P44" s="445">
        <f>'17'!F44*1000</f>
        <v>392873818.81757951</v>
      </c>
      <c r="Q44" s="445">
        <f>'1'!K46*1000</f>
        <v>92020924.338503122</v>
      </c>
      <c r="R44" s="445">
        <f>'17'!J44*1000</f>
        <v>129960630.04941683</v>
      </c>
      <c r="S44" s="132">
        <f>M44-P44</f>
        <v>129960630.04941738</v>
      </c>
      <c r="T44" s="462">
        <f t="shared" si="1"/>
        <v>1.4122943339642116</v>
      </c>
      <c r="U44" s="554">
        <f>'13'!X45*1000</f>
        <v>17033452.086098593</v>
      </c>
    </row>
    <row r="45" spans="1:21" ht="17.45" customHeight="1">
      <c r="A45" s="156"/>
      <c r="B45" s="156" t="s">
        <v>2214</v>
      </c>
      <c r="C45" s="190"/>
      <c r="D45" s="157"/>
      <c r="E45" s="557">
        <f t="shared" si="10"/>
        <v>123.72746637220149</v>
      </c>
      <c r="F45" s="557">
        <f t="shared" si="11"/>
        <v>75.084565908444532</v>
      </c>
      <c r="G45" s="556">
        <f t="shared" si="12"/>
        <v>33.208218630224039</v>
      </c>
      <c r="H45" s="557">
        <f t="shared" si="13"/>
        <v>24.915434091555433</v>
      </c>
      <c r="I45" s="557">
        <f t="shared" si="14"/>
        <v>146.0410320608826</v>
      </c>
      <c r="J45" s="557">
        <f t="shared" si="15"/>
        <v>20.782665150981643</v>
      </c>
      <c r="K45" s="154">
        <f>'13'!M46*1000</f>
        <v>21187618.416915752</v>
      </c>
      <c r="L45" s="154">
        <f>'13'!G46*1000</f>
        <v>353670579.83911872</v>
      </c>
      <c r="M45" s="154">
        <f>'13'!F46*1000</f>
        <v>409178159.33344829</v>
      </c>
      <c r="N45" s="445">
        <f>'17'!G45*1000</f>
        <v>285846457.70987821</v>
      </c>
      <c r="O45" s="445">
        <f>'17'!H45*1000</f>
        <v>12020564.886432709</v>
      </c>
      <c r="P45" s="445">
        <f>'17'!F45*1000</f>
        <v>307229644.72768319</v>
      </c>
      <c r="Q45" s="445">
        <f>'1'!K47*1000</f>
        <v>69808130.747298464</v>
      </c>
      <c r="R45" s="445">
        <f>'17'!J45*1000</f>
        <v>101948514.60576499</v>
      </c>
      <c r="S45" s="132">
        <f t="shared" si="0"/>
        <v>101948514.6057651</v>
      </c>
      <c r="T45" s="462">
        <f t="shared" si="1"/>
        <v>1.4604103206088275</v>
      </c>
      <c r="U45" s="554">
        <f>'13'!X46*1000</f>
        <v>16659482.67170709</v>
      </c>
    </row>
    <row r="46" spans="1:21" ht="17.45" customHeight="1">
      <c r="A46" s="156"/>
      <c r="B46" s="156" t="s">
        <v>2354</v>
      </c>
      <c r="C46" s="190"/>
      <c r="D46" s="157"/>
      <c r="E46" s="557">
        <f t="shared" si="10"/>
        <v>130.71580344895696</v>
      </c>
      <c r="F46" s="557">
        <f t="shared" si="11"/>
        <v>75.353660093413964</v>
      </c>
      <c r="G46" s="556">
        <f t="shared" si="12"/>
        <v>17.31954884214294</v>
      </c>
      <c r="H46" s="557">
        <f t="shared" si="13"/>
        <v>24.646339906586022</v>
      </c>
      <c r="I46" s="557">
        <f t="shared" si="14"/>
        <v>126.10802566834096</v>
      </c>
      <c r="J46" s="557">
        <f t="shared" si="15"/>
        <v>18.330037399233973</v>
      </c>
      <c r="K46" s="154">
        <f>'13'!M47*1000</f>
        <v>5134631.2371379845</v>
      </c>
      <c r="L46" s="154">
        <f>'13'!G47*1000</f>
        <v>102832873.75810762</v>
      </c>
      <c r="M46" s="154">
        <f>'13'!F47*1000</f>
        <v>113656289.53354834</v>
      </c>
      <c r="N46" s="445">
        <f>'17'!G46*1000</f>
        <v>78669044.633354291</v>
      </c>
      <c r="O46" s="445">
        <f>'17'!H46*1000</f>
        <v>3793566.6889313706</v>
      </c>
      <c r="P46" s="445">
        <f>'17'!F46*1000</f>
        <v>85644174.089896455</v>
      </c>
      <c r="Q46" s="445">
        <f>'1'!K48*1000</f>
        <v>22212793.591204587</v>
      </c>
      <c r="R46" s="445">
        <f>'17'!J46*1000</f>
        <v>28012115.443651877</v>
      </c>
      <c r="S46" s="132">
        <f t="shared" si="0"/>
        <v>28012115.443651885</v>
      </c>
      <c r="T46" s="462">
        <f t="shared" si="1"/>
        <v>1.2610802566834101</v>
      </c>
      <c r="U46" s="554">
        <f>'13'!X47*1000</f>
        <v>373969.41439150204</v>
      </c>
    </row>
    <row r="47" spans="1:21" ht="17.45" customHeight="1">
      <c r="A47" s="156"/>
      <c r="B47" s="155" t="s">
        <v>364</v>
      </c>
      <c r="C47" s="190"/>
      <c r="D47" s="157"/>
      <c r="E47" s="557">
        <f t="shared" si="10"/>
        <v>118.64874058573579</v>
      </c>
      <c r="F47" s="557">
        <f t="shared" si="11"/>
        <v>79.04412575601539</v>
      </c>
      <c r="G47" s="556">
        <f>(K47+U47)/(R47+O47)*100</f>
        <v>37.982272265921196</v>
      </c>
      <c r="H47" s="557">
        <f t="shared" si="13"/>
        <v>20.955874243984635</v>
      </c>
      <c r="I47" s="557">
        <f t="shared" si="14"/>
        <v>141.41447111738509</v>
      </c>
      <c r="J47" s="557">
        <f t="shared" si="15"/>
        <v>25.593687238562033</v>
      </c>
      <c r="K47" s="154">
        <f>'13'!M48*1000</f>
        <v>35911739.485039324</v>
      </c>
      <c r="L47" s="154">
        <f>'13'!G48*1000</f>
        <v>581793024.09409857</v>
      </c>
      <c r="M47" s="154">
        <f>'13'!F48*1000</f>
        <v>669572795.09911335</v>
      </c>
      <c r="N47" s="445">
        <f>'17'!G47*1000</f>
        <v>490349093.65404838</v>
      </c>
      <c r="O47" s="445">
        <f>'17'!H47*1000</f>
        <v>22278300.367942579</v>
      </c>
      <c r="P47" s="445">
        <f>'17'!F47*1000</f>
        <v>529257962.18621045</v>
      </c>
      <c r="Q47" s="445">
        <f>'1'!K49*1000</f>
        <v>99222400.511211321</v>
      </c>
      <c r="R47" s="445">
        <f>'17'!J47*1000</f>
        <v>140314832.9129031</v>
      </c>
      <c r="S47" s="132">
        <f t="shared" si="0"/>
        <v>140314832.91290289</v>
      </c>
      <c r="T47" s="462">
        <f t="shared" si="1"/>
        <v>1.414144711173849</v>
      </c>
      <c r="U47" s="554">
        <f>'13'!X48*1000</f>
        <v>25844827.083383612</v>
      </c>
    </row>
    <row r="48" spans="1:21" ht="17.45" customHeight="1">
      <c r="A48" s="156"/>
      <c r="B48" s="156" t="s">
        <v>2492</v>
      </c>
      <c r="C48" s="188"/>
      <c r="D48" s="149"/>
      <c r="E48" s="557">
        <f t="shared" si="10"/>
        <v>117.24910230411287</v>
      </c>
      <c r="F48" s="557">
        <f t="shared" si="11"/>
        <v>79.192092057798206</v>
      </c>
      <c r="G48" s="556">
        <f t="shared" si="12"/>
        <v>49.669872712864063</v>
      </c>
      <c r="H48" s="557">
        <f t="shared" si="13"/>
        <v>20.807907942201826</v>
      </c>
      <c r="I48" s="557">
        <f t="shared" si="14"/>
        <v>133.77118648209884</v>
      </c>
      <c r="J48" s="557">
        <f t="shared" si="15"/>
        <v>25.92559135339862</v>
      </c>
      <c r="K48" s="154">
        <f>'13'!M49*1000</f>
        <v>8182410.5858868137</v>
      </c>
      <c r="L48" s="154">
        <f>'13'!G49*1000</f>
        <v>126314579.17512529</v>
      </c>
      <c r="M48" s="154">
        <f>'13'!F49*1000</f>
        <v>151678553.78724328</v>
      </c>
      <c r="N48" s="445">
        <f>'17'!G48*1000</f>
        <v>107731809.19330111</v>
      </c>
      <c r="O48" s="445">
        <f>'17'!H48*1000</f>
        <v>4746705.4322163844</v>
      </c>
      <c r="P48" s="445">
        <f>'17'!F48*1000</f>
        <v>120117419.94713067</v>
      </c>
      <c r="Q48" s="445">
        <f>'1'!K50*1000</f>
        <v>23593372.137979914</v>
      </c>
      <c r="R48" s="445">
        <f>'17'!J48*1000</f>
        <v>31561133.84011266</v>
      </c>
      <c r="S48" s="132">
        <f t="shared" si="0"/>
        <v>31561133.840112612</v>
      </c>
      <c r="T48" s="462">
        <f t="shared" si="1"/>
        <v>1.3377118648209863</v>
      </c>
      <c r="U48" s="554">
        <f>'13'!X49*1000</f>
        <v>9851646.9654702954</v>
      </c>
    </row>
    <row r="49" spans="1:21" ht="17.45" customHeight="1">
      <c r="A49" s="156"/>
      <c r="B49" s="156" t="s">
        <v>2423</v>
      </c>
      <c r="C49" s="188"/>
      <c r="D49" s="149"/>
      <c r="E49" s="557">
        <f>L49/N49*100</f>
        <v>117.4030565693671</v>
      </c>
      <c r="F49" s="557">
        <f>P49/M49*100</f>
        <v>81.024676366292198</v>
      </c>
      <c r="G49" s="556">
        <f t="shared" si="12"/>
        <v>35.245548788730666</v>
      </c>
      <c r="H49" s="557">
        <f>R49/M49*100</f>
        <v>18.975323633707784</v>
      </c>
      <c r="I49" s="557">
        <f>R49/Q49*100</f>
        <v>142.52796215309968</v>
      </c>
      <c r="J49" s="557">
        <f>K49/R49*100</f>
        <v>27.577652075097593</v>
      </c>
      <c r="K49" s="154">
        <f>'13'!M50*1000</f>
        <v>22073815.266031209</v>
      </c>
      <c r="L49" s="154">
        <f>'13'!G50*1000</f>
        <v>375778518.90068483</v>
      </c>
      <c r="M49" s="154">
        <f>'13'!F50*1000</f>
        <v>421823648.52486414</v>
      </c>
      <c r="N49" s="445">
        <f>'17'!G49*1000</f>
        <v>320075583.9594838</v>
      </c>
      <c r="O49" s="445">
        <f>'17'!H49*1000</f>
        <v>15470274.482020734</v>
      </c>
      <c r="P49" s="445">
        <f>'17'!F49*1000</f>
        <v>341781246.05375707</v>
      </c>
      <c r="Q49" s="445">
        <f>'1'!K51*1000</f>
        <v>56159087.144687876</v>
      </c>
      <c r="R49" s="445">
        <f>'17'!J49*1000</f>
        <v>80042402.471107006</v>
      </c>
      <c r="S49" s="132">
        <f t="shared" si="0"/>
        <v>80042402.471107066</v>
      </c>
      <c r="T49" s="462">
        <f t="shared" si="1"/>
        <v>1.425279621530998</v>
      </c>
      <c r="U49" s="554">
        <f>'13'!X50*1000</f>
        <v>11590151.88890614</v>
      </c>
    </row>
    <row r="50" spans="1:21" ht="17.45" customHeight="1">
      <c r="A50" s="156"/>
      <c r="B50" s="156" t="s">
        <v>2493</v>
      </c>
      <c r="C50" s="188"/>
      <c r="D50" s="149"/>
      <c r="E50" s="557">
        <f>L50/N50*100</f>
        <v>127.43485607123601</v>
      </c>
      <c r="F50" s="557">
        <f>P50/M50*100</f>
        <v>70.114375514120226</v>
      </c>
      <c r="G50" s="556">
        <f t="shared" si="12"/>
        <v>32.686663744015462</v>
      </c>
      <c r="H50" s="557">
        <f>R50/M50*100</f>
        <v>29.88562448587977</v>
      </c>
      <c r="I50" s="557">
        <f>R50/Q50*100</f>
        <v>147.46473173525439</v>
      </c>
      <c r="J50" s="557">
        <f>K50/R50*100</f>
        <v>19.697869140433465</v>
      </c>
      <c r="K50" s="154">
        <f>'13'!M51*1000</f>
        <v>5655513.6331213005</v>
      </c>
      <c r="L50" s="154">
        <f>'13'!G51*1000</f>
        <v>79699926.018288657</v>
      </c>
      <c r="M50" s="154">
        <f>'13'!F51*1000</f>
        <v>96070592.787006021</v>
      </c>
      <c r="N50" s="445">
        <f>'17'!G50*1000</f>
        <v>62541700.501263514</v>
      </c>
      <c r="O50" s="445">
        <f>'17'!H50*1000</f>
        <v>2061320.4537054712</v>
      </c>
      <c r="P50" s="445">
        <f>'17'!F50*1000</f>
        <v>67359296.185322702</v>
      </c>
      <c r="Q50" s="445">
        <f>'1'!K52*1000</f>
        <v>19469941.228543468</v>
      </c>
      <c r="R50" s="445">
        <f>'17'!J50*1000</f>
        <v>28711296.601683315</v>
      </c>
      <c r="S50" s="132">
        <f t="shared" si="0"/>
        <v>28711296.601683319</v>
      </c>
      <c r="T50" s="462">
        <f t="shared" si="1"/>
        <v>1.4746473173525438</v>
      </c>
      <c r="U50" s="554">
        <f>'13'!X51*1000</f>
        <v>4403028.2290071836</v>
      </c>
    </row>
    <row r="51" spans="1:21" ht="17.45" customHeight="1">
      <c r="A51" s="156"/>
      <c r="B51" s="155" t="s">
        <v>365</v>
      </c>
      <c r="C51" s="188"/>
      <c r="D51" s="149"/>
      <c r="E51" s="557">
        <f>L51/N51*100</f>
        <v>122.74875072276986</v>
      </c>
      <c r="F51" s="557">
        <f>P51/M51*100</f>
        <v>74.402573983211568</v>
      </c>
      <c r="G51" s="556">
        <f t="shared" si="12"/>
        <v>27.824510899000117</v>
      </c>
      <c r="H51" s="557">
        <f>R51/M51*100</f>
        <v>25.597426016788415</v>
      </c>
      <c r="I51" s="557">
        <f>R51/Q51*100</f>
        <v>118.95788323805689</v>
      </c>
      <c r="J51" s="557">
        <f>K51/R51*100</f>
        <v>30.548940115360924</v>
      </c>
      <c r="K51" s="154">
        <f>'13'!M52*1000</f>
        <v>2337814.5087167611</v>
      </c>
      <c r="L51" s="154">
        <f>'13'!G52*1000</f>
        <v>25579719.8061575</v>
      </c>
      <c r="M51" s="154">
        <f>'13'!F52*1000</f>
        <v>29896311.228576016</v>
      </c>
      <c r="N51" s="445">
        <f>'17'!G51*1000</f>
        <v>20839087.693796359</v>
      </c>
      <c r="O51" s="445">
        <f>'17'!H51*1000</f>
        <v>1150050.3061606546</v>
      </c>
      <c r="P51" s="445">
        <f>'17'!F51*1000</f>
        <v>22243625.080092456</v>
      </c>
      <c r="Q51" s="445">
        <f>'1'!K53*1000</f>
        <v>6433105.5161507055</v>
      </c>
      <c r="R51" s="445">
        <f>'17'!J51*1000</f>
        <v>7652686.1484835539</v>
      </c>
      <c r="S51" s="132">
        <f t="shared" si="0"/>
        <v>7652686.1484835595</v>
      </c>
      <c r="T51" s="462">
        <f t="shared" si="1"/>
        <v>1.1895788323805698</v>
      </c>
      <c r="U51" s="554">
        <f>'13'!X52*1000</f>
        <v>111503.85551597335</v>
      </c>
    </row>
    <row r="52" spans="1:21" ht="17.45" customHeight="1">
      <c r="A52" s="3093" t="s">
        <v>366</v>
      </c>
      <c r="B52" s="3093"/>
      <c r="C52" s="188"/>
      <c r="D52" s="149"/>
      <c r="E52" s="557">
        <f>L52/N52*100</f>
        <v>142.85496780252882</v>
      </c>
      <c r="F52" s="557">
        <f>P52/M52*100</f>
        <v>67.310785176307917</v>
      </c>
      <c r="G52" s="556">
        <f t="shared" si="12"/>
        <v>11.234525451710912</v>
      </c>
      <c r="H52" s="557">
        <f>R52/M52*100</f>
        <v>32.689214823692048</v>
      </c>
      <c r="I52" s="557">
        <f>R52/Q52*100</f>
        <v>104.48441636444925</v>
      </c>
      <c r="J52" s="557">
        <f>K52/R52*100</f>
        <v>12.496383695057368</v>
      </c>
      <c r="K52" s="154">
        <f>'13'!M53*1000</f>
        <v>516479.19719256175</v>
      </c>
      <c r="L52" s="154">
        <f>'13'!G53*1000</f>
        <v>11399723.650576688</v>
      </c>
      <c r="M52" s="154">
        <f>'13'!F53*1000</f>
        <v>12643403.346850622</v>
      </c>
      <c r="N52" s="445">
        <f>'17'!G52*1000</f>
        <v>7979928.052858999</v>
      </c>
      <c r="O52" s="445">
        <f>'17'!H52*1000</f>
        <v>464220.50408245297</v>
      </c>
      <c r="P52" s="445">
        <f>'17'!F52*1000</f>
        <v>8510374.0657727476</v>
      </c>
      <c r="Q52" s="445">
        <f>'1'!K54*1000</f>
        <v>3955641.8314684965</v>
      </c>
      <c r="R52" s="445">
        <f>'17'!J52*1000</f>
        <v>4133029.2810778702</v>
      </c>
      <c r="S52" s="132">
        <f t="shared" si="0"/>
        <v>4133029.2810778748</v>
      </c>
      <c r="T52" s="462">
        <f t="shared" si="1"/>
        <v>1.0448441636444938</v>
      </c>
      <c r="U52" s="554">
        <f>'13'!X53*1000</f>
        <v>0</v>
      </c>
    </row>
    <row r="53" spans="1:21" ht="17.45" customHeight="1">
      <c r="A53" s="3094" t="s">
        <v>118</v>
      </c>
      <c r="B53" s="3094"/>
      <c r="C53" s="3094"/>
      <c r="D53" s="157"/>
      <c r="E53" s="443"/>
      <c r="F53" s="444"/>
      <c r="G53" s="444"/>
      <c r="H53" s="444"/>
      <c r="I53" s="444"/>
      <c r="J53" s="444"/>
      <c r="K53" s="445"/>
      <c r="L53" s="445"/>
      <c r="M53" s="445"/>
      <c r="N53" s="445"/>
      <c r="O53" s="445"/>
      <c r="P53" s="445"/>
      <c r="Q53" s="445"/>
      <c r="R53" s="445"/>
      <c r="T53" s="462"/>
    </row>
    <row r="54" spans="1:21" ht="17.45" customHeight="1">
      <c r="A54" s="3093" t="s">
        <v>367</v>
      </c>
      <c r="B54" s="3093" t="s">
        <v>367</v>
      </c>
      <c r="C54" s="196"/>
      <c r="D54" s="157"/>
      <c r="E54" s="557">
        <f>L54/N54*100</f>
        <v>125.65307006411408</v>
      </c>
      <c r="F54" s="557">
        <f>P54/M54*100</f>
        <v>74.200733867071875</v>
      </c>
      <c r="G54" s="529">
        <f>(K54+U54)/(R54+O54)*100</f>
        <v>28.298146712205124</v>
      </c>
      <c r="H54" s="557">
        <f>R54/M54*100</f>
        <v>25.799266132928167</v>
      </c>
      <c r="I54" s="557">
        <f>R54/Q54*100</f>
        <v>153.57121915481343</v>
      </c>
      <c r="J54" s="557">
        <f>K54/R54*100</f>
        <v>21.967430468586105</v>
      </c>
      <c r="K54" s="154">
        <f>'13'!M55*1000</f>
        <v>78733884.957867742</v>
      </c>
      <c r="L54" s="154">
        <f>'13'!G55*1000</f>
        <v>1177161801.3691654</v>
      </c>
      <c r="M54" s="492">
        <f>'13'!F55*1000</f>
        <v>1389232927.4373033</v>
      </c>
      <c r="N54" s="445">
        <f>'17'!G54*1000</f>
        <v>936834890.51920688</v>
      </c>
      <c r="O54" s="445">
        <f>'17'!H54*1000</f>
        <v>50951734.984110802</v>
      </c>
      <c r="P54" s="445">
        <f>'17'!F54*1000</f>
        <v>1030821027.2814852</v>
      </c>
      <c r="Q54" s="445">
        <f>'1'!K56*1000</f>
        <v>233384811.37830111</v>
      </c>
      <c r="R54" s="445">
        <f>'17'!J54*1000</f>
        <v>358411900.15581876</v>
      </c>
      <c r="S54" s="132">
        <f t="shared" si="0"/>
        <v>358411900.1558181</v>
      </c>
      <c r="T54" s="462">
        <f t="shared" si="1"/>
        <v>1.5357121915481315</v>
      </c>
      <c r="U54" s="554">
        <f>'13'!X55*1000</f>
        <v>37108437.100445606</v>
      </c>
    </row>
    <row r="55" spans="1:21" ht="17.45" customHeight="1">
      <c r="A55" s="155"/>
      <c r="B55" s="155" t="s">
        <v>368</v>
      </c>
      <c r="C55" s="155"/>
      <c r="D55" s="157"/>
      <c r="E55" s="557">
        <f>L55/N55*100</f>
        <v>124.87415438474376</v>
      </c>
      <c r="F55" s="557">
        <f>P55/M55*100</f>
        <v>74.503862416831737</v>
      </c>
      <c r="G55" s="529">
        <f>(K55+U55)/(R55+O55)*100</f>
        <v>29.967520659231354</v>
      </c>
      <c r="H55" s="557">
        <f>R55/M55*100</f>
        <v>25.49613758316826</v>
      </c>
      <c r="I55" s="557">
        <f>R55/Q55*100</f>
        <v>137.2142071063264</v>
      </c>
      <c r="J55" s="557">
        <f>K55/R55*100</f>
        <v>23.921377519482633</v>
      </c>
      <c r="K55" s="154">
        <f>'13'!M56*1000</f>
        <v>39948990.606786169</v>
      </c>
      <c r="L55" s="154">
        <f>'13'!G56*1000</f>
        <v>553142236.4788307</v>
      </c>
      <c r="M55" s="492">
        <f>'13'!F56*1000</f>
        <v>655005929.36451483</v>
      </c>
      <c r="N55" s="445">
        <f>'17'!G55*1000</f>
        <v>442959745.51673096</v>
      </c>
      <c r="O55" s="445">
        <f>'17'!H55*1000</f>
        <v>20514127.866566617</v>
      </c>
      <c r="P55" s="445">
        <f>'17'!F55*1000</f>
        <v>488004716.43582815</v>
      </c>
      <c r="Q55" s="445">
        <f>'1'!K57*1000</f>
        <v>121708397.73120467</v>
      </c>
      <c r="R55" s="445">
        <f>'17'!J55*1000</f>
        <v>167001212.92868662</v>
      </c>
      <c r="S55" s="132">
        <f t="shared" si="0"/>
        <v>167001212.92868668</v>
      </c>
      <c r="T55" s="462">
        <f t="shared" si="1"/>
        <v>1.3721420710632644</v>
      </c>
      <c r="U55" s="554">
        <f>'13'!X56*1000</f>
        <v>16244707.885259423</v>
      </c>
    </row>
    <row r="56" spans="1:21" ht="17.45" customHeight="1">
      <c r="A56" s="155"/>
      <c r="B56" s="3730" t="s">
        <v>369</v>
      </c>
      <c r="C56" s="3730"/>
      <c r="D56" s="157"/>
      <c r="E56" s="557">
        <f>L56/N56*100</f>
        <v>130.07318457779243</v>
      </c>
      <c r="F56" s="557">
        <f>P56/M56*100</f>
        <v>73.937848220627373</v>
      </c>
      <c r="G56" s="529">
        <f>(K56+U56)/(R56+O56)*100</f>
        <v>26.708135882786245</v>
      </c>
      <c r="H56" s="557">
        <f>R56/M56*100</f>
        <v>26.062151779372623</v>
      </c>
      <c r="I56" s="557">
        <f>R56/Q56*100</f>
        <v>148.22664210183149</v>
      </c>
      <c r="J56" s="557">
        <f>K56/R56*100</f>
        <v>22.030009968604165</v>
      </c>
      <c r="K56" s="154">
        <f>'13'!M57*1000</f>
        <v>21572644.816124734</v>
      </c>
      <c r="L56" s="154">
        <f>'13'!G57*1000</f>
        <v>325744353.87207079</v>
      </c>
      <c r="M56" s="492">
        <f>'13'!F57*1000</f>
        <v>375732212.38440663</v>
      </c>
      <c r="N56" s="445">
        <f>'17'!G56*1000</f>
        <v>250431597.35760441</v>
      </c>
      <c r="O56" s="445">
        <f>'17'!H56*1000</f>
        <v>16460002.909621594</v>
      </c>
      <c r="P56" s="445">
        <f>'17'!F56*1000</f>
        <v>277808312.90878785</v>
      </c>
      <c r="Q56" s="445">
        <f>'1'!K58*1000</f>
        <v>66063629.376657657</v>
      </c>
      <c r="R56" s="445">
        <f>'17'!J56*1000</f>
        <v>97923899.47561875</v>
      </c>
      <c r="S56" s="132">
        <f t="shared" si="0"/>
        <v>97923899.47561878</v>
      </c>
      <c r="T56" s="462">
        <f t="shared" si="1"/>
        <v>1.4822664210183152</v>
      </c>
      <c r="U56" s="554">
        <f>'13'!X57*1000</f>
        <v>8977163.2609588299</v>
      </c>
    </row>
    <row r="57" spans="1:21" ht="17.45" customHeight="1">
      <c r="A57" s="155"/>
      <c r="B57" s="3730" t="s">
        <v>370</v>
      </c>
      <c r="C57" s="3730"/>
      <c r="D57" s="157"/>
      <c r="E57" s="557">
        <f>L57/N57*100</f>
        <v>122.52335866111284</v>
      </c>
      <c r="F57" s="557">
        <f>P57/M57*100</f>
        <v>73.922413523532896</v>
      </c>
      <c r="G57" s="529">
        <f>(K57+U57)/(R57+O57)*100</f>
        <v>27.077634701704639</v>
      </c>
      <c r="H57" s="557">
        <f>R57/M57*100</f>
        <v>26.077586476467147</v>
      </c>
      <c r="I57" s="557">
        <f>R57/Q57*100</f>
        <v>204.95742421078526</v>
      </c>
      <c r="J57" s="557">
        <f>K57/R57*100</f>
        <v>18.411424703891527</v>
      </c>
      <c r="K57" s="154">
        <f>'13'!M58*1000</f>
        <v>17212249.534956779</v>
      </c>
      <c r="L57" s="154">
        <f>'13'!G58*1000</f>
        <v>298275211.01826298</v>
      </c>
      <c r="M57" s="492">
        <f>'13'!F58*1000</f>
        <v>358494785.68838215</v>
      </c>
      <c r="N57" s="445">
        <f>'17'!G57*1000</f>
        <v>243443547.64487147</v>
      </c>
      <c r="O57" s="445">
        <f>'17'!H57*1000</f>
        <v>13977604.207922567</v>
      </c>
      <c r="P57" s="445">
        <f>'17'!F57*1000</f>
        <v>265007997.93686888</v>
      </c>
      <c r="Q57" s="445">
        <f>'1'!K59*1000</f>
        <v>45612784.270438716</v>
      </c>
      <c r="R57" s="445">
        <f>'17'!J57*1000</f>
        <v>93486787.751513422</v>
      </c>
      <c r="S57" s="132">
        <f t="shared" si="0"/>
        <v>93486787.751513273</v>
      </c>
      <c r="T57" s="462">
        <f t="shared" si="1"/>
        <v>2.0495742421078496</v>
      </c>
      <c r="U57" s="554">
        <f>'13'!X58*1000</f>
        <v>11886565.954227349</v>
      </c>
    </row>
    <row r="58" spans="1:21" ht="17.45" customHeight="1" thickBot="1">
      <c r="A58" s="3104" t="s">
        <v>371</v>
      </c>
      <c r="B58" s="3104"/>
      <c r="C58" s="169"/>
      <c r="D58" s="451"/>
      <c r="E58" s="446">
        <f>L58/N58*100</f>
        <v>114.19021906237946</v>
      </c>
      <c r="F58" s="447">
        <f>P58/M58*100</f>
        <v>81.990781110878615</v>
      </c>
      <c r="G58" s="532">
        <f>(K58+U58)/(R58+O58)*100</f>
        <v>36.752811843034024</v>
      </c>
      <c r="H58" s="447">
        <f>R58/M58*100</f>
        <v>18.009218889121232</v>
      </c>
      <c r="I58" s="447">
        <f>R58/Q58*100</f>
        <v>132.6529828550826</v>
      </c>
      <c r="J58" s="447">
        <f>K58/R58*100</f>
        <v>25.04004321203595</v>
      </c>
      <c r="K58" s="154">
        <f>'13'!M59*1000</f>
        <v>83616477.221120507</v>
      </c>
      <c r="L58" s="154">
        <f>'13'!G59*1000</f>
        <v>1615738305.6875272</v>
      </c>
      <c r="M58" s="566">
        <f>'13'!F59*1000</f>
        <v>1854222796.0000701</v>
      </c>
      <c r="N58" s="516">
        <f>'17'!G58*1000</f>
        <v>1414953328.7127571</v>
      </c>
      <c r="O58" s="516">
        <f>'17'!H58*1000</f>
        <v>55398204.994193688</v>
      </c>
      <c r="P58" s="516">
        <f>'17'!F58*1000</f>
        <v>1520291753.9764309</v>
      </c>
      <c r="Q58" s="516">
        <f>'1'!K60*1000</f>
        <v>251732780.39924747</v>
      </c>
      <c r="R58" s="516">
        <f>'17'!J58*1000</f>
        <v>333931042.02363646</v>
      </c>
      <c r="S58" s="132">
        <f t="shared" si="0"/>
        <v>333931042.0236392</v>
      </c>
      <c r="T58" s="462">
        <f t="shared" si="1"/>
        <v>1.3265298285508369</v>
      </c>
      <c r="U58" s="554">
        <f>'13'!X59*1000</f>
        <v>59472968.385243781</v>
      </c>
    </row>
    <row r="59" spans="1:21" s="173" customFormat="1" ht="17.45" customHeight="1">
      <c r="A59" s="3510"/>
      <c r="B59" s="3511"/>
      <c r="C59" s="3511"/>
      <c r="D59" s="3511"/>
      <c r="E59" s="3511"/>
      <c r="F59" s="3511"/>
      <c r="G59" s="3511"/>
      <c r="H59" s="3511"/>
      <c r="I59" s="3511"/>
      <c r="J59" s="3511"/>
      <c r="K59" s="3511"/>
      <c r="L59" s="3511"/>
      <c r="T59" s="567"/>
    </row>
    <row r="60" spans="1:21" s="173" customFormat="1" thickBot="1">
      <c r="A60" s="568"/>
      <c r="B60" s="569"/>
      <c r="C60" s="569"/>
      <c r="D60" s="569"/>
      <c r="E60" s="570" t="s">
        <v>3873</v>
      </c>
      <c r="F60" s="569"/>
      <c r="G60" s="569"/>
      <c r="H60" s="569"/>
      <c r="I60" s="569"/>
      <c r="J60" s="569"/>
      <c r="K60" s="569"/>
      <c r="L60" s="569"/>
      <c r="T60" s="567"/>
    </row>
    <row r="61" spans="1:21" ht="15.75" customHeight="1" thickTop="1">
      <c r="A61" s="132"/>
      <c r="B61" s="132"/>
      <c r="C61" s="132"/>
      <c r="D61" s="429"/>
      <c r="E61" s="3108" t="s">
        <v>745</v>
      </c>
      <c r="F61" s="571" t="s">
        <v>1348</v>
      </c>
      <c r="G61" s="113" t="s">
        <v>1350</v>
      </c>
      <c r="H61" s="3048" t="s">
        <v>1351</v>
      </c>
      <c r="I61" s="572" t="s">
        <v>1352</v>
      </c>
      <c r="J61" s="573" t="s">
        <v>1147</v>
      </c>
    </row>
    <row r="62" spans="1:21" ht="15.75" customHeight="1" thickBot="1">
      <c r="A62" s="132"/>
      <c r="B62" s="132"/>
      <c r="C62" s="132"/>
      <c r="D62" s="429"/>
      <c r="E62" s="3109"/>
      <c r="F62" s="128" t="s">
        <v>1349</v>
      </c>
      <c r="G62" s="123" t="s">
        <v>1349</v>
      </c>
      <c r="H62" s="3050"/>
      <c r="I62" s="125" t="s">
        <v>1353</v>
      </c>
      <c r="J62" s="122" t="s">
        <v>1354</v>
      </c>
    </row>
    <row r="63" spans="1:21" ht="15.75" customHeight="1">
      <c r="A63" s="132"/>
      <c r="B63" s="132"/>
      <c r="C63" s="132"/>
      <c r="D63" s="429"/>
      <c r="E63" s="574" t="s">
        <v>3874</v>
      </c>
      <c r="F63" s="575">
        <f>E27</f>
        <v>118.75644601913935</v>
      </c>
      <c r="G63" s="575">
        <f t="shared" ref="G63:J63" si="16">F27</f>
        <v>78.654157749817529</v>
      </c>
      <c r="H63" s="575">
        <f t="shared" si="16"/>
        <v>32.419440995285179</v>
      </c>
      <c r="I63" s="575">
        <f t="shared" si="16"/>
        <v>21.345842250182447</v>
      </c>
      <c r="J63" s="575">
        <f t="shared" si="16"/>
        <v>142.71651944069848</v>
      </c>
    </row>
    <row r="64" spans="1:21" ht="15.75" customHeight="1">
      <c r="A64" s="132"/>
      <c r="B64" s="132"/>
      <c r="C64" s="132"/>
      <c r="D64" s="429"/>
      <c r="E64" s="467" t="s">
        <v>52</v>
      </c>
      <c r="F64" s="576">
        <f>E32</f>
        <v>118.01072414670513</v>
      </c>
      <c r="G64" s="576">
        <f t="shared" ref="G64:J64" si="17">F32</f>
        <v>79.927178915936949</v>
      </c>
      <c r="H64" s="576">
        <f t="shared" si="17"/>
        <v>28.97805301706256</v>
      </c>
      <c r="I64" s="576">
        <f t="shared" si="17"/>
        <v>20.072821084063058</v>
      </c>
      <c r="J64" s="576">
        <f t="shared" si="17"/>
        <v>139.63296647301121</v>
      </c>
    </row>
    <row r="65" spans="1:10" ht="15.75" customHeight="1">
      <c r="A65" s="132"/>
      <c r="B65" s="132"/>
      <c r="C65" s="132"/>
      <c r="D65" s="429"/>
      <c r="E65" s="467" t="s">
        <v>53</v>
      </c>
      <c r="F65" s="576">
        <f t="shared" ref="F65:J65" si="18">E33</f>
        <v>121.27109720490093</v>
      </c>
      <c r="G65" s="576">
        <f t="shared" si="18"/>
        <v>80.917614458775873</v>
      </c>
      <c r="H65" s="576">
        <f t="shared" si="18"/>
        <v>27.126098193245923</v>
      </c>
      <c r="I65" s="576">
        <f t="shared" si="18"/>
        <v>19.082385541224131</v>
      </c>
      <c r="J65" s="576">
        <f t="shared" si="18"/>
        <v>123.14788791765562</v>
      </c>
    </row>
    <row r="66" spans="1:10" ht="15.75" customHeight="1">
      <c r="A66" s="132"/>
      <c r="B66" s="132"/>
      <c r="C66" s="132"/>
      <c r="D66" s="429"/>
      <c r="E66" s="467" t="s">
        <v>54</v>
      </c>
      <c r="F66" s="576">
        <f t="shared" ref="F66:J66" si="19">E34</f>
        <v>133.55643695807035</v>
      </c>
      <c r="G66" s="576">
        <f t="shared" si="19"/>
        <v>71.239719756381731</v>
      </c>
      <c r="H66" s="576">
        <f t="shared" si="19"/>
        <v>22.839923403458045</v>
      </c>
      <c r="I66" s="576">
        <f t="shared" si="19"/>
        <v>28.76028024361829</v>
      </c>
      <c r="J66" s="576">
        <f t="shared" si="19"/>
        <v>133.49553276941154</v>
      </c>
    </row>
    <row r="67" spans="1:10" ht="15.75" customHeight="1">
      <c r="A67" s="132"/>
      <c r="B67" s="132"/>
      <c r="C67" s="132"/>
      <c r="D67" s="429"/>
      <c r="E67" s="467" t="s">
        <v>746</v>
      </c>
      <c r="F67" s="576">
        <f t="shared" ref="F67:J67" si="20">E35</f>
        <v>177.07402259310857</v>
      </c>
      <c r="G67" s="576">
        <f t="shared" si="20"/>
        <v>52.704464295059459</v>
      </c>
      <c r="H67" s="576">
        <f t="shared" si="20"/>
        <v>29.58969172511004</v>
      </c>
      <c r="I67" s="576">
        <f t="shared" si="20"/>
        <v>47.295535704940548</v>
      </c>
      <c r="J67" s="576">
        <f t="shared" si="20"/>
        <v>146.71424439245493</v>
      </c>
    </row>
    <row r="68" spans="1:10" ht="15.75" customHeight="1" thickBot="1">
      <c r="A68" s="132"/>
      <c r="B68" s="132"/>
      <c r="C68" s="132"/>
      <c r="D68" s="429"/>
      <c r="E68" s="577" t="s">
        <v>747</v>
      </c>
      <c r="F68" s="578">
        <f t="shared" ref="F68:J68" si="21">E36</f>
        <v>111.25960693459511</v>
      </c>
      <c r="G68" s="578">
        <f t="shared" si="21"/>
        <v>74.847544010809912</v>
      </c>
      <c r="H68" s="578">
        <f t="shared" si="21"/>
        <v>63.182139321319141</v>
      </c>
      <c r="I68" s="578">
        <f t="shared" si="21"/>
        <v>25.152455989190109</v>
      </c>
      <c r="J68" s="578">
        <f t="shared" si="21"/>
        <v>187.24404356641051</v>
      </c>
    </row>
    <row r="69" spans="1:10" ht="15.75" customHeight="1" thickTop="1">
      <c r="A69" s="132"/>
      <c r="B69" s="132"/>
      <c r="C69" s="132"/>
      <c r="D69" s="429"/>
    </row>
    <row r="70" spans="1:10" ht="26.1" customHeight="1">
      <c r="A70" s="132"/>
      <c r="B70" s="132"/>
      <c r="C70" s="132"/>
      <c r="D70" s="429"/>
    </row>
    <row r="71" spans="1:10" ht="26.1" customHeight="1">
      <c r="A71" s="132"/>
      <c r="B71" s="132"/>
      <c r="C71" s="132"/>
      <c r="D71" s="429"/>
    </row>
    <row r="72" spans="1:10" ht="26.1" customHeight="1">
      <c r="A72" s="132"/>
      <c r="B72" s="132"/>
      <c r="C72" s="132"/>
      <c r="D72" s="429"/>
    </row>
    <row r="73" spans="1:10" ht="26.1" customHeight="1">
      <c r="A73" s="132"/>
      <c r="B73" s="132"/>
      <c r="C73" s="132"/>
      <c r="D73" s="429"/>
    </row>
    <row r="74" spans="1:10" ht="26.1" customHeight="1"/>
    <row r="75" spans="1:10" ht="26.1" customHeight="1"/>
    <row r="76" spans="1:10" ht="26.1" customHeight="1"/>
    <row r="77" spans="1:10" ht="26.1" customHeight="1"/>
    <row r="78" spans="1:10" ht="26.1" customHeight="1"/>
    <row r="79" spans="1:10" ht="26.1" customHeight="1"/>
    <row r="80" spans="1:10" ht="26.1" customHeight="1"/>
    <row r="81" ht="26.1" customHeight="1"/>
    <row r="82" ht="26.1" customHeight="1"/>
  </sheetData>
  <mergeCells count="42">
    <mergeCell ref="A16:C16"/>
    <mergeCell ref="A20:C20"/>
    <mergeCell ref="A11:C11"/>
    <mergeCell ref="A14:C14"/>
    <mergeCell ref="A12:C12"/>
    <mergeCell ref="A13:C13"/>
    <mergeCell ref="A15:C15"/>
    <mergeCell ref="A17:C17"/>
    <mergeCell ref="A19:C19"/>
    <mergeCell ref="A18:C18"/>
    <mergeCell ref="A3:C5"/>
    <mergeCell ref="A10:C10"/>
    <mergeCell ref="A8:C8"/>
    <mergeCell ref="A9:C9"/>
    <mergeCell ref="A6:C6"/>
    <mergeCell ref="A7:C7"/>
    <mergeCell ref="J3:J4"/>
    <mergeCell ref="E3:E5"/>
    <mergeCell ref="F3:F5"/>
    <mergeCell ref="G3:G5"/>
    <mergeCell ref="I3:I4"/>
    <mergeCell ref="H3:H5"/>
    <mergeCell ref="A21:D21"/>
    <mergeCell ref="A24:D24"/>
    <mergeCell ref="A25:D25"/>
    <mergeCell ref="A23:D23"/>
    <mergeCell ref="A27:D27"/>
    <mergeCell ref="A26:D26"/>
    <mergeCell ref="A22:D22"/>
    <mergeCell ref="E61:E62"/>
    <mergeCell ref="H61:H62"/>
    <mergeCell ref="A28:C28"/>
    <mergeCell ref="A31:C31"/>
    <mergeCell ref="B56:C56"/>
    <mergeCell ref="A53:C53"/>
    <mergeCell ref="A58:B58"/>
    <mergeCell ref="A54:B54"/>
    <mergeCell ref="A38:B38"/>
    <mergeCell ref="A52:B52"/>
    <mergeCell ref="A37:C37"/>
    <mergeCell ref="A59:L59"/>
    <mergeCell ref="B57:C57"/>
  </mergeCells>
  <phoneticPr fontId="5"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Q102"/>
  <sheetViews>
    <sheetView view="pageBreakPreview" zoomScaleNormal="50" zoomScaleSheetLayoutView="100" workbookViewId="0">
      <selection activeCell="O35" sqref="O35"/>
    </sheetView>
  </sheetViews>
  <sheetFormatPr defaultColWidth="9.140625" defaultRowHeight="15.75"/>
  <cols>
    <col min="1" max="1" width="2.28515625" style="1208" customWidth="1"/>
    <col min="2" max="2" width="18.7109375" style="1208" customWidth="1"/>
    <col min="3" max="3" width="2.28515625" style="1208" customWidth="1"/>
    <col min="4" max="4" width="1.7109375" style="1209" customWidth="1"/>
    <col min="5" max="6" width="5.140625" style="1030" customWidth="1"/>
    <col min="7" max="7" width="3" style="1030" customWidth="1"/>
    <col min="8" max="13" width="4" style="1030" customWidth="1"/>
    <col min="14" max="15" width="4.42578125" style="1030" customWidth="1"/>
    <col min="16" max="16" width="3" style="1030" customWidth="1"/>
    <col min="17" max="17" width="3.42578125" style="1030" customWidth="1"/>
    <col min="18" max="22" width="4" style="1030" customWidth="1"/>
    <col min="23" max="23" width="4.42578125" style="1030" customWidth="1"/>
    <col min="24" max="25" width="3.85546875" style="1030" customWidth="1"/>
    <col min="26" max="29" width="4" style="1030" customWidth="1"/>
    <col min="30" max="30" width="3.85546875" style="1030" customWidth="1"/>
    <col min="31" max="31" width="4.42578125" style="1030" customWidth="1"/>
    <col min="32" max="33" width="3.85546875" style="1030" customWidth="1"/>
    <col min="34" max="35" width="4.42578125" style="1030" customWidth="1"/>
    <col min="36" max="36" width="3.85546875" style="1030" customWidth="1"/>
    <col min="37" max="37" width="4" style="1030" customWidth="1"/>
    <col min="38" max="38" width="3.85546875" style="1030" customWidth="1"/>
    <col min="39" max="39" width="4.7109375" style="1030" customWidth="1"/>
    <col min="40" max="40" width="3.85546875" style="1030" customWidth="1"/>
    <col min="41" max="45" width="4" style="1030" customWidth="1"/>
    <col min="46" max="46" width="3.85546875" style="790" customWidth="1"/>
    <col min="47" max="47" width="2.28515625" style="1208" customWidth="1"/>
    <col min="48" max="48" width="18.7109375" style="1208" customWidth="1"/>
    <col min="49" max="49" width="2.28515625" style="1208" customWidth="1"/>
    <col min="50" max="50" width="1.7109375" style="1209" customWidth="1"/>
    <col min="51" max="51" width="6" style="1030" customWidth="1"/>
    <col min="52" max="53" width="5.85546875" style="1030" customWidth="1"/>
    <col min="54" max="57" width="6" style="1030" customWidth="1"/>
    <col min="58" max="58" width="5.85546875" style="1030" customWidth="1"/>
    <col min="59" max="60" width="6.5703125" style="1030" customWidth="1"/>
    <col min="61" max="62" width="5.85546875" style="1030" customWidth="1"/>
    <col min="63" max="65" width="6.85546875" style="1030" customWidth="1"/>
    <col min="66" max="66" width="6.85546875" style="790" customWidth="1"/>
    <col min="67" max="75" width="6.85546875" style="1030" customWidth="1"/>
    <col min="76" max="76" width="6.85546875" style="790" customWidth="1"/>
    <col min="77" max="78" width="9.140625" style="1030"/>
    <col min="79" max="120" width="9.140625" style="1030" customWidth="1"/>
    <col min="121" max="16384" width="9.140625" style="1030"/>
  </cols>
  <sheetData>
    <row r="1" spans="1:146" s="1154" customFormat="1" ht="35.1" customHeight="1">
      <c r="A1" s="3121" t="s">
        <v>879</v>
      </c>
      <c r="B1" s="3121"/>
      <c r="C1" s="3121"/>
      <c r="D1" s="3121"/>
      <c r="E1" s="3121"/>
      <c r="F1" s="3121"/>
      <c r="G1" s="3121"/>
      <c r="H1" s="3121"/>
      <c r="I1" s="3121"/>
      <c r="J1" s="3121"/>
      <c r="K1" s="3121"/>
      <c r="L1" s="3121"/>
      <c r="M1" s="3121"/>
      <c r="N1" s="3121"/>
      <c r="O1" s="3121"/>
      <c r="P1" s="3121"/>
      <c r="Q1" s="3121"/>
      <c r="R1" s="3121"/>
      <c r="S1" s="3121"/>
      <c r="T1" s="3121"/>
      <c r="U1" s="3121"/>
      <c r="V1" s="3121"/>
      <c r="W1" s="1153" t="s">
        <v>881</v>
      </c>
      <c r="X1" s="1153"/>
      <c r="Y1" s="1153"/>
      <c r="Z1" s="1153"/>
      <c r="AA1" s="1153"/>
      <c r="AB1" s="1153"/>
      <c r="AC1" s="1153"/>
      <c r="AD1" s="1153"/>
      <c r="AE1" s="1153"/>
      <c r="AF1" s="1153"/>
      <c r="AG1" s="1153"/>
      <c r="AH1" s="1153"/>
      <c r="AI1" s="1153"/>
      <c r="AJ1" s="1153"/>
      <c r="AK1" s="1153"/>
      <c r="AL1" s="1153"/>
      <c r="AM1" s="1153"/>
      <c r="AN1" s="1153"/>
      <c r="AO1" s="1153"/>
      <c r="AP1" s="1153"/>
      <c r="AQ1" s="1153"/>
      <c r="AR1" s="1153"/>
      <c r="AS1" s="1153"/>
      <c r="AT1" s="1228"/>
      <c r="AU1" s="3121" t="s">
        <v>1499</v>
      </c>
      <c r="AV1" s="3121"/>
      <c r="AW1" s="3121"/>
      <c r="AX1" s="3121"/>
      <c r="AY1" s="3121"/>
      <c r="AZ1" s="3121"/>
      <c r="BA1" s="3121"/>
      <c r="BB1" s="3121"/>
      <c r="BC1" s="3121"/>
      <c r="BD1" s="3121"/>
      <c r="BE1" s="3121"/>
      <c r="BF1" s="3121"/>
      <c r="BG1" s="3121"/>
      <c r="BH1" s="3121"/>
      <c r="BI1" s="3121"/>
      <c r="BJ1" s="3121"/>
      <c r="BK1" s="1153" t="s">
        <v>880</v>
      </c>
      <c r="BL1" s="1153"/>
      <c r="BM1" s="1153"/>
      <c r="BN1" s="1153"/>
      <c r="BO1" s="1153"/>
      <c r="BP1" s="1153"/>
      <c r="BQ1" s="1153"/>
      <c r="BR1" s="1153"/>
      <c r="BS1" s="1153"/>
      <c r="BT1" s="1153"/>
      <c r="BU1" s="1153"/>
      <c r="BV1" s="1153"/>
      <c r="BW1" s="1153"/>
      <c r="BX1" s="1228"/>
    </row>
    <row r="2" spans="1:146" ht="15" customHeight="1" thickBot="1">
      <c r="A2" s="1030"/>
      <c r="B2" s="1158"/>
      <c r="C2" s="1158"/>
      <c r="D2" s="1159"/>
      <c r="E2" s="1160"/>
      <c r="F2" s="1160"/>
      <c r="G2" s="1160"/>
      <c r="H2" s="1160"/>
      <c r="I2" s="1160"/>
      <c r="J2" s="1160"/>
      <c r="K2" s="1160"/>
      <c r="L2" s="1160"/>
      <c r="M2" s="1160"/>
      <c r="N2" s="1160"/>
      <c r="O2" s="1160"/>
      <c r="P2" s="1160"/>
      <c r="Q2" s="1160"/>
      <c r="R2" s="1160"/>
      <c r="S2" s="1160"/>
      <c r="T2" s="1160"/>
      <c r="U2" s="1160"/>
      <c r="V2" s="1160"/>
      <c r="W2" s="1160"/>
      <c r="X2" s="1160"/>
      <c r="Y2" s="1160"/>
      <c r="Z2" s="1160"/>
      <c r="AA2" s="1160"/>
      <c r="AB2" s="1160"/>
      <c r="AC2" s="1160"/>
      <c r="AD2" s="1160"/>
      <c r="AE2" s="1160"/>
      <c r="AF2" s="1160"/>
      <c r="AG2" s="1160"/>
      <c r="AH2" s="1160"/>
      <c r="AI2" s="1160"/>
      <c r="AJ2" s="1160"/>
      <c r="AK2" s="1160"/>
      <c r="AL2" s="1160"/>
      <c r="AM2" s="1160"/>
      <c r="AN2" s="1160"/>
      <c r="AO2" s="1160"/>
      <c r="AP2" s="1160"/>
      <c r="AQ2" s="1160"/>
      <c r="AR2" s="3213" t="s">
        <v>805</v>
      </c>
      <c r="AS2" s="3213"/>
      <c r="AT2" s="3213"/>
      <c r="AU2" s="1030"/>
      <c r="AV2" s="1158"/>
      <c r="AW2" s="1158"/>
      <c r="AX2" s="1159"/>
      <c r="AY2" s="1160"/>
      <c r="AZ2" s="1160"/>
      <c r="BA2" s="1160"/>
      <c r="BB2" s="1160"/>
      <c r="BC2" s="1160"/>
      <c r="BD2" s="1160"/>
      <c r="BE2" s="1160"/>
      <c r="BF2" s="1160"/>
      <c r="BG2" s="1160"/>
      <c r="BH2" s="1160"/>
      <c r="BI2" s="1160"/>
      <c r="BJ2" s="1160"/>
      <c r="BK2" s="1160"/>
      <c r="BL2" s="1160"/>
      <c r="BM2" s="1160"/>
      <c r="BN2" s="1160"/>
      <c r="BO2" s="1160"/>
      <c r="BP2" s="1160"/>
      <c r="BQ2" s="1160"/>
      <c r="BR2" s="1160"/>
      <c r="BS2" s="1160"/>
      <c r="BT2" s="1160"/>
      <c r="BU2" s="1160"/>
      <c r="BV2" s="1160"/>
      <c r="BW2" s="1161"/>
      <c r="BX2" s="1161" t="s">
        <v>36</v>
      </c>
    </row>
    <row r="3" spans="1:146" s="1165" customFormat="1" ht="15" customHeight="1">
      <c r="A3" s="3081" t="s">
        <v>10</v>
      </c>
      <c r="B3" s="3081"/>
      <c r="C3" s="3081"/>
      <c r="D3" s="1162"/>
      <c r="E3" s="3209" t="s">
        <v>1462</v>
      </c>
      <c r="F3" s="1230"/>
      <c r="G3" s="1230"/>
      <c r="H3" s="1230"/>
      <c r="I3" s="1230"/>
      <c r="J3" s="1230"/>
      <c r="K3" s="1231"/>
      <c r="L3" s="1231"/>
      <c r="U3" s="1166" t="s">
        <v>873</v>
      </c>
      <c r="V3" s="1166"/>
      <c r="W3" s="1166" t="s">
        <v>314</v>
      </c>
      <c r="AC3" s="3145"/>
      <c r="AD3" s="3145"/>
      <c r="AE3" s="1166"/>
      <c r="AK3" s="1166"/>
      <c r="AL3" s="1166"/>
      <c r="AN3" s="1230"/>
      <c r="AO3" s="1230"/>
      <c r="AP3" s="1230"/>
      <c r="AQ3" s="1230"/>
      <c r="AR3" s="1231"/>
      <c r="AT3" s="1169"/>
      <c r="AU3" s="3081" t="s">
        <v>10</v>
      </c>
      <c r="AV3" s="3081"/>
      <c r="AW3" s="3081"/>
      <c r="AX3" s="1162"/>
      <c r="AY3" s="1167"/>
      <c r="AZ3" s="1230"/>
      <c r="BA3" s="1230"/>
      <c r="BB3" s="1230"/>
      <c r="BC3" s="1230"/>
      <c r="BD3" s="1231"/>
      <c r="BE3" s="1167"/>
      <c r="BF3" s="1167"/>
      <c r="BG3" s="1167"/>
      <c r="BH3" s="1167"/>
      <c r="BI3" s="3145" t="s">
        <v>873</v>
      </c>
      <c r="BJ3" s="3145"/>
      <c r="BK3" s="1166" t="s">
        <v>314</v>
      </c>
      <c r="BN3" s="1166"/>
      <c r="BO3" s="1166"/>
      <c r="BP3" s="1166"/>
      <c r="BV3" s="1166"/>
      <c r="BW3" s="1168"/>
      <c r="BX3" s="3155" t="s">
        <v>4096</v>
      </c>
      <c r="BY3" s="1169"/>
      <c r="CF3" s="1170"/>
    </row>
    <row r="4" spans="1:146" s="1165" customFormat="1" ht="15" customHeight="1">
      <c r="A4" s="3082"/>
      <c r="B4" s="3082"/>
      <c r="C4" s="3082"/>
      <c r="D4" s="1233"/>
      <c r="E4" s="3154"/>
      <c r="K4" s="1234"/>
      <c r="L4" s="1234"/>
      <c r="M4" s="1235"/>
      <c r="N4" s="1235"/>
      <c r="O4" s="1235"/>
      <c r="P4" s="1235"/>
      <c r="Q4" s="1235"/>
      <c r="R4" s="1235"/>
      <c r="S4" s="1235"/>
      <c r="T4" s="1235"/>
      <c r="U4" s="1235"/>
      <c r="V4" s="1234" t="s">
        <v>2915</v>
      </c>
      <c r="W4" s="1235" t="s">
        <v>2916</v>
      </c>
      <c r="X4" s="1235"/>
      <c r="Y4" s="1235"/>
      <c r="Z4" s="1235"/>
      <c r="AA4" s="1235"/>
      <c r="AB4" s="1235"/>
      <c r="AC4" s="1235"/>
      <c r="AD4" s="1234"/>
      <c r="AE4" s="1235"/>
      <c r="AF4" s="1235"/>
      <c r="AG4" s="1235"/>
      <c r="AH4" s="1235"/>
      <c r="AI4" s="1235"/>
      <c r="AJ4" s="1235"/>
      <c r="AK4" s="1235"/>
      <c r="AL4" s="1235"/>
      <c r="AM4" s="1235"/>
      <c r="AR4" s="1234"/>
      <c r="AS4" s="1235"/>
      <c r="AT4" s="1235"/>
      <c r="AU4" s="3082"/>
      <c r="AV4" s="3082"/>
      <c r="AW4" s="3082"/>
      <c r="AX4" s="1233"/>
      <c r="AY4" s="2882"/>
      <c r="AZ4" s="1235"/>
      <c r="BA4" s="1235"/>
      <c r="BB4" s="1235"/>
      <c r="BC4" s="1235"/>
      <c r="BD4" s="1235"/>
      <c r="BE4" s="1235"/>
      <c r="BF4" s="1235"/>
      <c r="BG4" s="1235"/>
      <c r="BH4" s="1235"/>
      <c r="BI4" s="1235"/>
      <c r="BJ4" s="1173" t="s">
        <v>4118</v>
      </c>
      <c r="BK4" s="1172" t="s">
        <v>4119</v>
      </c>
      <c r="BL4" s="1235"/>
      <c r="BM4" s="1235"/>
      <c r="BN4" s="1235"/>
      <c r="BO4" s="1235"/>
      <c r="BP4" s="1235"/>
      <c r="BQ4" s="1235"/>
      <c r="BR4" s="1235"/>
      <c r="BS4" s="1235"/>
      <c r="BT4" s="1235"/>
      <c r="BU4" s="1235"/>
      <c r="BV4" s="1235"/>
      <c r="BW4" s="2883"/>
      <c r="BX4" s="3158"/>
      <c r="BY4" s="1169"/>
      <c r="CF4" s="1221"/>
    </row>
    <row r="5" spans="1:146" s="1165" customFormat="1" ht="15" customHeight="1">
      <c r="A5" s="3082"/>
      <c r="B5" s="3082"/>
      <c r="C5" s="3082"/>
      <c r="D5" s="1233"/>
      <c r="E5" s="3154"/>
      <c r="F5" s="3214" t="s">
        <v>2992</v>
      </c>
      <c r="G5" s="3212"/>
      <c r="H5" s="3212"/>
      <c r="I5" s="3212"/>
      <c r="J5" s="3212"/>
      <c r="K5" s="3212"/>
      <c r="L5" s="3212"/>
      <c r="M5" s="3215"/>
      <c r="N5" s="3211" t="s">
        <v>3568</v>
      </c>
      <c r="O5" s="1236"/>
      <c r="P5" s="1236"/>
      <c r="Q5" s="1236"/>
      <c r="R5" s="1236"/>
      <c r="S5" s="1236"/>
      <c r="T5" s="1236"/>
      <c r="U5" s="1236"/>
      <c r="V5" s="1173" t="s">
        <v>4117</v>
      </c>
      <c r="W5" s="1172" t="s">
        <v>4116</v>
      </c>
      <c r="X5" s="1236"/>
      <c r="Y5" s="1236"/>
      <c r="Z5" s="1236"/>
      <c r="AA5" s="1236"/>
      <c r="AB5" s="1236"/>
      <c r="AC5" s="1236"/>
      <c r="AD5" s="1236"/>
      <c r="AE5" s="1236"/>
      <c r="AF5" s="1236"/>
      <c r="AG5" s="1236"/>
      <c r="AH5" s="1236"/>
      <c r="AI5" s="1236"/>
      <c r="AJ5" s="1236"/>
      <c r="AK5" s="1236"/>
      <c r="AL5" s="2881"/>
      <c r="AM5" s="3211" t="s">
        <v>3569</v>
      </c>
      <c r="AN5" s="3212"/>
      <c r="AO5" s="3212"/>
      <c r="AP5" s="3212"/>
      <c r="AQ5" s="3212"/>
      <c r="AR5" s="3212"/>
      <c r="AS5" s="3212"/>
      <c r="AT5" s="3212"/>
      <c r="AU5" s="3082"/>
      <c r="AV5" s="3082"/>
      <c r="AW5" s="3082"/>
      <c r="AX5" s="1233"/>
      <c r="AY5" s="3211" t="s">
        <v>2994</v>
      </c>
      <c r="AZ5" s="3212"/>
      <c r="BA5" s="3212"/>
      <c r="BB5" s="3212"/>
      <c r="BC5" s="3212"/>
      <c r="BD5" s="3212"/>
      <c r="BE5" s="3212"/>
      <c r="BF5" s="3215"/>
      <c r="BG5" s="2884"/>
      <c r="BH5" s="1236"/>
      <c r="BI5" s="1236"/>
      <c r="BJ5" s="2850" t="s">
        <v>4120</v>
      </c>
      <c r="BK5" s="1217" t="s">
        <v>4121</v>
      </c>
      <c r="BL5" s="1236"/>
      <c r="BM5" s="1236"/>
      <c r="BN5" s="1236"/>
      <c r="BO5" s="1236"/>
      <c r="BP5" s="1236"/>
      <c r="BQ5" s="1236"/>
      <c r="BR5" s="1236"/>
      <c r="BS5" s="1236"/>
      <c r="BT5" s="1236"/>
      <c r="BU5" s="1236"/>
      <c r="BV5" s="1236"/>
      <c r="BW5" s="2881"/>
      <c r="BX5" s="3158"/>
      <c r="BY5" s="1169"/>
    </row>
    <row r="6" spans="1:146" s="1165" customFormat="1" ht="15" customHeight="1">
      <c r="A6" s="3082"/>
      <c r="B6" s="3082"/>
      <c r="C6" s="3082"/>
      <c r="D6" s="1233"/>
      <c r="E6" s="3154"/>
      <c r="F6" s="3210" t="s">
        <v>2995</v>
      </c>
      <c r="G6" s="3204" t="s">
        <v>3554</v>
      </c>
      <c r="H6" s="3204" t="s">
        <v>3555</v>
      </c>
      <c r="I6" s="3204" t="s">
        <v>3549</v>
      </c>
      <c r="J6" s="3204" t="s">
        <v>3556</v>
      </c>
      <c r="K6" s="3204" t="s">
        <v>3545</v>
      </c>
      <c r="L6" s="3204" t="s">
        <v>3562</v>
      </c>
      <c r="M6" s="3204" t="s">
        <v>3563</v>
      </c>
      <c r="N6" s="3217"/>
      <c r="O6" s="3146" t="s">
        <v>705</v>
      </c>
      <c r="P6" s="3212"/>
      <c r="Q6" s="3212"/>
      <c r="R6" s="3212"/>
      <c r="S6" s="3212"/>
      <c r="T6" s="3212"/>
      <c r="U6" s="3212"/>
      <c r="V6" s="3212"/>
      <c r="W6" s="3214" t="s">
        <v>3570</v>
      </c>
      <c r="X6" s="3214"/>
      <c r="Y6" s="3214"/>
      <c r="Z6" s="3214"/>
      <c r="AA6" s="3214"/>
      <c r="AB6" s="3214"/>
      <c r="AC6" s="3214"/>
      <c r="AD6" s="3216"/>
      <c r="AE6" s="3214" t="s">
        <v>2930</v>
      </c>
      <c r="AF6" s="3212"/>
      <c r="AG6" s="3212"/>
      <c r="AH6" s="3212"/>
      <c r="AI6" s="3212"/>
      <c r="AJ6" s="3212"/>
      <c r="AK6" s="3212"/>
      <c r="AL6" s="3215"/>
      <c r="AM6" s="3210" t="s">
        <v>2921</v>
      </c>
      <c r="AN6" s="3204" t="s">
        <v>3557</v>
      </c>
      <c r="AO6" s="3204" t="s">
        <v>3555</v>
      </c>
      <c r="AP6" s="3204" t="s">
        <v>3549</v>
      </c>
      <c r="AQ6" s="3204" t="s">
        <v>3550</v>
      </c>
      <c r="AR6" s="3204" t="s">
        <v>3571</v>
      </c>
      <c r="AS6" s="3204" t="s">
        <v>3562</v>
      </c>
      <c r="AT6" s="3204" t="s">
        <v>3563</v>
      </c>
      <c r="AU6" s="3082"/>
      <c r="AV6" s="3082"/>
      <c r="AW6" s="3082"/>
      <c r="AX6" s="1233"/>
      <c r="AY6" s="3210" t="s">
        <v>2921</v>
      </c>
      <c r="AZ6" s="3204" t="s">
        <v>4097</v>
      </c>
      <c r="BA6" s="3204" t="s">
        <v>4098</v>
      </c>
      <c r="BB6" s="3204" t="s">
        <v>4099</v>
      </c>
      <c r="BC6" s="3204" t="s">
        <v>4100</v>
      </c>
      <c r="BD6" s="3204" t="s">
        <v>4101</v>
      </c>
      <c r="BE6" s="3204" t="s">
        <v>4102</v>
      </c>
      <c r="BF6" s="3204" t="s">
        <v>4110</v>
      </c>
      <c r="BG6" s="3210" t="s">
        <v>2993</v>
      </c>
      <c r="BH6" s="2885"/>
      <c r="BI6" s="2885"/>
      <c r="BJ6" s="2880" t="s">
        <v>4122</v>
      </c>
      <c r="BK6" s="2878" t="s">
        <v>4123</v>
      </c>
      <c r="BL6" s="2885"/>
      <c r="BM6" s="2885"/>
      <c r="BN6" s="2885"/>
      <c r="BO6" s="2886"/>
      <c r="BP6" s="3211" t="s">
        <v>3572</v>
      </c>
      <c r="BQ6" s="3212"/>
      <c r="BR6" s="3212"/>
      <c r="BS6" s="3212"/>
      <c r="BT6" s="3212"/>
      <c r="BU6" s="3212"/>
      <c r="BV6" s="3212"/>
      <c r="BW6" s="3215"/>
      <c r="BX6" s="3158"/>
      <c r="BY6" s="1169"/>
    </row>
    <row r="7" spans="1:146" s="1165" customFormat="1" ht="73.5" customHeight="1">
      <c r="A7" s="3083"/>
      <c r="B7" s="3083"/>
      <c r="C7" s="3083"/>
      <c r="D7" s="1237"/>
      <c r="E7" s="3153"/>
      <c r="F7" s="3205"/>
      <c r="G7" s="3205"/>
      <c r="H7" s="3205"/>
      <c r="I7" s="3205"/>
      <c r="J7" s="3205"/>
      <c r="K7" s="3205"/>
      <c r="L7" s="3205"/>
      <c r="M7" s="3205"/>
      <c r="N7" s="3218"/>
      <c r="O7" s="1238" t="s">
        <v>2921</v>
      </c>
      <c r="P7" s="1239" t="s">
        <v>3554</v>
      </c>
      <c r="Q7" s="1239" t="s">
        <v>3542</v>
      </c>
      <c r="R7" s="1239" t="s">
        <v>3573</v>
      </c>
      <c r="S7" s="1239" t="s">
        <v>3556</v>
      </c>
      <c r="T7" s="1239" t="s">
        <v>3545</v>
      </c>
      <c r="U7" s="1239" t="s">
        <v>3552</v>
      </c>
      <c r="V7" s="1239" t="s">
        <v>3574</v>
      </c>
      <c r="W7" s="1237" t="s">
        <v>2944</v>
      </c>
      <c r="X7" s="1239" t="s">
        <v>3557</v>
      </c>
      <c r="Y7" s="1239" t="s">
        <v>3555</v>
      </c>
      <c r="Z7" s="1239" t="s">
        <v>3543</v>
      </c>
      <c r="AA7" s="1239" t="s">
        <v>3556</v>
      </c>
      <c r="AB7" s="1239" t="s">
        <v>3551</v>
      </c>
      <c r="AC7" s="1239" t="s">
        <v>3546</v>
      </c>
      <c r="AD7" s="1239" t="s">
        <v>3553</v>
      </c>
      <c r="AE7" s="1238" t="s">
        <v>2921</v>
      </c>
      <c r="AF7" s="1239" t="s">
        <v>3557</v>
      </c>
      <c r="AG7" s="1239" t="s">
        <v>3559</v>
      </c>
      <c r="AH7" s="1239" t="s">
        <v>3543</v>
      </c>
      <c r="AI7" s="1239" t="s">
        <v>3556</v>
      </c>
      <c r="AJ7" s="1239" t="s">
        <v>3545</v>
      </c>
      <c r="AK7" s="1239" t="s">
        <v>3552</v>
      </c>
      <c r="AL7" s="1239" t="s">
        <v>3575</v>
      </c>
      <c r="AM7" s="3205"/>
      <c r="AN7" s="3205"/>
      <c r="AO7" s="3205"/>
      <c r="AP7" s="3205"/>
      <c r="AQ7" s="3205"/>
      <c r="AR7" s="3205"/>
      <c r="AS7" s="3205"/>
      <c r="AT7" s="3205"/>
      <c r="AU7" s="3083"/>
      <c r="AV7" s="3083"/>
      <c r="AW7" s="3083"/>
      <c r="AX7" s="1237"/>
      <c r="AY7" s="3205"/>
      <c r="AZ7" s="3205"/>
      <c r="BA7" s="3205"/>
      <c r="BB7" s="3205"/>
      <c r="BC7" s="3205"/>
      <c r="BD7" s="3205"/>
      <c r="BE7" s="3205"/>
      <c r="BF7" s="3205"/>
      <c r="BG7" s="3205"/>
      <c r="BH7" s="1237" t="s">
        <v>2995</v>
      </c>
      <c r="BI7" s="1239" t="s">
        <v>4103</v>
      </c>
      <c r="BJ7" s="1239" t="s">
        <v>4098</v>
      </c>
      <c r="BK7" s="1241" t="s">
        <v>4104</v>
      </c>
      <c r="BL7" s="1239" t="s">
        <v>4100</v>
      </c>
      <c r="BM7" s="1239" t="s">
        <v>4101</v>
      </c>
      <c r="BN7" s="1239" t="s">
        <v>4102</v>
      </c>
      <c r="BO7" s="1239" t="s">
        <v>3553</v>
      </c>
      <c r="BP7" s="1238" t="s">
        <v>2995</v>
      </c>
      <c r="BQ7" s="1239" t="s">
        <v>4105</v>
      </c>
      <c r="BR7" s="1239" t="s">
        <v>4098</v>
      </c>
      <c r="BS7" s="1239" t="s">
        <v>4106</v>
      </c>
      <c r="BT7" s="1239" t="s">
        <v>4107</v>
      </c>
      <c r="BU7" s="1239" t="s">
        <v>4108</v>
      </c>
      <c r="BV7" s="1239" t="s">
        <v>4109</v>
      </c>
      <c r="BW7" s="1239" t="s">
        <v>4110</v>
      </c>
      <c r="BX7" s="3161"/>
      <c r="BY7" s="1169"/>
      <c r="CA7" s="1221" t="str">
        <f>CA32</f>
        <v>員工人數合計119(計)</v>
      </c>
      <c r="CB7" s="1221" t="str">
        <f t="shared" ref="CB7:EM7" si="0">CB32</f>
        <v>B110_1</v>
      </c>
      <c r="CC7" s="1221" t="str">
        <f t="shared" si="0"/>
        <v>管理人員員工人數110-1(計)</v>
      </c>
      <c r="CD7" s="1221" t="str">
        <f t="shared" si="0"/>
        <v>管理人員員工人數110-2(計)</v>
      </c>
      <c r="CE7" s="1221" t="str">
        <f t="shared" si="0"/>
        <v>管理人員員工人數110-3(計)</v>
      </c>
      <c r="CF7" s="1221" t="str">
        <f t="shared" si="0"/>
        <v>管理人員員工人數110-4(計)</v>
      </c>
      <c r="CG7" s="1221" t="str">
        <f t="shared" si="0"/>
        <v>管理人員員工人數110-5(計)</v>
      </c>
      <c r="CH7" s="1221" t="str">
        <f t="shared" si="0"/>
        <v>管理人員員工人數110-6(計)</v>
      </c>
      <c r="CI7" s="1221" t="str">
        <f t="shared" si="0"/>
        <v>管理人員員工人數110-7(計)</v>
      </c>
      <c r="CJ7" s="1221" t="str">
        <f t="shared" si="0"/>
        <v>專門技術人員</v>
      </c>
      <c r="CK7" s="1221" t="str">
        <f t="shared" si="0"/>
        <v>B111_1</v>
      </c>
      <c r="CL7" s="1221" t="str">
        <f t="shared" si="0"/>
        <v>專任工程人員員工人數111-1(計)</v>
      </c>
      <c r="CM7" s="1221" t="str">
        <f t="shared" si="0"/>
        <v>專任工程人員員工人數111-2(計)</v>
      </c>
      <c r="CN7" s="1221" t="str">
        <f t="shared" si="0"/>
        <v>專任工程人員員工人數111-3(計)</v>
      </c>
      <c r="CO7" s="1221" t="str">
        <f t="shared" si="0"/>
        <v>專任工程人員員工人數111-4(計)</v>
      </c>
      <c r="CP7" s="1221" t="str">
        <f t="shared" si="0"/>
        <v>專任工程人員員工人數111-5(計)</v>
      </c>
      <c r="CQ7" s="1221" t="str">
        <f t="shared" si="0"/>
        <v>專任工程人員員工人數111-6(計)</v>
      </c>
      <c r="CR7" s="1221" t="str">
        <f t="shared" si="0"/>
        <v>專任工程人員員工人數111-7(計)</v>
      </c>
      <c r="CS7" s="1221" t="str">
        <f t="shared" si="0"/>
        <v>B112_1</v>
      </c>
      <c r="CT7" s="1221" t="str">
        <f t="shared" si="0"/>
        <v>工地主任員工人數112-1(計)</v>
      </c>
      <c r="CU7" s="1221" t="str">
        <f t="shared" si="0"/>
        <v>工地主任員工人數112-2(計)</v>
      </c>
      <c r="CV7" s="1221" t="str">
        <f t="shared" si="0"/>
        <v>工地主任員工人數112-3(計)</v>
      </c>
      <c r="CW7" s="1221" t="str">
        <f t="shared" si="0"/>
        <v>工地主任員工人數112-4(計)</v>
      </c>
      <c r="CX7" s="1221" t="str">
        <f t="shared" si="0"/>
        <v>工地主任員工人數112-5(計)</v>
      </c>
      <c r="CY7" s="1221" t="str">
        <f t="shared" si="0"/>
        <v>工地主任員工人數112-6(計)</v>
      </c>
      <c r="CZ7" s="1221" t="str">
        <f t="shared" si="0"/>
        <v>工地主任員工人數112-7(計)</v>
      </c>
      <c r="DA7" s="1221" t="str">
        <f t="shared" si="0"/>
        <v>B113_1</v>
      </c>
      <c r="DB7" s="1221" t="str">
        <f t="shared" si="0"/>
        <v>工程師、技術員員工人數113-1(計)</v>
      </c>
      <c r="DC7" s="1221" t="str">
        <f t="shared" si="0"/>
        <v>工程師、技術員員工人數113-2(計)</v>
      </c>
      <c r="DD7" s="1221" t="str">
        <f t="shared" si="0"/>
        <v>工程師、技術員員工人數113-3(計)</v>
      </c>
      <c r="DE7" s="1221" t="str">
        <f t="shared" si="0"/>
        <v>工程師、技術員員工人數113-4(計)</v>
      </c>
      <c r="DF7" s="1221" t="str">
        <f t="shared" si="0"/>
        <v>工程師、技術員員工人數113-5(計)</v>
      </c>
      <c r="DG7" s="1221" t="str">
        <f t="shared" si="0"/>
        <v>工程師、技術員員工人數113-6(計)</v>
      </c>
      <c r="DH7" s="1221" t="str">
        <f t="shared" si="0"/>
        <v>工程師、技術員員工人數113-7(計)</v>
      </c>
      <c r="DI7" s="1221" t="str">
        <f t="shared" si="0"/>
        <v>B114_1</v>
      </c>
      <c r="DJ7" s="1221" t="str">
        <f t="shared" si="0"/>
        <v>事務支援人力員工人數114-1(計)</v>
      </c>
      <c r="DK7" s="1221" t="str">
        <f t="shared" si="0"/>
        <v>事務支援人力員工人數114-2(計)</v>
      </c>
      <c r="DL7" s="1221" t="str">
        <f t="shared" si="0"/>
        <v>事務支援人力員工人數114-3(計)</v>
      </c>
      <c r="DM7" s="1221" t="str">
        <f t="shared" si="0"/>
        <v>事務支援人力員工人數114-4(計)</v>
      </c>
      <c r="DN7" s="1221" t="str">
        <f t="shared" si="0"/>
        <v>事務支援人力員工人數114-5(計)</v>
      </c>
      <c r="DO7" s="1221" t="str">
        <f t="shared" si="0"/>
        <v>事務支援人力員工人數114-6(計)</v>
      </c>
      <c r="DP7" s="1221" t="str">
        <f t="shared" si="0"/>
        <v>事務支援人力員工人數114-7(計)</v>
      </c>
      <c r="DQ7" s="1221" t="str">
        <f t="shared" si="0"/>
        <v>B115_1</v>
      </c>
      <c r="DR7" s="1221" t="str">
        <f t="shared" si="0"/>
        <v>技術士員工人數115-1(計)</v>
      </c>
      <c r="DS7" s="1221" t="str">
        <f t="shared" si="0"/>
        <v>技術士員工人數115-2(計)</v>
      </c>
      <c r="DT7" s="1221" t="str">
        <f t="shared" si="0"/>
        <v>技術士員工人數115-3(計)</v>
      </c>
      <c r="DU7" s="1221" t="str">
        <f t="shared" si="0"/>
        <v>技術士員工人數115-4(計)</v>
      </c>
      <c r="DV7" s="1221" t="str">
        <f t="shared" si="0"/>
        <v>技術士員工人數115-5(計)</v>
      </c>
      <c r="DW7" s="1221" t="str">
        <f t="shared" si="0"/>
        <v>技術士員工人數115-6(計)</v>
      </c>
      <c r="DX7" s="1221" t="str">
        <f t="shared" si="0"/>
        <v>技術士員工人數115-7(計)</v>
      </c>
      <c r="DY7" s="1221" t="str">
        <f t="shared" si="0"/>
        <v>基層勞工員工</v>
      </c>
      <c r="DZ7" s="1221" t="str">
        <f t="shared" si="0"/>
        <v>B116_1</v>
      </c>
      <c r="EA7" s="1221" t="str">
        <f t="shared" si="0"/>
        <v>技術工員工人數116-1(計)</v>
      </c>
      <c r="EB7" s="1221" t="str">
        <f t="shared" si="0"/>
        <v>技術工員工人數116-2(計)</v>
      </c>
      <c r="EC7" s="1221" t="str">
        <f t="shared" si="0"/>
        <v>技術工員工人數116-3(計)</v>
      </c>
      <c r="ED7" s="1221" t="str">
        <f>ED32</f>
        <v>技術工員工人數116-4(計)</v>
      </c>
      <c r="EE7" s="1221" t="str">
        <f t="shared" si="0"/>
        <v>技術工員工人數116-5(計)</v>
      </c>
      <c r="EF7" s="1221" t="str">
        <f t="shared" si="0"/>
        <v>技術工員工人數116-6(計)</v>
      </c>
      <c r="EG7" s="1221" t="str">
        <f t="shared" si="0"/>
        <v>技術工員工人數116-7(計)</v>
      </c>
      <c r="EH7" s="1221" t="str">
        <f t="shared" si="0"/>
        <v>B117_1</v>
      </c>
      <c r="EI7" s="1221" t="str">
        <f t="shared" si="0"/>
        <v>普通工員工人數117-1(計)</v>
      </c>
      <c r="EJ7" s="1221" t="str">
        <f t="shared" si="0"/>
        <v>普通工員工人數117-2(計)</v>
      </c>
      <c r="EK7" s="1221" t="str">
        <f t="shared" si="0"/>
        <v>普通工員工人數117-3(計)</v>
      </c>
      <c r="EL7" s="1221" t="str">
        <f t="shared" si="0"/>
        <v>普通工員工人數117-4(計)</v>
      </c>
      <c r="EM7" s="1221" t="str">
        <f t="shared" si="0"/>
        <v>普通工員工人數117-5(計)</v>
      </c>
      <c r="EN7" s="1221" t="str">
        <f t="shared" ref="EN7:EP7" si="1">EN32</f>
        <v>普通工員工人數117-6(計)</v>
      </c>
      <c r="EO7" s="1221" t="str">
        <f t="shared" si="1"/>
        <v>普通工員工人數117-7(計)</v>
      </c>
      <c r="EP7" s="1221" t="str">
        <f t="shared" si="1"/>
        <v>自營作業者及無酬家屬工作者員工人數118(計)</v>
      </c>
    </row>
    <row r="8" spans="1:146" s="1182" customFormat="1" ht="12.75" hidden="1" customHeight="1">
      <c r="A8" s="3077" t="s">
        <v>2540</v>
      </c>
      <c r="B8" s="3077"/>
      <c r="C8" s="3077"/>
      <c r="D8" s="1176"/>
      <c r="E8" s="1177">
        <v>299953</v>
      </c>
      <c r="F8" s="1178">
        <v>37490</v>
      </c>
      <c r="G8" s="1178"/>
      <c r="H8" s="1178"/>
      <c r="I8" s="1178"/>
      <c r="J8" s="1178"/>
      <c r="K8" s="1178"/>
      <c r="L8" s="1178"/>
      <c r="M8" s="1178"/>
      <c r="N8" s="1178"/>
      <c r="O8" s="1178"/>
      <c r="P8" s="1178"/>
      <c r="Q8" s="1178"/>
      <c r="R8" s="1178"/>
      <c r="S8" s="1178"/>
      <c r="T8" s="1178"/>
      <c r="U8" s="1178"/>
      <c r="V8" s="226"/>
      <c r="W8" s="1178"/>
      <c r="X8" s="1178"/>
      <c r="Y8" s="1178"/>
      <c r="Z8" s="1178"/>
      <c r="AA8" s="1178"/>
      <c r="AB8" s="1178"/>
      <c r="AC8" s="1178"/>
      <c r="AD8" s="1178"/>
      <c r="AE8" s="1178"/>
      <c r="AF8" s="1178"/>
      <c r="AG8" s="1178"/>
      <c r="AH8" s="1178"/>
      <c r="AI8" s="1178"/>
      <c r="AJ8" s="1178"/>
      <c r="AK8" s="1178"/>
      <c r="AL8" s="1178"/>
      <c r="AM8" s="1178">
        <v>37490</v>
      </c>
      <c r="AN8" s="1178"/>
      <c r="AO8" s="1178"/>
      <c r="AP8" s="1178"/>
      <c r="AQ8" s="1178"/>
      <c r="AR8" s="1178"/>
      <c r="AS8" s="1178"/>
      <c r="AT8" s="1178"/>
      <c r="AU8" s="3077" t="s">
        <v>2540</v>
      </c>
      <c r="AV8" s="3077"/>
      <c r="AW8" s="3077"/>
      <c r="AX8" s="1176"/>
      <c r="AY8" s="1178"/>
      <c r="AZ8" s="1178"/>
      <c r="BA8" s="1178"/>
      <c r="BB8" s="1178"/>
      <c r="BC8" s="1178"/>
      <c r="BD8" s="1178"/>
      <c r="BE8" s="1178"/>
      <c r="BF8" s="1178"/>
      <c r="BG8" s="1178"/>
      <c r="BH8" s="1178"/>
      <c r="BI8" s="1178"/>
      <c r="BJ8" s="1178"/>
      <c r="BK8" s="1178"/>
      <c r="BL8" s="1178"/>
      <c r="BM8" s="1178"/>
      <c r="BN8" s="1178"/>
      <c r="BO8" s="1178"/>
      <c r="BP8" s="1178"/>
      <c r="BQ8" s="1178"/>
      <c r="BR8" s="1178"/>
      <c r="BS8" s="1178"/>
      <c r="BT8" s="1178"/>
      <c r="BU8" s="1178"/>
      <c r="BV8" s="1178"/>
      <c r="BW8" s="1178"/>
      <c r="BX8" s="1178"/>
      <c r="BY8" s="1181"/>
    </row>
    <row r="9" spans="1:146" s="1182" customFormat="1" ht="12.75" hidden="1" customHeight="1">
      <c r="A9" s="3072" t="s">
        <v>2300</v>
      </c>
      <c r="B9" s="3072"/>
      <c r="C9" s="3072"/>
      <c r="D9" s="1176"/>
      <c r="E9" s="227">
        <v>245028.31251835014</v>
      </c>
      <c r="F9" s="226">
        <v>35483.060334576927</v>
      </c>
      <c r="G9" s="226"/>
      <c r="H9" s="226"/>
      <c r="I9" s="226"/>
      <c r="J9" s="226"/>
      <c r="K9" s="226"/>
      <c r="L9" s="226"/>
      <c r="M9" s="226"/>
      <c r="N9" s="226"/>
      <c r="O9" s="226"/>
      <c r="P9" s="226"/>
      <c r="Q9" s="226"/>
      <c r="R9" s="226"/>
      <c r="S9" s="226"/>
      <c r="T9" s="226"/>
      <c r="U9" s="226"/>
      <c r="V9" s="226"/>
      <c r="W9" s="226"/>
      <c r="X9" s="226"/>
      <c r="Y9" s="226"/>
      <c r="Z9" s="226"/>
      <c r="AA9" s="226"/>
      <c r="AB9" s="226"/>
      <c r="AC9" s="226"/>
      <c r="AD9" s="226"/>
      <c r="AE9" s="226"/>
      <c r="AF9" s="226"/>
      <c r="AG9" s="226"/>
      <c r="AH9" s="226"/>
      <c r="AI9" s="226"/>
      <c r="AJ9" s="226"/>
      <c r="AK9" s="226"/>
      <c r="AL9" s="226"/>
      <c r="AM9" s="226">
        <v>35483.060334576927</v>
      </c>
      <c r="AN9" s="226"/>
      <c r="AO9" s="226"/>
      <c r="AP9" s="226"/>
      <c r="AQ9" s="226"/>
      <c r="AR9" s="226"/>
      <c r="AS9" s="226"/>
      <c r="AT9" s="226"/>
      <c r="AU9" s="3072" t="s">
        <v>2300</v>
      </c>
      <c r="AV9" s="3072"/>
      <c r="AW9" s="3072"/>
      <c r="AX9" s="1176"/>
      <c r="AY9" s="226"/>
      <c r="AZ9" s="226"/>
      <c r="BA9" s="226"/>
      <c r="BB9" s="226"/>
      <c r="BC9" s="226"/>
      <c r="BD9" s="226"/>
      <c r="BE9" s="226"/>
      <c r="BF9" s="226"/>
      <c r="BG9" s="226"/>
      <c r="BH9" s="226"/>
      <c r="BI9" s="226"/>
      <c r="BJ9" s="226"/>
      <c r="BK9" s="226"/>
      <c r="BL9" s="226"/>
      <c r="BM9" s="226"/>
      <c r="BN9" s="226"/>
      <c r="BO9" s="226"/>
      <c r="BP9" s="226"/>
      <c r="BQ9" s="226"/>
      <c r="BR9" s="226"/>
      <c r="BS9" s="226"/>
      <c r="BT9" s="226"/>
      <c r="BU9" s="226"/>
      <c r="BV9" s="226"/>
      <c r="BW9" s="226"/>
      <c r="BX9" s="226"/>
      <c r="BY9" s="1181"/>
    </row>
    <row r="10" spans="1:146" s="1182" customFormat="1" ht="12.75" hidden="1" customHeight="1">
      <c r="A10" s="3072" t="s">
        <v>2891</v>
      </c>
      <c r="B10" s="3072"/>
      <c r="C10" s="3072"/>
      <c r="D10" s="1176"/>
      <c r="E10" s="227">
        <v>227442</v>
      </c>
      <c r="F10" s="226">
        <v>24036.959999997744</v>
      </c>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c r="AD10" s="226"/>
      <c r="AE10" s="226"/>
      <c r="AF10" s="226"/>
      <c r="AG10" s="226"/>
      <c r="AH10" s="226"/>
      <c r="AI10" s="226"/>
      <c r="AJ10" s="226"/>
      <c r="AK10" s="226"/>
      <c r="AL10" s="226"/>
      <c r="AM10" s="226">
        <v>24036.959999997744</v>
      </c>
      <c r="AN10" s="226"/>
      <c r="AO10" s="226"/>
      <c r="AP10" s="226"/>
      <c r="AQ10" s="226"/>
      <c r="AR10" s="226"/>
      <c r="AS10" s="226"/>
      <c r="AT10" s="226"/>
      <c r="AU10" s="3072" t="s">
        <v>2357</v>
      </c>
      <c r="AV10" s="3072"/>
      <c r="AW10" s="3072"/>
      <c r="AX10" s="1176"/>
      <c r="AY10" s="226"/>
      <c r="AZ10" s="226"/>
      <c r="BA10" s="226"/>
      <c r="BB10" s="226"/>
      <c r="BC10" s="226"/>
      <c r="BD10" s="226"/>
      <c r="BE10" s="226"/>
      <c r="BF10" s="226"/>
      <c r="BG10" s="226"/>
      <c r="BH10" s="226"/>
      <c r="BI10" s="226"/>
      <c r="BJ10" s="226"/>
      <c r="BK10" s="226"/>
      <c r="BL10" s="226"/>
      <c r="BM10" s="226"/>
      <c r="BN10" s="226"/>
      <c r="BO10" s="226"/>
      <c r="BP10" s="226"/>
      <c r="BQ10" s="226"/>
      <c r="BR10" s="226"/>
      <c r="BS10" s="226"/>
      <c r="BT10" s="226"/>
      <c r="BU10" s="226"/>
      <c r="BV10" s="226"/>
      <c r="BW10" s="226"/>
      <c r="BX10" s="226"/>
      <c r="BY10" s="1181"/>
    </row>
    <row r="11" spans="1:146" s="1182" customFormat="1" ht="12.75" hidden="1" customHeight="1">
      <c r="A11" s="3072" t="s">
        <v>3341</v>
      </c>
      <c r="B11" s="3072"/>
      <c r="C11" s="3072"/>
      <c r="D11" s="1176"/>
      <c r="E11" s="227">
        <v>228813.06455282218</v>
      </c>
      <c r="F11" s="226">
        <v>28234.936240150477</v>
      </c>
      <c r="G11" s="226"/>
      <c r="H11" s="226"/>
      <c r="I11" s="226"/>
      <c r="J11" s="226"/>
      <c r="K11" s="226"/>
      <c r="L11" s="226"/>
      <c r="M11" s="226"/>
      <c r="N11" s="226"/>
      <c r="O11" s="226"/>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v>28234.936240150477</v>
      </c>
      <c r="AN11" s="226"/>
      <c r="AO11" s="226"/>
      <c r="AP11" s="226"/>
      <c r="AQ11" s="226"/>
      <c r="AR11" s="226"/>
      <c r="AS11" s="226"/>
      <c r="AT11" s="226"/>
      <c r="AU11" s="3072" t="s">
        <v>2302</v>
      </c>
      <c r="AV11" s="3072"/>
      <c r="AW11" s="3072"/>
      <c r="AX11" s="1176"/>
      <c r="AY11" s="226"/>
      <c r="AZ11" s="226"/>
      <c r="BA11" s="226"/>
      <c r="BB11" s="226"/>
      <c r="BC11" s="226"/>
      <c r="BD11" s="226"/>
      <c r="BE11" s="226"/>
      <c r="BF11" s="226"/>
      <c r="BG11" s="226"/>
      <c r="BH11" s="226"/>
      <c r="BI11" s="226"/>
      <c r="BJ11" s="226"/>
      <c r="BK11" s="226"/>
      <c r="BL11" s="226"/>
      <c r="BM11" s="226"/>
      <c r="BN11" s="226"/>
      <c r="BO11" s="226"/>
      <c r="BP11" s="226"/>
      <c r="BQ11" s="226"/>
      <c r="BR11" s="226"/>
      <c r="BS11" s="226"/>
      <c r="BT11" s="226"/>
      <c r="BU11" s="226"/>
      <c r="BV11" s="226"/>
      <c r="BW11" s="226"/>
      <c r="BX11" s="226"/>
      <c r="BY11" s="1181"/>
    </row>
    <row r="12" spans="1:146" s="1182" customFormat="1" ht="12.75" hidden="1" customHeight="1">
      <c r="A12" s="3072" t="s">
        <v>2692</v>
      </c>
      <c r="B12" s="3072"/>
      <c r="C12" s="3072"/>
      <c r="D12" s="1176"/>
      <c r="E12" s="227">
        <v>228948.67022142731</v>
      </c>
      <c r="F12" s="226">
        <v>34878.675153735967</v>
      </c>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v>34878.675153735967</v>
      </c>
      <c r="AN12" s="226"/>
      <c r="AO12" s="226"/>
      <c r="AP12" s="226"/>
      <c r="AQ12" s="226"/>
      <c r="AR12" s="226"/>
      <c r="AS12" s="226"/>
      <c r="AT12" s="226"/>
      <c r="AU12" s="3072" t="s">
        <v>2359</v>
      </c>
      <c r="AV12" s="3072"/>
      <c r="AW12" s="3072"/>
      <c r="AX12" s="117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1181"/>
    </row>
    <row r="13" spans="1:146" s="1182" customFormat="1" ht="13.7" hidden="1" customHeight="1">
      <c r="A13" s="3072" t="s">
        <v>2324</v>
      </c>
      <c r="B13" s="3072"/>
      <c r="C13" s="3072"/>
      <c r="D13" s="1176"/>
      <c r="E13" s="227">
        <v>193925.71732453088</v>
      </c>
      <c r="F13" s="642">
        <v>29297.654461531027</v>
      </c>
      <c r="G13" s="642"/>
      <c r="H13" s="642"/>
      <c r="I13" s="642"/>
      <c r="J13" s="642"/>
      <c r="K13" s="642"/>
      <c r="L13" s="642"/>
      <c r="M13" s="642"/>
      <c r="N13" s="642"/>
      <c r="O13" s="642"/>
      <c r="P13" s="642"/>
      <c r="Q13" s="642"/>
      <c r="R13" s="642"/>
      <c r="S13" s="642"/>
      <c r="T13" s="642"/>
      <c r="U13" s="642"/>
      <c r="V13" s="642"/>
      <c r="W13" s="642"/>
      <c r="X13" s="642"/>
      <c r="Y13" s="642"/>
      <c r="Z13" s="642"/>
      <c r="AA13" s="642"/>
      <c r="AB13" s="642"/>
      <c r="AC13" s="642"/>
      <c r="AD13" s="642"/>
      <c r="AE13" s="642"/>
      <c r="AF13" s="642"/>
      <c r="AG13" s="642"/>
      <c r="AH13" s="642"/>
      <c r="AI13" s="642"/>
      <c r="AJ13" s="642"/>
      <c r="AK13" s="642"/>
      <c r="AL13" s="642"/>
      <c r="AM13" s="642">
        <v>29297.654461531027</v>
      </c>
      <c r="AN13" s="642"/>
      <c r="AO13" s="642"/>
      <c r="AP13" s="642"/>
      <c r="AQ13" s="642"/>
      <c r="AR13" s="642"/>
      <c r="AS13" s="642"/>
      <c r="AT13" s="226"/>
      <c r="AU13" s="3072" t="s">
        <v>2360</v>
      </c>
      <c r="AV13" s="3072"/>
      <c r="AW13" s="3072"/>
      <c r="AX13" s="1176"/>
      <c r="AY13" s="642"/>
      <c r="AZ13" s="642"/>
      <c r="BA13" s="642"/>
      <c r="BB13" s="642"/>
      <c r="BC13" s="642"/>
      <c r="BD13" s="642"/>
      <c r="BE13" s="642"/>
      <c r="BF13" s="642"/>
      <c r="BG13" s="642"/>
      <c r="BH13" s="642"/>
      <c r="BI13" s="642"/>
      <c r="BJ13" s="642"/>
      <c r="BK13" s="642"/>
      <c r="BL13" s="642"/>
      <c r="BM13" s="642"/>
      <c r="BN13" s="642"/>
      <c r="BO13" s="642"/>
      <c r="BP13" s="642"/>
      <c r="BQ13" s="642"/>
      <c r="BR13" s="642"/>
      <c r="BS13" s="642"/>
      <c r="BT13" s="642"/>
      <c r="BU13" s="642"/>
      <c r="BV13" s="642"/>
      <c r="BW13" s="642"/>
      <c r="BX13" s="226"/>
      <c r="BY13" s="1181"/>
    </row>
    <row r="14" spans="1:146" s="1182" customFormat="1" ht="0.75" hidden="1" customHeight="1">
      <c r="A14" s="3072" t="s">
        <v>2725</v>
      </c>
      <c r="B14" s="3072"/>
      <c r="C14" s="3072"/>
      <c r="D14" s="1176"/>
      <c r="E14" s="227">
        <v>166140.25630622066</v>
      </c>
      <c r="F14" s="642">
        <v>32255.88805542449</v>
      </c>
      <c r="G14" s="642"/>
      <c r="H14" s="642"/>
      <c r="I14" s="642"/>
      <c r="J14" s="642"/>
      <c r="K14" s="642"/>
      <c r="L14" s="642"/>
      <c r="M14" s="642"/>
      <c r="N14" s="642"/>
      <c r="O14" s="642"/>
      <c r="P14" s="642"/>
      <c r="Q14" s="642"/>
      <c r="R14" s="642"/>
      <c r="S14" s="642"/>
      <c r="T14" s="642"/>
      <c r="U14" s="642"/>
      <c r="V14" s="642"/>
      <c r="W14" s="642"/>
      <c r="X14" s="642"/>
      <c r="Y14" s="642"/>
      <c r="Z14" s="642"/>
      <c r="AA14" s="642"/>
      <c r="AB14" s="642"/>
      <c r="AC14" s="642"/>
      <c r="AD14" s="642"/>
      <c r="AE14" s="642"/>
      <c r="AF14" s="642"/>
      <c r="AG14" s="642"/>
      <c r="AH14" s="642"/>
      <c r="AI14" s="642"/>
      <c r="AJ14" s="642"/>
      <c r="AK14" s="642"/>
      <c r="AL14" s="642"/>
      <c r="AM14" s="642">
        <v>32255.88805542449</v>
      </c>
      <c r="AN14" s="642"/>
      <c r="AO14" s="642"/>
      <c r="AP14" s="642"/>
      <c r="AQ14" s="642"/>
      <c r="AR14" s="642"/>
      <c r="AS14" s="642"/>
      <c r="AT14" s="226"/>
      <c r="AU14" s="3072" t="s">
        <v>2894</v>
      </c>
      <c r="AV14" s="3072"/>
      <c r="AW14" s="3072"/>
      <c r="AX14" s="1176"/>
      <c r="AY14" s="642"/>
      <c r="AZ14" s="642"/>
      <c r="BA14" s="642"/>
      <c r="BB14" s="642"/>
      <c r="BC14" s="642"/>
      <c r="BD14" s="642"/>
      <c r="BE14" s="642"/>
      <c r="BF14" s="642"/>
      <c r="BG14" s="642"/>
      <c r="BH14" s="642"/>
      <c r="BI14" s="642"/>
      <c r="BJ14" s="642"/>
      <c r="BK14" s="642"/>
      <c r="BL14" s="642"/>
      <c r="BM14" s="642"/>
      <c r="BN14" s="642"/>
      <c r="BO14" s="642"/>
      <c r="BP14" s="642"/>
      <c r="BQ14" s="642"/>
      <c r="BR14" s="642"/>
      <c r="BS14" s="642"/>
      <c r="BT14" s="642"/>
      <c r="BU14" s="642"/>
      <c r="BV14" s="642"/>
      <c r="BW14" s="642"/>
      <c r="BX14" s="226"/>
      <c r="BY14" s="1181"/>
    </row>
    <row r="15" spans="1:146" s="1182" customFormat="1" ht="13.7" hidden="1" customHeight="1">
      <c r="A15" s="3072" t="s">
        <v>3241</v>
      </c>
      <c r="B15" s="3072"/>
      <c r="C15" s="3072"/>
      <c r="D15" s="1083"/>
      <c r="E15" s="1183">
        <v>155909.24169496537</v>
      </c>
      <c r="F15" s="1183">
        <v>26183.888044999865</v>
      </c>
      <c r="G15" s="1183"/>
      <c r="H15" s="1183"/>
      <c r="I15" s="1183"/>
      <c r="J15" s="1183"/>
      <c r="K15" s="1183"/>
      <c r="L15" s="1183"/>
      <c r="M15" s="1183"/>
      <c r="N15" s="1183"/>
      <c r="O15" s="1183"/>
      <c r="P15" s="1183"/>
      <c r="Q15" s="1183"/>
      <c r="R15" s="1183"/>
      <c r="S15" s="1183"/>
      <c r="T15" s="1183"/>
      <c r="U15" s="1183"/>
      <c r="V15" s="1183"/>
      <c r="W15" s="1183"/>
      <c r="X15" s="1183"/>
      <c r="Y15" s="1183"/>
      <c r="Z15" s="1183"/>
      <c r="AA15" s="1183"/>
      <c r="AB15" s="1183"/>
      <c r="AC15" s="644" t="s">
        <v>281</v>
      </c>
      <c r="AD15" s="644"/>
      <c r="AE15" s="644"/>
      <c r="AF15" s="1183"/>
      <c r="AG15" s="1183"/>
      <c r="AH15" s="1183"/>
      <c r="AI15" s="1183"/>
      <c r="AJ15" s="1183"/>
      <c r="AK15" s="644"/>
      <c r="AL15" s="644" t="s">
        <v>281</v>
      </c>
      <c r="AM15" s="1183">
        <v>26183.888044999865</v>
      </c>
      <c r="AN15" s="1183"/>
      <c r="AO15" s="1183"/>
      <c r="AP15" s="1183"/>
      <c r="AQ15" s="1183"/>
      <c r="AR15" s="1183"/>
      <c r="AS15" s="1183"/>
      <c r="AT15" s="1183"/>
      <c r="AU15" s="3072" t="s">
        <v>2895</v>
      </c>
      <c r="AV15" s="3072"/>
      <c r="AW15" s="3072"/>
      <c r="AX15" s="1083"/>
      <c r="AY15" s="1183"/>
      <c r="AZ15" s="1183"/>
      <c r="BA15" s="1183"/>
      <c r="BB15" s="1183"/>
      <c r="BC15" s="1183"/>
      <c r="BD15" s="1183"/>
      <c r="BE15" s="1183"/>
      <c r="BF15" s="1183"/>
      <c r="BG15" s="1183"/>
      <c r="BH15" s="1183"/>
      <c r="BI15" s="1183"/>
      <c r="BJ15" s="1183"/>
      <c r="BK15" s="1183"/>
      <c r="BL15" s="1183"/>
      <c r="BM15" s="1183"/>
      <c r="BN15" s="644" t="s">
        <v>281</v>
      </c>
      <c r="BO15" s="644"/>
      <c r="BP15" s="644"/>
      <c r="BQ15" s="1183"/>
      <c r="BR15" s="1183"/>
      <c r="BS15" s="1183"/>
      <c r="BT15" s="1183"/>
      <c r="BU15" s="1183"/>
      <c r="BV15" s="644"/>
      <c r="BW15" s="644" t="s">
        <v>281</v>
      </c>
      <c r="BX15" s="982"/>
      <c r="BY15" s="1181"/>
    </row>
    <row r="16" spans="1:146" s="1182" customFormat="1" ht="13.7" hidden="1" customHeight="1">
      <c r="A16" s="3072" t="s">
        <v>3576</v>
      </c>
      <c r="B16" s="3072"/>
      <c r="C16" s="3072"/>
      <c r="D16" s="1083"/>
      <c r="E16" s="1183">
        <v>145594.46687390516</v>
      </c>
      <c r="F16" s="1184">
        <v>36044.047107477432</v>
      </c>
      <c r="G16" s="1184"/>
      <c r="H16" s="1184"/>
      <c r="I16" s="1184"/>
      <c r="J16" s="1184"/>
      <c r="K16" s="1184"/>
      <c r="L16" s="1184"/>
      <c r="M16" s="1184"/>
      <c r="N16" s="1184"/>
      <c r="O16" s="1184"/>
      <c r="P16" s="1184"/>
      <c r="Q16" s="1184"/>
      <c r="R16" s="1184"/>
      <c r="S16" s="1184"/>
      <c r="T16" s="1184"/>
      <c r="U16" s="1184"/>
      <c r="V16" s="1184"/>
      <c r="W16" s="1184"/>
      <c r="X16" s="1184"/>
      <c r="Y16" s="1184"/>
      <c r="Z16" s="1184"/>
      <c r="AA16" s="1184"/>
      <c r="AB16" s="1184"/>
      <c r="AC16" s="644" t="s">
        <v>281</v>
      </c>
      <c r="AD16" s="644"/>
      <c r="AE16" s="644"/>
      <c r="AF16" s="1184"/>
      <c r="AG16" s="1184"/>
      <c r="AH16" s="1184"/>
      <c r="AI16" s="1184"/>
      <c r="AJ16" s="1184"/>
      <c r="AK16" s="644"/>
      <c r="AL16" s="644" t="s">
        <v>281</v>
      </c>
      <c r="AM16" s="1184">
        <v>36044.047107477432</v>
      </c>
      <c r="AN16" s="1184"/>
      <c r="AO16" s="1184"/>
      <c r="AP16" s="1184"/>
      <c r="AQ16" s="1184"/>
      <c r="AR16" s="1184"/>
      <c r="AS16" s="1184"/>
      <c r="AT16" s="1183"/>
      <c r="AU16" s="3072" t="s">
        <v>2966</v>
      </c>
      <c r="AV16" s="3072"/>
      <c r="AW16" s="3072"/>
      <c r="AX16" s="1083"/>
      <c r="AY16" s="1184"/>
      <c r="AZ16" s="1184"/>
      <c r="BA16" s="1184"/>
      <c r="BB16" s="1184"/>
      <c r="BC16" s="1184"/>
      <c r="BD16" s="1184"/>
      <c r="BE16" s="1184"/>
      <c r="BF16" s="1184"/>
      <c r="BG16" s="1184"/>
      <c r="BH16" s="1184"/>
      <c r="BI16" s="1184"/>
      <c r="BJ16" s="1184"/>
      <c r="BK16" s="1184"/>
      <c r="BL16" s="1184"/>
      <c r="BM16" s="1184"/>
      <c r="BN16" s="644" t="s">
        <v>281</v>
      </c>
      <c r="BO16" s="644"/>
      <c r="BP16" s="644"/>
      <c r="BQ16" s="1184"/>
      <c r="BR16" s="1184"/>
      <c r="BS16" s="1184"/>
      <c r="BT16" s="1184"/>
      <c r="BU16" s="1184"/>
      <c r="BV16" s="644"/>
      <c r="BW16" s="644" t="s">
        <v>281</v>
      </c>
      <c r="BX16" s="982"/>
      <c r="BY16" s="1181"/>
    </row>
    <row r="17" spans="1:147" s="1182" customFormat="1" ht="13.7" hidden="1" customHeight="1">
      <c r="A17" s="3072" t="s">
        <v>2967</v>
      </c>
      <c r="B17" s="3072"/>
      <c r="C17" s="3072"/>
      <c r="D17" s="1083"/>
      <c r="E17" s="1183">
        <v>138340.60233372761</v>
      </c>
      <c r="F17" s="1183">
        <v>32854.434926279362</v>
      </c>
      <c r="G17" s="1183"/>
      <c r="H17" s="1183"/>
      <c r="I17" s="1183"/>
      <c r="J17" s="1183"/>
      <c r="K17" s="1183"/>
      <c r="L17" s="1183"/>
      <c r="M17" s="1183"/>
      <c r="N17" s="1183"/>
      <c r="O17" s="1183"/>
      <c r="P17" s="1183"/>
      <c r="Q17" s="1183"/>
      <c r="R17" s="1183"/>
      <c r="S17" s="1183"/>
      <c r="T17" s="1183"/>
      <c r="U17" s="1183"/>
      <c r="V17" s="1183"/>
      <c r="W17" s="1183"/>
      <c r="X17" s="1183"/>
      <c r="Y17" s="1183"/>
      <c r="Z17" s="1183"/>
      <c r="AA17" s="1183"/>
      <c r="AB17" s="1183"/>
      <c r="AC17" s="644" t="s">
        <v>281</v>
      </c>
      <c r="AD17" s="644"/>
      <c r="AE17" s="644"/>
      <c r="AF17" s="1183"/>
      <c r="AG17" s="1183"/>
      <c r="AH17" s="1183"/>
      <c r="AI17" s="1183"/>
      <c r="AJ17" s="1183"/>
      <c r="AK17" s="644"/>
      <c r="AL17" s="644" t="s">
        <v>281</v>
      </c>
      <c r="AM17" s="1183">
        <v>32854.434926279362</v>
      </c>
      <c r="AN17" s="1183"/>
      <c r="AO17" s="1183"/>
      <c r="AP17" s="1183"/>
      <c r="AQ17" s="1183"/>
      <c r="AR17" s="1183"/>
      <c r="AS17" s="1183"/>
      <c r="AT17" s="1183"/>
      <c r="AU17" s="3072" t="s">
        <v>2366</v>
      </c>
      <c r="AV17" s="3072"/>
      <c r="AW17" s="3072"/>
      <c r="AX17" s="1083"/>
      <c r="AY17" s="1183"/>
      <c r="AZ17" s="1183"/>
      <c r="BA17" s="1183"/>
      <c r="BB17" s="1183"/>
      <c r="BC17" s="1183"/>
      <c r="BD17" s="1183"/>
      <c r="BE17" s="1183"/>
      <c r="BF17" s="1183"/>
      <c r="BG17" s="1183"/>
      <c r="BH17" s="1183"/>
      <c r="BI17" s="1183"/>
      <c r="BJ17" s="1183"/>
      <c r="BK17" s="1183"/>
      <c r="BL17" s="1183"/>
      <c r="BM17" s="1183"/>
      <c r="BN17" s="644" t="s">
        <v>281</v>
      </c>
      <c r="BO17" s="644"/>
      <c r="BP17" s="644"/>
      <c r="BQ17" s="1183"/>
      <c r="BR17" s="1183"/>
      <c r="BS17" s="1183"/>
      <c r="BT17" s="1183"/>
      <c r="BU17" s="1183"/>
      <c r="BV17" s="644"/>
      <c r="BW17" s="644" t="s">
        <v>281</v>
      </c>
      <c r="BX17" s="982"/>
      <c r="BY17" s="1181"/>
    </row>
    <row r="18" spans="1:147" s="1182" customFormat="1" ht="14.25" hidden="1" customHeight="1">
      <c r="A18" s="3072" t="s">
        <v>2818</v>
      </c>
      <c r="B18" s="3072"/>
      <c r="C18" s="3072"/>
      <c r="D18" s="1083"/>
      <c r="E18" s="1185">
        <v>138234.84637123178</v>
      </c>
      <c r="F18" s="1183">
        <v>32837.650380455758</v>
      </c>
      <c r="G18" s="1183"/>
      <c r="H18" s="1183"/>
      <c r="I18" s="1183"/>
      <c r="J18" s="1183"/>
      <c r="K18" s="1183"/>
      <c r="L18" s="1183"/>
      <c r="M18" s="1183"/>
      <c r="N18" s="1183"/>
      <c r="O18" s="1183"/>
      <c r="P18" s="1183"/>
      <c r="Q18" s="1183"/>
      <c r="R18" s="1183"/>
      <c r="S18" s="1183"/>
      <c r="T18" s="1183"/>
      <c r="U18" s="1183"/>
      <c r="V18" s="1183"/>
      <c r="W18" s="1183"/>
      <c r="X18" s="1183"/>
      <c r="Y18" s="1183"/>
      <c r="Z18" s="1183"/>
      <c r="AA18" s="1183"/>
      <c r="AB18" s="1183"/>
      <c r="AC18" s="644" t="s">
        <v>281</v>
      </c>
      <c r="AD18" s="644"/>
      <c r="AE18" s="644"/>
      <c r="AF18" s="1183"/>
      <c r="AG18" s="1183"/>
      <c r="AH18" s="1183"/>
      <c r="AI18" s="1183"/>
      <c r="AJ18" s="1183"/>
      <c r="AK18" s="644"/>
      <c r="AL18" s="644" t="s">
        <v>281</v>
      </c>
      <c r="AM18" s="1183">
        <v>32837.650380455758</v>
      </c>
      <c r="AN18" s="1183"/>
      <c r="AO18" s="1183"/>
      <c r="AP18" s="1183"/>
      <c r="AQ18" s="1183"/>
      <c r="AR18" s="1183"/>
      <c r="AS18" s="1183"/>
      <c r="AT18" s="1183"/>
      <c r="AU18" s="3072" t="s">
        <v>2694</v>
      </c>
      <c r="AV18" s="3072"/>
      <c r="AW18" s="3072"/>
      <c r="AX18" s="1083"/>
      <c r="AY18" s="1183"/>
      <c r="AZ18" s="1183"/>
      <c r="BA18" s="1183"/>
      <c r="BB18" s="1183"/>
      <c r="BC18" s="1183"/>
      <c r="BD18" s="1183"/>
      <c r="BE18" s="1183"/>
      <c r="BF18" s="1183"/>
      <c r="BG18" s="1183"/>
      <c r="BH18" s="1183"/>
      <c r="BI18" s="1183"/>
      <c r="BJ18" s="1183"/>
      <c r="BK18" s="1183"/>
      <c r="BL18" s="1183"/>
      <c r="BM18" s="1183"/>
      <c r="BN18" s="644" t="s">
        <v>281</v>
      </c>
      <c r="BO18" s="644"/>
      <c r="BP18" s="644"/>
      <c r="BQ18" s="1183"/>
      <c r="BR18" s="1183"/>
      <c r="BS18" s="1183"/>
      <c r="BT18" s="1183"/>
      <c r="BU18" s="1183"/>
      <c r="BV18" s="644"/>
      <c r="BW18" s="644" t="s">
        <v>281</v>
      </c>
      <c r="BX18" s="982"/>
      <c r="BY18" s="1181"/>
      <c r="CO18" s="1182" t="e">
        <f>#REF!/E18</f>
        <v>#REF!</v>
      </c>
      <c r="CP18" s="1182" t="e">
        <f>CO18/12</f>
        <v>#REF!</v>
      </c>
    </row>
    <row r="19" spans="1:147" s="1182" customFormat="1" ht="15.75" hidden="1" customHeight="1">
      <c r="A19" s="3072" t="s">
        <v>2897</v>
      </c>
      <c r="B19" s="3072"/>
      <c r="C19" s="3072"/>
      <c r="D19" s="1083"/>
      <c r="E19" s="1184">
        <v>148534.99487466394</v>
      </c>
      <c r="F19" s="1183">
        <v>36143.985217942514</v>
      </c>
      <c r="G19" s="1183"/>
      <c r="H19" s="1183"/>
      <c r="I19" s="1183"/>
      <c r="J19" s="1183"/>
      <c r="K19" s="644" t="s">
        <v>281</v>
      </c>
      <c r="L19" s="644"/>
      <c r="M19" s="644" t="s">
        <v>281</v>
      </c>
      <c r="N19" s="644"/>
      <c r="O19" s="644" t="s">
        <v>281</v>
      </c>
      <c r="P19" s="644"/>
      <c r="Q19" s="644"/>
      <c r="R19" s="644"/>
      <c r="S19" s="644"/>
      <c r="T19" s="644"/>
      <c r="U19" s="644"/>
      <c r="V19" s="644" t="s">
        <v>281</v>
      </c>
      <c r="W19" s="644" t="s">
        <v>281</v>
      </c>
      <c r="X19" s="644"/>
      <c r="Y19" s="644"/>
      <c r="Z19" s="644"/>
      <c r="AA19" s="644"/>
      <c r="AB19" s="644"/>
      <c r="AC19" s="644" t="s">
        <v>281</v>
      </c>
      <c r="AD19" s="644" t="s">
        <v>281</v>
      </c>
      <c r="AE19" s="644"/>
      <c r="AF19" s="644"/>
      <c r="AG19" s="644"/>
      <c r="AH19" s="644"/>
      <c r="AI19" s="644"/>
      <c r="AJ19" s="644"/>
      <c r="AK19" s="644" t="s">
        <v>281</v>
      </c>
      <c r="AL19" s="644" t="s">
        <v>281</v>
      </c>
      <c r="AM19" s="1183">
        <v>29886.464678443583</v>
      </c>
      <c r="AN19" s="1183"/>
      <c r="AO19" s="1183"/>
      <c r="AP19" s="1183"/>
      <c r="AQ19" s="1183"/>
      <c r="AR19" s="644" t="s">
        <v>281</v>
      </c>
      <c r="AS19" s="644" t="s">
        <v>112</v>
      </c>
      <c r="AT19" s="982" t="s">
        <v>388</v>
      </c>
      <c r="AU19" s="3072" t="s">
        <v>2898</v>
      </c>
      <c r="AV19" s="3072"/>
      <c r="AW19" s="3072"/>
      <c r="AX19" s="1083"/>
      <c r="AY19" s="644" t="s">
        <v>388</v>
      </c>
      <c r="AZ19" s="1183"/>
      <c r="BA19" s="1183"/>
      <c r="BB19" s="1183"/>
      <c r="BC19" s="1183"/>
      <c r="BD19" s="644" t="s">
        <v>281</v>
      </c>
      <c r="BE19" s="644"/>
      <c r="BF19" s="644" t="s">
        <v>388</v>
      </c>
      <c r="BG19" s="644" t="s">
        <v>388</v>
      </c>
      <c r="BH19" s="644" t="s">
        <v>112</v>
      </c>
      <c r="BI19" s="644"/>
      <c r="BJ19" s="644"/>
      <c r="BK19" s="644"/>
      <c r="BL19" s="644"/>
      <c r="BM19" s="644"/>
      <c r="BN19" s="644" t="s">
        <v>388</v>
      </c>
      <c r="BO19" s="644" t="s">
        <v>388</v>
      </c>
      <c r="BP19" s="644"/>
      <c r="BQ19" s="644"/>
      <c r="BR19" s="644"/>
      <c r="BS19" s="644"/>
      <c r="BT19" s="644"/>
      <c r="BU19" s="644"/>
      <c r="BV19" s="644" t="s">
        <v>388</v>
      </c>
      <c r="BW19" s="644" t="s">
        <v>388</v>
      </c>
      <c r="BX19" s="982"/>
      <c r="BY19" s="1181"/>
      <c r="CO19" s="1182" t="e">
        <f>#REF!/E19</f>
        <v>#REF!</v>
      </c>
      <c r="CP19" s="1182" t="e">
        <f>CO19/12</f>
        <v>#REF!</v>
      </c>
    </row>
    <row r="20" spans="1:147" s="1182" customFormat="1" ht="15.75" hidden="1" customHeight="1">
      <c r="A20" s="3072" t="s">
        <v>2729</v>
      </c>
      <c r="B20" s="3072"/>
      <c r="C20" s="3072"/>
      <c r="D20" s="1083"/>
      <c r="E20" s="1184">
        <v>159165.50983377962</v>
      </c>
      <c r="F20" s="1183">
        <v>24130.375383116003</v>
      </c>
      <c r="G20" s="1183"/>
      <c r="H20" s="1183"/>
      <c r="I20" s="1183"/>
      <c r="J20" s="1183"/>
      <c r="K20" s="644" t="s">
        <v>388</v>
      </c>
      <c r="L20" s="644"/>
      <c r="M20" s="644" t="s">
        <v>388</v>
      </c>
      <c r="N20" s="644"/>
      <c r="O20" s="644" t="s">
        <v>388</v>
      </c>
      <c r="P20" s="644"/>
      <c r="Q20" s="644"/>
      <c r="R20" s="644"/>
      <c r="S20" s="644"/>
      <c r="T20" s="644"/>
      <c r="U20" s="644"/>
      <c r="V20" s="644" t="s">
        <v>388</v>
      </c>
      <c r="W20" s="644" t="s">
        <v>388</v>
      </c>
      <c r="X20" s="644"/>
      <c r="Y20" s="644"/>
      <c r="Z20" s="644"/>
      <c r="AA20" s="644"/>
      <c r="AB20" s="644"/>
      <c r="AC20" s="644" t="s">
        <v>388</v>
      </c>
      <c r="AD20" s="644" t="s">
        <v>388</v>
      </c>
      <c r="AE20" s="644"/>
      <c r="AF20" s="644"/>
      <c r="AG20" s="644"/>
      <c r="AH20" s="644"/>
      <c r="AI20" s="644"/>
      <c r="AJ20" s="644"/>
      <c r="AK20" s="644" t="s">
        <v>388</v>
      </c>
      <c r="AL20" s="644" t="s">
        <v>388</v>
      </c>
      <c r="AM20" s="1183">
        <v>21702.780418727059</v>
      </c>
      <c r="AN20" s="1183"/>
      <c r="AO20" s="1183"/>
      <c r="AP20" s="1183"/>
      <c r="AQ20" s="1183"/>
      <c r="AR20" s="644" t="s">
        <v>388</v>
      </c>
      <c r="AS20" s="644" t="s">
        <v>112</v>
      </c>
      <c r="AT20" s="982" t="s">
        <v>388</v>
      </c>
      <c r="AU20" s="3072" t="s">
        <v>2899</v>
      </c>
      <c r="AV20" s="3072"/>
      <c r="AW20" s="3072"/>
      <c r="AX20" s="1083"/>
      <c r="AY20" s="644" t="s">
        <v>388</v>
      </c>
      <c r="AZ20" s="1183"/>
      <c r="BA20" s="1183"/>
      <c r="BB20" s="1183"/>
      <c r="BC20" s="1183"/>
      <c r="BD20" s="644" t="s">
        <v>388</v>
      </c>
      <c r="BE20" s="644"/>
      <c r="BF20" s="644" t="s">
        <v>388</v>
      </c>
      <c r="BG20" s="644" t="s">
        <v>388</v>
      </c>
      <c r="BH20" s="644" t="s">
        <v>112</v>
      </c>
      <c r="BI20" s="644"/>
      <c r="BJ20" s="644"/>
      <c r="BK20" s="644"/>
      <c r="BL20" s="644"/>
      <c r="BM20" s="644"/>
      <c r="BN20" s="644" t="s">
        <v>388</v>
      </c>
      <c r="BO20" s="644" t="s">
        <v>388</v>
      </c>
      <c r="BP20" s="644"/>
      <c r="BQ20" s="644"/>
      <c r="BR20" s="644"/>
      <c r="BS20" s="644"/>
      <c r="BT20" s="644"/>
      <c r="BU20" s="644"/>
      <c r="BV20" s="644" t="s">
        <v>388</v>
      </c>
      <c r="BW20" s="644" t="s">
        <v>388</v>
      </c>
      <c r="BX20" s="982"/>
      <c r="BY20" s="1181"/>
    </row>
    <row r="21" spans="1:147" s="1182" customFormat="1" ht="15.75" hidden="1" customHeight="1">
      <c r="A21" s="3072" t="s">
        <v>3023</v>
      </c>
      <c r="B21" s="3072"/>
      <c r="C21" s="3072"/>
      <c r="D21" s="1083"/>
      <c r="E21" s="1186">
        <v>140111.07516775819</v>
      </c>
      <c r="F21" s="1187">
        <v>32600.239730219186</v>
      </c>
      <c r="G21" s="1187"/>
      <c r="H21" s="1187"/>
      <c r="I21" s="1187"/>
      <c r="J21" s="1187"/>
      <c r="K21" s="1186">
        <v>29167.719711512444</v>
      </c>
      <c r="L21" s="1186"/>
      <c r="M21" s="1188" t="s">
        <v>388</v>
      </c>
      <c r="N21" s="1188" t="s">
        <v>112</v>
      </c>
      <c r="O21" s="1188" t="s">
        <v>388</v>
      </c>
      <c r="P21" s="1188"/>
      <c r="Q21" s="1188"/>
      <c r="R21" s="1188"/>
      <c r="S21" s="1188"/>
      <c r="T21" s="1188"/>
      <c r="U21" s="1188"/>
      <c r="V21" s="1188" t="s">
        <v>388</v>
      </c>
      <c r="W21" s="1186">
        <v>3432.5200187067494</v>
      </c>
      <c r="X21" s="1188"/>
      <c r="Y21" s="1188"/>
      <c r="Z21" s="1188"/>
      <c r="AA21" s="1188"/>
      <c r="AB21" s="1188"/>
      <c r="AC21" s="1188" t="s">
        <v>388</v>
      </c>
      <c r="AD21" s="1188" t="s">
        <v>388</v>
      </c>
      <c r="AE21" s="1188" t="s">
        <v>281</v>
      </c>
      <c r="AF21" s="1188"/>
      <c r="AG21" s="1188"/>
      <c r="AH21" s="1188"/>
      <c r="AI21" s="1188"/>
      <c r="AJ21" s="1188"/>
      <c r="AK21" s="1188" t="s">
        <v>388</v>
      </c>
      <c r="AL21" s="1188" t="s">
        <v>388</v>
      </c>
      <c r="AM21" s="1187">
        <v>33082.296229559637</v>
      </c>
      <c r="AN21" s="1187"/>
      <c r="AO21" s="1187"/>
      <c r="AP21" s="1187"/>
      <c r="AQ21" s="1187"/>
      <c r="AR21" s="1186">
        <v>29167.719711512444</v>
      </c>
      <c r="AS21" s="1187">
        <v>15740.066361534833</v>
      </c>
      <c r="AT21" s="1189" t="s">
        <v>388</v>
      </c>
      <c r="AU21" s="3072" t="s">
        <v>2765</v>
      </c>
      <c r="AV21" s="3072"/>
      <c r="AW21" s="3072"/>
      <c r="AX21" s="1083"/>
      <c r="AY21" s="1188" t="s">
        <v>388</v>
      </c>
      <c r="AZ21" s="1187"/>
      <c r="BA21" s="1187"/>
      <c r="BB21" s="1187"/>
      <c r="BC21" s="1187"/>
      <c r="BD21" s="1186">
        <v>29167.719711512444</v>
      </c>
      <c r="BE21" s="1188" t="s">
        <v>281</v>
      </c>
      <c r="BF21" s="1188" t="s">
        <v>388</v>
      </c>
      <c r="BG21" s="1188" t="s">
        <v>388</v>
      </c>
      <c r="BH21" s="1187">
        <v>17342.22986802481</v>
      </c>
      <c r="BI21" s="1188"/>
      <c r="BJ21" s="1188"/>
      <c r="BK21" s="1188"/>
      <c r="BL21" s="1188"/>
      <c r="BM21" s="1188"/>
      <c r="BN21" s="1188" t="s">
        <v>388</v>
      </c>
      <c r="BO21" s="1188" t="s">
        <v>388</v>
      </c>
      <c r="BP21" s="1188" t="s">
        <v>281</v>
      </c>
      <c r="BQ21" s="1188"/>
      <c r="BR21" s="1188"/>
      <c r="BS21" s="1188"/>
      <c r="BT21" s="1188"/>
      <c r="BU21" s="1188"/>
      <c r="BV21" s="1188" t="s">
        <v>388</v>
      </c>
      <c r="BW21" s="1188" t="s">
        <v>388</v>
      </c>
      <c r="BX21" s="1189"/>
      <c r="BY21" s="1181"/>
    </row>
    <row r="22" spans="1:147" s="1182" customFormat="1" ht="15.75" hidden="1" customHeight="1">
      <c r="A22" s="3072" t="s">
        <v>2900</v>
      </c>
      <c r="B22" s="3072"/>
      <c r="C22" s="3072"/>
      <c r="D22" s="1083"/>
      <c r="E22" s="1186">
        <v>123945.6041718116</v>
      </c>
      <c r="F22" s="1187">
        <v>33082.427888563296</v>
      </c>
      <c r="G22" s="1187"/>
      <c r="H22" s="1187"/>
      <c r="I22" s="1187"/>
      <c r="J22" s="1187"/>
      <c r="K22" s="1187">
        <v>29776.207046652322</v>
      </c>
      <c r="L22" s="1187"/>
      <c r="M22" s="1188" t="s">
        <v>388</v>
      </c>
      <c r="N22" s="1188" t="s">
        <v>112</v>
      </c>
      <c r="O22" s="1188" t="s">
        <v>388</v>
      </c>
      <c r="P22" s="1188"/>
      <c r="Q22" s="1188"/>
      <c r="R22" s="1188"/>
      <c r="S22" s="1188"/>
      <c r="T22" s="1188"/>
      <c r="U22" s="1188"/>
      <c r="V22" s="1188" t="s">
        <v>388</v>
      </c>
      <c r="W22" s="1187">
        <v>3306.2208419109734</v>
      </c>
      <c r="X22" s="1188"/>
      <c r="Y22" s="1188"/>
      <c r="Z22" s="1188"/>
      <c r="AA22" s="1188"/>
      <c r="AB22" s="1188"/>
      <c r="AC22" s="1188" t="s">
        <v>388</v>
      </c>
      <c r="AD22" s="1188" t="s">
        <v>388</v>
      </c>
      <c r="AE22" s="1188" t="s">
        <v>281</v>
      </c>
      <c r="AF22" s="1188"/>
      <c r="AG22" s="1188"/>
      <c r="AH22" s="1188"/>
      <c r="AI22" s="1188"/>
      <c r="AJ22" s="1188"/>
      <c r="AK22" s="1188" t="s">
        <v>388</v>
      </c>
      <c r="AL22" s="1188" t="s">
        <v>388</v>
      </c>
      <c r="AM22" s="1187">
        <v>33113.970969643662</v>
      </c>
      <c r="AN22" s="1187"/>
      <c r="AO22" s="1187"/>
      <c r="AP22" s="1187"/>
      <c r="AQ22" s="1187"/>
      <c r="AR22" s="1187">
        <v>29776.207046652322</v>
      </c>
      <c r="AS22" s="1187">
        <v>16252.332541638199</v>
      </c>
      <c r="AT22" s="1189" t="s">
        <v>388</v>
      </c>
      <c r="AU22" s="3072" t="s">
        <v>2731</v>
      </c>
      <c r="AV22" s="3072"/>
      <c r="AW22" s="3072"/>
      <c r="AX22" s="1083"/>
      <c r="AY22" s="1188" t="s">
        <v>388</v>
      </c>
      <c r="AZ22" s="1187"/>
      <c r="BA22" s="1187"/>
      <c r="BB22" s="1187"/>
      <c r="BC22" s="1187"/>
      <c r="BD22" s="1187">
        <v>29776.207046652322</v>
      </c>
      <c r="BE22" s="1188" t="s">
        <v>281</v>
      </c>
      <c r="BF22" s="1188" t="s">
        <v>388</v>
      </c>
      <c r="BG22" s="1188" t="s">
        <v>388</v>
      </c>
      <c r="BH22" s="1187">
        <v>16861.638428005441</v>
      </c>
      <c r="BI22" s="1188"/>
      <c r="BJ22" s="1188"/>
      <c r="BK22" s="1188"/>
      <c r="BL22" s="1188"/>
      <c r="BM22" s="1188"/>
      <c r="BN22" s="1188" t="s">
        <v>388</v>
      </c>
      <c r="BO22" s="1188" t="s">
        <v>388</v>
      </c>
      <c r="BP22" s="1188" t="s">
        <v>281</v>
      </c>
      <c r="BQ22" s="1188"/>
      <c r="BR22" s="1188"/>
      <c r="BS22" s="1188"/>
      <c r="BT22" s="1188"/>
      <c r="BU22" s="1188"/>
      <c r="BV22" s="1188" t="s">
        <v>388</v>
      </c>
      <c r="BW22" s="1188" t="s">
        <v>388</v>
      </c>
      <c r="BX22" s="1189"/>
      <c r="BY22" s="1181"/>
    </row>
    <row r="23" spans="1:147" s="1182" customFormat="1" ht="15.75" hidden="1" customHeight="1">
      <c r="A23" s="3072" t="s">
        <v>2970</v>
      </c>
      <c r="B23" s="3072"/>
      <c r="C23" s="3072"/>
      <c r="D23" s="1083"/>
      <c r="E23" s="1187">
        <v>129748.91678256127</v>
      </c>
      <c r="F23" s="1187">
        <v>34351.564106684236</v>
      </c>
      <c r="G23" s="1187"/>
      <c r="H23" s="1187"/>
      <c r="I23" s="1187"/>
      <c r="J23" s="1187"/>
      <c r="K23" s="1187">
        <v>30675.988261580143</v>
      </c>
      <c r="L23" s="1187"/>
      <c r="M23" s="1188" t="s">
        <v>281</v>
      </c>
      <c r="N23" s="1188" t="s">
        <v>112</v>
      </c>
      <c r="O23" s="1188" t="s">
        <v>281</v>
      </c>
      <c r="P23" s="1188"/>
      <c r="Q23" s="1188"/>
      <c r="R23" s="1188"/>
      <c r="S23" s="1188"/>
      <c r="T23" s="1188"/>
      <c r="U23" s="1188"/>
      <c r="V23" s="1188" t="s">
        <v>281</v>
      </c>
      <c r="W23" s="1189">
        <v>3675.5758451040906</v>
      </c>
      <c r="X23" s="1188"/>
      <c r="Y23" s="1188"/>
      <c r="Z23" s="1188"/>
      <c r="AA23" s="1188"/>
      <c r="AB23" s="1188"/>
      <c r="AC23" s="1188" t="s">
        <v>281</v>
      </c>
      <c r="AD23" s="1188" t="s">
        <v>281</v>
      </c>
      <c r="AE23" s="1188" t="s">
        <v>281</v>
      </c>
      <c r="AF23" s="1188"/>
      <c r="AG23" s="1188"/>
      <c r="AH23" s="1188"/>
      <c r="AI23" s="1188"/>
      <c r="AJ23" s="1188"/>
      <c r="AK23" s="1188" t="s">
        <v>281</v>
      </c>
      <c r="AL23" s="1188" t="s">
        <v>281</v>
      </c>
      <c r="AM23" s="1189">
        <v>34030.799470842823</v>
      </c>
      <c r="AN23" s="1187"/>
      <c r="AO23" s="1187"/>
      <c r="AP23" s="1187"/>
      <c r="AQ23" s="1187"/>
      <c r="AR23" s="1187">
        <v>30675.988261580143</v>
      </c>
      <c r="AS23" s="1189">
        <v>16483.941524405644</v>
      </c>
      <c r="AT23" s="1189" t="s">
        <v>281</v>
      </c>
      <c r="AU23" s="3072" t="s">
        <v>2970</v>
      </c>
      <c r="AV23" s="3072"/>
      <c r="AW23" s="3072"/>
      <c r="AX23" s="1083"/>
      <c r="AY23" s="1188" t="s">
        <v>281</v>
      </c>
      <c r="AZ23" s="1187"/>
      <c r="BA23" s="1187"/>
      <c r="BB23" s="1187"/>
      <c r="BC23" s="1187"/>
      <c r="BD23" s="1187">
        <v>30675.988261580143</v>
      </c>
      <c r="BE23" s="1188" t="s">
        <v>281</v>
      </c>
      <c r="BF23" s="1188" t="s">
        <v>281</v>
      </c>
      <c r="BG23" s="1188" t="s">
        <v>281</v>
      </c>
      <c r="BH23" s="1189">
        <v>17546.857946437238</v>
      </c>
      <c r="BI23" s="1188"/>
      <c r="BJ23" s="1188"/>
      <c r="BK23" s="1188"/>
      <c r="BL23" s="1188"/>
      <c r="BM23" s="1188"/>
      <c r="BN23" s="1188" t="s">
        <v>281</v>
      </c>
      <c r="BO23" s="1188" t="s">
        <v>281</v>
      </c>
      <c r="BP23" s="1188" t="s">
        <v>281</v>
      </c>
      <c r="BQ23" s="1188"/>
      <c r="BR23" s="1188"/>
      <c r="BS23" s="1188"/>
      <c r="BT23" s="1188"/>
      <c r="BU23" s="1188"/>
      <c r="BV23" s="1188" t="s">
        <v>281</v>
      </c>
      <c r="BW23" s="1188" t="s">
        <v>281</v>
      </c>
      <c r="BX23" s="1189"/>
      <c r="BY23" s="1181"/>
    </row>
    <row r="24" spans="1:147" s="1182" customFormat="1" ht="17.100000000000001" hidden="1" customHeight="1">
      <c r="A24" s="3095" t="s">
        <v>3245</v>
      </c>
      <c r="B24" s="3096"/>
      <c r="C24" s="3096"/>
      <c r="D24" s="3097"/>
      <c r="E24" s="1190">
        <v>130399.44559872786</v>
      </c>
      <c r="F24" s="1190">
        <v>34413.227221651199</v>
      </c>
      <c r="G24" s="1190"/>
      <c r="H24" s="1190"/>
      <c r="I24" s="1190"/>
      <c r="J24" s="1190"/>
      <c r="K24" s="1190">
        <v>30753.340979085129</v>
      </c>
      <c r="L24" s="1190"/>
      <c r="M24" s="1242"/>
      <c r="N24" s="1191" t="s">
        <v>112</v>
      </c>
      <c r="O24" s="1191" t="s">
        <v>281</v>
      </c>
      <c r="P24" s="1191"/>
      <c r="Q24" s="1191"/>
      <c r="R24" s="1191"/>
      <c r="S24" s="1191"/>
      <c r="T24" s="1191"/>
      <c r="U24" s="1191"/>
      <c r="V24" s="1191" t="s">
        <v>281</v>
      </c>
      <c r="W24" s="212">
        <v>3659.8862425659786</v>
      </c>
      <c r="X24" s="1191"/>
      <c r="Y24" s="1191"/>
      <c r="Z24" s="1191"/>
      <c r="AA24" s="1191"/>
      <c r="AB24" s="1191"/>
      <c r="AC24" s="1191" t="s">
        <v>281</v>
      </c>
      <c r="AD24" s="1191" t="s">
        <v>281</v>
      </c>
      <c r="AE24" s="1191" t="s">
        <v>281</v>
      </c>
      <c r="AF24" s="1191"/>
      <c r="AG24" s="1191"/>
      <c r="AH24" s="1191"/>
      <c r="AI24" s="1191"/>
      <c r="AJ24" s="1191"/>
      <c r="AK24" s="1191" t="s">
        <v>281</v>
      </c>
      <c r="AL24" s="1191" t="s">
        <v>281</v>
      </c>
      <c r="AM24" s="212">
        <v>33781.319954418243</v>
      </c>
      <c r="AN24" s="1190"/>
      <c r="AO24" s="1190"/>
      <c r="AP24" s="1190"/>
      <c r="AQ24" s="1190"/>
      <c r="AR24" s="1190">
        <v>30753.340979085129</v>
      </c>
      <c r="AS24" s="212">
        <v>16414.002091678325</v>
      </c>
      <c r="AT24" s="212" t="s">
        <v>281</v>
      </c>
      <c r="AU24" s="3095" t="s">
        <v>3245</v>
      </c>
      <c r="AV24" s="3096"/>
      <c r="AW24" s="3096"/>
      <c r="AX24" s="3097"/>
      <c r="AY24" s="1191" t="s">
        <v>281</v>
      </c>
      <c r="AZ24" s="1190"/>
      <c r="BA24" s="1190"/>
      <c r="BB24" s="1190"/>
      <c r="BC24" s="1190"/>
      <c r="BD24" s="1190">
        <v>30753.340979085129</v>
      </c>
      <c r="BE24" s="1191" t="s">
        <v>281</v>
      </c>
      <c r="BF24" s="1191" t="s">
        <v>281</v>
      </c>
      <c r="BG24" s="1191" t="s">
        <v>281</v>
      </c>
      <c r="BH24" s="212">
        <v>17367.31786273987</v>
      </c>
      <c r="BI24" s="1191"/>
      <c r="BJ24" s="1191"/>
      <c r="BK24" s="1191"/>
      <c r="BL24" s="1191"/>
      <c r="BM24" s="1191"/>
      <c r="BN24" s="1191" t="s">
        <v>281</v>
      </c>
      <c r="BO24" s="1191" t="s">
        <v>281</v>
      </c>
      <c r="BP24" s="1191" t="s">
        <v>281</v>
      </c>
      <c r="BQ24" s="1191"/>
      <c r="BR24" s="1191"/>
      <c r="BS24" s="1191"/>
      <c r="BT24" s="1191"/>
      <c r="BU24" s="1191"/>
      <c r="BV24" s="1191" t="s">
        <v>281</v>
      </c>
      <c r="BW24" s="1191" t="s">
        <v>281</v>
      </c>
      <c r="BX24" s="212"/>
      <c r="BY24" s="1181"/>
    </row>
    <row r="25" spans="1:147" s="1182" customFormat="1" ht="17.100000000000001" hidden="1" customHeight="1">
      <c r="A25" s="3095" t="s">
        <v>2904</v>
      </c>
      <c r="B25" s="3096"/>
      <c r="C25" s="3096"/>
      <c r="D25" s="3097"/>
      <c r="E25" s="1190">
        <v>134428.16111243397</v>
      </c>
      <c r="F25" s="1191" t="s">
        <v>281</v>
      </c>
      <c r="G25" s="1191"/>
      <c r="H25" s="1191"/>
      <c r="I25" s="1191"/>
      <c r="J25" s="1191"/>
      <c r="K25" s="1191" t="s">
        <v>281</v>
      </c>
      <c r="L25" s="1191"/>
      <c r="M25" s="1191" t="s">
        <v>281</v>
      </c>
      <c r="N25" s="1191" t="s">
        <v>281</v>
      </c>
      <c r="O25" s="1191" t="s">
        <v>281</v>
      </c>
      <c r="P25" s="1191"/>
      <c r="Q25" s="1191"/>
      <c r="R25" s="1191"/>
      <c r="S25" s="1191"/>
      <c r="T25" s="1191"/>
      <c r="U25" s="1191"/>
      <c r="V25" s="1191" t="s">
        <v>281</v>
      </c>
      <c r="W25" s="1191" t="s">
        <v>281</v>
      </c>
      <c r="X25" s="1191"/>
      <c r="Y25" s="1191"/>
      <c r="Z25" s="1191"/>
      <c r="AA25" s="1191"/>
      <c r="AB25" s="1191"/>
      <c r="AC25" s="1191" t="s">
        <v>281</v>
      </c>
      <c r="AD25" s="1191" t="s">
        <v>281</v>
      </c>
      <c r="AE25" s="1191" t="s">
        <v>281</v>
      </c>
      <c r="AF25" s="1191"/>
      <c r="AG25" s="1191"/>
      <c r="AH25" s="1191"/>
      <c r="AI25" s="1191"/>
      <c r="AJ25" s="1191"/>
      <c r="AK25" s="1191" t="s">
        <v>281</v>
      </c>
      <c r="AL25" s="1191" t="s">
        <v>281</v>
      </c>
      <c r="AM25" s="1191" t="s">
        <v>281</v>
      </c>
      <c r="AN25" s="1191"/>
      <c r="AO25" s="1191"/>
      <c r="AP25" s="1191"/>
      <c r="AQ25" s="1191"/>
      <c r="AR25" s="1191" t="s">
        <v>281</v>
      </c>
      <c r="AS25" s="1191" t="s">
        <v>281</v>
      </c>
      <c r="AT25" s="212" t="s">
        <v>281</v>
      </c>
      <c r="AU25" s="3095" t="s">
        <v>2315</v>
      </c>
      <c r="AV25" s="3096"/>
      <c r="AW25" s="3096"/>
      <c r="AX25" s="3097"/>
      <c r="AY25" s="1191" t="s">
        <v>281</v>
      </c>
      <c r="AZ25" s="1191"/>
      <c r="BA25" s="1191"/>
      <c r="BB25" s="1191"/>
      <c r="BC25" s="1191"/>
      <c r="BD25" s="1191" t="s">
        <v>281</v>
      </c>
      <c r="BE25" s="1191" t="s">
        <v>281</v>
      </c>
      <c r="BF25" s="1191" t="s">
        <v>281</v>
      </c>
      <c r="BG25" s="1191" t="s">
        <v>281</v>
      </c>
      <c r="BH25" s="1191" t="s">
        <v>281</v>
      </c>
      <c r="BI25" s="1191"/>
      <c r="BJ25" s="1191"/>
      <c r="BK25" s="1191"/>
      <c r="BL25" s="1191"/>
      <c r="BM25" s="1191"/>
      <c r="BN25" s="1191" t="s">
        <v>281</v>
      </c>
      <c r="BO25" s="1191" t="s">
        <v>281</v>
      </c>
      <c r="BP25" s="1191" t="s">
        <v>281</v>
      </c>
      <c r="BQ25" s="1191"/>
      <c r="BR25" s="1191"/>
      <c r="BS25" s="1191"/>
      <c r="BT25" s="1191"/>
      <c r="BU25" s="1191"/>
      <c r="BV25" s="1191" t="s">
        <v>281</v>
      </c>
      <c r="BW25" s="1191" t="s">
        <v>281</v>
      </c>
      <c r="BX25" s="212"/>
      <c r="BY25" s="1181"/>
    </row>
    <row r="26" spans="1:147" s="1182" customFormat="1" ht="17.100000000000001" hidden="1" customHeight="1">
      <c r="A26" s="3095" t="s">
        <v>2830</v>
      </c>
      <c r="B26" s="3096"/>
      <c r="C26" s="3096"/>
      <c r="D26" s="3097"/>
      <c r="E26" s="1190">
        <v>133471.69626538767</v>
      </c>
      <c r="F26" s="1190">
        <v>36777.200435699982</v>
      </c>
      <c r="G26" s="1190"/>
      <c r="H26" s="1190"/>
      <c r="I26" s="1190"/>
      <c r="J26" s="1190"/>
      <c r="K26" s="1190">
        <v>32622.690048071905</v>
      </c>
      <c r="L26" s="1190"/>
      <c r="M26" s="1191" t="s">
        <v>281</v>
      </c>
      <c r="N26" s="1191" t="s">
        <v>281</v>
      </c>
      <c r="O26" s="1191" t="s">
        <v>281</v>
      </c>
      <c r="P26" s="1191"/>
      <c r="Q26" s="1191"/>
      <c r="R26" s="1191"/>
      <c r="S26" s="1191"/>
      <c r="T26" s="1191"/>
      <c r="U26" s="1191"/>
      <c r="V26" s="1191" t="s">
        <v>281</v>
      </c>
      <c r="W26" s="212">
        <v>4154.5103876281082</v>
      </c>
      <c r="X26" s="1191"/>
      <c r="Y26" s="1191"/>
      <c r="Z26" s="1191"/>
      <c r="AA26" s="1191"/>
      <c r="AB26" s="1191"/>
      <c r="AC26" s="1191" t="s">
        <v>281</v>
      </c>
      <c r="AD26" s="1191" t="s">
        <v>281</v>
      </c>
      <c r="AE26" s="1191" t="s">
        <v>281</v>
      </c>
      <c r="AF26" s="1191"/>
      <c r="AG26" s="1191"/>
      <c r="AH26" s="1191"/>
      <c r="AI26" s="1191"/>
      <c r="AJ26" s="1191"/>
      <c r="AK26" s="1191" t="s">
        <v>281</v>
      </c>
      <c r="AL26" s="1191" t="s">
        <v>281</v>
      </c>
      <c r="AM26" s="212">
        <v>37221.85817660774</v>
      </c>
      <c r="AN26" s="1190"/>
      <c r="AO26" s="1190"/>
      <c r="AP26" s="1190"/>
      <c r="AQ26" s="1190"/>
      <c r="AR26" s="1190">
        <v>32622.690048071905</v>
      </c>
      <c r="AS26" s="212">
        <v>18723.234325073427</v>
      </c>
      <c r="AT26" s="212" t="s">
        <v>281</v>
      </c>
      <c r="AU26" s="3095" t="s">
        <v>2971</v>
      </c>
      <c r="AV26" s="3096"/>
      <c r="AW26" s="3096"/>
      <c r="AX26" s="3097"/>
      <c r="AY26" s="1191" t="s">
        <v>281</v>
      </c>
      <c r="AZ26" s="1190"/>
      <c r="BA26" s="1190"/>
      <c r="BB26" s="1190"/>
      <c r="BC26" s="1190"/>
      <c r="BD26" s="1190">
        <v>32622.690048071905</v>
      </c>
      <c r="BE26" s="1191" t="s">
        <v>281</v>
      </c>
      <c r="BF26" s="1191" t="s">
        <v>281</v>
      </c>
      <c r="BG26" s="1191" t="s">
        <v>281</v>
      </c>
      <c r="BH26" s="212">
        <v>18498.623851534325</v>
      </c>
      <c r="BI26" s="1191"/>
      <c r="BJ26" s="1191"/>
      <c r="BK26" s="1191"/>
      <c r="BL26" s="1191"/>
      <c r="BM26" s="1191"/>
      <c r="BN26" s="1191" t="s">
        <v>281</v>
      </c>
      <c r="BO26" s="1191" t="s">
        <v>281</v>
      </c>
      <c r="BP26" s="1191" t="s">
        <v>281</v>
      </c>
      <c r="BQ26" s="1191"/>
      <c r="BR26" s="1191"/>
      <c r="BS26" s="1191"/>
      <c r="BT26" s="1191"/>
      <c r="BU26" s="1191"/>
      <c r="BV26" s="1191" t="s">
        <v>281</v>
      </c>
      <c r="BW26" s="1191" t="s">
        <v>281</v>
      </c>
      <c r="BX26" s="212"/>
      <c r="BY26" s="1181"/>
    </row>
    <row r="27" spans="1:147" s="1182" customFormat="1" ht="17.100000000000001" hidden="1" customHeight="1">
      <c r="A27" s="3095" t="s">
        <v>2832</v>
      </c>
      <c r="B27" s="3096"/>
      <c r="C27" s="3096"/>
      <c r="D27" s="3097"/>
      <c r="E27" s="1190">
        <v>131242.65344171703</v>
      </c>
      <c r="F27" s="1190">
        <v>35738.166060879819</v>
      </c>
      <c r="G27" s="1190"/>
      <c r="H27" s="1190"/>
      <c r="I27" s="1190"/>
      <c r="J27" s="1190"/>
      <c r="K27" s="1190">
        <v>31520.722917181229</v>
      </c>
      <c r="L27" s="1190"/>
      <c r="M27" s="1190" t="s">
        <v>855</v>
      </c>
      <c r="N27" s="1190">
        <v>6189.6597568765692</v>
      </c>
      <c r="O27" s="1190">
        <v>11456.13340277295</v>
      </c>
      <c r="P27" s="1190"/>
      <c r="Q27" s="1190"/>
      <c r="R27" s="1190"/>
      <c r="S27" s="1190"/>
      <c r="T27" s="1190"/>
      <c r="U27" s="1190"/>
      <c r="V27" s="1190">
        <v>1329.9881353357021</v>
      </c>
      <c r="W27" s="212">
        <v>4217.443143698637</v>
      </c>
      <c r="X27" s="1190"/>
      <c r="Y27" s="1190"/>
      <c r="Z27" s="1190"/>
      <c r="AA27" s="1190"/>
      <c r="AB27" s="1190"/>
      <c r="AC27" s="212">
        <v>146.00364825908406</v>
      </c>
      <c r="AD27" s="212">
        <v>1312.5096055855486</v>
      </c>
      <c r="AE27" s="212">
        <v>1641.8558302225567</v>
      </c>
      <c r="AF27" s="1190"/>
      <c r="AG27" s="1190"/>
      <c r="AH27" s="1190"/>
      <c r="AI27" s="1190"/>
      <c r="AJ27" s="1190"/>
      <c r="AK27" s="212">
        <v>1066.4417437993507</v>
      </c>
      <c r="AL27" s="212">
        <v>50.632315832097888</v>
      </c>
      <c r="AM27" s="212">
        <v>36952.056864284896</v>
      </c>
      <c r="AN27" s="1190"/>
      <c r="AO27" s="1190"/>
      <c r="AP27" s="1190"/>
      <c r="AQ27" s="1190"/>
      <c r="AR27" s="1190">
        <v>31520.722917181229</v>
      </c>
      <c r="AS27" s="212">
        <v>18007.42992330237</v>
      </c>
      <c r="AT27" s="212">
        <v>299.46391409939594</v>
      </c>
      <c r="AU27" s="3095" t="s">
        <v>2973</v>
      </c>
      <c r="AV27" s="3096"/>
      <c r="AW27" s="3096"/>
      <c r="AX27" s="3097"/>
      <c r="AY27" s="212">
        <v>3358.7463562394632</v>
      </c>
      <c r="AZ27" s="1190"/>
      <c r="BA27" s="1190"/>
      <c r="BB27" s="1190"/>
      <c r="BC27" s="1190"/>
      <c r="BD27" s="1190">
        <v>31520.722917181229</v>
      </c>
      <c r="BE27" s="212">
        <v>5996.2304408118398</v>
      </c>
      <c r="BF27" s="212">
        <v>7662.7471868962266</v>
      </c>
      <c r="BG27" s="212">
        <v>690.24202525543592</v>
      </c>
      <c r="BH27" s="212">
        <v>18944.626940982682</v>
      </c>
      <c r="BI27" s="1190"/>
      <c r="BJ27" s="1190"/>
      <c r="BK27" s="1190"/>
      <c r="BL27" s="1190"/>
      <c r="BM27" s="1190"/>
      <c r="BN27" s="212">
        <v>586.4619130306005</v>
      </c>
      <c r="BO27" s="212">
        <v>5038.5874307746826</v>
      </c>
      <c r="BP27" s="212">
        <v>7232.9697450579442</v>
      </c>
      <c r="BQ27" s="1190"/>
      <c r="BR27" s="1190"/>
      <c r="BS27" s="1190"/>
      <c r="BT27" s="1190"/>
      <c r="BU27" s="1190"/>
      <c r="BV27" s="212">
        <v>5853.1535932033694</v>
      </c>
      <c r="BW27" s="212">
        <v>233.45425891607707</v>
      </c>
      <c r="BX27" s="212"/>
      <c r="BY27" s="1181"/>
    </row>
    <row r="28" spans="1:147" s="1182" customFormat="1" ht="17.100000000000001" hidden="1" customHeight="1">
      <c r="A28" s="3095" t="s">
        <v>3534</v>
      </c>
      <c r="B28" s="3095"/>
      <c r="C28" s="3095"/>
      <c r="D28" s="3100"/>
      <c r="E28" s="1190">
        <v>141368.27721894893</v>
      </c>
      <c r="F28" s="1190">
        <v>40376.421066085597</v>
      </c>
      <c r="G28" s="1190"/>
      <c r="H28" s="1190"/>
      <c r="I28" s="1190"/>
      <c r="J28" s="1190"/>
      <c r="K28" s="1190">
        <v>35481.219288156077</v>
      </c>
      <c r="L28" s="1190"/>
      <c r="M28" s="1190">
        <v>766.84876545175212</v>
      </c>
      <c r="N28" s="1190">
        <v>7430.4396595193593</v>
      </c>
      <c r="O28" s="1190">
        <v>11876.941514670014</v>
      </c>
      <c r="P28" s="1190"/>
      <c r="Q28" s="1190"/>
      <c r="R28" s="1190"/>
      <c r="S28" s="1190"/>
      <c r="T28" s="1190"/>
      <c r="U28" s="1190"/>
      <c r="V28" s="1190">
        <v>1403.2603423912194</v>
      </c>
      <c r="W28" s="212">
        <v>4895.2017779295138</v>
      </c>
      <c r="X28" s="1190"/>
      <c r="Y28" s="1190"/>
      <c r="Z28" s="1190"/>
      <c r="AA28" s="1190"/>
      <c r="AB28" s="1190"/>
      <c r="AC28" s="212">
        <v>203.90579710144925</v>
      </c>
      <c r="AD28" s="212">
        <v>1618.725244026419</v>
      </c>
      <c r="AE28" s="212">
        <v>1755.9675311506728</v>
      </c>
      <c r="AF28" s="1190"/>
      <c r="AG28" s="1190"/>
      <c r="AH28" s="1190"/>
      <c r="AI28" s="1190"/>
      <c r="AJ28" s="1190"/>
      <c r="AK28" s="212">
        <v>1287.7909992042919</v>
      </c>
      <c r="AL28" s="212">
        <v>28.812206446684453</v>
      </c>
      <c r="AM28" s="212">
        <v>37269.232333056541</v>
      </c>
      <c r="AN28" s="1190"/>
      <c r="AO28" s="1190"/>
      <c r="AP28" s="1190"/>
      <c r="AQ28" s="1190"/>
      <c r="AR28" s="1190">
        <v>35481.219288156077</v>
      </c>
      <c r="AS28" s="212">
        <v>18920.560850909438</v>
      </c>
      <c r="AT28" s="212">
        <v>421.38736193261479</v>
      </c>
      <c r="AU28" s="3095" t="s">
        <v>2908</v>
      </c>
      <c r="AV28" s="3095"/>
      <c r="AW28" s="3095"/>
      <c r="AX28" s="3100"/>
      <c r="AY28" s="212">
        <v>3049.4091506434647</v>
      </c>
      <c r="AZ28" s="1190"/>
      <c r="BA28" s="1190"/>
      <c r="BB28" s="1190"/>
      <c r="BC28" s="1190"/>
      <c r="BD28" s="1190">
        <v>35481.219288156077</v>
      </c>
      <c r="BE28" s="212">
        <v>6190.5230020553863</v>
      </c>
      <c r="BF28" s="212">
        <v>8429.8469094916763</v>
      </c>
      <c r="BG28" s="212">
        <v>829.39442678630144</v>
      </c>
      <c r="BH28" s="212">
        <v>18348.671482147132</v>
      </c>
      <c r="BI28" s="1190"/>
      <c r="BJ28" s="1190"/>
      <c r="BK28" s="1190"/>
      <c r="BL28" s="1190"/>
      <c r="BM28" s="1190"/>
      <c r="BN28" s="212">
        <v>643.92939221555935</v>
      </c>
      <c r="BO28" s="212">
        <v>4959.295271592463</v>
      </c>
      <c r="BP28" s="212">
        <v>6852.5584430575373</v>
      </c>
      <c r="BQ28" s="1190"/>
      <c r="BR28" s="1190"/>
      <c r="BS28" s="1190"/>
      <c r="BT28" s="1190"/>
      <c r="BU28" s="1190"/>
      <c r="BV28" s="212">
        <v>5701.1728290389619</v>
      </c>
      <c r="BW28" s="212">
        <v>191.71554624257877</v>
      </c>
      <c r="BX28" s="212"/>
      <c r="BY28" s="1181"/>
    </row>
    <row r="29" spans="1:147" s="1182" customFormat="1" ht="17.100000000000001" hidden="1" customHeight="1">
      <c r="A29" s="3095" t="s">
        <v>3029</v>
      </c>
      <c r="B29" s="3095"/>
      <c r="C29" s="3095"/>
      <c r="D29" s="3100"/>
      <c r="E29" s="1190">
        <v>138847.41528557913</v>
      </c>
      <c r="F29" s="1190">
        <v>41197.054414681719</v>
      </c>
      <c r="G29" s="1190"/>
      <c r="H29" s="1190"/>
      <c r="I29" s="1190"/>
      <c r="J29" s="1190"/>
      <c r="K29" s="1190">
        <v>36038.912502070314</v>
      </c>
      <c r="L29" s="1190"/>
      <c r="M29" s="1190">
        <v>983.79901210529624</v>
      </c>
      <c r="N29" s="1190">
        <v>6946.7841732304105</v>
      </c>
      <c r="O29" s="1190">
        <v>11703.358702067888</v>
      </c>
      <c r="P29" s="1190"/>
      <c r="Q29" s="1190"/>
      <c r="R29" s="1190"/>
      <c r="S29" s="1190"/>
      <c r="T29" s="1190"/>
      <c r="U29" s="1190"/>
      <c r="V29" s="1190">
        <v>1705.1058689892645</v>
      </c>
      <c r="W29" s="212">
        <v>5158.1419126114051</v>
      </c>
      <c r="X29" s="1190"/>
      <c r="Y29" s="1190"/>
      <c r="Z29" s="1190"/>
      <c r="AA29" s="1190"/>
      <c r="AB29" s="1190"/>
      <c r="AC29" s="212">
        <v>309.45418184058059</v>
      </c>
      <c r="AD29" s="212">
        <v>1768.2635013987331</v>
      </c>
      <c r="AE29" s="212">
        <v>1658.7305922706355</v>
      </c>
      <c r="AF29" s="1190"/>
      <c r="AG29" s="1190"/>
      <c r="AH29" s="1190"/>
      <c r="AI29" s="1190"/>
      <c r="AJ29" s="1190"/>
      <c r="AK29" s="212">
        <v>1374.6080998577568</v>
      </c>
      <c r="AL29" s="212">
        <v>47.085537243702632</v>
      </c>
      <c r="AM29" s="212">
        <v>39327.460588000205</v>
      </c>
      <c r="AN29" s="1190"/>
      <c r="AO29" s="1190"/>
      <c r="AP29" s="1190"/>
      <c r="AQ29" s="1190"/>
      <c r="AR29" s="1190">
        <v>36038.912502070314</v>
      </c>
      <c r="AS29" s="212">
        <v>21666.432123699178</v>
      </c>
      <c r="AT29" s="212">
        <v>736.19499679151363</v>
      </c>
      <c r="AU29" s="3095" t="s">
        <v>3029</v>
      </c>
      <c r="AV29" s="3095"/>
      <c r="AW29" s="3095"/>
      <c r="AX29" s="3100"/>
      <c r="AY29" s="212">
        <v>3307.9935318721459</v>
      </c>
      <c r="AZ29" s="1190"/>
      <c r="BA29" s="1190"/>
      <c r="BB29" s="1190"/>
      <c r="BC29" s="1190"/>
      <c r="BD29" s="1190">
        <v>36038.912502070314</v>
      </c>
      <c r="BE29" s="212">
        <v>6619.8707735134749</v>
      </c>
      <c r="BF29" s="212">
        <v>9979.5479325617016</v>
      </c>
      <c r="BG29" s="212">
        <v>1022.8248889603675</v>
      </c>
      <c r="BH29" s="212">
        <v>17661.028464300958</v>
      </c>
      <c r="BI29" s="1190"/>
      <c r="BJ29" s="1190"/>
      <c r="BK29" s="1190"/>
      <c r="BL29" s="1190"/>
      <c r="BM29" s="1190"/>
      <c r="BN29" s="212">
        <v>691.05851796347542</v>
      </c>
      <c r="BO29" s="212">
        <v>4751.6715609288749</v>
      </c>
      <c r="BP29" s="212">
        <v>6287.7301288130038</v>
      </c>
      <c r="BQ29" s="1190"/>
      <c r="BR29" s="1190"/>
      <c r="BS29" s="1190"/>
      <c r="BT29" s="1190"/>
      <c r="BU29" s="1190"/>
      <c r="BV29" s="212">
        <v>5613.9694110910705</v>
      </c>
      <c r="BW29" s="212">
        <v>316.59884550457059</v>
      </c>
      <c r="BX29" s="212"/>
      <c r="BY29" s="1181"/>
    </row>
    <row r="30" spans="1:147" s="1182" customFormat="1" ht="17.100000000000001" customHeight="1">
      <c r="A30" s="3095" t="s">
        <v>1464</v>
      </c>
      <c r="B30" s="3095"/>
      <c r="C30" s="3095"/>
      <c r="D30" s="3100"/>
      <c r="E30" s="1827">
        <v>146209.3526603998</v>
      </c>
      <c r="F30" s="1827">
        <v>25548.162876907318</v>
      </c>
      <c r="G30" s="1827">
        <v>26.717186677816116</v>
      </c>
      <c r="H30" s="1827">
        <v>238.79986687965263</v>
      </c>
      <c r="I30" s="1827">
        <v>2788.0250360413152</v>
      </c>
      <c r="J30" s="1827">
        <v>5695.3483176198542</v>
      </c>
      <c r="K30" s="1827">
        <v>8676.1781583177944</v>
      </c>
      <c r="L30" s="1827">
        <v>6531.0884957992012</v>
      </c>
      <c r="M30" s="1827">
        <v>1592.0058155715737</v>
      </c>
      <c r="N30" s="1827">
        <v>57702.355363871473</v>
      </c>
      <c r="O30" s="1827">
        <v>13154.607633103036</v>
      </c>
      <c r="P30" s="1827">
        <v>0</v>
      </c>
      <c r="Q30" s="1827">
        <v>393.70084865961292</v>
      </c>
      <c r="R30" s="1827">
        <v>1959.5414412022535</v>
      </c>
      <c r="S30" s="1827">
        <v>3336.9923516764661</v>
      </c>
      <c r="T30" s="1827">
        <v>3757.8302631175211</v>
      </c>
      <c r="U30" s="1827">
        <v>2275.9009047394702</v>
      </c>
      <c r="V30" s="1827">
        <v>1430.6418237077548</v>
      </c>
      <c r="W30" s="1827">
        <v>16297.122141336638</v>
      </c>
      <c r="X30" s="1827">
        <v>0</v>
      </c>
      <c r="Y30" s="1827">
        <v>126.88733188680672</v>
      </c>
      <c r="Z30" s="1827">
        <v>2152.3666042262771</v>
      </c>
      <c r="AA30" s="1827">
        <v>5266.799692135427</v>
      </c>
      <c r="AB30" s="1827">
        <v>5644.0567457672441</v>
      </c>
      <c r="AC30" s="1827">
        <v>2715.9637481313221</v>
      </c>
      <c r="AD30" s="1827">
        <v>391.04801918956468</v>
      </c>
      <c r="AE30" s="1827">
        <v>28250.625589431831</v>
      </c>
      <c r="AF30" s="1827">
        <v>36.078022437025773</v>
      </c>
      <c r="AG30" s="1827">
        <v>1736.4169938998077</v>
      </c>
      <c r="AH30" s="1827">
        <v>9696.7100915126939</v>
      </c>
      <c r="AI30" s="1827">
        <v>8303.7316374636794</v>
      </c>
      <c r="AJ30" s="1827">
        <v>5570.5053622112036</v>
      </c>
      <c r="AK30" s="1827">
        <v>2417.0010766240025</v>
      </c>
      <c r="AL30" s="1827">
        <v>490.18240528335792</v>
      </c>
      <c r="AM30" s="1827">
        <v>19380.143507712324</v>
      </c>
      <c r="AN30" s="1827">
        <v>61.819208156247541</v>
      </c>
      <c r="AO30" s="1827">
        <v>906.62988824071738</v>
      </c>
      <c r="AP30" s="1827">
        <v>5724.7544834842511</v>
      </c>
      <c r="AQ30" s="1827">
        <v>6149.5922511678555</v>
      </c>
      <c r="AR30" s="1827">
        <v>4764.341025687072</v>
      </c>
      <c r="AS30" s="1827">
        <v>1563.2872023740438</v>
      </c>
      <c r="AT30" s="1827">
        <v>209.71944860210522</v>
      </c>
      <c r="AU30" s="3095" t="s">
        <v>1464</v>
      </c>
      <c r="AV30" s="3095"/>
      <c r="AW30" s="3095"/>
      <c r="AX30" s="3100"/>
      <c r="AY30" s="2851">
        <v>6034.0017115500605</v>
      </c>
      <c r="AZ30" s="2852">
        <v>27.328242724522777</v>
      </c>
      <c r="BA30" s="2852">
        <v>276.03445293219181</v>
      </c>
      <c r="BB30" s="2852">
        <v>937.39154163541195</v>
      </c>
      <c r="BC30" s="2852">
        <v>2130.2769664017042</v>
      </c>
      <c r="BD30" s="2852">
        <v>1562.295406374323</v>
      </c>
      <c r="BE30" s="2851">
        <v>909.13098935430673</v>
      </c>
      <c r="BF30" s="2851">
        <v>191.54411212760192</v>
      </c>
      <c r="BG30" s="2851">
        <v>35078.84865797891</v>
      </c>
      <c r="BH30" s="2851">
        <v>17113.277673603094</v>
      </c>
      <c r="BI30" s="2852">
        <v>8.6666666665921497</v>
      </c>
      <c r="BJ30" s="2852">
        <v>465.74673526582978</v>
      </c>
      <c r="BK30" s="2852">
        <v>2561.3054883951299</v>
      </c>
      <c r="BL30" s="2852">
        <v>4494.811962886527</v>
      </c>
      <c r="BM30" s="2852">
        <v>5267.4717046743453</v>
      </c>
      <c r="BN30" s="2851">
        <v>3537.4598193358411</v>
      </c>
      <c r="BO30" s="2851">
        <v>777.81529637882704</v>
      </c>
      <c r="BP30" s="2851">
        <v>17965.570984375845</v>
      </c>
      <c r="BQ30" s="2852">
        <v>71.910214752641792</v>
      </c>
      <c r="BR30" s="2852">
        <v>893.07909787733229</v>
      </c>
      <c r="BS30" s="2852">
        <v>3584.8434517046749</v>
      </c>
      <c r="BT30" s="2852">
        <v>5132.4243179475234</v>
      </c>
      <c r="BU30" s="2852">
        <v>4944.0215368185027</v>
      </c>
      <c r="BV30" s="2851">
        <v>2855.7617078738458</v>
      </c>
      <c r="BW30" s="2851">
        <v>483.53065740132433</v>
      </c>
      <c r="BX30" s="2851">
        <v>2465.8405423799145</v>
      </c>
      <c r="BY30" s="1181"/>
    </row>
    <row r="31" spans="1:147" s="1182" customFormat="1" ht="17.100000000000001" customHeight="1" thickBot="1">
      <c r="A31" s="3095" t="s">
        <v>2276</v>
      </c>
      <c r="B31" s="3096"/>
      <c r="C31" s="3096"/>
      <c r="D31" s="3097"/>
      <c r="E31" s="1827">
        <v>164682.01772124253</v>
      </c>
      <c r="F31" s="1827">
        <v>26482.304031361135</v>
      </c>
      <c r="G31" s="1827">
        <v>3.485267083294648</v>
      </c>
      <c r="H31" s="1827">
        <v>360.94128033877445</v>
      </c>
      <c r="I31" s="1827">
        <v>2829.5458158997508</v>
      </c>
      <c r="J31" s="1827">
        <v>5328.7983629477376</v>
      </c>
      <c r="K31" s="1827">
        <v>9139.1143270504872</v>
      </c>
      <c r="L31" s="1827">
        <v>6657.0851088920199</v>
      </c>
      <c r="M31" s="1827">
        <v>2163.3338691491076</v>
      </c>
      <c r="N31" s="1827">
        <v>64753.599259199604</v>
      </c>
      <c r="O31" s="1827">
        <v>11391.585409158984</v>
      </c>
      <c r="P31" s="1827">
        <v>3.6470588235069039</v>
      </c>
      <c r="Q31" s="1827">
        <v>272.11138016110897</v>
      </c>
      <c r="R31" s="1827">
        <v>2003.8006753469097</v>
      </c>
      <c r="S31" s="1827">
        <v>3351.8803381921189</v>
      </c>
      <c r="T31" s="1827">
        <v>2543.6540174979264</v>
      </c>
      <c r="U31" s="1827">
        <v>1886.6105425523738</v>
      </c>
      <c r="V31" s="1827">
        <v>1329.881396585052</v>
      </c>
      <c r="W31" s="1827">
        <v>17636.592474244524</v>
      </c>
      <c r="X31" s="1827">
        <v>0</v>
      </c>
      <c r="Y31" s="1827">
        <v>184.12986954396706</v>
      </c>
      <c r="Z31" s="1827">
        <v>2163.0380909850223</v>
      </c>
      <c r="AA31" s="1827">
        <v>5266.1723374914873</v>
      </c>
      <c r="AB31" s="1827">
        <v>5997.0030218754428</v>
      </c>
      <c r="AC31" s="1827">
        <v>3476.6149785095317</v>
      </c>
      <c r="AD31" s="1827">
        <v>549.63417583909279</v>
      </c>
      <c r="AE31" s="1827">
        <v>35725.421375796024</v>
      </c>
      <c r="AF31" s="1827">
        <v>28.759162653825015</v>
      </c>
      <c r="AG31" s="1827">
        <v>2102.8885685794785</v>
      </c>
      <c r="AH31" s="1827">
        <v>11776.125036596532</v>
      </c>
      <c r="AI31" s="1827">
        <v>10709.022445664614</v>
      </c>
      <c r="AJ31" s="1827">
        <v>6903.4240913090925</v>
      </c>
      <c r="AK31" s="1827">
        <v>3657.0167240677765</v>
      </c>
      <c r="AL31" s="1827">
        <v>548.18534692458661</v>
      </c>
      <c r="AM31" s="1827">
        <v>21123.088183605443</v>
      </c>
      <c r="AN31" s="1827">
        <v>15.858459918745982</v>
      </c>
      <c r="AO31" s="1827">
        <v>1205.9745879106981</v>
      </c>
      <c r="AP31" s="1827">
        <v>5768.1983572173449</v>
      </c>
      <c r="AQ31" s="1827">
        <v>6719.8858019459813</v>
      </c>
      <c r="AR31" s="1827">
        <v>5405.2945986252607</v>
      </c>
      <c r="AS31" s="1827">
        <v>1783.0905304920084</v>
      </c>
      <c r="AT31" s="1827">
        <v>224.78584749540835</v>
      </c>
      <c r="AU31" s="3095" t="s">
        <v>3031</v>
      </c>
      <c r="AV31" s="3096"/>
      <c r="AW31" s="3096"/>
      <c r="AX31" s="3097"/>
      <c r="AY31" s="2851">
        <v>6337.8644483662438</v>
      </c>
      <c r="AZ31" s="2852">
        <v>0</v>
      </c>
      <c r="BA31" s="2852">
        <v>543.66427834731144</v>
      </c>
      <c r="BB31" s="2852">
        <v>1098.5054850472529</v>
      </c>
      <c r="BC31" s="2852">
        <v>2123.1010474233894</v>
      </c>
      <c r="BD31" s="2852">
        <v>1453.0397558453358</v>
      </c>
      <c r="BE31" s="2851">
        <v>855.74117198537738</v>
      </c>
      <c r="BF31" s="2851">
        <v>263.81270971757044</v>
      </c>
      <c r="BG31" s="2851">
        <v>42867.248702384124</v>
      </c>
      <c r="BH31" s="2851">
        <v>19651.914192044507</v>
      </c>
      <c r="BI31" s="2852">
        <v>36.470159997049791</v>
      </c>
      <c r="BJ31" s="2852">
        <v>643.32676120513418</v>
      </c>
      <c r="BK31" s="2852">
        <v>3692.3228697273894</v>
      </c>
      <c r="BL31" s="2852">
        <v>5990.2954310770365</v>
      </c>
      <c r="BM31" s="2852">
        <v>5589.8675649651141</v>
      </c>
      <c r="BN31" s="2851">
        <v>2820.9875934664306</v>
      </c>
      <c r="BO31" s="2851">
        <v>878.64381160635014</v>
      </c>
      <c r="BP31" s="2851">
        <v>23215.334510339573</v>
      </c>
      <c r="BQ31" s="2852">
        <v>107.85719169266764</v>
      </c>
      <c r="BR31" s="2852">
        <v>1434.5806028874824</v>
      </c>
      <c r="BS31" s="2852">
        <v>4943.3110310517131</v>
      </c>
      <c r="BT31" s="2852">
        <v>6436.0442361501782</v>
      </c>
      <c r="BU31" s="2852">
        <v>6544.8630430927788</v>
      </c>
      <c r="BV31" s="2851">
        <v>3173.6821632126907</v>
      </c>
      <c r="BW31" s="2851">
        <v>574.99624225205309</v>
      </c>
      <c r="BX31" s="2851">
        <v>3117.9130963261173</v>
      </c>
      <c r="BY31" s="1181"/>
    </row>
    <row r="32" spans="1:147" s="1182" customFormat="1" ht="17.100000000000001" customHeight="1" thickTop="1">
      <c r="A32" s="3095" t="s">
        <v>2181</v>
      </c>
      <c r="B32" s="3096"/>
      <c r="C32" s="3096"/>
      <c r="D32" s="3097"/>
      <c r="E32" s="1827">
        <f>CA36</f>
        <v>178170.53779473432</v>
      </c>
      <c r="F32" s="1827">
        <f t="shared" ref="F32:V32" si="2">CB36</f>
        <v>24723.037312069544</v>
      </c>
      <c r="G32" s="1827">
        <f t="shared" si="2"/>
        <v>22.931458685198287</v>
      </c>
      <c r="H32" s="1827">
        <f t="shared" si="2"/>
        <v>241.90191278768918</v>
      </c>
      <c r="I32" s="1827">
        <f t="shared" si="2"/>
        <v>1978.3371545645855</v>
      </c>
      <c r="J32" s="1827">
        <f t="shared" si="2"/>
        <v>4789.3645423590688</v>
      </c>
      <c r="K32" s="1827">
        <f t="shared" si="2"/>
        <v>8499.9453092253971</v>
      </c>
      <c r="L32" s="1827">
        <f t="shared" si="2"/>
        <v>7201.1630016842864</v>
      </c>
      <c r="M32" s="1827">
        <f t="shared" si="2"/>
        <v>1989.3939327633123</v>
      </c>
      <c r="N32" s="1827">
        <f t="shared" si="2"/>
        <v>61953.04892548528</v>
      </c>
      <c r="O32" s="1827">
        <f t="shared" si="2"/>
        <v>8977.8337564570593</v>
      </c>
      <c r="P32" s="1827">
        <f t="shared" si="2"/>
        <v>0</v>
      </c>
      <c r="Q32" s="1827">
        <f t="shared" si="2"/>
        <v>75.140620993891957</v>
      </c>
      <c r="R32" s="1827">
        <f t="shared" si="2"/>
        <v>1382.4921285831647</v>
      </c>
      <c r="S32" s="1827">
        <f t="shared" si="2"/>
        <v>1802.1216755169862</v>
      </c>
      <c r="T32" s="1827">
        <f t="shared" si="2"/>
        <v>2159.5954896582493</v>
      </c>
      <c r="U32" s="1827">
        <f t="shared" si="2"/>
        <v>1961.7135154272089</v>
      </c>
      <c r="V32" s="1827">
        <f t="shared" si="2"/>
        <v>1596.7703262775642</v>
      </c>
      <c r="W32" s="1827">
        <f>CS36</f>
        <v>17034.349680453539</v>
      </c>
      <c r="X32" s="1827">
        <f t="shared" ref="X32" si="3">CT36</f>
        <v>1</v>
      </c>
      <c r="Y32" s="1827">
        <f t="shared" ref="Y32" si="4">CU36</f>
        <v>129.97364348872455</v>
      </c>
      <c r="Z32" s="1827">
        <f t="shared" ref="Z32" si="5">CV36</f>
        <v>2406.4124430190682</v>
      </c>
      <c r="AA32" s="1827">
        <f t="shared" ref="AA32" si="6">CW36</f>
        <v>5146.1488504314102</v>
      </c>
      <c r="AB32" s="1827">
        <f t="shared" ref="AB32" si="7">CX36</f>
        <v>5309.2153246336557</v>
      </c>
      <c r="AC32" s="1827">
        <f t="shared" ref="AC32" si="8">CY36</f>
        <v>3330.8731158459573</v>
      </c>
      <c r="AD32" s="1827">
        <f t="shared" ref="AD32" si="9">CZ36</f>
        <v>710.72630303471749</v>
      </c>
      <c r="AE32" s="1827">
        <f t="shared" ref="AE32" si="10">DA36</f>
        <v>35940.865488574673</v>
      </c>
      <c r="AF32" s="1827">
        <f t="shared" ref="AF32" si="11">DB36</f>
        <v>3</v>
      </c>
      <c r="AG32" s="1827">
        <f t="shared" ref="AG32" si="12">DC36</f>
        <v>2354.6410216509421</v>
      </c>
      <c r="AH32" s="1827">
        <f t="shared" ref="AH32" si="13">DD36</f>
        <v>11992.065890149141</v>
      </c>
      <c r="AI32" s="1827">
        <f t="shared" ref="AI32" si="14">DE36</f>
        <v>10358.04885206882</v>
      </c>
      <c r="AJ32" s="1827">
        <f t="shared" ref="AJ32" si="15">DF36</f>
        <v>7023.0023757645949</v>
      </c>
      <c r="AK32" s="1827">
        <f t="shared" ref="AK32" si="16">DG36</f>
        <v>3598.7004632427584</v>
      </c>
      <c r="AL32" s="1827">
        <f>DH36</f>
        <v>611.40688569843121</v>
      </c>
      <c r="AM32" s="1827">
        <f t="shared" ref="AM32" si="17">DI36</f>
        <v>26948.206534134555</v>
      </c>
      <c r="AN32" s="1827">
        <f t="shared" ref="AN32" si="18">DJ36</f>
        <v>80.942569178799019</v>
      </c>
      <c r="AO32" s="1827">
        <f t="shared" ref="AO32" si="19">DK36</f>
        <v>969.72071893201803</v>
      </c>
      <c r="AP32" s="1827">
        <f t="shared" ref="AP32" si="20">DL36</f>
        <v>7796.0484491315219</v>
      </c>
      <c r="AQ32" s="1827">
        <f t="shared" ref="AQ32" si="21">DM36</f>
        <v>8691.9108947022833</v>
      </c>
      <c r="AR32" s="1827">
        <f t="shared" ref="AR32" si="22">DN36</f>
        <v>6164.4810187906023</v>
      </c>
      <c r="AS32" s="1827">
        <f t="shared" ref="AS32" si="23">DO36</f>
        <v>2854.4316885250596</v>
      </c>
      <c r="AT32" s="1827">
        <f t="shared" ref="AT32" si="24">DP36</f>
        <v>390.67119487430864</v>
      </c>
      <c r="AU32" s="3095" t="s">
        <v>2181</v>
      </c>
      <c r="AV32" s="3096"/>
      <c r="AW32" s="3096"/>
      <c r="AX32" s="3097"/>
      <c r="AY32" s="2851">
        <f>DQ36</f>
        <v>7370.7353680462365</v>
      </c>
      <c r="AZ32" s="2851">
        <f t="shared" ref="AZ32:BX32" si="25">DR36</f>
        <v>10</v>
      </c>
      <c r="BA32" s="2851">
        <f t="shared" si="25"/>
        <v>203.99398767141864</v>
      </c>
      <c r="BB32" s="2851">
        <f t="shared" si="25"/>
        <v>1671.9968419760735</v>
      </c>
      <c r="BC32" s="2851">
        <f t="shared" si="25"/>
        <v>1932.2415559992619</v>
      </c>
      <c r="BD32" s="2851">
        <f t="shared" si="25"/>
        <v>1752.3347549868749</v>
      </c>
      <c r="BE32" s="2851">
        <f t="shared" si="25"/>
        <v>1543.5875259482229</v>
      </c>
      <c r="BF32" s="2851">
        <f t="shared" si="25"/>
        <v>256.58070146438479</v>
      </c>
      <c r="BG32" s="2851">
        <f t="shared" si="25"/>
        <v>54616.071838052121</v>
      </c>
      <c r="BH32" s="2851">
        <f t="shared" si="25"/>
        <v>19128.49315437537</v>
      </c>
      <c r="BI32" s="2851">
        <f t="shared" si="25"/>
        <v>19.127659574483637</v>
      </c>
      <c r="BJ32" s="2851">
        <f t="shared" si="25"/>
        <v>565.27334667265154</v>
      </c>
      <c r="BK32" s="2851">
        <f t="shared" si="25"/>
        <v>2891.0544367538428</v>
      </c>
      <c r="BL32" s="2851">
        <f t="shared" si="25"/>
        <v>5036.4218587464775</v>
      </c>
      <c r="BM32" s="2851">
        <f t="shared" si="25"/>
        <v>5725.5567776418147</v>
      </c>
      <c r="BN32" s="2851">
        <f t="shared" si="25"/>
        <v>4084.5774379893232</v>
      </c>
      <c r="BO32" s="2851">
        <f t="shared" si="25"/>
        <v>806.48163699679264</v>
      </c>
      <c r="BP32" s="2851">
        <f t="shared" si="25"/>
        <v>35487.578683676766</v>
      </c>
      <c r="BQ32" s="2851">
        <f t="shared" si="25"/>
        <v>127.54644549092873</v>
      </c>
      <c r="BR32" s="2851">
        <f t="shared" si="25"/>
        <v>2168.2711527266506</v>
      </c>
      <c r="BS32" s="2851">
        <f t="shared" si="25"/>
        <v>7456.0892674989354</v>
      </c>
      <c r="BT32" s="2851">
        <f t="shared" si="25"/>
        <v>12178.031938630742</v>
      </c>
      <c r="BU32" s="2851">
        <f t="shared" si="25"/>
        <v>7420.4250613004724</v>
      </c>
      <c r="BV32" s="2851">
        <f t="shared" si="25"/>
        <v>4643.0567043003903</v>
      </c>
      <c r="BW32" s="2851">
        <f t="shared" si="25"/>
        <v>1494.1581137286446</v>
      </c>
      <c r="BX32" s="2851">
        <f t="shared" si="25"/>
        <v>2559.4378169466568</v>
      </c>
      <c r="BY32" s="3191"/>
      <c r="BZ32" s="3192"/>
      <c r="CA32" s="2280" t="s">
        <v>1046</v>
      </c>
      <c r="CB32" s="2281" t="s">
        <v>3942</v>
      </c>
      <c r="CC32" s="2281" t="s">
        <v>1057</v>
      </c>
      <c r="CD32" s="2281" t="s">
        <v>1058</v>
      </c>
      <c r="CE32" s="2281" t="s">
        <v>1059</v>
      </c>
      <c r="CF32" s="2281" t="s">
        <v>1060</v>
      </c>
      <c r="CG32" s="2281" t="s">
        <v>1061</v>
      </c>
      <c r="CH32" s="2281" t="s">
        <v>1062</v>
      </c>
      <c r="CI32" s="2281" t="s">
        <v>1063</v>
      </c>
      <c r="CJ32" s="2281" t="s">
        <v>1389</v>
      </c>
      <c r="CK32" s="2281" t="s">
        <v>3943</v>
      </c>
      <c r="CL32" s="2281" t="s">
        <v>1064</v>
      </c>
      <c r="CM32" s="2281" t="s">
        <v>1065</v>
      </c>
      <c r="CN32" s="2281" t="s">
        <v>1066</v>
      </c>
      <c r="CO32" s="2281" t="s">
        <v>1067</v>
      </c>
      <c r="CP32" s="2281" t="s">
        <v>1068</v>
      </c>
      <c r="CQ32" s="2281" t="s">
        <v>1069</v>
      </c>
      <c r="CR32" s="2281" t="s">
        <v>1070</v>
      </c>
      <c r="CS32" s="2281" t="s">
        <v>3957</v>
      </c>
      <c r="CT32" s="2281" t="s">
        <v>1071</v>
      </c>
      <c r="CU32" s="2281" t="s">
        <v>1072</v>
      </c>
      <c r="CV32" s="2281" t="s">
        <v>1073</v>
      </c>
      <c r="CW32" s="2281" t="s">
        <v>1074</v>
      </c>
      <c r="CX32" s="2281" t="s">
        <v>1075</v>
      </c>
      <c r="CY32" s="2281" t="s">
        <v>1076</v>
      </c>
      <c r="CZ32" s="2281" t="s">
        <v>1077</v>
      </c>
      <c r="DA32" s="2281" t="s">
        <v>3958</v>
      </c>
      <c r="DB32" s="2281" t="s">
        <v>1078</v>
      </c>
      <c r="DC32" s="2281" t="s">
        <v>1079</v>
      </c>
      <c r="DD32" s="2281" t="s">
        <v>1080</v>
      </c>
      <c r="DE32" s="2281" t="s">
        <v>1081</v>
      </c>
      <c r="DF32" s="2281" t="s">
        <v>1082</v>
      </c>
      <c r="DG32" s="2281" t="s">
        <v>1083</v>
      </c>
      <c r="DH32" s="2281" t="s">
        <v>1084</v>
      </c>
      <c r="DI32" s="2281" t="s">
        <v>3959</v>
      </c>
      <c r="DJ32" s="2281" t="s">
        <v>1085</v>
      </c>
      <c r="DK32" s="2281" t="s">
        <v>1086</v>
      </c>
      <c r="DL32" s="2281" t="s">
        <v>1087</v>
      </c>
      <c r="DM32" s="2281" t="s">
        <v>1088</v>
      </c>
      <c r="DN32" s="2281" t="s">
        <v>1089</v>
      </c>
      <c r="DO32" s="2281" t="s">
        <v>1090</v>
      </c>
      <c r="DP32" s="2281" t="s">
        <v>1091</v>
      </c>
      <c r="DQ32" s="2281" t="s">
        <v>3960</v>
      </c>
      <c r="DR32" s="2281" t="s">
        <v>1092</v>
      </c>
      <c r="DS32" s="2281" t="s">
        <v>1093</v>
      </c>
      <c r="DT32" s="2281" t="s">
        <v>1094</v>
      </c>
      <c r="DU32" s="2281" t="s">
        <v>1095</v>
      </c>
      <c r="DV32" s="2281" t="s">
        <v>1096</v>
      </c>
      <c r="DW32" s="2281" t="s">
        <v>1097</v>
      </c>
      <c r="DX32" s="2281" t="s">
        <v>1098</v>
      </c>
      <c r="DY32" s="2281" t="s">
        <v>3961</v>
      </c>
      <c r="DZ32" s="2281" t="s">
        <v>3962</v>
      </c>
      <c r="EA32" s="2281" t="s">
        <v>1099</v>
      </c>
      <c r="EB32" s="2281" t="s">
        <v>1100</v>
      </c>
      <c r="EC32" s="2281" t="s">
        <v>1101</v>
      </c>
      <c r="ED32" s="2281" t="s">
        <v>1102</v>
      </c>
      <c r="EE32" s="2281" t="s">
        <v>1103</v>
      </c>
      <c r="EF32" s="2281" t="s">
        <v>1104</v>
      </c>
      <c r="EG32" s="2281" t="s">
        <v>1105</v>
      </c>
      <c r="EH32" s="2281" t="s">
        <v>3963</v>
      </c>
      <c r="EI32" s="2281" t="s">
        <v>1106</v>
      </c>
      <c r="EJ32" s="2281" t="s">
        <v>1107</v>
      </c>
      <c r="EK32" s="2281" t="s">
        <v>1108</v>
      </c>
      <c r="EL32" s="2281" t="s">
        <v>1109</v>
      </c>
      <c r="EM32" s="2281" t="s">
        <v>1110</v>
      </c>
      <c r="EN32" s="2281" t="s">
        <v>1111</v>
      </c>
      <c r="EO32" s="2281" t="s">
        <v>1112</v>
      </c>
      <c r="EP32" s="2282" t="s">
        <v>1049</v>
      </c>
      <c r="EQ32" s="2283"/>
    </row>
    <row r="33" spans="1:147" ht="17.100000000000001" customHeight="1" thickBot="1">
      <c r="A33" s="3094" t="s">
        <v>43</v>
      </c>
      <c r="B33" s="3094"/>
      <c r="C33" s="3094"/>
      <c r="D33" s="1083"/>
      <c r="E33" s="1829"/>
      <c r="F33" s="1830"/>
      <c r="G33" s="1830"/>
      <c r="H33" s="1830"/>
      <c r="I33" s="1830"/>
      <c r="J33" s="1830"/>
      <c r="K33" s="1830"/>
      <c r="L33" s="1830"/>
      <c r="M33" s="1830"/>
      <c r="N33" s="1830"/>
      <c r="O33" s="1830"/>
      <c r="P33" s="1830"/>
      <c r="Q33" s="1830"/>
      <c r="R33" s="1830"/>
      <c r="S33" s="1830"/>
      <c r="T33" s="1830"/>
      <c r="U33" s="1830"/>
      <c r="V33" s="1830"/>
      <c r="W33" s="1831"/>
      <c r="X33" s="1830"/>
      <c r="Y33" s="1830"/>
      <c r="Z33" s="1830"/>
      <c r="AA33" s="1830"/>
      <c r="AB33" s="1830"/>
      <c r="AC33" s="1831"/>
      <c r="AD33" s="1831"/>
      <c r="AE33" s="1831"/>
      <c r="AF33" s="1830"/>
      <c r="AG33" s="1830"/>
      <c r="AH33" s="1830"/>
      <c r="AI33" s="1830"/>
      <c r="AJ33" s="1830"/>
      <c r="AK33" s="1831"/>
      <c r="AL33" s="1831"/>
      <c r="AM33" s="1831"/>
      <c r="AN33" s="1830"/>
      <c r="AO33" s="1830"/>
      <c r="AP33" s="1830"/>
      <c r="AQ33" s="1830"/>
      <c r="AR33" s="1830"/>
      <c r="AS33" s="1831"/>
      <c r="AT33" s="1832"/>
      <c r="AU33" s="3094" t="s">
        <v>43</v>
      </c>
      <c r="AV33" s="3094"/>
      <c r="AW33" s="3094"/>
      <c r="AX33" s="1083"/>
      <c r="AY33" s="2853"/>
      <c r="AZ33" s="2854"/>
      <c r="BA33" s="2854"/>
      <c r="BB33" s="2854"/>
      <c r="BC33" s="2854"/>
      <c r="BD33" s="2854"/>
      <c r="BE33" s="2853"/>
      <c r="BF33" s="2853"/>
      <c r="BG33" s="2853"/>
      <c r="BH33" s="2853"/>
      <c r="BI33" s="2854"/>
      <c r="BJ33" s="2854"/>
      <c r="BK33" s="2854"/>
      <c r="BL33" s="2854"/>
      <c r="BM33" s="2854"/>
      <c r="BN33" s="2853"/>
      <c r="BO33" s="2853"/>
      <c r="BP33" s="2853"/>
      <c r="BQ33" s="2854"/>
      <c r="BR33" s="2854"/>
      <c r="BS33" s="2854"/>
      <c r="BT33" s="2854"/>
      <c r="BU33" s="2854"/>
      <c r="BV33" s="2853"/>
      <c r="BW33" s="2853"/>
      <c r="BX33" s="2855"/>
      <c r="BY33" s="3193"/>
      <c r="BZ33" s="3194"/>
      <c r="CA33" s="2284" t="s">
        <v>1054</v>
      </c>
      <c r="CB33" s="2285" t="s">
        <v>1054</v>
      </c>
      <c r="CC33" s="2285" t="s">
        <v>1054</v>
      </c>
      <c r="CD33" s="2285" t="s">
        <v>1054</v>
      </c>
      <c r="CE33" s="2285" t="s">
        <v>1054</v>
      </c>
      <c r="CF33" s="2285" t="s">
        <v>1054</v>
      </c>
      <c r="CG33" s="2285" t="s">
        <v>1054</v>
      </c>
      <c r="CH33" s="2285" t="s">
        <v>1054</v>
      </c>
      <c r="CI33" s="2285" t="s">
        <v>1054</v>
      </c>
      <c r="CJ33" s="2285" t="s">
        <v>1054</v>
      </c>
      <c r="CK33" s="2285" t="s">
        <v>1054</v>
      </c>
      <c r="CL33" s="2285" t="s">
        <v>1054</v>
      </c>
      <c r="CM33" s="2285" t="s">
        <v>1054</v>
      </c>
      <c r="CN33" s="2285" t="s">
        <v>1054</v>
      </c>
      <c r="CO33" s="2285" t="s">
        <v>1054</v>
      </c>
      <c r="CP33" s="2285" t="s">
        <v>1054</v>
      </c>
      <c r="CQ33" s="2285" t="s">
        <v>1054</v>
      </c>
      <c r="CR33" s="2285" t="s">
        <v>1054</v>
      </c>
      <c r="CS33" s="2285" t="s">
        <v>1054</v>
      </c>
      <c r="CT33" s="2285" t="s">
        <v>1054</v>
      </c>
      <c r="CU33" s="2285" t="s">
        <v>1054</v>
      </c>
      <c r="CV33" s="2285" t="s">
        <v>1054</v>
      </c>
      <c r="CW33" s="2285" t="s">
        <v>1054</v>
      </c>
      <c r="CX33" s="2285" t="s">
        <v>1054</v>
      </c>
      <c r="CY33" s="2285" t="s">
        <v>1054</v>
      </c>
      <c r="CZ33" s="2285" t="s">
        <v>1054</v>
      </c>
      <c r="DA33" s="2285" t="s">
        <v>1054</v>
      </c>
      <c r="DB33" s="2285" t="s">
        <v>1054</v>
      </c>
      <c r="DC33" s="2285" t="s">
        <v>1054</v>
      </c>
      <c r="DD33" s="2285" t="s">
        <v>1054</v>
      </c>
      <c r="DE33" s="2285" t="s">
        <v>1054</v>
      </c>
      <c r="DF33" s="2285" t="s">
        <v>1054</v>
      </c>
      <c r="DG33" s="2285" t="s">
        <v>1054</v>
      </c>
      <c r="DH33" s="2285" t="s">
        <v>1054</v>
      </c>
      <c r="DI33" s="2285" t="s">
        <v>1054</v>
      </c>
      <c r="DJ33" s="2285" t="s">
        <v>1054</v>
      </c>
      <c r="DK33" s="2285" t="s">
        <v>1054</v>
      </c>
      <c r="DL33" s="2285" t="s">
        <v>1054</v>
      </c>
      <c r="DM33" s="2285" t="s">
        <v>1054</v>
      </c>
      <c r="DN33" s="2285" t="s">
        <v>1054</v>
      </c>
      <c r="DO33" s="2285" t="s">
        <v>1054</v>
      </c>
      <c r="DP33" s="2285" t="s">
        <v>1054</v>
      </c>
      <c r="DQ33" s="2285" t="s">
        <v>1054</v>
      </c>
      <c r="DR33" s="2285" t="s">
        <v>1054</v>
      </c>
      <c r="DS33" s="2285" t="s">
        <v>1054</v>
      </c>
      <c r="DT33" s="2285" t="s">
        <v>1054</v>
      </c>
      <c r="DU33" s="2285" t="s">
        <v>1054</v>
      </c>
      <c r="DV33" s="2285" t="s">
        <v>1054</v>
      </c>
      <c r="DW33" s="2285" t="s">
        <v>1054</v>
      </c>
      <c r="DX33" s="2285" t="s">
        <v>1054</v>
      </c>
      <c r="DY33" s="2285" t="s">
        <v>1054</v>
      </c>
      <c r="DZ33" s="2285" t="s">
        <v>1054</v>
      </c>
      <c r="EA33" s="2285" t="s">
        <v>1054</v>
      </c>
      <c r="EB33" s="2285" t="s">
        <v>1054</v>
      </c>
      <c r="EC33" s="2285" t="s">
        <v>1054</v>
      </c>
      <c r="ED33" s="2285" t="s">
        <v>1054</v>
      </c>
      <c r="EE33" s="2285" t="s">
        <v>1054</v>
      </c>
      <c r="EF33" s="2285" t="s">
        <v>1054</v>
      </c>
      <c r="EG33" s="2285" t="s">
        <v>1054</v>
      </c>
      <c r="EH33" s="2285" t="s">
        <v>1054</v>
      </c>
      <c r="EI33" s="2285" t="s">
        <v>1054</v>
      </c>
      <c r="EJ33" s="2285" t="s">
        <v>1054</v>
      </c>
      <c r="EK33" s="2285" t="s">
        <v>1054</v>
      </c>
      <c r="EL33" s="2285" t="s">
        <v>1054</v>
      </c>
      <c r="EM33" s="2285" t="s">
        <v>1054</v>
      </c>
      <c r="EN33" s="2285" t="s">
        <v>1054</v>
      </c>
      <c r="EO33" s="2285" t="s">
        <v>1054</v>
      </c>
      <c r="EP33" s="2286" t="s">
        <v>1054</v>
      </c>
      <c r="EQ33" s="2283"/>
    </row>
    <row r="34" spans="1:147" ht="17.100000000000001" customHeight="1" thickTop="1">
      <c r="A34" s="155"/>
      <c r="B34" s="155" t="s">
        <v>44</v>
      </c>
      <c r="C34" s="155"/>
      <c r="D34" s="1089"/>
      <c r="E34" s="1829">
        <f>CA34</f>
        <v>164191.64732989337</v>
      </c>
      <c r="F34" s="1829">
        <f t="shared" ref="F34:AT35" si="26">CB34</f>
        <v>22904.884485925631</v>
      </c>
      <c r="G34" s="1829">
        <f t="shared" si="26"/>
        <v>4.6314586851816228</v>
      </c>
      <c r="H34" s="1829">
        <f t="shared" si="26"/>
        <v>229.59919925406538</v>
      </c>
      <c r="I34" s="1829">
        <f t="shared" si="26"/>
        <v>1873.574918755756</v>
      </c>
      <c r="J34" s="1829">
        <f t="shared" si="26"/>
        <v>4498.5431139953726</v>
      </c>
      <c r="K34" s="1829">
        <f t="shared" si="26"/>
        <v>7844.4566070309056</v>
      </c>
      <c r="L34" s="1829">
        <f t="shared" si="26"/>
        <v>6600.8965250615738</v>
      </c>
      <c r="M34" s="1829">
        <f t="shared" si="26"/>
        <v>1853.1826631427666</v>
      </c>
      <c r="N34" s="1829">
        <f t="shared" si="26"/>
        <v>60938.708977706512</v>
      </c>
      <c r="O34" s="1829">
        <f t="shared" si="26"/>
        <v>8932.6649216885726</v>
      </c>
      <c r="P34" s="1829">
        <f t="shared" si="26"/>
        <v>0</v>
      </c>
      <c r="Q34" s="1829">
        <f t="shared" si="26"/>
        <v>75.140620993891957</v>
      </c>
      <c r="R34" s="1829">
        <f t="shared" si="26"/>
        <v>1382.4921285831647</v>
      </c>
      <c r="S34" s="1829">
        <f t="shared" si="26"/>
        <v>1802.1216755169862</v>
      </c>
      <c r="T34" s="1829">
        <f t="shared" si="26"/>
        <v>2141.2954896582328</v>
      </c>
      <c r="U34" s="1829">
        <f t="shared" si="26"/>
        <v>1934.8446806587394</v>
      </c>
      <c r="V34" s="1829">
        <f t="shared" si="26"/>
        <v>1596.7703262775642</v>
      </c>
      <c r="W34" s="1829">
        <f t="shared" si="26"/>
        <v>16626.316180251346</v>
      </c>
      <c r="X34" s="1829">
        <f t="shared" si="26"/>
        <v>1</v>
      </c>
      <c r="Y34" s="1829">
        <f t="shared" si="26"/>
        <v>129.97364348872455</v>
      </c>
      <c r="Z34" s="1829">
        <f t="shared" si="26"/>
        <v>2352.9361792370887</v>
      </c>
      <c r="AA34" s="1829">
        <f t="shared" si="26"/>
        <v>5055.3341231267905</v>
      </c>
      <c r="AB34" s="1829">
        <f t="shared" si="26"/>
        <v>5189.0110756261283</v>
      </c>
      <c r="AC34" s="1829">
        <f t="shared" si="26"/>
        <v>3225.1785313236778</v>
      </c>
      <c r="AD34" s="1829">
        <f t="shared" si="26"/>
        <v>672.88262744893439</v>
      </c>
      <c r="AE34" s="1829">
        <f t="shared" si="26"/>
        <v>35379.727875766577</v>
      </c>
      <c r="AF34" s="1829">
        <f t="shared" si="26"/>
        <v>3</v>
      </c>
      <c r="AG34" s="1829">
        <f t="shared" si="26"/>
        <v>2309.5326850982201</v>
      </c>
      <c r="AH34" s="1829">
        <f t="shared" si="26"/>
        <v>11900.57013471215</v>
      </c>
      <c r="AI34" s="1829">
        <f t="shared" si="26"/>
        <v>10237.891048816409</v>
      </c>
      <c r="AJ34" s="1829">
        <f t="shared" si="26"/>
        <v>6844.8060589487941</v>
      </c>
      <c r="AK34" s="1829">
        <f t="shared" si="26"/>
        <v>3499.3898972610614</v>
      </c>
      <c r="AL34" s="1829">
        <f t="shared" si="26"/>
        <v>584.53805092996186</v>
      </c>
      <c r="AM34" s="1829">
        <f t="shared" si="26"/>
        <v>25572.354079074721</v>
      </c>
      <c r="AN34" s="1829">
        <f t="shared" si="26"/>
        <v>80.942569178799019</v>
      </c>
      <c r="AO34" s="1829">
        <f t="shared" si="26"/>
        <v>925.47011186033023</v>
      </c>
      <c r="AP34" s="1829">
        <f t="shared" si="26"/>
        <v>7415.8331738710431</v>
      </c>
      <c r="AQ34" s="1829">
        <f t="shared" si="26"/>
        <v>8488.5775062048142</v>
      </c>
      <c r="AR34" s="1829">
        <f t="shared" si="26"/>
        <v>5661.3621386136829</v>
      </c>
      <c r="AS34" s="1829">
        <f t="shared" si="26"/>
        <v>2626.6013465307265</v>
      </c>
      <c r="AT34" s="1833">
        <f t="shared" si="26"/>
        <v>373.56723281536097</v>
      </c>
      <c r="AU34" s="155"/>
      <c r="AV34" s="155" t="s">
        <v>44</v>
      </c>
      <c r="AW34" s="155"/>
      <c r="AX34" s="1089"/>
      <c r="AY34" s="2853">
        <f>DQ34</f>
        <v>6499.91667501136</v>
      </c>
      <c r="AZ34" s="2853">
        <f t="shared" ref="AZ34:BX35" si="27">DR34</f>
        <v>10</v>
      </c>
      <c r="BA34" s="2853">
        <f t="shared" si="27"/>
        <v>203.99398767141864</v>
      </c>
      <c r="BB34" s="2853">
        <f t="shared" si="27"/>
        <v>1624.5799695193764</v>
      </c>
      <c r="BC34" s="2853">
        <f t="shared" si="27"/>
        <v>1854.1379019994833</v>
      </c>
      <c r="BD34" s="2853">
        <f t="shared" si="27"/>
        <v>1507.2977613472954</v>
      </c>
      <c r="BE34" s="2853">
        <f t="shared" si="27"/>
        <v>1083.2651134099767</v>
      </c>
      <c r="BF34" s="2853">
        <f t="shared" si="27"/>
        <v>216.6419410638087</v>
      </c>
      <c r="BG34" s="2853">
        <f t="shared" si="27"/>
        <v>48275.783112175166</v>
      </c>
      <c r="BH34" s="2853">
        <f t="shared" si="27"/>
        <v>16200.790881785335</v>
      </c>
      <c r="BI34" s="2853">
        <f t="shared" si="27"/>
        <v>19.127659574483637</v>
      </c>
      <c r="BJ34" s="2853">
        <f t="shared" si="27"/>
        <v>441.19884080726456</v>
      </c>
      <c r="BK34" s="2853">
        <f t="shared" si="27"/>
        <v>2655.4669252727604</v>
      </c>
      <c r="BL34" s="2853">
        <f t="shared" si="27"/>
        <v>4368.1282874519557</v>
      </c>
      <c r="BM34" s="2853">
        <f t="shared" si="27"/>
        <v>4793.3715799994052</v>
      </c>
      <c r="BN34" s="2853">
        <f t="shared" si="27"/>
        <v>3290.7995394543723</v>
      </c>
      <c r="BO34" s="2853">
        <f t="shared" si="27"/>
        <v>632.69804922509945</v>
      </c>
      <c r="BP34" s="2853">
        <f t="shared" si="27"/>
        <v>32074.992230389849</v>
      </c>
      <c r="BQ34" s="2853">
        <f t="shared" si="27"/>
        <v>113.64644549091062</v>
      </c>
      <c r="BR34" s="2853">
        <f t="shared" si="27"/>
        <v>1836.2366570538652</v>
      </c>
      <c r="BS34" s="2853">
        <f t="shared" si="27"/>
        <v>6877.1148311226325</v>
      </c>
      <c r="BT34" s="2853">
        <f t="shared" si="27"/>
        <v>11072.911783688805</v>
      </c>
      <c r="BU34" s="2853">
        <f t="shared" si="27"/>
        <v>6585.037848657721</v>
      </c>
      <c r="BV34" s="2853">
        <f t="shared" si="27"/>
        <v>4222.0887187487033</v>
      </c>
      <c r="BW34" s="2853">
        <f t="shared" si="27"/>
        <v>1367.9559456272084</v>
      </c>
      <c r="BX34" s="2855">
        <f t="shared" si="27"/>
        <v>0</v>
      </c>
      <c r="BY34" s="3195" t="s">
        <v>991</v>
      </c>
      <c r="BZ34" s="2287" t="s">
        <v>992</v>
      </c>
      <c r="CA34" s="2288">
        <v>164191.64732989337</v>
      </c>
      <c r="CB34" s="2289">
        <v>22904.884485925631</v>
      </c>
      <c r="CC34" s="2289">
        <v>4.6314586851816228</v>
      </c>
      <c r="CD34" s="2289">
        <v>229.59919925406538</v>
      </c>
      <c r="CE34" s="2289">
        <v>1873.574918755756</v>
      </c>
      <c r="CF34" s="2289">
        <v>4498.5431139953726</v>
      </c>
      <c r="CG34" s="2289">
        <v>7844.4566070309056</v>
      </c>
      <c r="CH34" s="2289">
        <v>6600.8965250615738</v>
      </c>
      <c r="CI34" s="2289">
        <v>1853.1826631427666</v>
      </c>
      <c r="CJ34" s="2289">
        <v>60938.708977706512</v>
      </c>
      <c r="CK34" s="2289">
        <v>8932.6649216885726</v>
      </c>
      <c r="CL34" s="2289">
        <v>0</v>
      </c>
      <c r="CM34" s="2289">
        <v>75.140620993891957</v>
      </c>
      <c r="CN34" s="2289">
        <v>1382.4921285831647</v>
      </c>
      <c r="CO34" s="2289">
        <v>1802.1216755169862</v>
      </c>
      <c r="CP34" s="2289">
        <v>2141.2954896582328</v>
      </c>
      <c r="CQ34" s="2289">
        <v>1934.8446806587394</v>
      </c>
      <c r="CR34" s="2289">
        <v>1596.7703262775642</v>
      </c>
      <c r="CS34" s="2289">
        <v>16626.316180251346</v>
      </c>
      <c r="CT34" s="2289">
        <v>1</v>
      </c>
      <c r="CU34" s="2289">
        <v>129.97364348872455</v>
      </c>
      <c r="CV34" s="2289">
        <v>2352.9361792370887</v>
      </c>
      <c r="CW34" s="2289">
        <v>5055.3341231267905</v>
      </c>
      <c r="CX34" s="2289">
        <v>5189.0110756261283</v>
      </c>
      <c r="CY34" s="2289">
        <v>3225.1785313236778</v>
      </c>
      <c r="CZ34" s="2289">
        <v>672.88262744893439</v>
      </c>
      <c r="DA34" s="2289">
        <v>35379.727875766577</v>
      </c>
      <c r="DB34" s="2289">
        <v>3</v>
      </c>
      <c r="DC34" s="2289">
        <v>2309.5326850982201</v>
      </c>
      <c r="DD34" s="2289">
        <v>11900.57013471215</v>
      </c>
      <c r="DE34" s="2289">
        <v>10237.891048816409</v>
      </c>
      <c r="DF34" s="2289">
        <v>6844.8060589487941</v>
      </c>
      <c r="DG34" s="2289">
        <v>3499.3898972610614</v>
      </c>
      <c r="DH34" s="2289">
        <v>584.53805092996186</v>
      </c>
      <c r="DI34" s="2289">
        <v>25572.354079074721</v>
      </c>
      <c r="DJ34" s="2289">
        <v>80.942569178799019</v>
      </c>
      <c r="DK34" s="2289">
        <v>925.47011186033023</v>
      </c>
      <c r="DL34" s="2289">
        <v>7415.8331738710431</v>
      </c>
      <c r="DM34" s="2289">
        <v>8488.5775062048142</v>
      </c>
      <c r="DN34" s="2289">
        <v>5661.3621386136829</v>
      </c>
      <c r="DO34" s="2289">
        <v>2626.6013465307265</v>
      </c>
      <c r="DP34" s="2289">
        <v>373.56723281536097</v>
      </c>
      <c r="DQ34" s="2289">
        <v>6499.91667501136</v>
      </c>
      <c r="DR34" s="2289">
        <v>10</v>
      </c>
      <c r="DS34" s="2289">
        <v>203.99398767141864</v>
      </c>
      <c r="DT34" s="2289">
        <v>1624.5799695193764</v>
      </c>
      <c r="DU34" s="2289">
        <v>1854.1379019994833</v>
      </c>
      <c r="DV34" s="2289">
        <v>1507.2977613472954</v>
      </c>
      <c r="DW34" s="2289">
        <v>1083.2651134099767</v>
      </c>
      <c r="DX34" s="2289">
        <v>216.6419410638087</v>
      </c>
      <c r="DY34" s="2289">
        <v>48275.783112175166</v>
      </c>
      <c r="DZ34" s="2289">
        <v>16200.790881785335</v>
      </c>
      <c r="EA34" s="2289">
        <v>19.127659574483637</v>
      </c>
      <c r="EB34" s="2289">
        <v>441.19884080726456</v>
      </c>
      <c r="EC34" s="2289">
        <v>2655.4669252727604</v>
      </c>
      <c r="ED34" s="2289">
        <v>4368.1282874519557</v>
      </c>
      <c r="EE34" s="2289">
        <v>4793.3715799994052</v>
      </c>
      <c r="EF34" s="2289">
        <v>3290.7995394543723</v>
      </c>
      <c r="EG34" s="2289">
        <v>632.69804922509945</v>
      </c>
      <c r="EH34" s="2289">
        <v>32074.992230389849</v>
      </c>
      <c r="EI34" s="2289">
        <v>113.64644549091062</v>
      </c>
      <c r="EJ34" s="2289">
        <v>1836.2366570538652</v>
      </c>
      <c r="EK34" s="2289">
        <v>6877.1148311226325</v>
      </c>
      <c r="EL34" s="2289">
        <v>11072.911783688805</v>
      </c>
      <c r="EM34" s="2289">
        <v>6585.037848657721</v>
      </c>
      <c r="EN34" s="2289">
        <v>4222.0887187487033</v>
      </c>
      <c r="EO34" s="2289">
        <v>1367.9559456272084</v>
      </c>
      <c r="EP34" s="2290">
        <v>0</v>
      </c>
      <c r="EQ34" s="2283"/>
    </row>
    <row r="35" spans="1:147" ht="17.100000000000001" customHeight="1">
      <c r="A35" s="155"/>
      <c r="B35" s="155" t="s">
        <v>12</v>
      </c>
      <c r="C35" s="155"/>
      <c r="D35" s="1089"/>
      <c r="E35" s="1829">
        <f>CA35</f>
        <v>13978.890464841004</v>
      </c>
      <c r="F35" s="1829">
        <f t="shared" si="26"/>
        <v>1818.1528261439103</v>
      </c>
      <c r="G35" s="1829">
        <f t="shared" si="26"/>
        <v>18.300000000016663</v>
      </c>
      <c r="H35" s="1829">
        <f t="shared" si="26"/>
        <v>12.302713533623809</v>
      </c>
      <c r="I35" s="1829">
        <f t="shared" si="26"/>
        <v>104.76223580882959</v>
      </c>
      <c r="J35" s="1829">
        <f t="shared" si="26"/>
        <v>290.82142836369513</v>
      </c>
      <c r="K35" s="1829">
        <f t="shared" si="26"/>
        <v>655.48870219448827</v>
      </c>
      <c r="L35" s="1829">
        <f t="shared" si="26"/>
        <v>600.26647662271057</v>
      </c>
      <c r="M35" s="1829">
        <f t="shared" si="26"/>
        <v>136.21126962054566</v>
      </c>
      <c r="N35" s="1829">
        <f t="shared" si="26"/>
        <v>1014.3399477787696</v>
      </c>
      <c r="O35" s="1829">
        <f t="shared" si="26"/>
        <v>45.168834768486079</v>
      </c>
      <c r="P35" s="1829">
        <f t="shared" si="26"/>
        <v>0</v>
      </c>
      <c r="Q35" s="1829">
        <f t="shared" si="26"/>
        <v>0</v>
      </c>
      <c r="R35" s="1829">
        <f t="shared" si="26"/>
        <v>0</v>
      </c>
      <c r="S35" s="1829">
        <f t="shared" si="26"/>
        <v>0</v>
      </c>
      <c r="T35" s="1829">
        <f t="shared" si="26"/>
        <v>18.300000000016663</v>
      </c>
      <c r="U35" s="1829">
        <f t="shared" si="26"/>
        <v>26.868834768469412</v>
      </c>
      <c r="V35" s="1829">
        <f t="shared" si="26"/>
        <v>0</v>
      </c>
      <c r="W35" s="1829">
        <f t="shared" si="26"/>
        <v>408.03350020218966</v>
      </c>
      <c r="X35" s="1829">
        <f t="shared" si="26"/>
        <v>0</v>
      </c>
      <c r="Y35" s="1829">
        <f t="shared" si="26"/>
        <v>0</v>
      </c>
      <c r="Z35" s="1829">
        <f t="shared" si="26"/>
        <v>53.476263781979256</v>
      </c>
      <c r="AA35" s="1829">
        <f t="shared" si="26"/>
        <v>90.814727304620547</v>
      </c>
      <c r="AB35" s="1829">
        <f t="shared" si="26"/>
        <v>120.20424900752609</v>
      </c>
      <c r="AC35" s="1829">
        <f t="shared" si="26"/>
        <v>105.69458452228059</v>
      </c>
      <c r="AD35" s="1829">
        <f t="shared" si="26"/>
        <v>37.843675585783224</v>
      </c>
      <c r="AE35" s="1829">
        <f t="shared" si="26"/>
        <v>561.13761280809376</v>
      </c>
      <c r="AF35" s="1829">
        <f t="shared" si="26"/>
        <v>0</v>
      </c>
      <c r="AG35" s="1829">
        <f t="shared" si="26"/>
        <v>45.10833655272225</v>
      </c>
      <c r="AH35" s="1829">
        <f t="shared" si="26"/>
        <v>91.495755436991459</v>
      </c>
      <c r="AI35" s="1829">
        <f t="shared" si="26"/>
        <v>120.15780325240942</v>
      </c>
      <c r="AJ35" s="1829">
        <f t="shared" si="26"/>
        <v>178.19631681580279</v>
      </c>
      <c r="AK35" s="1829">
        <f t="shared" si="26"/>
        <v>99.310565981698346</v>
      </c>
      <c r="AL35" s="1829">
        <f t="shared" si="26"/>
        <v>26.868834768469412</v>
      </c>
      <c r="AM35" s="1829">
        <f t="shared" si="26"/>
        <v>1375.8524550598374</v>
      </c>
      <c r="AN35" s="1829">
        <f t="shared" si="26"/>
        <v>0</v>
      </c>
      <c r="AO35" s="1829">
        <f t="shared" si="26"/>
        <v>44.250607071687675</v>
      </c>
      <c r="AP35" s="1829">
        <f t="shared" si="26"/>
        <v>380.21527526048123</v>
      </c>
      <c r="AQ35" s="1829">
        <f t="shared" si="26"/>
        <v>203.33338849747142</v>
      </c>
      <c r="AR35" s="1829">
        <f t="shared" si="26"/>
        <v>503.11888017691672</v>
      </c>
      <c r="AS35" s="1829">
        <f t="shared" si="26"/>
        <v>227.83034199433195</v>
      </c>
      <c r="AT35" s="1833">
        <f t="shared" si="26"/>
        <v>17.10396205894763</v>
      </c>
      <c r="AU35" s="155"/>
      <c r="AV35" s="155" t="s">
        <v>12</v>
      </c>
      <c r="AW35" s="155"/>
      <c r="AX35" s="1089"/>
      <c r="AY35" s="2853">
        <f>DQ35</f>
        <v>870.8186930348777</v>
      </c>
      <c r="AZ35" s="2853">
        <f t="shared" si="27"/>
        <v>0</v>
      </c>
      <c r="BA35" s="2853">
        <f t="shared" si="27"/>
        <v>0</v>
      </c>
      <c r="BB35" s="2853">
        <f t="shared" si="27"/>
        <v>47.41687245669717</v>
      </c>
      <c r="BC35" s="2853">
        <f t="shared" si="27"/>
        <v>78.103653999778828</v>
      </c>
      <c r="BD35" s="2853">
        <f t="shared" si="27"/>
        <v>245.03699363957929</v>
      </c>
      <c r="BE35" s="2853">
        <f t="shared" si="27"/>
        <v>460.32241253824617</v>
      </c>
      <c r="BF35" s="2853">
        <f t="shared" si="27"/>
        <v>39.938760400576101</v>
      </c>
      <c r="BG35" s="2853">
        <f t="shared" si="27"/>
        <v>6340.2887258769524</v>
      </c>
      <c r="BH35" s="2853">
        <f t="shared" si="27"/>
        <v>2927.7022725900383</v>
      </c>
      <c r="BI35" s="2853">
        <f t="shared" si="27"/>
        <v>0</v>
      </c>
      <c r="BJ35" s="2853">
        <f t="shared" si="27"/>
        <v>124.07450586538712</v>
      </c>
      <c r="BK35" s="2853">
        <f t="shared" si="27"/>
        <v>235.58751148108306</v>
      </c>
      <c r="BL35" s="2853">
        <f t="shared" si="27"/>
        <v>668.29357129451773</v>
      </c>
      <c r="BM35" s="2853">
        <f t="shared" si="27"/>
        <v>932.18519764240909</v>
      </c>
      <c r="BN35" s="2853">
        <f t="shared" si="27"/>
        <v>793.77789853494846</v>
      </c>
      <c r="BO35" s="2853">
        <f t="shared" si="27"/>
        <v>173.78358777169302</v>
      </c>
      <c r="BP35" s="2853">
        <f t="shared" si="27"/>
        <v>3412.5864532869155</v>
      </c>
      <c r="BQ35" s="2853">
        <f t="shared" si="27"/>
        <v>13.900000000018105</v>
      </c>
      <c r="BR35" s="2853">
        <f t="shared" si="27"/>
        <v>332.03449567278517</v>
      </c>
      <c r="BS35" s="2853">
        <f t="shared" si="27"/>
        <v>578.97443637630295</v>
      </c>
      <c r="BT35" s="2853">
        <f t="shared" si="27"/>
        <v>1105.1201549419341</v>
      </c>
      <c r="BU35" s="2853">
        <f t="shared" si="27"/>
        <v>835.38721264275171</v>
      </c>
      <c r="BV35" s="2853">
        <f t="shared" si="27"/>
        <v>420.96798555168652</v>
      </c>
      <c r="BW35" s="2853">
        <f t="shared" si="27"/>
        <v>126.2021681014364</v>
      </c>
      <c r="BX35" s="2855">
        <f t="shared" si="27"/>
        <v>2559.4378169466568</v>
      </c>
      <c r="BY35" s="3188"/>
      <c r="BZ35" s="2971" t="s">
        <v>3714</v>
      </c>
      <c r="CA35" s="2291">
        <v>13978.890464841004</v>
      </c>
      <c r="CB35" s="2292">
        <v>1818.1528261439103</v>
      </c>
      <c r="CC35" s="2292">
        <v>18.300000000016663</v>
      </c>
      <c r="CD35" s="2292">
        <v>12.302713533623809</v>
      </c>
      <c r="CE35" s="2292">
        <v>104.76223580882959</v>
      </c>
      <c r="CF35" s="2292">
        <v>290.82142836369513</v>
      </c>
      <c r="CG35" s="2292">
        <v>655.48870219448827</v>
      </c>
      <c r="CH35" s="2292">
        <v>600.26647662271057</v>
      </c>
      <c r="CI35" s="2292">
        <v>136.21126962054566</v>
      </c>
      <c r="CJ35" s="2292">
        <v>1014.3399477787696</v>
      </c>
      <c r="CK35" s="2292">
        <v>45.168834768486079</v>
      </c>
      <c r="CL35" s="2292">
        <v>0</v>
      </c>
      <c r="CM35" s="2292">
        <v>0</v>
      </c>
      <c r="CN35" s="2292">
        <v>0</v>
      </c>
      <c r="CO35" s="2292">
        <v>0</v>
      </c>
      <c r="CP35" s="2292">
        <v>18.300000000016663</v>
      </c>
      <c r="CQ35" s="2292">
        <v>26.868834768469412</v>
      </c>
      <c r="CR35" s="2292">
        <v>0</v>
      </c>
      <c r="CS35" s="2292">
        <v>408.03350020218966</v>
      </c>
      <c r="CT35" s="2292">
        <v>0</v>
      </c>
      <c r="CU35" s="2292">
        <v>0</v>
      </c>
      <c r="CV35" s="2292">
        <v>53.476263781979256</v>
      </c>
      <c r="CW35" s="2292">
        <v>90.814727304620547</v>
      </c>
      <c r="CX35" s="2292">
        <v>120.20424900752609</v>
      </c>
      <c r="CY35" s="2292">
        <v>105.69458452228059</v>
      </c>
      <c r="CZ35" s="2292">
        <v>37.843675585783224</v>
      </c>
      <c r="DA35" s="2292">
        <v>561.13761280809376</v>
      </c>
      <c r="DB35" s="2292">
        <v>0</v>
      </c>
      <c r="DC35" s="2292">
        <v>45.10833655272225</v>
      </c>
      <c r="DD35" s="2292">
        <v>91.495755436991459</v>
      </c>
      <c r="DE35" s="2292">
        <v>120.15780325240942</v>
      </c>
      <c r="DF35" s="2292">
        <v>178.19631681580279</v>
      </c>
      <c r="DG35" s="2292">
        <v>99.310565981698346</v>
      </c>
      <c r="DH35" s="2292">
        <v>26.868834768469412</v>
      </c>
      <c r="DI35" s="2292">
        <v>1375.8524550598374</v>
      </c>
      <c r="DJ35" s="2292">
        <v>0</v>
      </c>
      <c r="DK35" s="2292">
        <v>44.250607071687675</v>
      </c>
      <c r="DL35" s="2292">
        <v>380.21527526048123</v>
      </c>
      <c r="DM35" s="2292">
        <v>203.33338849747142</v>
      </c>
      <c r="DN35" s="2292">
        <v>503.11888017691672</v>
      </c>
      <c r="DO35" s="2292">
        <v>227.83034199433195</v>
      </c>
      <c r="DP35" s="2292">
        <v>17.10396205894763</v>
      </c>
      <c r="DQ35" s="2292">
        <v>870.8186930348777</v>
      </c>
      <c r="DR35" s="2292">
        <v>0</v>
      </c>
      <c r="DS35" s="2292">
        <v>0</v>
      </c>
      <c r="DT35" s="2292">
        <v>47.41687245669717</v>
      </c>
      <c r="DU35" s="2292">
        <v>78.103653999778828</v>
      </c>
      <c r="DV35" s="2292">
        <v>245.03699363957929</v>
      </c>
      <c r="DW35" s="2292">
        <v>460.32241253824617</v>
      </c>
      <c r="DX35" s="2292">
        <v>39.938760400576101</v>
      </c>
      <c r="DY35" s="2292">
        <v>6340.2887258769524</v>
      </c>
      <c r="DZ35" s="2292">
        <v>2927.7022725900383</v>
      </c>
      <c r="EA35" s="2292">
        <v>0</v>
      </c>
      <c r="EB35" s="2292">
        <v>124.07450586538712</v>
      </c>
      <c r="EC35" s="2292">
        <v>235.58751148108306</v>
      </c>
      <c r="ED35" s="2292">
        <v>668.29357129451773</v>
      </c>
      <c r="EE35" s="2292">
        <v>932.18519764240909</v>
      </c>
      <c r="EF35" s="2292">
        <v>793.77789853494846</v>
      </c>
      <c r="EG35" s="2292">
        <v>173.78358777169302</v>
      </c>
      <c r="EH35" s="2292">
        <v>3412.5864532869155</v>
      </c>
      <c r="EI35" s="2292">
        <v>13.900000000018105</v>
      </c>
      <c r="EJ35" s="2292">
        <v>332.03449567278517</v>
      </c>
      <c r="EK35" s="2292">
        <v>578.97443637630295</v>
      </c>
      <c r="EL35" s="2292">
        <v>1105.1201549419341</v>
      </c>
      <c r="EM35" s="2292">
        <v>835.38721264275171</v>
      </c>
      <c r="EN35" s="2292">
        <v>420.96798555168652</v>
      </c>
      <c r="EO35" s="2292">
        <v>126.2021681014364</v>
      </c>
      <c r="EP35" s="2293">
        <v>2559.4378169466568</v>
      </c>
      <c r="EQ35" s="2283"/>
    </row>
    <row r="36" spans="1:147" ht="17.100000000000001" customHeight="1">
      <c r="A36" s="3094" t="s">
        <v>13</v>
      </c>
      <c r="B36" s="3094"/>
      <c r="C36" s="3094"/>
      <c r="D36" s="1083"/>
      <c r="E36" s="1829"/>
      <c r="F36" s="1829"/>
      <c r="G36" s="1829"/>
      <c r="H36" s="1829"/>
      <c r="I36" s="1829"/>
      <c r="J36" s="1829"/>
      <c r="K36" s="1829"/>
      <c r="L36" s="1829"/>
      <c r="M36" s="1829"/>
      <c r="N36" s="1829"/>
      <c r="O36" s="1829"/>
      <c r="P36" s="1829"/>
      <c r="Q36" s="1829"/>
      <c r="R36" s="1829"/>
      <c r="S36" s="1829"/>
      <c r="T36" s="1829"/>
      <c r="U36" s="1829"/>
      <c r="V36" s="1829"/>
      <c r="W36" s="1829"/>
      <c r="X36" s="1829"/>
      <c r="Y36" s="1829"/>
      <c r="Z36" s="1829"/>
      <c r="AA36" s="1829"/>
      <c r="AB36" s="1829"/>
      <c r="AC36" s="1829"/>
      <c r="AD36" s="1829"/>
      <c r="AE36" s="1829"/>
      <c r="AF36" s="1829"/>
      <c r="AG36" s="1829"/>
      <c r="AH36" s="1829"/>
      <c r="AI36" s="1829"/>
      <c r="AJ36" s="1829"/>
      <c r="AK36" s="1829"/>
      <c r="AL36" s="1829"/>
      <c r="AM36" s="1829"/>
      <c r="AN36" s="1829"/>
      <c r="AO36" s="1829"/>
      <c r="AP36" s="1829"/>
      <c r="AQ36" s="1829"/>
      <c r="AR36" s="1829"/>
      <c r="AS36" s="1829"/>
      <c r="AT36" s="1833"/>
      <c r="AU36" s="3094" t="s">
        <v>13</v>
      </c>
      <c r="AV36" s="3094"/>
      <c r="AW36" s="3094"/>
      <c r="AX36" s="1083"/>
      <c r="AY36" s="2856"/>
      <c r="AZ36" s="2856"/>
      <c r="BA36" s="2856"/>
      <c r="BB36" s="2856"/>
      <c r="BC36" s="2856"/>
      <c r="BD36" s="2856"/>
      <c r="BE36" s="2856"/>
      <c r="BF36" s="2856"/>
      <c r="BG36" s="2856"/>
      <c r="BH36" s="2856"/>
      <c r="BI36" s="2856"/>
      <c r="BJ36" s="2856"/>
      <c r="BK36" s="2856"/>
      <c r="BL36" s="2856"/>
      <c r="BM36" s="2856"/>
      <c r="BN36" s="2856"/>
      <c r="BO36" s="2856"/>
      <c r="BP36" s="2856"/>
      <c r="BQ36" s="2856"/>
      <c r="BR36" s="2856"/>
      <c r="BS36" s="2856"/>
      <c r="BT36" s="2856"/>
      <c r="BU36" s="2856"/>
      <c r="BV36" s="2856"/>
      <c r="BW36" s="2856"/>
      <c r="BX36" s="1825"/>
      <c r="BY36" s="3188" t="s">
        <v>994</v>
      </c>
      <c r="BZ36" s="3190"/>
      <c r="CA36" s="2291">
        <v>178170.53779473432</v>
      </c>
      <c r="CB36" s="2292">
        <v>24723.037312069544</v>
      </c>
      <c r="CC36" s="2292">
        <v>22.931458685198287</v>
      </c>
      <c r="CD36" s="2292">
        <v>241.90191278768918</v>
      </c>
      <c r="CE36" s="2292">
        <v>1978.3371545645855</v>
      </c>
      <c r="CF36" s="2292">
        <v>4789.3645423590688</v>
      </c>
      <c r="CG36" s="2292">
        <v>8499.9453092253971</v>
      </c>
      <c r="CH36" s="2292">
        <v>7201.1630016842864</v>
      </c>
      <c r="CI36" s="2292">
        <v>1989.3939327633123</v>
      </c>
      <c r="CJ36" s="2292">
        <v>61953.04892548528</v>
      </c>
      <c r="CK36" s="2292">
        <v>8977.8337564570593</v>
      </c>
      <c r="CL36" s="2292">
        <v>0</v>
      </c>
      <c r="CM36" s="2292">
        <v>75.140620993891957</v>
      </c>
      <c r="CN36" s="2292">
        <v>1382.4921285831647</v>
      </c>
      <c r="CO36" s="2292">
        <v>1802.1216755169862</v>
      </c>
      <c r="CP36" s="2292">
        <v>2159.5954896582493</v>
      </c>
      <c r="CQ36" s="2292">
        <v>1961.7135154272089</v>
      </c>
      <c r="CR36" s="2292">
        <v>1596.7703262775642</v>
      </c>
      <c r="CS36" s="2292">
        <v>17034.349680453539</v>
      </c>
      <c r="CT36" s="2292">
        <v>1</v>
      </c>
      <c r="CU36" s="2292">
        <v>129.97364348872455</v>
      </c>
      <c r="CV36" s="2292">
        <v>2406.4124430190682</v>
      </c>
      <c r="CW36" s="2292">
        <v>5146.1488504314102</v>
      </c>
      <c r="CX36" s="2292">
        <v>5309.2153246336557</v>
      </c>
      <c r="CY36" s="2292">
        <v>3330.8731158459573</v>
      </c>
      <c r="CZ36" s="2292">
        <v>710.72630303471749</v>
      </c>
      <c r="DA36" s="2292">
        <v>35940.865488574673</v>
      </c>
      <c r="DB36" s="2292">
        <v>3</v>
      </c>
      <c r="DC36" s="2292">
        <v>2354.6410216509421</v>
      </c>
      <c r="DD36" s="2292">
        <v>11992.065890149141</v>
      </c>
      <c r="DE36" s="2292">
        <v>10358.04885206882</v>
      </c>
      <c r="DF36" s="2292">
        <v>7023.0023757645949</v>
      </c>
      <c r="DG36" s="2292">
        <v>3598.7004632427584</v>
      </c>
      <c r="DH36" s="2292">
        <v>611.40688569843121</v>
      </c>
      <c r="DI36" s="2292">
        <v>26948.206534134555</v>
      </c>
      <c r="DJ36" s="2292">
        <v>80.942569178799019</v>
      </c>
      <c r="DK36" s="2292">
        <v>969.72071893201803</v>
      </c>
      <c r="DL36" s="2292">
        <v>7796.0484491315219</v>
      </c>
      <c r="DM36" s="2292">
        <v>8691.9108947022833</v>
      </c>
      <c r="DN36" s="2292">
        <v>6164.4810187906023</v>
      </c>
      <c r="DO36" s="2292">
        <v>2854.4316885250596</v>
      </c>
      <c r="DP36" s="2292">
        <v>390.67119487430864</v>
      </c>
      <c r="DQ36" s="2292">
        <v>7370.7353680462365</v>
      </c>
      <c r="DR36" s="2292">
        <v>10</v>
      </c>
      <c r="DS36" s="2292">
        <v>203.99398767141864</v>
      </c>
      <c r="DT36" s="2292">
        <v>1671.9968419760735</v>
      </c>
      <c r="DU36" s="2292">
        <v>1932.2415559992619</v>
      </c>
      <c r="DV36" s="2292">
        <v>1752.3347549868749</v>
      </c>
      <c r="DW36" s="2292">
        <v>1543.5875259482229</v>
      </c>
      <c r="DX36" s="2292">
        <v>256.58070146438479</v>
      </c>
      <c r="DY36" s="2292">
        <v>54616.071838052121</v>
      </c>
      <c r="DZ36" s="2292">
        <v>19128.49315437537</v>
      </c>
      <c r="EA36" s="2292">
        <v>19.127659574483637</v>
      </c>
      <c r="EB36" s="2292">
        <v>565.27334667265154</v>
      </c>
      <c r="EC36" s="2292">
        <v>2891.0544367538428</v>
      </c>
      <c r="ED36" s="2292">
        <v>5036.4218587464775</v>
      </c>
      <c r="EE36" s="2292">
        <v>5725.5567776418147</v>
      </c>
      <c r="EF36" s="2292">
        <v>4084.5774379893232</v>
      </c>
      <c r="EG36" s="2292">
        <v>806.48163699679264</v>
      </c>
      <c r="EH36" s="2292">
        <v>35487.578683676766</v>
      </c>
      <c r="EI36" s="2292">
        <v>127.54644549092873</v>
      </c>
      <c r="EJ36" s="2292">
        <v>2168.2711527266506</v>
      </c>
      <c r="EK36" s="2292">
        <v>7456.0892674989354</v>
      </c>
      <c r="EL36" s="2292">
        <v>12178.031938630742</v>
      </c>
      <c r="EM36" s="2292">
        <v>7420.4250613004724</v>
      </c>
      <c r="EN36" s="2292">
        <v>4643.0567043003903</v>
      </c>
      <c r="EO36" s="2292">
        <v>1494.1581137286446</v>
      </c>
      <c r="EP36" s="2293">
        <v>2559.4378169466568</v>
      </c>
      <c r="EQ36" s="2283"/>
    </row>
    <row r="37" spans="1:147" ht="17.100000000000001" customHeight="1">
      <c r="A37" s="155"/>
      <c r="B37" s="155" t="s">
        <v>52</v>
      </c>
      <c r="C37" s="155"/>
      <c r="D37" s="1089"/>
      <c r="E37" s="1829">
        <f>CA37</f>
        <v>88829.554926692217</v>
      </c>
      <c r="F37" s="1829">
        <f t="shared" ref="F37:AT41" si="28">CB37</f>
        <v>10510.174037711895</v>
      </c>
      <c r="G37" s="1829">
        <f t="shared" si="28"/>
        <v>0</v>
      </c>
      <c r="H37" s="1829">
        <f t="shared" si="28"/>
        <v>78.784322615024422</v>
      </c>
      <c r="I37" s="1829">
        <f t="shared" si="28"/>
        <v>543.46444663463251</v>
      </c>
      <c r="J37" s="1829">
        <f t="shared" si="28"/>
        <v>1810.2644851998286</v>
      </c>
      <c r="K37" s="1829">
        <f t="shared" si="28"/>
        <v>3611.4672132047067</v>
      </c>
      <c r="L37" s="1829">
        <f t="shared" si="28"/>
        <v>3349.5110171970723</v>
      </c>
      <c r="M37" s="1829">
        <f t="shared" si="28"/>
        <v>1116.6825528606275</v>
      </c>
      <c r="N37" s="1829">
        <f t="shared" si="28"/>
        <v>39768.216967982378</v>
      </c>
      <c r="O37" s="1829">
        <f t="shared" si="28"/>
        <v>3674.0258678394084</v>
      </c>
      <c r="P37" s="1829">
        <f t="shared" si="28"/>
        <v>0</v>
      </c>
      <c r="Q37" s="1829">
        <f t="shared" si="28"/>
        <v>35.281464059416322</v>
      </c>
      <c r="R37" s="1829">
        <f t="shared" si="28"/>
        <v>525.04155910331792</v>
      </c>
      <c r="S37" s="1829">
        <f t="shared" si="28"/>
        <v>727.1691607291699</v>
      </c>
      <c r="T37" s="1829">
        <f t="shared" si="28"/>
        <v>841.12888337335357</v>
      </c>
      <c r="U37" s="1829">
        <f t="shared" si="28"/>
        <v>734.13921609740828</v>
      </c>
      <c r="V37" s="1829">
        <f t="shared" si="28"/>
        <v>811.26558447674415</v>
      </c>
      <c r="W37" s="1829">
        <f t="shared" si="28"/>
        <v>10382.112187713736</v>
      </c>
      <c r="X37" s="1829">
        <f t="shared" si="28"/>
        <v>0</v>
      </c>
      <c r="Y37" s="1829">
        <f t="shared" si="28"/>
        <v>19.789834437384187</v>
      </c>
      <c r="Z37" s="1829">
        <f t="shared" si="28"/>
        <v>1104.3483853257344</v>
      </c>
      <c r="AA37" s="1829">
        <f t="shared" si="28"/>
        <v>3299.6026646938521</v>
      </c>
      <c r="AB37" s="1829">
        <f t="shared" si="28"/>
        <v>3439.8907213281727</v>
      </c>
      <c r="AC37" s="1829">
        <f t="shared" si="28"/>
        <v>2129.3046291068272</v>
      </c>
      <c r="AD37" s="1829">
        <f t="shared" si="28"/>
        <v>389.17595282176944</v>
      </c>
      <c r="AE37" s="1829">
        <f t="shared" si="28"/>
        <v>25712.078912429217</v>
      </c>
      <c r="AF37" s="1829">
        <f t="shared" si="28"/>
        <v>2</v>
      </c>
      <c r="AG37" s="1829">
        <f t="shared" si="28"/>
        <v>1585.7525507393591</v>
      </c>
      <c r="AH37" s="1829">
        <f t="shared" si="28"/>
        <v>9288.4706147004545</v>
      </c>
      <c r="AI37" s="1829">
        <f t="shared" si="28"/>
        <v>7152.5133672328293</v>
      </c>
      <c r="AJ37" s="1829">
        <f t="shared" si="28"/>
        <v>4716.8884797035962</v>
      </c>
      <c r="AK37" s="1829">
        <f t="shared" si="28"/>
        <v>2609.5951930566148</v>
      </c>
      <c r="AL37" s="1829">
        <f t="shared" si="28"/>
        <v>356.85870699635592</v>
      </c>
      <c r="AM37" s="1829">
        <f t="shared" si="28"/>
        <v>12857.676554834708</v>
      </c>
      <c r="AN37" s="1829">
        <f t="shared" si="28"/>
        <v>18.931779588789933</v>
      </c>
      <c r="AO37" s="1829">
        <f t="shared" si="28"/>
        <v>516.87647183501042</v>
      </c>
      <c r="AP37" s="1829">
        <f t="shared" si="28"/>
        <v>3717.3761962755084</v>
      </c>
      <c r="AQ37" s="1829">
        <f t="shared" si="28"/>
        <v>4060.9000395412168</v>
      </c>
      <c r="AR37" s="1829">
        <f t="shared" si="28"/>
        <v>2962.3898157226754</v>
      </c>
      <c r="AS37" s="1829">
        <f t="shared" si="28"/>
        <v>1383.2958340932141</v>
      </c>
      <c r="AT37" s="1833">
        <f t="shared" si="28"/>
        <v>197.90641777828856</v>
      </c>
      <c r="AU37" s="155"/>
      <c r="AV37" s="155" t="s">
        <v>52</v>
      </c>
      <c r="AW37" s="155"/>
      <c r="AX37" s="1089"/>
      <c r="AY37" s="2853">
        <f>DQ37</f>
        <v>2475.6406797185377</v>
      </c>
      <c r="AZ37" s="2853">
        <f t="shared" ref="AZ37:BX41" si="29">DR37</f>
        <v>0</v>
      </c>
      <c r="BA37" s="2853">
        <f t="shared" si="29"/>
        <v>79.083794311780863</v>
      </c>
      <c r="BB37" s="2853">
        <f t="shared" si="29"/>
        <v>798.00121874989486</v>
      </c>
      <c r="BC37" s="2853">
        <f t="shared" si="29"/>
        <v>726.68324542653193</v>
      </c>
      <c r="BD37" s="2853">
        <f t="shared" si="29"/>
        <v>431.82914191446349</v>
      </c>
      <c r="BE37" s="2853">
        <f t="shared" si="29"/>
        <v>338.54755742725786</v>
      </c>
      <c r="BF37" s="2853">
        <f t="shared" si="29"/>
        <v>101.49572188860765</v>
      </c>
      <c r="BG37" s="2853">
        <f t="shared" si="29"/>
        <v>23217.8466864447</v>
      </c>
      <c r="BH37" s="2853">
        <f t="shared" si="29"/>
        <v>6465.6814957165725</v>
      </c>
      <c r="BI37" s="2853">
        <f t="shared" si="29"/>
        <v>8.1276595744836353</v>
      </c>
      <c r="BJ37" s="2853">
        <f t="shared" si="29"/>
        <v>154.88371199469503</v>
      </c>
      <c r="BK37" s="2853">
        <f t="shared" si="29"/>
        <v>872.64978783936499</v>
      </c>
      <c r="BL37" s="2853">
        <f t="shared" si="29"/>
        <v>1789.8503112643018</v>
      </c>
      <c r="BM37" s="2853">
        <f t="shared" si="29"/>
        <v>1999.6701770779307</v>
      </c>
      <c r="BN37" s="2853">
        <f t="shared" si="29"/>
        <v>1369.5546724616308</v>
      </c>
      <c r="BO37" s="2853">
        <f t="shared" si="29"/>
        <v>270.94517550416708</v>
      </c>
      <c r="BP37" s="2853">
        <f t="shared" si="29"/>
        <v>16752.165190728134</v>
      </c>
      <c r="BQ37" s="2853">
        <f t="shared" si="29"/>
        <v>62.829911422269468</v>
      </c>
      <c r="BR37" s="2853">
        <f t="shared" si="29"/>
        <v>936.03886143960608</v>
      </c>
      <c r="BS37" s="2853">
        <f t="shared" si="29"/>
        <v>4033.9985403593751</v>
      </c>
      <c r="BT37" s="2853">
        <f t="shared" si="29"/>
        <v>5354.4460967073055</v>
      </c>
      <c r="BU37" s="2853">
        <f t="shared" si="29"/>
        <v>3559.7301456599862</v>
      </c>
      <c r="BV37" s="2853">
        <f t="shared" si="29"/>
        <v>1830.5937488353259</v>
      </c>
      <c r="BW37" s="2853">
        <f t="shared" si="29"/>
        <v>974.52788630426119</v>
      </c>
      <c r="BX37" s="2855">
        <f t="shared" si="29"/>
        <v>0</v>
      </c>
      <c r="BY37" s="3188" t="s">
        <v>995</v>
      </c>
      <c r="BZ37" s="3190"/>
      <c r="CA37" s="2291">
        <v>88829.554926692217</v>
      </c>
      <c r="CB37" s="2292">
        <v>10510.174037711895</v>
      </c>
      <c r="CC37" s="2292">
        <v>0</v>
      </c>
      <c r="CD37" s="2292">
        <v>78.784322615024422</v>
      </c>
      <c r="CE37" s="2292">
        <v>543.46444663463251</v>
      </c>
      <c r="CF37" s="2292">
        <v>1810.2644851998286</v>
      </c>
      <c r="CG37" s="2292">
        <v>3611.4672132047067</v>
      </c>
      <c r="CH37" s="2292">
        <v>3349.5110171970723</v>
      </c>
      <c r="CI37" s="2292">
        <v>1116.6825528606275</v>
      </c>
      <c r="CJ37" s="2292">
        <v>39768.216967982378</v>
      </c>
      <c r="CK37" s="2292">
        <v>3674.0258678394084</v>
      </c>
      <c r="CL37" s="2292">
        <v>0</v>
      </c>
      <c r="CM37" s="2292">
        <v>35.281464059416322</v>
      </c>
      <c r="CN37" s="2292">
        <v>525.04155910331792</v>
      </c>
      <c r="CO37" s="2292">
        <v>727.1691607291699</v>
      </c>
      <c r="CP37" s="2292">
        <v>841.12888337335357</v>
      </c>
      <c r="CQ37" s="2292">
        <v>734.13921609740828</v>
      </c>
      <c r="CR37" s="2292">
        <v>811.26558447674415</v>
      </c>
      <c r="CS37" s="2292">
        <v>10382.112187713736</v>
      </c>
      <c r="CT37" s="2292">
        <v>0</v>
      </c>
      <c r="CU37" s="2292">
        <v>19.789834437384187</v>
      </c>
      <c r="CV37" s="2292">
        <v>1104.3483853257344</v>
      </c>
      <c r="CW37" s="2292">
        <v>3299.6026646938521</v>
      </c>
      <c r="CX37" s="2292">
        <v>3439.8907213281727</v>
      </c>
      <c r="CY37" s="2292">
        <v>2129.3046291068272</v>
      </c>
      <c r="CZ37" s="2292">
        <v>389.17595282176944</v>
      </c>
      <c r="DA37" s="2292">
        <v>25712.078912429217</v>
      </c>
      <c r="DB37" s="2292">
        <v>2</v>
      </c>
      <c r="DC37" s="2292">
        <v>1585.7525507393591</v>
      </c>
      <c r="DD37" s="2292">
        <v>9288.4706147004545</v>
      </c>
      <c r="DE37" s="2292">
        <v>7152.5133672328293</v>
      </c>
      <c r="DF37" s="2292">
        <v>4716.8884797035962</v>
      </c>
      <c r="DG37" s="2292">
        <v>2609.5951930566148</v>
      </c>
      <c r="DH37" s="2292">
        <v>356.85870699635592</v>
      </c>
      <c r="DI37" s="2292">
        <v>12857.676554834708</v>
      </c>
      <c r="DJ37" s="2292">
        <v>18.931779588789933</v>
      </c>
      <c r="DK37" s="2292">
        <v>516.87647183501042</v>
      </c>
      <c r="DL37" s="2292">
        <v>3717.3761962755084</v>
      </c>
      <c r="DM37" s="2292">
        <v>4060.9000395412168</v>
      </c>
      <c r="DN37" s="2292">
        <v>2962.3898157226754</v>
      </c>
      <c r="DO37" s="2292">
        <v>1383.2958340932141</v>
      </c>
      <c r="DP37" s="2292">
        <v>197.90641777828856</v>
      </c>
      <c r="DQ37" s="2292">
        <v>2475.6406797185377</v>
      </c>
      <c r="DR37" s="2292">
        <v>0</v>
      </c>
      <c r="DS37" s="2292">
        <v>79.083794311780863</v>
      </c>
      <c r="DT37" s="2292">
        <v>798.00121874989486</v>
      </c>
      <c r="DU37" s="2292">
        <v>726.68324542653193</v>
      </c>
      <c r="DV37" s="2292">
        <v>431.82914191446349</v>
      </c>
      <c r="DW37" s="2292">
        <v>338.54755742725786</v>
      </c>
      <c r="DX37" s="2292">
        <v>101.49572188860765</v>
      </c>
      <c r="DY37" s="2292">
        <v>23217.8466864447</v>
      </c>
      <c r="DZ37" s="2292">
        <v>6465.6814957165725</v>
      </c>
      <c r="EA37" s="2292">
        <v>8.1276595744836353</v>
      </c>
      <c r="EB37" s="2292">
        <v>154.88371199469503</v>
      </c>
      <c r="EC37" s="2292">
        <v>872.64978783936499</v>
      </c>
      <c r="ED37" s="2292">
        <v>1789.8503112643018</v>
      </c>
      <c r="EE37" s="2292">
        <v>1999.6701770779307</v>
      </c>
      <c r="EF37" s="2292">
        <v>1369.5546724616308</v>
      </c>
      <c r="EG37" s="2292">
        <v>270.94517550416708</v>
      </c>
      <c r="EH37" s="2292">
        <v>16752.165190728134</v>
      </c>
      <c r="EI37" s="2292">
        <v>62.829911422269468</v>
      </c>
      <c r="EJ37" s="2292">
        <v>936.03886143960608</v>
      </c>
      <c r="EK37" s="2292">
        <v>4033.9985403593751</v>
      </c>
      <c r="EL37" s="2292">
        <v>5354.4460967073055</v>
      </c>
      <c r="EM37" s="2292">
        <v>3559.7301456599862</v>
      </c>
      <c r="EN37" s="2292">
        <v>1830.5937488353259</v>
      </c>
      <c r="EO37" s="2292">
        <v>974.52788630426119</v>
      </c>
      <c r="EP37" s="2293">
        <v>0</v>
      </c>
      <c r="EQ37" s="2283"/>
    </row>
    <row r="38" spans="1:147" ht="17.100000000000001" customHeight="1">
      <c r="A38" s="155"/>
      <c r="B38" s="155" t="s">
        <v>53</v>
      </c>
      <c r="C38" s="155"/>
      <c r="D38" s="1089"/>
      <c r="E38" s="1829">
        <f t="shared" ref="E38:E41" si="30">CA38</f>
        <v>11491.076234988037</v>
      </c>
      <c r="F38" s="1829">
        <f t="shared" si="28"/>
        <v>1681.4824832519978</v>
      </c>
      <c r="G38" s="1829">
        <f t="shared" si="28"/>
        <v>4.6314586851816228</v>
      </c>
      <c r="H38" s="1829">
        <f t="shared" si="28"/>
        <v>24.797708114178558</v>
      </c>
      <c r="I38" s="1829">
        <f t="shared" si="28"/>
        <v>255.06814525375302</v>
      </c>
      <c r="J38" s="1829">
        <f t="shared" si="28"/>
        <v>355.63632524173084</v>
      </c>
      <c r="K38" s="1829">
        <f t="shared" si="28"/>
        <v>379.46150347844872</v>
      </c>
      <c r="L38" s="1829">
        <f t="shared" si="28"/>
        <v>524.49751226383523</v>
      </c>
      <c r="M38" s="1829">
        <f t="shared" si="28"/>
        <v>137.38983021486942</v>
      </c>
      <c r="N38" s="1829">
        <f t="shared" si="28"/>
        <v>3519.7272314595789</v>
      </c>
      <c r="O38" s="1829">
        <f t="shared" si="28"/>
        <v>1149.1782587626176</v>
      </c>
      <c r="P38" s="1829">
        <f t="shared" si="28"/>
        <v>0</v>
      </c>
      <c r="Q38" s="1829">
        <f t="shared" si="28"/>
        <v>8.2080725364264175</v>
      </c>
      <c r="R38" s="1829">
        <f t="shared" si="28"/>
        <v>179.89300701304623</v>
      </c>
      <c r="S38" s="1829">
        <f t="shared" si="28"/>
        <v>218.76623867324042</v>
      </c>
      <c r="T38" s="1829">
        <f t="shared" si="28"/>
        <v>341.74836002368176</v>
      </c>
      <c r="U38" s="1829">
        <f t="shared" si="28"/>
        <v>211.18036492030973</v>
      </c>
      <c r="V38" s="1829">
        <f t="shared" si="28"/>
        <v>189.38221559591318</v>
      </c>
      <c r="W38" s="1829">
        <f t="shared" si="28"/>
        <v>1362.9071769017753</v>
      </c>
      <c r="X38" s="1829">
        <f t="shared" si="28"/>
        <v>0</v>
      </c>
      <c r="Y38" s="1829">
        <f t="shared" si="28"/>
        <v>7.3333333332449779</v>
      </c>
      <c r="Z38" s="1829">
        <f t="shared" si="28"/>
        <v>275.08083184844611</v>
      </c>
      <c r="AA38" s="1829">
        <f t="shared" si="28"/>
        <v>379.20183522299021</v>
      </c>
      <c r="AB38" s="1829">
        <f t="shared" si="28"/>
        <v>405.38751619554245</v>
      </c>
      <c r="AC38" s="1829">
        <f t="shared" si="28"/>
        <v>274.29128281580773</v>
      </c>
      <c r="AD38" s="1829">
        <f t="shared" si="28"/>
        <v>21.61237748574402</v>
      </c>
      <c r="AE38" s="1829">
        <f t="shared" si="28"/>
        <v>1007.6417957951861</v>
      </c>
      <c r="AF38" s="1829">
        <f t="shared" si="28"/>
        <v>0</v>
      </c>
      <c r="AG38" s="1829">
        <f t="shared" si="28"/>
        <v>46.786698504899945</v>
      </c>
      <c r="AH38" s="1829">
        <f t="shared" si="28"/>
        <v>327.5041047298198</v>
      </c>
      <c r="AI38" s="1829">
        <f t="shared" si="28"/>
        <v>319.70106129288592</v>
      </c>
      <c r="AJ38" s="1829">
        <f t="shared" si="28"/>
        <v>160.720238642618</v>
      </c>
      <c r="AK38" s="1829">
        <f t="shared" si="28"/>
        <v>133.67969262479625</v>
      </c>
      <c r="AL38" s="1829">
        <f t="shared" si="28"/>
        <v>19.250000000165866</v>
      </c>
      <c r="AM38" s="1829">
        <f t="shared" si="28"/>
        <v>1865.6564084189095</v>
      </c>
      <c r="AN38" s="1829">
        <f t="shared" si="28"/>
        <v>0</v>
      </c>
      <c r="AO38" s="1829">
        <f t="shared" si="28"/>
        <v>67.265813443455372</v>
      </c>
      <c r="AP38" s="1829">
        <f t="shared" si="28"/>
        <v>499.03762852396761</v>
      </c>
      <c r="AQ38" s="1829">
        <f t="shared" si="28"/>
        <v>600.00355502621369</v>
      </c>
      <c r="AR38" s="1829">
        <f t="shared" si="28"/>
        <v>477.48337910366752</v>
      </c>
      <c r="AS38" s="1829">
        <f t="shared" si="28"/>
        <v>192.23457363647626</v>
      </c>
      <c r="AT38" s="1833">
        <f t="shared" si="28"/>
        <v>29.631458685128603</v>
      </c>
      <c r="AU38" s="155"/>
      <c r="AV38" s="155" t="s">
        <v>53</v>
      </c>
      <c r="AW38" s="155"/>
      <c r="AX38" s="1089"/>
      <c r="AY38" s="2853">
        <f t="shared" ref="AY38:AY41" si="31">DQ38</f>
        <v>329.58213057600597</v>
      </c>
      <c r="AZ38" s="2853">
        <f t="shared" si="29"/>
        <v>0</v>
      </c>
      <c r="BA38" s="2853">
        <f t="shared" si="29"/>
        <v>9.910193359612645</v>
      </c>
      <c r="BB38" s="2853">
        <f t="shared" si="29"/>
        <v>32.374507915287417</v>
      </c>
      <c r="BC38" s="2853">
        <f t="shared" si="29"/>
        <v>87.978048546790532</v>
      </c>
      <c r="BD38" s="2853">
        <f t="shared" si="29"/>
        <v>94.45947865058055</v>
      </c>
      <c r="BE38" s="2853">
        <f t="shared" si="29"/>
        <v>82.597997341534878</v>
      </c>
      <c r="BF38" s="2853">
        <f t="shared" si="29"/>
        <v>22.261904762199936</v>
      </c>
      <c r="BG38" s="2853">
        <f t="shared" si="29"/>
        <v>4094.6279812815337</v>
      </c>
      <c r="BH38" s="2853">
        <f t="shared" si="29"/>
        <v>1924.0923591132739</v>
      </c>
      <c r="BI38" s="2853">
        <f t="shared" si="29"/>
        <v>0</v>
      </c>
      <c r="BJ38" s="2853">
        <f t="shared" si="29"/>
        <v>38.233171933469919</v>
      </c>
      <c r="BK38" s="2853">
        <f t="shared" si="29"/>
        <v>262.42019718932477</v>
      </c>
      <c r="BL38" s="2853">
        <f t="shared" si="29"/>
        <v>525.08686910341908</v>
      </c>
      <c r="BM38" s="2853">
        <f t="shared" si="29"/>
        <v>717.58314311058484</v>
      </c>
      <c r="BN38" s="2853">
        <f t="shared" si="29"/>
        <v>336.53468272139742</v>
      </c>
      <c r="BO38" s="2853">
        <f t="shared" si="29"/>
        <v>44.234295055077737</v>
      </c>
      <c r="BP38" s="2853">
        <f t="shared" si="29"/>
        <v>2170.5356221682614</v>
      </c>
      <c r="BQ38" s="2853">
        <f t="shared" si="29"/>
        <v>17.941534068641154</v>
      </c>
      <c r="BR38" s="2853">
        <f t="shared" si="29"/>
        <v>82.661894461581568</v>
      </c>
      <c r="BS38" s="2853">
        <f t="shared" si="29"/>
        <v>368.41874141957209</v>
      </c>
      <c r="BT38" s="2853">
        <f t="shared" si="29"/>
        <v>563.70643312085372</v>
      </c>
      <c r="BU38" s="2853">
        <f t="shared" si="29"/>
        <v>497.48336726882604</v>
      </c>
      <c r="BV38" s="2853">
        <f t="shared" si="29"/>
        <v>503.17466443792108</v>
      </c>
      <c r="BW38" s="2853">
        <f t="shared" si="29"/>
        <v>137.14898739086567</v>
      </c>
      <c r="BX38" s="2855">
        <f t="shared" si="29"/>
        <v>0</v>
      </c>
      <c r="BY38" s="3188" t="s">
        <v>996</v>
      </c>
      <c r="BZ38" s="3190"/>
      <c r="CA38" s="2291">
        <v>11491.076234988037</v>
      </c>
      <c r="CB38" s="2292">
        <v>1681.4824832519978</v>
      </c>
      <c r="CC38" s="2292">
        <v>4.6314586851816228</v>
      </c>
      <c r="CD38" s="2292">
        <v>24.797708114178558</v>
      </c>
      <c r="CE38" s="2292">
        <v>255.06814525375302</v>
      </c>
      <c r="CF38" s="2292">
        <v>355.63632524173084</v>
      </c>
      <c r="CG38" s="2292">
        <v>379.46150347844872</v>
      </c>
      <c r="CH38" s="2292">
        <v>524.49751226383523</v>
      </c>
      <c r="CI38" s="2292">
        <v>137.38983021486942</v>
      </c>
      <c r="CJ38" s="2292">
        <v>3519.7272314595789</v>
      </c>
      <c r="CK38" s="2292">
        <v>1149.1782587626176</v>
      </c>
      <c r="CL38" s="2292">
        <v>0</v>
      </c>
      <c r="CM38" s="2292">
        <v>8.2080725364264175</v>
      </c>
      <c r="CN38" s="2292">
        <v>179.89300701304623</v>
      </c>
      <c r="CO38" s="2292">
        <v>218.76623867324042</v>
      </c>
      <c r="CP38" s="2292">
        <v>341.74836002368176</v>
      </c>
      <c r="CQ38" s="2292">
        <v>211.18036492030973</v>
      </c>
      <c r="CR38" s="2292">
        <v>189.38221559591318</v>
      </c>
      <c r="CS38" s="2292">
        <v>1362.9071769017753</v>
      </c>
      <c r="CT38" s="2292">
        <v>0</v>
      </c>
      <c r="CU38" s="2292">
        <v>7.3333333332449779</v>
      </c>
      <c r="CV38" s="2292">
        <v>275.08083184844611</v>
      </c>
      <c r="CW38" s="2292">
        <v>379.20183522299021</v>
      </c>
      <c r="CX38" s="2292">
        <v>405.38751619554245</v>
      </c>
      <c r="CY38" s="2292">
        <v>274.29128281580773</v>
      </c>
      <c r="CZ38" s="2292">
        <v>21.61237748574402</v>
      </c>
      <c r="DA38" s="2292">
        <v>1007.6417957951861</v>
      </c>
      <c r="DB38" s="2292">
        <v>0</v>
      </c>
      <c r="DC38" s="2292">
        <v>46.786698504899945</v>
      </c>
      <c r="DD38" s="2292">
        <v>327.5041047298198</v>
      </c>
      <c r="DE38" s="2292">
        <v>319.70106129288592</v>
      </c>
      <c r="DF38" s="2292">
        <v>160.720238642618</v>
      </c>
      <c r="DG38" s="2292">
        <v>133.67969262479625</v>
      </c>
      <c r="DH38" s="2292">
        <v>19.250000000165866</v>
      </c>
      <c r="DI38" s="2292">
        <v>1865.6564084189095</v>
      </c>
      <c r="DJ38" s="2292">
        <v>0</v>
      </c>
      <c r="DK38" s="2292">
        <v>67.265813443455372</v>
      </c>
      <c r="DL38" s="2292">
        <v>499.03762852396761</v>
      </c>
      <c r="DM38" s="2292">
        <v>600.00355502621369</v>
      </c>
      <c r="DN38" s="2292">
        <v>477.48337910366752</v>
      </c>
      <c r="DO38" s="2292">
        <v>192.23457363647626</v>
      </c>
      <c r="DP38" s="2292">
        <v>29.631458685128603</v>
      </c>
      <c r="DQ38" s="2292">
        <v>329.58213057600597</v>
      </c>
      <c r="DR38" s="2292">
        <v>0</v>
      </c>
      <c r="DS38" s="2292">
        <v>9.910193359612645</v>
      </c>
      <c r="DT38" s="2292">
        <v>32.374507915287417</v>
      </c>
      <c r="DU38" s="2292">
        <v>87.978048546790532</v>
      </c>
      <c r="DV38" s="2292">
        <v>94.45947865058055</v>
      </c>
      <c r="DW38" s="2292">
        <v>82.597997341534878</v>
      </c>
      <c r="DX38" s="2292">
        <v>22.261904762199936</v>
      </c>
      <c r="DY38" s="2292">
        <v>4094.6279812815337</v>
      </c>
      <c r="DZ38" s="2292">
        <v>1924.0923591132739</v>
      </c>
      <c r="EA38" s="2292">
        <v>0</v>
      </c>
      <c r="EB38" s="2292">
        <v>38.233171933469919</v>
      </c>
      <c r="EC38" s="2292">
        <v>262.42019718932477</v>
      </c>
      <c r="ED38" s="2292">
        <v>525.08686910341908</v>
      </c>
      <c r="EE38" s="2292">
        <v>717.58314311058484</v>
      </c>
      <c r="EF38" s="2292">
        <v>336.53468272139742</v>
      </c>
      <c r="EG38" s="2292">
        <v>44.234295055077737</v>
      </c>
      <c r="EH38" s="2292">
        <v>2170.5356221682614</v>
      </c>
      <c r="EI38" s="2292">
        <v>17.941534068641154</v>
      </c>
      <c r="EJ38" s="2292">
        <v>82.661894461581568</v>
      </c>
      <c r="EK38" s="2292">
        <v>368.41874141957209</v>
      </c>
      <c r="EL38" s="2292">
        <v>563.70643312085372</v>
      </c>
      <c r="EM38" s="2292">
        <v>497.48336726882604</v>
      </c>
      <c r="EN38" s="2292">
        <v>503.17466443792108</v>
      </c>
      <c r="EO38" s="2292">
        <v>137.14898739086567</v>
      </c>
      <c r="EP38" s="2293">
        <v>0</v>
      </c>
      <c r="EQ38" s="2283"/>
    </row>
    <row r="39" spans="1:147" ht="17.100000000000001" customHeight="1">
      <c r="A39" s="155"/>
      <c r="B39" s="155" t="s">
        <v>54</v>
      </c>
      <c r="C39" s="155"/>
      <c r="D39" s="1089"/>
      <c r="E39" s="1829">
        <f t="shared" si="30"/>
        <v>38157.218103412262</v>
      </c>
      <c r="F39" s="1829">
        <f t="shared" si="28"/>
        <v>5943.4595693976489</v>
      </c>
      <c r="G39" s="1829">
        <f t="shared" si="28"/>
        <v>0</v>
      </c>
      <c r="H39" s="1829">
        <f t="shared" si="28"/>
        <v>77.017168524862441</v>
      </c>
      <c r="I39" s="1829">
        <f t="shared" si="28"/>
        <v>688.58682189505146</v>
      </c>
      <c r="J39" s="1829">
        <f t="shared" si="28"/>
        <v>1104.1070147648272</v>
      </c>
      <c r="K39" s="1829">
        <f t="shared" si="28"/>
        <v>2043.1196172758894</v>
      </c>
      <c r="L39" s="1829">
        <f t="shared" si="28"/>
        <v>1613.3941866079322</v>
      </c>
      <c r="M39" s="1829">
        <f t="shared" si="28"/>
        <v>417.23476032908331</v>
      </c>
      <c r="N39" s="1829">
        <f t="shared" si="28"/>
        <v>10639.280565457948</v>
      </c>
      <c r="O39" s="1829">
        <f t="shared" si="28"/>
        <v>3395.4607950865516</v>
      </c>
      <c r="P39" s="1829">
        <f t="shared" si="28"/>
        <v>0</v>
      </c>
      <c r="Q39" s="1829">
        <f t="shared" si="28"/>
        <v>5.6510843980492025</v>
      </c>
      <c r="R39" s="1829">
        <f t="shared" si="28"/>
        <v>564.55756246679994</v>
      </c>
      <c r="S39" s="1829">
        <f t="shared" si="28"/>
        <v>701.18627611457566</v>
      </c>
      <c r="T39" s="1829">
        <f t="shared" si="28"/>
        <v>764.41824626119808</v>
      </c>
      <c r="U39" s="1829">
        <f t="shared" si="28"/>
        <v>844.52509964101966</v>
      </c>
      <c r="V39" s="1829">
        <f t="shared" si="28"/>
        <v>515.12252620490858</v>
      </c>
      <c r="W39" s="1829">
        <f t="shared" si="28"/>
        <v>3843.6049978367073</v>
      </c>
      <c r="X39" s="1829">
        <f t="shared" si="28"/>
        <v>0</v>
      </c>
      <c r="Y39" s="1829">
        <f t="shared" si="28"/>
        <v>93.850475718095367</v>
      </c>
      <c r="Z39" s="1829">
        <f t="shared" si="28"/>
        <v>836.00696206289695</v>
      </c>
      <c r="AA39" s="1829">
        <f t="shared" si="28"/>
        <v>1062.6899836703647</v>
      </c>
      <c r="AB39" s="1829">
        <f t="shared" si="28"/>
        <v>956.18641889816354</v>
      </c>
      <c r="AC39" s="1829">
        <f t="shared" si="28"/>
        <v>667.00854532695166</v>
      </c>
      <c r="AD39" s="1829">
        <f t="shared" si="28"/>
        <v>227.86261216023769</v>
      </c>
      <c r="AE39" s="1829">
        <f t="shared" si="28"/>
        <v>3400.214772534684</v>
      </c>
      <c r="AF39" s="1829">
        <f t="shared" si="28"/>
        <v>0</v>
      </c>
      <c r="AG39" s="1829">
        <f t="shared" si="28"/>
        <v>336.99343585396053</v>
      </c>
      <c r="AH39" s="1829">
        <f t="shared" si="28"/>
        <v>767.60729947808068</v>
      </c>
      <c r="AI39" s="1829">
        <f t="shared" si="28"/>
        <v>993.15869586277574</v>
      </c>
      <c r="AJ39" s="1829">
        <f t="shared" si="28"/>
        <v>899.31839323417796</v>
      </c>
      <c r="AK39" s="1829">
        <f t="shared" si="28"/>
        <v>297.70760417224892</v>
      </c>
      <c r="AL39" s="1829">
        <f t="shared" si="28"/>
        <v>105.42934393343995</v>
      </c>
      <c r="AM39" s="1829">
        <f t="shared" si="28"/>
        <v>6684.2100502717076</v>
      </c>
      <c r="AN39" s="1829">
        <f t="shared" si="28"/>
        <v>55.010789590009082</v>
      </c>
      <c r="AO39" s="1829">
        <f t="shared" si="28"/>
        <v>171.06115991515659</v>
      </c>
      <c r="AP39" s="1829">
        <f t="shared" si="28"/>
        <v>2016.3039281978888</v>
      </c>
      <c r="AQ39" s="1829">
        <f t="shared" si="28"/>
        <v>2300.4503272144734</v>
      </c>
      <c r="AR39" s="1829">
        <f t="shared" si="28"/>
        <v>1294.3835502011434</v>
      </c>
      <c r="AS39" s="1829">
        <f t="shared" si="28"/>
        <v>744.97093880109594</v>
      </c>
      <c r="AT39" s="1833">
        <f t="shared" si="28"/>
        <v>102.02935635194378</v>
      </c>
      <c r="AU39" s="155"/>
      <c r="AV39" s="155" t="s">
        <v>54</v>
      </c>
      <c r="AW39" s="155"/>
      <c r="AX39" s="1089"/>
      <c r="AY39" s="2853">
        <f t="shared" si="31"/>
        <v>1467.5558640801796</v>
      </c>
      <c r="AZ39" s="2853">
        <f t="shared" si="29"/>
        <v>0</v>
      </c>
      <c r="BA39" s="2853">
        <f t="shared" si="29"/>
        <v>18.000000000025185</v>
      </c>
      <c r="BB39" s="2853">
        <f t="shared" si="29"/>
        <v>396.87090952080661</v>
      </c>
      <c r="BC39" s="2853">
        <f t="shared" si="29"/>
        <v>366.3117932112674</v>
      </c>
      <c r="BD39" s="2853">
        <f t="shared" si="29"/>
        <v>360.56928829393951</v>
      </c>
      <c r="BE39" s="2853">
        <f t="shared" si="29"/>
        <v>288.91955864114004</v>
      </c>
      <c r="BF39" s="2853">
        <f t="shared" si="29"/>
        <v>36.8843144130011</v>
      </c>
      <c r="BG39" s="2853">
        <f t="shared" si="29"/>
        <v>13422.712054204785</v>
      </c>
      <c r="BH39" s="2853">
        <f t="shared" si="29"/>
        <v>4622.7094777823713</v>
      </c>
      <c r="BI39" s="2853">
        <f t="shared" si="29"/>
        <v>8</v>
      </c>
      <c r="BJ39" s="2853">
        <f t="shared" si="29"/>
        <v>157.08195687909958</v>
      </c>
      <c r="BK39" s="2853">
        <f t="shared" si="29"/>
        <v>640.75256224073098</v>
      </c>
      <c r="BL39" s="2853">
        <f t="shared" si="29"/>
        <v>1170.7367791522588</v>
      </c>
      <c r="BM39" s="2853">
        <f t="shared" si="29"/>
        <v>1308.0312622158142</v>
      </c>
      <c r="BN39" s="2853">
        <f t="shared" si="29"/>
        <v>1094.8883386286298</v>
      </c>
      <c r="BO39" s="2853">
        <f t="shared" si="29"/>
        <v>243.21857866583792</v>
      </c>
      <c r="BP39" s="2853">
        <f t="shared" si="29"/>
        <v>8800.0025764224119</v>
      </c>
      <c r="BQ39" s="2853">
        <f t="shared" si="29"/>
        <v>26.874999999999996</v>
      </c>
      <c r="BR39" s="2853">
        <f t="shared" si="29"/>
        <v>561.43590115271388</v>
      </c>
      <c r="BS39" s="2853">
        <f t="shared" si="29"/>
        <v>1566.1366874400967</v>
      </c>
      <c r="BT39" s="2853">
        <f t="shared" si="29"/>
        <v>3294.4620494648284</v>
      </c>
      <c r="BU39" s="2853">
        <f t="shared" si="29"/>
        <v>1616.2681223608051</v>
      </c>
      <c r="BV39" s="2853">
        <f t="shared" si="29"/>
        <v>1522.5457440718858</v>
      </c>
      <c r="BW39" s="2853">
        <f t="shared" si="29"/>
        <v>212.27907193208122</v>
      </c>
      <c r="BX39" s="2855">
        <f t="shared" si="29"/>
        <v>0</v>
      </c>
      <c r="BY39" s="3188" t="s">
        <v>997</v>
      </c>
      <c r="BZ39" s="3190"/>
      <c r="CA39" s="2291">
        <v>38157.218103412262</v>
      </c>
      <c r="CB39" s="2292">
        <v>5943.4595693976489</v>
      </c>
      <c r="CC39" s="2292">
        <v>0</v>
      </c>
      <c r="CD39" s="2292">
        <v>77.017168524862441</v>
      </c>
      <c r="CE39" s="2292">
        <v>688.58682189505146</v>
      </c>
      <c r="CF39" s="2292">
        <v>1104.1070147648272</v>
      </c>
      <c r="CG39" s="2292">
        <v>2043.1196172758894</v>
      </c>
      <c r="CH39" s="2292">
        <v>1613.3941866079322</v>
      </c>
      <c r="CI39" s="2292">
        <v>417.23476032908331</v>
      </c>
      <c r="CJ39" s="2292">
        <v>10639.280565457948</v>
      </c>
      <c r="CK39" s="2292">
        <v>3395.4607950865516</v>
      </c>
      <c r="CL39" s="2292">
        <v>0</v>
      </c>
      <c r="CM39" s="2292">
        <v>5.6510843980492025</v>
      </c>
      <c r="CN39" s="2292">
        <v>564.55756246679994</v>
      </c>
      <c r="CO39" s="2292">
        <v>701.18627611457566</v>
      </c>
      <c r="CP39" s="2292">
        <v>764.41824626119808</v>
      </c>
      <c r="CQ39" s="2292">
        <v>844.52509964101966</v>
      </c>
      <c r="CR39" s="2292">
        <v>515.12252620490858</v>
      </c>
      <c r="CS39" s="2292">
        <v>3843.6049978367073</v>
      </c>
      <c r="CT39" s="2292">
        <v>0</v>
      </c>
      <c r="CU39" s="2292">
        <v>93.850475718095367</v>
      </c>
      <c r="CV39" s="2292">
        <v>836.00696206289695</v>
      </c>
      <c r="CW39" s="2292">
        <v>1062.6899836703647</v>
      </c>
      <c r="CX39" s="2292">
        <v>956.18641889816354</v>
      </c>
      <c r="CY39" s="2292">
        <v>667.00854532695166</v>
      </c>
      <c r="CZ39" s="2292">
        <v>227.86261216023769</v>
      </c>
      <c r="DA39" s="2292">
        <v>3400.214772534684</v>
      </c>
      <c r="DB39" s="2292">
        <v>0</v>
      </c>
      <c r="DC39" s="2292">
        <v>336.99343585396053</v>
      </c>
      <c r="DD39" s="2292">
        <v>767.60729947808068</v>
      </c>
      <c r="DE39" s="2292">
        <v>993.15869586277574</v>
      </c>
      <c r="DF39" s="2292">
        <v>899.31839323417796</v>
      </c>
      <c r="DG39" s="2292">
        <v>297.70760417224892</v>
      </c>
      <c r="DH39" s="2292">
        <v>105.42934393343995</v>
      </c>
      <c r="DI39" s="2292">
        <v>6684.2100502717076</v>
      </c>
      <c r="DJ39" s="2292">
        <v>55.010789590009082</v>
      </c>
      <c r="DK39" s="2292">
        <v>171.06115991515659</v>
      </c>
      <c r="DL39" s="2292">
        <v>2016.3039281978888</v>
      </c>
      <c r="DM39" s="2292">
        <v>2300.4503272144734</v>
      </c>
      <c r="DN39" s="2292">
        <v>1294.3835502011434</v>
      </c>
      <c r="DO39" s="2292">
        <v>744.97093880109594</v>
      </c>
      <c r="DP39" s="2292">
        <v>102.02935635194378</v>
      </c>
      <c r="DQ39" s="2292">
        <v>1467.5558640801796</v>
      </c>
      <c r="DR39" s="2292">
        <v>0</v>
      </c>
      <c r="DS39" s="2292">
        <v>18.000000000025185</v>
      </c>
      <c r="DT39" s="2292">
        <v>396.87090952080661</v>
      </c>
      <c r="DU39" s="2292">
        <v>366.3117932112674</v>
      </c>
      <c r="DV39" s="2292">
        <v>360.56928829393951</v>
      </c>
      <c r="DW39" s="2292">
        <v>288.91955864114004</v>
      </c>
      <c r="DX39" s="2292">
        <v>36.8843144130011</v>
      </c>
      <c r="DY39" s="2292">
        <v>13422.712054204785</v>
      </c>
      <c r="DZ39" s="2292">
        <v>4622.7094777823713</v>
      </c>
      <c r="EA39" s="2292">
        <v>8</v>
      </c>
      <c r="EB39" s="2292">
        <v>157.08195687909958</v>
      </c>
      <c r="EC39" s="2292">
        <v>640.75256224073098</v>
      </c>
      <c r="ED39" s="2292">
        <v>1170.7367791522588</v>
      </c>
      <c r="EE39" s="2292">
        <v>1308.0312622158142</v>
      </c>
      <c r="EF39" s="2292">
        <v>1094.8883386286298</v>
      </c>
      <c r="EG39" s="2292">
        <v>243.21857866583792</v>
      </c>
      <c r="EH39" s="2292">
        <v>8800.0025764224119</v>
      </c>
      <c r="EI39" s="2292">
        <v>26.874999999999996</v>
      </c>
      <c r="EJ39" s="2292">
        <v>561.43590115271388</v>
      </c>
      <c r="EK39" s="2292">
        <v>1566.1366874400967</v>
      </c>
      <c r="EL39" s="2292">
        <v>3294.4620494648284</v>
      </c>
      <c r="EM39" s="2292">
        <v>1616.2681223608051</v>
      </c>
      <c r="EN39" s="2292">
        <v>1522.5457440718858</v>
      </c>
      <c r="EO39" s="2292">
        <v>212.27907193208122</v>
      </c>
      <c r="EP39" s="2293">
        <v>0</v>
      </c>
      <c r="EQ39" s="2283"/>
    </row>
    <row r="40" spans="1:147" ht="17.100000000000001" customHeight="1">
      <c r="A40" s="155"/>
      <c r="B40" s="155" t="s">
        <v>242</v>
      </c>
      <c r="C40" s="155"/>
      <c r="D40" s="1089"/>
      <c r="E40" s="1829">
        <f t="shared" si="30"/>
        <v>20202.688529641964</v>
      </c>
      <c r="F40" s="1829">
        <f t="shared" si="28"/>
        <v>3564.9212217080076</v>
      </c>
      <c r="G40" s="1829">
        <f t="shared" si="28"/>
        <v>18.300000000016663</v>
      </c>
      <c r="H40" s="1829">
        <f t="shared" si="28"/>
        <v>12.302713533623809</v>
      </c>
      <c r="I40" s="1829">
        <f t="shared" si="28"/>
        <v>270.21774078114788</v>
      </c>
      <c r="J40" s="1829">
        <f t="shared" si="28"/>
        <v>673.3567171526812</v>
      </c>
      <c r="K40" s="1829">
        <f t="shared" si="28"/>
        <v>1444.8969752663525</v>
      </c>
      <c r="L40" s="1829">
        <f t="shared" si="28"/>
        <v>939.76028561545286</v>
      </c>
      <c r="M40" s="1829">
        <f t="shared" si="28"/>
        <v>206.08678935873323</v>
      </c>
      <c r="N40" s="1829">
        <f t="shared" si="28"/>
        <v>1549.8241605854071</v>
      </c>
      <c r="O40" s="1829">
        <f t="shared" si="28"/>
        <v>48.168834768486079</v>
      </c>
      <c r="P40" s="1829">
        <f t="shared" si="28"/>
        <v>0</v>
      </c>
      <c r="Q40" s="1829">
        <f t="shared" si="28"/>
        <v>0</v>
      </c>
      <c r="R40" s="1829">
        <f t="shared" si="28"/>
        <v>0</v>
      </c>
      <c r="S40" s="1829">
        <f t="shared" si="28"/>
        <v>0</v>
      </c>
      <c r="T40" s="1829">
        <f t="shared" si="28"/>
        <v>19.300000000016663</v>
      </c>
      <c r="U40" s="1829">
        <f t="shared" si="28"/>
        <v>28.868834768469412</v>
      </c>
      <c r="V40" s="1829">
        <f t="shared" si="28"/>
        <v>0</v>
      </c>
      <c r="W40" s="1829">
        <f t="shared" si="28"/>
        <v>673.72531800131503</v>
      </c>
      <c r="X40" s="1829">
        <f t="shared" si="28"/>
        <v>0</v>
      </c>
      <c r="Y40" s="1829">
        <f t="shared" si="28"/>
        <v>0</v>
      </c>
      <c r="Z40" s="1829">
        <f t="shared" si="28"/>
        <v>62.976263781990326</v>
      </c>
      <c r="AA40" s="1829">
        <f t="shared" si="28"/>
        <v>157.65436684420203</v>
      </c>
      <c r="AB40" s="1829">
        <f t="shared" si="28"/>
        <v>256.75066821178041</v>
      </c>
      <c r="AC40" s="1829">
        <f t="shared" si="28"/>
        <v>139.26865859637655</v>
      </c>
      <c r="AD40" s="1829">
        <f t="shared" si="28"/>
        <v>57.07536056696599</v>
      </c>
      <c r="AE40" s="1829">
        <f t="shared" si="28"/>
        <v>827.9300078156059</v>
      </c>
      <c r="AF40" s="1829">
        <f t="shared" si="28"/>
        <v>0</v>
      </c>
      <c r="AG40" s="1829">
        <f t="shared" si="28"/>
        <v>47.10833655272225</v>
      </c>
      <c r="AH40" s="1829">
        <f t="shared" si="28"/>
        <v>114.48387124078445</v>
      </c>
      <c r="AI40" s="1829">
        <f t="shared" si="28"/>
        <v>294.67572768032238</v>
      </c>
      <c r="AJ40" s="1829">
        <f t="shared" si="28"/>
        <v>227.07526418420679</v>
      </c>
      <c r="AK40" s="1829">
        <f t="shared" si="28"/>
        <v>117.71797338910058</v>
      </c>
      <c r="AL40" s="1829">
        <f t="shared" si="28"/>
        <v>26.868834768469412</v>
      </c>
      <c r="AM40" s="1829">
        <f t="shared" si="28"/>
        <v>2336.6635206092669</v>
      </c>
      <c r="AN40" s="1829">
        <f t="shared" si="28"/>
        <v>1</v>
      </c>
      <c r="AO40" s="1829">
        <f t="shared" si="28"/>
        <v>73.517273738395417</v>
      </c>
      <c r="AP40" s="1829">
        <f t="shared" si="28"/>
        <v>651.33069613415205</v>
      </c>
      <c r="AQ40" s="1829">
        <f t="shared" si="28"/>
        <v>567.55697292037917</v>
      </c>
      <c r="AR40" s="1829">
        <f t="shared" si="28"/>
        <v>760.22427376311907</v>
      </c>
      <c r="AS40" s="1829">
        <f t="shared" si="28"/>
        <v>264.93034199427336</v>
      </c>
      <c r="AT40" s="1833">
        <f t="shared" si="28"/>
        <v>18.10396205894763</v>
      </c>
      <c r="AU40" s="155"/>
      <c r="AV40" s="155" t="s">
        <v>242</v>
      </c>
      <c r="AW40" s="155"/>
      <c r="AX40" s="1089"/>
      <c r="AY40" s="2853">
        <f t="shared" si="31"/>
        <v>1242.9566936715144</v>
      </c>
      <c r="AZ40" s="2853">
        <f t="shared" si="29"/>
        <v>0</v>
      </c>
      <c r="BA40" s="2853">
        <f t="shared" si="29"/>
        <v>1</v>
      </c>
      <c r="BB40" s="2853">
        <f t="shared" si="29"/>
        <v>77.750205790084635</v>
      </c>
      <c r="BC40" s="2853">
        <f t="shared" si="29"/>
        <v>220.26846881467196</v>
      </c>
      <c r="BD40" s="2853">
        <f t="shared" si="29"/>
        <v>393.47684612789112</v>
      </c>
      <c r="BE40" s="2853">
        <f t="shared" si="29"/>
        <v>509.52241253829004</v>
      </c>
      <c r="BF40" s="2853">
        <f t="shared" si="29"/>
        <v>40.938760400576101</v>
      </c>
      <c r="BG40" s="2853">
        <f t="shared" si="29"/>
        <v>8948.8851161211132</v>
      </c>
      <c r="BH40" s="2853">
        <f t="shared" si="29"/>
        <v>4137.0098217631621</v>
      </c>
      <c r="BI40" s="2853">
        <f t="shared" si="29"/>
        <v>0</v>
      </c>
      <c r="BJ40" s="2853">
        <f t="shared" si="29"/>
        <v>125.07450586538712</v>
      </c>
      <c r="BK40" s="2853">
        <f t="shared" si="29"/>
        <v>652.23188948442225</v>
      </c>
      <c r="BL40" s="2853">
        <f t="shared" si="29"/>
        <v>955.7478992264945</v>
      </c>
      <c r="BM40" s="2853">
        <f t="shared" si="29"/>
        <v>1215.2721952374852</v>
      </c>
      <c r="BN40" s="2853">
        <f t="shared" si="29"/>
        <v>994.59974417766432</v>
      </c>
      <c r="BO40" s="2853">
        <f t="shared" si="29"/>
        <v>194.08358777170969</v>
      </c>
      <c r="BP40" s="2853">
        <f t="shared" si="29"/>
        <v>4811.8752943579502</v>
      </c>
      <c r="BQ40" s="2853">
        <f t="shared" si="29"/>
        <v>13.900000000018105</v>
      </c>
      <c r="BR40" s="2853">
        <f t="shared" si="29"/>
        <v>386.1344956727487</v>
      </c>
      <c r="BS40" s="2853">
        <f t="shared" si="29"/>
        <v>759.53529827989257</v>
      </c>
      <c r="BT40" s="2853">
        <f t="shared" si="29"/>
        <v>1768.4173593377443</v>
      </c>
      <c r="BU40" s="2853">
        <f t="shared" si="29"/>
        <v>1199.9434260108551</v>
      </c>
      <c r="BV40" s="2853">
        <f t="shared" si="29"/>
        <v>557.74254695525565</v>
      </c>
      <c r="BW40" s="2853">
        <f t="shared" si="29"/>
        <v>126.2021681014364</v>
      </c>
      <c r="BX40" s="2855">
        <f t="shared" si="29"/>
        <v>2559.4378169466568</v>
      </c>
      <c r="BY40" s="3188" t="s">
        <v>998</v>
      </c>
      <c r="BZ40" s="3190"/>
      <c r="CA40" s="2291">
        <v>20202.688529641964</v>
      </c>
      <c r="CB40" s="2292">
        <v>3564.9212217080076</v>
      </c>
      <c r="CC40" s="2292">
        <v>18.300000000016663</v>
      </c>
      <c r="CD40" s="2292">
        <v>12.302713533623809</v>
      </c>
      <c r="CE40" s="2292">
        <v>270.21774078114788</v>
      </c>
      <c r="CF40" s="2292">
        <v>673.3567171526812</v>
      </c>
      <c r="CG40" s="2292">
        <v>1444.8969752663525</v>
      </c>
      <c r="CH40" s="2292">
        <v>939.76028561545286</v>
      </c>
      <c r="CI40" s="2292">
        <v>206.08678935873323</v>
      </c>
      <c r="CJ40" s="2292">
        <v>1549.8241605854071</v>
      </c>
      <c r="CK40" s="2292">
        <v>48.168834768486079</v>
      </c>
      <c r="CL40" s="2292">
        <v>0</v>
      </c>
      <c r="CM40" s="2292">
        <v>0</v>
      </c>
      <c r="CN40" s="2292">
        <v>0</v>
      </c>
      <c r="CO40" s="2292">
        <v>0</v>
      </c>
      <c r="CP40" s="2292">
        <v>19.300000000016663</v>
      </c>
      <c r="CQ40" s="2292">
        <v>28.868834768469412</v>
      </c>
      <c r="CR40" s="2292">
        <v>0</v>
      </c>
      <c r="CS40" s="2292">
        <v>673.72531800131503</v>
      </c>
      <c r="CT40" s="2292">
        <v>0</v>
      </c>
      <c r="CU40" s="2292">
        <v>0</v>
      </c>
      <c r="CV40" s="2292">
        <v>62.976263781990326</v>
      </c>
      <c r="CW40" s="2292">
        <v>157.65436684420203</v>
      </c>
      <c r="CX40" s="2292">
        <v>256.75066821178041</v>
      </c>
      <c r="CY40" s="2292">
        <v>139.26865859637655</v>
      </c>
      <c r="CZ40" s="2292">
        <v>57.07536056696599</v>
      </c>
      <c r="DA40" s="2292">
        <v>827.9300078156059</v>
      </c>
      <c r="DB40" s="2292">
        <v>0</v>
      </c>
      <c r="DC40" s="2292">
        <v>47.10833655272225</v>
      </c>
      <c r="DD40" s="2292">
        <v>114.48387124078445</v>
      </c>
      <c r="DE40" s="2292">
        <v>294.67572768032238</v>
      </c>
      <c r="DF40" s="2292">
        <v>227.07526418420679</v>
      </c>
      <c r="DG40" s="2292">
        <v>117.71797338910058</v>
      </c>
      <c r="DH40" s="2292">
        <v>26.868834768469412</v>
      </c>
      <c r="DI40" s="2292">
        <v>2336.6635206092669</v>
      </c>
      <c r="DJ40" s="2292">
        <v>1</v>
      </c>
      <c r="DK40" s="2292">
        <v>73.517273738395417</v>
      </c>
      <c r="DL40" s="2292">
        <v>651.33069613415205</v>
      </c>
      <c r="DM40" s="2292">
        <v>567.55697292037917</v>
      </c>
      <c r="DN40" s="2292">
        <v>760.22427376311907</v>
      </c>
      <c r="DO40" s="2292">
        <v>264.93034199427336</v>
      </c>
      <c r="DP40" s="2292">
        <v>18.10396205894763</v>
      </c>
      <c r="DQ40" s="2292">
        <v>1242.9566936715144</v>
      </c>
      <c r="DR40" s="2292">
        <v>0</v>
      </c>
      <c r="DS40" s="2292">
        <v>1</v>
      </c>
      <c r="DT40" s="2292">
        <v>77.750205790084635</v>
      </c>
      <c r="DU40" s="2292">
        <v>220.26846881467196</v>
      </c>
      <c r="DV40" s="2292">
        <v>393.47684612789112</v>
      </c>
      <c r="DW40" s="2292">
        <v>509.52241253829004</v>
      </c>
      <c r="DX40" s="2292">
        <v>40.938760400576101</v>
      </c>
      <c r="DY40" s="2292">
        <v>8948.8851161211132</v>
      </c>
      <c r="DZ40" s="2292">
        <v>4137.0098217631621</v>
      </c>
      <c r="EA40" s="2292">
        <v>0</v>
      </c>
      <c r="EB40" s="2292">
        <v>125.07450586538712</v>
      </c>
      <c r="EC40" s="2292">
        <v>652.23188948442225</v>
      </c>
      <c r="ED40" s="2292">
        <v>955.7478992264945</v>
      </c>
      <c r="EE40" s="2292">
        <v>1215.2721952374852</v>
      </c>
      <c r="EF40" s="2292">
        <v>994.59974417766432</v>
      </c>
      <c r="EG40" s="2292">
        <v>194.08358777170969</v>
      </c>
      <c r="EH40" s="2292">
        <v>4811.8752943579502</v>
      </c>
      <c r="EI40" s="2292">
        <v>13.900000000018105</v>
      </c>
      <c r="EJ40" s="2292">
        <v>386.1344956727487</v>
      </c>
      <c r="EK40" s="2292">
        <v>759.53529827989257</v>
      </c>
      <c r="EL40" s="2292">
        <v>1768.4173593377443</v>
      </c>
      <c r="EM40" s="2292">
        <v>1199.9434260108551</v>
      </c>
      <c r="EN40" s="2292">
        <v>557.74254695525565</v>
      </c>
      <c r="EO40" s="2292">
        <v>126.2021681014364</v>
      </c>
      <c r="EP40" s="2293">
        <v>2559.4378169466568</v>
      </c>
      <c r="EQ40" s="2283"/>
    </row>
    <row r="41" spans="1:147" ht="17.100000000000001" customHeight="1">
      <c r="A41" s="155"/>
      <c r="B41" s="155" t="s">
        <v>241</v>
      </c>
      <c r="C41" s="155"/>
      <c r="D41" s="1089"/>
      <c r="E41" s="1829">
        <f t="shared" si="30"/>
        <v>19490</v>
      </c>
      <c r="F41" s="1829">
        <f t="shared" si="28"/>
        <v>3023</v>
      </c>
      <c r="G41" s="1829">
        <f t="shared" si="28"/>
        <v>0</v>
      </c>
      <c r="H41" s="1829">
        <f t="shared" si="28"/>
        <v>49</v>
      </c>
      <c r="I41" s="1829">
        <f t="shared" si="28"/>
        <v>221</v>
      </c>
      <c r="J41" s="1829">
        <f t="shared" si="28"/>
        <v>846</v>
      </c>
      <c r="K41" s="1829">
        <f t="shared" si="28"/>
        <v>1021</v>
      </c>
      <c r="L41" s="1829">
        <f t="shared" si="28"/>
        <v>774</v>
      </c>
      <c r="M41" s="1829">
        <f t="shared" si="28"/>
        <v>112</v>
      </c>
      <c r="N41" s="1829">
        <f t="shared" si="28"/>
        <v>6476</v>
      </c>
      <c r="O41" s="1829">
        <f t="shared" si="28"/>
        <v>711</v>
      </c>
      <c r="P41" s="1829">
        <f t="shared" si="28"/>
        <v>0</v>
      </c>
      <c r="Q41" s="1829">
        <f t="shared" si="28"/>
        <v>26</v>
      </c>
      <c r="R41" s="1829">
        <f t="shared" si="28"/>
        <v>113</v>
      </c>
      <c r="S41" s="1829">
        <f t="shared" si="28"/>
        <v>155</v>
      </c>
      <c r="T41" s="1829">
        <f t="shared" si="28"/>
        <v>193</v>
      </c>
      <c r="U41" s="1829">
        <f t="shared" si="28"/>
        <v>143</v>
      </c>
      <c r="V41" s="1829">
        <f t="shared" si="28"/>
        <v>81</v>
      </c>
      <c r="W41" s="1829">
        <f t="shared" si="28"/>
        <v>772</v>
      </c>
      <c r="X41" s="1829">
        <f t="shared" si="28"/>
        <v>1</v>
      </c>
      <c r="Y41" s="1829">
        <f t="shared" si="28"/>
        <v>9</v>
      </c>
      <c r="Z41" s="1829">
        <f t="shared" si="28"/>
        <v>128</v>
      </c>
      <c r="AA41" s="1829">
        <f t="shared" si="28"/>
        <v>247</v>
      </c>
      <c r="AB41" s="1829">
        <f t="shared" si="28"/>
        <v>251</v>
      </c>
      <c r="AC41" s="1829">
        <f t="shared" si="28"/>
        <v>121</v>
      </c>
      <c r="AD41" s="1829">
        <f t="shared" si="28"/>
        <v>15</v>
      </c>
      <c r="AE41" s="1829">
        <f t="shared" si="28"/>
        <v>4993</v>
      </c>
      <c r="AF41" s="1829">
        <f t="shared" si="28"/>
        <v>1</v>
      </c>
      <c r="AG41" s="1829">
        <f t="shared" si="28"/>
        <v>338</v>
      </c>
      <c r="AH41" s="1829">
        <f t="shared" si="28"/>
        <v>1494</v>
      </c>
      <c r="AI41" s="1829">
        <f t="shared" si="28"/>
        <v>1598</v>
      </c>
      <c r="AJ41" s="1829">
        <f t="shared" si="28"/>
        <v>1019</v>
      </c>
      <c r="AK41" s="1829">
        <f t="shared" si="28"/>
        <v>440</v>
      </c>
      <c r="AL41" s="1829">
        <f t="shared" si="28"/>
        <v>103</v>
      </c>
      <c r="AM41" s="1829">
        <f t="shared" si="28"/>
        <v>3204</v>
      </c>
      <c r="AN41" s="1829">
        <f t="shared" si="28"/>
        <v>6</v>
      </c>
      <c r="AO41" s="1829">
        <f t="shared" si="28"/>
        <v>141</v>
      </c>
      <c r="AP41" s="1829">
        <f t="shared" si="28"/>
        <v>912</v>
      </c>
      <c r="AQ41" s="1829">
        <f t="shared" si="28"/>
        <v>1163</v>
      </c>
      <c r="AR41" s="1829">
        <f t="shared" si="28"/>
        <v>670</v>
      </c>
      <c r="AS41" s="1829">
        <f t="shared" si="28"/>
        <v>269</v>
      </c>
      <c r="AT41" s="1833">
        <f t="shared" si="28"/>
        <v>43</v>
      </c>
      <c r="AU41" s="155"/>
      <c r="AV41" s="155" t="s">
        <v>241</v>
      </c>
      <c r="AW41" s="155"/>
      <c r="AX41" s="1089"/>
      <c r="AY41" s="2853">
        <f t="shared" si="31"/>
        <v>1855</v>
      </c>
      <c r="AZ41" s="2853">
        <f t="shared" si="29"/>
        <v>10</v>
      </c>
      <c r="BA41" s="2853">
        <f t="shared" si="29"/>
        <v>96</v>
      </c>
      <c r="BB41" s="2853">
        <f t="shared" si="29"/>
        <v>367</v>
      </c>
      <c r="BC41" s="2853">
        <f t="shared" si="29"/>
        <v>531</v>
      </c>
      <c r="BD41" s="2853">
        <f t="shared" si="29"/>
        <v>472</v>
      </c>
      <c r="BE41" s="2853">
        <f t="shared" si="29"/>
        <v>324</v>
      </c>
      <c r="BF41" s="2853">
        <f t="shared" si="29"/>
        <v>55</v>
      </c>
      <c r="BG41" s="2853">
        <f t="shared" si="29"/>
        <v>4932</v>
      </c>
      <c r="BH41" s="2853">
        <f t="shared" si="29"/>
        <v>1979</v>
      </c>
      <c r="BI41" s="2853">
        <f t="shared" si="29"/>
        <v>3</v>
      </c>
      <c r="BJ41" s="2853">
        <f t="shared" si="29"/>
        <v>90</v>
      </c>
      <c r="BK41" s="2853">
        <f t="shared" si="29"/>
        <v>463</v>
      </c>
      <c r="BL41" s="2853">
        <f t="shared" si="29"/>
        <v>595</v>
      </c>
      <c r="BM41" s="2853">
        <f t="shared" si="29"/>
        <v>485</v>
      </c>
      <c r="BN41" s="2853">
        <f t="shared" si="29"/>
        <v>289</v>
      </c>
      <c r="BO41" s="2853">
        <f t="shared" si="29"/>
        <v>54</v>
      </c>
      <c r="BP41" s="2853">
        <f t="shared" si="29"/>
        <v>2953</v>
      </c>
      <c r="BQ41" s="2853">
        <f t="shared" si="29"/>
        <v>6</v>
      </c>
      <c r="BR41" s="2853">
        <f t="shared" si="29"/>
        <v>202</v>
      </c>
      <c r="BS41" s="2853">
        <f t="shared" si="29"/>
        <v>728</v>
      </c>
      <c r="BT41" s="2853">
        <f t="shared" si="29"/>
        <v>1197</v>
      </c>
      <c r="BU41" s="2853">
        <f t="shared" si="29"/>
        <v>547</v>
      </c>
      <c r="BV41" s="2853">
        <f t="shared" si="29"/>
        <v>229</v>
      </c>
      <c r="BW41" s="2853">
        <f t="shared" si="29"/>
        <v>44</v>
      </c>
      <c r="BX41" s="2855">
        <f t="shared" si="29"/>
        <v>0</v>
      </c>
      <c r="BY41" s="3188" t="s">
        <v>999</v>
      </c>
      <c r="BZ41" s="3190"/>
      <c r="CA41" s="2291">
        <v>19490</v>
      </c>
      <c r="CB41" s="2292">
        <v>3023</v>
      </c>
      <c r="CC41" s="2292">
        <v>0</v>
      </c>
      <c r="CD41" s="2292">
        <v>49</v>
      </c>
      <c r="CE41" s="2292">
        <v>221</v>
      </c>
      <c r="CF41" s="2292">
        <v>846</v>
      </c>
      <c r="CG41" s="2292">
        <v>1021</v>
      </c>
      <c r="CH41" s="2292">
        <v>774</v>
      </c>
      <c r="CI41" s="2292">
        <v>112</v>
      </c>
      <c r="CJ41" s="2292">
        <v>6476</v>
      </c>
      <c r="CK41" s="2292">
        <v>711</v>
      </c>
      <c r="CL41" s="2292">
        <v>0</v>
      </c>
      <c r="CM41" s="2292">
        <v>26</v>
      </c>
      <c r="CN41" s="2292">
        <v>113</v>
      </c>
      <c r="CO41" s="2292">
        <v>155</v>
      </c>
      <c r="CP41" s="2292">
        <v>193</v>
      </c>
      <c r="CQ41" s="2292">
        <v>143</v>
      </c>
      <c r="CR41" s="2292">
        <v>81</v>
      </c>
      <c r="CS41" s="2292">
        <v>772</v>
      </c>
      <c r="CT41" s="2292">
        <v>1</v>
      </c>
      <c r="CU41" s="2292">
        <v>9</v>
      </c>
      <c r="CV41" s="2292">
        <v>128</v>
      </c>
      <c r="CW41" s="2292">
        <v>247</v>
      </c>
      <c r="CX41" s="2292">
        <v>251</v>
      </c>
      <c r="CY41" s="2292">
        <v>121</v>
      </c>
      <c r="CZ41" s="2292">
        <v>15</v>
      </c>
      <c r="DA41" s="2292">
        <v>4993</v>
      </c>
      <c r="DB41" s="2292">
        <v>1</v>
      </c>
      <c r="DC41" s="2292">
        <v>338</v>
      </c>
      <c r="DD41" s="2292">
        <v>1494</v>
      </c>
      <c r="DE41" s="2292">
        <v>1598</v>
      </c>
      <c r="DF41" s="2292">
        <v>1019</v>
      </c>
      <c r="DG41" s="2292">
        <v>440</v>
      </c>
      <c r="DH41" s="2292">
        <v>103</v>
      </c>
      <c r="DI41" s="2292">
        <v>3204</v>
      </c>
      <c r="DJ41" s="2292">
        <v>6</v>
      </c>
      <c r="DK41" s="2292">
        <v>141</v>
      </c>
      <c r="DL41" s="2292">
        <v>912</v>
      </c>
      <c r="DM41" s="2292">
        <v>1163</v>
      </c>
      <c r="DN41" s="2292">
        <v>670</v>
      </c>
      <c r="DO41" s="2292">
        <v>269</v>
      </c>
      <c r="DP41" s="2292">
        <v>43</v>
      </c>
      <c r="DQ41" s="2292">
        <v>1855</v>
      </c>
      <c r="DR41" s="2292">
        <v>10</v>
      </c>
      <c r="DS41" s="2292">
        <v>96</v>
      </c>
      <c r="DT41" s="2292">
        <v>367</v>
      </c>
      <c r="DU41" s="2292">
        <v>531</v>
      </c>
      <c r="DV41" s="2292">
        <v>472</v>
      </c>
      <c r="DW41" s="2292">
        <v>324</v>
      </c>
      <c r="DX41" s="2292">
        <v>55</v>
      </c>
      <c r="DY41" s="2292">
        <v>4932</v>
      </c>
      <c r="DZ41" s="2292">
        <v>1979</v>
      </c>
      <c r="EA41" s="2292">
        <v>3</v>
      </c>
      <c r="EB41" s="2292">
        <v>90</v>
      </c>
      <c r="EC41" s="2292">
        <v>463</v>
      </c>
      <c r="ED41" s="2292">
        <v>595</v>
      </c>
      <c r="EE41" s="2292">
        <v>485</v>
      </c>
      <c r="EF41" s="2292">
        <v>289</v>
      </c>
      <c r="EG41" s="2292">
        <v>54</v>
      </c>
      <c r="EH41" s="2292">
        <v>2953</v>
      </c>
      <c r="EI41" s="2292">
        <v>6</v>
      </c>
      <c r="EJ41" s="2292">
        <v>202</v>
      </c>
      <c r="EK41" s="2292">
        <v>728</v>
      </c>
      <c r="EL41" s="2292">
        <v>1197</v>
      </c>
      <c r="EM41" s="2292">
        <v>547</v>
      </c>
      <c r="EN41" s="2292">
        <v>229</v>
      </c>
      <c r="EO41" s="2292">
        <v>44</v>
      </c>
      <c r="EP41" s="2293">
        <v>0</v>
      </c>
      <c r="EQ41" s="2283"/>
    </row>
    <row r="42" spans="1:147" ht="17.100000000000001" customHeight="1">
      <c r="A42" s="3094" t="s">
        <v>14</v>
      </c>
      <c r="B42" s="3094"/>
      <c r="C42" s="3094"/>
      <c r="D42" s="1083"/>
      <c r="E42" s="1829"/>
      <c r="F42" s="1830"/>
      <c r="G42" s="1830"/>
      <c r="H42" s="1830"/>
      <c r="I42" s="1830"/>
      <c r="J42" s="1830"/>
      <c r="K42" s="1830"/>
      <c r="L42" s="1830"/>
      <c r="M42" s="1830"/>
      <c r="N42" s="1830"/>
      <c r="O42" s="1830"/>
      <c r="P42" s="1830"/>
      <c r="Q42" s="1830"/>
      <c r="R42" s="1830"/>
      <c r="S42" s="1830"/>
      <c r="T42" s="1830"/>
      <c r="U42" s="1830"/>
      <c r="V42" s="1830"/>
      <c r="W42" s="1831"/>
      <c r="X42" s="1830"/>
      <c r="Y42" s="1830"/>
      <c r="Z42" s="1830"/>
      <c r="AA42" s="1830"/>
      <c r="AB42" s="1830"/>
      <c r="AC42" s="1831"/>
      <c r="AD42" s="1831"/>
      <c r="AE42" s="1831"/>
      <c r="AF42" s="1830"/>
      <c r="AG42" s="1830"/>
      <c r="AH42" s="1830"/>
      <c r="AI42" s="1830"/>
      <c r="AJ42" s="1830"/>
      <c r="AK42" s="1831"/>
      <c r="AL42" s="1831"/>
      <c r="AM42" s="1831"/>
      <c r="AN42" s="1830"/>
      <c r="AO42" s="1830"/>
      <c r="AP42" s="1830"/>
      <c r="AQ42" s="1830"/>
      <c r="AR42" s="1830"/>
      <c r="AS42" s="1831"/>
      <c r="AT42" s="1832"/>
      <c r="AU42" s="3094" t="s">
        <v>14</v>
      </c>
      <c r="AV42" s="3094"/>
      <c r="AW42" s="3094"/>
      <c r="AX42" s="1083"/>
      <c r="AY42" s="2853"/>
      <c r="AZ42" s="2854"/>
      <c r="BA42" s="2854"/>
      <c r="BB42" s="2854"/>
      <c r="BC42" s="2854"/>
      <c r="BD42" s="2854"/>
      <c r="BE42" s="2853"/>
      <c r="BF42" s="2853"/>
      <c r="BG42" s="2853"/>
      <c r="BH42" s="2853"/>
      <c r="BI42" s="2854"/>
      <c r="BJ42" s="2854"/>
      <c r="BK42" s="2854"/>
      <c r="BL42" s="2854"/>
      <c r="BM42" s="2854"/>
      <c r="BN42" s="2853"/>
      <c r="BO42" s="2853"/>
      <c r="BP42" s="2853"/>
      <c r="BQ42" s="2854"/>
      <c r="BR42" s="2854"/>
      <c r="BS42" s="2854"/>
      <c r="BT42" s="2854"/>
      <c r="BU42" s="2854"/>
      <c r="BV42" s="2853"/>
      <c r="BW42" s="2853"/>
      <c r="BX42" s="2855"/>
      <c r="BY42" s="3188" t="s">
        <v>1001</v>
      </c>
      <c r="BZ42" s="3190"/>
      <c r="CA42" s="2291">
        <v>175117.78190931916</v>
      </c>
      <c r="CB42" s="2292">
        <v>24308.150543720698</v>
      </c>
      <c r="CC42" s="2292">
        <v>22.931458685198287</v>
      </c>
      <c r="CD42" s="2292">
        <v>208.57410914107186</v>
      </c>
      <c r="CE42" s="2292">
        <v>1935.2989079738754</v>
      </c>
      <c r="CF42" s="2292">
        <v>4760.3643863855041</v>
      </c>
      <c r="CG42" s="2292">
        <v>8357.0237148777214</v>
      </c>
      <c r="CH42" s="2292">
        <v>7065.815812279895</v>
      </c>
      <c r="CI42" s="2292">
        <v>1958.1421543774222</v>
      </c>
      <c r="CJ42" s="2292">
        <v>61395.904772861068</v>
      </c>
      <c r="CK42" s="2292">
        <v>8846.3996994830286</v>
      </c>
      <c r="CL42" s="2292">
        <v>0</v>
      </c>
      <c r="CM42" s="2292">
        <v>75.140620993891957</v>
      </c>
      <c r="CN42" s="2292">
        <v>1380.0544227846369</v>
      </c>
      <c r="CO42" s="2292">
        <v>1792.8112325728935</v>
      </c>
      <c r="CP42" s="2292">
        <v>2122.6353282676405</v>
      </c>
      <c r="CQ42" s="2292">
        <v>1909.727190374193</v>
      </c>
      <c r="CR42" s="2292">
        <v>1566.030904489779</v>
      </c>
      <c r="CS42" s="2292">
        <v>16760.41466058695</v>
      </c>
      <c r="CT42" s="2292">
        <v>1</v>
      </c>
      <c r="CU42" s="2292">
        <v>129.97364348872455</v>
      </c>
      <c r="CV42" s="2292">
        <v>2339.1672619386436</v>
      </c>
      <c r="CW42" s="2292">
        <v>5047.9445762099303</v>
      </c>
      <c r="CX42" s="2292">
        <v>5286.3009644696258</v>
      </c>
      <c r="CY42" s="2292">
        <v>3247.7396172438375</v>
      </c>
      <c r="CZ42" s="2292">
        <v>708.28859723618973</v>
      </c>
      <c r="DA42" s="2292">
        <v>35789.090412791047</v>
      </c>
      <c r="DB42" s="2292">
        <v>3</v>
      </c>
      <c r="DC42" s="2292">
        <v>2354.6410216509421</v>
      </c>
      <c r="DD42" s="2292">
        <v>11909.016407029816</v>
      </c>
      <c r="DE42" s="2292">
        <v>10339.141909044753</v>
      </c>
      <c r="DF42" s="2292">
        <v>6998.3233767572083</v>
      </c>
      <c r="DG42" s="2292">
        <v>3573.5608126099196</v>
      </c>
      <c r="DH42" s="2292">
        <v>611.40688569843121</v>
      </c>
      <c r="DI42" s="2292">
        <v>26587.257513647768</v>
      </c>
      <c r="DJ42" s="2292">
        <v>80.942569178799019</v>
      </c>
      <c r="DK42" s="2292">
        <v>963.89490772585532</v>
      </c>
      <c r="DL42" s="2292">
        <v>7714.1421791128596</v>
      </c>
      <c r="DM42" s="2292">
        <v>8569.1572313649849</v>
      </c>
      <c r="DN42" s="2292">
        <v>6067.8094483358673</v>
      </c>
      <c r="DO42" s="2292">
        <v>2800.6399830551341</v>
      </c>
      <c r="DP42" s="2292">
        <v>390.67119487430864</v>
      </c>
      <c r="DQ42" s="2292">
        <v>7279.3456473752203</v>
      </c>
      <c r="DR42" s="2292">
        <v>10</v>
      </c>
      <c r="DS42" s="2292">
        <v>201.19398767141865</v>
      </c>
      <c r="DT42" s="2292">
        <v>1658.2076385584855</v>
      </c>
      <c r="DU42" s="2292">
        <v>1929.0628657121408</v>
      </c>
      <c r="DV42" s="2292">
        <v>1722.8461146755603</v>
      </c>
      <c r="DW42" s="2292">
        <v>1501.4543392932317</v>
      </c>
      <c r="DX42" s="2292">
        <v>256.58070146438479</v>
      </c>
      <c r="DY42" s="2292">
        <v>53089.685614766844</v>
      </c>
      <c r="DZ42" s="2292">
        <v>18726.452712889062</v>
      </c>
      <c r="EA42" s="2292">
        <v>19.127659574483637</v>
      </c>
      <c r="EB42" s="2292">
        <v>562.2475354664889</v>
      </c>
      <c r="EC42" s="2292">
        <v>2861.8454337672756</v>
      </c>
      <c r="ED42" s="2292">
        <v>4966.8210566273119</v>
      </c>
      <c r="EE42" s="2292">
        <v>5624.0716657667163</v>
      </c>
      <c r="EF42" s="2292">
        <v>3888.8835358961724</v>
      </c>
      <c r="EG42" s="2292">
        <v>803.45582579062989</v>
      </c>
      <c r="EH42" s="2292">
        <v>34363.23290187784</v>
      </c>
      <c r="EI42" s="2292">
        <v>127.54644549092873</v>
      </c>
      <c r="EJ42" s="2292">
        <v>2024.7234411722047</v>
      </c>
      <c r="EK42" s="2292">
        <v>7203.0480434426136</v>
      </c>
      <c r="EL42" s="2292">
        <v>11867.585013730581</v>
      </c>
      <c r="EM42" s="2292">
        <v>7230.7057206119407</v>
      </c>
      <c r="EN42" s="2292">
        <v>4452.4919349067295</v>
      </c>
      <c r="EO42" s="2292">
        <v>1457.1323025228289</v>
      </c>
      <c r="EP42" s="2293">
        <v>2457.4378169476977</v>
      </c>
      <c r="EQ42" s="2283"/>
    </row>
    <row r="43" spans="1:147" ht="17.100000000000001" customHeight="1">
      <c r="A43" s="3093" t="s">
        <v>45</v>
      </c>
      <c r="B43" s="3093"/>
      <c r="C43" s="166"/>
      <c r="D43" s="1083"/>
      <c r="E43" s="1836">
        <f>CA42</f>
        <v>175117.78190931916</v>
      </c>
      <c r="F43" s="1833">
        <f t="shared" ref="F43:AT43" si="32">CB42</f>
        <v>24308.150543720698</v>
      </c>
      <c r="G43" s="1833">
        <f t="shared" si="32"/>
        <v>22.931458685198287</v>
      </c>
      <c r="H43" s="1833">
        <f t="shared" si="32"/>
        <v>208.57410914107186</v>
      </c>
      <c r="I43" s="1833">
        <f t="shared" si="32"/>
        <v>1935.2989079738754</v>
      </c>
      <c r="J43" s="1833">
        <f t="shared" si="32"/>
        <v>4760.3643863855041</v>
      </c>
      <c r="K43" s="1833">
        <f t="shared" si="32"/>
        <v>8357.0237148777214</v>
      </c>
      <c r="L43" s="1833">
        <f t="shared" si="32"/>
        <v>7065.815812279895</v>
      </c>
      <c r="M43" s="1833">
        <f t="shared" si="32"/>
        <v>1958.1421543774222</v>
      </c>
      <c r="N43" s="1833">
        <f t="shared" si="32"/>
        <v>61395.904772861068</v>
      </c>
      <c r="O43" s="1833">
        <f t="shared" si="32"/>
        <v>8846.3996994830286</v>
      </c>
      <c r="P43" s="1833">
        <f t="shared" si="32"/>
        <v>0</v>
      </c>
      <c r="Q43" s="1833">
        <f t="shared" si="32"/>
        <v>75.140620993891957</v>
      </c>
      <c r="R43" s="1833">
        <f t="shared" si="32"/>
        <v>1380.0544227846369</v>
      </c>
      <c r="S43" s="1833">
        <f t="shared" si="32"/>
        <v>1792.8112325728935</v>
      </c>
      <c r="T43" s="1833">
        <f t="shared" si="32"/>
        <v>2122.6353282676405</v>
      </c>
      <c r="U43" s="1833">
        <f t="shared" si="32"/>
        <v>1909.727190374193</v>
      </c>
      <c r="V43" s="1833">
        <f t="shared" si="32"/>
        <v>1566.030904489779</v>
      </c>
      <c r="W43" s="1833">
        <f t="shared" si="32"/>
        <v>16760.41466058695</v>
      </c>
      <c r="X43" s="1833">
        <f t="shared" si="32"/>
        <v>1</v>
      </c>
      <c r="Y43" s="1833">
        <f t="shared" si="32"/>
        <v>129.97364348872455</v>
      </c>
      <c r="Z43" s="1833">
        <f t="shared" si="32"/>
        <v>2339.1672619386436</v>
      </c>
      <c r="AA43" s="1833">
        <f t="shared" si="32"/>
        <v>5047.9445762099303</v>
      </c>
      <c r="AB43" s="1833">
        <f t="shared" si="32"/>
        <v>5286.3009644696258</v>
      </c>
      <c r="AC43" s="1833">
        <f t="shared" si="32"/>
        <v>3247.7396172438375</v>
      </c>
      <c r="AD43" s="1833">
        <f t="shared" si="32"/>
        <v>708.28859723618973</v>
      </c>
      <c r="AE43" s="1833">
        <f t="shared" si="32"/>
        <v>35789.090412791047</v>
      </c>
      <c r="AF43" s="1833">
        <f t="shared" si="32"/>
        <v>3</v>
      </c>
      <c r="AG43" s="1833">
        <f t="shared" si="32"/>
        <v>2354.6410216509421</v>
      </c>
      <c r="AH43" s="1833">
        <f t="shared" si="32"/>
        <v>11909.016407029816</v>
      </c>
      <c r="AI43" s="1833">
        <f t="shared" si="32"/>
        <v>10339.141909044753</v>
      </c>
      <c r="AJ43" s="1833">
        <f t="shared" si="32"/>
        <v>6998.3233767572083</v>
      </c>
      <c r="AK43" s="1833">
        <f t="shared" si="32"/>
        <v>3573.5608126099196</v>
      </c>
      <c r="AL43" s="1833">
        <f t="shared" si="32"/>
        <v>611.40688569843121</v>
      </c>
      <c r="AM43" s="1833">
        <f t="shared" si="32"/>
        <v>26587.257513647768</v>
      </c>
      <c r="AN43" s="1833">
        <f t="shared" si="32"/>
        <v>80.942569178799019</v>
      </c>
      <c r="AO43" s="1833">
        <f t="shared" si="32"/>
        <v>963.89490772585532</v>
      </c>
      <c r="AP43" s="1833">
        <f t="shared" si="32"/>
        <v>7714.1421791128596</v>
      </c>
      <c r="AQ43" s="1833">
        <f t="shared" si="32"/>
        <v>8569.1572313649849</v>
      </c>
      <c r="AR43" s="1833">
        <f t="shared" si="32"/>
        <v>6067.8094483358673</v>
      </c>
      <c r="AS43" s="1833">
        <f t="shared" si="32"/>
        <v>2800.6399830551341</v>
      </c>
      <c r="AT43" s="1833">
        <f t="shared" si="32"/>
        <v>390.67119487430864</v>
      </c>
      <c r="AU43" s="3093" t="s">
        <v>45</v>
      </c>
      <c r="AV43" s="3093"/>
      <c r="AW43" s="166"/>
      <c r="AX43" s="1083"/>
      <c r="AY43" s="2857">
        <f>DQ42</f>
        <v>7279.3456473752203</v>
      </c>
      <c r="AZ43" s="2855">
        <f t="shared" ref="AZ43:BX43" si="33">DR42</f>
        <v>10</v>
      </c>
      <c r="BA43" s="2855">
        <f t="shared" si="33"/>
        <v>201.19398767141865</v>
      </c>
      <c r="BB43" s="2855">
        <f t="shared" si="33"/>
        <v>1658.2076385584855</v>
      </c>
      <c r="BC43" s="2855">
        <f t="shared" si="33"/>
        <v>1929.0628657121408</v>
      </c>
      <c r="BD43" s="2855">
        <f t="shared" si="33"/>
        <v>1722.8461146755603</v>
      </c>
      <c r="BE43" s="2855">
        <f t="shared" si="33"/>
        <v>1501.4543392932317</v>
      </c>
      <c r="BF43" s="2855">
        <f t="shared" si="33"/>
        <v>256.58070146438479</v>
      </c>
      <c r="BG43" s="2855">
        <f t="shared" si="33"/>
        <v>53089.685614766844</v>
      </c>
      <c r="BH43" s="2855">
        <f t="shared" si="33"/>
        <v>18726.452712889062</v>
      </c>
      <c r="BI43" s="2855">
        <f t="shared" si="33"/>
        <v>19.127659574483637</v>
      </c>
      <c r="BJ43" s="2855">
        <f t="shared" si="33"/>
        <v>562.2475354664889</v>
      </c>
      <c r="BK43" s="2855">
        <f t="shared" si="33"/>
        <v>2861.8454337672756</v>
      </c>
      <c r="BL43" s="2855">
        <f t="shared" si="33"/>
        <v>4966.8210566273119</v>
      </c>
      <c r="BM43" s="2855">
        <f t="shared" si="33"/>
        <v>5624.0716657667163</v>
      </c>
      <c r="BN43" s="2855">
        <f t="shared" si="33"/>
        <v>3888.8835358961724</v>
      </c>
      <c r="BO43" s="2855">
        <f t="shared" si="33"/>
        <v>803.45582579062989</v>
      </c>
      <c r="BP43" s="2855">
        <f t="shared" si="33"/>
        <v>34363.23290187784</v>
      </c>
      <c r="BQ43" s="2855">
        <f t="shared" si="33"/>
        <v>127.54644549092873</v>
      </c>
      <c r="BR43" s="2855">
        <f t="shared" si="33"/>
        <v>2024.7234411722047</v>
      </c>
      <c r="BS43" s="2855">
        <f t="shared" si="33"/>
        <v>7203.0480434426136</v>
      </c>
      <c r="BT43" s="2855">
        <f t="shared" si="33"/>
        <v>11867.585013730581</v>
      </c>
      <c r="BU43" s="2855">
        <f t="shared" si="33"/>
        <v>7230.7057206119407</v>
      </c>
      <c r="BV43" s="2855">
        <f t="shared" si="33"/>
        <v>4452.4919349067295</v>
      </c>
      <c r="BW43" s="2855">
        <f t="shared" si="33"/>
        <v>1457.1323025228289</v>
      </c>
      <c r="BX43" s="2855">
        <f t="shared" si="33"/>
        <v>2457.4378169476977</v>
      </c>
      <c r="BY43" s="3188" t="s">
        <v>1002</v>
      </c>
      <c r="BZ43" s="3190"/>
      <c r="CA43" s="2291">
        <v>3052.755885415088</v>
      </c>
      <c r="CB43" s="2292">
        <v>414.8867683488474</v>
      </c>
      <c r="CC43" s="2292">
        <v>0</v>
      </c>
      <c r="CD43" s="2292">
        <v>33.32780364661734</v>
      </c>
      <c r="CE43" s="2292">
        <v>43.03824659071023</v>
      </c>
      <c r="CF43" s="2292">
        <v>29.000155973564322</v>
      </c>
      <c r="CG43" s="2292">
        <v>142.92159434767268</v>
      </c>
      <c r="CH43" s="2292">
        <v>135.34718940439305</v>
      </c>
      <c r="CI43" s="2292">
        <v>31.251778385889839</v>
      </c>
      <c r="CJ43" s="2292">
        <v>557.14415262423461</v>
      </c>
      <c r="CK43" s="2292">
        <v>131.43405697403085</v>
      </c>
      <c r="CL43" s="2292">
        <v>0</v>
      </c>
      <c r="CM43" s="2292">
        <v>0</v>
      </c>
      <c r="CN43" s="2292">
        <v>2.4377057985277308</v>
      </c>
      <c r="CO43" s="2292">
        <v>9.3104429440928893</v>
      </c>
      <c r="CP43" s="2292">
        <v>36.960161390609436</v>
      </c>
      <c r="CQ43" s="2292">
        <v>51.98632505301574</v>
      </c>
      <c r="CR43" s="2292">
        <v>30.739421787785059</v>
      </c>
      <c r="CS43" s="2292">
        <v>273.93501986658305</v>
      </c>
      <c r="CT43" s="2292">
        <v>0</v>
      </c>
      <c r="CU43" s="2292">
        <v>0</v>
      </c>
      <c r="CV43" s="2292">
        <v>67.245181080424985</v>
      </c>
      <c r="CW43" s="2292">
        <v>98.204274221481171</v>
      </c>
      <c r="CX43" s="2292">
        <v>22.914360164028977</v>
      </c>
      <c r="CY43" s="2292">
        <v>83.133498602120198</v>
      </c>
      <c r="CZ43" s="2292">
        <v>2.4377057985277308</v>
      </c>
      <c r="DA43" s="2292">
        <v>151.77507578362065</v>
      </c>
      <c r="DB43" s="2292">
        <v>0</v>
      </c>
      <c r="DC43" s="2292">
        <v>0</v>
      </c>
      <c r="DD43" s="2292">
        <v>83.049483119326069</v>
      </c>
      <c r="DE43" s="2292">
        <v>18.906943024067228</v>
      </c>
      <c r="DF43" s="2292">
        <v>24.678999007388455</v>
      </c>
      <c r="DG43" s="2292">
        <v>25.139650632838919</v>
      </c>
      <c r="DH43" s="2292">
        <v>0</v>
      </c>
      <c r="DI43" s="2292">
        <v>360.94902048678784</v>
      </c>
      <c r="DJ43" s="2292">
        <v>0</v>
      </c>
      <c r="DK43" s="2292">
        <v>5.8258112061627596</v>
      </c>
      <c r="DL43" s="2292">
        <v>81.90627001866315</v>
      </c>
      <c r="DM43" s="2292">
        <v>122.75366333730204</v>
      </c>
      <c r="DN43" s="2292">
        <v>96.671570454733953</v>
      </c>
      <c r="DO43" s="2292">
        <v>53.791705469926008</v>
      </c>
      <c r="DP43" s="2292">
        <v>0</v>
      </c>
      <c r="DQ43" s="2292">
        <v>91.389720671015894</v>
      </c>
      <c r="DR43" s="2292">
        <v>0</v>
      </c>
      <c r="DS43" s="2292">
        <v>2.8</v>
      </c>
      <c r="DT43" s="2292">
        <v>13.789203417588226</v>
      </c>
      <c r="DU43" s="2292">
        <v>3.1786902871211256</v>
      </c>
      <c r="DV43" s="2292">
        <v>29.48864031131496</v>
      </c>
      <c r="DW43" s="2292">
        <v>42.133186654991562</v>
      </c>
      <c r="DX43" s="2292">
        <v>0</v>
      </c>
      <c r="DY43" s="2292">
        <v>1526.3862232852448</v>
      </c>
      <c r="DZ43" s="2292">
        <v>402.04044148630624</v>
      </c>
      <c r="EA43" s="2292">
        <v>0</v>
      </c>
      <c r="EB43" s="2292">
        <v>3.0258112061627598</v>
      </c>
      <c r="EC43" s="2292">
        <v>29.209002986567771</v>
      </c>
      <c r="ED43" s="2292">
        <v>69.600802119164939</v>
      </c>
      <c r="EE43" s="2292">
        <v>101.48511187509754</v>
      </c>
      <c r="EF43" s="2292">
        <v>195.6939020931504</v>
      </c>
      <c r="EG43" s="2292">
        <v>3.0258112061627598</v>
      </c>
      <c r="EH43" s="2292">
        <v>1124.3457817989383</v>
      </c>
      <c r="EI43" s="2292">
        <v>0</v>
      </c>
      <c r="EJ43" s="2292">
        <v>143.54771155444598</v>
      </c>
      <c r="EK43" s="2292">
        <v>253.04122405632211</v>
      </c>
      <c r="EL43" s="2292">
        <v>310.44692490016274</v>
      </c>
      <c r="EM43" s="2292">
        <v>189.71934068853201</v>
      </c>
      <c r="EN43" s="2292">
        <v>190.56476939365967</v>
      </c>
      <c r="EO43" s="2292">
        <v>37.025811205815813</v>
      </c>
      <c r="EP43" s="2293">
        <v>101.99999999895917</v>
      </c>
      <c r="EQ43" s="2283"/>
    </row>
    <row r="44" spans="1:147" ht="17.100000000000001" customHeight="1">
      <c r="A44" s="189"/>
      <c r="B44" s="155" t="s">
        <v>15</v>
      </c>
      <c r="C44" s="189"/>
      <c r="D44" s="1083"/>
      <c r="E44" s="1836">
        <f>CA55</f>
        <v>89496.982297579758</v>
      </c>
      <c r="F44" s="1833">
        <f t="shared" ref="F44:AT44" si="34">CB55</f>
        <v>11628.761565622352</v>
      </c>
      <c r="G44" s="1833">
        <f t="shared" si="34"/>
        <v>4.6314586851816228</v>
      </c>
      <c r="H44" s="1833">
        <f t="shared" si="34"/>
        <v>108.7666571362694</v>
      </c>
      <c r="I44" s="1833">
        <f t="shared" si="34"/>
        <v>774.93852033528799</v>
      </c>
      <c r="J44" s="1833">
        <f t="shared" si="34"/>
        <v>2332.5733204620583</v>
      </c>
      <c r="K44" s="1833">
        <f t="shared" si="34"/>
        <v>3827.7748092472684</v>
      </c>
      <c r="L44" s="1833">
        <f t="shared" si="34"/>
        <v>3579.8785104783801</v>
      </c>
      <c r="M44" s="1833">
        <f t="shared" si="34"/>
        <v>1000.1982892778967</v>
      </c>
      <c r="N44" s="1833">
        <f t="shared" si="34"/>
        <v>35074.753250026013</v>
      </c>
      <c r="O44" s="1833">
        <f t="shared" si="34"/>
        <v>3886.1498303392536</v>
      </c>
      <c r="P44" s="1833">
        <f t="shared" si="34"/>
        <v>0</v>
      </c>
      <c r="Q44" s="1833">
        <f t="shared" si="34"/>
        <v>42.280841799709719</v>
      </c>
      <c r="R44" s="1833">
        <f t="shared" si="34"/>
        <v>542.04608604429131</v>
      </c>
      <c r="S44" s="1833">
        <f t="shared" si="34"/>
        <v>736.79247394285551</v>
      </c>
      <c r="T44" s="1833">
        <f t="shared" si="34"/>
        <v>1022.0866370120747</v>
      </c>
      <c r="U44" s="1833">
        <f t="shared" si="34"/>
        <v>813.05831312982684</v>
      </c>
      <c r="V44" s="1833">
        <f t="shared" si="34"/>
        <v>729.88547841049876</v>
      </c>
      <c r="W44" s="1833">
        <f t="shared" si="34"/>
        <v>8394.3258243309283</v>
      </c>
      <c r="X44" s="1833">
        <f t="shared" si="34"/>
        <v>1</v>
      </c>
      <c r="Y44" s="1833">
        <f t="shared" si="34"/>
        <v>49.550475718065869</v>
      </c>
      <c r="Z44" s="1833">
        <f t="shared" si="34"/>
        <v>1009.7149130425719</v>
      </c>
      <c r="AA44" s="1833">
        <f t="shared" si="34"/>
        <v>2678.4482682989824</v>
      </c>
      <c r="AB44" s="1833">
        <f t="shared" si="34"/>
        <v>2684.9021189051387</v>
      </c>
      <c r="AC44" s="1833">
        <f t="shared" si="34"/>
        <v>1626.4004859825955</v>
      </c>
      <c r="AD44" s="1833">
        <f t="shared" si="34"/>
        <v>344.30956238357027</v>
      </c>
      <c r="AE44" s="1833">
        <f t="shared" si="34"/>
        <v>22794.277595355823</v>
      </c>
      <c r="AF44" s="1833">
        <f t="shared" si="34"/>
        <v>3</v>
      </c>
      <c r="AG44" s="1833">
        <f t="shared" si="34"/>
        <v>1325.3576052911244</v>
      </c>
      <c r="AH44" s="1833">
        <f t="shared" si="34"/>
        <v>7753.7058336210648</v>
      </c>
      <c r="AI44" s="1833">
        <f t="shared" si="34"/>
        <v>6609.7423717743004</v>
      </c>
      <c r="AJ44" s="1833">
        <f t="shared" si="34"/>
        <v>4446.6009811410186</v>
      </c>
      <c r="AK44" s="1833">
        <f t="shared" si="34"/>
        <v>2294.2054896691861</v>
      </c>
      <c r="AL44" s="1833">
        <f t="shared" si="34"/>
        <v>361.66531385912128</v>
      </c>
      <c r="AM44" s="1833">
        <f t="shared" si="34"/>
        <v>12923.32455197405</v>
      </c>
      <c r="AN44" s="1833">
        <f t="shared" si="34"/>
        <v>21.473149492017416</v>
      </c>
      <c r="AO44" s="1833">
        <f t="shared" si="34"/>
        <v>464.63811623082302</v>
      </c>
      <c r="AP44" s="1833">
        <f t="shared" si="34"/>
        <v>3227.6002148913781</v>
      </c>
      <c r="AQ44" s="1833">
        <f t="shared" si="34"/>
        <v>4568.9513291262601</v>
      </c>
      <c r="AR44" s="1833">
        <f t="shared" si="34"/>
        <v>2940.1317189133429</v>
      </c>
      <c r="AS44" s="1833">
        <f t="shared" si="34"/>
        <v>1484.2982776747297</v>
      </c>
      <c r="AT44" s="1833">
        <f t="shared" si="34"/>
        <v>216.23174564549726</v>
      </c>
      <c r="AU44" s="189"/>
      <c r="AV44" s="155" t="s">
        <v>15</v>
      </c>
      <c r="AW44" s="189"/>
      <c r="AX44" s="1083"/>
      <c r="AY44" s="2857">
        <f>DQ55</f>
        <v>3897.4403334080921</v>
      </c>
      <c r="AZ44" s="2855">
        <f t="shared" ref="AZ44:BX44" si="35">DR55</f>
        <v>10</v>
      </c>
      <c r="BA44" s="2855">
        <f t="shared" si="35"/>
        <v>122.21196143302684</v>
      </c>
      <c r="BB44" s="2855">
        <f t="shared" si="35"/>
        <v>889.73981019470023</v>
      </c>
      <c r="BC44" s="2855">
        <f t="shared" si="35"/>
        <v>884.45450032238796</v>
      </c>
      <c r="BD44" s="2855">
        <f t="shared" si="35"/>
        <v>855.17512016568003</v>
      </c>
      <c r="BE44" s="2855">
        <f t="shared" si="35"/>
        <v>972.51543932025902</v>
      </c>
      <c r="BF44" s="2855">
        <f t="shared" si="35"/>
        <v>163.34350197203725</v>
      </c>
      <c r="BG44" s="2855">
        <f t="shared" si="35"/>
        <v>25513.586339781825</v>
      </c>
      <c r="BH44" s="2855">
        <f t="shared" si="35"/>
        <v>8567.9746685961818</v>
      </c>
      <c r="BI44" s="2855">
        <f t="shared" si="35"/>
        <v>2</v>
      </c>
      <c r="BJ44" s="2855">
        <f t="shared" si="35"/>
        <v>176.63232360710998</v>
      </c>
      <c r="BK44" s="2855">
        <f t="shared" si="35"/>
        <v>1227.9817355907662</v>
      </c>
      <c r="BL44" s="2855">
        <f t="shared" si="35"/>
        <v>2531.3970962512244</v>
      </c>
      <c r="BM44" s="2855">
        <f t="shared" si="35"/>
        <v>2564.0273490840345</v>
      </c>
      <c r="BN44" s="2855">
        <f t="shared" si="35"/>
        <v>1747.0686274215884</v>
      </c>
      <c r="BO44" s="2855">
        <f t="shared" si="35"/>
        <v>318.86753664145738</v>
      </c>
      <c r="BP44" s="2855">
        <f t="shared" si="35"/>
        <v>16945.611671185623</v>
      </c>
      <c r="BQ44" s="2855">
        <f t="shared" si="35"/>
        <v>67.258835758835758</v>
      </c>
      <c r="BR44" s="2855">
        <f t="shared" si="35"/>
        <v>741.59330367620146</v>
      </c>
      <c r="BS44" s="2855">
        <f t="shared" si="35"/>
        <v>3505.546763868379</v>
      </c>
      <c r="BT44" s="2855">
        <f t="shared" si="35"/>
        <v>5868.8465510676697</v>
      </c>
      <c r="BU44" s="2855">
        <f t="shared" si="35"/>
        <v>3758.5044041136539</v>
      </c>
      <c r="BV44" s="2855">
        <f t="shared" si="35"/>
        <v>1974.2910520092823</v>
      </c>
      <c r="BW44" s="2855">
        <f t="shared" si="35"/>
        <v>1029.570760691601</v>
      </c>
      <c r="BX44" s="2855">
        <f t="shared" si="35"/>
        <v>459.11625676743762</v>
      </c>
      <c r="BY44" s="3188" t="s">
        <v>1004</v>
      </c>
      <c r="BZ44" s="3190"/>
      <c r="CA44" s="2291">
        <v>23242.064741524584</v>
      </c>
      <c r="CB44" s="2292">
        <v>2814.8072715571711</v>
      </c>
      <c r="CC44" s="2292">
        <v>0</v>
      </c>
      <c r="CD44" s="2292">
        <v>48.654204204204198</v>
      </c>
      <c r="CE44" s="2292">
        <v>214.46607679121882</v>
      </c>
      <c r="CF44" s="2292">
        <v>630.97828721561791</v>
      </c>
      <c r="CG44" s="2292">
        <v>796.84156477900262</v>
      </c>
      <c r="CH44" s="2292">
        <v>792.99655727151992</v>
      </c>
      <c r="CI44" s="2292">
        <v>330.8705812956066</v>
      </c>
      <c r="CJ44" s="2292">
        <v>7008.8090894464603</v>
      </c>
      <c r="CK44" s="2292">
        <v>1099.6181091806548</v>
      </c>
      <c r="CL44" s="2292">
        <v>0</v>
      </c>
      <c r="CM44" s="2292">
        <v>0</v>
      </c>
      <c r="CN44" s="2292">
        <v>144.29336658086658</v>
      </c>
      <c r="CO44" s="2292">
        <v>138.03941441454623</v>
      </c>
      <c r="CP44" s="2292">
        <v>340.91743886748293</v>
      </c>
      <c r="CQ44" s="2292">
        <v>251.24524345778738</v>
      </c>
      <c r="CR44" s="2292">
        <v>225.12264585997164</v>
      </c>
      <c r="CS44" s="2292">
        <v>2321.1185381809582</v>
      </c>
      <c r="CT44" s="2292">
        <v>0</v>
      </c>
      <c r="CU44" s="2292">
        <v>4</v>
      </c>
      <c r="CV44" s="2292">
        <v>347.4441066066945</v>
      </c>
      <c r="CW44" s="2292">
        <v>818.24041184041153</v>
      </c>
      <c r="CX44" s="2292">
        <v>698.09133955364393</v>
      </c>
      <c r="CY44" s="2292">
        <v>355.93423423426128</v>
      </c>
      <c r="CZ44" s="2292">
        <v>97.408445945945942</v>
      </c>
      <c r="DA44" s="2292">
        <v>3588.0724420848492</v>
      </c>
      <c r="DB44" s="2292">
        <v>0</v>
      </c>
      <c r="DC44" s="2292">
        <v>198.30022522522523</v>
      </c>
      <c r="DD44" s="2292">
        <v>828.61569069069049</v>
      </c>
      <c r="DE44" s="2292">
        <v>1152.040797940796</v>
      </c>
      <c r="DF44" s="2292">
        <v>911.37301051041902</v>
      </c>
      <c r="DG44" s="2292">
        <v>432.6421171171171</v>
      </c>
      <c r="DH44" s="2292">
        <v>65.1006006006006</v>
      </c>
      <c r="DI44" s="2292">
        <v>3041.5456349207798</v>
      </c>
      <c r="DJ44" s="2292">
        <v>1</v>
      </c>
      <c r="DK44" s="2292">
        <v>73.422672672699733</v>
      </c>
      <c r="DL44" s="2292">
        <v>897.21094487361768</v>
      </c>
      <c r="DM44" s="2292">
        <v>1218.8763942513376</v>
      </c>
      <c r="DN44" s="2292">
        <v>500.54695945946105</v>
      </c>
      <c r="DO44" s="2292">
        <v>311.93025525525525</v>
      </c>
      <c r="DP44" s="2292">
        <v>38.558408408408411</v>
      </c>
      <c r="DQ44" s="2292">
        <v>724.46425890208673</v>
      </c>
      <c r="DR44" s="2292">
        <v>0</v>
      </c>
      <c r="DS44" s="2292">
        <v>21.425225225225226</v>
      </c>
      <c r="DT44" s="2292">
        <v>211.24343093098506</v>
      </c>
      <c r="DU44" s="2292">
        <v>148.7727584728126</v>
      </c>
      <c r="DV44" s="2292">
        <v>166.03781102539887</v>
      </c>
      <c r="DW44" s="2292">
        <v>154.17392213651001</v>
      </c>
      <c r="DX44" s="2292">
        <v>22.81111111115505</v>
      </c>
      <c r="DY44" s="2292">
        <v>9514.8551533649115</v>
      </c>
      <c r="DZ44" s="2292">
        <v>2731.9235574839818</v>
      </c>
      <c r="EA44" s="2292">
        <v>2</v>
      </c>
      <c r="EB44" s="2292">
        <v>66.482142857033764</v>
      </c>
      <c r="EC44" s="2292">
        <v>357.50151222640318</v>
      </c>
      <c r="ED44" s="2292">
        <v>779.56327219972513</v>
      </c>
      <c r="EE44" s="2292">
        <v>1003.2370334613051</v>
      </c>
      <c r="EF44" s="2292">
        <v>368.2377734878005</v>
      </c>
      <c r="EG44" s="2292">
        <v>154.90182325171415</v>
      </c>
      <c r="EH44" s="2292">
        <v>6782.931595880932</v>
      </c>
      <c r="EI44" s="2292">
        <v>46.797297297297298</v>
      </c>
      <c r="EJ44" s="2292">
        <v>295.9207421706331</v>
      </c>
      <c r="EK44" s="2292">
        <v>1433.9544616045812</v>
      </c>
      <c r="EL44" s="2292">
        <v>1675.7327273702695</v>
      </c>
      <c r="EM44" s="2292">
        <v>1547.5801104670427</v>
      </c>
      <c r="EN44" s="2292">
        <v>1075.1374731873234</v>
      </c>
      <c r="EO44" s="2292">
        <v>707.80878378378384</v>
      </c>
      <c r="EP44" s="2293">
        <v>137.58333333316483</v>
      </c>
      <c r="EQ44" s="2283"/>
    </row>
    <row r="45" spans="1:147" ht="17.100000000000001" customHeight="1">
      <c r="A45" s="156"/>
      <c r="B45" s="156" t="s">
        <v>3535</v>
      </c>
      <c r="C45" s="156"/>
      <c r="D45" s="1089"/>
      <c r="E45" s="1836">
        <f>CA44</f>
        <v>23242.064741524584</v>
      </c>
      <c r="F45" s="1833">
        <f t="shared" ref="F45:AT48" si="36">CB44</f>
        <v>2814.8072715571711</v>
      </c>
      <c r="G45" s="1833">
        <f t="shared" si="36"/>
        <v>0</v>
      </c>
      <c r="H45" s="1833">
        <f t="shared" si="36"/>
        <v>48.654204204204198</v>
      </c>
      <c r="I45" s="1833">
        <f t="shared" si="36"/>
        <v>214.46607679121882</v>
      </c>
      <c r="J45" s="1833">
        <f t="shared" si="36"/>
        <v>630.97828721561791</v>
      </c>
      <c r="K45" s="1833">
        <f t="shared" si="36"/>
        <v>796.84156477900262</v>
      </c>
      <c r="L45" s="1833">
        <f t="shared" si="36"/>
        <v>792.99655727151992</v>
      </c>
      <c r="M45" s="1833">
        <f t="shared" si="36"/>
        <v>330.8705812956066</v>
      </c>
      <c r="N45" s="1833">
        <f t="shared" si="36"/>
        <v>7008.8090894464603</v>
      </c>
      <c r="O45" s="1833">
        <f t="shared" si="36"/>
        <v>1099.6181091806548</v>
      </c>
      <c r="P45" s="1833">
        <f t="shared" si="36"/>
        <v>0</v>
      </c>
      <c r="Q45" s="1833">
        <f t="shared" si="36"/>
        <v>0</v>
      </c>
      <c r="R45" s="1833">
        <f t="shared" si="36"/>
        <v>144.29336658086658</v>
      </c>
      <c r="S45" s="1833">
        <f t="shared" si="36"/>
        <v>138.03941441454623</v>
      </c>
      <c r="T45" s="1833">
        <f t="shared" si="36"/>
        <v>340.91743886748293</v>
      </c>
      <c r="U45" s="1833">
        <f t="shared" si="36"/>
        <v>251.24524345778738</v>
      </c>
      <c r="V45" s="1833">
        <f t="shared" si="36"/>
        <v>225.12264585997164</v>
      </c>
      <c r="W45" s="1833">
        <f t="shared" si="36"/>
        <v>2321.1185381809582</v>
      </c>
      <c r="X45" s="1833">
        <f t="shared" si="36"/>
        <v>0</v>
      </c>
      <c r="Y45" s="1833">
        <f t="shared" si="36"/>
        <v>4</v>
      </c>
      <c r="Z45" s="1833">
        <f t="shared" si="36"/>
        <v>347.4441066066945</v>
      </c>
      <c r="AA45" s="1833">
        <f t="shared" si="36"/>
        <v>818.24041184041153</v>
      </c>
      <c r="AB45" s="1833">
        <f t="shared" si="36"/>
        <v>698.09133955364393</v>
      </c>
      <c r="AC45" s="1833">
        <f t="shared" si="36"/>
        <v>355.93423423426128</v>
      </c>
      <c r="AD45" s="1833">
        <f t="shared" si="36"/>
        <v>97.408445945945942</v>
      </c>
      <c r="AE45" s="1833">
        <f t="shared" si="36"/>
        <v>3588.0724420848492</v>
      </c>
      <c r="AF45" s="1833">
        <f t="shared" si="36"/>
        <v>0</v>
      </c>
      <c r="AG45" s="1833">
        <f t="shared" si="36"/>
        <v>198.30022522522523</v>
      </c>
      <c r="AH45" s="1833">
        <f t="shared" si="36"/>
        <v>828.61569069069049</v>
      </c>
      <c r="AI45" s="1833">
        <f t="shared" si="36"/>
        <v>1152.040797940796</v>
      </c>
      <c r="AJ45" s="1833">
        <f t="shared" si="36"/>
        <v>911.37301051041902</v>
      </c>
      <c r="AK45" s="1833">
        <f t="shared" si="36"/>
        <v>432.6421171171171</v>
      </c>
      <c r="AL45" s="1833">
        <f t="shared" si="36"/>
        <v>65.1006006006006</v>
      </c>
      <c r="AM45" s="1833">
        <f t="shared" si="36"/>
        <v>3041.5456349207798</v>
      </c>
      <c r="AN45" s="1833">
        <f t="shared" si="36"/>
        <v>1</v>
      </c>
      <c r="AO45" s="1833">
        <f t="shared" si="36"/>
        <v>73.422672672699733</v>
      </c>
      <c r="AP45" s="1833">
        <f t="shared" si="36"/>
        <v>897.21094487361768</v>
      </c>
      <c r="AQ45" s="1833">
        <f t="shared" si="36"/>
        <v>1218.8763942513376</v>
      </c>
      <c r="AR45" s="1833">
        <f t="shared" si="36"/>
        <v>500.54695945946105</v>
      </c>
      <c r="AS45" s="1833">
        <f t="shared" si="36"/>
        <v>311.93025525525525</v>
      </c>
      <c r="AT45" s="1833">
        <f t="shared" si="36"/>
        <v>38.558408408408411</v>
      </c>
      <c r="AU45" s="156"/>
      <c r="AV45" s="156" t="s">
        <v>2295</v>
      </c>
      <c r="AW45" s="156"/>
      <c r="AX45" s="1089"/>
      <c r="AY45" s="2857">
        <f>DQ44</f>
        <v>724.46425890208673</v>
      </c>
      <c r="AZ45" s="2855">
        <f t="shared" ref="AZ45:BX48" si="37">DR44</f>
        <v>0</v>
      </c>
      <c r="BA45" s="2855">
        <f t="shared" si="37"/>
        <v>21.425225225225226</v>
      </c>
      <c r="BB45" s="2855">
        <f t="shared" si="37"/>
        <v>211.24343093098506</v>
      </c>
      <c r="BC45" s="2855">
        <f t="shared" si="37"/>
        <v>148.7727584728126</v>
      </c>
      <c r="BD45" s="2855">
        <f t="shared" si="37"/>
        <v>166.03781102539887</v>
      </c>
      <c r="BE45" s="2855">
        <f t="shared" si="37"/>
        <v>154.17392213651001</v>
      </c>
      <c r="BF45" s="2855">
        <f t="shared" si="37"/>
        <v>22.81111111115505</v>
      </c>
      <c r="BG45" s="2855">
        <f t="shared" si="37"/>
        <v>9514.8551533649115</v>
      </c>
      <c r="BH45" s="2855">
        <f t="shared" si="37"/>
        <v>2731.9235574839818</v>
      </c>
      <c r="BI45" s="2855">
        <f t="shared" si="37"/>
        <v>2</v>
      </c>
      <c r="BJ45" s="2855">
        <f t="shared" si="37"/>
        <v>66.482142857033764</v>
      </c>
      <c r="BK45" s="2855">
        <f t="shared" si="37"/>
        <v>357.50151222640318</v>
      </c>
      <c r="BL45" s="2855">
        <f t="shared" si="37"/>
        <v>779.56327219972513</v>
      </c>
      <c r="BM45" s="2855">
        <f t="shared" si="37"/>
        <v>1003.2370334613051</v>
      </c>
      <c r="BN45" s="2855">
        <f t="shared" si="37"/>
        <v>368.2377734878005</v>
      </c>
      <c r="BO45" s="2855">
        <f t="shared" si="37"/>
        <v>154.90182325171415</v>
      </c>
      <c r="BP45" s="2855">
        <f t="shared" si="37"/>
        <v>6782.931595880932</v>
      </c>
      <c r="BQ45" s="2855">
        <f t="shared" si="37"/>
        <v>46.797297297297298</v>
      </c>
      <c r="BR45" s="2855">
        <f t="shared" si="37"/>
        <v>295.9207421706331</v>
      </c>
      <c r="BS45" s="2855">
        <f t="shared" si="37"/>
        <v>1433.9544616045812</v>
      </c>
      <c r="BT45" s="2855">
        <f t="shared" si="37"/>
        <v>1675.7327273702695</v>
      </c>
      <c r="BU45" s="2855">
        <f t="shared" si="37"/>
        <v>1547.5801104670427</v>
      </c>
      <c r="BV45" s="2855">
        <f t="shared" si="37"/>
        <v>1075.1374731873234</v>
      </c>
      <c r="BW45" s="2855">
        <f t="shared" si="37"/>
        <v>707.80878378378384</v>
      </c>
      <c r="BX45" s="2855">
        <f t="shared" si="37"/>
        <v>137.58333333316483</v>
      </c>
      <c r="BY45" s="3188" t="s">
        <v>1005</v>
      </c>
      <c r="BZ45" s="3190"/>
      <c r="CA45" s="2291">
        <v>41708.767712514033</v>
      </c>
      <c r="CB45" s="2292">
        <v>5433.7348985459867</v>
      </c>
      <c r="CC45" s="2292">
        <v>0</v>
      </c>
      <c r="CD45" s="2292">
        <v>31</v>
      </c>
      <c r="CE45" s="2292">
        <v>341.54493582628987</v>
      </c>
      <c r="CF45" s="2292">
        <v>1000.4084848744922</v>
      </c>
      <c r="CG45" s="2292">
        <v>1837.7039528726787</v>
      </c>
      <c r="CH45" s="2292">
        <v>1777.1698981192035</v>
      </c>
      <c r="CI45" s="2292">
        <v>445.9076268533218</v>
      </c>
      <c r="CJ45" s="2292">
        <v>19625.141246193711</v>
      </c>
      <c r="CK45" s="2292">
        <v>1158.318456700614</v>
      </c>
      <c r="CL45" s="2292">
        <v>0</v>
      </c>
      <c r="CM45" s="2292">
        <v>34.780841799709719</v>
      </c>
      <c r="CN45" s="2292">
        <v>169.34024303486177</v>
      </c>
      <c r="CO45" s="2292">
        <v>160.34416175759128</v>
      </c>
      <c r="CP45" s="2292">
        <v>307.20804661472823</v>
      </c>
      <c r="CQ45" s="2292">
        <v>253.02553146079177</v>
      </c>
      <c r="CR45" s="2292">
        <v>233.6196320329299</v>
      </c>
      <c r="CS45" s="2292">
        <v>3457.5118785396057</v>
      </c>
      <c r="CT45" s="2292">
        <v>1</v>
      </c>
      <c r="CU45" s="2292">
        <v>5</v>
      </c>
      <c r="CV45" s="2292">
        <v>246.45515239486386</v>
      </c>
      <c r="CW45" s="2292">
        <v>1120.9578573664808</v>
      </c>
      <c r="CX45" s="2292">
        <v>1157.1819730212635</v>
      </c>
      <c r="CY45" s="2292">
        <v>807.5043939783468</v>
      </c>
      <c r="CZ45" s="2292">
        <v>119.41250177865049</v>
      </c>
      <c r="DA45" s="2292">
        <v>15009.310910953494</v>
      </c>
      <c r="DB45" s="2292">
        <v>2</v>
      </c>
      <c r="DC45" s="2292">
        <v>891.21912974188217</v>
      </c>
      <c r="DD45" s="2292">
        <v>5427.9281866301417</v>
      </c>
      <c r="DE45" s="2292">
        <v>4193.7364409914899</v>
      </c>
      <c r="DF45" s="2292">
        <v>2807.2638877031222</v>
      </c>
      <c r="DG45" s="2292">
        <v>1460.5358433648771</v>
      </c>
      <c r="DH45" s="2292">
        <v>226.62742252198407</v>
      </c>
      <c r="DI45" s="2292">
        <v>6197.4026409402068</v>
      </c>
      <c r="DJ45" s="2292">
        <v>20.473149492017416</v>
      </c>
      <c r="DK45" s="2292">
        <v>275.7314949201741</v>
      </c>
      <c r="DL45" s="2292">
        <v>1361.2439027858775</v>
      </c>
      <c r="DM45" s="2292">
        <v>2195.0485059335551</v>
      </c>
      <c r="DN45" s="2292">
        <v>1443.4575002134284</v>
      </c>
      <c r="DO45" s="2292">
        <v>777.68099405237069</v>
      </c>
      <c r="DP45" s="2292">
        <v>123.76709354278722</v>
      </c>
      <c r="DQ45" s="2292">
        <v>1821.5246122541234</v>
      </c>
      <c r="DR45" s="2292">
        <v>10</v>
      </c>
      <c r="DS45" s="2292">
        <v>70.384615384615387</v>
      </c>
      <c r="DT45" s="2292">
        <v>305.73875181422346</v>
      </c>
      <c r="DU45" s="2292">
        <v>507.9520191240502</v>
      </c>
      <c r="DV45" s="2292">
        <v>482.95805515239471</v>
      </c>
      <c r="DW45" s="2292">
        <v>348.00520077400165</v>
      </c>
      <c r="DX45" s="2292">
        <v>96.485970004837924</v>
      </c>
      <c r="DY45" s="2292">
        <v>8630.9643145799837</v>
      </c>
      <c r="DZ45" s="2292">
        <v>2727.456323458332</v>
      </c>
      <c r="EA45" s="2292">
        <v>0</v>
      </c>
      <c r="EB45" s="2292">
        <v>74.125786163522008</v>
      </c>
      <c r="EC45" s="2292">
        <v>438.22109337212567</v>
      </c>
      <c r="ED45" s="2292">
        <v>699.59361393332551</v>
      </c>
      <c r="EE45" s="2292">
        <v>852.56731124954172</v>
      </c>
      <c r="EF45" s="2292">
        <v>564.7507897207779</v>
      </c>
      <c r="EG45" s="2292">
        <v>98.19772901903869</v>
      </c>
      <c r="EH45" s="2292">
        <v>5903.5079911216535</v>
      </c>
      <c r="EI45" s="2292">
        <v>18.461538461538463</v>
      </c>
      <c r="EJ45" s="2292">
        <v>239.47024673439765</v>
      </c>
      <c r="EK45" s="2292">
        <v>1246.5540852046515</v>
      </c>
      <c r="EL45" s="2292">
        <v>2795.2639346598044</v>
      </c>
      <c r="EM45" s="2292">
        <v>1211.8817410855816</v>
      </c>
      <c r="EN45" s="2292">
        <v>262.95201912388438</v>
      </c>
      <c r="EO45" s="2292">
        <v>128.92442585179566</v>
      </c>
      <c r="EP45" s="2293">
        <v>0</v>
      </c>
      <c r="EQ45" s="2283"/>
    </row>
    <row r="46" spans="1:147" ht="17.100000000000001" customHeight="1">
      <c r="A46" s="156"/>
      <c r="B46" s="156" t="s">
        <v>2795</v>
      </c>
      <c r="C46" s="156"/>
      <c r="D46" s="1089"/>
      <c r="E46" s="1836">
        <f t="shared" ref="E46:E48" si="38">CA45</f>
        <v>41708.767712514033</v>
      </c>
      <c r="F46" s="1833">
        <f t="shared" si="36"/>
        <v>5433.7348985459867</v>
      </c>
      <c r="G46" s="1833">
        <f t="shared" si="36"/>
        <v>0</v>
      </c>
      <c r="H46" s="1833">
        <f t="shared" si="36"/>
        <v>31</v>
      </c>
      <c r="I46" s="1833">
        <f t="shared" si="36"/>
        <v>341.54493582628987</v>
      </c>
      <c r="J46" s="1833">
        <f t="shared" si="36"/>
        <v>1000.4084848744922</v>
      </c>
      <c r="K46" s="1833">
        <f t="shared" si="36"/>
        <v>1837.7039528726787</v>
      </c>
      <c r="L46" s="1833">
        <f t="shared" si="36"/>
        <v>1777.1698981192035</v>
      </c>
      <c r="M46" s="1833">
        <f t="shared" si="36"/>
        <v>445.9076268533218</v>
      </c>
      <c r="N46" s="1833">
        <f t="shared" si="36"/>
        <v>19625.141246193711</v>
      </c>
      <c r="O46" s="1833">
        <f t="shared" si="36"/>
        <v>1158.318456700614</v>
      </c>
      <c r="P46" s="1833">
        <f t="shared" si="36"/>
        <v>0</v>
      </c>
      <c r="Q46" s="1833">
        <f t="shared" si="36"/>
        <v>34.780841799709719</v>
      </c>
      <c r="R46" s="1833">
        <f t="shared" si="36"/>
        <v>169.34024303486177</v>
      </c>
      <c r="S46" s="1833">
        <f t="shared" si="36"/>
        <v>160.34416175759128</v>
      </c>
      <c r="T46" s="1833">
        <f t="shared" si="36"/>
        <v>307.20804661472823</v>
      </c>
      <c r="U46" s="1833">
        <f t="shared" si="36"/>
        <v>253.02553146079177</v>
      </c>
      <c r="V46" s="1833">
        <f t="shared" si="36"/>
        <v>233.6196320329299</v>
      </c>
      <c r="W46" s="1833">
        <f t="shared" si="36"/>
        <v>3457.5118785396057</v>
      </c>
      <c r="X46" s="1833">
        <f t="shared" si="36"/>
        <v>1</v>
      </c>
      <c r="Y46" s="1833">
        <f t="shared" si="36"/>
        <v>5</v>
      </c>
      <c r="Z46" s="1833">
        <f t="shared" si="36"/>
        <v>246.45515239486386</v>
      </c>
      <c r="AA46" s="1833">
        <f t="shared" si="36"/>
        <v>1120.9578573664808</v>
      </c>
      <c r="AB46" s="1833">
        <f t="shared" si="36"/>
        <v>1157.1819730212635</v>
      </c>
      <c r="AC46" s="1833">
        <f t="shared" si="36"/>
        <v>807.5043939783468</v>
      </c>
      <c r="AD46" s="1833">
        <f t="shared" si="36"/>
        <v>119.41250177865049</v>
      </c>
      <c r="AE46" s="1833">
        <f t="shared" si="36"/>
        <v>15009.310910953494</v>
      </c>
      <c r="AF46" s="1833">
        <f t="shared" si="36"/>
        <v>2</v>
      </c>
      <c r="AG46" s="1833">
        <f t="shared" si="36"/>
        <v>891.21912974188217</v>
      </c>
      <c r="AH46" s="1833">
        <f t="shared" si="36"/>
        <v>5427.9281866301417</v>
      </c>
      <c r="AI46" s="1833">
        <f t="shared" si="36"/>
        <v>4193.7364409914899</v>
      </c>
      <c r="AJ46" s="1833">
        <f t="shared" si="36"/>
        <v>2807.2638877031222</v>
      </c>
      <c r="AK46" s="1833">
        <f t="shared" si="36"/>
        <v>1460.5358433648771</v>
      </c>
      <c r="AL46" s="1833">
        <f t="shared" si="36"/>
        <v>226.62742252198407</v>
      </c>
      <c r="AM46" s="1833">
        <f t="shared" si="36"/>
        <v>6197.4026409402068</v>
      </c>
      <c r="AN46" s="1833">
        <f t="shared" si="36"/>
        <v>20.473149492017416</v>
      </c>
      <c r="AO46" s="1833">
        <f t="shared" si="36"/>
        <v>275.7314949201741</v>
      </c>
      <c r="AP46" s="1833">
        <f t="shared" si="36"/>
        <v>1361.2439027858775</v>
      </c>
      <c r="AQ46" s="1833">
        <f t="shared" si="36"/>
        <v>2195.0485059335551</v>
      </c>
      <c r="AR46" s="1833">
        <f t="shared" si="36"/>
        <v>1443.4575002134284</v>
      </c>
      <c r="AS46" s="1833">
        <f t="shared" si="36"/>
        <v>777.68099405237069</v>
      </c>
      <c r="AT46" s="1833">
        <f t="shared" si="36"/>
        <v>123.76709354278722</v>
      </c>
      <c r="AU46" s="156"/>
      <c r="AV46" s="156" t="s">
        <v>3536</v>
      </c>
      <c r="AW46" s="156"/>
      <c r="AX46" s="1089"/>
      <c r="AY46" s="2857">
        <f t="shared" ref="AY46:AY48" si="39">DQ45</f>
        <v>1821.5246122541234</v>
      </c>
      <c r="AZ46" s="2855">
        <f t="shared" si="37"/>
        <v>10</v>
      </c>
      <c r="BA46" s="2855">
        <f t="shared" si="37"/>
        <v>70.384615384615387</v>
      </c>
      <c r="BB46" s="2855">
        <f t="shared" si="37"/>
        <v>305.73875181422346</v>
      </c>
      <c r="BC46" s="2855">
        <f t="shared" si="37"/>
        <v>507.9520191240502</v>
      </c>
      <c r="BD46" s="2855">
        <f t="shared" si="37"/>
        <v>482.95805515239471</v>
      </c>
      <c r="BE46" s="2855">
        <f t="shared" si="37"/>
        <v>348.00520077400165</v>
      </c>
      <c r="BF46" s="2855">
        <f t="shared" si="37"/>
        <v>96.485970004837924</v>
      </c>
      <c r="BG46" s="2855">
        <f t="shared" si="37"/>
        <v>8630.9643145799837</v>
      </c>
      <c r="BH46" s="2855">
        <f t="shared" si="37"/>
        <v>2727.456323458332</v>
      </c>
      <c r="BI46" s="2855">
        <f t="shared" si="37"/>
        <v>0</v>
      </c>
      <c r="BJ46" s="2855">
        <f t="shared" si="37"/>
        <v>74.125786163522008</v>
      </c>
      <c r="BK46" s="2855">
        <f t="shared" si="37"/>
        <v>438.22109337212567</v>
      </c>
      <c r="BL46" s="2855">
        <f t="shared" si="37"/>
        <v>699.59361393332551</v>
      </c>
      <c r="BM46" s="2855">
        <f t="shared" si="37"/>
        <v>852.56731124954172</v>
      </c>
      <c r="BN46" s="2855">
        <f t="shared" si="37"/>
        <v>564.7507897207779</v>
      </c>
      <c r="BO46" s="2855">
        <f t="shared" si="37"/>
        <v>98.19772901903869</v>
      </c>
      <c r="BP46" s="2855">
        <f t="shared" si="37"/>
        <v>5903.5079911216535</v>
      </c>
      <c r="BQ46" s="2855">
        <f t="shared" si="37"/>
        <v>18.461538461538463</v>
      </c>
      <c r="BR46" s="2855">
        <f t="shared" si="37"/>
        <v>239.47024673439765</v>
      </c>
      <c r="BS46" s="2855">
        <f t="shared" si="37"/>
        <v>1246.5540852046515</v>
      </c>
      <c r="BT46" s="2855">
        <f t="shared" si="37"/>
        <v>2795.2639346598044</v>
      </c>
      <c r="BU46" s="2855">
        <f t="shared" si="37"/>
        <v>1211.8817410855816</v>
      </c>
      <c r="BV46" s="2855">
        <f t="shared" si="37"/>
        <v>262.95201912388438</v>
      </c>
      <c r="BW46" s="2855">
        <f t="shared" si="37"/>
        <v>128.92442585179566</v>
      </c>
      <c r="BX46" s="2855">
        <f t="shared" si="37"/>
        <v>0</v>
      </c>
      <c r="BY46" s="3188" t="s">
        <v>1006</v>
      </c>
      <c r="BZ46" s="3190"/>
      <c r="CA46" s="2291">
        <v>12273.25951191344</v>
      </c>
      <c r="CB46" s="2292">
        <v>1725.0410478473452</v>
      </c>
      <c r="CC46" s="2292">
        <v>0</v>
      </c>
      <c r="CD46" s="2292">
        <v>4</v>
      </c>
      <c r="CE46" s="2292">
        <v>85.235360593530231</v>
      </c>
      <c r="CF46" s="2292">
        <v>395.21068737835458</v>
      </c>
      <c r="CG46" s="2292">
        <v>595.79295173825471</v>
      </c>
      <c r="CH46" s="2292">
        <v>512.76930557993592</v>
      </c>
      <c r="CI46" s="2292">
        <v>132.03274255726998</v>
      </c>
      <c r="CJ46" s="2292">
        <v>4846.9100167189281</v>
      </c>
      <c r="CK46" s="2292">
        <v>896.19571018115732</v>
      </c>
      <c r="CL46" s="2292">
        <v>0</v>
      </c>
      <c r="CM46" s="2292">
        <v>7.5</v>
      </c>
      <c r="CN46" s="2292">
        <v>176.11205052238165</v>
      </c>
      <c r="CO46" s="2292">
        <v>131.28261464522751</v>
      </c>
      <c r="CP46" s="2292">
        <v>258.23927381559059</v>
      </c>
      <c r="CQ46" s="2292">
        <v>170.01025528931436</v>
      </c>
      <c r="CR46" s="2292">
        <v>153.0515159086431</v>
      </c>
      <c r="CS46" s="2292">
        <v>1406.4292678066322</v>
      </c>
      <c r="CT46" s="2292">
        <v>0</v>
      </c>
      <c r="CU46" s="2292">
        <v>31.142857142810705</v>
      </c>
      <c r="CV46" s="2292">
        <v>243.29636431778931</v>
      </c>
      <c r="CW46" s="2292">
        <v>410.8136913685787</v>
      </c>
      <c r="CX46" s="2292">
        <v>449.59629530474024</v>
      </c>
      <c r="CY46" s="2292">
        <v>215.27244264789289</v>
      </c>
      <c r="CZ46" s="2292">
        <v>56.307617024820935</v>
      </c>
      <c r="DA46" s="2292">
        <v>2544.2850387311396</v>
      </c>
      <c r="DB46" s="2292">
        <v>0</v>
      </c>
      <c r="DC46" s="2292">
        <v>150.75307881766435</v>
      </c>
      <c r="DD46" s="2292">
        <v>914.68600967388056</v>
      </c>
      <c r="DE46" s="2292">
        <v>844.45668356347869</v>
      </c>
      <c r="DF46" s="2292">
        <v>399.38978724916291</v>
      </c>
      <c r="DG46" s="2292">
        <v>201.4032150591371</v>
      </c>
      <c r="DH46" s="2292">
        <v>33.59626436781609</v>
      </c>
      <c r="DI46" s="2292">
        <v>1825.7685688001541</v>
      </c>
      <c r="DJ46" s="2292">
        <v>0</v>
      </c>
      <c r="DK46" s="2292">
        <v>50.845858320839582</v>
      </c>
      <c r="DL46" s="2292">
        <v>504.83114906296419</v>
      </c>
      <c r="DM46" s="2292">
        <v>565.99063414723696</v>
      </c>
      <c r="DN46" s="2292">
        <v>517.86519751494666</v>
      </c>
      <c r="DO46" s="2292">
        <v>169.20740016895854</v>
      </c>
      <c r="DP46" s="2292">
        <v>17.028329585207395</v>
      </c>
      <c r="DQ46" s="2292">
        <v>586.02762052459582</v>
      </c>
      <c r="DR46" s="2292">
        <v>0</v>
      </c>
      <c r="DS46" s="2292">
        <v>26</v>
      </c>
      <c r="DT46" s="2292">
        <v>34.666666666666671</v>
      </c>
      <c r="DU46" s="2292">
        <v>108.34824849496933</v>
      </c>
      <c r="DV46" s="2292">
        <v>89.592261904863904</v>
      </c>
      <c r="DW46" s="2292">
        <v>307.97944966929913</v>
      </c>
      <c r="DX46" s="2292">
        <v>19.440993788796657</v>
      </c>
      <c r="DY46" s="2292">
        <v>3165.1486216586864</v>
      </c>
      <c r="DZ46" s="2292">
        <v>1450.6429686674048</v>
      </c>
      <c r="EA46" s="2292">
        <v>0</v>
      </c>
      <c r="EB46" s="2292">
        <v>28.395833333333332</v>
      </c>
      <c r="EC46" s="2292">
        <v>226.10785327018695</v>
      </c>
      <c r="ED46" s="2292">
        <v>405.56476350537008</v>
      </c>
      <c r="EE46" s="2292">
        <v>321.02070128381041</v>
      </c>
      <c r="EF46" s="2292">
        <v>452.35338624022103</v>
      </c>
      <c r="EG46" s="2292">
        <v>17.200431034482758</v>
      </c>
      <c r="EH46" s="2292">
        <v>1714.5056529912813</v>
      </c>
      <c r="EI46" s="2292">
        <v>0</v>
      </c>
      <c r="EJ46" s="2292">
        <v>112.24458128066649</v>
      </c>
      <c r="EK46" s="2292">
        <v>214.90857249956656</v>
      </c>
      <c r="EL46" s="2292">
        <v>626.41809601205773</v>
      </c>
      <c r="EM46" s="2292">
        <v>429.06008394609432</v>
      </c>
      <c r="EN46" s="2292">
        <v>243.97396585804242</v>
      </c>
      <c r="EO46" s="2292">
        <v>87.90035339485388</v>
      </c>
      <c r="EP46" s="2293">
        <v>124.36363636372609</v>
      </c>
      <c r="EQ46" s="2283"/>
    </row>
    <row r="47" spans="1:147" ht="17.100000000000001" customHeight="1">
      <c r="A47" s="156"/>
      <c r="B47" s="156" t="s">
        <v>2821</v>
      </c>
      <c r="C47" s="156"/>
      <c r="D47" s="1089"/>
      <c r="E47" s="1836">
        <f t="shared" si="38"/>
        <v>12273.25951191344</v>
      </c>
      <c r="F47" s="1833">
        <f t="shared" si="36"/>
        <v>1725.0410478473452</v>
      </c>
      <c r="G47" s="1833">
        <f t="shared" si="36"/>
        <v>0</v>
      </c>
      <c r="H47" s="1833">
        <f t="shared" si="36"/>
        <v>4</v>
      </c>
      <c r="I47" s="1833">
        <f t="shared" si="36"/>
        <v>85.235360593530231</v>
      </c>
      <c r="J47" s="1833">
        <f t="shared" si="36"/>
        <v>395.21068737835458</v>
      </c>
      <c r="K47" s="1833">
        <f t="shared" si="36"/>
        <v>595.79295173825471</v>
      </c>
      <c r="L47" s="1833">
        <f t="shared" si="36"/>
        <v>512.76930557993592</v>
      </c>
      <c r="M47" s="1833">
        <f t="shared" si="36"/>
        <v>132.03274255726998</v>
      </c>
      <c r="N47" s="1833">
        <f t="shared" si="36"/>
        <v>4846.9100167189281</v>
      </c>
      <c r="O47" s="1833">
        <f t="shared" si="36"/>
        <v>896.19571018115732</v>
      </c>
      <c r="P47" s="1833">
        <f t="shared" si="36"/>
        <v>0</v>
      </c>
      <c r="Q47" s="1833">
        <f t="shared" si="36"/>
        <v>7.5</v>
      </c>
      <c r="R47" s="1833">
        <f t="shared" si="36"/>
        <v>176.11205052238165</v>
      </c>
      <c r="S47" s="1833">
        <f t="shared" si="36"/>
        <v>131.28261464522751</v>
      </c>
      <c r="T47" s="1833">
        <f t="shared" si="36"/>
        <v>258.23927381559059</v>
      </c>
      <c r="U47" s="1833">
        <f t="shared" si="36"/>
        <v>170.01025528931436</v>
      </c>
      <c r="V47" s="1833">
        <f t="shared" si="36"/>
        <v>153.0515159086431</v>
      </c>
      <c r="W47" s="1833">
        <f t="shared" si="36"/>
        <v>1406.4292678066322</v>
      </c>
      <c r="X47" s="1833">
        <f t="shared" si="36"/>
        <v>0</v>
      </c>
      <c r="Y47" s="1833">
        <f t="shared" si="36"/>
        <v>31.142857142810705</v>
      </c>
      <c r="Z47" s="1833">
        <f t="shared" si="36"/>
        <v>243.29636431778931</v>
      </c>
      <c r="AA47" s="1833">
        <f t="shared" si="36"/>
        <v>410.8136913685787</v>
      </c>
      <c r="AB47" s="1833">
        <f t="shared" si="36"/>
        <v>449.59629530474024</v>
      </c>
      <c r="AC47" s="1833">
        <f t="shared" si="36"/>
        <v>215.27244264789289</v>
      </c>
      <c r="AD47" s="1833">
        <f t="shared" si="36"/>
        <v>56.307617024820935</v>
      </c>
      <c r="AE47" s="1833">
        <f t="shared" si="36"/>
        <v>2544.2850387311396</v>
      </c>
      <c r="AF47" s="1833">
        <f t="shared" si="36"/>
        <v>0</v>
      </c>
      <c r="AG47" s="1833">
        <f t="shared" si="36"/>
        <v>150.75307881766435</v>
      </c>
      <c r="AH47" s="1833">
        <f t="shared" si="36"/>
        <v>914.68600967388056</v>
      </c>
      <c r="AI47" s="1833">
        <f t="shared" si="36"/>
        <v>844.45668356347869</v>
      </c>
      <c r="AJ47" s="1833">
        <f t="shared" si="36"/>
        <v>399.38978724916291</v>
      </c>
      <c r="AK47" s="1833">
        <f t="shared" si="36"/>
        <v>201.4032150591371</v>
      </c>
      <c r="AL47" s="1833">
        <f t="shared" si="36"/>
        <v>33.59626436781609</v>
      </c>
      <c r="AM47" s="1833">
        <f t="shared" si="36"/>
        <v>1825.7685688001541</v>
      </c>
      <c r="AN47" s="1833">
        <f t="shared" si="36"/>
        <v>0</v>
      </c>
      <c r="AO47" s="1833">
        <f t="shared" si="36"/>
        <v>50.845858320839582</v>
      </c>
      <c r="AP47" s="1833">
        <f t="shared" si="36"/>
        <v>504.83114906296419</v>
      </c>
      <c r="AQ47" s="1833">
        <f t="shared" si="36"/>
        <v>565.99063414723696</v>
      </c>
      <c r="AR47" s="1833">
        <f t="shared" si="36"/>
        <v>517.86519751494666</v>
      </c>
      <c r="AS47" s="1833">
        <f t="shared" si="36"/>
        <v>169.20740016895854</v>
      </c>
      <c r="AT47" s="1833">
        <f t="shared" si="36"/>
        <v>17.028329585207395</v>
      </c>
      <c r="AU47" s="156"/>
      <c r="AV47" s="156" t="s">
        <v>2912</v>
      </c>
      <c r="AW47" s="156"/>
      <c r="AX47" s="1089"/>
      <c r="AY47" s="2857">
        <f t="shared" si="39"/>
        <v>586.02762052459582</v>
      </c>
      <c r="AZ47" s="2855">
        <f t="shared" si="37"/>
        <v>0</v>
      </c>
      <c r="BA47" s="2855">
        <f t="shared" si="37"/>
        <v>26</v>
      </c>
      <c r="BB47" s="2855">
        <f t="shared" si="37"/>
        <v>34.666666666666671</v>
      </c>
      <c r="BC47" s="2855">
        <f t="shared" si="37"/>
        <v>108.34824849496933</v>
      </c>
      <c r="BD47" s="2855">
        <f t="shared" si="37"/>
        <v>89.592261904863904</v>
      </c>
      <c r="BE47" s="2855">
        <f t="shared" si="37"/>
        <v>307.97944966929913</v>
      </c>
      <c r="BF47" s="2855">
        <f t="shared" si="37"/>
        <v>19.440993788796657</v>
      </c>
      <c r="BG47" s="2855">
        <f t="shared" si="37"/>
        <v>3165.1486216586864</v>
      </c>
      <c r="BH47" s="2855">
        <f t="shared" si="37"/>
        <v>1450.6429686674048</v>
      </c>
      <c r="BI47" s="2855">
        <f t="shared" si="37"/>
        <v>0</v>
      </c>
      <c r="BJ47" s="2855">
        <f t="shared" si="37"/>
        <v>28.395833333333332</v>
      </c>
      <c r="BK47" s="2855">
        <f t="shared" si="37"/>
        <v>226.10785327018695</v>
      </c>
      <c r="BL47" s="2855">
        <f t="shared" si="37"/>
        <v>405.56476350537008</v>
      </c>
      <c r="BM47" s="2855">
        <f t="shared" si="37"/>
        <v>321.02070128381041</v>
      </c>
      <c r="BN47" s="2855">
        <f t="shared" si="37"/>
        <v>452.35338624022103</v>
      </c>
      <c r="BO47" s="2855">
        <f t="shared" si="37"/>
        <v>17.200431034482758</v>
      </c>
      <c r="BP47" s="2855">
        <f t="shared" si="37"/>
        <v>1714.5056529912813</v>
      </c>
      <c r="BQ47" s="2855">
        <f t="shared" si="37"/>
        <v>0</v>
      </c>
      <c r="BR47" s="2855">
        <f t="shared" si="37"/>
        <v>112.24458128066649</v>
      </c>
      <c r="BS47" s="2855">
        <f t="shared" si="37"/>
        <v>214.90857249956656</v>
      </c>
      <c r="BT47" s="2855">
        <f t="shared" si="37"/>
        <v>626.41809601205773</v>
      </c>
      <c r="BU47" s="2855">
        <f t="shared" si="37"/>
        <v>429.06008394609432</v>
      </c>
      <c r="BV47" s="2855">
        <f t="shared" si="37"/>
        <v>243.97396585804242</v>
      </c>
      <c r="BW47" s="2855">
        <f t="shared" si="37"/>
        <v>87.90035339485388</v>
      </c>
      <c r="BX47" s="2855">
        <f t="shared" si="37"/>
        <v>124.36363636372609</v>
      </c>
      <c r="BY47" s="3188" t="s">
        <v>1007</v>
      </c>
      <c r="BZ47" s="3190"/>
      <c r="CA47" s="2291">
        <v>12272.890331627685</v>
      </c>
      <c r="CB47" s="2292">
        <v>1655.1783476718406</v>
      </c>
      <c r="CC47" s="2292">
        <v>4.6314586851816228</v>
      </c>
      <c r="CD47" s="2292">
        <v>25.112452932065203</v>
      </c>
      <c r="CE47" s="2292">
        <v>133.69214712424909</v>
      </c>
      <c r="CF47" s="2292">
        <v>305.97586099359296</v>
      </c>
      <c r="CG47" s="2292">
        <v>597.43633985733311</v>
      </c>
      <c r="CH47" s="2292">
        <v>496.94274950772103</v>
      </c>
      <c r="CI47" s="2292">
        <v>91.387338571697796</v>
      </c>
      <c r="CJ47" s="2292">
        <v>3593.8928976668894</v>
      </c>
      <c r="CK47" s="2292">
        <v>732.01755427683065</v>
      </c>
      <c r="CL47" s="2292">
        <v>0</v>
      </c>
      <c r="CM47" s="2292">
        <v>0</v>
      </c>
      <c r="CN47" s="2292">
        <v>52.300425906181331</v>
      </c>
      <c r="CO47" s="2292">
        <v>307.12628312549015</v>
      </c>
      <c r="CP47" s="2292">
        <v>115.72187771427278</v>
      </c>
      <c r="CQ47" s="2292">
        <v>138.77728292193297</v>
      </c>
      <c r="CR47" s="2292">
        <v>118.09168460895334</v>
      </c>
      <c r="CS47" s="2292">
        <v>1209.2661398037283</v>
      </c>
      <c r="CT47" s="2292">
        <v>0</v>
      </c>
      <c r="CU47" s="2292">
        <v>9.4076185752551655</v>
      </c>
      <c r="CV47" s="2292">
        <v>172.51928972322423</v>
      </c>
      <c r="CW47" s="2292">
        <v>328.4363077235119</v>
      </c>
      <c r="CX47" s="2292">
        <v>380.03251102548944</v>
      </c>
      <c r="CY47" s="2292">
        <v>247.68941512209406</v>
      </c>
      <c r="CZ47" s="2292">
        <v>71.180997634153016</v>
      </c>
      <c r="DA47" s="2292">
        <v>1652.6092035863303</v>
      </c>
      <c r="DB47" s="2292">
        <v>1</v>
      </c>
      <c r="DC47" s="2292">
        <v>85.085171506352737</v>
      </c>
      <c r="DD47" s="2292">
        <v>582.4759466263514</v>
      </c>
      <c r="DE47" s="2292">
        <v>419.50844927853734</v>
      </c>
      <c r="DF47" s="2292">
        <v>328.574295678314</v>
      </c>
      <c r="DG47" s="2292">
        <v>199.62431412805449</v>
      </c>
      <c r="DH47" s="2292">
        <v>36.341026368720506</v>
      </c>
      <c r="DI47" s="2292">
        <v>1858.6077073129054</v>
      </c>
      <c r="DJ47" s="2292">
        <v>0</v>
      </c>
      <c r="DK47" s="2292">
        <v>64.638090317109629</v>
      </c>
      <c r="DL47" s="2292">
        <v>464.31421816892032</v>
      </c>
      <c r="DM47" s="2292">
        <v>589.03579479413111</v>
      </c>
      <c r="DN47" s="2292">
        <v>478.2620617255053</v>
      </c>
      <c r="DO47" s="2292">
        <v>225.47962819814524</v>
      </c>
      <c r="DP47" s="2292">
        <v>36.877914109094306</v>
      </c>
      <c r="DQ47" s="2292">
        <v>765.42384172728543</v>
      </c>
      <c r="DR47" s="2292">
        <v>0</v>
      </c>
      <c r="DS47" s="2292">
        <v>4.4021208231862285</v>
      </c>
      <c r="DT47" s="2292">
        <v>338.09096078282522</v>
      </c>
      <c r="DU47" s="2292">
        <v>119.38147423055575</v>
      </c>
      <c r="DV47" s="2292">
        <v>116.58699208302245</v>
      </c>
      <c r="DW47" s="2292">
        <v>162.3568667404482</v>
      </c>
      <c r="DX47" s="2292">
        <v>24.605427067247618</v>
      </c>
      <c r="DY47" s="2292">
        <v>4202.6182501782223</v>
      </c>
      <c r="DZ47" s="2292">
        <v>1657.9518189864632</v>
      </c>
      <c r="EA47" s="2292">
        <v>0</v>
      </c>
      <c r="EB47" s="2292">
        <v>7.6285612532208686</v>
      </c>
      <c r="EC47" s="2292">
        <v>206.1512767220506</v>
      </c>
      <c r="ED47" s="2292">
        <v>646.67544661280351</v>
      </c>
      <c r="EE47" s="2292">
        <v>387.2023030893771</v>
      </c>
      <c r="EF47" s="2292">
        <v>361.72667797278956</v>
      </c>
      <c r="EG47" s="2292">
        <v>48.567553336221806</v>
      </c>
      <c r="EH47" s="2292">
        <v>2544.6664311917584</v>
      </c>
      <c r="EI47" s="2292">
        <v>2</v>
      </c>
      <c r="EJ47" s="2292">
        <v>93.957733490504467</v>
      </c>
      <c r="EK47" s="2292">
        <v>610.12964455957967</v>
      </c>
      <c r="EL47" s="2292">
        <v>771.43179302553892</v>
      </c>
      <c r="EM47" s="2292">
        <v>569.98246861493521</v>
      </c>
      <c r="EN47" s="2292">
        <v>392.22759384003217</v>
      </c>
      <c r="EO47" s="2292">
        <v>104.93719766116766</v>
      </c>
      <c r="EP47" s="2293">
        <v>197.16928707054672</v>
      </c>
      <c r="EQ47" s="2283"/>
    </row>
    <row r="48" spans="1:147" ht="17.100000000000001" customHeight="1">
      <c r="A48" s="156"/>
      <c r="B48" s="156" t="s">
        <v>2353</v>
      </c>
      <c r="C48" s="156"/>
      <c r="D48" s="1089"/>
      <c r="E48" s="1836">
        <f t="shared" si="38"/>
        <v>12272.890331627685</v>
      </c>
      <c r="F48" s="1833">
        <f t="shared" si="36"/>
        <v>1655.1783476718406</v>
      </c>
      <c r="G48" s="1833">
        <f t="shared" si="36"/>
        <v>4.6314586851816228</v>
      </c>
      <c r="H48" s="1833">
        <f t="shared" si="36"/>
        <v>25.112452932065203</v>
      </c>
      <c r="I48" s="1833">
        <f t="shared" si="36"/>
        <v>133.69214712424909</v>
      </c>
      <c r="J48" s="1833">
        <f t="shared" si="36"/>
        <v>305.97586099359296</v>
      </c>
      <c r="K48" s="1833">
        <f t="shared" si="36"/>
        <v>597.43633985733311</v>
      </c>
      <c r="L48" s="1833">
        <f t="shared" si="36"/>
        <v>496.94274950772103</v>
      </c>
      <c r="M48" s="1833">
        <f t="shared" si="36"/>
        <v>91.387338571697796</v>
      </c>
      <c r="N48" s="1833">
        <f t="shared" si="36"/>
        <v>3593.8928976668894</v>
      </c>
      <c r="O48" s="1833">
        <f t="shared" si="36"/>
        <v>732.01755427683065</v>
      </c>
      <c r="P48" s="1833">
        <f t="shared" si="36"/>
        <v>0</v>
      </c>
      <c r="Q48" s="1833">
        <f t="shared" si="36"/>
        <v>0</v>
      </c>
      <c r="R48" s="1833">
        <f t="shared" si="36"/>
        <v>52.300425906181331</v>
      </c>
      <c r="S48" s="1833">
        <f t="shared" si="36"/>
        <v>307.12628312549015</v>
      </c>
      <c r="T48" s="1833">
        <f t="shared" si="36"/>
        <v>115.72187771427278</v>
      </c>
      <c r="U48" s="1833">
        <f t="shared" si="36"/>
        <v>138.77728292193297</v>
      </c>
      <c r="V48" s="1833">
        <f t="shared" si="36"/>
        <v>118.09168460895334</v>
      </c>
      <c r="W48" s="1833">
        <f t="shared" si="36"/>
        <v>1209.2661398037283</v>
      </c>
      <c r="X48" s="1833">
        <f t="shared" si="36"/>
        <v>0</v>
      </c>
      <c r="Y48" s="1833">
        <f t="shared" si="36"/>
        <v>9.4076185752551655</v>
      </c>
      <c r="Z48" s="1833">
        <f t="shared" si="36"/>
        <v>172.51928972322423</v>
      </c>
      <c r="AA48" s="1833">
        <f t="shared" si="36"/>
        <v>328.4363077235119</v>
      </c>
      <c r="AB48" s="1833">
        <f t="shared" si="36"/>
        <v>380.03251102548944</v>
      </c>
      <c r="AC48" s="1833">
        <f t="shared" si="36"/>
        <v>247.68941512209406</v>
      </c>
      <c r="AD48" s="1833">
        <f t="shared" si="36"/>
        <v>71.180997634153016</v>
      </c>
      <c r="AE48" s="1833">
        <f t="shared" si="36"/>
        <v>1652.6092035863303</v>
      </c>
      <c r="AF48" s="1833">
        <f t="shared" si="36"/>
        <v>1</v>
      </c>
      <c r="AG48" s="1833">
        <f t="shared" si="36"/>
        <v>85.085171506352737</v>
      </c>
      <c r="AH48" s="1833">
        <f t="shared" si="36"/>
        <v>582.4759466263514</v>
      </c>
      <c r="AI48" s="1833">
        <f t="shared" si="36"/>
        <v>419.50844927853734</v>
      </c>
      <c r="AJ48" s="1833">
        <f t="shared" si="36"/>
        <v>328.574295678314</v>
      </c>
      <c r="AK48" s="1833">
        <f t="shared" si="36"/>
        <v>199.62431412805449</v>
      </c>
      <c r="AL48" s="1833">
        <f t="shared" si="36"/>
        <v>36.341026368720506</v>
      </c>
      <c r="AM48" s="1833">
        <f t="shared" si="36"/>
        <v>1858.6077073129054</v>
      </c>
      <c r="AN48" s="1833">
        <f t="shared" si="36"/>
        <v>0</v>
      </c>
      <c r="AO48" s="1833">
        <f t="shared" si="36"/>
        <v>64.638090317109629</v>
      </c>
      <c r="AP48" s="1833">
        <f t="shared" si="36"/>
        <v>464.31421816892032</v>
      </c>
      <c r="AQ48" s="1833">
        <f t="shared" si="36"/>
        <v>589.03579479413111</v>
      </c>
      <c r="AR48" s="1833">
        <f t="shared" si="36"/>
        <v>478.2620617255053</v>
      </c>
      <c r="AS48" s="1833">
        <f t="shared" si="36"/>
        <v>225.47962819814524</v>
      </c>
      <c r="AT48" s="1833">
        <f t="shared" si="36"/>
        <v>36.877914109094306</v>
      </c>
      <c r="AU48" s="156"/>
      <c r="AV48" s="156" t="s">
        <v>3577</v>
      </c>
      <c r="AW48" s="156"/>
      <c r="AX48" s="1089"/>
      <c r="AY48" s="2857">
        <f t="shared" si="39"/>
        <v>765.42384172728543</v>
      </c>
      <c r="AZ48" s="2855">
        <f t="shared" si="37"/>
        <v>0</v>
      </c>
      <c r="BA48" s="2855">
        <f t="shared" si="37"/>
        <v>4.4021208231862285</v>
      </c>
      <c r="BB48" s="2855">
        <f t="shared" si="37"/>
        <v>338.09096078282522</v>
      </c>
      <c r="BC48" s="2855">
        <f t="shared" si="37"/>
        <v>119.38147423055575</v>
      </c>
      <c r="BD48" s="2855">
        <f t="shared" si="37"/>
        <v>116.58699208302245</v>
      </c>
      <c r="BE48" s="2855">
        <f t="shared" si="37"/>
        <v>162.3568667404482</v>
      </c>
      <c r="BF48" s="2855">
        <f t="shared" si="37"/>
        <v>24.605427067247618</v>
      </c>
      <c r="BG48" s="2855">
        <f t="shared" si="37"/>
        <v>4202.6182501782223</v>
      </c>
      <c r="BH48" s="2855">
        <f t="shared" si="37"/>
        <v>1657.9518189864632</v>
      </c>
      <c r="BI48" s="2855">
        <f t="shared" si="37"/>
        <v>0</v>
      </c>
      <c r="BJ48" s="2855">
        <f t="shared" si="37"/>
        <v>7.6285612532208686</v>
      </c>
      <c r="BK48" s="2855">
        <f t="shared" si="37"/>
        <v>206.1512767220506</v>
      </c>
      <c r="BL48" s="2855">
        <f t="shared" si="37"/>
        <v>646.67544661280351</v>
      </c>
      <c r="BM48" s="2855">
        <f t="shared" si="37"/>
        <v>387.2023030893771</v>
      </c>
      <c r="BN48" s="2855">
        <f t="shared" si="37"/>
        <v>361.72667797278956</v>
      </c>
      <c r="BO48" s="2855">
        <f t="shared" si="37"/>
        <v>48.567553336221806</v>
      </c>
      <c r="BP48" s="2855">
        <f t="shared" si="37"/>
        <v>2544.6664311917584</v>
      </c>
      <c r="BQ48" s="2855">
        <f t="shared" si="37"/>
        <v>2</v>
      </c>
      <c r="BR48" s="2855">
        <f t="shared" si="37"/>
        <v>93.957733490504467</v>
      </c>
      <c r="BS48" s="2855">
        <f t="shared" si="37"/>
        <v>610.12964455957967</v>
      </c>
      <c r="BT48" s="2855">
        <f t="shared" si="37"/>
        <v>771.43179302553892</v>
      </c>
      <c r="BU48" s="2855">
        <f t="shared" si="37"/>
        <v>569.98246861493521</v>
      </c>
      <c r="BV48" s="2855">
        <f t="shared" si="37"/>
        <v>392.22759384003217</v>
      </c>
      <c r="BW48" s="2855">
        <f t="shared" si="37"/>
        <v>104.93719766116766</v>
      </c>
      <c r="BX48" s="2855">
        <f t="shared" si="37"/>
        <v>197.16928707054672</v>
      </c>
      <c r="BY48" s="3188" t="s">
        <v>1008</v>
      </c>
      <c r="BZ48" s="3190"/>
      <c r="CA48" s="2291">
        <v>25288.198463057106</v>
      </c>
      <c r="CB48" s="2292">
        <v>3599.4496944029675</v>
      </c>
      <c r="CC48" s="2292">
        <v>18.300000000016663</v>
      </c>
      <c r="CD48" s="2292">
        <v>8.0882352941193201</v>
      </c>
      <c r="CE48" s="2292">
        <v>337.03326524380242</v>
      </c>
      <c r="CF48" s="2292">
        <v>745.71210128663324</v>
      </c>
      <c r="CG48" s="2292">
        <v>1232.0142752885452</v>
      </c>
      <c r="CH48" s="2292">
        <v>1024.5647952199395</v>
      </c>
      <c r="CI48" s="2292">
        <v>233.73702206991058</v>
      </c>
      <c r="CJ48" s="2292">
        <v>9778.1099223224828</v>
      </c>
      <c r="CK48" s="2292">
        <v>1508.5651855189781</v>
      </c>
      <c r="CL48" s="2292">
        <v>0</v>
      </c>
      <c r="CM48" s="2292">
        <v>10.675191815833433</v>
      </c>
      <c r="CN48" s="2292">
        <v>293.61950509057885</v>
      </c>
      <c r="CO48" s="2292">
        <v>345.60644799870596</v>
      </c>
      <c r="CP48" s="2292">
        <v>405.44470359406353</v>
      </c>
      <c r="CQ48" s="2292">
        <v>242.33517761194372</v>
      </c>
      <c r="CR48" s="2292">
        <v>210.88415940785077</v>
      </c>
      <c r="CS48" s="2292">
        <v>3004.4207222505897</v>
      </c>
      <c r="CT48" s="2292">
        <v>0</v>
      </c>
      <c r="CU48" s="2292">
        <v>67.473913043480053</v>
      </c>
      <c r="CV48" s="2292">
        <v>654.75005460475529</v>
      </c>
      <c r="CW48" s="2292">
        <v>950.33507134093952</v>
      </c>
      <c r="CX48" s="2292">
        <v>767.80768372661669</v>
      </c>
      <c r="CY48" s="2292">
        <v>483.10218476625982</v>
      </c>
      <c r="CZ48" s="2292">
        <v>80.951814768536991</v>
      </c>
      <c r="DA48" s="2292">
        <v>5265.1240145529173</v>
      </c>
      <c r="DB48" s="2292">
        <v>0</v>
      </c>
      <c r="DC48" s="2292">
        <v>480.77725389648151</v>
      </c>
      <c r="DD48" s="2292">
        <v>2117.8438362065835</v>
      </c>
      <c r="DE48" s="2292">
        <v>1412.6839089636237</v>
      </c>
      <c r="DF48" s="2292">
        <v>848.61430359276437</v>
      </c>
      <c r="DG48" s="2292">
        <v>373.04117284234695</v>
      </c>
      <c r="DH48" s="2292">
        <v>32.163539051118853</v>
      </c>
      <c r="DI48" s="2292">
        <v>4277.3598191079845</v>
      </c>
      <c r="DJ48" s="2292">
        <v>35.195238095207266</v>
      </c>
      <c r="DK48" s="2292">
        <v>125.35815742362929</v>
      </c>
      <c r="DL48" s="2292">
        <v>1532.3064904637592</v>
      </c>
      <c r="DM48" s="2292">
        <v>1312.9516879867747</v>
      </c>
      <c r="DN48" s="2292">
        <v>913.0241141826499</v>
      </c>
      <c r="DO48" s="2292">
        <v>323.51716391382956</v>
      </c>
      <c r="DP48" s="2292">
        <v>35.006967042134633</v>
      </c>
      <c r="DQ48" s="2292">
        <v>986.66057027774286</v>
      </c>
      <c r="DR48" s="2292">
        <v>0</v>
      </c>
      <c r="DS48" s="2292">
        <v>20.892365456808104</v>
      </c>
      <c r="DT48" s="2292">
        <v>292.94176053376981</v>
      </c>
      <c r="DU48" s="2292">
        <v>373.32905806154304</v>
      </c>
      <c r="DV48" s="2292">
        <v>171.00508244002521</v>
      </c>
      <c r="DW48" s="2292">
        <v>109.40534726384601</v>
      </c>
      <c r="DX48" s="2292">
        <v>19.086956521750796</v>
      </c>
      <c r="DY48" s="2292">
        <v>6506.9184569458866</v>
      </c>
      <c r="DZ48" s="2292">
        <v>1798.6290053901203</v>
      </c>
      <c r="EA48" s="2292">
        <v>17.127659574483637</v>
      </c>
      <c r="EB48" s="2292">
        <v>40.087018193045111</v>
      </c>
      <c r="EC48" s="2292">
        <v>653.07831347193905</v>
      </c>
      <c r="ED48" s="2292">
        <v>342.29108340515154</v>
      </c>
      <c r="EE48" s="2292">
        <v>432.49398146798165</v>
      </c>
      <c r="EF48" s="2292">
        <v>258.90583672740655</v>
      </c>
      <c r="EG48" s="2292">
        <v>54.645112550113048</v>
      </c>
      <c r="EH48" s="2292">
        <v>4708.2894515557646</v>
      </c>
      <c r="EI48" s="2292">
        <v>7.5434782608626385</v>
      </c>
      <c r="EJ48" s="2292">
        <v>411.95009159970084</v>
      </c>
      <c r="EK48" s="2292">
        <v>935.82793890889968</v>
      </c>
      <c r="EL48" s="2292">
        <v>1598.2367949468571</v>
      </c>
      <c r="EM48" s="2292">
        <v>1071.0318834996233</v>
      </c>
      <c r="EN48" s="2292">
        <v>599.01154962394128</v>
      </c>
      <c r="EO48" s="2292">
        <v>84.687714715878599</v>
      </c>
      <c r="EP48" s="2293">
        <v>139.7000000000418</v>
      </c>
      <c r="EQ48" s="2283"/>
    </row>
    <row r="49" spans="1:147" ht="17.100000000000001" customHeight="1">
      <c r="A49" s="156"/>
      <c r="B49" s="155" t="s">
        <v>363</v>
      </c>
      <c r="C49" s="156"/>
      <c r="D49" s="1089"/>
      <c r="E49" s="1836">
        <f>CA56</f>
        <v>38447.259206543669</v>
      </c>
      <c r="F49" s="1833">
        <f t="shared" ref="F49:AT49" si="40">CB56</f>
        <v>5748.9226266235828</v>
      </c>
      <c r="G49" s="1833">
        <f t="shared" si="40"/>
        <v>18.300000000016663</v>
      </c>
      <c r="H49" s="1833">
        <f t="shared" si="40"/>
        <v>11.108822585100485</v>
      </c>
      <c r="I49" s="1833">
        <f t="shared" si="40"/>
        <v>540.03129583622876</v>
      </c>
      <c r="J49" s="1833">
        <f t="shared" si="40"/>
        <v>1144.0623613309856</v>
      </c>
      <c r="K49" s="1833">
        <f t="shared" si="40"/>
        <v>2075.1446379674367</v>
      </c>
      <c r="L49" s="1833">
        <f t="shared" si="40"/>
        <v>1613.9178221058794</v>
      </c>
      <c r="M49" s="1833">
        <f t="shared" si="40"/>
        <v>346.35768679793745</v>
      </c>
      <c r="N49" s="1833">
        <f t="shared" si="40"/>
        <v>12927.207788789014</v>
      </c>
      <c r="O49" s="1833">
        <f t="shared" si="40"/>
        <v>2431.8632970868507</v>
      </c>
      <c r="P49" s="1833">
        <f t="shared" si="40"/>
        <v>0</v>
      </c>
      <c r="Q49" s="1833">
        <f t="shared" si="40"/>
        <v>13.38326435225985</v>
      </c>
      <c r="R49" s="1833">
        <f t="shared" si="40"/>
        <v>433.97423640109707</v>
      </c>
      <c r="S49" s="1833">
        <f t="shared" si="40"/>
        <v>551.07086779192696</v>
      </c>
      <c r="T49" s="1833">
        <f t="shared" si="40"/>
        <v>581.03702182549682</v>
      </c>
      <c r="U49" s="1833">
        <f t="shared" si="40"/>
        <v>464.56132403317366</v>
      </c>
      <c r="V49" s="1833">
        <f t="shared" si="40"/>
        <v>387.8365826828969</v>
      </c>
      <c r="W49" s="1833">
        <f t="shared" si="40"/>
        <v>4204.206543636803</v>
      </c>
      <c r="X49" s="1833">
        <f t="shared" si="40"/>
        <v>0</v>
      </c>
      <c r="Y49" s="1833">
        <f t="shared" si="40"/>
        <v>70.689834437393344</v>
      </c>
      <c r="Z49" s="1833">
        <f t="shared" si="40"/>
        <v>814.86330720413014</v>
      </c>
      <c r="AA49" s="1833">
        <f t="shared" si="40"/>
        <v>1192.8897703391315</v>
      </c>
      <c r="AB49" s="1833">
        <f t="shared" si="40"/>
        <v>1230.8523372547784</v>
      </c>
      <c r="AC49" s="1833">
        <f t="shared" si="40"/>
        <v>746.56224407748334</v>
      </c>
      <c r="AD49" s="1833">
        <f t="shared" si="40"/>
        <v>148.34905032388883</v>
      </c>
      <c r="AE49" s="1833">
        <f t="shared" si="40"/>
        <v>6291.137948065355</v>
      </c>
      <c r="AF49" s="1833">
        <f t="shared" si="40"/>
        <v>0</v>
      </c>
      <c r="AG49" s="1833">
        <f t="shared" si="40"/>
        <v>583.04058869280198</v>
      </c>
      <c r="AH49" s="1833">
        <f t="shared" si="40"/>
        <v>2447.103732972319</v>
      </c>
      <c r="AI49" s="1833">
        <f t="shared" si="40"/>
        <v>1647.8205617010015</v>
      </c>
      <c r="AJ49" s="1833">
        <f t="shared" si="40"/>
        <v>1041.6826799447042</v>
      </c>
      <c r="AK49" s="1833">
        <f t="shared" si="40"/>
        <v>523.78773140077772</v>
      </c>
      <c r="AL49" s="1833">
        <f t="shared" si="40"/>
        <v>47.702653353751096</v>
      </c>
      <c r="AM49" s="1833">
        <f t="shared" si="40"/>
        <v>6048.9023225873234</v>
      </c>
      <c r="AN49" s="1833">
        <f t="shared" si="40"/>
        <v>35.195238095207266</v>
      </c>
      <c r="AO49" s="1833">
        <f t="shared" si="40"/>
        <v>222.87819689657007</v>
      </c>
      <c r="AP49" s="1833">
        <f t="shared" si="40"/>
        <v>2030.066381176626</v>
      </c>
      <c r="AQ49" s="1833">
        <f t="shared" si="40"/>
        <v>1781.8871513555014</v>
      </c>
      <c r="AR49" s="1833">
        <f t="shared" si="40"/>
        <v>1396.5951300841148</v>
      </c>
      <c r="AS49" s="1833">
        <f t="shared" si="40"/>
        <v>507.64147745351846</v>
      </c>
      <c r="AT49" s="1833">
        <f t="shared" si="40"/>
        <v>74.638747525786627</v>
      </c>
      <c r="AU49" s="156"/>
      <c r="AV49" s="155" t="s">
        <v>363</v>
      </c>
      <c r="AW49" s="156"/>
      <c r="AX49" s="1089"/>
      <c r="AY49" s="2857">
        <f>DQ56</f>
        <v>1852.6642563933301</v>
      </c>
      <c r="AZ49" s="2855">
        <f t="shared" ref="AZ49:BX49" si="41">DR56</f>
        <v>0</v>
      </c>
      <c r="BA49" s="2855">
        <f t="shared" si="41"/>
        <v>45.696311952636187</v>
      </c>
      <c r="BB49" s="2855">
        <f t="shared" si="41"/>
        <v>464.91158639163569</v>
      </c>
      <c r="BC49" s="2855">
        <f t="shared" si="41"/>
        <v>604.22459187188986</v>
      </c>
      <c r="BD49" s="2855">
        <f t="shared" si="41"/>
        <v>450.34053239530965</v>
      </c>
      <c r="BE49" s="2855">
        <f t="shared" si="41"/>
        <v>246.12213529718906</v>
      </c>
      <c r="BF49" s="2855">
        <f t="shared" si="41"/>
        <v>41.36909848466906</v>
      </c>
      <c r="BG49" s="2855">
        <f t="shared" si="41"/>
        <v>11139.901125729515</v>
      </c>
      <c r="BH49" s="2855">
        <f t="shared" si="41"/>
        <v>3486.4543770947153</v>
      </c>
      <c r="BI49" s="2855">
        <f t="shared" si="41"/>
        <v>17.127659574483637</v>
      </c>
      <c r="BJ49" s="2855">
        <f t="shared" si="41"/>
        <v>80.761154902445099</v>
      </c>
      <c r="BK49" s="2855">
        <f t="shared" si="41"/>
        <v>782.19155958276588</v>
      </c>
      <c r="BL49" s="2855">
        <f t="shared" si="41"/>
        <v>589.20196730084399</v>
      </c>
      <c r="BM49" s="2855">
        <f t="shared" si="41"/>
        <v>1066.7573718318981</v>
      </c>
      <c r="BN49" s="2855">
        <f t="shared" si="41"/>
        <v>774.4632363344333</v>
      </c>
      <c r="BO49" s="2855">
        <f t="shared" si="41"/>
        <v>175.95142756784546</v>
      </c>
      <c r="BP49" s="2855">
        <f t="shared" si="41"/>
        <v>7653.4467486348112</v>
      </c>
      <c r="BQ49" s="2855">
        <f t="shared" si="41"/>
        <v>20.495980479830589</v>
      </c>
      <c r="BR49" s="2855">
        <f t="shared" si="41"/>
        <v>698.08254244620298</v>
      </c>
      <c r="BS49" s="2855">
        <f t="shared" si="41"/>
        <v>1656.0624897015891</v>
      </c>
      <c r="BT49" s="2855">
        <f t="shared" si="41"/>
        <v>2277.5590977174866</v>
      </c>
      <c r="BU49" s="2855">
        <f t="shared" si="41"/>
        <v>1813.8826836520841</v>
      </c>
      <c r="BV49" s="2855">
        <f t="shared" si="41"/>
        <v>1070.1129382887191</v>
      </c>
      <c r="BW49" s="2855">
        <f t="shared" si="41"/>
        <v>117.25101634889562</v>
      </c>
      <c r="BX49" s="2855">
        <f t="shared" si="41"/>
        <v>729.66108642092104</v>
      </c>
      <c r="BY49" s="3188" t="s">
        <v>1009</v>
      </c>
      <c r="BZ49" s="3190"/>
      <c r="CA49" s="2291">
        <v>13159.060743486592</v>
      </c>
      <c r="CB49" s="2292">
        <v>2149.4729322206181</v>
      </c>
      <c r="CC49" s="2292">
        <v>0</v>
      </c>
      <c r="CD49" s="2292">
        <v>3.0205872909811653</v>
      </c>
      <c r="CE49" s="2292">
        <v>202.99803059242652</v>
      </c>
      <c r="CF49" s="2292">
        <v>398.35026004435178</v>
      </c>
      <c r="CG49" s="2292">
        <v>843.13036267889311</v>
      </c>
      <c r="CH49" s="2292">
        <v>589.35302688593856</v>
      </c>
      <c r="CI49" s="2292">
        <v>112.6206647280268</v>
      </c>
      <c r="CJ49" s="2292">
        <v>3149.0978664665254</v>
      </c>
      <c r="CK49" s="2292">
        <v>923.29811156787616</v>
      </c>
      <c r="CL49" s="2292">
        <v>0</v>
      </c>
      <c r="CM49" s="2292">
        <v>2.7080725364264175</v>
      </c>
      <c r="CN49" s="2292">
        <v>140.35473131051828</v>
      </c>
      <c r="CO49" s="2292">
        <v>205.46441979322069</v>
      </c>
      <c r="CP49" s="2292">
        <v>175.59231823143324</v>
      </c>
      <c r="CQ49" s="2292">
        <v>222.22614642123014</v>
      </c>
      <c r="CR49" s="2292">
        <v>176.9524232750461</v>
      </c>
      <c r="CS49" s="2292">
        <v>1199.785821386215</v>
      </c>
      <c r="CT49" s="2292">
        <v>0</v>
      </c>
      <c r="CU49" s="2292">
        <v>3.2159213939132969</v>
      </c>
      <c r="CV49" s="2292">
        <v>160.11325259937439</v>
      </c>
      <c r="CW49" s="2292">
        <v>242.55469899819099</v>
      </c>
      <c r="CX49" s="2292">
        <v>463.04465352816106</v>
      </c>
      <c r="CY49" s="2292">
        <v>263.46005931122295</v>
      </c>
      <c r="CZ49" s="2292">
        <v>67.397235555351855</v>
      </c>
      <c r="DA49" s="2292">
        <v>1026.0139335124361</v>
      </c>
      <c r="DB49" s="2292">
        <v>0</v>
      </c>
      <c r="DC49" s="2292">
        <v>102.26333479632045</v>
      </c>
      <c r="DD49" s="2292">
        <v>329.25989676573579</v>
      </c>
      <c r="DE49" s="2292">
        <v>235.13665273737723</v>
      </c>
      <c r="DF49" s="2292">
        <v>193.06837635193978</v>
      </c>
      <c r="DG49" s="2292">
        <v>150.74655855843079</v>
      </c>
      <c r="DH49" s="2292">
        <v>15.539114302632239</v>
      </c>
      <c r="DI49" s="2292">
        <v>1771.5425034793393</v>
      </c>
      <c r="DJ49" s="2292">
        <v>0</v>
      </c>
      <c r="DK49" s="2292">
        <v>97.520039472940837</v>
      </c>
      <c r="DL49" s="2292">
        <v>497.75989071286608</v>
      </c>
      <c r="DM49" s="2292">
        <v>468.93546336872538</v>
      </c>
      <c r="DN49" s="2292">
        <v>483.57101590146516</v>
      </c>
      <c r="DO49" s="2292">
        <v>184.12431353968904</v>
      </c>
      <c r="DP49" s="2292">
        <v>39.631780483652001</v>
      </c>
      <c r="DQ49" s="2292">
        <v>866.00368611558702</v>
      </c>
      <c r="DR49" s="2292">
        <v>0</v>
      </c>
      <c r="DS49" s="2292">
        <v>24.803946495828079</v>
      </c>
      <c r="DT49" s="2292">
        <v>171.96982585786589</v>
      </c>
      <c r="DU49" s="2292">
        <v>230.8955338103469</v>
      </c>
      <c r="DV49" s="2292">
        <v>279.33544995528462</v>
      </c>
      <c r="DW49" s="2292">
        <v>136.71678803334305</v>
      </c>
      <c r="DX49" s="2292">
        <v>22.282141962918264</v>
      </c>
      <c r="DY49" s="2292">
        <v>4632.9826687836376</v>
      </c>
      <c r="DZ49" s="2292">
        <v>1687.8253717045943</v>
      </c>
      <c r="EA49" s="2292">
        <v>0</v>
      </c>
      <c r="EB49" s="2292">
        <v>40.674136709399995</v>
      </c>
      <c r="EC49" s="2292">
        <v>129.11324611082674</v>
      </c>
      <c r="ED49" s="2292">
        <v>246.91088389569256</v>
      </c>
      <c r="EE49" s="2292">
        <v>634.26339036391641</v>
      </c>
      <c r="EF49" s="2292">
        <v>515.55739960702681</v>
      </c>
      <c r="EG49" s="2292">
        <v>121.30631501773239</v>
      </c>
      <c r="EH49" s="2292">
        <v>2945.1572970790417</v>
      </c>
      <c r="EI49" s="2292">
        <v>12.95250221896795</v>
      </c>
      <c r="EJ49" s="2292">
        <v>286.13245084650208</v>
      </c>
      <c r="EK49" s="2292">
        <v>720.23455079268888</v>
      </c>
      <c r="EL49" s="2292">
        <v>679.32230277062877</v>
      </c>
      <c r="EM49" s="2292">
        <v>742.85080015246103</v>
      </c>
      <c r="EN49" s="2292">
        <v>471.10138866477814</v>
      </c>
      <c r="EO49" s="2292">
        <v>32.563301633017012</v>
      </c>
      <c r="EP49" s="2293">
        <v>589.9610864208795</v>
      </c>
      <c r="EQ49" s="2283"/>
    </row>
    <row r="50" spans="1:147" ht="17.100000000000001" customHeight="1">
      <c r="A50" s="156"/>
      <c r="B50" s="156" t="s">
        <v>2734</v>
      </c>
      <c r="C50" s="156"/>
      <c r="D50" s="1089"/>
      <c r="E50" s="1836">
        <f>CA48</f>
        <v>25288.198463057106</v>
      </c>
      <c r="F50" s="1833">
        <f t="shared" ref="F50:AT50" si="42">CB48</f>
        <v>3599.4496944029675</v>
      </c>
      <c r="G50" s="1833">
        <f t="shared" si="42"/>
        <v>18.300000000016663</v>
      </c>
      <c r="H50" s="1833">
        <f t="shared" si="42"/>
        <v>8.0882352941193201</v>
      </c>
      <c r="I50" s="1833">
        <f t="shared" si="42"/>
        <v>337.03326524380242</v>
      </c>
      <c r="J50" s="1833">
        <f t="shared" si="42"/>
        <v>745.71210128663324</v>
      </c>
      <c r="K50" s="1833">
        <f t="shared" si="42"/>
        <v>1232.0142752885452</v>
      </c>
      <c r="L50" s="1833">
        <f t="shared" si="42"/>
        <v>1024.5647952199395</v>
      </c>
      <c r="M50" s="1833">
        <f t="shared" si="42"/>
        <v>233.73702206991058</v>
      </c>
      <c r="N50" s="1833">
        <f t="shared" si="42"/>
        <v>9778.1099223224828</v>
      </c>
      <c r="O50" s="1833">
        <f t="shared" si="42"/>
        <v>1508.5651855189781</v>
      </c>
      <c r="P50" s="1833">
        <f t="shared" si="42"/>
        <v>0</v>
      </c>
      <c r="Q50" s="1833">
        <f t="shared" si="42"/>
        <v>10.675191815833433</v>
      </c>
      <c r="R50" s="1833">
        <f t="shared" si="42"/>
        <v>293.61950509057885</v>
      </c>
      <c r="S50" s="1833">
        <f t="shared" si="42"/>
        <v>345.60644799870596</v>
      </c>
      <c r="T50" s="1833">
        <f t="shared" si="42"/>
        <v>405.44470359406353</v>
      </c>
      <c r="U50" s="1833">
        <f t="shared" si="42"/>
        <v>242.33517761194372</v>
      </c>
      <c r="V50" s="1833">
        <f t="shared" si="42"/>
        <v>210.88415940785077</v>
      </c>
      <c r="W50" s="1833">
        <f t="shared" si="42"/>
        <v>3004.4207222505897</v>
      </c>
      <c r="X50" s="1833">
        <f t="shared" si="42"/>
        <v>0</v>
      </c>
      <c r="Y50" s="1833">
        <f t="shared" si="42"/>
        <v>67.473913043480053</v>
      </c>
      <c r="Z50" s="1833">
        <f t="shared" si="42"/>
        <v>654.75005460475529</v>
      </c>
      <c r="AA50" s="1833">
        <f t="shared" si="42"/>
        <v>950.33507134093952</v>
      </c>
      <c r="AB50" s="1833">
        <f t="shared" si="42"/>
        <v>767.80768372661669</v>
      </c>
      <c r="AC50" s="1833">
        <f t="shared" si="42"/>
        <v>483.10218476625982</v>
      </c>
      <c r="AD50" s="1833">
        <f t="shared" si="42"/>
        <v>80.951814768536991</v>
      </c>
      <c r="AE50" s="1833">
        <f t="shared" si="42"/>
        <v>5265.1240145529173</v>
      </c>
      <c r="AF50" s="1833">
        <f t="shared" si="42"/>
        <v>0</v>
      </c>
      <c r="AG50" s="1833">
        <f t="shared" si="42"/>
        <v>480.77725389648151</v>
      </c>
      <c r="AH50" s="1833">
        <f t="shared" si="42"/>
        <v>2117.8438362065835</v>
      </c>
      <c r="AI50" s="1833">
        <f t="shared" si="42"/>
        <v>1412.6839089636237</v>
      </c>
      <c r="AJ50" s="1833">
        <f t="shared" si="42"/>
        <v>848.61430359276437</v>
      </c>
      <c r="AK50" s="1833">
        <f t="shared" si="42"/>
        <v>373.04117284234695</v>
      </c>
      <c r="AL50" s="1833">
        <f t="shared" si="42"/>
        <v>32.163539051118853</v>
      </c>
      <c r="AM50" s="1833">
        <f t="shared" si="42"/>
        <v>4277.3598191079845</v>
      </c>
      <c r="AN50" s="1833">
        <f t="shared" si="42"/>
        <v>35.195238095207266</v>
      </c>
      <c r="AO50" s="1833">
        <f t="shared" si="42"/>
        <v>125.35815742362929</v>
      </c>
      <c r="AP50" s="1833">
        <f t="shared" si="42"/>
        <v>1532.3064904637592</v>
      </c>
      <c r="AQ50" s="1833">
        <f t="shared" si="42"/>
        <v>1312.9516879867747</v>
      </c>
      <c r="AR50" s="1833">
        <f t="shared" si="42"/>
        <v>913.0241141826499</v>
      </c>
      <c r="AS50" s="1833">
        <f t="shared" si="42"/>
        <v>323.51716391382956</v>
      </c>
      <c r="AT50" s="1833">
        <f t="shared" si="42"/>
        <v>35.006967042134633</v>
      </c>
      <c r="AU50" s="156"/>
      <c r="AV50" s="156" t="s">
        <v>2257</v>
      </c>
      <c r="AW50" s="156"/>
      <c r="AX50" s="1089"/>
      <c r="AY50" s="2857">
        <f>DQ48</f>
        <v>986.66057027774286</v>
      </c>
      <c r="AZ50" s="2855">
        <f t="shared" ref="AZ50:BX50" si="43">DR48</f>
        <v>0</v>
      </c>
      <c r="BA50" s="2855">
        <f t="shared" si="43"/>
        <v>20.892365456808104</v>
      </c>
      <c r="BB50" s="2855">
        <f t="shared" si="43"/>
        <v>292.94176053376981</v>
      </c>
      <c r="BC50" s="2855">
        <f t="shared" si="43"/>
        <v>373.32905806154304</v>
      </c>
      <c r="BD50" s="2855">
        <f t="shared" si="43"/>
        <v>171.00508244002521</v>
      </c>
      <c r="BE50" s="2855">
        <f t="shared" si="43"/>
        <v>109.40534726384601</v>
      </c>
      <c r="BF50" s="2855">
        <f t="shared" si="43"/>
        <v>19.086956521750796</v>
      </c>
      <c r="BG50" s="2855">
        <f t="shared" si="43"/>
        <v>6506.9184569458866</v>
      </c>
      <c r="BH50" s="2855">
        <f t="shared" si="43"/>
        <v>1798.6290053901203</v>
      </c>
      <c r="BI50" s="2855">
        <f t="shared" si="43"/>
        <v>17.127659574483637</v>
      </c>
      <c r="BJ50" s="2855">
        <f t="shared" si="43"/>
        <v>40.087018193045111</v>
      </c>
      <c r="BK50" s="2855">
        <f t="shared" si="43"/>
        <v>653.07831347193905</v>
      </c>
      <c r="BL50" s="2855">
        <f t="shared" si="43"/>
        <v>342.29108340515154</v>
      </c>
      <c r="BM50" s="2855">
        <f t="shared" si="43"/>
        <v>432.49398146798165</v>
      </c>
      <c r="BN50" s="2855">
        <f t="shared" si="43"/>
        <v>258.90583672740655</v>
      </c>
      <c r="BO50" s="2855">
        <f t="shared" si="43"/>
        <v>54.645112550113048</v>
      </c>
      <c r="BP50" s="2855">
        <f t="shared" si="43"/>
        <v>4708.2894515557646</v>
      </c>
      <c r="BQ50" s="2855">
        <f t="shared" si="43"/>
        <v>7.5434782608626385</v>
      </c>
      <c r="BR50" s="2855">
        <f t="shared" si="43"/>
        <v>411.95009159970084</v>
      </c>
      <c r="BS50" s="2855">
        <f t="shared" si="43"/>
        <v>935.82793890889968</v>
      </c>
      <c r="BT50" s="2855">
        <f t="shared" si="43"/>
        <v>1598.2367949468571</v>
      </c>
      <c r="BU50" s="2855">
        <f t="shared" si="43"/>
        <v>1071.0318834996233</v>
      </c>
      <c r="BV50" s="2855">
        <f t="shared" si="43"/>
        <v>599.01154962394128</v>
      </c>
      <c r="BW50" s="2855">
        <f t="shared" si="43"/>
        <v>84.687714715878599</v>
      </c>
      <c r="BX50" s="2855">
        <f t="shared" si="43"/>
        <v>139.7000000000418</v>
      </c>
      <c r="BY50" s="3188" t="s">
        <v>1010</v>
      </c>
      <c r="BZ50" s="3190"/>
      <c r="CA50" s="2291">
        <v>10804.406732725442</v>
      </c>
      <c r="CB50" s="2292">
        <v>1406.8256778280822</v>
      </c>
      <c r="CC50" s="2292">
        <v>0</v>
      </c>
      <c r="CD50" s="2292">
        <v>24.616883116728246</v>
      </c>
      <c r="CE50" s="2292">
        <v>115.18961038921002</v>
      </c>
      <c r="CF50" s="2292">
        <v>274.36871724741394</v>
      </c>
      <c r="CG50" s="2292">
        <v>473.09587605284446</v>
      </c>
      <c r="CH50" s="2292">
        <v>404.65502392277642</v>
      </c>
      <c r="CI50" s="2292">
        <v>114.89956709910967</v>
      </c>
      <c r="CJ50" s="2292">
        <v>3136.8680678892797</v>
      </c>
      <c r="CK50" s="2292">
        <v>583.75757575758894</v>
      </c>
      <c r="CL50" s="2292">
        <v>0</v>
      </c>
      <c r="CM50" s="2292">
        <v>0</v>
      </c>
      <c r="CN50" s="2292">
        <v>107.7906926409317</v>
      </c>
      <c r="CO50" s="2292">
        <v>140.61688311684915</v>
      </c>
      <c r="CP50" s="2292">
        <v>117.39848484864636</v>
      </c>
      <c r="CQ50" s="2292">
        <v>110.99134199117096</v>
      </c>
      <c r="CR50" s="2292">
        <v>106.96017315999099</v>
      </c>
      <c r="CS50" s="2292">
        <v>1063.6692071060229</v>
      </c>
      <c r="CT50" s="2292">
        <v>0</v>
      </c>
      <c r="CU50" s="2292">
        <v>9.7333333332653176</v>
      </c>
      <c r="CV50" s="2292">
        <v>209.65562770528174</v>
      </c>
      <c r="CW50" s="2292">
        <v>237.57770562703215</v>
      </c>
      <c r="CX50" s="2292">
        <v>325.13392572281077</v>
      </c>
      <c r="CY50" s="2292">
        <v>239.59935064852985</v>
      </c>
      <c r="CZ50" s="2292">
        <v>41.969264069103318</v>
      </c>
      <c r="DA50" s="2292">
        <v>1489.4412850256683</v>
      </c>
      <c r="DB50" s="2292">
        <v>0</v>
      </c>
      <c r="DC50" s="2292">
        <v>181.53203463167728</v>
      </c>
      <c r="DD50" s="2292">
        <v>436.32121211968195</v>
      </c>
      <c r="DE50" s="2292">
        <v>467.83809523640889</v>
      </c>
      <c r="DF50" s="2292">
        <v>277.05124173972126</v>
      </c>
      <c r="DG50" s="2292">
        <v>116.93896103849117</v>
      </c>
      <c r="DH50" s="2292">
        <v>9.7597402596874332</v>
      </c>
      <c r="DI50" s="2292">
        <v>1751.6237867376115</v>
      </c>
      <c r="DJ50" s="2292">
        <v>0</v>
      </c>
      <c r="DK50" s="2292">
        <v>101.42483481418621</v>
      </c>
      <c r="DL50" s="2292">
        <v>465.01834130700104</v>
      </c>
      <c r="DM50" s="2292">
        <v>553.24933925650873</v>
      </c>
      <c r="DN50" s="2292">
        <v>424.56806789653405</v>
      </c>
      <c r="DO50" s="2292">
        <v>194.14891774909447</v>
      </c>
      <c r="DP50" s="2292">
        <v>13.21428571428731</v>
      </c>
      <c r="DQ50" s="2292">
        <v>144.28766233771884</v>
      </c>
      <c r="DR50" s="2292">
        <v>0</v>
      </c>
      <c r="DS50" s="2292">
        <v>1</v>
      </c>
      <c r="DT50" s="2292">
        <v>29.214285714353423</v>
      </c>
      <c r="DU50" s="2292">
        <v>21.559740259728112</v>
      </c>
      <c r="DV50" s="2292">
        <v>52.598051948016575</v>
      </c>
      <c r="DW50" s="2292">
        <v>25.272727272563383</v>
      </c>
      <c r="DX50" s="2292">
        <v>14.64285714305735</v>
      </c>
      <c r="DY50" s="2292">
        <v>3971.6331168803281</v>
      </c>
      <c r="DZ50" s="2292">
        <v>1968.5283891566946</v>
      </c>
      <c r="EA50" s="2292">
        <v>0</v>
      </c>
      <c r="EB50" s="2292">
        <v>85.431818182213718</v>
      </c>
      <c r="EC50" s="2292">
        <v>222.02424242491904</v>
      </c>
      <c r="ED50" s="2292">
        <v>436.74025974003712</v>
      </c>
      <c r="EE50" s="2292">
        <v>665.65524037441901</v>
      </c>
      <c r="EF50" s="2292">
        <v>426.38359535236066</v>
      </c>
      <c r="EG50" s="2292">
        <v>132.29323308274502</v>
      </c>
      <c r="EH50" s="2292">
        <v>2003.1047277236339</v>
      </c>
      <c r="EI50" s="2292">
        <v>31.374025974012351</v>
      </c>
      <c r="EJ50" s="2292">
        <v>168.25832763697045</v>
      </c>
      <c r="EK50" s="2292">
        <v>411.94685577408404</v>
      </c>
      <c r="EL50" s="2292">
        <v>686.92460697034846</v>
      </c>
      <c r="EM50" s="2292">
        <v>310.00015948847414</v>
      </c>
      <c r="EN50" s="2292">
        <v>312.65010252910889</v>
      </c>
      <c r="EO50" s="2292">
        <v>81.950649350635501</v>
      </c>
      <c r="EP50" s="2293">
        <v>393.16842105242085</v>
      </c>
      <c r="EQ50" s="2283"/>
    </row>
    <row r="51" spans="1:147" ht="17.100000000000001" customHeight="1">
      <c r="A51" s="156"/>
      <c r="B51" s="156" t="s">
        <v>2393</v>
      </c>
      <c r="C51" s="156"/>
      <c r="D51" s="1089"/>
      <c r="E51" s="1836">
        <f>CA49</f>
        <v>13159.060743486592</v>
      </c>
      <c r="F51" s="1833">
        <f t="shared" ref="F51:AT51" si="44">CB49</f>
        <v>2149.4729322206181</v>
      </c>
      <c r="G51" s="1833">
        <f t="shared" si="44"/>
        <v>0</v>
      </c>
      <c r="H51" s="1833">
        <f t="shared" si="44"/>
        <v>3.0205872909811653</v>
      </c>
      <c r="I51" s="1833">
        <f t="shared" si="44"/>
        <v>202.99803059242652</v>
      </c>
      <c r="J51" s="1833">
        <f t="shared" si="44"/>
        <v>398.35026004435178</v>
      </c>
      <c r="K51" s="1833">
        <f t="shared" si="44"/>
        <v>843.13036267889311</v>
      </c>
      <c r="L51" s="1833">
        <f t="shared" si="44"/>
        <v>589.35302688593856</v>
      </c>
      <c r="M51" s="1833">
        <f t="shared" si="44"/>
        <v>112.6206647280268</v>
      </c>
      <c r="N51" s="1833">
        <f t="shared" si="44"/>
        <v>3149.0978664665254</v>
      </c>
      <c r="O51" s="1833">
        <f t="shared" si="44"/>
        <v>923.29811156787616</v>
      </c>
      <c r="P51" s="1833">
        <f t="shared" si="44"/>
        <v>0</v>
      </c>
      <c r="Q51" s="1833">
        <f t="shared" si="44"/>
        <v>2.7080725364264175</v>
      </c>
      <c r="R51" s="1833">
        <f t="shared" si="44"/>
        <v>140.35473131051828</v>
      </c>
      <c r="S51" s="1833">
        <f t="shared" si="44"/>
        <v>205.46441979322069</v>
      </c>
      <c r="T51" s="1833">
        <f t="shared" si="44"/>
        <v>175.59231823143324</v>
      </c>
      <c r="U51" s="1833">
        <f t="shared" si="44"/>
        <v>222.22614642123014</v>
      </c>
      <c r="V51" s="1833">
        <f t="shared" si="44"/>
        <v>176.9524232750461</v>
      </c>
      <c r="W51" s="1833">
        <f t="shared" si="44"/>
        <v>1199.785821386215</v>
      </c>
      <c r="X51" s="1833">
        <f t="shared" si="44"/>
        <v>0</v>
      </c>
      <c r="Y51" s="1833">
        <f t="shared" si="44"/>
        <v>3.2159213939132969</v>
      </c>
      <c r="Z51" s="1833">
        <f t="shared" si="44"/>
        <v>160.11325259937439</v>
      </c>
      <c r="AA51" s="1833">
        <f t="shared" si="44"/>
        <v>242.55469899819099</v>
      </c>
      <c r="AB51" s="1833">
        <f t="shared" si="44"/>
        <v>463.04465352816106</v>
      </c>
      <c r="AC51" s="1833">
        <f t="shared" si="44"/>
        <v>263.46005931122295</v>
      </c>
      <c r="AD51" s="1833">
        <f t="shared" si="44"/>
        <v>67.397235555351855</v>
      </c>
      <c r="AE51" s="1833">
        <f t="shared" si="44"/>
        <v>1026.0139335124361</v>
      </c>
      <c r="AF51" s="1833">
        <f t="shared" si="44"/>
        <v>0</v>
      </c>
      <c r="AG51" s="1833">
        <f t="shared" si="44"/>
        <v>102.26333479632045</v>
      </c>
      <c r="AH51" s="1833">
        <f t="shared" si="44"/>
        <v>329.25989676573579</v>
      </c>
      <c r="AI51" s="1833">
        <f t="shared" si="44"/>
        <v>235.13665273737723</v>
      </c>
      <c r="AJ51" s="1833">
        <f t="shared" si="44"/>
        <v>193.06837635193978</v>
      </c>
      <c r="AK51" s="1833">
        <f t="shared" si="44"/>
        <v>150.74655855843079</v>
      </c>
      <c r="AL51" s="1833">
        <f t="shared" si="44"/>
        <v>15.539114302632239</v>
      </c>
      <c r="AM51" s="1833">
        <f t="shared" si="44"/>
        <v>1771.5425034793393</v>
      </c>
      <c r="AN51" s="1833">
        <f t="shared" si="44"/>
        <v>0</v>
      </c>
      <c r="AO51" s="1833">
        <f t="shared" si="44"/>
        <v>97.520039472940837</v>
      </c>
      <c r="AP51" s="1833">
        <f t="shared" si="44"/>
        <v>497.75989071286608</v>
      </c>
      <c r="AQ51" s="1833">
        <f t="shared" si="44"/>
        <v>468.93546336872538</v>
      </c>
      <c r="AR51" s="1833">
        <f t="shared" si="44"/>
        <v>483.57101590146516</v>
      </c>
      <c r="AS51" s="1833">
        <f t="shared" si="44"/>
        <v>184.12431353968904</v>
      </c>
      <c r="AT51" s="1833">
        <f t="shared" si="44"/>
        <v>39.631780483652001</v>
      </c>
      <c r="AU51" s="156"/>
      <c r="AV51" s="156" t="s">
        <v>2215</v>
      </c>
      <c r="AW51" s="156"/>
      <c r="AX51" s="1089"/>
      <c r="AY51" s="2857">
        <f>DQ49</f>
        <v>866.00368611558702</v>
      </c>
      <c r="AZ51" s="2855">
        <f t="shared" ref="AZ51:BX51" si="45">DR49</f>
        <v>0</v>
      </c>
      <c r="BA51" s="2855">
        <f t="shared" si="45"/>
        <v>24.803946495828079</v>
      </c>
      <c r="BB51" s="2855">
        <f t="shared" si="45"/>
        <v>171.96982585786589</v>
      </c>
      <c r="BC51" s="2855">
        <f t="shared" si="45"/>
        <v>230.8955338103469</v>
      </c>
      <c r="BD51" s="2855">
        <f t="shared" si="45"/>
        <v>279.33544995528462</v>
      </c>
      <c r="BE51" s="2855">
        <f t="shared" si="45"/>
        <v>136.71678803334305</v>
      </c>
      <c r="BF51" s="2855">
        <f t="shared" si="45"/>
        <v>22.282141962918264</v>
      </c>
      <c r="BG51" s="2855">
        <f t="shared" si="45"/>
        <v>4632.9826687836376</v>
      </c>
      <c r="BH51" s="2855">
        <f t="shared" si="45"/>
        <v>1687.8253717045943</v>
      </c>
      <c r="BI51" s="2855">
        <f t="shared" si="45"/>
        <v>0</v>
      </c>
      <c r="BJ51" s="2855">
        <f t="shared" si="45"/>
        <v>40.674136709399995</v>
      </c>
      <c r="BK51" s="2855">
        <f t="shared" si="45"/>
        <v>129.11324611082674</v>
      </c>
      <c r="BL51" s="2855">
        <f t="shared" si="45"/>
        <v>246.91088389569256</v>
      </c>
      <c r="BM51" s="2855">
        <f t="shared" si="45"/>
        <v>634.26339036391641</v>
      </c>
      <c r="BN51" s="2855">
        <f t="shared" si="45"/>
        <v>515.55739960702681</v>
      </c>
      <c r="BO51" s="2855">
        <f t="shared" si="45"/>
        <v>121.30631501773239</v>
      </c>
      <c r="BP51" s="2855">
        <f t="shared" si="45"/>
        <v>2945.1572970790417</v>
      </c>
      <c r="BQ51" s="2855">
        <f t="shared" si="45"/>
        <v>12.95250221896795</v>
      </c>
      <c r="BR51" s="2855">
        <f t="shared" si="45"/>
        <v>286.13245084650208</v>
      </c>
      <c r="BS51" s="2855">
        <f t="shared" si="45"/>
        <v>720.23455079268888</v>
      </c>
      <c r="BT51" s="2855">
        <f t="shared" si="45"/>
        <v>679.32230277062877</v>
      </c>
      <c r="BU51" s="2855">
        <f t="shared" si="45"/>
        <v>742.85080015246103</v>
      </c>
      <c r="BV51" s="2855">
        <f t="shared" si="45"/>
        <v>471.10138866477814</v>
      </c>
      <c r="BW51" s="2855">
        <f t="shared" si="45"/>
        <v>32.563301633017012</v>
      </c>
      <c r="BX51" s="2855">
        <f t="shared" si="45"/>
        <v>589.9610864208795</v>
      </c>
      <c r="BY51" s="3188" t="s">
        <v>1011</v>
      </c>
      <c r="BZ51" s="3190"/>
      <c r="CA51" s="2291">
        <v>22481.080324985807</v>
      </c>
      <c r="CB51" s="2292">
        <v>3060.2470345263</v>
      </c>
      <c r="CC51" s="2292">
        <v>0</v>
      </c>
      <c r="CD51" s="2292">
        <v>30.799999999983804</v>
      </c>
      <c r="CE51" s="2292">
        <v>239.08498964842897</v>
      </c>
      <c r="CF51" s="2292">
        <v>538.88339188975544</v>
      </c>
      <c r="CG51" s="2292">
        <v>1059.7381600682259</v>
      </c>
      <c r="CH51" s="2292">
        <v>888.08717924547534</v>
      </c>
      <c r="CI51" s="2292">
        <v>303.65331367442963</v>
      </c>
      <c r="CJ51" s="2292">
        <v>7178.0956176678001</v>
      </c>
      <c r="CK51" s="2292">
        <v>1115.5564182196294</v>
      </c>
      <c r="CL51" s="2292">
        <v>0</v>
      </c>
      <c r="CM51" s="2292">
        <v>9.8999999999919019</v>
      </c>
      <c r="CN51" s="2292">
        <v>153.04520986280761</v>
      </c>
      <c r="CO51" s="2292">
        <v>197.09210427221797</v>
      </c>
      <c r="CP51" s="2292">
        <v>206.75001882175735</v>
      </c>
      <c r="CQ51" s="2292">
        <v>336.8775550539919</v>
      </c>
      <c r="CR51" s="2292">
        <v>211.89153020886309</v>
      </c>
      <c r="CS51" s="2292">
        <v>1996.681531672459</v>
      </c>
      <c r="CT51" s="2292">
        <v>0</v>
      </c>
      <c r="CU51" s="2292">
        <v>0</v>
      </c>
      <c r="CV51" s="2292">
        <v>149.45716167910774</v>
      </c>
      <c r="CW51" s="2292">
        <v>619.09309345983957</v>
      </c>
      <c r="CX51" s="2292">
        <v>663.21373256373181</v>
      </c>
      <c r="CY51" s="2292">
        <v>459.97675722040145</v>
      </c>
      <c r="CZ51" s="2292">
        <v>104.94078674937747</v>
      </c>
      <c r="DA51" s="2292">
        <v>4065.8576677757105</v>
      </c>
      <c r="DB51" s="2292">
        <v>0</v>
      </c>
      <c r="DC51" s="2292">
        <v>231.65300207076115</v>
      </c>
      <c r="DD51" s="2292">
        <v>980.39898362528879</v>
      </c>
      <c r="DE51" s="2292">
        <v>1316.2830102259086</v>
      </c>
      <c r="DF51" s="2292">
        <v>1008.6882458124899</v>
      </c>
      <c r="DG51" s="2292">
        <v>425.09022314257192</v>
      </c>
      <c r="DH51" s="2292">
        <v>103.74420289868978</v>
      </c>
      <c r="DI51" s="2292">
        <v>3728.9190350726376</v>
      </c>
      <c r="DJ51" s="2292">
        <v>0</v>
      </c>
      <c r="DK51" s="2292">
        <v>127.20372670834183</v>
      </c>
      <c r="DL51" s="2292">
        <v>1238.744353474556</v>
      </c>
      <c r="DM51" s="2292">
        <v>1004.6508197923898</v>
      </c>
      <c r="DN51" s="2292">
        <v>864.89824434791785</v>
      </c>
      <c r="DO51" s="2292">
        <v>439.06573603461322</v>
      </c>
      <c r="DP51" s="2292">
        <v>54.356154714817833</v>
      </c>
      <c r="DQ51" s="2292">
        <v>821.8796191734873</v>
      </c>
      <c r="DR51" s="2292">
        <v>0</v>
      </c>
      <c r="DS51" s="2292">
        <v>32.28571428575566</v>
      </c>
      <c r="DT51" s="2292">
        <v>153.81084133262078</v>
      </c>
      <c r="DU51" s="2292">
        <v>296.97447978763682</v>
      </c>
      <c r="DV51" s="2292">
        <v>190.64343225219326</v>
      </c>
      <c r="DW51" s="2292">
        <v>117.6110389611425</v>
      </c>
      <c r="DX51" s="2292">
        <v>30.554112554138172</v>
      </c>
      <c r="DY51" s="2292">
        <v>7438.4316111382414</v>
      </c>
      <c r="DZ51" s="2292">
        <v>2561.336929335414</v>
      </c>
      <c r="EA51" s="2292">
        <v>0</v>
      </c>
      <c r="EB51" s="2292">
        <v>83.62857142850865</v>
      </c>
      <c r="EC51" s="2292">
        <v>282.54917184252724</v>
      </c>
      <c r="ED51" s="2292">
        <v>744.35935336812861</v>
      </c>
      <c r="EE51" s="2292">
        <v>821.19849948819717</v>
      </c>
      <c r="EF51" s="2292">
        <v>535.6330102267334</v>
      </c>
      <c r="EG51" s="2292">
        <v>93.968322981318408</v>
      </c>
      <c r="EH51" s="2292">
        <v>4877.094681802826</v>
      </c>
      <c r="EI51" s="2292">
        <v>3.4285714285768258</v>
      </c>
      <c r="EJ51" s="2292">
        <v>159.9967532469355</v>
      </c>
      <c r="EK51" s="2292">
        <v>1005.198542359098</v>
      </c>
      <c r="EL51" s="2292">
        <v>1947.784171945882</v>
      </c>
      <c r="EM51" s="2292">
        <v>837.65480372977595</v>
      </c>
      <c r="EN51" s="2292">
        <v>759.3848693961163</v>
      </c>
      <c r="EO51" s="2292">
        <v>163.64696969644143</v>
      </c>
      <c r="EP51" s="2293">
        <v>253.50740740735017</v>
      </c>
      <c r="EQ51" s="2283"/>
    </row>
    <row r="52" spans="1:147" ht="17.100000000000001" customHeight="1">
      <c r="A52" s="156"/>
      <c r="B52" s="155" t="s">
        <v>364</v>
      </c>
      <c r="C52" s="156"/>
      <c r="D52" s="1089"/>
      <c r="E52" s="1836">
        <f>CA57</f>
        <v>42500.206708341393</v>
      </c>
      <c r="F52" s="1833">
        <f t="shared" ref="F52:AT52" si="46">CB57</f>
        <v>6105.9813939954629</v>
      </c>
      <c r="G52" s="1833">
        <f t="shared" si="46"/>
        <v>0</v>
      </c>
      <c r="H52" s="1833">
        <f t="shared" si="46"/>
        <v>88.698629419701973</v>
      </c>
      <c r="I52" s="1833">
        <f t="shared" si="46"/>
        <v>500.54578804044121</v>
      </c>
      <c r="J52" s="1833">
        <f t="shared" si="46"/>
        <v>1020.9418228666855</v>
      </c>
      <c r="K52" s="1833">
        <f t="shared" si="46"/>
        <v>2229.9881873819722</v>
      </c>
      <c r="L52" s="1833">
        <f t="shared" si="46"/>
        <v>1673.4012595861682</v>
      </c>
      <c r="M52" s="1833">
        <f t="shared" si="46"/>
        <v>592.40570670049567</v>
      </c>
      <c r="N52" s="1833">
        <f t="shared" si="46"/>
        <v>12697.314173356683</v>
      </c>
      <c r="O52" s="1833">
        <f t="shared" si="46"/>
        <v>2368.1014575837285</v>
      </c>
      <c r="P52" s="1833">
        <f t="shared" si="46"/>
        <v>0</v>
      </c>
      <c r="Q52" s="1833">
        <f t="shared" si="46"/>
        <v>19.47651484192237</v>
      </c>
      <c r="R52" s="1833">
        <f t="shared" si="46"/>
        <v>390.32977575409336</v>
      </c>
      <c r="S52" s="1833">
        <f t="shared" si="46"/>
        <v>467.14489586412896</v>
      </c>
      <c r="T52" s="1833">
        <f t="shared" si="46"/>
        <v>478.11653260100383</v>
      </c>
      <c r="U52" s="1833">
        <f t="shared" si="46"/>
        <v>603.68963948001658</v>
      </c>
      <c r="V52" s="1833">
        <f t="shared" si="46"/>
        <v>409.34409904256023</v>
      </c>
      <c r="W52" s="1833">
        <f t="shared" si="46"/>
        <v>3911.2615677425001</v>
      </c>
      <c r="X52" s="1833">
        <f t="shared" si="46"/>
        <v>0</v>
      </c>
      <c r="Y52" s="1833">
        <f t="shared" si="46"/>
        <v>9.7333333332653176</v>
      </c>
      <c r="Z52" s="1833">
        <f t="shared" si="46"/>
        <v>450.81829433111557</v>
      </c>
      <c r="AA52" s="1833">
        <f t="shared" si="46"/>
        <v>1103.4797276152888</v>
      </c>
      <c r="AB52" s="1833">
        <f t="shared" si="46"/>
        <v>1302.1215798954759</v>
      </c>
      <c r="AC52" s="1833">
        <f t="shared" si="46"/>
        <v>841.31458167823121</v>
      </c>
      <c r="AD52" s="1833">
        <f t="shared" si="46"/>
        <v>203.79405088912182</v>
      </c>
      <c r="AE52" s="1833">
        <f t="shared" si="46"/>
        <v>6417.9511480304591</v>
      </c>
      <c r="AF52" s="1833">
        <f t="shared" si="46"/>
        <v>0</v>
      </c>
      <c r="AG52" s="1833">
        <f t="shared" si="46"/>
        <v>444.57688766763016</v>
      </c>
      <c r="AH52" s="1833">
        <f t="shared" si="46"/>
        <v>1638.2854844986771</v>
      </c>
      <c r="AI52" s="1833">
        <f t="shared" si="46"/>
        <v>1982.396697817868</v>
      </c>
      <c r="AJ52" s="1833">
        <f t="shared" si="46"/>
        <v>1450.0209924985495</v>
      </c>
      <c r="AK52" s="1833">
        <f t="shared" si="46"/>
        <v>716.78674608512154</v>
      </c>
      <c r="AL52" s="1833">
        <f t="shared" si="46"/>
        <v>185.88433946261193</v>
      </c>
      <c r="AM52" s="1833">
        <f t="shared" si="46"/>
        <v>7039.1900871026892</v>
      </c>
      <c r="AN52" s="1833">
        <f t="shared" si="46"/>
        <v>24.274181591574333</v>
      </c>
      <c r="AO52" s="1833">
        <f t="shared" si="46"/>
        <v>273.04671459969182</v>
      </c>
      <c r="AP52" s="1833">
        <f t="shared" si="46"/>
        <v>2168.4476529836015</v>
      </c>
      <c r="AQ52" s="1833">
        <f t="shared" si="46"/>
        <v>2015.3330776796242</v>
      </c>
      <c r="AR52" s="1833">
        <f t="shared" si="46"/>
        <v>1711.614015846865</v>
      </c>
      <c r="AS52" s="1833">
        <f t="shared" si="46"/>
        <v>752.94918102551969</v>
      </c>
      <c r="AT52" s="1833">
        <f t="shared" si="46"/>
        <v>93.525263375815314</v>
      </c>
      <c r="AU52" s="156"/>
      <c r="AV52" s="155" t="s">
        <v>364</v>
      </c>
      <c r="AW52" s="156"/>
      <c r="AX52" s="1089"/>
      <c r="AY52" s="2857">
        <f>DQ57</f>
        <v>1239.0566825653914</v>
      </c>
      <c r="AZ52" s="2855">
        <f t="shared" ref="AZ52:BX52" si="47">DR57</f>
        <v>0</v>
      </c>
      <c r="BA52" s="2855">
        <f t="shared" si="47"/>
        <v>33.28571428575566</v>
      </c>
      <c r="BB52" s="2855">
        <f t="shared" si="47"/>
        <v>230.84038254740773</v>
      </c>
      <c r="BC52" s="2855">
        <f t="shared" si="47"/>
        <v>369.09105167218979</v>
      </c>
      <c r="BD52" s="2855">
        <f t="shared" si="47"/>
        <v>354.12127556924514</v>
      </c>
      <c r="BE52" s="2855">
        <f t="shared" si="47"/>
        <v>206.52128879359762</v>
      </c>
      <c r="BF52" s="2855">
        <f t="shared" si="47"/>
        <v>45.19696969719552</v>
      </c>
      <c r="BG52" s="2855">
        <f t="shared" si="47"/>
        <v>14372.52702256908</v>
      </c>
      <c r="BH52" s="2855">
        <f t="shared" si="47"/>
        <v>5761.8523571572432</v>
      </c>
      <c r="BI52" s="2855">
        <f t="shared" si="47"/>
        <v>0</v>
      </c>
      <c r="BJ52" s="2855">
        <f t="shared" si="47"/>
        <v>250.19299168867971</v>
      </c>
      <c r="BK52" s="2855">
        <f t="shared" si="47"/>
        <v>722.55255597310202</v>
      </c>
      <c r="BL52" s="2855">
        <f t="shared" si="47"/>
        <v>1457.5279939328714</v>
      </c>
      <c r="BM52" s="2855">
        <f t="shared" si="47"/>
        <v>1877.194682611334</v>
      </c>
      <c r="BN52" s="2855">
        <f t="shared" si="47"/>
        <v>1161.1420911397047</v>
      </c>
      <c r="BO52" s="2855">
        <f t="shared" si="47"/>
        <v>293.24204181155</v>
      </c>
      <c r="BP52" s="2855">
        <f t="shared" si="47"/>
        <v>8610.6746654118469</v>
      </c>
      <c r="BQ52" s="2855">
        <f t="shared" si="47"/>
        <v>39.791629252262382</v>
      </c>
      <c r="BR52" s="2855">
        <f t="shared" si="47"/>
        <v>479.64668439696982</v>
      </c>
      <c r="BS52" s="2855">
        <f t="shared" si="47"/>
        <v>1864.097302421708</v>
      </c>
      <c r="BT52" s="2855">
        <f t="shared" si="47"/>
        <v>3079.1250054121892</v>
      </c>
      <c r="BU52" s="2855">
        <f t="shared" si="47"/>
        <v>1549.8861167435846</v>
      </c>
      <c r="BV52" s="2855">
        <f t="shared" si="47"/>
        <v>1287.8174017027991</v>
      </c>
      <c r="BW52" s="2855">
        <f t="shared" si="47"/>
        <v>310.3105254823322</v>
      </c>
      <c r="BX52" s="2855">
        <f t="shared" si="47"/>
        <v>1046.1373487520636</v>
      </c>
      <c r="BY52" s="3188" t="s">
        <v>1012</v>
      </c>
      <c r="BZ52" s="3190"/>
      <c r="CA52" s="2291">
        <v>9214.7196506301316</v>
      </c>
      <c r="CB52" s="2292">
        <v>1638.9086816410838</v>
      </c>
      <c r="CC52" s="2292">
        <v>0</v>
      </c>
      <c r="CD52" s="2292">
        <v>33.281746302989923</v>
      </c>
      <c r="CE52" s="2292">
        <v>146.27118800280221</v>
      </c>
      <c r="CF52" s="2292">
        <v>207.68971372951654</v>
      </c>
      <c r="CG52" s="2292">
        <v>697.15415126090193</v>
      </c>
      <c r="CH52" s="2292">
        <v>380.65905641791693</v>
      </c>
      <c r="CI52" s="2292">
        <v>173.8528259269564</v>
      </c>
      <c r="CJ52" s="2292">
        <v>2382.3504877996043</v>
      </c>
      <c r="CK52" s="2292">
        <v>668.78746360650655</v>
      </c>
      <c r="CL52" s="2292">
        <v>0</v>
      </c>
      <c r="CM52" s="2292">
        <v>9.576514841930468</v>
      </c>
      <c r="CN52" s="2292">
        <v>129.49387325035411</v>
      </c>
      <c r="CO52" s="2292">
        <v>129.43590847506198</v>
      </c>
      <c r="CP52" s="2292">
        <v>153.96802893060007</v>
      </c>
      <c r="CQ52" s="2292">
        <v>155.82074243485411</v>
      </c>
      <c r="CR52" s="2292">
        <v>90.492395673705971</v>
      </c>
      <c r="CS52" s="2292">
        <v>850.91082896401804</v>
      </c>
      <c r="CT52" s="2292">
        <v>0</v>
      </c>
      <c r="CU52" s="2292">
        <v>0</v>
      </c>
      <c r="CV52" s="2292">
        <v>91.705504946726052</v>
      </c>
      <c r="CW52" s="2292">
        <v>246.80892852841711</v>
      </c>
      <c r="CX52" s="2292">
        <v>313.77392160893345</v>
      </c>
      <c r="CY52" s="2292">
        <v>141.73847380929988</v>
      </c>
      <c r="CZ52" s="2292">
        <v>56.884000070641115</v>
      </c>
      <c r="DA52" s="2292">
        <v>862.65219522908035</v>
      </c>
      <c r="DB52" s="2292">
        <v>0</v>
      </c>
      <c r="DC52" s="2292">
        <v>31.391850965191733</v>
      </c>
      <c r="DD52" s="2292">
        <v>221.56528875370634</v>
      </c>
      <c r="DE52" s="2292">
        <v>198.27559235555083</v>
      </c>
      <c r="DF52" s="2292">
        <v>164.28150494633849</v>
      </c>
      <c r="DG52" s="2292">
        <v>174.75756190405841</v>
      </c>
      <c r="DH52" s="2292">
        <v>72.380396304234708</v>
      </c>
      <c r="DI52" s="2292">
        <v>1558.647265292444</v>
      </c>
      <c r="DJ52" s="2292">
        <v>24.274181591574333</v>
      </c>
      <c r="DK52" s="2292">
        <v>44.418153077163836</v>
      </c>
      <c r="DL52" s="2292">
        <v>464.68495820204458</v>
      </c>
      <c r="DM52" s="2292">
        <v>457.43291863072676</v>
      </c>
      <c r="DN52" s="2292">
        <v>422.14770360241283</v>
      </c>
      <c r="DO52" s="2292">
        <v>119.7345272418121</v>
      </c>
      <c r="DP52" s="2292">
        <v>25.954822946710163</v>
      </c>
      <c r="DQ52" s="2292">
        <v>272.88940105418556</v>
      </c>
      <c r="DR52" s="2292">
        <v>0</v>
      </c>
      <c r="DS52" s="2292">
        <v>0</v>
      </c>
      <c r="DT52" s="2292">
        <v>47.815255500433508</v>
      </c>
      <c r="DU52" s="2292">
        <v>50.556831624824866</v>
      </c>
      <c r="DV52" s="2292">
        <v>110.87979136903537</v>
      </c>
      <c r="DW52" s="2292">
        <v>63.637522559891764</v>
      </c>
      <c r="DX52" s="2292">
        <v>0</v>
      </c>
      <c r="DY52" s="2292">
        <v>2962.4622945505189</v>
      </c>
      <c r="DZ52" s="2292">
        <v>1231.9870386651342</v>
      </c>
      <c r="EA52" s="2292">
        <v>0</v>
      </c>
      <c r="EB52" s="2292">
        <v>81.132602077957301</v>
      </c>
      <c r="EC52" s="2292">
        <v>217.97914170565591</v>
      </c>
      <c r="ED52" s="2292">
        <v>276.42838082470564</v>
      </c>
      <c r="EE52" s="2292">
        <v>390.34094274871762</v>
      </c>
      <c r="EF52" s="2292">
        <v>199.12548556061094</v>
      </c>
      <c r="EG52" s="2292">
        <v>66.980485747486568</v>
      </c>
      <c r="EH52" s="2292">
        <v>1730.4752558853859</v>
      </c>
      <c r="EI52" s="2292">
        <v>4.9890318496732018</v>
      </c>
      <c r="EJ52" s="2292">
        <v>151.3916035130639</v>
      </c>
      <c r="EK52" s="2292">
        <v>446.95190428852646</v>
      </c>
      <c r="EL52" s="2292">
        <v>444.41622649595888</v>
      </c>
      <c r="EM52" s="2292">
        <v>402.23115352533466</v>
      </c>
      <c r="EN52" s="2292">
        <v>215.78242977757384</v>
      </c>
      <c r="EO52" s="2292">
        <v>64.712906435255221</v>
      </c>
      <c r="EP52" s="2293">
        <v>399.46152029229245</v>
      </c>
      <c r="EQ52" s="2283"/>
    </row>
    <row r="53" spans="1:147" ht="17.100000000000001" customHeight="1">
      <c r="A53" s="156"/>
      <c r="B53" s="156" t="s">
        <v>2394</v>
      </c>
      <c r="C53" s="166"/>
      <c r="D53" s="1083"/>
      <c r="E53" s="1836">
        <f>CA50</f>
        <v>10804.406732725442</v>
      </c>
      <c r="F53" s="1833">
        <f t="shared" ref="F53:AT55" si="48">CB50</f>
        <v>1406.8256778280822</v>
      </c>
      <c r="G53" s="1833">
        <f t="shared" si="48"/>
        <v>0</v>
      </c>
      <c r="H53" s="1833">
        <f t="shared" si="48"/>
        <v>24.616883116728246</v>
      </c>
      <c r="I53" s="1833">
        <f t="shared" si="48"/>
        <v>115.18961038921002</v>
      </c>
      <c r="J53" s="1833">
        <f t="shared" si="48"/>
        <v>274.36871724741394</v>
      </c>
      <c r="K53" s="1833">
        <f t="shared" si="48"/>
        <v>473.09587605284446</v>
      </c>
      <c r="L53" s="1833">
        <f t="shared" si="48"/>
        <v>404.65502392277642</v>
      </c>
      <c r="M53" s="1833">
        <f t="shared" si="48"/>
        <v>114.89956709910967</v>
      </c>
      <c r="N53" s="1833">
        <f t="shared" si="48"/>
        <v>3136.8680678892797</v>
      </c>
      <c r="O53" s="1833">
        <f t="shared" si="48"/>
        <v>583.75757575758894</v>
      </c>
      <c r="P53" s="1833">
        <f t="shared" si="48"/>
        <v>0</v>
      </c>
      <c r="Q53" s="1833">
        <f t="shared" si="48"/>
        <v>0</v>
      </c>
      <c r="R53" s="1833">
        <f t="shared" si="48"/>
        <v>107.7906926409317</v>
      </c>
      <c r="S53" s="1833">
        <f t="shared" si="48"/>
        <v>140.61688311684915</v>
      </c>
      <c r="T53" s="1833">
        <f t="shared" si="48"/>
        <v>117.39848484864636</v>
      </c>
      <c r="U53" s="1833">
        <f t="shared" si="48"/>
        <v>110.99134199117096</v>
      </c>
      <c r="V53" s="1833">
        <f t="shared" si="48"/>
        <v>106.96017315999099</v>
      </c>
      <c r="W53" s="1833">
        <f t="shared" si="48"/>
        <v>1063.6692071060229</v>
      </c>
      <c r="X53" s="1833">
        <f t="shared" si="48"/>
        <v>0</v>
      </c>
      <c r="Y53" s="1833">
        <f t="shared" si="48"/>
        <v>9.7333333332653176</v>
      </c>
      <c r="Z53" s="1833">
        <f t="shared" si="48"/>
        <v>209.65562770528174</v>
      </c>
      <c r="AA53" s="1833">
        <f t="shared" si="48"/>
        <v>237.57770562703215</v>
      </c>
      <c r="AB53" s="1833">
        <f t="shared" si="48"/>
        <v>325.13392572281077</v>
      </c>
      <c r="AC53" s="1833">
        <f t="shared" si="48"/>
        <v>239.59935064852985</v>
      </c>
      <c r="AD53" s="1833">
        <f t="shared" si="48"/>
        <v>41.969264069103318</v>
      </c>
      <c r="AE53" s="1833">
        <f t="shared" si="48"/>
        <v>1489.4412850256683</v>
      </c>
      <c r="AF53" s="1833">
        <f t="shared" si="48"/>
        <v>0</v>
      </c>
      <c r="AG53" s="1833">
        <f t="shared" si="48"/>
        <v>181.53203463167728</v>
      </c>
      <c r="AH53" s="1833">
        <f t="shared" si="48"/>
        <v>436.32121211968195</v>
      </c>
      <c r="AI53" s="1833">
        <f t="shared" si="48"/>
        <v>467.83809523640889</v>
      </c>
      <c r="AJ53" s="1833">
        <f t="shared" si="48"/>
        <v>277.05124173972126</v>
      </c>
      <c r="AK53" s="1833">
        <f t="shared" si="48"/>
        <v>116.93896103849117</v>
      </c>
      <c r="AL53" s="1833">
        <f t="shared" si="48"/>
        <v>9.7597402596874332</v>
      </c>
      <c r="AM53" s="1833">
        <f t="shared" si="48"/>
        <v>1751.6237867376115</v>
      </c>
      <c r="AN53" s="1833">
        <f t="shared" si="48"/>
        <v>0</v>
      </c>
      <c r="AO53" s="1833">
        <f t="shared" si="48"/>
        <v>101.42483481418621</v>
      </c>
      <c r="AP53" s="1833">
        <f t="shared" si="48"/>
        <v>465.01834130700104</v>
      </c>
      <c r="AQ53" s="1833">
        <f t="shared" si="48"/>
        <v>553.24933925650873</v>
      </c>
      <c r="AR53" s="1833">
        <f t="shared" si="48"/>
        <v>424.56806789653405</v>
      </c>
      <c r="AS53" s="1833">
        <f t="shared" si="48"/>
        <v>194.14891774909447</v>
      </c>
      <c r="AT53" s="1833">
        <f t="shared" si="48"/>
        <v>13.21428571428731</v>
      </c>
      <c r="AU53" s="156"/>
      <c r="AV53" s="156" t="s">
        <v>2355</v>
      </c>
      <c r="AW53" s="166"/>
      <c r="AX53" s="1083"/>
      <c r="AY53" s="2857">
        <f>DQ50</f>
        <v>144.28766233771884</v>
      </c>
      <c r="AZ53" s="2855">
        <f t="shared" ref="AZ53:BX55" si="49">DR50</f>
        <v>0</v>
      </c>
      <c r="BA53" s="2855">
        <f t="shared" si="49"/>
        <v>1</v>
      </c>
      <c r="BB53" s="2855">
        <f t="shared" si="49"/>
        <v>29.214285714353423</v>
      </c>
      <c r="BC53" s="2855">
        <f t="shared" si="49"/>
        <v>21.559740259728112</v>
      </c>
      <c r="BD53" s="2855">
        <f t="shared" si="49"/>
        <v>52.598051948016575</v>
      </c>
      <c r="BE53" s="2855">
        <f t="shared" si="49"/>
        <v>25.272727272563383</v>
      </c>
      <c r="BF53" s="2855">
        <f t="shared" si="49"/>
        <v>14.64285714305735</v>
      </c>
      <c r="BG53" s="2855">
        <f t="shared" si="49"/>
        <v>3971.6331168803281</v>
      </c>
      <c r="BH53" s="2855">
        <f t="shared" si="49"/>
        <v>1968.5283891566946</v>
      </c>
      <c r="BI53" s="2855">
        <f t="shared" si="49"/>
        <v>0</v>
      </c>
      <c r="BJ53" s="2855">
        <f t="shared" si="49"/>
        <v>85.431818182213718</v>
      </c>
      <c r="BK53" s="2855">
        <f t="shared" si="49"/>
        <v>222.02424242491904</v>
      </c>
      <c r="BL53" s="2855">
        <f t="shared" si="49"/>
        <v>436.74025974003712</v>
      </c>
      <c r="BM53" s="2855">
        <f t="shared" si="49"/>
        <v>665.65524037441901</v>
      </c>
      <c r="BN53" s="2855">
        <f t="shared" si="49"/>
        <v>426.38359535236066</v>
      </c>
      <c r="BO53" s="2855">
        <f t="shared" si="49"/>
        <v>132.29323308274502</v>
      </c>
      <c r="BP53" s="2855">
        <f t="shared" si="49"/>
        <v>2003.1047277236339</v>
      </c>
      <c r="BQ53" s="2855">
        <f t="shared" si="49"/>
        <v>31.374025974012351</v>
      </c>
      <c r="BR53" s="2855">
        <f t="shared" si="49"/>
        <v>168.25832763697045</v>
      </c>
      <c r="BS53" s="2855">
        <f t="shared" si="49"/>
        <v>411.94685577408404</v>
      </c>
      <c r="BT53" s="2855">
        <f t="shared" si="49"/>
        <v>686.92460697034846</v>
      </c>
      <c r="BU53" s="2855">
        <f t="shared" si="49"/>
        <v>310.00015948847414</v>
      </c>
      <c r="BV53" s="2855">
        <f t="shared" si="49"/>
        <v>312.65010252910889</v>
      </c>
      <c r="BW53" s="2855">
        <f t="shared" si="49"/>
        <v>81.950649350635501</v>
      </c>
      <c r="BX53" s="2855">
        <f t="shared" si="49"/>
        <v>393.16842105242085</v>
      </c>
      <c r="BY53" s="3188" t="s">
        <v>1013</v>
      </c>
      <c r="BZ53" s="3190"/>
      <c r="CA53" s="2291">
        <v>4673.3336968545609</v>
      </c>
      <c r="CB53" s="2292">
        <v>824.48495747930008</v>
      </c>
      <c r="CC53" s="2292">
        <v>0</v>
      </c>
      <c r="CD53" s="2292">
        <v>0</v>
      </c>
      <c r="CE53" s="2292">
        <v>119.78330376191681</v>
      </c>
      <c r="CF53" s="2292">
        <v>262.78688172577432</v>
      </c>
      <c r="CG53" s="2292">
        <v>224.11608028104493</v>
      </c>
      <c r="CH53" s="2292">
        <v>198.61822010947046</v>
      </c>
      <c r="CI53" s="2292">
        <v>19.180471601093558</v>
      </c>
      <c r="CJ53" s="2292">
        <v>696.6295606893608</v>
      </c>
      <c r="CK53" s="2292">
        <v>160.28511447320065</v>
      </c>
      <c r="CL53" s="2292">
        <v>0</v>
      </c>
      <c r="CM53" s="2292">
        <v>0</v>
      </c>
      <c r="CN53" s="2292">
        <v>13.704324585154357</v>
      </c>
      <c r="CO53" s="2292">
        <v>37.802994973982059</v>
      </c>
      <c r="CP53" s="2292">
        <v>41.395136829065201</v>
      </c>
      <c r="CQ53" s="2292">
        <v>28.417913731173908</v>
      </c>
      <c r="CR53" s="2292">
        <v>38.964744353825132</v>
      </c>
      <c r="CS53" s="2292">
        <v>250.62072487672827</v>
      </c>
      <c r="CT53" s="2292">
        <v>0</v>
      </c>
      <c r="CU53" s="2292">
        <v>0</v>
      </c>
      <c r="CV53" s="2292">
        <v>63.770747360825446</v>
      </c>
      <c r="CW53" s="2292">
        <v>73.12680995652471</v>
      </c>
      <c r="CX53" s="2292">
        <v>68.424928414238025</v>
      </c>
      <c r="CY53" s="2292">
        <v>33.462305505531681</v>
      </c>
      <c r="CZ53" s="2292">
        <v>11.835933639608367</v>
      </c>
      <c r="DA53" s="2292">
        <v>285.7237213394319</v>
      </c>
      <c r="DB53" s="2292">
        <v>0</v>
      </c>
      <c r="DC53" s="2292">
        <v>1.6659399993850286</v>
      </c>
      <c r="DD53" s="2292">
        <v>69.921355937750363</v>
      </c>
      <c r="DE53" s="2292">
        <v>99.182277751575768</v>
      </c>
      <c r="DF53" s="2292">
        <v>60.01872317293865</v>
      </c>
      <c r="DG53" s="2292">
        <v>38.780845454835152</v>
      </c>
      <c r="DH53" s="2292">
        <v>16.154579022946898</v>
      </c>
      <c r="DI53" s="2292">
        <v>575.84055198374074</v>
      </c>
      <c r="DJ53" s="2292">
        <v>0</v>
      </c>
      <c r="DK53" s="2292">
        <v>3.3318799987700571</v>
      </c>
      <c r="DL53" s="2292">
        <v>288.02793006124847</v>
      </c>
      <c r="DM53" s="2292">
        <v>202.98567320359706</v>
      </c>
      <c r="DN53" s="2292">
        <v>19.468583491550397</v>
      </c>
      <c r="DO53" s="2292">
        <v>55.751046901365264</v>
      </c>
      <c r="DP53" s="2292">
        <v>6.2754383272093817</v>
      </c>
      <c r="DQ53" s="2292">
        <v>290.18437500840798</v>
      </c>
      <c r="DR53" s="2292">
        <v>0</v>
      </c>
      <c r="DS53" s="2292">
        <v>0</v>
      </c>
      <c r="DT53" s="2292">
        <v>72.715859424741382</v>
      </c>
      <c r="DU53" s="2292">
        <v>71.29272184567327</v>
      </c>
      <c r="DV53" s="2292">
        <v>63.209186545324798</v>
      </c>
      <c r="DW53" s="2292">
        <v>76.295475882185571</v>
      </c>
      <c r="DX53" s="2292">
        <v>6.6711313104829673</v>
      </c>
      <c r="DY53" s="2292">
        <v>2063.6711266864745</v>
      </c>
      <c r="DZ53" s="2292">
        <v>910.17131004093801</v>
      </c>
      <c r="EA53" s="2292">
        <v>0</v>
      </c>
      <c r="EB53" s="2292">
        <v>54.661065268254148</v>
      </c>
      <c r="EC53" s="2292">
        <v>129.11958262064124</v>
      </c>
      <c r="ED53" s="2292">
        <v>388.69399914236891</v>
      </c>
      <c r="EE53" s="2292">
        <v>116.09226223945201</v>
      </c>
      <c r="EF53" s="2292">
        <v>206.20958100044467</v>
      </c>
      <c r="EG53" s="2292">
        <v>15.394819769776923</v>
      </c>
      <c r="EH53" s="2292">
        <v>1153.4998166455368</v>
      </c>
      <c r="EI53" s="2292">
        <v>0</v>
      </c>
      <c r="EJ53" s="2292">
        <v>105.40091065283004</v>
      </c>
      <c r="EK53" s="2292">
        <v>177.34148745093813</v>
      </c>
      <c r="EL53" s="2292">
        <v>642.05435953322501</v>
      </c>
      <c r="EM53" s="2292">
        <v>108.43251610261601</v>
      </c>
      <c r="EN53" s="2292">
        <v>120.2705429059278</v>
      </c>
      <c r="EO53" s="2292">
        <v>0</v>
      </c>
      <c r="EP53" s="2293">
        <v>222.52312500727575</v>
      </c>
      <c r="EQ53" s="2283"/>
    </row>
    <row r="54" spans="1:147" ht="17.100000000000001" customHeight="1">
      <c r="A54" s="156"/>
      <c r="B54" s="156" t="s">
        <v>2296</v>
      </c>
      <c r="C54" s="166"/>
      <c r="D54" s="1083"/>
      <c r="E54" s="1836">
        <f t="shared" ref="E54:E55" si="50">CA51</f>
        <v>22481.080324985807</v>
      </c>
      <c r="F54" s="1833">
        <f t="shared" si="48"/>
        <v>3060.2470345263</v>
      </c>
      <c r="G54" s="1833">
        <f t="shared" si="48"/>
        <v>0</v>
      </c>
      <c r="H54" s="1833">
        <f t="shared" si="48"/>
        <v>30.799999999983804</v>
      </c>
      <c r="I54" s="1833">
        <f t="shared" si="48"/>
        <v>239.08498964842897</v>
      </c>
      <c r="J54" s="1833">
        <f t="shared" si="48"/>
        <v>538.88339188975544</v>
      </c>
      <c r="K54" s="1833">
        <f t="shared" si="48"/>
        <v>1059.7381600682259</v>
      </c>
      <c r="L54" s="1833">
        <f t="shared" si="48"/>
        <v>888.08717924547534</v>
      </c>
      <c r="M54" s="1833">
        <f t="shared" si="48"/>
        <v>303.65331367442963</v>
      </c>
      <c r="N54" s="1833">
        <f t="shared" si="48"/>
        <v>7178.0956176678001</v>
      </c>
      <c r="O54" s="1833">
        <f t="shared" si="48"/>
        <v>1115.5564182196294</v>
      </c>
      <c r="P54" s="1833">
        <f t="shared" si="48"/>
        <v>0</v>
      </c>
      <c r="Q54" s="1833">
        <f t="shared" si="48"/>
        <v>9.8999999999919019</v>
      </c>
      <c r="R54" s="1833">
        <f t="shared" si="48"/>
        <v>153.04520986280761</v>
      </c>
      <c r="S54" s="1833">
        <f t="shared" si="48"/>
        <v>197.09210427221797</v>
      </c>
      <c r="T54" s="1833">
        <f t="shared" si="48"/>
        <v>206.75001882175735</v>
      </c>
      <c r="U54" s="1833">
        <f t="shared" si="48"/>
        <v>336.8775550539919</v>
      </c>
      <c r="V54" s="1833">
        <f t="shared" si="48"/>
        <v>211.89153020886309</v>
      </c>
      <c r="W54" s="1833">
        <f t="shared" si="48"/>
        <v>1996.681531672459</v>
      </c>
      <c r="X54" s="1833">
        <f t="shared" si="48"/>
        <v>0</v>
      </c>
      <c r="Y54" s="1833">
        <f t="shared" si="48"/>
        <v>0</v>
      </c>
      <c r="Z54" s="1833">
        <f t="shared" si="48"/>
        <v>149.45716167910774</v>
      </c>
      <c r="AA54" s="1833">
        <f t="shared" si="48"/>
        <v>619.09309345983957</v>
      </c>
      <c r="AB54" s="1833">
        <f t="shared" si="48"/>
        <v>663.21373256373181</v>
      </c>
      <c r="AC54" s="1833">
        <f t="shared" si="48"/>
        <v>459.97675722040145</v>
      </c>
      <c r="AD54" s="1833">
        <f t="shared" si="48"/>
        <v>104.94078674937747</v>
      </c>
      <c r="AE54" s="1833">
        <f t="shared" si="48"/>
        <v>4065.8576677757105</v>
      </c>
      <c r="AF54" s="1833">
        <f t="shared" si="48"/>
        <v>0</v>
      </c>
      <c r="AG54" s="1833">
        <f t="shared" si="48"/>
        <v>231.65300207076115</v>
      </c>
      <c r="AH54" s="1833">
        <f t="shared" si="48"/>
        <v>980.39898362528879</v>
      </c>
      <c r="AI54" s="1833">
        <f t="shared" si="48"/>
        <v>1316.2830102259086</v>
      </c>
      <c r="AJ54" s="1833">
        <f t="shared" si="48"/>
        <v>1008.6882458124899</v>
      </c>
      <c r="AK54" s="1833">
        <f t="shared" si="48"/>
        <v>425.09022314257192</v>
      </c>
      <c r="AL54" s="1833">
        <f t="shared" si="48"/>
        <v>103.74420289868978</v>
      </c>
      <c r="AM54" s="1833">
        <f t="shared" si="48"/>
        <v>3728.9190350726376</v>
      </c>
      <c r="AN54" s="1833">
        <f t="shared" si="48"/>
        <v>0</v>
      </c>
      <c r="AO54" s="1833">
        <f t="shared" si="48"/>
        <v>127.20372670834183</v>
      </c>
      <c r="AP54" s="1833">
        <f t="shared" si="48"/>
        <v>1238.744353474556</v>
      </c>
      <c r="AQ54" s="1833">
        <f t="shared" si="48"/>
        <v>1004.6508197923898</v>
      </c>
      <c r="AR54" s="1833">
        <f t="shared" si="48"/>
        <v>864.89824434791785</v>
      </c>
      <c r="AS54" s="1833">
        <f t="shared" si="48"/>
        <v>439.06573603461322</v>
      </c>
      <c r="AT54" s="1833">
        <f t="shared" si="48"/>
        <v>54.356154714817833</v>
      </c>
      <c r="AU54" s="156"/>
      <c r="AV54" s="156" t="s">
        <v>2423</v>
      </c>
      <c r="AW54" s="166"/>
      <c r="AX54" s="1083"/>
      <c r="AY54" s="2857">
        <f t="shared" ref="AY54:AY55" si="51">DQ51</f>
        <v>821.8796191734873</v>
      </c>
      <c r="AZ54" s="2855">
        <f t="shared" si="49"/>
        <v>0</v>
      </c>
      <c r="BA54" s="2855">
        <f t="shared" si="49"/>
        <v>32.28571428575566</v>
      </c>
      <c r="BB54" s="2855">
        <f t="shared" si="49"/>
        <v>153.81084133262078</v>
      </c>
      <c r="BC54" s="2855">
        <f t="shared" si="49"/>
        <v>296.97447978763682</v>
      </c>
      <c r="BD54" s="2855">
        <f t="shared" si="49"/>
        <v>190.64343225219326</v>
      </c>
      <c r="BE54" s="2855">
        <f t="shared" si="49"/>
        <v>117.6110389611425</v>
      </c>
      <c r="BF54" s="2855">
        <f t="shared" si="49"/>
        <v>30.554112554138172</v>
      </c>
      <c r="BG54" s="2855">
        <f t="shared" si="49"/>
        <v>7438.4316111382414</v>
      </c>
      <c r="BH54" s="2855">
        <f t="shared" si="49"/>
        <v>2561.336929335414</v>
      </c>
      <c r="BI54" s="2855">
        <f t="shared" si="49"/>
        <v>0</v>
      </c>
      <c r="BJ54" s="2855">
        <f t="shared" si="49"/>
        <v>83.62857142850865</v>
      </c>
      <c r="BK54" s="2855">
        <f t="shared" si="49"/>
        <v>282.54917184252724</v>
      </c>
      <c r="BL54" s="2855">
        <f t="shared" si="49"/>
        <v>744.35935336812861</v>
      </c>
      <c r="BM54" s="2855">
        <f t="shared" si="49"/>
        <v>821.19849948819717</v>
      </c>
      <c r="BN54" s="2855">
        <f t="shared" si="49"/>
        <v>535.6330102267334</v>
      </c>
      <c r="BO54" s="2855">
        <f t="shared" si="49"/>
        <v>93.968322981318408</v>
      </c>
      <c r="BP54" s="2855">
        <f t="shared" si="49"/>
        <v>4877.094681802826</v>
      </c>
      <c r="BQ54" s="2855">
        <f t="shared" si="49"/>
        <v>3.4285714285768258</v>
      </c>
      <c r="BR54" s="2855">
        <f t="shared" si="49"/>
        <v>159.9967532469355</v>
      </c>
      <c r="BS54" s="2855">
        <f t="shared" si="49"/>
        <v>1005.198542359098</v>
      </c>
      <c r="BT54" s="2855">
        <f t="shared" si="49"/>
        <v>1947.784171945882</v>
      </c>
      <c r="BU54" s="2855">
        <f t="shared" si="49"/>
        <v>837.65480372977595</v>
      </c>
      <c r="BV54" s="2855">
        <f t="shared" si="49"/>
        <v>759.3848693961163</v>
      </c>
      <c r="BW54" s="2855">
        <f t="shared" si="49"/>
        <v>163.64696969644143</v>
      </c>
      <c r="BX54" s="2855">
        <f t="shared" si="49"/>
        <v>253.50740740735017</v>
      </c>
      <c r="BY54" s="3188" t="s">
        <v>1014</v>
      </c>
      <c r="BZ54" s="3190"/>
      <c r="CA54" s="2291">
        <v>3052.755885415088</v>
      </c>
      <c r="CB54" s="2292">
        <v>414.8867683488474</v>
      </c>
      <c r="CC54" s="2292">
        <v>0</v>
      </c>
      <c r="CD54" s="2292">
        <v>33.32780364661734</v>
      </c>
      <c r="CE54" s="2292">
        <v>43.03824659071023</v>
      </c>
      <c r="CF54" s="2292">
        <v>29.000155973564322</v>
      </c>
      <c r="CG54" s="2292">
        <v>142.92159434767268</v>
      </c>
      <c r="CH54" s="2292">
        <v>135.34718940439305</v>
      </c>
      <c r="CI54" s="2292">
        <v>31.251778385889839</v>
      </c>
      <c r="CJ54" s="2292">
        <v>557.14415262423461</v>
      </c>
      <c r="CK54" s="2292">
        <v>131.43405697403085</v>
      </c>
      <c r="CL54" s="2292">
        <v>0</v>
      </c>
      <c r="CM54" s="2292">
        <v>0</v>
      </c>
      <c r="CN54" s="2292">
        <v>2.4377057985277308</v>
      </c>
      <c r="CO54" s="2292">
        <v>9.3104429440928893</v>
      </c>
      <c r="CP54" s="2292">
        <v>36.960161390609436</v>
      </c>
      <c r="CQ54" s="2292">
        <v>51.98632505301574</v>
      </c>
      <c r="CR54" s="2292">
        <v>30.739421787785059</v>
      </c>
      <c r="CS54" s="2292">
        <v>273.93501986658305</v>
      </c>
      <c r="CT54" s="2292">
        <v>0</v>
      </c>
      <c r="CU54" s="2292">
        <v>0</v>
      </c>
      <c r="CV54" s="2292">
        <v>67.245181080424985</v>
      </c>
      <c r="CW54" s="2292">
        <v>98.204274221481171</v>
      </c>
      <c r="CX54" s="2292">
        <v>22.914360164028977</v>
      </c>
      <c r="CY54" s="2292">
        <v>83.133498602120198</v>
      </c>
      <c r="CZ54" s="2292">
        <v>2.4377057985277308</v>
      </c>
      <c r="DA54" s="2292">
        <v>151.77507578362065</v>
      </c>
      <c r="DB54" s="2292">
        <v>0</v>
      </c>
      <c r="DC54" s="2292">
        <v>0</v>
      </c>
      <c r="DD54" s="2292">
        <v>83.049483119326069</v>
      </c>
      <c r="DE54" s="2292">
        <v>18.906943024067228</v>
      </c>
      <c r="DF54" s="2292">
        <v>24.678999007388455</v>
      </c>
      <c r="DG54" s="2292">
        <v>25.139650632838919</v>
      </c>
      <c r="DH54" s="2292">
        <v>0</v>
      </c>
      <c r="DI54" s="2292">
        <v>360.94902048678784</v>
      </c>
      <c r="DJ54" s="2292">
        <v>0</v>
      </c>
      <c r="DK54" s="2292">
        <v>5.8258112061627596</v>
      </c>
      <c r="DL54" s="2292">
        <v>81.90627001866315</v>
      </c>
      <c r="DM54" s="2292">
        <v>122.75366333730204</v>
      </c>
      <c r="DN54" s="2292">
        <v>96.671570454733953</v>
      </c>
      <c r="DO54" s="2292">
        <v>53.791705469926008</v>
      </c>
      <c r="DP54" s="2292">
        <v>0</v>
      </c>
      <c r="DQ54" s="2292">
        <v>91.389720671015894</v>
      </c>
      <c r="DR54" s="2292">
        <v>0</v>
      </c>
      <c r="DS54" s="2292">
        <v>2.8</v>
      </c>
      <c r="DT54" s="2292">
        <v>13.789203417588226</v>
      </c>
      <c r="DU54" s="2292">
        <v>3.1786902871211256</v>
      </c>
      <c r="DV54" s="2292">
        <v>29.48864031131496</v>
      </c>
      <c r="DW54" s="2292">
        <v>42.133186654991562</v>
      </c>
      <c r="DX54" s="2292">
        <v>0</v>
      </c>
      <c r="DY54" s="2292">
        <v>1526.3862232852448</v>
      </c>
      <c r="DZ54" s="2292">
        <v>402.04044148630624</v>
      </c>
      <c r="EA54" s="2292">
        <v>0</v>
      </c>
      <c r="EB54" s="2292">
        <v>3.0258112061627598</v>
      </c>
      <c r="EC54" s="2292">
        <v>29.209002986567771</v>
      </c>
      <c r="ED54" s="2292">
        <v>69.600802119164939</v>
      </c>
      <c r="EE54" s="2292">
        <v>101.48511187509754</v>
      </c>
      <c r="EF54" s="2292">
        <v>195.6939020931504</v>
      </c>
      <c r="EG54" s="2292">
        <v>3.0258112061627598</v>
      </c>
      <c r="EH54" s="2292">
        <v>1124.3457817989383</v>
      </c>
      <c r="EI54" s="2292">
        <v>0</v>
      </c>
      <c r="EJ54" s="2292">
        <v>143.54771155444598</v>
      </c>
      <c r="EK54" s="2292">
        <v>253.04122405632211</v>
      </c>
      <c r="EL54" s="2292">
        <v>310.44692490016274</v>
      </c>
      <c r="EM54" s="2292">
        <v>189.71934068853201</v>
      </c>
      <c r="EN54" s="2292">
        <v>190.56476939365967</v>
      </c>
      <c r="EO54" s="2292">
        <v>37.025811205815813</v>
      </c>
      <c r="EP54" s="2293">
        <v>101.99999999895917</v>
      </c>
      <c r="EQ54" s="2283"/>
    </row>
    <row r="55" spans="1:147" ht="17.100000000000001" customHeight="1">
      <c r="A55" s="156"/>
      <c r="B55" s="156" t="s">
        <v>2297</v>
      </c>
      <c r="C55" s="166"/>
      <c r="D55" s="1083"/>
      <c r="E55" s="1836">
        <f t="shared" si="50"/>
        <v>9214.7196506301316</v>
      </c>
      <c r="F55" s="1833">
        <f t="shared" si="48"/>
        <v>1638.9086816410838</v>
      </c>
      <c r="G55" s="1833">
        <f t="shared" si="48"/>
        <v>0</v>
      </c>
      <c r="H55" s="1833">
        <f t="shared" si="48"/>
        <v>33.281746302989923</v>
      </c>
      <c r="I55" s="1833">
        <f t="shared" si="48"/>
        <v>146.27118800280221</v>
      </c>
      <c r="J55" s="1833">
        <f t="shared" si="48"/>
        <v>207.68971372951654</v>
      </c>
      <c r="K55" s="1833">
        <f t="shared" si="48"/>
        <v>697.15415126090193</v>
      </c>
      <c r="L55" s="1833">
        <f t="shared" si="48"/>
        <v>380.65905641791693</v>
      </c>
      <c r="M55" s="1833">
        <f t="shared" si="48"/>
        <v>173.8528259269564</v>
      </c>
      <c r="N55" s="1833">
        <f t="shared" si="48"/>
        <v>2382.3504877996043</v>
      </c>
      <c r="O55" s="1833">
        <f t="shared" si="48"/>
        <v>668.78746360650655</v>
      </c>
      <c r="P55" s="1833">
        <f t="shared" si="48"/>
        <v>0</v>
      </c>
      <c r="Q55" s="1833">
        <f t="shared" si="48"/>
        <v>9.576514841930468</v>
      </c>
      <c r="R55" s="1833">
        <f t="shared" si="48"/>
        <v>129.49387325035411</v>
      </c>
      <c r="S55" s="1833">
        <f t="shared" si="48"/>
        <v>129.43590847506198</v>
      </c>
      <c r="T55" s="1833">
        <f t="shared" si="48"/>
        <v>153.96802893060007</v>
      </c>
      <c r="U55" s="1833">
        <f t="shared" si="48"/>
        <v>155.82074243485411</v>
      </c>
      <c r="V55" s="1833">
        <f t="shared" si="48"/>
        <v>90.492395673705971</v>
      </c>
      <c r="W55" s="1833">
        <f t="shared" si="48"/>
        <v>850.91082896401804</v>
      </c>
      <c r="X55" s="1833">
        <f t="shared" si="48"/>
        <v>0</v>
      </c>
      <c r="Y55" s="1833">
        <f t="shared" si="48"/>
        <v>0</v>
      </c>
      <c r="Z55" s="1833">
        <f t="shared" si="48"/>
        <v>91.705504946726052</v>
      </c>
      <c r="AA55" s="1833">
        <f t="shared" si="48"/>
        <v>246.80892852841711</v>
      </c>
      <c r="AB55" s="1833">
        <f t="shared" si="48"/>
        <v>313.77392160893345</v>
      </c>
      <c r="AC55" s="1833">
        <f t="shared" si="48"/>
        <v>141.73847380929988</v>
      </c>
      <c r="AD55" s="1833">
        <f t="shared" si="48"/>
        <v>56.884000070641115</v>
      </c>
      <c r="AE55" s="1833">
        <f t="shared" si="48"/>
        <v>862.65219522908035</v>
      </c>
      <c r="AF55" s="1833">
        <f t="shared" si="48"/>
        <v>0</v>
      </c>
      <c r="AG55" s="1833">
        <f t="shared" si="48"/>
        <v>31.391850965191733</v>
      </c>
      <c r="AH55" s="1833">
        <f t="shared" si="48"/>
        <v>221.56528875370634</v>
      </c>
      <c r="AI55" s="1833">
        <f t="shared" si="48"/>
        <v>198.27559235555083</v>
      </c>
      <c r="AJ55" s="1833">
        <f t="shared" si="48"/>
        <v>164.28150494633849</v>
      </c>
      <c r="AK55" s="1833">
        <f t="shared" si="48"/>
        <v>174.75756190405841</v>
      </c>
      <c r="AL55" s="1833">
        <f t="shared" si="48"/>
        <v>72.380396304234708</v>
      </c>
      <c r="AM55" s="1833">
        <f t="shared" si="48"/>
        <v>1558.647265292444</v>
      </c>
      <c r="AN55" s="1833">
        <f t="shared" si="48"/>
        <v>24.274181591574333</v>
      </c>
      <c r="AO55" s="1833">
        <f t="shared" si="48"/>
        <v>44.418153077163836</v>
      </c>
      <c r="AP55" s="1833">
        <f t="shared" si="48"/>
        <v>464.68495820204458</v>
      </c>
      <c r="AQ55" s="1833">
        <f t="shared" si="48"/>
        <v>457.43291863072676</v>
      </c>
      <c r="AR55" s="1833">
        <f t="shared" si="48"/>
        <v>422.14770360241283</v>
      </c>
      <c r="AS55" s="1833">
        <f t="shared" si="48"/>
        <v>119.7345272418121</v>
      </c>
      <c r="AT55" s="1833">
        <f t="shared" si="48"/>
        <v>25.954822946710163</v>
      </c>
      <c r="AU55" s="156"/>
      <c r="AV55" s="156" t="s">
        <v>2395</v>
      </c>
      <c r="AW55" s="166"/>
      <c r="AX55" s="1083"/>
      <c r="AY55" s="2857">
        <f t="shared" si="51"/>
        <v>272.88940105418556</v>
      </c>
      <c r="AZ55" s="2855">
        <f t="shared" si="49"/>
        <v>0</v>
      </c>
      <c r="BA55" s="2855">
        <f t="shared" si="49"/>
        <v>0</v>
      </c>
      <c r="BB55" s="2855">
        <f t="shared" si="49"/>
        <v>47.815255500433508</v>
      </c>
      <c r="BC55" s="2855">
        <f t="shared" si="49"/>
        <v>50.556831624824866</v>
      </c>
      <c r="BD55" s="2855">
        <f t="shared" si="49"/>
        <v>110.87979136903537</v>
      </c>
      <c r="BE55" s="2855">
        <f t="shared" si="49"/>
        <v>63.637522559891764</v>
      </c>
      <c r="BF55" s="2855">
        <f t="shared" si="49"/>
        <v>0</v>
      </c>
      <c r="BG55" s="2855">
        <f t="shared" si="49"/>
        <v>2962.4622945505189</v>
      </c>
      <c r="BH55" s="2855">
        <f t="shared" si="49"/>
        <v>1231.9870386651342</v>
      </c>
      <c r="BI55" s="2855">
        <f t="shared" si="49"/>
        <v>0</v>
      </c>
      <c r="BJ55" s="2855">
        <f t="shared" si="49"/>
        <v>81.132602077957301</v>
      </c>
      <c r="BK55" s="2855">
        <f t="shared" si="49"/>
        <v>217.97914170565591</v>
      </c>
      <c r="BL55" s="2855">
        <f t="shared" si="49"/>
        <v>276.42838082470564</v>
      </c>
      <c r="BM55" s="2855">
        <f t="shared" si="49"/>
        <v>390.34094274871762</v>
      </c>
      <c r="BN55" s="2855">
        <f t="shared" si="49"/>
        <v>199.12548556061094</v>
      </c>
      <c r="BO55" s="2855">
        <f t="shared" si="49"/>
        <v>66.980485747486568</v>
      </c>
      <c r="BP55" s="2855">
        <f t="shared" si="49"/>
        <v>1730.4752558853859</v>
      </c>
      <c r="BQ55" s="2855">
        <f t="shared" si="49"/>
        <v>4.9890318496732018</v>
      </c>
      <c r="BR55" s="2855">
        <f t="shared" si="49"/>
        <v>151.3916035130639</v>
      </c>
      <c r="BS55" s="2855">
        <f t="shared" si="49"/>
        <v>446.95190428852646</v>
      </c>
      <c r="BT55" s="2855">
        <f t="shared" si="49"/>
        <v>444.41622649595888</v>
      </c>
      <c r="BU55" s="2855">
        <f t="shared" si="49"/>
        <v>402.23115352533466</v>
      </c>
      <c r="BV55" s="2855">
        <f t="shared" si="49"/>
        <v>215.78242977757384</v>
      </c>
      <c r="BW55" s="2855">
        <f t="shared" si="49"/>
        <v>64.712906435255221</v>
      </c>
      <c r="BX55" s="2855">
        <f t="shared" si="49"/>
        <v>399.46152029229245</v>
      </c>
      <c r="BY55" s="3188" t="s">
        <v>1016</v>
      </c>
      <c r="BZ55" s="3190"/>
      <c r="CA55" s="2291">
        <v>89496.982297579758</v>
      </c>
      <c r="CB55" s="2292">
        <v>11628.761565622352</v>
      </c>
      <c r="CC55" s="2292">
        <v>4.6314586851816228</v>
      </c>
      <c r="CD55" s="2292">
        <v>108.7666571362694</v>
      </c>
      <c r="CE55" s="2292">
        <v>774.93852033528799</v>
      </c>
      <c r="CF55" s="2292">
        <v>2332.5733204620583</v>
      </c>
      <c r="CG55" s="2292">
        <v>3827.7748092472684</v>
      </c>
      <c r="CH55" s="2292">
        <v>3579.8785104783801</v>
      </c>
      <c r="CI55" s="2292">
        <v>1000.1982892778967</v>
      </c>
      <c r="CJ55" s="2292">
        <v>35074.753250026013</v>
      </c>
      <c r="CK55" s="2292">
        <v>3886.1498303392536</v>
      </c>
      <c r="CL55" s="2292">
        <v>0</v>
      </c>
      <c r="CM55" s="2292">
        <v>42.280841799709719</v>
      </c>
      <c r="CN55" s="2292">
        <v>542.04608604429131</v>
      </c>
      <c r="CO55" s="2292">
        <v>736.79247394285551</v>
      </c>
      <c r="CP55" s="2292">
        <v>1022.0866370120747</v>
      </c>
      <c r="CQ55" s="2292">
        <v>813.05831312982684</v>
      </c>
      <c r="CR55" s="2292">
        <v>729.88547841049876</v>
      </c>
      <c r="CS55" s="2292">
        <v>8394.3258243309283</v>
      </c>
      <c r="CT55" s="2292">
        <v>1</v>
      </c>
      <c r="CU55" s="2292">
        <v>49.550475718065869</v>
      </c>
      <c r="CV55" s="2292">
        <v>1009.7149130425719</v>
      </c>
      <c r="CW55" s="2292">
        <v>2678.4482682989824</v>
      </c>
      <c r="CX55" s="2292">
        <v>2684.9021189051387</v>
      </c>
      <c r="CY55" s="2292">
        <v>1626.4004859825955</v>
      </c>
      <c r="CZ55" s="2292">
        <v>344.30956238357027</v>
      </c>
      <c r="DA55" s="2292">
        <v>22794.277595355823</v>
      </c>
      <c r="DB55" s="2292">
        <v>3</v>
      </c>
      <c r="DC55" s="2292">
        <v>1325.3576052911244</v>
      </c>
      <c r="DD55" s="2292">
        <v>7753.7058336210648</v>
      </c>
      <c r="DE55" s="2292">
        <v>6609.7423717743004</v>
      </c>
      <c r="DF55" s="2292">
        <v>4446.6009811410186</v>
      </c>
      <c r="DG55" s="2292">
        <v>2294.2054896691861</v>
      </c>
      <c r="DH55" s="2292">
        <v>361.66531385912128</v>
      </c>
      <c r="DI55" s="2292">
        <v>12923.32455197405</v>
      </c>
      <c r="DJ55" s="2292">
        <v>21.473149492017416</v>
      </c>
      <c r="DK55" s="2292">
        <v>464.63811623082302</v>
      </c>
      <c r="DL55" s="2292">
        <v>3227.6002148913781</v>
      </c>
      <c r="DM55" s="2292">
        <v>4568.9513291262601</v>
      </c>
      <c r="DN55" s="2292">
        <v>2940.1317189133429</v>
      </c>
      <c r="DO55" s="2292">
        <v>1484.2982776747297</v>
      </c>
      <c r="DP55" s="2292">
        <v>216.23174564549726</v>
      </c>
      <c r="DQ55" s="2292">
        <v>3897.4403334080921</v>
      </c>
      <c r="DR55" s="2292">
        <v>10</v>
      </c>
      <c r="DS55" s="2292">
        <v>122.21196143302684</v>
      </c>
      <c r="DT55" s="2292">
        <v>889.73981019470023</v>
      </c>
      <c r="DU55" s="2292">
        <v>884.45450032238796</v>
      </c>
      <c r="DV55" s="2292">
        <v>855.17512016568003</v>
      </c>
      <c r="DW55" s="2292">
        <v>972.51543932025902</v>
      </c>
      <c r="DX55" s="2292">
        <v>163.34350197203725</v>
      </c>
      <c r="DY55" s="2292">
        <v>25513.586339781825</v>
      </c>
      <c r="DZ55" s="2292">
        <v>8567.9746685961818</v>
      </c>
      <c r="EA55" s="2292">
        <v>2</v>
      </c>
      <c r="EB55" s="2292">
        <v>176.63232360710998</v>
      </c>
      <c r="EC55" s="2292">
        <v>1227.9817355907662</v>
      </c>
      <c r="ED55" s="2292">
        <v>2531.3970962512244</v>
      </c>
      <c r="EE55" s="2292">
        <v>2564.0273490840345</v>
      </c>
      <c r="EF55" s="2292">
        <v>1747.0686274215884</v>
      </c>
      <c r="EG55" s="2292">
        <v>318.86753664145738</v>
      </c>
      <c r="EH55" s="2292">
        <v>16945.611671185623</v>
      </c>
      <c r="EI55" s="2292">
        <v>67.258835758835758</v>
      </c>
      <c r="EJ55" s="2292">
        <v>741.59330367620146</v>
      </c>
      <c r="EK55" s="2292">
        <v>3505.546763868379</v>
      </c>
      <c r="EL55" s="2292">
        <v>5868.8465510676697</v>
      </c>
      <c r="EM55" s="2292">
        <v>3758.5044041136539</v>
      </c>
      <c r="EN55" s="2292">
        <v>1974.2910520092823</v>
      </c>
      <c r="EO55" s="2292">
        <v>1029.570760691601</v>
      </c>
      <c r="EP55" s="2293">
        <v>459.11625676743762</v>
      </c>
      <c r="EQ55" s="2283"/>
    </row>
    <row r="56" spans="1:147" ht="17.100000000000001" customHeight="1">
      <c r="A56" s="156"/>
      <c r="B56" s="155" t="s">
        <v>20</v>
      </c>
      <c r="C56" s="166"/>
      <c r="D56" s="1083"/>
      <c r="E56" s="1836">
        <f>CA58</f>
        <v>4673.3336968545609</v>
      </c>
      <c r="F56" s="1833">
        <f t="shared" ref="F56:AT56" si="52">CB58</f>
        <v>824.48495747930008</v>
      </c>
      <c r="G56" s="1833">
        <f t="shared" si="52"/>
        <v>0</v>
      </c>
      <c r="H56" s="1833">
        <f t="shared" si="52"/>
        <v>0</v>
      </c>
      <c r="I56" s="1833">
        <f t="shared" si="52"/>
        <v>119.78330376191681</v>
      </c>
      <c r="J56" s="1833">
        <f t="shared" si="52"/>
        <v>262.78688172577432</v>
      </c>
      <c r="K56" s="1833">
        <f t="shared" si="52"/>
        <v>224.11608028104493</v>
      </c>
      <c r="L56" s="1833">
        <f t="shared" si="52"/>
        <v>198.61822010947046</v>
      </c>
      <c r="M56" s="1833">
        <f t="shared" si="52"/>
        <v>19.180471601093558</v>
      </c>
      <c r="N56" s="1833">
        <f t="shared" si="52"/>
        <v>696.6295606893608</v>
      </c>
      <c r="O56" s="1833">
        <f t="shared" si="52"/>
        <v>160.28511447320065</v>
      </c>
      <c r="P56" s="1833">
        <f t="shared" si="52"/>
        <v>0</v>
      </c>
      <c r="Q56" s="1833">
        <f t="shared" si="52"/>
        <v>0</v>
      </c>
      <c r="R56" s="1833">
        <f t="shared" si="52"/>
        <v>13.704324585154357</v>
      </c>
      <c r="S56" s="1833">
        <f t="shared" si="52"/>
        <v>37.802994973982059</v>
      </c>
      <c r="T56" s="1833">
        <f t="shared" si="52"/>
        <v>41.395136829065201</v>
      </c>
      <c r="U56" s="1833">
        <f t="shared" si="52"/>
        <v>28.417913731173908</v>
      </c>
      <c r="V56" s="1833">
        <f t="shared" si="52"/>
        <v>38.964744353825132</v>
      </c>
      <c r="W56" s="1833">
        <f t="shared" si="52"/>
        <v>250.62072487672827</v>
      </c>
      <c r="X56" s="1833">
        <f t="shared" si="52"/>
        <v>0</v>
      </c>
      <c r="Y56" s="1833">
        <f t="shared" si="52"/>
        <v>0</v>
      </c>
      <c r="Z56" s="1833">
        <f t="shared" si="52"/>
        <v>63.770747360825446</v>
      </c>
      <c r="AA56" s="1833">
        <f t="shared" si="52"/>
        <v>73.12680995652471</v>
      </c>
      <c r="AB56" s="1833">
        <f t="shared" si="52"/>
        <v>68.424928414238025</v>
      </c>
      <c r="AC56" s="1833">
        <f t="shared" si="52"/>
        <v>33.462305505531681</v>
      </c>
      <c r="AD56" s="1833">
        <f t="shared" si="52"/>
        <v>11.835933639608367</v>
      </c>
      <c r="AE56" s="1833">
        <f t="shared" si="52"/>
        <v>285.7237213394319</v>
      </c>
      <c r="AF56" s="1833">
        <f t="shared" si="52"/>
        <v>0</v>
      </c>
      <c r="AG56" s="1833">
        <f t="shared" si="52"/>
        <v>1.6659399993850286</v>
      </c>
      <c r="AH56" s="1833">
        <f t="shared" si="52"/>
        <v>69.921355937750363</v>
      </c>
      <c r="AI56" s="1833">
        <f t="shared" si="52"/>
        <v>99.182277751575768</v>
      </c>
      <c r="AJ56" s="1833">
        <f t="shared" si="52"/>
        <v>60.01872317293865</v>
      </c>
      <c r="AK56" s="1833">
        <f t="shared" si="52"/>
        <v>38.780845454835152</v>
      </c>
      <c r="AL56" s="1833">
        <f t="shared" si="52"/>
        <v>16.154579022946898</v>
      </c>
      <c r="AM56" s="1833">
        <f t="shared" si="52"/>
        <v>575.84055198374074</v>
      </c>
      <c r="AN56" s="1833">
        <f t="shared" si="52"/>
        <v>0</v>
      </c>
      <c r="AO56" s="1833">
        <f t="shared" si="52"/>
        <v>3.3318799987700571</v>
      </c>
      <c r="AP56" s="1833">
        <f t="shared" si="52"/>
        <v>288.02793006124847</v>
      </c>
      <c r="AQ56" s="1833">
        <f t="shared" si="52"/>
        <v>202.98567320359706</v>
      </c>
      <c r="AR56" s="1833">
        <f t="shared" si="52"/>
        <v>19.468583491550397</v>
      </c>
      <c r="AS56" s="1833">
        <f t="shared" si="52"/>
        <v>55.751046901365264</v>
      </c>
      <c r="AT56" s="1833">
        <f t="shared" si="52"/>
        <v>6.2754383272093817</v>
      </c>
      <c r="AU56" s="156"/>
      <c r="AV56" s="155" t="s">
        <v>20</v>
      </c>
      <c r="AW56" s="166"/>
      <c r="AX56" s="1083"/>
      <c r="AY56" s="2858">
        <f>DQ58</f>
        <v>290.18437500840798</v>
      </c>
      <c r="AZ56" s="2859">
        <f t="shared" ref="AZ56:BX56" si="53">DR58</f>
        <v>0</v>
      </c>
      <c r="BA56" s="2859">
        <f t="shared" si="53"/>
        <v>0</v>
      </c>
      <c r="BB56" s="2859">
        <f t="shared" si="53"/>
        <v>72.715859424741382</v>
      </c>
      <c r="BC56" s="2859">
        <f t="shared" si="53"/>
        <v>71.29272184567327</v>
      </c>
      <c r="BD56" s="2859">
        <f t="shared" si="53"/>
        <v>63.209186545324798</v>
      </c>
      <c r="BE56" s="2859">
        <f t="shared" si="53"/>
        <v>76.295475882185571</v>
      </c>
      <c r="BF56" s="2859">
        <f t="shared" si="53"/>
        <v>6.6711313104829673</v>
      </c>
      <c r="BG56" s="2859">
        <f t="shared" si="53"/>
        <v>2063.6711266864745</v>
      </c>
      <c r="BH56" s="2859">
        <f t="shared" si="53"/>
        <v>910.17131004093801</v>
      </c>
      <c r="BI56" s="2859">
        <f t="shared" si="53"/>
        <v>0</v>
      </c>
      <c r="BJ56" s="2859">
        <f t="shared" si="53"/>
        <v>54.661065268254148</v>
      </c>
      <c r="BK56" s="2859">
        <f t="shared" si="53"/>
        <v>129.11958262064124</v>
      </c>
      <c r="BL56" s="2859">
        <f t="shared" si="53"/>
        <v>388.69399914236891</v>
      </c>
      <c r="BM56" s="2859">
        <f t="shared" si="53"/>
        <v>116.09226223945201</v>
      </c>
      <c r="BN56" s="2859">
        <f t="shared" si="53"/>
        <v>206.20958100044467</v>
      </c>
      <c r="BO56" s="2859">
        <f t="shared" si="53"/>
        <v>15.394819769776923</v>
      </c>
      <c r="BP56" s="2859">
        <f t="shared" si="53"/>
        <v>1153.4998166455368</v>
      </c>
      <c r="BQ56" s="2859">
        <f t="shared" si="53"/>
        <v>0</v>
      </c>
      <c r="BR56" s="2859">
        <f t="shared" si="53"/>
        <v>105.40091065283004</v>
      </c>
      <c r="BS56" s="2859">
        <f t="shared" si="53"/>
        <v>177.34148745093813</v>
      </c>
      <c r="BT56" s="2859">
        <f t="shared" si="53"/>
        <v>642.05435953322501</v>
      </c>
      <c r="BU56" s="2859">
        <f t="shared" si="53"/>
        <v>108.43251610261601</v>
      </c>
      <c r="BV56" s="2859">
        <f t="shared" si="53"/>
        <v>120.2705429059278</v>
      </c>
      <c r="BW56" s="2859">
        <f t="shared" si="53"/>
        <v>0</v>
      </c>
      <c r="BX56" s="2859">
        <f t="shared" si="53"/>
        <v>222.52312500727575</v>
      </c>
      <c r="BY56" s="3188" t="s">
        <v>1017</v>
      </c>
      <c r="BZ56" s="3190"/>
      <c r="CA56" s="2291">
        <v>38447.259206543669</v>
      </c>
      <c r="CB56" s="2292">
        <v>5748.9226266235828</v>
      </c>
      <c r="CC56" s="2292">
        <v>18.300000000016663</v>
      </c>
      <c r="CD56" s="2292">
        <v>11.108822585100485</v>
      </c>
      <c r="CE56" s="2292">
        <v>540.03129583622876</v>
      </c>
      <c r="CF56" s="2292">
        <v>1144.0623613309856</v>
      </c>
      <c r="CG56" s="2292">
        <v>2075.1446379674367</v>
      </c>
      <c r="CH56" s="2292">
        <v>1613.9178221058794</v>
      </c>
      <c r="CI56" s="2292">
        <v>346.35768679793745</v>
      </c>
      <c r="CJ56" s="2292">
        <v>12927.207788789014</v>
      </c>
      <c r="CK56" s="2292">
        <v>2431.8632970868507</v>
      </c>
      <c r="CL56" s="2292">
        <v>0</v>
      </c>
      <c r="CM56" s="2292">
        <v>13.38326435225985</v>
      </c>
      <c r="CN56" s="2292">
        <v>433.97423640109707</v>
      </c>
      <c r="CO56" s="2292">
        <v>551.07086779192696</v>
      </c>
      <c r="CP56" s="2292">
        <v>581.03702182549682</v>
      </c>
      <c r="CQ56" s="2292">
        <v>464.56132403317366</v>
      </c>
      <c r="CR56" s="2292">
        <v>387.8365826828969</v>
      </c>
      <c r="CS56" s="2292">
        <v>4204.206543636803</v>
      </c>
      <c r="CT56" s="2292">
        <v>0</v>
      </c>
      <c r="CU56" s="2292">
        <v>70.689834437393344</v>
      </c>
      <c r="CV56" s="2292">
        <v>814.86330720413014</v>
      </c>
      <c r="CW56" s="2292">
        <v>1192.8897703391315</v>
      </c>
      <c r="CX56" s="2292">
        <v>1230.8523372547784</v>
      </c>
      <c r="CY56" s="2292">
        <v>746.56224407748334</v>
      </c>
      <c r="CZ56" s="2292">
        <v>148.34905032388883</v>
      </c>
      <c r="DA56" s="2292">
        <v>6291.137948065355</v>
      </c>
      <c r="DB56" s="2292">
        <v>0</v>
      </c>
      <c r="DC56" s="2292">
        <v>583.04058869280198</v>
      </c>
      <c r="DD56" s="2292">
        <v>2447.103732972319</v>
      </c>
      <c r="DE56" s="2292">
        <v>1647.8205617010015</v>
      </c>
      <c r="DF56" s="2292">
        <v>1041.6826799447042</v>
      </c>
      <c r="DG56" s="2292">
        <v>523.78773140077772</v>
      </c>
      <c r="DH56" s="2292">
        <v>47.702653353751096</v>
      </c>
      <c r="DI56" s="2292">
        <v>6048.9023225873234</v>
      </c>
      <c r="DJ56" s="2292">
        <v>35.195238095207266</v>
      </c>
      <c r="DK56" s="2292">
        <v>222.87819689657007</v>
      </c>
      <c r="DL56" s="2292">
        <v>2030.066381176626</v>
      </c>
      <c r="DM56" s="2292">
        <v>1781.8871513555014</v>
      </c>
      <c r="DN56" s="2292">
        <v>1396.5951300841148</v>
      </c>
      <c r="DO56" s="2292">
        <v>507.64147745351846</v>
      </c>
      <c r="DP56" s="2292">
        <v>74.638747525786627</v>
      </c>
      <c r="DQ56" s="2292">
        <v>1852.6642563933301</v>
      </c>
      <c r="DR56" s="2292">
        <v>0</v>
      </c>
      <c r="DS56" s="2292">
        <v>45.696311952636187</v>
      </c>
      <c r="DT56" s="2292">
        <v>464.91158639163569</v>
      </c>
      <c r="DU56" s="2292">
        <v>604.22459187188986</v>
      </c>
      <c r="DV56" s="2292">
        <v>450.34053239530965</v>
      </c>
      <c r="DW56" s="2292">
        <v>246.12213529718906</v>
      </c>
      <c r="DX56" s="2292">
        <v>41.36909848466906</v>
      </c>
      <c r="DY56" s="2292">
        <v>11139.901125729515</v>
      </c>
      <c r="DZ56" s="2292">
        <v>3486.4543770947153</v>
      </c>
      <c r="EA56" s="2292">
        <v>17.127659574483637</v>
      </c>
      <c r="EB56" s="2292">
        <v>80.761154902445099</v>
      </c>
      <c r="EC56" s="2292">
        <v>782.19155958276588</v>
      </c>
      <c r="ED56" s="2292">
        <v>589.20196730084399</v>
      </c>
      <c r="EE56" s="2292">
        <v>1066.7573718318981</v>
      </c>
      <c r="EF56" s="2292">
        <v>774.4632363344333</v>
      </c>
      <c r="EG56" s="2292">
        <v>175.95142756784546</v>
      </c>
      <c r="EH56" s="2292">
        <v>7653.4467486348112</v>
      </c>
      <c r="EI56" s="2292">
        <v>20.495980479830589</v>
      </c>
      <c r="EJ56" s="2292">
        <v>698.08254244620298</v>
      </c>
      <c r="EK56" s="2292">
        <v>1656.0624897015891</v>
      </c>
      <c r="EL56" s="2292">
        <v>2277.5590977174866</v>
      </c>
      <c r="EM56" s="2292">
        <v>1813.8826836520841</v>
      </c>
      <c r="EN56" s="2292">
        <v>1070.1129382887191</v>
      </c>
      <c r="EO56" s="2292">
        <v>117.25101634889562</v>
      </c>
      <c r="EP56" s="2293">
        <v>729.66108642092104</v>
      </c>
      <c r="EQ56" s="2283"/>
    </row>
    <row r="57" spans="1:147" ht="17.100000000000001" customHeight="1">
      <c r="A57" s="3093" t="s">
        <v>21</v>
      </c>
      <c r="B57" s="3093"/>
      <c r="C57" s="166"/>
      <c r="D57" s="1083"/>
      <c r="E57" s="1836">
        <f>CA59</f>
        <v>3052.755885415088</v>
      </c>
      <c r="F57" s="1833">
        <f t="shared" ref="F57:AT57" si="54">CB59</f>
        <v>414.8867683488474</v>
      </c>
      <c r="G57" s="1833">
        <f t="shared" si="54"/>
        <v>0</v>
      </c>
      <c r="H57" s="1833">
        <f t="shared" si="54"/>
        <v>33.32780364661734</v>
      </c>
      <c r="I57" s="1833">
        <f t="shared" si="54"/>
        <v>43.03824659071023</v>
      </c>
      <c r="J57" s="1833">
        <f t="shared" si="54"/>
        <v>29.000155973564322</v>
      </c>
      <c r="K57" s="1833">
        <f t="shared" si="54"/>
        <v>142.92159434767268</v>
      </c>
      <c r="L57" s="1833">
        <f t="shared" si="54"/>
        <v>135.34718940439305</v>
      </c>
      <c r="M57" s="1833">
        <f t="shared" si="54"/>
        <v>31.251778385889839</v>
      </c>
      <c r="N57" s="1833">
        <f t="shared" si="54"/>
        <v>557.14415262423461</v>
      </c>
      <c r="O57" s="1833">
        <f t="shared" si="54"/>
        <v>131.43405697403085</v>
      </c>
      <c r="P57" s="1833">
        <f t="shared" si="54"/>
        <v>0</v>
      </c>
      <c r="Q57" s="1833">
        <f t="shared" si="54"/>
        <v>0</v>
      </c>
      <c r="R57" s="1833">
        <f t="shared" si="54"/>
        <v>2.4377057985277308</v>
      </c>
      <c r="S57" s="1833">
        <f t="shared" si="54"/>
        <v>9.3104429440928893</v>
      </c>
      <c r="T57" s="1833">
        <f t="shared" si="54"/>
        <v>36.960161390609436</v>
      </c>
      <c r="U57" s="1833">
        <f t="shared" si="54"/>
        <v>51.98632505301574</v>
      </c>
      <c r="V57" s="1833">
        <f t="shared" si="54"/>
        <v>30.739421787785059</v>
      </c>
      <c r="W57" s="1833">
        <f t="shared" si="54"/>
        <v>273.93501986658305</v>
      </c>
      <c r="X57" s="1833">
        <f t="shared" si="54"/>
        <v>0</v>
      </c>
      <c r="Y57" s="1833">
        <f t="shared" si="54"/>
        <v>0</v>
      </c>
      <c r="Z57" s="1833">
        <f t="shared" si="54"/>
        <v>67.245181080424985</v>
      </c>
      <c r="AA57" s="1833">
        <f t="shared" si="54"/>
        <v>98.204274221481171</v>
      </c>
      <c r="AB57" s="1833">
        <f t="shared" si="54"/>
        <v>22.914360164028977</v>
      </c>
      <c r="AC57" s="1833">
        <f t="shared" si="54"/>
        <v>83.133498602120198</v>
      </c>
      <c r="AD57" s="1833">
        <f t="shared" si="54"/>
        <v>2.4377057985277308</v>
      </c>
      <c r="AE57" s="1833">
        <f t="shared" si="54"/>
        <v>151.77507578362065</v>
      </c>
      <c r="AF57" s="1833">
        <f t="shared" si="54"/>
        <v>0</v>
      </c>
      <c r="AG57" s="1833">
        <f t="shared" si="54"/>
        <v>0</v>
      </c>
      <c r="AH57" s="1833">
        <f t="shared" si="54"/>
        <v>83.049483119326069</v>
      </c>
      <c r="AI57" s="1833">
        <f t="shared" si="54"/>
        <v>18.906943024067228</v>
      </c>
      <c r="AJ57" s="1833">
        <f t="shared" si="54"/>
        <v>24.678999007388455</v>
      </c>
      <c r="AK57" s="1833">
        <f t="shared" si="54"/>
        <v>25.139650632838919</v>
      </c>
      <c r="AL57" s="1833">
        <f t="shared" si="54"/>
        <v>0</v>
      </c>
      <c r="AM57" s="1833">
        <f t="shared" si="54"/>
        <v>360.94902048678784</v>
      </c>
      <c r="AN57" s="1833">
        <f t="shared" si="54"/>
        <v>0</v>
      </c>
      <c r="AO57" s="1833">
        <f t="shared" si="54"/>
        <v>5.8258112061627596</v>
      </c>
      <c r="AP57" s="1833">
        <f t="shared" si="54"/>
        <v>81.90627001866315</v>
      </c>
      <c r="AQ57" s="1833">
        <f t="shared" si="54"/>
        <v>122.75366333730204</v>
      </c>
      <c r="AR57" s="1833">
        <f t="shared" si="54"/>
        <v>96.671570454733953</v>
      </c>
      <c r="AS57" s="1833">
        <f t="shared" si="54"/>
        <v>53.791705469926008</v>
      </c>
      <c r="AT57" s="1833">
        <f t="shared" si="54"/>
        <v>0</v>
      </c>
      <c r="AU57" s="3093" t="s">
        <v>21</v>
      </c>
      <c r="AV57" s="3093"/>
      <c r="AW57" s="166"/>
      <c r="AX57" s="1083"/>
      <c r="AY57" s="2858">
        <f>DQ59</f>
        <v>91.389720671015894</v>
      </c>
      <c r="AZ57" s="2859">
        <f t="shared" ref="AZ57:BX57" si="55">DR59</f>
        <v>0</v>
      </c>
      <c r="BA57" s="2859">
        <f t="shared" si="55"/>
        <v>2.8</v>
      </c>
      <c r="BB57" s="2859">
        <f t="shared" si="55"/>
        <v>13.789203417588226</v>
      </c>
      <c r="BC57" s="2859">
        <f t="shared" si="55"/>
        <v>3.1786902871211256</v>
      </c>
      <c r="BD57" s="2859">
        <f t="shared" si="55"/>
        <v>29.48864031131496</v>
      </c>
      <c r="BE57" s="2859">
        <f t="shared" si="55"/>
        <v>42.133186654991562</v>
      </c>
      <c r="BF57" s="2859">
        <f t="shared" si="55"/>
        <v>0</v>
      </c>
      <c r="BG57" s="2859">
        <f t="shared" si="55"/>
        <v>1526.3862232852448</v>
      </c>
      <c r="BH57" s="2859">
        <f t="shared" si="55"/>
        <v>402.04044148630624</v>
      </c>
      <c r="BI57" s="2859">
        <f t="shared" si="55"/>
        <v>0</v>
      </c>
      <c r="BJ57" s="2859">
        <f t="shared" si="55"/>
        <v>3.0258112061627598</v>
      </c>
      <c r="BK57" s="2859">
        <f t="shared" si="55"/>
        <v>29.209002986567771</v>
      </c>
      <c r="BL57" s="2859">
        <f t="shared" si="55"/>
        <v>69.600802119164939</v>
      </c>
      <c r="BM57" s="2859">
        <f t="shared" si="55"/>
        <v>101.48511187509754</v>
      </c>
      <c r="BN57" s="2859">
        <f t="shared" si="55"/>
        <v>195.6939020931504</v>
      </c>
      <c r="BO57" s="2859">
        <f t="shared" si="55"/>
        <v>3.0258112061627598</v>
      </c>
      <c r="BP57" s="2859">
        <f t="shared" si="55"/>
        <v>1124.3457817989383</v>
      </c>
      <c r="BQ57" s="2859">
        <f t="shared" si="55"/>
        <v>0</v>
      </c>
      <c r="BR57" s="2859">
        <f t="shared" si="55"/>
        <v>143.54771155444598</v>
      </c>
      <c r="BS57" s="2859">
        <f t="shared" si="55"/>
        <v>253.04122405632211</v>
      </c>
      <c r="BT57" s="2859">
        <f t="shared" si="55"/>
        <v>310.44692490016274</v>
      </c>
      <c r="BU57" s="2859">
        <f t="shared" si="55"/>
        <v>189.71934068853201</v>
      </c>
      <c r="BV57" s="2859">
        <f t="shared" si="55"/>
        <v>190.56476939365967</v>
      </c>
      <c r="BW57" s="2859">
        <f t="shared" si="55"/>
        <v>37.025811205815813</v>
      </c>
      <c r="BX57" s="2859">
        <f t="shared" si="55"/>
        <v>101.99999999895917</v>
      </c>
      <c r="BY57" s="3188" t="s">
        <v>1018</v>
      </c>
      <c r="BZ57" s="3190"/>
      <c r="CA57" s="2291">
        <v>42500.206708341393</v>
      </c>
      <c r="CB57" s="2292">
        <v>6105.9813939954629</v>
      </c>
      <c r="CC57" s="2292">
        <v>0</v>
      </c>
      <c r="CD57" s="2292">
        <v>88.698629419701973</v>
      </c>
      <c r="CE57" s="2292">
        <v>500.54578804044121</v>
      </c>
      <c r="CF57" s="2292">
        <v>1020.9418228666855</v>
      </c>
      <c r="CG57" s="2292">
        <v>2229.9881873819722</v>
      </c>
      <c r="CH57" s="2292">
        <v>1673.4012595861682</v>
      </c>
      <c r="CI57" s="2292">
        <v>592.40570670049567</v>
      </c>
      <c r="CJ57" s="2292">
        <v>12697.314173356683</v>
      </c>
      <c r="CK57" s="2292">
        <v>2368.1014575837285</v>
      </c>
      <c r="CL57" s="2292">
        <v>0</v>
      </c>
      <c r="CM57" s="2292">
        <v>19.47651484192237</v>
      </c>
      <c r="CN57" s="2292">
        <v>390.32977575409336</v>
      </c>
      <c r="CO57" s="2292">
        <v>467.14489586412896</v>
      </c>
      <c r="CP57" s="2292">
        <v>478.11653260100383</v>
      </c>
      <c r="CQ57" s="2292">
        <v>603.68963948001658</v>
      </c>
      <c r="CR57" s="2292">
        <v>409.34409904256023</v>
      </c>
      <c r="CS57" s="2292">
        <v>3911.2615677425001</v>
      </c>
      <c r="CT57" s="2292">
        <v>0</v>
      </c>
      <c r="CU57" s="2292">
        <v>9.7333333332653176</v>
      </c>
      <c r="CV57" s="2292">
        <v>450.81829433111557</v>
      </c>
      <c r="CW57" s="2292">
        <v>1103.4797276152888</v>
      </c>
      <c r="CX57" s="2292">
        <v>1302.1215798954759</v>
      </c>
      <c r="CY57" s="2292">
        <v>841.31458167823121</v>
      </c>
      <c r="CZ57" s="2292">
        <v>203.79405088912182</v>
      </c>
      <c r="DA57" s="2292">
        <v>6417.9511480304591</v>
      </c>
      <c r="DB57" s="2292">
        <v>0</v>
      </c>
      <c r="DC57" s="2292">
        <v>444.57688766763016</v>
      </c>
      <c r="DD57" s="2292">
        <v>1638.2854844986771</v>
      </c>
      <c r="DE57" s="2292">
        <v>1982.396697817868</v>
      </c>
      <c r="DF57" s="2292">
        <v>1450.0209924985495</v>
      </c>
      <c r="DG57" s="2292">
        <v>716.78674608512154</v>
      </c>
      <c r="DH57" s="2292">
        <v>185.88433946261193</v>
      </c>
      <c r="DI57" s="2292">
        <v>7039.1900871026892</v>
      </c>
      <c r="DJ57" s="2292">
        <v>24.274181591574333</v>
      </c>
      <c r="DK57" s="2292">
        <v>273.04671459969182</v>
      </c>
      <c r="DL57" s="2292">
        <v>2168.4476529836015</v>
      </c>
      <c r="DM57" s="2292">
        <v>2015.3330776796242</v>
      </c>
      <c r="DN57" s="2292">
        <v>1711.614015846865</v>
      </c>
      <c r="DO57" s="2292">
        <v>752.94918102551969</v>
      </c>
      <c r="DP57" s="2292">
        <v>93.525263375815314</v>
      </c>
      <c r="DQ57" s="2292">
        <v>1239.0566825653914</v>
      </c>
      <c r="DR57" s="2292">
        <v>0</v>
      </c>
      <c r="DS57" s="2292">
        <v>33.28571428575566</v>
      </c>
      <c r="DT57" s="2292">
        <v>230.84038254740773</v>
      </c>
      <c r="DU57" s="2292">
        <v>369.09105167218979</v>
      </c>
      <c r="DV57" s="2292">
        <v>354.12127556924514</v>
      </c>
      <c r="DW57" s="2292">
        <v>206.52128879359762</v>
      </c>
      <c r="DX57" s="2292">
        <v>45.19696969719552</v>
      </c>
      <c r="DY57" s="2292">
        <v>14372.52702256908</v>
      </c>
      <c r="DZ57" s="2292">
        <v>5761.8523571572432</v>
      </c>
      <c r="EA57" s="2292">
        <v>0</v>
      </c>
      <c r="EB57" s="2292">
        <v>250.19299168867971</v>
      </c>
      <c r="EC57" s="2292">
        <v>722.55255597310202</v>
      </c>
      <c r="ED57" s="2292">
        <v>1457.5279939328714</v>
      </c>
      <c r="EE57" s="2292">
        <v>1877.194682611334</v>
      </c>
      <c r="EF57" s="2292">
        <v>1161.1420911397047</v>
      </c>
      <c r="EG57" s="2292">
        <v>293.24204181155</v>
      </c>
      <c r="EH57" s="2292">
        <v>8610.6746654118469</v>
      </c>
      <c r="EI57" s="2292">
        <v>39.791629252262382</v>
      </c>
      <c r="EJ57" s="2292">
        <v>479.64668439696982</v>
      </c>
      <c r="EK57" s="2292">
        <v>1864.097302421708</v>
      </c>
      <c r="EL57" s="2292">
        <v>3079.1250054121892</v>
      </c>
      <c r="EM57" s="2292">
        <v>1549.8861167435846</v>
      </c>
      <c r="EN57" s="2292">
        <v>1287.8174017027991</v>
      </c>
      <c r="EO57" s="2292">
        <v>310.3105254823322</v>
      </c>
      <c r="EP57" s="2293">
        <v>1046.1373487520636</v>
      </c>
      <c r="EQ57" s="2283"/>
    </row>
    <row r="58" spans="1:147" ht="17.100000000000001" customHeight="1">
      <c r="A58" s="3094" t="s">
        <v>118</v>
      </c>
      <c r="B58" s="3094"/>
      <c r="C58" s="3094"/>
      <c r="D58" s="1083"/>
      <c r="E58" s="1836"/>
      <c r="F58" s="1833"/>
      <c r="G58" s="1833"/>
      <c r="H58" s="1833"/>
      <c r="I58" s="1833"/>
      <c r="J58" s="1833"/>
      <c r="K58" s="1833"/>
      <c r="L58" s="1833"/>
      <c r="M58" s="1833"/>
      <c r="N58" s="1833"/>
      <c r="O58" s="1833"/>
      <c r="P58" s="1833"/>
      <c r="Q58" s="1833"/>
      <c r="R58" s="1833"/>
      <c r="S58" s="1833"/>
      <c r="T58" s="1833"/>
      <c r="U58" s="1833"/>
      <c r="V58" s="1833"/>
      <c r="W58" s="1833"/>
      <c r="X58" s="1833"/>
      <c r="Y58" s="1833"/>
      <c r="Z58" s="1833"/>
      <c r="AA58" s="1833"/>
      <c r="AB58" s="1833"/>
      <c r="AC58" s="1833"/>
      <c r="AD58" s="1833"/>
      <c r="AE58" s="1833"/>
      <c r="AF58" s="1833"/>
      <c r="AG58" s="1833"/>
      <c r="AH58" s="1833"/>
      <c r="AI58" s="1833"/>
      <c r="AJ58" s="1833"/>
      <c r="AK58" s="1833"/>
      <c r="AL58" s="1833"/>
      <c r="AM58" s="1833"/>
      <c r="AN58" s="1833"/>
      <c r="AO58" s="1833"/>
      <c r="AP58" s="1833"/>
      <c r="AQ58" s="1833"/>
      <c r="AR58" s="1833"/>
      <c r="AS58" s="1833"/>
      <c r="AT58" s="1833"/>
      <c r="AU58" s="3094" t="s">
        <v>118</v>
      </c>
      <c r="AV58" s="3094"/>
      <c r="AW58" s="3094"/>
      <c r="AX58" s="1083"/>
      <c r="AY58" s="2857"/>
      <c r="AZ58" s="2855"/>
      <c r="BA58" s="2855"/>
      <c r="BB58" s="2855"/>
      <c r="BC58" s="2855"/>
      <c r="BD58" s="2855"/>
      <c r="BE58" s="2855"/>
      <c r="BF58" s="2855"/>
      <c r="BG58" s="2855"/>
      <c r="BH58" s="2855"/>
      <c r="BI58" s="2855"/>
      <c r="BJ58" s="2855"/>
      <c r="BK58" s="2855"/>
      <c r="BL58" s="2855"/>
      <c r="BM58" s="2855"/>
      <c r="BN58" s="2855"/>
      <c r="BO58" s="2855"/>
      <c r="BP58" s="2855"/>
      <c r="BQ58" s="2855"/>
      <c r="BR58" s="2855"/>
      <c r="BS58" s="2855"/>
      <c r="BT58" s="2855"/>
      <c r="BU58" s="2855"/>
      <c r="BV58" s="2855"/>
      <c r="BW58" s="2855"/>
      <c r="BX58" s="2855"/>
      <c r="BY58" s="3188" t="s">
        <v>1019</v>
      </c>
      <c r="BZ58" s="3190"/>
      <c r="CA58" s="2291">
        <v>4673.3336968545609</v>
      </c>
      <c r="CB58" s="2292">
        <v>824.48495747930008</v>
      </c>
      <c r="CC58" s="2292">
        <v>0</v>
      </c>
      <c r="CD58" s="2292">
        <v>0</v>
      </c>
      <c r="CE58" s="2292">
        <v>119.78330376191681</v>
      </c>
      <c r="CF58" s="2292">
        <v>262.78688172577432</v>
      </c>
      <c r="CG58" s="2292">
        <v>224.11608028104493</v>
      </c>
      <c r="CH58" s="2292">
        <v>198.61822010947046</v>
      </c>
      <c r="CI58" s="2292">
        <v>19.180471601093558</v>
      </c>
      <c r="CJ58" s="2292">
        <v>696.6295606893608</v>
      </c>
      <c r="CK58" s="2292">
        <v>160.28511447320065</v>
      </c>
      <c r="CL58" s="2292">
        <v>0</v>
      </c>
      <c r="CM58" s="2292">
        <v>0</v>
      </c>
      <c r="CN58" s="2292">
        <v>13.704324585154357</v>
      </c>
      <c r="CO58" s="2292">
        <v>37.802994973982059</v>
      </c>
      <c r="CP58" s="2292">
        <v>41.395136829065201</v>
      </c>
      <c r="CQ58" s="2292">
        <v>28.417913731173908</v>
      </c>
      <c r="CR58" s="2292">
        <v>38.964744353825132</v>
      </c>
      <c r="CS58" s="2292">
        <v>250.62072487672827</v>
      </c>
      <c r="CT58" s="2292">
        <v>0</v>
      </c>
      <c r="CU58" s="2292">
        <v>0</v>
      </c>
      <c r="CV58" s="2292">
        <v>63.770747360825446</v>
      </c>
      <c r="CW58" s="2292">
        <v>73.12680995652471</v>
      </c>
      <c r="CX58" s="2292">
        <v>68.424928414238025</v>
      </c>
      <c r="CY58" s="2292">
        <v>33.462305505531681</v>
      </c>
      <c r="CZ58" s="2292">
        <v>11.835933639608367</v>
      </c>
      <c r="DA58" s="2292">
        <v>285.7237213394319</v>
      </c>
      <c r="DB58" s="2292">
        <v>0</v>
      </c>
      <c r="DC58" s="2292">
        <v>1.6659399993850286</v>
      </c>
      <c r="DD58" s="2292">
        <v>69.921355937750363</v>
      </c>
      <c r="DE58" s="2292">
        <v>99.182277751575768</v>
      </c>
      <c r="DF58" s="2292">
        <v>60.01872317293865</v>
      </c>
      <c r="DG58" s="2292">
        <v>38.780845454835152</v>
      </c>
      <c r="DH58" s="2292">
        <v>16.154579022946898</v>
      </c>
      <c r="DI58" s="2292">
        <v>575.84055198374074</v>
      </c>
      <c r="DJ58" s="2292">
        <v>0</v>
      </c>
      <c r="DK58" s="2292">
        <v>3.3318799987700571</v>
      </c>
      <c r="DL58" s="2292">
        <v>288.02793006124847</v>
      </c>
      <c r="DM58" s="2292">
        <v>202.98567320359706</v>
      </c>
      <c r="DN58" s="2292">
        <v>19.468583491550397</v>
      </c>
      <c r="DO58" s="2292">
        <v>55.751046901365264</v>
      </c>
      <c r="DP58" s="2292">
        <v>6.2754383272093817</v>
      </c>
      <c r="DQ58" s="2292">
        <v>290.18437500840798</v>
      </c>
      <c r="DR58" s="2292">
        <v>0</v>
      </c>
      <c r="DS58" s="2292">
        <v>0</v>
      </c>
      <c r="DT58" s="2292">
        <v>72.715859424741382</v>
      </c>
      <c r="DU58" s="2292">
        <v>71.29272184567327</v>
      </c>
      <c r="DV58" s="2292">
        <v>63.209186545324798</v>
      </c>
      <c r="DW58" s="2292">
        <v>76.295475882185571</v>
      </c>
      <c r="DX58" s="2292">
        <v>6.6711313104829673</v>
      </c>
      <c r="DY58" s="2292">
        <v>2063.6711266864745</v>
      </c>
      <c r="DZ58" s="2292">
        <v>910.17131004093801</v>
      </c>
      <c r="EA58" s="2292">
        <v>0</v>
      </c>
      <c r="EB58" s="2292">
        <v>54.661065268254148</v>
      </c>
      <c r="EC58" s="2292">
        <v>129.11958262064124</v>
      </c>
      <c r="ED58" s="2292">
        <v>388.69399914236891</v>
      </c>
      <c r="EE58" s="2292">
        <v>116.09226223945201</v>
      </c>
      <c r="EF58" s="2292">
        <v>206.20958100044467</v>
      </c>
      <c r="EG58" s="2292">
        <v>15.394819769776923</v>
      </c>
      <c r="EH58" s="2292">
        <v>1153.4998166455368</v>
      </c>
      <c r="EI58" s="2292">
        <v>0</v>
      </c>
      <c r="EJ58" s="2292">
        <v>105.40091065283004</v>
      </c>
      <c r="EK58" s="2292">
        <v>177.34148745093813</v>
      </c>
      <c r="EL58" s="2292">
        <v>642.05435953322501</v>
      </c>
      <c r="EM58" s="2292">
        <v>108.43251610261601</v>
      </c>
      <c r="EN58" s="2292">
        <v>120.2705429059278</v>
      </c>
      <c r="EO58" s="2292">
        <v>0</v>
      </c>
      <c r="EP58" s="2293">
        <v>222.52312500727575</v>
      </c>
      <c r="EQ58" s="2283"/>
    </row>
    <row r="59" spans="1:147" ht="17.100000000000001" customHeight="1">
      <c r="A59" s="3093" t="s">
        <v>22</v>
      </c>
      <c r="B59" s="3093" t="s">
        <v>22</v>
      </c>
      <c r="C59" s="196"/>
      <c r="D59" s="1083"/>
      <c r="E59" s="1836">
        <f>CA60</f>
        <v>99445.479761268361</v>
      </c>
      <c r="F59" s="1833">
        <f t="shared" ref="F59:AT59" si="56">CB60</f>
        <v>12411.76572146613</v>
      </c>
      <c r="G59" s="1833">
        <f t="shared" si="56"/>
        <v>22.931458685198287</v>
      </c>
      <c r="H59" s="1833">
        <f t="shared" si="56"/>
        <v>102.34371418943834</v>
      </c>
      <c r="I59" s="1833">
        <f t="shared" si="56"/>
        <v>1012.3274926793935</v>
      </c>
      <c r="J59" s="1833">
        <f t="shared" si="56"/>
        <v>2603.2155932861779</v>
      </c>
      <c r="K59" s="1833">
        <f t="shared" si="56"/>
        <v>4265.8167867554885</v>
      </c>
      <c r="L59" s="1833">
        <f t="shared" si="56"/>
        <v>3436.3905300333054</v>
      </c>
      <c r="M59" s="1833">
        <f t="shared" si="56"/>
        <v>968.74014583711721</v>
      </c>
      <c r="N59" s="1833">
        <f t="shared" si="56"/>
        <v>30561.128296551236</v>
      </c>
      <c r="O59" s="1833">
        <f t="shared" si="56"/>
        <v>4066.7227109977525</v>
      </c>
      <c r="P59" s="1833">
        <f t="shared" si="56"/>
        <v>0</v>
      </c>
      <c r="Q59" s="1833">
        <f t="shared" si="56"/>
        <v>25.649451691151651</v>
      </c>
      <c r="R59" s="1833">
        <f t="shared" si="56"/>
        <v>688.41672514406594</v>
      </c>
      <c r="S59" s="1833">
        <f t="shared" si="56"/>
        <v>757.41874335937689</v>
      </c>
      <c r="T59" s="1833">
        <f t="shared" si="56"/>
        <v>958.28868224378823</v>
      </c>
      <c r="U59" s="1833">
        <f t="shared" si="56"/>
        <v>832.15662264176126</v>
      </c>
      <c r="V59" s="1833">
        <f t="shared" si="56"/>
        <v>804.79248591760859</v>
      </c>
      <c r="W59" s="1833">
        <f t="shared" si="56"/>
        <v>6803.7225544504845</v>
      </c>
      <c r="X59" s="1833">
        <f t="shared" si="56"/>
        <v>0</v>
      </c>
      <c r="Y59" s="1833">
        <f t="shared" si="56"/>
        <v>87.497453012668856</v>
      </c>
      <c r="Z59" s="1833">
        <f t="shared" si="56"/>
        <v>899.57033242235684</v>
      </c>
      <c r="AA59" s="1833">
        <f t="shared" si="56"/>
        <v>1713.7275534905368</v>
      </c>
      <c r="AB59" s="1833">
        <f t="shared" si="56"/>
        <v>2263.7890611606504</v>
      </c>
      <c r="AC59" s="1833">
        <f t="shared" si="56"/>
        <v>1467.7442476319477</v>
      </c>
      <c r="AD59" s="1833">
        <f t="shared" si="56"/>
        <v>371.39390673232361</v>
      </c>
      <c r="AE59" s="1833">
        <f t="shared" si="56"/>
        <v>19690.683031102981</v>
      </c>
      <c r="AF59" s="1833">
        <f t="shared" si="56"/>
        <v>2</v>
      </c>
      <c r="AG59" s="1833">
        <f t="shared" si="56"/>
        <v>1298.0524630546695</v>
      </c>
      <c r="AH59" s="1833">
        <f t="shared" si="56"/>
        <v>5367.2283486573033</v>
      </c>
      <c r="AI59" s="1833">
        <f t="shared" si="56"/>
        <v>5792.6981566874119</v>
      </c>
      <c r="AJ59" s="1833">
        <f t="shared" si="56"/>
        <v>4435.6809698825527</v>
      </c>
      <c r="AK59" s="1833">
        <f t="shared" si="56"/>
        <v>2404.9900538630127</v>
      </c>
      <c r="AL59" s="1833">
        <f t="shared" si="56"/>
        <v>390.03303895803174</v>
      </c>
      <c r="AM59" s="1833">
        <f t="shared" si="56"/>
        <v>14342.979933173421</v>
      </c>
      <c r="AN59" s="1833">
        <f t="shared" si="56"/>
        <v>33.670408006668673</v>
      </c>
      <c r="AO59" s="1833">
        <f t="shared" si="56"/>
        <v>556.76247186366516</v>
      </c>
      <c r="AP59" s="1833">
        <f t="shared" si="56"/>
        <v>4547.9080132464196</v>
      </c>
      <c r="AQ59" s="1833">
        <f t="shared" si="56"/>
        <v>4493.2966579418962</v>
      </c>
      <c r="AR59" s="1833">
        <f t="shared" si="56"/>
        <v>3084.7997909134806</v>
      </c>
      <c r="AS59" s="1833">
        <f t="shared" si="56"/>
        <v>1426.7150467636925</v>
      </c>
      <c r="AT59" s="1833">
        <f t="shared" si="56"/>
        <v>199.82754443759862</v>
      </c>
      <c r="AU59" s="3093" t="s">
        <v>22</v>
      </c>
      <c r="AV59" s="3093" t="s">
        <v>22</v>
      </c>
      <c r="AW59" s="196"/>
      <c r="AX59" s="1083"/>
      <c r="AY59" s="2857">
        <f>DQ60</f>
        <v>4855.4370300480696</v>
      </c>
      <c r="AZ59" s="2855">
        <f t="shared" ref="AZ59:BX59" si="57">DR60</f>
        <v>10</v>
      </c>
      <c r="BA59" s="2855">
        <f t="shared" si="57"/>
        <v>103.42676213763022</v>
      </c>
      <c r="BB59" s="2855">
        <f t="shared" si="57"/>
        <v>1183.6360376948196</v>
      </c>
      <c r="BC59" s="2855">
        <f t="shared" si="57"/>
        <v>1381.1562449879443</v>
      </c>
      <c r="BD59" s="2855">
        <f t="shared" si="57"/>
        <v>1194.411718665945</v>
      </c>
      <c r="BE59" s="2855">
        <f t="shared" si="57"/>
        <v>825.63749627445929</v>
      </c>
      <c r="BF59" s="2855">
        <f t="shared" si="57"/>
        <v>157.16877028727055</v>
      </c>
      <c r="BG59" s="2855">
        <f t="shared" si="57"/>
        <v>36035.294057694089</v>
      </c>
      <c r="BH59" s="2855">
        <f t="shared" si="57"/>
        <v>11311.456417788322</v>
      </c>
      <c r="BI59" s="2855">
        <f t="shared" si="57"/>
        <v>8.1276595744836353</v>
      </c>
      <c r="BJ59" s="2855">
        <f t="shared" si="57"/>
        <v>293.06085747560161</v>
      </c>
      <c r="BK59" s="2855">
        <f t="shared" si="57"/>
        <v>1458.6270303848373</v>
      </c>
      <c r="BL59" s="2855">
        <f t="shared" si="57"/>
        <v>3273.6739414917383</v>
      </c>
      <c r="BM59" s="2855">
        <f t="shared" si="57"/>
        <v>3656.632720592429</v>
      </c>
      <c r="BN59" s="2855">
        <f t="shared" si="57"/>
        <v>2174.1336517230116</v>
      </c>
      <c r="BO59" s="2855">
        <f t="shared" si="57"/>
        <v>447.20055654620546</v>
      </c>
      <c r="BP59" s="2855">
        <f t="shared" si="57"/>
        <v>24723.837639905782</v>
      </c>
      <c r="BQ59" s="2855">
        <f t="shared" si="57"/>
        <v>84.62082179886481</v>
      </c>
      <c r="BR59" s="2855">
        <f t="shared" si="57"/>
        <v>1517.2710835542384</v>
      </c>
      <c r="BS59" s="2855">
        <f t="shared" si="57"/>
        <v>5550.9155431943927</v>
      </c>
      <c r="BT59" s="2855">
        <f t="shared" si="57"/>
        <v>7777.9540108220917</v>
      </c>
      <c r="BU59" s="2855">
        <f t="shared" si="57"/>
        <v>5113.9270167630275</v>
      </c>
      <c r="BV59" s="2855">
        <f t="shared" si="57"/>
        <v>3546.3152673011323</v>
      </c>
      <c r="BW59" s="2855">
        <f t="shared" si="57"/>
        <v>1132.8338964720326</v>
      </c>
      <c r="BX59" s="2855">
        <f t="shared" si="57"/>
        <v>1238.8747223353255</v>
      </c>
      <c r="BY59" s="3188" t="s">
        <v>1020</v>
      </c>
      <c r="BZ59" s="3190"/>
      <c r="CA59" s="2291">
        <v>3052.755885415088</v>
      </c>
      <c r="CB59" s="2292">
        <v>414.8867683488474</v>
      </c>
      <c r="CC59" s="2292">
        <v>0</v>
      </c>
      <c r="CD59" s="2292">
        <v>33.32780364661734</v>
      </c>
      <c r="CE59" s="2292">
        <v>43.03824659071023</v>
      </c>
      <c r="CF59" s="2292">
        <v>29.000155973564322</v>
      </c>
      <c r="CG59" s="2292">
        <v>142.92159434767268</v>
      </c>
      <c r="CH59" s="2292">
        <v>135.34718940439305</v>
      </c>
      <c r="CI59" s="2292">
        <v>31.251778385889839</v>
      </c>
      <c r="CJ59" s="2292">
        <v>557.14415262423461</v>
      </c>
      <c r="CK59" s="2292">
        <v>131.43405697403085</v>
      </c>
      <c r="CL59" s="2292">
        <v>0</v>
      </c>
      <c r="CM59" s="2292">
        <v>0</v>
      </c>
      <c r="CN59" s="2292">
        <v>2.4377057985277308</v>
      </c>
      <c r="CO59" s="2292">
        <v>9.3104429440928893</v>
      </c>
      <c r="CP59" s="2292">
        <v>36.960161390609436</v>
      </c>
      <c r="CQ59" s="2292">
        <v>51.98632505301574</v>
      </c>
      <c r="CR59" s="2292">
        <v>30.739421787785059</v>
      </c>
      <c r="CS59" s="2292">
        <v>273.93501986658305</v>
      </c>
      <c r="CT59" s="2292">
        <v>0</v>
      </c>
      <c r="CU59" s="2292">
        <v>0</v>
      </c>
      <c r="CV59" s="2292">
        <v>67.245181080424985</v>
      </c>
      <c r="CW59" s="2292">
        <v>98.204274221481171</v>
      </c>
      <c r="CX59" s="2292">
        <v>22.914360164028977</v>
      </c>
      <c r="CY59" s="2292">
        <v>83.133498602120198</v>
      </c>
      <c r="CZ59" s="2292">
        <v>2.4377057985277308</v>
      </c>
      <c r="DA59" s="2292">
        <v>151.77507578362065</v>
      </c>
      <c r="DB59" s="2292">
        <v>0</v>
      </c>
      <c r="DC59" s="2292">
        <v>0</v>
      </c>
      <c r="DD59" s="2292">
        <v>83.049483119326069</v>
      </c>
      <c r="DE59" s="2292">
        <v>18.906943024067228</v>
      </c>
      <c r="DF59" s="2292">
        <v>24.678999007388455</v>
      </c>
      <c r="DG59" s="2292">
        <v>25.139650632838919</v>
      </c>
      <c r="DH59" s="2292">
        <v>0</v>
      </c>
      <c r="DI59" s="2292">
        <v>360.94902048678784</v>
      </c>
      <c r="DJ59" s="2292">
        <v>0</v>
      </c>
      <c r="DK59" s="2292">
        <v>5.8258112061627596</v>
      </c>
      <c r="DL59" s="2292">
        <v>81.90627001866315</v>
      </c>
      <c r="DM59" s="2292">
        <v>122.75366333730204</v>
      </c>
      <c r="DN59" s="2292">
        <v>96.671570454733953</v>
      </c>
      <c r="DO59" s="2292">
        <v>53.791705469926008</v>
      </c>
      <c r="DP59" s="2292">
        <v>0</v>
      </c>
      <c r="DQ59" s="2292">
        <v>91.389720671015894</v>
      </c>
      <c r="DR59" s="2292">
        <v>0</v>
      </c>
      <c r="DS59" s="2292">
        <v>2.8</v>
      </c>
      <c r="DT59" s="2292">
        <v>13.789203417588226</v>
      </c>
      <c r="DU59" s="2292">
        <v>3.1786902871211256</v>
      </c>
      <c r="DV59" s="2292">
        <v>29.48864031131496</v>
      </c>
      <c r="DW59" s="2292">
        <v>42.133186654991562</v>
      </c>
      <c r="DX59" s="2292">
        <v>0</v>
      </c>
      <c r="DY59" s="2292">
        <v>1526.3862232852448</v>
      </c>
      <c r="DZ59" s="2292">
        <v>402.04044148630624</v>
      </c>
      <c r="EA59" s="2292">
        <v>0</v>
      </c>
      <c r="EB59" s="2292">
        <v>3.0258112061627598</v>
      </c>
      <c r="EC59" s="2292">
        <v>29.209002986567771</v>
      </c>
      <c r="ED59" s="2292">
        <v>69.600802119164939</v>
      </c>
      <c r="EE59" s="2292">
        <v>101.48511187509754</v>
      </c>
      <c r="EF59" s="2292">
        <v>195.6939020931504</v>
      </c>
      <c r="EG59" s="2292">
        <v>3.0258112061627598</v>
      </c>
      <c r="EH59" s="2292">
        <v>1124.3457817989383</v>
      </c>
      <c r="EI59" s="2292">
        <v>0</v>
      </c>
      <c r="EJ59" s="2292">
        <v>143.54771155444598</v>
      </c>
      <c r="EK59" s="2292">
        <v>253.04122405632211</v>
      </c>
      <c r="EL59" s="2292">
        <v>310.44692490016274</v>
      </c>
      <c r="EM59" s="2292">
        <v>189.71934068853201</v>
      </c>
      <c r="EN59" s="2292">
        <v>190.56476939365967</v>
      </c>
      <c r="EO59" s="2292">
        <v>37.025811205815813</v>
      </c>
      <c r="EP59" s="2293">
        <v>101.99999999895917</v>
      </c>
      <c r="EQ59" s="2283"/>
    </row>
    <row r="60" spans="1:147" ht="17.100000000000001" customHeight="1">
      <c r="A60" s="155"/>
      <c r="B60" s="155" t="s">
        <v>368</v>
      </c>
      <c r="C60" s="155"/>
      <c r="D60" s="1089"/>
      <c r="E60" s="1836">
        <f>CA62</f>
        <v>61755.475832706274</v>
      </c>
      <c r="F60" s="1833">
        <f t="shared" ref="F60:AT63" si="58">CB62</f>
        <v>8050.8779398696224</v>
      </c>
      <c r="G60" s="1833">
        <f t="shared" si="58"/>
        <v>22.931458685198287</v>
      </c>
      <c r="H60" s="1833">
        <f t="shared" si="58"/>
        <v>93.033256673107957</v>
      </c>
      <c r="I60" s="1833">
        <f t="shared" si="58"/>
        <v>702.89070000267043</v>
      </c>
      <c r="J60" s="1833">
        <f t="shared" si="58"/>
        <v>1817.0696243858954</v>
      </c>
      <c r="K60" s="1833">
        <f t="shared" si="58"/>
        <v>2894.006594655033</v>
      </c>
      <c r="L60" s="1833">
        <f t="shared" si="58"/>
        <v>1908.2685542351526</v>
      </c>
      <c r="M60" s="1833">
        <f t="shared" si="58"/>
        <v>612.6777512325649</v>
      </c>
      <c r="N60" s="1833">
        <f t="shared" si="58"/>
        <v>15846.564592471213</v>
      </c>
      <c r="O60" s="1833">
        <f t="shared" si="58"/>
        <v>2955.7673626241653</v>
      </c>
      <c r="P60" s="1833">
        <f t="shared" si="58"/>
        <v>0</v>
      </c>
      <c r="Q60" s="1833">
        <f t="shared" si="58"/>
        <v>17.749451691159756</v>
      </c>
      <c r="R60" s="1833">
        <f t="shared" si="58"/>
        <v>459.8002977385799</v>
      </c>
      <c r="S60" s="1833">
        <f t="shared" si="58"/>
        <v>552.0088489636878</v>
      </c>
      <c r="T60" s="1833">
        <f t="shared" si="58"/>
        <v>739.2398406757668</v>
      </c>
      <c r="U60" s="1833">
        <f t="shared" si="58"/>
        <v>636.46336789329916</v>
      </c>
      <c r="V60" s="1833">
        <f t="shared" si="58"/>
        <v>550.5055556616735</v>
      </c>
      <c r="W60" s="1833">
        <f t="shared" si="58"/>
        <v>3981.3820315433445</v>
      </c>
      <c r="X60" s="1833">
        <f t="shared" si="58"/>
        <v>0</v>
      </c>
      <c r="Y60" s="1833">
        <f t="shared" si="58"/>
        <v>32.19745301263935</v>
      </c>
      <c r="Z60" s="1833">
        <f t="shared" si="58"/>
        <v>550.54456385670551</v>
      </c>
      <c r="AA60" s="1833">
        <f t="shared" si="58"/>
        <v>1055.3479730935831</v>
      </c>
      <c r="AB60" s="1833">
        <f t="shared" si="58"/>
        <v>1256.0638477895077</v>
      </c>
      <c r="AC60" s="1833">
        <f t="shared" si="58"/>
        <v>867.67345816171689</v>
      </c>
      <c r="AD60" s="1833">
        <f t="shared" si="58"/>
        <v>219.55473562919079</v>
      </c>
      <c r="AE60" s="1833">
        <f t="shared" si="58"/>
        <v>8909.41519830369</v>
      </c>
      <c r="AF60" s="1833">
        <f t="shared" si="58"/>
        <v>2</v>
      </c>
      <c r="AG60" s="1833">
        <f t="shared" si="58"/>
        <v>728.99088543345476</v>
      </c>
      <c r="AH60" s="1833">
        <f t="shared" si="58"/>
        <v>2431.8963198505535</v>
      </c>
      <c r="AI60" s="1833">
        <f t="shared" si="58"/>
        <v>2610.2715820289068</v>
      </c>
      <c r="AJ60" s="1833">
        <f t="shared" si="58"/>
        <v>1932.8537104719526</v>
      </c>
      <c r="AK60" s="1833">
        <f t="shared" si="58"/>
        <v>1022.982693470165</v>
      </c>
      <c r="AL60" s="1833">
        <f t="shared" si="58"/>
        <v>180.42000704865941</v>
      </c>
      <c r="AM60" s="1833">
        <f t="shared" si="58"/>
        <v>8893.4443886617446</v>
      </c>
      <c r="AN60" s="1833">
        <f t="shared" si="58"/>
        <v>31.211777909896156</v>
      </c>
      <c r="AO60" s="1833">
        <f t="shared" si="58"/>
        <v>330.24791712286105</v>
      </c>
      <c r="AP60" s="1833">
        <f t="shared" si="58"/>
        <v>2816.852832692392</v>
      </c>
      <c r="AQ60" s="1833">
        <f t="shared" si="58"/>
        <v>2899.5904451034935</v>
      </c>
      <c r="AR60" s="1833">
        <f t="shared" si="58"/>
        <v>1814.3760158944654</v>
      </c>
      <c r="AS60" s="1833">
        <f t="shared" si="58"/>
        <v>891.52783861924217</v>
      </c>
      <c r="AT60" s="1833">
        <f t="shared" si="58"/>
        <v>109.63756131939522</v>
      </c>
      <c r="AU60" s="155"/>
      <c r="AV60" s="155" t="s">
        <v>368</v>
      </c>
      <c r="AW60" s="155"/>
      <c r="AX60" s="1089"/>
      <c r="AY60" s="2857">
        <f>DQ62</f>
        <v>3521.9348781404274</v>
      </c>
      <c r="AZ60" s="2855">
        <f t="shared" ref="AZ60:BX63" si="59">DR62</f>
        <v>10</v>
      </c>
      <c r="BA60" s="2855">
        <f t="shared" si="59"/>
        <v>95.569619280476559</v>
      </c>
      <c r="BB60" s="2855">
        <f t="shared" si="59"/>
        <v>713.3496388399675</v>
      </c>
      <c r="BC60" s="2855">
        <f t="shared" si="59"/>
        <v>999.49635446967397</v>
      </c>
      <c r="BD60" s="2855">
        <f t="shared" si="59"/>
        <v>875.83618720210575</v>
      </c>
      <c r="BE60" s="2855">
        <f t="shared" si="59"/>
        <v>698.68099325347589</v>
      </c>
      <c r="BF60" s="2855">
        <f t="shared" si="59"/>
        <v>129.00208509472782</v>
      </c>
      <c r="BG60" s="2855">
        <f t="shared" si="59"/>
        <v>24407.416975378583</v>
      </c>
      <c r="BH60" s="2855">
        <f t="shared" si="59"/>
        <v>6995.6574763160661</v>
      </c>
      <c r="BI60" s="2855">
        <f t="shared" si="59"/>
        <v>8.1276595744836353</v>
      </c>
      <c r="BJ60" s="2855">
        <f t="shared" si="59"/>
        <v>199.83989667366649</v>
      </c>
      <c r="BK60" s="2855">
        <f t="shared" si="59"/>
        <v>837.0461608701886</v>
      </c>
      <c r="BL60" s="2855">
        <f t="shared" si="59"/>
        <v>1833.578595326346</v>
      </c>
      <c r="BM60" s="2855">
        <f t="shared" si="59"/>
        <v>2315.9636991852262</v>
      </c>
      <c r="BN60" s="2855">
        <f t="shared" si="59"/>
        <v>1505.1733888603137</v>
      </c>
      <c r="BO60" s="2855">
        <f t="shared" si="59"/>
        <v>295.92807582583549</v>
      </c>
      <c r="BP60" s="2855">
        <f t="shared" si="59"/>
        <v>17411.759499062504</v>
      </c>
      <c r="BQ60" s="2855">
        <f t="shared" si="59"/>
        <v>77.075367253437577</v>
      </c>
      <c r="BR60" s="2855">
        <f t="shared" si="59"/>
        <v>908.75045667907125</v>
      </c>
      <c r="BS60" s="2855">
        <f t="shared" si="59"/>
        <v>3989.1787324007919</v>
      </c>
      <c r="BT60" s="2855">
        <f t="shared" si="59"/>
        <v>5378.9975431119592</v>
      </c>
      <c r="BU60" s="2855">
        <f t="shared" si="59"/>
        <v>3237.7238943280977</v>
      </c>
      <c r="BV60" s="2855">
        <f t="shared" si="59"/>
        <v>2851.4300871351702</v>
      </c>
      <c r="BW60" s="2855">
        <f t="shared" si="59"/>
        <v>968.60341815398453</v>
      </c>
      <c r="BX60" s="2855">
        <f t="shared" si="59"/>
        <v>1035.2370581846728</v>
      </c>
      <c r="BY60" s="3188" t="s">
        <v>1021</v>
      </c>
      <c r="BZ60" s="2971" t="s">
        <v>1022</v>
      </c>
      <c r="CA60" s="2291">
        <v>99445.479761268361</v>
      </c>
      <c r="CB60" s="2292">
        <v>12411.76572146613</v>
      </c>
      <c r="CC60" s="2292">
        <v>22.931458685198287</v>
      </c>
      <c r="CD60" s="2292">
        <v>102.34371418943834</v>
      </c>
      <c r="CE60" s="2292">
        <v>1012.3274926793935</v>
      </c>
      <c r="CF60" s="2292">
        <v>2603.2155932861779</v>
      </c>
      <c r="CG60" s="2292">
        <v>4265.8167867554885</v>
      </c>
      <c r="CH60" s="2292">
        <v>3436.3905300333054</v>
      </c>
      <c r="CI60" s="2292">
        <v>968.74014583711721</v>
      </c>
      <c r="CJ60" s="2292">
        <v>30561.128296551236</v>
      </c>
      <c r="CK60" s="2292">
        <v>4066.7227109977525</v>
      </c>
      <c r="CL60" s="2292">
        <v>0</v>
      </c>
      <c r="CM60" s="2292">
        <v>25.649451691151651</v>
      </c>
      <c r="CN60" s="2292">
        <v>688.41672514406594</v>
      </c>
      <c r="CO60" s="2292">
        <v>757.41874335937689</v>
      </c>
      <c r="CP60" s="2292">
        <v>958.28868224378823</v>
      </c>
      <c r="CQ60" s="2292">
        <v>832.15662264176126</v>
      </c>
      <c r="CR60" s="2292">
        <v>804.79248591760859</v>
      </c>
      <c r="CS60" s="2292">
        <v>6803.7225544504845</v>
      </c>
      <c r="CT60" s="2292">
        <v>0</v>
      </c>
      <c r="CU60" s="2292">
        <v>87.497453012668856</v>
      </c>
      <c r="CV60" s="2292">
        <v>899.57033242235684</v>
      </c>
      <c r="CW60" s="2292">
        <v>1713.7275534905368</v>
      </c>
      <c r="CX60" s="2292">
        <v>2263.7890611606504</v>
      </c>
      <c r="CY60" s="2292">
        <v>1467.7442476319477</v>
      </c>
      <c r="CZ60" s="2292">
        <v>371.39390673232361</v>
      </c>
      <c r="DA60" s="2292">
        <v>19690.683031102981</v>
      </c>
      <c r="DB60" s="2292">
        <v>2</v>
      </c>
      <c r="DC60" s="2292">
        <v>1298.0524630546695</v>
      </c>
      <c r="DD60" s="2292">
        <v>5367.2283486573033</v>
      </c>
      <c r="DE60" s="2292">
        <v>5792.6981566874119</v>
      </c>
      <c r="DF60" s="2292">
        <v>4435.6809698825527</v>
      </c>
      <c r="DG60" s="2292">
        <v>2404.9900538630127</v>
      </c>
      <c r="DH60" s="2292">
        <v>390.03303895803174</v>
      </c>
      <c r="DI60" s="2292">
        <v>14342.979933173421</v>
      </c>
      <c r="DJ60" s="2292">
        <v>33.670408006668673</v>
      </c>
      <c r="DK60" s="2292">
        <v>556.76247186366516</v>
      </c>
      <c r="DL60" s="2292">
        <v>4547.9080132464196</v>
      </c>
      <c r="DM60" s="2292">
        <v>4493.2966579418962</v>
      </c>
      <c r="DN60" s="2292">
        <v>3084.7997909134806</v>
      </c>
      <c r="DO60" s="2292">
        <v>1426.7150467636925</v>
      </c>
      <c r="DP60" s="2292">
        <v>199.82754443759862</v>
      </c>
      <c r="DQ60" s="2292">
        <v>4855.4370300480696</v>
      </c>
      <c r="DR60" s="2292">
        <v>10</v>
      </c>
      <c r="DS60" s="2292">
        <v>103.42676213763022</v>
      </c>
      <c r="DT60" s="2292">
        <v>1183.6360376948196</v>
      </c>
      <c r="DU60" s="2292">
        <v>1381.1562449879443</v>
      </c>
      <c r="DV60" s="2292">
        <v>1194.411718665945</v>
      </c>
      <c r="DW60" s="2292">
        <v>825.63749627445929</v>
      </c>
      <c r="DX60" s="2292">
        <v>157.16877028727055</v>
      </c>
      <c r="DY60" s="2292">
        <v>36035.294057694089</v>
      </c>
      <c r="DZ60" s="2292">
        <v>11311.456417788322</v>
      </c>
      <c r="EA60" s="2292">
        <v>8.1276595744836353</v>
      </c>
      <c r="EB60" s="2292">
        <v>293.06085747560161</v>
      </c>
      <c r="EC60" s="2292">
        <v>1458.6270303848373</v>
      </c>
      <c r="ED60" s="2292">
        <v>3273.6739414917383</v>
      </c>
      <c r="EE60" s="2292">
        <v>3656.632720592429</v>
      </c>
      <c r="EF60" s="2292">
        <v>2174.1336517230116</v>
      </c>
      <c r="EG60" s="2292">
        <v>447.20055654620546</v>
      </c>
      <c r="EH60" s="2292">
        <v>24723.837639905782</v>
      </c>
      <c r="EI60" s="2292">
        <v>84.62082179886481</v>
      </c>
      <c r="EJ60" s="2292">
        <v>1517.2710835542384</v>
      </c>
      <c r="EK60" s="2292">
        <v>5550.9155431943927</v>
      </c>
      <c r="EL60" s="2292">
        <v>7777.9540108220917</v>
      </c>
      <c r="EM60" s="2292">
        <v>5113.9270167630275</v>
      </c>
      <c r="EN60" s="2292">
        <v>3546.3152673011323</v>
      </c>
      <c r="EO60" s="2292">
        <v>1132.8338964720326</v>
      </c>
      <c r="EP60" s="2293">
        <v>1238.8747223353255</v>
      </c>
      <c r="EQ60" s="2283"/>
    </row>
    <row r="61" spans="1:147" ht="17.100000000000001" customHeight="1">
      <c r="A61" s="155"/>
      <c r="B61" s="155" t="s">
        <v>24</v>
      </c>
      <c r="C61" s="155"/>
      <c r="D61" s="1089"/>
      <c r="E61" s="1836">
        <f t="shared" ref="E61:E63" si="60">CA63</f>
        <v>20842.488848343051</v>
      </c>
      <c r="F61" s="1833">
        <f t="shared" si="58"/>
        <v>2458.4421538664647</v>
      </c>
      <c r="G61" s="1833">
        <f t="shared" si="58"/>
        <v>0</v>
      </c>
      <c r="H61" s="1833">
        <f t="shared" si="58"/>
        <v>4.7222222222222223</v>
      </c>
      <c r="I61" s="1833">
        <f t="shared" si="58"/>
        <v>186.76155372826085</v>
      </c>
      <c r="J61" s="1833">
        <f t="shared" si="58"/>
        <v>374.39006448492</v>
      </c>
      <c r="K61" s="1833">
        <f t="shared" si="58"/>
        <v>784.72582600535907</v>
      </c>
      <c r="L61" s="1833">
        <f t="shared" si="58"/>
        <v>917.54024985111073</v>
      </c>
      <c r="M61" s="1833">
        <f t="shared" si="58"/>
        <v>190.30223757459146</v>
      </c>
      <c r="N61" s="1833">
        <f t="shared" si="58"/>
        <v>7388.9166436743308</v>
      </c>
      <c r="O61" s="1833">
        <f t="shared" si="58"/>
        <v>633.85684679405085</v>
      </c>
      <c r="P61" s="1833">
        <f t="shared" si="58"/>
        <v>0</v>
      </c>
      <c r="Q61" s="1833">
        <f t="shared" si="58"/>
        <v>1</v>
      </c>
      <c r="R61" s="1833">
        <f t="shared" si="58"/>
        <v>126.2837106074184</v>
      </c>
      <c r="S61" s="1833">
        <f t="shared" si="58"/>
        <v>140.55416687558753</v>
      </c>
      <c r="T61" s="1833">
        <f t="shared" si="58"/>
        <v>146.50394456966782</v>
      </c>
      <c r="U61" s="1833">
        <f t="shared" si="58"/>
        <v>106.80945321514855</v>
      </c>
      <c r="V61" s="1833">
        <f t="shared" si="58"/>
        <v>112.70557152622878</v>
      </c>
      <c r="W61" s="1833">
        <f t="shared" si="58"/>
        <v>1542.0314311576271</v>
      </c>
      <c r="X61" s="1833">
        <f t="shared" si="58"/>
        <v>0</v>
      </c>
      <c r="Y61" s="1833">
        <f t="shared" si="58"/>
        <v>54.300000000029499</v>
      </c>
      <c r="Z61" s="1833">
        <f t="shared" si="58"/>
        <v>255.67707072529066</v>
      </c>
      <c r="AA61" s="1833">
        <f t="shared" si="58"/>
        <v>306.38163486396462</v>
      </c>
      <c r="AB61" s="1833">
        <f t="shared" si="58"/>
        <v>557.76463148935761</v>
      </c>
      <c r="AC61" s="1833">
        <f t="shared" si="58"/>
        <v>267.5198440542481</v>
      </c>
      <c r="AD61" s="1833">
        <f t="shared" si="58"/>
        <v>100.38825002473645</v>
      </c>
      <c r="AE61" s="1833">
        <f t="shared" si="58"/>
        <v>5213.0283657226537</v>
      </c>
      <c r="AF61" s="1833">
        <f t="shared" si="58"/>
        <v>0</v>
      </c>
      <c r="AG61" s="1833">
        <f t="shared" si="58"/>
        <v>223.65204817017846</v>
      </c>
      <c r="AH61" s="1833">
        <f t="shared" si="58"/>
        <v>1495.890880810266</v>
      </c>
      <c r="AI61" s="1833">
        <f t="shared" si="58"/>
        <v>1616.4146562918593</v>
      </c>
      <c r="AJ61" s="1833">
        <f t="shared" si="58"/>
        <v>1233.6070028912084</v>
      </c>
      <c r="AK61" s="1833">
        <f t="shared" si="58"/>
        <v>572.12794232965348</v>
      </c>
      <c r="AL61" s="1833">
        <f t="shared" si="58"/>
        <v>71.335835229487742</v>
      </c>
      <c r="AM61" s="1833">
        <f t="shared" si="58"/>
        <v>2938.8544394030864</v>
      </c>
      <c r="AN61" s="1833">
        <f t="shared" si="58"/>
        <v>2.4586300967725174</v>
      </c>
      <c r="AO61" s="1833">
        <f t="shared" si="58"/>
        <v>125.23541156352788</v>
      </c>
      <c r="AP61" s="1833">
        <f t="shared" si="58"/>
        <v>928.22608234244944</v>
      </c>
      <c r="AQ61" s="1833">
        <f t="shared" si="58"/>
        <v>948.4621956899864</v>
      </c>
      <c r="AR61" s="1833">
        <f t="shared" si="58"/>
        <v>621.99643389717198</v>
      </c>
      <c r="AS61" s="1833">
        <f t="shared" si="58"/>
        <v>276.5676857644857</v>
      </c>
      <c r="AT61" s="1833">
        <f t="shared" si="58"/>
        <v>35.908000048693424</v>
      </c>
      <c r="AU61" s="155"/>
      <c r="AV61" s="155" t="s">
        <v>24</v>
      </c>
      <c r="AW61" s="155"/>
      <c r="AX61" s="1089"/>
      <c r="AY61" s="2857">
        <f t="shared" ref="AY61:AY63" si="61">DQ63</f>
        <v>590.06545826448905</v>
      </c>
      <c r="AZ61" s="2855">
        <f t="shared" si="59"/>
        <v>0</v>
      </c>
      <c r="BA61" s="2855">
        <f t="shared" si="59"/>
        <v>1</v>
      </c>
      <c r="BB61" s="2855">
        <f t="shared" si="59"/>
        <v>154.21858464100654</v>
      </c>
      <c r="BC61" s="2855">
        <f t="shared" si="59"/>
        <v>230.55619433623676</v>
      </c>
      <c r="BD61" s="2855">
        <f t="shared" si="59"/>
        <v>119.35698453358715</v>
      </c>
      <c r="BE61" s="2855">
        <f t="shared" si="59"/>
        <v>56.767009561115906</v>
      </c>
      <c r="BF61" s="2855">
        <f t="shared" si="59"/>
        <v>28.166685192542744</v>
      </c>
      <c r="BG61" s="2855">
        <f t="shared" si="59"/>
        <v>7338.5168210205893</v>
      </c>
      <c r="BH61" s="2855">
        <f t="shared" si="59"/>
        <v>2600.5587585972603</v>
      </c>
      <c r="BI61" s="2855">
        <f t="shared" si="59"/>
        <v>0</v>
      </c>
      <c r="BJ61" s="2855">
        <f t="shared" si="59"/>
        <v>27.949206896798039</v>
      </c>
      <c r="BK61" s="2855">
        <f t="shared" si="59"/>
        <v>356.5979799077856</v>
      </c>
      <c r="BL61" s="2855">
        <f t="shared" si="59"/>
        <v>836.97566721246665</v>
      </c>
      <c r="BM61" s="2855">
        <f t="shared" si="59"/>
        <v>848.67541148217538</v>
      </c>
      <c r="BN61" s="2855">
        <f t="shared" si="59"/>
        <v>424.34246836754403</v>
      </c>
      <c r="BO61" s="2855">
        <f t="shared" si="59"/>
        <v>106.01802473049106</v>
      </c>
      <c r="BP61" s="2855">
        <f t="shared" si="59"/>
        <v>4737.9580624233304</v>
      </c>
      <c r="BQ61" s="2855">
        <f t="shared" si="59"/>
        <v>7.5454545454272299</v>
      </c>
      <c r="BR61" s="2855">
        <f t="shared" si="59"/>
        <v>412.28191559784591</v>
      </c>
      <c r="BS61" s="2855">
        <f t="shared" si="59"/>
        <v>912.81188199669441</v>
      </c>
      <c r="BT61" s="2855">
        <f t="shared" si="59"/>
        <v>1575.2513170552788</v>
      </c>
      <c r="BU61" s="2855">
        <f t="shared" si="59"/>
        <v>1171.2727504938625</v>
      </c>
      <c r="BV61" s="2855">
        <f t="shared" si="59"/>
        <v>537.29239061881162</v>
      </c>
      <c r="BW61" s="2855">
        <f t="shared" si="59"/>
        <v>121.50235211541104</v>
      </c>
      <c r="BX61" s="2855">
        <f t="shared" si="59"/>
        <v>127.69333211408684</v>
      </c>
      <c r="BY61" s="3188"/>
      <c r="BZ61" s="2971" t="s">
        <v>1023</v>
      </c>
      <c r="CA61" s="2291">
        <v>78725.058033466179</v>
      </c>
      <c r="CB61" s="2292">
        <v>12311.271590603426</v>
      </c>
      <c r="CC61" s="2292">
        <v>0</v>
      </c>
      <c r="CD61" s="2292">
        <v>139.55819859825087</v>
      </c>
      <c r="CE61" s="2292">
        <v>966.00966188519169</v>
      </c>
      <c r="CF61" s="2292">
        <v>2186.1489490728918</v>
      </c>
      <c r="CG61" s="2292">
        <v>4234.1285224699077</v>
      </c>
      <c r="CH61" s="2292">
        <v>3764.7724716509824</v>
      </c>
      <c r="CI61" s="2292">
        <v>1020.6537869261961</v>
      </c>
      <c r="CJ61" s="2292">
        <v>31391.920628934058</v>
      </c>
      <c r="CK61" s="2292">
        <v>4911.1110454593136</v>
      </c>
      <c r="CL61" s="2292">
        <v>0</v>
      </c>
      <c r="CM61" s="2292">
        <v>49.491169302740289</v>
      </c>
      <c r="CN61" s="2292">
        <v>694.07540343909784</v>
      </c>
      <c r="CO61" s="2292">
        <v>1044.7029321576099</v>
      </c>
      <c r="CP61" s="2292">
        <v>1201.3068074144617</v>
      </c>
      <c r="CQ61" s="2292">
        <v>1129.5568927854463</v>
      </c>
      <c r="CR61" s="2292">
        <v>791.97784035995642</v>
      </c>
      <c r="CS61" s="2292">
        <v>10230.627126003063</v>
      </c>
      <c r="CT61" s="2292">
        <v>1</v>
      </c>
      <c r="CU61" s="2292">
        <v>42.476190476055685</v>
      </c>
      <c r="CV61" s="2292">
        <v>1506.8421105967109</v>
      </c>
      <c r="CW61" s="2292">
        <v>3432.4212969408727</v>
      </c>
      <c r="CX61" s="2292">
        <v>3045.4262634730076</v>
      </c>
      <c r="CY61" s="2292">
        <v>1863.1288682140143</v>
      </c>
      <c r="CZ61" s="2292">
        <v>339.33239630239365</v>
      </c>
      <c r="DA61" s="2292">
        <v>16250.182457471707</v>
      </c>
      <c r="DB61" s="2292">
        <v>1</v>
      </c>
      <c r="DC61" s="2292">
        <v>1056.5885585962724</v>
      </c>
      <c r="DD61" s="2292">
        <v>6624.837541491831</v>
      </c>
      <c r="DE61" s="2292">
        <v>4565.3506953814003</v>
      </c>
      <c r="DF61" s="2292">
        <v>2587.3214058820467</v>
      </c>
      <c r="DG61" s="2292">
        <v>1193.7104093797473</v>
      </c>
      <c r="DH61" s="2292">
        <v>221.37384674039942</v>
      </c>
      <c r="DI61" s="2292">
        <v>12605.226600961165</v>
      </c>
      <c r="DJ61" s="2292">
        <v>47.272161172130339</v>
      </c>
      <c r="DK61" s="2292">
        <v>412.95824706835265</v>
      </c>
      <c r="DL61" s="2292">
        <v>3248.1404358850996</v>
      </c>
      <c r="DM61" s="2292">
        <v>4198.614236760387</v>
      </c>
      <c r="DN61" s="2292">
        <v>3079.681227877124</v>
      </c>
      <c r="DO61" s="2292">
        <v>1427.7166417613664</v>
      </c>
      <c r="DP61" s="2292">
        <v>190.84365043670994</v>
      </c>
      <c r="DQ61" s="2292">
        <v>2515.2983379981688</v>
      </c>
      <c r="DR61" s="2292">
        <v>0</v>
      </c>
      <c r="DS61" s="2292">
        <v>100.56722553378849</v>
      </c>
      <c r="DT61" s="2292">
        <v>488.3608042812541</v>
      </c>
      <c r="DU61" s="2292">
        <v>551.08531101131734</v>
      </c>
      <c r="DV61" s="2292">
        <v>557.92303632092944</v>
      </c>
      <c r="DW61" s="2292">
        <v>717.95002967376365</v>
      </c>
      <c r="DX61" s="2292">
        <v>99.411931177114241</v>
      </c>
      <c r="DY61" s="2292">
        <v>18580.777780358043</v>
      </c>
      <c r="DZ61" s="2292">
        <v>7817.0367365870716</v>
      </c>
      <c r="EA61" s="2292">
        <v>11</v>
      </c>
      <c r="EB61" s="2292">
        <v>272.2124891970501</v>
      </c>
      <c r="EC61" s="2292">
        <v>1432.4274063690061</v>
      </c>
      <c r="ED61" s="2292">
        <v>1762.7479172547348</v>
      </c>
      <c r="EE61" s="2292">
        <v>2068.9240570493857</v>
      </c>
      <c r="EF61" s="2292">
        <v>1910.443786266309</v>
      </c>
      <c r="EG61" s="2292">
        <v>359.28108045058707</v>
      </c>
      <c r="EH61" s="2292">
        <v>10763.741043770966</v>
      </c>
      <c r="EI61" s="2292">
        <v>42.925623692063915</v>
      </c>
      <c r="EJ61" s="2292">
        <v>651.00006917241114</v>
      </c>
      <c r="EK61" s="2292">
        <v>1905.1737243045416</v>
      </c>
      <c r="EL61" s="2292">
        <v>4400.0779278086411</v>
      </c>
      <c r="EM61" s="2292">
        <v>2306.4980445374449</v>
      </c>
      <c r="EN61" s="2292">
        <v>1096.7414369992557</v>
      </c>
      <c r="EO61" s="2292">
        <v>361.3242172566118</v>
      </c>
      <c r="EP61" s="2293">
        <v>1320.5630946113329</v>
      </c>
      <c r="EQ61" s="2283"/>
    </row>
    <row r="62" spans="1:147" ht="17.100000000000001" customHeight="1">
      <c r="A62" s="155"/>
      <c r="B62" s="155" t="s">
        <v>25</v>
      </c>
      <c r="C62" s="155"/>
      <c r="D62" s="1089"/>
      <c r="E62" s="1836">
        <f t="shared" si="60"/>
        <v>16847.515080218953</v>
      </c>
      <c r="F62" s="1833">
        <f t="shared" si="58"/>
        <v>1902.4456277300319</v>
      </c>
      <c r="G62" s="1833">
        <f t="shared" si="58"/>
        <v>0</v>
      </c>
      <c r="H62" s="1833">
        <f t="shared" si="58"/>
        <v>4.5882352941081557</v>
      </c>
      <c r="I62" s="1833">
        <f t="shared" si="58"/>
        <v>122.67523894846235</v>
      </c>
      <c r="J62" s="1833">
        <f t="shared" si="58"/>
        <v>411.7559044153611</v>
      </c>
      <c r="K62" s="1833">
        <f t="shared" si="58"/>
        <v>587.08436609509613</v>
      </c>
      <c r="L62" s="1833">
        <f t="shared" si="58"/>
        <v>610.5817259470432</v>
      </c>
      <c r="M62" s="1833">
        <f t="shared" si="58"/>
        <v>165.76015702996102</v>
      </c>
      <c r="N62" s="1833">
        <f t="shared" si="58"/>
        <v>7325.6470604056867</v>
      </c>
      <c r="O62" s="1833">
        <f t="shared" si="58"/>
        <v>477.09850157953588</v>
      </c>
      <c r="P62" s="1833">
        <f t="shared" si="58"/>
        <v>0</v>
      </c>
      <c r="Q62" s="1833">
        <f t="shared" si="58"/>
        <v>6.8999999999919011</v>
      </c>
      <c r="R62" s="1833">
        <f t="shared" si="58"/>
        <v>102.33271679806798</v>
      </c>
      <c r="S62" s="1833">
        <f t="shared" si="58"/>
        <v>64.855727520101311</v>
      </c>
      <c r="T62" s="1833">
        <f t="shared" si="58"/>
        <v>72.54489699835392</v>
      </c>
      <c r="U62" s="1833">
        <f t="shared" si="58"/>
        <v>88.883801533313644</v>
      </c>
      <c r="V62" s="1833">
        <f t="shared" si="58"/>
        <v>141.58135872970701</v>
      </c>
      <c r="W62" s="1833">
        <f t="shared" si="58"/>
        <v>1280.3090917495124</v>
      </c>
      <c r="X62" s="1833">
        <f t="shared" si="58"/>
        <v>0</v>
      </c>
      <c r="Y62" s="1833">
        <f t="shared" si="58"/>
        <v>1</v>
      </c>
      <c r="Z62" s="1833">
        <f t="shared" si="58"/>
        <v>93.348697840360813</v>
      </c>
      <c r="AA62" s="1833">
        <f t="shared" si="58"/>
        <v>351.99794553298841</v>
      </c>
      <c r="AB62" s="1833">
        <f t="shared" si="58"/>
        <v>449.96058188178438</v>
      </c>
      <c r="AC62" s="1833">
        <f t="shared" si="58"/>
        <v>332.55094541598248</v>
      </c>
      <c r="AD62" s="1833">
        <f t="shared" si="58"/>
        <v>51.45092107839632</v>
      </c>
      <c r="AE62" s="1833">
        <f t="shared" si="58"/>
        <v>5568.2394670766389</v>
      </c>
      <c r="AF62" s="1833">
        <f t="shared" si="58"/>
        <v>0</v>
      </c>
      <c r="AG62" s="1833">
        <f t="shared" si="58"/>
        <v>345.40952945103629</v>
      </c>
      <c r="AH62" s="1833">
        <f t="shared" si="58"/>
        <v>1439.4411479964856</v>
      </c>
      <c r="AI62" s="1833">
        <f t="shared" si="58"/>
        <v>1566.011918366647</v>
      </c>
      <c r="AJ62" s="1833">
        <f t="shared" si="58"/>
        <v>1269.2202565193918</v>
      </c>
      <c r="AK62" s="1833">
        <f t="shared" si="58"/>
        <v>809.8794180631935</v>
      </c>
      <c r="AL62" s="1833">
        <f t="shared" si="58"/>
        <v>138.27719667988453</v>
      </c>
      <c r="AM62" s="1833">
        <f t="shared" si="58"/>
        <v>2510.6811051085888</v>
      </c>
      <c r="AN62" s="1833">
        <f t="shared" si="58"/>
        <v>0</v>
      </c>
      <c r="AO62" s="1833">
        <f t="shared" si="58"/>
        <v>101.27914317727623</v>
      </c>
      <c r="AP62" s="1833">
        <f t="shared" si="58"/>
        <v>802.82909821157807</v>
      </c>
      <c r="AQ62" s="1833">
        <f t="shared" si="58"/>
        <v>645.24401714841633</v>
      </c>
      <c r="AR62" s="1833">
        <f t="shared" si="58"/>
        <v>648.42734112184326</v>
      </c>
      <c r="AS62" s="1833">
        <f t="shared" si="58"/>
        <v>258.61952237996525</v>
      </c>
      <c r="AT62" s="1833">
        <f t="shared" si="58"/>
        <v>54.281983069510034</v>
      </c>
      <c r="AU62" s="155"/>
      <c r="AV62" s="155" t="s">
        <v>25</v>
      </c>
      <c r="AW62" s="155"/>
      <c r="AX62" s="1089"/>
      <c r="AY62" s="2857">
        <f t="shared" si="61"/>
        <v>743.43669364315258</v>
      </c>
      <c r="AZ62" s="2855">
        <f t="shared" si="59"/>
        <v>0</v>
      </c>
      <c r="BA62" s="2855">
        <f t="shared" si="59"/>
        <v>6.8571428571536517</v>
      </c>
      <c r="BB62" s="2855">
        <f t="shared" si="59"/>
        <v>316.06781421384545</v>
      </c>
      <c r="BC62" s="2855">
        <f t="shared" si="59"/>
        <v>151.10369618203379</v>
      </c>
      <c r="BD62" s="2855">
        <f t="shared" si="59"/>
        <v>199.21854693025236</v>
      </c>
      <c r="BE62" s="2855">
        <f t="shared" si="59"/>
        <v>70.189493459867322</v>
      </c>
      <c r="BF62" s="2855">
        <f t="shared" si="59"/>
        <v>0</v>
      </c>
      <c r="BG62" s="2855">
        <f t="shared" si="59"/>
        <v>4289.3602612949271</v>
      </c>
      <c r="BH62" s="2855">
        <f t="shared" si="59"/>
        <v>1715.2401828749885</v>
      </c>
      <c r="BI62" s="2855">
        <f t="shared" si="59"/>
        <v>0</v>
      </c>
      <c r="BJ62" s="2855">
        <f t="shared" si="59"/>
        <v>65.271753905137075</v>
      </c>
      <c r="BK62" s="2855">
        <f t="shared" si="59"/>
        <v>264.98288960686273</v>
      </c>
      <c r="BL62" s="2855">
        <f t="shared" si="59"/>
        <v>603.11967895292594</v>
      </c>
      <c r="BM62" s="2855">
        <f t="shared" si="59"/>
        <v>491.99360992502875</v>
      </c>
      <c r="BN62" s="2855">
        <f t="shared" si="59"/>
        <v>244.61779449515532</v>
      </c>
      <c r="BO62" s="2855">
        <f t="shared" si="59"/>
        <v>45.254455989878849</v>
      </c>
      <c r="BP62" s="2855">
        <f t="shared" si="59"/>
        <v>2574.1200784199391</v>
      </c>
      <c r="BQ62" s="2855">
        <f t="shared" si="59"/>
        <v>0</v>
      </c>
      <c r="BR62" s="2855">
        <f t="shared" si="59"/>
        <v>196.23871127732181</v>
      </c>
      <c r="BS62" s="2855">
        <f t="shared" si="59"/>
        <v>648.92492879690849</v>
      </c>
      <c r="BT62" s="2855">
        <f t="shared" si="59"/>
        <v>823.70515065485415</v>
      </c>
      <c r="BU62" s="2855">
        <f t="shared" si="59"/>
        <v>704.93037194106728</v>
      </c>
      <c r="BV62" s="2855">
        <f t="shared" si="59"/>
        <v>157.59278954715046</v>
      </c>
      <c r="BW62" s="2855">
        <f t="shared" si="59"/>
        <v>42.728126202637029</v>
      </c>
      <c r="BX62" s="2855">
        <f t="shared" si="59"/>
        <v>75.944332036564973</v>
      </c>
      <c r="BY62" s="3188" t="s">
        <v>1024</v>
      </c>
      <c r="BZ62" s="2971" t="s">
        <v>3904</v>
      </c>
      <c r="CA62" s="2291">
        <v>61755.475832706274</v>
      </c>
      <c r="CB62" s="2292">
        <v>8050.8779398696224</v>
      </c>
      <c r="CC62" s="2292">
        <v>22.931458685198287</v>
      </c>
      <c r="CD62" s="2292">
        <v>93.033256673107957</v>
      </c>
      <c r="CE62" s="2292">
        <v>702.89070000267043</v>
      </c>
      <c r="CF62" s="2292">
        <v>1817.0696243858954</v>
      </c>
      <c r="CG62" s="2292">
        <v>2894.006594655033</v>
      </c>
      <c r="CH62" s="2292">
        <v>1908.2685542351526</v>
      </c>
      <c r="CI62" s="2292">
        <v>612.6777512325649</v>
      </c>
      <c r="CJ62" s="2292">
        <v>15846.564592471213</v>
      </c>
      <c r="CK62" s="2292">
        <v>2955.7673626241653</v>
      </c>
      <c r="CL62" s="2292">
        <v>0</v>
      </c>
      <c r="CM62" s="2292">
        <v>17.749451691159756</v>
      </c>
      <c r="CN62" s="2292">
        <v>459.8002977385799</v>
      </c>
      <c r="CO62" s="2292">
        <v>552.0088489636878</v>
      </c>
      <c r="CP62" s="2292">
        <v>739.2398406757668</v>
      </c>
      <c r="CQ62" s="2292">
        <v>636.46336789329916</v>
      </c>
      <c r="CR62" s="2292">
        <v>550.5055556616735</v>
      </c>
      <c r="CS62" s="2292">
        <v>3981.3820315433445</v>
      </c>
      <c r="CT62" s="2292">
        <v>0</v>
      </c>
      <c r="CU62" s="2292">
        <v>32.19745301263935</v>
      </c>
      <c r="CV62" s="2292">
        <v>550.54456385670551</v>
      </c>
      <c r="CW62" s="2292">
        <v>1055.3479730935831</v>
      </c>
      <c r="CX62" s="2292">
        <v>1256.0638477895077</v>
      </c>
      <c r="CY62" s="2292">
        <v>867.67345816171689</v>
      </c>
      <c r="CZ62" s="2292">
        <v>219.55473562919079</v>
      </c>
      <c r="DA62" s="2292">
        <v>8909.41519830369</v>
      </c>
      <c r="DB62" s="2292">
        <v>2</v>
      </c>
      <c r="DC62" s="2292">
        <v>728.99088543345476</v>
      </c>
      <c r="DD62" s="2292">
        <v>2431.8963198505535</v>
      </c>
      <c r="DE62" s="2292">
        <v>2610.2715820289068</v>
      </c>
      <c r="DF62" s="2292">
        <v>1932.8537104719526</v>
      </c>
      <c r="DG62" s="2292">
        <v>1022.982693470165</v>
      </c>
      <c r="DH62" s="2292">
        <v>180.42000704865941</v>
      </c>
      <c r="DI62" s="2292">
        <v>8893.4443886617446</v>
      </c>
      <c r="DJ62" s="2292">
        <v>31.211777909896156</v>
      </c>
      <c r="DK62" s="2292">
        <v>330.24791712286105</v>
      </c>
      <c r="DL62" s="2292">
        <v>2816.852832692392</v>
      </c>
      <c r="DM62" s="2292">
        <v>2899.5904451034935</v>
      </c>
      <c r="DN62" s="2292">
        <v>1814.3760158944654</v>
      </c>
      <c r="DO62" s="2292">
        <v>891.52783861924217</v>
      </c>
      <c r="DP62" s="2292">
        <v>109.63756131939522</v>
      </c>
      <c r="DQ62" s="2292">
        <v>3521.9348781404274</v>
      </c>
      <c r="DR62" s="2292">
        <v>10</v>
      </c>
      <c r="DS62" s="2292">
        <v>95.569619280476559</v>
      </c>
      <c r="DT62" s="2292">
        <v>713.3496388399675</v>
      </c>
      <c r="DU62" s="2292">
        <v>999.49635446967397</v>
      </c>
      <c r="DV62" s="2292">
        <v>875.83618720210575</v>
      </c>
      <c r="DW62" s="2292">
        <v>698.68099325347589</v>
      </c>
      <c r="DX62" s="2292">
        <v>129.00208509472782</v>
      </c>
      <c r="DY62" s="2292">
        <v>24407.416975378583</v>
      </c>
      <c r="DZ62" s="2292">
        <v>6995.6574763160661</v>
      </c>
      <c r="EA62" s="2292">
        <v>8.1276595744836353</v>
      </c>
      <c r="EB62" s="2292">
        <v>199.83989667366649</v>
      </c>
      <c r="EC62" s="2292">
        <v>837.0461608701886</v>
      </c>
      <c r="ED62" s="2292">
        <v>1833.578595326346</v>
      </c>
      <c r="EE62" s="2292">
        <v>2315.9636991852262</v>
      </c>
      <c r="EF62" s="2292">
        <v>1505.1733888603137</v>
      </c>
      <c r="EG62" s="2292">
        <v>295.92807582583549</v>
      </c>
      <c r="EH62" s="2292">
        <v>17411.759499062504</v>
      </c>
      <c r="EI62" s="2292">
        <v>77.075367253437577</v>
      </c>
      <c r="EJ62" s="2292">
        <v>908.75045667907125</v>
      </c>
      <c r="EK62" s="2292">
        <v>3989.1787324007919</v>
      </c>
      <c r="EL62" s="2292">
        <v>5378.9975431119592</v>
      </c>
      <c r="EM62" s="2292">
        <v>3237.7238943280977</v>
      </c>
      <c r="EN62" s="2292">
        <v>2851.4300871351702</v>
      </c>
      <c r="EO62" s="2292">
        <v>968.60341815398453</v>
      </c>
      <c r="EP62" s="2293">
        <v>1035.2370581846728</v>
      </c>
      <c r="EQ62" s="2283"/>
    </row>
    <row r="63" spans="1:147" ht="17.100000000000001" customHeight="1" thickBot="1">
      <c r="A63" s="3104" t="s">
        <v>26</v>
      </c>
      <c r="B63" s="3104"/>
      <c r="C63" s="169"/>
      <c r="D63" s="1104"/>
      <c r="E63" s="1837">
        <f t="shared" si="60"/>
        <v>78725.058033466179</v>
      </c>
      <c r="F63" s="1834">
        <f t="shared" si="58"/>
        <v>12311.271590603426</v>
      </c>
      <c r="G63" s="1834">
        <f t="shared" si="58"/>
        <v>0</v>
      </c>
      <c r="H63" s="1834">
        <f t="shared" si="58"/>
        <v>139.55819859825087</v>
      </c>
      <c r="I63" s="1834">
        <f t="shared" si="58"/>
        <v>966.00966188519169</v>
      </c>
      <c r="J63" s="1834">
        <f t="shared" si="58"/>
        <v>2186.1489490728918</v>
      </c>
      <c r="K63" s="1834">
        <f t="shared" si="58"/>
        <v>4234.1285224699077</v>
      </c>
      <c r="L63" s="1834">
        <f t="shared" si="58"/>
        <v>3764.7724716509824</v>
      </c>
      <c r="M63" s="1834">
        <f t="shared" si="58"/>
        <v>1020.6537869261961</v>
      </c>
      <c r="N63" s="1834">
        <f t="shared" si="58"/>
        <v>31391.920628934058</v>
      </c>
      <c r="O63" s="1834">
        <f t="shared" si="58"/>
        <v>4911.1110454593136</v>
      </c>
      <c r="P63" s="1834">
        <f t="shared" si="58"/>
        <v>0</v>
      </c>
      <c r="Q63" s="1834">
        <f t="shared" si="58"/>
        <v>49.491169302740289</v>
      </c>
      <c r="R63" s="1834">
        <f t="shared" si="58"/>
        <v>694.07540343909784</v>
      </c>
      <c r="S63" s="1834">
        <f t="shared" si="58"/>
        <v>1044.7029321576099</v>
      </c>
      <c r="T63" s="1834">
        <f t="shared" si="58"/>
        <v>1201.3068074144617</v>
      </c>
      <c r="U63" s="1834">
        <f t="shared" si="58"/>
        <v>1129.5568927854463</v>
      </c>
      <c r="V63" s="1834">
        <f t="shared" si="58"/>
        <v>791.97784035995642</v>
      </c>
      <c r="W63" s="1834">
        <f t="shared" si="58"/>
        <v>10230.627126003063</v>
      </c>
      <c r="X63" s="1834">
        <f t="shared" si="58"/>
        <v>1</v>
      </c>
      <c r="Y63" s="1834">
        <f t="shared" si="58"/>
        <v>42.476190476055685</v>
      </c>
      <c r="Z63" s="1834">
        <f t="shared" si="58"/>
        <v>1506.8421105967109</v>
      </c>
      <c r="AA63" s="1834">
        <f t="shared" si="58"/>
        <v>3432.4212969408727</v>
      </c>
      <c r="AB63" s="1834">
        <f t="shared" si="58"/>
        <v>3045.4262634730076</v>
      </c>
      <c r="AC63" s="1834">
        <f t="shared" si="58"/>
        <v>1863.1288682140143</v>
      </c>
      <c r="AD63" s="1834">
        <f t="shared" si="58"/>
        <v>339.33239630239365</v>
      </c>
      <c r="AE63" s="1834">
        <f t="shared" si="58"/>
        <v>16250.182457471707</v>
      </c>
      <c r="AF63" s="1834">
        <f t="shared" si="58"/>
        <v>1</v>
      </c>
      <c r="AG63" s="1834">
        <f t="shared" si="58"/>
        <v>1056.5885585962724</v>
      </c>
      <c r="AH63" s="1834">
        <f t="shared" si="58"/>
        <v>6624.837541491831</v>
      </c>
      <c r="AI63" s="1834">
        <f t="shared" si="58"/>
        <v>4565.3506953814003</v>
      </c>
      <c r="AJ63" s="1834">
        <f t="shared" si="58"/>
        <v>2587.3214058820467</v>
      </c>
      <c r="AK63" s="1834">
        <f t="shared" si="58"/>
        <v>1193.7104093797473</v>
      </c>
      <c r="AL63" s="1834">
        <f t="shared" si="58"/>
        <v>221.37384674039942</v>
      </c>
      <c r="AM63" s="1834">
        <f t="shared" si="58"/>
        <v>12605.226600961165</v>
      </c>
      <c r="AN63" s="1834">
        <f t="shared" si="58"/>
        <v>47.272161172130339</v>
      </c>
      <c r="AO63" s="1834">
        <f t="shared" si="58"/>
        <v>412.95824706835265</v>
      </c>
      <c r="AP63" s="1834">
        <f t="shared" si="58"/>
        <v>3248.1404358850996</v>
      </c>
      <c r="AQ63" s="1834">
        <f t="shared" si="58"/>
        <v>4198.614236760387</v>
      </c>
      <c r="AR63" s="1834">
        <f t="shared" si="58"/>
        <v>3079.681227877124</v>
      </c>
      <c r="AS63" s="1834">
        <f t="shared" si="58"/>
        <v>1427.7166417613664</v>
      </c>
      <c r="AT63" s="1834">
        <f t="shared" si="58"/>
        <v>190.84365043670994</v>
      </c>
      <c r="AU63" s="3104" t="s">
        <v>26</v>
      </c>
      <c r="AV63" s="3104"/>
      <c r="AW63" s="169"/>
      <c r="AX63" s="1104"/>
      <c r="AY63" s="2860">
        <f t="shared" si="61"/>
        <v>2515.2983379981688</v>
      </c>
      <c r="AZ63" s="2861">
        <f t="shared" si="59"/>
        <v>0</v>
      </c>
      <c r="BA63" s="2861">
        <f t="shared" si="59"/>
        <v>100.56722553378849</v>
      </c>
      <c r="BB63" s="2861">
        <f t="shared" si="59"/>
        <v>488.3608042812541</v>
      </c>
      <c r="BC63" s="2861">
        <f t="shared" si="59"/>
        <v>551.08531101131734</v>
      </c>
      <c r="BD63" s="2861">
        <f t="shared" si="59"/>
        <v>557.92303632092944</v>
      </c>
      <c r="BE63" s="2861">
        <f t="shared" si="59"/>
        <v>717.95002967376365</v>
      </c>
      <c r="BF63" s="2861">
        <f t="shared" si="59"/>
        <v>99.411931177114241</v>
      </c>
      <c r="BG63" s="2861">
        <f t="shared" si="59"/>
        <v>18580.777780358043</v>
      </c>
      <c r="BH63" s="2861">
        <f t="shared" si="59"/>
        <v>7817.0367365870716</v>
      </c>
      <c r="BI63" s="2861">
        <f t="shared" si="59"/>
        <v>11</v>
      </c>
      <c r="BJ63" s="2861">
        <f t="shared" si="59"/>
        <v>272.2124891970501</v>
      </c>
      <c r="BK63" s="2861">
        <f t="shared" si="59"/>
        <v>1432.4274063690061</v>
      </c>
      <c r="BL63" s="2861">
        <f t="shared" si="59"/>
        <v>1762.7479172547348</v>
      </c>
      <c r="BM63" s="2861">
        <f t="shared" si="59"/>
        <v>2068.9240570493857</v>
      </c>
      <c r="BN63" s="2861">
        <f t="shared" si="59"/>
        <v>1910.443786266309</v>
      </c>
      <c r="BO63" s="2861">
        <f t="shared" si="59"/>
        <v>359.28108045058707</v>
      </c>
      <c r="BP63" s="2861">
        <f t="shared" si="59"/>
        <v>10763.741043770966</v>
      </c>
      <c r="BQ63" s="2861">
        <f t="shared" si="59"/>
        <v>42.925623692063915</v>
      </c>
      <c r="BR63" s="2861">
        <f t="shared" si="59"/>
        <v>651.00006917241114</v>
      </c>
      <c r="BS63" s="2861">
        <f t="shared" si="59"/>
        <v>1905.1737243045416</v>
      </c>
      <c r="BT63" s="2861">
        <f t="shared" si="59"/>
        <v>4400.0779278086411</v>
      </c>
      <c r="BU63" s="2861">
        <f t="shared" si="59"/>
        <v>2306.4980445374449</v>
      </c>
      <c r="BV63" s="2861">
        <f t="shared" si="59"/>
        <v>1096.7414369992557</v>
      </c>
      <c r="BW63" s="2861">
        <f t="shared" si="59"/>
        <v>361.3242172566118</v>
      </c>
      <c r="BX63" s="2861">
        <f t="shared" si="59"/>
        <v>1320.5630946113329</v>
      </c>
      <c r="BY63" s="3188"/>
      <c r="BZ63" s="2971" t="s">
        <v>3905</v>
      </c>
      <c r="CA63" s="2291">
        <v>20842.488848343051</v>
      </c>
      <c r="CB63" s="2292">
        <v>2458.4421538664647</v>
      </c>
      <c r="CC63" s="2292">
        <v>0</v>
      </c>
      <c r="CD63" s="2292">
        <v>4.7222222222222223</v>
      </c>
      <c r="CE63" s="2292">
        <v>186.76155372826085</v>
      </c>
      <c r="CF63" s="2292">
        <v>374.39006448492</v>
      </c>
      <c r="CG63" s="2292">
        <v>784.72582600535907</v>
      </c>
      <c r="CH63" s="2292">
        <v>917.54024985111073</v>
      </c>
      <c r="CI63" s="2292">
        <v>190.30223757459146</v>
      </c>
      <c r="CJ63" s="2292">
        <v>7388.9166436743308</v>
      </c>
      <c r="CK63" s="2292">
        <v>633.85684679405085</v>
      </c>
      <c r="CL63" s="2292">
        <v>0</v>
      </c>
      <c r="CM63" s="2292">
        <v>1</v>
      </c>
      <c r="CN63" s="2292">
        <v>126.2837106074184</v>
      </c>
      <c r="CO63" s="2292">
        <v>140.55416687558753</v>
      </c>
      <c r="CP63" s="2292">
        <v>146.50394456966782</v>
      </c>
      <c r="CQ63" s="2292">
        <v>106.80945321514855</v>
      </c>
      <c r="CR63" s="2292">
        <v>112.70557152622878</v>
      </c>
      <c r="CS63" s="2292">
        <v>1542.0314311576271</v>
      </c>
      <c r="CT63" s="2292">
        <v>0</v>
      </c>
      <c r="CU63" s="2292">
        <v>54.300000000029499</v>
      </c>
      <c r="CV63" s="2292">
        <v>255.67707072529066</v>
      </c>
      <c r="CW63" s="2292">
        <v>306.38163486396462</v>
      </c>
      <c r="CX63" s="2292">
        <v>557.76463148935761</v>
      </c>
      <c r="CY63" s="2292">
        <v>267.5198440542481</v>
      </c>
      <c r="CZ63" s="2292">
        <v>100.38825002473645</v>
      </c>
      <c r="DA63" s="2292">
        <v>5213.0283657226537</v>
      </c>
      <c r="DB63" s="2292">
        <v>0</v>
      </c>
      <c r="DC63" s="2292">
        <v>223.65204817017846</v>
      </c>
      <c r="DD63" s="2292">
        <v>1495.890880810266</v>
      </c>
      <c r="DE63" s="2292">
        <v>1616.4146562918593</v>
      </c>
      <c r="DF63" s="2292">
        <v>1233.6070028912084</v>
      </c>
      <c r="DG63" s="2292">
        <v>572.12794232965348</v>
      </c>
      <c r="DH63" s="2292">
        <v>71.335835229487742</v>
      </c>
      <c r="DI63" s="2292">
        <v>2938.8544394030864</v>
      </c>
      <c r="DJ63" s="2292">
        <v>2.4586300967725174</v>
      </c>
      <c r="DK63" s="2292">
        <v>125.23541156352788</v>
      </c>
      <c r="DL63" s="2292">
        <v>928.22608234244944</v>
      </c>
      <c r="DM63" s="2292">
        <v>948.4621956899864</v>
      </c>
      <c r="DN63" s="2292">
        <v>621.99643389717198</v>
      </c>
      <c r="DO63" s="2292">
        <v>276.5676857644857</v>
      </c>
      <c r="DP63" s="2292">
        <v>35.908000048693424</v>
      </c>
      <c r="DQ63" s="2292">
        <v>590.06545826448905</v>
      </c>
      <c r="DR63" s="2292">
        <v>0</v>
      </c>
      <c r="DS63" s="2292">
        <v>1</v>
      </c>
      <c r="DT63" s="2292">
        <v>154.21858464100654</v>
      </c>
      <c r="DU63" s="2292">
        <v>230.55619433623676</v>
      </c>
      <c r="DV63" s="2292">
        <v>119.35698453358715</v>
      </c>
      <c r="DW63" s="2292">
        <v>56.767009561115906</v>
      </c>
      <c r="DX63" s="2292">
        <v>28.166685192542744</v>
      </c>
      <c r="DY63" s="2292">
        <v>7338.5168210205893</v>
      </c>
      <c r="DZ63" s="2292">
        <v>2600.5587585972603</v>
      </c>
      <c r="EA63" s="2292">
        <v>0</v>
      </c>
      <c r="EB63" s="2292">
        <v>27.949206896798039</v>
      </c>
      <c r="EC63" s="2292">
        <v>356.5979799077856</v>
      </c>
      <c r="ED63" s="2292">
        <v>836.97566721246665</v>
      </c>
      <c r="EE63" s="2292">
        <v>848.67541148217538</v>
      </c>
      <c r="EF63" s="2292">
        <v>424.34246836754403</v>
      </c>
      <c r="EG63" s="2292">
        <v>106.01802473049106</v>
      </c>
      <c r="EH63" s="2292">
        <v>4737.9580624233304</v>
      </c>
      <c r="EI63" s="2292">
        <v>7.5454545454272299</v>
      </c>
      <c r="EJ63" s="2292">
        <v>412.28191559784591</v>
      </c>
      <c r="EK63" s="2292">
        <v>912.81188199669441</v>
      </c>
      <c r="EL63" s="2292">
        <v>1575.2513170552788</v>
      </c>
      <c r="EM63" s="2292">
        <v>1171.2727504938625</v>
      </c>
      <c r="EN63" s="2292">
        <v>537.29239061881162</v>
      </c>
      <c r="EO63" s="2292">
        <v>121.50235211541104</v>
      </c>
      <c r="EP63" s="2293">
        <v>127.69333211408684</v>
      </c>
      <c r="EQ63" s="2283"/>
    </row>
    <row r="64" spans="1:147" ht="14.25" customHeight="1">
      <c r="A64" s="1255"/>
      <c r="B64" s="1838"/>
      <c r="C64" s="1838"/>
      <c r="D64" s="1838"/>
      <c r="E64" s="1839"/>
      <c r="F64" s="1839"/>
      <c r="G64" s="1839"/>
      <c r="H64" s="1839"/>
      <c r="I64" s="1839"/>
      <c r="J64" s="1839"/>
      <c r="K64" s="1839"/>
      <c r="L64" s="1839"/>
      <c r="M64" s="1839"/>
      <c r="N64" s="1839"/>
      <c r="O64" s="1839"/>
      <c r="P64" s="1839"/>
      <c r="Q64" s="1839"/>
      <c r="R64" s="1839"/>
      <c r="S64" s="1839"/>
      <c r="T64" s="1839"/>
      <c r="U64" s="1839"/>
      <c r="V64" s="1839"/>
      <c r="AU64" s="1030"/>
      <c r="AV64" s="1030"/>
      <c r="AW64" s="1030"/>
      <c r="AX64" s="1030"/>
      <c r="BY64" s="3188"/>
      <c r="BZ64" s="2971" t="s">
        <v>3906</v>
      </c>
      <c r="CA64" s="2291">
        <v>16847.515080218953</v>
      </c>
      <c r="CB64" s="2292">
        <v>1902.4456277300319</v>
      </c>
      <c r="CC64" s="2292">
        <v>0</v>
      </c>
      <c r="CD64" s="2292">
        <v>4.5882352941081557</v>
      </c>
      <c r="CE64" s="2292">
        <v>122.67523894846235</v>
      </c>
      <c r="CF64" s="2292">
        <v>411.7559044153611</v>
      </c>
      <c r="CG64" s="2292">
        <v>587.08436609509613</v>
      </c>
      <c r="CH64" s="2292">
        <v>610.5817259470432</v>
      </c>
      <c r="CI64" s="2292">
        <v>165.76015702996102</v>
      </c>
      <c r="CJ64" s="2292">
        <v>7325.6470604056867</v>
      </c>
      <c r="CK64" s="2292">
        <v>477.09850157953588</v>
      </c>
      <c r="CL64" s="2292">
        <v>0</v>
      </c>
      <c r="CM64" s="2292">
        <v>6.8999999999919011</v>
      </c>
      <c r="CN64" s="2292">
        <v>102.33271679806798</v>
      </c>
      <c r="CO64" s="2292">
        <v>64.855727520101311</v>
      </c>
      <c r="CP64" s="2292">
        <v>72.54489699835392</v>
      </c>
      <c r="CQ64" s="2292">
        <v>88.883801533313644</v>
      </c>
      <c r="CR64" s="2292">
        <v>141.58135872970701</v>
      </c>
      <c r="CS64" s="2292">
        <v>1280.3090917495124</v>
      </c>
      <c r="CT64" s="2292">
        <v>0</v>
      </c>
      <c r="CU64" s="2292">
        <v>1</v>
      </c>
      <c r="CV64" s="2292">
        <v>93.348697840360813</v>
      </c>
      <c r="CW64" s="2292">
        <v>351.99794553298841</v>
      </c>
      <c r="CX64" s="2292">
        <v>449.96058188178438</v>
      </c>
      <c r="CY64" s="2292">
        <v>332.55094541598248</v>
      </c>
      <c r="CZ64" s="2292">
        <v>51.45092107839632</v>
      </c>
      <c r="DA64" s="2292">
        <v>5568.2394670766389</v>
      </c>
      <c r="DB64" s="2292">
        <v>0</v>
      </c>
      <c r="DC64" s="2292">
        <v>345.40952945103629</v>
      </c>
      <c r="DD64" s="2292">
        <v>1439.4411479964856</v>
      </c>
      <c r="DE64" s="2292">
        <v>1566.011918366647</v>
      </c>
      <c r="DF64" s="2292">
        <v>1269.2202565193918</v>
      </c>
      <c r="DG64" s="2292">
        <v>809.8794180631935</v>
      </c>
      <c r="DH64" s="2292">
        <v>138.27719667988453</v>
      </c>
      <c r="DI64" s="2292">
        <v>2510.6811051085888</v>
      </c>
      <c r="DJ64" s="2292">
        <v>0</v>
      </c>
      <c r="DK64" s="2292">
        <v>101.27914317727623</v>
      </c>
      <c r="DL64" s="2292">
        <v>802.82909821157807</v>
      </c>
      <c r="DM64" s="2292">
        <v>645.24401714841633</v>
      </c>
      <c r="DN64" s="2292">
        <v>648.42734112184326</v>
      </c>
      <c r="DO64" s="2292">
        <v>258.61952237996525</v>
      </c>
      <c r="DP64" s="2292">
        <v>54.281983069510034</v>
      </c>
      <c r="DQ64" s="2292">
        <v>743.43669364315258</v>
      </c>
      <c r="DR64" s="2292">
        <v>0</v>
      </c>
      <c r="DS64" s="2292">
        <v>6.8571428571536517</v>
      </c>
      <c r="DT64" s="2292">
        <v>316.06781421384545</v>
      </c>
      <c r="DU64" s="2292">
        <v>151.10369618203379</v>
      </c>
      <c r="DV64" s="2292">
        <v>199.21854693025236</v>
      </c>
      <c r="DW64" s="2292">
        <v>70.189493459867322</v>
      </c>
      <c r="DX64" s="2292">
        <v>0</v>
      </c>
      <c r="DY64" s="2292">
        <v>4289.3602612949271</v>
      </c>
      <c r="DZ64" s="2292">
        <v>1715.2401828749885</v>
      </c>
      <c r="EA64" s="2292">
        <v>0</v>
      </c>
      <c r="EB64" s="2292">
        <v>65.271753905137075</v>
      </c>
      <c r="EC64" s="2292">
        <v>264.98288960686273</v>
      </c>
      <c r="ED64" s="2292">
        <v>603.11967895292594</v>
      </c>
      <c r="EE64" s="2292">
        <v>491.99360992502875</v>
      </c>
      <c r="EF64" s="2292">
        <v>244.61779449515532</v>
      </c>
      <c r="EG64" s="2292">
        <v>45.254455989878849</v>
      </c>
      <c r="EH64" s="2292">
        <v>2574.1200784199391</v>
      </c>
      <c r="EI64" s="2292">
        <v>0</v>
      </c>
      <c r="EJ64" s="2292">
        <v>196.23871127732181</v>
      </c>
      <c r="EK64" s="2292">
        <v>648.92492879690849</v>
      </c>
      <c r="EL64" s="2292">
        <v>823.70515065485415</v>
      </c>
      <c r="EM64" s="2292">
        <v>704.93037194106728</v>
      </c>
      <c r="EN64" s="2292">
        <v>157.59278954715046</v>
      </c>
      <c r="EO64" s="2292">
        <v>42.728126202637029</v>
      </c>
      <c r="EP64" s="2293">
        <v>75.944332036564973</v>
      </c>
      <c r="EQ64" s="2283"/>
    </row>
    <row r="65" spans="1:147" ht="20.25" customHeight="1">
      <c r="A65" s="1030"/>
      <c r="B65" s="1030"/>
      <c r="C65" s="1030"/>
      <c r="D65" s="1030"/>
      <c r="AU65" s="1030"/>
      <c r="AV65" s="1030"/>
      <c r="AW65" s="1030"/>
      <c r="AX65" s="1030"/>
      <c r="BI65" s="1257"/>
      <c r="BJ65" s="1257"/>
      <c r="BK65" s="1257"/>
      <c r="BL65" s="1257"/>
      <c r="BM65" s="1257"/>
      <c r="BQ65" s="1257"/>
      <c r="BR65" s="1257"/>
      <c r="BS65" s="1257"/>
      <c r="BT65" s="1257"/>
      <c r="BU65" s="1257"/>
      <c r="BY65" s="3188"/>
      <c r="BZ65" s="2971" t="s">
        <v>3907</v>
      </c>
      <c r="CA65" s="2291">
        <v>78725.058033466179</v>
      </c>
      <c r="CB65" s="2292">
        <v>12311.271590603426</v>
      </c>
      <c r="CC65" s="2292">
        <v>0</v>
      </c>
      <c r="CD65" s="2292">
        <v>139.55819859825087</v>
      </c>
      <c r="CE65" s="2292">
        <v>966.00966188519169</v>
      </c>
      <c r="CF65" s="2292">
        <v>2186.1489490728918</v>
      </c>
      <c r="CG65" s="2292">
        <v>4234.1285224699077</v>
      </c>
      <c r="CH65" s="2292">
        <v>3764.7724716509824</v>
      </c>
      <c r="CI65" s="2292">
        <v>1020.6537869261961</v>
      </c>
      <c r="CJ65" s="2292">
        <v>31391.920628934058</v>
      </c>
      <c r="CK65" s="2292">
        <v>4911.1110454593136</v>
      </c>
      <c r="CL65" s="2292">
        <v>0</v>
      </c>
      <c r="CM65" s="2292">
        <v>49.491169302740289</v>
      </c>
      <c r="CN65" s="2292">
        <v>694.07540343909784</v>
      </c>
      <c r="CO65" s="2292">
        <v>1044.7029321576099</v>
      </c>
      <c r="CP65" s="2292">
        <v>1201.3068074144617</v>
      </c>
      <c r="CQ65" s="2292">
        <v>1129.5568927854463</v>
      </c>
      <c r="CR65" s="2292">
        <v>791.97784035995642</v>
      </c>
      <c r="CS65" s="2292">
        <v>10230.627126003063</v>
      </c>
      <c r="CT65" s="2292">
        <v>1</v>
      </c>
      <c r="CU65" s="2292">
        <v>42.476190476055685</v>
      </c>
      <c r="CV65" s="2292">
        <v>1506.8421105967109</v>
      </c>
      <c r="CW65" s="2292">
        <v>3432.4212969408727</v>
      </c>
      <c r="CX65" s="2292">
        <v>3045.4262634730076</v>
      </c>
      <c r="CY65" s="2292">
        <v>1863.1288682140143</v>
      </c>
      <c r="CZ65" s="2292">
        <v>339.33239630239365</v>
      </c>
      <c r="DA65" s="2292">
        <v>16250.182457471707</v>
      </c>
      <c r="DB65" s="2292">
        <v>1</v>
      </c>
      <c r="DC65" s="2292">
        <v>1056.5885585962724</v>
      </c>
      <c r="DD65" s="2292">
        <v>6624.837541491831</v>
      </c>
      <c r="DE65" s="2292">
        <v>4565.3506953814003</v>
      </c>
      <c r="DF65" s="2292">
        <v>2587.3214058820467</v>
      </c>
      <c r="DG65" s="2292">
        <v>1193.7104093797473</v>
      </c>
      <c r="DH65" s="2292">
        <v>221.37384674039942</v>
      </c>
      <c r="DI65" s="2292">
        <v>12605.226600961165</v>
      </c>
      <c r="DJ65" s="2292">
        <v>47.272161172130339</v>
      </c>
      <c r="DK65" s="2292">
        <v>412.95824706835265</v>
      </c>
      <c r="DL65" s="2292">
        <v>3248.1404358850996</v>
      </c>
      <c r="DM65" s="2292">
        <v>4198.614236760387</v>
      </c>
      <c r="DN65" s="2292">
        <v>3079.681227877124</v>
      </c>
      <c r="DO65" s="2292">
        <v>1427.7166417613664</v>
      </c>
      <c r="DP65" s="2292">
        <v>190.84365043670994</v>
      </c>
      <c r="DQ65" s="2292">
        <v>2515.2983379981688</v>
      </c>
      <c r="DR65" s="2292">
        <v>0</v>
      </c>
      <c r="DS65" s="2292">
        <v>100.56722553378849</v>
      </c>
      <c r="DT65" s="2292">
        <v>488.3608042812541</v>
      </c>
      <c r="DU65" s="2292">
        <v>551.08531101131734</v>
      </c>
      <c r="DV65" s="2292">
        <v>557.92303632092944</v>
      </c>
      <c r="DW65" s="2292">
        <v>717.95002967376365</v>
      </c>
      <c r="DX65" s="2292">
        <v>99.411931177114241</v>
      </c>
      <c r="DY65" s="2292">
        <v>18580.777780358043</v>
      </c>
      <c r="DZ65" s="2292">
        <v>7817.0367365870716</v>
      </c>
      <c r="EA65" s="2292">
        <v>11</v>
      </c>
      <c r="EB65" s="2292">
        <v>272.2124891970501</v>
      </c>
      <c r="EC65" s="2292">
        <v>1432.4274063690061</v>
      </c>
      <c r="ED65" s="2292">
        <v>1762.7479172547348</v>
      </c>
      <c r="EE65" s="2292">
        <v>2068.9240570493857</v>
      </c>
      <c r="EF65" s="2292">
        <v>1910.443786266309</v>
      </c>
      <c r="EG65" s="2292">
        <v>359.28108045058707</v>
      </c>
      <c r="EH65" s="2292">
        <v>10763.741043770966</v>
      </c>
      <c r="EI65" s="2292">
        <v>42.925623692063915</v>
      </c>
      <c r="EJ65" s="2292">
        <v>651.00006917241114</v>
      </c>
      <c r="EK65" s="2292">
        <v>1905.1737243045416</v>
      </c>
      <c r="EL65" s="2292">
        <v>4400.0779278086411</v>
      </c>
      <c r="EM65" s="2292">
        <v>2306.4980445374449</v>
      </c>
      <c r="EN65" s="2292">
        <v>1096.7414369992557</v>
      </c>
      <c r="EO65" s="2292">
        <v>361.3242172566118</v>
      </c>
      <c r="EP65" s="2293">
        <v>1320.5630946113329</v>
      </c>
      <c r="EQ65" s="2283"/>
    </row>
    <row r="66" spans="1:147" ht="20.25" customHeight="1">
      <c r="A66" s="1030"/>
      <c r="B66" s="1030"/>
      <c r="C66" s="1030"/>
      <c r="D66" s="1030"/>
      <c r="E66" s="101" t="s">
        <v>3578</v>
      </c>
      <c r="AU66" s="1030"/>
      <c r="AV66" s="1030"/>
      <c r="AW66" s="1030"/>
      <c r="AX66" s="1030"/>
      <c r="BI66" s="1258"/>
      <c r="BJ66" s="1258"/>
      <c r="BK66" s="1258"/>
      <c r="BL66" s="1258"/>
      <c r="BM66" s="1258"/>
      <c r="BQ66" s="1258"/>
      <c r="BR66" s="1258"/>
      <c r="BS66" s="1258"/>
      <c r="BT66" s="1258"/>
      <c r="BU66" s="1258"/>
      <c r="BY66" s="3188" t="s">
        <v>1029</v>
      </c>
      <c r="BZ66" s="2971" t="s">
        <v>1030</v>
      </c>
      <c r="CA66" s="2291">
        <v>38940.513657546377</v>
      </c>
      <c r="CB66" s="2292">
        <v>8883.4944050982067</v>
      </c>
      <c r="CC66" s="2292">
        <v>4.6314586851816228</v>
      </c>
      <c r="CD66" s="2292">
        <v>80.912263483231072</v>
      </c>
      <c r="CE66" s="2292">
        <v>700.44855424473701</v>
      </c>
      <c r="CF66" s="2292">
        <v>1766.3652624625481</v>
      </c>
      <c r="CG66" s="2292">
        <v>3133.8611913008149</v>
      </c>
      <c r="CH66" s="2292">
        <v>2461.2407517711999</v>
      </c>
      <c r="CI66" s="2292">
        <v>736.0349231505005</v>
      </c>
      <c r="CJ66" s="2292">
        <v>11326.842660587272</v>
      </c>
      <c r="CK66" s="2292">
        <v>4515.0354671697878</v>
      </c>
      <c r="CL66" s="2292">
        <v>0</v>
      </c>
      <c r="CM66" s="2292">
        <v>31.242339871287136</v>
      </c>
      <c r="CN66" s="2292">
        <v>628.46657120060286</v>
      </c>
      <c r="CO66" s="2292">
        <v>1030.5478842905113</v>
      </c>
      <c r="CP66" s="2292">
        <v>1069.3142983664009</v>
      </c>
      <c r="CQ66" s="2292">
        <v>1016.6083648779058</v>
      </c>
      <c r="CR66" s="2292">
        <v>738.85600856307872</v>
      </c>
      <c r="CS66" s="2292">
        <v>4403.5703401457922</v>
      </c>
      <c r="CT66" s="2292">
        <v>0</v>
      </c>
      <c r="CU66" s="2292">
        <v>85.442857142840211</v>
      </c>
      <c r="CV66" s="2292">
        <v>648.91271195924583</v>
      </c>
      <c r="CW66" s="2292">
        <v>1117.7330089896402</v>
      </c>
      <c r="CX66" s="2292">
        <v>1346.1608657298871</v>
      </c>
      <c r="CY66" s="2292">
        <v>975.41192126011344</v>
      </c>
      <c r="CZ66" s="2292">
        <v>229.90897506406648</v>
      </c>
      <c r="DA66" s="2292">
        <v>2408.2368532716932</v>
      </c>
      <c r="DB66" s="2292">
        <v>0</v>
      </c>
      <c r="DC66" s="2292">
        <v>170.82811011144815</v>
      </c>
      <c r="DD66" s="2292">
        <v>587.11404371489596</v>
      </c>
      <c r="DE66" s="2292">
        <v>837.66166880180617</v>
      </c>
      <c r="DF66" s="2292">
        <v>453.91756506533272</v>
      </c>
      <c r="DG66" s="2292">
        <v>292.5846287652094</v>
      </c>
      <c r="DH66" s="2292">
        <v>66.130836813002674</v>
      </c>
      <c r="DI66" s="2292">
        <v>7040.6931173974817</v>
      </c>
      <c r="DJ66" s="2292">
        <v>37.244122923332583</v>
      </c>
      <c r="DK66" s="2292">
        <v>154.38838557371835</v>
      </c>
      <c r="DL66" s="2292">
        <v>1890.2307769399399</v>
      </c>
      <c r="DM66" s="2292">
        <v>2130.7378706567515</v>
      </c>
      <c r="DN66" s="2292">
        <v>1865.7818371975122</v>
      </c>
      <c r="DO66" s="2292">
        <v>801.1031533828268</v>
      </c>
      <c r="DP66" s="2292">
        <v>161.20697072340369</v>
      </c>
      <c r="DQ66" s="2292">
        <v>1134.9641281301178</v>
      </c>
      <c r="DR66" s="2292">
        <v>0</v>
      </c>
      <c r="DS66" s="2292">
        <v>21.428571428602012</v>
      </c>
      <c r="DT66" s="2292">
        <v>250.19572006980388</v>
      </c>
      <c r="DU66" s="2292">
        <v>272.03905342773936</v>
      </c>
      <c r="DV66" s="2292">
        <v>340.6975639642169</v>
      </c>
      <c r="DW66" s="2292">
        <v>196.28764724477608</v>
      </c>
      <c r="DX66" s="2292">
        <v>54.315571994979422</v>
      </c>
      <c r="DY66" s="2292">
        <v>8155.541870063912</v>
      </c>
      <c r="DZ66" s="2292">
        <v>3281.0475478859057</v>
      </c>
      <c r="EA66" s="2292">
        <v>0</v>
      </c>
      <c r="EB66" s="2292">
        <v>81.706605362165547</v>
      </c>
      <c r="EC66" s="2292">
        <v>331.46769668764108</v>
      </c>
      <c r="ED66" s="2292">
        <v>858.85129809248861</v>
      </c>
      <c r="EE66" s="2292">
        <v>815.07540966638692</v>
      </c>
      <c r="EF66" s="2292">
        <v>1004.1192995118777</v>
      </c>
      <c r="EG66" s="2292">
        <v>189.82723856534849</v>
      </c>
      <c r="EH66" s="2292">
        <v>4874.4943221780068</v>
      </c>
      <c r="EI66" s="2292">
        <v>13.900000000018105</v>
      </c>
      <c r="EJ66" s="2292">
        <v>329.72321818422404</v>
      </c>
      <c r="EK66" s="2292">
        <v>726.33788315939069</v>
      </c>
      <c r="EL66" s="2292">
        <v>1512.7139957639722</v>
      </c>
      <c r="EM66" s="2292">
        <v>1237.9548692484536</v>
      </c>
      <c r="EN66" s="2292">
        <v>905.12900014985541</v>
      </c>
      <c r="EO66" s="2292">
        <v>148.73535567209228</v>
      </c>
      <c r="EP66" s="2293">
        <v>2398.977476269326</v>
      </c>
      <c r="EQ66" s="2283"/>
    </row>
    <row r="67" spans="1:147" ht="20.25" customHeight="1">
      <c r="A67" s="1030"/>
      <c r="B67" s="1030"/>
      <c r="C67" s="1030"/>
      <c r="D67" s="1030"/>
      <c r="E67" s="3202" t="s">
        <v>745</v>
      </c>
      <c r="F67" s="3206" t="s">
        <v>1302</v>
      </c>
      <c r="G67" s="3203" t="s">
        <v>803</v>
      </c>
      <c r="H67" s="3203"/>
      <c r="I67" s="3203"/>
      <c r="J67" s="3203"/>
      <c r="K67" s="3203"/>
      <c r="L67" s="3203"/>
      <c r="M67" s="3203"/>
      <c r="N67" s="3203"/>
      <c r="O67" s="3200" t="s">
        <v>806</v>
      </c>
      <c r="P67" s="3201"/>
      <c r="Q67" s="3201"/>
      <c r="R67" s="3201"/>
      <c r="S67" s="3201"/>
      <c r="T67" s="3201"/>
      <c r="U67" s="3201"/>
      <c r="V67" s="3202"/>
      <c r="W67" s="3197" t="s">
        <v>807</v>
      </c>
      <c r="Y67" s="1840" t="s">
        <v>1303</v>
      </c>
      <c r="AB67" s="1841">
        <f>G70/F70*100</f>
        <v>63.772773084735782</v>
      </c>
      <c r="AU67" s="1030"/>
      <c r="AV67" s="1030"/>
      <c r="AW67" s="1030"/>
      <c r="AX67" s="1030"/>
      <c r="BI67" s="1257"/>
      <c r="BJ67" s="1257"/>
      <c r="BK67" s="1257"/>
      <c r="BL67" s="1257"/>
      <c r="BM67" s="1257"/>
      <c r="BQ67" s="1257"/>
      <c r="BR67" s="1257"/>
      <c r="BS67" s="1257"/>
      <c r="BT67" s="1257"/>
      <c r="BU67" s="1257"/>
      <c r="BY67" s="3188"/>
      <c r="BZ67" s="2971" t="s">
        <v>1031</v>
      </c>
      <c r="CA67" s="2291">
        <v>31421.60603375575</v>
      </c>
      <c r="CB67" s="2292">
        <v>4344.086639985836</v>
      </c>
      <c r="CC67" s="2292">
        <v>18.300000000016663</v>
      </c>
      <c r="CD67" s="2292">
        <v>28.08261857525013</v>
      </c>
      <c r="CE67" s="2292">
        <v>445.24388025232349</v>
      </c>
      <c r="CF67" s="2292">
        <v>758.04692042158524</v>
      </c>
      <c r="CG67" s="2292">
        <v>1387.5684179253376</v>
      </c>
      <c r="CH67" s="2292">
        <v>1317.6611793464101</v>
      </c>
      <c r="CI67" s="2292">
        <v>389.18362346491244</v>
      </c>
      <c r="CJ67" s="2292">
        <v>9903.0454073456876</v>
      </c>
      <c r="CK67" s="2292">
        <v>1935.8386758963597</v>
      </c>
      <c r="CL67" s="2292">
        <v>0</v>
      </c>
      <c r="CM67" s="2292">
        <v>0</v>
      </c>
      <c r="CN67" s="2292">
        <v>292.86018007293239</v>
      </c>
      <c r="CO67" s="2292">
        <v>305.33222853652092</v>
      </c>
      <c r="CP67" s="2292">
        <v>470.2609274630949</v>
      </c>
      <c r="CQ67" s="2292">
        <v>454.19562229321241</v>
      </c>
      <c r="CR67" s="2292">
        <v>413.18971753059799</v>
      </c>
      <c r="CS67" s="2292">
        <v>3801.6177242892672</v>
      </c>
      <c r="CT67" s="2292">
        <v>0</v>
      </c>
      <c r="CU67" s="2292">
        <v>38.130786345863989</v>
      </c>
      <c r="CV67" s="2292">
        <v>622.29930110734369</v>
      </c>
      <c r="CW67" s="2292">
        <v>1041.2289043908261</v>
      </c>
      <c r="CX67" s="2292">
        <v>1275.1782529588952</v>
      </c>
      <c r="CY67" s="2292">
        <v>643.96886640517209</v>
      </c>
      <c r="CZ67" s="2292">
        <v>180.81161308116558</v>
      </c>
      <c r="DA67" s="2292">
        <v>4165.5890071600543</v>
      </c>
      <c r="DB67" s="2292">
        <v>0</v>
      </c>
      <c r="DC67" s="2292">
        <v>245.55190610122256</v>
      </c>
      <c r="DD67" s="2292">
        <v>1143.1216874600152</v>
      </c>
      <c r="DE67" s="2292">
        <v>1143.1326880243932</v>
      </c>
      <c r="DF67" s="2292">
        <v>1080.1982402049291</v>
      </c>
      <c r="DG67" s="2292">
        <v>445.12978432027205</v>
      </c>
      <c r="DH67" s="2292">
        <v>108.45470104922299</v>
      </c>
      <c r="DI67" s="2292">
        <v>4925.4349293434052</v>
      </c>
      <c r="DJ67" s="2292">
        <v>17.7666666666765</v>
      </c>
      <c r="DK67" s="2292">
        <v>184.41603539921991</v>
      </c>
      <c r="DL67" s="2292">
        <v>1478.0398360575905</v>
      </c>
      <c r="DM67" s="2292">
        <v>1475.6204175504936</v>
      </c>
      <c r="DN67" s="2292">
        <v>1139.2745522267815</v>
      </c>
      <c r="DO67" s="2292">
        <v>565.98823500967558</v>
      </c>
      <c r="DP67" s="2292">
        <v>64.329186432968612</v>
      </c>
      <c r="DQ67" s="2292">
        <v>1437.2115876345106</v>
      </c>
      <c r="DR67" s="2292">
        <v>0</v>
      </c>
      <c r="DS67" s="2292">
        <v>4.2159213939132965</v>
      </c>
      <c r="DT67" s="2292">
        <v>213.45179350870998</v>
      </c>
      <c r="DU67" s="2292">
        <v>356.58410028940835</v>
      </c>
      <c r="DV67" s="2292">
        <v>465.54894259425623</v>
      </c>
      <c r="DW67" s="2292">
        <v>330.92717562838413</v>
      </c>
      <c r="DX67" s="2292">
        <v>66.483654219838101</v>
      </c>
      <c r="DY67" s="2292">
        <v>10651.367128768974</v>
      </c>
      <c r="DZ67" s="2292">
        <v>4422.123121991769</v>
      </c>
      <c r="EA67" s="2292">
        <v>0</v>
      </c>
      <c r="EB67" s="2292">
        <v>135.93410009594248</v>
      </c>
      <c r="EC67" s="2292">
        <v>499.45346972471907</v>
      </c>
      <c r="ED67" s="2292">
        <v>1128.6586713324764</v>
      </c>
      <c r="EE67" s="2292">
        <v>1355.4045148009061</v>
      </c>
      <c r="EF67" s="2292">
        <v>1054.8343378875697</v>
      </c>
      <c r="EG67" s="2292">
        <v>247.83802815015233</v>
      </c>
      <c r="EH67" s="2292">
        <v>6229.244006777204</v>
      </c>
      <c r="EI67" s="2292">
        <v>32.375000000046604</v>
      </c>
      <c r="EJ67" s="2292">
        <v>513.39185984280812</v>
      </c>
      <c r="EK67" s="2292">
        <v>1500.8634209452307</v>
      </c>
      <c r="EL67" s="2292">
        <v>2045.3338161474564</v>
      </c>
      <c r="EM67" s="2292">
        <v>1078.8693874636081</v>
      </c>
      <c r="EN67" s="2292">
        <v>791.17077837769568</v>
      </c>
      <c r="EO67" s="2292">
        <v>267.23974400035496</v>
      </c>
      <c r="EP67" s="2293">
        <v>160.46034067733066</v>
      </c>
      <c r="EQ67" s="2283"/>
    </row>
    <row r="68" spans="1:147" ht="20.25" customHeight="1">
      <c r="A68" s="1030"/>
      <c r="B68" s="1030"/>
      <c r="C68" s="1030"/>
      <c r="D68" s="1030"/>
      <c r="E68" s="3202"/>
      <c r="F68" s="3207"/>
      <c r="G68" s="3203" t="s">
        <v>804</v>
      </c>
      <c r="H68" s="3196" t="s">
        <v>3579</v>
      </c>
      <c r="I68" s="3196" t="s">
        <v>3580</v>
      </c>
      <c r="J68" s="3196" t="s">
        <v>3747</v>
      </c>
      <c r="K68" s="3196" t="s">
        <v>3582</v>
      </c>
      <c r="L68" s="3196" t="s">
        <v>3583</v>
      </c>
      <c r="M68" s="3196" t="s">
        <v>3584</v>
      </c>
      <c r="N68" s="3196" t="s">
        <v>3585</v>
      </c>
      <c r="O68" s="3203" t="s">
        <v>804</v>
      </c>
      <c r="P68" s="3196" t="s">
        <v>3586</v>
      </c>
      <c r="Q68" s="3196" t="s">
        <v>3587</v>
      </c>
      <c r="R68" s="3196" t="s">
        <v>3588</v>
      </c>
      <c r="S68" s="3196" t="s">
        <v>3589</v>
      </c>
      <c r="T68" s="3196" t="s">
        <v>3590</v>
      </c>
      <c r="U68" s="3196" t="s">
        <v>3591</v>
      </c>
      <c r="V68" s="3196" t="s">
        <v>3592</v>
      </c>
      <c r="W68" s="3198"/>
      <c r="Y68" s="1840" t="s">
        <v>1304</v>
      </c>
      <c r="AB68" s="1841">
        <f>O70/F70*100</f>
        <v>34.790716789277312</v>
      </c>
      <c r="AU68" s="1030"/>
      <c r="AV68" s="1030"/>
      <c r="AW68" s="1030"/>
      <c r="AX68" s="1030"/>
      <c r="BI68" s="1259"/>
      <c r="BJ68" s="1259"/>
      <c r="BK68" s="1259"/>
      <c r="BL68" s="1259"/>
      <c r="BM68" s="1259"/>
      <c r="BQ68" s="1259"/>
      <c r="BR68" s="1259"/>
      <c r="BS68" s="1259"/>
      <c r="BT68" s="1259"/>
      <c r="BU68" s="1259"/>
      <c r="BY68" s="3188"/>
      <c r="BZ68" s="2971" t="s">
        <v>1032</v>
      </c>
      <c r="CA68" s="2291">
        <v>41843.328932858538</v>
      </c>
      <c r="CB68" s="2292">
        <v>4801.1314480731708</v>
      </c>
      <c r="CC68" s="2292">
        <v>0</v>
      </c>
      <c r="CD68" s="2292">
        <v>53.179594201798793</v>
      </c>
      <c r="CE68" s="2292">
        <v>384.34257647181636</v>
      </c>
      <c r="CF68" s="2292">
        <v>873.38193949677634</v>
      </c>
      <c r="CG68" s="2292">
        <v>1633.6631541705008</v>
      </c>
      <c r="CH68" s="2292">
        <v>1462.8685216456063</v>
      </c>
      <c r="CI68" s="2292">
        <v>393.69566208667527</v>
      </c>
      <c r="CJ68" s="2292">
        <v>14080.558022900834</v>
      </c>
      <c r="CK68" s="2292">
        <v>1565.3878198824491</v>
      </c>
      <c r="CL68" s="2292">
        <v>0</v>
      </c>
      <c r="CM68" s="2292">
        <v>3.9254304438812659</v>
      </c>
      <c r="CN68" s="2292">
        <v>293.20510927541562</v>
      </c>
      <c r="CO68" s="2292">
        <v>269.26117059929123</v>
      </c>
      <c r="CP68" s="2292">
        <v>348.49182750387223</v>
      </c>
      <c r="CQ68" s="2292">
        <v>277.82555952296383</v>
      </c>
      <c r="CR68" s="2292">
        <v>372.67872253702444</v>
      </c>
      <c r="CS68" s="2292">
        <v>4818.9673865638524</v>
      </c>
      <c r="CT68" s="2292">
        <v>0</v>
      </c>
      <c r="CU68" s="2292">
        <v>4.4000000000203388</v>
      </c>
      <c r="CV68" s="2292">
        <v>716.89436725894802</v>
      </c>
      <c r="CW68" s="2292">
        <v>1671.6733153198857</v>
      </c>
      <c r="CX68" s="2292">
        <v>1402.7882973276946</v>
      </c>
      <c r="CY68" s="2292">
        <v>819.94913641072299</v>
      </c>
      <c r="CZ68" s="2292">
        <v>203.26227024657905</v>
      </c>
      <c r="DA68" s="2292">
        <v>7696.2028164545309</v>
      </c>
      <c r="DB68" s="2292">
        <v>1</v>
      </c>
      <c r="DC68" s="2292">
        <v>421.38743659909824</v>
      </c>
      <c r="DD68" s="2292">
        <v>2462.4398152490394</v>
      </c>
      <c r="DE68" s="2292">
        <v>2374.9691737763374</v>
      </c>
      <c r="DF68" s="2292">
        <v>1523.0037208244598</v>
      </c>
      <c r="DG68" s="2292">
        <v>757.89286274103506</v>
      </c>
      <c r="DH68" s="2292">
        <v>155.50980726456078</v>
      </c>
      <c r="DI68" s="2292">
        <v>6279.7196494742675</v>
      </c>
      <c r="DJ68" s="2292">
        <v>4.3962264150943398</v>
      </c>
      <c r="DK68" s="2292">
        <v>220.91631584830267</v>
      </c>
      <c r="DL68" s="2292">
        <v>1963.3491817778331</v>
      </c>
      <c r="DM68" s="2292">
        <v>1977.8830190242443</v>
      </c>
      <c r="DN68" s="2292">
        <v>1315.6198903752902</v>
      </c>
      <c r="DO68" s="2292">
        <v>723.07058402228677</v>
      </c>
      <c r="DP68" s="2292">
        <v>74.484432011216526</v>
      </c>
      <c r="DQ68" s="2292">
        <v>2016.7297267274819</v>
      </c>
      <c r="DR68" s="2292">
        <v>0</v>
      </c>
      <c r="DS68" s="2292">
        <v>36.364209802013583</v>
      </c>
      <c r="DT68" s="2292">
        <v>429.21291978272876</v>
      </c>
      <c r="DU68" s="2292">
        <v>520.8827791732059</v>
      </c>
      <c r="DV68" s="2292">
        <v>344.84035332900601</v>
      </c>
      <c r="DW68" s="2292">
        <v>612.07656081953735</v>
      </c>
      <c r="DX68" s="2292">
        <v>73.352903820990448</v>
      </c>
      <c r="DY68" s="2292">
        <v>14665.190085682763</v>
      </c>
      <c r="DZ68" s="2292">
        <v>6198.4951940579967</v>
      </c>
      <c r="EA68" s="2292">
        <v>8.1276595744836353</v>
      </c>
      <c r="EB68" s="2292">
        <v>165.05540589879126</v>
      </c>
      <c r="EC68" s="2292">
        <v>1203.9353863088243</v>
      </c>
      <c r="ED68" s="2292">
        <v>1433.5187068327516</v>
      </c>
      <c r="EE68" s="2292">
        <v>2039.8909645686497</v>
      </c>
      <c r="EF68" s="2292">
        <v>1151.5894375145294</v>
      </c>
      <c r="EG68" s="2292">
        <v>196.37763335996667</v>
      </c>
      <c r="EH68" s="2292">
        <v>8466.6948916247729</v>
      </c>
      <c r="EI68" s="2292">
        <v>51.512609732028253</v>
      </c>
      <c r="EJ68" s="2292">
        <v>606.09056735514889</v>
      </c>
      <c r="EK68" s="2292">
        <v>1847.7576186149201</v>
      </c>
      <c r="EL68" s="2292">
        <v>2368.5957793904595</v>
      </c>
      <c r="EM68" s="2292">
        <v>1922.7734131540356</v>
      </c>
      <c r="EN68" s="2292">
        <v>1301.2612630540266</v>
      </c>
      <c r="EO68" s="2292">
        <v>368.70364032415097</v>
      </c>
      <c r="EP68" s="2293">
        <v>0</v>
      </c>
      <c r="EQ68" s="2283"/>
    </row>
    <row r="69" spans="1:147" ht="20.25" customHeight="1">
      <c r="A69" s="1030"/>
      <c r="B69" s="1030"/>
      <c r="C69" s="1030"/>
      <c r="D69" s="1030"/>
      <c r="E69" s="3202"/>
      <c r="F69" s="3208"/>
      <c r="G69" s="3203"/>
      <c r="H69" s="3196"/>
      <c r="I69" s="3196"/>
      <c r="J69" s="3196"/>
      <c r="K69" s="3196"/>
      <c r="L69" s="3196"/>
      <c r="M69" s="3196"/>
      <c r="N69" s="3196"/>
      <c r="O69" s="3203"/>
      <c r="P69" s="3196"/>
      <c r="Q69" s="3196"/>
      <c r="R69" s="3196"/>
      <c r="S69" s="3196"/>
      <c r="T69" s="3196"/>
      <c r="U69" s="3196"/>
      <c r="V69" s="3196"/>
      <c r="W69" s="3199"/>
      <c r="AU69" s="1030"/>
      <c r="AV69" s="1030"/>
      <c r="AW69" s="1030"/>
      <c r="AX69" s="1030"/>
      <c r="BI69" s="1260"/>
      <c r="BJ69" s="1260"/>
      <c r="BK69" s="1260"/>
      <c r="BL69" s="1260"/>
      <c r="BM69" s="1260"/>
      <c r="BN69" s="1030"/>
      <c r="BQ69" s="1260"/>
      <c r="BR69" s="1260"/>
      <c r="BS69" s="1260"/>
      <c r="BT69" s="1260"/>
      <c r="BU69" s="1260"/>
      <c r="BY69" s="3188"/>
      <c r="BZ69" s="2971" t="s">
        <v>1033</v>
      </c>
      <c r="CA69" s="2291">
        <v>19350.873661326455</v>
      </c>
      <c r="CB69" s="2292">
        <v>1923.2563390450312</v>
      </c>
      <c r="CC69" s="2292">
        <v>0</v>
      </c>
      <c r="CD69" s="2292">
        <v>10.727436527409212</v>
      </c>
      <c r="CE69" s="2292">
        <v>178.92903951526992</v>
      </c>
      <c r="CF69" s="2292">
        <v>331.44526135560903</v>
      </c>
      <c r="CG69" s="2292">
        <v>681.15394266567023</v>
      </c>
      <c r="CH69" s="2292">
        <v>505.61890732629405</v>
      </c>
      <c r="CI69" s="2292">
        <v>215.38175165477872</v>
      </c>
      <c r="CJ69" s="2292">
        <v>6760.2122640505086</v>
      </c>
      <c r="CK69" s="2292">
        <v>353.26280583012004</v>
      </c>
      <c r="CL69" s="2292">
        <v>0</v>
      </c>
      <c r="CM69" s="2292">
        <v>3.6923076923076925</v>
      </c>
      <c r="CN69" s="2292">
        <v>50.277010115717999</v>
      </c>
      <c r="CO69" s="2292">
        <v>77.180558788341045</v>
      </c>
      <c r="CP69" s="2292">
        <v>95.914779017544305</v>
      </c>
      <c r="CQ69" s="2292">
        <v>81.180728910301568</v>
      </c>
      <c r="CR69" s="2292">
        <v>45.017421305907611</v>
      </c>
      <c r="CS69" s="2292">
        <v>1582.907080109369</v>
      </c>
      <c r="CT69" s="2292">
        <v>1</v>
      </c>
      <c r="CU69" s="2292">
        <v>1</v>
      </c>
      <c r="CV69" s="2292">
        <v>284.64758857099906</v>
      </c>
      <c r="CW69" s="2292">
        <v>470.24112033274889</v>
      </c>
      <c r="CX69" s="2292">
        <v>500.12336238183127</v>
      </c>
      <c r="CY69" s="2292">
        <v>273.5826202365991</v>
      </c>
      <c r="CZ69" s="2292">
        <v>52.312388587190377</v>
      </c>
      <c r="DA69" s="2292">
        <v>4824.0423781110167</v>
      </c>
      <c r="DB69" s="2292">
        <v>2</v>
      </c>
      <c r="DC69" s="2292">
        <v>316.46454928209454</v>
      </c>
      <c r="DD69" s="2292">
        <v>1678.9358095056425</v>
      </c>
      <c r="DE69" s="2292">
        <v>1503.9696193352215</v>
      </c>
      <c r="DF69" s="2292">
        <v>905.62229838890482</v>
      </c>
      <c r="DG69" s="2292">
        <v>357.20452939425036</v>
      </c>
      <c r="DH69" s="2292">
        <v>59.845572204903917</v>
      </c>
      <c r="DI69" s="2292">
        <v>2945.6230614632027</v>
      </c>
      <c r="DJ69" s="2292">
        <v>4.4586300967725174</v>
      </c>
      <c r="DK69" s="2292">
        <v>110.23109270938413</v>
      </c>
      <c r="DL69" s="2292">
        <v>821.44495695107526</v>
      </c>
      <c r="DM69" s="2292">
        <v>1152.7179786286106</v>
      </c>
      <c r="DN69" s="2292">
        <v>595.58821555612576</v>
      </c>
      <c r="DO69" s="2292">
        <v>230.98831258374531</v>
      </c>
      <c r="DP69" s="2292">
        <v>30.193874937489049</v>
      </c>
      <c r="DQ69" s="2292">
        <v>441.34074653667153</v>
      </c>
      <c r="DR69" s="2292">
        <v>0</v>
      </c>
      <c r="DS69" s="2292">
        <v>32.120542476274359</v>
      </c>
      <c r="DT69" s="2292">
        <v>125.30489725637298</v>
      </c>
      <c r="DU69" s="2292">
        <v>130.7055404254827</v>
      </c>
      <c r="DV69" s="2292">
        <v>92.195855690966965</v>
      </c>
      <c r="DW69" s="2292">
        <v>55.585339258997848</v>
      </c>
      <c r="DX69" s="2292">
        <v>5.4285714285768254</v>
      </c>
      <c r="DY69" s="2292">
        <v>7280.4412502310388</v>
      </c>
      <c r="DZ69" s="2292">
        <v>1947.1972563986692</v>
      </c>
      <c r="EA69" s="2292">
        <v>1</v>
      </c>
      <c r="EB69" s="2292">
        <v>88.577235315752361</v>
      </c>
      <c r="EC69" s="2292">
        <v>276.25662797909905</v>
      </c>
      <c r="ED69" s="2292">
        <v>543.56100814023239</v>
      </c>
      <c r="EE69" s="2292">
        <v>611.39951759202745</v>
      </c>
      <c r="EF69" s="2292">
        <v>364.30481142129082</v>
      </c>
      <c r="EG69" s="2292">
        <v>62.098055950267153</v>
      </c>
      <c r="EH69" s="2292">
        <v>5333.2439938323705</v>
      </c>
      <c r="EI69" s="2292">
        <v>8.2972972972972983</v>
      </c>
      <c r="EJ69" s="2292">
        <v>110.42125627038307</v>
      </c>
      <c r="EK69" s="2292">
        <v>679.33636591745301</v>
      </c>
      <c r="EL69" s="2292">
        <v>2910.5356950279711</v>
      </c>
      <c r="EM69" s="2292">
        <v>951.57566131926626</v>
      </c>
      <c r="EN69" s="2292">
        <v>637.71672509220718</v>
      </c>
      <c r="EO69" s="2292">
        <v>35.360992907792671</v>
      </c>
      <c r="EP69" s="2293">
        <v>0</v>
      </c>
      <c r="EQ69" s="2283"/>
    </row>
    <row r="70" spans="1:147" ht="20.25" customHeight="1">
      <c r="A70" s="1030"/>
      <c r="B70" s="1030"/>
      <c r="C70" s="1030"/>
      <c r="D70" s="1030"/>
      <c r="E70" s="1842" t="s">
        <v>725</v>
      </c>
      <c r="F70" s="2023">
        <f>SUM(F71:F75)</f>
        <v>178170.53779473447</v>
      </c>
      <c r="G70" s="2023">
        <f>SUM(G71:G75)</f>
        <v>113624.29277168942</v>
      </c>
      <c r="H70" s="2023">
        <f t="shared" ref="H70" si="62">SUM(H71:H75)</f>
        <v>107.8740278639973</v>
      </c>
      <c r="I70" s="2023">
        <f t="shared" ref="I70" si="63">SUM(I71:I75)</f>
        <v>3771.3779178532659</v>
      </c>
      <c r="J70" s="2023">
        <f t="shared" ref="J70" si="64">SUM(J71:J75)</f>
        <v>25555.356065447471</v>
      </c>
      <c r="K70" s="2023">
        <f t="shared" ref="K70" si="65">SUM(K71:K75)</f>
        <v>30787.594815078559</v>
      </c>
      <c r="L70" s="2023">
        <f t="shared" ref="L70" si="66">SUM(L71:L75)</f>
        <v>29156.239518072511</v>
      </c>
      <c r="M70" s="2023">
        <f t="shared" ref="M70" si="67">SUM(M71:M75)</f>
        <v>18946.881784725283</v>
      </c>
      <c r="N70" s="2023">
        <f t="shared" ref="N70" si="68">SUM(N71:N75)</f>
        <v>5298.9686426483358</v>
      </c>
      <c r="O70" s="2023">
        <f t="shared" ref="O70" si="69">SUM(O71:O75)</f>
        <v>61986.807206098369</v>
      </c>
      <c r="P70" s="2023">
        <f t="shared" ref="P70" si="70">SUM(P71:P75)</f>
        <v>156.67410506541236</v>
      </c>
      <c r="Q70" s="2023">
        <f t="shared" ref="Q70" si="71">SUM(Q71:Q75)</f>
        <v>2937.5384870707207</v>
      </c>
      <c r="R70" s="2023">
        <f t="shared" ref="R70" si="72">SUM(R71:R75)</f>
        <v>12019.140546228851</v>
      </c>
      <c r="S70" s="2023">
        <f t="shared" ref="S70" si="73">SUM(S71:S75)</f>
        <v>19146.695353376468</v>
      </c>
      <c r="T70" s="2023">
        <f t="shared" ref="T70" si="74">SUM(T71:T75)</f>
        <v>14898.316593929163</v>
      </c>
      <c r="U70" s="2023">
        <f t="shared" ref="U70" si="75">SUM(U71:U75)</f>
        <v>10271.221668237933</v>
      </c>
      <c r="V70" s="2023">
        <f t="shared" ref="V70" si="76">SUM(V71:V75)</f>
        <v>2557.2204521898216</v>
      </c>
      <c r="W70" s="2023">
        <f t="shared" ref="W70" si="77">SUM(W71:W75)</f>
        <v>2559.4378169466568</v>
      </c>
      <c r="Y70" s="3196" t="s">
        <v>3579</v>
      </c>
      <c r="Z70" s="3196" t="s">
        <v>3593</v>
      </c>
      <c r="AA70" s="3196" t="s">
        <v>3581</v>
      </c>
      <c r="AB70" s="3196" t="s">
        <v>3594</v>
      </c>
      <c r="AC70" s="3196" t="s">
        <v>3595</v>
      </c>
      <c r="AD70" s="3196" t="s">
        <v>3596</v>
      </c>
      <c r="AE70" s="3196" t="s">
        <v>3597</v>
      </c>
      <c r="AU70" s="1030"/>
      <c r="AV70" s="1030"/>
      <c r="AW70" s="1030"/>
      <c r="AX70" s="1030"/>
      <c r="BI70" s="1260"/>
      <c r="BJ70" s="1260"/>
      <c r="BK70" s="1260"/>
      <c r="BL70" s="1260"/>
      <c r="BM70" s="1260"/>
      <c r="BQ70" s="1260"/>
      <c r="BR70" s="1260"/>
      <c r="BS70" s="1260"/>
      <c r="BT70" s="1260"/>
      <c r="BU70" s="1260"/>
      <c r="BY70" s="3188"/>
      <c r="BZ70" s="2971" t="s">
        <v>1034</v>
      </c>
      <c r="CA70" s="2291">
        <v>18053.123299397059</v>
      </c>
      <c r="CB70" s="2292">
        <v>1618.8461489395654</v>
      </c>
      <c r="CC70" s="2292">
        <v>0</v>
      </c>
      <c r="CD70" s="2292">
        <v>31</v>
      </c>
      <c r="CE70" s="2292">
        <v>124.84369231578938</v>
      </c>
      <c r="CF70" s="2292">
        <v>325.40704684570755</v>
      </c>
      <c r="CG70" s="2292">
        <v>526.30444882796985</v>
      </c>
      <c r="CH70" s="2292">
        <v>523.56292861946531</v>
      </c>
      <c r="CI70" s="2292">
        <v>87.728032330633127</v>
      </c>
      <c r="CJ70" s="2292">
        <v>7524.2659527735659</v>
      </c>
      <c r="CK70" s="2292">
        <v>302.18363608252486</v>
      </c>
      <c r="CL70" s="2292">
        <v>0</v>
      </c>
      <c r="CM70" s="2292">
        <v>29.692307692307693</v>
      </c>
      <c r="CN70" s="2292">
        <v>52.945701357447085</v>
      </c>
      <c r="CO70" s="2292">
        <v>68.623362714105653</v>
      </c>
      <c r="CP70" s="2292">
        <v>92.530619518427144</v>
      </c>
      <c r="CQ70" s="2292">
        <v>45.363188459281005</v>
      </c>
      <c r="CR70" s="2292">
        <v>13.028456340956343</v>
      </c>
      <c r="CS70" s="2292">
        <v>1406.0908670904107</v>
      </c>
      <c r="CT70" s="2292">
        <v>0</v>
      </c>
      <c r="CU70" s="2292">
        <v>0</v>
      </c>
      <c r="CV70" s="2292">
        <v>73.201460547899018</v>
      </c>
      <c r="CW70" s="2292">
        <v>564.77904414025033</v>
      </c>
      <c r="CX70" s="2292">
        <v>430.27333919128756</v>
      </c>
      <c r="CY70" s="2292">
        <v>310.74692349621444</v>
      </c>
      <c r="CZ70" s="2292">
        <v>27.090099714759333</v>
      </c>
      <c r="DA70" s="2292">
        <v>5815.9914496006322</v>
      </c>
      <c r="DB70" s="2292">
        <v>0</v>
      </c>
      <c r="DC70" s="2292">
        <v>322.91054823559961</v>
      </c>
      <c r="DD70" s="2292">
        <v>2453.3138958449581</v>
      </c>
      <c r="DE70" s="2292">
        <v>1660.4349390155385</v>
      </c>
      <c r="DF70" s="2292">
        <v>909.77651067947477</v>
      </c>
      <c r="DG70" s="2292">
        <v>423.42222779096051</v>
      </c>
      <c r="DH70" s="2292">
        <v>46.133328034100458</v>
      </c>
      <c r="DI70" s="2292">
        <v>2200.2275215962522</v>
      </c>
      <c r="DJ70" s="2292">
        <v>13.076923076923077</v>
      </c>
      <c r="DK70" s="2292">
        <v>151.1849344056921</v>
      </c>
      <c r="DL70" s="2292">
        <v>606.40328894293566</v>
      </c>
      <c r="DM70" s="2292">
        <v>743.86893793634533</v>
      </c>
      <c r="DN70" s="2292">
        <v>515.85648919264179</v>
      </c>
      <c r="DO70" s="2292">
        <v>154.45714034940633</v>
      </c>
      <c r="DP70" s="2292">
        <v>15.379807692307693</v>
      </c>
      <c r="DQ70" s="2292">
        <v>861.12033959004862</v>
      </c>
      <c r="DR70" s="2292">
        <v>0</v>
      </c>
      <c r="DS70" s="2292">
        <v>49.627858627858629</v>
      </c>
      <c r="DT70" s="2292">
        <v>343.61725185023261</v>
      </c>
      <c r="DU70" s="2292">
        <v>224.39451951849836</v>
      </c>
      <c r="DV70" s="2292">
        <v>157.9463771851477</v>
      </c>
      <c r="DW70" s="2292">
        <v>79.534332408311258</v>
      </c>
      <c r="DX70" s="2292">
        <v>6</v>
      </c>
      <c r="DY70" s="2292">
        <v>5848.6633364976251</v>
      </c>
      <c r="DZ70" s="2292">
        <v>1633.8753562863649</v>
      </c>
      <c r="EA70" s="2292">
        <v>10</v>
      </c>
      <c r="EB70" s="2292">
        <v>41</v>
      </c>
      <c r="EC70" s="2292">
        <v>222.39447850678226</v>
      </c>
      <c r="ED70" s="2292">
        <v>587.7261452424957</v>
      </c>
      <c r="EE70" s="2292">
        <v>414.39967662715156</v>
      </c>
      <c r="EF70" s="2292">
        <v>293.43225435675691</v>
      </c>
      <c r="EG70" s="2292">
        <v>64.922801553178473</v>
      </c>
      <c r="EH70" s="2292">
        <v>4214.7879802112602</v>
      </c>
      <c r="EI70" s="2292">
        <v>21.461538461538463</v>
      </c>
      <c r="EJ70" s="2292">
        <v>297.7025854268706</v>
      </c>
      <c r="EK70" s="2292">
        <v>1382.9340057670549</v>
      </c>
      <c r="EL70" s="2292">
        <v>1469.749680551244</v>
      </c>
      <c r="EM70" s="2292">
        <v>811.76120791903463</v>
      </c>
      <c r="EN70" s="2292">
        <v>194.29746520402097</v>
      </c>
      <c r="EO70" s="2292">
        <v>36.881496881496879</v>
      </c>
      <c r="EP70" s="2293">
        <v>0</v>
      </c>
      <c r="EQ70" s="2283"/>
    </row>
    <row r="71" spans="1:147" ht="20.25" customHeight="1">
      <c r="A71" s="1030"/>
      <c r="B71" s="1030"/>
      <c r="C71" s="1030"/>
      <c r="D71" s="1030"/>
      <c r="E71" s="1843" t="s">
        <v>1297</v>
      </c>
      <c r="F71" s="2023">
        <f>E37</f>
        <v>88829.554926692217</v>
      </c>
      <c r="G71" s="2028">
        <f>SUM(H71:N71)</f>
        <v>63136.067560528958</v>
      </c>
      <c r="H71" s="2024">
        <f>G37+P37+X37+AF37+AN37</f>
        <v>20.931779588789933</v>
      </c>
      <c r="I71" s="2024">
        <f t="shared" ref="I71:N71" si="78">H37+Q37+Y37+AG37+AO37</f>
        <v>2236.4846436861944</v>
      </c>
      <c r="J71" s="2028">
        <f t="shared" si="78"/>
        <v>15178.701202039649</v>
      </c>
      <c r="K71" s="2028">
        <f t="shared" si="78"/>
        <v>17050.449717396899</v>
      </c>
      <c r="L71" s="2028">
        <f t="shared" si="78"/>
        <v>15571.765113332505</v>
      </c>
      <c r="M71" s="2028">
        <f t="shared" si="78"/>
        <v>10205.845889551138</v>
      </c>
      <c r="N71" s="1830">
        <f t="shared" si="78"/>
        <v>2871.8892149337853</v>
      </c>
      <c r="O71" s="2023">
        <f>SUM(P71:V71)</f>
        <v>25693.487366163241</v>
      </c>
      <c r="P71" s="2023">
        <f>AZ37+BI37+BQ37</f>
        <v>70.957570996753105</v>
      </c>
      <c r="Q71" s="2023">
        <f t="shared" ref="Q71:V71" si="79">BA37+BJ37+BR37</f>
        <v>1170.0063677460821</v>
      </c>
      <c r="R71" s="2023">
        <f t="shared" si="79"/>
        <v>5704.6495469486345</v>
      </c>
      <c r="S71" s="2023">
        <f t="shared" si="79"/>
        <v>7870.9796533981389</v>
      </c>
      <c r="T71" s="2023">
        <f t="shared" si="79"/>
        <v>5991.2294646523806</v>
      </c>
      <c r="U71" s="2023">
        <f t="shared" si="79"/>
        <v>3538.6959787242149</v>
      </c>
      <c r="V71" s="2023">
        <f t="shared" si="79"/>
        <v>1346.9687836970359</v>
      </c>
      <c r="W71" s="2023">
        <f>BX37</f>
        <v>0</v>
      </c>
      <c r="Y71" s="3196"/>
      <c r="Z71" s="3196"/>
      <c r="AA71" s="3196"/>
      <c r="AB71" s="3196"/>
      <c r="AC71" s="3196"/>
      <c r="AD71" s="3196"/>
      <c r="AE71" s="3196"/>
      <c r="AU71" s="1030"/>
      <c r="AV71" s="1030"/>
      <c r="AW71" s="1030"/>
      <c r="AX71" s="1030"/>
      <c r="BI71" s="1260"/>
      <c r="BJ71" s="1260"/>
      <c r="BK71" s="1260"/>
      <c r="BL71" s="1260"/>
      <c r="BM71" s="1260"/>
      <c r="BQ71" s="1260"/>
      <c r="BR71" s="1260"/>
      <c r="BS71" s="1260"/>
      <c r="BT71" s="1260"/>
      <c r="BU71" s="1260"/>
      <c r="BY71" s="3188"/>
      <c r="BZ71" s="2971" t="s">
        <v>1035</v>
      </c>
      <c r="CA71" s="2291">
        <v>28561.092209850354</v>
      </c>
      <c r="CB71" s="2292">
        <v>3152.2223309277201</v>
      </c>
      <c r="CC71" s="2292">
        <v>0</v>
      </c>
      <c r="CD71" s="2292">
        <v>38</v>
      </c>
      <c r="CE71" s="2292">
        <v>144.52941176464893</v>
      </c>
      <c r="CF71" s="2292">
        <v>734.71811177684037</v>
      </c>
      <c r="CG71" s="2292">
        <v>1137.3941543351032</v>
      </c>
      <c r="CH71" s="2292">
        <v>930.21071297531455</v>
      </c>
      <c r="CI71" s="2292">
        <v>167.36994007581296</v>
      </c>
      <c r="CJ71" s="2292">
        <v>12358.124617827425</v>
      </c>
      <c r="CK71" s="2292">
        <v>306.12535159582592</v>
      </c>
      <c r="CL71" s="2292">
        <v>0</v>
      </c>
      <c r="CM71" s="2292">
        <v>6.5882352941081557</v>
      </c>
      <c r="CN71" s="2292">
        <v>64.737556561048009</v>
      </c>
      <c r="CO71" s="2292">
        <v>51.176470588216318</v>
      </c>
      <c r="CP71" s="2292">
        <v>83.083037788910659</v>
      </c>
      <c r="CQ71" s="2292">
        <v>86.540051363542815</v>
      </c>
      <c r="CR71" s="2292">
        <v>14</v>
      </c>
      <c r="CS71" s="2292">
        <v>1021.1962822548496</v>
      </c>
      <c r="CT71" s="2292">
        <v>0</v>
      </c>
      <c r="CU71" s="2292">
        <v>1</v>
      </c>
      <c r="CV71" s="2292">
        <v>60.457013574632164</v>
      </c>
      <c r="CW71" s="2292">
        <v>280.4934572580587</v>
      </c>
      <c r="CX71" s="2292">
        <v>354.69120704406282</v>
      </c>
      <c r="CY71" s="2292">
        <v>307.21364803713948</v>
      </c>
      <c r="CZ71" s="2292">
        <v>17.340956340956343</v>
      </c>
      <c r="DA71" s="2292">
        <v>11030.802983976748</v>
      </c>
      <c r="DB71" s="2292">
        <v>0</v>
      </c>
      <c r="DC71" s="2292">
        <v>877.49847132147875</v>
      </c>
      <c r="DD71" s="2292">
        <v>3667.1406383745848</v>
      </c>
      <c r="DE71" s="2292">
        <v>2837.8807631155164</v>
      </c>
      <c r="DF71" s="2292">
        <v>2150.4840406014978</v>
      </c>
      <c r="DG71" s="2292">
        <v>1322.4664302310316</v>
      </c>
      <c r="DH71" s="2292">
        <v>175.33264033264032</v>
      </c>
      <c r="DI71" s="2292">
        <v>3556.5082548599812</v>
      </c>
      <c r="DJ71" s="2292">
        <v>4</v>
      </c>
      <c r="DK71" s="2292">
        <v>148.58395499570071</v>
      </c>
      <c r="DL71" s="2292">
        <v>1036.5804084621445</v>
      </c>
      <c r="DM71" s="2292">
        <v>1211.0826709058397</v>
      </c>
      <c r="DN71" s="2292">
        <v>732.3600342422543</v>
      </c>
      <c r="DO71" s="2292">
        <v>378.82426317711895</v>
      </c>
      <c r="DP71" s="2292">
        <v>45.07692307692308</v>
      </c>
      <c r="DQ71" s="2292">
        <v>1479.3688394274068</v>
      </c>
      <c r="DR71" s="2292">
        <v>10</v>
      </c>
      <c r="DS71" s="2292">
        <v>60.236883942756805</v>
      </c>
      <c r="DT71" s="2292">
        <v>310.21425950822533</v>
      </c>
      <c r="DU71" s="2292">
        <v>427.63556316492742</v>
      </c>
      <c r="DV71" s="2292">
        <v>351.10566222328077</v>
      </c>
      <c r="DW71" s="2292">
        <v>269.17647058821632</v>
      </c>
      <c r="DX71" s="2292">
        <v>51</v>
      </c>
      <c r="DY71" s="2292">
        <v>8014.8681668078243</v>
      </c>
      <c r="DZ71" s="2292">
        <v>1645.7546777546777</v>
      </c>
      <c r="EA71" s="2292">
        <v>0</v>
      </c>
      <c r="EB71" s="2292">
        <v>53</v>
      </c>
      <c r="EC71" s="2292">
        <v>357.54677754677755</v>
      </c>
      <c r="ED71" s="2292">
        <v>484.10602910602904</v>
      </c>
      <c r="EE71" s="2292">
        <v>489.38669438669439</v>
      </c>
      <c r="EF71" s="2292">
        <v>216.29729729729729</v>
      </c>
      <c r="EG71" s="2292">
        <v>45.417879417879419</v>
      </c>
      <c r="EH71" s="2292">
        <v>6369.1134890531466</v>
      </c>
      <c r="EI71" s="2292">
        <v>0</v>
      </c>
      <c r="EJ71" s="2292">
        <v>310.94166564721581</v>
      </c>
      <c r="EK71" s="2292">
        <v>1318.8599730948877</v>
      </c>
      <c r="EL71" s="2292">
        <v>1871.1029717496319</v>
      </c>
      <c r="EM71" s="2292">
        <v>1417.4905221960723</v>
      </c>
      <c r="EN71" s="2292">
        <v>813.48147242258256</v>
      </c>
      <c r="EO71" s="2292">
        <v>637.23688394275678</v>
      </c>
      <c r="EP71" s="2293">
        <v>0</v>
      </c>
      <c r="EQ71" s="2283"/>
    </row>
    <row r="72" spans="1:147" ht="20.25" customHeight="1">
      <c r="A72" s="1030"/>
      <c r="B72" s="1030"/>
      <c r="C72" s="1030"/>
      <c r="D72" s="1030"/>
      <c r="E72" s="1843" t="s">
        <v>1298</v>
      </c>
      <c r="F72" s="2023">
        <f t="shared" ref="F72:F75" si="80">E38</f>
        <v>11491.076234988037</v>
      </c>
      <c r="G72" s="2028">
        <f t="shared" ref="G72:G75" si="81">SUM(H72:N72)</f>
        <v>7066.866123130485</v>
      </c>
      <c r="H72" s="2024">
        <f t="shared" ref="H72:H75" si="82">G38+P38+X38+AF38+AN38</f>
        <v>4.6314586851816228</v>
      </c>
      <c r="I72" s="2024">
        <f t="shared" ref="I72:I75" si="83">H38+Q38+Y38+AG38+AO38</f>
        <v>154.39162593220527</v>
      </c>
      <c r="J72" s="2024">
        <f t="shared" ref="J72:J75" si="84">I38+R38+Z38+AH38+AP38</f>
        <v>1536.5837173690329</v>
      </c>
      <c r="K72" s="2024">
        <f t="shared" ref="K72:K75" si="85">J38+S38+AA38+AI38+AQ38</f>
        <v>1873.3090154570612</v>
      </c>
      <c r="L72" s="2024">
        <f t="shared" ref="L72:L75" si="86">K38+T38+AB38+AJ38+AR38</f>
        <v>1764.8009974439583</v>
      </c>
      <c r="M72" s="2024">
        <f t="shared" ref="M72:M75" si="87">L38+U38+AC38+AK38+AS38</f>
        <v>1335.8834262612252</v>
      </c>
      <c r="N72" s="1830">
        <f t="shared" ref="N72:N75" si="88">M38+V38+AD38+AL38+AT38</f>
        <v>397.26588198182111</v>
      </c>
      <c r="O72" s="2023">
        <f t="shared" ref="O72:O75" si="89">SUM(P72:V72)</f>
        <v>4424.2101118575411</v>
      </c>
      <c r="P72" s="2023">
        <f t="shared" ref="P72:P75" si="90">AZ38+BI38+BQ38</f>
        <v>17.941534068641154</v>
      </c>
      <c r="Q72" s="2023">
        <f t="shared" ref="Q72:Q75" si="91">BA38+BJ38+BR38</f>
        <v>130.80525975466412</v>
      </c>
      <c r="R72" s="2023">
        <f t="shared" ref="R72:R75" si="92">BB38+BK38+BS38</f>
        <v>663.21344652418429</v>
      </c>
      <c r="S72" s="2023">
        <f t="shared" ref="S72:S75" si="93">BC38+BL38+BT38</f>
        <v>1176.7713507710632</v>
      </c>
      <c r="T72" s="2023">
        <f t="shared" ref="T72:T75" si="94">BD38+BM38+BU38</f>
        <v>1309.5259890299915</v>
      </c>
      <c r="U72" s="2023">
        <f t="shared" ref="U72:U75" si="95">BE38+BN38+BV38</f>
        <v>922.30734450085333</v>
      </c>
      <c r="V72" s="2023">
        <f t="shared" ref="V72:V75" si="96">BF38+BO38+BW38</f>
        <v>203.64518720814334</v>
      </c>
      <c r="W72" s="2023">
        <f t="shared" ref="W72:W75" si="97">BX38</f>
        <v>0</v>
      </c>
      <c r="Y72" s="2030">
        <f>H70+P70</f>
        <v>264.54813292940969</v>
      </c>
      <c r="Z72" s="2030">
        <f t="shared" ref="Z72:AE72" si="98">I70+Q70</f>
        <v>6708.9164049239862</v>
      </c>
      <c r="AA72" s="2030">
        <f t="shared" si="98"/>
        <v>37574.496611676324</v>
      </c>
      <c r="AB72" s="2030">
        <f t="shared" si="98"/>
        <v>49934.290168455031</v>
      </c>
      <c r="AC72" s="2030">
        <f t="shared" si="98"/>
        <v>44054.556112001672</v>
      </c>
      <c r="AD72" s="2030">
        <f t="shared" si="98"/>
        <v>29218.103452963216</v>
      </c>
      <c r="AE72" s="2030">
        <f t="shared" si="98"/>
        <v>7856.189094838157</v>
      </c>
      <c r="AF72" s="2030">
        <f>SUM(Y72:AE72)</f>
        <v>175611.09997778782</v>
      </c>
      <c r="AU72" s="1030"/>
      <c r="AV72" s="1030"/>
      <c r="AW72" s="1030"/>
      <c r="AX72" s="1030"/>
      <c r="BI72" s="1260"/>
      <c r="BJ72" s="1260"/>
      <c r="BK72" s="1260"/>
      <c r="BL72" s="1260"/>
      <c r="BM72" s="1260"/>
      <c r="BQ72" s="1260"/>
      <c r="BR72" s="1260"/>
      <c r="BS72" s="1260"/>
      <c r="BT72" s="1260"/>
      <c r="BU72" s="1260"/>
      <c r="BY72" s="3188" t="s">
        <v>770</v>
      </c>
      <c r="BZ72" s="2971" t="s">
        <v>1036</v>
      </c>
      <c r="CA72" s="2291">
        <v>15234.385598347857</v>
      </c>
      <c r="CB72" s="2292">
        <v>3535.6998604028836</v>
      </c>
      <c r="CC72" s="2292">
        <v>0</v>
      </c>
      <c r="CD72" s="2292">
        <v>0</v>
      </c>
      <c r="CE72" s="2292">
        <v>177.66284843599502</v>
      </c>
      <c r="CF72" s="2292">
        <v>682.22997363505908</v>
      </c>
      <c r="CG72" s="2292">
        <v>1372.8138820329534</v>
      </c>
      <c r="CH72" s="2292">
        <v>949.01075365783424</v>
      </c>
      <c r="CI72" s="2292">
        <v>353.98240264104356</v>
      </c>
      <c r="CJ72" s="2292">
        <v>3844.6099014051861</v>
      </c>
      <c r="CK72" s="2292">
        <v>1364.6950675692701</v>
      </c>
      <c r="CL72" s="2292">
        <v>0</v>
      </c>
      <c r="CM72" s="2292">
        <v>5.6510843980492025</v>
      </c>
      <c r="CN72" s="2292">
        <v>161.86936923615613</v>
      </c>
      <c r="CO72" s="2292">
        <v>311.87031074824296</v>
      </c>
      <c r="CP72" s="2292">
        <v>335.91762400966337</v>
      </c>
      <c r="CQ72" s="2292">
        <v>367.72015124455032</v>
      </c>
      <c r="CR72" s="2292">
        <v>181.66652793260769</v>
      </c>
      <c r="CS72" s="2292">
        <v>1532.7405761304815</v>
      </c>
      <c r="CT72" s="2292">
        <v>0</v>
      </c>
      <c r="CU72" s="2292">
        <v>0</v>
      </c>
      <c r="CV72" s="2292">
        <v>170.99460688706594</v>
      </c>
      <c r="CW72" s="2292">
        <v>571.58712413396017</v>
      </c>
      <c r="CX72" s="2292">
        <v>422.63505700111597</v>
      </c>
      <c r="CY72" s="2292">
        <v>312.27445682024415</v>
      </c>
      <c r="CZ72" s="2292">
        <v>55.249331288095114</v>
      </c>
      <c r="DA72" s="2292">
        <v>947.17425770543446</v>
      </c>
      <c r="DB72" s="2292">
        <v>0</v>
      </c>
      <c r="DC72" s="2292">
        <v>47.627810486701982</v>
      </c>
      <c r="DD72" s="2292">
        <v>250.50492227371311</v>
      </c>
      <c r="DE72" s="2292">
        <v>323.00494127365249</v>
      </c>
      <c r="DF72" s="2292">
        <v>224.04383552241069</v>
      </c>
      <c r="DG72" s="2292">
        <v>100.9927481489563</v>
      </c>
      <c r="DH72" s="2292">
        <v>1</v>
      </c>
      <c r="DI72" s="2292">
        <v>2000.467387561808</v>
      </c>
      <c r="DJ72" s="2292">
        <v>0</v>
      </c>
      <c r="DK72" s="2292">
        <v>72.922769053871534</v>
      </c>
      <c r="DL72" s="2292">
        <v>561.91797083471613</v>
      </c>
      <c r="DM72" s="2292">
        <v>441.60782220203566</v>
      </c>
      <c r="DN72" s="2292">
        <v>578.2462728533618</v>
      </c>
      <c r="DO72" s="2292">
        <v>322.2836637289235</v>
      </c>
      <c r="DP72" s="2292">
        <v>23.488888888898721</v>
      </c>
      <c r="DQ72" s="2292">
        <v>712.66764940101007</v>
      </c>
      <c r="DR72" s="2292">
        <v>0</v>
      </c>
      <c r="DS72" s="2292">
        <v>0</v>
      </c>
      <c r="DT72" s="2292">
        <v>43.639842857548345</v>
      </c>
      <c r="DU72" s="2292">
        <v>133.87941057060812</v>
      </c>
      <c r="DV72" s="2292">
        <v>182.6428429844988</v>
      </c>
      <c r="DW72" s="2292">
        <v>348.96207472749205</v>
      </c>
      <c r="DX72" s="2292">
        <v>3.5434782608626381</v>
      </c>
      <c r="DY72" s="2292">
        <v>3540.7396052357831</v>
      </c>
      <c r="DZ72" s="2292">
        <v>1553.252620731665</v>
      </c>
      <c r="EA72" s="2292">
        <v>0</v>
      </c>
      <c r="EB72" s="2292">
        <v>21.118770710782467</v>
      </c>
      <c r="EC72" s="2292">
        <v>218.93167359470809</v>
      </c>
      <c r="ED72" s="2292">
        <v>380.03771855832838</v>
      </c>
      <c r="EE72" s="2292">
        <v>390.47035459166045</v>
      </c>
      <c r="EF72" s="2292">
        <v>433.10826121607488</v>
      </c>
      <c r="EG72" s="2292">
        <v>109.58584206011109</v>
      </c>
      <c r="EH72" s="2292">
        <v>1987.4869845041173</v>
      </c>
      <c r="EI72" s="2292">
        <v>0</v>
      </c>
      <c r="EJ72" s="2292">
        <v>160.24698375467554</v>
      </c>
      <c r="EK72" s="2292">
        <v>373.9482033267264</v>
      </c>
      <c r="EL72" s="2292">
        <v>574.95329141087484</v>
      </c>
      <c r="EM72" s="2292">
        <v>461.25930506436424</v>
      </c>
      <c r="EN72" s="2292">
        <v>346.99820190538128</v>
      </c>
      <c r="EO72" s="2292">
        <v>70.080999042095016</v>
      </c>
      <c r="EP72" s="2293">
        <v>1600.2011943411919</v>
      </c>
      <c r="EQ72" s="2283"/>
    </row>
    <row r="73" spans="1:147" ht="20.25" customHeight="1">
      <c r="A73" s="1030"/>
      <c r="B73" s="1030"/>
      <c r="C73" s="1030"/>
      <c r="D73" s="1030"/>
      <c r="E73" s="1843" t="s">
        <v>1299</v>
      </c>
      <c r="F73" s="2023">
        <f t="shared" si="80"/>
        <v>38157.218103412262</v>
      </c>
      <c r="G73" s="2028">
        <f t="shared" si="81"/>
        <v>23266.950185127302</v>
      </c>
      <c r="H73" s="2024">
        <f t="shared" si="82"/>
        <v>55.010789590009082</v>
      </c>
      <c r="I73" s="2024">
        <f t="shared" si="83"/>
        <v>684.5733244101242</v>
      </c>
      <c r="J73" s="2024">
        <f t="shared" si="84"/>
        <v>4873.0625741007179</v>
      </c>
      <c r="K73" s="2024">
        <f t="shared" si="85"/>
        <v>6161.5922976270167</v>
      </c>
      <c r="L73" s="2024">
        <f t="shared" si="86"/>
        <v>5957.4262258705721</v>
      </c>
      <c r="M73" s="2024">
        <f t="shared" si="87"/>
        <v>4167.6063745492484</v>
      </c>
      <c r="N73" s="1830">
        <f t="shared" si="88"/>
        <v>1367.6785989796133</v>
      </c>
      <c r="O73" s="2023">
        <f t="shared" si="89"/>
        <v>14890.267918284962</v>
      </c>
      <c r="P73" s="2023">
        <f t="shared" si="90"/>
        <v>34.875</v>
      </c>
      <c r="Q73" s="2023">
        <f t="shared" si="91"/>
        <v>736.51785803183861</v>
      </c>
      <c r="R73" s="2023">
        <f t="shared" si="92"/>
        <v>2603.7601592016345</v>
      </c>
      <c r="S73" s="2023">
        <f t="shared" si="93"/>
        <v>4831.5106218283545</v>
      </c>
      <c r="T73" s="2023">
        <f t="shared" si="94"/>
        <v>3284.8686728705588</v>
      </c>
      <c r="U73" s="2023">
        <f t="shared" si="95"/>
        <v>2906.3536413416559</v>
      </c>
      <c r="V73" s="2023">
        <f t="shared" si="96"/>
        <v>492.38196501092023</v>
      </c>
      <c r="W73" s="2023">
        <f t="shared" si="97"/>
        <v>0</v>
      </c>
      <c r="Y73" s="1841">
        <f>Y72/$AF$72*100</f>
        <v>0.15064431175641579</v>
      </c>
      <c r="Z73" s="1841">
        <f t="shared" ref="Z73:AE73" si="99">Z72/$AF$72*100</f>
        <v>3.8203259394039235</v>
      </c>
      <c r="AA73" s="1841">
        <f t="shared" si="99"/>
        <v>21.396424608939263</v>
      </c>
      <c r="AB73" s="1841">
        <f t="shared" si="99"/>
        <v>28.434586523728267</v>
      </c>
      <c r="AC73" s="1841">
        <f t="shared" si="99"/>
        <v>25.08643025274252</v>
      </c>
      <c r="AD73" s="1841">
        <f t="shared" si="99"/>
        <v>16.637959363991726</v>
      </c>
      <c r="AE73" s="1841">
        <f t="shared" si="99"/>
        <v>4.4736289994378762</v>
      </c>
      <c r="AF73" s="1830"/>
      <c r="AU73" s="1030"/>
      <c r="AV73" s="1030"/>
      <c r="AW73" s="1030"/>
      <c r="AX73" s="1030"/>
      <c r="BI73" s="1261"/>
      <c r="BJ73" s="1261"/>
      <c r="BK73" s="1261"/>
      <c r="BL73" s="1261"/>
      <c r="BM73" s="1261"/>
      <c r="BQ73" s="1261"/>
      <c r="BR73" s="1261"/>
      <c r="BS73" s="1261"/>
      <c r="BT73" s="1261"/>
      <c r="BU73" s="1261"/>
      <c r="BY73" s="3188"/>
      <c r="BZ73" s="2971" t="s">
        <v>1037</v>
      </c>
      <c r="CA73" s="2291">
        <v>9015.0785202123498</v>
      </c>
      <c r="CB73" s="2292">
        <v>1828.7488249105315</v>
      </c>
      <c r="CC73" s="2292">
        <v>0</v>
      </c>
      <c r="CD73" s="2292">
        <v>12.302713533623809</v>
      </c>
      <c r="CE73" s="2292">
        <v>171.27148519216524</v>
      </c>
      <c r="CF73" s="2292">
        <v>311.92633954907723</v>
      </c>
      <c r="CG73" s="2292">
        <v>599.48779750443327</v>
      </c>
      <c r="CH73" s="2292">
        <v>596.31921825190489</v>
      </c>
      <c r="CI73" s="2292">
        <v>137.44127087932674</v>
      </c>
      <c r="CJ73" s="2292">
        <v>2226.0940979983202</v>
      </c>
      <c r="CK73" s="2292">
        <v>740.01329058137219</v>
      </c>
      <c r="CL73" s="2292">
        <v>0</v>
      </c>
      <c r="CM73" s="2292">
        <v>0</v>
      </c>
      <c r="CN73" s="2292">
        <v>51.050140364309691</v>
      </c>
      <c r="CO73" s="2292">
        <v>172.75683905886444</v>
      </c>
      <c r="CP73" s="2292">
        <v>192.78857705225187</v>
      </c>
      <c r="CQ73" s="2292">
        <v>242.93633980975312</v>
      </c>
      <c r="CR73" s="2292">
        <v>80.481394296192818</v>
      </c>
      <c r="CS73" s="2292">
        <v>794.65680748870636</v>
      </c>
      <c r="CT73" s="2292">
        <v>0</v>
      </c>
      <c r="CU73" s="2292">
        <v>0</v>
      </c>
      <c r="CV73" s="2292">
        <v>74.028851086160444</v>
      </c>
      <c r="CW73" s="2292">
        <v>139.31798916295048</v>
      </c>
      <c r="CX73" s="2292">
        <v>247.50883480055182</v>
      </c>
      <c r="CY73" s="2292">
        <v>263.6065705630495</v>
      </c>
      <c r="CZ73" s="2292">
        <v>70.194561875994069</v>
      </c>
      <c r="DA73" s="2292">
        <v>691.4239999282413</v>
      </c>
      <c r="DB73" s="2292">
        <v>0</v>
      </c>
      <c r="DC73" s="2292">
        <v>2</v>
      </c>
      <c r="DD73" s="2292">
        <v>145.98792985972864</v>
      </c>
      <c r="DE73" s="2292">
        <v>256.1242852505128</v>
      </c>
      <c r="DF73" s="2292">
        <v>122.31099491706841</v>
      </c>
      <c r="DG73" s="2292">
        <v>116.35676772888866</v>
      </c>
      <c r="DH73" s="2292">
        <v>48.644022172042774</v>
      </c>
      <c r="DI73" s="2292">
        <v>1320.8693264988758</v>
      </c>
      <c r="DJ73" s="2292">
        <v>0</v>
      </c>
      <c r="DK73" s="2292">
        <v>16.566242128041047</v>
      </c>
      <c r="DL73" s="2292">
        <v>305.62092917450104</v>
      </c>
      <c r="DM73" s="2292">
        <v>435.35284084136958</v>
      </c>
      <c r="DN73" s="2292">
        <v>348.42340190117949</v>
      </c>
      <c r="DO73" s="2292">
        <v>180.81723348388942</v>
      </c>
      <c r="DP73" s="2292">
        <v>34.088678969895128</v>
      </c>
      <c r="DQ73" s="2292">
        <v>385.80830892534914</v>
      </c>
      <c r="DR73" s="2292">
        <v>0</v>
      </c>
      <c r="DS73" s="2292">
        <v>0</v>
      </c>
      <c r="DT73" s="2292">
        <v>42.551968299898562</v>
      </c>
      <c r="DU73" s="2292">
        <v>122.34044227892363</v>
      </c>
      <c r="DV73" s="2292">
        <v>98.196837941352129</v>
      </c>
      <c r="DW73" s="2292">
        <v>75.382472454720073</v>
      </c>
      <c r="DX73" s="2292">
        <v>47.336587950454799</v>
      </c>
      <c r="DY73" s="2292">
        <v>2811.7132282355883</v>
      </c>
      <c r="DZ73" s="2292">
        <v>1451.7290248313554</v>
      </c>
      <c r="EA73" s="2292">
        <v>0</v>
      </c>
      <c r="EB73" s="2292">
        <v>56.428571428562648</v>
      </c>
      <c r="EC73" s="2292">
        <v>94.654091166790323</v>
      </c>
      <c r="ED73" s="2292">
        <v>318.49822453340636</v>
      </c>
      <c r="EE73" s="2292">
        <v>605.21143256480434</v>
      </c>
      <c r="EF73" s="2292">
        <v>277.11314082894256</v>
      </c>
      <c r="EG73" s="2292">
        <v>99.823564308849171</v>
      </c>
      <c r="EH73" s="2292">
        <v>1359.9842034042329</v>
      </c>
      <c r="EI73" s="2292">
        <v>0</v>
      </c>
      <c r="EJ73" s="2292">
        <v>54.223809523819355</v>
      </c>
      <c r="EK73" s="2292">
        <v>193.36971919627183</v>
      </c>
      <c r="EL73" s="2292">
        <v>498.66743349725948</v>
      </c>
      <c r="EM73" s="2292">
        <v>282.44780682047485</v>
      </c>
      <c r="EN73" s="2292">
        <v>221.03077108545659</v>
      </c>
      <c r="EO73" s="2292">
        <v>110.24466328095089</v>
      </c>
      <c r="EP73" s="2293">
        <v>441.84473364368421</v>
      </c>
      <c r="EQ73" s="2283"/>
    </row>
    <row r="74" spans="1:147" ht="20.25" customHeight="1">
      <c r="A74" s="1030"/>
      <c r="B74" s="1030"/>
      <c r="C74" s="1030"/>
      <c r="D74" s="1030"/>
      <c r="E74" s="1843" t="s">
        <v>1300</v>
      </c>
      <c r="F74" s="2023">
        <f t="shared" si="80"/>
        <v>20202.688529641964</v>
      </c>
      <c r="G74" s="2028">
        <f t="shared" si="81"/>
        <v>7451.4089029026827</v>
      </c>
      <c r="H74" s="2024">
        <f t="shared" si="82"/>
        <v>19.300000000016663</v>
      </c>
      <c r="I74" s="2024">
        <f t="shared" si="83"/>
        <v>132.92832382474148</v>
      </c>
      <c r="J74" s="2024">
        <f t="shared" si="84"/>
        <v>1099.0085719380747</v>
      </c>
      <c r="K74" s="2024">
        <f t="shared" si="85"/>
        <v>1693.2437845975849</v>
      </c>
      <c r="L74" s="2024">
        <f t="shared" si="86"/>
        <v>2708.2471814254754</v>
      </c>
      <c r="M74" s="2024">
        <f t="shared" si="87"/>
        <v>1490.5460943636726</v>
      </c>
      <c r="N74" s="1830">
        <f t="shared" si="88"/>
        <v>308.13494675311625</v>
      </c>
      <c r="O74" s="2023">
        <f t="shared" si="89"/>
        <v>10191.841809792628</v>
      </c>
      <c r="P74" s="2023">
        <f t="shared" si="90"/>
        <v>13.900000000018105</v>
      </c>
      <c r="Q74" s="2023">
        <f t="shared" si="91"/>
        <v>512.20900153813579</v>
      </c>
      <c r="R74" s="2023">
        <f t="shared" si="92"/>
        <v>1489.5173935543994</v>
      </c>
      <c r="S74" s="2023">
        <f t="shared" si="93"/>
        <v>2944.4337273789106</v>
      </c>
      <c r="T74" s="2023">
        <f t="shared" si="94"/>
        <v>2808.6924673762314</v>
      </c>
      <c r="U74" s="2023">
        <f t="shared" si="95"/>
        <v>2061.86470367121</v>
      </c>
      <c r="V74" s="2023">
        <f t="shared" si="96"/>
        <v>361.2245162737222</v>
      </c>
      <c r="W74" s="2023">
        <f t="shared" si="97"/>
        <v>2559.4378169466568</v>
      </c>
      <c r="AU74" s="1030"/>
      <c r="AV74" s="1030"/>
      <c r="AW74" s="1030"/>
      <c r="AX74" s="1030"/>
      <c r="BI74" s="1262"/>
      <c r="BJ74" s="1262"/>
      <c r="BK74" s="1262"/>
      <c r="BL74" s="1262"/>
      <c r="BM74" s="1262"/>
      <c r="BQ74" s="1262"/>
      <c r="BR74" s="1262"/>
      <c r="BS74" s="1262"/>
      <c r="BT74" s="1262"/>
      <c r="BU74" s="1262"/>
      <c r="BY74" s="3188"/>
      <c r="BZ74" s="2971" t="s">
        <v>1038</v>
      </c>
      <c r="CA74" s="2291">
        <v>17258.4426079029</v>
      </c>
      <c r="CB74" s="2292">
        <v>2766.5677163629271</v>
      </c>
      <c r="CC74" s="2292">
        <v>0</v>
      </c>
      <c r="CD74" s="2292">
        <v>6.875</v>
      </c>
      <c r="CE74" s="2292">
        <v>260.65057504204265</v>
      </c>
      <c r="CF74" s="2292">
        <v>651.77814483756822</v>
      </c>
      <c r="CG74" s="2292">
        <v>897.13851048935567</v>
      </c>
      <c r="CH74" s="2292">
        <v>794.57744024703618</v>
      </c>
      <c r="CI74" s="2292">
        <v>155.54804574692415</v>
      </c>
      <c r="CJ74" s="2292">
        <v>3920.6540557186081</v>
      </c>
      <c r="CK74" s="2292">
        <v>1176.8571985707285</v>
      </c>
      <c r="CL74" s="2292">
        <v>0</v>
      </c>
      <c r="CM74" s="2292">
        <v>7.6080725364183186</v>
      </c>
      <c r="CN74" s="2292">
        <v>160.81637555703841</v>
      </c>
      <c r="CO74" s="2292">
        <v>246.6566829980726</v>
      </c>
      <c r="CP74" s="2292">
        <v>204.66300113152681</v>
      </c>
      <c r="CQ74" s="2292">
        <v>239.6077541669392</v>
      </c>
      <c r="CR74" s="2292">
        <v>317.5053121807332</v>
      </c>
      <c r="CS74" s="2292">
        <v>1454.3066229903543</v>
      </c>
      <c r="CT74" s="2292">
        <v>0</v>
      </c>
      <c r="CU74" s="2292">
        <v>7.3333333332449779</v>
      </c>
      <c r="CV74" s="2292">
        <v>261.39562760290801</v>
      </c>
      <c r="CW74" s="2292">
        <v>412.2168003284844</v>
      </c>
      <c r="CX74" s="2292">
        <v>432.8225326080281</v>
      </c>
      <c r="CY74" s="2292">
        <v>230.17163384616055</v>
      </c>
      <c r="CZ74" s="2292">
        <v>110.36669527152876</v>
      </c>
      <c r="DA74" s="2292">
        <v>1289.4902341575244</v>
      </c>
      <c r="DB74" s="2292">
        <v>0</v>
      </c>
      <c r="DC74" s="2292">
        <v>91.377486100683456</v>
      </c>
      <c r="DD74" s="2292">
        <v>289.30887543687118</v>
      </c>
      <c r="DE74" s="2292">
        <v>384.29797061288667</v>
      </c>
      <c r="DF74" s="2292">
        <v>307.19930545127511</v>
      </c>
      <c r="DG74" s="2292">
        <v>186.16213048388971</v>
      </c>
      <c r="DH74" s="2292">
        <v>31.144466071918078</v>
      </c>
      <c r="DI74" s="2292">
        <v>3018.6809511930815</v>
      </c>
      <c r="DJ74" s="2292">
        <v>21.815551494801817</v>
      </c>
      <c r="DK74" s="2292">
        <v>44.07132147999468</v>
      </c>
      <c r="DL74" s="2292">
        <v>855.66412630986656</v>
      </c>
      <c r="DM74" s="2292">
        <v>921.86261526322767</v>
      </c>
      <c r="DN74" s="2292">
        <v>742.15286966072688</v>
      </c>
      <c r="DO74" s="2292">
        <v>339.80588529024425</v>
      </c>
      <c r="DP74" s="2292">
        <v>93.30858169422055</v>
      </c>
      <c r="DQ74" s="2292">
        <v>890.40952551844907</v>
      </c>
      <c r="DR74" s="2292">
        <v>0</v>
      </c>
      <c r="DS74" s="2292">
        <v>0</v>
      </c>
      <c r="DT74" s="2292">
        <v>156.10544705879872</v>
      </c>
      <c r="DU74" s="2292">
        <v>205.2878751336124</v>
      </c>
      <c r="DV74" s="2292">
        <v>271.52558471466955</v>
      </c>
      <c r="DW74" s="2292">
        <v>253.94714035050589</v>
      </c>
      <c r="DX74" s="2292">
        <v>3.5434782608626381</v>
      </c>
      <c r="DY74" s="2292">
        <v>6350.2836830810857</v>
      </c>
      <c r="DZ74" s="2292">
        <v>2686.1070964177607</v>
      </c>
      <c r="EA74" s="2292">
        <v>0</v>
      </c>
      <c r="EB74" s="2292">
        <v>77.814368130083579</v>
      </c>
      <c r="EC74" s="2292">
        <v>257.89201502630954</v>
      </c>
      <c r="ED74" s="2292">
        <v>665.68894909170399</v>
      </c>
      <c r="EE74" s="2292">
        <v>723.82250762186254</v>
      </c>
      <c r="EF74" s="2292">
        <v>831.78602608471533</v>
      </c>
      <c r="EG74" s="2292">
        <v>129.10323046308514</v>
      </c>
      <c r="EH74" s="2292">
        <v>3664.1765866633236</v>
      </c>
      <c r="EI74" s="2292">
        <v>13.900000000018105</v>
      </c>
      <c r="EJ74" s="2292">
        <v>362.42323081304846</v>
      </c>
      <c r="EK74" s="2292">
        <v>815.49402419662761</v>
      </c>
      <c r="EL74" s="2292">
        <v>959.97364327282037</v>
      </c>
      <c r="EM74" s="2292">
        <v>799.1345677711073</v>
      </c>
      <c r="EN74" s="2292">
        <v>582.20206679473392</v>
      </c>
      <c r="EO74" s="2292">
        <v>131.04905381496692</v>
      </c>
      <c r="EP74" s="2293">
        <v>311.84667602875044</v>
      </c>
      <c r="EQ74" s="2283"/>
    </row>
    <row r="75" spans="1:147" ht="20.25" customHeight="1">
      <c r="A75" s="1030"/>
      <c r="B75" s="1030"/>
      <c r="C75" s="1030"/>
      <c r="D75" s="1030"/>
      <c r="E75" s="1844" t="s">
        <v>1301</v>
      </c>
      <c r="F75" s="2025">
        <f t="shared" si="80"/>
        <v>19490</v>
      </c>
      <c r="G75" s="2029">
        <f t="shared" si="81"/>
        <v>12703</v>
      </c>
      <c r="H75" s="2026">
        <f t="shared" si="82"/>
        <v>8</v>
      </c>
      <c r="I75" s="2026">
        <f t="shared" si="83"/>
        <v>563</v>
      </c>
      <c r="J75" s="2026">
        <f t="shared" si="84"/>
        <v>2868</v>
      </c>
      <c r="K75" s="2026">
        <f t="shared" si="85"/>
        <v>4009</v>
      </c>
      <c r="L75" s="2026">
        <f t="shared" si="86"/>
        <v>3154</v>
      </c>
      <c r="M75" s="2026">
        <f t="shared" si="87"/>
        <v>1747</v>
      </c>
      <c r="N75" s="2027">
        <f t="shared" si="88"/>
        <v>354</v>
      </c>
      <c r="O75" s="2025">
        <f t="shared" si="89"/>
        <v>6787</v>
      </c>
      <c r="P75" s="2025">
        <f t="shared" si="90"/>
        <v>19</v>
      </c>
      <c r="Q75" s="2025">
        <f t="shared" si="91"/>
        <v>388</v>
      </c>
      <c r="R75" s="2025">
        <f t="shared" si="92"/>
        <v>1558</v>
      </c>
      <c r="S75" s="2025">
        <f t="shared" si="93"/>
        <v>2323</v>
      </c>
      <c r="T75" s="2025">
        <f t="shared" si="94"/>
        <v>1504</v>
      </c>
      <c r="U75" s="2025">
        <f t="shared" si="95"/>
        <v>842</v>
      </c>
      <c r="V75" s="2025">
        <f t="shared" si="96"/>
        <v>153</v>
      </c>
      <c r="W75" s="2025">
        <f t="shared" si="97"/>
        <v>0</v>
      </c>
      <c r="AU75" s="1030"/>
      <c r="AV75" s="1030"/>
      <c r="AW75" s="1030"/>
      <c r="AX75" s="1030"/>
      <c r="BI75" s="1263"/>
      <c r="BJ75" s="1263"/>
      <c r="BK75" s="1263"/>
      <c r="BL75" s="1263"/>
      <c r="BM75" s="1263"/>
      <c r="BQ75" s="1263"/>
      <c r="BR75" s="1263"/>
      <c r="BS75" s="1263"/>
      <c r="BT75" s="1263"/>
      <c r="BU75" s="1263"/>
      <c r="BY75" s="3188"/>
      <c r="BZ75" s="2971" t="s">
        <v>1039</v>
      </c>
      <c r="CA75" s="2291">
        <v>26256.217898479917</v>
      </c>
      <c r="CB75" s="2292">
        <v>3533.5689224639586</v>
      </c>
      <c r="CC75" s="2292">
        <v>18.300000000016663</v>
      </c>
      <c r="CD75" s="2292">
        <v>47.091485701431317</v>
      </c>
      <c r="CE75" s="2292">
        <v>453.34442656005939</v>
      </c>
      <c r="CF75" s="2292">
        <v>626.50415434068748</v>
      </c>
      <c r="CG75" s="2292">
        <v>1181.9387300129902</v>
      </c>
      <c r="CH75" s="2292">
        <v>914.60812543640554</v>
      </c>
      <c r="CI75" s="2292">
        <v>291.7820004123659</v>
      </c>
      <c r="CJ75" s="2292">
        <v>6628.9118937317407</v>
      </c>
      <c r="CK75" s="2292">
        <v>1898.7961376039102</v>
      </c>
      <c r="CL75" s="2292">
        <v>0</v>
      </c>
      <c r="CM75" s="2292">
        <v>6.9397046759569774</v>
      </c>
      <c r="CN75" s="2292">
        <v>358.16413809359659</v>
      </c>
      <c r="CO75" s="2292">
        <v>334.08635575480236</v>
      </c>
      <c r="CP75" s="2292">
        <v>459.40805672010981</v>
      </c>
      <c r="CQ75" s="2292">
        <v>386.88735371993721</v>
      </c>
      <c r="CR75" s="2292">
        <v>353.31052863950828</v>
      </c>
      <c r="CS75" s="2292">
        <v>2625.777026943304</v>
      </c>
      <c r="CT75" s="2292">
        <v>0</v>
      </c>
      <c r="CU75" s="2292">
        <v>54.724388761516423</v>
      </c>
      <c r="CV75" s="2292">
        <v>478.74914020655171</v>
      </c>
      <c r="CW75" s="2292">
        <v>771.57277189560659</v>
      </c>
      <c r="CX75" s="2292">
        <v>735.53477390215573</v>
      </c>
      <c r="CY75" s="2292">
        <v>477.53745059028893</v>
      </c>
      <c r="CZ75" s="2292">
        <v>107.6585015871872</v>
      </c>
      <c r="DA75" s="2292">
        <v>2104.3387291845224</v>
      </c>
      <c r="DB75" s="2292">
        <v>0</v>
      </c>
      <c r="DC75" s="2292">
        <v>202.87876215552609</v>
      </c>
      <c r="DD75" s="2292">
        <v>512.05705262452113</v>
      </c>
      <c r="DE75" s="2292">
        <v>578.11396061910443</v>
      </c>
      <c r="DF75" s="2292">
        <v>545.70870336461019</v>
      </c>
      <c r="DG75" s="2292">
        <v>211.33783346556493</v>
      </c>
      <c r="DH75" s="2292">
        <v>54.242416955196845</v>
      </c>
      <c r="DI75" s="2292">
        <v>4342.5267060868646</v>
      </c>
      <c r="DJ75" s="2292">
        <v>17.7666666666765</v>
      </c>
      <c r="DK75" s="2292">
        <v>125.19985354185958</v>
      </c>
      <c r="DL75" s="2292">
        <v>1276.1472145577716</v>
      </c>
      <c r="DM75" s="2292">
        <v>1505.9671011137184</v>
      </c>
      <c r="DN75" s="2292">
        <v>900.71491988416585</v>
      </c>
      <c r="DO75" s="2292">
        <v>458.40328234309067</v>
      </c>
      <c r="DP75" s="2292">
        <v>58.327667979581648</v>
      </c>
      <c r="DQ75" s="2292">
        <v>1145.2142030230443</v>
      </c>
      <c r="DR75" s="2292">
        <v>0</v>
      </c>
      <c r="DS75" s="2292">
        <v>43.455262336387293</v>
      </c>
      <c r="DT75" s="2292">
        <v>288.4366550082932</v>
      </c>
      <c r="DU75" s="2292">
        <v>302.56743459942646</v>
      </c>
      <c r="DV75" s="2292">
        <v>282.59889137424074</v>
      </c>
      <c r="DW75" s="2292">
        <v>165.51178251263511</v>
      </c>
      <c r="DX75" s="2292">
        <v>62.644177192061903</v>
      </c>
      <c r="DY75" s="2292">
        <v>10428.333895814845</v>
      </c>
      <c r="DZ75" s="2292">
        <v>4297.9795464575755</v>
      </c>
      <c r="EA75" s="2292">
        <v>0</v>
      </c>
      <c r="EB75" s="2292">
        <v>91.384959586948128</v>
      </c>
      <c r="EC75" s="2292">
        <v>834.05194437048362</v>
      </c>
      <c r="ED75" s="2292">
        <v>1110.2988509304871</v>
      </c>
      <c r="EE75" s="2292">
        <v>1366.0486263021828</v>
      </c>
      <c r="EF75" s="2292">
        <v>829.60357616407111</v>
      </c>
      <c r="EG75" s="2292">
        <v>66.591589103402185</v>
      </c>
      <c r="EH75" s="2292">
        <v>6130.354349357267</v>
      </c>
      <c r="EI75" s="2292">
        <v>26.874999999999996</v>
      </c>
      <c r="EJ75" s="2292">
        <v>426.53640134662925</v>
      </c>
      <c r="EK75" s="2292">
        <v>891.58379651337725</v>
      </c>
      <c r="EL75" s="2292">
        <v>2682.5805802062246</v>
      </c>
      <c r="EM75" s="2292">
        <v>1214.2614209368257</v>
      </c>
      <c r="EN75" s="2292">
        <v>783.50699795745572</v>
      </c>
      <c r="EO75" s="2292">
        <v>105.01015239675428</v>
      </c>
      <c r="EP75" s="2293">
        <v>177.66227735947206</v>
      </c>
      <c r="EQ75" s="2283"/>
    </row>
    <row r="76" spans="1:147" ht="20.25" customHeight="1">
      <c r="A76" s="1030"/>
      <c r="B76" s="1030"/>
      <c r="C76" s="1030"/>
      <c r="D76" s="1030"/>
      <c r="F76" s="1762"/>
      <c r="H76" s="1841">
        <f>H70/$G$70*100</f>
        <v>9.4939229307903023E-2</v>
      </c>
      <c r="I76" s="1841">
        <f t="shared" ref="I76:N76" si="100">I70/$G$70*100</f>
        <v>3.3191651414115038</v>
      </c>
      <c r="J76" s="1841">
        <f t="shared" si="100"/>
        <v>22.491102423666597</v>
      </c>
      <c r="K76" s="1841">
        <f t="shared" si="100"/>
        <v>27.095961668110451</v>
      </c>
      <c r="L76" s="1841">
        <f t="shared" si="100"/>
        <v>25.660216496711225</v>
      </c>
      <c r="M76" s="1841">
        <f t="shared" si="100"/>
        <v>16.675027252135362</v>
      </c>
      <c r="N76" s="1841">
        <f t="shared" si="100"/>
        <v>4.6635877886569563</v>
      </c>
      <c r="O76" s="1830"/>
      <c r="P76" s="1841">
        <f>P70/$O$70*100</f>
        <v>0.2527539522151715</v>
      </c>
      <c r="Q76" s="1841">
        <f t="shared" ref="Q76:V76" si="101">Q70/$O$70*100</f>
        <v>4.7389736937148141</v>
      </c>
      <c r="R76" s="1841">
        <f t="shared" si="101"/>
        <v>19.389836463534433</v>
      </c>
      <c r="S76" s="1841">
        <f t="shared" si="101"/>
        <v>30.888339336007586</v>
      </c>
      <c r="T76" s="1841">
        <f t="shared" si="101"/>
        <v>24.034657155988253</v>
      </c>
      <c r="U76" s="1841">
        <f t="shared" si="101"/>
        <v>16.570012444885908</v>
      </c>
      <c r="V76" s="1841">
        <f t="shared" si="101"/>
        <v>4.1254269536538377</v>
      </c>
      <c r="AU76" s="1030"/>
      <c r="AV76" s="1030"/>
      <c r="AW76" s="1030"/>
      <c r="AX76" s="1030"/>
      <c r="BI76" s="1257"/>
      <c r="BJ76" s="1257"/>
      <c r="BK76" s="1257"/>
      <c r="BL76" s="1257"/>
      <c r="BM76" s="1257"/>
      <c r="BQ76" s="1257"/>
      <c r="BR76" s="1257"/>
      <c r="BS76" s="1257"/>
      <c r="BT76" s="1257"/>
      <c r="BU76" s="1257"/>
      <c r="BY76" s="3188"/>
      <c r="BZ76" s="2971" t="s">
        <v>1040</v>
      </c>
      <c r="CA76" s="2291">
        <v>18396.532959832908</v>
      </c>
      <c r="CB76" s="2292">
        <v>2352.4671808674666</v>
      </c>
      <c r="CC76" s="2292">
        <v>0</v>
      </c>
      <c r="CD76" s="2292">
        <v>70.014896729038924</v>
      </c>
      <c r="CE76" s="2292">
        <v>278.49707108456425</v>
      </c>
      <c r="CF76" s="2292">
        <v>421.829594872619</v>
      </c>
      <c r="CG76" s="2292">
        <v>755.08230354452314</v>
      </c>
      <c r="CH76" s="2292">
        <v>593.32254876079037</v>
      </c>
      <c r="CI76" s="2292">
        <v>233.72076587593264</v>
      </c>
      <c r="CJ76" s="2292">
        <v>6219.6018280888447</v>
      </c>
      <c r="CK76" s="2292">
        <v>1281.65794541488</v>
      </c>
      <c r="CL76" s="2292">
        <v>0</v>
      </c>
      <c r="CM76" s="2292">
        <v>9.0434782608626385</v>
      </c>
      <c r="CN76" s="2292">
        <v>240.23424504069317</v>
      </c>
      <c r="CO76" s="2292">
        <v>214.13089768571302</v>
      </c>
      <c r="CP76" s="2292">
        <v>340.87793885593277</v>
      </c>
      <c r="CQ76" s="2292">
        <v>274.76296611016335</v>
      </c>
      <c r="CR76" s="2292">
        <v>202.6084194615145</v>
      </c>
      <c r="CS76" s="2292">
        <v>2203.3179365684155</v>
      </c>
      <c r="CT76" s="2292">
        <v>0</v>
      </c>
      <c r="CU76" s="2292">
        <v>61.515921393942797</v>
      </c>
      <c r="CV76" s="2292">
        <v>373.13740271304226</v>
      </c>
      <c r="CW76" s="2292">
        <v>524.10828438134706</v>
      </c>
      <c r="CX76" s="2292">
        <v>680.48547642672065</v>
      </c>
      <c r="CY76" s="2292">
        <v>437.30525966396181</v>
      </c>
      <c r="CZ76" s="2292">
        <v>126.76559198939995</v>
      </c>
      <c r="DA76" s="2292">
        <v>2734.625946105552</v>
      </c>
      <c r="DB76" s="2292">
        <v>0</v>
      </c>
      <c r="DC76" s="2292">
        <v>202.43115036640597</v>
      </c>
      <c r="DD76" s="2292">
        <v>872.15880459908908</v>
      </c>
      <c r="DE76" s="2292">
        <v>920.73917287630707</v>
      </c>
      <c r="DF76" s="2292">
        <v>440.47196009192731</v>
      </c>
      <c r="DG76" s="2292">
        <v>268.63449335299197</v>
      </c>
      <c r="DH76" s="2292">
        <v>30.190364818830368</v>
      </c>
      <c r="DI76" s="2292">
        <v>2846.4729887012527</v>
      </c>
      <c r="DJ76" s="2292">
        <v>16.428571428530766</v>
      </c>
      <c r="DK76" s="2292">
        <v>116.42489679350199</v>
      </c>
      <c r="DL76" s="2292">
        <v>776.27922968322184</v>
      </c>
      <c r="DM76" s="2292">
        <v>1055.0119088547513</v>
      </c>
      <c r="DN76" s="2292">
        <v>634.47496133510663</v>
      </c>
      <c r="DO76" s="2292">
        <v>207.80800680765688</v>
      </c>
      <c r="DP76" s="2292">
        <v>40.045413798482947</v>
      </c>
      <c r="DQ76" s="2292">
        <v>550.88275676346029</v>
      </c>
      <c r="DR76" s="2292">
        <v>0</v>
      </c>
      <c r="DS76" s="2292">
        <v>8.2159213939132965</v>
      </c>
      <c r="DT76" s="2292">
        <v>139.92391403901317</v>
      </c>
      <c r="DU76" s="2292">
        <v>134.09532701858697</v>
      </c>
      <c r="DV76" s="2292">
        <v>89.293059443597002</v>
      </c>
      <c r="DW76" s="2292">
        <v>133.14494201940536</v>
      </c>
      <c r="DX76" s="2292">
        <v>46.20959284894451</v>
      </c>
      <c r="DY76" s="2292">
        <v>6399.2252698383181</v>
      </c>
      <c r="DZ76" s="2292">
        <v>1597.6416366951935</v>
      </c>
      <c r="EA76" s="2292">
        <v>8</v>
      </c>
      <c r="EB76" s="2292">
        <v>24.070385413707637</v>
      </c>
      <c r="EC76" s="2292">
        <v>176.81154719623791</v>
      </c>
      <c r="ED76" s="2292">
        <v>339.13974754103202</v>
      </c>
      <c r="EE76" s="2292">
        <v>494.89544634855883</v>
      </c>
      <c r="EF76" s="2292">
        <v>445.91128101160035</v>
      </c>
      <c r="EG76" s="2292">
        <v>108.81322918405641</v>
      </c>
      <c r="EH76" s="2292">
        <v>4801.5836331431274</v>
      </c>
      <c r="EI76" s="2292">
        <v>7.7577639751228418</v>
      </c>
      <c r="EJ76" s="2292">
        <v>149.80579409354357</v>
      </c>
      <c r="EK76" s="2292">
        <v>1423.7182262039978</v>
      </c>
      <c r="EL76" s="2292">
        <v>1412.2362931844928</v>
      </c>
      <c r="EM76" s="2292">
        <v>1084.4197088949243</v>
      </c>
      <c r="EN76" s="2292">
        <v>586.76118422886714</v>
      </c>
      <c r="EO76" s="2292">
        <v>136.88466256217609</v>
      </c>
      <c r="EP76" s="2293">
        <v>27.882935573558846</v>
      </c>
      <c r="EQ76" s="2283"/>
    </row>
    <row r="77" spans="1:147" ht="20.25" customHeight="1">
      <c r="A77" s="1030"/>
      <c r="B77" s="1030"/>
      <c r="C77" s="1030"/>
      <c r="D77" s="1030"/>
      <c r="F77" s="2030"/>
      <c r="G77" s="2030"/>
      <c r="H77" s="2030"/>
      <c r="I77" s="2030"/>
      <c r="J77" s="2030"/>
      <c r="K77" s="2030"/>
      <c r="L77" s="2030"/>
      <c r="M77" s="2030"/>
      <c r="N77" s="2030"/>
      <c r="AU77" s="1030"/>
      <c r="AV77" s="1030"/>
      <c r="AW77" s="1030"/>
      <c r="AX77" s="1030"/>
      <c r="BI77" s="1264"/>
      <c r="BJ77" s="1264"/>
      <c r="BK77" s="1264"/>
      <c r="BL77" s="1264"/>
      <c r="BM77" s="1264"/>
      <c r="BQ77" s="1264"/>
      <c r="BR77" s="1264"/>
      <c r="BS77" s="1264"/>
      <c r="BT77" s="1264"/>
      <c r="BU77" s="1264"/>
      <c r="BY77" s="3188"/>
      <c r="BZ77" s="2971" t="s">
        <v>1041</v>
      </c>
      <c r="CA77" s="2291">
        <v>33439.261053274706</v>
      </c>
      <c r="CB77" s="2292">
        <v>4900.1472377203318</v>
      </c>
      <c r="CC77" s="2292">
        <v>4.6314586851816228</v>
      </c>
      <c r="CD77" s="2292">
        <v>32.484126984059763</v>
      </c>
      <c r="CE77" s="2292">
        <v>305.1713126333762</v>
      </c>
      <c r="CF77" s="2292">
        <v>985.81642642659097</v>
      </c>
      <c r="CG77" s="2292">
        <v>1661.4503308604078</v>
      </c>
      <c r="CH77" s="2292">
        <v>1547.1323938490559</v>
      </c>
      <c r="CI77" s="2292">
        <v>363.4611882816609</v>
      </c>
      <c r="CJ77" s="2292">
        <v>11629.587581331583</v>
      </c>
      <c r="CK77" s="2292">
        <v>1420.1493391651773</v>
      </c>
      <c r="CL77" s="2292">
        <v>0</v>
      </c>
      <c r="CM77" s="2292">
        <v>5.9254304438812664</v>
      </c>
      <c r="CN77" s="2292">
        <v>207.91721700002074</v>
      </c>
      <c r="CO77" s="2292">
        <v>302.53647155709996</v>
      </c>
      <c r="CP77" s="2292">
        <v>319.35680544935491</v>
      </c>
      <c r="CQ77" s="2292">
        <v>237.64825772293278</v>
      </c>
      <c r="CR77" s="2292">
        <v>346.76515699188764</v>
      </c>
      <c r="CS77" s="2292">
        <v>3753.6245252867407</v>
      </c>
      <c r="CT77" s="2292">
        <v>0</v>
      </c>
      <c r="CU77" s="2292">
        <v>4.4000000000203388</v>
      </c>
      <c r="CV77" s="2292">
        <v>542.22969763950539</v>
      </c>
      <c r="CW77" s="2292">
        <v>1151.6487184003295</v>
      </c>
      <c r="CX77" s="2292">
        <v>1210.6835810889013</v>
      </c>
      <c r="CY77" s="2292">
        <v>688.24685649985167</v>
      </c>
      <c r="CZ77" s="2292">
        <v>156.41567165813277</v>
      </c>
      <c r="DA77" s="2292">
        <v>6455.8137168796648</v>
      </c>
      <c r="DB77" s="2292">
        <v>1</v>
      </c>
      <c r="DC77" s="2292">
        <v>378.7770970354577</v>
      </c>
      <c r="DD77" s="2292">
        <v>1975.328274104849</v>
      </c>
      <c r="DE77" s="2292">
        <v>1882.2825258287992</v>
      </c>
      <c r="DF77" s="2292">
        <v>1433.4392910336599</v>
      </c>
      <c r="DG77" s="2292">
        <v>612.63562185810383</v>
      </c>
      <c r="DH77" s="2292">
        <v>172.35090701879514</v>
      </c>
      <c r="DI77" s="2292">
        <v>5614.4777655252301</v>
      </c>
      <c r="DJ77" s="2292">
        <v>9.3962264150943398</v>
      </c>
      <c r="DK77" s="2292">
        <v>223.34599817784729</v>
      </c>
      <c r="DL77" s="2292">
        <v>1689.9703700492589</v>
      </c>
      <c r="DM77" s="2292">
        <v>1820.2187787601761</v>
      </c>
      <c r="DN77" s="2292">
        <v>1165.3157473755255</v>
      </c>
      <c r="DO77" s="2292">
        <v>638.84628900715302</v>
      </c>
      <c r="DP77" s="2292">
        <v>67.384355740175437</v>
      </c>
      <c r="DQ77" s="2292">
        <v>1964.4955414919973</v>
      </c>
      <c r="DR77" s="2292">
        <v>10</v>
      </c>
      <c r="DS77" s="2292">
        <v>85.909988138466844</v>
      </c>
      <c r="DT77" s="2292">
        <v>459.50951552788155</v>
      </c>
      <c r="DU77" s="2292">
        <v>513.21956980388086</v>
      </c>
      <c r="DV77" s="2292">
        <v>484.68793265856414</v>
      </c>
      <c r="DW77" s="2292">
        <v>335.98602753289026</v>
      </c>
      <c r="DX77" s="2292">
        <v>75.182507830313796</v>
      </c>
      <c r="DY77" s="2292">
        <v>9330.5529272055501</v>
      </c>
      <c r="DZ77" s="2292">
        <v>3017.1480641788453</v>
      </c>
      <c r="EA77" s="2292">
        <v>9.1276595744836353</v>
      </c>
      <c r="EB77" s="2292">
        <v>132.08842300807152</v>
      </c>
      <c r="EC77" s="2292">
        <v>573.95632874193404</v>
      </c>
      <c r="ED77" s="2292">
        <v>857.24655490876114</v>
      </c>
      <c r="EE77" s="2292">
        <v>862.71739346513527</v>
      </c>
      <c r="EF77" s="2292">
        <v>471.9437691722004</v>
      </c>
      <c r="EG77" s="2292">
        <v>110.06793530826047</v>
      </c>
      <c r="EH77" s="2292">
        <v>6313.4048630267052</v>
      </c>
      <c r="EI77" s="2292">
        <v>49.254845756952022</v>
      </c>
      <c r="EJ77" s="2292">
        <v>275.83874601839716</v>
      </c>
      <c r="EK77" s="2292">
        <v>1254.703100200466</v>
      </c>
      <c r="EL77" s="2292">
        <v>2470.0075533593458</v>
      </c>
      <c r="EM77" s="2292">
        <v>1110.7906937897651</v>
      </c>
      <c r="EN77" s="2292">
        <v>935.17765312841277</v>
      </c>
      <c r="EO77" s="2292">
        <v>217.63227077336563</v>
      </c>
      <c r="EP77" s="2293">
        <v>0</v>
      </c>
      <c r="EQ77" s="2283"/>
    </row>
    <row r="78" spans="1:147" ht="20.25" customHeight="1">
      <c r="A78" s="1030"/>
      <c r="B78" s="1030"/>
      <c r="C78" s="1030"/>
      <c r="D78" s="1030"/>
      <c r="F78" s="2030"/>
      <c r="G78" s="2030"/>
      <c r="H78" s="2030"/>
      <c r="I78" s="2030"/>
      <c r="J78" s="2030"/>
      <c r="K78" s="2030"/>
      <c r="L78" s="2030"/>
      <c r="M78" s="2030"/>
      <c r="N78" s="2030"/>
      <c r="AU78" s="1030"/>
      <c r="AV78" s="1030"/>
      <c r="AW78" s="1030"/>
      <c r="AX78" s="1030"/>
      <c r="BI78" s="1257"/>
      <c r="BJ78" s="1257"/>
      <c r="BK78" s="1257"/>
      <c r="BL78" s="1257"/>
      <c r="BM78" s="1257"/>
      <c r="BQ78" s="1257"/>
      <c r="BR78" s="1257"/>
      <c r="BS78" s="1257"/>
      <c r="BT78" s="1257"/>
      <c r="BU78" s="1257"/>
      <c r="BY78" s="3188"/>
      <c r="BZ78" s="2971" t="s">
        <v>1042</v>
      </c>
      <c r="CA78" s="2291">
        <v>9672.4905571773452</v>
      </c>
      <c r="CB78" s="2292">
        <v>1091.3454100783397</v>
      </c>
      <c r="CC78" s="2292">
        <v>0</v>
      </c>
      <c r="CD78" s="2292">
        <v>17.133689839535386</v>
      </c>
      <c r="CE78" s="2292">
        <v>88.288192016913484</v>
      </c>
      <c r="CF78" s="2292">
        <v>202.15868662677821</v>
      </c>
      <c r="CG78" s="2292">
        <v>409.76798742154068</v>
      </c>
      <c r="CH78" s="2292">
        <v>293.15906593781381</v>
      </c>
      <c r="CI78" s="2292">
        <v>80.837788235758296</v>
      </c>
      <c r="CJ78" s="2292">
        <v>4166.0631128667801</v>
      </c>
      <c r="CK78" s="2292">
        <v>343.31305792259195</v>
      </c>
      <c r="CL78" s="2292">
        <v>0</v>
      </c>
      <c r="CM78" s="2292">
        <v>4</v>
      </c>
      <c r="CN78" s="2292">
        <v>58.38472176482238</v>
      </c>
      <c r="CO78" s="2292">
        <v>103.55346095630459</v>
      </c>
      <c r="CP78" s="2292">
        <v>95.773333315114044</v>
      </c>
      <c r="CQ78" s="2292">
        <v>48.532186797495065</v>
      </c>
      <c r="CR78" s="2292">
        <v>33.069355088855986</v>
      </c>
      <c r="CS78" s="2292">
        <v>1170.5475620854211</v>
      </c>
      <c r="CT78" s="2292">
        <v>0</v>
      </c>
      <c r="CU78" s="2292">
        <v>0</v>
      </c>
      <c r="CV78" s="2292">
        <v>162.06239050654415</v>
      </c>
      <c r="CW78" s="2292">
        <v>435.82821973608759</v>
      </c>
      <c r="CX78" s="2292">
        <v>383.66967473723832</v>
      </c>
      <c r="CY78" s="2292">
        <v>158.96886626502805</v>
      </c>
      <c r="CZ78" s="2292">
        <v>30.018410840523149</v>
      </c>
      <c r="DA78" s="2292">
        <v>2652.2024928587666</v>
      </c>
      <c r="DB78" s="2292">
        <v>0</v>
      </c>
      <c r="DC78" s="2292">
        <v>84.854432110180213</v>
      </c>
      <c r="DD78" s="2292">
        <v>881.18162829332914</v>
      </c>
      <c r="DE78" s="2292">
        <v>1057.305416521549</v>
      </c>
      <c r="DF78" s="2292">
        <v>427.31222933899312</v>
      </c>
      <c r="DG78" s="2292">
        <v>169.62888542924284</v>
      </c>
      <c r="DH78" s="2292">
        <v>31.919901165472567</v>
      </c>
      <c r="DI78" s="2292">
        <v>1464.0012160344543</v>
      </c>
      <c r="DJ78" s="2292">
        <v>2.4586300967725174</v>
      </c>
      <c r="DK78" s="2292">
        <v>50.481255454097699</v>
      </c>
      <c r="DL78" s="2292">
        <v>444.33441283167974</v>
      </c>
      <c r="DM78" s="2292">
        <v>490.09245642256468</v>
      </c>
      <c r="DN78" s="2292">
        <v>337.53022807113905</v>
      </c>
      <c r="DO78" s="2292">
        <v>125.4288410741166</v>
      </c>
      <c r="DP78" s="2292">
        <v>13.675392084084665</v>
      </c>
      <c r="DQ78" s="2292">
        <v>249.7550548652996</v>
      </c>
      <c r="DR78" s="2292">
        <v>0</v>
      </c>
      <c r="DS78" s="2292">
        <v>8.8571428571536508</v>
      </c>
      <c r="DT78" s="2292">
        <v>50.774403050736467</v>
      </c>
      <c r="DU78" s="2292">
        <v>88.116295499801396</v>
      </c>
      <c r="DV78" s="2292">
        <v>58.388025132376292</v>
      </c>
      <c r="DW78" s="2292">
        <v>39.926880632924103</v>
      </c>
      <c r="DX78" s="2292">
        <v>3.6923076923076925</v>
      </c>
      <c r="DY78" s="2292">
        <v>2701.3257633324715</v>
      </c>
      <c r="DZ78" s="2292">
        <v>1144.0128748619748</v>
      </c>
      <c r="EA78" s="2292">
        <v>0</v>
      </c>
      <c r="EB78" s="2292">
        <v>75.446895750100225</v>
      </c>
      <c r="EC78" s="2292">
        <v>194.38821481898432</v>
      </c>
      <c r="ED78" s="2292">
        <v>317.21030927938273</v>
      </c>
      <c r="EE78" s="2292">
        <v>274.67442999011627</v>
      </c>
      <c r="EF78" s="2292">
        <v>218.33124268748068</v>
      </c>
      <c r="EG78" s="2292">
        <v>63.961782335910549</v>
      </c>
      <c r="EH78" s="2292">
        <v>1557.312888470497</v>
      </c>
      <c r="EI78" s="2292">
        <v>6</v>
      </c>
      <c r="EJ78" s="2292">
        <v>135.86390276388065</v>
      </c>
      <c r="EK78" s="2292">
        <v>383.8145029369727</v>
      </c>
      <c r="EL78" s="2292">
        <v>594.59555713182056</v>
      </c>
      <c r="EM78" s="2292">
        <v>320.74073440709356</v>
      </c>
      <c r="EN78" s="2292">
        <v>98.548191230729543</v>
      </c>
      <c r="EO78" s="2292">
        <v>17.75</v>
      </c>
      <c r="EP78" s="2293">
        <v>0</v>
      </c>
      <c r="EQ78" s="2283"/>
    </row>
    <row r="79" spans="1:147" ht="20.25" customHeight="1">
      <c r="A79" s="1030"/>
      <c r="B79" s="1030"/>
      <c r="C79" s="1030"/>
      <c r="D79" s="1030"/>
      <c r="F79" s="2030"/>
      <c r="G79" s="2030"/>
      <c r="H79" s="2030"/>
      <c r="I79" s="2030"/>
      <c r="J79" s="2030"/>
      <c r="K79" s="2030"/>
      <c r="L79" s="2030"/>
      <c r="M79" s="2030"/>
      <c r="N79" s="2030"/>
      <c r="AU79" s="1030"/>
      <c r="AV79" s="1030"/>
      <c r="AW79" s="1030"/>
      <c r="AX79" s="1030"/>
      <c r="BI79" s="1259"/>
      <c r="BJ79" s="1259"/>
      <c r="BK79" s="1259"/>
      <c r="BL79" s="1259"/>
      <c r="BM79" s="1259"/>
      <c r="BQ79" s="1259"/>
      <c r="BR79" s="1259"/>
      <c r="BS79" s="1259"/>
      <c r="BT79" s="1259"/>
      <c r="BU79" s="1259"/>
      <c r="BY79" s="3188"/>
      <c r="BZ79" s="2971" t="s">
        <v>1043</v>
      </c>
      <c r="CA79" s="2291">
        <v>13035.838483474228</v>
      </c>
      <c r="CB79" s="2292">
        <v>1353.3224410141177</v>
      </c>
      <c r="CC79" s="2292">
        <v>0</v>
      </c>
      <c r="CD79" s="2292">
        <v>3</v>
      </c>
      <c r="CE79" s="2292">
        <v>46.829836351609735</v>
      </c>
      <c r="CF79" s="2292">
        <v>276.09197744704096</v>
      </c>
      <c r="CG79" s="2292">
        <v>464.56574834314296</v>
      </c>
      <c r="CH79" s="2292">
        <v>426.34052253556229</v>
      </c>
      <c r="CI79" s="2292">
        <v>136.49435633676185</v>
      </c>
      <c r="CJ79" s="2292">
        <v>5476.2292638223626</v>
      </c>
      <c r="CK79" s="2292">
        <v>241.15190705618397</v>
      </c>
      <c r="CL79" s="2292">
        <v>0</v>
      </c>
      <c r="CM79" s="2292">
        <v>12.384615384615385</v>
      </c>
      <c r="CN79" s="2292">
        <v>44.520083252272684</v>
      </c>
      <c r="CO79" s="2292">
        <v>25.770446789314715</v>
      </c>
      <c r="CP79" s="2292">
        <v>67.230167050535385</v>
      </c>
      <c r="CQ79" s="2292">
        <v>45.724309047026665</v>
      </c>
      <c r="CR79" s="2292">
        <v>45.522285532419204</v>
      </c>
      <c r="CS79" s="2292">
        <v>1154.8822974669874</v>
      </c>
      <c r="CT79" s="2292">
        <v>1</v>
      </c>
      <c r="CU79" s="2292">
        <v>1</v>
      </c>
      <c r="CV79" s="2292">
        <v>137.85529237490908</v>
      </c>
      <c r="CW79" s="2292">
        <v>337.09521800821585</v>
      </c>
      <c r="CX79" s="2292">
        <v>404.11092541102761</v>
      </c>
      <c r="CY79" s="2292">
        <v>241.53285091851166</v>
      </c>
      <c r="CZ79" s="2292">
        <v>32.288010754323082</v>
      </c>
      <c r="DA79" s="2292">
        <v>4080.1950592991902</v>
      </c>
      <c r="DB79" s="2292">
        <v>1</v>
      </c>
      <c r="DC79" s="2292">
        <v>256.37873988658367</v>
      </c>
      <c r="DD79" s="2292">
        <v>1460.0476341989777</v>
      </c>
      <c r="DE79" s="2292">
        <v>1073.1138538195703</v>
      </c>
      <c r="DF79" s="2292">
        <v>885.73367391203863</v>
      </c>
      <c r="DG79" s="2292">
        <v>366.74166703366143</v>
      </c>
      <c r="DH79" s="2292">
        <v>37.179490448358372</v>
      </c>
      <c r="DI79" s="2292">
        <v>1894.0194844920311</v>
      </c>
      <c r="DJ79" s="2292">
        <v>0</v>
      </c>
      <c r="DK79" s="2292">
        <v>70.116582402652753</v>
      </c>
      <c r="DL79" s="2292">
        <v>509.9815122142266</v>
      </c>
      <c r="DM79" s="2292">
        <v>644.18177597421914</v>
      </c>
      <c r="DN79" s="2292">
        <v>492.04523465022504</v>
      </c>
      <c r="DO79" s="2292">
        <v>154.49600968558426</v>
      </c>
      <c r="DP79" s="2292">
        <v>23.1983695651234</v>
      </c>
      <c r="DQ79" s="2292">
        <v>729.11685661358763</v>
      </c>
      <c r="DR79" s="2292">
        <v>0</v>
      </c>
      <c r="DS79" s="2292">
        <v>14.075545759497555</v>
      </c>
      <c r="DT79" s="2292">
        <v>302.88241666725827</v>
      </c>
      <c r="DU79" s="2292">
        <v>165.95618678604356</v>
      </c>
      <c r="DV79" s="2292">
        <v>143.86265448103137</v>
      </c>
      <c r="DW79" s="2292">
        <v>96.911481491180112</v>
      </c>
      <c r="DX79" s="2292">
        <v>5.4285714285768254</v>
      </c>
      <c r="DY79" s="2292">
        <v>3583.1504375321329</v>
      </c>
      <c r="DZ79" s="2292">
        <v>1753.8676124463348</v>
      </c>
      <c r="EA79" s="2292">
        <v>2</v>
      </c>
      <c r="EB79" s="2292">
        <v>27.920972644395469</v>
      </c>
      <c r="EC79" s="2292">
        <v>186.82184429161765</v>
      </c>
      <c r="ED79" s="2292">
        <v>568.19547479734263</v>
      </c>
      <c r="EE79" s="2292">
        <v>546.32989237080119</v>
      </c>
      <c r="EF79" s="2292">
        <v>353.48284352693975</v>
      </c>
      <c r="EG79" s="2292">
        <v>69.116584815238099</v>
      </c>
      <c r="EH79" s="2292">
        <v>1829.2828250857976</v>
      </c>
      <c r="EI79" s="2292">
        <v>18.461538461538463</v>
      </c>
      <c r="EJ79" s="2292">
        <v>166.52158509241499</v>
      </c>
      <c r="EK79" s="2292">
        <v>344.51785102130145</v>
      </c>
      <c r="EL79" s="2292">
        <v>721.46091248561174</v>
      </c>
      <c r="EM79" s="2292">
        <v>334.8199148902047</v>
      </c>
      <c r="EN79" s="2292">
        <v>198.55871544281894</v>
      </c>
      <c r="EO79" s="2292">
        <v>44.942307691907047</v>
      </c>
      <c r="EP79" s="2293">
        <v>0</v>
      </c>
      <c r="EQ79" s="2283"/>
    </row>
    <row r="80" spans="1:147" ht="24" customHeight="1">
      <c r="A80" s="1030"/>
      <c r="B80" s="1030"/>
      <c r="C80" s="1030"/>
      <c r="D80" s="1030"/>
      <c r="F80" s="2030"/>
      <c r="G80" s="2030"/>
      <c r="H80" s="2030"/>
      <c r="I80" s="2030"/>
      <c r="J80" s="2030"/>
      <c r="K80" s="2030"/>
      <c r="L80" s="2030"/>
      <c r="M80" s="2030"/>
      <c r="N80" s="2030"/>
      <c r="AU80" s="1030"/>
      <c r="AV80" s="1030"/>
      <c r="AW80" s="1030"/>
      <c r="AX80" s="1030"/>
      <c r="BI80" s="1265"/>
      <c r="BJ80" s="1265"/>
      <c r="BK80" s="1265"/>
      <c r="BL80" s="1265"/>
      <c r="BM80" s="1265"/>
      <c r="BQ80" s="1265"/>
      <c r="BR80" s="1265"/>
      <c r="BS80" s="1265"/>
      <c r="BT80" s="1265"/>
      <c r="BU80" s="1265"/>
      <c r="BY80" s="3188"/>
      <c r="BZ80" s="2971" t="s">
        <v>1044</v>
      </c>
      <c r="CA80" s="2291">
        <v>18290.692830967873</v>
      </c>
      <c r="CB80" s="2292">
        <v>1788.2964150818752</v>
      </c>
      <c r="CC80" s="2292">
        <v>0</v>
      </c>
      <c r="CD80" s="2292">
        <v>8</v>
      </c>
      <c r="CE80" s="2292">
        <v>105.0919954832102</v>
      </c>
      <c r="CF80" s="2292">
        <v>286.30073783641069</v>
      </c>
      <c r="CG80" s="2292">
        <v>592.23395566776719</v>
      </c>
      <c r="CH80" s="2292">
        <v>634.54361174094788</v>
      </c>
      <c r="CI80" s="2292">
        <v>162.12611435353892</v>
      </c>
      <c r="CJ80" s="2292">
        <v>9410.215742560129</v>
      </c>
      <c r="CK80" s="2292">
        <v>276.67492569520789</v>
      </c>
      <c r="CL80" s="2292">
        <v>0</v>
      </c>
      <c r="CM80" s="2292">
        <v>2</v>
      </c>
      <c r="CN80" s="2292">
        <v>52.771132391929839</v>
      </c>
      <c r="CO80" s="2292">
        <v>50.171974674463343</v>
      </c>
      <c r="CP80" s="2292">
        <v>85.607135395037616</v>
      </c>
      <c r="CQ80" s="2292">
        <v>57.283337079930966</v>
      </c>
      <c r="CR80" s="2292">
        <v>28.841346153846157</v>
      </c>
      <c r="CS80" s="2292">
        <v>1646.2700811494242</v>
      </c>
      <c r="CT80" s="2292">
        <v>0</v>
      </c>
      <c r="CU80" s="2292">
        <v>0</v>
      </c>
      <c r="CV80" s="2292">
        <v>158.19472812005617</v>
      </c>
      <c r="CW80" s="2292">
        <v>600.30313614923796</v>
      </c>
      <c r="CX80" s="2292">
        <v>545.79614286610138</v>
      </c>
      <c r="CY80" s="2292">
        <v>327.20654624449503</v>
      </c>
      <c r="CZ80" s="2292">
        <v>14.769527769533166</v>
      </c>
      <c r="DA80" s="2292">
        <v>7487.2707357154977</v>
      </c>
      <c r="DB80" s="2292">
        <v>1</v>
      </c>
      <c r="DC80" s="2292">
        <v>435.9037788039949</v>
      </c>
      <c r="DD80" s="2292">
        <v>3026.110678261316</v>
      </c>
      <c r="DE80" s="2292">
        <v>2082.3563180268225</v>
      </c>
      <c r="DF80" s="2292">
        <v>1157.3615676530726</v>
      </c>
      <c r="DG80" s="2292">
        <v>680.80307592247402</v>
      </c>
      <c r="DH80" s="2292">
        <v>103.73531704781706</v>
      </c>
      <c r="DI80" s="2292">
        <v>2729.7314320236351</v>
      </c>
      <c r="DJ80" s="2292">
        <v>11.076923076923077</v>
      </c>
      <c r="DK80" s="2292">
        <v>164.00356460604317</v>
      </c>
      <c r="DL80" s="2292">
        <v>831.64399569378293</v>
      </c>
      <c r="DM80" s="2292">
        <v>848.65179436547271</v>
      </c>
      <c r="DN80" s="2292">
        <v>592.64525636244696</v>
      </c>
      <c r="DO80" s="2292">
        <v>255.55605176511966</v>
      </c>
      <c r="DP80" s="2292">
        <v>26.153846153846153</v>
      </c>
      <c r="DQ80" s="2292">
        <v>328.50311850311851</v>
      </c>
      <c r="DR80" s="2292">
        <v>0</v>
      </c>
      <c r="DS80" s="2292">
        <v>39.891891891891888</v>
      </c>
      <c r="DT80" s="2292">
        <v>87.760914760914758</v>
      </c>
      <c r="DU80" s="2292">
        <v>117.83783783783784</v>
      </c>
      <c r="DV80" s="2292">
        <v>50.374220374220378</v>
      </c>
      <c r="DW80" s="2292">
        <v>29.638253638253641</v>
      </c>
      <c r="DX80" s="2292">
        <v>3</v>
      </c>
      <c r="DY80" s="2292">
        <v>4033.9461227991155</v>
      </c>
      <c r="DZ80" s="2292">
        <v>561.67775467775471</v>
      </c>
      <c r="EA80" s="2292">
        <v>0</v>
      </c>
      <c r="EB80" s="2292">
        <v>32</v>
      </c>
      <c r="EC80" s="2292">
        <v>154.54677754677755</v>
      </c>
      <c r="ED80" s="2292">
        <v>171.25987525987526</v>
      </c>
      <c r="EE80" s="2292">
        <v>114.30977130977132</v>
      </c>
      <c r="EF80" s="2292">
        <v>70.143451143451145</v>
      </c>
      <c r="EG80" s="2292">
        <v>19.417879417879419</v>
      </c>
      <c r="EH80" s="2292">
        <v>3472.2683681213607</v>
      </c>
      <c r="EI80" s="2292">
        <v>5.2972972972972974</v>
      </c>
      <c r="EJ80" s="2292">
        <v>384.81069932024138</v>
      </c>
      <c r="EK80" s="2292">
        <v>934.93984390319497</v>
      </c>
      <c r="EL80" s="2292">
        <v>1207.4797510053606</v>
      </c>
      <c r="EM80" s="2292">
        <v>808.60973225517</v>
      </c>
      <c r="EN80" s="2292">
        <v>103.15527546777548</v>
      </c>
      <c r="EO80" s="2292">
        <v>27.975768872320597</v>
      </c>
      <c r="EP80" s="2293">
        <v>0</v>
      </c>
      <c r="EQ80" s="2283"/>
    </row>
    <row r="81" spans="1:147" ht="24" customHeight="1">
      <c r="A81" s="1030"/>
      <c r="B81" s="1030"/>
      <c r="C81" s="1030"/>
      <c r="D81" s="1030"/>
      <c r="F81" s="2030"/>
      <c r="G81" s="2030"/>
      <c r="H81" s="2030"/>
      <c r="I81" s="2030"/>
      <c r="J81" s="2030"/>
      <c r="K81" s="2030"/>
      <c r="L81" s="2030"/>
      <c r="M81" s="2030"/>
      <c r="N81" s="2030"/>
      <c r="AU81" s="1030"/>
      <c r="AV81" s="1030"/>
      <c r="AW81" s="1030"/>
      <c r="AX81" s="1030"/>
      <c r="BI81" s="1265"/>
      <c r="BJ81" s="1265"/>
      <c r="BK81" s="1265"/>
      <c r="BL81" s="1265"/>
      <c r="BM81" s="1265"/>
      <c r="BQ81" s="1265"/>
      <c r="BR81" s="1265"/>
      <c r="BS81" s="1265"/>
      <c r="BT81" s="1265"/>
      <c r="BU81" s="1265"/>
      <c r="BY81" s="3188"/>
      <c r="BZ81" s="2971" t="s">
        <v>1045</v>
      </c>
      <c r="CA81" s="2291">
        <v>17571.59728506437</v>
      </c>
      <c r="CB81" s="2292">
        <v>1572.8733031671077</v>
      </c>
      <c r="CC81" s="2292">
        <v>0</v>
      </c>
      <c r="CD81" s="2292">
        <v>45</v>
      </c>
      <c r="CE81" s="2292">
        <v>91.529411764648941</v>
      </c>
      <c r="CF81" s="2292">
        <v>344.72850678723546</v>
      </c>
      <c r="CG81" s="2292">
        <v>565.46606334828334</v>
      </c>
      <c r="CH81" s="2292">
        <v>452.14932126693981</v>
      </c>
      <c r="CI81" s="2292">
        <v>74</v>
      </c>
      <c r="CJ81" s="2292">
        <v>8431.0814479617329</v>
      </c>
      <c r="CK81" s="2292">
        <v>234.52488687774263</v>
      </c>
      <c r="CL81" s="2292">
        <v>0</v>
      </c>
      <c r="CM81" s="2292">
        <v>21.588235294108156</v>
      </c>
      <c r="CN81" s="2292">
        <v>46.764705882324471</v>
      </c>
      <c r="CO81" s="2292">
        <v>40.588235294108159</v>
      </c>
      <c r="CP81" s="2292">
        <v>57.972850678723546</v>
      </c>
      <c r="CQ81" s="2292">
        <v>60.610859728478317</v>
      </c>
      <c r="CR81" s="2292">
        <v>7</v>
      </c>
      <c r="CS81" s="2292">
        <v>698.22624434370164</v>
      </c>
      <c r="CT81" s="2292">
        <v>0</v>
      </c>
      <c r="CU81" s="2292">
        <v>1</v>
      </c>
      <c r="CV81" s="2292">
        <v>47.764705882324471</v>
      </c>
      <c r="CW81" s="2292">
        <v>202.47058823518972</v>
      </c>
      <c r="CX81" s="2292">
        <v>245.96832579181725</v>
      </c>
      <c r="CY81" s="2292">
        <v>194.02262443437016</v>
      </c>
      <c r="CZ81" s="2292">
        <v>7</v>
      </c>
      <c r="DA81" s="2292">
        <v>7498.3303167402873</v>
      </c>
      <c r="DB81" s="2292">
        <v>0</v>
      </c>
      <c r="DC81" s="2292">
        <v>652.41176470540779</v>
      </c>
      <c r="DD81" s="2292">
        <v>2579.3800904967411</v>
      </c>
      <c r="DE81" s="2292">
        <v>1800.71040723961</v>
      </c>
      <c r="DF81" s="2292">
        <v>1479.420814479543</v>
      </c>
      <c r="DG81" s="2292">
        <v>885.40723981898554</v>
      </c>
      <c r="DH81" s="2292">
        <v>101</v>
      </c>
      <c r="DI81" s="2292">
        <v>1716.9592760173593</v>
      </c>
      <c r="DJ81" s="2292">
        <v>2</v>
      </c>
      <c r="DK81" s="2292">
        <v>86.588235294108159</v>
      </c>
      <c r="DL81" s="2292">
        <v>544.48868778249221</v>
      </c>
      <c r="DM81" s="2292">
        <v>528.96380090474963</v>
      </c>
      <c r="DN81" s="2292">
        <v>372.93212669672818</v>
      </c>
      <c r="DO81" s="2292">
        <v>170.98642533928108</v>
      </c>
      <c r="DP81" s="2292">
        <v>11</v>
      </c>
      <c r="DQ81" s="2292">
        <v>413.88235294092021</v>
      </c>
      <c r="DR81" s="2292">
        <v>0</v>
      </c>
      <c r="DS81" s="2292">
        <v>3.5882352941081561</v>
      </c>
      <c r="DT81" s="2292">
        <v>100.41176470573049</v>
      </c>
      <c r="DU81" s="2292">
        <v>148.94117647054077</v>
      </c>
      <c r="DV81" s="2292">
        <v>90.764705882324463</v>
      </c>
      <c r="DW81" s="2292">
        <v>64.176470588216318</v>
      </c>
      <c r="DX81" s="2292">
        <v>6</v>
      </c>
      <c r="DY81" s="2292">
        <v>5436.8009049772518</v>
      </c>
      <c r="DZ81" s="2292">
        <v>1065.0769230769231</v>
      </c>
      <c r="EA81" s="2292">
        <v>0</v>
      </c>
      <c r="EB81" s="2292">
        <v>27</v>
      </c>
      <c r="EC81" s="2292">
        <v>199</v>
      </c>
      <c r="ED81" s="2292">
        <v>308.84615384615381</v>
      </c>
      <c r="EE81" s="2292">
        <v>347.07692307692309</v>
      </c>
      <c r="EF81" s="2292">
        <v>153.15384615384616</v>
      </c>
      <c r="EG81" s="2292">
        <v>30</v>
      </c>
      <c r="EH81" s="2292">
        <v>4371.7239819003289</v>
      </c>
      <c r="EI81" s="2292">
        <v>0</v>
      </c>
      <c r="EJ81" s="2292">
        <v>52</v>
      </c>
      <c r="EK81" s="2292">
        <v>840</v>
      </c>
      <c r="EL81" s="2292">
        <v>1056.0769230769231</v>
      </c>
      <c r="EM81" s="2292">
        <v>1003.9411764705408</v>
      </c>
      <c r="EN81" s="2292">
        <v>787.11764705875714</v>
      </c>
      <c r="EO81" s="2292">
        <v>632.58823529410813</v>
      </c>
      <c r="EP81" s="2293">
        <v>0</v>
      </c>
      <c r="EQ81" s="2283"/>
    </row>
    <row r="82" spans="1:147" ht="24" customHeight="1">
      <c r="A82" s="1030"/>
      <c r="B82" s="1030"/>
      <c r="C82" s="1030"/>
      <c r="D82" s="1030"/>
      <c r="AU82" s="1030"/>
      <c r="AV82" s="1030"/>
      <c r="AW82" s="1030"/>
      <c r="AX82" s="1030"/>
      <c r="BI82" s="1265"/>
      <c r="BJ82" s="1265"/>
      <c r="BK82" s="1265"/>
      <c r="BL82" s="1265"/>
      <c r="BM82" s="1265"/>
      <c r="BQ82" s="1265"/>
      <c r="BR82" s="1265"/>
      <c r="BS82" s="1265"/>
      <c r="BT82" s="1265"/>
      <c r="BU82" s="1265"/>
      <c r="BY82" s="3188" t="s">
        <v>96</v>
      </c>
      <c r="BZ82" s="2971" t="s">
        <v>1036</v>
      </c>
      <c r="CA82" s="2291">
        <v>14576.408862000575</v>
      </c>
      <c r="CB82" s="2292">
        <v>3443.8415967480064</v>
      </c>
      <c r="CC82" s="2292">
        <v>0</v>
      </c>
      <c r="CD82" s="2292">
        <v>0</v>
      </c>
      <c r="CE82" s="2292">
        <v>177.66284843599502</v>
      </c>
      <c r="CF82" s="2292">
        <v>657.93835371025284</v>
      </c>
      <c r="CG82" s="2292">
        <v>1311.5830955258698</v>
      </c>
      <c r="CH82" s="2292">
        <v>935.55267421260476</v>
      </c>
      <c r="CI82" s="2292">
        <v>361.10462486328612</v>
      </c>
      <c r="CJ82" s="2292">
        <v>3537.4773710517029</v>
      </c>
      <c r="CK82" s="2292">
        <v>1320.7584747604517</v>
      </c>
      <c r="CL82" s="2292">
        <v>0</v>
      </c>
      <c r="CM82" s="2292">
        <v>8.3591569344756209</v>
      </c>
      <c r="CN82" s="2292">
        <v>153.05777503327158</v>
      </c>
      <c r="CO82" s="2292">
        <v>290.02915525978744</v>
      </c>
      <c r="CP82" s="2292">
        <v>339.02265473119223</v>
      </c>
      <c r="CQ82" s="2292">
        <v>345.87276091784145</v>
      </c>
      <c r="CR82" s="2292">
        <v>184.41697188388306</v>
      </c>
      <c r="CS82" s="2292">
        <v>1393.7434688179949</v>
      </c>
      <c r="CT82" s="2292">
        <v>0</v>
      </c>
      <c r="CU82" s="2292">
        <v>0</v>
      </c>
      <c r="CV82" s="2292">
        <v>165.58820737204124</v>
      </c>
      <c r="CW82" s="2292">
        <v>481.78869866338152</v>
      </c>
      <c r="CX82" s="2292">
        <v>410.33177281030714</v>
      </c>
      <c r="CY82" s="2292">
        <v>280.78545868416978</v>
      </c>
      <c r="CZ82" s="2292">
        <v>55.249331288095114</v>
      </c>
      <c r="DA82" s="2292">
        <v>822.97542747325633</v>
      </c>
      <c r="DB82" s="2292">
        <v>0</v>
      </c>
      <c r="DC82" s="2292">
        <v>19.09031853471393</v>
      </c>
      <c r="DD82" s="2292">
        <v>206.34800241688106</v>
      </c>
      <c r="DE82" s="2292">
        <v>293.38042081331679</v>
      </c>
      <c r="DF82" s="2292">
        <v>198.76771114429403</v>
      </c>
      <c r="DG82" s="2292">
        <v>104.38897456405063</v>
      </c>
      <c r="DH82" s="2292">
        <v>1</v>
      </c>
      <c r="DI82" s="2292">
        <v>1892.9837928460313</v>
      </c>
      <c r="DJ82" s="2292">
        <v>0</v>
      </c>
      <c r="DK82" s="2292">
        <v>72.922769053871534</v>
      </c>
      <c r="DL82" s="2292">
        <v>466.70204751015092</v>
      </c>
      <c r="DM82" s="2292">
        <v>441.64331992022557</v>
      </c>
      <c r="DN82" s="2292">
        <v>577.09430919460681</v>
      </c>
      <c r="DO82" s="2292">
        <v>300.9437790329942</v>
      </c>
      <c r="DP82" s="2292">
        <v>33.67756813418174</v>
      </c>
      <c r="DQ82" s="2292">
        <v>687.35107678600025</v>
      </c>
      <c r="DR82" s="2292">
        <v>0</v>
      </c>
      <c r="DS82" s="2292">
        <v>0</v>
      </c>
      <c r="DT82" s="2292">
        <v>43.639842857548345</v>
      </c>
      <c r="DU82" s="2292">
        <v>116.36923747064338</v>
      </c>
      <c r="DV82" s="2292">
        <v>174.83644346945374</v>
      </c>
      <c r="DW82" s="2292">
        <v>348.96207472749205</v>
      </c>
      <c r="DX82" s="2292">
        <v>3.5434782608626381</v>
      </c>
      <c r="DY82" s="2292">
        <v>3400.4949771560396</v>
      </c>
      <c r="DZ82" s="2292">
        <v>1489.2574935357147</v>
      </c>
      <c r="EA82" s="2292">
        <v>0</v>
      </c>
      <c r="EB82" s="2292">
        <v>21.118770710782467</v>
      </c>
      <c r="EC82" s="2292">
        <v>203.09834026138208</v>
      </c>
      <c r="ED82" s="2292">
        <v>375.81955433739148</v>
      </c>
      <c r="EE82" s="2292">
        <v>391.42752854953227</v>
      </c>
      <c r="EF82" s="2292">
        <v>407.10482911328836</v>
      </c>
      <c r="EG82" s="2292">
        <v>90.688470563338484</v>
      </c>
      <c r="EH82" s="2292">
        <v>1911.2374836203239</v>
      </c>
      <c r="EI82" s="2292">
        <v>0</v>
      </c>
      <c r="EJ82" s="2292">
        <v>160.24698375467554</v>
      </c>
      <c r="EK82" s="2292">
        <v>334.82133355256104</v>
      </c>
      <c r="EL82" s="2292">
        <v>546.61050056318254</v>
      </c>
      <c r="EM82" s="2292">
        <v>456.04114084342734</v>
      </c>
      <c r="EN82" s="2292">
        <v>346.99820190538128</v>
      </c>
      <c r="EO82" s="2292">
        <v>66.519323001096069</v>
      </c>
      <c r="EP82" s="2293">
        <v>1614.2600474128049</v>
      </c>
      <c r="EQ82" s="2283"/>
    </row>
    <row r="83" spans="1:147" ht="24" customHeight="1">
      <c r="A83" s="1030"/>
      <c r="B83" s="1030"/>
      <c r="C83" s="1030"/>
      <c r="D83" s="1030"/>
      <c r="AU83" s="1030"/>
      <c r="AV83" s="1030"/>
      <c r="AW83" s="1030"/>
      <c r="AX83" s="1030"/>
      <c r="BI83" s="1265"/>
      <c r="BJ83" s="1265"/>
      <c r="BK83" s="1265"/>
      <c r="BL83" s="1265"/>
      <c r="BM83" s="1265"/>
      <c r="BQ83" s="1265"/>
      <c r="BR83" s="1265"/>
      <c r="BS83" s="1265"/>
      <c r="BT83" s="1265"/>
      <c r="BU83" s="1265"/>
      <c r="BY83" s="3188"/>
      <c r="BZ83" s="2971" t="s">
        <v>1037</v>
      </c>
      <c r="CA83" s="2291">
        <v>8473.2200915920657</v>
      </c>
      <c r="CB83" s="2292">
        <v>1687.1601458850698</v>
      </c>
      <c r="CC83" s="2292">
        <v>0</v>
      </c>
      <c r="CD83" s="2292">
        <v>12.302713533623809</v>
      </c>
      <c r="CE83" s="2292">
        <v>171.27148519216524</v>
      </c>
      <c r="CF83" s="2292">
        <v>249.7622051464291</v>
      </c>
      <c r="CG83" s="2292">
        <v>590.45869004819849</v>
      </c>
      <c r="CH83" s="2292">
        <v>534.04581455811831</v>
      </c>
      <c r="CI83" s="2292">
        <v>129.31923740653437</v>
      </c>
      <c r="CJ83" s="2292">
        <v>2053.1978713050121</v>
      </c>
      <c r="CK83" s="2292">
        <v>743.88066582920646</v>
      </c>
      <c r="CL83" s="2292">
        <v>0</v>
      </c>
      <c r="CM83" s="2292">
        <v>0</v>
      </c>
      <c r="CN83" s="2292">
        <v>47.037445676355794</v>
      </c>
      <c r="CO83" s="2292">
        <v>185.4798303263911</v>
      </c>
      <c r="CP83" s="2292">
        <v>185.46388528762441</v>
      </c>
      <c r="CQ83" s="2292">
        <v>254.00660073860436</v>
      </c>
      <c r="CR83" s="2292">
        <v>71.89290380023057</v>
      </c>
      <c r="CS83" s="2292">
        <v>741.32869632174118</v>
      </c>
      <c r="CT83" s="2292">
        <v>0</v>
      </c>
      <c r="CU83" s="2292">
        <v>0</v>
      </c>
      <c r="CV83" s="2292">
        <v>46.511392776833205</v>
      </c>
      <c r="CW83" s="2292">
        <v>128.21155859966797</v>
      </c>
      <c r="CX83" s="2292">
        <v>251.75600952670499</v>
      </c>
      <c r="CY83" s="2292">
        <v>244.65517354254072</v>
      </c>
      <c r="CZ83" s="2292">
        <v>70.194561875994069</v>
      </c>
      <c r="DA83" s="2292">
        <v>567.98850915406513</v>
      </c>
      <c r="DB83" s="2292">
        <v>0</v>
      </c>
      <c r="DC83" s="2292">
        <v>19.142857142834835</v>
      </c>
      <c r="DD83" s="2292">
        <v>72.030330483810914</v>
      </c>
      <c r="DE83" s="2292">
        <v>204.00689394619963</v>
      </c>
      <c r="DF83" s="2292">
        <v>121.92381294446163</v>
      </c>
      <c r="DG83" s="2292">
        <v>102.24059246471536</v>
      </c>
      <c r="DH83" s="2292">
        <v>48.644022172042774</v>
      </c>
      <c r="DI83" s="2292">
        <v>1237.792296379301</v>
      </c>
      <c r="DJ83" s="2292">
        <v>0</v>
      </c>
      <c r="DK83" s="2292">
        <v>16.566242128041047</v>
      </c>
      <c r="DL83" s="2292">
        <v>301.43521488880515</v>
      </c>
      <c r="DM83" s="2292">
        <v>426.71132110688535</v>
      </c>
      <c r="DN83" s="2292">
        <v>316.0805449349545</v>
      </c>
      <c r="DO83" s="2292">
        <v>155.49878484657287</v>
      </c>
      <c r="DP83" s="2292">
        <v>21.50018847404197</v>
      </c>
      <c r="DQ83" s="2292">
        <v>361.11208251026881</v>
      </c>
      <c r="DR83" s="2292">
        <v>0</v>
      </c>
      <c r="DS83" s="2292">
        <v>0</v>
      </c>
      <c r="DT83" s="2292">
        <v>42.551968299898562</v>
      </c>
      <c r="DU83" s="2292">
        <v>132.04421586384331</v>
      </c>
      <c r="DV83" s="2292">
        <v>63.796837941352123</v>
      </c>
      <c r="DW83" s="2292">
        <v>75.382472454720073</v>
      </c>
      <c r="DX83" s="2292">
        <v>47.336587950454799</v>
      </c>
      <c r="DY83" s="2292">
        <v>2760.2622219147843</v>
      </c>
      <c r="DZ83" s="2292">
        <v>1429.3821782826074</v>
      </c>
      <c r="EA83" s="2292">
        <v>0</v>
      </c>
      <c r="EB83" s="2292">
        <v>56.428571428562648</v>
      </c>
      <c r="EC83" s="2292">
        <v>77.368376881080422</v>
      </c>
      <c r="ED83" s="2292">
        <v>318.49822453340636</v>
      </c>
      <c r="EE83" s="2292">
        <v>605.65425860695279</v>
      </c>
      <c r="EF83" s="2292">
        <v>252.71181102698321</v>
      </c>
      <c r="EG83" s="2292">
        <v>118.72093580562179</v>
      </c>
      <c r="EH83" s="2292">
        <v>1330.8800436321774</v>
      </c>
      <c r="EI83" s="2292">
        <v>0</v>
      </c>
      <c r="EJ83" s="2292">
        <v>54.223809523819355</v>
      </c>
      <c r="EK83" s="2292">
        <v>203.81623987557407</v>
      </c>
      <c r="EL83" s="2292">
        <v>516.57389590307787</v>
      </c>
      <c r="EM83" s="2292">
        <v>224.99066396329869</v>
      </c>
      <c r="EN83" s="2292">
        <v>221.03077108545659</v>
      </c>
      <c r="EO83" s="2292">
        <v>110.24466328095089</v>
      </c>
      <c r="EP83" s="2293">
        <v>373.69547359762987</v>
      </c>
      <c r="EQ83" s="2283"/>
    </row>
    <row r="84" spans="1:147" ht="24" customHeight="1">
      <c r="A84" s="1030"/>
      <c r="B84" s="1030"/>
      <c r="C84" s="1030"/>
      <c r="D84" s="1030"/>
      <c r="AU84" s="1030"/>
      <c r="AV84" s="1030"/>
      <c r="AW84" s="1030"/>
      <c r="AX84" s="1030"/>
      <c r="BI84" s="1266"/>
      <c r="BJ84" s="1266"/>
      <c r="BK84" s="1266"/>
      <c r="BL84" s="1266"/>
      <c r="BM84" s="1266"/>
      <c r="BQ84" s="1266"/>
      <c r="BR84" s="1266"/>
      <c r="BS84" s="1266"/>
      <c r="BT84" s="1266"/>
      <c r="BU84" s="1266"/>
      <c r="BY84" s="3188"/>
      <c r="BZ84" s="2971" t="s">
        <v>1038</v>
      </c>
      <c r="CA84" s="2291">
        <v>17710.709887357847</v>
      </c>
      <c r="CB84" s="2292">
        <v>2813.5821789290321</v>
      </c>
      <c r="CC84" s="2292">
        <v>0</v>
      </c>
      <c r="CD84" s="2292">
        <v>6.875</v>
      </c>
      <c r="CE84" s="2292">
        <v>262.65057504204265</v>
      </c>
      <c r="CF84" s="2292">
        <v>658.96925635460775</v>
      </c>
      <c r="CG84" s="2292">
        <v>898.07112883804177</v>
      </c>
      <c r="CH84" s="2292">
        <v>840.89294789941209</v>
      </c>
      <c r="CI84" s="2292">
        <v>146.12327079492673</v>
      </c>
      <c r="CJ84" s="2292">
        <v>3930.1244255063048</v>
      </c>
      <c r="CK84" s="2292">
        <v>1103.2936530155596</v>
      </c>
      <c r="CL84" s="2292">
        <v>0</v>
      </c>
      <c r="CM84" s="2292">
        <v>4.8999999999919011</v>
      </c>
      <c r="CN84" s="2292">
        <v>140.69609158138186</v>
      </c>
      <c r="CO84" s="2292">
        <v>237.2638920672627</v>
      </c>
      <c r="CP84" s="2292">
        <v>217.23657470514701</v>
      </c>
      <c r="CQ84" s="2292">
        <v>209.4066330110962</v>
      </c>
      <c r="CR84" s="2292">
        <v>293.79046165067962</v>
      </c>
      <c r="CS84" s="2292">
        <v>1448.4808379898982</v>
      </c>
      <c r="CT84" s="2292">
        <v>0</v>
      </c>
      <c r="CU84" s="2292">
        <v>7.3333333332449779</v>
      </c>
      <c r="CV84" s="2292">
        <v>237.84877910910595</v>
      </c>
      <c r="CW84" s="2292">
        <v>411.0733783697271</v>
      </c>
      <c r="CX84" s="2292">
        <v>454.07615579656454</v>
      </c>
      <c r="CY84" s="2292">
        <v>242.66484905090985</v>
      </c>
      <c r="CZ84" s="2292">
        <v>95.484342330345839</v>
      </c>
      <c r="DA84" s="2292">
        <v>1378.3499345008461</v>
      </c>
      <c r="DB84" s="2292">
        <v>0</v>
      </c>
      <c r="DC84" s="2292">
        <v>80.674805771204561</v>
      </c>
      <c r="DD84" s="2292">
        <v>307.37554210352977</v>
      </c>
      <c r="DE84" s="2292">
        <v>441.19822601807255</v>
      </c>
      <c r="DF84" s="2292">
        <v>318.22255015918449</v>
      </c>
      <c r="DG84" s="2292">
        <v>199.73434437693624</v>
      </c>
      <c r="DH84" s="2292">
        <v>31.144466071918078</v>
      </c>
      <c r="DI84" s="2292">
        <v>3142.7288021621307</v>
      </c>
      <c r="DJ84" s="2292">
        <v>21.815551494801817</v>
      </c>
      <c r="DK84" s="2292">
        <v>35.368641150515785</v>
      </c>
      <c r="DL84" s="2292">
        <v>965.79972195875848</v>
      </c>
      <c r="DM84" s="2292">
        <v>904.8261826060824</v>
      </c>
      <c r="DN84" s="2292">
        <v>770.89108188502303</v>
      </c>
      <c r="DO84" s="2292">
        <v>357.00588529024424</v>
      </c>
      <c r="DP84" s="2292">
        <v>87.021737776705891</v>
      </c>
      <c r="DQ84" s="2292">
        <v>958.33883659228809</v>
      </c>
      <c r="DR84" s="2292">
        <v>0</v>
      </c>
      <c r="DS84" s="2292">
        <v>0</v>
      </c>
      <c r="DT84" s="2292">
        <v>168.71681357509567</v>
      </c>
      <c r="DU84" s="2292">
        <v>229.70581969116563</v>
      </c>
      <c r="DV84" s="2292">
        <v>302.42558471465833</v>
      </c>
      <c r="DW84" s="2292">
        <v>253.94714035050589</v>
      </c>
      <c r="DX84" s="2292">
        <v>3.5434782608626381</v>
      </c>
      <c r="DY84" s="2292">
        <v>6540.3478212109148</v>
      </c>
      <c r="DZ84" s="2292">
        <v>2671.4433239980867</v>
      </c>
      <c r="EA84" s="2292">
        <v>0</v>
      </c>
      <c r="EB84" s="2292">
        <v>76.814368130083579</v>
      </c>
      <c r="EC84" s="2292">
        <v>254.45045658473177</v>
      </c>
      <c r="ED84" s="2292">
        <v>652.57304288071327</v>
      </c>
      <c r="EE84" s="2292">
        <v>717.70660141087183</v>
      </c>
      <c r="EF84" s="2292">
        <v>847.08246844611551</v>
      </c>
      <c r="EG84" s="2292">
        <v>122.8163865455705</v>
      </c>
      <c r="EH84" s="2292">
        <v>3868.9044972128295</v>
      </c>
      <c r="EI84" s="2292">
        <v>13.900000000018105</v>
      </c>
      <c r="EJ84" s="2292">
        <v>387.64596384564243</v>
      </c>
      <c r="EK84" s="2292">
        <v>870.6138380312284</v>
      </c>
      <c r="EL84" s="2292">
        <v>996.84768076660293</v>
      </c>
      <c r="EM84" s="2292">
        <v>886.38717669345158</v>
      </c>
      <c r="EN84" s="2292">
        <v>610.60590046735285</v>
      </c>
      <c r="EO84" s="2292">
        <v>102.90393740853224</v>
      </c>
      <c r="EP84" s="2293">
        <v>325.58782295717396</v>
      </c>
      <c r="EQ84" s="2283"/>
    </row>
    <row r="85" spans="1:147" ht="33.75">
      <c r="A85" s="1030"/>
      <c r="B85" s="1030"/>
      <c r="C85" s="1030"/>
      <c r="D85" s="1030"/>
      <c r="AU85" s="1030"/>
      <c r="AV85" s="1030"/>
      <c r="AW85" s="1030"/>
      <c r="AX85" s="1030"/>
      <c r="BY85" s="3188"/>
      <c r="BZ85" s="2971" t="s">
        <v>1039</v>
      </c>
      <c r="CA85" s="2291">
        <v>25454.122684942919</v>
      </c>
      <c r="CB85" s="2292">
        <v>3545.4493659882555</v>
      </c>
      <c r="CC85" s="2292">
        <v>18.300000000016663</v>
      </c>
      <c r="CD85" s="2292">
        <v>51.466485701431317</v>
      </c>
      <c r="CE85" s="2292">
        <v>440.76134637913668</v>
      </c>
      <c r="CF85" s="2292">
        <v>724.69504788010272</v>
      </c>
      <c r="CG85" s="2292">
        <v>1143.3766802508726</v>
      </c>
      <c r="CH85" s="2292">
        <v>848.146429041636</v>
      </c>
      <c r="CI85" s="2292">
        <v>318.7033767350573</v>
      </c>
      <c r="CJ85" s="2292">
        <v>6428.8775989241149</v>
      </c>
      <c r="CK85" s="2292">
        <v>1894.9200006051135</v>
      </c>
      <c r="CL85" s="2292">
        <v>0</v>
      </c>
      <c r="CM85" s="2292">
        <v>3.5434782608626381</v>
      </c>
      <c r="CN85" s="2292">
        <v>361.23698335604132</v>
      </c>
      <c r="CO85" s="2292">
        <v>344.83457859107494</v>
      </c>
      <c r="CP85" s="2292">
        <v>405.03720332820808</v>
      </c>
      <c r="CQ85" s="2292">
        <v>425.61620908777303</v>
      </c>
      <c r="CR85" s="2292">
        <v>354.65154798115464</v>
      </c>
      <c r="CS85" s="2292">
        <v>2486.377847722506</v>
      </c>
      <c r="CT85" s="2292">
        <v>0</v>
      </c>
      <c r="CU85" s="2292">
        <v>54.724388761516423</v>
      </c>
      <c r="CV85" s="2292">
        <v>406.67212167761971</v>
      </c>
      <c r="CW85" s="2292">
        <v>668.19905121634258</v>
      </c>
      <c r="CX85" s="2292">
        <v>731.79542295058559</v>
      </c>
      <c r="CY85" s="2292">
        <v>503.19110662729901</v>
      </c>
      <c r="CZ85" s="2292">
        <v>121.79575648914496</v>
      </c>
      <c r="DA85" s="2292">
        <v>2047.5797505964917</v>
      </c>
      <c r="DB85" s="2292">
        <v>0</v>
      </c>
      <c r="DC85" s="2292">
        <v>207.66167567144637</v>
      </c>
      <c r="DD85" s="2292">
        <v>555.74885233467307</v>
      </c>
      <c r="DE85" s="2292">
        <v>571.38846366801204</v>
      </c>
      <c r="DF85" s="2292">
        <v>447.5122732074833</v>
      </c>
      <c r="DG85" s="2292">
        <v>211.02606875968118</v>
      </c>
      <c r="DH85" s="2292">
        <v>54.242416955196845</v>
      </c>
      <c r="DI85" s="2292">
        <v>4181.6683138754042</v>
      </c>
      <c r="DJ85" s="2292">
        <v>17.7666666666765</v>
      </c>
      <c r="DK85" s="2292">
        <v>130.41347691135348</v>
      </c>
      <c r="DL85" s="2292">
        <v>1240.4337272058087</v>
      </c>
      <c r="DM85" s="2292">
        <v>1503.3399056438425</v>
      </c>
      <c r="DN85" s="2292">
        <v>820.76371929513198</v>
      </c>
      <c r="DO85" s="2292">
        <v>404.97320991823409</v>
      </c>
      <c r="DP85" s="2292">
        <v>63.977608234355806</v>
      </c>
      <c r="DQ85" s="2292">
        <v>1106.2216171136406</v>
      </c>
      <c r="DR85" s="2292">
        <v>0</v>
      </c>
      <c r="DS85" s="2292">
        <v>43.455262336387293</v>
      </c>
      <c r="DT85" s="2292">
        <v>270.82528849199628</v>
      </c>
      <c r="DU85" s="2292">
        <v>279.2242323040528</v>
      </c>
      <c r="DV85" s="2292">
        <v>276.87955559518878</v>
      </c>
      <c r="DW85" s="2292">
        <v>143.65463965549228</v>
      </c>
      <c r="DX85" s="2292">
        <v>92.18263873052345</v>
      </c>
      <c r="DY85" s="2292">
        <v>9995.9435116820296</v>
      </c>
      <c r="DZ85" s="2292">
        <v>3793.1252754930865</v>
      </c>
      <c r="EA85" s="2292">
        <v>0</v>
      </c>
      <c r="EB85" s="2292">
        <v>91.384959586948128</v>
      </c>
      <c r="EC85" s="2292">
        <v>797.22793504648189</v>
      </c>
      <c r="ED85" s="2292">
        <v>881.03217775434541</v>
      </c>
      <c r="EE85" s="2292">
        <v>1133.6578578988383</v>
      </c>
      <c r="EF85" s="2292">
        <v>814.48075610307137</v>
      </c>
      <c r="EG85" s="2292">
        <v>75.341589103402185</v>
      </c>
      <c r="EH85" s="2292">
        <v>6202.8182361889394</v>
      </c>
      <c r="EI85" s="2292">
        <v>26.874999999999996</v>
      </c>
      <c r="EJ85" s="2292">
        <v>394.56366831398014</v>
      </c>
      <c r="EK85" s="2292">
        <v>861.12569030546831</v>
      </c>
      <c r="EL85" s="2292">
        <v>2676.5137755429841</v>
      </c>
      <c r="EM85" s="2292">
        <v>1280.3479329038685</v>
      </c>
      <c r="EN85" s="2292">
        <v>809.38173898654134</v>
      </c>
      <c r="EO85" s="2292">
        <v>154.01043013609518</v>
      </c>
      <c r="EP85" s="2293">
        <v>195.96227735948867</v>
      </c>
      <c r="EQ85" s="2283"/>
    </row>
    <row r="86" spans="1:147" ht="33.75">
      <c r="A86" s="1030"/>
      <c r="B86" s="1030"/>
      <c r="C86" s="1030"/>
      <c r="D86" s="1030"/>
      <c r="AU86" s="1030"/>
      <c r="AV86" s="1030"/>
      <c r="AW86" s="1030"/>
      <c r="AX86" s="1030"/>
      <c r="BY86" s="3188"/>
      <c r="BZ86" s="2971" t="s">
        <v>1040</v>
      </c>
      <c r="CA86" s="2291">
        <v>19427.726094488466</v>
      </c>
      <c r="CB86" s="2292">
        <v>2490.8899194678143</v>
      </c>
      <c r="CC86" s="2292">
        <v>0</v>
      </c>
      <c r="CD86" s="2292">
        <v>65.639896729038924</v>
      </c>
      <c r="CE86" s="2292">
        <v>291.06885762796946</v>
      </c>
      <c r="CF86" s="2292">
        <v>419.93566753689328</v>
      </c>
      <c r="CG86" s="2292">
        <v>828.04145857278149</v>
      </c>
      <c r="CH86" s="2292">
        <v>668.78069991886014</v>
      </c>
      <c r="CI86" s="2292">
        <v>217.42333908227332</v>
      </c>
      <c r="CJ86" s="2292">
        <v>6444.6511376484523</v>
      </c>
      <c r="CK86" s="2292">
        <v>1349.2961098849339</v>
      </c>
      <c r="CL86" s="2292">
        <v>0</v>
      </c>
      <c r="CM86" s="2292">
        <v>12.439704675956978</v>
      </c>
      <c r="CN86" s="2292">
        <v>263.4473321550816</v>
      </c>
      <c r="CO86" s="2292">
        <v>211.29356832992349</v>
      </c>
      <c r="CP86" s="2292">
        <v>373.4005511220613</v>
      </c>
      <c r="CQ86" s="2292">
        <v>275.63519729445011</v>
      </c>
      <c r="CR86" s="2292">
        <v>213.07975630746026</v>
      </c>
      <c r="CS86" s="2292">
        <v>2353.4649149842598</v>
      </c>
      <c r="CT86" s="2292">
        <v>0</v>
      </c>
      <c r="CU86" s="2292">
        <v>58.300000000029499</v>
      </c>
      <c r="CV86" s="2292">
        <v>509.68726534996267</v>
      </c>
      <c r="CW86" s="2292">
        <v>616.13569082782442</v>
      </c>
      <c r="CX86" s="2292">
        <v>634.91516253894622</v>
      </c>
      <c r="CY86" s="2292">
        <v>402.46536096611766</v>
      </c>
      <c r="CZ86" s="2292">
        <v>131.96143530137851</v>
      </c>
      <c r="DA86" s="2292">
        <v>2741.8901127792642</v>
      </c>
      <c r="DB86" s="2292">
        <v>0</v>
      </c>
      <c r="DC86" s="2292">
        <v>212.47810784787313</v>
      </c>
      <c r="DD86" s="2292">
        <v>822.12904437048269</v>
      </c>
      <c r="DE86" s="2292">
        <v>879.54778815289899</v>
      </c>
      <c r="DF86" s="2292">
        <v>539.72897334561674</v>
      </c>
      <c r="DG86" s="2292">
        <v>249.68817466907717</v>
      </c>
      <c r="DH86" s="2292">
        <v>38.318024393314005</v>
      </c>
      <c r="DI86" s="2292">
        <v>3034.7373735420906</v>
      </c>
      <c r="DJ86" s="2292">
        <v>16.428571428530766</v>
      </c>
      <c r="DK86" s="2292">
        <v>114.75895679411695</v>
      </c>
      <c r="DL86" s="2292">
        <v>788.21603307505586</v>
      </c>
      <c r="DM86" s="2292">
        <v>1070.0295383403097</v>
      </c>
      <c r="DN86" s="2292">
        <v>733.51316092022387</v>
      </c>
      <c r="DO86" s="2292">
        <v>267.70898427205998</v>
      </c>
      <c r="DP86" s="2292">
        <v>44.08212871179358</v>
      </c>
      <c r="DQ86" s="2292">
        <v>537.5363964486238</v>
      </c>
      <c r="DR86" s="2292">
        <v>0</v>
      </c>
      <c r="DS86" s="2292">
        <v>5</v>
      </c>
      <c r="DT86" s="2292">
        <v>136.02581912174486</v>
      </c>
      <c r="DU86" s="2292">
        <v>130.66897515503496</v>
      </c>
      <c r="DV86" s="2292">
        <v>110.39722611026369</v>
      </c>
      <c r="DW86" s="2292">
        <v>138.77324475109734</v>
      </c>
      <c r="DX86" s="2292">
        <v>16.671131310482966</v>
      </c>
      <c r="DY86" s="2292">
        <v>6869.9790717619171</v>
      </c>
      <c r="DZ86" s="2292">
        <v>2157.6762466814225</v>
      </c>
      <c r="EA86" s="2292">
        <v>8</v>
      </c>
      <c r="EB86" s="2292">
        <v>24.070385413707637</v>
      </c>
      <c r="EC86" s="2292">
        <v>251.14488052961545</v>
      </c>
      <c r="ED86" s="2292">
        <v>586.63151679047007</v>
      </c>
      <c r="EE86" s="2292">
        <v>714.81715671028905</v>
      </c>
      <c r="EF86" s="2292">
        <v>466.66223413576887</v>
      </c>
      <c r="EG86" s="2292">
        <v>106.35007310157107</v>
      </c>
      <c r="EH86" s="2292">
        <v>4712.3028250805019</v>
      </c>
      <c r="EI86" s="2292">
        <v>7.7577639751228418</v>
      </c>
      <c r="EJ86" s="2292">
        <v>149.61962388097322</v>
      </c>
      <c r="EK86" s="2292">
        <v>1447.9766799649342</v>
      </c>
      <c r="EL86" s="2292">
        <v>1444.5958893444467</v>
      </c>
      <c r="EM86" s="2292">
        <v>1006.3445475659953</v>
      </c>
      <c r="EN86" s="2292">
        <v>543.8017584633717</v>
      </c>
      <c r="EO86" s="2292">
        <v>112.20656188565337</v>
      </c>
      <c r="EP86" s="2293">
        <v>49.932195619560311</v>
      </c>
      <c r="EQ86" s="2283"/>
    </row>
    <row r="87" spans="1:147" ht="33.75">
      <c r="A87" s="1030"/>
      <c r="B87" s="1030"/>
      <c r="C87" s="1030"/>
      <c r="D87" s="1030"/>
      <c r="AU87" s="1030"/>
      <c r="AV87" s="1030"/>
      <c r="AW87" s="1030"/>
      <c r="AX87" s="1030"/>
      <c r="BY87" s="3188"/>
      <c r="BZ87" s="2971" t="s">
        <v>1041</v>
      </c>
      <c r="CA87" s="2291">
        <v>33088.945619656057</v>
      </c>
      <c r="CB87" s="2292">
        <v>4842.901852923329</v>
      </c>
      <c r="CC87" s="2292">
        <v>4.6314586851816228</v>
      </c>
      <c r="CD87" s="2292">
        <v>32.484126984059763</v>
      </c>
      <c r="CE87" s="2292">
        <v>301.8637923960527</v>
      </c>
      <c r="CF87" s="2292">
        <v>953.47438729697126</v>
      </c>
      <c r="CG87" s="2292">
        <v>1650.2098235817439</v>
      </c>
      <c r="CH87" s="2292">
        <v>1535.2931757743252</v>
      </c>
      <c r="CI87" s="2292">
        <v>364.94508820499618</v>
      </c>
      <c r="CJ87" s="2292">
        <v>11404.113515307281</v>
      </c>
      <c r="CK87" s="2292">
        <v>1390.1526477046257</v>
      </c>
      <c r="CL87" s="2292">
        <v>0</v>
      </c>
      <c r="CM87" s="2292">
        <v>3.9254304438812659</v>
      </c>
      <c r="CN87" s="2292">
        <v>206.43792645519986</v>
      </c>
      <c r="CO87" s="2292">
        <v>296.24767838617453</v>
      </c>
      <c r="CP87" s="2292">
        <v>333.09220547322985</v>
      </c>
      <c r="CQ87" s="2292">
        <v>225.29552654470248</v>
      </c>
      <c r="CR87" s="2292">
        <v>325.15388040143745</v>
      </c>
      <c r="CS87" s="2292">
        <v>3601.3992452479888</v>
      </c>
      <c r="CT87" s="2292">
        <v>0</v>
      </c>
      <c r="CU87" s="2292">
        <v>6.6159213939336352</v>
      </c>
      <c r="CV87" s="2292">
        <v>433.19336366679084</v>
      </c>
      <c r="CW87" s="2292">
        <v>1143.8125179541203</v>
      </c>
      <c r="CX87" s="2292">
        <v>1188.9571795473908</v>
      </c>
      <c r="CY87" s="2292">
        <v>675.50398494902356</v>
      </c>
      <c r="CZ87" s="2292">
        <v>153.31627773673074</v>
      </c>
      <c r="DA87" s="2292">
        <v>6412.5616223546604</v>
      </c>
      <c r="DB87" s="2292">
        <v>1</v>
      </c>
      <c r="DC87" s="2292">
        <v>365.36117574673909</v>
      </c>
      <c r="DD87" s="2292">
        <v>1938.5262877099492</v>
      </c>
      <c r="DE87" s="2292">
        <v>1917.2976106830138</v>
      </c>
      <c r="DF87" s="2292">
        <v>1413.6274009459046</v>
      </c>
      <c r="DG87" s="2292">
        <v>607.83359213243637</v>
      </c>
      <c r="DH87" s="2292">
        <v>168.91555513661919</v>
      </c>
      <c r="DI87" s="2292">
        <v>5594.5322142213599</v>
      </c>
      <c r="DJ87" s="2292">
        <v>9.3962264150943398</v>
      </c>
      <c r="DK87" s="2292">
        <v>210.8916157402376</v>
      </c>
      <c r="DL87" s="2292">
        <v>1694.8383889739375</v>
      </c>
      <c r="DM87" s="2292">
        <v>1807.1287571629243</v>
      </c>
      <c r="DN87" s="2292">
        <v>1164.3122933808988</v>
      </c>
      <c r="DO87" s="2292">
        <v>645.00914823666642</v>
      </c>
      <c r="DP87" s="2292">
        <v>62.955784311598613</v>
      </c>
      <c r="DQ87" s="2292">
        <v>1912.5394101765733</v>
      </c>
      <c r="DR87" s="2292">
        <v>10</v>
      </c>
      <c r="DS87" s="2292">
        <v>89.125909532380149</v>
      </c>
      <c r="DT87" s="2292">
        <v>448.07901922549911</v>
      </c>
      <c r="DU87" s="2292">
        <v>478.48523955477424</v>
      </c>
      <c r="DV87" s="2292">
        <v>472.16479945302001</v>
      </c>
      <c r="DW87" s="2292">
        <v>339.50193458058618</v>
      </c>
      <c r="DX87" s="2292">
        <v>75.182507830313796</v>
      </c>
      <c r="DY87" s="2292">
        <v>9334.8586270274973</v>
      </c>
      <c r="DZ87" s="2292">
        <v>3005.010629640889</v>
      </c>
      <c r="EA87" s="2292">
        <v>1</v>
      </c>
      <c r="EB87" s="2292">
        <v>133.08842300807154</v>
      </c>
      <c r="EC87" s="2292">
        <v>573.07144058041365</v>
      </c>
      <c r="ED87" s="2292">
        <v>854.72027090872791</v>
      </c>
      <c r="EE87" s="2292">
        <v>849.98476666466752</v>
      </c>
      <c r="EF87" s="2292">
        <v>476.07779317074812</v>
      </c>
      <c r="EG87" s="2292">
        <v>117.06793530826047</v>
      </c>
      <c r="EH87" s="2292">
        <v>6329.8479973866079</v>
      </c>
      <c r="EI87" s="2292">
        <v>49.254845756952022</v>
      </c>
      <c r="EJ87" s="2292">
        <v>266.53717340033046</v>
      </c>
      <c r="EK87" s="2292">
        <v>1250.0944640920532</v>
      </c>
      <c r="EL87" s="2292">
        <v>2467.304656567705</v>
      </c>
      <c r="EM87" s="2292">
        <v>1188.2185161884445</v>
      </c>
      <c r="EN87" s="2292">
        <v>899.58804372500265</v>
      </c>
      <c r="EO87" s="2292">
        <v>208.85029765611932</v>
      </c>
      <c r="EP87" s="2293">
        <v>0</v>
      </c>
      <c r="EQ87" s="2283"/>
    </row>
    <row r="88" spans="1:147" ht="33.75">
      <c r="A88" s="1030"/>
      <c r="B88" s="1030"/>
      <c r="C88" s="1030"/>
      <c r="D88" s="1030"/>
      <c r="AU88" s="1030"/>
      <c r="AV88" s="1030"/>
      <c r="AW88" s="1030"/>
      <c r="AX88" s="1030"/>
      <c r="BY88" s="3188"/>
      <c r="BZ88" s="2971" t="s">
        <v>1042</v>
      </c>
      <c r="CA88" s="2291">
        <v>11380.4307678478</v>
      </c>
      <c r="CB88" s="2292">
        <v>1132.665057220262</v>
      </c>
      <c r="CC88" s="2292">
        <v>0</v>
      </c>
      <c r="CD88" s="2292">
        <v>8.1336898395353856</v>
      </c>
      <c r="CE88" s="2292">
        <v>60.766452886492303</v>
      </c>
      <c r="CF88" s="2292">
        <v>200.86302628219866</v>
      </c>
      <c r="CG88" s="2292">
        <v>432.99363516435812</v>
      </c>
      <c r="CH88" s="2292">
        <v>334.44190355869881</v>
      </c>
      <c r="CI88" s="2292">
        <v>95.466349488979162</v>
      </c>
      <c r="CJ88" s="2292">
        <v>4716.9625872076194</v>
      </c>
      <c r="CK88" s="2292">
        <v>388.80968437757588</v>
      </c>
      <c r="CL88" s="2292">
        <v>0</v>
      </c>
      <c r="CM88" s="2292">
        <v>2</v>
      </c>
      <c r="CN88" s="2292">
        <v>59.38472176482238</v>
      </c>
      <c r="CO88" s="2292">
        <v>110.30153087633057</v>
      </c>
      <c r="CP88" s="2292">
        <v>89.425607653828038</v>
      </c>
      <c r="CQ88" s="2292">
        <v>64.910730625952056</v>
      </c>
      <c r="CR88" s="2292">
        <v>62.787093456643042</v>
      </c>
      <c r="CS88" s="2292">
        <v>1382.2704897286324</v>
      </c>
      <c r="CT88" s="2292">
        <v>1</v>
      </c>
      <c r="CU88" s="2292">
        <v>1</v>
      </c>
      <c r="CV88" s="2292">
        <v>223.63449652337155</v>
      </c>
      <c r="CW88" s="2292">
        <v>527.88511036444982</v>
      </c>
      <c r="CX88" s="2292">
        <v>421.96337724745302</v>
      </c>
      <c r="CY88" s="2292">
        <v>179.7409973334004</v>
      </c>
      <c r="CZ88" s="2292">
        <v>27.046508259958117</v>
      </c>
      <c r="DA88" s="2292">
        <v>2945.8824131014112</v>
      </c>
      <c r="DB88" s="2292">
        <v>0</v>
      </c>
      <c r="DC88" s="2292">
        <v>101.43852127365169</v>
      </c>
      <c r="DD88" s="2292">
        <v>1060.5578484678711</v>
      </c>
      <c r="DE88" s="2292">
        <v>1086.2692025455103</v>
      </c>
      <c r="DF88" s="2292">
        <v>471.1494060624712</v>
      </c>
      <c r="DG88" s="2292">
        <v>192.54753358643532</v>
      </c>
      <c r="DH88" s="2292">
        <v>33.919901165472567</v>
      </c>
      <c r="DI88" s="2292">
        <v>1673.4796333170502</v>
      </c>
      <c r="DJ88" s="2292">
        <v>2.4586300967725174</v>
      </c>
      <c r="DK88" s="2292">
        <v>76.20982632303641</v>
      </c>
      <c r="DL88" s="2292">
        <v>480.45360419836823</v>
      </c>
      <c r="DM88" s="2292">
        <v>532.6959348700708</v>
      </c>
      <c r="DN88" s="2292">
        <v>403.31051507484574</v>
      </c>
      <c r="DO88" s="2292">
        <v>159.24715924129569</v>
      </c>
      <c r="DP88" s="2292">
        <v>19.10396351266149</v>
      </c>
      <c r="DQ88" s="2292">
        <v>629.71967084872745</v>
      </c>
      <c r="DR88" s="2292">
        <v>0</v>
      </c>
      <c r="DS88" s="2292">
        <v>8.8571428571536508</v>
      </c>
      <c r="DT88" s="2292">
        <v>302.53105693143056</v>
      </c>
      <c r="DU88" s="2292">
        <v>142.75910313906627</v>
      </c>
      <c r="DV88" s="2292">
        <v>106.35456275842775</v>
      </c>
      <c r="DW88" s="2292">
        <v>65.525497470341605</v>
      </c>
      <c r="DX88" s="2292">
        <v>3.6923076923076925</v>
      </c>
      <c r="DY88" s="2292">
        <v>3227.6038192541396</v>
      </c>
      <c r="DZ88" s="2292">
        <v>1407.0915497405936</v>
      </c>
      <c r="EA88" s="2292">
        <v>8.1276595744836353</v>
      </c>
      <c r="EB88" s="2292">
        <v>75.446895750100225</v>
      </c>
      <c r="EC88" s="2292">
        <v>214.46719129784685</v>
      </c>
      <c r="ED88" s="2292">
        <v>428.30247646212774</v>
      </c>
      <c r="EE88" s="2292">
        <v>347.60720260353327</v>
      </c>
      <c r="EF88" s="2292">
        <v>272.17834171659104</v>
      </c>
      <c r="EG88" s="2292">
        <v>60.961782335910549</v>
      </c>
      <c r="EH88" s="2292">
        <v>1820.5122695135462</v>
      </c>
      <c r="EI88" s="2292">
        <v>6</v>
      </c>
      <c r="EJ88" s="2292">
        <v>165.98732935423564</v>
      </c>
      <c r="EK88" s="2292">
        <v>448.48489755010672</v>
      </c>
      <c r="EL88" s="2292">
        <v>634.31642299728628</v>
      </c>
      <c r="EM88" s="2292">
        <v>349.05830510943389</v>
      </c>
      <c r="EN88" s="2292">
        <v>180.10007735197348</v>
      </c>
      <c r="EO88" s="2292">
        <v>36.565237150510328</v>
      </c>
      <c r="EP88" s="2293">
        <v>0</v>
      </c>
      <c r="EQ88" s="2283"/>
    </row>
    <row r="89" spans="1:147" ht="33.75">
      <c r="BY89" s="3188"/>
      <c r="BZ89" s="2971" t="s">
        <v>1043</v>
      </c>
      <c r="CA89" s="2291">
        <v>12063.93418596256</v>
      </c>
      <c r="CB89" s="2292">
        <v>1384.48895729419</v>
      </c>
      <c r="CC89" s="2292">
        <v>0</v>
      </c>
      <c r="CD89" s="2292">
        <v>12</v>
      </c>
      <c r="CE89" s="2292">
        <v>62.997275236961002</v>
      </c>
      <c r="CF89" s="2292">
        <v>281.44821910864982</v>
      </c>
      <c r="CG89" s="2292">
        <v>458.4768515743549</v>
      </c>
      <c r="CH89" s="2292">
        <v>435.09717725360127</v>
      </c>
      <c r="CI89" s="2292">
        <v>134.46943412062313</v>
      </c>
      <c r="CJ89" s="2292">
        <v>5544.7145393913843</v>
      </c>
      <c r="CK89" s="2292">
        <v>265.19859486604082</v>
      </c>
      <c r="CL89" s="2292">
        <v>0</v>
      </c>
      <c r="CM89" s="2292">
        <v>16.384615384615387</v>
      </c>
      <c r="CN89" s="2292">
        <v>47.520083252272684</v>
      </c>
      <c r="CO89" s="2292">
        <v>38.559880360118441</v>
      </c>
      <c r="CP89" s="2292">
        <v>69.79136673777073</v>
      </c>
      <c r="CQ89" s="2292">
        <v>41.295737618449841</v>
      </c>
      <c r="CR89" s="2292">
        <v>51.646911512813794</v>
      </c>
      <c r="CS89" s="2292">
        <v>1181.1543985507308</v>
      </c>
      <c r="CT89" s="2292">
        <v>0</v>
      </c>
      <c r="CU89" s="2292">
        <v>1</v>
      </c>
      <c r="CV89" s="2292">
        <v>150.3662684174885</v>
      </c>
      <c r="CW89" s="2292">
        <v>337.21521123894968</v>
      </c>
      <c r="CX89" s="2292">
        <v>392.458944568628</v>
      </c>
      <c r="CY89" s="2292">
        <v>266.20541234212789</v>
      </c>
      <c r="CZ89" s="2292">
        <v>33.908561983536764</v>
      </c>
      <c r="DA89" s="2292">
        <v>4098.3615459746125</v>
      </c>
      <c r="DB89" s="2292">
        <v>1</v>
      </c>
      <c r="DC89" s="2292">
        <v>279.60337555502286</v>
      </c>
      <c r="DD89" s="2292">
        <v>1425.8419566633829</v>
      </c>
      <c r="DE89" s="2292">
        <v>1092.1818005410171</v>
      </c>
      <c r="DF89" s="2292">
        <v>897.49508651327869</v>
      </c>
      <c r="DG89" s="2292">
        <v>368.05983625355191</v>
      </c>
      <c r="DH89" s="2292">
        <v>34.179490448358372</v>
      </c>
      <c r="DI89" s="2292">
        <v>1818.156267906726</v>
      </c>
      <c r="DJ89" s="2292">
        <v>0</v>
      </c>
      <c r="DK89" s="2292">
        <v>67.674131710877433</v>
      </c>
      <c r="DL89" s="2292">
        <v>485.91040986078497</v>
      </c>
      <c r="DM89" s="2292">
        <v>654.12373577904509</v>
      </c>
      <c r="DN89" s="2292">
        <v>440.88902954997832</v>
      </c>
      <c r="DO89" s="2292">
        <v>148.36059144091658</v>
      </c>
      <c r="DP89" s="2292">
        <v>21.1983695651234</v>
      </c>
      <c r="DQ89" s="2292">
        <v>404.46095705629199</v>
      </c>
      <c r="DR89" s="2292">
        <v>0</v>
      </c>
      <c r="DS89" s="2292">
        <v>24.670140354092148</v>
      </c>
      <c r="DT89" s="2292">
        <v>71.97172852358392</v>
      </c>
      <c r="DU89" s="2292">
        <v>136.94597825256838</v>
      </c>
      <c r="DV89" s="2292">
        <v>90.392766739957395</v>
      </c>
      <c r="DW89" s="2292">
        <v>78.480343186090266</v>
      </c>
      <c r="DX89" s="2292">
        <v>2</v>
      </c>
      <c r="DY89" s="2292">
        <v>2912.113464313969</v>
      </c>
      <c r="DZ89" s="2292">
        <v>1332.9294526398076</v>
      </c>
      <c r="EA89" s="2292">
        <v>2</v>
      </c>
      <c r="EB89" s="2292">
        <v>23.857142857153651</v>
      </c>
      <c r="EC89" s="2292">
        <v>163.25046659693649</v>
      </c>
      <c r="ED89" s="2292">
        <v>376.90850242032263</v>
      </c>
      <c r="EE89" s="2292">
        <v>402.72062404673107</v>
      </c>
      <c r="EF89" s="2292">
        <v>306.56853311924431</v>
      </c>
      <c r="EG89" s="2292">
        <v>57.624183599419453</v>
      </c>
      <c r="EH89" s="2292">
        <v>1579.1840116741616</v>
      </c>
      <c r="EI89" s="2292">
        <v>18.461538461538463</v>
      </c>
      <c r="EJ89" s="2292">
        <v>134.22252747253827</v>
      </c>
      <c r="EK89" s="2292">
        <v>257.11797312545957</v>
      </c>
      <c r="EL89" s="2292">
        <v>680.71808586875784</v>
      </c>
      <c r="EM89" s="2292">
        <v>280.99136381226424</v>
      </c>
      <c r="EN89" s="2292">
        <v>162.73021524169604</v>
      </c>
      <c r="EO89" s="2292">
        <v>44.942307691907047</v>
      </c>
      <c r="EP89" s="2293">
        <v>0</v>
      </c>
      <c r="EQ89" s="2283"/>
    </row>
    <row r="90" spans="1:147" ht="33.75">
      <c r="BY90" s="3188"/>
      <c r="BZ90" s="2971" t="s">
        <v>1044</v>
      </c>
      <c r="CA90" s="2291">
        <v>18861.442315821791</v>
      </c>
      <c r="CB90" s="2292">
        <v>1776.1849344464727</v>
      </c>
      <c r="CC90" s="2292">
        <v>0</v>
      </c>
      <c r="CD90" s="2292">
        <v>9</v>
      </c>
      <c r="CE90" s="2292">
        <v>118.76510960312106</v>
      </c>
      <c r="CF90" s="2292">
        <v>288.5498722557266</v>
      </c>
      <c r="CG90" s="2292">
        <v>627.26788232089336</v>
      </c>
      <c r="CH90" s="2292">
        <v>589.76285820009468</v>
      </c>
      <c r="CI90" s="2292">
        <v>142.83921206663666</v>
      </c>
      <c r="CJ90" s="2292">
        <v>9553.8484311816828</v>
      </c>
      <c r="CK90" s="2292">
        <v>312.99903853581429</v>
      </c>
      <c r="CL90" s="2292">
        <v>0</v>
      </c>
      <c r="CM90" s="2292">
        <v>3</v>
      </c>
      <c r="CN90" s="2292">
        <v>61.909063426412608</v>
      </c>
      <c r="CO90" s="2292">
        <v>56.523326025814697</v>
      </c>
      <c r="CP90" s="2292">
        <v>97.15258994046485</v>
      </c>
      <c r="CQ90" s="2292">
        <v>62.063259859859151</v>
      </c>
      <c r="CR90" s="2292">
        <v>32.350799283263044</v>
      </c>
      <c r="CS90" s="2292">
        <v>1766.9035367460824</v>
      </c>
      <c r="CT90" s="2292">
        <v>0</v>
      </c>
      <c r="CU90" s="2292">
        <v>0</v>
      </c>
      <c r="CV90" s="2292">
        <v>189.14584224352942</v>
      </c>
      <c r="CW90" s="2292">
        <v>632.3570449617564</v>
      </c>
      <c r="CX90" s="2292">
        <v>588.99297385526063</v>
      </c>
      <c r="CY90" s="2292">
        <v>342.63814791600231</v>
      </c>
      <c r="CZ90" s="2292">
        <v>13.769527769533166</v>
      </c>
      <c r="DA90" s="2292">
        <v>7473.9458558997858</v>
      </c>
      <c r="DB90" s="2292">
        <v>1</v>
      </c>
      <c r="DC90" s="2292">
        <v>420.77841940204758</v>
      </c>
      <c r="DD90" s="2292">
        <v>3051.1279351018143</v>
      </c>
      <c r="DE90" s="2292">
        <v>2113.0680384611637</v>
      </c>
      <c r="DF90" s="2292">
        <v>1158.1543469623618</v>
      </c>
      <c r="DG90" s="2292">
        <v>639.77410661688941</v>
      </c>
      <c r="DH90" s="2292">
        <v>90.043009355509369</v>
      </c>
      <c r="DI90" s="2292">
        <v>2708.168563867142</v>
      </c>
      <c r="DJ90" s="2292">
        <v>13.076923076923077</v>
      </c>
      <c r="DK90" s="2292">
        <v>169.32682382585952</v>
      </c>
      <c r="DL90" s="2292">
        <v>840.77061367735553</v>
      </c>
      <c r="DM90" s="2292">
        <v>825.4483983681489</v>
      </c>
      <c r="DN90" s="2292">
        <v>584.69423785821425</v>
      </c>
      <c r="DO90" s="2292">
        <v>246.69772090679422</v>
      </c>
      <c r="DP90" s="2292">
        <v>28.153846153846153</v>
      </c>
      <c r="DQ90" s="2292">
        <v>400.57296757290152</v>
      </c>
      <c r="DR90" s="2292">
        <v>0</v>
      </c>
      <c r="DS90" s="2292">
        <v>29.297297297297298</v>
      </c>
      <c r="DT90" s="2292">
        <v>90.243540243545652</v>
      </c>
      <c r="DU90" s="2292">
        <v>146.09757809757238</v>
      </c>
      <c r="DV90" s="2292">
        <v>79.322272322228486</v>
      </c>
      <c r="DW90" s="2292">
        <v>47.183708183680871</v>
      </c>
      <c r="DX90" s="2292">
        <v>8.4285714285768254</v>
      </c>
      <c r="DY90" s="2292">
        <v>4422.6674187535946</v>
      </c>
      <c r="DZ90" s="2292">
        <v>948.50008128625154</v>
      </c>
      <c r="EA90" s="2292">
        <v>0</v>
      </c>
      <c r="EB90" s="2292">
        <v>44.063829787241815</v>
      </c>
      <c r="EC90" s="2292">
        <v>180.97534897535439</v>
      </c>
      <c r="ED90" s="2292">
        <v>302.08993881281532</v>
      </c>
      <c r="EE90" s="2292">
        <v>272.90385807347673</v>
      </c>
      <c r="EF90" s="2292">
        <v>107.55682500366527</v>
      </c>
      <c r="EG90" s="2292">
        <v>40.910280633698065</v>
      </c>
      <c r="EH90" s="2292">
        <v>3474.1673374673433</v>
      </c>
      <c r="EI90" s="2292">
        <v>5.2972972972972974</v>
      </c>
      <c r="EJ90" s="2292">
        <v>403.22407318045549</v>
      </c>
      <c r="EK90" s="2292">
        <v>957.03815100155066</v>
      </c>
      <c r="EL90" s="2292">
        <v>1185.4741079997661</v>
      </c>
      <c r="EM90" s="2292">
        <v>795.10423774974561</v>
      </c>
      <c r="EN90" s="2292">
        <v>101.70235001485543</v>
      </c>
      <c r="EO90" s="2292">
        <v>26.327120223671947</v>
      </c>
      <c r="EP90" s="2293">
        <v>0</v>
      </c>
      <c r="EQ90" s="2283"/>
    </row>
    <row r="91" spans="1:147" ht="22.5">
      <c r="BY91" s="3188"/>
      <c r="BZ91" s="2971" t="s">
        <v>1045</v>
      </c>
      <c r="CA91" s="2291">
        <v>17133.59728506437</v>
      </c>
      <c r="CB91" s="2292">
        <v>1605.8733031671077</v>
      </c>
      <c r="CC91" s="2292">
        <v>0</v>
      </c>
      <c r="CD91" s="2292">
        <v>44</v>
      </c>
      <c r="CE91" s="2292">
        <v>90.529411764648941</v>
      </c>
      <c r="CF91" s="2292">
        <v>353.72850678723546</v>
      </c>
      <c r="CG91" s="2292">
        <v>559.46606334828334</v>
      </c>
      <c r="CH91" s="2292">
        <v>479.14932126693981</v>
      </c>
      <c r="CI91" s="2292">
        <v>79</v>
      </c>
      <c r="CJ91" s="2292">
        <v>8339.0814479617329</v>
      </c>
      <c r="CK91" s="2292">
        <v>208.52488687774263</v>
      </c>
      <c r="CL91" s="2292">
        <v>0</v>
      </c>
      <c r="CM91" s="2292">
        <v>20.588235294108156</v>
      </c>
      <c r="CN91" s="2292">
        <v>41.764705882324471</v>
      </c>
      <c r="CO91" s="2292">
        <v>31.588235294108156</v>
      </c>
      <c r="CP91" s="2292">
        <v>49.972850678723546</v>
      </c>
      <c r="CQ91" s="2292">
        <v>57.610859728478317</v>
      </c>
      <c r="CR91" s="2292">
        <v>7</v>
      </c>
      <c r="CS91" s="2292">
        <v>679.22624434370164</v>
      </c>
      <c r="CT91" s="2292">
        <v>0</v>
      </c>
      <c r="CU91" s="2292">
        <v>1</v>
      </c>
      <c r="CV91" s="2292">
        <v>43.764705882324471</v>
      </c>
      <c r="CW91" s="2292">
        <v>199.47058823518972</v>
      </c>
      <c r="CX91" s="2292">
        <v>233.96832579181725</v>
      </c>
      <c r="CY91" s="2292">
        <v>193.02262443437016</v>
      </c>
      <c r="CZ91" s="2292">
        <v>8</v>
      </c>
      <c r="DA91" s="2292">
        <v>7451.3303167402873</v>
      </c>
      <c r="DB91" s="2292">
        <v>0</v>
      </c>
      <c r="DC91" s="2292">
        <v>648.41176470540779</v>
      </c>
      <c r="DD91" s="2292">
        <v>2552.3800904967411</v>
      </c>
      <c r="DE91" s="2292">
        <v>1759.71040723961</v>
      </c>
      <c r="DF91" s="2292">
        <v>1456.420814479543</v>
      </c>
      <c r="DG91" s="2292">
        <v>923.40723981898554</v>
      </c>
      <c r="DH91" s="2292">
        <v>111</v>
      </c>
      <c r="DI91" s="2292">
        <v>1663.9592760173593</v>
      </c>
      <c r="DJ91" s="2292">
        <v>0</v>
      </c>
      <c r="DK91" s="2292">
        <v>75.588235294108159</v>
      </c>
      <c r="DL91" s="2292">
        <v>531.48868778249221</v>
      </c>
      <c r="DM91" s="2292">
        <v>525.96380090474963</v>
      </c>
      <c r="DN91" s="2292">
        <v>352.93212669672818</v>
      </c>
      <c r="DO91" s="2292">
        <v>168.98642533928108</v>
      </c>
      <c r="DP91" s="2292">
        <v>9</v>
      </c>
      <c r="DQ91" s="2292">
        <v>372.88235294092021</v>
      </c>
      <c r="DR91" s="2292">
        <v>0</v>
      </c>
      <c r="DS91" s="2292">
        <v>3.5882352941081561</v>
      </c>
      <c r="DT91" s="2292">
        <v>97.411764705730491</v>
      </c>
      <c r="DU91" s="2292">
        <v>139.94117647054077</v>
      </c>
      <c r="DV91" s="2292">
        <v>75.764705882324463</v>
      </c>
      <c r="DW91" s="2292">
        <v>52.176470588216311</v>
      </c>
      <c r="DX91" s="2292">
        <v>4</v>
      </c>
      <c r="DY91" s="2292">
        <v>5151.8009049772518</v>
      </c>
      <c r="DZ91" s="2292">
        <v>894.07692307692309</v>
      </c>
      <c r="EA91" s="2292">
        <v>0</v>
      </c>
      <c r="EB91" s="2292">
        <v>19</v>
      </c>
      <c r="EC91" s="2292">
        <v>176</v>
      </c>
      <c r="ED91" s="2292">
        <v>259.84615384615381</v>
      </c>
      <c r="EE91" s="2292">
        <v>289.07692307692309</v>
      </c>
      <c r="EF91" s="2292">
        <v>134.15384615384616</v>
      </c>
      <c r="EG91" s="2292">
        <v>16</v>
      </c>
      <c r="EH91" s="2292">
        <v>4257.7239819003289</v>
      </c>
      <c r="EI91" s="2292">
        <v>0</v>
      </c>
      <c r="EJ91" s="2292">
        <v>52</v>
      </c>
      <c r="EK91" s="2292">
        <v>825</v>
      </c>
      <c r="EL91" s="2292">
        <v>1029.0769230769231</v>
      </c>
      <c r="EM91" s="2292">
        <v>952.94117647054077</v>
      </c>
      <c r="EN91" s="2292">
        <v>767.11764705875714</v>
      </c>
      <c r="EO91" s="2292">
        <v>631.58823529410813</v>
      </c>
      <c r="EP91" s="2293">
        <v>0</v>
      </c>
      <c r="EQ91" s="2283"/>
    </row>
    <row r="92" spans="1:147" ht="22.5">
      <c r="BY92" s="3188" t="s">
        <v>307</v>
      </c>
      <c r="BZ92" s="2971" t="s">
        <v>1036</v>
      </c>
      <c r="CA92" s="2291">
        <v>16098.513513937654</v>
      </c>
      <c r="CB92" s="2292">
        <v>2748.7709842693598</v>
      </c>
      <c r="CC92" s="2292">
        <v>0</v>
      </c>
      <c r="CD92" s="2292">
        <v>0</v>
      </c>
      <c r="CE92" s="2292">
        <v>120.04308361712569</v>
      </c>
      <c r="CF92" s="2292">
        <v>496.28082281594158</v>
      </c>
      <c r="CG92" s="2292">
        <v>1162.9047822131947</v>
      </c>
      <c r="CH92" s="2292">
        <v>780.3742064682599</v>
      </c>
      <c r="CI92" s="2292">
        <v>189.16808915483728</v>
      </c>
      <c r="CJ92" s="2292">
        <v>2107.4048969552123</v>
      </c>
      <c r="CK92" s="2292">
        <v>495.43381988165271</v>
      </c>
      <c r="CL92" s="2292">
        <v>0</v>
      </c>
      <c r="CM92" s="2292">
        <v>0</v>
      </c>
      <c r="CN92" s="2292">
        <v>31.2041666666765</v>
      </c>
      <c r="CO92" s="2292">
        <v>103.9392797984074</v>
      </c>
      <c r="CP92" s="2292">
        <v>129.8107050468563</v>
      </c>
      <c r="CQ92" s="2292">
        <v>175.74157313167777</v>
      </c>
      <c r="CR92" s="2292">
        <v>54.738095238034731</v>
      </c>
      <c r="CS92" s="2292">
        <v>987.9095064753111</v>
      </c>
      <c r="CT92" s="2292">
        <v>0</v>
      </c>
      <c r="CU92" s="2292">
        <v>0</v>
      </c>
      <c r="CV92" s="2292">
        <v>112.01196683677361</v>
      </c>
      <c r="CW92" s="2292">
        <v>354.52314251437076</v>
      </c>
      <c r="CX92" s="2292">
        <v>286.76195822565427</v>
      </c>
      <c r="CY92" s="2292">
        <v>156.40887023653522</v>
      </c>
      <c r="CZ92" s="2292">
        <v>78.203568661977187</v>
      </c>
      <c r="DA92" s="2292">
        <v>624.06157059824864</v>
      </c>
      <c r="DB92" s="2292">
        <v>0</v>
      </c>
      <c r="DC92" s="2292">
        <v>17.837896301159624</v>
      </c>
      <c r="DD92" s="2292">
        <v>86.233031207595531</v>
      </c>
      <c r="DE92" s="2292">
        <v>181.08942497540258</v>
      </c>
      <c r="DF92" s="2292">
        <v>229.55524195755203</v>
      </c>
      <c r="DG92" s="2292">
        <v>82.477141388069271</v>
      </c>
      <c r="DH92" s="2292">
        <v>26.868834768469412</v>
      </c>
      <c r="DI92" s="2292">
        <v>1743.0178732742004</v>
      </c>
      <c r="DJ92" s="2292">
        <v>21.815551494801817</v>
      </c>
      <c r="DK92" s="2292">
        <v>39.564112533503007</v>
      </c>
      <c r="DL92" s="2292">
        <v>473.6594739789565</v>
      </c>
      <c r="DM92" s="2292">
        <v>387.56279638617337</v>
      </c>
      <c r="DN92" s="2292">
        <v>510.50685071155942</v>
      </c>
      <c r="DO92" s="2292">
        <v>268.24600661339372</v>
      </c>
      <c r="DP92" s="2292">
        <v>41.663081555812809</v>
      </c>
      <c r="DQ92" s="2292">
        <v>826.28758619149539</v>
      </c>
      <c r="DR92" s="2292">
        <v>0</v>
      </c>
      <c r="DS92" s="2292">
        <v>0</v>
      </c>
      <c r="DT92" s="2292">
        <v>68.183539123373663</v>
      </c>
      <c r="DU92" s="2292">
        <v>99.187005727773823</v>
      </c>
      <c r="DV92" s="2292">
        <v>260.59621661396483</v>
      </c>
      <c r="DW92" s="2292">
        <v>381.98749139305443</v>
      </c>
      <c r="DX92" s="2292">
        <v>16.333333333328483</v>
      </c>
      <c r="DY92" s="2292">
        <v>6574.840436021037</v>
      </c>
      <c r="DZ92" s="2292">
        <v>2938.4320367258792</v>
      </c>
      <c r="EA92" s="2292">
        <v>0</v>
      </c>
      <c r="EB92" s="2292">
        <v>96.525582561022844</v>
      </c>
      <c r="EC92" s="2292">
        <v>232.94095025472328</v>
      </c>
      <c r="ED92" s="2292">
        <v>648.04423848127681</v>
      </c>
      <c r="EE92" s="2292">
        <v>927.91678045037486</v>
      </c>
      <c r="EF92" s="2292">
        <v>896.53568491038482</v>
      </c>
      <c r="EG92" s="2292">
        <v>136.46880006809738</v>
      </c>
      <c r="EH92" s="2292">
        <v>3636.4083992951578</v>
      </c>
      <c r="EI92" s="2292">
        <v>13.900000000018105</v>
      </c>
      <c r="EJ92" s="2292">
        <v>247.76634934390353</v>
      </c>
      <c r="EK92" s="2292">
        <v>614.67011862475897</v>
      </c>
      <c r="EL92" s="2292">
        <v>1058.1082475684282</v>
      </c>
      <c r="EM92" s="2292">
        <v>993.11790627717994</v>
      </c>
      <c r="EN92" s="2292">
        <v>557.43625367173956</v>
      </c>
      <c r="EO92" s="2292">
        <v>151.40952380913029</v>
      </c>
      <c r="EP92" s="2293">
        <v>2098.1917372263597</v>
      </c>
      <c r="EQ92" s="2283"/>
    </row>
    <row r="93" spans="1:147" ht="33.75">
      <c r="BY93" s="3188"/>
      <c r="BZ93" s="2971" t="s">
        <v>1037</v>
      </c>
      <c r="CA93" s="2291">
        <v>9947.3519370506438</v>
      </c>
      <c r="CB93" s="2292">
        <v>1867.3244970074127</v>
      </c>
      <c r="CC93" s="2292">
        <v>18.300000000016663</v>
      </c>
      <c r="CD93" s="2292">
        <v>0</v>
      </c>
      <c r="CE93" s="2292">
        <v>241.0673132496436</v>
      </c>
      <c r="CF93" s="2292">
        <v>370.01314469748831</v>
      </c>
      <c r="CG93" s="2292">
        <v>579.50239385715111</v>
      </c>
      <c r="CH93" s="2292">
        <v>514.43504537646118</v>
      </c>
      <c r="CI93" s="2292">
        <v>144.00659982665152</v>
      </c>
      <c r="CJ93" s="2292">
        <v>2172.4152496397833</v>
      </c>
      <c r="CK93" s="2292">
        <v>596.52553528233364</v>
      </c>
      <c r="CL93" s="2292">
        <v>0</v>
      </c>
      <c r="CM93" s="2292">
        <v>5.6510843980492025</v>
      </c>
      <c r="CN93" s="2292">
        <v>87.548463358575233</v>
      </c>
      <c r="CO93" s="2292">
        <v>148.58061240433989</v>
      </c>
      <c r="CP93" s="2292">
        <v>192.17576658200494</v>
      </c>
      <c r="CQ93" s="2292">
        <v>96.686966578501398</v>
      </c>
      <c r="CR93" s="2292">
        <v>65.882641960862898</v>
      </c>
      <c r="CS93" s="2292">
        <v>551.61046325979692</v>
      </c>
      <c r="CT93" s="2292">
        <v>0</v>
      </c>
      <c r="CU93" s="2292">
        <v>0</v>
      </c>
      <c r="CV93" s="2292">
        <v>72.664710195756413</v>
      </c>
      <c r="CW93" s="2292">
        <v>100.30661680906242</v>
      </c>
      <c r="CX93" s="2292">
        <v>245.38412479678794</v>
      </c>
      <c r="CY93" s="2292">
        <v>68.41933122189613</v>
      </c>
      <c r="CZ93" s="2292">
        <v>64.835680236293911</v>
      </c>
      <c r="DA93" s="2292">
        <v>1024.2792510976528</v>
      </c>
      <c r="DB93" s="2292">
        <v>0</v>
      </c>
      <c r="DC93" s="2292">
        <v>99.400000000119519</v>
      </c>
      <c r="DD93" s="2292">
        <v>282.84930951801277</v>
      </c>
      <c r="DE93" s="2292">
        <v>386.85882439547527</v>
      </c>
      <c r="DF93" s="2292">
        <v>201.31294871174208</v>
      </c>
      <c r="DG93" s="2292">
        <v>53.858168472303419</v>
      </c>
      <c r="DH93" s="2292">
        <v>0</v>
      </c>
      <c r="DI93" s="2292">
        <v>1456.2471928363711</v>
      </c>
      <c r="DJ93" s="2292">
        <v>0</v>
      </c>
      <c r="DK93" s="2292">
        <v>72.786578458061172</v>
      </c>
      <c r="DL93" s="2292">
        <v>383.25234412360311</v>
      </c>
      <c r="DM93" s="2292">
        <v>561.58012331766372</v>
      </c>
      <c r="DN93" s="2292">
        <v>307.20079255399736</v>
      </c>
      <c r="DO93" s="2292">
        <v>131.42735438304561</v>
      </c>
      <c r="DP93" s="2292">
        <v>0</v>
      </c>
      <c r="DQ93" s="2292">
        <v>282.21883211446635</v>
      </c>
      <c r="DR93" s="2292">
        <v>0</v>
      </c>
      <c r="DS93" s="2292">
        <v>0</v>
      </c>
      <c r="DT93" s="2292">
        <v>25.953431097089567</v>
      </c>
      <c r="DU93" s="2292">
        <v>73.639637496659773</v>
      </c>
      <c r="DV93" s="2292">
        <v>136.94104581604259</v>
      </c>
      <c r="DW93" s="2292">
        <v>45.684717704674469</v>
      </c>
      <c r="DX93" s="2292">
        <v>0</v>
      </c>
      <c r="DY93" s="2292">
        <v>3851.3072693868216</v>
      </c>
      <c r="DZ93" s="2292">
        <v>1122.1817258161086</v>
      </c>
      <c r="EA93" s="2292">
        <v>0</v>
      </c>
      <c r="EB93" s="2292">
        <v>34.20792411789526</v>
      </c>
      <c r="EC93" s="2292">
        <v>74.774590784530119</v>
      </c>
      <c r="ED93" s="2292">
        <v>363.34268226431834</v>
      </c>
      <c r="EE93" s="2292">
        <v>376.45342724394533</v>
      </c>
      <c r="EF93" s="2292">
        <v>172.01540238190711</v>
      </c>
      <c r="EG93" s="2292">
        <v>101.38769902351238</v>
      </c>
      <c r="EH93" s="2292">
        <v>2729.1255435707135</v>
      </c>
      <c r="EI93" s="2292">
        <v>0</v>
      </c>
      <c r="EJ93" s="2292">
        <v>150.52868801529476</v>
      </c>
      <c r="EK93" s="2292">
        <v>335.63527850304496</v>
      </c>
      <c r="EL93" s="2292">
        <v>1688.2753695604529</v>
      </c>
      <c r="EM93" s="2292">
        <v>231.34928492385566</v>
      </c>
      <c r="EN93" s="2292">
        <v>283.71565060630655</v>
      </c>
      <c r="EO93" s="2292">
        <v>39.6212719617576</v>
      </c>
      <c r="EP93" s="2293">
        <v>317.83889606578441</v>
      </c>
      <c r="EQ93" s="2283"/>
    </row>
    <row r="94" spans="1:147" ht="33.75">
      <c r="BY94" s="3188"/>
      <c r="BZ94" s="2971" t="s">
        <v>1038</v>
      </c>
      <c r="CA94" s="2291">
        <v>9379.8034656748896</v>
      </c>
      <c r="CB94" s="2292">
        <v>1787.2131240416804</v>
      </c>
      <c r="CC94" s="2292">
        <v>0</v>
      </c>
      <c r="CD94" s="2292">
        <v>11.302713533623809</v>
      </c>
      <c r="CE94" s="2292">
        <v>269.64925685113838</v>
      </c>
      <c r="CF94" s="2292">
        <v>452.54165309975582</v>
      </c>
      <c r="CG94" s="2292">
        <v>553.11038191230909</v>
      </c>
      <c r="CH94" s="2292">
        <v>404.9210218849546</v>
      </c>
      <c r="CI94" s="2292">
        <v>95.688096759898258</v>
      </c>
      <c r="CJ94" s="2292">
        <v>1906.2574948800554</v>
      </c>
      <c r="CK94" s="2292">
        <v>784.53879933070721</v>
      </c>
      <c r="CL94" s="2292">
        <v>0</v>
      </c>
      <c r="CM94" s="2292">
        <v>0</v>
      </c>
      <c r="CN94" s="2292">
        <v>177.35460193381758</v>
      </c>
      <c r="CO94" s="2292">
        <v>168.62117284299862</v>
      </c>
      <c r="CP94" s="2292">
        <v>117.6865892081363</v>
      </c>
      <c r="CQ94" s="2292">
        <v>228.34204138172578</v>
      </c>
      <c r="CR94" s="2292">
        <v>92.534393964028922</v>
      </c>
      <c r="CS94" s="2292">
        <v>621.85967241362312</v>
      </c>
      <c r="CT94" s="2292">
        <v>0</v>
      </c>
      <c r="CU94" s="2292">
        <v>0</v>
      </c>
      <c r="CV94" s="2292">
        <v>176.3600236015177</v>
      </c>
      <c r="CW94" s="2292">
        <v>129.16929281435785</v>
      </c>
      <c r="CX94" s="2292">
        <v>212.22671022777473</v>
      </c>
      <c r="CY94" s="2292">
        <v>72.768191141897375</v>
      </c>
      <c r="CZ94" s="2292">
        <v>31.335454628075563</v>
      </c>
      <c r="DA94" s="2292">
        <v>499.85902313572495</v>
      </c>
      <c r="DB94" s="2292">
        <v>0</v>
      </c>
      <c r="DC94" s="2292">
        <v>50.580357142765834</v>
      </c>
      <c r="DD94" s="2292">
        <v>98.618730965813072</v>
      </c>
      <c r="DE94" s="2292">
        <v>62.643677093183953</v>
      </c>
      <c r="DF94" s="2292">
        <v>180.96928772216967</v>
      </c>
      <c r="DG94" s="2292">
        <v>84.271782808219129</v>
      </c>
      <c r="DH94" s="2292">
        <v>22.775187403573362</v>
      </c>
      <c r="DI94" s="2292">
        <v>1368.0143439461071</v>
      </c>
      <c r="DJ94" s="2292">
        <v>0</v>
      </c>
      <c r="DK94" s="2292">
        <v>37.835307817148092</v>
      </c>
      <c r="DL94" s="2292">
        <v>388.24754833618272</v>
      </c>
      <c r="DM94" s="2292">
        <v>409.88100797783261</v>
      </c>
      <c r="DN94" s="2292">
        <v>374.38507831020047</v>
      </c>
      <c r="DO94" s="2292">
        <v>99.410330394730678</v>
      </c>
      <c r="DP94" s="2292">
        <v>58.255071110012111</v>
      </c>
      <c r="DQ94" s="2292">
        <v>567.11242436686007</v>
      </c>
      <c r="DR94" s="2292">
        <v>0</v>
      </c>
      <c r="DS94" s="2292">
        <v>2.8</v>
      </c>
      <c r="DT94" s="2292">
        <v>94.607971532875908</v>
      </c>
      <c r="DU94" s="2292">
        <v>181.55365033061565</v>
      </c>
      <c r="DV94" s="2292">
        <v>136.89564063483414</v>
      </c>
      <c r="DW94" s="2292">
        <v>110.33684895969104</v>
      </c>
      <c r="DX94" s="2292">
        <v>40.918312908843362</v>
      </c>
      <c r="DY94" s="2292">
        <v>3643.8365793121684</v>
      </c>
      <c r="DZ94" s="2292">
        <v>1759.861431117022</v>
      </c>
      <c r="EA94" s="2292">
        <v>0</v>
      </c>
      <c r="EB94" s="2292">
        <v>59.562023445220333</v>
      </c>
      <c r="EC94" s="2292">
        <v>672.22641993236221</v>
      </c>
      <c r="ED94" s="2292">
        <v>404.49308377959858</v>
      </c>
      <c r="EE94" s="2292">
        <v>312.54313091554644</v>
      </c>
      <c r="EF94" s="2292">
        <v>219.2343244393598</v>
      </c>
      <c r="EG94" s="2292">
        <v>91.80244860493454</v>
      </c>
      <c r="EH94" s="2292">
        <v>1883.9751481951462</v>
      </c>
      <c r="EI94" s="2292">
        <v>26.874999999999996</v>
      </c>
      <c r="EJ94" s="2292">
        <v>270.61816030003962</v>
      </c>
      <c r="EK94" s="2292">
        <v>657.02647653434508</v>
      </c>
      <c r="EL94" s="2292">
        <v>579.2860403265712</v>
      </c>
      <c r="EM94" s="2292">
        <v>212.20025987602438</v>
      </c>
      <c r="EN94" s="2292">
        <v>137.96921115816619</v>
      </c>
      <c r="EO94" s="2292">
        <v>0</v>
      </c>
      <c r="EP94" s="2293">
        <v>107.36949912801812</v>
      </c>
      <c r="EQ94" s="2283"/>
    </row>
    <row r="95" spans="1:147" ht="33.75">
      <c r="BY95" s="3188"/>
      <c r="BZ95" s="2971" t="s">
        <v>1039</v>
      </c>
      <c r="CA95" s="2291">
        <v>16716.185362767217</v>
      </c>
      <c r="CB95" s="2292">
        <v>2571.1509614238776</v>
      </c>
      <c r="CC95" s="2292">
        <v>0</v>
      </c>
      <c r="CD95" s="2292">
        <v>65.084952169226256</v>
      </c>
      <c r="CE95" s="2292">
        <v>431.54043178049733</v>
      </c>
      <c r="CF95" s="2292">
        <v>454.06957179078972</v>
      </c>
      <c r="CG95" s="2292">
        <v>812.83069096388226</v>
      </c>
      <c r="CH95" s="2292">
        <v>582.92289996370585</v>
      </c>
      <c r="CI95" s="2292">
        <v>224.70241475577456</v>
      </c>
      <c r="CJ95" s="2292">
        <v>4631.3566587032228</v>
      </c>
      <c r="CK95" s="2292">
        <v>1691.2779825354421</v>
      </c>
      <c r="CL95" s="2292">
        <v>0</v>
      </c>
      <c r="CM95" s="2292">
        <v>2.7080725364264175</v>
      </c>
      <c r="CN95" s="2292">
        <v>262.58302874188331</v>
      </c>
      <c r="CO95" s="2292">
        <v>299.92571040282201</v>
      </c>
      <c r="CP95" s="2292">
        <v>376.20531394807887</v>
      </c>
      <c r="CQ95" s="2292">
        <v>411.62379923693908</v>
      </c>
      <c r="CR95" s="2292">
        <v>338.23205766929249</v>
      </c>
      <c r="CS95" s="2292">
        <v>1761.0472969096957</v>
      </c>
      <c r="CT95" s="2292">
        <v>0</v>
      </c>
      <c r="CU95" s="2292">
        <v>70.040951908529649</v>
      </c>
      <c r="CV95" s="2292">
        <v>346.34758292085877</v>
      </c>
      <c r="CW95" s="2292">
        <v>412.18497383699435</v>
      </c>
      <c r="CX95" s="2292">
        <v>470.77849603872858</v>
      </c>
      <c r="CY95" s="2292">
        <v>375.23368547509403</v>
      </c>
      <c r="CZ95" s="2292">
        <v>86.461606729490711</v>
      </c>
      <c r="DA95" s="2292">
        <v>1179.0313792580882</v>
      </c>
      <c r="DB95" s="2292">
        <v>0</v>
      </c>
      <c r="DC95" s="2292">
        <v>151.52182742536027</v>
      </c>
      <c r="DD95" s="2292">
        <v>231.93998005480623</v>
      </c>
      <c r="DE95" s="2292">
        <v>344.47895393903099</v>
      </c>
      <c r="DF95" s="2292">
        <v>241.97690206234981</v>
      </c>
      <c r="DG95" s="2292">
        <v>171.4351443478443</v>
      </c>
      <c r="DH95" s="2292">
        <v>37.678571428696628</v>
      </c>
      <c r="DI95" s="2292">
        <v>3053.5676619870856</v>
      </c>
      <c r="DJ95" s="2292">
        <v>0</v>
      </c>
      <c r="DK95" s="2292">
        <v>107.44517606131623</v>
      </c>
      <c r="DL95" s="2292">
        <v>1082.8635444279646</v>
      </c>
      <c r="DM95" s="2292">
        <v>899.27879188819952</v>
      </c>
      <c r="DN95" s="2292">
        <v>689.34942205884738</v>
      </c>
      <c r="DO95" s="2292">
        <v>228.38005299177811</v>
      </c>
      <c r="DP95" s="2292">
        <v>46.250674558980435</v>
      </c>
      <c r="DQ95" s="2292">
        <v>944.84578100998522</v>
      </c>
      <c r="DR95" s="2292">
        <v>0</v>
      </c>
      <c r="DS95" s="2292">
        <v>20.969256121347701</v>
      </c>
      <c r="DT95" s="2292">
        <v>247.36795622352071</v>
      </c>
      <c r="DU95" s="2292">
        <v>266.62931188291191</v>
      </c>
      <c r="DV95" s="2292">
        <v>140.74294808801594</v>
      </c>
      <c r="DW95" s="2292">
        <v>263.59283043332653</v>
      </c>
      <c r="DX95" s="2292">
        <v>5.5434782608626385</v>
      </c>
      <c r="DY95" s="2292">
        <v>5479.2266151165504</v>
      </c>
      <c r="DZ95" s="2292">
        <v>2299.493795268686</v>
      </c>
      <c r="EA95" s="2292">
        <v>0</v>
      </c>
      <c r="EB95" s="2292">
        <v>52.481062572898828</v>
      </c>
      <c r="EC95" s="2292">
        <v>205.42332091414747</v>
      </c>
      <c r="ED95" s="2292">
        <v>551.84673760694773</v>
      </c>
      <c r="EE95" s="2292">
        <v>733.01824642347913</v>
      </c>
      <c r="EF95" s="2292">
        <v>661.50542059898419</v>
      </c>
      <c r="EG95" s="2292">
        <v>95.21900715222813</v>
      </c>
      <c r="EH95" s="2292">
        <v>3179.7328198478644</v>
      </c>
      <c r="EI95" s="2292">
        <v>0</v>
      </c>
      <c r="EJ95" s="2292">
        <v>217.4096848554106</v>
      </c>
      <c r="EK95" s="2292">
        <v>551.78264645972445</v>
      </c>
      <c r="EL95" s="2292">
        <v>1046.7903958310801</v>
      </c>
      <c r="EM95" s="2292">
        <v>711.36236267865331</v>
      </c>
      <c r="EN95" s="2292">
        <v>557.10123951427875</v>
      </c>
      <c r="EO95" s="2292">
        <v>95.286490508717833</v>
      </c>
      <c r="EP95" s="2293">
        <v>36.037684526494701</v>
      </c>
      <c r="EQ95" s="2283"/>
    </row>
    <row r="96" spans="1:147" ht="33.75">
      <c r="BY96" s="3188"/>
      <c r="BZ96" s="2971" t="s">
        <v>1040</v>
      </c>
      <c r="CA96" s="2291">
        <v>15113.07644617734</v>
      </c>
      <c r="CB96" s="2292">
        <v>2249.6707850214466</v>
      </c>
      <c r="CC96" s="2292">
        <v>4.6314586851816228</v>
      </c>
      <c r="CD96" s="2292">
        <v>13.499343045408452</v>
      </c>
      <c r="CE96" s="2292">
        <v>147.69920124306535</v>
      </c>
      <c r="CF96" s="2292">
        <v>350.87108736071536</v>
      </c>
      <c r="CG96" s="2292">
        <v>760.33353550066454</v>
      </c>
      <c r="CH96" s="2292">
        <v>792.11450278392215</v>
      </c>
      <c r="CI96" s="2292">
        <v>180.52165640249046</v>
      </c>
      <c r="CJ96" s="2292">
        <v>4567.0571833538215</v>
      </c>
      <c r="CK96" s="2292">
        <v>1297.6741792225748</v>
      </c>
      <c r="CL96" s="2292">
        <v>0</v>
      </c>
      <c r="CM96" s="2292">
        <v>8.4434782608545387</v>
      </c>
      <c r="CN96" s="2292">
        <v>158.05372305408073</v>
      </c>
      <c r="CO96" s="2292">
        <v>274.47060305696613</v>
      </c>
      <c r="CP96" s="2292">
        <v>343.99507861357</v>
      </c>
      <c r="CQ96" s="2292">
        <v>285.45737842238827</v>
      </c>
      <c r="CR96" s="2292">
        <v>227.25391781471575</v>
      </c>
      <c r="CS96" s="2292">
        <v>1674.7963846260734</v>
      </c>
      <c r="CT96" s="2292">
        <v>0</v>
      </c>
      <c r="CU96" s="2292">
        <v>39.358778536724003</v>
      </c>
      <c r="CV96" s="2292">
        <v>290.42214767751983</v>
      </c>
      <c r="CW96" s="2292">
        <v>499.51540488554002</v>
      </c>
      <c r="CX96" s="2292">
        <v>397.19049305440944</v>
      </c>
      <c r="CY96" s="2292">
        <v>398.03954244618876</v>
      </c>
      <c r="CZ96" s="2292">
        <v>50.270018025691165</v>
      </c>
      <c r="DA96" s="2292">
        <v>1594.5866195051708</v>
      </c>
      <c r="DB96" s="2292">
        <v>0</v>
      </c>
      <c r="DC96" s="2292">
        <v>91.864189351848296</v>
      </c>
      <c r="DD96" s="2292">
        <v>297.83335064810171</v>
      </c>
      <c r="DE96" s="2292">
        <v>539.38896054074462</v>
      </c>
      <c r="DF96" s="2292">
        <v>361.02053523401787</v>
      </c>
      <c r="DG96" s="2292">
        <v>216.64306629609956</v>
      </c>
      <c r="DH96" s="2292">
        <v>87.836517434358882</v>
      </c>
      <c r="DI96" s="2292">
        <v>2649.4021628923615</v>
      </c>
      <c r="DJ96" s="2292">
        <v>17.7666666666765</v>
      </c>
      <c r="DK96" s="2292">
        <v>54.258470110595283</v>
      </c>
      <c r="DL96" s="2292">
        <v>731.78731186901882</v>
      </c>
      <c r="DM96" s="2292">
        <v>914.98107802905258</v>
      </c>
      <c r="DN96" s="2292">
        <v>489.13531513434299</v>
      </c>
      <c r="DO96" s="2292">
        <v>405.62724342355477</v>
      </c>
      <c r="DP96" s="2292">
        <v>35.846077659121129</v>
      </c>
      <c r="DQ96" s="2292">
        <v>549.34232300039639</v>
      </c>
      <c r="DR96" s="2292">
        <v>0</v>
      </c>
      <c r="DS96" s="2292">
        <v>11.618042217099525</v>
      </c>
      <c r="DT96" s="2292">
        <v>111.75926881376161</v>
      </c>
      <c r="DU96" s="2292">
        <v>92.095024292296785</v>
      </c>
      <c r="DV96" s="2292">
        <v>200.72010402575958</v>
      </c>
      <c r="DW96" s="2292">
        <v>100.42766142926965</v>
      </c>
      <c r="DX96" s="2292">
        <v>32.722222222209282</v>
      </c>
      <c r="DY96" s="2292">
        <v>5097.6039919093146</v>
      </c>
      <c r="DZ96" s="2292">
        <v>1991.9792809881844</v>
      </c>
      <c r="EA96" s="2292">
        <v>0</v>
      </c>
      <c r="EB96" s="2292">
        <v>30.040462573047183</v>
      </c>
      <c r="EC96" s="2292">
        <v>283.14942750337622</v>
      </c>
      <c r="ED96" s="2292">
        <v>599.45819628101628</v>
      </c>
      <c r="EE96" s="2292">
        <v>708.79672236743045</v>
      </c>
      <c r="EF96" s="2292">
        <v>314.17132446405753</v>
      </c>
      <c r="EG96" s="2292">
        <v>56.363147799257227</v>
      </c>
      <c r="EH96" s="2292">
        <v>3105.6247109211295</v>
      </c>
      <c r="EI96" s="2292">
        <v>3.5434782608626381</v>
      </c>
      <c r="EJ96" s="2292">
        <v>152.03640604986228</v>
      </c>
      <c r="EK96" s="2292">
        <v>467.14302862900411</v>
      </c>
      <c r="EL96" s="2292">
        <v>704.19424625254737</v>
      </c>
      <c r="EM96" s="2292">
        <v>979.16036861232419</v>
      </c>
      <c r="EN96" s="2292">
        <v>660.49400184515719</v>
      </c>
      <c r="EO96" s="2292">
        <v>139.0531812713717</v>
      </c>
      <c r="EP96" s="2293">
        <v>0</v>
      </c>
      <c r="EQ96" s="2283"/>
    </row>
    <row r="97" spans="77:147" ht="33.75">
      <c r="BY97" s="3188"/>
      <c r="BZ97" s="2971" t="s">
        <v>1041</v>
      </c>
      <c r="CA97" s="2291">
        <v>24088.689893390878</v>
      </c>
      <c r="CB97" s="2292">
        <v>3161.1727711930157</v>
      </c>
      <c r="CC97" s="2292">
        <v>0</v>
      </c>
      <c r="CD97" s="2292">
        <v>47.25637507514891</v>
      </c>
      <c r="CE97" s="2292">
        <v>175.34481202377501</v>
      </c>
      <c r="CF97" s="2292">
        <v>688.65067817780653</v>
      </c>
      <c r="CG97" s="2292">
        <v>1014.7095855723877</v>
      </c>
      <c r="CH97" s="2292">
        <v>897.97758568715687</v>
      </c>
      <c r="CI97" s="2292">
        <v>337.23373465674132</v>
      </c>
      <c r="CJ97" s="2292">
        <v>7750.1005822962934</v>
      </c>
      <c r="CK97" s="2292">
        <v>1647.1902145135909</v>
      </c>
      <c r="CL97" s="2292">
        <v>0</v>
      </c>
      <c r="CM97" s="2292">
        <v>12.439704675956978</v>
      </c>
      <c r="CN97" s="2292">
        <v>231.70719931160818</v>
      </c>
      <c r="CO97" s="2292">
        <v>315.67232342986381</v>
      </c>
      <c r="CP97" s="2292">
        <v>390.3825235871405</v>
      </c>
      <c r="CQ97" s="2292">
        <v>274.70548108210488</v>
      </c>
      <c r="CR97" s="2292">
        <v>422.28298242691744</v>
      </c>
      <c r="CS97" s="2292">
        <v>2954.5184690211513</v>
      </c>
      <c r="CT97" s="2292">
        <v>0</v>
      </c>
      <c r="CU97" s="2292">
        <v>16.573913043470892</v>
      </c>
      <c r="CV97" s="2292">
        <v>433.6066556483388</v>
      </c>
      <c r="CW97" s="2292">
        <v>957.99665633710185</v>
      </c>
      <c r="CX97" s="2292">
        <v>841.11317590906629</v>
      </c>
      <c r="CY97" s="2292">
        <v>545.4855393174264</v>
      </c>
      <c r="CZ97" s="2292">
        <v>159.74252876574704</v>
      </c>
      <c r="DA97" s="2292">
        <v>3148.3918987615493</v>
      </c>
      <c r="DB97" s="2292">
        <v>0</v>
      </c>
      <c r="DC97" s="2292">
        <v>152.80264658825845</v>
      </c>
      <c r="DD97" s="2292">
        <v>1052.8842900800585</v>
      </c>
      <c r="DE97" s="2292">
        <v>1023.9251169942415</v>
      </c>
      <c r="DF97" s="2292">
        <v>567.36959322117593</v>
      </c>
      <c r="DG97" s="2292">
        <v>305.42389716042624</v>
      </c>
      <c r="DH97" s="2292">
        <v>45.986354717391706</v>
      </c>
      <c r="DI97" s="2292">
        <v>3928.1034299325984</v>
      </c>
      <c r="DJ97" s="2292">
        <v>19.824797843625102</v>
      </c>
      <c r="DK97" s="2292">
        <v>139.33381775024978</v>
      </c>
      <c r="DL97" s="2292">
        <v>1036.2141903818554</v>
      </c>
      <c r="DM97" s="2292">
        <v>1377.7924369348536</v>
      </c>
      <c r="DN97" s="2292">
        <v>859.17400048273146</v>
      </c>
      <c r="DO97" s="2292">
        <v>439.90668356237074</v>
      </c>
      <c r="DP97" s="2292">
        <v>55.857502976910489</v>
      </c>
      <c r="DQ97" s="2292">
        <v>683.17488151941609</v>
      </c>
      <c r="DR97" s="2292">
        <v>0</v>
      </c>
      <c r="DS97" s="2292">
        <v>26.245790153763522</v>
      </c>
      <c r="DT97" s="2292">
        <v>140.35851823059465</v>
      </c>
      <c r="DU97" s="2292">
        <v>207.1766097992965</v>
      </c>
      <c r="DV97" s="2292">
        <v>136.17071706163324</v>
      </c>
      <c r="DW97" s="2292">
        <v>132.77170799653496</v>
      </c>
      <c r="DX97" s="2292">
        <v>40.451538277593336</v>
      </c>
      <c r="DY97" s="2292">
        <v>8566.1382284495376</v>
      </c>
      <c r="DZ97" s="2292">
        <v>3288.7541778049617</v>
      </c>
      <c r="EA97" s="2292">
        <v>0</v>
      </c>
      <c r="EB97" s="2292">
        <v>101.02592300807153</v>
      </c>
      <c r="EC97" s="2292">
        <v>416.90234751452863</v>
      </c>
      <c r="ED97" s="2292">
        <v>792.13301156414582</v>
      </c>
      <c r="EE97" s="2292">
        <v>1101.8813035492656</v>
      </c>
      <c r="EF97" s="2292">
        <v>783.19268883515292</v>
      </c>
      <c r="EG97" s="2292">
        <v>93.618903333798954</v>
      </c>
      <c r="EH97" s="2292">
        <v>5277.3840506445758</v>
      </c>
      <c r="EI97" s="2292">
        <v>38.066534068687758</v>
      </c>
      <c r="EJ97" s="2292">
        <v>210.560039488418</v>
      </c>
      <c r="EK97" s="2292">
        <v>1524.3284671684992</v>
      </c>
      <c r="EL97" s="2292">
        <v>1597.5192771958818</v>
      </c>
      <c r="EM97" s="2292">
        <v>1107.6081396728755</v>
      </c>
      <c r="EN97" s="2292">
        <v>580.82738702281415</v>
      </c>
      <c r="EO97" s="2292">
        <v>218.47420602739967</v>
      </c>
      <c r="EP97" s="2293">
        <v>0</v>
      </c>
      <c r="EQ97" s="2283"/>
    </row>
    <row r="98" spans="77:147" ht="33.75">
      <c r="BY98" s="3188"/>
      <c r="BZ98" s="2971" t="s">
        <v>1042</v>
      </c>
      <c r="CA98" s="2291">
        <v>10007.279537702507</v>
      </c>
      <c r="CB98" s="2292">
        <v>1291.3320788296348</v>
      </c>
      <c r="CC98" s="2292">
        <v>0</v>
      </c>
      <c r="CD98" s="2292">
        <v>12.64285714278061</v>
      </c>
      <c r="CE98" s="2292">
        <v>102.18554128844848</v>
      </c>
      <c r="CF98" s="2292">
        <v>285.05418747812098</v>
      </c>
      <c r="CG98" s="2292">
        <v>452.04322099138261</v>
      </c>
      <c r="CH98" s="2292">
        <v>332.57097164950687</v>
      </c>
      <c r="CI98" s="2292">
        <v>106.83530027939541</v>
      </c>
      <c r="CJ98" s="2292">
        <v>3818.8992275903015</v>
      </c>
      <c r="CK98" s="2292">
        <v>605.91342619648731</v>
      </c>
      <c r="CL98" s="2292">
        <v>0</v>
      </c>
      <c r="CM98" s="2292">
        <v>0</v>
      </c>
      <c r="CN98" s="2292">
        <v>121.60003940847068</v>
      </c>
      <c r="CO98" s="2292">
        <v>134.4891597806801</v>
      </c>
      <c r="CP98" s="2292">
        <v>121.9458036934991</v>
      </c>
      <c r="CQ98" s="2292">
        <v>127.0251189319612</v>
      </c>
      <c r="CR98" s="2292">
        <v>100.85330438187643</v>
      </c>
      <c r="CS98" s="2292">
        <v>1176.218201007136</v>
      </c>
      <c r="CT98" s="2292">
        <v>0</v>
      </c>
      <c r="CU98" s="2292">
        <v>0</v>
      </c>
      <c r="CV98" s="2292">
        <v>200.30262672101424</v>
      </c>
      <c r="CW98" s="2292">
        <v>361.79378205628268</v>
      </c>
      <c r="CX98" s="2292">
        <v>323.72187393426179</v>
      </c>
      <c r="CY98" s="2292">
        <v>238.50822350778995</v>
      </c>
      <c r="CZ98" s="2292">
        <v>51.89169478778787</v>
      </c>
      <c r="DA98" s="2292">
        <v>2036.7676003866777</v>
      </c>
      <c r="DB98" s="2292">
        <v>0</v>
      </c>
      <c r="DC98" s="2292">
        <v>85.803592071393453</v>
      </c>
      <c r="DD98" s="2292">
        <v>678.48594613430305</v>
      </c>
      <c r="DE98" s="2292">
        <v>658.04843720065901</v>
      </c>
      <c r="DF98" s="2292">
        <v>437.57761011029686</v>
      </c>
      <c r="DG98" s="2292">
        <v>148.78377371879236</v>
      </c>
      <c r="DH98" s="2292">
        <v>28.068241151232023</v>
      </c>
      <c r="DI98" s="2292">
        <v>1524.6552364517406</v>
      </c>
      <c r="DJ98" s="2292">
        <v>0</v>
      </c>
      <c r="DK98" s="2292">
        <v>59.677778133072721</v>
      </c>
      <c r="DL98" s="2292">
        <v>450.49680528131671</v>
      </c>
      <c r="DM98" s="2292">
        <v>527.92464336375826</v>
      </c>
      <c r="DN98" s="2292">
        <v>328.67624211268316</v>
      </c>
      <c r="DO98" s="2292">
        <v>141.22716147401559</v>
      </c>
      <c r="DP98" s="2292">
        <v>16.652606086893659</v>
      </c>
      <c r="DQ98" s="2292">
        <v>272.18833137941141</v>
      </c>
      <c r="DR98" s="2292">
        <v>0</v>
      </c>
      <c r="DS98" s="2292">
        <v>2</v>
      </c>
      <c r="DT98" s="2292">
        <v>95.050525161701827</v>
      </c>
      <c r="DU98" s="2292">
        <v>116.9629568271892</v>
      </c>
      <c r="DV98" s="2292">
        <v>29.352155415089218</v>
      </c>
      <c r="DW98" s="2292">
        <v>17.20538300837422</v>
      </c>
      <c r="DX98" s="2292">
        <v>11.61731096705693</v>
      </c>
      <c r="DY98" s="2292">
        <v>3100.2046634514149</v>
      </c>
      <c r="DZ98" s="2292">
        <v>576.73840288732674</v>
      </c>
      <c r="EA98" s="2292">
        <v>8.1276595744836353</v>
      </c>
      <c r="EB98" s="2292">
        <v>6</v>
      </c>
      <c r="EC98" s="2292">
        <v>153.17038818437157</v>
      </c>
      <c r="ED98" s="2292">
        <v>155.09629306879057</v>
      </c>
      <c r="EE98" s="2292">
        <v>142.8822047220601</v>
      </c>
      <c r="EF98" s="2292">
        <v>80.748971180473575</v>
      </c>
      <c r="EG98" s="2292">
        <v>30.712886157147281</v>
      </c>
      <c r="EH98" s="2292">
        <v>2523.4662605640883</v>
      </c>
      <c r="EI98" s="2292">
        <v>4.2142857142602033</v>
      </c>
      <c r="EJ98" s="2292">
        <v>107.65160231009743</v>
      </c>
      <c r="EK98" s="2292">
        <v>444.24143473672137</v>
      </c>
      <c r="EL98" s="2292">
        <v>910.63818218017877</v>
      </c>
      <c r="EM98" s="2292">
        <v>481.58621874311666</v>
      </c>
      <c r="EN98" s="2292">
        <v>532.10955821586435</v>
      </c>
      <c r="EO98" s="2292">
        <v>43.024978663850007</v>
      </c>
      <c r="EP98" s="2293">
        <v>0</v>
      </c>
      <c r="EQ98" s="2283"/>
    </row>
    <row r="99" spans="77:147" ht="33.75">
      <c r="BY99" s="3188"/>
      <c r="BZ99" s="2971" t="s">
        <v>1043</v>
      </c>
      <c r="CA99" s="2291">
        <v>14701.414526547185</v>
      </c>
      <c r="CB99" s="2292">
        <v>2128.0197652854431</v>
      </c>
      <c r="CC99" s="2292">
        <v>0</v>
      </c>
      <c r="CD99" s="2292">
        <v>22.467023172852521</v>
      </c>
      <c r="CE99" s="2292">
        <v>143.49799544735279</v>
      </c>
      <c r="CF99" s="2292">
        <v>314.43511056338758</v>
      </c>
      <c r="CG99" s="2292">
        <v>679.64507324894873</v>
      </c>
      <c r="CH99" s="2292">
        <v>751.39891286074055</v>
      </c>
      <c r="CI99" s="2292">
        <v>216.57564999216055</v>
      </c>
      <c r="CJ99" s="2292">
        <v>6641.308229453316</v>
      </c>
      <c r="CK99" s="2292">
        <v>781.91574292095402</v>
      </c>
      <c r="CL99" s="2292">
        <v>0</v>
      </c>
      <c r="CM99" s="2292">
        <v>2</v>
      </c>
      <c r="CN99" s="2292">
        <v>134.88996492110405</v>
      </c>
      <c r="CO99" s="2292">
        <v>159.62686048620813</v>
      </c>
      <c r="CP99" s="2292">
        <v>199.14978561688238</v>
      </c>
      <c r="CQ99" s="2292">
        <v>140.84116864708679</v>
      </c>
      <c r="CR99" s="2292">
        <v>145.40796324967263</v>
      </c>
      <c r="CS99" s="2292">
        <v>2079.5098021018293</v>
      </c>
      <c r="CT99" s="2292">
        <v>1</v>
      </c>
      <c r="CU99" s="2292">
        <v>3</v>
      </c>
      <c r="CV99" s="2292">
        <v>209.60407897488989</v>
      </c>
      <c r="CW99" s="2292">
        <v>604.7804042345125</v>
      </c>
      <c r="CX99" s="2292">
        <v>851.21734539678471</v>
      </c>
      <c r="CY99" s="2292">
        <v>334.3462155752016</v>
      </c>
      <c r="CZ99" s="2292">
        <v>75.561757920441238</v>
      </c>
      <c r="DA99" s="2292">
        <v>3779.8826844305286</v>
      </c>
      <c r="DB99" s="2292">
        <v>2</v>
      </c>
      <c r="DC99" s="2292">
        <v>194.17524782155144</v>
      </c>
      <c r="DD99" s="2292">
        <v>1190.8670297351255</v>
      </c>
      <c r="DE99" s="2292">
        <v>1243.2724662684643</v>
      </c>
      <c r="DF99" s="2292">
        <v>744.80375135098541</v>
      </c>
      <c r="DG99" s="2292">
        <v>361.62668677744159</v>
      </c>
      <c r="DH99" s="2292">
        <v>43.137502476960954</v>
      </c>
      <c r="DI99" s="2292">
        <v>2564.866698588934</v>
      </c>
      <c r="DJ99" s="2292">
        <v>4.4586300967725174</v>
      </c>
      <c r="DK99" s="2292">
        <v>71.723427633976215</v>
      </c>
      <c r="DL99" s="2292">
        <v>726.34131890720005</v>
      </c>
      <c r="DM99" s="2292">
        <v>863.62893701367045</v>
      </c>
      <c r="DN99" s="2292">
        <v>596.42990427457539</v>
      </c>
      <c r="DO99" s="2292">
        <v>271.04518618014254</v>
      </c>
      <c r="DP99" s="2292">
        <v>31.239294482597323</v>
      </c>
      <c r="DQ99" s="2292">
        <v>518.96691875321278</v>
      </c>
      <c r="DR99" s="2292">
        <v>0</v>
      </c>
      <c r="DS99" s="2292">
        <v>14.462543163222541</v>
      </c>
      <c r="DT99" s="2292">
        <v>97.170301574003247</v>
      </c>
      <c r="DU99" s="2292">
        <v>156.89503063982175</v>
      </c>
      <c r="DV99" s="2292">
        <v>130.40763072742018</v>
      </c>
      <c r="DW99" s="2292">
        <v>76.157786275138889</v>
      </c>
      <c r="DX99" s="2292">
        <v>43.873626373606257</v>
      </c>
      <c r="DY99" s="2292">
        <v>2848.2529144662917</v>
      </c>
      <c r="DZ99" s="2292">
        <v>1160.7292293420298</v>
      </c>
      <c r="EA99" s="2292">
        <v>1</v>
      </c>
      <c r="EB99" s="2292">
        <v>74.818334496879359</v>
      </c>
      <c r="EC99" s="2292">
        <v>210.14299133119053</v>
      </c>
      <c r="ED99" s="2292">
        <v>243.57822200591482</v>
      </c>
      <c r="EE99" s="2292">
        <v>279.4960824519402</v>
      </c>
      <c r="EF99" s="2292">
        <v>290.78110076711431</v>
      </c>
      <c r="EG99" s="2292">
        <v>60.912498288990449</v>
      </c>
      <c r="EH99" s="2292">
        <v>1687.5236851242621</v>
      </c>
      <c r="EI99" s="2292">
        <v>6.5454545454272299</v>
      </c>
      <c r="EJ99" s="2292">
        <v>122.2050828323879</v>
      </c>
      <c r="EK99" s="2292">
        <v>290.09307653104275</v>
      </c>
      <c r="EL99" s="2292">
        <v>872.94317165459972</v>
      </c>
      <c r="EM99" s="2292">
        <v>189.64565146296852</v>
      </c>
      <c r="EN99" s="2292">
        <v>138.36002883525688</v>
      </c>
      <c r="EO99" s="2292">
        <v>67.731219262578989</v>
      </c>
      <c r="EP99" s="2293">
        <v>0</v>
      </c>
      <c r="EQ99" s="2283"/>
    </row>
    <row r="100" spans="77:147" ht="33.75">
      <c r="BY100" s="3188"/>
      <c r="BZ100" s="2971" t="s">
        <v>1044</v>
      </c>
      <c r="CA100" s="2291">
        <v>22420.022796503974</v>
      </c>
      <c r="CB100" s="2292">
        <v>3216.4224520984899</v>
      </c>
      <c r="CC100" s="2292">
        <v>0</v>
      </c>
      <c r="CD100" s="2292">
        <v>15.648648648648649</v>
      </c>
      <c r="CE100" s="2292">
        <v>176.21215027721792</v>
      </c>
      <c r="CF100" s="2292">
        <v>654.25138481645286</v>
      </c>
      <c r="CG100" s="2292">
        <v>1197.3794766498324</v>
      </c>
      <c r="CH100" s="2292">
        <v>948.86590556720421</v>
      </c>
      <c r="CI100" s="2292">
        <v>224.06488613913351</v>
      </c>
      <c r="CJ100" s="2292">
        <v>8862.0136869283378</v>
      </c>
      <c r="CK100" s="2292">
        <v>538.65065251707404</v>
      </c>
      <c r="CL100" s="2292">
        <v>0</v>
      </c>
      <c r="CM100" s="2292">
        <v>16.617738136188958</v>
      </c>
      <c r="CN100" s="2292">
        <v>59.40827829017983</v>
      </c>
      <c r="CO100" s="2292">
        <v>101.59071460697282</v>
      </c>
      <c r="CP100" s="2292">
        <v>162.67089077067621</v>
      </c>
      <c r="CQ100" s="2292">
        <v>80.111755618037435</v>
      </c>
      <c r="CR100" s="2292">
        <v>118.25127509501905</v>
      </c>
      <c r="CS100" s="2292">
        <v>2354.0600538145318</v>
      </c>
      <c r="CT100" s="2292">
        <v>0</v>
      </c>
      <c r="CU100" s="2292">
        <v>0</v>
      </c>
      <c r="CV100" s="2292">
        <v>389.63756809771468</v>
      </c>
      <c r="CW100" s="2292">
        <v>732.85067001114737</v>
      </c>
      <c r="CX100" s="2292">
        <v>623.38743792026492</v>
      </c>
      <c r="CY100" s="2292">
        <v>552.78244335103443</v>
      </c>
      <c r="CZ100" s="2292">
        <v>55.401934434368904</v>
      </c>
      <c r="DA100" s="2292">
        <v>5969.3029805967335</v>
      </c>
      <c r="DB100" s="2292">
        <v>0</v>
      </c>
      <c r="DC100" s="2292">
        <v>453.43699538883897</v>
      </c>
      <c r="DD100" s="2292">
        <v>2253.19856737189</v>
      </c>
      <c r="DE100" s="2292">
        <v>1542.8988827546245</v>
      </c>
      <c r="DF100" s="2292">
        <v>1070.8859040865161</v>
      </c>
      <c r="DG100" s="2292">
        <v>543.33908545811539</v>
      </c>
      <c r="DH100" s="2292">
        <v>105.54354553674956</v>
      </c>
      <c r="DI100" s="2292">
        <v>3557.2788814608175</v>
      </c>
      <c r="DJ100" s="2292">
        <v>4</v>
      </c>
      <c r="DK100" s="2292">
        <v>128.78892738379932</v>
      </c>
      <c r="DL100" s="2292">
        <v>1042.3548130200245</v>
      </c>
      <c r="DM100" s="2292">
        <v>1081.3393369313485</v>
      </c>
      <c r="DN100" s="2292">
        <v>852.28941851192349</v>
      </c>
      <c r="DO100" s="2292">
        <v>382.62479181186711</v>
      </c>
      <c r="DP100" s="2292">
        <v>65.881593801854081</v>
      </c>
      <c r="DQ100" s="2292">
        <v>1914.1638957179885</v>
      </c>
      <c r="DR100" s="2292">
        <v>10</v>
      </c>
      <c r="DS100" s="2292">
        <v>76.682262094018611</v>
      </c>
      <c r="DT100" s="2292">
        <v>583.00356188341277</v>
      </c>
      <c r="DU100" s="2292">
        <v>431.67555704653876</v>
      </c>
      <c r="DV100" s="2292">
        <v>435.16087613906535</v>
      </c>
      <c r="DW100" s="2292">
        <v>327.94933086264513</v>
      </c>
      <c r="DX100" s="2292">
        <v>49.692307692307693</v>
      </c>
      <c r="DY100" s="2292">
        <v>4870.1438802983366</v>
      </c>
      <c r="DZ100" s="2292">
        <v>1582.7367215887809</v>
      </c>
      <c r="EA100" s="2292">
        <v>2</v>
      </c>
      <c r="EB100" s="2292">
        <v>40.612033897616342</v>
      </c>
      <c r="EC100" s="2292">
        <v>220.88906196216962</v>
      </c>
      <c r="ED100" s="2292">
        <v>543.90164272920288</v>
      </c>
      <c r="EE100" s="2292">
        <v>374.10063998702327</v>
      </c>
      <c r="EF100" s="2292">
        <v>343.53066267501436</v>
      </c>
      <c r="EG100" s="2292">
        <v>57.702680337754508</v>
      </c>
      <c r="EH100" s="2292">
        <v>3287.407158709555</v>
      </c>
      <c r="EI100" s="2292">
        <v>12.940154440134327</v>
      </c>
      <c r="EJ100" s="2292">
        <v>184.65931808240833</v>
      </c>
      <c r="EK100" s="2292">
        <v>827.00784384676695</v>
      </c>
      <c r="EL100" s="2292">
        <v>1247.4969259570157</v>
      </c>
      <c r="EM100" s="2292">
        <v>647.97370312248017</v>
      </c>
      <c r="EN100" s="2292">
        <v>271.65750362831773</v>
      </c>
      <c r="EO100" s="2292">
        <v>95.671709632432993</v>
      </c>
      <c r="EP100" s="2293">
        <v>0</v>
      </c>
      <c r="EQ100" s="2283"/>
    </row>
    <row r="101" spans="77:147" ht="23.25" thickBot="1">
      <c r="BY101" s="3189"/>
      <c r="BZ101" s="2294" t="s">
        <v>1045</v>
      </c>
      <c r="CA101" s="2295">
        <v>39698.200314982168</v>
      </c>
      <c r="CB101" s="2296">
        <v>3701.9598928991813</v>
      </c>
      <c r="CC101" s="2296">
        <v>0</v>
      </c>
      <c r="CD101" s="2296">
        <v>54</v>
      </c>
      <c r="CE101" s="2296">
        <v>171.09736878632066</v>
      </c>
      <c r="CF101" s="2296">
        <v>723.19690155860826</v>
      </c>
      <c r="CG101" s="2296">
        <v>1287.4861683156446</v>
      </c>
      <c r="CH101" s="2296">
        <v>1195.5819494423777</v>
      </c>
      <c r="CI101" s="2296">
        <v>270.59750479623011</v>
      </c>
      <c r="CJ101" s="2296">
        <v>19496.235715684939</v>
      </c>
      <c r="CK101" s="2296">
        <v>538.71340405624619</v>
      </c>
      <c r="CL101" s="2296">
        <v>0</v>
      </c>
      <c r="CM101" s="2296">
        <v>27.280542986415849</v>
      </c>
      <c r="CN101" s="2296">
        <v>118.142662896768</v>
      </c>
      <c r="CO101" s="2296">
        <v>95.205238707727375</v>
      </c>
      <c r="CP101" s="2296">
        <v>125.57303259140546</v>
      </c>
      <c r="CQ101" s="2296">
        <v>141.17823239678424</v>
      </c>
      <c r="CR101" s="2296">
        <v>31.333694477145301</v>
      </c>
      <c r="CS101" s="2296">
        <v>2872.8198308243886</v>
      </c>
      <c r="CT101" s="2296">
        <v>0</v>
      </c>
      <c r="CU101" s="2296">
        <v>1</v>
      </c>
      <c r="CV101" s="2296">
        <v>175.45508234468383</v>
      </c>
      <c r="CW101" s="2296">
        <v>993.02790693203826</v>
      </c>
      <c r="CX101" s="2296">
        <v>1057.4337091299249</v>
      </c>
      <c r="CY101" s="2296">
        <v>588.88107357289732</v>
      </c>
      <c r="CZ101" s="2296">
        <v>57.022058844843635</v>
      </c>
      <c r="DA101" s="2296">
        <v>16084.702480804301</v>
      </c>
      <c r="DB101" s="2296">
        <v>1</v>
      </c>
      <c r="DC101" s="2296">
        <v>1057.2182695596457</v>
      </c>
      <c r="DD101" s="2296">
        <v>5819.1556544334298</v>
      </c>
      <c r="DE101" s="2296">
        <v>4375.4441079069875</v>
      </c>
      <c r="DF101" s="2296">
        <v>2987.5306013077934</v>
      </c>
      <c r="DG101" s="2296">
        <v>1630.8417168154476</v>
      </c>
      <c r="DH101" s="2296">
        <v>213.51213078099872</v>
      </c>
      <c r="DI101" s="2296">
        <v>5103.0530527643768</v>
      </c>
      <c r="DJ101" s="2296">
        <v>13.076923076923077</v>
      </c>
      <c r="DK101" s="2296">
        <v>258.30712305029607</v>
      </c>
      <c r="DL101" s="2296">
        <v>1480.8310988053952</v>
      </c>
      <c r="DM101" s="2296">
        <v>1667.941742859731</v>
      </c>
      <c r="DN101" s="2296">
        <v>1157.3339946397441</v>
      </c>
      <c r="DO101" s="2296">
        <v>486.5368776901604</v>
      </c>
      <c r="DP101" s="2296">
        <v>39.025292642126601</v>
      </c>
      <c r="DQ101" s="2296">
        <v>812.43439399300439</v>
      </c>
      <c r="DR101" s="2296">
        <v>0</v>
      </c>
      <c r="DS101" s="2296">
        <v>49.216093921966788</v>
      </c>
      <c r="DT101" s="2296">
        <v>208.5417683357395</v>
      </c>
      <c r="DU101" s="2296">
        <v>306.42677195615784</v>
      </c>
      <c r="DV101" s="2296">
        <v>145.34742046504985</v>
      </c>
      <c r="DW101" s="2296">
        <v>87.47376788551361</v>
      </c>
      <c r="DX101" s="2296">
        <v>15.428571428576825</v>
      </c>
      <c r="DY101" s="2296">
        <v>10584.517259640659</v>
      </c>
      <c r="DZ101" s="2296">
        <v>2407.5863528364016</v>
      </c>
      <c r="EA101" s="2296">
        <v>8</v>
      </c>
      <c r="EB101" s="2296">
        <v>70</v>
      </c>
      <c r="EC101" s="2296">
        <v>421.43493837244375</v>
      </c>
      <c r="ED101" s="2296">
        <v>734.5277509652617</v>
      </c>
      <c r="EE101" s="2296">
        <v>768.46823953075034</v>
      </c>
      <c r="EF101" s="2296">
        <v>322.86185773687396</v>
      </c>
      <c r="EG101" s="2296">
        <v>82.293566231071637</v>
      </c>
      <c r="EH101" s="2296">
        <v>8176.9309068042594</v>
      </c>
      <c r="EI101" s="2296">
        <v>21.461538461538463</v>
      </c>
      <c r="EJ101" s="2296">
        <v>504.83582144882797</v>
      </c>
      <c r="EK101" s="2296">
        <v>1744.1608964650288</v>
      </c>
      <c r="EL101" s="2296">
        <v>2472.7800821039777</v>
      </c>
      <c r="EM101" s="2296">
        <v>1866.4211659309926</v>
      </c>
      <c r="EN101" s="2296">
        <v>923.38586980248715</v>
      </c>
      <c r="EO101" s="2296">
        <v>643.88553259140542</v>
      </c>
      <c r="EP101" s="2297">
        <v>0</v>
      </c>
      <c r="EQ101" s="2283"/>
    </row>
    <row r="102" spans="77:147" ht="16.5" thickTop="1"/>
  </sheetData>
  <mergeCells count="168">
    <mergeCell ref="BY43:BZ43"/>
    <mergeCell ref="BY44:BZ44"/>
    <mergeCell ref="BY45:BZ45"/>
    <mergeCell ref="BY46:BZ46"/>
    <mergeCell ref="BY47:BZ47"/>
    <mergeCell ref="BY48:BZ48"/>
    <mergeCell ref="BY49:BZ49"/>
    <mergeCell ref="BY50:BZ50"/>
    <mergeCell ref="BY51:BZ51"/>
    <mergeCell ref="BY32:BZ33"/>
    <mergeCell ref="BY34:BY35"/>
    <mergeCell ref="BY36:BZ36"/>
    <mergeCell ref="BY37:BZ37"/>
    <mergeCell ref="BY38:BZ38"/>
    <mergeCell ref="BY39:BZ39"/>
    <mergeCell ref="BY40:BZ40"/>
    <mergeCell ref="BY41:BZ41"/>
    <mergeCell ref="BY42:BZ42"/>
    <mergeCell ref="BY57:BZ57"/>
    <mergeCell ref="BY58:BZ58"/>
    <mergeCell ref="BY59:BZ59"/>
    <mergeCell ref="BY60:BY61"/>
    <mergeCell ref="BY62:BY65"/>
    <mergeCell ref="BY66:BY71"/>
    <mergeCell ref="BY72:BY81"/>
    <mergeCell ref="BY82:BY91"/>
    <mergeCell ref="BY92:BY101"/>
    <mergeCell ref="BY52:BZ52"/>
    <mergeCell ref="BY53:BZ53"/>
    <mergeCell ref="BY54:BZ54"/>
    <mergeCell ref="BY55:BZ55"/>
    <mergeCell ref="BY56:BZ56"/>
    <mergeCell ref="AU1:BJ1"/>
    <mergeCell ref="BD6:BD7"/>
    <mergeCell ref="BF6:BF7"/>
    <mergeCell ref="BE6:BE7"/>
    <mergeCell ref="AU3:AW7"/>
    <mergeCell ref="AU8:AW8"/>
    <mergeCell ref="AU9:AW9"/>
    <mergeCell ref="AU10:AW10"/>
    <mergeCell ref="AU11:AW11"/>
    <mergeCell ref="BX3:BX7"/>
    <mergeCell ref="BI3:BJ3"/>
    <mergeCell ref="AY5:BF5"/>
    <mergeCell ref="BG6:BG7"/>
    <mergeCell ref="AZ6:AZ7"/>
    <mergeCell ref="BA6:BA7"/>
    <mergeCell ref="BB6:BB7"/>
    <mergeCell ref="BC6:BC7"/>
    <mergeCell ref="AY6:AY7"/>
    <mergeCell ref="BP6:BW6"/>
    <mergeCell ref="AU17:AW17"/>
    <mergeCell ref="AU18:AW18"/>
    <mergeCell ref="AU13:AW13"/>
    <mergeCell ref="AU14:AW14"/>
    <mergeCell ref="AU16:AW16"/>
    <mergeCell ref="A17:C17"/>
    <mergeCell ref="A18:C18"/>
    <mergeCell ref="O6:V6"/>
    <mergeCell ref="W6:AD6"/>
    <mergeCell ref="J6:J7"/>
    <mergeCell ref="L6:L7"/>
    <mergeCell ref="A12:C12"/>
    <mergeCell ref="A13:C13"/>
    <mergeCell ref="N5:N7"/>
    <mergeCell ref="A8:C8"/>
    <mergeCell ref="A9:C9"/>
    <mergeCell ref="A3:C7"/>
    <mergeCell ref="AC3:AD3"/>
    <mergeCell ref="F5:M5"/>
    <mergeCell ref="H6:H7"/>
    <mergeCell ref="G6:G7"/>
    <mergeCell ref="AU12:AW12"/>
    <mergeCell ref="AU15:AW15"/>
    <mergeCell ref="A14:C14"/>
    <mergeCell ref="A15:C15"/>
    <mergeCell ref="A16:C16"/>
    <mergeCell ref="AU21:AW21"/>
    <mergeCell ref="AU22:AW22"/>
    <mergeCell ref="AU23:AW23"/>
    <mergeCell ref="AU24:AX24"/>
    <mergeCell ref="A33:C33"/>
    <mergeCell ref="AU30:AX30"/>
    <mergeCell ref="AU31:AX31"/>
    <mergeCell ref="AU33:AW33"/>
    <mergeCell ref="AU36:AW36"/>
    <mergeCell ref="AU42:AW42"/>
    <mergeCell ref="AU19:AW19"/>
    <mergeCell ref="AU20:AW20"/>
    <mergeCell ref="A27:D27"/>
    <mergeCell ref="AU27:AX27"/>
    <mergeCell ref="AU25:AX25"/>
    <mergeCell ref="AU26:AX26"/>
    <mergeCell ref="AU28:AX28"/>
    <mergeCell ref="AU29:AX29"/>
    <mergeCell ref="AU32:AX32"/>
    <mergeCell ref="A26:D26"/>
    <mergeCell ref="A29:D29"/>
    <mergeCell ref="A28:D28"/>
    <mergeCell ref="A1:V1"/>
    <mergeCell ref="AN6:AN7"/>
    <mergeCell ref="AO6:AO7"/>
    <mergeCell ref="E3:E7"/>
    <mergeCell ref="F6:F7"/>
    <mergeCell ref="AM5:AT5"/>
    <mergeCell ref="AP6:AP7"/>
    <mergeCell ref="AQ6:AQ7"/>
    <mergeCell ref="I6:I7"/>
    <mergeCell ref="AR6:AR7"/>
    <mergeCell ref="AR2:AT2"/>
    <mergeCell ref="AT6:AT7"/>
    <mergeCell ref="AS6:AS7"/>
    <mergeCell ref="AM6:AM7"/>
    <mergeCell ref="M6:M7"/>
    <mergeCell ref="AE6:AL6"/>
    <mergeCell ref="A10:C10"/>
    <mergeCell ref="A11:C11"/>
    <mergeCell ref="K6:K7"/>
    <mergeCell ref="A31:D31"/>
    <mergeCell ref="A19:C19"/>
    <mergeCell ref="A20:C20"/>
    <mergeCell ref="A21:C21"/>
    <mergeCell ref="A25:D25"/>
    <mergeCell ref="AC70:AC71"/>
    <mergeCell ref="E67:E69"/>
    <mergeCell ref="G68:G69"/>
    <mergeCell ref="I68:I69"/>
    <mergeCell ref="F67:F69"/>
    <mergeCell ref="A43:B43"/>
    <mergeCell ref="K68:K69"/>
    <mergeCell ref="N68:N69"/>
    <mergeCell ref="G67:N67"/>
    <mergeCell ref="A22:C22"/>
    <mergeCell ref="A23:C23"/>
    <mergeCell ref="A24:D24"/>
    <mergeCell ref="A30:D30"/>
    <mergeCell ref="A36:C36"/>
    <mergeCell ref="A42:C42"/>
    <mergeCell ref="A32:D32"/>
    <mergeCell ref="AD70:AD71"/>
    <mergeCell ref="AE70:AE71"/>
    <mergeCell ref="V68:V69"/>
    <mergeCell ref="W67:W69"/>
    <mergeCell ref="O67:V67"/>
    <mergeCell ref="Y70:Y71"/>
    <mergeCell ref="Z70:Z71"/>
    <mergeCell ref="AA70:AA71"/>
    <mergeCell ref="AB70:AB71"/>
    <mergeCell ref="O68:O69"/>
    <mergeCell ref="Q68:Q69"/>
    <mergeCell ref="R68:R69"/>
    <mergeCell ref="S68:S69"/>
    <mergeCell ref="P68:P69"/>
    <mergeCell ref="T68:T69"/>
    <mergeCell ref="U68:U69"/>
    <mergeCell ref="AU59:AV59"/>
    <mergeCell ref="AU63:AV63"/>
    <mergeCell ref="AU58:AW58"/>
    <mergeCell ref="H68:H69"/>
    <mergeCell ref="L68:L69"/>
    <mergeCell ref="M68:M69"/>
    <mergeCell ref="J68:J69"/>
    <mergeCell ref="A57:B57"/>
    <mergeCell ref="A58:C58"/>
    <mergeCell ref="A63:B63"/>
    <mergeCell ref="A59:B59"/>
    <mergeCell ref="AU43:AV43"/>
    <mergeCell ref="AU57:AV57"/>
  </mergeCells>
  <phoneticPr fontId="6"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theme="7" tint="0.39997558519241921"/>
  </sheetPr>
  <dimension ref="A1:Y68"/>
  <sheetViews>
    <sheetView view="pageBreakPreview" zoomScaleNormal="75" zoomScaleSheetLayoutView="100" workbookViewId="0">
      <selection activeCell="G28" sqref="G28"/>
    </sheetView>
  </sheetViews>
  <sheetFormatPr defaultColWidth="9.140625" defaultRowHeight="15.75"/>
  <cols>
    <col min="1" max="1" width="2.28515625" style="174" customWidth="1"/>
    <col min="2" max="2" width="28.7109375" style="174" customWidth="1"/>
    <col min="3" max="3" width="2.28515625" style="174" customWidth="1"/>
    <col min="4" max="4" width="1.7109375" style="175" customWidth="1"/>
    <col min="5" max="10" width="10.42578125" style="132" customWidth="1"/>
    <col min="11" max="11" width="17.42578125" style="176" bestFit="1" customWidth="1"/>
    <col min="12" max="12" width="18.7109375" style="132" customWidth="1"/>
    <col min="13" max="13" width="21.28515625" style="132" customWidth="1"/>
    <col min="14" max="14" width="17.42578125" style="132" customWidth="1"/>
    <col min="15" max="15" width="16.140625" style="132" bestFit="1" customWidth="1"/>
    <col min="16" max="16" width="19" style="132" customWidth="1"/>
    <col min="17" max="17" width="18" style="132" customWidth="1"/>
    <col min="18" max="18" width="21" style="132" customWidth="1"/>
    <col min="19" max="19" width="17.42578125" style="132" bestFit="1" customWidth="1"/>
    <col min="20" max="20" width="13.5703125" style="132" bestFit="1" customWidth="1"/>
    <col min="21" max="16384" width="9.140625" style="132"/>
  </cols>
  <sheetData>
    <row r="1" spans="1:22" s="131" customFormat="1" ht="35.1" customHeight="1">
      <c r="A1" s="543" t="s">
        <v>1567</v>
      </c>
      <c r="B1" s="518"/>
      <c r="C1" s="518"/>
      <c r="D1" s="518"/>
      <c r="E1" s="518"/>
      <c r="F1" s="518"/>
      <c r="G1" s="518"/>
      <c r="H1" s="518"/>
      <c r="I1" s="518"/>
      <c r="J1" s="518"/>
      <c r="K1" s="476"/>
    </row>
    <row r="2" spans="1:22" ht="15" customHeight="1" thickBot="1">
      <c r="A2" s="132"/>
      <c r="B2" s="133"/>
      <c r="C2" s="133"/>
      <c r="D2" s="134"/>
      <c r="J2" s="225" t="s">
        <v>171</v>
      </c>
    </row>
    <row r="3" spans="1:22" ht="20.100000000000001" customHeight="1">
      <c r="A3" s="3726" t="s">
        <v>1</v>
      </c>
      <c r="B3" s="3726"/>
      <c r="C3" s="3726"/>
      <c r="D3" s="136"/>
      <c r="E3" s="3909" t="s">
        <v>232</v>
      </c>
      <c r="F3" s="3909" t="s">
        <v>233</v>
      </c>
      <c r="G3" s="3909" t="s">
        <v>490</v>
      </c>
      <c r="H3" s="3909" t="s">
        <v>459</v>
      </c>
      <c r="I3" s="3920" t="s">
        <v>475</v>
      </c>
      <c r="J3" s="3918" t="s">
        <v>234</v>
      </c>
      <c r="V3" s="421" t="s">
        <v>50</v>
      </c>
    </row>
    <row r="4" spans="1:22" ht="20.100000000000001" customHeight="1">
      <c r="A4" s="3727"/>
      <c r="B4" s="3727"/>
      <c r="C4" s="3727"/>
      <c r="D4" s="203"/>
      <c r="E4" s="3910"/>
      <c r="F4" s="3910"/>
      <c r="G4" s="3910"/>
      <c r="H4" s="3910"/>
      <c r="I4" s="3921"/>
      <c r="J4" s="3919"/>
      <c r="K4" s="544" t="s">
        <v>235</v>
      </c>
      <c r="L4" s="545" t="s">
        <v>236</v>
      </c>
      <c r="M4" s="545" t="s">
        <v>192</v>
      </c>
      <c r="N4" s="545" t="s">
        <v>191</v>
      </c>
      <c r="O4" s="545" t="s">
        <v>194</v>
      </c>
      <c r="P4" s="545" t="s">
        <v>193</v>
      </c>
      <c r="Q4" s="545" t="s">
        <v>196</v>
      </c>
      <c r="R4" s="545" t="s">
        <v>195</v>
      </c>
      <c r="S4" s="545" t="s">
        <v>446</v>
      </c>
    </row>
    <row r="5" spans="1:22" ht="39.950000000000003" customHeight="1">
      <c r="A5" s="3728"/>
      <c r="B5" s="3728"/>
      <c r="C5" s="3728"/>
      <c r="D5" s="139"/>
      <c r="E5" s="3911"/>
      <c r="F5" s="3911"/>
      <c r="G5" s="3911"/>
      <c r="H5" s="3911"/>
      <c r="I5" s="427" t="s">
        <v>136</v>
      </c>
      <c r="J5" s="327" t="s">
        <v>475</v>
      </c>
      <c r="K5" s="429" t="s">
        <v>69</v>
      </c>
      <c r="L5" s="429" t="s">
        <v>70</v>
      </c>
      <c r="M5" s="429" t="s">
        <v>373</v>
      </c>
      <c r="N5" s="429" t="s">
        <v>374</v>
      </c>
      <c r="O5" s="429" t="s">
        <v>375</v>
      </c>
      <c r="P5" s="429" t="s">
        <v>376</v>
      </c>
      <c r="Q5" s="429" t="s">
        <v>377</v>
      </c>
      <c r="R5" s="429" t="s">
        <v>378</v>
      </c>
      <c r="S5" s="546" t="s">
        <v>447</v>
      </c>
    </row>
    <row r="6" spans="1:22" s="147" customFormat="1" ht="12.75" hidden="1" customHeight="1">
      <c r="A6" s="3729" t="s">
        <v>2398</v>
      </c>
      <c r="B6" s="3729"/>
      <c r="C6" s="3729"/>
      <c r="D6" s="180"/>
      <c r="E6" s="431">
        <v>106.99</v>
      </c>
      <c r="F6" s="150">
        <v>77.56</v>
      </c>
      <c r="G6" s="150">
        <v>40.79</v>
      </c>
      <c r="H6" s="150">
        <v>23.04</v>
      </c>
      <c r="I6" s="150"/>
      <c r="J6" s="150">
        <v>49.9</v>
      </c>
      <c r="K6" s="481" t="s">
        <v>71</v>
      </c>
      <c r="L6" s="481" t="s">
        <v>72</v>
      </c>
      <c r="M6" s="481" t="s">
        <v>73</v>
      </c>
      <c r="N6" s="481" t="s">
        <v>74</v>
      </c>
      <c r="O6" s="481" t="s">
        <v>75</v>
      </c>
      <c r="P6" s="481" t="s">
        <v>76</v>
      </c>
      <c r="Q6" s="481" t="s">
        <v>77</v>
      </c>
      <c r="R6" s="481" t="s">
        <v>78</v>
      </c>
    </row>
    <row r="7" spans="1:22" s="147" customFormat="1" ht="12.75" hidden="1" customHeight="1">
      <c r="A7" s="3716" t="s">
        <v>2462</v>
      </c>
      <c r="B7" s="3716"/>
      <c r="C7" s="3716"/>
      <c r="D7" s="180"/>
      <c r="E7" s="547" t="s">
        <v>379</v>
      </c>
      <c r="F7" s="493" t="s">
        <v>379</v>
      </c>
      <c r="G7" s="493" t="s">
        <v>379</v>
      </c>
      <c r="H7" s="493" t="s">
        <v>379</v>
      </c>
      <c r="I7" s="493"/>
      <c r="J7" s="493" t="s">
        <v>379</v>
      </c>
      <c r="K7" s="147">
        <v>281966764</v>
      </c>
      <c r="L7" s="147">
        <v>649592760</v>
      </c>
    </row>
    <row r="8" spans="1:22" s="147" customFormat="1" ht="12.75" hidden="1" customHeight="1">
      <c r="A8" s="3716" t="s">
        <v>2414</v>
      </c>
      <c r="B8" s="3716"/>
      <c r="C8" s="3716"/>
      <c r="D8" s="180"/>
      <c r="E8" s="433">
        <f>L8/N8*100</f>
        <v>117.80979986357156</v>
      </c>
      <c r="F8" s="548">
        <f>P8/M8*100</f>
        <v>74.491251997418701</v>
      </c>
      <c r="G8" s="548">
        <f>K8/(R8+O8)*100</f>
        <v>42.102767598065803</v>
      </c>
      <c r="H8" s="548">
        <f>Q8/M8*100</f>
        <v>28.488707576626641</v>
      </c>
      <c r="I8" s="548">
        <v>89.52465934134149</v>
      </c>
      <c r="J8" s="548">
        <f>K8/R8*100</f>
        <v>54.904494993954124</v>
      </c>
      <c r="K8" s="435">
        <v>121604697.75101717</v>
      </c>
      <c r="L8" s="435">
        <v>647532310.41547668</v>
      </c>
      <c r="M8" s="435">
        <v>868414421.03194439</v>
      </c>
      <c r="N8" s="435">
        <v>549642144.51203966</v>
      </c>
      <c r="O8" s="435">
        <v>67344228.417728901</v>
      </c>
      <c r="P8" s="435">
        <v>646892774.75283027</v>
      </c>
      <c r="Q8" s="435">
        <v>247400044.96104595</v>
      </c>
      <c r="R8" s="435">
        <v>221484047.46170205</v>
      </c>
    </row>
    <row r="9" spans="1:22" s="147" customFormat="1" ht="12.75" hidden="1" customHeight="1">
      <c r="A9" s="3716" t="s">
        <v>2463</v>
      </c>
      <c r="B9" s="3716"/>
      <c r="C9" s="3716"/>
      <c r="D9" s="180"/>
      <c r="E9" s="433">
        <f>L9/N9*100</f>
        <v>119.59380541375279</v>
      </c>
      <c r="F9" s="548">
        <f>P9/M9*100</f>
        <v>75.903271790110693</v>
      </c>
      <c r="G9" s="548">
        <f>K9/(R9+O9)*100</f>
        <v>36.786516123600812</v>
      </c>
      <c r="H9" s="548">
        <f>Q9/M9*100</f>
        <v>26.872575876008124</v>
      </c>
      <c r="I9" s="548">
        <v>89.670332762564897</v>
      </c>
      <c r="J9" s="548">
        <f>K9/R9*100</f>
        <v>46.734648395490488</v>
      </c>
      <c r="K9" s="489">
        <v>118356200.487192</v>
      </c>
      <c r="L9" s="489">
        <v>817188245.88725233</v>
      </c>
      <c r="M9" s="489">
        <v>1050978800.6989176</v>
      </c>
      <c r="N9" s="489">
        <v>683303155.25964439</v>
      </c>
      <c r="O9" s="489">
        <v>68486492.789971873</v>
      </c>
      <c r="P9" s="489">
        <v>797727295.55094528</v>
      </c>
      <c r="Q9" s="489">
        <v>282425075.65857685</v>
      </c>
      <c r="R9" s="489">
        <v>253251505.14797154</v>
      </c>
    </row>
    <row r="10" spans="1:22" s="147" customFormat="1" ht="12.75" hidden="1" customHeight="1">
      <c r="A10" s="3590" t="s">
        <v>2416</v>
      </c>
      <c r="B10" s="3590"/>
      <c r="C10" s="3590"/>
      <c r="D10" s="180"/>
      <c r="E10" s="433">
        <f>L10/N10*100</f>
        <v>116.77642519228182</v>
      </c>
      <c r="F10" s="548">
        <f>P10/M10*100</f>
        <v>77.868243457681544</v>
      </c>
      <c r="G10" s="548">
        <f>K10/(R10+O10)*100</f>
        <v>34.651929417864963</v>
      </c>
      <c r="H10" s="548">
        <f>R10/M10*100</f>
        <v>22.131756542318488</v>
      </c>
      <c r="I10" s="548">
        <v>91.149897369577104</v>
      </c>
      <c r="J10" s="548">
        <f>K10/R10*100</f>
        <v>45.284432132286547</v>
      </c>
      <c r="K10" s="549">
        <v>106553793.60322423</v>
      </c>
      <c r="L10" s="549">
        <v>840047239.68685865</v>
      </c>
      <c r="M10" s="549">
        <v>1063173409.5479351</v>
      </c>
      <c r="N10" s="549">
        <v>719363722.86071694</v>
      </c>
      <c r="O10" s="549">
        <v>72198482.833064005</v>
      </c>
      <c r="P10" s="549">
        <v>827874458.92411971</v>
      </c>
      <c r="Q10" s="549">
        <v>258145052.72537023</v>
      </c>
      <c r="R10" s="549">
        <v>235298950.62381566</v>
      </c>
    </row>
    <row r="11" spans="1:22" s="439" customFormat="1" ht="13.7" hidden="1" customHeight="1">
      <c r="A11" s="3590" t="s">
        <v>2417</v>
      </c>
      <c r="B11" s="3590"/>
      <c r="C11" s="3590"/>
      <c r="D11" s="550"/>
      <c r="E11" s="437">
        <f>L11/N11*100</f>
        <v>116.78248995084739</v>
      </c>
      <c r="F11" s="551">
        <f>P11/M11*100</f>
        <v>76.718944211965706</v>
      </c>
      <c r="G11" s="551">
        <f>K11/(R11+O11)*100</f>
        <v>33.851042834622866</v>
      </c>
      <c r="H11" s="551">
        <f>R11/M11*100</f>
        <v>23.281055788034276</v>
      </c>
      <c r="I11" s="548">
        <v>91.416037837523987</v>
      </c>
      <c r="J11" s="551">
        <f>K11/R11*100</f>
        <v>42.85662984650051</v>
      </c>
      <c r="K11" s="154">
        <v>8400645.485614866</v>
      </c>
      <c r="L11" s="154">
        <v>66245456.313127212</v>
      </c>
      <c r="M11" s="154">
        <v>84196098.96249029</v>
      </c>
      <c r="N11" s="154">
        <v>56725504.260963507</v>
      </c>
      <c r="O11" s="154">
        <v>5214763.4847813947</v>
      </c>
      <c r="P11" s="154">
        <v>64594358.191684365</v>
      </c>
      <c r="Q11" s="154">
        <v>21442343.416419532</v>
      </c>
      <c r="R11" s="154">
        <v>19601740.770805914</v>
      </c>
    </row>
    <row r="12" spans="1:22" s="439" customFormat="1" ht="13.7" hidden="1" customHeight="1">
      <c r="A12" s="3590" t="s">
        <v>2464</v>
      </c>
      <c r="B12" s="3590"/>
      <c r="C12" s="3590"/>
      <c r="D12" s="550"/>
      <c r="E12" s="547" t="s">
        <v>379</v>
      </c>
      <c r="F12" s="493" t="s">
        <v>379</v>
      </c>
      <c r="G12" s="493" t="s">
        <v>379</v>
      </c>
      <c r="H12" s="493" t="s">
        <v>379</v>
      </c>
      <c r="I12" s="493" t="s">
        <v>379</v>
      </c>
      <c r="J12" s="493" t="s">
        <v>379</v>
      </c>
      <c r="K12" s="176"/>
      <c r="L12" s="132"/>
      <c r="M12" s="154" t="e">
        <f>#REF!*1000</f>
        <v>#REF!</v>
      </c>
      <c r="N12" s="132"/>
      <c r="O12" s="132"/>
      <c r="P12" s="132"/>
      <c r="Q12" s="132"/>
      <c r="R12" s="132"/>
    </row>
    <row r="13" spans="1:22" s="439" customFormat="1" ht="13.7" hidden="1" customHeight="1">
      <c r="A13" s="3590" t="s">
        <v>2465</v>
      </c>
      <c r="B13" s="3590"/>
      <c r="C13" s="3590"/>
      <c r="D13" s="550"/>
      <c r="E13" s="437" t="e">
        <f>L13/N13*100</f>
        <v>#REF!</v>
      </c>
      <c r="F13" s="551" t="e">
        <f>P13/M13*100</f>
        <v>#REF!</v>
      </c>
      <c r="G13" s="551" t="e">
        <f>K13/(R13+O13)*100</f>
        <v>#REF!</v>
      </c>
      <c r="H13" s="551" t="e">
        <f>R13/M13*100</f>
        <v>#REF!</v>
      </c>
      <c r="I13" s="548">
        <f>R13/Q13*100</f>
        <v>100.42861116717002</v>
      </c>
      <c r="J13" s="551" t="e">
        <f>K13/R13*100</f>
        <v>#REF!</v>
      </c>
      <c r="K13" s="154" t="e">
        <f>#REF!*1000</f>
        <v>#REF!</v>
      </c>
      <c r="L13" s="154" t="e">
        <f>#REF!*1000</f>
        <v>#REF!</v>
      </c>
      <c r="M13" s="154" t="e">
        <f>#REF!*1000</f>
        <v>#REF!</v>
      </c>
      <c r="N13" s="154">
        <f>'18'!G14*1000</f>
        <v>1386454876123.2986</v>
      </c>
      <c r="O13" s="154">
        <f>'18'!H14*1000</f>
        <v>75937739828.953735</v>
      </c>
      <c r="P13" s="154">
        <f>'18'!F14*1000</f>
        <v>1506128939840.1038</v>
      </c>
      <c r="Q13" s="154">
        <f>'2'!K15*1000</f>
        <v>301856174159.28192</v>
      </c>
      <c r="R13" s="154">
        <f>'18'!J14*1000</f>
        <v>303149963430.52075</v>
      </c>
    </row>
    <row r="14" spans="1:22" s="439" customFormat="1" ht="13.7" hidden="1" customHeight="1">
      <c r="A14" s="3590" t="s">
        <v>2444</v>
      </c>
      <c r="B14" s="3590"/>
      <c r="C14" s="3590"/>
      <c r="D14" s="550"/>
      <c r="E14" s="437" t="e">
        <f>L14/N14*100</f>
        <v>#REF!</v>
      </c>
      <c r="F14" s="551" t="e">
        <f>P14/M14*100</f>
        <v>#REF!</v>
      </c>
      <c r="G14" s="551" t="e">
        <f>K14/(R14+O14)*100</f>
        <v>#REF!</v>
      </c>
      <c r="H14" s="551" t="e">
        <f>R14/M14*100</f>
        <v>#REF!</v>
      </c>
      <c r="I14" s="548">
        <f>R14/Q14*100</f>
        <v>94.789332313583415</v>
      </c>
      <c r="J14" s="551" t="e">
        <f>K14/R14*100</f>
        <v>#REF!</v>
      </c>
      <c r="K14" s="154" t="e">
        <f>#REF!*1000</f>
        <v>#REF!</v>
      </c>
      <c r="L14" s="154" t="e">
        <f>#REF!*1000</f>
        <v>#REF!</v>
      </c>
      <c r="M14" s="154" t="e">
        <f>#REF!*1000</f>
        <v>#REF!</v>
      </c>
      <c r="N14" s="154">
        <f>'18'!G15*1000</f>
        <v>1151627766000</v>
      </c>
      <c r="O14" s="154">
        <f>'18'!H15*1000</f>
        <v>87250605809.419937</v>
      </c>
      <c r="P14" s="154">
        <f>'18'!F15*1000</f>
        <v>1274736725306.0017</v>
      </c>
      <c r="Q14" s="154">
        <f>'2'!K16*1000</f>
        <v>291833489919.73096</v>
      </c>
      <c r="R14" s="154">
        <f>'18'!J15*1000</f>
        <v>276627016562.34174</v>
      </c>
    </row>
    <row r="15" spans="1:22" s="439" customFormat="1" ht="17.25" hidden="1" customHeight="1">
      <c r="A15" s="3716" t="s">
        <v>2407</v>
      </c>
      <c r="B15" s="3716"/>
      <c r="C15" s="3716"/>
      <c r="D15" s="550"/>
      <c r="E15" s="437" t="e">
        <f>L15/N15*100</f>
        <v>#REF!</v>
      </c>
      <c r="F15" s="551" t="e">
        <f>P15/M15*100</f>
        <v>#REF!</v>
      </c>
      <c r="G15" s="551" t="e">
        <f>K15/(R15+O15)*100</f>
        <v>#REF!</v>
      </c>
      <c r="H15" s="551" t="e">
        <f>R15/M15*100</f>
        <v>#REF!</v>
      </c>
      <c r="I15" s="548">
        <f>R15/Q15*100</f>
        <v>99.116295179566919</v>
      </c>
      <c r="J15" s="551" t="e">
        <f>K15/R15*100</f>
        <v>#REF!</v>
      </c>
      <c r="K15" s="154" t="e">
        <f>#REF!*1000</f>
        <v>#REF!</v>
      </c>
      <c r="L15" s="154" t="e">
        <f>#REF!*1000</f>
        <v>#REF!</v>
      </c>
      <c r="M15" s="154" t="e">
        <f>#REF!*1000</f>
        <v>#REF!</v>
      </c>
      <c r="N15" s="154">
        <f>'18'!G16*1000</f>
        <v>1238450976770.2041</v>
      </c>
      <c r="O15" s="154">
        <f>'18'!H16*1000</f>
        <v>32845041989.602451</v>
      </c>
      <c r="P15" s="154">
        <f>'18'!F16*1000</f>
        <v>1312842590731.9292</v>
      </c>
      <c r="Q15" s="154">
        <f>'2'!K17*1000</f>
        <v>288555885874.64343</v>
      </c>
      <c r="R15" s="154">
        <f>'18'!J16*1000</f>
        <v>286005903601.52582</v>
      </c>
    </row>
    <row r="16" spans="1:22" s="439" customFormat="1" ht="15" hidden="1" customHeight="1">
      <c r="A16" s="3716" t="s">
        <v>2466</v>
      </c>
      <c r="B16" s="3716"/>
      <c r="C16" s="3716"/>
      <c r="D16" s="550"/>
      <c r="E16" s="552" t="e">
        <f>L16/N16*100</f>
        <v>#REF!</v>
      </c>
      <c r="F16" s="499" t="e">
        <f>P16/M16*100</f>
        <v>#REF!</v>
      </c>
      <c r="G16" s="499" t="e">
        <f>K16/(R16+O16)*100</f>
        <v>#REF!</v>
      </c>
      <c r="H16" s="499" t="e">
        <f>R16/M16*100</f>
        <v>#REF!</v>
      </c>
      <c r="I16" s="553">
        <f>R16/Q16*100</f>
        <v>103.33013980293062</v>
      </c>
      <c r="J16" s="499" t="e">
        <f>K16/R16*100</f>
        <v>#REF!</v>
      </c>
      <c r="K16" s="154" t="e">
        <f>#REF!*1000</f>
        <v>#REF!</v>
      </c>
      <c r="L16" s="154" t="e">
        <f>#REF!*1000</f>
        <v>#REF!</v>
      </c>
      <c r="M16" s="154" t="e">
        <f>#REF!*1000</f>
        <v>#REF!</v>
      </c>
      <c r="N16" s="154">
        <f>'18'!G17*1000</f>
        <v>1401126342577.936</v>
      </c>
      <c r="O16" s="154">
        <f>'18'!H17*1000</f>
        <v>34014531525.050156</v>
      </c>
      <c r="P16" s="154">
        <f>'18'!F17*1000</f>
        <v>1486225843023.0835</v>
      </c>
      <c r="Q16" s="154">
        <f>'2'!K18*1000</f>
        <v>310325617372.53186</v>
      </c>
      <c r="R16" s="154">
        <f>'18'!J17*1000</f>
        <v>320659894275.34473</v>
      </c>
    </row>
    <row r="17" spans="1:20" s="439" customFormat="1" ht="13.5" hidden="1" customHeight="1">
      <c r="A17" s="3716" t="s">
        <v>2289</v>
      </c>
      <c r="B17" s="3716"/>
      <c r="C17" s="3716"/>
      <c r="D17" s="436"/>
      <c r="E17" s="552" t="s">
        <v>379</v>
      </c>
      <c r="F17" s="499" t="s">
        <v>379</v>
      </c>
      <c r="G17" s="499" t="s">
        <v>379</v>
      </c>
      <c r="H17" s="499" t="s">
        <v>379</v>
      </c>
      <c r="I17" s="499" t="s">
        <v>379</v>
      </c>
      <c r="J17" s="499" t="s">
        <v>379</v>
      </c>
      <c r="K17" s="154">
        <f>'13'!M18*1000</f>
        <v>79659450429.710266</v>
      </c>
      <c r="L17" s="154">
        <f>'13'!H18*1000</f>
        <v>48134226697.586113</v>
      </c>
      <c r="M17" s="154" t="e">
        <f>'13'!G18*1000</f>
        <v>#REF!</v>
      </c>
      <c r="N17" s="154" t="e">
        <f>'17'!G17*1000</f>
        <v>#VALUE!</v>
      </c>
      <c r="O17" s="154" t="e">
        <f>'17'!H17*1000</f>
        <v>#VALUE!</v>
      </c>
      <c r="P17" s="154" t="e">
        <f>'17'!F17*1000</f>
        <v>#VALUE!</v>
      </c>
      <c r="Q17" s="154" t="e">
        <f>'1'!K19*1000</f>
        <v>#VALUE!</v>
      </c>
      <c r="R17" s="154" t="e">
        <f>'17'!J17*1000</f>
        <v>#VALUE!</v>
      </c>
    </row>
    <row r="18" spans="1:20" s="439" customFormat="1" ht="12.75" hidden="1" customHeight="1">
      <c r="A18" s="3716" t="s">
        <v>2290</v>
      </c>
      <c r="B18" s="3716"/>
      <c r="C18" s="3716"/>
      <c r="D18" s="550"/>
      <c r="E18" s="552" t="e">
        <f>L18/N18*100</f>
        <v>#REF!</v>
      </c>
      <c r="F18" s="499" t="e">
        <f>P18/M18*100</f>
        <v>#REF!</v>
      </c>
      <c r="G18" s="499" t="e">
        <f>K18/(R18+O18)*100</f>
        <v>#REF!</v>
      </c>
      <c r="H18" s="499" t="e">
        <f>R18/M18*100</f>
        <v>#REF!</v>
      </c>
      <c r="I18" s="553">
        <f>R18/Q18*100</f>
        <v>106.0666076875228</v>
      </c>
      <c r="J18" s="499" t="e">
        <f>K18/R18*100</f>
        <v>#REF!</v>
      </c>
      <c r="K18" s="154" t="e">
        <f>#REF!*1000</f>
        <v>#REF!</v>
      </c>
      <c r="L18" s="154" t="e">
        <f>#REF!*1000</f>
        <v>#REF!</v>
      </c>
      <c r="M18" s="154" t="e">
        <f>#REF!*1000</f>
        <v>#REF!</v>
      </c>
      <c r="N18" s="154">
        <f>'18'!G19*1000</f>
        <v>1400273915374.3752</v>
      </c>
      <c r="O18" s="154">
        <f>'18'!H19*1000</f>
        <v>39172976468.415627</v>
      </c>
      <c r="P18" s="154">
        <f>'18'!F19*1000</f>
        <v>1468974356709.2234</v>
      </c>
      <c r="Q18" s="154">
        <f>'2'!K20*1000</f>
        <v>339716985988.69391</v>
      </c>
      <c r="R18" s="154">
        <f>'18'!J19*1000</f>
        <v>360326282776.50476</v>
      </c>
    </row>
    <row r="19" spans="1:20" s="439" customFormat="1" ht="13.7" hidden="1" customHeight="1">
      <c r="A19" s="3716" t="s">
        <v>2467</v>
      </c>
      <c r="B19" s="3716"/>
      <c r="C19" s="3716"/>
      <c r="D19" s="550"/>
      <c r="E19" s="552" t="e">
        <f>L19/N19*100</f>
        <v>#REF!</v>
      </c>
      <c r="F19" s="499" t="e">
        <f>P19/M19*100</f>
        <v>#REF!</v>
      </c>
      <c r="G19" s="499" t="e">
        <f>K19/(R19+O19)*100</f>
        <v>#REF!</v>
      </c>
      <c r="H19" s="499" t="e">
        <f>R19/M19*100</f>
        <v>#REF!</v>
      </c>
      <c r="I19" s="553">
        <f>R19/Q19*100</f>
        <v>112.91950897596922</v>
      </c>
      <c r="J19" s="499" t="e">
        <f>K19/R19*100</f>
        <v>#REF!</v>
      </c>
      <c r="K19" s="154" t="e">
        <f>#REF!*1000</f>
        <v>#REF!</v>
      </c>
      <c r="L19" s="154" t="e">
        <f>#REF!*1000</f>
        <v>#REF!</v>
      </c>
      <c r="M19" s="154" t="e">
        <f>#REF!*1000</f>
        <v>#REF!</v>
      </c>
      <c r="N19" s="154">
        <f>'18'!G20*1000</f>
        <v>1477562456944.3328</v>
      </c>
      <c r="O19" s="154">
        <f>'18'!H20*1000</f>
        <v>40045147259.361259</v>
      </c>
      <c r="P19" s="154">
        <f>'18'!F20*1000</f>
        <v>1552484302749.4031</v>
      </c>
      <c r="Q19" s="154">
        <f>'2'!K21*1000</f>
        <v>319772959594.04803</v>
      </c>
      <c r="R19" s="154">
        <f>'18'!J20*1000</f>
        <v>361086055811.5235</v>
      </c>
    </row>
    <row r="20" spans="1:20" s="439" customFormat="1" ht="17.25" hidden="1" customHeight="1">
      <c r="A20" s="3716" t="s">
        <v>2468</v>
      </c>
      <c r="B20" s="3716"/>
      <c r="C20" s="3716"/>
      <c r="D20" s="149"/>
      <c r="E20" s="552" t="e">
        <f>L20/N20*100</f>
        <v>#REF!</v>
      </c>
      <c r="F20" s="499" t="e">
        <f>P20/M20*100</f>
        <v>#REF!</v>
      </c>
      <c r="G20" s="499" t="e">
        <f>(K20+S20)/(R20+O20)*100</f>
        <v>#REF!</v>
      </c>
      <c r="H20" s="499" t="e">
        <f>R20/M20*100</f>
        <v>#REF!</v>
      </c>
      <c r="I20" s="553">
        <f>R20/Q20*100</f>
        <v>111.8146373378396</v>
      </c>
      <c r="J20" s="499" t="e">
        <f>K20/R20*100</f>
        <v>#REF!</v>
      </c>
      <c r="K20" s="154" t="e">
        <f>#REF!*1000</f>
        <v>#REF!</v>
      </c>
      <c r="L20" s="154" t="e">
        <f>#REF!*1000</f>
        <v>#REF!</v>
      </c>
      <c r="M20" s="154" t="e">
        <f>#REF!*1000</f>
        <v>#REF!</v>
      </c>
      <c r="N20" s="154">
        <f>'18'!G21*1000</f>
        <v>1062087252452.4095</v>
      </c>
      <c r="O20" s="154">
        <f>'18'!H21*1000</f>
        <v>56827116239.590179</v>
      </c>
      <c r="P20" s="154">
        <f>'18'!F21*1000</f>
        <v>1166920151642.5642</v>
      </c>
      <c r="Q20" s="154">
        <f>'2'!K22*1000</f>
        <v>332871018115.29718</v>
      </c>
      <c r="R20" s="154">
        <f>'18'!J21*1000</f>
        <v>372198521708.39392</v>
      </c>
      <c r="S20" s="439" t="e">
        <f>#REF!*1000</f>
        <v>#REF!</v>
      </c>
    </row>
    <row r="21" spans="1:20" s="439" customFormat="1" ht="14.45" hidden="1" customHeight="1">
      <c r="A21" s="3095" t="s">
        <v>2392</v>
      </c>
      <c r="B21" s="3096"/>
      <c r="C21" s="3096"/>
      <c r="D21" s="3097"/>
      <c r="E21" s="499">
        <f>L21/N21*100</f>
        <v>123.86461757862897</v>
      </c>
      <c r="F21" s="499">
        <f>P21/M21*100</f>
        <v>74.987208279279002</v>
      </c>
      <c r="G21" s="499">
        <f>(K21+S21)/(R21+O21)*100</f>
        <v>41.163855152229992</v>
      </c>
      <c r="H21" s="499">
        <f>R21/M21*100</f>
        <v>25.01279172072098</v>
      </c>
      <c r="I21" s="499">
        <f>R21/Q21*100</f>
        <v>112.30280065584857</v>
      </c>
      <c r="J21" s="499">
        <f>K21/R21*100</f>
        <v>27.281222752432122</v>
      </c>
      <c r="K21" s="154">
        <f>'14'!M22*1000</f>
        <v>103154631.35230134</v>
      </c>
      <c r="L21" s="154">
        <f>'14'!G22*1000</f>
        <v>1277260346.240931</v>
      </c>
      <c r="M21" s="154">
        <f>'14'!F22*1000</f>
        <v>1511689974.7652617</v>
      </c>
      <c r="N21" s="154">
        <f>'18'!G22*1000</f>
        <v>1031174496.1632237</v>
      </c>
      <c r="O21" s="154">
        <f>'18'!H22*1000</f>
        <v>52105190.225929603</v>
      </c>
      <c r="P21" s="154">
        <f>'18'!F22*1000</f>
        <v>1133574109.914207</v>
      </c>
      <c r="Q21" s="154">
        <f>'2'!K23*1000</f>
        <v>336693174.74084091</v>
      </c>
      <c r="R21" s="154">
        <f>'18'!J22*1000</f>
        <v>378115864.85105443</v>
      </c>
      <c r="S21" s="439">
        <f>'14'!X22*1000</f>
        <v>73940940.593983978</v>
      </c>
    </row>
    <row r="22" spans="1:20" s="439" customFormat="1" ht="14.45" hidden="1" customHeight="1">
      <c r="A22" s="3095" t="s">
        <v>2469</v>
      </c>
      <c r="B22" s="3096"/>
      <c r="C22" s="3096"/>
      <c r="D22" s="3097"/>
      <c r="E22" s="499" t="s">
        <v>112</v>
      </c>
      <c r="F22" s="499" t="s">
        <v>112</v>
      </c>
      <c r="G22" s="499" t="s">
        <v>112</v>
      </c>
      <c r="H22" s="499" t="s">
        <v>112</v>
      </c>
      <c r="I22" s="499" t="s">
        <v>112</v>
      </c>
      <c r="J22" s="499" t="s">
        <v>112</v>
      </c>
      <c r="K22" s="154" t="e">
        <f>'14'!M23*1000</f>
        <v>#VALUE!</v>
      </c>
      <c r="L22" s="154" t="e">
        <f>'14'!G23*1000</f>
        <v>#VALUE!</v>
      </c>
      <c r="M22" s="154" t="e">
        <f>'14'!F23*1000</f>
        <v>#VALUE!</v>
      </c>
      <c r="N22" s="154" t="e">
        <f>'18'!G23*1000</f>
        <v>#VALUE!</v>
      </c>
      <c r="O22" s="154" t="e">
        <f>'18'!H23*1000</f>
        <v>#VALUE!</v>
      </c>
      <c r="P22" s="154" t="e">
        <f>'18'!F23*1000</f>
        <v>#VALUE!</v>
      </c>
      <c r="Q22" s="154" t="e">
        <f>'2'!K24*1000</f>
        <v>#VALUE!</v>
      </c>
      <c r="R22" s="154" t="e">
        <f>'18'!J23*1000</f>
        <v>#VALUE!</v>
      </c>
      <c r="S22" s="439" t="e">
        <f>'14'!X23*1000</f>
        <v>#VALUE!</v>
      </c>
    </row>
    <row r="23" spans="1:20" s="439" customFormat="1" ht="14.1" customHeight="1">
      <c r="A23" s="3098" t="s">
        <v>1463</v>
      </c>
      <c r="B23" s="3098"/>
      <c r="C23" s="3098"/>
      <c r="D23" s="3099"/>
      <c r="E23" s="499">
        <v>119.33706781307252</v>
      </c>
      <c r="F23" s="499">
        <v>75.613063260516384</v>
      </c>
      <c r="G23" s="499">
        <v>42.750332709196478</v>
      </c>
      <c r="H23" s="499">
        <v>24.386936739483541</v>
      </c>
      <c r="I23" s="499">
        <v>124.42734425505577</v>
      </c>
      <c r="J23" s="499">
        <v>28.48671231962544</v>
      </c>
      <c r="K23" s="154">
        <f>'14'!M24*1000</f>
        <v>142313721.5147706</v>
      </c>
      <c r="L23" s="154">
        <f>'14'!G24*1000</f>
        <v>1688518871.7783835</v>
      </c>
      <c r="M23" s="154">
        <f>'14'!F24*1000</f>
        <v>2048552951.4313745</v>
      </c>
      <c r="N23" s="154">
        <f>'18'!G24*1000</f>
        <v>1414915669.3067486</v>
      </c>
      <c r="O23" s="154">
        <f>'18'!H24*1000</f>
        <v>75107627.915270165</v>
      </c>
      <c r="P23" s="154">
        <f>'18'!F24*1000</f>
        <v>1548973639.0909808</v>
      </c>
      <c r="Q23" s="154">
        <f>'2'!K25*1000</f>
        <v>401502833.10422194</v>
      </c>
      <c r="R23" s="154">
        <f>'18'!J24*1000</f>
        <v>499579312.34039229</v>
      </c>
      <c r="S23" s="439">
        <f>'14'!X24*1000</f>
        <v>103366857.48082627</v>
      </c>
    </row>
    <row r="24" spans="1:20" s="439" customFormat="1" ht="14.1" customHeight="1">
      <c r="A24" s="3095" t="s">
        <v>2260</v>
      </c>
      <c r="B24" s="3095"/>
      <c r="C24" s="3095"/>
      <c r="D24" s="3100"/>
      <c r="E24" s="499" t="s">
        <v>431</v>
      </c>
      <c r="F24" s="499" t="s">
        <v>431</v>
      </c>
      <c r="G24" s="499" t="s">
        <v>431</v>
      </c>
      <c r="H24" s="499" t="s">
        <v>431</v>
      </c>
      <c r="I24" s="499" t="s">
        <v>431</v>
      </c>
      <c r="J24" s="499" t="s">
        <v>431</v>
      </c>
      <c r="K24" s="154">
        <f>'14'!M25*1000</f>
        <v>255450492.75451186</v>
      </c>
      <c r="L24" s="154">
        <f>'14'!G25*1000</f>
        <v>1377592149.7562919</v>
      </c>
      <c r="M24" s="154">
        <f>'14'!F25*1000</f>
        <v>1853250721.4717674</v>
      </c>
      <c r="N24" s="154" t="e">
        <f>'18'!G25*1000</f>
        <v>#VALUE!</v>
      </c>
      <c r="O24" s="154" t="e">
        <f>'18'!H25*1000</f>
        <v>#VALUE!</v>
      </c>
      <c r="P24" s="154" t="e">
        <f>'18'!F25*1000</f>
        <v>#VALUE!</v>
      </c>
      <c r="Q24" s="154" t="e">
        <f>'2'!K26*1000</f>
        <v>#VALUE!</v>
      </c>
      <c r="R24" s="154" t="e">
        <f>'18'!J25*1000</f>
        <v>#VALUE!</v>
      </c>
      <c r="S24" s="439">
        <f>'14'!X25*1000</f>
        <v>129357666.43685834</v>
      </c>
    </row>
    <row r="25" spans="1:20" s="439" customFormat="1" ht="14.1" customHeight="1">
      <c r="A25" s="3095" t="s">
        <v>1464</v>
      </c>
      <c r="B25" s="3095"/>
      <c r="C25" s="3095"/>
      <c r="D25" s="3100"/>
      <c r="E25" s="499">
        <v>119.9510763830818</v>
      </c>
      <c r="F25" s="499">
        <v>77.040013310617468</v>
      </c>
      <c r="G25" s="499">
        <v>42.051571691059173</v>
      </c>
      <c r="H25" s="499">
        <v>22.959986689382422</v>
      </c>
      <c r="I25" s="499">
        <v>134.52732851139731</v>
      </c>
      <c r="J25" s="499">
        <v>26.067545131677612</v>
      </c>
      <c r="K25" s="154">
        <f>'14'!M26*1000</f>
        <v>166647174.79904303</v>
      </c>
      <c r="L25" s="154">
        <f>'14'!G26*1000</f>
        <v>2318999446.9113879</v>
      </c>
      <c r="M25" s="154">
        <f>'14'!F26*1000</f>
        <v>2784365149.6964307</v>
      </c>
      <c r="N25" s="154">
        <f>'18'!G26*1000</f>
        <v>1933287734.3303819</v>
      </c>
      <c r="O25" s="154">
        <f>'18'!H26*1000</f>
        <v>101759084.18329932</v>
      </c>
      <c r="P25" s="154">
        <f>'18'!F26*1000</f>
        <v>2145075281.9423242</v>
      </c>
      <c r="Q25" s="154">
        <f>'2'!K27*1000</f>
        <v>475211895.47738779</v>
      </c>
      <c r="R25" s="154">
        <f>'18'!J26*1000</f>
        <v>639289867.75410342</v>
      </c>
      <c r="S25" s="439">
        <f>'14'!X26*1000</f>
        <v>144975556.49075654</v>
      </c>
    </row>
    <row r="26" spans="1:20" s="554" customFormat="1" ht="14.1" customHeight="1">
      <c r="A26" s="3095" t="s">
        <v>2276</v>
      </c>
      <c r="B26" s="3096"/>
      <c r="C26" s="3096"/>
      <c r="D26" s="3097"/>
      <c r="E26" s="499">
        <v>118.9163792851097</v>
      </c>
      <c r="F26" s="499">
        <v>77.343925829330701</v>
      </c>
      <c r="G26" s="499">
        <v>34.742262072222879</v>
      </c>
      <c r="H26" s="499">
        <v>22.656074170683603</v>
      </c>
      <c r="I26" s="499">
        <v>139.48327107727135</v>
      </c>
      <c r="J26" s="499">
        <v>23.061055170272375</v>
      </c>
      <c r="K26" s="154">
        <f>'14'!M27*1000</f>
        <v>165518254.19800934</v>
      </c>
      <c r="L26" s="154">
        <f>'14'!G27*1000</f>
        <v>2657388688.9844871</v>
      </c>
      <c r="M26" s="154">
        <f>'14'!F27*1000</f>
        <v>3167977324.7037907</v>
      </c>
      <c r="N26" s="154">
        <f>'18'!G27*1000</f>
        <v>2234670030.2850847</v>
      </c>
      <c r="O26" s="154">
        <f>'18'!H27*1000</f>
        <v>120174704.30515672</v>
      </c>
      <c r="P26" s="154">
        <f>'18'!F27*1000</f>
        <v>2450238032.3089147</v>
      </c>
      <c r="Q26" s="154">
        <f>'2'!K28*1000</f>
        <v>514570160.88883781</v>
      </c>
      <c r="R26" s="154">
        <f>'18'!J27*1000</f>
        <v>717739292.39532888</v>
      </c>
      <c r="S26" s="439">
        <f>'14'!X27*1000</f>
        <v>125592022.47551034</v>
      </c>
      <c r="T26" s="439"/>
    </row>
    <row r="27" spans="1:20" s="554" customFormat="1" ht="14.1" customHeight="1">
      <c r="A27" s="3095" t="s">
        <v>2453</v>
      </c>
      <c r="B27" s="3096"/>
      <c r="C27" s="3096"/>
      <c r="D27" s="3097"/>
      <c r="E27" s="499">
        <f>L27/N27*100</f>
        <v>118.75644601913935</v>
      </c>
      <c r="F27" s="499">
        <f>P27/M27*100</f>
        <v>78.654157749817529</v>
      </c>
      <c r="G27" s="499">
        <f>(K27+S27)/(R27+O27)*100</f>
        <v>32.419440995285179</v>
      </c>
      <c r="H27" s="499">
        <f>R27/M27*100</f>
        <v>21.345842250182447</v>
      </c>
      <c r="I27" s="499">
        <f>R27/Q27*100</f>
        <v>142.71651944069848</v>
      </c>
      <c r="J27" s="499">
        <f>K27/R27*100</f>
        <v>23.449413908650346</v>
      </c>
      <c r="K27" s="154">
        <f>'14'!M28*1000</f>
        <v>162350362.17898822</v>
      </c>
      <c r="L27" s="154">
        <f>'14'!G28*1000</f>
        <v>2792900107.0566878</v>
      </c>
      <c r="M27" s="154">
        <f>'14'!F28*1000</f>
        <v>3243455723.4373717</v>
      </c>
      <c r="N27" s="154">
        <f>'18'!G28*1000</f>
        <v>2351788219.2319655</v>
      </c>
      <c r="O27" s="154">
        <f>'18'!H28*1000</f>
        <v>106349939.97830449</v>
      </c>
      <c r="P27" s="154">
        <f>'18'!F28*1000</f>
        <v>2551112781.2579155</v>
      </c>
      <c r="Q27" s="154">
        <f>'2'!K29*1000</f>
        <v>485117591.77754992</v>
      </c>
      <c r="R27" s="154">
        <f>'18'!J28*1000</f>
        <v>692342942.17945528</v>
      </c>
      <c r="S27" s="439">
        <f>'14'!X28*1000</f>
        <v>96581405.485689357</v>
      </c>
      <c r="T27" s="439"/>
    </row>
    <row r="28" spans="1:20" ht="14.1" customHeight="1">
      <c r="A28" s="3094" t="s">
        <v>354</v>
      </c>
      <c r="B28" s="3094"/>
      <c r="C28" s="3094"/>
      <c r="D28" s="180"/>
      <c r="E28" s="441"/>
      <c r="F28" s="553"/>
      <c r="G28" s="553"/>
      <c r="H28" s="553"/>
      <c r="I28" s="553"/>
      <c r="J28" s="553"/>
      <c r="K28" s="154"/>
      <c r="L28" s="154"/>
      <c r="M28" s="154"/>
      <c r="N28" s="154"/>
      <c r="O28" s="154"/>
      <c r="P28" s="154"/>
      <c r="Q28" s="154"/>
      <c r="R28" s="154"/>
    </row>
    <row r="29" spans="1:20" ht="14.1" customHeight="1">
      <c r="A29" s="155"/>
      <c r="B29" s="156" t="s">
        <v>2470</v>
      </c>
      <c r="C29" s="155"/>
      <c r="D29" s="186"/>
      <c r="E29" s="555">
        <f t="shared" ref="E29:E34" si="0">L29/N29*100</f>
        <v>132.53591107401655</v>
      </c>
      <c r="F29" s="556">
        <f t="shared" ref="F29:F34" si="1">P29/M29*100</f>
        <v>73.035428100433535</v>
      </c>
      <c r="G29" s="556">
        <f t="shared" ref="G29:G34" si="2">(K29+S29)/(R29+O29)*100</f>
        <v>20.988240139990598</v>
      </c>
      <c r="H29" s="556">
        <f t="shared" ref="H29:H34" si="3">R29/M29*100</f>
        <v>26.964571899566497</v>
      </c>
      <c r="I29" s="557">
        <f t="shared" ref="I29:I34" si="4">R29/Q29*100</f>
        <v>106.19614439442657</v>
      </c>
      <c r="J29" s="556">
        <f t="shared" ref="J29:J34" si="5">K29/R29*100</f>
        <v>20.826651100970448</v>
      </c>
      <c r="K29" s="154">
        <f>'14'!M30*1000</f>
        <v>25267143.091039989</v>
      </c>
      <c r="L29" s="154">
        <f>'14'!G30*1000</f>
        <v>403323359.91352868</v>
      </c>
      <c r="M29" s="154">
        <f>'14'!F30*1000</f>
        <v>449928152.83144641</v>
      </c>
      <c r="N29" s="154">
        <f>'18'!G30*1000</f>
        <v>304312511.71487182</v>
      </c>
      <c r="O29" s="154">
        <f>'18'!H30*1000</f>
        <v>12771864.194677154</v>
      </c>
      <c r="P29" s="154">
        <f>'18'!F30*1000</f>
        <v>328606952.56481975</v>
      </c>
      <c r="Q29" s="154">
        <f>'2'!K31*1000</f>
        <v>114242565.92218994</v>
      </c>
      <c r="R29" s="154">
        <f>'18'!J30*1000</f>
        <v>121321200.26662679</v>
      </c>
      <c r="S29" s="439">
        <f>'14'!X30*1000</f>
        <v>2876631.2891708706</v>
      </c>
    </row>
    <row r="30" spans="1:20" ht="14.1" customHeight="1">
      <c r="A30" s="155"/>
      <c r="B30" s="156" t="s">
        <v>2183</v>
      </c>
      <c r="C30" s="155"/>
      <c r="D30" s="186"/>
      <c r="E30" s="555">
        <f t="shared" si="0"/>
        <v>119.55703369586345</v>
      </c>
      <c r="F30" s="556">
        <f t="shared" si="1"/>
        <v>79.989634248968656</v>
      </c>
      <c r="G30" s="556">
        <f t="shared" si="2"/>
        <v>29.290892308615302</v>
      </c>
      <c r="H30" s="556">
        <f t="shared" si="3"/>
        <v>20.010365751031188</v>
      </c>
      <c r="I30" s="557">
        <f t="shared" si="4"/>
        <v>116.940370065531</v>
      </c>
      <c r="J30" s="556">
        <f t="shared" si="5"/>
        <v>26.226162825938314</v>
      </c>
      <c r="K30" s="154">
        <f>'14'!M31*1000</f>
        <v>20666831.422283851</v>
      </c>
      <c r="L30" s="154">
        <f>'14'!G31*1000</f>
        <v>348959894.18209851</v>
      </c>
      <c r="M30" s="154">
        <f>'14'!F31*1000</f>
        <v>393807621.54590869</v>
      </c>
      <c r="N30" s="154">
        <f>'18'!G31*1000</f>
        <v>291877343.72015631</v>
      </c>
      <c r="O30" s="154">
        <f>'18'!H31*1000</f>
        <v>11156257.873290377</v>
      </c>
      <c r="P30" s="154">
        <f>'18'!F31*1000</f>
        <v>315005276.11913502</v>
      </c>
      <c r="Q30" s="154">
        <f>'2'!K32*1000</f>
        <v>67386776.16858387</v>
      </c>
      <c r="R30" s="154">
        <f>'18'!J31*1000</f>
        <v>78802345.426773027</v>
      </c>
      <c r="S30" s="439">
        <f>'14'!X31*1000</f>
        <v>5682846.1926721726</v>
      </c>
    </row>
    <row r="31" spans="1:20" ht="14.1" customHeight="1">
      <c r="A31" s="155"/>
      <c r="B31" s="156" t="s">
        <v>2471</v>
      </c>
      <c r="C31" s="155"/>
      <c r="D31" s="186"/>
      <c r="E31" s="555">
        <f t="shared" si="0"/>
        <v>117.42102789068132</v>
      </c>
      <c r="F31" s="556">
        <f t="shared" si="1"/>
        <v>83.030169068210981</v>
      </c>
      <c r="G31" s="556">
        <f t="shared" si="2"/>
        <v>26.266433326007526</v>
      </c>
      <c r="H31" s="556">
        <f t="shared" si="3"/>
        <v>16.969830931789065</v>
      </c>
      <c r="I31" s="557">
        <f t="shared" si="4"/>
        <v>126.67878213047462</v>
      </c>
      <c r="J31" s="556">
        <f t="shared" si="5"/>
        <v>23.971754004676125</v>
      </c>
      <c r="K31" s="154">
        <f>'14'!M32*1000</f>
        <v>30079014.807608381</v>
      </c>
      <c r="L31" s="154">
        <f>'14'!G32*1000</f>
        <v>669221752.8455168</v>
      </c>
      <c r="M31" s="154">
        <f>'14'!F32*1000</f>
        <v>739411634.12164795</v>
      </c>
      <c r="N31" s="154">
        <f>'18'!G32*1000</f>
        <v>569933481.9897511</v>
      </c>
      <c r="O31" s="154">
        <f>'18'!H32*1000</f>
        <v>21801956.670291062</v>
      </c>
      <c r="P31" s="154">
        <f>'18'!F32*1000</f>
        <v>613934729.92122591</v>
      </c>
      <c r="Q31" s="154">
        <f>'2'!K33*1000</f>
        <v>99051239.749988824</v>
      </c>
      <c r="R31" s="154">
        <f>'18'!J32*1000</f>
        <v>125476904.20042241</v>
      </c>
      <c r="S31" s="439">
        <f>'14'!X32*1000</f>
        <v>8605888.9863009565</v>
      </c>
    </row>
    <row r="32" spans="1:20" ht="14.1" customHeight="1">
      <c r="A32" s="155"/>
      <c r="B32" s="156" t="s">
        <v>2185</v>
      </c>
      <c r="C32" s="155"/>
      <c r="D32" s="186"/>
      <c r="E32" s="555">
        <f t="shared" si="0"/>
        <v>120.12458572135239</v>
      </c>
      <c r="F32" s="556">
        <f t="shared" si="1"/>
        <v>79.103784742167917</v>
      </c>
      <c r="G32" s="556">
        <f t="shared" si="2"/>
        <v>40.292786781233623</v>
      </c>
      <c r="H32" s="556">
        <f t="shared" si="3"/>
        <v>20.896215257832111</v>
      </c>
      <c r="I32" s="557">
        <f t="shared" si="4"/>
        <v>140.14244151821879</v>
      </c>
      <c r="J32" s="556">
        <f t="shared" si="5"/>
        <v>31.573696414386891</v>
      </c>
      <c r="K32" s="154">
        <f>'14'!M33*1000</f>
        <v>27087429.014111668</v>
      </c>
      <c r="L32" s="154">
        <f>'14'!G33*1000</f>
        <v>351375313.2870388</v>
      </c>
      <c r="M32" s="154">
        <f>'14'!F33*1000</f>
        <v>410558193.68401849</v>
      </c>
      <c r="N32" s="154">
        <f>'18'!G33*1000</f>
        <v>292509073.95602459</v>
      </c>
      <c r="O32" s="154">
        <f>'18'!H33*1000</f>
        <v>12807436.412453663</v>
      </c>
      <c r="P32" s="154">
        <f>'18'!F33*1000</f>
        <v>324767069.77313882</v>
      </c>
      <c r="Q32" s="154">
        <f>'2'!K34*1000</f>
        <v>61217089.542233191</v>
      </c>
      <c r="R32" s="154">
        <f>'18'!J33*1000</f>
        <v>85791123.910879791</v>
      </c>
      <c r="S32" s="439">
        <f>'14'!X33*1000</f>
        <v>12640678.666335098</v>
      </c>
    </row>
    <row r="33" spans="1:25" ht="14.1" customHeight="1">
      <c r="A33" s="155"/>
      <c r="B33" s="156" t="s">
        <v>2472</v>
      </c>
      <c r="C33" s="155"/>
      <c r="D33" s="186"/>
      <c r="E33" s="555">
        <f t="shared" si="0"/>
        <v>108.90873838018369</v>
      </c>
      <c r="F33" s="556">
        <f t="shared" si="1"/>
        <v>80.958526291295343</v>
      </c>
      <c r="G33" s="556">
        <f t="shared" si="2"/>
        <v>42.460264340018377</v>
      </c>
      <c r="H33" s="556">
        <f t="shared" si="3"/>
        <v>19.041473708704647</v>
      </c>
      <c r="I33" s="557">
        <f t="shared" si="4"/>
        <v>167.53345465219499</v>
      </c>
      <c r="J33" s="556">
        <f t="shared" si="5"/>
        <v>24.842145408631005</v>
      </c>
      <c r="K33" s="154">
        <f>'14'!M34*1000</f>
        <v>24781440.10430311</v>
      </c>
      <c r="L33" s="154">
        <f>'14'!G34*1000</f>
        <v>431885910.56516743</v>
      </c>
      <c r="M33" s="154">
        <f>'14'!F34*1000</f>
        <v>523886109.59660089</v>
      </c>
      <c r="N33" s="154">
        <f>'18'!G34*1000</f>
        <v>396557628.88145852</v>
      </c>
      <c r="O33" s="154">
        <f>'18'!H34*1000</f>
        <v>22037782.368783318</v>
      </c>
      <c r="P33" s="154">
        <f>'18'!F34*1000</f>
        <v>424130473.77420843</v>
      </c>
      <c r="Q33" s="154">
        <f>'2'!K35*1000</f>
        <v>59543710.854341514</v>
      </c>
      <c r="R33" s="154">
        <f>'18'!J34*1000</f>
        <v>99755635.822392359</v>
      </c>
      <c r="S33" s="439">
        <f>'14'!X34*1000</f>
        <v>26932367.208414111</v>
      </c>
    </row>
    <row r="34" spans="1:25" ht="14.1" customHeight="1">
      <c r="A34" s="155"/>
      <c r="B34" s="156" t="s">
        <v>2409</v>
      </c>
      <c r="C34" s="155"/>
      <c r="D34" s="186"/>
      <c r="E34" s="555">
        <f t="shared" si="0"/>
        <v>118.43254791702005</v>
      </c>
      <c r="F34" s="556">
        <f t="shared" si="1"/>
        <v>75.03723429702201</v>
      </c>
      <c r="G34" s="556">
        <f t="shared" si="2"/>
        <v>35.904412348108707</v>
      </c>
      <c r="H34" s="556">
        <f t="shared" si="3"/>
        <v>24.962765702978</v>
      </c>
      <c r="I34" s="557">
        <f t="shared" si="4"/>
        <v>216.54390602538675</v>
      </c>
      <c r="J34" s="556">
        <f t="shared" si="5"/>
        <v>19.022801063860967</v>
      </c>
      <c r="K34" s="154">
        <f>'14'!M35*1000</f>
        <v>34468503.739641204</v>
      </c>
      <c r="L34" s="154">
        <f>'14'!G35*1000</f>
        <v>588133876.26334167</v>
      </c>
      <c r="M34" s="154">
        <f>'14'!F35*1000</f>
        <v>725864011.65774989</v>
      </c>
      <c r="N34" s="154">
        <f>'18'!G35*1000</f>
        <v>496598178.9697023</v>
      </c>
      <c r="O34" s="154">
        <f>'18'!H35*1000</f>
        <v>25774642.458808884</v>
      </c>
      <c r="P34" s="154">
        <f>'18'!F35*1000</f>
        <v>544668279.105389</v>
      </c>
      <c r="Q34" s="154">
        <f>'2'!K36*1000</f>
        <v>83676209.54021138</v>
      </c>
      <c r="R34" s="154">
        <f>'18'!J35*1000</f>
        <v>181195732.55236101</v>
      </c>
      <c r="S34" s="439">
        <f>'14'!X35*1000</f>
        <v>39842993.142796174</v>
      </c>
    </row>
    <row r="35" spans="1:25" ht="14.1" customHeight="1">
      <c r="A35" s="3094" t="s">
        <v>380</v>
      </c>
      <c r="B35" s="3094"/>
      <c r="C35" s="3094"/>
      <c r="D35" s="162"/>
      <c r="E35" s="443"/>
      <c r="F35" s="444"/>
      <c r="G35" s="444"/>
      <c r="H35" s="444"/>
      <c r="I35" s="444"/>
      <c r="J35" s="444"/>
      <c r="K35" s="154"/>
      <c r="L35" s="154"/>
      <c r="M35" s="154"/>
      <c r="N35" s="154"/>
      <c r="O35" s="154"/>
      <c r="P35" s="154"/>
      <c r="Q35" s="154"/>
      <c r="R35" s="154"/>
      <c r="S35" s="439"/>
    </row>
    <row r="36" spans="1:25" ht="14.1" customHeight="1">
      <c r="A36" s="155"/>
      <c r="B36" s="156" t="s">
        <v>2224</v>
      </c>
      <c r="C36" s="155"/>
      <c r="D36" s="165"/>
      <c r="E36" s="555">
        <f t="shared" ref="E36:E45" si="6">L36/N36*100</f>
        <v>146.59608166346868</v>
      </c>
      <c r="F36" s="556">
        <f t="shared" ref="F36:F45" si="7">P36/M36*100</f>
        <v>70.713528555859099</v>
      </c>
      <c r="G36" s="556">
        <f t="shared" ref="G36:G67" si="8">(K36+S36)/(R36+O36)*100</f>
        <v>22.424899736036231</v>
      </c>
      <c r="H36" s="556">
        <f t="shared" ref="H36:H45" si="9">R36/M36*100</f>
        <v>29.286471444140805</v>
      </c>
      <c r="I36" s="557">
        <f t="shared" ref="I36:I45" si="10">R36/Q36*100</f>
        <v>82.622310470547831</v>
      </c>
      <c r="J36" s="556">
        <f t="shared" ref="J36:J45" si="11">K36/R36*100</f>
        <v>18.682474506149369</v>
      </c>
      <c r="K36" s="154">
        <f>'14'!M37*1000</f>
        <v>5835000.3023827523</v>
      </c>
      <c r="L36" s="154">
        <f>'14'!G37*1000</f>
        <v>89848726.678776965</v>
      </c>
      <c r="M36" s="154">
        <f>'14'!F37*1000</f>
        <v>106644738.91928862</v>
      </c>
      <c r="N36" s="154">
        <f>'18'!G37*1000</f>
        <v>61289991.969251253</v>
      </c>
      <c r="O36" s="154">
        <f>'18'!H37*1000</f>
        <v>2471111.7754129469</v>
      </c>
      <c r="P36" s="154">
        <f>'18'!F37*1000</f>
        <v>75412257.909012541</v>
      </c>
      <c r="Q36" s="154">
        <f>'2'!K38*1000</f>
        <v>37801510.067198306</v>
      </c>
      <c r="R36" s="154">
        <f>'18'!J37*1000</f>
        <v>31232481.010275979</v>
      </c>
      <c r="S36" s="439">
        <f>'14'!X37*1000</f>
        <v>1722996.5872499291</v>
      </c>
    </row>
    <row r="37" spans="1:25" ht="14.1" customHeight="1">
      <c r="A37" s="155"/>
      <c r="B37" s="156" t="s">
        <v>2473</v>
      </c>
      <c r="C37" s="155"/>
      <c r="D37" s="165"/>
      <c r="E37" s="555">
        <f t="shared" si="6"/>
        <v>146.00288332153767</v>
      </c>
      <c r="F37" s="556">
        <f t="shared" si="7"/>
        <v>67.57956938561783</v>
      </c>
      <c r="G37" s="556">
        <f t="shared" si="8"/>
        <v>29.655644509641554</v>
      </c>
      <c r="H37" s="556">
        <f t="shared" si="9"/>
        <v>32.420430614382184</v>
      </c>
      <c r="I37" s="557">
        <f t="shared" si="10"/>
        <v>88.462125855777828</v>
      </c>
      <c r="J37" s="556">
        <f t="shared" si="11"/>
        <v>30.559960902314725</v>
      </c>
      <c r="K37" s="154">
        <f>'14'!M38*1000</f>
        <v>3931081.8279315038</v>
      </c>
      <c r="L37" s="154">
        <f>'14'!G38*1000</f>
        <v>33232617.66386446</v>
      </c>
      <c r="M37" s="154">
        <f>'14'!F38*1000</f>
        <v>39677153.789489955</v>
      </c>
      <c r="N37" s="154">
        <f>'18'!G38*1000</f>
        <v>22761617.378937159</v>
      </c>
      <c r="O37" s="154">
        <f>'18'!H38*1000</f>
        <v>1589904.5124115546</v>
      </c>
      <c r="P37" s="154">
        <f>'18'!F38*1000</f>
        <v>26813649.675406661</v>
      </c>
      <c r="Q37" s="154">
        <f>'2'!K39*1000</f>
        <v>14541255.921268519</v>
      </c>
      <c r="R37" s="154">
        <f>'18'!J38*1000</f>
        <v>12863504.114083303</v>
      </c>
      <c r="S37" s="439">
        <f>'14'!X38*1000</f>
        <v>355169.65386767732</v>
      </c>
    </row>
    <row r="38" spans="1:25" ht="14.1" customHeight="1">
      <c r="A38" s="156"/>
      <c r="B38" s="156" t="s">
        <v>2190</v>
      </c>
      <c r="C38" s="156"/>
      <c r="D38" s="165"/>
      <c r="E38" s="555">
        <f t="shared" si="6"/>
        <v>147.11167708614684</v>
      </c>
      <c r="F38" s="556">
        <f t="shared" si="7"/>
        <v>66.518547965762423</v>
      </c>
      <c r="G38" s="556">
        <f t="shared" si="8"/>
        <v>20.122773544383861</v>
      </c>
      <c r="H38" s="556">
        <f t="shared" si="9"/>
        <v>33.481452034237691</v>
      </c>
      <c r="I38" s="557">
        <f t="shared" si="10"/>
        <v>102.15290810592683</v>
      </c>
      <c r="J38" s="556">
        <f t="shared" si="11"/>
        <v>21.955243336716375</v>
      </c>
      <c r="K38" s="154">
        <f>'14'!M39*1000</f>
        <v>5932824.1614926793</v>
      </c>
      <c r="L38" s="154">
        <f>'14'!G39*1000</f>
        <v>70428379.488882482</v>
      </c>
      <c r="M38" s="154">
        <f>'14'!F39*1000</f>
        <v>80708437.134334266</v>
      </c>
      <c r="N38" s="154">
        <f>'18'!G39*1000</f>
        <v>47874091.90341869</v>
      </c>
      <c r="O38" s="154">
        <f>'18'!H39*1000</f>
        <v>3963192.5289384867</v>
      </c>
      <c r="P38" s="154">
        <f>'18'!F39*1000</f>
        <v>53686080.467619352</v>
      </c>
      <c r="Q38" s="154">
        <f>'2'!K40*1000</f>
        <v>26452851.0913212</v>
      </c>
      <c r="R38" s="154">
        <f>'18'!J39*1000</f>
        <v>27022356.666715007</v>
      </c>
      <c r="S38" s="439">
        <f>'14'!X39*1000</f>
        <v>302327.73463232938</v>
      </c>
    </row>
    <row r="39" spans="1:25" ht="14.1" customHeight="1">
      <c r="A39" s="156"/>
      <c r="B39" s="156" t="s">
        <v>2474</v>
      </c>
      <c r="C39" s="156"/>
      <c r="D39" s="165"/>
      <c r="E39" s="555">
        <f t="shared" si="6"/>
        <v>135.75816665458424</v>
      </c>
      <c r="F39" s="556">
        <f t="shared" si="7"/>
        <v>72.082754131650518</v>
      </c>
      <c r="G39" s="556">
        <f t="shared" si="8"/>
        <v>22.176713520059177</v>
      </c>
      <c r="H39" s="556">
        <f t="shared" si="9"/>
        <v>27.91724586834945</v>
      </c>
      <c r="I39" s="557">
        <f t="shared" si="10"/>
        <v>122.00866541846081</v>
      </c>
      <c r="J39" s="556">
        <f t="shared" si="11"/>
        <v>21.236940458267206</v>
      </c>
      <c r="K39" s="154">
        <f>'14'!M40*1000</f>
        <v>11384963.418177146</v>
      </c>
      <c r="L39" s="154">
        <f>'14'!G40*1000</f>
        <v>168476898.17244509</v>
      </c>
      <c r="M39" s="154">
        <f>'14'!F40*1000</f>
        <v>192029131.90789554</v>
      </c>
      <c r="N39" s="154">
        <f>'18'!G40*1000</f>
        <v>124100746.4406238</v>
      </c>
      <c r="O39" s="154">
        <f>'18'!H40*1000</f>
        <v>5031825.3277028231</v>
      </c>
      <c r="P39" s="154">
        <f>'18'!F40*1000</f>
        <v>138419887.01431119</v>
      </c>
      <c r="Q39" s="154">
        <f>'2'!K41*1000</f>
        <v>43938883.119258188</v>
      </c>
      <c r="R39" s="154">
        <f>'18'!J40*1000</f>
        <v>53609244.893584281</v>
      </c>
      <c r="S39" s="439">
        <f>'14'!X40*1000</f>
        <v>1619698.729894425</v>
      </c>
    </row>
    <row r="40" spans="1:25" ht="14.1" customHeight="1">
      <c r="A40" s="156"/>
      <c r="B40" s="156" t="s">
        <v>2283</v>
      </c>
      <c r="C40" s="156"/>
      <c r="D40" s="165"/>
      <c r="E40" s="555">
        <f t="shared" si="6"/>
        <v>122.23540413937953</v>
      </c>
      <c r="F40" s="556">
        <f t="shared" si="7"/>
        <v>77.6992511849392</v>
      </c>
      <c r="G40" s="556">
        <f t="shared" si="8"/>
        <v>30.81675659595809</v>
      </c>
      <c r="H40" s="556">
        <f t="shared" si="9"/>
        <v>22.30074881506075</v>
      </c>
      <c r="I40" s="557">
        <f t="shared" si="10"/>
        <v>111.32450347394564</v>
      </c>
      <c r="J40" s="556">
        <f t="shared" si="11"/>
        <v>25.196228516329171</v>
      </c>
      <c r="K40" s="154">
        <f>'14'!M41*1000</f>
        <v>15471450.204566462</v>
      </c>
      <c r="L40" s="154">
        <f>'14'!G41*1000</f>
        <v>241418785.49296534</v>
      </c>
      <c r="M40" s="154">
        <f>'14'!F41*1000</f>
        <v>275344267.59280097</v>
      </c>
      <c r="N40" s="154">
        <f>'18'!G41*1000</f>
        <v>197503159.7373265</v>
      </c>
      <c r="O40" s="154">
        <f>'18'!H41*1000</f>
        <v>8414365.9239169452</v>
      </c>
      <c r="P40" s="154">
        <f>'18'!F41*1000</f>
        <v>213940434.10026157</v>
      </c>
      <c r="Q40" s="154">
        <f>'2'!K42*1000</f>
        <v>55157518.404661193</v>
      </c>
      <c r="R40" s="154">
        <f>'18'!J41*1000</f>
        <v>61403833.492539264</v>
      </c>
      <c r="S40" s="439">
        <f>'14'!X41*1000</f>
        <v>6044254.369283475</v>
      </c>
    </row>
    <row r="41" spans="1:25" ht="14.1" customHeight="1">
      <c r="A41" s="156"/>
      <c r="B41" s="156" t="s">
        <v>2475</v>
      </c>
      <c r="C41" s="156"/>
      <c r="D41" s="165"/>
      <c r="E41" s="555">
        <f t="shared" si="6"/>
        <v>115.53051683612219</v>
      </c>
      <c r="F41" s="556">
        <f t="shared" si="7"/>
        <v>81.897863805921816</v>
      </c>
      <c r="G41" s="556">
        <f t="shared" si="8"/>
        <v>32.710356921332618</v>
      </c>
      <c r="H41" s="556">
        <f t="shared" si="9"/>
        <v>18.102136194078241</v>
      </c>
      <c r="I41" s="557">
        <f t="shared" si="10"/>
        <v>123.17771790630438</v>
      </c>
      <c r="J41" s="556">
        <f t="shared" si="11"/>
        <v>25.317125164417774</v>
      </c>
      <c r="K41" s="154">
        <f>'14'!M42*1000</f>
        <v>28933397.972879127</v>
      </c>
      <c r="L41" s="154">
        <f>'14'!G42*1000</f>
        <v>565075666.50929391</v>
      </c>
      <c r="M41" s="154">
        <f>'14'!F42*1000</f>
        <v>631328251.23389816</v>
      </c>
      <c r="N41" s="154">
        <f>'18'!G42*1000</f>
        <v>489113770.09664279</v>
      </c>
      <c r="O41" s="154">
        <f>'18'!H42*1000</f>
        <v>16049393.614482885</v>
      </c>
      <c r="P41" s="154">
        <f>'18'!F42*1000</f>
        <v>517044351.36384588</v>
      </c>
      <c r="Q41" s="154">
        <f>'2'!K43*1000</f>
        <v>92779685.979393765</v>
      </c>
      <c r="R41" s="154">
        <f>'18'!J42*1000</f>
        <v>114283899.8700527</v>
      </c>
      <c r="S41" s="439">
        <f>'14'!X42*1000</f>
        <v>13699087.513240408</v>
      </c>
    </row>
    <row r="42" spans="1:25" ht="14.1" customHeight="1">
      <c r="A42" s="156"/>
      <c r="B42" s="156" t="s">
        <v>2206</v>
      </c>
      <c r="C42" s="156"/>
      <c r="D42" s="165"/>
      <c r="E42" s="555">
        <f t="shared" si="6"/>
        <v>114.63042606113392</v>
      </c>
      <c r="F42" s="556">
        <f t="shared" si="7"/>
        <v>84.780032098697276</v>
      </c>
      <c r="G42" s="556">
        <f t="shared" si="8"/>
        <v>38.116597742169802</v>
      </c>
      <c r="H42" s="556">
        <f t="shared" si="9"/>
        <v>15.219967901302715</v>
      </c>
      <c r="I42" s="557">
        <f t="shared" si="10"/>
        <v>136.03050170695533</v>
      </c>
      <c r="J42" s="556">
        <f t="shared" si="11"/>
        <v>28.450940540751645</v>
      </c>
      <c r="K42" s="154">
        <f>'14'!M43*1000</f>
        <v>12192841.401142979</v>
      </c>
      <c r="L42" s="154">
        <f>'14'!G43*1000</f>
        <v>251618425.86823165</v>
      </c>
      <c r="M42" s="154">
        <f>'14'!F43*1000</f>
        <v>281575303.04856116</v>
      </c>
      <c r="N42" s="154">
        <f>'18'!G43*1000</f>
        <v>219504048.3702296</v>
      </c>
      <c r="O42" s="154">
        <f>'18'!H43*1000</f>
        <v>6057228.1374488613</v>
      </c>
      <c r="P42" s="154">
        <f>'18'!F43*1000</f>
        <v>238719632.30657429</v>
      </c>
      <c r="Q42" s="154">
        <f>'2'!K44*1000</f>
        <v>31504456.871230967</v>
      </c>
      <c r="R42" s="154">
        <f>'18'!J43*1000</f>
        <v>42855670.741986848</v>
      </c>
      <c r="S42" s="439">
        <f>'14'!X43*1000</f>
        <v>6451091.5087658111</v>
      </c>
    </row>
    <row r="43" spans="1:25" ht="14.1" customHeight="1">
      <c r="A43" s="156"/>
      <c r="B43" s="156" t="s">
        <v>2203</v>
      </c>
      <c r="C43" s="156"/>
      <c r="D43" s="165"/>
      <c r="E43" s="555">
        <f t="shared" si="6"/>
        <v>105.15133599686548</v>
      </c>
      <c r="F43" s="556">
        <f t="shared" si="7"/>
        <v>83.310296014530564</v>
      </c>
      <c r="G43" s="556">
        <f t="shared" si="8"/>
        <v>38.860566987614661</v>
      </c>
      <c r="H43" s="556">
        <f t="shared" si="9"/>
        <v>16.689703985469428</v>
      </c>
      <c r="I43" s="557">
        <f t="shared" si="10"/>
        <v>165.86269423819843</v>
      </c>
      <c r="J43" s="556">
        <f t="shared" si="11"/>
        <v>34.390112614167272</v>
      </c>
      <c r="K43" s="154">
        <f>'14'!M44*1000</f>
        <v>23461457.916669205</v>
      </c>
      <c r="L43" s="154">
        <f>'14'!G44*1000</f>
        <v>350023277.03653765</v>
      </c>
      <c r="M43" s="154">
        <f>'14'!F44*1000</f>
        <v>408764116.55222267</v>
      </c>
      <c r="N43" s="154">
        <f>'18'!G44*1000</f>
        <v>332875729.74533743</v>
      </c>
      <c r="O43" s="154">
        <f>'18'!H44*1000</f>
        <v>4482349.9205125934</v>
      </c>
      <c r="P43" s="154">
        <f>'18'!F44*1000</f>
        <v>340542595.50083745</v>
      </c>
      <c r="Q43" s="154">
        <f>'2'!K45*1000</f>
        <v>41131323.330254748</v>
      </c>
      <c r="R43" s="154">
        <f>'18'!J44*1000</f>
        <v>68221521.051385209</v>
      </c>
      <c r="S43" s="439">
        <f>'14'!X44*1000</f>
        <v>4791678.5649540694</v>
      </c>
    </row>
    <row r="44" spans="1:25" ht="14.1" customHeight="1">
      <c r="A44" s="156"/>
      <c r="B44" s="156" t="s">
        <v>2196</v>
      </c>
      <c r="C44" s="156"/>
      <c r="D44" s="165"/>
      <c r="E44" s="555">
        <f t="shared" si="6"/>
        <v>113.71942569036584</v>
      </c>
      <c r="F44" s="556">
        <f t="shared" si="7"/>
        <v>81.735295925120994</v>
      </c>
      <c r="G44" s="556">
        <f t="shared" si="8"/>
        <v>39.92014790646359</v>
      </c>
      <c r="H44" s="556">
        <f t="shared" si="9"/>
        <v>18.264704074878999</v>
      </c>
      <c r="I44" s="557">
        <f t="shared" si="10"/>
        <v>177.61387849539702</v>
      </c>
      <c r="J44" s="556">
        <f t="shared" si="11"/>
        <v>22.161084656802355</v>
      </c>
      <c r="K44" s="154">
        <f>'14'!M45*1000</f>
        <v>27990594.670141198</v>
      </c>
      <c r="L44" s="154">
        <f>'14'!G45*1000</f>
        <v>578193921.21875417</v>
      </c>
      <c r="M44" s="154">
        <f>'14'!F45*1000</f>
        <v>691525934.73393476</v>
      </c>
      <c r="N44" s="154">
        <f>'18'!G45*1000</f>
        <v>508439009.17425936</v>
      </c>
      <c r="O44" s="154">
        <f>'18'!H45*1000</f>
        <v>34086370.88756036</v>
      </c>
      <c r="P44" s="154">
        <f>'18'!F45*1000</f>
        <v>565220769.15374064</v>
      </c>
      <c r="Q44" s="154">
        <f>'2'!K46*1000</f>
        <v>71112216.370787352</v>
      </c>
      <c r="R44" s="154">
        <f>'18'!J45*1000</f>
        <v>126305165.58019407</v>
      </c>
      <c r="S44" s="439">
        <f>'14'!X45*1000</f>
        <v>36037943.917235851</v>
      </c>
    </row>
    <row r="45" spans="1:25" ht="14.1" customHeight="1">
      <c r="A45" s="156"/>
      <c r="B45" s="156" t="s">
        <v>2450</v>
      </c>
      <c r="C45" s="156"/>
      <c r="D45" s="165"/>
      <c r="E45" s="555">
        <f t="shared" si="6"/>
        <v>127.63426774732756</v>
      </c>
      <c r="F45" s="556">
        <f t="shared" si="7"/>
        <v>71.159308491175338</v>
      </c>
      <c r="G45" s="556">
        <f t="shared" si="8"/>
        <v>29.523953016496673</v>
      </c>
      <c r="H45" s="556">
        <f t="shared" si="9"/>
        <v>28.840691508824655</v>
      </c>
      <c r="I45" s="557">
        <f t="shared" si="10"/>
        <v>218.59954151187213</v>
      </c>
      <c r="J45" s="556">
        <f t="shared" si="11"/>
        <v>17.610860058450132</v>
      </c>
      <c r="K45" s="154">
        <f>'14'!M46*1000</f>
        <v>27216750.303605139</v>
      </c>
      <c r="L45" s="154">
        <f>'14'!G46*1000</f>
        <v>444583408.9269405</v>
      </c>
      <c r="M45" s="154">
        <f>'14'!F46*1000</f>
        <v>535858388.52494639</v>
      </c>
      <c r="N45" s="154">
        <f>'18'!G46*1000</f>
        <v>348326054.41593826</v>
      </c>
      <c r="O45" s="154">
        <f>'18'!H46*1000</f>
        <v>24204197.349916991</v>
      </c>
      <c r="P45" s="154">
        <f>'18'!F46*1000</f>
        <v>381313123.76630753</v>
      </c>
      <c r="Q45" s="154">
        <f>'2'!K47*1000</f>
        <v>70697890.622174755</v>
      </c>
      <c r="R45" s="154">
        <f>'18'!J46*1000</f>
        <v>154545264.75863886</v>
      </c>
      <c r="S45" s="439">
        <f>'14'!X46*1000</f>
        <v>25557156.906565409</v>
      </c>
      <c r="T45" s="176"/>
      <c r="U45" s="176"/>
      <c r="V45" s="176"/>
      <c r="W45" s="176"/>
      <c r="X45" s="176"/>
      <c r="Y45" s="176"/>
    </row>
    <row r="46" spans="1:25" ht="14.1" customHeight="1">
      <c r="A46" s="3094" t="s">
        <v>355</v>
      </c>
      <c r="B46" s="3094"/>
      <c r="C46" s="3094"/>
      <c r="D46" s="165"/>
      <c r="E46" s="443"/>
      <c r="F46" s="444"/>
      <c r="G46" s="444"/>
      <c r="H46" s="444"/>
      <c r="I46" s="444"/>
      <c r="J46" s="444"/>
      <c r="K46" s="154"/>
      <c r="L46" s="154"/>
      <c r="M46" s="154"/>
      <c r="N46" s="154"/>
      <c r="O46" s="154"/>
      <c r="P46" s="154"/>
      <c r="Q46" s="154"/>
      <c r="R46" s="154"/>
      <c r="S46" s="439"/>
    </row>
    <row r="47" spans="1:25" ht="14.1" customHeight="1">
      <c r="A47" s="156"/>
      <c r="B47" s="156" t="s">
        <v>2224</v>
      </c>
      <c r="C47" s="156"/>
      <c r="D47" s="165"/>
      <c r="E47" s="555">
        <f t="shared" ref="E47:E56" si="12">L47/N47*100</f>
        <v>143.64789772142393</v>
      </c>
      <c r="F47" s="556">
        <f t="shared" ref="F47:F56" si="13">P47/M47*100</f>
        <v>64.177586940023446</v>
      </c>
      <c r="G47" s="556">
        <f t="shared" si="8"/>
        <v>23.933996086725383</v>
      </c>
      <c r="H47" s="556">
        <f t="shared" ref="H47:H56" si="14">R47/M47*100</f>
        <v>35.822413059976476</v>
      </c>
      <c r="I47" s="557">
        <f t="shared" ref="I47:I56" si="15">R47/Q47*100</f>
        <v>81.051350604476298</v>
      </c>
      <c r="J47" s="556">
        <f t="shared" ref="J47:J56" si="16">K47/R47*100</f>
        <v>19.710888693567732</v>
      </c>
      <c r="K47" s="154">
        <f>'14'!M48*1000</f>
        <v>5912459.348878975</v>
      </c>
      <c r="L47" s="154">
        <f>'14'!G48*1000</f>
        <v>66999949.16704914</v>
      </c>
      <c r="M47" s="154">
        <f>'14'!F48*1000</f>
        <v>83735019.332932413</v>
      </c>
      <c r="N47" s="154">
        <f>'18'!G48*1000</f>
        <v>46641788.86695718</v>
      </c>
      <c r="O47" s="154">
        <f>'18'!H48*1000</f>
        <v>2430055.3314876417</v>
      </c>
      <c r="P47" s="154">
        <f>'18'!F48*1000</f>
        <v>53739114.831638142</v>
      </c>
      <c r="Q47" s="154">
        <f>'2'!K49*1000</f>
        <v>37008519.016137898</v>
      </c>
      <c r="R47" s="154">
        <f>'18'!J48*1000</f>
        <v>29995904.501294211</v>
      </c>
      <c r="S47" s="439">
        <f>'14'!X48*1000</f>
        <v>1848368.6085821767</v>
      </c>
      <c r="T47" s="176"/>
      <c r="U47" s="176"/>
      <c r="V47" s="176"/>
      <c r="W47" s="176"/>
      <c r="X47" s="176"/>
      <c r="Y47" s="176"/>
    </row>
    <row r="48" spans="1:25" ht="14.1" customHeight="1">
      <c r="A48" s="156"/>
      <c r="B48" s="156" t="s">
        <v>2189</v>
      </c>
      <c r="C48" s="156"/>
      <c r="D48" s="165"/>
      <c r="E48" s="555">
        <f t="shared" si="12"/>
        <v>162.72358116308385</v>
      </c>
      <c r="F48" s="556">
        <f t="shared" si="13"/>
        <v>68.404490852849477</v>
      </c>
      <c r="G48" s="556">
        <f t="shared" si="8"/>
        <v>13.734635165244265</v>
      </c>
      <c r="H48" s="556">
        <f t="shared" si="14"/>
        <v>31.595509147150512</v>
      </c>
      <c r="I48" s="557">
        <f t="shared" si="15"/>
        <v>90.012383517656218</v>
      </c>
      <c r="J48" s="556">
        <f t="shared" si="16"/>
        <v>15.391829711451965</v>
      </c>
      <c r="K48" s="154">
        <f>'14'!M49*1000</f>
        <v>1711735.0792675237</v>
      </c>
      <c r="L48" s="154">
        <f>'14'!G49*1000</f>
        <v>32260548.678987116</v>
      </c>
      <c r="M48" s="154">
        <f>'14'!F49*1000</f>
        <v>35198239.564782761</v>
      </c>
      <c r="N48" s="154">
        <f>'18'!G49*1000</f>
        <v>19825367.932786055</v>
      </c>
      <c r="O48" s="154">
        <f>'18'!H49*1000</f>
        <v>1930764.9178720417</v>
      </c>
      <c r="P48" s="154">
        <f>'18'!F49*1000</f>
        <v>24077176.563455869</v>
      </c>
      <c r="Q48" s="154">
        <f>'2'!K50*1000</f>
        <v>12355036.681308918</v>
      </c>
      <c r="R48" s="154">
        <f>'18'!J49*1000</f>
        <v>11121063.001326889</v>
      </c>
      <c r="S48" s="439">
        <f>'14'!X49*1000</f>
        <v>80885.86782994149</v>
      </c>
      <c r="T48" s="176"/>
      <c r="U48" s="176"/>
      <c r="V48" s="176"/>
      <c r="W48" s="176"/>
      <c r="X48" s="176"/>
      <c r="Y48" s="176"/>
    </row>
    <row r="49" spans="1:25" ht="14.1" customHeight="1">
      <c r="A49" s="156"/>
      <c r="B49" s="156" t="s">
        <v>2205</v>
      </c>
      <c r="C49" s="156"/>
      <c r="D49" s="165"/>
      <c r="E49" s="555">
        <f t="shared" si="12"/>
        <v>141.97966544154986</v>
      </c>
      <c r="F49" s="556">
        <f t="shared" si="13"/>
        <v>67.153521305064004</v>
      </c>
      <c r="G49" s="556">
        <f t="shared" si="8"/>
        <v>22.116406220985692</v>
      </c>
      <c r="H49" s="556">
        <f t="shared" si="14"/>
        <v>32.846478694936117</v>
      </c>
      <c r="I49" s="557">
        <f t="shared" si="15"/>
        <v>103.07551087425549</v>
      </c>
      <c r="J49" s="556">
        <f t="shared" si="16"/>
        <v>23.78378158578721</v>
      </c>
      <c r="K49" s="154">
        <f>'14'!M50*1000</f>
        <v>6420031.5385805452</v>
      </c>
      <c r="L49" s="154">
        <f>'14'!G50*1000</f>
        <v>71318285.823382512</v>
      </c>
      <c r="M49" s="154">
        <f>'14'!F50*1000</f>
        <v>82180245.769683793</v>
      </c>
      <c r="N49" s="154">
        <f>'18'!G50*1000</f>
        <v>50231338.129714638</v>
      </c>
      <c r="O49" s="154">
        <f>'18'!H50*1000</f>
        <v>3375475.0083480962</v>
      </c>
      <c r="P49" s="154">
        <f>'18'!F50*1000</f>
        <v>55186928.851498559</v>
      </c>
      <c r="Q49" s="154">
        <f>'2'!K51*1000</f>
        <v>26187905.050613992</v>
      </c>
      <c r="R49" s="154">
        <f>'18'!J50*1000</f>
        <v>26993316.918185323</v>
      </c>
      <c r="S49" s="439">
        <f>'14'!X50*1000</f>
        <v>296453.84829749237</v>
      </c>
      <c r="T49" s="176"/>
      <c r="U49" s="176"/>
      <c r="V49" s="176"/>
      <c r="W49" s="176"/>
      <c r="X49" s="176"/>
      <c r="Y49" s="176"/>
    </row>
    <row r="50" spans="1:25" ht="14.1" customHeight="1">
      <c r="A50" s="155"/>
      <c r="B50" s="156" t="s">
        <v>2226</v>
      </c>
      <c r="C50" s="155"/>
      <c r="D50" s="165"/>
      <c r="E50" s="555">
        <f t="shared" si="12"/>
        <v>136.34202333000005</v>
      </c>
      <c r="F50" s="556">
        <f t="shared" si="13"/>
        <v>70.545433538266494</v>
      </c>
      <c r="G50" s="556">
        <f t="shared" si="8"/>
        <v>25.10994401485252</v>
      </c>
      <c r="H50" s="556">
        <f t="shared" si="14"/>
        <v>29.454566461733357</v>
      </c>
      <c r="I50" s="557">
        <f t="shared" si="15"/>
        <v>116.84098489912027</v>
      </c>
      <c r="J50" s="556">
        <f t="shared" si="16"/>
        <v>19.150359349214501</v>
      </c>
      <c r="K50" s="154">
        <f>'14'!M51*1000</f>
        <v>10994283.254767625</v>
      </c>
      <c r="L50" s="154">
        <f>'14'!G51*1000</f>
        <v>167152352.52428207</v>
      </c>
      <c r="M50" s="154">
        <f>'14'!F51*1000</f>
        <v>194911453.13463336</v>
      </c>
      <c r="N50" s="154">
        <f>'18'!G51*1000</f>
        <v>122597823.06421344</v>
      </c>
      <c r="O50" s="154">
        <f>'18'!H51*1000</f>
        <v>5475329.6045034444</v>
      </c>
      <c r="P50" s="154">
        <f>'18'!F51*1000</f>
        <v>137501129.62956223</v>
      </c>
      <c r="Q50" s="154">
        <f>'2'!K52*1000</f>
        <v>49135432.703377619</v>
      </c>
      <c r="R50" s="154">
        <f>'18'!J51*1000</f>
        <v>57410323.50507085</v>
      </c>
      <c r="S50" s="439">
        <f>'14'!X51*1000</f>
        <v>4796269.0344208432</v>
      </c>
      <c r="T50" s="176"/>
      <c r="U50" s="176"/>
      <c r="V50" s="176"/>
      <c r="W50" s="176"/>
      <c r="X50" s="176"/>
      <c r="Y50" s="176"/>
    </row>
    <row r="51" spans="1:25" ht="14.1" customHeight="1">
      <c r="A51" s="155"/>
      <c r="B51" s="156" t="s">
        <v>2283</v>
      </c>
      <c r="C51" s="155"/>
      <c r="D51" s="165"/>
      <c r="E51" s="555">
        <f t="shared" si="12"/>
        <v>122.85647804737432</v>
      </c>
      <c r="F51" s="556">
        <f t="shared" si="13"/>
        <v>78.473727178295988</v>
      </c>
      <c r="G51" s="556">
        <f t="shared" si="8"/>
        <v>28.267137397547636</v>
      </c>
      <c r="H51" s="556">
        <f t="shared" si="14"/>
        <v>21.526272821703987</v>
      </c>
      <c r="I51" s="557">
        <f t="shared" si="15"/>
        <v>114.97175118488634</v>
      </c>
      <c r="J51" s="556">
        <f t="shared" si="16"/>
        <v>27.183390822424698</v>
      </c>
      <c r="K51" s="154">
        <f>'14'!M52*1000</f>
        <v>15876857.578925679</v>
      </c>
      <c r="L51" s="154">
        <f>'14'!G52*1000</f>
        <v>242462201.05049631</v>
      </c>
      <c r="M51" s="154">
        <f>'14'!F52*1000</f>
        <v>271326416.95629656</v>
      </c>
      <c r="N51" s="154">
        <f>'18'!G52*1000</f>
        <v>197354022.27386105</v>
      </c>
      <c r="O51" s="154">
        <f>'18'!H52*1000</f>
        <v>7656491.5669958871</v>
      </c>
      <c r="P51" s="154">
        <f>'18'!F52*1000</f>
        <v>212919952.20492998</v>
      </c>
      <c r="Q51" s="154">
        <f>'2'!K53*1000</f>
        <v>50800708.99976372</v>
      </c>
      <c r="R51" s="154">
        <f>'18'!J52*1000</f>
        <v>58406464.751366504</v>
      </c>
      <c r="S51" s="439">
        <f>'14'!X52*1000</f>
        <v>2797249.0524676987</v>
      </c>
      <c r="T51" s="176"/>
      <c r="U51" s="176"/>
      <c r="V51" s="176"/>
      <c r="W51" s="176"/>
      <c r="X51" s="176"/>
      <c r="Y51" s="176"/>
    </row>
    <row r="52" spans="1:25" ht="14.1" customHeight="1">
      <c r="A52" s="155"/>
      <c r="B52" s="156" t="s">
        <v>2475</v>
      </c>
      <c r="C52" s="155"/>
      <c r="D52" s="165"/>
      <c r="E52" s="555">
        <f t="shared" si="12"/>
        <v>114.98237518115224</v>
      </c>
      <c r="F52" s="556">
        <f t="shared" si="13"/>
        <v>81.875041631352559</v>
      </c>
      <c r="G52" s="556">
        <f t="shared" si="8"/>
        <v>33.787327132096024</v>
      </c>
      <c r="H52" s="556">
        <f t="shared" si="14"/>
        <v>18.12495836864743</v>
      </c>
      <c r="I52" s="557">
        <f t="shared" si="15"/>
        <v>124.30156974423438</v>
      </c>
      <c r="J52" s="556">
        <f t="shared" si="16"/>
        <v>25.035840088887053</v>
      </c>
      <c r="K52" s="154">
        <f>'14'!M53*1000</f>
        <v>29412978.770074941</v>
      </c>
      <c r="L52" s="154">
        <f>'14'!G53*1000</f>
        <v>574960228.20339882</v>
      </c>
      <c r="M52" s="154">
        <f>'14'!F53*1000</f>
        <v>648186263.0596385</v>
      </c>
      <c r="N52" s="154">
        <f>'18'!G53*1000</f>
        <v>500042051.92105436</v>
      </c>
      <c r="O52" s="154">
        <f>'18'!H53*1000</f>
        <v>17221015.08664833</v>
      </c>
      <c r="P52" s="154">
        <f>'18'!F53*1000</f>
        <v>530702772.72878748</v>
      </c>
      <c r="Q52" s="154">
        <f>'2'!K54*1000</f>
        <v>94514888.727944136</v>
      </c>
      <c r="R52" s="154">
        <f>'18'!J53*1000</f>
        <v>117483490.330851</v>
      </c>
      <c r="S52" s="439">
        <f>'14'!X53*1000</f>
        <v>16100073.137007575</v>
      </c>
    </row>
    <row r="53" spans="1:25" ht="14.1" customHeight="1">
      <c r="A53" s="155"/>
      <c r="B53" s="156" t="s">
        <v>2281</v>
      </c>
      <c r="C53" s="155"/>
      <c r="D53" s="165"/>
      <c r="E53" s="555">
        <f t="shared" si="12"/>
        <v>117.90751925592357</v>
      </c>
      <c r="F53" s="556">
        <f t="shared" si="13"/>
        <v>83.527062077739089</v>
      </c>
      <c r="G53" s="556">
        <f t="shared" si="8"/>
        <v>34.958744218709434</v>
      </c>
      <c r="H53" s="556">
        <f t="shared" si="14"/>
        <v>16.472937922260865</v>
      </c>
      <c r="I53" s="557">
        <f t="shared" si="15"/>
        <v>148.96848588817289</v>
      </c>
      <c r="J53" s="556">
        <f t="shared" si="16"/>
        <v>30.689814398589899</v>
      </c>
      <c r="K53" s="154">
        <f>'14'!M54*1000</f>
        <v>16692325.767610881</v>
      </c>
      <c r="L53" s="154">
        <f>'14'!G54*1000</f>
        <v>293963215.50417441</v>
      </c>
      <c r="M53" s="154">
        <f>'14'!F54*1000</f>
        <v>330180581.48321283</v>
      </c>
      <c r="N53" s="154">
        <f>'18'!G54*1000</f>
        <v>249316767.37775648</v>
      </c>
      <c r="O53" s="154">
        <f>'18'!H54*1000</f>
        <v>6717416.1392468121</v>
      </c>
      <c r="P53" s="154">
        <f>'18'!F54*1000</f>
        <v>275790139.26412308</v>
      </c>
      <c r="Q53" s="154">
        <f>'2'!K55*1000</f>
        <v>36511374.801727675</v>
      </c>
      <c r="R53" s="154">
        <f>'18'!J54*1000</f>
        <v>54390442.219089605</v>
      </c>
      <c r="S53" s="439">
        <f>'14'!X54*1000</f>
        <v>4670214.1334112044</v>
      </c>
    </row>
    <row r="54" spans="1:25" ht="14.1" customHeight="1">
      <c r="A54" s="155"/>
      <c r="B54" s="156" t="s">
        <v>2476</v>
      </c>
      <c r="C54" s="155"/>
      <c r="D54" s="165"/>
      <c r="E54" s="555">
        <f t="shared" si="12"/>
        <v>103.86731831058917</v>
      </c>
      <c r="F54" s="556">
        <f t="shared" si="13"/>
        <v>84.947023689989081</v>
      </c>
      <c r="G54" s="556">
        <f t="shared" si="8"/>
        <v>41.070510562413794</v>
      </c>
      <c r="H54" s="556">
        <f t="shared" si="14"/>
        <v>15.052976310010902</v>
      </c>
      <c r="I54" s="557">
        <f t="shared" si="15"/>
        <v>162.13012640205343</v>
      </c>
      <c r="J54" s="556">
        <f t="shared" si="16"/>
        <v>37.323930809227143</v>
      </c>
      <c r="K54" s="154">
        <f>'14'!M55*1000</f>
        <v>22383236.097164381</v>
      </c>
      <c r="L54" s="154">
        <f>'14'!G55*1000</f>
        <v>341090449.52992576</v>
      </c>
      <c r="M54" s="154">
        <f>'14'!F55*1000</f>
        <v>398394305.20643359</v>
      </c>
      <c r="N54" s="154">
        <f>'18'!G55*1000</f>
        <v>328390541.97007406</v>
      </c>
      <c r="O54" s="154">
        <f>'18'!H55*1000</f>
        <v>6278642.5184505126</v>
      </c>
      <c r="P54" s="154">
        <f>'18'!F55*1000</f>
        <v>338424104.82327658</v>
      </c>
      <c r="Q54" s="154">
        <f>'2'!K56*1000</f>
        <v>36988930.875463396</v>
      </c>
      <c r="R54" s="154">
        <f>'18'!J55*1000</f>
        <v>59970200.383156978</v>
      </c>
      <c r="S54" s="439">
        <f>'14'!X55*1000</f>
        <v>4825501.9242172409</v>
      </c>
    </row>
    <row r="55" spans="1:25" ht="14.1" customHeight="1">
      <c r="A55" s="155"/>
      <c r="B55" s="156" t="s">
        <v>2232</v>
      </c>
      <c r="C55" s="155"/>
      <c r="D55" s="165"/>
      <c r="E55" s="555">
        <f t="shared" si="12"/>
        <v>116.15555743651605</v>
      </c>
      <c r="F55" s="556">
        <f t="shared" si="13"/>
        <v>80.751356983808236</v>
      </c>
      <c r="G55" s="556">
        <f t="shared" si="8"/>
        <v>35.807075985758388</v>
      </c>
      <c r="H55" s="556">
        <f t="shared" si="14"/>
        <v>19.248643016191764</v>
      </c>
      <c r="I55" s="557">
        <f t="shared" si="15"/>
        <v>172.60909659528912</v>
      </c>
      <c r="J55" s="556">
        <f t="shared" si="16"/>
        <v>18.922934567689584</v>
      </c>
      <c r="K55" s="154">
        <f>'14'!M56*1000</f>
        <v>25819111.146112502</v>
      </c>
      <c r="L55" s="154">
        <f>'14'!G56*1000</f>
        <v>596733043.23105574</v>
      </c>
      <c r="M55" s="154">
        <f>'14'!F56*1000</f>
        <v>708847286.55781305</v>
      </c>
      <c r="N55" s="154">
        <f>'18'!G56*1000</f>
        <v>513736110.78160918</v>
      </c>
      <c r="O55" s="154">
        <f>'18'!H56*1000</f>
        <v>36642113.955834694</v>
      </c>
      <c r="P55" s="154">
        <f>'18'!F56*1000</f>
        <v>572403802.83833778</v>
      </c>
      <c r="Q55" s="154">
        <f>'2'!K57*1000</f>
        <v>79047678.489036918</v>
      </c>
      <c r="R55" s="154">
        <f>'18'!J56*1000</f>
        <v>136443483.7194753</v>
      </c>
      <c r="S55" s="439">
        <f>'14'!X56*1000</f>
        <v>36157780.333889805</v>
      </c>
    </row>
    <row r="56" spans="1:25" ht="14.1" customHeight="1">
      <c r="A56" s="155"/>
      <c r="B56" s="156" t="s">
        <v>2207</v>
      </c>
      <c r="C56" s="155"/>
      <c r="D56" s="165"/>
      <c r="E56" s="555">
        <f t="shared" si="12"/>
        <v>125.43080931015243</v>
      </c>
      <c r="F56" s="556">
        <f t="shared" si="13"/>
        <v>71.431310778512952</v>
      </c>
      <c r="G56" s="556">
        <f t="shared" si="8"/>
        <v>32.841361437773678</v>
      </c>
      <c r="H56" s="556">
        <f t="shared" si="14"/>
        <v>28.568689221487066</v>
      </c>
      <c r="I56" s="557">
        <f t="shared" si="15"/>
        <v>223.96469717690039</v>
      </c>
      <c r="J56" s="556">
        <f t="shared" si="16"/>
        <v>19.358939432944656</v>
      </c>
      <c r="K56" s="154">
        <f>'14'!M57*1000</f>
        <v>27127343.597605135</v>
      </c>
      <c r="L56" s="154">
        <f>'14'!G57*1000</f>
        <v>405959833.3439405</v>
      </c>
      <c r="M56" s="154">
        <f>'14'!F57*1000</f>
        <v>490495912.37194639</v>
      </c>
      <c r="N56" s="154">
        <f>'18'!G57*1000</f>
        <v>323652406.91393828</v>
      </c>
      <c r="O56" s="154">
        <f>'18'!H57*1000</f>
        <v>18622635.848916993</v>
      </c>
      <c r="P56" s="154">
        <f>'18'!F57*1000</f>
        <v>350367659.52230757</v>
      </c>
      <c r="Q56" s="154">
        <f>'2'!K58*1000</f>
        <v>62567116.432174757</v>
      </c>
      <c r="R56" s="154">
        <f>'18'!J57*1000</f>
        <v>140128252.84963888</v>
      </c>
      <c r="S56" s="439">
        <f>'14'!X57*1000</f>
        <v>25008609.545565408</v>
      </c>
    </row>
    <row r="57" spans="1:25" ht="14.1" customHeight="1">
      <c r="A57" s="3094" t="s">
        <v>356</v>
      </c>
      <c r="B57" s="3094"/>
      <c r="C57" s="3094"/>
      <c r="D57" s="162"/>
      <c r="E57" s="443"/>
      <c r="F57" s="444"/>
      <c r="G57" s="444"/>
      <c r="H57" s="444"/>
      <c r="I57" s="444"/>
      <c r="J57" s="444"/>
      <c r="K57" s="154"/>
      <c r="L57" s="154"/>
      <c r="M57" s="154"/>
      <c r="N57" s="154"/>
      <c r="O57" s="154"/>
      <c r="P57" s="154"/>
      <c r="Q57" s="154"/>
      <c r="R57" s="154"/>
      <c r="S57" s="439"/>
    </row>
    <row r="58" spans="1:25" ht="14.1" customHeight="1">
      <c r="A58" s="166"/>
      <c r="B58" s="156" t="s">
        <v>2233</v>
      </c>
      <c r="C58" s="166"/>
      <c r="D58" s="167"/>
      <c r="E58" s="555">
        <f t="shared" ref="E58:E67" si="17">L58/N58*100</f>
        <v>290.35246007888207</v>
      </c>
      <c r="F58" s="529">
        <f t="shared" ref="F58:F67" si="18">P58/M58*100</f>
        <v>32.173413732917602</v>
      </c>
      <c r="G58" s="529">
        <f t="shared" si="8"/>
        <v>19.436641001953927</v>
      </c>
      <c r="H58" s="529">
        <f t="shared" ref="H58:H67" si="19">R58/M58*100</f>
        <v>67.826586267082419</v>
      </c>
      <c r="I58" s="444">
        <f t="shared" ref="I58:I67" si="20">R58/Q58*100</f>
        <v>87.271882954132067</v>
      </c>
      <c r="J58" s="529">
        <f t="shared" ref="J58:J67" si="21">K58/R58*100</f>
        <v>19.190824527380578</v>
      </c>
      <c r="K58" s="154">
        <f>'14'!M59*1000</f>
        <v>1631117.3498786441</v>
      </c>
      <c r="L58" s="154">
        <f>'14'!G59*1000</f>
        <v>10665926.034984214</v>
      </c>
      <c r="M58" s="154">
        <f>'14'!F59*1000</f>
        <v>12531169.758188069</v>
      </c>
      <c r="N58" s="154">
        <f>'18'!G59*1000</f>
        <v>3673440.9042329197</v>
      </c>
      <c r="O58" s="154">
        <f>'18'!H59*1000</f>
        <v>86580.539320417898</v>
      </c>
      <c r="P58" s="154">
        <f>'18'!F59*1000</f>
        <v>4031705.0918760975</v>
      </c>
      <c r="Q58" s="154">
        <f>'2'!K60*1000</f>
        <v>9739064.1505684946</v>
      </c>
      <c r="R58" s="154">
        <f>'18'!J59*1000</f>
        <v>8499464.6663119737</v>
      </c>
      <c r="S58" s="439">
        <f>'14'!X59*1000</f>
        <v>37721.433005600928</v>
      </c>
    </row>
    <row r="59" spans="1:25" ht="14.1" customHeight="1">
      <c r="A59" s="166"/>
      <c r="B59" s="156" t="s">
        <v>2477</v>
      </c>
      <c r="C59" s="166"/>
      <c r="D59" s="162"/>
      <c r="E59" s="555">
        <f t="shared" si="17"/>
        <v>227.79405089376596</v>
      </c>
      <c r="F59" s="529">
        <f t="shared" si="18"/>
        <v>40.259523113381078</v>
      </c>
      <c r="G59" s="529">
        <f t="shared" si="8"/>
        <v>19.259589203165849</v>
      </c>
      <c r="H59" s="529">
        <f t="shared" si="19"/>
        <v>59.740476886618843</v>
      </c>
      <c r="I59" s="444">
        <f t="shared" si="20"/>
        <v>107.41348077828825</v>
      </c>
      <c r="J59" s="529">
        <f t="shared" si="21"/>
        <v>19.382069250077151</v>
      </c>
      <c r="K59" s="154">
        <f>'14'!M60*1000</f>
        <v>1580413.149412591</v>
      </c>
      <c r="L59" s="154">
        <f>'14'!G60*1000</f>
        <v>11323505.972954119</v>
      </c>
      <c r="M59" s="154">
        <f>'14'!F60*1000</f>
        <v>13649030.631918104</v>
      </c>
      <c r="N59" s="154">
        <f>'18'!G60*1000</f>
        <v>4970940.1665783403</v>
      </c>
      <c r="O59" s="154">
        <f>'18'!H60*1000</f>
        <v>257693.92677586296</v>
      </c>
      <c r="P59" s="154">
        <f>'18'!F60*1000</f>
        <v>5495034.642009533</v>
      </c>
      <c r="Q59" s="154">
        <f>'2'!K61*1000</f>
        <v>7591222.191876635</v>
      </c>
      <c r="R59" s="154">
        <f>'18'!J60*1000</f>
        <v>8153995.9899085611</v>
      </c>
      <c r="S59" s="439">
        <f>'14'!X60*1000</f>
        <v>39643.773584952469</v>
      </c>
    </row>
    <row r="60" spans="1:25" ht="14.1" customHeight="1">
      <c r="A60" s="155"/>
      <c r="B60" s="156" t="s">
        <v>2249</v>
      </c>
      <c r="C60" s="155"/>
      <c r="D60" s="165"/>
      <c r="E60" s="555">
        <f t="shared" si="17"/>
        <v>198.94299092787961</v>
      </c>
      <c r="F60" s="529">
        <f t="shared" si="18"/>
        <v>46.518006905495724</v>
      </c>
      <c r="G60" s="529">
        <f t="shared" si="8"/>
        <v>20.676526075166588</v>
      </c>
      <c r="H60" s="529">
        <f t="shared" si="19"/>
        <v>53.481993094504297</v>
      </c>
      <c r="I60" s="444">
        <f t="shared" si="20"/>
        <v>106.63099819450008</v>
      </c>
      <c r="J60" s="529">
        <f t="shared" si="21"/>
        <v>21.44918236896461</v>
      </c>
      <c r="K60" s="154">
        <f>'14'!M61*1000</f>
        <v>2740741.1122648078</v>
      </c>
      <c r="L60" s="154">
        <f>'14'!G61*1000</f>
        <v>19535625.090755939</v>
      </c>
      <c r="M60" s="154">
        <f>'14'!F61*1000</f>
        <v>23891845.028325882</v>
      </c>
      <c r="N60" s="154">
        <f>'18'!G61*1000</f>
        <v>9819710.15899623</v>
      </c>
      <c r="O60" s="154">
        <f>'18'!H61*1000</f>
        <v>514374.89502755634</v>
      </c>
      <c r="P60" s="154">
        <f>'18'!F61*1000</f>
        <v>11114010.12012697</v>
      </c>
      <c r="Q60" s="154">
        <f>'2'!K62*1000</f>
        <v>11983227.320906749</v>
      </c>
      <c r="R60" s="154">
        <f>'18'!J61*1000</f>
        <v>12777834.908198917</v>
      </c>
      <c r="S60" s="439">
        <f>'14'!X61*1000</f>
        <v>7626.1136651629695</v>
      </c>
    </row>
    <row r="61" spans="1:25" ht="14.1" customHeight="1">
      <c r="A61" s="155"/>
      <c r="B61" s="156" t="s">
        <v>2478</v>
      </c>
      <c r="C61" s="155"/>
      <c r="D61" s="165"/>
      <c r="E61" s="555">
        <f t="shared" si="17"/>
        <v>162.7215450565937</v>
      </c>
      <c r="F61" s="529">
        <f t="shared" si="18"/>
        <v>59.175970992026414</v>
      </c>
      <c r="G61" s="529">
        <f t="shared" si="8"/>
        <v>17.953254723785133</v>
      </c>
      <c r="H61" s="529">
        <f t="shared" si="19"/>
        <v>40.824029007973564</v>
      </c>
      <c r="I61" s="444">
        <f t="shared" si="20"/>
        <v>103.44097416148199</v>
      </c>
      <c r="J61" s="529">
        <f t="shared" si="21"/>
        <v>18.266791119135846</v>
      </c>
      <c r="K61" s="154">
        <f>'14'!M62*1000</f>
        <v>4922769.5121987918</v>
      </c>
      <c r="L61" s="154">
        <f>'14'!G62*1000</f>
        <v>55873292.925338946</v>
      </c>
      <c r="M61" s="154">
        <f>'14'!F62*1000</f>
        <v>66013289.671319507</v>
      </c>
      <c r="N61" s="154">
        <f>'18'!G62*1000</f>
        <v>34336751.722647734</v>
      </c>
      <c r="O61" s="154">
        <f>'18'!H62*1000</f>
        <v>2764554.1947581829</v>
      </c>
      <c r="P61" s="154">
        <f>'18'!F62*1000</f>
        <v>39064005.146782406</v>
      </c>
      <c r="Q61" s="154">
        <f>'2'!K63*1000</f>
        <v>26052813.928904507</v>
      </c>
      <c r="R61" s="154">
        <f>'18'!J62*1000</f>
        <v>26949284.52453709</v>
      </c>
      <c r="S61" s="439">
        <f>'14'!X62*1000</f>
        <v>411831.64129098295</v>
      </c>
    </row>
    <row r="62" spans="1:25" ht="14.1" customHeight="1">
      <c r="A62" s="155"/>
      <c r="B62" s="156" t="s">
        <v>2283</v>
      </c>
      <c r="C62" s="155"/>
      <c r="D62" s="165"/>
      <c r="E62" s="555">
        <f t="shared" si="17"/>
        <v>135.90720315543942</v>
      </c>
      <c r="F62" s="529">
        <f t="shared" si="18"/>
        <v>67.407350475358953</v>
      </c>
      <c r="G62" s="529">
        <f t="shared" si="8"/>
        <v>24.701252105526297</v>
      </c>
      <c r="H62" s="529">
        <f t="shared" si="19"/>
        <v>32.592649524641089</v>
      </c>
      <c r="I62" s="444">
        <f t="shared" si="20"/>
        <v>109.94244656674068</v>
      </c>
      <c r="J62" s="529">
        <f t="shared" si="21"/>
        <v>25.294495545412328</v>
      </c>
      <c r="K62" s="154">
        <f>'14'!M63*1000</f>
        <v>8033630.0131928036</v>
      </c>
      <c r="L62" s="154">
        <f>'14'!G63*1000</f>
        <v>81590953.333457008</v>
      </c>
      <c r="M62" s="154">
        <f>'14'!F63*1000</f>
        <v>97446475.817570195</v>
      </c>
      <c r="N62" s="154">
        <f>'18'!G63*1000</f>
        <v>60034311.235247783</v>
      </c>
      <c r="O62" s="154">
        <f>'18'!H63*1000</f>
        <v>3625458.4052904109</v>
      </c>
      <c r="P62" s="154">
        <f>'18'!F63*1000</f>
        <v>65686087.48023545</v>
      </c>
      <c r="Q62" s="154">
        <f>'2'!K64*1000</f>
        <v>28888194.986687519</v>
      </c>
      <c r="R62" s="154">
        <f>'18'!J63*1000</f>
        <v>31760388.337334786</v>
      </c>
      <c r="S62" s="439">
        <f>'14'!X63*1000</f>
        <v>707117.20037821156</v>
      </c>
    </row>
    <row r="63" spans="1:25" ht="14.1" customHeight="1">
      <c r="A63" s="155"/>
      <c r="B63" s="156" t="s">
        <v>2287</v>
      </c>
      <c r="C63" s="155"/>
      <c r="D63" s="165"/>
      <c r="E63" s="555">
        <f t="shared" si="17"/>
        <v>133.58351440142908</v>
      </c>
      <c r="F63" s="529">
        <f t="shared" si="18"/>
        <v>73.317664748377993</v>
      </c>
      <c r="G63" s="529">
        <f t="shared" si="8"/>
        <v>26.208242238112689</v>
      </c>
      <c r="H63" s="529">
        <f t="shared" si="19"/>
        <v>26.682335251621915</v>
      </c>
      <c r="I63" s="444">
        <f t="shared" si="20"/>
        <v>108.07813459958906</v>
      </c>
      <c r="J63" s="529">
        <f t="shared" si="21"/>
        <v>28.559015400635264</v>
      </c>
      <c r="K63" s="154">
        <f>'14'!M64*1000</f>
        <v>19565896.687748186</v>
      </c>
      <c r="L63" s="154">
        <f>'14'!G64*1000</f>
        <v>222828885.65209496</v>
      </c>
      <c r="M63" s="154">
        <f>'14'!F64*1000</f>
        <v>256763146.32111391</v>
      </c>
      <c r="N63" s="154">
        <f>'18'!G64*1000</f>
        <v>166808671.45213476</v>
      </c>
      <c r="O63" s="154">
        <f>'18'!H64*1000</f>
        <v>11774327.42754953</v>
      </c>
      <c r="P63" s="154">
        <f>'18'!F64*1000</f>
        <v>188252742.81710154</v>
      </c>
      <c r="Q63" s="154">
        <f>'2'!K65*1000</f>
        <v>63389698.349098481</v>
      </c>
      <c r="R63" s="154">
        <f>'18'!J64*1000</f>
        <v>68510403.504012138</v>
      </c>
      <c r="S63" s="439">
        <f>'14'!X64*1000</f>
        <v>1475320.0750124794</v>
      </c>
    </row>
    <row r="64" spans="1:25" ht="14.1" customHeight="1">
      <c r="A64" s="155"/>
      <c r="B64" s="156" t="s">
        <v>2235</v>
      </c>
      <c r="C64" s="155"/>
      <c r="D64" s="165"/>
      <c r="E64" s="555">
        <f t="shared" si="17"/>
        <v>120.3844550415543</v>
      </c>
      <c r="F64" s="529">
        <f t="shared" si="18"/>
        <v>79.565862094099586</v>
      </c>
      <c r="G64" s="529">
        <f t="shared" si="8"/>
        <v>35.031867826537244</v>
      </c>
      <c r="H64" s="529">
        <f t="shared" si="19"/>
        <v>20.43413790590045</v>
      </c>
      <c r="I64" s="444">
        <f t="shared" si="20"/>
        <v>124.17375915288721</v>
      </c>
      <c r="J64" s="529">
        <f t="shared" si="21"/>
        <v>36.03846576008695</v>
      </c>
      <c r="K64" s="154">
        <f>'14'!M65*1000</f>
        <v>13591519.741818085</v>
      </c>
      <c r="L64" s="154">
        <f>'14'!G65*1000</f>
        <v>163645798.03311232</v>
      </c>
      <c r="M64" s="154">
        <f>'14'!F65*1000</f>
        <v>184563325.36174077</v>
      </c>
      <c r="N64" s="154">
        <f>'18'!G65*1000</f>
        <v>135935987.7291674</v>
      </c>
      <c r="O64" s="154">
        <f>'18'!H65*1000</f>
        <v>4053851.693138923</v>
      </c>
      <c r="P64" s="154">
        <f>'18'!F65*1000</f>
        <v>146849400.93360698</v>
      </c>
      <c r="Q64" s="154">
        <f>'2'!K66*1000</f>
        <v>30371895.548156112</v>
      </c>
      <c r="R64" s="154">
        <f>'18'!J65*1000</f>
        <v>37713924.428133845</v>
      </c>
      <c r="S64" s="439">
        <f>'14'!X65*1000</f>
        <v>1040512.3830701737</v>
      </c>
    </row>
    <row r="65" spans="1:19" ht="14.1" customHeight="1">
      <c r="A65" s="155"/>
      <c r="B65" s="156" t="s">
        <v>2449</v>
      </c>
      <c r="C65" s="155"/>
      <c r="D65" s="165"/>
      <c r="E65" s="555">
        <f t="shared" si="17"/>
        <v>119.24178992572581</v>
      </c>
      <c r="F65" s="529">
        <f t="shared" si="18"/>
        <v>78.857059358810318</v>
      </c>
      <c r="G65" s="529">
        <f t="shared" si="8"/>
        <v>28.469718012756552</v>
      </c>
      <c r="H65" s="529">
        <f t="shared" si="19"/>
        <v>21.142940641189657</v>
      </c>
      <c r="I65" s="444">
        <f t="shared" si="20"/>
        <v>131.74444630066546</v>
      </c>
      <c r="J65" s="529">
        <f t="shared" si="21"/>
        <v>21.357415555497379</v>
      </c>
      <c r="K65" s="154">
        <f>'14'!M66*1000</f>
        <v>17997817.426073134</v>
      </c>
      <c r="L65" s="154">
        <f>'14'!G66*1000</f>
        <v>353431166.23194718</v>
      </c>
      <c r="M65" s="154">
        <f>'14'!F66*1000</f>
        <v>398571052.53067458</v>
      </c>
      <c r="N65" s="154">
        <f>'18'!G66*1000</f>
        <v>296398742.79989839</v>
      </c>
      <c r="O65" s="154">
        <f>'18'!H66*1000</f>
        <v>8800023.2763708122</v>
      </c>
      <c r="P65" s="154">
        <f>'18'!F66*1000</f>
        <v>314301411.48114914</v>
      </c>
      <c r="Q65" s="154">
        <f>'2'!K67*1000</f>
        <v>63964473.202313431</v>
      </c>
      <c r="R65" s="154">
        <f>'18'!J66*1000</f>
        <v>84269641.049525365</v>
      </c>
      <c r="S65" s="439">
        <f>'14'!X66*1000</f>
        <v>8498853.5629285853</v>
      </c>
    </row>
    <row r="66" spans="1:19" ht="14.1" customHeight="1">
      <c r="A66" s="155"/>
      <c r="B66" s="156" t="s">
        <v>2254</v>
      </c>
      <c r="C66" s="155"/>
      <c r="D66" s="165"/>
      <c r="E66" s="555">
        <f t="shared" si="17"/>
        <v>113.89936353981105</v>
      </c>
      <c r="F66" s="529">
        <f t="shared" si="18"/>
        <v>83.524605233716855</v>
      </c>
      <c r="G66" s="529">
        <f t="shared" si="8"/>
        <v>40.643854135928947</v>
      </c>
      <c r="H66" s="529">
        <f t="shared" si="19"/>
        <v>16.475394766283173</v>
      </c>
      <c r="I66" s="444">
        <f t="shared" si="20"/>
        <v>121.94583281017835</v>
      </c>
      <c r="J66" s="529">
        <f t="shared" si="21"/>
        <v>26.426242275438522</v>
      </c>
      <c r="K66" s="154">
        <f>'14'!M67*1000</f>
        <v>28965858.167053144</v>
      </c>
      <c r="L66" s="154">
        <f>'14'!G67*1000</f>
        <v>590491501.2717216</v>
      </c>
      <c r="M66" s="154">
        <f>'14'!F67*1000</f>
        <v>665296376.39092398</v>
      </c>
      <c r="N66" s="154">
        <f>'18'!G67*1000</f>
        <v>518432661.00896883</v>
      </c>
      <c r="O66" s="154">
        <f>'18'!H67*1000</f>
        <v>15123840.759194128</v>
      </c>
      <c r="P66" s="154">
        <f>'18'!F67*1000</f>
        <v>555686172.01474226</v>
      </c>
      <c r="Q66" s="154">
        <f>'2'!K68*1000</f>
        <v>89884337.86565043</v>
      </c>
      <c r="R66" s="154">
        <f>'18'!J67*1000</f>
        <v>109610204.3761819</v>
      </c>
      <c r="S66" s="439">
        <f>'14'!X67*1000</f>
        <v>21730865.195612866</v>
      </c>
    </row>
    <row r="67" spans="1:19" ht="14.1" customHeight="1" thickBot="1">
      <c r="A67" s="169"/>
      <c r="B67" s="170" t="s">
        <v>2207</v>
      </c>
      <c r="C67" s="169"/>
      <c r="D67" s="171"/>
      <c r="E67" s="558">
        <f t="shared" si="17"/>
        <v>114.45869231839414</v>
      </c>
      <c r="F67" s="532">
        <f t="shared" si="18"/>
        <v>80.055629651359538</v>
      </c>
      <c r="G67" s="532">
        <f t="shared" si="8"/>
        <v>34.654984332918261</v>
      </c>
      <c r="H67" s="532">
        <f t="shared" si="19"/>
        <v>19.944370348640444</v>
      </c>
      <c r="I67" s="447">
        <f t="shared" si="20"/>
        <v>198.4290465138042</v>
      </c>
      <c r="J67" s="532">
        <f t="shared" si="21"/>
        <v>20.822445587253377</v>
      </c>
      <c r="K67" s="154">
        <f>'14'!M68*1000</f>
        <v>63320599.019347981</v>
      </c>
      <c r="L67" s="154">
        <f>'14'!G68*1000</f>
        <v>1283513452.5103264</v>
      </c>
      <c r="M67" s="154">
        <f>'14'!F68*1000</f>
        <v>1524730011.9255977</v>
      </c>
      <c r="N67" s="154">
        <f>'18'!G68*1000</f>
        <v>1121377002.0540929</v>
      </c>
      <c r="O67" s="154">
        <f>'18'!H68*1000</f>
        <v>59349234.860878624</v>
      </c>
      <c r="P67" s="154">
        <f>'18'!F68*1000</f>
        <v>1220632211.5302866</v>
      </c>
      <c r="Q67" s="154">
        <f>'2'!K69*1000</f>
        <v>153252664.23338658</v>
      </c>
      <c r="R67" s="154">
        <f>'18'!J68*1000</f>
        <v>304097800.39531082</v>
      </c>
      <c r="S67" s="439">
        <f>'14'!X68*1000</f>
        <v>62631914.10714037</v>
      </c>
    </row>
    <row r="68" spans="1:19" ht="14.1" customHeight="1">
      <c r="A68" s="3922"/>
      <c r="B68" s="3922"/>
      <c r="C68" s="3922"/>
      <c r="D68" s="3922"/>
      <c r="E68" s="3922"/>
      <c r="F68" s="3922"/>
      <c r="G68" s="3922"/>
      <c r="H68" s="3922"/>
      <c r="I68" s="3922"/>
      <c r="J68" s="3922"/>
    </row>
  </sheetData>
  <mergeCells count="34">
    <mergeCell ref="A27:D27"/>
    <mergeCell ref="A26:D26"/>
    <mergeCell ref="A68:J68"/>
    <mergeCell ref="A46:C46"/>
    <mergeCell ref="A12:C12"/>
    <mergeCell ref="A57:C57"/>
    <mergeCell ref="A15:C15"/>
    <mergeCell ref="A28:C28"/>
    <mergeCell ref="A35:C35"/>
    <mergeCell ref="A20:C20"/>
    <mergeCell ref="A14:C14"/>
    <mergeCell ref="A16:C16"/>
    <mergeCell ref="A18:C18"/>
    <mergeCell ref="A17:C17"/>
    <mergeCell ref="A19:C19"/>
    <mergeCell ref="A21:D21"/>
    <mergeCell ref="A22:D22"/>
    <mergeCell ref="A23:D23"/>
    <mergeCell ref="A24:D24"/>
    <mergeCell ref="A25:D25"/>
    <mergeCell ref="A3:C5"/>
    <mergeCell ref="A6:C6"/>
    <mergeCell ref="A13:C13"/>
    <mergeCell ref="A7:C7"/>
    <mergeCell ref="A8:C8"/>
    <mergeCell ref="A9:C9"/>
    <mergeCell ref="A10:C10"/>
    <mergeCell ref="A11:C11"/>
    <mergeCell ref="J3:J4"/>
    <mergeCell ref="E3:E5"/>
    <mergeCell ref="F3:F5"/>
    <mergeCell ref="G3:G5"/>
    <mergeCell ref="I3:I4"/>
    <mergeCell ref="H3:H5"/>
  </mergeCells>
  <phoneticPr fontId="5"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7" tint="0.39997558519241921"/>
  </sheetPr>
  <dimension ref="A1:AE96"/>
  <sheetViews>
    <sheetView view="pageBreakPreview" topLeftCell="A5" zoomScaleNormal="75" zoomScaleSheetLayoutView="100" workbookViewId="0">
      <selection activeCell="K36" sqref="K36"/>
    </sheetView>
  </sheetViews>
  <sheetFormatPr defaultColWidth="9.140625" defaultRowHeight="15.75"/>
  <cols>
    <col min="1" max="1" width="2.28515625" style="174" customWidth="1"/>
    <col min="2" max="2" width="18.7109375" style="174" customWidth="1"/>
    <col min="3" max="3" width="2.28515625" style="174" customWidth="1"/>
    <col min="4" max="4" width="1.7109375" style="175" customWidth="1"/>
    <col min="5" max="5" width="8" style="132" customWidth="1"/>
    <col min="6" max="6" width="9.5703125" style="132" customWidth="1"/>
    <col min="7" max="7" width="9.140625" style="132" customWidth="1"/>
    <col min="8" max="11" width="11.42578125" style="132" customWidth="1"/>
    <col min="12" max="19" width="12.140625" style="132" customWidth="1"/>
    <col min="20" max="20" width="19.42578125" style="176" customWidth="1"/>
    <col min="21" max="21" width="19.42578125" style="132" customWidth="1"/>
    <col min="22" max="22" width="20.42578125" style="132" customWidth="1"/>
    <col min="23" max="23" width="22.5703125" style="132" customWidth="1"/>
    <col min="24" max="24" width="21.28515625" style="132" customWidth="1"/>
    <col min="25" max="25" width="21" style="132" customWidth="1"/>
    <col min="26" max="26" width="18" style="132" customWidth="1"/>
    <col min="27" max="28" width="16.5703125" style="132" customWidth="1"/>
    <col min="29" max="29" width="23.28515625" style="132" customWidth="1"/>
    <col min="30" max="30" width="16.5703125" style="132" customWidth="1"/>
    <col min="31" max="16384" width="9.140625" style="132"/>
  </cols>
  <sheetData>
    <row r="1" spans="1:31" s="131" customFormat="1" ht="35.1" customHeight="1">
      <c r="A1" s="518"/>
      <c r="B1" s="518"/>
      <c r="C1" s="518"/>
      <c r="D1" s="518"/>
      <c r="E1" s="518"/>
      <c r="F1" s="518"/>
      <c r="G1" s="518"/>
      <c r="H1" s="518"/>
      <c r="I1" s="518"/>
      <c r="J1" s="518"/>
      <c r="K1" s="416" t="s">
        <v>1568</v>
      </c>
      <c r="L1" s="475" t="s">
        <v>280</v>
      </c>
      <c r="M1" s="475"/>
      <c r="N1" s="518"/>
      <c r="O1" s="518"/>
      <c r="P1" s="518"/>
      <c r="Q1" s="518"/>
      <c r="R1" s="518"/>
      <c r="S1" s="474"/>
      <c r="T1" s="476"/>
    </row>
    <row r="2" spans="1:31" ht="15" customHeight="1" thickBot="1">
      <c r="A2" s="478"/>
      <c r="B2" s="519"/>
      <c r="C2" s="519"/>
      <c r="D2" s="520"/>
      <c r="E2" s="478"/>
      <c r="F2" s="478"/>
      <c r="G2" s="478"/>
      <c r="H2" s="478"/>
      <c r="I2" s="478"/>
      <c r="J2" s="478"/>
      <c r="K2" s="478"/>
      <c r="L2" s="478"/>
      <c r="M2" s="478"/>
      <c r="N2" s="478"/>
      <c r="O2" s="478"/>
      <c r="P2" s="478"/>
      <c r="Q2" s="478"/>
      <c r="R2" s="478"/>
      <c r="S2" s="420" t="s">
        <v>489</v>
      </c>
    </row>
    <row r="3" spans="1:31" s="133" customFormat="1" ht="15" customHeight="1">
      <c r="A3" s="3726" t="s">
        <v>10</v>
      </c>
      <c r="B3" s="3726"/>
      <c r="C3" s="3726"/>
      <c r="D3" s="203"/>
      <c r="E3" s="3932" t="s">
        <v>341</v>
      </c>
      <c r="F3" s="3933"/>
      <c r="G3" s="3923"/>
      <c r="H3" s="3926" t="s">
        <v>4136</v>
      </c>
      <c r="I3" s="3926" t="s">
        <v>4137</v>
      </c>
      <c r="J3" s="3929" t="s">
        <v>4138</v>
      </c>
      <c r="K3" s="3926" t="s">
        <v>481</v>
      </c>
      <c r="L3" s="3923" t="s">
        <v>482</v>
      </c>
      <c r="M3" s="3926" t="s">
        <v>483</v>
      </c>
      <c r="N3" s="3926" t="s">
        <v>4139</v>
      </c>
      <c r="O3" s="3926" t="s">
        <v>4140</v>
      </c>
      <c r="P3" s="3926" t="s">
        <v>4141</v>
      </c>
      <c r="Q3" s="3926" t="s">
        <v>484</v>
      </c>
      <c r="R3" s="3926" t="s">
        <v>485</v>
      </c>
      <c r="S3" s="3932" t="s">
        <v>486</v>
      </c>
      <c r="T3" s="479"/>
      <c r="U3" s="421"/>
    </row>
    <row r="4" spans="1:31" s="133" customFormat="1" ht="15" customHeight="1">
      <c r="A4" s="3727"/>
      <c r="B4" s="3727"/>
      <c r="C4" s="3727"/>
      <c r="D4" s="203"/>
      <c r="E4" s="3934"/>
      <c r="F4" s="3935"/>
      <c r="G4" s="3925"/>
      <c r="H4" s="3927"/>
      <c r="I4" s="3927"/>
      <c r="J4" s="3930"/>
      <c r="K4" s="3927"/>
      <c r="L4" s="3924"/>
      <c r="M4" s="3927"/>
      <c r="N4" s="3927"/>
      <c r="O4" s="3927"/>
      <c r="P4" s="3927"/>
      <c r="Q4" s="3927"/>
      <c r="R4" s="3927"/>
      <c r="S4" s="3936"/>
      <c r="T4" s="422" t="s">
        <v>106</v>
      </c>
      <c r="U4" s="422" t="s">
        <v>107</v>
      </c>
      <c r="V4" s="422" t="s">
        <v>108</v>
      </c>
      <c r="W4" s="422" t="s">
        <v>103</v>
      </c>
      <c r="X4" s="422" t="s">
        <v>104</v>
      </c>
      <c r="Y4" s="422" t="s">
        <v>100</v>
      </c>
      <c r="Z4" s="422" t="s">
        <v>99</v>
      </c>
      <c r="AA4" s="422" t="s">
        <v>96</v>
      </c>
      <c r="AB4" s="422" t="s">
        <v>97</v>
      </c>
      <c r="AC4" s="422" t="s">
        <v>98</v>
      </c>
      <c r="AD4" s="422" t="s">
        <v>109</v>
      </c>
      <c r="AE4" s="422"/>
    </row>
    <row r="5" spans="1:31" s="133" customFormat="1" ht="40.5" customHeight="1">
      <c r="A5" s="3728"/>
      <c r="B5" s="3728"/>
      <c r="C5" s="3728"/>
      <c r="D5" s="139"/>
      <c r="E5" s="480" t="s">
        <v>311</v>
      </c>
      <c r="F5" s="480" t="s">
        <v>487</v>
      </c>
      <c r="G5" s="480" t="s">
        <v>488</v>
      </c>
      <c r="H5" s="3928"/>
      <c r="I5" s="3911"/>
      <c r="J5" s="3931"/>
      <c r="K5" s="3928"/>
      <c r="L5" s="3925"/>
      <c r="M5" s="3928"/>
      <c r="N5" s="3928"/>
      <c r="O5" s="3928"/>
      <c r="P5" s="3928"/>
      <c r="Q5" s="3928"/>
      <c r="R5" s="3928"/>
      <c r="S5" s="3934"/>
      <c r="T5" s="481" t="s">
        <v>79</v>
      </c>
      <c r="U5" s="481" t="s">
        <v>80</v>
      </c>
      <c r="V5" s="481" t="s">
        <v>81</v>
      </c>
      <c r="W5" s="481" t="s">
        <v>67</v>
      </c>
      <c r="X5" s="481" t="s">
        <v>82</v>
      </c>
      <c r="Y5" s="481" t="s">
        <v>83</v>
      </c>
      <c r="Z5" s="481" t="s">
        <v>88</v>
      </c>
      <c r="AA5" s="481" t="s">
        <v>84</v>
      </c>
      <c r="AB5" s="481" t="s">
        <v>85</v>
      </c>
      <c r="AC5" s="481" t="s">
        <v>86</v>
      </c>
      <c r="AD5" s="481" t="s">
        <v>87</v>
      </c>
    </row>
    <row r="6" spans="1:31" s="147" customFormat="1" ht="24.6" hidden="1" customHeight="1">
      <c r="A6" s="3729" t="s">
        <v>2397</v>
      </c>
      <c r="B6" s="3729"/>
      <c r="C6" s="3729"/>
      <c r="D6" s="149"/>
      <c r="E6" s="521">
        <v>19</v>
      </c>
      <c r="F6" s="522"/>
      <c r="G6" s="522"/>
      <c r="H6" s="432">
        <v>2.2200000000000002</v>
      </c>
      <c r="I6" s="432">
        <v>5</v>
      </c>
      <c r="J6" s="484">
        <v>2947176</v>
      </c>
      <c r="K6" s="484">
        <v>608621</v>
      </c>
      <c r="L6" s="484">
        <v>2472251</v>
      </c>
      <c r="M6" s="484">
        <v>243889</v>
      </c>
      <c r="N6" s="484">
        <v>2010403</v>
      </c>
      <c r="O6" s="484">
        <v>787255</v>
      </c>
      <c r="P6" s="484">
        <v>754930</v>
      </c>
      <c r="Q6" s="432">
        <v>4.49</v>
      </c>
      <c r="R6" s="432">
        <v>0.54</v>
      </c>
      <c r="S6" s="432">
        <v>1.68</v>
      </c>
      <c r="T6" s="481" t="s">
        <v>79</v>
      </c>
      <c r="U6" s="481" t="s">
        <v>80</v>
      </c>
      <c r="V6" s="481" t="s">
        <v>81</v>
      </c>
      <c r="W6" s="481" t="s">
        <v>67</v>
      </c>
      <c r="X6" s="481" t="s">
        <v>82</v>
      </c>
      <c r="Y6" s="481" t="s">
        <v>83</v>
      </c>
      <c r="Z6" s="481" t="s">
        <v>88</v>
      </c>
      <c r="AA6" s="481" t="s">
        <v>84</v>
      </c>
      <c r="AB6" s="481" t="s">
        <v>85</v>
      </c>
      <c r="AC6" s="481" t="s">
        <v>86</v>
      </c>
      <c r="AD6" s="481" t="s">
        <v>87</v>
      </c>
    </row>
    <row r="7" spans="1:31" s="147" customFormat="1" ht="24.6" hidden="1" customHeight="1">
      <c r="A7" s="3716" t="s">
        <v>2398</v>
      </c>
      <c r="B7" s="3716"/>
      <c r="C7" s="3716"/>
      <c r="D7" s="149"/>
      <c r="E7" s="523">
        <v>16</v>
      </c>
      <c r="F7" s="524"/>
      <c r="G7" s="524"/>
      <c r="H7" s="487">
        <v>3.75</v>
      </c>
      <c r="I7" s="487">
        <v>5.7</v>
      </c>
      <c r="J7" s="488">
        <v>4946869</v>
      </c>
      <c r="K7" s="488">
        <v>772437</v>
      </c>
      <c r="L7" s="488">
        <v>1977812</v>
      </c>
      <c r="M7" s="488">
        <v>-19682</v>
      </c>
      <c r="N7" s="488">
        <v>2020151</v>
      </c>
      <c r="O7" s="488">
        <v>632366</v>
      </c>
      <c r="P7" s="488">
        <v>594522</v>
      </c>
      <c r="Q7" s="150">
        <v>4.0199999999999996</v>
      </c>
      <c r="R7" s="150">
        <v>-0.04</v>
      </c>
      <c r="S7" s="150">
        <v>1.18</v>
      </c>
      <c r="T7" s="147" t="s">
        <v>68</v>
      </c>
      <c r="U7" s="147" t="s">
        <v>68</v>
      </c>
      <c r="V7" s="147" t="s">
        <v>68</v>
      </c>
      <c r="W7" s="147" t="s">
        <v>68</v>
      </c>
      <c r="X7" s="147" t="s">
        <v>68</v>
      </c>
      <c r="Y7" s="147" t="s">
        <v>68</v>
      </c>
      <c r="Z7" s="147" t="s">
        <v>68</v>
      </c>
      <c r="AA7" s="147" t="s">
        <v>68</v>
      </c>
      <c r="AB7" s="147" t="s">
        <v>68</v>
      </c>
      <c r="AC7" s="147" t="s">
        <v>68</v>
      </c>
      <c r="AD7" s="147" t="s">
        <v>68</v>
      </c>
    </row>
    <row r="8" spans="1:31" s="147" customFormat="1" ht="24.6" hidden="1" customHeight="1">
      <c r="A8" s="3716" t="s">
        <v>2451</v>
      </c>
      <c r="B8" s="3716"/>
      <c r="C8" s="3716"/>
      <c r="D8" s="149"/>
      <c r="E8" s="523">
        <v>13.58</v>
      </c>
      <c r="F8" s="524"/>
      <c r="G8" s="524"/>
      <c r="H8" s="487">
        <f>U8/T8</f>
        <v>12.085384405694638</v>
      </c>
      <c r="I8" s="487">
        <f>V8/T8</f>
        <v>10.013185779231629</v>
      </c>
      <c r="J8" s="488">
        <f>W8/T8*1000</f>
        <v>4170667.6075658854</v>
      </c>
      <c r="K8" s="488">
        <f>X8/T8*1000</f>
        <v>1286456.2305994495</v>
      </c>
      <c r="L8" s="488">
        <f>Y8/T8*1000</f>
        <v>2169128.7844813182</v>
      </c>
      <c r="M8" s="488">
        <f>Z8/T8*1000</f>
        <v>44019.253260171819</v>
      </c>
      <c r="N8" s="488">
        <f>AA8/T8*1000</f>
        <v>2141216.4024234749</v>
      </c>
      <c r="O8" s="488">
        <f>AB8/T8*1000</f>
        <v>546665.71697399777</v>
      </c>
      <c r="P8" s="488">
        <f>AC8/T8*1000</f>
        <v>514739.24780823244</v>
      </c>
      <c r="Q8" s="150">
        <f t="shared" ref="Q8:Q17" si="0">AA8/AD8</f>
        <v>5.1568714328560414</v>
      </c>
      <c r="R8" s="150">
        <f t="shared" ref="R8:R17" si="1">Z8/AD8</f>
        <v>0.10601526747885451</v>
      </c>
      <c r="S8" s="150">
        <f t="shared" ref="S8:S17" si="2">AC8/AD8</f>
        <v>1.2396897947296328</v>
      </c>
      <c r="T8" s="434">
        <v>227442</v>
      </c>
      <c r="U8" s="434">
        <v>2748724</v>
      </c>
      <c r="V8" s="434">
        <v>2277419</v>
      </c>
      <c r="W8" s="434">
        <v>948584982</v>
      </c>
      <c r="X8" s="434">
        <v>292594178</v>
      </c>
      <c r="Y8" s="434">
        <v>493350989</v>
      </c>
      <c r="Z8" s="434">
        <v>10011827</v>
      </c>
      <c r="AA8" s="434">
        <v>487002541</v>
      </c>
      <c r="AB8" s="434">
        <v>124334744</v>
      </c>
      <c r="AC8" s="434">
        <v>117073324</v>
      </c>
      <c r="AD8" s="434">
        <v>94437596</v>
      </c>
    </row>
    <row r="9" spans="1:31" s="147" customFormat="1" ht="19.5" hidden="1" customHeight="1">
      <c r="A9" s="3716" t="s">
        <v>2439</v>
      </c>
      <c r="B9" s="3716"/>
      <c r="C9" s="3716"/>
      <c r="D9" s="149"/>
      <c r="E9" s="485">
        <v>13.847147503094851</v>
      </c>
      <c r="F9" s="486"/>
      <c r="G9" s="486"/>
      <c r="H9" s="487">
        <f>U9/T9</f>
        <v>4.4656600232478425</v>
      </c>
      <c r="I9" s="487">
        <f>V9/T9</f>
        <v>5.7219368408035702</v>
      </c>
      <c r="J9" s="488">
        <f>W9/T9</f>
        <v>3880625.3443477103</v>
      </c>
      <c r="K9" s="488">
        <f>X9/T9</f>
        <v>616783.1999297546</v>
      </c>
      <c r="L9" s="488">
        <f>Y9/T9</f>
        <v>1699977.2709080363</v>
      </c>
      <c r="M9" s="488">
        <f>Z9/T9</f>
        <v>-28273.2848300923</v>
      </c>
      <c r="N9" s="488">
        <f>AA9/T9</f>
        <v>1812559.9227308808</v>
      </c>
      <c r="O9" s="488">
        <f>AB9/T9</f>
        <v>509422.84298054915</v>
      </c>
      <c r="P9" s="488">
        <f>AC9/T9</f>
        <v>468673.38512348576</v>
      </c>
      <c r="Q9" s="150">
        <f t="shared" si="0"/>
        <v>4.5400782012066507</v>
      </c>
      <c r="R9" s="150">
        <f t="shared" si="1"/>
        <v>-7.0818582339728459E-2</v>
      </c>
      <c r="S9" s="150">
        <f t="shared" si="2"/>
        <v>1.1739274341225703</v>
      </c>
      <c r="T9" s="154">
        <v>228.81306455282203</v>
      </c>
      <c r="U9" s="154">
        <v>1021.8013551703652</v>
      </c>
      <c r="V9" s="154">
        <v>1309.2539037219578</v>
      </c>
      <c r="W9" s="154">
        <v>887937777.4215498</v>
      </c>
      <c r="X9" s="154">
        <v>141128054.14062306</v>
      </c>
      <c r="Y9" s="154">
        <v>388977009.02661073</v>
      </c>
      <c r="Z9" s="154">
        <v>-6469296.9469482331</v>
      </c>
      <c r="AA9" s="154">
        <v>414737390.60567915</v>
      </c>
      <c r="AB9" s="154">
        <v>116562601.85559051</v>
      </c>
      <c r="AC9" s="154">
        <v>107238593.52444977</v>
      </c>
      <c r="AD9" s="154">
        <v>91350274.648452371</v>
      </c>
    </row>
    <row r="10" spans="1:31" s="147" customFormat="1" ht="19.5" hidden="1" customHeight="1">
      <c r="A10" s="3716" t="s">
        <v>2415</v>
      </c>
      <c r="B10" s="3716"/>
      <c r="C10" s="3716"/>
      <c r="D10" s="149"/>
      <c r="E10" s="485">
        <v>13.847147503094851</v>
      </c>
      <c r="F10" s="486"/>
      <c r="G10" s="486"/>
      <c r="H10" s="487">
        <f>U10/T10</f>
        <v>4.9368039383557045</v>
      </c>
      <c r="I10" s="487">
        <f>V10/T10</f>
        <v>6.1075909381894684</v>
      </c>
      <c r="J10" s="488">
        <f>W10/T10</f>
        <v>4778400.259689142</v>
      </c>
      <c r="K10" s="488">
        <f>X10/T10</f>
        <v>704899.42079044622</v>
      </c>
      <c r="L10" s="488">
        <f>Y10/T10</f>
        <v>1858243.5175496673</v>
      </c>
      <c r="M10" s="488">
        <f>Z10/T10</f>
        <v>34526.275426203378</v>
      </c>
      <c r="N10" s="488">
        <f>AA10/T10</f>
        <v>2101681.5087628947</v>
      </c>
      <c r="O10" s="488">
        <f>AB10/T10</f>
        <v>596891.66712980834</v>
      </c>
      <c r="P10" s="488">
        <f>AC10/T10</f>
        <v>556975.79581417271</v>
      </c>
      <c r="Q10" s="150">
        <f t="shared" si="0"/>
        <v>4.7748250776406271</v>
      </c>
      <c r="R10" s="150">
        <f t="shared" si="1"/>
        <v>7.8440489225031218E-2</v>
      </c>
      <c r="S10" s="150">
        <f t="shared" si="2"/>
        <v>1.2653972480624749</v>
      </c>
      <c r="T10" s="154">
        <v>228.94867022142722</v>
      </c>
      <c r="U10" s="154">
        <v>1130.2746968304434</v>
      </c>
      <c r="V10" s="154">
        <v>1398.3248235549179</v>
      </c>
      <c r="W10" s="154">
        <v>1094008385.2415516</v>
      </c>
      <c r="X10" s="154">
        <v>161385785.02982694</v>
      </c>
      <c r="Y10" s="154">
        <v>425442382.29058367</v>
      </c>
      <c r="Z10" s="154">
        <v>7904744.846528003</v>
      </c>
      <c r="AA10" s="154">
        <v>481177186.6602276</v>
      </c>
      <c r="AB10" s="154">
        <v>136657553.45562041</v>
      </c>
      <c r="AC10" s="154">
        <v>127518867.797176</v>
      </c>
      <c r="AD10" s="154">
        <v>100773783.08861327</v>
      </c>
    </row>
    <row r="11" spans="1:31" s="439" customFormat="1" ht="19.5" hidden="1" customHeight="1">
      <c r="A11" s="3590" t="s">
        <v>2416</v>
      </c>
      <c r="B11" s="3590"/>
      <c r="C11" s="3590"/>
      <c r="D11" s="436"/>
      <c r="E11" s="490">
        <v>14.903616465171332</v>
      </c>
      <c r="F11" s="491"/>
      <c r="G11" s="491"/>
      <c r="H11" s="487">
        <v>3.8819196013352975</v>
      </c>
      <c r="I11" s="487">
        <v>6.1547992203812685</v>
      </c>
      <c r="J11" s="492">
        <f>W11/T11*1000</f>
        <v>5695518.3131754957</v>
      </c>
      <c r="K11" s="492">
        <f>X11/T11*1000</f>
        <v>739118.06155609468</v>
      </c>
      <c r="L11" s="492">
        <f>Y11/T11*1000</f>
        <v>2355271.9242569963</v>
      </c>
      <c r="M11" s="492">
        <f>Z11/T11*1000</f>
        <v>68341.18974056904</v>
      </c>
      <c r="N11" s="492">
        <f>AA11/T11*1000</f>
        <v>2729019.6824540445</v>
      </c>
      <c r="O11" s="492">
        <f>AB11/T11*1000</f>
        <v>724143.1381807127</v>
      </c>
      <c r="P11" s="492">
        <f>AC11/T11*1000</f>
        <v>681542.12051629927</v>
      </c>
      <c r="Q11" s="438">
        <f t="shared" si="0"/>
        <v>5.0587414234893959</v>
      </c>
      <c r="R11" s="438">
        <f t="shared" si="1"/>
        <v>0.12668300257925563</v>
      </c>
      <c r="S11" s="438">
        <f t="shared" si="2"/>
        <v>1.2633640493967613</v>
      </c>
      <c r="T11" s="154">
        <v>193925.71732453088</v>
      </c>
      <c r="U11" s="154">
        <v>752.80404328510463</v>
      </c>
      <c r="V11" s="154">
        <v>1193.5738538008984</v>
      </c>
      <c r="W11" s="154">
        <v>1104507474.4175601</v>
      </c>
      <c r="X11" s="154">
        <v>143334000.27478242</v>
      </c>
      <c r="Y11" s="154">
        <v>456747797.40586615</v>
      </c>
      <c r="Z11" s="154">
        <v>13253114.24325172</v>
      </c>
      <c r="AA11" s="154">
        <v>529227099.51266408</v>
      </c>
      <c r="AB11" s="154">
        <v>140429977.5173316</v>
      </c>
      <c r="AC11" s="154">
        <v>132168544.60800523</v>
      </c>
      <c r="AD11" s="154">
        <v>104616357.15462527</v>
      </c>
    </row>
    <row r="12" spans="1:31" s="439" customFormat="1" ht="19.5" hidden="1" customHeight="1">
      <c r="A12" s="3590" t="s">
        <v>2403</v>
      </c>
      <c r="B12" s="3590"/>
      <c r="C12" s="3590"/>
      <c r="D12" s="436"/>
      <c r="E12" s="490">
        <v>13.100477577883749</v>
      </c>
      <c r="F12" s="491"/>
      <c r="G12" s="491"/>
      <c r="H12" s="487">
        <f t="shared" ref="H12:H17" si="3">U12/T12</f>
        <v>6.8888906672590604</v>
      </c>
      <c r="I12" s="487">
        <f t="shared" ref="I12:I17" si="4">V12/T12</f>
        <v>7.4077608025790393</v>
      </c>
      <c r="J12" s="492">
        <f t="shared" ref="J12:J17" si="5">W12/T12</f>
        <v>6684740.2437917022</v>
      </c>
      <c r="K12" s="492">
        <f t="shared" ref="K12:K17" si="6">X12/T12</f>
        <v>899038.69006869278</v>
      </c>
      <c r="L12" s="492">
        <f t="shared" ref="L12:L17" si="7">Y12/T12</f>
        <v>2928328.3691091598</v>
      </c>
      <c r="M12" s="492">
        <f t="shared" ref="M12:M17" si="8">Z12/T12</f>
        <v>87003.865372825894</v>
      </c>
      <c r="N12" s="492">
        <f t="shared" ref="N12:N17" si="9">AA12/T12</f>
        <v>3325991.1389197833</v>
      </c>
      <c r="O12" s="492">
        <f t="shared" ref="O12:O17" si="10">AB12/T12</f>
        <v>849323.38834757661</v>
      </c>
      <c r="P12" s="492">
        <f t="shared" ref="P12:P17" si="11">AC12/T12</f>
        <v>794946.26251468097</v>
      </c>
      <c r="Q12" s="438">
        <f t="shared" si="0"/>
        <v>5.4717464395011683</v>
      </c>
      <c r="R12" s="438">
        <f t="shared" si="1"/>
        <v>0.14313420291649218</v>
      </c>
      <c r="S12" s="438">
        <f t="shared" si="2"/>
        <v>1.3078039597309867</v>
      </c>
      <c r="T12" s="154">
        <v>13.100477577883749</v>
      </c>
      <c r="U12" s="154">
        <v>90.247757722919943</v>
      </c>
      <c r="V12" s="154">
        <v>97.045204296512836</v>
      </c>
      <c r="W12" s="154">
        <v>87573289.677770346</v>
      </c>
      <c r="X12" s="154">
        <v>11777836.200894887</v>
      </c>
      <c r="Y12" s="154">
        <v>38362500.140195437</v>
      </c>
      <c r="Z12" s="154">
        <v>1139792.187505922</v>
      </c>
      <c r="AA12" s="154">
        <v>43572072.339658655</v>
      </c>
      <c r="AB12" s="154">
        <v>11126542.005419679</v>
      </c>
      <c r="AC12" s="154">
        <v>10414175.687696068</v>
      </c>
      <c r="AD12" s="154">
        <v>7963101.510900951</v>
      </c>
    </row>
    <row r="13" spans="1:31" s="439" customFormat="1" ht="18" hidden="1" customHeight="1">
      <c r="A13" s="3590" t="s">
        <v>2443</v>
      </c>
      <c r="B13" s="3590"/>
      <c r="C13" s="3590"/>
      <c r="D13" s="436"/>
      <c r="E13" s="490" t="e">
        <f>#REF!</f>
        <v>#REF!</v>
      </c>
      <c r="F13" s="493" t="s">
        <v>372</v>
      </c>
      <c r="G13" s="493" t="s">
        <v>372</v>
      </c>
      <c r="H13" s="487">
        <f t="shared" si="3"/>
        <v>10.745000129724662</v>
      </c>
      <c r="I13" s="487">
        <f t="shared" si="4"/>
        <v>10.440727835076499</v>
      </c>
      <c r="J13" s="492">
        <f t="shared" si="5"/>
        <v>11635958.435528146</v>
      </c>
      <c r="K13" s="492">
        <f t="shared" si="6"/>
        <v>1058856.0513062328</v>
      </c>
      <c r="L13" s="492" t="e">
        <f t="shared" si="7"/>
        <v>#REF!</v>
      </c>
      <c r="M13" s="492">
        <f t="shared" si="8"/>
        <v>307950.4681231507</v>
      </c>
      <c r="N13" s="492">
        <f t="shared" si="9"/>
        <v>3860861.8710798752</v>
      </c>
      <c r="O13" s="492">
        <f t="shared" si="10"/>
        <v>1108995.0247025364</v>
      </c>
      <c r="P13" s="492">
        <f t="shared" si="11"/>
        <v>1051552.9995167002</v>
      </c>
      <c r="Q13" s="438">
        <f t="shared" si="0"/>
        <v>5.9600895432241705</v>
      </c>
      <c r="R13" s="438">
        <f t="shared" si="1"/>
        <v>0.47538928513348183</v>
      </c>
      <c r="S13" s="438">
        <f t="shared" si="2"/>
        <v>1.6233033570850155</v>
      </c>
      <c r="T13" s="154">
        <f>'1'!R14</f>
        <v>155909.24169496537</v>
      </c>
      <c r="U13" s="154">
        <f>'1'!U14</f>
        <v>1675244.8222376767</v>
      </c>
      <c r="V13" s="154">
        <f>'1'!V14</f>
        <v>1627805.9595102945</v>
      </c>
      <c r="W13" s="154">
        <f>'1'!L14*1000</f>
        <v>1814153456077.3289</v>
      </c>
      <c r="X13" s="154">
        <f>'1'!M14*1000</f>
        <v>165085444023.28009</v>
      </c>
      <c r="Y13" s="154" t="e">
        <f>#REF!*1000</f>
        <v>#REF!</v>
      </c>
      <c r="Z13" s="154">
        <f>'21'!AA13*1000</f>
        <v>48012323964.690033</v>
      </c>
      <c r="AA13" s="154">
        <f>'1'!G14*1000</f>
        <v>601944046609.06848</v>
      </c>
      <c r="AB13" s="154">
        <f>'1'!H14*1000</f>
        <v>172902573344.86185</v>
      </c>
      <c r="AC13" s="154">
        <f>'1'!J14*1000</f>
        <v>163946830756.715</v>
      </c>
      <c r="AD13" s="154">
        <f>'1'!W14*1000</f>
        <v>100995805892.4465</v>
      </c>
    </row>
    <row r="14" spans="1:31" s="439" customFormat="1" ht="18" hidden="1" customHeight="1">
      <c r="A14" s="3590" t="s">
        <v>2419</v>
      </c>
      <c r="B14" s="3590"/>
      <c r="C14" s="3590"/>
      <c r="D14" s="436"/>
      <c r="E14" s="490">
        <f>'33'!R14</f>
        <v>10.831309840344083</v>
      </c>
      <c r="F14" s="493" t="s">
        <v>372</v>
      </c>
      <c r="G14" s="493" t="s">
        <v>372</v>
      </c>
      <c r="H14" s="487">
        <f t="shared" si="3"/>
        <v>10.457482427097094</v>
      </c>
      <c r="I14" s="487">
        <f t="shared" si="4"/>
        <v>11.983814737339728</v>
      </c>
      <c r="J14" s="492">
        <f t="shared" si="5"/>
        <v>12763414.844422504</v>
      </c>
      <c r="K14" s="492">
        <f t="shared" si="6"/>
        <v>1100668.4990919975</v>
      </c>
      <c r="L14" s="492" t="e">
        <f t="shared" si="7"/>
        <v>#REF!</v>
      </c>
      <c r="M14" s="492">
        <f t="shared" si="8"/>
        <v>137155.80676747623</v>
      </c>
      <c r="N14" s="492">
        <f t="shared" si="9"/>
        <v>3964430.8781955368</v>
      </c>
      <c r="O14" s="492">
        <f t="shared" si="10"/>
        <v>907474.29155527847</v>
      </c>
      <c r="P14" s="492">
        <f t="shared" si="11"/>
        <v>845188.78623540245</v>
      </c>
      <c r="Q14" s="438">
        <f t="shared" si="0"/>
        <v>6.2938127915724982</v>
      </c>
      <c r="R14" s="438">
        <f t="shared" si="1"/>
        <v>0.21774448782027941</v>
      </c>
      <c r="S14" s="438">
        <f t="shared" si="2"/>
        <v>1.3417966304720219</v>
      </c>
      <c r="T14" s="154">
        <f>'1'!R15</f>
        <v>145594.46687390516</v>
      </c>
      <c r="U14" s="154">
        <f>'1'!U15</f>
        <v>1522551.5788164332</v>
      </c>
      <c r="V14" s="154">
        <f>'1'!V15</f>
        <v>1744777.1177986255</v>
      </c>
      <c r="W14" s="154">
        <f>'1'!L15*1000</f>
        <v>1858282579764.1816</v>
      </c>
      <c r="X14" s="154">
        <f>'1'!M15*1000</f>
        <v>160251243330.20074</v>
      </c>
      <c r="Y14" s="154" t="e">
        <f>#REF!*1000</f>
        <v>#REF!</v>
      </c>
      <c r="Z14" s="154">
        <f>'21'!AA14*1000</f>
        <v>19969126564.971054</v>
      </c>
      <c r="AA14" s="154">
        <f>'1'!G15*1000</f>
        <v>577199200169.32678</v>
      </c>
      <c r="AB14" s="154">
        <f>'1'!H15*1000</f>
        <v>132123235680.76555</v>
      </c>
      <c r="AC14" s="154">
        <f>'1'!J15*1000</f>
        <v>123054810739.74641</v>
      </c>
      <c r="AD14" s="154">
        <f>'1'!W15*1000</f>
        <v>91708987744.631439</v>
      </c>
    </row>
    <row r="15" spans="1:31" s="439" customFormat="1" ht="0.75" hidden="1" customHeight="1">
      <c r="A15" s="3590" t="s">
        <v>2420</v>
      </c>
      <c r="B15" s="3590"/>
      <c r="C15" s="3590"/>
      <c r="D15" s="436"/>
      <c r="E15" s="490">
        <f>'33'!R15</f>
        <v>10.332716066932209</v>
      </c>
      <c r="F15" s="493" t="s">
        <v>372</v>
      </c>
      <c r="G15" s="493" t="s">
        <v>372</v>
      </c>
      <c r="H15" s="487">
        <f t="shared" si="3"/>
        <v>10.883567556371409</v>
      </c>
      <c r="I15" s="487">
        <f t="shared" si="4"/>
        <v>11.906185434248863</v>
      </c>
      <c r="J15" s="492">
        <f t="shared" si="5"/>
        <v>11688163.146554586</v>
      </c>
      <c r="K15" s="492">
        <f t="shared" si="6"/>
        <v>1183315.1025579609</v>
      </c>
      <c r="L15" s="492" t="e">
        <f t="shared" si="7"/>
        <v>#REF!</v>
      </c>
      <c r="M15" s="492">
        <f t="shared" si="8"/>
        <v>95578.869349397952</v>
      </c>
      <c r="N15" s="492">
        <f t="shared" si="9"/>
        <v>4273338.2472310103</v>
      </c>
      <c r="O15" s="492">
        <f t="shared" si="10"/>
        <v>871448.52668265149</v>
      </c>
      <c r="P15" s="492">
        <f t="shared" si="11"/>
        <v>815635.64480150014</v>
      </c>
      <c r="Q15" s="438">
        <f t="shared" si="0"/>
        <v>7.1140792081545294</v>
      </c>
      <c r="R15" s="438">
        <f t="shared" si="1"/>
        <v>0.15911580311201912</v>
      </c>
      <c r="S15" s="438">
        <f t="shared" si="2"/>
        <v>1.3578369523807066</v>
      </c>
      <c r="T15" s="154">
        <f>'1'!R16</f>
        <v>138340.60233372761</v>
      </c>
      <c r="U15" s="154">
        <f>'1'!U16</f>
        <v>1505639.2912882366</v>
      </c>
      <c r="V15" s="154">
        <f>'1'!V16</f>
        <v>1647108.8644710421</v>
      </c>
      <c r="W15" s="154">
        <f>'1'!L16*1000</f>
        <v>1616947529869.2383</v>
      </c>
      <c r="X15" s="154">
        <f>'1'!M16*1000</f>
        <v>163700524038.46497</v>
      </c>
      <c r="Y15" s="154" t="e">
        <f>#REF!*1000</f>
        <v>#REF!</v>
      </c>
      <c r="Z15" s="154">
        <f>'21'!AA15*1000</f>
        <v>13222438356.172369</v>
      </c>
      <c r="AA15" s="154">
        <f>'1'!G16*1000</f>
        <v>591176187097.69373</v>
      </c>
      <c r="AB15" s="154">
        <f>'1'!H16*1000</f>
        <v>120556714084.11751</v>
      </c>
      <c r="AC15" s="154">
        <f>'1'!J16*1000</f>
        <v>112835526386.69783</v>
      </c>
      <c r="AD15" s="154">
        <f>'1'!W16*1000</f>
        <v>83099466536.731369</v>
      </c>
    </row>
    <row r="16" spans="1:31" s="439" customFormat="1" ht="17.25" hidden="1" customHeight="1">
      <c r="A16" s="3716" t="s">
        <v>2452</v>
      </c>
      <c r="B16" s="3716"/>
      <c r="C16" s="3716"/>
      <c r="D16" s="436"/>
      <c r="E16" s="490">
        <f>'33'!R16</f>
        <v>10.118940514693909</v>
      </c>
      <c r="F16" s="493" t="s">
        <v>372</v>
      </c>
      <c r="G16" s="493" t="s">
        <v>372</v>
      </c>
      <c r="H16" s="487">
        <f t="shared" si="3"/>
        <v>9.6975960586926444</v>
      </c>
      <c r="I16" s="487">
        <f t="shared" si="4"/>
        <v>10.719996042774106</v>
      </c>
      <c r="J16" s="492">
        <f t="shared" si="5"/>
        <v>12136842.903222797</v>
      </c>
      <c r="K16" s="492">
        <f t="shared" si="6"/>
        <v>1186208.4407362316</v>
      </c>
      <c r="L16" s="492" t="e">
        <f t="shared" si="7"/>
        <v>#REF!</v>
      </c>
      <c r="M16" s="492">
        <f t="shared" si="8"/>
        <v>161230.80035820653</v>
      </c>
      <c r="N16" s="492">
        <f t="shared" si="9"/>
        <v>3775119.6334854914</v>
      </c>
      <c r="O16" s="492">
        <f t="shared" si="10"/>
        <v>826195.96086420305</v>
      </c>
      <c r="P16" s="492">
        <f t="shared" si="11"/>
        <v>772823.81131698156</v>
      </c>
      <c r="Q16" s="438">
        <f t="shared" si="0"/>
        <v>6.1214386248090022</v>
      </c>
      <c r="R16" s="438">
        <f t="shared" si="1"/>
        <v>0.26143925084311836</v>
      </c>
      <c r="S16" s="438">
        <f t="shared" si="2"/>
        <v>1.2531506251631104</v>
      </c>
      <c r="T16" s="154">
        <f>'1'!R17</f>
        <v>138234.84637123178</v>
      </c>
      <c r="U16" s="154">
        <f>'1'!U17</f>
        <v>1340545.7013436405</v>
      </c>
      <c r="V16" s="154">
        <f>'1'!V17</f>
        <v>1481877.0060730912</v>
      </c>
      <c r="W16" s="154">
        <f>'1'!L17*1000</f>
        <v>1677734614158.7781</v>
      </c>
      <c r="X16" s="154">
        <f>'1'!M17*1000</f>
        <v>163975341569.43137</v>
      </c>
      <c r="Y16" s="154" t="e">
        <f>#REF!*1000</f>
        <v>#REF!</v>
      </c>
      <c r="Z16" s="154">
        <f>'21'!AA16*1000</f>
        <v>22287714917.827419</v>
      </c>
      <c r="AA16" s="154">
        <f>'1'!G17*1000</f>
        <v>521853082567.8877</v>
      </c>
      <c r="AB16" s="154">
        <f>'1'!H17*1000</f>
        <v>114209071722.59532</v>
      </c>
      <c r="AC16" s="154">
        <f>'1'!J17*1000</f>
        <v>106831180829.43275</v>
      </c>
      <c r="AD16" s="154">
        <f>'1'!W17*1000</f>
        <v>85250071846.333389</v>
      </c>
    </row>
    <row r="17" spans="1:30" s="439" customFormat="1" ht="18.75" hidden="1" customHeight="1">
      <c r="A17" s="3716" t="s">
        <v>2369</v>
      </c>
      <c r="B17" s="3716"/>
      <c r="C17" s="3716"/>
      <c r="D17" s="436"/>
      <c r="E17" s="495">
        <f>'33'!R17</f>
        <v>10.69811914487429</v>
      </c>
      <c r="F17" s="496" t="s">
        <v>372</v>
      </c>
      <c r="G17" s="496" t="s">
        <v>372</v>
      </c>
      <c r="H17" s="497">
        <f t="shared" si="3"/>
        <v>12.395113921813484</v>
      </c>
      <c r="I17" s="497">
        <f t="shared" si="4"/>
        <v>13.468716305268469</v>
      </c>
      <c r="J17" s="525">
        <f t="shared" si="5"/>
        <v>12831396.417611511</v>
      </c>
      <c r="K17" s="525">
        <f t="shared" si="6"/>
        <v>1285912.7077943149</v>
      </c>
      <c r="L17" s="525" t="e">
        <f t="shared" si="7"/>
        <v>#REF!</v>
      </c>
      <c r="M17" s="525">
        <f t="shared" si="8"/>
        <v>233782.06698069087</v>
      </c>
      <c r="N17" s="525">
        <f t="shared" si="9"/>
        <v>3976021.6380161229</v>
      </c>
      <c r="O17" s="525">
        <f t="shared" si="10"/>
        <v>892829.99203343084</v>
      </c>
      <c r="P17" s="525">
        <f t="shared" si="11"/>
        <v>841050.9495132775</v>
      </c>
      <c r="Q17" s="502">
        <f t="shared" si="0"/>
        <v>6.3504790010604726</v>
      </c>
      <c r="R17" s="502">
        <f t="shared" si="1"/>
        <v>0.3733953791876648</v>
      </c>
      <c r="S17" s="502">
        <f t="shared" si="2"/>
        <v>1.3433217622957974</v>
      </c>
      <c r="T17" s="154">
        <f>'1'!R18</f>
        <v>148534.99487466394</v>
      </c>
      <c r="U17" s="154">
        <f>'1'!U18</f>
        <v>1841108.1828474416</v>
      </c>
      <c r="V17" s="154">
        <f>'1'!V18</f>
        <v>2000575.7073713548</v>
      </c>
      <c r="W17" s="154">
        <f>'1'!L18*1000</f>
        <v>1905911401124.707</v>
      </c>
      <c r="X17" s="154">
        <f>'1'!M18*1000</f>
        <v>191003037461.4938</v>
      </c>
      <c r="Y17" s="154" t="e">
        <f>#REF!*1000</f>
        <v>#REF!</v>
      </c>
      <c r="Z17" s="154">
        <f>'21'!AA17*1000</f>
        <v>34724818120.765259</v>
      </c>
      <c r="AA17" s="154">
        <f>'1'!G18*1000</f>
        <v>590578353624.27771</v>
      </c>
      <c r="AB17" s="154">
        <f>'1'!H18*1000</f>
        <v>132616498290.6319</v>
      </c>
      <c r="AC17" s="154">
        <f>'1'!J18*1000</f>
        <v>124925498475.28592</v>
      </c>
      <c r="AD17" s="154">
        <f>'1'!W18*1000</f>
        <v>92997450038.911469</v>
      </c>
    </row>
    <row r="18" spans="1:30" s="439" customFormat="1" ht="19.5" hidden="1" customHeight="1">
      <c r="A18" s="3716" t="s">
        <v>2371</v>
      </c>
      <c r="B18" s="3716"/>
      <c r="C18" s="3716"/>
      <c r="D18" s="436"/>
      <c r="E18" s="495">
        <f>'33'!R18</f>
        <v>11.226386672059109</v>
      </c>
      <c r="F18" s="496" t="s">
        <v>372</v>
      </c>
      <c r="G18" s="496" t="s">
        <v>372</v>
      </c>
      <c r="H18" s="499" t="s">
        <v>372</v>
      </c>
      <c r="I18" s="499" t="s">
        <v>372</v>
      </c>
      <c r="J18" s="525">
        <f>W18/T18</f>
        <v>11890496.805863643</v>
      </c>
      <c r="K18" s="525">
        <f>X18/T18</f>
        <v>933728.74247177399</v>
      </c>
      <c r="L18" s="525" t="e">
        <f t="shared" ref="L18:L23" si="12">Y18/T18</f>
        <v>#REF!</v>
      </c>
      <c r="M18" s="525">
        <f t="shared" ref="M18:M23" si="13">Z18/T18</f>
        <v>440407.73938412435</v>
      </c>
      <c r="N18" s="525">
        <f t="shared" ref="N18:N23" si="14">AA18/T18</f>
        <v>3815099.4008543668</v>
      </c>
      <c r="O18" s="525">
        <f t="shared" ref="O18:O23" si="15">AB18/T18</f>
        <v>1069538.3987659463</v>
      </c>
      <c r="P18" s="525">
        <f t="shared" ref="P18:P23" si="16">AC18/T18</f>
        <v>1017305.4058107665</v>
      </c>
      <c r="Q18" s="502">
        <f t="shared" ref="Q18:Q23" si="17">AA18/AD18</f>
        <v>6.548353685324912</v>
      </c>
      <c r="R18" s="502">
        <f t="shared" ref="R18:R23" si="18">Z18/AD18</f>
        <v>0.75592935864156074</v>
      </c>
      <c r="S18" s="502">
        <f t="shared" ref="S18:S23" si="19">AC18/AD18</f>
        <v>1.7461342165161016</v>
      </c>
      <c r="T18" s="154">
        <f>'1'!R19</f>
        <v>159165.50983377962</v>
      </c>
      <c r="U18" s="154" t="str">
        <f>'1'!U19</f>
        <v>...</v>
      </c>
      <c r="V18" s="154" t="str">
        <f>'1'!V19</f>
        <v>...</v>
      </c>
      <c r="W18" s="154">
        <f>'1'!L19*1000</f>
        <v>1892556986282.2148</v>
      </c>
      <c r="X18" s="154">
        <f>'1'!M19*1000</f>
        <v>148617411341.97382</v>
      </c>
      <c r="Y18" s="154" t="e">
        <f>#REF!*1000</f>
        <v>#REF!</v>
      </c>
      <c r="Z18" s="154">
        <f>'21'!AA18*1000</f>
        <v>70097722373.816498</v>
      </c>
      <c r="AA18" s="154">
        <f>'1'!G19*1000</f>
        <v>607232241203.53247</v>
      </c>
      <c r="AB18" s="154">
        <f>'1'!H19*1000</f>
        <v>170233624526.38614</v>
      </c>
      <c r="AC18" s="154">
        <f>'1'!J19*1000</f>
        <v>161919933572.53073</v>
      </c>
      <c r="AD18" s="154">
        <f>'1'!W19*1000</f>
        <v>92730519819.716064</v>
      </c>
    </row>
    <row r="19" spans="1:30" s="439" customFormat="1" ht="19.5" hidden="1" customHeight="1">
      <c r="A19" s="3716" t="s">
        <v>2290</v>
      </c>
      <c r="B19" s="3716"/>
      <c r="C19" s="3716"/>
      <c r="D19" s="436"/>
      <c r="E19" s="495">
        <f>'33'!R19</f>
        <v>9.7218342469995918</v>
      </c>
      <c r="F19" s="500">
        <f>'33'!S19</f>
        <v>7.5465635776771265</v>
      </c>
      <c r="G19" s="500">
        <f>'33'!T19</f>
        <v>2.1752706693224568</v>
      </c>
      <c r="H19" s="497">
        <f>U19/T19</f>
        <v>11.850529020617488</v>
      </c>
      <c r="I19" s="497">
        <f>V19/T19</f>
        <v>12.533764097100207</v>
      </c>
      <c r="J19" s="525">
        <f>W19/T19</f>
        <v>13689553.649044409</v>
      </c>
      <c r="K19" s="525">
        <f>X19/T19</f>
        <v>1360910.3448833658</v>
      </c>
      <c r="L19" s="525" t="e">
        <f t="shared" si="12"/>
        <v>#REF!</v>
      </c>
      <c r="M19" s="525">
        <f t="shared" si="13"/>
        <v>234241.87218229583</v>
      </c>
      <c r="N19" s="525">
        <f t="shared" si="14"/>
        <v>4102061.431180011</v>
      </c>
      <c r="O19" s="525">
        <f t="shared" si="15"/>
        <v>937646.32470007753</v>
      </c>
      <c r="P19" s="525">
        <f t="shared" si="16"/>
        <v>873682.19254059356</v>
      </c>
      <c r="Q19" s="502">
        <f t="shared" si="17"/>
        <v>6.620445623924808</v>
      </c>
      <c r="R19" s="502">
        <f t="shared" si="18"/>
        <v>0.37805030559552866</v>
      </c>
      <c r="S19" s="502">
        <f t="shared" si="19"/>
        <v>1.4100630976271153</v>
      </c>
      <c r="T19" s="154">
        <f>'1'!R20</f>
        <v>140111.07516775819</v>
      </c>
      <c r="U19" s="154">
        <f>'1'!U20</f>
        <v>1660390.3623854367</v>
      </c>
      <c r="V19" s="154">
        <f>'1'!V20</f>
        <v>1756119.1635437559</v>
      </c>
      <c r="W19" s="154">
        <f>'1'!L20*1000</f>
        <v>1918058080334.3196</v>
      </c>
      <c r="X19" s="154">
        <f>'1'!M20*1000</f>
        <v>190678611628.53299</v>
      </c>
      <c r="Y19" s="154" t="e">
        <f>#REF!*1000</f>
        <v>#REF!</v>
      </c>
      <c r="Z19" s="154">
        <f>'21'!AA19*1000</f>
        <v>32819880560.770058</v>
      </c>
      <c r="AA19" s="154">
        <f>'1'!G20*1000</f>
        <v>574744237526.82422</v>
      </c>
      <c r="AB19" s="154">
        <f>'1'!H20*1000</f>
        <v>131374634680.82477</v>
      </c>
      <c r="AC19" s="154">
        <f>'1'!J20*1000</f>
        <v>122412551351.78688</v>
      </c>
      <c r="AD19" s="154">
        <f>'1'!W20*1000</f>
        <v>86813527393.05452</v>
      </c>
    </row>
    <row r="20" spans="1:30" s="439" customFormat="1" ht="18" hidden="1" customHeight="1">
      <c r="A20" s="3716" t="s">
        <v>2447</v>
      </c>
      <c r="B20" s="3716"/>
      <c r="C20" s="3716"/>
      <c r="D20" s="436"/>
      <c r="E20" s="495">
        <f>'33'!R20</f>
        <v>8.5109939004192352</v>
      </c>
      <c r="F20" s="500">
        <f>'33'!S20</f>
        <v>6.6164437711059216</v>
      </c>
      <c r="G20" s="500">
        <f>'33'!T20</f>
        <v>1.8945501293133007</v>
      </c>
      <c r="H20" s="497">
        <f>U20/T20</f>
        <v>15.455800139584785</v>
      </c>
      <c r="I20" s="497">
        <f>V20/T20</f>
        <v>16.464612170454213</v>
      </c>
      <c r="J20" s="525">
        <f>W20/T20</f>
        <v>16160737.143500902</v>
      </c>
      <c r="K20" s="525">
        <f>X20/T20</f>
        <v>1536276.6768389605</v>
      </c>
      <c r="L20" s="525" t="e">
        <f t="shared" si="12"/>
        <v>#REF!</v>
      </c>
      <c r="M20" s="525">
        <f t="shared" si="13"/>
        <v>292579.32460609463</v>
      </c>
      <c r="N20" s="525">
        <f t="shared" si="14"/>
        <v>4581040.1698714923</v>
      </c>
      <c r="O20" s="525">
        <f t="shared" si="15"/>
        <v>1050317.1936830322</v>
      </c>
      <c r="P20" s="525">
        <f t="shared" si="16"/>
        <v>954120.54086339276</v>
      </c>
      <c r="Q20" s="502">
        <f t="shared" si="17"/>
        <v>6.7774601613679186</v>
      </c>
      <c r="R20" s="502">
        <f t="shared" si="18"/>
        <v>0.43285905450014089</v>
      </c>
      <c r="S20" s="502">
        <f t="shared" si="19"/>
        <v>1.4115820239633163</v>
      </c>
      <c r="T20" s="154">
        <f>'1'!R21</f>
        <v>123945.6041718116</v>
      </c>
      <c r="U20" s="154">
        <f>'1'!U21</f>
        <v>1915678.4862596062</v>
      </c>
      <c r="V20" s="154">
        <f>'1'!V21</f>
        <v>2040716.3029215096</v>
      </c>
      <c r="W20" s="154">
        <f>'1'!L21*1000</f>
        <v>2003052329113.0562</v>
      </c>
      <c r="X20" s="154">
        <f>'1'!M21*1000</f>
        <v>190414740885.86792</v>
      </c>
      <c r="Y20" s="154" t="e">
        <f>#REF!*1000</f>
        <v>#REF!</v>
      </c>
      <c r="Z20" s="154">
        <f>'21'!AA20*1000</f>
        <v>36263921156.482986</v>
      </c>
      <c r="AA20" s="154">
        <f>'1'!G21*1000</f>
        <v>567799791590.06055</v>
      </c>
      <c r="AB20" s="154">
        <f>'1'!H21*1000</f>
        <v>130182199143.08508</v>
      </c>
      <c r="AC20" s="154">
        <f>'1'!J21*1000</f>
        <v>118259046890.04887</v>
      </c>
      <c r="AD20" s="154">
        <f>'1'!W21*1000</f>
        <v>83777665684.641891</v>
      </c>
    </row>
    <row r="21" spans="1:30" s="439" customFormat="1" ht="18" hidden="1" customHeight="1">
      <c r="A21" s="3716" t="s">
        <v>2273</v>
      </c>
      <c r="B21" s="3716"/>
      <c r="C21" s="3716"/>
      <c r="D21" s="149"/>
      <c r="E21" s="495">
        <f>'33'!R21</f>
        <v>8.7543969219633251</v>
      </c>
      <c r="F21" s="500">
        <f>'33'!S21</f>
        <v>6.7780893239552684</v>
      </c>
      <c r="G21" s="500">
        <f>'33'!T21</f>
        <v>1.9763075980080611</v>
      </c>
      <c r="H21" s="497">
        <f>U21/T21</f>
        <v>15.07315336367572</v>
      </c>
      <c r="I21" s="497">
        <f>V21/T21</f>
        <v>16.171926110344717</v>
      </c>
      <c r="J21" s="525">
        <f>W21/T21</f>
        <v>13090646.976782266</v>
      </c>
      <c r="K21" s="525">
        <f>X21/T21</f>
        <v>1598624.3227882902</v>
      </c>
      <c r="L21" s="525" t="e">
        <f t="shared" si="12"/>
        <v>#REF!</v>
      </c>
      <c r="M21" s="525">
        <f t="shared" si="13"/>
        <v>309251.85660818988</v>
      </c>
      <c r="N21" s="525">
        <f t="shared" si="14"/>
        <v>4707459.5224431846</v>
      </c>
      <c r="O21" s="525">
        <f t="shared" si="15"/>
        <v>1090245.0205654565</v>
      </c>
      <c r="P21" s="525">
        <f t="shared" si="16"/>
        <v>1008359.231066311</v>
      </c>
      <c r="Q21" s="502">
        <f t="shared" si="17"/>
        <v>6.7409758441520484</v>
      </c>
      <c r="R21" s="502">
        <f t="shared" si="18"/>
        <v>0.44284168248631844</v>
      </c>
      <c r="S21" s="502">
        <f t="shared" si="19"/>
        <v>1.4439476720806526</v>
      </c>
      <c r="T21" s="154">
        <f>'1'!R22</f>
        <v>129748.91678256127</v>
      </c>
      <c r="U21" s="154">
        <f>'1'!U22</f>
        <v>1955725.3214343444</v>
      </c>
      <c r="V21" s="154">
        <f>'1'!V22</f>
        <v>2098289.8951048465</v>
      </c>
      <c r="W21" s="154">
        <f>'1'!L22*1000</f>
        <v>1698497265220.4094</v>
      </c>
      <c r="X21" s="154">
        <f>'1'!M22*1000</f>
        <v>207419774224.03622</v>
      </c>
      <c r="Y21" s="154" t="e">
        <f>#REF!*1000</f>
        <v>#REF!</v>
      </c>
      <c r="Z21" s="154">
        <f>'21'!AA21*1000</f>
        <v>40125093407.9086</v>
      </c>
      <c r="AA21" s="154">
        <f>'1'!G22*1000</f>
        <v>610787773834.75635</v>
      </c>
      <c r="AB21" s="154">
        <f>'1'!H22*1000</f>
        <v>141458110445.94922</v>
      </c>
      <c r="AC21" s="154">
        <f>'1'!J22*1000</f>
        <v>130833517958.55026</v>
      </c>
      <c r="AD21" s="154">
        <f>'1'!W22*1000</f>
        <v>90608212810.112473</v>
      </c>
    </row>
    <row r="22" spans="1:30" ht="17.25" hidden="1" customHeight="1">
      <c r="A22" s="3095" t="s">
        <v>2292</v>
      </c>
      <c r="B22" s="3096"/>
      <c r="C22" s="3096"/>
      <c r="D22" s="3097"/>
      <c r="E22" s="495">
        <f>'33'!R22</f>
        <v>8.7311312693919358</v>
      </c>
      <c r="F22" s="500">
        <f>'33'!S22</f>
        <v>6.7894131812802048</v>
      </c>
      <c r="G22" s="500">
        <f>'33'!T22</f>
        <v>1.941718088111746</v>
      </c>
      <c r="H22" s="497">
        <f>U22/T22</f>
        <v>13.674650987151805</v>
      </c>
      <c r="I22" s="497">
        <f>V22/T22</f>
        <v>14.831223627123778</v>
      </c>
      <c r="J22" s="144">
        <f>W22/T22</f>
        <v>12474.568547366047</v>
      </c>
      <c r="K22" s="144">
        <f>X22/T22</f>
        <v>1672.8712169388803</v>
      </c>
      <c r="L22" s="144" t="e">
        <f t="shared" si="12"/>
        <v>#REF!</v>
      </c>
      <c r="M22" s="144">
        <f t="shared" si="13"/>
        <v>227.02673472871717</v>
      </c>
      <c r="N22" s="144">
        <f t="shared" si="14"/>
        <v>4537.0583873939113</v>
      </c>
      <c r="O22" s="144">
        <f t="shared" si="15"/>
        <v>1015.1516003556352</v>
      </c>
      <c r="P22" s="144">
        <f t="shared" si="16"/>
        <v>935.05520532434934</v>
      </c>
      <c r="Q22" s="502">
        <f t="shared" si="17"/>
        <v>6.457921358103663</v>
      </c>
      <c r="R22" s="502">
        <f t="shared" si="18"/>
        <v>0.32314347180073599</v>
      </c>
      <c r="S22" s="502">
        <f t="shared" si="19"/>
        <v>1.3309312920124545</v>
      </c>
      <c r="T22" s="154">
        <f>'1'!R23</f>
        <v>130399.44559872786</v>
      </c>
      <c r="U22" s="154">
        <f>'1'!U23</f>
        <v>1783166.907480692</v>
      </c>
      <c r="V22" s="154">
        <f>'1'!V23</f>
        <v>1933983.3385276946</v>
      </c>
      <c r="W22" s="154">
        <f>'1'!L23*1000</f>
        <v>1626676822.6598606</v>
      </c>
      <c r="X22" s="154">
        <f>'1'!M23*1000</f>
        <v>218141479.24689919</v>
      </c>
      <c r="Y22" s="154" t="e">
        <f>#REF!*1000</f>
        <v>#REF!</v>
      </c>
      <c r="Z22" s="154">
        <f>'21'!AA22*1000</f>
        <v>29604160.344714176</v>
      </c>
      <c r="AA22" s="154">
        <f>'1'!G23*1000</f>
        <v>591629898.36522436</v>
      </c>
      <c r="AB22" s="154">
        <f>'1'!H23*1000</f>
        <v>132375205.88503619</v>
      </c>
      <c r="AC22" s="154">
        <f>'1'!J23*1000</f>
        <v>121930680.37849981</v>
      </c>
      <c r="AD22" s="154">
        <f>'1'!W23*1000</f>
        <v>91613054.039876625</v>
      </c>
    </row>
    <row r="23" spans="1:30" ht="17.25" hidden="1" customHeight="1">
      <c r="A23" s="3095" t="s">
        <v>2293</v>
      </c>
      <c r="B23" s="3096"/>
      <c r="C23" s="3096"/>
      <c r="D23" s="3097"/>
      <c r="E23" s="495">
        <f>'33'!R23</f>
        <v>8.8398869672457678</v>
      </c>
      <c r="F23" s="500">
        <f>'33'!S23</f>
        <v>6.8091582154013741</v>
      </c>
      <c r="G23" s="500">
        <f>'33'!T23</f>
        <v>2.0307287518443906</v>
      </c>
      <c r="H23" s="497" t="s">
        <v>441</v>
      </c>
      <c r="I23" s="497" t="s">
        <v>442</v>
      </c>
      <c r="J23" s="526" t="s">
        <v>444</v>
      </c>
      <c r="K23" s="526" t="s">
        <v>445</v>
      </c>
      <c r="L23" s="144" t="e">
        <f t="shared" si="12"/>
        <v>#REF!</v>
      </c>
      <c r="M23" s="144">
        <f t="shared" si="13"/>
        <v>263.29242896872728</v>
      </c>
      <c r="N23" s="144">
        <f t="shared" si="14"/>
        <v>4073.6439787838217</v>
      </c>
      <c r="O23" s="144">
        <f t="shared" si="15"/>
        <v>1020.0742110641725</v>
      </c>
      <c r="P23" s="144">
        <f t="shared" si="16"/>
        <v>937.30409971218216</v>
      </c>
      <c r="Q23" s="502">
        <f t="shared" si="17"/>
        <v>6.82481321954136</v>
      </c>
      <c r="R23" s="502">
        <f t="shared" si="18"/>
        <v>0.44110915416015123</v>
      </c>
      <c r="S23" s="502">
        <f t="shared" si="19"/>
        <v>1.5703201958153947</v>
      </c>
      <c r="T23" s="154">
        <f>'1'!R24</f>
        <v>134428</v>
      </c>
      <c r="U23" s="154" t="str">
        <f>'1'!U24</f>
        <v>...</v>
      </c>
      <c r="V23" s="154" t="str">
        <f>'1'!V24</f>
        <v>...</v>
      </c>
      <c r="W23" s="154" t="e">
        <f>'1'!L24*1000</f>
        <v>#VALUE!</v>
      </c>
      <c r="X23" s="154" t="e">
        <f>'1'!M24*1000</f>
        <v>#VALUE!</v>
      </c>
      <c r="Y23" s="154" t="e">
        <f>#REF!*1000</f>
        <v>#REF!</v>
      </c>
      <c r="Z23" s="154">
        <f>'21'!AA23*1000</f>
        <v>35393874.641408071</v>
      </c>
      <c r="AA23" s="154">
        <f>'1'!G24*1000</f>
        <v>547611812.77995157</v>
      </c>
      <c r="AB23" s="154">
        <f>'1'!H24*1000</f>
        <v>137126536.04493457</v>
      </c>
      <c r="AC23" s="154">
        <f>'1'!J24*1000</f>
        <v>125999915.51610923</v>
      </c>
      <c r="AD23" s="154">
        <f>'1'!W24*1000</f>
        <v>80238358.935887784</v>
      </c>
    </row>
    <row r="24" spans="1:30" ht="17.25" customHeight="1">
      <c r="A24" s="3098" t="s">
        <v>1463</v>
      </c>
      <c r="B24" s="3098"/>
      <c r="C24" s="3098"/>
      <c r="D24" s="3099"/>
      <c r="E24" s="495">
        <v>8.8511133605774326</v>
      </c>
      <c r="F24" s="500">
        <v>6.9287677526859266</v>
      </c>
      <c r="G24" s="500">
        <v>1.9223456078914885</v>
      </c>
      <c r="H24" s="497">
        <v>12.094339677510622</v>
      </c>
      <c r="I24" s="497">
        <v>14.238077382972689</v>
      </c>
      <c r="J24" s="144">
        <v>16005.572272637084</v>
      </c>
      <c r="K24" s="144">
        <v>2414.2297171406153</v>
      </c>
      <c r="L24" s="144">
        <v>4747.0293614376878</v>
      </c>
      <c r="M24" s="144">
        <v>247.29502325647977</v>
      </c>
      <c r="N24" s="144">
        <v>4955.437750769207</v>
      </c>
      <c r="O24" s="144">
        <v>1166.57157718436</v>
      </c>
      <c r="P24" s="144">
        <v>1068.8949977416059</v>
      </c>
      <c r="Q24" s="502">
        <v>5.813077790478884</v>
      </c>
      <c r="R24" s="502">
        <v>0.29009449410701588</v>
      </c>
      <c r="S24" s="502">
        <v>1.2538891787635122</v>
      </c>
      <c r="T24" s="154">
        <f>'1'!R25</f>
        <v>138847.41528557913</v>
      </c>
      <c r="U24" s="154">
        <f>'1'!U25</f>
        <v>1679267.8038081746</v>
      </c>
      <c r="V24" s="154">
        <f>'1'!V25</f>
        <v>1976920.2432618206</v>
      </c>
      <c r="W24" s="154">
        <f>'1'!L25*1000</f>
        <v>2222332340.2221918</v>
      </c>
      <c r="X24" s="154">
        <f>'1'!M25*1000</f>
        <v>335209556.13060927</v>
      </c>
      <c r="Y24" s="492">
        <f>'25'!F24*1000</f>
        <v>659112757.12037623</v>
      </c>
      <c r="Z24" s="154">
        <f>'21'!AA24*1000</f>
        <v>34336274.792149395</v>
      </c>
      <c r="AA24" s="154">
        <f>'1'!G25*1000</f>
        <v>688049723.30288827</v>
      </c>
      <c r="AB24" s="154">
        <f>'1'!H25*1000</f>
        <v>161975448.23766986</v>
      </c>
      <c r="AC24" s="154">
        <f>'1'!J25*1000</f>
        <v>148413307.64810693</v>
      </c>
      <c r="AD24" s="154">
        <f>'1'!W25*1000</f>
        <v>118362380.15424982</v>
      </c>
    </row>
    <row r="25" spans="1:30" ht="17.25" customHeight="1">
      <c r="A25" s="3095" t="s">
        <v>2260</v>
      </c>
      <c r="B25" s="3095"/>
      <c r="C25" s="3095"/>
      <c r="D25" s="3100"/>
      <c r="E25" s="495">
        <v>9.8456230265432279</v>
      </c>
      <c r="F25" s="500">
        <v>7.3868929808987094</v>
      </c>
      <c r="G25" s="500">
        <v>2.4587300456856456</v>
      </c>
      <c r="H25" s="497" t="s">
        <v>431</v>
      </c>
      <c r="I25" s="497" t="s">
        <v>431</v>
      </c>
      <c r="J25" s="144">
        <v>12408.735484477582</v>
      </c>
      <c r="K25" s="144">
        <v>2149.5814606113713</v>
      </c>
      <c r="L25" s="144">
        <v>5609.2060730861376</v>
      </c>
      <c r="M25" s="144">
        <v>575.35421774930035</v>
      </c>
      <c r="N25" s="144">
        <v>5685.8028430000195</v>
      </c>
      <c r="O25" s="144">
        <v>1384.8340690560372</v>
      </c>
      <c r="P25" s="144">
        <v>1253.8704241891564</v>
      </c>
      <c r="Q25" s="502">
        <v>8.0969236219585738</v>
      </c>
      <c r="R25" s="502">
        <v>0.81933884894077225</v>
      </c>
      <c r="S25" s="502">
        <v>1.7855865454412418</v>
      </c>
      <c r="T25" s="154">
        <f>'1'!R26</f>
        <v>152607.15691142002</v>
      </c>
      <c r="U25" s="154" t="str">
        <f>'1'!U26</f>
        <v>…</v>
      </c>
      <c r="V25" s="154" t="str">
        <f>'1'!V26</f>
        <v>…</v>
      </c>
      <c r="W25" s="154">
        <f>'1'!L26*1000</f>
        <v>1893661843.1519759</v>
      </c>
      <c r="X25" s="154">
        <f>'1'!M26*1000</f>
        <v>328041515.25339895</v>
      </c>
      <c r="Y25" s="492">
        <f>'25'!F25*1000</f>
        <v>856004991.34394634</v>
      </c>
      <c r="Z25" s="154">
        <f>'21'!AA25*1000</f>
        <v>87803171.387714803</v>
      </c>
      <c r="AA25" s="154">
        <f>'1'!G26*1000</f>
        <v>867694206.62910211</v>
      </c>
      <c r="AB25" s="154">
        <f>'1'!H26*1000</f>
        <v>211335590.07271492</v>
      </c>
      <c r="AC25" s="154">
        <f>'1'!J26*1000</f>
        <v>191349600.57082337</v>
      </c>
      <c r="AD25" s="154">
        <f>'1'!W26*1000</f>
        <v>107163442.2085872</v>
      </c>
    </row>
    <row r="26" spans="1:30" ht="17.25" customHeight="1">
      <c r="A26" s="3095" t="s">
        <v>1464</v>
      </c>
      <c r="B26" s="3095"/>
      <c r="C26" s="3095"/>
      <c r="D26" s="3100"/>
      <c r="E26" s="495">
        <v>8.8600869868189367</v>
      </c>
      <c r="F26" s="500">
        <v>6.8475472392440437</v>
      </c>
      <c r="G26" s="500">
        <v>2.0125397475749027</v>
      </c>
      <c r="H26" s="497">
        <v>12.269428609817469</v>
      </c>
      <c r="I26" s="497">
        <v>14.285030878090907</v>
      </c>
      <c r="J26" s="144">
        <v>20142.772438925345</v>
      </c>
      <c r="K26" s="144">
        <v>2398.3182231626752</v>
      </c>
      <c r="L26" s="144">
        <v>5890.2771420975205</v>
      </c>
      <c r="M26" s="144">
        <v>382.52275491573147</v>
      </c>
      <c r="N26" s="144">
        <v>6420.6047655464045</v>
      </c>
      <c r="O26" s="144">
        <v>1561.3654185384021</v>
      </c>
      <c r="P26" s="144">
        <v>1438.4113220715997</v>
      </c>
      <c r="Q26" s="502">
        <v>5.8902925043510983</v>
      </c>
      <c r="R26" s="502">
        <v>0.3509281443571487</v>
      </c>
      <c r="S26" s="502">
        <v>1.3196051988805233</v>
      </c>
      <c r="T26" s="154">
        <f>'1'!R27</f>
        <v>146209.3526603998</v>
      </c>
      <c r="U26" s="154">
        <f>'1'!U27</f>
        <v>1793905.2145544011</v>
      </c>
      <c r="V26" s="154">
        <f>'1'!V27</f>
        <v>2088605.1174194941</v>
      </c>
      <c r="W26" s="154">
        <f>'1'!L27*1000</f>
        <v>2945061719.0810175</v>
      </c>
      <c r="X26" s="154">
        <f>'1'!M27*1000</f>
        <v>350656554.88225502</v>
      </c>
      <c r="Y26" s="492">
        <f>'25'!F26*1000</f>
        <v>861213607.93642831</v>
      </c>
      <c r="Z26" s="154">
        <f>'21'!AA26*1000</f>
        <v>55720286.060202338</v>
      </c>
      <c r="AA26" s="154">
        <f>'1'!G27*1000</f>
        <v>938752466.45881784</v>
      </c>
      <c r="AB26" s="154">
        <f>'1'!H27*1000</f>
        <v>228286227.11083397</v>
      </c>
      <c r="AC26" s="154">
        <f>'1'!J27*1000</f>
        <v>210312068.25184733</v>
      </c>
      <c r="AD26" s="154">
        <f>'1'!W27*1000</f>
        <v>159372809.71452114</v>
      </c>
    </row>
    <row r="27" spans="1:30" ht="17.25" customHeight="1">
      <c r="A27" s="3095" t="s">
        <v>2276</v>
      </c>
      <c r="B27" s="3096"/>
      <c r="C27" s="3096"/>
      <c r="D27" s="3097"/>
      <c r="E27" s="495">
        <v>9.9656289090020422</v>
      </c>
      <c r="F27" s="500">
        <v>7.6251445003874512</v>
      </c>
      <c r="G27" s="500">
        <v>2.3404844086145999</v>
      </c>
      <c r="H27" s="497">
        <v>10.971217073752392</v>
      </c>
      <c r="I27" s="497">
        <v>12.77496382102736</v>
      </c>
      <c r="J27" s="144">
        <v>20380.194062542912</v>
      </c>
      <c r="K27" s="144">
        <v>2330.7849409706928</v>
      </c>
      <c r="L27" s="144">
        <v>6247.0196463326893</v>
      </c>
      <c r="M27" s="144">
        <v>486.04652440767745</v>
      </c>
      <c r="N27" s="144">
        <v>6499.128113555239</v>
      </c>
      <c r="O27" s="144">
        <v>1625.4347859604222</v>
      </c>
      <c r="P27" s="144">
        <v>1527.3491297788617</v>
      </c>
      <c r="Q27" s="502">
        <v>6.131026689668575</v>
      </c>
      <c r="R27" s="502">
        <v>0.45851753673678225</v>
      </c>
      <c r="S27" s="502">
        <v>1.4408422353738977</v>
      </c>
      <c r="T27" s="154">
        <f>'1'!R28</f>
        <v>164682.01772124253</v>
      </c>
      <c r="U27" s="154">
        <f>'1'!U28</f>
        <v>1806762.1645632901</v>
      </c>
      <c r="V27" s="154">
        <f>'1'!V28</f>
        <v>2103806.8183626598</v>
      </c>
      <c r="W27" s="154">
        <f>'1'!L28*1000</f>
        <v>3356251479.7700539</v>
      </c>
      <c r="X27" s="154">
        <f>'1'!M28*1000</f>
        <v>383838366.95334089</v>
      </c>
      <c r="Y27" s="492">
        <f>'25'!F27*1000</f>
        <v>1028771800.1023102</v>
      </c>
      <c r="Z27" s="154">
        <f>'21'!AA27*1000</f>
        <v>80043122.345853478</v>
      </c>
      <c r="AA27" s="154">
        <f>'1'!G28*1000</f>
        <v>1070289531.1691295</v>
      </c>
      <c r="AB27" s="154">
        <f>'1'!H28*1000</f>
        <v>267679880.22625831</v>
      </c>
      <c r="AC27" s="154">
        <f>'1'!J28*1000</f>
        <v>251526936.45676687</v>
      </c>
      <c r="AD27" s="154">
        <f>'1'!W28*1000</f>
        <v>174569380.52034253</v>
      </c>
    </row>
    <row r="28" spans="1:30" ht="17.25" customHeight="1">
      <c r="A28" s="3095" t="s">
        <v>2453</v>
      </c>
      <c r="B28" s="3096"/>
      <c r="C28" s="3096"/>
      <c r="D28" s="3097"/>
      <c r="E28" s="495">
        <f>'33'!R28</f>
        <v>10.640223218556514</v>
      </c>
      <c r="F28" s="500">
        <f>'33'!S28</f>
        <v>8.1681774298838619</v>
      </c>
      <c r="G28" s="500">
        <f>'33'!T28</f>
        <v>2.4720457886726512</v>
      </c>
      <c r="H28" s="497">
        <f>U28/T28</f>
        <v>10.178428592365472</v>
      </c>
      <c r="I28" s="497">
        <f>V28/T28</f>
        <v>12.482837153987784</v>
      </c>
      <c r="J28" s="144">
        <f>W28/T28</f>
        <v>19320.588415273221</v>
      </c>
      <c r="K28" s="144">
        <f>X28/T28</f>
        <v>2173.713678039278</v>
      </c>
      <c r="L28" s="144">
        <f t="shared" ref="L28" si="20">Y28/T28</f>
        <v>5831.2639602270447</v>
      </c>
      <c r="M28" s="144">
        <f t="shared" ref="M28" si="21">Z28/T28</f>
        <v>551.06036356385243</v>
      </c>
      <c r="N28" s="144">
        <f t="shared" ref="N28" si="22">AA28/T28</f>
        <v>6191.5399260082086</v>
      </c>
      <c r="O28" s="144">
        <f t="shared" ref="O28" si="23">AB28/T28</f>
        <v>1838.3386894666469</v>
      </c>
      <c r="P28" s="144">
        <f t="shared" ref="P28" si="24">AC28/T28</f>
        <v>1747.5103916379408</v>
      </c>
      <c r="Q28" s="502">
        <f t="shared" ref="Q28" si="25">AA28/AD28</f>
        <v>5.0580728406619722</v>
      </c>
      <c r="R28" s="502">
        <f t="shared" ref="R28" si="26">Z28/AD28</f>
        <v>0.45017935631800993</v>
      </c>
      <c r="S28" s="502">
        <f t="shared" ref="S28" si="27">AC28/AD28</f>
        <v>1.4275987809735584</v>
      </c>
      <c r="T28" s="154">
        <f>'1'!R29</f>
        <v>178170.53779473432</v>
      </c>
      <c r="U28" s="154">
        <f>'1'!U29</f>
        <v>1813496.0962070569</v>
      </c>
      <c r="V28" s="154">
        <f>'1'!V29</f>
        <v>2224073.8089300944</v>
      </c>
      <c r="W28" s="154">
        <f>'1'!L29*1000</f>
        <v>3442359628.4599438</v>
      </c>
      <c r="X28" s="154">
        <f>'1'!M29*1000</f>
        <v>387291735.02802813</v>
      </c>
      <c r="Y28" s="492">
        <f>'25'!F28*1000</f>
        <v>1038959435.8167049</v>
      </c>
      <c r="Z28" s="154">
        <f>'21'!AA28*1000</f>
        <v>98182721.333533406</v>
      </c>
      <c r="AA28" s="154">
        <f>'1'!G29*1000</f>
        <v>1103149998.3944521</v>
      </c>
      <c r="AB28" s="154">
        <f>'1'!H29*1000</f>
        <v>327537792.95113957</v>
      </c>
      <c r="AC28" s="154">
        <f>'1'!J29*1000</f>
        <v>311354866.28001869</v>
      </c>
      <c r="AD28" s="154">
        <f>'1'!W29*1000</f>
        <v>218096898.39304054</v>
      </c>
    </row>
    <row r="29" spans="1:30" ht="18" customHeight="1">
      <c r="A29" s="3716" t="s">
        <v>43</v>
      </c>
      <c r="B29" s="3716"/>
      <c r="C29" s="3716"/>
      <c r="D29" s="149"/>
      <c r="E29" s="511"/>
      <c r="F29" s="527"/>
      <c r="G29" s="527"/>
      <c r="H29" s="497"/>
      <c r="I29" s="497"/>
      <c r="J29" s="505"/>
      <c r="K29" s="505"/>
      <c r="L29" s="505"/>
      <c r="M29" s="505"/>
      <c r="N29" s="505"/>
      <c r="O29" s="505"/>
      <c r="P29" s="505"/>
      <c r="Q29" s="442"/>
      <c r="R29" s="442"/>
      <c r="S29" s="442"/>
      <c r="T29" s="438"/>
      <c r="U29" s="438"/>
      <c r="V29" s="154"/>
      <c r="W29" s="154"/>
      <c r="X29" s="154"/>
      <c r="Y29" s="161"/>
      <c r="Z29" s="154"/>
      <c r="AA29" s="154"/>
      <c r="AB29" s="154"/>
      <c r="AC29" s="154"/>
      <c r="AD29" s="154"/>
    </row>
    <row r="30" spans="1:30" ht="18" customHeight="1">
      <c r="A30" s="185"/>
      <c r="B30" s="185" t="s">
        <v>44</v>
      </c>
      <c r="C30" s="185"/>
      <c r="D30" s="157"/>
      <c r="E30" s="511">
        <f>'33'!R30</f>
        <v>13.009870372699728</v>
      </c>
      <c r="F30" s="507">
        <f>'33'!S30</f>
        <v>9.9146545096138929</v>
      </c>
      <c r="G30" s="507">
        <f>'33'!T30</f>
        <v>3.0952158630858313</v>
      </c>
      <c r="H30" s="508">
        <f>U30/T30</f>
        <v>9.8223137850409508</v>
      </c>
      <c r="I30" s="508">
        <f>V30/T30</f>
        <v>12.084769321077204</v>
      </c>
      <c r="J30" s="528">
        <f>W30/T30</f>
        <v>20837.015308294474</v>
      </c>
      <c r="K30" s="528">
        <f>X30/T30</f>
        <v>2315.7437191348467</v>
      </c>
      <c r="L30" s="528">
        <f>Y30/T30</f>
        <v>6123.4001364903179</v>
      </c>
      <c r="M30" s="528">
        <f>Z30/T30</f>
        <v>581.92180865836315</v>
      </c>
      <c r="N30" s="528">
        <f>AA30/T30</f>
        <v>6496.7666222167009</v>
      </c>
      <c r="O30" s="528">
        <f>AB30/T30</f>
        <v>1905.4810772314413</v>
      </c>
      <c r="P30" s="528">
        <f>AC30/T30</f>
        <v>1811.3856703956164</v>
      </c>
      <c r="Q30" s="529">
        <f>AA30/AD30</f>
        <v>5.1544608516392296</v>
      </c>
      <c r="R30" s="529">
        <f>Z30/AD30</f>
        <v>0.46169015386629331</v>
      </c>
      <c r="S30" s="529">
        <f>AC30/AD30</f>
        <v>1.4371328182462544</v>
      </c>
      <c r="T30" s="445">
        <f>'1'!R31</f>
        <v>164191.64732989337</v>
      </c>
      <c r="U30" s="445">
        <f>'1'!U31</f>
        <v>1612741.8809569939</v>
      </c>
      <c r="V30" s="445">
        <f>'1'!V31</f>
        <v>1984218.1824294231</v>
      </c>
      <c r="W30" s="445">
        <f>'1'!L31*1000</f>
        <v>3421263868.9070759</v>
      </c>
      <c r="X30" s="445">
        <f>'1'!M31*1000</f>
        <v>380225776.03860438</v>
      </c>
      <c r="Y30" s="161">
        <f>'25'!F30*1000</f>
        <v>1005411155.6704392</v>
      </c>
      <c r="Z30" s="445">
        <f>'21'!AA30*1000</f>
        <v>95546700.380807653</v>
      </c>
      <c r="AA30" s="445">
        <f>'1'!G31*1000</f>
        <v>1066714814.0196272</v>
      </c>
      <c r="AB30" s="445">
        <f>'1'!H31*1000</f>
        <v>312864077.02657014</v>
      </c>
      <c r="AC30" s="445">
        <f>'1'!J31*1000</f>
        <v>297414397.17201954</v>
      </c>
      <c r="AD30" s="445">
        <f>'1'!W31*1000</f>
        <v>206949833.30417359</v>
      </c>
    </row>
    <row r="31" spans="1:30" ht="18" customHeight="1">
      <c r="A31" s="185"/>
      <c r="B31" s="185" t="s">
        <v>357</v>
      </c>
      <c r="C31" s="185"/>
      <c r="D31" s="157"/>
      <c r="E31" s="511">
        <f>'33'!R31</f>
        <v>3.3892692734899694</v>
      </c>
      <c r="F31" s="507">
        <f>'33'!S31</f>
        <v>2.824080166671044</v>
      </c>
      <c r="G31" s="507">
        <f>'33'!T31</f>
        <v>0.56518910681892487</v>
      </c>
      <c r="H31" s="508">
        <f>U31/T31</f>
        <v>14.36124102660305</v>
      </c>
      <c r="I31" s="508">
        <f>V31/T31</f>
        <v>17.158416621401035</v>
      </c>
      <c r="J31" s="528">
        <f>W31/T31</f>
        <v>1509.1154484632516</v>
      </c>
      <c r="K31" s="528">
        <f>X31/T31</f>
        <v>505.47352146406058</v>
      </c>
      <c r="L31" s="528">
        <f>Y31/T31</f>
        <v>2399.9243881797802</v>
      </c>
      <c r="M31" s="528">
        <f>Z31/T31</f>
        <v>188.57154359680854</v>
      </c>
      <c r="N31" s="528">
        <f>AA31/T31</f>
        <v>2606.4432271263081</v>
      </c>
      <c r="O31" s="528">
        <f>AB31/T31</f>
        <v>1049.7053368774814</v>
      </c>
      <c r="P31" s="528">
        <f>AC31/T31</f>
        <v>997.25147307373948</v>
      </c>
      <c r="Q31" s="529">
        <f>AA31/AD31</f>
        <v>3.2685899009609751</v>
      </c>
      <c r="R31" s="529">
        <f>Z31/AD31</f>
        <v>0.23647668078644923</v>
      </c>
      <c r="S31" s="529">
        <f>AC31/AD31</f>
        <v>1.2505954703648414</v>
      </c>
      <c r="T31" s="445">
        <f>'1'!R32</f>
        <v>13978.890464841004</v>
      </c>
      <c r="U31" s="445">
        <f>'1'!U32</f>
        <v>200754.21525006482</v>
      </c>
      <c r="V31" s="445">
        <f>'1'!V32</f>
        <v>239855.62650067234</v>
      </c>
      <c r="W31" s="445">
        <f>'1'!L32*1000</f>
        <v>21095759.552867204</v>
      </c>
      <c r="X31" s="445">
        <f>'1'!M32*1000</f>
        <v>7065958.9894235609</v>
      </c>
      <c r="Y31" s="161">
        <f>'25'!F31*1000</f>
        <v>33548280.146265708</v>
      </c>
      <c r="Z31" s="445">
        <f>'21'!AA31*1000</f>
        <v>2636020.9527257765</v>
      </c>
      <c r="AA31" s="445">
        <f>'1'!G32*1000</f>
        <v>36435184.374825366</v>
      </c>
      <c r="AB31" s="445">
        <f>'1'!H32*1000</f>
        <v>14673715.924569339</v>
      </c>
      <c r="AC31" s="445">
        <f>'1'!J32*1000</f>
        <v>13940469.107999142</v>
      </c>
      <c r="AD31" s="445">
        <f>'1'!W32*1000</f>
        <v>11147065.088867011</v>
      </c>
    </row>
    <row r="32" spans="1:30" ht="18" customHeight="1">
      <c r="A32" s="3716" t="s">
        <v>358</v>
      </c>
      <c r="B32" s="3716"/>
      <c r="C32" s="3716"/>
      <c r="D32" s="149"/>
      <c r="E32" s="511"/>
      <c r="F32" s="507"/>
      <c r="G32" s="507"/>
      <c r="H32" s="508"/>
      <c r="I32" s="508"/>
      <c r="J32" s="505"/>
      <c r="K32" s="505"/>
      <c r="L32" s="505"/>
      <c r="M32" s="505"/>
      <c r="N32" s="505"/>
      <c r="O32" s="505"/>
      <c r="P32" s="505"/>
      <c r="Q32" s="444"/>
      <c r="R32" s="444"/>
      <c r="S32" s="444"/>
      <c r="T32" s="445"/>
      <c r="U32" s="445"/>
      <c r="V32" s="445"/>
      <c r="W32" s="445"/>
      <c r="X32" s="445"/>
      <c r="Y32" s="161"/>
      <c r="Z32" s="445"/>
      <c r="AA32" s="445"/>
      <c r="AB32" s="445"/>
      <c r="AC32" s="445"/>
      <c r="AD32" s="445"/>
    </row>
    <row r="33" spans="1:30" ht="18" customHeight="1">
      <c r="A33" s="185"/>
      <c r="B33" s="185" t="s">
        <v>52</v>
      </c>
      <c r="C33" s="185"/>
      <c r="D33" s="157"/>
      <c r="E33" s="511">
        <f>'33'!R33</f>
        <v>29.413759909514049</v>
      </c>
      <c r="F33" s="507">
        <f>'33'!S33</f>
        <v>22.341505760298311</v>
      </c>
      <c r="G33" s="507">
        <f>'33'!T33</f>
        <v>7.0722541492157367</v>
      </c>
      <c r="H33" s="508">
        <f>U33/T33</f>
        <v>6.4541130831924312</v>
      </c>
      <c r="I33" s="508">
        <f>V33/T33</f>
        <v>9.093668347489805</v>
      </c>
      <c r="J33" s="528">
        <f>W33/T33</f>
        <v>29807.679436292423</v>
      </c>
      <c r="K33" s="528">
        <f>X33/T33</f>
        <v>2327.8592667898179</v>
      </c>
      <c r="L33" s="528">
        <f>Y33/T33</f>
        <v>7690.7886252918606</v>
      </c>
      <c r="M33" s="528">
        <f>Z33/T33</f>
        <v>729.79861609948841</v>
      </c>
      <c r="N33" s="528">
        <f>AA33/T33</f>
        <v>8083.4096848382314</v>
      </c>
      <c r="O33" s="528">
        <f>AB33/T33</f>
        <v>2470.5620643777374</v>
      </c>
      <c r="P33" s="528">
        <f>AC33/T33</f>
        <v>2371.8192492509397</v>
      </c>
      <c r="Q33" s="529">
        <f>AA33/AD33</f>
        <v>4.788058388226764</v>
      </c>
      <c r="R33" s="529">
        <f>Z33/AD33</f>
        <v>0.43228272743439072</v>
      </c>
      <c r="S33" s="529">
        <f>AC33/AD33</f>
        <v>1.4049033136393527</v>
      </c>
      <c r="T33" s="445">
        <f>'1'!R34</f>
        <v>88829.554926692217</v>
      </c>
      <c r="U33" s="445">
        <f>'1'!U34</f>
        <v>573315.99262652488</v>
      </c>
      <c r="V33" s="445">
        <f>'1'!V34</f>
        <v>807786.51195846801</v>
      </c>
      <c r="W33" s="445">
        <f>'1'!L34*1000</f>
        <v>2647802897.723372</v>
      </c>
      <c r="X33" s="445">
        <f>'1'!M34*1000</f>
        <v>206782702.60091561</v>
      </c>
      <c r="Y33" s="161">
        <f>'25'!F33*1000</f>
        <v>683169330.61994302</v>
      </c>
      <c r="Z33" s="445">
        <f>'21'!AA33*1000</f>
        <v>64827686.254233472</v>
      </c>
      <c r="AA33" s="445">
        <f>'1'!G34*1000</f>
        <v>718045684.59429348</v>
      </c>
      <c r="AB33" s="445">
        <f>'1'!H34*1000</f>
        <v>219458928.59744433</v>
      </c>
      <c r="AC33" s="445">
        <f>'1'!J34*1000</f>
        <v>210687648.27752224</v>
      </c>
      <c r="AD33" s="445">
        <f>'1'!W34*1000</f>
        <v>149965941.59333518</v>
      </c>
    </row>
    <row r="34" spans="1:30" ht="18" customHeight="1">
      <c r="A34" s="185"/>
      <c r="B34" s="185" t="s">
        <v>53</v>
      </c>
      <c r="C34" s="185"/>
      <c r="D34" s="157"/>
      <c r="E34" s="511">
        <f>'33'!R34</f>
        <v>10.551952465558077</v>
      </c>
      <c r="F34" s="507">
        <f>'33'!S34</f>
        <v>7.9589793425765896</v>
      </c>
      <c r="G34" s="507">
        <f>'33'!T34</f>
        <v>2.5929731229814772</v>
      </c>
      <c r="H34" s="508">
        <f>U34/T34</f>
        <v>8.2008083489583683</v>
      </c>
      <c r="I34" s="508">
        <f>V34/T34</f>
        <v>12.140749994360046</v>
      </c>
      <c r="J34" s="528">
        <f>W34/T34</f>
        <v>11638.923494968336</v>
      </c>
      <c r="K34" s="528">
        <f>X34/T34</f>
        <v>1599.9656600428723</v>
      </c>
      <c r="L34" s="528">
        <f>Y34/T34</f>
        <v>4938.9972926104165</v>
      </c>
      <c r="M34" s="528">
        <f>Z34/T34</f>
        <v>275.15240168170067</v>
      </c>
      <c r="N34" s="528">
        <f>AA34/T34</f>
        <v>5446.0564272399606</v>
      </c>
      <c r="O34" s="528">
        <f>AB34/T34</f>
        <v>1203.2445761834063</v>
      </c>
      <c r="P34" s="528">
        <f>AC34/T34</f>
        <v>1099.847738878</v>
      </c>
      <c r="Q34" s="529">
        <f>AA34/AD34</f>
        <v>6.9501191917136724</v>
      </c>
      <c r="R34" s="529">
        <f>Z34/AD34</f>
        <v>0.35114252177208238</v>
      </c>
      <c r="S34" s="529">
        <f>AC34/AD34</f>
        <v>1.4035978106478895</v>
      </c>
      <c r="T34" s="445">
        <f>'1'!R35</f>
        <v>11491.076234988037</v>
      </c>
      <c r="U34" s="445">
        <f>'1'!U35</f>
        <v>94236.113926406979</v>
      </c>
      <c r="V34" s="445">
        <f>'1'!V35</f>
        <v>139510.28373512186</v>
      </c>
      <c r="W34" s="445">
        <f>'1'!L35*1000</f>
        <v>133743757.17387456</v>
      </c>
      <c r="X34" s="445">
        <f>'1'!M35*1000</f>
        <v>18385327.372915599</v>
      </c>
      <c r="Y34" s="161">
        <f>'25'!F34*1000</f>
        <v>56754394.413785808</v>
      </c>
      <c r="Z34" s="445">
        <f>'21'!AA34*1000</f>
        <v>3161797.2239644728</v>
      </c>
      <c r="AA34" s="445">
        <f>'1'!G35*1000</f>
        <v>62581049.585460968</v>
      </c>
      <c r="AB34" s="445">
        <f>'1'!H35*1000</f>
        <v>13826575.154259391</v>
      </c>
      <c r="AC34" s="445">
        <f>'1'!J35*1000</f>
        <v>12638434.214326315</v>
      </c>
      <c r="AD34" s="445">
        <f>'1'!W35*1000</f>
        <v>9004313.1433017235</v>
      </c>
    </row>
    <row r="35" spans="1:30" ht="18" customHeight="1">
      <c r="A35" s="185"/>
      <c r="B35" s="185" t="s">
        <v>54</v>
      </c>
      <c r="C35" s="185"/>
      <c r="D35" s="157"/>
      <c r="E35" s="511">
        <f>'33'!R35</f>
        <v>6.0624750720374427</v>
      </c>
      <c r="F35" s="507">
        <f>'33'!S35</f>
        <v>4.6720111553831591</v>
      </c>
      <c r="G35" s="507">
        <f>'33'!T35</f>
        <v>1.3904639166542871</v>
      </c>
      <c r="H35" s="508">
        <f>U35/T35</f>
        <v>12.348537999314512</v>
      </c>
      <c r="I35" s="508">
        <f>V35/T35</f>
        <v>15.079648488923848</v>
      </c>
      <c r="J35" s="528">
        <f>W35/T35</f>
        <v>7151.0855413062836</v>
      </c>
      <c r="K35" s="528">
        <f>X35/T35</f>
        <v>2000.275914702343</v>
      </c>
      <c r="L35" s="528">
        <f>Y35/T35</f>
        <v>3538.0900644958351</v>
      </c>
      <c r="M35" s="528">
        <f>Z35/T35</f>
        <v>251.45616700704014</v>
      </c>
      <c r="N35" s="528">
        <f>AA35/T35</f>
        <v>3896.6527448496558</v>
      </c>
      <c r="O35" s="528">
        <f>AB35/T35</f>
        <v>1032.2282407222681</v>
      </c>
      <c r="P35" s="528">
        <f>AC35/T35</f>
        <v>966.58868245812107</v>
      </c>
      <c r="Q35" s="529">
        <f>AA35/AD35</f>
        <v>5.7248491062846458</v>
      </c>
      <c r="R35" s="529">
        <f>Z35/AD35</f>
        <v>0.36943210165769041</v>
      </c>
      <c r="S35" s="529">
        <f>AC35/AD35</f>
        <v>1.4200840355171884</v>
      </c>
      <c r="T35" s="445">
        <f>'1'!R36</f>
        <v>38157.218103412262</v>
      </c>
      <c r="U35" s="445">
        <f>'1'!U36</f>
        <v>471185.85769811796</v>
      </c>
      <c r="V35" s="445">
        <f>'1'!V36</f>
        <v>575397.43631465838</v>
      </c>
      <c r="W35" s="445">
        <f>'1'!L36*1000</f>
        <v>272865530.67578179</v>
      </c>
      <c r="X35" s="445">
        <f>'1'!M36*1000</f>
        <v>76324964.344299763</v>
      </c>
      <c r="Y35" s="161">
        <f>'25'!F35*1000</f>
        <v>135003674.26048353</v>
      </c>
      <c r="Z35" s="445">
        <f>'21'!AA35*1000</f>
        <v>9594867.8079356886</v>
      </c>
      <c r="AA35" s="445">
        <f>'1'!G36*1000</f>
        <v>148685428.65848836</v>
      </c>
      <c r="AB35" s="445">
        <f>'1'!H36*1000</f>
        <v>39386958.113741115</v>
      </c>
      <c r="AC35" s="445">
        <f>'1'!J36*1000</f>
        <v>36882335.172844425</v>
      </c>
      <c r="AD35" s="445">
        <f>'1'!W36*1000</f>
        <v>25971938.456030905</v>
      </c>
    </row>
    <row r="36" spans="1:30" ht="18" customHeight="1">
      <c r="A36" s="185"/>
      <c r="B36" s="155" t="s">
        <v>359</v>
      </c>
      <c r="C36" s="185"/>
      <c r="D36" s="157"/>
      <c r="E36" s="511">
        <f>'33'!R36</f>
        <v>3.4329122395308134</v>
      </c>
      <c r="F36" s="507">
        <f>'33'!S36</f>
        <v>2.7879043247724877</v>
      </c>
      <c r="G36" s="507">
        <f>'33'!T36</f>
        <v>0.64500791475832508</v>
      </c>
      <c r="H36" s="508">
        <f>U36/T36</f>
        <v>13.975477152050571</v>
      </c>
      <c r="I36" s="508">
        <f>V36/T36</f>
        <v>17.070281334875503</v>
      </c>
      <c r="J36" s="528">
        <f>W36/T36</f>
        <v>2057.8230116214045</v>
      </c>
      <c r="K36" s="528">
        <f>X36/T36</f>
        <v>803.7166227194715</v>
      </c>
      <c r="L36" s="528">
        <f>Y36/T36</f>
        <v>2555.2374238582433</v>
      </c>
      <c r="M36" s="528">
        <f>Z36/T36</f>
        <v>186.33832169794437</v>
      </c>
      <c r="N36" s="528">
        <f>AA36/T36</f>
        <v>2723.1609144243271</v>
      </c>
      <c r="O36" s="528">
        <f>AB36/T36</f>
        <v>1044.3268201526071</v>
      </c>
      <c r="P36" s="528">
        <f>AC36/T36</f>
        <v>992.78858310851081</v>
      </c>
      <c r="Q36" s="529">
        <f>AA36/AD36</f>
        <v>3.4371413759754881</v>
      </c>
      <c r="R36" s="529">
        <f>Z36/AD36</f>
        <v>0.23519401738080192</v>
      </c>
      <c r="S36" s="529">
        <f>AC36/AD36</f>
        <v>1.2530859629056146</v>
      </c>
      <c r="T36" s="445">
        <f>'1'!R37</f>
        <v>20202.688529641964</v>
      </c>
      <c r="U36" s="445">
        <f>'1'!U37</f>
        <v>282342.21195600543</v>
      </c>
      <c r="V36" s="445">
        <f>'1'!V37</f>
        <v>344865.57692185062</v>
      </c>
      <c r="W36" s="445">
        <f>'1'!L37*1000</f>
        <v>41573557.35291703</v>
      </c>
      <c r="X36" s="445">
        <f>'1'!M37*1000</f>
        <v>16237236.594897244</v>
      </c>
      <c r="Y36" s="161">
        <f>'25'!F36*1000</f>
        <v>51622665.793492816</v>
      </c>
      <c r="Z36" s="445">
        <f>'21'!AA36*1000</f>
        <v>3764535.0743997949</v>
      </c>
      <c r="AA36" s="445">
        <f>'1'!G37*1000</f>
        <v>55015171.770209678</v>
      </c>
      <c r="AB36" s="445">
        <f>'1'!H37*1000</f>
        <v>21098209.470694542</v>
      </c>
      <c r="AC36" s="445">
        <f>'1'!J37*1000</f>
        <v>20056998.52032581</v>
      </c>
      <c r="AD36" s="445">
        <f>'1'!W37*1000</f>
        <v>16006083.472372716</v>
      </c>
    </row>
    <row r="37" spans="1:30" ht="13.5" customHeight="1">
      <c r="A37" s="185"/>
      <c r="B37" s="155" t="s">
        <v>360</v>
      </c>
      <c r="C37" s="185"/>
      <c r="D37" s="157"/>
      <c r="E37" s="511">
        <f>'33'!R37</f>
        <v>42.647702407002186</v>
      </c>
      <c r="F37" s="507">
        <f>'33'!S37</f>
        <v>32.439824945295406</v>
      </c>
      <c r="G37" s="507">
        <f>'33'!T37</f>
        <v>10.207877461706783</v>
      </c>
      <c r="H37" s="508">
        <f>U37/T37</f>
        <v>20.1342185736275</v>
      </c>
      <c r="I37" s="508">
        <f>V37/T37</f>
        <v>18.292149820420729</v>
      </c>
      <c r="J37" s="528">
        <f>W37/T37</f>
        <v>17771.877143868642</v>
      </c>
      <c r="K37" s="528">
        <f>X37/T37</f>
        <v>3569.086922267828</v>
      </c>
      <c r="L37" s="528">
        <f>Y37/T37</f>
        <v>5767.5408275525915</v>
      </c>
      <c r="M37" s="528">
        <f>Z37/T37</f>
        <v>863.71651990764497</v>
      </c>
      <c r="N37" s="528">
        <f>AA37/T37</f>
        <v>6096.5963974345805</v>
      </c>
      <c r="O37" s="528">
        <f>AB37/T37</f>
        <v>1732.5357421754748</v>
      </c>
      <c r="P37" s="528">
        <f>AC37/T37</f>
        <v>1595.1487991277577</v>
      </c>
      <c r="Q37" s="529">
        <f>AA37/AD37</f>
        <v>6.9289920595769043</v>
      </c>
      <c r="R37" s="529">
        <f>Z37/AD37</f>
        <v>0.98164361194777416</v>
      </c>
      <c r="S37" s="529">
        <f>AC37/AD37</f>
        <v>1.812941622255136</v>
      </c>
      <c r="T37" s="445">
        <f>'1'!R38</f>
        <v>19490</v>
      </c>
      <c r="U37" s="445">
        <f>'1'!U38</f>
        <v>392415.92</v>
      </c>
      <c r="V37" s="445">
        <f>'1'!V38</f>
        <v>356514</v>
      </c>
      <c r="W37" s="445">
        <f>'1'!L38*1000</f>
        <v>346373885.53399986</v>
      </c>
      <c r="X37" s="445">
        <f>'1'!M38*1000</f>
        <v>69561504.114999965</v>
      </c>
      <c r="Y37" s="161">
        <f>'25'!F37*1000</f>
        <v>112409370.729</v>
      </c>
      <c r="Z37" s="445">
        <f>'21'!AA37*1000</f>
        <v>16833834.973000001</v>
      </c>
      <c r="AA37" s="445">
        <f>'1'!G38*1000</f>
        <v>118822663.78599997</v>
      </c>
      <c r="AB37" s="445">
        <f>'1'!H38*1000</f>
        <v>33767121.615000002</v>
      </c>
      <c r="AC37" s="445">
        <f>'1'!J38*1000</f>
        <v>31089450.094999995</v>
      </c>
      <c r="AD37" s="445">
        <f>'1'!W38*1000</f>
        <v>17148621.728</v>
      </c>
    </row>
    <row r="38" spans="1:30" ht="18" customHeight="1">
      <c r="A38" s="3716" t="s">
        <v>361</v>
      </c>
      <c r="B38" s="3716"/>
      <c r="C38" s="3716"/>
      <c r="D38" s="149"/>
      <c r="E38" s="511"/>
      <c r="F38" s="507"/>
      <c r="G38" s="507"/>
      <c r="H38" s="508"/>
      <c r="I38" s="508"/>
      <c r="J38" s="505"/>
      <c r="K38" s="505"/>
      <c r="L38" s="505"/>
      <c r="M38" s="505"/>
      <c r="N38" s="505"/>
      <c r="O38" s="505"/>
      <c r="P38" s="505"/>
      <c r="Q38" s="444"/>
      <c r="R38" s="444"/>
      <c r="S38" s="444"/>
      <c r="T38" s="445"/>
      <c r="U38" s="445"/>
      <c r="V38" s="445"/>
      <c r="W38" s="445"/>
      <c r="X38" s="445"/>
      <c r="Y38" s="161"/>
      <c r="Z38" s="445"/>
      <c r="AA38" s="445"/>
      <c r="AB38" s="445"/>
      <c r="AC38" s="445"/>
      <c r="AD38" s="445"/>
    </row>
    <row r="39" spans="1:30" ht="18" customHeight="1">
      <c r="A39" s="3093" t="s">
        <v>45</v>
      </c>
      <c r="B39" s="3093"/>
      <c r="C39" s="188"/>
      <c r="D39" s="149"/>
      <c r="E39" s="511">
        <f>'33'!R39</f>
        <v>10.730256244443467</v>
      </c>
      <c r="F39" s="507">
        <f>'33'!S39</f>
        <v>8.22780878725729</v>
      </c>
      <c r="G39" s="507">
        <f>'33'!T39</f>
        <v>2.5024474571861859</v>
      </c>
      <c r="H39" s="508">
        <f t="shared" ref="H39:H49" si="28">U39/T39</f>
        <v>10.017254265429962</v>
      </c>
      <c r="I39" s="508">
        <f t="shared" ref="I39:I49" si="29">V39/T39</f>
        <v>12.280429901031003</v>
      </c>
      <c r="J39" s="528">
        <f t="shared" ref="J39:J49" si="30">W39/T39</f>
        <v>19580.391005595953</v>
      </c>
      <c r="K39" s="528">
        <f t="shared" ref="K39:K49" si="31">X39/T39</f>
        <v>2203.8519922250762</v>
      </c>
      <c r="L39" s="528">
        <f t="shared" ref="L39:L49" si="32">Y39/T39</f>
        <v>5889.3353730735862</v>
      </c>
      <c r="M39" s="528">
        <f t="shared" ref="M39:M49" si="33">Z39/T39</f>
        <v>558.56200963135814</v>
      </c>
      <c r="N39" s="528">
        <f t="shared" ref="N39:N49" si="34">AA39/T39</f>
        <v>6254.0000824250701</v>
      </c>
      <c r="O39" s="528">
        <f t="shared" ref="O39:O49" si="35">AB39/T39</f>
        <v>1857.7853694791797</v>
      </c>
      <c r="P39" s="528">
        <f t="shared" ref="P39:P49" si="36">AC39/T39</f>
        <v>1766.0652848952473</v>
      </c>
      <c r="Q39" s="529">
        <f t="shared" ref="Q39:Q49" si="37">AA39/AD39</f>
        <v>5.0605187076773062</v>
      </c>
      <c r="R39" s="529">
        <f t="shared" ref="R39:R49" si="38">Z39/AD39</f>
        <v>0.45196889380936228</v>
      </c>
      <c r="S39" s="529">
        <f t="shared" ref="S39:S49" si="39">AC39/AD39</f>
        <v>1.42903842267401</v>
      </c>
      <c r="T39" s="445">
        <f>'1'!R40</f>
        <v>175117.78190931916</v>
      </c>
      <c r="U39" s="445">
        <f>'1'!U40</f>
        <v>1754199.3477837611</v>
      </c>
      <c r="V39" s="445">
        <f>'1'!V40</f>
        <v>2150521.645161429</v>
      </c>
      <c r="W39" s="445">
        <f>'1'!L40*1000</f>
        <v>3428874641.8171468</v>
      </c>
      <c r="X39" s="445">
        <f>'1'!M40*1000</f>
        <v>385933672.53488946</v>
      </c>
      <c r="Y39" s="161">
        <f>'25'!F39*1000</f>
        <v>1031327347.4527391</v>
      </c>
      <c r="Z39" s="445">
        <f>'21'!AA39*1000</f>
        <v>97814140.185455203</v>
      </c>
      <c r="AA39" s="445">
        <f>'1'!G40*1000</f>
        <v>1095186622.4949775</v>
      </c>
      <c r="AB39" s="445">
        <f>'1'!H40*1000</f>
        <v>325331253.16677892</v>
      </c>
      <c r="AC39" s="445">
        <f>'1'!J40*1000</f>
        <v>309269435.39790553</v>
      </c>
      <c r="AD39" s="445">
        <f>'1'!W40*1000</f>
        <v>216417858.67394805</v>
      </c>
    </row>
    <row r="40" spans="1:30" ht="18" customHeight="1">
      <c r="A40" s="189"/>
      <c r="B40" s="155" t="s">
        <v>362</v>
      </c>
      <c r="C40" s="450"/>
      <c r="D40" s="149"/>
      <c r="E40" s="511">
        <f>'33'!R40</f>
        <v>16.681636961338782</v>
      </c>
      <c r="F40" s="507">
        <f>'33'!S40</f>
        <v>12.948806381211966</v>
      </c>
      <c r="G40" s="507">
        <f>'33'!T40</f>
        <v>3.7328305801268087</v>
      </c>
      <c r="H40" s="508">
        <f t="shared" si="28"/>
        <v>9.3130125070418472</v>
      </c>
      <c r="I40" s="508">
        <f t="shared" si="29"/>
        <v>10.166269067845146</v>
      </c>
      <c r="J40" s="528">
        <f t="shared" si="30"/>
        <v>23581.802892007934</v>
      </c>
      <c r="K40" s="528">
        <f t="shared" si="31"/>
        <v>2385.3121796274836</v>
      </c>
      <c r="L40" s="528">
        <f t="shared" si="32"/>
        <v>6436.9239751427795</v>
      </c>
      <c r="M40" s="528">
        <f t="shared" si="33"/>
        <v>635.18668195073144</v>
      </c>
      <c r="N40" s="528">
        <f t="shared" si="34"/>
        <v>6727.5012370577961</v>
      </c>
      <c r="O40" s="528">
        <f t="shared" si="35"/>
        <v>2033.3284438349642</v>
      </c>
      <c r="P40" s="528">
        <f t="shared" si="36"/>
        <v>1936.3135330775378</v>
      </c>
      <c r="Q40" s="529">
        <f t="shared" si="37"/>
        <v>5.0380934854987647</v>
      </c>
      <c r="R40" s="529">
        <f t="shared" si="38"/>
        <v>0.47567882511621801</v>
      </c>
      <c r="S40" s="529">
        <f t="shared" si="39"/>
        <v>1.4500671576461031</v>
      </c>
      <c r="T40" s="445">
        <f>'1'!R41</f>
        <v>89496.982297579758</v>
      </c>
      <c r="U40" s="445">
        <f>'1'!U41</f>
        <v>833486.51547986304</v>
      </c>
      <c r="V40" s="445">
        <f>'1'!V41</f>
        <v>909850.40279736964</v>
      </c>
      <c r="W40" s="445">
        <f>'1'!L41*1000</f>
        <v>2110500195.9710493</v>
      </c>
      <c r="X40" s="445">
        <f>'1'!M41*1000</f>
        <v>213478241.91432229</v>
      </c>
      <c r="Y40" s="161">
        <f>'25'!F40*1000</f>
        <v>576085271.05422008</v>
      </c>
      <c r="Z40" s="445">
        <f>'21'!AA40*1000</f>
        <v>56847291.230203032</v>
      </c>
      <c r="AA40" s="445">
        <f>'1'!G41*1000</f>
        <v>602091059.1199075</v>
      </c>
      <c r="AB40" s="445">
        <f>'1'!H41*1000</f>
        <v>181976759.74306318</v>
      </c>
      <c r="AC40" s="445">
        <f>'1'!J41*1000</f>
        <v>173294217.99240452</v>
      </c>
      <c r="AD40" s="445">
        <f>'1'!W41*1000</f>
        <v>119507718.71401693</v>
      </c>
    </row>
    <row r="41" spans="1:30" ht="18" customHeight="1">
      <c r="A41" s="156"/>
      <c r="B41" s="156" t="s">
        <v>2238</v>
      </c>
      <c r="C41" s="190"/>
      <c r="D41" s="157"/>
      <c r="E41" s="511">
        <f>'33'!R41</f>
        <v>15.463782263156501</v>
      </c>
      <c r="F41" s="507">
        <f>'33'!S41</f>
        <v>11.800191448218252</v>
      </c>
      <c r="G41" s="507">
        <f>'33'!T41</f>
        <v>3.6635908149382419</v>
      </c>
      <c r="H41" s="508">
        <f t="shared" si="28"/>
        <v>6.9430243638429312</v>
      </c>
      <c r="I41" s="508">
        <f t="shared" si="29"/>
        <v>8.8252243521785925</v>
      </c>
      <c r="J41" s="528">
        <f t="shared" si="30"/>
        <v>18376.160811901827</v>
      </c>
      <c r="K41" s="528">
        <f t="shared" si="31"/>
        <v>2064.0363104135527</v>
      </c>
      <c r="L41" s="528">
        <f t="shared" si="32"/>
        <v>5074.5989747116028</v>
      </c>
      <c r="M41" s="528">
        <f t="shared" si="33"/>
        <v>367.92682131752031</v>
      </c>
      <c r="N41" s="528">
        <f t="shared" si="34"/>
        <v>4788.32645512207</v>
      </c>
      <c r="O41" s="528">
        <f t="shared" si="35"/>
        <v>1426.0752440446843</v>
      </c>
      <c r="P41" s="528">
        <f t="shared" si="36"/>
        <v>1348.4258783127295</v>
      </c>
      <c r="Q41" s="529">
        <f t="shared" si="37"/>
        <v>5.0685279786179382</v>
      </c>
      <c r="R41" s="529">
        <f t="shared" si="38"/>
        <v>0.38945702750425221</v>
      </c>
      <c r="S41" s="529">
        <f t="shared" si="39"/>
        <v>1.4273325671038239</v>
      </c>
      <c r="T41" s="445">
        <f>'1'!R42</f>
        <v>23242.064741524584</v>
      </c>
      <c r="U41" s="445">
        <f>'1'!U42</f>
        <v>161370.22176641994</v>
      </c>
      <c r="V41" s="445">
        <f>'1'!V42</f>
        <v>205116.43575181422</v>
      </c>
      <c r="W41" s="445">
        <f>'1'!L42*1000</f>
        <v>427099919.29088926</v>
      </c>
      <c r="X41" s="445">
        <f>'1'!M42*1000</f>
        <v>47972465.555489324</v>
      </c>
      <c r="Y41" s="161">
        <f>'25'!F41*1000</f>
        <v>117944157.90752134</v>
      </c>
      <c r="Z41" s="445">
        <f>'21'!AA41*1000</f>
        <v>8551379.0012051538</v>
      </c>
      <c r="AA41" s="445">
        <f>'1'!G42*1000</f>
        <v>111290593.47350205</v>
      </c>
      <c r="AB41" s="445">
        <f>'1'!H42*1000</f>
        <v>33144933.148372024</v>
      </c>
      <c r="AC41" s="445">
        <f>'1'!J42*1000</f>
        <v>31340201.56289161</v>
      </c>
      <c r="AD41" s="445">
        <f>'1'!W42*1000</f>
        <v>21957182.429098129</v>
      </c>
    </row>
    <row r="42" spans="1:30" ht="18" customHeight="1">
      <c r="A42" s="156"/>
      <c r="B42" s="156" t="s">
        <v>2255</v>
      </c>
      <c r="C42" s="190"/>
      <c r="D42" s="157"/>
      <c r="E42" s="511">
        <f>'33'!R42</f>
        <v>37.575466407665267</v>
      </c>
      <c r="F42" s="507">
        <f>'33'!S42</f>
        <v>29.346252994218784</v>
      </c>
      <c r="G42" s="507">
        <f>'33'!T42</f>
        <v>8.2292134134464696</v>
      </c>
      <c r="H42" s="508">
        <f t="shared" si="28"/>
        <v>6.6824582344977932</v>
      </c>
      <c r="I42" s="508">
        <f t="shared" si="29"/>
        <v>7.7601401172634557</v>
      </c>
      <c r="J42" s="528">
        <f t="shared" si="30"/>
        <v>29360.445516593001</v>
      </c>
      <c r="K42" s="528">
        <f t="shared" si="31"/>
        <v>2656.1809503750119</v>
      </c>
      <c r="L42" s="528">
        <f t="shared" si="32"/>
        <v>7244.1026036237436</v>
      </c>
      <c r="M42" s="528">
        <f t="shared" si="33"/>
        <v>855.72559165350299</v>
      </c>
      <c r="N42" s="528">
        <f t="shared" si="34"/>
        <v>7472.1876602083121</v>
      </c>
      <c r="O42" s="528">
        <f t="shared" si="35"/>
        <v>2424.0152592401009</v>
      </c>
      <c r="P42" s="528">
        <f t="shared" si="36"/>
        <v>2304.6672330826368</v>
      </c>
      <c r="Q42" s="529">
        <f t="shared" si="37"/>
        <v>4.9141587903572184</v>
      </c>
      <c r="R42" s="529">
        <f t="shared" si="38"/>
        <v>0.56277647585746804</v>
      </c>
      <c r="S42" s="529">
        <f t="shared" si="39"/>
        <v>1.5156874073991811</v>
      </c>
      <c r="T42" s="445">
        <f>'1'!R43</f>
        <v>41708.767712514033</v>
      </c>
      <c r="U42" s="445">
        <f>'1'!U43</f>
        <v>278717.0982512451</v>
      </c>
      <c r="V42" s="445">
        <f>'1'!V43</f>
        <v>323665.88156750286</v>
      </c>
      <c r="W42" s="445">
        <f>'1'!L43*1000</f>
        <v>1224588001.9875016</v>
      </c>
      <c r="X42" s="445">
        <f>'1'!M43*1000</f>
        <v>110786034.26159613</v>
      </c>
      <c r="Y42" s="161">
        <f>'25'!F42*1000</f>
        <v>302142592.78016084</v>
      </c>
      <c r="Z42" s="445">
        <f>'21'!AA42*1000</f>
        <v>35691259.927929595</v>
      </c>
      <c r="AA42" s="445">
        <f>'1'!G43*1000</f>
        <v>311655739.42394221</v>
      </c>
      <c r="AB42" s="445">
        <f>'1'!H43*1000</f>
        <v>101102689.37923485</v>
      </c>
      <c r="AC42" s="445">
        <f>'1'!J43*1000</f>
        <v>96124830.279286131</v>
      </c>
      <c r="AD42" s="445">
        <f>'1'!W43*1000</f>
        <v>63419957.050530598</v>
      </c>
    </row>
    <row r="43" spans="1:30" ht="18" customHeight="1">
      <c r="A43" s="156"/>
      <c r="B43" s="156" t="s">
        <v>2352</v>
      </c>
      <c r="C43" s="190"/>
      <c r="D43" s="157"/>
      <c r="E43" s="511">
        <f>'33'!R43</f>
        <v>9.2908853231719508</v>
      </c>
      <c r="F43" s="507">
        <f>'33'!S43</f>
        <v>7.2102485463072119</v>
      </c>
      <c r="G43" s="507">
        <f>'33'!T43</f>
        <v>2.080636776864738</v>
      </c>
      <c r="H43" s="508">
        <f>U43/T43</f>
        <v>22.429039457092252</v>
      </c>
      <c r="I43" s="508">
        <f>V43/T43</f>
        <v>17.316775424390993</v>
      </c>
      <c r="J43" s="528">
        <f>W43/T43</f>
        <v>23946.395719704906</v>
      </c>
      <c r="K43" s="528">
        <f>X43/T43</f>
        <v>2528.4740034461638</v>
      </c>
      <c r="L43" s="528">
        <f>Y43/T43</f>
        <v>7142.659402325402</v>
      </c>
      <c r="M43" s="528">
        <f>Z43/T43</f>
        <v>559.27724544762839</v>
      </c>
      <c r="N43" s="528">
        <f>AA43/T43</f>
        <v>8536.2359393025017</v>
      </c>
      <c r="O43" s="528">
        <f>AB43/T43</f>
        <v>1784.6135585328204</v>
      </c>
      <c r="P43" s="528">
        <f>AC43/T43</f>
        <v>1695.7210785250934</v>
      </c>
      <c r="Q43" s="529">
        <f>AA43/AD43</f>
        <v>7.3392442653293433</v>
      </c>
      <c r="R43" s="529">
        <f>Z43/AD43</f>
        <v>0.48085272543627611</v>
      </c>
      <c r="S43" s="529">
        <f>AC43/AD43</f>
        <v>1.4579389896971722</v>
      </c>
      <c r="T43" s="445">
        <f>'1'!R44</f>
        <v>12273.25951191344</v>
      </c>
      <c r="U43" s="445">
        <f>'1'!U44</f>
        <v>275277.42185983935</v>
      </c>
      <c r="V43" s="445">
        <f>'1'!V44</f>
        <v>212533.27869307564</v>
      </c>
      <c r="W43" s="445">
        <f>'1'!L44*1000</f>
        <v>293900329.04291153</v>
      </c>
      <c r="X43" s="445">
        <f>'1'!M44*1000</f>
        <v>31032617.613421485</v>
      </c>
      <c r="Y43" s="161">
        <f>'25'!F43*1000</f>
        <v>87663712.449948207</v>
      </c>
      <c r="Z43" s="445">
        <f>'21'!AA43*1000</f>
        <v>6864154.7724868525</v>
      </c>
      <c r="AA43" s="445">
        <f>'1'!G44*1000</f>
        <v>104767438.93798178</v>
      </c>
      <c r="AB43" s="445">
        <f>'1'!H44*1000</f>
        <v>21903025.332352631</v>
      </c>
      <c r="AC43" s="445">
        <f>'1'!J44*1000</f>
        <v>20812024.856560219</v>
      </c>
      <c r="AD43" s="445">
        <f>'1'!W44*1000</f>
        <v>14274962.809577564</v>
      </c>
    </row>
    <row r="44" spans="1:30" ht="18" customHeight="1">
      <c r="A44" s="156"/>
      <c r="B44" s="156" t="s">
        <v>2239</v>
      </c>
      <c r="C44" s="190"/>
      <c r="D44" s="157"/>
      <c r="E44" s="511">
        <f>'33'!R44</f>
        <v>8.5764432785699967</v>
      </c>
      <c r="F44" s="507">
        <f>'33'!S44</f>
        <v>6.7334586549761006</v>
      </c>
      <c r="G44" s="507">
        <f>'33'!T44</f>
        <v>1.8429846235938985</v>
      </c>
      <c r="H44" s="508">
        <f t="shared" si="28"/>
        <v>9.6246092330797435</v>
      </c>
      <c r="I44" s="508">
        <f t="shared" si="29"/>
        <v>13.732283287063746</v>
      </c>
      <c r="J44" s="528">
        <f t="shared" si="30"/>
        <v>13437.091116569558</v>
      </c>
      <c r="K44" s="528">
        <f t="shared" si="31"/>
        <v>1930.0363519726534</v>
      </c>
      <c r="L44" s="528">
        <f t="shared" si="32"/>
        <v>5567.947408483602</v>
      </c>
      <c r="M44" s="528">
        <f t="shared" si="33"/>
        <v>467.73802857082097</v>
      </c>
      <c r="N44" s="528">
        <f t="shared" si="34"/>
        <v>6060.2910377849812</v>
      </c>
      <c r="O44" s="528">
        <f t="shared" si="35"/>
        <v>2104.3218985301992</v>
      </c>
      <c r="P44" s="528">
        <f t="shared" si="36"/>
        <v>2038.4082818043557</v>
      </c>
      <c r="Q44" s="529">
        <f t="shared" si="37"/>
        <v>3.7459067345571198</v>
      </c>
      <c r="R44" s="529">
        <f t="shared" si="38"/>
        <v>0.28911202783955697</v>
      </c>
      <c r="S44" s="529">
        <f t="shared" si="39"/>
        <v>1.2599538970951412</v>
      </c>
      <c r="T44" s="445">
        <f>'1'!R45</f>
        <v>12272.890331627685</v>
      </c>
      <c r="U44" s="445">
        <f>'1'!U45</f>
        <v>118121.77360235894</v>
      </c>
      <c r="V44" s="445">
        <f>'1'!V45</f>
        <v>168534.80678497709</v>
      </c>
      <c r="W44" s="445">
        <f>'1'!L45*1000</f>
        <v>164911945.64974678</v>
      </c>
      <c r="X44" s="445">
        <f>'1'!M45*1000</f>
        <v>23687124.483815145</v>
      </c>
      <c r="Y44" s="161">
        <f>'25'!F44*1000</f>
        <v>68334807.916589826</v>
      </c>
      <c r="Z44" s="445">
        <f>'21'!AA44*1000</f>
        <v>5740497.5285814228</v>
      </c>
      <c r="AA44" s="445">
        <f>'1'!G45*1000</f>
        <v>74377287.284481198</v>
      </c>
      <c r="AB44" s="445">
        <f>'1'!H45*1000</f>
        <v>25826111.883103695</v>
      </c>
      <c r="AC44" s="445">
        <f>'1'!J45*1000</f>
        <v>25017161.293666478</v>
      </c>
      <c r="AD44" s="445">
        <f>'1'!W45*1000</f>
        <v>19855616.424810655</v>
      </c>
    </row>
    <row r="45" spans="1:30" ht="18" customHeight="1">
      <c r="A45" s="156"/>
      <c r="B45" s="155" t="s">
        <v>363</v>
      </c>
      <c r="C45" s="190"/>
      <c r="D45" s="157"/>
      <c r="E45" s="511">
        <f>'33'!R45</f>
        <v>7.8208419866833658</v>
      </c>
      <c r="F45" s="507">
        <f>'33'!S45</f>
        <v>5.9880307569122344</v>
      </c>
      <c r="G45" s="507">
        <f>'33'!T45</f>
        <v>1.8328112297711328</v>
      </c>
      <c r="H45" s="508">
        <f t="shared" si="28"/>
        <v>11.840934035791156</v>
      </c>
      <c r="I45" s="508">
        <f t="shared" si="29"/>
        <v>16.222362052698251</v>
      </c>
      <c r="J45" s="528">
        <f t="shared" si="30"/>
        <v>14367.401507109191</v>
      </c>
      <c r="K45" s="528">
        <f t="shared" si="31"/>
        <v>1608.9199082681907</v>
      </c>
      <c r="L45" s="528">
        <f t="shared" si="32"/>
        <v>5217.6797719428259</v>
      </c>
      <c r="M45" s="528">
        <f t="shared" si="33"/>
        <v>467.58268548327646</v>
      </c>
      <c r="N45" s="528">
        <f t="shared" si="34"/>
        <v>5754.1281616492752</v>
      </c>
      <c r="O45" s="528">
        <f t="shared" si="35"/>
        <v>1640.2119112037576</v>
      </c>
      <c r="P45" s="528">
        <f t="shared" si="36"/>
        <v>1566.6223728169778</v>
      </c>
      <c r="Q45" s="529">
        <f t="shared" si="37"/>
        <v>5.2736718196900565</v>
      </c>
      <c r="R45" s="529">
        <f t="shared" si="38"/>
        <v>0.42854061684670097</v>
      </c>
      <c r="S45" s="529">
        <f t="shared" si="39"/>
        <v>1.4358130419626967</v>
      </c>
      <c r="T45" s="445">
        <f>'1'!R46</f>
        <v>38447.259206543669</v>
      </c>
      <c r="U45" s="445">
        <f>'1'!U46</f>
        <v>455251.4601216478</v>
      </c>
      <c r="V45" s="445">
        <f>'1'!V46</f>
        <v>623705.35878248746</v>
      </c>
      <c r="W45" s="445">
        <f>'1'!L46*1000</f>
        <v>552387209.86831319</v>
      </c>
      <c r="X45" s="445">
        <f>'1'!M46*1000</f>
        <v>61858560.755755588</v>
      </c>
      <c r="Y45" s="161">
        <f>'25'!F45*1000</f>
        <v>200605486.64862549</v>
      </c>
      <c r="Z45" s="445">
        <f>'21'!AA45*1000</f>
        <v>17977272.709267315</v>
      </c>
      <c r="AA45" s="445">
        <f>'1'!G46*1000</f>
        <v>221230456.9386023</v>
      </c>
      <c r="AB45" s="445">
        <f>'1'!H46*1000</f>
        <v>63061652.503711253</v>
      </c>
      <c r="AC45" s="445">
        <f>'1'!J46*1000</f>
        <v>60232336.446464837</v>
      </c>
      <c r="AD45" s="445">
        <f>'1'!W46*1000</f>
        <v>41949985.608244471</v>
      </c>
    </row>
    <row r="46" spans="1:30" ht="18" customHeight="1">
      <c r="A46" s="156"/>
      <c r="B46" s="156" t="s">
        <v>2454</v>
      </c>
      <c r="C46" s="190"/>
      <c r="D46" s="157"/>
      <c r="E46" s="511">
        <f>'33'!R45</f>
        <v>7.8208419866833658</v>
      </c>
      <c r="F46" s="507">
        <f>'33'!S45</f>
        <v>5.9880307569122344</v>
      </c>
      <c r="G46" s="507">
        <f>'33'!T45</f>
        <v>1.8328112297711328</v>
      </c>
      <c r="H46" s="508">
        <f t="shared" si="28"/>
        <v>10.974033393997338</v>
      </c>
      <c r="I46" s="508">
        <f t="shared" si="29"/>
        <v>15.602746589414229</v>
      </c>
      <c r="J46" s="528">
        <f t="shared" si="30"/>
        <v>17085.60676545772</v>
      </c>
      <c r="K46" s="528">
        <f t="shared" si="31"/>
        <v>1967.2803715049442</v>
      </c>
      <c r="L46" s="528">
        <f t="shared" si="32"/>
        <v>5572.0674566662647</v>
      </c>
      <c r="M46" s="528">
        <f t="shared" si="33"/>
        <v>526.96389596794302</v>
      </c>
      <c r="N46" s="528">
        <f t="shared" si="34"/>
        <v>6193.9115838840371</v>
      </c>
      <c r="O46" s="528">
        <f t="shared" si="35"/>
        <v>1771.641747209057</v>
      </c>
      <c r="P46" s="528">
        <f t="shared" si="36"/>
        <v>1695.1933922156218</v>
      </c>
      <c r="Q46" s="529">
        <f t="shared" si="37"/>
        <v>5.3003816858777393</v>
      </c>
      <c r="R46" s="529">
        <f t="shared" si="38"/>
        <v>0.45094440653216145</v>
      </c>
      <c r="S46" s="529">
        <f t="shared" si="39"/>
        <v>1.4506458299306686</v>
      </c>
      <c r="T46" s="445">
        <f>'1'!R47</f>
        <v>25288.198463057106</v>
      </c>
      <c r="U46" s="445">
        <f>'1'!U47</f>
        <v>277513.53440762084</v>
      </c>
      <c r="V46" s="445">
        <f>'1'!V47</f>
        <v>394565.35232189443</v>
      </c>
      <c r="W46" s="445">
        <f>'1'!L47*1000</f>
        <v>432064214.74664599</v>
      </c>
      <c r="X46" s="445">
        <f>'1'!M47*1000</f>
        <v>49748976.467093743</v>
      </c>
      <c r="Y46" s="161">
        <f>'25'!F46*1000</f>
        <v>140907547.69371834</v>
      </c>
      <c r="Z46" s="445">
        <f>'21'!AA46*1000</f>
        <v>13325967.58410312</v>
      </c>
      <c r="AA46" s="445">
        <f>'1'!G47*1000</f>
        <v>156632865.39588791</v>
      </c>
      <c r="AB46" s="445">
        <f>'1'!H47*1000</f>
        <v>44801628.108859882</v>
      </c>
      <c r="AC46" s="445">
        <f>'1'!J47*1000</f>
        <v>42868386.93561165</v>
      </c>
      <c r="AD46" s="445">
        <f>'1'!W47*1000</f>
        <v>29551242.661112174</v>
      </c>
    </row>
    <row r="47" spans="1:30" ht="18" customHeight="1">
      <c r="A47" s="156"/>
      <c r="B47" s="156" t="s">
        <v>2393</v>
      </c>
      <c r="C47" s="190"/>
      <c r="D47" s="157"/>
      <c r="E47" s="511">
        <f>'33'!R47</f>
        <v>5.3405278991401408</v>
      </c>
      <c r="F47" s="507">
        <f>'33'!S47</f>
        <v>4.2524146825336615</v>
      </c>
      <c r="G47" s="507">
        <f>'33'!T47</f>
        <v>1.0881132166064793</v>
      </c>
      <c r="H47" s="508">
        <f t="shared" si="28"/>
        <v>13.506885421286825</v>
      </c>
      <c r="I47" s="508">
        <f t="shared" si="29"/>
        <v>17.413097403172348</v>
      </c>
      <c r="J47" s="528">
        <f t="shared" si="30"/>
        <v>9143.7373432009063</v>
      </c>
      <c r="K47" s="528">
        <f t="shared" si="31"/>
        <v>920.2468568781245</v>
      </c>
      <c r="L47" s="528">
        <f t="shared" si="32"/>
        <v>4536.6413392731129</v>
      </c>
      <c r="M47" s="528">
        <f t="shared" si="33"/>
        <v>353.46786642553315</v>
      </c>
      <c r="N47" s="528">
        <f t="shared" si="34"/>
        <v>4908.9819404237251</v>
      </c>
      <c r="O47" s="528">
        <f t="shared" si="35"/>
        <v>1387.6388863004263</v>
      </c>
      <c r="P47" s="528">
        <f t="shared" si="36"/>
        <v>1319.5432295156713</v>
      </c>
      <c r="Q47" s="529">
        <f t="shared" si="37"/>
        <v>5.210011355034597</v>
      </c>
      <c r="R47" s="529">
        <f t="shared" si="38"/>
        <v>0.37514328226636789</v>
      </c>
      <c r="S47" s="529">
        <f t="shared" si="39"/>
        <v>1.4004604809449066</v>
      </c>
      <c r="T47" s="445">
        <f>'1'!R48</f>
        <v>13159.060743486592</v>
      </c>
      <c r="U47" s="445">
        <f>'1'!U48</f>
        <v>177737.92571402682</v>
      </c>
      <c r="V47" s="445">
        <f>'1'!V48</f>
        <v>229140.00646059358</v>
      </c>
      <c r="W47" s="445">
        <f>'1'!L48*1000</f>
        <v>120322995.12166744</v>
      </c>
      <c r="X47" s="445">
        <f>'1'!M48*1000</f>
        <v>12109584.288661852</v>
      </c>
      <c r="Y47" s="161">
        <f>'25'!F47*1000</f>
        <v>59697938.954907253</v>
      </c>
      <c r="Z47" s="445">
        <f>'21'!AA47*1000</f>
        <v>4651305.1251641959</v>
      </c>
      <c r="AA47" s="445">
        <f>'1'!G48*1000</f>
        <v>64597591.542714477</v>
      </c>
      <c r="AB47" s="445">
        <f>'1'!H48*1000</f>
        <v>18260024.394851394</v>
      </c>
      <c r="AC47" s="445">
        <f>'1'!J48*1000</f>
        <v>17363949.51085319</v>
      </c>
      <c r="AD47" s="445">
        <f>'1'!W48*1000</f>
        <v>12398742.947132314</v>
      </c>
    </row>
    <row r="48" spans="1:30" ht="18" customHeight="1">
      <c r="A48" s="156"/>
      <c r="B48" s="155" t="s">
        <v>364</v>
      </c>
      <c r="C48" s="190"/>
      <c r="D48" s="157"/>
      <c r="E48" s="511">
        <f>'33'!R48</f>
        <v>8.0416663591959541</v>
      </c>
      <c r="F48" s="507">
        <f>'33'!S48</f>
        <v>6.0005597305801341</v>
      </c>
      <c r="G48" s="507">
        <f>'33'!T48</f>
        <v>2.0411066286158182</v>
      </c>
      <c r="H48" s="508">
        <f t="shared" si="28"/>
        <v>9.9201436234959353</v>
      </c>
      <c r="I48" s="508">
        <f t="shared" si="29"/>
        <v>13.180132714296699</v>
      </c>
      <c r="J48" s="528">
        <f t="shared" si="30"/>
        <v>17250.138176763343</v>
      </c>
      <c r="K48" s="528">
        <f t="shared" si="31"/>
        <v>2473.0669540903409</v>
      </c>
      <c r="L48" s="528">
        <f t="shared" si="32"/>
        <v>5593.3199670080603</v>
      </c>
      <c r="M48" s="528">
        <f t="shared" si="33"/>
        <v>519.38742132058337</v>
      </c>
      <c r="N48" s="528">
        <f t="shared" si="34"/>
        <v>5993.3521300927005</v>
      </c>
      <c r="O48" s="528">
        <f t="shared" si="35"/>
        <v>1771.9529909155779</v>
      </c>
      <c r="P48" s="528">
        <f t="shared" si="36"/>
        <v>1673.0223339150189</v>
      </c>
      <c r="Q48" s="529">
        <f t="shared" si="37"/>
        <v>4.9635034635970099</v>
      </c>
      <c r="R48" s="529">
        <f t="shared" si="38"/>
        <v>0.43014013004998608</v>
      </c>
      <c r="S48" s="529">
        <f t="shared" si="39"/>
        <v>1.3855438440480736</v>
      </c>
      <c r="T48" s="445">
        <f>'1'!R49</f>
        <v>42500.206708341393</v>
      </c>
      <c r="U48" s="445">
        <f>'1'!U49</f>
        <v>421608.15457501204</v>
      </c>
      <c r="V48" s="445">
        <f>'1'!V49</f>
        <v>560158.36480098241</v>
      </c>
      <c r="W48" s="445">
        <f>'1'!L49*1000</f>
        <v>733134438.25989342</v>
      </c>
      <c r="X48" s="445">
        <f>'1'!M49*1000</f>
        <v>105105856.75240771</v>
      </c>
      <c r="Y48" s="161">
        <f>'25'!F48*1000</f>
        <v>237717254.78373584</v>
      </c>
      <c r="Z48" s="445">
        <f>'21'!AA48*1000</f>
        <v>22074072.767837197</v>
      </c>
      <c r="AA48" s="445">
        <f>'1'!G49*1000</f>
        <v>254718704.40481797</v>
      </c>
      <c r="AB48" s="445">
        <f>'1'!H49*1000</f>
        <v>75308368.39137584</v>
      </c>
      <c r="AC48" s="445">
        <f>'1'!J49*1000</f>
        <v>71103795.01906006</v>
      </c>
      <c r="AD48" s="445">
        <f>'1'!W49*1000</f>
        <v>51318329.134442754</v>
      </c>
    </row>
    <row r="49" spans="1:30" ht="18" customHeight="1">
      <c r="A49" s="156"/>
      <c r="B49" s="156" t="s">
        <v>2258</v>
      </c>
      <c r="C49" s="188"/>
      <c r="D49" s="149"/>
      <c r="E49" s="511">
        <f>'33'!R49</f>
        <v>7.3250215137138817</v>
      </c>
      <c r="F49" s="507">
        <f>'33'!S49</f>
        <v>5.4700765009529952</v>
      </c>
      <c r="G49" s="507">
        <f>'33'!T49</f>
        <v>1.8549450127608869</v>
      </c>
      <c r="H49" s="508">
        <f t="shared" si="28"/>
        <v>7.9638611694850443</v>
      </c>
      <c r="I49" s="508">
        <f t="shared" si="29"/>
        <v>10.083573465306221</v>
      </c>
      <c r="J49" s="528">
        <f t="shared" si="30"/>
        <v>14916.047280129833</v>
      </c>
      <c r="K49" s="528">
        <f t="shared" si="31"/>
        <v>1870.8166322236063</v>
      </c>
      <c r="L49" s="528">
        <f t="shared" si="32"/>
        <v>5528.70015688289</v>
      </c>
      <c r="M49" s="528">
        <f t="shared" si="33"/>
        <v>617.73008484659465</v>
      </c>
      <c r="N49" s="528">
        <f t="shared" si="34"/>
        <v>5756.6610886353983</v>
      </c>
      <c r="O49" s="528">
        <f t="shared" si="35"/>
        <v>1898.3342474079604</v>
      </c>
      <c r="P49" s="528">
        <f t="shared" si="36"/>
        <v>1817.801340867821</v>
      </c>
      <c r="Q49" s="529">
        <f t="shared" si="37"/>
        <v>4.0218509701384866</v>
      </c>
      <c r="R49" s="529">
        <f t="shared" si="38"/>
        <v>0.43157279936605253</v>
      </c>
      <c r="S49" s="529">
        <f t="shared" si="39"/>
        <v>1.2699941813009046</v>
      </c>
      <c r="T49" s="445">
        <f>'1'!R50</f>
        <v>10804.406732725442</v>
      </c>
      <c r="U49" s="445">
        <f>'1'!U50</f>
        <v>86044.795238074919</v>
      </c>
      <c r="V49" s="445">
        <f>'1'!V50</f>
        <v>108947.02903848616</v>
      </c>
      <c r="W49" s="445">
        <f>'1'!L50*1000</f>
        <v>161159041.65908578</v>
      </c>
      <c r="X49" s="445">
        <f>'1'!M50*1000</f>
        <v>20213063.816891469</v>
      </c>
      <c r="Y49" s="161">
        <f>'25'!F49*1000</f>
        <v>59734325.198245704</v>
      </c>
      <c r="Z49" s="445">
        <f>'21'!AA49*1000</f>
        <v>6674207.0877236053</v>
      </c>
      <c r="AA49" s="445">
        <f>'1'!G50*1000</f>
        <v>62197307.824070863</v>
      </c>
      <c r="AB49" s="445">
        <f>'1'!H50*1000</f>
        <v>20510375.323657852</v>
      </c>
      <c r="AC49" s="445">
        <f>'1'!J50*1000</f>
        <v>19640265.04602962</v>
      </c>
      <c r="AD49" s="445">
        <f>'1'!W50*1000</f>
        <v>15464846.481352638</v>
      </c>
    </row>
    <row r="50" spans="1:30" ht="18" customHeight="1">
      <c r="A50" s="156"/>
      <c r="B50" s="156" t="s">
        <v>2455</v>
      </c>
      <c r="C50" s="188"/>
      <c r="D50" s="149"/>
      <c r="E50" s="511">
        <f>'33'!R50</f>
        <v>10.823822977845067</v>
      </c>
      <c r="F50" s="507">
        <f>'33'!S50</f>
        <v>8.0898709384985654</v>
      </c>
      <c r="G50" s="507">
        <f>'33'!T50</f>
        <v>2.7339520393465051</v>
      </c>
      <c r="H50" s="508">
        <f>U50/T50</f>
        <v>9.5916198895918896</v>
      </c>
      <c r="I50" s="508">
        <f>V50/T50</f>
        <v>12.240407566972957</v>
      </c>
      <c r="J50" s="528">
        <f>W50/T50</f>
        <v>20798.780879002064</v>
      </c>
      <c r="K50" s="528">
        <f>X50/T50</f>
        <v>3099.2086512352071</v>
      </c>
      <c r="L50" s="528">
        <f>Y50/T50</f>
        <v>5843.1429493638452</v>
      </c>
      <c r="M50" s="528">
        <f>Z50/T50</f>
        <v>487.96549749288124</v>
      </c>
      <c r="N50" s="528">
        <f>AA50/T50</f>
        <v>6358.9019917440601</v>
      </c>
      <c r="O50" s="528">
        <f>AB50/T50</f>
        <v>1775.3927454171928</v>
      </c>
      <c r="P50" s="528">
        <f>AC50/T50</f>
        <v>1662.8533777699765</v>
      </c>
      <c r="Q50" s="529">
        <f>AA50/AD50</f>
        <v>5.3872722463148071</v>
      </c>
      <c r="R50" s="529">
        <f>Z50/AD50</f>
        <v>0.41340517360004053</v>
      </c>
      <c r="S50" s="529">
        <f>AC50/AD50</f>
        <v>1.4087721218823255</v>
      </c>
      <c r="T50" s="445">
        <f>'1'!R51</f>
        <v>22481.080324985807</v>
      </c>
      <c r="U50" s="445">
        <f>'1'!U51</f>
        <v>215629.97718464676</v>
      </c>
      <c r="V50" s="445">
        <f>'1'!V51</f>
        <v>275177.58572368312</v>
      </c>
      <c r="W50" s="445">
        <f>'1'!L51*1000</f>
        <v>467579063.60262436</v>
      </c>
      <c r="X50" s="445">
        <f>'1'!M51*1000</f>
        <v>69673558.632309616</v>
      </c>
      <c r="Y50" s="161">
        <f>'25'!F50*1000</f>
        <v>131360165.99502307</v>
      </c>
      <c r="Z50" s="445">
        <f>'21'!AA50*1000</f>
        <v>10969991.544959124</v>
      </c>
      <c r="AA50" s="445">
        <f>'1'!G51*1000</f>
        <v>142954986.45511046</v>
      </c>
      <c r="AB50" s="445">
        <f>'1'!H51*1000</f>
        <v>39912746.918120988</v>
      </c>
      <c r="AC50" s="445">
        <f>'1'!J51*1000</f>
        <v>37382740.354320809</v>
      </c>
      <c r="AD50" s="445">
        <f>'1'!W51*1000</f>
        <v>26535690.033652857</v>
      </c>
    </row>
    <row r="51" spans="1:30" ht="18" customHeight="1">
      <c r="A51" s="156"/>
      <c r="B51" s="156" t="s">
        <v>2242</v>
      </c>
      <c r="C51" s="188"/>
      <c r="D51" s="149"/>
      <c r="E51" s="511">
        <f>'33'!R51</f>
        <v>5.3172069536267319</v>
      </c>
      <c r="F51" s="507">
        <f>'33'!S51</f>
        <v>3.9480285042967909</v>
      </c>
      <c r="G51" s="507">
        <f>'33'!T51</f>
        <v>1.369178449329941</v>
      </c>
      <c r="H51" s="508">
        <f>U51/T51</f>
        <v>13.015413023888243</v>
      </c>
      <c r="I51" s="508">
        <f>V51/T51</f>
        <v>19.103538329218221</v>
      </c>
      <c r="J51" s="528">
        <f>W51/T51</f>
        <v>11329.301048355228</v>
      </c>
      <c r="K51" s="528">
        <f>X51/T51</f>
        <v>1651.6220655900129</v>
      </c>
      <c r="L51" s="528">
        <f>Y51/T51</f>
        <v>5059.5965323024075</v>
      </c>
      <c r="M51" s="528">
        <f>Z51/T51</f>
        <v>480.73889419430463</v>
      </c>
      <c r="N51" s="528">
        <f>AA51/T51</f>
        <v>5379.047003589204</v>
      </c>
      <c r="O51" s="528">
        <f>AB51/T51</f>
        <v>1615.3769961497469</v>
      </c>
      <c r="P51" s="528">
        <f>AC51/T51</f>
        <v>1528.0757475618657</v>
      </c>
      <c r="Q51" s="529">
        <f>AA51/AD51</f>
        <v>5.319544247232896</v>
      </c>
      <c r="R51" s="529">
        <f>Z51/AD51</f>
        <v>0.47542098392634125</v>
      </c>
      <c r="S51" s="529">
        <f>AC51/AD51</f>
        <v>1.5111722479567335</v>
      </c>
      <c r="T51" s="445">
        <f>'1'!R52</f>
        <v>9214.7196506301316</v>
      </c>
      <c r="U51" s="445">
        <f>'1'!U52</f>
        <v>119933.38215229033</v>
      </c>
      <c r="V51" s="445">
        <f>'1'!V52</f>
        <v>176033.75003881304</v>
      </c>
      <c r="W51" s="445">
        <f>'1'!L52*1000</f>
        <v>104396332.99818347</v>
      </c>
      <c r="X51" s="445">
        <f>'1'!M52*1000</f>
        <v>15219234.303206619</v>
      </c>
      <c r="Y51" s="161">
        <f>'25'!F51*1000</f>
        <v>46622763.590467066</v>
      </c>
      <c r="Z51" s="445">
        <f>'21'!AA51*1000</f>
        <v>4429874.1351544587</v>
      </c>
      <c r="AA51" s="445">
        <f>'1'!G52*1000</f>
        <v>49566410.125636563</v>
      </c>
      <c r="AB51" s="445">
        <f>'1'!H52*1000</f>
        <v>14885246.149596948</v>
      </c>
      <c r="AC51" s="445">
        <f>'1'!J52*1000</f>
        <v>14080789.618709652</v>
      </c>
      <c r="AD51" s="445">
        <f>'1'!W52*1000</f>
        <v>9317792.6194372512</v>
      </c>
    </row>
    <row r="52" spans="1:30" ht="18" customHeight="1">
      <c r="A52" s="156"/>
      <c r="B52" s="155" t="s">
        <v>365</v>
      </c>
      <c r="C52" s="188"/>
      <c r="D52" s="149"/>
      <c r="E52" s="511">
        <f>'33'!R52</f>
        <v>6.1980553008645582</v>
      </c>
      <c r="F52" s="507">
        <f>'33'!S52</f>
        <v>4.8506310288358261</v>
      </c>
      <c r="G52" s="507">
        <f>'33'!T52</f>
        <v>1.3474242720287313</v>
      </c>
      <c r="H52" s="508">
        <f>U52/T52</f>
        <v>9.3837120248336756</v>
      </c>
      <c r="I52" s="508">
        <f>V52/T52</f>
        <v>12.155673543883465</v>
      </c>
      <c r="J52" s="528">
        <f>W52/T52</f>
        <v>7029.8420461622118</v>
      </c>
      <c r="K52" s="528">
        <f>X52/T52</f>
        <v>1174.9670510581627</v>
      </c>
      <c r="L52" s="528">
        <f>Y52/T52</f>
        <v>3620.399497160965</v>
      </c>
      <c r="M52" s="528">
        <f>Z52/T52</f>
        <v>195.89944513568634</v>
      </c>
      <c r="N52" s="528">
        <f>AA52/T52</f>
        <v>3668.9873105339002</v>
      </c>
      <c r="O52" s="528">
        <f>AB52/T52</f>
        <v>1066.577490921173</v>
      </c>
      <c r="P52" s="528">
        <f>AC52/T52</f>
        <v>992.6716645761071</v>
      </c>
      <c r="Q52" s="529">
        <f>AA52/AD52</f>
        <v>4.7081891658233523</v>
      </c>
      <c r="R52" s="529">
        <f>Z52/AD52</f>
        <v>0.25138589128683297</v>
      </c>
      <c r="S52" s="529">
        <f>AC52/AD52</f>
        <v>1.2738354158267611</v>
      </c>
      <c r="T52" s="445">
        <f>'1'!R53</f>
        <v>4673.3336968545609</v>
      </c>
      <c r="U52" s="445">
        <f>'1'!U53</f>
        <v>43853.217607234561</v>
      </c>
      <c r="V52" s="445">
        <f>'1'!V53</f>
        <v>56807.518780594095</v>
      </c>
      <c r="W52" s="445">
        <f>'1'!L53*1000</f>
        <v>32852797.717894878</v>
      </c>
      <c r="X52" s="445">
        <f>'1'!M53*1000</f>
        <v>5491013.1124039451</v>
      </c>
      <c r="Y52" s="161">
        <f>'25'!F52*1000</f>
        <v>16919334.966157645</v>
      </c>
      <c r="Z52" s="445">
        <f>'21'!AA52*1000</f>
        <v>915503.47814771428</v>
      </c>
      <c r="AA52" s="445">
        <f>'1'!G53*1000</f>
        <v>17146402.031649865</v>
      </c>
      <c r="AB52" s="445">
        <f>'1'!H53*1000</f>
        <v>4984472.5286285067</v>
      </c>
      <c r="AC52" s="445">
        <f>'1'!J53*1000</f>
        <v>4639085.9399762293</v>
      </c>
      <c r="AD52" s="445">
        <f>'1'!W53*1000</f>
        <v>3641825.2172438698</v>
      </c>
    </row>
    <row r="53" spans="1:30" ht="18" customHeight="1">
      <c r="A53" s="3093" t="s">
        <v>366</v>
      </c>
      <c r="B53" s="3093"/>
      <c r="C53" s="188"/>
      <c r="D53" s="149"/>
      <c r="E53" s="511">
        <f>'33'!R53</f>
        <v>7.1829550245004068</v>
      </c>
      <c r="F53" s="507">
        <f>'33'!S53</f>
        <v>5.8783333067464261</v>
      </c>
      <c r="G53" s="507">
        <f>'33'!T53</f>
        <v>1.3046217177539838</v>
      </c>
      <c r="H53" s="508">
        <f>U53/T53</f>
        <v>19.424005930705142</v>
      </c>
      <c r="I53" s="508">
        <f>V53/T53</f>
        <v>24.093693216699489</v>
      </c>
      <c r="J53" s="528">
        <f>W53/T53</f>
        <v>4417.3157464777387</v>
      </c>
      <c r="K53" s="528">
        <f>X53/T53</f>
        <v>444.86442549399618</v>
      </c>
      <c r="L53" s="528">
        <f>Y53/T53</f>
        <v>2500.0650724904158</v>
      </c>
      <c r="M53" s="528">
        <f>Z53/T53</f>
        <v>120.73718368348297</v>
      </c>
      <c r="N53" s="528">
        <f>AA53/T53</f>
        <v>2608.5858805549028</v>
      </c>
      <c r="O53" s="528">
        <f>AB53/T53</f>
        <v>722.8025650208823</v>
      </c>
      <c r="P53" s="528">
        <f>AC53/T53</f>
        <v>683.13057459866093</v>
      </c>
      <c r="Q53" s="529">
        <f>AA53/AD53</f>
        <v>4.7428156754855637</v>
      </c>
      <c r="R53" s="529">
        <f>Z53/AD53</f>
        <v>0.21951901666591522</v>
      </c>
      <c r="S53" s="529">
        <f>AC53/AD53</f>
        <v>1.2420378496109852</v>
      </c>
      <c r="T53" s="445">
        <f>'1'!R54</f>
        <v>3052.755885415088</v>
      </c>
      <c r="U53" s="445">
        <f>'1'!U54</f>
        <v>59296.7484232977</v>
      </c>
      <c r="V53" s="445">
        <f>'1'!V54</f>
        <v>73552.163768664948</v>
      </c>
      <c r="W53" s="445">
        <f>'1'!L54*1000</f>
        <v>13484986.64279666</v>
      </c>
      <c r="X53" s="445">
        <f>'1'!M54*1000</f>
        <v>1358062.4931385987</v>
      </c>
      <c r="Y53" s="161">
        <f>'25'!F53*1000</f>
        <v>7632088.3639658149</v>
      </c>
      <c r="Z53" s="445">
        <f>'21'!AA53*1000</f>
        <v>368581.14807819517</v>
      </c>
      <c r="AA53" s="445">
        <f>'1'!G54*1000</f>
        <v>7963375.8994746786</v>
      </c>
      <c r="AB53" s="445">
        <f>'1'!H54*1000</f>
        <v>2206539.7843606202</v>
      </c>
      <c r="AC53" s="445">
        <f>'1'!J54*1000</f>
        <v>2085430.882113053</v>
      </c>
      <c r="AD53" s="445">
        <f>'1'!W54*1000</f>
        <v>1679039.7190924773</v>
      </c>
    </row>
    <row r="54" spans="1:30" ht="18" customHeight="1">
      <c r="A54" s="3094" t="s">
        <v>118</v>
      </c>
      <c r="B54" s="3094"/>
      <c r="C54" s="3094"/>
      <c r="D54" s="157"/>
      <c r="E54" s="511"/>
      <c r="F54" s="507"/>
      <c r="G54" s="507"/>
      <c r="H54" s="508"/>
      <c r="I54" s="508"/>
      <c r="J54" s="505"/>
      <c r="K54" s="505"/>
      <c r="L54" s="505"/>
      <c r="M54" s="505"/>
      <c r="N54" s="505"/>
      <c r="O54" s="505"/>
      <c r="P54" s="505"/>
      <c r="Q54" s="444"/>
      <c r="R54" s="444"/>
      <c r="S54" s="444"/>
      <c r="T54" s="445"/>
      <c r="U54" s="445"/>
      <c r="V54" s="445"/>
      <c r="W54" s="445"/>
      <c r="X54" s="445"/>
      <c r="Y54" s="161"/>
      <c r="Z54" s="445"/>
      <c r="AA54" s="445"/>
      <c r="AB54" s="445"/>
      <c r="AC54" s="445"/>
      <c r="AD54" s="445"/>
    </row>
    <row r="55" spans="1:30" ht="18" customHeight="1">
      <c r="A55" s="3093" t="s">
        <v>367</v>
      </c>
      <c r="B55" s="3093" t="s">
        <v>367</v>
      </c>
      <c r="C55" s="196"/>
      <c r="D55" s="157"/>
      <c r="E55" s="511">
        <f>'33'!R55</f>
        <v>13.548290171656447</v>
      </c>
      <c r="F55" s="507">
        <f>'33'!S55</f>
        <v>10.344447206953649</v>
      </c>
      <c r="G55" s="507">
        <f>'33'!T55</f>
        <v>3.2038429647027793</v>
      </c>
      <c r="H55" s="508">
        <f>U55/T55</f>
        <v>7.2171607611266824</v>
      </c>
      <c r="I55" s="508">
        <f>V55/T55</f>
        <v>10.221117370212793</v>
      </c>
      <c r="J55" s="528">
        <f>W55/T55</f>
        <v>15047.715963481891</v>
      </c>
      <c r="K55" s="528">
        <f>X55/T55</f>
        <v>2012.733779280574</v>
      </c>
      <c r="L55" s="528">
        <f>Y55/T55</f>
        <v>5263.0111892010082</v>
      </c>
      <c r="M55" s="528">
        <f>Z55/T55</f>
        <v>555.04674190785943</v>
      </c>
      <c r="N55" s="528">
        <f>AA55/T55</f>
        <v>5622.6344221547934</v>
      </c>
      <c r="O55" s="528">
        <f>AB55/T55</f>
        <v>1698.7613607243011</v>
      </c>
      <c r="P55" s="528">
        <f>AC55/T55</f>
        <v>1604.0958214797461</v>
      </c>
      <c r="Q55" s="529">
        <f>AA55/AD55</f>
        <v>5.2695995690230104</v>
      </c>
      <c r="R55" s="529">
        <f>Z55/AD55</f>
        <v>0.5201963799069772</v>
      </c>
      <c r="S55" s="529">
        <f>AC55/AD55</f>
        <v>1.5033776011177715</v>
      </c>
      <c r="T55" s="445">
        <f>'1'!R56</f>
        <v>99445.479761268361</v>
      </c>
      <c r="U55" s="445">
        <f>'1'!U56</f>
        <v>717714.01440444367</v>
      </c>
      <c r="V55" s="445">
        <f>'1'!V56</f>
        <v>1016443.9205770448</v>
      </c>
      <c r="W55" s="445">
        <f>'1'!L56*1000</f>
        <v>1496427333.2997532</v>
      </c>
      <c r="X55" s="445">
        <f>'1'!M56*1000</f>
        <v>200157276.31226751</v>
      </c>
      <c r="Y55" s="161">
        <f>'25'!F55*1000</f>
        <v>523382672.69901776</v>
      </c>
      <c r="Z55" s="445">
        <f>'21'!AA55*1000</f>
        <v>55196889.538955979</v>
      </c>
      <c r="AA55" s="445">
        <f>'1'!G56*1000</f>
        <v>559145577.63340533</v>
      </c>
      <c r="AB55" s="445">
        <f>'1'!H56*1000</f>
        <v>168934138.51713318</v>
      </c>
      <c r="AC55" s="445">
        <f>'1'!J56*1000</f>
        <v>159520078.55009922</v>
      </c>
      <c r="AD55" s="445">
        <f>'1'!W56*1000</f>
        <v>106107792.50102898</v>
      </c>
    </row>
    <row r="56" spans="1:30" ht="18" customHeight="1">
      <c r="A56" s="155"/>
      <c r="B56" s="155" t="s">
        <v>368</v>
      </c>
      <c r="C56" s="155"/>
      <c r="D56" s="157"/>
      <c r="E56" s="511">
        <f>'33'!R56</f>
        <v>10.949576120087023</v>
      </c>
      <c r="F56" s="507">
        <f>'33'!S56</f>
        <v>8.446503777464434</v>
      </c>
      <c r="G56" s="507">
        <f>'33'!T56</f>
        <v>2.5030723426225907</v>
      </c>
      <c r="H56" s="508">
        <f>U56/T56</f>
        <v>6.7152443744361641</v>
      </c>
      <c r="I56" s="508">
        <f>V56/T56</f>
        <v>10.422514553523152</v>
      </c>
      <c r="J56" s="528">
        <f>W56/T56</f>
        <v>11388.94301178288</v>
      </c>
      <c r="K56" s="528">
        <f>X56/T56</f>
        <v>1485.7438519316258</v>
      </c>
      <c r="L56" s="528">
        <f>Y56/T56</f>
        <v>4728.5156691427801</v>
      </c>
      <c r="M56" s="528">
        <f>Z56/T56</f>
        <v>406.59498543765494</v>
      </c>
      <c r="N56" s="528">
        <f>AA56/T56</f>
        <v>4935.4328776294988</v>
      </c>
      <c r="O56" s="528">
        <f>AB56/T56</f>
        <v>1442.4760446202527</v>
      </c>
      <c r="P56" s="528">
        <f>AC56/T56</f>
        <v>1363.4201621983409</v>
      </c>
      <c r="Q56" s="529">
        <f>AA56/AD56</f>
        <v>5.1073758340938928</v>
      </c>
      <c r="R56" s="529">
        <f>Z56/AD56</f>
        <v>0.42076013480006025</v>
      </c>
      <c r="S56" s="529">
        <f>AC56/AD56</f>
        <v>1.4109196418598178</v>
      </c>
      <c r="T56" s="445">
        <f>'1'!R57</f>
        <v>61755.475832706274</v>
      </c>
      <c r="U56" s="445">
        <f>'1'!U57</f>
        <v>414703.11167620932</v>
      </c>
      <c r="V56" s="445">
        <f>'1'!V57</f>
        <v>643647.34562612849</v>
      </c>
      <c r="W56" s="445">
        <f>'1'!L57*1000</f>
        <v>703329594.92422664</v>
      </c>
      <c r="X56" s="445">
        <f>'1'!M57*1000</f>
        <v>91752818.541555449</v>
      </c>
      <c r="Y56" s="161">
        <f>'25'!F56*1000</f>
        <v>292011735.13031989</v>
      </c>
      <c r="Z56" s="445">
        <f>'21'!AA56*1000</f>
        <v>25109466.796894658</v>
      </c>
      <c r="AA56" s="445">
        <f>'1'!G57*1000</f>
        <v>304790005.79839247</v>
      </c>
      <c r="AB56" s="445">
        <f>'1'!H57*1000</f>
        <v>89080794.512803748</v>
      </c>
      <c r="AC56" s="445">
        <f>'1'!J57*1000</f>
        <v>84198660.876464114</v>
      </c>
      <c r="AD56" s="445">
        <f>'1'!W57*1000</f>
        <v>59676439.662769742</v>
      </c>
    </row>
    <row r="57" spans="1:30" ht="18" customHeight="1">
      <c r="A57" s="155"/>
      <c r="B57" s="3730" t="s">
        <v>369</v>
      </c>
      <c r="C57" s="3730"/>
      <c r="D57" s="157"/>
      <c r="E57" s="511">
        <f>'33'!R57</f>
        <v>20.820417308268901</v>
      </c>
      <c r="F57" s="507">
        <f>'33'!S57</f>
        <v>15.471957445690624</v>
      </c>
      <c r="G57" s="507">
        <f>'33'!T57</f>
        <v>5.3484598625782755</v>
      </c>
      <c r="H57" s="508">
        <f>U57/T57</f>
        <v>5.9655187088409756</v>
      </c>
      <c r="I57" s="508">
        <f>V57/T57</f>
        <v>8.0968758248917769</v>
      </c>
      <c r="J57" s="528">
        <f>W57/T57</f>
        <v>18608.043743704384</v>
      </c>
      <c r="K57" s="528">
        <f>X57/T57</f>
        <v>1883.284215250535</v>
      </c>
      <c r="L57" s="528">
        <f>Y57/T57</f>
        <v>5776.6189553870045</v>
      </c>
      <c r="M57" s="528">
        <f>Z57/T57</f>
        <v>606.01244896713422</v>
      </c>
      <c r="N57" s="528">
        <f>AA57/T57</f>
        <v>6470.7498690913108</v>
      </c>
      <c r="O57" s="528">
        <f>AB57/T57</f>
        <v>1916.2816402142964</v>
      </c>
      <c r="P57" s="528">
        <f>AC57/T57</f>
        <v>1795.8633905513138</v>
      </c>
      <c r="Q57" s="529">
        <f>AA57/AD57</f>
        <v>5.6113694740434381</v>
      </c>
      <c r="R57" s="529">
        <f>Z57/AD57</f>
        <v>0.52552792579232011</v>
      </c>
      <c r="S57" s="529">
        <f>AC57/AD57</f>
        <v>1.5573547445293141</v>
      </c>
      <c r="T57" s="445">
        <f>'1'!R58</f>
        <v>20842.488848343051</v>
      </c>
      <c r="U57" s="445">
        <f>'1'!U58</f>
        <v>124336.25716359988</v>
      </c>
      <c r="V57" s="445">
        <f>'1'!V58</f>
        <v>168759.04408672531</v>
      </c>
      <c r="W57" s="445">
        <f>'1'!L58*1000</f>
        <v>387837944.21763831</v>
      </c>
      <c r="X57" s="445">
        <f>'1'!M58*1000</f>
        <v>39252330.25461977</v>
      </c>
      <c r="Y57" s="161">
        <f>'25'!F57*1000</f>
        <v>120399116.15878072</v>
      </c>
      <c r="Z57" s="445">
        <f>'21'!AA57*1000</f>
        <v>12630807.709554557</v>
      </c>
      <c r="AA57" s="445">
        <f>'1'!G58*1000</f>
        <v>134866531.9869529</v>
      </c>
      <c r="AB57" s="445">
        <f>'1'!H58*1000</f>
        <v>39940078.716451004</v>
      </c>
      <c r="AC57" s="445">
        <f>'1'!J58*1000</f>
        <v>37430262.690713301</v>
      </c>
      <c r="AD57" s="445">
        <f>'1'!W58*1000</f>
        <v>24034512.895792414</v>
      </c>
    </row>
    <row r="58" spans="1:30" ht="18" customHeight="1">
      <c r="A58" s="155"/>
      <c r="B58" s="3730" t="s">
        <v>370</v>
      </c>
      <c r="C58" s="3730"/>
      <c r="D58" s="157"/>
      <c r="E58" s="511">
        <f>'33'!R58</f>
        <v>24.101341099337144</v>
      </c>
      <c r="F58" s="507">
        <f>'33'!S58</f>
        <v>18.31470162762977</v>
      </c>
      <c r="G58" s="507">
        <f>'33'!T58</f>
        <v>5.7866394717073772</v>
      </c>
      <c r="H58" s="508">
        <f>U58/T58</f>
        <v>10.605400542090628</v>
      </c>
      <c r="I58" s="508">
        <f>V58/T58</f>
        <v>12.11083829826962</v>
      </c>
      <c r="J58" s="528">
        <f>W58/T58</f>
        <v>24054.57375929067</v>
      </c>
      <c r="K58" s="528">
        <f>X58/T58</f>
        <v>4104.5891448576522</v>
      </c>
      <c r="L58" s="528">
        <f>Y58/T58</f>
        <v>6586.8361524846687</v>
      </c>
      <c r="M58" s="528">
        <f>Z58/T58</f>
        <v>1036.1536968144917</v>
      </c>
      <c r="N58" s="528">
        <f>AA58/T58</f>
        <v>7092.3836114178457</v>
      </c>
      <c r="O58" s="528">
        <f>AB58/T58</f>
        <v>2369.0891563433911</v>
      </c>
      <c r="P58" s="528">
        <f>AC58/T58</f>
        <v>2249.0649097213486</v>
      </c>
      <c r="Q58" s="529">
        <f>AA58/AD58</f>
        <v>5.3350847778081079</v>
      </c>
      <c r="R58" s="529">
        <f>Z58/AD58</f>
        <v>0.7794231274300023</v>
      </c>
      <c r="S58" s="529">
        <f>AC58/AD58</f>
        <v>1.6918080890097271</v>
      </c>
      <c r="T58" s="445">
        <f>'1'!R59</f>
        <v>16847.515080218953</v>
      </c>
      <c r="U58" s="445">
        <f>'1'!U59</f>
        <v>178674.64556463412</v>
      </c>
      <c r="V58" s="445">
        <f>'1'!V59</f>
        <v>204037.53086419066</v>
      </c>
      <c r="W58" s="445">
        <f>'1'!L59*1000</f>
        <v>405259794.15788865</v>
      </c>
      <c r="X58" s="445">
        <f>'1'!M59*1000</f>
        <v>69152127.516092315</v>
      </c>
      <c r="Y58" s="161">
        <f>'25'!F58*1000</f>
        <v>110971821.40991685</v>
      </c>
      <c r="Z58" s="445">
        <f>'21'!AA58*1000</f>
        <v>17456615.032506764</v>
      </c>
      <c r="AA58" s="445">
        <f>'1'!G59*1000</f>
        <v>119489039.84805991</v>
      </c>
      <c r="AB58" s="445">
        <f>'1'!H59*1000</f>
        <v>39913265.287878476</v>
      </c>
      <c r="AC58" s="445">
        <f>'1'!J59*1000</f>
        <v>37891154.982921697</v>
      </c>
      <c r="AD58" s="445">
        <f>'1'!W59*1000</f>
        <v>22396839.942466926</v>
      </c>
    </row>
    <row r="59" spans="1:30" ht="18" customHeight="1" thickBot="1">
      <c r="A59" s="3104" t="s">
        <v>371</v>
      </c>
      <c r="B59" s="3104"/>
      <c r="C59" s="169"/>
      <c r="D59" s="451"/>
      <c r="E59" s="530">
        <f>'33'!R59</f>
        <v>8.3706214081411918</v>
      </c>
      <c r="F59" s="513">
        <f>'33'!S59</f>
        <v>6.46970696629133</v>
      </c>
      <c r="G59" s="513">
        <f>'33'!T59</f>
        <v>1.9009144418498667</v>
      </c>
      <c r="H59" s="514">
        <f>U59/T59</f>
        <v>13.919101607226418</v>
      </c>
      <c r="I59" s="514">
        <f>V59/T59</f>
        <v>15.3398411956672</v>
      </c>
      <c r="J59" s="531">
        <f>W59/T59</f>
        <v>24718.080161121918</v>
      </c>
      <c r="K59" s="531">
        <f>X59/T59</f>
        <v>2377.063458450667</v>
      </c>
      <c r="L59" s="531">
        <f>Y59/T59</f>
        <v>6549.0807628050843</v>
      </c>
      <c r="M59" s="531">
        <f>Z59/T59</f>
        <v>546.02477112565748</v>
      </c>
      <c r="N59" s="531">
        <f>AA59/T59</f>
        <v>6910.1812605814721</v>
      </c>
      <c r="O59" s="531">
        <f>AB59/T59</f>
        <v>2014.6527471162146</v>
      </c>
      <c r="P59" s="531">
        <f>AC59/T59</f>
        <v>1928.6716519837209</v>
      </c>
      <c r="Q59" s="532">
        <f>AA59/AD59</f>
        <v>4.8576548265830217</v>
      </c>
      <c r="R59" s="532">
        <f>Z59/AD59</f>
        <v>0.38383940520096399</v>
      </c>
      <c r="S59" s="532">
        <f>AC59/AD59</f>
        <v>1.3557996246200077</v>
      </c>
      <c r="T59" s="516">
        <f>'1'!R60</f>
        <v>78725.058033466179</v>
      </c>
      <c r="U59" s="516">
        <f>'1'!U60</f>
        <v>1095782.0818026122</v>
      </c>
      <c r="V59" s="516">
        <f>'1'!V60</f>
        <v>1207629.8883530556</v>
      </c>
      <c r="W59" s="516">
        <f>'1'!L60*1000</f>
        <v>1945932295.160192</v>
      </c>
      <c r="X59" s="516">
        <f>'1'!M60*1000</f>
        <v>187134458.71576059</v>
      </c>
      <c r="Y59" s="516">
        <f>'25'!F59*1000</f>
        <v>515576763.11768723</v>
      </c>
      <c r="Z59" s="516">
        <f>'21'!AA59*1000</f>
        <v>42985831.794577472</v>
      </c>
      <c r="AA59" s="516">
        <f>'1'!G60*1000</f>
        <v>544004420.76104689</v>
      </c>
      <c r="AB59" s="516">
        <f>'1'!H60*1000</f>
        <v>158603654.43400607</v>
      </c>
      <c r="AC59" s="516">
        <f>'1'!J60*1000</f>
        <v>151834787.72991952</v>
      </c>
      <c r="AD59" s="516">
        <f>'1'!W60*1000</f>
        <v>111989105.89201152</v>
      </c>
    </row>
    <row r="60" spans="1:30" s="173" customFormat="1">
      <c r="B60" s="452"/>
      <c r="C60" s="452"/>
      <c r="D60" s="453"/>
      <c r="I60" s="325"/>
    </row>
    <row r="61" spans="1:30" ht="14.25" customHeight="1" thickBot="1">
      <c r="H61" s="101" t="s">
        <v>3879</v>
      </c>
      <c r="L61" s="147" t="s">
        <v>3880</v>
      </c>
      <c r="P61" s="147" t="s">
        <v>3882</v>
      </c>
    </row>
    <row r="62" spans="1:30" ht="14.25" customHeight="1" thickTop="1" thickBot="1">
      <c r="H62" s="454" t="s">
        <v>1356</v>
      </c>
      <c r="I62" s="455" t="s">
        <v>2427</v>
      </c>
      <c r="L62" s="454" t="s">
        <v>1356</v>
      </c>
      <c r="M62" s="455" t="s">
        <v>3869</v>
      </c>
      <c r="P62" s="533" t="s">
        <v>1357</v>
      </c>
      <c r="Q62" s="455" t="s">
        <v>3881</v>
      </c>
    </row>
    <row r="63" spans="1:30" ht="14.25" customHeight="1">
      <c r="H63" s="534" t="s">
        <v>1346</v>
      </c>
      <c r="I63" s="535">
        <f>J28</f>
        <v>19320.588415273221</v>
      </c>
      <c r="L63" s="534" t="s">
        <v>1346</v>
      </c>
      <c r="M63" s="536">
        <f>N28</f>
        <v>6191.5399260082086</v>
      </c>
      <c r="P63" s="534" t="s">
        <v>1346</v>
      </c>
      <c r="Q63" s="461">
        <f>Q28</f>
        <v>5.0580728406619722</v>
      </c>
    </row>
    <row r="64" spans="1:30" ht="14.25" customHeight="1">
      <c r="H64" s="534" t="s">
        <v>745</v>
      </c>
      <c r="I64" s="464"/>
      <c r="L64" s="534" t="s">
        <v>745</v>
      </c>
      <c r="M64" s="537"/>
      <c r="P64" s="534" t="s">
        <v>745</v>
      </c>
      <c r="Q64" s="465"/>
    </row>
    <row r="65" spans="8:17" ht="14.25" customHeight="1">
      <c r="H65" s="467" t="s">
        <v>52</v>
      </c>
      <c r="I65" s="538">
        <f>J33</f>
        <v>29807.679436292423</v>
      </c>
      <c r="L65" s="467" t="s">
        <v>52</v>
      </c>
      <c r="M65" s="539">
        <f>N33</f>
        <v>8083.4096848382314</v>
      </c>
      <c r="P65" s="467" t="s">
        <v>52</v>
      </c>
      <c r="Q65" s="465">
        <f>Q33</f>
        <v>4.788058388226764</v>
      </c>
    </row>
    <row r="66" spans="8:17" ht="14.25" customHeight="1">
      <c r="H66" s="467" t="s">
        <v>53</v>
      </c>
      <c r="I66" s="538">
        <f t="shared" ref="I66:I85" si="40">J34</f>
        <v>11638.923494968336</v>
      </c>
      <c r="L66" s="467" t="s">
        <v>53</v>
      </c>
      <c r="M66" s="539">
        <f t="shared" ref="M66:M85" si="41">N34</f>
        <v>5446.0564272399606</v>
      </c>
      <c r="P66" s="467" t="s">
        <v>53</v>
      </c>
      <c r="Q66" s="465">
        <f t="shared" ref="Q66:Q85" si="42">Q34</f>
        <v>6.9501191917136724</v>
      </c>
    </row>
    <row r="67" spans="8:17" ht="14.25" customHeight="1">
      <c r="H67" s="467" t="s">
        <v>54</v>
      </c>
      <c r="I67" s="538">
        <f t="shared" si="40"/>
        <v>7151.0855413062836</v>
      </c>
      <c r="L67" s="467" t="s">
        <v>54</v>
      </c>
      <c r="M67" s="539">
        <f t="shared" si="41"/>
        <v>3896.6527448496558</v>
      </c>
      <c r="P67" s="467" t="s">
        <v>54</v>
      </c>
      <c r="Q67" s="465">
        <f t="shared" si="42"/>
        <v>5.7248491062846458</v>
      </c>
    </row>
    <row r="68" spans="8:17" ht="14.25" customHeight="1">
      <c r="H68" s="467" t="s">
        <v>746</v>
      </c>
      <c r="I68" s="538">
        <f t="shared" si="40"/>
        <v>2057.8230116214045</v>
      </c>
      <c r="L68" s="467" t="s">
        <v>746</v>
      </c>
      <c r="M68" s="539">
        <f t="shared" si="41"/>
        <v>2723.1609144243271</v>
      </c>
      <c r="P68" s="467" t="s">
        <v>746</v>
      </c>
      <c r="Q68" s="465">
        <f t="shared" si="42"/>
        <v>3.4371413759754881</v>
      </c>
    </row>
    <row r="69" spans="8:17" ht="14.25" customHeight="1">
      <c r="H69" s="467" t="s">
        <v>747</v>
      </c>
      <c r="I69" s="538">
        <f t="shared" si="40"/>
        <v>17771.877143868642</v>
      </c>
      <c r="L69" s="467" t="s">
        <v>747</v>
      </c>
      <c r="M69" s="539">
        <f t="shared" si="41"/>
        <v>6096.5963974345805</v>
      </c>
      <c r="P69" s="467" t="s">
        <v>747</v>
      </c>
      <c r="Q69" s="465">
        <f t="shared" si="42"/>
        <v>6.9289920595769043</v>
      </c>
    </row>
    <row r="70" spans="8:17" ht="14.25" customHeight="1">
      <c r="H70" s="534" t="s">
        <v>748</v>
      </c>
      <c r="I70" s="538"/>
      <c r="L70" s="534" t="s">
        <v>748</v>
      </c>
      <c r="M70" s="539"/>
      <c r="P70" s="534" t="s">
        <v>748</v>
      </c>
      <c r="Q70" s="465"/>
    </row>
    <row r="71" spans="8:17" ht="14.25" customHeight="1">
      <c r="H71" s="467" t="s">
        <v>45</v>
      </c>
      <c r="I71" s="538">
        <f t="shared" si="40"/>
        <v>19580.391005595953</v>
      </c>
      <c r="L71" s="467" t="s">
        <v>45</v>
      </c>
      <c r="M71" s="539">
        <f t="shared" si="41"/>
        <v>6254.0000824250701</v>
      </c>
      <c r="P71" s="467" t="s">
        <v>45</v>
      </c>
      <c r="Q71" s="465">
        <f t="shared" si="42"/>
        <v>5.0605187076773062</v>
      </c>
    </row>
    <row r="72" spans="8:17" ht="14.25" customHeight="1">
      <c r="H72" s="534" t="s">
        <v>749</v>
      </c>
      <c r="I72" s="538">
        <f t="shared" si="40"/>
        <v>23581.802892007934</v>
      </c>
      <c r="L72" s="534" t="s">
        <v>749</v>
      </c>
      <c r="M72" s="539">
        <f t="shared" si="41"/>
        <v>6727.5012370577961</v>
      </c>
      <c r="P72" s="534" t="s">
        <v>749</v>
      </c>
      <c r="Q72" s="465">
        <f t="shared" si="42"/>
        <v>5.0380934854987647</v>
      </c>
    </row>
    <row r="73" spans="8:17" ht="14.25" customHeight="1">
      <c r="H73" s="467" t="s">
        <v>750</v>
      </c>
      <c r="I73" s="538">
        <f t="shared" si="40"/>
        <v>18376.160811901827</v>
      </c>
      <c r="L73" s="467" t="s">
        <v>750</v>
      </c>
      <c r="M73" s="539">
        <f t="shared" si="41"/>
        <v>4788.32645512207</v>
      </c>
      <c r="P73" s="467" t="s">
        <v>750</v>
      </c>
      <c r="Q73" s="465">
        <f t="shared" si="42"/>
        <v>5.0685279786179382</v>
      </c>
    </row>
    <row r="74" spans="8:17" ht="14.25" customHeight="1">
      <c r="H74" s="467" t="s">
        <v>751</v>
      </c>
      <c r="I74" s="538">
        <f t="shared" si="40"/>
        <v>29360.445516593001</v>
      </c>
      <c r="L74" s="467" t="s">
        <v>751</v>
      </c>
      <c r="M74" s="539">
        <f t="shared" si="41"/>
        <v>7472.1876602083121</v>
      </c>
      <c r="P74" s="467" t="s">
        <v>751</v>
      </c>
      <c r="Q74" s="465">
        <f t="shared" si="42"/>
        <v>4.9141587903572184</v>
      </c>
    </row>
    <row r="75" spans="8:17" ht="14.25" customHeight="1">
      <c r="H75" s="467" t="s">
        <v>752</v>
      </c>
      <c r="I75" s="538">
        <f t="shared" si="40"/>
        <v>23946.395719704906</v>
      </c>
      <c r="L75" s="467" t="s">
        <v>752</v>
      </c>
      <c r="M75" s="539">
        <f t="shared" si="41"/>
        <v>8536.2359393025017</v>
      </c>
      <c r="P75" s="467" t="s">
        <v>752</v>
      </c>
      <c r="Q75" s="465">
        <f t="shared" si="42"/>
        <v>7.3392442653293433</v>
      </c>
    </row>
    <row r="76" spans="8:17" ht="14.25" customHeight="1">
      <c r="H76" s="467" t="s">
        <v>753</v>
      </c>
      <c r="I76" s="538">
        <f t="shared" si="40"/>
        <v>13437.091116569558</v>
      </c>
      <c r="L76" s="467" t="s">
        <v>753</v>
      </c>
      <c r="M76" s="539">
        <f t="shared" si="41"/>
        <v>6060.2910377849812</v>
      </c>
      <c r="P76" s="467" t="s">
        <v>753</v>
      </c>
      <c r="Q76" s="465">
        <f t="shared" si="42"/>
        <v>3.7459067345571198</v>
      </c>
    </row>
    <row r="77" spans="8:17" ht="14.25" customHeight="1">
      <c r="H77" s="534" t="s">
        <v>754</v>
      </c>
      <c r="I77" s="538">
        <f t="shared" si="40"/>
        <v>14367.401507109191</v>
      </c>
      <c r="L77" s="534" t="s">
        <v>754</v>
      </c>
      <c r="M77" s="539">
        <f t="shared" si="41"/>
        <v>5754.1281616492752</v>
      </c>
      <c r="P77" s="534" t="s">
        <v>754</v>
      </c>
      <c r="Q77" s="465">
        <f t="shared" si="42"/>
        <v>5.2736718196900565</v>
      </c>
    </row>
    <row r="78" spans="8:17" ht="14.25" customHeight="1">
      <c r="H78" s="467" t="s">
        <v>755</v>
      </c>
      <c r="I78" s="538">
        <f t="shared" si="40"/>
        <v>17085.60676545772</v>
      </c>
      <c r="L78" s="467" t="s">
        <v>755</v>
      </c>
      <c r="M78" s="539">
        <f t="shared" si="41"/>
        <v>6193.9115838840371</v>
      </c>
      <c r="P78" s="467" t="s">
        <v>755</v>
      </c>
      <c r="Q78" s="465">
        <f t="shared" si="42"/>
        <v>5.3003816858777393</v>
      </c>
    </row>
    <row r="79" spans="8:17" ht="14.25" customHeight="1">
      <c r="H79" s="467" t="s">
        <v>756</v>
      </c>
      <c r="I79" s="538">
        <f t="shared" si="40"/>
        <v>9143.7373432009063</v>
      </c>
      <c r="L79" s="467" t="s">
        <v>756</v>
      </c>
      <c r="M79" s="539">
        <f t="shared" si="41"/>
        <v>4908.9819404237251</v>
      </c>
      <c r="P79" s="467" t="s">
        <v>756</v>
      </c>
      <c r="Q79" s="465">
        <f t="shared" si="42"/>
        <v>5.210011355034597</v>
      </c>
    </row>
    <row r="80" spans="8:17" ht="14.25" customHeight="1">
      <c r="H80" s="534" t="s">
        <v>757</v>
      </c>
      <c r="I80" s="538">
        <f t="shared" si="40"/>
        <v>17250.138176763343</v>
      </c>
      <c r="L80" s="534" t="s">
        <v>757</v>
      </c>
      <c r="M80" s="539">
        <f t="shared" si="41"/>
        <v>5993.3521300927005</v>
      </c>
      <c r="P80" s="534" t="s">
        <v>757</v>
      </c>
      <c r="Q80" s="465">
        <f t="shared" si="42"/>
        <v>4.9635034635970099</v>
      </c>
    </row>
    <row r="81" spans="8:17" ht="14.25" customHeight="1">
      <c r="H81" s="467" t="s">
        <v>758</v>
      </c>
      <c r="I81" s="538">
        <f t="shared" si="40"/>
        <v>14916.047280129833</v>
      </c>
      <c r="L81" s="467" t="s">
        <v>758</v>
      </c>
      <c r="M81" s="539">
        <f t="shared" si="41"/>
        <v>5756.6610886353983</v>
      </c>
      <c r="P81" s="467" t="s">
        <v>758</v>
      </c>
      <c r="Q81" s="465">
        <f t="shared" si="42"/>
        <v>4.0218509701384866</v>
      </c>
    </row>
    <row r="82" spans="8:17" ht="14.25" customHeight="1">
      <c r="H82" s="467" t="s">
        <v>759</v>
      </c>
      <c r="I82" s="538">
        <f t="shared" si="40"/>
        <v>20798.780879002064</v>
      </c>
      <c r="L82" s="467" t="s">
        <v>759</v>
      </c>
      <c r="M82" s="539">
        <f t="shared" si="41"/>
        <v>6358.9019917440601</v>
      </c>
      <c r="P82" s="467" t="s">
        <v>759</v>
      </c>
      <c r="Q82" s="465">
        <f t="shared" si="42"/>
        <v>5.3872722463148071</v>
      </c>
    </row>
    <row r="83" spans="8:17" ht="14.25" customHeight="1">
      <c r="H83" s="467" t="s">
        <v>760</v>
      </c>
      <c r="I83" s="538">
        <f t="shared" si="40"/>
        <v>11329.301048355228</v>
      </c>
      <c r="L83" s="467" t="s">
        <v>760</v>
      </c>
      <c r="M83" s="539">
        <f t="shared" si="41"/>
        <v>5379.047003589204</v>
      </c>
      <c r="P83" s="467" t="s">
        <v>760</v>
      </c>
      <c r="Q83" s="465">
        <f t="shared" si="42"/>
        <v>5.319544247232896</v>
      </c>
    </row>
    <row r="84" spans="8:17" ht="14.25" customHeight="1">
      <c r="H84" s="534" t="s">
        <v>761</v>
      </c>
      <c r="I84" s="538">
        <f t="shared" si="40"/>
        <v>7029.8420461622118</v>
      </c>
      <c r="L84" s="534" t="s">
        <v>761</v>
      </c>
      <c r="M84" s="539">
        <f t="shared" si="41"/>
        <v>3668.9873105339002</v>
      </c>
      <c r="P84" s="534" t="s">
        <v>761</v>
      </c>
      <c r="Q84" s="465">
        <f t="shared" si="42"/>
        <v>4.7081891658233523</v>
      </c>
    </row>
    <row r="85" spans="8:17" ht="14.25" customHeight="1" thickBot="1">
      <c r="H85" s="534" t="s">
        <v>762</v>
      </c>
      <c r="I85" s="538">
        <f t="shared" si="40"/>
        <v>4417.3157464777387</v>
      </c>
      <c r="L85" s="540" t="s">
        <v>762</v>
      </c>
      <c r="M85" s="541">
        <f t="shared" si="41"/>
        <v>2608.5858805549028</v>
      </c>
      <c r="P85" s="534" t="s">
        <v>762</v>
      </c>
      <c r="Q85" s="465">
        <f t="shared" si="42"/>
        <v>4.7428156754855637</v>
      </c>
    </row>
    <row r="86" spans="8:17" ht="14.25" customHeight="1">
      <c r="H86" s="534" t="s">
        <v>763</v>
      </c>
      <c r="I86" s="464"/>
      <c r="P86" s="534" t="s">
        <v>96</v>
      </c>
      <c r="Q86" s="461"/>
    </row>
    <row r="87" spans="8:17" ht="14.25" customHeight="1">
      <c r="H87" s="468" t="s">
        <v>2456</v>
      </c>
      <c r="I87" s="542">
        <f>'68'!J30</f>
        <v>13053.124506099261</v>
      </c>
      <c r="P87" s="467" t="s">
        <v>2428</v>
      </c>
      <c r="Q87" s="469">
        <f>'68'!Q48</f>
        <v>2.0420079012709191</v>
      </c>
    </row>
    <row r="88" spans="8:17" ht="14.25" customHeight="1">
      <c r="H88" s="468" t="s">
        <v>2457</v>
      </c>
      <c r="I88" s="542">
        <f>'68'!J31</f>
        <v>13436.038051846734</v>
      </c>
      <c r="P88" s="468" t="s">
        <v>2429</v>
      </c>
      <c r="Q88" s="469">
        <f>'68'!Q49</f>
        <v>2.9519808082525896</v>
      </c>
    </row>
    <row r="89" spans="8:17" ht="14.25" customHeight="1">
      <c r="H89" s="468" t="s">
        <v>2458</v>
      </c>
      <c r="I89" s="542">
        <f>'68'!J32</f>
        <v>18962.156385575232</v>
      </c>
      <c r="P89" s="468" t="s">
        <v>2430</v>
      </c>
      <c r="Q89" s="469">
        <f>'68'!Q50</f>
        <v>3.7934408408009519</v>
      </c>
    </row>
    <row r="90" spans="8:17" ht="14.25" customHeight="1">
      <c r="H90" s="468" t="s">
        <v>2459</v>
      </c>
      <c r="I90" s="542">
        <f>'68'!J33</f>
        <v>22159.139011006297</v>
      </c>
      <c r="P90" s="468" t="s">
        <v>2431</v>
      </c>
      <c r="Q90" s="469">
        <f>'68'!Q51</f>
        <v>5.1003014161917148</v>
      </c>
    </row>
    <row r="91" spans="8:17" ht="14.25" customHeight="1">
      <c r="H91" s="468" t="s">
        <v>2460</v>
      </c>
      <c r="I91" s="542">
        <f>'68'!J34</f>
        <v>29746.312829982773</v>
      </c>
      <c r="P91" s="468" t="s">
        <v>2432</v>
      </c>
      <c r="Q91" s="469">
        <f>'68'!Q52</f>
        <v>5.7270954819979085</v>
      </c>
    </row>
    <row r="92" spans="8:17" ht="14.25" customHeight="1" thickBot="1">
      <c r="H92" s="470" t="s">
        <v>2461</v>
      </c>
      <c r="I92" s="106">
        <f>'68'!J35</f>
        <v>26351.5854338192</v>
      </c>
      <c r="P92" s="468" t="s">
        <v>2433</v>
      </c>
      <c r="Q92" s="469">
        <f>'68'!Q53</f>
        <v>6.2469025465622838</v>
      </c>
    </row>
    <row r="93" spans="8:17" ht="14.25" customHeight="1">
      <c r="P93" s="468" t="s">
        <v>2434</v>
      </c>
      <c r="Q93" s="469">
        <f>'68'!Q54</f>
        <v>4.8118404232924004</v>
      </c>
    </row>
    <row r="94" spans="8:17" ht="14.25" customHeight="1">
      <c r="P94" s="468" t="s">
        <v>2435</v>
      </c>
      <c r="Q94" s="469">
        <f>'68'!Q55</f>
        <v>5.0376870987221487</v>
      </c>
    </row>
    <row r="95" spans="8:17" ht="14.25" customHeight="1">
      <c r="P95" s="468" t="s">
        <v>2436</v>
      </c>
      <c r="Q95" s="469">
        <f>'68'!Q56</f>
        <v>5.2270887775651129</v>
      </c>
    </row>
    <row r="96" spans="8:17" ht="14.25" customHeight="1" thickBot="1">
      <c r="P96" s="470" t="s">
        <v>2437</v>
      </c>
      <c r="Q96" s="473">
        <f>'68'!Q57</f>
        <v>4.6625839044359161</v>
      </c>
    </row>
  </sheetData>
  <mergeCells count="47">
    <mergeCell ref="A15:C15"/>
    <mergeCell ref="A12:C12"/>
    <mergeCell ref="B57:C57"/>
    <mergeCell ref="B58:C58"/>
    <mergeCell ref="A20:C20"/>
    <mergeCell ref="A54:C54"/>
    <mergeCell ref="A39:B39"/>
    <mergeCell ref="A29:C29"/>
    <mergeCell ref="A55:B55"/>
    <mergeCell ref="A32:C32"/>
    <mergeCell ref="A38:C38"/>
    <mergeCell ref="A21:C21"/>
    <mergeCell ref="A22:D22"/>
    <mergeCell ref="A17:C17"/>
    <mergeCell ref="A19:C19"/>
    <mergeCell ref="A53:B53"/>
    <mergeCell ref="A18:C18"/>
    <mergeCell ref="S3:S5"/>
    <mergeCell ref="N3:N5"/>
    <mergeCell ref="O3:O5"/>
    <mergeCell ref="P3:P5"/>
    <mergeCell ref="Q3:Q5"/>
    <mergeCell ref="R3:R5"/>
    <mergeCell ref="A7:C7"/>
    <mergeCell ref="A10:C10"/>
    <mergeCell ref="A11:C11"/>
    <mergeCell ref="A16:C16"/>
    <mergeCell ref="A13:C13"/>
    <mergeCell ref="A14:C14"/>
    <mergeCell ref="A6:C6"/>
    <mergeCell ref="M3:M5"/>
    <mergeCell ref="A9:C9"/>
    <mergeCell ref="L3:L5"/>
    <mergeCell ref="H3:H5"/>
    <mergeCell ref="I3:I5"/>
    <mergeCell ref="A8:C8"/>
    <mergeCell ref="J3:J5"/>
    <mergeCell ref="K3:K5"/>
    <mergeCell ref="A3:C5"/>
    <mergeCell ref="E3:G4"/>
    <mergeCell ref="A23:D23"/>
    <mergeCell ref="A24:D24"/>
    <mergeCell ref="A25:D25"/>
    <mergeCell ref="A26:D26"/>
    <mergeCell ref="A59:B59"/>
    <mergeCell ref="A27:D27"/>
    <mergeCell ref="A28:D28"/>
  </mergeCells>
  <phoneticPr fontId="4"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1" manualBreakCount="1">
    <brk id="11" max="42"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theme="7" tint="0.39997558519241921"/>
  </sheetPr>
  <dimension ref="A1:AT69"/>
  <sheetViews>
    <sheetView view="pageBreakPreview" topLeftCell="A5" zoomScaleNormal="75" zoomScaleSheetLayoutView="100" workbookViewId="0">
      <selection activeCell="U46" sqref="U46"/>
    </sheetView>
  </sheetViews>
  <sheetFormatPr defaultColWidth="9.140625" defaultRowHeight="15.75"/>
  <cols>
    <col min="1" max="1" width="2.28515625" style="174" customWidth="1"/>
    <col min="2" max="2" width="28.7109375" style="174" customWidth="1"/>
    <col min="3" max="3" width="2.28515625" style="174" customWidth="1"/>
    <col min="4" max="4" width="1.7109375" style="175" customWidth="1"/>
    <col min="5" max="7" width="8.85546875" style="517" customWidth="1"/>
    <col min="8" max="11" width="8.85546875" style="132" customWidth="1"/>
    <col min="12" max="19" width="12.140625" style="132" customWidth="1"/>
    <col min="20" max="20" width="10.85546875" style="176" bestFit="1" customWidth="1"/>
    <col min="21" max="21" width="11.5703125" style="132" bestFit="1" customWidth="1"/>
    <col min="22" max="22" width="13.5703125" style="132" customWidth="1"/>
    <col min="23" max="23" width="23.7109375" style="132" customWidth="1"/>
    <col min="24" max="24" width="24.28515625" style="132" customWidth="1"/>
    <col min="25" max="25" width="17.42578125" style="132" bestFit="1" customWidth="1"/>
    <col min="26" max="26" width="20.5703125" style="132" customWidth="1"/>
    <col min="27" max="30" width="17.42578125" style="132" bestFit="1" customWidth="1"/>
    <col min="31" max="16384" width="9.140625" style="132"/>
  </cols>
  <sheetData>
    <row r="1" spans="1:46" s="131" customFormat="1" ht="35.1" customHeight="1">
      <c r="A1" s="474" t="s">
        <v>180</v>
      </c>
      <c r="B1" s="474"/>
      <c r="C1" s="474"/>
      <c r="D1" s="474"/>
      <c r="E1" s="474"/>
      <c r="F1" s="474"/>
      <c r="G1" s="474"/>
      <c r="H1" s="474"/>
      <c r="I1" s="474"/>
      <c r="J1" s="474"/>
      <c r="K1" s="416" t="s">
        <v>1569</v>
      </c>
      <c r="L1" s="475" t="s">
        <v>181</v>
      </c>
      <c r="M1" s="475"/>
      <c r="N1" s="475"/>
      <c r="O1" s="475"/>
      <c r="P1" s="475"/>
      <c r="Q1" s="475"/>
      <c r="R1" s="475"/>
      <c r="S1" s="475"/>
      <c r="T1" s="476"/>
    </row>
    <row r="2" spans="1:46" ht="15" customHeight="1" thickBot="1">
      <c r="A2" s="132"/>
      <c r="B2" s="133"/>
      <c r="C2" s="133"/>
      <c r="D2" s="134"/>
      <c r="E2" s="477"/>
      <c r="F2" s="477"/>
      <c r="G2" s="477"/>
      <c r="H2" s="478"/>
      <c r="I2" s="478"/>
      <c r="J2" s="478"/>
      <c r="K2" s="478"/>
      <c r="L2" s="478"/>
      <c r="M2" s="478"/>
      <c r="N2" s="478"/>
      <c r="O2" s="478"/>
      <c r="P2" s="478"/>
      <c r="Q2" s="478"/>
      <c r="R2" s="478"/>
      <c r="S2" s="420" t="s">
        <v>489</v>
      </c>
    </row>
    <row r="3" spans="1:46" ht="15" customHeight="1">
      <c r="A3" s="3726" t="s">
        <v>1</v>
      </c>
      <c r="B3" s="3726"/>
      <c r="C3" s="3726"/>
      <c r="D3" s="136"/>
      <c r="E3" s="3932" t="s">
        <v>341</v>
      </c>
      <c r="F3" s="3933"/>
      <c r="G3" s="3923"/>
      <c r="H3" s="3926" t="s">
        <v>4136</v>
      </c>
      <c r="I3" s="3926" t="s">
        <v>4137</v>
      </c>
      <c r="J3" s="3929" t="s">
        <v>4142</v>
      </c>
      <c r="K3" s="3926" t="s">
        <v>4143</v>
      </c>
      <c r="L3" s="3923" t="s">
        <v>482</v>
      </c>
      <c r="M3" s="3926" t="s">
        <v>483</v>
      </c>
      <c r="N3" s="3926" t="s">
        <v>4139</v>
      </c>
      <c r="O3" s="3926" t="s">
        <v>4140</v>
      </c>
      <c r="P3" s="3926" t="s">
        <v>4141</v>
      </c>
      <c r="Q3" s="3926" t="s">
        <v>484</v>
      </c>
      <c r="R3" s="3926" t="s">
        <v>485</v>
      </c>
      <c r="S3" s="3932" t="s">
        <v>486</v>
      </c>
      <c r="T3" s="479"/>
      <c r="U3" s="421"/>
      <c r="V3" s="133"/>
      <c r="W3" s="133"/>
      <c r="X3" s="133"/>
      <c r="Y3" s="133"/>
      <c r="Z3" s="133"/>
      <c r="AA3" s="133"/>
      <c r="AB3" s="133"/>
      <c r="AC3" s="133"/>
      <c r="AD3" s="133"/>
      <c r="AE3" s="133"/>
      <c r="AF3" s="133"/>
      <c r="AG3" s="133"/>
      <c r="AH3" s="133"/>
      <c r="AI3" s="133"/>
      <c r="AJ3" s="133"/>
      <c r="AK3" s="133"/>
      <c r="AL3" s="133"/>
      <c r="AM3" s="133"/>
      <c r="AN3" s="133"/>
      <c r="AO3" s="133"/>
      <c r="AP3" s="133"/>
      <c r="AQ3" s="133"/>
      <c r="AR3" s="133"/>
      <c r="AS3" s="133"/>
      <c r="AT3" s="133"/>
    </row>
    <row r="4" spans="1:46" ht="15" customHeight="1">
      <c r="A4" s="3727"/>
      <c r="B4" s="3727"/>
      <c r="C4" s="3727"/>
      <c r="D4" s="203"/>
      <c r="E4" s="3934"/>
      <c r="F4" s="3935"/>
      <c r="G4" s="3925"/>
      <c r="H4" s="3927"/>
      <c r="I4" s="3927"/>
      <c r="J4" s="3930"/>
      <c r="K4" s="3927"/>
      <c r="L4" s="3924"/>
      <c r="M4" s="3927"/>
      <c r="N4" s="3927"/>
      <c r="O4" s="3927"/>
      <c r="P4" s="3927"/>
      <c r="Q4" s="3927"/>
      <c r="R4" s="3927"/>
      <c r="S4" s="3936"/>
      <c r="T4" s="422" t="s">
        <v>106</v>
      </c>
      <c r="U4" s="422" t="s">
        <v>107</v>
      </c>
      <c r="V4" s="422" t="s">
        <v>108</v>
      </c>
      <c r="W4" s="422" t="s">
        <v>103</v>
      </c>
      <c r="X4" s="422" t="s">
        <v>104</v>
      </c>
      <c r="Y4" s="422" t="s">
        <v>100</v>
      </c>
      <c r="Z4" s="422" t="s">
        <v>99</v>
      </c>
      <c r="AA4" s="422" t="s">
        <v>96</v>
      </c>
      <c r="AB4" s="422" t="s">
        <v>97</v>
      </c>
      <c r="AC4" s="422" t="s">
        <v>98</v>
      </c>
      <c r="AD4" s="422" t="s">
        <v>109</v>
      </c>
      <c r="AE4" s="133"/>
      <c r="AF4" s="133"/>
      <c r="AG4" s="133"/>
      <c r="AH4" s="133"/>
      <c r="AI4" s="133"/>
      <c r="AJ4" s="133"/>
      <c r="AK4" s="133"/>
      <c r="AL4" s="133"/>
      <c r="AM4" s="133"/>
      <c r="AN4" s="133"/>
      <c r="AO4" s="133"/>
      <c r="AP4" s="133"/>
      <c r="AQ4" s="133"/>
      <c r="AR4" s="133"/>
      <c r="AS4" s="133"/>
      <c r="AT4" s="133"/>
    </row>
    <row r="5" spans="1:46" ht="41.25" customHeight="1">
      <c r="A5" s="3728"/>
      <c r="B5" s="3728"/>
      <c r="C5" s="3728"/>
      <c r="D5" s="139"/>
      <c r="E5" s="480" t="s">
        <v>311</v>
      </c>
      <c r="F5" s="480" t="s">
        <v>487</v>
      </c>
      <c r="G5" s="480" t="s">
        <v>488</v>
      </c>
      <c r="H5" s="3928"/>
      <c r="I5" s="3911"/>
      <c r="J5" s="3931"/>
      <c r="K5" s="3928"/>
      <c r="L5" s="3925"/>
      <c r="M5" s="3928"/>
      <c r="N5" s="3928"/>
      <c r="O5" s="3928"/>
      <c r="P5" s="3928"/>
      <c r="Q5" s="3928"/>
      <c r="R5" s="3928"/>
      <c r="S5" s="3934"/>
      <c r="T5" s="481" t="s">
        <v>79</v>
      </c>
      <c r="U5" s="481" t="s">
        <v>80</v>
      </c>
      <c r="V5" s="481" t="s">
        <v>81</v>
      </c>
      <c r="W5" s="481" t="s">
        <v>67</v>
      </c>
      <c r="X5" s="481" t="s">
        <v>82</v>
      </c>
      <c r="Y5" s="481" t="s">
        <v>83</v>
      </c>
      <c r="Z5" s="481" t="s">
        <v>88</v>
      </c>
      <c r="AA5" s="481" t="s">
        <v>84</v>
      </c>
      <c r="AB5" s="481" t="s">
        <v>85</v>
      </c>
      <c r="AC5" s="481" t="s">
        <v>86</v>
      </c>
      <c r="AD5" s="481" t="s">
        <v>87</v>
      </c>
      <c r="AE5" s="133"/>
      <c r="AF5" s="133"/>
      <c r="AG5" s="133"/>
      <c r="AH5" s="133"/>
      <c r="AI5" s="133"/>
      <c r="AJ5" s="133"/>
      <c r="AK5" s="133"/>
      <c r="AL5" s="133"/>
      <c r="AM5" s="133"/>
      <c r="AN5" s="133"/>
      <c r="AO5" s="133"/>
      <c r="AP5" s="133"/>
      <c r="AQ5" s="133"/>
      <c r="AR5" s="133"/>
      <c r="AS5" s="133"/>
      <c r="AT5" s="133"/>
    </row>
    <row r="6" spans="1:46" s="147" customFormat="1" ht="12" hidden="1" customHeight="1">
      <c r="A6" s="3729" t="s">
        <v>2397</v>
      </c>
      <c r="B6" s="3729"/>
      <c r="C6" s="3729"/>
      <c r="D6" s="149"/>
      <c r="E6" s="482">
        <v>19</v>
      </c>
      <c r="F6" s="483"/>
      <c r="G6" s="483"/>
      <c r="H6" s="432">
        <v>2.2200000000000002</v>
      </c>
      <c r="I6" s="432">
        <v>5</v>
      </c>
      <c r="J6" s="484">
        <v>2947176</v>
      </c>
      <c r="K6" s="484">
        <v>608621</v>
      </c>
      <c r="L6" s="484">
        <v>2472251</v>
      </c>
      <c r="M6" s="484">
        <v>243889</v>
      </c>
      <c r="N6" s="484">
        <v>2010403</v>
      </c>
      <c r="O6" s="484">
        <v>787255</v>
      </c>
      <c r="P6" s="484">
        <v>754930</v>
      </c>
      <c r="Q6" s="432">
        <v>4.49</v>
      </c>
      <c r="R6" s="432">
        <v>0.54</v>
      </c>
      <c r="S6" s="432">
        <v>1.68</v>
      </c>
      <c r="T6" s="229"/>
    </row>
    <row r="7" spans="1:46" s="147" customFormat="1" ht="12" hidden="1" customHeight="1">
      <c r="A7" s="3716" t="s">
        <v>2398</v>
      </c>
      <c r="B7" s="3716"/>
      <c r="C7" s="3716"/>
      <c r="D7" s="149"/>
      <c r="E7" s="485">
        <v>16</v>
      </c>
      <c r="F7" s="486"/>
      <c r="G7" s="486"/>
      <c r="H7" s="487">
        <v>3.75</v>
      </c>
      <c r="I7" s="487">
        <v>5.7</v>
      </c>
      <c r="J7" s="488">
        <v>4946869</v>
      </c>
      <c r="K7" s="488">
        <v>772437</v>
      </c>
      <c r="L7" s="488">
        <v>1977812</v>
      </c>
      <c r="M7" s="488">
        <v>-19682</v>
      </c>
      <c r="N7" s="488">
        <v>2020151</v>
      </c>
      <c r="O7" s="488">
        <v>632366</v>
      </c>
      <c r="P7" s="488">
        <v>594522</v>
      </c>
      <c r="Q7" s="150">
        <v>4.0199999999999996</v>
      </c>
      <c r="R7" s="150">
        <v>-0.04</v>
      </c>
      <c r="S7" s="150">
        <v>1.18</v>
      </c>
      <c r="T7" s="481" t="s">
        <v>79</v>
      </c>
      <c r="U7" s="481" t="s">
        <v>80</v>
      </c>
      <c r="V7" s="481" t="s">
        <v>81</v>
      </c>
      <c r="W7" s="481" t="s">
        <v>67</v>
      </c>
      <c r="X7" s="481" t="s">
        <v>82</v>
      </c>
      <c r="Y7" s="481" t="s">
        <v>83</v>
      </c>
      <c r="Z7" s="481" t="s">
        <v>88</v>
      </c>
      <c r="AA7" s="481" t="s">
        <v>84</v>
      </c>
      <c r="AB7" s="481" t="s">
        <v>85</v>
      </c>
      <c r="AC7" s="481" t="s">
        <v>86</v>
      </c>
      <c r="AD7" s="481" t="s">
        <v>87</v>
      </c>
    </row>
    <row r="8" spans="1:46" s="147" customFormat="1" ht="12" hidden="1" customHeight="1">
      <c r="A8" s="3716" t="s">
        <v>2438</v>
      </c>
      <c r="B8" s="3716"/>
      <c r="C8" s="3716"/>
      <c r="D8" s="149"/>
      <c r="E8" s="485">
        <v>13.58</v>
      </c>
      <c r="F8" s="486"/>
      <c r="G8" s="486"/>
      <c r="H8" s="487">
        <f>U8/T8</f>
        <v>12.085384405694638</v>
      </c>
      <c r="I8" s="487">
        <f>V8/T8</f>
        <v>10.013185779231629</v>
      </c>
      <c r="J8" s="488">
        <f>W8/T8*1000</f>
        <v>4170667.6075658854</v>
      </c>
      <c r="K8" s="488">
        <f>X8/T8*1000</f>
        <v>1286456.2305994495</v>
      </c>
      <c r="L8" s="488">
        <f>Y8/T8*1000</f>
        <v>2169128.7844813182</v>
      </c>
      <c r="M8" s="488">
        <f>Z8/T8*1000</f>
        <v>44019.253260171819</v>
      </c>
      <c r="N8" s="488">
        <f>AA8/T8*1000</f>
        <v>2141216.4024234749</v>
      </c>
      <c r="O8" s="488">
        <f>AB8/T8*1000</f>
        <v>546665.71697399777</v>
      </c>
      <c r="P8" s="488">
        <f>AC8/T8*1000</f>
        <v>514739.24780823244</v>
      </c>
      <c r="Q8" s="150">
        <f t="shared" ref="Q8:Q16" si="0">AA8/AD8</f>
        <v>5.1568714328560414</v>
      </c>
      <c r="R8" s="150">
        <f t="shared" ref="R8:R17" si="1">Z8/AD8</f>
        <v>0.10601526747885451</v>
      </c>
      <c r="S8" s="150">
        <f t="shared" ref="S8:S17" si="2">AC8/AD8</f>
        <v>1.2396897947296328</v>
      </c>
      <c r="T8" s="434">
        <v>227442</v>
      </c>
      <c r="U8" s="434">
        <v>2748724</v>
      </c>
      <c r="V8" s="434">
        <v>2277419</v>
      </c>
      <c r="W8" s="434">
        <v>948584982</v>
      </c>
      <c r="X8" s="434">
        <v>292594178</v>
      </c>
      <c r="Y8" s="434">
        <v>493350989</v>
      </c>
      <c r="Z8" s="434">
        <v>10011827</v>
      </c>
      <c r="AA8" s="434">
        <v>487002541</v>
      </c>
      <c r="AB8" s="434">
        <v>124334744</v>
      </c>
      <c r="AC8" s="434">
        <v>117073324</v>
      </c>
      <c r="AD8" s="434">
        <v>94437596</v>
      </c>
    </row>
    <row r="9" spans="1:46" s="147" customFormat="1" ht="12" hidden="1" customHeight="1">
      <c r="A9" s="3716" t="s">
        <v>2439</v>
      </c>
      <c r="B9" s="3716"/>
      <c r="C9" s="3716"/>
      <c r="D9" s="149"/>
      <c r="E9" s="485">
        <v>13.847147503094851</v>
      </c>
      <c r="F9" s="486"/>
      <c r="G9" s="486"/>
      <c r="H9" s="487">
        <f>U9/T9</f>
        <v>4.4656600232478425</v>
      </c>
      <c r="I9" s="487">
        <f>V9/T9</f>
        <v>5.7219368408035702</v>
      </c>
      <c r="J9" s="488">
        <f>W9/T9</f>
        <v>3880625.3443477103</v>
      </c>
      <c r="K9" s="488">
        <f>X9/T9</f>
        <v>616783.1999297546</v>
      </c>
      <c r="L9" s="488">
        <f>Y9/T9</f>
        <v>1699977.2709080363</v>
      </c>
      <c r="M9" s="488">
        <f>Z9/T9</f>
        <v>-28273.2848300923</v>
      </c>
      <c r="N9" s="488">
        <f>AA9/T9</f>
        <v>1812559.9227308808</v>
      </c>
      <c r="O9" s="488">
        <f>AB9/T9</f>
        <v>509422.84298054915</v>
      </c>
      <c r="P9" s="488">
        <f>AC9/T9</f>
        <v>468673.38512348576</v>
      </c>
      <c r="Q9" s="150">
        <f t="shared" si="0"/>
        <v>4.5400782012066507</v>
      </c>
      <c r="R9" s="150">
        <f t="shared" si="1"/>
        <v>-7.0818582339728459E-2</v>
      </c>
      <c r="S9" s="150">
        <f t="shared" si="2"/>
        <v>1.1739274341225703</v>
      </c>
      <c r="T9" s="435">
        <v>228.81306455282203</v>
      </c>
      <c r="U9" s="435">
        <v>1021.8013551703652</v>
      </c>
      <c r="V9" s="435">
        <v>1309.2539037219578</v>
      </c>
      <c r="W9" s="435">
        <v>887937777.4215498</v>
      </c>
      <c r="X9" s="435">
        <v>141128054.14062306</v>
      </c>
      <c r="Y9" s="435">
        <v>388977009.02661073</v>
      </c>
      <c r="Z9" s="435">
        <v>-6469296.9469482331</v>
      </c>
      <c r="AA9" s="435">
        <v>414737390.60567915</v>
      </c>
      <c r="AB9" s="435">
        <v>116562601.85559051</v>
      </c>
      <c r="AC9" s="435">
        <v>107238593.52444977</v>
      </c>
      <c r="AD9" s="435">
        <v>91350274.648452371</v>
      </c>
    </row>
    <row r="10" spans="1:46" s="147" customFormat="1" ht="12" hidden="1" customHeight="1">
      <c r="A10" s="3716" t="s">
        <v>2440</v>
      </c>
      <c r="B10" s="3716"/>
      <c r="C10" s="3716"/>
      <c r="D10" s="149"/>
      <c r="E10" s="485">
        <v>13.847147503094851</v>
      </c>
      <c r="F10" s="486"/>
      <c r="G10" s="486"/>
      <c r="H10" s="487">
        <f>U10/T10</f>
        <v>4.9368039383557045</v>
      </c>
      <c r="I10" s="487">
        <f>V10/T10</f>
        <v>6.1075909381894684</v>
      </c>
      <c r="J10" s="488">
        <f>W10/T10</f>
        <v>4778400.259689142</v>
      </c>
      <c r="K10" s="488">
        <f>X10/T10</f>
        <v>704899.42079044622</v>
      </c>
      <c r="L10" s="488">
        <f>Y10/T10</f>
        <v>1858243.5175496673</v>
      </c>
      <c r="M10" s="488">
        <f>Z10/T10</f>
        <v>34526.275426203378</v>
      </c>
      <c r="N10" s="488">
        <f>AA10/T10</f>
        <v>2101681.5087628947</v>
      </c>
      <c r="O10" s="488">
        <f>AB10/T10</f>
        <v>596891.66712980834</v>
      </c>
      <c r="P10" s="488">
        <f>AC10/T10</f>
        <v>556975.79581417271</v>
      </c>
      <c r="Q10" s="150">
        <f t="shared" si="0"/>
        <v>4.7748250776406271</v>
      </c>
      <c r="R10" s="150">
        <f t="shared" si="1"/>
        <v>7.8440489225031218E-2</v>
      </c>
      <c r="S10" s="150">
        <f t="shared" si="2"/>
        <v>1.2653972480624749</v>
      </c>
      <c r="T10" s="489">
        <v>228.94867022142722</v>
      </c>
      <c r="U10" s="489">
        <v>1130.2746968304434</v>
      </c>
      <c r="V10" s="489">
        <v>1398.3248235549179</v>
      </c>
      <c r="W10" s="489">
        <v>1094008385.2415516</v>
      </c>
      <c r="X10" s="489">
        <v>161385785.02982694</v>
      </c>
      <c r="Y10" s="489">
        <v>425442382.29058367</v>
      </c>
      <c r="Z10" s="489">
        <v>7904744.846528003</v>
      </c>
      <c r="AA10" s="489">
        <v>481177186.6602276</v>
      </c>
      <c r="AB10" s="489">
        <v>136657553.45562041</v>
      </c>
      <c r="AC10" s="489">
        <v>127518867.797176</v>
      </c>
      <c r="AD10" s="489">
        <v>100773783.08861327</v>
      </c>
    </row>
    <row r="11" spans="1:46" s="439" customFormat="1" ht="13.7" hidden="1" customHeight="1">
      <c r="A11" s="3590" t="s">
        <v>2441</v>
      </c>
      <c r="B11" s="3590"/>
      <c r="C11" s="3590"/>
      <c r="D11" s="436"/>
      <c r="E11" s="490">
        <v>14.903616465171332</v>
      </c>
      <c r="F11" s="491"/>
      <c r="G11" s="491"/>
      <c r="H11" s="487">
        <f>U11/$T11*1000</f>
        <v>3.8819196013352983</v>
      </c>
      <c r="I11" s="487">
        <f>V11/$T11*1000</f>
        <v>6.154799220381256</v>
      </c>
      <c r="J11" s="492">
        <f>W11/T11*1000</f>
        <v>5695518.3131754957</v>
      </c>
      <c r="K11" s="492">
        <f>X11/T11*1000</f>
        <v>739118.06155609468</v>
      </c>
      <c r="L11" s="492">
        <f>Y11/T11*1000</f>
        <v>2355271.9242569963</v>
      </c>
      <c r="M11" s="492">
        <f>Z11/T11*1000</f>
        <v>68341.18974056904</v>
      </c>
      <c r="N11" s="492">
        <f>AA11/T11*1000</f>
        <v>2729019.6824540445</v>
      </c>
      <c r="O11" s="492">
        <f>AB11/T11*1000</f>
        <v>724143.1381807127</v>
      </c>
      <c r="P11" s="492">
        <f>AC11/T11*1000</f>
        <v>681542.12051629927</v>
      </c>
      <c r="Q11" s="438">
        <f t="shared" si="0"/>
        <v>5.0587414234893959</v>
      </c>
      <c r="R11" s="438">
        <f t="shared" si="1"/>
        <v>0.12668300257925563</v>
      </c>
      <c r="S11" s="438">
        <f t="shared" si="2"/>
        <v>1.2633640493967613</v>
      </c>
      <c r="T11" s="445">
        <v>193925.71732453088</v>
      </c>
      <c r="U11" s="154">
        <v>752.80404328510463</v>
      </c>
      <c r="V11" s="154">
        <v>1193.5738538008984</v>
      </c>
      <c r="W11" s="154">
        <v>1104507474.4175601</v>
      </c>
      <c r="X11" s="154">
        <v>143334000.27478242</v>
      </c>
      <c r="Y11" s="154">
        <v>456747797.40586615</v>
      </c>
      <c r="Z11" s="154">
        <v>13253114.24325172</v>
      </c>
      <c r="AA11" s="154">
        <v>529227099.51266408</v>
      </c>
      <c r="AB11" s="154">
        <v>140429977.5173316</v>
      </c>
      <c r="AC11" s="154">
        <v>132168544.60800523</v>
      </c>
      <c r="AD11" s="154">
        <v>104616357.15462527</v>
      </c>
    </row>
    <row r="12" spans="1:46" s="147" customFormat="1" ht="13.7" hidden="1" customHeight="1">
      <c r="A12" s="3716" t="s">
        <v>2442</v>
      </c>
      <c r="B12" s="3716"/>
      <c r="C12" s="3716"/>
      <c r="D12" s="149"/>
      <c r="E12" s="485">
        <v>13.100477577883749</v>
      </c>
      <c r="F12" s="486"/>
      <c r="G12" s="486"/>
      <c r="H12" s="487">
        <f t="shared" ref="H12:H17" si="3">U12/T12</f>
        <v>6.8888906672590604</v>
      </c>
      <c r="I12" s="487">
        <f t="shared" ref="I12:I17" si="4">V12/T12</f>
        <v>7.4077608025790393</v>
      </c>
      <c r="J12" s="488">
        <f t="shared" ref="J12:J17" si="5">W12/T12</f>
        <v>6684740.2437917022</v>
      </c>
      <c r="K12" s="488">
        <f t="shared" ref="K12:K17" si="6">X12/T12</f>
        <v>899038.69006869278</v>
      </c>
      <c r="L12" s="488">
        <f t="shared" ref="L12:L17" si="7">Y12/T12</f>
        <v>2928328.3691091598</v>
      </c>
      <c r="M12" s="488">
        <f t="shared" ref="M12:M17" si="8">Z12/T12</f>
        <v>87003.865372825894</v>
      </c>
      <c r="N12" s="488">
        <f t="shared" ref="N12:N17" si="9">AA12/T12</f>
        <v>3325991.1389197833</v>
      </c>
      <c r="O12" s="488">
        <f t="shared" ref="O12:O17" si="10">AB12/T12</f>
        <v>849323.38834757661</v>
      </c>
      <c r="P12" s="488">
        <f t="shared" ref="P12:P17" si="11">AC12/T12</f>
        <v>794946.26251468097</v>
      </c>
      <c r="Q12" s="150">
        <f t="shared" si="0"/>
        <v>5.4717464395011683</v>
      </c>
      <c r="R12" s="150">
        <f t="shared" si="1"/>
        <v>0.14313420291649218</v>
      </c>
      <c r="S12" s="150">
        <f t="shared" si="2"/>
        <v>1.3078039597309867</v>
      </c>
      <c r="T12" s="154">
        <v>13.100477577883749</v>
      </c>
      <c r="U12" s="154">
        <v>90.247757722919943</v>
      </c>
      <c r="V12" s="154">
        <v>97.045204296512836</v>
      </c>
      <c r="W12" s="154">
        <v>87573289.677770346</v>
      </c>
      <c r="X12" s="154">
        <v>11777836.200894887</v>
      </c>
      <c r="Y12" s="154">
        <v>38362500.140195437</v>
      </c>
      <c r="Z12" s="154">
        <v>1139792.187505922</v>
      </c>
      <c r="AA12" s="154">
        <v>43572072.339658655</v>
      </c>
      <c r="AB12" s="154">
        <v>11126542.005419679</v>
      </c>
      <c r="AC12" s="154">
        <v>10414175.687696068</v>
      </c>
      <c r="AD12" s="154">
        <v>7963101.510900951</v>
      </c>
    </row>
    <row r="13" spans="1:46" s="147" customFormat="1" ht="13.7" hidden="1" customHeight="1">
      <c r="A13" s="3590" t="s">
        <v>2443</v>
      </c>
      <c r="B13" s="3590"/>
      <c r="C13" s="3590"/>
      <c r="D13" s="149"/>
      <c r="E13" s="490" t="e">
        <f>#REF!</f>
        <v>#REF!</v>
      </c>
      <c r="F13" s="493" t="s">
        <v>4</v>
      </c>
      <c r="G13" s="493" t="s">
        <v>4</v>
      </c>
      <c r="H13" s="487">
        <f t="shared" si="3"/>
        <v>10.745000129724662</v>
      </c>
      <c r="I13" s="487">
        <f t="shared" si="4"/>
        <v>10.440727835076499</v>
      </c>
      <c r="J13" s="492">
        <f t="shared" si="5"/>
        <v>11635958.435528146</v>
      </c>
      <c r="K13" s="492">
        <f t="shared" si="6"/>
        <v>1058856.0513062328</v>
      </c>
      <c r="L13" s="492" t="e">
        <f t="shared" si="7"/>
        <v>#REF!</v>
      </c>
      <c r="M13" s="492">
        <f t="shared" si="8"/>
        <v>307950.4681231507</v>
      </c>
      <c r="N13" s="492">
        <f t="shared" si="9"/>
        <v>3860861.8710798752</v>
      </c>
      <c r="O13" s="492">
        <f t="shared" si="10"/>
        <v>1108995.0247025364</v>
      </c>
      <c r="P13" s="492">
        <f t="shared" si="11"/>
        <v>1051552.9995167002</v>
      </c>
      <c r="Q13" s="150" t="e">
        <f t="shared" si="0"/>
        <v>#REF!</v>
      </c>
      <c r="R13" s="150" t="e">
        <f t="shared" si="1"/>
        <v>#REF!</v>
      </c>
      <c r="S13" s="150" t="e">
        <f t="shared" si="2"/>
        <v>#REF!</v>
      </c>
      <c r="T13" s="154">
        <f>'2'!R14</f>
        <v>155909.24169496537</v>
      </c>
      <c r="U13" s="154">
        <f>'2'!U14</f>
        <v>1675244.8222376767</v>
      </c>
      <c r="V13" s="154">
        <f>'2'!V14</f>
        <v>1627805.9595102945</v>
      </c>
      <c r="W13" s="154">
        <f>'2'!L14*1000</f>
        <v>1814153456077.3289</v>
      </c>
      <c r="X13" s="154">
        <f>'2'!M14*1000</f>
        <v>165085444023.28009</v>
      </c>
      <c r="Y13" s="154" t="e">
        <f>#REF!*1000</f>
        <v>#REF!</v>
      </c>
      <c r="Z13" s="154">
        <f>'22'!AA13*1000</f>
        <v>48012323964.690033</v>
      </c>
      <c r="AA13" s="154">
        <f>'2'!G14*1000</f>
        <v>601944046609.06848</v>
      </c>
      <c r="AB13" s="154">
        <f>'2'!H14*1000</f>
        <v>172902573344.86185</v>
      </c>
      <c r="AC13" s="154">
        <f>'2'!J14*1000</f>
        <v>163946830756.715</v>
      </c>
      <c r="AD13" s="154" t="e">
        <f>#REF!*1000</f>
        <v>#REF!</v>
      </c>
    </row>
    <row r="14" spans="1:46" s="147" customFormat="1" ht="13.7" hidden="1" customHeight="1">
      <c r="A14" s="3716" t="s">
        <v>2419</v>
      </c>
      <c r="B14" s="3716"/>
      <c r="C14" s="3716"/>
      <c r="D14" s="149"/>
      <c r="E14" s="490">
        <f>'34'!R14</f>
        <v>10.831309840344083</v>
      </c>
      <c r="F14" s="493" t="s">
        <v>4</v>
      </c>
      <c r="G14" s="493" t="s">
        <v>4</v>
      </c>
      <c r="H14" s="487">
        <f t="shared" si="3"/>
        <v>10.457482427097094</v>
      </c>
      <c r="I14" s="487">
        <f t="shared" si="4"/>
        <v>11.983814737339728</v>
      </c>
      <c r="J14" s="488">
        <f t="shared" si="5"/>
        <v>12763414.844422504</v>
      </c>
      <c r="K14" s="488">
        <f t="shared" si="6"/>
        <v>1100668.4990919975</v>
      </c>
      <c r="L14" s="488" t="e">
        <f t="shared" si="7"/>
        <v>#REF!</v>
      </c>
      <c r="M14" s="488">
        <f t="shared" si="8"/>
        <v>137155.80676747623</v>
      </c>
      <c r="N14" s="488">
        <f t="shared" si="9"/>
        <v>3964430.8781955368</v>
      </c>
      <c r="O14" s="488">
        <f t="shared" si="10"/>
        <v>907474.29155527847</v>
      </c>
      <c r="P14" s="488">
        <f t="shared" si="11"/>
        <v>845188.78623540245</v>
      </c>
      <c r="Q14" s="150" t="e">
        <f t="shared" si="0"/>
        <v>#REF!</v>
      </c>
      <c r="R14" s="150" t="e">
        <f t="shared" si="1"/>
        <v>#REF!</v>
      </c>
      <c r="S14" s="150" t="e">
        <f t="shared" si="2"/>
        <v>#REF!</v>
      </c>
      <c r="T14" s="154">
        <f>'2'!R15</f>
        <v>145594.46687390516</v>
      </c>
      <c r="U14" s="154">
        <f>'2'!U15</f>
        <v>1522551.5788164332</v>
      </c>
      <c r="V14" s="154">
        <f>'2'!V15</f>
        <v>1744777.1177986255</v>
      </c>
      <c r="W14" s="154">
        <f>'2'!L15*1000</f>
        <v>1858282579764.1816</v>
      </c>
      <c r="X14" s="154">
        <f>'2'!M15*1000</f>
        <v>160251243330.20074</v>
      </c>
      <c r="Y14" s="154" t="e">
        <f>#REF!*1000</f>
        <v>#REF!</v>
      </c>
      <c r="Z14" s="154">
        <f>'22'!AA14*1000</f>
        <v>19969126564.971054</v>
      </c>
      <c r="AA14" s="154">
        <f>'2'!G15*1000</f>
        <v>577199200169.32678</v>
      </c>
      <c r="AB14" s="154">
        <f>'2'!H15*1000</f>
        <v>132123235680.76555</v>
      </c>
      <c r="AC14" s="154">
        <f>'2'!J15*1000</f>
        <v>123054810739.74641</v>
      </c>
      <c r="AD14" s="154" t="e">
        <f>#REF!*1000</f>
        <v>#REF!</v>
      </c>
    </row>
    <row r="15" spans="1:46" s="147" customFormat="1" ht="13.7" hidden="1" customHeight="1">
      <c r="A15" s="3716" t="s">
        <v>2444</v>
      </c>
      <c r="B15" s="3716"/>
      <c r="C15" s="3716"/>
      <c r="D15" s="149"/>
      <c r="E15" s="490">
        <f>'34'!R15</f>
        <v>10.332716066932209</v>
      </c>
      <c r="F15" s="493" t="s">
        <v>4</v>
      </c>
      <c r="G15" s="493" t="s">
        <v>4</v>
      </c>
      <c r="H15" s="487">
        <f t="shared" si="3"/>
        <v>10.883567556371409</v>
      </c>
      <c r="I15" s="487">
        <f t="shared" si="4"/>
        <v>11.906185434248863</v>
      </c>
      <c r="J15" s="488">
        <f t="shared" si="5"/>
        <v>11688163.146554586</v>
      </c>
      <c r="K15" s="488">
        <f t="shared" si="6"/>
        <v>1183315.1025579609</v>
      </c>
      <c r="L15" s="488" t="e">
        <f t="shared" si="7"/>
        <v>#REF!</v>
      </c>
      <c r="M15" s="488">
        <f t="shared" si="8"/>
        <v>95578.869349397952</v>
      </c>
      <c r="N15" s="488">
        <f t="shared" si="9"/>
        <v>4273338.2472310103</v>
      </c>
      <c r="O15" s="488">
        <f t="shared" si="10"/>
        <v>871448.52668265149</v>
      </c>
      <c r="P15" s="488">
        <f t="shared" si="11"/>
        <v>815635.64480150014</v>
      </c>
      <c r="Q15" s="150" t="e">
        <f t="shared" si="0"/>
        <v>#REF!</v>
      </c>
      <c r="R15" s="150" t="e">
        <f t="shared" si="1"/>
        <v>#REF!</v>
      </c>
      <c r="S15" s="150" t="e">
        <f t="shared" si="2"/>
        <v>#REF!</v>
      </c>
      <c r="T15" s="154">
        <f>'2'!R16</f>
        <v>138340.60233372761</v>
      </c>
      <c r="U15" s="154">
        <f>'2'!U16</f>
        <v>1505639.2912882366</v>
      </c>
      <c r="V15" s="154">
        <f>'2'!V16</f>
        <v>1647108.8644710421</v>
      </c>
      <c r="W15" s="154">
        <f>'2'!L16*1000</f>
        <v>1616947529869.2383</v>
      </c>
      <c r="X15" s="154">
        <f>'2'!M16*1000</f>
        <v>163700524038.46497</v>
      </c>
      <c r="Y15" s="154" t="e">
        <f>#REF!*1000</f>
        <v>#REF!</v>
      </c>
      <c r="Z15" s="154">
        <f>'22'!AA15*1000</f>
        <v>13222438356.172369</v>
      </c>
      <c r="AA15" s="154">
        <f>'2'!G16*1000</f>
        <v>591176187097.69373</v>
      </c>
      <c r="AB15" s="154">
        <f>'2'!H16*1000</f>
        <v>120556714084.11751</v>
      </c>
      <c r="AC15" s="154">
        <f>'2'!J16*1000</f>
        <v>112835526386.69783</v>
      </c>
      <c r="AD15" s="154" t="e">
        <f>#REF!*1000</f>
        <v>#REF!</v>
      </c>
      <c r="AE15" s="494"/>
    </row>
    <row r="16" spans="1:46" s="147" customFormat="1" ht="17.25" hidden="1" customHeight="1">
      <c r="A16" s="3716" t="s">
        <v>2368</v>
      </c>
      <c r="B16" s="3716"/>
      <c r="C16" s="3716"/>
      <c r="D16" s="149"/>
      <c r="E16" s="490">
        <f>'34'!R16</f>
        <v>10.118940514693909</v>
      </c>
      <c r="F16" s="493" t="s">
        <v>4</v>
      </c>
      <c r="G16" s="493" t="s">
        <v>4</v>
      </c>
      <c r="H16" s="487">
        <f t="shared" si="3"/>
        <v>9.6975960586926444</v>
      </c>
      <c r="I16" s="487">
        <f t="shared" si="4"/>
        <v>10.719996042774106</v>
      </c>
      <c r="J16" s="488">
        <f t="shared" si="5"/>
        <v>12136842.903222797</v>
      </c>
      <c r="K16" s="488">
        <f t="shared" si="6"/>
        <v>1186208.4407362316</v>
      </c>
      <c r="L16" s="488" t="e">
        <f t="shared" si="7"/>
        <v>#REF!</v>
      </c>
      <c r="M16" s="488">
        <f t="shared" si="8"/>
        <v>161230.80035820653</v>
      </c>
      <c r="N16" s="488">
        <f t="shared" si="9"/>
        <v>3775119.6334854914</v>
      </c>
      <c r="O16" s="488">
        <f t="shared" si="10"/>
        <v>826195.96086420305</v>
      </c>
      <c r="P16" s="488">
        <f t="shared" si="11"/>
        <v>772823.81131698156</v>
      </c>
      <c r="Q16" s="150" t="e">
        <f t="shared" si="0"/>
        <v>#REF!</v>
      </c>
      <c r="R16" s="150" t="e">
        <f t="shared" si="1"/>
        <v>#REF!</v>
      </c>
      <c r="S16" s="150" t="e">
        <f t="shared" si="2"/>
        <v>#REF!</v>
      </c>
      <c r="T16" s="154">
        <f>'2'!R17</f>
        <v>138234.84637123178</v>
      </c>
      <c r="U16" s="154">
        <f>'2'!U17</f>
        <v>1340545.7013436405</v>
      </c>
      <c r="V16" s="154">
        <f>'2'!V17</f>
        <v>1481877.0060730912</v>
      </c>
      <c r="W16" s="154">
        <f>'2'!L17*1000</f>
        <v>1677734614158.7781</v>
      </c>
      <c r="X16" s="154">
        <f>'2'!M17*1000</f>
        <v>163975341569.43137</v>
      </c>
      <c r="Y16" s="154" t="e">
        <f>#REF!*1000</f>
        <v>#REF!</v>
      </c>
      <c r="Z16" s="154">
        <f>'22'!AA16*1000</f>
        <v>22287714917.827419</v>
      </c>
      <c r="AA16" s="154">
        <f>'2'!G17*1000</f>
        <v>521853082567.8877</v>
      </c>
      <c r="AB16" s="154">
        <f>'2'!H17*1000</f>
        <v>114209071722.59532</v>
      </c>
      <c r="AC16" s="154">
        <f>'2'!J17*1000</f>
        <v>106831180829.43275</v>
      </c>
      <c r="AD16" s="154" t="e">
        <f>#REF!*1000</f>
        <v>#REF!</v>
      </c>
    </row>
    <row r="17" spans="1:30" s="147" customFormat="1" ht="15.75" hidden="1" customHeight="1">
      <c r="A17" s="3716" t="s">
        <v>2369</v>
      </c>
      <c r="B17" s="3716"/>
      <c r="C17" s="3716"/>
      <c r="D17" s="149"/>
      <c r="E17" s="495">
        <f>'34'!R17</f>
        <v>10.69811914487429</v>
      </c>
      <c r="F17" s="496" t="s">
        <v>4</v>
      </c>
      <c r="G17" s="496" t="s">
        <v>4</v>
      </c>
      <c r="H17" s="497">
        <f t="shared" si="3"/>
        <v>12.395113921813484</v>
      </c>
      <c r="I17" s="497">
        <f t="shared" si="4"/>
        <v>13.468716305268469</v>
      </c>
      <c r="J17" s="498">
        <f t="shared" si="5"/>
        <v>12831396.417611511</v>
      </c>
      <c r="K17" s="498">
        <f t="shared" si="6"/>
        <v>1285912.7077943149</v>
      </c>
      <c r="L17" s="498" t="e">
        <f t="shared" si="7"/>
        <v>#REF!</v>
      </c>
      <c r="M17" s="498">
        <f t="shared" si="8"/>
        <v>233782.06698069087</v>
      </c>
      <c r="N17" s="498">
        <f t="shared" si="9"/>
        <v>3976021.6380161229</v>
      </c>
      <c r="O17" s="498">
        <f t="shared" si="10"/>
        <v>892829.99203343084</v>
      </c>
      <c r="P17" s="498">
        <f t="shared" si="11"/>
        <v>841050.9495132775</v>
      </c>
      <c r="Q17" s="442">
        <f t="shared" ref="Q17:Q22" si="12">AA17/AD17</f>
        <v>6.3504790010604726</v>
      </c>
      <c r="R17" s="442">
        <f t="shared" si="1"/>
        <v>0.3733953791876648</v>
      </c>
      <c r="S17" s="442">
        <f t="shared" si="2"/>
        <v>1.3433217622957974</v>
      </c>
      <c r="T17" s="154">
        <f>'2'!R18</f>
        <v>148534.99487466394</v>
      </c>
      <c r="U17" s="154">
        <f>'2'!U18</f>
        <v>1841108.1828474416</v>
      </c>
      <c r="V17" s="154">
        <f>'2'!V18</f>
        <v>2000575.7073713548</v>
      </c>
      <c r="W17" s="154">
        <f>'2'!L18*1000</f>
        <v>1905911401124.707</v>
      </c>
      <c r="X17" s="154">
        <f>'2'!M18*1000</f>
        <v>191003037461.4938</v>
      </c>
      <c r="Y17" s="154" t="e">
        <f>#REF!*1000</f>
        <v>#REF!</v>
      </c>
      <c r="Z17" s="154">
        <f>'22'!AA17*1000</f>
        <v>34724818120.765259</v>
      </c>
      <c r="AA17" s="154">
        <f>'2'!G18*1000</f>
        <v>590578353624.27771</v>
      </c>
      <c r="AB17" s="154">
        <f>'2'!H18*1000</f>
        <v>132616498290.6319</v>
      </c>
      <c r="AC17" s="154">
        <f>'2'!J18*1000</f>
        <v>124925498475.28592</v>
      </c>
      <c r="AD17" s="493">
        <f>'2'!W18*1000</f>
        <v>92997450038.911469</v>
      </c>
    </row>
    <row r="18" spans="1:30" s="147" customFormat="1" ht="15.75" hidden="1" customHeight="1">
      <c r="A18" s="3716" t="s">
        <v>2445</v>
      </c>
      <c r="B18" s="3716"/>
      <c r="C18" s="3716"/>
      <c r="D18" s="149"/>
      <c r="E18" s="495">
        <f>'67'!E18</f>
        <v>11.226386672059109</v>
      </c>
      <c r="F18" s="496" t="s">
        <v>4</v>
      </c>
      <c r="G18" s="496" t="s">
        <v>4</v>
      </c>
      <c r="H18" s="499" t="s">
        <v>4</v>
      </c>
      <c r="I18" s="499" t="s">
        <v>4</v>
      </c>
      <c r="J18" s="498">
        <f>W18/T18</f>
        <v>11890496.805863643</v>
      </c>
      <c r="K18" s="498">
        <f>X18/T18</f>
        <v>933728.74247177399</v>
      </c>
      <c r="L18" s="498" t="e">
        <f t="shared" ref="L18:L23" si="13">Y18/T18</f>
        <v>#REF!</v>
      </c>
      <c r="M18" s="498">
        <f t="shared" ref="M18:M23" si="14">Z18/T18</f>
        <v>440407.73938412435</v>
      </c>
      <c r="N18" s="498">
        <f t="shared" ref="N18:N23" si="15">AA18/T18</f>
        <v>3815099.4008543668</v>
      </c>
      <c r="O18" s="498">
        <f t="shared" ref="O18:O23" si="16">AB18/T18</f>
        <v>1069538.3987659463</v>
      </c>
      <c r="P18" s="498">
        <f t="shared" ref="P18:P23" si="17">AC18/T18</f>
        <v>1017305.4058107665</v>
      </c>
      <c r="Q18" s="442">
        <f t="shared" si="12"/>
        <v>6.548353685324912</v>
      </c>
      <c r="R18" s="442">
        <f t="shared" ref="R18:R23" si="18">Z18/AD18</f>
        <v>0.75592935864156074</v>
      </c>
      <c r="S18" s="442">
        <f t="shared" ref="S18:S23" si="19">AC18/AD18</f>
        <v>1.7461342165161016</v>
      </c>
      <c r="T18" s="493">
        <f>'1'!R19</f>
        <v>159165.50983377962</v>
      </c>
      <c r="U18" s="493" t="str">
        <f>'1'!U19</f>
        <v>...</v>
      </c>
      <c r="V18" s="493" t="str">
        <f>'1'!V19</f>
        <v>...</v>
      </c>
      <c r="W18" s="493">
        <f>'1'!L19*1000</f>
        <v>1892556986282.2148</v>
      </c>
      <c r="X18" s="493">
        <f>'1'!M19*1000</f>
        <v>148617411341.97382</v>
      </c>
      <c r="Y18" s="493" t="e">
        <f>#REF!*1000</f>
        <v>#REF!</v>
      </c>
      <c r="Z18" s="493">
        <f>'21'!AA18*1000</f>
        <v>70097722373.816498</v>
      </c>
      <c r="AA18" s="493">
        <f>'1'!G19*1000</f>
        <v>607232241203.53247</v>
      </c>
      <c r="AB18" s="493">
        <f>'1'!H19*1000</f>
        <v>170233624526.38614</v>
      </c>
      <c r="AC18" s="493">
        <f>'1'!J19*1000</f>
        <v>161919933572.53073</v>
      </c>
      <c r="AD18" s="493">
        <f>'2'!W19*1000</f>
        <v>92730519819.716064</v>
      </c>
    </row>
    <row r="19" spans="1:30" s="147" customFormat="1" ht="15.75" hidden="1" customHeight="1">
      <c r="A19" s="3716" t="s">
        <v>2446</v>
      </c>
      <c r="B19" s="3716"/>
      <c r="C19" s="3716"/>
      <c r="D19" s="149"/>
      <c r="E19" s="495">
        <f>'34'!R19</f>
        <v>9.7218342469995918</v>
      </c>
      <c r="F19" s="500">
        <f>'34'!S19</f>
        <v>7.5465635776771265</v>
      </c>
      <c r="G19" s="500">
        <f>'34'!T19</f>
        <v>2.1752706693224568</v>
      </c>
      <c r="H19" s="497">
        <f>U19/T19</f>
        <v>11.850529020617488</v>
      </c>
      <c r="I19" s="497">
        <f>V19/T19</f>
        <v>12.533764097100207</v>
      </c>
      <c r="J19" s="498">
        <f>W19/T19</f>
        <v>13689553.649044409</v>
      </c>
      <c r="K19" s="498">
        <f>X19/T19</f>
        <v>1360910.3448833658</v>
      </c>
      <c r="L19" s="498" t="e">
        <f t="shared" si="13"/>
        <v>#REF!</v>
      </c>
      <c r="M19" s="498">
        <f t="shared" si="14"/>
        <v>234241.87218229583</v>
      </c>
      <c r="N19" s="498">
        <f t="shared" si="15"/>
        <v>4102061.431180011</v>
      </c>
      <c r="O19" s="498">
        <f t="shared" si="16"/>
        <v>937646.32470007753</v>
      </c>
      <c r="P19" s="498">
        <f t="shared" si="17"/>
        <v>873682.19254059356</v>
      </c>
      <c r="Q19" s="442">
        <f t="shared" si="12"/>
        <v>6.620445623924808</v>
      </c>
      <c r="R19" s="442">
        <f t="shared" si="18"/>
        <v>0.37805030559552866</v>
      </c>
      <c r="S19" s="442">
        <f t="shared" si="19"/>
        <v>1.4100630976271153</v>
      </c>
      <c r="T19" s="154">
        <f>'2'!R20</f>
        <v>140111.07516775819</v>
      </c>
      <c r="U19" s="154">
        <f>'2'!U20</f>
        <v>1660390.3623854367</v>
      </c>
      <c r="V19" s="154">
        <f>'2'!V20</f>
        <v>1756119.1635437559</v>
      </c>
      <c r="W19" s="154">
        <f>'2'!L20*1000</f>
        <v>1918058080334.3196</v>
      </c>
      <c r="X19" s="154">
        <f>'2'!M20*1000</f>
        <v>190678611628.53299</v>
      </c>
      <c r="Y19" s="154" t="e">
        <f>#REF!*1000</f>
        <v>#REF!</v>
      </c>
      <c r="Z19" s="154">
        <f>'22'!AA19*1000</f>
        <v>32819880560.770058</v>
      </c>
      <c r="AA19" s="154">
        <f>'2'!G20*1000</f>
        <v>574744237526.82422</v>
      </c>
      <c r="AB19" s="154">
        <f>'2'!H20*1000</f>
        <v>131374634680.82477</v>
      </c>
      <c r="AC19" s="154">
        <f>'2'!J20*1000</f>
        <v>122412551351.78688</v>
      </c>
      <c r="AD19" s="493">
        <f>'2'!W20*1000</f>
        <v>86813527393.05452</v>
      </c>
    </row>
    <row r="20" spans="1:30" s="147" customFormat="1" ht="15.75" hidden="1" customHeight="1">
      <c r="A20" s="3716" t="s">
        <v>2447</v>
      </c>
      <c r="B20" s="3716"/>
      <c r="C20" s="3716"/>
      <c r="D20" s="149"/>
      <c r="E20" s="495">
        <f>'34'!R20</f>
        <v>8.5109939004192352</v>
      </c>
      <c r="F20" s="500">
        <f>'34'!S20</f>
        <v>6.6164437711059216</v>
      </c>
      <c r="G20" s="500">
        <f>'34'!T20</f>
        <v>1.8945501293133007</v>
      </c>
      <c r="H20" s="497">
        <f>U20/T20</f>
        <v>15.455800139584785</v>
      </c>
      <c r="I20" s="497">
        <f>V20/T20</f>
        <v>16.464612170454213</v>
      </c>
      <c r="J20" s="498">
        <f>W20/T20</f>
        <v>16160737.143500902</v>
      </c>
      <c r="K20" s="498">
        <f>X20/T20</f>
        <v>1536276.6768389605</v>
      </c>
      <c r="L20" s="498" t="e">
        <f t="shared" si="13"/>
        <v>#REF!</v>
      </c>
      <c r="M20" s="498">
        <f t="shared" si="14"/>
        <v>292579.32460609463</v>
      </c>
      <c r="N20" s="498">
        <f t="shared" si="15"/>
        <v>4581040.1698714923</v>
      </c>
      <c r="O20" s="498">
        <f t="shared" si="16"/>
        <v>1050317.1936830322</v>
      </c>
      <c r="P20" s="498">
        <f t="shared" si="17"/>
        <v>954120.54086339276</v>
      </c>
      <c r="Q20" s="442">
        <f t="shared" si="12"/>
        <v>6.7774601613679186</v>
      </c>
      <c r="R20" s="442">
        <f t="shared" si="18"/>
        <v>0.43285905450014089</v>
      </c>
      <c r="S20" s="442">
        <f t="shared" si="19"/>
        <v>1.4115820239633163</v>
      </c>
      <c r="T20" s="154">
        <f>'2'!R21</f>
        <v>123945.6041718116</v>
      </c>
      <c r="U20" s="154">
        <f>'2'!U21</f>
        <v>1915678.4862596062</v>
      </c>
      <c r="V20" s="154">
        <f>'2'!V21</f>
        <v>2040716.3029215096</v>
      </c>
      <c r="W20" s="154">
        <f>'2'!L21*1000</f>
        <v>2003052329113.0562</v>
      </c>
      <c r="X20" s="154">
        <f>'2'!M21*1000</f>
        <v>190414740885.86792</v>
      </c>
      <c r="Y20" s="154" t="e">
        <f>#REF!*1000</f>
        <v>#REF!</v>
      </c>
      <c r="Z20" s="154">
        <f>'22'!AA20*1000</f>
        <v>36263921156.482986</v>
      </c>
      <c r="AA20" s="154">
        <f>'2'!G21*1000</f>
        <v>567799791590.06055</v>
      </c>
      <c r="AB20" s="154">
        <f>'2'!H21*1000</f>
        <v>130182199143.08508</v>
      </c>
      <c r="AC20" s="154">
        <f>'2'!J21*1000</f>
        <v>118259046890.04887</v>
      </c>
      <c r="AD20" s="493">
        <f>'2'!W21*1000</f>
        <v>83777665684.641891</v>
      </c>
    </row>
    <row r="21" spans="1:30" s="147" customFormat="1" ht="15.75" hidden="1" customHeight="1">
      <c r="A21" s="3716" t="s">
        <v>2273</v>
      </c>
      <c r="B21" s="3716"/>
      <c r="C21" s="3716"/>
      <c r="D21" s="149"/>
      <c r="E21" s="495">
        <f>'34'!R21</f>
        <v>8.7543969219633251</v>
      </c>
      <c r="F21" s="500">
        <f>'34'!S21</f>
        <v>6.7780893239552684</v>
      </c>
      <c r="G21" s="500">
        <f>'34'!T21</f>
        <v>1.9763075980080611</v>
      </c>
      <c r="H21" s="497">
        <f>U21/T21</f>
        <v>15.07315336367572</v>
      </c>
      <c r="I21" s="497">
        <f>V21/T21</f>
        <v>16.171926110344717</v>
      </c>
      <c r="J21" s="498">
        <f>W21/T21</f>
        <v>13090646.976782266</v>
      </c>
      <c r="K21" s="498">
        <f>X21/T21</f>
        <v>1598624.3227882902</v>
      </c>
      <c r="L21" s="498" t="e">
        <f t="shared" si="13"/>
        <v>#REF!</v>
      </c>
      <c r="M21" s="498">
        <f t="shared" si="14"/>
        <v>309251.85660818988</v>
      </c>
      <c r="N21" s="498">
        <f t="shared" si="15"/>
        <v>4707459.5224431846</v>
      </c>
      <c r="O21" s="498">
        <f t="shared" si="16"/>
        <v>1090245.0205654565</v>
      </c>
      <c r="P21" s="498">
        <f t="shared" si="17"/>
        <v>1008359.231066311</v>
      </c>
      <c r="Q21" s="442">
        <f t="shared" si="12"/>
        <v>6.7409758441520484</v>
      </c>
      <c r="R21" s="442">
        <f t="shared" si="18"/>
        <v>0.44284168248631844</v>
      </c>
      <c r="S21" s="442">
        <f t="shared" si="19"/>
        <v>1.4439476720806526</v>
      </c>
      <c r="T21" s="154">
        <f>'2'!R22</f>
        <v>129748.91678256127</v>
      </c>
      <c r="U21" s="154">
        <f>'2'!U22</f>
        <v>1955725.3214343444</v>
      </c>
      <c r="V21" s="154">
        <f>'2'!V22</f>
        <v>2098289.8951048465</v>
      </c>
      <c r="W21" s="154">
        <f>'2'!L22*1000</f>
        <v>1698497265220.4094</v>
      </c>
      <c r="X21" s="154">
        <f>'2'!M22*1000</f>
        <v>207419774224.03622</v>
      </c>
      <c r="Y21" s="154" t="e">
        <f>#REF!*1000</f>
        <v>#REF!</v>
      </c>
      <c r="Z21" s="154">
        <f>'22'!AA21*1000</f>
        <v>40125093407.9086</v>
      </c>
      <c r="AA21" s="154">
        <f>'2'!G22*1000</f>
        <v>610787773834.75635</v>
      </c>
      <c r="AB21" s="154">
        <f>'2'!H22*1000</f>
        <v>141458110445.94922</v>
      </c>
      <c r="AC21" s="154">
        <f>'2'!J22*1000</f>
        <v>130833517958.55026</v>
      </c>
      <c r="AD21" s="493">
        <f>'2'!W22*1000</f>
        <v>90608212810.112473</v>
      </c>
    </row>
    <row r="22" spans="1:30" s="147" customFormat="1" ht="14.45" hidden="1" customHeight="1">
      <c r="A22" s="3095" t="s">
        <v>2392</v>
      </c>
      <c r="B22" s="3096"/>
      <c r="C22" s="3096"/>
      <c r="D22" s="3097"/>
      <c r="E22" s="495">
        <f>'34'!R22</f>
        <v>8.7311312693919358</v>
      </c>
      <c r="F22" s="500">
        <f>'34'!S22</f>
        <v>6.7894131812802048</v>
      </c>
      <c r="G22" s="500">
        <f>'34'!T22</f>
        <v>1.941718088111746</v>
      </c>
      <c r="H22" s="497">
        <f>U22/T22</f>
        <v>13.674650987151805</v>
      </c>
      <c r="I22" s="497">
        <f>V22/T22</f>
        <v>14.831223627123778</v>
      </c>
      <c r="J22" s="501">
        <f>W22/T22</f>
        <v>12474.568547366047</v>
      </c>
      <c r="K22" s="501">
        <f>X22/T22</f>
        <v>1672.8712169388803</v>
      </c>
      <c r="L22" s="501" t="e">
        <f t="shared" si="13"/>
        <v>#REF!</v>
      </c>
      <c r="M22" s="501">
        <f t="shared" si="14"/>
        <v>227.02673472871717</v>
      </c>
      <c r="N22" s="501">
        <f t="shared" si="15"/>
        <v>4537.0583873939113</v>
      </c>
      <c r="O22" s="501">
        <f t="shared" si="16"/>
        <v>1015.1516003556352</v>
      </c>
      <c r="P22" s="501">
        <f t="shared" si="17"/>
        <v>935.05520532434934</v>
      </c>
      <c r="Q22" s="442">
        <f t="shared" si="12"/>
        <v>6.457921358103663</v>
      </c>
      <c r="R22" s="442">
        <f t="shared" si="18"/>
        <v>0.32314347180073599</v>
      </c>
      <c r="S22" s="442">
        <f t="shared" si="19"/>
        <v>1.3309312920124545</v>
      </c>
      <c r="T22" s="154">
        <f>'2'!R23</f>
        <v>130399.44559872786</v>
      </c>
      <c r="U22" s="154">
        <f>'2'!U23</f>
        <v>1783166.907480692</v>
      </c>
      <c r="V22" s="154">
        <f>'2'!V23</f>
        <v>1933983.3385276946</v>
      </c>
      <c r="W22" s="154">
        <f>'2'!L23*1000</f>
        <v>1626676822.6598606</v>
      </c>
      <c r="X22" s="154">
        <f>'2'!M23*1000</f>
        <v>218141479.24689919</v>
      </c>
      <c r="Y22" s="154" t="e">
        <f>#REF!*1000</f>
        <v>#REF!</v>
      </c>
      <c r="Z22" s="154">
        <f>'22'!AA22*1000</f>
        <v>29604160.344714176</v>
      </c>
      <c r="AA22" s="154">
        <f>'2'!G23*1000</f>
        <v>591629898.36522436</v>
      </c>
      <c r="AB22" s="154">
        <f>'2'!H23*1000</f>
        <v>132375205.88503619</v>
      </c>
      <c r="AC22" s="154">
        <f>'2'!J23*1000</f>
        <v>121930680.37849981</v>
      </c>
      <c r="AD22" s="493">
        <f>'2'!W23*1000</f>
        <v>91613054.039876625</v>
      </c>
    </row>
    <row r="23" spans="1:30" s="147" customFormat="1" ht="14.45" hidden="1" customHeight="1">
      <c r="A23" s="3095" t="s">
        <v>2315</v>
      </c>
      <c r="B23" s="3096"/>
      <c r="C23" s="3096"/>
      <c r="D23" s="3097"/>
      <c r="E23" s="495">
        <f>'34'!R23</f>
        <v>8.8398869672457678</v>
      </c>
      <c r="F23" s="500">
        <f>'34'!S23</f>
        <v>6.8091582154013741</v>
      </c>
      <c r="G23" s="500">
        <f>'34'!T23</f>
        <v>2.0307287518443906</v>
      </c>
      <c r="H23" s="497" t="s">
        <v>441</v>
      </c>
      <c r="I23" s="497" t="s">
        <v>441</v>
      </c>
      <c r="J23" s="151" t="s">
        <v>431</v>
      </c>
      <c r="K23" s="151" t="s">
        <v>431</v>
      </c>
      <c r="L23" s="501" t="e">
        <f t="shared" si="13"/>
        <v>#REF!</v>
      </c>
      <c r="M23" s="501">
        <f t="shared" si="14"/>
        <v>263.29242896872728</v>
      </c>
      <c r="N23" s="501">
        <f t="shared" si="15"/>
        <v>4073.6439787838217</v>
      </c>
      <c r="O23" s="501">
        <f t="shared" si="16"/>
        <v>1020.0742110641725</v>
      </c>
      <c r="P23" s="501">
        <f t="shared" si="17"/>
        <v>937.30409971218216</v>
      </c>
      <c r="Q23" s="442">
        <f t="shared" ref="Q23:Q28" si="20">AA23/AD23</f>
        <v>6.82481321954136</v>
      </c>
      <c r="R23" s="442">
        <f t="shared" si="18"/>
        <v>0.44110915416015123</v>
      </c>
      <c r="S23" s="442">
        <f t="shared" si="19"/>
        <v>1.5703201958153947</v>
      </c>
      <c r="T23" s="154">
        <f>'2'!R24</f>
        <v>134428</v>
      </c>
      <c r="U23" s="154" t="str">
        <f>'2'!U24</f>
        <v>...</v>
      </c>
      <c r="V23" s="154" t="str">
        <f>'2'!V24</f>
        <v>...</v>
      </c>
      <c r="W23" s="154" t="e">
        <f>'2'!L24*1000</f>
        <v>#VALUE!</v>
      </c>
      <c r="X23" s="154" t="e">
        <f>'2'!M24*1000</f>
        <v>#VALUE!</v>
      </c>
      <c r="Y23" s="154" t="e">
        <f>#REF!*1000</f>
        <v>#REF!</v>
      </c>
      <c r="Z23" s="154">
        <f>'22'!AA23*1000</f>
        <v>35393874.641408071</v>
      </c>
      <c r="AA23" s="154">
        <f>'2'!G24*1000</f>
        <v>547611812.77995157</v>
      </c>
      <c r="AB23" s="154">
        <f>'2'!H24*1000</f>
        <v>137126536.04493457</v>
      </c>
      <c r="AC23" s="154">
        <f>'2'!J24*1000</f>
        <v>125999915.51610923</v>
      </c>
      <c r="AD23" s="493">
        <f>'2'!W24*1000</f>
        <v>80238358.935887784</v>
      </c>
    </row>
    <row r="24" spans="1:30" s="147" customFormat="1" ht="14.25" customHeight="1">
      <c r="A24" s="3098" t="s">
        <v>1463</v>
      </c>
      <c r="B24" s="3098"/>
      <c r="C24" s="3098"/>
      <c r="D24" s="3099"/>
      <c r="E24" s="495">
        <v>8.8511133605774326</v>
      </c>
      <c r="F24" s="500">
        <v>6.9287677526859266</v>
      </c>
      <c r="G24" s="500">
        <v>1.9223456078914885</v>
      </c>
      <c r="H24" s="497">
        <v>12.094339677510622</v>
      </c>
      <c r="I24" s="497">
        <v>14.238077382972689</v>
      </c>
      <c r="J24" s="144">
        <v>16005.572272637084</v>
      </c>
      <c r="K24" s="144">
        <v>2414.2297171406153</v>
      </c>
      <c r="L24" s="144">
        <v>4747.0293614376878</v>
      </c>
      <c r="M24" s="144">
        <v>247.29502325647977</v>
      </c>
      <c r="N24" s="144">
        <v>4955.437750769207</v>
      </c>
      <c r="O24" s="144">
        <v>1166.57157718436</v>
      </c>
      <c r="P24" s="144">
        <v>1068.8949977416059</v>
      </c>
      <c r="Q24" s="502">
        <v>5.813077790478884</v>
      </c>
      <c r="R24" s="502">
        <v>0.29009449410701588</v>
      </c>
      <c r="S24" s="502">
        <v>1.2538891787635122</v>
      </c>
      <c r="T24" s="154">
        <f>'2'!R25</f>
        <v>138847.41528557913</v>
      </c>
      <c r="U24" s="154">
        <f>'2'!U25</f>
        <v>1679267.8038081746</v>
      </c>
      <c r="V24" s="154">
        <f>'2'!V25</f>
        <v>1976920.2432618206</v>
      </c>
      <c r="W24" s="154">
        <f>'2'!L25*1000</f>
        <v>2222332340.2221918</v>
      </c>
      <c r="X24" s="154">
        <f>'2'!M25*1000</f>
        <v>335209556.13060927</v>
      </c>
      <c r="Y24" s="154">
        <f>'26'!F24*1000</f>
        <v>659112757.12037623</v>
      </c>
      <c r="Z24" s="154">
        <f>'22'!AA24*1000</f>
        <v>34336274.792149395</v>
      </c>
      <c r="AA24" s="154">
        <f>'2'!G25*1000</f>
        <v>688049723.30288827</v>
      </c>
      <c r="AB24" s="154">
        <f>'2'!H25*1000</f>
        <v>161975448.23766986</v>
      </c>
      <c r="AC24" s="154">
        <f>'2'!J25*1000</f>
        <v>148413307.64810693</v>
      </c>
      <c r="AD24" s="493">
        <f>'2'!W25*1000</f>
        <v>118362380.15424982</v>
      </c>
    </row>
    <row r="25" spans="1:30" s="147" customFormat="1" ht="14.25" customHeight="1">
      <c r="A25" s="3095" t="s">
        <v>2260</v>
      </c>
      <c r="B25" s="3095"/>
      <c r="C25" s="3095"/>
      <c r="D25" s="3100"/>
      <c r="E25" s="495">
        <v>9.8456230265432279</v>
      </c>
      <c r="F25" s="500">
        <v>7.3868929808987094</v>
      </c>
      <c r="G25" s="500">
        <v>2.4587300456856456</v>
      </c>
      <c r="H25" s="497" t="s">
        <v>431</v>
      </c>
      <c r="I25" s="497" t="s">
        <v>431</v>
      </c>
      <c r="J25" s="144">
        <v>12408.735484477582</v>
      </c>
      <c r="K25" s="144">
        <v>2149.5814606113713</v>
      </c>
      <c r="L25" s="144">
        <v>5609.2060730861376</v>
      </c>
      <c r="M25" s="144">
        <v>575.35421774930035</v>
      </c>
      <c r="N25" s="144">
        <v>5685.8028430000195</v>
      </c>
      <c r="O25" s="144">
        <v>1384.8340690560372</v>
      </c>
      <c r="P25" s="144">
        <v>1253.8704241891564</v>
      </c>
      <c r="Q25" s="502">
        <v>8.0969236219585738</v>
      </c>
      <c r="R25" s="502">
        <v>0.81933884894077225</v>
      </c>
      <c r="S25" s="502">
        <v>1.7855865454412418</v>
      </c>
      <c r="T25" s="154">
        <f>'2'!R26</f>
        <v>152607.15691142002</v>
      </c>
      <c r="U25" s="154" t="str">
        <f>'2'!U26</f>
        <v>…</v>
      </c>
      <c r="V25" s="154" t="str">
        <f>'2'!V26</f>
        <v>…</v>
      </c>
      <c r="W25" s="154">
        <f>'2'!L26*1000</f>
        <v>1893661843.1519759</v>
      </c>
      <c r="X25" s="154">
        <f>'2'!M26*1000</f>
        <v>328041515.25339895</v>
      </c>
      <c r="Y25" s="154">
        <f>'26'!F25*1000</f>
        <v>856004991.34394634</v>
      </c>
      <c r="Z25" s="154">
        <f>'22'!AA25*1000</f>
        <v>87803171.387714803</v>
      </c>
      <c r="AA25" s="154">
        <f>'2'!G26*1000</f>
        <v>867694206.62910211</v>
      </c>
      <c r="AB25" s="154">
        <f>'2'!H26*1000</f>
        <v>211335590.07271492</v>
      </c>
      <c r="AC25" s="154">
        <f>'2'!J26*1000</f>
        <v>191349600.57082337</v>
      </c>
      <c r="AD25" s="493">
        <f>'2'!W26*1000</f>
        <v>107163442.2085872</v>
      </c>
    </row>
    <row r="26" spans="1:30" s="147" customFormat="1" ht="14.25" customHeight="1">
      <c r="A26" s="3095" t="s">
        <v>1464</v>
      </c>
      <c r="B26" s="3095"/>
      <c r="C26" s="3095"/>
      <c r="D26" s="3100"/>
      <c r="E26" s="495">
        <v>8.8600869868189367</v>
      </c>
      <c r="F26" s="500">
        <v>6.8475472392440437</v>
      </c>
      <c r="G26" s="500">
        <v>2.0125397475749027</v>
      </c>
      <c r="H26" s="497">
        <v>12.269428609817469</v>
      </c>
      <c r="I26" s="497">
        <v>14.285030878090907</v>
      </c>
      <c r="J26" s="501">
        <v>20142.772438925345</v>
      </c>
      <c r="K26" s="501">
        <v>2398.3182231626752</v>
      </c>
      <c r="L26" s="501">
        <v>5890.2771420975205</v>
      </c>
      <c r="M26" s="501">
        <v>382.52275491573147</v>
      </c>
      <c r="N26" s="501">
        <v>6420.6047655464045</v>
      </c>
      <c r="O26" s="501">
        <v>1561.3654185384021</v>
      </c>
      <c r="P26" s="501">
        <v>1438.4113220715997</v>
      </c>
      <c r="Q26" s="442">
        <v>5.8902925043510983</v>
      </c>
      <c r="R26" s="442">
        <v>0.3509281443571487</v>
      </c>
      <c r="S26" s="442">
        <v>1.3196051988805233</v>
      </c>
      <c r="T26" s="154">
        <f>'2'!R27</f>
        <v>146209.3526603998</v>
      </c>
      <c r="U26" s="154">
        <f>'2'!U27</f>
        <v>1793905.2145544011</v>
      </c>
      <c r="V26" s="154">
        <f>'2'!V27</f>
        <v>2088605.1174194941</v>
      </c>
      <c r="W26" s="154">
        <f>'2'!L27*1000</f>
        <v>2945061719.0810175</v>
      </c>
      <c r="X26" s="154">
        <f>'2'!M27*1000</f>
        <v>350656554.88225502</v>
      </c>
      <c r="Y26" s="154">
        <f>'26'!F26*1000</f>
        <v>861213607.93642831</v>
      </c>
      <c r="Z26" s="154">
        <f>'22'!AA26*1000</f>
        <v>55720286.060202338</v>
      </c>
      <c r="AA26" s="154">
        <f>'2'!G27*1000</f>
        <v>938752466.45881784</v>
      </c>
      <c r="AB26" s="154">
        <f>'2'!H27*1000</f>
        <v>228286227.11083397</v>
      </c>
      <c r="AC26" s="154">
        <f>'2'!J27*1000</f>
        <v>210312068.25184733</v>
      </c>
      <c r="AD26" s="493">
        <f>'2'!W27*1000</f>
        <v>159372809.71452114</v>
      </c>
    </row>
    <row r="27" spans="1:30" ht="14.25" customHeight="1">
      <c r="A27" s="3095" t="s">
        <v>2276</v>
      </c>
      <c r="B27" s="3096"/>
      <c r="C27" s="3096"/>
      <c r="D27" s="3097"/>
      <c r="E27" s="495">
        <v>9.9656289090020422</v>
      </c>
      <c r="F27" s="500">
        <v>7.6251445003874512</v>
      </c>
      <c r="G27" s="500">
        <v>2.3404844086145999</v>
      </c>
      <c r="H27" s="497">
        <v>10.971217073752392</v>
      </c>
      <c r="I27" s="497">
        <v>12.77496382102736</v>
      </c>
      <c r="J27" s="501">
        <v>20380.194062542912</v>
      </c>
      <c r="K27" s="501">
        <v>2330.7849409706928</v>
      </c>
      <c r="L27" s="501">
        <v>6247.0196463326893</v>
      </c>
      <c r="M27" s="501">
        <v>486.04652440767745</v>
      </c>
      <c r="N27" s="501">
        <v>6499.128113555239</v>
      </c>
      <c r="O27" s="501">
        <v>1625.4347859604222</v>
      </c>
      <c r="P27" s="501">
        <v>1527.3491297788617</v>
      </c>
      <c r="Q27" s="442">
        <v>6.131026689668575</v>
      </c>
      <c r="R27" s="442">
        <v>0.45851753673678225</v>
      </c>
      <c r="S27" s="442">
        <v>1.4408422353738977</v>
      </c>
      <c r="T27" s="154">
        <f>'2'!R28</f>
        <v>164682.01772124253</v>
      </c>
      <c r="U27" s="154">
        <f>'2'!U28</f>
        <v>1806762.1645632901</v>
      </c>
      <c r="V27" s="154">
        <f>'2'!V28</f>
        <v>2103806.8183626598</v>
      </c>
      <c r="W27" s="154">
        <f>'2'!L28*1000</f>
        <v>3356251479.7700539</v>
      </c>
      <c r="X27" s="154">
        <f>'2'!M28*1000</f>
        <v>383838366.95334089</v>
      </c>
      <c r="Y27" s="154">
        <f>'26'!F27*1000</f>
        <v>1028771800.1023102</v>
      </c>
      <c r="Z27" s="154">
        <f>'22'!AA27*1000</f>
        <v>80043122.345852375</v>
      </c>
      <c r="AA27" s="154">
        <f>'2'!G28*1000</f>
        <v>1070289531.1691295</v>
      </c>
      <c r="AB27" s="154">
        <f>'2'!H28*1000</f>
        <v>267679880.22625831</v>
      </c>
      <c r="AC27" s="154">
        <f>'2'!J28*1000</f>
        <v>251526936.45676687</v>
      </c>
      <c r="AD27" s="493">
        <f>'2'!W28*1000</f>
        <v>174569380.52034253</v>
      </c>
    </row>
    <row r="28" spans="1:30" ht="14.25" customHeight="1">
      <c r="A28" s="3095" t="s">
        <v>2237</v>
      </c>
      <c r="B28" s="3096"/>
      <c r="C28" s="3096"/>
      <c r="D28" s="3097"/>
      <c r="E28" s="495">
        <f>'34'!R28</f>
        <v>10.640223218556514</v>
      </c>
      <c r="F28" s="500">
        <f>'34'!S28</f>
        <v>8.1681774298838619</v>
      </c>
      <c r="G28" s="500">
        <f>'34'!T28</f>
        <v>2.4720457886726512</v>
      </c>
      <c r="H28" s="497">
        <f>U28/T28</f>
        <v>10.178428592365472</v>
      </c>
      <c r="I28" s="497">
        <f>V28/T28</f>
        <v>12.482837153987784</v>
      </c>
      <c r="J28" s="501">
        <f>W28/T28</f>
        <v>19320.588415273221</v>
      </c>
      <c r="K28" s="501">
        <f>X28/T28</f>
        <v>2173.713678039278</v>
      </c>
      <c r="L28" s="501">
        <f t="shared" ref="L28" si="21">Y28/T28</f>
        <v>5831.2639602270447</v>
      </c>
      <c r="M28" s="501">
        <f t="shared" ref="M28" si="22">Z28/T28</f>
        <v>551.06036356385243</v>
      </c>
      <c r="N28" s="501">
        <f t="shared" ref="N28" si="23">AA28/T28</f>
        <v>6191.5399260082086</v>
      </c>
      <c r="O28" s="501">
        <f t="shared" ref="O28" si="24">AB28/T28</f>
        <v>1838.3386894666469</v>
      </c>
      <c r="P28" s="501">
        <f t="shared" ref="P28" si="25">AC28/T28</f>
        <v>1747.5103916379408</v>
      </c>
      <c r="Q28" s="442">
        <f t="shared" si="20"/>
        <v>5.0580728406619722</v>
      </c>
      <c r="R28" s="442">
        <f t="shared" ref="R28" si="26">Z28/AD28</f>
        <v>0.45017935631800993</v>
      </c>
      <c r="S28" s="442">
        <f t="shared" ref="S28" si="27">AC28/AD28</f>
        <v>1.4275987809735584</v>
      </c>
      <c r="T28" s="154">
        <f>'2'!R29</f>
        <v>178170.53779473432</v>
      </c>
      <c r="U28" s="154">
        <f>'2'!U29</f>
        <v>1813496.0962070569</v>
      </c>
      <c r="V28" s="154">
        <f>'2'!V29</f>
        <v>2224073.8089300944</v>
      </c>
      <c r="W28" s="154">
        <f>'2'!L29*1000</f>
        <v>3442359628.4599438</v>
      </c>
      <c r="X28" s="154">
        <f>'2'!M29*1000</f>
        <v>387291735.02802813</v>
      </c>
      <c r="Y28" s="154">
        <f>'26'!F28*1000</f>
        <v>1038959435.8167049</v>
      </c>
      <c r="Z28" s="154">
        <f>'22'!AA28*1000</f>
        <v>98182721.333533406</v>
      </c>
      <c r="AA28" s="154">
        <f>'2'!G29*1000</f>
        <v>1103149998.3944521</v>
      </c>
      <c r="AB28" s="154">
        <f>'2'!H29*1000</f>
        <v>327537792.95113957</v>
      </c>
      <c r="AC28" s="154">
        <f>'2'!J29*1000</f>
        <v>311354866.28001869</v>
      </c>
      <c r="AD28" s="493">
        <f>'2'!W29*1000</f>
        <v>218096898.39304054</v>
      </c>
    </row>
    <row r="29" spans="1:30" ht="14.25" customHeight="1">
      <c r="A29" s="3094" t="s">
        <v>354</v>
      </c>
      <c r="B29" s="3094"/>
      <c r="C29" s="3094"/>
      <c r="D29" s="149"/>
      <c r="E29" s="503"/>
      <c r="F29" s="504"/>
      <c r="G29" s="504"/>
      <c r="H29" s="497"/>
      <c r="I29" s="497"/>
      <c r="J29" s="505"/>
      <c r="K29" s="505"/>
      <c r="L29" s="505"/>
      <c r="M29" s="505"/>
      <c r="N29" s="505"/>
      <c r="O29" s="505"/>
      <c r="P29" s="505"/>
      <c r="Q29" s="442"/>
      <c r="R29" s="442"/>
      <c r="S29" s="442"/>
      <c r="T29" s="154"/>
      <c r="U29" s="154"/>
      <c r="V29" s="154"/>
      <c r="W29" s="154"/>
      <c r="X29" s="154"/>
      <c r="Y29" s="154"/>
      <c r="Z29" s="154"/>
      <c r="AA29" s="154"/>
      <c r="AB29" s="154"/>
      <c r="AC29" s="154"/>
      <c r="AD29" s="154"/>
    </row>
    <row r="30" spans="1:30" ht="14.25" customHeight="1">
      <c r="A30" s="155"/>
      <c r="B30" s="156" t="s">
        <v>2379</v>
      </c>
      <c r="C30" s="155"/>
      <c r="D30" s="157"/>
      <c r="E30" s="506">
        <f>'34'!R30</f>
        <v>3.1132415242840699</v>
      </c>
      <c r="F30" s="507">
        <f>'34'!S30</f>
        <v>2.3363919164573828</v>
      </c>
      <c r="G30" s="507">
        <f>'34'!T30</f>
        <v>0.77684960782668022</v>
      </c>
      <c r="H30" s="508">
        <f t="shared" ref="H30:H35" si="28">U30/T30</f>
        <v>20.291059013538309</v>
      </c>
      <c r="I30" s="508">
        <f t="shared" ref="I30:I35" si="29">V30/T30</f>
        <v>25.674058540887987</v>
      </c>
      <c r="J30" s="509">
        <f t="shared" ref="J30:J35" si="30">W30/T30</f>
        <v>13053.124506099261</v>
      </c>
      <c r="K30" s="509">
        <f t="shared" ref="K30:K35" si="31">X30/T30</f>
        <v>2176.9242381552372</v>
      </c>
      <c r="L30" s="509">
        <f t="shared" ref="L30:L35" si="32">Y30/T30</f>
        <v>5706.2591265013907</v>
      </c>
      <c r="M30" s="509">
        <f t="shared" ref="M30:M35" si="33">Z30/T30</f>
        <v>326.28024916256982</v>
      </c>
      <c r="N30" s="509">
        <f t="shared" ref="N30:N35" si="34">AA30/T30</f>
        <v>6313.3386373650874</v>
      </c>
      <c r="O30" s="509">
        <f t="shared" ref="O30:O35" si="35">AB30/T30</f>
        <v>1646.1740478724482</v>
      </c>
      <c r="P30" s="509">
        <f t="shared" ref="P30:P35" si="36">AC30/T30</f>
        <v>1556.4605025618032</v>
      </c>
      <c r="Q30" s="444">
        <f t="shared" ref="Q30:Q35" si="37">AA30/AD30</f>
        <v>5.3222541931345511</v>
      </c>
      <c r="R30" s="444">
        <f t="shared" ref="R30:R35" si="38">Z30/AD30</f>
        <v>0.27505992058858292</v>
      </c>
      <c r="S30" s="444">
        <f t="shared" ref="S30:S35" si="39">AC30/AD30</f>
        <v>1.3121232539595242</v>
      </c>
      <c r="T30" s="445">
        <f>'2'!R31</f>
        <v>38940.513657546377</v>
      </c>
      <c r="U30" s="445">
        <f>'2'!U31</f>
        <v>790144.260642768</v>
      </c>
      <c r="V30" s="445">
        <f>'2'!V31</f>
        <v>999761.02725609392</v>
      </c>
      <c r="W30" s="445">
        <f>'2'!L31*1000</f>
        <v>508295373.10341156</v>
      </c>
      <c r="X30" s="445">
        <f>'2'!M31*1000</f>
        <v>84770548.027327746</v>
      </c>
      <c r="Y30" s="445">
        <f>'26'!F30*1000</f>
        <v>222204661.44902605</v>
      </c>
      <c r="Z30" s="445">
        <f>'22'!AA30*1000</f>
        <v>12705520.498702684</v>
      </c>
      <c r="AA30" s="445">
        <f>'2'!G31*1000</f>
        <v>245844649.43303043</v>
      </c>
      <c r="AB30" s="445">
        <f>'2'!H31*1000</f>
        <v>64102862.993875474</v>
      </c>
      <c r="AC30" s="445">
        <f>'2'!J31*1000</f>
        <v>60609371.457439393</v>
      </c>
      <c r="AD30" s="510">
        <f>'2'!W31*1000</f>
        <v>46191827.844329208</v>
      </c>
    </row>
    <row r="31" spans="1:30" ht="14.25" customHeight="1">
      <c r="A31" s="155"/>
      <c r="B31" s="156" t="s">
        <v>2183</v>
      </c>
      <c r="C31" s="155"/>
      <c r="D31" s="157"/>
      <c r="E31" s="506">
        <f>'34'!R31</f>
        <v>13.25400513104525</v>
      </c>
      <c r="F31" s="507">
        <f>'34'!S31</f>
        <v>10.290417496029262</v>
      </c>
      <c r="G31" s="507">
        <f>'34'!T31</f>
        <v>2.963587635015978</v>
      </c>
      <c r="H31" s="508">
        <f t="shared" si="28"/>
        <v>10.36284569524978</v>
      </c>
      <c r="I31" s="508">
        <f t="shared" si="29"/>
        <v>11.411700849098946</v>
      </c>
      <c r="J31" s="509">
        <f t="shared" si="30"/>
        <v>13436.038051846734</v>
      </c>
      <c r="K31" s="509">
        <f t="shared" si="31"/>
        <v>1583.8074953419698</v>
      </c>
      <c r="L31" s="509">
        <f t="shared" si="32"/>
        <v>4206.484794420353</v>
      </c>
      <c r="M31" s="509">
        <f t="shared" si="33"/>
        <v>305.55499767610922</v>
      </c>
      <c r="N31" s="509">
        <f t="shared" si="34"/>
        <v>4425.5426479279959</v>
      </c>
      <c r="O31" s="509">
        <f t="shared" si="35"/>
        <v>1207.9538493901034</v>
      </c>
      <c r="P31" s="509">
        <f t="shared" si="36"/>
        <v>1147.3028925091514</v>
      </c>
      <c r="Q31" s="444">
        <f t="shared" si="37"/>
        <v>5.3192266115978066</v>
      </c>
      <c r="R31" s="444">
        <f t="shared" si="38"/>
        <v>0.36725807527951998</v>
      </c>
      <c r="S31" s="444">
        <f t="shared" si="39"/>
        <v>1.3789866154052506</v>
      </c>
      <c r="T31" s="445">
        <f>'2'!R32</f>
        <v>31421.60603375575</v>
      </c>
      <c r="U31" s="445">
        <f>'2'!U32</f>
        <v>325617.25482474029</v>
      </c>
      <c r="V31" s="445">
        <f>'2'!V32</f>
        <v>358573.96825546306</v>
      </c>
      <c r="W31" s="445">
        <f>'2'!L32*1000</f>
        <v>422181894.3196792</v>
      </c>
      <c r="X31" s="445">
        <f>'2'!M32*1000</f>
        <v>49765775.151944824</v>
      </c>
      <c r="Y31" s="445">
        <f>'26'!F31*1000</f>
        <v>132174507.99726038</v>
      </c>
      <c r="Z31" s="445">
        <f>'22'!AA31*1000</f>
        <v>9601028.7586238571</v>
      </c>
      <c r="AA31" s="445">
        <f>'2'!G32*1000</f>
        <v>139057657.56877771</v>
      </c>
      <c r="AB31" s="445">
        <f>'2'!H32*1000</f>
        <v>37955849.96249456</v>
      </c>
      <c r="AC31" s="445">
        <f>'2'!J32*1000</f>
        <v>36050099.489810981</v>
      </c>
      <c r="AD31" s="510">
        <f>'2'!W32*1000</f>
        <v>26142457.865130719</v>
      </c>
    </row>
    <row r="32" spans="1:30" ht="14.25" customHeight="1">
      <c r="A32" s="155"/>
      <c r="B32" s="156" t="s">
        <v>2247</v>
      </c>
      <c r="C32" s="155"/>
      <c r="D32" s="157"/>
      <c r="E32" s="506">
        <f>'34'!R32</f>
        <v>29.354961978867706</v>
      </c>
      <c r="F32" s="507">
        <f>'34'!S32</f>
        <v>22.501007595821026</v>
      </c>
      <c r="G32" s="507">
        <f>'34'!T32</f>
        <v>6.8539543830466778</v>
      </c>
      <c r="H32" s="508">
        <f t="shared" si="28"/>
        <v>5.4793568835214632</v>
      </c>
      <c r="I32" s="508">
        <f t="shared" si="29"/>
        <v>9.2255863566694138</v>
      </c>
      <c r="J32" s="509">
        <f t="shared" si="30"/>
        <v>18962.156385575232</v>
      </c>
      <c r="K32" s="509">
        <f t="shared" si="31"/>
        <v>2107.3891479534423</v>
      </c>
      <c r="L32" s="509">
        <f t="shared" si="32"/>
        <v>6285.5198694525761</v>
      </c>
      <c r="M32" s="509">
        <f t="shared" si="33"/>
        <v>409.86561172250003</v>
      </c>
      <c r="N32" s="509">
        <f t="shared" si="34"/>
        <v>6720.5425880119801</v>
      </c>
      <c r="O32" s="509">
        <f t="shared" si="35"/>
        <v>2053.541380082911</v>
      </c>
      <c r="P32" s="509">
        <f t="shared" si="36"/>
        <v>1966.7462788739538</v>
      </c>
      <c r="Q32" s="444">
        <f t="shared" si="37"/>
        <v>4.40755966240157</v>
      </c>
      <c r="R32" s="444">
        <f t="shared" si="38"/>
        <v>0.2688037630259289</v>
      </c>
      <c r="S32" s="444">
        <f t="shared" si="39"/>
        <v>1.2898588843713426</v>
      </c>
      <c r="T32" s="445">
        <f>'2'!R33</f>
        <v>41843.328932858538</v>
      </c>
      <c r="U32" s="445">
        <f>'2'!U33</f>
        <v>229274.53241771125</v>
      </c>
      <c r="V32" s="445">
        <f>'2'!V33</f>
        <v>386029.24452061026</v>
      </c>
      <c r="W32" s="445">
        <f>'2'!L33*1000</f>
        <v>793439746.91792834</v>
      </c>
      <c r="X32" s="445">
        <f>'2'!M33*1000</f>
        <v>88180177.307352379</v>
      </c>
      <c r="Y32" s="445">
        <f>'26'!F32*1000</f>
        <v>263007075.41152218</v>
      </c>
      <c r="Z32" s="445">
        <f>'22'!AA32*1000</f>
        <v>17150141.609571848</v>
      </c>
      <c r="AA32" s="445">
        <f>'2'!G33*1000</f>
        <v>281209874.11746967</v>
      </c>
      <c r="AB32" s="445">
        <f>'2'!H33*1000</f>
        <v>85927007.444045514</v>
      </c>
      <c r="AC32" s="445">
        <f>'2'!J33*1000</f>
        <v>82295211.474398375</v>
      </c>
      <c r="AD32" s="510">
        <f>'2'!W33*1000</f>
        <v>63801716.971936665</v>
      </c>
    </row>
    <row r="33" spans="1:30" ht="14.25" customHeight="1">
      <c r="A33" s="155"/>
      <c r="B33" s="156" t="s">
        <v>2185</v>
      </c>
      <c r="C33" s="155"/>
      <c r="D33" s="157"/>
      <c r="E33" s="506">
        <f>'34'!R33</f>
        <v>70.621557408159831</v>
      </c>
      <c r="F33" s="507">
        <f>'34'!S33</f>
        <v>55.751585704700751</v>
      </c>
      <c r="G33" s="507">
        <f>'34'!T33</f>
        <v>14.869971703459065</v>
      </c>
      <c r="H33" s="508">
        <f t="shared" si="28"/>
        <v>4.2785382090291897</v>
      </c>
      <c r="I33" s="508">
        <f t="shared" si="29"/>
        <v>6.4525718748199692</v>
      </c>
      <c r="J33" s="509">
        <f t="shared" si="30"/>
        <v>22159.139011006297</v>
      </c>
      <c r="K33" s="509">
        <f t="shared" si="31"/>
        <v>2571.9640955176487</v>
      </c>
      <c r="L33" s="509">
        <f t="shared" si="32"/>
        <v>6324.0286718492762</v>
      </c>
      <c r="M33" s="509">
        <f t="shared" si="33"/>
        <v>534.95811266092437</v>
      </c>
      <c r="N33" s="509">
        <f t="shared" si="34"/>
        <v>6834.40753444047</v>
      </c>
      <c r="O33" s="509">
        <f t="shared" si="35"/>
        <v>1552.9928030319177</v>
      </c>
      <c r="P33" s="509">
        <f t="shared" si="36"/>
        <v>1462.5037543741682</v>
      </c>
      <c r="Q33" s="444">
        <f t="shared" si="37"/>
        <v>7.0615452369306757</v>
      </c>
      <c r="R33" s="444">
        <f t="shared" si="38"/>
        <v>0.55273714559479326</v>
      </c>
      <c r="S33" s="444">
        <f t="shared" si="39"/>
        <v>1.5111092466539091</v>
      </c>
      <c r="T33" s="445">
        <f>'2'!R34</f>
        <v>19350.873661326455</v>
      </c>
      <c r="U33" s="445">
        <f>'2'!U34</f>
        <v>82793.452338081814</v>
      </c>
      <c r="V33" s="445">
        <f>'2'!V34</f>
        <v>124862.90314026961</v>
      </c>
      <c r="W33" s="445">
        <f>'2'!L34*1000</f>
        <v>428798699.44575328</v>
      </c>
      <c r="X33" s="445">
        <f>'2'!M34*1000</f>
        <v>49769752.273829788</v>
      </c>
      <c r="Y33" s="445">
        <f>'26'!F33*1000</f>
        <v>122375479.85956149</v>
      </c>
      <c r="Z33" s="445">
        <f>'22'!AA33*1000</f>
        <v>10351906.852203192</v>
      </c>
      <c r="AA33" s="445">
        <f>'2'!G34*1000</f>
        <v>132251756.74897517</v>
      </c>
      <c r="AB33" s="445">
        <f>'2'!H34*1000</f>
        <v>30051767.528419878</v>
      </c>
      <c r="AC33" s="445">
        <f>'2'!J34*1000</f>
        <v>28300725.380110148</v>
      </c>
      <c r="AD33" s="510">
        <f>'2'!W34*1000</f>
        <v>18728444.315179214</v>
      </c>
    </row>
    <row r="34" spans="1:30" ht="14.25" customHeight="1">
      <c r="A34" s="155"/>
      <c r="B34" s="156" t="s">
        <v>2279</v>
      </c>
      <c r="C34" s="155"/>
      <c r="D34" s="157"/>
      <c r="E34" s="506">
        <f>'34'!R34</f>
        <v>153.1093577923321</v>
      </c>
      <c r="F34" s="507">
        <f>'34'!S34</f>
        <v>125.12511077333053</v>
      </c>
      <c r="G34" s="507">
        <f>'34'!T34</f>
        <v>27.984247019001529</v>
      </c>
      <c r="H34" s="508">
        <f t="shared" si="28"/>
        <v>12.074947843910049</v>
      </c>
      <c r="I34" s="508">
        <f t="shared" si="29"/>
        <v>8.3273792489146423</v>
      </c>
      <c r="J34" s="509">
        <f t="shared" si="30"/>
        <v>29746.312829982773</v>
      </c>
      <c r="K34" s="509">
        <f t="shared" si="31"/>
        <v>2307.0988991892823</v>
      </c>
      <c r="L34" s="509">
        <f t="shared" si="32"/>
        <v>6425.1287060922641</v>
      </c>
      <c r="M34" s="509">
        <f t="shared" si="33"/>
        <v>954.80304086700846</v>
      </c>
      <c r="N34" s="509">
        <f t="shared" si="34"/>
        <v>6002.4086165778708</v>
      </c>
      <c r="O34" s="509">
        <f t="shared" si="35"/>
        <v>2008.4474440444906</v>
      </c>
      <c r="P34" s="509">
        <f t="shared" si="36"/>
        <v>1893.3097444151899</v>
      </c>
      <c r="Q34" s="444">
        <f t="shared" si="37"/>
        <v>5.1762449490309583</v>
      </c>
      <c r="R34" s="444">
        <f t="shared" si="38"/>
        <v>0.82338519972753588</v>
      </c>
      <c r="S34" s="444">
        <f t="shared" si="39"/>
        <v>1.6327170686802708</v>
      </c>
      <c r="T34" s="445">
        <f>'2'!R35</f>
        <v>18053.123299397059</v>
      </c>
      <c r="U34" s="445">
        <f>'2'!U35</f>
        <v>217990.5222598968</v>
      </c>
      <c r="V34" s="445">
        <f>'2'!V35</f>
        <v>150335.20434149652</v>
      </c>
      <c r="W34" s="445">
        <f>'2'!L35*1000</f>
        <v>537013853.22211564</v>
      </c>
      <c r="X34" s="445">
        <f>'2'!M35*1000</f>
        <v>41650340.890967339</v>
      </c>
      <c r="Y34" s="445">
        <f>'26'!F34*1000</f>
        <v>115993640.74557912</v>
      </c>
      <c r="Z34" s="445">
        <f>'22'!AA34*1000</f>
        <v>17237177.023411352</v>
      </c>
      <c r="AA34" s="445">
        <f>'2'!G35*1000</f>
        <v>108362222.84844363</v>
      </c>
      <c r="AB34" s="445">
        <f>'2'!H35*1000</f>
        <v>36258749.347694062</v>
      </c>
      <c r="AC34" s="445">
        <f>'2'!J35*1000</f>
        <v>34180154.259877354</v>
      </c>
      <c r="AD34" s="510">
        <f>'2'!W35*1000</f>
        <v>20934523.755242698</v>
      </c>
    </row>
    <row r="35" spans="1:30" ht="14.25" customHeight="1">
      <c r="A35" s="155"/>
      <c r="B35" s="156" t="s">
        <v>2187</v>
      </c>
      <c r="C35" s="155"/>
      <c r="D35" s="157"/>
      <c r="E35" s="506">
        <f>'34'!R35</f>
        <v>584.04702254730751</v>
      </c>
      <c r="F35" s="507">
        <f>'34'!S35</f>
        <v>430.52014394613133</v>
      </c>
      <c r="G35" s="507">
        <f>'34'!T35</f>
        <v>153.52687860117621</v>
      </c>
      <c r="H35" s="508">
        <f t="shared" si="28"/>
        <v>5.870786470344739</v>
      </c>
      <c r="I35" s="508">
        <f t="shared" si="29"/>
        <v>7.1604916196318387</v>
      </c>
      <c r="J35" s="509">
        <f t="shared" si="30"/>
        <v>26351.5854338192</v>
      </c>
      <c r="K35" s="509">
        <f t="shared" si="31"/>
        <v>2561.3565769510574</v>
      </c>
      <c r="L35" s="509">
        <f t="shared" si="32"/>
        <v>6414.4630397072542</v>
      </c>
      <c r="M35" s="509">
        <f t="shared" si="33"/>
        <v>1090.1875307234147</v>
      </c>
      <c r="N35" s="509">
        <f t="shared" si="34"/>
        <v>6877.3223458874527</v>
      </c>
      <c r="O35" s="509">
        <f t="shared" si="35"/>
        <v>2564.3821719587399</v>
      </c>
      <c r="P35" s="509">
        <f t="shared" si="36"/>
        <v>2448.0612892761919</v>
      </c>
      <c r="Q35" s="444">
        <f t="shared" si="37"/>
        <v>4.6438170527845948</v>
      </c>
      <c r="R35" s="444">
        <f t="shared" si="38"/>
        <v>0.73613409278887576</v>
      </c>
      <c r="S35" s="444">
        <f t="shared" si="39"/>
        <v>1.6530196186311874</v>
      </c>
      <c r="T35" s="445">
        <f>'2'!R36</f>
        <v>28561.092209850354</v>
      </c>
      <c r="U35" s="445">
        <f>'2'!U36</f>
        <v>167676.07372385799</v>
      </c>
      <c r="V35" s="445">
        <f>'2'!V36</f>
        <v>204511.46141616566</v>
      </c>
      <c r="W35" s="445">
        <f>'2'!L36*1000</f>
        <v>752630061.45105958</v>
      </c>
      <c r="X35" s="445">
        <f>'2'!M36*1000</f>
        <v>73155141.376605809</v>
      </c>
      <c r="Y35" s="445">
        <f>'26'!F35*1000</f>
        <v>183204070.35375589</v>
      </c>
      <c r="Z35" s="445">
        <f>'22'!AA35*1000</f>
        <v>31136946.591020517</v>
      </c>
      <c r="AA35" s="445">
        <f>'2'!G36*1000</f>
        <v>196423837.67775589</v>
      </c>
      <c r="AB35" s="445">
        <f>'2'!H36*1000</f>
        <v>73241555.6746099</v>
      </c>
      <c r="AC35" s="445">
        <f>'2'!J36*1000</f>
        <v>69919304.218382463</v>
      </c>
      <c r="AD35" s="510">
        <f>'2'!W36*1000</f>
        <v>42297927.641222067</v>
      </c>
    </row>
    <row r="36" spans="1:30" ht="14.25" customHeight="1">
      <c r="A36" s="3094" t="s">
        <v>380</v>
      </c>
      <c r="B36" s="3094"/>
      <c r="C36" s="3094"/>
      <c r="D36" s="162"/>
      <c r="E36" s="511"/>
      <c r="F36" s="507"/>
      <c r="G36" s="507"/>
      <c r="H36" s="508"/>
      <c r="I36" s="508"/>
      <c r="J36" s="509"/>
      <c r="K36" s="509"/>
      <c r="L36" s="509"/>
      <c r="M36" s="509"/>
      <c r="N36" s="509"/>
      <c r="O36" s="509"/>
      <c r="P36" s="509"/>
      <c r="Q36" s="444"/>
      <c r="R36" s="444"/>
      <c r="S36" s="444"/>
      <c r="T36" s="445"/>
      <c r="U36" s="445"/>
      <c r="V36" s="445"/>
      <c r="W36" s="445"/>
      <c r="X36" s="445"/>
      <c r="Y36" s="445"/>
      <c r="Z36" s="445"/>
      <c r="AA36" s="445"/>
      <c r="AB36" s="445"/>
      <c r="AC36" s="445"/>
      <c r="AD36" s="445"/>
    </row>
    <row r="37" spans="1:30" ht="14.25" customHeight="1">
      <c r="A37" s="155"/>
      <c r="B37" s="156" t="s">
        <v>2285</v>
      </c>
      <c r="C37" s="155"/>
      <c r="D37" s="165"/>
      <c r="E37" s="506">
        <f>'34'!R37</f>
        <v>2.6481745908193464</v>
      </c>
      <c r="F37" s="507">
        <f>'34'!S37</f>
        <v>2.1055222638500171</v>
      </c>
      <c r="G37" s="507">
        <f>'34'!T37</f>
        <v>0.54265232696932808</v>
      </c>
      <c r="H37" s="508">
        <f t="shared" ref="H37:H45" si="40">U37/T37</f>
        <v>16.751026295513896</v>
      </c>
      <c r="I37" s="508">
        <f t="shared" ref="I37:I46" si="41">V37/T37</f>
        <v>21.825904391311845</v>
      </c>
      <c r="J37" s="509">
        <f t="shared" ref="J37:J46" si="42">W37/T37</f>
        <v>7745.335988180891</v>
      </c>
      <c r="K37" s="509">
        <f t="shared" ref="K37:K46" si="43">X37/T37</f>
        <v>1143.4309675296274</v>
      </c>
      <c r="L37" s="509">
        <f t="shared" ref="L37:L46" si="44">Y37/T37</f>
        <v>403.51373766024108</v>
      </c>
      <c r="M37" s="509">
        <f t="shared" ref="M37:M46" si="45">Z37/T37</f>
        <v>-97.396468667217775</v>
      </c>
      <c r="N37" s="509">
        <f t="shared" ref="N37:N46" si="46">AA37/T37</f>
        <v>1134.3269754296673</v>
      </c>
      <c r="O37" s="509">
        <f t="shared" ref="O37:O46" si="47">AB37/T37</f>
        <v>369.31036047265127</v>
      </c>
      <c r="P37" s="509">
        <f t="shared" ref="P37:P46" si="48">AC37/T37</f>
        <v>334.58848291139333</v>
      </c>
      <c r="Q37" s="444">
        <f t="shared" ref="Q37:Q46" si="49">AA37/AD37</f>
        <v>2.7429888308153787</v>
      </c>
      <c r="R37" s="444">
        <f t="shared" ref="R37:R46" si="50">Z37/AD37</f>
        <v>-0.23552064925004787</v>
      </c>
      <c r="S37" s="444">
        <f t="shared" ref="S37:S46" si="51">AC37/AD37</f>
        <v>0.80908987569283064</v>
      </c>
      <c r="T37" s="445">
        <f>'2'!R38</f>
        <v>15234.385598347857</v>
      </c>
      <c r="U37" s="445">
        <f>'2'!U38</f>
        <v>255191.59375392317</v>
      </c>
      <c r="V37" s="445">
        <f>'2'!V38</f>
        <v>332504.24352991843</v>
      </c>
      <c r="W37" s="445">
        <f>'2'!L38*1000</f>
        <v>117995435.03270833</v>
      </c>
      <c r="X37" s="445">
        <f>'2'!M38*1000</f>
        <v>17419468.264438313</v>
      </c>
      <c r="Y37" s="445">
        <f>'26'!F37*1000</f>
        <v>6147283.8737466922</v>
      </c>
      <c r="Z37" s="445">
        <f>'22'!AA37*1000</f>
        <v>-1483775.3595938007</v>
      </c>
      <c r="AA37" s="445">
        <f>'2'!G38*1000</f>
        <v>17280774.538303208</v>
      </c>
      <c r="AB37" s="445">
        <f>'2'!H38*1000</f>
        <v>5626216.4369052146</v>
      </c>
      <c r="AC37" s="445">
        <f>'2'!J38*1000</f>
        <v>5097249.9654383883</v>
      </c>
      <c r="AD37" s="510">
        <f>'2'!W38*1000</f>
        <v>6299979.9139416609</v>
      </c>
    </row>
    <row r="38" spans="1:30" ht="14.25" customHeight="1">
      <c r="A38" s="155"/>
      <c r="B38" s="156" t="s">
        <v>2189</v>
      </c>
      <c r="C38" s="155"/>
      <c r="D38" s="165"/>
      <c r="E38" s="506">
        <f>'34'!R38</f>
        <v>4.7107814512435437</v>
      </c>
      <c r="F38" s="507">
        <f>'34'!S38</f>
        <v>3.6506141298933872</v>
      </c>
      <c r="G38" s="507">
        <f>'34'!T38</f>
        <v>1.0601673213501559</v>
      </c>
      <c r="H38" s="508">
        <f t="shared" si="40"/>
        <v>12.747377955488913</v>
      </c>
      <c r="I38" s="508">
        <f t="shared" si="41"/>
        <v>17.638693314537829</v>
      </c>
      <c r="J38" s="509">
        <f t="shared" si="42"/>
        <v>4997.2160941695965</v>
      </c>
      <c r="K38" s="509">
        <f t="shared" si="43"/>
        <v>1106.1945866206654</v>
      </c>
      <c r="L38" s="509">
        <f t="shared" si="44"/>
        <v>1673.2410723928967</v>
      </c>
      <c r="M38" s="509">
        <f t="shared" si="45"/>
        <v>116.2206127188887</v>
      </c>
      <c r="N38" s="509">
        <f t="shared" si="46"/>
        <v>1903.4328650543234</v>
      </c>
      <c r="O38" s="509">
        <f t="shared" si="47"/>
        <v>772.37402084222447</v>
      </c>
      <c r="P38" s="509">
        <f t="shared" si="48"/>
        <v>734.40143038208987</v>
      </c>
      <c r="Q38" s="444">
        <f t="shared" si="49"/>
        <v>3.1484812073661628</v>
      </c>
      <c r="R38" s="444">
        <f t="shared" si="50"/>
        <v>0.19224130347437218</v>
      </c>
      <c r="S38" s="444">
        <f t="shared" si="51"/>
        <v>1.2147783852386347</v>
      </c>
      <c r="T38" s="445">
        <f>'2'!R39</f>
        <v>9015.0785202123498</v>
      </c>
      <c r="U38" s="445">
        <f>'2'!U39</f>
        <v>114918.61319555652</v>
      </c>
      <c r="V38" s="445">
        <f>'2'!V39</f>
        <v>159014.20522450315</v>
      </c>
      <c r="W38" s="445">
        <f>'2'!L39*1000</f>
        <v>45050295.471407786</v>
      </c>
      <c r="X38" s="445">
        <f>'2'!M39*1000</f>
        <v>9972431.0570191406</v>
      </c>
      <c r="Y38" s="445">
        <f>'26'!F38*1000</f>
        <v>15084399.650866281</v>
      </c>
      <c r="Z38" s="445">
        <f>'22'!AA38*1000</f>
        <v>1047737.9493279718</v>
      </c>
      <c r="AA38" s="445">
        <f>'2'!G39*1000</f>
        <v>17159596.736417484</v>
      </c>
      <c r="AB38" s="445">
        <f>'2'!H39*1000</f>
        <v>6963012.4448647834</v>
      </c>
      <c r="AC38" s="445">
        <f>'2'!J39*1000</f>
        <v>6620686.5602508038</v>
      </c>
      <c r="AD38" s="510">
        <f>'2'!W39*1000</f>
        <v>5450118.8370669074</v>
      </c>
    </row>
    <row r="39" spans="1:30" ht="14.25" customHeight="1">
      <c r="A39" s="156"/>
      <c r="B39" s="156" t="s">
        <v>2205</v>
      </c>
      <c r="C39" s="156"/>
      <c r="D39" s="165"/>
      <c r="E39" s="506">
        <f>'34'!R39</f>
        <v>5.5862435125044323</v>
      </c>
      <c r="F39" s="507">
        <f>'34'!S39</f>
        <v>4.3220419894520195</v>
      </c>
      <c r="G39" s="507">
        <f>'34'!T39</f>
        <v>1.2642015230524104</v>
      </c>
      <c r="H39" s="508">
        <f t="shared" si="40"/>
        <v>11.750289523799454</v>
      </c>
      <c r="I39" s="508">
        <f t="shared" si="41"/>
        <v>15.174568547314481</v>
      </c>
      <c r="J39" s="509">
        <f t="shared" si="42"/>
        <v>5830.2741103163817</v>
      </c>
      <c r="K39" s="509">
        <f t="shared" si="43"/>
        <v>1506.14234545821</v>
      </c>
      <c r="L39" s="509">
        <f t="shared" si="44"/>
        <v>2590.0321116453752</v>
      </c>
      <c r="M39" s="509">
        <f t="shared" si="45"/>
        <v>202.0204737589311</v>
      </c>
      <c r="N39" s="509">
        <f t="shared" si="46"/>
        <v>2757.1956722414716</v>
      </c>
      <c r="O39" s="509">
        <f t="shared" si="47"/>
        <v>943.56460795955809</v>
      </c>
      <c r="P39" s="509">
        <f t="shared" si="48"/>
        <v>893.59207820869756</v>
      </c>
      <c r="Q39" s="444">
        <f t="shared" si="49"/>
        <v>4.1230590549251334</v>
      </c>
      <c r="R39" s="444">
        <f t="shared" si="50"/>
        <v>0.30209765378562448</v>
      </c>
      <c r="S39" s="444">
        <f t="shared" si="51"/>
        <v>1.3362609504143561</v>
      </c>
      <c r="T39" s="445">
        <f>'2'!R40</f>
        <v>17258.4426079029</v>
      </c>
      <c r="U39" s="445">
        <f>'2'!U40</f>
        <v>202791.69737273557</v>
      </c>
      <c r="V39" s="445">
        <f>'2'!V40</f>
        <v>261889.42037351546</v>
      </c>
      <c r="W39" s="445">
        <f>'2'!L40*1000</f>
        <v>100621451.12123741</v>
      </c>
      <c r="X39" s="445">
        <f>'2'!M40*1000</f>
        <v>25993671.22842278</v>
      </c>
      <c r="Y39" s="445">
        <f>'26'!F39*1000</f>
        <v>44699920.551457264</v>
      </c>
      <c r="Z39" s="445">
        <f>'22'!AA39*1000</f>
        <v>3486558.7519898661</v>
      </c>
      <c r="AA39" s="445">
        <f>'2'!G40*1000</f>
        <v>47584903.268137693</v>
      </c>
      <c r="AB39" s="445">
        <f>'2'!H40*1000</f>
        <v>16284455.633318434</v>
      </c>
      <c r="AC39" s="445">
        <f>'2'!J40*1000</f>
        <v>15422007.596641487</v>
      </c>
      <c r="AD39" s="510">
        <f>'2'!W40*1000</f>
        <v>11541164.614485916</v>
      </c>
    </row>
    <row r="40" spans="1:30" ht="14.25" customHeight="1">
      <c r="A40" s="156"/>
      <c r="B40" s="156" t="s">
        <v>2226</v>
      </c>
      <c r="C40" s="156"/>
      <c r="D40" s="165"/>
      <c r="E40" s="506">
        <f>'34'!R40</f>
        <v>9.4240876929401409</v>
      </c>
      <c r="F40" s="507">
        <f>'34'!S40</f>
        <v>7.1498410121331908</v>
      </c>
      <c r="G40" s="507">
        <f>'34'!T40</f>
        <v>2.2742466808069546</v>
      </c>
      <c r="H40" s="508">
        <f t="shared" si="40"/>
        <v>11.673772597339266</v>
      </c>
      <c r="I40" s="508">
        <f t="shared" si="41"/>
        <v>14.230066258036898</v>
      </c>
      <c r="J40" s="509">
        <f t="shared" si="42"/>
        <v>8354.6203657579281</v>
      </c>
      <c r="K40" s="509">
        <f t="shared" si="43"/>
        <v>1478.0276982458508</v>
      </c>
      <c r="L40" s="509">
        <f>Y40/T40</f>
        <v>3334.5660161892038</v>
      </c>
      <c r="M40" s="509">
        <f t="shared" si="45"/>
        <v>205.89272323545202</v>
      </c>
      <c r="N40" s="509">
        <f t="shared" si="46"/>
        <v>3680.4831388952107</v>
      </c>
      <c r="O40" s="509">
        <f t="shared" si="47"/>
        <v>1008.6279438435772</v>
      </c>
      <c r="P40" s="509">
        <f t="shared" si="48"/>
        <v>948.24418179579902</v>
      </c>
      <c r="Q40" s="444">
        <f t="shared" si="49"/>
        <v>5.2087565006655385</v>
      </c>
      <c r="R40" s="444">
        <f t="shared" si="50"/>
        <v>0.29138703265852006</v>
      </c>
      <c r="S40" s="444">
        <f t="shared" si="51"/>
        <v>1.3419904017356155</v>
      </c>
      <c r="T40" s="445">
        <f>'2'!R41</f>
        <v>26256.217898479917</v>
      </c>
      <c r="U40" s="445">
        <f>'2'!U41</f>
        <v>306509.11701304361</v>
      </c>
      <c r="V40" s="445">
        <f>'2'!V41</f>
        <v>373627.72038082354</v>
      </c>
      <c r="W40" s="445">
        <f>'2'!L41*1000</f>
        <v>219360732.78241813</v>
      </c>
      <c r="X40" s="445">
        <f>'2'!M41*1000</f>
        <v>38807417.305131786</v>
      </c>
      <c r="Y40" s="445">
        <f>'26'!F40*1000</f>
        <v>87553091.917929843</v>
      </c>
      <c r="Z40" s="445">
        <f>'22'!AA40*1000</f>
        <v>5405964.2049814472</v>
      </c>
      <c r="AA40" s="445">
        <f>'2'!G41*1000</f>
        <v>96635567.266513973</v>
      </c>
      <c r="AB40" s="445">
        <f>'2'!H41*1000</f>
        <v>26482755.072052728</v>
      </c>
      <c r="AC40" s="445">
        <f>'2'!J41*1000</f>
        <v>24897305.858196303</v>
      </c>
      <c r="AD40" s="510">
        <f>'2'!W41*1000</f>
        <v>18552521.557528473</v>
      </c>
    </row>
    <row r="41" spans="1:30" ht="14.25" customHeight="1">
      <c r="A41" s="156"/>
      <c r="B41" s="156" t="s">
        <v>2192</v>
      </c>
      <c r="C41" s="156"/>
      <c r="D41" s="165"/>
      <c r="E41" s="506">
        <f>'34'!R41</f>
        <v>13.534601583599652</v>
      </c>
      <c r="F41" s="507">
        <f>'34'!S41</f>
        <v>10.292831603569153</v>
      </c>
      <c r="G41" s="507">
        <f>'34'!T41</f>
        <v>3.241769980030492</v>
      </c>
      <c r="H41" s="508">
        <f t="shared" si="40"/>
        <v>9.7516755135350888</v>
      </c>
      <c r="I41" s="508">
        <f t="shared" si="41"/>
        <v>12.122774996064701</v>
      </c>
      <c r="J41" s="509">
        <f t="shared" si="42"/>
        <v>15861.277100831525</v>
      </c>
      <c r="K41" s="509">
        <f t="shared" si="43"/>
        <v>1856.5257169101033</v>
      </c>
      <c r="L41" s="509">
        <f t="shared" si="44"/>
        <v>5030.6053792964531</v>
      </c>
      <c r="M41" s="509">
        <f t="shared" si="45"/>
        <v>387.7202720374936</v>
      </c>
      <c r="N41" s="509">
        <f t="shared" si="46"/>
        <v>5569.1918888472092</v>
      </c>
      <c r="O41" s="509">
        <f t="shared" si="47"/>
        <v>1437.5719255341512</v>
      </c>
      <c r="P41" s="509">
        <f t="shared" si="48"/>
        <v>1351.3882864951979</v>
      </c>
      <c r="Q41" s="444">
        <f t="shared" si="49"/>
        <v>6.1822140251670508</v>
      </c>
      <c r="R41" s="444">
        <f t="shared" si="50"/>
        <v>0.43039811726220417</v>
      </c>
      <c r="S41" s="444">
        <f t="shared" si="51"/>
        <v>1.5001407358485594</v>
      </c>
      <c r="T41" s="445">
        <f>'2'!R42</f>
        <v>18396.532959832908</v>
      </c>
      <c r="U41" s="445">
        <f>'2'!U42</f>
        <v>179397.01999834375</v>
      </c>
      <c r="V41" s="445">
        <f>'2'!V42</f>
        <v>223017.02977974253</v>
      </c>
      <c r="W41" s="445">
        <f>'2'!L42*1000</f>
        <v>291792506.9704901</v>
      </c>
      <c r="X41" s="445">
        <f>'2'!M42*1000</f>
        <v>34153636.541914135</v>
      </c>
      <c r="Y41" s="445">
        <f>'26'!F41*1000</f>
        <v>92545697.668139935</v>
      </c>
      <c r="Z41" s="445">
        <f>'22'!AA41*1000</f>
        <v>7132708.7637331327</v>
      </c>
      <c r="AA41" s="445">
        <f>'2'!G42*1000</f>
        <v>102453822.14281178</v>
      </c>
      <c r="AB41" s="445">
        <f>'2'!H42*1000</f>
        <v>26446339.31021947</v>
      </c>
      <c r="AC41" s="445">
        <f>'2'!J42*1000</f>
        <v>24860859.154041026</v>
      </c>
      <c r="AD41" s="510">
        <f>'2'!W42*1000</f>
        <v>16572351.220086293</v>
      </c>
    </row>
    <row r="42" spans="1:30" ht="14.25" customHeight="1">
      <c r="A42" s="156"/>
      <c r="B42" s="156" t="s">
        <v>2201</v>
      </c>
      <c r="C42" s="156"/>
      <c r="D42" s="165"/>
      <c r="E42" s="506">
        <f>'34'!R42</f>
        <v>25.943286693571903</v>
      </c>
      <c r="F42" s="507">
        <f>'34'!S42</f>
        <v>19.782652166032115</v>
      </c>
      <c r="G42" s="507">
        <f>'34'!T42</f>
        <v>6.1606345275397754</v>
      </c>
      <c r="H42" s="508">
        <f t="shared" si="40"/>
        <v>8.0226088582273736</v>
      </c>
      <c r="I42" s="508">
        <f t="shared" si="41"/>
        <v>11.303192765302645</v>
      </c>
      <c r="J42" s="509">
        <f t="shared" si="42"/>
        <v>20129.45717677323</v>
      </c>
      <c r="K42" s="509">
        <f t="shared" si="43"/>
        <v>2182.0149787188143</v>
      </c>
      <c r="L42" s="509">
        <f t="shared" si="44"/>
        <v>6290.1504081114645</v>
      </c>
      <c r="M42" s="509">
        <f t="shared" si="45"/>
        <v>411.39789517962919</v>
      </c>
      <c r="N42" s="509">
        <f t="shared" si="46"/>
        <v>6970.8916758723981</v>
      </c>
      <c r="O42" s="509">
        <f t="shared" si="47"/>
        <v>1600.0085179123766</v>
      </c>
      <c r="P42" s="509">
        <f t="shared" si="48"/>
        <v>1504.0653913053507</v>
      </c>
      <c r="Q42" s="444">
        <f t="shared" si="49"/>
        <v>6.569755680128174</v>
      </c>
      <c r="R42" s="444">
        <f t="shared" si="50"/>
        <v>0.38772423734599115</v>
      </c>
      <c r="S42" s="444">
        <f t="shared" si="51"/>
        <v>1.4175148040262575</v>
      </c>
      <c r="T42" s="445">
        <f>'2'!R43</f>
        <v>33439.261053274706</v>
      </c>
      <c r="U42" s="445">
        <f>'2'!U43</f>
        <v>268270.11193857924</v>
      </c>
      <c r="V42" s="445">
        <f>'2'!V43</f>
        <v>377970.41361444118</v>
      </c>
      <c r="W42" s="445">
        <f>'2'!L43*1000</f>
        <v>673114173.39483404</v>
      </c>
      <c r="X42" s="445">
        <f>'2'!M43*1000</f>
        <v>72964968.495534077</v>
      </c>
      <c r="Y42" s="445">
        <f>'26'!F42*1000</f>
        <v>210337981.56120169</v>
      </c>
      <c r="Z42" s="445">
        <f>'22'!AA42*1000</f>
        <v>13756841.613679364</v>
      </c>
      <c r="AA42" s="445">
        <f>'2'!G43*1000</f>
        <v>233101466.52359673</v>
      </c>
      <c r="AB42" s="445">
        <f>'2'!H43*1000</f>
        <v>53503102.51793512</v>
      </c>
      <c r="AC42" s="445">
        <f>'2'!J43*1000</f>
        <v>50294835.261055395</v>
      </c>
      <c r="AD42" s="510">
        <f>'2'!W43*1000</f>
        <v>35480994.708626516</v>
      </c>
    </row>
    <row r="43" spans="1:30" ht="14.25" customHeight="1">
      <c r="A43" s="156"/>
      <c r="B43" s="156" t="s">
        <v>2206</v>
      </c>
      <c r="C43" s="156"/>
      <c r="D43" s="165"/>
      <c r="E43" s="506">
        <f>'34'!R43</f>
        <v>44.282140384602663</v>
      </c>
      <c r="F43" s="507">
        <f>'34'!S43</f>
        <v>33.448329901355706</v>
      </c>
      <c r="G43" s="507">
        <f>'34'!T43</f>
        <v>10.833810483246966</v>
      </c>
      <c r="H43" s="508">
        <f t="shared" si="40"/>
        <v>7.4071813331310947</v>
      </c>
      <c r="I43" s="508">
        <f t="shared" si="41"/>
        <v>8.0446175124252388</v>
      </c>
      <c r="J43" s="509">
        <f t="shared" si="42"/>
        <v>31707.632597622101</v>
      </c>
      <c r="K43" s="509">
        <f t="shared" si="43"/>
        <v>4124.148910925529</v>
      </c>
      <c r="L43" s="509">
        <f t="shared" si="44"/>
        <v>8539.334585886083</v>
      </c>
      <c r="M43" s="509">
        <f t="shared" si="45"/>
        <v>638.73433494636902</v>
      </c>
      <c r="N43" s="509">
        <f t="shared" si="46"/>
        <v>8860.3085156563047</v>
      </c>
      <c r="O43" s="509">
        <f t="shared" si="47"/>
        <v>2960.5980149537681</v>
      </c>
      <c r="P43" s="509">
        <f t="shared" si="48"/>
        <v>2857.411116861183</v>
      </c>
      <c r="Q43" s="444">
        <f t="shared" si="49"/>
        <v>4.0487517201333905</v>
      </c>
      <c r="R43" s="444">
        <f t="shared" si="50"/>
        <v>0.29187208693159278</v>
      </c>
      <c r="S43" s="444">
        <f t="shared" si="51"/>
        <v>1.3057048921126702</v>
      </c>
      <c r="T43" s="445">
        <f>'2'!R44</f>
        <v>9672.4905571773452</v>
      </c>
      <c r="U43" s="445">
        <f>'2'!U44</f>
        <v>71645.89150001081</v>
      </c>
      <c r="V43" s="445">
        <f>'2'!V44</f>
        <v>77811.486925036632</v>
      </c>
      <c r="W43" s="445">
        <f>'2'!L44*1000</f>
        <v>306691776.89094836</v>
      </c>
      <c r="X43" s="445">
        <f>'2'!M44*1000</f>
        <v>39890791.397320412</v>
      </c>
      <c r="Y43" s="445">
        <f>'26'!F43*1000</f>
        <v>82596633.146561056</v>
      </c>
      <c r="Z43" s="445">
        <f>'22'!AA43*1000</f>
        <v>6178151.8233137056</v>
      </c>
      <c r="AA43" s="445">
        <f>'2'!G44*1000</f>
        <v>85701250.451363623</v>
      </c>
      <c r="AB43" s="445">
        <f>'2'!H44*1000</f>
        <v>28636356.343238316</v>
      </c>
      <c r="AC43" s="445">
        <f>'2'!J44*1000</f>
        <v>27638282.045813363</v>
      </c>
      <c r="AD43" s="510">
        <f>'2'!W44*1000</f>
        <v>21167326.715835296</v>
      </c>
    </row>
    <row r="44" spans="1:30" ht="14.25" customHeight="1">
      <c r="A44" s="156"/>
      <c r="B44" s="156" t="s">
        <v>2203</v>
      </c>
      <c r="C44" s="156"/>
      <c r="D44" s="165"/>
      <c r="E44" s="506">
        <f>'34'!R44</f>
        <v>76.658546679513975</v>
      </c>
      <c r="F44" s="507">
        <f>'34'!S44</f>
        <v>60.897031669796966</v>
      </c>
      <c r="G44" s="507">
        <f>'34'!T44</f>
        <v>15.761515009717028</v>
      </c>
      <c r="H44" s="508">
        <f t="shared" si="40"/>
        <v>4.5467091833050723</v>
      </c>
      <c r="I44" s="508">
        <f t="shared" si="41"/>
        <v>7.4697903470424061</v>
      </c>
      <c r="J44" s="509">
        <f t="shared" si="42"/>
        <v>32544.771333987534</v>
      </c>
      <c r="K44" s="509">
        <f t="shared" si="43"/>
        <v>3108.4469476309969</v>
      </c>
      <c r="L44" s="509">
        <f t="shared" si="44"/>
        <v>9376.9702132819239</v>
      </c>
      <c r="M44" s="509">
        <f t="shared" si="45"/>
        <v>855.86273188532448</v>
      </c>
      <c r="N44" s="509">
        <f t="shared" si="46"/>
        <v>9414.7234846898391</v>
      </c>
      <c r="O44" s="509">
        <f t="shared" si="47"/>
        <v>2751.0274768561935</v>
      </c>
      <c r="P44" s="509">
        <f t="shared" si="48"/>
        <v>2584.9248612691022</v>
      </c>
      <c r="Q44" s="444">
        <f t="shared" si="49"/>
        <v>5.2485153170600425</v>
      </c>
      <c r="R44" s="444">
        <f t="shared" si="50"/>
        <v>0.47712592567438145</v>
      </c>
      <c r="S44" s="444">
        <f t="shared" si="51"/>
        <v>1.4410426126569498</v>
      </c>
      <c r="T44" s="445">
        <f>'2'!R45</f>
        <v>13035.838483474228</v>
      </c>
      <c r="U44" s="445">
        <f>'2'!U45</f>
        <v>59270.166544893938</v>
      </c>
      <c r="V44" s="445">
        <f>'2'!V45</f>
        <v>97374.980469459711</v>
      </c>
      <c r="W44" s="445">
        <f>'2'!L45*1000</f>
        <v>424248382.59146357</v>
      </c>
      <c r="X44" s="445">
        <f>'2'!M45*1000</f>
        <v>40521212.343766145</v>
      </c>
      <c r="Y44" s="445">
        <f>'26'!F44*1000</f>
        <v>122236669.16469204</v>
      </c>
      <c r="Z44" s="445">
        <f>'22'!AA44*1000</f>
        <v>11156888.336882098</v>
      </c>
      <c r="AA44" s="445">
        <f>'2'!G45*1000</f>
        <v>122728814.71298839</v>
      </c>
      <c r="AB44" s="445">
        <f>'2'!H45*1000</f>
        <v>35861949.851896971</v>
      </c>
      <c r="AC44" s="445">
        <f>'2'!J45*1000</f>
        <v>33696662.983421043</v>
      </c>
      <c r="AD44" s="510">
        <f>'2'!W45*1000</f>
        <v>23383529.874451235</v>
      </c>
    </row>
    <row r="45" spans="1:30" ht="14.25" customHeight="1">
      <c r="A45" s="156"/>
      <c r="B45" s="156" t="s">
        <v>2196</v>
      </c>
      <c r="C45" s="156"/>
      <c r="D45" s="165"/>
      <c r="E45" s="506">
        <f>'34'!R45</f>
        <v>131.53846021755686</v>
      </c>
      <c r="F45" s="507">
        <f>'34'!S45</f>
        <v>104.69023847073497</v>
      </c>
      <c r="G45" s="507">
        <f>'34'!T45</f>
        <v>26.848221746821871</v>
      </c>
      <c r="H45" s="508">
        <f t="shared" si="40"/>
        <v>11.941532426357792</v>
      </c>
      <c r="I45" s="508">
        <f t="shared" si="41"/>
        <v>10.944213384050947</v>
      </c>
      <c r="J45" s="509">
        <f t="shared" si="42"/>
        <v>39565.887615183077</v>
      </c>
      <c r="K45" s="509">
        <f t="shared" si="43"/>
        <v>3743.9417572532334</v>
      </c>
      <c r="L45" s="509">
        <f t="shared" si="44"/>
        <v>11956.243685798961</v>
      </c>
      <c r="M45" s="509">
        <f t="shared" si="45"/>
        <v>1321.2141062928274</v>
      </c>
      <c r="N45" s="509">
        <f t="shared" si="46"/>
        <v>11746.555733339485</v>
      </c>
      <c r="O45" s="509">
        <f t="shared" si="47"/>
        <v>3565.8308890594681</v>
      </c>
      <c r="P45" s="509">
        <f t="shared" si="48"/>
        <v>3445.5657386370176</v>
      </c>
      <c r="Q45" s="444">
        <f t="shared" si="49"/>
        <v>4.8259075816282788</v>
      </c>
      <c r="R45" s="444">
        <f t="shared" si="50"/>
        <v>0.54280227474816634</v>
      </c>
      <c r="S45" s="444">
        <f t="shared" si="51"/>
        <v>1.4155623315090489</v>
      </c>
      <c r="T45" s="445">
        <f>'2'!R46</f>
        <v>18290.692830967873</v>
      </c>
      <c r="U45" s="445">
        <f>'2'!U46</f>
        <v>218418.90154155286</v>
      </c>
      <c r="V45" s="445">
        <f>'2'!V46</f>
        <v>200177.24528424331</v>
      </c>
      <c r="W45" s="445">
        <f>'2'!L46*1000</f>
        <v>723687496.95390964</v>
      </c>
      <c r="X45" s="445">
        <f>'2'!M46*1000</f>
        <v>68479288.658952981</v>
      </c>
      <c r="Y45" s="445">
        <f>'26'!F45*1000</f>
        <v>218687980.66914797</v>
      </c>
      <c r="Z45" s="445">
        <f>'22'!AA45*1000</f>
        <v>24165921.382143844</v>
      </c>
      <c r="AA45" s="445">
        <f>'2'!G46*1000</f>
        <v>214852642.74035707</v>
      </c>
      <c r="AB45" s="445">
        <f>'2'!H46*1000</f>
        <v>65221517.478963807</v>
      </c>
      <c r="AC45" s="445">
        <f>'2'!J46*1000</f>
        <v>63021784.554316625</v>
      </c>
      <c r="AD45" s="510">
        <f>'2'!W46*1000</f>
        <v>44520670.797401592</v>
      </c>
    </row>
    <row r="46" spans="1:30" ht="14.25" customHeight="1">
      <c r="A46" s="156"/>
      <c r="B46" s="156" t="s">
        <v>2197</v>
      </c>
      <c r="C46" s="156"/>
      <c r="D46" s="165"/>
      <c r="E46" s="506">
        <f>'34'!R46</f>
        <v>644.10731464597393</v>
      </c>
      <c r="F46" s="507">
        <f>'34'!S46</f>
        <v>465.41051584018174</v>
      </c>
      <c r="G46" s="507">
        <f>'34'!T46</f>
        <v>178.69679880579218</v>
      </c>
      <c r="H46" s="508">
        <f>U46/T46</f>
        <v>7.8013956912690281</v>
      </c>
      <c r="I46" s="508">
        <f t="shared" si="41"/>
        <v>6.8683035122252756</v>
      </c>
      <c r="J46" s="509">
        <f t="shared" si="42"/>
        <v>30719.880981414906</v>
      </c>
      <c r="K46" s="509">
        <f t="shared" si="43"/>
        <v>2224.5473249465622</v>
      </c>
      <c r="L46" s="509">
        <f t="shared" si="44"/>
        <v>9052.6646515037864</v>
      </c>
      <c r="M46" s="509">
        <f t="shared" si="45"/>
        <v>1555.6766652233052</v>
      </c>
      <c r="N46" s="509">
        <f t="shared" si="46"/>
        <v>9427.2112732041405</v>
      </c>
      <c r="O46" s="509">
        <f t="shared" si="47"/>
        <v>3557.5643379261287</v>
      </c>
      <c r="P46" s="509">
        <f t="shared" si="48"/>
        <v>3403.5148501654921</v>
      </c>
      <c r="Q46" s="444">
        <f t="shared" si="49"/>
        <v>4.7156122620878671</v>
      </c>
      <c r="R46" s="444">
        <f t="shared" si="50"/>
        <v>0.77816946557914746</v>
      </c>
      <c r="S46" s="444">
        <f t="shared" si="51"/>
        <v>1.7024818789473839</v>
      </c>
      <c r="T46" s="445">
        <f>'2'!R47</f>
        <v>17571.59728506437</v>
      </c>
      <c r="U46" s="445">
        <f>'2'!U47</f>
        <v>137082.98334841573</v>
      </c>
      <c r="V46" s="445">
        <f>'2'!V47</f>
        <v>120687.06334841573</v>
      </c>
      <c r="W46" s="445">
        <f>'2'!L47*1000</f>
        <v>539797377.25053072</v>
      </c>
      <c r="X46" s="445">
        <f>'2'!M47*1000</f>
        <v>39088849.735528223</v>
      </c>
      <c r="Y46" s="445">
        <f>'26'!F46*1000</f>
        <v>159069777.61296213</v>
      </c>
      <c r="Z46" s="445">
        <f>'22'!AA46*1000</f>
        <v>27335723.867075823</v>
      </c>
      <c r="AA46" s="445">
        <f>'2'!G47*1000</f>
        <v>165651160.01396209</v>
      </c>
      <c r="AB46" s="445">
        <f>'2'!H47*1000</f>
        <v>62512087.86174459</v>
      </c>
      <c r="AC46" s="445">
        <f>'2'!J47*1000</f>
        <v>59805192.30084423</v>
      </c>
      <c r="AD46" s="510">
        <f>'2'!W47*1000</f>
        <v>35128240.153616659</v>
      </c>
    </row>
    <row r="47" spans="1:30" ht="14.25" customHeight="1">
      <c r="A47" s="3094" t="s">
        <v>355</v>
      </c>
      <c r="B47" s="3094"/>
      <c r="C47" s="3094"/>
      <c r="D47" s="165"/>
      <c r="E47" s="511"/>
      <c r="F47" s="507"/>
      <c r="G47" s="507"/>
      <c r="H47" s="508"/>
      <c r="I47" s="508"/>
      <c r="J47" s="509"/>
      <c r="K47" s="509"/>
      <c r="L47" s="509"/>
      <c r="M47" s="509"/>
      <c r="N47" s="509"/>
      <c r="O47" s="509"/>
      <c r="P47" s="509"/>
      <c r="Q47" s="444"/>
      <c r="R47" s="444"/>
      <c r="S47" s="444"/>
      <c r="T47" s="445"/>
      <c r="U47" s="445"/>
      <c r="V47" s="445"/>
      <c r="W47" s="445"/>
      <c r="X47" s="445"/>
      <c r="Y47" s="445"/>
      <c r="Z47" s="445"/>
      <c r="AA47" s="445"/>
      <c r="AB47" s="445"/>
      <c r="AC47" s="445"/>
      <c r="AD47" s="510"/>
    </row>
    <row r="48" spans="1:30" ht="14.25" customHeight="1">
      <c r="A48" s="156"/>
      <c r="B48" s="156" t="s">
        <v>2224</v>
      </c>
      <c r="C48" s="156"/>
      <c r="D48" s="165"/>
      <c r="E48" s="506">
        <f>'34'!R48</f>
        <v>2.5769935914875139</v>
      </c>
      <c r="F48" s="507">
        <f>'34'!S48</f>
        <v>2.0402984106089077</v>
      </c>
      <c r="G48" s="507">
        <f>'34'!T48</f>
        <v>0.53669518087860624</v>
      </c>
      <c r="H48" s="508">
        <f t="shared" ref="H48:H57" si="52">U48/T48</f>
        <v>17.005581529716466</v>
      </c>
      <c r="I48" s="508">
        <f t="shared" ref="I48:I57" si="53">V48/T48</f>
        <v>22.323787074037924</v>
      </c>
      <c r="J48" s="509">
        <f t="shared" ref="J48:J57" si="54">W48/T48</f>
        <v>6375.3513002577065</v>
      </c>
      <c r="K48" s="509">
        <f t="shared" ref="K48:K57" si="55">X48/T48</f>
        <v>1098.2915445607375</v>
      </c>
      <c r="L48" s="509">
        <f t="shared" ref="L48:L57" si="56">Y48/T48</f>
        <v>788.08636539425629</v>
      </c>
      <c r="M48" s="509">
        <f t="shared" ref="M48:M57" si="57">Z48/T48</f>
        <v>-79.819849427396477</v>
      </c>
      <c r="N48" s="509">
        <f t="shared" ref="N48:N57" si="58">AA48/T48</f>
        <v>795.76316774145926</v>
      </c>
      <c r="O48" s="509">
        <f t="shared" ref="O48:O57" si="59">AB48/T48</f>
        <v>363.58475556005652</v>
      </c>
      <c r="P48" s="509">
        <f t="shared" ref="P48:P57" si="60">AC48/T48</f>
        <v>328.26585934119265</v>
      </c>
      <c r="Q48" s="444">
        <f t="shared" ref="Q48:Q57" si="61">AA48/AD48</f>
        <v>2.0420079012709191</v>
      </c>
      <c r="R48" s="444">
        <f t="shared" ref="R48:R57" si="62">Z48/AD48</f>
        <v>-0.20482571927977755</v>
      </c>
      <c r="S48" s="444">
        <f t="shared" ref="S48:S57" si="63">AC48/AD48</f>
        <v>0.8423630367245003</v>
      </c>
      <c r="T48" s="445">
        <f>'2'!R49</f>
        <v>14576.408862000575</v>
      </c>
      <c r="U48" s="445">
        <f>'2'!U49</f>
        <v>247880.30931323237</v>
      </c>
      <c r="V48" s="445">
        <f>'2'!V49</f>
        <v>325400.6477394203</v>
      </c>
      <c r="W48" s="445">
        <f>'2'!L49*1000</f>
        <v>92929727.191443324</v>
      </c>
      <c r="X48" s="445">
        <f>'2'!M49*1000</f>
        <v>16009146.603195434</v>
      </c>
      <c r="Y48" s="445">
        <f>'26'!F48*1000</f>
        <v>11487469.08055466</v>
      </c>
      <c r="Z48" s="445">
        <f>'22'!AA48*1000</f>
        <v>-1163486.7605570536</v>
      </c>
      <c r="AA48" s="445">
        <f>'2'!G49*1000</f>
        <v>11599369.290320257</v>
      </c>
      <c r="AB48" s="445">
        <f>'2'!H49*1000</f>
        <v>5299760.0530339209</v>
      </c>
      <c r="AC48" s="445">
        <f>'2'!J49*1000</f>
        <v>4784937.3811931945</v>
      </c>
      <c r="AD48" s="510">
        <f>'2'!W49*1000</f>
        <v>5680374.3428715235</v>
      </c>
    </row>
    <row r="49" spans="1:30" ht="14.25" customHeight="1">
      <c r="A49" s="156"/>
      <c r="B49" s="156" t="s">
        <v>2204</v>
      </c>
      <c r="C49" s="156"/>
      <c r="D49" s="165"/>
      <c r="E49" s="506">
        <f>'34'!R49</f>
        <v>4.5426986464291526</v>
      </c>
      <c r="F49" s="507">
        <f>'34'!S49</f>
        <v>3.5496864321813568</v>
      </c>
      <c r="G49" s="507">
        <f>'34'!T49</f>
        <v>0.99301221424779507</v>
      </c>
      <c r="H49" s="508">
        <f t="shared" si="52"/>
        <v>12.424180029628769</v>
      </c>
      <c r="I49" s="508">
        <f t="shared" si="53"/>
        <v>16.785566475102179</v>
      </c>
      <c r="J49" s="509">
        <f t="shared" si="54"/>
        <v>4783.6558506221627</v>
      </c>
      <c r="K49" s="509">
        <f t="shared" si="55"/>
        <v>849.05175204928184</v>
      </c>
      <c r="L49" s="509">
        <f t="shared" si="56"/>
        <v>1818.6667095989028</v>
      </c>
      <c r="M49" s="509">
        <f t="shared" si="57"/>
        <v>108.54637952368698</v>
      </c>
      <c r="N49" s="509">
        <f t="shared" si="58"/>
        <v>1747.9137267255635</v>
      </c>
      <c r="O49" s="509">
        <f t="shared" si="59"/>
        <v>751.48146164586683</v>
      </c>
      <c r="P49" s="509">
        <f t="shared" si="60"/>
        <v>717.13820431834199</v>
      </c>
      <c r="Q49" s="444">
        <f t="shared" si="61"/>
        <v>2.9519808082525896</v>
      </c>
      <c r="R49" s="444">
        <f t="shared" si="62"/>
        <v>0.18331959081269655</v>
      </c>
      <c r="S49" s="444">
        <f t="shared" si="63"/>
        <v>1.2111457125394223</v>
      </c>
      <c r="T49" s="445">
        <f>'2'!R50</f>
        <v>8473.2200915920657</v>
      </c>
      <c r="U49" s="445">
        <f>'2'!U50</f>
        <v>105272.81184860739</v>
      </c>
      <c r="V49" s="445">
        <f>'2'!V50</f>
        <v>142227.79910559001</v>
      </c>
      <c r="W49" s="445">
        <f>'2'!L50*1000</f>
        <v>40532968.864753641</v>
      </c>
      <c r="X49" s="445">
        <f>'2'!M50*1000</f>
        <v>7194202.3642654195</v>
      </c>
      <c r="Y49" s="445">
        <f>'26'!F49*1000</f>
        <v>15409963.303683056</v>
      </c>
      <c r="Z49" s="445">
        <f>'22'!AA49*1000</f>
        <v>919737.36384968215</v>
      </c>
      <c r="AA49" s="445">
        <f>'2'!G50*1000</f>
        <v>14810457.707660608</v>
      </c>
      <c r="AB49" s="445">
        <f>'2'!H50*1000</f>
        <v>6367467.8192767315</v>
      </c>
      <c r="AC49" s="445">
        <f>'2'!J50*1000</f>
        <v>6076469.841278431</v>
      </c>
      <c r="AD49" s="510">
        <f>'2'!W50*1000</f>
        <v>5017125.3370808959</v>
      </c>
    </row>
    <row r="50" spans="1:30" ht="14.25" customHeight="1">
      <c r="A50" s="156"/>
      <c r="B50" s="156" t="s">
        <v>2249</v>
      </c>
      <c r="C50" s="156"/>
      <c r="D50" s="165"/>
      <c r="E50" s="506">
        <f>'34'!R50</f>
        <v>5.8610402115516242</v>
      </c>
      <c r="F50" s="507">
        <f>'34'!S50</f>
        <v>4.5026095915472792</v>
      </c>
      <c r="G50" s="507">
        <f>'34'!T50</f>
        <v>1.3584306200043421</v>
      </c>
      <c r="H50" s="508">
        <f t="shared" si="52"/>
        <v>10.98855403210931</v>
      </c>
      <c r="I50" s="508">
        <f t="shared" si="53"/>
        <v>14.295864865948827</v>
      </c>
      <c r="J50" s="509">
        <f t="shared" si="54"/>
        <v>5796.5978451241681</v>
      </c>
      <c r="K50" s="509">
        <f t="shared" si="55"/>
        <v>1518.9480663774682</v>
      </c>
      <c r="L50" s="509">
        <f t="shared" si="56"/>
        <v>2703.7047539724913</v>
      </c>
      <c r="M50" s="509">
        <f t="shared" si="57"/>
        <v>194.54037211060253</v>
      </c>
      <c r="N50" s="509">
        <f t="shared" si="58"/>
        <v>2492.1277823662335</v>
      </c>
      <c r="O50" s="509">
        <f t="shared" si="59"/>
        <v>920.88648934066418</v>
      </c>
      <c r="P50" s="509">
        <f t="shared" si="60"/>
        <v>871.9333509206449</v>
      </c>
      <c r="Q50" s="444">
        <f t="shared" si="61"/>
        <v>3.7934408408009519</v>
      </c>
      <c r="R50" s="444">
        <f t="shared" si="62"/>
        <v>0.29612341629138977</v>
      </c>
      <c r="S50" s="444">
        <f t="shared" si="63"/>
        <v>1.3272303319448036</v>
      </c>
      <c r="T50" s="445">
        <f>'2'!R51</f>
        <v>17710.709887357847</v>
      </c>
      <c r="U50" s="445">
        <f>'2'!U51</f>
        <v>194615.09254424428</v>
      </c>
      <c r="V50" s="445">
        <f>'2'!V51</f>
        <v>253189.91522969154</v>
      </c>
      <c r="W50" s="445">
        <f>'2'!L51*1000</f>
        <v>102661862.7686778</v>
      </c>
      <c r="X50" s="445">
        <f>'2'!M51*1000</f>
        <v>26901648.537574511</v>
      </c>
      <c r="Y50" s="445">
        <f>'26'!F50*1000</f>
        <v>47884530.518677019</v>
      </c>
      <c r="Z50" s="445">
        <f>'22'!AA50*1000</f>
        <v>3445448.091829523</v>
      </c>
      <c r="AA50" s="445">
        <f>'2'!G51*1000</f>
        <v>44137352.155712835</v>
      </c>
      <c r="AB50" s="445">
        <f>'2'!H51*1000</f>
        <v>16309553.451899957</v>
      </c>
      <c r="AC50" s="445">
        <f>'2'!J51*1000</f>
        <v>15442558.619267326</v>
      </c>
      <c r="AD50" s="510">
        <f>'2'!W51*1000</f>
        <v>11635176.086308392</v>
      </c>
    </row>
    <row r="51" spans="1:30" ht="14.25" customHeight="1">
      <c r="A51" s="155"/>
      <c r="B51" s="156" t="s">
        <v>2230</v>
      </c>
      <c r="C51" s="155"/>
      <c r="D51" s="165"/>
      <c r="E51" s="506">
        <f>'34'!R51</f>
        <v>8.9448842980032168</v>
      </c>
      <c r="F51" s="507">
        <f>'34'!S51</f>
        <v>6.7498435740138669</v>
      </c>
      <c r="G51" s="507">
        <f>'34'!T51</f>
        <v>2.1950407239893508</v>
      </c>
      <c r="H51" s="508">
        <f t="shared" si="52"/>
        <v>11.559884274416373</v>
      </c>
      <c r="I51" s="508">
        <f t="shared" si="53"/>
        <v>14.409370777417301</v>
      </c>
      <c r="J51" s="509">
        <f t="shared" si="54"/>
        <v>8692.3433865603365</v>
      </c>
      <c r="K51" s="509">
        <f t="shared" si="55"/>
        <v>1506.5846939820772</v>
      </c>
      <c r="L51" s="509">
        <f t="shared" si="56"/>
        <v>3342.9419546285594</v>
      </c>
      <c r="M51" s="509">
        <f t="shared" si="57"/>
        <v>180.89279286405866</v>
      </c>
      <c r="N51" s="509">
        <f t="shared" si="58"/>
        <v>3523.9228436493672</v>
      </c>
      <c r="O51" s="509">
        <f t="shared" si="59"/>
        <v>984.34943786312886</v>
      </c>
      <c r="P51" s="509">
        <f t="shared" si="60"/>
        <v>923.09177774191483</v>
      </c>
      <c r="Q51" s="444">
        <f t="shared" si="61"/>
        <v>5.1003014161917148</v>
      </c>
      <c r="R51" s="444">
        <f t="shared" si="62"/>
        <v>0.26181270378439453</v>
      </c>
      <c r="S51" s="444">
        <f t="shared" si="63"/>
        <v>1.3360242292979301</v>
      </c>
      <c r="T51" s="445">
        <f>'2'!R52</f>
        <v>25454.122684942919</v>
      </c>
      <c r="U51" s="445">
        <f>'2'!U52</f>
        <v>294246.71254473669</v>
      </c>
      <c r="V51" s="445">
        <f>'2'!V52</f>
        <v>366777.8915812113</v>
      </c>
      <c r="W51" s="445">
        <f>'2'!L52*1000</f>
        <v>221255974.981159</v>
      </c>
      <c r="X51" s="445">
        <f>'2'!M52*1000</f>
        <v>38348791.635876976</v>
      </c>
      <c r="Y51" s="445">
        <f>'26'!F51*1000</f>
        <v>85091654.641758233</v>
      </c>
      <c r="Z51" s="445">
        <f>'22'!AA51*1000</f>
        <v>4604467.3423837163</v>
      </c>
      <c r="AA51" s="445">
        <f>'2'!G52*1000</f>
        <v>89698364.394523919</v>
      </c>
      <c r="AB51" s="445">
        <f>'2'!H52*1000</f>
        <v>25055751.356222678</v>
      </c>
      <c r="AC51" s="445">
        <f>'2'!J52*1000</f>
        <v>23496491.360104762</v>
      </c>
      <c r="AD51" s="510">
        <f>'2'!W52*1000</f>
        <v>17586875.181486774</v>
      </c>
    </row>
    <row r="52" spans="1:30" ht="14.25" customHeight="1">
      <c r="A52" s="155"/>
      <c r="B52" s="156" t="s">
        <v>2192</v>
      </c>
      <c r="C52" s="155"/>
      <c r="D52" s="165"/>
      <c r="E52" s="506">
        <f>'34'!R52</f>
        <v>13.616368281895999</v>
      </c>
      <c r="F52" s="507">
        <f>'34'!S52</f>
        <v>10.447044103820057</v>
      </c>
      <c r="G52" s="507">
        <f>'34'!T52</f>
        <v>3.1693241780759407</v>
      </c>
      <c r="H52" s="508">
        <f t="shared" si="52"/>
        <v>10.438815355684932</v>
      </c>
      <c r="I52" s="508">
        <f t="shared" si="53"/>
        <v>13.11101914477301</v>
      </c>
      <c r="J52" s="509">
        <f t="shared" si="54"/>
        <v>14828.05296070586</v>
      </c>
      <c r="K52" s="509">
        <f t="shared" si="55"/>
        <v>1761.2849385912498</v>
      </c>
      <c r="L52" s="509">
        <f t="shared" si="56"/>
        <v>4694.6851855249679</v>
      </c>
      <c r="M52" s="509">
        <f t="shared" si="57"/>
        <v>407.07944645495206</v>
      </c>
      <c r="N52" s="509">
        <f t="shared" si="58"/>
        <v>5016.4099729770223</v>
      </c>
      <c r="O52" s="509">
        <f t="shared" si="59"/>
        <v>1385.3231464627349</v>
      </c>
      <c r="P52" s="509">
        <f t="shared" si="60"/>
        <v>1307.4510546828485</v>
      </c>
      <c r="Q52" s="444">
        <f t="shared" si="61"/>
        <v>5.7270954819979085</v>
      </c>
      <c r="R52" s="444">
        <f t="shared" si="62"/>
        <v>0.46475126059579031</v>
      </c>
      <c r="S52" s="444">
        <f t="shared" si="63"/>
        <v>1.4926804365161965</v>
      </c>
      <c r="T52" s="445">
        <f>'2'!R53</f>
        <v>19427.726094488466</v>
      </c>
      <c r="U52" s="445">
        <f>'2'!U53</f>
        <v>202802.44548118705</v>
      </c>
      <c r="V52" s="445">
        <f>'2'!V53</f>
        <v>254717.28876424447</v>
      </c>
      <c r="W52" s="445">
        <f>'2'!L53*1000</f>
        <v>288075351.43516219</v>
      </c>
      <c r="X52" s="445">
        <f>'2'!M53*1000</f>
        <v>34217761.36129874</v>
      </c>
      <c r="Y52" s="445">
        <f>'26'!F52*1000</f>
        <v>91207057.884231851</v>
      </c>
      <c r="Z52" s="445">
        <f>'22'!AA52*1000</f>
        <v>7908627.9844227917</v>
      </c>
      <c r="AA52" s="445">
        <f>'2'!G53*1000</f>
        <v>97457438.932657868</v>
      </c>
      <c r="AB52" s="445">
        <f>'2'!H53*1000</f>
        <v>26913678.641832944</v>
      </c>
      <c r="AC52" s="445">
        <f>'2'!J53*1000</f>
        <v>25400800.972328443</v>
      </c>
      <c r="AD52" s="510">
        <f>'2'!W53*1000</f>
        <v>17016904.858492013</v>
      </c>
    </row>
    <row r="53" spans="1:30" ht="14.25" customHeight="1">
      <c r="A53" s="155"/>
      <c r="B53" s="156" t="s">
        <v>2448</v>
      </c>
      <c r="C53" s="155"/>
      <c r="D53" s="165"/>
      <c r="E53" s="506">
        <f>'34'!R53</f>
        <v>25.197093774138349</v>
      </c>
      <c r="F53" s="507">
        <f>'34'!S53</f>
        <v>19.215620782008834</v>
      </c>
      <c r="G53" s="507">
        <f>'34'!T53</f>
        <v>5.9814729921294942</v>
      </c>
      <c r="H53" s="508">
        <f t="shared" si="52"/>
        <v>8.0589618784528216</v>
      </c>
      <c r="I53" s="508">
        <f t="shared" si="53"/>
        <v>10.804249191625525</v>
      </c>
      <c r="J53" s="509">
        <f t="shared" si="54"/>
        <v>20857.449514078151</v>
      </c>
      <c r="K53" s="509">
        <f t="shared" si="55"/>
        <v>2219.8765361859964</v>
      </c>
      <c r="L53" s="509">
        <f t="shared" si="56"/>
        <v>6616.0380911362281</v>
      </c>
      <c r="M53" s="509">
        <f t="shared" si="57"/>
        <v>423.50616705145899</v>
      </c>
      <c r="N53" s="509">
        <f t="shared" si="58"/>
        <v>6714.753085357127</v>
      </c>
      <c r="O53" s="509">
        <f t="shared" si="59"/>
        <v>1606.7247217294041</v>
      </c>
      <c r="P53" s="509">
        <f t="shared" si="60"/>
        <v>1507.8226586766484</v>
      </c>
      <c r="Q53" s="444">
        <f t="shared" si="61"/>
        <v>6.2469025465622838</v>
      </c>
      <c r="R53" s="444">
        <f t="shared" si="62"/>
        <v>0.39399836744672845</v>
      </c>
      <c r="S53" s="444">
        <f t="shared" si="63"/>
        <v>1.4027650885319938</v>
      </c>
      <c r="T53" s="445">
        <f>'2'!R54</f>
        <v>33088.945619656057</v>
      </c>
      <c r="U53" s="445">
        <f>'2'!U54</f>
        <v>266662.55134700664</v>
      </c>
      <c r="V53" s="445">
        <f>'2'!V54</f>
        <v>357501.21396290988</v>
      </c>
      <c r="W53" s="445">
        <f>'2'!L54*1000</f>
        <v>690151012.73605359</v>
      </c>
      <c r="X53" s="445">
        <f>'2'!M54*1000</f>
        <v>73453373.98820889</v>
      </c>
      <c r="Y53" s="445">
        <f>'26'!F53*1000</f>
        <v>218917724.61517972</v>
      </c>
      <c r="Z53" s="445">
        <f>'22'!AA53*1000</f>
        <v>14013372.5311547</v>
      </c>
      <c r="AA53" s="445">
        <f>'2'!G54*1000</f>
        <v>222184099.69079971</v>
      </c>
      <c r="AB53" s="445">
        <f>'2'!H54*1000</f>
        <v>53164826.943061262</v>
      </c>
      <c r="AC53" s="445">
        <f>'2'!J54*1000</f>
        <v>49892261.957036838</v>
      </c>
      <c r="AD53" s="510">
        <f>'2'!W54*1000</f>
        <v>35567082.731756277</v>
      </c>
    </row>
    <row r="54" spans="1:30" ht="14.25" customHeight="1">
      <c r="A54" s="155"/>
      <c r="B54" s="156" t="s">
        <v>2206</v>
      </c>
      <c r="C54" s="155"/>
      <c r="D54" s="165"/>
      <c r="E54" s="506">
        <f>'34'!R54</f>
        <v>41.032163851307011</v>
      </c>
      <c r="F54" s="507">
        <f>'34'!S54</f>
        <v>31.47944517951634</v>
      </c>
      <c r="G54" s="507">
        <f>'34'!T54</f>
        <v>9.552718671790668</v>
      </c>
      <c r="H54" s="508">
        <f t="shared" si="52"/>
        <v>8.2127842657973869</v>
      </c>
      <c r="I54" s="508">
        <f t="shared" si="53"/>
        <v>9.3033698353403587</v>
      </c>
      <c r="J54" s="509">
        <f t="shared" si="54"/>
        <v>31441.229126151469</v>
      </c>
      <c r="K54" s="509">
        <f t="shared" si="55"/>
        <v>4201.9613941589159</v>
      </c>
      <c r="L54" s="509">
        <f t="shared" si="56"/>
        <v>8032.0647989899207</v>
      </c>
      <c r="M54" s="509">
        <f t="shared" si="57"/>
        <v>682.46459051670786</v>
      </c>
      <c r="N54" s="509">
        <f t="shared" si="58"/>
        <v>9411.5653069831678</v>
      </c>
      <c r="O54" s="509">
        <f t="shared" si="59"/>
        <v>2772.9643760266745</v>
      </c>
      <c r="P54" s="509">
        <f t="shared" si="60"/>
        <v>2659.1704259815679</v>
      </c>
      <c r="Q54" s="444">
        <f t="shared" si="61"/>
        <v>4.8118404232924004</v>
      </c>
      <c r="R54" s="444">
        <f t="shared" si="62"/>
        <v>0.3489229046391894</v>
      </c>
      <c r="S54" s="444">
        <f t="shared" si="63"/>
        <v>1.3595510768721766</v>
      </c>
      <c r="T54" s="445">
        <f>'2'!R55</f>
        <v>11380.4307678478</v>
      </c>
      <c r="U54" s="445">
        <f>'2'!U55</f>
        <v>93465.022748176882</v>
      </c>
      <c r="V54" s="445">
        <f>'2'!V55</f>
        <v>105876.35631877455</v>
      </c>
      <c r="W54" s="445">
        <f>'2'!L55*1000</f>
        <v>357814731.32620656</v>
      </c>
      <c r="X54" s="445">
        <f>'2'!M55*1000</f>
        <v>47820130.735394761</v>
      </c>
      <c r="Y54" s="445">
        <f>'26'!F54*1000</f>
        <v>91408357.367772147</v>
      </c>
      <c r="Z54" s="445">
        <f>'22'!AA54*1000</f>
        <v>7766741.0238829926</v>
      </c>
      <c r="AA54" s="445">
        <f>'2'!G55*1000</f>
        <v>107107667.39320016</v>
      </c>
      <c r="AB54" s="445">
        <f>'2'!H55*1000</f>
        <v>31557529.103079841</v>
      </c>
      <c r="AC54" s="445">
        <f>'2'!J55*1000</f>
        <v>30262504.932791576</v>
      </c>
      <c r="AD54" s="510">
        <f>'2'!W55*1000</f>
        <v>22259189.410091449</v>
      </c>
    </row>
    <row r="55" spans="1:30" ht="14.25" customHeight="1">
      <c r="A55" s="155"/>
      <c r="B55" s="156" t="s">
        <v>2231</v>
      </c>
      <c r="C55" s="155"/>
      <c r="D55" s="165"/>
      <c r="E55" s="506">
        <f>'34'!R55</f>
        <v>72.631697167224601</v>
      </c>
      <c r="F55" s="507">
        <f>'34'!S55</f>
        <v>57.615668032793486</v>
      </c>
      <c r="G55" s="507">
        <f>'34'!T55</f>
        <v>15.016029134431117</v>
      </c>
      <c r="H55" s="508">
        <f t="shared" si="52"/>
        <v>4.2652777472126724</v>
      </c>
      <c r="I55" s="508">
        <f t="shared" si="53"/>
        <v>7.717321729568865</v>
      </c>
      <c r="J55" s="509">
        <f t="shared" si="54"/>
        <v>34303.35941839969</v>
      </c>
      <c r="K55" s="509">
        <f t="shared" si="55"/>
        <v>3182.4700183836653</v>
      </c>
      <c r="L55" s="509">
        <f t="shared" si="56"/>
        <v>9049.2917124217693</v>
      </c>
      <c r="M55" s="509">
        <f t="shared" si="57"/>
        <v>792.518986181738</v>
      </c>
      <c r="N55" s="509">
        <f t="shared" si="58"/>
        <v>9653.2680259416557</v>
      </c>
      <c r="O55" s="509">
        <f t="shared" si="59"/>
        <v>2880.3703100589914</v>
      </c>
      <c r="P55" s="509">
        <f t="shared" si="60"/>
        <v>2715.1539013640236</v>
      </c>
      <c r="Q55" s="444">
        <f t="shared" si="61"/>
        <v>5.0376870987221487</v>
      </c>
      <c r="R55" s="444">
        <f t="shared" si="62"/>
        <v>0.41358663837479454</v>
      </c>
      <c r="S55" s="444">
        <f t="shared" si="63"/>
        <v>1.4169393974339981</v>
      </c>
      <c r="T55" s="445">
        <f>'2'!R56</f>
        <v>12063.93418596256</v>
      </c>
      <c r="U55" s="445">
        <f>'2'!U56</f>
        <v>51456.030027224333</v>
      </c>
      <c r="V55" s="445">
        <f>'2'!V56</f>
        <v>93101.261437417546</v>
      </c>
      <c r="W55" s="445">
        <f>'2'!L56*1000</f>
        <v>413833470.38099277</v>
      </c>
      <c r="X55" s="445">
        <f>'2'!M56*1000</f>
        <v>38393108.850579597</v>
      </c>
      <c r="Y55" s="445">
        <f>'26'!F55*1000</f>
        <v>109170059.64823265</v>
      </c>
      <c r="Z55" s="445">
        <f>'22'!AA55*1000</f>
        <v>9560896.8904222585</v>
      </c>
      <c r="AA55" s="445">
        <f>'2'!G56*1000</f>
        <v>116456390.14441685</v>
      </c>
      <c r="AB55" s="445">
        <f>'2'!H56*1000</f>
        <v>34748597.851752244</v>
      </c>
      <c r="AC55" s="445">
        <f>'2'!J56*1000</f>
        <v>32755437.970815059</v>
      </c>
      <c r="AD55" s="510">
        <f>'2'!W56*1000</f>
        <v>23117035.231099803</v>
      </c>
    </row>
    <row r="56" spans="1:30" ht="14.25" customHeight="1">
      <c r="A56" s="155"/>
      <c r="B56" s="156" t="s">
        <v>2254</v>
      </c>
      <c r="C56" s="155"/>
      <c r="D56" s="165"/>
      <c r="E56" s="506">
        <f>'34'!R56</f>
        <v>128.10152504549058</v>
      </c>
      <c r="F56" s="507">
        <f>'34'!S56</f>
        <v>102.2805703776952</v>
      </c>
      <c r="G56" s="507">
        <f>'34'!T56</f>
        <v>25.82095466779538</v>
      </c>
      <c r="H56" s="508">
        <f t="shared" si="52"/>
        <v>12.108572249145789</v>
      </c>
      <c r="I56" s="508">
        <f t="shared" si="53"/>
        <v>10.324415714437364</v>
      </c>
      <c r="J56" s="509">
        <f t="shared" si="54"/>
        <v>39191.322428555315</v>
      </c>
      <c r="K56" s="509">
        <f t="shared" si="55"/>
        <v>3500.2632254546602</v>
      </c>
      <c r="L56" s="509">
        <f t="shared" si="56"/>
        <v>11568.226815487134</v>
      </c>
      <c r="M56" s="509">
        <f t="shared" si="57"/>
        <v>1341.4481404661669</v>
      </c>
      <c r="N56" s="509">
        <f t="shared" si="58"/>
        <v>12606.885891421685</v>
      </c>
      <c r="O56" s="509">
        <f t="shared" si="59"/>
        <v>3573.1274493097471</v>
      </c>
      <c r="P56" s="509">
        <f t="shared" si="60"/>
        <v>3444.5483302122598</v>
      </c>
      <c r="Q56" s="444">
        <f t="shared" si="61"/>
        <v>5.2270887775651129</v>
      </c>
      <c r="R56" s="444">
        <f t="shared" si="62"/>
        <v>0.55619354225197626</v>
      </c>
      <c r="S56" s="444">
        <f t="shared" si="63"/>
        <v>1.4281845711703132</v>
      </c>
      <c r="T56" s="445">
        <f>'2'!R57</f>
        <v>18861.442315821791</v>
      </c>
      <c r="U56" s="445">
        <f>'2'!U57</f>
        <v>228385.13700422383</v>
      </c>
      <c r="V56" s="445">
        <f>'2'!V57</f>
        <v>194733.37144242437</v>
      </c>
      <c r="W56" s="445">
        <f>'2'!L57*1000</f>
        <v>739204867.26696885</v>
      </c>
      <c r="X56" s="445">
        <f>'2'!M57*1000</f>
        <v>66020012.917105399</v>
      </c>
      <c r="Y56" s="445">
        <f>'26'!F56*1000</f>
        <v>218193442.77665338</v>
      </c>
      <c r="Z56" s="445">
        <f>'22'!AA56*1000</f>
        <v>25301646.721069016</v>
      </c>
      <c r="AA56" s="445">
        <f>'2'!G57*1000</f>
        <v>237784051.02319768</v>
      </c>
      <c r="AB56" s="445">
        <f>'2'!H57*1000</f>
        <v>67394337.272235245</v>
      </c>
      <c r="AC56" s="445">
        <f>'2'!J57*1000</f>
        <v>64969149.634358808</v>
      </c>
      <c r="AD56" s="510">
        <f>'2'!W57*1000</f>
        <v>45490723.640236787</v>
      </c>
    </row>
    <row r="57" spans="1:30" ht="14.25" customHeight="1">
      <c r="A57" s="155"/>
      <c r="B57" s="156" t="s">
        <v>2207</v>
      </c>
      <c r="C57" s="155"/>
      <c r="D57" s="165"/>
      <c r="E57" s="506">
        <f>'34'!R57</f>
        <v>677.73850008960937</v>
      </c>
      <c r="F57" s="507">
        <f>'34'!S57</f>
        <v>486.56595668525154</v>
      </c>
      <c r="G57" s="507">
        <f>'34'!T57</f>
        <v>191.17254340435784</v>
      </c>
      <c r="H57" s="508">
        <f t="shared" si="52"/>
        <v>7.5121401073558713</v>
      </c>
      <c r="I57" s="508">
        <f t="shared" si="53"/>
        <v>7.6194193884909716</v>
      </c>
      <c r="J57" s="509">
        <f t="shared" si="54"/>
        <v>28943.114120046135</v>
      </c>
      <c r="K57" s="509">
        <f t="shared" si="55"/>
        <v>2272.3516484461334</v>
      </c>
      <c r="L57" s="509">
        <f t="shared" si="56"/>
        <v>8765.7701696353288</v>
      </c>
      <c r="M57" s="509">
        <f t="shared" si="57"/>
        <v>1507.2882661709414</v>
      </c>
      <c r="N57" s="509">
        <f t="shared" si="58"/>
        <v>9450.1350164863416</v>
      </c>
      <c r="O57" s="509">
        <f t="shared" si="59"/>
        <v>3544.2814167040488</v>
      </c>
      <c r="P57" s="509">
        <f t="shared" si="60"/>
        <v>3401.1686303402753</v>
      </c>
      <c r="Q57" s="444">
        <f t="shared" si="61"/>
        <v>4.6625839044359161</v>
      </c>
      <c r="R57" s="444">
        <f t="shared" si="62"/>
        <v>0.74367805295196521</v>
      </c>
      <c r="S57" s="444">
        <f t="shared" si="63"/>
        <v>1.6780960361340078</v>
      </c>
      <c r="T57" s="445">
        <f>'2'!R58</f>
        <v>17133.59728506437</v>
      </c>
      <c r="U57" s="445">
        <f>'2'!U58</f>
        <v>128709.98334841573</v>
      </c>
      <c r="V57" s="445">
        <f>'2'!V58</f>
        <v>130548.06334841573</v>
      </c>
      <c r="W57" s="445">
        <f>'2'!L58*1000</f>
        <v>495899661.50853068</v>
      </c>
      <c r="X57" s="445">
        <f>'2'!M58*1000</f>
        <v>38933558.034528218</v>
      </c>
      <c r="Y57" s="445">
        <f>'26'!F57*1000</f>
        <v>150189175.97996211</v>
      </c>
      <c r="Z57" s="445">
        <f>'22'!AA57*1000</f>
        <v>25825270.145075824</v>
      </c>
      <c r="AA57" s="445">
        <f>'2'!G58*1000</f>
        <v>161914807.66196212</v>
      </c>
      <c r="AB57" s="445">
        <f>'2'!H58*1000</f>
        <v>60726290.458744593</v>
      </c>
      <c r="AC57" s="445">
        <f>'2'!J58*1000</f>
        <v>58274253.61084424</v>
      </c>
      <c r="AD57" s="510">
        <f>'2'!W58*1000</f>
        <v>34726411.573616654</v>
      </c>
    </row>
    <row r="58" spans="1:30" ht="14.25" customHeight="1">
      <c r="A58" s="3094" t="s">
        <v>356</v>
      </c>
      <c r="B58" s="3094"/>
      <c r="C58" s="3094"/>
      <c r="D58" s="162"/>
      <c r="E58" s="511"/>
      <c r="F58" s="507"/>
      <c r="G58" s="507"/>
      <c r="H58" s="508"/>
      <c r="I58" s="508"/>
      <c r="J58" s="509"/>
      <c r="K58" s="509"/>
      <c r="L58" s="509"/>
      <c r="M58" s="509"/>
      <c r="N58" s="509"/>
      <c r="O58" s="509"/>
      <c r="P58" s="509"/>
      <c r="Q58" s="444"/>
      <c r="R58" s="444"/>
      <c r="S58" s="444"/>
      <c r="T58" s="445"/>
      <c r="U58" s="445"/>
      <c r="V58" s="445"/>
      <c r="W58" s="445"/>
      <c r="X58" s="445"/>
      <c r="Y58" s="445"/>
      <c r="Z58" s="445"/>
      <c r="AA58" s="445"/>
      <c r="AB58" s="445"/>
      <c r="AC58" s="445"/>
      <c r="AD58" s="445"/>
    </row>
    <row r="59" spans="1:30" ht="14.25" customHeight="1">
      <c r="A59" s="166"/>
      <c r="B59" s="156" t="s">
        <v>2188</v>
      </c>
      <c r="C59" s="166"/>
      <c r="D59" s="167"/>
      <c r="E59" s="506">
        <f>'34'!R59</f>
        <v>3.0943049150141149</v>
      </c>
      <c r="F59" s="507">
        <f>'34'!S59</f>
        <v>2.5322624777956535</v>
      </c>
      <c r="G59" s="507">
        <f>'34'!T59</f>
        <v>0.56204243721846259</v>
      </c>
      <c r="H59" s="508">
        <f t="shared" ref="H59:H68" si="64">U59/T59</f>
        <v>13.569085590271579</v>
      </c>
      <c r="I59" s="508">
        <f t="shared" ref="I59:I68" si="65">V59/T59</f>
        <v>16.928046982693992</v>
      </c>
      <c r="J59" s="509">
        <f t="shared" ref="J59:J68" si="66">W59/T59</f>
        <v>910.71585455397963</v>
      </c>
      <c r="K59" s="509">
        <f t="shared" ref="K59:K68" si="67">X59/T59</f>
        <v>233.63145176906016</v>
      </c>
      <c r="L59" s="509">
        <f t="shared" ref="L59:L68" si="68">Y59/T59</f>
        <v>1719.1651310996353</v>
      </c>
      <c r="M59" s="509">
        <f t="shared" ref="M59:M68" si="69">Z59/T59</f>
        <v>115.62082552662088</v>
      </c>
      <c r="N59" s="509">
        <f t="shared" ref="N59:N68" si="70">AA59/T59</f>
        <v>1808.3065616356907</v>
      </c>
      <c r="O59" s="509">
        <f t="shared" ref="O59:O68" si="71">AB59/T59</f>
        <v>763.76129432836319</v>
      </c>
      <c r="P59" s="509">
        <f t="shared" ref="P59:P68" si="72">AC59/T59</f>
        <v>729.54449667283825</v>
      </c>
      <c r="Q59" s="444">
        <f t="shared" ref="Q59:Q68" si="73">AA59/AD59</f>
        <v>2.9579531487158812</v>
      </c>
      <c r="R59" s="444">
        <f t="shared" ref="R59:R68" si="74">Z59/AD59</f>
        <v>0.18912776858711569</v>
      </c>
      <c r="S59" s="444">
        <f t="shared" ref="S59:S68" si="75">AC59/AD59</f>
        <v>1.1933587406273629</v>
      </c>
      <c r="T59" s="445">
        <f>'2'!R60</f>
        <v>16098.513513937654</v>
      </c>
      <c r="U59" s="445">
        <f>'2'!U60</f>
        <v>218442.10774676371</v>
      </c>
      <c r="V59" s="445">
        <f>'2'!V60</f>
        <v>272516.39311547077</v>
      </c>
      <c r="W59" s="445">
        <f>'2'!L60*1000</f>
        <v>14661171.491894521</v>
      </c>
      <c r="X59" s="445">
        <f>'2'!M60*1000</f>
        <v>3761119.0835850881</v>
      </c>
      <c r="Y59" s="445">
        <f>'26'!F59*1000</f>
        <v>27676003.09569788</v>
      </c>
      <c r="Z59" s="445">
        <f>'22'!AA59*1000</f>
        <v>1861323.4222329338</v>
      </c>
      <c r="AA59" s="445">
        <f>'2'!G60*1000</f>
        <v>29111047.6198343</v>
      </c>
      <c r="AB59" s="445">
        <f>'2'!H60*1000</f>
        <v>12295421.518167669</v>
      </c>
      <c r="AC59" s="445">
        <f>'2'!J60*1000</f>
        <v>11744581.93870653</v>
      </c>
      <c r="AD59" s="510">
        <f>'2'!W60*1000</f>
        <v>9841618.9020681772</v>
      </c>
    </row>
    <row r="60" spans="1:30" ht="14.25" customHeight="1">
      <c r="A60" s="166"/>
      <c r="B60" s="156" t="s">
        <v>2204</v>
      </c>
      <c r="C60" s="166"/>
      <c r="D60" s="162"/>
      <c r="E60" s="506">
        <f>'34'!R60</f>
        <v>4.9180990282629118</v>
      </c>
      <c r="F60" s="507">
        <f>'34'!S60</f>
        <v>3.7742836379717999</v>
      </c>
      <c r="G60" s="507">
        <f>'34'!T60</f>
        <v>1.1438153902911106</v>
      </c>
      <c r="H60" s="508">
        <f t="shared" si="64"/>
        <v>11.769893211212249</v>
      </c>
      <c r="I60" s="508">
        <f t="shared" si="65"/>
        <v>14.489362339272979</v>
      </c>
      <c r="J60" s="509">
        <f t="shared" si="66"/>
        <v>1609.2444542935189</v>
      </c>
      <c r="K60" s="509">
        <f t="shared" si="67"/>
        <v>395.99518364553472</v>
      </c>
      <c r="L60" s="509">
        <f t="shared" si="68"/>
        <v>2125.4239911252021</v>
      </c>
      <c r="M60" s="509">
        <f t="shared" si="69"/>
        <v>157.3533855909516</v>
      </c>
      <c r="N60" s="509">
        <f t="shared" si="70"/>
        <v>2267.4542502153699</v>
      </c>
      <c r="O60" s="509">
        <f t="shared" si="71"/>
        <v>685.54402106346618</v>
      </c>
      <c r="P60" s="509">
        <f t="shared" si="72"/>
        <v>652.48964630582225</v>
      </c>
      <c r="Q60" s="444">
        <f t="shared" si="73"/>
        <v>4.6582482548630928</v>
      </c>
      <c r="R60" s="444">
        <f t="shared" si="74"/>
        <v>0.32326611827172597</v>
      </c>
      <c r="S60" s="444">
        <f t="shared" si="75"/>
        <v>1.3404719217296823</v>
      </c>
      <c r="T60" s="445">
        <f>'2'!R61</f>
        <v>9947.3519370506438</v>
      </c>
      <c r="U60" s="445">
        <f>'2'!U61</f>
        <v>117079.27003343138</v>
      </c>
      <c r="V60" s="445">
        <f>'2'!V61</f>
        <v>144130.78653219572</v>
      </c>
      <c r="W60" s="445">
        <f>'2'!L61*1000</f>
        <v>16007720.93960464</v>
      </c>
      <c r="X60" s="445">
        <f>'2'!M61*1000</f>
        <v>3939103.4570991355</v>
      </c>
      <c r="Y60" s="445">
        <f>'26'!F60*1000</f>
        <v>21142340.455173191</v>
      </c>
      <c r="Z60" s="445">
        <f>'22'!AA60*1000</f>
        <v>1565249.5049596292</v>
      </c>
      <c r="AA60" s="445">
        <f>'2'!G61*1000</f>
        <v>22555165.428053576</v>
      </c>
      <c r="AB60" s="445">
        <f>'2'!H61*1000</f>
        <v>6819347.6458591577</v>
      </c>
      <c r="AC60" s="445">
        <f>'2'!J61*1000</f>
        <v>6490544.1470857104</v>
      </c>
      <c r="AD60" s="510">
        <f>'2'!W61*1000</f>
        <v>4841984.4100207752</v>
      </c>
    </row>
    <row r="61" spans="1:30" ht="14.25" customHeight="1">
      <c r="A61" s="155"/>
      <c r="B61" s="156" t="s">
        <v>2249</v>
      </c>
      <c r="C61" s="155"/>
      <c r="D61" s="165"/>
      <c r="E61" s="506">
        <f>'34'!R61</f>
        <v>4.5179275568708208</v>
      </c>
      <c r="F61" s="507">
        <f>'34'!S61</f>
        <v>3.5017511640166736</v>
      </c>
      <c r="G61" s="507">
        <f>'34'!T61</f>
        <v>1.0161763928541463</v>
      </c>
      <c r="H61" s="508">
        <f t="shared" si="64"/>
        <v>13.436778797191304</v>
      </c>
      <c r="I61" s="508">
        <f t="shared" si="65"/>
        <v>17.771257897253651</v>
      </c>
      <c r="J61" s="509">
        <f t="shared" si="66"/>
        <v>3143.0011762865743</v>
      </c>
      <c r="K61" s="509">
        <f t="shared" si="67"/>
        <v>888.0387995733613</v>
      </c>
      <c r="L61" s="509">
        <f t="shared" si="68"/>
        <v>3278.554798182965</v>
      </c>
      <c r="M61" s="509">
        <f t="shared" si="69"/>
        <v>187.77556314852526</v>
      </c>
      <c r="N61" s="509">
        <f t="shared" si="70"/>
        <v>3518.8638609636523</v>
      </c>
      <c r="O61" s="509">
        <f t="shared" si="71"/>
        <v>999.42753939403917</v>
      </c>
      <c r="P61" s="509">
        <f t="shared" si="72"/>
        <v>950.31926497515542</v>
      </c>
      <c r="Q61" s="444">
        <f t="shared" si="73"/>
        <v>4.6830438161430621</v>
      </c>
      <c r="R61" s="444">
        <f t="shared" si="74"/>
        <v>0.24989917898803463</v>
      </c>
      <c r="S61" s="444">
        <f t="shared" si="75"/>
        <v>1.2647226301004919</v>
      </c>
      <c r="T61" s="445">
        <f>'2'!R62</f>
        <v>9379.8034656748896</v>
      </c>
      <c r="U61" s="445">
        <f>'2'!U62</f>
        <v>126034.34432940187</v>
      </c>
      <c r="V61" s="445">
        <f>'2'!V62</f>
        <v>166690.90641406205</v>
      </c>
      <c r="W61" s="445">
        <f>'2'!L62*1000</f>
        <v>29480733.325953063</v>
      </c>
      <c r="X61" s="445">
        <f>'2'!M62*1000</f>
        <v>8329629.4098919826</v>
      </c>
      <c r="Y61" s="445">
        <f>'26'!F61*1000</f>
        <v>30752199.658401612</v>
      </c>
      <c r="Z61" s="445">
        <f>'22'!AA61*1000</f>
        <v>1761297.8779895913</v>
      </c>
      <c r="AA61" s="445">
        <f>'2'!G62*1000</f>
        <v>33006251.438304987</v>
      </c>
      <c r="AB61" s="445">
        <f>'2'!H62*1000</f>
        <v>9374433.8976991363</v>
      </c>
      <c r="AC61" s="445">
        <f>'2'!J62*1000</f>
        <v>8913807.9351115767</v>
      </c>
      <c r="AD61" s="510">
        <f>'2'!W62*1000</f>
        <v>7048033.8715875642</v>
      </c>
    </row>
    <row r="62" spans="1:30" ht="14.25" customHeight="1">
      <c r="A62" s="155"/>
      <c r="B62" s="156" t="s">
        <v>2230</v>
      </c>
      <c r="C62" s="155"/>
      <c r="D62" s="165"/>
      <c r="E62" s="506">
        <f>'34'!R62</f>
        <v>6.6541673731591562</v>
      </c>
      <c r="F62" s="507">
        <f>'34'!S62</f>
        <v>5.1263197718948126</v>
      </c>
      <c r="G62" s="507">
        <f>'34'!T62</f>
        <v>1.5278476012643418</v>
      </c>
      <c r="H62" s="508">
        <f t="shared" si="64"/>
        <v>13.570084360143245</v>
      </c>
      <c r="I62" s="508">
        <f t="shared" si="65"/>
        <v>16.040822207217406</v>
      </c>
      <c r="J62" s="509">
        <f t="shared" si="66"/>
        <v>4769.3632088792192</v>
      </c>
      <c r="K62" s="509">
        <f t="shared" si="67"/>
        <v>1121.08659839803</v>
      </c>
      <c r="L62" s="509">
        <f t="shared" si="68"/>
        <v>3530.7164869238036</v>
      </c>
      <c r="M62" s="509">
        <f t="shared" si="69"/>
        <v>242.3548534016245</v>
      </c>
      <c r="N62" s="509">
        <f t="shared" si="70"/>
        <v>3837.2078253620857</v>
      </c>
      <c r="O62" s="509">
        <f t="shared" si="71"/>
        <v>971.04631599485651</v>
      </c>
      <c r="P62" s="509">
        <f t="shared" si="72"/>
        <v>911.16632629048922</v>
      </c>
      <c r="Q62" s="444">
        <f t="shared" si="73"/>
        <v>5.9709281855258753</v>
      </c>
      <c r="R62" s="444">
        <f t="shared" si="74"/>
        <v>0.37711885593223032</v>
      </c>
      <c r="S62" s="444">
        <f t="shared" si="75"/>
        <v>1.4178300855613866</v>
      </c>
      <c r="T62" s="445">
        <f>'2'!R63</f>
        <v>16716.185362767217</v>
      </c>
      <c r="U62" s="445">
        <f>'2'!U63</f>
        <v>226840.04555254284</v>
      </c>
      <c r="V62" s="445">
        <f>'2'!V63</f>
        <v>268141.35738703894</v>
      </c>
      <c r="W62" s="445">
        <f>'2'!L63*1000</f>
        <v>79725559.461987287</v>
      </c>
      <c r="X62" s="445">
        <f>'2'!M63*1000</f>
        <v>18740291.386535637</v>
      </c>
      <c r="Y62" s="445">
        <f>'26'!F62*1000</f>
        <v>59020111.258796573</v>
      </c>
      <c r="Z62" s="445">
        <f>'22'!AA62*1000</f>
        <v>4051248.6530278302</v>
      </c>
      <c r="AA62" s="445">
        <f>'2'!G63*1000</f>
        <v>64143477.284213521</v>
      </c>
      <c r="AB62" s="445">
        <f>'2'!H63*1000</f>
        <v>16232190.21400225</v>
      </c>
      <c r="AC62" s="445">
        <f>'2'!J63*1000</f>
        <v>15231225.206583453</v>
      </c>
      <c r="AD62" s="510">
        <f>'2'!W63*1000</f>
        <v>10742630.84250514</v>
      </c>
    </row>
    <row r="63" spans="1:30" ht="14.25" customHeight="1">
      <c r="A63" s="155"/>
      <c r="B63" s="156" t="s">
        <v>2283</v>
      </c>
      <c r="C63" s="155"/>
      <c r="D63" s="165"/>
      <c r="E63" s="506">
        <f>'34'!R63</f>
        <v>9.5965967112023911</v>
      </c>
      <c r="F63" s="507">
        <f>'34'!S63</f>
        <v>7.3318934549161758</v>
      </c>
      <c r="G63" s="507">
        <f>'34'!T63</f>
        <v>2.2647032562862108</v>
      </c>
      <c r="H63" s="508">
        <f t="shared" si="64"/>
        <v>10.0384541333468</v>
      </c>
      <c r="I63" s="508">
        <f t="shared" si="65"/>
        <v>13.234942458290909</v>
      </c>
      <c r="J63" s="509">
        <f t="shared" si="66"/>
        <v>7507.6294659641108</v>
      </c>
      <c r="K63" s="509">
        <f t="shared" si="67"/>
        <v>1638.855361680161</v>
      </c>
      <c r="L63" s="509">
        <f t="shared" si="68"/>
        <v>4083.4811552538399</v>
      </c>
      <c r="M63" s="509">
        <f t="shared" si="69"/>
        <v>271.46839775964361</v>
      </c>
      <c r="N63" s="509">
        <f t="shared" si="70"/>
        <v>4349.6148171600998</v>
      </c>
      <c r="O63" s="509">
        <f t="shared" si="71"/>
        <v>1143.7239967244655</v>
      </c>
      <c r="P63" s="509">
        <f t="shared" si="72"/>
        <v>1069.1932308297669</v>
      </c>
      <c r="Q63" s="444">
        <f t="shared" si="73"/>
        <v>5.7328274328101037</v>
      </c>
      <c r="R63" s="444">
        <f t="shared" si="74"/>
        <v>0.3577975391470638</v>
      </c>
      <c r="S63" s="444">
        <f t="shared" si="75"/>
        <v>1.4092053072133306</v>
      </c>
      <c r="T63" s="445">
        <f>'2'!R64</f>
        <v>15113.07644617734</v>
      </c>
      <c r="U63" s="445">
        <f>'2'!U64</f>
        <v>151711.92471871508</v>
      </c>
      <c r="V63" s="445">
        <f>'2'!V64</f>
        <v>200020.69713290877</v>
      </c>
      <c r="W63" s="445">
        <f>'2'!L64*1000</f>
        <v>113463378.04868916</v>
      </c>
      <c r="X63" s="445">
        <f>'2'!M64*1000</f>
        <v>24768146.365299884</v>
      </c>
      <c r="Y63" s="445">
        <f>'26'!F63*1000</f>
        <v>61713962.86587584</v>
      </c>
      <c r="Z63" s="445">
        <f>'22'!AA63*1000</f>
        <v>4102722.6480627707</v>
      </c>
      <c r="AA63" s="445">
        <f>'2'!G64*1000</f>
        <v>65736061.24316626</v>
      </c>
      <c r="AB63" s="445">
        <f>'2'!H64*1000</f>
        <v>17285188.195824329</v>
      </c>
      <c r="AC63" s="445">
        <f>'2'!J64*1000</f>
        <v>16158799.033265602</v>
      </c>
      <c r="AD63" s="510">
        <f>'2'!W64*1000</f>
        <v>11466603.872802066</v>
      </c>
    </row>
    <row r="64" spans="1:30" ht="14.25" customHeight="1">
      <c r="A64" s="155"/>
      <c r="B64" s="156" t="s">
        <v>2201</v>
      </c>
      <c r="C64" s="155"/>
      <c r="D64" s="165"/>
      <c r="E64" s="506">
        <f>'34'!R64</f>
        <v>14.692970485710077</v>
      </c>
      <c r="F64" s="507">
        <f>'34'!S64</f>
        <v>11.134191921748528</v>
      </c>
      <c r="G64" s="507">
        <f>'34'!T64</f>
        <v>3.5587785639615261</v>
      </c>
      <c r="H64" s="508">
        <f t="shared" si="64"/>
        <v>7.1979077080501179</v>
      </c>
      <c r="I64" s="508">
        <f t="shared" si="65"/>
        <v>12.559666672214531</v>
      </c>
      <c r="J64" s="509">
        <f t="shared" si="66"/>
        <v>12062.486632954071</v>
      </c>
      <c r="K64" s="509">
        <f t="shared" si="67"/>
        <v>2231.8388771900441</v>
      </c>
      <c r="L64" s="509">
        <f t="shared" si="68"/>
        <v>5064.516949090691</v>
      </c>
      <c r="M64" s="509">
        <f t="shared" si="69"/>
        <v>332.73641340522011</v>
      </c>
      <c r="N64" s="509">
        <f t="shared" si="70"/>
        <v>5685.7959790292025</v>
      </c>
      <c r="O64" s="509">
        <f t="shared" si="71"/>
        <v>1379.0388915789265</v>
      </c>
      <c r="P64" s="509">
        <f t="shared" si="72"/>
        <v>1289.6181773973053</v>
      </c>
      <c r="Q64" s="444">
        <f t="shared" si="73"/>
        <v>5.9292288649993079</v>
      </c>
      <c r="R64" s="444">
        <f t="shared" si="74"/>
        <v>0.34698226142391819</v>
      </c>
      <c r="S64" s="444">
        <f t="shared" si="75"/>
        <v>1.3448321660597924</v>
      </c>
      <c r="T64" s="445">
        <f>'2'!R65</f>
        <v>24088.689893390878</v>
      </c>
      <c r="U64" s="445">
        <f>'2'!U65</f>
        <v>173388.16666046716</v>
      </c>
      <c r="V64" s="445">
        <f>'2'!V65</f>
        <v>302545.91563133243</v>
      </c>
      <c r="W64" s="445">
        <f>'2'!L65*1000</f>
        <v>290569499.84440327</v>
      </c>
      <c r="X64" s="445">
        <f>'2'!M65*1000</f>
        <v>53762074.604644656</v>
      </c>
      <c r="Y64" s="445">
        <f>'26'!F64*1000</f>
        <v>121997578.24646772</v>
      </c>
      <c r="Z64" s="445">
        <f>'22'!AA64*1000</f>
        <v>8015184.2787574539</v>
      </c>
      <c r="AA64" s="445">
        <f>'2'!G65*1000</f>
        <v>136963376.13592324</v>
      </c>
      <c r="AB64" s="445">
        <f>'2'!H65*1000</f>
        <v>33219240.210170247</v>
      </c>
      <c r="AC64" s="445">
        <f>'2'!J65*1000</f>
        <v>31065212.356203634</v>
      </c>
      <c r="AD64" s="510">
        <f>'2'!W65*1000</f>
        <v>23099694.623769466</v>
      </c>
    </row>
    <row r="65" spans="1:30" ht="14.25" customHeight="1">
      <c r="A65" s="155"/>
      <c r="B65" s="156" t="s">
        <v>2206</v>
      </c>
      <c r="C65" s="155"/>
      <c r="D65" s="165"/>
      <c r="E65" s="506">
        <f>'34'!R65</f>
        <v>19.478001943352353</v>
      </c>
      <c r="F65" s="507">
        <f>'34'!S65</f>
        <v>14.649481465849606</v>
      </c>
      <c r="G65" s="507">
        <f>'34'!T65</f>
        <v>4.8285204775027362</v>
      </c>
      <c r="H65" s="508">
        <f t="shared" si="64"/>
        <v>19.726417247399151</v>
      </c>
      <c r="I65" s="508">
        <f t="shared" si="65"/>
        <v>18.594852123838983</v>
      </c>
      <c r="J65" s="509">
        <f t="shared" si="66"/>
        <v>20080.367633498481</v>
      </c>
      <c r="K65" s="509">
        <f t="shared" si="67"/>
        <v>3000.8814806784399</v>
      </c>
      <c r="L65" s="509">
        <f t="shared" si="68"/>
        <v>6923.8573349254975</v>
      </c>
      <c r="M65" s="509">
        <f t="shared" si="69"/>
        <v>534.04611959608405</v>
      </c>
      <c r="N65" s="509">
        <f t="shared" si="70"/>
        <v>7348.6568284877385</v>
      </c>
      <c r="O65" s="509">
        <f t="shared" si="71"/>
        <v>1789.3061889739051</v>
      </c>
      <c r="P65" s="509">
        <f t="shared" si="72"/>
        <v>1682.3777316998176</v>
      </c>
      <c r="Q65" s="444">
        <f t="shared" si="73"/>
        <v>6.6523724879644996</v>
      </c>
      <c r="R65" s="444">
        <f t="shared" si="74"/>
        <v>0.4834453147319282</v>
      </c>
      <c r="S65" s="444">
        <f t="shared" si="75"/>
        <v>1.5229726462852287</v>
      </c>
      <c r="T65" s="445">
        <f>'2'!R66</f>
        <v>10007.279537702507</v>
      </c>
      <c r="U65" s="445">
        <f>'2'!U66</f>
        <v>197407.77167207934</v>
      </c>
      <c r="V65" s="445">
        <f>'2'!V66</f>
        <v>186083.88316549786</v>
      </c>
      <c r="W65" s="445">
        <f>'2'!L66*1000</f>
        <v>200949852.12825304</v>
      </c>
      <c r="X65" s="445">
        <f>'2'!M66*1000</f>
        <v>30030659.836663753</v>
      </c>
      <c r="Y65" s="445">
        <f>'26'!F65*1000</f>
        <v>69288975.82977134</v>
      </c>
      <c r="Z65" s="445">
        <f>'22'!AA65*1000</f>
        <v>5344348.8048233176</v>
      </c>
      <c r="AA65" s="445">
        <f>'2'!G66*1000</f>
        <v>73540063.109323144</v>
      </c>
      <c r="AB65" s="445">
        <f>'2'!H66*1000</f>
        <v>17906087.211603016</v>
      </c>
      <c r="AC65" s="445">
        <f>'2'!J66*1000</f>
        <v>16836024.249125943</v>
      </c>
      <c r="AD65" s="510">
        <f>'2'!W66*1000</f>
        <v>11054712.171089659</v>
      </c>
    </row>
    <row r="66" spans="1:30" ht="14.25" customHeight="1">
      <c r="A66" s="155"/>
      <c r="B66" s="156" t="s">
        <v>2449</v>
      </c>
      <c r="C66" s="155"/>
      <c r="D66" s="165"/>
      <c r="E66" s="506">
        <f>'34'!R66</f>
        <v>24.184194960100484</v>
      </c>
      <c r="F66" s="507">
        <f>'34'!S66</f>
        <v>17.929412215979792</v>
      </c>
      <c r="G66" s="507">
        <f>'34'!T66</f>
        <v>6.2547827441207122</v>
      </c>
      <c r="H66" s="508">
        <f t="shared" si="64"/>
        <v>7.0545703409707805</v>
      </c>
      <c r="I66" s="508">
        <f t="shared" si="65"/>
        <v>10.240037165943885</v>
      </c>
      <c r="J66" s="509">
        <f t="shared" si="66"/>
        <v>28678.571382350274</v>
      </c>
      <c r="K66" s="509">
        <f t="shared" si="67"/>
        <v>3023.0620315676056</v>
      </c>
      <c r="L66" s="509">
        <f t="shared" si="68"/>
        <v>9117.133682495285</v>
      </c>
      <c r="M66" s="509">
        <f t="shared" si="69"/>
        <v>699.84106824986577</v>
      </c>
      <c r="N66" s="509">
        <f t="shared" si="70"/>
        <v>9783.0881605225914</v>
      </c>
      <c r="O66" s="509">
        <f t="shared" si="71"/>
        <v>2819.4898036639906</v>
      </c>
      <c r="P66" s="509">
        <f t="shared" si="72"/>
        <v>2696.1793267690887</v>
      </c>
      <c r="Q66" s="444">
        <f t="shared" si="73"/>
        <v>4.7649389969457774</v>
      </c>
      <c r="R66" s="444">
        <f t="shared" si="74"/>
        <v>0.34086373781485418</v>
      </c>
      <c r="S66" s="444">
        <f t="shared" si="75"/>
        <v>1.3131978170985612</v>
      </c>
      <c r="T66" s="445">
        <f>'2'!R67</f>
        <v>14701.414526547185</v>
      </c>
      <c r="U66" s="445">
        <f>'2'!U67</f>
        <v>103712.16288929676</v>
      </c>
      <c r="V66" s="445">
        <f>'2'!V67</f>
        <v>150543.03114379052</v>
      </c>
      <c r="W66" s="445">
        <f>'2'!L67*1000</f>
        <v>421615565.92110473</v>
      </c>
      <c r="X66" s="445">
        <f>'2'!M67*1000</f>
        <v>44443288.065541245</v>
      </c>
      <c r="Y66" s="445">
        <f>'26'!F66*1000</f>
        <v>134034761.56030883</v>
      </c>
      <c r="Z66" s="445">
        <f>'22'!AA66*1000</f>
        <v>10288653.647042876</v>
      </c>
      <c r="AA66" s="445">
        <f>'2'!G67*1000</f>
        <v>143825234.39759859</v>
      </c>
      <c r="AB66" s="445">
        <f>'2'!H67*1000</f>
        <v>41450488.357037462</v>
      </c>
      <c r="AC66" s="445">
        <f>'2'!J67*1000</f>
        <v>39637649.920739293</v>
      </c>
      <c r="AD66" s="510">
        <f>'2'!W67*1000</f>
        <v>30184066.257676635</v>
      </c>
    </row>
    <row r="67" spans="1:30" ht="14.25" customHeight="1">
      <c r="A67" s="155"/>
      <c r="B67" s="156" t="s">
        <v>2196</v>
      </c>
      <c r="C67" s="155"/>
      <c r="D67" s="165"/>
      <c r="E67" s="506">
        <f>'34'!R67</f>
        <v>54.75149071208628</v>
      </c>
      <c r="F67" s="507">
        <f>'34'!S67</f>
        <v>42.37258576404745</v>
      </c>
      <c r="G67" s="507">
        <f>'34'!T67</f>
        <v>12.378904948038818</v>
      </c>
      <c r="H67" s="508">
        <f t="shared" si="64"/>
        <v>5.6684470311235451</v>
      </c>
      <c r="I67" s="508">
        <f t="shared" si="65"/>
        <v>8.5520802026024025</v>
      </c>
      <c r="J67" s="509">
        <f t="shared" si="66"/>
        <v>31247.78851294058</v>
      </c>
      <c r="K67" s="509">
        <f t="shared" si="67"/>
        <v>2948.3782058569732</v>
      </c>
      <c r="L67" s="509">
        <f t="shared" si="68"/>
        <v>8279.0011458145127</v>
      </c>
      <c r="M67" s="509">
        <f t="shared" si="69"/>
        <v>580.82788423513443</v>
      </c>
      <c r="N67" s="509">
        <f t="shared" si="70"/>
        <v>8856.9673419762548</v>
      </c>
      <c r="O67" s="509">
        <f t="shared" si="71"/>
        <v>2810.6003959325553</v>
      </c>
      <c r="P67" s="509">
        <f t="shared" si="72"/>
        <v>2700.2624153811325</v>
      </c>
      <c r="Q67" s="444">
        <f t="shared" si="73"/>
        <v>4.2436087378371266</v>
      </c>
      <c r="R67" s="444">
        <f t="shared" si="74"/>
        <v>0.27829009519297782</v>
      </c>
      <c r="S67" s="444">
        <f t="shared" si="75"/>
        <v>1.293767577312501</v>
      </c>
      <c r="T67" s="445">
        <f>'2'!R68</f>
        <v>22420.022796503974</v>
      </c>
      <c r="U67" s="445">
        <f>'2'!U68</f>
        <v>127086.71165856515</v>
      </c>
      <c r="V67" s="445">
        <f>'2'!V68</f>
        <v>191737.83309987618</v>
      </c>
      <c r="W67" s="445">
        <f>'2'!L68*1000</f>
        <v>700576130.80046284</v>
      </c>
      <c r="X67" s="445">
        <f>'2'!M68*1000</f>
        <v>66102706.588028826</v>
      </c>
      <c r="Y67" s="445">
        <f>'26'!F67*1000</f>
        <v>185615394.42144388</v>
      </c>
      <c r="Z67" s="445">
        <f>'22'!AA67*1000</f>
        <v>13022174.405396886</v>
      </c>
      <c r="AA67" s="445">
        <f>'2'!G68*1000</f>
        <v>198573409.71499884</v>
      </c>
      <c r="AB67" s="445">
        <f>'2'!H68*1000</f>
        <v>63013724.948670983</v>
      </c>
      <c r="AC67" s="445">
        <f>'2'!J68*1000</f>
        <v>60539944.909387879</v>
      </c>
      <c r="AD67" s="510">
        <f>'2'!W68*1000</f>
        <v>46793524.564238526</v>
      </c>
    </row>
    <row r="68" spans="1:30" ht="14.25" customHeight="1" thickBot="1">
      <c r="A68" s="169"/>
      <c r="B68" s="170" t="s">
        <v>2450</v>
      </c>
      <c r="C68" s="169"/>
      <c r="D68" s="171"/>
      <c r="E68" s="512">
        <f>'34'!R68</f>
        <v>213.38134131888924</v>
      </c>
      <c r="F68" s="513">
        <f>'34'!S68</f>
        <v>162.55508674353163</v>
      </c>
      <c r="G68" s="513">
        <f>'34'!T68</f>
        <v>50.826254575357545</v>
      </c>
      <c r="H68" s="514">
        <f t="shared" si="64"/>
        <v>9.3655024156214957</v>
      </c>
      <c r="I68" s="514">
        <f t="shared" si="65"/>
        <v>8.606511191868357</v>
      </c>
      <c r="J68" s="515">
        <f t="shared" si="66"/>
        <v>39682.151936320151</v>
      </c>
      <c r="K68" s="515">
        <f t="shared" si="67"/>
        <v>3360.7245460038366</v>
      </c>
      <c r="L68" s="515">
        <f t="shared" si="68"/>
        <v>8255.2384194879141</v>
      </c>
      <c r="M68" s="515">
        <f t="shared" si="69"/>
        <v>1213.4181829159777</v>
      </c>
      <c r="N68" s="515">
        <f t="shared" si="70"/>
        <v>8456.1997611852257</v>
      </c>
      <c r="O68" s="515">
        <f t="shared" si="71"/>
        <v>2769.4371502935087</v>
      </c>
      <c r="P68" s="515">
        <f t="shared" si="72"/>
        <v>2638.3331171887166</v>
      </c>
      <c r="Q68" s="447">
        <f t="shared" si="73"/>
        <v>5.326474965234083</v>
      </c>
      <c r="R68" s="447">
        <f t="shared" si="74"/>
        <v>0.76431987845517668</v>
      </c>
      <c r="S68" s="447">
        <f t="shared" si="75"/>
        <v>1.661859428056371</v>
      </c>
      <c r="T68" s="516">
        <f>'2'!R69</f>
        <v>39698.200314982168</v>
      </c>
      <c r="U68" s="516">
        <f>'2'!U69</f>
        <v>371793.59094579151</v>
      </c>
      <c r="V68" s="516">
        <f>'2'!V69</f>
        <v>341663.00530792598</v>
      </c>
      <c r="W68" s="516">
        <f>'2'!L69*1000</f>
        <v>1575310016.4975948</v>
      </c>
      <c r="X68" s="516">
        <f>'2'!M69*1000</f>
        <v>133414716.23073781</v>
      </c>
      <c r="Y68" s="445">
        <f>'26'!F68*1000</f>
        <v>327718108.42476803</v>
      </c>
      <c r="Z68" s="516">
        <f>'22'!AA68*1000</f>
        <v>48170518.091240153</v>
      </c>
      <c r="AA68" s="516">
        <f>'2'!G69*1000</f>
        <v>335695912.02303547</v>
      </c>
      <c r="AB68" s="516">
        <f>'2'!H69*1000</f>
        <v>109941670.75210509</v>
      </c>
      <c r="AC68" s="516">
        <f>'2'!J69*1000</f>
        <v>104737076.583809</v>
      </c>
      <c r="AD68" s="510">
        <f>'2'!W69*1000</f>
        <v>63024028.87728256</v>
      </c>
    </row>
    <row r="69" spans="1:30" ht="14.25" customHeight="1">
      <c r="A69" s="448"/>
      <c r="B69" s="448"/>
      <c r="C69" s="448"/>
      <c r="D69" s="134"/>
    </row>
  </sheetData>
  <mergeCells count="41">
    <mergeCell ref="A14:C14"/>
    <mergeCell ref="A12:C12"/>
    <mergeCell ref="A17:C17"/>
    <mergeCell ref="A11:C11"/>
    <mergeCell ref="A19:C19"/>
    <mergeCell ref="A18:C18"/>
    <mergeCell ref="A15:C15"/>
    <mergeCell ref="A16:C16"/>
    <mergeCell ref="A13:C13"/>
    <mergeCell ref="A58:C58"/>
    <mergeCell ref="A36:C36"/>
    <mergeCell ref="A47:C47"/>
    <mergeCell ref="A21:C21"/>
    <mergeCell ref="A20:C20"/>
    <mergeCell ref="A29:C29"/>
    <mergeCell ref="A22:D22"/>
    <mergeCell ref="A23:D23"/>
    <mergeCell ref="A24:D24"/>
    <mergeCell ref="A25:D25"/>
    <mergeCell ref="A26:D26"/>
    <mergeCell ref="A27:D27"/>
    <mergeCell ref="A28:D28"/>
    <mergeCell ref="S3:S5"/>
    <mergeCell ref="N3:N5"/>
    <mergeCell ref="O3:O5"/>
    <mergeCell ref="P3:P5"/>
    <mergeCell ref="Q3:Q5"/>
    <mergeCell ref="R3:R5"/>
    <mergeCell ref="M3:M5"/>
    <mergeCell ref="K3:K5"/>
    <mergeCell ref="L3:L5"/>
    <mergeCell ref="A10:C10"/>
    <mergeCell ref="A8:C8"/>
    <mergeCell ref="E3:G4"/>
    <mergeCell ref="J3:J5"/>
    <mergeCell ref="I3:I5"/>
    <mergeCell ref="H3:H5"/>
    <mergeCell ref="A6:C6"/>
    <mergeCell ref="A7:C7"/>
    <mergeCell ref="A9:C9"/>
    <mergeCell ref="A3:C5"/>
  </mergeCells>
  <phoneticPr fontId="4"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1" manualBreakCount="1">
    <brk id="11" max="58" man="1"/>
  </col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7" tint="0.39997558519241921"/>
  </sheetPr>
  <dimension ref="A1:T81"/>
  <sheetViews>
    <sheetView view="pageBreakPreview" topLeftCell="A2" zoomScaleNormal="75" zoomScaleSheetLayoutView="100" workbookViewId="0">
      <selection activeCell="P59" sqref="P59"/>
    </sheetView>
  </sheetViews>
  <sheetFormatPr defaultColWidth="9.140625" defaultRowHeight="15.75"/>
  <cols>
    <col min="1" max="1" width="2.28515625" style="174" customWidth="1"/>
    <col min="2" max="2" width="22.5703125" style="174" customWidth="1"/>
    <col min="3" max="3" width="2.28515625" style="174" customWidth="1"/>
    <col min="4" max="4" width="1.7109375" style="175" customWidth="1"/>
    <col min="5" max="7" width="22.7109375" style="132" customWidth="1"/>
    <col min="8" max="12" width="19.5703125" style="132" customWidth="1"/>
    <col min="13" max="13" width="30.5703125" style="176" customWidth="1"/>
    <col min="14" max="14" width="31.42578125" style="132" customWidth="1"/>
    <col min="15" max="15" width="21.85546875" style="132" customWidth="1"/>
    <col min="16" max="16" width="18" style="132" customWidth="1"/>
    <col min="17" max="17" width="25.7109375" style="132" customWidth="1"/>
    <col min="18" max="18" width="19.42578125" style="132" customWidth="1"/>
    <col min="19" max="19" width="16.85546875" style="132" customWidth="1"/>
    <col min="20" max="16384" width="9.140625" style="132"/>
  </cols>
  <sheetData>
    <row r="1" spans="1:20" s="419" customFormat="1" ht="35.1" customHeight="1">
      <c r="A1" s="415"/>
      <c r="B1" s="415"/>
      <c r="C1" s="415"/>
      <c r="D1" s="415"/>
      <c r="E1" s="415"/>
      <c r="F1" s="415"/>
      <c r="G1" s="416" t="s">
        <v>1570</v>
      </c>
      <c r="H1" s="3745" t="s">
        <v>219</v>
      </c>
      <c r="I1" s="3745"/>
      <c r="J1" s="3745"/>
      <c r="K1" s="415"/>
      <c r="L1" s="415"/>
      <c r="M1" s="418"/>
    </row>
    <row r="2" spans="1:20" ht="15" customHeight="1" thickBot="1">
      <c r="A2" s="132"/>
      <c r="B2" s="133"/>
      <c r="C2" s="133"/>
      <c r="D2" s="134"/>
      <c r="L2" s="420" t="s">
        <v>171</v>
      </c>
    </row>
    <row r="3" spans="1:20" ht="20.100000000000001" customHeight="1">
      <c r="A3" s="3726" t="s">
        <v>10</v>
      </c>
      <c r="B3" s="3726"/>
      <c r="C3" s="3726"/>
      <c r="D3" s="136"/>
      <c r="E3" s="3904" t="s">
        <v>113</v>
      </c>
      <c r="F3" s="3904" t="s">
        <v>114</v>
      </c>
      <c r="G3" s="3904" t="s">
        <v>7</v>
      </c>
      <c r="H3" s="3939" t="s">
        <v>7</v>
      </c>
      <c r="I3" s="3904" t="s">
        <v>40</v>
      </c>
      <c r="J3" s="3941" t="s">
        <v>40</v>
      </c>
      <c r="K3" s="3904" t="s">
        <v>41</v>
      </c>
      <c r="L3" s="3920" t="s">
        <v>41</v>
      </c>
      <c r="T3" s="421"/>
    </row>
    <row r="4" spans="1:20" ht="20.100000000000001" customHeight="1">
      <c r="A4" s="3727"/>
      <c r="B4" s="3727"/>
      <c r="C4" s="3727"/>
      <c r="D4" s="203"/>
      <c r="E4" s="3905"/>
      <c r="F4" s="3905"/>
      <c r="G4" s="3905"/>
      <c r="H4" s="3940"/>
      <c r="I4" s="3905"/>
      <c r="J4" s="3942"/>
      <c r="K4" s="3905"/>
      <c r="L4" s="3921"/>
      <c r="M4" s="422" t="s">
        <v>103</v>
      </c>
      <c r="N4" s="422" t="s">
        <v>2413</v>
      </c>
      <c r="O4" s="423" t="s">
        <v>188</v>
      </c>
      <c r="P4" s="422" t="s">
        <v>96</v>
      </c>
      <c r="Q4" s="422" t="s">
        <v>98</v>
      </c>
      <c r="R4" s="424" t="s">
        <v>99</v>
      </c>
      <c r="S4" s="422" t="s">
        <v>104</v>
      </c>
    </row>
    <row r="5" spans="1:20" ht="39.950000000000003" customHeight="1">
      <c r="A5" s="3728"/>
      <c r="B5" s="3728"/>
      <c r="C5" s="3728"/>
      <c r="D5" s="139"/>
      <c r="E5" s="425" t="s">
        <v>115</v>
      </c>
      <c r="F5" s="425" t="s">
        <v>115</v>
      </c>
      <c r="G5" s="426" t="s">
        <v>115</v>
      </c>
      <c r="H5" s="139" t="s">
        <v>511</v>
      </c>
      <c r="I5" s="425" t="s">
        <v>115</v>
      </c>
      <c r="J5" s="327" t="s">
        <v>511</v>
      </c>
      <c r="K5" s="425" t="s">
        <v>115</v>
      </c>
      <c r="L5" s="427" t="s">
        <v>511</v>
      </c>
      <c r="M5" s="428" t="s">
        <v>284</v>
      </c>
      <c r="N5" s="429" t="s">
        <v>285</v>
      </c>
      <c r="O5" s="132" t="s">
        <v>60</v>
      </c>
      <c r="P5" s="429" t="s">
        <v>286</v>
      </c>
      <c r="Q5" s="429" t="s">
        <v>287</v>
      </c>
      <c r="R5" s="429" t="s">
        <v>288</v>
      </c>
      <c r="S5" s="429" t="s">
        <v>289</v>
      </c>
      <c r="T5" s="430"/>
    </row>
    <row r="6" spans="1:20" s="147" customFormat="1" ht="24.6" hidden="1" customHeight="1">
      <c r="A6" s="3729" t="s">
        <v>2397</v>
      </c>
      <c r="B6" s="3729"/>
      <c r="C6" s="3729"/>
      <c r="D6" s="149"/>
      <c r="E6" s="431">
        <v>92.38</v>
      </c>
      <c r="F6" s="432">
        <v>83.89</v>
      </c>
      <c r="G6" s="432">
        <v>68.209999999999994</v>
      </c>
      <c r="H6" s="432">
        <v>330.32</v>
      </c>
      <c r="I6" s="432">
        <v>25.62</v>
      </c>
      <c r="J6" s="432">
        <v>124.04</v>
      </c>
      <c r="K6" s="432">
        <v>8.2799999999999994</v>
      </c>
      <c r="L6" s="432">
        <v>40.07</v>
      </c>
      <c r="M6" s="147" t="s">
        <v>89</v>
      </c>
      <c r="N6" s="147" t="s">
        <v>290</v>
      </c>
      <c r="O6" s="147" t="s">
        <v>90</v>
      </c>
      <c r="P6" s="147" t="s">
        <v>91</v>
      </c>
      <c r="Q6" s="147" t="s">
        <v>92</v>
      </c>
      <c r="R6" s="147" t="s">
        <v>93</v>
      </c>
      <c r="S6" s="147" t="s">
        <v>94</v>
      </c>
    </row>
    <row r="7" spans="1:20" s="147" customFormat="1" ht="24.6" hidden="1" customHeight="1">
      <c r="A7" s="3716" t="s">
        <v>2398</v>
      </c>
      <c r="B7" s="3716"/>
      <c r="C7" s="3716"/>
      <c r="D7" s="149"/>
      <c r="E7" s="433">
        <v>95.03</v>
      </c>
      <c r="F7" s="150">
        <v>39.979999999999997</v>
      </c>
      <c r="G7" s="150">
        <v>40.840000000000003</v>
      </c>
      <c r="H7" s="150">
        <v>261.52999999999997</v>
      </c>
      <c r="I7" s="150">
        <v>12.02</v>
      </c>
      <c r="J7" s="150">
        <v>76.97</v>
      </c>
      <c r="K7" s="150">
        <v>-0.4</v>
      </c>
      <c r="L7" s="150">
        <v>-2.5499999999999998</v>
      </c>
      <c r="M7" s="147" t="s">
        <v>68</v>
      </c>
      <c r="N7" s="147" t="s">
        <v>68</v>
      </c>
      <c r="O7" s="147" t="s">
        <v>68</v>
      </c>
      <c r="P7" s="147" t="s">
        <v>68</v>
      </c>
      <c r="Q7" s="147" t="s">
        <v>68</v>
      </c>
      <c r="R7" s="147" t="s">
        <v>68</v>
      </c>
      <c r="S7" s="147" t="s">
        <v>68</v>
      </c>
    </row>
    <row r="8" spans="1:20" s="147" customFormat="1" ht="24.6" hidden="1" customHeight="1">
      <c r="A8" s="3716" t="s">
        <v>2399</v>
      </c>
      <c r="B8" s="3716"/>
      <c r="C8" s="3716"/>
      <c r="D8" s="149"/>
      <c r="E8" s="433">
        <f t="shared" ref="E8:E17" si="0">N8/M8*100</f>
        <v>98.879656098118573</v>
      </c>
      <c r="F8" s="150">
        <f t="shared" ref="F8:F17" si="1">O8/M8*100</f>
        <v>52.009150298776284</v>
      </c>
      <c r="G8" s="150">
        <f t="shared" ref="G8:G17" si="2">P8/M8*100</f>
        <v>51.339895764868857</v>
      </c>
      <c r="H8" s="150">
        <f t="shared" ref="H8:H17" si="3">P8/S8*100</f>
        <v>166.44300454946168</v>
      </c>
      <c r="I8" s="150">
        <f t="shared" ref="I8:I17" si="4">Q8/M8*100</f>
        <v>12.341890945096155</v>
      </c>
      <c r="J8" s="150">
        <f t="shared" ref="J8:J17" si="5">Q8/S8*100</f>
        <v>40.012185068152654</v>
      </c>
      <c r="K8" s="150">
        <f t="shared" ref="K8:K17" si="6">R8/M8*100</f>
        <v>1.0554486092422661</v>
      </c>
      <c r="L8" s="150">
        <f t="shared" ref="L8:L17" si="7">R8/S8*100</f>
        <v>3.421745117566898</v>
      </c>
      <c r="M8" s="434">
        <v>948584982</v>
      </c>
      <c r="N8" s="435">
        <v>937957568</v>
      </c>
      <c r="O8" s="434">
        <v>493350989</v>
      </c>
      <c r="P8" s="434">
        <v>487002541</v>
      </c>
      <c r="Q8" s="434">
        <v>117073324</v>
      </c>
      <c r="R8" s="434">
        <v>10011827</v>
      </c>
      <c r="S8" s="434">
        <v>292594178</v>
      </c>
    </row>
    <row r="9" spans="1:20" s="147" customFormat="1" ht="19.5" hidden="1" customHeight="1">
      <c r="A9" s="3716" t="s">
        <v>2414</v>
      </c>
      <c r="B9" s="3716"/>
      <c r="C9" s="3716"/>
      <c r="D9" s="149"/>
      <c r="E9" s="433">
        <f t="shared" si="0"/>
        <v>97.80126976393565</v>
      </c>
      <c r="F9" s="150">
        <f t="shared" si="1"/>
        <v>43.806786794920129</v>
      </c>
      <c r="G9" s="150">
        <f t="shared" si="2"/>
        <v>46.707933951185183</v>
      </c>
      <c r="H9" s="150">
        <f t="shared" si="3"/>
        <v>293.87310207822026</v>
      </c>
      <c r="I9" s="150">
        <f t="shared" si="4"/>
        <v>12.077264449301394</v>
      </c>
      <c r="J9" s="150">
        <f t="shared" si="5"/>
        <v>75.986730049855922</v>
      </c>
      <c r="K9" s="150">
        <f t="shared" si="6"/>
        <v>-0.72857548259002891</v>
      </c>
      <c r="L9" s="150">
        <f t="shared" si="7"/>
        <v>-4.5839907496365564</v>
      </c>
      <c r="M9" s="154">
        <v>887937777.4215498</v>
      </c>
      <c r="N9" s="154">
        <v>868414421.03194439</v>
      </c>
      <c r="O9" s="154">
        <v>388977009.02661073</v>
      </c>
      <c r="P9" s="154">
        <v>414737390.60567915</v>
      </c>
      <c r="Q9" s="154">
        <v>107238593.52444977</v>
      </c>
      <c r="R9" s="154">
        <v>-6469296.9469482331</v>
      </c>
      <c r="S9" s="154">
        <v>141128054.14062306</v>
      </c>
    </row>
    <row r="10" spans="1:20" s="147" customFormat="1" ht="19.5" hidden="1" customHeight="1">
      <c r="A10" s="3716" t="s">
        <v>2415</v>
      </c>
      <c r="B10" s="3716"/>
      <c r="C10" s="3716"/>
      <c r="D10" s="149"/>
      <c r="E10" s="433">
        <f t="shared" si="0"/>
        <v>96.066795728157672</v>
      </c>
      <c r="F10" s="150">
        <f t="shared" si="1"/>
        <v>38.888402322131022</v>
      </c>
      <c r="G10" s="150">
        <f t="shared" si="2"/>
        <v>43.982952338522161</v>
      </c>
      <c r="H10" s="150">
        <f t="shared" si="3"/>
        <v>298.15338852259981</v>
      </c>
      <c r="I10" s="150">
        <f t="shared" si="4"/>
        <v>11.656114296511582</v>
      </c>
      <c r="J10" s="150">
        <f t="shared" si="5"/>
        <v>79.014931689063118</v>
      </c>
      <c r="K10" s="150">
        <f t="shared" si="6"/>
        <v>0.7225488353805144</v>
      </c>
      <c r="L10" s="150">
        <f t="shared" si="7"/>
        <v>4.8980428140353665</v>
      </c>
      <c r="M10" s="154">
        <v>1094008385.2415516</v>
      </c>
      <c r="N10" s="154">
        <v>1050978800.6989176</v>
      </c>
      <c r="O10" s="154">
        <v>425442382.29058367</v>
      </c>
      <c r="P10" s="154">
        <v>481177186.6602276</v>
      </c>
      <c r="Q10" s="154">
        <v>127518867.797176</v>
      </c>
      <c r="R10" s="154">
        <v>7904744.846528003</v>
      </c>
      <c r="S10" s="154">
        <v>161385785.02982694</v>
      </c>
    </row>
    <row r="11" spans="1:20" s="439" customFormat="1" ht="19.5" hidden="1" customHeight="1">
      <c r="A11" s="3590" t="s">
        <v>2416</v>
      </c>
      <c r="B11" s="3590"/>
      <c r="C11" s="3590"/>
      <c r="D11" s="436"/>
      <c r="E11" s="437">
        <f t="shared" si="0"/>
        <v>96.694235995395132</v>
      </c>
      <c r="F11" s="438">
        <f t="shared" si="1"/>
        <v>41.353074377945966</v>
      </c>
      <c r="G11" s="438">
        <f t="shared" si="2"/>
        <v>47.91521214392337</v>
      </c>
      <c r="H11" s="438">
        <f t="shared" si="3"/>
        <v>369.22649092196866</v>
      </c>
      <c r="I11" s="438">
        <f t="shared" si="4"/>
        <v>11.966287930980428</v>
      </c>
      <c r="J11" s="438">
        <f t="shared" si="5"/>
        <v>92.210183455863827</v>
      </c>
      <c r="K11" s="438">
        <f t="shared" si="6"/>
        <v>1.1999116846393896</v>
      </c>
      <c r="L11" s="438">
        <f t="shared" si="7"/>
        <v>9.2463157505159064</v>
      </c>
      <c r="M11" s="154">
        <v>1104507474.4175601</v>
      </c>
      <c r="N11" s="154">
        <v>1067995063.900094</v>
      </c>
      <c r="O11" s="154">
        <v>456747797.40586615</v>
      </c>
      <c r="P11" s="154">
        <v>529227099.51266408</v>
      </c>
      <c r="Q11" s="154">
        <v>132168544.60800523</v>
      </c>
      <c r="R11" s="154">
        <v>13253114.24325172</v>
      </c>
      <c r="S11" s="154">
        <v>143334000.27478242</v>
      </c>
    </row>
    <row r="12" spans="1:20" s="147" customFormat="1" ht="19.5" hidden="1" customHeight="1">
      <c r="A12" s="3716" t="s">
        <v>2417</v>
      </c>
      <c r="B12" s="3716"/>
      <c r="C12" s="3716"/>
      <c r="D12" s="149"/>
      <c r="E12" s="433">
        <f t="shared" si="0"/>
        <v>96.143583588435959</v>
      </c>
      <c r="F12" s="150">
        <f t="shared" si="1"/>
        <v>43.80616542024616</v>
      </c>
      <c r="G12" s="150">
        <f t="shared" si="2"/>
        <v>49.754979514854305</v>
      </c>
      <c r="H12" s="150">
        <f t="shared" si="3"/>
        <v>369.94972248253907</v>
      </c>
      <c r="I12" s="150">
        <f t="shared" si="4"/>
        <v>11.891954414428728</v>
      </c>
      <c r="J12" s="150">
        <f t="shared" si="5"/>
        <v>88.421807792714873</v>
      </c>
      <c r="K12" s="150">
        <f t="shared" si="6"/>
        <v>1.3015294865590137</v>
      </c>
      <c r="L12" s="150">
        <f t="shared" si="7"/>
        <v>9.6774328328604184</v>
      </c>
      <c r="M12" s="154">
        <v>87573289.677770346</v>
      </c>
      <c r="N12" s="154">
        <v>84196098.96249029</v>
      </c>
      <c r="O12" s="154">
        <v>38362500.140195437</v>
      </c>
      <c r="P12" s="154">
        <v>43572072.339658655</v>
      </c>
      <c r="Q12" s="154">
        <v>10414175.687696068</v>
      </c>
      <c r="R12" s="154">
        <v>1139792.187505922</v>
      </c>
      <c r="S12" s="154">
        <v>11777836.200894887</v>
      </c>
      <c r="T12" s="440"/>
    </row>
    <row r="13" spans="1:20" s="147" customFormat="1" ht="18" hidden="1" customHeight="1">
      <c r="A13" s="3590" t="s">
        <v>2418</v>
      </c>
      <c r="B13" s="3590"/>
      <c r="C13" s="3590"/>
      <c r="D13" s="149"/>
      <c r="E13" s="433" t="e">
        <f t="shared" si="0"/>
        <v>#REF!</v>
      </c>
      <c r="F13" s="150" t="e">
        <f t="shared" si="1"/>
        <v>#REF!</v>
      </c>
      <c r="G13" s="150">
        <f t="shared" si="2"/>
        <v>33.18043711200859</v>
      </c>
      <c r="H13" s="150">
        <f t="shared" si="3"/>
        <v>364.62575496612726</v>
      </c>
      <c r="I13" s="150">
        <f t="shared" si="4"/>
        <v>9.0370982789521364</v>
      </c>
      <c r="J13" s="150">
        <f t="shared" si="5"/>
        <v>99.310288515561354</v>
      </c>
      <c r="K13" s="150">
        <f t="shared" si="6"/>
        <v>2.646541493160405</v>
      </c>
      <c r="L13" s="150">
        <f t="shared" si="7"/>
        <v>29.083317580633828</v>
      </c>
      <c r="M13" s="154">
        <f>'1'!L14*1000</f>
        <v>1814153456077.3289</v>
      </c>
      <c r="N13" s="154" t="e">
        <f>'13'!G13*1000</f>
        <v>#REF!</v>
      </c>
      <c r="O13" s="154" t="e">
        <f>#REF!*1000</f>
        <v>#REF!</v>
      </c>
      <c r="P13" s="154">
        <f>'1'!G14*1000</f>
        <v>601944046609.06848</v>
      </c>
      <c r="Q13" s="154">
        <f>'1'!J14*1000</f>
        <v>163946830756.715</v>
      </c>
      <c r="R13" s="154">
        <f>'21'!AA13*1000</f>
        <v>48012323964.690033</v>
      </c>
      <c r="S13" s="154">
        <f>'1'!M14*1000</f>
        <v>165085444023.28009</v>
      </c>
      <c r="T13" s="440"/>
    </row>
    <row r="14" spans="1:20" s="147" customFormat="1" ht="18" hidden="1" customHeight="1">
      <c r="A14" s="3716" t="s">
        <v>2419</v>
      </c>
      <c r="B14" s="3716"/>
      <c r="C14" s="3716"/>
      <c r="D14" s="149"/>
      <c r="E14" s="433" t="e">
        <f t="shared" si="0"/>
        <v>#REF!</v>
      </c>
      <c r="F14" s="150" t="e">
        <f t="shared" si="1"/>
        <v>#REF!</v>
      </c>
      <c r="G14" s="150">
        <f t="shared" si="2"/>
        <v>31.060894960473345</v>
      </c>
      <c r="H14" s="150">
        <f t="shared" si="3"/>
        <v>360.18391381837631</v>
      </c>
      <c r="I14" s="150">
        <f t="shared" si="4"/>
        <v>6.6219643922703204</v>
      </c>
      <c r="J14" s="150">
        <f t="shared" si="5"/>
        <v>76.788677692933476</v>
      </c>
      <c r="K14" s="150">
        <f t="shared" si="6"/>
        <v>1.0746011818883412</v>
      </c>
      <c r="L14" s="150">
        <f t="shared" si="7"/>
        <v>12.461136743771958</v>
      </c>
      <c r="M14" s="154">
        <f>'1'!L15*1000</f>
        <v>1858282579764.1816</v>
      </c>
      <c r="N14" s="154" t="e">
        <f>'13'!G14*1000</f>
        <v>#REF!</v>
      </c>
      <c r="O14" s="154" t="e">
        <f>#REF!*1000</f>
        <v>#REF!</v>
      </c>
      <c r="P14" s="154">
        <f>'1'!G15*1000</f>
        <v>577199200169.32678</v>
      </c>
      <c r="Q14" s="154">
        <f>'1'!J15*1000</f>
        <v>123054810739.74641</v>
      </c>
      <c r="R14" s="154">
        <f>'21'!AA14*1000</f>
        <v>19969126564.971054</v>
      </c>
      <c r="S14" s="154">
        <f>'1'!M15*1000</f>
        <v>160251243330.20074</v>
      </c>
      <c r="T14" s="440"/>
    </row>
    <row r="15" spans="1:20" s="147" customFormat="1" ht="18" hidden="1" customHeight="1">
      <c r="A15" s="3716" t="s">
        <v>2420</v>
      </c>
      <c r="B15" s="3716"/>
      <c r="C15" s="3716"/>
      <c r="D15" s="149"/>
      <c r="E15" s="433" t="e">
        <f t="shared" si="0"/>
        <v>#REF!</v>
      </c>
      <c r="F15" s="150" t="e">
        <f t="shared" si="1"/>
        <v>#REF!</v>
      </c>
      <c r="G15" s="150">
        <f t="shared" si="2"/>
        <v>36.56124742313078</v>
      </c>
      <c r="H15" s="150">
        <f t="shared" si="3"/>
        <v>361.13273953770857</v>
      </c>
      <c r="I15" s="150">
        <f t="shared" si="4"/>
        <v>6.9783047564829008</v>
      </c>
      <c r="J15" s="150">
        <f t="shared" si="5"/>
        <v>68.928017823684357</v>
      </c>
      <c r="K15" s="150">
        <f t="shared" si="6"/>
        <v>0.81774071897321621</v>
      </c>
      <c r="L15" s="150">
        <f t="shared" si="7"/>
        <v>8.0772119905159698</v>
      </c>
      <c r="M15" s="154">
        <f>'1'!L16*1000</f>
        <v>1616947529869.2383</v>
      </c>
      <c r="N15" s="154" t="e">
        <f>'13'!G15*1000</f>
        <v>#REF!</v>
      </c>
      <c r="O15" s="154" t="e">
        <f>#REF!*1000</f>
        <v>#REF!</v>
      </c>
      <c r="P15" s="154">
        <f>'1'!G16*1000</f>
        <v>591176187097.69373</v>
      </c>
      <c r="Q15" s="154">
        <f>'1'!J16*1000</f>
        <v>112835526386.69783</v>
      </c>
      <c r="R15" s="154">
        <f>'21'!AA15*1000</f>
        <v>13222438356.172369</v>
      </c>
      <c r="S15" s="154">
        <f>'1'!M16*1000</f>
        <v>163700524038.46497</v>
      </c>
      <c r="T15" s="440"/>
    </row>
    <row r="16" spans="1:20" s="147" customFormat="1" ht="17.25" hidden="1" customHeight="1">
      <c r="A16" s="3716" t="s">
        <v>2407</v>
      </c>
      <c r="B16" s="3716"/>
      <c r="C16" s="3716"/>
      <c r="D16" s="149"/>
      <c r="E16" s="433">
        <f t="shared" si="0"/>
        <v>95.298057323274847</v>
      </c>
      <c r="F16" s="150" t="e">
        <f t="shared" si="1"/>
        <v>#REF!</v>
      </c>
      <c r="G16" s="150">
        <f t="shared" si="2"/>
        <v>31.104626331474162</v>
      </c>
      <c r="H16" s="150">
        <f t="shared" si="3"/>
        <v>318.25095015699156</v>
      </c>
      <c r="I16" s="150">
        <f t="shared" si="4"/>
        <v>6.3675851906410283</v>
      </c>
      <c r="J16" s="150">
        <f t="shared" si="5"/>
        <v>65.150759746518162</v>
      </c>
      <c r="K16" s="150">
        <f t="shared" si="6"/>
        <v>1.3284410257579715</v>
      </c>
      <c r="L16" s="150">
        <f t="shared" si="7"/>
        <v>13.59211373155776</v>
      </c>
      <c r="M16" s="154">
        <f>'1'!L17*1000</f>
        <v>1677734614158.7781</v>
      </c>
      <c r="N16" s="154">
        <f>'13'!G16*1000</f>
        <v>1598848494333.4563</v>
      </c>
      <c r="O16" s="154" t="e">
        <f>#REF!*1000</f>
        <v>#REF!</v>
      </c>
      <c r="P16" s="154">
        <f>'1'!G17*1000</f>
        <v>521853082567.8877</v>
      </c>
      <c r="Q16" s="154">
        <f>'1'!J17*1000</f>
        <v>106831180829.43275</v>
      </c>
      <c r="R16" s="154">
        <f>'21'!AA16*1000</f>
        <v>22287714917.827419</v>
      </c>
      <c r="S16" s="154">
        <f>'1'!M17*1000</f>
        <v>163975341569.43137</v>
      </c>
      <c r="T16" s="440"/>
    </row>
    <row r="17" spans="1:20" s="147" customFormat="1" ht="18.75" hidden="1" customHeight="1">
      <c r="A17" s="3716" t="s">
        <v>2370</v>
      </c>
      <c r="B17" s="3716"/>
      <c r="C17" s="3716"/>
      <c r="D17" s="149"/>
      <c r="E17" s="441">
        <f t="shared" si="0"/>
        <v>94.804288186332087</v>
      </c>
      <c r="F17" s="442" t="e">
        <f t="shared" si="1"/>
        <v>#REF!</v>
      </c>
      <c r="G17" s="442">
        <f t="shared" si="2"/>
        <v>30.986663560319151</v>
      </c>
      <c r="H17" s="442">
        <f t="shared" si="3"/>
        <v>309.19840934118037</v>
      </c>
      <c r="I17" s="442">
        <f t="shared" si="4"/>
        <v>6.5546330433600168</v>
      </c>
      <c r="J17" s="442">
        <f t="shared" si="5"/>
        <v>65.404980012671729</v>
      </c>
      <c r="K17" s="442">
        <f t="shared" si="6"/>
        <v>1.8219534286994465</v>
      </c>
      <c r="L17" s="442">
        <f t="shared" si="7"/>
        <v>18.180243928197097</v>
      </c>
      <c r="M17" s="154">
        <f>'1'!L18*1000</f>
        <v>1905911401124.707</v>
      </c>
      <c r="N17" s="154">
        <f>'13'!G17*1000</f>
        <v>1806885737298.427</v>
      </c>
      <c r="O17" s="154" t="e">
        <f>#REF!*1000</f>
        <v>#REF!</v>
      </c>
      <c r="P17" s="154">
        <f>'1'!G18*1000</f>
        <v>590578353624.27771</v>
      </c>
      <c r="Q17" s="154">
        <f>'1'!J18*1000</f>
        <v>124925498475.28592</v>
      </c>
      <c r="R17" s="154">
        <f>'21'!AA17*1000</f>
        <v>34724818120.765259</v>
      </c>
      <c r="S17" s="154">
        <f>'1'!M18*1000</f>
        <v>191003037461.4938</v>
      </c>
      <c r="T17" s="440"/>
    </row>
    <row r="18" spans="1:20" s="147" customFormat="1" ht="18.75" hidden="1" customHeight="1">
      <c r="A18" s="3716" t="s">
        <v>2289</v>
      </c>
      <c r="B18" s="3716"/>
      <c r="C18" s="3716"/>
      <c r="D18" s="149"/>
      <c r="E18" s="441" t="e">
        <f>N18/M18*100</f>
        <v>#REF!</v>
      </c>
      <c r="F18" s="442" t="e">
        <f>O18/M18*100</f>
        <v>#REF!</v>
      </c>
      <c r="G18" s="442">
        <f>P18/M18*100</f>
        <v>32.085281743425561</v>
      </c>
      <c r="H18" s="442">
        <f>P18/S18*100</f>
        <v>408.58755089352894</v>
      </c>
      <c r="I18" s="442">
        <f>Q18/M18*100</f>
        <v>8.5556173339123696</v>
      </c>
      <c r="J18" s="442">
        <f>Q18/S18*100</f>
        <v>108.9508504491088</v>
      </c>
      <c r="K18" s="442">
        <f>R18/M18*100</f>
        <v>3.7038632327535974</v>
      </c>
      <c r="L18" s="442">
        <f>R18/S18*100</f>
        <v>47.166561266848611</v>
      </c>
      <c r="M18" s="154">
        <f>'1'!L19*1000</f>
        <v>1892556986282.2148</v>
      </c>
      <c r="N18" s="154" t="e">
        <f>'13'!G18*1000</f>
        <v>#REF!</v>
      </c>
      <c r="O18" s="154" t="e">
        <f>#REF!*1000</f>
        <v>#REF!</v>
      </c>
      <c r="P18" s="154">
        <f>'1'!G19*1000</f>
        <v>607232241203.53247</v>
      </c>
      <c r="Q18" s="154">
        <f>'1'!J19*1000</f>
        <v>161919933572.53073</v>
      </c>
      <c r="R18" s="154">
        <f>'21'!AA18*1000</f>
        <v>70097722373.816498</v>
      </c>
      <c r="S18" s="154">
        <f>'1'!M19*1000</f>
        <v>148617411341.97382</v>
      </c>
      <c r="T18" s="440"/>
    </row>
    <row r="19" spans="1:20" s="147" customFormat="1" ht="18" hidden="1" customHeight="1">
      <c r="A19" s="3716" t="s">
        <v>2290</v>
      </c>
      <c r="B19" s="3716"/>
      <c r="C19" s="3716"/>
      <c r="D19" s="149"/>
      <c r="E19" s="441">
        <f>N19/M19*100</f>
        <v>95.372536329394251</v>
      </c>
      <c r="F19" s="442" t="e">
        <f>O19/M19*100</f>
        <v>#REF!</v>
      </c>
      <c r="G19" s="442">
        <f>P19/M19*100</f>
        <v>29.964902701311612</v>
      </c>
      <c r="H19" s="442">
        <f>P19/S19*100</f>
        <v>301.42040190983852</v>
      </c>
      <c r="I19" s="442">
        <f>Q19/M19*100</f>
        <v>6.3821086862213399</v>
      </c>
      <c r="J19" s="442">
        <f>Q19/S19*100</f>
        <v>64.198365147666706</v>
      </c>
      <c r="K19" s="442">
        <f>R19/M19*100</f>
        <v>1.7110994133738389</v>
      </c>
      <c r="L19" s="442">
        <f>R19/S19*100</f>
        <v>17.212145756917664</v>
      </c>
      <c r="M19" s="154">
        <f>'1'!L20*1000</f>
        <v>1918058080334.3196</v>
      </c>
      <c r="N19" s="154">
        <f>'13'!G19*1000</f>
        <v>1829300639485.731</v>
      </c>
      <c r="O19" s="154" t="e">
        <f>#REF!*1000</f>
        <v>#REF!</v>
      </c>
      <c r="P19" s="154">
        <f>'1'!G20*1000</f>
        <v>574744237526.82422</v>
      </c>
      <c r="Q19" s="154">
        <f>'1'!J20*1000</f>
        <v>122412551351.78688</v>
      </c>
      <c r="R19" s="154">
        <f>'21'!AA19*1000</f>
        <v>32819880560.770058</v>
      </c>
      <c r="S19" s="154">
        <f>'1'!M20*1000</f>
        <v>190678611628.53299</v>
      </c>
      <c r="T19" s="440"/>
    </row>
    <row r="20" spans="1:20" s="147" customFormat="1" ht="18" hidden="1" customHeight="1">
      <c r="A20" s="3716" t="s">
        <v>2272</v>
      </c>
      <c r="B20" s="3716"/>
      <c r="C20" s="3716"/>
      <c r="D20" s="149"/>
      <c r="E20" s="441">
        <f>N20/M20*100</f>
        <v>95.532719277895367</v>
      </c>
      <c r="F20" s="442" t="e">
        <f>O20/M20*100</f>
        <v>#REF!</v>
      </c>
      <c r="G20" s="442">
        <f>P20/M20*100</f>
        <v>28.346727808228561</v>
      </c>
      <c r="H20" s="442">
        <f>P20/S20*100</f>
        <v>298.19109011649061</v>
      </c>
      <c r="I20" s="442">
        <f>Q20/M20*100</f>
        <v>5.9039419575430427</v>
      </c>
      <c r="J20" s="442">
        <f>Q20/S20*100</f>
        <v>62.106035667129255</v>
      </c>
      <c r="K20" s="442">
        <f>R20/M20*100</f>
        <v>1.8104330390879257</v>
      </c>
      <c r="L20" s="442">
        <f>R20/S20*100</f>
        <v>19.044702625317804</v>
      </c>
      <c r="M20" s="154">
        <f>'1'!L21*1000</f>
        <v>2003052329113.0562</v>
      </c>
      <c r="N20" s="154">
        <f>'13'!G20*1000</f>
        <v>1913570358560.9207</v>
      </c>
      <c r="O20" s="154" t="e">
        <f>#REF!*1000</f>
        <v>#REF!</v>
      </c>
      <c r="P20" s="154">
        <f>'1'!G21*1000</f>
        <v>567799791590.06055</v>
      </c>
      <c r="Q20" s="154">
        <f>'1'!J21*1000</f>
        <v>118259046890.04887</v>
      </c>
      <c r="R20" s="154">
        <f>'21'!AA20*1000</f>
        <v>36263921156.482986</v>
      </c>
      <c r="S20" s="154">
        <f>'1'!M21*1000</f>
        <v>190414740885.86792</v>
      </c>
      <c r="T20" s="440"/>
    </row>
    <row r="21" spans="1:20" s="147" customFormat="1" ht="18" hidden="1" customHeight="1">
      <c r="A21" s="3716" t="s">
        <v>2273</v>
      </c>
      <c r="B21" s="3716"/>
      <c r="C21" s="3716"/>
      <c r="D21" s="149"/>
      <c r="E21" s="441">
        <f>N21/M21*100</f>
        <v>90.616494054303388</v>
      </c>
      <c r="F21" s="442" t="e">
        <f>O21/M21*100</f>
        <v>#REF!</v>
      </c>
      <c r="G21" s="442">
        <f>P21/M21*100</f>
        <v>35.960480263446051</v>
      </c>
      <c r="H21" s="442">
        <f>P21/S21*100</f>
        <v>294.4694044334646</v>
      </c>
      <c r="I21" s="442">
        <f>Q21/M21*100</f>
        <v>7.7028983583068849</v>
      </c>
      <c r="J21" s="442">
        <f>Q21/S21*100</f>
        <v>63.076685165627289</v>
      </c>
      <c r="K21" s="442">
        <f>R21/M21*100</f>
        <v>2.3623878724763019</v>
      </c>
      <c r="L21" s="442">
        <f>R21/S21*100</f>
        <v>19.34487372673016</v>
      </c>
      <c r="M21" s="154">
        <f>'1'!L22*1000</f>
        <v>1698497265220.4094</v>
      </c>
      <c r="N21" s="154">
        <f>'13'!G21*1000</f>
        <v>1539118673350.958</v>
      </c>
      <c r="O21" s="154" t="e">
        <f>#REF!*1000</f>
        <v>#REF!</v>
      </c>
      <c r="P21" s="154">
        <f>'1'!G22*1000</f>
        <v>610787773834.75635</v>
      </c>
      <c r="Q21" s="154">
        <f>'1'!J22*1000</f>
        <v>130833517958.55026</v>
      </c>
      <c r="R21" s="154">
        <f>'21'!AA21*1000</f>
        <v>40125093407.9086</v>
      </c>
      <c r="S21" s="154">
        <f>'1'!M22*1000</f>
        <v>207419774224.03622</v>
      </c>
      <c r="T21" s="440"/>
    </row>
    <row r="22" spans="1:20" s="147" customFormat="1" ht="18.600000000000001" hidden="1" customHeight="1">
      <c r="A22" s="3095" t="s">
        <v>2392</v>
      </c>
      <c r="B22" s="3096"/>
      <c r="C22" s="3096"/>
      <c r="D22" s="3097"/>
      <c r="E22" s="441">
        <f>N22/M22*100</f>
        <v>92.931180533661376</v>
      </c>
      <c r="F22" s="442" t="e">
        <f>O22/M22*100</f>
        <v>#REF!</v>
      </c>
      <c r="G22" s="442">
        <f>P22/M22*100</f>
        <v>36.37046339652278</v>
      </c>
      <c r="H22" s="442">
        <f>P22/S22*100</f>
        <v>271.21384727367672</v>
      </c>
      <c r="I22" s="442">
        <f>Q22/M22*100</f>
        <v>7.4956917489686026</v>
      </c>
      <c r="J22" s="442">
        <f>Q22/S22*100</f>
        <v>55.895229462753825</v>
      </c>
      <c r="K22" s="442">
        <f>R22/M22*100</f>
        <v>1.8199165275071008</v>
      </c>
      <c r="L22" s="442">
        <f>R22/S22*100</f>
        <v>13.571082605159784</v>
      </c>
      <c r="M22" s="154">
        <f>'1'!L23*1000</f>
        <v>1626676822.6598606</v>
      </c>
      <c r="N22" s="154">
        <f>'13'!F22*1000</f>
        <v>1511689974.7652617</v>
      </c>
      <c r="O22" s="154" t="e">
        <f>#REF!*1000</f>
        <v>#REF!</v>
      </c>
      <c r="P22" s="154">
        <f>'1'!G23*1000</f>
        <v>591629898.36522436</v>
      </c>
      <c r="Q22" s="154">
        <f>'1'!J23*1000</f>
        <v>121930680.37849981</v>
      </c>
      <c r="R22" s="154">
        <f>'21'!AA22*1000</f>
        <v>29604160.344714176</v>
      </c>
      <c r="S22" s="154">
        <f>'1'!M23*1000</f>
        <v>218141479.24689919</v>
      </c>
      <c r="T22" s="440"/>
    </row>
    <row r="23" spans="1:20" s="147" customFormat="1" ht="18.600000000000001" hidden="1" customHeight="1">
      <c r="A23" s="3095" t="s">
        <v>2293</v>
      </c>
      <c r="B23" s="3096"/>
      <c r="C23" s="3096"/>
      <c r="D23" s="3097"/>
      <c r="E23" s="442" t="s">
        <v>441</v>
      </c>
      <c r="F23" s="442" t="s">
        <v>441</v>
      </c>
      <c r="G23" s="442" t="s">
        <v>441</v>
      </c>
      <c r="H23" s="442" t="s">
        <v>441</v>
      </c>
      <c r="I23" s="442" t="s">
        <v>441</v>
      </c>
      <c r="J23" s="442" t="s">
        <v>441</v>
      </c>
      <c r="K23" s="442" t="s">
        <v>441</v>
      </c>
      <c r="L23" s="442" t="s">
        <v>441</v>
      </c>
      <c r="M23" s="154" t="e">
        <f>'1'!L24*1000</f>
        <v>#VALUE!</v>
      </c>
      <c r="N23" s="154" t="e">
        <f>'13'!G23*1000</f>
        <v>#VALUE!</v>
      </c>
      <c r="O23" s="154" t="e">
        <f>#REF!*1000</f>
        <v>#REF!</v>
      </c>
      <c r="P23" s="154">
        <f>'1'!G24*1000</f>
        <v>547611812.77995157</v>
      </c>
      <c r="Q23" s="154">
        <f>'1'!J24*1000</f>
        <v>125999915.51610923</v>
      </c>
      <c r="R23" s="154">
        <f>'21'!AA23*1000</f>
        <v>35393874.641408071</v>
      </c>
      <c r="S23" s="154" t="e">
        <f>'1'!M24*1000</f>
        <v>#VALUE!</v>
      </c>
      <c r="T23" s="440"/>
    </row>
    <row r="24" spans="1:20" s="147" customFormat="1" ht="17.45" customHeight="1">
      <c r="A24" s="3098" t="s">
        <v>1463</v>
      </c>
      <c r="B24" s="3098"/>
      <c r="C24" s="3098"/>
      <c r="D24" s="3099"/>
      <c r="E24" s="441">
        <v>92.180314994046185</v>
      </c>
      <c r="F24" s="442">
        <v>29.658604394627908</v>
      </c>
      <c r="G24" s="442">
        <v>30.960703349801232</v>
      </c>
      <c r="H24" s="442">
        <v>205.25957888706498</v>
      </c>
      <c r="I24" s="442">
        <v>6.6782679152870701</v>
      </c>
      <c r="J24" s="442">
        <v>44.274784215960707</v>
      </c>
      <c r="K24" s="442">
        <v>1.5450558033420154</v>
      </c>
      <c r="L24" s="442">
        <v>10.24322671122502</v>
      </c>
      <c r="M24" s="154">
        <f>'1'!L25*1000</f>
        <v>2222332340.2221918</v>
      </c>
      <c r="N24" s="154">
        <f>'13'!F24*1000</f>
        <v>2048552951.4313745</v>
      </c>
      <c r="O24" s="154">
        <f>'25'!F24*1000</f>
        <v>659112757.12037623</v>
      </c>
      <c r="P24" s="154">
        <f>'1'!G25*1000</f>
        <v>688049723.30288827</v>
      </c>
      <c r="Q24" s="154">
        <f>'1'!J25*1000</f>
        <v>148413307.64810693</v>
      </c>
      <c r="R24" s="154">
        <f>'21'!AA24*1000</f>
        <v>34336274.792149395</v>
      </c>
      <c r="S24" s="154">
        <f>'1'!M25*1000</f>
        <v>335209556.13060927</v>
      </c>
      <c r="T24" s="440"/>
    </row>
    <row r="25" spans="1:20" s="147" customFormat="1" ht="17.45" customHeight="1">
      <c r="A25" s="3095" t="s">
        <v>2378</v>
      </c>
      <c r="B25" s="3095"/>
      <c r="C25" s="3095"/>
      <c r="D25" s="3100"/>
      <c r="E25" s="441">
        <v>97.865980041455302</v>
      </c>
      <c r="F25" s="442">
        <v>45.203687999497156</v>
      </c>
      <c r="G25" s="442">
        <v>45.820969027122402</v>
      </c>
      <c r="H25" s="442">
        <v>264.50743771221852</v>
      </c>
      <c r="I25" s="442">
        <v>10.1047397275706</v>
      </c>
      <c r="J25" s="442">
        <v>58.33090986151965</v>
      </c>
      <c r="K25" s="442">
        <v>4.636686940978203</v>
      </c>
      <c r="L25" s="442">
        <v>26.765871789090586</v>
      </c>
      <c r="M25" s="154">
        <f>'1'!L26*1000</f>
        <v>1893661843.1519759</v>
      </c>
      <c r="N25" s="154">
        <f>'13'!F25*1000</f>
        <v>1853250721.4717674</v>
      </c>
      <c r="O25" s="154">
        <f>'25'!F25*1000</f>
        <v>856004991.34394634</v>
      </c>
      <c r="P25" s="154">
        <f>'1'!G26*1000</f>
        <v>867694206.62910211</v>
      </c>
      <c r="Q25" s="154">
        <f>'1'!J26*1000</f>
        <v>191349600.57082337</v>
      </c>
      <c r="R25" s="154">
        <f>'21'!AA25*1000</f>
        <v>87803171.387714803</v>
      </c>
      <c r="S25" s="154">
        <f>'1'!M26*1000</f>
        <v>328041515.25339895</v>
      </c>
      <c r="T25" s="440"/>
    </row>
    <row r="26" spans="1:20" s="147" customFormat="1" ht="17.45" customHeight="1">
      <c r="A26" s="3095" t="s">
        <v>1464</v>
      </c>
      <c r="B26" s="3095"/>
      <c r="C26" s="3095"/>
      <c r="D26" s="3100"/>
      <c r="E26" s="441">
        <v>94.543524560336522</v>
      </c>
      <c r="F26" s="442">
        <v>29.242633604472061</v>
      </c>
      <c r="G26" s="442">
        <v>31.875476849148949</v>
      </c>
      <c r="H26" s="442">
        <v>267.71279572230901</v>
      </c>
      <c r="I26" s="442">
        <v>7.1410791460460032</v>
      </c>
      <c r="J26" s="442">
        <v>59.975832572157962</v>
      </c>
      <c r="K26" s="442">
        <v>1.8990571237180682</v>
      </c>
      <c r="L26" s="442">
        <v>15.949624667042583</v>
      </c>
      <c r="M26" s="154">
        <f>'1'!L27*1000</f>
        <v>2945061719.0810175</v>
      </c>
      <c r="N26" s="154">
        <f>'13'!F26*1000</f>
        <v>2784365149.6964307</v>
      </c>
      <c r="O26" s="154">
        <f>'25'!F26*1000</f>
        <v>861213607.93642831</v>
      </c>
      <c r="P26" s="154">
        <f>'1'!G27*1000</f>
        <v>938752466.45881784</v>
      </c>
      <c r="Q26" s="154">
        <f>'1'!J27*1000</f>
        <v>210312068.25184733</v>
      </c>
      <c r="R26" s="154">
        <f>'21'!AA26*1000</f>
        <v>55720286.060202338</v>
      </c>
      <c r="S26" s="154">
        <f>'1'!M27*1000</f>
        <v>350656554.88225502</v>
      </c>
      <c r="T26" s="440"/>
    </row>
    <row r="27" spans="1:20" s="147" customFormat="1" ht="17.45" customHeight="1">
      <c r="A27" s="3095" t="s">
        <v>2209</v>
      </c>
      <c r="B27" s="3096"/>
      <c r="C27" s="3096"/>
      <c r="D27" s="3097"/>
      <c r="E27" s="441">
        <v>94.390344221787501</v>
      </c>
      <c r="F27" s="442">
        <v>30.65240511038208</v>
      </c>
      <c r="G27" s="442">
        <v>31.889431933820944</v>
      </c>
      <c r="H27" s="442">
        <v>278.83860064964091</v>
      </c>
      <c r="I27" s="442">
        <v>7.4942815808903465</v>
      </c>
      <c r="J27" s="442">
        <v>65.529388959531047</v>
      </c>
      <c r="K27" s="442">
        <v>2.3848964485622353</v>
      </c>
      <c r="L27" s="442">
        <v>20.853340686389345</v>
      </c>
      <c r="M27" s="154">
        <f>'1'!L28*1000</f>
        <v>3356251479.7700539</v>
      </c>
      <c r="N27" s="154">
        <f>'13'!F27*1000</f>
        <v>3167977324.7037907</v>
      </c>
      <c r="O27" s="154">
        <f>'25'!F27*1000</f>
        <v>1028771800.1023102</v>
      </c>
      <c r="P27" s="154">
        <f>'1'!G28*1000</f>
        <v>1070289531.1691295</v>
      </c>
      <c r="Q27" s="154">
        <f>'1'!J28*1000</f>
        <v>251526936.45676687</v>
      </c>
      <c r="R27" s="154">
        <f>'21'!AA27*1000</f>
        <v>80043122.345853478</v>
      </c>
      <c r="S27" s="154">
        <f>'1'!M28*1000</f>
        <v>383838366.95334089</v>
      </c>
      <c r="T27" s="440"/>
    </row>
    <row r="28" spans="1:20" s="147" customFormat="1" ht="17.45" customHeight="1">
      <c r="A28" s="3095" t="s">
        <v>2237</v>
      </c>
      <c r="B28" s="3096"/>
      <c r="C28" s="3096"/>
      <c r="D28" s="3097"/>
      <c r="E28" s="441">
        <f>N28/M28*100</f>
        <v>94.221873177394926</v>
      </c>
      <c r="F28" s="442">
        <f>O28/M28*100</f>
        <v>30.181606454684069</v>
      </c>
      <c r="G28" s="442">
        <f>P28/M28*100</f>
        <v>32.046332093662848</v>
      </c>
      <c r="H28" s="442">
        <f>P28/S28*100</f>
        <v>284.8369584531975</v>
      </c>
      <c r="I28" s="442">
        <f>Q28/M28*100</f>
        <v>9.0448093716261084</v>
      </c>
      <c r="J28" s="442">
        <f>Q28/S28*100</f>
        <v>80.39285069109107</v>
      </c>
      <c r="K28" s="442">
        <f>R28/M28*100</f>
        <v>2.8521924473492262</v>
      </c>
      <c r="L28" s="442">
        <f>R28/S28*100</f>
        <v>25.351101625349159</v>
      </c>
      <c r="M28" s="154">
        <f>'1'!L29*1000</f>
        <v>3442359628.4599438</v>
      </c>
      <c r="N28" s="154">
        <f>'13'!F28*1000</f>
        <v>3243455723.4373717</v>
      </c>
      <c r="O28" s="154">
        <f>'25'!F28*1000</f>
        <v>1038959435.8167049</v>
      </c>
      <c r="P28" s="154">
        <f>'1'!G29*1000</f>
        <v>1103149998.3944521</v>
      </c>
      <c r="Q28" s="154">
        <f>'1'!J29*1000</f>
        <v>311354866.28001869</v>
      </c>
      <c r="R28" s="154">
        <f>'21'!AA28*1000</f>
        <v>98182721.333533406</v>
      </c>
      <c r="S28" s="154">
        <f>'1'!M29*1000</f>
        <v>387291735.02802813</v>
      </c>
      <c r="T28" s="440"/>
    </row>
    <row r="29" spans="1:20" ht="17.45" customHeight="1">
      <c r="A29" s="3716" t="s">
        <v>43</v>
      </c>
      <c r="B29" s="3716"/>
      <c r="C29" s="3716"/>
      <c r="D29" s="149"/>
      <c r="E29" s="441"/>
      <c r="F29" s="442"/>
      <c r="G29" s="442"/>
      <c r="H29" s="442"/>
      <c r="I29" s="442"/>
      <c r="J29" s="442"/>
      <c r="K29" s="442"/>
      <c r="L29" s="442"/>
      <c r="M29" s="154"/>
      <c r="N29" s="154"/>
      <c r="O29" s="154"/>
      <c r="P29" s="154"/>
      <c r="Q29" s="154"/>
      <c r="R29" s="154"/>
      <c r="S29" s="154"/>
      <c r="T29" s="440"/>
    </row>
    <row r="30" spans="1:20" ht="17.45" customHeight="1">
      <c r="A30" s="185"/>
      <c r="B30" s="185" t="s">
        <v>44</v>
      </c>
      <c r="C30" s="185"/>
      <c r="D30" s="157"/>
      <c r="E30" s="443">
        <f>N30/M30*100</f>
        <v>94.32274454830079</v>
      </c>
      <c r="F30" s="444">
        <f>O30/M30*100</f>
        <v>29.387126927208286</v>
      </c>
      <c r="G30" s="444">
        <f>P30/M30*100</f>
        <v>31.178969377781137</v>
      </c>
      <c r="H30" s="444">
        <f>P30/S30*100</f>
        <v>280.54773801324916</v>
      </c>
      <c r="I30" s="444">
        <f>Q30/M30*100</f>
        <v>8.6931148420021955</v>
      </c>
      <c r="J30" s="444">
        <f>Q30/S30*100</f>
        <v>78.220472128597351</v>
      </c>
      <c r="K30" s="444">
        <f>R30/M30*100</f>
        <v>2.792731108791386</v>
      </c>
      <c r="L30" s="444">
        <f>R30/S30*100</f>
        <v>25.128938226194002</v>
      </c>
      <c r="M30" s="445">
        <f>'1'!L31*1000</f>
        <v>3421263868.9070759</v>
      </c>
      <c r="N30" s="154">
        <f>'13'!F30*1000</f>
        <v>3227029979.3925333</v>
      </c>
      <c r="O30" s="445">
        <f>'25'!F30*1000</f>
        <v>1005411155.6704392</v>
      </c>
      <c r="P30" s="445">
        <f>'1'!G31*1000</f>
        <v>1066714814.0196272</v>
      </c>
      <c r="Q30" s="445">
        <f>'1'!J31*1000</f>
        <v>297414397.17201954</v>
      </c>
      <c r="R30" s="445">
        <f>'21'!AA30*1000</f>
        <v>95546700.380807653</v>
      </c>
      <c r="S30" s="445">
        <f>'1'!M31*1000</f>
        <v>380225776.03860438</v>
      </c>
      <c r="T30" s="440"/>
    </row>
    <row r="31" spans="1:20" ht="17.45" customHeight="1">
      <c r="A31" s="185"/>
      <c r="B31" s="185" t="s">
        <v>357</v>
      </c>
      <c r="C31" s="185"/>
      <c r="D31" s="157"/>
      <c r="E31" s="443">
        <f>N31/M31*100</f>
        <v>77.86277618340408</v>
      </c>
      <c r="F31" s="444">
        <f>O31/M31*100</f>
        <v>159.02854818851989</v>
      </c>
      <c r="G31" s="444">
        <f>P31/M31*100</f>
        <v>172.71330896390182</v>
      </c>
      <c r="H31" s="444">
        <f>P31/S31*100</f>
        <v>515.64386984643033</v>
      </c>
      <c r="I31" s="444">
        <f>Q31/M31*100</f>
        <v>66.081854379613659</v>
      </c>
      <c r="J31" s="444">
        <f>Q31/S31*100</f>
        <v>197.29054653254366</v>
      </c>
      <c r="K31" s="444">
        <f>R31/M31*100</f>
        <v>12.495501506450877</v>
      </c>
      <c r="L31" s="444">
        <f>R31/S31*100</f>
        <v>37.305919220185316</v>
      </c>
      <c r="M31" s="445">
        <f>'1'!L32*1000</f>
        <v>21095759.552867204</v>
      </c>
      <c r="N31" s="154">
        <f>'13'!F31*1000</f>
        <v>16425744.044838076</v>
      </c>
      <c r="O31" s="445">
        <f>'25'!F31*1000</f>
        <v>33548280.146265708</v>
      </c>
      <c r="P31" s="445">
        <f>'1'!G32*1000</f>
        <v>36435184.374825366</v>
      </c>
      <c r="Q31" s="445">
        <f>'1'!J32*1000</f>
        <v>13940469.107999142</v>
      </c>
      <c r="R31" s="445">
        <f>'21'!AA31*1000</f>
        <v>2636020.9527257765</v>
      </c>
      <c r="S31" s="445">
        <f>'1'!M32*1000</f>
        <v>7065958.9894235609</v>
      </c>
      <c r="T31" s="440"/>
    </row>
    <row r="32" spans="1:20" ht="17.45" customHeight="1">
      <c r="A32" s="3716" t="s">
        <v>358</v>
      </c>
      <c r="B32" s="3716"/>
      <c r="C32" s="3716"/>
      <c r="D32" s="149"/>
      <c r="E32" s="443"/>
      <c r="F32" s="444"/>
      <c r="G32" s="444"/>
      <c r="H32" s="444"/>
      <c r="I32" s="444"/>
      <c r="J32" s="449"/>
      <c r="K32" s="449"/>
      <c r="L32" s="444"/>
      <c r="M32" s="445"/>
      <c r="N32" s="445"/>
      <c r="O32" s="445"/>
      <c r="P32" s="445"/>
      <c r="Q32" s="445"/>
      <c r="R32" s="445"/>
      <c r="S32" s="445"/>
      <c r="T32" s="440"/>
    </row>
    <row r="33" spans="1:20" ht="17.45" customHeight="1">
      <c r="A33" s="185"/>
      <c r="B33" s="185" t="s">
        <v>52</v>
      </c>
      <c r="C33" s="185"/>
      <c r="D33" s="157"/>
      <c r="E33" s="443">
        <f>N33/M33*100</f>
        <v>96.831697345723413</v>
      </c>
      <c r="F33" s="444">
        <f>O33/M33*100</f>
        <v>25.801366529485414</v>
      </c>
      <c r="G33" s="444">
        <f>P33/M33*100</f>
        <v>27.118547427064225</v>
      </c>
      <c r="H33" s="444">
        <f>P33/S33*100</f>
        <v>347.24649381341146</v>
      </c>
      <c r="I33" s="444">
        <f>Q33/M33*100</f>
        <v>7.9570744657268575</v>
      </c>
      <c r="J33" s="444">
        <f>Q33/S33*100</f>
        <v>101.88842955793216</v>
      </c>
      <c r="K33" s="444">
        <f>R33/M33*100</f>
        <v>2.4483577047964356</v>
      </c>
      <c r="L33" s="444">
        <f>R33/S33*100</f>
        <v>31.350633026278292</v>
      </c>
      <c r="M33" s="445">
        <f>'1'!L34*1000</f>
        <v>2647802897.723372</v>
      </c>
      <c r="N33" s="154">
        <f>'13'!F33*1000</f>
        <v>2563912488.2347898</v>
      </c>
      <c r="O33" s="445">
        <f>'25'!F33*1000</f>
        <v>683169330.61994302</v>
      </c>
      <c r="P33" s="445">
        <f>'1'!G34*1000</f>
        <v>718045684.59429348</v>
      </c>
      <c r="Q33" s="445">
        <f>'1'!J34*1000</f>
        <v>210687648.27752224</v>
      </c>
      <c r="R33" s="445">
        <f>'21'!AA33*1000</f>
        <v>64827686.254233472</v>
      </c>
      <c r="S33" s="445">
        <f>'1'!M34*1000</f>
        <v>206782702.60091561</v>
      </c>
      <c r="T33" s="440"/>
    </row>
    <row r="34" spans="1:20" ht="17.45" customHeight="1">
      <c r="A34" s="185"/>
      <c r="B34" s="185" t="s">
        <v>53</v>
      </c>
      <c r="C34" s="185"/>
      <c r="D34" s="157"/>
      <c r="E34" s="443">
        <f>N34/M34*100</f>
        <v>91.656651021952499</v>
      </c>
      <c r="F34" s="444">
        <f>O34/M34*100</f>
        <v>42.435172760999855</v>
      </c>
      <c r="G34" s="444">
        <f>P34/M34*100</f>
        <v>46.791753804330483</v>
      </c>
      <c r="H34" s="444">
        <f>P34/S34*100</f>
        <v>340.38583222430094</v>
      </c>
      <c r="I34" s="444">
        <f>Q34/M34*100</f>
        <v>9.449737678518801</v>
      </c>
      <c r="J34" s="444">
        <f>Q34/S34*100</f>
        <v>68.741959052329207</v>
      </c>
      <c r="K34" s="444">
        <f>R34/M34*100</f>
        <v>2.3640708850835965</v>
      </c>
      <c r="L34" s="444">
        <f>R34/S34*100</f>
        <v>17.197394203718581</v>
      </c>
      <c r="M34" s="445">
        <f>'1'!L35*1000</f>
        <v>133743757.17387456</v>
      </c>
      <c r="N34" s="154">
        <f>'13'!F34*1000</f>
        <v>122585048.77650575</v>
      </c>
      <c r="O34" s="445">
        <f>'25'!F34*1000</f>
        <v>56754394.413785808</v>
      </c>
      <c r="P34" s="445">
        <f>'1'!G35*1000</f>
        <v>62581049.585460968</v>
      </c>
      <c r="Q34" s="445">
        <f>'1'!J35*1000</f>
        <v>12638434.214326315</v>
      </c>
      <c r="R34" s="445">
        <f>'21'!AA34*1000</f>
        <v>3161797.2239644728</v>
      </c>
      <c r="S34" s="445">
        <f>'1'!M35*1000</f>
        <v>18385327.372915599</v>
      </c>
      <c r="T34" s="440"/>
    </row>
    <row r="35" spans="1:20" ht="17.45" customHeight="1">
      <c r="A35" s="185"/>
      <c r="B35" s="185" t="s">
        <v>54</v>
      </c>
      <c r="C35" s="185"/>
      <c r="D35" s="157"/>
      <c r="E35" s="443">
        <f>N35/M35*100</f>
        <v>77.431454512822711</v>
      </c>
      <c r="F35" s="444">
        <f>O35/M35*100</f>
        <v>49.476265443323655</v>
      </c>
      <c r="G35" s="444">
        <f>P35/M35*100</f>
        <v>54.490366844889635</v>
      </c>
      <c r="H35" s="444">
        <f>P35/S35*100</f>
        <v>194.80576235551527</v>
      </c>
      <c r="I35" s="444">
        <f>Q35/M35*100</f>
        <v>13.516670677128484</v>
      </c>
      <c r="J35" s="444">
        <f>Q35/S35*100</f>
        <v>48.322767641880901</v>
      </c>
      <c r="K35" s="444">
        <f>R35/M35*100</f>
        <v>3.5163356046375416</v>
      </c>
      <c r="L35" s="444">
        <f>R35/S35*100</f>
        <v>12.571074078270788</v>
      </c>
      <c r="M35" s="445">
        <f>'1'!L36*1000</f>
        <v>272865530.67578179</v>
      </c>
      <c r="N35" s="154">
        <f>'13'!F35*1000</f>
        <v>211283749.26639029</v>
      </c>
      <c r="O35" s="445">
        <f>'25'!F35*1000</f>
        <v>135003674.26048353</v>
      </c>
      <c r="P35" s="445">
        <f>'1'!G36*1000</f>
        <v>148685428.65848836</v>
      </c>
      <c r="Q35" s="445">
        <f>'1'!J36*1000</f>
        <v>36882335.172844425</v>
      </c>
      <c r="R35" s="445">
        <f>'21'!AA35*1000</f>
        <v>9594867.8079356886</v>
      </c>
      <c r="S35" s="445">
        <f>'1'!M36*1000</f>
        <v>76324964.344299763</v>
      </c>
      <c r="T35" s="440"/>
    </row>
    <row r="36" spans="1:20" ht="17.45" customHeight="1">
      <c r="A36" s="185"/>
      <c r="B36" s="155" t="s">
        <v>359</v>
      </c>
      <c r="C36" s="185"/>
      <c r="D36" s="157"/>
      <c r="E36" s="443">
        <f>N36/M36*100</f>
        <v>71.584337397572469</v>
      </c>
      <c r="F36" s="444">
        <f>O36/M36*100</f>
        <v>124.17187529868833</v>
      </c>
      <c r="G36" s="444">
        <f>P36/M36*100</f>
        <v>132.3321247281946</v>
      </c>
      <c r="H36" s="444">
        <f>P36/S36*100</f>
        <v>338.8210268950499</v>
      </c>
      <c r="I36" s="444">
        <f>Q36/M36*100</f>
        <v>48.244604978261499</v>
      </c>
      <c r="J36" s="444">
        <f>Q36/S36*100</f>
        <v>123.52470448468414</v>
      </c>
      <c r="K36" s="444">
        <f>R36/M36*100</f>
        <v>9.0551189604554114</v>
      </c>
      <c r="L36" s="444">
        <f>R36/S36*100</f>
        <v>23.184579792246467</v>
      </c>
      <c r="M36" s="445">
        <f>'1'!L37*1000</f>
        <v>41573557.35291703</v>
      </c>
      <c r="N36" s="154">
        <f>'13'!F36*1000</f>
        <v>29760155.563685425</v>
      </c>
      <c r="O36" s="445">
        <f>'25'!F36*1000</f>
        <v>51622665.793492816</v>
      </c>
      <c r="P36" s="445">
        <f>'1'!G37*1000</f>
        <v>55015171.770209678</v>
      </c>
      <c r="Q36" s="445">
        <f>'1'!J37*1000</f>
        <v>20056998.52032581</v>
      </c>
      <c r="R36" s="445">
        <f>'21'!AA36*1000</f>
        <v>3764535.0743997949</v>
      </c>
      <c r="S36" s="445">
        <f>'1'!M37*1000</f>
        <v>16237236.594897244</v>
      </c>
      <c r="T36" s="440"/>
    </row>
    <row r="37" spans="1:20" ht="17.45" customHeight="1">
      <c r="A37" s="185"/>
      <c r="B37" s="155" t="s">
        <v>360</v>
      </c>
      <c r="C37" s="185"/>
      <c r="D37" s="157"/>
      <c r="E37" s="443">
        <f>N37/M37*100</f>
        <v>91.20614884374416</v>
      </c>
      <c r="F37" s="444">
        <f>O37/M37*100</f>
        <v>32.45318871418381</v>
      </c>
      <c r="G37" s="444">
        <f>P37/M37*100</f>
        <v>34.304740844654816</v>
      </c>
      <c r="H37" s="444">
        <f>P37/S37*100</f>
        <v>170.81669710528519</v>
      </c>
      <c r="I37" s="444">
        <f>Q37/M37*100</f>
        <v>8.9756911226346681</v>
      </c>
      <c r="J37" s="444">
        <f>Q37/S37*100</f>
        <v>44.693470175116573</v>
      </c>
      <c r="K37" s="444">
        <f>R37/M37*100</f>
        <v>4.8600185164212109</v>
      </c>
      <c r="L37" s="444">
        <f>R37/S37*100</f>
        <v>24.199929525920101</v>
      </c>
      <c r="M37" s="445">
        <f>'1'!L38*1000</f>
        <v>346373885.53399986</v>
      </c>
      <c r="N37" s="154">
        <f>'13'!F37*1000</f>
        <v>315914281.59599996</v>
      </c>
      <c r="O37" s="445">
        <f>'25'!F37*1000</f>
        <v>112409370.729</v>
      </c>
      <c r="P37" s="445">
        <f>'1'!G38*1000</f>
        <v>118822663.78599997</v>
      </c>
      <c r="Q37" s="445">
        <f>'1'!J38*1000</f>
        <v>31089450.094999995</v>
      </c>
      <c r="R37" s="445">
        <f>'21'!AA37*1000</f>
        <v>16833834.973000001</v>
      </c>
      <c r="S37" s="445">
        <f>'1'!M38*1000</f>
        <v>69561504.114999965</v>
      </c>
      <c r="T37" s="440"/>
    </row>
    <row r="38" spans="1:20" ht="17.45" customHeight="1">
      <c r="A38" s="3716" t="s">
        <v>361</v>
      </c>
      <c r="B38" s="3716"/>
      <c r="C38" s="3716"/>
      <c r="D38" s="149"/>
      <c r="E38" s="443"/>
      <c r="F38" s="444"/>
      <c r="G38" s="444"/>
      <c r="H38" s="444"/>
      <c r="I38" s="444"/>
      <c r="J38" s="444"/>
      <c r="K38" s="444"/>
      <c r="L38" s="444"/>
      <c r="M38" s="445"/>
      <c r="N38" s="445"/>
      <c r="O38" s="445"/>
      <c r="P38" s="445"/>
      <c r="Q38" s="445"/>
      <c r="R38" s="445"/>
      <c r="S38" s="445"/>
      <c r="T38" s="440"/>
    </row>
    <row r="39" spans="1:20" ht="17.45" customHeight="1">
      <c r="A39" s="3093" t="s">
        <v>45</v>
      </c>
      <c r="B39" s="3093"/>
      <c r="C39" s="188"/>
      <c r="D39" s="149"/>
      <c r="E39" s="443">
        <f>N39/M39*100</f>
        <v>94.22369312336069</v>
      </c>
      <c r="F39" s="444">
        <f>O39/M39*100</f>
        <v>30.077720978046102</v>
      </c>
      <c r="G39" s="444">
        <f>P39/M39*100</f>
        <v>31.940118461565532</v>
      </c>
      <c r="H39" s="444">
        <f>P39/S39*100</f>
        <v>283.77586627815418</v>
      </c>
      <c r="I39" s="444">
        <f>Q39/M39*100</f>
        <v>9.0195608677605907</v>
      </c>
      <c r="J39" s="444">
        <f>Q39/S39*100</f>
        <v>80.135385276584472</v>
      </c>
      <c r="K39" s="444">
        <f>R39/M39*100</f>
        <v>2.8526601408098777</v>
      </c>
      <c r="L39" s="444">
        <f>R39/S39*100</f>
        <v>25.344805894492801</v>
      </c>
      <c r="M39" s="445">
        <f>'1'!L40*1000</f>
        <v>3428874641.8171468</v>
      </c>
      <c r="N39" s="154">
        <f>'13'!F39*1000</f>
        <v>3230812320.0905213</v>
      </c>
      <c r="O39" s="445">
        <f>'25'!F39*1000</f>
        <v>1031327347.4527391</v>
      </c>
      <c r="P39" s="445">
        <f>'1'!G40*1000</f>
        <v>1095186622.4949775</v>
      </c>
      <c r="Q39" s="445">
        <f>'1'!J40*1000</f>
        <v>309269435.39790553</v>
      </c>
      <c r="R39" s="445">
        <f>'21'!AA39*1000</f>
        <v>97814140.185455203</v>
      </c>
      <c r="S39" s="445">
        <f>'1'!M40*1000</f>
        <v>385933672.53488946</v>
      </c>
      <c r="T39" s="440"/>
    </row>
    <row r="40" spans="1:20" ht="17.45" customHeight="1">
      <c r="A40" s="189"/>
      <c r="B40" s="155" t="s">
        <v>362</v>
      </c>
      <c r="C40" s="450"/>
      <c r="D40" s="149"/>
      <c r="E40" s="443">
        <f>N40/M40*100</f>
        <v>95.167428495391121</v>
      </c>
      <c r="F40" s="444">
        <f>O40/M40*100</f>
        <v>27.296148664376741</v>
      </c>
      <c r="G40" s="444">
        <f>P40/M40*100</f>
        <v>28.528358361174334</v>
      </c>
      <c r="H40" s="444">
        <f>P40/S40*100</f>
        <v>282.03860670800901</v>
      </c>
      <c r="I40" s="444">
        <f>Q40/M40*100</f>
        <v>8.2110496044124357</v>
      </c>
      <c r="J40" s="444">
        <f>Q40/S40*100</f>
        <v>81.176524801040244</v>
      </c>
      <c r="K40" s="444">
        <f>R40/M40*100</f>
        <v>2.6935458873078839</v>
      </c>
      <c r="L40" s="444">
        <f>R40/S40*100</f>
        <v>26.629079722802956</v>
      </c>
      <c r="M40" s="445">
        <f>'1'!L41*1000</f>
        <v>2110500195.9710493</v>
      </c>
      <c r="N40" s="154">
        <f>'13'!F40*1000</f>
        <v>2008508764.8958378</v>
      </c>
      <c r="O40" s="445">
        <f>'25'!F40*1000</f>
        <v>576085271.05422008</v>
      </c>
      <c r="P40" s="445">
        <f>'1'!G41*1000</f>
        <v>602091059.1199075</v>
      </c>
      <c r="Q40" s="445">
        <f>'1'!J41*1000</f>
        <v>173294217.99240452</v>
      </c>
      <c r="R40" s="445">
        <f>'21'!AA40*1000</f>
        <v>56847291.230203032</v>
      </c>
      <c r="S40" s="445">
        <f>'1'!M41*1000</f>
        <v>213478241.91432229</v>
      </c>
      <c r="T40" s="440"/>
    </row>
    <row r="41" spans="1:20" ht="17.45" customHeight="1">
      <c r="A41" s="156"/>
      <c r="B41" s="156" t="s">
        <v>2421</v>
      </c>
      <c r="C41" s="190"/>
      <c r="D41" s="157"/>
      <c r="E41" s="443">
        <f t="shared" ref="E41:E53" si="8">N41/M41*100</f>
        <v>94.285508651162047</v>
      </c>
      <c r="F41" s="444">
        <f t="shared" ref="F41:F53" si="9">O41/M41*100</f>
        <v>27.615120626419952</v>
      </c>
      <c r="G41" s="444">
        <f t="shared" ref="G41:G53" si="10">P41/M41*100</f>
        <v>26.057273356145089</v>
      </c>
      <c r="H41" s="444">
        <f t="shared" ref="H41:H53" si="11">P41/S41*100</f>
        <v>231.98847960977366</v>
      </c>
      <c r="I41" s="444">
        <f t="shared" ref="I41:I53" si="12">Q41/M41*100</f>
        <v>7.3379085659687089</v>
      </c>
      <c r="J41" s="444">
        <f t="shared" ref="J41:J53" si="13">Q41/S41*100</f>
        <v>65.329561864275405</v>
      </c>
      <c r="K41" s="444">
        <f t="shared" ref="K41:K53" si="14">R41/M41*100</f>
        <v>2.0021963514774117</v>
      </c>
      <c r="L41" s="444">
        <f t="shared" ref="L41:L53" si="15">R41/S41*100</f>
        <v>17.825598293074702</v>
      </c>
      <c r="M41" s="445">
        <f>'1'!L42*1000</f>
        <v>427099919.29088926</v>
      </c>
      <c r="N41" s="154">
        <f>'13'!F41*1000</f>
        <v>402693331.35211754</v>
      </c>
      <c r="O41" s="445">
        <f>'25'!F41*1000</f>
        <v>117944157.90752134</v>
      </c>
      <c r="P41" s="445">
        <f>'1'!G42*1000</f>
        <v>111290593.47350205</v>
      </c>
      <c r="Q41" s="445">
        <f>'1'!J42*1000</f>
        <v>31340201.56289161</v>
      </c>
      <c r="R41" s="445">
        <f>'21'!AA41*1000</f>
        <v>8551379.0012051538</v>
      </c>
      <c r="S41" s="445">
        <f>'1'!M42*1000</f>
        <v>47972465.555489324</v>
      </c>
      <c r="T41" s="440"/>
    </row>
    <row r="42" spans="1:20" ht="17.45" customHeight="1">
      <c r="A42" s="156"/>
      <c r="B42" s="156" t="s">
        <v>2422</v>
      </c>
      <c r="C42" s="190"/>
      <c r="D42" s="157"/>
      <c r="E42" s="443">
        <f t="shared" si="8"/>
        <v>96.518772278031122</v>
      </c>
      <c r="F42" s="444">
        <f t="shared" si="9"/>
        <v>24.672999595764828</v>
      </c>
      <c r="G42" s="444">
        <f t="shared" si="10"/>
        <v>25.449844267470052</v>
      </c>
      <c r="H42" s="444">
        <f t="shared" si="11"/>
        <v>281.3132011640003</v>
      </c>
      <c r="I42" s="444">
        <f t="shared" si="12"/>
        <v>7.8495649249605499</v>
      </c>
      <c r="J42" s="444">
        <f t="shared" si="13"/>
        <v>86.766198393119765</v>
      </c>
      <c r="K42" s="444">
        <f t="shared" si="14"/>
        <v>2.9145524756083527</v>
      </c>
      <c r="L42" s="444">
        <f t="shared" si="15"/>
        <v>32.216389155742107</v>
      </c>
      <c r="M42" s="445">
        <f>'1'!L43*1000</f>
        <v>1224588001.9875016</v>
      </c>
      <c r="N42" s="154">
        <f>'13'!F42*1000</f>
        <v>1181957304.982408</v>
      </c>
      <c r="O42" s="445">
        <f>'25'!F42*1000</f>
        <v>302142592.78016084</v>
      </c>
      <c r="P42" s="445">
        <f>'1'!G43*1000</f>
        <v>311655739.42394221</v>
      </c>
      <c r="Q42" s="445">
        <f>'1'!J43*1000</f>
        <v>96124830.279286131</v>
      </c>
      <c r="R42" s="445">
        <f>'21'!AA42*1000</f>
        <v>35691259.927929595</v>
      </c>
      <c r="S42" s="445">
        <f>'1'!M43*1000</f>
        <v>110786034.26159613</v>
      </c>
      <c r="T42" s="440"/>
    </row>
    <row r="43" spans="1:20" ht="17.45" customHeight="1">
      <c r="A43" s="156"/>
      <c r="B43" s="156" t="s">
        <v>2266</v>
      </c>
      <c r="C43" s="190"/>
      <c r="D43" s="157"/>
      <c r="E43" s="443">
        <f>N43/M43*100</f>
        <v>93.815140396857899</v>
      </c>
      <c r="F43" s="444">
        <f>O43/M43*100</f>
        <v>29.827701362371961</v>
      </c>
      <c r="G43" s="444">
        <f>P43/M43*100</f>
        <v>35.6472683372481</v>
      </c>
      <c r="H43" s="444">
        <f>P43/S43*100</f>
        <v>337.60425963122839</v>
      </c>
      <c r="I43" s="444">
        <f>Q43/M43*100</f>
        <v>7.081320706354675</v>
      </c>
      <c r="J43" s="444">
        <f>Q43/S43*100</f>
        <v>67.064999529911077</v>
      </c>
      <c r="K43" s="444">
        <f>R43/M43*100</f>
        <v>2.3355383081196339</v>
      </c>
      <c r="L43" s="444">
        <f>R43/S43*100</f>
        <v>22.119161386882595</v>
      </c>
      <c r="M43" s="445">
        <f>'1'!L44*1000</f>
        <v>293900329.04291153</v>
      </c>
      <c r="N43" s="154">
        <f>'13'!F43*1000</f>
        <v>275723006.31843477</v>
      </c>
      <c r="O43" s="445">
        <f>'25'!F43*1000</f>
        <v>87663712.449948207</v>
      </c>
      <c r="P43" s="445">
        <f>'1'!G44*1000</f>
        <v>104767438.93798178</v>
      </c>
      <c r="Q43" s="445">
        <f>'1'!J44*1000</f>
        <v>20812024.856560219</v>
      </c>
      <c r="R43" s="445">
        <f>'21'!AA43*1000</f>
        <v>6864154.7724868525</v>
      </c>
      <c r="S43" s="445">
        <f>'1'!M44*1000</f>
        <v>31032617.613421485</v>
      </c>
      <c r="T43" s="440"/>
    </row>
    <row r="44" spans="1:20" ht="17.45" customHeight="1">
      <c r="A44" s="156"/>
      <c r="B44" s="156" t="s">
        <v>2353</v>
      </c>
      <c r="C44" s="190"/>
      <c r="D44" s="157"/>
      <c r="E44" s="443">
        <f t="shared" si="8"/>
        <v>89.82679918014982</v>
      </c>
      <c r="F44" s="444">
        <f t="shared" si="9"/>
        <v>41.437148562739523</v>
      </c>
      <c r="G44" s="444">
        <f t="shared" si="10"/>
        <v>45.101212644989133</v>
      </c>
      <c r="H44" s="444">
        <f t="shared" si="11"/>
        <v>313.99880274746499</v>
      </c>
      <c r="I44" s="444">
        <f t="shared" si="12"/>
        <v>15.17001160534479</v>
      </c>
      <c r="J44" s="444">
        <f t="shared" si="13"/>
        <v>105.61502013788173</v>
      </c>
      <c r="K44" s="444">
        <f t="shared" si="14"/>
        <v>3.4809470629699266</v>
      </c>
      <c r="L44" s="444">
        <f t="shared" si="15"/>
        <v>24.234674548629869</v>
      </c>
      <c r="M44" s="445">
        <f>'1'!L45*1000</f>
        <v>164911945.64974678</v>
      </c>
      <c r="N44" s="154">
        <f>'13'!F44*1000</f>
        <v>148135122.24287584</v>
      </c>
      <c r="O44" s="445">
        <f>'25'!F44*1000</f>
        <v>68334807.916589826</v>
      </c>
      <c r="P44" s="445">
        <f>'1'!G45*1000</f>
        <v>74377287.284481198</v>
      </c>
      <c r="Q44" s="445">
        <f>'1'!J45*1000</f>
        <v>25017161.293666478</v>
      </c>
      <c r="R44" s="445">
        <f>'21'!AA44*1000</f>
        <v>5740497.5285814228</v>
      </c>
      <c r="S44" s="445">
        <f>'1'!M45*1000</f>
        <v>23687124.483815145</v>
      </c>
      <c r="T44" s="440"/>
    </row>
    <row r="45" spans="1:20" ht="17.45" customHeight="1">
      <c r="A45" s="156"/>
      <c r="B45" s="155" t="s">
        <v>363</v>
      </c>
      <c r="C45" s="190"/>
      <c r="D45" s="157"/>
      <c r="E45" s="443">
        <f t="shared" si="8"/>
        <v>94.649991804053258</v>
      </c>
      <c r="F45" s="444">
        <f t="shared" si="9"/>
        <v>36.316099117582574</v>
      </c>
      <c r="G45" s="444">
        <f t="shared" si="10"/>
        <v>40.049887648800322</v>
      </c>
      <c r="H45" s="444">
        <f t="shared" si="11"/>
        <v>357.63919211136522</v>
      </c>
      <c r="I45" s="444">
        <f t="shared" si="12"/>
        <v>10.90400635105653</v>
      </c>
      <c r="J45" s="444">
        <f t="shared" si="13"/>
        <v>97.37106022283352</v>
      </c>
      <c r="K45" s="444">
        <f t="shared" si="14"/>
        <v>3.254469399020484</v>
      </c>
      <c r="L45" s="444">
        <f t="shared" si="15"/>
        <v>29.06189941962824</v>
      </c>
      <c r="M45" s="445">
        <f>'1'!L46*1000</f>
        <v>552387209.86831319</v>
      </c>
      <c r="N45" s="154">
        <f>'13'!F45*1000</f>
        <v>522834448.86699688</v>
      </c>
      <c r="O45" s="445">
        <f>'25'!F45*1000</f>
        <v>200605486.64862549</v>
      </c>
      <c r="P45" s="445">
        <f>'1'!G46*1000</f>
        <v>221230456.9386023</v>
      </c>
      <c r="Q45" s="445">
        <f>'1'!J46*1000</f>
        <v>60232336.446464837</v>
      </c>
      <c r="R45" s="445">
        <f>'21'!AA45*1000</f>
        <v>17977272.709267315</v>
      </c>
      <c r="S45" s="445">
        <f>'1'!M46*1000</f>
        <v>61858560.755755588</v>
      </c>
      <c r="T45" s="440"/>
    </row>
    <row r="46" spans="1:20" ht="17.45" customHeight="1">
      <c r="A46" s="156"/>
      <c r="B46" s="156" t="s">
        <v>2214</v>
      </c>
      <c r="C46" s="190"/>
      <c r="D46" s="157"/>
      <c r="E46" s="443">
        <f t="shared" si="8"/>
        <v>94.703089348277175</v>
      </c>
      <c r="F46" s="444">
        <f t="shared" si="9"/>
        <v>32.612640178114212</v>
      </c>
      <c r="G46" s="444">
        <f t="shared" si="10"/>
        <v>36.252219010485362</v>
      </c>
      <c r="H46" s="444">
        <f t="shared" si="11"/>
        <v>314.84640794467816</v>
      </c>
      <c r="I46" s="444">
        <f t="shared" si="12"/>
        <v>9.9217628936820965</v>
      </c>
      <c r="J46" s="444">
        <f t="shared" si="13"/>
        <v>86.169384738933815</v>
      </c>
      <c r="K46" s="444">
        <f t="shared" si="14"/>
        <v>3.0842562585094457</v>
      </c>
      <c r="L46" s="444">
        <f t="shared" si="15"/>
        <v>26.786415581670365</v>
      </c>
      <c r="M46" s="445">
        <f>'1'!L47*1000</f>
        <v>432064214.74664599</v>
      </c>
      <c r="N46" s="154">
        <f>'13'!F46*1000</f>
        <v>409178159.33344829</v>
      </c>
      <c r="O46" s="445">
        <f>'25'!F46*1000</f>
        <v>140907547.69371834</v>
      </c>
      <c r="P46" s="445">
        <f>'1'!G47*1000</f>
        <v>156632865.39588791</v>
      </c>
      <c r="Q46" s="445">
        <f>'1'!J47*1000</f>
        <v>42868386.93561165</v>
      </c>
      <c r="R46" s="445">
        <f>'21'!AA46*1000</f>
        <v>13325967.58410312</v>
      </c>
      <c r="S46" s="445">
        <f>'1'!M47*1000</f>
        <v>49748976.467093743</v>
      </c>
      <c r="T46" s="440"/>
    </row>
    <row r="47" spans="1:20" ht="17.45" customHeight="1">
      <c r="A47" s="156"/>
      <c r="B47" s="156" t="s">
        <v>2393</v>
      </c>
      <c r="C47" s="190"/>
      <c r="D47" s="157"/>
      <c r="E47" s="443">
        <f t="shared" si="8"/>
        <v>94.459325433697941</v>
      </c>
      <c r="F47" s="444">
        <f t="shared" si="9"/>
        <v>49.614738142565571</v>
      </c>
      <c r="G47" s="444">
        <f t="shared" si="10"/>
        <v>53.686821440403051</v>
      </c>
      <c r="H47" s="444">
        <f t="shared" si="11"/>
        <v>533.44185896783347</v>
      </c>
      <c r="I47" s="444">
        <f t="shared" si="12"/>
        <v>14.431114761808598</v>
      </c>
      <c r="J47" s="444">
        <f t="shared" si="13"/>
        <v>143.39013707605946</v>
      </c>
      <c r="K47" s="444">
        <f t="shared" si="14"/>
        <v>3.865682632368749</v>
      </c>
      <c r="L47" s="444">
        <f t="shared" si="15"/>
        <v>38.410113958405582</v>
      </c>
      <c r="M47" s="445">
        <f>'1'!L48*1000</f>
        <v>120322995.12166744</v>
      </c>
      <c r="N47" s="154">
        <f>'13'!F47*1000</f>
        <v>113656289.53354834</v>
      </c>
      <c r="O47" s="445">
        <f>'25'!F47*1000</f>
        <v>59697938.954907253</v>
      </c>
      <c r="P47" s="445">
        <f>'1'!G48*1000</f>
        <v>64597591.542714477</v>
      </c>
      <c r="Q47" s="445">
        <f>'1'!J48*1000</f>
        <v>17363949.51085319</v>
      </c>
      <c r="R47" s="445">
        <f>'21'!AA47*1000</f>
        <v>4651305.1251641959</v>
      </c>
      <c r="S47" s="445">
        <f>'1'!M48*1000</f>
        <v>12109584.288661852</v>
      </c>
      <c r="T47" s="440"/>
    </row>
    <row r="48" spans="1:20" ht="17.45" customHeight="1">
      <c r="A48" s="156"/>
      <c r="B48" s="155" t="s">
        <v>364</v>
      </c>
      <c r="C48" s="190"/>
      <c r="D48" s="157"/>
      <c r="E48" s="443">
        <f t="shared" si="8"/>
        <v>91.330151764300609</v>
      </c>
      <c r="F48" s="444">
        <f t="shared" si="9"/>
        <v>32.424783556473166</v>
      </c>
      <c r="G48" s="444">
        <f t="shared" si="10"/>
        <v>34.743792013017014</v>
      </c>
      <c r="H48" s="444">
        <f t="shared" si="11"/>
        <v>242.34491994565565</v>
      </c>
      <c r="I48" s="444">
        <f t="shared" si="12"/>
        <v>9.6986025084057008</v>
      </c>
      <c r="J48" s="444">
        <f t="shared" si="13"/>
        <v>67.64969832894802</v>
      </c>
      <c r="K48" s="444">
        <f t="shared" si="14"/>
        <v>3.0109174546799862</v>
      </c>
      <c r="L48" s="444">
        <f t="shared" si="15"/>
        <v>21.00175332744389</v>
      </c>
      <c r="M48" s="445">
        <f>'1'!L49*1000</f>
        <v>733134438.25989342</v>
      </c>
      <c r="N48" s="154">
        <f>'13'!F48*1000</f>
        <v>669572795.09911335</v>
      </c>
      <c r="O48" s="445">
        <f>'25'!F48*1000</f>
        <v>237717254.78373584</v>
      </c>
      <c r="P48" s="445">
        <f>'1'!G49*1000</f>
        <v>254718704.40481797</v>
      </c>
      <c r="Q48" s="445">
        <f>'1'!J49*1000</f>
        <v>71103795.01906006</v>
      </c>
      <c r="R48" s="445">
        <f>'21'!AA48*1000</f>
        <v>22074072.767837197</v>
      </c>
      <c r="S48" s="445">
        <f>'1'!M49*1000</f>
        <v>105105856.75240771</v>
      </c>
      <c r="T48" s="440"/>
    </row>
    <row r="49" spans="1:20" ht="17.45" customHeight="1">
      <c r="A49" s="156"/>
      <c r="B49" s="156" t="s">
        <v>2394</v>
      </c>
      <c r="C49" s="188"/>
      <c r="D49" s="149"/>
      <c r="E49" s="443">
        <f t="shared" si="8"/>
        <v>94.117309352150755</v>
      </c>
      <c r="F49" s="444">
        <f t="shared" si="9"/>
        <v>37.065450739405051</v>
      </c>
      <c r="G49" s="444">
        <f t="shared" si="10"/>
        <v>38.593743908978077</v>
      </c>
      <c r="H49" s="444">
        <f t="shared" si="11"/>
        <v>307.70846214859512</v>
      </c>
      <c r="I49" s="444">
        <f t="shared" si="12"/>
        <v>12.186883741575256</v>
      </c>
      <c r="J49" s="444">
        <f t="shared" si="13"/>
        <v>97.166195208946121</v>
      </c>
      <c r="K49" s="444">
        <f t="shared" si="14"/>
        <v>4.1413792357006916</v>
      </c>
      <c r="L49" s="444">
        <f t="shared" si="15"/>
        <v>33.019274802596549</v>
      </c>
      <c r="M49" s="445">
        <f>'1'!L50*1000</f>
        <v>161159041.65908578</v>
      </c>
      <c r="N49" s="154">
        <f>'13'!F49*1000</f>
        <v>151678553.78724328</v>
      </c>
      <c r="O49" s="445">
        <f>'25'!F49*1000</f>
        <v>59734325.198245704</v>
      </c>
      <c r="P49" s="445">
        <f>'1'!G50*1000</f>
        <v>62197307.824070863</v>
      </c>
      <c r="Q49" s="445">
        <f>'1'!J50*1000</f>
        <v>19640265.04602962</v>
      </c>
      <c r="R49" s="445">
        <f>'21'!AA49*1000</f>
        <v>6674207.0877236053</v>
      </c>
      <c r="S49" s="445">
        <f>'1'!M50*1000</f>
        <v>20213063.816891469</v>
      </c>
      <c r="T49" s="440"/>
    </row>
    <row r="50" spans="1:20" ht="17.45" customHeight="1">
      <c r="A50" s="156"/>
      <c r="B50" s="156" t="s">
        <v>2423</v>
      </c>
      <c r="C50" s="188"/>
      <c r="D50" s="149"/>
      <c r="E50" s="443">
        <f t="shared" si="8"/>
        <v>90.214400378575164</v>
      </c>
      <c r="F50" s="444">
        <f t="shared" si="9"/>
        <v>28.09368002555831</v>
      </c>
      <c r="G50" s="444">
        <f t="shared" si="10"/>
        <v>30.573436148672783</v>
      </c>
      <c r="H50" s="444">
        <f t="shared" si="11"/>
        <v>205.17824733128839</v>
      </c>
      <c r="I50" s="444">
        <f t="shared" si="12"/>
        <v>7.9949559901789824</v>
      </c>
      <c r="J50" s="444">
        <f t="shared" si="13"/>
        <v>53.654128033852665</v>
      </c>
      <c r="K50" s="444">
        <f t="shared" si="14"/>
        <v>2.346125478852076</v>
      </c>
      <c r="L50" s="444">
        <f t="shared" si="15"/>
        <v>15.744841745275842</v>
      </c>
      <c r="M50" s="445">
        <f>'1'!L51*1000</f>
        <v>467579063.60262436</v>
      </c>
      <c r="N50" s="154">
        <f>'13'!F50*1000</f>
        <v>421823648.52486414</v>
      </c>
      <c r="O50" s="445">
        <f>'25'!F50*1000</f>
        <v>131360165.99502307</v>
      </c>
      <c r="P50" s="445">
        <f>'1'!G51*1000</f>
        <v>142954986.45511046</v>
      </c>
      <c r="Q50" s="445">
        <f>'1'!J51*1000</f>
        <v>37382740.354320809</v>
      </c>
      <c r="R50" s="445">
        <f>'21'!AA50*1000</f>
        <v>10969991.544959124</v>
      </c>
      <c r="S50" s="445">
        <f>'1'!M51*1000</f>
        <v>69673558.632309616</v>
      </c>
      <c r="T50" s="440"/>
    </row>
    <row r="51" spans="1:20" ht="17.45" customHeight="1">
      <c r="A51" s="156"/>
      <c r="B51" s="156" t="s">
        <v>2297</v>
      </c>
      <c r="C51" s="188"/>
      <c r="D51" s="149"/>
      <c r="E51" s="443">
        <f t="shared" si="8"/>
        <v>92.02487293177019</v>
      </c>
      <c r="F51" s="444">
        <f t="shared" si="9"/>
        <v>44.659388171496708</v>
      </c>
      <c r="G51" s="444">
        <f t="shared" si="10"/>
        <v>47.479072015392568</v>
      </c>
      <c r="H51" s="444">
        <f t="shared" si="11"/>
        <v>325.6826798125656</v>
      </c>
      <c r="I51" s="444">
        <f t="shared" si="12"/>
        <v>13.4878201315315</v>
      </c>
      <c r="J51" s="444">
        <f t="shared" si="13"/>
        <v>92.519698022803283</v>
      </c>
      <c r="K51" s="444">
        <f t="shared" si="14"/>
        <v>4.2433235037398678</v>
      </c>
      <c r="L51" s="444">
        <f t="shared" si="15"/>
        <v>29.107076262181636</v>
      </c>
      <c r="M51" s="445">
        <f>'1'!L52*1000</f>
        <v>104396332.99818347</v>
      </c>
      <c r="N51" s="154">
        <f>'13'!F51*1000</f>
        <v>96070592.787006021</v>
      </c>
      <c r="O51" s="445">
        <f>'25'!F51*1000</f>
        <v>46622763.590467066</v>
      </c>
      <c r="P51" s="445">
        <f>'1'!G52*1000</f>
        <v>49566410.125636563</v>
      </c>
      <c r="Q51" s="445">
        <f>'1'!J52*1000</f>
        <v>14080789.618709652</v>
      </c>
      <c r="R51" s="445">
        <f>'21'!AA51*1000</f>
        <v>4429874.1351544587</v>
      </c>
      <c r="S51" s="445">
        <f>'1'!M52*1000</f>
        <v>15219234.303206619</v>
      </c>
      <c r="T51" s="440"/>
    </row>
    <row r="52" spans="1:20" ht="17.45" customHeight="1">
      <c r="A52" s="156"/>
      <c r="B52" s="155" t="s">
        <v>365</v>
      </c>
      <c r="C52" s="188"/>
      <c r="D52" s="149"/>
      <c r="E52" s="443">
        <f t="shared" si="8"/>
        <v>91.000807557681867</v>
      </c>
      <c r="F52" s="444">
        <f t="shared" si="9"/>
        <v>51.500438749366253</v>
      </c>
      <c r="G52" s="444">
        <f t="shared" si="10"/>
        <v>52.191603828949532</v>
      </c>
      <c r="H52" s="444">
        <f t="shared" si="11"/>
        <v>312.26299556482451</v>
      </c>
      <c r="I52" s="444">
        <f t="shared" si="12"/>
        <v>14.120824594032443</v>
      </c>
      <c r="J52" s="444">
        <f t="shared" si="13"/>
        <v>84.485063958356761</v>
      </c>
      <c r="K52" s="444">
        <f t="shared" si="14"/>
        <v>2.7866834538996983</v>
      </c>
      <c r="L52" s="444">
        <f t="shared" si="15"/>
        <v>16.672760734802004</v>
      </c>
      <c r="M52" s="445">
        <f>'1'!L53*1000</f>
        <v>32852797.717894878</v>
      </c>
      <c r="N52" s="154">
        <f>'13'!F52*1000</f>
        <v>29896311.228576016</v>
      </c>
      <c r="O52" s="445">
        <f>'25'!F52*1000</f>
        <v>16919334.966157645</v>
      </c>
      <c r="P52" s="445">
        <f>'1'!G53*1000</f>
        <v>17146402.031649865</v>
      </c>
      <c r="Q52" s="445">
        <f>'1'!J53*1000</f>
        <v>4639085.9399762293</v>
      </c>
      <c r="R52" s="445">
        <f>'21'!AA52*1000</f>
        <v>915503.47814771428</v>
      </c>
      <c r="S52" s="445">
        <f>'1'!M53*1000</f>
        <v>5491013.1124039451</v>
      </c>
      <c r="T52" s="440"/>
    </row>
    <row r="53" spans="1:20" ht="17.45" customHeight="1">
      <c r="A53" s="3093" t="s">
        <v>366</v>
      </c>
      <c r="B53" s="3093"/>
      <c r="C53" s="188"/>
      <c r="D53" s="149"/>
      <c r="E53" s="443">
        <f t="shared" si="8"/>
        <v>93.759109161627606</v>
      </c>
      <c r="F53" s="444">
        <f t="shared" si="9"/>
        <v>56.596929356564729</v>
      </c>
      <c r="G53" s="444">
        <f t="shared" si="10"/>
        <v>59.053643213866394</v>
      </c>
      <c r="H53" s="444">
        <f t="shared" si="11"/>
        <v>586.37772118060889</v>
      </c>
      <c r="I53" s="444">
        <f t="shared" si="12"/>
        <v>15.464834614627057</v>
      </c>
      <c r="J53" s="444">
        <f t="shared" si="13"/>
        <v>153.55927231989477</v>
      </c>
      <c r="K53" s="444">
        <f t="shared" si="14"/>
        <v>2.7332703979731559</v>
      </c>
      <c r="L53" s="444">
        <f t="shared" si="15"/>
        <v>27.140219978122843</v>
      </c>
      <c r="M53" s="445">
        <f>'1'!L54*1000</f>
        <v>13484986.64279666</v>
      </c>
      <c r="N53" s="154">
        <f>'13'!F53*1000</f>
        <v>12643403.346850622</v>
      </c>
      <c r="O53" s="445">
        <f>'25'!F53*1000</f>
        <v>7632088.3639658149</v>
      </c>
      <c r="P53" s="445">
        <f>'1'!G54*1000</f>
        <v>7963375.8994746786</v>
      </c>
      <c r="Q53" s="445">
        <f>'1'!J54*1000</f>
        <v>2085430.882113053</v>
      </c>
      <c r="R53" s="445">
        <f>'21'!AA53*1000</f>
        <v>368581.14807819517</v>
      </c>
      <c r="S53" s="445">
        <f>'1'!M54*1000</f>
        <v>1358062.4931385987</v>
      </c>
      <c r="T53" s="440"/>
    </row>
    <row r="54" spans="1:20" ht="17.45" customHeight="1">
      <c r="A54" s="3228" t="s">
        <v>118</v>
      </c>
      <c r="B54" s="3228"/>
      <c r="C54" s="3228"/>
      <c r="D54" s="157"/>
      <c r="E54" s="443"/>
      <c r="F54" s="444"/>
      <c r="G54" s="444"/>
      <c r="H54" s="444"/>
      <c r="I54" s="444"/>
      <c r="J54" s="444"/>
      <c r="K54" s="444"/>
      <c r="L54" s="444"/>
      <c r="M54" s="445"/>
      <c r="N54" s="445"/>
      <c r="O54" s="445"/>
      <c r="P54" s="445"/>
      <c r="Q54" s="445"/>
      <c r="R54" s="445"/>
      <c r="S54" s="445"/>
      <c r="T54" s="440"/>
    </row>
    <row r="55" spans="1:20" ht="17.45" customHeight="1">
      <c r="A55" s="3519" t="s">
        <v>22</v>
      </c>
      <c r="B55" s="3519" t="s">
        <v>22</v>
      </c>
      <c r="C55" s="196"/>
      <c r="D55" s="157"/>
      <c r="E55" s="443">
        <f>N55/M55*100</f>
        <v>92.836644755340245</v>
      </c>
      <c r="F55" s="444">
        <f>O55/M55*100</f>
        <v>34.97548200652772</v>
      </c>
      <c r="G55" s="444">
        <f>P55/M55*100</f>
        <v>37.365367845857264</v>
      </c>
      <c r="H55" s="444">
        <f>P55/S55*100</f>
        <v>279.35311068136059</v>
      </c>
      <c r="I55" s="444">
        <f>Q55/M55*100</f>
        <v>10.660061801888068</v>
      </c>
      <c r="J55" s="444">
        <f>Q55/S55*100</f>
        <v>79.697366735361769</v>
      </c>
      <c r="K55" s="444">
        <f>R55/M55*100</f>
        <v>3.6885780091467599</v>
      </c>
      <c r="L55" s="444">
        <f>R55/S55*100</f>
        <v>27.57675891474598</v>
      </c>
      <c r="M55" s="445">
        <f>'1'!L56*1000</f>
        <v>1496427333.2997532</v>
      </c>
      <c r="N55" s="154">
        <f>'13'!F55*1000</f>
        <v>1389232927.4373033</v>
      </c>
      <c r="O55" s="445">
        <f>'25'!F55*1000</f>
        <v>523382672.69901776</v>
      </c>
      <c r="P55" s="445">
        <f>'1'!G56*1000</f>
        <v>559145577.63340533</v>
      </c>
      <c r="Q55" s="445">
        <f>'1'!J56*1000</f>
        <v>159520078.55009922</v>
      </c>
      <c r="R55" s="445">
        <f>'21'!AA55*1000</f>
        <v>55196889.538955979</v>
      </c>
      <c r="S55" s="445">
        <f>'1'!M56*1000</f>
        <v>200157276.31226751</v>
      </c>
      <c r="T55" s="440"/>
    </row>
    <row r="56" spans="1:20" ht="17.45" customHeight="1">
      <c r="A56" s="312"/>
      <c r="B56" s="312" t="s">
        <v>23</v>
      </c>
      <c r="C56" s="155"/>
      <c r="D56" s="157"/>
      <c r="E56" s="443">
        <f>N56/M56*100</f>
        <v>93.129300130628238</v>
      </c>
      <c r="F56" s="444">
        <f>O56/M56*100</f>
        <v>41.518476861730782</v>
      </c>
      <c r="G56" s="444">
        <f>P56/M56*100</f>
        <v>43.335302253451893</v>
      </c>
      <c r="H56" s="444">
        <f>P56/S56*100</f>
        <v>332.18598691913871</v>
      </c>
      <c r="I56" s="444">
        <f>Q56/M56*100</f>
        <v>11.971437215795715</v>
      </c>
      <c r="J56" s="444">
        <f>Q56/S56*100</f>
        <v>91.766838572190551</v>
      </c>
      <c r="K56" s="444">
        <f>R56/M56*100</f>
        <v>3.5700853452071546</v>
      </c>
      <c r="L56" s="444">
        <f>R56/S56*100</f>
        <v>27.366425572553304</v>
      </c>
      <c r="M56" s="445">
        <f>'1'!L57*1000</f>
        <v>703329594.92422664</v>
      </c>
      <c r="N56" s="154">
        <f>'13'!F56*1000</f>
        <v>655005929.36451483</v>
      </c>
      <c r="O56" s="445">
        <f>'25'!F56*1000</f>
        <v>292011735.13031989</v>
      </c>
      <c r="P56" s="445">
        <f>'1'!G57*1000</f>
        <v>304790005.79839247</v>
      </c>
      <c r="Q56" s="445">
        <f>'1'!J57*1000</f>
        <v>84198660.876464114</v>
      </c>
      <c r="R56" s="445">
        <f>'21'!AA56*1000</f>
        <v>25109466.796894658</v>
      </c>
      <c r="S56" s="445">
        <f>'1'!M57*1000</f>
        <v>91752818.541555449</v>
      </c>
      <c r="T56" s="440"/>
    </row>
    <row r="57" spans="1:20" ht="17.45" customHeight="1">
      <c r="A57" s="312"/>
      <c r="B57" s="312" t="s">
        <v>24</v>
      </c>
      <c r="C57" s="155"/>
      <c r="D57" s="157"/>
      <c r="E57" s="443">
        <f>N57/M57*100</f>
        <v>96.878662334689338</v>
      </c>
      <c r="F57" s="444">
        <f>O57/M57*100</f>
        <v>31.043666034702838</v>
      </c>
      <c r="G57" s="444">
        <f>P57/M57*100</f>
        <v>34.773939475935208</v>
      </c>
      <c r="H57" s="444">
        <f>P57/S57*100</f>
        <v>343.58859999421281</v>
      </c>
      <c r="I57" s="444">
        <f>Q57/M57*100</f>
        <v>9.6510058514823953</v>
      </c>
      <c r="J57" s="444">
        <f>Q57/S57*100</f>
        <v>95.358065235650514</v>
      </c>
      <c r="K57" s="444">
        <f>R57/M57*100</f>
        <v>3.2567230457643621</v>
      </c>
      <c r="L57" s="444">
        <f>R57/S57*100</f>
        <v>32.178491385407582</v>
      </c>
      <c r="M57" s="445">
        <f>'1'!L58*1000</f>
        <v>387837944.21763831</v>
      </c>
      <c r="N57" s="154">
        <f>'13'!F57*1000</f>
        <v>375732212.38440663</v>
      </c>
      <c r="O57" s="445">
        <f>'25'!F57*1000</f>
        <v>120399116.15878072</v>
      </c>
      <c r="P57" s="445">
        <f>'1'!G58*1000</f>
        <v>134866531.9869529</v>
      </c>
      <c r="Q57" s="445">
        <f>'1'!J58*1000</f>
        <v>37430262.690713301</v>
      </c>
      <c r="R57" s="445">
        <f>'21'!AA57*1000</f>
        <v>12630807.709554557</v>
      </c>
      <c r="S57" s="445">
        <f>'1'!M58*1000</f>
        <v>39252330.25461977</v>
      </c>
      <c r="T57" s="440"/>
    </row>
    <row r="58" spans="1:20" ht="17.45" customHeight="1">
      <c r="A58" s="312"/>
      <c r="B58" s="312" t="s">
        <v>25</v>
      </c>
      <c r="C58" s="155"/>
      <c r="D58" s="157"/>
      <c r="E58" s="443">
        <f>N58/M58*100</f>
        <v>88.460486546245704</v>
      </c>
      <c r="F58" s="444">
        <f>O58/M58*100</f>
        <v>27.382884512516526</v>
      </c>
      <c r="G58" s="444">
        <f>P58/M58*100</f>
        <v>29.48455325955852</v>
      </c>
      <c r="H58" s="444">
        <f>P58/S58*100</f>
        <v>172.79155991296687</v>
      </c>
      <c r="I58" s="444">
        <f>Q58/M58*100</f>
        <v>9.3498431201786953</v>
      </c>
      <c r="J58" s="444">
        <f>Q58/S58*100</f>
        <v>54.793910677735965</v>
      </c>
      <c r="K58" s="444">
        <f>R58/M58*100</f>
        <v>4.3075121895032327</v>
      </c>
      <c r="L58" s="444">
        <f>R58/S58*100</f>
        <v>25.243785924654965</v>
      </c>
      <c r="M58" s="445">
        <f>'1'!L59*1000</f>
        <v>405259794.15788865</v>
      </c>
      <c r="N58" s="154">
        <f>'13'!F58*1000</f>
        <v>358494785.68838215</v>
      </c>
      <c r="O58" s="445">
        <f>'25'!F58*1000</f>
        <v>110971821.40991685</v>
      </c>
      <c r="P58" s="445">
        <f>'1'!G59*1000</f>
        <v>119489039.84805991</v>
      </c>
      <c r="Q58" s="445">
        <f>'1'!J59*1000</f>
        <v>37891154.982921697</v>
      </c>
      <c r="R58" s="445">
        <f>'21'!AA58*1000</f>
        <v>17456615.032506764</v>
      </c>
      <c r="S58" s="445">
        <f>'1'!M59*1000</f>
        <v>69152127.516092315</v>
      </c>
      <c r="T58" s="440"/>
    </row>
    <row r="59" spans="1:20" ht="17.45" customHeight="1" thickBot="1">
      <c r="A59" s="3512" t="s">
        <v>26</v>
      </c>
      <c r="B59" s="3512"/>
      <c r="C59" s="169"/>
      <c r="D59" s="451"/>
      <c r="E59" s="446">
        <f>N59/M59*100</f>
        <v>95.287117676796029</v>
      </c>
      <c r="F59" s="447">
        <f>O59/M59*100</f>
        <v>26.495102856353192</v>
      </c>
      <c r="G59" s="447">
        <f>P59/M59*100</f>
        <v>27.955978844385417</v>
      </c>
      <c r="H59" s="447">
        <f>P59/S59*100</f>
        <v>290.70243101904481</v>
      </c>
      <c r="I59" s="447">
        <f>Q59/M59*100</f>
        <v>7.8026757717909332</v>
      </c>
      <c r="J59" s="447">
        <f>Q59/S59*100</f>
        <v>81.136733860727446</v>
      </c>
      <c r="K59" s="447">
        <f>R59/M59*100</f>
        <v>2.2090096300621198</v>
      </c>
      <c r="L59" s="447">
        <f>R59/S59*100</f>
        <v>22.970559291738383</v>
      </c>
      <c r="M59" s="445">
        <f>'1'!L60*1000</f>
        <v>1945932295.160192</v>
      </c>
      <c r="N59" s="154">
        <f>'13'!F59*1000</f>
        <v>1854222796.0000701</v>
      </c>
      <c r="O59" s="445">
        <f>'25'!F59*1000</f>
        <v>515576763.11768723</v>
      </c>
      <c r="P59" s="445">
        <f>'1'!G60*1000</f>
        <v>544004420.76104689</v>
      </c>
      <c r="Q59" s="445">
        <f>'1'!J60*1000</f>
        <v>151834787.72991952</v>
      </c>
      <c r="R59" s="445">
        <f>'21'!AA59*1000</f>
        <v>42985831.794577472</v>
      </c>
      <c r="S59" s="445">
        <f>'1'!M60*1000</f>
        <v>187134458.71576059</v>
      </c>
      <c r="T59" s="440"/>
    </row>
    <row r="60" spans="1:20" s="173" customFormat="1" ht="17.45" customHeight="1">
      <c r="B60" s="452"/>
      <c r="C60" s="452"/>
      <c r="D60" s="453"/>
      <c r="H60" s="325"/>
    </row>
    <row r="61" spans="1:20" ht="18" customHeight="1" thickBot="1">
      <c r="E61" s="132" t="s">
        <v>3884</v>
      </c>
      <c r="I61" s="132" t="s">
        <v>3885</v>
      </c>
      <c r="L61" s="132" t="s">
        <v>3888</v>
      </c>
    </row>
    <row r="62" spans="1:20" ht="34.5" customHeight="1" thickTop="1" thickBot="1">
      <c r="E62" s="3108" t="s">
        <v>1355</v>
      </c>
      <c r="F62" s="3937" t="s">
        <v>2424</v>
      </c>
      <c r="G62" s="3938"/>
      <c r="I62" s="3108" t="s">
        <v>1355</v>
      </c>
      <c r="J62" s="3937" t="s">
        <v>2425</v>
      </c>
      <c r="K62" s="3938"/>
      <c r="L62" s="454" t="s">
        <v>1355</v>
      </c>
      <c r="M62" s="455" t="s">
        <v>3887</v>
      </c>
      <c r="N62" s="456" t="s">
        <v>3868</v>
      </c>
    </row>
    <row r="63" spans="1:20" ht="18" customHeight="1" thickBot="1">
      <c r="E63" s="3109"/>
      <c r="F63" s="130" t="s">
        <v>3883</v>
      </c>
      <c r="G63" s="457" t="s">
        <v>3868</v>
      </c>
      <c r="I63" s="3109"/>
      <c r="J63" s="130" t="s">
        <v>3886</v>
      </c>
      <c r="K63" s="457" t="s">
        <v>2426</v>
      </c>
      <c r="L63" s="458" t="s">
        <v>1346</v>
      </c>
      <c r="M63" s="459">
        <f>K28</f>
        <v>2.8521924473492262</v>
      </c>
      <c r="N63" s="460">
        <v>2.4</v>
      </c>
    </row>
    <row r="64" spans="1:20" ht="18" customHeight="1">
      <c r="E64" s="458" t="s">
        <v>1346</v>
      </c>
      <c r="F64" s="461">
        <f>E28</f>
        <v>94.221873177394926</v>
      </c>
      <c r="G64" s="460">
        <v>94.4</v>
      </c>
      <c r="H64" s="462">
        <f>F64-G64</f>
        <v>-0.17812682260507984</v>
      </c>
      <c r="I64" s="458" t="s">
        <v>1346</v>
      </c>
      <c r="J64" s="461">
        <f>G28</f>
        <v>32.046332093662848</v>
      </c>
      <c r="K64" s="460">
        <v>31.9</v>
      </c>
      <c r="L64" s="458" t="s">
        <v>745</v>
      </c>
      <c r="M64" s="463"/>
      <c r="N64" s="464"/>
    </row>
    <row r="65" spans="5:15" ht="18" customHeight="1">
      <c r="E65" s="458" t="s">
        <v>745</v>
      </c>
      <c r="F65" s="465"/>
      <c r="G65" s="464"/>
      <c r="I65" s="458" t="s">
        <v>745</v>
      </c>
      <c r="J65" s="465"/>
      <c r="K65" s="464"/>
      <c r="L65" s="466" t="s">
        <v>52</v>
      </c>
      <c r="M65" s="463">
        <f>K33</f>
        <v>2.4483577047964356</v>
      </c>
      <c r="N65" s="464">
        <v>1.9</v>
      </c>
    </row>
    <row r="66" spans="5:15" ht="18" customHeight="1">
      <c r="E66" s="466" t="s">
        <v>52</v>
      </c>
      <c r="F66" s="465">
        <f>E33</f>
        <v>96.831697345723413</v>
      </c>
      <c r="G66" s="464">
        <v>96.6</v>
      </c>
      <c r="H66" s="462">
        <f t="shared" ref="H66:H70" si="16">F66-G66</f>
        <v>0.23169734572341838</v>
      </c>
      <c r="I66" s="466" t="s">
        <v>52</v>
      </c>
      <c r="J66" s="465">
        <f>G33</f>
        <v>27.118547427064225</v>
      </c>
      <c r="K66" s="464">
        <v>27.5</v>
      </c>
      <c r="L66" s="466" t="s">
        <v>53</v>
      </c>
      <c r="M66" s="463">
        <f t="shared" ref="M66:M69" si="17">K34</f>
        <v>2.3640708850835965</v>
      </c>
      <c r="N66" s="464">
        <v>4</v>
      </c>
    </row>
    <row r="67" spans="5:15" ht="18" customHeight="1">
      <c r="E67" s="466" t="s">
        <v>53</v>
      </c>
      <c r="F67" s="465">
        <f t="shared" ref="F67:F70" si="18">E34</f>
        <v>91.656651021952499</v>
      </c>
      <c r="G67" s="464">
        <v>89.2</v>
      </c>
      <c r="H67" s="462">
        <f t="shared" si="16"/>
        <v>2.4566510219524957</v>
      </c>
      <c r="I67" s="466" t="s">
        <v>53</v>
      </c>
      <c r="J67" s="465">
        <f t="shared" ref="J67:J70" si="19">G34</f>
        <v>46.791753804330483</v>
      </c>
      <c r="K67" s="464">
        <v>49</v>
      </c>
      <c r="L67" s="466" t="s">
        <v>54</v>
      </c>
      <c r="M67" s="463">
        <f t="shared" si="17"/>
        <v>3.5163356046375416</v>
      </c>
      <c r="N67" s="464">
        <v>3.4</v>
      </c>
    </row>
    <row r="68" spans="5:15" ht="18" customHeight="1">
      <c r="E68" s="466" t="s">
        <v>54</v>
      </c>
      <c r="F68" s="465">
        <f t="shared" si="18"/>
        <v>77.431454512822711</v>
      </c>
      <c r="G68" s="464">
        <v>75.3</v>
      </c>
      <c r="H68" s="462">
        <f t="shared" si="16"/>
        <v>2.1314545128227138</v>
      </c>
      <c r="I68" s="466" t="s">
        <v>54</v>
      </c>
      <c r="J68" s="465">
        <f t="shared" si="19"/>
        <v>54.490366844889635</v>
      </c>
      <c r="K68" s="464">
        <v>51.5</v>
      </c>
      <c r="L68" s="466" t="s">
        <v>746</v>
      </c>
      <c r="M68" s="463">
        <f t="shared" si="17"/>
        <v>9.0551189604554114</v>
      </c>
      <c r="N68" s="464">
        <v>13.2</v>
      </c>
    </row>
    <row r="69" spans="5:15" ht="18" customHeight="1">
      <c r="E69" s="466" t="s">
        <v>746</v>
      </c>
      <c r="F69" s="465">
        <f t="shared" si="18"/>
        <v>71.584337397572469</v>
      </c>
      <c r="G69" s="464">
        <v>81.599999999999994</v>
      </c>
      <c r="H69" s="462">
        <f t="shared" si="16"/>
        <v>-10.015662602427525</v>
      </c>
      <c r="I69" s="466" t="s">
        <v>746</v>
      </c>
      <c r="J69" s="465">
        <f t="shared" si="19"/>
        <v>132.3321247281946</v>
      </c>
      <c r="K69" s="464">
        <v>175.6</v>
      </c>
      <c r="L69" s="466" t="s">
        <v>747</v>
      </c>
      <c r="M69" s="463">
        <f t="shared" si="17"/>
        <v>4.8600185164212109</v>
      </c>
      <c r="N69" s="464">
        <v>3.9</v>
      </c>
    </row>
    <row r="70" spans="5:15" ht="18" customHeight="1">
      <c r="E70" s="466" t="s">
        <v>747</v>
      </c>
      <c r="F70" s="465">
        <f t="shared" si="18"/>
        <v>91.20614884374416</v>
      </c>
      <c r="G70" s="464">
        <v>95.8</v>
      </c>
      <c r="H70" s="462">
        <f t="shared" si="16"/>
        <v>-4.5938511562558375</v>
      </c>
      <c r="I70" s="466" t="s">
        <v>747</v>
      </c>
      <c r="J70" s="465">
        <f t="shared" si="19"/>
        <v>34.304740844654816</v>
      </c>
      <c r="K70" s="464">
        <v>31.1</v>
      </c>
      <c r="L70" s="458" t="s">
        <v>307</v>
      </c>
      <c r="M70" s="463"/>
      <c r="N70" s="464"/>
    </row>
    <row r="71" spans="5:15" ht="18" customHeight="1">
      <c r="E71" s="458" t="s">
        <v>307</v>
      </c>
      <c r="F71" s="465"/>
      <c r="G71" s="464"/>
      <c r="I71" s="458" t="s">
        <v>307</v>
      </c>
      <c r="J71" s="465"/>
      <c r="K71" s="464"/>
      <c r="L71" s="467" t="s">
        <v>2428</v>
      </c>
      <c r="M71" s="463">
        <f>'70'!K59</f>
        <v>12.695598187784467</v>
      </c>
      <c r="N71" s="464">
        <v>16.600000000000001</v>
      </c>
      <c r="O71" s="462">
        <f>M71-N71</f>
        <v>-3.904401812215534</v>
      </c>
    </row>
    <row r="72" spans="5:15" ht="18" customHeight="1">
      <c r="E72" s="467" t="s">
        <v>2428</v>
      </c>
      <c r="F72" s="465">
        <f>'70'!E59</f>
        <v>85.471817617821117</v>
      </c>
      <c r="G72" s="464">
        <v>91.6</v>
      </c>
      <c r="I72" s="467" t="s">
        <v>2428</v>
      </c>
      <c r="J72" s="465">
        <f>'70'!G59</f>
        <v>198.55880981904102</v>
      </c>
      <c r="K72" s="464">
        <v>239.9</v>
      </c>
      <c r="L72" s="468" t="s">
        <v>2286</v>
      </c>
      <c r="M72" s="463">
        <f>'70'!K60</f>
        <v>9.7780909029158014</v>
      </c>
      <c r="N72" s="464">
        <v>6.7</v>
      </c>
      <c r="O72" s="462">
        <f t="shared" ref="O72:O80" si="20">M72-N72</f>
        <v>3.0780909029158012</v>
      </c>
    </row>
    <row r="73" spans="5:15" ht="18" customHeight="1">
      <c r="E73" s="468" t="s">
        <v>2429</v>
      </c>
      <c r="F73" s="465">
        <f>'70'!E60</f>
        <v>85.265295936969338</v>
      </c>
      <c r="G73" s="464">
        <v>80</v>
      </c>
      <c r="I73" s="468" t="s">
        <v>2429</v>
      </c>
      <c r="J73" s="465">
        <f>'70'!G60</f>
        <v>140.9017905369023</v>
      </c>
      <c r="K73" s="464">
        <v>129.80000000000001</v>
      </c>
      <c r="L73" s="468" t="s">
        <v>2410</v>
      </c>
      <c r="M73" s="463">
        <f>'70'!K61</f>
        <v>5.9744032094311939</v>
      </c>
      <c r="N73" s="464">
        <v>8.1999999999999993</v>
      </c>
      <c r="O73" s="462">
        <f t="shared" si="20"/>
        <v>-2.2255967905688054</v>
      </c>
    </row>
    <row r="74" spans="5:15" ht="18" customHeight="1">
      <c r="E74" s="468" t="s">
        <v>2430</v>
      </c>
      <c r="F74" s="465">
        <f>'70'!E61</f>
        <v>81.042234479604829</v>
      </c>
      <c r="G74" s="464">
        <v>84.9</v>
      </c>
      <c r="I74" s="468" t="s">
        <v>2430</v>
      </c>
      <c r="J74" s="465">
        <f>'70'!G61</f>
        <v>111.95871918575469</v>
      </c>
      <c r="K74" s="464">
        <v>107.3</v>
      </c>
      <c r="L74" s="468" t="s">
        <v>2431</v>
      </c>
      <c r="M74" s="463">
        <f>'70'!K62</f>
        <v>5.0814929118928838</v>
      </c>
      <c r="N74" s="464">
        <v>4.3</v>
      </c>
      <c r="O74" s="462">
        <f t="shared" si="20"/>
        <v>0.78149291189288395</v>
      </c>
    </row>
    <row r="75" spans="5:15" ht="18" customHeight="1">
      <c r="E75" s="468" t="s">
        <v>2431</v>
      </c>
      <c r="F75" s="465">
        <f>'70'!E62</f>
        <v>82.800660311194534</v>
      </c>
      <c r="G75" s="464">
        <v>81.900000000000006</v>
      </c>
      <c r="I75" s="468" t="s">
        <v>2431</v>
      </c>
      <c r="J75" s="465">
        <f>'70'!G62</f>
        <v>80.455349221847456</v>
      </c>
      <c r="K75" s="464">
        <v>72.3</v>
      </c>
      <c r="L75" s="468" t="s">
        <v>2432</v>
      </c>
      <c r="M75" s="463">
        <f>'70'!K63</f>
        <v>3.6159003183407949</v>
      </c>
      <c r="N75" s="464">
        <v>4.8</v>
      </c>
      <c r="O75" s="462">
        <f t="shared" si="20"/>
        <v>-1.1840996816592049</v>
      </c>
    </row>
    <row r="76" spans="5:15" ht="18" customHeight="1">
      <c r="E76" s="468" t="s">
        <v>2432</v>
      </c>
      <c r="F76" s="465">
        <f>'70'!E63</f>
        <v>85.883637076056544</v>
      </c>
      <c r="G76" s="464">
        <v>85.8</v>
      </c>
      <c r="I76" s="468" t="s">
        <v>2432</v>
      </c>
      <c r="J76" s="465">
        <f>'70'!G63</f>
        <v>57.935928203157985</v>
      </c>
      <c r="K76" s="464">
        <v>58.7</v>
      </c>
      <c r="L76" s="468" t="s">
        <v>2433</v>
      </c>
      <c r="M76" s="463">
        <f>'70'!K64</f>
        <v>2.7584396445771135</v>
      </c>
      <c r="N76" s="464">
        <v>2.2999999999999998</v>
      </c>
      <c r="O76" s="462">
        <f t="shared" si="20"/>
        <v>0.45843964457711373</v>
      </c>
    </row>
    <row r="77" spans="5:15" ht="18" customHeight="1">
      <c r="E77" s="468" t="s">
        <v>2433</v>
      </c>
      <c r="F77" s="465">
        <f>'70'!E64</f>
        <v>88.365484491182912</v>
      </c>
      <c r="G77" s="464">
        <v>87.8</v>
      </c>
      <c r="I77" s="468" t="s">
        <v>2433</v>
      </c>
      <c r="J77" s="465">
        <f>'70'!G64</f>
        <v>47.136184702546416</v>
      </c>
      <c r="K77" s="464">
        <v>44.3</v>
      </c>
      <c r="L77" s="468" t="s">
        <v>2434</v>
      </c>
      <c r="M77" s="463">
        <f>'70'!K65</f>
        <v>2.6595435369678064</v>
      </c>
      <c r="N77" s="464">
        <v>1.9</v>
      </c>
      <c r="O77" s="462">
        <f t="shared" si="20"/>
        <v>0.75954353696780652</v>
      </c>
    </row>
    <row r="78" spans="5:15" ht="18" customHeight="1">
      <c r="E78" s="468" t="s">
        <v>2434</v>
      </c>
      <c r="F78" s="465">
        <f>'70'!E65</f>
        <v>91.84546463062145</v>
      </c>
      <c r="G78" s="464">
        <v>93.9</v>
      </c>
      <c r="I78" s="468" t="s">
        <v>2434</v>
      </c>
      <c r="J78" s="465">
        <f>'70'!G65</f>
        <v>36.59622653635364</v>
      </c>
      <c r="K78" s="464">
        <v>34.1</v>
      </c>
      <c r="L78" s="468" t="s">
        <v>2435</v>
      </c>
      <c r="M78" s="463">
        <f>'70'!K66</f>
        <v>2.4402926454020322</v>
      </c>
      <c r="N78" s="464">
        <v>2.4</v>
      </c>
      <c r="O78" s="462">
        <f t="shared" si="20"/>
        <v>4.0292645402032257E-2</v>
      </c>
    </row>
    <row r="79" spans="5:15" ht="18" customHeight="1">
      <c r="E79" s="468" t="s">
        <v>2435</v>
      </c>
      <c r="F79" s="465">
        <f>'70'!E66</f>
        <v>94.534235627642275</v>
      </c>
      <c r="G79" s="464">
        <v>94.5</v>
      </c>
      <c r="I79" s="468" t="s">
        <v>2435</v>
      </c>
      <c r="J79" s="465">
        <f>'70'!G66</f>
        <v>34.112885297150541</v>
      </c>
      <c r="K79" s="464">
        <v>31</v>
      </c>
      <c r="L79" s="468" t="s">
        <v>2436</v>
      </c>
      <c r="M79" s="463">
        <f>'70'!K67</f>
        <v>1.8587807709803124</v>
      </c>
      <c r="N79" s="464">
        <v>1</v>
      </c>
      <c r="O79" s="462">
        <f t="shared" si="20"/>
        <v>0.85878077098031236</v>
      </c>
    </row>
    <row r="80" spans="5:15" ht="18" customHeight="1" thickBot="1">
      <c r="E80" s="468" t="s">
        <v>2436</v>
      </c>
      <c r="F80" s="469">
        <f>'70'!E67</f>
        <v>94.964179785967161</v>
      </c>
      <c r="G80" s="1527">
        <v>96</v>
      </c>
      <c r="I80" s="468" t="s">
        <v>2436</v>
      </c>
      <c r="J80" s="469">
        <f>'70'!G67</f>
        <v>28.344301352104768</v>
      </c>
      <c r="K80" s="464">
        <v>24.2</v>
      </c>
      <c r="L80" s="470" t="s">
        <v>2437</v>
      </c>
      <c r="M80" s="471">
        <f>'70'!K68</f>
        <v>3.0578436997650931</v>
      </c>
      <c r="N80" s="472">
        <v>2.4</v>
      </c>
      <c r="O80" s="462">
        <f t="shared" si="20"/>
        <v>0.65784369976509316</v>
      </c>
    </row>
    <row r="81" spans="5:11" ht="18" customHeight="1" thickBot="1">
      <c r="E81" s="470" t="s">
        <v>2437</v>
      </c>
      <c r="F81" s="473">
        <f>'70'!E68</f>
        <v>96.789203138284336</v>
      </c>
      <c r="G81" s="2110">
        <v>96.4</v>
      </c>
      <c r="I81" s="470" t="s">
        <v>2437</v>
      </c>
      <c r="J81" s="473">
        <f>'70'!G68</f>
        <v>21.309831620914345</v>
      </c>
      <c r="K81" s="2110">
        <v>24.8</v>
      </c>
    </row>
  </sheetData>
  <mergeCells count="45">
    <mergeCell ref="A16:C16"/>
    <mergeCell ref="A13:C13"/>
    <mergeCell ref="A14:C14"/>
    <mergeCell ref="A15:C15"/>
    <mergeCell ref="A6:C6"/>
    <mergeCell ref="A7:C7"/>
    <mergeCell ref="A12:C12"/>
    <mergeCell ref="A3:C5"/>
    <mergeCell ref="A8:C8"/>
    <mergeCell ref="A9:C9"/>
    <mergeCell ref="A11:C11"/>
    <mergeCell ref="A10:C10"/>
    <mergeCell ref="H1:J1"/>
    <mergeCell ref="L3:L4"/>
    <mergeCell ref="E3:E4"/>
    <mergeCell ref="F3:F4"/>
    <mergeCell ref="G3:G4"/>
    <mergeCell ref="H3:H4"/>
    <mergeCell ref="J3:J4"/>
    <mergeCell ref="I3:I4"/>
    <mergeCell ref="K3:K4"/>
    <mergeCell ref="A17:C17"/>
    <mergeCell ref="A39:B39"/>
    <mergeCell ref="A19:C19"/>
    <mergeCell ref="A53:B53"/>
    <mergeCell ref="A18:C18"/>
    <mergeCell ref="A20:C20"/>
    <mergeCell ref="A21:C21"/>
    <mergeCell ref="A22:D22"/>
    <mergeCell ref="A23:D23"/>
    <mergeCell ref="A24:D24"/>
    <mergeCell ref="A25:D25"/>
    <mergeCell ref="A26:D26"/>
    <mergeCell ref="A27:D27"/>
    <mergeCell ref="A28:D28"/>
    <mergeCell ref="A54:C54"/>
    <mergeCell ref="A29:C29"/>
    <mergeCell ref="A32:C32"/>
    <mergeCell ref="A38:C38"/>
    <mergeCell ref="A55:B55"/>
    <mergeCell ref="E62:E63"/>
    <mergeCell ref="F62:G62"/>
    <mergeCell ref="I62:I63"/>
    <mergeCell ref="J62:K62"/>
    <mergeCell ref="A59:B59"/>
  </mergeCells>
  <phoneticPr fontId="4"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1" manualBreakCount="1">
    <brk id="7" max="31"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7" tint="0.39997558519241921"/>
  </sheetPr>
  <dimension ref="A1:T69"/>
  <sheetViews>
    <sheetView view="pageBreakPreview" zoomScaleNormal="75" zoomScaleSheetLayoutView="100" workbookViewId="0">
      <selection activeCell="F36" sqref="F36"/>
    </sheetView>
  </sheetViews>
  <sheetFormatPr defaultColWidth="9.140625" defaultRowHeight="15.75"/>
  <cols>
    <col min="1" max="1" width="2.28515625" style="174" customWidth="1"/>
    <col min="2" max="2" width="28.7109375" style="174" customWidth="1"/>
    <col min="3" max="3" width="2.28515625" style="174" customWidth="1"/>
    <col min="4" max="4" width="1.7109375" style="175" customWidth="1"/>
    <col min="5" max="7" width="20.7109375" style="132" customWidth="1"/>
    <col min="8" max="12" width="19.5703125" style="132" customWidth="1"/>
    <col min="13" max="13" width="22.85546875" style="176" customWidth="1"/>
    <col min="14" max="14" width="19" style="132" customWidth="1"/>
    <col min="15" max="15" width="20.140625" style="132" customWidth="1"/>
    <col min="16" max="17" width="16.5703125" style="132" customWidth="1"/>
    <col min="18" max="19" width="16.85546875" style="132" customWidth="1"/>
    <col min="20" max="16384" width="9.140625" style="132"/>
  </cols>
  <sheetData>
    <row r="1" spans="1:20" s="419" customFormat="1" ht="35.25" customHeight="1">
      <c r="A1" s="415"/>
      <c r="B1" s="415"/>
      <c r="C1" s="415"/>
      <c r="D1" s="415"/>
      <c r="E1" s="415"/>
      <c r="F1" s="415"/>
      <c r="G1" s="416" t="s">
        <v>1571</v>
      </c>
      <c r="H1" s="417" t="s">
        <v>291</v>
      </c>
      <c r="I1" s="417"/>
      <c r="J1" s="417"/>
      <c r="K1" s="417"/>
      <c r="L1" s="417"/>
      <c r="M1" s="418"/>
    </row>
    <row r="2" spans="1:20" ht="15" customHeight="1" thickBot="1">
      <c r="A2" s="132"/>
      <c r="B2" s="133"/>
      <c r="C2" s="133"/>
      <c r="D2" s="134"/>
      <c r="L2" s="420" t="s">
        <v>171</v>
      </c>
    </row>
    <row r="3" spans="1:20" ht="20.100000000000001" customHeight="1">
      <c r="A3" s="3726" t="s">
        <v>1</v>
      </c>
      <c r="B3" s="3726"/>
      <c r="C3" s="3726"/>
      <c r="D3" s="136"/>
      <c r="E3" s="3904" t="s">
        <v>113</v>
      </c>
      <c r="F3" s="3904" t="s">
        <v>114</v>
      </c>
      <c r="G3" s="3904" t="s">
        <v>7</v>
      </c>
      <c r="H3" s="3939" t="s">
        <v>7</v>
      </c>
      <c r="I3" s="3904" t="s">
        <v>40</v>
      </c>
      <c r="J3" s="3941" t="s">
        <v>40</v>
      </c>
      <c r="K3" s="3904" t="s">
        <v>41</v>
      </c>
      <c r="L3" s="3920" t="s">
        <v>41</v>
      </c>
      <c r="T3" s="421"/>
    </row>
    <row r="4" spans="1:20" ht="20.100000000000001" customHeight="1">
      <c r="A4" s="3727"/>
      <c r="B4" s="3727"/>
      <c r="C4" s="3727"/>
      <c r="D4" s="203"/>
      <c r="E4" s="3905"/>
      <c r="F4" s="3905"/>
      <c r="G4" s="3905"/>
      <c r="H4" s="3940"/>
      <c r="I4" s="3905"/>
      <c r="J4" s="3942"/>
      <c r="K4" s="3905"/>
      <c r="L4" s="3921"/>
      <c r="M4" s="422" t="s">
        <v>103</v>
      </c>
      <c r="N4" s="422" t="s">
        <v>2396</v>
      </c>
      <c r="O4" s="423" t="s">
        <v>188</v>
      </c>
      <c r="P4" s="422" t="s">
        <v>96</v>
      </c>
      <c r="Q4" s="422" t="s">
        <v>98</v>
      </c>
      <c r="R4" s="424" t="s">
        <v>99</v>
      </c>
      <c r="S4" s="422" t="s">
        <v>104</v>
      </c>
    </row>
    <row r="5" spans="1:20" ht="39.950000000000003" customHeight="1">
      <c r="A5" s="3728"/>
      <c r="B5" s="3728"/>
      <c r="C5" s="3728"/>
      <c r="D5" s="139"/>
      <c r="E5" s="425" t="s">
        <v>115</v>
      </c>
      <c r="F5" s="425" t="s">
        <v>115</v>
      </c>
      <c r="G5" s="426" t="s">
        <v>115</v>
      </c>
      <c r="H5" s="139" t="s">
        <v>511</v>
      </c>
      <c r="I5" s="425" t="s">
        <v>115</v>
      </c>
      <c r="J5" s="327" t="s">
        <v>511</v>
      </c>
      <c r="K5" s="425" t="s">
        <v>115</v>
      </c>
      <c r="L5" s="427" t="s">
        <v>511</v>
      </c>
      <c r="M5" s="428" t="s">
        <v>63</v>
      </c>
      <c r="N5" s="429" t="s">
        <v>353</v>
      </c>
      <c r="O5" s="429">
        <v>604</v>
      </c>
      <c r="P5" s="429" t="s">
        <v>56</v>
      </c>
      <c r="Q5" s="429" t="s">
        <v>58</v>
      </c>
      <c r="R5" s="429" t="s">
        <v>59</v>
      </c>
      <c r="S5" s="429" t="s">
        <v>64</v>
      </c>
      <c r="T5" s="430"/>
    </row>
    <row r="6" spans="1:20" s="147" customFormat="1" ht="12.75" hidden="1" customHeight="1">
      <c r="A6" s="3729" t="s">
        <v>2397</v>
      </c>
      <c r="B6" s="3729"/>
      <c r="C6" s="3729"/>
      <c r="D6" s="149"/>
      <c r="E6" s="431">
        <v>92.38</v>
      </c>
      <c r="F6" s="432">
        <v>83.89</v>
      </c>
      <c r="G6" s="432">
        <v>68.209999999999994</v>
      </c>
      <c r="H6" s="432">
        <v>330.32</v>
      </c>
      <c r="I6" s="432">
        <v>25.62</v>
      </c>
      <c r="J6" s="432">
        <v>124.04</v>
      </c>
      <c r="K6" s="432">
        <v>8.2799999999999994</v>
      </c>
      <c r="L6" s="432">
        <v>40.07</v>
      </c>
      <c r="M6" s="147" t="s">
        <v>89</v>
      </c>
      <c r="N6" s="147" t="s">
        <v>95</v>
      </c>
      <c r="O6" s="147" t="s">
        <v>90</v>
      </c>
      <c r="P6" s="147" t="s">
        <v>91</v>
      </c>
      <c r="Q6" s="147" t="s">
        <v>92</v>
      </c>
      <c r="R6" s="147" t="s">
        <v>93</v>
      </c>
      <c r="S6" s="147" t="s">
        <v>94</v>
      </c>
    </row>
    <row r="7" spans="1:20" s="147" customFormat="1" ht="12.75" hidden="1" customHeight="1">
      <c r="A7" s="3716" t="s">
        <v>2398</v>
      </c>
      <c r="B7" s="3716"/>
      <c r="C7" s="3716"/>
      <c r="D7" s="149"/>
      <c r="E7" s="150">
        <v>95.03</v>
      </c>
      <c r="F7" s="150">
        <v>39.979999999999997</v>
      </c>
      <c r="G7" s="150">
        <v>40.840000000000003</v>
      </c>
      <c r="H7" s="150">
        <v>261.52999999999997</v>
      </c>
      <c r="I7" s="150">
        <v>12.02</v>
      </c>
      <c r="J7" s="150">
        <v>76.97</v>
      </c>
      <c r="K7" s="150">
        <v>-0.4</v>
      </c>
      <c r="L7" s="150">
        <v>-2.5499999999999998</v>
      </c>
      <c r="M7" s="147" t="s">
        <v>68</v>
      </c>
      <c r="N7" s="147" t="s">
        <v>68</v>
      </c>
      <c r="O7" s="147" t="s">
        <v>68</v>
      </c>
      <c r="P7" s="147" t="s">
        <v>68</v>
      </c>
      <c r="Q7" s="147" t="s">
        <v>68</v>
      </c>
      <c r="R7" s="147" t="s">
        <v>68</v>
      </c>
      <c r="S7" s="147" t="s">
        <v>68</v>
      </c>
    </row>
    <row r="8" spans="1:20" s="147" customFormat="1" ht="12.75" hidden="1" customHeight="1">
      <c r="A8" s="3716" t="s">
        <v>2399</v>
      </c>
      <c r="B8" s="3716"/>
      <c r="C8" s="3716"/>
      <c r="D8" s="149"/>
      <c r="E8" s="433">
        <f t="shared" ref="E8:E17" si="0">N8/M8*100</f>
        <v>98.879656098118573</v>
      </c>
      <c r="F8" s="150">
        <f t="shared" ref="F8:F17" si="1">O8/M8*100</f>
        <v>52.009150298776284</v>
      </c>
      <c r="G8" s="150">
        <f t="shared" ref="G8:G17" si="2">P8/M8*100</f>
        <v>51.339895764868857</v>
      </c>
      <c r="H8" s="150">
        <f t="shared" ref="H8:H17" si="3">P8/S8*100</f>
        <v>166.44300454946168</v>
      </c>
      <c r="I8" s="150">
        <f t="shared" ref="I8:I17" si="4">Q8/M8*100</f>
        <v>12.341890945096155</v>
      </c>
      <c r="J8" s="150">
        <f t="shared" ref="J8:J17" si="5">Q8/S8*100</f>
        <v>40.012185068152654</v>
      </c>
      <c r="K8" s="150">
        <f t="shared" ref="K8:K17" si="6">R8/M8*100</f>
        <v>1.0554486092422661</v>
      </c>
      <c r="L8" s="150">
        <f t="shared" ref="L8:L17" si="7">R8/S8*100</f>
        <v>3.421745117566898</v>
      </c>
      <c r="M8" s="434">
        <v>948584982</v>
      </c>
      <c r="N8" s="435">
        <v>937957568</v>
      </c>
      <c r="O8" s="434">
        <v>493350989</v>
      </c>
      <c r="P8" s="434">
        <v>487002541</v>
      </c>
      <c r="Q8" s="434">
        <v>117073324</v>
      </c>
      <c r="R8" s="434">
        <v>10011827</v>
      </c>
      <c r="S8" s="434">
        <v>292594178</v>
      </c>
    </row>
    <row r="9" spans="1:20" s="147" customFormat="1" ht="12.75" hidden="1" customHeight="1">
      <c r="A9" s="3716" t="s">
        <v>2400</v>
      </c>
      <c r="B9" s="3716"/>
      <c r="C9" s="3716"/>
      <c r="D9" s="149"/>
      <c r="E9" s="433">
        <f t="shared" si="0"/>
        <v>97.80126976393565</v>
      </c>
      <c r="F9" s="150">
        <f t="shared" si="1"/>
        <v>43.806786794920129</v>
      </c>
      <c r="G9" s="150">
        <f t="shared" si="2"/>
        <v>46.707933951185183</v>
      </c>
      <c r="H9" s="150">
        <f t="shared" si="3"/>
        <v>293.87310207822026</v>
      </c>
      <c r="I9" s="150">
        <f t="shared" si="4"/>
        <v>12.077264449301394</v>
      </c>
      <c r="J9" s="150">
        <f t="shared" si="5"/>
        <v>75.986730049855922</v>
      </c>
      <c r="K9" s="150">
        <f t="shared" si="6"/>
        <v>-0.72857548259002891</v>
      </c>
      <c r="L9" s="150">
        <f t="shared" si="7"/>
        <v>-4.5839907496365564</v>
      </c>
      <c r="M9" s="154">
        <v>887937777.4215498</v>
      </c>
      <c r="N9" s="154">
        <v>868414421.03194439</v>
      </c>
      <c r="O9" s="154">
        <v>388977009.02661073</v>
      </c>
      <c r="P9" s="154">
        <v>414737390.60567915</v>
      </c>
      <c r="Q9" s="154">
        <v>107238593.52444977</v>
      </c>
      <c r="R9" s="154">
        <v>-6469296.9469482331</v>
      </c>
      <c r="S9" s="154">
        <v>141128054.14062306</v>
      </c>
    </row>
    <row r="10" spans="1:20" s="147" customFormat="1" ht="12.75" hidden="1" customHeight="1">
      <c r="A10" s="3716" t="s">
        <v>2401</v>
      </c>
      <c r="B10" s="3716"/>
      <c r="C10" s="3716"/>
      <c r="D10" s="149"/>
      <c r="E10" s="433">
        <f t="shared" si="0"/>
        <v>96.066795728157672</v>
      </c>
      <c r="F10" s="150">
        <f t="shared" si="1"/>
        <v>38.888402322131022</v>
      </c>
      <c r="G10" s="150">
        <f t="shared" si="2"/>
        <v>43.982952338522161</v>
      </c>
      <c r="H10" s="150">
        <f t="shared" si="3"/>
        <v>298.15338852259981</v>
      </c>
      <c r="I10" s="150">
        <f t="shared" si="4"/>
        <v>11.656114296511582</v>
      </c>
      <c r="J10" s="150">
        <f t="shared" si="5"/>
        <v>79.014931689063118</v>
      </c>
      <c r="K10" s="150">
        <f t="shared" si="6"/>
        <v>0.7225488353805144</v>
      </c>
      <c r="L10" s="150">
        <f t="shared" si="7"/>
        <v>4.8980428140353665</v>
      </c>
      <c r="M10" s="154">
        <v>1094008385.2415516</v>
      </c>
      <c r="N10" s="154">
        <v>1050978800.6989176</v>
      </c>
      <c r="O10" s="154">
        <v>425442382.29058367</v>
      </c>
      <c r="P10" s="154">
        <v>481177186.6602276</v>
      </c>
      <c r="Q10" s="154">
        <v>127518867.797176</v>
      </c>
      <c r="R10" s="154">
        <v>7904744.846528003</v>
      </c>
      <c r="S10" s="154">
        <v>161385785.02982694</v>
      </c>
    </row>
    <row r="11" spans="1:20" s="439" customFormat="1" ht="13.7" hidden="1" customHeight="1">
      <c r="A11" s="3590" t="s">
        <v>2402</v>
      </c>
      <c r="B11" s="3590"/>
      <c r="C11" s="3590"/>
      <c r="D11" s="436"/>
      <c r="E11" s="437">
        <f t="shared" si="0"/>
        <v>96.694235995395132</v>
      </c>
      <c r="F11" s="438">
        <f t="shared" si="1"/>
        <v>41.353074377945966</v>
      </c>
      <c r="G11" s="438">
        <f t="shared" si="2"/>
        <v>47.91521214392337</v>
      </c>
      <c r="H11" s="438">
        <f t="shared" si="3"/>
        <v>369.22649092196866</v>
      </c>
      <c r="I11" s="438">
        <f t="shared" si="4"/>
        <v>11.966287930980428</v>
      </c>
      <c r="J11" s="438">
        <f t="shared" si="5"/>
        <v>92.210183455863827</v>
      </c>
      <c r="K11" s="438">
        <f t="shared" si="6"/>
        <v>1.1999116846393896</v>
      </c>
      <c r="L11" s="438">
        <f t="shared" si="7"/>
        <v>9.2463157505159064</v>
      </c>
      <c r="M11" s="154">
        <v>1104507474.4175601</v>
      </c>
      <c r="N11" s="154">
        <v>1067995063.900094</v>
      </c>
      <c r="O11" s="154">
        <v>456747797.40586615</v>
      </c>
      <c r="P11" s="154">
        <v>529227099.51266408</v>
      </c>
      <c r="Q11" s="154">
        <v>132168544.60800523</v>
      </c>
      <c r="R11" s="154">
        <v>13253114.24325172</v>
      </c>
      <c r="S11" s="154">
        <v>143334000.27478242</v>
      </c>
    </row>
    <row r="12" spans="1:20" s="147" customFormat="1" ht="13.7" hidden="1" customHeight="1">
      <c r="A12" s="3716" t="s">
        <v>2403</v>
      </c>
      <c r="B12" s="3716"/>
      <c r="C12" s="3716"/>
      <c r="D12" s="149"/>
      <c r="E12" s="433">
        <f t="shared" si="0"/>
        <v>96.143583588435959</v>
      </c>
      <c r="F12" s="150">
        <f t="shared" si="1"/>
        <v>43.80616542024616</v>
      </c>
      <c r="G12" s="150">
        <f t="shared" si="2"/>
        <v>49.754979514854305</v>
      </c>
      <c r="H12" s="150">
        <f t="shared" si="3"/>
        <v>369.94972248253907</v>
      </c>
      <c r="I12" s="150">
        <f t="shared" si="4"/>
        <v>11.891954414428728</v>
      </c>
      <c r="J12" s="150">
        <f t="shared" si="5"/>
        <v>88.421807792714873</v>
      </c>
      <c r="K12" s="150">
        <f t="shared" si="6"/>
        <v>1.3015294865590137</v>
      </c>
      <c r="L12" s="150">
        <f t="shared" si="7"/>
        <v>9.6774328328604184</v>
      </c>
      <c r="M12" s="154">
        <v>87573289.677770346</v>
      </c>
      <c r="N12" s="154">
        <v>84196098.96249029</v>
      </c>
      <c r="O12" s="154">
        <v>38362500.140195437</v>
      </c>
      <c r="P12" s="154">
        <v>43572072.339658655</v>
      </c>
      <c r="Q12" s="154">
        <v>10414175.687696068</v>
      </c>
      <c r="R12" s="154">
        <v>1139792.187505922</v>
      </c>
      <c r="S12" s="154">
        <v>11777836.200894887</v>
      </c>
      <c r="T12" s="440"/>
    </row>
    <row r="13" spans="1:20" s="147" customFormat="1" ht="13.7" hidden="1" customHeight="1">
      <c r="A13" s="3590" t="s">
        <v>2404</v>
      </c>
      <c r="B13" s="3590"/>
      <c r="C13" s="3590"/>
      <c r="D13" s="149"/>
      <c r="E13" s="433" t="e">
        <f t="shared" si="0"/>
        <v>#REF!</v>
      </c>
      <c r="F13" s="150" t="e">
        <f t="shared" si="1"/>
        <v>#REF!</v>
      </c>
      <c r="G13" s="150">
        <f t="shared" si="2"/>
        <v>33.18043711200859</v>
      </c>
      <c r="H13" s="150">
        <f t="shared" si="3"/>
        <v>364.62575496612726</v>
      </c>
      <c r="I13" s="150">
        <f t="shared" si="4"/>
        <v>9.0370982789521364</v>
      </c>
      <c r="J13" s="150">
        <f t="shared" si="5"/>
        <v>99.310288515561354</v>
      </c>
      <c r="K13" s="150">
        <f t="shared" si="6"/>
        <v>2.646541493160405</v>
      </c>
      <c r="L13" s="150">
        <f t="shared" si="7"/>
        <v>29.083317580633828</v>
      </c>
      <c r="M13" s="154">
        <f>'2'!L14*1000</f>
        <v>1814153456077.3289</v>
      </c>
      <c r="N13" s="154" t="e">
        <f>#REF!*1000</f>
        <v>#REF!</v>
      </c>
      <c r="O13" s="154" t="e">
        <f>#REF!*1000</f>
        <v>#REF!</v>
      </c>
      <c r="P13" s="154">
        <f>'2'!G14*1000</f>
        <v>601944046609.06848</v>
      </c>
      <c r="Q13" s="154">
        <f>'2'!J14*1000</f>
        <v>163946830756.715</v>
      </c>
      <c r="R13" s="154">
        <f>'22'!AA13*1000</f>
        <v>48012323964.690033</v>
      </c>
      <c r="S13" s="154">
        <f>'2'!M14*1000</f>
        <v>165085444023.28009</v>
      </c>
      <c r="T13" s="440"/>
    </row>
    <row r="14" spans="1:20" s="147" customFormat="1" ht="13.7" hidden="1" customHeight="1">
      <c r="A14" s="3716" t="s">
        <v>2405</v>
      </c>
      <c r="B14" s="3716"/>
      <c r="C14" s="3716"/>
      <c r="D14" s="149"/>
      <c r="E14" s="433" t="e">
        <f t="shared" si="0"/>
        <v>#REF!</v>
      </c>
      <c r="F14" s="150" t="e">
        <f t="shared" si="1"/>
        <v>#REF!</v>
      </c>
      <c r="G14" s="150">
        <f t="shared" si="2"/>
        <v>31.060894960473345</v>
      </c>
      <c r="H14" s="150">
        <f t="shared" si="3"/>
        <v>360.18391381837631</v>
      </c>
      <c r="I14" s="150">
        <f t="shared" si="4"/>
        <v>6.6219643922703204</v>
      </c>
      <c r="J14" s="150">
        <f t="shared" si="5"/>
        <v>76.788677692933476</v>
      </c>
      <c r="K14" s="150">
        <f t="shared" si="6"/>
        <v>1.0746011818883412</v>
      </c>
      <c r="L14" s="150">
        <f t="shared" si="7"/>
        <v>12.461136743771958</v>
      </c>
      <c r="M14" s="154">
        <f>'2'!L15*1000</f>
        <v>1858282579764.1816</v>
      </c>
      <c r="N14" s="154" t="e">
        <f>#REF!*1000</f>
        <v>#REF!</v>
      </c>
      <c r="O14" s="154" t="e">
        <f>#REF!*1000</f>
        <v>#REF!</v>
      </c>
      <c r="P14" s="154">
        <f>'2'!G15*1000</f>
        <v>577199200169.32678</v>
      </c>
      <c r="Q14" s="154">
        <f>'2'!J15*1000</f>
        <v>123054810739.74641</v>
      </c>
      <c r="R14" s="154">
        <f>'22'!AA14*1000</f>
        <v>19969126564.971054</v>
      </c>
      <c r="S14" s="154">
        <f>'2'!M15*1000</f>
        <v>160251243330.20074</v>
      </c>
      <c r="T14" s="440"/>
    </row>
    <row r="15" spans="1:20" s="147" customFormat="1" ht="0.75" hidden="1" customHeight="1">
      <c r="A15" s="3716" t="s">
        <v>2406</v>
      </c>
      <c r="B15" s="3716"/>
      <c r="C15" s="3716"/>
      <c r="D15" s="149"/>
      <c r="E15" s="433" t="e">
        <f t="shared" si="0"/>
        <v>#REF!</v>
      </c>
      <c r="F15" s="150" t="e">
        <f t="shared" si="1"/>
        <v>#REF!</v>
      </c>
      <c r="G15" s="150">
        <f t="shared" si="2"/>
        <v>36.56124742313078</v>
      </c>
      <c r="H15" s="150">
        <f t="shared" si="3"/>
        <v>361.13273953770857</v>
      </c>
      <c r="I15" s="150">
        <f t="shared" si="4"/>
        <v>6.9783047564829008</v>
      </c>
      <c r="J15" s="150">
        <f t="shared" si="5"/>
        <v>68.928017823684357</v>
      </c>
      <c r="K15" s="150">
        <f t="shared" si="6"/>
        <v>0.81774071897321621</v>
      </c>
      <c r="L15" s="150">
        <f t="shared" si="7"/>
        <v>8.0772119905159698</v>
      </c>
      <c r="M15" s="154">
        <f>'2'!L16*1000</f>
        <v>1616947529869.2383</v>
      </c>
      <c r="N15" s="154" t="e">
        <f>#REF!*1000</f>
        <v>#REF!</v>
      </c>
      <c r="O15" s="154" t="e">
        <f>#REF!*1000</f>
        <v>#REF!</v>
      </c>
      <c r="P15" s="154">
        <f>'2'!G16*1000</f>
        <v>591176187097.69373</v>
      </c>
      <c r="Q15" s="154">
        <f>'2'!J16*1000</f>
        <v>112835526386.69783</v>
      </c>
      <c r="R15" s="154">
        <f>'22'!AA15*1000</f>
        <v>13222438356.172369</v>
      </c>
      <c r="S15" s="154">
        <f>'2'!M16*1000</f>
        <v>163700524038.46497</v>
      </c>
      <c r="T15" s="440"/>
    </row>
    <row r="16" spans="1:20" s="147" customFormat="1" ht="17.25" hidden="1" customHeight="1">
      <c r="A16" s="3716" t="s">
        <v>2407</v>
      </c>
      <c r="B16" s="3716"/>
      <c r="C16" s="3716"/>
      <c r="D16" s="149"/>
      <c r="E16" s="433" t="e">
        <f t="shared" si="0"/>
        <v>#REF!</v>
      </c>
      <c r="F16" s="150" t="e">
        <f t="shared" si="1"/>
        <v>#REF!</v>
      </c>
      <c r="G16" s="150">
        <f t="shared" si="2"/>
        <v>31.104626331474162</v>
      </c>
      <c r="H16" s="150">
        <f t="shared" si="3"/>
        <v>318.25095015699156</v>
      </c>
      <c r="I16" s="150">
        <f t="shared" si="4"/>
        <v>6.3675851906410283</v>
      </c>
      <c r="J16" s="150">
        <f t="shared" si="5"/>
        <v>65.150759746518162</v>
      </c>
      <c r="K16" s="150">
        <f t="shared" si="6"/>
        <v>1.3284410257579715</v>
      </c>
      <c r="L16" s="150">
        <f t="shared" si="7"/>
        <v>13.59211373155776</v>
      </c>
      <c r="M16" s="154">
        <f>'2'!L17*1000</f>
        <v>1677734614158.7781</v>
      </c>
      <c r="N16" s="154" t="e">
        <f>#REF!*1000</f>
        <v>#REF!</v>
      </c>
      <c r="O16" s="154" t="e">
        <f>#REF!*1000</f>
        <v>#REF!</v>
      </c>
      <c r="P16" s="154">
        <f>'2'!G17*1000</f>
        <v>521853082567.8877</v>
      </c>
      <c r="Q16" s="154">
        <f>'2'!J17*1000</f>
        <v>106831180829.43275</v>
      </c>
      <c r="R16" s="154">
        <f>'22'!AA16*1000</f>
        <v>22287714917.827419</v>
      </c>
      <c r="S16" s="154">
        <f>'2'!M17*1000</f>
        <v>163975341569.43137</v>
      </c>
      <c r="T16" s="440"/>
    </row>
    <row r="17" spans="1:20" s="147" customFormat="1" ht="15.75" hidden="1" customHeight="1">
      <c r="A17" s="3716" t="s">
        <v>2370</v>
      </c>
      <c r="B17" s="3716"/>
      <c r="C17" s="3716"/>
      <c r="D17" s="149"/>
      <c r="E17" s="441" t="e">
        <f t="shared" si="0"/>
        <v>#REF!</v>
      </c>
      <c r="F17" s="442" t="e">
        <f t="shared" si="1"/>
        <v>#REF!</v>
      </c>
      <c r="G17" s="442">
        <f t="shared" si="2"/>
        <v>30.986663560319151</v>
      </c>
      <c r="H17" s="442">
        <f t="shared" si="3"/>
        <v>309.19840934118037</v>
      </c>
      <c r="I17" s="442">
        <f t="shared" si="4"/>
        <v>6.5546330433600168</v>
      </c>
      <c r="J17" s="442">
        <f t="shared" si="5"/>
        <v>65.404980012671729</v>
      </c>
      <c r="K17" s="442">
        <f t="shared" si="6"/>
        <v>1.8219534286994465</v>
      </c>
      <c r="L17" s="442">
        <f t="shared" si="7"/>
        <v>18.180243928197097</v>
      </c>
      <c r="M17" s="154">
        <f>'2'!L18*1000</f>
        <v>1905911401124.707</v>
      </c>
      <c r="N17" s="154" t="e">
        <f>#REF!*1000</f>
        <v>#REF!</v>
      </c>
      <c r="O17" s="154" t="e">
        <f>#REF!*1000</f>
        <v>#REF!</v>
      </c>
      <c r="P17" s="154">
        <f>'2'!G18*1000</f>
        <v>590578353624.27771</v>
      </c>
      <c r="Q17" s="154">
        <f>'2'!J18*1000</f>
        <v>124925498475.28592</v>
      </c>
      <c r="R17" s="154">
        <f>'22'!AA17*1000</f>
        <v>34724818120.765259</v>
      </c>
      <c r="S17" s="154">
        <f>'2'!M18*1000</f>
        <v>191003037461.4938</v>
      </c>
      <c r="T17" s="440"/>
    </row>
    <row r="18" spans="1:20" s="147" customFormat="1" ht="15.75" hidden="1" customHeight="1">
      <c r="A18" s="3716" t="s">
        <v>2289</v>
      </c>
      <c r="B18" s="3716"/>
      <c r="C18" s="3716"/>
      <c r="D18" s="149"/>
      <c r="E18" s="441" t="e">
        <f>N18/M18*100</f>
        <v>#REF!</v>
      </c>
      <c r="F18" s="442" t="e">
        <f>O18/M18*100</f>
        <v>#REF!</v>
      </c>
      <c r="G18" s="442">
        <f>P18/M18*100</f>
        <v>32.085281743425561</v>
      </c>
      <c r="H18" s="442">
        <f>P18/S18*100</f>
        <v>408.58755089352894</v>
      </c>
      <c r="I18" s="442">
        <f>Q18/M18*100</f>
        <v>8.5556173339123696</v>
      </c>
      <c r="J18" s="442">
        <f>Q18/S18*100</f>
        <v>108.9508504491088</v>
      </c>
      <c r="K18" s="442">
        <f>R18/M18*100</f>
        <v>3.7038632327535974</v>
      </c>
      <c r="L18" s="442">
        <f>R18/S18*100</f>
        <v>47.166561266848611</v>
      </c>
      <c r="M18" s="154">
        <f>'2'!L19*1000</f>
        <v>1892556986282.2148</v>
      </c>
      <c r="N18" s="154" t="e">
        <f>'13'!G18*1000</f>
        <v>#REF!</v>
      </c>
      <c r="O18" s="154" t="e">
        <f>#REF!*1000</f>
        <v>#REF!</v>
      </c>
      <c r="P18" s="154">
        <f>'1'!G19*1000</f>
        <v>607232241203.53247</v>
      </c>
      <c r="Q18" s="154">
        <f>'1'!J19*1000</f>
        <v>161919933572.53073</v>
      </c>
      <c r="R18" s="154">
        <f>'21'!AA18*1000</f>
        <v>70097722373.816498</v>
      </c>
      <c r="S18" s="154">
        <f>'1'!M19*1000</f>
        <v>148617411341.97382</v>
      </c>
      <c r="T18" s="440"/>
    </row>
    <row r="19" spans="1:20" s="147" customFormat="1" ht="15.75" hidden="1" customHeight="1">
      <c r="A19" s="3716" t="s">
        <v>2408</v>
      </c>
      <c r="B19" s="3716"/>
      <c r="C19" s="3716"/>
      <c r="D19" s="149"/>
      <c r="E19" s="441" t="e">
        <f>N19/M19*100</f>
        <v>#REF!</v>
      </c>
      <c r="F19" s="442" t="e">
        <f>O19/M19*100</f>
        <v>#REF!</v>
      </c>
      <c r="G19" s="442">
        <f>P19/M19*100</f>
        <v>29.964902701311612</v>
      </c>
      <c r="H19" s="442">
        <f>P19/S19*100</f>
        <v>301.42040190983852</v>
      </c>
      <c r="I19" s="442">
        <f>Q19/M19*100</f>
        <v>6.3821086862213399</v>
      </c>
      <c r="J19" s="442">
        <f>Q19/S19*100</f>
        <v>64.198365147666706</v>
      </c>
      <c r="K19" s="442">
        <f>R19/M19*100</f>
        <v>1.7110994133738389</v>
      </c>
      <c r="L19" s="442">
        <f>R19/S19*100</f>
        <v>17.212145756917664</v>
      </c>
      <c r="M19" s="154">
        <f>'2'!L20*1000</f>
        <v>1918058080334.3196</v>
      </c>
      <c r="N19" s="154" t="e">
        <f>#REF!*1000</f>
        <v>#REF!</v>
      </c>
      <c r="O19" s="154" t="e">
        <f>#REF!*1000</f>
        <v>#REF!</v>
      </c>
      <c r="P19" s="154">
        <f>'2'!G20*1000</f>
        <v>574744237526.82422</v>
      </c>
      <c r="Q19" s="154">
        <f>'2'!J20*1000</f>
        <v>122412551351.78688</v>
      </c>
      <c r="R19" s="154">
        <f>'22'!AA19*1000</f>
        <v>32819880560.770058</v>
      </c>
      <c r="S19" s="154">
        <f>'2'!M20*1000</f>
        <v>190678611628.53299</v>
      </c>
      <c r="T19" s="440"/>
    </row>
    <row r="20" spans="1:20" s="147" customFormat="1" ht="15.75" hidden="1" customHeight="1">
      <c r="A20" s="3716" t="s">
        <v>2272</v>
      </c>
      <c r="B20" s="3716"/>
      <c r="C20" s="3716"/>
      <c r="D20" s="149"/>
      <c r="E20" s="441" t="e">
        <f>N20/M20*100</f>
        <v>#REF!</v>
      </c>
      <c r="F20" s="442" t="e">
        <f>O20/M20*100</f>
        <v>#REF!</v>
      </c>
      <c r="G20" s="442">
        <f>P20/M20*100</f>
        <v>28.346727808228561</v>
      </c>
      <c r="H20" s="442">
        <f>P20/S20*100</f>
        <v>298.19109011649061</v>
      </c>
      <c r="I20" s="442">
        <f>Q20/M20*100</f>
        <v>5.9039419575430427</v>
      </c>
      <c r="J20" s="442">
        <f>Q20/S20*100</f>
        <v>62.106035667129255</v>
      </c>
      <c r="K20" s="442">
        <f>R20/M20*100</f>
        <v>1.8104330390879257</v>
      </c>
      <c r="L20" s="442">
        <f>R20/S20*100</f>
        <v>19.044702625317804</v>
      </c>
      <c r="M20" s="154">
        <f>'2'!L21*1000</f>
        <v>2003052329113.0562</v>
      </c>
      <c r="N20" s="154" t="e">
        <f>#REF!*1000</f>
        <v>#REF!</v>
      </c>
      <c r="O20" s="154" t="e">
        <f>#REF!*1000</f>
        <v>#REF!</v>
      </c>
      <c r="P20" s="154">
        <f>'2'!G21*1000</f>
        <v>567799791590.06055</v>
      </c>
      <c r="Q20" s="154">
        <f>'2'!J21*1000</f>
        <v>118259046890.04887</v>
      </c>
      <c r="R20" s="154">
        <f>'22'!AA20*1000</f>
        <v>36263921156.482986</v>
      </c>
      <c r="S20" s="154">
        <f>'2'!M21*1000</f>
        <v>190414740885.86792</v>
      </c>
      <c r="T20" s="440"/>
    </row>
    <row r="21" spans="1:20" s="147" customFormat="1" ht="15.75" hidden="1" customHeight="1">
      <c r="A21" s="3716" t="s">
        <v>2376</v>
      </c>
      <c r="B21" s="3716"/>
      <c r="C21" s="3716"/>
      <c r="D21" s="149"/>
      <c r="E21" s="441" t="e">
        <f>N21/M21*100</f>
        <v>#REF!</v>
      </c>
      <c r="F21" s="442" t="e">
        <f>O21/M21*100</f>
        <v>#REF!</v>
      </c>
      <c r="G21" s="442">
        <f>P21/M21*100</f>
        <v>35.960480263446051</v>
      </c>
      <c r="H21" s="442">
        <f>P21/S21*100</f>
        <v>294.4694044334646</v>
      </c>
      <c r="I21" s="442">
        <f>Q21/M21*100</f>
        <v>7.7028983583068849</v>
      </c>
      <c r="J21" s="442">
        <f>Q21/S21*100</f>
        <v>63.076685165627289</v>
      </c>
      <c r="K21" s="442">
        <f>R21/M21*100</f>
        <v>2.3623878724763019</v>
      </c>
      <c r="L21" s="442">
        <f>R21/S21*100</f>
        <v>19.34487372673016</v>
      </c>
      <c r="M21" s="154">
        <f>'2'!L22*1000</f>
        <v>1698497265220.4094</v>
      </c>
      <c r="N21" s="154" t="e">
        <f>#REF!*1000</f>
        <v>#REF!</v>
      </c>
      <c r="O21" s="154" t="e">
        <f>#REF!*1000</f>
        <v>#REF!</v>
      </c>
      <c r="P21" s="154">
        <f>'2'!G22*1000</f>
        <v>610787773834.75635</v>
      </c>
      <c r="Q21" s="154">
        <f>'2'!J22*1000</f>
        <v>130833517958.55026</v>
      </c>
      <c r="R21" s="154">
        <f>'22'!AA21*1000</f>
        <v>40125093407.9086</v>
      </c>
      <c r="S21" s="154">
        <f>'2'!M22*1000</f>
        <v>207419774224.03622</v>
      </c>
      <c r="T21" s="440"/>
    </row>
    <row r="22" spans="1:20" s="147" customFormat="1" ht="14.45" hidden="1" customHeight="1">
      <c r="A22" s="3095" t="s">
        <v>2392</v>
      </c>
      <c r="B22" s="3096"/>
      <c r="C22" s="3096"/>
      <c r="D22" s="3097"/>
      <c r="E22" s="441">
        <f>N22/M22*100</f>
        <v>92.931180533661376</v>
      </c>
      <c r="F22" s="442" t="e">
        <f>O22/M22*100</f>
        <v>#REF!</v>
      </c>
      <c r="G22" s="442">
        <f>P22/M22*100</f>
        <v>36.37046339652278</v>
      </c>
      <c r="H22" s="442">
        <f>P22/S22*100</f>
        <v>271.21384727367672</v>
      </c>
      <c r="I22" s="442">
        <f>Q22/M22*100</f>
        <v>7.4956917489686026</v>
      </c>
      <c r="J22" s="442">
        <f>Q22/S22*100</f>
        <v>55.895229462753825</v>
      </c>
      <c r="K22" s="442">
        <f>R22/M22*100</f>
        <v>1.8199165275071008</v>
      </c>
      <c r="L22" s="442">
        <f>R22/S22*100</f>
        <v>13.571082605159784</v>
      </c>
      <c r="M22" s="154">
        <f>'2'!L23*1000</f>
        <v>1626676822.6598606</v>
      </c>
      <c r="N22" s="154">
        <f>'14'!F22*1000</f>
        <v>1511689974.7652617</v>
      </c>
      <c r="O22" s="154" t="e">
        <f>#REF!*1000</f>
        <v>#REF!</v>
      </c>
      <c r="P22" s="154">
        <f>'2'!G23*1000</f>
        <v>591629898.36522436</v>
      </c>
      <c r="Q22" s="154">
        <f>'2'!J23*1000</f>
        <v>121930680.37849981</v>
      </c>
      <c r="R22" s="154">
        <f>'22'!AA22*1000</f>
        <v>29604160.344714176</v>
      </c>
      <c r="S22" s="154">
        <f>'2'!M23*1000</f>
        <v>218141479.24689919</v>
      </c>
      <c r="T22" s="440"/>
    </row>
    <row r="23" spans="1:20" s="147" customFormat="1" ht="14.45" hidden="1" customHeight="1">
      <c r="A23" s="3095" t="s">
        <v>2293</v>
      </c>
      <c r="B23" s="3096"/>
      <c r="C23" s="3096"/>
      <c r="D23" s="3097"/>
      <c r="E23" s="442" t="s">
        <v>340</v>
      </c>
      <c r="F23" s="442" t="s">
        <v>340</v>
      </c>
      <c r="G23" s="442" t="s">
        <v>340</v>
      </c>
      <c r="H23" s="442" t="s">
        <v>340</v>
      </c>
      <c r="I23" s="442" t="s">
        <v>340</v>
      </c>
      <c r="J23" s="442" t="s">
        <v>340</v>
      </c>
      <c r="K23" s="442" t="s">
        <v>340</v>
      </c>
      <c r="L23" s="442" t="s">
        <v>340</v>
      </c>
      <c r="M23" s="154" t="e">
        <f>'2'!L24*1000</f>
        <v>#VALUE!</v>
      </c>
      <c r="N23" s="154" t="e">
        <f>#REF!*1000</f>
        <v>#REF!</v>
      </c>
      <c r="O23" s="154" t="e">
        <f>#REF!*1000</f>
        <v>#REF!</v>
      </c>
      <c r="P23" s="154">
        <f>'2'!G24*1000</f>
        <v>547611812.77995157</v>
      </c>
      <c r="Q23" s="154">
        <f>'2'!J24*1000</f>
        <v>125999915.51610923</v>
      </c>
      <c r="R23" s="154">
        <f>'22'!AA23*1000</f>
        <v>35393874.641408071</v>
      </c>
      <c r="S23" s="154" t="e">
        <f>'2'!M24*1000</f>
        <v>#VALUE!</v>
      </c>
      <c r="T23" s="440"/>
    </row>
    <row r="24" spans="1:20" s="147" customFormat="1" ht="14.1" customHeight="1">
      <c r="A24" s="3098" t="s">
        <v>1463</v>
      </c>
      <c r="B24" s="3098"/>
      <c r="C24" s="3098"/>
      <c r="D24" s="3099"/>
      <c r="E24" s="441">
        <v>92.180314994046185</v>
      </c>
      <c r="F24" s="442">
        <v>29.658604394627908</v>
      </c>
      <c r="G24" s="442">
        <v>30.960703349801232</v>
      </c>
      <c r="H24" s="442">
        <v>205.25957888706498</v>
      </c>
      <c r="I24" s="442">
        <v>6.6782679152870701</v>
      </c>
      <c r="J24" s="442">
        <v>44.274784215960707</v>
      </c>
      <c r="K24" s="442">
        <v>1.5450558033420154</v>
      </c>
      <c r="L24" s="442">
        <v>10.24322671122502</v>
      </c>
      <c r="M24" s="154">
        <f>'2'!L25*1000</f>
        <v>2222332340.2221918</v>
      </c>
      <c r="N24" s="154">
        <f>'14'!F24*1000</f>
        <v>2048552951.4313745</v>
      </c>
      <c r="O24" s="154">
        <f>'26'!F24*1000</f>
        <v>659112757.12037623</v>
      </c>
      <c r="P24" s="154">
        <f>'2'!G25*1000</f>
        <v>688049723.30288827</v>
      </c>
      <c r="Q24" s="154">
        <f>'2'!J25*1000</f>
        <v>148413307.64810693</v>
      </c>
      <c r="R24" s="154">
        <f>'22'!AA24*1000</f>
        <v>34336274.792149395</v>
      </c>
      <c r="S24" s="154">
        <f>'2'!M25*1000</f>
        <v>335209556.13060927</v>
      </c>
      <c r="T24" s="440"/>
    </row>
    <row r="25" spans="1:20" s="147" customFormat="1" ht="14.1" customHeight="1">
      <c r="A25" s="3095" t="s">
        <v>2294</v>
      </c>
      <c r="B25" s="3095"/>
      <c r="C25" s="3095"/>
      <c r="D25" s="3100"/>
      <c r="E25" s="441">
        <v>97.865980041455302</v>
      </c>
      <c r="F25" s="442">
        <v>45.203687999497156</v>
      </c>
      <c r="G25" s="442">
        <v>45.820969027122402</v>
      </c>
      <c r="H25" s="442">
        <v>264.50743771221852</v>
      </c>
      <c r="I25" s="442">
        <v>10.1047397275706</v>
      </c>
      <c r="J25" s="442">
        <v>58.33090986151965</v>
      </c>
      <c r="K25" s="442">
        <v>4.636686940978203</v>
      </c>
      <c r="L25" s="442">
        <v>26.765871789090586</v>
      </c>
      <c r="M25" s="154">
        <f>'2'!L26*1000</f>
        <v>1893661843.1519759</v>
      </c>
      <c r="N25" s="154">
        <f>'14'!F25*1000</f>
        <v>1853250721.4717674</v>
      </c>
      <c r="O25" s="154">
        <f>'26'!F25*1000</f>
        <v>856004991.34394634</v>
      </c>
      <c r="P25" s="154">
        <f>'2'!G26*1000</f>
        <v>867694206.62910211</v>
      </c>
      <c r="Q25" s="154">
        <f>'2'!J26*1000</f>
        <v>191349600.57082337</v>
      </c>
      <c r="R25" s="154">
        <f>'22'!AA25*1000</f>
        <v>87803171.387714803</v>
      </c>
      <c r="S25" s="154">
        <f>'2'!M26*1000</f>
        <v>328041515.25339895</v>
      </c>
      <c r="T25" s="440"/>
    </row>
    <row r="26" spans="1:20" s="147" customFormat="1" ht="14.1" customHeight="1">
      <c r="A26" s="3095" t="s">
        <v>1464</v>
      </c>
      <c r="B26" s="3095"/>
      <c r="C26" s="3095"/>
      <c r="D26" s="3100"/>
      <c r="E26" s="441">
        <v>94.543524560336522</v>
      </c>
      <c r="F26" s="442">
        <v>29.242633604472061</v>
      </c>
      <c r="G26" s="442">
        <v>31.875476849148949</v>
      </c>
      <c r="H26" s="442">
        <v>267.71279572230901</v>
      </c>
      <c r="I26" s="442">
        <v>7.1410791460460032</v>
      </c>
      <c r="J26" s="442">
        <v>59.975832572157962</v>
      </c>
      <c r="K26" s="442">
        <v>1.8990571237180682</v>
      </c>
      <c r="L26" s="442">
        <v>15.949624667042583</v>
      </c>
      <c r="M26" s="154">
        <f>'2'!L27*1000</f>
        <v>2945061719.0810175</v>
      </c>
      <c r="N26" s="154">
        <f>'14'!F26*1000</f>
        <v>2784365149.6964307</v>
      </c>
      <c r="O26" s="154">
        <f>'26'!F26*1000</f>
        <v>861213607.93642831</v>
      </c>
      <c r="P26" s="154">
        <f>'2'!G27*1000</f>
        <v>938752466.45881784</v>
      </c>
      <c r="Q26" s="154">
        <f>'2'!J27*1000</f>
        <v>210312068.25184733</v>
      </c>
      <c r="R26" s="154">
        <f>'22'!AA26*1000</f>
        <v>55720286.060202338</v>
      </c>
      <c r="S26" s="154">
        <f>'2'!M27*1000</f>
        <v>350656554.88225502</v>
      </c>
      <c r="T26" s="440"/>
    </row>
    <row r="27" spans="1:20" s="147" customFormat="1" ht="14.1" customHeight="1">
      <c r="A27" s="3095" t="s">
        <v>2209</v>
      </c>
      <c r="B27" s="3096"/>
      <c r="C27" s="3096"/>
      <c r="D27" s="3097"/>
      <c r="E27" s="441">
        <v>94.390344221787501</v>
      </c>
      <c r="F27" s="442">
        <v>30.65240511038208</v>
      </c>
      <c r="G27" s="442">
        <v>31.889431933820944</v>
      </c>
      <c r="H27" s="442">
        <v>278.83860064964091</v>
      </c>
      <c r="I27" s="442">
        <v>7.4942815808903465</v>
      </c>
      <c r="J27" s="442">
        <v>65.529388959531047</v>
      </c>
      <c r="K27" s="442">
        <v>2.3848964485622353</v>
      </c>
      <c r="L27" s="442">
        <v>20.853340686389345</v>
      </c>
      <c r="M27" s="154">
        <f>'1'!L28*1000</f>
        <v>3356251479.7700539</v>
      </c>
      <c r="N27" s="154">
        <f>'13'!F27*1000</f>
        <v>3167977324.7037907</v>
      </c>
      <c r="O27" s="154">
        <f>'26'!F27*1000</f>
        <v>1028771800.1023102</v>
      </c>
      <c r="P27" s="154">
        <f>'1'!G28*1000</f>
        <v>1070289531.1691295</v>
      </c>
      <c r="Q27" s="154">
        <f>'1'!J28*1000</f>
        <v>251526936.45676687</v>
      </c>
      <c r="R27" s="154">
        <f>'21'!AA27*1000</f>
        <v>80043122.345853478</v>
      </c>
      <c r="S27" s="154">
        <f>'1'!M28*1000</f>
        <v>383838366.95334089</v>
      </c>
      <c r="T27" s="440"/>
    </row>
    <row r="28" spans="1:20" s="147" customFormat="1" ht="14.1" customHeight="1">
      <c r="A28" s="3095" t="s">
        <v>2237</v>
      </c>
      <c r="B28" s="3096"/>
      <c r="C28" s="3096"/>
      <c r="D28" s="3097"/>
      <c r="E28" s="441">
        <f>N28/M28*100</f>
        <v>94.221873177394926</v>
      </c>
      <c r="F28" s="442">
        <f>O28/M28*100</f>
        <v>30.181606454684069</v>
      </c>
      <c r="G28" s="442">
        <f>P28/M28*100</f>
        <v>32.046332093662848</v>
      </c>
      <c r="H28" s="442">
        <f>P28/S28*100</f>
        <v>284.8369584531975</v>
      </c>
      <c r="I28" s="442">
        <f>Q28/M28*100</f>
        <v>9.0448093716261084</v>
      </c>
      <c r="J28" s="442">
        <f>Q28/S28*100</f>
        <v>80.39285069109107</v>
      </c>
      <c r="K28" s="442">
        <f>R28/M28*100</f>
        <v>2.8521924473492262</v>
      </c>
      <c r="L28" s="442">
        <f>R28/S28*100</f>
        <v>25.351101625349159</v>
      </c>
      <c r="M28" s="154">
        <f>'1'!L29*1000</f>
        <v>3442359628.4599438</v>
      </c>
      <c r="N28" s="154">
        <f>'13'!F28*1000</f>
        <v>3243455723.4373717</v>
      </c>
      <c r="O28" s="154">
        <f>'26'!F28*1000</f>
        <v>1038959435.8167049</v>
      </c>
      <c r="P28" s="154">
        <f>'1'!G29*1000</f>
        <v>1103149998.3944521</v>
      </c>
      <c r="Q28" s="154">
        <f>'1'!J29*1000</f>
        <v>311354866.28001869</v>
      </c>
      <c r="R28" s="154">
        <f>'21'!AA28*1000</f>
        <v>98182721.333533406</v>
      </c>
      <c r="S28" s="154">
        <f>'1'!M29*1000</f>
        <v>387291735.02802813</v>
      </c>
      <c r="T28" s="440"/>
    </row>
    <row r="29" spans="1:20" ht="14.1" customHeight="1">
      <c r="A29" s="3094" t="s">
        <v>354</v>
      </c>
      <c r="B29" s="3094"/>
      <c r="C29" s="3094"/>
      <c r="D29" s="149"/>
      <c r="E29" s="442"/>
      <c r="F29" s="442"/>
      <c r="G29" s="442"/>
      <c r="H29" s="442"/>
      <c r="I29" s="442"/>
      <c r="J29" s="442"/>
      <c r="K29" s="442"/>
      <c r="L29" s="442"/>
      <c r="M29" s="154"/>
      <c r="N29" s="154"/>
      <c r="O29" s="154"/>
      <c r="P29" s="154"/>
      <c r="Q29" s="154"/>
      <c r="R29" s="154"/>
      <c r="S29" s="154"/>
      <c r="T29" s="440"/>
    </row>
    <row r="30" spans="1:20" ht="14.1" customHeight="1">
      <c r="A30" s="155"/>
      <c r="B30" s="156" t="s">
        <v>2379</v>
      </c>
      <c r="C30" s="155"/>
      <c r="D30" s="157"/>
      <c r="E30" s="443">
        <f>N30/M30*100</f>
        <v>88.517066382957125</v>
      </c>
      <c r="F30" s="444">
        <f t="shared" ref="F30:F35" si="8">O30/M30*100</f>
        <v>43.715656920571462</v>
      </c>
      <c r="G30" s="444">
        <f t="shared" ref="G30:G35" si="9">P30/M30*100</f>
        <v>48.366493665291323</v>
      </c>
      <c r="H30" s="444">
        <f t="shared" ref="H30:H35" si="10">P30/S30*100</f>
        <v>290.01186751060845</v>
      </c>
      <c r="I30" s="444">
        <f t="shared" ref="I30:I35" si="11">Q30/M30*100</f>
        <v>11.924045479184118</v>
      </c>
      <c r="J30" s="444">
        <f t="shared" ref="J30:J35" si="12">Q30/S30*100</f>
        <v>71.498147490919322</v>
      </c>
      <c r="K30" s="444">
        <f t="shared" ref="K30:K35" si="13">R30/M30*100</f>
        <v>2.4996333177555354</v>
      </c>
      <c r="L30" s="444">
        <f t="shared" ref="L30:L35" si="14">R30/S30*100</f>
        <v>14.988130659019411</v>
      </c>
      <c r="M30" s="445">
        <f>'2'!L31*1000</f>
        <v>508295373.10341156</v>
      </c>
      <c r="N30" s="154">
        <f>'14'!F30*1000</f>
        <v>449928152.83144641</v>
      </c>
      <c r="O30" s="445">
        <f>'26'!F30*1000</f>
        <v>222204661.44902605</v>
      </c>
      <c r="P30" s="445">
        <f>'2'!G31*1000</f>
        <v>245844649.43303043</v>
      </c>
      <c r="Q30" s="445">
        <f>'2'!J31*1000</f>
        <v>60609371.457439393</v>
      </c>
      <c r="R30" s="445">
        <f>'22'!AA30*1000</f>
        <v>12705520.498702684</v>
      </c>
      <c r="S30" s="445">
        <f>'2'!M31*1000</f>
        <v>84770548.027327746</v>
      </c>
      <c r="T30" s="440"/>
    </row>
    <row r="31" spans="1:20" ht="14.1" customHeight="1">
      <c r="A31" s="155"/>
      <c r="B31" s="156" t="s">
        <v>2246</v>
      </c>
      <c r="C31" s="155"/>
      <c r="D31" s="157"/>
      <c r="E31" s="443">
        <f t="shared" ref="E31:E35" si="15">N31/M31*100</f>
        <v>93.279135567977406</v>
      </c>
      <c r="F31" s="444">
        <f t="shared" si="8"/>
        <v>31.307479021631579</v>
      </c>
      <c r="G31" s="444">
        <f t="shared" si="9"/>
        <v>32.937854379771728</v>
      </c>
      <c r="H31" s="444">
        <f t="shared" si="10"/>
        <v>279.42427731549844</v>
      </c>
      <c r="I31" s="444">
        <f t="shared" si="11"/>
        <v>8.5389970472096053</v>
      </c>
      <c r="J31" s="444">
        <f t="shared" si="12"/>
        <v>72.439541793015067</v>
      </c>
      <c r="K31" s="444">
        <f t="shared" si="13"/>
        <v>2.274145075334256</v>
      </c>
      <c r="L31" s="444">
        <f t="shared" si="14"/>
        <v>19.292432860354339</v>
      </c>
      <c r="M31" s="445">
        <f>'2'!L32*1000</f>
        <v>422181894.3196792</v>
      </c>
      <c r="N31" s="154">
        <f>'14'!F31*1000</f>
        <v>393807621.54590869</v>
      </c>
      <c r="O31" s="445">
        <f>'26'!F31*1000</f>
        <v>132174507.99726038</v>
      </c>
      <c r="P31" s="445">
        <f>'2'!G32*1000</f>
        <v>139057657.56877771</v>
      </c>
      <c r="Q31" s="445">
        <f>'2'!J32*1000</f>
        <v>36050099.489810981</v>
      </c>
      <c r="R31" s="445">
        <f>'22'!AA31*1000</f>
        <v>9601028.7586238571</v>
      </c>
      <c r="S31" s="445">
        <f>'2'!M32*1000</f>
        <v>49765775.151944824</v>
      </c>
      <c r="T31" s="440"/>
    </row>
    <row r="32" spans="1:20" ht="14.1" customHeight="1">
      <c r="A32" s="155"/>
      <c r="B32" s="156" t="s">
        <v>2380</v>
      </c>
      <c r="C32" s="155"/>
      <c r="D32" s="157"/>
      <c r="E32" s="443">
        <f t="shared" si="15"/>
        <v>93.190647052136029</v>
      </c>
      <c r="F32" s="444">
        <f t="shared" si="8"/>
        <v>33.147706102846271</v>
      </c>
      <c r="G32" s="444">
        <f t="shared" si="9"/>
        <v>35.44186880097871</v>
      </c>
      <c r="H32" s="444">
        <f t="shared" si="10"/>
        <v>318.90372950522823</v>
      </c>
      <c r="I32" s="444">
        <f t="shared" si="11"/>
        <v>10.371954744398607</v>
      </c>
      <c r="J32" s="444">
        <f t="shared" si="12"/>
        <v>93.326203220887237</v>
      </c>
      <c r="K32" s="444">
        <f t="shared" si="13"/>
        <v>2.1614926245112622</v>
      </c>
      <c r="L32" s="444">
        <f t="shared" si="14"/>
        <v>19.448976100144318</v>
      </c>
      <c r="M32" s="445">
        <f>'2'!L33*1000</f>
        <v>793439746.91792834</v>
      </c>
      <c r="N32" s="154">
        <f>'14'!F32*1000</f>
        <v>739411634.12164795</v>
      </c>
      <c r="O32" s="445">
        <f>'26'!F32*1000</f>
        <v>263007075.41152218</v>
      </c>
      <c r="P32" s="445">
        <f>'2'!G33*1000</f>
        <v>281209874.11746967</v>
      </c>
      <c r="Q32" s="445">
        <f>'2'!J33*1000</f>
        <v>82295211.474398375</v>
      </c>
      <c r="R32" s="445">
        <f>'22'!AA32*1000</f>
        <v>17150141.609571848</v>
      </c>
      <c r="S32" s="445">
        <f>'2'!M33*1000</f>
        <v>88180177.307352379</v>
      </c>
      <c r="T32" s="440"/>
    </row>
    <row r="33" spans="1:20" ht="14.1" customHeight="1">
      <c r="A33" s="155"/>
      <c r="B33" s="156" t="s">
        <v>2248</v>
      </c>
      <c r="C33" s="155"/>
      <c r="D33" s="157"/>
      <c r="E33" s="443">
        <f t="shared" si="15"/>
        <v>95.746137806548461</v>
      </c>
      <c r="F33" s="444">
        <f t="shared" si="8"/>
        <v>28.53914436255025</v>
      </c>
      <c r="G33" s="444">
        <f t="shared" si="9"/>
        <v>30.842387563189462</v>
      </c>
      <c r="H33" s="444">
        <f t="shared" si="10"/>
        <v>265.72717505470996</v>
      </c>
      <c r="I33" s="444">
        <f t="shared" si="11"/>
        <v>6.60000261584059</v>
      </c>
      <c r="J33" s="444">
        <f t="shared" si="12"/>
        <v>56.863303687752918</v>
      </c>
      <c r="K33" s="444">
        <f t="shared" si="13"/>
        <v>2.4141647037604406</v>
      </c>
      <c r="L33" s="444">
        <f t="shared" si="14"/>
        <v>20.799594892993852</v>
      </c>
      <c r="M33" s="445">
        <f>'2'!L34*1000</f>
        <v>428798699.44575328</v>
      </c>
      <c r="N33" s="154">
        <f>'14'!F33*1000</f>
        <v>410558193.68401849</v>
      </c>
      <c r="O33" s="445">
        <f>'26'!F33*1000</f>
        <v>122375479.85956149</v>
      </c>
      <c r="P33" s="445">
        <f>'2'!G34*1000</f>
        <v>132251756.74897517</v>
      </c>
      <c r="Q33" s="445">
        <f>'2'!J34*1000</f>
        <v>28300725.380110148</v>
      </c>
      <c r="R33" s="445">
        <f>'22'!AA33*1000</f>
        <v>10351906.852203192</v>
      </c>
      <c r="S33" s="445">
        <f>'2'!M34*1000</f>
        <v>49769752.273829788</v>
      </c>
      <c r="T33" s="440"/>
    </row>
    <row r="34" spans="1:20" ht="14.1" customHeight="1">
      <c r="A34" s="155"/>
      <c r="B34" s="156" t="s">
        <v>2279</v>
      </c>
      <c r="C34" s="155"/>
      <c r="D34" s="157"/>
      <c r="E34" s="443">
        <f t="shared" si="15"/>
        <v>97.555418068500927</v>
      </c>
      <c r="F34" s="444">
        <f t="shared" si="8"/>
        <v>21.59974832112994</v>
      </c>
      <c r="G34" s="444">
        <f t="shared" si="9"/>
        <v>20.178664330214897</v>
      </c>
      <c r="H34" s="444">
        <f t="shared" si="10"/>
        <v>260.171274785278</v>
      </c>
      <c r="I34" s="444">
        <f t="shared" si="11"/>
        <v>6.3648552183140819</v>
      </c>
      <c r="J34" s="444">
        <f t="shared" si="12"/>
        <v>82.064524632234082</v>
      </c>
      <c r="K34" s="444">
        <f t="shared" si="13"/>
        <v>3.2098198063210561</v>
      </c>
      <c r="L34" s="444">
        <f t="shared" si="14"/>
        <v>41.385440442216307</v>
      </c>
      <c r="M34" s="445">
        <f>'2'!L35*1000</f>
        <v>537013853.22211564</v>
      </c>
      <c r="N34" s="154">
        <f>'14'!F34*1000</f>
        <v>523886109.59660089</v>
      </c>
      <c r="O34" s="445">
        <f>'26'!F34*1000</f>
        <v>115993640.74557912</v>
      </c>
      <c r="P34" s="445">
        <f>'2'!G35*1000</f>
        <v>108362222.84844363</v>
      </c>
      <c r="Q34" s="445">
        <f>'2'!J35*1000</f>
        <v>34180154.259877354</v>
      </c>
      <c r="R34" s="445">
        <f>'22'!AA34*1000</f>
        <v>17237177.023411352</v>
      </c>
      <c r="S34" s="445">
        <f>'2'!M35*1000</f>
        <v>41650340.890967339</v>
      </c>
      <c r="T34" s="440"/>
    </row>
    <row r="35" spans="1:20" ht="14.1" customHeight="1">
      <c r="A35" s="155"/>
      <c r="B35" s="156" t="s">
        <v>2409</v>
      </c>
      <c r="C35" s="155"/>
      <c r="D35" s="157"/>
      <c r="E35" s="443">
        <f t="shared" si="15"/>
        <v>96.443664535308997</v>
      </c>
      <c r="F35" s="444">
        <f t="shared" si="8"/>
        <v>24.341848636837753</v>
      </c>
      <c r="G35" s="444">
        <f t="shared" si="9"/>
        <v>26.098324759849966</v>
      </c>
      <c r="H35" s="444">
        <f t="shared" si="10"/>
        <v>268.50312087643647</v>
      </c>
      <c r="I35" s="444">
        <f t="shared" si="11"/>
        <v>9.2899962145518185</v>
      </c>
      <c r="J35" s="444">
        <f t="shared" si="12"/>
        <v>95.57674676402425</v>
      </c>
      <c r="K35" s="444">
        <f t="shared" si="13"/>
        <v>4.1370851611997734</v>
      </c>
      <c r="L35" s="444">
        <f t="shared" si="14"/>
        <v>42.562895792554315</v>
      </c>
      <c r="M35" s="445">
        <f>'2'!L36*1000</f>
        <v>752630061.45105958</v>
      </c>
      <c r="N35" s="154">
        <f>'14'!F35*1000</f>
        <v>725864011.65774989</v>
      </c>
      <c r="O35" s="445">
        <f>'26'!F35*1000</f>
        <v>183204070.35375589</v>
      </c>
      <c r="P35" s="445">
        <f>'2'!G36*1000</f>
        <v>196423837.67775589</v>
      </c>
      <c r="Q35" s="445">
        <f>'2'!J36*1000</f>
        <v>69919304.218382463</v>
      </c>
      <c r="R35" s="445">
        <f>'22'!AA35*1000</f>
        <v>31136946.591020517</v>
      </c>
      <c r="S35" s="445">
        <f>'2'!M36*1000</f>
        <v>73155141.376605809</v>
      </c>
      <c r="T35" s="440"/>
    </row>
    <row r="36" spans="1:20" ht="14.1" customHeight="1">
      <c r="A36" s="3094" t="s">
        <v>380</v>
      </c>
      <c r="B36" s="3094"/>
      <c r="C36" s="3094"/>
      <c r="D36" s="162"/>
      <c r="E36" s="444"/>
      <c r="F36" s="444"/>
      <c r="G36" s="444"/>
      <c r="H36" s="444"/>
      <c r="I36" s="444"/>
      <c r="J36" s="444"/>
      <c r="K36" s="444"/>
      <c r="L36" s="444"/>
      <c r="M36" s="445"/>
      <c r="N36" s="445"/>
      <c r="O36" s="445"/>
      <c r="P36" s="445"/>
      <c r="Q36" s="445"/>
      <c r="R36" s="445"/>
      <c r="S36" s="445"/>
      <c r="T36" s="440"/>
    </row>
    <row r="37" spans="1:20" ht="14.1" customHeight="1">
      <c r="A37" s="155"/>
      <c r="B37" s="156" t="s">
        <v>2224</v>
      </c>
      <c r="C37" s="155"/>
      <c r="D37" s="165"/>
      <c r="E37" s="443">
        <f t="shared" ref="E37:E46" si="16">N37/M37*100</f>
        <v>90.380393859920687</v>
      </c>
      <c r="F37" s="444">
        <f t="shared" ref="F37:F46" si="17">O37/M37*100</f>
        <v>5.2097641506577483</v>
      </c>
      <c r="G37" s="444">
        <f t="shared" ref="G37:G46" si="18">P37/M37*100</f>
        <v>14.645290755115212</v>
      </c>
      <c r="H37" s="444">
        <f t="shared" ref="H37:H46" si="19">P37/S37*100</f>
        <v>99.203800460326065</v>
      </c>
      <c r="I37" s="444">
        <f t="shared" ref="I37:I46" si="20">Q37/M37*100</f>
        <v>4.319870479756637</v>
      </c>
      <c r="J37" s="444">
        <f t="shared" ref="J37:J46" si="21">Q37/S37*100</f>
        <v>29.261800004793365</v>
      </c>
      <c r="K37" s="444">
        <f t="shared" ref="K37:K46" si="22">R37/M37*100</f>
        <v>-1.257485392703962</v>
      </c>
      <c r="L37" s="444">
        <f t="shared" ref="L37:L46" si="23">R37/S37*100</f>
        <v>-8.5179141927249002</v>
      </c>
      <c r="M37" s="445">
        <f>'2'!L38*1000</f>
        <v>117995435.03270833</v>
      </c>
      <c r="N37" s="154">
        <f>'14'!F37*1000</f>
        <v>106644738.91928862</v>
      </c>
      <c r="O37" s="445">
        <f>'26'!F37*1000</f>
        <v>6147283.8737466922</v>
      </c>
      <c r="P37" s="445">
        <f>'2'!G38*1000</f>
        <v>17280774.538303208</v>
      </c>
      <c r="Q37" s="445">
        <f>'2'!J38*1000</f>
        <v>5097249.9654383883</v>
      </c>
      <c r="R37" s="445">
        <f>'22'!AA37*1000</f>
        <v>-1483775.3595938007</v>
      </c>
      <c r="S37" s="445">
        <f>'2'!M38*1000</f>
        <v>17419468.264438313</v>
      </c>
      <c r="T37" s="440"/>
    </row>
    <row r="38" spans="1:20" ht="14.1" customHeight="1">
      <c r="A38" s="155"/>
      <c r="B38" s="156" t="s">
        <v>2189</v>
      </c>
      <c r="C38" s="155"/>
      <c r="D38" s="165"/>
      <c r="E38" s="443">
        <f t="shared" si="16"/>
        <v>88.073015669058108</v>
      </c>
      <c r="F38" s="444">
        <f t="shared" si="17"/>
        <v>33.483464410216676</v>
      </c>
      <c r="G38" s="444">
        <f t="shared" si="18"/>
        <v>38.089865020548466</v>
      </c>
      <c r="H38" s="444">
        <f t="shared" si="19"/>
        <v>172.07034712302797</v>
      </c>
      <c r="I38" s="444">
        <f t="shared" si="20"/>
        <v>14.696211181240256</v>
      </c>
      <c r="J38" s="444">
        <f t="shared" si="21"/>
        <v>66.389895526936769</v>
      </c>
      <c r="K38" s="444">
        <f t="shared" si="22"/>
        <v>2.3257071643246889</v>
      </c>
      <c r="L38" s="444">
        <f t="shared" si="23"/>
        <v>10.506344374178617</v>
      </c>
      <c r="M38" s="445">
        <f>'2'!L39*1000</f>
        <v>45050295.471407786</v>
      </c>
      <c r="N38" s="154">
        <f>'14'!F38*1000</f>
        <v>39677153.789489955</v>
      </c>
      <c r="O38" s="445">
        <f>'26'!F38*1000</f>
        <v>15084399.650866281</v>
      </c>
      <c r="P38" s="445">
        <f>'2'!G39*1000</f>
        <v>17159596.736417484</v>
      </c>
      <c r="Q38" s="445">
        <f>'2'!J39*1000</f>
        <v>6620686.5602508038</v>
      </c>
      <c r="R38" s="445">
        <f>'22'!AA38*1000</f>
        <v>1047737.9493279718</v>
      </c>
      <c r="S38" s="445">
        <f>'2'!M39*1000</f>
        <v>9972431.0570191406</v>
      </c>
      <c r="T38" s="440"/>
    </row>
    <row r="39" spans="1:20" ht="14.1" customHeight="1">
      <c r="A39" s="156"/>
      <c r="B39" s="156" t="s">
        <v>2410</v>
      </c>
      <c r="C39" s="156"/>
      <c r="D39" s="165"/>
      <c r="E39" s="443">
        <f t="shared" si="16"/>
        <v>80.209971367924098</v>
      </c>
      <c r="F39" s="444">
        <f t="shared" si="17"/>
        <v>44.423848049655874</v>
      </c>
      <c r="G39" s="444">
        <f t="shared" si="18"/>
        <v>47.291012739225252</v>
      </c>
      <c r="H39" s="444">
        <f t="shared" si="19"/>
        <v>183.0634189760236</v>
      </c>
      <c r="I39" s="444">
        <f t="shared" si="20"/>
        <v>15.32675927925122</v>
      </c>
      <c r="J39" s="444">
        <f t="shared" si="21"/>
        <v>59.329855567990307</v>
      </c>
      <c r="K39" s="444">
        <f t="shared" si="22"/>
        <v>3.4650253133290225</v>
      </c>
      <c r="L39" s="444">
        <f t="shared" si="23"/>
        <v>13.41310629557201</v>
      </c>
      <c r="M39" s="445">
        <f>'2'!L40*1000</f>
        <v>100621451.12123741</v>
      </c>
      <c r="N39" s="154">
        <f>'14'!F39*1000</f>
        <v>80708437.134334266</v>
      </c>
      <c r="O39" s="445">
        <f>'26'!F39*1000</f>
        <v>44699920.551457264</v>
      </c>
      <c r="P39" s="445">
        <f>'2'!G40*1000</f>
        <v>47584903.268137693</v>
      </c>
      <c r="Q39" s="445">
        <f>'2'!J40*1000</f>
        <v>15422007.596641487</v>
      </c>
      <c r="R39" s="445">
        <f>'22'!AA39*1000</f>
        <v>3486558.7519898661</v>
      </c>
      <c r="S39" s="445">
        <f>'2'!M40*1000</f>
        <v>25993671.22842278</v>
      </c>
      <c r="T39" s="440"/>
    </row>
    <row r="40" spans="1:20" ht="14.1" customHeight="1">
      <c r="A40" s="156"/>
      <c r="B40" s="156" t="s">
        <v>2411</v>
      </c>
      <c r="C40" s="156"/>
      <c r="D40" s="165"/>
      <c r="E40" s="443">
        <f t="shared" si="16"/>
        <v>87.540340275197494</v>
      </c>
      <c r="F40" s="444">
        <f t="shared" si="17"/>
        <v>39.9128370913918</v>
      </c>
      <c r="G40" s="444">
        <f t="shared" si="18"/>
        <v>44.053266070352656</v>
      </c>
      <c r="H40" s="444">
        <f t="shared" si="19"/>
        <v>249.0131371193701</v>
      </c>
      <c r="I40" s="444">
        <f t="shared" si="20"/>
        <v>11.349937403287083</v>
      </c>
      <c r="J40" s="444">
        <f t="shared" si="21"/>
        <v>64.1560495057834</v>
      </c>
      <c r="K40" s="444">
        <f t="shared" si="22"/>
        <v>2.4644174626930941</v>
      </c>
      <c r="L40" s="444">
        <f t="shared" si="23"/>
        <v>13.930234425228235</v>
      </c>
      <c r="M40" s="445">
        <f>'2'!L41*1000</f>
        <v>219360732.78241813</v>
      </c>
      <c r="N40" s="154">
        <f>'14'!F40*1000</f>
        <v>192029131.90789554</v>
      </c>
      <c r="O40" s="445">
        <f>'26'!F40*1000</f>
        <v>87553091.917929843</v>
      </c>
      <c r="P40" s="445">
        <f>'2'!G41*1000</f>
        <v>96635567.266513973</v>
      </c>
      <c r="Q40" s="445">
        <f>'2'!J41*1000</f>
        <v>24897305.858196303</v>
      </c>
      <c r="R40" s="445">
        <f>'22'!AA40*1000</f>
        <v>5405964.2049814472</v>
      </c>
      <c r="S40" s="445">
        <f>'2'!M41*1000</f>
        <v>38807417.305131786</v>
      </c>
      <c r="T40" s="440"/>
    </row>
    <row r="41" spans="1:20" ht="14.1" customHeight="1">
      <c r="A41" s="156"/>
      <c r="B41" s="156" t="s">
        <v>2283</v>
      </c>
      <c r="C41" s="156"/>
      <c r="D41" s="165"/>
      <c r="E41" s="443">
        <f t="shared" si="16"/>
        <v>94.363035724096719</v>
      </c>
      <c r="F41" s="444">
        <f t="shared" si="17"/>
        <v>31.716269423429498</v>
      </c>
      <c r="G41" s="444">
        <f t="shared" si="18"/>
        <v>35.111875629202935</v>
      </c>
      <c r="H41" s="444">
        <f t="shared" si="19"/>
        <v>299.97924823342913</v>
      </c>
      <c r="I41" s="444">
        <f t="shared" si="20"/>
        <v>8.520047143141781</v>
      </c>
      <c r="J41" s="444">
        <f t="shared" si="21"/>
        <v>72.791250570144129</v>
      </c>
      <c r="K41" s="444">
        <f t="shared" si="22"/>
        <v>2.4444454855225213</v>
      </c>
      <c r="L41" s="444">
        <f t="shared" si="23"/>
        <v>20.884185363335195</v>
      </c>
      <c r="M41" s="445">
        <f>'2'!L42*1000</f>
        <v>291792506.9704901</v>
      </c>
      <c r="N41" s="154">
        <f>'14'!F41*1000</f>
        <v>275344267.59280097</v>
      </c>
      <c r="O41" s="445">
        <f>'26'!F41*1000</f>
        <v>92545697.668139935</v>
      </c>
      <c r="P41" s="445">
        <f>'2'!G42*1000</f>
        <v>102453822.14281178</v>
      </c>
      <c r="Q41" s="445">
        <f>'2'!J42*1000</f>
        <v>24860859.154041026</v>
      </c>
      <c r="R41" s="445">
        <f>'22'!AA41*1000</f>
        <v>7132708.7637331327</v>
      </c>
      <c r="S41" s="445">
        <f>'2'!M42*1000</f>
        <v>34153636.541914135</v>
      </c>
      <c r="T41" s="440"/>
    </row>
    <row r="42" spans="1:20" ht="14.1" customHeight="1">
      <c r="A42" s="156"/>
      <c r="B42" s="156" t="s">
        <v>2287</v>
      </c>
      <c r="C42" s="156"/>
      <c r="D42" s="165"/>
      <c r="E42" s="443">
        <f t="shared" si="16"/>
        <v>93.792149413495537</v>
      </c>
      <c r="F42" s="444">
        <f t="shared" si="17"/>
        <v>31.248485008177362</v>
      </c>
      <c r="G42" s="444">
        <f t="shared" si="18"/>
        <v>34.630301327329875</v>
      </c>
      <c r="H42" s="444">
        <f t="shared" si="19"/>
        <v>319.47038603581939</v>
      </c>
      <c r="I42" s="444">
        <f t="shared" si="20"/>
        <v>7.4719620012448527</v>
      </c>
      <c r="J42" s="444">
        <f t="shared" si="21"/>
        <v>68.930113036550893</v>
      </c>
      <c r="K42" s="444">
        <f t="shared" si="22"/>
        <v>2.0437605026643677</v>
      </c>
      <c r="L42" s="444">
        <f t="shared" si="23"/>
        <v>18.85403625511244</v>
      </c>
      <c r="M42" s="445">
        <f>'2'!L43*1000</f>
        <v>673114173.39483404</v>
      </c>
      <c r="N42" s="154">
        <f>'14'!F42*1000</f>
        <v>631328251.23389816</v>
      </c>
      <c r="O42" s="445">
        <f>'26'!F42*1000</f>
        <v>210337981.56120169</v>
      </c>
      <c r="P42" s="445">
        <f>'2'!G43*1000</f>
        <v>233101466.52359673</v>
      </c>
      <c r="Q42" s="445">
        <f>'2'!J43*1000</f>
        <v>50294835.261055395</v>
      </c>
      <c r="R42" s="445">
        <f>'22'!AA42*1000</f>
        <v>13756841.613679364</v>
      </c>
      <c r="S42" s="445">
        <f>'2'!M43*1000</f>
        <v>72964968.495534077</v>
      </c>
      <c r="T42" s="440"/>
    </row>
    <row r="43" spans="1:20" ht="14.1" customHeight="1">
      <c r="A43" s="156"/>
      <c r="B43" s="156" t="s">
        <v>2206</v>
      </c>
      <c r="C43" s="156"/>
      <c r="D43" s="165"/>
      <c r="E43" s="443">
        <f t="shared" si="16"/>
        <v>91.810516050673911</v>
      </c>
      <c r="F43" s="444">
        <f t="shared" si="17"/>
        <v>26.931479540754129</v>
      </c>
      <c r="G43" s="444">
        <f t="shared" si="18"/>
        <v>27.943771861166255</v>
      </c>
      <c r="H43" s="444">
        <f t="shared" si="19"/>
        <v>214.8396846724892</v>
      </c>
      <c r="I43" s="444">
        <f t="shared" si="20"/>
        <v>9.0117453835877761</v>
      </c>
      <c r="J43" s="444">
        <f t="shared" si="21"/>
        <v>69.284867704253955</v>
      </c>
      <c r="K43" s="444">
        <f t="shared" si="22"/>
        <v>2.0144497794965321</v>
      </c>
      <c r="L43" s="444">
        <f t="shared" si="23"/>
        <v>15.487664212469626</v>
      </c>
      <c r="M43" s="445">
        <f>'2'!L44*1000</f>
        <v>306691776.89094836</v>
      </c>
      <c r="N43" s="154">
        <f>'14'!F43*1000</f>
        <v>281575303.04856116</v>
      </c>
      <c r="O43" s="445">
        <f>'26'!F43*1000</f>
        <v>82596633.146561056</v>
      </c>
      <c r="P43" s="445">
        <f>'2'!G44*1000</f>
        <v>85701250.451363623</v>
      </c>
      <c r="Q43" s="445">
        <f>'2'!J44*1000</f>
        <v>27638282.045813363</v>
      </c>
      <c r="R43" s="445">
        <f>'22'!AA43*1000</f>
        <v>6178151.8233137056</v>
      </c>
      <c r="S43" s="445">
        <f>'2'!M44*1000</f>
        <v>39890791.397320412</v>
      </c>
      <c r="T43" s="440"/>
    </row>
    <row r="44" spans="1:20" ht="14.1" customHeight="1">
      <c r="A44" s="156"/>
      <c r="B44" s="156" t="s">
        <v>2231</v>
      </c>
      <c r="C44" s="156"/>
      <c r="D44" s="165"/>
      <c r="E44" s="443">
        <f t="shared" si="16"/>
        <v>96.350188551183777</v>
      </c>
      <c r="F44" s="444">
        <f t="shared" si="17"/>
        <v>28.812524497565782</v>
      </c>
      <c r="G44" s="444">
        <f t="shared" si="18"/>
        <v>28.928528604709371</v>
      </c>
      <c r="H44" s="444">
        <f t="shared" si="19"/>
        <v>302.87547586633156</v>
      </c>
      <c r="I44" s="444">
        <f t="shared" si="20"/>
        <v>7.9426732937883129</v>
      </c>
      <c r="J44" s="444">
        <f t="shared" si="21"/>
        <v>83.158081988149092</v>
      </c>
      <c r="K44" s="444">
        <f t="shared" si="22"/>
        <v>2.6298010304085926</v>
      </c>
      <c r="L44" s="444">
        <f t="shared" si="23"/>
        <v>27.533451472851834</v>
      </c>
      <c r="M44" s="445">
        <f>'2'!L45*1000</f>
        <v>424248382.59146357</v>
      </c>
      <c r="N44" s="154">
        <f>'14'!F44*1000</f>
        <v>408764116.55222267</v>
      </c>
      <c r="O44" s="445">
        <f>'26'!F44*1000</f>
        <v>122236669.16469204</v>
      </c>
      <c r="P44" s="445">
        <f>'2'!G45*1000</f>
        <v>122728814.71298839</v>
      </c>
      <c r="Q44" s="445">
        <f>'2'!J45*1000</f>
        <v>33696662.983421043</v>
      </c>
      <c r="R44" s="445">
        <f>'22'!AA44*1000</f>
        <v>11156888.336882098</v>
      </c>
      <c r="S44" s="445">
        <f>'2'!M45*1000</f>
        <v>40521212.343766145</v>
      </c>
      <c r="T44" s="440"/>
    </row>
    <row r="45" spans="1:20" ht="14.1" customHeight="1">
      <c r="A45" s="156"/>
      <c r="B45" s="156" t="s">
        <v>2196</v>
      </c>
      <c r="C45" s="156"/>
      <c r="D45" s="165"/>
      <c r="E45" s="443">
        <f t="shared" si="16"/>
        <v>95.555877038729164</v>
      </c>
      <c r="F45" s="444">
        <f t="shared" si="17"/>
        <v>30.218565553451288</v>
      </c>
      <c r="G45" s="444">
        <f t="shared" si="18"/>
        <v>29.68859399184019</v>
      </c>
      <c r="H45" s="444">
        <f t="shared" si="19"/>
        <v>313.74835654381059</v>
      </c>
      <c r="I45" s="444">
        <f t="shared" si="20"/>
        <v>8.7084252276822696</v>
      </c>
      <c r="J45" s="444">
        <f t="shared" si="21"/>
        <v>92.030431081408665</v>
      </c>
      <c r="K45" s="444">
        <f t="shared" si="22"/>
        <v>3.3392757901526835</v>
      </c>
      <c r="L45" s="444">
        <f t="shared" si="23"/>
        <v>35.289387281017547</v>
      </c>
      <c r="M45" s="445">
        <f>'2'!L46*1000</f>
        <v>723687496.95390964</v>
      </c>
      <c r="N45" s="154">
        <f>'14'!F45*1000</f>
        <v>691525934.73393476</v>
      </c>
      <c r="O45" s="445">
        <f>'26'!F45*1000</f>
        <v>218687980.66914797</v>
      </c>
      <c r="P45" s="445">
        <f>'2'!G46*1000</f>
        <v>214852642.74035707</v>
      </c>
      <c r="Q45" s="445">
        <f>'2'!J46*1000</f>
        <v>63021784.554316625</v>
      </c>
      <c r="R45" s="445">
        <f>'22'!AA45*1000</f>
        <v>24165921.382143844</v>
      </c>
      <c r="S45" s="445">
        <f>'2'!M46*1000</f>
        <v>68479288.658952981</v>
      </c>
      <c r="T45" s="440"/>
    </row>
    <row r="46" spans="1:20" ht="14.1" customHeight="1">
      <c r="A46" s="156"/>
      <c r="B46" s="156" t="s">
        <v>2412</v>
      </c>
      <c r="C46" s="156"/>
      <c r="D46" s="165"/>
      <c r="E46" s="443">
        <f t="shared" si="16"/>
        <v>99.270283833973465</v>
      </c>
      <c r="F46" s="444">
        <f t="shared" si="17"/>
        <v>29.468423582046171</v>
      </c>
      <c r="G46" s="444">
        <f t="shared" si="18"/>
        <v>30.687655589901112</v>
      </c>
      <c r="H46" s="444">
        <f t="shared" si="19"/>
        <v>423.78110672159329</v>
      </c>
      <c r="I46" s="444">
        <f t="shared" si="20"/>
        <v>11.079192827031363</v>
      </c>
      <c r="J46" s="444">
        <f t="shared" si="21"/>
        <v>152.99808693650746</v>
      </c>
      <c r="K46" s="444">
        <f t="shared" si="22"/>
        <v>5.0640712643530996</v>
      </c>
      <c r="L46" s="444">
        <f t="shared" si="23"/>
        <v>69.932280054355573</v>
      </c>
      <c r="M46" s="445">
        <f>'2'!L47*1000</f>
        <v>539797377.25053072</v>
      </c>
      <c r="N46" s="154">
        <f>'14'!F46*1000</f>
        <v>535858388.52494639</v>
      </c>
      <c r="O46" s="445">
        <f>'26'!F46*1000</f>
        <v>159069777.61296213</v>
      </c>
      <c r="P46" s="445">
        <f>'2'!G47*1000</f>
        <v>165651160.01396209</v>
      </c>
      <c r="Q46" s="445">
        <f>'2'!J47*1000</f>
        <v>59805192.30084423</v>
      </c>
      <c r="R46" s="445">
        <f>'22'!AA46*1000</f>
        <v>27335723.867075823</v>
      </c>
      <c r="S46" s="445">
        <f>'2'!M47*1000</f>
        <v>39088849.735528223</v>
      </c>
      <c r="T46" s="440"/>
    </row>
    <row r="47" spans="1:20" ht="14.1" customHeight="1">
      <c r="A47" s="3094" t="s">
        <v>355</v>
      </c>
      <c r="B47" s="3094"/>
      <c r="C47" s="3094"/>
      <c r="D47" s="165"/>
      <c r="E47" s="444"/>
      <c r="F47" s="444"/>
      <c r="G47" s="444"/>
      <c r="H47" s="444"/>
      <c r="I47" s="444"/>
      <c r="J47" s="444"/>
      <c r="K47" s="444"/>
      <c r="L47" s="444"/>
      <c r="M47" s="445"/>
      <c r="N47" s="445"/>
      <c r="O47" s="445"/>
      <c r="P47" s="445"/>
      <c r="Q47" s="445"/>
      <c r="R47" s="445"/>
      <c r="S47" s="445"/>
      <c r="T47" s="440"/>
    </row>
    <row r="48" spans="1:20" ht="14.1" customHeight="1">
      <c r="A48" s="156"/>
      <c r="B48" s="156" t="s">
        <v>2224</v>
      </c>
      <c r="C48" s="156"/>
      <c r="D48" s="165"/>
      <c r="E48" s="443">
        <f t="shared" ref="E48:E57" si="24">N48/M48*100</f>
        <v>90.105741040680115</v>
      </c>
      <c r="F48" s="444">
        <f t="shared" ref="F48:F57" si="25">O48/M48*100</f>
        <v>12.361457875464838</v>
      </c>
      <c r="G48" s="444">
        <f t="shared" ref="G48:G57" si="26">P48/M48*100</f>
        <v>12.481871668927367</v>
      </c>
      <c r="H48" s="444">
        <f t="shared" ref="H48:H57" si="27">P48/S48*100</f>
        <v>72.454638450278281</v>
      </c>
      <c r="I48" s="444">
        <f t="shared" ref="I48:I57" si="28">Q48/M48*100</f>
        <v>5.1489846422725503</v>
      </c>
      <c r="J48" s="444">
        <f t="shared" ref="J48:J57" si="29">Q48/S48*100</f>
        <v>29.888772336172615</v>
      </c>
      <c r="K48" s="444">
        <f t="shared" ref="K48:K57" si="30">R48/M48*100</f>
        <v>-1.2520070764440852</v>
      </c>
      <c r="L48" s="444">
        <f t="shared" ref="L48:L57" si="31">R48/S48*100</f>
        <v>-7.2676376161413936</v>
      </c>
      <c r="M48" s="445">
        <f>'2'!L49*1000</f>
        <v>92929727.191443324</v>
      </c>
      <c r="N48" s="154">
        <f>'14'!F48*1000</f>
        <v>83735019.332932413</v>
      </c>
      <c r="O48" s="445">
        <f>'26'!F48*1000</f>
        <v>11487469.08055466</v>
      </c>
      <c r="P48" s="445">
        <f>'2'!G49*1000</f>
        <v>11599369.290320257</v>
      </c>
      <c r="Q48" s="445">
        <f>'2'!J49*1000</f>
        <v>4784937.3811931945</v>
      </c>
      <c r="R48" s="445">
        <f>'22'!AA48*1000</f>
        <v>-1163486.7605570536</v>
      </c>
      <c r="S48" s="445">
        <f>'2'!M49*1000</f>
        <v>16009146.603195434</v>
      </c>
      <c r="T48" s="440"/>
    </row>
    <row r="49" spans="1:20" ht="14.1" customHeight="1">
      <c r="A49" s="156"/>
      <c r="B49" s="156" t="s">
        <v>2189</v>
      </c>
      <c r="C49" s="156"/>
      <c r="D49" s="165"/>
      <c r="E49" s="443">
        <f t="shared" si="24"/>
        <v>86.838542921019993</v>
      </c>
      <c r="F49" s="444">
        <f t="shared" si="25"/>
        <v>38.018343425820795</v>
      </c>
      <c r="G49" s="444">
        <f t="shared" si="26"/>
        <v>36.539286715164302</v>
      </c>
      <c r="H49" s="444">
        <f t="shared" si="27"/>
        <v>205.86657085469494</v>
      </c>
      <c r="I49" s="444">
        <f t="shared" si="28"/>
        <v>14.991425527090769</v>
      </c>
      <c r="J49" s="444">
        <f t="shared" si="29"/>
        <v>84.463426709555492</v>
      </c>
      <c r="K49" s="444">
        <f t="shared" si="30"/>
        <v>2.2691092945068245</v>
      </c>
      <c r="L49" s="444">
        <f t="shared" si="31"/>
        <v>12.784424419559597</v>
      </c>
      <c r="M49" s="445">
        <f>'2'!L50*1000</f>
        <v>40532968.864753641</v>
      </c>
      <c r="N49" s="154">
        <f>'14'!F49*1000</f>
        <v>35198239.564782761</v>
      </c>
      <c r="O49" s="445">
        <f>'26'!F49*1000</f>
        <v>15409963.303683056</v>
      </c>
      <c r="P49" s="445">
        <f>'2'!G50*1000</f>
        <v>14810457.707660608</v>
      </c>
      <c r="Q49" s="445">
        <f>'2'!J50*1000</f>
        <v>6076469.841278431</v>
      </c>
      <c r="R49" s="445">
        <f>'22'!AA49*1000</f>
        <v>919737.36384968215</v>
      </c>
      <c r="S49" s="445">
        <f>'2'!M50*1000</f>
        <v>7194202.3642654195</v>
      </c>
      <c r="T49" s="440"/>
    </row>
    <row r="50" spans="1:20" ht="14.1" customHeight="1">
      <c r="A50" s="156"/>
      <c r="B50" s="156" t="s">
        <v>2249</v>
      </c>
      <c r="C50" s="156"/>
      <c r="D50" s="165"/>
      <c r="E50" s="443">
        <f t="shared" si="24"/>
        <v>80.049439541980576</v>
      </c>
      <c r="F50" s="444">
        <f t="shared" si="25"/>
        <v>46.642958959913415</v>
      </c>
      <c r="G50" s="444">
        <f t="shared" si="26"/>
        <v>42.992939116217919</v>
      </c>
      <c r="H50" s="444">
        <f t="shared" si="27"/>
        <v>164.06932123161371</v>
      </c>
      <c r="I50" s="444">
        <f t="shared" si="28"/>
        <v>15.042157041376869</v>
      </c>
      <c r="J50" s="444">
        <f t="shared" si="29"/>
        <v>57.403763184617262</v>
      </c>
      <c r="K50" s="444">
        <f t="shared" si="30"/>
        <v>3.3561129702009764</v>
      </c>
      <c r="L50" s="444">
        <f t="shared" si="31"/>
        <v>12.8075723203994</v>
      </c>
      <c r="M50" s="445">
        <f>'2'!L51*1000</f>
        <v>102661862.7686778</v>
      </c>
      <c r="N50" s="154">
        <f>'14'!F50*1000</f>
        <v>82180245.769683793</v>
      </c>
      <c r="O50" s="445">
        <f>'26'!F50*1000</f>
        <v>47884530.518677019</v>
      </c>
      <c r="P50" s="445">
        <f>'2'!G51*1000</f>
        <v>44137352.155712835</v>
      </c>
      <c r="Q50" s="445">
        <f>'2'!J51*1000</f>
        <v>15442558.619267326</v>
      </c>
      <c r="R50" s="445">
        <f>'22'!AA50*1000</f>
        <v>3445448.091829523</v>
      </c>
      <c r="S50" s="445">
        <f>'2'!M51*1000</f>
        <v>26901648.537574511</v>
      </c>
      <c r="T50" s="440"/>
    </row>
    <row r="51" spans="1:20" ht="14.1" customHeight="1">
      <c r="A51" s="155"/>
      <c r="B51" s="156" t="s">
        <v>2226</v>
      </c>
      <c r="C51" s="155"/>
      <c r="D51" s="165"/>
      <c r="E51" s="443">
        <f t="shared" si="24"/>
        <v>88.093193031840613</v>
      </c>
      <c r="F51" s="444">
        <f t="shared" si="25"/>
        <v>38.458466330233207</v>
      </c>
      <c r="G51" s="444">
        <f t="shared" si="26"/>
        <v>40.54053880450558</v>
      </c>
      <c r="H51" s="444">
        <f t="shared" si="27"/>
        <v>233.90141010494622</v>
      </c>
      <c r="I51" s="444">
        <f t="shared" si="28"/>
        <v>10.619596312418501</v>
      </c>
      <c r="J51" s="444">
        <f t="shared" si="29"/>
        <v>61.270486911829479</v>
      </c>
      <c r="K51" s="444">
        <f t="shared" si="30"/>
        <v>2.0810589828255748</v>
      </c>
      <c r="L51" s="444">
        <f t="shared" si="31"/>
        <v>12.006812068821578</v>
      </c>
      <c r="M51" s="445">
        <f>'2'!L52*1000</f>
        <v>221255974.981159</v>
      </c>
      <c r="N51" s="154">
        <f>'14'!F51*1000</f>
        <v>194911453.13463336</v>
      </c>
      <c r="O51" s="445">
        <f>'26'!F51*1000</f>
        <v>85091654.641758233</v>
      </c>
      <c r="P51" s="445">
        <f>'2'!G52*1000</f>
        <v>89698364.394523919</v>
      </c>
      <c r="Q51" s="445">
        <f>'2'!J52*1000</f>
        <v>23496491.360104762</v>
      </c>
      <c r="R51" s="445">
        <f>'22'!AA51*1000</f>
        <v>4604467.3423837163</v>
      </c>
      <c r="S51" s="445">
        <f>'2'!M52*1000</f>
        <v>38348791.635876976</v>
      </c>
      <c r="T51" s="440"/>
    </row>
    <row r="52" spans="1:20" ht="14.1" customHeight="1">
      <c r="A52" s="155"/>
      <c r="B52" s="156" t="s">
        <v>2283</v>
      </c>
      <c r="C52" s="155"/>
      <c r="D52" s="165"/>
      <c r="E52" s="443">
        <f t="shared" si="24"/>
        <v>94.185918928702463</v>
      </c>
      <c r="F52" s="444">
        <f t="shared" si="25"/>
        <v>31.660833677663685</v>
      </c>
      <c r="G52" s="444">
        <f t="shared" si="26"/>
        <v>33.830537200470225</v>
      </c>
      <c r="H52" s="444">
        <f t="shared" si="27"/>
        <v>284.81535628127034</v>
      </c>
      <c r="I52" s="444">
        <f t="shared" si="28"/>
        <v>8.8174155983093421</v>
      </c>
      <c r="J52" s="444">
        <f t="shared" si="29"/>
        <v>74.232795956831566</v>
      </c>
      <c r="K52" s="444">
        <f t="shared" si="30"/>
        <v>2.7453331029617107</v>
      </c>
      <c r="L52" s="444">
        <f t="shared" si="31"/>
        <v>23.112639955948943</v>
      </c>
      <c r="M52" s="445">
        <f>'2'!L53*1000</f>
        <v>288075351.43516219</v>
      </c>
      <c r="N52" s="154">
        <f>'14'!F52*1000</f>
        <v>271326416.95629656</v>
      </c>
      <c r="O52" s="445">
        <f>'26'!F52*1000</f>
        <v>91207057.884231851</v>
      </c>
      <c r="P52" s="445">
        <f>'2'!G53*1000</f>
        <v>97457438.932657868</v>
      </c>
      <c r="Q52" s="445">
        <f>'2'!J53*1000</f>
        <v>25400800.972328443</v>
      </c>
      <c r="R52" s="445">
        <f>'22'!AA52*1000</f>
        <v>7908627.9844227917</v>
      </c>
      <c r="S52" s="445">
        <f>'2'!M53*1000</f>
        <v>34217761.36129874</v>
      </c>
      <c r="T52" s="440"/>
    </row>
    <row r="53" spans="1:20" ht="14.1" customHeight="1">
      <c r="A53" s="155"/>
      <c r="B53" s="156" t="s">
        <v>2201</v>
      </c>
      <c r="C53" s="155"/>
      <c r="D53" s="165"/>
      <c r="E53" s="443">
        <f t="shared" si="24"/>
        <v>93.919482996909778</v>
      </c>
      <c r="F53" s="444">
        <f t="shared" si="25"/>
        <v>31.720264199467923</v>
      </c>
      <c r="G53" s="444">
        <f t="shared" si="26"/>
        <v>32.193548309081947</v>
      </c>
      <c r="H53" s="444">
        <f t="shared" si="27"/>
        <v>302.48317759571648</v>
      </c>
      <c r="I53" s="444">
        <f t="shared" si="28"/>
        <v>7.2291804309961947</v>
      </c>
      <c r="J53" s="444">
        <f t="shared" si="29"/>
        <v>67.923717112090458</v>
      </c>
      <c r="K53" s="444">
        <f t="shared" si="30"/>
        <v>2.0304791665232367</v>
      </c>
      <c r="L53" s="444">
        <f t="shared" si="31"/>
        <v>19.077915377180901</v>
      </c>
      <c r="M53" s="445">
        <f>'2'!L54*1000</f>
        <v>690151012.73605359</v>
      </c>
      <c r="N53" s="154">
        <f>'14'!F53*1000</f>
        <v>648186263.0596385</v>
      </c>
      <c r="O53" s="445">
        <f>'26'!F53*1000</f>
        <v>218917724.61517972</v>
      </c>
      <c r="P53" s="445">
        <f>'2'!G54*1000</f>
        <v>222184099.69079971</v>
      </c>
      <c r="Q53" s="445">
        <f>'2'!J54*1000</f>
        <v>49892261.957036838</v>
      </c>
      <c r="R53" s="445">
        <f>'22'!AA53*1000</f>
        <v>14013372.5311547</v>
      </c>
      <c r="S53" s="445">
        <f>'2'!M54*1000</f>
        <v>73453373.98820889</v>
      </c>
      <c r="T53" s="440"/>
    </row>
    <row r="54" spans="1:20" ht="14.1" customHeight="1">
      <c r="A54" s="155"/>
      <c r="B54" s="156" t="s">
        <v>2281</v>
      </c>
      <c r="C54" s="155"/>
      <c r="D54" s="165"/>
      <c r="E54" s="443">
        <f t="shared" si="24"/>
        <v>92.276966982166897</v>
      </c>
      <c r="F54" s="444">
        <f t="shared" si="25"/>
        <v>25.546281179921156</v>
      </c>
      <c r="G54" s="444">
        <f t="shared" si="26"/>
        <v>29.933833913493636</v>
      </c>
      <c r="H54" s="444">
        <f t="shared" si="27"/>
        <v>223.9802897776749</v>
      </c>
      <c r="I54" s="444">
        <f t="shared" si="28"/>
        <v>8.4575905582831812</v>
      </c>
      <c r="J54" s="444">
        <f t="shared" si="29"/>
        <v>63.284028017916619</v>
      </c>
      <c r="K54" s="444">
        <f t="shared" si="30"/>
        <v>2.1706040427950799</v>
      </c>
      <c r="L54" s="444">
        <f t="shared" si="31"/>
        <v>16.241572125469592</v>
      </c>
      <c r="M54" s="445">
        <f>'2'!L55*1000</f>
        <v>357814731.32620656</v>
      </c>
      <c r="N54" s="154">
        <f>'14'!F54*1000</f>
        <v>330180581.48321283</v>
      </c>
      <c r="O54" s="445">
        <f>'26'!F54*1000</f>
        <v>91408357.367772147</v>
      </c>
      <c r="P54" s="445">
        <f>'2'!G55*1000</f>
        <v>107107667.39320016</v>
      </c>
      <c r="Q54" s="445">
        <f>'2'!J55*1000</f>
        <v>30262504.932791576</v>
      </c>
      <c r="R54" s="445">
        <f>'22'!AA54*1000</f>
        <v>7766741.0238829926</v>
      </c>
      <c r="S54" s="445">
        <f>'2'!M55*1000</f>
        <v>47820130.735394761</v>
      </c>
      <c r="T54" s="440"/>
    </row>
    <row r="55" spans="1:20" ht="14.1" customHeight="1">
      <c r="A55" s="155"/>
      <c r="B55" s="156" t="s">
        <v>2203</v>
      </c>
      <c r="C55" s="155"/>
      <c r="D55" s="165"/>
      <c r="E55" s="443">
        <f t="shared" si="24"/>
        <v>96.269232365292922</v>
      </c>
      <c r="F55" s="444">
        <f t="shared" si="25"/>
        <v>26.380190937124066</v>
      </c>
      <c r="G55" s="444">
        <f t="shared" si="26"/>
        <v>28.140882378895583</v>
      </c>
      <c r="H55" s="444">
        <f t="shared" si="27"/>
        <v>303.3262833641532</v>
      </c>
      <c r="I55" s="444">
        <f t="shared" si="28"/>
        <v>7.9151253620590429</v>
      </c>
      <c r="J55" s="444">
        <f t="shared" si="29"/>
        <v>85.315930257938916</v>
      </c>
      <c r="K55" s="444">
        <f t="shared" si="30"/>
        <v>2.3103247017743849</v>
      </c>
      <c r="L55" s="444">
        <f t="shared" si="31"/>
        <v>24.902637938573509</v>
      </c>
      <c r="M55" s="445">
        <f>'2'!L56*1000</f>
        <v>413833470.38099277</v>
      </c>
      <c r="N55" s="154">
        <f>'14'!F55*1000</f>
        <v>398394305.20643359</v>
      </c>
      <c r="O55" s="445">
        <f>'26'!F55*1000</f>
        <v>109170059.64823265</v>
      </c>
      <c r="P55" s="445">
        <f>'2'!G56*1000</f>
        <v>116456390.14441685</v>
      </c>
      <c r="Q55" s="445">
        <f>'2'!J56*1000</f>
        <v>32755437.970815059</v>
      </c>
      <c r="R55" s="445">
        <f>'22'!AA55*1000</f>
        <v>9560896.8904222585</v>
      </c>
      <c r="S55" s="445">
        <f>'2'!M56*1000</f>
        <v>38393108.850579597</v>
      </c>
      <c r="T55" s="440"/>
    </row>
    <row r="56" spans="1:20" ht="14.1" customHeight="1">
      <c r="A56" s="155"/>
      <c r="B56" s="156" t="s">
        <v>2318</v>
      </c>
      <c r="C56" s="155"/>
      <c r="D56" s="165"/>
      <c r="E56" s="443">
        <f t="shared" si="24"/>
        <v>95.89321146904841</v>
      </c>
      <c r="F56" s="444">
        <f t="shared" si="25"/>
        <v>29.51731684118516</v>
      </c>
      <c r="G56" s="444">
        <f t="shared" si="26"/>
        <v>32.167544012845404</v>
      </c>
      <c r="H56" s="444">
        <f t="shared" si="27"/>
        <v>360.169652377619</v>
      </c>
      <c r="I56" s="444">
        <f t="shared" si="28"/>
        <v>8.7890586914783881</v>
      </c>
      <c r="J56" s="444">
        <f t="shared" si="29"/>
        <v>98.408265560223313</v>
      </c>
      <c r="K56" s="444">
        <f t="shared" si="30"/>
        <v>3.4228192807517259</v>
      </c>
      <c r="L56" s="444">
        <f t="shared" si="31"/>
        <v>38.324207468480374</v>
      </c>
      <c r="M56" s="445">
        <f>'2'!L57*1000</f>
        <v>739204867.26696885</v>
      </c>
      <c r="N56" s="154">
        <f>'14'!F56*1000</f>
        <v>708847286.55781305</v>
      </c>
      <c r="O56" s="445">
        <f>'26'!F56*1000</f>
        <v>218193442.77665338</v>
      </c>
      <c r="P56" s="445">
        <f>'2'!G57*1000</f>
        <v>237784051.02319768</v>
      </c>
      <c r="Q56" s="445">
        <f>'2'!J57*1000</f>
        <v>64969149.634358808</v>
      </c>
      <c r="R56" s="445">
        <f>'22'!AA56*1000</f>
        <v>25301646.721069016</v>
      </c>
      <c r="S56" s="445">
        <f>'2'!M57*1000</f>
        <v>66020012.917105399</v>
      </c>
      <c r="T56" s="440"/>
    </row>
    <row r="57" spans="1:20" ht="14.1" customHeight="1">
      <c r="A57" s="155"/>
      <c r="B57" s="156" t="s">
        <v>2197</v>
      </c>
      <c r="C57" s="155"/>
      <c r="D57" s="165"/>
      <c r="E57" s="443">
        <f t="shared" si="24"/>
        <v>98.910314009865218</v>
      </c>
      <c r="F57" s="444">
        <f t="shared" si="25"/>
        <v>30.286202560228709</v>
      </c>
      <c r="G57" s="444">
        <f t="shared" si="26"/>
        <v>32.650719536572382</v>
      </c>
      <c r="H57" s="444">
        <f t="shared" si="27"/>
        <v>415.87467428065014</v>
      </c>
      <c r="I57" s="444">
        <f t="shared" si="28"/>
        <v>11.751218670642666</v>
      </c>
      <c r="J57" s="444">
        <f t="shared" si="29"/>
        <v>149.6761574145464</v>
      </c>
      <c r="K57" s="444">
        <f t="shared" si="30"/>
        <v>5.2077611963910506</v>
      </c>
      <c r="L57" s="444">
        <f t="shared" si="31"/>
        <v>66.331646653441453</v>
      </c>
      <c r="M57" s="445">
        <f>'2'!L58*1000</f>
        <v>495899661.50853068</v>
      </c>
      <c r="N57" s="154">
        <f>'14'!F57*1000</f>
        <v>490495912.37194639</v>
      </c>
      <c r="O57" s="445">
        <f>'26'!F57*1000</f>
        <v>150189175.97996211</v>
      </c>
      <c r="P57" s="445">
        <f>'2'!G58*1000</f>
        <v>161914807.66196212</v>
      </c>
      <c r="Q57" s="445">
        <f>'2'!J58*1000</f>
        <v>58274253.61084424</v>
      </c>
      <c r="R57" s="445">
        <f>'22'!AA57*1000</f>
        <v>25825270.145075824</v>
      </c>
      <c r="S57" s="445">
        <f>'2'!M58*1000</f>
        <v>38933558.034528218</v>
      </c>
      <c r="T57" s="440"/>
    </row>
    <row r="58" spans="1:20" ht="14.1" customHeight="1">
      <c r="A58" s="3094" t="s">
        <v>356</v>
      </c>
      <c r="B58" s="3094"/>
      <c r="C58" s="3094"/>
      <c r="D58" s="162"/>
      <c r="E58" s="444"/>
      <c r="F58" s="444"/>
      <c r="G58" s="444"/>
      <c r="H58" s="444"/>
      <c r="I58" s="444"/>
      <c r="J58" s="444"/>
      <c r="K58" s="444"/>
      <c r="L58" s="444"/>
      <c r="M58" s="445"/>
      <c r="N58" s="445"/>
      <c r="O58" s="445"/>
      <c r="P58" s="445"/>
      <c r="Q58" s="445"/>
      <c r="R58" s="445"/>
      <c r="S58" s="445"/>
      <c r="T58" s="440"/>
    </row>
    <row r="59" spans="1:20" ht="14.1" customHeight="1">
      <c r="A59" s="166"/>
      <c r="B59" s="156" t="s">
        <v>2188</v>
      </c>
      <c r="C59" s="166"/>
      <c r="D59" s="167"/>
      <c r="E59" s="443">
        <f t="shared" ref="E59:E68" si="32">N59/M59*100</f>
        <v>85.471817617821117</v>
      </c>
      <c r="F59" s="444">
        <f t="shared" ref="F59:F68" si="33">O59/M59*100</f>
        <v>188.77074803332499</v>
      </c>
      <c r="G59" s="444">
        <f t="shared" ref="G59:G68" si="34">P59/M59*100</f>
        <v>198.55880981904102</v>
      </c>
      <c r="H59" s="444">
        <f t="shared" ref="H59:H68" si="35">P59/S59*100</f>
        <v>773.99962545418077</v>
      </c>
      <c r="I59" s="444">
        <f t="shared" ref="I59:I68" si="36">Q59/M59*100</f>
        <v>80.106708697866083</v>
      </c>
      <c r="J59" s="444">
        <f t="shared" ref="J59:J68" si="37">Q59/S59*100</f>
        <v>312.26296423222067</v>
      </c>
      <c r="K59" s="444">
        <f t="shared" ref="K59:K68" si="38">R59/M59*100</f>
        <v>12.695598187784467</v>
      </c>
      <c r="L59" s="444">
        <f t="shared" ref="L59:L68" si="39">R59/S59*100</f>
        <v>49.488553296715232</v>
      </c>
      <c r="M59" s="445">
        <f>'2'!L60*1000</f>
        <v>14661171.491894521</v>
      </c>
      <c r="N59" s="154">
        <f>'14'!F59*1000</f>
        <v>12531169.758188069</v>
      </c>
      <c r="O59" s="445">
        <f>'26'!F59*1000</f>
        <v>27676003.09569788</v>
      </c>
      <c r="P59" s="445">
        <f>'2'!G60*1000</f>
        <v>29111047.6198343</v>
      </c>
      <c r="Q59" s="445">
        <f>'2'!J60*1000</f>
        <v>11744581.93870653</v>
      </c>
      <c r="R59" s="445">
        <f>'22'!AA59*1000</f>
        <v>1861323.4222329338</v>
      </c>
      <c r="S59" s="445">
        <f>'2'!M60*1000</f>
        <v>3761119.0835850881</v>
      </c>
      <c r="T59" s="440"/>
    </row>
    <row r="60" spans="1:20" ht="14.1" customHeight="1">
      <c r="A60" s="166"/>
      <c r="B60" s="156" t="s">
        <v>2204</v>
      </c>
      <c r="C60" s="166"/>
      <c r="D60" s="162"/>
      <c r="E60" s="443">
        <f t="shared" si="32"/>
        <v>85.265295936969338</v>
      </c>
      <c r="F60" s="444">
        <f t="shared" si="33"/>
        <v>132.07589347003801</v>
      </c>
      <c r="G60" s="444">
        <f t="shared" si="34"/>
        <v>140.9017905369023</v>
      </c>
      <c r="H60" s="444">
        <f t="shared" si="35"/>
        <v>572.5964213355245</v>
      </c>
      <c r="I60" s="444">
        <f t="shared" si="36"/>
        <v>40.546334931585918</v>
      </c>
      <c r="J60" s="444">
        <f t="shared" si="37"/>
        <v>164.77211674621833</v>
      </c>
      <c r="K60" s="444">
        <f t="shared" si="38"/>
        <v>9.7780909029158014</v>
      </c>
      <c r="L60" s="444">
        <f t="shared" si="39"/>
        <v>39.736186723877573</v>
      </c>
      <c r="M60" s="445">
        <f>'2'!L61*1000</f>
        <v>16007720.93960464</v>
      </c>
      <c r="N60" s="154">
        <f>'14'!F60*1000</f>
        <v>13649030.631918104</v>
      </c>
      <c r="O60" s="445">
        <f>'26'!F60*1000</f>
        <v>21142340.455173191</v>
      </c>
      <c r="P60" s="445">
        <f>'2'!G61*1000</f>
        <v>22555165.428053576</v>
      </c>
      <c r="Q60" s="445">
        <f>'2'!J61*1000</f>
        <v>6490544.1470857104</v>
      </c>
      <c r="R60" s="445">
        <f>'22'!AA60*1000</f>
        <v>1565249.5049596292</v>
      </c>
      <c r="S60" s="445">
        <f>'2'!M61*1000</f>
        <v>3939103.4570991355</v>
      </c>
      <c r="T60" s="440"/>
    </row>
    <row r="61" spans="1:20" ht="14.1" customHeight="1">
      <c r="A61" s="155"/>
      <c r="B61" s="156" t="s">
        <v>2249</v>
      </c>
      <c r="C61" s="155"/>
      <c r="D61" s="165"/>
      <c r="E61" s="443">
        <f t="shared" si="32"/>
        <v>81.042234479604829</v>
      </c>
      <c r="F61" s="444">
        <f t="shared" si="33"/>
        <v>104.3128721337784</v>
      </c>
      <c r="G61" s="444">
        <f t="shared" si="34"/>
        <v>111.95871918575469</v>
      </c>
      <c r="H61" s="444">
        <f t="shared" si="35"/>
        <v>396.25113932569309</v>
      </c>
      <c r="I61" s="444">
        <f t="shared" si="36"/>
        <v>30.23604547606147</v>
      </c>
      <c r="J61" s="444">
        <f t="shared" si="37"/>
        <v>107.01325949178295</v>
      </c>
      <c r="K61" s="444">
        <f t="shared" si="38"/>
        <v>5.9744032094311939</v>
      </c>
      <c r="L61" s="444">
        <f t="shared" si="39"/>
        <v>21.144972859151864</v>
      </c>
      <c r="M61" s="445">
        <f>'2'!L62*1000</f>
        <v>29480733.325953063</v>
      </c>
      <c r="N61" s="154">
        <f>'14'!F61*1000</f>
        <v>23891845.028325882</v>
      </c>
      <c r="O61" s="445">
        <f>'26'!F61*1000</f>
        <v>30752199.658401612</v>
      </c>
      <c r="P61" s="445">
        <f>'2'!G62*1000</f>
        <v>33006251.438304987</v>
      </c>
      <c r="Q61" s="445">
        <f>'2'!J62*1000</f>
        <v>8913807.9351115767</v>
      </c>
      <c r="R61" s="445">
        <f>'22'!AA61*1000</f>
        <v>1761297.8779895913</v>
      </c>
      <c r="S61" s="445">
        <f>'2'!M62*1000</f>
        <v>8329629.4098919826</v>
      </c>
      <c r="T61" s="440"/>
    </row>
    <row r="62" spans="1:20" ht="14.1" customHeight="1">
      <c r="A62" s="155"/>
      <c r="B62" s="156" t="s">
        <v>2230</v>
      </c>
      <c r="C62" s="155"/>
      <c r="D62" s="165"/>
      <c r="E62" s="443">
        <f t="shared" si="32"/>
        <v>82.800660311194534</v>
      </c>
      <c r="F62" s="444">
        <f t="shared" si="33"/>
        <v>74.029096386507064</v>
      </c>
      <c r="G62" s="444">
        <f t="shared" si="34"/>
        <v>80.455349221847456</v>
      </c>
      <c r="H62" s="444">
        <f t="shared" si="35"/>
        <v>342.27577341886354</v>
      </c>
      <c r="I62" s="444">
        <f t="shared" si="36"/>
        <v>19.104569863627759</v>
      </c>
      <c r="J62" s="444">
        <f t="shared" si="37"/>
        <v>81.275284852436457</v>
      </c>
      <c r="K62" s="444">
        <f t="shared" si="38"/>
        <v>5.0814929118928838</v>
      </c>
      <c r="L62" s="444">
        <f t="shared" si="39"/>
        <v>21.617853049705175</v>
      </c>
      <c r="M62" s="445">
        <f>'2'!L63*1000</f>
        <v>79725559.461987287</v>
      </c>
      <c r="N62" s="154">
        <f>'14'!F62*1000</f>
        <v>66013289.671319507</v>
      </c>
      <c r="O62" s="445">
        <f>'26'!F62*1000</f>
        <v>59020111.258796573</v>
      </c>
      <c r="P62" s="445">
        <f>'2'!G63*1000</f>
        <v>64143477.284213521</v>
      </c>
      <c r="Q62" s="445">
        <f>'2'!J63*1000</f>
        <v>15231225.206583453</v>
      </c>
      <c r="R62" s="445">
        <f>'22'!AA62*1000</f>
        <v>4051248.6530278302</v>
      </c>
      <c r="S62" s="445">
        <f>'2'!M63*1000</f>
        <v>18740291.386535637</v>
      </c>
      <c r="T62" s="440"/>
    </row>
    <row r="63" spans="1:20" ht="14.1" customHeight="1">
      <c r="A63" s="155"/>
      <c r="B63" s="156" t="s">
        <v>2283</v>
      </c>
      <c r="C63" s="155"/>
      <c r="D63" s="165"/>
      <c r="E63" s="443">
        <f t="shared" si="32"/>
        <v>85.883637076056544</v>
      </c>
      <c r="F63" s="444">
        <f t="shared" si="33"/>
        <v>54.391085412064221</v>
      </c>
      <c r="G63" s="444">
        <f t="shared" si="34"/>
        <v>57.935928203157985</v>
      </c>
      <c r="H63" s="444">
        <f t="shared" si="35"/>
        <v>265.40565560958703</v>
      </c>
      <c r="I63" s="444">
        <f t="shared" si="36"/>
        <v>14.241422484646609</v>
      </c>
      <c r="J63" s="444">
        <f t="shared" si="37"/>
        <v>65.240243637707351</v>
      </c>
      <c r="K63" s="444">
        <f t="shared" si="38"/>
        <v>3.6159003183407949</v>
      </c>
      <c r="L63" s="444">
        <f t="shared" si="39"/>
        <v>16.564512287486625</v>
      </c>
      <c r="M63" s="445">
        <f>'2'!L64*1000</f>
        <v>113463378.04868916</v>
      </c>
      <c r="N63" s="154">
        <f>'14'!F63*1000</f>
        <v>97446475.817570195</v>
      </c>
      <c r="O63" s="445">
        <f>'26'!F63*1000</f>
        <v>61713962.86587584</v>
      </c>
      <c r="P63" s="445">
        <f>'2'!G64*1000</f>
        <v>65736061.24316626</v>
      </c>
      <c r="Q63" s="445">
        <f>'2'!J64*1000</f>
        <v>16158799.033265602</v>
      </c>
      <c r="R63" s="445">
        <f>'22'!AA63*1000</f>
        <v>4102722.6480627707</v>
      </c>
      <c r="S63" s="445">
        <f>'2'!M64*1000</f>
        <v>24768146.365299884</v>
      </c>
      <c r="T63" s="440"/>
    </row>
    <row r="64" spans="1:20" ht="14.1" customHeight="1">
      <c r="A64" s="155"/>
      <c r="B64" s="156" t="s">
        <v>2287</v>
      </c>
      <c r="C64" s="155"/>
      <c r="D64" s="165"/>
      <c r="E64" s="443">
        <f t="shared" si="32"/>
        <v>88.365484491182912</v>
      </c>
      <c r="F64" s="444">
        <f t="shared" si="33"/>
        <v>41.985679264959352</v>
      </c>
      <c r="G64" s="444">
        <f t="shared" si="34"/>
        <v>47.136184702546416</v>
      </c>
      <c r="H64" s="444">
        <f t="shared" si="35"/>
        <v>254.75835362218442</v>
      </c>
      <c r="I64" s="444">
        <f t="shared" si="36"/>
        <v>10.691146996790341</v>
      </c>
      <c r="J64" s="444">
        <f t="shared" si="37"/>
        <v>57.782763378554257</v>
      </c>
      <c r="K64" s="444">
        <f t="shared" si="38"/>
        <v>2.7584396445771135</v>
      </c>
      <c r="L64" s="444">
        <f t="shared" si="39"/>
        <v>14.908621621653342</v>
      </c>
      <c r="M64" s="445">
        <f>'2'!L65*1000</f>
        <v>290569499.84440327</v>
      </c>
      <c r="N64" s="154">
        <f>'14'!F64*1000</f>
        <v>256763146.32111391</v>
      </c>
      <c r="O64" s="445">
        <f>'26'!F64*1000</f>
        <v>121997578.24646772</v>
      </c>
      <c r="P64" s="445">
        <f>'2'!G65*1000</f>
        <v>136963376.13592324</v>
      </c>
      <c r="Q64" s="445">
        <f>'2'!J65*1000</f>
        <v>31065212.356203634</v>
      </c>
      <c r="R64" s="445">
        <f>'22'!AA64*1000</f>
        <v>8015184.2787574539</v>
      </c>
      <c r="S64" s="445">
        <f>'2'!M65*1000</f>
        <v>53762074.604644656</v>
      </c>
      <c r="T64" s="440"/>
    </row>
    <row r="65" spans="1:20" ht="14.1" customHeight="1">
      <c r="A65" s="155"/>
      <c r="B65" s="156" t="s">
        <v>2206</v>
      </c>
      <c r="C65" s="155"/>
      <c r="D65" s="165"/>
      <c r="E65" s="443">
        <f t="shared" si="32"/>
        <v>91.84546463062145</v>
      </c>
      <c r="F65" s="444">
        <f t="shared" si="33"/>
        <v>34.48072994129339</v>
      </c>
      <c r="G65" s="444">
        <f t="shared" si="34"/>
        <v>36.59622653635364</v>
      </c>
      <c r="H65" s="444">
        <f t="shared" si="35"/>
        <v>244.88327432466116</v>
      </c>
      <c r="I65" s="444">
        <f t="shared" si="36"/>
        <v>8.3782217656874014</v>
      </c>
      <c r="J65" s="444">
        <f t="shared" si="37"/>
        <v>56.062784969417223</v>
      </c>
      <c r="K65" s="444">
        <f t="shared" si="38"/>
        <v>2.6595435369678064</v>
      </c>
      <c r="L65" s="444">
        <f t="shared" si="39"/>
        <v>17.796308285902274</v>
      </c>
      <c r="M65" s="445">
        <f>'2'!L66*1000</f>
        <v>200949852.12825304</v>
      </c>
      <c r="N65" s="154">
        <f>'14'!F65*1000</f>
        <v>184563325.36174077</v>
      </c>
      <c r="O65" s="445">
        <f>'26'!F65*1000</f>
        <v>69288975.82977134</v>
      </c>
      <c r="P65" s="445">
        <f>'2'!G66*1000</f>
        <v>73540063.109323144</v>
      </c>
      <c r="Q65" s="445">
        <f>'2'!J66*1000</f>
        <v>16836024.249125943</v>
      </c>
      <c r="R65" s="445">
        <f>'22'!AA65*1000</f>
        <v>5344348.8048233176</v>
      </c>
      <c r="S65" s="445">
        <f>'2'!M66*1000</f>
        <v>30030659.836663753</v>
      </c>
      <c r="T65" s="440"/>
    </row>
    <row r="66" spans="1:20" ht="14.1" customHeight="1">
      <c r="A66" s="155"/>
      <c r="B66" s="156" t="s">
        <v>2203</v>
      </c>
      <c r="C66" s="155"/>
      <c r="D66" s="165"/>
      <c r="E66" s="443">
        <f t="shared" si="32"/>
        <v>94.534235627642275</v>
      </c>
      <c r="F66" s="444">
        <f t="shared" si="33"/>
        <v>31.790752617845762</v>
      </c>
      <c r="G66" s="444">
        <f t="shared" si="34"/>
        <v>34.112885297150541</v>
      </c>
      <c r="H66" s="444">
        <f t="shared" si="35"/>
        <v>323.61519738480456</v>
      </c>
      <c r="I66" s="444">
        <f t="shared" si="36"/>
        <v>9.4013725119808633</v>
      </c>
      <c r="J66" s="444">
        <f t="shared" si="37"/>
        <v>89.187032836735668</v>
      </c>
      <c r="K66" s="444">
        <f t="shared" si="38"/>
        <v>2.4402926454020322</v>
      </c>
      <c r="L66" s="444">
        <f t="shared" si="39"/>
        <v>23.150073036607978</v>
      </c>
      <c r="M66" s="445">
        <f>'2'!L67*1000</f>
        <v>421615565.92110473</v>
      </c>
      <c r="N66" s="154">
        <f>'14'!F66*1000</f>
        <v>398571052.53067458</v>
      </c>
      <c r="O66" s="445">
        <f>'26'!F66*1000</f>
        <v>134034761.56030883</v>
      </c>
      <c r="P66" s="445">
        <f>'2'!G67*1000</f>
        <v>143825234.39759859</v>
      </c>
      <c r="Q66" s="445">
        <f>'2'!J67*1000</f>
        <v>39637649.920739293</v>
      </c>
      <c r="R66" s="445">
        <f>'22'!AA66*1000</f>
        <v>10288653.647042876</v>
      </c>
      <c r="S66" s="445">
        <f>'2'!M67*1000</f>
        <v>44443288.065541245</v>
      </c>
      <c r="T66" s="440"/>
    </row>
    <row r="67" spans="1:20" ht="14.1" customHeight="1">
      <c r="A67" s="155"/>
      <c r="B67" s="156" t="s">
        <v>2196</v>
      </c>
      <c r="C67" s="155"/>
      <c r="D67" s="165"/>
      <c r="E67" s="443">
        <f t="shared" si="32"/>
        <v>94.964179785967161</v>
      </c>
      <c r="F67" s="444">
        <f t="shared" si="33"/>
        <v>26.494678631052395</v>
      </c>
      <c r="G67" s="444">
        <f t="shared" si="34"/>
        <v>28.344301352104768</v>
      </c>
      <c r="H67" s="444">
        <f t="shared" si="35"/>
        <v>300.40132993731368</v>
      </c>
      <c r="I67" s="444">
        <f t="shared" si="36"/>
        <v>8.6414512638642531</v>
      </c>
      <c r="J67" s="444">
        <f t="shared" si="37"/>
        <v>91.584668819524012</v>
      </c>
      <c r="K67" s="444">
        <f t="shared" si="38"/>
        <v>1.8587807709803124</v>
      </c>
      <c r="L67" s="444">
        <f t="shared" si="39"/>
        <v>19.699911058944743</v>
      </c>
      <c r="M67" s="445">
        <f>'2'!L68*1000</f>
        <v>700576130.80046284</v>
      </c>
      <c r="N67" s="154">
        <f>'14'!F67*1000</f>
        <v>665296376.39092398</v>
      </c>
      <c r="O67" s="445">
        <f>'26'!F67*1000</f>
        <v>185615394.42144388</v>
      </c>
      <c r="P67" s="445">
        <f>'2'!G68*1000</f>
        <v>198573409.71499884</v>
      </c>
      <c r="Q67" s="445">
        <f>'2'!J68*1000</f>
        <v>60539944.909387879</v>
      </c>
      <c r="R67" s="445">
        <f>'22'!AA67*1000</f>
        <v>13022174.405396886</v>
      </c>
      <c r="S67" s="445">
        <f>'2'!M68*1000</f>
        <v>66102706.588028826</v>
      </c>
      <c r="T67" s="440"/>
    </row>
    <row r="68" spans="1:20" ht="14.1" customHeight="1" thickBot="1">
      <c r="A68" s="169"/>
      <c r="B68" s="170" t="s">
        <v>2197</v>
      </c>
      <c r="C68" s="169"/>
      <c r="D68" s="171"/>
      <c r="E68" s="446">
        <f t="shared" si="32"/>
        <v>96.789203138284336</v>
      </c>
      <c r="F68" s="447">
        <f t="shared" si="33"/>
        <v>20.80340409143005</v>
      </c>
      <c r="G68" s="447">
        <f t="shared" si="34"/>
        <v>21.309831620914345</v>
      </c>
      <c r="H68" s="447">
        <f t="shared" si="35"/>
        <v>251.61835328754648</v>
      </c>
      <c r="I68" s="447">
        <f t="shared" si="36"/>
        <v>6.648664420776818</v>
      </c>
      <c r="J68" s="447">
        <f t="shared" si="37"/>
        <v>78.504890272126005</v>
      </c>
      <c r="K68" s="447">
        <f t="shared" si="38"/>
        <v>3.0578436997650931</v>
      </c>
      <c r="L68" s="447">
        <f t="shared" si="39"/>
        <v>36.105850577930475</v>
      </c>
      <c r="M68" s="445">
        <f>'2'!L69*1000</f>
        <v>1575310016.4975948</v>
      </c>
      <c r="N68" s="154">
        <f>'14'!F68*1000</f>
        <v>1524730011.9255977</v>
      </c>
      <c r="O68" s="445">
        <f>'26'!F68*1000</f>
        <v>327718108.42476803</v>
      </c>
      <c r="P68" s="445">
        <f>'2'!G69*1000</f>
        <v>335695912.02303547</v>
      </c>
      <c r="Q68" s="445">
        <f>'2'!J69*1000</f>
        <v>104737076.583809</v>
      </c>
      <c r="R68" s="445">
        <f>'22'!AA68*1000</f>
        <v>48170518.091240153</v>
      </c>
      <c r="S68" s="445">
        <f>'2'!M69*1000</f>
        <v>133414716.23073781</v>
      </c>
      <c r="T68" s="440"/>
    </row>
    <row r="69" spans="1:20" ht="14.1" customHeight="1">
      <c r="A69" s="448"/>
      <c r="B69" s="448"/>
      <c r="C69" s="448"/>
      <c r="D69" s="134"/>
    </row>
  </sheetData>
  <mergeCells count="36">
    <mergeCell ref="A15:C15"/>
    <mergeCell ref="A17:C17"/>
    <mergeCell ref="A16:C16"/>
    <mergeCell ref="A18:C18"/>
    <mergeCell ref="A19:C19"/>
    <mergeCell ref="A11:C11"/>
    <mergeCell ref="A3:C5"/>
    <mergeCell ref="A13:C13"/>
    <mergeCell ref="A14:C14"/>
    <mergeCell ref="A12:C12"/>
    <mergeCell ref="A6:C6"/>
    <mergeCell ref="A7:C7"/>
    <mergeCell ref="A9:C9"/>
    <mergeCell ref="A10:C10"/>
    <mergeCell ref="A8:C8"/>
    <mergeCell ref="K3:K4"/>
    <mergeCell ref="L3:L4"/>
    <mergeCell ref="E3:E4"/>
    <mergeCell ref="F3:F4"/>
    <mergeCell ref="G3:G4"/>
    <mergeCell ref="H3:H4"/>
    <mergeCell ref="I3:I4"/>
    <mergeCell ref="J3:J4"/>
    <mergeCell ref="A58:C58"/>
    <mergeCell ref="A36:C36"/>
    <mergeCell ref="A47:C47"/>
    <mergeCell ref="A29:C29"/>
    <mergeCell ref="A20:C20"/>
    <mergeCell ref="A21:C21"/>
    <mergeCell ref="A22:D22"/>
    <mergeCell ref="A23:D23"/>
    <mergeCell ref="A24:D24"/>
    <mergeCell ref="A25:D25"/>
    <mergeCell ref="A26:D26"/>
    <mergeCell ref="A27:D27"/>
    <mergeCell ref="A28:D28"/>
  </mergeCells>
  <phoneticPr fontId="4"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1" manualBreakCount="1">
    <brk id="7" max="51" man="1"/>
  </col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206"/>
  <sheetViews>
    <sheetView view="pageBreakPreview" zoomScale="85" zoomScaleNormal="100" zoomScaleSheetLayoutView="85" workbookViewId="0">
      <selection activeCell="AP36" sqref="AP36"/>
    </sheetView>
  </sheetViews>
  <sheetFormatPr defaultColWidth="9.140625" defaultRowHeight="15.75"/>
  <cols>
    <col min="1" max="1" width="2.28515625" style="304" customWidth="1"/>
    <col min="2" max="2" width="17.28515625" style="304" customWidth="1"/>
    <col min="3" max="3" width="2.28515625" style="304" customWidth="1"/>
    <col min="4" max="4" width="1.7109375" style="305" customWidth="1"/>
    <col min="5" max="5" width="10.5703125" style="247" hidden="1" customWidth="1"/>
    <col min="6" max="10" width="14.85546875" style="247" customWidth="1"/>
    <col min="11" max="17" width="12.140625" style="247" customWidth="1"/>
    <col min="18" max="18" width="12.140625" style="306" customWidth="1"/>
    <col min="19" max="19" width="2.28515625" style="304" customWidth="1"/>
    <col min="20" max="20" width="17.28515625" style="304" customWidth="1"/>
    <col min="21" max="21" width="2.28515625" style="304" customWidth="1"/>
    <col min="22" max="22" width="1.7109375" style="305" customWidth="1"/>
    <col min="23" max="23" width="15.7109375" style="247" customWidth="1"/>
    <col min="24" max="24" width="15.28515625" style="247" customWidth="1"/>
    <col min="25" max="25" width="12.7109375" style="247" customWidth="1"/>
    <col min="26" max="26" width="15.7109375" style="247" customWidth="1"/>
    <col min="27" max="27" width="12.7109375" style="247" customWidth="1"/>
    <col min="28" max="30" width="8.85546875" style="247" customWidth="1"/>
    <col min="31" max="31" width="9" style="247" customWidth="1"/>
    <col min="32" max="37" width="8.85546875" style="247" customWidth="1"/>
    <col min="38" max="38" width="8.85546875" style="306" customWidth="1"/>
    <col min="39" max="39" width="9.7109375" style="247" bestFit="1" customWidth="1"/>
    <col min="40" max="40" width="9.140625" style="247"/>
    <col min="41" max="72" width="9.140625" style="247" customWidth="1"/>
    <col min="73" max="16384" width="9.140625" style="247"/>
  </cols>
  <sheetData>
    <row r="1" spans="1:74" s="246" customFormat="1" ht="35.1" customHeight="1">
      <c r="A1" s="244"/>
      <c r="B1" s="244"/>
      <c r="C1" s="244"/>
      <c r="D1" s="244"/>
      <c r="E1" s="244"/>
      <c r="F1" s="244"/>
      <c r="G1" s="244"/>
      <c r="H1" s="244"/>
      <c r="I1" s="244"/>
      <c r="J1" s="244" t="s">
        <v>1572</v>
      </c>
      <c r="K1" s="246" t="s">
        <v>535</v>
      </c>
      <c r="L1" s="244"/>
      <c r="M1" s="244"/>
      <c r="N1" s="244"/>
      <c r="R1" s="388"/>
      <c r="S1" s="244"/>
      <c r="T1" s="244"/>
      <c r="U1" s="244"/>
      <c r="V1" s="244"/>
      <c r="AA1" s="244" t="s">
        <v>1573</v>
      </c>
      <c r="AB1" s="246" t="s">
        <v>536</v>
      </c>
      <c r="AD1" s="244"/>
      <c r="AE1" s="244"/>
      <c r="AF1" s="244"/>
      <c r="AG1" s="244"/>
      <c r="AH1" s="244"/>
      <c r="AL1" s="388"/>
    </row>
    <row r="2" spans="1:74" ht="15" customHeight="1" thickBot="1">
      <c r="A2" s="247"/>
      <c r="B2" s="248"/>
      <c r="C2" s="248"/>
      <c r="D2" s="249"/>
      <c r="J2" s="250"/>
      <c r="K2" s="250"/>
      <c r="L2" s="250"/>
      <c r="M2" s="250"/>
      <c r="N2" s="250"/>
      <c r="O2" s="250"/>
      <c r="P2" s="250"/>
      <c r="Q2" s="250"/>
      <c r="R2" s="135" t="s">
        <v>537</v>
      </c>
      <c r="S2" s="247"/>
      <c r="T2" s="248"/>
      <c r="U2" s="248"/>
      <c r="V2" s="249"/>
      <c r="W2" s="250"/>
      <c r="X2" s="250"/>
      <c r="Y2" s="250"/>
      <c r="Z2" s="135"/>
      <c r="AA2" s="135"/>
      <c r="AB2" s="250"/>
      <c r="AC2" s="250"/>
      <c r="AD2" s="250"/>
      <c r="AE2" s="250"/>
      <c r="AF2" s="250"/>
      <c r="AG2" s="250"/>
      <c r="AH2" s="250"/>
      <c r="AI2" s="135"/>
      <c r="AJ2" s="135"/>
      <c r="AK2" s="135"/>
      <c r="AL2" s="135" t="s">
        <v>537</v>
      </c>
    </row>
    <row r="3" spans="1:74" s="2966" customFormat="1" ht="15.75" customHeight="1">
      <c r="A3" s="3984" t="s">
        <v>538</v>
      </c>
      <c r="B3" s="3984"/>
      <c r="C3" s="3984"/>
      <c r="D3" s="2964"/>
      <c r="E3" s="3987" t="s">
        <v>539</v>
      </c>
      <c r="F3" s="3987" t="s">
        <v>540</v>
      </c>
      <c r="G3" s="3988" t="s">
        <v>539</v>
      </c>
      <c r="H3" s="3987" t="s">
        <v>541</v>
      </c>
      <c r="I3" s="3989" t="s">
        <v>542</v>
      </c>
      <c r="J3" s="3979" t="s">
        <v>543</v>
      </c>
      <c r="K3" s="3983" t="s">
        <v>544</v>
      </c>
      <c r="L3" s="3983"/>
      <c r="M3" s="3983"/>
      <c r="N3" s="3983"/>
      <c r="O3" s="3974" t="s">
        <v>545</v>
      </c>
      <c r="P3" s="3974"/>
      <c r="Q3" s="3974"/>
      <c r="R3" s="2965"/>
      <c r="S3" s="3968" t="s">
        <v>538</v>
      </c>
      <c r="T3" s="3968"/>
      <c r="U3" s="3968"/>
      <c r="V3" s="3969"/>
      <c r="W3" s="2965"/>
      <c r="X3" s="2965"/>
      <c r="Y3" s="2965"/>
      <c r="Z3" s="2965"/>
      <c r="AA3" s="2963" t="s">
        <v>544</v>
      </c>
      <c r="AB3" s="2960" t="s">
        <v>545</v>
      </c>
      <c r="AC3" s="2960"/>
      <c r="AD3" s="3974"/>
      <c r="AE3" s="3974"/>
      <c r="AF3" s="3974"/>
      <c r="AG3" s="2965"/>
      <c r="AH3" s="2965"/>
      <c r="AI3" s="2965"/>
      <c r="AJ3" s="2965"/>
      <c r="AK3" s="2965"/>
      <c r="AL3" s="2965"/>
    </row>
    <row r="4" spans="1:74" s="255" customFormat="1" ht="16.5" customHeight="1">
      <c r="A4" s="3985"/>
      <c r="B4" s="3985"/>
      <c r="C4" s="3985"/>
      <c r="D4" s="256"/>
      <c r="E4" s="3963"/>
      <c r="F4" s="3963"/>
      <c r="G4" s="3966"/>
      <c r="H4" s="3963"/>
      <c r="I4" s="3990"/>
      <c r="J4" s="3980"/>
      <c r="K4" s="3975" t="s">
        <v>546</v>
      </c>
      <c r="L4" s="3975"/>
      <c r="M4" s="3961"/>
      <c r="N4" s="335" t="s">
        <v>547</v>
      </c>
      <c r="O4" s="3960" t="s">
        <v>548</v>
      </c>
      <c r="P4" s="3975"/>
      <c r="Q4" s="3961"/>
      <c r="R4" s="336" t="s">
        <v>549</v>
      </c>
      <c r="S4" s="3970"/>
      <c r="T4" s="3970"/>
      <c r="U4" s="3970"/>
      <c r="V4" s="3971"/>
      <c r="W4" s="3976" t="s">
        <v>550</v>
      </c>
      <c r="X4" s="3976"/>
      <c r="Y4" s="3976"/>
      <c r="Z4" s="3976"/>
      <c r="AA4" s="3976"/>
      <c r="AB4" s="3957" t="s">
        <v>551</v>
      </c>
      <c r="AC4" s="3957"/>
      <c r="AD4" s="3957"/>
      <c r="AE4" s="3957"/>
      <c r="AF4" s="3957"/>
      <c r="AG4" s="3957"/>
      <c r="AH4" s="3957"/>
      <c r="AI4" s="3957"/>
      <c r="AJ4" s="3957"/>
      <c r="AK4" s="3958"/>
      <c r="AL4" s="3962" t="s">
        <v>110</v>
      </c>
    </row>
    <row r="5" spans="1:74" s="255" customFormat="1" ht="15.75" customHeight="1">
      <c r="A5" s="3985"/>
      <c r="B5" s="3985"/>
      <c r="C5" s="3985"/>
      <c r="D5" s="256"/>
      <c r="E5" s="3963"/>
      <c r="F5" s="3963"/>
      <c r="G5" s="3966"/>
      <c r="H5" s="3963"/>
      <c r="I5" s="3990"/>
      <c r="J5" s="3980"/>
      <c r="K5" s="3961" t="s">
        <v>552</v>
      </c>
      <c r="L5" s="3959" t="s">
        <v>553</v>
      </c>
      <c r="M5" s="3959" t="s">
        <v>554</v>
      </c>
      <c r="N5" s="3965" t="s">
        <v>4152</v>
      </c>
      <c r="O5" s="3959" t="s">
        <v>555</v>
      </c>
      <c r="P5" s="3959" t="s">
        <v>556</v>
      </c>
      <c r="Q5" s="3959" t="s">
        <v>4153</v>
      </c>
      <c r="R5" s="3962" t="s">
        <v>557</v>
      </c>
      <c r="S5" s="3970"/>
      <c r="T5" s="3970"/>
      <c r="U5" s="3970"/>
      <c r="V5" s="3971"/>
      <c r="W5" s="3961" t="s">
        <v>4146</v>
      </c>
      <c r="X5" s="3959" t="s">
        <v>4147</v>
      </c>
      <c r="Y5" s="3959" t="s">
        <v>558</v>
      </c>
      <c r="Z5" s="3959" t="s">
        <v>559</v>
      </c>
      <c r="AA5" s="3959" t="s">
        <v>4148</v>
      </c>
      <c r="AB5" s="3962" t="s">
        <v>975</v>
      </c>
      <c r="AC5" s="3975"/>
      <c r="AD5" s="3975"/>
      <c r="AE5" s="3975"/>
      <c r="AF5" s="3975"/>
      <c r="AG5" s="3975"/>
      <c r="AH5" s="3975"/>
      <c r="AI5" s="3961"/>
      <c r="AJ5" s="3959" t="s">
        <v>4151</v>
      </c>
      <c r="AK5" s="3959" t="s">
        <v>4149</v>
      </c>
      <c r="AL5" s="3963"/>
    </row>
    <row r="6" spans="1:74" s="255" customFormat="1" ht="16.5" customHeight="1">
      <c r="A6" s="3985"/>
      <c r="B6" s="3985"/>
      <c r="C6" s="3985"/>
      <c r="D6" s="256"/>
      <c r="E6" s="3963"/>
      <c r="F6" s="3963"/>
      <c r="G6" s="3966"/>
      <c r="H6" s="3963"/>
      <c r="I6" s="3990"/>
      <c r="J6" s="3981"/>
      <c r="K6" s="3961"/>
      <c r="L6" s="3959"/>
      <c r="M6" s="3959"/>
      <c r="N6" s="3966"/>
      <c r="O6" s="3959"/>
      <c r="P6" s="3959"/>
      <c r="Q6" s="3959"/>
      <c r="R6" s="3963"/>
      <c r="S6" s="3970"/>
      <c r="T6" s="3970"/>
      <c r="U6" s="3970"/>
      <c r="V6" s="3971"/>
      <c r="W6" s="3961"/>
      <c r="X6" s="3959"/>
      <c r="Y6" s="3959"/>
      <c r="Z6" s="3959"/>
      <c r="AA6" s="3959"/>
      <c r="AB6" s="3963"/>
      <c r="AC6" s="3960" t="s">
        <v>560</v>
      </c>
      <c r="AD6" s="3961"/>
      <c r="AE6" s="3960" t="s">
        <v>561</v>
      </c>
      <c r="AF6" s="3961"/>
      <c r="AG6" s="3959" t="s">
        <v>1493</v>
      </c>
      <c r="AH6" s="3959" t="s">
        <v>562</v>
      </c>
      <c r="AI6" s="3965" t="s">
        <v>4150</v>
      </c>
      <c r="AJ6" s="3959"/>
      <c r="AK6" s="3959"/>
      <c r="AL6" s="3963"/>
    </row>
    <row r="7" spans="1:74" s="255" customFormat="1" ht="16.5" customHeight="1">
      <c r="A7" s="3985"/>
      <c r="B7" s="3985"/>
      <c r="C7" s="3985"/>
      <c r="D7" s="256"/>
      <c r="E7" s="3963"/>
      <c r="F7" s="3963"/>
      <c r="G7" s="3966"/>
      <c r="H7" s="3963"/>
      <c r="I7" s="3990"/>
      <c r="J7" s="3981"/>
      <c r="K7" s="3961"/>
      <c r="L7" s="3959"/>
      <c r="M7" s="3959"/>
      <c r="N7" s="3966"/>
      <c r="O7" s="3959"/>
      <c r="P7" s="3959"/>
      <c r="Q7" s="3959"/>
      <c r="R7" s="3963"/>
      <c r="S7" s="3970"/>
      <c r="T7" s="3970"/>
      <c r="U7" s="3970"/>
      <c r="V7" s="3971"/>
      <c r="W7" s="3961"/>
      <c r="X7" s="3959"/>
      <c r="Y7" s="3959"/>
      <c r="Z7" s="3959"/>
      <c r="AA7" s="3959"/>
      <c r="AB7" s="3963"/>
      <c r="AC7" s="3962" t="s">
        <v>889</v>
      </c>
      <c r="AD7" s="3965" t="s">
        <v>909</v>
      </c>
      <c r="AE7" s="3965" t="s">
        <v>888</v>
      </c>
      <c r="AF7" s="3958" t="s">
        <v>1494</v>
      </c>
      <c r="AG7" s="3959"/>
      <c r="AH7" s="3959"/>
      <c r="AI7" s="3966"/>
      <c r="AJ7" s="3959"/>
      <c r="AK7" s="3959"/>
      <c r="AL7" s="3963"/>
    </row>
    <row r="8" spans="1:74" s="255" customFormat="1" ht="30.75" customHeight="1">
      <c r="A8" s="3986"/>
      <c r="B8" s="3986"/>
      <c r="C8" s="3986"/>
      <c r="D8" s="258"/>
      <c r="E8" s="3963"/>
      <c r="F8" s="3964"/>
      <c r="G8" s="3967"/>
      <c r="H8" s="3964"/>
      <c r="I8" s="3991"/>
      <c r="J8" s="3982"/>
      <c r="K8" s="3961"/>
      <c r="L8" s="3959"/>
      <c r="M8" s="3959"/>
      <c r="N8" s="3967"/>
      <c r="O8" s="3959"/>
      <c r="P8" s="3959"/>
      <c r="Q8" s="3959"/>
      <c r="R8" s="3964"/>
      <c r="S8" s="3970"/>
      <c r="T8" s="3970"/>
      <c r="U8" s="3970"/>
      <c r="V8" s="3971"/>
      <c r="W8" s="3961"/>
      <c r="X8" s="3959"/>
      <c r="Y8" s="3959"/>
      <c r="Z8" s="3959"/>
      <c r="AA8" s="3959"/>
      <c r="AB8" s="3964"/>
      <c r="AC8" s="3964"/>
      <c r="AD8" s="3967"/>
      <c r="AE8" s="3967"/>
      <c r="AF8" s="3978"/>
      <c r="AG8" s="3959"/>
      <c r="AH8" s="3959"/>
      <c r="AI8" s="3967"/>
      <c r="AJ8" s="3959"/>
      <c r="AK8" s="3959"/>
      <c r="AL8" s="3964"/>
      <c r="AT8" s="255" t="str">
        <f t="shared" ref="AT8:BV8" si="0">AT32</f>
        <v>1 原材物料價格持續上漲</v>
      </c>
      <c r="AU8" s="255" t="str">
        <f t="shared" si="0"/>
        <v>2 物價波動過劇，成本控制不易</v>
      </c>
      <c r="AV8" s="255" t="str">
        <f t="shared" si="0"/>
        <v>3 同行殺價競爭，得標困難</v>
      </c>
      <c r="AW8" s="255" t="str">
        <f t="shared" si="0"/>
        <v>4 契約工期不足</v>
      </c>
      <c r="AX8" s="255" t="str">
        <f t="shared" si="0"/>
        <v>5 預算單價偏低，致利潤偏低</v>
      </c>
      <c r="AY8" s="255" t="str">
        <f t="shared" si="0"/>
        <v>6 訂定底價過低，致得標後經營不易</v>
      </c>
      <c r="AZ8" s="255" t="str">
        <f t="shared" si="0"/>
        <v>7 撥款程序繁瑣，請款時間過長</v>
      </c>
      <c r="BA8" s="255" t="str">
        <f t="shared" si="0"/>
        <v>8 資金調度困難</v>
      </c>
      <c r="BB8" s="255" t="str">
        <f t="shared" si="0"/>
        <v>9 同業水準提高，致競爭力不足</v>
      </c>
      <c r="BC8" s="255" t="str">
        <f t="shared" si="0"/>
        <v>10 常遭遇居民抗爭，工程延宕</v>
      </c>
      <c r="BD8" s="255" t="str">
        <f t="shared" si="0"/>
        <v>11 原材物料短缺不易取得</v>
      </c>
      <c r="BE8" s="255" t="str">
        <f t="shared" si="0"/>
        <v>12 專業技術不足，承包量小</v>
      </c>
      <c r="BF8" s="255" t="str">
        <f t="shared" si="0"/>
        <v>13 依營造業法第66條逐案簽章之適用有困難</v>
      </c>
      <c r="BG8" s="255" t="str">
        <f t="shared" si="0"/>
        <v>14 勞工人力短缺</v>
      </c>
      <c r="BH8" s="255" t="str">
        <f t="shared" si="0"/>
        <v>15 提供勞工人力管道不足</v>
      </c>
      <c r="BJ8" s="255" t="str">
        <f t="shared" si="0"/>
        <v>17 其他</v>
      </c>
      <c r="BK8" s="255" t="str">
        <f t="shared" si="0"/>
        <v>0</v>
      </c>
      <c r="BL8" s="255" t="str">
        <f t="shared" si="0"/>
        <v>1 基層勞工</v>
      </c>
      <c r="BM8" s="255" t="str">
        <f t="shared" si="0"/>
        <v>2 技術士</v>
      </c>
      <c r="BN8" s="255" t="str">
        <f t="shared" si="0"/>
        <v>3 工地主任</v>
      </c>
      <c r="BO8" s="255" t="str">
        <f t="shared" si="0"/>
        <v>4 專任工程人員</v>
      </c>
      <c r="BP8" s="255" t="str">
        <f t="shared" si="0"/>
        <v>5 公司內部管理人員</v>
      </c>
      <c r="BQ8" s="255" t="str">
        <f t="shared" si="0"/>
        <v>0</v>
      </c>
      <c r="BR8" s="255" t="str">
        <f t="shared" si="0"/>
        <v>1 普通工</v>
      </c>
      <c r="BS8" s="255" t="str">
        <f t="shared" si="0"/>
        <v>2 技術工</v>
      </c>
      <c r="BT8" s="255" t="str">
        <f t="shared" si="0"/>
        <v>0</v>
      </c>
      <c r="BU8" s="255" t="str">
        <f t="shared" si="0"/>
        <v>1 營造業專業工程技術士</v>
      </c>
      <c r="BV8" s="255" t="str">
        <f t="shared" si="0"/>
        <v>2 他營建施工項目技術士</v>
      </c>
    </row>
    <row r="9" spans="1:74" s="265" customFormat="1" ht="24.95" hidden="1" customHeight="1">
      <c r="A9" s="3977" t="s">
        <v>2320</v>
      </c>
      <c r="B9" s="3977"/>
      <c r="C9" s="3977"/>
      <c r="D9" s="262"/>
      <c r="E9" s="263" t="s">
        <v>566</v>
      </c>
      <c r="F9" s="263" t="s">
        <v>566</v>
      </c>
      <c r="G9" s="263"/>
      <c r="H9" s="263"/>
      <c r="I9" s="263"/>
      <c r="J9" s="263"/>
      <c r="K9" s="263" t="s">
        <v>566</v>
      </c>
      <c r="L9" s="263"/>
      <c r="M9" s="263"/>
      <c r="N9" s="263"/>
      <c r="O9" s="263"/>
      <c r="P9" s="263"/>
      <c r="Q9" s="263" t="s">
        <v>566</v>
      </c>
      <c r="R9" s="263"/>
      <c r="S9" s="3972"/>
      <c r="T9" s="3972"/>
      <c r="U9" s="3972"/>
      <c r="V9" s="3973"/>
      <c r="W9" s="263"/>
      <c r="X9" s="263" t="s">
        <v>566</v>
      </c>
      <c r="Y9" s="263"/>
      <c r="Z9" s="263" t="s">
        <v>566</v>
      </c>
      <c r="AA9" s="263"/>
      <c r="AB9" s="340" t="s">
        <v>563</v>
      </c>
      <c r="AC9" s="340"/>
      <c r="AD9" s="340" t="s">
        <v>564</v>
      </c>
      <c r="AE9" s="340" t="s">
        <v>565</v>
      </c>
      <c r="AF9" s="340" t="s">
        <v>564</v>
      </c>
      <c r="AG9" s="341"/>
      <c r="AH9" s="341"/>
      <c r="AI9" s="342"/>
      <c r="AJ9" s="342"/>
      <c r="AK9" s="343"/>
      <c r="AL9" s="343"/>
    </row>
    <row r="10" spans="1:74" s="265" customFormat="1" ht="24.95" hidden="1" customHeight="1">
      <c r="A10" s="3977" t="s">
        <v>2300</v>
      </c>
      <c r="B10" s="3977"/>
      <c r="C10" s="3977"/>
      <c r="D10" s="266"/>
      <c r="E10" s="267" t="s">
        <v>566</v>
      </c>
      <c r="F10" s="263" t="s">
        <v>566</v>
      </c>
      <c r="G10" s="263"/>
      <c r="H10" s="263"/>
      <c r="I10" s="263"/>
      <c r="J10" s="263"/>
      <c r="K10" s="263" t="s">
        <v>566</v>
      </c>
      <c r="L10" s="263"/>
      <c r="M10" s="263"/>
      <c r="N10" s="263"/>
      <c r="O10" s="263"/>
      <c r="P10" s="263"/>
      <c r="Q10" s="263" t="s">
        <v>566</v>
      </c>
      <c r="R10" s="263"/>
      <c r="S10" s="3977" t="s">
        <v>2300</v>
      </c>
      <c r="T10" s="3977"/>
      <c r="U10" s="3977"/>
      <c r="V10" s="266"/>
      <c r="W10" s="263"/>
      <c r="X10" s="263" t="s">
        <v>566</v>
      </c>
      <c r="Y10" s="263"/>
      <c r="Z10" s="263" t="s">
        <v>566</v>
      </c>
      <c r="AA10" s="263"/>
      <c r="AB10" s="263"/>
      <c r="AC10" s="263"/>
      <c r="AD10" s="263"/>
      <c r="AE10" s="263"/>
      <c r="AF10" s="263"/>
      <c r="AG10" s="263"/>
      <c r="AH10" s="263"/>
      <c r="AI10" s="263"/>
      <c r="AJ10" s="263"/>
      <c r="AK10" s="263"/>
      <c r="AL10" s="263" t="s">
        <v>566</v>
      </c>
    </row>
    <row r="11" spans="1:74" s="265" customFormat="1" ht="24.95" hidden="1" customHeight="1">
      <c r="A11" s="3977" t="s">
        <v>2321</v>
      </c>
      <c r="B11" s="3977"/>
      <c r="C11" s="3977"/>
      <c r="D11" s="266"/>
      <c r="E11" s="268">
        <v>17631</v>
      </c>
      <c r="F11" s="263" t="s">
        <v>566</v>
      </c>
      <c r="G11" s="263"/>
      <c r="H11" s="263"/>
      <c r="I11" s="263"/>
      <c r="J11" s="263"/>
      <c r="K11" s="263" t="s">
        <v>566</v>
      </c>
      <c r="L11" s="263"/>
      <c r="M11" s="263"/>
      <c r="N11" s="263"/>
      <c r="O11" s="263"/>
      <c r="P11" s="263"/>
      <c r="Q11" s="263" t="s">
        <v>566</v>
      </c>
      <c r="R11" s="263"/>
      <c r="S11" s="3977" t="s">
        <v>2321</v>
      </c>
      <c r="T11" s="3977"/>
      <c r="U11" s="3977"/>
      <c r="V11" s="266"/>
      <c r="W11" s="263"/>
      <c r="X11" s="263" t="s">
        <v>566</v>
      </c>
      <c r="Y11" s="263"/>
      <c r="Z11" s="263" t="s">
        <v>566</v>
      </c>
      <c r="AA11" s="263"/>
      <c r="AB11" s="263"/>
      <c r="AC11" s="263"/>
      <c r="AD11" s="263"/>
      <c r="AE11" s="263"/>
      <c r="AF11" s="263"/>
      <c r="AG11" s="263"/>
      <c r="AH11" s="263"/>
      <c r="AI11" s="263"/>
      <c r="AJ11" s="263"/>
      <c r="AK11" s="263"/>
      <c r="AL11" s="263" t="s">
        <v>566</v>
      </c>
    </row>
    <row r="12" spans="1:74" s="265" customFormat="1" ht="19.5" hidden="1" customHeight="1">
      <c r="A12" s="3977" t="s">
        <v>2322</v>
      </c>
      <c r="B12" s="3977"/>
      <c r="C12" s="3977"/>
      <c r="D12" s="266"/>
      <c r="E12" s="269"/>
      <c r="F12" s="270" t="s">
        <v>567</v>
      </c>
      <c r="G12" s="271"/>
      <c r="H12" s="271"/>
      <c r="I12" s="271"/>
      <c r="J12" s="271"/>
      <c r="K12" s="272" t="s">
        <v>567</v>
      </c>
      <c r="L12" s="272" t="s">
        <v>567</v>
      </c>
      <c r="M12" s="272" t="s">
        <v>567</v>
      </c>
      <c r="N12" s="272" t="s">
        <v>567</v>
      </c>
      <c r="O12" s="272" t="s">
        <v>567</v>
      </c>
      <c r="P12" s="272" t="s">
        <v>567</v>
      </c>
      <c r="Q12" s="272" t="s">
        <v>567</v>
      </c>
      <c r="R12" s="272" t="s">
        <v>567</v>
      </c>
      <c r="S12" s="3977" t="s">
        <v>2322</v>
      </c>
      <c r="T12" s="3977"/>
      <c r="U12" s="3977"/>
      <c r="V12" s="266"/>
      <c r="W12" s="272" t="s">
        <v>567</v>
      </c>
      <c r="X12" s="272" t="s">
        <v>567</v>
      </c>
      <c r="Y12" s="272" t="s">
        <v>567</v>
      </c>
      <c r="Z12" s="272" t="s">
        <v>567</v>
      </c>
      <c r="AA12" s="272"/>
      <c r="AB12" s="272" t="s">
        <v>567</v>
      </c>
      <c r="AC12" s="272"/>
      <c r="AD12" s="272"/>
      <c r="AE12" s="272"/>
      <c r="AF12" s="272"/>
      <c r="AG12" s="272"/>
      <c r="AH12" s="272"/>
      <c r="AI12" s="272"/>
      <c r="AJ12" s="272"/>
      <c r="AK12" s="272"/>
      <c r="AL12" s="272" t="s">
        <v>567</v>
      </c>
    </row>
    <row r="13" spans="1:74" s="265" customFormat="1" ht="19.5" hidden="1" customHeight="1">
      <c r="A13" s="3977" t="s">
        <v>2303</v>
      </c>
      <c r="B13" s="3977"/>
      <c r="C13" s="3977"/>
      <c r="D13" s="266"/>
      <c r="E13" s="269"/>
      <c r="F13" s="273" t="s">
        <v>567</v>
      </c>
      <c r="G13" s="272"/>
      <c r="H13" s="272"/>
      <c r="I13" s="272"/>
      <c r="J13" s="272"/>
      <c r="K13" s="272" t="s">
        <v>567</v>
      </c>
      <c r="L13" s="272" t="s">
        <v>567</v>
      </c>
      <c r="M13" s="272" t="s">
        <v>567</v>
      </c>
      <c r="N13" s="272" t="s">
        <v>567</v>
      </c>
      <c r="O13" s="272" t="s">
        <v>567</v>
      </c>
      <c r="P13" s="272" t="s">
        <v>567</v>
      </c>
      <c r="Q13" s="272" t="s">
        <v>567</v>
      </c>
      <c r="R13" s="272" t="s">
        <v>567</v>
      </c>
      <c r="S13" s="3977" t="s">
        <v>2303</v>
      </c>
      <c r="T13" s="3977"/>
      <c r="U13" s="3977"/>
      <c r="V13" s="266"/>
      <c r="W13" s="272" t="s">
        <v>567</v>
      </c>
      <c r="X13" s="272" t="s">
        <v>567</v>
      </c>
      <c r="Y13" s="272" t="s">
        <v>567</v>
      </c>
      <c r="Z13" s="272" t="s">
        <v>567</v>
      </c>
      <c r="AA13" s="272"/>
      <c r="AB13" s="272" t="s">
        <v>567</v>
      </c>
      <c r="AC13" s="272"/>
      <c r="AD13" s="272"/>
      <c r="AE13" s="272"/>
      <c r="AF13" s="272"/>
      <c r="AG13" s="272"/>
      <c r="AH13" s="272"/>
      <c r="AI13" s="272"/>
      <c r="AJ13" s="272"/>
      <c r="AK13" s="272"/>
      <c r="AL13" s="272" t="s">
        <v>567</v>
      </c>
    </row>
    <row r="14" spans="1:74" s="265" customFormat="1" ht="19.5" hidden="1" customHeight="1">
      <c r="A14" s="3977" t="s">
        <v>2384</v>
      </c>
      <c r="B14" s="3977"/>
      <c r="C14" s="3977"/>
      <c r="D14" s="266"/>
      <c r="E14" s="269"/>
      <c r="F14" s="273" t="s">
        <v>567</v>
      </c>
      <c r="G14" s="272"/>
      <c r="H14" s="272"/>
      <c r="I14" s="272"/>
      <c r="J14" s="272"/>
      <c r="K14" s="272" t="s">
        <v>567</v>
      </c>
      <c r="L14" s="272" t="s">
        <v>567</v>
      </c>
      <c r="M14" s="272" t="s">
        <v>567</v>
      </c>
      <c r="N14" s="272" t="s">
        <v>567</v>
      </c>
      <c r="O14" s="272" t="s">
        <v>567</v>
      </c>
      <c r="P14" s="272" t="s">
        <v>567</v>
      </c>
      <c r="Q14" s="272" t="s">
        <v>567</v>
      </c>
      <c r="R14" s="272" t="s">
        <v>567</v>
      </c>
      <c r="S14" s="3977" t="s">
        <v>2324</v>
      </c>
      <c r="T14" s="3977"/>
      <c r="U14" s="3977"/>
      <c r="V14" s="266"/>
      <c r="W14" s="272" t="s">
        <v>567</v>
      </c>
      <c r="X14" s="272" t="s">
        <v>567</v>
      </c>
      <c r="Y14" s="272" t="s">
        <v>567</v>
      </c>
      <c r="Z14" s="272" t="s">
        <v>567</v>
      </c>
      <c r="AA14" s="272" t="s">
        <v>567</v>
      </c>
      <c r="AB14" s="272" t="s">
        <v>567</v>
      </c>
      <c r="AC14" s="272"/>
      <c r="AD14" s="272"/>
      <c r="AE14" s="272"/>
      <c r="AF14" s="272"/>
      <c r="AG14" s="272"/>
      <c r="AH14" s="272"/>
      <c r="AI14" s="272" t="s">
        <v>567</v>
      </c>
      <c r="AJ14" s="272" t="s">
        <v>567</v>
      </c>
      <c r="AK14" s="272"/>
      <c r="AL14" s="272" t="s">
        <v>567</v>
      </c>
    </row>
    <row r="15" spans="1:74" s="265" customFormat="1" ht="19.5" hidden="1" customHeight="1">
      <c r="A15" s="3977" t="s">
        <v>2385</v>
      </c>
      <c r="B15" s="3977"/>
      <c r="C15" s="3977"/>
      <c r="D15" s="266"/>
      <c r="E15" s="269"/>
      <c r="F15" s="273" t="s">
        <v>567</v>
      </c>
      <c r="G15" s="272"/>
      <c r="H15" s="272"/>
      <c r="I15" s="272"/>
      <c r="J15" s="272"/>
      <c r="K15" s="272" t="s">
        <v>567</v>
      </c>
      <c r="L15" s="272" t="s">
        <v>567</v>
      </c>
      <c r="M15" s="272" t="s">
        <v>567</v>
      </c>
      <c r="N15" s="272" t="s">
        <v>567</v>
      </c>
      <c r="O15" s="272" t="s">
        <v>567</v>
      </c>
      <c r="P15" s="272" t="s">
        <v>567</v>
      </c>
      <c r="Q15" s="272" t="s">
        <v>567</v>
      </c>
      <c r="R15" s="272" t="s">
        <v>567</v>
      </c>
      <c r="S15" s="3977" t="s">
        <v>2361</v>
      </c>
      <c r="T15" s="3977"/>
      <c r="U15" s="3977"/>
      <c r="V15" s="266"/>
      <c r="W15" s="272" t="s">
        <v>567</v>
      </c>
      <c r="X15" s="272" t="s">
        <v>567</v>
      </c>
      <c r="Y15" s="272" t="s">
        <v>567</v>
      </c>
      <c r="Z15" s="272" t="s">
        <v>567</v>
      </c>
      <c r="AA15" s="272" t="s">
        <v>567</v>
      </c>
      <c r="AB15" s="272" t="s">
        <v>567</v>
      </c>
      <c r="AC15" s="272"/>
      <c r="AD15" s="272"/>
      <c r="AE15" s="272"/>
      <c r="AF15" s="272"/>
      <c r="AG15" s="272"/>
      <c r="AH15" s="272"/>
      <c r="AI15" s="272" t="s">
        <v>567</v>
      </c>
      <c r="AJ15" s="272" t="s">
        <v>567</v>
      </c>
      <c r="AK15" s="272"/>
      <c r="AL15" s="272" t="s">
        <v>567</v>
      </c>
    </row>
    <row r="16" spans="1:74" s="265" customFormat="1" ht="17.100000000000001" hidden="1" customHeight="1">
      <c r="A16" s="3977" t="s">
        <v>2386</v>
      </c>
      <c r="B16" s="3977"/>
      <c r="C16" s="3977"/>
      <c r="D16" s="262"/>
      <c r="E16" s="269"/>
      <c r="F16" s="239">
        <v>0</v>
      </c>
      <c r="G16" s="239">
        <v>0</v>
      </c>
      <c r="H16" s="239">
        <v>0</v>
      </c>
      <c r="I16" s="239">
        <v>0</v>
      </c>
      <c r="J16" s="239">
        <v>0</v>
      </c>
      <c r="K16" s="239">
        <v>0</v>
      </c>
      <c r="L16" s="239">
        <v>0</v>
      </c>
      <c r="M16" s="239">
        <v>0</v>
      </c>
      <c r="N16" s="239">
        <v>0</v>
      </c>
      <c r="O16" s="239">
        <v>0</v>
      </c>
      <c r="P16" s="239">
        <v>0</v>
      </c>
      <c r="Q16" s="239">
        <v>0</v>
      </c>
      <c r="R16" s="239">
        <v>0</v>
      </c>
      <c r="S16" s="3977" t="s">
        <v>2363</v>
      </c>
      <c r="T16" s="3977"/>
      <c r="U16" s="3977"/>
      <c r="V16" s="262"/>
      <c r="W16" s="239">
        <v>0</v>
      </c>
      <c r="X16" s="239">
        <v>0</v>
      </c>
      <c r="Y16" s="239">
        <v>0</v>
      </c>
      <c r="Z16" s="239">
        <v>0</v>
      </c>
      <c r="AA16" s="239">
        <v>0</v>
      </c>
      <c r="AB16" s="239">
        <v>0</v>
      </c>
      <c r="AC16" s="239"/>
      <c r="AD16" s="239"/>
      <c r="AE16" s="239"/>
      <c r="AF16" s="239"/>
      <c r="AG16" s="239"/>
      <c r="AH16" s="239"/>
      <c r="AI16" s="239">
        <v>0</v>
      </c>
      <c r="AJ16" s="239">
        <v>0</v>
      </c>
      <c r="AK16" s="239"/>
      <c r="AL16" s="239">
        <v>0</v>
      </c>
    </row>
    <row r="17" spans="1:75" s="265" customFormat="1" ht="17.100000000000001" hidden="1" customHeight="1">
      <c r="A17" s="3977" t="s">
        <v>2387</v>
      </c>
      <c r="B17" s="3977"/>
      <c r="C17" s="3977"/>
      <c r="D17" s="266"/>
      <c r="E17" s="269"/>
      <c r="F17" s="344">
        <v>13367.838154574758</v>
      </c>
      <c r="G17" s="239">
        <v>0</v>
      </c>
      <c r="H17" s="239">
        <v>0</v>
      </c>
      <c r="I17" s="239">
        <v>0</v>
      </c>
      <c r="J17" s="239">
        <v>0</v>
      </c>
      <c r="K17" s="345">
        <v>94.252571804564056</v>
      </c>
      <c r="L17" s="239">
        <v>0</v>
      </c>
      <c r="M17" s="345">
        <v>54.686949063437474</v>
      </c>
      <c r="N17" s="345">
        <v>6.6085333674067881</v>
      </c>
      <c r="O17" s="345">
        <v>40.081608024850077</v>
      </c>
      <c r="P17" s="239">
        <v>0</v>
      </c>
      <c r="Q17" s="345">
        <v>24.230093245365726</v>
      </c>
      <c r="R17" s="345">
        <v>16.286863161545575</v>
      </c>
      <c r="S17" s="3977" t="s">
        <v>2387</v>
      </c>
      <c r="T17" s="3977"/>
      <c r="U17" s="3977"/>
      <c r="V17" s="266"/>
      <c r="W17" s="345">
        <v>8.8803062545150446</v>
      </c>
      <c r="X17" s="345">
        <v>4.3178282698899197</v>
      </c>
      <c r="Y17" s="345">
        <v>24.987195989366796</v>
      </c>
      <c r="Z17" s="345">
        <v>4.0803166777754427</v>
      </c>
      <c r="AA17" s="239">
        <v>0</v>
      </c>
      <c r="AB17" s="345">
        <v>10.824839305710512</v>
      </c>
      <c r="AC17" s="345"/>
      <c r="AD17" s="345"/>
      <c r="AE17" s="345"/>
      <c r="AF17" s="345"/>
      <c r="AG17" s="345"/>
      <c r="AH17" s="345"/>
      <c r="AI17" s="239">
        <v>0</v>
      </c>
      <c r="AJ17" s="239">
        <v>0</v>
      </c>
      <c r="AK17" s="239"/>
      <c r="AL17" s="239">
        <v>0</v>
      </c>
    </row>
    <row r="18" spans="1:75" s="265" customFormat="1" ht="17.100000000000001" hidden="1" customHeight="1">
      <c r="A18" s="3977" t="s">
        <v>2366</v>
      </c>
      <c r="B18" s="3977"/>
      <c r="C18" s="3977"/>
      <c r="D18" s="266"/>
      <c r="E18" s="269"/>
      <c r="F18" s="344">
        <v>13388.599999999951</v>
      </c>
      <c r="G18" s="345">
        <v>100</v>
      </c>
      <c r="H18" s="345">
        <v>10.667666946263559</v>
      </c>
      <c r="I18" s="345">
        <v>89.332333053736988</v>
      </c>
      <c r="J18" s="347">
        <v>11960.348743232586</v>
      </c>
      <c r="K18" s="345">
        <v>66.8932735692498</v>
      </c>
      <c r="L18" s="345">
        <v>49.001000821920755</v>
      </c>
      <c r="M18" s="345">
        <v>56.998521787884378</v>
      </c>
      <c r="N18" s="345">
        <v>6.3347644613798595</v>
      </c>
      <c r="O18" s="345">
        <v>33.908215071234338</v>
      </c>
      <c r="P18" s="345">
        <v>28.339569780614493</v>
      </c>
      <c r="Q18" s="345">
        <v>31.88602656084873</v>
      </c>
      <c r="R18" s="345">
        <v>22.008036478988767</v>
      </c>
      <c r="S18" s="3977" t="s">
        <v>2388</v>
      </c>
      <c r="T18" s="3977"/>
      <c r="U18" s="3977"/>
      <c r="V18" s="266"/>
      <c r="W18" s="345">
        <v>8.9164511906750263</v>
      </c>
      <c r="X18" s="345">
        <v>7.3182560134989707</v>
      </c>
      <c r="Y18" s="345">
        <v>6.8400342019406137</v>
      </c>
      <c r="Z18" s="345">
        <v>4.557962107534415</v>
      </c>
      <c r="AA18" s="239">
        <v>0</v>
      </c>
      <c r="AB18" s="345">
        <v>5.9672699343507905</v>
      </c>
      <c r="AC18" s="345"/>
      <c r="AD18" s="345"/>
      <c r="AE18" s="345"/>
      <c r="AF18" s="345"/>
      <c r="AG18" s="345"/>
      <c r="AH18" s="345"/>
      <c r="AI18" s="239">
        <v>0</v>
      </c>
      <c r="AJ18" s="239">
        <v>0</v>
      </c>
      <c r="AK18" s="239"/>
      <c r="AL18" s="345">
        <v>2.0991751162984631</v>
      </c>
    </row>
    <row r="19" spans="1:75" s="265" customFormat="1" ht="17.100000000000001" hidden="1" customHeight="1">
      <c r="A19" s="3716" t="s">
        <v>2368</v>
      </c>
      <c r="B19" s="3716"/>
      <c r="C19" s="3716"/>
      <c r="D19" s="266"/>
      <c r="E19" s="269"/>
      <c r="F19" s="344">
        <v>13660.999999999885</v>
      </c>
      <c r="G19" s="345">
        <v>100</v>
      </c>
      <c r="H19" s="345">
        <v>30.1841582674992</v>
      </c>
      <c r="I19" s="345">
        <v>69.815841732501553</v>
      </c>
      <c r="J19" s="347">
        <v>9537.542139076957</v>
      </c>
      <c r="K19" s="345">
        <v>45.449641258887951</v>
      </c>
      <c r="L19" s="345">
        <v>33.296105414359083</v>
      </c>
      <c r="M19" s="345">
        <v>48.440529888332073</v>
      </c>
      <c r="N19" s="345">
        <v>5.3195793857065103</v>
      </c>
      <c r="O19" s="345">
        <v>24.42805317215873</v>
      </c>
      <c r="P19" s="345">
        <v>23.702338574272368</v>
      </c>
      <c r="Q19" s="345">
        <v>26.784183048978097</v>
      </c>
      <c r="R19" s="345">
        <v>15.009603399232073</v>
      </c>
      <c r="S19" s="3716" t="s">
        <v>2389</v>
      </c>
      <c r="T19" s="3716"/>
      <c r="U19" s="3716"/>
      <c r="V19" s="266"/>
      <c r="W19" s="345">
        <v>8.5705971360146158</v>
      </c>
      <c r="X19" s="345">
        <v>6.1064547580365414</v>
      </c>
      <c r="Y19" s="345">
        <v>4.9581800873083237</v>
      </c>
      <c r="Z19" s="345">
        <v>2.5544588835896853</v>
      </c>
      <c r="AA19" s="345">
        <v>3.8296832563733196</v>
      </c>
      <c r="AB19" s="345">
        <v>6.5814012824238768</v>
      </c>
      <c r="AC19" s="345"/>
      <c r="AD19" s="345"/>
      <c r="AE19" s="345"/>
      <c r="AF19" s="345"/>
      <c r="AG19" s="345"/>
      <c r="AH19" s="345"/>
      <c r="AI19" s="345">
        <v>1.5448217921037901</v>
      </c>
      <c r="AJ19" s="345">
        <v>1.5448217921037901</v>
      </c>
      <c r="AK19" s="345"/>
      <c r="AL19" s="345">
        <v>1.5434638839443544</v>
      </c>
    </row>
    <row r="20" spans="1:75" s="265" customFormat="1" ht="17.100000000000001" hidden="1" customHeight="1">
      <c r="A20" s="3716" t="s">
        <v>2369</v>
      </c>
      <c r="B20" s="3716"/>
      <c r="C20" s="3716"/>
      <c r="D20" s="266"/>
      <c r="E20" s="269"/>
      <c r="F20" s="348">
        <v>13884.21580122613</v>
      </c>
      <c r="G20" s="228">
        <v>100</v>
      </c>
      <c r="H20" s="228">
        <v>31.959976648065279</v>
      </c>
      <c r="I20" s="228">
        <v>68.040023351935218</v>
      </c>
      <c r="J20" s="349">
        <f>F20*I20/100</f>
        <v>9446.8236733873382</v>
      </c>
      <c r="K20" s="228">
        <v>46.837704727785955</v>
      </c>
      <c r="L20" s="228">
        <v>30.918403741670083</v>
      </c>
      <c r="M20" s="228">
        <v>43.257701079433097</v>
      </c>
      <c r="N20" s="228">
        <v>5.8350185141666211</v>
      </c>
      <c r="O20" s="228">
        <v>22.311868515514398</v>
      </c>
      <c r="P20" s="228">
        <v>19.344399932197771</v>
      </c>
      <c r="Q20" s="228">
        <v>25.178381282166551</v>
      </c>
      <c r="R20" s="350">
        <v>14.383044928114559</v>
      </c>
      <c r="S20" s="3716" t="s">
        <v>2390</v>
      </c>
      <c r="T20" s="3716"/>
      <c r="U20" s="3716"/>
      <c r="V20" s="266"/>
      <c r="W20" s="228">
        <v>5.0047200545872323</v>
      </c>
      <c r="X20" s="228">
        <v>4.5066059204939215</v>
      </c>
      <c r="Y20" s="228">
        <v>3.2097667789273787</v>
      </c>
      <c r="Z20" s="228">
        <v>2.3291500928197668</v>
      </c>
      <c r="AA20" s="228">
        <v>2.4053260678117616</v>
      </c>
      <c r="AB20" s="350">
        <v>7.9144494701392185</v>
      </c>
      <c r="AC20" s="350"/>
      <c r="AD20" s="350"/>
      <c r="AE20" s="350"/>
      <c r="AF20" s="350">
        <v>0</v>
      </c>
      <c r="AG20" s="350"/>
      <c r="AH20" s="350"/>
      <c r="AI20" s="228">
        <v>3.1638701511291862</v>
      </c>
      <c r="AJ20" s="228">
        <v>3.1638701511291862</v>
      </c>
      <c r="AK20" s="228"/>
      <c r="AL20" s="228">
        <v>1.3109576595375692</v>
      </c>
    </row>
    <row r="21" spans="1:75" s="265" customFormat="1" ht="17.100000000000001" hidden="1" customHeight="1">
      <c r="A21" s="3716" t="s">
        <v>2371</v>
      </c>
      <c r="B21" s="3716"/>
      <c r="C21" s="3716"/>
      <c r="D21" s="262"/>
      <c r="E21" s="269"/>
      <c r="F21" s="389">
        <v>0</v>
      </c>
      <c r="G21" s="352">
        <v>0</v>
      </c>
      <c r="H21" s="352">
        <v>0</v>
      </c>
      <c r="I21" s="352">
        <v>0</v>
      </c>
      <c r="J21" s="389">
        <v>0</v>
      </c>
      <c r="K21" s="352">
        <v>0</v>
      </c>
      <c r="L21" s="352">
        <v>0</v>
      </c>
      <c r="M21" s="352">
        <v>0</v>
      </c>
      <c r="N21" s="352">
        <v>0</v>
      </c>
      <c r="O21" s="352">
        <v>0</v>
      </c>
      <c r="P21" s="352">
        <v>0</v>
      </c>
      <c r="Q21" s="352">
        <v>0</v>
      </c>
      <c r="R21" s="353">
        <v>0</v>
      </c>
      <c r="S21" s="3716" t="s">
        <v>2371</v>
      </c>
      <c r="T21" s="3716"/>
      <c r="U21" s="3716"/>
      <c r="V21" s="266"/>
      <c r="W21" s="352">
        <v>0</v>
      </c>
      <c r="X21" s="352">
        <v>0</v>
      </c>
      <c r="Y21" s="352">
        <v>0</v>
      </c>
      <c r="Z21" s="352">
        <v>0</v>
      </c>
      <c r="AA21" s="352">
        <v>0</v>
      </c>
      <c r="AB21" s="353">
        <v>0</v>
      </c>
      <c r="AC21" s="353"/>
      <c r="AD21" s="353"/>
      <c r="AE21" s="353"/>
      <c r="AF21" s="3992">
        <v>0</v>
      </c>
      <c r="AG21" s="3992"/>
      <c r="AH21" s="3992"/>
      <c r="AI21" s="352">
        <v>0</v>
      </c>
      <c r="AJ21" s="352">
        <v>0</v>
      </c>
      <c r="AK21" s="352"/>
      <c r="AL21" s="352">
        <v>0</v>
      </c>
    </row>
    <row r="22" spans="1:75" s="361" customFormat="1" ht="17.100000000000001" hidden="1" customHeight="1">
      <c r="A22" s="3993" t="s">
        <v>2391</v>
      </c>
      <c r="B22" s="3993"/>
      <c r="C22" s="3993"/>
      <c r="D22" s="354"/>
      <c r="E22" s="355"/>
      <c r="F22" s="348">
        <v>14412</v>
      </c>
      <c r="G22" s="228">
        <v>100</v>
      </c>
      <c r="H22" s="228">
        <v>36.9024536691077</v>
      </c>
      <c r="I22" s="228">
        <v>63.097546330892463</v>
      </c>
      <c r="J22" s="349">
        <f>F22*I22/100</f>
        <v>9093.6183772082222</v>
      </c>
      <c r="K22" s="228">
        <v>38.054037984144117</v>
      </c>
      <c r="L22" s="228">
        <v>23.042182113954709</v>
      </c>
      <c r="M22" s="228">
        <v>40.129342152462463</v>
      </c>
      <c r="N22" s="228">
        <v>9.0078709910734815</v>
      </c>
      <c r="O22" s="228">
        <v>23.667657294699584</v>
      </c>
      <c r="P22" s="228">
        <v>22.020343974793185</v>
      </c>
      <c r="Q22" s="228">
        <v>23.206907176580287</v>
      </c>
      <c r="R22" s="350">
        <v>12.210828783222437</v>
      </c>
      <c r="S22" s="3994" t="s">
        <v>2391</v>
      </c>
      <c r="T22" s="3994"/>
      <c r="U22" s="3994"/>
      <c r="V22" s="356"/>
      <c r="W22" s="228">
        <v>5.4748381442300618</v>
      </c>
      <c r="X22" s="228">
        <v>5.1244897688869111</v>
      </c>
      <c r="Y22" s="228">
        <v>3.0288521084220572</v>
      </c>
      <c r="Z22" s="228">
        <v>2.4648229911985209</v>
      </c>
      <c r="AA22" s="228">
        <v>1.5047947720592594</v>
      </c>
      <c r="AB22" s="350" t="s">
        <v>568</v>
      </c>
      <c r="AC22" s="350"/>
      <c r="AD22" s="350" t="s">
        <v>568</v>
      </c>
      <c r="AE22" s="350" t="s">
        <v>431</v>
      </c>
      <c r="AF22" s="357" t="s">
        <v>431</v>
      </c>
      <c r="AG22" s="358">
        <v>3.163735885968407</v>
      </c>
      <c r="AH22" s="357" t="s">
        <v>431</v>
      </c>
      <c r="AI22" s="359">
        <v>3.8832363736535083</v>
      </c>
      <c r="AJ22" s="359" t="s">
        <v>431</v>
      </c>
      <c r="AK22" s="359"/>
      <c r="AL22" s="359">
        <v>1.4402477984800641</v>
      </c>
    </row>
    <row r="23" spans="1:75" s="361" customFormat="1" ht="19.5" hidden="1" customHeight="1">
      <c r="A23" s="3993" t="s">
        <v>2375</v>
      </c>
      <c r="B23" s="3993"/>
      <c r="C23" s="3993"/>
      <c r="D23" s="354"/>
      <c r="E23" s="355"/>
      <c r="F23" s="348">
        <v>14563.000000000737</v>
      </c>
      <c r="G23" s="228">
        <v>100</v>
      </c>
      <c r="H23" s="228">
        <v>44.641924459145294</v>
      </c>
      <c r="I23" s="228">
        <v>55.358075540854294</v>
      </c>
      <c r="J23" s="349">
        <f>F23*I23/100</f>
        <v>8061.7965410150191</v>
      </c>
      <c r="K23" s="228">
        <v>38.764604804886808</v>
      </c>
      <c r="L23" s="228">
        <v>26.963021526697787</v>
      </c>
      <c r="M23" s="228">
        <v>31.862583569221641</v>
      </c>
      <c r="N23" s="228">
        <v>10.874997010534011</v>
      </c>
      <c r="O23" s="228">
        <v>23.651287116756748</v>
      </c>
      <c r="P23" s="228">
        <v>19.372337341254664</v>
      </c>
      <c r="Q23" s="228">
        <v>22.993241566829916</v>
      </c>
      <c r="R23" s="350">
        <v>14.799410565372433</v>
      </c>
      <c r="S23" s="3994" t="s">
        <v>2375</v>
      </c>
      <c r="T23" s="3994"/>
      <c r="U23" s="3994"/>
      <c r="V23" s="356"/>
      <c r="W23" s="228">
        <v>6.9268454349390076</v>
      </c>
      <c r="X23" s="228">
        <v>5.8295973048164438</v>
      </c>
      <c r="Y23" s="228">
        <v>5.627762043009267</v>
      </c>
      <c r="Z23" s="228">
        <v>3.6717508846580884</v>
      </c>
      <c r="AA23" s="228">
        <v>2.6559132423011937</v>
      </c>
      <c r="AB23" s="350" t="s">
        <v>431</v>
      </c>
      <c r="AC23" s="350"/>
      <c r="AD23" s="350" t="s">
        <v>431</v>
      </c>
      <c r="AE23" s="350" t="s">
        <v>431</v>
      </c>
      <c r="AF23" s="350" t="s">
        <v>431</v>
      </c>
      <c r="AG23" s="362">
        <v>5.7365314627381894</v>
      </c>
      <c r="AH23" s="350" t="s">
        <v>431</v>
      </c>
      <c r="AI23" s="228">
        <v>6.4262541548153509</v>
      </c>
      <c r="AJ23" s="228" t="s">
        <v>431</v>
      </c>
      <c r="AK23" s="228"/>
      <c r="AL23" s="228">
        <v>0.63153711882436725</v>
      </c>
    </row>
    <row r="24" spans="1:75" s="361" customFormat="1" ht="17.100000000000001" hidden="1" customHeight="1">
      <c r="A24" s="3716" t="s">
        <v>2273</v>
      </c>
      <c r="B24" s="3716"/>
      <c r="C24" s="3716"/>
      <c r="D24" s="149"/>
      <c r="E24" s="355"/>
      <c r="F24" s="348">
        <v>14821.000000244734</v>
      </c>
      <c r="G24" s="228">
        <v>100</v>
      </c>
      <c r="H24" s="228">
        <v>50.490188376544324</v>
      </c>
      <c r="I24" s="228">
        <v>49.509811623455626</v>
      </c>
      <c r="J24" s="349">
        <f>F24*I24/100</f>
        <v>7337.8491808335266</v>
      </c>
      <c r="K24" s="228">
        <v>8.6626223813076582</v>
      </c>
      <c r="L24" s="228">
        <v>15.671839856466189</v>
      </c>
      <c r="M24" s="228">
        <v>28.415931163335898</v>
      </c>
      <c r="N24" s="228">
        <v>8.920580310781677</v>
      </c>
      <c r="O24" s="228">
        <v>23.826359450112637</v>
      </c>
      <c r="P24" s="228">
        <v>16.527172333208245</v>
      </c>
      <c r="Q24" s="228">
        <v>19.978549951841732</v>
      </c>
      <c r="R24" s="350">
        <v>13.011500128738938</v>
      </c>
      <c r="S24" s="3729" t="s">
        <v>2273</v>
      </c>
      <c r="T24" s="3729"/>
      <c r="U24" s="3729"/>
      <c r="V24" s="363"/>
      <c r="W24" s="228">
        <v>3.4758403563447797</v>
      </c>
      <c r="X24" s="228">
        <v>5.1332744878888317</v>
      </c>
      <c r="Y24" s="228">
        <v>2.8686217092422597</v>
      </c>
      <c r="Z24" s="228">
        <v>4.5547333383744792</v>
      </c>
      <c r="AA24" s="228">
        <v>2.1098510156545802</v>
      </c>
      <c r="AB24" s="350" t="s">
        <v>431</v>
      </c>
      <c r="AC24" s="350"/>
      <c r="AD24" s="350" t="s">
        <v>431</v>
      </c>
      <c r="AE24" s="350" t="s">
        <v>431</v>
      </c>
      <c r="AF24" s="350" t="s">
        <v>431</v>
      </c>
      <c r="AG24" s="362">
        <v>4.9116955830147289</v>
      </c>
      <c r="AH24" s="350" t="s">
        <v>431</v>
      </c>
      <c r="AI24" s="228">
        <v>4.0749409091529056</v>
      </c>
      <c r="AJ24" s="228" t="s">
        <v>431</v>
      </c>
      <c r="AK24" s="228"/>
      <c r="AL24" s="228">
        <v>0.95856025484746488</v>
      </c>
    </row>
    <row r="25" spans="1:75" s="361" customFormat="1" ht="17.100000000000001" hidden="1" customHeight="1">
      <c r="A25" s="3095" t="s">
        <v>2392</v>
      </c>
      <c r="B25" s="3096"/>
      <c r="C25" s="3096"/>
      <c r="D25" s="3097"/>
      <c r="E25" s="355"/>
      <c r="F25" s="329">
        <v>14935.000010349095</v>
      </c>
      <c r="G25" s="228">
        <v>100</v>
      </c>
      <c r="H25" s="228">
        <v>46.87617653306129</v>
      </c>
      <c r="I25" s="228">
        <v>53.123823466938759</v>
      </c>
      <c r="J25" s="364">
        <f>F25*I25/100</f>
        <v>7934.043040285138</v>
      </c>
      <c r="K25" s="228">
        <v>7.9313305149359437</v>
      </c>
      <c r="L25" s="228">
        <v>20.13790059229202</v>
      </c>
      <c r="M25" s="228">
        <v>29.170713329849214</v>
      </c>
      <c r="N25" s="228">
        <v>10.782034824318647</v>
      </c>
      <c r="O25" s="228">
        <v>26.483454170231898</v>
      </c>
      <c r="P25" s="228">
        <v>16.129187155292122</v>
      </c>
      <c r="Q25" s="228">
        <v>18.843721140382407</v>
      </c>
      <c r="R25" s="350">
        <v>14.664978622115109</v>
      </c>
      <c r="S25" s="4001" t="s">
        <v>2333</v>
      </c>
      <c r="T25" s="4002"/>
      <c r="U25" s="4002"/>
      <c r="V25" s="4003"/>
      <c r="W25" s="228">
        <v>4.0262994523163123</v>
      </c>
      <c r="X25" s="228">
        <v>6.0926075539643874</v>
      </c>
      <c r="Y25" s="228">
        <v>4.4527456081689465</v>
      </c>
      <c r="Z25" s="228">
        <v>4.0652481429440543</v>
      </c>
      <c r="AA25" s="228">
        <v>1.3872043255035895</v>
      </c>
      <c r="AB25" s="350" t="s">
        <v>431</v>
      </c>
      <c r="AC25" s="350"/>
      <c r="AD25" s="350" t="s">
        <v>431</v>
      </c>
      <c r="AE25" s="350" t="s">
        <v>431</v>
      </c>
      <c r="AF25" s="350" t="s">
        <v>431</v>
      </c>
      <c r="AG25" s="362">
        <v>5.0374437057570773</v>
      </c>
      <c r="AH25" s="362">
        <v>5.7407940533837314</v>
      </c>
      <c r="AI25" s="228">
        <v>1.9260826683294556</v>
      </c>
      <c r="AJ25" s="228" t="s">
        <v>431</v>
      </c>
      <c r="AK25" s="228"/>
      <c r="AL25" s="228">
        <v>1.1924718328542314</v>
      </c>
    </row>
    <row r="26" spans="1:75" s="265" customFormat="1" ht="17.100000000000001" hidden="1" customHeight="1">
      <c r="A26" s="3095" t="s">
        <v>2293</v>
      </c>
      <c r="B26" s="3096"/>
      <c r="C26" s="3096"/>
      <c r="D26" s="3097"/>
      <c r="E26" s="269"/>
      <c r="F26" s="329">
        <v>15207</v>
      </c>
      <c r="G26" s="352">
        <v>0</v>
      </c>
      <c r="H26" s="352">
        <v>0</v>
      </c>
      <c r="I26" s="352">
        <v>0</v>
      </c>
      <c r="J26" s="365">
        <v>0</v>
      </c>
      <c r="K26" s="352">
        <v>0</v>
      </c>
      <c r="L26" s="352">
        <v>0</v>
      </c>
      <c r="M26" s="352">
        <v>0</v>
      </c>
      <c r="N26" s="352">
        <v>0</v>
      </c>
      <c r="O26" s="352">
        <v>0</v>
      </c>
      <c r="P26" s="352">
        <v>0</v>
      </c>
      <c r="Q26" s="352">
        <v>0</v>
      </c>
      <c r="R26" s="353">
        <v>0</v>
      </c>
      <c r="S26" s="4001" t="s">
        <v>2293</v>
      </c>
      <c r="T26" s="4002"/>
      <c r="U26" s="4002"/>
      <c r="V26" s="4003"/>
      <c r="W26" s="352">
        <v>0</v>
      </c>
      <c r="X26" s="352">
        <v>0</v>
      </c>
      <c r="Y26" s="352">
        <v>0</v>
      </c>
      <c r="Z26" s="352">
        <v>0</v>
      </c>
      <c r="AA26" s="352">
        <v>0</v>
      </c>
      <c r="AB26" s="353">
        <v>0</v>
      </c>
      <c r="AC26" s="353"/>
      <c r="AD26" s="353">
        <v>0</v>
      </c>
      <c r="AE26" s="353">
        <v>0</v>
      </c>
      <c r="AF26" s="353">
        <v>0</v>
      </c>
      <c r="AG26" s="353">
        <v>0</v>
      </c>
      <c r="AH26" s="353">
        <v>0</v>
      </c>
      <c r="AI26" s="353">
        <v>0</v>
      </c>
      <c r="AJ26" s="353">
        <v>0</v>
      </c>
      <c r="AK26" s="353"/>
      <c r="AL26" s="353">
        <v>0</v>
      </c>
    </row>
    <row r="27" spans="1:75" s="361" customFormat="1" ht="15.95" customHeight="1">
      <c r="A27" s="3098" t="s">
        <v>1463</v>
      </c>
      <c r="B27" s="3098"/>
      <c r="C27" s="3098"/>
      <c r="D27" s="3099"/>
      <c r="E27" s="355"/>
      <c r="F27" s="329">
        <v>15686.999999796744</v>
      </c>
      <c r="G27" s="228">
        <v>100</v>
      </c>
      <c r="H27" s="228">
        <v>44.53861068135982</v>
      </c>
      <c r="I27" s="228">
        <v>55.461389318639988</v>
      </c>
      <c r="J27" s="364">
        <v>8700.2281423023269</v>
      </c>
      <c r="K27" s="228">
        <v>36.955891053293819</v>
      </c>
      <c r="L27" s="228">
        <v>37.897496463189526</v>
      </c>
      <c r="M27" s="228">
        <v>20.52883376830135</v>
      </c>
      <c r="N27" s="228">
        <v>15.453337936660729</v>
      </c>
      <c r="O27" s="228">
        <v>33.853205862120149</v>
      </c>
      <c r="P27" s="228">
        <v>19.075327003195362</v>
      </c>
      <c r="Q27" s="228">
        <v>23.344790573431336</v>
      </c>
      <c r="R27" s="350">
        <v>17.572383612820389</v>
      </c>
      <c r="S27" s="3098" t="s">
        <v>1463</v>
      </c>
      <c r="T27" s="3098"/>
      <c r="U27" s="3098"/>
      <c r="V27" s="3099"/>
      <c r="W27" s="228">
        <v>4.7689462638144571</v>
      </c>
      <c r="X27" s="228">
        <v>7.4242973026601726</v>
      </c>
      <c r="Y27" s="228">
        <v>18.953774639958397</v>
      </c>
      <c r="Z27" s="228">
        <v>6.4966909673665976</v>
      </c>
      <c r="AA27" s="228">
        <v>2.0368138115313563</v>
      </c>
      <c r="AB27" s="350" t="s">
        <v>431</v>
      </c>
      <c r="AC27" s="350">
        <v>19.97418293342303</v>
      </c>
      <c r="AD27" s="350">
        <v>19.85279200917785</v>
      </c>
      <c r="AE27" s="350">
        <v>10.977767801516791</v>
      </c>
      <c r="AF27" s="362">
        <v>2.5342420594646717</v>
      </c>
      <c r="AG27" s="362">
        <v>10.537627913635356</v>
      </c>
      <c r="AH27" s="362">
        <v>5.78574034571374</v>
      </c>
      <c r="AI27" s="228">
        <v>5.78574034571374</v>
      </c>
      <c r="AJ27" s="228">
        <v>10.420934482344659</v>
      </c>
      <c r="AK27" s="228" t="s">
        <v>1719</v>
      </c>
      <c r="AL27" s="228">
        <v>1.6134296271906334</v>
      </c>
    </row>
    <row r="28" spans="1:75" s="361" customFormat="1" ht="15.95" customHeight="1">
      <c r="A28" s="3095" t="s">
        <v>2260</v>
      </c>
      <c r="B28" s="3095"/>
      <c r="C28" s="3095"/>
      <c r="D28" s="3100"/>
      <c r="E28" s="355"/>
      <c r="F28" s="329">
        <v>15500</v>
      </c>
      <c r="G28" s="228" t="s">
        <v>431</v>
      </c>
      <c r="H28" s="228" t="s">
        <v>431</v>
      </c>
      <c r="I28" s="228" t="s">
        <v>431</v>
      </c>
      <c r="J28" s="1960" t="s">
        <v>431</v>
      </c>
      <c r="K28" s="228" t="s">
        <v>431</v>
      </c>
      <c r="L28" s="228" t="s">
        <v>431</v>
      </c>
      <c r="M28" s="228" t="s">
        <v>431</v>
      </c>
      <c r="N28" s="228" t="s">
        <v>431</v>
      </c>
      <c r="O28" s="228" t="s">
        <v>431</v>
      </c>
      <c r="P28" s="228" t="s">
        <v>431</v>
      </c>
      <c r="Q28" s="228" t="s">
        <v>431</v>
      </c>
      <c r="R28" s="350" t="s">
        <v>431</v>
      </c>
      <c r="S28" s="3095" t="s">
        <v>2294</v>
      </c>
      <c r="T28" s="3095"/>
      <c r="U28" s="3095"/>
      <c r="V28" s="3100"/>
      <c r="W28" s="228" t="s">
        <v>431</v>
      </c>
      <c r="X28" s="228" t="s">
        <v>431</v>
      </c>
      <c r="Y28" s="228" t="s">
        <v>431</v>
      </c>
      <c r="Z28" s="228" t="s">
        <v>431</v>
      </c>
      <c r="AA28" s="228" t="s">
        <v>431</v>
      </c>
      <c r="AB28" s="350" t="s">
        <v>431</v>
      </c>
      <c r="AC28" s="350" t="s">
        <v>431</v>
      </c>
      <c r="AD28" s="350" t="s">
        <v>431</v>
      </c>
      <c r="AE28" s="350" t="s">
        <v>431</v>
      </c>
      <c r="AF28" s="350" t="s">
        <v>431</v>
      </c>
      <c r="AG28" s="350" t="s">
        <v>431</v>
      </c>
      <c r="AH28" s="350" t="s">
        <v>431</v>
      </c>
      <c r="AI28" s="228" t="s">
        <v>431</v>
      </c>
      <c r="AJ28" s="228" t="s">
        <v>431</v>
      </c>
      <c r="AK28" s="228" t="s">
        <v>1719</v>
      </c>
      <c r="AL28" s="228" t="s">
        <v>431</v>
      </c>
    </row>
    <row r="29" spans="1:75" s="361" customFormat="1" ht="15.95" customHeight="1">
      <c r="A29" s="3095" t="s">
        <v>1464</v>
      </c>
      <c r="B29" s="3095"/>
      <c r="C29" s="3095"/>
      <c r="D29" s="3100"/>
      <c r="E29" s="355"/>
      <c r="F29" s="329">
        <v>16502.022257559558</v>
      </c>
      <c r="G29" s="228">
        <v>100</v>
      </c>
      <c r="H29" s="228">
        <v>51.253680671487878</v>
      </c>
      <c r="I29" s="228">
        <v>48.746319328512008</v>
      </c>
      <c r="J29" s="364">
        <v>8044.1284653321081</v>
      </c>
      <c r="K29" s="228">
        <v>28.092093360053756</v>
      </c>
      <c r="L29" s="228">
        <v>35.139354205701785</v>
      </c>
      <c r="M29" s="228">
        <v>15.462377591688291</v>
      </c>
      <c r="N29" s="228">
        <v>12.951250864048891</v>
      </c>
      <c r="O29" s="228">
        <v>25.298328530518983</v>
      </c>
      <c r="P29" s="228">
        <v>13.35063562864042</v>
      </c>
      <c r="Q29" s="228">
        <v>17.163242160652171</v>
      </c>
      <c r="R29" s="228">
        <v>13.607803455587497</v>
      </c>
      <c r="S29" s="3095" t="s">
        <v>1464</v>
      </c>
      <c r="T29" s="3095"/>
      <c r="U29" s="3095"/>
      <c r="V29" s="3100"/>
      <c r="W29" s="228">
        <v>3.077888055360265</v>
      </c>
      <c r="X29" s="228">
        <v>4.8630696300326681</v>
      </c>
      <c r="Y29" s="228">
        <v>14.284713215626205</v>
      </c>
      <c r="Z29" s="228">
        <v>6.502548369748526</v>
      </c>
      <c r="AA29" s="228">
        <v>3.2359776254493497</v>
      </c>
      <c r="AB29" s="228">
        <v>26.687167203273077</v>
      </c>
      <c r="AC29" s="228">
        <v>13.874513523563287</v>
      </c>
      <c r="AD29" s="228">
        <v>15.31818425402601</v>
      </c>
      <c r="AE29" s="228">
        <v>5.9913514956448921</v>
      </c>
      <c r="AF29" s="228">
        <v>2.9135978333925578</v>
      </c>
      <c r="AG29" s="228">
        <v>8.3029027451080033</v>
      </c>
      <c r="AH29" s="228">
        <v>3.9312010790865473</v>
      </c>
      <c r="AI29" s="228">
        <v>4.2876193668975304</v>
      </c>
      <c r="AJ29" s="228">
        <v>8.9250915025467776</v>
      </c>
      <c r="AK29" s="228" t="s">
        <v>1719</v>
      </c>
      <c r="AL29" s="228">
        <v>1.6622212102229335</v>
      </c>
    </row>
    <row r="30" spans="1:75" s="361" customFormat="1" ht="15.95" customHeight="1" thickBot="1">
      <c r="A30" s="3095" t="s">
        <v>2209</v>
      </c>
      <c r="B30" s="3096"/>
      <c r="C30" s="3096"/>
      <c r="D30" s="3097"/>
      <c r="E30" s="355"/>
      <c r="F30" s="329">
        <v>16524.999999998374</v>
      </c>
      <c r="G30" s="228">
        <v>100</v>
      </c>
      <c r="H30" s="228">
        <v>53.659463992309298</v>
      </c>
      <c r="I30" s="228">
        <v>46.340536007690751</v>
      </c>
      <c r="J30" s="364">
        <v>7657.7735752701437</v>
      </c>
      <c r="K30" s="228">
        <v>27.260656986028309</v>
      </c>
      <c r="L30" s="228">
        <v>33.480086190648819</v>
      </c>
      <c r="M30" s="228">
        <v>17.089065993841199</v>
      </c>
      <c r="N30" s="228">
        <v>13.489217250528082</v>
      </c>
      <c r="O30" s="228">
        <v>25.498204676736798</v>
      </c>
      <c r="P30" s="228">
        <v>13.134094478573093</v>
      </c>
      <c r="Q30" s="228">
        <v>18.387218566621076</v>
      </c>
      <c r="R30" s="350">
        <v>11.662066127708506</v>
      </c>
      <c r="S30" s="3095" t="s">
        <v>2276</v>
      </c>
      <c r="T30" s="3096"/>
      <c r="U30" s="3096"/>
      <c r="V30" s="3097"/>
      <c r="W30" s="228">
        <v>2.8957590362174725</v>
      </c>
      <c r="X30" s="228">
        <v>7.2766001739219526</v>
      </c>
      <c r="Y30" s="228">
        <v>14.617404226603185</v>
      </c>
      <c r="Z30" s="228">
        <v>3.8964062314729118</v>
      </c>
      <c r="AA30" s="228">
        <v>1.9372769493414255</v>
      </c>
      <c r="AB30" s="350">
        <v>25.524564295645881</v>
      </c>
      <c r="AC30" s="350">
        <v>11.675450704319449</v>
      </c>
      <c r="AD30" s="350">
        <v>14.135143263039135</v>
      </c>
      <c r="AE30" s="350">
        <v>5.099011771170022</v>
      </c>
      <c r="AF30" s="362">
        <v>1.1699542204919313</v>
      </c>
      <c r="AG30" s="362">
        <v>9.5719023762225337</v>
      </c>
      <c r="AH30" s="362">
        <v>5.3760587990576099</v>
      </c>
      <c r="AI30" s="228">
        <v>5.5410522801667002</v>
      </c>
      <c r="AJ30" s="228">
        <v>8.6183656518092295</v>
      </c>
      <c r="AK30" s="228" t="s">
        <v>1719</v>
      </c>
      <c r="AL30" s="228">
        <v>1.3601084990416923</v>
      </c>
    </row>
    <row r="31" spans="1:75" s="361" customFormat="1" ht="15.95" customHeight="1" thickTop="1">
      <c r="A31" s="3095" t="s">
        <v>2245</v>
      </c>
      <c r="B31" s="3096"/>
      <c r="C31" s="3096"/>
      <c r="D31" s="3097"/>
      <c r="E31" s="355"/>
      <c r="F31" s="329">
        <f>'1'!E29</f>
        <v>16745.000000000517</v>
      </c>
      <c r="G31" s="228">
        <v>100</v>
      </c>
      <c r="H31" s="228">
        <f>AQ34</f>
        <v>52.909210582960483</v>
      </c>
      <c r="I31" s="228">
        <f>AR34</f>
        <v>47.09078941703936</v>
      </c>
      <c r="J31" s="364">
        <f>I31*F31/100</f>
        <v>7885.3526878834846</v>
      </c>
      <c r="K31" s="228">
        <f t="shared" ref="K31:R31" si="1">AT34</f>
        <v>20.370822406880734</v>
      </c>
      <c r="L31" s="228">
        <f t="shared" si="1"/>
        <v>28.402737364546926</v>
      </c>
      <c r="M31" s="228">
        <f t="shared" si="1"/>
        <v>16.681903755776052</v>
      </c>
      <c r="N31" s="228">
        <f t="shared" si="1"/>
        <v>13.614767666431868</v>
      </c>
      <c r="O31" s="228">
        <f t="shared" si="1"/>
        <v>24.014947544064228</v>
      </c>
      <c r="P31" s="228">
        <f t="shared" si="1"/>
        <v>9.9884658460033133</v>
      </c>
      <c r="Q31" s="228">
        <f t="shared" si="1"/>
        <v>15.322802274371169</v>
      </c>
      <c r="R31" s="228">
        <f t="shared" si="1"/>
        <v>13.930677755610127</v>
      </c>
      <c r="S31" s="3095" t="s">
        <v>2237</v>
      </c>
      <c r="T31" s="3096"/>
      <c r="U31" s="3096"/>
      <c r="V31" s="3097"/>
      <c r="W31" s="228">
        <f t="shared" ref="W31:AB31" si="2">BB34</f>
        <v>3.6847201501051989</v>
      </c>
      <c r="X31" s="228">
        <f t="shared" si="2"/>
        <v>6.6115982384252554</v>
      </c>
      <c r="Y31" s="228">
        <f t="shared" si="2"/>
        <v>10.072394536528401</v>
      </c>
      <c r="Z31" s="228">
        <f t="shared" si="2"/>
        <v>5.6990439299771554</v>
      </c>
      <c r="AA31" s="228">
        <f t="shared" si="2"/>
        <v>2.6592085797382001</v>
      </c>
      <c r="AB31" s="350">
        <f t="shared" si="2"/>
        <v>24.484122156270718</v>
      </c>
      <c r="AC31" s="350">
        <f>BR34</f>
        <v>11.970722310450883</v>
      </c>
      <c r="AD31" s="350">
        <f>BS34</f>
        <v>14.486391201917442</v>
      </c>
      <c r="AE31" s="350">
        <f>BU34</f>
        <v>5.2720070213896335</v>
      </c>
      <c r="AF31" s="350">
        <f>BV34</f>
        <v>1.0243071055721007</v>
      </c>
      <c r="AG31" s="362">
        <f>BN34</f>
        <v>9.125965754207547</v>
      </c>
      <c r="AH31" s="362">
        <f>BO34</f>
        <v>3.7412663152148737</v>
      </c>
      <c r="AI31" s="362">
        <f>BP34</f>
        <v>5.6386391616395137</v>
      </c>
      <c r="AJ31" s="228">
        <f>BH34</f>
        <v>7.6306181997144691</v>
      </c>
      <c r="AK31" s="228">
        <f>BI34</f>
        <v>3.3856098230578113</v>
      </c>
      <c r="AL31" s="228">
        <f>BJ34</f>
        <v>0.93296759556484121</v>
      </c>
      <c r="AM31" s="3945"/>
      <c r="AN31" s="3946"/>
      <c r="AO31" s="3951" t="s">
        <v>1180</v>
      </c>
      <c r="AP31" s="3952"/>
      <c r="AQ31" s="3952"/>
      <c r="AR31" s="3952"/>
      <c r="AS31" s="3952" t="s">
        <v>1181</v>
      </c>
      <c r="AT31" s="3952"/>
      <c r="AU31" s="3952"/>
      <c r="AV31" s="3952"/>
      <c r="AW31" s="3952"/>
      <c r="AX31" s="3952"/>
      <c r="AY31" s="3952"/>
      <c r="AZ31" s="3952"/>
      <c r="BA31" s="3952"/>
      <c r="BB31" s="3952"/>
      <c r="BC31" s="3952"/>
      <c r="BD31" s="3952"/>
      <c r="BE31" s="3952"/>
      <c r="BF31" s="3952"/>
      <c r="BG31" s="3952"/>
      <c r="BH31" s="3952"/>
      <c r="BI31" s="3952"/>
      <c r="BJ31" s="3952"/>
      <c r="BK31" s="3952" t="s">
        <v>1182</v>
      </c>
      <c r="BL31" s="3952"/>
      <c r="BM31" s="3952"/>
      <c r="BN31" s="3952"/>
      <c r="BO31" s="3952"/>
      <c r="BP31" s="3952"/>
      <c r="BQ31" s="3952" t="s">
        <v>1183</v>
      </c>
      <c r="BR31" s="3952"/>
      <c r="BS31" s="3952"/>
      <c r="BT31" s="3952" t="s">
        <v>1184</v>
      </c>
      <c r="BU31" s="3952"/>
      <c r="BV31" s="3953"/>
      <c r="BW31" s="2717"/>
    </row>
    <row r="32" spans="1:75" ht="15.95" customHeight="1">
      <c r="A32" s="3997" t="s">
        <v>569</v>
      </c>
      <c r="B32" s="3997"/>
      <c r="C32" s="390"/>
      <c r="D32" s="266"/>
      <c r="E32" s="269"/>
      <c r="F32" s="391"/>
      <c r="G32" s="228"/>
      <c r="H32" s="228"/>
      <c r="I32" s="228"/>
      <c r="J32" s="369"/>
      <c r="K32" s="392"/>
      <c r="L32" s="392"/>
      <c r="M32" s="392"/>
      <c r="N32" s="392"/>
      <c r="O32" s="392"/>
      <c r="P32" s="392"/>
      <c r="Q32" s="392"/>
      <c r="R32" s="393"/>
      <c r="S32" s="3997" t="s">
        <v>569</v>
      </c>
      <c r="T32" s="3997"/>
      <c r="U32" s="390"/>
      <c r="V32" s="262"/>
      <c r="W32" s="392"/>
      <c r="X32" s="392"/>
      <c r="Y32" s="392"/>
      <c r="Z32" s="394"/>
      <c r="AA32" s="392"/>
      <c r="AB32" s="395"/>
      <c r="AC32" s="395"/>
      <c r="AD32" s="395"/>
      <c r="AE32" s="395"/>
      <c r="AF32" s="395"/>
      <c r="AG32" s="395"/>
      <c r="AH32" s="395"/>
      <c r="AI32" s="392"/>
      <c r="AJ32" s="392"/>
      <c r="AK32" s="392"/>
      <c r="AL32" s="396"/>
      <c r="AM32" s="3947"/>
      <c r="AN32" s="3948"/>
      <c r="AO32" s="3954" t="s">
        <v>804</v>
      </c>
      <c r="AP32" s="3955"/>
      <c r="AQ32" s="3002" t="s">
        <v>1185</v>
      </c>
      <c r="AR32" s="3002" t="s">
        <v>1186</v>
      </c>
      <c r="AS32" s="2718" t="s">
        <v>1187</v>
      </c>
      <c r="AT32" s="3002" t="s">
        <v>1188</v>
      </c>
      <c r="AU32" s="3002" t="s">
        <v>1189</v>
      </c>
      <c r="AV32" s="3002" t="s">
        <v>1190</v>
      </c>
      <c r="AW32" s="3002" t="s">
        <v>1191</v>
      </c>
      <c r="AX32" s="3002" t="s">
        <v>1192</v>
      </c>
      <c r="AY32" s="3002" t="s">
        <v>1193</v>
      </c>
      <c r="AZ32" s="3002" t="s">
        <v>1194</v>
      </c>
      <c r="BA32" s="3002" t="s">
        <v>1195</v>
      </c>
      <c r="BB32" s="3002" t="s">
        <v>1196</v>
      </c>
      <c r="BC32" s="3002" t="s">
        <v>1197</v>
      </c>
      <c r="BD32" s="3002" t="s">
        <v>1198</v>
      </c>
      <c r="BE32" s="3002" t="s">
        <v>1199</v>
      </c>
      <c r="BF32" s="3002" t="s">
        <v>1200</v>
      </c>
      <c r="BG32" s="3002" t="s">
        <v>1201</v>
      </c>
      <c r="BH32" s="3002" t="s">
        <v>1202</v>
      </c>
      <c r="BI32" s="3002" t="s">
        <v>4065</v>
      </c>
      <c r="BJ32" s="3002" t="s">
        <v>4066</v>
      </c>
      <c r="BK32" s="2718" t="s">
        <v>1187</v>
      </c>
      <c r="BL32" s="3002" t="s">
        <v>1203</v>
      </c>
      <c r="BM32" s="3002" t="s">
        <v>1204</v>
      </c>
      <c r="BN32" s="3002" t="s">
        <v>1205</v>
      </c>
      <c r="BO32" s="3002" t="s">
        <v>1206</v>
      </c>
      <c r="BP32" s="3002" t="s">
        <v>1207</v>
      </c>
      <c r="BQ32" s="2718" t="s">
        <v>1187</v>
      </c>
      <c r="BR32" s="3002" t="s">
        <v>1208</v>
      </c>
      <c r="BS32" s="3002" t="s">
        <v>1209</v>
      </c>
      <c r="BT32" s="2718" t="s">
        <v>1187</v>
      </c>
      <c r="BU32" s="3002" t="s">
        <v>1210</v>
      </c>
      <c r="BV32" s="2719" t="s">
        <v>1211</v>
      </c>
      <c r="BW32" s="2717"/>
    </row>
    <row r="33" spans="1:75" ht="15.95" customHeight="1" thickBot="1">
      <c r="A33" s="397"/>
      <c r="B33" s="397" t="s">
        <v>44</v>
      </c>
      <c r="C33" s="397"/>
      <c r="D33" s="398"/>
      <c r="E33" s="399"/>
      <c r="F33" s="400">
        <f>'1'!E31</f>
        <v>12620.544450192037</v>
      </c>
      <c r="G33" s="401">
        <v>100</v>
      </c>
      <c r="H33" s="401">
        <f>AQ35</f>
        <v>50.604963458728633</v>
      </c>
      <c r="I33" s="401">
        <f>AR35</f>
        <v>49.395036541271438</v>
      </c>
      <c r="J33" s="378">
        <f t="shared" ref="J33:J62" si="3">I33*F33/100</f>
        <v>6233.9225428797617</v>
      </c>
      <c r="K33" s="401">
        <f t="shared" ref="K33:R34" si="4">AT35</f>
        <v>21.331120821673665</v>
      </c>
      <c r="L33" s="401">
        <f t="shared" si="4"/>
        <v>30.096254316544158</v>
      </c>
      <c r="M33" s="401">
        <f t="shared" si="4"/>
        <v>17.986727637200715</v>
      </c>
      <c r="N33" s="401">
        <f t="shared" si="4"/>
        <v>14.512232296626646</v>
      </c>
      <c r="O33" s="401">
        <f t="shared" si="4"/>
        <v>25.644513502640116</v>
      </c>
      <c r="P33" s="401">
        <f t="shared" si="4"/>
        <v>10.491594554266637</v>
      </c>
      <c r="Q33" s="401">
        <f t="shared" si="4"/>
        <v>16.098903537351518</v>
      </c>
      <c r="R33" s="401">
        <f t="shared" si="4"/>
        <v>15.061094785322403</v>
      </c>
      <c r="S33" s="397"/>
      <c r="T33" s="397" t="s">
        <v>44</v>
      </c>
      <c r="U33" s="397"/>
      <c r="V33" s="375"/>
      <c r="W33" s="401">
        <f t="shared" ref="W33:AB34" si="5">BB35</f>
        <v>3.5273974620327615</v>
      </c>
      <c r="X33" s="401">
        <f t="shared" si="5"/>
        <v>7.5587743171485311</v>
      </c>
      <c r="Y33" s="401">
        <f t="shared" si="5"/>
        <v>10.914095461893311</v>
      </c>
      <c r="Z33" s="401">
        <f t="shared" si="5"/>
        <v>5.5606319644930355</v>
      </c>
      <c r="AA33" s="401">
        <f t="shared" si="5"/>
        <v>3.091172310809656</v>
      </c>
      <c r="AB33" s="377">
        <f t="shared" si="5"/>
        <v>25.115526891166184</v>
      </c>
      <c r="AC33" s="377">
        <f>BR35</f>
        <v>12.136488390912902</v>
      </c>
      <c r="AD33" s="377">
        <f>BS35</f>
        <v>13.268868107432949</v>
      </c>
      <c r="AE33" s="377">
        <f>BU35</f>
        <v>5.3094992787009465</v>
      </c>
      <c r="AF33" s="377">
        <f>BV35</f>
        <v>1.2143821718850953</v>
      </c>
      <c r="AG33" s="377">
        <f t="shared" ref="AG33:AI34" si="6">BN35</f>
        <v>11.258525282372737</v>
      </c>
      <c r="AH33" s="377">
        <f t="shared" si="6"/>
        <v>4.6231842917350638</v>
      </c>
      <c r="AI33" s="377">
        <f t="shared" si="6"/>
        <v>6.3664973794453736</v>
      </c>
      <c r="AJ33" s="401">
        <f t="shared" ref="AJ33:AL34" si="7">BH35</f>
        <v>7.0429216218596284</v>
      </c>
      <c r="AK33" s="401">
        <f t="shared" si="7"/>
        <v>3.6260100711842123</v>
      </c>
      <c r="AL33" s="401">
        <f t="shared" si="7"/>
        <v>1.1234481823407041</v>
      </c>
      <c r="AM33" s="3949"/>
      <c r="AN33" s="3950"/>
      <c r="AO33" s="2720" t="s">
        <v>1212</v>
      </c>
      <c r="AP33" s="2721" t="s">
        <v>1213</v>
      </c>
      <c r="AQ33" s="2721" t="s">
        <v>1213</v>
      </c>
      <c r="AR33" s="2721" t="s">
        <v>1213</v>
      </c>
      <c r="AS33" s="2721" t="s">
        <v>1213</v>
      </c>
      <c r="AT33" s="2721" t="s">
        <v>1213</v>
      </c>
      <c r="AU33" s="2721" t="s">
        <v>1213</v>
      </c>
      <c r="AV33" s="2721" t="s">
        <v>1213</v>
      </c>
      <c r="AW33" s="2721" t="s">
        <v>1213</v>
      </c>
      <c r="AX33" s="2721" t="s">
        <v>1213</v>
      </c>
      <c r="AY33" s="2721" t="s">
        <v>1213</v>
      </c>
      <c r="AZ33" s="2721" t="s">
        <v>1213</v>
      </c>
      <c r="BA33" s="2721" t="s">
        <v>1213</v>
      </c>
      <c r="BB33" s="2721" t="s">
        <v>1213</v>
      </c>
      <c r="BC33" s="2721" t="s">
        <v>1213</v>
      </c>
      <c r="BD33" s="2721" t="s">
        <v>1213</v>
      </c>
      <c r="BE33" s="2721" t="s">
        <v>1213</v>
      </c>
      <c r="BF33" s="2721" t="s">
        <v>1213</v>
      </c>
      <c r="BG33" s="2721" t="s">
        <v>1213</v>
      </c>
      <c r="BH33" s="2721" t="s">
        <v>1213</v>
      </c>
      <c r="BI33" s="2721" t="s">
        <v>1213</v>
      </c>
      <c r="BJ33" s="2721" t="s">
        <v>1213</v>
      </c>
      <c r="BK33" s="2721" t="s">
        <v>1213</v>
      </c>
      <c r="BL33" s="2721" t="s">
        <v>1213</v>
      </c>
      <c r="BM33" s="2721" t="s">
        <v>1213</v>
      </c>
      <c r="BN33" s="2721" t="s">
        <v>1213</v>
      </c>
      <c r="BO33" s="2721" t="s">
        <v>1213</v>
      </c>
      <c r="BP33" s="2721" t="s">
        <v>1213</v>
      </c>
      <c r="BQ33" s="2721" t="s">
        <v>1213</v>
      </c>
      <c r="BR33" s="2721" t="s">
        <v>1213</v>
      </c>
      <c r="BS33" s="2721" t="s">
        <v>1213</v>
      </c>
      <c r="BT33" s="2721" t="s">
        <v>1213</v>
      </c>
      <c r="BU33" s="2721" t="s">
        <v>1213</v>
      </c>
      <c r="BV33" s="2722" t="s">
        <v>1213</v>
      </c>
      <c r="BW33" s="2717"/>
    </row>
    <row r="34" spans="1:75" ht="15.95" customHeight="1" thickTop="1">
      <c r="A34" s="397"/>
      <c r="B34" s="397" t="s">
        <v>570</v>
      </c>
      <c r="C34" s="397"/>
      <c r="D34" s="398"/>
      <c r="E34" s="399"/>
      <c r="F34" s="400">
        <f>'1'!E32</f>
        <v>4124.4555498084637</v>
      </c>
      <c r="G34" s="401">
        <v>100</v>
      </c>
      <c r="H34" s="401">
        <f>AQ36</f>
        <v>59.960045027508698</v>
      </c>
      <c r="I34" s="401">
        <f>AR36</f>
        <v>40.039954972491252</v>
      </c>
      <c r="J34" s="378">
        <f t="shared" si="3"/>
        <v>1651.4301450037256</v>
      </c>
      <c r="K34" s="401">
        <f t="shared" si="4"/>
        <v>17.432376669502002</v>
      </c>
      <c r="L34" s="401">
        <f t="shared" si="4"/>
        <v>23.220694374454105</v>
      </c>
      <c r="M34" s="401">
        <f t="shared" si="4"/>
        <v>12.689234275811215</v>
      </c>
      <c r="N34" s="401">
        <f t="shared" si="4"/>
        <v>10.8685888990612</v>
      </c>
      <c r="O34" s="401">
        <f t="shared" si="4"/>
        <v>19.028590104551593</v>
      </c>
      <c r="P34" s="401">
        <f t="shared" si="4"/>
        <v>8.4489273177969135</v>
      </c>
      <c r="Q34" s="401">
        <f t="shared" si="4"/>
        <v>12.947986891102403</v>
      </c>
      <c r="R34" s="401">
        <f t="shared" si="4"/>
        <v>10.471680998716932</v>
      </c>
      <c r="S34" s="397"/>
      <c r="T34" s="397" t="s">
        <v>570</v>
      </c>
      <c r="U34" s="397"/>
      <c r="V34" s="375"/>
      <c r="W34" s="401">
        <f t="shared" si="5"/>
        <v>4.166116531728024</v>
      </c>
      <c r="X34" s="401">
        <f t="shared" si="5"/>
        <v>3.7133059282461147</v>
      </c>
      <c r="Y34" s="401">
        <f t="shared" si="5"/>
        <v>7.4968487913866761</v>
      </c>
      <c r="Z34" s="401">
        <f t="shared" si="5"/>
        <v>6.1225748279915591</v>
      </c>
      <c r="AA34" s="401">
        <f t="shared" si="5"/>
        <v>1.3374298860361351</v>
      </c>
      <c r="AB34" s="377">
        <f t="shared" si="5"/>
        <v>22.552067991405298</v>
      </c>
      <c r="AC34" s="377">
        <f>BR36</f>
        <v>11.463489740832832</v>
      </c>
      <c r="AD34" s="377">
        <f>BS36</f>
        <v>18.211926402264268</v>
      </c>
      <c r="AE34" s="377">
        <f>BU36</f>
        <v>5.1572833459320693</v>
      </c>
      <c r="AF34" s="377">
        <f>BV36</f>
        <v>0.44269074571395345</v>
      </c>
      <c r="AG34" s="377">
        <f t="shared" si="6"/>
        <v>2.6004833013443776</v>
      </c>
      <c r="AH34" s="377">
        <f t="shared" si="6"/>
        <v>1.0426592167304936</v>
      </c>
      <c r="AI34" s="377">
        <f t="shared" si="6"/>
        <v>3.4114441099961743</v>
      </c>
      <c r="AJ34" s="401">
        <f t="shared" si="7"/>
        <v>9.4289284722999831</v>
      </c>
      <c r="AK34" s="401">
        <f t="shared" si="7"/>
        <v>2.650001939622797</v>
      </c>
      <c r="AL34" s="401">
        <f t="shared" si="7"/>
        <v>0.35011037155740449</v>
      </c>
      <c r="AM34" s="3956" t="s">
        <v>991</v>
      </c>
      <c r="AN34" s="2723" t="s">
        <v>1214</v>
      </c>
      <c r="AO34" s="2724">
        <v>16745.000000000517</v>
      </c>
      <c r="AP34" s="2725">
        <v>100</v>
      </c>
      <c r="AQ34" s="2725">
        <v>52.909210582960483</v>
      </c>
      <c r="AR34" s="2725">
        <v>47.09078941703936</v>
      </c>
      <c r="AS34" s="2725">
        <v>52.909210582960483</v>
      </c>
      <c r="AT34" s="2725">
        <v>20.370822406880734</v>
      </c>
      <c r="AU34" s="2725">
        <v>28.402737364546926</v>
      </c>
      <c r="AV34" s="2725">
        <v>16.681903755776052</v>
      </c>
      <c r="AW34" s="2725">
        <v>13.614767666431868</v>
      </c>
      <c r="AX34" s="2725">
        <v>24.014947544064228</v>
      </c>
      <c r="AY34" s="2725">
        <v>9.9884658460033133</v>
      </c>
      <c r="AZ34" s="2725">
        <v>15.322802274371169</v>
      </c>
      <c r="BA34" s="2725">
        <v>13.930677755610127</v>
      </c>
      <c r="BB34" s="2725">
        <v>3.6847201501051989</v>
      </c>
      <c r="BC34" s="2725">
        <v>6.6115982384252554</v>
      </c>
      <c r="BD34" s="2725">
        <v>10.072394536528401</v>
      </c>
      <c r="BE34" s="2725">
        <v>5.6990439299771554</v>
      </c>
      <c r="BF34" s="2725">
        <v>2.6592085797382001</v>
      </c>
      <c r="BG34" s="2725">
        <v>24.484122156270718</v>
      </c>
      <c r="BH34" s="2725">
        <v>7.6306181997144691</v>
      </c>
      <c r="BI34" s="2725">
        <v>3.3856098230578113</v>
      </c>
      <c r="BJ34" s="2726">
        <v>0.93296759556484121</v>
      </c>
      <c r="BK34" s="2725">
        <v>75.515877843729115</v>
      </c>
      <c r="BL34" s="2725">
        <v>19.656246068735982</v>
      </c>
      <c r="BM34" s="2725">
        <v>5.9640003394748318</v>
      </c>
      <c r="BN34" s="2725">
        <v>9.125965754207547</v>
      </c>
      <c r="BO34" s="2725">
        <v>3.7412663152148737</v>
      </c>
      <c r="BP34" s="2725">
        <v>5.6386391616395137</v>
      </c>
      <c r="BQ34" s="2725">
        <v>80.34375393126389</v>
      </c>
      <c r="BR34" s="2725">
        <v>11.970722310450883</v>
      </c>
      <c r="BS34" s="2725">
        <v>14.486391201917442</v>
      </c>
      <c r="BT34" s="2725">
        <v>94.035999660525079</v>
      </c>
      <c r="BU34" s="2725">
        <v>5.2720070213896335</v>
      </c>
      <c r="BV34" s="2727">
        <v>1.0243071055721007</v>
      </c>
      <c r="BW34" s="2717"/>
    </row>
    <row r="35" spans="1:75" ht="15.95" customHeight="1">
      <c r="A35" s="3997" t="s">
        <v>571</v>
      </c>
      <c r="B35" s="3997"/>
      <c r="C35" s="3997"/>
      <c r="D35" s="266"/>
      <c r="E35" s="399"/>
      <c r="F35" s="400"/>
      <c r="G35" s="401"/>
      <c r="H35" s="401"/>
      <c r="I35" s="401"/>
      <c r="J35" s="402"/>
      <c r="K35" s="401"/>
      <c r="L35" s="401"/>
      <c r="M35" s="401"/>
      <c r="N35" s="401"/>
      <c r="O35" s="401"/>
      <c r="P35" s="401"/>
      <c r="Q35" s="401"/>
      <c r="R35" s="377"/>
      <c r="S35" s="3997" t="s">
        <v>571</v>
      </c>
      <c r="T35" s="3997"/>
      <c r="U35" s="3997"/>
      <c r="V35" s="262"/>
      <c r="W35" s="401"/>
      <c r="X35" s="401"/>
      <c r="Y35" s="401"/>
      <c r="Z35" s="401"/>
      <c r="AA35" s="401"/>
      <c r="AB35" s="377"/>
      <c r="AC35" s="377"/>
      <c r="AD35" s="377"/>
      <c r="AE35" s="377"/>
      <c r="AF35" s="377"/>
      <c r="AG35" s="377"/>
      <c r="AH35" s="377"/>
      <c r="AI35" s="401"/>
      <c r="AJ35" s="401"/>
      <c r="AK35" s="401"/>
      <c r="AL35" s="401"/>
      <c r="AM35" s="3943"/>
      <c r="AN35" s="2728" t="s">
        <v>992</v>
      </c>
      <c r="AO35" s="2729">
        <v>12620.544450192037</v>
      </c>
      <c r="AP35" s="2730">
        <v>100</v>
      </c>
      <c r="AQ35" s="2730">
        <v>50.604963458728633</v>
      </c>
      <c r="AR35" s="2730">
        <v>49.395036541271438</v>
      </c>
      <c r="AS35" s="2730">
        <v>50.604963458728633</v>
      </c>
      <c r="AT35" s="2730">
        <v>21.331120821673665</v>
      </c>
      <c r="AU35" s="2730">
        <v>30.096254316544158</v>
      </c>
      <c r="AV35" s="2730">
        <v>17.986727637200715</v>
      </c>
      <c r="AW35" s="2730">
        <v>14.512232296626646</v>
      </c>
      <c r="AX35" s="2730">
        <v>25.644513502640116</v>
      </c>
      <c r="AY35" s="2730">
        <v>10.491594554266637</v>
      </c>
      <c r="AZ35" s="2730">
        <v>16.098903537351518</v>
      </c>
      <c r="BA35" s="2730">
        <v>15.061094785322403</v>
      </c>
      <c r="BB35" s="2730">
        <v>3.5273974620327615</v>
      </c>
      <c r="BC35" s="2730">
        <v>7.5587743171485311</v>
      </c>
      <c r="BD35" s="2730">
        <v>10.914095461893311</v>
      </c>
      <c r="BE35" s="2730">
        <v>5.5606319644930355</v>
      </c>
      <c r="BF35" s="2730">
        <v>3.091172310809656</v>
      </c>
      <c r="BG35" s="2730">
        <v>25.115526891166184</v>
      </c>
      <c r="BH35" s="2730">
        <v>7.0429216218596284</v>
      </c>
      <c r="BI35" s="2730">
        <v>3.6260100711842123</v>
      </c>
      <c r="BJ35" s="2730">
        <v>1.1234481823407041</v>
      </c>
      <c r="BK35" s="2730">
        <v>74.884473108833845</v>
      </c>
      <c r="BL35" s="2730">
        <v>19.016182710823433</v>
      </c>
      <c r="BM35" s="2730">
        <v>6.2197158035642799</v>
      </c>
      <c r="BN35" s="2730">
        <v>11.258525282372737</v>
      </c>
      <c r="BO35" s="2730">
        <v>4.6231842917350638</v>
      </c>
      <c r="BP35" s="2730">
        <v>6.3664973794453736</v>
      </c>
      <c r="BQ35" s="2730">
        <v>80.983817289176571</v>
      </c>
      <c r="BR35" s="2730">
        <v>12.136488390912902</v>
      </c>
      <c r="BS35" s="2730">
        <v>13.268868107432949</v>
      </c>
      <c r="BT35" s="2730">
        <v>93.780284196435773</v>
      </c>
      <c r="BU35" s="2730">
        <v>5.3094992787009465</v>
      </c>
      <c r="BV35" s="2731">
        <v>1.2143821718850953</v>
      </c>
      <c r="BW35" s="2717"/>
    </row>
    <row r="36" spans="1:75" ht="15.95" customHeight="1">
      <c r="A36" s="397"/>
      <c r="B36" s="403" t="s">
        <v>52</v>
      </c>
      <c r="C36" s="397"/>
      <c r="D36" s="398"/>
      <c r="E36" s="399"/>
      <c r="F36" s="400">
        <f>'1'!E34</f>
        <v>3019.999999998633</v>
      </c>
      <c r="G36" s="401">
        <v>100</v>
      </c>
      <c r="H36" s="401">
        <f t="shared" ref="H36:I40" si="8">AQ37</f>
        <v>48.179032376142814</v>
      </c>
      <c r="I36" s="401">
        <f t="shared" si="8"/>
        <v>51.820967623857264</v>
      </c>
      <c r="J36" s="378">
        <f t="shared" si="3"/>
        <v>1564.9932222397808</v>
      </c>
      <c r="K36" s="401">
        <f t="shared" ref="K36:R40" si="9">AT37</f>
        <v>23.715894275168946</v>
      </c>
      <c r="L36" s="401">
        <f t="shared" si="9"/>
        <v>32.860132907250033</v>
      </c>
      <c r="M36" s="401">
        <f t="shared" si="9"/>
        <v>11.587724260281822</v>
      </c>
      <c r="N36" s="401">
        <f t="shared" si="9"/>
        <v>16.922428730243748</v>
      </c>
      <c r="O36" s="401">
        <f t="shared" si="9"/>
        <v>25.720700993823982</v>
      </c>
      <c r="P36" s="401">
        <f t="shared" si="9"/>
        <v>11.591463846974513</v>
      </c>
      <c r="Q36" s="401">
        <f t="shared" si="9"/>
        <v>16.858836466431164</v>
      </c>
      <c r="R36" s="401">
        <f t="shared" si="9"/>
        <v>11.866748603170413</v>
      </c>
      <c r="S36" s="397"/>
      <c r="T36" s="403" t="s">
        <v>52</v>
      </c>
      <c r="U36" s="397"/>
      <c r="V36" s="375"/>
      <c r="W36" s="401">
        <f t="shared" ref="W36:AB40" si="10">BB37</f>
        <v>3.6585882745213745</v>
      </c>
      <c r="X36" s="401">
        <f t="shared" si="10"/>
        <v>8.7804675583644141</v>
      </c>
      <c r="Y36" s="401">
        <f t="shared" si="10"/>
        <v>11.788792677829239</v>
      </c>
      <c r="Z36" s="401">
        <f t="shared" si="10"/>
        <v>4.4148027392170937</v>
      </c>
      <c r="AA36" s="401">
        <f t="shared" si="10"/>
        <v>0.40528480792586757</v>
      </c>
      <c r="AB36" s="377">
        <f t="shared" si="10"/>
        <v>28.65208536142298</v>
      </c>
      <c r="AC36" s="377">
        <f t="shared" ref="AC36:AD40" si="11">BR37</f>
        <v>11.188083962952405</v>
      </c>
      <c r="AD36" s="377">
        <f t="shared" si="11"/>
        <v>12.309131941561882</v>
      </c>
      <c r="AE36" s="377">
        <f t="shared" ref="AE36:AF40" si="12">BU37</f>
        <v>6.5685586317370399</v>
      </c>
      <c r="AF36" s="377">
        <f t="shared" si="12"/>
        <v>1.3420906926442533</v>
      </c>
      <c r="AG36" s="377">
        <f t="shared" ref="AG36:AI40" si="13">BN37</f>
        <v>18.254701091694848</v>
      </c>
      <c r="AH36" s="377">
        <f t="shared" si="13"/>
        <v>7.2684174487001121</v>
      </c>
      <c r="AI36" s="377">
        <f t="shared" si="13"/>
        <v>10.886772849444675</v>
      </c>
      <c r="AJ36" s="401">
        <f t="shared" ref="AJ36:AK40" si="14">BH37</f>
        <v>7.362454877688787</v>
      </c>
      <c r="AK36" s="401">
        <f t="shared" si="14"/>
        <v>6.7231656146203083</v>
      </c>
      <c r="AL36" s="401">
        <f t="shared" ref="AL36:AL40" si="15">BJ37</f>
        <v>0.96170633151679441</v>
      </c>
      <c r="AM36" s="3943"/>
      <c r="AN36" s="2728" t="s">
        <v>3714</v>
      </c>
      <c r="AO36" s="2729">
        <v>4124.4555498084637</v>
      </c>
      <c r="AP36" s="2730">
        <v>100</v>
      </c>
      <c r="AQ36" s="2730">
        <v>59.960045027508698</v>
      </c>
      <c r="AR36" s="2730">
        <v>40.039954972491252</v>
      </c>
      <c r="AS36" s="2730">
        <v>59.960045027508698</v>
      </c>
      <c r="AT36" s="2730">
        <v>17.432376669502002</v>
      </c>
      <c r="AU36" s="2730">
        <v>23.220694374454105</v>
      </c>
      <c r="AV36" s="2730">
        <v>12.689234275811215</v>
      </c>
      <c r="AW36" s="2730">
        <v>10.8685888990612</v>
      </c>
      <c r="AX36" s="2730">
        <v>19.028590104551593</v>
      </c>
      <c r="AY36" s="2730">
        <v>8.4489273177969135</v>
      </c>
      <c r="AZ36" s="2730">
        <v>12.947986891102403</v>
      </c>
      <c r="BA36" s="2730">
        <v>10.471680998716932</v>
      </c>
      <c r="BB36" s="2730">
        <v>4.166116531728024</v>
      </c>
      <c r="BC36" s="2730">
        <v>3.7133059282461147</v>
      </c>
      <c r="BD36" s="2730">
        <v>7.4968487913866761</v>
      </c>
      <c r="BE36" s="2730">
        <v>6.1225748279915591</v>
      </c>
      <c r="BF36" s="2730">
        <v>1.3374298860361351</v>
      </c>
      <c r="BG36" s="2730">
        <v>22.552067991405298</v>
      </c>
      <c r="BH36" s="2730">
        <v>9.4289284722999831</v>
      </c>
      <c r="BI36" s="2730">
        <v>2.650001939622797</v>
      </c>
      <c r="BJ36" s="2732">
        <v>0.35011037155740449</v>
      </c>
      <c r="BK36" s="2730">
        <v>77.447932008594705</v>
      </c>
      <c r="BL36" s="2730">
        <v>21.614795012208042</v>
      </c>
      <c r="BM36" s="2730">
        <v>5.1815289703041501</v>
      </c>
      <c r="BN36" s="2730">
        <v>2.6004833013443776</v>
      </c>
      <c r="BO36" s="2730">
        <v>1.0426592167304936</v>
      </c>
      <c r="BP36" s="2730">
        <v>3.4114441099961743</v>
      </c>
      <c r="BQ36" s="2730">
        <v>78.385204987791965</v>
      </c>
      <c r="BR36" s="2730">
        <v>11.463489740832832</v>
      </c>
      <c r="BS36" s="2730">
        <v>18.211926402264268</v>
      </c>
      <c r="BT36" s="2730">
        <v>94.818471029695857</v>
      </c>
      <c r="BU36" s="2730">
        <v>5.1572833459320693</v>
      </c>
      <c r="BV36" s="2733">
        <v>0.44269074571395345</v>
      </c>
      <c r="BW36" s="2717"/>
    </row>
    <row r="37" spans="1:75" ht="15.95" customHeight="1">
      <c r="A37" s="397"/>
      <c r="B37" s="403" t="s">
        <v>53</v>
      </c>
      <c r="C37" s="397"/>
      <c r="D37" s="398"/>
      <c r="E37" s="399"/>
      <c r="F37" s="400">
        <f>'1'!E35</f>
        <v>1088.9999999995537</v>
      </c>
      <c r="G37" s="401">
        <v>100</v>
      </c>
      <c r="H37" s="401">
        <f t="shared" si="8"/>
        <v>41.436212586942553</v>
      </c>
      <c r="I37" s="401">
        <f t="shared" si="8"/>
        <v>58.563787413057419</v>
      </c>
      <c r="J37" s="378">
        <f t="shared" si="3"/>
        <v>637.75964492793389</v>
      </c>
      <c r="K37" s="401">
        <f t="shared" si="9"/>
        <v>31.534108166339546</v>
      </c>
      <c r="L37" s="401">
        <f t="shared" si="9"/>
        <v>36.047881914863353</v>
      </c>
      <c r="M37" s="401">
        <f t="shared" si="9"/>
        <v>15.816682235117616</v>
      </c>
      <c r="N37" s="401">
        <f t="shared" si="9"/>
        <v>17.449961250908714</v>
      </c>
      <c r="O37" s="401">
        <f t="shared" si="9"/>
        <v>29.297277390854486</v>
      </c>
      <c r="P37" s="401">
        <f t="shared" si="9"/>
        <v>12.117634795389201</v>
      </c>
      <c r="Q37" s="401">
        <f t="shared" si="9"/>
        <v>17.599042326558955</v>
      </c>
      <c r="R37" s="401">
        <f t="shared" si="9"/>
        <v>16.632665929419829</v>
      </c>
      <c r="S37" s="397"/>
      <c r="T37" s="403" t="s">
        <v>53</v>
      </c>
      <c r="U37" s="397"/>
      <c r="V37" s="375"/>
      <c r="W37" s="401">
        <f t="shared" si="10"/>
        <v>1.1334599862169206</v>
      </c>
      <c r="X37" s="401">
        <f t="shared" si="10"/>
        <v>7.2846416098333293</v>
      </c>
      <c r="Y37" s="401">
        <f t="shared" si="10"/>
        <v>14.438684048651531</v>
      </c>
      <c r="Z37" s="401">
        <f t="shared" si="10"/>
        <v>4.0716420301270739</v>
      </c>
      <c r="AA37" s="401">
        <f t="shared" si="10"/>
        <v>0.8225961925022921</v>
      </c>
      <c r="AB37" s="377">
        <f t="shared" si="10"/>
        <v>32.256702528036961</v>
      </c>
      <c r="AC37" s="377">
        <f t="shared" si="11"/>
        <v>15.540333253356579</v>
      </c>
      <c r="AD37" s="377">
        <f t="shared" si="11"/>
        <v>15.510078317415132</v>
      </c>
      <c r="AE37" s="377">
        <f t="shared" si="12"/>
        <v>5.9244892116996173</v>
      </c>
      <c r="AF37" s="377">
        <f t="shared" si="12"/>
        <v>1.1464646680109054</v>
      </c>
      <c r="AG37" s="377">
        <f t="shared" si="13"/>
        <v>15.713327139456251</v>
      </c>
      <c r="AH37" s="377">
        <f t="shared" si="13"/>
        <v>3.3695204459525696</v>
      </c>
      <c r="AI37" s="377">
        <f t="shared" si="13"/>
        <v>7.8205747142970923</v>
      </c>
      <c r="AJ37" s="401">
        <f t="shared" si="14"/>
        <v>10.149761430775547</v>
      </c>
      <c r="AK37" s="401">
        <f t="shared" si="14"/>
        <v>4.4296735866717114</v>
      </c>
      <c r="AL37" s="401">
        <f t="shared" si="15"/>
        <v>1.7963804640189824</v>
      </c>
      <c r="AM37" s="3943" t="s">
        <v>1215</v>
      </c>
      <c r="AN37" s="2728" t="s">
        <v>995</v>
      </c>
      <c r="AO37" s="2729">
        <v>3019.999999998633</v>
      </c>
      <c r="AP37" s="2730">
        <v>100</v>
      </c>
      <c r="AQ37" s="2730">
        <v>48.179032376142814</v>
      </c>
      <c r="AR37" s="2730">
        <v>51.820967623857264</v>
      </c>
      <c r="AS37" s="2730">
        <v>48.179032376142814</v>
      </c>
      <c r="AT37" s="2730">
        <v>23.715894275168946</v>
      </c>
      <c r="AU37" s="2730">
        <v>32.860132907250033</v>
      </c>
      <c r="AV37" s="2730">
        <v>11.587724260281822</v>
      </c>
      <c r="AW37" s="2730">
        <v>16.922428730243748</v>
      </c>
      <c r="AX37" s="2730">
        <v>25.720700993823982</v>
      </c>
      <c r="AY37" s="2730">
        <v>11.591463846974513</v>
      </c>
      <c r="AZ37" s="2730">
        <v>16.858836466431164</v>
      </c>
      <c r="BA37" s="2730">
        <v>11.866748603170413</v>
      </c>
      <c r="BB37" s="2730">
        <v>3.6585882745213745</v>
      </c>
      <c r="BC37" s="2730">
        <v>8.7804675583644141</v>
      </c>
      <c r="BD37" s="2730">
        <v>11.788792677829239</v>
      </c>
      <c r="BE37" s="2730">
        <v>4.4148027392170937</v>
      </c>
      <c r="BF37" s="2732">
        <v>0.40528480792586757</v>
      </c>
      <c r="BG37" s="2730">
        <v>28.65208536142298</v>
      </c>
      <c r="BH37" s="2730">
        <v>7.362454877688787</v>
      </c>
      <c r="BI37" s="2730">
        <v>6.7231656146203083</v>
      </c>
      <c r="BJ37" s="2732">
        <v>0.96170633151679441</v>
      </c>
      <c r="BK37" s="2730">
        <v>71.347914638577109</v>
      </c>
      <c r="BL37" s="2730">
        <v>17.626610880938745</v>
      </c>
      <c r="BM37" s="2730">
        <v>6.9514100158839129</v>
      </c>
      <c r="BN37" s="2730">
        <v>18.254701091694848</v>
      </c>
      <c r="BO37" s="2730">
        <v>7.2684174487001121</v>
      </c>
      <c r="BP37" s="2730">
        <v>10.886772849444675</v>
      </c>
      <c r="BQ37" s="2730">
        <v>82.373389119061343</v>
      </c>
      <c r="BR37" s="2730">
        <v>11.188083962952405</v>
      </c>
      <c r="BS37" s="2730">
        <v>12.309131941561882</v>
      </c>
      <c r="BT37" s="2730">
        <v>93.04858998411612</v>
      </c>
      <c r="BU37" s="2730">
        <v>6.5685586317370399</v>
      </c>
      <c r="BV37" s="2731">
        <v>1.3420906926442533</v>
      </c>
      <c r="BW37" s="2717"/>
    </row>
    <row r="38" spans="1:75" ht="15.95" customHeight="1">
      <c r="A38" s="397"/>
      <c r="B38" s="403" t="s">
        <v>54</v>
      </c>
      <c r="C38" s="397"/>
      <c r="D38" s="398"/>
      <c r="E38" s="399"/>
      <c r="F38" s="400">
        <f>'1'!E36</f>
        <v>6294.0000000014179</v>
      </c>
      <c r="G38" s="401">
        <v>100</v>
      </c>
      <c r="H38" s="401">
        <f t="shared" si="8"/>
        <v>50.829314472793619</v>
      </c>
      <c r="I38" s="401">
        <f t="shared" si="8"/>
        <v>49.170685527206132</v>
      </c>
      <c r="J38" s="378">
        <f t="shared" si="3"/>
        <v>3094.8029470830511</v>
      </c>
      <c r="K38" s="401">
        <f t="shared" si="9"/>
        <v>20.766658031543738</v>
      </c>
      <c r="L38" s="401">
        <f t="shared" si="9"/>
        <v>29.95971386997364</v>
      </c>
      <c r="M38" s="401">
        <f t="shared" si="9"/>
        <v>21.887850849290192</v>
      </c>
      <c r="N38" s="401">
        <f t="shared" si="9"/>
        <v>14.32871447661039</v>
      </c>
      <c r="O38" s="401">
        <f t="shared" si="9"/>
        <v>26.148341470570134</v>
      </c>
      <c r="P38" s="401">
        <f t="shared" si="9"/>
        <v>9.3019059201915617</v>
      </c>
      <c r="Q38" s="401">
        <f t="shared" si="9"/>
        <v>15.693271263993022</v>
      </c>
      <c r="R38" s="401">
        <f t="shared" si="9"/>
        <v>17.643887622183794</v>
      </c>
      <c r="S38" s="397"/>
      <c r="T38" s="403" t="s">
        <v>54</v>
      </c>
      <c r="U38" s="397"/>
      <c r="V38" s="375"/>
      <c r="W38" s="401">
        <f t="shared" si="10"/>
        <v>3.9022514903138008</v>
      </c>
      <c r="X38" s="401">
        <f t="shared" si="10"/>
        <v>7.0453127888526614</v>
      </c>
      <c r="Y38" s="401">
        <f t="shared" si="10"/>
        <v>11.793888733720047</v>
      </c>
      <c r="Z38" s="401">
        <f t="shared" si="10"/>
        <v>6.8176502961612693</v>
      </c>
      <c r="AA38" s="401">
        <f t="shared" si="10"/>
        <v>5.6327470890062354</v>
      </c>
      <c r="AB38" s="377">
        <f t="shared" si="10"/>
        <v>23.292555509956049</v>
      </c>
      <c r="AC38" s="377">
        <f t="shared" si="11"/>
        <v>12.450577054593698</v>
      </c>
      <c r="AD38" s="377">
        <f t="shared" si="11"/>
        <v>13.227094882127252</v>
      </c>
      <c r="AE38" s="377">
        <f t="shared" si="12"/>
        <v>5.3315256597369229</v>
      </c>
      <c r="AF38" s="377">
        <f t="shared" si="12"/>
        <v>0.98249277467553231</v>
      </c>
      <c r="AG38" s="377">
        <f t="shared" si="13"/>
        <v>9.2488238037661414</v>
      </c>
      <c r="AH38" s="377">
        <f t="shared" si="13"/>
        <v>4.3878414989766554</v>
      </c>
      <c r="AI38" s="377">
        <f t="shared" si="13"/>
        <v>4.647919177014777</v>
      </c>
      <c r="AJ38" s="401">
        <f t="shared" si="14"/>
        <v>6.7088795808444939</v>
      </c>
      <c r="AK38" s="401">
        <f t="shared" si="14"/>
        <v>3.0400931979968853</v>
      </c>
      <c r="AL38" s="401">
        <f t="shared" si="15"/>
        <v>1.0276320743926746</v>
      </c>
      <c r="AM38" s="3943"/>
      <c r="AN38" s="2728" t="s">
        <v>996</v>
      </c>
      <c r="AO38" s="2729">
        <v>1088.9999999995537</v>
      </c>
      <c r="AP38" s="2730">
        <v>100</v>
      </c>
      <c r="AQ38" s="2730">
        <v>41.436212586942553</v>
      </c>
      <c r="AR38" s="2730">
        <v>58.563787413057419</v>
      </c>
      <c r="AS38" s="2730">
        <v>41.436212586942553</v>
      </c>
      <c r="AT38" s="2730">
        <v>31.534108166339546</v>
      </c>
      <c r="AU38" s="2730">
        <v>36.047881914863353</v>
      </c>
      <c r="AV38" s="2730">
        <v>15.816682235117616</v>
      </c>
      <c r="AW38" s="2730">
        <v>17.449961250908714</v>
      </c>
      <c r="AX38" s="2730">
        <v>29.297277390854486</v>
      </c>
      <c r="AY38" s="2730">
        <v>12.117634795389201</v>
      </c>
      <c r="AZ38" s="2730">
        <v>17.599042326558955</v>
      </c>
      <c r="BA38" s="2730">
        <v>16.632665929419829</v>
      </c>
      <c r="BB38" s="2730">
        <v>1.1334599862169206</v>
      </c>
      <c r="BC38" s="2730">
        <v>7.2846416098333293</v>
      </c>
      <c r="BD38" s="2730">
        <v>14.438684048651531</v>
      </c>
      <c r="BE38" s="2730">
        <v>4.0716420301270739</v>
      </c>
      <c r="BF38" s="2732">
        <v>0.8225961925022921</v>
      </c>
      <c r="BG38" s="2730">
        <v>32.256702528036961</v>
      </c>
      <c r="BH38" s="2730">
        <v>10.149761430775547</v>
      </c>
      <c r="BI38" s="2730">
        <v>4.4296735866717114</v>
      </c>
      <c r="BJ38" s="2730">
        <v>1.7963804640189824</v>
      </c>
      <c r="BK38" s="2730">
        <v>67.743297471963032</v>
      </c>
      <c r="BL38" s="2730">
        <v>24.000770918529238</v>
      </c>
      <c r="BM38" s="2730">
        <v>6.3897478587747081</v>
      </c>
      <c r="BN38" s="2730">
        <v>15.713327139456251</v>
      </c>
      <c r="BO38" s="2730">
        <v>3.3695204459525696</v>
      </c>
      <c r="BP38" s="2730">
        <v>7.8205747142970923</v>
      </c>
      <c r="BQ38" s="2730">
        <v>75.999229081470759</v>
      </c>
      <c r="BR38" s="2730">
        <v>15.540333253356579</v>
      </c>
      <c r="BS38" s="2730">
        <v>15.510078317415132</v>
      </c>
      <c r="BT38" s="2730">
        <v>93.610252141225331</v>
      </c>
      <c r="BU38" s="2730">
        <v>5.9244892116996173</v>
      </c>
      <c r="BV38" s="2731">
        <v>1.1464646680109054</v>
      </c>
      <c r="BW38" s="2717"/>
    </row>
    <row r="39" spans="1:75" ht="15.95" customHeight="1">
      <c r="A39" s="397"/>
      <c r="B39" s="403" t="s">
        <v>573</v>
      </c>
      <c r="C39" s="397"/>
      <c r="D39" s="398"/>
      <c r="E39" s="399"/>
      <c r="F39" s="400">
        <f>'1'!E37</f>
        <v>5885.0000000009113</v>
      </c>
      <c r="G39" s="401">
        <v>100</v>
      </c>
      <c r="H39" s="401">
        <f t="shared" si="8"/>
        <v>59.816535707181842</v>
      </c>
      <c r="I39" s="401">
        <f t="shared" si="8"/>
        <v>40.1834642928183</v>
      </c>
      <c r="J39" s="378">
        <f t="shared" si="3"/>
        <v>2364.7968736327234</v>
      </c>
      <c r="K39" s="401">
        <f t="shared" si="9"/>
        <v>16.217745292870113</v>
      </c>
      <c r="L39" s="401">
        <f t="shared" si="9"/>
        <v>23.235964874520793</v>
      </c>
      <c r="M39" s="401">
        <f t="shared" si="9"/>
        <v>13.739515875094538</v>
      </c>
      <c r="N39" s="401">
        <f t="shared" si="9"/>
        <v>10.719730346822114</v>
      </c>
      <c r="O39" s="401">
        <f t="shared" si="9"/>
        <v>19.570328518199428</v>
      </c>
      <c r="P39" s="401">
        <f t="shared" si="9"/>
        <v>9.228265016075234</v>
      </c>
      <c r="Q39" s="401">
        <f t="shared" si="9"/>
        <v>13.513650216912943</v>
      </c>
      <c r="R39" s="401">
        <f t="shared" si="9"/>
        <v>10.886663779940514</v>
      </c>
      <c r="S39" s="397"/>
      <c r="T39" s="403" t="s">
        <v>573</v>
      </c>
      <c r="U39" s="397"/>
      <c r="V39" s="375"/>
      <c r="W39" s="401">
        <f t="shared" si="10"/>
        <v>3.9688349225879369</v>
      </c>
      <c r="X39" s="401">
        <f t="shared" si="10"/>
        <v>5.0837769022986006</v>
      </c>
      <c r="Y39" s="401">
        <f t="shared" si="10"/>
        <v>6.6109821594075413</v>
      </c>
      <c r="Z39" s="401">
        <f t="shared" si="10"/>
        <v>5.6165636703790032</v>
      </c>
      <c r="AA39" s="401">
        <f>BF40</f>
        <v>1.1650246586122437</v>
      </c>
      <c r="AB39" s="377">
        <f t="shared" si="10"/>
        <v>22.043574219638611</v>
      </c>
      <c r="AC39" s="377">
        <f t="shared" si="11"/>
        <v>11.091652782645093</v>
      </c>
      <c r="AD39" s="377">
        <f t="shared" si="11"/>
        <v>17.359257729280117</v>
      </c>
      <c r="AE39" s="377">
        <f t="shared" si="12"/>
        <v>4.4578282500256936</v>
      </c>
      <c r="AF39" s="377">
        <f t="shared" si="12"/>
        <v>0.6060491153353329</v>
      </c>
      <c r="AG39" s="377">
        <f t="shared" si="13"/>
        <v>3.0010516536169822</v>
      </c>
      <c r="AH39" s="377">
        <f t="shared" si="13"/>
        <v>0.97033162158089159</v>
      </c>
      <c r="AI39" s="377">
        <f t="shared" si="13"/>
        <v>3.3254629723605587</v>
      </c>
      <c r="AJ39" s="401">
        <f t="shared" si="14"/>
        <v>8.336671154401067</v>
      </c>
      <c r="AK39" s="401">
        <f t="shared" si="14"/>
        <v>1.8572328303957089</v>
      </c>
      <c r="AL39" s="401">
        <f t="shared" si="15"/>
        <v>0.6956694418026993</v>
      </c>
      <c r="AM39" s="3943"/>
      <c r="AN39" s="2728" t="s">
        <v>997</v>
      </c>
      <c r="AO39" s="2729">
        <v>6294.0000000014179</v>
      </c>
      <c r="AP39" s="2730">
        <v>100</v>
      </c>
      <c r="AQ39" s="2730">
        <v>50.829314472793619</v>
      </c>
      <c r="AR39" s="2730">
        <v>49.170685527206132</v>
      </c>
      <c r="AS39" s="2730">
        <v>50.829314472793619</v>
      </c>
      <c r="AT39" s="2730">
        <v>20.766658031543738</v>
      </c>
      <c r="AU39" s="2730">
        <v>29.95971386997364</v>
      </c>
      <c r="AV39" s="2730">
        <v>21.887850849290192</v>
      </c>
      <c r="AW39" s="2730">
        <v>14.32871447661039</v>
      </c>
      <c r="AX39" s="2730">
        <v>26.148341470570134</v>
      </c>
      <c r="AY39" s="2730">
        <v>9.3019059201915617</v>
      </c>
      <c r="AZ39" s="2730">
        <v>15.693271263993022</v>
      </c>
      <c r="BA39" s="2730">
        <v>17.643887622183794</v>
      </c>
      <c r="BB39" s="2730">
        <v>3.9022514903138008</v>
      </c>
      <c r="BC39" s="2730">
        <v>7.0453127888526614</v>
      </c>
      <c r="BD39" s="2730">
        <v>11.793888733720047</v>
      </c>
      <c r="BE39" s="2730">
        <v>6.8176502961612693</v>
      </c>
      <c r="BF39" s="2730">
        <v>5.6327470890062354</v>
      </c>
      <c r="BG39" s="2730">
        <v>23.292555509956049</v>
      </c>
      <c r="BH39" s="2730">
        <v>6.7088795808444939</v>
      </c>
      <c r="BI39" s="2730">
        <v>3.0400931979968853</v>
      </c>
      <c r="BJ39" s="2730">
        <v>1.0276320743926746</v>
      </c>
      <c r="BK39" s="2730">
        <v>76.707444490043812</v>
      </c>
      <c r="BL39" s="2730">
        <v>19.432330892370821</v>
      </c>
      <c r="BM39" s="2730">
        <v>6.3140184344124535</v>
      </c>
      <c r="BN39" s="2730">
        <v>9.2488238037661414</v>
      </c>
      <c r="BO39" s="2730">
        <v>4.3878414989766554</v>
      </c>
      <c r="BP39" s="2730">
        <v>4.647919177014777</v>
      </c>
      <c r="BQ39" s="2730">
        <v>80.567669107629058</v>
      </c>
      <c r="BR39" s="2730">
        <v>12.450577054593698</v>
      </c>
      <c r="BS39" s="2730">
        <v>13.227094882127252</v>
      </c>
      <c r="BT39" s="2730">
        <v>93.685981565587468</v>
      </c>
      <c r="BU39" s="2730">
        <v>5.3315256597369229</v>
      </c>
      <c r="BV39" s="2733">
        <v>0.98249277467553231</v>
      </c>
      <c r="BW39" s="2717"/>
    </row>
    <row r="40" spans="1:75" ht="15.95" customHeight="1">
      <c r="A40" s="397"/>
      <c r="B40" s="403" t="s">
        <v>575</v>
      </c>
      <c r="C40" s="397"/>
      <c r="D40" s="398"/>
      <c r="E40" s="399"/>
      <c r="F40" s="400">
        <f>'1'!E38</f>
        <v>457</v>
      </c>
      <c r="G40" s="401">
        <v>100</v>
      </c>
      <c r="H40" s="401">
        <f t="shared" si="8"/>
        <v>51.203501094091905</v>
      </c>
      <c r="I40" s="401">
        <f t="shared" si="8"/>
        <v>48.796498905908095</v>
      </c>
      <c r="J40" s="378">
        <f t="shared" si="3"/>
        <v>223</v>
      </c>
      <c r="K40" s="401">
        <f t="shared" si="9"/>
        <v>19.693654266958426</v>
      </c>
      <c r="L40" s="401">
        <f t="shared" si="9"/>
        <v>25.820568927789932</v>
      </c>
      <c r="M40" s="401">
        <f t="shared" si="9"/>
        <v>18.599562363238512</v>
      </c>
      <c r="N40" s="401">
        <f t="shared" si="9"/>
        <v>10.065645514223196</v>
      </c>
      <c r="O40" s="401">
        <f t="shared" si="9"/>
        <v>28.008752735229759</v>
      </c>
      <c r="P40" s="401">
        <f t="shared" si="9"/>
        <v>13.566739606126916</v>
      </c>
      <c r="Q40" s="401">
        <f t="shared" si="9"/>
        <v>17.943107221006567</v>
      </c>
      <c r="R40" s="401">
        <f t="shared" si="9"/>
        <v>9.1903719912472646</v>
      </c>
      <c r="S40" s="397"/>
      <c r="T40" s="403" t="s">
        <v>575</v>
      </c>
      <c r="U40" s="397"/>
      <c r="V40" s="375"/>
      <c r="W40" s="401">
        <f t="shared" si="10"/>
        <v>3.2822757111597372</v>
      </c>
      <c r="X40" s="401">
        <f t="shared" si="10"/>
        <v>4.3763676148796495</v>
      </c>
      <c r="Y40" s="401">
        <f t="shared" si="10"/>
        <v>9.1903719912472646</v>
      </c>
      <c r="Z40" s="401">
        <f t="shared" si="10"/>
        <v>3.7199124726477026</v>
      </c>
      <c r="AA40" s="401">
        <f t="shared" si="10"/>
        <v>0.21881838074398249</v>
      </c>
      <c r="AB40" s="377">
        <f t="shared" si="10"/>
        <v>26.258205689277897</v>
      </c>
      <c r="AC40" s="377">
        <f t="shared" si="11"/>
        <v>13.347921225382933</v>
      </c>
      <c r="AD40" s="377">
        <f t="shared" si="11"/>
        <v>6.7833698030634579</v>
      </c>
      <c r="AE40" s="377">
        <f t="shared" si="12"/>
        <v>4.814004376367615</v>
      </c>
      <c r="AF40" s="377">
        <f t="shared" si="12"/>
        <v>4.5951859956236323</v>
      </c>
      <c r="AG40" s="377">
        <f t="shared" si="13"/>
        <v>10.284463894967178</v>
      </c>
      <c r="AH40" s="377">
        <f t="shared" si="13"/>
        <v>8.0962800875273526</v>
      </c>
      <c r="AI40" s="377">
        <f t="shared" si="13"/>
        <v>9.1903719912472646</v>
      </c>
      <c r="AJ40" s="401">
        <f t="shared" si="14"/>
        <v>7.0021881838074398</v>
      </c>
      <c r="AK40" s="401">
        <f t="shared" si="14"/>
        <v>3.2822757111597372</v>
      </c>
      <c r="AL40" s="401">
        <f t="shared" si="15"/>
        <v>0.43763676148796499</v>
      </c>
      <c r="AM40" s="3943"/>
      <c r="AN40" s="2728" t="s">
        <v>998</v>
      </c>
      <c r="AO40" s="2729">
        <v>5885.0000000009113</v>
      </c>
      <c r="AP40" s="2730">
        <v>100</v>
      </c>
      <c r="AQ40" s="2730">
        <v>59.816535707181842</v>
      </c>
      <c r="AR40" s="2730">
        <v>40.1834642928183</v>
      </c>
      <c r="AS40" s="2730">
        <v>59.816535707181842</v>
      </c>
      <c r="AT40" s="2730">
        <v>16.217745292870113</v>
      </c>
      <c r="AU40" s="2730">
        <v>23.235964874520793</v>
      </c>
      <c r="AV40" s="2730">
        <v>13.739515875094538</v>
      </c>
      <c r="AW40" s="2730">
        <v>10.719730346822114</v>
      </c>
      <c r="AX40" s="2730">
        <v>19.570328518199428</v>
      </c>
      <c r="AY40" s="2730">
        <v>9.228265016075234</v>
      </c>
      <c r="AZ40" s="2730">
        <v>13.513650216912943</v>
      </c>
      <c r="BA40" s="2730">
        <v>10.886663779940514</v>
      </c>
      <c r="BB40" s="2730">
        <v>3.9688349225879369</v>
      </c>
      <c r="BC40" s="2730">
        <v>5.0837769022986006</v>
      </c>
      <c r="BD40" s="2730">
        <v>6.6109821594075413</v>
      </c>
      <c r="BE40" s="2730">
        <v>5.6165636703790032</v>
      </c>
      <c r="BF40" s="2730">
        <v>1.1650246586122437</v>
      </c>
      <c r="BG40" s="2730">
        <v>22.043574219638611</v>
      </c>
      <c r="BH40" s="2730">
        <v>8.336671154401067</v>
      </c>
      <c r="BI40" s="2730">
        <v>1.8572328303957089</v>
      </c>
      <c r="BJ40" s="2732">
        <v>0.6956694418026993</v>
      </c>
      <c r="BK40" s="2730">
        <v>77.956425780361542</v>
      </c>
      <c r="BL40" s="2730">
        <v>20.283355207083765</v>
      </c>
      <c r="BM40" s="2730">
        <v>4.7706134226238133</v>
      </c>
      <c r="BN40" s="2730">
        <v>3.0010516536169822</v>
      </c>
      <c r="BO40" s="2732">
        <v>0.97033162158089159</v>
      </c>
      <c r="BP40" s="2730">
        <v>3.3254629723605587</v>
      </c>
      <c r="BQ40" s="2730">
        <v>79.71664479291637</v>
      </c>
      <c r="BR40" s="2730">
        <v>11.091652782645093</v>
      </c>
      <c r="BS40" s="2730">
        <v>17.359257729280117</v>
      </c>
      <c r="BT40" s="2730">
        <v>95.229386577376204</v>
      </c>
      <c r="BU40" s="2730">
        <v>4.4578282500256936</v>
      </c>
      <c r="BV40" s="2733">
        <v>0.6060491153353329</v>
      </c>
      <c r="BW40" s="2717"/>
    </row>
    <row r="41" spans="1:75" ht="15.95" customHeight="1">
      <c r="A41" s="3997" t="s">
        <v>576</v>
      </c>
      <c r="B41" s="3997"/>
      <c r="C41" s="3997"/>
      <c r="D41" s="266"/>
      <c r="E41" s="399"/>
      <c r="F41" s="400"/>
      <c r="G41" s="401"/>
      <c r="H41" s="401"/>
      <c r="I41" s="401"/>
      <c r="J41" s="402"/>
      <c r="K41" s="401"/>
      <c r="L41" s="401"/>
      <c r="M41" s="401"/>
      <c r="N41" s="401"/>
      <c r="O41" s="401"/>
      <c r="P41" s="401"/>
      <c r="Q41" s="401"/>
      <c r="R41" s="377"/>
      <c r="S41" s="3997" t="s">
        <v>576</v>
      </c>
      <c r="T41" s="3997"/>
      <c r="U41" s="3997"/>
      <c r="V41" s="262"/>
      <c r="W41" s="401"/>
      <c r="X41" s="401"/>
      <c r="Y41" s="401"/>
      <c r="Z41" s="401"/>
      <c r="AA41" s="401"/>
      <c r="AB41" s="377"/>
      <c r="AC41" s="377"/>
      <c r="AD41" s="377"/>
      <c r="AE41" s="377"/>
      <c r="AF41" s="377"/>
      <c r="AG41" s="377"/>
      <c r="AH41" s="377"/>
      <c r="AI41" s="401"/>
      <c r="AJ41" s="401"/>
      <c r="AK41" s="401"/>
      <c r="AL41" s="401"/>
      <c r="AM41" s="3943"/>
      <c r="AN41" s="2728" t="s">
        <v>999</v>
      </c>
      <c r="AO41" s="2729">
        <v>457</v>
      </c>
      <c r="AP41" s="2730">
        <v>100</v>
      </c>
      <c r="AQ41" s="2730">
        <v>51.203501094091905</v>
      </c>
      <c r="AR41" s="2730">
        <v>48.796498905908095</v>
      </c>
      <c r="AS41" s="2730">
        <v>51.203501094091905</v>
      </c>
      <c r="AT41" s="2730">
        <v>19.693654266958426</v>
      </c>
      <c r="AU41" s="2730">
        <v>25.820568927789932</v>
      </c>
      <c r="AV41" s="2730">
        <v>18.599562363238512</v>
      </c>
      <c r="AW41" s="2730">
        <v>10.065645514223196</v>
      </c>
      <c r="AX41" s="2730">
        <v>28.008752735229759</v>
      </c>
      <c r="AY41" s="2730">
        <v>13.566739606126916</v>
      </c>
      <c r="AZ41" s="2730">
        <v>17.943107221006567</v>
      </c>
      <c r="BA41" s="2730">
        <v>9.1903719912472646</v>
      </c>
      <c r="BB41" s="2730">
        <v>3.2822757111597372</v>
      </c>
      <c r="BC41" s="2730">
        <v>4.3763676148796495</v>
      </c>
      <c r="BD41" s="2730">
        <v>9.1903719912472646</v>
      </c>
      <c r="BE41" s="2730">
        <v>3.7199124726477026</v>
      </c>
      <c r="BF41" s="2732">
        <v>0.21881838074398249</v>
      </c>
      <c r="BG41" s="2730">
        <v>26.258205689277897</v>
      </c>
      <c r="BH41" s="2730">
        <v>7.0021881838074398</v>
      </c>
      <c r="BI41" s="2730">
        <v>3.2822757111597372</v>
      </c>
      <c r="BJ41" s="2732">
        <v>0.43763676148796499</v>
      </c>
      <c r="BK41" s="2730">
        <v>73.741794310722099</v>
      </c>
      <c r="BL41" s="2730">
        <v>17.724288840262581</v>
      </c>
      <c r="BM41" s="2730">
        <v>8.9715536105032836</v>
      </c>
      <c r="BN41" s="2730">
        <v>10.284463894967178</v>
      </c>
      <c r="BO41" s="2730">
        <v>8.0962800875273526</v>
      </c>
      <c r="BP41" s="2730">
        <v>9.1903719912472646</v>
      </c>
      <c r="BQ41" s="2730">
        <v>82.275711159737426</v>
      </c>
      <c r="BR41" s="2730">
        <v>13.347921225382933</v>
      </c>
      <c r="BS41" s="2730">
        <v>6.7833698030634579</v>
      </c>
      <c r="BT41" s="2730">
        <v>91.028446389496722</v>
      </c>
      <c r="BU41" s="2730">
        <v>4.814004376367615</v>
      </c>
      <c r="BV41" s="2731">
        <v>4.5951859956236323</v>
      </c>
      <c r="BW41" s="2717"/>
    </row>
    <row r="42" spans="1:75" ht="15.95" customHeight="1">
      <c r="A42" s="3093" t="s">
        <v>45</v>
      </c>
      <c r="B42" s="3093"/>
      <c r="C42" s="404"/>
      <c r="D42" s="266"/>
      <c r="E42" s="399"/>
      <c r="F42" s="400">
        <f>'1'!E40</f>
        <v>16320.000000000166</v>
      </c>
      <c r="G42" s="401">
        <v>100</v>
      </c>
      <c r="H42" s="401">
        <f>AQ42</f>
        <v>53.644803481932527</v>
      </c>
      <c r="I42" s="401">
        <f>AR42</f>
        <v>46.355196518067409</v>
      </c>
      <c r="J42" s="378">
        <f t="shared" si="3"/>
        <v>7565.1680717486779</v>
      </c>
      <c r="K42" s="401">
        <f t="shared" ref="K42:R42" si="16">AT42</f>
        <v>19.877918337132559</v>
      </c>
      <c r="L42" s="401">
        <f t="shared" si="16"/>
        <v>27.581403834230617</v>
      </c>
      <c r="M42" s="401">
        <f t="shared" si="16"/>
        <v>16.285487149605611</v>
      </c>
      <c r="N42" s="401">
        <f t="shared" si="16"/>
        <v>13.034220890639903</v>
      </c>
      <c r="O42" s="401">
        <f t="shared" si="16"/>
        <v>23.428028685363589</v>
      </c>
      <c r="P42" s="401">
        <f t="shared" si="16"/>
        <v>9.7737456667985771</v>
      </c>
      <c r="Q42" s="401">
        <f t="shared" si="16"/>
        <v>14.940490007017837</v>
      </c>
      <c r="R42" s="401">
        <f t="shared" si="16"/>
        <v>13.524728523187957</v>
      </c>
      <c r="S42" s="3093" t="s">
        <v>45</v>
      </c>
      <c r="T42" s="3093"/>
      <c r="U42" s="404"/>
      <c r="V42" s="262"/>
      <c r="W42" s="401">
        <f t="shared" ref="W42:AB42" si="17">BB42</f>
        <v>3.5594655729991773</v>
      </c>
      <c r="X42" s="401">
        <f t="shared" si="17"/>
        <v>6.4797742506968143</v>
      </c>
      <c r="Y42" s="401">
        <f t="shared" si="17"/>
        <v>9.3015709112482927</v>
      </c>
      <c r="Z42" s="401">
        <f t="shared" si="17"/>
        <v>5.3182527931221886</v>
      </c>
      <c r="AA42" s="401">
        <f t="shared" si="17"/>
        <v>2.5434749240040988</v>
      </c>
      <c r="AB42" s="377">
        <f t="shared" si="17"/>
        <v>24.253216132611463</v>
      </c>
      <c r="AC42" s="377">
        <f>BR42</f>
        <v>11.683935127466167</v>
      </c>
      <c r="AD42" s="377">
        <f>BS42</f>
        <v>14.062657539362055</v>
      </c>
      <c r="AE42" s="377">
        <f>BU42</f>
        <v>5.140835227327571</v>
      </c>
      <c r="AF42" s="377">
        <f>BV42</f>
        <v>1.0509817697797292</v>
      </c>
      <c r="AG42" s="377">
        <f>BN42</f>
        <v>9.0961703723999374</v>
      </c>
      <c r="AH42" s="377">
        <f>BO42</f>
        <v>3.823758202721911</v>
      </c>
      <c r="AI42" s="377">
        <f>BP42</f>
        <v>5.5346360894254509</v>
      </c>
      <c r="AJ42" s="401">
        <f>BH42</f>
        <v>7.5772906304364191</v>
      </c>
      <c r="AK42" s="401">
        <f>BI42</f>
        <v>3.3202835250864622</v>
      </c>
      <c r="AL42" s="401">
        <f>BJ42</f>
        <v>0.83799952238987396</v>
      </c>
      <c r="AM42" s="3943" t="s">
        <v>3711</v>
      </c>
      <c r="AN42" s="2728" t="s">
        <v>1001</v>
      </c>
      <c r="AO42" s="2729">
        <v>16320.000000000166</v>
      </c>
      <c r="AP42" s="2730">
        <v>100</v>
      </c>
      <c r="AQ42" s="2730">
        <v>53.644803481932527</v>
      </c>
      <c r="AR42" s="2730">
        <v>46.355196518067409</v>
      </c>
      <c r="AS42" s="2730">
        <v>53.644803481932527</v>
      </c>
      <c r="AT42" s="2730">
        <v>19.877918337132559</v>
      </c>
      <c r="AU42" s="2730">
        <v>27.581403834230617</v>
      </c>
      <c r="AV42" s="2730">
        <v>16.285487149605611</v>
      </c>
      <c r="AW42" s="2730">
        <v>13.034220890639903</v>
      </c>
      <c r="AX42" s="2730">
        <v>23.428028685363589</v>
      </c>
      <c r="AY42" s="2730">
        <v>9.7737456667985771</v>
      </c>
      <c r="AZ42" s="2730">
        <v>14.940490007017837</v>
      </c>
      <c r="BA42" s="2730">
        <v>13.524728523187957</v>
      </c>
      <c r="BB42" s="2730">
        <v>3.5594655729991773</v>
      </c>
      <c r="BC42" s="2730">
        <v>6.4797742506968143</v>
      </c>
      <c r="BD42" s="2730">
        <v>9.3015709112482927</v>
      </c>
      <c r="BE42" s="2730">
        <v>5.3182527931221886</v>
      </c>
      <c r="BF42" s="2730">
        <v>2.5434749240040988</v>
      </c>
      <c r="BG42" s="2730">
        <v>24.253216132611463</v>
      </c>
      <c r="BH42" s="2730">
        <v>7.5772906304364191</v>
      </c>
      <c r="BI42" s="2730">
        <v>3.3202835250864622</v>
      </c>
      <c r="BJ42" s="2732">
        <v>0.83799952238987396</v>
      </c>
      <c r="BK42" s="2730">
        <v>75.746783867388473</v>
      </c>
      <c r="BL42" s="2730">
        <v>19.31622221157216</v>
      </c>
      <c r="BM42" s="2730">
        <v>5.850849204737921</v>
      </c>
      <c r="BN42" s="2730">
        <v>9.0961703723999374</v>
      </c>
      <c r="BO42" s="2730">
        <v>3.823758202721911</v>
      </c>
      <c r="BP42" s="2730">
        <v>5.5346360894254509</v>
      </c>
      <c r="BQ42" s="2730">
        <v>80.683777788427761</v>
      </c>
      <c r="BR42" s="2730">
        <v>11.683935127466167</v>
      </c>
      <c r="BS42" s="2730">
        <v>14.062657539362055</v>
      </c>
      <c r="BT42" s="2730">
        <v>94.149150795262074</v>
      </c>
      <c r="BU42" s="2730">
        <v>5.140835227327571</v>
      </c>
      <c r="BV42" s="2731">
        <v>1.0509817697797292</v>
      </c>
      <c r="BW42" s="2717"/>
    </row>
    <row r="43" spans="1:75" ht="15.95" customHeight="1">
      <c r="A43" s="189"/>
      <c r="B43" s="155" t="s">
        <v>577</v>
      </c>
      <c r="C43" s="404"/>
      <c r="D43" s="266"/>
      <c r="E43" s="399"/>
      <c r="F43" s="400">
        <f>'1'!E41</f>
        <v>5364.9999999998317</v>
      </c>
      <c r="G43" s="401">
        <v>100</v>
      </c>
      <c r="H43" s="401">
        <f>AQ55</f>
        <v>50.807196957964337</v>
      </c>
      <c r="I43" s="401">
        <f>AR55</f>
        <v>49.192803042035585</v>
      </c>
      <c r="J43" s="378">
        <f t="shared" si="3"/>
        <v>2639.1938832051264</v>
      </c>
      <c r="K43" s="401">
        <f t="shared" ref="K43:R43" si="18">AT55</f>
        <v>20.518781059318588</v>
      </c>
      <c r="L43" s="401">
        <f t="shared" si="18"/>
        <v>30.850259406092974</v>
      </c>
      <c r="M43" s="401">
        <f t="shared" si="18"/>
        <v>18.169176427668823</v>
      </c>
      <c r="N43" s="401">
        <f t="shared" si="18"/>
        <v>12.273738046234287</v>
      </c>
      <c r="O43" s="401">
        <f t="shared" si="18"/>
        <v>27.023513003642496</v>
      </c>
      <c r="P43" s="401">
        <f t="shared" si="18"/>
        <v>10.707852206177094</v>
      </c>
      <c r="Q43" s="401">
        <f t="shared" si="18"/>
        <v>15.493983575297751</v>
      </c>
      <c r="R43" s="401">
        <f t="shared" si="18"/>
        <v>12.984790918032393</v>
      </c>
      <c r="S43" s="189"/>
      <c r="T43" s="155" t="s">
        <v>577</v>
      </c>
      <c r="U43" s="404"/>
      <c r="V43" s="262"/>
      <c r="W43" s="401">
        <f t="shared" ref="W43:AB43" si="19">BB55</f>
        <v>2.0588667524073694</v>
      </c>
      <c r="X43" s="401">
        <f t="shared" si="19"/>
        <v>7.5398872827394383</v>
      </c>
      <c r="Y43" s="401">
        <f t="shared" si="19"/>
        <v>12.703490442121884</v>
      </c>
      <c r="Z43" s="401">
        <f t="shared" si="19"/>
        <v>3.9065291758252672</v>
      </c>
      <c r="AA43" s="401">
        <f t="shared" si="19"/>
        <v>1.3680084024910963</v>
      </c>
      <c r="AB43" s="377">
        <f t="shared" si="19"/>
        <v>26.056759817821895</v>
      </c>
      <c r="AC43" s="377">
        <f>BR55</f>
        <v>11.348954616958354</v>
      </c>
      <c r="AD43" s="377">
        <f>BS55</f>
        <v>13.667851585849784</v>
      </c>
      <c r="AE43" s="377">
        <f>BU55</f>
        <v>4.8805430834837482</v>
      </c>
      <c r="AF43" s="377">
        <f>BV55</f>
        <v>1.8359431102696393</v>
      </c>
      <c r="AG43" s="377">
        <f>BN55</f>
        <v>10.423639869552929</v>
      </c>
      <c r="AH43" s="377">
        <f>BO55</f>
        <v>4.4327494384160575</v>
      </c>
      <c r="AI43" s="377">
        <f>BP55</f>
        <v>6.6619690088206891</v>
      </c>
      <c r="AJ43" s="401">
        <f>BH55</f>
        <v>8.4103039481237527</v>
      </c>
      <c r="AK43" s="401">
        <f>BI55</f>
        <v>2.425589740221453</v>
      </c>
      <c r="AL43" s="401">
        <f>BJ55</f>
        <v>0.83395796195607874</v>
      </c>
      <c r="AM43" s="3943"/>
      <c r="AN43" s="2728" t="s">
        <v>1002</v>
      </c>
      <c r="AO43" s="2729">
        <v>425.00000000033623</v>
      </c>
      <c r="AP43" s="2730">
        <v>100</v>
      </c>
      <c r="AQ43" s="2730">
        <v>24.66244326245862</v>
      </c>
      <c r="AR43" s="2730">
        <v>75.337556737541362</v>
      </c>
      <c r="AS43" s="2730">
        <v>24.66244326245862</v>
      </c>
      <c r="AT43" s="2730">
        <v>39.29833868519674</v>
      </c>
      <c r="AU43" s="2730">
        <v>59.941944928670154</v>
      </c>
      <c r="AV43" s="2730">
        <v>31.904301432709325</v>
      </c>
      <c r="AW43" s="2730">
        <v>35.90776385682625</v>
      </c>
      <c r="AX43" s="2730">
        <v>46.552631718151858</v>
      </c>
      <c r="AY43" s="2730">
        <v>18.233720727459083</v>
      </c>
      <c r="AZ43" s="2730">
        <v>30.003593340728212</v>
      </c>
      <c r="BA43" s="2730">
        <v>29.519128280609731</v>
      </c>
      <c r="BB43" s="2730">
        <v>8.4944959109727929</v>
      </c>
      <c r="BC43" s="2730">
        <v>11.673639367193724</v>
      </c>
      <c r="BD43" s="2730">
        <v>39.672021747261951</v>
      </c>
      <c r="BE43" s="2730">
        <v>20.321423585196651</v>
      </c>
      <c r="BF43" s="2730">
        <v>7.1033809599243298</v>
      </c>
      <c r="BG43" s="2730">
        <v>33.350913464779651</v>
      </c>
      <c r="BH43" s="2730">
        <v>9.6783968599903556</v>
      </c>
      <c r="BI43" s="2730">
        <v>5.8941396651557625</v>
      </c>
      <c r="BJ43" s="2730">
        <v>4.5797416054807698</v>
      </c>
      <c r="BK43" s="2730">
        <v>66.64908653522032</v>
      </c>
      <c r="BL43" s="2730">
        <v>32.713162183817126</v>
      </c>
      <c r="BM43" s="2730">
        <v>10.309003913369057</v>
      </c>
      <c r="BN43" s="2730">
        <v>10.27010841561912</v>
      </c>
      <c r="BO43" s="2732">
        <v>0.57357783494724757</v>
      </c>
      <c r="BP43" s="2730">
        <v>9.6323571346565924</v>
      </c>
      <c r="BQ43" s="2730">
        <v>67.286837816182867</v>
      </c>
      <c r="BR43" s="2730">
        <v>22.98335013705583</v>
      </c>
      <c r="BS43" s="2730">
        <v>30.757763844032098</v>
      </c>
      <c r="BT43" s="2730">
        <v>89.690996086630932</v>
      </c>
      <c r="BU43" s="2730">
        <v>10.309003913369057</v>
      </c>
      <c r="BV43" s="2731">
        <v>0</v>
      </c>
      <c r="BW43" s="2717"/>
    </row>
    <row r="44" spans="1:75" ht="15.95" customHeight="1">
      <c r="A44" s="156"/>
      <c r="B44" s="156" t="s">
        <v>2295</v>
      </c>
      <c r="C44" s="405"/>
      <c r="D44" s="398"/>
      <c r="E44" s="399"/>
      <c r="F44" s="400">
        <f>'1'!E42</f>
        <v>1503.0000000000234</v>
      </c>
      <c r="G44" s="401">
        <v>100</v>
      </c>
      <c r="H44" s="401">
        <f t="shared" ref="H44:I47" si="20">AQ44</f>
        <v>50.351873473131739</v>
      </c>
      <c r="I44" s="401">
        <f t="shared" si="20"/>
        <v>49.648126526868083</v>
      </c>
      <c r="J44" s="378">
        <f t="shared" si="3"/>
        <v>746.21134169883896</v>
      </c>
      <c r="K44" s="401">
        <f t="shared" ref="K44:R47" si="21">AT44</f>
        <v>26.185394119527132</v>
      </c>
      <c r="L44" s="401">
        <f t="shared" si="21"/>
        <v>32.419767215160469</v>
      </c>
      <c r="M44" s="401">
        <f t="shared" si="21"/>
        <v>17.15756817552629</v>
      </c>
      <c r="N44" s="401">
        <f t="shared" si="21"/>
        <v>7.8263200468813769</v>
      </c>
      <c r="O44" s="401">
        <f t="shared" si="21"/>
        <v>30.8832774177083</v>
      </c>
      <c r="P44" s="401">
        <f t="shared" si="21"/>
        <v>8.3033082983227597</v>
      </c>
      <c r="Q44" s="401">
        <f t="shared" si="21"/>
        <v>15.006665847486433</v>
      </c>
      <c r="R44" s="401">
        <f t="shared" si="21"/>
        <v>12.059329788866071</v>
      </c>
      <c r="S44" s="156"/>
      <c r="T44" s="156" t="s">
        <v>2351</v>
      </c>
      <c r="U44" s="405"/>
      <c r="V44" s="375"/>
      <c r="W44" s="401">
        <f t="shared" ref="W44:AB47" si="22">BB44</f>
        <v>1.1474298649947174</v>
      </c>
      <c r="X44" s="401">
        <f t="shared" si="22"/>
        <v>5.3367489245749935</v>
      </c>
      <c r="Y44" s="401">
        <f t="shared" si="22"/>
        <v>15.620564605094946</v>
      </c>
      <c r="Z44" s="401">
        <f t="shared" si="22"/>
        <v>3.3901691112298655</v>
      </c>
      <c r="AA44" s="401">
        <f t="shared" si="22"/>
        <v>1.0859761957566181</v>
      </c>
      <c r="AB44" s="377">
        <f t="shared" si="22"/>
        <v>26.294752836672913</v>
      </c>
      <c r="AC44" s="377">
        <f t="shared" ref="AC44:AD47" si="23">BR44</f>
        <v>11.844841348338047</v>
      </c>
      <c r="AD44" s="377">
        <f t="shared" si="23"/>
        <v>15.241838645034647</v>
      </c>
      <c r="AE44" s="377">
        <f t="shared" ref="AE44:AF47" si="24">BU44</f>
        <v>5.9093924263593456</v>
      </c>
      <c r="AF44" s="377">
        <f t="shared" si="24"/>
        <v>0.74397751044456473</v>
      </c>
      <c r="AG44" s="377">
        <f t="shared" ref="AG44:AI47" si="25">BN44</f>
        <v>8.2716224208208509</v>
      </c>
      <c r="AH44" s="377">
        <f t="shared" si="25"/>
        <v>3.8051799304293712</v>
      </c>
      <c r="AI44" s="377">
        <f t="shared" si="25"/>
        <v>9.5446269622972668</v>
      </c>
      <c r="AJ44" s="401">
        <f t="shared" ref="AJ44:AK47" si="26">BH44</f>
        <v>9.54388270506103</v>
      </c>
      <c r="AK44" s="401">
        <f t="shared" si="26"/>
        <v>2.4125922329514764</v>
      </c>
      <c r="AL44" s="401">
        <f t="shared" ref="AL44:AL47" si="27">BJ44</f>
        <v>0</v>
      </c>
      <c r="AM44" s="3943" t="s">
        <v>3712</v>
      </c>
      <c r="AN44" s="2728" t="s">
        <v>1004</v>
      </c>
      <c r="AO44" s="2729">
        <v>1503.0000000000234</v>
      </c>
      <c r="AP44" s="2730">
        <v>100</v>
      </c>
      <c r="AQ44" s="2730">
        <v>50.351873473131739</v>
      </c>
      <c r="AR44" s="2730">
        <v>49.648126526868083</v>
      </c>
      <c r="AS44" s="2730">
        <v>50.351873473131739</v>
      </c>
      <c r="AT44" s="2730">
        <v>26.185394119527132</v>
      </c>
      <c r="AU44" s="2730">
        <v>32.419767215160469</v>
      </c>
      <c r="AV44" s="2730">
        <v>17.15756817552629</v>
      </c>
      <c r="AW44" s="2730">
        <v>7.8263200468813769</v>
      </c>
      <c r="AX44" s="2730">
        <v>30.8832774177083</v>
      </c>
      <c r="AY44" s="2730">
        <v>8.3033082983227597</v>
      </c>
      <c r="AZ44" s="2730">
        <v>15.006665847486433</v>
      </c>
      <c r="BA44" s="2730">
        <v>12.059329788866071</v>
      </c>
      <c r="BB44" s="2730">
        <v>1.1474298649947174</v>
      </c>
      <c r="BC44" s="2730">
        <v>5.3367489245749935</v>
      </c>
      <c r="BD44" s="2730">
        <v>15.620564605094946</v>
      </c>
      <c r="BE44" s="2730">
        <v>3.3901691112298655</v>
      </c>
      <c r="BF44" s="2730">
        <v>1.0859761957566181</v>
      </c>
      <c r="BG44" s="2730">
        <v>26.294752836672913</v>
      </c>
      <c r="BH44" s="2730">
        <v>9.54388270506103</v>
      </c>
      <c r="BI44" s="2730">
        <v>2.4125922329514764</v>
      </c>
      <c r="BJ44" s="2730">
        <v>0</v>
      </c>
      <c r="BK44" s="2730">
        <v>73.705247163327059</v>
      </c>
      <c r="BL44" s="2730">
        <v>20.346454238675044</v>
      </c>
      <c r="BM44" s="2730">
        <v>6.1755268242302668</v>
      </c>
      <c r="BN44" s="2730">
        <v>8.2716224208208509</v>
      </c>
      <c r="BO44" s="2730">
        <v>3.8051799304293712</v>
      </c>
      <c r="BP44" s="2730">
        <v>9.5446269622972668</v>
      </c>
      <c r="BQ44" s="2730">
        <v>79.653545761324949</v>
      </c>
      <c r="BR44" s="2730">
        <v>11.844841348338047</v>
      </c>
      <c r="BS44" s="2730">
        <v>15.241838645034647</v>
      </c>
      <c r="BT44" s="2730">
        <v>93.824473175769725</v>
      </c>
      <c r="BU44" s="2730">
        <v>5.9093924263593456</v>
      </c>
      <c r="BV44" s="2733">
        <v>0.74397751044456473</v>
      </c>
      <c r="BW44" s="2717"/>
    </row>
    <row r="45" spans="1:75" ht="15.95" customHeight="1">
      <c r="A45" s="156"/>
      <c r="B45" s="156" t="s">
        <v>2255</v>
      </c>
      <c r="C45" s="405"/>
      <c r="D45" s="398"/>
      <c r="E45" s="399"/>
      <c r="F45" s="400">
        <f>'1'!E43</f>
        <v>1110.0000000001487</v>
      </c>
      <c r="G45" s="401">
        <v>100</v>
      </c>
      <c r="H45" s="401">
        <f t="shared" si="20"/>
        <v>45.175555560679129</v>
      </c>
      <c r="I45" s="401">
        <f t="shared" si="20"/>
        <v>54.824444439320885</v>
      </c>
      <c r="J45" s="378">
        <f t="shared" si="3"/>
        <v>608.55133327654335</v>
      </c>
      <c r="K45" s="401">
        <f t="shared" si="21"/>
        <v>23.245249945578891</v>
      </c>
      <c r="L45" s="401">
        <f t="shared" si="21"/>
        <v>36.827428598246151</v>
      </c>
      <c r="M45" s="401">
        <f t="shared" si="21"/>
        <v>15.8478027673425</v>
      </c>
      <c r="N45" s="401">
        <f t="shared" si="21"/>
        <v>19.365404549099896</v>
      </c>
      <c r="O45" s="401">
        <f t="shared" si="21"/>
        <v>28.787963836795683</v>
      </c>
      <c r="P45" s="401">
        <f t="shared" si="21"/>
        <v>16.164182965520656</v>
      </c>
      <c r="Q45" s="401">
        <f t="shared" si="21"/>
        <v>16.114695588599215</v>
      </c>
      <c r="R45" s="401">
        <f t="shared" si="21"/>
        <v>15.429812592401909</v>
      </c>
      <c r="S45" s="156"/>
      <c r="T45" s="156" t="s">
        <v>2255</v>
      </c>
      <c r="U45" s="405"/>
      <c r="V45" s="375"/>
      <c r="W45" s="401">
        <f t="shared" si="22"/>
        <v>2.8278089410161087</v>
      </c>
      <c r="X45" s="401">
        <f t="shared" si="22"/>
        <v>14.120579556764829</v>
      </c>
      <c r="Y45" s="401">
        <f t="shared" si="22"/>
        <v>16.50172993791686</v>
      </c>
      <c r="Z45" s="401">
        <f t="shared" si="22"/>
        <v>6.4234905955288193</v>
      </c>
      <c r="AA45" s="401">
        <f t="shared" si="22"/>
        <v>1.8558558558556073</v>
      </c>
      <c r="AB45" s="377">
        <f t="shared" si="22"/>
        <v>34.319448578614711</v>
      </c>
      <c r="AC45" s="377">
        <f t="shared" si="23"/>
        <v>11.437928109964773</v>
      </c>
      <c r="AD45" s="377">
        <f t="shared" si="23"/>
        <v>18.629331414571791</v>
      </c>
      <c r="AE45" s="377">
        <f t="shared" si="24"/>
        <v>5.0377071342658386</v>
      </c>
      <c r="AF45" s="377">
        <f t="shared" si="24"/>
        <v>4.0143220143214764</v>
      </c>
      <c r="AG45" s="377">
        <f t="shared" si="25"/>
        <v>14.065899674101981</v>
      </c>
      <c r="AH45" s="377">
        <f t="shared" si="25"/>
        <v>8.7138709613697092</v>
      </c>
      <c r="AI45" s="377">
        <f t="shared" si="25"/>
        <v>6.0045241177248228</v>
      </c>
      <c r="AJ45" s="401">
        <f t="shared" si="26"/>
        <v>9.8137850990135096</v>
      </c>
      <c r="AK45" s="401">
        <f t="shared" si="26"/>
        <v>2.3480494068726219</v>
      </c>
      <c r="AL45" s="401">
        <f t="shared" si="27"/>
        <v>0.57623661397238579</v>
      </c>
      <c r="AM45" s="3943"/>
      <c r="AN45" s="2728" t="s">
        <v>1005</v>
      </c>
      <c r="AO45" s="2729">
        <v>1110.0000000001487</v>
      </c>
      <c r="AP45" s="2730">
        <v>100</v>
      </c>
      <c r="AQ45" s="2730">
        <v>45.175555560679129</v>
      </c>
      <c r="AR45" s="2730">
        <v>54.824444439320885</v>
      </c>
      <c r="AS45" s="2730">
        <v>45.175555560679129</v>
      </c>
      <c r="AT45" s="2730">
        <v>23.245249945578891</v>
      </c>
      <c r="AU45" s="2730">
        <v>36.827428598246151</v>
      </c>
      <c r="AV45" s="2730">
        <v>15.8478027673425</v>
      </c>
      <c r="AW45" s="2730">
        <v>19.365404549099896</v>
      </c>
      <c r="AX45" s="2730">
        <v>28.787963836795683</v>
      </c>
      <c r="AY45" s="2730">
        <v>16.164182965520656</v>
      </c>
      <c r="AZ45" s="2730">
        <v>16.114695588599215</v>
      </c>
      <c r="BA45" s="2730">
        <v>15.429812592401909</v>
      </c>
      <c r="BB45" s="2730">
        <v>2.8278089410161087</v>
      </c>
      <c r="BC45" s="2730">
        <v>14.120579556764829</v>
      </c>
      <c r="BD45" s="2730">
        <v>16.50172993791686</v>
      </c>
      <c r="BE45" s="2730">
        <v>6.4234905955288193</v>
      </c>
      <c r="BF45" s="2730">
        <v>1.8558558558556073</v>
      </c>
      <c r="BG45" s="2730">
        <v>34.319448578614711</v>
      </c>
      <c r="BH45" s="2730">
        <v>9.8137850990135096</v>
      </c>
      <c r="BI45" s="2730">
        <v>2.3480494068726219</v>
      </c>
      <c r="BJ45" s="2732">
        <v>0.57623661397238579</v>
      </c>
      <c r="BK45" s="2730">
        <v>65.680551421385317</v>
      </c>
      <c r="BL45" s="2730">
        <v>22.571241394233109</v>
      </c>
      <c r="BM45" s="2730">
        <v>8.6292987258569482</v>
      </c>
      <c r="BN45" s="2730">
        <v>14.065899674101981</v>
      </c>
      <c r="BO45" s="2730">
        <v>8.7138709613697092</v>
      </c>
      <c r="BP45" s="2730">
        <v>6.0045241177248228</v>
      </c>
      <c r="BQ45" s="2730">
        <v>77.428758605766944</v>
      </c>
      <c r="BR45" s="2730">
        <v>11.437928109964773</v>
      </c>
      <c r="BS45" s="2730">
        <v>18.629331414571791</v>
      </c>
      <c r="BT45" s="2730">
        <v>91.370701274143158</v>
      </c>
      <c r="BU45" s="2730">
        <v>5.0377071342658386</v>
      </c>
      <c r="BV45" s="2731">
        <v>4.0143220143214764</v>
      </c>
      <c r="BW45" s="2717"/>
    </row>
    <row r="46" spans="1:75" ht="15.95" customHeight="1">
      <c r="A46" s="156"/>
      <c r="B46" s="156" t="s">
        <v>2256</v>
      </c>
      <c r="C46" s="405"/>
      <c r="D46" s="398"/>
      <c r="E46" s="399"/>
      <c r="F46" s="400">
        <f>'1'!E44</f>
        <v>1321.0000000003545</v>
      </c>
      <c r="G46" s="401">
        <v>100</v>
      </c>
      <c r="H46" s="401">
        <f t="shared" si="20"/>
        <v>55.531859765686342</v>
      </c>
      <c r="I46" s="401">
        <f t="shared" si="20"/>
        <v>44.468140234313687</v>
      </c>
      <c r="J46" s="378">
        <f t="shared" si="3"/>
        <v>587.42413249544143</v>
      </c>
      <c r="K46" s="401">
        <f t="shared" si="21"/>
        <v>13.991334835346159</v>
      </c>
      <c r="L46" s="401">
        <f t="shared" si="21"/>
        <v>25.856161005708618</v>
      </c>
      <c r="M46" s="401">
        <f t="shared" si="21"/>
        <v>24.666063370818513</v>
      </c>
      <c r="N46" s="401">
        <f t="shared" si="21"/>
        <v>11.555122392841216</v>
      </c>
      <c r="O46" s="401">
        <f t="shared" si="21"/>
        <v>21.475790194679234</v>
      </c>
      <c r="P46" s="401">
        <f t="shared" si="21"/>
        <v>10.941130611236455</v>
      </c>
      <c r="Q46" s="401">
        <f t="shared" si="21"/>
        <v>17.891915064962056</v>
      </c>
      <c r="R46" s="401">
        <f t="shared" si="21"/>
        <v>8.9797683211930011</v>
      </c>
      <c r="S46" s="156"/>
      <c r="T46" s="156" t="s">
        <v>2256</v>
      </c>
      <c r="U46" s="405"/>
      <c r="V46" s="375"/>
      <c r="W46" s="401">
        <f t="shared" si="22"/>
        <v>2.6749786623449698</v>
      </c>
      <c r="X46" s="401">
        <f t="shared" si="22"/>
        <v>3.0025196388478506</v>
      </c>
      <c r="Y46" s="401">
        <f t="shared" si="22"/>
        <v>4.2522975832284402</v>
      </c>
      <c r="Z46" s="401">
        <f t="shared" si="22"/>
        <v>1.3659143176326414</v>
      </c>
      <c r="AA46" s="401">
        <f t="shared" si="22"/>
        <v>2.760895425542242</v>
      </c>
      <c r="AB46" s="377">
        <f t="shared" si="22"/>
        <v>21.75787375236553</v>
      </c>
      <c r="AC46" s="377">
        <f t="shared" si="23"/>
        <v>11.206399814584236</v>
      </c>
      <c r="AD46" s="377">
        <f t="shared" si="23"/>
        <v>7.9987764076243542</v>
      </c>
      <c r="AE46" s="377">
        <f t="shared" si="24"/>
        <v>2.4084779552451261</v>
      </c>
      <c r="AF46" s="377">
        <f t="shared" si="24"/>
        <v>1.5473878719751077</v>
      </c>
      <c r="AG46" s="377">
        <f t="shared" si="25"/>
        <v>8.951359140728874</v>
      </c>
      <c r="AH46" s="377">
        <f t="shared" si="25"/>
        <v>2.3056067537774854</v>
      </c>
      <c r="AI46" s="377">
        <f t="shared" si="25"/>
        <v>5.3894590770995583</v>
      </c>
      <c r="AJ46" s="401">
        <f t="shared" si="26"/>
        <v>7.9692231486747298</v>
      </c>
      <c r="AK46" s="401">
        <f t="shared" si="26"/>
        <v>2.1699262432150004</v>
      </c>
      <c r="AL46" s="401">
        <f t="shared" si="27"/>
        <v>0.34605818103159308</v>
      </c>
      <c r="AM46" s="3943"/>
      <c r="AN46" s="2728" t="s">
        <v>1006</v>
      </c>
      <c r="AO46" s="2729">
        <v>1321.0000000003545</v>
      </c>
      <c r="AP46" s="2730">
        <v>100</v>
      </c>
      <c r="AQ46" s="2730">
        <v>55.531859765686342</v>
      </c>
      <c r="AR46" s="2730">
        <v>44.468140234313687</v>
      </c>
      <c r="AS46" s="2730">
        <v>55.531859765686342</v>
      </c>
      <c r="AT46" s="2730">
        <v>13.991334835346159</v>
      </c>
      <c r="AU46" s="2730">
        <v>25.856161005708618</v>
      </c>
      <c r="AV46" s="2730">
        <v>24.666063370818513</v>
      </c>
      <c r="AW46" s="2730">
        <v>11.555122392841216</v>
      </c>
      <c r="AX46" s="2730">
        <v>21.475790194679234</v>
      </c>
      <c r="AY46" s="2730">
        <v>10.941130611236455</v>
      </c>
      <c r="AZ46" s="2730">
        <v>17.891915064962056</v>
      </c>
      <c r="BA46" s="2730">
        <v>8.9797683211930011</v>
      </c>
      <c r="BB46" s="2730">
        <v>2.6749786623449698</v>
      </c>
      <c r="BC46" s="2730">
        <v>3.0025196388478506</v>
      </c>
      <c r="BD46" s="2730">
        <v>4.2522975832284402</v>
      </c>
      <c r="BE46" s="2730">
        <v>1.3659143176326414</v>
      </c>
      <c r="BF46" s="2730">
        <v>2.760895425542242</v>
      </c>
      <c r="BG46" s="2730">
        <v>21.75787375236553</v>
      </c>
      <c r="BH46" s="2730">
        <v>7.9692231486747298</v>
      </c>
      <c r="BI46" s="2730">
        <v>2.1699262432150004</v>
      </c>
      <c r="BJ46" s="2732">
        <v>0.34605818103159308</v>
      </c>
      <c r="BK46" s="2730">
        <v>78.242126247634516</v>
      </c>
      <c r="BL46" s="2730">
        <v>16.510124713147437</v>
      </c>
      <c r="BM46" s="2730">
        <v>3.9558658272202334</v>
      </c>
      <c r="BN46" s="2730">
        <v>8.951359140728874</v>
      </c>
      <c r="BO46" s="2730">
        <v>2.3056067537774854</v>
      </c>
      <c r="BP46" s="2730">
        <v>5.3894590770995583</v>
      </c>
      <c r="BQ46" s="2730">
        <v>83.489875286852609</v>
      </c>
      <c r="BR46" s="2730">
        <v>11.206399814584236</v>
      </c>
      <c r="BS46" s="2730">
        <v>7.9987764076243542</v>
      </c>
      <c r="BT46" s="2730">
        <v>96.044134172779792</v>
      </c>
      <c r="BU46" s="2730">
        <v>2.4084779552451261</v>
      </c>
      <c r="BV46" s="2731">
        <v>1.5473878719751077</v>
      </c>
      <c r="BW46" s="2717"/>
    </row>
    <row r="47" spans="1:75" ht="15.95" customHeight="1">
      <c r="A47" s="156"/>
      <c r="B47" s="156" t="s">
        <v>2353</v>
      </c>
      <c r="C47" s="405"/>
      <c r="D47" s="398"/>
      <c r="E47" s="399"/>
      <c r="F47" s="400">
        <f>'1'!E45</f>
        <v>1430.9999999993026</v>
      </c>
      <c r="G47" s="401">
        <v>100</v>
      </c>
      <c r="H47" s="401">
        <f t="shared" si="20"/>
        <v>51.292307775356917</v>
      </c>
      <c r="I47" s="401">
        <f t="shared" si="20"/>
        <v>48.707692224643111</v>
      </c>
      <c r="J47" s="378">
        <f t="shared" si="3"/>
        <v>697.00707573430327</v>
      </c>
      <c r="K47" s="401">
        <f t="shared" si="21"/>
        <v>18.477870205807466</v>
      </c>
      <c r="L47" s="401">
        <f t="shared" si="21"/>
        <v>29.175609473590612</v>
      </c>
      <c r="M47" s="401">
        <f t="shared" si="21"/>
        <v>15.034853795962052</v>
      </c>
      <c r="N47" s="401">
        <f t="shared" si="21"/>
        <v>12.107428271935214</v>
      </c>
      <c r="O47" s="401">
        <f t="shared" si="21"/>
        <v>26.722168133971625</v>
      </c>
      <c r="P47" s="401">
        <f t="shared" si="21"/>
        <v>8.7856590388452354</v>
      </c>
      <c r="Q47" s="401">
        <f t="shared" si="21"/>
        <v>13.310741585281557</v>
      </c>
      <c r="R47" s="401">
        <f t="shared" si="21"/>
        <v>15.757417660879838</v>
      </c>
      <c r="S47" s="156"/>
      <c r="T47" s="156" t="s">
        <v>2353</v>
      </c>
      <c r="U47" s="405"/>
      <c r="V47" s="375"/>
      <c r="W47" s="401">
        <f t="shared" si="22"/>
        <v>1.8509561859485952</v>
      </c>
      <c r="X47" s="401">
        <f t="shared" si="22"/>
        <v>8.9379384258110175</v>
      </c>
      <c r="Y47" s="401">
        <f t="shared" si="22"/>
        <v>14.494977136266485</v>
      </c>
      <c r="Z47" s="401">
        <f t="shared" si="22"/>
        <v>4.8418291261324677</v>
      </c>
      <c r="AA47" s="401">
        <f t="shared" si="22"/>
        <v>0</v>
      </c>
      <c r="AB47" s="377">
        <f t="shared" si="22"/>
        <v>23.366012410871043</v>
      </c>
      <c r="AC47" s="377">
        <f t="shared" si="23"/>
        <v>10.89069924269919</v>
      </c>
      <c r="AD47" s="377">
        <f t="shared" si="23"/>
        <v>13.399440090811748</v>
      </c>
      <c r="AE47" s="377">
        <f t="shared" si="24"/>
        <v>5.9600576716701035</v>
      </c>
      <c r="AF47" s="377">
        <f t="shared" si="24"/>
        <v>1.5594966971503101</v>
      </c>
      <c r="AG47" s="377">
        <f t="shared" si="25"/>
        <v>11.2178094608681</v>
      </c>
      <c r="AH47" s="377">
        <f t="shared" si="25"/>
        <v>3.7347393520657155</v>
      </c>
      <c r="AI47" s="377">
        <f t="shared" si="25"/>
        <v>5.3189323525273879</v>
      </c>
      <c r="AJ47" s="401">
        <f t="shared" si="26"/>
        <v>6.5382108572127908</v>
      </c>
      <c r="AK47" s="401">
        <f t="shared" si="26"/>
        <v>2.735398617223427</v>
      </c>
      <c r="AL47" s="401">
        <f t="shared" si="27"/>
        <v>2.3601809694224865</v>
      </c>
      <c r="AM47" s="3943"/>
      <c r="AN47" s="2728" t="s">
        <v>1007</v>
      </c>
      <c r="AO47" s="2729">
        <v>1430.9999999993026</v>
      </c>
      <c r="AP47" s="2730">
        <v>100</v>
      </c>
      <c r="AQ47" s="2730">
        <v>51.292307775356917</v>
      </c>
      <c r="AR47" s="2730">
        <v>48.707692224643111</v>
      </c>
      <c r="AS47" s="2730">
        <v>51.292307775356917</v>
      </c>
      <c r="AT47" s="2730">
        <v>18.477870205807466</v>
      </c>
      <c r="AU47" s="2730">
        <v>29.175609473590612</v>
      </c>
      <c r="AV47" s="2730">
        <v>15.034853795962052</v>
      </c>
      <c r="AW47" s="2730">
        <v>12.107428271935214</v>
      </c>
      <c r="AX47" s="2730">
        <v>26.722168133971625</v>
      </c>
      <c r="AY47" s="2730">
        <v>8.7856590388452354</v>
      </c>
      <c r="AZ47" s="2730">
        <v>13.310741585281557</v>
      </c>
      <c r="BA47" s="2730">
        <v>15.757417660879838</v>
      </c>
      <c r="BB47" s="2730">
        <v>1.8509561859485952</v>
      </c>
      <c r="BC47" s="2730">
        <v>8.9379384258110175</v>
      </c>
      <c r="BD47" s="2730">
        <v>14.494977136266485</v>
      </c>
      <c r="BE47" s="2730">
        <v>4.8418291261324677</v>
      </c>
      <c r="BF47" s="2730">
        <v>0</v>
      </c>
      <c r="BG47" s="2730">
        <v>23.366012410871043</v>
      </c>
      <c r="BH47" s="2730">
        <v>6.5382108572127908</v>
      </c>
      <c r="BI47" s="2730">
        <v>2.735398617223427</v>
      </c>
      <c r="BJ47" s="2730">
        <v>2.3601809694224865</v>
      </c>
      <c r="BK47" s="2730">
        <v>76.633987589128964</v>
      </c>
      <c r="BL47" s="2730">
        <v>18.043752553983943</v>
      </c>
      <c r="BM47" s="2730">
        <v>5.9600576716701035</v>
      </c>
      <c r="BN47" s="2730">
        <v>11.2178094608681</v>
      </c>
      <c r="BO47" s="2730">
        <v>3.7347393520657155</v>
      </c>
      <c r="BP47" s="2730">
        <v>5.3189323525273879</v>
      </c>
      <c r="BQ47" s="2730">
        <v>81.956247446016036</v>
      </c>
      <c r="BR47" s="2730">
        <v>10.89069924269919</v>
      </c>
      <c r="BS47" s="2730">
        <v>13.399440090811748</v>
      </c>
      <c r="BT47" s="2730">
        <v>94.039942328329872</v>
      </c>
      <c r="BU47" s="2730">
        <v>5.9600576716701035</v>
      </c>
      <c r="BV47" s="2731">
        <v>1.5594966971503101</v>
      </c>
      <c r="BW47" s="2717"/>
    </row>
    <row r="48" spans="1:75" ht="15.95" customHeight="1">
      <c r="A48" s="156"/>
      <c r="B48" s="155" t="s">
        <v>578</v>
      </c>
      <c r="C48" s="405"/>
      <c r="D48" s="398"/>
      <c r="E48" s="399"/>
      <c r="F48" s="400">
        <f>'1'!E46</f>
        <v>4916.0000000010541</v>
      </c>
      <c r="G48" s="401">
        <v>100</v>
      </c>
      <c r="H48" s="401">
        <f>AQ56</f>
        <v>49.047078817162948</v>
      </c>
      <c r="I48" s="401">
        <f>AR56</f>
        <v>50.952921182837009</v>
      </c>
      <c r="J48" s="378">
        <f t="shared" si="3"/>
        <v>2504.8456053488044</v>
      </c>
      <c r="K48" s="401">
        <f t="shared" ref="K48:R48" si="28">AT56</f>
        <v>22.715230252488258</v>
      </c>
      <c r="L48" s="401">
        <f t="shared" si="28"/>
        <v>28.817185789604792</v>
      </c>
      <c r="M48" s="401">
        <f t="shared" si="28"/>
        <v>18.80991581118969</v>
      </c>
      <c r="N48" s="401">
        <f t="shared" si="28"/>
        <v>14.399143938380643</v>
      </c>
      <c r="O48" s="401">
        <f t="shared" si="28"/>
        <v>24.529744026650484</v>
      </c>
      <c r="P48" s="401">
        <f t="shared" si="28"/>
        <v>8.6981497128057583</v>
      </c>
      <c r="Q48" s="401">
        <f t="shared" si="28"/>
        <v>16.852209182761261</v>
      </c>
      <c r="R48" s="401">
        <f t="shared" si="28"/>
        <v>14.48306191919537</v>
      </c>
      <c r="S48" s="156"/>
      <c r="T48" s="155" t="s">
        <v>578</v>
      </c>
      <c r="U48" s="405"/>
      <c r="V48" s="375"/>
      <c r="W48" s="401">
        <f t="shared" ref="W48:AB48" si="29">BB56</f>
        <v>4.4526436031963446</v>
      </c>
      <c r="X48" s="401">
        <f t="shared" si="29"/>
        <v>6.8109687714488567</v>
      </c>
      <c r="Y48" s="401">
        <f t="shared" si="29"/>
        <v>10.430790446874699</v>
      </c>
      <c r="Z48" s="401">
        <f t="shared" si="29"/>
        <v>8.1903747917235545</v>
      </c>
      <c r="AA48" s="401">
        <f t="shared" si="29"/>
        <v>3.3170568884253635</v>
      </c>
      <c r="AB48" s="377">
        <f t="shared" si="29"/>
        <v>25.102093460213997</v>
      </c>
      <c r="AC48" s="377">
        <f>BR56</f>
        <v>13.218441244218116</v>
      </c>
      <c r="AD48" s="377">
        <f>BS56</f>
        <v>14.427725688303648</v>
      </c>
      <c r="AE48" s="377">
        <f>BU56</f>
        <v>6.0327690534013083</v>
      </c>
      <c r="AF48" s="377">
        <f>BV56</f>
        <v>0.33722565998342668</v>
      </c>
      <c r="AG48" s="377">
        <f>BN56</f>
        <v>9.8676681705366889</v>
      </c>
      <c r="AH48" s="377">
        <f>BO56</f>
        <v>3.3984304455451717</v>
      </c>
      <c r="AI48" s="377">
        <f>BP56</f>
        <v>4.9354418460979677</v>
      </c>
      <c r="AJ48" s="401">
        <f>BH56</f>
        <v>8.6158179902738681</v>
      </c>
      <c r="AK48" s="401">
        <f>BI56</f>
        <v>3.9965830551677732</v>
      </c>
      <c r="AL48" s="401">
        <f>BJ56</f>
        <v>1.3029982034326975</v>
      </c>
      <c r="AM48" s="3943"/>
      <c r="AN48" s="2728" t="s">
        <v>1008</v>
      </c>
      <c r="AO48" s="2729">
        <v>2452.0000000000605</v>
      </c>
      <c r="AP48" s="2730">
        <v>100</v>
      </c>
      <c r="AQ48" s="2730">
        <v>41.631437433083498</v>
      </c>
      <c r="AR48" s="2730">
        <v>58.368562566916623</v>
      </c>
      <c r="AS48" s="2730">
        <v>41.631437433083498</v>
      </c>
      <c r="AT48" s="2730">
        <v>28.637499469407317</v>
      </c>
      <c r="AU48" s="2730">
        <v>32.397172559186778</v>
      </c>
      <c r="AV48" s="2730">
        <v>16.882193594872</v>
      </c>
      <c r="AW48" s="2730">
        <v>17.693688655062903</v>
      </c>
      <c r="AX48" s="2730">
        <v>25.965476748186695</v>
      </c>
      <c r="AY48" s="2730">
        <v>8.4831075802901736</v>
      </c>
      <c r="AZ48" s="2730">
        <v>16.967622034440772</v>
      </c>
      <c r="BA48" s="2730">
        <v>18.436034428082703</v>
      </c>
      <c r="BB48" s="2730">
        <v>4.4499712356466752</v>
      </c>
      <c r="BC48" s="2730">
        <v>8.0357113047755782</v>
      </c>
      <c r="BD48" s="2730">
        <v>12.798675005448798</v>
      </c>
      <c r="BE48" s="2730">
        <v>5.4404173784173695</v>
      </c>
      <c r="BF48" s="2730">
        <v>5.3044333557227361</v>
      </c>
      <c r="BG48" s="2730">
        <v>29.161729721338332</v>
      </c>
      <c r="BH48" s="2730">
        <v>6.9818188566036081</v>
      </c>
      <c r="BI48" s="2730">
        <v>4.1603265104618172</v>
      </c>
      <c r="BJ48" s="2730">
        <v>2.4720325040416622</v>
      </c>
      <c r="BK48" s="2730">
        <v>70.838270278661781</v>
      </c>
      <c r="BL48" s="2730">
        <v>21.939167002022561</v>
      </c>
      <c r="BM48" s="2730">
        <v>5.9423573595409662</v>
      </c>
      <c r="BN48" s="2730">
        <v>13.773891495911188</v>
      </c>
      <c r="BO48" s="2730">
        <v>4.5719402190316307</v>
      </c>
      <c r="BP48" s="2730">
        <v>6.7931385317045709</v>
      </c>
      <c r="BQ48" s="2730">
        <v>78.060832997977556</v>
      </c>
      <c r="BR48" s="2730">
        <v>13.54974895751476</v>
      </c>
      <c r="BS48" s="2730">
        <v>13.765372581736971</v>
      </c>
      <c r="BT48" s="2730">
        <v>94.057642640459036</v>
      </c>
      <c r="BU48" s="2730">
        <v>5.5530862528434026</v>
      </c>
      <c r="BV48" s="2733">
        <v>0.55500641612830171</v>
      </c>
      <c r="BW48" s="2717"/>
    </row>
    <row r="49" spans="1:75" s="306" customFormat="1" ht="15.95" customHeight="1">
      <c r="A49" s="156"/>
      <c r="B49" s="156" t="s">
        <v>2257</v>
      </c>
      <c r="C49" s="405"/>
      <c r="D49" s="398"/>
      <c r="E49" s="399"/>
      <c r="F49" s="400">
        <f>'1'!E47</f>
        <v>2452.0000000000605</v>
      </c>
      <c r="G49" s="401">
        <v>100</v>
      </c>
      <c r="H49" s="401">
        <f>AQ48</f>
        <v>41.631437433083498</v>
      </c>
      <c r="I49" s="401">
        <f>AR48</f>
        <v>58.368562566916623</v>
      </c>
      <c r="J49" s="378">
        <f t="shared" si="3"/>
        <v>1431.1971541408309</v>
      </c>
      <c r="K49" s="401">
        <f t="shared" ref="K49:R50" si="30">AT48</f>
        <v>28.637499469407317</v>
      </c>
      <c r="L49" s="401">
        <f t="shared" si="30"/>
        <v>32.397172559186778</v>
      </c>
      <c r="M49" s="401">
        <f t="shared" si="30"/>
        <v>16.882193594872</v>
      </c>
      <c r="N49" s="401">
        <f t="shared" si="30"/>
        <v>17.693688655062903</v>
      </c>
      <c r="O49" s="401">
        <f t="shared" si="30"/>
        <v>25.965476748186695</v>
      </c>
      <c r="P49" s="401">
        <f t="shared" si="30"/>
        <v>8.4831075802901736</v>
      </c>
      <c r="Q49" s="401">
        <f t="shared" si="30"/>
        <v>16.967622034440772</v>
      </c>
      <c r="R49" s="401">
        <f t="shared" si="30"/>
        <v>18.436034428082703</v>
      </c>
      <c r="S49" s="156"/>
      <c r="T49" s="156" t="s">
        <v>2257</v>
      </c>
      <c r="U49" s="405"/>
      <c r="V49" s="375"/>
      <c r="W49" s="401">
        <f t="shared" ref="W49:AB50" si="31">BB48</f>
        <v>4.4499712356466752</v>
      </c>
      <c r="X49" s="401">
        <f t="shared" si="31"/>
        <v>8.0357113047755782</v>
      </c>
      <c r="Y49" s="401">
        <f t="shared" si="31"/>
        <v>12.798675005448798</v>
      </c>
      <c r="Z49" s="401">
        <f t="shared" si="31"/>
        <v>5.4404173784173695</v>
      </c>
      <c r="AA49" s="401">
        <f t="shared" si="31"/>
        <v>5.3044333557227361</v>
      </c>
      <c r="AB49" s="377">
        <f t="shared" si="31"/>
        <v>29.161729721338332</v>
      </c>
      <c r="AC49" s="377">
        <f>BR48</f>
        <v>13.54974895751476</v>
      </c>
      <c r="AD49" s="377">
        <f>BS48</f>
        <v>13.765372581736971</v>
      </c>
      <c r="AE49" s="377">
        <f>BU48</f>
        <v>5.5530862528434026</v>
      </c>
      <c r="AF49" s="377">
        <f>BV48</f>
        <v>0.55500641612830171</v>
      </c>
      <c r="AG49" s="377">
        <f t="shared" ref="AG49:AI50" si="32">BN48</f>
        <v>13.773891495911188</v>
      </c>
      <c r="AH49" s="377">
        <f t="shared" si="32"/>
        <v>4.5719402190316307</v>
      </c>
      <c r="AI49" s="377">
        <f t="shared" si="32"/>
        <v>6.7931385317045709</v>
      </c>
      <c r="AJ49" s="401">
        <f t="shared" ref="AJ49:AL50" si="33">BH48</f>
        <v>6.9818188566036081</v>
      </c>
      <c r="AK49" s="401">
        <f t="shared" si="33"/>
        <v>4.1603265104618172</v>
      </c>
      <c r="AL49" s="401">
        <f t="shared" si="33"/>
        <v>2.4720325040416622</v>
      </c>
      <c r="AM49" s="3943"/>
      <c r="AN49" s="2728" t="s">
        <v>1009</v>
      </c>
      <c r="AO49" s="2729">
        <v>2464.0000000009895</v>
      </c>
      <c r="AP49" s="2730">
        <v>100</v>
      </c>
      <c r="AQ49" s="2730">
        <v>56.426605064629008</v>
      </c>
      <c r="AR49" s="2730">
        <v>43.573394935371176</v>
      </c>
      <c r="AS49" s="2730">
        <v>56.426605064629008</v>
      </c>
      <c r="AT49" s="2730">
        <v>16.821803255783689</v>
      </c>
      <c r="AU49" s="2730">
        <v>25.254634020525422</v>
      </c>
      <c r="AV49" s="2730">
        <v>20.72824976995965</v>
      </c>
      <c r="AW49" s="2730">
        <v>11.120644082332804</v>
      </c>
      <c r="AX49" s="2730">
        <v>23.10100350992753</v>
      </c>
      <c r="AY49" s="2730">
        <v>8.9121445622083808</v>
      </c>
      <c r="AZ49" s="2730">
        <v>16.737358406658156</v>
      </c>
      <c r="BA49" s="2730">
        <v>10.54934089980086</v>
      </c>
      <c r="BB49" s="2730">
        <v>4.4553029559689916</v>
      </c>
      <c r="BC49" s="2730">
        <v>5.5921908933173761</v>
      </c>
      <c r="BD49" s="2730">
        <v>8.0744377936192357</v>
      </c>
      <c r="BE49" s="2730">
        <v>10.926939555288595</v>
      </c>
      <c r="BF49" s="2730">
        <v>1.3393592026253214</v>
      </c>
      <c r="BG49" s="2730">
        <v>21.062228154908365</v>
      </c>
      <c r="BH49" s="2730">
        <v>10.241859335954874</v>
      </c>
      <c r="BI49" s="2730">
        <v>3.8336370517664657</v>
      </c>
      <c r="BJ49" s="2732">
        <v>0.13965725169077528</v>
      </c>
      <c r="BK49" s="2730">
        <v>78.937771845091802</v>
      </c>
      <c r="BL49" s="2730">
        <v>18.803703407136734</v>
      </c>
      <c r="BM49" s="2730">
        <v>6.5101157364238649</v>
      </c>
      <c r="BN49" s="2730">
        <v>5.9804686600599819</v>
      </c>
      <c r="BO49" s="2730">
        <v>2.2306358170599045</v>
      </c>
      <c r="BP49" s="2730">
        <v>3.0867923846102872</v>
      </c>
      <c r="BQ49" s="2730">
        <v>81.196296592863433</v>
      </c>
      <c r="BR49" s="2730">
        <v>12.888747042512341</v>
      </c>
      <c r="BS49" s="2730">
        <v>15.086853049221229</v>
      </c>
      <c r="BT49" s="2730">
        <v>93.489884263576229</v>
      </c>
      <c r="BU49" s="2730">
        <v>6.5101157364238649</v>
      </c>
      <c r="BV49" s="2733">
        <v>0.12050552440427452</v>
      </c>
      <c r="BW49" s="2717"/>
    </row>
    <row r="50" spans="1:75" ht="15.95" customHeight="1">
      <c r="A50" s="156"/>
      <c r="B50" s="156" t="s">
        <v>2393</v>
      </c>
      <c r="C50" s="405"/>
      <c r="D50" s="398"/>
      <c r="E50" s="399"/>
      <c r="F50" s="400">
        <f>'1'!E48</f>
        <v>2464.0000000009895</v>
      </c>
      <c r="G50" s="401">
        <v>100</v>
      </c>
      <c r="H50" s="401">
        <f>AQ49</f>
        <v>56.426605064629008</v>
      </c>
      <c r="I50" s="401">
        <f>AR49</f>
        <v>43.573394935371176</v>
      </c>
      <c r="J50" s="378">
        <f t="shared" si="3"/>
        <v>1073.6484512079769</v>
      </c>
      <c r="K50" s="401">
        <f t="shared" si="30"/>
        <v>16.821803255783689</v>
      </c>
      <c r="L50" s="401">
        <f t="shared" si="30"/>
        <v>25.254634020525422</v>
      </c>
      <c r="M50" s="401">
        <f t="shared" si="30"/>
        <v>20.72824976995965</v>
      </c>
      <c r="N50" s="401">
        <f t="shared" si="30"/>
        <v>11.120644082332804</v>
      </c>
      <c r="O50" s="401">
        <f t="shared" si="30"/>
        <v>23.10100350992753</v>
      </c>
      <c r="P50" s="401">
        <f t="shared" si="30"/>
        <v>8.9121445622083808</v>
      </c>
      <c r="Q50" s="401">
        <f t="shared" si="30"/>
        <v>16.737358406658156</v>
      </c>
      <c r="R50" s="401">
        <f t="shared" si="30"/>
        <v>10.54934089980086</v>
      </c>
      <c r="S50" s="156"/>
      <c r="T50" s="156" t="s">
        <v>2354</v>
      </c>
      <c r="U50" s="405"/>
      <c r="V50" s="375"/>
      <c r="W50" s="401">
        <f t="shared" si="31"/>
        <v>4.4553029559689916</v>
      </c>
      <c r="X50" s="401">
        <f t="shared" si="31"/>
        <v>5.5921908933173761</v>
      </c>
      <c r="Y50" s="401">
        <f t="shared" si="31"/>
        <v>8.0744377936192357</v>
      </c>
      <c r="Z50" s="401">
        <f t="shared" si="31"/>
        <v>10.926939555288595</v>
      </c>
      <c r="AA50" s="401">
        <f t="shared" si="31"/>
        <v>1.3393592026253214</v>
      </c>
      <c r="AB50" s="377">
        <f t="shared" si="31"/>
        <v>21.062228154908365</v>
      </c>
      <c r="AC50" s="377">
        <f>BR49</f>
        <v>12.888747042512341</v>
      </c>
      <c r="AD50" s="377">
        <f>BS49</f>
        <v>15.086853049221229</v>
      </c>
      <c r="AE50" s="377">
        <f>BU49</f>
        <v>6.5101157364238649</v>
      </c>
      <c r="AF50" s="377">
        <f>BV49</f>
        <v>0.12050552440427452</v>
      </c>
      <c r="AG50" s="377">
        <f t="shared" si="32"/>
        <v>5.9804686600599819</v>
      </c>
      <c r="AH50" s="377">
        <f t="shared" si="32"/>
        <v>2.2306358170599045</v>
      </c>
      <c r="AI50" s="377">
        <f t="shared" si="32"/>
        <v>3.0867923846102872</v>
      </c>
      <c r="AJ50" s="401">
        <f t="shared" si="33"/>
        <v>10.241859335954874</v>
      </c>
      <c r="AK50" s="401">
        <f t="shared" si="33"/>
        <v>3.8336370517664657</v>
      </c>
      <c r="AL50" s="401">
        <f t="shared" si="33"/>
        <v>0.13965725169077528</v>
      </c>
      <c r="AM50" s="3943"/>
      <c r="AN50" s="2728" t="s">
        <v>1010</v>
      </c>
      <c r="AO50" s="2729">
        <v>1474.9999999996542</v>
      </c>
      <c r="AP50" s="2730">
        <v>100</v>
      </c>
      <c r="AQ50" s="2730">
        <v>57.849531378540966</v>
      </c>
      <c r="AR50" s="2730">
        <v>42.150468621458998</v>
      </c>
      <c r="AS50" s="2730">
        <v>57.849531378540966</v>
      </c>
      <c r="AT50" s="2730">
        <v>15.66686824921319</v>
      </c>
      <c r="AU50" s="2730">
        <v>21.325045278828718</v>
      </c>
      <c r="AV50" s="2730">
        <v>14.73949279978709</v>
      </c>
      <c r="AW50" s="2730">
        <v>10.511596402397595</v>
      </c>
      <c r="AX50" s="2730">
        <v>13.882999486394018</v>
      </c>
      <c r="AY50" s="2730">
        <v>6.2222907036396009</v>
      </c>
      <c r="AZ50" s="2730">
        <v>10.19503612651676</v>
      </c>
      <c r="BA50" s="2730">
        <v>12.768713772097087</v>
      </c>
      <c r="BB50" s="2730">
        <v>3.948855188819639</v>
      </c>
      <c r="BC50" s="2730">
        <v>3.6916868442235509</v>
      </c>
      <c r="BD50" s="2730">
        <v>5.5270526084112124</v>
      </c>
      <c r="BE50" s="2730">
        <v>3.4678220976104805</v>
      </c>
      <c r="BF50" s="2730">
        <v>2.1283292978266548</v>
      </c>
      <c r="BG50" s="2730">
        <v>21.415294013147271</v>
      </c>
      <c r="BH50" s="2730">
        <v>9.5692343339058912</v>
      </c>
      <c r="BI50" s="2730">
        <v>2.9741873945180393</v>
      </c>
      <c r="BJ50" s="2732">
        <v>0.28571428571262314</v>
      </c>
      <c r="BK50" s="2730">
        <v>78.584705986852697</v>
      </c>
      <c r="BL50" s="2730">
        <v>17.682430266719209</v>
      </c>
      <c r="BM50" s="2730">
        <v>2.3159145938808456</v>
      </c>
      <c r="BN50" s="2730">
        <v>4.1717807616118341</v>
      </c>
      <c r="BO50" s="2732">
        <v>0.89896544133811207</v>
      </c>
      <c r="BP50" s="2730">
        <v>3.8273202266038466</v>
      </c>
      <c r="BQ50" s="2730">
        <v>82.317569733280763</v>
      </c>
      <c r="BR50" s="2730">
        <v>10.925141049850172</v>
      </c>
      <c r="BS50" s="2730">
        <v>11.848355866546301</v>
      </c>
      <c r="BT50" s="2730">
        <v>97.684085406119152</v>
      </c>
      <c r="BU50" s="2732">
        <v>0.85053929121744265</v>
      </c>
      <c r="BV50" s="2731">
        <v>1.4653753026634027</v>
      </c>
      <c r="BW50" s="2717"/>
    </row>
    <row r="51" spans="1:75" ht="15.95" customHeight="1">
      <c r="A51" s="156"/>
      <c r="B51" s="155" t="s">
        <v>579</v>
      </c>
      <c r="C51" s="405"/>
      <c r="D51" s="398"/>
      <c r="E51" s="399"/>
      <c r="F51" s="400">
        <f>'1'!E49</f>
        <v>5284.9999999988531</v>
      </c>
      <c r="G51" s="401">
        <v>100</v>
      </c>
      <c r="H51" s="401">
        <f>AQ57</f>
        <v>60.018588868679522</v>
      </c>
      <c r="I51" s="401">
        <f>AR57</f>
        <v>39.981411131320712</v>
      </c>
      <c r="J51" s="378">
        <f t="shared" si="3"/>
        <v>2113.0175782898414</v>
      </c>
      <c r="K51" s="401">
        <f t="shared" ref="K51:R51" si="34">AT57</f>
        <v>17.020816491978348</v>
      </c>
      <c r="L51" s="401">
        <f t="shared" si="34"/>
        <v>22.425304135214631</v>
      </c>
      <c r="M51" s="401">
        <f t="shared" si="34"/>
        <v>12.040663190835531</v>
      </c>
      <c r="N51" s="401">
        <f t="shared" si="34"/>
        <v>11.68071789049543</v>
      </c>
      <c r="O51" s="401">
        <f t="shared" si="34"/>
        <v>19.070749167796599</v>
      </c>
      <c r="P51" s="401">
        <f t="shared" si="34"/>
        <v>8.6955385632938622</v>
      </c>
      <c r="Q51" s="401">
        <f t="shared" si="34"/>
        <v>12.894113538702006</v>
      </c>
      <c r="R51" s="401">
        <f t="shared" si="34"/>
        <v>13.350907100000367</v>
      </c>
      <c r="S51" s="156"/>
      <c r="T51" s="155" t="s">
        <v>579</v>
      </c>
      <c r="U51" s="405"/>
      <c r="V51" s="375"/>
      <c r="W51" s="401">
        <f t="shared" ref="W51:AB51" si="35">BB57</f>
        <v>3.8692682111694312</v>
      </c>
      <c r="X51" s="401">
        <f t="shared" si="35"/>
        <v>5.507763709487377</v>
      </c>
      <c r="Y51" s="401">
        <f t="shared" si="35"/>
        <v>4.962184150782039</v>
      </c>
      <c r="Z51" s="401">
        <f t="shared" si="35"/>
        <v>4.0888647682668147</v>
      </c>
      <c r="AA51" s="401">
        <f t="shared" si="35"/>
        <v>2.3165240211966651</v>
      </c>
      <c r="AB51" s="377">
        <f t="shared" si="35"/>
        <v>22.083441511509456</v>
      </c>
      <c r="AC51" s="377">
        <f>BR57</f>
        <v>10.552521236380921</v>
      </c>
      <c r="AD51" s="377">
        <f>BS57</f>
        <v>13.120672994841263</v>
      </c>
      <c r="AE51" s="377">
        <f>BU57</f>
        <v>4.0000933594226229</v>
      </c>
      <c r="AF51" s="377">
        <f>BV57</f>
        <v>1.0079771908528032</v>
      </c>
      <c r="AG51" s="377">
        <f>BN57</f>
        <v>7.8051827641406142</v>
      </c>
      <c r="AH51" s="377">
        <f>BO57</f>
        <v>3.7811833962524894</v>
      </c>
      <c r="AI51" s="377">
        <f>BP57</f>
        <v>5.1925538351793783</v>
      </c>
      <c r="AJ51" s="401">
        <f>BH57</f>
        <v>5.3745923724871725</v>
      </c>
      <c r="AK51" s="401">
        <f>BI57</f>
        <v>3.4989781620320328</v>
      </c>
      <c r="AL51" s="401">
        <f>BJ57</f>
        <v>0.52912555750856149</v>
      </c>
      <c r="AM51" s="3943"/>
      <c r="AN51" s="2728" t="s">
        <v>1011</v>
      </c>
      <c r="AO51" s="2729">
        <v>2077.0000000001482</v>
      </c>
      <c r="AP51" s="2730">
        <v>100</v>
      </c>
      <c r="AQ51" s="2730">
        <v>62.328587104841745</v>
      </c>
      <c r="AR51" s="2730">
        <v>37.671412895158156</v>
      </c>
      <c r="AS51" s="2730">
        <v>62.328587104841745</v>
      </c>
      <c r="AT51" s="2730">
        <v>16.404885897957318</v>
      </c>
      <c r="AU51" s="2730">
        <v>23.913334619921347</v>
      </c>
      <c r="AV51" s="2730">
        <v>12.605047042351423</v>
      </c>
      <c r="AW51" s="2730">
        <v>10.796902186130799</v>
      </c>
      <c r="AX51" s="2730">
        <v>21.118690611775694</v>
      </c>
      <c r="AY51" s="2730">
        <v>10.608635671845747</v>
      </c>
      <c r="AZ51" s="2730">
        <v>13.91867968503313</v>
      </c>
      <c r="BA51" s="2730">
        <v>14.16103964771416</v>
      </c>
      <c r="BB51" s="2730">
        <v>3.103404813019774</v>
      </c>
      <c r="BC51" s="2730">
        <v>5.6610860300228811</v>
      </c>
      <c r="BD51" s="2730">
        <v>3.0605061974420256</v>
      </c>
      <c r="BE51" s="2730">
        <v>3.0641409625543474</v>
      </c>
      <c r="BF51" s="2730">
        <v>3.6711603273869438</v>
      </c>
      <c r="BG51" s="2730">
        <v>20.758747271787424</v>
      </c>
      <c r="BH51" s="2730">
        <v>2.6445612051917058</v>
      </c>
      <c r="BI51" s="2730">
        <v>3.2591949090424968</v>
      </c>
      <c r="BJ51" s="2730">
        <v>1.1434761675522149</v>
      </c>
      <c r="BK51" s="2730">
        <v>79.241252728212544</v>
      </c>
      <c r="BL51" s="2730">
        <v>15.049418769344571</v>
      </c>
      <c r="BM51" s="2730">
        <v>6.7998436685420289</v>
      </c>
      <c r="BN51" s="2730">
        <v>7.4930425295595322</v>
      </c>
      <c r="BO51" s="2730">
        <v>5.5014249529705621</v>
      </c>
      <c r="BP51" s="2730">
        <v>6.661042391492737</v>
      </c>
      <c r="BQ51" s="2730">
        <v>84.950581230655388</v>
      </c>
      <c r="BR51" s="2730">
        <v>8.0821789588547972</v>
      </c>
      <c r="BS51" s="2730">
        <v>10.630007474425234</v>
      </c>
      <c r="BT51" s="2730">
        <v>93.200156331457947</v>
      </c>
      <c r="BU51" s="2730">
        <v>5.9135939137321625</v>
      </c>
      <c r="BV51" s="2731">
        <v>1.1876878657970149</v>
      </c>
      <c r="BW51" s="2717"/>
    </row>
    <row r="52" spans="1:75" ht="15.95" customHeight="1">
      <c r="A52" s="156"/>
      <c r="B52" s="156" t="s">
        <v>2394</v>
      </c>
      <c r="C52" s="404"/>
      <c r="D52" s="266"/>
      <c r="E52" s="399"/>
      <c r="F52" s="400">
        <f>'1'!E50</f>
        <v>1474.9999999996542</v>
      </c>
      <c r="G52" s="401">
        <v>100</v>
      </c>
      <c r="H52" s="401">
        <f t="shared" ref="H52:I54" si="36">AQ50</f>
        <v>57.849531378540966</v>
      </c>
      <c r="I52" s="401">
        <f t="shared" si="36"/>
        <v>42.150468621458998</v>
      </c>
      <c r="J52" s="378">
        <f t="shared" si="3"/>
        <v>621.71941216637447</v>
      </c>
      <c r="K52" s="401">
        <f t="shared" ref="K52:R54" si="37">AT50</f>
        <v>15.66686824921319</v>
      </c>
      <c r="L52" s="401">
        <f t="shared" si="37"/>
        <v>21.325045278828718</v>
      </c>
      <c r="M52" s="401">
        <f t="shared" si="37"/>
        <v>14.73949279978709</v>
      </c>
      <c r="N52" s="401">
        <f t="shared" si="37"/>
        <v>10.511596402397595</v>
      </c>
      <c r="O52" s="401">
        <f t="shared" si="37"/>
        <v>13.882999486394018</v>
      </c>
      <c r="P52" s="401">
        <f t="shared" si="37"/>
        <v>6.2222907036396009</v>
      </c>
      <c r="Q52" s="401">
        <f t="shared" si="37"/>
        <v>10.19503612651676</v>
      </c>
      <c r="R52" s="401">
        <f t="shared" si="37"/>
        <v>12.768713772097087</v>
      </c>
      <c r="S52" s="156"/>
      <c r="T52" s="156" t="s">
        <v>2258</v>
      </c>
      <c r="U52" s="404"/>
      <c r="V52" s="262"/>
      <c r="W52" s="401">
        <f t="shared" ref="W52:AB54" si="38">BB50</f>
        <v>3.948855188819639</v>
      </c>
      <c r="X52" s="401">
        <f t="shared" si="38"/>
        <v>3.6916868442235509</v>
      </c>
      <c r="Y52" s="401">
        <f t="shared" si="38"/>
        <v>5.5270526084112124</v>
      </c>
      <c r="Z52" s="401">
        <f t="shared" si="38"/>
        <v>3.4678220976104805</v>
      </c>
      <c r="AA52" s="401">
        <f t="shared" si="38"/>
        <v>2.1283292978266548</v>
      </c>
      <c r="AB52" s="377">
        <f t="shared" si="38"/>
        <v>21.415294013147271</v>
      </c>
      <c r="AC52" s="377">
        <f t="shared" ref="AC52:AD54" si="39">BR50</f>
        <v>10.925141049850172</v>
      </c>
      <c r="AD52" s="377">
        <f t="shared" si="39"/>
        <v>11.848355866546301</v>
      </c>
      <c r="AE52" s="377">
        <f t="shared" ref="AE52:AF54" si="40">BU50</f>
        <v>0.85053929121744265</v>
      </c>
      <c r="AF52" s="377">
        <f t="shared" si="40"/>
        <v>1.4653753026634027</v>
      </c>
      <c r="AG52" s="377">
        <f t="shared" ref="AG52:AI54" si="41">BN50</f>
        <v>4.1717807616118341</v>
      </c>
      <c r="AH52" s="377">
        <f t="shared" si="41"/>
        <v>0.89896544133811207</v>
      </c>
      <c r="AI52" s="377">
        <f t="shared" si="41"/>
        <v>3.8273202266038466</v>
      </c>
      <c r="AJ52" s="401">
        <f t="shared" ref="AJ52:AK54" si="42">BH50</f>
        <v>9.5692343339058912</v>
      </c>
      <c r="AK52" s="401">
        <f t="shared" si="42"/>
        <v>2.9741873945180393</v>
      </c>
      <c r="AL52" s="401">
        <f t="shared" ref="AL52:AL54" si="43">BJ50</f>
        <v>0.28571428571262314</v>
      </c>
      <c r="AM52" s="3943"/>
      <c r="AN52" s="2728" t="s">
        <v>1012</v>
      </c>
      <c r="AO52" s="2729">
        <v>1732.9999999990605</v>
      </c>
      <c r="AP52" s="2730">
        <v>100</v>
      </c>
      <c r="AQ52" s="2730">
        <v>59.096196174762916</v>
      </c>
      <c r="AR52" s="2730">
        <v>40.903803825236992</v>
      </c>
      <c r="AS52" s="2730">
        <v>59.096196174762916</v>
      </c>
      <c r="AT52" s="2730">
        <v>18.911388622308149</v>
      </c>
      <c r="AU52" s="2730">
        <v>21.578358085838858</v>
      </c>
      <c r="AV52" s="2730">
        <v>9.0672073727142788</v>
      </c>
      <c r="AW52" s="2730">
        <v>13.735039536722324</v>
      </c>
      <c r="AX52" s="2730">
        <v>21.031716508202713</v>
      </c>
      <c r="AY52" s="2730">
        <v>8.5077358503835327</v>
      </c>
      <c r="AZ52" s="2730">
        <v>13.963424154422313</v>
      </c>
      <c r="BA52" s="2730">
        <v>12.875482897493098</v>
      </c>
      <c r="BB52" s="2730">
        <v>4.7194167893135051</v>
      </c>
      <c r="BC52" s="2730">
        <v>6.8697157674865021</v>
      </c>
      <c r="BD52" s="2730">
        <v>6.7605708409645544</v>
      </c>
      <c r="BE52" s="2730">
        <v>5.8455810312122463</v>
      </c>
      <c r="BF52" s="2732">
        <v>0.85317007371362663</v>
      </c>
      <c r="BG52" s="2730">
        <v>24.23976435974296</v>
      </c>
      <c r="BH52" s="2730">
        <v>5.0763683917494831</v>
      </c>
      <c r="BI52" s="2730">
        <v>4.2330209771173868</v>
      </c>
      <c r="BJ52" s="2730">
        <v>0</v>
      </c>
      <c r="BK52" s="2730">
        <v>75.760235640257022</v>
      </c>
      <c r="BL52" s="2730">
        <v>22.275811909617161</v>
      </c>
      <c r="BM52" s="2730">
        <v>4.5028351939874165</v>
      </c>
      <c r="BN52" s="2730">
        <v>11.271762810855449</v>
      </c>
      <c r="BO52" s="2730">
        <v>4.1726027673975299</v>
      </c>
      <c r="BP52" s="2730">
        <v>4.5945554746397121</v>
      </c>
      <c r="BQ52" s="2730">
        <v>77.72418809038281</v>
      </c>
      <c r="BR52" s="2730">
        <v>13.196079623892466</v>
      </c>
      <c r="BS52" s="2730">
        <v>17.188636093596489</v>
      </c>
      <c r="BT52" s="2730">
        <v>95.497164806012577</v>
      </c>
      <c r="BU52" s="2730">
        <v>4.3874283849856228</v>
      </c>
      <c r="BV52" s="2733">
        <v>0.40329093189134396</v>
      </c>
      <c r="BW52" s="2717"/>
    </row>
    <row r="53" spans="1:75" ht="15.95" customHeight="1">
      <c r="A53" s="156"/>
      <c r="B53" s="156" t="s">
        <v>2259</v>
      </c>
      <c r="C53" s="404"/>
      <c r="D53" s="266"/>
      <c r="E53" s="399"/>
      <c r="F53" s="400">
        <f>'1'!E51</f>
        <v>2077.0000000001482</v>
      </c>
      <c r="G53" s="401">
        <v>100</v>
      </c>
      <c r="H53" s="401">
        <f t="shared" si="36"/>
        <v>62.328587104841745</v>
      </c>
      <c r="I53" s="401">
        <f t="shared" si="36"/>
        <v>37.671412895158156</v>
      </c>
      <c r="J53" s="378">
        <f t="shared" si="3"/>
        <v>782.43524583249075</v>
      </c>
      <c r="K53" s="401">
        <f t="shared" si="37"/>
        <v>16.404885897957318</v>
      </c>
      <c r="L53" s="401">
        <f t="shared" si="37"/>
        <v>23.913334619921347</v>
      </c>
      <c r="M53" s="401">
        <f t="shared" si="37"/>
        <v>12.605047042351423</v>
      </c>
      <c r="N53" s="401">
        <f t="shared" si="37"/>
        <v>10.796902186130799</v>
      </c>
      <c r="O53" s="401">
        <f t="shared" si="37"/>
        <v>21.118690611775694</v>
      </c>
      <c r="P53" s="401">
        <f t="shared" si="37"/>
        <v>10.608635671845747</v>
      </c>
      <c r="Q53" s="401">
        <f t="shared" si="37"/>
        <v>13.91867968503313</v>
      </c>
      <c r="R53" s="401">
        <f t="shared" si="37"/>
        <v>14.16103964771416</v>
      </c>
      <c r="S53" s="156"/>
      <c r="T53" s="156" t="s">
        <v>2268</v>
      </c>
      <c r="U53" s="404"/>
      <c r="V53" s="262"/>
      <c r="W53" s="401">
        <f t="shared" si="38"/>
        <v>3.103404813019774</v>
      </c>
      <c r="X53" s="401">
        <f t="shared" si="38"/>
        <v>5.6610860300228811</v>
      </c>
      <c r="Y53" s="401">
        <f t="shared" si="38"/>
        <v>3.0605061974420256</v>
      </c>
      <c r="Z53" s="401">
        <f t="shared" si="38"/>
        <v>3.0641409625543474</v>
      </c>
      <c r="AA53" s="401">
        <f t="shared" si="38"/>
        <v>3.6711603273869438</v>
      </c>
      <c r="AB53" s="377">
        <f t="shared" si="38"/>
        <v>20.758747271787424</v>
      </c>
      <c r="AC53" s="377">
        <f t="shared" si="39"/>
        <v>8.0821789588547972</v>
      </c>
      <c r="AD53" s="377">
        <f t="shared" si="39"/>
        <v>10.630007474425234</v>
      </c>
      <c r="AE53" s="377">
        <f t="shared" si="40"/>
        <v>5.9135939137321625</v>
      </c>
      <c r="AF53" s="377">
        <f t="shared" si="40"/>
        <v>1.1876878657970149</v>
      </c>
      <c r="AG53" s="377">
        <f t="shared" si="41"/>
        <v>7.4930425295595322</v>
      </c>
      <c r="AH53" s="377">
        <f t="shared" si="41"/>
        <v>5.5014249529705621</v>
      </c>
      <c r="AI53" s="377">
        <f t="shared" si="41"/>
        <v>6.661042391492737</v>
      </c>
      <c r="AJ53" s="401">
        <f t="shared" si="42"/>
        <v>2.6445612051917058</v>
      </c>
      <c r="AK53" s="401">
        <f t="shared" si="42"/>
        <v>3.2591949090424968</v>
      </c>
      <c r="AL53" s="401">
        <f t="shared" si="43"/>
        <v>1.1434761675522149</v>
      </c>
      <c r="AM53" s="3943"/>
      <c r="AN53" s="2728" t="s">
        <v>1013</v>
      </c>
      <c r="AO53" s="2729">
        <v>754.00000000043303</v>
      </c>
      <c r="AP53" s="2730">
        <v>100</v>
      </c>
      <c r="AQ53" s="2730">
        <v>59.136471498045353</v>
      </c>
      <c r="AR53" s="2730">
        <v>40.863528501954661</v>
      </c>
      <c r="AS53" s="2730">
        <v>59.136471498045353</v>
      </c>
      <c r="AT53" s="2730">
        <v>16.845198670313632</v>
      </c>
      <c r="AU53" s="2730">
        <v>32.405638149388764</v>
      </c>
      <c r="AV53" s="2730">
        <v>16.176482302041183</v>
      </c>
      <c r="AW53" s="2730">
        <v>19.033282048863519</v>
      </c>
      <c r="AX53" s="2730">
        <v>21.203116569984161</v>
      </c>
      <c r="AY53" s="2730">
        <v>17.697449470620796</v>
      </c>
      <c r="AZ53" s="2730">
        <v>12.881597663873753</v>
      </c>
      <c r="BA53" s="2730">
        <v>12.336723879199578</v>
      </c>
      <c r="BB53" s="2730">
        <v>6.2418827259089893</v>
      </c>
      <c r="BC53" s="2730">
        <v>3.5904069156385541</v>
      </c>
      <c r="BD53" s="2730">
        <v>8.1492068645410622</v>
      </c>
      <c r="BE53" s="2730">
        <v>5.2544081950182733</v>
      </c>
      <c r="BF53" s="2730">
        <v>7.4544622876064714</v>
      </c>
      <c r="BG53" s="2730">
        <v>21.094285176211265</v>
      </c>
      <c r="BH53" s="2730">
        <v>10.318329546754239</v>
      </c>
      <c r="BI53" s="2730">
        <v>4.0244513097850465</v>
      </c>
      <c r="BJ53" s="2730">
        <v>0</v>
      </c>
      <c r="BK53" s="2730">
        <v>78.905714823788728</v>
      </c>
      <c r="BL53" s="2730">
        <v>21.094285176211265</v>
      </c>
      <c r="BM53" s="2730">
        <v>9.1733835491010414</v>
      </c>
      <c r="BN53" s="2730">
        <v>3.6695291015574996</v>
      </c>
      <c r="BO53" s="2730">
        <v>2.5620620846498099</v>
      </c>
      <c r="BP53" s="2730">
        <v>3.8176632795237557</v>
      </c>
      <c r="BQ53" s="2730">
        <v>78.905714823788728</v>
      </c>
      <c r="BR53" s="2730">
        <v>11.993034309567182</v>
      </c>
      <c r="BS53" s="2730">
        <v>21.094285176211265</v>
      </c>
      <c r="BT53" s="2730">
        <v>90.826616450898953</v>
      </c>
      <c r="BU53" s="2730">
        <v>9.1733835491010414</v>
      </c>
      <c r="BV53" s="2733">
        <v>0.42072532901071297</v>
      </c>
      <c r="BW53" s="2717"/>
    </row>
    <row r="54" spans="1:75" ht="15.95" customHeight="1">
      <c r="A54" s="156"/>
      <c r="B54" s="156" t="s">
        <v>2395</v>
      </c>
      <c r="C54" s="404"/>
      <c r="D54" s="266"/>
      <c r="E54" s="399"/>
      <c r="F54" s="400">
        <f>'1'!E52</f>
        <v>1732.9999999990605</v>
      </c>
      <c r="G54" s="401">
        <v>100</v>
      </c>
      <c r="H54" s="401">
        <f t="shared" si="36"/>
        <v>59.096196174762916</v>
      </c>
      <c r="I54" s="401">
        <f t="shared" si="36"/>
        <v>40.903803825236992</v>
      </c>
      <c r="J54" s="378">
        <f t="shared" si="3"/>
        <v>708.86292029097285</v>
      </c>
      <c r="K54" s="401">
        <f t="shared" si="37"/>
        <v>18.911388622308149</v>
      </c>
      <c r="L54" s="401">
        <f t="shared" si="37"/>
        <v>21.578358085838858</v>
      </c>
      <c r="M54" s="401">
        <f t="shared" si="37"/>
        <v>9.0672073727142788</v>
      </c>
      <c r="N54" s="401">
        <f t="shared" si="37"/>
        <v>13.735039536722324</v>
      </c>
      <c r="O54" s="401">
        <f t="shared" si="37"/>
        <v>21.031716508202713</v>
      </c>
      <c r="P54" s="401">
        <f t="shared" si="37"/>
        <v>8.5077358503835327</v>
      </c>
      <c r="Q54" s="401">
        <f t="shared" si="37"/>
        <v>13.963424154422313</v>
      </c>
      <c r="R54" s="401">
        <f t="shared" si="37"/>
        <v>12.875482897493098</v>
      </c>
      <c r="S54" s="156"/>
      <c r="T54" s="156" t="s">
        <v>2242</v>
      </c>
      <c r="U54" s="404"/>
      <c r="V54" s="262"/>
      <c r="W54" s="401">
        <f t="shared" si="38"/>
        <v>4.7194167893135051</v>
      </c>
      <c r="X54" s="401">
        <f t="shared" si="38"/>
        <v>6.8697157674865021</v>
      </c>
      <c r="Y54" s="401">
        <f t="shared" si="38"/>
        <v>6.7605708409645544</v>
      </c>
      <c r="Z54" s="401">
        <f t="shared" si="38"/>
        <v>5.8455810312122463</v>
      </c>
      <c r="AA54" s="401">
        <f t="shared" si="38"/>
        <v>0.85317007371362663</v>
      </c>
      <c r="AB54" s="377">
        <f t="shared" si="38"/>
        <v>24.23976435974296</v>
      </c>
      <c r="AC54" s="377">
        <f t="shared" si="39"/>
        <v>13.196079623892466</v>
      </c>
      <c r="AD54" s="377">
        <f t="shared" si="39"/>
        <v>17.188636093596489</v>
      </c>
      <c r="AE54" s="377">
        <f t="shared" si="40"/>
        <v>4.3874283849856228</v>
      </c>
      <c r="AF54" s="377">
        <f t="shared" si="40"/>
        <v>0.40329093189134396</v>
      </c>
      <c r="AG54" s="377">
        <f t="shared" si="41"/>
        <v>11.271762810855449</v>
      </c>
      <c r="AH54" s="377">
        <f t="shared" si="41"/>
        <v>4.1726027673975299</v>
      </c>
      <c r="AI54" s="377">
        <f t="shared" si="41"/>
        <v>4.5945554746397121</v>
      </c>
      <c r="AJ54" s="401">
        <f t="shared" si="42"/>
        <v>5.0763683917494831</v>
      </c>
      <c r="AK54" s="401">
        <f t="shared" si="42"/>
        <v>4.2330209771173868</v>
      </c>
      <c r="AL54" s="401">
        <f t="shared" si="43"/>
        <v>0</v>
      </c>
      <c r="AM54" s="3943"/>
      <c r="AN54" s="2728" t="s">
        <v>1014</v>
      </c>
      <c r="AO54" s="2729">
        <v>425.00000000033623</v>
      </c>
      <c r="AP54" s="2730">
        <v>100</v>
      </c>
      <c r="AQ54" s="2730">
        <v>24.66244326245862</v>
      </c>
      <c r="AR54" s="2730">
        <v>75.337556737541362</v>
      </c>
      <c r="AS54" s="2730">
        <v>24.66244326245862</v>
      </c>
      <c r="AT54" s="2730">
        <v>39.29833868519674</v>
      </c>
      <c r="AU54" s="2730">
        <v>59.941944928670154</v>
      </c>
      <c r="AV54" s="2730">
        <v>31.904301432709325</v>
      </c>
      <c r="AW54" s="2730">
        <v>35.90776385682625</v>
      </c>
      <c r="AX54" s="2730">
        <v>46.552631718151858</v>
      </c>
      <c r="AY54" s="2730">
        <v>18.233720727459083</v>
      </c>
      <c r="AZ54" s="2730">
        <v>30.003593340728212</v>
      </c>
      <c r="BA54" s="2730">
        <v>29.519128280609731</v>
      </c>
      <c r="BB54" s="2730">
        <v>8.4944959109727929</v>
      </c>
      <c r="BC54" s="2730">
        <v>11.673639367193724</v>
      </c>
      <c r="BD54" s="2730">
        <v>39.672021747261951</v>
      </c>
      <c r="BE54" s="2730">
        <v>20.321423585196651</v>
      </c>
      <c r="BF54" s="2730">
        <v>7.1033809599243298</v>
      </c>
      <c r="BG54" s="2730">
        <v>33.350913464779651</v>
      </c>
      <c r="BH54" s="2730">
        <v>9.6783968599903556</v>
      </c>
      <c r="BI54" s="2730">
        <v>5.8941396651557625</v>
      </c>
      <c r="BJ54" s="2730">
        <v>4.5797416054807698</v>
      </c>
      <c r="BK54" s="2730">
        <v>66.64908653522032</v>
      </c>
      <c r="BL54" s="2730">
        <v>32.713162183817126</v>
      </c>
      <c r="BM54" s="2730">
        <v>10.309003913369057</v>
      </c>
      <c r="BN54" s="2730">
        <v>10.27010841561912</v>
      </c>
      <c r="BO54" s="2732">
        <v>0.57357783494724757</v>
      </c>
      <c r="BP54" s="2730">
        <v>9.6323571346565924</v>
      </c>
      <c r="BQ54" s="2730">
        <v>67.286837816182867</v>
      </c>
      <c r="BR54" s="2730">
        <v>22.98335013705583</v>
      </c>
      <c r="BS54" s="2730">
        <v>30.757763844032098</v>
      </c>
      <c r="BT54" s="2730">
        <v>89.690996086630932</v>
      </c>
      <c r="BU54" s="2730">
        <v>10.309003913369057</v>
      </c>
      <c r="BV54" s="2731">
        <v>0</v>
      </c>
      <c r="BW54" s="2717"/>
    </row>
    <row r="55" spans="1:75" ht="15.95" customHeight="1">
      <c r="A55" s="156"/>
      <c r="B55" s="155" t="s">
        <v>580</v>
      </c>
      <c r="C55" s="404"/>
      <c r="D55" s="266"/>
      <c r="E55" s="399"/>
      <c r="F55" s="400">
        <f>'1'!E53</f>
        <v>754.00000000043303</v>
      </c>
      <c r="G55" s="401">
        <v>100</v>
      </c>
      <c r="H55" s="401">
        <f>AQ58</f>
        <v>59.136471498045353</v>
      </c>
      <c r="I55" s="401">
        <f>AR58</f>
        <v>40.863528501954661</v>
      </c>
      <c r="J55" s="378">
        <f t="shared" si="3"/>
        <v>308.11100490491509</v>
      </c>
      <c r="K55" s="401">
        <f t="shared" ref="K55:R56" si="44">AT58</f>
        <v>16.845198670313632</v>
      </c>
      <c r="L55" s="401">
        <f t="shared" si="44"/>
        <v>32.405638149388764</v>
      </c>
      <c r="M55" s="401">
        <f t="shared" si="44"/>
        <v>16.176482302041183</v>
      </c>
      <c r="N55" s="401">
        <f t="shared" si="44"/>
        <v>19.033282048863519</v>
      </c>
      <c r="O55" s="401">
        <f t="shared" si="44"/>
        <v>21.203116569984161</v>
      </c>
      <c r="P55" s="401">
        <f t="shared" si="44"/>
        <v>17.697449470620796</v>
      </c>
      <c r="Q55" s="401">
        <f t="shared" si="44"/>
        <v>12.881597663873753</v>
      </c>
      <c r="R55" s="401">
        <f t="shared" si="44"/>
        <v>12.336723879199578</v>
      </c>
      <c r="S55" s="156"/>
      <c r="T55" s="155" t="s">
        <v>580</v>
      </c>
      <c r="U55" s="404"/>
      <c r="V55" s="262"/>
      <c r="W55" s="401">
        <f t="shared" ref="W55:AB56" si="45">BB58</f>
        <v>6.2418827259089893</v>
      </c>
      <c r="X55" s="401">
        <f t="shared" si="45"/>
        <v>3.5904069156385541</v>
      </c>
      <c r="Y55" s="401">
        <f t="shared" si="45"/>
        <v>8.1492068645410622</v>
      </c>
      <c r="Z55" s="401">
        <f t="shared" si="45"/>
        <v>5.2544081950182733</v>
      </c>
      <c r="AA55" s="401">
        <f t="shared" si="45"/>
        <v>7.4544622876064714</v>
      </c>
      <c r="AB55" s="377">
        <f t="shared" si="45"/>
        <v>21.094285176211265</v>
      </c>
      <c r="AC55" s="377">
        <f>BR58</f>
        <v>11.993034309567182</v>
      </c>
      <c r="AD55" s="377">
        <f>BS58</f>
        <v>21.094285176211265</v>
      </c>
      <c r="AE55" s="377">
        <f>BU58</f>
        <v>9.1733835491010414</v>
      </c>
      <c r="AF55" s="377">
        <f>BV58</f>
        <v>0.42072532901071297</v>
      </c>
      <c r="AG55" s="377">
        <f t="shared" ref="AG55:AI56" si="46">BN58</f>
        <v>3.6695291015574996</v>
      </c>
      <c r="AH55" s="377">
        <f t="shared" si="46"/>
        <v>2.5620620846498099</v>
      </c>
      <c r="AI55" s="377">
        <f t="shared" si="46"/>
        <v>3.8176632795237557</v>
      </c>
      <c r="AJ55" s="401">
        <f t="shared" ref="AJ55:AL56" si="47">BH58</f>
        <v>10.318329546754239</v>
      </c>
      <c r="AK55" s="401">
        <f t="shared" si="47"/>
        <v>4.0244513097850465</v>
      </c>
      <c r="AL55" s="401">
        <f t="shared" si="47"/>
        <v>0</v>
      </c>
      <c r="AM55" s="3943" t="s">
        <v>3713</v>
      </c>
      <c r="AN55" s="2728" t="s">
        <v>1016</v>
      </c>
      <c r="AO55" s="2729">
        <v>5364.9999999998317</v>
      </c>
      <c r="AP55" s="2730">
        <v>100</v>
      </c>
      <c r="AQ55" s="2730">
        <v>50.807196957964337</v>
      </c>
      <c r="AR55" s="2730">
        <v>49.192803042035585</v>
      </c>
      <c r="AS55" s="2730">
        <v>50.807196957964337</v>
      </c>
      <c r="AT55" s="2730">
        <v>20.518781059318588</v>
      </c>
      <c r="AU55" s="2730">
        <v>30.850259406092974</v>
      </c>
      <c r="AV55" s="2730">
        <v>18.169176427668823</v>
      </c>
      <c r="AW55" s="2730">
        <v>12.273738046234287</v>
      </c>
      <c r="AX55" s="2730">
        <v>27.023513003642496</v>
      </c>
      <c r="AY55" s="2730">
        <v>10.707852206177094</v>
      </c>
      <c r="AZ55" s="2730">
        <v>15.493983575297751</v>
      </c>
      <c r="BA55" s="2730">
        <v>12.984790918032393</v>
      </c>
      <c r="BB55" s="2730">
        <v>2.0588667524073694</v>
      </c>
      <c r="BC55" s="2730">
        <v>7.5398872827394383</v>
      </c>
      <c r="BD55" s="2730">
        <v>12.703490442121884</v>
      </c>
      <c r="BE55" s="2730">
        <v>3.9065291758252672</v>
      </c>
      <c r="BF55" s="2730">
        <v>1.3680084024910963</v>
      </c>
      <c r="BG55" s="2730">
        <v>26.056759817821895</v>
      </c>
      <c r="BH55" s="2730">
        <v>8.4103039481237527</v>
      </c>
      <c r="BI55" s="2730">
        <v>2.425589740221453</v>
      </c>
      <c r="BJ55" s="2732">
        <v>0.83395796195607874</v>
      </c>
      <c r="BK55" s="2730">
        <v>73.943240182178016</v>
      </c>
      <c r="BL55" s="2730">
        <v>19.247955884277072</v>
      </c>
      <c r="BM55" s="2730">
        <v>6.0791947229146031</v>
      </c>
      <c r="BN55" s="2730">
        <v>10.423639869552929</v>
      </c>
      <c r="BO55" s="2730">
        <v>4.4327494384160575</v>
      </c>
      <c r="BP55" s="2730">
        <v>6.6619690088206891</v>
      </c>
      <c r="BQ55" s="2730">
        <v>80.752044115722768</v>
      </c>
      <c r="BR55" s="2730">
        <v>11.348954616958354</v>
      </c>
      <c r="BS55" s="2730">
        <v>13.667851585849784</v>
      </c>
      <c r="BT55" s="2730">
        <v>93.920805277085336</v>
      </c>
      <c r="BU55" s="2730">
        <v>4.8805430834837482</v>
      </c>
      <c r="BV55" s="2731">
        <v>1.8359431102696393</v>
      </c>
      <c r="BW55" s="2717"/>
    </row>
    <row r="56" spans="1:75" ht="15.95" customHeight="1">
      <c r="A56" s="3093" t="s">
        <v>581</v>
      </c>
      <c r="B56" s="3093"/>
      <c r="C56" s="404"/>
      <c r="D56" s="266"/>
      <c r="E56" s="399"/>
      <c r="F56" s="400">
        <v>432.99999999120064</v>
      </c>
      <c r="G56" s="401">
        <v>100</v>
      </c>
      <c r="H56" s="401">
        <f>AQ59</f>
        <v>24.66244326245862</v>
      </c>
      <c r="I56" s="401">
        <f>AR59</f>
        <v>75.337556737541362</v>
      </c>
      <c r="J56" s="378">
        <f t="shared" si="3"/>
        <v>326.21162066692489</v>
      </c>
      <c r="K56" s="401">
        <f t="shared" si="44"/>
        <v>39.29833868519674</v>
      </c>
      <c r="L56" s="401">
        <f t="shared" si="44"/>
        <v>59.941944928670154</v>
      </c>
      <c r="M56" s="401">
        <f t="shared" si="44"/>
        <v>31.904301432709325</v>
      </c>
      <c r="N56" s="401">
        <f t="shared" si="44"/>
        <v>35.90776385682625</v>
      </c>
      <c r="O56" s="401">
        <f t="shared" si="44"/>
        <v>46.552631718151858</v>
      </c>
      <c r="P56" s="401">
        <f t="shared" si="44"/>
        <v>18.233720727459083</v>
      </c>
      <c r="Q56" s="401">
        <f t="shared" si="44"/>
        <v>30.003593340728212</v>
      </c>
      <c r="R56" s="401">
        <f t="shared" si="44"/>
        <v>29.519128280609731</v>
      </c>
      <c r="S56" s="3093" t="s">
        <v>581</v>
      </c>
      <c r="T56" s="3093"/>
      <c r="U56" s="404"/>
      <c r="V56" s="262"/>
      <c r="W56" s="401">
        <f t="shared" si="45"/>
        <v>8.4944959109727929</v>
      </c>
      <c r="X56" s="401">
        <f t="shared" si="45"/>
        <v>11.673639367193724</v>
      </c>
      <c r="Y56" s="401">
        <f t="shared" si="45"/>
        <v>39.672021747261951</v>
      </c>
      <c r="Z56" s="401">
        <f t="shared" si="45"/>
        <v>20.321423585196651</v>
      </c>
      <c r="AA56" s="401">
        <f t="shared" si="45"/>
        <v>7.1033809599243298</v>
      </c>
      <c r="AB56" s="377">
        <f t="shared" si="45"/>
        <v>33.350913464779651</v>
      </c>
      <c r="AC56" s="377">
        <f>BR59</f>
        <v>22.98335013705583</v>
      </c>
      <c r="AD56" s="377">
        <f>BS59</f>
        <v>30.757763844032098</v>
      </c>
      <c r="AE56" s="377">
        <f>BU59</f>
        <v>10.309003913369057</v>
      </c>
      <c r="AF56" s="377">
        <f>BV59</f>
        <v>0</v>
      </c>
      <c r="AG56" s="377">
        <f t="shared" si="46"/>
        <v>10.27010841561912</v>
      </c>
      <c r="AH56" s="377">
        <f t="shared" si="46"/>
        <v>0.57357783494724757</v>
      </c>
      <c r="AI56" s="377">
        <f t="shared" si="46"/>
        <v>9.6323571346565924</v>
      </c>
      <c r="AJ56" s="401">
        <f t="shared" si="47"/>
        <v>9.6783968599903556</v>
      </c>
      <c r="AK56" s="401">
        <f t="shared" si="47"/>
        <v>5.8941396651557625</v>
      </c>
      <c r="AL56" s="401">
        <f t="shared" si="47"/>
        <v>4.5797416054807698</v>
      </c>
      <c r="AM56" s="3943"/>
      <c r="AN56" s="2728" t="s">
        <v>1017</v>
      </c>
      <c r="AO56" s="2729">
        <v>4916.0000000010541</v>
      </c>
      <c r="AP56" s="2730">
        <v>100</v>
      </c>
      <c r="AQ56" s="2730">
        <v>49.047078817162948</v>
      </c>
      <c r="AR56" s="2730">
        <v>50.952921182837009</v>
      </c>
      <c r="AS56" s="2730">
        <v>49.047078817162948</v>
      </c>
      <c r="AT56" s="2730">
        <v>22.715230252488258</v>
      </c>
      <c r="AU56" s="2730">
        <v>28.817185789604792</v>
      </c>
      <c r="AV56" s="2730">
        <v>18.80991581118969</v>
      </c>
      <c r="AW56" s="2730">
        <v>14.399143938380643</v>
      </c>
      <c r="AX56" s="2730">
        <v>24.529744026650484</v>
      </c>
      <c r="AY56" s="2730">
        <v>8.6981497128057583</v>
      </c>
      <c r="AZ56" s="2730">
        <v>16.852209182761261</v>
      </c>
      <c r="BA56" s="2730">
        <v>14.48306191919537</v>
      </c>
      <c r="BB56" s="2730">
        <v>4.4526436031963446</v>
      </c>
      <c r="BC56" s="2730">
        <v>6.8109687714488567</v>
      </c>
      <c r="BD56" s="2730">
        <v>10.430790446874699</v>
      </c>
      <c r="BE56" s="2730">
        <v>8.1903747917235545</v>
      </c>
      <c r="BF56" s="2730">
        <v>3.3170568884253635</v>
      </c>
      <c r="BG56" s="2730">
        <v>25.102093460213997</v>
      </c>
      <c r="BH56" s="2730">
        <v>8.6158179902738681</v>
      </c>
      <c r="BI56" s="2730">
        <v>3.9965830551677732</v>
      </c>
      <c r="BJ56" s="2730">
        <v>1.3029982034326975</v>
      </c>
      <c r="BK56" s="2730">
        <v>74.897906539785993</v>
      </c>
      <c r="BL56" s="2730">
        <v>20.367608357230022</v>
      </c>
      <c r="BM56" s="2730">
        <v>6.2269294996222708</v>
      </c>
      <c r="BN56" s="2730">
        <v>9.8676681705366889</v>
      </c>
      <c r="BO56" s="2730">
        <v>3.3984304455451717</v>
      </c>
      <c r="BP56" s="2730">
        <v>4.9354418460979677</v>
      </c>
      <c r="BQ56" s="2730">
        <v>79.632391642769988</v>
      </c>
      <c r="BR56" s="2730">
        <v>13.218441244218116</v>
      </c>
      <c r="BS56" s="2730">
        <v>14.427725688303648</v>
      </c>
      <c r="BT56" s="2730">
        <v>93.77307050037777</v>
      </c>
      <c r="BU56" s="2730">
        <v>6.0327690534013083</v>
      </c>
      <c r="BV56" s="2733">
        <v>0.33722565998342668</v>
      </c>
      <c r="BW56" s="2717"/>
    </row>
    <row r="57" spans="1:75" ht="15.95" customHeight="1">
      <c r="A57" s="3996" t="s">
        <v>118</v>
      </c>
      <c r="B57" s="3996"/>
      <c r="C57" s="3996"/>
      <c r="D57" s="398"/>
      <c r="E57" s="399"/>
      <c r="F57" s="400"/>
      <c r="G57" s="401"/>
      <c r="H57" s="401"/>
      <c r="I57" s="401"/>
      <c r="J57" s="402"/>
      <c r="K57" s="401"/>
      <c r="L57" s="401"/>
      <c r="M57" s="401"/>
      <c r="N57" s="401"/>
      <c r="O57" s="401"/>
      <c r="P57" s="401"/>
      <c r="Q57" s="401"/>
      <c r="R57" s="377"/>
      <c r="S57" s="3996" t="s">
        <v>118</v>
      </c>
      <c r="T57" s="3996"/>
      <c r="U57" s="3996"/>
      <c r="V57" s="375"/>
      <c r="W57" s="401"/>
      <c r="X57" s="401"/>
      <c r="Y57" s="401"/>
      <c r="Z57" s="401"/>
      <c r="AA57" s="401"/>
      <c r="AB57" s="377"/>
      <c r="AC57" s="377"/>
      <c r="AD57" s="377"/>
      <c r="AE57" s="377"/>
      <c r="AF57" s="377"/>
      <c r="AG57" s="377"/>
      <c r="AH57" s="377"/>
      <c r="AI57" s="401"/>
      <c r="AJ57" s="401"/>
      <c r="AK57" s="401"/>
      <c r="AL57" s="401"/>
      <c r="AM57" s="3943"/>
      <c r="AN57" s="2728" t="s">
        <v>1018</v>
      </c>
      <c r="AO57" s="2729">
        <v>5284.9999999988531</v>
      </c>
      <c r="AP57" s="2730">
        <v>100</v>
      </c>
      <c r="AQ57" s="2730">
        <v>60.018588868679522</v>
      </c>
      <c r="AR57" s="2730">
        <v>39.981411131320712</v>
      </c>
      <c r="AS57" s="2730">
        <v>60.018588868679522</v>
      </c>
      <c r="AT57" s="2730">
        <v>17.020816491978348</v>
      </c>
      <c r="AU57" s="2730">
        <v>22.425304135214631</v>
      </c>
      <c r="AV57" s="2730">
        <v>12.040663190835531</v>
      </c>
      <c r="AW57" s="2730">
        <v>11.68071789049543</v>
      </c>
      <c r="AX57" s="2730">
        <v>19.070749167796599</v>
      </c>
      <c r="AY57" s="2730">
        <v>8.6955385632938622</v>
      </c>
      <c r="AZ57" s="2730">
        <v>12.894113538702006</v>
      </c>
      <c r="BA57" s="2730">
        <v>13.350907100000367</v>
      </c>
      <c r="BB57" s="2730">
        <v>3.8692682111694312</v>
      </c>
      <c r="BC57" s="2730">
        <v>5.507763709487377</v>
      </c>
      <c r="BD57" s="2730">
        <v>4.962184150782039</v>
      </c>
      <c r="BE57" s="2730">
        <v>4.0888647682668147</v>
      </c>
      <c r="BF57" s="2730">
        <v>2.3165240211966651</v>
      </c>
      <c r="BG57" s="2730">
        <v>22.083441511509456</v>
      </c>
      <c r="BH57" s="2730">
        <v>5.3745923724871725</v>
      </c>
      <c r="BI57" s="2730">
        <v>3.4989781620320328</v>
      </c>
      <c r="BJ57" s="2732">
        <v>0.52912555750856149</v>
      </c>
      <c r="BK57" s="2730">
        <v>77.91655848849075</v>
      </c>
      <c r="BL57" s="2730">
        <v>18.153871233056204</v>
      </c>
      <c r="BM57" s="2730">
        <v>4.7952058120563308</v>
      </c>
      <c r="BN57" s="2730">
        <v>7.8051827641406142</v>
      </c>
      <c r="BO57" s="2730">
        <v>3.7811833962524894</v>
      </c>
      <c r="BP57" s="2730">
        <v>5.1925538351793783</v>
      </c>
      <c r="BQ57" s="2730">
        <v>81.846128766943949</v>
      </c>
      <c r="BR57" s="2730">
        <v>10.552521236380921</v>
      </c>
      <c r="BS57" s="2730">
        <v>13.120672994841263</v>
      </c>
      <c r="BT57" s="2730">
        <v>95.204794187943662</v>
      </c>
      <c r="BU57" s="2730">
        <v>4.0000933594226229</v>
      </c>
      <c r="BV57" s="2731">
        <v>1.0079771908528032</v>
      </c>
      <c r="BW57" s="2717"/>
    </row>
    <row r="58" spans="1:75" ht="15.95" customHeight="1">
      <c r="A58" s="3999" t="s">
        <v>582</v>
      </c>
      <c r="B58" s="3999" t="s">
        <v>582</v>
      </c>
      <c r="C58" s="406"/>
      <c r="D58" s="398"/>
      <c r="E58" s="399"/>
      <c r="F58" s="400">
        <f>'1'!E56</f>
        <v>7340.076017069091</v>
      </c>
      <c r="G58" s="401">
        <v>100</v>
      </c>
      <c r="H58" s="401">
        <f>AQ60</f>
        <v>48.6951455547336</v>
      </c>
      <c r="I58" s="401">
        <f>AR60</f>
        <v>51.304854445266358</v>
      </c>
      <c r="J58" s="378">
        <f t="shared" si="3"/>
        <v>3765.8153167292016</v>
      </c>
      <c r="K58" s="401">
        <f t="shared" ref="K58:R58" si="48">AT60</f>
        <v>19.320362064202254</v>
      </c>
      <c r="L58" s="401">
        <f t="shared" si="48"/>
        <v>29.82971194972464</v>
      </c>
      <c r="M58" s="401">
        <f t="shared" si="48"/>
        <v>21.631357534120681</v>
      </c>
      <c r="N58" s="401">
        <f t="shared" si="48"/>
        <v>17.010133327333634</v>
      </c>
      <c r="O58" s="401">
        <f t="shared" si="48"/>
        <v>31.578849690312161</v>
      </c>
      <c r="P58" s="401">
        <f t="shared" si="48"/>
        <v>11.926025790087285</v>
      </c>
      <c r="Q58" s="401">
        <f t="shared" si="48"/>
        <v>21.158130433786905</v>
      </c>
      <c r="R58" s="401">
        <f t="shared" si="48"/>
        <v>11.74718529610924</v>
      </c>
      <c r="S58" s="3999" t="s">
        <v>582</v>
      </c>
      <c r="T58" s="3999" t="s">
        <v>582</v>
      </c>
      <c r="U58" s="406"/>
      <c r="V58" s="375"/>
      <c r="W58" s="407">
        <f t="shared" ref="W58:AB58" si="49">BB60</f>
        <v>4.0508404059521412</v>
      </c>
      <c r="X58" s="401">
        <f t="shared" si="49"/>
        <v>5.2360190079944209</v>
      </c>
      <c r="Y58" s="401">
        <f t="shared" si="49"/>
        <v>10.217805212430804</v>
      </c>
      <c r="Z58" s="401">
        <f t="shared" si="49"/>
        <v>5.9005153118868172</v>
      </c>
      <c r="AA58" s="401">
        <f t="shared" si="49"/>
        <v>2.553784921510327</v>
      </c>
      <c r="AB58" s="377">
        <f t="shared" si="49"/>
        <v>28.128545338260537</v>
      </c>
      <c r="AC58" s="377">
        <f>BR60</f>
        <v>15.067793573346494</v>
      </c>
      <c r="AD58" s="377">
        <f>BS60</f>
        <v>19.042317467483713</v>
      </c>
      <c r="AE58" s="377">
        <f>BU60</f>
        <v>7.2157981762816386</v>
      </c>
      <c r="AF58" s="377">
        <f>BV60</f>
        <v>1.0975914317014084</v>
      </c>
      <c r="AG58" s="377">
        <f>BN60</f>
        <v>9.2339851035753284</v>
      </c>
      <c r="AH58" s="377">
        <f>BO60</f>
        <v>3.9320776009314558</v>
      </c>
      <c r="AI58" s="377">
        <f>BP60</f>
        <v>7.2115631176541362</v>
      </c>
      <c r="AJ58" s="401">
        <f>BH60</f>
        <v>9.5082831992106271</v>
      </c>
      <c r="AK58" s="401">
        <f>BI60</f>
        <v>4.8821518036554847</v>
      </c>
      <c r="AL58" s="401">
        <f>BJ60</f>
        <v>0.64420702385574835</v>
      </c>
      <c r="AM58" s="3943"/>
      <c r="AN58" s="2728" t="s">
        <v>1019</v>
      </c>
      <c r="AO58" s="2729">
        <v>754.00000000043303</v>
      </c>
      <c r="AP58" s="2730">
        <v>100</v>
      </c>
      <c r="AQ58" s="2730">
        <v>59.136471498045353</v>
      </c>
      <c r="AR58" s="2730">
        <v>40.863528501954661</v>
      </c>
      <c r="AS58" s="2730">
        <v>59.136471498045353</v>
      </c>
      <c r="AT58" s="2730">
        <v>16.845198670313632</v>
      </c>
      <c r="AU58" s="2730">
        <v>32.405638149388764</v>
      </c>
      <c r="AV58" s="2730">
        <v>16.176482302041183</v>
      </c>
      <c r="AW58" s="2730">
        <v>19.033282048863519</v>
      </c>
      <c r="AX58" s="2730">
        <v>21.203116569984161</v>
      </c>
      <c r="AY58" s="2730">
        <v>17.697449470620796</v>
      </c>
      <c r="AZ58" s="2730">
        <v>12.881597663873753</v>
      </c>
      <c r="BA58" s="2730">
        <v>12.336723879199578</v>
      </c>
      <c r="BB58" s="2730">
        <v>6.2418827259089893</v>
      </c>
      <c r="BC58" s="2730">
        <v>3.5904069156385541</v>
      </c>
      <c r="BD58" s="2730">
        <v>8.1492068645410622</v>
      </c>
      <c r="BE58" s="2730">
        <v>5.2544081950182733</v>
      </c>
      <c r="BF58" s="2730">
        <v>7.4544622876064714</v>
      </c>
      <c r="BG58" s="2730">
        <v>21.094285176211265</v>
      </c>
      <c r="BH58" s="2730">
        <v>10.318329546754239</v>
      </c>
      <c r="BI58" s="2730">
        <v>4.0244513097850465</v>
      </c>
      <c r="BJ58" s="2730">
        <v>0</v>
      </c>
      <c r="BK58" s="2730">
        <v>78.905714823788728</v>
      </c>
      <c r="BL58" s="2730">
        <v>21.094285176211265</v>
      </c>
      <c r="BM58" s="2730">
        <v>9.1733835491010414</v>
      </c>
      <c r="BN58" s="2730">
        <v>3.6695291015574996</v>
      </c>
      <c r="BO58" s="2730">
        <v>2.5620620846498099</v>
      </c>
      <c r="BP58" s="2730">
        <v>3.8176632795237557</v>
      </c>
      <c r="BQ58" s="2730">
        <v>78.905714823788728</v>
      </c>
      <c r="BR58" s="2730">
        <v>11.993034309567182</v>
      </c>
      <c r="BS58" s="2730">
        <v>21.094285176211265</v>
      </c>
      <c r="BT58" s="2730">
        <v>90.826616450898953</v>
      </c>
      <c r="BU58" s="2730">
        <v>9.1733835491010414</v>
      </c>
      <c r="BV58" s="2733">
        <v>0.42072532901071297</v>
      </c>
      <c r="BW58" s="2717"/>
    </row>
    <row r="59" spans="1:75" s="306" customFormat="1" ht="15.95" customHeight="1">
      <c r="A59" s="403"/>
      <c r="B59" s="403" t="s">
        <v>583</v>
      </c>
      <c r="C59" s="403"/>
      <c r="D59" s="398"/>
      <c r="E59" s="399"/>
      <c r="F59" s="400">
        <f>'1'!E57</f>
        <v>5639.987809155069</v>
      </c>
      <c r="G59" s="401">
        <v>100</v>
      </c>
      <c r="H59" s="401">
        <f t="shared" ref="H59:I62" si="50">AQ62</f>
        <v>51.883034091550307</v>
      </c>
      <c r="I59" s="401">
        <f t="shared" si="50"/>
        <v>48.116965908449714</v>
      </c>
      <c r="J59" s="378">
        <f t="shared" si="3"/>
        <v>2713.7910113718644</v>
      </c>
      <c r="K59" s="401">
        <f t="shared" ref="K59:R62" si="51">AT62</f>
        <v>18.872636520185925</v>
      </c>
      <c r="L59" s="401">
        <f t="shared" si="51"/>
        <v>28.229854471002191</v>
      </c>
      <c r="M59" s="401">
        <f t="shared" si="51"/>
        <v>20.728757543843912</v>
      </c>
      <c r="N59" s="401">
        <f t="shared" si="51"/>
        <v>15.469345276450685</v>
      </c>
      <c r="O59" s="401">
        <f t="shared" si="51"/>
        <v>31.007522864062143</v>
      </c>
      <c r="P59" s="401">
        <f t="shared" si="51"/>
        <v>11.825854148953386</v>
      </c>
      <c r="Q59" s="401">
        <f t="shared" si="51"/>
        <v>21.504699953858726</v>
      </c>
      <c r="R59" s="401">
        <f t="shared" si="51"/>
        <v>9.2312036218878575</v>
      </c>
      <c r="S59" s="403"/>
      <c r="T59" s="403" t="s">
        <v>583</v>
      </c>
      <c r="U59" s="403"/>
      <c r="V59" s="375"/>
      <c r="W59" s="407">
        <f t="shared" ref="W59:AB62" si="52">BB62</f>
        <v>3.5256472530187399</v>
      </c>
      <c r="X59" s="401">
        <f t="shared" si="52"/>
        <v>4.9507482195121248</v>
      </c>
      <c r="Y59" s="401">
        <f t="shared" si="52"/>
        <v>10.273282272251402</v>
      </c>
      <c r="Z59" s="401">
        <f t="shared" si="52"/>
        <v>5.8061801184395954</v>
      </c>
      <c r="AA59" s="401">
        <f t="shared" si="52"/>
        <v>2.4703284235759333</v>
      </c>
      <c r="AB59" s="377">
        <f t="shared" si="52"/>
        <v>24.759574474722456</v>
      </c>
      <c r="AC59" s="377">
        <f t="shared" ref="AC59:AD62" si="53">BR62</f>
        <v>14.808713403627912</v>
      </c>
      <c r="AD59" s="377">
        <f t="shared" si="53"/>
        <v>16.412588807342296</v>
      </c>
      <c r="AE59" s="377">
        <f t="shared" ref="AE59:AF62" si="54">BU62</f>
        <v>6.1922130184607465</v>
      </c>
      <c r="AF59" s="377">
        <f t="shared" si="54"/>
        <v>0.88162423701800741</v>
      </c>
      <c r="AG59" s="377">
        <f t="shared" ref="AG59:AI62" si="55">BN62</f>
        <v>6.8576325230085153</v>
      </c>
      <c r="AH59" s="377">
        <f t="shared" si="55"/>
        <v>3.0168837948105534</v>
      </c>
      <c r="AI59" s="377">
        <f t="shared" si="55"/>
        <v>5.8221231355471375</v>
      </c>
      <c r="AJ59" s="401">
        <f t="shared" ref="AJ59:AK62" si="56">BH62</f>
        <v>8.7716838064587694</v>
      </c>
      <c r="AK59" s="401">
        <f t="shared" si="56"/>
        <v>3.8741305007772486</v>
      </c>
      <c r="AL59" s="401">
        <f t="shared" ref="AL59:AL62" si="57">BJ62</f>
        <v>0.82066286000083355</v>
      </c>
      <c r="AM59" s="3943"/>
      <c r="AN59" s="2728" t="s">
        <v>1020</v>
      </c>
      <c r="AO59" s="2729">
        <v>425.00000000033623</v>
      </c>
      <c r="AP59" s="2730">
        <v>100</v>
      </c>
      <c r="AQ59" s="2730">
        <v>24.66244326245862</v>
      </c>
      <c r="AR59" s="2730">
        <v>75.337556737541362</v>
      </c>
      <c r="AS59" s="2730">
        <v>24.66244326245862</v>
      </c>
      <c r="AT59" s="2730">
        <v>39.29833868519674</v>
      </c>
      <c r="AU59" s="2730">
        <v>59.941944928670154</v>
      </c>
      <c r="AV59" s="2730">
        <v>31.904301432709325</v>
      </c>
      <c r="AW59" s="2730">
        <v>35.90776385682625</v>
      </c>
      <c r="AX59" s="2730">
        <v>46.552631718151858</v>
      </c>
      <c r="AY59" s="2730">
        <v>18.233720727459083</v>
      </c>
      <c r="AZ59" s="2730">
        <v>30.003593340728212</v>
      </c>
      <c r="BA59" s="2730">
        <v>29.519128280609731</v>
      </c>
      <c r="BB59" s="2730">
        <v>8.4944959109727929</v>
      </c>
      <c r="BC59" s="2730">
        <v>11.673639367193724</v>
      </c>
      <c r="BD59" s="2730">
        <v>39.672021747261951</v>
      </c>
      <c r="BE59" s="2730">
        <v>20.321423585196651</v>
      </c>
      <c r="BF59" s="2730">
        <v>7.1033809599243298</v>
      </c>
      <c r="BG59" s="2730">
        <v>33.350913464779651</v>
      </c>
      <c r="BH59" s="2730">
        <v>9.6783968599903556</v>
      </c>
      <c r="BI59" s="2730">
        <v>5.8941396651557625</v>
      </c>
      <c r="BJ59" s="2730">
        <v>4.5797416054807698</v>
      </c>
      <c r="BK59" s="2730">
        <v>66.64908653522032</v>
      </c>
      <c r="BL59" s="2730">
        <v>32.713162183817126</v>
      </c>
      <c r="BM59" s="2730">
        <v>10.309003913369057</v>
      </c>
      <c r="BN59" s="2730">
        <v>10.27010841561912</v>
      </c>
      <c r="BO59" s="2732">
        <v>0.57357783494724757</v>
      </c>
      <c r="BP59" s="2730">
        <v>9.6323571346565924</v>
      </c>
      <c r="BQ59" s="2730">
        <v>67.286837816182867</v>
      </c>
      <c r="BR59" s="2730">
        <v>22.98335013705583</v>
      </c>
      <c r="BS59" s="2730">
        <v>30.757763844032098</v>
      </c>
      <c r="BT59" s="2730">
        <v>89.690996086630932</v>
      </c>
      <c r="BU59" s="2730">
        <v>10.309003913369057</v>
      </c>
      <c r="BV59" s="2731">
        <v>0</v>
      </c>
      <c r="BW59" s="2717"/>
    </row>
    <row r="60" spans="1:75" ht="15.95" customHeight="1">
      <c r="A60" s="403"/>
      <c r="B60" s="4000" t="s">
        <v>584</v>
      </c>
      <c r="C60" s="4000"/>
      <c r="D60" s="398"/>
      <c r="E60" s="399"/>
      <c r="F60" s="400">
        <f>'1'!E58</f>
        <v>1001.0600911474231</v>
      </c>
      <c r="G60" s="401">
        <v>100</v>
      </c>
      <c r="H60" s="401">
        <f t="shared" si="50"/>
        <v>37.203799924224903</v>
      </c>
      <c r="I60" s="401">
        <f t="shared" si="50"/>
        <v>62.796200075775111</v>
      </c>
      <c r="J60" s="378">
        <f t="shared" si="3"/>
        <v>628.62769771567253</v>
      </c>
      <c r="K60" s="401">
        <f t="shared" si="51"/>
        <v>20.337206911699486</v>
      </c>
      <c r="L60" s="401">
        <f t="shared" si="51"/>
        <v>33.822889509601012</v>
      </c>
      <c r="M60" s="401">
        <f t="shared" si="51"/>
        <v>24.85929727365048</v>
      </c>
      <c r="N60" s="401">
        <f t="shared" si="51"/>
        <v>17.901896179431919</v>
      </c>
      <c r="O60" s="401">
        <f t="shared" si="51"/>
        <v>32.978759501355412</v>
      </c>
      <c r="P60" s="401">
        <f t="shared" si="51"/>
        <v>14.126051857243032</v>
      </c>
      <c r="Q60" s="401">
        <f t="shared" si="51"/>
        <v>14.982005904779058</v>
      </c>
      <c r="R60" s="401">
        <f t="shared" si="51"/>
        <v>18.524515706072542</v>
      </c>
      <c r="S60" s="403"/>
      <c r="T60" s="4000" t="s">
        <v>584</v>
      </c>
      <c r="U60" s="4000"/>
      <c r="V60" s="375"/>
      <c r="W60" s="407">
        <f t="shared" si="52"/>
        <v>5.0201188784321271</v>
      </c>
      <c r="X60" s="401">
        <f t="shared" si="52"/>
        <v>2.6603137759671562</v>
      </c>
      <c r="Y60" s="401">
        <f t="shared" si="52"/>
        <v>12.693097360641337</v>
      </c>
      <c r="Z60" s="401">
        <f t="shared" si="52"/>
        <v>7.9382105239697909</v>
      </c>
      <c r="AA60" s="401">
        <f t="shared" si="52"/>
        <v>1.4769780064353526</v>
      </c>
      <c r="AB60" s="377">
        <f t="shared" si="52"/>
        <v>35.72043935939363</v>
      </c>
      <c r="AC60" s="377">
        <f t="shared" si="53"/>
        <v>14.838774859011107</v>
      </c>
      <c r="AD60" s="377">
        <f t="shared" si="53"/>
        <v>25.689751468735224</v>
      </c>
      <c r="AE60" s="377">
        <f t="shared" si="54"/>
        <v>9.7575501740736925</v>
      </c>
      <c r="AF60" s="377">
        <f t="shared" si="54"/>
        <v>1.1421031211863986</v>
      </c>
      <c r="AG60" s="377">
        <f t="shared" si="55"/>
        <v>14.641092549399501</v>
      </c>
      <c r="AH60" s="377">
        <f t="shared" si="55"/>
        <v>4.9301478634250975</v>
      </c>
      <c r="AI60" s="377">
        <f t="shared" si="55"/>
        <v>12.418353218120814</v>
      </c>
      <c r="AJ60" s="401">
        <f t="shared" si="56"/>
        <v>12.034201550154544</v>
      </c>
      <c r="AK60" s="401">
        <f t="shared" si="56"/>
        <v>9.3369620334425445</v>
      </c>
      <c r="AL60" s="401">
        <f t="shared" si="57"/>
        <v>0</v>
      </c>
      <c r="AM60" s="3943" t="s">
        <v>1021</v>
      </c>
      <c r="AN60" s="2728" t="s">
        <v>1022</v>
      </c>
      <c r="AO60" s="2729">
        <v>7340.076017069091</v>
      </c>
      <c r="AP60" s="2730">
        <v>100</v>
      </c>
      <c r="AQ60" s="2730">
        <v>48.6951455547336</v>
      </c>
      <c r="AR60" s="2730">
        <v>51.304854445266358</v>
      </c>
      <c r="AS60" s="2730">
        <v>48.6951455547336</v>
      </c>
      <c r="AT60" s="2730">
        <v>19.320362064202254</v>
      </c>
      <c r="AU60" s="2730">
        <v>29.82971194972464</v>
      </c>
      <c r="AV60" s="2730">
        <v>21.631357534120681</v>
      </c>
      <c r="AW60" s="2730">
        <v>17.010133327333634</v>
      </c>
      <c r="AX60" s="2730">
        <v>31.578849690312161</v>
      </c>
      <c r="AY60" s="2730">
        <v>11.926025790087285</v>
      </c>
      <c r="AZ60" s="2730">
        <v>21.158130433786905</v>
      </c>
      <c r="BA60" s="2730">
        <v>11.74718529610924</v>
      </c>
      <c r="BB60" s="2730">
        <v>4.0508404059521412</v>
      </c>
      <c r="BC60" s="2730">
        <v>5.2360190079944209</v>
      </c>
      <c r="BD60" s="2730">
        <v>10.217805212430804</v>
      </c>
      <c r="BE60" s="2730">
        <v>5.9005153118868172</v>
      </c>
      <c r="BF60" s="2730">
        <v>2.553784921510327</v>
      </c>
      <c r="BG60" s="2730">
        <v>28.128545338260537</v>
      </c>
      <c r="BH60" s="2730">
        <v>9.5082831992106271</v>
      </c>
      <c r="BI60" s="2730">
        <v>4.8821518036554847</v>
      </c>
      <c r="BJ60" s="2732">
        <v>0.64420702385574835</v>
      </c>
      <c r="BK60" s="2730">
        <v>71.871454661739449</v>
      </c>
      <c r="BL60" s="2730">
        <v>24.237610412600116</v>
      </c>
      <c r="BM60" s="2730">
        <v>7.7020105766071394</v>
      </c>
      <c r="BN60" s="2730">
        <v>9.2339851035753284</v>
      </c>
      <c r="BO60" s="2730">
        <v>3.9320776009314558</v>
      </c>
      <c r="BP60" s="2730">
        <v>7.2115631176541362</v>
      </c>
      <c r="BQ60" s="2730">
        <v>75.762389587399852</v>
      </c>
      <c r="BR60" s="2730">
        <v>15.067793573346494</v>
      </c>
      <c r="BS60" s="2730">
        <v>19.042317467483713</v>
      </c>
      <c r="BT60" s="2730">
        <v>92.297989423392877</v>
      </c>
      <c r="BU60" s="2730">
        <v>7.2157981762816386</v>
      </c>
      <c r="BV60" s="2731">
        <v>1.0975914317014084</v>
      </c>
      <c r="BW60" s="2717"/>
    </row>
    <row r="61" spans="1:75" ht="15.95" customHeight="1">
      <c r="A61" s="403"/>
      <c r="B61" s="4000" t="s">
        <v>585</v>
      </c>
      <c r="C61" s="4000"/>
      <c r="D61" s="398"/>
      <c r="E61" s="399"/>
      <c r="F61" s="400">
        <f>'1'!E59</f>
        <v>699.02811676659383</v>
      </c>
      <c r="G61" s="401">
        <v>100</v>
      </c>
      <c r="H61" s="401">
        <f t="shared" si="50"/>
        <v>39.430675607139335</v>
      </c>
      <c r="I61" s="401">
        <f t="shared" si="50"/>
        <v>60.569324392860658</v>
      </c>
      <c r="J61" s="378">
        <f t="shared" si="3"/>
        <v>423.39660764166297</v>
      </c>
      <c r="K61" s="401">
        <f t="shared" si="51"/>
        <v>21.476561190144448</v>
      </c>
      <c r="L61" s="401">
        <f t="shared" si="51"/>
        <v>37.019359781874499</v>
      </c>
      <c r="M61" s="401">
        <f t="shared" si="51"/>
        <v>24.291180862018876</v>
      </c>
      <c r="N61" s="401">
        <f t="shared" si="51"/>
        <v>28.16464547705294</v>
      </c>
      <c r="O61" s="401">
        <f t="shared" si="51"/>
        <v>34.183727016956809</v>
      </c>
      <c r="P61" s="401">
        <f t="shared" si="51"/>
        <v>9.5836429570916515</v>
      </c>
      <c r="Q61" s="401">
        <f t="shared" si="51"/>
        <v>27.206562269796315</v>
      </c>
      <c r="R61" s="401">
        <f t="shared" si="51"/>
        <v>22.341309902980971</v>
      </c>
      <c r="S61" s="403"/>
      <c r="T61" s="4000" t="s">
        <v>585</v>
      </c>
      <c r="U61" s="4000"/>
      <c r="V61" s="375"/>
      <c r="W61" s="407">
        <f t="shared" si="52"/>
        <v>6.9001921504873849</v>
      </c>
      <c r="X61" s="401">
        <f t="shared" si="52"/>
        <v>11.226278030849308</v>
      </c>
      <c r="Y61" s="401">
        <f t="shared" si="52"/>
        <v>6.2253962411163366</v>
      </c>
      <c r="Z61" s="401">
        <f t="shared" si="52"/>
        <v>3.7435119273930941</v>
      </c>
      <c r="AA61" s="401">
        <f t="shared" si="52"/>
        <v>4.7692066225160827</v>
      </c>
      <c r="AB61" s="377">
        <f t="shared" si="52"/>
        <v>44.438350631519349</v>
      </c>
      <c r="AC61" s="377">
        <f t="shared" si="53"/>
        <v>17.486109022048506</v>
      </c>
      <c r="AD61" s="377">
        <f t="shared" si="53"/>
        <v>30.740211302166752</v>
      </c>
      <c r="AE61" s="377">
        <f t="shared" si="54"/>
        <v>11.834441186082206</v>
      </c>
      <c r="AF61" s="377">
        <f t="shared" si="54"/>
        <v>2.7763414577903713</v>
      </c>
      <c r="AG61" s="377">
        <f t="shared" si="55"/>
        <v>20.663797324931512</v>
      </c>
      <c r="AH61" s="377">
        <f t="shared" si="55"/>
        <v>9.8868503800965133</v>
      </c>
      <c r="AI61" s="377">
        <f t="shared" si="55"/>
        <v>10.965510527116731</v>
      </c>
      <c r="AJ61" s="401">
        <f t="shared" si="56"/>
        <v>11.834106011953935</v>
      </c>
      <c r="AK61" s="401">
        <f t="shared" si="56"/>
        <v>6.6355793061089328</v>
      </c>
      <c r="AL61" s="401">
        <f t="shared" si="57"/>
        <v>0.14305576213809165</v>
      </c>
      <c r="AM61" s="3943"/>
      <c r="AN61" s="2728" t="s">
        <v>1023</v>
      </c>
      <c r="AO61" s="2729">
        <v>9404.9239829314083</v>
      </c>
      <c r="AP61" s="2730">
        <v>100</v>
      </c>
      <c r="AQ61" s="2730">
        <v>56.198079020833717</v>
      </c>
      <c r="AR61" s="2730">
        <v>43.801920979166454</v>
      </c>
      <c r="AS61" s="2730">
        <v>56.198079020833717</v>
      </c>
      <c r="AT61" s="2730">
        <v>21.19065452696702</v>
      </c>
      <c r="AU61" s="2730">
        <v>27.289054580014181</v>
      </c>
      <c r="AV61" s="2730">
        <v>12.819100925901866</v>
      </c>
      <c r="AW61" s="2730">
        <v>10.964853419172139</v>
      </c>
      <c r="AX61" s="2730">
        <v>18.111697625203437</v>
      </c>
      <c r="AY61" s="2730">
        <v>8.4762965501094953</v>
      </c>
      <c r="AZ61" s="2730">
        <v>10.768618492302483</v>
      </c>
      <c r="BA61" s="2730">
        <v>15.634785164082606</v>
      </c>
      <c r="BB61" s="2730">
        <v>3.3989814759614831</v>
      </c>
      <c r="BC61" s="2730">
        <v>7.6851695014347383</v>
      </c>
      <c r="BD61" s="2730">
        <v>9.9589087266745633</v>
      </c>
      <c r="BE61" s="2730">
        <v>5.541805523673756</v>
      </c>
      <c r="BF61" s="2730">
        <v>2.7414865084906834</v>
      </c>
      <c r="BG61" s="2730">
        <v>21.639830884728081</v>
      </c>
      <c r="BH61" s="2730">
        <v>6.1651939330319987</v>
      </c>
      <c r="BI61" s="2730">
        <v>2.2176331418791304</v>
      </c>
      <c r="BJ61" s="2730">
        <v>1.1583308787688011</v>
      </c>
      <c r="BK61" s="2730">
        <v>78.360169115271958</v>
      </c>
      <c r="BL61" s="2730">
        <v>16.080718759118032</v>
      </c>
      <c r="BM61" s="2730">
        <v>4.6075696780311404</v>
      </c>
      <c r="BN61" s="2730">
        <v>9.0416620174508697</v>
      </c>
      <c r="BO61" s="2730">
        <v>3.5923475844929458</v>
      </c>
      <c r="BP61" s="2730">
        <v>4.4110501426140072</v>
      </c>
      <c r="BQ61" s="2730">
        <v>83.919281240881972</v>
      </c>
      <c r="BR61" s="2730">
        <v>9.5536120242656466</v>
      </c>
      <c r="BS61" s="2730">
        <v>10.930717048877172</v>
      </c>
      <c r="BT61" s="2730">
        <v>95.392430321968888</v>
      </c>
      <c r="BU61" s="2730">
        <v>3.75497457497036</v>
      </c>
      <c r="BV61" s="2733">
        <v>0.9671123291310556</v>
      </c>
      <c r="BW61" s="2717"/>
    </row>
    <row r="62" spans="1:75" ht="15.95" customHeight="1" thickBot="1">
      <c r="A62" s="3998" t="s">
        <v>586</v>
      </c>
      <c r="B62" s="3998"/>
      <c r="C62" s="408"/>
      <c r="D62" s="409"/>
      <c r="E62" s="410"/>
      <c r="F62" s="411">
        <f>'1'!E60</f>
        <v>9404.9239829314083</v>
      </c>
      <c r="G62" s="412">
        <v>100</v>
      </c>
      <c r="H62" s="412">
        <f t="shared" si="50"/>
        <v>56.198079020833717</v>
      </c>
      <c r="I62" s="412">
        <f t="shared" si="50"/>
        <v>43.801920979166454</v>
      </c>
      <c r="J62" s="384">
        <f t="shared" si="3"/>
        <v>4119.5373711542898</v>
      </c>
      <c r="K62" s="412">
        <f t="shared" si="51"/>
        <v>21.19065452696702</v>
      </c>
      <c r="L62" s="412">
        <f t="shared" si="51"/>
        <v>27.289054580014181</v>
      </c>
      <c r="M62" s="412">
        <f t="shared" si="51"/>
        <v>12.819100925901866</v>
      </c>
      <c r="N62" s="412">
        <f t="shared" si="51"/>
        <v>10.964853419172139</v>
      </c>
      <c r="O62" s="412">
        <f t="shared" si="51"/>
        <v>18.111697625203437</v>
      </c>
      <c r="P62" s="412">
        <f t="shared" si="51"/>
        <v>8.4762965501094953</v>
      </c>
      <c r="Q62" s="412">
        <f t="shared" si="51"/>
        <v>10.768618492302483</v>
      </c>
      <c r="R62" s="412">
        <f t="shared" si="51"/>
        <v>15.634785164082606</v>
      </c>
      <c r="S62" s="3998" t="s">
        <v>586</v>
      </c>
      <c r="T62" s="3998"/>
      <c r="U62" s="408"/>
      <c r="V62" s="413"/>
      <c r="W62" s="414">
        <f t="shared" si="52"/>
        <v>3.3989814759614831</v>
      </c>
      <c r="X62" s="412">
        <f t="shared" si="52"/>
        <v>7.6851695014347383</v>
      </c>
      <c r="Y62" s="412">
        <f t="shared" si="52"/>
        <v>9.9589087266745633</v>
      </c>
      <c r="Z62" s="412">
        <f t="shared" si="52"/>
        <v>5.541805523673756</v>
      </c>
      <c r="AA62" s="412">
        <f t="shared" si="52"/>
        <v>2.7414865084906834</v>
      </c>
      <c r="AB62" s="377">
        <f t="shared" si="52"/>
        <v>21.639830884728081</v>
      </c>
      <c r="AC62" s="377">
        <f t="shared" si="53"/>
        <v>9.5536120242656466</v>
      </c>
      <c r="AD62" s="377">
        <f t="shared" si="53"/>
        <v>10.930717048877172</v>
      </c>
      <c r="AE62" s="377">
        <f t="shared" si="54"/>
        <v>3.75497457497036</v>
      </c>
      <c r="AF62" s="377">
        <f t="shared" si="54"/>
        <v>0.9671123291310556</v>
      </c>
      <c r="AG62" s="377">
        <f t="shared" si="55"/>
        <v>9.0416620174508697</v>
      </c>
      <c r="AH62" s="377">
        <f t="shared" si="55"/>
        <v>3.5923475844929458</v>
      </c>
      <c r="AI62" s="377">
        <f t="shared" si="55"/>
        <v>4.4110501426140072</v>
      </c>
      <c r="AJ62" s="401">
        <f t="shared" si="56"/>
        <v>6.1651939330319987</v>
      </c>
      <c r="AK62" s="401">
        <f t="shared" si="56"/>
        <v>2.2176331418791304</v>
      </c>
      <c r="AL62" s="401">
        <f t="shared" si="57"/>
        <v>1.1583308787688011</v>
      </c>
      <c r="AM62" s="3943" t="s">
        <v>1024</v>
      </c>
      <c r="AN62" s="2728" t="s">
        <v>3904</v>
      </c>
      <c r="AO62" s="2729">
        <v>5639.987809155069</v>
      </c>
      <c r="AP62" s="2730">
        <v>100</v>
      </c>
      <c r="AQ62" s="2730">
        <v>51.883034091550307</v>
      </c>
      <c r="AR62" s="2730">
        <v>48.116965908449714</v>
      </c>
      <c r="AS62" s="2730">
        <v>51.883034091550307</v>
      </c>
      <c r="AT62" s="2730">
        <v>18.872636520185925</v>
      </c>
      <c r="AU62" s="2730">
        <v>28.229854471002191</v>
      </c>
      <c r="AV62" s="2730">
        <v>20.728757543843912</v>
      </c>
      <c r="AW62" s="2730">
        <v>15.469345276450685</v>
      </c>
      <c r="AX62" s="2730">
        <v>31.007522864062143</v>
      </c>
      <c r="AY62" s="2730">
        <v>11.825854148953386</v>
      </c>
      <c r="AZ62" s="2730">
        <v>21.504699953858726</v>
      </c>
      <c r="BA62" s="2730">
        <v>9.2312036218878575</v>
      </c>
      <c r="BB62" s="2730">
        <v>3.5256472530187399</v>
      </c>
      <c r="BC62" s="2730">
        <v>4.9507482195121248</v>
      </c>
      <c r="BD62" s="2730">
        <v>10.273282272251402</v>
      </c>
      <c r="BE62" s="2730">
        <v>5.8061801184395954</v>
      </c>
      <c r="BF62" s="2730">
        <v>2.4703284235759333</v>
      </c>
      <c r="BG62" s="2730">
        <v>24.759574474722456</v>
      </c>
      <c r="BH62" s="2730">
        <v>8.7716838064587694</v>
      </c>
      <c r="BI62" s="2730">
        <v>3.8741305007772486</v>
      </c>
      <c r="BJ62" s="2732">
        <v>0.82066286000083355</v>
      </c>
      <c r="BK62" s="2730">
        <v>75.240425525277587</v>
      </c>
      <c r="BL62" s="2730">
        <v>22.050512366285464</v>
      </c>
      <c r="BM62" s="2730">
        <v>6.4276914065407285</v>
      </c>
      <c r="BN62" s="2730">
        <v>6.8576325230085153</v>
      </c>
      <c r="BO62" s="2730">
        <v>3.0168837948105534</v>
      </c>
      <c r="BP62" s="2730">
        <v>5.8221231355471375</v>
      </c>
      <c r="BQ62" s="2730">
        <v>77.949487633714625</v>
      </c>
      <c r="BR62" s="2730">
        <v>14.808713403627912</v>
      </c>
      <c r="BS62" s="2730">
        <v>16.412588807342296</v>
      </c>
      <c r="BT62" s="2730">
        <v>93.572308593459269</v>
      </c>
      <c r="BU62" s="2730">
        <v>6.1922130184607465</v>
      </c>
      <c r="BV62" s="2733">
        <v>0.88162423701800741</v>
      </c>
      <c r="BW62" s="2717"/>
    </row>
    <row r="63" spans="1:75" s="387" customFormat="1" ht="15.95" customHeight="1">
      <c r="A63" s="3995" t="s">
        <v>4144</v>
      </c>
      <c r="B63" s="3995"/>
      <c r="C63" s="3995"/>
      <c r="D63" s="3995"/>
      <c r="E63" s="3995"/>
      <c r="F63" s="3995"/>
      <c r="G63" s="3995"/>
      <c r="H63" s="3995"/>
      <c r="I63" s="3995"/>
      <c r="J63" s="3995"/>
      <c r="K63" s="385"/>
      <c r="L63" s="385"/>
      <c r="M63" s="385"/>
      <c r="N63" s="385"/>
      <c r="O63" s="385"/>
      <c r="P63" s="385"/>
      <c r="Q63" s="385"/>
      <c r="R63" s="385"/>
      <c r="S63" s="3995" t="s">
        <v>4145</v>
      </c>
      <c r="T63" s="3995"/>
      <c r="U63" s="3995"/>
      <c r="V63" s="3995"/>
      <c r="W63" s="3995"/>
      <c r="X63" s="3995"/>
      <c r="Y63" s="3995"/>
      <c r="Z63" s="3995"/>
      <c r="AA63" s="3995"/>
      <c r="AB63" s="386"/>
      <c r="AC63" s="386"/>
      <c r="AD63" s="386"/>
      <c r="AE63" s="386"/>
      <c r="AF63" s="386"/>
      <c r="AG63" s="386"/>
      <c r="AH63" s="386"/>
      <c r="AI63" s="386"/>
      <c r="AJ63" s="386"/>
      <c r="AK63" s="386"/>
      <c r="AL63" s="386"/>
      <c r="AM63" s="3943"/>
      <c r="AN63" s="2728" t="s">
        <v>3905</v>
      </c>
      <c r="AO63" s="2729">
        <v>1001.0600911474231</v>
      </c>
      <c r="AP63" s="2730">
        <v>100</v>
      </c>
      <c r="AQ63" s="2730">
        <v>37.203799924224903</v>
      </c>
      <c r="AR63" s="2730">
        <v>62.796200075775111</v>
      </c>
      <c r="AS63" s="2730">
        <v>37.203799924224903</v>
      </c>
      <c r="AT63" s="2730">
        <v>20.337206911699486</v>
      </c>
      <c r="AU63" s="2730">
        <v>33.822889509601012</v>
      </c>
      <c r="AV63" s="2730">
        <v>24.85929727365048</v>
      </c>
      <c r="AW63" s="2730">
        <v>17.901896179431919</v>
      </c>
      <c r="AX63" s="2730">
        <v>32.978759501355412</v>
      </c>
      <c r="AY63" s="2730">
        <v>14.126051857243032</v>
      </c>
      <c r="AZ63" s="2730">
        <v>14.982005904779058</v>
      </c>
      <c r="BA63" s="2730">
        <v>18.524515706072542</v>
      </c>
      <c r="BB63" s="2730">
        <v>5.0201188784321271</v>
      </c>
      <c r="BC63" s="2730">
        <v>2.6603137759671562</v>
      </c>
      <c r="BD63" s="2730">
        <v>12.693097360641337</v>
      </c>
      <c r="BE63" s="2730">
        <v>7.9382105239697909</v>
      </c>
      <c r="BF63" s="2730">
        <v>1.4769780064353526</v>
      </c>
      <c r="BG63" s="2730">
        <v>35.72043935939363</v>
      </c>
      <c r="BH63" s="2730">
        <v>12.034201550154544</v>
      </c>
      <c r="BI63" s="2730">
        <v>9.3369620334425445</v>
      </c>
      <c r="BJ63" s="2730">
        <v>0</v>
      </c>
      <c r="BK63" s="2730">
        <v>64.279560640606377</v>
      </c>
      <c r="BL63" s="2730">
        <v>30.289448614104831</v>
      </c>
      <c r="BM63" s="2730">
        <v>10.05723248351042</v>
      </c>
      <c r="BN63" s="2730">
        <v>14.641092549399501</v>
      </c>
      <c r="BO63" s="2730">
        <v>4.9301478634250975</v>
      </c>
      <c r="BP63" s="2730">
        <v>12.418353218120814</v>
      </c>
      <c r="BQ63" s="2730">
        <v>69.710551385895158</v>
      </c>
      <c r="BR63" s="2730">
        <v>14.838774859011107</v>
      </c>
      <c r="BS63" s="2730">
        <v>25.689751468735224</v>
      </c>
      <c r="BT63" s="2730">
        <v>89.942767516489567</v>
      </c>
      <c r="BU63" s="2730">
        <v>9.7575501740736925</v>
      </c>
      <c r="BV63" s="2731">
        <v>1.1421031211863986</v>
      </c>
      <c r="BW63" s="2717"/>
    </row>
    <row r="64" spans="1:75" ht="18.75" customHeight="1">
      <c r="E64" s="306"/>
      <c r="K64" s="307"/>
      <c r="L64" s="307"/>
      <c r="M64" s="307"/>
      <c r="N64" s="307"/>
      <c r="O64" s="307"/>
      <c r="P64" s="307"/>
      <c r="Q64" s="307"/>
      <c r="R64" s="307"/>
      <c r="W64" s="307"/>
      <c r="X64" s="307"/>
      <c r="Y64" s="307"/>
      <c r="Z64" s="307"/>
      <c r="AA64" s="307"/>
      <c r="AB64" s="307"/>
      <c r="AC64" s="307"/>
      <c r="AD64" s="307"/>
      <c r="AE64" s="307"/>
      <c r="AF64" s="307"/>
      <c r="AG64" s="307"/>
      <c r="AH64" s="307"/>
      <c r="AI64" s="307"/>
      <c r="AJ64" s="307"/>
      <c r="AK64" s="307"/>
      <c r="AM64" s="3943"/>
      <c r="AN64" s="2728" t="s">
        <v>3906</v>
      </c>
      <c r="AO64" s="2729">
        <v>699.02811676659383</v>
      </c>
      <c r="AP64" s="2730">
        <v>100</v>
      </c>
      <c r="AQ64" s="2730">
        <v>39.430675607139335</v>
      </c>
      <c r="AR64" s="2730">
        <v>60.569324392860658</v>
      </c>
      <c r="AS64" s="2730">
        <v>39.430675607139335</v>
      </c>
      <c r="AT64" s="2730">
        <v>21.476561190144448</v>
      </c>
      <c r="AU64" s="2730">
        <v>37.019359781874499</v>
      </c>
      <c r="AV64" s="2730">
        <v>24.291180862018876</v>
      </c>
      <c r="AW64" s="2730">
        <v>28.16464547705294</v>
      </c>
      <c r="AX64" s="2730">
        <v>34.183727016956809</v>
      </c>
      <c r="AY64" s="2730">
        <v>9.5836429570916515</v>
      </c>
      <c r="AZ64" s="2730">
        <v>27.206562269796315</v>
      </c>
      <c r="BA64" s="2730">
        <v>22.341309902980971</v>
      </c>
      <c r="BB64" s="2730">
        <v>6.9001921504873849</v>
      </c>
      <c r="BC64" s="2730">
        <v>11.226278030849308</v>
      </c>
      <c r="BD64" s="2730">
        <v>6.2253962411163366</v>
      </c>
      <c r="BE64" s="2730">
        <v>3.7435119273930941</v>
      </c>
      <c r="BF64" s="2730">
        <v>4.7692066225160827</v>
      </c>
      <c r="BG64" s="2730">
        <v>44.438350631519349</v>
      </c>
      <c r="BH64" s="2730">
        <v>11.834106011953935</v>
      </c>
      <c r="BI64" s="2730">
        <v>6.6355793061089328</v>
      </c>
      <c r="BJ64" s="2732">
        <v>0.14305576213809165</v>
      </c>
      <c r="BK64" s="2730">
        <v>55.56164936848068</v>
      </c>
      <c r="BL64" s="2730">
        <v>33.217152817944786</v>
      </c>
      <c r="BM64" s="2730">
        <v>14.610782643872577</v>
      </c>
      <c r="BN64" s="2730">
        <v>20.663797324931512</v>
      </c>
      <c r="BO64" s="2730">
        <v>9.8868503800965133</v>
      </c>
      <c r="BP64" s="2730">
        <v>10.965510527116731</v>
      </c>
      <c r="BQ64" s="2730">
        <v>66.782847182055221</v>
      </c>
      <c r="BR64" s="2730">
        <v>17.486109022048506</v>
      </c>
      <c r="BS64" s="2730">
        <v>30.740211302166752</v>
      </c>
      <c r="BT64" s="2730">
        <v>85.389217356127432</v>
      </c>
      <c r="BU64" s="2730">
        <v>11.834441186082206</v>
      </c>
      <c r="BV64" s="2731">
        <v>2.7763414577903713</v>
      </c>
      <c r="BW64" s="2717"/>
    </row>
    <row r="65" spans="1:75" ht="18.75" customHeight="1">
      <c r="E65" s="306"/>
      <c r="AM65" s="3943"/>
      <c r="AN65" s="2728" t="s">
        <v>3907</v>
      </c>
      <c r="AO65" s="2729">
        <v>9404.9239829314083</v>
      </c>
      <c r="AP65" s="2730">
        <v>100</v>
      </c>
      <c r="AQ65" s="2730">
        <v>56.198079020833717</v>
      </c>
      <c r="AR65" s="2730">
        <v>43.801920979166454</v>
      </c>
      <c r="AS65" s="2730">
        <v>56.198079020833717</v>
      </c>
      <c r="AT65" s="2730">
        <v>21.19065452696702</v>
      </c>
      <c r="AU65" s="2730">
        <v>27.289054580014181</v>
      </c>
      <c r="AV65" s="2730">
        <v>12.819100925901866</v>
      </c>
      <c r="AW65" s="2730">
        <v>10.964853419172139</v>
      </c>
      <c r="AX65" s="2730">
        <v>18.111697625203437</v>
      </c>
      <c r="AY65" s="2730">
        <v>8.4762965501094953</v>
      </c>
      <c r="AZ65" s="2730">
        <v>10.768618492302483</v>
      </c>
      <c r="BA65" s="2730">
        <v>15.634785164082606</v>
      </c>
      <c r="BB65" s="2730">
        <v>3.3989814759614831</v>
      </c>
      <c r="BC65" s="2730">
        <v>7.6851695014347383</v>
      </c>
      <c r="BD65" s="2730">
        <v>9.9589087266745633</v>
      </c>
      <c r="BE65" s="2730">
        <v>5.541805523673756</v>
      </c>
      <c r="BF65" s="2730">
        <v>2.7414865084906834</v>
      </c>
      <c r="BG65" s="2730">
        <v>21.639830884728081</v>
      </c>
      <c r="BH65" s="2730">
        <v>6.1651939330319987</v>
      </c>
      <c r="BI65" s="2730">
        <v>2.2176331418791304</v>
      </c>
      <c r="BJ65" s="2730">
        <v>1.1583308787688011</v>
      </c>
      <c r="BK65" s="2730">
        <v>78.360169115271958</v>
      </c>
      <c r="BL65" s="2730">
        <v>16.080718759118032</v>
      </c>
      <c r="BM65" s="2730">
        <v>4.6075696780311404</v>
      </c>
      <c r="BN65" s="2730">
        <v>9.0416620174508697</v>
      </c>
      <c r="BO65" s="2730">
        <v>3.5923475844929458</v>
      </c>
      <c r="BP65" s="2730">
        <v>4.4110501426140072</v>
      </c>
      <c r="BQ65" s="2730">
        <v>83.919281240881972</v>
      </c>
      <c r="BR65" s="2730">
        <v>9.5536120242656466</v>
      </c>
      <c r="BS65" s="2730">
        <v>10.930717048877172</v>
      </c>
      <c r="BT65" s="2730">
        <v>95.392430321968888</v>
      </c>
      <c r="BU65" s="2730">
        <v>3.75497457497036</v>
      </c>
      <c r="BV65" s="2733">
        <v>0.9671123291310556</v>
      </c>
      <c r="BW65" s="2717"/>
    </row>
    <row r="66" spans="1:75" ht="18.75" customHeight="1">
      <c r="E66" s="306"/>
      <c r="AM66" s="3943" t="s">
        <v>1029</v>
      </c>
      <c r="AN66" s="2728" t="s">
        <v>1030</v>
      </c>
      <c r="AO66" s="2729">
        <v>12508.028482146516</v>
      </c>
      <c r="AP66" s="2730">
        <v>100</v>
      </c>
      <c r="AQ66" s="2730">
        <v>57.525481885785112</v>
      </c>
      <c r="AR66" s="2730">
        <v>42.474518114214916</v>
      </c>
      <c r="AS66" s="2730">
        <v>57.525481885785112</v>
      </c>
      <c r="AT66" s="2730">
        <v>17.56284467409451</v>
      </c>
      <c r="AU66" s="2730">
        <v>24.813754439546219</v>
      </c>
      <c r="AV66" s="2730">
        <v>16.044352390414822</v>
      </c>
      <c r="AW66" s="2730">
        <v>11.866234436667421</v>
      </c>
      <c r="AX66" s="2730">
        <v>20.972338495955199</v>
      </c>
      <c r="AY66" s="2730">
        <v>8.3204022668710049</v>
      </c>
      <c r="AZ66" s="2730">
        <v>13.260260635361382</v>
      </c>
      <c r="BA66" s="2730">
        <v>13.753475693046136</v>
      </c>
      <c r="BB66" s="2730">
        <v>3.4406513566774475</v>
      </c>
      <c r="BC66" s="2730">
        <v>5.7783614742220077</v>
      </c>
      <c r="BD66" s="2730">
        <v>8.321658410849011</v>
      </c>
      <c r="BE66" s="2730">
        <v>5.0948158319119763</v>
      </c>
      <c r="BF66" s="2730">
        <v>2.8712469921116597</v>
      </c>
      <c r="BG66" s="2730">
        <v>19.51422337018586</v>
      </c>
      <c r="BH66" s="2730">
        <v>6.1831729380881866</v>
      </c>
      <c r="BI66" s="2730">
        <v>1.2913270275824476</v>
      </c>
      <c r="BJ66" s="2732">
        <v>0.76108367043309877</v>
      </c>
      <c r="BK66" s="2730">
        <v>80.485776629814069</v>
      </c>
      <c r="BL66" s="2730">
        <v>16.24284725885887</v>
      </c>
      <c r="BM66" s="2730">
        <v>3.6586178299316008</v>
      </c>
      <c r="BN66" s="2730">
        <v>6.2334027880587008</v>
      </c>
      <c r="BO66" s="2730">
        <v>2.4357875005323439</v>
      </c>
      <c r="BP66" s="2730">
        <v>3.2446949142888903</v>
      </c>
      <c r="BQ66" s="2730">
        <v>83.75715274114107</v>
      </c>
      <c r="BR66" s="2730">
        <v>10.093782039985634</v>
      </c>
      <c r="BS66" s="2730">
        <v>11.941326306213664</v>
      </c>
      <c r="BT66" s="2730">
        <v>96.341382170068428</v>
      </c>
      <c r="BU66" s="2730">
        <v>3.4645267095008667</v>
      </c>
      <c r="BV66" s="2733">
        <v>0.37195779951222369</v>
      </c>
      <c r="BW66" s="2717"/>
    </row>
    <row r="67" spans="1:75" ht="18.75" customHeight="1">
      <c r="E67" s="306"/>
      <c r="AM67" s="3943"/>
      <c r="AN67" s="2728" t="s">
        <v>1031</v>
      </c>
      <c r="AO67" s="2729">
        <v>2370.7253560779141</v>
      </c>
      <c r="AP67" s="2730">
        <v>100</v>
      </c>
      <c r="AQ67" s="2730">
        <v>38.463683761996862</v>
      </c>
      <c r="AR67" s="2730">
        <v>61.536316238003195</v>
      </c>
      <c r="AS67" s="2730">
        <v>38.463683761996862</v>
      </c>
      <c r="AT67" s="2730">
        <v>31.268527750625168</v>
      </c>
      <c r="AU67" s="2730">
        <v>40.572155981605704</v>
      </c>
      <c r="AV67" s="2730">
        <v>21.253150132576323</v>
      </c>
      <c r="AW67" s="2730">
        <v>19.173560484190233</v>
      </c>
      <c r="AX67" s="2730">
        <v>35.428399123433401</v>
      </c>
      <c r="AY67" s="2730">
        <v>14.878896921413901</v>
      </c>
      <c r="AZ67" s="2730">
        <v>22.257885495206615</v>
      </c>
      <c r="BA67" s="2730">
        <v>17.061857041322707</v>
      </c>
      <c r="BB67" s="2730">
        <v>6.4633766732578355</v>
      </c>
      <c r="BC67" s="2730">
        <v>8.5143757326826019</v>
      </c>
      <c r="BD67" s="2730">
        <v>17.010897823760391</v>
      </c>
      <c r="BE67" s="2730">
        <v>8.5464091934374711</v>
      </c>
      <c r="BF67" s="2730">
        <v>3.5494657740653244</v>
      </c>
      <c r="BG67" s="2730">
        <v>40.571777365942872</v>
      </c>
      <c r="BH67" s="2730">
        <v>11.226272322404599</v>
      </c>
      <c r="BI67" s="2730">
        <v>7.762460893267277</v>
      </c>
      <c r="BJ67" s="2730">
        <v>1.7948324413463168</v>
      </c>
      <c r="BK67" s="2730">
        <v>59.428222634057214</v>
      </c>
      <c r="BL67" s="2730">
        <v>32.527508781673689</v>
      </c>
      <c r="BM67" s="2730">
        <v>11.604927327117808</v>
      </c>
      <c r="BN67" s="2730">
        <v>16.34282833453927</v>
      </c>
      <c r="BO67" s="2730">
        <v>5.2043666643140636</v>
      </c>
      <c r="BP67" s="2730">
        <v>10.936759767792731</v>
      </c>
      <c r="BQ67" s="2730">
        <v>67.472491218326383</v>
      </c>
      <c r="BR67" s="2730">
        <v>17.328327425892812</v>
      </c>
      <c r="BS67" s="2730">
        <v>26.30785141197503</v>
      </c>
      <c r="BT67" s="2730">
        <v>88.395072672882264</v>
      </c>
      <c r="BU67" s="2730">
        <v>10.34402435043169</v>
      </c>
      <c r="BV67" s="2731">
        <v>1.6416755028795027</v>
      </c>
      <c r="BW67" s="2717"/>
    </row>
    <row r="68" spans="1:75" ht="18.75" customHeight="1">
      <c r="E68" s="306"/>
      <c r="AM68" s="3943"/>
      <c r="AN68" s="2728" t="s">
        <v>1032</v>
      </c>
      <c r="AO68" s="2729">
        <v>1425.4260987624873</v>
      </c>
      <c r="AP68" s="2730">
        <v>100</v>
      </c>
      <c r="AQ68" s="2730">
        <v>41.700330048413214</v>
      </c>
      <c r="AR68" s="2730">
        <v>58.299669951586829</v>
      </c>
      <c r="AS68" s="2730">
        <v>41.700330048413214</v>
      </c>
      <c r="AT68" s="2730">
        <v>23.625301092378063</v>
      </c>
      <c r="AU68" s="2730">
        <v>36.300328361659574</v>
      </c>
      <c r="AV68" s="2730">
        <v>15.367198305553925</v>
      </c>
      <c r="AW68" s="2730">
        <v>17.445060422593976</v>
      </c>
      <c r="AX68" s="2730">
        <v>30.831967117512193</v>
      </c>
      <c r="AY68" s="2730">
        <v>15.356968772482436</v>
      </c>
      <c r="AZ68" s="2730">
        <v>19.247392652959185</v>
      </c>
      <c r="BA68" s="2730">
        <v>10.334903279329763</v>
      </c>
      <c r="BB68" s="2730">
        <v>1.5920615954711024</v>
      </c>
      <c r="BC68" s="2730">
        <v>9.1132078755277952</v>
      </c>
      <c r="BD68" s="2730">
        <v>12.768196976824097</v>
      </c>
      <c r="BE68" s="2730">
        <v>6.046971993524779</v>
      </c>
      <c r="BF68" s="2732">
        <v>7.015446124272387E-2</v>
      </c>
      <c r="BG68" s="2730">
        <v>38.335092456397696</v>
      </c>
      <c r="BH68" s="2730">
        <v>12.487607371146252</v>
      </c>
      <c r="BI68" s="2730">
        <v>10.203235280575564</v>
      </c>
      <c r="BJ68" s="2732">
        <v>0.81227036817622456</v>
      </c>
      <c r="BK68" s="2730">
        <v>61.664907543602318</v>
      </c>
      <c r="BL68" s="2730">
        <v>27.646136610284934</v>
      </c>
      <c r="BM68" s="2730">
        <v>13.862189223478435</v>
      </c>
      <c r="BN68" s="2730">
        <v>17.924509148316471</v>
      </c>
      <c r="BO68" s="2730">
        <v>9.5082730295975892</v>
      </c>
      <c r="BP68" s="2730">
        <v>14.054638261582554</v>
      </c>
      <c r="BQ68" s="2730">
        <v>72.353863389715073</v>
      </c>
      <c r="BR68" s="2730">
        <v>18.192060961986773</v>
      </c>
      <c r="BS68" s="2730">
        <v>16.652154872591957</v>
      </c>
      <c r="BT68" s="2730">
        <v>86.13781077652159</v>
      </c>
      <c r="BU68" s="2730">
        <v>9.813942740911914</v>
      </c>
      <c r="BV68" s="2731">
        <v>4.8739246507672886</v>
      </c>
      <c r="BW68" s="2717"/>
    </row>
    <row r="69" spans="1:75" ht="18.75" customHeight="1">
      <c r="E69" s="306"/>
      <c r="AM69" s="3943"/>
      <c r="AN69" s="2728" t="s">
        <v>1033</v>
      </c>
      <c r="AO69" s="2729">
        <v>274.00802773984981</v>
      </c>
      <c r="AP69" s="2730">
        <v>100</v>
      </c>
      <c r="AQ69" s="2730">
        <v>35.789742644088932</v>
      </c>
      <c r="AR69" s="2730">
        <v>64.210257355911111</v>
      </c>
      <c r="AS69" s="2730">
        <v>35.789742644088932</v>
      </c>
      <c r="AT69" s="2730">
        <v>35.177668175297605</v>
      </c>
      <c r="AU69" s="2730">
        <v>42.950392294264162</v>
      </c>
      <c r="AV69" s="2730">
        <v>16.156802176330036</v>
      </c>
      <c r="AW69" s="2730">
        <v>18.421068381814003</v>
      </c>
      <c r="AX69" s="2730">
        <v>27.281775696495124</v>
      </c>
      <c r="AY69" s="2730">
        <v>12.663015281278527</v>
      </c>
      <c r="AZ69" s="2730">
        <v>26.403127858737257</v>
      </c>
      <c r="BA69" s="2730">
        <v>17.390442145419772</v>
      </c>
      <c r="BB69" s="2730">
        <v>3.5495917432846844</v>
      </c>
      <c r="BC69" s="2730">
        <v>14.090431385324884</v>
      </c>
      <c r="BD69" s="2730">
        <v>12.5712081598185</v>
      </c>
      <c r="BE69" s="2730">
        <v>7.8786871582228164</v>
      </c>
      <c r="BF69" s="2732">
        <v>0.36495281114516304</v>
      </c>
      <c r="BG69" s="2730">
        <v>28.660936455403409</v>
      </c>
      <c r="BH69" s="2730">
        <v>14.926309746052693</v>
      </c>
      <c r="BI69" s="2730">
        <v>15.723159307487473</v>
      </c>
      <c r="BJ69" s="2730">
        <v>1.7882687746083432</v>
      </c>
      <c r="BK69" s="2730">
        <v>71.339063544596641</v>
      </c>
      <c r="BL69" s="2730">
        <v>20.76999145034792</v>
      </c>
      <c r="BM69" s="2730">
        <v>13.767656493183051</v>
      </c>
      <c r="BN69" s="2730">
        <v>20.362937691061376</v>
      </c>
      <c r="BO69" s="2730">
        <v>12.597143456874212</v>
      </c>
      <c r="BP69" s="2730">
        <v>14.439591753051342</v>
      </c>
      <c r="BQ69" s="2730">
        <v>79.230008549652098</v>
      </c>
      <c r="BR69" s="2730">
        <v>14.919758230170787</v>
      </c>
      <c r="BS69" s="2730">
        <v>14.385268942813326</v>
      </c>
      <c r="BT69" s="2730">
        <v>86.23234350681696</v>
      </c>
      <c r="BU69" s="2730">
        <v>12.672798059747558</v>
      </c>
      <c r="BV69" s="2731">
        <v>2.4423765053560911</v>
      </c>
      <c r="BW69" s="2717"/>
    </row>
    <row r="70" spans="1:75" ht="18.75" customHeight="1">
      <c r="E70" s="306"/>
      <c r="AM70" s="3943"/>
      <c r="AN70" s="2728" t="s">
        <v>1034</v>
      </c>
      <c r="AO70" s="2729">
        <v>117.90999295995468</v>
      </c>
      <c r="AP70" s="2730">
        <v>100</v>
      </c>
      <c r="AQ70" s="2730">
        <v>40.122880946188083</v>
      </c>
      <c r="AR70" s="2730">
        <v>59.87711905381191</v>
      </c>
      <c r="AS70" s="2730">
        <v>40.122880946188083</v>
      </c>
      <c r="AT70" s="2730">
        <v>20.406854220059504</v>
      </c>
      <c r="AU70" s="2730">
        <v>40.158286093907492</v>
      </c>
      <c r="AV70" s="2730">
        <v>11.347475609511593</v>
      </c>
      <c r="AW70" s="2730">
        <v>21.149658272867942</v>
      </c>
      <c r="AX70" s="2730">
        <v>22.895853565643847</v>
      </c>
      <c r="AY70" s="2730">
        <v>12.657437735430547</v>
      </c>
      <c r="AZ70" s="2730">
        <v>18.014117940954748</v>
      </c>
      <c r="BA70" s="2730">
        <v>5.3407664093712777</v>
      </c>
      <c r="BB70" s="2732">
        <v>0.8481045371104603</v>
      </c>
      <c r="BC70" s="2730">
        <v>5.377793842384416</v>
      </c>
      <c r="BD70" s="2730">
        <v>16.427286776695038</v>
      </c>
      <c r="BE70" s="2730">
        <v>3.094435473240869</v>
      </c>
      <c r="BF70" s="2730">
        <v>0</v>
      </c>
      <c r="BG70" s="2730">
        <v>44.88508610914996</v>
      </c>
      <c r="BH70" s="2730">
        <v>16.376049936607181</v>
      </c>
      <c r="BI70" s="2730">
        <v>19.142858831314577</v>
      </c>
      <c r="BJ70" s="2732">
        <v>0.8481045371104603</v>
      </c>
      <c r="BK70" s="2730">
        <v>55.114913890850033</v>
      </c>
      <c r="BL70" s="2730">
        <v>23.714314199421803</v>
      </c>
      <c r="BM70" s="2730">
        <v>20.284868617966822</v>
      </c>
      <c r="BN70" s="2730">
        <v>27.517884569677975</v>
      </c>
      <c r="BO70" s="2730">
        <v>18.127573276575141</v>
      </c>
      <c r="BP70" s="2730">
        <v>23.382130895334008</v>
      </c>
      <c r="BQ70" s="2730">
        <v>76.285685800578179</v>
      </c>
      <c r="BR70" s="2730">
        <v>19.734746756057334</v>
      </c>
      <c r="BS70" s="2730">
        <v>19.4737915138695</v>
      </c>
      <c r="BT70" s="2730">
        <v>79.715131382033164</v>
      </c>
      <c r="BU70" s="2730">
        <v>19.43676408085636</v>
      </c>
      <c r="BV70" s="2731">
        <v>8.4043073577467773</v>
      </c>
      <c r="BW70" s="2717"/>
    </row>
    <row r="71" spans="1:75" ht="18.75" customHeight="1">
      <c r="E71" s="306"/>
      <c r="AM71" s="3943"/>
      <c r="AN71" s="2728" t="s">
        <v>1035</v>
      </c>
      <c r="AO71" s="2729">
        <v>48.902042313788044</v>
      </c>
      <c r="AP71" s="2730">
        <v>100</v>
      </c>
      <c r="AQ71" s="2730">
        <v>25.954555457756552</v>
      </c>
      <c r="AR71" s="2730">
        <v>74.045444542243445</v>
      </c>
      <c r="AS71" s="2730">
        <v>25.954555457756552</v>
      </c>
      <c r="AT71" s="2730">
        <v>32.360855473725344</v>
      </c>
      <c r="AU71" s="2730">
        <v>16.359234955192008</v>
      </c>
      <c r="AV71" s="2730">
        <v>12.269426216394006</v>
      </c>
      <c r="AW71" s="2730">
        <v>34.618577944936405</v>
      </c>
      <c r="AX71" s="2730">
        <v>34.618577944936405</v>
      </c>
      <c r="AY71" s="2730">
        <v>21.651928617146481</v>
      </c>
      <c r="AZ71" s="2730">
        <v>23.696832986545484</v>
      </c>
      <c r="BA71" s="2730">
        <v>13.595850672220386</v>
      </c>
      <c r="BB71" s="2730">
        <v>0</v>
      </c>
      <c r="BC71" s="2730">
        <v>15.640755041619386</v>
      </c>
      <c r="BD71" s="2730">
        <v>13.595850672220386</v>
      </c>
      <c r="BE71" s="2730">
        <v>6.134713108197003</v>
      </c>
      <c r="BF71" s="2730">
        <v>0</v>
      </c>
      <c r="BG71" s="2730">
        <v>39.426866597307033</v>
      </c>
      <c r="BH71" s="2730">
        <v>0</v>
      </c>
      <c r="BI71" s="2730">
        <v>21.022727272716025</v>
      </c>
      <c r="BJ71" s="2730">
        <v>2.044904369399001</v>
      </c>
      <c r="BK71" s="2730">
        <v>60.57313340269296</v>
      </c>
      <c r="BL71" s="2730">
        <v>19.819842349559551</v>
      </c>
      <c r="BM71" s="2730">
        <v>13.685129241362546</v>
      </c>
      <c r="BN71" s="2730">
        <v>35.337057858509027</v>
      </c>
      <c r="BO71" s="2730">
        <v>14.314330585793005</v>
      </c>
      <c r="BP71" s="2730">
        <v>23.696832986545484</v>
      </c>
      <c r="BQ71" s="2730">
        <v>80.180157650440449</v>
      </c>
      <c r="BR71" s="2730">
        <v>15.730033610761545</v>
      </c>
      <c r="BS71" s="2730">
        <v>17.774937980160548</v>
      </c>
      <c r="BT71" s="2730">
        <v>86.314870758637454</v>
      </c>
      <c r="BU71" s="2730">
        <v>13.685129241362546</v>
      </c>
      <c r="BV71" s="2731">
        <v>0</v>
      </c>
      <c r="BW71" s="2717"/>
    </row>
    <row r="72" spans="1:75" ht="18.75" customHeight="1">
      <c r="E72" s="306"/>
      <c r="AM72" s="3943" t="s">
        <v>770</v>
      </c>
      <c r="AN72" s="2728" t="s">
        <v>1036</v>
      </c>
      <c r="AO72" s="2729">
        <v>5752.7874677002819</v>
      </c>
      <c r="AP72" s="2730">
        <v>100</v>
      </c>
      <c r="AQ72" s="2730">
        <v>60.402936081242174</v>
      </c>
      <c r="AR72" s="2730">
        <v>39.597063918757833</v>
      </c>
      <c r="AS72" s="2730">
        <v>60.402936081242174</v>
      </c>
      <c r="AT72" s="2730">
        <v>15.301424299750419</v>
      </c>
      <c r="AU72" s="2730">
        <v>23.182726155551265</v>
      </c>
      <c r="AV72" s="2730">
        <v>15.187344037408593</v>
      </c>
      <c r="AW72" s="2730">
        <v>11.682154034781334</v>
      </c>
      <c r="AX72" s="2730">
        <v>20.714036180655686</v>
      </c>
      <c r="AY72" s="2730">
        <v>8.3353137078576385</v>
      </c>
      <c r="AZ72" s="2730">
        <v>12.710227048451445</v>
      </c>
      <c r="BA72" s="2730">
        <v>13.400023370872951</v>
      </c>
      <c r="BB72" s="2730">
        <v>3.6328593674219167</v>
      </c>
      <c r="BC72" s="2730">
        <v>4.6873252705711206</v>
      </c>
      <c r="BD72" s="2730">
        <v>7.9406380113449888</v>
      </c>
      <c r="BE72" s="2730">
        <v>4.8602979805716391</v>
      </c>
      <c r="BF72" s="2730">
        <v>3.4503792844304484</v>
      </c>
      <c r="BG72" s="2730">
        <v>16.643867851728945</v>
      </c>
      <c r="BH72" s="2730">
        <v>7.1852109847343888</v>
      </c>
      <c r="BI72" s="2732">
        <v>0.70980370818660454</v>
      </c>
      <c r="BJ72" s="2730">
        <v>1.0204933459890213</v>
      </c>
      <c r="BK72" s="2730">
        <v>83.356132148271129</v>
      </c>
      <c r="BL72" s="2730">
        <v>14.392602042383349</v>
      </c>
      <c r="BM72" s="2730">
        <v>3.9169882804795018</v>
      </c>
      <c r="BN72" s="2730">
        <v>4.024872695213773</v>
      </c>
      <c r="BO72" s="2730">
        <v>2.0911150194489436</v>
      </c>
      <c r="BP72" s="2730">
        <v>3.6736728592999599</v>
      </c>
      <c r="BQ72" s="2730">
        <v>85.607397957616698</v>
      </c>
      <c r="BR72" s="2730">
        <v>9.7691605264005048</v>
      </c>
      <c r="BS72" s="2730">
        <v>10.541952974495928</v>
      </c>
      <c r="BT72" s="2730">
        <v>96.083011719520485</v>
      </c>
      <c r="BU72" s="2730">
        <v>3.044735720124323</v>
      </c>
      <c r="BV72" s="2731">
        <v>1.1722563954870697</v>
      </c>
      <c r="BW72" s="2717"/>
    </row>
    <row r="73" spans="1:75" ht="18.75" customHeight="1">
      <c r="E73" s="306"/>
      <c r="AM73" s="3943"/>
      <c r="AN73" s="2728" t="s">
        <v>1037</v>
      </c>
      <c r="AO73" s="2729">
        <v>1913.7118997173102</v>
      </c>
      <c r="AP73" s="2730">
        <v>100</v>
      </c>
      <c r="AQ73" s="2730">
        <v>48.657024644548684</v>
      </c>
      <c r="AR73" s="2730">
        <v>51.342975355451316</v>
      </c>
      <c r="AS73" s="2730">
        <v>48.657024644548684</v>
      </c>
      <c r="AT73" s="2730">
        <v>24.021759468365037</v>
      </c>
      <c r="AU73" s="2730">
        <v>31.311890145726007</v>
      </c>
      <c r="AV73" s="2730">
        <v>19.355223734969726</v>
      </c>
      <c r="AW73" s="2730">
        <v>19.650193788106961</v>
      </c>
      <c r="AX73" s="2730">
        <v>25.699573380191122</v>
      </c>
      <c r="AY73" s="2730">
        <v>8.5317104714655265</v>
      </c>
      <c r="AZ73" s="2730">
        <v>18.072146920852056</v>
      </c>
      <c r="BA73" s="2730">
        <v>17.282233860573935</v>
      </c>
      <c r="BB73" s="2730">
        <v>5.1182538505427688</v>
      </c>
      <c r="BC73" s="2730">
        <v>8.0481496985165677</v>
      </c>
      <c r="BD73" s="2730">
        <v>17.194530498424797</v>
      </c>
      <c r="BE73" s="2730">
        <v>9.4546857696310997</v>
      </c>
      <c r="BF73" s="2730">
        <v>2.0683736242860342</v>
      </c>
      <c r="BG73" s="2730">
        <v>34.688424376478984</v>
      </c>
      <c r="BH73" s="2730">
        <v>7.2842263028985181</v>
      </c>
      <c r="BI73" s="2730">
        <v>2.8073426486360611</v>
      </c>
      <c r="BJ73" s="2730">
        <v>1.1645251767339853</v>
      </c>
      <c r="BK73" s="2730">
        <v>65.311575623521009</v>
      </c>
      <c r="BL73" s="2730">
        <v>32.21911621790602</v>
      </c>
      <c r="BM73" s="2730">
        <v>3.8061534084482171</v>
      </c>
      <c r="BN73" s="2730">
        <v>8.3360119891439073</v>
      </c>
      <c r="BO73" s="2730">
        <v>2.9536400546881358</v>
      </c>
      <c r="BP73" s="2730">
        <v>2.2834223581698483</v>
      </c>
      <c r="BQ73" s="2730">
        <v>67.780883782093966</v>
      </c>
      <c r="BR73" s="2730">
        <v>20.050824263773251</v>
      </c>
      <c r="BS73" s="2730">
        <v>22.032169538050443</v>
      </c>
      <c r="BT73" s="2730">
        <v>96.193846591551775</v>
      </c>
      <c r="BU73" s="2730">
        <v>3.8061534084482171</v>
      </c>
      <c r="BV73" s="2733">
        <v>0.15515690328105966</v>
      </c>
      <c r="BW73" s="2717"/>
    </row>
    <row r="74" spans="1:75" ht="18.75" customHeight="1">
      <c r="A74" s="247"/>
      <c r="B74" s="247"/>
      <c r="C74" s="247"/>
      <c r="D74" s="247"/>
      <c r="E74" s="306"/>
      <c r="S74" s="247"/>
      <c r="T74" s="247"/>
      <c r="U74" s="247"/>
      <c r="V74" s="247"/>
      <c r="AM74" s="3943"/>
      <c r="AN74" s="2728" t="s">
        <v>1038</v>
      </c>
      <c r="AO74" s="2729">
        <v>3089.4540435394611</v>
      </c>
      <c r="AP74" s="2730">
        <v>100</v>
      </c>
      <c r="AQ74" s="2730">
        <v>49.579134606630554</v>
      </c>
      <c r="AR74" s="2730">
        <v>50.420865393369475</v>
      </c>
      <c r="AS74" s="2730">
        <v>49.579134606630554</v>
      </c>
      <c r="AT74" s="2730">
        <v>21.306795827817822</v>
      </c>
      <c r="AU74" s="2730">
        <v>31.246969824146209</v>
      </c>
      <c r="AV74" s="2730">
        <v>21.021442340777135</v>
      </c>
      <c r="AW74" s="2730">
        <v>9.8615753422287113</v>
      </c>
      <c r="AX74" s="2730">
        <v>24.671107191885923</v>
      </c>
      <c r="AY74" s="2730">
        <v>11.341849582626942</v>
      </c>
      <c r="AZ74" s="2730">
        <v>15.241828123521659</v>
      </c>
      <c r="BA74" s="2730">
        <v>14.223706062795443</v>
      </c>
      <c r="BB74" s="2730">
        <v>3.1064333540210849</v>
      </c>
      <c r="BC74" s="2730">
        <v>10.098454815566557</v>
      </c>
      <c r="BD74" s="2730">
        <v>7.583816756384171</v>
      </c>
      <c r="BE74" s="2730">
        <v>6.3383424968452031</v>
      </c>
      <c r="BF74" s="2730">
        <v>3.913959171525927</v>
      </c>
      <c r="BG74" s="2730">
        <v>27.57083646259791</v>
      </c>
      <c r="BH74" s="2730">
        <v>8.8638296452720091</v>
      </c>
      <c r="BI74" s="2730">
        <v>1.2315366249827997</v>
      </c>
      <c r="BJ74" s="2732">
        <v>0.63001104884569425</v>
      </c>
      <c r="BK74" s="2730">
        <v>72.429163537402147</v>
      </c>
      <c r="BL74" s="2730">
        <v>22.612765100733483</v>
      </c>
      <c r="BM74" s="2730">
        <v>8.4374746540637151</v>
      </c>
      <c r="BN74" s="2730">
        <v>8.8138679247321683</v>
      </c>
      <c r="BO74" s="2730">
        <v>3.6641962651457813</v>
      </c>
      <c r="BP74" s="2730">
        <v>5.9779638068974226</v>
      </c>
      <c r="BQ74" s="2730">
        <v>77.387234899266559</v>
      </c>
      <c r="BR74" s="2730">
        <v>10.87199770338832</v>
      </c>
      <c r="BS74" s="2730">
        <v>19.78102995129467</v>
      </c>
      <c r="BT74" s="2730">
        <v>91.562525345936308</v>
      </c>
      <c r="BU74" s="2730">
        <v>8.3122238763257155</v>
      </c>
      <c r="BV74" s="2733">
        <v>0.40624992579572866</v>
      </c>
      <c r="BW74" s="2717"/>
    </row>
    <row r="75" spans="1:75" ht="18.75" customHeight="1">
      <c r="A75" s="247"/>
      <c r="B75" s="247"/>
      <c r="C75" s="247"/>
      <c r="D75" s="247"/>
      <c r="E75" s="306"/>
      <c r="S75" s="247"/>
      <c r="T75" s="247"/>
      <c r="U75" s="247"/>
      <c r="V75" s="247"/>
      <c r="AM75" s="3943"/>
      <c r="AN75" s="2728" t="s">
        <v>1039</v>
      </c>
      <c r="AO75" s="2729">
        <v>2786.0752949220982</v>
      </c>
      <c r="AP75" s="2730">
        <v>100</v>
      </c>
      <c r="AQ75" s="2730">
        <v>49.339928424069576</v>
      </c>
      <c r="AR75" s="2730">
        <v>50.660071575930402</v>
      </c>
      <c r="AS75" s="2730">
        <v>49.339928424069576</v>
      </c>
      <c r="AT75" s="2730">
        <v>23.667489799516339</v>
      </c>
      <c r="AU75" s="2730">
        <v>31.598170529223463</v>
      </c>
      <c r="AV75" s="2730">
        <v>18.348557778685329</v>
      </c>
      <c r="AW75" s="2730">
        <v>14.937598137440903</v>
      </c>
      <c r="AX75" s="2730">
        <v>28.77638832786424</v>
      </c>
      <c r="AY75" s="2730">
        <v>11.201647163047374</v>
      </c>
      <c r="AZ75" s="2730">
        <v>15.655297870530124</v>
      </c>
      <c r="BA75" s="2730">
        <v>12.879609097004154</v>
      </c>
      <c r="BB75" s="2730">
        <v>4.9930839993490652</v>
      </c>
      <c r="BC75" s="2730">
        <v>3.7243745737674105</v>
      </c>
      <c r="BD75" s="2730">
        <v>12.123254216338903</v>
      </c>
      <c r="BE75" s="2730">
        <v>6.2081677426037185</v>
      </c>
      <c r="BF75" s="2730">
        <v>1.8161748927694559</v>
      </c>
      <c r="BG75" s="2730">
        <v>24.500684872827126</v>
      </c>
      <c r="BH75" s="2730">
        <v>8.0211940712817515</v>
      </c>
      <c r="BI75" s="2730">
        <v>5.6346081157047969</v>
      </c>
      <c r="BJ75" s="2732">
        <v>0.77644538109452221</v>
      </c>
      <c r="BK75" s="2730">
        <v>75.499315127172835</v>
      </c>
      <c r="BL75" s="2730">
        <v>20.617175500647065</v>
      </c>
      <c r="BM75" s="2730">
        <v>5.9716318555850822</v>
      </c>
      <c r="BN75" s="2730">
        <v>10.647530421877338</v>
      </c>
      <c r="BO75" s="2730">
        <v>3.3927176524305964</v>
      </c>
      <c r="BP75" s="2730">
        <v>5.768835495772306</v>
      </c>
      <c r="BQ75" s="2730">
        <v>79.382824499352921</v>
      </c>
      <c r="BR75" s="2730">
        <v>11.786544339877736</v>
      </c>
      <c r="BS75" s="2730">
        <v>15.460702954673891</v>
      </c>
      <c r="BT75" s="2730">
        <v>94.028368144414884</v>
      </c>
      <c r="BU75" s="2730">
        <v>5.7921679333747607</v>
      </c>
      <c r="BV75" s="2733">
        <v>0.2666583251305315</v>
      </c>
      <c r="BW75" s="2717"/>
    </row>
    <row r="76" spans="1:75" ht="18.75" customHeight="1">
      <c r="A76" s="247"/>
      <c r="B76" s="247"/>
      <c r="C76" s="247"/>
      <c r="D76" s="247"/>
      <c r="E76" s="306"/>
      <c r="S76" s="247"/>
      <c r="T76" s="247"/>
      <c r="U76" s="247"/>
      <c r="V76" s="247"/>
      <c r="AM76" s="3943"/>
      <c r="AN76" s="2728" t="s">
        <v>1040</v>
      </c>
      <c r="AO76" s="2729">
        <v>1359.2223491916177</v>
      </c>
      <c r="AP76" s="2730">
        <v>100</v>
      </c>
      <c r="AQ76" s="2730">
        <v>53.175770470481453</v>
      </c>
      <c r="AR76" s="2730">
        <v>46.824229529518568</v>
      </c>
      <c r="AS76" s="2730">
        <v>53.175770470481453</v>
      </c>
      <c r="AT76" s="2730">
        <v>21.364632873585986</v>
      </c>
      <c r="AU76" s="2730">
        <v>26.904587101548326</v>
      </c>
      <c r="AV76" s="2730">
        <v>11.205886373014527</v>
      </c>
      <c r="AW76" s="2730">
        <v>13.307422562711329</v>
      </c>
      <c r="AX76" s="2730">
        <v>22.399434685818225</v>
      </c>
      <c r="AY76" s="2730">
        <v>11.407919530408801</v>
      </c>
      <c r="AZ76" s="2730">
        <v>15.813994485079519</v>
      </c>
      <c r="BA76" s="2730">
        <v>12.803207323530867</v>
      </c>
      <c r="BB76" s="2730">
        <v>1.8446182688987092</v>
      </c>
      <c r="BC76" s="2730">
        <v>5.0499546422642698</v>
      </c>
      <c r="BD76" s="2730">
        <v>9.0808680832823807</v>
      </c>
      <c r="BE76" s="2730">
        <v>2.4354183394696474</v>
      </c>
      <c r="BF76" s="2730">
        <v>1.3329223866800415</v>
      </c>
      <c r="BG76" s="2730">
        <v>24.435752071995974</v>
      </c>
      <c r="BH76" s="2730">
        <v>4.1674769606913564</v>
      </c>
      <c r="BI76" s="2730">
        <v>7.1288627297395282</v>
      </c>
      <c r="BJ76" s="2730">
        <v>1.1569423480270369</v>
      </c>
      <c r="BK76" s="2730">
        <v>75.564247928004036</v>
      </c>
      <c r="BL76" s="2730">
        <v>14.58930553568737</v>
      </c>
      <c r="BM76" s="2730">
        <v>6.3905089696216555</v>
      </c>
      <c r="BN76" s="2730">
        <v>13.64977936377392</v>
      </c>
      <c r="BO76" s="2730">
        <v>4.3949722323472269</v>
      </c>
      <c r="BP76" s="2730">
        <v>6.5161847030942859</v>
      </c>
      <c r="BQ76" s="2730">
        <v>85.410694464312641</v>
      </c>
      <c r="BR76" s="2730">
        <v>10.391521273084797</v>
      </c>
      <c r="BS76" s="2730">
        <v>8.4890113334488113</v>
      </c>
      <c r="BT76" s="2730">
        <v>93.609491030378351</v>
      </c>
      <c r="BU76" s="2730">
        <v>5.0367937359836041</v>
      </c>
      <c r="BV76" s="2731">
        <v>1.9206278008614162</v>
      </c>
      <c r="BW76" s="2717"/>
    </row>
    <row r="77" spans="1:75" ht="18.75" customHeight="1">
      <c r="A77" s="247"/>
      <c r="B77" s="247"/>
      <c r="C77" s="247"/>
      <c r="D77" s="247"/>
      <c r="E77" s="306"/>
      <c r="S77" s="247"/>
      <c r="T77" s="247"/>
      <c r="U77" s="247"/>
      <c r="V77" s="247"/>
      <c r="AM77" s="3943"/>
      <c r="AN77" s="2728" t="s">
        <v>1041</v>
      </c>
      <c r="AO77" s="2729">
        <v>1288.9369588457009</v>
      </c>
      <c r="AP77" s="2730">
        <v>100</v>
      </c>
      <c r="AQ77" s="2730">
        <v>45.095459389581535</v>
      </c>
      <c r="AR77" s="2730">
        <v>54.904540610418536</v>
      </c>
      <c r="AS77" s="2730">
        <v>45.095459389581535</v>
      </c>
      <c r="AT77" s="2730">
        <v>26.324072086928492</v>
      </c>
      <c r="AU77" s="2730">
        <v>34.802716062210692</v>
      </c>
      <c r="AV77" s="2730">
        <v>13.537168647681657</v>
      </c>
      <c r="AW77" s="2730">
        <v>17.771913540298996</v>
      </c>
      <c r="AX77" s="2730">
        <v>26.741371902460209</v>
      </c>
      <c r="AY77" s="2730">
        <v>12.74331932116803</v>
      </c>
      <c r="AZ77" s="2730">
        <v>19.75537337763139</v>
      </c>
      <c r="BA77" s="2730">
        <v>17.303034910237582</v>
      </c>
      <c r="BB77" s="2730">
        <v>3.4843987542398382</v>
      </c>
      <c r="BC77" s="2730">
        <v>11.690398057058397</v>
      </c>
      <c r="BD77" s="2730">
        <v>10.147488346718291</v>
      </c>
      <c r="BE77" s="2730">
        <v>6.0577131142878233</v>
      </c>
      <c r="BF77" s="2730">
        <v>1.2080830225669255</v>
      </c>
      <c r="BG77" s="2730">
        <v>34.408949326840869</v>
      </c>
      <c r="BH77" s="2730">
        <v>9.1190721979385749</v>
      </c>
      <c r="BI77" s="2730">
        <v>10.111585485678685</v>
      </c>
      <c r="BJ77" s="2730">
        <v>1.2732414754176824</v>
      </c>
      <c r="BK77" s="2730">
        <v>65.591050673159216</v>
      </c>
      <c r="BL77" s="2730">
        <v>23.289012019365124</v>
      </c>
      <c r="BM77" s="2730">
        <v>10.974786830574423</v>
      </c>
      <c r="BN77" s="2730">
        <v>20.478415568851577</v>
      </c>
      <c r="BO77" s="2730">
        <v>8.5417295123337862</v>
      </c>
      <c r="BP77" s="2730">
        <v>12.646860415850025</v>
      </c>
      <c r="BQ77" s="2730">
        <v>76.710987980634897</v>
      </c>
      <c r="BR77" s="2730">
        <v>15.47014101603563</v>
      </c>
      <c r="BS77" s="2730">
        <v>14.3426383096525</v>
      </c>
      <c r="BT77" s="2730">
        <v>89.025213169425612</v>
      </c>
      <c r="BU77" s="2730">
        <v>8.4590796274703894</v>
      </c>
      <c r="BV77" s="2731">
        <v>3.5206603353234041</v>
      </c>
      <c r="BW77" s="2717"/>
    </row>
    <row r="78" spans="1:75" ht="18.75" customHeight="1">
      <c r="A78" s="247"/>
      <c r="B78" s="247"/>
      <c r="C78" s="247"/>
      <c r="D78" s="247"/>
      <c r="E78" s="306"/>
      <c r="S78" s="247"/>
      <c r="T78" s="247"/>
      <c r="U78" s="247"/>
      <c r="V78" s="247"/>
      <c r="AM78" s="3943"/>
      <c r="AN78" s="2728" t="s">
        <v>1042</v>
      </c>
      <c r="AO78" s="2729">
        <v>218.42870451087242</v>
      </c>
      <c r="AP78" s="2730">
        <v>100</v>
      </c>
      <c r="AQ78" s="2730">
        <v>52.315570743709308</v>
      </c>
      <c r="AR78" s="2730">
        <v>47.684429256290755</v>
      </c>
      <c r="AS78" s="2730">
        <v>52.315570743709308</v>
      </c>
      <c r="AT78" s="2730">
        <v>14.671763610724156</v>
      </c>
      <c r="AU78" s="2730">
        <v>25.05145283112611</v>
      </c>
      <c r="AV78" s="2730">
        <v>5.2465889169643116</v>
      </c>
      <c r="AW78" s="2730">
        <v>12.94342424257095</v>
      </c>
      <c r="AX78" s="2730">
        <v>20.583731347491408</v>
      </c>
      <c r="AY78" s="2730">
        <v>2.5860377010877178</v>
      </c>
      <c r="AZ78" s="2730">
        <v>12.229961683652366</v>
      </c>
      <c r="BA78" s="2730">
        <v>8.823850375499056</v>
      </c>
      <c r="BB78" s="2730">
        <v>0</v>
      </c>
      <c r="BC78" s="2730">
        <v>1.8604833995339372</v>
      </c>
      <c r="BD78" s="2730">
        <v>9.9599761258863584</v>
      </c>
      <c r="BE78" s="2730">
        <v>1.5834137296732271</v>
      </c>
      <c r="BF78" s="2730">
        <v>0</v>
      </c>
      <c r="BG78" s="2730">
        <v>23.715761909202673</v>
      </c>
      <c r="BH78" s="2730">
        <v>7.7040995517193789</v>
      </c>
      <c r="BI78" s="2730">
        <v>7.402507784223225</v>
      </c>
      <c r="BJ78" s="2730">
        <v>0</v>
      </c>
      <c r="BK78" s="2730">
        <v>76.284238090797345</v>
      </c>
      <c r="BL78" s="2730">
        <v>9.6920165297228547</v>
      </c>
      <c r="BM78" s="2730">
        <v>4.3700550103075395</v>
      </c>
      <c r="BN78" s="2730">
        <v>18.254834373991756</v>
      </c>
      <c r="BO78" s="2730">
        <v>6.6996637120561449</v>
      </c>
      <c r="BP78" s="2730">
        <v>13.634279226625848</v>
      </c>
      <c r="BQ78" s="2730">
        <v>90.307983470277151</v>
      </c>
      <c r="BR78" s="2730">
        <v>5.812632712545029</v>
      </c>
      <c r="BS78" s="2730">
        <v>6.349858761017332</v>
      </c>
      <c r="BT78" s="2730">
        <v>95.629944989692461</v>
      </c>
      <c r="BU78" s="2730">
        <v>2.9966091499212393</v>
      </c>
      <c r="BV78" s="2731">
        <v>1.3734458603862998</v>
      </c>
      <c r="BW78" s="2717"/>
    </row>
    <row r="79" spans="1:75" ht="18.75" customHeight="1">
      <c r="A79" s="247"/>
      <c r="B79" s="247"/>
      <c r="C79" s="247"/>
      <c r="D79" s="247"/>
      <c r="E79" s="306"/>
      <c r="S79" s="247"/>
      <c r="T79" s="247"/>
      <c r="U79" s="247"/>
      <c r="V79" s="247"/>
      <c r="AM79" s="3943"/>
      <c r="AN79" s="2728" t="s">
        <v>1043</v>
      </c>
      <c r="AO79" s="2729">
        <v>170.0506864286522</v>
      </c>
      <c r="AP79" s="2730">
        <v>100</v>
      </c>
      <c r="AQ79" s="2730">
        <v>38.714949309407515</v>
      </c>
      <c r="AR79" s="2730">
        <v>61.285050690592513</v>
      </c>
      <c r="AS79" s="2730">
        <v>38.714949309407515</v>
      </c>
      <c r="AT79" s="2730">
        <v>24.528384394008889</v>
      </c>
      <c r="AU79" s="2730">
        <v>45.630598536413089</v>
      </c>
      <c r="AV79" s="2730">
        <v>25.5070807284682</v>
      </c>
      <c r="AW79" s="2730">
        <v>25.68508346787733</v>
      </c>
      <c r="AX79" s="2730">
        <v>25.948962948974408</v>
      </c>
      <c r="AY79" s="2730">
        <v>19.256953683206291</v>
      </c>
      <c r="AZ79" s="2730">
        <v>35.342404808889107</v>
      </c>
      <c r="BA79" s="2730">
        <v>3.2610597827571399</v>
      </c>
      <c r="BB79" s="2730">
        <v>2.3522398433118186</v>
      </c>
      <c r="BC79" s="2730">
        <v>15.656008247340658</v>
      </c>
      <c r="BD79" s="2730">
        <v>15.030208873642884</v>
      </c>
      <c r="BE79" s="2730">
        <v>1.1761199216559093</v>
      </c>
      <c r="BF79" s="2730">
        <v>1.1761199216559093</v>
      </c>
      <c r="BG79" s="2730">
        <v>34.239819925822204</v>
      </c>
      <c r="BH79" s="2730">
        <v>16.630685480751598</v>
      </c>
      <c r="BI79" s="2730">
        <v>5.4812298269900239</v>
      </c>
      <c r="BJ79" s="2730">
        <v>0</v>
      </c>
      <c r="BK79" s="2730">
        <v>65.760180074177825</v>
      </c>
      <c r="BL79" s="2730">
        <v>19.715694698913225</v>
      </c>
      <c r="BM79" s="2730">
        <v>12.700098243177607</v>
      </c>
      <c r="BN79" s="2730">
        <v>23.79455124399967</v>
      </c>
      <c r="BO79" s="2730">
        <v>16.695423543812197</v>
      </c>
      <c r="BP79" s="2730">
        <v>20.973992155860007</v>
      </c>
      <c r="BQ79" s="2730">
        <v>80.284305301086803</v>
      </c>
      <c r="BR79" s="2730">
        <v>16.956336421182055</v>
      </c>
      <c r="BS79" s="2730">
        <v>14.690455033672222</v>
      </c>
      <c r="BT79" s="2730">
        <v>87.299901756822408</v>
      </c>
      <c r="BU79" s="2730">
        <v>10.935918360693742</v>
      </c>
      <c r="BV79" s="2731">
        <v>1.7641798824838639</v>
      </c>
      <c r="BW79" s="2717"/>
    </row>
    <row r="80" spans="1:75" ht="18.75" customHeight="1">
      <c r="A80" s="247"/>
      <c r="B80" s="247"/>
      <c r="C80" s="247"/>
      <c r="D80" s="247"/>
      <c r="E80" s="306"/>
      <c r="S80" s="247"/>
      <c r="T80" s="247"/>
      <c r="U80" s="247"/>
      <c r="V80" s="247"/>
      <c r="AM80" s="3943"/>
      <c r="AN80" s="2728" t="s">
        <v>1044</v>
      </c>
      <c r="AO80" s="2729">
        <v>139.05205215809997</v>
      </c>
      <c r="AP80" s="2730">
        <v>100</v>
      </c>
      <c r="AQ80" s="2730">
        <v>40.366976575370792</v>
      </c>
      <c r="AR80" s="2730">
        <v>59.633023424629236</v>
      </c>
      <c r="AS80" s="2730">
        <v>40.366976575370792</v>
      </c>
      <c r="AT80" s="2730">
        <v>29.795279818140546</v>
      </c>
      <c r="AU80" s="2730">
        <v>17.161561005170974</v>
      </c>
      <c r="AV80" s="2730">
        <v>2.8766206164667483</v>
      </c>
      <c r="AW80" s="2730">
        <v>15.293079069077523</v>
      </c>
      <c r="AX80" s="2730">
        <v>20.13728426520656</v>
      </c>
      <c r="AY80" s="2730">
        <v>4.7379633682913482</v>
      </c>
      <c r="AZ80" s="2730">
        <v>14.605321541232041</v>
      </c>
      <c r="BA80" s="2730">
        <v>5.7143679813596222</v>
      </c>
      <c r="BB80" s="2732">
        <v>0.71915515411668707</v>
      </c>
      <c r="BC80" s="2730">
        <v>9.8394180233719712</v>
      </c>
      <c r="BD80" s="2730">
        <v>18.094519042943976</v>
      </c>
      <c r="BE80" s="2730">
        <v>5.2792865887443288</v>
      </c>
      <c r="BF80" s="2730">
        <v>0</v>
      </c>
      <c r="BG80" s="2730">
        <v>34.860763523228563</v>
      </c>
      <c r="BH80" s="2730">
        <v>6.0298393691322234</v>
      </c>
      <c r="BI80" s="2730">
        <v>16.260892209824213</v>
      </c>
      <c r="BJ80" s="2732">
        <v>0.71915515411668707</v>
      </c>
      <c r="BK80" s="2730">
        <v>65.139236476771472</v>
      </c>
      <c r="BL80" s="2730">
        <v>11.277728331605346</v>
      </c>
      <c r="BM80" s="2730">
        <v>7.1840759158642031</v>
      </c>
      <c r="BN80" s="2730">
        <v>21.792854933798729</v>
      </c>
      <c r="BO80" s="2730">
        <v>17.307567700737568</v>
      </c>
      <c r="BP80" s="2730">
        <v>14.178698560866538</v>
      </c>
      <c r="BQ80" s="2730">
        <v>88.722271668394683</v>
      </c>
      <c r="BR80" s="2730">
        <v>6.7175968969777022</v>
      </c>
      <c r="BS80" s="2730">
        <v>9.1202628692552832</v>
      </c>
      <c r="BT80" s="2730">
        <v>92.815924084135816</v>
      </c>
      <c r="BU80" s="2730">
        <v>7.1840759158642031</v>
      </c>
      <c r="BV80" s="2731">
        <v>1.9047893271198739</v>
      </c>
      <c r="BW80" s="2717"/>
    </row>
    <row r="81" spans="1:75" ht="18.75" customHeight="1">
      <c r="A81" s="247"/>
      <c r="B81" s="247"/>
      <c r="C81" s="247"/>
      <c r="D81" s="247"/>
      <c r="E81" s="306"/>
      <c r="S81" s="247"/>
      <c r="T81" s="247"/>
      <c r="U81" s="247"/>
      <c r="V81" s="247"/>
      <c r="AM81" s="3943"/>
      <c r="AN81" s="2728" t="s">
        <v>1045</v>
      </c>
      <c r="AO81" s="2729">
        <v>27.280542986415849</v>
      </c>
      <c r="AP81" s="2730">
        <v>100</v>
      </c>
      <c r="AQ81" s="2730">
        <v>25.659313318967293</v>
      </c>
      <c r="AR81" s="2730">
        <v>74.340686681032707</v>
      </c>
      <c r="AS81" s="2730">
        <v>25.659313318967293</v>
      </c>
      <c r="AT81" s="2730">
        <v>31.481174324076346</v>
      </c>
      <c r="AU81" s="2730">
        <v>25.659313318967293</v>
      </c>
      <c r="AV81" s="2730">
        <v>10.996848565271696</v>
      </c>
      <c r="AW81" s="2730">
        <v>28.19704760326076</v>
      </c>
      <c r="AX81" s="2730">
        <v>28.19704760326076</v>
      </c>
      <c r="AY81" s="2730">
        <v>10.996848565271696</v>
      </c>
      <c r="AZ81" s="2730">
        <v>18.328080942119495</v>
      </c>
      <c r="BA81" s="2730">
        <v>10.996848565271696</v>
      </c>
      <c r="BB81" s="2730">
        <v>0</v>
      </c>
      <c r="BC81" s="2730">
        <v>14.662464753695598</v>
      </c>
      <c r="BD81" s="2730">
        <v>7.3312323768477992</v>
      </c>
      <c r="BE81" s="2730">
        <v>3.6656161884238996</v>
      </c>
      <c r="BF81" s="2730">
        <v>0</v>
      </c>
      <c r="BG81" s="2730">
        <v>36.65616188423899</v>
      </c>
      <c r="BH81" s="2730">
        <v>0</v>
      </c>
      <c r="BI81" s="2730">
        <v>7.3312323768477992</v>
      </c>
      <c r="BJ81" s="2730">
        <v>3.6656161884238996</v>
      </c>
      <c r="BK81" s="2730">
        <v>63.34383811576101</v>
      </c>
      <c r="BL81" s="2730">
        <v>18.328080942119495</v>
      </c>
      <c r="BM81" s="2730">
        <v>14.662464753695598</v>
      </c>
      <c r="BN81" s="2730">
        <v>29.324929507391197</v>
      </c>
      <c r="BO81" s="2730">
        <v>18.328080942119495</v>
      </c>
      <c r="BP81" s="2730">
        <v>25.659313318967293</v>
      </c>
      <c r="BQ81" s="2730">
        <v>81.671919057880501</v>
      </c>
      <c r="BR81" s="2730">
        <v>10.996848565271696</v>
      </c>
      <c r="BS81" s="2730">
        <v>14.662464753695598</v>
      </c>
      <c r="BT81" s="2730">
        <v>85.337535246304412</v>
      </c>
      <c r="BU81" s="2730">
        <v>14.662464753695598</v>
      </c>
      <c r="BV81" s="2731">
        <v>3.6656161884238996</v>
      </c>
      <c r="BW81" s="2717"/>
    </row>
    <row r="82" spans="1:75" ht="18.75" customHeight="1">
      <c r="A82" s="247"/>
      <c r="B82" s="247"/>
      <c r="C82" s="247"/>
      <c r="D82" s="247"/>
      <c r="E82" s="306"/>
      <c r="S82" s="247"/>
      <c r="T82" s="247"/>
      <c r="U82" s="247"/>
      <c r="V82" s="247"/>
      <c r="AM82" s="3943" t="s">
        <v>96</v>
      </c>
      <c r="AN82" s="2728" t="s">
        <v>1036</v>
      </c>
      <c r="AO82" s="2729">
        <v>5656.3620919160521</v>
      </c>
      <c r="AP82" s="2730">
        <v>100</v>
      </c>
      <c r="AQ82" s="2730">
        <v>61.864990075074125</v>
      </c>
      <c r="AR82" s="2730">
        <v>38.13500992492591</v>
      </c>
      <c r="AS82" s="2730">
        <v>61.864990075074125</v>
      </c>
      <c r="AT82" s="2730">
        <v>14.131837010213285</v>
      </c>
      <c r="AU82" s="2730">
        <v>23.302907369708059</v>
      </c>
      <c r="AV82" s="2730">
        <v>15.074643258722437</v>
      </c>
      <c r="AW82" s="2730">
        <v>10.928388576884384</v>
      </c>
      <c r="AX82" s="2730">
        <v>19.811299019261412</v>
      </c>
      <c r="AY82" s="2730">
        <v>8.2458102009719454</v>
      </c>
      <c r="AZ82" s="2730">
        <v>12.555298255957076</v>
      </c>
      <c r="BA82" s="2730">
        <v>13.24917109947304</v>
      </c>
      <c r="BB82" s="2730">
        <v>3.6947896017284441</v>
      </c>
      <c r="BC82" s="2730">
        <v>4.5473530449038568</v>
      </c>
      <c r="BD82" s="2730">
        <v>7.5962312671740033</v>
      </c>
      <c r="BE82" s="2730">
        <v>4.7055952549675224</v>
      </c>
      <c r="BF82" s="2730">
        <v>3.3987036886777648</v>
      </c>
      <c r="BG82" s="2730">
        <v>15.633936701977177</v>
      </c>
      <c r="BH82" s="2730">
        <v>6.8764526314671075</v>
      </c>
      <c r="BI82" s="2732">
        <v>0.72190390406917537</v>
      </c>
      <c r="BJ82" s="2730">
        <v>1.037889943443935</v>
      </c>
      <c r="BK82" s="2730">
        <v>84.366063298022894</v>
      </c>
      <c r="BL82" s="2730">
        <v>13.344614740966479</v>
      </c>
      <c r="BM82" s="2730">
        <v>3.8732670813968322</v>
      </c>
      <c r="BN82" s="2730">
        <v>3.727523629039573</v>
      </c>
      <c r="BO82" s="2730">
        <v>1.8951651438165054</v>
      </c>
      <c r="BP82" s="2730">
        <v>3.7989447390944444</v>
      </c>
      <c r="BQ82" s="2730">
        <v>86.655385259033579</v>
      </c>
      <c r="BR82" s="2730">
        <v>9.3925396316838814</v>
      </c>
      <c r="BS82" s="2730">
        <v>9.7999258391282567</v>
      </c>
      <c r="BT82" s="2730">
        <v>96.126732918603182</v>
      </c>
      <c r="BU82" s="2730">
        <v>2.9861450201956572</v>
      </c>
      <c r="BV82" s="2731">
        <v>1.1922401344368543</v>
      </c>
      <c r="BW82" s="2717"/>
    </row>
    <row r="83" spans="1:75" ht="18.75" customHeight="1">
      <c r="A83" s="247"/>
      <c r="B83" s="247"/>
      <c r="C83" s="247"/>
      <c r="D83" s="247"/>
      <c r="E83" s="306"/>
      <c r="S83" s="247"/>
      <c r="T83" s="247"/>
      <c r="U83" s="247"/>
      <c r="V83" s="247"/>
      <c r="AM83" s="3943"/>
      <c r="AN83" s="2728" t="s">
        <v>1037</v>
      </c>
      <c r="AO83" s="2729">
        <v>1865.2393106138684</v>
      </c>
      <c r="AP83" s="2730">
        <v>100</v>
      </c>
      <c r="AQ83" s="2730">
        <v>44.922505137698337</v>
      </c>
      <c r="AR83" s="2730">
        <v>55.07749486230167</v>
      </c>
      <c r="AS83" s="2730">
        <v>44.922505137698337</v>
      </c>
      <c r="AT83" s="2730">
        <v>25.97019956953779</v>
      </c>
      <c r="AU83" s="2730">
        <v>30.208493753492238</v>
      </c>
      <c r="AV83" s="2730">
        <v>19.907708235445696</v>
      </c>
      <c r="AW83" s="2730">
        <v>21.565751517277178</v>
      </c>
      <c r="AX83" s="2730">
        <v>27.602556780158444</v>
      </c>
      <c r="AY83" s="2730">
        <v>9.2736696649319015</v>
      </c>
      <c r="AZ83" s="2730">
        <v>18.39028076331326</v>
      </c>
      <c r="BA83" s="2730">
        <v>17.388721280254124</v>
      </c>
      <c r="BB83" s="2730">
        <v>5.2512636013091818</v>
      </c>
      <c r="BC83" s="2730">
        <v>6.7110254914254073</v>
      </c>
      <c r="BD83" s="2730">
        <v>17.385319207189966</v>
      </c>
      <c r="BE83" s="2730">
        <v>9.5719203012323462</v>
      </c>
      <c r="BF83" s="2730">
        <v>2.1221251317906757</v>
      </c>
      <c r="BG83" s="2730">
        <v>35.714875800049811</v>
      </c>
      <c r="BH83" s="2730">
        <v>8.4462064362075591</v>
      </c>
      <c r="BI83" s="2730">
        <v>2.8802979878815753</v>
      </c>
      <c r="BJ83" s="2730">
        <v>1.1947880765513077</v>
      </c>
      <c r="BK83" s="2730">
        <v>64.285124199950189</v>
      </c>
      <c r="BL83" s="2730">
        <v>33.37137137347559</v>
      </c>
      <c r="BM83" s="2730">
        <v>3.9050651723074377</v>
      </c>
      <c r="BN83" s="2730">
        <v>8.3626682243743939</v>
      </c>
      <c r="BO83" s="2730">
        <v>3.7327200217801413</v>
      </c>
      <c r="BP83" s="2730">
        <v>2.1527879505726313</v>
      </c>
      <c r="BQ83" s="2730">
        <v>66.628628626524417</v>
      </c>
      <c r="BR83" s="2730">
        <v>22.036945738849713</v>
      </c>
      <c r="BS83" s="2730">
        <v>21.974881878097506</v>
      </c>
      <c r="BT83" s="2730">
        <v>96.094934827692555</v>
      </c>
      <c r="BU83" s="2730">
        <v>3.9050651723074377</v>
      </c>
      <c r="BV83" s="2733">
        <v>0.15918901689592344</v>
      </c>
      <c r="BW83" s="2717"/>
    </row>
    <row r="84" spans="1:75" ht="18.75" customHeight="1">
      <c r="A84" s="247"/>
      <c r="B84" s="247"/>
      <c r="C84" s="247"/>
      <c r="D84" s="247"/>
      <c r="E84" s="306"/>
      <c r="S84" s="247"/>
      <c r="T84" s="247"/>
      <c r="U84" s="247"/>
      <c r="V84" s="247"/>
      <c r="AM84" s="3943"/>
      <c r="AN84" s="2728" t="s">
        <v>1038</v>
      </c>
      <c r="AO84" s="2729">
        <v>3021.7690457832905</v>
      </c>
      <c r="AP84" s="2730">
        <v>100</v>
      </c>
      <c r="AQ84" s="2730">
        <v>51.70593272383325</v>
      </c>
      <c r="AR84" s="2730">
        <v>48.294067276166786</v>
      </c>
      <c r="AS84" s="2730">
        <v>51.70593272383325</v>
      </c>
      <c r="AT84" s="2730">
        <v>20.756208118813639</v>
      </c>
      <c r="AU84" s="2730">
        <v>30.576074547023108</v>
      </c>
      <c r="AV84" s="2730">
        <v>19.498615013402858</v>
      </c>
      <c r="AW84" s="2730">
        <v>9.1835321637205958</v>
      </c>
      <c r="AX84" s="2730">
        <v>24.507268332363743</v>
      </c>
      <c r="AY84" s="2730">
        <v>11.045878805091302</v>
      </c>
      <c r="AZ84" s="2730">
        <v>15.426256813482395</v>
      </c>
      <c r="BA84" s="2730">
        <v>12.319589202323776</v>
      </c>
      <c r="BB84" s="2730">
        <v>2.4540684032203597</v>
      </c>
      <c r="BC84" s="2730">
        <v>9.5440513563557694</v>
      </c>
      <c r="BD84" s="2730">
        <v>6.9961423203179187</v>
      </c>
      <c r="BE84" s="2730">
        <v>5.9878112085855744</v>
      </c>
      <c r="BF84" s="2730">
        <v>3.5091238059367229</v>
      </c>
      <c r="BG84" s="2730">
        <v>26.812533780783614</v>
      </c>
      <c r="BH84" s="2730">
        <v>7.3891920374061035</v>
      </c>
      <c r="BI84" s="2730">
        <v>1.2260287764181907</v>
      </c>
      <c r="BJ84" s="2732">
        <v>0.64412274824475602</v>
      </c>
      <c r="BK84" s="2730">
        <v>73.187466219216418</v>
      </c>
      <c r="BL84" s="2730">
        <v>22.960095592685718</v>
      </c>
      <c r="BM84" s="2730">
        <v>8.6264667459063968</v>
      </c>
      <c r="BN84" s="2730">
        <v>8.4582945661523059</v>
      </c>
      <c r="BO84" s="2730">
        <v>3.7462710737188076</v>
      </c>
      <c r="BP84" s="2730">
        <v>6.1449581930370547</v>
      </c>
      <c r="BQ84" s="2730">
        <v>77.039904407314367</v>
      </c>
      <c r="BR84" s="2730">
        <v>10.990813719109203</v>
      </c>
      <c r="BS84" s="2730">
        <v>20.201869408640015</v>
      </c>
      <c r="BT84" s="2730">
        <v>91.373533254093616</v>
      </c>
      <c r="BU84" s="2730">
        <v>8.4984104597123533</v>
      </c>
      <c r="BV84" s="2733">
        <v>0.41534957070548728</v>
      </c>
      <c r="BW84" s="2717"/>
    </row>
    <row r="85" spans="1:75" ht="18.75" customHeight="1">
      <c r="A85" s="247"/>
      <c r="B85" s="247"/>
      <c r="C85" s="247"/>
      <c r="D85" s="247"/>
      <c r="E85" s="306"/>
      <c r="S85" s="247"/>
      <c r="T85" s="247"/>
      <c r="U85" s="247"/>
      <c r="V85" s="247"/>
      <c r="AM85" s="3943"/>
      <c r="AN85" s="2728" t="s">
        <v>1039</v>
      </c>
      <c r="AO85" s="2729">
        <v>2845.6625974049871</v>
      </c>
      <c r="AP85" s="2730">
        <v>100</v>
      </c>
      <c r="AQ85" s="2730">
        <v>47.423743803062735</v>
      </c>
      <c r="AR85" s="2730">
        <v>52.576256196937287</v>
      </c>
      <c r="AS85" s="2730">
        <v>47.423743803062735</v>
      </c>
      <c r="AT85" s="2730">
        <v>23.553622466150422</v>
      </c>
      <c r="AU85" s="2730">
        <v>31.698769702194145</v>
      </c>
      <c r="AV85" s="2730">
        <v>19.990940472815353</v>
      </c>
      <c r="AW85" s="2730">
        <v>16.148431653153239</v>
      </c>
      <c r="AX85" s="2730">
        <v>29.845740042750229</v>
      </c>
      <c r="AY85" s="2730">
        <v>11.179987943407655</v>
      </c>
      <c r="AZ85" s="2730">
        <v>16.421872903230081</v>
      </c>
      <c r="BA85" s="2730">
        <v>15.246767053002792</v>
      </c>
      <c r="BB85" s="2730">
        <v>5.6551550209124013</v>
      </c>
      <c r="BC85" s="2730">
        <v>5.8907416104737393</v>
      </c>
      <c r="BD85" s="2730">
        <v>12.816680645008299</v>
      </c>
      <c r="BE85" s="2730">
        <v>7.1575567041663204</v>
      </c>
      <c r="BF85" s="2730">
        <v>2.5207609997947262</v>
      </c>
      <c r="BG85" s="2730">
        <v>27.023768813851401</v>
      </c>
      <c r="BH85" s="2730">
        <v>9.8847323749010574</v>
      </c>
      <c r="BI85" s="2730">
        <v>5.5166211489894801</v>
      </c>
      <c r="BJ85" s="2732">
        <v>0.76018685282524956</v>
      </c>
      <c r="BK85" s="2730">
        <v>72.976231186148567</v>
      </c>
      <c r="BL85" s="2730">
        <v>21.888638020472378</v>
      </c>
      <c r="BM85" s="2730">
        <v>5.9364680933649101</v>
      </c>
      <c r="BN85" s="2730">
        <v>11.643555775249444</v>
      </c>
      <c r="BO85" s="2730">
        <v>3.0374343856594104</v>
      </c>
      <c r="BP85" s="2730">
        <v>5.6128966483259246</v>
      </c>
      <c r="BQ85" s="2730">
        <v>78.111361979527643</v>
      </c>
      <c r="BR85" s="2730">
        <v>11.490635593940546</v>
      </c>
      <c r="BS85" s="2730">
        <v>16.7465034589673</v>
      </c>
      <c r="BT85" s="2730">
        <v>94.063531906635092</v>
      </c>
      <c r="BU85" s="2730">
        <v>5.7607620906729684</v>
      </c>
      <c r="BV85" s="2733">
        <v>0.26107458154349372</v>
      </c>
      <c r="BW85" s="2717"/>
    </row>
    <row r="86" spans="1:75" ht="18.75" customHeight="1">
      <c r="A86" s="247"/>
      <c r="B86" s="247"/>
      <c r="C86" s="247"/>
      <c r="D86" s="247"/>
      <c r="E86" s="306"/>
      <c r="S86" s="247"/>
      <c r="T86" s="247"/>
      <c r="U86" s="247"/>
      <c r="V86" s="247"/>
      <c r="AM86" s="3943"/>
      <c r="AN86" s="2728" t="s">
        <v>1040</v>
      </c>
      <c r="AO86" s="2729">
        <v>1426.7920558758028</v>
      </c>
      <c r="AP86" s="2730">
        <v>100</v>
      </c>
      <c r="AQ86" s="2730">
        <v>50.489723029453728</v>
      </c>
      <c r="AR86" s="2730">
        <v>49.510276970546293</v>
      </c>
      <c r="AS86" s="2730">
        <v>50.489723029453728</v>
      </c>
      <c r="AT86" s="2730">
        <v>24.951192436851493</v>
      </c>
      <c r="AU86" s="2730">
        <v>30.184974892131738</v>
      </c>
      <c r="AV86" s="2730">
        <v>12.065543997715292</v>
      </c>
      <c r="AW86" s="2730">
        <v>13.07316028415492</v>
      </c>
      <c r="AX86" s="2730">
        <v>23.109642567963114</v>
      </c>
      <c r="AY86" s="2730">
        <v>11.727341961187319</v>
      </c>
      <c r="AZ86" s="2730">
        <v>14.741428344433013</v>
      </c>
      <c r="BA86" s="2730">
        <v>12.196229180547764</v>
      </c>
      <c r="BB86" s="2730">
        <v>1.8273485376352767</v>
      </c>
      <c r="BC86" s="2730">
        <v>5.0210618868158026</v>
      </c>
      <c r="BD86" s="2730">
        <v>9.8743600748432225</v>
      </c>
      <c r="BE86" s="2730">
        <v>2.3200823294508384</v>
      </c>
      <c r="BF86" s="2730">
        <v>1.2697981392959543</v>
      </c>
      <c r="BG86" s="2730">
        <v>24.804868957083492</v>
      </c>
      <c r="BH86" s="2730">
        <v>3.6852916473249349</v>
      </c>
      <c r="BI86" s="2730">
        <v>6.3540443650782263</v>
      </c>
      <c r="BJ86" s="2732">
        <v>0.85184034633251027</v>
      </c>
      <c r="BK86" s="2730">
        <v>75.195131042916501</v>
      </c>
      <c r="BL86" s="2730">
        <v>15.437007731900806</v>
      </c>
      <c r="BM86" s="2730">
        <v>6.512866086319387</v>
      </c>
      <c r="BN86" s="2730">
        <v>13.11763576414722</v>
      </c>
      <c r="BO86" s="2730">
        <v>4.4203947723810275</v>
      </c>
      <c r="BP86" s="2730">
        <v>5.9227698012342369</v>
      </c>
      <c r="BQ86" s="2730">
        <v>84.562992268099194</v>
      </c>
      <c r="BR86" s="2730">
        <v>10.569230755184963</v>
      </c>
      <c r="BS86" s="2730">
        <v>8.9294051148602769</v>
      </c>
      <c r="BT86" s="2730">
        <v>93.487133913680623</v>
      </c>
      <c r="BU86" s="2730">
        <v>5.2232598031721551</v>
      </c>
      <c r="BV86" s="2731">
        <v>1.8296711287806782</v>
      </c>
      <c r="BW86" s="2717"/>
    </row>
    <row r="87" spans="1:75" ht="18.75" customHeight="1">
      <c r="A87" s="247"/>
      <c r="B87" s="247"/>
      <c r="C87" s="247"/>
      <c r="D87" s="247"/>
      <c r="E87" s="306"/>
      <c r="S87" s="247"/>
      <c r="T87" s="247"/>
      <c r="U87" s="247"/>
      <c r="V87" s="247"/>
      <c r="AM87" s="3943"/>
      <c r="AN87" s="2728" t="s">
        <v>1041</v>
      </c>
      <c r="AO87" s="2729">
        <v>1313.2048448229257</v>
      </c>
      <c r="AP87" s="2730">
        <v>100</v>
      </c>
      <c r="AQ87" s="2730">
        <v>47.038097736622319</v>
      </c>
      <c r="AR87" s="2730">
        <v>52.961902263377759</v>
      </c>
      <c r="AS87" s="2730">
        <v>47.038097736622319</v>
      </c>
      <c r="AT87" s="2730">
        <v>24.49672728729098</v>
      </c>
      <c r="AU87" s="2730">
        <v>34.23526180878288</v>
      </c>
      <c r="AV87" s="2730">
        <v>11.274057485396714</v>
      </c>
      <c r="AW87" s="2730">
        <v>15.666110522572602</v>
      </c>
      <c r="AX87" s="2730">
        <v>24.812233535314455</v>
      </c>
      <c r="AY87" s="2730">
        <v>12.000674843617004</v>
      </c>
      <c r="AZ87" s="2730">
        <v>17.599920766726083</v>
      </c>
      <c r="BA87" s="2730">
        <v>15.791713967795628</v>
      </c>
      <c r="BB87" s="2730">
        <v>3.028756134983408</v>
      </c>
      <c r="BC87" s="2730">
        <v>9.1851373251277391</v>
      </c>
      <c r="BD87" s="2730">
        <v>10.49015198068486</v>
      </c>
      <c r="BE87" s="2730">
        <v>5.9457672196927582</v>
      </c>
      <c r="BF87" s="2730">
        <v>0</v>
      </c>
      <c r="BG87" s="2730">
        <v>31.376398990497012</v>
      </c>
      <c r="BH87" s="2730">
        <v>8.4674758483725849</v>
      </c>
      <c r="BI87" s="2730">
        <v>10.475902387246471</v>
      </c>
      <c r="BJ87" s="2730">
        <v>1.5216749010801793</v>
      </c>
      <c r="BK87" s="2730">
        <v>68.623601009503048</v>
      </c>
      <c r="BL87" s="2730">
        <v>20.447753813103613</v>
      </c>
      <c r="BM87" s="2730">
        <v>8.6892395213175</v>
      </c>
      <c r="BN87" s="2730">
        <v>17.772926125985542</v>
      </c>
      <c r="BO87" s="2730">
        <v>8.3108386049565031</v>
      </c>
      <c r="BP87" s="2730">
        <v>12.72260671893031</v>
      </c>
      <c r="BQ87" s="2730">
        <v>79.55224618689644</v>
      </c>
      <c r="BR87" s="2730">
        <v>13.756066939724018</v>
      </c>
      <c r="BS87" s="2730">
        <v>12.688334474478168</v>
      </c>
      <c r="BT87" s="2730">
        <v>91.310760478682511</v>
      </c>
      <c r="BU87" s="2730">
        <v>6.2200223199810472</v>
      </c>
      <c r="BV87" s="2731">
        <v>3.4555989064694108</v>
      </c>
      <c r="BW87" s="2717"/>
    </row>
    <row r="88" spans="1:75" ht="18.75" customHeight="1">
      <c r="A88" s="247"/>
      <c r="B88" s="247"/>
      <c r="C88" s="247"/>
      <c r="D88" s="247"/>
      <c r="E88" s="306"/>
      <c r="S88" s="247"/>
      <c r="T88" s="247"/>
      <c r="U88" s="247"/>
      <c r="V88" s="247"/>
      <c r="AM88" s="3943"/>
      <c r="AN88" s="2728" t="s">
        <v>1042</v>
      </c>
      <c r="AO88" s="2729">
        <v>277.35390239443331</v>
      </c>
      <c r="AP88" s="2730">
        <v>100</v>
      </c>
      <c r="AQ88" s="2730">
        <v>49.543567367053733</v>
      </c>
      <c r="AR88" s="2730">
        <v>50.456432632946289</v>
      </c>
      <c r="AS88" s="2730">
        <v>49.543567367053733</v>
      </c>
      <c r="AT88" s="2730">
        <v>23.563743359950411</v>
      </c>
      <c r="AU88" s="2730">
        <v>23.625743141305531</v>
      </c>
      <c r="AV88" s="2730">
        <v>13.552922440066418</v>
      </c>
      <c r="AW88" s="2730">
        <v>21.558671276457464</v>
      </c>
      <c r="AX88" s="2730">
        <v>19.53033439297359</v>
      </c>
      <c r="AY88" s="2730">
        <v>3.5560827800729764</v>
      </c>
      <c r="AZ88" s="2730">
        <v>20.360921806813977</v>
      </c>
      <c r="BA88" s="2730">
        <v>18.711013583964437</v>
      </c>
      <c r="BB88" s="2732">
        <v>0.36055018204786965</v>
      </c>
      <c r="BC88" s="2730">
        <v>10.772895888142411</v>
      </c>
      <c r="BD88" s="2730">
        <v>11.207348438793179</v>
      </c>
      <c r="BE88" s="2730">
        <v>1.2470097110275722</v>
      </c>
      <c r="BF88" s="2730">
        <v>5.9748315882134682</v>
      </c>
      <c r="BG88" s="2730">
        <v>30.917994803270858</v>
      </c>
      <c r="BH88" s="2730">
        <v>9.4592443783225821</v>
      </c>
      <c r="BI88" s="2730">
        <v>7.4986372746394689</v>
      </c>
      <c r="BJ88" s="2730">
        <v>0</v>
      </c>
      <c r="BK88" s="2730">
        <v>69.08200519672917</v>
      </c>
      <c r="BL88" s="2730">
        <v>18.637490908849522</v>
      </c>
      <c r="BM88" s="2730">
        <v>14.116643972662724</v>
      </c>
      <c r="BN88" s="2730">
        <v>23.428978042518512</v>
      </c>
      <c r="BO88" s="2730">
        <v>8.66820586280922</v>
      </c>
      <c r="BP88" s="2730">
        <v>9.5477104661615826</v>
      </c>
      <c r="BQ88" s="2730">
        <v>81.362509091150486</v>
      </c>
      <c r="BR88" s="2730">
        <v>9.9680198184171882</v>
      </c>
      <c r="BS88" s="2730">
        <v>15.675828699179789</v>
      </c>
      <c r="BT88" s="2730">
        <v>85.883356027337271</v>
      </c>
      <c r="BU88" s="2730">
        <v>13.034993426519115</v>
      </c>
      <c r="BV88" s="2731">
        <v>1.081650546143609</v>
      </c>
      <c r="BW88" s="2717"/>
    </row>
    <row r="89" spans="1:75" ht="18.75" customHeight="1">
      <c r="A89" s="247"/>
      <c r="B89" s="247"/>
      <c r="C89" s="247"/>
      <c r="D89" s="247"/>
      <c r="E89" s="306"/>
      <c r="S89" s="247"/>
      <c r="T89" s="247"/>
      <c r="U89" s="247"/>
      <c r="V89" s="247"/>
      <c r="AM89" s="3943"/>
      <c r="AN89" s="2728" t="s">
        <v>1043</v>
      </c>
      <c r="AO89" s="2729">
        <v>166.09737423850902</v>
      </c>
      <c r="AP89" s="2730">
        <v>100</v>
      </c>
      <c r="AQ89" s="2730">
        <v>39.053923966093961</v>
      </c>
      <c r="AR89" s="2730">
        <v>60.946076033906074</v>
      </c>
      <c r="AS89" s="2730">
        <v>39.053923966093961</v>
      </c>
      <c r="AT89" s="2730">
        <v>23.756748028939505</v>
      </c>
      <c r="AU89" s="2730">
        <v>39.91814272385966</v>
      </c>
      <c r="AV89" s="2730">
        <v>23.065467624079108</v>
      </c>
      <c r="AW89" s="2730">
        <v>22.447977756582397</v>
      </c>
      <c r="AX89" s="2730">
        <v>27.951448206564567</v>
      </c>
      <c r="AY89" s="2730">
        <v>19.71529175200396</v>
      </c>
      <c r="AZ89" s="2730">
        <v>30.950285140346047</v>
      </c>
      <c r="BA89" s="2730">
        <v>6.7449275992022439</v>
      </c>
      <c r="BB89" s="2730">
        <v>1.8061694314878953</v>
      </c>
      <c r="BC89" s="2730">
        <v>16.484813627309798</v>
      </c>
      <c r="BD89" s="2730">
        <v>13.430448321184077</v>
      </c>
      <c r="BE89" s="2730">
        <v>2.7987490289722343</v>
      </c>
      <c r="BF89" s="2732">
        <v>0.60205647716263178</v>
      </c>
      <c r="BG89" s="2730">
        <v>34.997655595717056</v>
      </c>
      <c r="BH89" s="2730">
        <v>17.026515288073437</v>
      </c>
      <c r="BI89" s="2730">
        <v>4.4196703136408573</v>
      </c>
      <c r="BJ89" s="2730">
        <v>0</v>
      </c>
      <c r="BK89" s="2730">
        <v>65.002344404282979</v>
      </c>
      <c r="BL89" s="2730">
        <v>19.385222060835176</v>
      </c>
      <c r="BM89" s="2730">
        <v>11.810356259392597</v>
      </c>
      <c r="BN89" s="2730">
        <v>27.090432558779732</v>
      </c>
      <c r="BO89" s="2730">
        <v>16.240775222066166</v>
      </c>
      <c r="BP89" s="2730">
        <v>22.608104783708992</v>
      </c>
      <c r="BQ89" s="2730">
        <v>80.614777939164853</v>
      </c>
      <c r="BR89" s="2730">
        <v>16.560187821841289</v>
      </c>
      <c r="BS89" s="2730">
        <v>12.253449799757613</v>
      </c>
      <c r="BT89" s="2730">
        <v>88.189643740607409</v>
      </c>
      <c r="BU89" s="2730">
        <v>10.004186827904702</v>
      </c>
      <c r="BV89" s="2731">
        <v>3.4008055061348657</v>
      </c>
      <c r="BW89" s="2717"/>
    </row>
    <row r="90" spans="1:75" ht="18.75" customHeight="1">
      <c r="A90" s="247"/>
      <c r="B90" s="247"/>
      <c r="C90" s="247"/>
      <c r="D90" s="247"/>
      <c r="E90" s="306"/>
      <c r="S90" s="247"/>
      <c r="T90" s="247"/>
      <c r="U90" s="247"/>
      <c r="V90" s="247"/>
      <c r="AM90" s="3943"/>
      <c r="AN90" s="2728" t="s">
        <v>1044</v>
      </c>
      <c r="AO90" s="2729">
        <v>147.23823396422361</v>
      </c>
      <c r="AP90" s="2730">
        <v>100</v>
      </c>
      <c r="AQ90" s="2730">
        <v>44.21754699397988</v>
      </c>
      <c r="AR90" s="2730">
        <v>55.782453006020141</v>
      </c>
      <c r="AS90" s="2730">
        <v>44.21754699397988</v>
      </c>
      <c r="AT90" s="2730">
        <v>26.339829228152396</v>
      </c>
      <c r="AU90" s="2730">
        <v>19.978924047865281</v>
      </c>
      <c r="AV90" s="2730">
        <v>8.2870871873465948</v>
      </c>
      <c r="AW90" s="2730">
        <v>16.523676911845151</v>
      </c>
      <c r="AX90" s="2730">
        <v>21.148880433956407</v>
      </c>
      <c r="AY90" s="2730">
        <v>7.2849055845081594</v>
      </c>
      <c r="AZ90" s="2730">
        <v>17.535154940164876</v>
      </c>
      <c r="BA90" s="2730">
        <v>3.5977729117454982</v>
      </c>
      <c r="BB90" s="2730">
        <v>3.4895359012056537</v>
      </c>
      <c r="BC90" s="2730">
        <v>10.983013468958152</v>
      </c>
      <c r="BD90" s="2730">
        <v>15.289609772264184</v>
      </c>
      <c r="BE90" s="2730">
        <v>3.1868812644464639</v>
      </c>
      <c r="BF90" s="2730">
        <v>0</v>
      </c>
      <c r="BG90" s="2730">
        <v>34.865544210665782</v>
      </c>
      <c r="BH90" s="2730">
        <v>5.6945911118797472</v>
      </c>
      <c r="BI90" s="2730">
        <v>13.557929303321492</v>
      </c>
      <c r="BJ90" s="2732">
        <v>0.67917141701318084</v>
      </c>
      <c r="BK90" s="2730">
        <v>65.13445578933424</v>
      </c>
      <c r="BL90" s="2730">
        <v>13.461071341844081</v>
      </c>
      <c r="BM90" s="2730">
        <v>4.9857677203192132</v>
      </c>
      <c r="BN90" s="2730">
        <v>25.031897755114553</v>
      </c>
      <c r="BO90" s="2730">
        <v>14.798738701326721</v>
      </c>
      <c r="BP90" s="2730">
        <v>15.03071033992877</v>
      </c>
      <c r="BQ90" s="2730">
        <v>86.538928658155939</v>
      </c>
      <c r="BR90" s="2730">
        <v>9.1544750385380489</v>
      </c>
      <c r="BS90" s="2730">
        <v>8.6131926066120652</v>
      </c>
      <c r="BT90" s="2730">
        <v>95.014232279680797</v>
      </c>
      <c r="BU90" s="2730">
        <v>4.9857677203192132</v>
      </c>
      <c r="BV90" s="2731">
        <v>0</v>
      </c>
      <c r="BW90" s="2717"/>
    </row>
    <row r="91" spans="1:75" ht="18.75" customHeight="1">
      <c r="A91" s="247"/>
      <c r="B91" s="247"/>
      <c r="C91" s="247"/>
      <c r="D91" s="247"/>
      <c r="E91" s="306"/>
      <c r="S91" s="247"/>
      <c r="T91" s="247"/>
      <c r="U91" s="247"/>
      <c r="V91" s="247"/>
      <c r="AM91" s="3943"/>
      <c r="AN91" s="2728" t="s">
        <v>1045</v>
      </c>
      <c r="AO91" s="2729">
        <v>25.280542986415849</v>
      </c>
      <c r="AP91" s="2730">
        <v>100</v>
      </c>
      <c r="AQ91" s="2730">
        <v>19.778056201904686</v>
      </c>
      <c r="AR91" s="2730">
        <v>80.221943798095324</v>
      </c>
      <c r="AS91" s="2730">
        <v>19.778056201904686</v>
      </c>
      <c r="AT91" s="2730">
        <v>33.971720064410505</v>
      </c>
      <c r="AU91" s="2730">
        <v>27.689278682666561</v>
      </c>
      <c r="AV91" s="2730">
        <v>11.866833721142813</v>
      </c>
      <c r="AW91" s="2730">
        <v>34.383390012541994</v>
      </c>
      <c r="AX91" s="2730">
        <v>34.383390012541994</v>
      </c>
      <c r="AY91" s="2730">
        <v>11.866833721142813</v>
      </c>
      <c r="AZ91" s="2730">
        <v>15.822444961523749</v>
      </c>
      <c r="BA91" s="2730">
        <v>11.866833721142813</v>
      </c>
      <c r="BB91" s="2730">
        <v>0</v>
      </c>
      <c r="BC91" s="2730">
        <v>11.866833721142813</v>
      </c>
      <c r="BD91" s="2730">
        <v>7.9112224807618743</v>
      </c>
      <c r="BE91" s="2730">
        <v>3.9556112403809371</v>
      </c>
      <c r="BF91" s="2730">
        <v>0</v>
      </c>
      <c r="BG91" s="2730">
        <v>35.600501163428433</v>
      </c>
      <c r="BH91" s="2730">
        <v>0</v>
      </c>
      <c r="BI91" s="2730">
        <v>7.9112224807618743</v>
      </c>
      <c r="BJ91" s="2730">
        <v>3.9556112403809371</v>
      </c>
      <c r="BK91" s="2730">
        <v>64.399498836571567</v>
      </c>
      <c r="BL91" s="2730">
        <v>19.778056201904686</v>
      </c>
      <c r="BM91" s="2730">
        <v>15.822444961523749</v>
      </c>
      <c r="BN91" s="2730">
        <v>27.689278682666561</v>
      </c>
      <c r="BO91" s="2730">
        <v>19.778056201904686</v>
      </c>
      <c r="BP91" s="2730">
        <v>23.733667442285626</v>
      </c>
      <c r="BQ91" s="2730">
        <v>80.221943798095324</v>
      </c>
      <c r="BR91" s="2730">
        <v>11.866833721142813</v>
      </c>
      <c r="BS91" s="2730">
        <v>15.822444961523749</v>
      </c>
      <c r="BT91" s="2730">
        <v>84.177555038476243</v>
      </c>
      <c r="BU91" s="2730">
        <v>15.822444961523749</v>
      </c>
      <c r="BV91" s="2731">
        <v>3.9556112403809371</v>
      </c>
      <c r="BW91" s="2717"/>
    </row>
    <row r="92" spans="1:75" ht="18.75" customHeight="1">
      <c r="A92" s="247"/>
      <c r="B92" s="247"/>
      <c r="C92" s="247"/>
      <c r="D92" s="247"/>
      <c r="E92" s="306"/>
      <c r="S92" s="247"/>
      <c r="T92" s="247"/>
      <c r="U92" s="247"/>
      <c r="V92" s="247"/>
      <c r="AM92" s="3943" t="s">
        <v>307</v>
      </c>
      <c r="AN92" s="2728" t="s">
        <v>1036</v>
      </c>
      <c r="AO92" s="2729">
        <v>5202.6267469068152</v>
      </c>
      <c r="AP92" s="2730">
        <v>100</v>
      </c>
      <c r="AQ92" s="2730">
        <v>62.327764578117794</v>
      </c>
      <c r="AR92" s="2730">
        <v>37.672235421882249</v>
      </c>
      <c r="AS92" s="2730">
        <v>62.327764578117794</v>
      </c>
      <c r="AT92" s="2730">
        <v>14.195634232558763</v>
      </c>
      <c r="AU92" s="2730">
        <v>21.601984828498498</v>
      </c>
      <c r="AV92" s="2730">
        <v>13.191298100616175</v>
      </c>
      <c r="AW92" s="2730">
        <v>9.7431742738615501</v>
      </c>
      <c r="AX92" s="2730">
        <v>19.038531023892411</v>
      </c>
      <c r="AY92" s="2730">
        <v>6.3572751238017045</v>
      </c>
      <c r="AZ92" s="2730">
        <v>11.877406108138988</v>
      </c>
      <c r="BA92" s="2730">
        <v>12.382199512216168</v>
      </c>
      <c r="BB92" s="2730">
        <v>3.9904440599700024</v>
      </c>
      <c r="BC92" s="2730">
        <v>2.9043284227882773</v>
      </c>
      <c r="BD92" s="2730">
        <v>7.4300955991376538</v>
      </c>
      <c r="BE92" s="2730">
        <v>6.0206777743489219</v>
      </c>
      <c r="BF92" s="2730">
        <v>1.6516068767274894</v>
      </c>
      <c r="BG92" s="2730">
        <v>19.030912901215427</v>
      </c>
      <c r="BH92" s="2730">
        <v>7.6446790126742918</v>
      </c>
      <c r="BI92" s="2730">
        <v>1.0827828665583279</v>
      </c>
      <c r="BJ92" s="2732">
        <v>0.87084496968347302</v>
      </c>
      <c r="BK92" s="2730">
        <v>80.969087098784641</v>
      </c>
      <c r="BL92" s="2730">
        <v>17.599477861858858</v>
      </c>
      <c r="BM92" s="2730">
        <v>5.3353904952155009</v>
      </c>
      <c r="BN92" s="2730">
        <v>2.4859692152387924</v>
      </c>
      <c r="BO92" s="2732">
        <v>0.61563469129818327</v>
      </c>
      <c r="BP92" s="2730">
        <v>2.7480980426966131</v>
      </c>
      <c r="BQ92" s="2730">
        <v>82.400522138141184</v>
      </c>
      <c r="BR92" s="2730">
        <v>10.141477001165486</v>
      </c>
      <c r="BS92" s="2730">
        <v>13.918477264360254</v>
      </c>
      <c r="BT92" s="2730">
        <v>94.664609504784565</v>
      </c>
      <c r="BU92" s="2730">
        <v>5.0008016758705089</v>
      </c>
      <c r="BV92" s="2733">
        <v>0.6663170764287536</v>
      </c>
      <c r="BW92" s="2717"/>
    </row>
    <row r="93" spans="1:75" ht="18.75" customHeight="1">
      <c r="A93" s="247"/>
      <c r="B93" s="247"/>
      <c r="C93" s="247"/>
      <c r="D93" s="247"/>
      <c r="E93" s="306"/>
      <c r="S93" s="247"/>
      <c r="T93" s="247"/>
      <c r="U93" s="247"/>
      <c r="V93" s="247"/>
      <c r="AM93" s="3943"/>
      <c r="AN93" s="2728" t="s">
        <v>1037</v>
      </c>
      <c r="AO93" s="2729">
        <v>2022.6009846255738</v>
      </c>
      <c r="AP93" s="2730">
        <v>100</v>
      </c>
      <c r="AQ93" s="2730">
        <v>48.618991875971076</v>
      </c>
      <c r="AR93" s="2730">
        <v>51.381008124028952</v>
      </c>
      <c r="AS93" s="2730">
        <v>48.618991875971076</v>
      </c>
      <c r="AT93" s="2730">
        <v>20.508624918211737</v>
      </c>
      <c r="AU93" s="2730">
        <v>33.23768498517061</v>
      </c>
      <c r="AV93" s="2730">
        <v>26.109871599850031</v>
      </c>
      <c r="AW93" s="2730">
        <v>21.359196329443368</v>
      </c>
      <c r="AX93" s="2730">
        <v>28.254089254781256</v>
      </c>
      <c r="AY93" s="2730">
        <v>14.500101155736889</v>
      </c>
      <c r="AZ93" s="2730">
        <v>21.928982921841236</v>
      </c>
      <c r="BA93" s="2730">
        <v>12.854001292507485</v>
      </c>
      <c r="BB93" s="2730">
        <v>5.092313575265873</v>
      </c>
      <c r="BC93" s="2730">
        <v>10.578282178136703</v>
      </c>
      <c r="BD93" s="2730">
        <v>10.323219709459265</v>
      </c>
      <c r="BE93" s="2730">
        <v>3.9152099610284528</v>
      </c>
      <c r="BF93" s="2730">
        <v>6.4083072619887469</v>
      </c>
      <c r="BG93" s="2730">
        <v>27.547256138374138</v>
      </c>
      <c r="BH93" s="2730">
        <v>11.037398656743001</v>
      </c>
      <c r="BI93" s="2730">
        <v>5.4710620590291397</v>
      </c>
      <c r="BJ93" s="2732">
        <v>0.66251327383821079</v>
      </c>
      <c r="BK93" s="2730">
        <v>72.452743861625862</v>
      </c>
      <c r="BL93" s="2730">
        <v>24.602445057855661</v>
      </c>
      <c r="BM93" s="2730">
        <v>7.2791158653930026</v>
      </c>
      <c r="BN93" s="2730">
        <v>7.4125776869891915</v>
      </c>
      <c r="BO93" s="2730">
        <v>3.7117470217177595</v>
      </c>
      <c r="BP93" s="2730">
        <v>4.2741719064029562</v>
      </c>
      <c r="BQ93" s="2730">
        <v>75.397554942144325</v>
      </c>
      <c r="BR93" s="2730">
        <v>17.054070681865824</v>
      </c>
      <c r="BS93" s="2730">
        <v>20.275706205171588</v>
      </c>
      <c r="BT93" s="2730">
        <v>92.72088413460699</v>
      </c>
      <c r="BU93" s="2730">
        <v>5.6178885518781714</v>
      </c>
      <c r="BV93" s="2731">
        <v>1.6612273135148299</v>
      </c>
      <c r="BW93" s="2717"/>
    </row>
    <row r="94" spans="1:75" ht="18.75" customHeight="1">
      <c r="A94" s="247"/>
      <c r="B94" s="247"/>
      <c r="C94" s="247"/>
      <c r="D94" s="247"/>
      <c r="E94" s="306"/>
      <c r="S94" s="247"/>
      <c r="T94" s="247"/>
      <c r="U94" s="247"/>
      <c r="V94" s="247"/>
      <c r="AM94" s="3943"/>
      <c r="AN94" s="2728" t="s">
        <v>1038</v>
      </c>
      <c r="AO94" s="2729">
        <v>2076.1296739719023</v>
      </c>
      <c r="AP94" s="2730">
        <v>100</v>
      </c>
      <c r="AQ94" s="2730">
        <v>51.310798036984515</v>
      </c>
      <c r="AR94" s="2730">
        <v>48.689201963015499</v>
      </c>
      <c r="AS94" s="2730">
        <v>51.310798036984515</v>
      </c>
      <c r="AT94" s="2730">
        <v>19.810116799017528</v>
      </c>
      <c r="AU94" s="2730">
        <v>24.207428268407934</v>
      </c>
      <c r="AV94" s="2730">
        <v>18.343462842947282</v>
      </c>
      <c r="AW94" s="2730">
        <v>14.961062344816668</v>
      </c>
      <c r="AX94" s="2730">
        <v>20.788568560771413</v>
      </c>
      <c r="AY94" s="2730">
        <v>6.2468682872176249</v>
      </c>
      <c r="AZ94" s="2730">
        <v>8.6109951511379492</v>
      </c>
      <c r="BA94" s="2730">
        <v>11.581253854193587</v>
      </c>
      <c r="BB94" s="2730">
        <v>2.9546243971933075</v>
      </c>
      <c r="BC94" s="2730">
        <v>8.9562165977215411</v>
      </c>
      <c r="BD94" s="2730">
        <v>8.0170021593553109</v>
      </c>
      <c r="BE94" s="2730">
        <v>7.0739803598216318</v>
      </c>
      <c r="BF94" s="2730">
        <v>1.519474200478989</v>
      </c>
      <c r="BG94" s="2730">
        <v>22.231562012494351</v>
      </c>
      <c r="BH94" s="2730">
        <v>9.0571366057640219</v>
      </c>
      <c r="BI94" s="2730">
        <v>2.2821505714535228</v>
      </c>
      <c r="BJ94" s="2732">
        <v>4.8166548194789383E-2</v>
      </c>
      <c r="BK94" s="2730">
        <v>77.768437987505649</v>
      </c>
      <c r="BL94" s="2730">
        <v>21.682850047803974</v>
      </c>
      <c r="BM94" s="2730">
        <v>3.6653337713996677</v>
      </c>
      <c r="BN94" s="2730">
        <v>4.0893538198146677</v>
      </c>
      <c r="BO94" s="2730">
        <v>2.2756872929111269</v>
      </c>
      <c r="BP94" s="2730">
        <v>2.4814272630556484</v>
      </c>
      <c r="BQ94" s="2730">
        <v>78.317149952196047</v>
      </c>
      <c r="BR94" s="2730">
        <v>9.479118199700407</v>
      </c>
      <c r="BS94" s="2730">
        <v>17.788616928515129</v>
      </c>
      <c r="BT94" s="2730">
        <v>96.334666228600341</v>
      </c>
      <c r="BU94" s="2730">
        <v>2.9153118066533512</v>
      </c>
      <c r="BV94" s="2733">
        <v>0.75002196474631633</v>
      </c>
      <c r="BW94" s="2717"/>
    </row>
    <row r="95" spans="1:75" ht="18.75" customHeight="1">
      <c r="A95" s="247"/>
      <c r="B95" s="247"/>
      <c r="C95" s="247"/>
      <c r="D95" s="247"/>
      <c r="E95" s="306"/>
      <c r="S95" s="247"/>
      <c r="T95" s="247"/>
      <c r="U95" s="247"/>
      <c r="V95" s="247"/>
      <c r="AM95" s="3943"/>
      <c r="AN95" s="2728" t="s">
        <v>1039</v>
      </c>
      <c r="AO95" s="2729">
        <v>2512.1377965626648</v>
      </c>
      <c r="AP95" s="2730">
        <v>100</v>
      </c>
      <c r="AQ95" s="2730">
        <v>52.347027429542294</v>
      </c>
      <c r="AR95" s="2730">
        <v>47.652972570457756</v>
      </c>
      <c r="AS95" s="2730">
        <v>52.347027429542294</v>
      </c>
      <c r="AT95" s="2730">
        <v>21.366438577285045</v>
      </c>
      <c r="AU95" s="2730">
        <v>28.632433267651848</v>
      </c>
      <c r="AV95" s="2730">
        <v>20.435112790774703</v>
      </c>
      <c r="AW95" s="2730">
        <v>9.717638479240156</v>
      </c>
      <c r="AX95" s="2730">
        <v>26.750863386369101</v>
      </c>
      <c r="AY95" s="2730">
        <v>10.769792768696004</v>
      </c>
      <c r="AZ95" s="2730">
        <v>18.498276486348754</v>
      </c>
      <c r="BA95" s="2730">
        <v>15.842790517002147</v>
      </c>
      <c r="BB95" s="2730">
        <v>2.7563800681925925</v>
      </c>
      <c r="BC95" s="2730">
        <v>3.9364535920155266</v>
      </c>
      <c r="BD95" s="2730">
        <v>11.499196290273193</v>
      </c>
      <c r="BE95" s="2730">
        <v>6.628808233563853</v>
      </c>
      <c r="BF95" s="2730">
        <v>4.1406605448363347</v>
      </c>
      <c r="BG95" s="2730">
        <v>27.031248777406457</v>
      </c>
      <c r="BH95" s="2730">
        <v>5.2353371991834861</v>
      </c>
      <c r="BI95" s="2730">
        <v>2.5333043300586402</v>
      </c>
      <c r="BJ95" s="2730">
        <v>2.4832201375364757</v>
      </c>
      <c r="BK95" s="2730">
        <v>72.968751222593582</v>
      </c>
      <c r="BL95" s="2730">
        <v>18.959800207193886</v>
      </c>
      <c r="BM95" s="2730">
        <v>7.1852214513855861</v>
      </c>
      <c r="BN95" s="2730">
        <v>13.042904170274664</v>
      </c>
      <c r="BO95" s="2730">
        <v>2.884941483732391</v>
      </c>
      <c r="BP95" s="2730">
        <v>6.8254652580838169</v>
      </c>
      <c r="BQ95" s="2730">
        <v>81.040199792806135</v>
      </c>
      <c r="BR95" s="2730">
        <v>10.175125816740572</v>
      </c>
      <c r="BS95" s="2730">
        <v>13.156710865749771</v>
      </c>
      <c r="BT95" s="2730">
        <v>92.814778548614484</v>
      </c>
      <c r="BU95" s="2730">
        <v>6.9515732325091149</v>
      </c>
      <c r="BV95" s="2733">
        <v>0.57922398919685336</v>
      </c>
      <c r="BW95" s="2717"/>
    </row>
    <row r="96" spans="1:75" ht="18.75" customHeight="1">
      <c r="A96" s="247"/>
      <c r="B96" s="247"/>
      <c r="C96" s="247"/>
      <c r="D96" s="247"/>
      <c r="E96" s="306"/>
      <c r="S96" s="247"/>
      <c r="T96" s="247"/>
      <c r="U96" s="247"/>
      <c r="V96" s="247"/>
      <c r="AM96" s="3943"/>
      <c r="AN96" s="2728" t="s">
        <v>1040</v>
      </c>
      <c r="AO96" s="2729">
        <v>1574.8370907923429</v>
      </c>
      <c r="AP96" s="2730">
        <v>100</v>
      </c>
      <c r="AQ96" s="2730">
        <v>45.358443513352285</v>
      </c>
      <c r="AR96" s="2730">
        <v>54.641556486647701</v>
      </c>
      <c r="AS96" s="2730">
        <v>45.358443513352285</v>
      </c>
      <c r="AT96" s="2730">
        <v>31.375786244651355</v>
      </c>
      <c r="AU96" s="2730">
        <v>37.534797887750372</v>
      </c>
      <c r="AV96" s="2730">
        <v>15.070451440727057</v>
      </c>
      <c r="AW96" s="2730">
        <v>15.582715247749379</v>
      </c>
      <c r="AX96" s="2730">
        <v>30.972493675526337</v>
      </c>
      <c r="AY96" s="2730">
        <v>17.962944215455646</v>
      </c>
      <c r="AZ96" s="2730">
        <v>14.132205503851678</v>
      </c>
      <c r="BA96" s="2730">
        <v>18.349764191923388</v>
      </c>
      <c r="BB96" s="2730">
        <v>4.3120252419033784</v>
      </c>
      <c r="BC96" s="2730">
        <v>8.9681015544628977</v>
      </c>
      <c r="BD96" s="2730">
        <v>15.263021321806573</v>
      </c>
      <c r="BE96" s="2730">
        <v>4.5151509586994081</v>
      </c>
      <c r="BF96" s="2730">
        <v>3.7139643986498565</v>
      </c>
      <c r="BG96" s="2730">
        <v>26.395670675535442</v>
      </c>
      <c r="BH96" s="2730">
        <v>5.2225330634220741</v>
      </c>
      <c r="BI96" s="2730">
        <v>2.3152525128015209</v>
      </c>
      <c r="BJ96" s="2730">
        <v>0</v>
      </c>
      <c r="BK96" s="2730">
        <v>73.60432932446453</v>
      </c>
      <c r="BL96" s="2730">
        <v>21.002813475039321</v>
      </c>
      <c r="BM96" s="2730">
        <v>5.6264525474252975</v>
      </c>
      <c r="BN96" s="2730">
        <v>14.214893167090533</v>
      </c>
      <c r="BO96" s="2730">
        <v>8.6845278457308375</v>
      </c>
      <c r="BP96" s="2730">
        <v>9.5164861810446517</v>
      </c>
      <c r="BQ96" s="2730">
        <v>78.997186524960654</v>
      </c>
      <c r="BR96" s="2730">
        <v>15.800775086787732</v>
      </c>
      <c r="BS96" s="2730">
        <v>14.08153652829354</v>
      </c>
      <c r="BT96" s="2730">
        <v>94.373547452574712</v>
      </c>
      <c r="BU96" s="2730">
        <v>4.7586379177996632</v>
      </c>
      <c r="BV96" s="2733">
        <v>0.93131326106165524</v>
      </c>
      <c r="BW96" s="2717"/>
    </row>
    <row r="97" spans="1:75" ht="18.75" customHeight="1">
      <c r="A97" s="247"/>
      <c r="B97" s="247"/>
      <c r="C97" s="247"/>
      <c r="D97" s="247"/>
      <c r="E97" s="306"/>
      <c r="S97" s="247"/>
      <c r="T97" s="247"/>
      <c r="U97" s="247"/>
      <c r="V97" s="247"/>
      <c r="AM97" s="3943"/>
      <c r="AN97" s="2728" t="s">
        <v>1041</v>
      </c>
      <c r="AO97" s="2729">
        <v>1639.4703791734137</v>
      </c>
      <c r="AP97" s="2730">
        <v>100</v>
      </c>
      <c r="AQ97" s="2730">
        <v>44.954758279035055</v>
      </c>
      <c r="AR97" s="2730">
        <v>55.045241720964952</v>
      </c>
      <c r="AS97" s="2730">
        <v>44.954758279035055</v>
      </c>
      <c r="AT97" s="2730">
        <v>24.641766696527405</v>
      </c>
      <c r="AU97" s="2730">
        <v>33.857687260101329</v>
      </c>
      <c r="AV97" s="2730">
        <v>15.272045424482403</v>
      </c>
      <c r="AW97" s="2730">
        <v>16.217083088463703</v>
      </c>
      <c r="AX97" s="2730">
        <v>27.196529820251879</v>
      </c>
      <c r="AY97" s="2730">
        <v>11.995948464583075</v>
      </c>
      <c r="AZ97" s="2730">
        <v>17.288152339555594</v>
      </c>
      <c r="BA97" s="2730">
        <v>17.483790442740894</v>
      </c>
      <c r="BB97" s="2730">
        <v>3.3564924998150976</v>
      </c>
      <c r="BC97" s="2730">
        <v>8.2274863550702424</v>
      </c>
      <c r="BD97" s="2730">
        <v>11.763106705271117</v>
      </c>
      <c r="BE97" s="2730">
        <v>5.3747742321674608</v>
      </c>
      <c r="BF97" s="2730">
        <v>2.0548591774816924</v>
      </c>
      <c r="BG97" s="2730">
        <v>30.457479890352928</v>
      </c>
      <c r="BH97" s="2730">
        <v>7.9063668282318575</v>
      </c>
      <c r="BI97" s="2730">
        <v>7.2823810662439827</v>
      </c>
      <c r="BJ97" s="2730">
        <v>1.7423474498288891</v>
      </c>
      <c r="BK97" s="2730">
        <v>69.542520109647072</v>
      </c>
      <c r="BL97" s="2730">
        <v>21.535025038717773</v>
      </c>
      <c r="BM97" s="2730">
        <v>7.3247948799926608</v>
      </c>
      <c r="BN97" s="2730">
        <v>17.125388906003604</v>
      </c>
      <c r="BO97" s="2730">
        <v>5.5201032849462139</v>
      </c>
      <c r="BP97" s="2730">
        <v>8.6631920725070835</v>
      </c>
      <c r="BQ97" s="2730">
        <v>78.464974961282223</v>
      </c>
      <c r="BR97" s="2730">
        <v>14.823724338069729</v>
      </c>
      <c r="BS97" s="2730">
        <v>12.586005714591831</v>
      </c>
      <c r="BT97" s="2730">
        <v>92.675205120007391</v>
      </c>
      <c r="BU97" s="2730">
        <v>6.466794220429799</v>
      </c>
      <c r="BV97" s="2731">
        <v>1.9173184387107904</v>
      </c>
      <c r="BW97" s="2717"/>
    </row>
    <row r="98" spans="1:75" ht="18.75" customHeight="1">
      <c r="A98" s="247"/>
      <c r="B98" s="247"/>
      <c r="C98" s="247"/>
      <c r="D98" s="247"/>
      <c r="E98" s="306"/>
      <c r="S98" s="247"/>
      <c r="T98" s="247"/>
      <c r="U98" s="247"/>
      <c r="V98" s="247"/>
      <c r="AM98" s="3943"/>
      <c r="AN98" s="2728" t="s">
        <v>1042</v>
      </c>
      <c r="AO98" s="2729">
        <v>513.77341304342008</v>
      </c>
      <c r="AP98" s="2730">
        <v>100</v>
      </c>
      <c r="AQ98" s="2730">
        <v>47.896019005529936</v>
      </c>
      <c r="AR98" s="2730">
        <v>52.103980994470056</v>
      </c>
      <c r="AS98" s="2730">
        <v>47.896019005529936</v>
      </c>
      <c r="AT98" s="2730">
        <v>23.809736421704294</v>
      </c>
      <c r="AU98" s="2730">
        <v>33.945934276640394</v>
      </c>
      <c r="AV98" s="2730">
        <v>13.347047107956564</v>
      </c>
      <c r="AW98" s="2730">
        <v>11.840025183654369</v>
      </c>
      <c r="AX98" s="2730">
        <v>25.828863140279861</v>
      </c>
      <c r="AY98" s="2730">
        <v>8.2682656738833327</v>
      </c>
      <c r="AZ98" s="2730">
        <v>24.334533744367786</v>
      </c>
      <c r="BA98" s="2730">
        <v>16.428785275243612</v>
      </c>
      <c r="BB98" s="2730">
        <v>4.612003452019473</v>
      </c>
      <c r="BC98" s="2730">
        <v>10.22332330102963</v>
      </c>
      <c r="BD98" s="2730">
        <v>9.5833100845999013</v>
      </c>
      <c r="BE98" s="2730">
        <v>6.8367508609486496</v>
      </c>
      <c r="BF98" s="2730">
        <v>0</v>
      </c>
      <c r="BG98" s="2730">
        <v>25.660049316893165</v>
      </c>
      <c r="BH98" s="2730">
        <v>7.3744505684229997</v>
      </c>
      <c r="BI98" s="2730">
        <v>10.02190641488987</v>
      </c>
      <c r="BJ98" s="2732">
        <v>0.69513689902181497</v>
      </c>
      <c r="BK98" s="2730">
        <v>74.339950683106835</v>
      </c>
      <c r="BL98" s="2730">
        <v>16.322611508328286</v>
      </c>
      <c r="BM98" s="2730">
        <v>3.8824820513408529</v>
      </c>
      <c r="BN98" s="2730">
        <v>16.706092610758763</v>
      </c>
      <c r="BO98" s="2730">
        <v>7.5367521960253665</v>
      </c>
      <c r="BP98" s="2730">
        <v>7.2671650222931596</v>
      </c>
      <c r="BQ98" s="2730">
        <v>83.677388491671707</v>
      </c>
      <c r="BR98" s="2730">
        <v>11.142982349681468</v>
      </c>
      <c r="BS98" s="2730">
        <v>8.5908736426214158</v>
      </c>
      <c r="BT98" s="2730">
        <v>96.117517948659142</v>
      </c>
      <c r="BU98" s="2730">
        <v>3.2985670561625282</v>
      </c>
      <c r="BV98" s="2733">
        <v>0.58391499517832457</v>
      </c>
      <c r="BW98" s="2717"/>
    </row>
    <row r="99" spans="1:75" ht="18.75" customHeight="1">
      <c r="A99" s="247"/>
      <c r="B99" s="247"/>
      <c r="C99" s="247"/>
      <c r="D99" s="247"/>
      <c r="E99" s="306"/>
      <c r="S99" s="247"/>
      <c r="T99" s="247"/>
      <c r="U99" s="247"/>
      <c r="V99" s="247"/>
      <c r="AM99" s="3943"/>
      <c r="AN99" s="2728" t="s">
        <v>1043</v>
      </c>
      <c r="AO99" s="2729">
        <v>607.89348377325939</v>
      </c>
      <c r="AP99" s="2730">
        <v>100</v>
      </c>
      <c r="AQ99" s="2730">
        <v>52.217558375100268</v>
      </c>
      <c r="AR99" s="2730">
        <v>47.782441624899697</v>
      </c>
      <c r="AS99" s="2730">
        <v>52.217558375100268</v>
      </c>
      <c r="AT99" s="2730">
        <v>24.916817043107084</v>
      </c>
      <c r="AU99" s="2730">
        <v>34.538542356632256</v>
      </c>
      <c r="AV99" s="2730">
        <v>12.095576219235149</v>
      </c>
      <c r="AW99" s="2730">
        <v>13.881547346180264</v>
      </c>
      <c r="AX99" s="2730">
        <v>25.480587756530454</v>
      </c>
      <c r="AY99" s="2730">
        <v>10.589395735675163</v>
      </c>
      <c r="AZ99" s="2730">
        <v>18.042160519292867</v>
      </c>
      <c r="BA99" s="2730">
        <v>9.2365501822636862</v>
      </c>
      <c r="BB99" s="2730">
        <v>2.8818567111526949</v>
      </c>
      <c r="BC99" s="2730">
        <v>8.069440262174469</v>
      </c>
      <c r="BD99" s="2730">
        <v>12.254148444265565</v>
      </c>
      <c r="BE99" s="2730">
        <v>5.211123897768779</v>
      </c>
      <c r="BF99" s="2730">
        <v>0</v>
      </c>
      <c r="BG99" s="2730">
        <v>24.315677093418405</v>
      </c>
      <c r="BH99" s="2730">
        <v>4.6993648498065594</v>
      </c>
      <c r="BI99" s="2730">
        <v>1.3735138512023384</v>
      </c>
      <c r="BJ99" s="2730">
        <v>0</v>
      </c>
      <c r="BK99" s="2730">
        <v>75.684322906581542</v>
      </c>
      <c r="BL99" s="2730">
        <v>12.813649296683025</v>
      </c>
      <c r="BM99" s="2730">
        <v>6.2525834040136772</v>
      </c>
      <c r="BN99" s="2730">
        <v>17.161679131307888</v>
      </c>
      <c r="BO99" s="2730">
        <v>8.730275219221463</v>
      </c>
      <c r="BP99" s="2730">
        <v>9.8639339802393433</v>
      </c>
      <c r="BQ99" s="2730">
        <v>87.186350703316933</v>
      </c>
      <c r="BR99" s="2730">
        <v>9.8755808105294776</v>
      </c>
      <c r="BS99" s="2730">
        <v>6.2351627829074063</v>
      </c>
      <c r="BT99" s="2730">
        <v>93.747416595986309</v>
      </c>
      <c r="BU99" s="2730">
        <v>4.6581352247576078</v>
      </c>
      <c r="BV99" s="2731">
        <v>1.9940743939073347</v>
      </c>
      <c r="BW99" s="2717"/>
    </row>
    <row r="100" spans="1:75" ht="18.75" customHeight="1">
      <c r="A100" s="247"/>
      <c r="B100" s="247"/>
      <c r="C100" s="247"/>
      <c r="D100" s="247"/>
      <c r="E100" s="306"/>
      <c r="S100" s="247"/>
      <c r="T100" s="247"/>
      <c r="U100" s="247"/>
      <c r="V100" s="247"/>
      <c r="AM100" s="3943"/>
      <c r="AN100" s="2728" t="s">
        <v>1044</v>
      </c>
      <c r="AO100" s="2729">
        <v>409.48698391429917</v>
      </c>
      <c r="AP100" s="2730">
        <v>100</v>
      </c>
      <c r="AQ100" s="2730">
        <v>39.648574167041573</v>
      </c>
      <c r="AR100" s="2730">
        <v>60.351425832958427</v>
      </c>
      <c r="AS100" s="2730">
        <v>39.648574167041573</v>
      </c>
      <c r="AT100" s="2730">
        <v>21.732688797489335</v>
      </c>
      <c r="AU100" s="2730">
        <v>39.953485951872601</v>
      </c>
      <c r="AV100" s="2730">
        <v>7.9423938232858333</v>
      </c>
      <c r="AW100" s="2730">
        <v>21.460779377254006</v>
      </c>
      <c r="AX100" s="2730">
        <v>22.331304245806106</v>
      </c>
      <c r="AY100" s="2730">
        <v>12.528172977718924</v>
      </c>
      <c r="AZ100" s="2730">
        <v>21.699019224412446</v>
      </c>
      <c r="BA100" s="2730">
        <v>16.019986723245729</v>
      </c>
      <c r="BB100" s="2730">
        <v>2.6045895938821304</v>
      </c>
      <c r="BC100" s="2730">
        <v>14.455511472527494</v>
      </c>
      <c r="BD100" s="2730">
        <v>13.242490893889308</v>
      </c>
      <c r="BE100" s="2730">
        <v>4.3509058554453599</v>
      </c>
      <c r="BF100" s="2732">
        <v>0.24420800642818191</v>
      </c>
      <c r="BG100" s="2730">
        <v>37.095672417516148</v>
      </c>
      <c r="BH100" s="2730">
        <v>10.861119716895503</v>
      </c>
      <c r="BI100" s="2730">
        <v>13.41812670947535</v>
      </c>
      <c r="BJ100" s="2730">
        <v>0</v>
      </c>
      <c r="BK100" s="2730">
        <v>62.904327582483852</v>
      </c>
      <c r="BL100" s="2730">
        <v>18.816999658673616</v>
      </c>
      <c r="BM100" s="2730">
        <v>8.4457436217143727</v>
      </c>
      <c r="BN100" s="2730">
        <v>22.512284716431175</v>
      </c>
      <c r="BO100" s="2730">
        <v>11.685926897283972</v>
      </c>
      <c r="BP100" s="2730">
        <v>16.533611321306449</v>
      </c>
      <c r="BQ100" s="2730">
        <v>81.183000341326391</v>
      </c>
      <c r="BR100" s="2730">
        <v>13.017420462201992</v>
      </c>
      <c r="BS100" s="2730">
        <v>13.539488524924398</v>
      </c>
      <c r="BT100" s="2730">
        <v>91.554256378285643</v>
      </c>
      <c r="BU100" s="2730">
        <v>7.7131196024298285</v>
      </c>
      <c r="BV100" s="2731">
        <v>2.0173704878815957</v>
      </c>
      <c r="BW100" s="2717"/>
    </row>
    <row r="101" spans="1:75" ht="18.75" customHeight="1" thickBot="1">
      <c r="A101" s="247"/>
      <c r="B101" s="247"/>
      <c r="C101" s="247"/>
      <c r="D101" s="247"/>
      <c r="E101" s="306"/>
      <c r="S101" s="247"/>
      <c r="T101" s="247"/>
      <c r="U101" s="247"/>
      <c r="V101" s="247"/>
      <c r="AM101" s="3944"/>
      <c r="AN101" s="2734" t="s">
        <v>1045</v>
      </c>
      <c r="AO101" s="2735">
        <v>186.04344723681774</v>
      </c>
      <c r="AP101" s="2736">
        <v>100</v>
      </c>
      <c r="AQ101" s="2736">
        <v>40.898270609408456</v>
      </c>
      <c r="AR101" s="2736">
        <v>59.101729390591586</v>
      </c>
      <c r="AS101" s="2736">
        <v>40.898270609408456</v>
      </c>
      <c r="AT101" s="2736">
        <v>26.231661183037581</v>
      </c>
      <c r="AU101" s="2736">
        <v>23.581844647287486</v>
      </c>
      <c r="AV101" s="2736">
        <v>12.072129017091347</v>
      </c>
      <c r="AW101" s="2736">
        <v>22.455690725781306</v>
      </c>
      <c r="AX101" s="2736">
        <v>23.128878764465664</v>
      </c>
      <c r="AY101" s="2736">
        <v>5.691270212075902</v>
      </c>
      <c r="AZ101" s="2736">
        <v>16.82574480178976</v>
      </c>
      <c r="BA101" s="2736">
        <v>4.4598707562838982</v>
      </c>
      <c r="BB101" s="2737">
        <v>0.53750885336320586</v>
      </c>
      <c r="BC101" s="2736">
        <v>10.927856709020356</v>
      </c>
      <c r="BD101" s="2736">
        <v>13.314334451018858</v>
      </c>
      <c r="BE101" s="2736">
        <v>2.498689804823552</v>
      </c>
      <c r="BF101" s="2737">
        <v>0.53750885336320586</v>
      </c>
      <c r="BG101" s="2736">
        <v>35.147430837458202</v>
      </c>
      <c r="BH101" s="2736">
        <v>7.7533946883328095</v>
      </c>
      <c r="BI101" s="2736">
        <v>9.8203662893670565</v>
      </c>
      <c r="BJ101" s="2736">
        <v>1.0750177067264117</v>
      </c>
      <c r="BK101" s="2736">
        <v>64.852569162541855</v>
      </c>
      <c r="BL101" s="2736">
        <v>15.64439911760542</v>
      </c>
      <c r="BM101" s="2736">
        <v>8.6154371890096506</v>
      </c>
      <c r="BN101" s="2736">
        <v>26.529409471268917</v>
      </c>
      <c r="BO101" s="2736">
        <v>17.597790603815426</v>
      </c>
      <c r="BP101" s="2736">
        <v>18.749963483260373</v>
      </c>
      <c r="BQ101" s="2736">
        <v>84.355600882394612</v>
      </c>
      <c r="BR101" s="2736">
        <v>9.1764131648689631</v>
      </c>
      <c r="BS101" s="2736">
        <v>14.031872557515801</v>
      </c>
      <c r="BT101" s="2736">
        <v>91.38456281099036</v>
      </c>
      <c r="BU101" s="2736">
        <v>8.6154371890096506</v>
      </c>
      <c r="BV101" s="2738">
        <v>1.9611809514603458</v>
      </c>
      <c r="BW101" s="2717"/>
    </row>
    <row r="102" spans="1:75" ht="18.75" customHeight="1" thickTop="1">
      <c r="A102" s="247"/>
      <c r="B102" s="247"/>
      <c r="C102" s="247"/>
      <c r="D102" s="247"/>
      <c r="E102" s="306"/>
      <c r="S102" s="247"/>
      <c r="T102" s="247"/>
      <c r="U102" s="247"/>
      <c r="V102" s="247"/>
    </row>
    <row r="103" spans="1:75" ht="15">
      <c r="A103" s="247"/>
      <c r="B103" s="247"/>
      <c r="C103" s="247"/>
      <c r="D103" s="247"/>
      <c r="E103" s="306"/>
      <c r="S103" s="247"/>
      <c r="T103" s="247"/>
      <c r="U103" s="247"/>
      <c r="V103" s="247"/>
    </row>
    <row r="104" spans="1:75" ht="15">
      <c r="A104" s="247"/>
      <c r="B104" s="247"/>
      <c r="C104" s="247"/>
      <c r="D104" s="247"/>
      <c r="E104" s="306"/>
      <c r="S104" s="247"/>
      <c r="T104" s="247"/>
      <c r="U104" s="247"/>
      <c r="V104" s="247"/>
    </row>
    <row r="105" spans="1:75" ht="15">
      <c r="A105" s="247"/>
      <c r="B105" s="247"/>
      <c r="C105" s="247"/>
      <c r="D105" s="247"/>
      <c r="E105" s="306"/>
      <c r="S105" s="247"/>
      <c r="T105" s="247"/>
      <c r="U105" s="247"/>
      <c r="V105" s="247"/>
    </row>
    <row r="106" spans="1:75" ht="15">
      <c r="A106" s="247"/>
      <c r="B106" s="247"/>
      <c r="C106" s="247"/>
      <c r="D106" s="247"/>
      <c r="E106" s="306"/>
      <c r="S106" s="247"/>
      <c r="T106" s="247"/>
      <c r="U106" s="247"/>
      <c r="V106" s="247"/>
    </row>
    <row r="107" spans="1:75" ht="15">
      <c r="A107" s="247"/>
      <c r="B107" s="247"/>
      <c r="C107" s="247"/>
      <c r="D107" s="247"/>
      <c r="E107" s="306"/>
      <c r="S107" s="247"/>
      <c r="T107" s="247"/>
      <c r="U107" s="247"/>
      <c r="V107" s="247"/>
    </row>
    <row r="108" spans="1:75" ht="15">
      <c r="A108" s="247"/>
      <c r="B108" s="247"/>
      <c r="C108" s="247"/>
      <c r="D108" s="247"/>
      <c r="E108" s="306"/>
      <c r="S108" s="247"/>
      <c r="T108" s="247"/>
      <c r="U108" s="247"/>
      <c r="V108" s="247"/>
    </row>
    <row r="109" spans="1:75" ht="15">
      <c r="A109" s="247"/>
      <c r="B109" s="247"/>
      <c r="C109" s="247"/>
      <c r="D109" s="247"/>
      <c r="E109" s="306"/>
      <c r="S109" s="247"/>
      <c r="T109" s="247"/>
      <c r="U109" s="247"/>
      <c r="V109" s="247"/>
    </row>
    <row r="110" spans="1:75" ht="15">
      <c r="A110" s="247"/>
      <c r="B110" s="247"/>
      <c r="C110" s="247"/>
      <c r="D110" s="247"/>
      <c r="E110" s="306"/>
      <c r="S110" s="247"/>
      <c r="T110" s="247"/>
      <c r="U110" s="247"/>
      <c r="V110" s="247"/>
    </row>
    <row r="111" spans="1:75" ht="15">
      <c r="A111" s="247"/>
      <c r="B111" s="247"/>
      <c r="C111" s="247"/>
      <c r="D111" s="247"/>
      <c r="E111" s="306"/>
      <c r="S111" s="247"/>
      <c r="T111" s="247"/>
      <c r="U111" s="247"/>
      <c r="V111" s="247"/>
    </row>
    <row r="112" spans="1:75" ht="15">
      <c r="A112" s="247"/>
      <c r="B112" s="247"/>
      <c r="C112" s="247"/>
      <c r="D112" s="247"/>
      <c r="E112" s="306"/>
      <c r="S112" s="247"/>
      <c r="T112" s="247"/>
      <c r="U112" s="247"/>
      <c r="V112" s="247"/>
    </row>
    <row r="113" spans="1:22" ht="15">
      <c r="A113" s="247"/>
      <c r="B113" s="247"/>
      <c r="C113" s="247"/>
      <c r="D113" s="247"/>
      <c r="E113" s="306"/>
      <c r="S113" s="247"/>
      <c r="T113" s="247"/>
      <c r="U113" s="247"/>
      <c r="V113" s="247"/>
    </row>
    <row r="114" spans="1:22" ht="15">
      <c r="A114" s="247"/>
      <c r="B114" s="247"/>
      <c r="C114" s="247"/>
      <c r="D114" s="247"/>
      <c r="E114" s="306"/>
      <c r="S114" s="247"/>
      <c r="T114" s="247"/>
      <c r="U114" s="247"/>
      <c r="V114" s="247"/>
    </row>
    <row r="115" spans="1:22" ht="15">
      <c r="A115" s="247"/>
      <c r="B115" s="247"/>
      <c r="C115" s="247"/>
      <c r="D115" s="247"/>
      <c r="E115" s="306"/>
      <c r="S115" s="247"/>
      <c r="T115" s="247"/>
      <c r="U115" s="247"/>
      <c r="V115" s="247"/>
    </row>
    <row r="116" spans="1:22" ht="15">
      <c r="A116" s="247"/>
      <c r="B116" s="247"/>
      <c r="C116" s="247"/>
      <c r="D116" s="247"/>
      <c r="E116" s="306"/>
      <c r="S116" s="247"/>
      <c r="T116" s="247"/>
      <c r="U116" s="247"/>
      <c r="V116" s="247"/>
    </row>
    <row r="117" spans="1:22" ht="15">
      <c r="A117" s="247"/>
      <c r="B117" s="247"/>
      <c r="C117" s="247"/>
      <c r="D117" s="247"/>
      <c r="E117" s="306"/>
      <c r="S117" s="247"/>
      <c r="T117" s="247"/>
      <c r="U117" s="247"/>
      <c r="V117" s="247"/>
    </row>
    <row r="118" spans="1:22" ht="15">
      <c r="A118" s="247"/>
      <c r="B118" s="247"/>
      <c r="C118" s="247"/>
      <c r="D118" s="247"/>
      <c r="E118" s="306"/>
      <c r="S118" s="247"/>
      <c r="T118" s="247"/>
      <c r="U118" s="247"/>
      <c r="V118" s="247"/>
    </row>
    <row r="119" spans="1:22" ht="15">
      <c r="A119" s="247"/>
      <c r="B119" s="247"/>
      <c r="C119" s="247"/>
      <c r="D119" s="247"/>
      <c r="E119" s="306"/>
      <c r="S119" s="247"/>
      <c r="T119" s="247"/>
      <c r="U119" s="247"/>
      <c r="V119" s="247"/>
    </row>
    <row r="120" spans="1:22" ht="15">
      <c r="A120" s="247"/>
      <c r="B120" s="247"/>
      <c r="C120" s="247"/>
      <c r="D120" s="247"/>
      <c r="E120" s="306"/>
      <c r="S120" s="247"/>
      <c r="T120" s="247"/>
      <c r="U120" s="247"/>
      <c r="V120" s="247"/>
    </row>
    <row r="121" spans="1:22" ht="15">
      <c r="A121" s="247"/>
      <c r="B121" s="247"/>
      <c r="C121" s="247"/>
      <c r="D121" s="247"/>
      <c r="E121" s="306"/>
      <c r="S121" s="247"/>
      <c r="T121" s="247"/>
      <c r="U121" s="247"/>
      <c r="V121" s="247"/>
    </row>
    <row r="122" spans="1:22" ht="15">
      <c r="A122" s="247"/>
      <c r="B122" s="247"/>
      <c r="C122" s="247"/>
      <c r="D122" s="247"/>
      <c r="E122" s="306"/>
      <c r="S122" s="247"/>
      <c r="T122" s="247"/>
      <c r="U122" s="247"/>
      <c r="V122" s="247"/>
    </row>
    <row r="123" spans="1:22" ht="15">
      <c r="A123" s="247"/>
      <c r="B123" s="247"/>
      <c r="C123" s="247"/>
      <c r="D123" s="247"/>
      <c r="E123" s="306"/>
      <c r="S123" s="247"/>
      <c r="T123" s="247"/>
      <c r="U123" s="247"/>
      <c r="V123" s="247"/>
    </row>
    <row r="124" spans="1:22" ht="15">
      <c r="A124" s="247"/>
      <c r="B124" s="247"/>
      <c r="C124" s="247"/>
      <c r="D124" s="247"/>
      <c r="E124" s="306"/>
      <c r="S124" s="247"/>
      <c r="T124" s="247"/>
      <c r="U124" s="247"/>
      <c r="V124" s="247"/>
    </row>
    <row r="125" spans="1:22" ht="15">
      <c r="A125" s="247"/>
      <c r="B125" s="247"/>
      <c r="C125" s="247"/>
      <c r="D125" s="247"/>
      <c r="E125" s="306"/>
      <c r="S125" s="247"/>
      <c r="T125" s="247"/>
      <c r="U125" s="247"/>
      <c r="V125" s="247"/>
    </row>
    <row r="126" spans="1:22" ht="15">
      <c r="A126" s="247"/>
      <c r="B126" s="247"/>
      <c r="C126" s="247"/>
      <c r="D126" s="247"/>
      <c r="E126" s="306"/>
      <c r="S126" s="247"/>
      <c r="T126" s="247"/>
      <c r="U126" s="247"/>
      <c r="V126" s="247"/>
    </row>
    <row r="127" spans="1:22" ht="15">
      <c r="A127" s="247"/>
      <c r="B127" s="247"/>
      <c r="C127" s="247"/>
      <c r="D127" s="247"/>
      <c r="E127" s="306"/>
      <c r="S127" s="247"/>
      <c r="T127" s="247"/>
      <c r="U127" s="247"/>
      <c r="V127" s="247"/>
    </row>
    <row r="128" spans="1:22" ht="15">
      <c r="A128" s="247"/>
      <c r="B128" s="247"/>
      <c r="C128" s="247"/>
      <c r="D128" s="247"/>
      <c r="E128" s="306"/>
      <c r="S128" s="247"/>
      <c r="T128" s="247"/>
      <c r="U128" s="247"/>
      <c r="V128" s="247"/>
    </row>
    <row r="129" spans="1:22" ht="15">
      <c r="A129" s="247"/>
      <c r="B129" s="247"/>
      <c r="C129" s="247"/>
      <c r="D129" s="247"/>
      <c r="E129" s="306"/>
      <c r="S129" s="247"/>
      <c r="T129" s="247"/>
      <c r="U129" s="247"/>
      <c r="V129" s="247"/>
    </row>
    <row r="130" spans="1:22" ht="15">
      <c r="A130" s="247"/>
      <c r="B130" s="247"/>
      <c r="C130" s="247"/>
      <c r="D130" s="247"/>
      <c r="E130" s="306"/>
      <c r="S130" s="247"/>
      <c r="T130" s="247"/>
      <c r="U130" s="247"/>
      <c r="V130" s="247"/>
    </row>
    <row r="131" spans="1:22" ht="15">
      <c r="A131" s="247"/>
      <c r="B131" s="247"/>
      <c r="C131" s="247"/>
      <c r="D131" s="247"/>
      <c r="E131" s="306"/>
      <c r="S131" s="247"/>
      <c r="T131" s="247"/>
      <c r="U131" s="247"/>
      <c r="V131" s="247"/>
    </row>
    <row r="132" spans="1:22" ht="15">
      <c r="A132" s="247"/>
      <c r="B132" s="247"/>
      <c r="C132" s="247"/>
      <c r="D132" s="247"/>
      <c r="E132" s="306"/>
      <c r="S132" s="247"/>
      <c r="T132" s="247"/>
      <c r="U132" s="247"/>
      <c r="V132" s="247"/>
    </row>
    <row r="133" spans="1:22" ht="15">
      <c r="A133" s="247"/>
      <c r="B133" s="247"/>
      <c r="C133" s="247"/>
      <c r="D133" s="247"/>
      <c r="E133" s="306"/>
      <c r="S133" s="247"/>
      <c r="T133" s="247"/>
      <c r="U133" s="247"/>
      <c r="V133" s="247"/>
    </row>
    <row r="134" spans="1:22" ht="15">
      <c r="A134" s="247"/>
      <c r="B134" s="247"/>
      <c r="C134" s="247"/>
      <c r="D134" s="247"/>
      <c r="E134" s="306"/>
      <c r="S134" s="247"/>
      <c r="T134" s="247"/>
      <c r="U134" s="247"/>
      <c r="V134" s="247"/>
    </row>
    <row r="135" spans="1:22" ht="15">
      <c r="A135" s="247"/>
      <c r="B135" s="247"/>
      <c r="C135" s="247"/>
      <c r="D135" s="247"/>
      <c r="E135" s="306"/>
      <c r="S135" s="247"/>
      <c r="T135" s="247"/>
      <c r="U135" s="247"/>
      <c r="V135" s="247"/>
    </row>
    <row r="136" spans="1:22" ht="15">
      <c r="A136" s="247"/>
      <c r="B136" s="247"/>
      <c r="C136" s="247"/>
      <c r="D136" s="247"/>
      <c r="E136" s="306"/>
      <c r="S136" s="247"/>
      <c r="T136" s="247"/>
      <c r="U136" s="247"/>
      <c r="V136" s="247"/>
    </row>
    <row r="137" spans="1:22" ht="15">
      <c r="A137" s="247"/>
      <c r="B137" s="247"/>
      <c r="C137" s="247"/>
      <c r="D137" s="247"/>
      <c r="E137" s="306"/>
      <c r="S137" s="247"/>
      <c r="T137" s="247"/>
      <c r="U137" s="247"/>
      <c r="V137" s="247"/>
    </row>
    <row r="138" spans="1:22" ht="15">
      <c r="A138" s="247"/>
      <c r="B138" s="247"/>
      <c r="C138" s="247"/>
      <c r="D138" s="247"/>
      <c r="E138" s="306"/>
      <c r="S138" s="247"/>
      <c r="T138" s="247"/>
      <c r="U138" s="247"/>
      <c r="V138" s="247"/>
    </row>
    <row r="139" spans="1:22" ht="15">
      <c r="A139" s="247"/>
      <c r="B139" s="247"/>
      <c r="C139" s="247"/>
      <c r="D139" s="247"/>
      <c r="E139" s="306"/>
      <c r="S139" s="247"/>
      <c r="T139" s="247"/>
      <c r="U139" s="247"/>
      <c r="V139" s="247"/>
    </row>
    <row r="140" spans="1:22" ht="15">
      <c r="A140" s="247"/>
      <c r="B140" s="247"/>
      <c r="C140" s="247"/>
      <c r="D140" s="247"/>
      <c r="E140" s="306"/>
      <c r="S140" s="247"/>
      <c r="T140" s="247"/>
      <c r="U140" s="247"/>
      <c r="V140" s="247"/>
    </row>
    <row r="141" spans="1:22" ht="15">
      <c r="A141" s="247"/>
      <c r="B141" s="247"/>
      <c r="C141" s="247"/>
      <c r="D141" s="247"/>
      <c r="E141" s="306"/>
      <c r="S141" s="247"/>
      <c r="T141" s="247"/>
      <c r="U141" s="247"/>
      <c r="V141" s="247"/>
    </row>
    <row r="142" spans="1:22" ht="15">
      <c r="A142" s="247"/>
      <c r="B142" s="247"/>
      <c r="C142" s="247"/>
      <c r="D142" s="247"/>
      <c r="E142" s="306"/>
      <c r="S142" s="247"/>
      <c r="T142" s="247"/>
      <c r="U142" s="247"/>
      <c r="V142" s="247"/>
    </row>
    <row r="143" spans="1:22" ht="15">
      <c r="A143" s="247"/>
      <c r="B143" s="247"/>
      <c r="C143" s="247"/>
      <c r="D143" s="247"/>
      <c r="E143" s="306"/>
      <c r="S143" s="247"/>
      <c r="T143" s="247"/>
      <c r="U143" s="247"/>
      <c r="V143" s="247"/>
    </row>
    <row r="144" spans="1:22" ht="15">
      <c r="A144" s="247"/>
      <c r="B144" s="247"/>
      <c r="C144" s="247"/>
      <c r="D144" s="247"/>
      <c r="E144" s="306"/>
      <c r="S144" s="247"/>
      <c r="T144" s="247"/>
      <c r="U144" s="247"/>
      <c r="V144" s="247"/>
    </row>
    <row r="145" spans="1:22" ht="15">
      <c r="A145" s="247"/>
      <c r="B145" s="247"/>
      <c r="C145" s="247"/>
      <c r="D145" s="247"/>
      <c r="E145" s="306"/>
      <c r="S145" s="247"/>
      <c r="T145" s="247"/>
      <c r="U145" s="247"/>
      <c r="V145" s="247"/>
    </row>
    <row r="146" spans="1:22" ht="15">
      <c r="A146" s="247"/>
      <c r="B146" s="247"/>
      <c r="C146" s="247"/>
      <c r="D146" s="247"/>
      <c r="E146" s="306"/>
      <c r="S146" s="247"/>
      <c r="T146" s="247"/>
      <c r="U146" s="247"/>
      <c r="V146" s="247"/>
    </row>
    <row r="147" spans="1:22" ht="15">
      <c r="A147" s="247"/>
      <c r="B147" s="247"/>
      <c r="C147" s="247"/>
      <c r="D147" s="247"/>
      <c r="E147" s="306"/>
      <c r="S147" s="247"/>
      <c r="T147" s="247"/>
      <c r="U147" s="247"/>
      <c r="V147" s="247"/>
    </row>
    <row r="148" spans="1:22" ht="15">
      <c r="A148" s="247"/>
      <c r="B148" s="247"/>
      <c r="C148" s="247"/>
      <c r="D148" s="247"/>
      <c r="E148" s="306"/>
      <c r="S148" s="247"/>
      <c r="T148" s="247"/>
      <c r="U148" s="247"/>
      <c r="V148" s="247"/>
    </row>
    <row r="149" spans="1:22" ht="15">
      <c r="A149" s="247"/>
      <c r="B149" s="247"/>
      <c r="C149" s="247"/>
      <c r="D149" s="247"/>
      <c r="E149" s="306"/>
      <c r="S149" s="247"/>
      <c r="T149" s="247"/>
      <c r="U149" s="247"/>
      <c r="V149" s="247"/>
    </row>
    <row r="150" spans="1:22" ht="15">
      <c r="A150" s="247"/>
      <c r="B150" s="247"/>
      <c r="C150" s="247"/>
      <c r="D150" s="247"/>
      <c r="E150" s="306"/>
      <c r="S150" s="247"/>
      <c r="T150" s="247"/>
      <c r="U150" s="247"/>
      <c r="V150" s="247"/>
    </row>
    <row r="151" spans="1:22" ht="15">
      <c r="A151" s="247"/>
      <c r="B151" s="247"/>
      <c r="C151" s="247"/>
      <c r="D151" s="247"/>
      <c r="E151" s="306"/>
      <c r="S151" s="247"/>
      <c r="T151" s="247"/>
      <c r="U151" s="247"/>
      <c r="V151" s="247"/>
    </row>
    <row r="152" spans="1:22" ht="15">
      <c r="A152" s="247"/>
      <c r="B152" s="247"/>
      <c r="C152" s="247"/>
      <c r="D152" s="247"/>
      <c r="E152" s="306"/>
      <c r="S152" s="247"/>
      <c r="T152" s="247"/>
      <c r="U152" s="247"/>
      <c r="V152" s="247"/>
    </row>
    <row r="153" spans="1:22" ht="15">
      <c r="A153" s="247"/>
      <c r="B153" s="247"/>
      <c r="C153" s="247"/>
      <c r="D153" s="247"/>
      <c r="E153" s="306"/>
      <c r="S153" s="247"/>
      <c r="T153" s="247"/>
      <c r="U153" s="247"/>
      <c r="V153" s="247"/>
    </row>
    <row r="154" spans="1:22" ht="15">
      <c r="A154" s="247"/>
      <c r="B154" s="247"/>
      <c r="C154" s="247"/>
      <c r="D154" s="247"/>
      <c r="E154" s="306"/>
      <c r="S154" s="247"/>
      <c r="T154" s="247"/>
      <c r="U154" s="247"/>
      <c r="V154" s="247"/>
    </row>
    <row r="155" spans="1:22" ht="15">
      <c r="A155" s="247"/>
      <c r="B155" s="247"/>
      <c r="C155" s="247"/>
      <c r="D155" s="247"/>
      <c r="E155" s="306"/>
      <c r="S155" s="247"/>
      <c r="T155" s="247"/>
      <c r="U155" s="247"/>
      <c r="V155" s="247"/>
    </row>
    <row r="156" spans="1:22" ht="15">
      <c r="A156" s="247"/>
      <c r="B156" s="247"/>
      <c r="C156" s="247"/>
      <c r="D156" s="247"/>
      <c r="E156" s="306"/>
      <c r="S156" s="247"/>
      <c r="T156" s="247"/>
      <c r="U156" s="247"/>
      <c r="V156" s="247"/>
    </row>
    <row r="157" spans="1:22" ht="15">
      <c r="A157" s="247"/>
      <c r="B157" s="247"/>
      <c r="C157" s="247"/>
      <c r="D157" s="247"/>
      <c r="E157" s="306"/>
      <c r="S157" s="247"/>
      <c r="T157" s="247"/>
      <c r="U157" s="247"/>
      <c r="V157" s="247"/>
    </row>
    <row r="158" spans="1:22" ht="15">
      <c r="A158" s="247"/>
      <c r="B158" s="247"/>
      <c r="C158" s="247"/>
      <c r="D158" s="247"/>
      <c r="E158" s="306"/>
      <c r="S158" s="247"/>
      <c r="T158" s="247"/>
      <c r="U158" s="247"/>
      <c r="V158" s="247"/>
    </row>
    <row r="159" spans="1:22" ht="15">
      <c r="A159" s="247"/>
      <c r="B159" s="247"/>
      <c r="C159" s="247"/>
      <c r="D159" s="247"/>
      <c r="E159" s="306"/>
      <c r="S159" s="247"/>
      <c r="T159" s="247"/>
      <c r="U159" s="247"/>
      <c r="V159" s="247"/>
    </row>
    <row r="160" spans="1:22" ht="15">
      <c r="A160" s="247"/>
      <c r="B160" s="247"/>
      <c r="C160" s="247"/>
      <c r="D160" s="247"/>
      <c r="E160" s="306"/>
      <c r="S160" s="247"/>
      <c r="T160" s="247"/>
      <c r="U160" s="247"/>
      <c r="V160" s="247"/>
    </row>
    <row r="161" spans="1:22" ht="15">
      <c r="A161" s="247"/>
      <c r="B161" s="247"/>
      <c r="C161" s="247"/>
      <c r="D161" s="247"/>
      <c r="E161" s="306"/>
      <c r="S161" s="247"/>
      <c r="T161" s="247"/>
      <c r="U161" s="247"/>
      <c r="V161" s="247"/>
    </row>
    <row r="162" spans="1:22" ht="15">
      <c r="A162" s="247"/>
      <c r="B162" s="247"/>
      <c r="C162" s="247"/>
      <c r="D162" s="247"/>
      <c r="E162" s="306"/>
      <c r="S162" s="247"/>
      <c r="T162" s="247"/>
      <c r="U162" s="247"/>
      <c r="V162" s="247"/>
    </row>
    <row r="163" spans="1:22" ht="15">
      <c r="A163" s="247"/>
      <c r="B163" s="247"/>
      <c r="C163" s="247"/>
      <c r="D163" s="247"/>
      <c r="E163" s="306"/>
      <c r="S163" s="247"/>
      <c r="T163" s="247"/>
      <c r="U163" s="247"/>
      <c r="V163" s="247"/>
    </row>
    <row r="164" spans="1:22" ht="15">
      <c r="A164" s="247"/>
      <c r="B164" s="247"/>
      <c r="C164" s="247"/>
      <c r="D164" s="247"/>
      <c r="E164" s="306"/>
      <c r="S164" s="247"/>
      <c r="T164" s="247"/>
      <c r="U164" s="247"/>
      <c r="V164" s="247"/>
    </row>
    <row r="165" spans="1:22" ht="15">
      <c r="A165" s="247"/>
      <c r="B165" s="247"/>
      <c r="C165" s="247"/>
      <c r="D165" s="247"/>
      <c r="E165" s="306"/>
      <c r="S165" s="247"/>
      <c r="T165" s="247"/>
      <c r="U165" s="247"/>
      <c r="V165" s="247"/>
    </row>
    <row r="166" spans="1:22" ht="15">
      <c r="A166" s="247"/>
      <c r="B166" s="247"/>
      <c r="C166" s="247"/>
      <c r="D166" s="247"/>
      <c r="E166" s="306"/>
      <c r="S166" s="247"/>
      <c r="T166" s="247"/>
      <c r="U166" s="247"/>
      <c r="V166" s="247"/>
    </row>
    <row r="167" spans="1:22" ht="15">
      <c r="A167" s="247"/>
      <c r="B167" s="247"/>
      <c r="C167" s="247"/>
      <c r="D167" s="247"/>
      <c r="E167" s="306"/>
      <c r="S167" s="247"/>
      <c r="T167" s="247"/>
      <c r="U167" s="247"/>
      <c r="V167" s="247"/>
    </row>
    <row r="168" spans="1:22" ht="15">
      <c r="A168" s="247"/>
      <c r="B168" s="247"/>
      <c r="C168" s="247"/>
      <c r="D168" s="247"/>
      <c r="E168" s="306"/>
      <c r="S168" s="247"/>
      <c r="T168" s="247"/>
      <c r="U168" s="247"/>
      <c r="V168" s="247"/>
    </row>
    <row r="169" spans="1:22" ht="15">
      <c r="A169" s="247"/>
      <c r="B169" s="247"/>
      <c r="C169" s="247"/>
      <c r="D169" s="247"/>
      <c r="E169" s="306"/>
      <c r="S169" s="247"/>
      <c r="T169" s="247"/>
      <c r="U169" s="247"/>
      <c r="V169" s="247"/>
    </row>
    <row r="170" spans="1:22" ht="15">
      <c r="A170" s="247"/>
      <c r="B170" s="247"/>
      <c r="C170" s="247"/>
      <c r="D170" s="247"/>
      <c r="E170" s="306"/>
      <c r="S170" s="247"/>
      <c r="T170" s="247"/>
      <c r="U170" s="247"/>
      <c r="V170" s="247"/>
    </row>
    <row r="171" spans="1:22" ht="15">
      <c r="A171" s="247"/>
      <c r="B171" s="247"/>
      <c r="C171" s="247"/>
      <c r="D171" s="247"/>
      <c r="E171" s="306"/>
      <c r="S171" s="247"/>
      <c r="T171" s="247"/>
      <c r="U171" s="247"/>
      <c r="V171" s="247"/>
    </row>
    <row r="172" spans="1:22" ht="15">
      <c r="A172" s="247"/>
      <c r="B172" s="247"/>
      <c r="C172" s="247"/>
      <c r="D172" s="247"/>
      <c r="E172" s="306"/>
      <c r="S172" s="247"/>
      <c r="T172" s="247"/>
      <c r="U172" s="247"/>
      <c r="V172" s="247"/>
    </row>
    <row r="173" spans="1:22" ht="15">
      <c r="A173" s="247"/>
      <c r="B173" s="247"/>
      <c r="C173" s="247"/>
      <c r="D173" s="247"/>
      <c r="E173" s="306"/>
      <c r="S173" s="247"/>
      <c r="T173" s="247"/>
      <c r="U173" s="247"/>
      <c r="V173" s="247"/>
    </row>
    <row r="174" spans="1:22" ht="15">
      <c r="A174" s="247"/>
      <c r="B174" s="247"/>
      <c r="C174" s="247"/>
      <c r="D174" s="247"/>
      <c r="E174" s="306"/>
      <c r="S174" s="247"/>
      <c r="T174" s="247"/>
      <c r="U174" s="247"/>
      <c r="V174" s="247"/>
    </row>
    <row r="175" spans="1:22" ht="15">
      <c r="A175" s="247"/>
      <c r="B175" s="247"/>
      <c r="C175" s="247"/>
      <c r="D175" s="247"/>
      <c r="E175" s="306"/>
      <c r="S175" s="247"/>
      <c r="T175" s="247"/>
      <c r="U175" s="247"/>
      <c r="V175" s="247"/>
    </row>
    <row r="176" spans="1:22" ht="15">
      <c r="A176" s="247"/>
      <c r="B176" s="247"/>
      <c r="C176" s="247"/>
      <c r="D176" s="247"/>
      <c r="E176" s="306"/>
      <c r="S176" s="247"/>
      <c r="T176" s="247"/>
      <c r="U176" s="247"/>
      <c r="V176" s="247"/>
    </row>
    <row r="177" spans="1:22" ht="15">
      <c r="A177" s="247"/>
      <c r="B177" s="247"/>
      <c r="C177" s="247"/>
      <c r="D177" s="247"/>
      <c r="E177" s="306"/>
      <c r="S177" s="247"/>
      <c r="T177" s="247"/>
      <c r="U177" s="247"/>
      <c r="V177" s="247"/>
    </row>
    <row r="178" spans="1:22" ht="15">
      <c r="A178" s="247"/>
      <c r="B178" s="247"/>
      <c r="C178" s="247"/>
      <c r="D178" s="247"/>
      <c r="E178" s="306"/>
      <c r="S178" s="247"/>
      <c r="T178" s="247"/>
      <c r="U178" s="247"/>
      <c r="V178" s="247"/>
    </row>
    <row r="179" spans="1:22" ht="15">
      <c r="A179" s="247"/>
      <c r="B179" s="247"/>
      <c r="C179" s="247"/>
      <c r="D179" s="247"/>
      <c r="E179" s="306"/>
      <c r="S179" s="247"/>
      <c r="T179" s="247"/>
      <c r="U179" s="247"/>
      <c r="V179" s="247"/>
    </row>
    <row r="180" spans="1:22" ht="15">
      <c r="A180" s="247"/>
      <c r="B180" s="247"/>
      <c r="C180" s="247"/>
      <c r="D180" s="247"/>
      <c r="E180" s="306"/>
      <c r="S180" s="247"/>
      <c r="T180" s="247"/>
      <c r="U180" s="247"/>
      <c r="V180" s="247"/>
    </row>
    <row r="181" spans="1:22" ht="15">
      <c r="A181" s="247"/>
      <c r="B181" s="247"/>
      <c r="C181" s="247"/>
      <c r="D181" s="247"/>
      <c r="E181" s="306"/>
      <c r="S181" s="247"/>
      <c r="T181" s="247"/>
      <c r="U181" s="247"/>
      <c r="V181" s="247"/>
    </row>
    <row r="182" spans="1:22" ht="15">
      <c r="A182" s="247"/>
      <c r="B182" s="247"/>
      <c r="C182" s="247"/>
      <c r="D182" s="247"/>
      <c r="E182" s="306"/>
      <c r="S182" s="247"/>
      <c r="T182" s="247"/>
      <c r="U182" s="247"/>
      <c r="V182" s="247"/>
    </row>
    <row r="183" spans="1:22" ht="15">
      <c r="A183" s="247"/>
      <c r="B183" s="247"/>
      <c r="C183" s="247"/>
      <c r="D183" s="247"/>
      <c r="E183" s="306"/>
      <c r="S183" s="247"/>
      <c r="T183" s="247"/>
      <c r="U183" s="247"/>
      <c r="V183" s="247"/>
    </row>
    <row r="184" spans="1:22" ht="15">
      <c r="A184" s="247"/>
      <c r="B184" s="247"/>
      <c r="C184" s="247"/>
      <c r="D184" s="247"/>
      <c r="E184" s="306"/>
      <c r="S184" s="247"/>
      <c r="T184" s="247"/>
      <c r="U184" s="247"/>
      <c r="V184" s="247"/>
    </row>
    <row r="185" spans="1:22" ht="15">
      <c r="A185" s="247"/>
      <c r="B185" s="247"/>
      <c r="C185" s="247"/>
      <c r="D185" s="247"/>
      <c r="E185" s="306"/>
      <c r="S185" s="247"/>
      <c r="T185" s="247"/>
      <c r="U185" s="247"/>
      <c r="V185" s="247"/>
    </row>
    <row r="186" spans="1:22" ht="15">
      <c r="A186" s="247"/>
      <c r="B186" s="247"/>
      <c r="C186" s="247"/>
      <c r="D186" s="247"/>
      <c r="E186" s="306"/>
      <c r="S186" s="247"/>
      <c r="T186" s="247"/>
      <c r="U186" s="247"/>
      <c r="V186" s="247"/>
    </row>
    <row r="187" spans="1:22" ht="15">
      <c r="A187" s="247"/>
      <c r="B187" s="247"/>
      <c r="C187" s="247"/>
      <c r="D187" s="247"/>
      <c r="E187" s="306"/>
      <c r="S187" s="247"/>
      <c r="T187" s="247"/>
      <c r="U187" s="247"/>
      <c r="V187" s="247"/>
    </row>
    <row r="188" spans="1:22" ht="15">
      <c r="A188" s="247"/>
      <c r="B188" s="247"/>
      <c r="C188" s="247"/>
      <c r="D188" s="247"/>
      <c r="E188" s="306"/>
      <c r="S188" s="247"/>
      <c r="T188" s="247"/>
      <c r="U188" s="247"/>
      <c r="V188" s="247"/>
    </row>
    <row r="189" spans="1:22" ht="15">
      <c r="A189" s="247"/>
      <c r="B189" s="247"/>
      <c r="C189" s="247"/>
      <c r="D189" s="247"/>
      <c r="E189" s="306"/>
      <c r="S189" s="247"/>
      <c r="T189" s="247"/>
      <c r="U189" s="247"/>
      <c r="V189" s="247"/>
    </row>
    <row r="190" spans="1:22" ht="15">
      <c r="A190" s="247"/>
      <c r="B190" s="247"/>
      <c r="C190" s="247"/>
      <c r="D190" s="247"/>
      <c r="E190" s="306"/>
      <c r="S190" s="247"/>
      <c r="T190" s="247"/>
      <c r="U190" s="247"/>
      <c r="V190" s="247"/>
    </row>
    <row r="191" spans="1:22" ht="15">
      <c r="A191" s="247"/>
      <c r="B191" s="247"/>
      <c r="C191" s="247"/>
      <c r="D191" s="247"/>
      <c r="E191" s="306"/>
      <c r="S191" s="247"/>
      <c r="T191" s="247"/>
      <c r="U191" s="247"/>
      <c r="V191" s="247"/>
    </row>
    <row r="192" spans="1:22" ht="15">
      <c r="A192" s="247"/>
      <c r="B192" s="247"/>
      <c r="C192" s="247"/>
      <c r="D192" s="247"/>
      <c r="E192" s="306"/>
      <c r="S192" s="247"/>
      <c r="T192" s="247"/>
      <c r="U192" s="247"/>
      <c r="V192" s="247"/>
    </row>
    <row r="193" spans="1:22" ht="15">
      <c r="A193" s="247"/>
      <c r="B193" s="247"/>
      <c r="C193" s="247"/>
      <c r="D193" s="247"/>
      <c r="E193" s="306"/>
      <c r="S193" s="247"/>
      <c r="T193" s="247"/>
      <c r="U193" s="247"/>
      <c r="V193" s="247"/>
    </row>
    <row r="194" spans="1:22" ht="15">
      <c r="A194" s="247"/>
      <c r="B194" s="247"/>
      <c r="C194" s="247"/>
      <c r="D194" s="247"/>
      <c r="E194" s="306"/>
      <c r="S194" s="247"/>
      <c r="T194" s="247"/>
      <c r="U194" s="247"/>
      <c r="V194" s="247"/>
    </row>
    <row r="195" spans="1:22" ht="15">
      <c r="A195" s="247"/>
      <c r="B195" s="247"/>
      <c r="C195" s="247"/>
      <c r="D195" s="247"/>
      <c r="E195" s="306"/>
      <c r="S195" s="247"/>
      <c r="T195" s="247"/>
      <c r="U195" s="247"/>
      <c r="V195" s="247"/>
    </row>
    <row r="196" spans="1:22" ht="15">
      <c r="A196" s="247"/>
      <c r="B196" s="247"/>
      <c r="C196" s="247"/>
      <c r="D196" s="247"/>
      <c r="E196" s="306"/>
      <c r="S196" s="247"/>
      <c r="T196" s="247"/>
      <c r="U196" s="247"/>
      <c r="V196" s="247"/>
    </row>
    <row r="197" spans="1:22" ht="15">
      <c r="A197" s="247"/>
      <c r="B197" s="247"/>
      <c r="C197" s="247"/>
      <c r="D197" s="247"/>
      <c r="E197" s="306"/>
      <c r="S197" s="247"/>
      <c r="T197" s="247"/>
      <c r="U197" s="247"/>
      <c r="V197" s="247"/>
    </row>
    <row r="198" spans="1:22" ht="15">
      <c r="A198" s="247"/>
      <c r="B198" s="247"/>
      <c r="C198" s="247"/>
      <c r="D198" s="247"/>
      <c r="E198" s="306"/>
      <c r="S198" s="247"/>
      <c r="T198" s="247"/>
      <c r="U198" s="247"/>
      <c r="V198" s="247"/>
    </row>
    <row r="199" spans="1:22" ht="15">
      <c r="A199" s="247"/>
      <c r="B199" s="247"/>
      <c r="C199" s="247"/>
      <c r="D199" s="247"/>
      <c r="E199" s="306"/>
      <c r="S199" s="247"/>
      <c r="T199" s="247"/>
      <c r="U199" s="247"/>
      <c r="V199" s="247"/>
    </row>
    <row r="200" spans="1:22" ht="15">
      <c r="A200" s="247"/>
      <c r="B200" s="247"/>
      <c r="C200" s="247"/>
      <c r="D200" s="247"/>
      <c r="E200" s="306"/>
      <c r="S200" s="247"/>
      <c r="T200" s="247"/>
      <c r="U200" s="247"/>
      <c r="V200" s="247"/>
    </row>
    <row r="201" spans="1:22" ht="15">
      <c r="A201" s="247"/>
      <c r="B201" s="247"/>
      <c r="C201" s="247"/>
      <c r="D201" s="247"/>
      <c r="E201" s="306"/>
      <c r="S201" s="247"/>
      <c r="T201" s="247"/>
      <c r="U201" s="247"/>
      <c r="V201" s="247"/>
    </row>
    <row r="202" spans="1:22" ht="15">
      <c r="A202" s="247"/>
      <c r="B202" s="247"/>
      <c r="C202" s="247"/>
      <c r="D202" s="247"/>
      <c r="E202" s="306"/>
      <c r="S202" s="247"/>
      <c r="T202" s="247"/>
      <c r="U202" s="247"/>
      <c r="V202" s="247"/>
    </row>
    <row r="203" spans="1:22" ht="15">
      <c r="A203" s="247"/>
      <c r="B203" s="247"/>
      <c r="C203" s="247"/>
      <c r="D203" s="247"/>
      <c r="E203" s="306"/>
      <c r="S203" s="247"/>
      <c r="T203" s="247"/>
      <c r="U203" s="247"/>
      <c r="V203" s="247"/>
    </row>
    <row r="204" spans="1:22" ht="15">
      <c r="A204" s="247"/>
      <c r="B204" s="247"/>
      <c r="C204" s="247"/>
      <c r="D204" s="247"/>
      <c r="E204" s="306"/>
      <c r="S204" s="247"/>
      <c r="T204" s="247"/>
      <c r="U204" s="247"/>
      <c r="V204" s="247"/>
    </row>
    <row r="205" spans="1:22" ht="15">
      <c r="A205" s="247"/>
      <c r="B205" s="247"/>
      <c r="C205" s="247"/>
      <c r="D205" s="247"/>
      <c r="E205" s="306"/>
      <c r="S205" s="247"/>
      <c r="T205" s="247"/>
      <c r="U205" s="247"/>
      <c r="V205" s="247"/>
    </row>
    <row r="206" spans="1:22" ht="15">
      <c r="A206" s="247"/>
      <c r="B206" s="247"/>
      <c r="C206" s="247"/>
      <c r="D206" s="247"/>
      <c r="E206" s="306"/>
      <c r="S206" s="247"/>
      <c r="T206" s="247"/>
      <c r="U206" s="247"/>
      <c r="V206" s="247"/>
    </row>
  </sheetData>
  <mergeCells count="128">
    <mergeCell ref="A28:D28"/>
    <mergeCell ref="S28:V28"/>
    <mergeCell ref="A29:D29"/>
    <mergeCell ref="S29:V29"/>
    <mergeCell ref="A30:D30"/>
    <mergeCell ref="S30:V30"/>
    <mergeCell ref="A25:D25"/>
    <mergeCell ref="S25:V25"/>
    <mergeCell ref="A26:D26"/>
    <mergeCell ref="S26:V26"/>
    <mergeCell ref="A27:D27"/>
    <mergeCell ref="S27:V27"/>
    <mergeCell ref="A31:D31"/>
    <mergeCell ref="A62:B62"/>
    <mergeCell ref="S62:T62"/>
    <mergeCell ref="A58:B58"/>
    <mergeCell ref="S58:T58"/>
    <mergeCell ref="B60:C60"/>
    <mergeCell ref="T60:U60"/>
    <mergeCell ref="B61:C61"/>
    <mergeCell ref="T61:U61"/>
    <mergeCell ref="S31:V31"/>
    <mergeCell ref="S63:AA63"/>
    <mergeCell ref="A63:J63"/>
    <mergeCell ref="A42:B42"/>
    <mergeCell ref="S42:T42"/>
    <mergeCell ref="A56:B56"/>
    <mergeCell ref="S56:T56"/>
    <mergeCell ref="A57:C57"/>
    <mergeCell ref="S57:U57"/>
    <mergeCell ref="A32:B32"/>
    <mergeCell ref="S32:T32"/>
    <mergeCell ref="A35:C35"/>
    <mergeCell ref="S35:U35"/>
    <mergeCell ref="A41:C41"/>
    <mergeCell ref="S41:U41"/>
    <mergeCell ref="AF21:AH21"/>
    <mergeCell ref="A22:C22"/>
    <mergeCell ref="S22:U22"/>
    <mergeCell ref="A23:C23"/>
    <mergeCell ref="S23:U23"/>
    <mergeCell ref="A24:C24"/>
    <mergeCell ref="S24:U24"/>
    <mergeCell ref="A19:C19"/>
    <mergeCell ref="S19:U19"/>
    <mergeCell ref="A20:C20"/>
    <mergeCell ref="S20:U20"/>
    <mergeCell ref="A21:C21"/>
    <mergeCell ref="S21:U21"/>
    <mergeCell ref="I3:I8"/>
    <mergeCell ref="A16:C16"/>
    <mergeCell ref="S16:U16"/>
    <mergeCell ref="A17:C17"/>
    <mergeCell ref="S17:U17"/>
    <mergeCell ref="A18:C18"/>
    <mergeCell ref="S18:U18"/>
    <mergeCell ref="A13:C13"/>
    <mergeCell ref="S13:U13"/>
    <mergeCell ref="A14:C14"/>
    <mergeCell ref="S14:U14"/>
    <mergeCell ref="A15:C15"/>
    <mergeCell ref="S15:U15"/>
    <mergeCell ref="AC5:AI5"/>
    <mergeCell ref="A10:C10"/>
    <mergeCell ref="S10:U10"/>
    <mergeCell ref="A11:C11"/>
    <mergeCell ref="S11:U11"/>
    <mergeCell ref="A12:C12"/>
    <mergeCell ref="S12:U12"/>
    <mergeCell ref="AI6:AI8"/>
    <mergeCell ref="AD7:AD8"/>
    <mergeCell ref="AE7:AE8"/>
    <mergeCell ref="AF7:AF8"/>
    <mergeCell ref="A9:C9"/>
    <mergeCell ref="X5:X8"/>
    <mergeCell ref="Y5:Y8"/>
    <mergeCell ref="Z5:Z8"/>
    <mergeCell ref="AA5:AA8"/>
    <mergeCell ref="J3:J8"/>
    <mergeCell ref="K3:N3"/>
    <mergeCell ref="O3:Q3"/>
    <mergeCell ref="A3:C8"/>
    <mergeCell ref="E3:E8"/>
    <mergeCell ref="F3:F8"/>
    <mergeCell ref="G3:G8"/>
    <mergeCell ref="H3:H8"/>
    <mergeCell ref="AB4:AK4"/>
    <mergeCell ref="AK5:AK8"/>
    <mergeCell ref="AJ5:AJ8"/>
    <mergeCell ref="AE6:AF6"/>
    <mergeCell ref="AG6:AG8"/>
    <mergeCell ref="AH6:AH8"/>
    <mergeCell ref="AL4:AL8"/>
    <mergeCell ref="K5:K8"/>
    <mergeCell ref="L5:L8"/>
    <mergeCell ref="M5:M8"/>
    <mergeCell ref="N5:N8"/>
    <mergeCell ref="O5:O8"/>
    <mergeCell ref="P5:P8"/>
    <mergeCell ref="Q5:Q8"/>
    <mergeCell ref="R5:R8"/>
    <mergeCell ref="W5:W8"/>
    <mergeCell ref="S3:V9"/>
    <mergeCell ref="AD3:AF3"/>
    <mergeCell ref="K4:M4"/>
    <mergeCell ref="O4:Q4"/>
    <mergeCell ref="W4:AA4"/>
    <mergeCell ref="AC7:AC8"/>
    <mergeCell ref="AC6:AD6"/>
    <mergeCell ref="AB5:AB8"/>
    <mergeCell ref="AM31:AN33"/>
    <mergeCell ref="AO31:AR31"/>
    <mergeCell ref="AS31:BJ31"/>
    <mergeCell ref="BK31:BP31"/>
    <mergeCell ref="BQ31:BS31"/>
    <mergeCell ref="BT31:BV31"/>
    <mergeCell ref="AO32:AP32"/>
    <mergeCell ref="AM34:AM36"/>
    <mergeCell ref="AM37:AM41"/>
    <mergeCell ref="AM42:AM43"/>
    <mergeCell ref="AM44:AM54"/>
    <mergeCell ref="AM55:AM59"/>
    <mergeCell ref="AM60:AM61"/>
    <mergeCell ref="AM62:AM65"/>
    <mergeCell ref="AM66:AM71"/>
    <mergeCell ref="AM72:AM81"/>
    <mergeCell ref="AM82:AM91"/>
    <mergeCell ref="AM92:AM101"/>
  </mergeCells>
  <phoneticPr fontId="6"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3" manualBreakCount="3">
    <brk id="10" max="53" man="1"/>
    <brk id="18" max="61" man="1"/>
    <brk id="27" max="61"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215"/>
  <sheetViews>
    <sheetView view="pageBreakPreview" topLeftCell="L1" zoomScale="85" zoomScaleNormal="100" zoomScaleSheetLayoutView="85" workbookViewId="0">
      <selection activeCell="U46" sqref="U46"/>
    </sheetView>
  </sheetViews>
  <sheetFormatPr defaultColWidth="9.140625" defaultRowHeight="15.75"/>
  <cols>
    <col min="1" max="1" width="2.28515625" style="304" customWidth="1"/>
    <col min="2" max="2" width="28.7109375" style="304" customWidth="1"/>
    <col min="3" max="3" width="2.28515625" style="304" customWidth="1"/>
    <col min="4" max="4" width="1.7109375" style="305" customWidth="1"/>
    <col min="5" max="5" width="10.5703125" style="247" hidden="1" customWidth="1"/>
    <col min="6" max="10" width="12.42578125" style="247" customWidth="1"/>
    <col min="11" max="17" width="12.140625" style="247" customWidth="1"/>
    <col min="18" max="18" width="12.140625" style="306" customWidth="1"/>
    <col min="19" max="19" width="2.28515625" style="304" customWidth="1"/>
    <col min="20" max="20" width="28.7109375" style="304" customWidth="1"/>
    <col min="21" max="21" width="2.28515625" style="304" customWidth="1"/>
    <col min="22" max="22" width="1.7109375" style="305" customWidth="1"/>
    <col min="23" max="27" width="12.140625" style="247" customWidth="1"/>
    <col min="28" max="30" width="8.28515625" style="247" customWidth="1"/>
    <col min="31" max="31" width="13.28515625" style="247" customWidth="1"/>
    <col min="32" max="33" width="8.28515625" style="247" customWidth="1"/>
    <col min="34" max="34" width="8.5703125" style="247" customWidth="1"/>
    <col min="35" max="35" width="8.85546875" style="247" customWidth="1"/>
    <col min="36" max="37" width="8.28515625" style="247" customWidth="1"/>
    <col min="38" max="38" width="8.28515625" style="306" customWidth="1"/>
    <col min="39" max="52" width="9.140625" style="247"/>
    <col min="53" max="53" width="9.7109375" style="247" bestFit="1" customWidth="1"/>
    <col min="54" max="16384" width="9.140625" style="247"/>
  </cols>
  <sheetData>
    <row r="1" spans="1:51" s="245" customFormat="1" ht="35.1" customHeight="1">
      <c r="A1" s="244"/>
      <c r="B1" s="244"/>
      <c r="C1" s="244"/>
      <c r="D1" s="244"/>
      <c r="E1" s="244"/>
      <c r="F1" s="244"/>
      <c r="G1" s="244"/>
      <c r="H1" s="244"/>
      <c r="I1" s="244"/>
      <c r="J1" s="244" t="s">
        <v>1574</v>
      </c>
      <c r="K1" s="246" t="s">
        <v>587</v>
      </c>
      <c r="L1" s="244"/>
      <c r="M1" s="244"/>
      <c r="R1" s="330"/>
      <c r="S1" s="244"/>
      <c r="T1" s="244"/>
      <c r="U1" s="244"/>
      <c r="V1" s="244"/>
      <c r="W1" s="244"/>
      <c r="X1" s="331"/>
      <c r="Z1" s="331"/>
      <c r="AA1" s="244" t="s">
        <v>1575</v>
      </c>
      <c r="AB1" s="246" t="s">
        <v>588</v>
      </c>
      <c r="AC1" s="246"/>
      <c r="AD1" s="244"/>
      <c r="AE1" s="331"/>
      <c r="AF1" s="331"/>
      <c r="AG1" s="331"/>
      <c r="AH1" s="331"/>
      <c r="AI1" s="331"/>
      <c r="AJ1" s="331"/>
      <c r="AK1" s="331"/>
      <c r="AL1" s="332"/>
    </row>
    <row r="2" spans="1:51" ht="15" customHeight="1" thickBot="1">
      <c r="A2" s="247"/>
      <c r="B2" s="248"/>
      <c r="C2" s="248"/>
      <c r="D2" s="249"/>
      <c r="J2" s="250"/>
      <c r="K2" s="250"/>
      <c r="L2" s="250"/>
      <c r="M2" s="250"/>
      <c r="N2" s="250"/>
      <c r="O2" s="250"/>
      <c r="P2" s="250"/>
      <c r="Q2" s="250"/>
      <c r="R2" s="135" t="s">
        <v>537</v>
      </c>
      <c r="S2" s="247"/>
      <c r="T2" s="248"/>
      <c r="U2" s="248"/>
      <c r="V2" s="249"/>
      <c r="W2" s="250"/>
      <c r="X2" s="250"/>
      <c r="Y2" s="250"/>
      <c r="Z2" s="135"/>
      <c r="AA2" s="135"/>
      <c r="AB2" s="250"/>
      <c r="AC2" s="250"/>
      <c r="AD2" s="250"/>
      <c r="AE2" s="250"/>
      <c r="AF2" s="250"/>
      <c r="AG2" s="250"/>
      <c r="AH2" s="135"/>
      <c r="AI2" s="135"/>
      <c r="AJ2" s="135"/>
      <c r="AK2" s="135"/>
      <c r="AL2" s="135" t="s">
        <v>537</v>
      </c>
    </row>
    <row r="3" spans="1:51" s="2968" customFormat="1" ht="16.5" customHeight="1">
      <c r="A3" s="4004" t="s">
        <v>589</v>
      </c>
      <c r="B3" s="4004"/>
      <c r="C3" s="4004"/>
      <c r="D3" s="2967"/>
      <c r="E3" s="4008" t="s">
        <v>539</v>
      </c>
      <c r="F3" s="3987" t="s">
        <v>540</v>
      </c>
      <c r="G3" s="3988" t="s">
        <v>539</v>
      </c>
      <c r="H3" s="3987" t="s">
        <v>541</v>
      </c>
      <c r="I3" s="3989" t="s">
        <v>542</v>
      </c>
      <c r="J3" s="3979" t="s">
        <v>543</v>
      </c>
      <c r="K3" s="3983" t="s">
        <v>544</v>
      </c>
      <c r="L3" s="3983"/>
      <c r="M3" s="3983"/>
      <c r="N3" s="3983"/>
      <c r="O3" s="3974" t="s">
        <v>545</v>
      </c>
      <c r="P3" s="3974"/>
      <c r="Q3" s="3974"/>
      <c r="R3" s="2965"/>
      <c r="S3" s="3968" t="s">
        <v>854</v>
      </c>
      <c r="T3" s="3968"/>
      <c r="U3" s="3968"/>
      <c r="V3" s="3969"/>
      <c r="W3" s="2965"/>
      <c r="X3" s="2965"/>
      <c r="Y3" s="2965"/>
      <c r="Z3" s="2965"/>
      <c r="AA3" s="2963" t="s">
        <v>544</v>
      </c>
      <c r="AB3" s="2960" t="s">
        <v>545</v>
      </c>
      <c r="AC3" s="2960"/>
      <c r="AD3" s="3974"/>
      <c r="AE3" s="3974"/>
      <c r="AF3" s="3974"/>
      <c r="AG3" s="2965"/>
      <c r="AH3" s="2965"/>
      <c r="AI3" s="2965"/>
      <c r="AJ3" s="2965"/>
      <c r="AK3" s="2965"/>
      <c r="AL3" s="2965"/>
    </row>
    <row r="4" spans="1:51" s="333" customFormat="1" ht="16.5" customHeight="1">
      <c r="A4" s="4005"/>
      <c r="B4" s="4005"/>
      <c r="C4" s="4005"/>
      <c r="D4" s="334"/>
      <c r="E4" s="4009"/>
      <c r="F4" s="3963"/>
      <c r="G4" s="3966"/>
      <c r="H4" s="3963"/>
      <c r="I4" s="3990"/>
      <c r="J4" s="3980"/>
      <c r="K4" s="3975" t="s">
        <v>546</v>
      </c>
      <c r="L4" s="3975"/>
      <c r="M4" s="3961"/>
      <c r="N4" s="2905" t="s">
        <v>547</v>
      </c>
      <c r="O4" s="3960" t="s">
        <v>548</v>
      </c>
      <c r="P4" s="3975"/>
      <c r="Q4" s="3961"/>
      <c r="R4" s="2906" t="s">
        <v>549</v>
      </c>
      <c r="S4" s="3970"/>
      <c r="T4" s="3970"/>
      <c r="U4" s="3970"/>
      <c r="V4" s="3971"/>
      <c r="W4" s="3976" t="s">
        <v>550</v>
      </c>
      <c r="X4" s="3976"/>
      <c r="Y4" s="3976"/>
      <c r="Z4" s="3976"/>
      <c r="AA4" s="3976"/>
      <c r="AB4" s="3957" t="s">
        <v>551</v>
      </c>
      <c r="AC4" s="3957"/>
      <c r="AD4" s="3957"/>
      <c r="AE4" s="3957"/>
      <c r="AF4" s="3957"/>
      <c r="AG4" s="3957"/>
      <c r="AH4" s="3957"/>
      <c r="AI4" s="3957"/>
      <c r="AJ4" s="3957"/>
      <c r="AK4" s="3958"/>
      <c r="AL4" s="3962" t="s">
        <v>110</v>
      </c>
    </row>
    <row r="5" spans="1:51" s="333" customFormat="1" ht="16.5" customHeight="1">
      <c r="A5" s="4005"/>
      <c r="B5" s="4005"/>
      <c r="C5" s="4005"/>
      <c r="D5" s="334"/>
      <c r="E5" s="4009"/>
      <c r="F5" s="3963"/>
      <c r="G5" s="3966"/>
      <c r="H5" s="3963"/>
      <c r="I5" s="3990"/>
      <c r="J5" s="3980"/>
      <c r="K5" s="3961" t="s">
        <v>552</v>
      </c>
      <c r="L5" s="3959" t="s">
        <v>553</v>
      </c>
      <c r="M5" s="3959" t="s">
        <v>554</v>
      </c>
      <c r="N5" s="3965" t="s">
        <v>4152</v>
      </c>
      <c r="O5" s="3959" t="s">
        <v>555</v>
      </c>
      <c r="P5" s="3959" t="s">
        <v>556</v>
      </c>
      <c r="Q5" s="3959" t="s">
        <v>4153</v>
      </c>
      <c r="R5" s="3962" t="s">
        <v>557</v>
      </c>
      <c r="S5" s="3970"/>
      <c r="T5" s="3970"/>
      <c r="U5" s="3970"/>
      <c r="V5" s="3971"/>
      <c r="W5" s="3961" t="s">
        <v>4146</v>
      </c>
      <c r="X5" s="3959" t="s">
        <v>4147</v>
      </c>
      <c r="Y5" s="3959" t="s">
        <v>558</v>
      </c>
      <c r="Z5" s="3959" t="s">
        <v>559</v>
      </c>
      <c r="AA5" s="3959" t="s">
        <v>4148</v>
      </c>
      <c r="AB5" s="3962" t="s">
        <v>4156</v>
      </c>
      <c r="AC5" s="3975"/>
      <c r="AD5" s="3975"/>
      <c r="AE5" s="3975"/>
      <c r="AF5" s="3975"/>
      <c r="AG5" s="3975"/>
      <c r="AH5" s="3975"/>
      <c r="AI5" s="3961"/>
      <c r="AJ5" s="3959" t="s">
        <v>4151</v>
      </c>
      <c r="AK5" s="3959" t="s">
        <v>4149</v>
      </c>
      <c r="AL5" s="3963"/>
    </row>
    <row r="6" spans="1:51" s="333" customFormat="1" ht="16.5" customHeight="1">
      <c r="A6" s="4005"/>
      <c r="B6" s="4005"/>
      <c r="C6" s="4005"/>
      <c r="D6" s="334"/>
      <c r="E6" s="4009"/>
      <c r="F6" s="3963"/>
      <c r="G6" s="3966"/>
      <c r="H6" s="3963"/>
      <c r="I6" s="3990"/>
      <c r="J6" s="3981"/>
      <c r="K6" s="3961"/>
      <c r="L6" s="3959"/>
      <c r="M6" s="3959"/>
      <c r="N6" s="3966"/>
      <c r="O6" s="3959"/>
      <c r="P6" s="3959"/>
      <c r="Q6" s="3959"/>
      <c r="R6" s="3963"/>
      <c r="S6" s="3970"/>
      <c r="T6" s="3970"/>
      <c r="U6" s="3970"/>
      <c r="V6" s="3971"/>
      <c r="W6" s="3961"/>
      <c r="X6" s="3959"/>
      <c r="Y6" s="3959"/>
      <c r="Z6" s="3959"/>
      <c r="AA6" s="3959"/>
      <c r="AB6" s="3963"/>
      <c r="AC6" s="3960" t="s">
        <v>560</v>
      </c>
      <c r="AD6" s="3961"/>
      <c r="AE6" s="3960" t="s">
        <v>561</v>
      </c>
      <c r="AF6" s="3961"/>
      <c r="AG6" s="3959" t="s">
        <v>4155</v>
      </c>
      <c r="AH6" s="3959" t="s">
        <v>562</v>
      </c>
      <c r="AI6" s="3965" t="s">
        <v>4150</v>
      </c>
      <c r="AJ6" s="3959"/>
      <c r="AK6" s="3959"/>
      <c r="AL6" s="3963"/>
    </row>
    <row r="7" spans="1:51" s="333" customFormat="1" ht="16.5" customHeight="1">
      <c r="A7" s="4005"/>
      <c r="B7" s="4005"/>
      <c r="C7" s="4005"/>
      <c r="D7" s="334"/>
      <c r="E7" s="4009"/>
      <c r="F7" s="3963"/>
      <c r="G7" s="3966"/>
      <c r="H7" s="3963"/>
      <c r="I7" s="3990"/>
      <c r="J7" s="3981"/>
      <c r="K7" s="3961"/>
      <c r="L7" s="3959"/>
      <c r="M7" s="3959"/>
      <c r="N7" s="3966"/>
      <c r="O7" s="3959"/>
      <c r="P7" s="3959"/>
      <c r="Q7" s="3959"/>
      <c r="R7" s="3963"/>
      <c r="S7" s="3970"/>
      <c r="T7" s="3970"/>
      <c r="U7" s="3970"/>
      <c r="V7" s="3971"/>
      <c r="W7" s="3961"/>
      <c r="X7" s="3959"/>
      <c r="Y7" s="3959"/>
      <c r="Z7" s="3959"/>
      <c r="AA7" s="3959"/>
      <c r="AB7" s="3963"/>
      <c r="AC7" s="3962" t="s">
        <v>889</v>
      </c>
      <c r="AD7" s="3965" t="s">
        <v>909</v>
      </c>
      <c r="AE7" s="3965" t="s">
        <v>888</v>
      </c>
      <c r="AF7" s="3958" t="s">
        <v>1494</v>
      </c>
      <c r="AG7" s="3959"/>
      <c r="AH7" s="3959"/>
      <c r="AI7" s="3966"/>
      <c r="AJ7" s="3959"/>
      <c r="AK7" s="3959"/>
      <c r="AL7" s="3963"/>
    </row>
    <row r="8" spans="1:51" s="339" customFormat="1" ht="16.5">
      <c r="A8" s="4006"/>
      <c r="B8" s="4006"/>
      <c r="C8" s="4006"/>
      <c r="D8" s="337"/>
      <c r="E8" s="4010"/>
      <c r="F8" s="3964"/>
      <c r="G8" s="3967"/>
      <c r="H8" s="3964"/>
      <c r="I8" s="3991"/>
      <c r="J8" s="3982"/>
      <c r="K8" s="3961"/>
      <c r="L8" s="3959"/>
      <c r="M8" s="3959"/>
      <c r="N8" s="3967"/>
      <c r="O8" s="3959"/>
      <c r="P8" s="3959"/>
      <c r="Q8" s="3959"/>
      <c r="R8" s="3964"/>
      <c r="S8" s="3970"/>
      <c r="T8" s="3970"/>
      <c r="U8" s="3970"/>
      <c r="V8" s="3971"/>
      <c r="W8" s="3961"/>
      <c r="X8" s="3959"/>
      <c r="Y8" s="3959"/>
      <c r="Z8" s="3959"/>
      <c r="AA8" s="3959"/>
      <c r="AB8" s="3964"/>
      <c r="AC8" s="3964"/>
      <c r="AD8" s="3967"/>
      <c r="AE8" s="3967"/>
      <c r="AF8" s="3978"/>
      <c r="AG8" s="3959"/>
      <c r="AH8" s="3959"/>
      <c r="AI8" s="3967"/>
      <c r="AJ8" s="3959"/>
      <c r="AK8" s="3959"/>
      <c r="AL8" s="3964"/>
      <c r="AM8" s="338"/>
      <c r="AN8" s="338"/>
      <c r="AO8" s="338"/>
      <c r="AP8" s="338"/>
      <c r="AQ8" s="338"/>
      <c r="AR8" s="338"/>
      <c r="AS8" s="338"/>
      <c r="AT8" s="338"/>
      <c r="AU8" s="338"/>
      <c r="AV8" s="338"/>
      <c r="AW8" s="338"/>
      <c r="AX8" s="338"/>
      <c r="AY8" s="338"/>
    </row>
    <row r="9" spans="1:51" s="265" customFormat="1" ht="24.95" hidden="1" customHeight="1">
      <c r="A9" s="4007" t="s">
        <v>2356</v>
      </c>
      <c r="B9" s="4007"/>
      <c r="C9" s="4007"/>
      <c r="D9" s="262"/>
      <c r="E9" s="263" t="s">
        <v>566</v>
      </c>
      <c r="F9" s="263" t="s">
        <v>566</v>
      </c>
      <c r="G9" s="263"/>
      <c r="H9" s="263"/>
      <c r="I9" s="263"/>
      <c r="J9" s="263"/>
      <c r="K9" s="263" t="s">
        <v>566</v>
      </c>
      <c r="L9" s="263"/>
      <c r="M9" s="263"/>
      <c r="N9" s="263"/>
      <c r="O9" s="263"/>
      <c r="P9" s="263"/>
      <c r="Q9" s="263" t="s">
        <v>566</v>
      </c>
      <c r="R9" s="263"/>
      <c r="S9" s="3972"/>
      <c r="T9" s="3972"/>
      <c r="U9" s="3972"/>
      <c r="V9" s="3973"/>
      <c r="W9" s="263"/>
      <c r="X9" s="263" t="s">
        <v>566</v>
      </c>
      <c r="Y9" s="263"/>
      <c r="Z9" s="263" t="s">
        <v>566</v>
      </c>
      <c r="AA9" s="263"/>
      <c r="AB9" s="340" t="s">
        <v>563</v>
      </c>
      <c r="AC9" s="340"/>
      <c r="AD9" s="340" t="s">
        <v>564</v>
      </c>
      <c r="AE9" s="340" t="s">
        <v>565</v>
      </c>
      <c r="AF9" s="340" t="s">
        <v>564</v>
      </c>
      <c r="AG9" s="341"/>
      <c r="AH9" s="341"/>
      <c r="AI9" s="342"/>
      <c r="AJ9" s="342"/>
      <c r="AK9" s="343"/>
      <c r="AL9" s="343"/>
    </row>
    <row r="10" spans="1:51" s="265" customFormat="1" ht="24.95" hidden="1" customHeight="1">
      <c r="A10" s="3977" t="s">
        <v>2300</v>
      </c>
      <c r="B10" s="3977"/>
      <c r="C10" s="3977"/>
      <c r="D10" s="266"/>
      <c r="E10" s="267" t="s">
        <v>566</v>
      </c>
      <c r="F10" s="263" t="s">
        <v>566</v>
      </c>
      <c r="G10" s="263"/>
      <c r="H10" s="263"/>
      <c r="I10" s="263"/>
      <c r="J10" s="263"/>
      <c r="K10" s="263" t="s">
        <v>566</v>
      </c>
      <c r="L10" s="263"/>
      <c r="M10" s="263"/>
      <c r="N10" s="263"/>
      <c r="O10" s="263"/>
      <c r="P10" s="263"/>
      <c r="Q10" s="263" t="s">
        <v>566</v>
      </c>
      <c r="R10" s="263"/>
      <c r="S10" s="3977" t="s">
        <v>2300</v>
      </c>
      <c r="T10" s="3977"/>
      <c r="U10" s="3977"/>
      <c r="V10" s="266"/>
      <c r="W10" s="263"/>
      <c r="X10" s="263" t="s">
        <v>566</v>
      </c>
      <c r="Y10" s="263"/>
      <c r="Z10" s="263" t="s">
        <v>566</v>
      </c>
      <c r="AA10" s="263"/>
      <c r="AB10" s="263"/>
      <c r="AC10" s="263"/>
      <c r="AD10" s="263"/>
      <c r="AE10" s="263"/>
      <c r="AF10" s="263"/>
      <c r="AG10" s="263"/>
      <c r="AH10" s="263"/>
      <c r="AI10" s="263"/>
      <c r="AJ10" s="263"/>
      <c r="AK10" s="263"/>
      <c r="AL10" s="263" t="s">
        <v>566</v>
      </c>
    </row>
    <row r="11" spans="1:51" s="265" customFormat="1" ht="24.95" hidden="1" customHeight="1">
      <c r="A11" s="3977" t="s">
        <v>2357</v>
      </c>
      <c r="B11" s="3977"/>
      <c r="C11" s="3977"/>
      <c r="D11" s="266"/>
      <c r="E11" s="268">
        <v>17631</v>
      </c>
      <c r="F11" s="263" t="s">
        <v>566</v>
      </c>
      <c r="G11" s="263"/>
      <c r="H11" s="263"/>
      <c r="I11" s="263"/>
      <c r="J11" s="263"/>
      <c r="K11" s="263" t="s">
        <v>566</v>
      </c>
      <c r="L11" s="263"/>
      <c r="M11" s="263"/>
      <c r="N11" s="263"/>
      <c r="O11" s="263"/>
      <c r="P11" s="263"/>
      <c r="Q11" s="263" t="s">
        <v>566</v>
      </c>
      <c r="R11" s="263"/>
      <c r="S11" s="3977" t="s">
        <v>2321</v>
      </c>
      <c r="T11" s="3977"/>
      <c r="U11" s="3977"/>
      <c r="V11" s="266"/>
      <c r="W11" s="263"/>
      <c r="X11" s="263" t="s">
        <v>566</v>
      </c>
      <c r="Y11" s="263"/>
      <c r="Z11" s="263" t="s">
        <v>566</v>
      </c>
      <c r="AA11" s="263"/>
      <c r="AB11" s="263"/>
      <c r="AC11" s="263"/>
      <c r="AD11" s="263"/>
      <c r="AE11" s="263"/>
      <c r="AF11" s="263"/>
      <c r="AG11" s="263"/>
      <c r="AH11" s="263"/>
      <c r="AI11" s="263"/>
      <c r="AJ11" s="263"/>
      <c r="AK11" s="263"/>
      <c r="AL11" s="263" t="s">
        <v>566</v>
      </c>
    </row>
    <row r="12" spans="1:51" s="265" customFormat="1" ht="19.5" hidden="1" customHeight="1">
      <c r="A12" s="3977" t="s">
        <v>2322</v>
      </c>
      <c r="B12" s="3977"/>
      <c r="C12" s="3977"/>
      <c r="D12" s="266"/>
      <c r="E12" s="269"/>
      <c r="F12" s="270" t="s">
        <v>567</v>
      </c>
      <c r="G12" s="271"/>
      <c r="H12" s="271"/>
      <c r="I12" s="271"/>
      <c r="J12" s="271"/>
      <c r="K12" s="272" t="s">
        <v>567</v>
      </c>
      <c r="L12" s="272" t="s">
        <v>567</v>
      </c>
      <c r="M12" s="272" t="s">
        <v>567</v>
      </c>
      <c r="N12" s="272" t="s">
        <v>567</v>
      </c>
      <c r="O12" s="272" t="s">
        <v>567</v>
      </c>
      <c r="P12" s="272" t="s">
        <v>567</v>
      </c>
      <c r="Q12" s="272" t="s">
        <v>567</v>
      </c>
      <c r="R12" s="272" t="s">
        <v>567</v>
      </c>
      <c r="S12" s="3977" t="s">
        <v>2358</v>
      </c>
      <c r="T12" s="3977"/>
      <c r="U12" s="3977"/>
      <c r="V12" s="266"/>
      <c r="W12" s="272" t="s">
        <v>567</v>
      </c>
      <c r="X12" s="272" t="s">
        <v>567</v>
      </c>
      <c r="Y12" s="272" t="s">
        <v>567</v>
      </c>
      <c r="Z12" s="272" t="s">
        <v>567</v>
      </c>
      <c r="AA12" s="272"/>
      <c r="AB12" s="272" t="s">
        <v>567</v>
      </c>
      <c r="AC12" s="272"/>
      <c r="AD12" s="272"/>
      <c r="AE12" s="272"/>
      <c r="AF12" s="272"/>
      <c r="AG12" s="272"/>
      <c r="AH12" s="272"/>
      <c r="AI12" s="272"/>
      <c r="AJ12" s="272"/>
      <c r="AK12" s="272"/>
      <c r="AL12" s="272" t="s">
        <v>567</v>
      </c>
    </row>
    <row r="13" spans="1:51" s="265" customFormat="1" ht="19.5" hidden="1" customHeight="1">
      <c r="A13" s="3977" t="s">
        <v>2359</v>
      </c>
      <c r="B13" s="3977"/>
      <c r="C13" s="3977"/>
      <c r="D13" s="266"/>
      <c r="E13" s="269"/>
      <c r="F13" s="273" t="s">
        <v>567</v>
      </c>
      <c r="G13" s="272"/>
      <c r="H13" s="272"/>
      <c r="I13" s="272"/>
      <c r="J13" s="272"/>
      <c r="K13" s="272" t="s">
        <v>567</v>
      </c>
      <c r="L13" s="272" t="s">
        <v>567</v>
      </c>
      <c r="M13" s="272" t="s">
        <v>567</v>
      </c>
      <c r="N13" s="272" t="s">
        <v>567</v>
      </c>
      <c r="O13" s="272" t="s">
        <v>567</v>
      </c>
      <c r="P13" s="272" t="s">
        <v>567</v>
      </c>
      <c r="Q13" s="272" t="s">
        <v>567</v>
      </c>
      <c r="R13" s="272" t="s">
        <v>567</v>
      </c>
      <c r="S13" s="3977" t="s">
        <v>2303</v>
      </c>
      <c r="T13" s="3977"/>
      <c r="U13" s="3977"/>
      <c r="V13" s="266"/>
      <c r="W13" s="272" t="s">
        <v>567</v>
      </c>
      <c r="X13" s="272" t="s">
        <v>567</v>
      </c>
      <c r="Y13" s="272" t="s">
        <v>567</v>
      </c>
      <c r="Z13" s="272" t="s">
        <v>567</v>
      </c>
      <c r="AA13" s="272"/>
      <c r="AB13" s="272" t="s">
        <v>567</v>
      </c>
      <c r="AC13" s="272"/>
      <c r="AD13" s="272"/>
      <c r="AE13" s="272"/>
      <c r="AF13" s="272"/>
      <c r="AG13" s="272"/>
      <c r="AH13" s="272"/>
      <c r="AI13" s="272"/>
      <c r="AJ13" s="272"/>
      <c r="AK13" s="272"/>
      <c r="AL13" s="272" t="s">
        <v>567</v>
      </c>
    </row>
    <row r="14" spans="1:51" s="265" customFormat="1" ht="19.5" hidden="1" customHeight="1">
      <c r="A14" s="3977" t="s">
        <v>2360</v>
      </c>
      <c r="B14" s="3977"/>
      <c r="C14" s="3977"/>
      <c r="D14" s="266"/>
      <c r="E14" s="269"/>
      <c r="F14" s="273" t="s">
        <v>567</v>
      </c>
      <c r="G14" s="272"/>
      <c r="H14" s="272"/>
      <c r="I14" s="272"/>
      <c r="J14" s="272"/>
      <c r="K14" s="272" t="s">
        <v>567</v>
      </c>
      <c r="L14" s="272" t="s">
        <v>567</v>
      </c>
      <c r="M14" s="272" t="s">
        <v>567</v>
      </c>
      <c r="N14" s="272" t="s">
        <v>567</v>
      </c>
      <c r="O14" s="272" t="s">
        <v>567</v>
      </c>
      <c r="P14" s="272" t="s">
        <v>567</v>
      </c>
      <c r="Q14" s="272" t="s">
        <v>567</v>
      </c>
      <c r="R14" s="272" t="s">
        <v>567</v>
      </c>
      <c r="S14" s="3977" t="s">
        <v>2304</v>
      </c>
      <c r="T14" s="3977"/>
      <c r="U14" s="3977"/>
      <c r="V14" s="266"/>
      <c r="W14" s="272" t="s">
        <v>567</v>
      </c>
      <c r="X14" s="272" t="s">
        <v>567</v>
      </c>
      <c r="Y14" s="272" t="s">
        <v>567</v>
      </c>
      <c r="Z14" s="272" t="s">
        <v>567</v>
      </c>
      <c r="AA14" s="272" t="s">
        <v>567</v>
      </c>
      <c r="AB14" s="272" t="s">
        <v>567</v>
      </c>
      <c r="AC14" s="272"/>
      <c r="AD14" s="272"/>
      <c r="AE14" s="272"/>
      <c r="AF14" s="272"/>
      <c r="AG14" s="272"/>
      <c r="AH14" s="272" t="s">
        <v>567</v>
      </c>
      <c r="AI14" s="272" t="s">
        <v>567</v>
      </c>
      <c r="AJ14" s="272"/>
      <c r="AK14" s="272"/>
      <c r="AL14" s="272" t="s">
        <v>567</v>
      </c>
    </row>
    <row r="15" spans="1:51" s="265" customFormat="1" ht="19.5" hidden="1" customHeight="1">
      <c r="A15" s="3977" t="s">
        <v>2361</v>
      </c>
      <c r="B15" s="3977"/>
      <c r="C15" s="3977"/>
      <c r="D15" s="266"/>
      <c r="E15" s="269"/>
      <c r="F15" s="273" t="s">
        <v>567</v>
      </c>
      <c r="G15" s="272"/>
      <c r="H15" s="272"/>
      <c r="I15" s="272"/>
      <c r="J15" s="272"/>
      <c r="K15" s="272" t="s">
        <v>567</v>
      </c>
      <c r="L15" s="272" t="s">
        <v>567</v>
      </c>
      <c r="M15" s="272" t="s">
        <v>567</v>
      </c>
      <c r="N15" s="272" t="s">
        <v>567</v>
      </c>
      <c r="O15" s="272" t="s">
        <v>567</v>
      </c>
      <c r="P15" s="272" t="s">
        <v>567</v>
      </c>
      <c r="Q15" s="272" t="s">
        <v>567</v>
      </c>
      <c r="R15" s="272" t="s">
        <v>567</v>
      </c>
      <c r="S15" s="3977" t="s">
        <v>2305</v>
      </c>
      <c r="T15" s="3977"/>
      <c r="U15" s="3977"/>
      <c r="V15" s="266"/>
      <c r="W15" s="272" t="s">
        <v>567</v>
      </c>
      <c r="X15" s="272" t="s">
        <v>567</v>
      </c>
      <c r="Y15" s="272" t="s">
        <v>567</v>
      </c>
      <c r="Z15" s="272" t="s">
        <v>567</v>
      </c>
      <c r="AA15" s="272" t="s">
        <v>567</v>
      </c>
      <c r="AB15" s="272" t="s">
        <v>567</v>
      </c>
      <c r="AC15" s="272"/>
      <c r="AD15" s="272"/>
      <c r="AE15" s="272"/>
      <c r="AF15" s="272"/>
      <c r="AG15" s="272"/>
      <c r="AH15" s="272" t="s">
        <v>567</v>
      </c>
      <c r="AI15" s="272" t="s">
        <v>567</v>
      </c>
      <c r="AJ15" s="272"/>
      <c r="AK15" s="272"/>
      <c r="AL15" s="272" t="s">
        <v>567</v>
      </c>
    </row>
    <row r="16" spans="1:51" s="265" customFormat="1" ht="17.100000000000001" hidden="1" customHeight="1">
      <c r="A16" s="3977" t="s">
        <v>2362</v>
      </c>
      <c r="B16" s="3977"/>
      <c r="C16" s="3977"/>
      <c r="D16" s="262"/>
      <c r="E16" s="269"/>
      <c r="F16" s="239">
        <v>0</v>
      </c>
      <c r="G16" s="239">
        <v>0</v>
      </c>
      <c r="H16" s="239">
        <v>0</v>
      </c>
      <c r="I16" s="239">
        <v>0</v>
      </c>
      <c r="J16" s="239">
        <v>0</v>
      </c>
      <c r="K16" s="239">
        <v>0</v>
      </c>
      <c r="L16" s="239">
        <v>0</v>
      </c>
      <c r="M16" s="239">
        <v>0</v>
      </c>
      <c r="N16" s="239">
        <v>0</v>
      </c>
      <c r="O16" s="239">
        <v>0</v>
      </c>
      <c r="P16" s="239">
        <v>0</v>
      </c>
      <c r="Q16" s="239">
        <v>0</v>
      </c>
      <c r="R16" s="239">
        <v>0</v>
      </c>
      <c r="S16" s="3977" t="s">
        <v>2363</v>
      </c>
      <c r="T16" s="3977"/>
      <c r="U16" s="3977"/>
      <c r="V16" s="262"/>
      <c r="W16" s="239">
        <v>0</v>
      </c>
      <c r="X16" s="239">
        <v>0</v>
      </c>
      <c r="Y16" s="239">
        <v>0</v>
      </c>
      <c r="Z16" s="239">
        <v>0</v>
      </c>
      <c r="AA16" s="239">
        <v>0</v>
      </c>
      <c r="AB16" s="239">
        <v>0</v>
      </c>
      <c r="AC16" s="239"/>
      <c r="AD16" s="239"/>
      <c r="AE16" s="239"/>
      <c r="AF16" s="239"/>
      <c r="AG16" s="239"/>
      <c r="AH16" s="239">
        <v>0</v>
      </c>
      <c r="AI16" s="239">
        <v>0</v>
      </c>
      <c r="AJ16" s="239"/>
      <c r="AK16" s="239"/>
      <c r="AL16" s="239">
        <v>0</v>
      </c>
    </row>
    <row r="17" spans="1:56" s="265" customFormat="1" ht="17.100000000000001" hidden="1" customHeight="1">
      <c r="A17" s="3977" t="s">
        <v>2364</v>
      </c>
      <c r="B17" s="3977"/>
      <c r="C17" s="3977"/>
      <c r="D17" s="266"/>
      <c r="E17" s="269"/>
      <c r="F17" s="344">
        <v>13367.838154574758</v>
      </c>
      <c r="G17" s="239">
        <v>0</v>
      </c>
      <c r="H17" s="239">
        <v>0</v>
      </c>
      <c r="I17" s="239">
        <v>0</v>
      </c>
      <c r="J17" s="239">
        <v>0</v>
      </c>
      <c r="K17" s="345">
        <v>94.252571804564056</v>
      </c>
      <c r="L17" s="239">
        <v>0</v>
      </c>
      <c r="M17" s="345">
        <v>54.686949063437474</v>
      </c>
      <c r="N17" s="345">
        <v>6.6085333674067881</v>
      </c>
      <c r="O17" s="345">
        <v>40.081608024850077</v>
      </c>
      <c r="P17" s="239">
        <v>0</v>
      </c>
      <c r="Q17" s="345">
        <v>24.230093245365726</v>
      </c>
      <c r="R17" s="345">
        <v>16.286863161545575</v>
      </c>
      <c r="S17" s="3977" t="s">
        <v>2365</v>
      </c>
      <c r="T17" s="3977"/>
      <c r="U17" s="3977"/>
      <c r="V17" s="266"/>
      <c r="W17" s="345">
        <v>8.8803062545150446</v>
      </c>
      <c r="X17" s="345">
        <v>4.3178282698899197</v>
      </c>
      <c r="Y17" s="345">
        <v>24.987195989366796</v>
      </c>
      <c r="Z17" s="345">
        <v>4.0803166777754427</v>
      </c>
      <c r="AA17" s="239">
        <v>0</v>
      </c>
      <c r="AB17" s="345">
        <v>10.824839305710512</v>
      </c>
      <c r="AC17" s="345"/>
      <c r="AD17" s="345"/>
      <c r="AE17" s="345"/>
      <c r="AF17" s="345"/>
      <c r="AG17" s="345"/>
      <c r="AH17" s="239">
        <v>0</v>
      </c>
      <c r="AI17" s="239">
        <v>0</v>
      </c>
      <c r="AJ17" s="239"/>
      <c r="AK17" s="239"/>
      <c r="AL17" s="239">
        <v>0</v>
      </c>
      <c r="AM17" s="346"/>
      <c r="AN17" s="346"/>
      <c r="AO17" s="272"/>
      <c r="AP17" s="272"/>
      <c r="AQ17" s="346"/>
      <c r="AR17" s="346"/>
      <c r="AS17" s="346"/>
      <c r="AT17" s="346"/>
      <c r="AU17" s="346"/>
      <c r="AV17" s="346"/>
      <c r="AW17" s="346"/>
      <c r="AX17" s="272"/>
    </row>
    <row r="18" spans="1:56" s="265" customFormat="1" ht="17.100000000000001" hidden="1" customHeight="1">
      <c r="A18" s="3977" t="s">
        <v>2366</v>
      </c>
      <c r="B18" s="3977"/>
      <c r="C18" s="3977"/>
      <c r="D18" s="266"/>
      <c r="E18" s="269"/>
      <c r="F18" s="344">
        <v>13388.599999999951</v>
      </c>
      <c r="G18" s="345">
        <v>100</v>
      </c>
      <c r="H18" s="345">
        <v>10.667666946263559</v>
      </c>
      <c r="I18" s="345">
        <v>89.332333053736988</v>
      </c>
      <c r="J18" s="347">
        <v>11960.348743232586</v>
      </c>
      <c r="K18" s="345">
        <v>66.8932735692498</v>
      </c>
      <c r="L18" s="345">
        <v>49.001000821920755</v>
      </c>
      <c r="M18" s="345">
        <v>56.998521787884378</v>
      </c>
      <c r="N18" s="345">
        <v>6.3347644613798595</v>
      </c>
      <c r="O18" s="345">
        <v>33.908215071234338</v>
      </c>
      <c r="P18" s="345">
        <v>28.339569780614493</v>
      </c>
      <c r="Q18" s="345">
        <v>31.88602656084873</v>
      </c>
      <c r="R18" s="345">
        <v>22.008036478988767</v>
      </c>
      <c r="S18" s="3977" t="s">
        <v>2367</v>
      </c>
      <c r="T18" s="3977"/>
      <c r="U18" s="3977"/>
      <c r="V18" s="266"/>
      <c r="W18" s="345">
        <v>8.9164511906750263</v>
      </c>
      <c r="X18" s="345">
        <v>7.3182560134989707</v>
      </c>
      <c r="Y18" s="345">
        <v>6.8400342019406137</v>
      </c>
      <c r="Z18" s="345">
        <v>4.557962107534415</v>
      </c>
      <c r="AA18" s="239">
        <v>0</v>
      </c>
      <c r="AB18" s="345">
        <v>5.9672699343507905</v>
      </c>
      <c r="AC18" s="345"/>
      <c r="AD18" s="345"/>
      <c r="AE18" s="345"/>
      <c r="AF18" s="345"/>
      <c r="AG18" s="345"/>
      <c r="AH18" s="239">
        <v>0</v>
      </c>
      <c r="AI18" s="239">
        <v>0</v>
      </c>
      <c r="AJ18" s="239"/>
      <c r="AK18" s="239"/>
      <c r="AL18" s="345">
        <v>2.0991751162984631</v>
      </c>
      <c r="AM18" s="346"/>
      <c r="AN18" s="346"/>
      <c r="AO18" s="346"/>
      <c r="AP18" s="346"/>
      <c r="AQ18" s="346"/>
      <c r="AR18" s="346"/>
      <c r="AS18" s="346"/>
      <c r="AT18" s="346"/>
      <c r="AU18" s="346"/>
      <c r="AV18" s="346"/>
      <c r="AW18" s="346"/>
      <c r="AX18" s="346"/>
    </row>
    <row r="19" spans="1:56" s="265" customFormat="1" ht="17.100000000000001" hidden="1" customHeight="1">
      <c r="A19" s="3716" t="s">
        <v>2368</v>
      </c>
      <c r="B19" s="3716"/>
      <c r="C19" s="3716"/>
      <c r="D19" s="266"/>
      <c r="E19" s="269"/>
      <c r="F19" s="344">
        <v>13660.999999999885</v>
      </c>
      <c r="G19" s="345">
        <v>100</v>
      </c>
      <c r="H19" s="345">
        <v>30.1841582674992</v>
      </c>
      <c r="I19" s="345">
        <v>69.815841732501553</v>
      </c>
      <c r="J19" s="347">
        <v>9537.542139076957</v>
      </c>
      <c r="K19" s="345">
        <v>45.449641258887951</v>
      </c>
      <c r="L19" s="345">
        <v>33.296105414359083</v>
      </c>
      <c r="M19" s="345">
        <v>48.440529888332073</v>
      </c>
      <c r="N19" s="345">
        <v>5.3195793857065103</v>
      </c>
      <c r="O19" s="345">
        <v>24.42805317215873</v>
      </c>
      <c r="P19" s="345">
        <v>23.702338574272368</v>
      </c>
      <c r="Q19" s="345">
        <v>26.784183048978097</v>
      </c>
      <c r="R19" s="345">
        <v>15.009603399232073</v>
      </c>
      <c r="S19" s="3716" t="s">
        <v>2368</v>
      </c>
      <c r="T19" s="3716"/>
      <c r="U19" s="3716"/>
      <c r="V19" s="266"/>
      <c r="W19" s="345">
        <v>8.5705971360146158</v>
      </c>
      <c r="X19" s="345">
        <v>6.1064547580365414</v>
      </c>
      <c r="Y19" s="345">
        <v>4.9581800873083237</v>
      </c>
      <c r="Z19" s="345">
        <v>2.5544588835896853</v>
      </c>
      <c r="AA19" s="345">
        <v>3.8296832563733196</v>
      </c>
      <c r="AB19" s="345">
        <v>6.5814012824238768</v>
      </c>
      <c r="AC19" s="345"/>
      <c r="AD19" s="345"/>
      <c r="AE19" s="345"/>
      <c r="AF19" s="345"/>
      <c r="AG19" s="345"/>
      <c r="AH19" s="345">
        <v>1.5448217921037901</v>
      </c>
      <c r="AI19" s="345">
        <v>1.5448217921037901</v>
      </c>
      <c r="AJ19" s="345"/>
      <c r="AK19" s="345"/>
      <c r="AL19" s="345">
        <v>1.5434638839443544</v>
      </c>
      <c r="AM19" s="346"/>
      <c r="AN19" s="346"/>
      <c r="AO19" s="346"/>
      <c r="AP19" s="346"/>
      <c r="AQ19" s="346"/>
      <c r="AR19" s="346"/>
      <c r="AS19" s="346"/>
      <c r="AT19" s="346"/>
      <c r="AU19" s="346"/>
      <c r="AV19" s="346"/>
      <c r="AW19" s="346"/>
      <c r="AX19" s="346"/>
    </row>
    <row r="20" spans="1:56" s="265" customFormat="1" hidden="1">
      <c r="A20" s="3716" t="s">
        <v>2369</v>
      </c>
      <c r="B20" s="3716"/>
      <c r="C20" s="3716"/>
      <c r="D20" s="266"/>
      <c r="E20" s="269"/>
      <c r="F20" s="348">
        <v>13884.21580122613</v>
      </c>
      <c r="G20" s="228">
        <v>100</v>
      </c>
      <c r="H20" s="228">
        <v>31.959976648065279</v>
      </c>
      <c r="I20" s="228">
        <v>68.040023351935218</v>
      </c>
      <c r="J20" s="349">
        <f>F20*I20/100</f>
        <v>9446.8236733873382</v>
      </c>
      <c r="K20" s="228">
        <v>46.837704727785955</v>
      </c>
      <c r="L20" s="228">
        <v>30.918403741670083</v>
      </c>
      <c r="M20" s="228">
        <v>43.257701079433097</v>
      </c>
      <c r="N20" s="228">
        <v>5.8350185141666211</v>
      </c>
      <c r="O20" s="228">
        <v>22.311868515514398</v>
      </c>
      <c r="P20" s="228">
        <v>19.344399932197771</v>
      </c>
      <c r="Q20" s="228">
        <v>25.178381282166551</v>
      </c>
      <c r="R20" s="350">
        <v>14.383044928114559</v>
      </c>
      <c r="S20" s="3729" t="s">
        <v>2370</v>
      </c>
      <c r="T20" s="3729"/>
      <c r="U20" s="3729"/>
      <c r="V20" s="262"/>
      <c r="W20" s="228"/>
      <c r="X20" s="228"/>
      <c r="Y20" s="228"/>
      <c r="Z20" s="228"/>
      <c r="AA20" s="228"/>
      <c r="AB20" s="350"/>
      <c r="AC20" s="350"/>
      <c r="AD20" s="350"/>
      <c r="AE20" s="350"/>
      <c r="AF20" s="350"/>
      <c r="AG20" s="350"/>
      <c r="AH20" s="228"/>
      <c r="AI20" s="228"/>
      <c r="AJ20" s="228"/>
      <c r="AK20" s="228"/>
      <c r="AL20" s="228"/>
      <c r="AM20" s="346"/>
      <c r="AN20" s="346"/>
      <c r="AO20" s="346"/>
      <c r="AP20" s="346"/>
      <c r="AQ20" s="346"/>
      <c r="AR20" s="346"/>
      <c r="AS20" s="346"/>
      <c r="AT20" s="346"/>
      <c r="AU20" s="346"/>
      <c r="AV20" s="346"/>
      <c r="AW20" s="346"/>
      <c r="AX20" s="346"/>
    </row>
    <row r="21" spans="1:56" s="265" customFormat="1" ht="14.25" hidden="1" customHeight="1">
      <c r="A21" s="3716" t="s">
        <v>2289</v>
      </c>
      <c r="B21" s="3716"/>
      <c r="C21" s="3716"/>
      <c r="D21" s="262"/>
      <c r="E21" s="269"/>
      <c r="F21" s="351">
        <v>0</v>
      </c>
      <c r="G21" s="228">
        <v>0</v>
      </c>
      <c r="H21" s="228">
        <v>0</v>
      </c>
      <c r="I21" s="228">
        <v>0</v>
      </c>
      <c r="J21" s="351">
        <v>0</v>
      </c>
      <c r="K21" s="352">
        <v>0</v>
      </c>
      <c r="L21" s="352">
        <v>0</v>
      </c>
      <c r="M21" s="352">
        <v>0</v>
      </c>
      <c r="N21" s="352">
        <v>0</v>
      </c>
      <c r="O21" s="352">
        <v>0</v>
      </c>
      <c r="P21" s="352">
        <v>0</v>
      </c>
      <c r="Q21" s="352">
        <v>0</v>
      </c>
      <c r="R21" s="353">
        <v>0</v>
      </c>
      <c r="S21" s="3716" t="s">
        <v>2371</v>
      </c>
      <c r="T21" s="3716"/>
      <c r="U21" s="3716"/>
      <c r="V21" s="262"/>
      <c r="W21" s="352"/>
      <c r="X21" s="352"/>
      <c r="Y21" s="352"/>
      <c r="Z21" s="352"/>
      <c r="AA21" s="352"/>
      <c r="AB21" s="353"/>
      <c r="AC21" s="353"/>
      <c r="AD21" s="353"/>
      <c r="AE21" s="3992"/>
      <c r="AF21" s="3992"/>
      <c r="AG21" s="3992"/>
      <c r="AH21" s="352"/>
      <c r="AI21" s="352"/>
      <c r="AJ21" s="352"/>
      <c r="AK21" s="352"/>
      <c r="AL21" s="352"/>
      <c r="AM21" s="346"/>
      <c r="AN21" s="346"/>
      <c r="AO21" s="346"/>
      <c r="AP21" s="346"/>
      <c r="AQ21" s="346"/>
      <c r="AR21" s="346"/>
      <c r="AS21" s="346"/>
      <c r="AT21" s="346"/>
      <c r="AU21" s="346"/>
      <c r="AV21" s="346"/>
      <c r="AW21" s="346"/>
      <c r="AX21" s="346"/>
    </row>
    <row r="22" spans="1:56" s="361" customFormat="1" ht="12.75" hidden="1" customHeight="1">
      <c r="A22" s="3993" t="s">
        <v>2372</v>
      </c>
      <c r="B22" s="3993"/>
      <c r="C22" s="3993"/>
      <c r="D22" s="354"/>
      <c r="E22" s="355"/>
      <c r="F22" s="348">
        <v>14412</v>
      </c>
      <c r="G22" s="228">
        <v>100</v>
      </c>
      <c r="H22" s="228">
        <v>36.9024536691077</v>
      </c>
      <c r="I22" s="228">
        <v>63.097546330892463</v>
      </c>
      <c r="J22" s="349">
        <f>F22*I22/100</f>
        <v>9093.6183772082222</v>
      </c>
      <c r="K22" s="228">
        <v>38.054037984144117</v>
      </c>
      <c r="L22" s="228">
        <v>23.042182113954709</v>
      </c>
      <c r="M22" s="228">
        <v>40.129342152462463</v>
      </c>
      <c r="N22" s="228">
        <v>9.0078709910734815</v>
      </c>
      <c r="O22" s="228">
        <v>23.667657294699584</v>
      </c>
      <c r="P22" s="228">
        <v>22.020343974793185</v>
      </c>
      <c r="Q22" s="228">
        <v>23.206907176580287</v>
      </c>
      <c r="R22" s="350">
        <v>12.210828783222437</v>
      </c>
      <c r="S22" s="3994" t="s">
        <v>2373</v>
      </c>
      <c r="T22" s="3994"/>
      <c r="U22" s="3994"/>
      <c r="V22" s="356"/>
      <c r="W22" s="228">
        <v>5.4748381442300618</v>
      </c>
      <c r="X22" s="228">
        <v>5.1244897688869111</v>
      </c>
      <c r="Y22" s="228">
        <v>3.0288521084220572</v>
      </c>
      <c r="Z22" s="228">
        <v>2.4648229911985209</v>
      </c>
      <c r="AA22" s="228">
        <v>1.5047947720592594</v>
      </c>
      <c r="AB22" s="350" t="s">
        <v>568</v>
      </c>
      <c r="AC22" s="350"/>
      <c r="AD22" s="350" t="s">
        <v>568</v>
      </c>
      <c r="AE22" s="350" t="s">
        <v>431</v>
      </c>
      <c r="AF22" s="357" t="s">
        <v>431</v>
      </c>
      <c r="AG22" s="358">
        <v>3.163735885968407</v>
      </c>
      <c r="AH22" s="357" t="s">
        <v>431</v>
      </c>
      <c r="AI22" s="359">
        <v>3.8832363736535083</v>
      </c>
      <c r="AJ22" s="359" t="s">
        <v>431</v>
      </c>
      <c r="AK22" s="359"/>
      <c r="AL22" s="359">
        <v>1.4402477984800641</v>
      </c>
      <c r="AM22" s="360"/>
      <c r="AN22" s="360"/>
      <c r="AO22" s="360"/>
      <c r="AP22" s="360"/>
      <c r="AQ22" s="360"/>
      <c r="AR22" s="360"/>
      <c r="AS22" s="360"/>
      <c r="AT22" s="360"/>
      <c r="AU22" s="360"/>
      <c r="AV22" s="360"/>
      <c r="AW22" s="360"/>
      <c r="AX22" s="360"/>
      <c r="AY22" s="360"/>
    </row>
    <row r="23" spans="1:56" s="361" customFormat="1" ht="12.75" hidden="1" customHeight="1">
      <c r="A23" s="3993" t="s">
        <v>2374</v>
      </c>
      <c r="B23" s="3993"/>
      <c r="C23" s="3993"/>
      <c r="D23" s="354"/>
      <c r="E23" s="355"/>
      <c r="F23" s="348">
        <v>14563.000000000737</v>
      </c>
      <c r="G23" s="228">
        <v>100</v>
      </c>
      <c r="H23" s="228">
        <v>44.641924459145294</v>
      </c>
      <c r="I23" s="228">
        <v>55.358075540854294</v>
      </c>
      <c r="J23" s="349">
        <f>F23*I23/100</f>
        <v>8061.7965410150191</v>
      </c>
      <c r="K23" s="228">
        <v>38.764604804886808</v>
      </c>
      <c r="L23" s="228">
        <v>26.963021526697787</v>
      </c>
      <c r="M23" s="228">
        <v>31.862583569221641</v>
      </c>
      <c r="N23" s="228">
        <v>10.874997010534011</v>
      </c>
      <c r="O23" s="228">
        <v>23.651287116756748</v>
      </c>
      <c r="P23" s="228">
        <v>19.372337341254664</v>
      </c>
      <c r="Q23" s="228">
        <v>22.993241566829916</v>
      </c>
      <c r="R23" s="350">
        <v>14.799410565372433</v>
      </c>
      <c r="S23" s="3993" t="s">
        <v>2375</v>
      </c>
      <c r="T23" s="3993"/>
      <c r="U23" s="3993"/>
      <c r="V23" s="356"/>
      <c r="W23" s="228">
        <v>6.9268454349390076</v>
      </c>
      <c r="X23" s="228">
        <v>5.8295973048164438</v>
      </c>
      <c r="Y23" s="228">
        <v>5.627762043009267</v>
      </c>
      <c r="Z23" s="228">
        <v>3.6717508846580884</v>
      </c>
      <c r="AA23" s="228">
        <v>2.6559132423011937</v>
      </c>
      <c r="AB23" s="350" t="s">
        <v>431</v>
      </c>
      <c r="AC23" s="350"/>
      <c r="AD23" s="350" t="s">
        <v>431</v>
      </c>
      <c r="AE23" s="350" t="s">
        <v>431</v>
      </c>
      <c r="AF23" s="350" t="s">
        <v>431</v>
      </c>
      <c r="AG23" s="362">
        <v>5.7365314627381894</v>
      </c>
      <c r="AH23" s="350" t="s">
        <v>431</v>
      </c>
      <c r="AI23" s="228">
        <v>6.4262541548153509</v>
      </c>
      <c r="AJ23" s="228" t="s">
        <v>431</v>
      </c>
      <c r="AK23" s="228"/>
      <c r="AL23" s="228">
        <v>0.63153711882436725</v>
      </c>
      <c r="AM23" s="360"/>
      <c r="AN23" s="360"/>
      <c r="AO23" s="360"/>
      <c r="AP23" s="360"/>
      <c r="AQ23" s="360"/>
      <c r="AR23" s="360"/>
      <c r="AS23" s="360"/>
      <c r="AT23" s="360"/>
      <c r="AU23" s="360"/>
      <c r="AV23" s="360"/>
      <c r="AW23" s="360"/>
      <c r="AX23" s="360"/>
      <c r="AY23" s="360"/>
    </row>
    <row r="24" spans="1:56" s="361" customFormat="1" ht="12.75" hidden="1" customHeight="1">
      <c r="A24" s="3716" t="s">
        <v>2376</v>
      </c>
      <c r="B24" s="3716"/>
      <c r="C24" s="3716"/>
      <c r="D24" s="149"/>
      <c r="E24" s="355"/>
      <c r="F24" s="348">
        <v>14821.000000244734</v>
      </c>
      <c r="G24" s="228">
        <v>100</v>
      </c>
      <c r="H24" s="228">
        <v>50.490188376544324</v>
      </c>
      <c r="I24" s="228">
        <v>49.509811623455626</v>
      </c>
      <c r="J24" s="349">
        <f>F24*I24/100</f>
        <v>7337.8491808335266</v>
      </c>
      <c r="K24" s="228">
        <v>8.6626223813076582</v>
      </c>
      <c r="L24" s="228">
        <v>15.671839856466189</v>
      </c>
      <c r="M24" s="228">
        <v>28.415931163335898</v>
      </c>
      <c r="N24" s="228">
        <v>8.920580310781677</v>
      </c>
      <c r="O24" s="228">
        <v>23.826359450112637</v>
      </c>
      <c r="P24" s="228">
        <v>16.527172333208245</v>
      </c>
      <c r="Q24" s="228">
        <v>19.978549951841732</v>
      </c>
      <c r="R24" s="350">
        <v>13.011500128738938</v>
      </c>
      <c r="S24" s="3729" t="s">
        <v>2376</v>
      </c>
      <c r="T24" s="3729"/>
      <c r="U24" s="3729"/>
      <c r="V24" s="363"/>
      <c r="W24" s="228">
        <v>3.4758403563447797</v>
      </c>
      <c r="X24" s="228">
        <v>5.1332744878888317</v>
      </c>
      <c r="Y24" s="228">
        <v>2.8686217092422597</v>
      </c>
      <c r="Z24" s="228">
        <v>4.5547333383744792</v>
      </c>
      <c r="AA24" s="228">
        <v>2.1098510156545802</v>
      </c>
      <c r="AB24" s="350" t="s">
        <v>431</v>
      </c>
      <c r="AC24" s="350"/>
      <c r="AD24" s="350" t="s">
        <v>431</v>
      </c>
      <c r="AE24" s="350" t="s">
        <v>431</v>
      </c>
      <c r="AF24" s="350" t="s">
        <v>431</v>
      </c>
      <c r="AG24" s="362">
        <v>4.9116955830147289</v>
      </c>
      <c r="AH24" s="350" t="s">
        <v>431</v>
      </c>
      <c r="AI24" s="228">
        <v>4.0749409091529056</v>
      </c>
      <c r="AJ24" s="228" t="s">
        <v>431</v>
      </c>
      <c r="AK24" s="228"/>
      <c r="AL24" s="228">
        <v>0.95856025484746488</v>
      </c>
      <c r="AM24" s="360"/>
      <c r="AN24" s="360"/>
      <c r="AO24" s="360"/>
      <c r="AP24" s="360"/>
      <c r="AQ24" s="360"/>
      <c r="AR24" s="360"/>
      <c r="AS24" s="360"/>
      <c r="AT24" s="360"/>
      <c r="AU24" s="360"/>
      <c r="AV24" s="360"/>
      <c r="AW24" s="360"/>
      <c r="AX24" s="360"/>
      <c r="AY24" s="360"/>
    </row>
    <row r="25" spans="1:56" s="361" customFormat="1" ht="12.75" hidden="1" customHeight="1">
      <c r="A25" s="3095" t="s">
        <v>2292</v>
      </c>
      <c r="B25" s="3096"/>
      <c r="C25" s="3096"/>
      <c r="D25" s="3097"/>
      <c r="E25" s="355"/>
      <c r="F25" s="329">
        <v>14935.000010349095</v>
      </c>
      <c r="G25" s="228">
        <v>100</v>
      </c>
      <c r="H25" s="228">
        <v>46.87617653306129</v>
      </c>
      <c r="I25" s="228">
        <v>53.123823466938759</v>
      </c>
      <c r="J25" s="364">
        <f>F25*I25/100</f>
        <v>7934.043040285138</v>
      </c>
      <c r="K25" s="228">
        <v>7.9313305149359437</v>
      </c>
      <c r="L25" s="228">
        <v>20.13790059229202</v>
      </c>
      <c r="M25" s="228">
        <v>29.170713329849214</v>
      </c>
      <c r="N25" s="228">
        <v>10.782034824318647</v>
      </c>
      <c r="O25" s="228">
        <v>26.483454170231898</v>
      </c>
      <c r="P25" s="228">
        <v>16.129187155292122</v>
      </c>
      <c r="Q25" s="228">
        <v>18.843721140382407</v>
      </c>
      <c r="R25" s="350">
        <v>14.664978622115109</v>
      </c>
      <c r="S25" s="4001" t="s">
        <v>2292</v>
      </c>
      <c r="T25" s="4002"/>
      <c r="U25" s="4002"/>
      <c r="V25" s="4003"/>
      <c r="W25" s="228">
        <v>4.0262994523163123</v>
      </c>
      <c r="X25" s="228">
        <v>6.0926075539643874</v>
      </c>
      <c r="Y25" s="228">
        <v>4.4527456081689465</v>
      </c>
      <c r="Z25" s="228">
        <v>4.0652481429440543</v>
      </c>
      <c r="AA25" s="228">
        <v>1.3872043255035895</v>
      </c>
      <c r="AB25" s="350" t="s">
        <v>431</v>
      </c>
      <c r="AC25" s="350"/>
      <c r="AD25" s="350" t="s">
        <v>431</v>
      </c>
      <c r="AE25" s="350" t="s">
        <v>431</v>
      </c>
      <c r="AF25" s="350" t="s">
        <v>431</v>
      </c>
      <c r="AG25" s="362">
        <v>5.0374437057570773</v>
      </c>
      <c r="AH25" s="362">
        <v>5.7407940533837314</v>
      </c>
      <c r="AI25" s="228">
        <v>1.9260826683294556</v>
      </c>
      <c r="AJ25" s="228" t="s">
        <v>431</v>
      </c>
      <c r="AK25" s="228"/>
      <c r="AL25" s="228">
        <v>1.1924718328542314</v>
      </c>
      <c r="AM25" s="360"/>
      <c r="AN25" s="360"/>
      <c r="AO25" s="360"/>
      <c r="AP25" s="360"/>
      <c r="AQ25" s="360"/>
      <c r="AR25" s="360"/>
      <c r="AS25" s="360"/>
      <c r="AT25" s="360"/>
      <c r="AU25" s="360"/>
      <c r="AV25" s="360"/>
      <c r="AW25" s="360"/>
      <c r="AX25" s="360"/>
      <c r="AY25" s="360"/>
    </row>
    <row r="26" spans="1:56" s="361" customFormat="1" ht="13.5" hidden="1" customHeight="1">
      <c r="A26" s="3095" t="s">
        <v>2377</v>
      </c>
      <c r="B26" s="3096"/>
      <c r="C26" s="3096"/>
      <c r="D26" s="3097"/>
      <c r="E26" s="355"/>
      <c r="F26" s="329">
        <v>15207</v>
      </c>
      <c r="G26" s="352">
        <v>0</v>
      </c>
      <c r="H26" s="352">
        <v>0</v>
      </c>
      <c r="I26" s="352">
        <v>0</v>
      </c>
      <c r="J26" s="365">
        <v>0</v>
      </c>
      <c r="K26" s="228">
        <v>0</v>
      </c>
      <c r="L26" s="228">
        <v>0</v>
      </c>
      <c r="M26" s="228">
        <v>0</v>
      </c>
      <c r="N26" s="228">
        <v>0</v>
      </c>
      <c r="O26" s="228">
        <v>0</v>
      </c>
      <c r="P26" s="228">
        <v>0</v>
      </c>
      <c r="Q26" s="228">
        <v>0</v>
      </c>
      <c r="R26" s="350">
        <v>0</v>
      </c>
      <c r="S26" s="4001" t="s">
        <v>2315</v>
      </c>
      <c r="T26" s="4002"/>
      <c r="U26" s="4002"/>
      <c r="V26" s="4003"/>
      <c r="W26" s="228">
        <v>0</v>
      </c>
      <c r="X26" s="228">
        <v>0</v>
      </c>
      <c r="Y26" s="228">
        <v>0</v>
      </c>
      <c r="Z26" s="228">
        <v>0</v>
      </c>
      <c r="AA26" s="228">
        <v>0</v>
      </c>
      <c r="AB26" s="350">
        <v>0</v>
      </c>
      <c r="AC26" s="350"/>
      <c r="AD26" s="350">
        <v>0</v>
      </c>
      <c r="AE26" s="350">
        <v>0</v>
      </c>
      <c r="AF26" s="350">
        <v>0</v>
      </c>
      <c r="AG26" s="350">
        <v>0</v>
      </c>
      <c r="AH26" s="350">
        <v>0</v>
      </c>
      <c r="AI26" s="350">
        <v>0</v>
      </c>
      <c r="AJ26" s="350">
        <v>0</v>
      </c>
      <c r="AK26" s="350"/>
      <c r="AL26" s="350">
        <v>0</v>
      </c>
      <c r="AM26" s="366"/>
      <c r="AN26" s="360"/>
      <c r="AO26" s="360"/>
      <c r="AP26" s="360"/>
      <c r="AQ26" s="360"/>
      <c r="AR26" s="360"/>
      <c r="AS26" s="360"/>
      <c r="AT26" s="360"/>
      <c r="AU26" s="360"/>
      <c r="AV26" s="360"/>
      <c r="AW26" s="360"/>
      <c r="AX26" s="360"/>
      <c r="AY26" s="360"/>
      <c r="AZ26" s="360"/>
      <c r="BA26" s="360"/>
      <c r="BB26" s="360"/>
      <c r="BC26" s="360"/>
    </row>
    <row r="27" spans="1:56" s="361" customFormat="1" ht="13.5" customHeight="1">
      <c r="A27" s="3098" t="s">
        <v>1463</v>
      </c>
      <c r="B27" s="3098"/>
      <c r="C27" s="3098"/>
      <c r="D27" s="3099"/>
      <c r="E27" s="355"/>
      <c r="F27" s="329">
        <v>15686.999999796744</v>
      </c>
      <c r="G27" s="228">
        <v>100</v>
      </c>
      <c r="H27" s="228">
        <v>44.53861068135982</v>
      </c>
      <c r="I27" s="228">
        <v>55.461389318639988</v>
      </c>
      <c r="J27" s="364">
        <v>8700.2281423023269</v>
      </c>
      <c r="K27" s="228">
        <v>36.955891053293819</v>
      </c>
      <c r="L27" s="228">
        <v>37.897496463189526</v>
      </c>
      <c r="M27" s="228">
        <v>20.52883376830135</v>
      </c>
      <c r="N27" s="228">
        <v>15.453337936660729</v>
      </c>
      <c r="O27" s="228">
        <v>33.853205862120149</v>
      </c>
      <c r="P27" s="228">
        <v>19.075327003195362</v>
      </c>
      <c r="Q27" s="228">
        <v>23.344790573431336</v>
      </c>
      <c r="R27" s="350">
        <v>17.572383612820389</v>
      </c>
      <c r="S27" s="3098" t="s">
        <v>1463</v>
      </c>
      <c r="T27" s="3098"/>
      <c r="U27" s="3098"/>
      <c r="V27" s="3099"/>
      <c r="W27" s="228">
        <v>4.7689462638144571</v>
      </c>
      <c r="X27" s="228">
        <v>7.4242973026601726</v>
      </c>
      <c r="Y27" s="228">
        <v>18.953774639958397</v>
      </c>
      <c r="Z27" s="228">
        <v>6.4966909673665976</v>
      </c>
      <c r="AA27" s="228">
        <v>2.0368138115313563</v>
      </c>
      <c r="AB27" s="350" t="s">
        <v>431</v>
      </c>
      <c r="AC27" s="350">
        <v>19.97418293342303</v>
      </c>
      <c r="AD27" s="350">
        <v>19.85279200917785</v>
      </c>
      <c r="AE27" s="350">
        <v>10.977767801516791</v>
      </c>
      <c r="AF27" s="362">
        <v>2.5342420594646717</v>
      </c>
      <c r="AG27" s="362">
        <v>10.537627913635356</v>
      </c>
      <c r="AH27" s="362">
        <v>5.78574034571374</v>
      </c>
      <c r="AI27" s="228">
        <v>5.78574034571374</v>
      </c>
      <c r="AJ27" s="228">
        <v>10.420934482344659</v>
      </c>
      <c r="AK27" s="228" t="s">
        <v>1719</v>
      </c>
      <c r="AL27" s="228">
        <v>1.6134296271906334</v>
      </c>
      <c r="AM27" s="366"/>
      <c r="AN27" s="360"/>
      <c r="AO27" s="360"/>
      <c r="AP27" s="360"/>
      <c r="AQ27" s="360"/>
      <c r="AR27" s="360"/>
      <c r="AS27" s="360"/>
      <c r="AT27" s="360"/>
      <c r="AU27" s="360"/>
      <c r="AV27" s="360"/>
      <c r="AW27" s="360"/>
      <c r="AX27" s="360"/>
      <c r="AY27" s="360"/>
      <c r="AZ27" s="360"/>
      <c r="BA27" s="360"/>
      <c r="BB27" s="360"/>
      <c r="BC27" s="360"/>
    </row>
    <row r="28" spans="1:56" s="361" customFormat="1" ht="13.5" customHeight="1">
      <c r="A28" s="3095" t="s">
        <v>2378</v>
      </c>
      <c r="B28" s="3095"/>
      <c r="C28" s="3095"/>
      <c r="D28" s="3100"/>
      <c r="E28" s="355"/>
      <c r="F28" s="329">
        <v>15500</v>
      </c>
      <c r="G28" s="228" t="s">
        <v>431</v>
      </c>
      <c r="H28" s="228" t="s">
        <v>431</v>
      </c>
      <c r="I28" s="228" t="s">
        <v>431</v>
      </c>
      <c r="J28" s="1960" t="s">
        <v>431</v>
      </c>
      <c r="K28" s="228" t="s">
        <v>431</v>
      </c>
      <c r="L28" s="228" t="s">
        <v>431</v>
      </c>
      <c r="M28" s="228" t="s">
        <v>431</v>
      </c>
      <c r="N28" s="228" t="s">
        <v>431</v>
      </c>
      <c r="O28" s="228" t="s">
        <v>431</v>
      </c>
      <c r="P28" s="228" t="s">
        <v>431</v>
      </c>
      <c r="Q28" s="228" t="s">
        <v>431</v>
      </c>
      <c r="R28" s="350" t="s">
        <v>431</v>
      </c>
      <c r="S28" s="3095" t="s">
        <v>2260</v>
      </c>
      <c r="T28" s="3095"/>
      <c r="U28" s="3095"/>
      <c r="V28" s="3100"/>
      <c r="W28" s="228" t="s">
        <v>431</v>
      </c>
      <c r="X28" s="228" t="s">
        <v>431</v>
      </c>
      <c r="Y28" s="228" t="s">
        <v>431</v>
      </c>
      <c r="Z28" s="228" t="s">
        <v>431</v>
      </c>
      <c r="AA28" s="228" t="s">
        <v>431</v>
      </c>
      <c r="AB28" s="350" t="s">
        <v>431</v>
      </c>
      <c r="AC28" s="350" t="s">
        <v>431</v>
      </c>
      <c r="AD28" s="350" t="s">
        <v>431</v>
      </c>
      <c r="AE28" s="350" t="s">
        <v>431</v>
      </c>
      <c r="AF28" s="350" t="s">
        <v>431</v>
      </c>
      <c r="AG28" s="350" t="s">
        <v>431</v>
      </c>
      <c r="AH28" s="350" t="s">
        <v>431</v>
      </c>
      <c r="AI28" s="228" t="s">
        <v>431</v>
      </c>
      <c r="AJ28" s="228" t="s">
        <v>431</v>
      </c>
      <c r="AK28" s="228" t="s">
        <v>1719</v>
      </c>
      <c r="AL28" s="228" t="s">
        <v>431</v>
      </c>
      <c r="AO28" s="360"/>
      <c r="AP28" s="360"/>
      <c r="AQ28" s="360"/>
      <c r="AR28" s="360"/>
      <c r="AS28" s="360"/>
      <c r="AT28" s="360"/>
      <c r="AU28" s="360"/>
      <c r="AV28" s="360"/>
      <c r="AW28" s="360"/>
      <c r="AX28" s="360"/>
      <c r="AY28" s="360"/>
      <c r="AZ28" s="360"/>
      <c r="BA28" s="360"/>
      <c r="BB28" s="360"/>
      <c r="BC28" s="360"/>
    </row>
    <row r="29" spans="1:56" s="361" customFormat="1" ht="13.5" customHeight="1">
      <c r="A29" s="3095" t="s">
        <v>1464</v>
      </c>
      <c r="B29" s="3095"/>
      <c r="C29" s="3095"/>
      <c r="D29" s="3100"/>
      <c r="E29" s="355"/>
      <c r="F29" s="329">
        <v>16502.022257559558</v>
      </c>
      <c r="G29" s="228">
        <v>100</v>
      </c>
      <c r="H29" s="228">
        <v>51.253680671487878</v>
      </c>
      <c r="I29" s="228">
        <v>48.746319328512008</v>
      </c>
      <c r="J29" s="364">
        <v>8044.1284653321081</v>
      </c>
      <c r="K29" s="228">
        <v>28.092093360053756</v>
      </c>
      <c r="L29" s="228">
        <v>35.139354205701785</v>
      </c>
      <c r="M29" s="228">
        <v>15.462377591688291</v>
      </c>
      <c r="N29" s="228">
        <v>12.951250864048891</v>
      </c>
      <c r="O29" s="228">
        <v>25.298328530518983</v>
      </c>
      <c r="P29" s="228">
        <v>13.35063562864042</v>
      </c>
      <c r="Q29" s="228">
        <v>17.163242160652171</v>
      </c>
      <c r="R29" s="228">
        <v>13.607803455587497</v>
      </c>
      <c r="S29" s="3095" t="s">
        <v>1464</v>
      </c>
      <c r="T29" s="3095"/>
      <c r="U29" s="3095"/>
      <c r="V29" s="3100"/>
      <c r="W29" s="228">
        <v>3.077888055360265</v>
      </c>
      <c r="X29" s="228">
        <v>4.8630696300326681</v>
      </c>
      <c r="Y29" s="228">
        <v>14.284713215626205</v>
      </c>
      <c r="Z29" s="228">
        <v>6.502548369748526</v>
      </c>
      <c r="AA29" s="228">
        <v>3.2359776254493497</v>
      </c>
      <c r="AB29" s="228">
        <v>26.687167203273077</v>
      </c>
      <c r="AC29" s="228">
        <v>13.874513523563287</v>
      </c>
      <c r="AD29" s="228">
        <v>15.31818425402601</v>
      </c>
      <c r="AE29" s="228">
        <v>5.9913514956448921</v>
      </c>
      <c r="AF29" s="228">
        <v>2.9135978333925578</v>
      </c>
      <c r="AG29" s="228">
        <v>8.3029027451080033</v>
      </c>
      <c r="AH29" s="228">
        <v>3.9312010790865473</v>
      </c>
      <c r="AI29" s="228">
        <v>4.2876193668975304</v>
      </c>
      <c r="AJ29" s="228">
        <v>8.9250915025467776</v>
      </c>
      <c r="AK29" s="228" t="s">
        <v>1719</v>
      </c>
      <c r="AL29" s="228">
        <v>1.6622212102229335</v>
      </c>
    </row>
    <row r="30" spans="1:56" s="361" customFormat="1" ht="13.5" customHeight="1">
      <c r="A30" s="3095" t="s">
        <v>2276</v>
      </c>
      <c r="B30" s="3096"/>
      <c r="C30" s="3096"/>
      <c r="D30" s="3097"/>
      <c r="E30" s="355"/>
      <c r="F30" s="329">
        <v>16524.999999998374</v>
      </c>
      <c r="G30" s="228">
        <v>100</v>
      </c>
      <c r="H30" s="228">
        <v>53.659463992309298</v>
      </c>
      <c r="I30" s="228">
        <v>46.340536007690751</v>
      </c>
      <c r="J30" s="364">
        <v>7657.7735752701437</v>
      </c>
      <c r="K30" s="228">
        <v>27.260656986028309</v>
      </c>
      <c r="L30" s="228">
        <v>33.480086190648819</v>
      </c>
      <c r="M30" s="228">
        <v>17.089065993841199</v>
      </c>
      <c r="N30" s="228">
        <v>13.489217250528082</v>
      </c>
      <c r="O30" s="228">
        <v>25.498204676736798</v>
      </c>
      <c r="P30" s="228">
        <v>13.134094478573093</v>
      </c>
      <c r="Q30" s="228">
        <v>18.387218566621076</v>
      </c>
      <c r="R30" s="350">
        <v>11.662066127708506</v>
      </c>
      <c r="S30" s="3095" t="s">
        <v>2276</v>
      </c>
      <c r="T30" s="3096"/>
      <c r="U30" s="3096"/>
      <c r="V30" s="3097"/>
      <c r="W30" s="228">
        <v>2.8957590362174725</v>
      </c>
      <c r="X30" s="228">
        <v>7.2766001739219526</v>
      </c>
      <c r="Y30" s="228">
        <v>14.617404226603185</v>
      </c>
      <c r="Z30" s="228">
        <v>3.8964062314729118</v>
      </c>
      <c r="AA30" s="228">
        <v>1.9372769493414255</v>
      </c>
      <c r="AB30" s="350">
        <v>25.524564295645881</v>
      </c>
      <c r="AC30" s="350">
        <v>11.675450704319449</v>
      </c>
      <c r="AD30" s="350">
        <v>14.135143263039135</v>
      </c>
      <c r="AE30" s="350">
        <v>5.099011771170022</v>
      </c>
      <c r="AF30" s="362">
        <v>1.1699542204919313</v>
      </c>
      <c r="AG30" s="362">
        <v>9.5719023762225337</v>
      </c>
      <c r="AH30" s="362">
        <v>5.3760587990576099</v>
      </c>
      <c r="AI30" s="228">
        <v>5.5410522801667002</v>
      </c>
      <c r="AJ30" s="228">
        <v>8.6183656518092295</v>
      </c>
      <c r="AK30" s="228" t="s">
        <v>1719</v>
      </c>
      <c r="AL30" s="228">
        <v>1.3601084990416923</v>
      </c>
      <c r="AO30" s="360"/>
      <c r="AP30" s="360"/>
      <c r="AQ30" s="360"/>
      <c r="AR30" s="360"/>
      <c r="AS30" s="360"/>
      <c r="AT30" s="360"/>
      <c r="AU30" s="360"/>
      <c r="AV30" s="360"/>
      <c r="AW30" s="360"/>
      <c r="AX30" s="360"/>
      <c r="AY30" s="360"/>
      <c r="AZ30" s="360"/>
      <c r="BA30" s="360"/>
      <c r="BB30" s="360"/>
      <c r="BC30" s="360"/>
      <c r="BD30" s="360"/>
    </row>
    <row r="31" spans="1:56" s="361" customFormat="1" ht="13.5" customHeight="1">
      <c r="A31" s="3095" t="s">
        <v>2237</v>
      </c>
      <c r="B31" s="3096"/>
      <c r="C31" s="3096"/>
      <c r="D31" s="3097"/>
      <c r="E31" s="360"/>
      <c r="F31" s="367">
        <f>'71'!F31</f>
        <v>16745.000000000517</v>
      </c>
      <c r="G31" s="228">
        <f>'71'!G31</f>
        <v>100</v>
      </c>
      <c r="H31" s="228">
        <f>'71'!H31</f>
        <v>52.909210582960483</v>
      </c>
      <c r="I31" s="228">
        <f>'71'!I31</f>
        <v>47.09078941703936</v>
      </c>
      <c r="J31" s="364">
        <f>'71'!J31</f>
        <v>7885.3526878834846</v>
      </c>
      <c r="K31" s="228">
        <f>'71'!K31</f>
        <v>20.370822406880734</v>
      </c>
      <c r="L31" s="228">
        <f>'71'!L31</f>
        <v>28.402737364546926</v>
      </c>
      <c r="M31" s="228">
        <f>'71'!M31</f>
        <v>16.681903755776052</v>
      </c>
      <c r="N31" s="228">
        <f>'71'!N31</f>
        <v>13.614767666431868</v>
      </c>
      <c r="O31" s="228">
        <f>'71'!O31</f>
        <v>24.014947544064228</v>
      </c>
      <c r="P31" s="228">
        <f>'71'!P31</f>
        <v>9.9884658460033133</v>
      </c>
      <c r="Q31" s="228">
        <f>'71'!Q31</f>
        <v>15.322802274371169</v>
      </c>
      <c r="R31" s="350">
        <f>'71'!R31</f>
        <v>13.930677755610127</v>
      </c>
      <c r="S31" s="3095" t="s">
        <v>2237</v>
      </c>
      <c r="T31" s="3096"/>
      <c r="U31" s="3096"/>
      <c r="V31" s="3097"/>
      <c r="W31" s="228">
        <f>'71'!W31</f>
        <v>3.6847201501051989</v>
      </c>
      <c r="X31" s="228">
        <f>'71'!X31</f>
        <v>6.6115982384252554</v>
      </c>
      <c r="Y31" s="228">
        <f>'71'!Y31</f>
        <v>10.072394536528401</v>
      </c>
      <c r="Z31" s="228">
        <f>'71'!Z31</f>
        <v>5.6990439299771554</v>
      </c>
      <c r="AA31" s="228">
        <f>'71'!AA31</f>
        <v>2.6592085797382001</v>
      </c>
      <c r="AB31" s="228">
        <f>'71'!AB31</f>
        <v>24.484122156270718</v>
      </c>
      <c r="AC31" s="228">
        <f>'71'!AC31</f>
        <v>11.970722310450883</v>
      </c>
      <c r="AD31" s="228">
        <f>'71'!AD31</f>
        <v>14.486391201917442</v>
      </c>
      <c r="AE31" s="228">
        <f>'71'!AE31</f>
        <v>5.2720070213896335</v>
      </c>
      <c r="AF31" s="228">
        <f>'71'!AF31</f>
        <v>1.0243071055721007</v>
      </c>
      <c r="AG31" s="228">
        <f>'71'!AG31</f>
        <v>9.125965754207547</v>
      </c>
      <c r="AH31" s="228">
        <f>'71'!AH31</f>
        <v>3.7412663152148737</v>
      </c>
      <c r="AI31" s="228">
        <f>'71'!AI31</f>
        <v>5.6386391616395137</v>
      </c>
      <c r="AJ31" s="228">
        <f>'71'!AJ31</f>
        <v>7.6306181997144691</v>
      </c>
      <c r="AK31" s="228">
        <f>'71'!AK31</f>
        <v>3.3856098230578113</v>
      </c>
      <c r="AL31" s="228">
        <f>'71'!AL31</f>
        <v>0.93296759556484121</v>
      </c>
      <c r="AO31" s="360"/>
      <c r="AP31" s="360"/>
      <c r="AQ31" s="360"/>
      <c r="AR31" s="360"/>
      <c r="AS31" s="360"/>
      <c r="AT31" s="360"/>
      <c r="AU31" s="360"/>
      <c r="AV31" s="360"/>
      <c r="AW31" s="360"/>
      <c r="AX31" s="360"/>
      <c r="AY31" s="360"/>
      <c r="AZ31" s="360"/>
      <c r="BA31" s="360"/>
      <c r="BB31" s="360"/>
      <c r="BC31" s="360"/>
      <c r="BD31" s="360"/>
    </row>
    <row r="32" spans="1:56" ht="13.5" customHeight="1">
      <c r="A32" s="3094" t="s">
        <v>354</v>
      </c>
      <c r="B32" s="3094"/>
      <c r="C32" s="3094"/>
      <c r="D32" s="262"/>
      <c r="E32" s="345"/>
      <c r="F32" s="368"/>
      <c r="G32" s="350"/>
      <c r="H32" s="350"/>
      <c r="I32" s="350"/>
      <c r="J32" s="369"/>
      <c r="K32" s="350"/>
      <c r="L32" s="370"/>
      <c r="M32" s="350"/>
      <c r="N32" s="350"/>
      <c r="O32" s="370"/>
      <c r="P32" s="370"/>
      <c r="Q32" s="350"/>
      <c r="R32" s="371"/>
      <c r="S32" s="3094" t="s">
        <v>354</v>
      </c>
      <c r="T32" s="3094"/>
      <c r="U32" s="3094"/>
      <c r="V32" s="262"/>
      <c r="W32" s="350"/>
      <c r="X32" s="370"/>
      <c r="Y32" s="370"/>
      <c r="Z32" s="372"/>
      <c r="AA32" s="373"/>
      <c r="AB32" s="350"/>
      <c r="AC32" s="350"/>
      <c r="AD32" s="350"/>
      <c r="AE32" s="370"/>
      <c r="AF32" s="370"/>
      <c r="AG32" s="370"/>
      <c r="AH32" s="370"/>
      <c r="AI32" s="370"/>
      <c r="AJ32" s="370"/>
      <c r="AK32" s="370"/>
      <c r="AL32" s="374"/>
      <c r="AM32" s="361"/>
      <c r="AN32" s="361"/>
    </row>
    <row r="33" spans="1:38" ht="13.5" customHeight="1">
      <c r="A33" s="155"/>
      <c r="B33" s="156" t="s">
        <v>2379</v>
      </c>
      <c r="C33" s="155"/>
      <c r="D33" s="375"/>
      <c r="E33" s="307" t="e">
        <f>#REF!/#REF!*100</f>
        <v>#REF!</v>
      </c>
      <c r="F33" s="376">
        <f>'2'!E31</f>
        <v>12508.028482146516</v>
      </c>
      <c r="G33" s="377">
        <v>100</v>
      </c>
      <c r="H33" s="377">
        <f>'71'!AQ66</f>
        <v>57.525481885785112</v>
      </c>
      <c r="I33" s="377">
        <f>'71'!AR66</f>
        <v>42.474518114214916</v>
      </c>
      <c r="J33" s="378">
        <f t="shared" ref="J33:J71" si="0">I33*F33/100</f>
        <v>5312.724823380483</v>
      </c>
      <c r="K33" s="377">
        <f>'71'!AT66</f>
        <v>17.56284467409451</v>
      </c>
      <c r="L33" s="377">
        <f>'71'!AU66</f>
        <v>24.813754439546219</v>
      </c>
      <c r="M33" s="377">
        <f>'71'!AV66</f>
        <v>16.044352390414822</v>
      </c>
      <c r="N33" s="377">
        <f>'71'!AW66</f>
        <v>11.866234436667421</v>
      </c>
      <c r="O33" s="377">
        <f>'71'!AX66</f>
        <v>20.972338495955199</v>
      </c>
      <c r="P33" s="377">
        <f>'71'!AY66</f>
        <v>8.3204022668710049</v>
      </c>
      <c r="Q33" s="377">
        <f>'71'!AZ66</f>
        <v>13.260260635361382</v>
      </c>
      <c r="R33" s="377">
        <f>'71'!BA66</f>
        <v>13.753475693046136</v>
      </c>
      <c r="S33" s="155"/>
      <c r="T33" s="156" t="s">
        <v>2379</v>
      </c>
      <c r="U33" s="155"/>
      <c r="V33" s="375"/>
      <c r="W33" s="377">
        <f>'71'!BB66</f>
        <v>3.4406513566774475</v>
      </c>
      <c r="X33" s="377">
        <f>'71'!BC66</f>
        <v>5.7783614742220077</v>
      </c>
      <c r="Y33" s="377">
        <f>'71'!BD66</f>
        <v>8.321658410849011</v>
      </c>
      <c r="Z33" s="377">
        <f>'71'!BE66</f>
        <v>5.0948158319119763</v>
      </c>
      <c r="AA33" s="377">
        <f>'71'!BF66</f>
        <v>2.8712469921116597</v>
      </c>
      <c r="AB33" s="377">
        <f>'71'!BG66</f>
        <v>19.51422337018586</v>
      </c>
      <c r="AC33" s="377">
        <f>'71'!BR66</f>
        <v>10.093782039985634</v>
      </c>
      <c r="AD33" s="377">
        <f>'71'!BS66</f>
        <v>11.941326306213664</v>
      </c>
      <c r="AE33" s="377">
        <f>'71'!BU66</f>
        <v>3.4645267095008667</v>
      </c>
      <c r="AF33" s="377">
        <f>'71'!BV66</f>
        <v>0.37195779951222369</v>
      </c>
      <c r="AG33" s="377">
        <f>'71'!BN66</f>
        <v>6.2334027880587008</v>
      </c>
      <c r="AH33" s="377">
        <f>'71'!BO66</f>
        <v>2.4357875005323439</v>
      </c>
      <c r="AI33" s="377">
        <f>'71'!BP66</f>
        <v>3.2446949142888903</v>
      </c>
      <c r="AJ33" s="377">
        <f>'71'!BH66</f>
        <v>6.1831729380881866</v>
      </c>
      <c r="AK33" s="377">
        <f>'71'!BI66</f>
        <v>1.2913270275824476</v>
      </c>
      <c r="AL33" s="377">
        <f>'71'!BJ66</f>
        <v>0.76108367043309877</v>
      </c>
    </row>
    <row r="34" spans="1:38" ht="13.5" customHeight="1">
      <c r="A34" s="155"/>
      <c r="B34" s="156" t="s">
        <v>2183</v>
      </c>
      <c r="C34" s="155"/>
      <c r="D34" s="375"/>
      <c r="E34" s="307" t="e">
        <f>#REF!/#REF!*100</f>
        <v>#REF!</v>
      </c>
      <c r="F34" s="376">
        <f>'2'!E32</f>
        <v>2370.7253560779141</v>
      </c>
      <c r="G34" s="377">
        <v>100</v>
      </c>
      <c r="H34" s="377">
        <f>'71'!AQ67</f>
        <v>38.463683761996862</v>
      </c>
      <c r="I34" s="377">
        <f>'71'!AR67</f>
        <v>61.536316238003195</v>
      </c>
      <c r="J34" s="378">
        <f t="shared" si="0"/>
        <v>1458.8570522506325</v>
      </c>
      <c r="K34" s="377">
        <f>'71'!AT67</f>
        <v>31.268527750625168</v>
      </c>
      <c r="L34" s="377">
        <f>'71'!AU67</f>
        <v>40.572155981605704</v>
      </c>
      <c r="M34" s="377">
        <f>'71'!AV67</f>
        <v>21.253150132576323</v>
      </c>
      <c r="N34" s="377">
        <f>'71'!AW67</f>
        <v>19.173560484190233</v>
      </c>
      <c r="O34" s="377">
        <f>'71'!AX67</f>
        <v>35.428399123433401</v>
      </c>
      <c r="P34" s="377">
        <f>'71'!AY67</f>
        <v>14.878896921413901</v>
      </c>
      <c r="Q34" s="377">
        <f>'71'!AZ67</f>
        <v>22.257885495206615</v>
      </c>
      <c r="R34" s="377">
        <f>'71'!BA67</f>
        <v>17.061857041322707</v>
      </c>
      <c r="S34" s="155"/>
      <c r="T34" s="156" t="s">
        <v>2183</v>
      </c>
      <c r="U34" s="155"/>
      <c r="V34" s="375"/>
      <c r="W34" s="377">
        <f>'71'!BB67</f>
        <v>6.4633766732578355</v>
      </c>
      <c r="X34" s="377">
        <f>'71'!BC67</f>
        <v>8.5143757326826019</v>
      </c>
      <c r="Y34" s="377">
        <f>'71'!BD67</f>
        <v>17.010897823760391</v>
      </c>
      <c r="Z34" s="377">
        <f>'71'!BE67</f>
        <v>8.5464091934374711</v>
      </c>
      <c r="AA34" s="377">
        <f>'71'!BF67</f>
        <v>3.5494657740653244</v>
      </c>
      <c r="AB34" s="377">
        <f>'71'!BG67</f>
        <v>40.571777365942872</v>
      </c>
      <c r="AC34" s="377">
        <f>'71'!BR67</f>
        <v>17.328327425892812</v>
      </c>
      <c r="AD34" s="377">
        <f>'71'!BS67</f>
        <v>26.30785141197503</v>
      </c>
      <c r="AE34" s="377">
        <f>'71'!BU67</f>
        <v>10.34402435043169</v>
      </c>
      <c r="AF34" s="377">
        <f>'71'!BV67</f>
        <v>1.6416755028795027</v>
      </c>
      <c r="AG34" s="377">
        <f>'71'!BN67</f>
        <v>16.34282833453927</v>
      </c>
      <c r="AH34" s="377">
        <f>'71'!BO67</f>
        <v>5.2043666643140636</v>
      </c>
      <c r="AI34" s="377">
        <f>'71'!BP67</f>
        <v>10.936759767792731</v>
      </c>
      <c r="AJ34" s="377">
        <f>'71'!BH67</f>
        <v>11.226272322404599</v>
      </c>
      <c r="AK34" s="377">
        <f>'71'!BI67</f>
        <v>7.762460893267277</v>
      </c>
      <c r="AL34" s="377">
        <f>'71'!BJ67</f>
        <v>1.7948324413463168</v>
      </c>
    </row>
    <row r="35" spans="1:38" ht="13.5" customHeight="1">
      <c r="A35" s="155"/>
      <c r="B35" s="156" t="s">
        <v>2247</v>
      </c>
      <c r="C35" s="155"/>
      <c r="D35" s="375"/>
      <c r="E35" s="307" t="e">
        <f>#REF!/#REF!*100</f>
        <v>#REF!</v>
      </c>
      <c r="F35" s="376">
        <f>'2'!E33</f>
        <v>1425.4260987624873</v>
      </c>
      <c r="G35" s="377">
        <v>100</v>
      </c>
      <c r="H35" s="377">
        <f>'71'!AQ68</f>
        <v>41.700330048413214</v>
      </c>
      <c r="I35" s="377">
        <f>'71'!AR68</f>
        <v>58.299669951586829</v>
      </c>
      <c r="J35" s="378">
        <f t="shared" si="0"/>
        <v>831.01871098231015</v>
      </c>
      <c r="K35" s="377">
        <f>'71'!AT68</f>
        <v>23.625301092378063</v>
      </c>
      <c r="L35" s="377">
        <f>'71'!AU68</f>
        <v>36.300328361659574</v>
      </c>
      <c r="M35" s="377">
        <f>'71'!AV68</f>
        <v>15.367198305553925</v>
      </c>
      <c r="N35" s="377">
        <f>'71'!AW68</f>
        <v>17.445060422593976</v>
      </c>
      <c r="O35" s="377">
        <f>'71'!AX68</f>
        <v>30.831967117512193</v>
      </c>
      <c r="P35" s="377">
        <f>'71'!AY68</f>
        <v>15.356968772482436</v>
      </c>
      <c r="Q35" s="377">
        <f>'71'!AZ68</f>
        <v>19.247392652959185</v>
      </c>
      <c r="R35" s="377">
        <f>'71'!BA68</f>
        <v>10.334903279329763</v>
      </c>
      <c r="S35" s="155"/>
      <c r="T35" s="156" t="s">
        <v>2380</v>
      </c>
      <c r="U35" s="155"/>
      <c r="V35" s="375"/>
      <c r="W35" s="377">
        <f>'71'!BB68</f>
        <v>1.5920615954711024</v>
      </c>
      <c r="X35" s="377">
        <f>'71'!BC68</f>
        <v>9.1132078755277952</v>
      </c>
      <c r="Y35" s="377">
        <f>'71'!BD68</f>
        <v>12.768196976824097</v>
      </c>
      <c r="Z35" s="377">
        <f>'71'!BE68</f>
        <v>6.046971993524779</v>
      </c>
      <c r="AA35" s="377">
        <f>'71'!BF68</f>
        <v>7.015446124272387E-2</v>
      </c>
      <c r="AB35" s="377">
        <f>'71'!BG68</f>
        <v>38.335092456397696</v>
      </c>
      <c r="AC35" s="377">
        <f>'71'!BR68</f>
        <v>18.192060961986773</v>
      </c>
      <c r="AD35" s="377">
        <f>'71'!BS68</f>
        <v>16.652154872591957</v>
      </c>
      <c r="AE35" s="377">
        <f>'71'!BU68</f>
        <v>9.813942740911914</v>
      </c>
      <c r="AF35" s="377">
        <f>'71'!BV68</f>
        <v>4.8739246507672886</v>
      </c>
      <c r="AG35" s="377">
        <f>'71'!BN68</f>
        <v>17.924509148316471</v>
      </c>
      <c r="AH35" s="377">
        <f>'71'!BO68</f>
        <v>9.5082730295975892</v>
      </c>
      <c r="AI35" s="377">
        <f>'71'!BP68</f>
        <v>14.054638261582554</v>
      </c>
      <c r="AJ35" s="377">
        <f>'71'!BH68</f>
        <v>12.487607371146252</v>
      </c>
      <c r="AK35" s="377">
        <f>'71'!BI68</f>
        <v>10.203235280575564</v>
      </c>
      <c r="AL35" s="377">
        <f>'71'!BJ68</f>
        <v>0.81227036817622456</v>
      </c>
    </row>
    <row r="36" spans="1:38" ht="13.5" customHeight="1">
      <c r="A36" s="155"/>
      <c r="B36" s="156" t="s">
        <v>2278</v>
      </c>
      <c r="C36" s="155"/>
      <c r="D36" s="375"/>
      <c r="E36" s="307" t="e">
        <f>#REF!/#REF!*100</f>
        <v>#REF!</v>
      </c>
      <c r="F36" s="376">
        <f>'2'!E34</f>
        <v>274.00802773984981</v>
      </c>
      <c r="G36" s="377">
        <v>100</v>
      </c>
      <c r="H36" s="377">
        <f>'71'!AQ69</f>
        <v>35.789742644088932</v>
      </c>
      <c r="I36" s="377">
        <f>'71'!AR69</f>
        <v>64.210257355911111</v>
      </c>
      <c r="J36" s="378">
        <f t="shared" si="0"/>
        <v>175.94125978761386</v>
      </c>
      <c r="K36" s="377">
        <f>'71'!AT69</f>
        <v>35.177668175297605</v>
      </c>
      <c r="L36" s="377">
        <f>'71'!AU69</f>
        <v>42.950392294264162</v>
      </c>
      <c r="M36" s="377">
        <f>'71'!AV69</f>
        <v>16.156802176330036</v>
      </c>
      <c r="N36" s="377">
        <f>'71'!AW69</f>
        <v>18.421068381814003</v>
      </c>
      <c r="O36" s="377">
        <f>'71'!AX69</f>
        <v>27.281775696495124</v>
      </c>
      <c r="P36" s="377">
        <f>'71'!AY69</f>
        <v>12.663015281278527</v>
      </c>
      <c r="Q36" s="377">
        <f>'71'!AZ69</f>
        <v>26.403127858737257</v>
      </c>
      <c r="R36" s="377">
        <f>'71'!BA69</f>
        <v>17.390442145419772</v>
      </c>
      <c r="S36" s="155"/>
      <c r="T36" s="156" t="s">
        <v>2248</v>
      </c>
      <c r="U36" s="155"/>
      <c r="V36" s="375"/>
      <c r="W36" s="377">
        <f>'71'!BB69</f>
        <v>3.5495917432846844</v>
      </c>
      <c r="X36" s="377">
        <f>'71'!BC69</f>
        <v>14.090431385324884</v>
      </c>
      <c r="Y36" s="377">
        <f>'71'!BD69</f>
        <v>12.5712081598185</v>
      </c>
      <c r="Z36" s="377">
        <f>'71'!BE69</f>
        <v>7.8786871582228164</v>
      </c>
      <c r="AA36" s="377">
        <f>'71'!BF69</f>
        <v>0.36495281114516304</v>
      </c>
      <c r="AB36" s="377">
        <f>'71'!BG69</f>
        <v>28.660936455403409</v>
      </c>
      <c r="AC36" s="377">
        <f>'71'!BR69</f>
        <v>14.919758230170787</v>
      </c>
      <c r="AD36" s="377">
        <f>'71'!BS69</f>
        <v>14.385268942813326</v>
      </c>
      <c r="AE36" s="377">
        <f>'71'!BU69</f>
        <v>12.672798059747558</v>
      </c>
      <c r="AF36" s="377">
        <f>'71'!BV69</f>
        <v>2.4423765053560911</v>
      </c>
      <c r="AG36" s="377">
        <f>'71'!BN69</f>
        <v>20.362937691061376</v>
      </c>
      <c r="AH36" s="377">
        <f>'71'!BO69</f>
        <v>12.597143456874212</v>
      </c>
      <c r="AI36" s="377">
        <f>'71'!BP69</f>
        <v>14.439591753051342</v>
      </c>
      <c r="AJ36" s="377">
        <f>'71'!BH69</f>
        <v>14.926309746052693</v>
      </c>
      <c r="AK36" s="377">
        <f>'71'!BI69</f>
        <v>15.723159307487473</v>
      </c>
      <c r="AL36" s="377">
        <f>'71'!BJ69</f>
        <v>1.7882687746083432</v>
      </c>
    </row>
    <row r="37" spans="1:38" ht="13.5" customHeight="1">
      <c r="A37" s="155"/>
      <c r="B37" s="156" t="s">
        <v>2381</v>
      </c>
      <c r="C37" s="155"/>
      <c r="D37" s="375"/>
      <c r="E37" s="307" t="e">
        <f>#REF!/#REF!*100</f>
        <v>#REF!</v>
      </c>
      <c r="F37" s="376">
        <f>'2'!E35</f>
        <v>117.90999295995468</v>
      </c>
      <c r="G37" s="377">
        <v>100</v>
      </c>
      <c r="H37" s="377">
        <f>'71'!AQ70</f>
        <v>40.122880946188083</v>
      </c>
      <c r="I37" s="377">
        <f>'71'!AR70</f>
        <v>59.87711905381191</v>
      </c>
      <c r="J37" s="378">
        <f t="shared" si="0"/>
        <v>70.601106860973303</v>
      </c>
      <c r="K37" s="377">
        <f>'71'!AT70</f>
        <v>20.406854220059504</v>
      </c>
      <c r="L37" s="377">
        <f>'71'!AU70</f>
        <v>40.158286093907492</v>
      </c>
      <c r="M37" s="377">
        <f>'71'!AV70</f>
        <v>11.347475609511593</v>
      </c>
      <c r="N37" s="377">
        <f>'71'!AW70</f>
        <v>21.149658272867942</v>
      </c>
      <c r="O37" s="377">
        <f>'71'!AX70</f>
        <v>22.895853565643847</v>
      </c>
      <c r="P37" s="377">
        <f>'71'!AY70</f>
        <v>12.657437735430547</v>
      </c>
      <c r="Q37" s="377">
        <f>'71'!AZ70</f>
        <v>18.014117940954748</v>
      </c>
      <c r="R37" s="377">
        <f>'71'!BA70</f>
        <v>5.3407664093712777</v>
      </c>
      <c r="S37" s="155"/>
      <c r="T37" s="156" t="s">
        <v>2381</v>
      </c>
      <c r="U37" s="155"/>
      <c r="V37" s="375"/>
      <c r="W37" s="377">
        <f>'71'!BB70</f>
        <v>0.8481045371104603</v>
      </c>
      <c r="X37" s="377">
        <f>'71'!BC70</f>
        <v>5.377793842384416</v>
      </c>
      <c r="Y37" s="377">
        <f>'71'!BD70</f>
        <v>16.427286776695038</v>
      </c>
      <c r="Z37" s="377">
        <f>'71'!BE70</f>
        <v>3.094435473240869</v>
      </c>
      <c r="AA37" s="377">
        <f>'71'!BF70</f>
        <v>0</v>
      </c>
      <c r="AB37" s="377">
        <f>'71'!BG70</f>
        <v>44.88508610914996</v>
      </c>
      <c r="AC37" s="377">
        <f>'71'!BR70</f>
        <v>19.734746756057334</v>
      </c>
      <c r="AD37" s="377">
        <f>'71'!BS70</f>
        <v>19.4737915138695</v>
      </c>
      <c r="AE37" s="377">
        <f>'71'!BU70</f>
        <v>19.43676408085636</v>
      </c>
      <c r="AF37" s="377">
        <f>'71'!BV70</f>
        <v>8.4043073577467773</v>
      </c>
      <c r="AG37" s="377">
        <f>'71'!BN70</f>
        <v>27.517884569677975</v>
      </c>
      <c r="AH37" s="377">
        <f>'71'!BO70</f>
        <v>18.127573276575141</v>
      </c>
      <c r="AI37" s="377">
        <f>'71'!BP70</f>
        <v>23.382130895334008</v>
      </c>
      <c r="AJ37" s="377">
        <f>'71'!BH70</f>
        <v>16.376049936607181</v>
      </c>
      <c r="AK37" s="377">
        <f>'71'!BI70</f>
        <v>19.142858831314577</v>
      </c>
      <c r="AL37" s="377">
        <f>'71'!BJ70</f>
        <v>0.8481045371104603</v>
      </c>
    </row>
    <row r="38" spans="1:38" ht="13.5" customHeight="1">
      <c r="A38" s="155"/>
      <c r="B38" s="156" t="s">
        <v>2382</v>
      </c>
      <c r="C38" s="155"/>
      <c r="D38" s="375"/>
      <c r="E38" s="307" t="e">
        <f>#REF!/#REF!*100</f>
        <v>#REF!</v>
      </c>
      <c r="F38" s="376">
        <f>'2'!E36</f>
        <v>48.902042313788044</v>
      </c>
      <c r="G38" s="377">
        <v>100</v>
      </c>
      <c r="H38" s="377">
        <f>'71'!AQ71</f>
        <v>25.954555457756552</v>
      </c>
      <c r="I38" s="377">
        <f>'71'!AR71</f>
        <v>74.045444542243445</v>
      </c>
      <c r="J38" s="378">
        <f t="shared" si="0"/>
        <v>36.209734621480351</v>
      </c>
      <c r="K38" s="377">
        <f>'71'!AT71</f>
        <v>32.360855473725344</v>
      </c>
      <c r="L38" s="377">
        <f>'71'!AU71</f>
        <v>16.359234955192008</v>
      </c>
      <c r="M38" s="377">
        <f>'71'!AV71</f>
        <v>12.269426216394006</v>
      </c>
      <c r="N38" s="377">
        <f>'71'!AW71</f>
        <v>34.618577944936405</v>
      </c>
      <c r="O38" s="377">
        <f>'71'!AX71</f>
        <v>34.618577944936405</v>
      </c>
      <c r="P38" s="377">
        <f>'71'!AY71</f>
        <v>21.651928617146481</v>
      </c>
      <c r="Q38" s="377">
        <f>'71'!AZ71</f>
        <v>23.696832986545484</v>
      </c>
      <c r="R38" s="377">
        <f>'71'!BA71</f>
        <v>13.595850672220386</v>
      </c>
      <c r="S38" s="155"/>
      <c r="T38" s="156" t="s">
        <v>2348</v>
      </c>
      <c r="U38" s="155"/>
      <c r="V38" s="375"/>
      <c r="W38" s="377">
        <f>'71'!BB71</f>
        <v>0</v>
      </c>
      <c r="X38" s="377">
        <f>'71'!BC71</f>
        <v>15.640755041619386</v>
      </c>
      <c r="Y38" s="377">
        <f>'71'!BD71</f>
        <v>13.595850672220386</v>
      </c>
      <c r="Z38" s="377">
        <f>'71'!BE71</f>
        <v>6.134713108197003</v>
      </c>
      <c r="AA38" s="377">
        <f>'71'!BF71</f>
        <v>0</v>
      </c>
      <c r="AB38" s="377">
        <f>'71'!BG71</f>
        <v>39.426866597307033</v>
      </c>
      <c r="AC38" s="377">
        <f>'71'!BR71</f>
        <v>15.730033610761545</v>
      </c>
      <c r="AD38" s="377">
        <f>'71'!BS71</f>
        <v>17.774937980160548</v>
      </c>
      <c r="AE38" s="377">
        <f>'71'!BU71</f>
        <v>13.685129241362546</v>
      </c>
      <c r="AF38" s="377">
        <f>'71'!BV71</f>
        <v>0</v>
      </c>
      <c r="AG38" s="377">
        <f>'71'!BN71</f>
        <v>35.337057858509027</v>
      </c>
      <c r="AH38" s="377">
        <f>'71'!BO71</f>
        <v>14.314330585793005</v>
      </c>
      <c r="AI38" s="377">
        <f>'71'!BP71</f>
        <v>23.696832986545484</v>
      </c>
      <c r="AJ38" s="377">
        <f>'71'!BH71</f>
        <v>0</v>
      </c>
      <c r="AK38" s="377">
        <f>'71'!BI71</f>
        <v>21.022727272716025</v>
      </c>
      <c r="AL38" s="377">
        <f>'71'!BJ71</f>
        <v>2.044904369399001</v>
      </c>
    </row>
    <row r="39" spans="1:38" ht="13.5" customHeight="1">
      <c r="A39" s="3094" t="s">
        <v>380</v>
      </c>
      <c r="B39" s="3094"/>
      <c r="C39" s="3094"/>
      <c r="D39" s="162"/>
      <c r="E39" s="307"/>
      <c r="F39" s="376"/>
      <c r="G39" s="377"/>
      <c r="H39" s="377"/>
      <c r="I39" s="377"/>
      <c r="J39" s="379"/>
      <c r="K39" s="377"/>
      <c r="L39" s="377"/>
      <c r="M39" s="377"/>
      <c r="N39" s="377"/>
      <c r="O39" s="377"/>
      <c r="P39" s="377"/>
      <c r="Q39" s="377"/>
      <c r="R39" s="377"/>
      <c r="S39" s="3094" t="s">
        <v>380</v>
      </c>
      <c r="T39" s="3094"/>
      <c r="U39" s="3094"/>
      <c r="V39" s="162"/>
      <c r="W39" s="377"/>
      <c r="X39" s="377"/>
      <c r="Y39" s="377"/>
      <c r="Z39" s="377"/>
      <c r="AA39" s="377"/>
      <c r="AB39" s="377"/>
      <c r="AC39" s="377"/>
      <c r="AD39" s="377"/>
      <c r="AE39" s="377"/>
      <c r="AF39" s="377"/>
      <c r="AG39" s="377"/>
      <c r="AH39" s="377"/>
      <c r="AI39" s="377"/>
      <c r="AJ39" s="377"/>
      <c r="AK39" s="377"/>
      <c r="AL39" s="377"/>
    </row>
    <row r="40" spans="1:38" ht="13.5" customHeight="1">
      <c r="A40" s="155"/>
      <c r="B40" s="156" t="s">
        <v>2233</v>
      </c>
      <c r="C40" s="155"/>
      <c r="D40" s="165"/>
      <c r="E40" s="307" t="e">
        <f>#REF!/#REF!*100</f>
        <v>#REF!</v>
      </c>
      <c r="F40" s="376">
        <f>'2'!E38</f>
        <v>5752.7874677002819</v>
      </c>
      <c r="G40" s="377">
        <v>100</v>
      </c>
      <c r="H40" s="377">
        <f>'71'!AQ72</f>
        <v>60.402936081242174</v>
      </c>
      <c r="I40" s="377">
        <f>'71'!AR72</f>
        <v>39.597063918757833</v>
      </c>
      <c r="J40" s="378">
        <f t="shared" si="0"/>
        <v>2277.9349306955705</v>
      </c>
      <c r="K40" s="377">
        <f>'71'!AT72</f>
        <v>15.301424299750419</v>
      </c>
      <c r="L40" s="377">
        <f>'71'!AU72</f>
        <v>23.182726155551265</v>
      </c>
      <c r="M40" s="377">
        <f>'71'!AV72</f>
        <v>15.187344037408593</v>
      </c>
      <c r="N40" s="377">
        <f>'71'!AW72</f>
        <v>11.682154034781334</v>
      </c>
      <c r="O40" s="377">
        <f>'71'!AX72</f>
        <v>20.714036180655686</v>
      </c>
      <c r="P40" s="377">
        <f>'71'!AY72</f>
        <v>8.3353137078576385</v>
      </c>
      <c r="Q40" s="377">
        <f>'71'!AZ72</f>
        <v>12.710227048451445</v>
      </c>
      <c r="R40" s="377">
        <f>'71'!BA72</f>
        <v>13.400023370872951</v>
      </c>
      <c r="S40" s="155"/>
      <c r="T40" s="156" t="s">
        <v>2188</v>
      </c>
      <c r="U40" s="155"/>
      <c r="V40" s="165"/>
      <c r="W40" s="377">
        <f>'71'!BB72</f>
        <v>3.6328593674219167</v>
      </c>
      <c r="X40" s="377">
        <f>'71'!BC72</f>
        <v>4.6873252705711206</v>
      </c>
      <c r="Y40" s="377">
        <f>'71'!BD72</f>
        <v>7.9406380113449888</v>
      </c>
      <c r="Z40" s="377">
        <f>'71'!BE72</f>
        <v>4.8602979805716391</v>
      </c>
      <c r="AA40" s="377">
        <f>'71'!BF72</f>
        <v>3.4503792844304484</v>
      </c>
      <c r="AB40" s="377">
        <f>'71'!BG72</f>
        <v>16.643867851728945</v>
      </c>
      <c r="AC40" s="377">
        <f>'71'!BR72</f>
        <v>9.7691605264005048</v>
      </c>
      <c r="AD40" s="377">
        <f>'71'!BS72</f>
        <v>10.541952974495928</v>
      </c>
      <c r="AE40" s="377">
        <f>'71'!BU72</f>
        <v>3.044735720124323</v>
      </c>
      <c r="AF40" s="377">
        <f>'71'!BV72</f>
        <v>1.1722563954870697</v>
      </c>
      <c r="AG40" s="377">
        <f>'71'!BN72</f>
        <v>4.024872695213773</v>
      </c>
      <c r="AH40" s="377">
        <f>'71'!BO72</f>
        <v>2.0911150194489436</v>
      </c>
      <c r="AI40" s="377">
        <f>'71'!BP72</f>
        <v>3.6736728592999599</v>
      </c>
      <c r="AJ40" s="377">
        <f>'71'!BH72</f>
        <v>7.1852109847343888</v>
      </c>
      <c r="AK40" s="377">
        <f>'71'!BI72</f>
        <v>0.70980370818660454</v>
      </c>
      <c r="AL40" s="377">
        <f>'71'!BJ72</f>
        <v>1.0204933459890213</v>
      </c>
    </row>
    <row r="41" spans="1:38" ht="13.5" customHeight="1">
      <c r="A41" s="155"/>
      <c r="B41" s="156" t="s">
        <v>2234</v>
      </c>
      <c r="C41" s="155"/>
      <c r="D41" s="165"/>
      <c r="E41" s="307" t="e">
        <f>#REF!/#REF!*100</f>
        <v>#REF!</v>
      </c>
      <c r="F41" s="376">
        <f>'2'!E39</f>
        <v>1913.7118997173102</v>
      </c>
      <c r="G41" s="377">
        <v>100</v>
      </c>
      <c r="H41" s="377">
        <f>'71'!AQ73</f>
        <v>48.657024644548684</v>
      </c>
      <c r="I41" s="377">
        <f>'71'!AR73</f>
        <v>51.342975355451316</v>
      </c>
      <c r="J41" s="378">
        <f t="shared" si="0"/>
        <v>982.55662904619783</v>
      </c>
      <c r="K41" s="377">
        <f>'71'!AT73</f>
        <v>24.021759468365037</v>
      </c>
      <c r="L41" s="377">
        <f>'71'!AU73</f>
        <v>31.311890145726007</v>
      </c>
      <c r="M41" s="377">
        <f>'71'!AV73</f>
        <v>19.355223734969726</v>
      </c>
      <c r="N41" s="377">
        <f>'71'!AW73</f>
        <v>19.650193788106961</v>
      </c>
      <c r="O41" s="377">
        <f>'71'!AX73</f>
        <v>25.699573380191122</v>
      </c>
      <c r="P41" s="377">
        <f>'71'!AY73</f>
        <v>8.5317104714655265</v>
      </c>
      <c r="Q41" s="377">
        <f>'71'!AZ73</f>
        <v>18.072146920852056</v>
      </c>
      <c r="R41" s="377">
        <f>'71'!BA73</f>
        <v>17.282233860573935</v>
      </c>
      <c r="S41" s="155"/>
      <c r="T41" s="156" t="s">
        <v>2204</v>
      </c>
      <c r="U41" s="155"/>
      <c r="V41" s="165"/>
      <c r="W41" s="377">
        <f>'71'!BB73</f>
        <v>5.1182538505427688</v>
      </c>
      <c r="X41" s="377">
        <f>'71'!BC73</f>
        <v>8.0481496985165677</v>
      </c>
      <c r="Y41" s="377">
        <f>'71'!BD73</f>
        <v>17.194530498424797</v>
      </c>
      <c r="Z41" s="377">
        <f>'71'!BE73</f>
        <v>9.4546857696310997</v>
      </c>
      <c r="AA41" s="377">
        <f>'71'!BF73</f>
        <v>2.0683736242860342</v>
      </c>
      <c r="AB41" s="377">
        <f>'71'!BG73</f>
        <v>34.688424376478984</v>
      </c>
      <c r="AC41" s="377">
        <f>'71'!BR73</f>
        <v>20.050824263773251</v>
      </c>
      <c r="AD41" s="377">
        <f>'71'!BS73</f>
        <v>22.032169538050443</v>
      </c>
      <c r="AE41" s="377">
        <f>'71'!BU73</f>
        <v>3.8061534084482171</v>
      </c>
      <c r="AF41" s="377">
        <f>'71'!BV73</f>
        <v>0.15515690328105966</v>
      </c>
      <c r="AG41" s="377">
        <f>'71'!BN73</f>
        <v>8.3360119891439073</v>
      </c>
      <c r="AH41" s="377">
        <f>'71'!BO73</f>
        <v>2.9536400546881358</v>
      </c>
      <c r="AI41" s="377">
        <f>'71'!BP73</f>
        <v>2.2834223581698483</v>
      </c>
      <c r="AJ41" s="377">
        <f>'71'!BH73</f>
        <v>7.2842263028985181</v>
      </c>
      <c r="AK41" s="377">
        <f>'71'!BI73</f>
        <v>2.8073426486360611</v>
      </c>
      <c r="AL41" s="377">
        <f>'71'!BJ73</f>
        <v>1.1645251767339853</v>
      </c>
    </row>
    <row r="42" spans="1:38" ht="13.5" customHeight="1">
      <c r="A42" s="156"/>
      <c r="B42" s="156" t="s">
        <v>2249</v>
      </c>
      <c r="C42" s="156"/>
      <c r="D42" s="165"/>
      <c r="E42" s="307" t="e">
        <f>#REF!/#REF!*100</f>
        <v>#REF!</v>
      </c>
      <c r="F42" s="376">
        <f>'2'!E40</f>
        <v>3089.4540435394611</v>
      </c>
      <c r="G42" s="377">
        <v>100</v>
      </c>
      <c r="H42" s="377">
        <f>'71'!AQ74</f>
        <v>49.579134606630554</v>
      </c>
      <c r="I42" s="377">
        <f>'71'!AR74</f>
        <v>50.420865393369475</v>
      </c>
      <c r="J42" s="378">
        <f t="shared" si="0"/>
        <v>1557.7294646830421</v>
      </c>
      <c r="K42" s="377">
        <f>'71'!AT74</f>
        <v>21.306795827817822</v>
      </c>
      <c r="L42" s="377">
        <f>'71'!AU74</f>
        <v>31.246969824146209</v>
      </c>
      <c r="M42" s="377">
        <f>'71'!AV74</f>
        <v>21.021442340777135</v>
      </c>
      <c r="N42" s="377">
        <f>'71'!AW74</f>
        <v>9.8615753422287113</v>
      </c>
      <c r="O42" s="377">
        <f>'71'!AX74</f>
        <v>24.671107191885923</v>
      </c>
      <c r="P42" s="377">
        <f>'71'!AY74</f>
        <v>11.341849582626942</v>
      </c>
      <c r="Q42" s="377">
        <f>'71'!AZ74</f>
        <v>15.241828123521659</v>
      </c>
      <c r="R42" s="377">
        <f>'71'!BA74</f>
        <v>14.223706062795443</v>
      </c>
      <c r="S42" s="156"/>
      <c r="T42" s="156" t="s">
        <v>2249</v>
      </c>
      <c r="U42" s="156"/>
      <c r="V42" s="165"/>
      <c r="W42" s="377">
        <f>'71'!BB74</f>
        <v>3.1064333540210849</v>
      </c>
      <c r="X42" s="377">
        <f>'71'!BC74</f>
        <v>10.098454815566557</v>
      </c>
      <c r="Y42" s="377">
        <f>'71'!BD74</f>
        <v>7.583816756384171</v>
      </c>
      <c r="Z42" s="377">
        <f>'71'!BE74</f>
        <v>6.3383424968452031</v>
      </c>
      <c r="AA42" s="377">
        <f>'71'!BF74</f>
        <v>3.913959171525927</v>
      </c>
      <c r="AB42" s="377">
        <f>'71'!BG74</f>
        <v>27.57083646259791</v>
      </c>
      <c r="AC42" s="377">
        <f>'71'!BR74</f>
        <v>10.87199770338832</v>
      </c>
      <c r="AD42" s="377">
        <f>'71'!BS74</f>
        <v>19.78102995129467</v>
      </c>
      <c r="AE42" s="377">
        <f>'71'!BU74</f>
        <v>8.3122238763257155</v>
      </c>
      <c r="AF42" s="377">
        <f>'71'!BV74</f>
        <v>0.40624992579572866</v>
      </c>
      <c r="AG42" s="377">
        <f>'71'!BN74</f>
        <v>8.8138679247321683</v>
      </c>
      <c r="AH42" s="377">
        <f>'71'!BO74</f>
        <v>3.6641962651457813</v>
      </c>
      <c r="AI42" s="377">
        <f>'71'!BP74</f>
        <v>5.9779638068974226</v>
      </c>
      <c r="AJ42" s="377">
        <f>'71'!BH74</f>
        <v>8.8638296452720091</v>
      </c>
      <c r="AK42" s="377">
        <f>'71'!BI74</f>
        <v>1.2315366249827997</v>
      </c>
      <c r="AL42" s="377">
        <f>'71'!BJ74</f>
        <v>0.63001104884569425</v>
      </c>
    </row>
    <row r="43" spans="1:38" ht="13.5" customHeight="1">
      <c r="A43" s="156"/>
      <c r="B43" s="156" t="s">
        <v>2191</v>
      </c>
      <c r="C43" s="156"/>
      <c r="D43" s="165"/>
      <c r="E43" s="307" t="e">
        <f>#REF!/#REF!*100</f>
        <v>#REF!</v>
      </c>
      <c r="F43" s="376">
        <f>'2'!E41</f>
        <v>2786.0752949220982</v>
      </c>
      <c r="G43" s="377">
        <v>100</v>
      </c>
      <c r="H43" s="377">
        <f>'71'!AQ75</f>
        <v>49.339928424069576</v>
      </c>
      <c r="I43" s="377">
        <f>'71'!AR75</f>
        <v>50.660071575930402</v>
      </c>
      <c r="J43" s="378">
        <f t="shared" si="0"/>
        <v>1411.4277385668493</v>
      </c>
      <c r="K43" s="377">
        <f>'71'!AT75</f>
        <v>23.667489799516339</v>
      </c>
      <c r="L43" s="377">
        <f>'71'!AU75</f>
        <v>31.598170529223463</v>
      </c>
      <c r="M43" s="377">
        <f>'71'!AV75</f>
        <v>18.348557778685329</v>
      </c>
      <c r="N43" s="377">
        <f>'71'!AW75</f>
        <v>14.937598137440903</v>
      </c>
      <c r="O43" s="377">
        <f>'71'!AX75</f>
        <v>28.77638832786424</v>
      </c>
      <c r="P43" s="377">
        <f>'71'!AY75</f>
        <v>11.201647163047374</v>
      </c>
      <c r="Q43" s="377">
        <f>'71'!AZ75</f>
        <v>15.655297870530124</v>
      </c>
      <c r="R43" s="377">
        <f>'71'!BA75</f>
        <v>12.879609097004154</v>
      </c>
      <c r="S43" s="156"/>
      <c r="T43" s="156" t="s">
        <v>2226</v>
      </c>
      <c r="U43" s="156"/>
      <c r="V43" s="165"/>
      <c r="W43" s="377">
        <f>'71'!BB75</f>
        <v>4.9930839993490652</v>
      </c>
      <c r="X43" s="377">
        <f>'71'!BC75</f>
        <v>3.7243745737674105</v>
      </c>
      <c r="Y43" s="377">
        <f>'71'!BD75</f>
        <v>12.123254216338903</v>
      </c>
      <c r="Z43" s="377">
        <f>'71'!BE75</f>
        <v>6.2081677426037185</v>
      </c>
      <c r="AA43" s="377">
        <f>'71'!BF75</f>
        <v>1.8161748927694559</v>
      </c>
      <c r="AB43" s="377">
        <f>'71'!BG75</f>
        <v>24.500684872827126</v>
      </c>
      <c r="AC43" s="377">
        <f>'71'!BR75</f>
        <v>11.786544339877736</v>
      </c>
      <c r="AD43" s="377">
        <f>'71'!BS75</f>
        <v>15.460702954673891</v>
      </c>
      <c r="AE43" s="377">
        <f>'71'!BU75</f>
        <v>5.7921679333747607</v>
      </c>
      <c r="AF43" s="377">
        <f>'71'!BV75</f>
        <v>0.2666583251305315</v>
      </c>
      <c r="AG43" s="377">
        <f>'71'!BN75</f>
        <v>10.647530421877338</v>
      </c>
      <c r="AH43" s="377">
        <f>'71'!BO75</f>
        <v>3.3927176524305964</v>
      </c>
      <c r="AI43" s="377">
        <f>'71'!BP75</f>
        <v>5.768835495772306</v>
      </c>
      <c r="AJ43" s="377">
        <f>'71'!BH75</f>
        <v>8.0211940712817515</v>
      </c>
      <c r="AK43" s="377">
        <f>'71'!BI75</f>
        <v>5.6346081157047969</v>
      </c>
      <c r="AL43" s="377">
        <f>'71'!BJ75</f>
        <v>0.77644538109452221</v>
      </c>
    </row>
    <row r="44" spans="1:38" ht="13.5" customHeight="1">
      <c r="A44" s="156"/>
      <c r="B44" s="156" t="s">
        <v>2283</v>
      </c>
      <c r="C44" s="156"/>
      <c r="D44" s="165"/>
      <c r="E44" s="307" t="e">
        <f>#REF!/#REF!*100</f>
        <v>#REF!</v>
      </c>
      <c r="F44" s="376">
        <f>'2'!E42</f>
        <v>1359.2223491916177</v>
      </c>
      <c r="G44" s="377">
        <v>100</v>
      </c>
      <c r="H44" s="377">
        <f>'71'!AQ76</f>
        <v>53.175770470481453</v>
      </c>
      <c r="I44" s="377">
        <f>'71'!AR76</f>
        <v>46.824229529518568</v>
      </c>
      <c r="J44" s="378">
        <f t="shared" si="0"/>
        <v>636.44539260199747</v>
      </c>
      <c r="K44" s="377">
        <f>'71'!AT76</f>
        <v>21.364632873585986</v>
      </c>
      <c r="L44" s="377">
        <f>'71'!AU76</f>
        <v>26.904587101548326</v>
      </c>
      <c r="M44" s="377">
        <f>'71'!AV76</f>
        <v>11.205886373014527</v>
      </c>
      <c r="N44" s="377">
        <f>'71'!AW76</f>
        <v>13.307422562711329</v>
      </c>
      <c r="O44" s="377">
        <f>'71'!AX76</f>
        <v>22.399434685818225</v>
      </c>
      <c r="P44" s="377">
        <f>'71'!AY76</f>
        <v>11.407919530408801</v>
      </c>
      <c r="Q44" s="377">
        <f>'71'!AZ76</f>
        <v>15.813994485079519</v>
      </c>
      <c r="R44" s="377">
        <f>'71'!BA76</f>
        <v>12.803207323530867</v>
      </c>
      <c r="S44" s="156"/>
      <c r="T44" s="156" t="s">
        <v>2192</v>
      </c>
      <c r="U44" s="156"/>
      <c r="V44" s="165"/>
      <c r="W44" s="377">
        <f>'71'!BB76</f>
        <v>1.8446182688987092</v>
      </c>
      <c r="X44" s="377">
        <f>'71'!BC76</f>
        <v>5.0499546422642698</v>
      </c>
      <c r="Y44" s="377">
        <f>'71'!BD76</f>
        <v>9.0808680832823807</v>
      </c>
      <c r="Z44" s="377">
        <f>'71'!BE76</f>
        <v>2.4354183394696474</v>
      </c>
      <c r="AA44" s="377">
        <f>'71'!BF76</f>
        <v>1.3329223866800415</v>
      </c>
      <c r="AB44" s="377">
        <f>'71'!BG76</f>
        <v>24.435752071995974</v>
      </c>
      <c r="AC44" s="377">
        <f>'71'!BR76</f>
        <v>10.391521273084797</v>
      </c>
      <c r="AD44" s="377">
        <f>'71'!BS76</f>
        <v>8.4890113334488113</v>
      </c>
      <c r="AE44" s="377">
        <f>'71'!BU76</f>
        <v>5.0367937359836041</v>
      </c>
      <c r="AF44" s="377">
        <f>'71'!BV76</f>
        <v>1.9206278008614162</v>
      </c>
      <c r="AG44" s="377">
        <f>'71'!BN76</f>
        <v>13.64977936377392</v>
      </c>
      <c r="AH44" s="377">
        <f>'71'!BO76</f>
        <v>4.3949722323472269</v>
      </c>
      <c r="AI44" s="377">
        <f>'71'!BP76</f>
        <v>6.5161847030942859</v>
      </c>
      <c r="AJ44" s="377">
        <f>'71'!BH76</f>
        <v>4.1674769606913564</v>
      </c>
      <c r="AK44" s="377">
        <f>'71'!BI76</f>
        <v>7.1288627297395282</v>
      </c>
      <c r="AL44" s="377">
        <f>'71'!BJ76</f>
        <v>1.1569423480270369</v>
      </c>
    </row>
    <row r="45" spans="1:38" ht="13.5" customHeight="1">
      <c r="A45" s="156"/>
      <c r="B45" s="156" t="s">
        <v>2201</v>
      </c>
      <c r="C45" s="156"/>
      <c r="D45" s="165"/>
      <c r="E45" s="307" t="e">
        <f>#REF!/#REF!*100</f>
        <v>#REF!</v>
      </c>
      <c r="F45" s="376">
        <f>'2'!E43</f>
        <v>1288.9369588457009</v>
      </c>
      <c r="G45" s="377">
        <v>100</v>
      </c>
      <c r="H45" s="377">
        <f>'71'!AQ77</f>
        <v>45.095459389581535</v>
      </c>
      <c r="I45" s="377">
        <f>'71'!AR77</f>
        <v>54.904540610418536</v>
      </c>
      <c r="J45" s="378">
        <f t="shared" si="0"/>
        <v>707.68491601213157</v>
      </c>
      <c r="K45" s="377">
        <f>'71'!AT77</f>
        <v>26.324072086928492</v>
      </c>
      <c r="L45" s="377">
        <f>'71'!AU77</f>
        <v>34.802716062210692</v>
      </c>
      <c r="M45" s="377">
        <f>'71'!AV77</f>
        <v>13.537168647681657</v>
      </c>
      <c r="N45" s="377">
        <f>'71'!AW77</f>
        <v>17.771913540298996</v>
      </c>
      <c r="O45" s="377">
        <f>'71'!AX77</f>
        <v>26.741371902460209</v>
      </c>
      <c r="P45" s="377">
        <f>'71'!AY77</f>
        <v>12.74331932116803</v>
      </c>
      <c r="Q45" s="377">
        <f>'71'!AZ77</f>
        <v>19.75537337763139</v>
      </c>
      <c r="R45" s="377">
        <f>'71'!BA77</f>
        <v>17.303034910237582</v>
      </c>
      <c r="S45" s="156"/>
      <c r="T45" s="156" t="s">
        <v>2287</v>
      </c>
      <c r="U45" s="156"/>
      <c r="V45" s="165"/>
      <c r="W45" s="377">
        <f>'71'!BB77</f>
        <v>3.4843987542398382</v>
      </c>
      <c r="X45" s="377">
        <f>'71'!BC77</f>
        <v>11.690398057058397</v>
      </c>
      <c r="Y45" s="377">
        <f>'71'!BD77</f>
        <v>10.147488346718291</v>
      </c>
      <c r="Z45" s="377">
        <f>'71'!BE77</f>
        <v>6.0577131142878233</v>
      </c>
      <c r="AA45" s="377">
        <f>'71'!BF77</f>
        <v>1.2080830225669255</v>
      </c>
      <c r="AB45" s="377">
        <f>'71'!BG77</f>
        <v>34.408949326840869</v>
      </c>
      <c r="AC45" s="377">
        <f>'71'!BR77</f>
        <v>15.47014101603563</v>
      </c>
      <c r="AD45" s="377">
        <f>'71'!BS77</f>
        <v>14.3426383096525</v>
      </c>
      <c r="AE45" s="377">
        <f>'71'!BU77</f>
        <v>8.4590796274703894</v>
      </c>
      <c r="AF45" s="377">
        <f>'71'!BV77</f>
        <v>3.5206603353234041</v>
      </c>
      <c r="AG45" s="377">
        <f>'71'!BN77</f>
        <v>20.478415568851577</v>
      </c>
      <c r="AH45" s="377">
        <f>'71'!BO77</f>
        <v>8.5417295123337862</v>
      </c>
      <c r="AI45" s="377">
        <f>'71'!BP77</f>
        <v>12.646860415850025</v>
      </c>
      <c r="AJ45" s="377">
        <f>'71'!BH77</f>
        <v>9.1190721979385749</v>
      </c>
      <c r="AK45" s="377">
        <f>'71'!BI77</f>
        <v>10.111585485678685</v>
      </c>
      <c r="AL45" s="377">
        <f>'71'!BJ77</f>
        <v>1.2732414754176824</v>
      </c>
    </row>
    <row r="46" spans="1:38" ht="13.5" customHeight="1">
      <c r="A46" s="156"/>
      <c r="B46" s="156" t="s">
        <v>2235</v>
      </c>
      <c r="C46" s="156"/>
      <c r="D46" s="165"/>
      <c r="E46" s="307" t="e">
        <f>#REF!/#REF!*100</f>
        <v>#REF!</v>
      </c>
      <c r="F46" s="376">
        <f>'2'!E44</f>
        <v>218.42870451087242</v>
      </c>
      <c r="G46" s="377">
        <v>100</v>
      </c>
      <c r="H46" s="377">
        <f>'71'!AQ78</f>
        <v>52.315570743709308</v>
      </c>
      <c r="I46" s="377">
        <f>'71'!AR78</f>
        <v>47.684429256290755</v>
      </c>
      <c r="J46" s="378">
        <f t="shared" si="0"/>
        <v>104.15648107791934</v>
      </c>
      <c r="K46" s="377">
        <f>'71'!AT78</f>
        <v>14.671763610724156</v>
      </c>
      <c r="L46" s="377">
        <f>'71'!AU78</f>
        <v>25.05145283112611</v>
      </c>
      <c r="M46" s="377">
        <f>'71'!AV78</f>
        <v>5.2465889169643116</v>
      </c>
      <c r="N46" s="377">
        <f>'71'!AW78</f>
        <v>12.94342424257095</v>
      </c>
      <c r="O46" s="377">
        <f>'71'!AX78</f>
        <v>20.583731347491408</v>
      </c>
      <c r="P46" s="377">
        <f>'71'!AY78</f>
        <v>2.5860377010877178</v>
      </c>
      <c r="Q46" s="377">
        <f>'71'!AZ78</f>
        <v>12.229961683652366</v>
      </c>
      <c r="R46" s="377">
        <f>'71'!BA78</f>
        <v>8.823850375499056</v>
      </c>
      <c r="S46" s="156"/>
      <c r="T46" s="156" t="s">
        <v>2235</v>
      </c>
      <c r="U46" s="156"/>
      <c r="V46" s="165"/>
      <c r="W46" s="377">
        <f>'71'!BB78</f>
        <v>0</v>
      </c>
      <c r="X46" s="377">
        <f>'71'!BC78</f>
        <v>1.8604833995339372</v>
      </c>
      <c r="Y46" s="377">
        <f>'71'!BD78</f>
        <v>9.9599761258863584</v>
      </c>
      <c r="Z46" s="377">
        <f>'71'!BE78</f>
        <v>1.5834137296732271</v>
      </c>
      <c r="AA46" s="377">
        <f>'71'!BF78</f>
        <v>0</v>
      </c>
      <c r="AB46" s="377">
        <f>'71'!BG78</f>
        <v>23.715761909202673</v>
      </c>
      <c r="AC46" s="377">
        <f>'71'!BR78</f>
        <v>5.812632712545029</v>
      </c>
      <c r="AD46" s="377">
        <f>'71'!BS78</f>
        <v>6.349858761017332</v>
      </c>
      <c r="AE46" s="377">
        <f>'71'!BU78</f>
        <v>2.9966091499212393</v>
      </c>
      <c r="AF46" s="377">
        <f>'71'!BV78</f>
        <v>1.3734458603862998</v>
      </c>
      <c r="AG46" s="377">
        <f>'71'!BN78</f>
        <v>18.254834373991756</v>
      </c>
      <c r="AH46" s="377">
        <f>'71'!BO78</f>
        <v>6.6996637120561449</v>
      </c>
      <c r="AI46" s="377">
        <f>'71'!BP78</f>
        <v>13.634279226625848</v>
      </c>
      <c r="AJ46" s="377">
        <f>'71'!BH78</f>
        <v>7.7040995517193789</v>
      </c>
      <c r="AK46" s="377">
        <f>'71'!BI78</f>
        <v>7.402507784223225</v>
      </c>
      <c r="AL46" s="377">
        <f>'71'!BJ78</f>
        <v>0</v>
      </c>
    </row>
    <row r="47" spans="1:38" ht="13.5" customHeight="1">
      <c r="A47" s="156"/>
      <c r="B47" s="156" t="s">
        <v>2231</v>
      </c>
      <c r="C47" s="156"/>
      <c r="D47" s="165"/>
      <c r="E47" s="307" t="e">
        <f>#REF!/#REF!*100</f>
        <v>#REF!</v>
      </c>
      <c r="F47" s="376">
        <f>'2'!E45</f>
        <v>170.0506864286522</v>
      </c>
      <c r="G47" s="377">
        <v>100</v>
      </c>
      <c r="H47" s="377">
        <f>'71'!AQ79</f>
        <v>38.714949309407515</v>
      </c>
      <c r="I47" s="377">
        <f>'71'!AR79</f>
        <v>61.285050690592513</v>
      </c>
      <c r="J47" s="378">
        <f t="shared" si="0"/>
        <v>104.21564937750003</v>
      </c>
      <c r="K47" s="377">
        <f>'71'!AT79</f>
        <v>24.528384394008889</v>
      </c>
      <c r="L47" s="377">
        <f>'71'!AU79</f>
        <v>45.630598536413089</v>
      </c>
      <c r="M47" s="377">
        <f>'71'!AV79</f>
        <v>25.5070807284682</v>
      </c>
      <c r="N47" s="377">
        <f>'71'!AW79</f>
        <v>25.68508346787733</v>
      </c>
      <c r="O47" s="377">
        <f>'71'!AX79</f>
        <v>25.948962948974408</v>
      </c>
      <c r="P47" s="377">
        <f>'71'!AY79</f>
        <v>19.256953683206291</v>
      </c>
      <c r="Q47" s="377">
        <f>'71'!AZ79</f>
        <v>35.342404808889107</v>
      </c>
      <c r="R47" s="377">
        <f>'71'!BA79</f>
        <v>3.2610597827571399</v>
      </c>
      <c r="S47" s="156"/>
      <c r="T47" s="156" t="s">
        <v>2231</v>
      </c>
      <c r="U47" s="156"/>
      <c r="V47" s="165"/>
      <c r="W47" s="377">
        <f>'71'!BB79</f>
        <v>2.3522398433118186</v>
      </c>
      <c r="X47" s="377">
        <f>'71'!BC79</f>
        <v>15.656008247340658</v>
      </c>
      <c r="Y47" s="377">
        <f>'71'!BD79</f>
        <v>15.030208873642884</v>
      </c>
      <c r="Z47" s="377">
        <f>'71'!BE79</f>
        <v>1.1761199216559093</v>
      </c>
      <c r="AA47" s="377">
        <f>'71'!BF79</f>
        <v>1.1761199216559093</v>
      </c>
      <c r="AB47" s="377">
        <f>'71'!BG79</f>
        <v>34.239819925822204</v>
      </c>
      <c r="AC47" s="377">
        <f>'71'!BR79</f>
        <v>16.956336421182055</v>
      </c>
      <c r="AD47" s="377">
        <f>'71'!BS79</f>
        <v>14.690455033672222</v>
      </c>
      <c r="AE47" s="377">
        <f>'71'!BU79</f>
        <v>10.935918360693742</v>
      </c>
      <c r="AF47" s="377">
        <f>'71'!BV79</f>
        <v>1.7641798824838639</v>
      </c>
      <c r="AG47" s="377">
        <f>'71'!BN79</f>
        <v>23.79455124399967</v>
      </c>
      <c r="AH47" s="377">
        <f>'71'!BO79</f>
        <v>16.695423543812197</v>
      </c>
      <c r="AI47" s="377">
        <f>'71'!BP79</f>
        <v>20.973992155860007</v>
      </c>
      <c r="AJ47" s="377">
        <f>'71'!BH79</f>
        <v>16.630685480751598</v>
      </c>
      <c r="AK47" s="377">
        <f>'71'!BI79</f>
        <v>5.4812298269900239</v>
      </c>
      <c r="AL47" s="377">
        <f>'71'!BJ79</f>
        <v>0</v>
      </c>
    </row>
    <row r="48" spans="1:38" ht="13.5" customHeight="1">
      <c r="A48" s="156"/>
      <c r="B48" s="156" t="s">
        <v>2232</v>
      </c>
      <c r="C48" s="156"/>
      <c r="D48" s="165"/>
      <c r="E48" s="307" t="e">
        <f>#REF!/#REF!*100</f>
        <v>#REF!</v>
      </c>
      <c r="F48" s="376">
        <f>'2'!E46</f>
        <v>139.05205215809997</v>
      </c>
      <c r="G48" s="377">
        <v>100</v>
      </c>
      <c r="H48" s="377">
        <f>'71'!AQ80</f>
        <v>40.366976575370792</v>
      </c>
      <c r="I48" s="377">
        <f>'71'!AR80</f>
        <v>59.633023424629236</v>
      </c>
      <c r="J48" s="378">
        <f t="shared" si="0"/>
        <v>82.920942835867422</v>
      </c>
      <c r="K48" s="377">
        <f>'71'!AT80</f>
        <v>29.795279818140546</v>
      </c>
      <c r="L48" s="377">
        <f>'71'!AU80</f>
        <v>17.161561005170974</v>
      </c>
      <c r="M48" s="377">
        <f>'71'!AV80</f>
        <v>2.8766206164667483</v>
      </c>
      <c r="N48" s="377">
        <f>'71'!AW80</f>
        <v>15.293079069077523</v>
      </c>
      <c r="O48" s="377">
        <f>'71'!AX80</f>
        <v>20.13728426520656</v>
      </c>
      <c r="P48" s="377">
        <f>'71'!AY80</f>
        <v>4.7379633682913482</v>
      </c>
      <c r="Q48" s="377">
        <f>'71'!AZ80</f>
        <v>14.605321541232041</v>
      </c>
      <c r="R48" s="377">
        <f>'71'!BA80</f>
        <v>5.7143679813596222</v>
      </c>
      <c r="S48" s="156"/>
      <c r="T48" s="156" t="s">
        <v>2254</v>
      </c>
      <c r="U48" s="156"/>
      <c r="V48" s="165"/>
      <c r="W48" s="377">
        <f>'71'!BB80</f>
        <v>0.71915515411668707</v>
      </c>
      <c r="X48" s="377">
        <f>'71'!BC80</f>
        <v>9.8394180233719712</v>
      </c>
      <c r="Y48" s="377">
        <f>'71'!BD80</f>
        <v>18.094519042943976</v>
      </c>
      <c r="Z48" s="377">
        <f>'71'!BE80</f>
        <v>5.2792865887443288</v>
      </c>
      <c r="AA48" s="377">
        <f>'71'!BF80</f>
        <v>0</v>
      </c>
      <c r="AB48" s="377">
        <f>'71'!BG80</f>
        <v>34.860763523228563</v>
      </c>
      <c r="AC48" s="377">
        <f>'71'!BR80</f>
        <v>6.7175968969777022</v>
      </c>
      <c r="AD48" s="377">
        <f>'71'!BS80</f>
        <v>9.1202628692552832</v>
      </c>
      <c r="AE48" s="377">
        <f>'71'!BU80</f>
        <v>7.1840759158642031</v>
      </c>
      <c r="AF48" s="377">
        <f>'71'!BV80</f>
        <v>1.9047893271198739</v>
      </c>
      <c r="AG48" s="377">
        <f>'71'!BN80</f>
        <v>21.792854933798729</v>
      </c>
      <c r="AH48" s="377">
        <f>'71'!BO80</f>
        <v>17.307567700737568</v>
      </c>
      <c r="AI48" s="377">
        <f>'71'!BP80</f>
        <v>14.178698560866538</v>
      </c>
      <c r="AJ48" s="377">
        <f>'71'!BH80</f>
        <v>6.0298393691322234</v>
      </c>
      <c r="AK48" s="377">
        <f>'71'!BI80</f>
        <v>16.260892209824213</v>
      </c>
      <c r="AL48" s="377">
        <f>'71'!BJ80</f>
        <v>0.71915515411668707</v>
      </c>
    </row>
    <row r="49" spans="1:38" ht="13.5" customHeight="1">
      <c r="A49" s="156"/>
      <c r="B49" s="156" t="s">
        <v>2197</v>
      </c>
      <c r="C49" s="156"/>
      <c r="D49" s="165"/>
      <c r="E49" s="307" t="e">
        <f>#REF!/#REF!*100</f>
        <v>#REF!</v>
      </c>
      <c r="F49" s="376">
        <f>'2'!E47</f>
        <v>27.280542986415849</v>
      </c>
      <c r="G49" s="377">
        <v>100</v>
      </c>
      <c r="H49" s="377">
        <f>'71'!AQ81</f>
        <v>25.659313318967293</v>
      </c>
      <c r="I49" s="377">
        <f>'71'!AR81</f>
        <v>74.340686681032707</v>
      </c>
      <c r="J49" s="378">
        <f t="shared" si="0"/>
        <v>20.280542986415849</v>
      </c>
      <c r="K49" s="377">
        <f>'71'!AT81</f>
        <v>31.481174324076346</v>
      </c>
      <c r="L49" s="377">
        <f>'71'!AU81</f>
        <v>25.659313318967293</v>
      </c>
      <c r="M49" s="377">
        <f>'71'!AV81</f>
        <v>10.996848565271696</v>
      </c>
      <c r="N49" s="377">
        <f>'71'!AW81</f>
        <v>28.19704760326076</v>
      </c>
      <c r="O49" s="377">
        <f>'71'!AX81</f>
        <v>28.19704760326076</v>
      </c>
      <c r="P49" s="377">
        <f>'71'!AY81</f>
        <v>10.996848565271696</v>
      </c>
      <c r="Q49" s="377">
        <f>'71'!AZ81</f>
        <v>18.328080942119495</v>
      </c>
      <c r="R49" s="377">
        <f>'71'!BA81</f>
        <v>10.996848565271696</v>
      </c>
      <c r="S49" s="156"/>
      <c r="T49" s="156" t="s">
        <v>2264</v>
      </c>
      <c r="U49" s="156"/>
      <c r="V49" s="165"/>
      <c r="W49" s="377">
        <f>'71'!BB81</f>
        <v>0</v>
      </c>
      <c r="X49" s="377">
        <f>'71'!BC81</f>
        <v>14.662464753695598</v>
      </c>
      <c r="Y49" s="377">
        <f>'71'!BD81</f>
        <v>7.3312323768477992</v>
      </c>
      <c r="Z49" s="377">
        <f>'71'!BE81</f>
        <v>3.6656161884238996</v>
      </c>
      <c r="AA49" s="377">
        <f>'71'!BF81</f>
        <v>0</v>
      </c>
      <c r="AB49" s="377">
        <f>'71'!BG81</f>
        <v>36.65616188423899</v>
      </c>
      <c r="AC49" s="377">
        <f>'71'!BR81</f>
        <v>10.996848565271696</v>
      </c>
      <c r="AD49" s="377">
        <f>'71'!BS81</f>
        <v>14.662464753695598</v>
      </c>
      <c r="AE49" s="377">
        <f>'71'!BU81</f>
        <v>14.662464753695598</v>
      </c>
      <c r="AF49" s="377">
        <f>'71'!BV81</f>
        <v>3.6656161884238996</v>
      </c>
      <c r="AG49" s="377">
        <f>'71'!BN81</f>
        <v>29.324929507391197</v>
      </c>
      <c r="AH49" s="377">
        <f>'71'!BO81</f>
        <v>18.328080942119495</v>
      </c>
      <c r="AI49" s="377">
        <f>'71'!BP81</f>
        <v>25.659313318967293</v>
      </c>
      <c r="AJ49" s="377">
        <f>'71'!BH81</f>
        <v>0</v>
      </c>
      <c r="AK49" s="377">
        <f>'71'!BI81</f>
        <v>7.3312323768477992</v>
      </c>
      <c r="AL49" s="377">
        <f>'71'!BJ81</f>
        <v>3.6656161884238996</v>
      </c>
    </row>
    <row r="50" spans="1:38" ht="13.5" customHeight="1">
      <c r="A50" s="3094" t="s">
        <v>355</v>
      </c>
      <c r="B50" s="3094"/>
      <c r="C50" s="3094"/>
      <c r="D50" s="165"/>
      <c r="E50" s="307"/>
      <c r="F50" s="376"/>
      <c r="G50" s="377"/>
      <c r="H50" s="377"/>
      <c r="I50" s="377"/>
      <c r="J50" s="379"/>
      <c r="K50" s="377"/>
      <c r="L50" s="377"/>
      <c r="M50" s="377"/>
      <c r="N50" s="377"/>
      <c r="O50" s="377"/>
      <c r="P50" s="377"/>
      <c r="Q50" s="377"/>
      <c r="R50" s="377"/>
      <c r="S50" s="3094" t="s">
        <v>355</v>
      </c>
      <c r="T50" s="3094"/>
      <c r="U50" s="3094"/>
      <c r="V50" s="165"/>
      <c r="W50" s="377"/>
      <c r="X50" s="377"/>
      <c r="Y50" s="377"/>
      <c r="Z50" s="377"/>
      <c r="AA50" s="377"/>
      <c r="AB50" s="377"/>
      <c r="AC50" s="377"/>
      <c r="AD50" s="377"/>
      <c r="AE50" s="377"/>
      <c r="AF50" s="377"/>
      <c r="AG50" s="377"/>
      <c r="AH50" s="377"/>
      <c r="AI50" s="377"/>
      <c r="AJ50" s="377"/>
      <c r="AK50" s="377"/>
      <c r="AL50" s="377"/>
    </row>
    <row r="51" spans="1:38" ht="13.5" customHeight="1">
      <c r="A51" s="156"/>
      <c r="B51" s="156" t="s">
        <v>2188</v>
      </c>
      <c r="C51" s="156"/>
      <c r="D51" s="165"/>
      <c r="E51" s="307" t="e">
        <f>#REF!/#REF!*100</f>
        <v>#REF!</v>
      </c>
      <c r="F51" s="376">
        <f>'2'!E49</f>
        <v>5656.3620919160521</v>
      </c>
      <c r="G51" s="377">
        <v>100</v>
      </c>
      <c r="H51" s="377">
        <f>'71'!AQ82</f>
        <v>61.864990075074125</v>
      </c>
      <c r="I51" s="377">
        <f>'71'!AR82</f>
        <v>38.13500992492591</v>
      </c>
      <c r="J51" s="378">
        <f t="shared" si="0"/>
        <v>2157.0542451419333</v>
      </c>
      <c r="K51" s="377">
        <f>'71'!AT82</f>
        <v>14.131837010213285</v>
      </c>
      <c r="L51" s="377">
        <f>'71'!AU82</f>
        <v>23.302907369708059</v>
      </c>
      <c r="M51" s="377">
        <f>'71'!AV82</f>
        <v>15.074643258722437</v>
      </c>
      <c r="N51" s="377">
        <f>'71'!AW82</f>
        <v>10.928388576884384</v>
      </c>
      <c r="O51" s="377">
        <f>'71'!AX82</f>
        <v>19.811299019261412</v>
      </c>
      <c r="P51" s="377">
        <f>'71'!AY82</f>
        <v>8.2458102009719454</v>
      </c>
      <c r="Q51" s="377">
        <f>'71'!AZ82</f>
        <v>12.555298255957076</v>
      </c>
      <c r="R51" s="377">
        <f>'71'!BA82</f>
        <v>13.24917109947304</v>
      </c>
      <c r="S51" s="156"/>
      <c r="T51" s="156" t="s">
        <v>2224</v>
      </c>
      <c r="U51" s="156"/>
      <c r="V51" s="165"/>
      <c r="W51" s="377">
        <f>'71'!BB82</f>
        <v>3.6947896017284441</v>
      </c>
      <c r="X51" s="377">
        <f>'71'!BC82</f>
        <v>4.5473530449038568</v>
      </c>
      <c r="Y51" s="377">
        <f>'71'!BD82</f>
        <v>7.5962312671740033</v>
      </c>
      <c r="Z51" s="377">
        <f>'71'!BE82</f>
        <v>4.7055952549675224</v>
      </c>
      <c r="AA51" s="377">
        <f>'71'!BF82</f>
        <v>3.3987036886777648</v>
      </c>
      <c r="AB51" s="377">
        <f>'71'!BG82</f>
        <v>15.633936701977177</v>
      </c>
      <c r="AC51" s="377">
        <f>'71'!BR82</f>
        <v>9.3925396316838814</v>
      </c>
      <c r="AD51" s="377">
        <f>'71'!BS82</f>
        <v>9.7999258391282567</v>
      </c>
      <c r="AE51" s="377">
        <f>'71'!BU82</f>
        <v>2.9861450201956572</v>
      </c>
      <c r="AF51" s="377">
        <f>'71'!BV82</f>
        <v>1.1922401344368543</v>
      </c>
      <c r="AG51" s="377">
        <f>'71'!BN82</f>
        <v>3.727523629039573</v>
      </c>
      <c r="AH51" s="377">
        <f>'71'!BO82</f>
        <v>1.8951651438165054</v>
      </c>
      <c r="AI51" s="377">
        <f>'71'!BP82</f>
        <v>3.7989447390944444</v>
      </c>
      <c r="AJ51" s="377">
        <f>'71'!BH82</f>
        <v>6.8764526314671075</v>
      </c>
      <c r="AK51" s="377">
        <f>'71'!BI82</f>
        <v>0.72190390406917537</v>
      </c>
      <c r="AL51" s="377">
        <f>'71'!BJ82</f>
        <v>1.037889943443935</v>
      </c>
    </row>
    <row r="52" spans="1:38" ht="13.5" customHeight="1">
      <c r="A52" s="156"/>
      <c r="B52" s="156" t="s">
        <v>2189</v>
      </c>
      <c r="C52" s="156"/>
      <c r="D52" s="165"/>
      <c r="E52" s="307" t="e">
        <f>#REF!/#REF!*100</f>
        <v>#REF!</v>
      </c>
      <c r="F52" s="376">
        <f>'2'!E50</f>
        <v>1865.2393106138684</v>
      </c>
      <c r="G52" s="377">
        <v>100</v>
      </c>
      <c r="H52" s="377">
        <f>'71'!AQ83</f>
        <v>44.922505137698337</v>
      </c>
      <c r="I52" s="377">
        <f>'71'!AR83</f>
        <v>55.07749486230167</v>
      </c>
      <c r="J52" s="378">
        <f t="shared" si="0"/>
        <v>1027.3270854729844</v>
      </c>
      <c r="K52" s="377">
        <f>'71'!AT83</f>
        <v>25.97019956953779</v>
      </c>
      <c r="L52" s="377">
        <f>'71'!AU83</f>
        <v>30.208493753492238</v>
      </c>
      <c r="M52" s="377">
        <f>'71'!AV83</f>
        <v>19.907708235445696</v>
      </c>
      <c r="N52" s="377">
        <f>'71'!AW83</f>
        <v>21.565751517277178</v>
      </c>
      <c r="O52" s="377">
        <f>'71'!AX83</f>
        <v>27.602556780158444</v>
      </c>
      <c r="P52" s="377">
        <f>'71'!AY83</f>
        <v>9.2736696649319015</v>
      </c>
      <c r="Q52" s="377">
        <f>'71'!AZ83</f>
        <v>18.39028076331326</v>
      </c>
      <c r="R52" s="377">
        <f>'71'!BA83</f>
        <v>17.388721280254124</v>
      </c>
      <c r="S52" s="156"/>
      <c r="T52" s="156" t="s">
        <v>2204</v>
      </c>
      <c r="U52" s="156"/>
      <c r="V52" s="165"/>
      <c r="W52" s="377">
        <f>'71'!BB83</f>
        <v>5.2512636013091818</v>
      </c>
      <c r="X52" s="377">
        <f>'71'!BC83</f>
        <v>6.7110254914254073</v>
      </c>
      <c r="Y52" s="377">
        <f>'71'!BD83</f>
        <v>17.385319207189966</v>
      </c>
      <c r="Z52" s="377">
        <f>'71'!BE83</f>
        <v>9.5719203012323462</v>
      </c>
      <c r="AA52" s="377">
        <f>'71'!BF83</f>
        <v>2.1221251317906757</v>
      </c>
      <c r="AB52" s="377">
        <f>'71'!BG83</f>
        <v>35.714875800049811</v>
      </c>
      <c r="AC52" s="377">
        <f>'71'!BR83</f>
        <v>22.036945738849713</v>
      </c>
      <c r="AD52" s="377">
        <f>'71'!BS83</f>
        <v>21.974881878097506</v>
      </c>
      <c r="AE52" s="377">
        <f>'71'!BU83</f>
        <v>3.9050651723074377</v>
      </c>
      <c r="AF52" s="377">
        <f>'71'!BV83</f>
        <v>0.15918901689592344</v>
      </c>
      <c r="AG52" s="377">
        <f>'71'!BN83</f>
        <v>8.3626682243743939</v>
      </c>
      <c r="AH52" s="377">
        <f>'71'!BO83</f>
        <v>3.7327200217801413</v>
      </c>
      <c r="AI52" s="377">
        <f>'71'!BP83</f>
        <v>2.1527879505726313</v>
      </c>
      <c r="AJ52" s="377">
        <f>'71'!BH83</f>
        <v>8.4462064362075591</v>
      </c>
      <c r="AK52" s="377">
        <f>'71'!BI83</f>
        <v>2.8802979878815753</v>
      </c>
      <c r="AL52" s="377">
        <f>'71'!BJ83</f>
        <v>1.1947880765513077</v>
      </c>
    </row>
    <row r="53" spans="1:38" ht="13.5" customHeight="1">
      <c r="A53" s="156"/>
      <c r="B53" s="156" t="s">
        <v>2249</v>
      </c>
      <c r="C53" s="156"/>
      <c r="D53" s="165"/>
      <c r="E53" s="307" t="e">
        <f>#REF!/#REF!*100</f>
        <v>#REF!</v>
      </c>
      <c r="F53" s="376">
        <f>'2'!E51</f>
        <v>3021.7690457832905</v>
      </c>
      <c r="G53" s="377">
        <v>100</v>
      </c>
      <c r="H53" s="377">
        <f>'71'!AQ84</f>
        <v>51.70593272383325</v>
      </c>
      <c r="I53" s="377">
        <f>'71'!AR84</f>
        <v>48.294067276166786</v>
      </c>
      <c r="J53" s="378">
        <f t="shared" si="0"/>
        <v>1459.3351759009654</v>
      </c>
      <c r="K53" s="377">
        <f>'71'!AT84</f>
        <v>20.756208118813639</v>
      </c>
      <c r="L53" s="377">
        <f>'71'!AU84</f>
        <v>30.576074547023108</v>
      </c>
      <c r="M53" s="377">
        <f>'71'!AV84</f>
        <v>19.498615013402858</v>
      </c>
      <c r="N53" s="377">
        <f>'71'!AW84</f>
        <v>9.1835321637205958</v>
      </c>
      <c r="O53" s="377">
        <f>'71'!AX84</f>
        <v>24.507268332363743</v>
      </c>
      <c r="P53" s="377">
        <f>'71'!AY84</f>
        <v>11.045878805091302</v>
      </c>
      <c r="Q53" s="377">
        <f>'71'!AZ84</f>
        <v>15.426256813482395</v>
      </c>
      <c r="R53" s="377">
        <f>'71'!BA84</f>
        <v>12.319589202323776</v>
      </c>
      <c r="S53" s="156"/>
      <c r="T53" s="156" t="s">
        <v>2249</v>
      </c>
      <c r="U53" s="156"/>
      <c r="V53" s="165"/>
      <c r="W53" s="377">
        <f>'71'!BB84</f>
        <v>2.4540684032203597</v>
      </c>
      <c r="X53" s="377">
        <f>'71'!BC84</f>
        <v>9.5440513563557694</v>
      </c>
      <c r="Y53" s="377">
        <f>'71'!BD84</f>
        <v>6.9961423203179187</v>
      </c>
      <c r="Z53" s="377">
        <f>'71'!BE84</f>
        <v>5.9878112085855744</v>
      </c>
      <c r="AA53" s="377">
        <f>'71'!BF84</f>
        <v>3.5091238059367229</v>
      </c>
      <c r="AB53" s="377">
        <f>'71'!BG84</f>
        <v>26.812533780783614</v>
      </c>
      <c r="AC53" s="377">
        <f>'71'!BR84</f>
        <v>10.990813719109203</v>
      </c>
      <c r="AD53" s="377">
        <f>'71'!BS84</f>
        <v>20.201869408640015</v>
      </c>
      <c r="AE53" s="377">
        <f>'71'!BU84</f>
        <v>8.4984104597123533</v>
      </c>
      <c r="AF53" s="377">
        <f>'71'!BV84</f>
        <v>0.41534957070548728</v>
      </c>
      <c r="AG53" s="377">
        <f>'71'!BN84</f>
        <v>8.4582945661523059</v>
      </c>
      <c r="AH53" s="377">
        <f>'71'!BO84</f>
        <v>3.7462710737188076</v>
      </c>
      <c r="AI53" s="377">
        <f>'71'!BP84</f>
        <v>6.1449581930370547</v>
      </c>
      <c r="AJ53" s="377">
        <f>'71'!BH84</f>
        <v>7.3891920374061035</v>
      </c>
      <c r="AK53" s="377">
        <f>'71'!BI84</f>
        <v>1.2260287764181907</v>
      </c>
      <c r="AL53" s="377">
        <f>'71'!BJ84</f>
        <v>0.64412274824475602</v>
      </c>
    </row>
    <row r="54" spans="1:38" ht="13.5" customHeight="1">
      <c r="A54" s="155"/>
      <c r="B54" s="156" t="s">
        <v>2226</v>
      </c>
      <c r="C54" s="155"/>
      <c r="D54" s="165"/>
      <c r="E54" s="307" t="e">
        <f>#REF!/#REF!*100</f>
        <v>#REF!</v>
      </c>
      <c r="F54" s="376">
        <f>'2'!E52</f>
        <v>2845.6625974049871</v>
      </c>
      <c r="G54" s="377">
        <v>100</v>
      </c>
      <c r="H54" s="377">
        <f>'71'!AQ85</f>
        <v>47.423743803062735</v>
      </c>
      <c r="I54" s="377">
        <f>'71'!AR85</f>
        <v>52.576256196937287</v>
      </c>
      <c r="J54" s="378">
        <f t="shared" si="0"/>
        <v>1496.142857712066</v>
      </c>
      <c r="K54" s="377">
        <f>'71'!AT85</f>
        <v>23.553622466150422</v>
      </c>
      <c r="L54" s="377">
        <f>'71'!AU85</f>
        <v>31.698769702194145</v>
      </c>
      <c r="M54" s="377">
        <f>'71'!AV85</f>
        <v>19.990940472815353</v>
      </c>
      <c r="N54" s="377">
        <f>'71'!AW85</f>
        <v>16.148431653153239</v>
      </c>
      <c r="O54" s="377">
        <f>'71'!AX85</f>
        <v>29.845740042750229</v>
      </c>
      <c r="P54" s="377">
        <f>'71'!AY85</f>
        <v>11.179987943407655</v>
      </c>
      <c r="Q54" s="377">
        <f>'71'!AZ85</f>
        <v>16.421872903230081</v>
      </c>
      <c r="R54" s="377">
        <f>'71'!BA85</f>
        <v>15.246767053002792</v>
      </c>
      <c r="S54" s="155"/>
      <c r="T54" s="156" t="s">
        <v>2230</v>
      </c>
      <c r="U54" s="155"/>
      <c r="V54" s="165"/>
      <c r="W54" s="377">
        <f>'71'!BB85</f>
        <v>5.6551550209124013</v>
      </c>
      <c r="X54" s="377">
        <f>'71'!BC85</f>
        <v>5.8907416104737393</v>
      </c>
      <c r="Y54" s="377">
        <f>'71'!BD85</f>
        <v>12.816680645008299</v>
      </c>
      <c r="Z54" s="377">
        <f>'71'!BE85</f>
        <v>7.1575567041663204</v>
      </c>
      <c r="AA54" s="377">
        <f>'71'!BF85</f>
        <v>2.5207609997947262</v>
      </c>
      <c r="AB54" s="377">
        <f>'71'!BG85</f>
        <v>27.023768813851401</v>
      </c>
      <c r="AC54" s="377">
        <f>'71'!BR85</f>
        <v>11.490635593940546</v>
      </c>
      <c r="AD54" s="377">
        <f>'71'!BS85</f>
        <v>16.7465034589673</v>
      </c>
      <c r="AE54" s="377">
        <f>'71'!BU85</f>
        <v>5.7607620906729684</v>
      </c>
      <c r="AF54" s="377">
        <f>'71'!BV85</f>
        <v>0.26107458154349372</v>
      </c>
      <c r="AG54" s="377">
        <f>'71'!BN85</f>
        <v>11.643555775249444</v>
      </c>
      <c r="AH54" s="377">
        <f>'71'!BO85</f>
        <v>3.0374343856594104</v>
      </c>
      <c r="AI54" s="377">
        <f>'71'!BP85</f>
        <v>5.6128966483259246</v>
      </c>
      <c r="AJ54" s="377">
        <f>'71'!BH85</f>
        <v>9.8847323749010574</v>
      </c>
      <c r="AK54" s="377">
        <f>'71'!BI85</f>
        <v>5.5166211489894801</v>
      </c>
      <c r="AL54" s="377">
        <f>'71'!BJ85</f>
        <v>0.76018685282524956</v>
      </c>
    </row>
    <row r="55" spans="1:38" ht="13.5" customHeight="1">
      <c r="A55" s="155"/>
      <c r="B55" s="156" t="s">
        <v>2283</v>
      </c>
      <c r="C55" s="155"/>
      <c r="D55" s="165"/>
      <c r="E55" s="307" t="e">
        <f>#REF!/#REF!*100</f>
        <v>#REF!</v>
      </c>
      <c r="F55" s="376">
        <f>'2'!E53</f>
        <v>1426.7920558758028</v>
      </c>
      <c r="G55" s="377">
        <v>100</v>
      </c>
      <c r="H55" s="377">
        <f>'71'!AQ86</f>
        <v>50.489723029453728</v>
      </c>
      <c r="I55" s="377">
        <f>'71'!AR86</f>
        <v>49.510276970546293</v>
      </c>
      <c r="J55" s="378">
        <f t="shared" si="0"/>
        <v>706.40869865786158</v>
      </c>
      <c r="K55" s="377">
        <f>'71'!AT86</f>
        <v>24.951192436851493</v>
      </c>
      <c r="L55" s="377">
        <f>'71'!AU86</f>
        <v>30.184974892131738</v>
      </c>
      <c r="M55" s="377">
        <f>'71'!AV86</f>
        <v>12.065543997715292</v>
      </c>
      <c r="N55" s="377">
        <f>'71'!AW86</f>
        <v>13.07316028415492</v>
      </c>
      <c r="O55" s="377">
        <f>'71'!AX86</f>
        <v>23.109642567963114</v>
      </c>
      <c r="P55" s="377">
        <f>'71'!AY86</f>
        <v>11.727341961187319</v>
      </c>
      <c r="Q55" s="377">
        <f>'71'!AZ86</f>
        <v>14.741428344433013</v>
      </c>
      <c r="R55" s="377">
        <f>'71'!BA86</f>
        <v>12.196229180547764</v>
      </c>
      <c r="S55" s="155"/>
      <c r="T55" s="156" t="s">
        <v>2192</v>
      </c>
      <c r="U55" s="155"/>
      <c r="V55" s="165"/>
      <c r="W55" s="377">
        <f>'71'!BB86</f>
        <v>1.8273485376352767</v>
      </c>
      <c r="X55" s="377">
        <f>'71'!BC86</f>
        <v>5.0210618868158026</v>
      </c>
      <c r="Y55" s="377">
        <f>'71'!BD86</f>
        <v>9.8743600748432225</v>
      </c>
      <c r="Z55" s="377">
        <f>'71'!BE86</f>
        <v>2.3200823294508384</v>
      </c>
      <c r="AA55" s="377">
        <f>'71'!BF86</f>
        <v>1.2697981392959543</v>
      </c>
      <c r="AB55" s="377">
        <f>'71'!BG86</f>
        <v>24.804868957083492</v>
      </c>
      <c r="AC55" s="377">
        <f>'71'!BR86</f>
        <v>10.569230755184963</v>
      </c>
      <c r="AD55" s="377">
        <f>'71'!BS86</f>
        <v>8.9294051148602769</v>
      </c>
      <c r="AE55" s="377">
        <f>'71'!BU86</f>
        <v>5.2232598031721551</v>
      </c>
      <c r="AF55" s="377">
        <f>'71'!BV86</f>
        <v>1.8296711287806782</v>
      </c>
      <c r="AG55" s="377">
        <f>'71'!BN86</f>
        <v>13.11763576414722</v>
      </c>
      <c r="AH55" s="377">
        <f>'71'!BO86</f>
        <v>4.4203947723810275</v>
      </c>
      <c r="AI55" s="377">
        <f>'71'!BP86</f>
        <v>5.9227698012342369</v>
      </c>
      <c r="AJ55" s="377">
        <f>'71'!BH86</f>
        <v>3.6852916473249349</v>
      </c>
      <c r="AK55" s="377">
        <f>'71'!BI86</f>
        <v>6.3540443650782263</v>
      </c>
      <c r="AL55" s="377">
        <f>'71'!BJ86</f>
        <v>0.85184034633251027</v>
      </c>
    </row>
    <row r="56" spans="1:38" ht="13.5" customHeight="1">
      <c r="A56" s="155"/>
      <c r="B56" s="156" t="s">
        <v>2280</v>
      </c>
      <c r="C56" s="155"/>
      <c r="D56" s="165"/>
      <c r="E56" s="307" t="e">
        <f>#REF!/#REF!*100</f>
        <v>#REF!</v>
      </c>
      <c r="F56" s="376">
        <f>'2'!E54</f>
        <v>1313.2048448229257</v>
      </c>
      <c r="G56" s="377">
        <v>100</v>
      </c>
      <c r="H56" s="377">
        <f>'71'!AQ87</f>
        <v>47.038097736622319</v>
      </c>
      <c r="I56" s="377">
        <f>'71'!AR87</f>
        <v>52.961902263377759</v>
      </c>
      <c r="J56" s="378">
        <f t="shared" si="0"/>
        <v>695.49826643305948</v>
      </c>
      <c r="K56" s="377">
        <f>'71'!AT87</f>
        <v>24.49672728729098</v>
      </c>
      <c r="L56" s="377">
        <f>'71'!AU87</f>
        <v>34.23526180878288</v>
      </c>
      <c r="M56" s="377">
        <f>'71'!AV87</f>
        <v>11.274057485396714</v>
      </c>
      <c r="N56" s="377">
        <f>'71'!AW87</f>
        <v>15.666110522572602</v>
      </c>
      <c r="O56" s="377">
        <f>'71'!AX87</f>
        <v>24.812233535314455</v>
      </c>
      <c r="P56" s="377">
        <f>'71'!AY87</f>
        <v>12.000674843617004</v>
      </c>
      <c r="Q56" s="377">
        <f>'71'!AZ87</f>
        <v>17.599920766726083</v>
      </c>
      <c r="R56" s="377">
        <f>'71'!BA87</f>
        <v>15.791713967795628</v>
      </c>
      <c r="S56" s="155"/>
      <c r="T56" s="156" t="s">
        <v>2201</v>
      </c>
      <c r="U56" s="155"/>
      <c r="V56" s="165"/>
      <c r="W56" s="377">
        <f>'71'!BB87</f>
        <v>3.028756134983408</v>
      </c>
      <c r="X56" s="377">
        <f>'71'!BC87</f>
        <v>9.1851373251277391</v>
      </c>
      <c r="Y56" s="377">
        <f>'71'!BD87</f>
        <v>10.49015198068486</v>
      </c>
      <c r="Z56" s="377">
        <f>'71'!BE87</f>
        <v>5.9457672196927582</v>
      </c>
      <c r="AA56" s="377">
        <f>'71'!BF87</f>
        <v>0</v>
      </c>
      <c r="AB56" s="377">
        <f>'71'!BG87</f>
        <v>31.376398990497012</v>
      </c>
      <c r="AC56" s="377">
        <f>'71'!BR87</f>
        <v>13.756066939724018</v>
      </c>
      <c r="AD56" s="377">
        <f>'71'!BS87</f>
        <v>12.688334474478168</v>
      </c>
      <c r="AE56" s="377">
        <f>'71'!BU87</f>
        <v>6.2200223199810472</v>
      </c>
      <c r="AF56" s="377">
        <f>'71'!BV87</f>
        <v>3.4555989064694108</v>
      </c>
      <c r="AG56" s="377">
        <f>'71'!BN87</f>
        <v>17.772926125985542</v>
      </c>
      <c r="AH56" s="377">
        <f>'71'!BO87</f>
        <v>8.3108386049565031</v>
      </c>
      <c r="AI56" s="377">
        <f>'71'!BP87</f>
        <v>12.72260671893031</v>
      </c>
      <c r="AJ56" s="377">
        <f>'71'!BH87</f>
        <v>8.4674758483725849</v>
      </c>
      <c r="AK56" s="377">
        <f>'71'!BI87</f>
        <v>10.475902387246471</v>
      </c>
      <c r="AL56" s="377">
        <f>'71'!BJ87</f>
        <v>1.5216749010801793</v>
      </c>
    </row>
    <row r="57" spans="1:38" ht="13.5" customHeight="1">
      <c r="A57" s="155"/>
      <c r="B57" s="156" t="s">
        <v>2235</v>
      </c>
      <c r="C57" s="155"/>
      <c r="D57" s="165"/>
      <c r="E57" s="307" t="e">
        <f>#REF!/#REF!*100</f>
        <v>#REF!</v>
      </c>
      <c r="F57" s="376">
        <f>'2'!E55</f>
        <v>277.35390239443331</v>
      </c>
      <c r="G57" s="377">
        <v>100</v>
      </c>
      <c r="H57" s="377">
        <f>'71'!AQ88</f>
        <v>49.543567367053733</v>
      </c>
      <c r="I57" s="377">
        <f>'71'!AR88</f>
        <v>50.456432632946289</v>
      </c>
      <c r="J57" s="378">
        <f t="shared" si="0"/>
        <v>139.94288491649485</v>
      </c>
      <c r="K57" s="377">
        <f>'71'!AT88</f>
        <v>23.563743359950411</v>
      </c>
      <c r="L57" s="377">
        <f>'71'!AU88</f>
        <v>23.625743141305531</v>
      </c>
      <c r="M57" s="377">
        <f>'71'!AV88</f>
        <v>13.552922440066418</v>
      </c>
      <c r="N57" s="377">
        <f>'71'!AW88</f>
        <v>21.558671276457464</v>
      </c>
      <c r="O57" s="377">
        <f>'71'!AX88</f>
        <v>19.53033439297359</v>
      </c>
      <c r="P57" s="377">
        <f>'71'!AY88</f>
        <v>3.5560827800729764</v>
      </c>
      <c r="Q57" s="377">
        <f>'71'!AZ88</f>
        <v>20.360921806813977</v>
      </c>
      <c r="R57" s="377">
        <f>'71'!BA88</f>
        <v>18.711013583964437</v>
      </c>
      <c r="S57" s="155"/>
      <c r="T57" s="156" t="s">
        <v>2235</v>
      </c>
      <c r="U57" s="155"/>
      <c r="V57" s="165"/>
      <c r="W57" s="377">
        <f>'71'!BB88</f>
        <v>0.36055018204786965</v>
      </c>
      <c r="X57" s="377">
        <f>'71'!BC88</f>
        <v>10.772895888142411</v>
      </c>
      <c r="Y57" s="377">
        <f>'71'!BD88</f>
        <v>11.207348438793179</v>
      </c>
      <c r="Z57" s="377">
        <f>'71'!BE88</f>
        <v>1.2470097110275722</v>
      </c>
      <c r="AA57" s="377">
        <f>'71'!BF88</f>
        <v>5.9748315882134682</v>
      </c>
      <c r="AB57" s="377">
        <f>'71'!BG88</f>
        <v>30.917994803270858</v>
      </c>
      <c r="AC57" s="377">
        <f>'71'!BR88</f>
        <v>9.9680198184171882</v>
      </c>
      <c r="AD57" s="377">
        <f>'71'!BS88</f>
        <v>15.675828699179789</v>
      </c>
      <c r="AE57" s="377">
        <f>'71'!BU88</f>
        <v>13.034993426519115</v>
      </c>
      <c r="AF57" s="377">
        <f>'71'!BV88</f>
        <v>1.081650546143609</v>
      </c>
      <c r="AG57" s="377">
        <f>'71'!BN88</f>
        <v>23.428978042518512</v>
      </c>
      <c r="AH57" s="377">
        <f>'71'!BO88</f>
        <v>8.66820586280922</v>
      </c>
      <c r="AI57" s="377">
        <f>'71'!BP88</f>
        <v>9.5477104661615826</v>
      </c>
      <c r="AJ57" s="377">
        <f>'71'!BH88</f>
        <v>9.4592443783225821</v>
      </c>
      <c r="AK57" s="377">
        <f>'71'!BI88</f>
        <v>7.4986372746394689</v>
      </c>
      <c r="AL57" s="377">
        <f>'71'!BJ88</f>
        <v>0</v>
      </c>
    </row>
    <row r="58" spans="1:38" ht="13.5" customHeight="1">
      <c r="A58" s="155"/>
      <c r="B58" s="156" t="s">
        <v>2231</v>
      </c>
      <c r="C58" s="155"/>
      <c r="D58" s="165"/>
      <c r="E58" s="307" t="e">
        <f>#REF!/#REF!*100</f>
        <v>#REF!</v>
      </c>
      <c r="F58" s="376">
        <f>'2'!E56</f>
        <v>166.09737423850902</v>
      </c>
      <c r="G58" s="377">
        <v>100</v>
      </c>
      <c r="H58" s="377">
        <f>'71'!AQ89</f>
        <v>39.053923966093961</v>
      </c>
      <c r="I58" s="377">
        <f>'71'!AR89</f>
        <v>60.946076033906074</v>
      </c>
      <c r="J58" s="378">
        <f t="shared" si="0"/>
        <v>101.22983199372322</v>
      </c>
      <c r="K58" s="377">
        <f>'71'!AT89</f>
        <v>23.756748028939505</v>
      </c>
      <c r="L58" s="377">
        <f>'71'!AU89</f>
        <v>39.91814272385966</v>
      </c>
      <c r="M58" s="377">
        <f>'71'!AV89</f>
        <v>23.065467624079108</v>
      </c>
      <c r="N58" s="377">
        <f>'71'!AW89</f>
        <v>22.447977756582397</v>
      </c>
      <c r="O58" s="377">
        <f>'71'!AX89</f>
        <v>27.951448206564567</v>
      </c>
      <c r="P58" s="377">
        <f>'71'!AY89</f>
        <v>19.71529175200396</v>
      </c>
      <c r="Q58" s="377">
        <f>'71'!AZ89</f>
        <v>30.950285140346047</v>
      </c>
      <c r="R58" s="377">
        <f>'71'!BA89</f>
        <v>6.7449275992022439</v>
      </c>
      <c r="S58" s="155"/>
      <c r="T58" s="156" t="s">
        <v>2231</v>
      </c>
      <c r="U58" s="155"/>
      <c r="V58" s="165"/>
      <c r="W58" s="377">
        <f>'71'!BB89</f>
        <v>1.8061694314878953</v>
      </c>
      <c r="X58" s="377">
        <f>'71'!BC89</f>
        <v>16.484813627309798</v>
      </c>
      <c r="Y58" s="377">
        <f>'71'!BD89</f>
        <v>13.430448321184077</v>
      </c>
      <c r="Z58" s="377">
        <f>'71'!BE89</f>
        <v>2.7987490289722343</v>
      </c>
      <c r="AA58" s="377">
        <f>'71'!BF89</f>
        <v>0.60205647716263178</v>
      </c>
      <c r="AB58" s="377">
        <f>'71'!BG89</f>
        <v>34.997655595717056</v>
      </c>
      <c r="AC58" s="377">
        <f>'71'!BR89</f>
        <v>16.560187821841289</v>
      </c>
      <c r="AD58" s="377">
        <f>'71'!BS89</f>
        <v>12.253449799757613</v>
      </c>
      <c r="AE58" s="377">
        <f>'71'!BU89</f>
        <v>10.004186827904702</v>
      </c>
      <c r="AF58" s="377">
        <f>'71'!BV89</f>
        <v>3.4008055061348657</v>
      </c>
      <c r="AG58" s="377">
        <f>'71'!BN89</f>
        <v>27.090432558779732</v>
      </c>
      <c r="AH58" s="377">
        <f>'71'!BO89</f>
        <v>16.240775222066166</v>
      </c>
      <c r="AI58" s="377">
        <f>'71'!BP89</f>
        <v>22.608104783708992</v>
      </c>
      <c r="AJ58" s="377">
        <f>'71'!BH89</f>
        <v>17.026515288073437</v>
      </c>
      <c r="AK58" s="377">
        <f>'71'!BI89</f>
        <v>4.4196703136408573</v>
      </c>
      <c r="AL58" s="377">
        <f>'71'!BJ89</f>
        <v>0</v>
      </c>
    </row>
    <row r="59" spans="1:38" ht="13.5" customHeight="1">
      <c r="A59" s="155"/>
      <c r="B59" s="156" t="s">
        <v>2254</v>
      </c>
      <c r="C59" s="155"/>
      <c r="D59" s="165"/>
      <c r="E59" s="307" t="e">
        <f>#REF!/#REF!*100</f>
        <v>#REF!</v>
      </c>
      <c r="F59" s="376">
        <f>'2'!E57</f>
        <v>147.23823396422361</v>
      </c>
      <c r="G59" s="377">
        <v>100</v>
      </c>
      <c r="H59" s="377">
        <f>'71'!AQ90</f>
        <v>44.21754699397988</v>
      </c>
      <c r="I59" s="377">
        <f>'71'!AR90</f>
        <v>55.782453006020141</v>
      </c>
      <c r="J59" s="378">
        <f t="shared" si="0"/>
        <v>82.133098667987014</v>
      </c>
      <c r="K59" s="377">
        <f>'71'!AT90</f>
        <v>26.339829228152396</v>
      </c>
      <c r="L59" s="377">
        <f>'71'!AU90</f>
        <v>19.978924047865281</v>
      </c>
      <c r="M59" s="377">
        <f>'71'!AV90</f>
        <v>8.2870871873465948</v>
      </c>
      <c r="N59" s="377">
        <f>'71'!AW90</f>
        <v>16.523676911845151</v>
      </c>
      <c r="O59" s="377">
        <f>'71'!AX90</f>
        <v>21.148880433956407</v>
      </c>
      <c r="P59" s="377">
        <f>'71'!AY90</f>
        <v>7.2849055845081594</v>
      </c>
      <c r="Q59" s="377">
        <f>'71'!AZ90</f>
        <v>17.535154940164876</v>
      </c>
      <c r="R59" s="377">
        <f>'71'!BA90</f>
        <v>3.5977729117454982</v>
      </c>
      <c r="S59" s="155"/>
      <c r="T59" s="156" t="s">
        <v>2254</v>
      </c>
      <c r="U59" s="155"/>
      <c r="V59" s="165"/>
      <c r="W59" s="377">
        <f>'71'!BB90</f>
        <v>3.4895359012056537</v>
      </c>
      <c r="X59" s="377">
        <f>'71'!BC90</f>
        <v>10.983013468958152</v>
      </c>
      <c r="Y59" s="377">
        <f>'71'!BD90</f>
        <v>15.289609772264184</v>
      </c>
      <c r="Z59" s="377">
        <f>'71'!BE90</f>
        <v>3.1868812644464639</v>
      </c>
      <c r="AA59" s="377">
        <f>'71'!BF90</f>
        <v>0</v>
      </c>
      <c r="AB59" s="377">
        <f>'71'!BG90</f>
        <v>34.865544210665782</v>
      </c>
      <c r="AC59" s="377">
        <f>'71'!BR90</f>
        <v>9.1544750385380489</v>
      </c>
      <c r="AD59" s="377">
        <f>'71'!BS90</f>
        <v>8.6131926066120652</v>
      </c>
      <c r="AE59" s="377">
        <f>'71'!BU90</f>
        <v>4.9857677203192132</v>
      </c>
      <c r="AF59" s="377">
        <f>'71'!BV90</f>
        <v>0</v>
      </c>
      <c r="AG59" s="377">
        <f>'71'!BN90</f>
        <v>25.031897755114553</v>
      </c>
      <c r="AH59" s="377">
        <f>'71'!BO90</f>
        <v>14.798738701326721</v>
      </c>
      <c r="AI59" s="377">
        <f>'71'!BP90</f>
        <v>15.03071033992877</v>
      </c>
      <c r="AJ59" s="377">
        <f>'71'!BH90</f>
        <v>5.6945911118797472</v>
      </c>
      <c r="AK59" s="377">
        <f>'71'!BI90</f>
        <v>13.557929303321492</v>
      </c>
      <c r="AL59" s="377">
        <f>'71'!BJ90</f>
        <v>0.67917141701318084</v>
      </c>
    </row>
    <row r="60" spans="1:38" ht="13.5" customHeight="1">
      <c r="A60" s="155"/>
      <c r="B60" s="156" t="s">
        <v>2207</v>
      </c>
      <c r="C60" s="155"/>
      <c r="D60" s="165"/>
      <c r="E60" s="307" t="e">
        <f>#REF!/#REF!*100</f>
        <v>#REF!</v>
      </c>
      <c r="F60" s="376">
        <f>'2'!E58</f>
        <v>25.280542986415849</v>
      </c>
      <c r="G60" s="377">
        <v>100</v>
      </c>
      <c r="H60" s="377">
        <f>'71'!AQ91</f>
        <v>19.778056201904686</v>
      </c>
      <c r="I60" s="377">
        <f>'71'!AR91</f>
        <v>80.221943798095324</v>
      </c>
      <c r="J60" s="378">
        <f t="shared" si="0"/>
        <v>20.280542986415853</v>
      </c>
      <c r="K60" s="377">
        <f>'71'!AT91</f>
        <v>33.971720064410505</v>
      </c>
      <c r="L60" s="377">
        <f>'71'!AU91</f>
        <v>27.689278682666561</v>
      </c>
      <c r="M60" s="377">
        <f>'71'!AV91</f>
        <v>11.866833721142813</v>
      </c>
      <c r="N60" s="377">
        <f>'71'!AW91</f>
        <v>34.383390012541994</v>
      </c>
      <c r="O60" s="377">
        <f>'71'!AX91</f>
        <v>34.383390012541994</v>
      </c>
      <c r="P60" s="377">
        <f>'71'!AY91</f>
        <v>11.866833721142813</v>
      </c>
      <c r="Q60" s="377">
        <f>'71'!AZ91</f>
        <v>15.822444961523749</v>
      </c>
      <c r="R60" s="377">
        <f>'71'!BA91</f>
        <v>11.866833721142813</v>
      </c>
      <c r="S60" s="155"/>
      <c r="T60" s="156" t="s">
        <v>2197</v>
      </c>
      <c r="U60" s="155"/>
      <c r="V60" s="165"/>
      <c r="W60" s="377">
        <f>'71'!BB91</f>
        <v>0</v>
      </c>
      <c r="X60" s="377">
        <f>'71'!BC91</f>
        <v>11.866833721142813</v>
      </c>
      <c r="Y60" s="377">
        <f>'71'!BD91</f>
        <v>7.9112224807618743</v>
      </c>
      <c r="Z60" s="377">
        <f>'71'!BE91</f>
        <v>3.9556112403809371</v>
      </c>
      <c r="AA60" s="377">
        <f>'71'!BF91</f>
        <v>0</v>
      </c>
      <c r="AB60" s="377">
        <f>'71'!BG91</f>
        <v>35.600501163428433</v>
      </c>
      <c r="AC60" s="377">
        <f>'71'!BR91</f>
        <v>11.866833721142813</v>
      </c>
      <c r="AD60" s="377">
        <f>'71'!BS91</f>
        <v>15.822444961523749</v>
      </c>
      <c r="AE60" s="377">
        <f>'71'!BU91</f>
        <v>15.822444961523749</v>
      </c>
      <c r="AF60" s="377">
        <f>'71'!BV91</f>
        <v>3.9556112403809371</v>
      </c>
      <c r="AG60" s="377">
        <f>'71'!BN91</f>
        <v>27.689278682666561</v>
      </c>
      <c r="AH60" s="377">
        <f>'71'!BO91</f>
        <v>19.778056201904686</v>
      </c>
      <c r="AI60" s="377">
        <f>'71'!BP91</f>
        <v>23.733667442285626</v>
      </c>
      <c r="AJ60" s="377">
        <f>'71'!BH91</f>
        <v>0</v>
      </c>
      <c r="AK60" s="377">
        <f>'71'!BI91</f>
        <v>7.9112224807618743</v>
      </c>
      <c r="AL60" s="377">
        <f>'71'!BJ91</f>
        <v>3.9556112403809371</v>
      </c>
    </row>
    <row r="61" spans="1:38" ht="13.5" customHeight="1">
      <c r="A61" s="3094" t="s">
        <v>356</v>
      </c>
      <c r="B61" s="3094"/>
      <c r="C61" s="3094"/>
      <c r="D61" s="162"/>
      <c r="E61" s="307"/>
      <c r="F61" s="376"/>
      <c r="G61" s="377"/>
      <c r="H61" s="377"/>
      <c r="I61" s="377"/>
      <c r="J61" s="379"/>
      <c r="K61" s="377"/>
      <c r="L61" s="377"/>
      <c r="M61" s="377"/>
      <c r="N61" s="377"/>
      <c r="O61" s="377"/>
      <c r="P61" s="377"/>
      <c r="Q61" s="377"/>
      <c r="R61" s="377"/>
      <c r="S61" s="3094" t="s">
        <v>356</v>
      </c>
      <c r="T61" s="3094"/>
      <c r="U61" s="3094"/>
      <c r="V61" s="162"/>
      <c r="W61" s="377"/>
      <c r="X61" s="377"/>
      <c r="Y61" s="377"/>
      <c r="Z61" s="377"/>
      <c r="AA61" s="377"/>
      <c r="AB61" s="377"/>
      <c r="AC61" s="377"/>
      <c r="AD61" s="377"/>
      <c r="AE61" s="377"/>
      <c r="AF61" s="377"/>
      <c r="AG61" s="377"/>
      <c r="AH61" s="377"/>
      <c r="AI61" s="377"/>
      <c r="AJ61" s="377"/>
      <c r="AK61" s="377"/>
      <c r="AL61" s="377"/>
    </row>
    <row r="62" spans="1:38" ht="13.5" customHeight="1">
      <c r="A62" s="166"/>
      <c r="B62" s="156" t="s">
        <v>2188</v>
      </c>
      <c r="C62" s="166"/>
      <c r="D62" s="167"/>
      <c r="E62" s="380" t="e">
        <f>#REF!/#REF!*100</f>
        <v>#REF!</v>
      </c>
      <c r="F62" s="376">
        <f>'2'!E60</f>
        <v>5202.6267469068152</v>
      </c>
      <c r="G62" s="377">
        <v>100</v>
      </c>
      <c r="H62" s="377">
        <f>'71'!AQ92</f>
        <v>62.327764578117794</v>
      </c>
      <c r="I62" s="377">
        <f>'71'!AR92</f>
        <v>37.672235421882249</v>
      </c>
      <c r="J62" s="378">
        <f t="shared" si="0"/>
        <v>1959.9457962165493</v>
      </c>
      <c r="K62" s="377">
        <f>'71'!AT92</f>
        <v>14.195634232558763</v>
      </c>
      <c r="L62" s="377">
        <f>'71'!AU92</f>
        <v>21.601984828498498</v>
      </c>
      <c r="M62" s="377">
        <f>'71'!AV92</f>
        <v>13.191298100616175</v>
      </c>
      <c r="N62" s="377">
        <f>'71'!AW92</f>
        <v>9.7431742738615501</v>
      </c>
      <c r="O62" s="377">
        <f>'71'!AX92</f>
        <v>19.038531023892411</v>
      </c>
      <c r="P62" s="377">
        <f>'71'!AY92</f>
        <v>6.3572751238017045</v>
      </c>
      <c r="Q62" s="377">
        <f>'71'!AZ92</f>
        <v>11.877406108138988</v>
      </c>
      <c r="R62" s="377">
        <f>'71'!BA92</f>
        <v>12.382199512216168</v>
      </c>
      <c r="S62" s="166"/>
      <c r="T62" s="156" t="s">
        <v>2224</v>
      </c>
      <c r="U62" s="166"/>
      <c r="V62" s="167"/>
      <c r="W62" s="377">
        <f>'71'!BB92</f>
        <v>3.9904440599700024</v>
      </c>
      <c r="X62" s="377">
        <f>'71'!BC92</f>
        <v>2.9043284227882773</v>
      </c>
      <c r="Y62" s="377">
        <f>'71'!BD92</f>
        <v>7.4300955991376538</v>
      </c>
      <c r="Z62" s="377">
        <f>'71'!BE92</f>
        <v>6.0206777743489219</v>
      </c>
      <c r="AA62" s="377">
        <f>'71'!BF92</f>
        <v>1.6516068767274894</v>
      </c>
      <c r="AB62" s="377">
        <f>'71'!BG92</f>
        <v>19.030912901215427</v>
      </c>
      <c r="AC62" s="377">
        <f>'71'!BR92</f>
        <v>10.141477001165486</v>
      </c>
      <c r="AD62" s="377">
        <f>'71'!BS92</f>
        <v>13.918477264360254</v>
      </c>
      <c r="AE62" s="377">
        <f>'71'!BU92</f>
        <v>5.0008016758705089</v>
      </c>
      <c r="AF62" s="377">
        <f>'71'!BV92</f>
        <v>0.6663170764287536</v>
      </c>
      <c r="AG62" s="377">
        <f>'71'!BN92</f>
        <v>2.4859692152387924</v>
      </c>
      <c r="AH62" s="377">
        <f>'71'!BO92</f>
        <v>0.61563469129818327</v>
      </c>
      <c r="AI62" s="377">
        <f>'71'!BP92</f>
        <v>2.7480980426966131</v>
      </c>
      <c r="AJ62" s="377">
        <f>'71'!BH92</f>
        <v>7.6446790126742918</v>
      </c>
      <c r="AK62" s="377">
        <f>'71'!BI92</f>
        <v>1.0827828665583279</v>
      </c>
      <c r="AL62" s="377">
        <f>'71'!BJ92</f>
        <v>0.87084496968347302</v>
      </c>
    </row>
    <row r="63" spans="1:38" ht="13.5" customHeight="1">
      <c r="A63" s="166"/>
      <c r="B63" s="156" t="s">
        <v>2204</v>
      </c>
      <c r="C63" s="166"/>
      <c r="D63" s="162"/>
      <c r="E63" s="380" t="e">
        <f>#REF!/#REF!*100</f>
        <v>#REF!</v>
      </c>
      <c r="F63" s="376">
        <f>'2'!E61</f>
        <v>2022.6009846255738</v>
      </c>
      <c r="G63" s="377">
        <v>100</v>
      </c>
      <c r="H63" s="377">
        <f>'71'!AQ93</f>
        <v>48.618991875971076</v>
      </c>
      <c r="I63" s="377">
        <f>'71'!AR93</f>
        <v>51.381008124028952</v>
      </c>
      <c r="J63" s="378">
        <f t="shared" si="0"/>
        <v>1039.2327762271557</v>
      </c>
      <c r="K63" s="377">
        <f>'71'!AT93</f>
        <v>20.508624918211737</v>
      </c>
      <c r="L63" s="377">
        <f>'71'!AU93</f>
        <v>33.23768498517061</v>
      </c>
      <c r="M63" s="377">
        <f>'71'!AV93</f>
        <v>26.109871599850031</v>
      </c>
      <c r="N63" s="377">
        <f>'71'!AW93</f>
        <v>21.359196329443368</v>
      </c>
      <c r="O63" s="377">
        <f>'71'!AX93</f>
        <v>28.254089254781256</v>
      </c>
      <c r="P63" s="377">
        <f>'71'!AY93</f>
        <v>14.500101155736889</v>
      </c>
      <c r="Q63" s="377">
        <f>'71'!AZ93</f>
        <v>21.928982921841236</v>
      </c>
      <c r="R63" s="377">
        <f>'71'!BA93</f>
        <v>12.854001292507485</v>
      </c>
      <c r="S63" s="166"/>
      <c r="T63" s="156" t="s">
        <v>2204</v>
      </c>
      <c r="U63" s="166"/>
      <c r="V63" s="162"/>
      <c r="W63" s="377">
        <f>'71'!BB93</f>
        <v>5.092313575265873</v>
      </c>
      <c r="X63" s="377">
        <f>'71'!BC93</f>
        <v>10.578282178136703</v>
      </c>
      <c r="Y63" s="377">
        <f>'71'!BD93</f>
        <v>10.323219709459265</v>
      </c>
      <c r="Z63" s="377">
        <f>'71'!BE93</f>
        <v>3.9152099610284528</v>
      </c>
      <c r="AA63" s="377">
        <f>'71'!BF93</f>
        <v>6.4083072619887469</v>
      </c>
      <c r="AB63" s="377">
        <f>'71'!BG93</f>
        <v>27.547256138374138</v>
      </c>
      <c r="AC63" s="377">
        <f>'71'!BR93</f>
        <v>17.054070681865824</v>
      </c>
      <c r="AD63" s="377">
        <f>'71'!BS93</f>
        <v>20.275706205171588</v>
      </c>
      <c r="AE63" s="377">
        <f>'71'!BU93</f>
        <v>5.6178885518781714</v>
      </c>
      <c r="AF63" s="377">
        <f>'71'!BV93</f>
        <v>1.6612273135148299</v>
      </c>
      <c r="AG63" s="377">
        <f>'71'!BN93</f>
        <v>7.4125776869891915</v>
      </c>
      <c r="AH63" s="377">
        <f>'71'!BO93</f>
        <v>3.7117470217177595</v>
      </c>
      <c r="AI63" s="377">
        <f>'71'!BP93</f>
        <v>4.2741719064029562</v>
      </c>
      <c r="AJ63" s="377">
        <f>'71'!BH93</f>
        <v>11.037398656743001</v>
      </c>
      <c r="AK63" s="377">
        <f>'71'!BI93</f>
        <v>5.4710620590291397</v>
      </c>
      <c r="AL63" s="377">
        <f>'71'!BJ93</f>
        <v>0.66251327383821079</v>
      </c>
    </row>
    <row r="64" spans="1:38" ht="13.5" customHeight="1">
      <c r="A64" s="155"/>
      <c r="B64" s="156" t="s">
        <v>2249</v>
      </c>
      <c r="C64" s="155"/>
      <c r="D64" s="165"/>
      <c r="E64" s="380" t="e">
        <f>#REF!/#REF!*100</f>
        <v>#REF!</v>
      </c>
      <c r="F64" s="376">
        <f>'2'!E62</f>
        <v>2076.1296739719023</v>
      </c>
      <c r="G64" s="377">
        <v>100</v>
      </c>
      <c r="H64" s="377">
        <f>'71'!AQ94</f>
        <v>51.310798036984515</v>
      </c>
      <c r="I64" s="377">
        <f>'71'!AR94</f>
        <v>48.689201963015499</v>
      </c>
      <c r="J64" s="378">
        <f t="shared" si="0"/>
        <v>1010.8509699742748</v>
      </c>
      <c r="K64" s="377">
        <f>'71'!AT94</f>
        <v>19.810116799017528</v>
      </c>
      <c r="L64" s="377">
        <f>'71'!AU94</f>
        <v>24.207428268407934</v>
      </c>
      <c r="M64" s="377">
        <f>'71'!AV94</f>
        <v>18.343462842947282</v>
      </c>
      <c r="N64" s="377">
        <f>'71'!AW94</f>
        <v>14.961062344816668</v>
      </c>
      <c r="O64" s="377">
        <f>'71'!AX94</f>
        <v>20.788568560771413</v>
      </c>
      <c r="P64" s="377">
        <f>'71'!AY94</f>
        <v>6.2468682872176249</v>
      </c>
      <c r="Q64" s="377">
        <f>'71'!AZ94</f>
        <v>8.6109951511379492</v>
      </c>
      <c r="R64" s="377">
        <f>'71'!BA94</f>
        <v>11.581253854193587</v>
      </c>
      <c r="S64" s="155"/>
      <c r="T64" s="156" t="s">
        <v>2249</v>
      </c>
      <c r="U64" s="155"/>
      <c r="V64" s="165"/>
      <c r="W64" s="377">
        <f>'71'!BB94</f>
        <v>2.9546243971933075</v>
      </c>
      <c r="X64" s="377">
        <f>'71'!BC94</f>
        <v>8.9562165977215411</v>
      </c>
      <c r="Y64" s="377">
        <f>'71'!BD94</f>
        <v>8.0170021593553109</v>
      </c>
      <c r="Z64" s="377">
        <f>'71'!BE94</f>
        <v>7.0739803598216318</v>
      </c>
      <c r="AA64" s="377">
        <f>'71'!BF94</f>
        <v>1.519474200478989</v>
      </c>
      <c r="AB64" s="377">
        <f>'71'!BG94</f>
        <v>22.231562012494351</v>
      </c>
      <c r="AC64" s="377">
        <f>'71'!BR94</f>
        <v>9.479118199700407</v>
      </c>
      <c r="AD64" s="377">
        <f>'71'!BS94</f>
        <v>17.788616928515129</v>
      </c>
      <c r="AE64" s="377">
        <f>'71'!BU94</f>
        <v>2.9153118066533512</v>
      </c>
      <c r="AF64" s="377">
        <f>'71'!BV94</f>
        <v>0.75002196474631633</v>
      </c>
      <c r="AG64" s="377">
        <f>'71'!BN94</f>
        <v>4.0893538198146677</v>
      </c>
      <c r="AH64" s="377">
        <f>'71'!BO94</f>
        <v>2.2756872929111269</v>
      </c>
      <c r="AI64" s="377">
        <f>'71'!BP94</f>
        <v>2.4814272630556484</v>
      </c>
      <c r="AJ64" s="377">
        <f>'71'!BH94</f>
        <v>9.0571366057640219</v>
      </c>
      <c r="AK64" s="377">
        <f>'71'!BI94</f>
        <v>2.2821505714535228</v>
      </c>
      <c r="AL64" s="377">
        <f>'71'!BJ94</f>
        <v>4.8166548194789383E-2</v>
      </c>
    </row>
    <row r="65" spans="1:38" ht="13.5" customHeight="1">
      <c r="A65" s="155"/>
      <c r="B65" s="156" t="s">
        <v>2226</v>
      </c>
      <c r="C65" s="155"/>
      <c r="D65" s="165"/>
      <c r="E65" s="380" t="e">
        <f>#REF!/#REF!*100</f>
        <v>#REF!</v>
      </c>
      <c r="F65" s="376">
        <f>'2'!E63</f>
        <v>2512.1377965626648</v>
      </c>
      <c r="G65" s="377">
        <v>100</v>
      </c>
      <c r="H65" s="377">
        <f>'71'!AQ95</f>
        <v>52.347027429542294</v>
      </c>
      <c r="I65" s="377">
        <f>'71'!AR95</f>
        <v>47.652972570457756</v>
      </c>
      <c r="J65" s="378">
        <f t="shared" si="0"/>
        <v>1197.1083351281084</v>
      </c>
      <c r="K65" s="377">
        <f>'71'!AT95</f>
        <v>21.366438577285045</v>
      </c>
      <c r="L65" s="377">
        <f>'71'!AU95</f>
        <v>28.632433267651848</v>
      </c>
      <c r="M65" s="377">
        <f>'71'!AV95</f>
        <v>20.435112790774703</v>
      </c>
      <c r="N65" s="377">
        <f>'71'!AW95</f>
        <v>9.717638479240156</v>
      </c>
      <c r="O65" s="377">
        <f>'71'!AX95</f>
        <v>26.750863386369101</v>
      </c>
      <c r="P65" s="377">
        <f>'71'!AY95</f>
        <v>10.769792768696004</v>
      </c>
      <c r="Q65" s="377">
        <f>'71'!AZ95</f>
        <v>18.498276486348754</v>
      </c>
      <c r="R65" s="377">
        <f>'71'!BA95</f>
        <v>15.842790517002147</v>
      </c>
      <c r="S65" s="155"/>
      <c r="T65" s="156" t="s">
        <v>2230</v>
      </c>
      <c r="U65" s="155"/>
      <c r="V65" s="165"/>
      <c r="W65" s="377">
        <f>'71'!BB95</f>
        <v>2.7563800681925925</v>
      </c>
      <c r="X65" s="377">
        <f>'71'!BC95</f>
        <v>3.9364535920155266</v>
      </c>
      <c r="Y65" s="377">
        <f>'71'!BD95</f>
        <v>11.499196290273193</v>
      </c>
      <c r="Z65" s="377">
        <f>'71'!BE95</f>
        <v>6.628808233563853</v>
      </c>
      <c r="AA65" s="377">
        <f>'71'!BF95</f>
        <v>4.1406605448363347</v>
      </c>
      <c r="AB65" s="377">
        <f>'71'!BG95</f>
        <v>27.031248777406457</v>
      </c>
      <c r="AC65" s="377">
        <f>'71'!BR95</f>
        <v>10.175125816740572</v>
      </c>
      <c r="AD65" s="377">
        <f>'71'!BS95</f>
        <v>13.156710865749771</v>
      </c>
      <c r="AE65" s="377">
        <f>'71'!BU95</f>
        <v>6.9515732325091149</v>
      </c>
      <c r="AF65" s="377">
        <f>'71'!BV95</f>
        <v>0.57922398919685336</v>
      </c>
      <c r="AG65" s="377">
        <f>'71'!BN95</f>
        <v>13.042904170274664</v>
      </c>
      <c r="AH65" s="377">
        <f>'71'!BO95</f>
        <v>2.884941483732391</v>
      </c>
      <c r="AI65" s="377">
        <f>'71'!BP95</f>
        <v>6.8254652580838169</v>
      </c>
      <c r="AJ65" s="377">
        <f>'71'!BH95</f>
        <v>5.2353371991834861</v>
      </c>
      <c r="AK65" s="377">
        <f>'71'!BI95</f>
        <v>2.5333043300586402</v>
      </c>
      <c r="AL65" s="377">
        <f>'71'!BJ95</f>
        <v>2.4832201375364757</v>
      </c>
    </row>
    <row r="66" spans="1:38" ht="13.5" customHeight="1">
      <c r="A66" s="155"/>
      <c r="B66" s="156" t="s">
        <v>2283</v>
      </c>
      <c r="C66" s="155"/>
      <c r="D66" s="165"/>
      <c r="E66" s="380" t="e">
        <f>#REF!/#REF!*100</f>
        <v>#REF!</v>
      </c>
      <c r="F66" s="376">
        <f>'2'!E64</f>
        <v>1574.8370907923429</v>
      </c>
      <c r="G66" s="377">
        <v>100</v>
      </c>
      <c r="H66" s="377">
        <f>'71'!AQ96</f>
        <v>45.358443513352285</v>
      </c>
      <c r="I66" s="377">
        <f>'71'!AR96</f>
        <v>54.641556486647701</v>
      </c>
      <c r="J66" s="378">
        <f t="shared" si="0"/>
        <v>860.51549853797735</v>
      </c>
      <c r="K66" s="377">
        <f>'71'!AT96</f>
        <v>31.375786244651355</v>
      </c>
      <c r="L66" s="377">
        <f>'71'!AU96</f>
        <v>37.534797887750372</v>
      </c>
      <c r="M66" s="377">
        <f>'71'!AV96</f>
        <v>15.070451440727057</v>
      </c>
      <c r="N66" s="377">
        <f>'71'!AW96</f>
        <v>15.582715247749379</v>
      </c>
      <c r="O66" s="377">
        <f>'71'!AX96</f>
        <v>30.972493675526337</v>
      </c>
      <c r="P66" s="377">
        <f>'71'!AY96</f>
        <v>17.962944215455646</v>
      </c>
      <c r="Q66" s="377">
        <f>'71'!AZ96</f>
        <v>14.132205503851678</v>
      </c>
      <c r="R66" s="377">
        <f>'71'!BA96</f>
        <v>18.349764191923388</v>
      </c>
      <c r="S66" s="155"/>
      <c r="T66" s="156" t="s">
        <v>2283</v>
      </c>
      <c r="U66" s="155"/>
      <c r="V66" s="165"/>
      <c r="W66" s="377">
        <f>'71'!BB96</f>
        <v>4.3120252419033784</v>
      </c>
      <c r="X66" s="377">
        <f>'71'!BC96</f>
        <v>8.9681015544628977</v>
      </c>
      <c r="Y66" s="377">
        <f>'71'!BD96</f>
        <v>15.263021321806573</v>
      </c>
      <c r="Z66" s="377">
        <f>'71'!BE96</f>
        <v>4.5151509586994081</v>
      </c>
      <c r="AA66" s="377">
        <f>'71'!BF96</f>
        <v>3.7139643986498565</v>
      </c>
      <c r="AB66" s="377">
        <f>'71'!BG96</f>
        <v>26.395670675535442</v>
      </c>
      <c r="AC66" s="377">
        <f>'71'!BR96</f>
        <v>15.800775086787732</v>
      </c>
      <c r="AD66" s="377">
        <f>'71'!BS96</f>
        <v>14.08153652829354</v>
      </c>
      <c r="AE66" s="377">
        <f>'71'!BU96</f>
        <v>4.7586379177996632</v>
      </c>
      <c r="AF66" s="377">
        <f>'71'!BV96</f>
        <v>0.93131326106165524</v>
      </c>
      <c r="AG66" s="377">
        <f>'71'!BN96</f>
        <v>14.214893167090533</v>
      </c>
      <c r="AH66" s="377">
        <f>'71'!BO96</f>
        <v>8.6845278457308375</v>
      </c>
      <c r="AI66" s="377">
        <f>'71'!BP96</f>
        <v>9.5164861810446517</v>
      </c>
      <c r="AJ66" s="377">
        <f>'71'!BH96</f>
        <v>5.2225330634220741</v>
      </c>
      <c r="AK66" s="377">
        <f>'71'!BI96</f>
        <v>2.3152525128015209</v>
      </c>
      <c r="AL66" s="377">
        <f>'71'!BJ96</f>
        <v>0</v>
      </c>
    </row>
    <row r="67" spans="1:38" ht="13.5" customHeight="1">
      <c r="A67" s="155"/>
      <c r="B67" s="156" t="s">
        <v>2280</v>
      </c>
      <c r="C67" s="155"/>
      <c r="D67" s="165"/>
      <c r="E67" s="380" t="e">
        <f>#REF!/#REF!*100</f>
        <v>#REF!</v>
      </c>
      <c r="F67" s="376">
        <f>'2'!E65</f>
        <v>1639.4703791734137</v>
      </c>
      <c r="G67" s="377">
        <v>100</v>
      </c>
      <c r="H67" s="377">
        <f>'71'!AQ97</f>
        <v>44.954758279035055</v>
      </c>
      <c r="I67" s="377">
        <f>'71'!AR97</f>
        <v>55.045241720964952</v>
      </c>
      <c r="J67" s="378">
        <f t="shared" si="0"/>
        <v>902.4504331596263</v>
      </c>
      <c r="K67" s="377">
        <f>'71'!AT97</f>
        <v>24.641766696527405</v>
      </c>
      <c r="L67" s="377">
        <f>'71'!AU97</f>
        <v>33.857687260101329</v>
      </c>
      <c r="M67" s="377">
        <f>'71'!AV97</f>
        <v>15.272045424482403</v>
      </c>
      <c r="N67" s="377">
        <f>'71'!AW97</f>
        <v>16.217083088463703</v>
      </c>
      <c r="O67" s="377">
        <f>'71'!AX97</f>
        <v>27.196529820251879</v>
      </c>
      <c r="P67" s="377">
        <f>'71'!AY97</f>
        <v>11.995948464583075</v>
      </c>
      <c r="Q67" s="377">
        <f>'71'!AZ97</f>
        <v>17.288152339555594</v>
      </c>
      <c r="R67" s="377">
        <f>'71'!BA97</f>
        <v>17.483790442740894</v>
      </c>
      <c r="S67" s="155"/>
      <c r="T67" s="156" t="s">
        <v>2201</v>
      </c>
      <c r="U67" s="155"/>
      <c r="V67" s="165"/>
      <c r="W67" s="377">
        <f>'71'!BB97</f>
        <v>3.3564924998150976</v>
      </c>
      <c r="X67" s="377">
        <f>'71'!BC97</f>
        <v>8.2274863550702424</v>
      </c>
      <c r="Y67" s="377">
        <f>'71'!BD97</f>
        <v>11.763106705271117</v>
      </c>
      <c r="Z67" s="377">
        <f>'71'!BE97</f>
        <v>5.3747742321674608</v>
      </c>
      <c r="AA67" s="377">
        <f>'71'!BF97</f>
        <v>2.0548591774816924</v>
      </c>
      <c r="AB67" s="377">
        <f>'71'!BG97</f>
        <v>30.457479890352928</v>
      </c>
      <c r="AC67" s="377">
        <f>'71'!BR97</f>
        <v>14.823724338069729</v>
      </c>
      <c r="AD67" s="377">
        <f>'71'!BS97</f>
        <v>12.586005714591831</v>
      </c>
      <c r="AE67" s="377">
        <f>'71'!BU97</f>
        <v>6.466794220429799</v>
      </c>
      <c r="AF67" s="377">
        <f>'71'!BV97</f>
        <v>1.9173184387107904</v>
      </c>
      <c r="AG67" s="377">
        <f>'71'!BN97</f>
        <v>17.125388906003604</v>
      </c>
      <c r="AH67" s="377">
        <f>'71'!BO97</f>
        <v>5.5201032849462139</v>
      </c>
      <c r="AI67" s="377">
        <f>'71'!BP97</f>
        <v>8.6631920725070835</v>
      </c>
      <c r="AJ67" s="377">
        <f>'71'!BH97</f>
        <v>7.9063668282318575</v>
      </c>
      <c r="AK67" s="377">
        <f>'71'!BI97</f>
        <v>7.2823810662439827</v>
      </c>
      <c r="AL67" s="377">
        <f>'71'!BJ97</f>
        <v>1.7423474498288891</v>
      </c>
    </row>
    <row r="68" spans="1:38" ht="13.5" customHeight="1">
      <c r="A68" s="155"/>
      <c r="B68" s="156" t="s">
        <v>2235</v>
      </c>
      <c r="C68" s="155"/>
      <c r="D68" s="165"/>
      <c r="E68" s="380" t="e">
        <f>#REF!/#REF!*100</f>
        <v>#REF!</v>
      </c>
      <c r="F68" s="376">
        <f>'2'!E66</f>
        <v>513.77341304342008</v>
      </c>
      <c r="G68" s="377">
        <v>100</v>
      </c>
      <c r="H68" s="377">
        <f>'71'!AQ98</f>
        <v>47.896019005529936</v>
      </c>
      <c r="I68" s="377">
        <f>'71'!AR98</f>
        <v>52.103980994470056</v>
      </c>
      <c r="J68" s="378">
        <f t="shared" si="0"/>
        <v>267.69640148678371</v>
      </c>
      <c r="K68" s="377">
        <f>'71'!AT98</f>
        <v>23.809736421704294</v>
      </c>
      <c r="L68" s="377">
        <f>'71'!AU98</f>
        <v>33.945934276640394</v>
      </c>
      <c r="M68" s="377">
        <f>'71'!AV98</f>
        <v>13.347047107956564</v>
      </c>
      <c r="N68" s="377">
        <f>'71'!AW98</f>
        <v>11.840025183654369</v>
      </c>
      <c r="O68" s="377">
        <f>'71'!AX98</f>
        <v>25.828863140279861</v>
      </c>
      <c r="P68" s="377">
        <f>'71'!AY98</f>
        <v>8.2682656738833327</v>
      </c>
      <c r="Q68" s="377">
        <f>'71'!AZ98</f>
        <v>24.334533744367786</v>
      </c>
      <c r="R68" s="377">
        <f>'71'!BA98</f>
        <v>16.428785275243612</v>
      </c>
      <c r="S68" s="155"/>
      <c r="T68" s="156" t="s">
        <v>2206</v>
      </c>
      <c r="U68" s="155"/>
      <c r="V68" s="165"/>
      <c r="W68" s="377">
        <f>'71'!BB98</f>
        <v>4.612003452019473</v>
      </c>
      <c r="X68" s="377">
        <f>'71'!BC98</f>
        <v>10.22332330102963</v>
      </c>
      <c r="Y68" s="377">
        <f>'71'!BD98</f>
        <v>9.5833100845999013</v>
      </c>
      <c r="Z68" s="377">
        <f>'71'!BE98</f>
        <v>6.8367508609486496</v>
      </c>
      <c r="AA68" s="377">
        <f>'71'!BF98</f>
        <v>0</v>
      </c>
      <c r="AB68" s="377">
        <f>'71'!BG98</f>
        <v>25.660049316893165</v>
      </c>
      <c r="AC68" s="377">
        <f>'71'!BR98</f>
        <v>11.142982349681468</v>
      </c>
      <c r="AD68" s="377">
        <f>'71'!BS98</f>
        <v>8.5908736426214158</v>
      </c>
      <c r="AE68" s="377">
        <f>'71'!BU98</f>
        <v>3.2985670561625282</v>
      </c>
      <c r="AF68" s="377">
        <f>'71'!BV98</f>
        <v>0.58391499517832457</v>
      </c>
      <c r="AG68" s="377">
        <f>'71'!BN98</f>
        <v>16.706092610758763</v>
      </c>
      <c r="AH68" s="377">
        <f>'71'!BO98</f>
        <v>7.5367521960253665</v>
      </c>
      <c r="AI68" s="377">
        <f>'71'!BP98</f>
        <v>7.2671650222931596</v>
      </c>
      <c r="AJ68" s="377">
        <f>'71'!BH98</f>
        <v>7.3744505684229997</v>
      </c>
      <c r="AK68" s="377">
        <f>'71'!BI98</f>
        <v>10.02190641488987</v>
      </c>
      <c r="AL68" s="377">
        <f>'71'!BJ98</f>
        <v>0.69513689902181497</v>
      </c>
    </row>
    <row r="69" spans="1:38" ht="13.5" customHeight="1">
      <c r="A69" s="155"/>
      <c r="B69" s="156" t="s">
        <v>2383</v>
      </c>
      <c r="C69" s="155"/>
      <c r="D69" s="165"/>
      <c r="E69" s="380" t="e">
        <f>#REF!/#REF!*100</f>
        <v>#REF!</v>
      </c>
      <c r="F69" s="376">
        <f>'2'!E67</f>
        <v>607.89348377325939</v>
      </c>
      <c r="G69" s="377">
        <v>100</v>
      </c>
      <c r="H69" s="377">
        <f>'71'!AQ99</f>
        <v>52.217558375100268</v>
      </c>
      <c r="I69" s="377">
        <f>'71'!AR99</f>
        <v>47.782441624899697</v>
      </c>
      <c r="J69" s="378">
        <f t="shared" si="0"/>
        <v>290.46634902552682</v>
      </c>
      <c r="K69" s="377">
        <f>'71'!AT99</f>
        <v>24.916817043107084</v>
      </c>
      <c r="L69" s="377">
        <f>'71'!AU99</f>
        <v>34.538542356632256</v>
      </c>
      <c r="M69" s="377">
        <f>'71'!AV99</f>
        <v>12.095576219235149</v>
      </c>
      <c r="N69" s="377">
        <f>'71'!AW99</f>
        <v>13.881547346180264</v>
      </c>
      <c r="O69" s="377">
        <f>'71'!AX99</f>
        <v>25.480587756530454</v>
      </c>
      <c r="P69" s="377">
        <f>'71'!AY99</f>
        <v>10.589395735675163</v>
      </c>
      <c r="Q69" s="377">
        <f>'71'!AZ99</f>
        <v>18.042160519292867</v>
      </c>
      <c r="R69" s="377">
        <f>'71'!BA99</f>
        <v>9.2365501822636862</v>
      </c>
      <c r="S69" s="155"/>
      <c r="T69" s="156" t="s">
        <v>2231</v>
      </c>
      <c r="U69" s="155"/>
      <c r="V69" s="165"/>
      <c r="W69" s="377">
        <f>'71'!BB99</f>
        <v>2.8818567111526949</v>
      </c>
      <c r="X69" s="377">
        <f>'71'!BC99</f>
        <v>8.069440262174469</v>
      </c>
      <c r="Y69" s="377">
        <f>'71'!BD99</f>
        <v>12.254148444265565</v>
      </c>
      <c r="Z69" s="377">
        <f>'71'!BE99</f>
        <v>5.211123897768779</v>
      </c>
      <c r="AA69" s="377">
        <f>'71'!BF99</f>
        <v>0</v>
      </c>
      <c r="AB69" s="377">
        <f>'71'!BG99</f>
        <v>24.315677093418405</v>
      </c>
      <c r="AC69" s="377">
        <f>'71'!BR99</f>
        <v>9.8755808105294776</v>
      </c>
      <c r="AD69" s="377">
        <f>'71'!BS99</f>
        <v>6.2351627829074063</v>
      </c>
      <c r="AE69" s="377">
        <f>'71'!BU99</f>
        <v>4.6581352247576078</v>
      </c>
      <c r="AF69" s="377">
        <f>'71'!BV99</f>
        <v>1.9940743939073347</v>
      </c>
      <c r="AG69" s="377">
        <f>'71'!BN99</f>
        <v>17.161679131307888</v>
      </c>
      <c r="AH69" s="377">
        <f>'71'!BO99</f>
        <v>8.730275219221463</v>
      </c>
      <c r="AI69" s="377">
        <f>'71'!BP99</f>
        <v>9.8639339802393433</v>
      </c>
      <c r="AJ69" s="377">
        <f>'71'!BH99</f>
        <v>4.6993648498065594</v>
      </c>
      <c r="AK69" s="377">
        <f>'71'!BI99</f>
        <v>1.3735138512023384</v>
      </c>
      <c r="AL69" s="377">
        <f>'71'!BJ99</f>
        <v>0</v>
      </c>
    </row>
    <row r="70" spans="1:38" ht="13.5" customHeight="1">
      <c r="A70" s="155"/>
      <c r="B70" s="156" t="s">
        <v>2254</v>
      </c>
      <c r="C70" s="155"/>
      <c r="D70" s="165"/>
      <c r="E70" s="380" t="e">
        <f>#REF!/#REF!*100</f>
        <v>#REF!</v>
      </c>
      <c r="F70" s="376">
        <f>'2'!E68</f>
        <v>409.48698391429917</v>
      </c>
      <c r="G70" s="377">
        <v>100</v>
      </c>
      <c r="H70" s="377">
        <f>'71'!AQ100</f>
        <v>39.648574167041573</v>
      </c>
      <c r="I70" s="377">
        <f>'71'!AR100</f>
        <v>60.351425832958427</v>
      </c>
      <c r="J70" s="378">
        <f t="shared" si="0"/>
        <v>247.1312333926567</v>
      </c>
      <c r="K70" s="377">
        <f>'71'!AT100</f>
        <v>21.732688797489335</v>
      </c>
      <c r="L70" s="377">
        <f>'71'!AU100</f>
        <v>39.953485951872601</v>
      </c>
      <c r="M70" s="377">
        <f>'71'!AV100</f>
        <v>7.9423938232858333</v>
      </c>
      <c r="N70" s="377">
        <f>'71'!AW100</f>
        <v>21.460779377254006</v>
      </c>
      <c r="O70" s="377">
        <f>'71'!AX100</f>
        <v>22.331304245806106</v>
      </c>
      <c r="P70" s="377">
        <f>'71'!AY100</f>
        <v>12.528172977718924</v>
      </c>
      <c r="Q70" s="377">
        <f>'71'!AZ100</f>
        <v>21.699019224412446</v>
      </c>
      <c r="R70" s="377">
        <f>'71'!BA100</f>
        <v>16.019986723245729</v>
      </c>
      <c r="S70" s="155"/>
      <c r="T70" s="156" t="s">
        <v>2254</v>
      </c>
      <c r="U70" s="155"/>
      <c r="V70" s="165"/>
      <c r="W70" s="377">
        <f>'71'!BB100</f>
        <v>2.6045895938821304</v>
      </c>
      <c r="X70" s="377">
        <f>'71'!BC100</f>
        <v>14.455511472527494</v>
      </c>
      <c r="Y70" s="377">
        <f>'71'!BD100</f>
        <v>13.242490893889308</v>
      </c>
      <c r="Z70" s="377">
        <f>'71'!BE100</f>
        <v>4.3509058554453599</v>
      </c>
      <c r="AA70" s="377">
        <f>'71'!BF100</f>
        <v>0.24420800642818191</v>
      </c>
      <c r="AB70" s="377">
        <f>'71'!BG100</f>
        <v>37.095672417516148</v>
      </c>
      <c r="AC70" s="377">
        <f>'71'!BR100</f>
        <v>13.017420462201992</v>
      </c>
      <c r="AD70" s="377">
        <f>'71'!BS100</f>
        <v>13.539488524924398</v>
      </c>
      <c r="AE70" s="377">
        <f>'71'!BU100</f>
        <v>7.7131196024298285</v>
      </c>
      <c r="AF70" s="377">
        <f>'71'!BV100</f>
        <v>2.0173704878815957</v>
      </c>
      <c r="AG70" s="377">
        <f>'71'!BN100</f>
        <v>22.512284716431175</v>
      </c>
      <c r="AH70" s="377">
        <f>'71'!BO100</f>
        <v>11.685926897283972</v>
      </c>
      <c r="AI70" s="377">
        <f>'71'!BP100</f>
        <v>16.533611321306449</v>
      </c>
      <c r="AJ70" s="377">
        <f>'71'!BH100</f>
        <v>10.861119716895503</v>
      </c>
      <c r="AK70" s="377">
        <f>'71'!BI100</f>
        <v>13.41812670947535</v>
      </c>
      <c r="AL70" s="377">
        <f>'71'!BJ100</f>
        <v>0</v>
      </c>
    </row>
    <row r="71" spans="1:38" ht="13.5" customHeight="1" thickBot="1">
      <c r="A71" s="169"/>
      <c r="B71" s="170" t="s">
        <v>2207</v>
      </c>
      <c r="C71" s="169"/>
      <c r="D71" s="171"/>
      <c r="E71" s="381" t="e">
        <f>#REF!/#REF!*100</f>
        <v>#REF!</v>
      </c>
      <c r="F71" s="382">
        <f>'2'!E69</f>
        <v>186.04344723681774</v>
      </c>
      <c r="G71" s="383">
        <v>100</v>
      </c>
      <c r="H71" s="377">
        <f>'71'!AQ101</f>
        <v>40.898270609408456</v>
      </c>
      <c r="I71" s="377">
        <f>'71'!AR101</f>
        <v>59.101729390591586</v>
      </c>
      <c r="J71" s="384">
        <f t="shared" si="0"/>
        <v>109.95489473483207</v>
      </c>
      <c r="K71" s="377">
        <f>'71'!AT101</f>
        <v>26.231661183037581</v>
      </c>
      <c r="L71" s="377">
        <f>'71'!AU101</f>
        <v>23.581844647287486</v>
      </c>
      <c r="M71" s="377">
        <f>'71'!AV101</f>
        <v>12.072129017091347</v>
      </c>
      <c r="N71" s="377">
        <f>'71'!AW101</f>
        <v>22.455690725781306</v>
      </c>
      <c r="O71" s="377">
        <f>'71'!AX101</f>
        <v>23.128878764465664</v>
      </c>
      <c r="P71" s="377">
        <f>'71'!AY101</f>
        <v>5.691270212075902</v>
      </c>
      <c r="Q71" s="377">
        <f>'71'!AZ101</f>
        <v>16.82574480178976</v>
      </c>
      <c r="R71" s="377">
        <f>'71'!BA101</f>
        <v>4.4598707562838982</v>
      </c>
      <c r="S71" s="169"/>
      <c r="T71" s="170" t="s">
        <v>2207</v>
      </c>
      <c r="U71" s="169"/>
      <c r="V71" s="171"/>
      <c r="W71" s="377">
        <f>'71'!BB101</f>
        <v>0.53750885336320586</v>
      </c>
      <c r="X71" s="377">
        <f>'71'!BC101</f>
        <v>10.927856709020356</v>
      </c>
      <c r="Y71" s="377">
        <f>'71'!BD101</f>
        <v>13.314334451018858</v>
      </c>
      <c r="Z71" s="377">
        <f>'71'!BE101</f>
        <v>2.498689804823552</v>
      </c>
      <c r="AA71" s="377">
        <f>'71'!BF101</f>
        <v>0.53750885336320586</v>
      </c>
      <c r="AB71" s="377">
        <f>'71'!BG101</f>
        <v>35.147430837458202</v>
      </c>
      <c r="AC71" s="377">
        <f>'71'!BR101</f>
        <v>9.1764131648689631</v>
      </c>
      <c r="AD71" s="377">
        <f>'71'!BS101</f>
        <v>14.031872557515801</v>
      </c>
      <c r="AE71" s="377">
        <f>'71'!BU101</f>
        <v>8.6154371890096506</v>
      </c>
      <c r="AF71" s="377">
        <f>'71'!BV101</f>
        <v>1.9611809514603458</v>
      </c>
      <c r="AG71" s="377">
        <f>'71'!BN101</f>
        <v>26.529409471268917</v>
      </c>
      <c r="AH71" s="377">
        <f>'71'!BO101</f>
        <v>17.597790603815426</v>
      </c>
      <c r="AI71" s="377">
        <f>'71'!BP101</f>
        <v>18.749963483260373</v>
      </c>
      <c r="AJ71" s="377">
        <f>'71'!BH101</f>
        <v>7.7533946883328095</v>
      </c>
      <c r="AK71" s="377">
        <f>'71'!BI101</f>
        <v>9.8203662893670565</v>
      </c>
      <c r="AL71" s="377">
        <f>'71'!BJ101</f>
        <v>1.0750177067264117</v>
      </c>
    </row>
    <row r="72" spans="1:38" s="387" customFormat="1" ht="13.5" customHeight="1">
      <c r="A72" s="3995" t="s">
        <v>4144</v>
      </c>
      <c r="B72" s="3995"/>
      <c r="C72" s="3995"/>
      <c r="D72" s="3995"/>
      <c r="E72" s="3995"/>
      <c r="F72" s="3995"/>
      <c r="G72" s="3995"/>
      <c r="H72" s="3995"/>
      <c r="I72" s="3995"/>
      <c r="J72" s="3995"/>
      <c r="K72" s="385"/>
      <c r="L72" s="385"/>
      <c r="M72" s="385"/>
      <c r="N72" s="385"/>
      <c r="O72" s="385"/>
      <c r="P72" s="385"/>
      <c r="Q72" s="385"/>
      <c r="R72" s="385"/>
      <c r="S72" s="3995" t="s">
        <v>4154</v>
      </c>
      <c r="T72" s="3995"/>
      <c r="U72" s="3995"/>
      <c r="V72" s="3995"/>
      <c r="W72" s="3995"/>
      <c r="X72" s="3995"/>
      <c r="Y72" s="3995"/>
      <c r="Z72" s="3995"/>
      <c r="AA72" s="3995"/>
      <c r="AB72" s="386"/>
      <c r="AC72" s="386"/>
      <c r="AD72" s="386"/>
      <c r="AE72" s="386"/>
      <c r="AF72" s="386"/>
      <c r="AG72" s="386"/>
      <c r="AH72" s="386"/>
      <c r="AI72" s="386"/>
      <c r="AJ72" s="386"/>
      <c r="AK72" s="386"/>
      <c r="AL72" s="386"/>
    </row>
    <row r="73" spans="1:38" ht="26.1" customHeight="1">
      <c r="E73" s="306"/>
      <c r="K73" s="307"/>
      <c r="L73" s="307"/>
      <c r="M73" s="307"/>
      <c r="N73" s="307"/>
      <c r="O73" s="307"/>
      <c r="P73" s="307"/>
      <c r="Q73" s="307"/>
      <c r="R73" s="307"/>
      <c r="W73" s="307"/>
      <c r="X73" s="307"/>
      <c r="Y73" s="307"/>
      <c r="Z73" s="307"/>
      <c r="AA73" s="307"/>
      <c r="AB73" s="307"/>
      <c r="AC73" s="307"/>
      <c r="AD73" s="307"/>
      <c r="AE73" s="307"/>
      <c r="AF73" s="307"/>
      <c r="AG73" s="307"/>
      <c r="AH73" s="307"/>
      <c r="AI73" s="307"/>
      <c r="AJ73" s="307"/>
      <c r="AK73" s="307"/>
    </row>
    <row r="74" spans="1:38" ht="26.1" customHeight="1">
      <c r="E74" s="306"/>
    </row>
    <row r="75" spans="1:38" ht="26.1" customHeight="1">
      <c r="E75" s="306"/>
    </row>
    <row r="76" spans="1:38" ht="26.1" customHeight="1">
      <c r="E76" s="306"/>
    </row>
    <row r="77" spans="1:38" ht="26.1" customHeight="1">
      <c r="E77" s="306"/>
    </row>
    <row r="78" spans="1:38" ht="26.1" customHeight="1">
      <c r="E78" s="306"/>
    </row>
    <row r="79" spans="1:38" ht="26.1" customHeight="1">
      <c r="E79" s="306"/>
    </row>
    <row r="80" spans="1:38" ht="26.1" customHeight="1">
      <c r="E80" s="306"/>
    </row>
    <row r="81" spans="5:5" ht="26.1" customHeight="1">
      <c r="E81" s="306"/>
    </row>
    <row r="82" spans="5:5" ht="26.1" customHeight="1">
      <c r="E82" s="306"/>
    </row>
    <row r="83" spans="5:5" ht="26.1" customHeight="1">
      <c r="E83" s="306"/>
    </row>
    <row r="84" spans="5:5" ht="26.1" customHeight="1">
      <c r="E84" s="306"/>
    </row>
    <row r="85" spans="5:5" ht="26.1" customHeight="1">
      <c r="E85" s="306"/>
    </row>
    <row r="86" spans="5:5" ht="26.1" customHeight="1">
      <c r="E86" s="306"/>
    </row>
    <row r="87" spans="5:5" ht="26.1" customHeight="1">
      <c r="E87" s="306"/>
    </row>
    <row r="88" spans="5:5" ht="26.1" customHeight="1">
      <c r="E88" s="306"/>
    </row>
    <row r="89" spans="5:5" ht="26.1" customHeight="1">
      <c r="E89" s="306"/>
    </row>
    <row r="90" spans="5:5" ht="26.1" customHeight="1">
      <c r="E90" s="306"/>
    </row>
    <row r="91" spans="5:5" ht="26.1" customHeight="1">
      <c r="E91" s="306"/>
    </row>
    <row r="92" spans="5:5" ht="26.1" customHeight="1">
      <c r="E92" s="306"/>
    </row>
    <row r="93" spans="5:5" ht="26.1" customHeight="1">
      <c r="E93" s="306"/>
    </row>
    <row r="94" spans="5:5">
      <c r="E94" s="306"/>
    </row>
    <row r="95" spans="5:5">
      <c r="E95" s="306"/>
    </row>
    <row r="96" spans="5:5">
      <c r="E96" s="306"/>
    </row>
    <row r="97" spans="5:5">
      <c r="E97" s="306"/>
    </row>
    <row r="98" spans="5:5">
      <c r="E98" s="306"/>
    </row>
    <row r="99" spans="5:5">
      <c r="E99" s="306"/>
    </row>
    <row r="100" spans="5:5">
      <c r="E100" s="306"/>
    </row>
    <row r="101" spans="5:5">
      <c r="E101" s="306"/>
    </row>
    <row r="102" spans="5:5">
      <c r="E102" s="306"/>
    </row>
    <row r="103" spans="5:5">
      <c r="E103" s="306"/>
    </row>
    <row r="104" spans="5:5">
      <c r="E104" s="306"/>
    </row>
    <row r="105" spans="5:5">
      <c r="E105" s="306"/>
    </row>
    <row r="106" spans="5:5">
      <c r="E106" s="306"/>
    </row>
    <row r="107" spans="5:5">
      <c r="E107" s="306"/>
    </row>
    <row r="108" spans="5:5">
      <c r="E108" s="306"/>
    </row>
    <row r="109" spans="5:5">
      <c r="E109" s="306"/>
    </row>
    <row r="110" spans="5:5">
      <c r="E110" s="306"/>
    </row>
    <row r="111" spans="5:5">
      <c r="E111" s="306"/>
    </row>
    <row r="112" spans="5:5">
      <c r="E112" s="306"/>
    </row>
    <row r="113" spans="5:5">
      <c r="E113" s="306"/>
    </row>
    <row r="114" spans="5:5">
      <c r="E114" s="306"/>
    </row>
    <row r="115" spans="5:5">
      <c r="E115" s="306"/>
    </row>
    <row r="116" spans="5:5">
      <c r="E116" s="306"/>
    </row>
    <row r="117" spans="5:5">
      <c r="E117" s="306"/>
    </row>
    <row r="118" spans="5:5">
      <c r="E118" s="306"/>
    </row>
    <row r="119" spans="5:5">
      <c r="E119" s="306"/>
    </row>
    <row r="120" spans="5:5">
      <c r="E120" s="306"/>
    </row>
    <row r="121" spans="5:5">
      <c r="E121" s="306"/>
    </row>
    <row r="122" spans="5:5">
      <c r="E122" s="306"/>
    </row>
    <row r="123" spans="5:5">
      <c r="E123" s="306"/>
    </row>
    <row r="124" spans="5:5">
      <c r="E124" s="306"/>
    </row>
    <row r="125" spans="5:5">
      <c r="E125" s="306"/>
    </row>
    <row r="126" spans="5:5">
      <c r="E126" s="306"/>
    </row>
    <row r="127" spans="5:5">
      <c r="E127" s="306"/>
    </row>
    <row r="128" spans="5:5">
      <c r="E128" s="306"/>
    </row>
    <row r="129" spans="5:5">
      <c r="E129" s="306"/>
    </row>
    <row r="130" spans="5:5">
      <c r="E130" s="306"/>
    </row>
    <row r="131" spans="5:5">
      <c r="E131" s="306"/>
    </row>
    <row r="132" spans="5:5">
      <c r="E132" s="306"/>
    </row>
    <row r="133" spans="5:5">
      <c r="E133" s="306"/>
    </row>
    <row r="134" spans="5:5">
      <c r="E134" s="306"/>
    </row>
    <row r="135" spans="5:5">
      <c r="E135" s="306"/>
    </row>
    <row r="136" spans="5:5">
      <c r="E136" s="306"/>
    </row>
    <row r="137" spans="5:5">
      <c r="E137" s="306"/>
    </row>
    <row r="138" spans="5:5">
      <c r="E138" s="306"/>
    </row>
    <row r="139" spans="5:5">
      <c r="E139" s="306"/>
    </row>
    <row r="140" spans="5:5">
      <c r="E140" s="306"/>
    </row>
    <row r="141" spans="5:5">
      <c r="E141" s="306"/>
    </row>
    <row r="142" spans="5:5">
      <c r="E142" s="306"/>
    </row>
    <row r="143" spans="5:5">
      <c r="E143" s="306"/>
    </row>
    <row r="144" spans="5:5">
      <c r="E144" s="306"/>
    </row>
    <row r="145" spans="5:5">
      <c r="E145" s="306"/>
    </row>
    <row r="146" spans="5:5">
      <c r="E146" s="306"/>
    </row>
    <row r="147" spans="5:5">
      <c r="E147" s="306"/>
    </row>
    <row r="148" spans="5:5">
      <c r="E148" s="306"/>
    </row>
    <row r="149" spans="5:5">
      <c r="E149" s="306"/>
    </row>
    <row r="150" spans="5:5">
      <c r="E150" s="306"/>
    </row>
    <row r="151" spans="5:5">
      <c r="E151" s="306"/>
    </row>
    <row r="152" spans="5:5">
      <c r="E152" s="306"/>
    </row>
    <row r="153" spans="5:5">
      <c r="E153" s="306"/>
    </row>
    <row r="154" spans="5:5">
      <c r="E154" s="306"/>
    </row>
    <row r="155" spans="5:5">
      <c r="E155" s="306"/>
    </row>
    <row r="156" spans="5:5">
      <c r="E156" s="306"/>
    </row>
    <row r="157" spans="5:5">
      <c r="E157" s="306"/>
    </row>
    <row r="158" spans="5:5">
      <c r="E158" s="306"/>
    </row>
    <row r="159" spans="5:5">
      <c r="E159" s="306"/>
    </row>
    <row r="160" spans="5:5">
      <c r="E160" s="306"/>
    </row>
    <row r="161" spans="5:5">
      <c r="E161" s="306"/>
    </row>
    <row r="162" spans="5:5">
      <c r="E162" s="306"/>
    </row>
    <row r="163" spans="5:5">
      <c r="E163" s="306"/>
    </row>
    <row r="164" spans="5:5">
      <c r="E164" s="306"/>
    </row>
    <row r="165" spans="5:5">
      <c r="E165" s="306"/>
    </row>
    <row r="166" spans="5:5">
      <c r="E166" s="306"/>
    </row>
    <row r="167" spans="5:5">
      <c r="E167" s="306"/>
    </row>
    <row r="168" spans="5:5">
      <c r="E168" s="306"/>
    </row>
    <row r="169" spans="5:5">
      <c r="E169" s="306"/>
    </row>
    <row r="170" spans="5:5">
      <c r="E170" s="306"/>
    </row>
    <row r="171" spans="5:5">
      <c r="E171" s="306"/>
    </row>
    <row r="172" spans="5:5">
      <c r="E172" s="306"/>
    </row>
    <row r="173" spans="5:5">
      <c r="E173" s="306"/>
    </row>
    <row r="174" spans="5:5">
      <c r="E174" s="306"/>
    </row>
    <row r="175" spans="5:5">
      <c r="E175" s="306"/>
    </row>
    <row r="176" spans="5:5">
      <c r="E176" s="306"/>
    </row>
    <row r="177" spans="5:5">
      <c r="E177" s="306"/>
    </row>
    <row r="178" spans="5:5">
      <c r="E178" s="306"/>
    </row>
    <row r="179" spans="5:5">
      <c r="E179" s="306"/>
    </row>
    <row r="180" spans="5:5">
      <c r="E180" s="306"/>
    </row>
    <row r="181" spans="5:5">
      <c r="E181" s="306"/>
    </row>
    <row r="182" spans="5:5">
      <c r="E182" s="306"/>
    </row>
    <row r="183" spans="5:5">
      <c r="E183" s="306"/>
    </row>
    <row r="184" spans="5:5">
      <c r="E184" s="306"/>
    </row>
    <row r="185" spans="5:5">
      <c r="E185" s="306"/>
    </row>
    <row r="186" spans="5:5">
      <c r="E186" s="306"/>
    </row>
    <row r="187" spans="5:5">
      <c r="E187" s="306"/>
    </row>
    <row r="188" spans="5:5">
      <c r="E188" s="306"/>
    </row>
    <row r="189" spans="5:5">
      <c r="E189" s="306"/>
    </row>
    <row r="190" spans="5:5">
      <c r="E190" s="306"/>
    </row>
    <row r="191" spans="5:5">
      <c r="E191" s="306"/>
    </row>
    <row r="192" spans="5:5">
      <c r="E192" s="306"/>
    </row>
    <row r="193" spans="5:5">
      <c r="E193" s="306"/>
    </row>
    <row r="194" spans="5:5">
      <c r="E194" s="306"/>
    </row>
    <row r="195" spans="5:5">
      <c r="E195" s="306"/>
    </row>
    <row r="196" spans="5:5">
      <c r="E196" s="306"/>
    </row>
    <row r="197" spans="5:5">
      <c r="E197" s="306"/>
    </row>
    <row r="198" spans="5:5">
      <c r="E198" s="306"/>
    </row>
    <row r="199" spans="5:5">
      <c r="E199" s="306"/>
    </row>
    <row r="200" spans="5:5">
      <c r="E200" s="306"/>
    </row>
    <row r="201" spans="5:5">
      <c r="E201" s="306"/>
    </row>
    <row r="202" spans="5:5">
      <c r="E202" s="306"/>
    </row>
    <row r="203" spans="5:5">
      <c r="E203" s="306"/>
    </row>
    <row r="204" spans="5:5">
      <c r="E204" s="306"/>
    </row>
    <row r="205" spans="5:5">
      <c r="E205" s="306"/>
    </row>
    <row r="206" spans="5:5">
      <c r="E206" s="306"/>
    </row>
    <row r="207" spans="5:5">
      <c r="E207" s="306"/>
    </row>
    <row r="208" spans="5:5">
      <c r="E208" s="306"/>
    </row>
    <row r="209" spans="5:5">
      <c r="E209" s="306"/>
    </row>
    <row r="210" spans="5:5">
      <c r="E210" s="306"/>
    </row>
    <row r="211" spans="5:5">
      <c r="E211" s="306"/>
    </row>
    <row r="212" spans="5:5">
      <c r="E212" s="306"/>
    </row>
    <row r="213" spans="5:5">
      <c r="E213" s="306"/>
    </row>
    <row r="214" spans="5:5">
      <c r="E214" s="306"/>
    </row>
    <row r="215" spans="5:5">
      <c r="E215" s="306"/>
    </row>
  </sheetData>
  <mergeCells count="98">
    <mergeCell ref="A72:J72"/>
    <mergeCell ref="S72:AA72"/>
    <mergeCell ref="A28:D28"/>
    <mergeCell ref="S28:V28"/>
    <mergeCell ref="A29:D29"/>
    <mergeCell ref="S29:V29"/>
    <mergeCell ref="A30:D30"/>
    <mergeCell ref="S30:V30"/>
    <mergeCell ref="A61:C61"/>
    <mergeCell ref="S61:U61"/>
    <mergeCell ref="A32:C32"/>
    <mergeCell ref="S32:U32"/>
    <mergeCell ref="A39:C39"/>
    <mergeCell ref="S39:U39"/>
    <mergeCell ref="A50:C50"/>
    <mergeCell ref="S50:U50"/>
    <mergeCell ref="A31:D31"/>
    <mergeCell ref="AE21:AG21"/>
    <mergeCell ref="A22:C22"/>
    <mergeCell ref="S22:U22"/>
    <mergeCell ref="A23:C23"/>
    <mergeCell ref="S23:U23"/>
    <mergeCell ref="A25:D25"/>
    <mergeCell ref="S25:V25"/>
    <mergeCell ref="A26:D26"/>
    <mergeCell ref="S26:V26"/>
    <mergeCell ref="A27:D27"/>
    <mergeCell ref="S27:V27"/>
    <mergeCell ref="S31:V31"/>
    <mergeCell ref="A17:C17"/>
    <mergeCell ref="S17:U17"/>
    <mergeCell ref="A18:C18"/>
    <mergeCell ref="S18:U18"/>
    <mergeCell ref="A24:C24"/>
    <mergeCell ref="S24:U24"/>
    <mergeCell ref="A19:C19"/>
    <mergeCell ref="S19:U19"/>
    <mergeCell ref="A20:C20"/>
    <mergeCell ref="S20:U20"/>
    <mergeCell ref="A21:C21"/>
    <mergeCell ref="S21:U21"/>
    <mergeCell ref="A14:C14"/>
    <mergeCell ref="S14:U14"/>
    <mergeCell ref="A15:C15"/>
    <mergeCell ref="S15:U15"/>
    <mergeCell ref="A16:C16"/>
    <mergeCell ref="S16:U16"/>
    <mergeCell ref="A3:C8"/>
    <mergeCell ref="A12:C12"/>
    <mergeCell ref="S12:U12"/>
    <mergeCell ref="A13:C13"/>
    <mergeCell ref="S13:U13"/>
    <mergeCell ref="J3:J8"/>
    <mergeCell ref="K3:N3"/>
    <mergeCell ref="O3:Q3"/>
    <mergeCell ref="A10:C10"/>
    <mergeCell ref="S10:U10"/>
    <mergeCell ref="A11:C11"/>
    <mergeCell ref="S11:U11"/>
    <mergeCell ref="A9:C9"/>
    <mergeCell ref="E3:E8"/>
    <mergeCell ref="F3:F8"/>
    <mergeCell ref="G3:G8"/>
    <mergeCell ref="AL4:AL8"/>
    <mergeCell ref="K5:K8"/>
    <mergeCell ref="L5:L8"/>
    <mergeCell ref="M5:M8"/>
    <mergeCell ref="N5:N8"/>
    <mergeCell ref="O5:O8"/>
    <mergeCell ref="P5:P8"/>
    <mergeCell ref="Q5:Q8"/>
    <mergeCell ref="R5:R8"/>
    <mergeCell ref="W5:W8"/>
    <mergeCell ref="S3:V9"/>
    <mergeCell ref="AD3:AF3"/>
    <mergeCell ref="K4:M4"/>
    <mergeCell ref="O4:Q4"/>
    <mergeCell ref="W4:AA4"/>
    <mergeCell ref="AB4:AK4"/>
    <mergeCell ref="H3:H8"/>
    <mergeCell ref="I3:I8"/>
    <mergeCell ref="X5:X8"/>
    <mergeCell ref="Y5:Y8"/>
    <mergeCell ref="Z5:Z8"/>
    <mergeCell ref="AK5:AK8"/>
    <mergeCell ref="AA5:AA8"/>
    <mergeCell ref="AJ5:AJ8"/>
    <mergeCell ref="AE6:AF6"/>
    <mergeCell ref="AG6:AG8"/>
    <mergeCell ref="AH6:AH8"/>
    <mergeCell ref="AI6:AI8"/>
    <mergeCell ref="AD7:AD8"/>
    <mergeCell ref="AE7:AE8"/>
    <mergeCell ref="AF7:AF8"/>
    <mergeCell ref="AB5:AB8"/>
    <mergeCell ref="AC5:AI5"/>
    <mergeCell ref="AC6:AD6"/>
    <mergeCell ref="AC7:AC8"/>
  </mergeCells>
  <phoneticPr fontId="6"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3" manualBreakCount="3">
    <brk id="10" max="70" man="1"/>
    <brk id="18" max="70" man="1"/>
    <brk id="27" max="70"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4"/>
  <sheetViews>
    <sheetView view="pageBreakPreview" zoomScaleNormal="100" zoomScaleSheetLayoutView="100" workbookViewId="0">
      <selection activeCell="I9" sqref="I9"/>
    </sheetView>
  </sheetViews>
  <sheetFormatPr defaultColWidth="9.140625" defaultRowHeight="15.75"/>
  <cols>
    <col min="1" max="1" width="2.28515625" style="174" customWidth="1"/>
    <col min="2" max="2" width="18.7109375" style="174" customWidth="1"/>
    <col min="3" max="3" width="2.28515625" style="174" customWidth="1"/>
    <col min="4" max="4" width="1.7109375" style="175" customWidth="1"/>
    <col min="5" max="5" width="10.5703125" style="132" hidden="1" customWidth="1"/>
    <col min="6" max="14" width="8" style="132" customWidth="1"/>
    <col min="15" max="24" width="9.140625" style="132"/>
    <col min="25" max="25" width="3.42578125" style="132" customWidth="1"/>
    <col min="26" max="16384" width="9.140625" style="132"/>
  </cols>
  <sheetData>
    <row r="1" spans="1:32" s="131" customFormat="1" ht="49.5" customHeight="1">
      <c r="A1" s="4011" t="s">
        <v>1576</v>
      </c>
      <c r="B1" s="4012"/>
      <c r="C1" s="4012"/>
      <c r="D1" s="4012"/>
      <c r="E1" s="4012"/>
      <c r="F1" s="4012"/>
      <c r="G1" s="4012"/>
      <c r="H1" s="4012"/>
      <c r="I1" s="4012"/>
      <c r="J1" s="4012"/>
      <c r="K1" s="4012"/>
      <c r="L1" s="4012"/>
      <c r="M1" s="4012"/>
      <c r="N1" s="4012"/>
    </row>
    <row r="2" spans="1:32" ht="15" customHeight="1" thickBot="1">
      <c r="A2" s="132"/>
      <c r="B2" s="133"/>
      <c r="C2" s="133"/>
      <c r="D2" s="134"/>
      <c r="N2" s="135" t="s">
        <v>590</v>
      </c>
    </row>
    <row r="3" spans="1:32" s="138" customFormat="1" ht="24.95" customHeight="1">
      <c r="A3" s="3726" t="s">
        <v>591</v>
      </c>
      <c r="B3" s="3726"/>
      <c r="C3" s="3726"/>
      <c r="D3" s="136"/>
      <c r="E3" s="3912" t="s">
        <v>592</v>
      </c>
      <c r="F3" s="3912" t="s">
        <v>593</v>
      </c>
      <c r="G3" s="3909" t="s">
        <v>594</v>
      </c>
      <c r="H3" s="3912" t="s">
        <v>4159</v>
      </c>
      <c r="I3" s="3912" t="s">
        <v>4160</v>
      </c>
      <c r="J3" s="4013" t="s">
        <v>1495</v>
      </c>
      <c r="K3" s="4013" t="s">
        <v>1496</v>
      </c>
      <c r="L3" s="4015"/>
      <c r="M3" s="3915"/>
      <c r="N3" s="3912" t="s">
        <v>595</v>
      </c>
      <c r="O3" s="137"/>
    </row>
    <row r="4" spans="1:32" s="137" customFormat="1" ht="30.75" customHeight="1">
      <c r="A4" s="3728"/>
      <c r="B4" s="3728"/>
      <c r="C4" s="3728"/>
      <c r="D4" s="139"/>
      <c r="E4" s="3914"/>
      <c r="F4" s="3914"/>
      <c r="G4" s="3911"/>
      <c r="H4" s="3914"/>
      <c r="I4" s="3914"/>
      <c r="J4" s="4014"/>
      <c r="K4" s="327"/>
      <c r="L4" s="328" t="s">
        <v>1498</v>
      </c>
      <c r="M4" s="142" t="s">
        <v>1497</v>
      </c>
      <c r="N4" s="3914"/>
    </row>
    <row r="5" spans="1:32" s="147" customFormat="1" ht="17.45" customHeight="1">
      <c r="A5" s="3098" t="s">
        <v>1463</v>
      </c>
      <c r="B5" s="3098"/>
      <c r="C5" s="3098"/>
      <c r="D5" s="3099"/>
      <c r="E5" s="177"/>
      <c r="F5" s="329">
        <v>15686.999999796744</v>
      </c>
      <c r="G5" s="146">
        <v>58.763744216889442</v>
      </c>
      <c r="H5" s="146">
        <v>72.427970361574154</v>
      </c>
      <c r="I5" s="146">
        <v>3.2893175816342781</v>
      </c>
      <c r="J5" s="146">
        <v>1.0771091276852771</v>
      </c>
      <c r="K5" s="146" t="s">
        <v>568</v>
      </c>
      <c r="L5" s="146" t="s">
        <v>568</v>
      </c>
      <c r="M5" s="146" t="s">
        <v>568</v>
      </c>
      <c r="N5" s="146">
        <v>2.5360420207988015</v>
      </c>
      <c r="AB5" s="179"/>
      <c r="AC5" s="148"/>
      <c r="AD5" s="148"/>
      <c r="AE5" s="148"/>
      <c r="AF5" s="148"/>
    </row>
    <row r="6" spans="1:32" s="147" customFormat="1" ht="17.45" customHeight="1">
      <c r="A6" s="3095" t="s">
        <v>2294</v>
      </c>
      <c r="B6" s="3095"/>
      <c r="C6" s="3095"/>
      <c r="D6" s="3100"/>
      <c r="E6" s="177"/>
      <c r="F6" s="329">
        <v>15500</v>
      </c>
      <c r="G6" s="146" t="s">
        <v>431</v>
      </c>
      <c r="H6" s="146" t="s">
        <v>431</v>
      </c>
      <c r="I6" s="146" t="s">
        <v>431</v>
      </c>
      <c r="J6" s="146" t="s">
        <v>431</v>
      </c>
      <c r="K6" s="146" t="s">
        <v>568</v>
      </c>
      <c r="L6" s="146" t="s">
        <v>568</v>
      </c>
      <c r="M6" s="146" t="s">
        <v>568</v>
      </c>
      <c r="N6" s="146" t="s">
        <v>431</v>
      </c>
      <c r="AB6" s="179"/>
      <c r="AC6" s="148"/>
      <c r="AD6" s="148"/>
      <c r="AE6" s="148"/>
      <c r="AF6" s="148"/>
    </row>
    <row r="7" spans="1:32" s="147" customFormat="1" ht="17.45" customHeight="1">
      <c r="A7" s="3095" t="s">
        <v>1464</v>
      </c>
      <c r="B7" s="3095"/>
      <c r="C7" s="3095"/>
      <c r="D7" s="3100"/>
      <c r="E7" s="177"/>
      <c r="F7" s="329">
        <v>16502.022257559558</v>
      </c>
      <c r="G7" s="228">
        <v>58.961878295981421</v>
      </c>
      <c r="H7" s="228">
        <v>74.677077520720587</v>
      </c>
      <c r="I7" s="228">
        <v>4.747971531119771</v>
      </c>
      <c r="J7" s="228">
        <v>1.3203908051726574</v>
      </c>
      <c r="K7" s="146" t="s">
        <v>568</v>
      </c>
      <c r="L7" s="146" t="s">
        <v>568</v>
      </c>
      <c r="M7" s="146" t="s">
        <v>568</v>
      </c>
      <c r="N7" s="228">
        <v>2.3583446677585647</v>
      </c>
      <c r="AB7" s="179"/>
      <c r="AC7" s="148"/>
      <c r="AD7" s="148"/>
      <c r="AE7" s="148"/>
      <c r="AF7" s="148"/>
    </row>
    <row r="8" spans="1:32" s="147" customFormat="1" ht="17.45" customHeight="1" thickBot="1">
      <c r="A8" s="3095" t="s">
        <v>2345</v>
      </c>
      <c r="B8" s="3096"/>
      <c r="C8" s="3096"/>
      <c r="D8" s="3097"/>
      <c r="E8" s="177"/>
      <c r="F8" s="178">
        <v>16524.999999998374</v>
      </c>
      <c r="G8" s="146">
        <v>57.199699933684442</v>
      </c>
      <c r="H8" s="146">
        <v>70.191963977410339</v>
      </c>
      <c r="I8" s="146">
        <v>4.4942492408273216</v>
      </c>
      <c r="J8" s="146">
        <v>1.812694193610108</v>
      </c>
      <c r="K8" s="146" t="s">
        <v>568</v>
      </c>
      <c r="L8" s="146" t="s">
        <v>568</v>
      </c>
      <c r="M8" s="146" t="s">
        <v>568</v>
      </c>
      <c r="N8" s="146">
        <v>9.682299546143161E-2</v>
      </c>
      <c r="AB8" s="179"/>
      <c r="AC8" s="148"/>
      <c r="AD8" s="148"/>
      <c r="AE8" s="148"/>
      <c r="AF8" s="148"/>
    </row>
    <row r="9" spans="1:32" s="147" customFormat="1" ht="17.45" customHeight="1" thickTop="1">
      <c r="A9" s="3095" t="s">
        <v>2237</v>
      </c>
      <c r="B9" s="3096"/>
      <c r="C9" s="3096"/>
      <c r="D9" s="3097"/>
      <c r="E9" s="177"/>
      <c r="F9" s="178">
        <f>Q12</f>
        <v>16745.000000000542</v>
      </c>
      <c r="G9" s="146">
        <f>S12</f>
        <v>59.238574434278334</v>
      </c>
      <c r="H9" s="146">
        <f>T12</f>
        <v>73.301283527054835</v>
      </c>
      <c r="I9" s="146">
        <f>U12</f>
        <v>3.623487036127067</v>
      </c>
      <c r="J9" s="146">
        <f t="shared" ref="J9" si="0">V12</f>
        <v>1.5224075475426668</v>
      </c>
      <c r="K9" s="146">
        <f>W12</f>
        <v>4.6709076782315817</v>
      </c>
      <c r="L9" s="146">
        <f>Z12</f>
        <v>1.285847006791911</v>
      </c>
      <c r="M9" s="146">
        <f>AA12</f>
        <v>3.7708322076379268</v>
      </c>
      <c r="N9" s="146">
        <f>X12</f>
        <v>0.81813193638296833</v>
      </c>
      <c r="O9" s="4155"/>
      <c r="P9" s="4156"/>
      <c r="Q9" s="4157" t="s">
        <v>1216</v>
      </c>
      <c r="R9" s="4158"/>
      <c r="S9" s="4158"/>
      <c r="T9" s="4158"/>
      <c r="U9" s="4158"/>
      <c r="V9" s="4158"/>
      <c r="W9" s="4158"/>
      <c r="X9" s="4158"/>
      <c r="Y9" s="4158" t="s">
        <v>3890</v>
      </c>
      <c r="Z9" s="4158"/>
      <c r="AA9" s="4159"/>
      <c r="AB9" s="179"/>
      <c r="AC9" s="148"/>
      <c r="AD9" s="148"/>
      <c r="AE9" s="148"/>
      <c r="AF9" s="148"/>
    </row>
    <row r="10" spans="1:32" ht="17.45" customHeight="1">
      <c r="A10" s="3716" t="s">
        <v>43</v>
      </c>
      <c r="B10" s="3716"/>
      <c r="C10" s="3716"/>
      <c r="D10" s="180"/>
      <c r="E10" s="177"/>
      <c r="F10" s="181"/>
      <c r="G10" s="183"/>
      <c r="H10" s="183"/>
      <c r="I10" s="183"/>
      <c r="J10" s="183"/>
      <c r="K10" s="183"/>
      <c r="L10" s="183"/>
      <c r="M10" s="183"/>
      <c r="N10" s="183"/>
      <c r="O10" s="4160"/>
      <c r="P10" s="4161"/>
      <c r="Q10" s="4162" t="s">
        <v>804</v>
      </c>
      <c r="R10" s="4163"/>
      <c r="S10" s="2899" t="s">
        <v>1217</v>
      </c>
      <c r="T10" s="2899" t="s">
        <v>1218</v>
      </c>
      <c r="U10" s="2899" t="s">
        <v>1219</v>
      </c>
      <c r="V10" s="2899" t="s">
        <v>1220</v>
      </c>
      <c r="W10" s="2899" t="s">
        <v>3891</v>
      </c>
      <c r="X10" s="2899" t="s">
        <v>3892</v>
      </c>
      <c r="Y10" s="2124" t="s">
        <v>1187</v>
      </c>
      <c r="Z10" s="2899" t="s">
        <v>3893</v>
      </c>
      <c r="AA10" s="2125" t="s">
        <v>3894</v>
      </c>
      <c r="AB10" s="179"/>
      <c r="AC10" s="184"/>
      <c r="AD10" s="184"/>
      <c r="AE10" s="184"/>
      <c r="AF10" s="184"/>
    </row>
    <row r="11" spans="1:32" ht="17.45" customHeight="1" thickBot="1">
      <c r="A11" s="185"/>
      <c r="B11" s="185" t="s">
        <v>3699</v>
      </c>
      <c r="C11" s="185"/>
      <c r="D11" s="186"/>
      <c r="E11" s="187"/>
      <c r="F11" s="181">
        <f>Q13</f>
        <v>12620.544450192057</v>
      </c>
      <c r="G11" s="153">
        <f t="shared" ref="G11:J12" si="1">S13</f>
        <v>59.318478302505383</v>
      </c>
      <c r="H11" s="153">
        <f t="shared" si="1"/>
        <v>73.182103994968685</v>
      </c>
      <c r="I11" s="153">
        <f t="shared" si="1"/>
        <v>4.6022425234858293</v>
      </c>
      <c r="J11" s="153">
        <f t="shared" si="1"/>
        <v>2.0199377676780683</v>
      </c>
      <c r="K11" s="153">
        <f t="shared" ref="K11:K12" si="2">W13</f>
        <v>6.1973831145454366</v>
      </c>
      <c r="L11" s="153">
        <f>Z13</f>
        <v>1.7060680871341951</v>
      </c>
      <c r="M11" s="153">
        <f>AA13</f>
        <v>5.0031585852810201</v>
      </c>
      <c r="N11" s="153">
        <f>X13</f>
        <v>0.77633020600232283</v>
      </c>
      <c r="O11" s="4164"/>
      <c r="P11" s="4165"/>
      <c r="Q11" s="2126" t="s">
        <v>1212</v>
      </c>
      <c r="R11" s="2127" t="s">
        <v>1213</v>
      </c>
      <c r="S11" s="2127" t="s">
        <v>1213</v>
      </c>
      <c r="T11" s="2127" t="s">
        <v>1213</v>
      </c>
      <c r="U11" s="2127" t="s">
        <v>1213</v>
      </c>
      <c r="V11" s="2127" t="s">
        <v>1213</v>
      </c>
      <c r="W11" s="2127" t="s">
        <v>1213</v>
      </c>
      <c r="X11" s="2127" t="s">
        <v>1213</v>
      </c>
      <c r="Y11" s="2127" t="s">
        <v>1213</v>
      </c>
      <c r="Z11" s="2127" t="s">
        <v>1213</v>
      </c>
      <c r="AA11" s="2128" t="s">
        <v>1213</v>
      </c>
      <c r="AB11" s="179"/>
      <c r="AC11" s="184"/>
      <c r="AD11" s="184"/>
      <c r="AE11" s="184"/>
      <c r="AF11" s="184"/>
    </row>
    <row r="12" spans="1:32" ht="17.45" customHeight="1" thickTop="1">
      <c r="A12" s="185"/>
      <c r="B12" s="185" t="s">
        <v>3700</v>
      </c>
      <c r="C12" s="185"/>
      <c r="D12" s="186"/>
      <c r="E12" s="187"/>
      <c r="F12" s="181">
        <f>Q14</f>
        <v>4124.4555498084628</v>
      </c>
      <c r="G12" s="153">
        <f t="shared" si="1"/>
        <v>58.99407420666725</v>
      </c>
      <c r="H12" s="153">
        <f t="shared" si="1"/>
        <v>73.665964528967137</v>
      </c>
      <c r="I12" s="153">
        <f t="shared" si="1"/>
        <v>0.62856395236290907</v>
      </c>
      <c r="J12" s="153">
        <f t="shared" si="1"/>
        <v>0</v>
      </c>
      <c r="K12" s="153">
        <f t="shared" si="2"/>
        <v>0</v>
      </c>
      <c r="L12" s="153">
        <f>Z14</f>
        <v>0</v>
      </c>
      <c r="M12" s="153">
        <f>AA14</f>
        <v>0</v>
      </c>
      <c r="N12" s="153">
        <f>X14</f>
        <v>0.94604229691246844</v>
      </c>
      <c r="O12" s="4166" t="s">
        <v>991</v>
      </c>
      <c r="P12" s="2129" t="s">
        <v>1214</v>
      </c>
      <c r="Q12" s="2130">
        <v>16745.000000000542</v>
      </c>
      <c r="R12" s="2131">
        <v>100</v>
      </c>
      <c r="S12" s="2131">
        <v>59.238574434278334</v>
      </c>
      <c r="T12" s="2131">
        <v>73.301283527054835</v>
      </c>
      <c r="U12" s="2131">
        <v>3.623487036127067</v>
      </c>
      <c r="V12" s="2131">
        <v>1.5224075475426668</v>
      </c>
      <c r="W12" s="2131">
        <v>4.6709076782315817</v>
      </c>
      <c r="X12" s="2132">
        <v>0.81813193638296833</v>
      </c>
      <c r="Y12" s="2131">
        <v>95.329092321768314</v>
      </c>
      <c r="Z12" s="2131">
        <v>1.285847006791911</v>
      </c>
      <c r="AA12" s="2133">
        <v>3.7708322076379268</v>
      </c>
      <c r="AB12" s="179"/>
      <c r="AC12" s="184"/>
      <c r="AD12" s="184"/>
      <c r="AE12" s="184"/>
      <c r="AF12" s="184"/>
    </row>
    <row r="13" spans="1:32" ht="17.45" customHeight="1">
      <c r="A13" s="3716" t="s">
        <v>597</v>
      </c>
      <c r="B13" s="3716"/>
      <c r="C13" s="3716"/>
      <c r="D13" s="180"/>
      <c r="E13" s="187"/>
      <c r="F13" s="181"/>
      <c r="G13" s="153"/>
      <c r="H13" s="153"/>
      <c r="I13" s="153"/>
      <c r="J13" s="153"/>
      <c r="K13" s="153"/>
      <c r="L13" s="153"/>
      <c r="M13" s="153"/>
      <c r="N13" s="153"/>
      <c r="O13" s="4167"/>
      <c r="P13" s="2134" t="s">
        <v>992</v>
      </c>
      <c r="Q13" s="2135">
        <v>12620.544450192057</v>
      </c>
      <c r="R13" s="2136">
        <v>100</v>
      </c>
      <c r="S13" s="2136">
        <v>59.318478302505383</v>
      </c>
      <c r="T13" s="2136">
        <v>73.182103994968685</v>
      </c>
      <c r="U13" s="2136">
        <v>4.6022425234858293</v>
      </c>
      <c r="V13" s="2136">
        <v>2.0199377676780683</v>
      </c>
      <c r="W13" s="2136">
        <v>6.1973831145454366</v>
      </c>
      <c r="X13" s="2137">
        <v>0.77633020600232283</v>
      </c>
      <c r="Y13" s="2136">
        <v>93.802616885454597</v>
      </c>
      <c r="Z13" s="2136">
        <v>1.7060680871341951</v>
      </c>
      <c r="AA13" s="2138">
        <v>5.0031585852810201</v>
      </c>
      <c r="AB13" s="179"/>
      <c r="AC13" s="184"/>
      <c r="AD13" s="184"/>
      <c r="AE13" s="184"/>
      <c r="AF13" s="184"/>
    </row>
    <row r="14" spans="1:32" ht="17.45" customHeight="1">
      <c r="A14" s="185"/>
      <c r="B14" s="155" t="s">
        <v>52</v>
      </c>
      <c r="C14" s="185"/>
      <c r="D14" s="186"/>
      <c r="E14" s="187"/>
      <c r="F14" s="181">
        <f>Q15</f>
        <v>3019.999999998633</v>
      </c>
      <c r="G14" s="153">
        <f t="shared" ref="G14:J18" si="3">S15</f>
        <v>58.209149337676877</v>
      </c>
      <c r="H14" s="153">
        <f t="shared" si="3"/>
        <v>73.108385864362333</v>
      </c>
      <c r="I14" s="153">
        <f t="shared" si="3"/>
        <v>6.0155123163483575</v>
      </c>
      <c r="J14" s="153">
        <f t="shared" si="3"/>
        <v>4.4323606256557184</v>
      </c>
      <c r="K14" s="153">
        <f>W15</f>
        <v>17.018216927205902</v>
      </c>
      <c r="L14" s="153">
        <f>Z15</f>
        <v>5.5195391154749434</v>
      </c>
      <c r="M14" s="153">
        <f>AA15</f>
        <v>13.132699127503214</v>
      </c>
      <c r="N14" s="153">
        <f>X15</f>
        <v>0.48657549443253589</v>
      </c>
      <c r="O14" s="4167"/>
      <c r="P14" s="2134" t="s">
        <v>3714</v>
      </c>
      <c r="Q14" s="2135">
        <v>4124.4555498084628</v>
      </c>
      <c r="R14" s="2136">
        <v>100</v>
      </c>
      <c r="S14" s="2136">
        <v>58.99407420666725</v>
      </c>
      <c r="T14" s="2136">
        <v>73.665964528967137</v>
      </c>
      <c r="U14" s="2137">
        <v>0.62856395236290907</v>
      </c>
      <c r="V14" s="2136">
        <v>0</v>
      </c>
      <c r="W14" s="2136">
        <v>0</v>
      </c>
      <c r="X14" s="2137">
        <v>0.94604229691246844</v>
      </c>
      <c r="Y14" s="2136">
        <v>100</v>
      </c>
      <c r="Z14" s="2136">
        <v>0</v>
      </c>
      <c r="AA14" s="2138">
        <v>0</v>
      </c>
      <c r="AB14" s="179"/>
      <c r="AC14" s="184"/>
      <c r="AD14" s="184"/>
      <c r="AE14" s="184"/>
      <c r="AF14" s="184"/>
    </row>
    <row r="15" spans="1:32" ht="17.45" customHeight="1">
      <c r="A15" s="185"/>
      <c r="B15" s="155" t="s">
        <v>53</v>
      </c>
      <c r="C15" s="185"/>
      <c r="D15" s="186"/>
      <c r="E15" s="187"/>
      <c r="F15" s="181">
        <f>Q16</f>
        <v>1088.9999999995534</v>
      </c>
      <c r="G15" s="153">
        <f t="shared" si="3"/>
        <v>61.607607822182899</v>
      </c>
      <c r="H15" s="153">
        <f t="shared" si="3"/>
        <v>72.112643288688076</v>
      </c>
      <c r="I15" s="153">
        <f t="shared" si="3"/>
        <v>3.9397379065542921</v>
      </c>
      <c r="J15" s="153">
        <f t="shared" si="3"/>
        <v>0.52800734619445788</v>
      </c>
      <c r="K15" s="153">
        <f t="shared" ref="K15:K18" si="4">W16</f>
        <v>6.2800060460064184</v>
      </c>
      <c r="L15" s="153">
        <f t="shared" ref="L15:L18" si="5">Z16</f>
        <v>0.76905417814657429</v>
      </c>
      <c r="M15" s="153">
        <f t="shared" ref="M15:M18" si="6">AA16</f>
        <v>5.510951867859843</v>
      </c>
      <c r="N15" s="153">
        <f t="shared" ref="N15:N18" si="7">X16</f>
        <v>0.40174471992670285</v>
      </c>
      <c r="O15" s="4167" t="s">
        <v>1215</v>
      </c>
      <c r="P15" s="2134" t="s">
        <v>995</v>
      </c>
      <c r="Q15" s="2135">
        <v>3019.999999998633</v>
      </c>
      <c r="R15" s="2136">
        <v>100</v>
      </c>
      <c r="S15" s="2136">
        <v>58.209149337676877</v>
      </c>
      <c r="T15" s="2136">
        <v>73.108385864362333</v>
      </c>
      <c r="U15" s="2136">
        <v>6.0155123163483575</v>
      </c>
      <c r="V15" s="2136">
        <v>4.4323606256557184</v>
      </c>
      <c r="W15" s="2136">
        <v>17.018216927205902</v>
      </c>
      <c r="X15" s="2137">
        <v>0.48657549443253589</v>
      </c>
      <c r="Y15" s="2136">
        <v>82.981783072794101</v>
      </c>
      <c r="Z15" s="2136">
        <v>5.5195391154749434</v>
      </c>
      <c r="AA15" s="2138">
        <v>13.132699127503214</v>
      </c>
      <c r="AB15" s="179"/>
      <c r="AC15" s="184"/>
      <c r="AD15" s="184"/>
      <c r="AE15" s="184"/>
      <c r="AF15" s="184"/>
    </row>
    <row r="16" spans="1:32" ht="17.45" customHeight="1">
      <c r="A16" s="185"/>
      <c r="B16" s="155" t="s">
        <v>54</v>
      </c>
      <c r="C16" s="185"/>
      <c r="D16" s="186"/>
      <c r="E16" s="187"/>
      <c r="F16" s="181">
        <f>Q17</f>
        <v>6294.0000000014134</v>
      </c>
      <c r="G16" s="153">
        <f t="shared" si="3"/>
        <v>61.870694938864723</v>
      </c>
      <c r="H16" s="153">
        <f t="shared" si="3"/>
        <v>71.9132041726442</v>
      </c>
      <c r="I16" s="153">
        <f t="shared" si="3"/>
        <v>5.1518246842405446</v>
      </c>
      <c r="J16" s="153">
        <f t="shared" si="3"/>
        <v>1.5462321725644854</v>
      </c>
      <c r="K16" s="153">
        <f t="shared" si="4"/>
        <v>2.1868034161234626</v>
      </c>
      <c r="L16" s="153">
        <f t="shared" si="5"/>
        <v>0.51239275500515913</v>
      </c>
      <c r="M16" s="153">
        <f t="shared" si="6"/>
        <v>1.9008167621684748</v>
      </c>
      <c r="N16" s="153">
        <f t="shared" si="7"/>
        <v>0.4294339280032522</v>
      </c>
      <c r="O16" s="4167"/>
      <c r="P16" s="2134" t="s">
        <v>996</v>
      </c>
      <c r="Q16" s="2135">
        <v>1088.9999999995534</v>
      </c>
      <c r="R16" s="2136">
        <v>100</v>
      </c>
      <c r="S16" s="2136">
        <v>61.607607822182899</v>
      </c>
      <c r="T16" s="2136">
        <v>72.112643288688076</v>
      </c>
      <c r="U16" s="2136">
        <v>3.9397379065542921</v>
      </c>
      <c r="V16" s="2137">
        <v>0.52800734619445788</v>
      </c>
      <c r="W16" s="2136">
        <v>6.2800060460064184</v>
      </c>
      <c r="X16" s="2137">
        <v>0.40174471992670285</v>
      </c>
      <c r="Y16" s="2136">
        <v>93.719993953993637</v>
      </c>
      <c r="Z16" s="2137">
        <v>0.76905417814657429</v>
      </c>
      <c r="AA16" s="2138">
        <v>5.510951867859843</v>
      </c>
      <c r="AB16" s="179"/>
      <c r="AC16" s="184"/>
      <c r="AD16" s="184"/>
      <c r="AE16" s="184"/>
      <c r="AF16" s="184"/>
    </row>
    <row r="17" spans="1:32" ht="17.45" customHeight="1">
      <c r="A17" s="185"/>
      <c r="B17" s="155" t="s">
        <v>598</v>
      </c>
      <c r="C17" s="185"/>
      <c r="D17" s="186"/>
      <c r="E17" s="187"/>
      <c r="F17" s="181">
        <f>Q18</f>
        <v>5885.0000000009068</v>
      </c>
      <c r="G17" s="153">
        <f t="shared" si="3"/>
        <v>58.972550388892778</v>
      </c>
      <c r="H17" s="153">
        <f t="shared" si="3"/>
        <v>73.609225445396348</v>
      </c>
      <c r="I17" s="153">
        <f t="shared" si="3"/>
        <v>0.44052405806836753</v>
      </c>
      <c r="J17" s="153">
        <f t="shared" si="3"/>
        <v>0</v>
      </c>
      <c r="K17" s="153">
        <f t="shared" si="4"/>
        <v>0.27470971396246796</v>
      </c>
      <c r="L17" s="153">
        <f t="shared" si="5"/>
        <v>0</v>
      </c>
      <c r="M17" s="153">
        <f t="shared" si="6"/>
        <v>0.27470971396246796</v>
      </c>
      <c r="N17" s="153">
        <f t="shared" si="7"/>
        <v>1.3916404653684482</v>
      </c>
      <c r="O17" s="4167"/>
      <c r="P17" s="2134" t="s">
        <v>997</v>
      </c>
      <c r="Q17" s="2135">
        <v>6294.0000000014134</v>
      </c>
      <c r="R17" s="2136">
        <v>100</v>
      </c>
      <c r="S17" s="2136">
        <v>61.870694938864723</v>
      </c>
      <c r="T17" s="2136">
        <v>71.9132041726442</v>
      </c>
      <c r="U17" s="2136">
        <v>5.1518246842405446</v>
      </c>
      <c r="V17" s="2136">
        <v>1.5462321725644854</v>
      </c>
      <c r="W17" s="2136">
        <v>2.1868034161234626</v>
      </c>
      <c r="X17" s="2137">
        <v>0.4294339280032522</v>
      </c>
      <c r="Y17" s="2136">
        <v>97.813196583876561</v>
      </c>
      <c r="Z17" s="2137">
        <v>0.51239275500515913</v>
      </c>
      <c r="AA17" s="2138">
        <v>1.9008167621684748</v>
      </c>
      <c r="AB17" s="179"/>
      <c r="AC17" s="184"/>
      <c r="AD17" s="184"/>
      <c r="AE17" s="184"/>
      <c r="AF17" s="184"/>
    </row>
    <row r="18" spans="1:32" ht="17.45" customHeight="1">
      <c r="A18" s="185"/>
      <c r="B18" s="155" t="s">
        <v>599</v>
      </c>
      <c r="C18" s="185"/>
      <c r="D18" s="186"/>
      <c r="E18" s="187"/>
      <c r="F18" s="181">
        <f>Q19</f>
        <v>457</v>
      </c>
      <c r="G18" s="153">
        <f t="shared" si="3"/>
        <v>27.571115973741794</v>
      </c>
      <c r="H18" s="153">
        <f t="shared" si="3"/>
        <v>92.560175054704601</v>
      </c>
      <c r="I18" s="153">
        <f t="shared" si="3"/>
        <v>7.0021881838074398</v>
      </c>
      <c r="J18" s="153">
        <f t="shared" si="3"/>
        <v>3.9387308533916849</v>
      </c>
      <c r="K18" s="153">
        <f t="shared" si="4"/>
        <v>10.065645514223196</v>
      </c>
      <c r="L18" s="153">
        <f t="shared" si="5"/>
        <v>1.7505470459518599</v>
      </c>
      <c r="M18" s="153">
        <f t="shared" si="6"/>
        <v>8.5339168490153181</v>
      </c>
      <c r="N18" s="153">
        <f t="shared" si="7"/>
        <v>1.9693654266958425</v>
      </c>
      <c r="O18" s="4167"/>
      <c r="P18" s="2134" t="s">
        <v>998</v>
      </c>
      <c r="Q18" s="2135">
        <v>5885.0000000009068</v>
      </c>
      <c r="R18" s="2136">
        <v>100</v>
      </c>
      <c r="S18" s="2136">
        <v>58.972550388892778</v>
      </c>
      <c r="T18" s="2136">
        <v>73.609225445396348</v>
      </c>
      <c r="U18" s="2137">
        <v>0.44052405806836753</v>
      </c>
      <c r="V18" s="2136">
        <v>0</v>
      </c>
      <c r="W18" s="2137">
        <v>0.27470971396246796</v>
      </c>
      <c r="X18" s="2136">
        <v>1.3916404653684482</v>
      </c>
      <c r="Y18" s="2136">
        <v>99.725290286037534</v>
      </c>
      <c r="Z18" s="2136">
        <v>0</v>
      </c>
      <c r="AA18" s="2139">
        <v>0.27470971396246796</v>
      </c>
      <c r="AB18" s="179"/>
      <c r="AC18" s="184"/>
      <c r="AD18" s="184"/>
      <c r="AE18" s="184"/>
      <c r="AF18" s="184"/>
    </row>
    <row r="19" spans="1:32" ht="17.45" customHeight="1">
      <c r="A19" s="3716" t="s">
        <v>600</v>
      </c>
      <c r="B19" s="3716"/>
      <c r="C19" s="3716"/>
      <c r="D19" s="180"/>
      <c r="E19" s="187"/>
      <c r="F19" s="181"/>
      <c r="G19" s="153"/>
      <c r="H19" s="153"/>
      <c r="I19" s="153"/>
      <c r="J19" s="153"/>
      <c r="K19" s="153"/>
      <c r="L19" s="153"/>
      <c r="M19" s="153"/>
      <c r="N19" s="153"/>
      <c r="O19" s="4167"/>
      <c r="P19" s="2134" t="s">
        <v>999</v>
      </c>
      <c r="Q19" s="2135">
        <v>457</v>
      </c>
      <c r="R19" s="2136">
        <v>100</v>
      </c>
      <c r="S19" s="2136">
        <v>27.571115973741794</v>
      </c>
      <c r="T19" s="2136">
        <v>92.560175054704601</v>
      </c>
      <c r="U19" s="2136">
        <v>7.0021881838074398</v>
      </c>
      <c r="V19" s="2136">
        <v>3.9387308533916849</v>
      </c>
      <c r="W19" s="2136">
        <v>10.065645514223196</v>
      </c>
      <c r="X19" s="2136">
        <v>1.9693654266958425</v>
      </c>
      <c r="Y19" s="2136">
        <v>89.934354485776808</v>
      </c>
      <c r="Z19" s="2136">
        <v>1.7505470459518599</v>
      </c>
      <c r="AA19" s="2138">
        <v>8.5339168490153181</v>
      </c>
      <c r="AB19" s="179"/>
      <c r="AC19" s="184"/>
      <c r="AD19" s="184"/>
      <c r="AE19" s="184"/>
      <c r="AF19" s="184"/>
    </row>
    <row r="20" spans="1:32" ht="17.45" customHeight="1">
      <c r="A20" s="3093" t="s">
        <v>45</v>
      </c>
      <c r="B20" s="3093"/>
      <c r="C20" s="188"/>
      <c r="D20" s="180"/>
      <c r="E20" s="187"/>
      <c r="F20" s="181">
        <f>Q20</f>
        <v>16320.000000000186</v>
      </c>
      <c r="G20" s="153">
        <f>S20</f>
        <v>58.914866929393028</v>
      </c>
      <c r="H20" s="153">
        <f>T20</f>
        <v>72.889042309724033</v>
      </c>
      <c r="I20" s="153">
        <f>U20</f>
        <v>3.6383223891689283</v>
      </c>
      <c r="J20" s="153">
        <f>V20</f>
        <v>1.5620535774266233</v>
      </c>
      <c r="K20" s="153">
        <f t="shared" ref="K20" si="8">W20</f>
        <v>4.7614115128798433</v>
      </c>
      <c r="L20" s="153">
        <f>Z20</f>
        <v>1.3017115960648271</v>
      </c>
      <c r="M20" s="153">
        <f>AA20</f>
        <v>3.855517586768443</v>
      </c>
      <c r="N20" s="153">
        <f>X20</f>
        <v>0.83943745555962579</v>
      </c>
      <c r="O20" s="4167" t="s">
        <v>3711</v>
      </c>
      <c r="P20" s="2134" t="s">
        <v>1001</v>
      </c>
      <c r="Q20" s="2135">
        <v>16320.000000000186</v>
      </c>
      <c r="R20" s="2136">
        <v>100</v>
      </c>
      <c r="S20" s="2136">
        <v>58.914866929393028</v>
      </c>
      <c r="T20" s="2136">
        <v>72.889042309724033</v>
      </c>
      <c r="U20" s="2136">
        <v>3.6383223891689283</v>
      </c>
      <c r="V20" s="2136">
        <v>1.5620535774266233</v>
      </c>
      <c r="W20" s="2136">
        <v>4.7614115128798433</v>
      </c>
      <c r="X20" s="2137">
        <v>0.83943745555962579</v>
      </c>
      <c r="Y20" s="2136">
        <v>95.238588487120197</v>
      </c>
      <c r="Z20" s="2136">
        <v>1.3017115960648271</v>
      </c>
      <c r="AA20" s="2138">
        <v>3.855517586768443</v>
      </c>
      <c r="AB20" s="179"/>
      <c r="AC20" s="184"/>
      <c r="AD20" s="184"/>
      <c r="AE20" s="184"/>
      <c r="AF20" s="184"/>
    </row>
    <row r="21" spans="1:32" ht="17.45" customHeight="1">
      <c r="A21" s="189"/>
      <c r="B21" s="155" t="s">
        <v>601</v>
      </c>
      <c r="C21" s="188"/>
      <c r="D21" s="180"/>
      <c r="E21" s="187"/>
      <c r="F21" s="181">
        <f>Q33</f>
        <v>5364.9999999998226</v>
      </c>
      <c r="G21" s="153">
        <f>S33</f>
        <v>53.842237107785941</v>
      </c>
      <c r="H21" s="153">
        <f>T33</f>
        <v>76.209315563822727</v>
      </c>
      <c r="I21" s="153">
        <f>U33</f>
        <v>4.2774689358346976</v>
      </c>
      <c r="J21" s="153">
        <f>V33</f>
        <v>1.8948300820325528</v>
      </c>
      <c r="K21" s="153">
        <f t="shared" ref="K21" si="9">W33</f>
        <v>6.3344342898335793</v>
      </c>
      <c r="L21" s="153">
        <f>Z33</f>
        <v>1.7521899493195665</v>
      </c>
      <c r="M21" s="153">
        <f>AA33</f>
        <v>4.8985447616543292</v>
      </c>
      <c r="N21" s="153">
        <f>X33</f>
        <v>0.90440803891712573</v>
      </c>
      <c r="O21" s="4167"/>
      <c r="P21" s="2134" t="s">
        <v>1002</v>
      </c>
      <c r="Q21" s="2135">
        <v>425.00000000033617</v>
      </c>
      <c r="R21" s="2136">
        <v>100</v>
      </c>
      <c r="S21" s="2136">
        <v>71.668942621866393</v>
      </c>
      <c r="T21" s="2136">
        <v>89.131346272548569</v>
      </c>
      <c r="U21" s="2136">
        <v>3.0538094793202024</v>
      </c>
      <c r="V21" s="2136">
        <v>0</v>
      </c>
      <c r="W21" s="2136">
        <v>1.1955604277412826</v>
      </c>
      <c r="X21" s="2136">
        <v>0</v>
      </c>
      <c r="Y21" s="2136">
        <v>98.804439572258715</v>
      </c>
      <c r="Z21" s="2137">
        <v>0.67664677871246437</v>
      </c>
      <c r="AA21" s="2139">
        <v>0.51891364902881798</v>
      </c>
      <c r="AB21" s="179"/>
      <c r="AC21" s="184"/>
      <c r="AD21" s="184"/>
      <c r="AE21" s="184"/>
      <c r="AF21" s="184"/>
    </row>
    <row r="22" spans="1:32" ht="17.45" customHeight="1">
      <c r="A22" s="156"/>
      <c r="B22" s="156" t="s">
        <v>2351</v>
      </c>
      <c r="C22" s="190"/>
      <c r="D22" s="186"/>
      <c r="E22" s="187"/>
      <c r="F22" s="181">
        <f>Q22</f>
        <v>1503.0000000000239</v>
      </c>
      <c r="G22" s="153">
        <f t="shared" ref="G22:J25" si="10">S22</f>
        <v>39.960079483536077</v>
      </c>
      <c r="H22" s="153">
        <f t="shared" si="10"/>
        <v>87.875884153326851</v>
      </c>
      <c r="I22" s="153">
        <f t="shared" si="10"/>
        <v>3.8117440936801605</v>
      </c>
      <c r="J22" s="153">
        <f t="shared" si="10"/>
        <v>2.1410007812203076</v>
      </c>
      <c r="K22" s="153">
        <f t="shared" ref="K22:K25" si="11">W22</f>
        <v>7.148701310379642</v>
      </c>
      <c r="L22" s="153">
        <f>Z22</f>
        <v>1.8239546932161412</v>
      </c>
      <c r="M22" s="153">
        <f>AA22</f>
        <v>5.5675043449511659</v>
      </c>
      <c r="N22" s="153">
        <f>X22</f>
        <v>1.1294078509647194</v>
      </c>
      <c r="O22" s="4167" t="s">
        <v>3712</v>
      </c>
      <c r="P22" s="2134" t="s">
        <v>1004</v>
      </c>
      <c r="Q22" s="2135">
        <v>1503.0000000000239</v>
      </c>
      <c r="R22" s="2136">
        <v>100</v>
      </c>
      <c r="S22" s="2136">
        <v>39.960079483536077</v>
      </c>
      <c r="T22" s="2136">
        <v>87.875884153326851</v>
      </c>
      <c r="U22" s="2136">
        <v>3.8117440936801605</v>
      </c>
      <c r="V22" s="2136">
        <v>2.1410007812203076</v>
      </c>
      <c r="W22" s="2136">
        <v>7.148701310379642</v>
      </c>
      <c r="X22" s="2136">
        <v>1.1294078509647194</v>
      </c>
      <c r="Y22" s="2136">
        <v>92.851298689620293</v>
      </c>
      <c r="Z22" s="2136">
        <v>1.8239546932161412</v>
      </c>
      <c r="AA22" s="2138">
        <v>5.5675043449511659</v>
      </c>
      <c r="AB22" s="179"/>
      <c r="AC22" s="184"/>
      <c r="AD22" s="184"/>
      <c r="AE22" s="184"/>
      <c r="AF22" s="184"/>
    </row>
    <row r="23" spans="1:32" ht="17.45" customHeight="1">
      <c r="A23" s="156"/>
      <c r="B23" s="156" t="s">
        <v>2255</v>
      </c>
      <c r="C23" s="190"/>
      <c r="D23" s="186"/>
      <c r="E23" s="187"/>
      <c r="F23" s="181">
        <f>Q23</f>
        <v>1110.0000000001487</v>
      </c>
      <c r="G23" s="153">
        <f t="shared" si="10"/>
        <v>48.394900535305943</v>
      </c>
      <c r="H23" s="153">
        <f t="shared" si="10"/>
        <v>75.002348587802331</v>
      </c>
      <c r="I23" s="153">
        <f t="shared" si="10"/>
        <v>5.7071999003178924</v>
      </c>
      <c r="J23" s="153">
        <f t="shared" si="10"/>
        <v>4.8844319432548193</v>
      </c>
      <c r="K23" s="153">
        <f t="shared" si="11"/>
        <v>9.4197945918324155</v>
      </c>
      <c r="L23" s="153">
        <f t="shared" ref="L23:M25" si="12">Z23</f>
        <v>3.3818433818429292</v>
      </c>
      <c r="M23" s="153">
        <f t="shared" si="12"/>
        <v>6.6408618129000079</v>
      </c>
      <c r="N23" s="153">
        <f>X23</f>
        <v>0.57623661397238579</v>
      </c>
      <c r="O23" s="4167"/>
      <c r="P23" s="2134" t="s">
        <v>1005</v>
      </c>
      <c r="Q23" s="2135">
        <v>1110.0000000001487</v>
      </c>
      <c r="R23" s="2136">
        <v>100</v>
      </c>
      <c r="S23" s="2136">
        <v>48.394900535305943</v>
      </c>
      <c r="T23" s="2136">
        <v>75.002348587802331</v>
      </c>
      <c r="U23" s="2136">
        <v>5.7071999003178924</v>
      </c>
      <c r="V23" s="2136">
        <v>4.8844319432548193</v>
      </c>
      <c r="W23" s="2136">
        <v>9.4197945918324155</v>
      </c>
      <c r="X23" s="2137">
        <v>0.57623661397238579</v>
      </c>
      <c r="Y23" s="2136">
        <v>90.580205408167657</v>
      </c>
      <c r="Z23" s="2136">
        <v>3.3818433818429292</v>
      </c>
      <c r="AA23" s="2138">
        <v>6.6408618129000079</v>
      </c>
      <c r="AB23" s="179"/>
      <c r="AC23" s="184"/>
      <c r="AD23" s="184"/>
      <c r="AE23" s="184"/>
      <c r="AF23" s="184"/>
    </row>
    <row r="24" spans="1:32" ht="17.45" customHeight="1">
      <c r="A24" s="156"/>
      <c r="B24" s="156" t="s">
        <v>2352</v>
      </c>
      <c r="C24" s="190"/>
      <c r="D24" s="186"/>
      <c r="E24" s="187"/>
      <c r="F24" s="181">
        <f>Q24</f>
        <v>1321.0000000003549</v>
      </c>
      <c r="G24" s="153">
        <f t="shared" si="10"/>
        <v>63.392862264820451</v>
      </c>
      <c r="H24" s="153">
        <f t="shared" si="10"/>
        <v>70.919179169188922</v>
      </c>
      <c r="I24" s="153">
        <f t="shared" si="10"/>
        <v>4.8807087750611897</v>
      </c>
      <c r="J24" s="153">
        <f t="shared" si="10"/>
        <v>0.68287913197054584</v>
      </c>
      <c r="K24" s="153">
        <f t="shared" si="11"/>
        <v>6.9131852912195635</v>
      </c>
      <c r="L24" s="153">
        <f t="shared" si="12"/>
        <v>1.3702719987466627</v>
      </c>
      <c r="M24" s="153">
        <f t="shared" si="12"/>
        <v>5.6943137466742222</v>
      </c>
      <c r="N24" s="153">
        <f>X24</f>
        <v>0.4443274199386622</v>
      </c>
      <c r="O24" s="4167"/>
      <c r="P24" s="2134" t="s">
        <v>1006</v>
      </c>
      <c r="Q24" s="2135">
        <v>1321.0000000003549</v>
      </c>
      <c r="R24" s="2136">
        <v>100</v>
      </c>
      <c r="S24" s="2136">
        <v>63.392862264820451</v>
      </c>
      <c r="T24" s="2136">
        <v>70.919179169188922</v>
      </c>
      <c r="U24" s="2136">
        <v>4.8807087750611897</v>
      </c>
      <c r="V24" s="2137">
        <v>0.68287913197054584</v>
      </c>
      <c r="W24" s="2136">
        <v>6.9131852912195635</v>
      </c>
      <c r="X24" s="2137">
        <v>0.4443274199386622</v>
      </c>
      <c r="Y24" s="2136">
        <v>93.086814708780409</v>
      </c>
      <c r="Z24" s="2136">
        <v>1.3702719987466627</v>
      </c>
      <c r="AA24" s="2138">
        <v>5.6943137466742222</v>
      </c>
      <c r="AB24" s="179"/>
      <c r="AC24" s="184"/>
      <c r="AD24" s="184"/>
      <c r="AE24" s="184"/>
      <c r="AF24" s="184"/>
    </row>
    <row r="25" spans="1:32" s="195" customFormat="1" ht="17.45" customHeight="1">
      <c r="A25" s="191"/>
      <c r="B25" s="191" t="s">
        <v>2353</v>
      </c>
      <c r="C25" s="191"/>
      <c r="D25" s="192"/>
      <c r="E25" s="193"/>
      <c r="F25" s="181">
        <f>Q25</f>
        <v>1430.9999999993024</v>
      </c>
      <c r="G25" s="153">
        <f t="shared" si="10"/>
        <v>63.831790337878466</v>
      </c>
      <c r="H25" s="153">
        <f t="shared" si="10"/>
        <v>69.775458771835545</v>
      </c>
      <c r="I25" s="153">
        <f t="shared" si="10"/>
        <v>3.1007416399314556</v>
      </c>
      <c r="J25" s="153">
        <f t="shared" si="10"/>
        <v>0.43608415484523522</v>
      </c>
      <c r="K25" s="153">
        <f t="shared" si="11"/>
        <v>2.5516786364906938</v>
      </c>
      <c r="L25" s="153">
        <f t="shared" si="12"/>
        <v>0.76528281621580052</v>
      </c>
      <c r="M25" s="153">
        <f t="shared" si="12"/>
        <v>2.1098452439802129</v>
      </c>
      <c r="N25" s="153">
        <f>X25</f>
        <v>1.3473584664867879</v>
      </c>
      <c r="O25" s="4167"/>
      <c r="P25" s="2134" t="s">
        <v>1007</v>
      </c>
      <c r="Q25" s="2135">
        <v>1430.9999999993024</v>
      </c>
      <c r="R25" s="2136">
        <v>100</v>
      </c>
      <c r="S25" s="2136">
        <v>63.831790337878466</v>
      </c>
      <c r="T25" s="2136">
        <v>69.775458771835545</v>
      </c>
      <c r="U25" s="2136">
        <v>3.1007416399314556</v>
      </c>
      <c r="V25" s="2137">
        <v>0.43608415484523522</v>
      </c>
      <c r="W25" s="2136">
        <v>2.5516786364906938</v>
      </c>
      <c r="X25" s="2136">
        <v>1.3473584664867879</v>
      </c>
      <c r="Y25" s="2136">
        <v>97.448321363509294</v>
      </c>
      <c r="Z25" s="2137">
        <v>0.76528281621580052</v>
      </c>
      <c r="AA25" s="2138">
        <v>2.1098452439802129</v>
      </c>
      <c r="AB25" s="179"/>
      <c r="AC25" s="194"/>
      <c r="AD25" s="194"/>
      <c r="AE25" s="194"/>
      <c r="AF25" s="194"/>
    </row>
    <row r="26" spans="1:32" ht="17.45" customHeight="1">
      <c r="A26" s="156"/>
      <c r="B26" s="155" t="s">
        <v>602</v>
      </c>
      <c r="C26" s="190"/>
      <c r="D26" s="186"/>
      <c r="E26" s="187"/>
      <c r="F26" s="181">
        <f>Q34</f>
        <v>4916.0000000010514</v>
      </c>
      <c r="G26" s="153">
        <f>S34</f>
        <v>62.373914768234719</v>
      </c>
      <c r="H26" s="153">
        <f>T34</f>
        <v>68.252622742295756</v>
      </c>
      <c r="I26" s="153">
        <f>U34</f>
        <v>3.7239509640113924</v>
      </c>
      <c r="J26" s="153">
        <f>V34</f>
        <v>1.7658453951656736</v>
      </c>
      <c r="K26" s="153">
        <f t="shared" ref="K26" si="13">W34</f>
        <v>3.257265761392516</v>
      </c>
      <c r="L26" s="153">
        <f>Z34</f>
        <v>0.90729790290745171</v>
      </c>
      <c r="M26" s="153">
        <f>AA34</f>
        <v>2.6820814640107744</v>
      </c>
      <c r="N26" s="153">
        <f>X34</f>
        <v>0.75908882674222145</v>
      </c>
      <c r="O26" s="4167"/>
      <c r="P26" s="2134" t="s">
        <v>1008</v>
      </c>
      <c r="Q26" s="2135">
        <v>2452.0000000000614</v>
      </c>
      <c r="R26" s="2136">
        <v>100</v>
      </c>
      <c r="S26" s="2136">
        <v>58.857387525709839</v>
      </c>
      <c r="T26" s="2136">
        <v>66.934665243808595</v>
      </c>
      <c r="U26" s="2136">
        <v>4.631424261827755</v>
      </c>
      <c r="V26" s="2136">
        <v>3.2832965723067846</v>
      </c>
      <c r="W26" s="2136">
        <v>5.0057548466295936</v>
      </c>
      <c r="X26" s="2136">
        <v>1.5218926069598144</v>
      </c>
      <c r="Y26" s="2136">
        <v>94.994245153370429</v>
      </c>
      <c r="Z26" s="2136">
        <v>1.4328167142038384</v>
      </c>
      <c r="AA26" s="2138">
        <v>4.0701440607179711</v>
      </c>
      <c r="AB26" s="179"/>
      <c r="AC26" s="184"/>
      <c r="AD26" s="184"/>
      <c r="AE26" s="184"/>
      <c r="AF26" s="184"/>
    </row>
    <row r="27" spans="1:32" s="176" customFormat="1" ht="17.45" customHeight="1">
      <c r="A27" s="156"/>
      <c r="B27" s="156" t="s">
        <v>2257</v>
      </c>
      <c r="C27" s="190"/>
      <c r="D27" s="186"/>
      <c r="E27" s="187"/>
      <c r="F27" s="181">
        <f>Q26</f>
        <v>2452.0000000000614</v>
      </c>
      <c r="G27" s="153">
        <f t="shared" ref="G27:J28" si="14">S26</f>
        <v>58.857387525709839</v>
      </c>
      <c r="H27" s="153">
        <f t="shared" si="14"/>
        <v>66.934665243808595</v>
      </c>
      <c r="I27" s="153">
        <f t="shared" si="14"/>
        <v>4.631424261827755</v>
      </c>
      <c r="J27" s="153">
        <f t="shared" si="14"/>
        <v>3.2832965723067846</v>
      </c>
      <c r="K27" s="153">
        <f t="shared" ref="K27:K28" si="15">W26</f>
        <v>5.0057548466295936</v>
      </c>
      <c r="L27" s="153">
        <f>Z26</f>
        <v>1.4328167142038384</v>
      </c>
      <c r="M27" s="153">
        <f>AA26</f>
        <v>4.0701440607179711</v>
      </c>
      <c r="N27" s="153">
        <f>X26</f>
        <v>1.5218926069598144</v>
      </c>
      <c r="O27" s="4167"/>
      <c r="P27" s="2134" t="s">
        <v>1009</v>
      </c>
      <c r="Q27" s="2135">
        <v>2464.0000000009927</v>
      </c>
      <c r="R27" s="2136">
        <v>100</v>
      </c>
      <c r="S27" s="2136">
        <v>65.873316066395404</v>
      </c>
      <c r="T27" s="2136">
        <v>69.56416161660141</v>
      </c>
      <c r="U27" s="2136">
        <v>2.8208971790094095</v>
      </c>
      <c r="V27" s="2137">
        <v>0.25578440232938976</v>
      </c>
      <c r="W27" s="2136">
        <v>1.5172920450777019</v>
      </c>
      <c r="X27" s="2136">
        <v>0</v>
      </c>
      <c r="Y27" s="2136">
        <v>98.482707954922304</v>
      </c>
      <c r="Z27" s="2137">
        <v>0.38433843647147092</v>
      </c>
      <c r="AA27" s="2138">
        <v>1.3007789124179305</v>
      </c>
      <c r="AB27" s="179"/>
      <c r="AC27" s="184"/>
      <c r="AD27" s="184"/>
      <c r="AE27" s="184"/>
      <c r="AF27" s="184"/>
    </row>
    <row r="28" spans="1:32" ht="17.45" customHeight="1">
      <c r="A28" s="156"/>
      <c r="B28" s="156" t="s">
        <v>2354</v>
      </c>
      <c r="C28" s="190"/>
      <c r="D28" s="186"/>
      <c r="E28" s="187"/>
      <c r="F28" s="181">
        <f>Q27</f>
        <v>2464.0000000009927</v>
      </c>
      <c r="G28" s="153">
        <f t="shared" si="14"/>
        <v>65.873316066395404</v>
      </c>
      <c r="H28" s="153">
        <f t="shared" si="14"/>
        <v>69.56416161660141</v>
      </c>
      <c r="I28" s="153">
        <f t="shared" si="14"/>
        <v>2.8208971790094095</v>
      </c>
      <c r="J28" s="153">
        <f t="shared" si="14"/>
        <v>0.25578440232938976</v>
      </c>
      <c r="K28" s="153">
        <f t="shared" si="15"/>
        <v>1.5172920450777019</v>
      </c>
      <c r="L28" s="153">
        <f>Z27</f>
        <v>0.38433843647147092</v>
      </c>
      <c r="M28" s="153">
        <f>AA27</f>
        <v>1.3007789124179305</v>
      </c>
      <c r="N28" s="153">
        <f>X27</f>
        <v>0</v>
      </c>
      <c r="O28" s="4167"/>
      <c r="P28" s="2134" t="s">
        <v>1010</v>
      </c>
      <c r="Q28" s="2135">
        <v>1474.9999999996542</v>
      </c>
      <c r="R28" s="2136">
        <v>100</v>
      </c>
      <c r="S28" s="2136">
        <v>62.53110820194189</v>
      </c>
      <c r="T28" s="2136">
        <v>70.408541384289208</v>
      </c>
      <c r="U28" s="2136">
        <v>3.2963973879233519</v>
      </c>
      <c r="V28" s="2136">
        <v>1.4200308166408175</v>
      </c>
      <c r="W28" s="2136">
        <v>6.1416538263861726</v>
      </c>
      <c r="X28" s="2136">
        <v>3.4005352363923032</v>
      </c>
      <c r="Y28" s="2136">
        <v>93.85834617361381</v>
      </c>
      <c r="Z28" s="2136">
        <v>2.2586396654176863</v>
      </c>
      <c r="AA28" s="2138">
        <v>5.3298554552708879</v>
      </c>
      <c r="AB28" s="179"/>
      <c r="AC28" s="184"/>
      <c r="AD28" s="184"/>
      <c r="AE28" s="184"/>
      <c r="AF28" s="184"/>
    </row>
    <row r="29" spans="1:32" ht="17.45" customHeight="1">
      <c r="A29" s="156"/>
      <c r="B29" s="155" t="s">
        <v>603</v>
      </c>
      <c r="C29" s="190"/>
      <c r="D29" s="186"/>
      <c r="E29" s="187"/>
      <c r="F29" s="181">
        <f>Q35</f>
        <v>5284.9999999988549</v>
      </c>
      <c r="G29" s="153">
        <f>S35</f>
        <v>60.030506871652165</v>
      </c>
      <c r="H29" s="153">
        <f>T35</f>
        <v>71.940168453674431</v>
      </c>
      <c r="I29" s="153">
        <f>U35</f>
        <v>3.1897648840861224</v>
      </c>
      <c r="J29" s="153">
        <f>V35</f>
        <v>1.1975076883234224</v>
      </c>
      <c r="K29" s="153">
        <f t="shared" ref="K29" si="16">W35</f>
        <v>4.9073379621128677</v>
      </c>
      <c r="L29" s="153">
        <f>Z35</f>
        <v>1.2782618441372968</v>
      </c>
      <c r="M29" s="153">
        <f>AA35</f>
        <v>4.1626248776371648</v>
      </c>
      <c r="N29" s="153">
        <f>X35</f>
        <v>0.96798287108393199</v>
      </c>
      <c r="O29" s="4167"/>
      <c r="P29" s="2134" t="s">
        <v>1011</v>
      </c>
      <c r="Q29" s="2135">
        <v>2077.0000000001492</v>
      </c>
      <c r="R29" s="2136">
        <v>100</v>
      </c>
      <c r="S29" s="2136">
        <v>57.740054466003301</v>
      </c>
      <c r="T29" s="2136">
        <v>71.383351432650826</v>
      </c>
      <c r="U29" s="2136">
        <v>3.1590893458990994</v>
      </c>
      <c r="V29" s="2136">
        <v>1.7576862232654507</v>
      </c>
      <c r="W29" s="2136">
        <v>6.107231823249637</v>
      </c>
      <c r="X29" s="2137">
        <v>4.8146364949442855E-2</v>
      </c>
      <c r="Y29" s="2136">
        <v>93.892768176750309</v>
      </c>
      <c r="Z29" s="2136">
        <v>1.2930738014965202</v>
      </c>
      <c r="AA29" s="2138">
        <v>5.1443045242641015</v>
      </c>
      <c r="AB29" s="179"/>
      <c r="AC29" s="184"/>
      <c r="AD29" s="184"/>
      <c r="AE29" s="184"/>
      <c r="AF29" s="184"/>
    </row>
    <row r="30" spans="1:32" ht="17.45" customHeight="1">
      <c r="A30" s="156"/>
      <c r="B30" s="156" t="s">
        <v>2355</v>
      </c>
      <c r="C30" s="188"/>
      <c r="D30" s="180"/>
      <c r="E30" s="187"/>
      <c r="F30" s="181">
        <f>Q28</f>
        <v>1474.9999999996542</v>
      </c>
      <c r="G30" s="153">
        <f t="shared" ref="G30:J32" si="17">S28</f>
        <v>62.53110820194189</v>
      </c>
      <c r="H30" s="153">
        <f t="shared" si="17"/>
        <v>70.408541384289208</v>
      </c>
      <c r="I30" s="153">
        <f t="shared" si="17"/>
        <v>3.2963973879233519</v>
      </c>
      <c r="J30" s="153">
        <f t="shared" si="17"/>
        <v>1.4200308166408175</v>
      </c>
      <c r="K30" s="153">
        <f t="shared" ref="K30:K32" si="18">W28</f>
        <v>6.1416538263861726</v>
      </c>
      <c r="L30" s="153">
        <f>Z28</f>
        <v>2.2586396654176863</v>
      </c>
      <c r="M30" s="153">
        <f>AA28</f>
        <v>5.3298554552708879</v>
      </c>
      <c r="N30" s="153">
        <f>X28</f>
        <v>3.4005352363923032</v>
      </c>
      <c r="O30" s="4167"/>
      <c r="P30" s="2134" t="s">
        <v>1012</v>
      </c>
      <c r="Q30" s="2135">
        <v>1732.9999999990605</v>
      </c>
      <c r="R30" s="2136">
        <v>100</v>
      </c>
      <c r="S30" s="2136">
        <v>60.64728857064614</v>
      </c>
      <c r="T30" s="2136">
        <v>73.911119913576258</v>
      </c>
      <c r="U30" s="2136">
        <v>3.1357718948504045</v>
      </c>
      <c r="V30" s="2137">
        <v>0.33673883007554251</v>
      </c>
      <c r="W30" s="2136">
        <v>2.4187081586585646</v>
      </c>
      <c r="X30" s="2136">
        <v>0</v>
      </c>
      <c r="Y30" s="2136">
        <v>97.581291841341439</v>
      </c>
      <c r="Z30" s="2137">
        <v>0.42608543223645617</v>
      </c>
      <c r="AA30" s="2138">
        <v>1.9926227264221084</v>
      </c>
      <c r="AB30" s="179"/>
      <c r="AC30" s="184"/>
      <c r="AD30" s="184"/>
      <c r="AE30" s="184"/>
      <c r="AF30" s="184"/>
    </row>
    <row r="31" spans="1:32" ht="17.45" customHeight="1">
      <c r="A31" s="156"/>
      <c r="B31" s="156" t="s">
        <v>2296</v>
      </c>
      <c r="C31" s="188"/>
      <c r="D31" s="180"/>
      <c r="E31" s="187"/>
      <c r="F31" s="181">
        <f>Q29</f>
        <v>2077.0000000001492</v>
      </c>
      <c r="G31" s="153">
        <f t="shared" si="17"/>
        <v>57.740054466003301</v>
      </c>
      <c r="H31" s="153">
        <f t="shared" si="17"/>
        <v>71.383351432650826</v>
      </c>
      <c r="I31" s="153">
        <f t="shared" si="17"/>
        <v>3.1590893458990994</v>
      </c>
      <c r="J31" s="153">
        <f t="shared" si="17"/>
        <v>1.7576862232654507</v>
      </c>
      <c r="K31" s="153">
        <f t="shared" si="18"/>
        <v>6.107231823249637</v>
      </c>
      <c r="L31" s="153">
        <f t="shared" ref="L31:M32" si="19">Z29</f>
        <v>1.2930738014965202</v>
      </c>
      <c r="M31" s="153">
        <f t="shared" si="19"/>
        <v>5.1443045242641015</v>
      </c>
      <c r="N31" s="153">
        <f>X29</f>
        <v>4.8146364949442855E-2</v>
      </c>
      <c r="O31" s="4167"/>
      <c r="P31" s="2134" t="s">
        <v>1013</v>
      </c>
      <c r="Q31" s="2135">
        <v>754.00000000043303</v>
      </c>
      <c r="R31" s="2136">
        <v>100</v>
      </c>
      <c r="S31" s="2136">
        <v>64.636117224264567</v>
      </c>
      <c r="T31" s="2136">
        <v>86.143910896540618</v>
      </c>
      <c r="U31" s="2136">
        <v>1.6763265238846587</v>
      </c>
      <c r="V31" s="2137">
        <v>0.42072532901071297</v>
      </c>
      <c r="W31" s="2136">
        <v>2.3527802552690731</v>
      </c>
      <c r="X31" s="2136">
        <v>0</v>
      </c>
      <c r="Y31" s="2136">
        <v>97.647219744730947</v>
      </c>
      <c r="Z31" s="2137">
        <v>0.83228625029254344</v>
      </c>
      <c r="AA31" s="2138">
        <v>1.93205492625836</v>
      </c>
      <c r="AB31" s="179"/>
      <c r="AC31" s="184"/>
      <c r="AD31" s="184"/>
      <c r="AE31" s="184"/>
      <c r="AF31" s="184"/>
    </row>
    <row r="32" spans="1:32" ht="17.45" customHeight="1">
      <c r="A32" s="156"/>
      <c r="B32" s="156" t="s">
        <v>2297</v>
      </c>
      <c r="C32" s="188"/>
      <c r="D32" s="180"/>
      <c r="E32" s="187"/>
      <c r="F32" s="181">
        <f>Q30</f>
        <v>1732.9999999990605</v>
      </c>
      <c r="G32" s="153">
        <f t="shared" si="17"/>
        <v>60.64728857064614</v>
      </c>
      <c r="H32" s="153">
        <f t="shared" si="17"/>
        <v>73.911119913576258</v>
      </c>
      <c r="I32" s="153">
        <f t="shared" si="17"/>
        <v>3.1357718948504045</v>
      </c>
      <c r="J32" s="153">
        <f t="shared" si="17"/>
        <v>0.33673883007554251</v>
      </c>
      <c r="K32" s="153">
        <f t="shared" si="18"/>
        <v>2.4187081586585646</v>
      </c>
      <c r="L32" s="153">
        <f t="shared" si="19"/>
        <v>0.42608543223645617</v>
      </c>
      <c r="M32" s="153">
        <f t="shared" si="19"/>
        <v>1.9926227264221084</v>
      </c>
      <c r="N32" s="153">
        <f>X30</f>
        <v>0</v>
      </c>
      <c r="O32" s="4167"/>
      <c r="P32" s="2134" t="s">
        <v>1014</v>
      </c>
      <c r="Q32" s="2135">
        <v>425.00000000033617</v>
      </c>
      <c r="R32" s="2136">
        <v>100</v>
      </c>
      <c r="S32" s="2136">
        <v>71.668942621866393</v>
      </c>
      <c r="T32" s="2136">
        <v>89.131346272548569</v>
      </c>
      <c r="U32" s="2136">
        <v>3.0538094793202024</v>
      </c>
      <c r="V32" s="2136">
        <v>0</v>
      </c>
      <c r="W32" s="2136">
        <v>1.1955604277412826</v>
      </c>
      <c r="X32" s="2136">
        <v>0</v>
      </c>
      <c r="Y32" s="2136">
        <v>98.804439572258715</v>
      </c>
      <c r="Z32" s="2137">
        <v>0.67664677871246437</v>
      </c>
      <c r="AA32" s="2139">
        <v>0.51891364902881798</v>
      </c>
      <c r="AB32" s="179"/>
      <c r="AC32" s="184"/>
      <c r="AD32" s="184"/>
      <c r="AE32" s="184"/>
      <c r="AF32" s="184"/>
    </row>
    <row r="33" spans="1:32" ht="17.45" customHeight="1">
      <c r="A33" s="156"/>
      <c r="B33" s="155" t="s">
        <v>604</v>
      </c>
      <c r="C33" s="188"/>
      <c r="D33" s="180"/>
      <c r="E33" s="187"/>
      <c r="F33" s="181">
        <f>Q36</f>
        <v>754.00000000043303</v>
      </c>
      <c r="G33" s="153">
        <f t="shared" ref="G33:J34" si="20">S36</f>
        <v>64.636117224264567</v>
      </c>
      <c r="H33" s="153">
        <f t="shared" si="20"/>
        <v>86.143910896540618</v>
      </c>
      <c r="I33" s="153">
        <f t="shared" si="20"/>
        <v>1.6763265238846587</v>
      </c>
      <c r="J33" s="153">
        <f t="shared" si="20"/>
        <v>0.42072532901071297</v>
      </c>
      <c r="K33" s="153">
        <f t="shared" ref="K33:K34" si="21">W36</f>
        <v>2.3527802552690731</v>
      </c>
      <c r="L33" s="153">
        <f>Z31</f>
        <v>0.83228625029254344</v>
      </c>
      <c r="M33" s="153">
        <f>AA31</f>
        <v>1.93205492625836</v>
      </c>
      <c r="N33" s="153">
        <f>X31</f>
        <v>0</v>
      </c>
      <c r="O33" s="4167" t="s">
        <v>3713</v>
      </c>
      <c r="P33" s="2134" t="s">
        <v>1016</v>
      </c>
      <c r="Q33" s="2135">
        <v>5364.9999999998226</v>
      </c>
      <c r="R33" s="2136">
        <v>100</v>
      </c>
      <c r="S33" s="2136">
        <v>53.842237107785941</v>
      </c>
      <c r="T33" s="2136">
        <v>76.209315563822727</v>
      </c>
      <c r="U33" s="2136">
        <v>4.2774689358346976</v>
      </c>
      <c r="V33" s="2136">
        <v>1.8948300820325528</v>
      </c>
      <c r="W33" s="2136">
        <v>6.3344342898335793</v>
      </c>
      <c r="X33" s="2137">
        <v>0.90440803891712573</v>
      </c>
      <c r="Y33" s="2136">
        <v>93.665565710166504</v>
      </c>
      <c r="Z33" s="2136">
        <v>1.7521899493195665</v>
      </c>
      <c r="AA33" s="2138">
        <v>4.8985447616543292</v>
      </c>
      <c r="AB33" s="179"/>
      <c r="AC33" s="184"/>
      <c r="AD33" s="184"/>
      <c r="AE33" s="184"/>
      <c r="AF33" s="184"/>
    </row>
    <row r="34" spans="1:32" ht="17.45" customHeight="1">
      <c r="A34" s="3093" t="s">
        <v>605</v>
      </c>
      <c r="B34" s="3093"/>
      <c r="C34" s="188"/>
      <c r="D34" s="180"/>
      <c r="E34" s="187"/>
      <c r="F34" s="181">
        <f>Q37</f>
        <v>425.00000000033617</v>
      </c>
      <c r="G34" s="153">
        <f t="shared" si="20"/>
        <v>71.668942621866393</v>
      </c>
      <c r="H34" s="153">
        <f t="shared" si="20"/>
        <v>89.131346272548569</v>
      </c>
      <c r="I34" s="153">
        <f t="shared" si="20"/>
        <v>3.0538094793202024</v>
      </c>
      <c r="J34" s="153">
        <f t="shared" si="20"/>
        <v>0</v>
      </c>
      <c r="K34" s="153">
        <f t="shared" si="21"/>
        <v>1.1955604277412826</v>
      </c>
      <c r="L34" s="153">
        <f>Z32</f>
        <v>0.67664677871246437</v>
      </c>
      <c r="M34" s="153">
        <f>AA32</f>
        <v>0.51891364902881798</v>
      </c>
      <c r="N34" s="153">
        <f>X32</f>
        <v>0</v>
      </c>
      <c r="O34" s="4167"/>
      <c r="P34" s="2134" t="s">
        <v>1017</v>
      </c>
      <c r="Q34" s="2135">
        <v>4916.0000000010514</v>
      </c>
      <c r="R34" s="2136">
        <v>100</v>
      </c>
      <c r="S34" s="2136">
        <v>62.373914768234719</v>
      </c>
      <c r="T34" s="2136">
        <v>68.252622742295756</v>
      </c>
      <c r="U34" s="2136">
        <v>3.7239509640113924</v>
      </c>
      <c r="V34" s="2136">
        <v>1.7658453951656736</v>
      </c>
      <c r="W34" s="2136">
        <v>3.257265761392516</v>
      </c>
      <c r="X34" s="2137">
        <v>0.75908882674222145</v>
      </c>
      <c r="Y34" s="2136">
        <v>96.74273423860754</v>
      </c>
      <c r="Z34" s="2137">
        <v>0.90729790290745171</v>
      </c>
      <c r="AA34" s="2138">
        <v>2.6820814640107744</v>
      </c>
      <c r="AB34" s="179"/>
      <c r="AC34" s="184"/>
      <c r="AD34" s="184"/>
      <c r="AE34" s="184"/>
      <c r="AF34" s="184"/>
    </row>
    <row r="35" spans="1:32" ht="17.45" customHeight="1">
      <c r="A35" s="3094" t="s">
        <v>118</v>
      </c>
      <c r="B35" s="3094"/>
      <c r="C35" s="3094"/>
      <c r="D35" s="186"/>
      <c r="E35" s="187"/>
      <c r="F35" s="181"/>
      <c r="G35" s="153"/>
      <c r="H35" s="153"/>
      <c r="I35" s="153"/>
      <c r="J35" s="153"/>
      <c r="K35" s="153"/>
      <c r="L35" s="153"/>
      <c r="M35" s="153"/>
      <c r="N35" s="153"/>
      <c r="O35" s="4167"/>
      <c r="P35" s="2134" t="s">
        <v>1018</v>
      </c>
      <c r="Q35" s="2135">
        <v>5284.9999999988549</v>
      </c>
      <c r="R35" s="2136">
        <v>100</v>
      </c>
      <c r="S35" s="2136">
        <v>60.030506871652165</v>
      </c>
      <c r="T35" s="2136">
        <v>71.940168453674431</v>
      </c>
      <c r="U35" s="2136">
        <v>3.1897648840861224</v>
      </c>
      <c r="V35" s="2136">
        <v>1.1975076883234224</v>
      </c>
      <c r="W35" s="2136">
        <v>4.9073379621128677</v>
      </c>
      <c r="X35" s="2137">
        <v>0.96798287108393199</v>
      </c>
      <c r="Y35" s="2136">
        <v>95.092662037887138</v>
      </c>
      <c r="Z35" s="2136">
        <v>1.2782618441372968</v>
      </c>
      <c r="AA35" s="2138">
        <v>4.1626248776371648</v>
      </c>
      <c r="AB35" s="179"/>
      <c r="AC35" s="184"/>
      <c r="AD35" s="184"/>
      <c r="AE35" s="184"/>
      <c r="AF35" s="184"/>
    </row>
    <row r="36" spans="1:32" ht="17.45" customHeight="1">
      <c r="A36" s="3093" t="s">
        <v>606</v>
      </c>
      <c r="B36" s="3093" t="s">
        <v>606</v>
      </c>
      <c r="C36" s="196"/>
      <c r="D36" s="186"/>
      <c r="E36" s="187"/>
      <c r="F36" s="181">
        <f>Q38</f>
        <v>7340.0760170690801</v>
      </c>
      <c r="G36" s="153">
        <f>S38</f>
        <v>58.330343340666559</v>
      </c>
      <c r="H36" s="153">
        <f>T38</f>
        <v>80.154994786804437</v>
      </c>
      <c r="I36" s="153">
        <f>U38</f>
        <v>4.1256004129130144</v>
      </c>
      <c r="J36" s="153">
        <f>V38</f>
        <v>1.7951111951450203</v>
      </c>
      <c r="K36" s="153">
        <f t="shared" ref="K36" si="22">W38</f>
        <v>6.7660113843069913</v>
      </c>
      <c r="L36" s="153">
        <f>Z38</f>
        <v>1.9830782845899515</v>
      </c>
      <c r="M36" s="153">
        <f>AA38</f>
        <v>5.405526039917933</v>
      </c>
      <c r="N36" s="153">
        <f>X38</f>
        <v>0.52292013840864848</v>
      </c>
      <c r="O36" s="4167"/>
      <c r="P36" s="2134" t="s">
        <v>1019</v>
      </c>
      <c r="Q36" s="2135">
        <v>754.00000000043303</v>
      </c>
      <c r="R36" s="2136">
        <v>100</v>
      </c>
      <c r="S36" s="2136">
        <v>64.636117224264567</v>
      </c>
      <c r="T36" s="2136">
        <v>86.143910896540618</v>
      </c>
      <c r="U36" s="2136">
        <v>1.6763265238846587</v>
      </c>
      <c r="V36" s="2137">
        <v>0.42072532901071297</v>
      </c>
      <c r="W36" s="2136">
        <v>2.3527802552690731</v>
      </c>
      <c r="X36" s="2136">
        <v>0</v>
      </c>
      <c r="Y36" s="2136">
        <v>97.647219744730947</v>
      </c>
      <c r="Z36" s="2137">
        <v>0.83228625029254344</v>
      </c>
      <c r="AA36" s="2138">
        <v>1.93205492625836</v>
      </c>
      <c r="AB36" s="179"/>
      <c r="AC36" s="184"/>
      <c r="AD36" s="184"/>
      <c r="AE36" s="184"/>
      <c r="AF36" s="184"/>
    </row>
    <row r="37" spans="1:32" s="176" customFormat="1" ht="17.45" customHeight="1">
      <c r="A37" s="155"/>
      <c r="B37" s="155" t="s">
        <v>607</v>
      </c>
      <c r="C37" s="155"/>
      <c r="D37" s="186"/>
      <c r="E37" s="187"/>
      <c r="F37" s="181">
        <f>Q40</f>
        <v>5639.9878091550663</v>
      </c>
      <c r="G37" s="153">
        <f t="shared" ref="G37:J40" si="23">S40</f>
        <v>56.532724803059345</v>
      </c>
      <c r="H37" s="153">
        <f t="shared" si="23"/>
        <v>81.025162050914957</v>
      </c>
      <c r="I37" s="153">
        <f t="shared" si="23"/>
        <v>3.9735577437902485</v>
      </c>
      <c r="J37" s="153">
        <f t="shared" si="23"/>
        <v>0.78074438659302392</v>
      </c>
      <c r="K37" s="153">
        <f t="shared" ref="K37:K40" si="24">W40</f>
        <v>5.8097815977893132</v>
      </c>
      <c r="L37" s="153">
        <f t="shared" ref="L37:M40" si="25">Z40</f>
        <v>1.6747192090916165</v>
      </c>
      <c r="M37" s="153">
        <f t="shared" si="25"/>
        <v>4.5502323965311851</v>
      </c>
      <c r="N37" s="153">
        <f>X40</f>
        <v>0.59919456419378836</v>
      </c>
      <c r="O37" s="4167"/>
      <c r="P37" s="2134" t="s">
        <v>1020</v>
      </c>
      <c r="Q37" s="2135">
        <v>425.00000000033617</v>
      </c>
      <c r="R37" s="2136">
        <v>100</v>
      </c>
      <c r="S37" s="2136">
        <v>71.668942621866393</v>
      </c>
      <c r="T37" s="2136">
        <v>89.131346272548569</v>
      </c>
      <c r="U37" s="2136">
        <v>3.0538094793202024</v>
      </c>
      <c r="V37" s="2136">
        <v>0</v>
      </c>
      <c r="W37" s="2136">
        <v>1.1955604277412826</v>
      </c>
      <c r="X37" s="2136">
        <v>0</v>
      </c>
      <c r="Y37" s="2136">
        <v>98.804439572258715</v>
      </c>
      <c r="Z37" s="2137">
        <v>0.67664677871246437</v>
      </c>
      <c r="AA37" s="2139">
        <v>0.51891364902881798</v>
      </c>
      <c r="AB37" s="179"/>
      <c r="AC37" s="184"/>
      <c r="AD37" s="184"/>
      <c r="AE37" s="184"/>
      <c r="AF37" s="184"/>
    </row>
    <row r="38" spans="1:32" ht="17.45" customHeight="1">
      <c r="A38" s="155"/>
      <c r="B38" s="155" t="s">
        <v>608</v>
      </c>
      <c r="C38" s="155"/>
      <c r="D38" s="186"/>
      <c r="E38" s="187"/>
      <c r="F38" s="181">
        <f>Q41</f>
        <v>1001.060091147423</v>
      </c>
      <c r="G38" s="153">
        <f t="shared" si="23"/>
        <v>59.056441564492722</v>
      </c>
      <c r="H38" s="153">
        <f t="shared" si="23"/>
        <v>77.410000709121448</v>
      </c>
      <c r="I38" s="153">
        <f t="shared" si="23"/>
        <v>5.9884775942375015</v>
      </c>
      <c r="J38" s="153">
        <f t="shared" si="23"/>
        <v>8.1993069314473743</v>
      </c>
      <c r="K38" s="153">
        <f t="shared" si="24"/>
        <v>11.405414526487521</v>
      </c>
      <c r="L38" s="153">
        <f t="shared" si="25"/>
        <v>3.9340339211182176</v>
      </c>
      <c r="M38" s="153">
        <f t="shared" si="25"/>
        <v>9.0844747558056813</v>
      </c>
      <c r="N38" s="153">
        <f>X41</f>
        <v>0.35844354658023497</v>
      </c>
      <c r="O38" s="4167" t="s">
        <v>1021</v>
      </c>
      <c r="P38" s="2134" t="s">
        <v>1022</v>
      </c>
      <c r="Q38" s="2135">
        <v>7340.0760170690801</v>
      </c>
      <c r="R38" s="2136">
        <v>100</v>
      </c>
      <c r="S38" s="2136">
        <v>58.330343340666559</v>
      </c>
      <c r="T38" s="2136">
        <v>80.154994786804437</v>
      </c>
      <c r="U38" s="2136">
        <v>4.1256004129130144</v>
      </c>
      <c r="V38" s="2136">
        <v>1.7951111951450203</v>
      </c>
      <c r="W38" s="2136">
        <v>6.7660113843069913</v>
      </c>
      <c r="X38" s="2137">
        <v>0.52292013840864848</v>
      </c>
      <c r="Y38" s="2136">
        <v>93.233988615693036</v>
      </c>
      <c r="Z38" s="2136">
        <v>1.9830782845899515</v>
      </c>
      <c r="AA38" s="2138">
        <v>5.405526039917933</v>
      </c>
      <c r="AB38" s="179"/>
      <c r="AC38" s="184"/>
      <c r="AD38" s="184"/>
      <c r="AE38" s="184"/>
      <c r="AF38" s="184"/>
    </row>
    <row r="39" spans="1:32" ht="17.45" customHeight="1">
      <c r="A39" s="155"/>
      <c r="B39" s="155" t="s">
        <v>609</v>
      </c>
      <c r="C39" s="155"/>
      <c r="D39" s="186"/>
      <c r="E39" s="187"/>
      <c r="F39" s="181">
        <f>Q42</f>
        <v>699.02811676659383</v>
      </c>
      <c r="G39" s="153">
        <f t="shared" si="23"/>
        <v>71.794292011322085</v>
      </c>
      <c r="H39" s="153">
        <f t="shared" si="23"/>
        <v>77.065235322056182</v>
      </c>
      <c r="I39" s="153">
        <f t="shared" si="23"/>
        <v>2.6845522255112595</v>
      </c>
      <c r="J39" s="153">
        <f t="shared" si="23"/>
        <v>0.80807173748273409</v>
      </c>
      <c r="K39" s="153">
        <f t="shared" si="24"/>
        <v>7.8372172319249742</v>
      </c>
      <c r="L39" s="153">
        <f t="shared" si="25"/>
        <v>1.6771071862256122</v>
      </c>
      <c r="M39" s="153">
        <f t="shared" si="25"/>
        <v>7.0377879729193502</v>
      </c>
      <c r="N39" s="153">
        <f>X42</f>
        <v>0.14305576213809165</v>
      </c>
      <c r="O39" s="4167"/>
      <c r="P39" s="2134" t="s">
        <v>1023</v>
      </c>
      <c r="Q39" s="2135">
        <v>9404.9239829314301</v>
      </c>
      <c r="R39" s="2136">
        <v>100</v>
      </c>
      <c r="S39" s="2136">
        <v>59.947403690131672</v>
      </c>
      <c r="T39" s="2136">
        <v>67.952302319242463</v>
      </c>
      <c r="U39" s="2136">
        <v>3.2316124859994182</v>
      </c>
      <c r="V39" s="2136">
        <v>1.309575896041181</v>
      </c>
      <c r="W39" s="2136">
        <v>3.0357833014534363</v>
      </c>
      <c r="X39" s="2136">
        <v>1.0485300812483325</v>
      </c>
      <c r="Y39" s="2136">
        <v>96.964216698546508</v>
      </c>
      <c r="Z39" s="2137">
        <v>0.74169262661789681</v>
      </c>
      <c r="AA39" s="2138">
        <v>2.495034868356381</v>
      </c>
      <c r="AB39" s="179"/>
      <c r="AC39" s="197"/>
      <c r="AD39" s="197"/>
      <c r="AE39" s="197"/>
      <c r="AF39" s="197"/>
    </row>
    <row r="40" spans="1:32" ht="17.45" customHeight="1" thickBot="1">
      <c r="A40" s="3104" t="s">
        <v>610</v>
      </c>
      <c r="B40" s="3104"/>
      <c r="C40" s="169"/>
      <c r="D40" s="198"/>
      <c r="E40" s="199"/>
      <c r="F40" s="181">
        <f>Q43</f>
        <v>9404.9239829314301</v>
      </c>
      <c r="G40" s="153">
        <f t="shared" si="23"/>
        <v>59.947403690131672</v>
      </c>
      <c r="H40" s="153">
        <f t="shared" si="23"/>
        <v>67.952302319242463</v>
      </c>
      <c r="I40" s="153">
        <f t="shared" si="23"/>
        <v>3.2316124859994182</v>
      </c>
      <c r="J40" s="153">
        <f t="shared" si="23"/>
        <v>1.309575896041181</v>
      </c>
      <c r="K40" s="153">
        <f t="shared" si="24"/>
        <v>3.0357833014534363</v>
      </c>
      <c r="L40" s="153">
        <f t="shared" si="25"/>
        <v>0.74169262661789681</v>
      </c>
      <c r="M40" s="153">
        <f t="shared" si="25"/>
        <v>2.495034868356381</v>
      </c>
      <c r="N40" s="153">
        <f>X43</f>
        <v>1.0485300812483325</v>
      </c>
      <c r="O40" s="4167" t="s">
        <v>1024</v>
      </c>
      <c r="P40" s="2134" t="s">
        <v>3904</v>
      </c>
      <c r="Q40" s="2135">
        <v>5639.9878091550663</v>
      </c>
      <c r="R40" s="2136">
        <v>100</v>
      </c>
      <c r="S40" s="2136">
        <v>56.532724803059345</v>
      </c>
      <c r="T40" s="2136">
        <v>81.025162050914957</v>
      </c>
      <c r="U40" s="2136">
        <v>3.9735577437902485</v>
      </c>
      <c r="V40" s="2137">
        <v>0.78074438659302392</v>
      </c>
      <c r="W40" s="2136">
        <v>5.8097815977893132</v>
      </c>
      <c r="X40" s="2137">
        <v>0.59919456419378836</v>
      </c>
      <c r="Y40" s="2136">
        <v>94.190218402210718</v>
      </c>
      <c r="Z40" s="2136">
        <v>1.6747192090916165</v>
      </c>
      <c r="AA40" s="2138">
        <v>4.5502323965311851</v>
      </c>
      <c r="AB40" s="179"/>
      <c r="AC40" s="197"/>
      <c r="AD40" s="197"/>
      <c r="AE40" s="197"/>
      <c r="AF40" s="197"/>
    </row>
    <row r="41" spans="1:32" s="173" customFormat="1" ht="17.45" customHeight="1">
      <c r="A41" s="4016"/>
      <c r="B41" s="4016"/>
      <c r="C41" s="4016"/>
      <c r="D41" s="4016"/>
      <c r="E41" s="4016"/>
      <c r="F41" s="4016"/>
      <c r="G41" s="4016"/>
      <c r="H41" s="4016"/>
      <c r="I41" s="4016"/>
      <c r="J41" s="4016"/>
      <c r="K41" s="4016"/>
      <c r="L41" s="4016"/>
      <c r="M41" s="4016"/>
      <c r="N41" s="4016"/>
      <c r="O41" s="4167"/>
      <c r="P41" s="2134" t="s">
        <v>3905</v>
      </c>
      <c r="Q41" s="2135">
        <v>1001.060091147423</v>
      </c>
      <c r="R41" s="2136">
        <v>100</v>
      </c>
      <c r="S41" s="2136">
        <v>59.056441564492722</v>
      </c>
      <c r="T41" s="2136">
        <v>77.410000709121448</v>
      </c>
      <c r="U41" s="2136">
        <v>5.9884775942375015</v>
      </c>
      <c r="V41" s="2136">
        <v>8.1993069314473743</v>
      </c>
      <c r="W41" s="2136">
        <v>11.405414526487521</v>
      </c>
      <c r="X41" s="2137">
        <v>0.35844354658023497</v>
      </c>
      <c r="Y41" s="2136">
        <v>88.59458547351251</v>
      </c>
      <c r="Z41" s="2136">
        <v>3.9340339211182176</v>
      </c>
      <c r="AA41" s="2138">
        <v>9.0844747558056813</v>
      </c>
      <c r="AB41" s="179"/>
    </row>
    <row r="42" spans="1:32" ht="15.75" customHeight="1">
      <c r="E42" s="176"/>
      <c r="O42" s="4167"/>
      <c r="P42" s="2134" t="s">
        <v>3906</v>
      </c>
      <c r="Q42" s="2135">
        <v>699.02811676659383</v>
      </c>
      <c r="R42" s="2136">
        <v>100</v>
      </c>
      <c r="S42" s="2136">
        <v>71.794292011322085</v>
      </c>
      <c r="T42" s="2136">
        <v>77.065235322056182</v>
      </c>
      <c r="U42" s="2136">
        <v>2.6845522255112595</v>
      </c>
      <c r="V42" s="2137">
        <v>0.80807173748273409</v>
      </c>
      <c r="W42" s="2136">
        <v>7.8372172319249742</v>
      </c>
      <c r="X42" s="2137">
        <v>0.14305576213809165</v>
      </c>
      <c r="Y42" s="2136">
        <v>92.162782768075019</v>
      </c>
      <c r="Z42" s="2136">
        <v>1.6771071862256122</v>
      </c>
      <c r="AA42" s="2138">
        <v>7.0377879729193502</v>
      </c>
      <c r="AB42" s="179"/>
    </row>
    <row r="43" spans="1:32" ht="15.75" customHeight="1">
      <c r="E43" s="176"/>
      <c r="O43" s="4167"/>
      <c r="P43" s="2134" t="s">
        <v>3907</v>
      </c>
      <c r="Q43" s="2135">
        <v>9404.9239829314301</v>
      </c>
      <c r="R43" s="2136">
        <v>100</v>
      </c>
      <c r="S43" s="2136">
        <v>59.947403690131672</v>
      </c>
      <c r="T43" s="2136">
        <v>67.952302319242463</v>
      </c>
      <c r="U43" s="2136">
        <v>3.2316124859994182</v>
      </c>
      <c r="V43" s="2136">
        <v>1.309575896041181</v>
      </c>
      <c r="W43" s="2136">
        <v>3.0357833014534363</v>
      </c>
      <c r="X43" s="2136">
        <v>1.0485300812483325</v>
      </c>
      <c r="Y43" s="2136">
        <v>96.964216698546508</v>
      </c>
      <c r="Z43" s="2137">
        <v>0.74169262661789681</v>
      </c>
      <c r="AA43" s="2138">
        <v>2.495034868356381</v>
      </c>
      <c r="AB43" s="179"/>
    </row>
    <row r="44" spans="1:32" ht="15.75" customHeight="1">
      <c r="E44" s="176"/>
      <c r="O44" s="4167" t="s">
        <v>1029</v>
      </c>
      <c r="P44" s="2134" t="s">
        <v>1030</v>
      </c>
      <c r="Q44" s="2135">
        <v>12508.028482146536</v>
      </c>
      <c r="R44" s="2136">
        <v>100</v>
      </c>
      <c r="S44" s="2136">
        <v>60.664255416488366</v>
      </c>
      <c r="T44" s="2136">
        <v>70.039511595006871</v>
      </c>
      <c r="U44" s="2136">
        <v>2.4108200794666685</v>
      </c>
      <c r="V44" s="2137">
        <v>0.67588724486670959</v>
      </c>
      <c r="W44" s="2137">
        <v>0.73119335801147189</v>
      </c>
      <c r="X44" s="2137">
        <v>0.94476262347452045</v>
      </c>
      <c r="Y44" s="2136">
        <v>99.268806641988547</v>
      </c>
      <c r="Z44" s="2137">
        <v>5.0171282677895189E-2</v>
      </c>
      <c r="AA44" s="2139">
        <v>0.7058314955463314</v>
      </c>
      <c r="AB44" s="179"/>
    </row>
    <row r="45" spans="1:32" ht="15.75" customHeight="1">
      <c r="E45" s="176"/>
      <c r="O45" s="4167"/>
      <c r="P45" s="2134" t="s">
        <v>1031</v>
      </c>
      <c r="Q45" s="2135">
        <v>2370.7253560779163</v>
      </c>
      <c r="R45" s="2136">
        <v>100</v>
      </c>
      <c r="S45" s="2136">
        <v>58.594636568825145</v>
      </c>
      <c r="T45" s="2136">
        <v>84.049227391946232</v>
      </c>
      <c r="U45" s="2136">
        <v>5.120658617306991</v>
      </c>
      <c r="V45" s="2136">
        <v>1.874276117952955</v>
      </c>
      <c r="W45" s="2136">
        <v>5.5084319397074877</v>
      </c>
      <c r="X45" s="2137">
        <v>8.436236592621435E-2</v>
      </c>
      <c r="Y45" s="2136">
        <v>94.491568060292494</v>
      </c>
      <c r="Z45" s="2137">
        <v>0.81811939213931539</v>
      </c>
      <c r="AA45" s="2138">
        <v>4.8349337462990531</v>
      </c>
      <c r="AB45" s="179"/>
    </row>
    <row r="46" spans="1:32" ht="15.75" customHeight="1">
      <c r="E46" s="176"/>
      <c r="O46" s="4167"/>
      <c r="P46" s="2134" t="s">
        <v>1032</v>
      </c>
      <c r="Q46" s="2135">
        <v>1425.4260987624871</v>
      </c>
      <c r="R46" s="2136">
        <v>100</v>
      </c>
      <c r="S46" s="2136">
        <v>51.784782636114066</v>
      </c>
      <c r="T46" s="2136">
        <v>81.520873405205819</v>
      </c>
      <c r="U46" s="2136">
        <v>9.9393657699005846</v>
      </c>
      <c r="V46" s="2136">
        <v>4.1196140495979847</v>
      </c>
      <c r="W46" s="2136">
        <v>24.544421167079015</v>
      </c>
      <c r="X46" s="2137">
        <v>0.85846466758115936</v>
      </c>
      <c r="Y46" s="2136">
        <v>75.45557883292102</v>
      </c>
      <c r="Z46" s="2136">
        <v>6.8922850719563815</v>
      </c>
      <c r="AA46" s="2138">
        <v>20.286487385193226</v>
      </c>
      <c r="AB46" s="179"/>
    </row>
    <row r="47" spans="1:32" ht="15.75" customHeight="1">
      <c r="E47" s="176"/>
      <c r="O47" s="4167"/>
      <c r="P47" s="2134" t="s">
        <v>1033</v>
      </c>
      <c r="Q47" s="2135">
        <v>274.00802773984975</v>
      </c>
      <c r="R47" s="2136">
        <v>100</v>
      </c>
      <c r="S47" s="2136">
        <v>49.771121863046389</v>
      </c>
      <c r="T47" s="2136">
        <v>76.896981288839655</v>
      </c>
      <c r="U47" s="2136">
        <v>9.7614514684817095</v>
      </c>
      <c r="V47" s="2136">
        <v>11.760555810077406</v>
      </c>
      <c r="W47" s="2136">
        <v>41.401370524387602</v>
      </c>
      <c r="X47" s="2136">
        <v>1.3095365576350626</v>
      </c>
      <c r="Y47" s="2136">
        <v>58.598629475612476</v>
      </c>
      <c r="Z47" s="2136">
        <v>16.842919348085413</v>
      </c>
      <c r="AA47" s="2138">
        <v>29.254052103429551</v>
      </c>
      <c r="AB47" s="179"/>
    </row>
    <row r="48" spans="1:32" ht="15.75" customHeight="1">
      <c r="E48" s="176"/>
      <c r="O48" s="4167"/>
      <c r="P48" s="2134" t="s">
        <v>1034</v>
      </c>
      <c r="Q48" s="2135">
        <v>117.90999295995466</v>
      </c>
      <c r="R48" s="2136">
        <v>100</v>
      </c>
      <c r="S48" s="2136">
        <v>40.637010558034376</v>
      </c>
      <c r="T48" s="2136">
        <v>86.112949408977158</v>
      </c>
      <c r="U48" s="2136">
        <v>7.9591348867289371</v>
      </c>
      <c r="V48" s="2136">
        <v>15.881242340444734</v>
      </c>
      <c r="W48" s="2136">
        <v>51.378534120978628</v>
      </c>
      <c r="X48" s="2137">
        <v>0.84810453711046052</v>
      </c>
      <c r="Y48" s="2136">
        <v>48.621465879021372</v>
      </c>
      <c r="Z48" s="2136">
        <v>22.32186217266656</v>
      </c>
      <c r="AA48" s="2138">
        <v>31.303002884442481</v>
      </c>
      <c r="AB48" s="179"/>
    </row>
    <row r="49" spans="5:28" ht="15.75" customHeight="1">
      <c r="E49" s="176"/>
      <c r="O49" s="4167"/>
      <c r="P49" s="2134" t="s">
        <v>1035</v>
      </c>
      <c r="Q49" s="2135">
        <v>48.902042313788044</v>
      </c>
      <c r="R49" s="2136">
        <v>100</v>
      </c>
      <c r="S49" s="2136">
        <v>40.966109154945478</v>
      </c>
      <c r="T49" s="2136">
        <v>95.910191261201987</v>
      </c>
      <c r="U49" s="2136">
        <v>12.269426216394006</v>
      </c>
      <c r="V49" s="2136">
        <v>33.292153489110028</v>
      </c>
      <c r="W49" s="2136">
        <v>74.045444542243445</v>
      </c>
      <c r="X49" s="2136">
        <v>0</v>
      </c>
      <c r="Y49" s="2136">
        <v>25.954555457756552</v>
      </c>
      <c r="Z49" s="2136">
        <v>38.70838668373441</v>
      </c>
      <c r="AA49" s="2138">
        <v>45.561579705504037</v>
      </c>
      <c r="AB49" s="179"/>
    </row>
    <row r="50" spans="5:28" ht="15.75" customHeight="1">
      <c r="E50" s="176"/>
      <c r="O50" s="4167" t="s">
        <v>770</v>
      </c>
      <c r="P50" s="2134" t="s">
        <v>1036</v>
      </c>
      <c r="Q50" s="2135">
        <v>5752.7874677002819</v>
      </c>
      <c r="R50" s="2136">
        <v>100</v>
      </c>
      <c r="S50" s="2136">
        <v>58.580962928066086</v>
      </c>
      <c r="T50" s="2136">
        <v>68.093352681275775</v>
      </c>
      <c r="U50" s="2136">
        <v>3.1215566458167503</v>
      </c>
      <c r="V50" s="2137">
        <v>0.79540695557484298</v>
      </c>
      <c r="W50" s="2137">
        <v>0.12257452280112452</v>
      </c>
      <c r="X50" s="2137">
        <v>0.85469380460803601</v>
      </c>
      <c r="Y50" s="2136">
        <v>99.877425477198884</v>
      </c>
      <c r="Z50" s="2136">
        <v>0</v>
      </c>
      <c r="AA50" s="2139">
        <v>0.12257452280112452</v>
      </c>
      <c r="AB50" s="179"/>
    </row>
    <row r="51" spans="5:28" ht="15.75" customHeight="1">
      <c r="E51" s="176"/>
      <c r="O51" s="4167"/>
      <c r="P51" s="2134" t="s">
        <v>1037</v>
      </c>
      <c r="Q51" s="2135">
        <v>1913.71189971731</v>
      </c>
      <c r="R51" s="2136">
        <v>100</v>
      </c>
      <c r="S51" s="2136">
        <v>66.143907026745708</v>
      </c>
      <c r="T51" s="2136">
        <v>75.233392837824795</v>
      </c>
      <c r="U51" s="2137">
        <v>0.32889577830333705</v>
      </c>
      <c r="V51" s="2137">
        <v>0.36292117935951129</v>
      </c>
      <c r="W51" s="2136">
        <v>1.1421334036942317</v>
      </c>
      <c r="X51" s="2136">
        <v>2.568719708752202</v>
      </c>
      <c r="Y51" s="2136">
        <v>98.857866596305769</v>
      </c>
      <c r="Z51" s="2136">
        <v>0</v>
      </c>
      <c r="AA51" s="2138">
        <v>1.1421334036942317</v>
      </c>
      <c r="AB51" s="179"/>
    </row>
    <row r="52" spans="5:28" ht="15.75" customHeight="1">
      <c r="E52" s="176"/>
      <c r="O52" s="4167"/>
      <c r="P52" s="2134" t="s">
        <v>1038</v>
      </c>
      <c r="Q52" s="2135">
        <v>3089.4540435394597</v>
      </c>
      <c r="R52" s="2136">
        <v>100</v>
      </c>
      <c r="S52" s="2136">
        <v>60.217881818759345</v>
      </c>
      <c r="T52" s="2136">
        <v>72.731077846438595</v>
      </c>
      <c r="U52" s="2136">
        <v>1.6987039643488206</v>
      </c>
      <c r="V52" s="2137">
        <v>0.62877877218041411</v>
      </c>
      <c r="W52" s="2137">
        <v>0.5826272132958854</v>
      </c>
      <c r="X52" s="2137">
        <v>0.14161078100995939</v>
      </c>
      <c r="Y52" s="2136">
        <v>99.417372786704121</v>
      </c>
      <c r="Z52" s="2136">
        <v>0</v>
      </c>
      <c r="AA52" s="2139">
        <v>0.5826272132958854</v>
      </c>
      <c r="AB52" s="179"/>
    </row>
    <row r="53" spans="5:28" ht="15.75" customHeight="1">
      <c r="E53" s="176"/>
      <c r="O53" s="4167"/>
      <c r="P53" s="2134" t="s">
        <v>1039</v>
      </c>
      <c r="Q53" s="2135">
        <v>2786.0752949220955</v>
      </c>
      <c r="R53" s="2136">
        <v>100</v>
      </c>
      <c r="S53" s="2136">
        <v>63.919719000343633</v>
      </c>
      <c r="T53" s="2136">
        <v>75.578699432490808</v>
      </c>
      <c r="U53" s="2136">
        <v>5.6537016754196836</v>
      </c>
      <c r="V53" s="2136">
        <v>1.2179079953339709</v>
      </c>
      <c r="W53" s="2136">
        <v>2.0520888945338696</v>
      </c>
      <c r="X53" s="2137">
        <v>0.17478225467440098</v>
      </c>
      <c r="Y53" s="2136">
        <v>97.947911105466133</v>
      </c>
      <c r="Z53" s="2137">
        <v>0.12306097523012909</v>
      </c>
      <c r="AA53" s="2138">
        <v>2.0520888945338696</v>
      </c>
      <c r="AB53" s="179"/>
    </row>
    <row r="54" spans="5:28" ht="15.75" customHeight="1">
      <c r="E54" s="176"/>
      <c r="O54" s="4167"/>
      <c r="P54" s="2134" t="s">
        <v>1040</v>
      </c>
      <c r="Q54" s="2135">
        <v>1359.2223491916172</v>
      </c>
      <c r="R54" s="2136">
        <v>100</v>
      </c>
      <c r="S54" s="2136">
        <v>50.813646590676996</v>
      </c>
      <c r="T54" s="2136">
        <v>82.696255991915308</v>
      </c>
      <c r="U54" s="2136">
        <v>5.9493305926287432</v>
      </c>
      <c r="V54" s="2136">
        <v>3.119940760726803</v>
      </c>
      <c r="W54" s="2136">
        <v>8.9418868674270229</v>
      </c>
      <c r="X54" s="2136">
        <v>1.3122782619756588</v>
      </c>
      <c r="Y54" s="2136">
        <v>91.058113132572984</v>
      </c>
      <c r="Z54" s="2136">
        <v>1.2943663809056656</v>
      </c>
      <c r="AA54" s="2138">
        <v>7.8758252483075637</v>
      </c>
      <c r="AB54" s="179"/>
    </row>
    <row r="55" spans="5:28" ht="15.75" customHeight="1">
      <c r="E55" s="176"/>
      <c r="O55" s="4167"/>
      <c r="P55" s="2134" t="s">
        <v>1041</v>
      </c>
      <c r="Q55" s="2135">
        <v>1288.9369588457016</v>
      </c>
      <c r="R55" s="2136">
        <v>100</v>
      </c>
      <c r="S55" s="2136">
        <v>54.630187674314342</v>
      </c>
      <c r="T55" s="2136">
        <v>77.944469724021332</v>
      </c>
      <c r="U55" s="2136">
        <v>5.3689679134256698</v>
      </c>
      <c r="V55" s="2136">
        <v>2.5226005972520915</v>
      </c>
      <c r="W55" s="2136">
        <v>24.016806984957551</v>
      </c>
      <c r="X55" s="2137">
        <v>0.46549988025583955</v>
      </c>
      <c r="Y55" s="2136">
        <v>75.983193015042403</v>
      </c>
      <c r="Z55" s="2136">
        <v>7.3072864768187902</v>
      </c>
      <c r="AA55" s="2138">
        <v>18.251268477788962</v>
      </c>
      <c r="AB55" s="179"/>
    </row>
    <row r="56" spans="5:28" ht="15.75" customHeight="1">
      <c r="E56" s="176"/>
      <c r="O56" s="4167"/>
      <c r="P56" s="2134" t="s">
        <v>1042</v>
      </c>
      <c r="Q56" s="2135">
        <v>218.42870451087242</v>
      </c>
      <c r="R56" s="2136">
        <v>100</v>
      </c>
      <c r="S56" s="2136">
        <v>34.864655966587591</v>
      </c>
      <c r="T56" s="2136">
        <v>79.218625889487996</v>
      </c>
      <c r="U56" s="2136">
        <v>15.001238655128409</v>
      </c>
      <c r="V56" s="2136">
        <v>7.3617290640224944</v>
      </c>
      <c r="W56" s="2136">
        <v>43.329017858919542</v>
      </c>
      <c r="X56" s="2136">
        <v>0</v>
      </c>
      <c r="Y56" s="2136">
        <v>56.670982141080508</v>
      </c>
      <c r="Z56" s="2136">
        <v>13.539865858773684</v>
      </c>
      <c r="AA56" s="2138">
        <v>40.513024510950913</v>
      </c>
      <c r="AB56" s="179"/>
    </row>
    <row r="57" spans="5:28" ht="15.75" customHeight="1">
      <c r="E57" s="176"/>
      <c r="O57" s="4167"/>
      <c r="P57" s="2134" t="s">
        <v>1043</v>
      </c>
      <c r="Q57" s="2135">
        <v>170.0506864286522</v>
      </c>
      <c r="R57" s="2136">
        <v>100</v>
      </c>
      <c r="S57" s="2136">
        <v>52.886965128413991</v>
      </c>
      <c r="T57" s="2136">
        <v>74.216806014996266</v>
      </c>
      <c r="U57" s="2136">
        <v>8.036623640473044</v>
      </c>
      <c r="V57" s="2136">
        <v>16.763756145537833</v>
      </c>
      <c r="W57" s="2136">
        <v>36.999292962361203</v>
      </c>
      <c r="X57" s="2136">
        <v>2.6981574673226807</v>
      </c>
      <c r="Y57" s="2136">
        <v>63.000707037638826</v>
      </c>
      <c r="Z57" s="2136">
        <v>13.251997048709804</v>
      </c>
      <c r="AA57" s="2138">
        <v>27.934799810539339</v>
      </c>
      <c r="AB57" s="179"/>
    </row>
    <row r="58" spans="5:28" ht="15.75" customHeight="1">
      <c r="E58" s="176"/>
      <c r="O58" s="4167"/>
      <c r="P58" s="2134" t="s">
        <v>1044</v>
      </c>
      <c r="Q58" s="2135">
        <v>139.05205215809997</v>
      </c>
      <c r="R58" s="2136">
        <v>100</v>
      </c>
      <c r="S58" s="2136">
        <v>50.917191215679523</v>
      </c>
      <c r="T58" s="2136">
        <v>78.680577033583546</v>
      </c>
      <c r="U58" s="2136">
        <v>6.0298393691322234</v>
      </c>
      <c r="V58" s="2136">
        <v>13.497989046497821</v>
      </c>
      <c r="W58" s="2136">
        <v>46.830967260814901</v>
      </c>
      <c r="X58" s="2137">
        <v>0.71915515411668707</v>
      </c>
      <c r="Y58" s="2136">
        <v>53.16903273918512</v>
      </c>
      <c r="Z58" s="2136">
        <v>25.389415593434432</v>
      </c>
      <c r="AA58" s="2138">
        <v>23.346340994500352</v>
      </c>
      <c r="AB58" s="179"/>
    </row>
    <row r="59" spans="5:28" ht="15.75" customHeight="1">
      <c r="E59" s="176"/>
      <c r="O59" s="4167"/>
      <c r="P59" s="2134" t="s">
        <v>1045</v>
      </c>
      <c r="Q59" s="2135">
        <v>27.280542986415849</v>
      </c>
      <c r="R59" s="2136">
        <v>100</v>
      </c>
      <c r="S59" s="2136">
        <v>39.193896168532468</v>
      </c>
      <c r="T59" s="2136">
        <v>100</v>
      </c>
      <c r="U59" s="2136">
        <v>21.993697130543392</v>
      </c>
      <c r="V59" s="2136">
        <v>38.812406700924143</v>
      </c>
      <c r="W59" s="2136">
        <v>89.003151434728295</v>
      </c>
      <c r="X59" s="2136">
        <v>0</v>
      </c>
      <c r="Y59" s="2136">
        <v>10.996848565271696</v>
      </c>
      <c r="Z59" s="2136">
        <v>46.525128545380262</v>
      </c>
      <c r="AA59" s="2138">
        <v>60.806103831467539</v>
      </c>
      <c r="AB59" s="179"/>
    </row>
    <row r="60" spans="5:28" ht="15.75" customHeight="1">
      <c r="E60" s="176"/>
      <c r="O60" s="4167" t="s">
        <v>96</v>
      </c>
      <c r="P60" s="2134" t="s">
        <v>1036</v>
      </c>
      <c r="Q60" s="2135">
        <v>5656.3620919160521</v>
      </c>
      <c r="R60" s="2136">
        <v>100</v>
      </c>
      <c r="S60" s="2136">
        <v>58.599858233838354</v>
      </c>
      <c r="T60" s="2136">
        <v>67.953491594796901</v>
      </c>
      <c r="U60" s="2136">
        <v>2.8948497907940407</v>
      </c>
      <c r="V60" s="2137">
        <v>0.74377437253623213</v>
      </c>
      <c r="W60" s="2137">
        <v>0.12466408040557189</v>
      </c>
      <c r="X60" s="2137">
        <v>0.86926397708825387</v>
      </c>
      <c r="Y60" s="2136">
        <v>99.87533591959442</v>
      </c>
      <c r="Z60" s="2136">
        <v>0</v>
      </c>
      <c r="AA60" s="2139">
        <v>0.12466408040557189</v>
      </c>
      <c r="AB60" s="179"/>
    </row>
    <row r="61" spans="5:28" ht="15.75" customHeight="1">
      <c r="E61" s="176"/>
      <c r="O61" s="4167"/>
      <c r="P61" s="2134" t="s">
        <v>1037</v>
      </c>
      <c r="Q61" s="2135">
        <v>1865.2393106138682</v>
      </c>
      <c r="R61" s="2136">
        <v>100</v>
      </c>
      <c r="S61" s="2136">
        <v>66.691900464220311</v>
      </c>
      <c r="T61" s="2136">
        <v>74.666042300870757</v>
      </c>
      <c r="U61" s="2137">
        <v>0.33744290136086452</v>
      </c>
      <c r="V61" s="2137">
        <v>0.24369283445625414</v>
      </c>
      <c r="W61" s="2136">
        <v>0</v>
      </c>
      <c r="X61" s="2136">
        <v>2.6354738749633353</v>
      </c>
      <c r="Y61" s="2136">
        <v>100</v>
      </c>
      <c r="Z61" s="2136">
        <v>0</v>
      </c>
      <c r="AA61" s="2138">
        <v>0</v>
      </c>
      <c r="AB61" s="179"/>
    </row>
    <row r="62" spans="5:28" ht="15.75" customHeight="1">
      <c r="E62" s="176"/>
      <c r="O62" s="4167"/>
      <c r="P62" s="2134" t="s">
        <v>1038</v>
      </c>
      <c r="Q62" s="2135">
        <v>3021.76904578329</v>
      </c>
      <c r="R62" s="2136">
        <v>100</v>
      </c>
      <c r="S62" s="2136">
        <v>60.524114689821175</v>
      </c>
      <c r="T62" s="2136">
        <v>72.875201381015202</v>
      </c>
      <c r="U62" s="2136">
        <v>1.7367534553169639</v>
      </c>
      <c r="V62" s="2137">
        <v>0.15035822367704801</v>
      </c>
      <c r="W62" s="2136">
        <v>1.508366933035453</v>
      </c>
      <c r="X62" s="2137">
        <v>0.14478273930646912</v>
      </c>
      <c r="Y62" s="2136">
        <v>98.491633066964553</v>
      </c>
      <c r="Z62" s="2136">
        <v>0</v>
      </c>
      <c r="AA62" s="2138">
        <v>1.508366933035453</v>
      </c>
      <c r="AB62" s="179"/>
    </row>
    <row r="63" spans="5:28" ht="15.75" customHeight="1">
      <c r="E63" s="176"/>
      <c r="O63" s="4167"/>
      <c r="P63" s="2134" t="s">
        <v>1039</v>
      </c>
      <c r="Q63" s="2135">
        <v>2845.6625974049853</v>
      </c>
      <c r="R63" s="2136">
        <v>100</v>
      </c>
      <c r="S63" s="2136">
        <v>63.269158618666197</v>
      </c>
      <c r="T63" s="2136">
        <v>76.01967723438915</v>
      </c>
      <c r="U63" s="2136">
        <v>5.323630996935357</v>
      </c>
      <c r="V63" s="2136">
        <v>1.7153891244372486</v>
      </c>
      <c r="W63" s="2136">
        <v>1.9619730816415819</v>
      </c>
      <c r="X63" s="2137">
        <v>0.17112236783910909</v>
      </c>
      <c r="Y63" s="2136">
        <v>98.03802691835844</v>
      </c>
      <c r="Z63" s="2137">
        <v>0.12048411613180728</v>
      </c>
      <c r="AA63" s="2138">
        <v>1.9619730816415819</v>
      </c>
      <c r="AB63" s="179"/>
    </row>
    <row r="64" spans="5:28" ht="15.75" customHeight="1">
      <c r="E64" s="176"/>
      <c r="O64" s="4167"/>
      <c r="P64" s="2134" t="s">
        <v>1040</v>
      </c>
      <c r="Q64" s="2135">
        <v>1426.7920558758026</v>
      </c>
      <c r="R64" s="2136">
        <v>100</v>
      </c>
      <c r="S64" s="2136">
        <v>50.480192256508019</v>
      </c>
      <c r="T64" s="2136">
        <v>83.132470110876625</v>
      </c>
      <c r="U64" s="2136">
        <v>6.7033200010952543</v>
      </c>
      <c r="V64" s="2136">
        <v>3.258562687762002</v>
      </c>
      <c r="W64" s="2136">
        <v>7.4755892514992972</v>
      </c>
      <c r="X64" s="2136">
        <v>1.3903062705363984</v>
      </c>
      <c r="Y64" s="2136">
        <v>92.524410748500713</v>
      </c>
      <c r="Z64" s="2137">
        <v>0.94305165492041354</v>
      </c>
      <c r="AA64" s="2138">
        <v>6.7500303513000306</v>
      </c>
      <c r="AB64" s="179"/>
    </row>
    <row r="65" spans="5:28" ht="15.75" customHeight="1">
      <c r="E65" s="176"/>
      <c r="O65" s="4167"/>
      <c r="P65" s="2134" t="s">
        <v>1041</v>
      </c>
      <c r="Q65" s="2135">
        <v>1313.2048448229268</v>
      </c>
      <c r="R65" s="2136">
        <v>100</v>
      </c>
      <c r="S65" s="2136">
        <v>55.424233333568417</v>
      </c>
      <c r="T65" s="2136">
        <v>75.872450969863309</v>
      </c>
      <c r="U65" s="2136">
        <v>5.4993795435694128</v>
      </c>
      <c r="V65" s="2136">
        <v>2.3475820494241386</v>
      </c>
      <c r="W65" s="2136">
        <v>23.834746624969842</v>
      </c>
      <c r="X65" s="2137">
        <v>0.30459832795845054</v>
      </c>
      <c r="Y65" s="2136">
        <v>76.16525337503009</v>
      </c>
      <c r="Z65" s="2136">
        <v>7.177891378279404</v>
      </c>
      <c r="AA65" s="2138">
        <v>17.860652938128631</v>
      </c>
      <c r="AB65" s="179"/>
    </row>
    <row r="66" spans="5:28" ht="15.75" customHeight="1">
      <c r="E66" s="176"/>
      <c r="O66" s="4167"/>
      <c r="P66" s="2134" t="s">
        <v>1042</v>
      </c>
      <c r="Q66" s="2135">
        <v>277.35390239443325</v>
      </c>
      <c r="R66" s="2136">
        <v>100</v>
      </c>
      <c r="S66" s="2136">
        <v>36.547963155946107</v>
      </c>
      <c r="T66" s="2136">
        <v>82.278027543796512</v>
      </c>
      <c r="U66" s="2136">
        <v>13.279366442749666</v>
      </c>
      <c r="V66" s="2136">
        <v>7.4877725695780706</v>
      </c>
      <c r="W66" s="2136">
        <v>37.299028196888763</v>
      </c>
      <c r="X66" s="2136">
        <v>0</v>
      </c>
      <c r="Y66" s="2136">
        <v>62.70097180311128</v>
      </c>
      <c r="Z66" s="2136">
        <v>12.128469469750733</v>
      </c>
      <c r="AA66" s="2138">
        <v>35.08130645727077</v>
      </c>
      <c r="AB66" s="179"/>
    </row>
    <row r="67" spans="5:28" ht="15.75" customHeight="1">
      <c r="E67" s="176"/>
      <c r="O67" s="4167"/>
      <c r="P67" s="2134" t="s">
        <v>1043</v>
      </c>
      <c r="Q67" s="2135">
        <v>166.09737423850902</v>
      </c>
      <c r="R67" s="2136">
        <v>100</v>
      </c>
      <c r="S67" s="2136">
        <v>54.64827105552218</v>
      </c>
      <c r="T67" s="2136">
        <v>70.024215958711835</v>
      </c>
      <c r="U67" s="2136">
        <v>7.6258482257060933</v>
      </c>
      <c r="V67" s="2136">
        <v>16.560696713491506</v>
      </c>
      <c r="W67" s="2136">
        <v>37.281111436370551</v>
      </c>
      <c r="X67" s="2136">
        <v>2.7623767775640076</v>
      </c>
      <c r="Y67" s="2136">
        <v>62.718888563629484</v>
      </c>
      <c r="Z67" s="2136">
        <v>13.027482312264279</v>
      </c>
      <c r="AA67" s="2138">
        <v>30.135436596573907</v>
      </c>
      <c r="AB67" s="179"/>
    </row>
    <row r="68" spans="5:28" ht="15.75" customHeight="1">
      <c r="E68" s="176"/>
      <c r="O68" s="4167"/>
      <c r="P68" s="2134" t="s">
        <v>1044</v>
      </c>
      <c r="Q68" s="2135">
        <v>147.23823396422361</v>
      </c>
      <c r="R68" s="2136">
        <v>100</v>
      </c>
      <c r="S68" s="2136">
        <v>54.795474390640528</v>
      </c>
      <c r="T68" s="2136">
        <v>81.664785180065138</v>
      </c>
      <c r="U68" s="2136">
        <v>6.3737625288929278</v>
      </c>
      <c r="V68" s="2136">
        <v>12.747525057785856</v>
      </c>
      <c r="W68" s="2136">
        <v>45.074962177220357</v>
      </c>
      <c r="X68" s="2137">
        <v>0.67917141701318084</v>
      </c>
      <c r="Y68" s="2136">
        <v>54.925037822779679</v>
      </c>
      <c r="Z68" s="2136">
        <v>25.266065959088507</v>
      </c>
      <c r="AA68" s="2138">
        <v>20.488067635145025</v>
      </c>
      <c r="AB68" s="179"/>
    </row>
    <row r="69" spans="5:28" ht="15.75" customHeight="1">
      <c r="E69" s="176"/>
      <c r="O69" s="4167"/>
      <c r="P69" s="2134" t="s">
        <v>1045</v>
      </c>
      <c r="Q69" s="2135">
        <v>25.280542986415849</v>
      </c>
      <c r="R69" s="2136">
        <v>100</v>
      </c>
      <c r="S69" s="2136">
        <v>42.294612493303873</v>
      </c>
      <c r="T69" s="2136">
        <v>100</v>
      </c>
      <c r="U69" s="2136">
        <v>23.733667442285626</v>
      </c>
      <c r="V69" s="2136">
        <v>41.882942545172384</v>
      </c>
      <c r="W69" s="2136">
        <v>88.133166278857189</v>
      </c>
      <c r="X69" s="2136">
        <v>0</v>
      </c>
      <c r="Y69" s="2136">
        <v>11.866833721142813</v>
      </c>
      <c r="Z69" s="2136">
        <v>46.250223733684805</v>
      </c>
      <c r="AA69" s="2138">
        <v>57.705387506696127</v>
      </c>
      <c r="AB69" s="179"/>
    </row>
    <row r="70" spans="5:28" ht="15.75" customHeight="1">
      <c r="E70" s="176"/>
      <c r="O70" s="4167" t="s">
        <v>307</v>
      </c>
      <c r="P70" s="2134" t="s">
        <v>1036</v>
      </c>
      <c r="Q70" s="2135">
        <v>5202.6267469068125</v>
      </c>
      <c r="R70" s="2136">
        <v>100</v>
      </c>
      <c r="S70" s="2136">
        <v>55.80103079014399</v>
      </c>
      <c r="T70" s="2136">
        <v>73.145391604428028</v>
      </c>
      <c r="U70" s="2137">
        <v>0.52584242357063327</v>
      </c>
      <c r="V70" s="2136">
        <v>0</v>
      </c>
      <c r="W70" s="2137">
        <v>0.42011745067312156</v>
      </c>
      <c r="X70" s="2136">
        <v>1.101733735802537</v>
      </c>
      <c r="Y70" s="2136">
        <v>99.579882549326868</v>
      </c>
      <c r="Z70" s="2136">
        <v>0</v>
      </c>
      <c r="AA70" s="2139">
        <v>0.42011745067312156</v>
      </c>
      <c r="AB70" s="179"/>
    </row>
    <row r="71" spans="5:28" ht="15.75" customHeight="1">
      <c r="E71" s="176"/>
      <c r="O71" s="4167"/>
      <c r="P71" s="2134" t="s">
        <v>1037</v>
      </c>
      <c r="Q71" s="2135">
        <v>2022.6009846255745</v>
      </c>
      <c r="R71" s="2136">
        <v>100</v>
      </c>
      <c r="S71" s="2136">
        <v>60.33804640962429</v>
      </c>
      <c r="T71" s="2136">
        <v>73.412614898933953</v>
      </c>
      <c r="U71" s="2136">
        <v>3.7923089578393641</v>
      </c>
      <c r="V71" s="2136">
        <v>2.5297459585778661</v>
      </c>
      <c r="W71" s="2137">
        <v>0.8108371411208376</v>
      </c>
      <c r="X71" s="2137">
        <v>4.9441289092673944E-2</v>
      </c>
      <c r="Y71" s="2136">
        <v>99.189162858879172</v>
      </c>
      <c r="Z71" s="2136">
        <v>0</v>
      </c>
      <c r="AA71" s="2139">
        <v>0.8108371411208376</v>
      </c>
      <c r="AB71" s="179"/>
    </row>
    <row r="72" spans="5:28" ht="15.75" customHeight="1">
      <c r="E72" s="176"/>
      <c r="O72" s="4167"/>
      <c r="P72" s="2134" t="s">
        <v>1038</v>
      </c>
      <c r="Q72" s="2135">
        <v>2076.1296739719028</v>
      </c>
      <c r="R72" s="2136">
        <v>100</v>
      </c>
      <c r="S72" s="2136">
        <v>63.282885850365822</v>
      </c>
      <c r="T72" s="2136">
        <v>72.170953276256881</v>
      </c>
      <c r="U72" s="2136">
        <v>2.5810796991656817</v>
      </c>
      <c r="V72" s="2137">
        <v>0.71683157019335308</v>
      </c>
      <c r="W72" s="2137">
        <v>0.89156501872793581</v>
      </c>
      <c r="X72" s="2136">
        <v>0</v>
      </c>
      <c r="Y72" s="2136">
        <v>99.10843498127204</v>
      </c>
      <c r="Z72" s="2136">
        <v>0</v>
      </c>
      <c r="AA72" s="2139">
        <v>0.89156501872793581</v>
      </c>
      <c r="AB72" s="179"/>
    </row>
    <row r="73" spans="5:28" ht="15.75" customHeight="1">
      <c r="E73" s="176"/>
      <c r="O73" s="4167"/>
      <c r="P73" s="2134" t="s">
        <v>1039</v>
      </c>
      <c r="Q73" s="2135">
        <v>2512.1377965626639</v>
      </c>
      <c r="R73" s="2136">
        <v>100</v>
      </c>
      <c r="S73" s="2136">
        <v>64.438033076131831</v>
      </c>
      <c r="T73" s="2136">
        <v>71.229072020550149</v>
      </c>
      <c r="U73" s="2136">
        <v>6.5246045578363807</v>
      </c>
      <c r="V73" s="2137">
        <v>0.89345937402612907</v>
      </c>
      <c r="W73" s="2136">
        <v>1.5170393345747688</v>
      </c>
      <c r="X73" s="2136">
        <v>1.5925686422002829</v>
      </c>
      <c r="Y73" s="2136">
        <v>98.482960665425239</v>
      </c>
      <c r="Z73" s="2136">
        <v>0</v>
      </c>
      <c r="AA73" s="2138">
        <v>1.5170393345747688</v>
      </c>
      <c r="AB73" s="179"/>
    </row>
    <row r="74" spans="5:28" ht="15.75" customHeight="1">
      <c r="E74" s="176"/>
      <c r="O74" s="4167"/>
      <c r="P74" s="2134" t="s">
        <v>1040</v>
      </c>
      <c r="Q74" s="2135">
        <v>1574.8370907923436</v>
      </c>
      <c r="R74" s="2136">
        <v>100</v>
      </c>
      <c r="S74" s="2136">
        <v>65.00040335287045</v>
      </c>
      <c r="T74" s="2136">
        <v>73.430673418733377</v>
      </c>
      <c r="U74" s="2136">
        <v>4.9183335706577092</v>
      </c>
      <c r="V74" s="2136">
        <v>1.2279047853935592</v>
      </c>
      <c r="W74" s="2136">
        <v>1.8013618274104848</v>
      </c>
      <c r="X74" s="2137">
        <v>0.34130514396861777</v>
      </c>
      <c r="Y74" s="2136">
        <v>98.198638172589526</v>
      </c>
      <c r="Z74" s="2137">
        <v>6.3498631436021913E-2</v>
      </c>
      <c r="AA74" s="2138">
        <v>1.737863195974463</v>
      </c>
      <c r="AB74" s="179"/>
    </row>
    <row r="75" spans="5:28" ht="15.75" customHeight="1">
      <c r="E75" s="176"/>
      <c r="O75" s="4167"/>
      <c r="P75" s="2134" t="s">
        <v>1041</v>
      </c>
      <c r="Q75" s="2135">
        <v>1639.4703791734134</v>
      </c>
      <c r="R75" s="2136">
        <v>100</v>
      </c>
      <c r="S75" s="2136">
        <v>57.227110771710485</v>
      </c>
      <c r="T75" s="2136">
        <v>75.470021501275284</v>
      </c>
      <c r="U75" s="2136">
        <v>5.5586030633104659</v>
      </c>
      <c r="V75" s="2136">
        <v>2.2263582382588405</v>
      </c>
      <c r="W75" s="2136">
        <v>10.747602499024277</v>
      </c>
      <c r="X75" s="2136">
        <v>1.5069710896639803</v>
      </c>
      <c r="Y75" s="2136">
        <v>89.252397500975718</v>
      </c>
      <c r="Z75" s="2136">
        <v>1.8142615318530861</v>
      </c>
      <c r="AA75" s="2138">
        <v>9.3903422836326786</v>
      </c>
      <c r="AB75" s="179"/>
    </row>
    <row r="76" spans="5:28" ht="15.75" customHeight="1">
      <c r="E76" s="176"/>
      <c r="O76" s="4167"/>
      <c r="P76" s="2134" t="s">
        <v>1042</v>
      </c>
      <c r="Q76" s="2135">
        <v>513.77341304342008</v>
      </c>
      <c r="R76" s="2136">
        <v>100</v>
      </c>
      <c r="S76" s="2136">
        <v>56.833724472300673</v>
      </c>
      <c r="T76" s="2136">
        <v>72.387528568626749</v>
      </c>
      <c r="U76" s="2136">
        <v>4.1804193055505143</v>
      </c>
      <c r="V76" s="2136">
        <v>1.6523240476037131</v>
      </c>
      <c r="W76" s="2136">
        <v>21.602139412844814</v>
      </c>
      <c r="X76" s="2137">
        <v>0.58391499517832457</v>
      </c>
      <c r="Y76" s="2136">
        <v>78.397860587155179</v>
      </c>
      <c r="Z76" s="2136">
        <v>5.3093668938310152</v>
      </c>
      <c r="AA76" s="2138">
        <v>17.083749569221411</v>
      </c>
    </row>
    <row r="77" spans="5:28" ht="15.75" customHeight="1">
      <c r="E77" s="176"/>
      <c r="O77" s="4167"/>
      <c r="P77" s="2134" t="s">
        <v>1043</v>
      </c>
      <c r="Q77" s="2135">
        <v>607.89348377325928</v>
      </c>
      <c r="R77" s="2136">
        <v>100</v>
      </c>
      <c r="S77" s="2136">
        <v>52.994518506573321</v>
      </c>
      <c r="T77" s="2136">
        <v>73.973250665430726</v>
      </c>
      <c r="U77" s="2136">
        <v>7.4169653414421539</v>
      </c>
      <c r="V77" s="2136">
        <v>6.0124967519427557</v>
      </c>
      <c r="W77" s="2136">
        <v>23.907848544387754</v>
      </c>
      <c r="X77" s="2137">
        <v>0.75477619296533538</v>
      </c>
      <c r="Y77" s="2136">
        <v>76.092151455612225</v>
      </c>
      <c r="Z77" s="2136">
        <v>12.54324209825996</v>
      </c>
      <c r="AA77" s="2138">
        <v>16.151245872585609</v>
      </c>
    </row>
    <row r="78" spans="5:28" ht="15.75" customHeight="1">
      <c r="E78" s="176"/>
      <c r="O78" s="4167"/>
      <c r="P78" s="2134" t="s">
        <v>1044</v>
      </c>
      <c r="Q78" s="2135">
        <v>409.48698391429912</v>
      </c>
      <c r="R78" s="2136">
        <v>100</v>
      </c>
      <c r="S78" s="2136">
        <v>49.722651993277054</v>
      </c>
      <c r="T78" s="2136">
        <v>79.776110982192478</v>
      </c>
      <c r="U78" s="2136">
        <v>8.7087625770447197</v>
      </c>
      <c r="V78" s="2136">
        <v>4.9829736367865722</v>
      </c>
      <c r="W78" s="2136">
        <v>35.322056927277849</v>
      </c>
      <c r="X78" s="2136">
        <v>0</v>
      </c>
      <c r="Y78" s="2136">
        <v>64.677943072722144</v>
      </c>
      <c r="Z78" s="2136">
        <v>8.0701766340326877</v>
      </c>
      <c r="AA78" s="2138">
        <v>30.329532995843035</v>
      </c>
    </row>
    <row r="79" spans="5:28" ht="15.75" customHeight="1" thickBot="1">
      <c r="E79" s="176"/>
      <c r="O79" s="4168"/>
      <c r="P79" s="2140" t="s">
        <v>1045</v>
      </c>
      <c r="Q79" s="2141">
        <v>186.04344723681777</v>
      </c>
      <c r="R79" s="2142">
        <v>100</v>
      </c>
      <c r="S79" s="2142">
        <v>45.015554568371321</v>
      </c>
      <c r="T79" s="2142">
        <v>82.914806158282929</v>
      </c>
      <c r="U79" s="2142">
        <v>7.7318581214553452</v>
      </c>
      <c r="V79" s="2142">
        <v>24.269494218037178</v>
      </c>
      <c r="W79" s="2142">
        <v>43.932953874927335</v>
      </c>
      <c r="X79" s="2143">
        <v>0.53750885336320575</v>
      </c>
      <c r="Y79" s="2142">
        <v>56.067046125072707</v>
      </c>
      <c r="Z79" s="2142">
        <v>25.798710902637158</v>
      </c>
      <c r="AA79" s="2144">
        <v>24.230107411159803</v>
      </c>
    </row>
    <row r="80" spans="5:28" ht="15.75" customHeight="1" thickTop="1">
      <c r="E80" s="176"/>
    </row>
    <row r="81" spans="5:5" ht="15.75" customHeight="1">
      <c r="E81" s="176"/>
    </row>
    <row r="82" spans="5:5" ht="15.75" customHeight="1">
      <c r="E82" s="176"/>
    </row>
    <row r="83" spans="5:5" ht="15.75" customHeight="1">
      <c r="E83" s="176"/>
    </row>
    <row r="84" spans="5:5" ht="15.75" customHeight="1">
      <c r="E84" s="176"/>
    </row>
    <row r="85" spans="5:5" ht="15.75" customHeight="1">
      <c r="E85" s="176"/>
    </row>
    <row r="86" spans="5:5" ht="15.75" customHeight="1">
      <c r="E86" s="176"/>
    </row>
    <row r="87" spans="5:5" ht="15.75" customHeight="1">
      <c r="E87" s="176"/>
    </row>
    <row r="88" spans="5:5" ht="15.75" customHeight="1">
      <c r="E88" s="176"/>
    </row>
    <row r="89" spans="5:5" ht="15.75" customHeight="1">
      <c r="E89" s="176"/>
    </row>
    <row r="90" spans="5:5" ht="15.75" customHeight="1">
      <c r="E90" s="176"/>
    </row>
    <row r="91" spans="5:5" ht="15.75" customHeight="1">
      <c r="E91" s="176"/>
    </row>
    <row r="92" spans="5:5" ht="15.75" customHeight="1">
      <c r="E92" s="176"/>
    </row>
    <row r="93" spans="5:5" ht="15.75" customHeight="1">
      <c r="E93" s="176"/>
    </row>
    <row r="94" spans="5:5">
      <c r="E94" s="176"/>
    </row>
    <row r="95" spans="5:5">
      <c r="E95" s="176"/>
    </row>
    <row r="96" spans="5:5">
      <c r="E96" s="176"/>
    </row>
    <row r="97" spans="5:5">
      <c r="E97" s="176"/>
    </row>
    <row r="98" spans="5:5">
      <c r="E98" s="176"/>
    </row>
    <row r="99" spans="5:5">
      <c r="E99" s="176"/>
    </row>
    <row r="100" spans="5:5">
      <c r="E100" s="176"/>
    </row>
    <row r="101" spans="5:5">
      <c r="E101" s="176"/>
    </row>
    <row r="102" spans="5:5">
      <c r="E102" s="176"/>
    </row>
    <row r="103" spans="5:5">
      <c r="E103" s="176"/>
    </row>
    <row r="104" spans="5:5">
      <c r="E104" s="176"/>
    </row>
    <row r="105" spans="5:5">
      <c r="E105" s="176"/>
    </row>
    <row r="106" spans="5:5">
      <c r="E106" s="176"/>
    </row>
    <row r="107" spans="5:5">
      <c r="E107" s="176"/>
    </row>
    <row r="108" spans="5:5">
      <c r="E108" s="176"/>
    </row>
    <row r="109" spans="5:5">
      <c r="E109" s="176"/>
    </row>
    <row r="110" spans="5:5">
      <c r="E110" s="176"/>
    </row>
    <row r="111" spans="5:5">
      <c r="E111" s="176"/>
    </row>
    <row r="112" spans="5:5">
      <c r="E112" s="176"/>
    </row>
    <row r="113" spans="5:5">
      <c r="E113" s="176"/>
    </row>
    <row r="114" spans="5:5">
      <c r="E114" s="176"/>
    </row>
    <row r="115" spans="5:5">
      <c r="E115" s="176"/>
    </row>
    <row r="116" spans="5:5">
      <c r="E116" s="176"/>
    </row>
    <row r="117" spans="5:5">
      <c r="E117" s="176"/>
    </row>
    <row r="118" spans="5:5">
      <c r="E118" s="176"/>
    </row>
    <row r="119" spans="5:5">
      <c r="E119" s="176"/>
    </row>
    <row r="120" spans="5:5">
      <c r="E120" s="176"/>
    </row>
    <row r="121" spans="5:5">
      <c r="E121" s="176"/>
    </row>
    <row r="122" spans="5:5">
      <c r="E122" s="176"/>
    </row>
    <row r="123" spans="5:5">
      <c r="E123" s="176"/>
    </row>
    <row r="124" spans="5:5">
      <c r="E124" s="176"/>
    </row>
    <row r="125" spans="5:5">
      <c r="E125" s="176"/>
    </row>
    <row r="126" spans="5:5">
      <c r="E126" s="176"/>
    </row>
    <row r="127" spans="5:5">
      <c r="E127" s="176"/>
    </row>
    <row r="128" spans="5:5">
      <c r="E128" s="176"/>
    </row>
    <row r="129" spans="5:5">
      <c r="E129" s="176"/>
    </row>
    <row r="130" spans="5:5">
      <c r="E130" s="176"/>
    </row>
    <row r="131" spans="5:5">
      <c r="E131" s="176"/>
    </row>
    <row r="132" spans="5:5">
      <c r="E132" s="176"/>
    </row>
    <row r="133" spans="5:5">
      <c r="E133" s="176"/>
    </row>
    <row r="134" spans="5:5">
      <c r="E134" s="176"/>
    </row>
    <row r="135" spans="5:5">
      <c r="E135" s="176"/>
    </row>
    <row r="136" spans="5:5">
      <c r="E136" s="176"/>
    </row>
    <row r="137" spans="5:5">
      <c r="E137" s="176"/>
    </row>
    <row r="138" spans="5:5">
      <c r="E138" s="176"/>
    </row>
    <row r="139" spans="5:5">
      <c r="E139" s="176"/>
    </row>
    <row r="140" spans="5:5">
      <c r="E140" s="176"/>
    </row>
    <row r="141" spans="5:5">
      <c r="E141" s="176"/>
    </row>
    <row r="142" spans="5:5">
      <c r="E142" s="176"/>
    </row>
    <row r="143" spans="5:5">
      <c r="E143" s="176"/>
    </row>
    <row r="144" spans="5:5">
      <c r="E144" s="176"/>
    </row>
    <row r="145" spans="5:5">
      <c r="E145" s="176"/>
    </row>
    <row r="146" spans="5:5">
      <c r="E146" s="176"/>
    </row>
    <row r="147" spans="5:5">
      <c r="E147" s="176"/>
    </row>
    <row r="148" spans="5:5">
      <c r="E148" s="176"/>
    </row>
    <row r="149" spans="5:5">
      <c r="E149" s="176"/>
    </row>
    <row r="150" spans="5:5">
      <c r="E150" s="176"/>
    </row>
    <row r="151" spans="5:5">
      <c r="E151" s="176"/>
    </row>
    <row r="152" spans="5:5">
      <c r="E152" s="176"/>
    </row>
    <row r="153" spans="5:5">
      <c r="E153" s="176"/>
    </row>
    <row r="154" spans="5:5">
      <c r="E154" s="176"/>
    </row>
    <row r="155" spans="5:5">
      <c r="E155" s="176"/>
    </row>
    <row r="156" spans="5:5">
      <c r="E156" s="176"/>
    </row>
    <row r="157" spans="5:5">
      <c r="E157" s="176"/>
    </row>
    <row r="158" spans="5:5">
      <c r="E158" s="176"/>
    </row>
    <row r="159" spans="5:5">
      <c r="E159" s="176"/>
    </row>
    <row r="160" spans="5:5">
      <c r="E160" s="176"/>
    </row>
    <row r="161" spans="5:5">
      <c r="E161" s="176"/>
    </row>
    <row r="162" spans="5:5">
      <c r="E162" s="176"/>
    </row>
    <row r="163" spans="5:5">
      <c r="E163" s="176"/>
    </row>
    <row r="164" spans="5:5">
      <c r="E164" s="176"/>
    </row>
    <row r="165" spans="5:5">
      <c r="E165" s="176"/>
    </row>
    <row r="166" spans="5:5">
      <c r="E166" s="176"/>
    </row>
    <row r="167" spans="5:5">
      <c r="E167" s="176"/>
    </row>
    <row r="168" spans="5:5">
      <c r="E168" s="176"/>
    </row>
    <row r="169" spans="5:5">
      <c r="E169" s="176"/>
    </row>
    <row r="170" spans="5:5">
      <c r="E170" s="176"/>
    </row>
    <row r="171" spans="5:5">
      <c r="E171" s="176"/>
    </row>
    <row r="172" spans="5:5">
      <c r="E172" s="176"/>
    </row>
    <row r="173" spans="5:5">
      <c r="E173" s="176"/>
    </row>
    <row r="174" spans="5:5">
      <c r="E174" s="176"/>
    </row>
    <row r="175" spans="5:5">
      <c r="E175" s="176"/>
    </row>
    <row r="176" spans="5:5">
      <c r="E176" s="176"/>
    </row>
    <row r="177" spans="5:5">
      <c r="E177" s="176"/>
    </row>
    <row r="178" spans="5:5">
      <c r="E178" s="176"/>
    </row>
    <row r="179" spans="5:5">
      <c r="E179" s="176"/>
    </row>
    <row r="180" spans="5:5">
      <c r="E180" s="176"/>
    </row>
    <row r="181" spans="5:5">
      <c r="E181" s="176"/>
    </row>
    <row r="182" spans="5:5">
      <c r="E182" s="176"/>
    </row>
    <row r="183" spans="5:5">
      <c r="E183" s="176"/>
    </row>
    <row r="184" spans="5:5">
      <c r="E184" s="176"/>
    </row>
  </sheetData>
  <mergeCells count="39">
    <mergeCell ref="O40:O43"/>
    <mergeCell ref="O44:O49"/>
    <mergeCell ref="O50:O59"/>
    <mergeCell ref="O60:O69"/>
    <mergeCell ref="O70:O79"/>
    <mergeCell ref="O15:O19"/>
    <mergeCell ref="O20:O21"/>
    <mergeCell ref="O22:O32"/>
    <mergeCell ref="O33:O37"/>
    <mergeCell ref="O38:O39"/>
    <mergeCell ref="O9:P11"/>
    <mergeCell ref="Q9:X9"/>
    <mergeCell ref="Y9:AA9"/>
    <mergeCell ref="Q10:R10"/>
    <mergeCell ref="O12:O14"/>
    <mergeCell ref="A41:N41"/>
    <mergeCell ref="A19:C19"/>
    <mergeCell ref="A20:B20"/>
    <mergeCell ref="A34:B34"/>
    <mergeCell ref="A35:C35"/>
    <mergeCell ref="A36:B36"/>
    <mergeCell ref="A40:B40"/>
    <mergeCell ref="A13:C13"/>
    <mergeCell ref="A5:D5"/>
    <mergeCell ref="A6:D6"/>
    <mergeCell ref="A7:D7"/>
    <mergeCell ref="A8:D8"/>
    <mergeCell ref="A10:C10"/>
    <mergeCell ref="A9:D9"/>
    <mergeCell ref="A1:N1"/>
    <mergeCell ref="A3:C4"/>
    <mergeCell ref="E3:E4"/>
    <mergeCell ref="F3:F4"/>
    <mergeCell ref="G3:G4"/>
    <mergeCell ref="H3:H4"/>
    <mergeCell ref="I3:I4"/>
    <mergeCell ref="J3:J4"/>
    <mergeCell ref="N3:N4"/>
    <mergeCell ref="K3:M3"/>
  </mergeCells>
  <phoneticPr fontId="6"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93"/>
  <sheetViews>
    <sheetView view="pageBreakPreview" zoomScaleNormal="100" zoomScaleSheetLayoutView="100" workbookViewId="0">
      <selection activeCell="U46" sqref="U46"/>
    </sheetView>
  </sheetViews>
  <sheetFormatPr defaultColWidth="9.140625" defaultRowHeight="15.75"/>
  <cols>
    <col min="1" max="1" width="2.28515625" style="174" customWidth="1"/>
    <col min="2" max="2" width="28.7109375" style="174" customWidth="1"/>
    <col min="3" max="3" width="1.28515625" style="174" customWidth="1"/>
    <col min="4" max="4" width="1.28515625" style="175" customWidth="1"/>
    <col min="5" max="5" width="10.5703125" style="132" hidden="1" customWidth="1"/>
    <col min="6" max="6" width="8" style="132" customWidth="1"/>
    <col min="7" max="9" width="7" style="132" customWidth="1"/>
    <col min="10" max="10" width="7.5703125" style="132" customWidth="1"/>
    <col min="11" max="14" width="6.7109375" style="132" customWidth="1"/>
    <col min="15" max="16384" width="9.140625" style="132"/>
  </cols>
  <sheetData>
    <row r="1" spans="1:29" s="131" customFormat="1" ht="43.5" customHeight="1">
      <c r="A1" s="4011" t="s">
        <v>1577</v>
      </c>
      <c r="B1" s="4012"/>
      <c r="C1" s="4012"/>
      <c r="D1" s="4012"/>
      <c r="E1" s="4012"/>
      <c r="F1" s="4012"/>
      <c r="G1" s="4012"/>
      <c r="H1" s="4012"/>
      <c r="I1" s="4012"/>
      <c r="J1" s="4012"/>
      <c r="K1" s="4012"/>
      <c r="L1" s="4012"/>
      <c r="M1" s="4012"/>
      <c r="N1" s="4012"/>
    </row>
    <row r="2" spans="1:29" ht="15" customHeight="1" thickBot="1">
      <c r="A2" s="132"/>
      <c r="B2" s="133"/>
      <c r="C2" s="133"/>
      <c r="D2" s="134"/>
      <c r="N2" s="135" t="s">
        <v>590</v>
      </c>
    </row>
    <row r="3" spans="1:29" s="138" customFormat="1" ht="24.95" customHeight="1">
      <c r="A3" s="3726" t="s">
        <v>611</v>
      </c>
      <c r="B3" s="3726"/>
      <c r="C3" s="3726"/>
      <c r="D3" s="136"/>
      <c r="E3" s="3912" t="s">
        <v>592</v>
      </c>
      <c r="F3" s="3912" t="s">
        <v>593</v>
      </c>
      <c r="G3" s="3909" t="s">
        <v>4161</v>
      </c>
      <c r="H3" s="3912" t="s">
        <v>4159</v>
      </c>
      <c r="I3" s="3912" t="s">
        <v>4157</v>
      </c>
      <c r="J3" s="4013" t="s">
        <v>4158</v>
      </c>
      <c r="K3" s="4013" t="s">
        <v>1496</v>
      </c>
      <c r="L3" s="4015"/>
      <c r="M3" s="3915"/>
      <c r="N3" s="3912" t="s">
        <v>595</v>
      </c>
      <c r="O3" s="137"/>
    </row>
    <row r="4" spans="1:29" s="137" customFormat="1" ht="32.25" customHeight="1">
      <c r="A4" s="3728"/>
      <c r="B4" s="3728"/>
      <c r="C4" s="3728"/>
      <c r="D4" s="139"/>
      <c r="E4" s="3914"/>
      <c r="F4" s="3914"/>
      <c r="G4" s="3911"/>
      <c r="H4" s="3914"/>
      <c r="I4" s="3914"/>
      <c r="J4" s="4014"/>
      <c r="K4" s="327"/>
      <c r="L4" s="328" t="s">
        <v>1498</v>
      </c>
      <c r="M4" s="142" t="s">
        <v>1497</v>
      </c>
      <c r="N4" s="3914"/>
    </row>
    <row r="5" spans="1:29" s="147" customFormat="1" ht="14.45" customHeight="1">
      <c r="A5" s="3098" t="s">
        <v>1463</v>
      </c>
      <c r="B5" s="3098"/>
      <c r="C5" s="3098"/>
      <c r="D5" s="3099"/>
      <c r="E5" s="143"/>
      <c r="F5" s="329">
        <v>15686.999999796744</v>
      </c>
      <c r="G5" s="146">
        <v>58.763744216889442</v>
      </c>
      <c r="H5" s="146">
        <v>72.427970361574154</v>
      </c>
      <c r="I5" s="146">
        <v>3.2893175816342781</v>
      </c>
      <c r="J5" s="146">
        <v>1.0771091276852771</v>
      </c>
      <c r="K5" s="146" t="s">
        <v>431</v>
      </c>
      <c r="L5" s="146" t="s">
        <v>431</v>
      </c>
      <c r="M5" s="146" t="s">
        <v>431</v>
      </c>
      <c r="N5" s="146">
        <v>2.5360420207988015</v>
      </c>
      <c r="P5" s="148"/>
      <c r="Q5" s="148"/>
      <c r="R5" s="148"/>
      <c r="S5" s="148"/>
      <c r="T5" s="148"/>
      <c r="U5" s="148"/>
      <c r="V5" s="148"/>
      <c r="W5" s="148"/>
      <c r="X5" s="148"/>
      <c r="Y5" s="148"/>
      <c r="Z5" s="148"/>
      <c r="AA5" s="148"/>
      <c r="AB5" s="148"/>
      <c r="AC5" s="148"/>
    </row>
    <row r="6" spans="1:29" s="147" customFormat="1" ht="14.45" customHeight="1">
      <c r="A6" s="3095" t="s">
        <v>2335</v>
      </c>
      <c r="B6" s="3095"/>
      <c r="C6" s="3095"/>
      <c r="D6" s="3100"/>
      <c r="E6" s="143"/>
      <c r="F6" s="329">
        <v>15500</v>
      </c>
      <c r="G6" s="146" t="s">
        <v>431</v>
      </c>
      <c r="H6" s="146" t="s">
        <v>431</v>
      </c>
      <c r="I6" s="146" t="s">
        <v>431</v>
      </c>
      <c r="J6" s="146" t="s">
        <v>431</v>
      </c>
      <c r="K6" s="146" t="s">
        <v>431</v>
      </c>
      <c r="L6" s="146" t="s">
        <v>431</v>
      </c>
      <c r="M6" s="146" t="s">
        <v>431</v>
      </c>
      <c r="N6" s="146" t="s">
        <v>431</v>
      </c>
      <c r="P6" s="148"/>
      <c r="Q6" s="148"/>
      <c r="R6" s="148"/>
      <c r="S6" s="148"/>
      <c r="T6" s="148"/>
      <c r="U6" s="148"/>
      <c r="V6" s="148"/>
      <c r="W6" s="148"/>
      <c r="X6" s="148"/>
      <c r="Y6" s="148"/>
      <c r="Z6" s="148"/>
      <c r="AA6" s="148"/>
      <c r="AB6" s="148"/>
      <c r="AC6" s="148"/>
    </row>
    <row r="7" spans="1:29" s="147" customFormat="1" ht="14.45" customHeight="1">
      <c r="A7" s="3095" t="s">
        <v>1464</v>
      </c>
      <c r="B7" s="3095"/>
      <c r="C7" s="3095"/>
      <c r="D7" s="3100"/>
      <c r="E7" s="143"/>
      <c r="F7" s="329">
        <v>16502.022257559558</v>
      </c>
      <c r="G7" s="228">
        <v>58.961878295981421</v>
      </c>
      <c r="H7" s="228">
        <v>74.677077520720587</v>
      </c>
      <c r="I7" s="228">
        <v>4.747971531119771</v>
      </c>
      <c r="J7" s="228">
        <v>1.3203908051726574</v>
      </c>
      <c r="K7" s="146" t="s">
        <v>431</v>
      </c>
      <c r="L7" s="146" t="s">
        <v>431</v>
      </c>
      <c r="M7" s="146" t="s">
        <v>431</v>
      </c>
      <c r="N7" s="228">
        <v>2.3583446677585647</v>
      </c>
      <c r="P7" s="148"/>
      <c r="Q7" s="148"/>
      <c r="R7" s="148"/>
      <c r="S7" s="148"/>
      <c r="T7" s="148"/>
      <c r="U7" s="148"/>
      <c r="V7" s="148"/>
      <c r="W7" s="148"/>
      <c r="X7" s="148"/>
      <c r="Y7" s="148"/>
      <c r="Z7" s="148"/>
      <c r="AA7" s="148"/>
      <c r="AB7" s="148"/>
      <c r="AC7" s="148"/>
    </row>
    <row r="8" spans="1:29" s="147" customFormat="1" ht="14.45" customHeight="1">
      <c r="A8" s="3095" t="s">
        <v>2345</v>
      </c>
      <c r="B8" s="3096"/>
      <c r="C8" s="3096"/>
      <c r="D8" s="3097"/>
      <c r="E8" s="177"/>
      <c r="F8" s="178">
        <v>16524.999999998374</v>
      </c>
      <c r="G8" s="146">
        <v>57.199699933684442</v>
      </c>
      <c r="H8" s="146">
        <v>70.191963977410339</v>
      </c>
      <c r="I8" s="146">
        <v>4.4942492408273216</v>
      </c>
      <c r="J8" s="146">
        <v>1.812694193610108</v>
      </c>
      <c r="K8" s="146" t="s">
        <v>431</v>
      </c>
      <c r="L8" s="146" t="s">
        <v>431</v>
      </c>
      <c r="M8" s="146" t="s">
        <v>431</v>
      </c>
      <c r="N8" s="146">
        <v>9.682299546143161E-2</v>
      </c>
      <c r="P8" s="148"/>
      <c r="Q8" s="148"/>
      <c r="R8" s="148"/>
      <c r="S8" s="148"/>
      <c r="T8" s="148"/>
      <c r="U8" s="148"/>
      <c r="V8" s="148"/>
      <c r="W8" s="148"/>
      <c r="X8" s="148"/>
      <c r="Y8" s="148"/>
      <c r="Z8" s="148"/>
      <c r="AA8" s="148"/>
      <c r="AB8" s="148"/>
      <c r="AC8" s="148"/>
    </row>
    <row r="9" spans="1:29" s="147" customFormat="1" ht="14.45" customHeight="1">
      <c r="A9" s="3095" t="s">
        <v>2181</v>
      </c>
      <c r="B9" s="3096"/>
      <c r="C9" s="3096"/>
      <c r="D9" s="3097"/>
      <c r="E9" s="143"/>
      <c r="F9" s="144">
        <f>'73'!F9</f>
        <v>16745.000000000542</v>
      </c>
      <c r="G9" s="146">
        <f>'73'!G9</f>
        <v>59.238574434278334</v>
      </c>
      <c r="H9" s="146">
        <f>'73'!H9</f>
        <v>73.301283527054835</v>
      </c>
      <c r="I9" s="146">
        <f>'73'!I9</f>
        <v>3.623487036127067</v>
      </c>
      <c r="J9" s="146">
        <f>'73'!J9</f>
        <v>1.5224075475426668</v>
      </c>
      <c r="K9" s="146">
        <f>'73'!K9</f>
        <v>4.6709076782315817</v>
      </c>
      <c r="L9" s="146">
        <f>'73'!L9</f>
        <v>1.285847006791911</v>
      </c>
      <c r="M9" s="146">
        <f>'73'!M9</f>
        <v>3.7708322076379268</v>
      </c>
      <c r="N9" s="146">
        <f>'73'!N9</f>
        <v>0.81813193638296833</v>
      </c>
      <c r="P9" s="148"/>
      <c r="Q9" s="148"/>
      <c r="R9" s="148"/>
      <c r="S9" s="148"/>
      <c r="T9" s="148"/>
      <c r="U9" s="148"/>
      <c r="V9" s="148"/>
      <c r="W9" s="148"/>
      <c r="X9" s="148"/>
      <c r="Y9" s="148"/>
      <c r="Z9" s="148"/>
      <c r="AA9" s="148"/>
      <c r="AB9" s="148"/>
      <c r="AC9" s="148"/>
    </row>
    <row r="10" spans="1:29" ht="14.45" customHeight="1">
      <c r="A10" s="3094" t="s">
        <v>354</v>
      </c>
      <c r="B10" s="3094"/>
      <c r="C10" s="3094"/>
      <c r="D10" s="149"/>
      <c r="E10" s="150"/>
      <c r="F10" s="151"/>
      <c r="G10" s="146"/>
      <c r="H10" s="146"/>
      <c r="I10" s="146"/>
      <c r="J10" s="146"/>
      <c r="K10" s="146"/>
      <c r="L10" s="146"/>
      <c r="M10" s="146"/>
      <c r="N10" s="146"/>
      <c r="O10" s="154"/>
      <c r="P10" s="154"/>
    </row>
    <row r="11" spans="1:29" ht="14.45" customHeight="1">
      <c r="A11" s="155"/>
      <c r="B11" s="156" t="s">
        <v>2220</v>
      </c>
      <c r="C11" s="155"/>
      <c r="D11" s="157"/>
      <c r="E11" s="158">
        <f t="shared" ref="E11:E16" si="0">O11/N11*100</f>
        <v>0</v>
      </c>
      <c r="F11" s="159">
        <f>'73'!Q44</f>
        <v>12508.028482146536</v>
      </c>
      <c r="G11" s="153">
        <f>'73'!S44</f>
        <v>60.664255416488366</v>
      </c>
      <c r="H11" s="153">
        <f>'73'!T44</f>
        <v>70.039511595006871</v>
      </c>
      <c r="I11" s="153">
        <f>'73'!U44</f>
        <v>2.4108200794666685</v>
      </c>
      <c r="J11" s="153">
        <f>'73'!V44</f>
        <v>0.67588724486670959</v>
      </c>
      <c r="K11" s="153">
        <f>'73'!W44</f>
        <v>0.73119335801147189</v>
      </c>
      <c r="L11" s="153">
        <f>'73'!Z44</f>
        <v>5.0171282677895189E-2</v>
      </c>
      <c r="M11" s="153">
        <f>'73'!AA44</f>
        <v>0.7058314955463314</v>
      </c>
      <c r="N11" s="153">
        <f>'73'!X44</f>
        <v>0.94476262347452045</v>
      </c>
      <c r="O11" s="161"/>
      <c r="P11" s="161"/>
    </row>
    <row r="12" spans="1:29" ht="14.45" customHeight="1">
      <c r="A12" s="155"/>
      <c r="B12" s="156" t="s">
        <v>2346</v>
      </c>
      <c r="C12" s="155"/>
      <c r="D12" s="157"/>
      <c r="E12" s="158">
        <f t="shared" si="0"/>
        <v>0</v>
      </c>
      <c r="F12" s="159">
        <f>'73'!Q45</f>
        <v>2370.7253560779163</v>
      </c>
      <c r="G12" s="153">
        <f>'73'!S45</f>
        <v>58.594636568825145</v>
      </c>
      <c r="H12" s="153">
        <f>'73'!T45</f>
        <v>84.049227391946232</v>
      </c>
      <c r="I12" s="153">
        <f>'73'!U45</f>
        <v>5.120658617306991</v>
      </c>
      <c r="J12" s="153">
        <f>'73'!V45</f>
        <v>1.874276117952955</v>
      </c>
      <c r="K12" s="153">
        <f>'73'!W45</f>
        <v>5.5084319397074877</v>
      </c>
      <c r="L12" s="153">
        <f>'73'!Z45</f>
        <v>0.81811939213931539</v>
      </c>
      <c r="M12" s="153">
        <f>'73'!AA45</f>
        <v>4.8349337462990531</v>
      </c>
      <c r="N12" s="153">
        <f>'73'!X45</f>
        <v>8.436236592621435E-2</v>
      </c>
      <c r="O12" s="161"/>
      <c r="P12" s="161"/>
    </row>
    <row r="13" spans="1:29" ht="14.45" customHeight="1">
      <c r="A13" s="155"/>
      <c r="B13" s="156" t="s">
        <v>2347</v>
      </c>
      <c r="C13" s="155"/>
      <c r="D13" s="157"/>
      <c r="E13" s="158">
        <f t="shared" si="0"/>
        <v>0</v>
      </c>
      <c r="F13" s="159">
        <f>'73'!Q46</f>
        <v>1425.4260987624871</v>
      </c>
      <c r="G13" s="153">
        <f>'73'!S46</f>
        <v>51.784782636114066</v>
      </c>
      <c r="H13" s="153">
        <f>'73'!T46</f>
        <v>81.520873405205819</v>
      </c>
      <c r="I13" s="153">
        <f>'73'!U46</f>
        <v>9.9393657699005846</v>
      </c>
      <c r="J13" s="153">
        <f>'73'!V46</f>
        <v>4.1196140495979847</v>
      </c>
      <c r="K13" s="153">
        <f>'73'!W46</f>
        <v>24.544421167079015</v>
      </c>
      <c r="L13" s="153">
        <f>'73'!Z46</f>
        <v>6.8922850719563815</v>
      </c>
      <c r="M13" s="153">
        <f>'73'!AA46</f>
        <v>20.286487385193226</v>
      </c>
      <c r="N13" s="153">
        <f>'73'!X46</f>
        <v>0.85846466758115936</v>
      </c>
      <c r="O13" s="161"/>
      <c r="P13" s="161"/>
    </row>
    <row r="14" spans="1:29" ht="14.45" customHeight="1">
      <c r="A14" s="155"/>
      <c r="B14" s="156" t="s">
        <v>2278</v>
      </c>
      <c r="C14" s="155"/>
      <c r="D14" s="157"/>
      <c r="E14" s="158">
        <f t="shared" si="0"/>
        <v>0</v>
      </c>
      <c r="F14" s="159">
        <f>'73'!Q47</f>
        <v>274.00802773984975</v>
      </c>
      <c r="G14" s="153">
        <f>'73'!S47</f>
        <v>49.771121863046389</v>
      </c>
      <c r="H14" s="153">
        <f>'73'!T47</f>
        <v>76.896981288839655</v>
      </c>
      <c r="I14" s="153">
        <f>'73'!U47</f>
        <v>9.7614514684817095</v>
      </c>
      <c r="J14" s="153">
        <f>'73'!V47</f>
        <v>11.760555810077406</v>
      </c>
      <c r="K14" s="153">
        <f>'73'!W47</f>
        <v>41.401370524387602</v>
      </c>
      <c r="L14" s="153">
        <f>'73'!Z47</f>
        <v>16.842919348085413</v>
      </c>
      <c r="M14" s="153">
        <f>'73'!AA47</f>
        <v>29.254052103429551</v>
      </c>
      <c r="N14" s="153">
        <f>'73'!X47</f>
        <v>1.3095365576350626</v>
      </c>
      <c r="O14" s="161"/>
      <c r="P14" s="161"/>
    </row>
    <row r="15" spans="1:29" ht="14.45" customHeight="1">
      <c r="A15" s="155"/>
      <c r="B15" s="156" t="s">
        <v>2186</v>
      </c>
      <c r="C15" s="155"/>
      <c r="D15" s="157"/>
      <c r="E15" s="158">
        <f t="shared" si="0"/>
        <v>0</v>
      </c>
      <c r="F15" s="159">
        <f>'73'!Q48</f>
        <v>117.90999295995466</v>
      </c>
      <c r="G15" s="153">
        <f>'73'!S48</f>
        <v>40.637010558034376</v>
      </c>
      <c r="H15" s="153">
        <f>'73'!T48</f>
        <v>86.112949408977158</v>
      </c>
      <c r="I15" s="153">
        <f>'73'!U48</f>
        <v>7.9591348867289371</v>
      </c>
      <c r="J15" s="153">
        <f>'73'!V48</f>
        <v>15.881242340444734</v>
      </c>
      <c r="K15" s="153">
        <f>'73'!W48</f>
        <v>51.378534120978628</v>
      </c>
      <c r="L15" s="153">
        <f>'73'!Z48</f>
        <v>22.32186217266656</v>
      </c>
      <c r="M15" s="153">
        <f>'73'!AA48</f>
        <v>31.303002884442481</v>
      </c>
      <c r="N15" s="153">
        <f>'73'!X48</f>
        <v>0.84810453711046052</v>
      </c>
      <c r="O15" s="161"/>
      <c r="P15" s="161"/>
    </row>
    <row r="16" spans="1:29" ht="14.45" customHeight="1">
      <c r="A16" s="155"/>
      <c r="B16" s="156" t="s">
        <v>2348</v>
      </c>
      <c r="C16" s="155"/>
      <c r="D16" s="157"/>
      <c r="E16" s="158" t="e">
        <f t="shared" si="0"/>
        <v>#DIV/0!</v>
      </c>
      <c r="F16" s="159">
        <f>'73'!Q49</f>
        <v>48.902042313788044</v>
      </c>
      <c r="G16" s="153">
        <f>'73'!S49</f>
        <v>40.966109154945478</v>
      </c>
      <c r="H16" s="153">
        <f>'73'!T49</f>
        <v>95.910191261201987</v>
      </c>
      <c r="I16" s="153">
        <f>'73'!U49</f>
        <v>12.269426216394006</v>
      </c>
      <c r="J16" s="153">
        <f>'73'!V49</f>
        <v>33.292153489110028</v>
      </c>
      <c r="K16" s="153">
        <f>'73'!W49</f>
        <v>74.045444542243445</v>
      </c>
      <c r="L16" s="153">
        <f>'73'!Z49</f>
        <v>38.70838668373441</v>
      </c>
      <c r="M16" s="153">
        <f>'73'!AA49</f>
        <v>45.561579705504037</v>
      </c>
      <c r="N16" s="153">
        <f>'73'!X49</f>
        <v>0</v>
      </c>
      <c r="O16" s="161"/>
      <c r="P16" s="161"/>
    </row>
    <row r="17" spans="1:16" ht="14.45" customHeight="1">
      <c r="A17" s="3094" t="s">
        <v>380</v>
      </c>
      <c r="B17" s="3094"/>
      <c r="C17" s="3094"/>
      <c r="D17" s="162"/>
      <c r="E17" s="158"/>
      <c r="F17" s="163"/>
      <c r="G17" s="153"/>
      <c r="H17" s="153"/>
      <c r="I17" s="153"/>
      <c r="J17" s="153"/>
      <c r="K17" s="153"/>
      <c r="L17" s="153"/>
      <c r="M17" s="153"/>
      <c r="N17" s="153"/>
      <c r="O17" s="161"/>
      <c r="P17" s="161"/>
    </row>
    <row r="18" spans="1:16" ht="14.45" customHeight="1">
      <c r="A18" s="155"/>
      <c r="B18" s="156" t="s">
        <v>2229</v>
      </c>
      <c r="C18" s="155"/>
      <c r="D18" s="165"/>
      <c r="E18" s="158">
        <f t="shared" ref="E18:E27" si="1">O18/N18*100</f>
        <v>0</v>
      </c>
      <c r="F18" s="159">
        <f>'73'!Q50</f>
        <v>5752.7874677002819</v>
      </c>
      <c r="G18" s="153">
        <f>'73'!S50</f>
        <v>58.580962928066086</v>
      </c>
      <c r="H18" s="153">
        <f>'73'!T50</f>
        <v>68.093352681275775</v>
      </c>
      <c r="I18" s="153">
        <f>'73'!U50</f>
        <v>3.1215566458167503</v>
      </c>
      <c r="J18" s="153">
        <f>'73'!V50</f>
        <v>0.79540695557484298</v>
      </c>
      <c r="K18" s="153">
        <f>'73'!W50</f>
        <v>0.12257452280112452</v>
      </c>
      <c r="L18" s="153">
        <f>'73'!Z50</f>
        <v>0</v>
      </c>
      <c r="M18" s="153">
        <f>'73'!AA50</f>
        <v>0.12257452280112452</v>
      </c>
      <c r="N18" s="153">
        <f>'73'!X50</f>
        <v>0.85469380460803601</v>
      </c>
      <c r="O18" s="161"/>
      <c r="P18" s="161"/>
    </row>
    <row r="19" spans="1:16" ht="14.45" customHeight="1">
      <c r="A19" s="155"/>
      <c r="B19" s="156" t="s">
        <v>2286</v>
      </c>
      <c r="C19" s="155"/>
      <c r="D19" s="165"/>
      <c r="E19" s="158">
        <f t="shared" si="1"/>
        <v>0</v>
      </c>
      <c r="F19" s="159">
        <f>'73'!Q51</f>
        <v>1913.71189971731</v>
      </c>
      <c r="G19" s="153">
        <f>'73'!S51</f>
        <v>66.143907026745708</v>
      </c>
      <c r="H19" s="153">
        <f>'73'!T51</f>
        <v>75.233392837824795</v>
      </c>
      <c r="I19" s="153">
        <f>'73'!U51</f>
        <v>0.32889577830333705</v>
      </c>
      <c r="J19" s="153">
        <f>'73'!V51</f>
        <v>0.36292117935951129</v>
      </c>
      <c r="K19" s="153">
        <f>'73'!W51</f>
        <v>1.1421334036942317</v>
      </c>
      <c r="L19" s="153">
        <f>'73'!Z51</f>
        <v>0</v>
      </c>
      <c r="M19" s="153">
        <f>'73'!AA51</f>
        <v>1.1421334036942317</v>
      </c>
      <c r="N19" s="153">
        <f>'73'!X51</f>
        <v>2.568719708752202</v>
      </c>
      <c r="O19" s="161"/>
      <c r="P19" s="161"/>
    </row>
    <row r="20" spans="1:16" ht="14.45" customHeight="1">
      <c r="A20" s="156"/>
      <c r="B20" s="156" t="s">
        <v>2249</v>
      </c>
      <c r="C20" s="156"/>
      <c r="D20" s="165"/>
      <c r="E20" s="158">
        <f t="shared" si="1"/>
        <v>0</v>
      </c>
      <c r="F20" s="159">
        <f>'73'!Q52</f>
        <v>3089.4540435394597</v>
      </c>
      <c r="G20" s="153">
        <f>'73'!S52</f>
        <v>60.217881818759345</v>
      </c>
      <c r="H20" s="153">
        <f>'73'!T52</f>
        <v>72.731077846438595</v>
      </c>
      <c r="I20" s="153">
        <f>'73'!U52</f>
        <v>1.6987039643488206</v>
      </c>
      <c r="J20" s="153">
        <f>'73'!V52</f>
        <v>0.62877877218041411</v>
      </c>
      <c r="K20" s="153">
        <f>'73'!W52</f>
        <v>0.5826272132958854</v>
      </c>
      <c r="L20" s="153">
        <f>'73'!Z52</f>
        <v>0</v>
      </c>
      <c r="M20" s="153">
        <f>'73'!AA52</f>
        <v>0.5826272132958854</v>
      </c>
      <c r="N20" s="153">
        <f>'73'!X52</f>
        <v>0.14161078100995939</v>
      </c>
      <c r="O20" s="161"/>
      <c r="P20" s="161"/>
    </row>
    <row r="21" spans="1:16" ht="14.45" customHeight="1">
      <c r="A21" s="156"/>
      <c r="B21" s="156" t="s">
        <v>2191</v>
      </c>
      <c r="C21" s="156"/>
      <c r="D21" s="165"/>
      <c r="E21" s="158">
        <f t="shared" si="1"/>
        <v>0</v>
      </c>
      <c r="F21" s="159">
        <f>'73'!Q53</f>
        <v>2786.0752949220955</v>
      </c>
      <c r="G21" s="153">
        <f>'73'!S53</f>
        <v>63.919719000343633</v>
      </c>
      <c r="H21" s="153">
        <f>'73'!T53</f>
        <v>75.578699432490808</v>
      </c>
      <c r="I21" s="153">
        <f>'73'!U53</f>
        <v>5.6537016754196836</v>
      </c>
      <c r="J21" s="153">
        <f>'73'!V53</f>
        <v>1.2179079953339709</v>
      </c>
      <c r="K21" s="153">
        <f>'73'!W53</f>
        <v>2.0520888945338696</v>
      </c>
      <c r="L21" s="153">
        <f>'73'!Z53</f>
        <v>0.12306097523012909</v>
      </c>
      <c r="M21" s="153">
        <f>'73'!AA53</f>
        <v>2.0520888945338696</v>
      </c>
      <c r="N21" s="153">
        <f>'73'!X53</f>
        <v>0.17478225467440098</v>
      </c>
      <c r="O21" s="161"/>
      <c r="P21" s="161"/>
    </row>
    <row r="22" spans="1:16" ht="14.45" customHeight="1">
      <c r="A22" s="156"/>
      <c r="B22" s="156" t="s">
        <v>2253</v>
      </c>
      <c r="C22" s="156"/>
      <c r="D22" s="165"/>
      <c r="E22" s="158">
        <f t="shared" si="1"/>
        <v>0</v>
      </c>
      <c r="F22" s="159">
        <f>'73'!Q54</f>
        <v>1359.2223491916172</v>
      </c>
      <c r="G22" s="153">
        <f>'73'!S54</f>
        <v>50.813646590676996</v>
      </c>
      <c r="H22" s="153">
        <f>'73'!T54</f>
        <v>82.696255991915308</v>
      </c>
      <c r="I22" s="153">
        <f>'73'!U54</f>
        <v>5.9493305926287432</v>
      </c>
      <c r="J22" s="153">
        <f>'73'!V54</f>
        <v>3.119940760726803</v>
      </c>
      <c r="K22" s="153">
        <f>'73'!W54</f>
        <v>8.9418868674270229</v>
      </c>
      <c r="L22" s="153">
        <f>'73'!Z54</f>
        <v>1.2943663809056656</v>
      </c>
      <c r="M22" s="153">
        <f>'73'!AA54</f>
        <v>7.8758252483075637</v>
      </c>
      <c r="N22" s="153">
        <f>'73'!X54</f>
        <v>1.3122782619756588</v>
      </c>
      <c r="O22" s="161"/>
      <c r="P22" s="161"/>
    </row>
    <row r="23" spans="1:16" ht="14.45" customHeight="1">
      <c r="A23" s="156"/>
      <c r="B23" s="156" t="s">
        <v>2280</v>
      </c>
      <c r="C23" s="156"/>
      <c r="D23" s="165"/>
      <c r="E23" s="158">
        <f t="shared" si="1"/>
        <v>0</v>
      </c>
      <c r="F23" s="159">
        <f>'73'!Q55</f>
        <v>1288.9369588457016</v>
      </c>
      <c r="G23" s="153">
        <f>'73'!S55</f>
        <v>54.630187674314342</v>
      </c>
      <c r="H23" s="153">
        <f>'73'!T55</f>
        <v>77.944469724021332</v>
      </c>
      <c r="I23" s="153">
        <f>'73'!U55</f>
        <v>5.3689679134256698</v>
      </c>
      <c r="J23" s="153">
        <f>'73'!V55</f>
        <v>2.5226005972520915</v>
      </c>
      <c r="K23" s="153">
        <f>'73'!W55</f>
        <v>24.016806984957551</v>
      </c>
      <c r="L23" s="153">
        <f>'73'!Z55</f>
        <v>7.3072864768187902</v>
      </c>
      <c r="M23" s="153">
        <f>'73'!AA55</f>
        <v>18.251268477788962</v>
      </c>
      <c r="N23" s="153">
        <f>'73'!X55</f>
        <v>0.46549988025583955</v>
      </c>
      <c r="O23" s="161"/>
      <c r="P23" s="161"/>
    </row>
    <row r="24" spans="1:16" ht="14.45" customHeight="1">
      <c r="A24" s="156"/>
      <c r="B24" s="156" t="s">
        <v>2194</v>
      </c>
      <c r="C24" s="156"/>
      <c r="D24" s="165"/>
      <c r="E24" s="158" t="e">
        <f t="shared" si="1"/>
        <v>#DIV/0!</v>
      </c>
      <c r="F24" s="159">
        <f>'73'!Q56</f>
        <v>218.42870451087242</v>
      </c>
      <c r="G24" s="153">
        <f>'73'!S56</f>
        <v>34.864655966587591</v>
      </c>
      <c r="H24" s="153">
        <f>'73'!T56</f>
        <v>79.218625889487996</v>
      </c>
      <c r="I24" s="153">
        <f>'73'!U56</f>
        <v>15.001238655128409</v>
      </c>
      <c r="J24" s="153">
        <f>'73'!V56</f>
        <v>7.3617290640224944</v>
      </c>
      <c r="K24" s="153">
        <f>'73'!W56</f>
        <v>43.329017858919542</v>
      </c>
      <c r="L24" s="153">
        <f>'73'!Z56</f>
        <v>13.539865858773684</v>
      </c>
      <c r="M24" s="153">
        <f>'73'!AA56</f>
        <v>40.513024510950913</v>
      </c>
      <c r="N24" s="153">
        <f>'73'!X56</f>
        <v>0</v>
      </c>
      <c r="O24" s="161"/>
      <c r="P24" s="161"/>
    </row>
    <row r="25" spans="1:16" ht="14.45" customHeight="1">
      <c r="A25" s="156"/>
      <c r="B25" s="156" t="s">
        <v>2231</v>
      </c>
      <c r="C25" s="156"/>
      <c r="D25" s="165"/>
      <c r="E25" s="158">
        <f t="shared" si="1"/>
        <v>0</v>
      </c>
      <c r="F25" s="159">
        <f>'73'!Q57</f>
        <v>170.0506864286522</v>
      </c>
      <c r="G25" s="153">
        <f>'73'!S57</f>
        <v>52.886965128413991</v>
      </c>
      <c r="H25" s="153">
        <f>'73'!T57</f>
        <v>74.216806014996266</v>
      </c>
      <c r="I25" s="153">
        <f>'73'!U57</f>
        <v>8.036623640473044</v>
      </c>
      <c r="J25" s="153">
        <f>'73'!V57</f>
        <v>16.763756145537833</v>
      </c>
      <c r="K25" s="153">
        <f>'73'!W57</f>
        <v>36.999292962361203</v>
      </c>
      <c r="L25" s="153">
        <f>'73'!Z57</f>
        <v>13.251997048709804</v>
      </c>
      <c r="M25" s="153">
        <f>'73'!AA57</f>
        <v>27.934799810539339</v>
      </c>
      <c r="N25" s="153">
        <f>'73'!X57</f>
        <v>2.6981574673226807</v>
      </c>
      <c r="O25" s="161"/>
      <c r="P25" s="161"/>
    </row>
    <row r="26" spans="1:16" ht="14.45" customHeight="1">
      <c r="A26" s="156"/>
      <c r="B26" s="156" t="s">
        <v>2232</v>
      </c>
      <c r="C26" s="156"/>
      <c r="D26" s="165"/>
      <c r="E26" s="158">
        <f t="shared" si="1"/>
        <v>0</v>
      </c>
      <c r="F26" s="159">
        <f>'73'!Q58</f>
        <v>139.05205215809997</v>
      </c>
      <c r="G26" s="153">
        <f>'73'!S58</f>
        <v>50.917191215679523</v>
      </c>
      <c r="H26" s="153">
        <f>'73'!T58</f>
        <v>78.680577033583546</v>
      </c>
      <c r="I26" s="153">
        <f>'73'!U58</f>
        <v>6.0298393691322234</v>
      </c>
      <c r="J26" s="153">
        <f>'73'!V58</f>
        <v>13.497989046497821</v>
      </c>
      <c r="K26" s="153">
        <f>'73'!W58</f>
        <v>46.830967260814901</v>
      </c>
      <c r="L26" s="153">
        <f>'73'!Z58</f>
        <v>25.389415593434432</v>
      </c>
      <c r="M26" s="153">
        <f>'73'!AA58</f>
        <v>23.346340994500352</v>
      </c>
      <c r="N26" s="153">
        <f>'73'!X58</f>
        <v>0.71915515411668707</v>
      </c>
      <c r="O26" s="161"/>
      <c r="P26" s="161"/>
    </row>
    <row r="27" spans="1:16" ht="14.45" customHeight="1">
      <c r="A27" s="156"/>
      <c r="B27" s="156" t="s">
        <v>2228</v>
      </c>
      <c r="C27" s="156"/>
      <c r="D27" s="165"/>
      <c r="E27" s="158" t="e">
        <f t="shared" si="1"/>
        <v>#DIV/0!</v>
      </c>
      <c r="F27" s="159">
        <f>'73'!Q59</f>
        <v>27.280542986415849</v>
      </c>
      <c r="G27" s="153">
        <f>'73'!S59</f>
        <v>39.193896168532468</v>
      </c>
      <c r="H27" s="153">
        <f>'73'!T59</f>
        <v>100</v>
      </c>
      <c r="I27" s="153">
        <f>'73'!U59</f>
        <v>21.993697130543392</v>
      </c>
      <c r="J27" s="153">
        <f>'73'!V59</f>
        <v>38.812406700924143</v>
      </c>
      <c r="K27" s="153">
        <f>'73'!W59</f>
        <v>89.003151434728295</v>
      </c>
      <c r="L27" s="153">
        <f>'73'!Z59</f>
        <v>46.525128545380262</v>
      </c>
      <c r="M27" s="153">
        <f>'73'!AA59</f>
        <v>60.806103831467539</v>
      </c>
      <c r="N27" s="153">
        <f>'73'!X59</f>
        <v>0</v>
      </c>
      <c r="O27" s="161"/>
      <c r="P27" s="161"/>
    </row>
    <row r="28" spans="1:16" ht="14.45" customHeight="1">
      <c r="A28" s="3094" t="s">
        <v>355</v>
      </c>
      <c r="B28" s="3094"/>
      <c r="C28" s="3094"/>
      <c r="D28" s="165"/>
      <c r="E28" s="158"/>
      <c r="F28" s="163"/>
      <c r="G28" s="153"/>
      <c r="H28" s="153"/>
      <c r="I28" s="153"/>
      <c r="J28" s="153"/>
      <c r="K28" s="153"/>
      <c r="L28" s="153"/>
      <c r="M28" s="153"/>
      <c r="N28" s="153"/>
      <c r="O28" s="161"/>
      <c r="P28" s="161"/>
    </row>
    <row r="29" spans="1:16" ht="14.45" customHeight="1">
      <c r="A29" s="156"/>
      <c r="B29" s="156" t="s">
        <v>2188</v>
      </c>
      <c r="C29" s="156"/>
      <c r="D29" s="165"/>
      <c r="E29" s="158">
        <f t="shared" ref="E29:E38" si="2">O29/N29*100</f>
        <v>0</v>
      </c>
      <c r="F29" s="159">
        <f>'73'!Q60</f>
        <v>5656.3620919160521</v>
      </c>
      <c r="G29" s="153">
        <f>'73'!S60</f>
        <v>58.599858233838354</v>
      </c>
      <c r="H29" s="153">
        <f>'73'!T60</f>
        <v>67.953491594796901</v>
      </c>
      <c r="I29" s="153">
        <f>'73'!U60</f>
        <v>2.8948497907940407</v>
      </c>
      <c r="J29" s="153">
        <f>'73'!V60</f>
        <v>0.74377437253623213</v>
      </c>
      <c r="K29" s="153">
        <f>'73'!W60</f>
        <v>0.12466408040557189</v>
      </c>
      <c r="L29" s="153">
        <f>'73'!Z60</f>
        <v>0</v>
      </c>
      <c r="M29" s="153">
        <f>'73'!AA60</f>
        <v>0.12466408040557189</v>
      </c>
      <c r="N29" s="153">
        <f>'73'!X60</f>
        <v>0.86926397708825387</v>
      </c>
      <c r="O29" s="161"/>
      <c r="P29" s="161"/>
    </row>
    <row r="30" spans="1:16" ht="14.45" customHeight="1">
      <c r="A30" s="156"/>
      <c r="B30" s="156" t="s">
        <v>2349</v>
      </c>
      <c r="C30" s="156"/>
      <c r="D30" s="165"/>
      <c r="E30" s="158">
        <f t="shared" si="2"/>
        <v>0</v>
      </c>
      <c r="F30" s="159">
        <f>'73'!Q61</f>
        <v>1865.2393106138682</v>
      </c>
      <c r="G30" s="153">
        <f>'73'!S61</f>
        <v>66.691900464220311</v>
      </c>
      <c r="H30" s="153">
        <f>'73'!T61</f>
        <v>74.666042300870757</v>
      </c>
      <c r="I30" s="153">
        <f>'73'!U61</f>
        <v>0.33744290136086452</v>
      </c>
      <c r="J30" s="153">
        <f>'73'!V61</f>
        <v>0.24369283445625414</v>
      </c>
      <c r="K30" s="153">
        <f>'73'!W61</f>
        <v>0</v>
      </c>
      <c r="L30" s="153">
        <f>'73'!Z61</f>
        <v>0</v>
      </c>
      <c r="M30" s="153">
        <f>'73'!AA61</f>
        <v>0</v>
      </c>
      <c r="N30" s="153">
        <f>'73'!X61</f>
        <v>2.6354738749633353</v>
      </c>
      <c r="O30" s="161"/>
      <c r="P30" s="161"/>
    </row>
    <row r="31" spans="1:16" ht="14.45" customHeight="1">
      <c r="A31" s="156"/>
      <c r="B31" s="156" t="s">
        <v>2205</v>
      </c>
      <c r="C31" s="156"/>
      <c r="D31" s="165"/>
      <c r="E31" s="158">
        <f t="shared" si="2"/>
        <v>0</v>
      </c>
      <c r="F31" s="159">
        <f>'73'!Q62</f>
        <v>3021.76904578329</v>
      </c>
      <c r="G31" s="153">
        <f>'73'!S62</f>
        <v>60.524114689821175</v>
      </c>
      <c r="H31" s="153">
        <f>'73'!T62</f>
        <v>72.875201381015202</v>
      </c>
      <c r="I31" s="153">
        <f>'73'!U62</f>
        <v>1.7367534553169639</v>
      </c>
      <c r="J31" s="153">
        <f>'73'!V62</f>
        <v>0.15035822367704801</v>
      </c>
      <c r="K31" s="153">
        <f>'73'!W62</f>
        <v>1.508366933035453</v>
      </c>
      <c r="L31" s="153">
        <f>'73'!Z62</f>
        <v>0</v>
      </c>
      <c r="M31" s="153">
        <f>'73'!AA62</f>
        <v>1.508366933035453</v>
      </c>
      <c r="N31" s="153">
        <f>'73'!X62</f>
        <v>0.14478273930646912</v>
      </c>
      <c r="O31" s="161"/>
      <c r="P31" s="161"/>
    </row>
    <row r="32" spans="1:16" ht="14.45" customHeight="1">
      <c r="A32" s="155"/>
      <c r="B32" s="156" t="s">
        <v>2191</v>
      </c>
      <c r="C32" s="155"/>
      <c r="D32" s="165"/>
      <c r="E32" s="158">
        <f t="shared" si="2"/>
        <v>0</v>
      </c>
      <c r="F32" s="159">
        <f>'73'!Q63</f>
        <v>2845.6625974049853</v>
      </c>
      <c r="G32" s="153">
        <f>'73'!S63</f>
        <v>63.269158618666197</v>
      </c>
      <c r="H32" s="153">
        <f>'73'!T63</f>
        <v>76.01967723438915</v>
      </c>
      <c r="I32" s="153">
        <f>'73'!U63</f>
        <v>5.323630996935357</v>
      </c>
      <c r="J32" s="153">
        <f>'73'!V63</f>
        <v>1.7153891244372486</v>
      </c>
      <c r="K32" s="153">
        <f>'73'!W63</f>
        <v>1.9619730816415819</v>
      </c>
      <c r="L32" s="153">
        <f>'73'!Z63</f>
        <v>0.12048411613180728</v>
      </c>
      <c r="M32" s="153">
        <f>'73'!AA63</f>
        <v>1.9619730816415819</v>
      </c>
      <c r="N32" s="153">
        <f>'73'!X63</f>
        <v>0.17112236783910909</v>
      </c>
      <c r="O32" s="161"/>
      <c r="P32" s="161"/>
    </row>
    <row r="33" spans="1:16" ht="14.45" customHeight="1">
      <c r="A33" s="155"/>
      <c r="B33" s="156" t="s">
        <v>2253</v>
      </c>
      <c r="C33" s="155"/>
      <c r="D33" s="165"/>
      <c r="E33" s="158">
        <f t="shared" si="2"/>
        <v>0</v>
      </c>
      <c r="F33" s="159">
        <f>'73'!Q64</f>
        <v>1426.7920558758026</v>
      </c>
      <c r="G33" s="153">
        <f>'73'!S64</f>
        <v>50.480192256508019</v>
      </c>
      <c r="H33" s="153">
        <f>'73'!T64</f>
        <v>83.132470110876625</v>
      </c>
      <c r="I33" s="153">
        <f>'73'!U64</f>
        <v>6.7033200010952543</v>
      </c>
      <c r="J33" s="153">
        <f>'73'!V64</f>
        <v>3.258562687762002</v>
      </c>
      <c r="K33" s="153">
        <f>'73'!W64</f>
        <v>7.4755892514992972</v>
      </c>
      <c r="L33" s="153">
        <f>'73'!Z64</f>
        <v>0.94305165492041354</v>
      </c>
      <c r="M33" s="153">
        <f>'73'!AA64</f>
        <v>6.7500303513000306</v>
      </c>
      <c r="N33" s="153">
        <f>'73'!X64</f>
        <v>1.3903062705363984</v>
      </c>
      <c r="O33" s="161"/>
      <c r="P33" s="161"/>
    </row>
    <row r="34" spans="1:16" ht="14.45" customHeight="1">
      <c r="A34" s="155"/>
      <c r="B34" s="156" t="s">
        <v>2193</v>
      </c>
      <c r="C34" s="155"/>
      <c r="D34" s="165"/>
      <c r="E34" s="158">
        <f t="shared" si="2"/>
        <v>0</v>
      </c>
      <c r="F34" s="159">
        <f>'73'!Q65</f>
        <v>1313.2048448229268</v>
      </c>
      <c r="G34" s="153">
        <f>'73'!S65</f>
        <v>55.424233333568417</v>
      </c>
      <c r="H34" s="153">
        <f>'73'!T65</f>
        <v>75.872450969863309</v>
      </c>
      <c r="I34" s="153">
        <f>'73'!U65</f>
        <v>5.4993795435694128</v>
      </c>
      <c r="J34" s="153">
        <f>'73'!V65</f>
        <v>2.3475820494241386</v>
      </c>
      <c r="K34" s="153">
        <f>'73'!W65</f>
        <v>23.834746624969842</v>
      </c>
      <c r="L34" s="153">
        <f>'73'!Z65</f>
        <v>7.177891378279404</v>
      </c>
      <c r="M34" s="153">
        <f>'73'!AA65</f>
        <v>17.860652938128631</v>
      </c>
      <c r="N34" s="153">
        <f>'73'!X65</f>
        <v>0.30459832795845054</v>
      </c>
      <c r="O34" s="161"/>
      <c r="P34" s="161"/>
    </row>
    <row r="35" spans="1:16" ht="14.45" customHeight="1">
      <c r="A35" s="155"/>
      <c r="B35" s="156" t="s">
        <v>2194</v>
      </c>
      <c r="C35" s="155"/>
      <c r="D35" s="165"/>
      <c r="E35" s="158" t="e">
        <f t="shared" si="2"/>
        <v>#DIV/0!</v>
      </c>
      <c r="F35" s="159">
        <f>'73'!Q66</f>
        <v>277.35390239443325</v>
      </c>
      <c r="G35" s="153">
        <f>'73'!S66</f>
        <v>36.547963155946107</v>
      </c>
      <c r="H35" s="153">
        <f>'73'!T66</f>
        <v>82.278027543796512</v>
      </c>
      <c r="I35" s="153">
        <f>'73'!U66</f>
        <v>13.279366442749666</v>
      </c>
      <c r="J35" s="153">
        <f>'73'!V66</f>
        <v>7.4877725695780706</v>
      </c>
      <c r="K35" s="153">
        <f>'73'!W66</f>
        <v>37.299028196888763</v>
      </c>
      <c r="L35" s="153">
        <f>'73'!Z66</f>
        <v>12.128469469750733</v>
      </c>
      <c r="M35" s="153">
        <f>'73'!AA66</f>
        <v>35.08130645727077</v>
      </c>
      <c r="N35" s="153">
        <f>'73'!X66</f>
        <v>0</v>
      </c>
      <c r="O35" s="161"/>
      <c r="P35" s="161"/>
    </row>
    <row r="36" spans="1:16" ht="14.45" customHeight="1">
      <c r="A36" s="155"/>
      <c r="B36" s="156" t="s">
        <v>2250</v>
      </c>
      <c r="C36" s="155"/>
      <c r="D36" s="165"/>
      <c r="E36" s="158">
        <f t="shared" si="2"/>
        <v>0</v>
      </c>
      <c r="F36" s="159">
        <f>'73'!Q67</f>
        <v>166.09737423850902</v>
      </c>
      <c r="G36" s="153">
        <f>'73'!S67</f>
        <v>54.64827105552218</v>
      </c>
      <c r="H36" s="153">
        <f>'73'!T67</f>
        <v>70.024215958711835</v>
      </c>
      <c r="I36" s="153">
        <f>'73'!U67</f>
        <v>7.6258482257060933</v>
      </c>
      <c r="J36" s="153">
        <f>'73'!V67</f>
        <v>16.560696713491506</v>
      </c>
      <c r="K36" s="153">
        <f>'73'!W67</f>
        <v>37.281111436370551</v>
      </c>
      <c r="L36" s="153">
        <f>'73'!Z67</f>
        <v>13.027482312264279</v>
      </c>
      <c r="M36" s="153">
        <f>'73'!AA67</f>
        <v>30.135436596573907</v>
      </c>
      <c r="N36" s="153">
        <f>'73'!X67</f>
        <v>2.7623767775640076</v>
      </c>
      <c r="O36" s="161"/>
      <c r="P36" s="161"/>
    </row>
    <row r="37" spans="1:16" ht="14.45" customHeight="1">
      <c r="A37" s="155"/>
      <c r="B37" s="156" t="s">
        <v>2232</v>
      </c>
      <c r="C37" s="155"/>
      <c r="D37" s="165"/>
      <c r="E37" s="158">
        <f t="shared" si="2"/>
        <v>0</v>
      </c>
      <c r="F37" s="159">
        <f>'73'!Q68</f>
        <v>147.23823396422361</v>
      </c>
      <c r="G37" s="153">
        <f>'73'!S68</f>
        <v>54.795474390640528</v>
      </c>
      <c r="H37" s="153">
        <f>'73'!T68</f>
        <v>81.664785180065138</v>
      </c>
      <c r="I37" s="153">
        <f>'73'!U68</f>
        <v>6.3737625288929278</v>
      </c>
      <c r="J37" s="153">
        <f>'73'!V68</f>
        <v>12.747525057785856</v>
      </c>
      <c r="K37" s="153">
        <f>'73'!W68</f>
        <v>45.074962177220357</v>
      </c>
      <c r="L37" s="153">
        <f>'73'!Z68</f>
        <v>25.266065959088507</v>
      </c>
      <c r="M37" s="153">
        <f>'73'!AA68</f>
        <v>20.488067635145025</v>
      </c>
      <c r="N37" s="153">
        <f>'73'!X68</f>
        <v>0.67917141701318084</v>
      </c>
      <c r="O37" s="161"/>
      <c r="P37" s="161"/>
    </row>
    <row r="38" spans="1:16" ht="14.45" customHeight="1">
      <c r="A38" s="155"/>
      <c r="B38" s="156" t="s">
        <v>2264</v>
      </c>
      <c r="C38" s="155"/>
      <c r="D38" s="165"/>
      <c r="E38" s="158" t="e">
        <f t="shared" si="2"/>
        <v>#DIV/0!</v>
      </c>
      <c r="F38" s="159">
        <f>'73'!Q69</f>
        <v>25.280542986415849</v>
      </c>
      <c r="G38" s="153">
        <f>'73'!S69</f>
        <v>42.294612493303873</v>
      </c>
      <c r="H38" s="153">
        <f>'73'!T69</f>
        <v>100</v>
      </c>
      <c r="I38" s="153">
        <f>'73'!U69</f>
        <v>23.733667442285626</v>
      </c>
      <c r="J38" s="153">
        <f>'73'!V69</f>
        <v>41.882942545172384</v>
      </c>
      <c r="K38" s="153">
        <f>'73'!W69</f>
        <v>88.133166278857189</v>
      </c>
      <c r="L38" s="153">
        <f>'73'!Z69</f>
        <v>46.250223733684805</v>
      </c>
      <c r="M38" s="153">
        <f>'73'!AA69</f>
        <v>57.705387506696127</v>
      </c>
      <c r="N38" s="153">
        <f>'73'!X69</f>
        <v>0</v>
      </c>
      <c r="O38" s="161"/>
      <c r="P38" s="161"/>
    </row>
    <row r="39" spans="1:16" ht="14.45" customHeight="1">
      <c r="A39" s="3094" t="s">
        <v>356</v>
      </c>
      <c r="B39" s="3094"/>
      <c r="C39" s="3094"/>
      <c r="D39" s="162"/>
      <c r="E39" s="158"/>
      <c r="F39" s="163"/>
      <c r="G39" s="153"/>
      <c r="H39" s="153"/>
      <c r="I39" s="153"/>
      <c r="J39" s="153"/>
      <c r="K39" s="153"/>
      <c r="L39" s="153"/>
      <c r="M39" s="153"/>
      <c r="N39" s="153"/>
      <c r="O39" s="161"/>
      <c r="P39" s="161"/>
    </row>
    <row r="40" spans="1:16" ht="14.45" customHeight="1">
      <c r="A40" s="166"/>
      <c r="B40" s="156" t="s">
        <v>2350</v>
      </c>
      <c r="C40" s="166"/>
      <c r="D40" s="167"/>
      <c r="E40" s="168">
        <f t="shared" ref="E40:E49" si="3">O40/N40*100</f>
        <v>0</v>
      </c>
      <c r="F40" s="159">
        <f>'73'!Q70</f>
        <v>5202.6267469068125</v>
      </c>
      <c r="G40" s="153">
        <f>'73'!S70</f>
        <v>55.80103079014399</v>
      </c>
      <c r="H40" s="153">
        <f>'73'!T70</f>
        <v>73.145391604428028</v>
      </c>
      <c r="I40" s="153">
        <f>'73'!U70</f>
        <v>0.52584242357063327</v>
      </c>
      <c r="J40" s="153">
        <f>'73'!V70</f>
        <v>0</v>
      </c>
      <c r="K40" s="153">
        <f>'73'!W70</f>
        <v>0.42011745067312156</v>
      </c>
      <c r="L40" s="153">
        <f>'73'!Z70</f>
        <v>0</v>
      </c>
      <c r="M40" s="153">
        <f>'73'!AA70</f>
        <v>0.42011745067312156</v>
      </c>
      <c r="N40" s="153">
        <f>'73'!X70</f>
        <v>1.101733735802537</v>
      </c>
      <c r="O40" s="161"/>
      <c r="P40" s="161"/>
    </row>
    <row r="41" spans="1:16" ht="14.45" customHeight="1">
      <c r="A41" s="166"/>
      <c r="B41" s="156" t="s">
        <v>2234</v>
      </c>
      <c r="C41" s="166"/>
      <c r="D41" s="162"/>
      <c r="E41" s="168">
        <f t="shared" si="3"/>
        <v>0</v>
      </c>
      <c r="F41" s="159">
        <f>'73'!Q71</f>
        <v>2022.6009846255745</v>
      </c>
      <c r="G41" s="153">
        <f>'73'!S71</f>
        <v>60.33804640962429</v>
      </c>
      <c r="H41" s="153">
        <f>'73'!T71</f>
        <v>73.412614898933953</v>
      </c>
      <c r="I41" s="153">
        <f>'73'!U71</f>
        <v>3.7923089578393641</v>
      </c>
      <c r="J41" s="153">
        <f>'73'!V71</f>
        <v>2.5297459585778661</v>
      </c>
      <c r="K41" s="153">
        <f>'73'!W71</f>
        <v>0.8108371411208376</v>
      </c>
      <c r="L41" s="153">
        <f>'73'!Z71</f>
        <v>0</v>
      </c>
      <c r="M41" s="153">
        <f>'73'!AA71</f>
        <v>0.8108371411208376</v>
      </c>
      <c r="N41" s="153">
        <f>'73'!X71</f>
        <v>4.9441289092673944E-2</v>
      </c>
      <c r="O41" s="161"/>
      <c r="P41" s="161"/>
    </row>
    <row r="42" spans="1:16" ht="14.45" customHeight="1">
      <c r="A42" s="155"/>
      <c r="B42" s="156" t="s">
        <v>2249</v>
      </c>
      <c r="C42" s="155"/>
      <c r="D42" s="165"/>
      <c r="E42" s="168" t="e">
        <f t="shared" si="3"/>
        <v>#DIV/0!</v>
      </c>
      <c r="F42" s="159">
        <f>'73'!Q72</f>
        <v>2076.1296739719028</v>
      </c>
      <c r="G42" s="153">
        <f>'73'!S72</f>
        <v>63.282885850365822</v>
      </c>
      <c r="H42" s="153">
        <f>'73'!T72</f>
        <v>72.170953276256881</v>
      </c>
      <c r="I42" s="153">
        <f>'73'!U72</f>
        <v>2.5810796991656817</v>
      </c>
      <c r="J42" s="153">
        <f>'73'!V72</f>
        <v>0.71683157019335308</v>
      </c>
      <c r="K42" s="153">
        <f>'73'!W72</f>
        <v>0.89156501872793581</v>
      </c>
      <c r="L42" s="153">
        <f>'73'!Z72</f>
        <v>0</v>
      </c>
      <c r="M42" s="153">
        <f>'73'!AA72</f>
        <v>0.89156501872793581</v>
      </c>
      <c r="N42" s="153">
        <f>'73'!X72</f>
        <v>0</v>
      </c>
      <c r="O42" s="161"/>
      <c r="P42" s="161"/>
    </row>
    <row r="43" spans="1:16" ht="14.45" customHeight="1">
      <c r="A43" s="155"/>
      <c r="B43" s="156" t="s">
        <v>2191</v>
      </c>
      <c r="C43" s="155"/>
      <c r="D43" s="165"/>
      <c r="E43" s="168">
        <f t="shared" si="3"/>
        <v>0</v>
      </c>
      <c r="F43" s="159">
        <f>'73'!Q73</f>
        <v>2512.1377965626639</v>
      </c>
      <c r="G43" s="153">
        <f>'73'!S73</f>
        <v>64.438033076131831</v>
      </c>
      <c r="H43" s="153">
        <f>'73'!T73</f>
        <v>71.229072020550149</v>
      </c>
      <c r="I43" s="153">
        <f>'73'!U73</f>
        <v>6.5246045578363807</v>
      </c>
      <c r="J43" s="153">
        <f>'73'!V73</f>
        <v>0.89345937402612907</v>
      </c>
      <c r="K43" s="153">
        <f>'73'!W73</f>
        <v>1.5170393345747688</v>
      </c>
      <c r="L43" s="153">
        <f>'73'!Z73</f>
        <v>0</v>
      </c>
      <c r="M43" s="153">
        <f>'73'!AA73</f>
        <v>1.5170393345747688</v>
      </c>
      <c r="N43" s="153">
        <f>'73'!X73</f>
        <v>1.5925686422002829</v>
      </c>
      <c r="O43" s="161"/>
      <c r="P43" s="161"/>
    </row>
    <row r="44" spans="1:16" ht="14.45" customHeight="1">
      <c r="A44" s="155"/>
      <c r="B44" s="156" t="s">
        <v>2253</v>
      </c>
      <c r="C44" s="155"/>
      <c r="D44" s="165"/>
      <c r="E44" s="168">
        <f t="shared" si="3"/>
        <v>0</v>
      </c>
      <c r="F44" s="159">
        <f>'73'!Q74</f>
        <v>1574.8370907923436</v>
      </c>
      <c r="G44" s="153">
        <f>'73'!S74</f>
        <v>65.00040335287045</v>
      </c>
      <c r="H44" s="153">
        <f>'73'!T74</f>
        <v>73.430673418733377</v>
      </c>
      <c r="I44" s="153">
        <f>'73'!U74</f>
        <v>4.9183335706577092</v>
      </c>
      <c r="J44" s="153">
        <f>'73'!V74</f>
        <v>1.2279047853935592</v>
      </c>
      <c r="K44" s="153">
        <f>'73'!W74</f>
        <v>1.8013618274104848</v>
      </c>
      <c r="L44" s="153">
        <f>'73'!Z74</f>
        <v>6.3498631436021913E-2</v>
      </c>
      <c r="M44" s="153">
        <f>'73'!AA74</f>
        <v>1.737863195974463</v>
      </c>
      <c r="N44" s="153">
        <f>'73'!X74</f>
        <v>0.34130514396861777</v>
      </c>
      <c r="O44" s="161"/>
      <c r="P44" s="161"/>
    </row>
    <row r="45" spans="1:16" ht="14.45" customHeight="1">
      <c r="A45" s="155"/>
      <c r="B45" s="156" t="s">
        <v>2287</v>
      </c>
      <c r="C45" s="155"/>
      <c r="D45" s="165"/>
      <c r="E45" s="168">
        <f t="shared" si="3"/>
        <v>0</v>
      </c>
      <c r="F45" s="159">
        <f>'73'!Q75</f>
        <v>1639.4703791734134</v>
      </c>
      <c r="G45" s="153">
        <f>'73'!S75</f>
        <v>57.227110771710485</v>
      </c>
      <c r="H45" s="153">
        <f>'73'!T75</f>
        <v>75.470021501275284</v>
      </c>
      <c r="I45" s="153">
        <f>'73'!U75</f>
        <v>5.5586030633104659</v>
      </c>
      <c r="J45" s="153">
        <f>'73'!V75</f>
        <v>2.2263582382588405</v>
      </c>
      <c r="K45" s="153">
        <f>'73'!W75</f>
        <v>10.747602499024277</v>
      </c>
      <c r="L45" s="153">
        <f>'73'!Z75</f>
        <v>1.8142615318530861</v>
      </c>
      <c r="M45" s="153">
        <f>'73'!AA75</f>
        <v>9.3903422836326786</v>
      </c>
      <c r="N45" s="153">
        <f>'73'!X75</f>
        <v>1.5069710896639803</v>
      </c>
      <c r="O45" s="161"/>
      <c r="P45" s="161"/>
    </row>
    <row r="46" spans="1:16" ht="14.45" customHeight="1">
      <c r="A46" s="155"/>
      <c r="B46" s="156" t="s">
        <v>2194</v>
      </c>
      <c r="C46" s="155"/>
      <c r="D46" s="165"/>
      <c r="E46" s="168">
        <f t="shared" si="3"/>
        <v>0</v>
      </c>
      <c r="F46" s="159">
        <f>'73'!Q76</f>
        <v>513.77341304342008</v>
      </c>
      <c r="G46" s="153">
        <f>'73'!S76</f>
        <v>56.833724472300673</v>
      </c>
      <c r="H46" s="153">
        <f>'73'!T76</f>
        <v>72.387528568626749</v>
      </c>
      <c r="I46" s="153">
        <f>'73'!U76</f>
        <v>4.1804193055505143</v>
      </c>
      <c r="J46" s="153">
        <f>'73'!V76</f>
        <v>1.6523240476037131</v>
      </c>
      <c r="K46" s="153">
        <f>'73'!W76</f>
        <v>21.602139412844814</v>
      </c>
      <c r="L46" s="153">
        <f>'73'!Z76</f>
        <v>5.3093668938310152</v>
      </c>
      <c r="M46" s="153">
        <f>'73'!AA76</f>
        <v>17.083749569221411</v>
      </c>
      <c r="N46" s="153">
        <f>'73'!X76</f>
        <v>0.58391499517832457</v>
      </c>
      <c r="O46" s="161"/>
      <c r="P46" s="161"/>
    </row>
    <row r="47" spans="1:16" ht="14.45" customHeight="1">
      <c r="A47" s="155"/>
      <c r="B47" s="156" t="s">
        <v>2203</v>
      </c>
      <c r="C47" s="155"/>
      <c r="D47" s="165"/>
      <c r="E47" s="168">
        <f t="shared" si="3"/>
        <v>0</v>
      </c>
      <c r="F47" s="159">
        <f>'73'!Q77</f>
        <v>607.89348377325928</v>
      </c>
      <c r="G47" s="153">
        <f>'73'!S77</f>
        <v>52.994518506573321</v>
      </c>
      <c r="H47" s="153">
        <f>'73'!T77</f>
        <v>73.973250665430726</v>
      </c>
      <c r="I47" s="153">
        <f>'73'!U77</f>
        <v>7.4169653414421539</v>
      </c>
      <c r="J47" s="153">
        <f>'73'!V77</f>
        <v>6.0124967519427557</v>
      </c>
      <c r="K47" s="153">
        <f>'73'!W77</f>
        <v>23.907848544387754</v>
      </c>
      <c r="L47" s="153">
        <f>'73'!Z77</f>
        <v>12.54324209825996</v>
      </c>
      <c r="M47" s="153">
        <f>'73'!AA77</f>
        <v>16.151245872585609</v>
      </c>
      <c r="N47" s="153">
        <f>'73'!X77</f>
        <v>0.75477619296533538</v>
      </c>
      <c r="O47" s="161"/>
      <c r="P47" s="161"/>
    </row>
    <row r="48" spans="1:16" ht="14.45" customHeight="1">
      <c r="A48" s="155"/>
      <c r="B48" s="156" t="s">
        <v>2232</v>
      </c>
      <c r="C48" s="155"/>
      <c r="D48" s="165"/>
      <c r="E48" s="168" t="e">
        <f t="shared" si="3"/>
        <v>#DIV/0!</v>
      </c>
      <c r="F48" s="159">
        <f>'73'!Q78</f>
        <v>409.48698391429912</v>
      </c>
      <c r="G48" s="153">
        <f>'73'!S78</f>
        <v>49.722651993277054</v>
      </c>
      <c r="H48" s="153">
        <f>'73'!T78</f>
        <v>79.776110982192478</v>
      </c>
      <c r="I48" s="153">
        <f>'73'!U78</f>
        <v>8.7087625770447197</v>
      </c>
      <c r="J48" s="153">
        <f>'73'!V78</f>
        <v>4.9829736367865722</v>
      </c>
      <c r="K48" s="153">
        <f>'73'!W78</f>
        <v>35.322056927277849</v>
      </c>
      <c r="L48" s="153">
        <f>'73'!Z78</f>
        <v>8.0701766340326877</v>
      </c>
      <c r="M48" s="153">
        <f>'73'!AA78</f>
        <v>30.329532995843035</v>
      </c>
      <c r="N48" s="153">
        <f>'73'!X78</f>
        <v>0</v>
      </c>
      <c r="O48" s="161"/>
      <c r="P48" s="161"/>
    </row>
    <row r="49" spans="1:16" ht="14.45" customHeight="1" thickBot="1">
      <c r="A49" s="169"/>
      <c r="B49" s="170" t="s">
        <v>2264</v>
      </c>
      <c r="C49" s="169"/>
      <c r="D49" s="171"/>
      <c r="E49" s="172">
        <f t="shared" si="3"/>
        <v>0</v>
      </c>
      <c r="F49" s="159">
        <f>'73'!Q79</f>
        <v>186.04344723681777</v>
      </c>
      <c r="G49" s="153">
        <f>'73'!S79</f>
        <v>45.015554568371321</v>
      </c>
      <c r="H49" s="153">
        <f>'73'!T79</f>
        <v>82.914806158282929</v>
      </c>
      <c r="I49" s="153">
        <f>'73'!U79</f>
        <v>7.7318581214553452</v>
      </c>
      <c r="J49" s="153">
        <f>'73'!V79</f>
        <v>24.269494218037178</v>
      </c>
      <c r="K49" s="153">
        <f>'73'!W79</f>
        <v>43.932953874927335</v>
      </c>
      <c r="L49" s="153">
        <f>'73'!Z79</f>
        <v>25.798710902637158</v>
      </c>
      <c r="M49" s="153">
        <f>'73'!AA79</f>
        <v>24.230107411159803</v>
      </c>
      <c r="N49" s="153">
        <f>'73'!X79</f>
        <v>0.53750885336320575</v>
      </c>
      <c r="O49" s="161"/>
      <c r="P49" s="161"/>
    </row>
    <row r="50" spans="1:16" s="173" customFormat="1" ht="14.45" customHeight="1">
      <c r="A50" s="4016"/>
      <c r="B50" s="4016"/>
      <c r="C50" s="4016"/>
      <c r="D50" s="4016"/>
      <c r="E50" s="4016"/>
      <c r="F50" s="4016"/>
      <c r="G50" s="4016"/>
      <c r="H50" s="4016"/>
      <c r="I50" s="4016"/>
      <c r="J50" s="4016"/>
      <c r="K50" s="4016"/>
      <c r="L50" s="4016"/>
      <c r="M50" s="4016"/>
      <c r="N50" s="4016"/>
    </row>
    <row r="51" spans="1:16" ht="26.1" customHeight="1">
      <c r="E51" s="176"/>
    </row>
    <row r="52" spans="1:16" ht="26.1" customHeight="1">
      <c r="E52" s="176"/>
    </row>
    <row r="53" spans="1:16" ht="26.1" customHeight="1">
      <c r="E53" s="176"/>
    </row>
    <row r="54" spans="1:16" ht="26.1" customHeight="1">
      <c r="E54" s="176"/>
    </row>
    <row r="55" spans="1:16" ht="26.1" customHeight="1">
      <c r="E55" s="176"/>
    </row>
    <row r="56" spans="1:16" ht="26.1" customHeight="1">
      <c r="E56" s="176"/>
    </row>
    <row r="57" spans="1:16" ht="26.1" customHeight="1">
      <c r="E57" s="176"/>
    </row>
    <row r="58" spans="1:16" ht="26.1" customHeight="1">
      <c r="E58" s="176"/>
    </row>
    <row r="59" spans="1:16" ht="26.1" customHeight="1">
      <c r="E59" s="176"/>
    </row>
    <row r="60" spans="1:16" ht="26.1" customHeight="1">
      <c r="E60" s="176"/>
    </row>
    <row r="61" spans="1:16" ht="26.1" customHeight="1">
      <c r="E61" s="176"/>
    </row>
    <row r="62" spans="1:16" ht="26.1" customHeight="1">
      <c r="E62" s="176"/>
    </row>
    <row r="63" spans="1:16" ht="26.1" customHeight="1">
      <c r="E63" s="176"/>
    </row>
    <row r="64" spans="1:16" ht="26.1" customHeight="1">
      <c r="E64" s="176"/>
    </row>
    <row r="65" spans="5:5" ht="26.1" customHeight="1">
      <c r="E65" s="176"/>
    </row>
    <row r="66" spans="5:5" ht="26.1" customHeight="1">
      <c r="E66" s="176"/>
    </row>
    <row r="67" spans="5:5" ht="26.1" customHeight="1">
      <c r="E67" s="176"/>
    </row>
    <row r="68" spans="5:5" ht="26.1" customHeight="1">
      <c r="E68" s="176"/>
    </row>
    <row r="69" spans="5:5" ht="26.1" customHeight="1">
      <c r="E69" s="176"/>
    </row>
    <row r="70" spans="5:5" ht="26.1" customHeight="1">
      <c r="E70" s="176"/>
    </row>
    <row r="71" spans="5:5" ht="26.1" customHeight="1">
      <c r="E71" s="176"/>
    </row>
    <row r="72" spans="5:5">
      <c r="E72" s="176"/>
    </row>
    <row r="73" spans="5:5">
      <c r="E73" s="176"/>
    </row>
    <row r="74" spans="5:5">
      <c r="E74" s="176"/>
    </row>
    <row r="75" spans="5:5">
      <c r="E75" s="176"/>
    </row>
    <row r="76" spans="5:5">
      <c r="E76" s="176"/>
    </row>
    <row r="77" spans="5:5">
      <c r="E77" s="176"/>
    </row>
    <row r="78" spans="5:5">
      <c r="E78" s="176"/>
    </row>
    <row r="79" spans="5:5">
      <c r="E79" s="176"/>
    </row>
    <row r="80" spans="5:5">
      <c r="E80" s="176"/>
    </row>
    <row r="81" spans="5:5">
      <c r="E81" s="176"/>
    </row>
    <row r="82" spans="5:5">
      <c r="E82" s="176"/>
    </row>
    <row r="83" spans="5:5">
      <c r="E83" s="176"/>
    </row>
    <row r="84" spans="5:5">
      <c r="E84" s="176"/>
    </row>
    <row r="85" spans="5:5">
      <c r="E85" s="176"/>
    </row>
    <row r="86" spans="5:5">
      <c r="E86" s="176"/>
    </row>
    <row r="87" spans="5:5">
      <c r="E87" s="176"/>
    </row>
    <row r="88" spans="5:5">
      <c r="E88" s="176"/>
    </row>
    <row r="89" spans="5:5">
      <c r="E89" s="176"/>
    </row>
    <row r="90" spans="5:5">
      <c r="E90" s="176"/>
    </row>
    <row r="91" spans="5:5">
      <c r="E91" s="176"/>
    </row>
    <row r="92" spans="5:5">
      <c r="E92" s="176"/>
    </row>
    <row r="93" spans="5:5">
      <c r="E93" s="176"/>
    </row>
    <row r="94" spans="5:5">
      <c r="E94" s="176"/>
    </row>
    <row r="95" spans="5:5">
      <c r="E95" s="176"/>
    </row>
    <row r="96" spans="5:5">
      <c r="E96" s="176"/>
    </row>
    <row r="97" spans="5:5">
      <c r="E97" s="176"/>
    </row>
    <row r="98" spans="5:5">
      <c r="E98" s="176"/>
    </row>
    <row r="99" spans="5:5">
      <c r="E99" s="176"/>
    </row>
    <row r="100" spans="5:5">
      <c r="E100" s="176"/>
    </row>
    <row r="101" spans="5:5">
      <c r="E101" s="176"/>
    </row>
    <row r="102" spans="5:5">
      <c r="E102" s="176"/>
    </row>
    <row r="103" spans="5:5">
      <c r="E103" s="176"/>
    </row>
    <row r="104" spans="5:5">
      <c r="E104" s="176"/>
    </row>
    <row r="105" spans="5:5">
      <c r="E105" s="176"/>
    </row>
    <row r="106" spans="5:5">
      <c r="E106" s="176"/>
    </row>
    <row r="107" spans="5:5">
      <c r="E107" s="176"/>
    </row>
    <row r="108" spans="5:5">
      <c r="E108" s="176"/>
    </row>
    <row r="109" spans="5:5">
      <c r="E109" s="176"/>
    </row>
    <row r="110" spans="5:5">
      <c r="E110" s="176"/>
    </row>
    <row r="111" spans="5:5">
      <c r="E111" s="176"/>
    </row>
    <row r="112" spans="5:5">
      <c r="E112" s="176"/>
    </row>
    <row r="113" spans="5:5">
      <c r="E113" s="176"/>
    </row>
    <row r="114" spans="5:5">
      <c r="E114" s="176"/>
    </row>
    <row r="115" spans="5:5">
      <c r="E115" s="176"/>
    </row>
    <row r="116" spans="5:5">
      <c r="E116" s="176"/>
    </row>
    <row r="117" spans="5:5">
      <c r="E117" s="176"/>
    </row>
    <row r="118" spans="5:5">
      <c r="E118" s="176"/>
    </row>
    <row r="119" spans="5:5">
      <c r="E119" s="176"/>
    </row>
    <row r="120" spans="5:5">
      <c r="E120" s="176"/>
    </row>
    <row r="121" spans="5:5">
      <c r="E121" s="176"/>
    </row>
    <row r="122" spans="5:5">
      <c r="E122" s="176"/>
    </row>
    <row r="123" spans="5:5">
      <c r="E123" s="176"/>
    </row>
    <row r="124" spans="5:5">
      <c r="E124" s="176"/>
    </row>
    <row r="125" spans="5:5">
      <c r="E125" s="176"/>
    </row>
    <row r="126" spans="5:5">
      <c r="E126" s="176"/>
    </row>
    <row r="127" spans="5:5">
      <c r="E127" s="176"/>
    </row>
    <row r="128" spans="5:5">
      <c r="E128" s="176"/>
    </row>
    <row r="129" spans="5:5">
      <c r="E129" s="176"/>
    </row>
    <row r="130" spans="5:5">
      <c r="E130" s="176"/>
    </row>
    <row r="131" spans="5:5">
      <c r="E131" s="176"/>
    </row>
    <row r="132" spans="5:5">
      <c r="E132" s="176"/>
    </row>
    <row r="133" spans="5:5">
      <c r="E133" s="176"/>
    </row>
    <row r="134" spans="5:5">
      <c r="E134" s="176"/>
    </row>
    <row r="135" spans="5:5">
      <c r="E135" s="176"/>
    </row>
    <row r="136" spans="5:5">
      <c r="E136" s="176"/>
    </row>
    <row r="137" spans="5:5">
      <c r="E137" s="176"/>
    </row>
    <row r="138" spans="5:5">
      <c r="E138" s="176"/>
    </row>
    <row r="139" spans="5:5">
      <c r="E139" s="176"/>
    </row>
    <row r="140" spans="5:5">
      <c r="E140" s="176"/>
    </row>
    <row r="141" spans="5:5">
      <c r="E141" s="176"/>
    </row>
    <row r="142" spans="5:5">
      <c r="E142" s="176"/>
    </row>
    <row r="143" spans="5:5">
      <c r="E143" s="176"/>
    </row>
    <row r="144" spans="5:5">
      <c r="E144" s="176"/>
    </row>
    <row r="145" spans="5:5">
      <c r="E145" s="176"/>
    </row>
    <row r="146" spans="5:5">
      <c r="E146" s="176"/>
    </row>
    <row r="147" spans="5:5">
      <c r="E147" s="176"/>
    </row>
    <row r="148" spans="5:5">
      <c r="E148" s="176"/>
    </row>
    <row r="149" spans="5:5">
      <c r="E149" s="176"/>
    </row>
    <row r="150" spans="5:5">
      <c r="E150" s="176"/>
    </row>
    <row r="151" spans="5:5">
      <c r="E151" s="176"/>
    </row>
    <row r="152" spans="5:5">
      <c r="E152" s="176"/>
    </row>
    <row r="153" spans="5:5">
      <c r="E153" s="176"/>
    </row>
    <row r="154" spans="5:5">
      <c r="E154" s="176"/>
    </row>
    <row r="155" spans="5:5">
      <c r="E155" s="176"/>
    </row>
    <row r="156" spans="5:5">
      <c r="E156" s="176"/>
    </row>
    <row r="157" spans="5:5">
      <c r="E157" s="176"/>
    </row>
    <row r="158" spans="5:5">
      <c r="E158" s="176"/>
    </row>
    <row r="159" spans="5:5">
      <c r="E159" s="176"/>
    </row>
    <row r="160" spans="5:5">
      <c r="E160" s="176"/>
    </row>
    <row r="161" spans="5:5">
      <c r="E161" s="176"/>
    </row>
    <row r="162" spans="5:5">
      <c r="E162" s="176"/>
    </row>
    <row r="163" spans="5:5">
      <c r="E163" s="176"/>
    </row>
    <row r="164" spans="5:5">
      <c r="E164" s="176"/>
    </row>
    <row r="165" spans="5:5">
      <c r="E165" s="176"/>
    </row>
    <row r="166" spans="5:5">
      <c r="E166" s="176"/>
    </row>
    <row r="167" spans="5:5">
      <c r="E167" s="176"/>
    </row>
    <row r="168" spans="5:5">
      <c r="E168" s="176"/>
    </row>
    <row r="169" spans="5:5">
      <c r="E169" s="176"/>
    </row>
    <row r="170" spans="5:5">
      <c r="E170" s="176"/>
    </row>
    <row r="171" spans="5:5">
      <c r="E171" s="176"/>
    </row>
    <row r="172" spans="5:5">
      <c r="E172" s="176"/>
    </row>
    <row r="173" spans="5:5">
      <c r="E173" s="176"/>
    </row>
    <row r="174" spans="5:5">
      <c r="E174" s="176"/>
    </row>
    <row r="175" spans="5:5">
      <c r="E175" s="176"/>
    </row>
    <row r="176" spans="5:5">
      <c r="E176" s="176"/>
    </row>
    <row r="177" spans="5:5">
      <c r="E177" s="176"/>
    </row>
    <row r="178" spans="5:5">
      <c r="E178" s="176"/>
    </row>
    <row r="179" spans="5:5">
      <c r="E179" s="176"/>
    </row>
    <row r="180" spans="5:5">
      <c r="E180" s="176"/>
    </row>
    <row r="181" spans="5:5">
      <c r="E181" s="176"/>
    </row>
    <row r="182" spans="5:5">
      <c r="E182" s="176"/>
    </row>
    <row r="183" spans="5:5">
      <c r="E183" s="176"/>
    </row>
    <row r="184" spans="5:5">
      <c r="E184" s="176"/>
    </row>
    <row r="185" spans="5:5">
      <c r="E185" s="176"/>
    </row>
    <row r="186" spans="5:5">
      <c r="E186" s="176"/>
    </row>
    <row r="187" spans="5:5">
      <c r="E187" s="176"/>
    </row>
    <row r="188" spans="5:5">
      <c r="E188" s="176"/>
    </row>
    <row r="189" spans="5:5">
      <c r="E189" s="176"/>
    </row>
    <row r="190" spans="5:5">
      <c r="E190" s="176"/>
    </row>
    <row r="191" spans="5:5">
      <c r="E191" s="176"/>
    </row>
    <row r="192" spans="5:5">
      <c r="E192" s="176"/>
    </row>
    <row r="193" spans="5:5">
      <c r="E193" s="176"/>
    </row>
  </sheetData>
  <mergeCells count="20">
    <mergeCell ref="A28:C28"/>
    <mergeCell ref="A39:C39"/>
    <mergeCell ref="A50:N50"/>
    <mergeCell ref="A5:D5"/>
    <mergeCell ref="A6:D6"/>
    <mergeCell ref="A7:D7"/>
    <mergeCell ref="A8:D8"/>
    <mergeCell ref="A10:C10"/>
    <mergeCell ref="A17:C17"/>
    <mergeCell ref="A9:D9"/>
    <mergeCell ref="A1:N1"/>
    <mergeCell ref="A3:C4"/>
    <mergeCell ref="E3:E4"/>
    <mergeCell ref="F3:F4"/>
    <mergeCell ref="G3:G4"/>
    <mergeCell ref="H3:H4"/>
    <mergeCell ref="I3:I4"/>
    <mergeCell ref="J3:J4"/>
    <mergeCell ref="N3:N4"/>
    <mergeCell ref="K3:M3"/>
  </mergeCells>
  <phoneticPr fontId="6"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65534"/>
  <sheetViews>
    <sheetView view="pageBreakPreview" zoomScaleNormal="100" zoomScaleSheetLayoutView="100" workbookViewId="0">
      <selection activeCell="Q35" sqref="Q35"/>
    </sheetView>
  </sheetViews>
  <sheetFormatPr defaultColWidth="9.140625" defaultRowHeight="15.75"/>
  <cols>
    <col min="1" max="1" width="2.28515625" style="304" customWidth="1"/>
    <col min="2" max="2" width="17.28515625" style="304" customWidth="1"/>
    <col min="3" max="3" width="2.28515625" style="304" customWidth="1"/>
    <col min="4" max="4" width="1.7109375" style="305" customWidth="1"/>
    <col min="5" max="5" width="10.5703125" style="247" hidden="1" customWidth="1"/>
    <col min="6" max="10" width="7.7109375" style="247" customWidth="1"/>
    <col min="11" max="14" width="6.5703125" style="247" customWidth="1"/>
    <col min="15" max="15" width="9.140625" style="247" customWidth="1"/>
    <col min="16" max="16" width="5.28515625" style="247" customWidth="1"/>
    <col min="17" max="17" width="7.42578125" style="247" customWidth="1"/>
    <col min="18" max="23" width="5.28515625" style="247" customWidth="1"/>
    <col min="24" max="24" width="6.85546875" style="247" customWidth="1"/>
    <col min="25" max="25" width="5.28515625" style="247" customWidth="1"/>
    <col min="26" max="26" width="6.42578125" style="247" customWidth="1"/>
    <col min="27" max="27" width="5" style="247" customWidth="1"/>
    <col min="28" max="29" width="6.7109375" style="247" customWidth="1"/>
    <col min="30" max="31" width="5.5703125" style="247" customWidth="1"/>
    <col min="32" max="32" width="5" style="247" customWidth="1"/>
    <col min="33" max="33" width="9.140625" style="306" customWidth="1"/>
    <col min="34" max="58" width="9.140625" style="247" customWidth="1"/>
    <col min="59" max="16384" width="9.140625" style="247"/>
  </cols>
  <sheetData>
    <row r="1" spans="1:60" s="245" customFormat="1" ht="35.1" customHeight="1">
      <c r="A1" s="243"/>
      <c r="B1" s="243"/>
      <c r="C1" s="243"/>
      <c r="D1" s="243"/>
      <c r="E1" s="243"/>
      <c r="F1" s="244"/>
      <c r="G1" s="244"/>
      <c r="H1" s="244"/>
      <c r="I1" s="244"/>
      <c r="J1" s="244"/>
      <c r="N1" s="244"/>
      <c r="O1" s="244" t="s">
        <v>1578</v>
      </c>
      <c r="P1" s="246" t="s">
        <v>529</v>
      </c>
      <c r="T1" s="244"/>
      <c r="W1" s="244"/>
      <c r="X1" s="246"/>
      <c r="AA1" s="246"/>
      <c r="AB1" s="246"/>
      <c r="AC1" s="246"/>
      <c r="AD1" s="246"/>
      <c r="AE1" s="246"/>
      <c r="AF1" s="246"/>
      <c r="AG1" s="330"/>
    </row>
    <row r="2" spans="1:60" ht="15" customHeight="1" thickBot="1">
      <c r="A2" s="247"/>
      <c r="B2" s="248"/>
      <c r="C2" s="248"/>
      <c r="D2" s="249"/>
      <c r="J2" s="250"/>
      <c r="K2" s="250"/>
      <c r="L2" s="250"/>
      <c r="M2" s="250"/>
      <c r="N2" s="250"/>
      <c r="O2" s="250"/>
      <c r="P2" s="135"/>
      <c r="Q2" s="250"/>
      <c r="R2" s="250"/>
      <c r="S2" s="250"/>
      <c r="T2" s="250"/>
      <c r="U2" s="250"/>
      <c r="V2" s="250"/>
      <c r="W2" s="250"/>
      <c r="X2" s="250"/>
      <c r="Y2" s="250"/>
      <c r="Z2" s="250"/>
      <c r="AA2" s="250"/>
      <c r="AB2" s="250"/>
      <c r="AC2" s="250"/>
      <c r="AD2" s="250"/>
      <c r="AE2" s="250"/>
      <c r="AF2" s="135" t="s">
        <v>530</v>
      </c>
    </row>
    <row r="3" spans="1:60" s="255" customFormat="1" ht="20.25" customHeight="1">
      <c r="A3" s="3984" t="s">
        <v>10</v>
      </c>
      <c r="B3" s="3984"/>
      <c r="C3" s="3984"/>
      <c r="D3" s="251"/>
      <c r="E3" s="3987" t="s">
        <v>2</v>
      </c>
      <c r="F3" s="4035" t="s">
        <v>11</v>
      </c>
      <c r="G3" s="4032" t="s">
        <v>2</v>
      </c>
      <c r="H3" s="4032" t="s">
        <v>531</v>
      </c>
      <c r="I3" s="4032" t="s">
        <v>612</v>
      </c>
      <c r="J3" s="4038" t="s">
        <v>613</v>
      </c>
      <c r="K3" s="4041" t="s">
        <v>330</v>
      </c>
      <c r="L3" s="4042"/>
      <c r="M3" s="4042"/>
      <c r="N3" s="4042"/>
      <c r="O3" s="4042"/>
      <c r="P3" s="4043" t="s">
        <v>293</v>
      </c>
      <c r="Q3" s="4043"/>
      <c r="R3" s="252"/>
      <c r="S3" s="252"/>
      <c r="T3" s="253"/>
      <c r="U3" s="252"/>
      <c r="V3" s="254"/>
      <c r="W3" s="253"/>
      <c r="X3" s="254"/>
      <c r="Y3" s="253"/>
      <c r="Z3" s="253"/>
      <c r="AA3" s="253"/>
      <c r="AB3" s="253"/>
      <c r="AC3" s="253"/>
      <c r="AD3" s="253"/>
      <c r="AE3" s="253"/>
      <c r="AF3" s="253"/>
      <c r="AG3" s="261"/>
    </row>
    <row r="4" spans="1:60" s="255" customFormat="1" ht="21.75" customHeight="1">
      <c r="A4" s="3985"/>
      <c r="B4" s="3985"/>
      <c r="C4" s="3985"/>
      <c r="D4" s="256"/>
      <c r="E4" s="3963"/>
      <c r="F4" s="4036"/>
      <c r="G4" s="4033"/>
      <c r="H4" s="4033"/>
      <c r="I4" s="4033"/>
      <c r="J4" s="4039"/>
      <c r="K4" s="4044" t="s">
        <v>614</v>
      </c>
      <c r="L4" s="4045"/>
      <c r="M4" s="4046"/>
      <c r="N4" s="4049" t="s">
        <v>615</v>
      </c>
      <c r="O4" s="4050"/>
      <c r="P4" s="4051" t="s">
        <v>331</v>
      </c>
      <c r="Q4" s="4051"/>
      <c r="R4" s="4051"/>
      <c r="S4" s="4051"/>
      <c r="T4" s="4051"/>
      <c r="U4" s="4051"/>
      <c r="V4" s="4051"/>
      <c r="W4" s="4052"/>
      <c r="X4" s="4053" t="s">
        <v>616</v>
      </c>
      <c r="Y4" s="4044" t="s">
        <v>617</v>
      </c>
      <c r="Z4" s="4045"/>
      <c r="AA4" s="4045"/>
      <c r="AB4" s="4045"/>
      <c r="AC4" s="4046"/>
      <c r="AD4" s="4044" t="s">
        <v>618</v>
      </c>
      <c r="AE4" s="4046"/>
      <c r="AF4" s="4044" t="s">
        <v>110</v>
      </c>
      <c r="AG4" s="261"/>
    </row>
    <row r="5" spans="1:60" s="255" customFormat="1" ht="36.75" customHeight="1">
      <c r="A5" s="3985"/>
      <c r="B5" s="3985"/>
      <c r="C5" s="3985"/>
      <c r="D5" s="256"/>
      <c r="E5" s="3963"/>
      <c r="F5" s="4036"/>
      <c r="G5" s="4033"/>
      <c r="H5" s="4033"/>
      <c r="I5" s="4033"/>
      <c r="J5" s="4039"/>
      <c r="K5" s="4037"/>
      <c r="L5" s="4047"/>
      <c r="M5" s="4048"/>
      <c r="N5" s="4054" t="s">
        <v>619</v>
      </c>
      <c r="O5" s="4054"/>
      <c r="P5" s="4055" t="s">
        <v>333</v>
      </c>
      <c r="Q5" s="4054"/>
      <c r="R5" s="4056" t="s">
        <v>332</v>
      </c>
      <c r="S5" s="4055"/>
      <c r="T5" s="4057" t="s">
        <v>620</v>
      </c>
      <c r="U5" s="4056"/>
      <c r="V5" s="4055"/>
      <c r="W5" s="257" t="s">
        <v>621</v>
      </c>
      <c r="X5" s="4034"/>
      <c r="Y5" s="4037"/>
      <c r="Z5" s="4047"/>
      <c r="AA5" s="4047"/>
      <c r="AB5" s="4047"/>
      <c r="AC5" s="4048"/>
      <c r="AD5" s="4037"/>
      <c r="AE5" s="4048"/>
      <c r="AF5" s="4036"/>
      <c r="AG5" s="261"/>
    </row>
    <row r="6" spans="1:60" s="261" customFormat="1" ht="99.75" customHeight="1">
      <c r="A6" s="3986"/>
      <c r="B6" s="3986"/>
      <c r="C6" s="3986"/>
      <c r="D6" s="258"/>
      <c r="E6" s="3964"/>
      <c r="F6" s="4037"/>
      <c r="G6" s="4034"/>
      <c r="H6" s="4034"/>
      <c r="I6" s="4034"/>
      <c r="J6" s="4040"/>
      <c r="K6" s="259" t="s">
        <v>622</v>
      </c>
      <c r="L6" s="259" t="s">
        <v>623</v>
      </c>
      <c r="M6" s="259" t="s">
        <v>624</v>
      </c>
      <c r="N6" s="260" t="s">
        <v>625</v>
      </c>
      <c r="O6" s="260" t="s">
        <v>626</v>
      </c>
      <c r="P6" s="259" t="s">
        <v>521</v>
      </c>
      <c r="Q6" s="260" t="s">
        <v>627</v>
      </c>
      <c r="R6" s="260" t="s">
        <v>628</v>
      </c>
      <c r="S6" s="260" t="s">
        <v>2319</v>
      </c>
      <c r="T6" s="260" t="s">
        <v>629</v>
      </c>
      <c r="U6" s="260" t="s">
        <v>630</v>
      </c>
      <c r="V6" s="260" t="s">
        <v>631</v>
      </c>
      <c r="W6" s="260" t="s">
        <v>632</v>
      </c>
      <c r="X6" s="260" t="s">
        <v>633</v>
      </c>
      <c r="Y6" s="260" t="s">
        <v>634</v>
      </c>
      <c r="Z6" s="260" t="s">
        <v>348</v>
      </c>
      <c r="AA6" s="260" t="s">
        <v>635</v>
      </c>
      <c r="AB6" s="260" t="s">
        <v>349</v>
      </c>
      <c r="AC6" s="260" t="s">
        <v>350</v>
      </c>
      <c r="AD6" s="260" t="s">
        <v>636</v>
      </c>
      <c r="AE6" s="260" t="s">
        <v>637</v>
      </c>
      <c r="AF6" s="4037"/>
      <c r="AI6" s="261" t="str">
        <f t="shared" ref="AI6:BE6" si="0">AI30</f>
        <v>0</v>
      </c>
      <c r="AJ6" s="261" t="str">
        <f t="shared" si="0"/>
        <v>1 增加土地開發</v>
      </c>
      <c r="AK6" s="261" t="str">
        <f t="shared" si="0"/>
        <v>2 輔導走入國際市場</v>
      </c>
      <c r="AL6" s="261" t="str">
        <f t="shared" si="0"/>
        <v>3 政府資訊透明化</v>
      </c>
      <c r="AM6" s="261" t="str">
        <f t="shared" si="0"/>
        <v>4 平抑原材物料價格</v>
      </c>
      <c r="AN6" s="261" t="str">
        <f t="shared" si="0"/>
        <v>5 協助降低保險費，提高保險理賠，減少不賠項目</v>
      </c>
      <c r="AO6" s="261" t="str">
        <f t="shared" si="0"/>
        <v>6 訂定情事變更的處理辦法</v>
      </c>
      <c r="AP6" s="261" t="str">
        <f t="shared" si="0"/>
        <v>7 研擬價標隨原材物料人力價格之升降調整之規則</v>
      </c>
      <c r="AQ6" s="261" t="str">
        <f t="shared" si="0"/>
        <v>8 協助降低融資貸款之利率</v>
      </c>
      <c r="AR6" s="261" t="str">
        <f t="shared" si="0"/>
        <v>9 協助向銀行融資、貸款</v>
      </c>
      <c r="AS6" s="261" t="str">
        <f t="shared" si="0"/>
        <v>10 協調排除各項抗爭問題</v>
      </c>
      <c r="AT6" s="261" t="str">
        <f t="shared" si="0"/>
        <v>11 協助營建廢棄物處理</v>
      </c>
      <c r="AU6" s="261" t="str">
        <f t="shared" si="0"/>
        <v>12 協助廣設土石方資源堆置場</v>
      </c>
      <c r="AV6" s="261" t="str">
        <f t="shared" si="0"/>
        <v>13 解決勞工短缺問題</v>
      </c>
      <c r="AW6" s="261" t="str">
        <f t="shared" si="0"/>
        <v>14 協助購置自動化設備</v>
      </c>
      <c r="AX6" s="261" t="str">
        <f t="shared" si="0"/>
        <v>15 放寬原材物料進口或出口限制</v>
      </c>
      <c r="AY6" s="261" t="str">
        <f t="shared" si="0"/>
        <v>16 協助營建廠商承攬海外營繕工程</v>
      </c>
      <c r="AZ6" s="261" t="str">
        <f t="shared" si="0"/>
        <v>17 輔導產業國際化</v>
      </c>
      <c r="BA6" s="261" t="str">
        <f t="shared" si="0"/>
        <v>18 政府協助減輕工程保險與再保壓力</v>
      </c>
      <c r="BB6" s="261" t="str">
        <f t="shared" si="0"/>
        <v>19 外交捐助工程款指定本國廠商承攬</v>
      </c>
      <c r="BC6" s="261" t="str">
        <f t="shared" si="0"/>
        <v>20 專業技術人員缺額臨時派遣僱用</v>
      </c>
      <c r="BD6" s="261" t="str">
        <f t="shared" si="0"/>
        <v>21 加開專業技術人員教育訓練課程</v>
      </c>
      <c r="BE6" s="261" t="str">
        <f t="shared" si="0"/>
        <v>22 其他</v>
      </c>
      <c r="BG6" s="261" t="str">
        <f>BG30</f>
        <v>1 無須協助</v>
      </c>
      <c r="BH6" s="261" t="str">
        <f>BH30</f>
        <v>2 需要協助</v>
      </c>
    </row>
    <row r="7" spans="1:60" s="265" customFormat="1" ht="24.95" hidden="1" customHeight="1">
      <c r="A7" s="4007" t="s">
        <v>2320</v>
      </c>
      <c r="B7" s="4007"/>
      <c r="C7" s="4007"/>
      <c r="D7" s="262"/>
      <c r="E7" s="263" t="s">
        <v>3</v>
      </c>
      <c r="F7" s="263" t="s">
        <v>3</v>
      </c>
      <c r="G7" s="263"/>
      <c r="H7" s="263" t="s">
        <v>3</v>
      </c>
      <c r="I7" s="263"/>
      <c r="J7" s="263"/>
      <c r="K7" s="263"/>
      <c r="L7" s="263"/>
      <c r="M7" s="263"/>
      <c r="N7" s="263"/>
      <c r="O7" s="263"/>
      <c r="P7" s="263" t="s">
        <v>3</v>
      </c>
      <c r="Q7" s="263"/>
      <c r="R7" s="263" t="s">
        <v>3</v>
      </c>
      <c r="S7" s="263"/>
      <c r="T7" s="263"/>
      <c r="U7" s="263"/>
      <c r="V7" s="263"/>
      <c r="W7" s="263"/>
      <c r="X7" s="263"/>
      <c r="Y7" s="263"/>
      <c r="Z7" s="263"/>
      <c r="AA7" s="263"/>
      <c r="AB7" s="263"/>
      <c r="AC7" s="263"/>
      <c r="AD7" s="263"/>
      <c r="AE7" s="264" t="s">
        <v>3</v>
      </c>
      <c r="AG7" s="1952"/>
    </row>
    <row r="8" spans="1:60" s="265" customFormat="1" ht="24.95" hidden="1" customHeight="1">
      <c r="A8" s="3977" t="s">
        <v>2300</v>
      </c>
      <c r="B8" s="3977"/>
      <c r="C8" s="3977"/>
      <c r="D8" s="266"/>
      <c r="E8" s="267" t="s">
        <v>3</v>
      </c>
      <c r="F8" s="263" t="s">
        <v>3</v>
      </c>
      <c r="G8" s="263"/>
      <c r="H8" s="263" t="s">
        <v>3</v>
      </c>
      <c r="I8" s="263"/>
      <c r="J8" s="263"/>
      <c r="K8" s="263"/>
      <c r="L8" s="263"/>
      <c r="M8" s="263"/>
      <c r="N8" s="263"/>
      <c r="O8" s="263"/>
      <c r="P8" s="263" t="s">
        <v>3</v>
      </c>
      <c r="Q8" s="263"/>
      <c r="R8" s="263" t="s">
        <v>3</v>
      </c>
      <c r="S8" s="263"/>
      <c r="T8" s="263"/>
      <c r="U8" s="263"/>
      <c r="V8" s="263"/>
      <c r="W8" s="263"/>
      <c r="X8" s="263"/>
      <c r="Y8" s="263"/>
      <c r="Z8" s="263"/>
      <c r="AA8" s="263"/>
      <c r="AB8" s="263"/>
      <c r="AC8" s="263"/>
      <c r="AD8" s="263"/>
      <c r="AE8" s="263" t="s">
        <v>3</v>
      </c>
      <c r="AG8" s="1952"/>
    </row>
    <row r="9" spans="1:60" s="265" customFormat="1" ht="3.75" hidden="1" customHeight="1">
      <c r="A9" s="3977" t="s">
        <v>2321</v>
      </c>
      <c r="B9" s="3977"/>
      <c r="C9" s="3977"/>
      <c r="D9" s="266"/>
      <c r="E9" s="268">
        <v>17631</v>
      </c>
      <c r="F9" s="263" t="s">
        <v>3</v>
      </c>
      <c r="G9" s="263"/>
      <c r="H9" s="263" t="s">
        <v>3</v>
      </c>
      <c r="I9" s="263"/>
      <c r="J9" s="263"/>
      <c r="K9" s="263"/>
      <c r="L9" s="263"/>
      <c r="M9" s="263"/>
      <c r="N9" s="263"/>
      <c r="O9" s="263"/>
      <c r="P9" s="263" t="s">
        <v>3</v>
      </c>
      <c r="Q9" s="263"/>
      <c r="R9" s="263" t="s">
        <v>3</v>
      </c>
      <c r="S9" s="263"/>
      <c r="T9" s="263"/>
      <c r="U9" s="263"/>
      <c r="V9" s="263"/>
      <c r="W9" s="263"/>
      <c r="X9" s="263"/>
      <c r="Y9" s="263"/>
      <c r="Z9" s="263"/>
      <c r="AA9" s="263"/>
      <c r="AB9" s="263"/>
      <c r="AC9" s="263"/>
      <c r="AD9" s="263"/>
      <c r="AE9" s="263" t="s">
        <v>3</v>
      </c>
      <c r="AG9" s="1952"/>
    </row>
    <row r="10" spans="1:60" s="265" customFormat="1" ht="18" hidden="1" customHeight="1">
      <c r="A10" s="3977" t="s">
        <v>2322</v>
      </c>
      <c r="B10" s="3977"/>
      <c r="C10" s="3977"/>
      <c r="D10" s="266"/>
      <c r="E10" s="269"/>
      <c r="F10" s="270" t="s">
        <v>4</v>
      </c>
      <c r="G10" s="271"/>
      <c r="H10" s="272" t="s">
        <v>4</v>
      </c>
      <c r="I10" s="272"/>
      <c r="J10" s="272"/>
      <c r="K10" s="272"/>
      <c r="L10" s="272"/>
      <c r="M10" s="272"/>
      <c r="N10" s="272" t="s">
        <v>4</v>
      </c>
      <c r="O10" s="272" t="s">
        <v>4</v>
      </c>
      <c r="P10" s="272" t="s">
        <v>4</v>
      </c>
      <c r="Q10" s="272" t="s">
        <v>4</v>
      </c>
      <c r="R10" s="272" t="s">
        <v>4</v>
      </c>
      <c r="S10" s="272" t="s">
        <v>4</v>
      </c>
      <c r="T10" s="272" t="s">
        <v>4</v>
      </c>
      <c r="U10" s="272" t="s">
        <v>4</v>
      </c>
      <c r="V10" s="272" t="s">
        <v>4</v>
      </c>
      <c r="W10" s="272" t="s">
        <v>4</v>
      </c>
      <c r="X10" s="272"/>
      <c r="Y10" s="272" t="s">
        <v>4</v>
      </c>
      <c r="Z10" s="272"/>
      <c r="AA10" s="272"/>
      <c r="AB10" s="272"/>
      <c r="AC10" s="272"/>
      <c r="AD10" s="272" t="s">
        <v>4</v>
      </c>
      <c r="AE10" s="272" t="s">
        <v>4</v>
      </c>
      <c r="AG10" s="1952"/>
    </row>
    <row r="11" spans="1:60" s="265" customFormat="1" ht="18" hidden="1" customHeight="1">
      <c r="A11" s="3977" t="s">
        <v>2323</v>
      </c>
      <c r="B11" s="3977"/>
      <c r="C11" s="3977"/>
      <c r="D11" s="266"/>
      <c r="E11" s="269"/>
      <c r="F11" s="273" t="s">
        <v>4</v>
      </c>
      <c r="G11" s="272"/>
      <c r="H11" s="272" t="s">
        <v>4</v>
      </c>
      <c r="I11" s="272"/>
      <c r="J11" s="272"/>
      <c r="K11" s="272"/>
      <c r="L11" s="272"/>
      <c r="M11" s="272"/>
      <c r="N11" s="272" t="s">
        <v>4</v>
      </c>
      <c r="O11" s="272" t="s">
        <v>4</v>
      </c>
      <c r="P11" s="272" t="s">
        <v>4</v>
      </c>
      <c r="Q11" s="272" t="s">
        <v>4</v>
      </c>
      <c r="R11" s="272" t="s">
        <v>4</v>
      </c>
      <c r="S11" s="272" t="s">
        <v>4</v>
      </c>
      <c r="T11" s="272" t="s">
        <v>4</v>
      </c>
      <c r="U11" s="272" t="s">
        <v>4</v>
      </c>
      <c r="V11" s="272" t="s">
        <v>4</v>
      </c>
      <c r="W11" s="272" t="s">
        <v>4</v>
      </c>
      <c r="X11" s="272"/>
      <c r="Y11" s="272" t="s">
        <v>4</v>
      </c>
      <c r="Z11" s="272"/>
      <c r="AA11" s="272"/>
      <c r="AB11" s="272"/>
      <c r="AC11" s="272"/>
      <c r="AD11" s="272" t="s">
        <v>4</v>
      </c>
      <c r="AE11" s="272" t="s">
        <v>4</v>
      </c>
      <c r="AG11" s="1952"/>
    </row>
    <row r="12" spans="1:60" s="265" customFormat="1" ht="18" hidden="1" customHeight="1">
      <c r="A12" s="3977" t="s">
        <v>2324</v>
      </c>
      <c r="B12" s="3977"/>
      <c r="C12" s="3977"/>
      <c r="D12" s="266"/>
      <c r="E12" s="269"/>
      <c r="F12" s="273" t="s">
        <v>4</v>
      </c>
      <c r="G12" s="272"/>
      <c r="H12" s="272" t="s">
        <v>4</v>
      </c>
      <c r="I12" s="272"/>
      <c r="J12" s="272"/>
      <c r="K12" s="272"/>
      <c r="L12" s="272"/>
      <c r="M12" s="272"/>
      <c r="N12" s="272" t="s">
        <v>4</v>
      </c>
      <c r="O12" s="272" t="s">
        <v>4</v>
      </c>
      <c r="P12" s="272" t="s">
        <v>4</v>
      </c>
      <c r="Q12" s="272" t="s">
        <v>4</v>
      </c>
      <c r="R12" s="272" t="s">
        <v>4</v>
      </c>
      <c r="S12" s="272" t="s">
        <v>4</v>
      </c>
      <c r="T12" s="272" t="s">
        <v>4</v>
      </c>
      <c r="U12" s="272" t="s">
        <v>4</v>
      </c>
      <c r="V12" s="272" t="s">
        <v>4</v>
      </c>
      <c r="W12" s="272" t="s">
        <v>4</v>
      </c>
      <c r="X12" s="272"/>
      <c r="Y12" s="272" t="s">
        <v>4</v>
      </c>
      <c r="Z12" s="272"/>
      <c r="AA12" s="272"/>
      <c r="AB12" s="272"/>
      <c r="AC12" s="272"/>
      <c r="AD12" s="272" t="s">
        <v>4</v>
      </c>
      <c r="AE12" s="272" t="s">
        <v>4</v>
      </c>
      <c r="AG12" s="1952"/>
    </row>
    <row r="13" spans="1:60" s="265" customFormat="1" ht="18" hidden="1" customHeight="1">
      <c r="A13" s="3977" t="s">
        <v>2305</v>
      </c>
      <c r="B13" s="3977"/>
      <c r="C13" s="3977"/>
      <c r="D13" s="266"/>
      <c r="E13" s="269"/>
      <c r="F13" s="273" t="s">
        <v>4</v>
      </c>
      <c r="G13" s="272"/>
      <c r="H13" s="272" t="s">
        <v>4</v>
      </c>
      <c r="I13" s="272"/>
      <c r="J13" s="272"/>
      <c r="K13" s="272"/>
      <c r="L13" s="272"/>
      <c r="M13" s="272"/>
      <c r="N13" s="272" t="s">
        <v>4</v>
      </c>
      <c r="O13" s="272" t="s">
        <v>4</v>
      </c>
      <c r="P13" s="272" t="s">
        <v>4</v>
      </c>
      <c r="Q13" s="272" t="s">
        <v>4</v>
      </c>
      <c r="R13" s="272" t="s">
        <v>4</v>
      </c>
      <c r="S13" s="272" t="s">
        <v>4</v>
      </c>
      <c r="T13" s="272" t="s">
        <v>4</v>
      </c>
      <c r="U13" s="272" t="s">
        <v>4</v>
      </c>
      <c r="V13" s="272" t="s">
        <v>4</v>
      </c>
      <c r="W13" s="272" t="s">
        <v>4</v>
      </c>
      <c r="X13" s="272"/>
      <c r="Y13" s="272" t="s">
        <v>4</v>
      </c>
      <c r="Z13" s="272"/>
      <c r="AA13" s="272"/>
      <c r="AB13" s="272"/>
      <c r="AC13" s="272"/>
      <c r="AD13" s="272" t="s">
        <v>4</v>
      </c>
      <c r="AE13" s="272" t="s">
        <v>4</v>
      </c>
      <c r="AG13" s="1952"/>
    </row>
    <row r="14" spans="1:60" s="276" customFormat="1" ht="14.45" hidden="1" customHeight="1">
      <c r="A14" s="4059" t="s">
        <v>2325</v>
      </c>
      <c r="B14" s="4059"/>
      <c r="C14" s="4059"/>
      <c r="D14" s="274"/>
      <c r="E14" s="275"/>
      <c r="F14" s="239">
        <v>0</v>
      </c>
      <c r="G14" s="239">
        <v>0</v>
      </c>
      <c r="H14" s="239">
        <v>0</v>
      </c>
      <c r="I14" s="239">
        <v>0</v>
      </c>
      <c r="J14" s="239">
        <v>0</v>
      </c>
      <c r="K14" s="239">
        <v>0</v>
      </c>
      <c r="L14" s="239">
        <v>0</v>
      </c>
      <c r="M14" s="239">
        <v>0</v>
      </c>
      <c r="N14" s="239">
        <v>0</v>
      </c>
      <c r="O14" s="239">
        <v>0</v>
      </c>
      <c r="P14" s="239">
        <v>0</v>
      </c>
      <c r="Q14" s="239">
        <v>0</v>
      </c>
      <c r="R14" s="239">
        <v>0</v>
      </c>
      <c r="S14" s="239">
        <v>0</v>
      </c>
      <c r="T14" s="239">
        <v>0</v>
      </c>
      <c r="U14" s="239">
        <v>0</v>
      </c>
      <c r="V14" s="239">
        <v>0</v>
      </c>
      <c r="W14" s="239">
        <v>0</v>
      </c>
      <c r="X14" s="239">
        <v>0</v>
      </c>
      <c r="Y14" s="239">
        <v>0</v>
      </c>
      <c r="Z14" s="239">
        <v>0</v>
      </c>
      <c r="AA14" s="239">
        <v>0</v>
      </c>
      <c r="AB14" s="239"/>
      <c r="AC14" s="239"/>
      <c r="AD14" s="239">
        <v>0</v>
      </c>
      <c r="AE14" s="239">
        <v>0</v>
      </c>
      <c r="AF14" s="239">
        <v>0</v>
      </c>
      <c r="AG14" s="1953"/>
    </row>
    <row r="15" spans="1:60" s="276" customFormat="1" ht="14.45" hidden="1" customHeight="1">
      <c r="A15" s="4059" t="s">
        <v>2326</v>
      </c>
      <c r="B15" s="4059"/>
      <c r="C15" s="4059"/>
      <c r="D15" s="277"/>
      <c r="E15" s="275"/>
      <c r="F15" s="278">
        <v>13306.805675435782</v>
      </c>
      <c r="G15" s="239">
        <v>0</v>
      </c>
      <c r="H15" s="239">
        <v>0</v>
      </c>
      <c r="I15" s="239">
        <v>0</v>
      </c>
      <c r="J15" s="239">
        <v>0</v>
      </c>
      <c r="K15" s="239">
        <v>0</v>
      </c>
      <c r="L15" s="239">
        <v>0</v>
      </c>
      <c r="M15" s="239">
        <v>0</v>
      </c>
      <c r="N15" s="239">
        <v>89.387306497404097</v>
      </c>
      <c r="O15" s="239">
        <v>3.1301727917989415</v>
      </c>
      <c r="P15" s="239">
        <v>11.986427230317434</v>
      </c>
      <c r="Q15" s="239">
        <v>22.066757638551582</v>
      </c>
      <c r="R15" s="239">
        <v>3.5477033907083655</v>
      </c>
      <c r="S15" s="239">
        <v>2.9313453169358898</v>
      </c>
      <c r="T15" s="239">
        <v>5.9867719100767083</v>
      </c>
      <c r="U15" s="239">
        <v>2.0183679973985429</v>
      </c>
      <c r="V15" s="239">
        <v>10.468433554229703</v>
      </c>
      <c r="W15" s="239">
        <v>13.078611808773944</v>
      </c>
      <c r="X15" s="239">
        <v>0</v>
      </c>
      <c r="Y15" s="239">
        <v>12.696113554332074</v>
      </c>
      <c r="Z15" s="239">
        <v>0</v>
      </c>
      <c r="AA15" s="239">
        <v>0</v>
      </c>
      <c r="AB15" s="239"/>
      <c r="AC15" s="239"/>
      <c r="AD15" s="239">
        <v>12.293131397638376</v>
      </c>
      <c r="AE15" s="239">
        <v>3.1448369015796138</v>
      </c>
      <c r="AF15" s="239">
        <v>0.96448994730876114</v>
      </c>
      <c r="AG15" s="1953"/>
      <c r="AH15" s="286">
        <v>37821.157034315154</v>
      </c>
      <c r="AI15" s="286">
        <v>5262.0097350447904</v>
      </c>
      <c r="AJ15" s="286">
        <v>2401.8193129164451</v>
      </c>
      <c r="AK15" s="286">
        <v>805.74092168702782</v>
      </c>
      <c r="AL15" s="286">
        <v>1416.2579884272275</v>
      </c>
      <c r="AM15" s="286">
        <v>1184.8279711403791</v>
      </c>
      <c r="AN15" s="286">
        <v>4190.8554209641006</v>
      </c>
      <c r="AO15" s="286">
        <v>5124.9009350293363</v>
      </c>
      <c r="AP15" s="286">
        <v>4939.0683065591302</v>
      </c>
      <c r="AQ15" s="286">
        <v>1264.1115740069065</v>
      </c>
      <c r="AR15" s="286">
        <v>8889.1793922804954</v>
      </c>
      <c r="AS15" s="286">
        <v>1267.3128964307723</v>
      </c>
      <c r="AT15" s="286">
        <v>4822.1812376108237</v>
      </c>
      <c r="AU15" s="286">
        <v>451.41132620188182</v>
      </c>
    </row>
    <row r="16" spans="1:60" s="276" customFormat="1" ht="14.45" hidden="1" customHeight="1">
      <c r="A16" s="4059" t="s">
        <v>2327</v>
      </c>
      <c r="B16" s="4059"/>
      <c r="C16" s="4059"/>
      <c r="D16" s="277"/>
      <c r="E16" s="275"/>
      <c r="F16" s="278">
        <v>13388.599999999999</v>
      </c>
      <c r="G16" s="239">
        <v>100</v>
      </c>
      <c r="H16" s="239">
        <v>44.272023183540469</v>
      </c>
      <c r="I16" s="239">
        <v>55.727976816459531</v>
      </c>
      <c r="J16" s="281">
        <v>7461.1959040484999</v>
      </c>
      <c r="K16" s="239">
        <v>0</v>
      </c>
      <c r="L16" s="239">
        <v>0</v>
      </c>
      <c r="M16" s="239">
        <v>0</v>
      </c>
      <c r="N16" s="239">
        <v>72.754071584010973</v>
      </c>
      <c r="O16" s="239">
        <v>4.3047699876458649</v>
      </c>
      <c r="P16" s="239">
        <v>16.421158869775205</v>
      </c>
      <c r="Q16" s="239">
        <v>22.684663361883505</v>
      </c>
      <c r="R16" s="239">
        <v>20.746540945309274</v>
      </c>
      <c r="S16" s="239">
        <v>16.892983622879608</v>
      </c>
      <c r="T16" s="239">
        <v>5.2556807693969301</v>
      </c>
      <c r="U16" s="239">
        <v>10.182572879320325</v>
      </c>
      <c r="V16" s="239">
        <v>5.4286107867814311</v>
      </c>
      <c r="W16" s="239">
        <v>3.2758190174816906</v>
      </c>
      <c r="X16" s="239">
        <v>0</v>
      </c>
      <c r="Y16" s="239">
        <v>4.4201943725553878</v>
      </c>
      <c r="Z16" s="239">
        <v>0</v>
      </c>
      <c r="AA16" s="239">
        <v>0</v>
      </c>
      <c r="AB16" s="239"/>
      <c r="AC16" s="239"/>
      <c r="AD16" s="239">
        <v>1.7472881448277373</v>
      </c>
      <c r="AE16" s="239">
        <v>4.2554360848153694</v>
      </c>
      <c r="AF16" s="239">
        <v>2.2085581196620341</v>
      </c>
      <c r="AG16" s="1953"/>
      <c r="AH16" s="286">
        <v>37821.157034315154</v>
      </c>
      <c r="AI16" s="286">
        <v>5262.0097350447904</v>
      </c>
      <c r="AJ16" s="286">
        <v>2401.8193129164451</v>
      </c>
      <c r="AK16" s="286">
        <v>805.74092168702782</v>
      </c>
      <c r="AL16" s="286">
        <v>1416.2579884272275</v>
      </c>
      <c r="AM16" s="286">
        <v>1184.8279711403791</v>
      </c>
      <c r="AN16" s="286">
        <v>4190.8554209641006</v>
      </c>
      <c r="AO16" s="286">
        <v>5124.9009350293363</v>
      </c>
      <c r="AP16" s="286">
        <v>4939.0683065591302</v>
      </c>
      <c r="AQ16" s="286">
        <v>1264.1115740069065</v>
      </c>
      <c r="AR16" s="286">
        <v>8889.1793922804954</v>
      </c>
      <c r="AS16" s="286">
        <v>1267.3128964307723</v>
      </c>
      <c r="AT16" s="286">
        <v>4822.1812376108237</v>
      </c>
      <c r="AU16" s="286">
        <v>451.41132620188182</v>
      </c>
    </row>
    <row r="17" spans="1:61" s="276" customFormat="1" ht="14.45" hidden="1" customHeight="1">
      <c r="A17" s="4058" t="s">
        <v>2328</v>
      </c>
      <c r="B17" s="4058"/>
      <c r="C17" s="4058"/>
      <c r="D17" s="277"/>
      <c r="E17" s="275"/>
      <c r="F17" s="278">
        <v>13660.999999999885</v>
      </c>
      <c r="G17" s="239">
        <v>100</v>
      </c>
      <c r="H17" s="239">
        <v>47.415059761583208</v>
      </c>
      <c r="I17" s="239">
        <v>52.584940238416792</v>
      </c>
      <c r="J17" s="281">
        <v>7183.6286859700576</v>
      </c>
      <c r="K17" s="239">
        <v>0</v>
      </c>
      <c r="L17" s="239">
        <v>0</v>
      </c>
      <c r="M17" s="239">
        <v>0</v>
      </c>
      <c r="N17" s="239">
        <v>68.691447203025845</v>
      </c>
      <c r="O17" s="239">
        <v>7.6578695783354647</v>
      </c>
      <c r="P17" s="239">
        <v>15.204715246898267</v>
      </c>
      <c r="Q17" s="239">
        <v>18.162671037116887</v>
      </c>
      <c r="R17" s="239">
        <v>16.682481326325536</v>
      </c>
      <c r="S17" s="239">
        <v>16.500962201156188</v>
      </c>
      <c r="T17" s="239">
        <v>4.6452452624764202</v>
      </c>
      <c r="U17" s="239">
        <v>10.691681021899779</v>
      </c>
      <c r="V17" s="239">
        <v>5.2410202996180804</v>
      </c>
      <c r="W17" s="239">
        <v>4.1944641418398678</v>
      </c>
      <c r="X17" s="239">
        <v>0</v>
      </c>
      <c r="Y17" s="239">
        <v>3.3024016868467041</v>
      </c>
      <c r="Z17" s="239">
        <v>0</v>
      </c>
      <c r="AA17" s="239">
        <v>0</v>
      </c>
      <c r="AB17" s="239"/>
      <c r="AC17" s="239"/>
      <c r="AD17" s="239">
        <v>2.1423933103548416</v>
      </c>
      <c r="AE17" s="239">
        <v>3.6455837980908412</v>
      </c>
      <c r="AF17" s="239">
        <v>3.0668664652815281</v>
      </c>
      <c r="AG17" s="1953"/>
      <c r="AH17" s="286"/>
      <c r="AI17" s="286"/>
      <c r="AJ17" s="286"/>
      <c r="AK17" s="286"/>
      <c r="AL17" s="286"/>
      <c r="AM17" s="286"/>
      <c r="AN17" s="286"/>
      <c r="AO17" s="286"/>
      <c r="AP17" s="286"/>
      <c r="AQ17" s="286"/>
      <c r="AR17" s="286"/>
      <c r="AS17" s="286"/>
      <c r="AT17" s="286"/>
      <c r="AU17" s="286"/>
    </row>
    <row r="18" spans="1:61" s="276" customFormat="1" ht="14.45" hidden="1" customHeight="1">
      <c r="A18" s="4058" t="s">
        <v>2329</v>
      </c>
      <c r="B18" s="4058"/>
      <c r="C18" s="4058"/>
      <c r="D18" s="277"/>
      <c r="E18" s="275"/>
      <c r="F18" s="282">
        <v>13884.2158</v>
      </c>
      <c r="G18" s="242">
        <v>100</v>
      </c>
      <c r="H18" s="242">
        <v>41.530432140000002</v>
      </c>
      <c r="I18" s="242">
        <v>58.469567859999998</v>
      </c>
      <c r="J18" s="283">
        <v>8118.0409790098411</v>
      </c>
      <c r="K18" s="242">
        <v>0</v>
      </c>
      <c r="L18" s="242">
        <v>0</v>
      </c>
      <c r="M18" s="242">
        <v>0</v>
      </c>
      <c r="N18" s="242">
        <v>69.649666513247894</v>
      </c>
      <c r="O18" s="242">
        <v>6.894324655904831</v>
      </c>
      <c r="P18" s="242">
        <v>13.586593478058738</v>
      </c>
      <c r="Q18" s="242">
        <v>12.767295419244322</v>
      </c>
      <c r="R18" s="242">
        <v>16.583388136761723</v>
      </c>
      <c r="S18" s="242">
        <v>15.616586956853213</v>
      </c>
      <c r="T18" s="242">
        <v>4.4420642710275153</v>
      </c>
      <c r="U18" s="242">
        <v>12.367962034214292</v>
      </c>
      <c r="V18" s="242">
        <v>6.3407367585057637</v>
      </c>
      <c r="W18" s="242">
        <v>5.5282894858677745</v>
      </c>
      <c r="X18" s="242">
        <v>0</v>
      </c>
      <c r="Y18" s="242">
        <v>2.1946525381094335</v>
      </c>
      <c r="Z18" s="242">
        <v>0</v>
      </c>
      <c r="AA18" s="242">
        <v>0</v>
      </c>
      <c r="AB18" s="242">
        <v>0</v>
      </c>
      <c r="AC18" s="242">
        <v>0</v>
      </c>
      <c r="AD18" s="242">
        <v>3.8619273316467315</v>
      </c>
      <c r="AE18" s="242">
        <v>5.5833632242395934</v>
      </c>
      <c r="AF18" s="242">
        <v>1.762135304142662</v>
      </c>
      <c r="AG18" s="1953"/>
      <c r="AH18" s="286"/>
      <c r="AI18" s="286"/>
      <c r="AJ18" s="286"/>
      <c r="AK18" s="286"/>
      <c r="AL18" s="286"/>
      <c r="AM18" s="286"/>
      <c r="AN18" s="286"/>
      <c r="AO18" s="286"/>
      <c r="AP18" s="286"/>
      <c r="AQ18" s="286"/>
      <c r="AR18" s="286"/>
      <c r="AS18" s="286"/>
      <c r="AT18" s="286"/>
      <c r="AU18" s="286"/>
    </row>
    <row r="19" spans="1:61" s="276" customFormat="1" ht="14.45" hidden="1" customHeight="1">
      <c r="A19" s="4058" t="s">
        <v>2311</v>
      </c>
      <c r="B19" s="4058"/>
      <c r="C19" s="4058"/>
      <c r="D19" s="274"/>
      <c r="E19" s="275"/>
      <c r="F19" s="238">
        <v>0</v>
      </c>
      <c r="G19" s="242">
        <v>0</v>
      </c>
      <c r="H19" s="242">
        <v>0</v>
      </c>
      <c r="I19" s="242">
        <v>0</v>
      </c>
      <c r="J19" s="238">
        <v>0</v>
      </c>
      <c r="K19" s="242">
        <v>0</v>
      </c>
      <c r="L19" s="242">
        <v>0</v>
      </c>
      <c r="M19" s="242">
        <v>0</v>
      </c>
      <c r="N19" s="242">
        <v>0</v>
      </c>
      <c r="O19" s="242">
        <v>0</v>
      </c>
      <c r="P19" s="242">
        <v>0</v>
      </c>
      <c r="Q19" s="242">
        <v>0</v>
      </c>
      <c r="R19" s="242">
        <v>0</v>
      </c>
      <c r="S19" s="242">
        <v>0</v>
      </c>
      <c r="T19" s="242">
        <v>0</v>
      </c>
      <c r="U19" s="242">
        <v>0</v>
      </c>
      <c r="V19" s="242">
        <v>0</v>
      </c>
      <c r="W19" s="242">
        <v>0</v>
      </c>
      <c r="X19" s="242">
        <v>0</v>
      </c>
      <c r="Y19" s="242">
        <v>0</v>
      </c>
      <c r="Z19" s="242">
        <v>0</v>
      </c>
      <c r="AA19" s="242">
        <v>0</v>
      </c>
      <c r="AB19" s="242">
        <v>0</v>
      </c>
      <c r="AC19" s="242">
        <v>0</v>
      </c>
      <c r="AD19" s="242">
        <v>0</v>
      </c>
      <c r="AE19" s="242">
        <v>0</v>
      </c>
      <c r="AF19" s="242">
        <v>0</v>
      </c>
      <c r="AG19" s="1953"/>
      <c r="AH19" s="286"/>
      <c r="AI19" s="286"/>
      <c r="AJ19" s="286"/>
      <c r="AK19" s="286"/>
      <c r="AL19" s="286"/>
      <c r="AM19" s="286"/>
      <c r="AN19" s="286"/>
      <c r="AO19" s="286"/>
      <c r="AP19" s="286"/>
      <c r="AQ19" s="286"/>
      <c r="AR19" s="286"/>
      <c r="AS19" s="286"/>
      <c r="AT19" s="286"/>
      <c r="AU19" s="286"/>
    </row>
    <row r="20" spans="1:61" s="276" customFormat="1" ht="14.45" hidden="1" customHeight="1">
      <c r="A20" s="4058" t="s">
        <v>2330</v>
      </c>
      <c r="B20" s="4058"/>
      <c r="C20" s="4058"/>
      <c r="D20" s="277"/>
      <c r="E20" s="275"/>
      <c r="F20" s="282">
        <v>14412</v>
      </c>
      <c r="G20" s="242">
        <v>100</v>
      </c>
      <c r="H20" s="242">
        <v>51.891124580000003</v>
      </c>
      <c r="I20" s="242">
        <v>48.108875419999997</v>
      </c>
      <c r="J20" s="283">
        <v>7478.5488750000004</v>
      </c>
      <c r="K20" s="242">
        <v>4.014470084</v>
      </c>
      <c r="L20" s="242">
        <v>0</v>
      </c>
      <c r="M20" s="242">
        <v>0</v>
      </c>
      <c r="N20" s="242">
        <v>28.604024410000001</v>
      </c>
      <c r="O20" s="242">
        <v>14.81223855</v>
      </c>
      <c r="P20" s="242">
        <v>16.55652138</v>
      </c>
      <c r="Q20" s="242">
        <v>15.202936830000001</v>
      </c>
      <c r="R20" s="242">
        <v>19.71199227</v>
      </c>
      <c r="S20" s="242">
        <v>18.76305146</v>
      </c>
      <c r="T20" s="242">
        <v>8.2591403260000007</v>
      </c>
      <c r="U20" s="242">
        <v>16.654632530000001</v>
      </c>
      <c r="V20" s="242">
        <v>8.101260323</v>
      </c>
      <c r="W20" s="242">
        <v>15.266523830000001</v>
      </c>
      <c r="X20" s="242">
        <v>1.5672649240000001</v>
      </c>
      <c r="Y20" s="242">
        <v>2.687125757</v>
      </c>
      <c r="Z20" s="242">
        <v>1.5167225520000001</v>
      </c>
      <c r="AA20" s="242">
        <v>1.205722416</v>
      </c>
      <c r="AB20" s="242">
        <v>0</v>
      </c>
      <c r="AC20" s="242">
        <v>0</v>
      </c>
      <c r="AD20" s="242">
        <v>4.6942694420000004</v>
      </c>
      <c r="AE20" s="242">
        <v>7.2259872180000002</v>
      </c>
      <c r="AF20" s="242">
        <v>1.1510355640000001</v>
      </c>
      <c r="AG20" s="1953"/>
      <c r="AH20" s="286"/>
      <c r="AI20" s="286"/>
      <c r="AJ20" s="286"/>
      <c r="AK20" s="286"/>
      <c r="AL20" s="286"/>
      <c r="AM20" s="286"/>
      <c r="AN20" s="286"/>
      <c r="AO20" s="286"/>
      <c r="AP20" s="286"/>
      <c r="AQ20" s="286"/>
      <c r="AR20" s="286"/>
      <c r="AS20" s="286"/>
      <c r="AT20" s="286"/>
      <c r="AU20" s="286"/>
    </row>
    <row r="21" spans="1:61" s="276" customFormat="1" ht="14.45" hidden="1" customHeight="1">
      <c r="A21" s="4058" t="s">
        <v>2331</v>
      </c>
      <c r="B21" s="4058"/>
      <c r="C21" s="4058"/>
      <c r="D21" s="277"/>
      <c r="E21" s="275"/>
      <c r="F21" s="282">
        <v>14563.000000000737</v>
      </c>
      <c r="G21" s="242">
        <v>100</v>
      </c>
      <c r="H21" s="242">
        <v>52.165681420177314</v>
      </c>
      <c r="I21" s="242">
        <v>47.834318579822281</v>
      </c>
      <c r="J21" s="283">
        <f>F21*I21/100</f>
        <v>6966.1118147798707</v>
      </c>
      <c r="K21" s="242">
        <v>6.0716791626035143</v>
      </c>
      <c r="L21" s="242">
        <v>1.6367180344682106</v>
      </c>
      <c r="M21" s="242">
        <v>15.508203207042992</v>
      </c>
      <c r="N21" s="242">
        <v>32.030910567443065</v>
      </c>
      <c r="O21" s="242">
        <v>14.172096921760192</v>
      </c>
      <c r="P21" s="242">
        <v>18.375296424594957</v>
      </c>
      <c r="Q21" s="242">
        <v>16.616321945894853</v>
      </c>
      <c r="R21" s="242">
        <v>19.307149751506991</v>
      </c>
      <c r="S21" s="242">
        <v>14.754122929979196</v>
      </c>
      <c r="T21" s="242">
        <v>8.8058212701939009</v>
      </c>
      <c r="U21" s="242">
        <v>17.314015898672849</v>
      </c>
      <c r="V21" s="242">
        <v>11.923238958217723</v>
      </c>
      <c r="W21" s="242">
        <v>18.405650039304565</v>
      </c>
      <c r="X21" s="242">
        <v>3.0207159256827705</v>
      </c>
      <c r="Y21" s="242">
        <v>6.12017318166696</v>
      </c>
      <c r="Z21" s="242">
        <v>3.4426512919117895</v>
      </c>
      <c r="AA21" s="242">
        <v>2.8254740410265455</v>
      </c>
      <c r="AB21" s="242">
        <v>0</v>
      </c>
      <c r="AC21" s="242">
        <v>0</v>
      </c>
      <c r="AD21" s="242">
        <v>9.5890676843881781</v>
      </c>
      <c r="AE21" s="242">
        <v>13.545543479815828</v>
      </c>
      <c r="AF21" s="242">
        <v>0.98981581510509475</v>
      </c>
      <c r="AG21" s="1953"/>
      <c r="AH21" s="286"/>
      <c r="AI21" s="286"/>
      <c r="AJ21" s="286"/>
      <c r="AK21" s="286"/>
      <c r="AL21" s="286"/>
      <c r="AM21" s="286"/>
      <c r="AN21" s="286"/>
      <c r="AO21" s="286"/>
      <c r="AP21" s="286"/>
      <c r="AQ21" s="286"/>
      <c r="AR21" s="286"/>
      <c r="AS21" s="286"/>
      <c r="AT21" s="286"/>
      <c r="AU21" s="286"/>
    </row>
    <row r="22" spans="1:61" s="276" customFormat="1" ht="14.45" hidden="1" customHeight="1">
      <c r="A22" s="4058" t="s">
        <v>2332</v>
      </c>
      <c r="B22" s="4058"/>
      <c r="C22" s="4058"/>
      <c r="D22" s="277"/>
      <c r="E22" s="275"/>
      <c r="F22" s="282">
        <v>14821.000000244734</v>
      </c>
      <c r="G22" s="242">
        <v>100</v>
      </c>
      <c r="H22" s="242">
        <v>60.243738515175465</v>
      </c>
      <c r="I22" s="242">
        <v>39.756261484824563</v>
      </c>
      <c r="J22" s="283">
        <f>F22*I22/100</f>
        <v>5892.2755147631451</v>
      </c>
      <c r="K22" s="242">
        <v>3.7705019543159235</v>
      </c>
      <c r="L22" s="242">
        <v>1.0102541653875741</v>
      </c>
      <c r="M22" s="242">
        <v>11.974840371072153</v>
      </c>
      <c r="N22" s="242">
        <v>14.867202098408759</v>
      </c>
      <c r="O22" s="242">
        <v>9.3366423406646426</v>
      </c>
      <c r="P22" s="242">
        <v>15.529938316902035</v>
      </c>
      <c r="Q22" s="242">
        <v>11.735535755256356</v>
      </c>
      <c r="R22" s="242">
        <v>15.257187245119496</v>
      </c>
      <c r="S22" s="242">
        <v>12.566588289565003</v>
      </c>
      <c r="T22" s="242">
        <v>7.2320503126973419</v>
      </c>
      <c r="U22" s="242">
        <v>15.611832021991225</v>
      </c>
      <c r="V22" s="242">
        <v>10.853754468058083</v>
      </c>
      <c r="W22" s="242">
        <v>21.146324292510787</v>
      </c>
      <c r="X22" s="242">
        <v>2.3300117236682114</v>
      </c>
      <c r="Y22" s="242">
        <v>3.2774957699106717</v>
      </c>
      <c r="Z22" s="242">
        <v>3.0657678113559728</v>
      </c>
      <c r="AA22" s="242">
        <v>2.0060826134693905</v>
      </c>
      <c r="AB22" s="242">
        <v>5.6772411257670363</v>
      </c>
      <c r="AC22" s="242">
        <v>1.9348047821342444</v>
      </c>
      <c r="AD22" s="242">
        <v>9.3158034841033341</v>
      </c>
      <c r="AE22" s="242">
        <v>12.150438351999535</v>
      </c>
      <c r="AF22" s="242">
        <v>1.0682428392254972</v>
      </c>
      <c r="AG22" s="1953"/>
      <c r="AH22" s="286"/>
      <c r="AI22" s="286"/>
      <c r="AJ22" s="286"/>
      <c r="AK22" s="286"/>
      <c r="AL22" s="286"/>
      <c r="AM22" s="286"/>
      <c r="AN22" s="286"/>
      <c r="AO22" s="286"/>
      <c r="AP22" s="286"/>
      <c r="AQ22" s="286"/>
      <c r="AR22" s="286"/>
      <c r="AS22" s="286"/>
      <c r="AT22" s="286"/>
      <c r="AU22" s="286"/>
    </row>
    <row r="23" spans="1:61" s="276" customFormat="1" ht="15" hidden="1" customHeight="1">
      <c r="A23" s="3095" t="s">
        <v>2333</v>
      </c>
      <c r="B23" s="3096"/>
      <c r="C23" s="3096"/>
      <c r="D23" s="3097"/>
      <c r="E23" s="275"/>
      <c r="F23" s="284">
        <v>14935.000010349095</v>
      </c>
      <c r="G23" s="242">
        <v>100</v>
      </c>
      <c r="H23" s="242">
        <v>56.806941568962813</v>
      </c>
      <c r="I23" s="242">
        <v>43.193058431037173</v>
      </c>
      <c r="J23" s="285">
        <f>F23*I23/100</f>
        <v>6450.8832811454931</v>
      </c>
      <c r="K23" s="242">
        <v>6.4571736069790786</v>
      </c>
      <c r="L23" s="242">
        <v>1.9297499948440571</v>
      </c>
      <c r="M23" s="242">
        <v>12.961698228949189</v>
      </c>
      <c r="N23" s="242">
        <v>19.229376589694603</v>
      </c>
      <c r="O23" s="242">
        <v>10.045998704291211</v>
      </c>
      <c r="P23" s="242">
        <v>17.706794385433469</v>
      </c>
      <c r="Q23" s="242">
        <v>13.802904664009644</v>
      </c>
      <c r="R23" s="242">
        <v>17.540971207953124</v>
      </c>
      <c r="S23" s="242">
        <v>13.186066863855713</v>
      </c>
      <c r="T23" s="242">
        <v>8.0678938345049147</v>
      </c>
      <c r="U23" s="242">
        <v>14.424692391614633</v>
      </c>
      <c r="V23" s="242">
        <v>10.438333095389677</v>
      </c>
      <c r="W23" s="242">
        <v>22.533523034165878</v>
      </c>
      <c r="X23" s="242">
        <v>2.7391325385589691</v>
      </c>
      <c r="Y23" s="242">
        <v>3.7072646784535177</v>
      </c>
      <c r="Z23" s="242">
        <v>2.8145527818007685</v>
      </c>
      <c r="AA23" s="242">
        <v>2.2811354836505373</v>
      </c>
      <c r="AB23" s="242">
        <v>7.545868177039627</v>
      </c>
      <c r="AC23" s="242">
        <v>1.5523305763003821</v>
      </c>
      <c r="AD23" s="242">
        <v>9.4516826828643676</v>
      </c>
      <c r="AE23" s="242">
        <v>12.375920366934045</v>
      </c>
      <c r="AF23" s="242">
        <v>1.2729334758826762</v>
      </c>
      <c r="AG23" s="1953"/>
      <c r="AH23" s="286"/>
      <c r="AI23" s="286"/>
      <c r="AJ23" s="286"/>
      <c r="AK23" s="286"/>
      <c r="AL23" s="286"/>
      <c r="AM23" s="286"/>
      <c r="AN23" s="286"/>
      <c r="AO23" s="286"/>
      <c r="AP23" s="286"/>
      <c r="AQ23" s="286"/>
      <c r="AR23" s="286"/>
      <c r="AS23" s="286"/>
      <c r="AT23" s="286"/>
      <c r="AU23" s="286"/>
    </row>
    <row r="24" spans="1:61" s="276" customFormat="1" ht="15" hidden="1" customHeight="1">
      <c r="A24" s="3095" t="s">
        <v>2334</v>
      </c>
      <c r="B24" s="3096"/>
      <c r="C24" s="3096"/>
      <c r="D24" s="3097"/>
      <c r="E24" s="275"/>
      <c r="F24" s="284">
        <v>15207</v>
      </c>
      <c r="G24" s="242">
        <v>0</v>
      </c>
      <c r="H24" s="242">
        <v>0</v>
      </c>
      <c r="I24" s="242">
        <v>0</v>
      </c>
      <c r="J24" s="285">
        <v>0</v>
      </c>
      <c r="K24" s="242">
        <v>0</v>
      </c>
      <c r="L24" s="242">
        <v>0</v>
      </c>
      <c r="M24" s="242">
        <v>0</v>
      </c>
      <c r="N24" s="242">
        <v>0</v>
      </c>
      <c r="O24" s="242">
        <v>0</v>
      </c>
      <c r="P24" s="242">
        <v>0</v>
      </c>
      <c r="Q24" s="242">
        <v>0</v>
      </c>
      <c r="R24" s="242">
        <v>0</v>
      </c>
      <c r="S24" s="242">
        <v>0</v>
      </c>
      <c r="T24" s="242">
        <v>0</v>
      </c>
      <c r="U24" s="242">
        <v>0</v>
      </c>
      <c r="V24" s="242">
        <v>0</v>
      </c>
      <c r="W24" s="242">
        <v>0</v>
      </c>
      <c r="X24" s="242">
        <v>0</v>
      </c>
      <c r="Y24" s="242">
        <v>0</v>
      </c>
      <c r="Z24" s="242">
        <v>0</v>
      </c>
      <c r="AA24" s="242">
        <v>0</v>
      </c>
      <c r="AB24" s="242">
        <v>0</v>
      </c>
      <c r="AC24" s="242">
        <v>0</v>
      </c>
      <c r="AD24" s="242">
        <v>0</v>
      </c>
      <c r="AE24" s="242">
        <v>0</v>
      </c>
      <c r="AF24" s="242">
        <v>0</v>
      </c>
      <c r="AG24" s="1953"/>
      <c r="AH24" s="286"/>
      <c r="AI24" s="286"/>
      <c r="AJ24" s="286"/>
      <c r="AK24" s="286"/>
      <c r="AL24" s="286"/>
      <c r="AM24" s="286"/>
      <c r="AN24" s="286"/>
      <c r="AO24" s="286"/>
      <c r="AP24" s="286"/>
      <c r="AQ24" s="286"/>
      <c r="AR24" s="286"/>
      <c r="AS24" s="286"/>
      <c r="AT24" s="286"/>
      <c r="AU24" s="286"/>
    </row>
    <row r="25" spans="1:61" s="276" customFormat="1" ht="14.85" customHeight="1">
      <c r="A25" s="3098" t="s">
        <v>1463</v>
      </c>
      <c r="B25" s="3098"/>
      <c r="C25" s="3098"/>
      <c r="D25" s="3099"/>
      <c r="E25" s="275"/>
      <c r="F25" s="284">
        <v>15686.999999796744</v>
      </c>
      <c r="G25" s="242">
        <v>100</v>
      </c>
      <c r="H25" s="242">
        <v>55.338780055024841</v>
      </c>
      <c r="I25" s="242">
        <v>44.661219944974938</v>
      </c>
      <c r="J25" s="285">
        <v>7006.0055726774417</v>
      </c>
      <c r="K25" s="242">
        <v>6.4195745717305082</v>
      </c>
      <c r="L25" s="242">
        <v>1.2801251528143671</v>
      </c>
      <c r="M25" s="242">
        <v>12.229506427804699</v>
      </c>
      <c r="N25" s="242">
        <v>35.213758371078271</v>
      </c>
      <c r="O25" s="242">
        <v>6.7632006017982444</v>
      </c>
      <c r="P25" s="242">
        <v>15.460144998679551</v>
      </c>
      <c r="Q25" s="242">
        <v>21.72854166779781</v>
      </c>
      <c r="R25" s="242">
        <v>18.186567672759676</v>
      </c>
      <c r="S25" s="242">
        <v>16.494945134187116</v>
      </c>
      <c r="T25" s="242">
        <v>10.333798335815301</v>
      </c>
      <c r="U25" s="242">
        <v>25.877883821893008</v>
      </c>
      <c r="V25" s="242">
        <v>18.883477010832728</v>
      </c>
      <c r="W25" s="242">
        <v>29.893662138959819</v>
      </c>
      <c r="X25" s="242">
        <v>3.4916511131189614</v>
      </c>
      <c r="Y25" s="242">
        <v>10.192953150882802</v>
      </c>
      <c r="Z25" s="242">
        <v>2.0298118171831603</v>
      </c>
      <c r="AA25" s="242">
        <v>2.1177615284014326</v>
      </c>
      <c r="AB25" s="242">
        <v>7.6852611966865405</v>
      </c>
      <c r="AC25" s="242">
        <v>1.3275250649049917</v>
      </c>
      <c r="AD25" s="242">
        <v>12.566792908965084</v>
      </c>
      <c r="AE25" s="242">
        <v>14.099369520746256</v>
      </c>
      <c r="AF25" s="242">
        <v>1.4470666808559496</v>
      </c>
      <c r="AG25" s="1953"/>
    </row>
    <row r="26" spans="1:61" s="276" customFormat="1" ht="14.85" customHeight="1">
      <c r="A26" s="3095" t="s">
        <v>2335</v>
      </c>
      <c r="B26" s="3095"/>
      <c r="C26" s="3095"/>
      <c r="D26" s="3100"/>
      <c r="E26" s="275"/>
      <c r="F26" s="284">
        <v>15500</v>
      </c>
      <c r="G26" s="242" t="s">
        <v>431</v>
      </c>
      <c r="H26" s="242" t="s">
        <v>431</v>
      </c>
      <c r="I26" s="242" t="s">
        <v>431</v>
      </c>
      <c r="J26" s="2889" t="s">
        <v>431</v>
      </c>
      <c r="K26" s="242" t="s">
        <v>431</v>
      </c>
      <c r="L26" s="242" t="s">
        <v>431</v>
      </c>
      <c r="M26" s="242" t="s">
        <v>431</v>
      </c>
      <c r="N26" s="242" t="s">
        <v>431</v>
      </c>
      <c r="O26" s="242" t="s">
        <v>431</v>
      </c>
      <c r="P26" s="242" t="s">
        <v>431</v>
      </c>
      <c r="Q26" s="242" t="s">
        <v>431</v>
      </c>
      <c r="R26" s="242" t="s">
        <v>431</v>
      </c>
      <c r="S26" s="242" t="s">
        <v>431</v>
      </c>
      <c r="T26" s="242" t="s">
        <v>431</v>
      </c>
      <c r="U26" s="242" t="s">
        <v>431</v>
      </c>
      <c r="V26" s="242" t="s">
        <v>431</v>
      </c>
      <c r="W26" s="242" t="s">
        <v>431</v>
      </c>
      <c r="X26" s="242" t="s">
        <v>431</v>
      </c>
      <c r="Y26" s="242" t="s">
        <v>431</v>
      </c>
      <c r="Z26" s="242" t="s">
        <v>431</v>
      </c>
      <c r="AA26" s="242" t="s">
        <v>431</v>
      </c>
      <c r="AB26" s="242" t="s">
        <v>431</v>
      </c>
      <c r="AC26" s="242" t="s">
        <v>431</v>
      </c>
      <c r="AD26" s="242" t="s">
        <v>431</v>
      </c>
      <c r="AE26" s="242" t="s">
        <v>431</v>
      </c>
      <c r="AF26" s="242" t="s">
        <v>431</v>
      </c>
      <c r="AG26" s="1953"/>
    </row>
    <row r="27" spans="1:61" s="276" customFormat="1" ht="14.85" customHeight="1">
      <c r="A27" s="3095" t="s">
        <v>1464</v>
      </c>
      <c r="B27" s="3095"/>
      <c r="C27" s="3095"/>
      <c r="D27" s="3100"/>
      <c r="E27" s="275"/>
      <c r="F27" s="284">
        <v>16502.022257559558</v>
      </c>
      <c r="G27" s="242">
        <v>100</v>
      </c>
      <c r="H27" s="242">
        <v>62.94727252350912</v>
      </c>
      <c r="I27" s="242">
        <v>37.052727476490801</v>
      </c>
      <c r="J27" s="285">
        <v>6114.4493352033978</v>
      </c>
      <c r="K27" s="242">
        <v>3.7577578278307535</v>
      </c>
      <c r="L27" s="242">
        <v>1.3805707083680689</v>
      </c>
      <c r="M27" s="242">
        <v>7.9113660357741287</v>
      </c>
      <c r="N27" s="242">
        <v>27.313267839920098</v>
      </c>
      <c r="O27" s="242">
        <v>2.9617155394584325</v>
      </c>
      <c r="P27" s="242">
        <v>12.794846161280002</v>
      </c>
      <c r="Q27" s="242">
        <v>17.450630030789803</v>
      </c>
      <c r="R27" s="242">
        <v>15.676062475101729</v>
      </c>
      <c r="S27" s="242">
        <v>11.23958217434042</v>
      </c>
      <c r="T27" s="242">
        <v>6.3799888457097067</v>
      </c>
      <c r="U27" s="242">
        <v>19.699669637549366</v>
      </c>
      <c r="V27" s="242">
        <v>14.341244697855732</v>
      </c>
      <c r="W27" s="242">
        <v>24.714057545877029</v>
      </c>
      <c r="X27" s="242">
        <v>3.1180310284770134</v>
      </c>
      <c r="Y27" s="242">
        <v>5.4494548417968565</v>
      </c>
      <c r="Z27" s="242">
        <v>1.9319630602083009</v>
      </c>
      <c r="AA27" s="242">
        <v>2.1608815631165936</v>
      </c>
      <c r="AB27" s="242">
        <v>5.8480892788366221</v>
      </c>
      <c r="AC27" s="242">
        <v>1.419098063291901</v>
      </c>
      <c r="AD27" s="242">
        <v>9.1136629829040334</v>
      </c>
      <c r="AE27" s="242">
        <v>9.251541705709073</v>
      </c>
      <c r="AF27" s="242">
        <v>1.1797695579730727</v>
      </c>
      <c r="AG27" s="1953"/>
    </row>
    <row r="28" spans="1:61" s="276" customFormat="1" ht="14.85" customHeight="1" thickBot="1">
      <c r="A28" s="3095" t="s">
        <v>2209</v>
      </c>
      <c r="B28" s="3096"/>
      <c r="C28" s="3096"/>
      <c r="D28" s="3097"/>
      <c r="E28" s="275"/>
      <c r="F28" s="284">
        <v>16524.999999998374</v>
      </c>
      <c r="G28" s="242">
        <v>100</v>
      </c>
      <c r="H28" s="242">
        <v>62.23564752315238</v>
      </c>
      <c r="I28" s="242">
        <v>37.764352476847698</v>
      </c>
      <c r="J28" s="285">
        <v>6240.5592467984688</v>
      </c>
      <c r="K28" s="242">
        <v>4.2750447364821307</v>
      </c>
      <c r="L28" s="242">
        <v>0.7936801095118533</v>
      </c>
      <c r="M28" s="242">
        <v>6.7192890151594113</v>
      </c>
      <c r="N28" s="242">
        <v>26.245166051638236</v>
      </c>
      <c r="O28" s="242">
        <v>6.8035668322272409</v>
      </c>
      <c r="P28" s="242">
        <v>11.272235240408596</v>
      </c>
      <c r="Q28" s="242">
        <v>15.965588679332065</v>
      </c>
      <c r="R28" s="242">
        <v>15.968767545040297</v>
      </c>
      <c r="S28" s="242">
        <v>12.080274172189087</v>
      </c>
      <c r="T28" s="242">
        <v>8.835170796997545</v>
      </c>
      <c r="U28" s="242">
        <v>19.67023910894989</v>
      </c>
      <c r="V28" s="242">
        <v>12.695683542173878</v>
      </c>
      <c r="W28" s="242">
        <v>28.59933770627865</v>
      </c>
      <c r="X28" s="242">
        <v>1.9710780682757976</v>
      </c>
      <c r="Y28" s="242">
        <v>6.5662145752616388</v>
      </c>
      <c r="Z28" s="242">
        <v>1.5673313589640352</v>
      </c>
      <c r="AA28" s="242">
        <v>1.09125106290564</v>
      </c>
      <c r="AB28" s="242">
        <v>5.681292682079488</v>
      </c>
      <c r="AC28" s="242">
        <v>1.4438453525467827</v>
      </c>
      <c r="AD28" s="242">
        <v>11.106442217869542</v>
      </c>
      <c r="AE28" s="242">
        <v>8.191694305776922</v>
      </c>
      <c r="AF28" s="242">
        <v>0.94456237430031509</v>
      </c>
      <c r="AG28" s="1953"/>
    </row>
    <row r="29" spans="1:61" s="276" customFormat="1" ht="14.85" customHeight="1" thickTop="1">
      <c r="A29" s="3095" t="s">
        <v>2237</v>
      </c>
      <c r="B29" s="3096"/>
      <c r="C29" s="3096"/>
      <c r="D29" s="3097"/>
      <c r="E29" s="275"/>
      <c r="F29" s="284">
        <f>'73'!F9</f>
        <v>16745.000000000542</v>
      </c>
      <c r="G29" s="242">
        <v>100</v>
      </c>
      <c r="H29" s="242">
        <f>BG34</f>
        <v>63.589961998552759</v>
      </c>
      <c r="I29" s="242">
        <f>BH34</f>
        <v>36.410038001446949</v>
      </c>
      <c r="J29" s="285">
        <f>F29*I29/100</f>
        <v>6096.8608633424892</v>
      </c>
      <c r="K29" s="242">
        <f t="shared" ref="K29:AF29" si="1">AJ34</f>
        <v>4.9376100974160408</v>
      </c>
      <c r="L29" s="242">
        <f t="shared" si="1"/>
        <v>0.9999343721415076</v>
      </c>
      <c r="M29" s="242">
        <f t="shared" si="1"/>
        <v>7.8109553202770146</v>
      </c>
      <c r="N29" s="242">
        <f t="shared" si="1"/>
        <v>22.971730808345914</v>
      </c>
      <c r="O29" s="242">
        <f t="shared" si="1"/>
        <v>12.850970847035937</v>
      </c>
      <c r="P29" s="242">
        <f t="shared" si="1"/>
        <v>7.6321204265648745</v>
      </c>
      <c r="Q29" s="242">
        <f t="shared" si="1"/>
        <v>13.767525519320015</v>
      </c>
      <c r="R29" s="242">
        <f t="shared" si="1"/>
        <v>15.999347238862043</v>
      </c>
      <c r="S29" s="242">
        <f t="shared" si="1"/>
        <v>14.111615069947877</v>
      </c>
      <c r="T29" s="242">
        <f t="shared" si="1"/>
        <v>7.2313264600324612</v>
      </c>
      <c r="U29" s="242">
        <f t="shared" si="1"/>
        <v>20.015176929478773</v>
      </c>
      <c r="V29" s="242">
        <f t="shared" si="1"/>
        <v>14.694271451111513</v>
      </c>
      <c r="W29" s="242">
        <f t="shared" si="1"/>
        <v>24.787542963446427</v>
      </c>
      <c r="X29" s="242">
        <f t="shared" si="1"/>
        <v>2.245554046453774</v>
      </c>
      <c r="Y29" s="242">
        <f t="shared" si="1"/>
        <v>5.1870451843389969</v>
      </c>
      <c r="Z29" s="242">
        <f t="shared" si="1"/>
        <v>1.2855726931501976</v>
      </c>
      <c r="AA29" s="242">
        <f t="shared" si="1"/>
        <v>0.9210777107276602</v>
      </c>
      <c r="AB29" s="242">
        <f t="shared" si="1"/>
        <v>7.1778876141299781</v>
      </c>
      <c r="AC29" s="242">
        <f t="shared" si="1"/>
        <v>0.86582987321310156</v>
      </c>
      <c r="AD29" s="242">
        <f t="shared" si="1"/>
        <v>9.6511663853180902</v>
      </c>
      <c r="AE29" s="242">
        <f t="shared" si="1"/>
        <v>9.684355633045902</v>
      </c>
      <c r="AF29" s="242">
        <f t="shared" si="1"/>
        <v>0.13077633194302959</v>
      </c>
      <c r="AG29" s="4020"/>
      <c r="AH29" s="4021"/>
      <c r="AI29" s="4026" t="s">
        <v>1221</v>
      </c>
      <c r="AJ29" s="4027"/>
      <c r="AK29" s="4027"/>
      <c r="AL29" s="4027"/>
      <c r="AM29" s="4027"/>
      <c r="AN29" s="4027"/>
      <c r="AO29" s="4027"/>
      <c r="AP29" s="4027"/>
      <c r="AQ29" s="4027"/>
      <c r="AR29" s="4027"/>
      <c r="AS29" s="4027"/>
      <c r="AT29" s="4027"/>
      <c r="AU29" s="4027"/>
      <c r="AV29" s="4027"/>
      <c r="AW29" s="4027"/>
      <c r="AX29" s="4027"/>
      <c r="AY29" s="4027"/>
      <c r="AZ29" s="4027"/>
      <c r="BA29" s="4027"/>
      <c r="BB29" s="4027"/>
      <c r="BC29" s="4027"/>
      <c r="BD29" s="4027"/>
      <c r="BE29" s="4027"/>
      <c r="BF29" s="3004" t="s">
        <v>994</v>
      </c>
      <c r="BG29" s="4027" t="s">
        <v>1222</v>
      </c>
      <c r="BH29" s="4027"/>
      <c r="BI29" s="2739" t="s">
        <v>994</v>
      </c>
    </row>
    <row r="30" spans="1:61" s="293" customFormat="1" ht="14.85" customHeight="1">
      <c r="A30" s="4060" t="s">
        <v>43</v>
      </c>
      <c r="B30" s="4060"/>
      <c r="C30" s="4060"/>
      <c r="D30" s="277"/>
      <c r="E30" s="275"/>
      <c r="F30" s="289"/>
      <c r="G30" s="290"/>
      <c r="H30" s="242"/>
      <c r="I30" s="242"/>
      <c r="J30" s="291"/>
      <c r="K30" s="308"/>
      <c r="L30" s="308"/>
      <c r="M30" s="308"/>
      <c r="N30" s="242"/>
      <c r="O30" s="308"/>
      <c r="P30" s="309"/>
      <c r="Q30" s="308"/>
      <c r="R30" s="242"/>
      <c r="S30" s="308"/>
      <c r="T30" s="242"/>
      <c r="U30" s="242"/>
      <c r="V30" s="308"/>
      <c r="W30" s="242"/>
      <c r="X30" s="308"/>
      <c r="Y30" s="308"/>
      <c r="Z30" s="308"/>
      <c r="AA30" s="308"/>
      <c r="AB30" s="308"/>
      <c r="AC30" s="308"/>
      <c r="AD30" s="308"/>
      <c r="AE30" s="308"/>
      <c r="AF30" s="308"/>
      <c r="AG30" s="4022"/>
      <c r="AH30" s="4023"/>
      <c r="AI30" s="2740" t="s">
        <v>1187</v>
      </c>
      <c r="AJ30" s="3005" t="s">
        <v>1223</v>
      </c>
      <c r="AK30" s="3005" t="s">
        <v>1224</v>
      </c>
      <c r="AL30" s="3005" t="s">
        <v>1225</v>
      </c>
      <c r="AM30" s="3005" t="s">
        <v>1226</v>
      </c>
      <c r="AN30" s="3005" t="s">
        <v>1227</v>
      </c>
      <c r="AO30" s="3005" t="s">
        <v>1228</v>
      </c>
      <c r="AP30" s="3005" t="s">
        <v>1229</v>
      </c>
      <c r="AQ30" s="3005" t="s">
        <v>1230</v>
      </c>
      <c r="AR30" s="3005" t="s">
        <v>1231</v>
      </c>
      <c r="AS30" s="3005" t="s">
        <v>1232</v>
      </c>
      <c r="AT30" s="3005" t="s">
        <v>1233</v>
      </c>
      <c r="AU30" s="3005" t="s">
        <v>1234</v>
      </c>
      <c r="AV30" s="3005" t="s">
        <v>1235</v>
      </c>
      <c r="AW30" s="3005" t="s">
        <v>1236</v>
      </c>
      <c r="AX30" s="3005" t="s">
        <v>1237</v>
      </c>
      <c r="AY30" s="3005" t="s">
        <v>1238</v>
      </c>
      <c r="AZ30" s="3005" t="s">
        <v>1239</v>
      </c>
      <c r="BA30" s="3005" t="s">
        <v>1240</v>
      </c>
      <c r="BB30" s="3005" t="s">
        <v>1241</v>
      </c>
      <c r="BC30" s="3005" t="s">
        <v>1242</v>
      </c>
      <c r="BD30" s="3005" t="s">
        <v>1243</v>
      </c>
      <c r="BE30" s="3005" t="s">
        <v>1244</v>
      </c>
      <c r="BF30" s="4028" t="s">
        <v>1245</v>
      </c>
      <c r="BG30" s="3005" t="s">
        <v>1246</v>
      </c>
      <c r="BH30" s="3005" t="s">
        <v>1247</v>
      </c>
      <c r="BI30" s="4030" t="s">
        <v>1248</v>
      </c>
    </row>
    <row r="31" spans="1:61" s="293" customFormat="1" ht="14.85" customHeight="1" thickBot="1">
      <c r="A31" s="310"/>
      <c r="B31" s="310" t="s">
        <v>44</v>
      </c>
      <c r="C31" s="310"/>
      <c r="D31" s="294"/>
      <c r="E31" s="311"/>
      <c r="F31" s="296">
        <f>'73'!F11</f>
        <v>12620.544450192057</v>
      </c>
      <c r="G31" s="292">
        <v>100</v>
      </c>
      <c r="H31" s="292">
        <f>BG32</f>
        <v>62.207136540886701</v>
      </c>
      <c r="I31" s="292">
        <f>BH32</f>
        <v>37.792863459113178</v>
      </c>
      <c r="J31" s="296">
        <f t="shared" ref="J31:J60" si="2">F31*I31/100</f>
        <v>4769.6651318577697</v>
      </c>
      <c r="K31" s="292">
        <f t="shared" ref="K31:T32" si="3">AJ32</f>
        <v>5.7602568539241732</v>
      </c>
      <c r="L31" s="292">
        <f t="shared" si="3"/>
        <v>1.3267178074282906</v>
      </c>
      <c r="M31" s="292">
        <f t="shared" si="3"/>
        <v>7.8372490599321774</v>
      </c>
      <c r="N31" s="292">
        <f t="shared" si="3"/>
        <v>23.459553308783704</v>
      </c>
      <c r="O31" s="292">
        <f t="shared" si="3"/>
        <v>12.851982982166582</v>
      </c>
      <c r="P31" s="292">
        <f t="shared" si="3"/>
        <v>7.7278374193358719</v>
      </c>
      <c r="Q31" s="292">
        <f t="shared" si="3"/>
        <v>14.058184051546792</v>
      </c>
      <c r="R31" s="292">
        <f t="shared" si="3"/>
        <v>16.366779867948168</v>
      </c>
      <c r="S31" s="292">
        <f t="shared" si="3"/>
        <v>14.459537084211188</v>
      </c>
      <c r="T31" s="292">
        <f t="shared" si="3"/>
        <v>7.8262813863718694</v>
      </c>
      <c r="U31" s="292">
        <f t="shared" ref="U31:AD32" si="4">AT32</f>
        <v>20.086211169870694</v>
      </c>
      <c r="V31" s="292">
        <f t="shared" si="4"/>
        <v>14.1253029101234</v>
      </c>
      <c r="W31" s="292">
        <f t="shared" si="4"/>
        <v>25.881809931303369</v>
      </c>
      <c r="X31" s="292">
        <f t="shared" si="4"/>
        <v>2.7701105843013631</v>
      </c>
      <c r="Y31" s="292">
        <f t="shared" si="4"/>
        <v>5.786914345777002</v>
      </c>
      <c r="Z31" s="292">
        <f t="shared" si="4"/>
        <v>1.3297395076859426</v>
      </c>
      <c r="AA31" s="292">
        <f t="shared" si="4"/>
        <v>1.1076726250829052</v>
      </c>
      <c r="AB31" s="292">
        <f t="shared" si="4"/>
        <v>7.9836215309108836</v>
      </c>
      <c r="AC31" s="292">
        <f t="shared" si="4"/>
        <v>0.99562673255048972</v>
      </c>
      <c r="AD31" s="292">
        <f t="shared" si="4"/>
        <v>10.118533625901172</v>
      </c>
      <c r="AE31" s="292">
        <v>10.030125097898337</v>
      </c>
      <c r="AF31" s="292">
        <v>1.4698686991943328</v>
      </c>
      <c r="AG31" s="4024"/>
      <c r="AH31" s="4025"/>
      <c r="AI31" s="2741" t="s">
        <v>1248</v>
      </c>
      <c r="AJ31" s="3006" t="s">
        <v>1248</v>
      </c>
      <c r="AK31" s="3006" t="s">
        <v>1248</v>
      </c>
      <c r="AL31" s="3006" t="s">
        <v>1248</v>
      </c>
      <c r="AM31" s="3006" t="s">
        <v>1248</v>
      </c>
      <c r="AN31" s="3006" t="s">
        <v>1248</v>
      </c>
      <c r="AO31" s="3006" t="s">
        <v>1248</v>
      </c>
      <c r="AP31" s="3006" t="s">
        <v>1248</v>
      </c>
      <c r="AQ31" s="3006" t="s">
        <v>1248</v>
      </c>
      <c r="AR31" s="3006" t="s">
        <v>1248</v>
      </c>
      <c r="AS31" s="3006" t="s">
        <v>1248</v>
      </c>
      <c r="AT31" s="3006" t="s">
        <v>1248</v>
      </c>
      <c r="AU31" s="3006" t="s">
        <v>1248</v>
      </c>
      <c r="AV31" s="3006" t="s">
        <v>1248</v>
      </c>
      <c r="AW31" s="3006" t="s">
        <v>1248</v>
      </c>
      <c r="AX31" s="3006" t="s">
        <v>1248</v>
      </c>
      <c r="AY31" s="3006" t="s">
        <v>1248</v>
      </c>
      <c r="AZ31" s="3006" t="s">
        <v>1248</v>
      </c>
      <c r="BA31" s="3006" t="s">
        <v>1248</v>
      </c>
      <c r="BB31" s="3006" t="s">
        <v>1248</v>
      </c>
      <c r="BC31" s="3006" t="s">
        <v>1248</v>
      </c>
      <c r="BD31" s="3006" t="s">
        <v>1248</v>
      </c>
      <c r="BE31" s="3006" t="s">
        <v>1248</v>
      </c>
      <c r="BF31" s="4029"/>
      <c r="BG31" s="3006" t="s">
        <v>1248</v>
      </c>
      <c r="BH31" s="3006" t="s">
        <v>1248</v>
      </c>
      <c r="BI31" s="4031"/>
    </row>
    <row r="32" spans="1:61" s="293" customFormat="1" ht="14.85" customHeight="1" thickTop="1">
      <c r="A32" s="310"/>
      <c r="B32" s="310" t="s">
        <v>596</v>
      </c>
      <c r="C32" s="310"/>
      <c r="D32" s="294"/>
      <c r="E32" s="311"/>
      <c r="F32" s="296">
        <f>'73'!F12</f>
        <v>4124.4555498084628</v>
      </c>
      <c r="G32" s="292">
        <v>100</v>
      </c>
      <c r="H32" s="292">
        <f>BG33</f>
        <v>67.821310826192388</v>
      </c>
      <c r="I32" s="292">
        <f>BH33</f>
        <v>32.178689173807612</v>
      </c>
      <c r="J32" s="296">
        <f t="shared" si="2"/>
        <v>1327.195731484723</v>
      </c>
      <c r="K32" s="292">
        <f t="shared" si="3"/>
        <v>2.4203687713944153</v>
      </c>
      <c r="L32" s="292">
        <f t="shared" si="3"/>
        <v>0</v>
      </c>
      <c r="M32" s="292">
        <f t="shared" si="3"/>
        <v>7.7304983227237303</v>
      </c>
      <c r="N32" s="292">
        <f t="shared" si="3"/>
        <v>21.479028201606841</v>
      </c>
      <c r="O32" s="292">
        <f t="shared" si="3"/>
        <v>12.847873784587021</v>
      </c>
      <c r="P32" s="292">
        <f t="shared" si="3"/>
        <v>7.3392331479127906</v>
      </c>
      <c r="Q32" s="292">
        <f t="shared" si="3"/>
        <v>12.87813081461392</v>
      </c>
      <c r="R32" s="292">
        <f t="shared" si="3"/>
        <v>14.875029187223095</v>
      </c>
      <c r="S32" s="292">
        <f t="shared" si="3"/>
        <v>13.046998130043121</v>
      </c>
      <c r="T32" s="292">
        <f t="shared" si="3"/>
        <v>5.4108061506122835</v>
      </c>
      <c r="U32" s="292">
        <f t="shared" si="4"/>
        <v>19.79781714040476</v>
      </c>
      <c r="V32" s="292">
        <f t="shared" si="4"/>
        <v>16.435275245572349</v>
      </c>
      <c r="W32" s="292">
        <f t="shared" si="4"/>
        <v>21.439162858136321</v>
      </c>
      <c r="X32" s="292">
        <f t="shared" si="4"/>
        <v>0.6404478639294563</v>
      </c>
      <c r="Y32" s="292">
        <f t="shared" si="4"/>
        <v>3.3514876604909669</v>
      </c>
      <c r="Z32" s="292">
        <f t="shared" si="4"/>
        <v>1.1504253411323988</v>
      </c>
      <c r="AA32" s="292">
        <f t="shared" si="4"/>
        <v>0.3501103715574046</v>
      </c>
      <c r="AB32" s="292">
        <f t="shared" si="4"/>
        <v>4.7123983904110212</v>
      </c>
      <c r="AC32" s="292">
        <f t="shared" si="4"/>
        <v>0.46866059523679104</v>
      </c>
      <c r="AD32" s="292">
        <f t="shared" si="4"/>
        <v>8.2210554377977285</v>
      </c>
      <c r="AE32" s="292">
        <v>7.2538414829313931</v>
      </c>
      <c r="AF32" s="292">
        <v>0.43542909957240167</v>
      </c>
      <c r="AG32" s="4019" t="s">
        <v>991</v>
      </c>
      <c r="AH32" s="2742" t="s">
        <v>992</v>
      </c>
      <c r="AI32" s="2743">
        <v>62.207136540886701</v>
      </c>
      <c r="AJ32" s="2744">
        <v>5.7602568539241732</v>
      </c>
      <c r="AK32" s="2744">
        <v>1.3267178074282906</v>
      </c>
      <c r="AL32" s="2744">
        <v>7.8372490599321774</v>
      </c>
      <c r="AM32" s="2744">
        <v>23.459553308783704</v>
      </c>
      <c r="AN32" s="2744">
        <v>12.851982982166582</v>
      </c>
      <c r="AO32" s="2744">
        <v>7.7278374193358719</v>
      </c>
      <c r="AP32" s="2744">
        <v>14.058184051546792</v>
      </c>
      <c r="AQ32" s="2744">
        <v>16.366779867948168</v>
      </c>
      <c r="AR32" s="2744">
        <v>14.459537084211188</v>
      </c>
      <c r="AS32" s="2744">
        <v>7.8262813863718694</v>
      </c>
      <c r="AT32" s="2744">
        <v>20.086211169870694</v>
      </c>
      <c r="AU32" s="2744">
        <v>14.1253029101234</v>
      </c>
      <c r="AV32" s="2744">
        <v>25.881809931303369</v>
      </c>
      <c r="AW32" s="2744">
        <v>2.7701105843013631</v>
      </c>
      <c r="AX32" s="2744">
        <v>5.786914345777002</v>
      </c>
      <c r="AY32" s="2744">
        <v>1.3297395076859426</v>
      </c>
      <c r="AZ32" s="2744">
        <v>1.1076726250829052</v>
      </c>
      <c r="BA32" s="2744">
        <v>7.9836215309108836</v>
      </c>
      <c r="BB32" s="2745">
        <v>0.99562673255048972</v>
      </c>
      <c r="BC32" s="2744">
        <v>10.118533625901172</v>
      </c>
      <c r="BD32" s="2744">
        <v>9.9955976212672724</v>
      </c>
      <c r="BE32" s="2745">
        <v>0.17351467577555871</v>
      </c>
      <c r="BF32" s="2746">
        <v>12620.544450192057</v>
      </c>
      <c r="BG32" s="2744">
        <v>62.207136540886701</v>
      </c>
      <c r="BH32" s="2744">
        <v>37.792863459113178</v>
      </c>
      <c r="BI32" s="2747">
        <v>100</v>
      </c>
    </row>
    <row r="33" spans="1:61" s="293" customFormat="1" ht="14.85" customHeight="1">
      <c r="A33" s="4060" t="s">
        <v>597</v>
      </c>
      <c r="B33" s="4060"/>
      <c r="C33" s="4060"/>
      <c r="D33" s="274"/>
      <c r="E33" s="311"/>
      <c r="F33" s="296"/>
      <c r="G33" s="292"/>
      <c r="H33" s="292"/>
      <c r="I33" s="292"/>
      <c r="J33" s="296"/>
      <c r="K33" s="292"/>
      <c r="L33" s="292"/>
      <c r="M33" s="292"/>
      <c r="N33" s="292"/>
      <c r="O33" s="292"/>
      <c r="P33" s="292"/>
      <c r="Q33" s="292"/>
      <c r="R33" s="292"/>
      <c r="S33" s="292"/>
      <c r="T33" s="292"/>
      <c r="U33" s="292"/>
      <c r="V33" s="292"/>
      <c r="W33" s="292"/>
      <c r="X33" s="292"/>
      <c r="Y33" s="292"/>
      <c r="Z33" s="292"/>
      <c r="AA33" s="292"/>
      <c r="AB33" s="292"/>
      <c r="AC33" s="292"/>
      <c r="AD33" s="292"/>
      <c r="AE33" s="292"/>
      <c r="AF33" s="292"/>
      <c r="AG33" s="4017"/>
      <c r="AH33" s="3003" t="s">
        <v>3714</v>
      </c>
      <c r="AI33" s="2748">
        <v>67.821310826192388</v>
      </c>
      <c r="AJ33" s="2749">
        <v>2.4203687713944153</v>
      </c>
      <c r="AK33" s="2749">
        <v>0</v>
      </c>
      <c r="AL33" s="2749">
        <v>7.7304983227237303</v>
      </c>
      <c r="AM33" s="2749">
        <v>21.479028201606841</v>
      </c>
      <c r="AN33" s="2749">
        <v>12.847873784587021</v>
      </c>
      <c r="AO33" s="2749">
        <v>7.3392331479127906</v>
      </c>
      <c r="AP33" s="2749">
        <v>12.87813081461392</v>
      </c>
      <c r="AQ33" s="2749">
        <v>14.875029187223095</v>
      </c>
      <c r="AR33" s="2749">
        <v>13.046998130043121</v>
      </c>
      <c r="AS33" s="2749">
        <v>5.4108061506122835</v>
      </c>
      <c r="AT33" s="2749">
        <v>19.79781714040476</v>
      </c>
      <c r="AU33" s="2749">
        <v>16.435275245572349</v>
      </c>
      <c r="AV33" s="2749">
        <v>21.439162858136321</v>
      </c>
      <c r="AW33" s="2750">
        <v>0.6404478639294563</v>
      </c>
      <c r="AX33" s="2749">
        <v>3.3514876604909669</v>
      </c>
      <c r="AY33" s="2749">
        <v>1.1504253411323988</v>
      </c>
      <c r="AZ33" s="2750">
        <v>0.3501103715574046</v>
      </c>
      <c r="BA33" s="2749">
        <v>4.7123983904110212</v>
      </c>
      <c r="BB33" s="2750">
        <v>0.46866059523679104</v>
      </c>
      <c r="BC33" s="2749">
        <v>8.2210554377977285</v>
      </c>
      <c r="BD33" s="2749">
        <v>8.7319769979321826</v>
      </c>
      <c r="BE33" s="2749">
        <v>0</v>
      </c>
      <c r="BF33" s="2751">
        <v>4124.4555498084628</v>
      </c>
      <c r="BG33" s="2749">
        <v>67.821310826192388</v>
      </c>
      <c r="BH33" s="2749">
        <v>32.178689173807612</v>
      </c>
      <c r="BI33" s="2752">
        <v>100</v>
      </c>
    </row>
    <row r="34" spans="1:61" s="293" customFormat="1" ht="14.85" customHeight="1">
      <c r="A34" s="310"/>
      <c r="B34" s="312" t="s">
        <v>52</v>
      </c>
      <c r="C34" s="310"/>
      <c r="D34" s="294"/>
      <c r="E34" s="311"/>
      <c r="F34" s="296">
        <f>'73'!F14</f>
        <v>3019.999999998633</v>
      </c>
      <c r="G34" s="292">
        <v>100</v>
      </c>
      <c r="H34" s="292">
        <f t="shared" ref="H34:I38" si="5">BG35</f>
        <v>58.869320906382328</v>
      </c>
      <c r="I34" s="292">
        <f t="shared" si="5"/>
        <v>41.130679093617751</v>
      </c>
      <c r="J34" s="296">
        <f t="shared" si="2"/>
        <v>1242.1465086266937</v>
      </c>
      <c r="K34" s="292">
        <f t="shared" ref="K34:T38" si="6">AJ35</f>
        <v>6.6301560727110482</v>
      </c>
      <c r="L34" s="292">
        <f t="shared" si="6"/>
        <v>1.5945807311591991</v>
      </c>
      <c r="M34" s="292">
        <f t="shared" si="6"/>
        <v>9.6198720008604397</v>
      </c>
      <c r="N34" s="292">
        <f t="shared" si="6"/>
        <v>27.333779566518324</v>
      </c>
      <c r="O34" s="292">
        <f t="shared" si="6"/>
        <v>16.198294307105144</v>
      </c>
      <c r="P34" s="292">
        <f t="shared" si="6"/>
        <v>8.6526481392325891</v>
      </c>
      <c r="Q34" s="292">
        <f t="shared" si="6"/>
        <v>16.502771081869547</v>
      </c>
      <c r="R34" s="292">
        <f t="shared" si="6"/>
        <v>18.789495121929495</v>
      </c>
      <c r="S34" s="292">
        <f t="shared" si="6"/>
        <v>12.640166520704927</v>
      </c>
      <c r="T34" s="292">
        <f t="shared" si="6"/>
        <v>9.0719695608069841</v>
      </c>
      <c r="U34" s="292">
        <f t="shared" ref="U34:AD38" si="7">AT35</f>
        <v>22.408154496686187</v>
      </c>
      <c r="V34" s="292">
        <f t="shared" si="7"/>
        <v>16.392156649975714</v>
      </c>
      <c r="W34" s="292">
        <f t="shared" si="7"/>
        <v>30.743199995912786</v>
      </c>
      <c r="X34" s="292">
        <f t="shared" si="7"/>
        <v>2.9199351160366107</v>
      </c>
      <c r="Y34" s="292">
        <f t="shared" si="7"/>
        <v>6.1381058361789425</v>
      </c>
      <c r="Z34" s="292">
        <f t="shared" si="7"/>
        <v>1.2874807103345454</v>
      </c>
      <c r="AA34" s="292">
        <f t="shared" si="7"/>
        <v>1.1294233744680779</v>
      </c>
      <c r="AB34" s="292">
        <f t="shared" si="7"/>
        <v>8.4117230559131464</v>
      </c>
      <c r="AC34" s="292">
        <f t="shared" si="7"/>
        <v>1.1809179233157667</v>
      </c>
      <c r="AD34" s="292">
        <f t="shared" si="7"/>
        <v>11.789010389172299</v>
      </c>
      <c r="AE34" s="292">
        <v>14.603631115974009</v>
      </c>
      <c r="AF34" s="292">
        <v>0.52057222193851616</v>
      </c>
      <c r="AG34" s="4017" t="s">
        <v>994</v>
      </c>
      <c r="AH34" s="4018"/>
      <c r="AI34" s="2748">
        <v>63.589961998552759</v>
      </c>
      <c r="AJ34" s="2749">
        <v>4.9376100974160408</v>
      </c>
      <c r="AK34" s="2750">
        <v>0.9999343721415076</v>
      </c>
      <c r="AL34" s="2749">
        <v>7.8109553202770146</v>
      </c>
      <c r="AM34" s="2749">
        <v>22.971730808345914</v>
      </c>
      <c r="AN34" s="2749">
        <v>12.850970847035937</v>
      </c>
      <c r="AO34" s="2749">
        <v>7.6321204265648745</v>
      </c>
      <c r="AP34" s="2749">
        <v>13.767525519320015</v>
      </c>
      <c r="AQ34" s="2749">
        <v>15.999347238862043</v>
      </c>
      <c r="AR34" s="2749">
        <v>14.111615069947877</v>
      </c>
      <c r="AS34" s="2749">
        <v>7.2313264600324612</v>
      </c>
      <c r="AT34" s="2749">
        <v>20.015176929478773</v>
      </c>
      <c r="AU34" s="2749">
        <v>14.694271451111513</v>
      </c>
      <c r="AV34" s="2749">
        <v>24.787542963446427</v>
      </c>
      <c r="AW34" s="2749">
        <v>2.245554046453774</v>
      </c>
      <c r="AX34" s="2749">
        <v>5.1870451843389969</v>
      </c>
      <c r="AY34" s="2749">
        <v>1.2855726931501976</v>
      </c>
      <c r="AZ34" s="2750">
        <v>0.9210777107276602</v>
      </c>
      <c r="BA34" s="2749">
        <v>7.1778876141299781</v>
      </c>
      <c r="BB34" s="2750">
        <v>0.86582987321310156</v>
      </c>
      <c r="BC34" s="2749">
        <v>9.6511663853180902</v>
      </c>
      <c r="BD34" s="2749">
        <v>9.684355633045902</v>
      </c>
      <c r="BE34" s="2750">
        <v>0.13077633194302959</v>
      </c>
      <c r="BF34" s="2751">
        <v>16745.000000000542</v>
      </c>
      <c r="BG34" s="2749">
        <v>63.589961998552759</v>
      </c>
      <c r="BH34" s="2749">
        <v>36.410038001446949</v>
      </c>
      <c r="BI34" s="2752">
        <v>100</v>
      </c>
    </row>
    <row r="35" spans="1:61" s="293" customFormat="1" ht="14.85" customHeight="1">
      <c r="A35" s="310"/>
      <c r="B35" s="312" t="s">
        <v>53</v>
      </c>
      <c r="C35" s="310"/>
      <c r="D35" s="294"/>
      <c r="E35" s="311"/>
      <c r="F35" s="296">
        <f>'73'!F15</f>
        <v>1088.9999999995534</v>
      </c>
      <c r="G35" s="292">
        <v>100</v>
      </c>
      <c r="H35" s="292">
        <f t="shared" si="5"/>
        <v>54.517171596889526</v>
      </c>
      <c r="I35" s="292">
        <f t="shared" si="5"/>
        <v>45.482828403110503</v>
      </c>
      <c r="J35" s="296">
        <f t="shared" si="2"/>
        <v>495.30800130967032</v>
      </c>
      <c r="K35" s="292">
        <f t="shared" si="6"/>
        <v>6.7017171494284415</v>
      </c>
      <c r="L35" s="292">
        <f t="shared" si="6"/>
        <v>0</v>
      </c>
      <c r="M35" s="292">
        <f t="shared" si="6"/>
        <v>10.332682902179537</v>
      </c>
      <c r="N35" s="292">
        <f t="shared" si="6"/>
        <v>31.685198229274501</v>
      </c>
      <c r="O35" s="292">
        <f t="shared" si="6"/>
        <v>13.245215498419928</v>
      </c>
      <c r="P35" s="292">
        <f t="shared" si="6"/>
        <v>10.557092241544474</v>
      </c>
      <c r="Q35" s="292">
        <f t="shared" si="6"/>
        <v>20.953456598314055</v>
      </c>
      <c r="R35" s="292">
        <f t="shared" si="6"/>
        <v>18.678374257690823</v>
      </c>
      <c r="S35" s="292">
        <f t="shared" si="6"/>
        <v>15.002893813063626</v>
      </c>
      <c r="T35" s="292">
        <f t="shared" si="6"/>
        <v>9.2900662762227455</v>
      </c>
      <c r="U35" s="292">
        <f t="shared" si="7"/>
        <v>20.090779231539418</v>
      </c>
      <c r="V35" s="292">
        <f t="shared" si="7"/>
        <v>14.715765949123108</v>
      </c>
      <c r="W35" s="292">
        <f t="shared" si="7"/>
        <v>27.934673796128312</v>
      </c>
      <c r="X35" s="292">
        <f t="shared" si="7"/>
        <v>3.1084647862220929</v>
      </c>
      <c r="Y35" s="292">
        <f t="shared" si="7"/>
        <v>6.1514352883624879</v>
      </c>
      <c r="Z35" s="292">
        <f t="shared" si="7"/>
        <v>1.0999687628404378</v>
      </c>
      <c r="AA35" s="292">
        <f t="shared" si="7"/>
        <v>1.3770497858712751</v>
      </c>
      <c r="AB35" s="292">
        <f t="shared" si="7"/>
        <v>7.4026549672454864</v>
      </c>
      <c r="AC35" s="292">
        <f t="shared" si="7"/>
        <v>0</v>
      </c>
      <c r="AD35" s="292">
        <f t="shared" si="7"/>
        <v>12.480708792357422</v>
      </c>
      <c r="AE35" s="292">
        <v>14.79076754092595</v>
      </c>
      <c r="AF35" s="292">
        <v>1.101573371895276</v>
      </c>
      <c r="AG35" s="4017" t="s">
        <v>995</v>
      </c>
      <c r="AH35" s="4018"/>
      <c r="AI35" s="2748">
        <v>58.869320906382328</v>
      </c>
      <c r="AJ35" s="2749">
        <v>6.6301560727110482</v>
      </c>
      <c r="AK35" s="2749">
        <v>1.5945807311591991</v>
      </c>
      <c r="AL35" s="2749">
        <v>9.6198720008604397</v>
      </c>
      <c r="AM35" s="2749">
        <v>27.333779566518324</v>
      </c>
      <c r="AN35" s="2749">
        <v>16.198294307105144</v>
      </c>
      <c r="AO35" s="2749">
        <v>8.6526481392325891</v>
      </c>
      <c r="AP35" s="2749">
        <v>16.502771081869547</v>
      </c>
      <c r="AQ35" s="2749">
        <v>18.789495121929495</v>
      </c>
      <c r="AR35" s="2749">
        <v>12.640166520704927</v>
      </c>
      <c r="AS35" s="2749">
        <v>9.0719695608069841</v>
      </c>
      <c r="AT35" s="2749">
        <v>22.408154496686187</v>
      </c>
      <c r="AU35" s="2749">
        <v>16.392156649975714</v>
      </c>
      <c r="AV35" s="2749">
        <v>30.743199995912786</v>
      </c>
      <c r="AW35" s="2749">
        <v>2.9199351160366107</v>
      </c>
      <c r="AX35" s="2749">
        <v>6.1381058361789425</v>
      </c>
      <c r="AY35" s="2749">
        <v>1.2874807103345454</v>
      </c>
      <c r="AZ35" s="2749">
        <v>1.1294233744680779</v>
      </c>
      <c r="BA35" s="2749">
        <v>8.4117230559131464</v>
      </c>
      <c r="BB35" s="2749">
        <v>1.1809179233157667</v>
      </c>
      <c r="BC35" s="2749">
        <v>11.789010389172299</v>
      </c>
      <c r="BD35" s="2749">
        <v>14.353153576804317</v>
      </c>
      <c r="BE35" s="2750">
        <v>0.39637162893427597</v>
      </c>
      <c r="BF35" s="2751">
        <v>3019.999999998633</v>
      </c>
      <c r="BG35" s="2749">
        <v>58.869320906382328</v>
      </c>
      <c r="BH35" s="2749">
        <v>41.130679093617751</v>
      </c>
      <c r="BI35" s="2752">
        <v>100</v>
      </c>
    </row>
    <row r="36" spans="1:61" s="293" customFormat="1" ht="14.85" customHeight="1">
      <c r="A36" s="310"/>
      <c r="B36" s="312" t="s">
        <v>54</v>
      </c>
      <c r="C36" s="310"/>
      <c r="D36" s="294"/>
      <c r="E36" s="311"/>
      <c r="F36" s="296">
        <f>'73'!F16</f>
        <v>6294.0000000014134</v>
      </c>
      <c r="G36" s="292">
        <v>100</v>
      </c>
      <c r="H36" s="292">
        <f t="shared" si="5"/>
        <v>63.781405611229793</v>
      </c>
      <c r="I36" s="292">
        <f t="shared" si="5"/>
        <v>36.218594388770036</v>
      </c>
      <c r="J36" s="296">
        <f t="shared" si="2"/>
        <v>2279.5983308296982</v>
      </c>
      <c r="K36" s="292">
        <f t="shared" si="6"/>
        <v>5.7345212926968649</v>
      </c>
      <c r="L36" s="292">
        <f t="shared" si="6"/>
        <v>1.3822248992156843</v>
      </c>
      <c r="M36" s="292">
        <f t="shared" si="6"/>
        <v>6.8735351668273559</v>
      </c>
      <c r="N36" s="292">
        <f t="shared" si="6"/>
        <v>22.622103752724293</v>
      </c>
      <c r="O36" s="292">
        <f t="shared" si="6"/>
        <v>12.724928645088468</v>
      </c>
      <c r="P36" s="292">
        <f t="shared" si="6"/>
        <v>7.3931952254510716</v>
      </c>
      <c r="Q36" s="292">
        <f t="shared" si="6"/>
        <v>12.240069990360162</v>
      </c>
      <c r="R36" s="292">
        <f t="shared" si="6"/>
        <v>16.294735573925195</v>
      </c>
      <c r="S36" s="292">
        <f t="shared" si="6"/>
        <v>15.831298689659294</v>
      </c>
      <c r="T36" s="292">
        <f t="shared" si="6"/>
        <v>7.2008783214009098</v>
      </c>
      <c r="U36" s="292">
        <f t="shared" si="7"/>
        <v>19.034330253202935</v>
      </c>
      <c r="V36" s="292">
        <f t="shared" si="7"/>
        <v>13.59206090294211</v>
      </c>
      <c r="W36" s="292">
        <f t="shared" si="7"/>
        <v>24.095077771481225</v>
      </c>
      <c r="X36" s="292">
        <f t="shared" si="7"/>
        <v>3.4250050140605266</v>
      </c>
      <c r="Y36" s="292">
        <f t="shared" si="7"/>
        <v>6.9515438633689879</v>
      </c>
      <c r="Z36" s="292">
        <f t="shared" si="7"/>
        <v>1.1590781848174874</v>
      </c>
      <c r="AA36" s="292">
        <f t="shared" si="7"/>
        <v>1.099295486719386</v>
      </c>
      <c r="AB36" s="292">
        <f t="shared" si="7"/>
        <v>6.8909502800091325</v>
      </c>
      <c r="AC36" s="292">
        <f t="shared" si="7"/>
        <v>0.92282150695873855</v>
      </c>
      <c r="AD36" s="292">
        <f t="shared" si="7"/>
        <v>9.3451001369622322</v>
      </c>
      <c r="AE36" s="292">
        <v>7.6226163492302561</v>
      </c>
      <c r="AF36" s="292">
        <v>2.1482036384526313</v>
      </c>
      <c r="AG36" s="4017" t="s">
        <v>996</v>
      </c>
      <c r="AH36" s="4018"/>
      <c r="AI36" s="2748">
        <v>54.517171596889526</v>
      </c>
      <c r="AJ36" s="2749">
        <v>6.7017171494284415</v>
      </c>
      <c r="AK36" s="2749">
        <v>0</v>
      </c>
      <c r="AL36" s="2749">
        <v>10.332682902179537</v>
      </c>
      <c r="AM36" s="2749">
        <v>31.685198229274501</v>
      </c>
      <c r="AN36" s="2749">
        <v>13.245215498419928</v>
      </c>
      <c r="AO36" s="2749">
        <v>10.557092241544474</v>
      </c>
      <c r="AP36" s="2749">
        <v>20.953456598314055</v>
      </c>
      <c r="AQ36" s="2749">
        <v>18.678374257690823</v>
      </c>
      <c r="AR36" s="2749">
        <v>15.002893813063626</v>
      </c>
      <c r="AS36" s="2749">
        <v>9.2900662762227455</v>
      </c>
      <c r="AT36" s="2749">
        <v>20.090779231539418</v>
      </c>
      <c r="AU36" s="2749">
        <v>14.715765949123108</v>
      </c>
      <c r="AV36" s="2749">
        <v>27.934673796128312</v>
      </c>
      <c r="AW36" s="2749">
        <v>3.1084647862220929</v>
      </c>
      <c r="AX36" s="2749">
        <v>6.1514352883624879</v>
      </c>
      <c r="AY36" s="2749">
        <v>1.0999687628404378</v>
      </c>
      <c r="AZ36" s="2749">
        <v>1.3770497858712751</v>
      </c>
      <c r="BA36" s="2749">
        <v>7.4026549672454864</v>
      </c>
      <c r="BB36" s="2749">
        <v>0</v>
      </c>
      <c r="BC36" s="2749">
        <v>12.480708792357422</v>
      </c>
      <c r="BD36" s="2749">
        <v>9.5500454162715744</v>
      </c>
      <c r="BE36" s="2750">
        <v>0.54435937466058149</v>
      </c>
      <c r="BF36" s="2751">
        <v>1088.9999999995534</v>
      </c>
      <c r="BG36" s="2749">
        <v>54.517171596889526</v>
      </c>
      <c r="BH36" s="2749">
        <v>45.482828403110503</v>
      </c>
      <c r="BI36" s="2752">
        <v>100</v>
      </c>
    </row>
    <row r="37" spans="1:61" s="293" customFormat="1" ht="14.85" customHeight="1">
      <c r="A37" s="310"/>
      <c r="B37" s="312" t="s">
        <v>598</v>
      </c>
      <c r="C37" s="310"/>
      <c r="D37" s="294"/>
      <c r="E37" s="311"/>
      <c r="F37" s="296">
        <f>'73'!F17</f>
        <v>5885.0000000009068</v>
      </c>
      <c r="G37" s="292">
        <v>100</v>
      </c>
      <c r="H37" s="292">
        <f t="shared" si="5"/>
        <v>67.44591295537586</v>
      </c>
      <c r="I37" s="292">
        <f t="shared" si="5"/>
        <v>32.554087044624396</v>
      </c>
      <c r="J37" s="296">
        <f t="shared" si="2"/>
        <v>1915.8080225764411</v>
      </c>
      <c r="K37" s="292">
        <f t="shared" si="6"/>
        <v>3.0528398894964233</v>
      </c>
      <c r="L37" s="292">
        <f t="shared" si="6"/>
        <v>0.3956743819448873</v>
      </c>
      <c r="M37" s="292">
        <f t="shared" si="6"/>
        <v>7.5323893585319714</v>
      </c>
      <c r="N37" s="292">
        <f t="shared" si="6"/>
        <v>19.647394427112054</v>
      </c>
      <c r="O37" s="292">
        <f t="shared" si="6"/>
        <v>11.615279091962593</v>
      </c>
      <c r="P37" s="292">
        <f t="shared" si="6"/>
        <v>6.7526618457637326</v>
      </c>
      <c r="Q37" s="292">
        <f t="shared" si="6"/>
        <v>12.496436941187362</v>
      </c>
      <c r="R37" s="292">
        <f t="shared" si="6"/>
        <v>13.927778925677892</v>
      </c>
      <c r="S37" s="292">
        <f t="shared" si="6"/>
        <v>13.244748706644627</v>
      </c>
      <c r="T37" s="292">
        <f t="shared" si="6"/>
        <v>6.109091447732772</v>
      </c>
      <c r="U37" s="292">
        <f t="shared" si="7"/>
        <v>20.356937622315908</v>
      </c>
      <c r="V37" s="292">
        <f t="shared" si="7"/>
        <v>15.54415665662304</v>
      </c>
      <c r="W37" s="292">
        <f t="shared" si="7"/>
        <v>22.047181593471795</v>
      </c>
      <c r="X37" s="292">
        <f t="shared" si="7"/>
        <v>0.46584515662640602</v>
      </c>
      <c r="Y37" s="292">
        <f t="shared" si="7"/>
        <v>2.7473342194437604</v>
      </c>
      <c r="Z37" s="292">
        <f t="shared" si="7"/>
        <v>1.4860864780994394</v>
      </c>
      <c r="AA37" s="292">
        <f t="shared" si="7"/>
        <v>0.3898070798668129</v>
      </c>
      <c r="AB37" s="292">
        <f t="shared" si="7"/>
        <v>7.0105679096080804</v>
      </c>
      <c r="AC37" s="292">
        <f t="shared" si="7"/>
        <v>0.76868488253892153</v>
      </c>
      <c r="AD37" s="292">
        <f t="shared" si="7"/>
        <v>8.3086521002446396</v>
      </c>
      <c r="AE37" s="292">
        <v>7.191400974964127</v>
      </c>
      <c r="AF37" s="292">
        <v>0.56379458633010615</v>
      </c>
      <c r="AG37" s="4017" t="s">
        <v>997</v>
      </c>
      <c r="AH37" s="4018"/>
      <c r="AI37" s="2748">
        <v>63.781405611229793</v>
      </c>
      <c r="AJ37" s="2749">
        <v>5.7345212926968649</v>
      </c>
      <c r="AK37" s="2749">
        <v>1.3822248992156843</v>
      </c>
      <c r="AL37" s="2749">
        <v>6.8735351668273559</v>
      </c>
      <c r="AM37" s="2749">
        <v>22.622103752724293</v>
      </c>
      <c r="AN37" s="2749">
        <v>12.724928645088468</v>
      </c>
      <c r="AO37" s="2749">
        <v>7.3931952254510716</v>
      </c>
      <c r="AP37" s="2749">
        <v>12.240069990360162</v>
      </c>
      <c r="AQ37" s="2749">
        <v>16.294735573925195</v>
      </c>
      <c r="AR37" s="2749">
        <v>15.831298689659294</v>
      </c>
      <c r="AS37" s="2749">
        <v>7.2008783214009098</v>
      </c>
      <c r="AT37" s="2749">
        <v>19.034330253202935</v>
      </c>
      <c r="AU37" s="2749">
        <v>13.59206090294211</v>
      </c>
      <c r="AV37" s="2749">
        <v>24.095077771481225</v>
      </c>
      <c r="AW37" s="2749">
        <v>3.4250050140605266</v>
      </c>
      <c r="AX37" s="2749">
        <v>6.9515438633689879</v>
      </c>
      <c r="AY37" s="2749">
        <v>1.1590781848174874</v>
      </c>
      <c r="AZ37" s="2749">
        <v>1.099295486719386</v>
      </c>
      <c r="BA37" s="2749">
        <v>6.8909502800091325</v>
      </c>
      <c r="BB37" s="2750">
        <v>0.92282150695873855</v>
      </c>
      <c r="BC37" s="2749">
        <v>9.3451001369622322</v>
      </c>
      <c r="BD37" s="2749">
        <v>9.0701412597833979</v>
      </c>
      <c r="BE37" s="2749">
        <v>0</v>
      </c>
      <c r="BF37" s="2751">
        <v>6294.0000000014134</v>
      </c>
      <c r="BG37" s="2749">
        <v>63.781405611229793</v>
      </c>
      <c r="BH37" s="2749">
        <v>36.218594388770036</v>
      </c>
      <c r="BI37" s="2752">
        <v>100</v>
      </c>
    </row>
    <row r="38" spans="1:61" s="293" customFormat="1" ht="14.85" customHeight="1">
      <c r="A38" s="310"/>
      <c r="B38" s="312" t="s">
        <v>599</v>
      </c>
      <c r="C38" s="310"/>
      <c r="D38" s="294"/>
      <c r="E38" s="311"/>
      <c r="F38" s="296">
        <f>'73'!F18</f>
        <v>457</v>
      </c>
      <c r="G38" s="292">
        <v>100</v>
      </c>
      <c r="H38" s="292">
        <f t="shared" si="5"/>
        <v>64.113785557986873</v>
      </c>
      <c r="I38" s="292">
        <f t="shared" si="5"/>
        <v>35.886214442013134</v>
      </c>
      <c r="J38" s="296">
        <f t="shared" si="2"/>
        <v>164.00000000000003</v>
      </c>
      <c r="K38" s="292">
        <f t="shared" si="6"/>
        <v>2.8446389496717726</v>
      </c>
      <c r="L38" s="292">
        <f t="shared" si="6"/>
        <v>1.9693654266958425</v>
      </c>
      <c r="M38" s="292">
        <f t="shared" si="6"/>
        <v>6.3457330415754925</v>
      </c>
      <c r="N38" s="292">
        <f t="shared" si="6"/>
        <v>21.006564551422318</v>
      </c>
      <c r="O38" s="292">
        <f t="shared" si="6"/>
        <v>7.4398249452954053</v>
      </c>
      <c r="P38" s="292">
        <f t="shared" si="6"/>
        <v>8.5339168490153181</v>
      </c>
      <c r="Q38" s="292">
        <f t="shared" si="6"/>
        <v>15.973741794310722</v>
      </c>
      <c r="R38" s="292">
        <f t="shared" si="6"/>
        <v>13.785557986870897</v>
      </c>
      <c r="S38" s="292">
        <f t="shared" si="6"/>
        <v>9.1903719912472646</v>
      </c>
      <c r="T38" s="292">
        <f t="shared" si="6"/>
        <v>5.0328227571115978</v>
      </c>
      <c r="U38" s="292">
        <f t="shared" si="7"/>
        <v>13.129102844638949</v>
      </c>
      <c r="V38" s="292">
        <f t="shared" si="7"/>
        <v>7.6586433260393871</v>
      </c>
      <c r="W38" s="292">
        <f t="shared" si="7"/>
        <v>22.75711159737418</v>
      </c>
      <c r="X38" s="292">
        <f t="shared" si="7"/>
        <v>2.4070021881838075</v>
      </c>
      <c r="Y38" s="292">
        <f t="shared" si="7"/>
        <v>3.7199124726477026</v>
      </c>
      <c r="Z38" s="292">
        <f t="shared" si="7"/>
        <v>0.87527352297592997</v>
      </c>
      <c r="AA38" s="292">
        <f t="shared" si="7"/>
        <v>2.8446389496717726</v>
      </c>
      <c r="AB38" s="292">
        <f t="shared" si="7"/>
        <v>4.5951859956236323</v>
      </c>
      <c r="AC38" s="292">
        <f t="shared" si="7"/>
        <v>1.3129102844638949</v>
      </c>
      <c r="AD38" s="292">
        <f t="shared" si="7"/>
        <v>10.284463894967178</v>
      </c>
      <c r="AE38" s="292">
        <v>12.471655328798185</v>
      </c>
      <c r="AF38" s="292">
        <v>0.45351473922902497</v>
      </c>
      <c r="AG38" s="4017" t="s">
        <v>998</v>
      </c>
      <c r="AH38" s="4018"/>
      <c r="AI38" s="2748">
        <v>67.44591295537586</v>
      </c>
      <c r="AJ38" s="2749">
        <v>3.0528398894964233</v>
      </c>
      <c r="AK38" s="2750">
        <v>0.3956743819448873</v>
      </c>
      <c r="AL38" s="2749">
        <v>7.5323893585319714</v>
      </c>
      <c r="AM38" s="2749">
        <v>19.647394427112054</v>
      </c>
      <c r="AN38" s="2749">
        <v>11.615279091962593</v>
      </c>
      <c r="AO38" s="2749">
        <v>6.7526618457637326</v>
      </c>
      <c r="AP38" s="2749">
        <v>12.496436941187362</v>
      </c>
      <c r="AQ38" s="2749">
        <v>13.927778925677892</v>
      </c>
      <c r="AR38" s="2749">
        <v>13.244748706644627</v>
      </c>
      <c r="AS38" s="2749">
        <v>6.109091447732772</v>
      </c>
      <c r="AT38" s="2749">
        <v>20.356937622315908</v>
      </c>
      <c r="AU38" s="2749">
        <v>15.54415665662304</v>
      </c>
      <c r="AV38" s="2749">
        <v>22.047181593471795</v>
      </c>
      <c r="AW38" s="2750">
        <v>0.46584515662640602</v>
      </c>
      <c r="AX38" s="2749">
        <v>2.7473342194437604</v>
      </c>
      <c r="AY38" s="2749">
        <v>1.4860864780994394</v>
      </c>
      <c r="AZ38" s="2750">
        <v>0.3898070798668129</v>
      </c>
      <c r="BA38" s="2749">
        <v>7.0105679096080804</v>
      </c>
      <c r="BB38" s="2750">
        <v>0.76868488253892153</v>
      </c>
      <c r="BC38" s="2749">
        <v>8.3086521002446396</v>
      </c>
      <c r="BD38" s="2749">
        <v>7.940618984879749</v>
      </c>
      <c r="BE38" s="2749">
        <v>0</v>
      </c>
      <c r="BF38" s="2751">
        <v>5885.0000000009068</v>
      </c>
      <c r="BG38" s="2749">
        <v>67.44591295537586</v>
      </c>
      <c r="BH38" s="2749">
        <v>32.554087044624396</v>
      </c>
      <c r="BI38" s="2752">
        <v>100</v>
      </c>
    </row>
    <row r="39" spans="1:61" s="293" customFormat="1" ht="14.85" customHeight="1">
      <c r="A39" s="4060" t="s">
        <v>600</v>
      </c>
      <c r="B39" s="4060"/>
      <c r="C39" s="4060"/>
      <c r="D39" s="274"/>
      <c r="E39" s="311"/>
      <c r="F39" s="296"/>
      <c r="G39" s="292"/>
      <c r="H39" s="292"/>
      <c r="I39" s="292"/>
      <c r="J39" s="296"/>
      <c r="K39" s="292"/>
      <c r="L39" s="292"/>
      <c r="M39" s="292"/>
      <c r="N39" s="292"/>
      <c r="O39" s="292"/>
      <c r="P39" s="292"/>
      <c r="Q39" s="292"/>
      <c r="R39" s="292"/>
      <c r="S39" s="292"/>
      <c r="T39" s="292"/>
      <c r="U39" s="292"/>
      <c r="V39" s="292"/>
      <c r="W39" s="292"/>
      <c r="X39" s="292"/>
      <c r="Y39" s="292"/>
      <c r="Z39" s="292"/>
      <c r="AA39" s="292"/>
      <c r="AB39" s="292"/>
      <c r="AC39" s="292"/>
      <c r="AD39" s="292"/>
      <c r="AE39" s="292"/>
      <c r="AF39" s="292"/>
      <c r="AG39" s="4017" t="s">
        <v>999</v>
      </c>
      <c r="AH39" s="4018"/>
      <c r="AI39" s="2748">
        <v>64.113785557986873</v>
      </c>
      <c r="AJ39" s="2749">
        <v>2.8446389496717726</v>
      </c>
      <c r="AK39" s="2749">
        <v>1.9693654266958425</v>
      </c>
      <c r="AL39" s="2749">
        <v>6.3457330415754925</v>
      </c>
      <c r="AM39" s="2749">
        <v>21.006564551422318</v>
      </c>
      <c r="AN39" s="2749">
        <v>7.4398249452954053</v>
      </c>
      <c r="AO39" s="2749">
        <v>8.5339168490153181</v>
      </c>
      <c r="AP39" s="2749">
        <v>15.973741794310722</v>
      </c>
      <c r="AQ39" s="2749">
        <v>13.785557986870897</v>
      </c>
      <c r="AR39" s="2749">
        <v>9.1903719912472646</v>
      </c>
      <c r="AS39" s="2749">
        <v>5.0328227571115978</v>
      </c>
      <c r="AT39" s="2749">
        <v>13.129102844638949</v>
      </c>
      <c r="AU39" s="2749">
        <v>7.6586433260393871</v>
      </c>
      <c r="AV39" s="2749">
        <v>22.75711159737418</v>
      </c>
      <c r="AW39" s="2749">
        <v>2.4070021881838075</v>
      </c>
      <c r="AX39" s="2749">
        <v>3.7199124726477026</v>
      </c>
      <c r="AY39" s="2750">
        <v>0.87527352297592997</v>
      </c>
      <c r="AZ39" s="2749">
        <v>2.8446389496717726</v>
      </c>
      <c r="BA39" s="2749">
        <v>4.5951859956236323</v>
      </c>
      <c r="BB39" s="2749">
        <v>1.3129102844638949</v>
      </c>
      <c r="BC39" s="2749">
        <v>10.284463894967178</v>
      </c>
      <c r="BD39" s="2749">
        <v>10.065645514223196</v>
      </c>
      <c r="BE39" s="2750">
        <v>0.87527352297592997</v>
      </c>
      <c r="BF39" s="2751">
        <v>457</v>
      </c>
      <c r="BG39" s="2749">
        <v>64.113785557986873</v>
      </c>
      <c r="BH39" s="2749">
        <v>35.886214442013134</v>
      </c>
      <c r="BI39" s="2752">
        <v>100</v>
      </c>
    </row>
    <row r="40" spans="1:61" s="293" customFormat="1" ht="14.85" customHeight="1">
      <c r="A40" s="3519" t="s">
        <v>45</v>
      </c>
      <c r="B40" s="3519"/>
      <c r="C40" s="313"/>
      <c r="D40" s="274"/>
      <c r="E40" s="311"/>
      <c r="F40" s="296">
        <f>'73'!F20</f>
        <v>16320.000000000186</v>
      </c>
      <c r="G40" s="292">
        <v>100</v>
      </c>
      <c r="H40" s="292">
        <f>BG40</f>
        <v>64.140193280607733</v>
      </c>
      <c r="I40" s="292">
        <f>BH40</f>
        <v>35.859806719392076</v>
      </c>
      <c r="J40" s="296">
        <f t="shared" si="2"/>
        <v>5852.3204566048526</v>
      </c>
      <c r="K40" s="292">
        <f t="shared" ref="K40:AD40" si="8">AJ40</f>
        <v>4.5210401281324453</v>
      </c>
      <c r="L40" s="292">
        <f t="shared" si="8"/>
        <v>0.90893016539989469</v>
      </c>
      <c r="M40" s="292">
        <f t="shared" si="8"/>
        <v>7.5566860005432073</v>
      </c>
      <c r="N40" s="292">
        <f t="shared" si="8"/>
        <v>22.327514815324363</v>
      </c>
      <c r="O40" s="292">
        <f t="shared" si="8"/>
        <v>12.607208215505091</v>
      </c>
      <c r="P40" s="292">
        <f t="shared" si="8"/>
        <v>7.3555729382783293</v>
      </c>
      <c r="Q40" s="292">
        <f t="shared" si="8"/>
        <v>13.3112305841984</v>
      </c>
      <c r="R40" s="292">
        <f t="shared" si="8"/>
        <v>15.7017973300176</v>
      </c>
      <c r="S40" s="292">
        <f t="shared" si="8"/>
        <v>13.797159769593561</v>
      </c>
      <c r="T40" s="292">
        <f t="shared" si="8"/>
        <v>6.998597063725569</v>
      </c>
      <c r="U40" s="292">
        <f t="shared" si="8"/>
        <v>19.875578432369696</v>
      </c>
      <c r="V40" s="292">
        <f t="shared" si="8"/>
        <v>14.514656156055031</v>
      </c>
      <c r="W40" s="292">
        <f t="shared" si="8"/>
        <v>24.27907800796152</v>
      </c>
      <c r="X40" s="292">
        <f t="shared" si="8"/>
        <v>2.1510029430838915</v>
      </c>
      <c r="Y40" s="292">
        <f t="shared" si="8"/>
        <v>4.9665664291637706</v>
      </c>
      <c r="Z40" s="292">
        <f t="shared" si="8"/>
        <v>1.3190511487010117</v>
      </c>
      <c r="AA40" s="292">
        <f t="shared" si="8"/>
        <v>0.94506410944454633</v>
      </c>
      <c r="AB40" s="292">
        <f t="shared" si="8"/>
        <v>7.0092393977796359</v>
      </c>
      <c r="AC40" s="292">
        <f t="shared" si="8"/>
        <v>0.88837752616137811</v>
      </c>
      <c r="AD40" s="292">
        <f t="shared" si="8"/>
        <v>9.2918890808771994</v>
      </c>
      <c r="AE40" s="292">
        <v>9.308027524511072</v>
      </c>
      <c r="AF40" s="292">
        <v>1.1996086470593941</v>
      </c>
      <c r="AG40" s="4017" t="s">
        <v>1001</v>
      </c>
      <c r="AH40" s="4018"/>
      <c r="AI40" s="2748">
        <v>64.140193280607733</v>
      </c>
      <c r="AJ40" s="2749">
        <v>4.5210401281324453</v>
      </c>
      <c r="AK40" s="2750">
        <v>0.90893016539989469</v>
      </c>
      <c r="AL40" s="2749">
        <v>7.5566860005432073</v>
      </c>
      <c r="AM40" s="2749">
        <v>22.327514815324363</v>
      </c>
      <c r="AN40" s="2749">
        <v>12.607208215505091</v>
      </c>
      <c r="AO40" s="2749">
        <v>7.3555729382783293</v>
      </c>
      <c r="AP40" s="2749">
        <v>13.3112305841984</v>
      </c>
      <c r="AQ40" s="2749">
        <v>15.7017973300176</v>
      </c>
      <c r="AR40" s="2749">
        <v>13.797159769593561</v>
      </c>
      <c r="AS40" s="2749">
        <v>6.998597063725569</v>
      </c>
      <c r="AT40" s="2749">
        <v>19.875578432369696</v>
      </c>
      <c r="AU40" s="2749">
        <v>14.514656156055031</v>
      </c>
      <c r="AV40" s="2749">
        <v>24.27907800796152</v>
      </c>
      <c r="AW40" s="2749">
        <v>2.1510029430838915</v>
      </c>
      <c r="AX40" s="2749">
        <v>4.9665664291637706</v>
      </c>
      <c r="AY40" s="2749">
        <v>1.3190511487010117</v>
      </c>
      <c r="AZ40" s="2750">
        <v>0.94506410944454633</v>
      </c>
      <c r="BA40" s="2749">
        <v>7.0092393977796359</v>
      </c>
      <c r="BB40" s="2750">
        <v>0.88837752616137811</v>
      </c>
      <c r="BC40" s="2749">
        <v>9.2918890808771994</v>
      </c>
      <c r="BD40" s="2749">
        <v>9.3404769969874977</v>
      </c>
      <c r="BE40" s="2750">
        <v>0.1170251028422843</v>
      </c>
      <c r="BF40" s="2751">
        <v>16320.000000000186</v>
      </c>
      <c r="BG40" s="2749">
        <v>64.140193280607733</v>
      </c>
      <c r="BH40" s="2749">
        <v>35.859806719392076</v>
      </c>
      <c r="BI40" s="2752">
        <v>100</v>
      </c>
    </row>
    <row r="41" spans="1:61" s="293" customFormat="1" ht="14.85" customHeight="1">
      <c r="A41" s="314"/>
      <c r="B41" s="312" t="s">
        <v>601</v>
      </c>
      <c r="C41" s="313"/>
      <c r="D41" s="274"/>
      <c r="E41" s="311"/>
      <c r="F41" s="296">
        <f>'73'!F21</f>
        <v>5364.9999999998226</v>
      </c>
      <c r="G41" s="292">
        <v>100</v>
      </c>
      <c r="H41" s="292">
        <f>BG53</f>
        <v>65.442973281038647</v>
      </c>
      <c r="I41" s="292">
        <f>BH53</f>
        <v>34.557026718961446</v>
      </c>
      <c r="J41" s="296">
        <f t="shared" si="2"/>
        <v>1853.9844834722203</v>
      </c>
      <c r="K41" s="292">
        <f t="shared" ref="K41:AD41" si="9">AJ53</f>
        <v>3.6569939675118013</v>
      </c>
      <c r="L41" s="292">
        <f t="shared" si="9"/>
        <v>0.91288998997444482</v>
      </c>
      <c r="M41" s="292">
        <f t="shared" si="9"/>
        <v>6.2230237618857309</v>
      </c>
      <c r="N41" s="292">
        <f t="shared" si="9"/>
        <v>22.265697989535184</v>
      </c>
      <c r="O41" s="292">
        <f t="shared" si="9"/>
        <v>10.039476984755874</v>
      </c>
      <c r="P41" s="292">
        <f t="shared" si="9"/>
        <v>6.5152225400989874</v>
      </c>
      <c r="Q41" s="292">
        <f t="shared" si="9"/>
        <v>12.953983165187577</v>
      </c>
      <c r="R41" s="292">
        <f t="shared" si="9"/>
        <v>13.83839079756741</v>
      </c>
      <c r="S41" s="292">
        <f t="shared" si="9"/>
        <v>11.076690190779336</v>
      </c>
      <c r="T41" s="292">
        <f t="shared" si="9"/>
        <v>7.4557984139055646</v>
      </c>
      <c r="U41" s="292">
        <f t="shared" si="9"/>
        <v>18.31734247648772</v>
      </c>
      <c r="V41" s="292">
        <f t="shared" si="9"/>
        <v>13.453257536230998</v>
      </c>
      <c r="W41" s="292">
        <f t="shared" si="9"/>
        <v>25.582112262688451</v>
      </c>
      <c r="X41" s="292">
        <f t="shared" si="9"/>
        <v>1.4664343054669311</v>
      </c>
      <c r="Y41" s="292">
        <f t="shared" si="9"/>
        <v>4.229989974543483</v>
      </c>
      <c r="Z41" s="292">
        <f t="shared" si="9"/>
        <v>0.73321291537218547</v>
      </c>
      <c r="AA41" s="292">
        <f t="shared" si="9"/>
        <v>1.2715253471610142</v>
      </c>
      <c r="AB41" s="292">
        <f t="shared" si="9"/>
        <v>6.9095043821348261</v>
      </c>
      <c r="AC41" s="292">
        <f t="shared" si="9"/>
        <v>0.36414225319773752</v>
      </c>
      <c r="AD41" s="292">
        <f t="shared" si="9"/>
        <v>9.2585871677077733</v>
      </c>
      <c r="AE41" s="292">
        <v>11.055436322681588</v>
      </c>
      <c r="AF41" s="292">
        <v>2.2580924949345293</v>
      </c>
      <c r="AG41" s="4017" t="s">
        <v>1002</v>
      </c>
      <c r="AH41" s="4018"/>
      <c r="AI41" s="2748">
        <v>42.46108076766064</v>
      </c>
      <c r="AJ41" s="2749">
        <v>20.933896917893836</v>
      </c>
      <c r="AK41" s="2749">
        <v>4.4944959110167746</v>
      </c>
      <c r="AL41" s="2749">
        <v>17.574897198047839</v>
      </c>
      <c r="AM41" s="2749">
        <v>47.709624940355155</v>
      </c>
      <c r="AN41" s="2749">
        <v>22.211455897813995</v>
      </c>
      <c r="AO41" s="2749">
        <v>18.251543976760306</v>
      </c>
      <c r="AP41" s="2749">
        <v>31.289251027976956</v>
      </c>
      <c r="AQ41" s="2749">
        <v>27.425263738480755</v>
      </c>
      <c r="AR41" s="2749">
        <v>26.186698603544762</v>
      </c>
      <c r="AS41" s="2749">
        <v>16.168135278210503</v>
      </c>
      <c r="AT41" s="2749">
        <v>25.375759218464012</v>
      </c>
      <c r="AU41" s="2749">
        <v>21.591498781275792</v>
      </c>
      <c r="AV41" s="2749">
        <v>44.312597254053294</v>
      </c>
      <c r="AW41" s="2749">
        <v>5.8763164158545429</v>
      </c>
      <c r="AX41" s="2749">
        <v>13.653429383061328</v>
      </c>
      <c r="AY41" s="2749">
        <v>0</v>
      </c>
      <c r="AZ41" s="2749">
        <v>0</v>
      </c>
      <c r="BA41" s="2749">
        <v>13.653979121978315</v>
      </c>
      <c r="BB41" s="2749">
        <v>0</v>
      </c>
      <c r="BC41" s="2749">
        <v>23.447414875837904</v>
      </c>
      <c r="BD41" s="2749">
        <v>22.889295257678857</v>
      </c>
      <c r="BE41" s="2750">
        <v>0.65882352941124356</v>
      </c>
      <c r="BF41" s="2751">
        <v>425.00000000033617</v>
      </c>
      <c r="BG41" s="2749">
        <v>42.46108076766064</v>
      </c>
      <c r="BH41" s="2749">
        <v>57.53891923233936</v>
      </c>
      <c r="BI41" s="2752">
        <v>100</v>
      </c>
    </row>
    <row r="42" spans="1:61" s="293" customFormat="1" ht="14.85" customHeight="1">
      <c r="A42" s="315"/>
      <c r="B42" s="315" t="s">
        <v>2336</v>
      </c>
      <c r="C42" s="316"/>
      <c r="D42" s="294"/>
      <c r="E42" s="311"/>
      <c r="F42" s="296">
        <f>'73'!F22</f>
        <v>1503.0000000000239</v>
      </c>
      <c r="G42" s="292">
        <v>100</v>
      </c>
      <c r="H42" s="292">
        <f t="shared" ref="H42:I45" si="10">BG42</f>
        <v>63.161008170987344</v>
      </c>
      <c r="I42" s="292">
        <f t="shared" si="10"/>
        <v>36.838991829012478</v>
      </c>
      <c r="J42" s="296">
        <f t="shared" si="2"/>
        <v>553.69004719006637</v>
      </c>
      <c r="K42" s="292">
        <f t="shared" ref="K42:T45" si="11">AJ42</f>
        <v>3.2831840965572971</v>
      </c>
      <c r="L42" s="292">
        <f t="shared" si="11"/>
        <v>0.51378724033413836</v>
      </c>
      <c r="M42" s="292">
        <f t="shared" si="11"/>
        <v>5.3270411129731539</v>
      </c>
      <c r="N42" s="292">
        <f t="shared" si="11"/>
        <v>24.364581290719496</v>
      </c>
      <c r="O42" s="292">
        <f t="shared" si="11"/>
        <v>10.666855906380679</v>
      </c>
      <c r="P42" s="292">
        <f t="shared" si="11"/>
        <v>4.234776193361883</v>
      </c>
      <c r="Q42" s="292">
        <f t="shared" si="11"/>
        <v>18.105752958549715</v>
      </c>
      <c r="R42" s="292">
        <f t="shared" si="11"/>
        <v>12.538195095581928</v>
      </c>
      <c r="S42" s="292">
        <f t="shared" si="11"/>
        <v>10.574231916551726</v>
      </c>
      <c r="T42" s="292">
        <f t="shared" si="11"/>
        <v>6.4121007234836505</v>
      </c>
      <c r="U42" s="292">
        <f t="shared" ref="U42:AD45" si="12">AT42</f>
        <v>20.030160613994024</v>
      </c>
      <c r="V42" s="292">
        <f t="shared" si="12"/>
        <v>13.335132965871841</v>
      </c>
      <c r="W42" s="292">
        <f t="shared" si="12"/>
        <v>29.855164188992607</v>
      </c>
      <c r="X42" s="292">
        <f t="shared" si="12"/>
        <v>1.7938247628866106</v>
      </c>
      <c r="Y42" s="292">
        <f t="shared" si="12"/>
        <v>4.6768756923446784</v>
      </c>
      <c r="Z42" s="292">
        <f t="shared" si="12"/>
        <v>0.32435129740518448</v>
      </c>
      <c r="AA42" s="292">
        <f t="shared" si="12"/>
        <v>0.37582492672312434</v>
      </c>
      <c r="AB42" s="292">
        <f t="shared" si="12"/>
        <v>6.4867562173008197</v>
      </c>
      <c r="AC42" s="292">
        <f t="shared" si="12"/>
        <v>0</v>
      </c>
      <c r="AD42" s="292">
        <f t="shared" si="12"/>
        <v>10.552621697829872</v>
      </c>
      <c r="AE42" s="292">
        <v>12.475677594853858</v>
      </c>
      <c r="AF42" s="292">
        <v>3.7523655574869119</v>
      </c>
      <c r="AG42" s="4017" t="s">
        <v>1004</v>
      </c>
      <c r="AH42" s="4018"/>
      <c r="AI42" s="2748">
        <v>63.161008170987344</v>
      </c>
      <c r="AJ42" s="2749">
        <v>3.2831840965572971</v>
      </c>
      <c r="AK42" s="2750">
        <v>0.51378724033413836</v>
      </c>
      <c r="AL42" s="2749">
        <v>5.3270411129731539</v>
      </c>
      <c r="AM42" s="2749">
        <v>24.364581290719496</v>
      </c>
      <c r="AN42" s="2749">
        <v>10.666855906380679</v>
      </c>
      <c r="AO42" s="2749">
        <v>4.234776193361883</v>
      </c>
      <c r="AP42" s="2749">
        <v>18.105752958549715</v>
      </c>
      <c r="AQ42" s="2749">
        <v>12.538195095581928</v>
      </c>
      <c r="AR42" s="2749">
        <v>10.574231916551726</v>
      </c>
      <c r="AS42" s="2749">
        <v>6.4121007234836505</v>
      </c>
      <c r="AT42" s="2749">
        <v>20.030160613994024</v>
      </c>
      <c r="AU42" s="2749">
        <v>13.335132965871841</v>
      </c>
      <c r="AV42" s="2749">
        <v>29.855164188992607</v>
      </c>
      <c r="AW42" s="2749">
        <v>1.7938247628866106</v>
      </c>
      <c r="AX42" s="2749">
        <v>4.6768756923446784</v>
      </c>
      <c r="AY42" s="2750">
        <v>0.32435129740518448</v>
      </c>
      <c r="AZ42" s="2750">
        <v>0.37582492672312434</v>
      </c>
      <c r="BA42" s="2749">
        <v>6.4867562173008197</v>
      </c>
      <c r="BB42" s="2749">
        <v>0</v>
      </c>
      <c r="BC42" s="2749">
        <v>10.552621697829872</v>
      </c>
      <c r="BD42" s="2749">
        <v>9.87831965127633</v>
      </c>
      <c r="BE42" s="2750">
        <v>6.6533599467730145E-2</v>
      </c>
      <c r="BF42" s="2751">
        <v>1503.0000000000239</v>
      </c>
      <c r="BG42" s="2749">
        <v>63.161008170987344</v>
      </c>
      <c r="BH42" s="2749">
        <v>36.838991829012478</v>
      </c>
      <c r="BI42" s="2752">
        <v>100</v>
      </c>
    </row>
    <row r="43" spans="1:61" s="293" customFormat="1" ht="14.85" customHeight="1">
      <c r="A43" s="315"/>
      <c r="B43" s="315" t="s">
        <v>2337</v>
      </c>
      <c r="C43" s="316"/>
      <c r="D43" s="294"/>
      <c r="E43" s="311"/>
      <c r="F43" s="296">
        <f>'73'!F23</f>
        <v>1110.0000000001487</v>
      </c>
      <c r="G43" s="292">
        <v>100</v>
      </c>
      <c r="H43" s="292">
        <f t="shared" si="10"/>
        <v>59.130102611794058</v>
      </c>
      <c r="I43" s="292">
        <f t="shared" si="10"/>
        <v>40.869897388205992</v>
      </c>
      <c r="J43" s="296">
        <f t="shared" si="2"/>
        <v>453.65586100914726</v>
      </c>
      <c r="K43" s="292">
        <f t="shared" si="11"/>
        <v>4.8202941266169255</v>
      </c>
      <c r="L43" s="292">
        <f t="shared" si="11"/>
        <v>1.3049333804049039</v>
      </c>
      <c r="M43" s="292">
        <f t="shared" si="11"/>
        <v>7.9014293043139281</v>
      </c>
      <c r="N43" s="292">
        <f t="shared" si="11"/>
        <v>26.607306785986616</v>
      </c>
      <c r="O43" s="292">
        <f t="shared" si="11"/>
        <v>17.205179737903887</v>
      </c>
      <c r="P43" s="292">
        <f t="shared" si="11"/>
        <v>10.674260190349127</v>
      </c>
      <c r="Q43" s="292">
        <f t="shared" si="11"/>
        <v>16.053316699254587</v>
      </c>
      <c r="R43" s="292">
        <f t="shared" si="11"/>
        <v>14.842520656050265</v>
      </c>
      <c r="S43" s="292">
        <f t="shared" si="11"/>
        <v>12.388565975680828</v>
      </c>
      <c r="T43" s="292">
        <f t="shared" si="11"/>
        <v>9.5020568250271644</v>
      </c>
      <c r="U43" s="292">
        <f t="shared" si="12"/>
        <v>20.237667959076976</v>
      </c>
      <c r="V43" s="292">
        <f t="shared" si="12"/>
        <v>16.636496395641746</v>
      </c>
      <c r="W43" s="292">
        <f t="shared" si="12"/>
        <v>30.649743656397916</v>
      </c>
      <c r="X43" s="292">
        <f t="shared" si="12"/>
        <v>1.8374978752414863</v>
      </c>
      <c r="Y43" s="292">
        <f t="shared" si="12"/>
        <v>6.3321085962586929</v>
      </c>
      <c r="Z43" s="292">
        <f t="shared" si="12"/>
        <v>0.78309078309067826</v>
      </c>
      <c r="AA43" s="292">
        <f t="shared" si="12"/>
        <v>1.9242319242316668</v>
      </c>
      <c r="AB43" s="292">
        <f t="shared" si="12"/>
        <v>10.848788171755151</v>
      </c>
      <c r="AC43" s="292">
        <f t="shared" si="12"/>
        <v>1.3213213213211445</v>
      </c>
      <c r="AD43" s="292">
        <f t="shared" si="12"/>
        <v>11.084652483088268</v>
      </c>
      <c r="AE43" s="292">
        <v>19.508687160179093</v>
      </c>
      <c r="AF43" s="292">
        <v>0.40174471992709926</v>
      </c>
      <c r="AG43" s="4017" t="s">
        <v>1005</v>
      </c>
      <c r="AH43" s="4018"/>
      <c r="AI43" s="2748">
        <v>59.130102611794058</v>
      </c>
      <c r="AJ43" s="2749">
        <v>4.8202941266169255</v>
      </c>
      <c r="AK43" s="2749">
        <v>1.3049333804049039</v>
      </c>
      <c r="AL43" s="2749">
        <v>7.9014293043139281</v>
      </c>
      <c r="AM43" s="2749">
        <v>26.607306785986616</v>
      </c>
      <c r="AN43" s="2749">
        <v>17.205179737903887</v>
      </c>
      <c r="AO43" s="2749">
        <v>10.674260190349127</v>
      </c>
      <c r="AP43" s="2749">
        <v>16.053316699254587</v>
      </c>
      <c r="AQ43" s="2749">
        <v>14.842520656050265</v>
      </c>
      <c r="AR43" s="2749">
        <v>12.388565975680828</v>
      </c>
      <c r="AS43" s="2749">
        <v>9.5020568250271644</v>
      </c>
      <c r="AT43" s="2749">
        <v>20.237667959076976</v>
      </c>
      <c r="AU43" s="2749">
        <v>16.636496395641746</v>
      </c>
      <c r="AV43" s="2749">
        <v>30.649743656397916</v>
      </c>
      <c r="AW43" s="2749">
        <v>1.8374978752414863</v>
      </c>
      <c r="AX43" s="2749">
        <v>6.3321085962586929</v>
      </c>
      <c r="AY43" s="2750">
        <v>0.78309078309067826</v>
      </c>
      <c r="AZ43" s="2749">
        <v>1.9242319242316668</v>
      </c>
      <c r="BA43" s="2749">
        <v>10.848788171755151</v>
      </c>
      <c r="BB43" s="2749">
        <v>1.3213213213211445</v>
      </c>
      <c r="BC43" s="2749">
        <v>11.084652483088268</v>
      </c>
      <c r="BD43" s="2749">
        <v>14.266163798903278</v>
      </c>
      <c r="BE43" s="2750">
        <v>0.42273042273036615</v>
      </c>
      <c r="BF43" s="2751">
        <v>1110.0000000001487</v>
      </c>
      <c r="BG43" s="2749">
        <v>59.130102611794058</v>
      </c>
      <c r="BH43" s="2749">
        <v>40.869897388205992</v>
      </c>
      <c r="BI43" s="2752">
        <v>100</v>
      </c>
    </row>
    <row r="44" spans="1:61" s="293" customFormat="1" ht="14.85" customHeight="1">
      <c r="A44" s="315"/>
      <c r="B44" s="315" t="s">
        <v>2338</v>
      </c>
      <c r="C44" s="316"/>
      <c r="D44" s="294"/>
      <c r="E44" s="311"/>
      <c r="F44" s="296">
        <f>'73'!F24</f>
        <v>1321.0000000003549</v>
      </c>
      <c r="G44" s="292">
        <v>100</v>
      </c>
      <c r="H44" s="292">
        <f t="shared" si="10"/>
        <v>72.70443752959207</v>
      </c>
      <c r="I44" s="292">
        <f t="shared" si="10"/>
        <v>27.295562470407909</v>
      </c>
      <c r="J44" s="296">
        <f t="shared" si="2"/>
        <v>360.57438023418536</v>
      </c>
      <c r="K44" s="292">
        <f t="shared" si="11"/>
        <v>2.3494190641236274</v>
      </c>
      <c r="L44" s="292">
        <f t="shared" si="11"/>
        <v>1.9507619392431361</v>
      </c>
      <c r="M44" s="292">
        <f t="shared" si="11"/>
        <v>4.3632645259506484</v>
      </c>
      <c r="N44" s="292">
        <f t="shared" si="11"/>
        <v>15.23914942653014</v>
      </c>
      <c r="O44" s="292">
        <f t="shared" si="11"/>
        <v>8.1269629140818331</v>
      </c>
      <c r="P44" s="292">
        <f t="shared" si="11"/>
        <v>6.5158029425952906</v>
      </c>
      <c r="Q44" s="292">
        <f t="shared" si="11"/>
        <v>11.394651174018282</v>
      </c>
      <c r="R44" s="292">
        <f t="shared" si="11"/>
        <v>9.6273950818742957</v>
      </c>
      <c r="S44" s="292">
        <f t="shared" si="11"/>
        <v>8.3792007559454227</v>
      </c>
      <c r="T44" s="292">
        <f t="shared" si="11"/>
        <v>4.0704009049499854</v>
      </c>
      <c r="U44" s="292">
        <f t="shared" si="12"/>
        <v>12.738971808237656</v>
      </c>
      <c r="V44" s="292">
        <f t="shared" si="12"/>
        <v>9.3433742188498794</v>
      </c>
      <c r="W44" s="292">
        <f t="shared" si="12"/>
        <v>18.177030050043879</v>
      </c>
      <c r="X44" s="292">
        <f t="shared" si="12"/>
        <v>0.36862719283800122</v>
      </c>
      <c r="Y44" s="292">
        <f t="shared" si="12"/>
        <v>4.2646148624125617</v>
      </c>
      <c r="Z44" s="292">
        <f t="shared" si="12"/>
        <v>1.8750617121424753</v>
      </c>
      <c r="AA44" s="292">
        <f t="shared" si="12"/>
        <v>1.9507619392431361</v>
      </c>
      <c r="AB44" s="292">
        <f t="shared" si="12"/>
        <v>5.943015348008994</v>
      </c>
      <c r="AC44" s="292">
        <f t="shared" si="12"/>
        <v>0.36862719283800122</v>
      </c>
      <c r="AD44" s="292">
        <f t="shared" si="12"/>
        <v>6.4652799857143979</v>
      </c>
      <c r="AE44" s="292">
        <v>5.7537213952425814</v>
      </c>
      <c r="AF44" s="292">
        <v>3.7325038881158972</v>
      </c>
      <c r="AG44" s="4017" t="s">
        <v>1006</v>
      </c>
      <c r="AH44" s="4018"/>
      <c r="AI44" s="2748">
        <v>72.70443752959207</v>
      </c>
      <c r="AJ44" s="2749">
        <v>2.3494190641236274</v>
      </c>
      <c r="AK44" s="2749">
        <v>1.9507619392431361</v>
      </c>
      <c r="AL44" s="2749">
        <v>4.3632645259506484</v>
      </c>
      <c r="AM44" s="2749">
        <v>15.23914942653014</v>
      </c>
      <c r="AN44" s="2749">
        <v>8.1269629140818331</v>
      </c>
      <c r="AO44" s="2749">
        <v>6.5158029425952906</v>
      </c>
      <c r="AP44" s="2749">
        <v>11.394651174018282</v>
      </c>
      <c r="AQ44" s="2749">
        <v>9.6273950818742957</v>
      </c>
      <c r="AR44" s="2749">
        <v>8.3792007559454227</v>
      </c>
      <c r="AS44" s="2749">
        <v>4.0704009049499854</v>
      </c>
      <c r="AT44" s="2749">
        <v>12.738971808237656</v>
      </c>
      <c r="AU44" s="2749">
        <v>9.3433742188498794</v>
      </c>
      <c r="AV44" s="2749">
        <v>18.177030050043879</v>
      </c>
      <c r="AW44" s="2750">
        <v>0.36862719283800122</v>
      </c>
      <c r="AX44" s="2749">
        <v>4.2646148624125617</v>
      </c>
      <c r="AY44" s="2749">
        <v>1.8750617121424753</v>
      </c>
      <c r="AZ44" s="2749">
        <v>1.9507619392431361</v>
      </c>
      <c r="BA44" s="2749">
        <v>5.943015348008994</v>
      </c>
      <c r="BB44" s="2750">
        <v>0.36862719283800122</v>
      </c>
      <c r="BC44" s="2749">
        <v>6.4652799857143979</v>
      </c>
      <c r="BD44" s="2749">
        <v>5.1503091592518233</v>
      </c>
      <c r="BE44" s="2749">
        <v>0</v>
      </c>
      <c r="BF44" s="2751">
        <v>1321.0000000003549</v>
      </c>
      <c r="BG44" s="2749">
        <v>72.70443752959207</v>
      </c>
      <c r="BH44" s="2749">
        <v>27.295562470407909</v>
      </c>
      <c r="BI44" s="2752">
        <v>100</v>
      </c>
    </row>
    <row r="45" spans="1:61" s="293" customFormat="1" ht="14.85" customHeight="1">
      <c r="A45" s="315"/>
      <c r="B45" s="315" t="s">
        <v>2339</v>
      </c>
      <c r="C45" s="316"/>
      <c r="D45" s="294"/>
      <c r="E45" s="311"/>
      <c r="F45" s="296">
        <f>'73'!F25</f>
        <v>1430.9999999993024</v>
      </c>
      <c r="G45" s="292">
        <v>100</v>
      </c>
      <c r="H45" s="292">
        <f t="shared" si="10"/>
        <v>66.033249822567569</v>
      </c>
      <c r="I45" s="292">
        <f t="shared" si="10"/>
        <v>33.966750177432452</v>
      </c>
      <c r="J45" s="296">
        <f t="shared" si="2"/>
        <v>486.06419503882142</v>
      </c>
      <c r="K45" s="292">
        <f t="shared" si="11"/>
        <v>4.3543241609530812</v>
      </c>
      <c r="L45" s="292">
        <f t="shared" si="11"/>
        <v>6.9881201956707717E-2</v>
      </c>
      <c r="M45" s="292">
        <f t="shared" si="11"/>
        <v>7.5789802397976</v>
      </c>
      <c r="N45" s="292">
        <f t="shared" si="11"/>
        <v>23.179928098543485</v>
      </c>
      <c r="O45" s="292">
        <f t="shared" si="11"/>
        <v>5.5877303126108187</v>
      </c>
      <c r="P45" s="292">
        <f t="shared" si="11"/>
        <v>5.6837846335087674</v>
      </c>
      <c r="Q45" s="292">
        <f t="shared" si="11"/>
        <v>6.5783768326175887</v>
      </c>
      <c r="R45" s="292">
        <f t="shared" si="11"/>
        <v>18.312419684781371</v>
      </c>
      <c r="S45" s="292">
        <f t="shared" si="11"/>
        <v>13.076967065930347</v>
      </c>
      <c r="T45" s="292">
        <f t="shared" si="11"/>
        <v>10.089929023054538</v>
      </c>
      <c r="U45" s="292">
        <f t="shared" si="12"/>
        <v>20.178349259447266</v>
      </c>
      <c r="V45" s="292">
        <f t="shared" si="12"/>
        <v>14.902105864369474</v>
      </c>
      <c r="W45" s="292">
        <f t="shared" si="12"/>
        <v>23.999055456714537</v>
      </c>
      <c r="X45" s="292">
        <f t="shared" si="12"/>
        <v>1.8481637085639717</v>
      </c>
      <c r="Y45" s="292">
        <f t="shared" si="12"/>
        <v>2.098081951597309</v>
      </c>
      <c r="Z45" s="292">
        <f t="shared" si="12"/>
        <v>6.9881201956707717E-2</v>
      </c>
      <c r="AA45" s="292">
        <f t="shared" si="12"/>
        <v>1.078976006300624</v>
      </c>
      <c r="AB45" s="292">
        <f t="shared" si="12"/>
        <v>5.1900896367439735</v>
      </c>
      <c r="AC45" s="292">
        <f t="shared" si="12"/>
        <v>0</v>
      </c>
      <c r="AD45" s="292">
        <f t="shared" si="12"/>
        <v>9.0615867404316415</v>
      </c>
      <c r="AE45" s="292">
        <v>7.7097906334465298</v>
      </c>
      <c r="AF45" s="292">
        <v>0.69611347936506995</v>
      </c>
      <c r="AG45" s="4017" t="s">
        <v>1007</v>
      </c>
      <c r="AH45" s="4018"/>
      <c r="AI45" s="2748">
        <v>66.033249822567569</v>
      </c>
      <c r="AJ45" s="2749">
        <v>4.3543241609530812</v>
      </c>
      <c r="AK45" s="2750">
        <v>6.9881201956707717E-2</v>
      </c>
      <c r="AL45" s="2749">
        <v>7.5789802397976</v>
      </c>
      <c r="AM45" s="2749">
        <v>23.179928098543485</v>
      </c>
      <c r="AN45" s="2749">
        <v>5.5877303126108187</v>
      </c>
      <c r="AO45" s="2749">
        <v>5.6837846335087674</v>
      </c>
      <c r="AP45" s="2749">
        <v>6.5783768326175887</v>
      </c>
      <c r="AQ45" s="2749">
        <v>18.312419684781371</v>
      </c>
      <c r="AR45" s="2749">
        <v>13.076967065930347</v>
      </c>
      <c r="AS45" s="2749">
        <v>10.089929023054538</v>
      </c>
      <c r="AT45" s="2749">
        <v>20.178349259447266</v>
      </c>
      <c r="AU45" s="2749">
        <v>14.902105864369474</v>
      </c>
      <c r="AV45" s="2749">
        <v>23.999055456714537</v>
      </c>
      <c r="AW45" s="2749">
        <v>1.8481637085639717</v>
      </c>
      <c r="AX45" s="2749">
        <v>2.098081951597309</v>
      </c>
      <c r="AY45" s="2750">
        <v>6.9881201956707717E-2</v>
      </c>
      <c r="AZ45" s="2749">
        <v>1.078976006300624</v>
      </c>
      <c r="BA45" s="2749">
        <v>5.1900896367439735</v>
      </c>
      <c r="BB45" s="2749">
        <v>0</v>
      </c>
      <c r="BC45" s="2749">
        <v>9.0615867404316415</v>
      </c>
      <c r="BD45" s="2749">
        <v>8.3421659727165167</v>
      </c>
      <c r="BE45" s="2750">
        <v>6.9881201956707717E-2</v>
      </c>
      <c r="BF45" s="2751">
        <v>1430.9999999993024</v>
      </c>
      <c r="BG45" s="2749">
        <v>66.033249822567569</v>
      </c>
      <c r="BH45" s="2749">
        <v>33.966750177432452</v>
      </c>
      <c r="BI45" s="2752">
        <v>100</v>
      </c>
    </row>
    <row r="46" spans="1:61" s="293" customFormat="1" ht="14.85" customHeight="1">
      <c r="A46" s="315"/>
      <c r="B46" s="312" t="s">
        <v>602</v>
      </c>
      <c r="C46" s="316"/>
      <c r="D46" s="294"/>
      <c r="E46" s="311"/>
      <c r="F46" s="296">
        <f>'73'!F26</f>
        <v>4916.0000000010514</v>
      </c>
      <c r="G46" s="292">
        <v>100</v>
      </c>
      <c r="H46" s="292">
        <f>BG54</f>
        <v>60.933630618734014</v>
      </c>
      <c r="I46" s="292">
        <f>BH54</f>
        <v>39.066369381266014</v>
      </c>
      <c r="J46" s="296">
        <f t="shared" si="2"/>
        <v>1920.502718783448</v>
      </c>
      <c r="K46" s="292">
        <f t="shared" ref="K46:AD46" si="13">AJ54</f>
        <v>7.4695457151434468</v>
      </c>
      <c r="L46" s="292">
        <f t="shared" si="13"/>
        <v>1.2550907724615157</v>
      </c>
      <c r="M46" s="292">
        <f t="shared" si="13"/>
        <v>10.890094032533169</v>
      </c>
      <c r="N46" s="292">
        <f t="shared" si="13"/>
        <v>26.374203457421512</v>
      </c>
      <c r="O46" s="292">
        <f t="shared" si="13"/>
        <v>15.492866284323856</v>
      </c>
      <c r="P46" s="292">
        <f t="shared" si="13"/>
        <v>8.875735848943906</v>
      </c>
      <c r="Q46" s="292">
        <f t="shared" si="13"/>
        <v>16.665105592255173</v>
      </c>
      <c r="R46" s="292">
        <f t="shared" si="13"/>
        <v>18.167660995759853</v>
      </c>
      <c r="S46" s="292">
        <f t="shared" si="13"/>
        <v>16.822811977354725</v>
      </c>
      <c r="T46" s="292">
        <f t="shared" si="13"/>
        <v>8.626215317573477</v>
      </c>
      <c r="U46" s="292">
        <f t="shared" si="13"/>
        <v>25.762318879453723</v>
      </c>
      <c r="V46" s="292">
        <f t="shared" si="13"/>
        <v>18.359271471120437</v>
      </c>
      <c r="W46" s="292">
        <f t="shared" si="13"/>
        <v>24.853525042939669</v>
      </c>
      <c r="X46" s="292">
        <f t="shared" si="13"/>
        <v>3.6946541309104139</v>
      </c>
      <c r="Y46" s="292">
        <f t="shared" si="13"/>
        <v>8.2210202998879236</v>
      </c>
      <c r="Z46" s="292">
        <f t="shared" si="13"/>
        <v>1.0938992132266225</v>
      </c>
      <c r="AA46" s="292">
        <f t="shared" si="13"/>
        <v>0.80806083489598923</v>
      </c>
      <c r="AB46" s="292">
        <f t="shared" si="13"/>
        <v>8.8109544518705345</v>
      </c>
      <c r="AC46" s="292">
        <f t="shared" si="13"/>
        <v>1.5468376106549724</v>
      </c>
      <c r="AD46" s="292">
        <f t="shared" si="13"/>
        <v>12.916241748292261</v>
      </c>
      <c r="AE46" s="292">
        <v>9.2937274536936858</v>
      </c>
      <c r="AF46" s="292">
        <v>0.15138509802844477</v>
      </c>
      <c r="AG46" s="4017" t="s">
        <v>1008</v>
      </c>
      <c r="AH46" s="4018"/>
      <c r="AI46" s="2748">
        <v>57.529689814917518</v>
      </c>
      <c r="AJ46" s="2749">
        <v>8.7945432404525121</v>
      </c>
      <c r="AK46" s="2749">
        <v>2.3476772792943685</v>
      </c>
      <c r="AL46" s="2749">
        <v>12.525997351334016</v>
      </c>
      <c r="AM46" s="2749">
        <v>29.34355271083081</v>
      </c>
      <c r="AN46" s="2749">
        <v>15.123134740510205</v>
      </c>
      <c r="AO46" s="2749">
        <v>8.3866437627577888</v>
      </c>
      <c r="AP46" s="2749">
        <v>18.443307770412794</v>
      </c>
      <c r="AQ46" s="2749">
        <v>19.658216466451218</v>
      </c>
      <c r="AR46" s="2749">
        <v>19.151391344695273</v>
      </c>
      <c r="AS46" s="2749">
        <v>8.4163801805664722</v>
      </c>
      <c r="AT46" s="2749">
        <v>27.319428662120643</v>
      </c>
      <c r="AU46" s="2749">
        <v>19.641144906009909</v>
      </c>
      <c r="AV46" s="2749">
        <v>28.460776164463709</v>
      </c>
      <c r="AW46" s="2749">
        <v>4.842807815631363</v>
      </c>
      <c r="AX46" s="2749">
        <v>7.5506836647601956</v>
      </c>
      <c r="AY46" s="2749">
        <v>1.7908731651264937</v>
      </c>
      <c r="AZ46" s="2750">
        <v>0.72527645335727253</v>
      </c>
      <c r="BA46" s="2749">
        <v>9.899074868933404</v>
      </c>
      <c r="BB46" s="2749">
        <v>1.1811668029726097</v>
      </c>
      <c r="BC46" s="2749">
        <v>14.134133774677975</v>
      </c>
      <c r="BD46" s="2749">
        <v>12.13240938393626</v>
      </c>
      <c r="BE46" s="2750">
        <v>0.1657353094307388</v>
      </c>
      <c r="BF46" s="2751">
        <v>2452.0000000000614</v>
      </c>
      <c r="BG46" s="2749">
        <v>57.529689814917518</v>
      </c>
      <c r="BH46" s="2749">
        <v>42.470310185082596</v>
      </c>
      <c r="BI46" s="2752">
        <v>100</v>
      </c>
    </row>
    <row r="47" spans="1:61" s="317" customFormat="1" ht="14.85" customHeight="1">
      <c r="A47" s="315"/>
      <c r="B47" s="315" t="s">
        <v>2340</v>
      </c>
      <c r="C47" s="316"/>
      <c r="D47" s="294"/>
      <c r="E47" s="311"/>
      <c r="F47" s="296">
        <f>'73'!F27</f>
        <v>2452.0000000000614</v>
      </c>
      <c r="G47" s="292">
        <v>100</v>
      </c>
      <c r="H47" s="292">
        <f>BG46</f>
        <v>57.529689814917518</v>
      </c>
      <c r="I47" s="292">
        <f>BH46</f>
        <v>42.470310185082596</v>
      </c>
      <c r="J47" s="296">
        <f t="shared" si="2"/>
        <v>1041.3720057382513</v>
      </c>
      <c r="K47" s="292">
        <f t="shared" ref="K47:T48" si="14">AJ46</f>
        <v>8.7945432404525121</v>
      </c>
      <c r="L47" s="292">
        <f t="shared" si="14"/>
        <v>2.3476772792943685</v>
      </c>
      <c r="M47" s="292">
        <f t="shared" si="14"/>
        <v>12.525997351334016</v>
      </c>
      <c r="N47" s="292">
        <f t="shared" si="14"/>
        <v>29.34355271083081</v>
      </c>
      <c r="O47" s="292">
        <f t="shared" si="14"/>
        <v>15.123134740510205</v>
      </c>
      <c r="P47" s="292">
        <f t="shared" si="14"/>
        <v>8.3866437627577888</v>
      </c>
      <c r="Q47" s="292">
        <f t="shared" si="14"/>
        <v>18.443307770412794</v>
      </c>
      <c r="R47" s="292">
        <f t="shared" si="14"/>
        <v>19.658216466451218</v>
      </c>
      <c r="S47" s="292">
        <f t="shared" si="14"/>
        <v>19.151391344695273</v>
      </c>
      <c r="T47" s="292">
        <f t="shared" si="14"/>
        <v>8.4163801805664722</v>
      </c>
      <c r="U47" s="292">
        <f t="shared" ref="U47:AD48" si="15">AT46</f>
        <v>27.319428662120643</v>
      </c>
      <c r="V47" s="292">
        <f t="shared" si="15"/>
        <v>19.641144906009909</v>
      </c>
      <c r="W47" s="292">
        <f t="shared" si="15"/>
        <v>28.460776164463709</v>
      </c>
      <c r="X47" s="292">
        <f t="shared" si="15"/>
        <v>4.842807815631363</v>
      </c>
      <c r="Y47" s="292">
        <f t="shared" si="15"/>
        <v>7.5506836647601956</v>
      </c>
      <c r="Z47" s="292">
        <f t="shared" si="15"/>
        <v>1.7908731651264937</v>
      </c>
      <c r="AA47" s="292">
        <f t="shared" si="15"/>
        <v>0.72527645335727253</v>
      </c>
      <c r="AB47" s="292">
        <f t="shared" si="15"/>
        <v>9.899074868933404</v>
      </c>
      <c r="AC47" s="292">
        <f t="shared" si="15"/>
        <v>1.1811668029726097</v>
      </c>
      <c r="AD47" s="292">
        <f t="shared" si="15"/>
        <v>14.134133774677975</v>
      </c>
      <c r="AE47" s="292">
        <v>9.033059689876314</v>
      </c>
      <c r="AF47" s="292">
        <v>0.30431544476894046</v>
      </c>
      <c r="AG47" s="4017" t="s">
        <v>1009</v>
      </c>
      <c r="AH47" s="4018"/>
      <c r="AI47" s="2748">
        <v>64.320993788764511</v>
      </c>
      <c r="AJ47" s="2749">
        <v>6.1510010998607241</v>
      </c>
      <c r="AK47" s="2750">
        <v>0.16782530381169997</v>
      </c>
      <c r="AL47" s="2749">
        <v>9.2621577753504525</v>
      </c>
      <c r="AM47" s="2749">
        <v>23.41931532050717</v>
      </c>
      <c r="AN47" s="2749">
        <v>15.860797187501888</v>
      </c>
      <c r="AO47" s="2749">
        <v>9.3624459931516562</v>
      </c>
      <c r="AP47" s="2749">
        <v>14.895563489641173</v>
      </c>
      <c r="AQ47" s="2749">
        <v>16.684364723789912</v>
      </c>
      <c r="AR47" s="2749">
        <v>14.505573093946877</v>
      </c>
      <c r="AS47" s="2749">
        <v>8.8350285302118561</v>
      </c>
      <c r="AT47" s="2749">
        <v>24.212792423651038</v>
      </c>
      <c r="AU47" s="2749">
        <v>17.0836409263364</v>
      </c>
      <c r="AV47" s="2749">
        <v>21.263841702852947</v>
      </c>
      <c r="AW47" s="2749">
        <v>2.5520921037453514</v>
      </c>
      <c r="AX47" s="2749">
        <v>8.8880923085456089</v>
      </c>
      <c r="AY47" s="2750">
        <v>0.40031961498886209</v>
      </c>
      <c r="AZ47" s="2750">
        <v>0.89044204574536168</v>
      </c>
      <c r="BA47" s="2749">
        <v>7.7281333225535116</v>
      </c>
      <c r="BB47" s="2749">
        <v>1.9107275540140685</v>
      </c>
      <c r="BC47" s="2749">
        <v>11.704281014243275</v>
      </c>
      <c r="BD47" s="2749">
        <v>8.906522906325101</v>
      </c>
      <c r="BE47" s="2750">
        <v>0.1269510385572257</v>
      </c>
      <c r="BF47" s="2751">
        <v>2464.0000000009927</v>
      </c>
      <c r="BG47" s="2749">
        <v>64.320993788764511</v>
      </c>
      <c r="BH47" s="2749">
        <v>35.679006211235553</v>
      </c>
      <c r="BI47" s="2752">
        <v>100</v>
      </c>
    </row>
    <row r="48" spans="1:61" s="293" customFormat="1" ht="14.85" customHeight="1">
      <c r="A48" s="315"/>
      <c r="B48" s="315" t="s">
        <v>2341</v>
      </c>
      <c r="C48" s="316"/>
      <c r="D48" s="294"/>
      <c r="E48" s="311"/>
      <c r="F48" s="296">
        <f>'73'!F28</f>
        <v>2464.0000000009927</v>
      </c>
      <c r="G48" s="292">
        <v>100</v>
      </c>
      <c r="H48" s="292">
        <f>BG47</f>
        <v>64.320993788764511</v>
      </c>
      <c r="I48" s="292">
        <f>BH47</f>
        <v>35.679006211235553</v>
      </c>
      <c r="J48" s="296">
        <f t="shared" si="2"/>
        <v>879.13071304519826</v>
      </c>
      <c r="K48" s="292">
        <f t="shared" si="14"/>
        <v>6.1510010998607241</v>
      </c>
      <c r="L48" s="292">
        <f t="shared" si="14"/>
        <v>0.16782530381169997</v>
      </c>
      <c r="M48" s="292">
        <f t="shared" si="14"/>
        <v>9.2621577753504525</v>
      </c>
      <c r="N48" s="292">
        <f t="shared" si="14"/>
        <v>23.41931532050717</v>
      </c>
      <c r="O48" s="292">
        <f t="shared" si="14"/>
        <v>15.860797187501888</v>
      </c>
      <c r="P48" s="292">
        <f t="shared" si="14"/>
        <v>9.3624459931516562</v>
      </c>
      <c r="Q48" s="292">
        <f t="shared" si="14"/>
        <v>14.895563489641173</v>
      </c>
      <c r="R48" s="292">
        <f t="shared" si="14"/>
        <v>16.684364723789912</v>
      </c>
      <c r="S48" s="292">
        <f t="shared" si="14"/>
        <v>14.505573093946877</v>
      </c>
      <c r="T48" s="292">
        <f t="shared" si="14"/>
        <v>8.8350285302118561</v>
      </c>
      <c r="U48" s="292">
        <f t="shared" si="15"/>
        <v>24.212792423651038</v>
      </c>
      <c r="V48" s="292">
        <f t="shared" si="15"/>
        <v>17.0836409263364</v>
      </c>
      <c r="W48" s="292">
        <f t="shared" si="15"/>
        <v>21.263841702852947</v>
      </c>
      <c r="X48" s="292">
        <f t="shared" si="15"/>
        <v>2.5520921037453514</v>
      </c>
      <c r="Y48" s="292">
        <f t="shared" si="15"/>
        <v>8.8880923085456089</v>
      </c>
      <c r="Z48" s="292">
        <f t="shared" si="15"/>
        <v>0.40031961498886209</v>
      </c>
      <c r="AA48" s="292">
        <f t="shared" si="15"/>
        <v>0.89044204574536168</v>
      </c>
      <c r="AB48" s="292">
        <f t="shared" si="15"/>
        <v>7.7281333225535116</v>
      </c>
      <c r="AC48" s="292">
        <f t="shared" si="15"/>
        <v>1.9107275540140685</v>
      </c>
      <c r="AD48" s="292">
        <f t="shared" si="15"/>
        <v>11.704281014243275</v>
      </c>
      <c r="AE48" s="292">
        <v>9.5517613614130426</v>
      </c>
      <c r="AF48" s="292">
        <v>0</v>
      </c>
      <c r="AG48" s="4017" t="s">
        <v>1010</v>
      </c>
      <c r="AH48" s="4018"/>
      <c r="AI48" s="2748">
        <v>66.767918254824579</v>
      </c>
      <c r="AJ48" s="2749">
        <v>2.115430332378232</v>
      </c>
      <c r="AK48" s="2750">
        <v>0.86198547215418675</v>
      </c>
      <c r="AL48" s="2749">
        <v>5.585149313963452</v>
      </c>
      <c r="AM48" s="2749">
        <v>17.902875833653248</v>
      </c>
      <c r="AN48" s="2749">
        <v>9.3672463130099253</v>
      </c>
      <c r="AO48" s="2749">
        <v>5.7703133025109965</v>
      </c>
      <c r="AP48" s="2749">
        <v>11.460895690678369</v>
      </c>
      <c r="AQ48" s="2749">
        <v>13.177455966566232</v>
      </c>
      <c r="AR48" s="2749">
        <v>11.22746697251705</v>
      </c>
      <c r="AS48" s="2749">
        <v>6.5318805488324578</v>
      </c>
      <c r="AT48" s="2749">
        <v>20.657667280679831</v>
      </c>
      <c r="AU48" s="2749">
        <v>12.756269718971216</v>
      </c>
      <c r="AV48" s="2749">
        <v>20.35570436105461</v>
      </c>
      <c r="AW48" s="2749">
        <v>3.2050040355121068</v>
      </c>
      <c r="AX48" s="2749">
        <v>1.9104116222830387</v>
      </c>
      <c r="AY48" s="2750">
        <v>0.86198547215418675</v>
      </c>
      <c r="AZ48" s="2749">
        <v>1.162227602903829</v>
      </c>
      <c r="BA48" s="2749">
        <v>2.3743488150162206</v>
      </c>
      <c r="BB48" s="2750">
        <v>0.64406779661107105</v>
      </c>
      <c r="BC48" s="2749">
        <v>4.149974319456204</v>
      </c>
      <c r="BD48" s="2749">
        <v>3.6250348521508711</v>
      </c>
      <c r="BE48" s="2750">
        <v>0.28571428571262314</v>
      </c>
      <c r="BF48" s="2751">
        <v>1474.9999999996542</v>
      </c>
      <c r="BG48" s="2749">
        <v>66.767918254824579</v>
      </c>
      <c r="BH48" s="2749">
        <v>33.232081745175407</v>
      </c>
      <c r="BI48" s="2752">
        <v>100</v>
      </c>
    </row>
    <row r="49" spans="1:61" s="293" customFormat="1" ht="14.85" customHeight="1">
      <c r="A49" s="315"/>
      <c r="B49" s="312" t="s">
        <v>603</v>
      </c>
      <c r="C49" s="316"/>
      <c r="D49" s="294"/>
      <c r="E49" s="311"/>
      <c r="F49" s="296">
        <f>'73'!F29</f>
        <v>5284.9999999988549</v>
      </c>
      <c r="G49" s="292">
        <v>100</v>
      </c>
      <c r="H49" s="292">
        <f>BG55</f>
        <v>66.878598067103411</v>
      </c>
      <c r="I49" s="292">
        <f>BH55</f>
        <v>33.121401932896738</v>
      </c>
      <c r="J49" s="296">
        <f t="shared" si="2"/>
        <v>1750.4660921532134</v>
      </c>
      <c r="K49" s="292">
        <f t="shared" ref="K49:AD49" si="16">AJ55</f>
        <v>3.3005327378945943</v>
      </c>
      <c r="L49" s="292">
        <f t="shared" si="16"/>
        <v>0.71259399540064317</v>
      </c>
      <c r="M49" s="292">
        <f t="shared" si="16"/>
        <v>5.76658348636058</v>
      </c>
      <c r="N49" s="292">
        <f t="shared" si="16"/>
        <v>18.108479990767869</v>
      </c>
      <c r="O49" s="292">
        <f t="shared" si="16"/>
        <v>10.878342442286861</v>
      </c>
      <c r="P49" s="292">
        <f t="shared" si="16"/>
        <v>6.3811876027122754</v>
      </c>
      <c r="Q49" s="292">
        <f t="shared" si="16"/>
        <v>10.490228399273152</v>
      </c>
      <c r="R49" s="292">
        <f t="shared" si="16"/>
        <v>14.217968112482044</v>
      </c>
      <c r="S49" s="292">
        <f t="shared" si="16"/>
        <v>13.242972981759074</v>
      </c>
      <c r="T49" s="292">
        <f t="shared" si="16"/>
        <v>4.7829532636438197</v>
      </c>
      <c r="U49" s="292">
        <f t="shared" si="16"/>
        <v>16.380789191309049</v>
      </c>
      <c r="V49" s="292">
        <f t="shared" si="16"/>
        <v>12.311477816289834</v>
      </c>
      <c r="W49" s="292">
        <f t="shared" si="16"/>
        <v>22.058478932120938</v>
      </c>
      <c r="X49" s="292">
        <f t="shared" si="16"/>
        <v>1.527418002659332</v>
      </c>
      <c r="Y49" s="292">
        <f t="shared" si="16"/>
        <v>3.2122927758726534</v>
      </c>
      <c r="Z49" s="292">
        <f t="shared" si="16"/>
        <v>2.0200826767512798</v>
      </c>
      <c r="AA49" s="292">
        <f t="shared" si="16"/>
        <v>0.87592917961552053</v>
      </c>
      <c r="AB49" s="292">
        <f t="shared" si="16"/>
        <v>4.9314783292584288</v>
      </c>
      <c r="AC49" s="292">
        <f t="shared" si="16"/>
        <v>0.93480498478101348</v>
      </c>
      <c r="AD49" s="292">
        <f t="shared" si="16"/>
        <v>5.7500254246975189</v>
      </c>
      <c r="AE49" s="292">
        <v>6.9561763799000795</v>
      </c>
      <c r="AF49" s="292">
        <v>1.0941355405656248</v>
      </c>
      <c r="AG49" s="4017" t="s">
        <v>1011</v>
      </c>
      <c r="AH49" s="4018"/>
      <c r="AI49" s="2748">
        <v>67.548662671996425</v>
      </c>
      <c r="AJ49" s="2749">
        <v>5.0526298359618096</v>
      </c>
      <c r="AK49" s="2750">
        <v>0.48920893428958601</v>
      </c>
      <c r="AL49" s="2749">
        <v>6.80593780799635</v>
      </c>
      <c r="AM49" s="2749">
        <v>18.5354146534305</v>
      </c>
      <c r="AN49" s="2749">
        <v>10.640222605214026</v>
      </c>
      <c r="AO49" s="2749">
        <v>9.3140045669717075</v>
      </c>
      <c r="AP49" s="2749">
        <v>10.726721586957041</v>
      </c>
      <c r="AQ49" s="2749">
        <v>15.331410851797262</v>
      </c>
      <c r="AR49" s="2749">
        <v>13.091848658394847</v>
      </c>
      <c r="AS49" s="2749">
        <v>4.3698209014943714</v>
      </c>
      <c r="AT49" s="2749">
        <v>16.389016587444196</v>
      </c>
      <c r="AU49" s="2749">
        <v>13.368031550705641</v>
      </c>
      <c r="AV49" s="2749">
        <v>22.55472821577364</v>
      </c>
      <c r="AW49" s="2749">
        <v>1.4516129032181324</v>
      </c>
      <c r="AX49" s="2749">
        <v>3.0401638371848927</v>
      </c>
      <c r="AY49" s="2749">
        <v>3.7045316173836098</v>
      </c>
      <c r="AZ49" s="2749">
        <v>1.4034665382686895</v>
      </c>
      <c r="BA49" s="2749">
        <v>4.480620118973091</v>
      </c>
      <c r="BB49" s="2749">
        <v>1.3754586890994518</v>
      </c>
      <c r="BC49" s="2749">
        <v>5.5250002796532867</v>
      </c>
      <c r="BD49" s="2749">
        <v>8.6871742270349461</v>
      </c>
      <c r="BE49" s="2750">
        <v>4.8146364949442855E-2</v>
      </c>
      <c r="BF49" s="2751">
        <v>2077.0000000001492</v>
      </c>
      <c r="BG49" s="2749">
        <v>67.548662671996425</v>
      </c>
      <c r="BH49" s="2749">
        <v>32.451337328003468</v>
      </c>
      <c r="BI49" s="2752">
        <v>100</v>
      </c>
    </row>
    <row r="50" spans="1:61" s="293" customFormat="1" ht="14.85" customHeight="1">
      <c r="A50" s="315"/>
      <c r="B50" s="315" t="s">
        <v>2342</v>
      </c>
      <c r="C50" s="313"/>
      <c r="D50" s="274"/>
      <c r="E50" s="311"/>
      <c r="F50" s="296">
        <f>'73'!F30</f>
        <v>1474.9999999996542</v>
      </c>
      <c r="G50" s="292">
        <v>100</v>
      </c>
      <c r="H50" s="292">
        <f t="shared" ref="H50:I52" si="17">BG48</f>
        <v>66.767918254824579</v>
      </c>
      <c r="I50" s="292">
        <f t="shared" si="17"/>
        <v>33.232081745175407</v>
      </c>
      <c r="J50" s="296">
        <f t="shared" si="2"/>
        <v>490.17320574122232</v>
      </c>
      <c r="K50" s="292">
        <f t="shared" ref="K50:T52" si="18">AJ48</f>
        <v>2.115430332378232</v>
      </c>
      <c r="L50" s="292">
        <f t="shared" si="18"/>
        <v>0.86198547215418675</v>
      </c>
      <c r="M50" s="292">
        <f t="shared" si="18"/>
        <v>5.585149313963452</v>
      </c>
      <c r="N50" s="292">
        <f t="shared" si="18"/>
        <v>17.902875833653248</v>
      </c>
      <c r="O50" s="292">
        <f t="shared" si="18"/>
        <v>9.3672463130099253</v>
      </c>
      <c r="P50" s="292">
        <f t="shared" si="18"/>
        <v>5.7703133025109965</v>
      </c>
      <c r="Q50" s="292">
        <f t="shared" si="18"/>
        <v>11.460895690678369</v>
      </c>
      <c r="R50" s="292">
        <f t="shared" si="18"/>
        <v>13.177455966566232</v>
      </c>
      <c r="S50" s="292">
        <f t="shared" si="18"/>
        <v>11.22746697251705</v>
      </c>
      <c r="T50" s="292">
        <f t="shared" si="18"/>
        <v>6.5318805488324578</v>
      </c>
      <c r="U50" s="292">
        <f t="shared" ref="U50:AD52" si="19">AT48</f>
        <v>20.657667280679831</v>
      </c>
      <c r="V50" s="292">
        <f t="shared" si="19"/>
        <v>12.756269718971216</v>
      </c>
      <c r="W50" s="292">
        <f t="shared" si="19"/>
        <v>20.35570436105461</v>
      </c>
      <c r="X50" s="292">
        <f t="shared" si="19"/>
        <v>3.2050040355121068</v>
      </c>
      <c r="Y50" s="292">
        <f t="shared" si="19"/>
        <v>1.9104116222830387</v>
      </c>
      <c r="Z50" s="292">
        <f t="shared" si="19"/>
        <v>0.86198547215418675</v>
      </c>
      <c r="AA50" s="292">
        <f t="shared" si="19"/>
        <v>1.162227602903829</v>
      </c>
      <c r="AB50" s="292">
        <f t="shared" si="19"/>
        <v>2.3743488150162206</v>
      </c>
      <c r="AC50" s="292">
        <f t="shared" si="19"/>
        <v>0.64406779661107105</v>
      </c>
      <c r="AD50" s="292">
        <f t="shared" si="19"/>
        <v>4.149974319456204</v>
      </c>
      <c r="AE50" s="292">
        <v>6.7026124149652544</v>
      </c>
      <c r="AF50" s="292">
        <v>0.57768774850799531</v>
      </c>
      <c r="AG50" s="4017" t="s">
        <v>1012</v>
      </c>
      <c r="AH50" s="4018"/>
      <c r="AI50" s="2748">
        <v>66.169728210638908</v>
      </c>
      <c r="AJ50" s="2749">
        <v>2.2093154127066592</v>
      </c>
      <c r="AK50" s="2750">
        <v>0.85317007371362663</v>
      </c>
      <c r="AL50" s="2749">
        <v>4.6753408309924156</v>
      </c>
      <c r="AM50" s="2749">
        <v>17.771793803458721</v>
      </c>
      <c r="AN50" s="2749">
        <v>12.449861018331108</v>
      </c>
      <c r="AO50" s="2749">
        <v>3.3861378381574685</v>
      </c>
      <c r="AP50" s="2749">
        <v>9.3806319736280486</v>
      </c>
      <c r="AQ50" s="2749">
        <v>13.769113436006036</v>
      </c>
      <c r="AR50" s="2749">
        <v>15.139543427956708</v>
      </c>
      <c r="AS50" s="2749">
        <v>3.7895361664313856</v>
      </c>
      <c r="AT50" s="2749">
        <v>12.730769870133809</v>
      </c>
      <c r="AU50" s="2749">
        <v>10.666624866008064</v>
      </c>
      <c r="AV50" s="2749">
        <v>22.912998684097914</v>
      </c>
      <c r="AW50" s="2750">
        <v>0.19043461724724398</v>
      </c>
      <c r="AX50" s="2749">
        <v>4.5266531377883767</v>
      </c>
      <c r="AY50" s="2750">
        <v>0.98695684125544736</v>
      </c>
      <c r="AZ50" s="2749">
        <v>0</v>
      </c>
      <c r="BA50" s="2749">
        <v>7.6482691753470613</v>
      </c>
      <c r="BB50" s="2750">
        <v>0.65413539948432076</v>
      </c>
      <c r="BC50" s="2749">
        <v>7.3815618392900078</v>
      </c>
      <c r="BD50" s="2749">
        <v>9.6293360587325569</v>
      </c>
      <c r="BE50" s="2749">
        <v>0</v>
      </c>
      <c r="BF50" s="2751">
        <v>1732.9999999990605</v>
      </c>
      <c r="BG50" s="2749">
        <v>66.169728210638908</v>
      </c>
      <c r="BH50" s="2749">
        <v>33.830271789360985</v>
      </c>
      <c r="BI50" s="2752">
        <v>100</v>
      </c>
    </row>
    <row r="51" spans="1:61" s="293" customFormat="1" ht="14.85" customHeight="1">
      <c r="A51" s="315"/>
      <c r="B51" s="315" t="s">
        <v>2343</v>
      </c>
      <c r="C51" s="313"/>
      <c r="D51" s="274"/>
      <c r="E51" s="311"/>
      <c r="F51" s="296">
        <f>'73'!F31</f>
        <v>2077.0000000001492</v>
      </c>
      <c r="G51" s="292">
        <v>100</v>
      </c>
      <c r="H51" s="292">
        <f t="shared" si="17"/>
        <v>67.548662671996425</v>
      </c>
      <c r="I51" s="292">
        <f t="shared" si="17"/>
        <v>32.451337328003468</v>
      </c>
      <c r="J51" s="296">
        <f t="shared" si="2"/>
        <v>674.0142763026804</v>
      </c>
      <c r="K51" s="292">
        <f t="shared" si="18"/>
        <v>5.0526298359618096</v>
      </c>
      <c r="L51" s="292">
        <f t="shared" si="18"/>
        <v>0.48920893428958601</v>
      </c>
      <c r="M51" s="292">
        <f t="shared" si="18"/>
        <v>6.80593780799635</v>
      </c>
      <c r="N51" s="292">
        <f t="shared" si="18"/>
        <v>18.5354146534305</v>
      </c>
      <c r="O51" s="292">
        <f t="shared" si="18"/>
        <v>10.640222605214026</v>
      </c>
      <c r="P51" s="292">
        <f t="shared" si="18"/>
        <v>9.3140045669717075</v>
      </c>
      <c r="Q51" s="292">
        <f t="shared" si="18"/>
        <v>10.726721586957041</v>
      </c>
      <c r="R51" s="292">
        <f t="shared" si="18"/>
        <v>15.331410851797262</v>
      </c>
      <c r="S51" s="292">
        <f t="shared" si="18"/>
        <v>13.091848658394847</v>
      </c>
      <c r="T51" s="292">
        <f t="shared" si="18"/>
        <v>4.3698209014943714</v>
      </c>
      <c r="U51" s="292">
        <f t="shared" si="19"/>
        <v>16.389016587444196</v>
      </c>
      <c r="V51" s="292">
        <f t="shared" si="19"/>
        <v>13.368031550705641</v>
      </c>
      <c r="W51" s="292">
        <f t="shared" si="19"/>
        <v>22.55472821577364</v>
      </c>
      <c r="X51" s="292">
        <f t="shared" si="19"/>
        <v>1.4516129032181324</v>
      </c>
      <c r="Y51" s="292">
        <f t="shared" si="19"/>
        <v>3.0401638371848927</v>
      </c>
      <c r="Z51" s="292">
        <f t="shared" si="19"/>
        <v>3.7045316173836098</v>
      </c>
      <c r="AA51" s="292">
        <f t="shared" si="19"/>
        <v>1.4034665382686895</v>
      </c>
      <c r="AB51" s="292">
        <f t="shared" si="19"/>
        <v>4.480620118973091</v>
      </c>
      <c r="AC51" s="292">
        <f t="shared" si="19"/>
        <v>1.3754586890994518</v>
      </c>
      <c r="AD51" s="292">
        <f t="shared" si="19"/>
        <v>5.5250002796532867</v>
      </c>
      <c r="AE51" s="292">
        <v>5.8824664158990654</v>
      </c>
      <c r="AF51" s="292">
        <v>1.4111855181480562</v>
      </c>
      <c r="AG51" s="4017" t="s">
        <v>1013</v>
      </c>
      <c r="AH51" s="4018"/>
      <c r="AI51" s="2748">
        <v>56.58260448331577</v>
      </c>
      <c r="AJ51" s="2749">
        <v>0</v>
      </c>
      <c r="AK51" s="2749">
        <v>0</v>
      </c>
      <c r="AL51" s="2749">
        <v>7.8600756724055865</v>
      </c>
      <c r="AM51" s="2749">
        <v>25.955797247128121</v>
      </c>
      <c r="AN51" s="2749">
        <v>24.181529963654651</v>
      </c>
      <c r="AO51" s="2749">
        <v>10.253431712632294</v>
      </c>
      <c r="AP51" s="2749">
        <v>13.759479139515877</v>
      </c>
      <c r="AQ51" s="2749">
        <v>23.284062158232587</v>
      </c>
      <c r="AR51" s="2749">
        <v>17.311868271827219</v>
      </c>
      <c r="AS51" s="2749">
        <v>8.6636115249926249</v>
      </c>
      <c r="AT51" s="2749">
        <v>17.078073133216126</v>
      </c>
      <c r="AU51" s="2749">
        <v>12.443133917524509</v>
      </c>
      <c r="AV51" s="2749">
        <v>26.826963571955588</v>
      </c>
      <c r="AW51" s="2749">
        <v>1.328413966428124</v>
      </c>
      <c r="AX51" s="2749">
        <v>1.2850991986565607</v>
      </c>
      <c r="AY51" s="2749">
        <v>2.0417532851151301</v>
      </c>
      <c r="AZ51" s="2749">
        <v>0</v>
      </c>
      <c r="BA51" s="2749">
        <v>10.535518443074707</v>
      </c>
      <c r="BB51" s="2749">
        <v>0</v>
      </c>
      <c r="BC51" s="2749">
        <v>10.724377773241841</v>
      </c>
      <c r="BD51" s="2749">
        <v>14.908041797079537</v>
      </c>
      <c r="BE51" s="2749">
        <v>0</v>
      </c>
      <c r="BF51" s="2751">
        <v>754.00000000043303</v>
      </c>
      <c r="BG51" s="2749">
        <v>56.58260448331577</v>
      </c>
      <c r="BH51" s="2749">
        <v>43.417395516684252</v>
      </c>
      <c r="BI51" s="2752">
        <v>100</v>
      </c>
    </row>
    <row r="52" spans="1:61" s="293" customFormat="1" ht="14.85" customHeight="1">
      <c r="A52" s="315"/>
      <c r="B52" s="315" t="s">
        <v>2344</v>
      </c>
      <c r="C52" s="313"/>
      <c r="D52" s="274"/>
      <c r="E52" s="311"/>
      <c r="F52" s="296">
        <f>'73'!F32</f>
        <v>1732.9999999990605</v>
      </c>
      <c r="G52" s="292">
        <v>100</v>
      </c>
      <c r="H52" s="292">
        <f t="shared" si="17"/>
        <v>66.169728210638908</v>
      </c>
      <c r="I52" s="292">
        <f t="shared" si="17"/>
        <v>33.830271789360985</v>
      </c>
      <c r="J52" s="296">
        <f t="shared" si="2"/>
        <v>586.27861010930803</v>
      </c>
      <c r="K52" s="292">
        <f t="shared" si="18"/>
        <v>2.2093154127066592</v>
      </c>
      <c r="L52" s="292">
        <f t="shared" si="18"/>
        <v>0.85317007371362663</v>
      </c>
      <c r="M52" s="292">
        <f t="shared" si="18"/>
        <v>4.6753408309924156</v>
      </c>
      <c r="N52" s="292">
        <f t="shared" si="18"/>
        <v>17.771793803458721</v>
      </c>
      <c r="O52" s="292">
        <f t="shared" si="18"/>
        <v>12.449861018331108</v>
      </c>
      <c r="P52" s="292">
        <f t="shared" si="18"/>
        <v>3.3861378381574685</v>
      </c>
      <c r="Q52" s="292">
        <f t="shared" si="18"/>
        <v>9.3806319736280486</v>
      </c>
      <c r="R52" s="292">
        <f t="shared" si="18"/>
        <v>13.769113436006036</v>
      </c>
      <c r="S52" s="292">
        <f t="shared" si="18"/>
        <v>15.139543427956708</v>
      </c>
      <c r="T52" s="292">
        <f t="shared" si="18"/>
        <v>3.7895361664313856</v>
      </c>
      <c r="U52" s="292">
        <f t="shared" si="19"/>
        <v>12.730769870133809</v>
      </c>
      <c r="V52" s="292">
        <f t="shared" si="19"/>
        <v>10.666624866008064</v>
      </c>
      <c r="W52" s="292">
        <f t="shared" si="19"/>
        <v>22.912998684097914</v>
      </c>
      <c r="X52" s="292">
        <f t="shared" si="19"/>
        <v>0.19043461724724398</v>
      </c>
      <c r="Y52" s="292">
        <f t="shared" si="19"/>
        <v>4.5266531377883767</v>
      </c>
      <c r="Z52" s="292">
        <f t="shared" si="19"/>
        <v>0.98695684125544736</v>
      </c>
      <c r="AA52" s="292">
        <f t="shared" si="19"/>
        <v>0</v>
      </c>
      <c r="AB52" s="292">
        <f t="shared" si="19"/>
        <v>7.6482691753470613</v>
      </c>
      <c r="AC52" s="292">
        <f t="shared" si="19"/>
        <v>0.65413539948432076</v>
      </c>
      <c r="AD52" s="292">
        <f t="shared" si="19"/>
        <v>7.3815618392900078</v>
      </c>
      <c r="AE52" s="292">
        <v>8.4143134682705849</v>
      </c>
      <c r="AF52" s="292">
        <v>1.1736149374611164</v>
      </c>
      <c r="AG52" s="4017" t="s">
        <v>1014</v>
      </c>
      <c r="AH52" s="4018"/>
      <c r="AI52" s="2748">
        <v>42.46108076766064</v>
      </c>
      <c r="AJ52" s="2749">
        <v>20.933896917893836</v>
      </c>
      <c r="AK52" s="2749">
        <v>4.4944959110167746</v>
      </c>
      <c r="AL52" s="2749">
        <v>17.574897198047839</v>
      </c>
      <c r="AM52" s="2749">
        <v>47.709624940355155</v>
      </c>
      <c r="AN52" s="2749">
        <v>22.211455897813995</v>
      </c>
      <c r="AO52" s="2749">
        <v>18.251543976760306</v>
      </c>
      <c r="AP52" s="2749">
        <v>31.289251027976956</v>
      </c>
      <c r="AQ52" s="2749">
        <v>27.425263738480755</v>
      </c>
      <c r="AR52" s="2749">
        <v>26.186698603544762</v>
      </c>
      <c r="AS52" s="2749">
        <v>16.168135278210503</v>
      </c>
      <c r="AT52" s="2749">
        <v>25.375759218464012</v>
      </c>
      <c r="AU52" s="2749">
        <v>21.591498781275792</v>
      </c>
      <c r="AV52" s="2749">
        <v>44.312597254053294</v>
      </c>
      <c r="AW52" s="2749">
        <v>5.8763164158545429</v>
      </c>
      <c r="AX52" s="2749">
        <v>13.653429383061328</v>
      </c>
      <c r="AY52" s="2749">
        <v>0</v>
      </c>
      <c r="AZ52" s="2749">
        <v>0</v>
      </c>
      <c r="BA52" s="2749">
        <v>13.653979121978315</v>
      </c>
      <c r="BB52" s="2749">
        <v>0</v>
      </c>
      <c r="BC52" s="2749">
        <v>23.447414875837904</v>
      </c>
      <c r="BD52" s="2749">
        <v>22.889295257678857</v>
      </c>
      <c r="BE52" s="2750">
        <v>0.65882352941124356</v>
      </c>
      <c r="BF52" s="2751">
        <v>425.00000000033617</v>
      </c>
      <c r="BG52" s="2749">
        <v>42.46108076766064</v>
      </c>
      <c r="BH52" s="2749">
        <v>57.53891923233936</v>
      </c>
      <c r="BI52" s="2752">
        <v>100</v>
      </c>
    </row>
    <row r="53" spans="1:61" s="293" customFormat="1" ht="14.85" customHeight="1">
      <c r="A53" s="315"/>
      <c r="B53" s="312" t="s">
        <v>604</v>
      </c>
      <c r="C53" s="313"/>
      <c r="D53" s="274"/>
      <c r="E53" s="311"/>
      <c r="F53" s="296">
        <f>'73'!F33</f>
        <v>754.00000000043303</v>
      </c>
      <c r="G53" s="292">
        <v>100</v>
      </c>
      <c r="H53" s="292">
        <f>BG56</f>
        <v>56.58260448331577</v>
      </c>
      <c r="I53" s="292">
        <f>BH56</f>
        <v>43.417395516684252</v>
      </c>
      <c r="J53" s="296">
        <f t="shared" si="2"/>
        <v>327.36716219598725</v>
      </c>
      <c r="K53" s="292">
        <f t="shared" ref="K53:T54" si="20">AJ56</f>
        <v>0</v>
      </c>
      <c r="L53" s="292">
        <f t="shared" si="20"/>
        <v>0</v>
      </c>
      <c r="M53" s="292">
        <f t="shared" si="20"/>
        <v>7.8600756724055865</v>
      </c>
      <c r="N53" s="292">
        <f t="shared" si="20"/>
        <v>25.955797247128121</v>
      </c>
      <c r="O53" s="292">
        <f t="shared" si="20"/>
        <v>24.181529963654651</v>
      </c>
      <c r="P53" s="292">
        <f t="shared" si="20"/>
        <v>10.253431712632294</v>
      </c>
      <c r="Q53" s="292">
        <f t="shared" si="20"/>
        <v>13.759479139515877</v>
      </c>
      <c r="R53" s="292">
        <f t="shared" si="20"/>
        <v>23.284062158232587</v>
      </c>
      <c r="S53" s="292">
        <f t="shared" si="20"/>
        <v>17.311868271827219</v>
      </c>
      <c r="T53" s="292">
        <f t="shared" si="20"/>
        <v>8.6636115249926249</v>
      </c>
      <c r="U53" s="292">
        <f t="shared" ref="U53:AD54" si="21">AT56</f>
        <v>17.078073133216126</v>
      </c>
      <c r="V53" s="292">
        <f t="shared" si="21"/>
        <v>12.443133917524509</v>
      </c>
      <c r="W53" s="292">
        <f t="shared" si="21"/>
        <v>26.826963571955588</v>
      </c>
      <c r="X53" s="292">
        <f t="shared" si="21"/>
        <v>1.328413966428124</v>
      </c>
      <c r="Y53" s="292">
        <f t="shared" si="21"/>
        <v>1.2850991986565607</v>
      </c>
      <c r="Z53" s="292">
        <f t="shared" si="21"/>
        <v>2.0417532851151301</v>
      </c>
      <c r="AA53" s="292">
        <f t="shared" si="21"/>
        <v>0</v>
      </c>
      <c r="AB53" s="292">
        <f t="shared" si="21"/>
        <v>10.535518443074707</v>
      </c>
      <c r="AC53" s="292">
        <f t="shared" si="21"/>
        <v>0</v>
      </c>
      <c r="AD53" s="292">
        <f t="shared" si="21"/>
        <v>10.724377773241841</v>
      </c>
      <c r="AE53" s="292">
        <v>13.464035225602917</v>
      </c>
      <c r="AF53" s="292">
        <v>1.4425330880655338</v>
      </c>
      <c r="AG53" s="4017" t="s">
        <v>1016</v>
      </c>
      <c r="AH53" s="4018"/>
      <c r="AI53" s="2748">
        <v>65.442973281038647</v>
      </c>
      <c r="AJ53" s="2749">
        <v>3.6569939675118013</v>
      </c>
      <c r="AK53" s="2750">
        <v>0.91288998997444482</v>
      </c>
      <c r="AL53" s="2749">
        <v>6.2230237618857309</v>
      </c>
      <c r="AM53" s="2749">
        <v>22.265697989535184</v>
      </c>
      <c r="AN53" s="2749">
        <v>10.039476984755874</v>
      </c>
      <c r="AO53" s="2749">
        <v>6.5152225400989874</v>
      </c>
      <c r="AP53" s="2749">
        <v>12.953983165187577</v>
      </c>
      <c r="AQ53" s="2749">
        <v>13.83839079756741</v>
      </c>
      <c r="AR53" s="2749">
        <v>11.076690190779336</v>
      </c>
      <c r="AS53" s="2749">
        <v>7.4557984139055646</v>
      </c>
      <c r="AT53" s="2749">
        <v>18.31734247648772</v>
      </c>
      <c r="AU53" s="2749">
        <v>13.453257536230998</v>
      </c>
      <c r="AV53" s="2749">
        <v>25.582112262688451</v>
      </c>
      <c r="AW53" s="2749">
        <v>1.4664343054669311</v>
      </c>
      <c r="AX53" s="2749">
        <v>4.229989974543483</v>
      </c>
      <c r="AY53" s="2750">
        <v>0.73321291537218547</v>
      </c>
      <c r="AZ53" s="2749">
        <v>1.2715253471610142</v>
      </c>
      <c r="BA53" s="2749">
        <v>6.9095043821348261</v>
      </c>
      <c r="BB53" s="2750">
        <v>0.36414225319773752</v>
      </c>
      <c r="BC53" s="2749">
        <v>9.2585871677077733</v>
      </c>
      <c r="BD53" s="2749">
        <v>9.2122561340130442</v>
      </c>
      <c r="BE53" s="2750">
        <v>0.12474012474012887</v>
      </c>
      <c r="BF53" s="2751">
        <v>5364.9999999998226</v>
      </c>
      <c r="BG53" s="2749">
        <v>65.442973281038647</v>
      </c>
      <c r="BH53" s="2749">
        <v>34.557026718961446</v>
      </c>
      <c r="BI53" s="2752">
        <v>100</v>
      </c>
    </row>
    <row r="54" spans="1:61" s="293" customFormat="1" ht="14.85" customHeight="1">
      <c r="A54" s="3519" t="s">
        <v>605</v>
      </c>
      <c r="B54" s="3519"/>
      <c r="C54" s="313"/>
      <c r="D54" s="274"/>
      <c r="E54" s="311"/>
      <c r="F54" s="296">
        <f>'73'!F34</f>
        <v>425.00000000033617</v>
      </c>
      <c r="G54" s="292">
        <v>100</v>
      </c>
      <c r="H54" s="292">
        <f>BG57</f>
        <v>42.46108076766064</v>
      </c>
      <c r="I54" s="292">
        <f>BH57</f>
        <v>57.53891923233936</v>
      </c>
      <c r="J54" s="296">
        <f t="shared" si="2"/>
        <v>244.54040673763572</v>
      </c>
      <c r="K54" s="292">
        <f t="shared" si="20"/>
        <v>20.933896917893836</v>
      </c>
      <c r="L54" s="292">
        <f t="shared" si="20"/>
        <v>4.4944959110167746</v>
      </c>
      <c r="M54" s="292">
        <f t="shared" si="20"/>
        <v>17.574897198047839</v>
      </c>
      <c r="N54" s="292">
        <f t="shared" si="20"/>
        <v>47.709624940355155</v>
      </c>
      <c r="O54" s="292">
        <f t="shared" si="20"/>
        <v>22.211455897813995</v>
      </c>
      <c r="P54" s="292">
        <f t="shared" si="20"/>
        <v>18.251543976760306</v>
      </c>
      <c r="Q54" s="292">
        <f t="shared" si="20"/>
        <v>31.289251027976956</v>
      </c>
      <c r="R54" s="292">
        <f t="shared" si="20"/>
        <v>27.425263738480755</v>
      </c>
      <c r="S54" s="292">
        <f t="shared" si="20"/>
        <v>26.186698603544762</v>
      </c>
      <c r="T54" s="292">
        <f t="shared" si="20"/>
        <v>16.168135278210503</v>
      </c>
      <c r="U54" s="292">
        <f t="shared" si="21"/>
        <v>25.375759218464012</v>
      </c>
      <c r="V54" s="292">
        <f t="shared" si="21"/>
        <v>21.591498781275792</v>
      </c>
      <c r="W54" s="292">
        <f t="shared" si="21"/>
        <v>44.312597254053294</v>
      </c>
      <c r="X54" s="292">
        <f t="shared" si="21"/>
        <v>5.8763164158545429</v>
      </c>
      <c r="Y54" s="292">
        <f t="shared" si="21"/>
        <v>13.653429383061328</v>
      </c>
      <c r="Z54" s="292">
        <f t="shared" si="21"/>
        <v>0</v>
      </c>
      <c r="AA54" s="292">
        <f t="shared" si="21"/>
        <v>0</v>
      </c>
      <c r="AB54" s="292">
        <f t="shared" si="21"/>
        <v>13.653979121978315</v>
      </c>
      <c r="AC54" s="292">
        <f t="shared" si="21"/>
        <v>0</v>
      </c>
      <c r="AD54" s="292">
        <f t="shared" si="21"/>
        <v>23.447414875837904</v>
      </c>
      <c r="AE54" s="292">
        <v>7.1553017990450174</v>
      </c>
      <c r="AF54" s="292">
        <v>0.44352298960225128</v>
      </c>
      <c r="AG54" s="4017" t="s">
        <v>1017</v>
      </c>
      <c r="AH54" s="4018"/>
      <c r="AI54" s="2748">
        <v>60.933630618734014</v>
      </c>
      <c r="AJ54" s="2749">
        <v>7.4695457151434468</v>
      </c>
      <c r="AK54" s="2749">
        <v>1.2550907724615157</v>
      </c>
      <c r="AL54" s="2749">
        <v>10.890094032533169</v>
      </c>
      <c r="AM54" s="2749">
        <v>26.374203457421512</v>
      </c>
      <c r="AN54" s="2749">
        <v>15.492866284323856</v>
      </c>
      <c r="AO54" s="2749">
        <v>8.875735848943906</v>
      </c>
      <c r="AP54" s="2749">
        <v>16.665105592255173</v>
      </c>
      <c r="AQ54" s="2749">
        <v>18.167660995759853</v>
      </c>
      <c r="AR54" s="2749">
        <v>16.822811977354725</v>
      </c>
      <c r="AS54" s="2749">
        <v>8.626215317573477</v>
      </c>
      <c r="AT54" s="2749">
        <v>25.762318879453723</v>
      </c>
      <c r="AU54" s="2749">
        <v>18.359271471120437</v>
      </c>
      <c r="AV54" s="2749">
        <v>24.853525042939669</v>
      </c>
      <c r="AW54" s="2749">
        <v>3.6946541309104139</v>
      </c>
      <c r="AX54" s="2749">
        <v>8.2210202998879236</v>
      </c>
      <c r="AY54" s="2749">
        <v>1.0938992132266225</v>
      </c>
      <c r="AZ54" s="2750">
        <v>0.80806083489598923</v>
      </c>
      <c r="BA54" s="2749">
        <v>8.8109544518705345</v>
      </c>
      <c r="BB54" s="2749">
        <v>1.5468376106549724</v>
      </c>
      <c r="BC54" s="2749">
        <v>12.916241748292261</v>
      </c>
      <c r="BD54" s="2749">
        <v>10.515528936248028</v>
      </c>
      <c r="BE54" s="2750">
        <v>0.14629583761781084</v>
      </c>
      <c r="BF54" s="2751">
        <v>4916.0000000010514</v>
      </c>
      <c r="BG54" s="2749">
        <v>60.933630618734014</v>
      </c>
      <c r="BH54" s="2749">
        <v>39.066369381266014</v>
      </c>
      <c r="BI54" s="2752">
        <v>100</v>
      </c>
    </row>
    <row r="55" spans="1:61" s="293" customFormat="1" ht="14.85" customHeight="1">
      <c r="A55" s="3228" t="s">
        <v>118</v>
      </c>
      <c r="B55" s="3228"/>
      <c r="C55" s="3228"/>
      <c r="D55" s="294"/>
      <c r="E55" s="311"/>
      <c r="F55" s="296"/>
      <c r="G55" s="292"/>
      <c r="H55" s="292"/>
      <c r="I55" s="292"/>
      <c r="J55" s="296"/>
      <c r="K55" s="292"/>
      <c r="L55" s="292"/>
      <c r="M55" s="292"/>
      <c r="N55" s="292"/>
      <c r="O55" s="292"/>
      <c r="P55" s="292"/>
      <c r="Q55" s="292"/>
      <c r="R55" s="292"/>
      <c r="S55" s="292"/>
      <c r="T55" s="292"/>
      <c r="U55" s="292"/>
      <c r="V55" s="292"/>
      <c r="W55" s="292"/>
      <c r="X55" s="292"/>
      <c r="Y55" s="292"/>
      <c r="Z55" s="292"/>
      <c r="AA55" s="292"/>
      <c r="AB55" s="292"/>
      <c r="AC55" s="292"/>
      <c r="AD55" s="292"/>
      <c r="AE55" s="292"/>
      <c r="AF55" s="292"/>
      <c r="AG55" s="4017" t="s">
        <v>1018</v>
      </c>
      <c r="AH55" s="4018"/>
      <c r="AI55" s="2748">
        <v>66.878598067103411</v>
      </c>
      <c r="AJ55" s="2749">
        <v>3.3005327378945943</v>
      </c>
      <c r="AK55" s="2750">
        <v>0.71259399540064317</v>
      </c>
      <c r="AL55" s="2749">
        <v>5.76658348636058</v>
      </c>
      <c r="AM55" s="2749">
        <v>18.108479990767869</v>
      </c>
      <c r="AN55" s="2749">
        <v>10.878342442286861</v>
      </c>
      <c r="AO55" s="2749">
        <v>6.3811876027122754</v>
      </c>
      <c r="AP55" s="2749">
        <v>10.490228399273152</v>
      </c>
      <c r="AQ55" s="2749">
        <v>14.217968112482044</v>
      </c>
      <c r="AR55" s="2749">
        <v>13.242972981759074</v>
      </c>
      <c r="AS55" s="2749">
        <v>4.7829532636438197</v>
      </c>
      <c r="AT55" s="2749">
        <v>16.380789191309049</v>
      </c>
      <c r="AU55" s="2749">
        <v>12.311477816289834</v>
      </c>
      <c r="AV55" s="2749">
        <v>22.058478932120938</v>
      </c>
      <c r="AW55" s="2749">
        <v>1.527418002659332</v>
      </c>
      <c r="AX55" s="2749">
        <v>3.2122927758726534</v>
      </c>
      <c r="AY55" s="2749">
        <v>2.0200826767512798</v>
      </c>
      <c r="AZ55" s="2750">
        <v>0.87592917961552053</v>
      </c>
      <c r="BA55" s="2749">
        <v>4.9314783292584288</v>
      </c>
      <c r="BB55" s="2750">
        <v>0.93480498478101348</v>
      </c>
      <c r="BC55" s="2749">
        <v>5.7500254246975189</v>
      </c>
      <c r="BD55" s="2749">
        <v>7.5833163039275897</v>
      </c>
      <c r="BE55" s="2750">
        <v>9.8661981348369593E-2</v>
      </c>
      <c r="BF55" s="2751">
        <v>5284.9999999988549</v>
      </c>
      <c r="BG55" s="2749">
        <v>66.878598067103411</v>
      </c>
      <c r="BH55" s="2749">
        <v>33.121401932896738</v>
      </c>
      <c r="BI55" s="2752">
        <v>100</v>
      </c>
    </row>
    <row r="56" spans="1:61" s="293" customFormat="1" ht="14.85" customHeight="1">
      <c r="A56" s="3519" t="s">
        <v>606</v>
      </c>
      <c r="B56" s="3519" t="s">
        <v>606</v>
      </c>
      <c r="C56" s="318"/>
      <c r="D56" s="294"/>
      <c r="E56" s="311"/>
      <c r="F56" s="296">
        <f>'73'!F36</f>
        <v>7340.0760170690801</v>
      </c>
      <c r="G56" s="292">
        <v>100</v>
      </c>
      <c r="H56" s="292">
        <f>BG58</f>
        <v>61.215815308007961</v>
      </c>
      <c r="I56" s="292">
        <f>BH58</f>
        <v>38.784184691992238</v>
      </c>
      <c r="J56" s="296">
        <f t="shared" si="2"/>
        <v>2846.7886389926994</v>
      </c>
      <c r="K56" s="292">
        <f t="shared" ref="K56:AD56" si="22">AJ58</f>
        <v>3.0022736907699397</v>
      </c>
      <c r="L56" s="292">
        <f t="shared" si="22"/>
        <v>1.00581412952867</v>
      </c>
      <c r="M56" s="292">
        <f t="shared" si="22"/>
        <v>7.569200140440187</v>
      </c>
      <c r="N56" s="292">
        <f t="shared" si="22"/>
        <v>22.706387930250806</v>
      </c>
      <c r="O56" s="292">
        <f t="shared" si="22"/>
        <v>14.719548308274344</v>
      </c>
      <c r="P56" s="292">
        <f t="shared" si="22"/>
        <v>7.3881216387225654</v>
      </c>
      <c r="Q56" s="292">
        <f t="shared" si="22"/>
        <v>16.928581367328512</v>
      </c>
      <c r="R56" s="292">
        <f t="shared" si="22"/>
        <v>13.33699791475658</v>
      </c>
      <c r="S56" s="292">
        <f t="shared" si="22"/>
        <v>12.966193482380298</v>
      </c>
      <c r="T56" s="292">
        <f t="shared" si="22"/>
        <v>6.3488294007468289</v>
      </c>
      <c r="U56" s="292">
        <f t="shared" si="22"/>
        <v>19.764753805449615</v>
      </c>
      <c r="V56" s="292">
        <f t="shared" si="22"/>
        <v>15.564244030803373</v>
      </c>
      <c r="W56" s="292">
        <f t="shared" si="22"/>
        <v>26.202765808848611</v>
      </c>
      <c r="X56" s="292">
        <f t="shared" si="22"/>
        <v>2.7309599982259805</v>
      </c>
      <c r="Y56" s="292">
        <f t="shared" si="22"/>
        <v>5.8237112460004505</v>
      </c>
      <c r="Z56" s="292">
        <f t="shared" si="22"/>
        <v>2.0932728174506696</v>
      </c>
      <c r="AA56" s="292">
        <f t="shared" si="22"/>
        <v>1.1797572299231773</v>
      </c>
      <c r="AB56" s="292">
        <f t="shared" si="22"/>
        <v>7.1592215888598849</v>
      </c>
      <c r="AC56" s="292">
        <f t="shared" si="22"/>
        <v>1.1789409711759706</v>
      </c>
      <c r="AD56" s="292">
        <f t="shared" si="22"/>
        <v>10.461315400196545</v>
      </c>
      <c r="AE56" s="292">
        <v>11.459340638796261</v>
      </c>
      <c r="AF56" s="292">
        <v>0.93718547569246591</v>
      </c>
      <c r="AG56" s="4017" t="s">
        <v>1019</v>
      </c>
      <c r="AH56" s="4018"/>
      <c r="AI56" s="2748">
        <v>56.58260448331577</v>
      </c>
      <c r="AJ56" s="2749">
        <v>0</v>
      </c>
      <c r="AK56" s="2749">
        <v>0</v>
      </c>
      <c r="AL56" s="2749">
        <v>7.8600756724055865</v>
      </c>
      <c r="AM56" s="2749">
        <v>25.955797247128121</v>
      </c>
      <c r="AN56" s="2749">
        <v>24.181529963654651</v>
      </c>
      <c r="AO56" s="2749">
        <v>10.253431712632294</v>
      </c>
      <c r="AP56" s="2749">
        <v>13.759479139515877</v>
      </c>
      <c r="AQ56" s="2749">
        <v>23.284062158232587</v>
      </c>
      <c r="AR56" s="2749">
        <v>17.311868271827219</v>
      </c>
      <c r="AS56" s="2749">
        <v>8.6636115249926249</v>
      </c>
      <c r="AT56" s="2749">
        <v>17.078073133216126</v>
      </c>
      <c r="AU56" s="2749">
        <v>12.443133917524509</v>
      </c>
      <c r="AV56" s="2749">
        <v>26.826963571955588</v>
      </c>
      <c r="AW56" s="2749">
        <v>1.328413966428124</v>
      </c>
      <c r="AX56" s="2749">
        <v>1.2850991986565607</v>
      </c>
      <c r="AY56" s="2749">
        <v>2.0417532851151301</v>
      </c>
      <c r="AZ56" s="2749">
        <v>0</v>
      </c>
      <c r="BA56" s="2749">
        <v>10.535518443074707</v>
      </c>
      <c r="BB56" s="2749">
        <v>0</v>
      </c>
      <c r="BC56" s="2749">
        <v>10.724377773241841</v>
      </c>
      <c r="BD56" s="2749">
        <v>14.908041797079537</v>
      </c>
      <c r="BE56" s="2749">
        <v>0</v>
      </c>
      <c r="BF56" s="2751">
        <v>754.00000000043303</v>
      </c>
      <c r="BG56" s="2749">
        <v>56.58260448331577</v>
      </c>
      <c r="BH56" s="2749">
        <v>43.417395516684252</v>
      </c>
      <c r="BI56" s="2752">
        <v>100</v>
      </c>
    </row>
    <row r="57" spans="1:61" s="317" customFormat="1" ht="14.85" customHeight="1">
      <c r="A57" s="312"/>
      <c r="B57" s="312" t="s">
        <v>607</v>
      </c>
      <c r="C57" s="312"/>
      <c r="D57" s="294"/>
      <c r="E57" s="311"/>
      <c r="F57" s="296">
        <f>'73'!F37</f>
        <v>5639.9878091550663</v>
      </c>
      <c r="G57" s="292">
        <v>100</v>
      </c>
      <c r="H57" s="292">
        <f t="shared" ref="H57:I60" si="23">BG60</f>
        <v>64.309205164894223</v>
      </c>
      <c r="I57" s="292">
        <f t="shared" si="23"/>
        <v>35.690794835105791</v>
      </c>
      <c r="J57" s="296">
        <f t="shared" si="2"/>
        <v>2012.9564776905127</v>
      </c>
      <c r="K57" s="292">
        <f t="shared" ref="K57:T60" si="24">AJ60</f>
        <v>1.9517668655221063</v>
      </c>
      <c r="L57" s="292">
        <f t="shared" si="24"/>
        <v>0.79052364803139319</v>
      </c>
      <c r="M57" s="292">
        <f t="shared" si="24"/>
        <v>7.0228328936655062</v>
      </c>
      <c r="N57" s="292">
        <f t="shared" si="24"/>
        <v>20.555580751497352</v>
      </c>
      <c r="O57" s="292">
        <f t="shared" si="24"/>
        <v>13.33288439250461</v>
      </c>
      <c r="P57" s="292">
        <f t="shared" si="24"/>
        <v>6.4809908297706293</v>
      </c>
      <c r="Q57" s="292">
        <f t="shared" si="24"/>
        <v>16.788903664759445</v>
      </c>
      <c r="R57" s="292">
        <f t="shared" si="24"/>
        <v>11.813473520545518</v>
      </c>
      <c r="S57" s="292">
        <f t="shared" si="24"/>
        <v>10.61468596477895</v>
      </c>
      <c r="T57" s="292">
        <f t="shared" si="24"/>
        <v>5.7016024709081714</v>
      </c>
      <c r="U57" s="292">
        <f t="shared" ref="U57:AD60" si="25">AT60</f>
        <v>18.966909666781991</v>
      </c>
      <c r="V57" s="292">
        <f t="shared" si="25"/>
        <v>14.510770858500944</v>
      </c>
      <c r="W57" s="292">
        <f t="shared" si="25"/>
        <v>24.070528541117479</v>
      </c>
      <c r="X57" s="292">
        <f t="shared" si="25"/>
        <v>2.0899639647454191</v>
      </c>
      <c r="Y57" s="292">
        <f t="shared" si="25"/>
        <v>4.3670680293776902</v>
      </c>
      <c r="Z57" s="292">
        <f t="shared" si="25"/>
        <v>1.7476385521671189</v>
      </c>
      <c r="AA57" s="292">
        <f t="shared" si="25"/>
        <v>1.2108635478607748</v>
      </c>
      <c r="AB57" s="292">
        <f t="shared" si="25"/>
        <v>7.7536967115663646</v>
      </c>
      <c r="AC57" s="292">
        <f t="shared" si="25"/>
        <v>0.62769268336582984</v>
      </c>
      <c r="AD57" s="292">
        <f t="shared" si="25"/>
        <v>9.493922357885241</v>
      </c>
      <c r="AE57" s="292">
        <v>9.6094680852105618</v>
      </c>
      <c r="AF57" s="292">
        <v>1.068398808878313</v>
      </c>
      <c r="AG57" s="4017" t="s">
        <v>1020</v>
      </c>
      <c r="AH57" s="4018"/>
      <c r="AI57" s="2748">
        <v>42.46108076766064</v>
      </c>
      <c r="AJ57" s="2749">
        <v>20.933896917893836</v>
      </c>
      <c r="AK57" s="2749">
        <v>4.4944959110167746</v>
      </c>
      <c r="AL57" s="2749">
        <v>17.574897198047839</v>
      </c>
      <c r="AM57" s="2749">
        <v>47.709624940355155</v>
      </c>
      <c r="AN57" s="2749">
        <v>22.211455897813995</v>
      </c>
      <c r="AO57" s="2749">
        <v>18.251543976760306</v>
      </c>
      <c r="AP57" s="2749">
        <v>31.289251027976956</v>
      </c>
      <c r="AQ57" s="2749">
        <v>27.425263738480755</v>
      </c>
      <c r="AR57" s="2749">
        <v>26.186698603544762</v>
      </c>
      <c r="AS57" s="2749">
        <v>16.168135278210503</v>
      </c>
      <c r="AT57" s="2749">
        <v>25.375759218464012</v>
      </c>
      <c r="AU57" s="2749">
        <v>21.591498781275792</v>
      </c>
      <c r="AV57" s="2749">
        <v>44.312597254053294</v>
      </c>
      <c r="AW57" s="2749">
        <v>5.8763164158545429</v>
      </c>
      <c r="AX57" s="2749">
        <v>13.653429383061328</v>
      </c>
      <c r="AY57" s="2749">
        <v>0</v>
      </c>
      <c r="AZ57" s="2749">
        <v>0</v>
      </c>
      <c r="BA57" s="2749">
        <v>13.653979121978315</v>
      </c>
      <c r="BB57" s="2749">
        <v>0</v>
      </c>
      <c r="BC57" s="2749">
        <v>23.447414875837904</v>
      </c>
      <c r="BD57" s="2749">
        <v>22.889295257678857</v>
      </c>
      <c r="BE57" s="2750">
        <v>0.65882352941124356</v>
      </c>
      <c r="BF57" s="2751">
        <v>425.00000000033617</v>
      </c>
      <c r="BG57" s="2749">
        <v>42.46108076766064</v>
      </c>
      <c r="BH57" s="2749">
        <v>57.53891923233936</v>
      </c>
      <c r="BI57" s="2752">
        <v>100</v>
      </c>
    </row>
    <row r="58" spans="1:61" s="293" customFormat="1" ht="14.85" customHeight="1">
      <c r="A58" s="312"/>
      <c r="B58" s="312" t="s">
        <v>608</v>
      </c>
      <c r="C58" s="312"/>
      <c r="D58" s="294"/>
      <c r="E58" s="311"/>
      <c r="F58" s="296">
        <f>'73'!F38</f>
        <v>1001.060091147423</v>
      </c>
      <c r="G58" s="292">
        <v>100</v>
      </c>
      <c r="H58" s="292">
        <f t="shared" si="23"/>
        <v>52.070125906684659</v>
      </c>
      <c r="I58" s="292">
        <f t="shared" si="23"/>
        <v>47.92987409331537</v>
      </c>
      <c r="J58" s="296">
        <f t="shared" si="2"/>
        <v>479.80684128538792</v>
      </c>
      <c r="K58" s="292">
        <f t="shared" si="24"/>
        <v>3.3318658279836799</v>
      </c>
      <c r="L58" s="292">
        <f t="shared" si="24"/>
        <v>1.1333984212901869</v>
      </c>
      <c r="M58" s="292">
        <f t="shared" si="24"/>
        <v>10.495908760921603</v>
      </c>
      <c r="N58" s="292">
        <f t="shared" si="24"/>
        <v>26.158079821099122</v>
      </c>
      <c r="O58" s="292">
        <f t="shared" si="24"/>
        <v>16.91429879123551</v>
      </c>
      <c r="P58" s="292">
        <f t="shared" si="24"/>
        <v>9.4979213280638888</v>
      </c>
      <c r="Q58" s="292">
        <f t="shared" si="24"/>
        <v>18.78448714999805</v>
      </c>
      <c r="R58" s="292">
        <f t="shared" si="24"/>
        <v>19.330536344816441</v>
      </c>
      <c r="S58" s="292">
        <f t="shared" si="24"/>
        <v>22.689695936559197</v>
      </c>
      <c r="T58" s="292">
        <f t="shared" si="24"/>
        <v>7.7806613042847905</v>
      </c>
      <c r="U58" s="292">
        <f t="shared" si="25"/>
        <v>21.749675101725661</v>
      </c>
      <c r="V58" s="292">
        <f t="shared" si="25"/>
        <v>19.353093931159357</v>
      </c>
      <c r="W58" s="292">
        <f t="shared" si="25"/>
        <v>31.575596049820888</v>
      </c>
      <c r="X58" s="292">
        <f t="shared" si="25"/>
        <v>5.500696740674722</v>
      </c>
      <c r="Y58" s="292">
        <f t="shared" si="25"/>
        <v>7.2644716748498155</v>
      </c>
      <c r="Z58" s="292">
        <f t="shared" si="25"/>
        <v>2.9314922779130637</v>
      </c>
      <c r="AA58" s="292">
        <f t="shared" si="25"/>
        <v>0.87931994155104509</v>
      </c>
      <c r="AB58" s="292">
        <f t="shared" si="25"/>
        <v>4.9422576767574791</v>
      </c>
      <c r="AC58" s="292">
        <f t="shared" si="25"/>
        <v>3.3202090366687371</v>
      </c>
      <c r="AD58" s="292">
        <f t="shared" si="25"/>
        <v>10.588488568045351</v>
      </c>
      <c r="AE58" s="292">
        <v>15.857877927506387</v>
      </c>
      <c r="AF58" s="292">
        <v>0.70905216169207552</v>
      </c>
      <c r="AG58" s="4017" t="s">
        <v>1021</v>
      </c>
      <c r="AH58" s="3003" t="s">
        <v>1022</v>
      </c>
      <c r="AI58" s="2748">
        <v>61.215815308007961</v>
      </c>
      <c r="AJ58" s="2749">
        <v>3.0022736907699397</v>
      </c>
      <c r="AK58" s="2749">
        <v>1.00581412952867</v>
      </c>
      <c r="AL58" s="2749">
        <v>7.569200140440187</v>
      </c>
      <c r="AM58" s="2749">
        <v>22.706387930250806</v>
      </c>
      <c r="AN58" s="2749">
        <v>14.719548308274344</v>
      </c>
      <c r="AO58" s="2749">
        <v>7.3881216387225654</v>
      </c>
      <c r="AP58" s="2749">
        <v>16.928581367328512</v>
      </c>
      <c r="AQ58" s="2749">
        <v>13.33699791475658</v>
      </c>
      <c r="AR58" s="2749">
        <v>12.966193482380298</v>
      </c>
      <c r="AS58" s="2749">
        <v>6.3488294007468289</v>
      </c>
      <c r="AT58" s="2749">
        <v>19.764753805449615</v>
      </c>
      <c r="AU58" s="2749">
        <v>15.564244030803373</v>
      </c>
      <c r="AV58" s="2749">
        <v>26.202765808848611</v>
      </c>
      <c r="AW58" s="2749">
        <v>2.7309599982259805</v>
      </c>
      <c r="AX58" s="2749">
        <v>5.8237112460004505</v>
      </c>
      <c r="AY58" s="2749">
        <v>2.0932728174506696</v>
      </c>
      <c r="AZ58" s="2749">
        <v>1.1797572299231773</v>
      </c>
      <c r="BA58" s="2749">
        <v>7.1592215888598849</v>
      </c>
      <c r="BB58" s="2749">
        <v>1.1789409711759706</v>
      </c>
      <c r="BC58" s="2749">
        <v>10.461315400196545</v>
      </c>
      <c r="BD58" s="2749">
        <v>11.078451784007949</v>
      </c>
      <c r="BE58" s="2750">
        <v>0.17758217988897598</v>
      </c>
      <c r="BF58" s="2751">
        <v>7340.0760170690801</v>
      </c>
      <c r="BG58" s="2749">
        <v>61.215815308007961</v>
      </c>
      <c r="BH58" s="2749">
        <v>38.784184691992238</v>
      </c>
      <c r="BI58" s="2752">
        <v>100</v>
      </c>
    </row>
    <row r="59" spans="1:61" s="293" customFormat="1" ht="14.85" customHeight="1">
      <c r="A59" s="312"/>
      <c r="B59" s="312" t="s">
        <v>609</v>
      </c>
      <c r="C59" s="312"/>
      <c r="D59" s="294"/>
      <c r="E59" s="311"/>
      <c r="F59" s="296">
        <f>'73'!F39</f>
        <v>699.02811676659383</v>
      </c>
      <c r="G59" s="292">
        <v>100</v>
      </c>
      <c r="H59" s="292">
        <f t="shared" si="23"/>
        <v>49.354638028815472</v>
      </c>
      <c r="I59" s="292">
        <f t="shared" si="23"/>
        <v>50.645361971184535</v>
      </c>
      <c r="J59" s="296">
        <f t="shared" si="2"/>
        <v>354.02532001679594</v>
      </c>
      <c r="K59" s="292">
        <f t="shared" si="24"/>
        <v>11.006106467612941</v>
      </c>
      <c r="L59" s="292">
        <f t="shared" si="24"/>
        <v>2.5601380862784482</v>
      </c>
      <c r="M59" s="292">
        <f t="shared" si="24"/>
        <v>7.7862063081625656</v>
      </c>
      <c r="N59" s="292">
        <f t="shared" si="24"/>
        <v>35.116726028344488</v>
      </c>
      <c r="O59" s="292">
        <f t="shared" si="24"/>
        <v>22.764561558714501</v>
      </c>
      <c r="P59" s="292">
        <f t="shared" si="24"/>
        <v>11.685760549699506</v>
      </c>
      <c r="Q59" s="292">
        <f t="shared" si="24"/>
        <v>15.397752139442991</v>
      </c>
      <c r="R59" s="292">
        <f t="shared" si="24"/>
        <v>17.046100339995863</v>
      </c>
      <c r="S59" s="292">
        <f t="shared" si="24"/>
        <v>18.014149916060887</v>
      </c>
      <c r="T59" s="292">
        <f t="shared" si="24"/>
        <v>9.5203788205874513</v>
      </c>
      <c r="U59" s="292">
        <f t="shared" si="25"/>
        <v>23.359467181992795</v>
      </c>
      <c r="V59" s="292">
        <f t="shared" si="25"/>
        <v>18.638096671241282</v>
      </c>
      <c r="W59" s="292">
        <f t="shared" si="25"/>
        <v>35.712063226282389</v>
      </c>
      <c r="X59" s="292">
        <f t="shared" si="25"/>
        <v>3.9362575799516186</v>
      </c>
      <c r="Y59" s="292">
        <f t="shared" si="25"/>
        <v>15.513110077545274</v>
      </c>
      <c r="Z59" s="292">
        <f t="shared" si="25"/>
        <v>3.6815708651301722</v>
      </c>
      <c r="AA59" s="292">
        <f t="shared" si="25"/>
        <v>1.3590297403134544</v>
      </c>
      <c r="AB59" s="292">
        <f t="shared" si="25"/>
        <v>5.5376582757360646</v>
      </c>
      <c r="AC59" s="292">
        <f t="shared" si="25"/>
        <v>2.5601380862784482</v>
      </c>
      <c r="AD59" s="292">
        <f t="shared" si="25"/>
        <v>18.084437924863522</v>
      </c>
      <c r="AE59" s="292">
        <v>23.004584713937142</v>
      </c>
      <c r="AF59" s="292">
        <v>0</v>
      </c>
      <c r="AG59" s="4017"/>
      <c r="AH59" s="3003" t="s">
        <v>1023</v>
      </c>
      <c r="AI59" s="2748">
        <v>65.442865564376476</v>
      </c>
      <c r="AJ59" s="2749">
        <v>6.4480440327848738</v>
      </c>
      <c r="AK59" s="2750">
        <v>0.99534551355402889</v>
      </c>
      <c r="AL59" s="2749">
        <v>7.9996332299276736</v>
      </c>
      <c r="AM59" s="2749">
        <v>23.17881774486354</v>
      </c>
      <c r="AN59" s="2749">
        <v>11.392638952576942</v>
      </c>
      <c r="AO59" s="2749">
        <v>7.8225493608216441</v>
      </c>
      <c r="AP59" s="2749">
        <v>11.300478442630038</v>
      </c>
      <c r="AQ59" s="2749">
        <v>18.077178644877932</v>
      </c>
      <c r="AR59" s="2749">
        <v>15.005559724853823</v>
      </c>
      <c r="AS59" s="2749">
        <v>7.9200715803282389</v>
      </c>
      <c r="AT59" s="2749">
        <v>20.210619739026427</v>
      </c>
      <c r="AU59" s="2749">
        <v>14.015301065035812</v>
      </c>
      <c r="AV59" s="2749">
        <v>23.683031828088357</v>
      </c>
      <c r="AW59" s="2749">
        <v>1.8667188116754954</v>
      </c>
      <c r="AX59" s="2749">
        <v>4.6901589470271308</v>
      </c>
      <c r="AY59" s="2750">
        <v>0.65520286537476091</v>
      </c>
      <c r="AZ59" s="2750">
        <v>0.71919119485577676</v>
      </c>
      <c r="BA59" s="2749">
        <v>7.1924555196939064</v>
      </c>
      <c r="BB59" s="2750">
        <v>0.62146221378210564</v>
      </c>
      <c r="BC59" s="2749">
        <v>9.0188853200853174</v>
      </c>
      <c r="BD59" s="2749">
        <v>8.5963328333151008</v>
      </c>
      <c r="BE59" s="2750">
        <v>9.4246692512649541E-2</v>
      </c>
      <c r="BF59" s="2751">
        <v>9404.9239829314301</v>
      </c>
      <c r="BG59" s="2749">
        <v>65.442865564376476</v>
      </c>
      <c r="BH59" s="2749">
        <v>34.557134435623446</v>
      </c>
      <c r="BI59" s="2752">
        <v>100</v>
      </c>
    </row>
    <row r="60" spans="1:61" s="293" customFormat="1" ht="14.85" customHeight="1" thickBot="1">
      <c r="A60" s="3512" t="s">
        <v>610</v>
      </c>
      <c r="B60" s="3512"/>
      <c r="C60" s="319"/>
      <c r="D60" s="320"/>
      <c r="E60" s="321"/>
      <c r="F60" s="322">
        <f>'73'!F40</f>
        <v>9404.9239829314301</v>
      </c>
      <c r="G60" s="323">
        <v>100</v>
      </c>
      <c r="H60" s="292">
        <f t="shared" si="23"/>
        <v>65.442865564376476</v>
      </c>
      <c r="I60" s="292">
        <f t="shared" si="23"/>
        <v>34.557134435623446</v>
      </c>
      <c r="J60" s="322">
        <f t="shared" si="2"/>
        <v>3250.0722243498058</v>
      </c>
      <c r="K60" s="292">
        <f t="shared" si="24"/>
        <v>6.4480440327848738</v>
      </c>
      <c r="L60" s="292">
        <f t="shared" si="24"/>
        <v>0.99534551355402889</v>
      </c>
      <c r="M60" s="292">
        <f t="shared" si="24"/>
        <v>7.9996332299276736</v>
      </c>
      <c r="N60" s="292">
        <f t="shared" si="24"/>
        <v>23.17881774486354</v>
      </c>
      <c r="O60" s="292">
        <f t="shared" si="24"/>
        <v>11.392638952576942</v>
      </c>
      <c r="P60" s="292">
        <f t="shared" si="24"/>
        <v>7.8225493608216441</v>
      </c>
      <c r="Q60" s="292">
        <f t="shared" si="24"/>
        <v>11.300478442630038</v>
      </c>
      <c r="R60" s="292">
        <f t="shared" si="24"/>
        <v>18.077178644877932</v>
      </c>
      <c r="S60" s="292">
        <f t="shared" si="24"/>
        <v>15.005559724853823</v>
      </c>
      <c r="T60" s="292">
        <f t="shared" si="24"/>
        <v>7.9200715803282389</v>
      </c>
      <c r="U60" s="292">
        <f t="shared" si="25"/>
        <v>20.210619739026427</v>
      </c>
      <c r="V60" s="292">
        <f t="shared" si="25"/>
        <v>14.015301065035812</v>
      </c>
      <c r="W60" s="292">
        <f t="shared" si="25"/>
        <v>23.683031828088357</v>
      </c>
      <c r="X60" s="292">
        <f t="shared" si="25"/>
        <v>1.8667188116754954</v>
      </c>
      <c r="Y60" s="292">
        <f t="shared" si="25"/>
        <v>4.6901589470271308</v>
      </c>
      <c r="Z60" s="292">
        <f t="shared" si="25"/>
        <v>0.65520286537476091</v>
      </c>
      <c r="AA60" s="292">
        <f t="shared" si="25"/>
        <v>0.71919119485577676</v>
      </c>
      <c r="AB60" s="292">
        <f t="shared" si="25"/>
        <v>7.1924555196939064</v>
      </c>
      <c r="AC60" s="292">
        <f t="shared" si="25"/>
        <v>0.62146221378210564</v>
      </c>
      <c r="AD60" s="292">
        <f t="shared" si="25"/>
        <v>9.0188853200853174</v>
      </c>
      <c r="AE60" s="323">
        <v>8.3012299173730213</v>
      </c>
      <c r="AF60" s="323">
        <v>1.284186001698578</v>
      </c>
      <c r="AG60" s="4017" t="s">
        <v>1024</v>
      </c>
      <c r="AH60" s="3003" t="s">
        <v>3904</v>
      </c>
      <c r="AI60" s="2748">
        <v>64.309205164894223</v>
      </c>
      <c r="AJ60" s="2749">
        <v>1.9517668655221063</v>
      </c>
      <c r="AK60" s="2750">
        <v>0.79052364803139319</v>
      </c>
      <c r="AL60" s="2749">
        <v>7.0228328936655062</v>
      </c>
      <c r="AM60" s="2749">
        <v>20.555580751497352</v>
      </c>
      <c r="AN60" s="2749">
        <v>13.33288439250461</v>
      </c>
      <c r="AO60" s="2749">
        <v>6.4809908297706293</v>
      </c>
      <c r="AP60" s="2749">
        <v>16.788903664759445</v>
      </c>
      <c r="AQ60" s="2749">
        <v>11.813473520545518</v>
      </c>
      <c r="AR60" s="2749">
        <v>10.61468596477895</v>
      </c>
      <c r="AS60" s="2749">
        <v>5.7016024709081714</v>
      </c>
      <c r="AT60" s="2749">
        <v>18.966909666781991</v>
      </c>
      <c r="AU60" s="2749">
        <v>14.510770858500944</v>
      </c>
      <c r="AV60" s="2749">
        <v>24.070528541117479</v>
      </c>
      <c r="AW60" s="2749">
        <v>2.0899639647454191</v>
      </c>
      <c r="AX60" s="2749">
        <v>4.3670680293776902</v>
      </c>
      <c r="AY60" s="2749">
        <v>1.7476385521671189</v>
      </c>
      <c r="AZ60" s="2749">
        <v>1.2108635478607748</v>
      </c>
      <c r="BA60" s="2749">
        <v>7.7536967115663646</v>
      </c>
      <c r="BB60" s="2750">
        <v>0.62769268336582984</v>
      </c>
      <c r="BC60" s="2749">
        <v>9.493922357885241</v>
      </c>
      <c r="BD60" s="2749">
        <v>10.313303506488019</v>
      </c>
      <c r="BE60" s="2750">
        <v>0.13018395700063531</v>
      </c>
      <c r="BF60" s="2751">
        <v>5639.9878091550663</v>
      </c>
      <c r="BG60" s="2749">
        <v>64.309205164894223</v>
      </c>
      <c r="BH60" s="2749">
        <v>35.690794835105791</v>
      </c>
      <c r="BI60" s="2752">
        <v>100</v>
      </c>
    </row>
    <row r="61" spans="1:61" s="173" customFormat="1" ht="14.85" customHeight="1" thickBot="1">
      <c r="A61" s="4016"/>
      <c r="B61" s="4016"/>
      <c r="C61" s="4016"/>
      <c r="D61" s="4016"/>
      <c r="E61" s="4016"/>
      <c r="F61" s="4016"/>
      <c r="G61" s="4016"/>
      <c r="H61" s="4016"/>
      <c r="I61" s="4016"/>
      <c r="J61" s="4016"/>
      <c r="K61" s="4016"/>
      <c r="L61" s="4016"/>
      <c r="M61" s="4016"/>
      <c r="N61" s="4016"/>
      <c r="O61" s="4016"/>
      <c r="P61" s="3331"/>
      <c r="Q61" s="3331"/>
      <c r="R61" s="3331"/>
      <c r="S61" s="3331"/>
      <c r="T61" s="3331"/>
      <c r="U61" s="3331"/>
      <c r="V61" s="3331"/>
      <c r="W61" s="3331"/>
      <c r="X61" s="3331"/>
      <c r="Y61" s="3331"/>
      <c r="Z61" s="3331"/>
      <c r="AA61" s="3331"/>
      <c r="AB61" s="3331"/>
      <c r="AC61" s="3331"/>
      <c r="AD61" s="3331"/>
      <c r="AE61" s="3331"/>
      <c r="AF61" s="3331"/>
      <c r="AG61" s="4017"/>
      <c r="AH61" s="3003" t="s">
        <v>3905</v>
      </c>
      <c r="AI61" s="2748">
        <v>52.070125906684659</v>
      </c>
      <c r="AJ61" s="2749">
        <v>3.3318658279836799</v>
      </c>
      <c r="AK61" s="2749">
        <v>1.1333984212901869</v>
      </c>
      <c r="AL61" s="2749">
        <v>10.495908760921603</v>
      </c>
      <c r="AM61" s="2749">
        <v>26.158079821099122</v>
      </c>
      <c r="AN61" s="2749">
        <v>16.91429879123551</v>
      </c>
      <c r="AO61" s="2749">
        <v>9.4979213280638888</v>
      </c>
      <c r="AP61" s="2749">
        <v>18.78448714999805</v>
      </c>
      <c r="AQ61" s="2749">
        <v>19.330536344816441</v>
      </c>
      <c r="AR61" s="2749">
        <v>22.689695936559197</v>
      </c>
      <c r="AS61" s="2749">
        <v>7.7806613042847905</v>
      </c>
      <c r="AT61" s="2749">
        <v>21.749675101725661</v>
      </c>
      <c r="AU61" s="2749">
        <v>19.353093931159357</v>
      </c>
      <c r="AV61" s="2749">
        <v>31.575596049820888</v>
      </c>
      <c r="AW61" s="2749">
        <v>5.500696740674722</v>
      </c>
      <c r="AX61" s="2749">
        <v>7.2644716748498155</v>
      </c>
      <c r="AY61" s="2749">
        <v>2.9314922779130637</v>
      </c>
      <c r="AZ61" s="2750">
        <v>0.87931994155104509</v>
      </c>
      <c r="BA61" s="2749">
        <v>4.9422576767574791</v>
      </c>
      <c r="BB61" s="2749">
        <v>3.3202090366687371</v>
      </c>
      <c r="BC61" s="2749">
        <v>10.588488568045351</v>
      </c>
      <c r="BD61" s="2749">
        <v>13.535078755530019</v>
      </c>
      <c r="BE61" s="2750">
        <v>0.46873386860616251</v>
      </c>
      <c r="BF61" s="2751">
        <v>1001.060091147423</v>
      </c>
      <c r="BG61" s="2749">
        <v>52.070125906684659</v>
      </c>
      <c r="BH61" s="2749">
        <v>47.92987409331537</v>
      </c>
      <c r="BI61" s="2752">
        <v>100</v>
      </c>
    </row>
    <row r="62" spans="1:61" ht="16.5" customHeight="1">
      <c r="E62" s="306"/>
      <c r="F62" s="306"/>
      <c r="G62" s="306"/>
      <c r="H62" s="306"/>
      <c r="I62" s="306"/>
      <c r="J62" s="306"/>
      <c r="K62" s="306"/>
      <c r="L62" s="306"/>
      <c r="M62" s="306"/>
      <c r="N62" s="306"/>
      <c r="O62" s="306"/>
      <c r="P62" s="324"/>
      <c r="Q62" s="324"/>
      <c r="R62" s="324"/>
      <c r="S62" s="325"/>
      <c r="T62" s="306"/>
      <c r="U62" s="324"/>
      <c r="V62" s="306"/>
      <c r="W62" s="306"/>
      <c r="X62" s="325"/>
      <c r="Y62" s="325"/>
      <c r="Z62" s="325"/>
      <c r="AA62" s="325"/>
      <c r="AB62" s="325"/>
      <c r="AC62" s="325"/>
      <c r="AD62" s="326"/>
      <c r="AE62" s="325"/>
      <c r="AF62" s="173"/>
      <c r="AG62" s="4017"/>
      <c r="AH62" s="3003" t="s">
        <v>3906</v>
      </c>
      <c r="AI62" s="2748">
        <v>49.354638028815472</v>
      </c>
      <c r="AJ62" s="2749">
        <v>11.006106467612941</v>
      </c>
      <c r="AK62" s="2749">
        <v>2.5601380862784482</v>
      </c>
      <c r="AL62" s="2749">
        <v>7.7862063081625656</v>
      </c>
      <c r="AM62" s="2749">
        <v>35.116726028344488</v>
      </c>
      <c r="AN62" s="2749">
        <v>22.764561558714501</v>
      </c>
      <c r="AO62" s="2749">
        <v>11.685760549699506</v>
      </c>
      <c r="AP62" s="2749">
        <v>15.397752139442991</v>
      </c>
      <c r="AQ62" s="2749">
        <v>17.046100339995863</v>
      </c>
      <c r="AR62" s="2749">
        <v>18.014149916060887</v>
      </c>
      <c r="AS62" s="2749">
        <v>9.5203788205874513</v>
      </c>
      <c r="AT62" s="2749">
        <v>23.359467181992795</v>
      </c>
      <c r="AU62" s="2749">
        <v>18.638096671241282</v>
      </c>
      <c r="AV62" s="2749">
        <v>35.712063226282389</v>
      </c>
      <c r="AW62" s="2749">
        <v>3.9362575799516186</v>
      </c>
      <c r="AX62" s="2749">
        <v>15.513110077545274</v>
      </c>
      <c r="AY62" s="2749">
        <v>3.6815708651301722</v>
      </c>
      <c r="AZ62" s="2749">
        <v>1.3590297403134544</v>
      </c>
      <c r="BA62" s="2749">
        <v>5.5376582757360646</v>
      </c>
      <c r="BB62" s="2749">
        <v>2.5601380862784482</v>
      </c>
      <c r="BC62" s="2749">
        <v>18.084437924863522</v>
      </c>
      <c r="BD62" s="2749">
        <v>13.733846742893496</v>
      </c>
      <c r="BE62" s="2750">
        <v>0.14305576213809165</v>
      </c>
      <c r="BF62" s="2751">
        <v>699.02811676659383</v>
      </c>
      <c r="BG62" s="2749">
        <v>49.354638028815472</v>
      </c>
      <c r="BH62" s="2749">
        <v>50.645361971184535</v>
      </c>
      <c r="BI62" s="2752">
        <v>100</v>
      </c>
    </row>
    <row r="63" spans="1:61" ht="16.5" customHeight="1">
      <c r="E63" s="306"/>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G63" s="4017"/>
      <c r="AH63" s="3003" t="s">
        <v>3907</v>
      </c>
      <c r="AI63" s="2748">
        <v>65.442865564376476</v>
      </c>
      <c r="AJ63" s="2749">
        <v>6.4480440327848738</v>
      </c>
      <c r="AK63" s="2750">
        <v>0.99534551355402889</v>
      </c>
      <c r="AL63" s="2749">
        <v>7.9996332299276736</v>
      </c>
      <c r="AM63" s="2749">
        <v>23.17881774486354</v>
      </c>
      <c r="AN63" s="2749">
        <v>11.392638952576942</v>
      </c>
      <c r="AO63" s="2749">
        <v>7.8225493608216441</v>
      </c>
      <c r="AP63" s="2749">
        <v>11.300478442630038</v>
      </c>
      <c r="AQ63" s="2749">
        <v>18.077178644877932</v>
      </c>
      <c r="AR63" s="2749">
        <v>15.005559724853823</v>
      </c>
      <c r="AS63" s="2749">
        <v>7.9200715803282389</v>
      </c>
      <c r="AT63" s="2749">
        <v>20.210619739026427</v>
      </c>
      <c r="AU63" s="2749">
        <v>14.015301065035812</v>
      </c>
      <c r="AV63" s="2749">
        <v>23.683031828088357</v>
      </c>
      <c r="AW63" s="2749">
        <v>1.8667188116754954</v>
      </c>
      <c r="AX63" s="2749">
        <v>4.6901589470271308</v>
      </c>
      <c r="AY63" s="2750">
        <v>0.65520286537476091</v>
      </c>
      <c r="AZ63" s="2750">
        <v>0.71919119485577676</v>
      </c>
      <c r="BA63" s="2749">
        <v>7.1924555196939064</v>
      </c>
      <c r="BB63" s="2750">
        <v>0.62146221378210564</v>
      </c>
      <c r="BC63" s="2749">
        <v>9.0188853200853174</v>
      </c>
      <c r="BD63" s="2749">
        <v>8.5963328333151008</v>
      </c>
      <c r="BE63" s="2750">
        <v>9.4246692512649541E-2</v>
      </c>
      <c r="BF63" s="2751">
        <v>9404.9239829314301</v>
      </c>
      <c r="BG63" s="2749">
        <v>65.442865564376476</v>
      </c>
      <c r="BH63" s="2749">
        <v>34.557134435623446</v>
      </c>
      <c r="BI63" s="2752">
        <v>100</v>
      </c>
    </row>
    <row r="64" spans="1:61" ht="16.5" customHeight="1">
      <c r="E64" s="306"/>
      <c r="AG64" s="4017" t="s">
        <v>1029</v>
      </c>
      <c r="AH64" s="3003" t="s">
        <v>1030</v>
      </c>
      <c r="AI64" s="2748">
        <v>67.591604502219383</v>
      </c>
      <c r="AJ64" s="2749">
        <v>4.5209633826101863</v>
      </c>
      <c r="AK64" s="2750">
        <v>0.64586867141204629</v>
      </c>
      <c r="AL64" s="2749">
        <v>6.7436419323227916</v>
      </c>
      <c r="AM64" s="2749">
        <v>20.537264762048274</v>
      </c>
      <c r="AN64" s="2749">
        <v>10.273706605658335</v>
      </c>
      <c r="AO64" s="2749">
        <v>6.1863018605511817</v>
      </c>
      <c r="AP64" s="2749">
        <v>11.415177178549454</v>
      </c>
      <c r="AQ64" s="2749">
        <v>14.003645666068884</v>
      </c>
      <c r="AR64" s="2749">
        <v>12.836822214412758</v>
      </c>
      <c r="AS64" s="2749">
        <v>6.3920889216380843</v>
      </c>
      <c r="AT64" s="2749">
        <v>17.326942381072339</v>
      </c>
      <c r="AU64" s="2749">
        <v>12.208664046043143</v>
      </c>
      <c r="AV64" s="2749">
        <v>20.975014624868056</v>
      </c>
      <c r="AW64" s="2749">
        <v>1.9070692170064911</v>
      </c>
      <c r="AX64" s="2749">
        <v>3.9224964818581127</v>
      </c>
      <c r="AY64" s="2749">
        <v>1.0114174982947626</v>
      </c>
      <c r="AZ64" s="2750">
        <v>0.66458136264516199</v>
      </c>
      <c r="BA64" s="2749">
        <v>5.7517168720088776</v>
      </c>
      <c r="BB64" s="2750">
        <v>0.59326588013630643</v>
      </c>
      <c r="BC64" s="2749">
        <v>7.8369779858036699</v>
      </c>
      <c r="BD64" s="2749">
        <v>7.0009709361158938</v>
      </c>
      <c r="BE64" s="2750">
        <v>2.2385622194549756E-2</v>
      </c>
      <c r="BF64" s="2751">
        <v>12508.028482146536</v>
      </c>
      <c r="BG64" s="2749">
        <v>67.591604502219383</v>
      </c>
      <c r="BH64" s="2749">
        <v>32.408395497780461</v>
      </c>
      <c r="BI64" s="2752">
        <v>100</v>
      </c>
    </row>
    <row r="65" spans="5:61" ht="16.5" customHeight="1">
      <c r="E65" s="306"/>
      <c r="AG65" s="4017"/>
      <c r="AH65" s="3003" t="s">
        <v>1031</v>
      </c>
      <c r="AI65" s="2748">
        <v>50.854959073124661</v>
      </c>
      <c r="AJ65" s="2749">
        <v>6.809284996972206</v>
      </c>
      <c r="AK65" s="2749">
        <v>1.97172611026709</v>
      </c>
      <c r="AL65" s="2749">
        <v>11.551591166372491</v>
      </c>
      <c r="AM65" s="2749">
        <v>31.293110296909216</v>
      </c>
      <c r="AN65" s="2749">
        <v>21.953833425640219</v>
      </c>
      <c r="AO65" s="2749">
        <v>13.099087282462705</v>
      </c>
      <c r="AP65" s="2749">
        <v>21.719072245736687</v>
      </c>
      <c r="AQ65" s="2749">
        <v>24.327554277374066</v>
      </c>
      <c r="AR65" s="2749">
        <v>20.977476005658687</v>
      </c>
      <c r="AS65" s="2749">
        <v>9.8632181334603128</v>
      </c>
      <c r="AT65" s="2749">
        <v>29.42935602425079</v>
      </c>
      <c r="AU65" s="2749">
        <v>25.210373931383568</v>
      </c>
      <c r="AV65" s="2749">
        <v>35.308301438400058</v>
      </c>
      <c r="AW65" s="2749">
        <v>2.2315435810364699</v>
      </c>
      <c r="AX65" s="2749">
        <v>9.8244259838784682</v>
      </c>
      <c r="AY65" s="2749">
        <v>2.4975532099707163</v>
      </c>
      <c r="AZ65" s="2750">
        <v>0.86990216790176234</v>
      </c>
      <c r="BA65" s="2749">
        <v>11.067630776003453</v>
      </c>
      <c r="BB65" s="2749">
        <v>1.3357036200706838</v>
      </c>
      <c r="BC65" s="2749">
        <v>14.960391180859469</v>
      </c>
      <c r="BD65" s="2749">
        <v>17.422860642672074</v>
      </c>
      <c r="BE65" s="2749">
        <v>0</v>
      </c>
      <c r="BF65" s="2751">
        <v>2370.7253560779163</v>
      </c>
      <c r="BG65" s="2749">
        <v>50.854959073124661</v>
      </c>
      <c r="BH65" s="2749">
        <v>49.145040926875275</v>
      </c>
      <c r="BI65" s="2752">
        <v>100</v>
      </c>
    </row>
    <row r="66" spans="5:61" ht="16.5" customHeight="1">
      <c r="E66" s="306"/>
      <c r="AG66" s="4017"/>
      <c r="AH66" s="3003" t="s">
        <v>1032</v>
      </c>
      <c r="AI66" s="2748">
        <v>53.763101539540415</v>
      </c>
      <c r="AJ66" s="2749">
        <v>3.5662399198866259</v>
      </c>
      <c r="AK66" s="2749">
        <v>1.804991463607917</v>
      </c>
      <c r="AL66" s="2749">
        <v>8.9276995500024068</v>
      </c>
      <c r="AM66" s="2749">
        <v>27.727824936091892</v>
      </c>
      <c r="AN66" s="2749">
        <v>17.993282037392518</v>
      </c>
      <c r="AO66" s="2749">
        <v>8.6207244172995949</v>
      </c>
      <c r="AP66" s="2749">
        <v>19.337461652414778</v>
      </c>
      <c r="AQ66" s="2749">
        <v>17.327740023698748</v>
      </c>
      <c r="AR66" s="2749">
        <v>13.628864614395168</v>
      </c>
      <c r="AS66" s="2749">
        <v>8.0175772162651349</v>
      </c>
      <c r="AT66" s="2749">
        <v>26.969910688975329</v>
      </c>
      <c r="AU66" s="2749">
        <v>17.872676566948087</v>
      </c>
      <c r="AV66" s="2749">
        <v>35.781758160622907</v>
      </c>
      <c r="AW66" s="2749">
        <v>4.434023405568424</v>
      </c>
      <c r="AX66" s="2749">
        <v>6.479494938794474</v>
      </c>
      <c r="AY66" s="2750">
        <v>0.93797135486510586</v>
      </c>
      <c r="AZ66" s="2749">
        <v>2.2281285615476829</v>
      </c>
      <c r="BA66" s="2749">
        <v>10.681189032131764</v>
      </c>
      <c r="BB66" s="2749">
        <v>1.8894221846060835</v>
      </c>
      <c r="BC66" s="2749">
        <v>14.359430048551788</v>
      </c>
      <c r="BD66" s="2749">
        <v>15.793327608250618</v>
      </c>
      <c r="BE66" s="2750">
        <v>0.87034951179328135</v>
      </c>
      <c r="BF66" s="2751">
        <v>1425.4260987624871</v>
      </c>
      <c r="BG66" s="2749">
        <v>53.763101539540415</v>
      </c>
      <c r="BH66" s="2749">
        <v>46.236898460459628</v>
      </c>
      <c r="BI66" s="2752">
        <v>100</v>
      </c>
    </row>
    <row r="67" spans="5:61" ht="16.5" customHeight="1">
      <c r="E67" s="306"/>
      <c r="AG67" s="4017"/>
      <c r="AH67" s="3003" t="s">
        <v>1033</v>
      </c>
      <c r="AI67" s="2748">
        <v>53.099016107149502</v>
      </c>
      <c r="AJ67" s="2749">
        <v>9.1811738776166241</v>
      </c>
      <c r="AK67" s="2749">
        <v>3.4627581433885695</v>
      </c>
      <c r="AL67" s="2749">
        <v>12.314972119459707</v>
      </c>
      <c r="AM67" s="2749">
        <v>31.527934288784561</v>
      </c>
      <c r="AN67" s="2749">
        <v>21.298717271013466</v>
      </c>
      <c r="AO67" s="2749">
        <v>15.161407790389495</v>
      </c>
      <c r="AP67" s="2749">
        <v>18.648709368227337</v>
      </c>
      <c r="AQ67" s="2749">
        <v>21.224782179969949</v>
      </c>
      <c r="AR67" s="2749">
        <v>19.626878900473542</v>
      </c>
      <c r="AS67" s="2749">
        <v>14.209944085064253</v>
      </c>
      <c r="AT67" s="2749">
        <v>19.087316815815839</v>
      </c>
      <c r="AU67" s="2749">
        <v>17.455208140569738</v>
      </c>
      <c r="AV67" s="2749">
        <v>40.217200147153115</v>
      </c>
      <c r="AW67" s="2749">
        <v>3.8277109545337327</v>
      </c>
      <c r="AX67" s="2749">
        <v>9.7351874782631143</v>
      </c>
      <c r="AY67" s="2749">
        <v>3.4627581433885695</v>
      </c>
      <c r="AZ67" s="2749">
        <v>6.4688320933741199</v>
      </c>
      <c r="BA67" s="2749">
        <v>17.626297773650585</v>
      </c>
      <c r="BB67" s="2749">
        <v>4.4448207482977242</v>
      </c>
      <c r="BC67" s="2749">
        <v>16.020447689746337</v>
      </c>
      <c r="BD67" s="2749">
        <v>26.312334466661895</v>
      </c>
      <c r="BE67" s="2749">
        <v>1.0948584334354894</v>
      </c>
      <c r="BF67" s="2751">
        <v>274.00802773984975</v>
      </c>
      <c r="BG67" s="2749">
        <v>53.099016107149502</v>
      </c>
      <c r="BH67" s="2749">
        <v>46.900983892850576</v>
      </c>
      <c r="BI67" s="2752">
        <v>100</v>
      </c>
    </row>
    <row r="68" spans="5:61" ht="16.5" customHeight="1">
      <c r="E68" s="306"/>
      <c r="AG68" s="4017"/>
      <c r="AH68" s="3003" t="s">
        <v>1034</v>
      </c>
      <c r="AI68" s="2748">
        <v>44.950552926663015</v>
      </c>
      <c r="AJ68" s="2749">
        <v>14.681091483919131</v>
      </c>
      <c r="AK68" s="2749">
        <v>3.9795674433644685</v>
      </c>
      <c r="AL68" s="2749">
        <v>17.224154473717647</v>
      </c>
      <c r="AM68" s="2749">
        <v>34.743464818509942</v>
      </c>
      <c r="AN68" s="2749">
        <v>14.096768993122822</v>
      </c>
      <c r="AO68" s="2749">
        <v>18.866299903724396</v>
      </c>
      <c r="AP68" s="2749">
        <v>19.735518077695069</v>
      </c>
      <c r="AQ68" s="2749">
        <v>29.919870263694204</v>
      </c>
      <c r="AR68" s="2749">
        <v>9.3203338527357467</v>
      </c>
      <c r="AS68" s="2749">
        <v>15.529196021029593</v>
      </c>
      <c r="AT68" s="2749">
        <v>27.925678514272306</v>
      </c>
      <c r="AU68" s="2749">
        <v>20.053557279111494</v>
      </c>
      <c r="AV68" s="2749">
        <v>42.30374506480544</v>
      </c>
      <c r="AW68" s="2749">
        <v>5.3407664093712786</v>
      </c>
      <c r="AX68" s="2749">
        <v>20.352790575845336</v>
      </c>
      <c r="AY68" s="2749">
        <v>3.9795674433644685</v>
      </c>
      <c r="AZ68" s="2750">
        <v>0.84810453711046052</v>
      </c>
      <c r="BA68" s="2749">
        <v>6.9857386435043436</v>
      </c>
      <c r="BB68" s="2749">
        <v>0</v>
      </c>
      <c r="BC68" s="2749">
        <v>17.170090829503472</v>
      </c>
      <c r="BD68" s="2749">
        <v>18.160523283929098</v>
      </c>
      <c r="BE68" s="2749">
        <v>3.1314629062540082</v>
      </c>
      <c r="BF68" s="2751">
        <v>117.90999295995466</v>
      </c>
      <c r="BG68" s="2749">
        <v>44.950552926663015</v>
      </c>
      <c r="BH68" s="2749">
        <v>55.049447073336985</v>
      </c>
      <c r="BI68" s="2752">
        <v>100</v>
      </c>
    </row>
    <row r="69" spans="5:61" ht="16.5" customHeight="1">
      <c r="E69" s="306"/>
      <c r="AG69" s="4017"/>
      <c r="AH69" s="3003" t="s">
        <v>1035</v>
      </c>
      <c r="AI69" s="2748">
        <v>47.60648407490303</v>
      </c>
      <c r="AJ69" s="2749">
        <v>13.472311139550481</v>
      </c>
      <c r="AK69" s="2749">
        <v>0</v>
      </c>
      <c r="AL69" s="2749">
        <v>18.977822903317023</v>
      </c>
      <c r="AM69" s="2749">
        <v>27.280979913582932</v>
      </c>
      <c r="AN69" s="2749">
        <v>30.528769206138399</v>
      </c>
      <c r="AO69" s="2749">
        <v>14.314330585793005</v>
      </c>
      <c r="AP69" s="2749">
        <v>25.865276888614392</v>
      </c>
      <c r="AQ69" s="2749">
        <v>21.146266805385928</v>
      </c>
      <c r="AR69" s="2749">
        <v>2.044904369399001</v>
      </c>
      <c r="AS69" s="2749">
        <v>12.269426216394006</v>
      </c>
      <c r="AT69" s="2749">
        <v>34.618577944936405</v>
      </c>
      <c r="AU69" s="2749">
        <v>19.607024247747482</v>
      </c>
      <c r="AV69" s="2749">
        <v>40.75329105313341</v>
      </c>
      <c r="AW69" s="2749">
        <v>9.3825024007524771</v>
      </c>
      <c r="AX69" s="2749">
        <v>4.089808738798002</v>
      </c>
      <c r="AY69" s="2749">
        <v>4.089808738798002</v>
      </c>
      <c r="AZ69" s="2749">
        <v>0</v>
      </c>
      <c r="BA69" s="2749">
        <v>23.191171174784927</v>
      </c>
      <c r="BB69" s="2749">
        <v>0</v>
      </c>
      <c r="BC69" s="2749">
        <v>25.236075544183933</v>
      </c>
      <c r="BD69" s="2749">
        <v>29.202344750312026</v>
      </c>
      <c r="BE69" s="2749">
        <v>0</v>
      </c>
      <c r="BF69" s="2751">
        <v>48.902042313788044</v>
      </c>
      <c r="BG69" s="2749">
        <v>47.60648407490303</v>
      </c>
      <c r="BH69" s="2749">
        <v>52.393515925096942</v>
      </c>
      <c r="BI69" s="2752">
        <v>100</v>
      </c>
    </row>
    <row r="70" spans="5:61" ht="16.5" customHeight="1">
      <c r="E70" s="306"/>
      <c r="AG70" s="4017" t="s">
        <v>770</v>
      </c>
      <c r="AH70" s="3003" t="s">
        <v>1036</v>
      </c>
      <c r="AI70" s="2748">
        <v>69.953296619917339</v>
      </c>
      <c r="AJ70" s="2749">
        <v>4.2315729380016567</v>
      </c>
      <c r="AK70" s="2750">
        <v>0.68773445995462912</v>
      </c>
      <c r="AL70" s="2749">
        <v>8.4519558540603015</v>
      </c>
      <c r="AM70" s="2749">
        <v>19.378930669497642</v>
      </c>
      <c r="AN70" s="2749">
        <v>10.115463195793293</v>
      </c>
      <c r="AO70" s="2749">
        <v>6.3565140273674627</v>
      </c>
      <c r="AP70" s="2749">
        <v>11.113197820557463</v>
      </c>
      <c r="AQ70" s="2749">
        <v>12.926281744134599</v>
      </c>
      <c r="AR70" s="2749">
        <v>12.504773421168352</v>
      </c>
      <c r="AS70" s="2749">
        <v>6.8063787957215265</v>
      </c>
      <c r="AT70" s="2749">
        <v>18.42898692145361</v>
      </c>
      <c r="AU70" s="2749">
        <v>13.537510202802833</v>
      </c>
      <c r="AV70" s="2749">
        <v>18.978005625496206</v>
      </c>
      <c r="AW70" s="2749">
        <v>1.4126220915741312</v>
      </c>
      <c r="AX70" s="2749">
        <v>2.9614074146473737</v>
      </c>
      <c r="AY70" s="2749">
        <v>1.4042422562971921</v>
      </c>
      <c r="AZ70" s="2750">
        <v>0.72295642562157236</v>
      </c>
      <c r="BA70" s="2749">
        <v>5.4251898953133422</v>
      </c>
      <c r="BB70" s="2750">
        <v>0.39849348283461805</v>
      </c>
      <c r="BC70" s="2749">
        <v>5.8563171536502239</v>
      </c>
      <c r="BD70" s="2749">
        <v>6.9833436138643261</v>
      </c>
      <c r="BE70" s="2749">
        <v>0</v>
      </c>
      <c r="BF70" s="2751">
        <v>5752.7874677002819</v>
      </c>
      <c r="BG70" s="2749">
        <v>69.953296619917339</v>
      </c>
      <c r="BH70" s="2749">
        <v>30.046703380082707</v>
      </c>
      <c r="BI70" s="2752">
        <v>100</v>
      </c>
    </row>
    <row r="71" spans="5:61" ht="16.5" customHeight="1">
      <c r="E71" s="306"/>
      <c r="AG71" s="4017"/>
      <c r="AH71" s="3003" t="s">
        <v>1037</v>
      </c>
      <c r="AI71" s="2748">
        <v>57.015464185400901</v>
      </c>
      <c r="AJ71" s="2749">
        <v>7.9914763695440758</v>
      </c>
      <c r="AK71" s="2750">
        <v>0.92838774056329798</v>
      </c>
      <c r="AL71" s="2749">
        <v>8.4782474894550841</v>
      </c>
      <c r="AM71" s="2749">
        <v>29.583926986059321</v>
      </c>
      <c r="AN71" s="2749">
        <v>11.287408666758163</v>
      </c>
      <c r="AO71" s="2749">
        <v>9.7113956062144435</v>
      </c>
      <c r="AP71" s="2749">
        <v>18.783174975239234</v>
      </c>
      <c r="AQ71" s="2749">
        <v>24.74315236668178</v>
      </c>
      <c r="AR71" s="2749">
        <v>18.982474660584799</v>
      </c>
      <c r="AS71" s="2749">
        <v>6.8098117500978148</v>
      </c>
      <c r="AT71" s="2749">
        <v>19.927607613163349</v>
      </c>
      <c r="AU71" s="2749">
        <v>13.777831940735968</v>
      </c>
      <c r="AV71" s="2749">
        <v>29.580448895957449</v>
      </c>
      <c r="AW71" s="2749">
        <v>1.7746391308038467</v>
      </c>
      <c r="AX71" s="2749">
        <v>7.56538524833958</v>
      </c>
      <c r="AY71" s="2749">
        <v>2.7412584082033402</v>
      </c>
      <c r="AZ71" s="2750">
        <v>0.23141265042091053</v>
      </c>
      <c r="BA71" s="2749">
        <v>10.90763986346443</v>
      </c>
      <c r="BB71" s="2749">
        <v>2.8480656891008063</v>
      </c>
      <c r="BC71" s="2749">
        <v>14.682014543412439</v>
      </c>
      <c r="BD71" s="2749">
        <v>11.774767548253024</v>
      </c>
      <c r="BE71" s="2749">
        <v>0</v>
      </c>
      <c r="BF71" s="2751">
        <v>1913.71189971731</v>
      </c>
      <c r="BG71" s="2749">
        <v>57.015464185400901</v>
      </c>
      <c r="BH71" s="2749">
        <v>42.98453581459912</v>
      </c>
      <c r="BI71" s="2752">
        <v>100</v>
      </c>
    </row>
    <row r="72" spans="5:61" ht="16.5" customHeight="1">
      <c r="E72" s="306"/>
      <c r="AG72" s="4017"/>
      <c r="AH72" s="3003" t="s">
        <v>1038</v>
      </c>
      <c r="AI72" s="2748">
        <v>61.474890240855842</v>
      </c>
      <c r="AJ72" s="2749">
        <v>3.9134459232405425</v>
      </c>
      <c r="AK72" s="2749">
        <v>1.5850541648279561</v>
      </c>
      <c r="AL72" s="2749">
        <v>5.3862928039526974</v>
      </c>
      <c r="AM72" s="2749">
        <v>22.196639387463925</v>
      </c>
      <c r="AN72" s="2749">
        <v>14.662648541593452</v>
      </c>
      <c r="AO72" s="2749">
        <v>7.1395110960395076</v>
      </c>
      <c r="AP72" s="2749">
        <v>13.511850677455655</v>
      </c>
      <c r="AQ72" s="2749">
        <v>14.457994579743128</v>
      </c>
      <c r="AR72" s="2749">
        <v>16.712389860973868</v>
      </c>
      <c r="AS72" s="2749">
        <v>7.3534808920900154</v>
      </c>
      <c r="AT72" s="2749">
        <v>22.490495437410033</v>
      </c>
      <c r="AU72" s="2749">
        <v>16.930509904415246</v>
      </c>
      <c r="AV72" s="2749">
        <v>24.071023681039168</v>
      </c>
      <c r="AW72" s="2749">
        <v>2.207111553978502</v>
      </c>
      <c r="AX72" s="2749">
        <v>6.8122740723328956</v>
      </c>
      <c r="AY72" s="2749">
        <v>1.5670026038492595</v>
      </c>
      <c r="AZ72" s="2749">
        <v>1.8058096073897703</v>
      </c>
      <c r="BA72" s="2749">
        <v>6.4820164556840947</v>
      </c>
      <c r="BB72" s="2749">
        <v>1.0196893268444083</v>
      </c>
      <c r="BC72" s="2749">
        <v>10.255176183264837</v>
      </c>
      <c r="BD72" s="2749">
        <v>9.2802439301032305</v>
      </c>
      <c r="BE72" s="2750">
        <v>9.0630899846374E-2</v>
      </c>
      <c r="BF72" s="2751">
        <v>3089.4540435394597</v>
      </c>
      <c r="BG72" s="2749">
        <v>61.474890240855842</v>
      </c>
      <c r="BH72" s="2749">
        <v>38.525109759144271</v>
      </c>
      <c r="BI72" s="2752">
        <v>100</v>
      </c>
    </row>
    <row r="73" spans="5:61" ht="16.5" customHeight="1">
      <c r="E73" s="306"/>
      <c r="AG73" s="4017"/>
      <c r="AH73" s="3003" t="s">
        <v>1039</v>
      </c>
      <c r="AI73" s="2748">
        <v>62.873965651022367</v>
      </c>
      <c r="AJ73" s="2749">
        <v>3.8764360002106439</v>
      </c>
      <c r="AK73" s="2750">
        <v>0.64008798921655441</v>
      </c>
      <c r="AL73" s="2749">
        <v>7.6822157493799139</v>
      </c>
      <c r="AM73" s="2749">
        <v>23.684080526927648</v>
      </c>
      <c r="AN73" s="2749">
        <v>13.415178732059024</v>
      </c>
      <c r="AO73" s="2749">
        <v>7.0344129792895878</v>
      </c>
      <c r="AP73" s="2749">
        <v>12.457274271764671</v>
      </c>
      <c r="AQ73" s="2749">
        <v>16.066316525294813</v>
      </c>
      <c r="AR73" s="2749">
        <v>13.672056943736186</v>
      </c>
      <c r="AS73" s="2749">
        <v>6.4807439930271782</v>
      </c>
      <c r="AT73" s="2749">
        <v>20.729289914276208</v>
      </c>
      <c r="AU73" s="2749">
        <v>16.097720375012685</v>
      </c>
      <c r="AV73" s="2749">
        <v>28.438114785041556</v>
      </c>
      <c r="AW73" s="2749">
        <v>3.3217479577322955</v>
      </c>
      <c r="AX73" s="2749">
        <v>6.0335627928580227</v>
      </c>
      <c r="AY73" s="2749">
        <v>0</v>
      </c>
      <c r="AZ73" s="2750">
        <v>0.37375312495081414</v>
      </c>
      <c r="BA73" s="2749">
        <v>6.8372164833936582</v>
      </c>
      <c r="BB73" s="2750">
        <v>0.30196755606668518</v>
      </c>
      <c r="BC73" s="2749">
        <v>10.223238049208497</v>
      </c>
      <c r="BD73" s="2749">
        <v>10.809998158139496</v>
      </c>
      <c r="BE73" s="2749">
        <v>0</v>
      </c>
      <c r="BF73" s="2751">
        <v>2786.0752949220955</v>
      </c>
      <c r="BG73" s="2749">
        <v>62.873965651022367</v>
      </c>
      <c r="BH73" s="2749">
        <v>37.126034348977718</v>
      </c>
      <c r="BI73" s="2752">
        <v>100</v>
      </c>
    </row>
    <row r="74" spans="5:61" ht="16.5" customHeight="1">
      <c r="E74" s="306"/>
      <c r="AG74" s="4017"/>
      <c r="AH74" s="3003" t="s">
        <v>1040</v>
      </c>
      <c r="AI74" s="2748">
        <v>60.764866984002822</v>
      </c>
      <c r="AJ74" s="2749">
        <v>4.2249697125659242</v>
      </c>
      <c r="AK74" s="2750">
        <v>7.3571480088944916E-2</v>
      </c>
      <c r="AL74" s="2749">
        <v>7.048704452356362</v>
      </c>
      <c r="AM74" s="2749">
        <v>22.761522337590044</v>
      </c>
      <c r="AN74" s="2749">
        <v>15.553594907297816</v>
      </c>
      <c r="AO74" s="2749">
        <v>5.6432316506594509</v>
      </c>
      <c r="AP74" s="2749">
        <v>14.426402765031126</v>
      </c>
      <c r="AQ74" s="2749">
        <v>13.284049769632587</v>
      </c>
      <c r="AR74" s="2749">
        <v>12.30353170636273</v>
      </c>
      <c r="AS74" s="2749">
        <v>6.9384273807407917</v>
      </c>
      <c r="AT74" s="2749">
        <v>15.812526409651978</v>
      </c>
      <c r="AU74" s="2749">
        <v>12.10419221115766</v>
      </c>
      <c r="AV74" s="2749">
        <v>26.433763669871972</v>
      </c>
      <c r="AW74" s="2749">
        <v>2.4965396151938544</v>
      </c>
      <c r="AX74" s="2749">
        <v>4.7561663504609335</v>
      </c>
      <c r="AY74" s="2750">
        <v>0.52121105001226353</v>
      </c>
      <c r="AZ74" s="2750">
        <v>0.59326789263270241</v>
      </c>
      <c r="BA74" s="2749">
        <v>10.166422473906355</v>
      </c>
      <c r="BB74" s="2750">
        <v>0.29898197227692264</v>
      </c>
      <c r="BC74" s="2749">
        <v>11.527268339292657</v>
      </c>
      <c r="BD74" s="2749">
        <v>8.9214844375532749</v>
      </c>
      <c r="BE74" s="2750">
        <v>0.31005123751581953</v>
      </c>
      <c r="BF74" s="2751">
        <v>1359.2223491916172</v>
      </c>
      <c r="BG74" s="2749">
        <v>60.764866984002822</v>
      </c>
      <c r="BH74" s="2749">
        <v>39.235133015997235</v>
      </c>
      <c r="BI74" s="2752">
        <v>100</v>
      </c>
    </row>
    <row r="75" spans="5:61" ht="16.5" customHeight="1">
      <c r="E75" s="306"/>
      <c r="AG75" s="4017"/>
      <c r="AH75" s="3003" t="s">
        <v>1041</v>
      </c>
      <c r="AI75" s="2748">
        <v>58.495740316630204</v>
      </c>
      <c r="AJ75" s="2749">
        <v>6.3618336205856121</v>
      </c>
      <c r="AK75" s="2749">
        <v>2.2211186673033634</v>
      </c>
      <c r="AL75" s="2749">
        <v>8.8602338350017593</v>
      </c>
      <c r="AM75" s="2749">
        <v>26.436018525366361</v>
      </c>
      <c r="AN75" s="2749">
        <v>17.615023447644354</v>
      </c>
      <c r="AO75" s="2749">
        <v>13.259334793998212</v>
      </c>
      <c r="AP75" s="2749">
        <v>18.866084921475395</v>
      </c>
      <c r="AQ75" s="2749">
        <v>21.269385395089582</v>
      </c>
      <c r="AR75" s="2749">
        <v>12.018680678298802</v>
      </c>
      <c r="AS75" s="2749">
        <v>9.3232487298595625</v>
      </c>
      <c r="AT75" s="2749">
        <v>22.243977257197216</v>
      </c>
      <c r="AU75" s="2749">
        <v>14.774796967439038</v>
      </c>
      <c r="AV75" s="2749">
        <v>32.183176440407458</v>
      </c>
      <c r="AW75" s="2749">
        <v>3.453700533635736</v>
      </c>
      <c r="AX75" s="2749">
        <v>4.2906139455345871</v>
      </c>
      <c r="AY75" s="2749">
        <v>1.1055235170644109</v>
      </c>
      <c r="AZ75" s="2749">
        <v>1.5532196210701441</v>
      </c>
      <c r="BA75" s="2749">
        <v>7.2772980431975238</v>
      </c>
      <c r="BB75" s="2749">
        <v>1.2643042733223531</v>
      </c>
      <c r="BC75" s="2749">
        <v>12.53858781995541</v>
      </c>
      <c r="BD75" s="2749">
        <v>13.123356497562593</v>
      </c>
      <c r="BE75" s="2750">
        <v>0.63555500686622568</v>
      </c>
      <c r="BF75" s="2751">
        <v>1288.9369588457016</v>
      </c>
      <c r="BG75" s="2749">
        <v>58.495740316630204</v>
      </c>
      <c r="BH75" s="2749">
        <v>41.504259683369789</v>
      </c>
      <c r="BI75" s="2752">
        <v>100</v>
      </c>
    </row>
    <row r="76" spans="5:61" ht="16.5" customHeight="1">
      <c r="E76" s="306"/>
      <c r="AG76" s="4017"/>
      <c r="AH76" s="3003" t="s">
        <v>1042</v>
      </c>
      <c r="AI76" s="2748">
        <v>61.289585393369947</v>
      </c>
      <c r="AJ76" s="2749">
        <v>6.0333484707466196</v>
      </c>
      <c r="AK76" s="2749">
        <v>1.5548443702486412</v>
      </c>
      <c r="AL76" s="2749">
        <v>6.9633669759651182</v>
      </c>
      <c r="AM76" s="2749">
        <v>20.842748422924462</v>
      </c>
      <c r="AN76" s="2749">
        <v>12.57889372823322</v>
      </c>
      <c r="AO76" s="2749">
        <v>6.2218606476667322</v>
      </c>
      <c r="AP76" s="2749">
        <v>12.935912291350506</v>
      </c>
      <c r="AQ76" s="2749">
        <v>16.234725044445462</v>
      </c>
      <c r="AR76" s="2749">
        <v>14.20788395960443</v>
      </c>
      <c r="AS76" s="2749">
        <v>4.4101851812116806</v>
      </c>
      <c r="AT76" s="2749">
        <v>15.792817197430523</v>
      </c>
      <c r="AU76" s="2749">
        <v>8.9764287298764902</v>
      </c>
      <c r="AV76" s="2749">
        <v>25.535725591406305</v>
      </c>
      <c r="AW76" s="2749">
        <v>1.6704071274968511</v>
      </c>
      <c r="AX76" s="2749">
        <v>3.225251497745492</v>
      </c>
      <c r="AY76" s="2749">
        <v>0</v>
      </c>
      <c r="AZ76" s="2749">
        <v>0</v>
      </c>
      <c r="BA76" s="2749">
        <v>4.8684025648744109</v>
      </c>
      <c r="BB76" s="2749">
        <v>0</v>
      </c>
      <c r="BC76" s="2749">
        <v>12.400338081489675</v>
      </c>
      <c r="BD76" s="2749">
        <v>13.550210848871144</v>
      </c>
      <c r="BE76" s="2750">
        <v>0.45781528679543326</v>
      </c>
      <c r="BF76" s="2751">
        <v>218.42870451087242</v>
      </c>
      <c r="BG76" s="2749">
        <v>61.289585393369947</v>
      </c>
      <c r="BH76" s="2749">
        <v>38.710414606630081</v>
      </c>
      <c r="BI76" s="2752">
        <v>100</v>
      </c>
    </row>
    <row r="77" spans="5:61" ht="16.5" customHeight="1">
      <c r="E77" s="306"/>
      <c r="AG77" s="4017"/>
      <c r="AH77" s="3003" t="s">
        <v>1043</v>
      </c>
      <c r="AI77" s="2748">
        <v>49.502673975411348</v>
      </c>
      <c r="AJ77" s="2749">
        <v>14.67989482171202</v>
      </c>
      <c r="AK77" s="2749">
        <v>2.6981574673226807</v>
      </c>
      <c r="AL77" s="2749">
        <v>16.975371521929102</v>
      </c>
      <c r="AM77" s="2749">
        <v>42.256274579516678</v>
      </c>
      <c r="AN77" s="2749">
        <v>21.477647627079982</v>
      </c>
      <c r="AO77" s="2749">
        <v>21.185779555521925</v>
      </c>
      <c r="AP77" s="2749">
        <v>25.082409776880578</v>
      </c>
      <c r="AQ77" s="2749">
        <v>27.508583528643261</v>
      </c>
      <c r="AR77" s="2749">
        <v>7.8273471256553959</v>
      </c>
      <c r="AS77" s="2749">
        <v>22.624803793556403</v>
      </c>
      <c r="AT77" s="2749">
        <v>36.757734675562823</v>
      </c>
      <c r="AU77" s="2749">
        <v>25.885437643235072</v>
      </c>
      <c r="AV77" s="2749">
        <v>39.903590441696018</v>
      </c>
      <c r="AW77" s="2749">
        <v>5.1291896583327148</v>
      </c>
      <c r="AX77" s="2749">
        <v>12.822233773498651</v>
      </c>
      <c r="AY77" s="2749">
        <v>3.2862174281506356</v>
      </c>
      <c r="AZ77" s="2749">
        <v>3.87427738897859</v>
      </c>
      <c r="BA77" s="2749">
        <v>12.800536957681313</v>
      </c>
      <c r="BB77" s="2749">
        <v>4.2805858781666428</v>
      </c>
      <c r="BC77" s="2749">
        <v>15.415847247790012</v>
      </c>
      <c r="BD77" s="2749">
        <v>28.695904375983517</v>
      </c>
      <c r="BE77" s="2749">
        <v>1.1761199216559093</v>
      </c>
      <c r="BF77" s="2751">
        <v>170.0506864286522</v>
      </c>
      <c r="BG77" s="2749">
        <v>49.502673975411348</v>
      </c>
      <c r="BH77" s="2749">
        <v>50.497326024588688</v>
      </c>
      <c r="BI77" s="2752">
        <v>100</v>
      </c>
    </row>
    <row r="78" spans="5:61" ht="16.5" customHeight="1">
      <c r="E78" s="306"/>
      <c r="AG78" s="4017"/>
      <c r="AH78" s="3003" t="s">
        <v>1044</v>
      </c>
      <c r="AI78" s="2748">
        <v>53.110955364778235</v>
      </c>
      <c r="AJ78" s="2749">
        <v>11.775604976763052</v>
      </c>
      <c r="AK78" s="2749">
        <v>3.3744972616244553</v>
      </c>
      <c r="AL78" s="2749">
        <v>11.265679382581277</v>
      </c>
      <c r="AM78" s="2749">
        <v>32.73469568714971</v>
      </c>
      <c r="AN78" s="2749">
        <v>12.348753435313144</v>
      </c>
      <c r="AO78" s="2749">
        <v>5.5319627239745168</v>
      </c>
      <c r="AP78" s="2749">
        <v>18.639636181133255</v>
      </c>
      <c r="AQ78" s="2749">
        <v>17.774046719624071</v>
      </c>
      <c r="AR78" s="2749">
        <v>10.515126602193384</v>
      </c>
      <c r="AS78" s="2749">
        <v>9.8394180233719712</v>
      </c>
      <c r="AT78" s="2749">
        <v>18.493201873740755</v>
      </c>
      <c r="AU78" s="2749">
        <v>13.933070439113113</v>
      </c>
      <c r="AV78" s="2749">
        <v>33.453850841266394</v>
      </c>
      <c r="AW78" s="2749">
        <v>3.3430996353532487</v>
      </c>
      <c r="AX78" s="2749">
        <v>16.58841254662088</v>
      </c>
      <c r="AY78" s="2749">
        <v>2.6553421075077681</v>
      </c>
      <c r="AZ78" s="2749">
        <v>4.5601314346276416</v>
      </c>
      <c r="BA78" s="2749">
        <v>15.075258036821026</v>
      </c>
      <c r="BB78" s="2749">
        <v>0</v>
      </c>
      <c r="BC78" s="2749">
        <v>11.700760775196569</v>
      </c>
      <c r="BD78" s="2749">
        <v>19.62702222999097</v>
      </c>
      <c r="BE78" s="2749">
        <v>2.6553421075077681</v>
      </c>
      <c r="BF78" s="2751">
        <v>139.05205215809997</v>
      </c>
      <c r="BG78" s="2749">
        <v>53.110955364778235</v>
      </c>
      <c r="BH78" s="2749">
        <v>46.889044635221801</v>
      </c>
      <c r="BI78" s="2752">
        <v>100</v>
      </c>
    </row>
    <row r="79" spans="5:61" ht="16.5" customHeight="1">
      <c r="E79" s="306"/>
      <c r="AG79" s="4017"/>
      <c r="AH79" s="3003" t="s">
        <v>1045</v>
      </c>
      <c r="AI79" s="2748">
        <v>36.65616188423899</v>
      </c>
      <c r="AJ79" s="2749">
        <v>27.815558135652442</v>
      </c>
      <c r="AK79" s="2749">
        <v>3.6656161884238996</v>
      </c>
      <c r="AL79" s="2749">
        <v>34.018908608369813</v>
      </c>
      <c r="AM79" s="2749">
        <v>25.659313318967293</v>
      </c>
      <c r="AN79" s="2749">
        <v>27.815558135652442</v>
      </c>
      <c r="AO79" s="2749">
        <v>18.328080942119495</v>
      </c>
      <c r="AP79" s="2749">
        <v>21.993697130543392</v>
      </c>
      <c r="AQ79" s="2749">
        <v>21.993697130543392</v>
      </c>
      <c r="AR79" s="2749">
        <v>7.3312323768477992</v>
      </c>
      <c r="AS79" s="2749">
        <v>18.328080942119495</v>
      </c>
      <c r="AT79" s="2749">
        <v>48.681373362065408</v>
      </c>
      <c r="AU79" s="2749">
        <v>31.481174324076346</v>
      </c>
      <c r="AV79" s="2749">
        <v>46.143639077771937</v>
      </c>
      <c r="AW79" s="2749">
        <v>16.818709570380747</v>
      </c>
      <c r="AX79" s="2749">
        <v>10.996848565271696</v>
      </c>
      <c r="AY79" s="2749">
        <v>10.996848565271696</v>
      </c>
      <c r="AZ79" s="2749">
        <v>3.6656161884238996</v>
      </c>
      <c r="BA79" s="2749">
        <v>18.328080942119495</v>
      </c>
      <c r="BB79" s="2749">
        <v>0</v>
      </c>
      <c r="BC79" s="2749">
        <v>31.862663791684664</v>
      </c>
      <c r="BD79" s="2749">
        <v>38.812406700924143</v>
      </c>
      <c r="BE79" s="2749">
        <v>0</v>
      </c>
      <c r="BF79" s="2751">
        <v>27.280542986415849</v>
      </c>
      <c r="BG79" s="2749">
        <v>36.65616188423899</v>
      </c>
      <c r="BH79" s="2749">
        <v>63.34383811576101</v>
      </c>
      <c r="BI79" s="2752">
        <v>100</v>
      </c>
    </row>
    <row r="80" spans="5:61" ht="16.5" customHeight="1">
      <c r="E80" s="306"/>
      <c r="AG80" s="4017" t="s">
        <v>96</v>
      </c>
      <c r="AH80" s="3003" t="s">
        <v>1036</v>
      </c>
      <c r="AI80" s="2748">
        <v>71.677070957230484</v>
      </c>
      <c r="AJ80" s="2749">
        <v>3.8819937711016781</v>
      </c>
      <c r="AK80" s="2750">
        <v>0.69945843601260915</v>
      </c>
      <c r="AL80" s="2749">
        <v>8.4855433465617143</v>
      </c>
      <c r="AM80" s="2749">
        <v>18.76731987285125</v>
      </c>
      <c r="AN80" s="2749">
        <v>10.044874409856344</v>
      </c>
      <c r="AO80" s="2749">
        <v>6.1113504758718324</v>
      </c>
      <c r="AP80" s="2749">
        <v>10.39581830018423</v>
      </c>
      <c r="AQ80" s="2749">
        <v>12.844668816681859</v>
      </c>
      <c r="AR80" s="2749">
        <v>12.503939954295301</v>
      </c>
      <c r="AS80" s="2749">
        <v>6.4595010499891412</v>
      </c>
      <c r="AT80" s="2749">
        <v>17.801955783775217</v>
      </c>
      <c r="AU80" s="2749">
        <v>12.535452663388558</v>
      </c>
      <c r="AV80" s="2749">
        <v>17.77381944821958</v>
      </c>
      <c r="AW80" s="2749">
        <v>1.3262083549660362</v>
      </c>
      <c r="AX80" s="2749">
        <v>2.9013961968949715</v>
      </c>
      <c r="AY80" s="2749">
        <v>1.0860880463130438</v>
      </c>
      <c r="AZ80" s="2750">
        <v>0.62478579121869182</v>
      </c>
      <c r="BA80" s="2749">
        <v>5.5176744226218108</v>
      </c>
      <c r="BB80" s="2750">
        <v>0.40528669783844717</v>
      </c>
      <c r="BC80" s="2749">
        <v>5.3109864124600623</v>
      </c>
      <c r="BD80" s="2749">
        <v>7.1023903653372615</v>
      </c>
      <c r="BE80" s="2749">
        <v>0</v>
      </c>
      <c r="BF80" s="2751">
        <v>5656.3620919160521</v>
      </c>
      <c r="BG80" s="2749">
        <v>71.677070957230484</v>
      </c>
      <c r="BH80" s="2749">
        <v>28.322929042769573</v>
      </c>
      <c r="BI80" s="2752">
        <v>100</v>
      </c>
    </row>
    <row r="81" spans="5:61" ht="16.5" customHeight="1">
      <c r="E81" s="306"/>
      <c r="AG81" s="4017"/>
      <c r="AH81" s="3003" t="s">
        <v>1037</v>
      </c>
      <c r="AI81" s="2748">
        <v>54.255246482941601</v>
      </c>
      <c r="AJ81" s="2749">
        <v>7.035966220804089</v>
      </c>
      <c r="AK81" s="2750">
        <v>0.95251405895093</v>
      </c>
      <c r="AL81" s="2749">
        <v>8.6985745030104624</v>
      </c>
      <c r="AM81" s="2749">
        <v>28.61146589334464</v>
      </c>
      <c r="AN81" s="2749">
        <v>11.390999431465918</v>
      </c>
      <c r="AO81" s="2749">
        <v>10.494496732748386</v>
      </c>
      <c r="AP81" s="2749">
        <v>19.778355745917441</v>
      </c>
      <c r="AQ81" s="2749">
        <v>22.876861584669399</v>
      </c>
      <c r="AR81" s="2749">
        <v>21.100604482826945</v>
      </c>
      <c r="AS81" s="2749">
        <v>6.3595765648738531</v>
      </c>
      <c r="AT81" s="2749">
        <v>20.933602143668963</v>
      </c>
      <c r="AU81" s="2749">
        <v>14.345225620083808</v>
      </c>
      <c r="AV81" s="2749">
        <v>31.112153285163117</v>
      </c>
      <c r="AW81" s="2749">
        <v>1.8207572631554716</v>
      </c>
      <c r="AX81" s="2749">
        <v>7.7619894097816386</v>
      </c>
      <c r="AY81" s="2749">
        <v>3.5148191434066591</v>
      </c>
      <c r="AZ81" s="2750">
        <v>0.2374264472851314</v>
      </c>
      <c r="BA81" s="2749">
        <v>11.191100297834122</v>
      </c>
      <c r="BB81" s="2749">
        <v>2.9220793114289565</v>
      </c>
      <c r="BC81" s="2749">
        <v>16.684953764776441</v>
      </c>
      <c r="BD81" s="2749">
        <v>11.099654964210268</v>
      </c>
      <c r="BE81" s="2749">
        <v>0</v>
      </c>
      <c r="BF81" s="2751">
        <v>1865.2393106138682</v>
      </c>
      <c r="BG81" s="2749">
        <v>54.255246482941601</v>
      </c>
      <c r="BH81" s="2749">
        <v>45.744753517058427</v>
      </c>
      <c r="BI81" s="2752">
        <v>100</v>
      </c>
    </row>
    <row r="82" spans="5:61" ht="16.5" customHeight="1">
      <c r="E82" s="306"/>
      <c r="AG82" s="4017"/>
      <c r="AH82" s="3003" t="s">
        <v>1038</v>
      </c>
      <c r="AI82" s="2748">
        <v>63.356491408653362</v>
      </c>
      <c r="AJ82" s="2749">
        <v>3.5857840779888162</v>
      </c>
      <c r="AK82" s="2749">
        <v>1.6205579991595367</v>
      </c>
      <c r="AL82" s="2749">
        <v>5.0144364308335483</v>
      </c>
      <c r="AM82" s="2749">
        <v>21.195016107272156</v>
      </c>
      <c r="AN82" s="2749">
        <v>14.551268511324503</v>
      </c>
      <c r="AO82" s="2749">
        <v>6.2023250924235702</v>
      </c>
      <c r="AP82" s="2749">
        <v>12.679588288021924</v>
      </c>
      <c r="AQ82" s="2749">
        <v>13.01175328594481</v>
      </c>
      <c r="AR82" s="2749">
        <v>14.258070156401162</v>
      </c>
      <c r="AS82" s="2749">
        <v>5.9226136798550257</v>
      </c>
      <c r="AT82" s="2749">
        <v>21.036058602754434</v>
      </c>
      <c r="AU82" s="2749">
        <v>15.272110556745233</v>
      </c>
      <c r="AV82" s="2749">
        <v>23.992693586812049</v>
      </c>
      <c r="AW82" s="2749">
        <v>1.271539640697118</v>
      </c>
      <c r="AX82" s="2749">
        <v>5.485110489618342</v>
      </c>
      <c r="AY82" s="2749">
        <v>1.6021020989193588</v>
      </c>
      <c r="AZ82" s="2749">
        <v>1.8462581715825919</v>
      </c>
      <c r="BA82" s="2749">
        <v>5.4105183262220482</v>
      </c>
      <c r="BB82" s="2749">
        <v>1.0425294806595269</v>
      </c>
      <c r="BC82" s="2749">
        <v>9.6279302022429007</v>
      </c>
      <c r="BD82" s="2749">
        <v>8.5825277027195135</v>
      </c>
      <c r="BE82" s="2750">
        <v>9.2660953156140216E-2</v>
      </c>
      <c r="BF82" s="2751">
        <v>3021.76904578329</v>
      </c>
      <c r="BG82" s="2749">
        <v>63.356491408653362</v>
      </c>
      <c r="BH82" s="2749">
        <v>36.643508591346738</v>
      </c>
      <c r="BI82" s="2752">
        <v>100</v>
      </c>
    </row>
    <row r="83" spans="5:61" ht="16.5" customHeight="1">
      <c r="E83" s="306"/>
      <c r="AG83" s="4017"/>
      <c r="AH83" s="3003" t="s">
        <v>1039</v>
      </c>
      <c r="AI83" s="2748">
        <v>60.250482561336028</v>
      </c>
      <c r="AJ83" s="2749">
        <v>5.0095495228782676</v>
      </c>
      <c r="AK83" s="2750">
        <v>0.62668474293433774</v>
      </c>
      <c r="AL83" s="2749">
        <v>8.1136390392090156</v>
      </c>
      <c r="AM83" s="2749">
        <v>25.789687591023462</v>
      </c>
      <c r="AN83" s="2749">
        <v>13.032924156774465</v>
      </c>
      <c r="AO83" s="2749">
        <v>7.9587261932928355</v>
      </c>
      <c r="AP83" s="2749">
        <v>14.199107612728973</v>
      </c>
      <c r="AQ83" s="2749">
        <v>18.335347842124619</v>
      </c>
      <c r="AR83" s="2749">
        <v>15.254331828218451</v>
      </c>
      <c r="AS83" s="2749">
        <v>9.2408495345193007</v>
      </c>
      <c r="AT83" s="2749">
        <v>23.169386784389292</v>
      </c>
      <c r="AU83" s="2749">
        <v>19.16188390574008</v>
      </c>
      <c r="AV83" s="2749">
        <v>29.101144028061061</v>
      </c>
      <c r="AW83" s="2749">
        <v>4.5177915754833977</v>
      </c>
      <c r="AX83" s="2749">
        <v>6.4152236018540147</v>
      </c>
      <c r="AY83" s="2750">
        <v>0.21963250336211212</v>
      </c>
      <c r="AZ83" s="2750">
        <v>0.55041815190800369</v>
      </c>
      <c r="BA83" s="2749">
        <v>7.6985299081652467</v>
      </c>
      <c r="BB83" s="2750">
        <v>0.29564444800750311</v>
      </c>
      <c r="BC83" s="2749">
        <v>10.240947047315851</v>
      </c>
      <c r="BD83" s="2749">
        <v>11.377603394133905</v>
      </c>
      <c r="BE83" s="2749">
        <v>0</v>
      </c>
      <c r="BF83" s="2751">
        <v>2845.6625974049853</v>
      </c>
      <c r="BG83" s="2749">
        <v>60.250482561336028</v>
      </c>
      <c r="BH83" s="2749">
        <v>39.749517438664071</v>
      </c>
      <c r="BI83" s="2752">
        <v>100</v>
      </c>
    </row>
    <row r="84" spans="5:61" ht="16.5" customHeight="1">
      <c r="E84" s="306"/>
      <c r="AG84" s="4017"/>
      <c r="AH84" s="3003" t="s">
        <v>1040</v>
      </c>
      <c r="AI84" s="2748">
        <v>58.493993207187977</v>
      </c>
      <c r="AJ84" s="2749">
        <v>5.0982751467202601</v>
      </c>
      <c r="AK84" s="2750">
        <v>7.0087297997056305E-2</v>
      </c>
      <c r="AL84" s="2749">
        <v>6.3264632863871864</v>
      </c>
      <c r="AM84" s="2749">
        <v>24.75750460238056</v>
      </c>
      <c r="AN84" s="2749">
        <v>16.514140930266031</v>
      </c>
      <c r="AO84" s="2749">
        <v>6.0812341542761574</v>
      </c>
      <c r="AP84" s="2749">
        <v>14.436742835902777</v>
      </c>
      <c r="AQ84" s="2749">
        <v>15.031110221146612</v>
      </c>
      <c r="AR84" s="2749">
        <v>11.385861314472546</v>
      </c>
      <c r="AS84" s="2749">
        <v>6.3250160023369988</v>
      </c>
      <c r="AT84" s="2749">
        <v>15.883427640784548</v>
      </c>
      <c r="AU84" s="2749">
        <v>12.988311648491408</v>
      </c>
      <c r="AV84" s="2749">
        <v>28.651944585087328</v>
      </c>
      <c r="AW84" s="2749">
        <v>2.2336607838297078</v>
      </c>
      <c r="AX84" s="2749">
        <v>6.8309364063521363</v>
      </c>
      <c r="AY84" s="2750">
        <v>0.21170480158911797</v>
      </c>
      <c r="AZ84" s="2750">
        <v>0.3504364899852816</v>
      </c>
      <c r="BA84" s="2749">
        <v>9.5681510946003865</v>
      </c>
      <c r="BB84" s="2749">
        <v>0</v>
      </c>
      <c r="BC84" s="2749">
        <v>12.438709611395872</v>
      </c>
      <c r="BD84" s="2749">
        <v>9.6424606507042423</v>
      </c>
      <c r="BE84" s="2750">
        <v>0.29536789870009217</v>
      </c>
      <c r="BF84" s="2751">
        <v>1426.7920558758026</v>
      </c>
      <c r="BG84" s="2749">
        <v>58.493993207187977</v>
      </c>
      <c r="BH84" s="2749">
        <v>41.506006792812059</v>
      </c>
      <c r="BI84" s="2752">
        <v>100</v>
      </c>
    </row>
    <row r="85" spans="5:61" ht="16.5" customHeight="1">
      <c r="E85" s="306"/>
      <c r="AG85" s="4017"/>
      <c r="AH85" s="3003" t="s">
        <v>1041</v>
      </c>
      <c r="AI85" s="2748">
        <v>58.874448982295782</v>
      </c>
      <c r="AJ85" s="2749">
        <v>6.5559147573076499</v>
      </c>
      <c r="AK85" s="2749">
        <v>2.1800726303712712</v>
      </c>
      <c r="AL85" s="2749">
        <v>9.1291823392536635</v>
      </c>
      <c r="AM85" s="2749">
        <v>25.640997787339693</v>
      </c>
      <c r="AN85" s="2749">
        <v>16.902197623255557</v>
      </c>
      <c r="AO85" s="2749">
        <v>12.187833860838495</v>
      </c>
      <c r="AP85" s="2749">
        <v>18.960375087912794</v>
      </c>
      <c r="AQ85" s="2749">
        <v>19.957020661767906</v>
      </c>
      <c r="AR85" s="2749">
        <v>11.121855142882453</v>
      </c>
      <c r="AS85" s="2749">
        <v>8.4809572939562123</v>
      </c>
      <c r="AT85" s="2749">
        <v>21.374089344268814</v>
      </c>
      <c r="AU85" s="2749">
        <v>15.020409215641948</v>
      </c>
      <c r="AV85" s="2749">
        <v>30.367657833906868</v>
      </c>
      <c r="AW85" s="2749">
        <v>3.5470362903972452</v>
      </c>
      <c r="AX85" s="2749">
        <v>4.177389824555898</v>
      </c>
      <c r="AY85" s="2749">
        <v>1.394552499529139</v>
      </c>
      <c r="AZ85" s="2749">
        <v>1.833975227109792</v>
      </c>
      <c r="BA85" s="2749">
        <v>7.176351595054868</v>
      </c>
      <c r="BB85" s="2749">
        <v>1.550399004285165</v>
      </c>
      <c r="BC85" s="2749">
        <v>11.637565989877945</v>
      </c>
      <c r="BD85" s="2749">
        <v>12.134689891962315</v>
      </c>
      <c r="BE85" s="2750">
        <v>0.62381001788016699</v>
      </c>
      <c r="BF85" s="2751">
        <v>1313.2048448229268</v>
      </c>
      <c r="BG85" s="2749">
        <v>58.874448982295782</v>
      </c>
      <c r="BH85" s="2749">
        <v>41.125551017704197</v>
      </c>
      <c r="BI85" s="2752">
        <v>100</v>
      </c>
    </row>
    <row r="86" spans="5:61" ht="16.5" customHeight="1">
      <c r="E86" s="306"/>
      <c r="AG86" s="4017"/>
      <c r="AH86" s="3003" t="s">
        <v>1042</v>
      </c>
      <c r="AI86" s="2748">
        <v>59.52874649659401</v>
      </c>
      <c r="AJ86" s="2749">
        <v>8.5476086515546967</v>
      </c>
      <c r="AK86" s="2749">
        <v>1.2245100522380481</v>
      </c>
      <c r="AL86" s="2749">
        <v>5.8445156660841953</v>
      </c>
      <c r="AM86" s="2749">
        <v>26.11637127050404</v>
      </c>
      <c r="AN86" s="2749">
        <v>15.708900108190482</v>
      </c>
      <c r="AO86" s="2749">
        <v>10.321293189138418</v>
      </c>
      <c r="AP86" s="2749">
        <v>11.784336467260196</v>
      </c>
      <c r="AQ86" s="2749">
        <v>24.00680655755157</v>
      </c>
      <c r="AR86" s="2749">
        <v>18.975053314909886</v>
      </c>
      <c r="AS86" s="2749">
        <v>10.661212959703633</v>
      </c>
      <c r="AT86" s="2749">
        <v>20.861720988110331</v>
      </c>
      <c r="AU86" s="2749">
        <v>9.1965884618160079</v>
      </c>
      <c r="AV86" s="2749">
        <v>30.054162154719382</v>
      </c>
      <c r="AW86" s="2749">
        <v>1.3155209344989842</v>
      </c>
      <c r="AX86" s="2749">
        <v>6.3361056632850437</v>
      </c>
      <c r="AY86" s="2749">
        <v>0</v>
      </c>
      <c r="AZ86" s="2749">
        <v>0</v>
      </c>
      <c r="BA86" s="2749">
        <v>9.3532512086972535</v>
      </c>
      <c r="BB86" s="2749">
        <v>0</v>
      </c>
      <c r="BC86" s="2749">
        <v>14.826572584640028</v>
      </c>
      <c r="BD86" s="2749">
        <v>15.830016528301499</v>
      </c>
      <c r="BE86" s="2750">
        <v>0.36055018204786971</v>
      </c>
      <c r="BF86" s="2751">
        <v>277.35390239443325</v>
      </c>
      <c r="BG86" s="2749">
        <v>59.52874649659401</v>
      </c>
      <c r="BH86" s="2749">
        <v>40.471253503406032</v>
      </c>
      <c r="BI86" s="2752">
        <v>100</v>
      </c>
    </row>
    <row r="87" spans="5:61" ht="16.5" customHeight="1">
      <c r="E87" s="306"/>
      <c r="AG87" s="4017"/>
      <c r="AH87" s="3003" t="s">
        <v>1043</v>
      </c>
      <c r="AI87" s="2748">
        <v>53.679971199826696</v>
      </c>
      <c r="AJ87" s="2749">
        <v>6.243849981625071</v>
      </c>
      <c r="AK87" s="2749">
        <v>2.7623767775640076</v>
      </c>
      <c r="AL87" s="2749">
        <v>16.777348783875954</v>
      </c>
      <c r="AM87" s="2749">
        <v>36.288194596698759</v>
      </c>
      <c r="AN87" s="2749">
        <v>18.436707599369711</v>
      </c>
      <c r="AO87" s="2749">
        <v>18.301314181255471</v>
      </c>
      <c r="AP87" s="2749">
        <v>25.077344051580887</v>
      </c>
      <c r="AQ87" s="2749">
        <v>23.636146258493802</v>
      </c>
      <c r="AR87" s="2749">
        <v>9.2232053812119581</v>
      </c>
      <c r="AS87" s="2749">
        <v>18.636126841417941</v>
      </c>
      <c r="AT87" s="2749">
        <v>32.253419072821458</v>
      </c>
      <c r="AU87" s="2749">
        <v>23.909003910115594</v>
      </c>
      <c r="AV87" s="2749">
        <v>35.474149893456293</v>
      </c>
      <c r="AW87" s="2749">
        <v>5.2512703841407316</v>
      </c>
      <c r="AX87" s="2749">
        <v>8.3832655432360781</v>
      </c>
      <c r="AY87" s="2749">
        <v>3.3644332547266389</v>
      </c>
      <c r="AZ87" s="2749">
        <v>3.9664897318892707</v>
      </c>
      <c r="BA87" s="2749">
        <v>9.5530715255700205</v>
      </c>
      <c r="BB87" s="2749">
        <v>4.3824688393554867</v>
      </c>
      <c r="BC87" s="2749">
        <v>12.996107198805952</v>
      </c>
      <c r="BD87" s="2749">
        <v>28.24043849327159</v>
      </c>
      <c r="BE87" s="2749">
        <v>1.2041129543252636</v>
      </c>
      <c r="BF87" s="2751">
        <v>166.09737423850902</v>
      </c>
      <c r="BG87" s="2749">
        <v>53.679971199826696</v>
      </c>
      <c r="BH87" s="2749">
        <v>46.320028800173354</v>
      </c>
      <c r="BI87" s="2752">
        <v>100</v>
      </c>
    </row>
    <row r="88" spans="5:61" ht="16.5" customHeight="1">
      <c r="E88" s="306"/>
      <c r="AG88" s="4017"/>
      <c r="AH88" s="3003" t="s">
        <v>1044</v>
      </c>
      <c r="AI88" s="2748">
        <v>55.573811995994859</v>
      </c>
      <c r="AJ88" s="2749">
        <v>18.049646807365583</v>
      </c>
      <c r="AK88" s="2749">
        <v>3.1868812644464639</v>
      </c>
      <c r="AL88" s="2749">
        <v>13.449692292781648</v>
      </c>
      <c r="AM88" s="2749">
        <v>33.536853351186771</v>
      </c>
      <c r="AN88" s="2749">
        <v>14.472549370163804</v>
      </c>
      <c r="AO88" s="2749">
        <v>8.034759999678478</v>
      </c>
      <c r="AP88" s="2749">
        <v>17.603305830853223</v>
      </c>
      <c r="AQ88" s="2749">
        <v>15.968781189277365</v>
      </c>
      <c r="AR88" s="2749">
        <v>13.420040318234294</v>
      </c>
      <c r="AS88" s="2749">
        <v>12.781899924830901</v>
      </c>
      <c r="AT88" s="2749">
        <v>19.105335004632753</v>
      </c>
      <c r="AU88" s="2749">
        <v>14.798738701326721</v>
      </c>
      <c r="AV88" s="2749">
        <v>34.924848159760487</v>
      </c>
      <c r="AW88" s="2749">
        <v>3.1572292898991114</v>
      </c>
      <c r="AX88" s="2749">
        <v>16.677604580837897</v>
      </c>
      <c r="AY88" s="2749">
        <v>2.5077098474332833</v>
      </c>
      <c r="AZ88" s="2749">
        <v>4.3065963033060326</v>
      </c>
      <c r="BA88" s="2749">
        <v>14.237100720334672</v>
      </c>
      <c r="BB88" s="2749">
        <v>0</v>
      </c>
      <c r="BC88" s="2749">
        <v>14.539755357093863</v>
      </c>
      <c r="BD88" s="2749">
        <v>22.025330887011009</v>
      </c>
      <c r="BE88" s="2749">
        <v>2.5077098474332833</v>
      </c>
      <c r="BF88" s="2751">
        <v>147.23823396422361</v>
      </c>
      <c r="BG88" s="2749">
        <v>55.573811995994859</v>
      </c>
      <c r="BH88" s="2749">
        <v>44.426188004005176</v>
      </c>
      <c r="BI88" s="2752">
        <v>100</v>
      </c>
    </row>
    <row r="89" spans="5:61" ht="16.5" customHeight="1">
      <c r="E89" s="306"/>
      <c r="AG89" s="4017"/>
      <c r="AH89" s="3003" t="s">
        <v>1045</v>
      </c>
      <c r="AI89" s="2748">
        <v>35.600501163428433</v>
      </c>
      <c r="AJ89" s="2749">
        <v>22.104886343267694</v>
      </c>
      <c r="AK89" s="2749">
        <v>3.9556112403809371</v>
      </c>
      <c r="AL89" s="2749">
        <v>36.710220153905006</v>
      </c>
      <c r="AM89" s="2749">
        <v>19.778056201904686</v>
      </c>
      <c r="AN89" s="2749">
        <v>30.016108824029569</v>
      </c>
      <c r="AO89" s="2749">
        <v>19.778056201904686</v>
      </c>
      <c r="AP89" s="2749">
        <v>23.733667442285626</v>
      </c>
      <c r="AQ89" s="2749">
        <v>19.778056201904686</v>
      </c>
      <c r="AR89" s="2749">
        <v>3.9556112403809371</v>
      </c>
      <c r="AS89" s="2749">
        <v>15.822444961523749</v>
      </c>
      <c r="AT89" s="2749">
        <v>48.577053875047817</v>
      </c>
      <c r="AU89" s="2749">
        <v>30.016108824029569</v>
      </c>
      <c r="AV89" s="2749">
        <v>41.882942545172384</v>
      </c>
      <c r="AW89" s="2749">
        <v>18.149275102886754</v>
      </c>
      <c r="AX89" s="2749">
        <v>11.866833721142813</v>
      </c>
      <c r="AY89" s="2749">
        <v>11.866833721142813</v>
      </c>
      <c r="AZ89" s="2749">
        <v>3.9556112403809371</v>
      </c>
      <c r="BA89" s="2749">
        <v>19.778056201904686</v>
      </c>
      <c r="BB89" s="2749">
        <v>0</v>
      </c>
      <c r="BC89" s="2749">
        <v>30.427778772161059</v>
      </c>
      <c r="BD89" s="2749">
        <v>37.927331304791437</v>
      </c>
      <c r="BE89" s="2749">
        <v>0</v>
      </c>
      <c r="BF89" s="2751">
        <v>25.280542986415849</v>
      </c>
      <c r="BG89" s="2749">
        <v>35.600501163428433</v>
      </c>
      <c r="BH89" s="2749">
        <v>64.399498836571567</v>
      </c>
      <c r="BI89" s="2752">
        <v>100</v>
      </c>
    </row>
    <row r="90" spans="5:61" ht="16.5" customHeight="1">
      <c r="E90" s="306"/>
      <c r="AG90" s="4017" t="s">
        <v>307</v>
      </c>
      <c r="AH90" s="3003" t="s">
        <v>1036</v>
      </c>
      <c r="AI90" s="2748">
        <v>70.123151969377631</v>
      </c>
      <c r="AJ90" s="2749">
        <v>2.6003740470778096</v>
      </c>
      <c r="AK90" s="2750">
        <v>0.33951891386039995</v>
      </c>
      <c r="AL90" s="2749">
        <v>7.9329591177180481</v>
      </c>
      <c r="AM90" s="2749">
        <v>18.176936888465868</v>
      </c>
      <c r="AN90" s="2749">
        <v>10.002653699824142</v>
      </c>
      <c r="AO90" s="2749">
        <v>6.6353514821787378</v>
      </c>
      <c r="AP90" s="2749">
        <v>13.02183422027433</v>
      </c>
      <c r="AQ90" s="2749">
        <v>12.59174058378713</v>
      </c>
      <c r="AR90" s="2749">
        <v>11.871888410703036</v>
      </c>
      <c r="AS90" s="2749">
        <v>5.2383974198783507</v>
      </c>
      <c r="AT90" s="2749">
        <v>17.241460493952825</v>
      </c>
      <c r="AU90" s="2749">
        <v>12.18677173600641</v>
      </c>
      <c r="AV90" s="2749">
        <v>19.308056086459864</v>
      </c>
      <c r="AW90" s="2750">
        <v>0.8424471363764815</v>
      </c>
      <c r="AX90" s="2749">
        <v>2.5977907481175135</v>
      </c>
      <c r="AY90" s="2750">
        <v>0.94836087124654345</v>
      </c>
      <c r="AZ90" s="2750">
        <v>0.61628749240440706</v>
      </c>
      <c r="BA90" s="2749">
        <v>4.9837617033626413</v>
      </c>
      <c r="BB90" s="2750">
        <v>0.72534715967944052</v>
      </c>
      <c r="BC90" s="2749">
        <v>6.0395062340114256</v>
      </c>
      <c r="BD90" s="2749">
        <v>8.228944235691273</v>
      </c>
      <c r="BE90" s="2749">
        <v>0</v>
      </c>
      <c r="BF90" s="2751">
        <v>5202.6267469068125</v>
      </c>
      <c r="BG90" s="2749">
        <v>70.123151969377631</v>
      </c>
      <c r="BH90" s="2749">
        <v>29.876848030622472</v>
      </c>
      <c r="BI90" s="2752">
        <v>100</v>
      </c>
    </row>
    <row r="91" spans="5:61" ht="16.5" customHeight="1">
      <c r="E91" s="306"/>
      <c r="AG91" s="4017"/>
      <c r="AH91" s="3003" t="s">
        <v>1037</v>
      </c>
      <c r="AI91" s="2748">
        <v>60.708861801863591</v>
      </c>
      <c r="AJ91" s="2749">
        <v>6.5845152379328988</v>
      </c>
      <c r="AK91" s="2749">
        <v>0</v>
      </c>
      <c r="AL91" s="2749">
        <v>6.9625867836388524</v>
      </c>
      <c r="AM91" s="2749">
        <v>22.107871097338393</v>
      </c>
      <c r="AN91" s="2749">
        <v>14.035007088857448</v>
      </c>
      <c r="AO91" s="2749">
        <v>7.0855463349675611</v>
      </c>
      <c r="AP91" s="2749">
        <v>13.988181730130691</v>
      </c>
      <c r="AQ91" s="2749">
        <v>18.442301201924863</v>
      </c>
      <c r="AR91" s="2749">
        <v>17.179331852791112</v>
      </c>
      <c r="AS91" s="2749">
        <v>9.947462811623998</v>
      </c>
      <c r="AT91" s="2749">
        <v>26.833201287699666</v>
      </c>
      <c r="AU91" s="2749">
        <v>21.827059260605498</v>
      </c>
      <c r="AV91" s="2749">
        <v>27.67933124738094</v>
      </c>
      <c r="AW91" s="2749">
        <v>3.2964900800552437</v>
      </c>
      <c r="AX91" s="2749">
        <v>8.3886374842596805</v>
      </c>
      <c r="AY91" s="2749">
        <v>1.7505878656527036</v>
      </c>
      <c r="AZ91" s="2749">
        <v>0</v>
      </c>
      <c r="BA91" s="2749">
        <v>13.587421093252269</v>
      </c>
      <c r="BB91" s="2749">
        <v>0</v>
      </c>
      <c r="BC91" s="2749">
        <v>10.715369531240546</v>
      </c>
      <c r="BD91" s="2749">
        <v>10.201407545490088</v>
      </c>
      <c r="BE91" s="2749">
        <v>0</v>
      </c>
      <c r="BF91" s="2751">
        <v>2022.6009846255745</v>
      </c>
      <c r="BG91" s="2749">
        <v>60.708861801863591</v>
      </c>
      <c r="BH91" s="2749">
        <v>39.291138198136373</v>
      </c>
      <c r="BI91" s="2752">
        <v>100</v>
      </c>
    </row>
    <row r="92" spans="5:61" ht="16.5" customHeight="1">
      <c r="E92" s="306"/>
      <c r="AG92" s="4017"/>
      <c r="AH92" s="3003" t="s">
        <v>1038</v>
      </c>
      <c r="AI92" s="2748">
        <v>66.02823109920854</v>
      </c>
      <c r="AJ92" s="2749">
        <v>3.3745004413050559</v>
      </c>
      <c r="AK92" s="2749">
        <v>0</v>
      </c>
      <c r="AL92" s="2749">
        <v>2.3428015486511859</v>
      </c>
      <c r="AM92" s="2749">
        <v>22.008622768471053</v>
      </c>
      <c r="AN92" s="2749">
        <v>11.188780400960111</v>
      </c>
      <c r="AO92" s="2749">
        <v>5.4038116659919453</v>
      </c>
      <c r="AP92" s="2749">
        <v>9.0443208243787687</v>
      </c>
      <c r="AQ92" s="2749">
        <v>12.518268162580473</v>
      </c>
      <c r="AR92" s="2749">
        <v>13.707818746213841</v>
      </c>
      <c r="AS92" s="2749">
        <v>7.8072125387104521</v>
      </c>
      <c r="AT92" s="2749">
        <v>16.023354180796545</v>
      </c>
      <c r="AU92" s="2749">
        <v>10.001897443322392</v>
      </c>
      <c r="AV92" s="2749">
        <v>21.892513715562487</v>
      </c>
      <c r="AW92" s="2749">
        <v>2.9870343196702032</v>
      </c>
      <c r="AX92" s="2749">
        <v>5.6046031902023721</v>
      </c>
      <c r="AY92" s="2749">
        <v>1.3724971097434722</v>
      </c>
      <c r="AZ92" s="2750">
        <v>0.86699786750288543</v>
      </c>
      <c r="BA92" s="2749">
        <v>4.6628065842840734</v>
      </c>
      <c r="BB92" s="2750">
        <v>0.88206849847489754</v>
      </c>
      <c r="BC92" s="2749">
        <v>9.6748033822185864</v>
      </c>
      <c r="BD92" s="2749">
        <v>5.7266818274063613</v>
      </c>
      <c r="BE92" s="2749">
        <v>0</v>
      </c>
      <c r="BF92" s="2751">
        <v>2076.1296739719028</v>
      </c>
      <c r="BG92" s="2749">
        <v>66.02823109920854</v>
      </c>
      <c r="BH92" s="2749">
        <v>33.97176890079146</v>
      </c>
      <c r="BI92" s="2752">
        <v>100</v>
      </c>
    </row>
    <row r="93" spans="5:61" ht="16.5" customHeight="1">
      <c r="E93" s="306"/>
      <c r="AG93" s="4017"/>
      <c r="AH93" s="3003" t="s">
        <v>1039</v>
      </c>
      <c r="AI93" s="2748">
        <v>60.941574375298948</v>
      </c>
      <c r="AJ93" s="2749">
        <v>6.3093283654287529</v>
      </c>
      <c r="AK93" s="2749">
        <v>2.2293511343934846</v>
      </c>
      <c r="AL93" s="2749">
        <v>10.505106912340853</v>
      </c>
      <c r="AM93" s="2749">
        <v>25.16036863508041</v>
      </c>
      <c r="AN93" s="2749">
        <v>14.897275801875207</v>
      </c>
      <c r="AO93" s="2749">
        <v>9.1119289511142405</v>
      </c>
      <c r="AP93" s="2749">
        <v>14.860218567516329</v>
      </c>
      <c r="AQ93" s="2749">
        <v>18.172038472878608</v>
      </c>
      <c r="AR93" s="2749">
        <v>15.921185213863604</v>
      </c>
      <c r="AS93" s="2749">
        <v>3.8761604545866239</v>
      </c>
      <c r="AT93" s="2749">
        <v>19.944950223492313</v>
      </c>
      <c r="AU93" s="2749">
        <v>15.49453871731874</v>
      </c>
      <c r="AV93" s="2749">
        <v>26.302577893533339</v>
      </c>
      <c r="AW93" s="2749">
        <v>2.0832597096991208</v>
      </c>
      <c r="AX93" s="2749">
        <v>4.4607469865284388</v>
      </c>
      <c r="AY93" s="2749">
        <v>1.5028498786572499</v>
      </c>
      <c r="AZ93" s="2749">
        <v>1.2218071119664526</v>
      </c>
      <c r="BA93" s="2749">
        <v>6.7089927061787087</v>
      </c>
      <c r="BB93" s="2750">
        <v>0.73607594526612785</v>
      </c>
      <c r="BC93" s="2749">
        <v>10.232349899353393</v>
      </c>
      <c r="BD93" s="2749">
        <v>10.634551627594242</v>
      </c>
      <c r="BE93" s="2750">
        <v>0.11145885404181312</v>
      </c>
      <c r="BF93" s="2751">
        <v>2512.1377965626639</v>
      </c>
      <c r="BG93" s="2749">
        <v>60.941574375298948</v>
      </c>
      <c r="BH93" s="2749">
        <v>39.058425624701165</v>
      </c>
      <c r="BI93" s="2752">
        <v>100</v>
      </c>
    </row>
    <row r="94" spans="5:61" ht="16.5" customHeight="1">
      <c r="E94" s="306"/>
      <c r="AG94" s="4017"/>
      <c r="AH94" s="3003" t="s">
        <v>1040</v>
      </c>
      <c r="AI94" s="2748">
        <v>60.210852511768842</v>
      </c>
      <c r="AJ94" s="2749">
        <v>5.2824866311204719</v>
      </c>
      <c r="AK94" s="2749">
        <v>2.9159631513646636</v>
      </c>
      <c r="AL94" s="2749">
        <v>8.7716058314325096</v>
      </c>
      <c r="AM94" s="2749">
        <v>27.108283620136909</v>
      </c>
      <c r="AN94" s="2749">
        <v>13.033151775709456</v>
      </c>
      <c r="AO94" s="2749">
        <v>8.7820900591791897</v>
      </c>
      <c r="AP94" s="2749">
        <v>13.708154349563117</v>
      </c>
      <c r="AQ94" s="2749">
        <v>18.252182743506857</v>
      </c>
      <c r="AR94" s="2749">
        <v>17.503205573055052</v>
      </c>
      <c r="AS94" s="2749">
        <v>9.6263001508058217</v>
      </c>
      <c r="AT94" s="2749">
        <v>23.889581489716999</v>
      </c>
      <c r="AU94" s="2749">
        <v>18.497704647781759</v>
      </c>
      <c r="AV94" s="2749">
        <v>29.202647556285299</v>
      </c>
      <c r="AW94" s="2749">
        <v>3.3960710344063205</v>
      </c>
      <c r="AX94" s="2749">
        <v>8.1008040860072317</v>
      </c>
      <c r="AY94" s="2749">
        <v>1.9771081127136385</v>
      </c>
      <c r="AZ94" s="2750">
        <v>0.94794385500891909</v>
      </c>
      <c r="BA94" s="2749">
        <v>6.6000361740174363</v>
      </c>
      <c r="BB94" s="2749">
        <v>1.6678973857208363</v>
      </c>
      <c r="BC94" s="2749">
        <v>14.603777368427503</v>
      </c>
      <c r="BD94" s="2749">
        <v>8.8971152677777159</v>
      </c>
      <c r="BE94" s="2749">
        <v>0</v>
      </c>
      <c r="BF94" s="2751">
        <v>1574.8370907923436</v>
      </c>
      <c r="BG94" s="2749">
        <v>60.210852511768842</v>
      </c>
      <c r="BH94" s="2749">
        <v>39.789147488231102</v>
      </c>
      <c r="BI94" s="2752">
        <v>100</v>
      </c>
    </row>
    <row r="95" spans="5:61" ht="16.5" customHeight="1">
      <c r="E95" s="306"/>
      <c r="AG95" s="4017"/>
      <c r="AH95" s="3003" t="s">
        <v>1041</v>
      </c>
      <c r="AI95" s="2748">
        <v>57.204126505450517</v>
      </c>
      <c r="AJ95" s="2749">
        <v>7.9322355351329827</v>
      </c>
      <c r="AK95" s="2750">
        <v>0.75899378353686875</v>
      </c>
      <c r="AL95" s="2749">
        <v>8.4879022033895737</v>
      </c>
      <c r="AM95" s="2749">
        <v>26.346328002725688</v>
      </c>
      <c r="AN95" s="2749">
        <v>14.990576326124019</v>
      </c>
      <c r="AO95" s="2749">
        <v>8.0854266827083645</v>
      </c>
      <c r="AP95" s="2749">
        <v>14.586503025158414</v>
      </c>
      <c r="AQ95" s="2749">
        <v>18.413279970076854</v>
      </c>
      <c r="AR95" s="2749">
        <v>13.472086484717401</v>
      </c>
      <c r="AS95" s="2749">
        <v>8.9534309662850973</v>
      </c>
      <c r="AT95" s="2749">
        <v>19.074905978895728</v>
      </c>
      <c r="AU95" s="2749">
        <v>14.238966966652816</v>
      </c>
      <c r="AV95" s="2749">
        <v>28.190226199674768</v>
      </c>
      <c r="AW95" s="2749">
        <v>3.0823191807581374</v>
      </c>
      <c r="AX95" s="2749">
        <v>5.7994999383015449</v>
      </c>
      <c r="AY95" s="2750">
        <v>0.51501255332905516</v>
      </c>
      <c r="AZ95" s="2749">
        <v>1.8758333797534814</v>
      </c>
      <c r="BA95" s="2749">
        <v>8.7216540001025589</v>
      </c>
      <c r="BB95" s="2749">
        <v>1.3685048640745647</v>
      </c>
      <c r="BC95" s="2749">
        <v>10.971871586718565</v>
      </c>
      <c r="BD95" s="2749">
        <v>10.821679526235133</v>
      </c>
      <c r="BE95" s="2750">
        <v>0.44784946392342684</v>
      </c>
      <c r="BF95" s="2751">
        <v>1639.4703791734134</v>
      </c>
      <c r="BG95" s="2749">
        <v>57.204126505450517</v>
      </c>
      <c r="BH95" s="2749">
        <v>42.795873494549518</v>
      </c>
      <c r="BI95" s="2752">
        <v>100</v>
      </c>
    </row>
    <row r="96" spans="5:61" ht="16.5" customHeight="1">
      <c r="E96" s="306"/>
      <c r="AG96" s="4017"/>
      <c r="AH96" s="3003" t="s">
        <v>1042</v>
      </c>
      <c r="AI96" s="2748">
        <v>57.944061753728938</v>
      </c>
      <c r="AJ96" s="2749">
        <v>4.7201478389510401</v>
      </c>
      <c r="AK96" s="2750">
        <v>0.6610358435981033</v>
      </c>
      <c r="AL96" s="2749">
        <v>7.8172399424355641</v>
      </c>
      <c r="AM96" s="2749">
        <v>27.352202262759782</v>
      </c>
      <c r="AN96" s="2749">
        <v>15.004196860419261</v>
      </c>
      <c r="AO96" s="2749">
        <v>8.8302496871902889</v>
      </c>
      <c r="AP96" s="2749">
        <v>15.56739668253152</v>
      </c>
      <c r="AQ96" s="2749">
        <v>18.157173928469703</v>
      </c>
      <c r="AR96" s="2749">
        <v>12.460823138863081</v>
      </c>
      <c r="AS96" s="2749">
        <v>8.1444757221057031</v>
      </c>
      <c r="AT96" s="2749">
        <v>17.509531256560617</v>
      </c>
      <c r="AU96" s="2749">
        <v>10.11821986571255</v>
      </c>
      <c r="AV96" s="2749">
        <v>31.448668661599381</v>
      </c>
      <c r="AW96" s="2749">
        <v>1.180253713659829</v>
      </c>
      <c r="AX96" s="2749">
        <v>5.0974071361200437</v>
      </c>
      <c r="AY96" s="2749">
        <v>0</v>
      </c>
      <c r="AZ96" s="2749">
        <v>0</v>
      </c>
      <c r="BA96" s="2749">
        <v>8.4322011507019834</v>
      </c>
      <c r="BB96" s="2749">
        <v>0</v>
      </c>
      <c r="BC96" s="2749">
        <v>11.653890680607292</v>
      </c>
      <c r="BD96" s="2749">
        <v>14.388333382407378</v>
      </c>
      <c r="BE96" s="2750">
        <v>0.1946383317261082</v>
      </c>
      <c r="BF96" s="2751">
        <v>513.77341304342008</v>
      </c>
      <c r="BG96" s="2749">
        <v>57.944061753728938</v>
      </c>
      <c r="BH96" s="2749">
        <v>42.055938246271069</v>
      </c>
      <c r="BI96" s="2752">
        <v>100</v>
      </c>
    </row>
    <row r="97" spans="5:61" ht="16.5" customHeight="1">
      <c r="E97" s="306"/>
      <c r="AG97" s="4017"/>
      <c r="AH97" s="3003" t="s">
        <v>1043</v>
      </c>
      <c r="AI97" s="2748">
        <v>61.038317472245495</v>
      </c>
      <c r="AJ97" s="2749">
        <v>3.7580325246381587</v>
      </c>
      <c r="AK97" s="2749">
        <v>2.047344367799556</v>
      </c>
      <c r="AL97" s="2749">
        <v>9.1498979023485951</v>
      </c>
      <c r="AM97" s="2749">
        <v>29.155113884521423</v>
      </c>
      <c r="AN97" s="2749">
        <v>20.452963688776943</v>
      </c>
      <c r="AO97" s="2749">
        <v>8.4316535932943033</v>
      </c>
      <c r="AP97" s="2749">
        <v>20.813006759436238</v>
      </c>
      <c r="AQ97" s="2749">
        <v>18.051741417151501</v>
      </c>
      <c r="AR97" s="2749">
        <v>10.535810907474549</v>
      </c>
      <c r="AS97" s="2749">
        <v>8.8297421034770842</v>
      </c>
      <c r="AT97" s="2749">
        <v>22.382542565446897</v>
      </c>
      <c r="AU97" s="2749">
        <v>15.717181748399204</v>
      </c>
      <c r="AV97" s="2749">
        <v>28.528820313445436</v>
      </c>
      <c r="AW97" s="2749">
        <v>2.1165469180138885</v>
      </c>
      <c r="AX97" s="2749">
        <v>3.2783289872978494</v>
      </c>
      <c r="AY97" s="2749">
        <v>1.9390371638970412</v>
      </c>
      <c r="AZ97" s="2749">
        <v>2.0135600565219565</v>
      </c>
      <c r="BA97" s="2749">
        <v>10.557562808933666</v>
      </c>
      <c r="BB97" s="2749">
        <v>2.3817019475659298</v>
      </c>
      <c r="BC97" s="2749">
        <v>11.011706256668646</v>
      </c>
      <c r="BD97" s="2749">
        <v>12.931902689771658</v>
      </c>
      <c r="BE97" s="2750">
        <v>0.9975151813773333</v>
      </c>
      <c r="BF97" s="2751">
        <v>607.89348377325928</v>
      </c>
      <c r="BG97" s="2749">
        <v>61.038317472245495</v>
      </c>
      <c r="BH97" s="2749">
        <v>38.961682527754483</v>
      </c>
      <c r="BI97" s="2752">
        <v>100</v>
      </c>
    </row>
    <row r="98" spans="5:61" ht="16.5" customHeight="1">
      <c r="E98" s="306"/>
      <c r="AG98" s="4017"/>
      <c r="AH98" s="3003" t="s">
        <v>1044</v>
      </c>
      <c r="AI98" s="2748">
        <v>54.152868058161886</v>
      </c>
      <c r="AJ98" s="2749">
        <v>10.429073678439689</v>
      </c>
      <c r="AK98" s="2749">
        <v>2.558116787823483</v>
      </c>
      <c r="AL98" s="2749">
        <v>9.1098676004201913</v>
      </c>
      <c r="AM98" s="2749">
        <v>30.769044820946036</v>
      </c>
      <c r="AN98" s="2749">
        <v>13.739895241518157</v>
      </c>
      <c r="AO98" s="2749">
        <v>12.382326848030752</v>
      </c>
      <c r="AP98" s="2749">
        <v>20.640472398343341</v>
      </c>
      <c r="AQ98" s="2749">
        <v>25.408293741045856</v>
      </c>
      <c r="AR98" s="2749">
        <v>17.807858074020462</v>
      </c>
      <c r="AS98" s="2749">
        <v>13.172709206229714</v>
      </c>
      <c r="AT98" s="2749">
        <v>25.325234787032709</v>
      </c>
      <c r="AU98" s="2749">
        <v>19.231894907530762</v>
      </c>
      <c r="AV98" s="2749">
        <v>34.886479450083435</v>
      </c>
      <c r="AW98" s="2749">
        <v>4.1290224331502676</v>
      </c>
      <c r="AX98" s="2749">
        <v>10.364027125928226</v>
      </c>
      <c r="AY98" s="2749">
        <v>1.5175783256546151</v>
      </c>
      <c r="AZ98" s="2749">
        <v>2.6528155447261637</v>
      </c>
      <c r="BA98" s="2749">
        <v>7.6484281546780597</v>
      </c>
      <c r="BB98" s="2749">
        <v>1.7731624814534139</v>
      </c>
      <c r="BC98" s="2749">
        <v>15.559455473179746</v>
      </c>
      <c r="BD98" s="2749">
        <v>20.426453276262112</v>
      </c>
      <c r="BE98" s="2749">
        <v>1.1458991070860847</v>
      </c>
      <c r="BF98" s="2751">
        <v>409.48698391429912</v>
      </c>
      <c r="BG98" s="2749">
        <v>54.152868058161886</v>
      </c>
      <c r="BH98" s="2749">
        <v>45.8471319418381</v>
      </c>
      <c r="BI98" s="2752">
        <v>100</v>
      </c>
    </row>
    <row r="99" spans="5:61" ht="16.5" customHeight="1" thickBot="1">
      <c r="E99" s="306"/>
      <c r="AG99" s="4061"/>
      <c r="AH99" s="2753" t="s">
        <v>1045</v>
      </c>
      <c r="AI99" s="2754">
        <v>50.343931207729042</v>
      </c>
      <c r="AJ99" s="2755">
        <v>14.372958769491639</v>
      </c>
      <c r="AK99" s="2755">
        <v>4.8851675468220526</v>
      </c>
      <c r="AL99" s="2755">
        <v>16.915998642127775</v>
      </c>
      <c r="AM99" s="2755">
        <v>33.425678059150648</v>
      </c>
      <c r="AN99" s="2755">
        <v>17.409157427678394</v>
      </c>
      <c r="AO99" s="2755">
        <v>16.227695449817098</v>
      </c>
      <c r="AP99" s="2755">
        <v>20.341495991909895</v>
      </c>
      <c r="AQ99" s="2755">
        <v>20.524763043784255</v>
      </c>
      <c r="AR99" s="2755">
        <v>8.4984215055413816</v>
      </c>
      <c r="AS99" s="2755">
        <v>16.041425165004249</v>
      </c>
      <c r="AT99" s="2755">
        <v>31.938457041952219</v>
      </c>
      <c r="AU99" s="2755">
        <v>19.952197300314531</v>
      </c>
      <c r="AV99" s="2755">
        <v>38.223175942814308</v>
      </c>
      <c r="AW99" s="2755">
        <v>6.0794710506159948</v>
      </c>
      <c r="AX99" s="2755">
        <v>12.963095882468497</v>
      </c>
      <c r="AY99" s="2755">
        <v>3.5971746340460702</v>
      </c>
      <c r="AZ99" s="2755">
        <v>2.5221569273196582</v>
      </c>
      <c r="BA99" s="2755">
        <v>8.9963839117352222</v>
      </c>
      <c r="BB99" s="2755">
        <v>0</v>
      </c>
      <c r="BC99" s="2755">
        <v>14.426314427735001</v>
      </c>
      <c r="BD99" s="2755">
        <v>25.493938211711871</v>
      </c>
      <c r="BE99" s="2755">
        <v>0</v>
      </c>
      <c r="BF99" s="2756">
        <v>186.04344723681777</v>
      </c>
      <c r="BG99" s="2755">
        <v>50.343931207729042</v>
      </c>
      <c r="BH99" s="2755">
        <v>49.656068792270993</v>
      </c>
      <c r="BI99" s="2757">
        <v>100</v>
      </c>
    </row>
    <row r="100" spans="5:61" ht="16.5" customHeight="1" thickTop="1">
      <c r="E100" s="306"/>
    </row>
    <row r="101" spans="5:61" ht="16.5" customHeight="1">
      <c r="E101" s="306"/>
    </row>
    <row r="102" spans="5:61" ht="16.5" customHeight="1">
      <c r="E102" s="306"/>
    </row>
    <row r="103" spans="5:61" ht="16.5" customHeight="1">
      <c r="E103" s="306"/>
    </row>
    <row r="104" spans="5:61" ht="16.5" customHeight="1">
      <c r="E104" s="306"/>
    </row>
    <row r="105" spans="5:61" ht="16.5" customHeight="1">
      <c r="E105" s="306"/>
    </row>
    <row r="106" spans="5:61" ht="16.5" customHeight="1">
      <c r="E106" s="306"/>
    </row>
    <row r="107" spans="5:61" ht="16.5" customHeight="1">
      <c r="E107" s="306"/>
    </row>
    <row r="108" spans="5:61" ht="16.5" customHeight="1">
      <c r="E108" s="306"/>
    </row>
    <row r="109" spans="5:61" ht="16.5" customHeight="1">
      <c r="E109" s="306"/>
    </row>
    <row r="110" spans="5:61" ht="16.5" customHeight="1">
      <c r="E110" s="306"/>
    </row>
    <row r="111" spans="5:61" ht="16.5" customHeight="1">
      <c r="E111" s="306"/>
    </row>
    <row r="112" spans="5:61" ht="15.75" customHeight="1">
      <c r="E112" s="306"/>
    </row>
    <row r="113" spans="5:5">
      <c r="E113" s="306"/>
    </row>
    <row r="114" spans="5:5" ht="15.75" customHeight="1">
      <c r="E114" s="306"/>
    </row>
    <row r="115" spans="5:5">
      <c r="E115" s="306"/>
    </row>
    <row r="116" spans="5:5" ht="15.75" customHeight="1">
      <c r="E116" s="306"/>
    </row>
    <row r="117" spans="5:5">
      <c r="E117" s="306"/>
    </row>
    <row r="118" spans="5:5" ht="15.75" customHeight="1">
      <c r="E118" s="306"/>
    </row>
    <row r="119" spans="5:5">
      <c r="E119" s="306"/>
    </row>
    <row r="120" spans="5:5" ht="15.75" customHeight="1">
      <c r="E120" s="306"/>
    </row>
    <row r="121" spans="5:5">
      <c r="E121" s="306"/>
    </row>
    <row r="122" spans="5:5" ht="15.75" customHeight="1">
      <c r="E122" s="306"/>
    </row>
    <row r="123" spans="5:5">
      <c r="E123" s="306"/>
    </row>
    <row r="124" spans="5:5" ht="15.75" customHeight="1">
      <c r="E124" s="306"/>
    </row>
    <row r="125" spans="5:5">
      <c r="E125" s="306"/>
    </row>
    <row r="126" spans="5:5" ht="15.75" customHeight="1">
      <c r="E126" s="306"/>
    </row>
    <row r="127" spans="5:5">
      <c r="E127" s="306"/>
    </row>
    <row r="128" spans="5:5" ht="15.75" customHeight="1">
      <c r="E128" s="306"/>
    </row>
    <row r="129" spans="5:5">
      <c r="E129" s="306"/>
    </row>
    <row r="130" spans="5:5" ht="15.75" customHeight="1">
      <c r="E130" s="306"/>
    </row>
    <row r="131" spans="5:5">
      <c r="E131" s="306"/>
    </row>
    <row r="132" spans="5:5" ht="15.75" customHeight="1">
      <c r="E132" s="306"/>
    </row>
    <row r="133" spans="5:5">
      <c r="E133" s="306"/>
    </row>
    <row r="134" spans="5:5" ht="15.75" customHeight="1">
      <c r="E134" s="306"/>
    </row>
    <row r="135" spans="5:5">
      <c r="E135" s="306"/>
    </row>
    <row r="136" spans="5:5" ht="15.75" customHeight="1">
      <c r="E136" s="306"/>
    </row>
    <row r="137" spans="5:5">
      <c r="E137" s="306"/>
    </row>
    <row r="138" spans="5:5" ht="15.75" customHeight="1">
      <c r="E138" s="306"/>
    </row>
    <row r="139" spans="5:5">
      <c r="E139" s="306"/>
    </row>
    <row r="140" spans="5:5" ht="15.75" customHeight="1">
      <c r="E140" s="306"/>
    </row>
    <row r="141" spans="5:5">
      <c r="E141" s="306"/>
    </row>
    <row r="142" spans="5:5" ht="15.75" customHeight="1">
      <c r="E142" s="306"/>
    </row>
    <row r="143" spans="5:5">
      <c r="E143" s="306"/>
    </row>
    <row r="144" spans="5:5" ht="15.75" customHeight="1">
      <c r="E144" s="306"/>
    </row>
    <row r="145" spans="5:5">
      <c r="E145" s="306"/>
    </row>
    <row r="146" spans="5:5" ht="15.75" customHeight="1">
      <c r="E146" s="306"/>
    </row>
    <row r="147" spans="5:5">
      <c r="E147" s="306"/>
    </row>
    <row r="148" spans="5:5" ht="15.75" customHeight="1">
      <c r="E148" s="306"/>
    </row>
    <row r="149" spans="5:5">
      <c r="E149" s="306"/>
    </row>
    <row r="150" spans="5:5" ht="15.75" customHeight="1">
      <c r="E150" s="306"/>
    </row>
    <row r="151" spans="5:5">
      <c r="E151" s="306"/>
    </row>
    <row r="152" spans="5:5" ht="15.75" customHeight="1">
      <c r="E152" s="306"/>
    </row>
    <row r="153" spans="5:5">
      <c r="E153" s="306"/>
    </row>
    <row r="154" spans="5:5" ht="15.75" customHeight="1">
      <c r="E154" s="306"/>
    </row>
    <row r="155" spans="5:5">
      <c r="E155" s="306"/>
    </row>
    <row r="156" spans="5:5" ht="15.75" customHeight="1">
      <c r="E156" s="306"/>
    </row>
    <row r="157" spans="5:5">
      <c r="E157" s="306"/>
    </row>
    <row r="158" spans="5:5" ht="15.75" customHeight="1">
      <c r="E158" s="306"/>
    </row>
    <row r="159" spans="5:5">
      <c r="E159" s="306"/>
    </row>
    <row r="160" spans="5:5" ht="15.75" customHeight="1">
      <c r="E160" s="306"/>
    </row>
    <row r="161" spans="5:5">
      <c r="E161" s="306"/>
    </row>
    <row r="162" spans="5:5" ht="15.75" customHeight="1">
      <c r="E162" s="306"/>
    </row>
    <row r="163" spans="5:5">
      <c r="E163" s="306"/>
    </row>
    <row r="164" spans="5:5" ht="15.75" customHeight="1">
      <c r="E164" s="306"/>
    </row>
    <row r="165" spans="5:5">
      <c r="E165" s="306"/>
    </row>
    <row r="166" spans="5:5" ht="15.75" customHeight="1">
      <c r="E166" s="306"/>
    </row>
    <row r="167" spans="5:5">
      <c r="E167" s="306"/>
    </row>
    <row r="168" spans="5:5" ht="15.75" customHeight="1">
      <c r="E168" s="306"/>
    </row>
    <row r="169" spans="5:5">
      <c r="E169" s="306"/>
    </row>
    <row r="170" spans="5:5" ht="15.75" customHeight="1">
      <c r="E170" s="306"/>
    </row>
    <row r="171" spans="5:5">
      <c r="E171" s="306"/>
    </row>
    <row r="172" spans="5:5" ht="15.75" customHeight="1">
      <c r="E172" s="306"/>
    </row>
    <row r="173" spans="5:5">
      <c r="E173" s="306"/>
    </row>
    <row r="174" spans="5:5" ht="15.75" customHeight="1">
      <c r="E174" s="306"/>
    </row>
    <row r="175" spans="5:5">
      <c r="E175" s="306"/>
    </row>
    <row r="176" spans="5:5" ht="15.75" customHeight="1">
      <c r="E176" s="306"/>
    </row>
    <row r="177" spans="5:5">
      <c r="E177" s="306"/>
    </row>
    <row r="178" spans="5:5" ht="15.75" customHeight="1">
      <c r="E178" s="306"/>
    </row>
    <row r="179" spans="5:5">
      <c r="E179" s="306"/>
    </row>
    <row r="180" spans="5:5" ht="15.75" customHeight="1">
      <c r="E180" s="306"/>
    </row>
    <row r="181" spans="5:5">
      <c r="E181" s="306"/>
    </row>
    <row r="182" spans="5:5" ht="15.75" customHeight="1">
      <c r="E182" s="306"/>
    </row>
    <row r="183" spans="5:5">
      <c r="E183" s="306"/>
    </row>
    <row r="184" spans="5:5" ht="15.75" customHeight="1">
      <c r="E184" s="306"/>
    </row>
    <row r="185" spans="5:5">
      <c r="E185" s="306"/>
    </row>
    <row r="186" spans="5:5" ht="15.75" customHeight="1">
      <c r="E186" s="306"/>
    </row>
    <row r="187" spans="5:5">
      <c r="E187" s="306"/>
    </row>
    <row r="188" spans="5:5" ht="15.75" customHeight="1">
      <c r="E188" s="306"/>
    </row>
    <row r="189" spans="5:5">
      <c r="E189" s="306"/>
    </row>
    <row r="190" spans="5:5" ht="15.75" customHeight="1">
      <c r="E190" s="306"/>
    </row>
    <row r="191" spans="5:5">
      <c r="E191" s="306"/>
    </row>
    <row r="192" spans="5:5" ht="15.75" customHeight="1">
      <c r="E192" s="306"/>
    </row>
    <row r="193" spans="5:5">
      <c r="E193" s="306"/>
    </row>
    <row r="194" spans="5:5" ht="15.75" customHeight="1">
      <c r="E194" s="306"/>
    </row>
    <row r="195" spans="5:5">
      <c r="E195" s="306"/>
    </row>
    <row r="196" spans="5:5" ht="15.75" customHeight="1"/>
    <row r="198" spans="5:5" ht="15.75" customHeight="1"/>
    <row r="200" spans="5:5" ht="15.75" customHeight="1"/>
    <row r="202" spans="5:5" ht="15.75" customHeight="1"/>
    <row r="204" spans="5:5" ht="15.75" customHeight="1"/>
    <row r="206" spans="5:5" ht="15.75" customHeight="1"/>
    <row r="208" spans="5:5" ht="15.75" customHeight="1"/>
    <row r="210" spans="4:33" s="304" customFormat="1" ht="15.75" customHeight="1">
      <c r="D210" s="305"/>
      <c r="AG210" s="1954"/>
    </row>
    <row r="212" spans="4:33" s="304" customFormat="1" ht="15.75" customHeight="1">
      <c r="D212" s="305"/>
      <c r="AG212" s="1954"/>
    </row>
    <row r="214" spans="4:33" s="304" customFormat="1" ht="15.75" customHeight="1">
      <c r="D214" s="305"/>
      <c r="AG214" s="1954"/>
    </row>
    <row r="216" spans="4:33" s="304" customFormat="1" ht="15.75" customHeight="1">
      <c r="D216" s="305"/>
      <c r="AG216" s="1954"/>
    </row>
    <row r="218" spans="4:33" s="304" customFormat="1" ht="15.75" customHeight="1">
      <c r="D218" s="305"/>
      <c r="AG218" s="1954"/>
    </row>
    <row r="220" spans="4:33" s="304" customFormat="1" ht="15.75" customHeight="1">
      <c r="D220" s="305"/>
      <c r="AG220" s="1954"/>
    </row>
    <row r="222" spans="4:33" s="304" customFormat="1" ht="15.75" customHeight="1">
      <c r="D222" s="305"/>
      <c r="AG222" s="1954"/>
    </row>
    <row r="224" spans="4:33" s="304" customFormat="1" ht="15.75" customHeight="1">
      <c r="D224" s="305"/>
      <c r="AG224" s="1954"/>
    </row>
    <row r="226" spans="4:33" s="304" customFormat="1" ht="15.75" customHeight="1">
      <c r="D226" s="305"/>
      <c r="AG226" s="1954"/>
    </row>
    <row r="228" spans="4:33" s="304" customFormat="1" ht="15.75" customHeight="1">
      <c r="D228" s="305"/>
      <c r="AG228" s="1954"/>
    </row>
    <row r="230" spans="4:33" s="304" customFormat="1" ht="15.75" customHeight="1">
      <c r="D230" s="305"/>
      <c r="AG230" s="1954"/>
    </row>
    <row r="232" spans="4:33" s="304" customFormat="1" ht="15.75" customHeight="1">
      <c r="D232" s="305"/>
      <c r="AG232" s="1954"/>
    </row>
    <row r="234" spans="4:33" s="304" customFormat="1" ht="15.75" customHeight="1">
      <c r="D234" s="305"/>
      <c r="AG234" s="1954"/>
    </row>
    <row r="236" spans="4:33" s="304" customFormat="1" ht="15.75" customHeight="1">
      <c r="D236" s="305"/>
      <c r="AG236" s="1954"/>
    </row>
    <row r="238" spans="4:33" s="304" customFormat="1" ht="15.75" customHeight="1">
      <c r="D238" s="305"/>
      <c r="AG238" s="1954"/>
    </row>
    <row r="240" spans="4:33" s="304" customFormat="1" ht="15.75" customHeight="1">
      <c r="D240" s="305"/>
      <c r="AG240" s="1954"/>
    </row>
    <row r="242" spans="4:33" s="304" customFormat="1" ht="15.75" customHeight="1">
      <c r="D242" s="305"/>
      <c r="AG242" s="1954"/>
    </row>
    <row r="244" spans="4:33" s="304" customFormat="1" ht="15.75" customHeight="1">
      <c r="D244" s="305"/>
      <c r="AG244" s="1954"/>
    </row>
    <row r="246" spans="4:33" s="304" customFormat="1" ht="15.75" customHeight="1">
      <c r="D246" s="305"/>
      <c r="AG246" s="1954"/>
    </row>
    <row r="248" spans="4:33" s="304" customFormat="1" ht="15.75" customHeight="1">
      <c r="D248" s="305"/>
      <c r="AG248" s="1954"/>
    </row>
    <row r="250" spans="4:33" s="304" customFormat="1" ht="15.75" customHeight="1">
      <c r="D250" s="305"/>
      <c r="AG250" s="1954"/>
    </row>
    <row r="252" spans="4:33" s="304" customFormat="1" ht="15.75" customHeight="1">
      <c r="D252" s="305"/>
      <c r="AG252" s="1954"/>
    </row>
    <row r="254" spans="4:33" s="304" customFormat="1" ht="15.75" customHeight="1">
      <c r="D254" s="305"/>
      <c r="AG254" s="1954"/>
    </row>
    <row r="256" spans="4:33" s="304" customFormat="1" ht="15.75" customHeight="1">
      <c r="D256" s="305"/>
      <c r="AG256" s="1954"/>
    </row>
    <row r="258" spans="4:33" s="304" customFormat="1" ht="15.75" customHeight="1">
      <c r="D258" s="305"/>
      <c r="AG258" s="1954"/>
    </row>
    <row r="260" spans="4:33" s="304" customFormat="1" ht="15.75" customHeight="1">
      <c r="D260" s="305"/>
      <c r="AG260" s="1954"/>
    </row>
    <row r="262" spans="4:33" s="304" customFormat="1" ht="15.75" customHeight="1">
      <c r="D262" s="305"/>
      <c r="AG262" s="1954"/>
    </row>
    <row r="264" spans="4:33" s="304" customFormat="1" ht="15.75" customHeight="1">
      <c r="D264" s="305"/>
      <c r="AG264" s="1954"/>
    </row>
    <row r="266" spans="4:33" s="304" customFormat="1" ht="15.75" customHeight="1">
      <c r="D266" s="305"/>
      <c r="AG266" s="1954"/>
    </row>
    <row r="268" spans="4:33" s="304" customFormat="1" ht="15.75" customHeight="1">
      <c r="D268" s="305"/>
      <c r="AG268" s="1954"/>
    </row>
    <row r="270" spans="4:33" s="304" customFormat="1" ht="15.75" customHeight="1">
      <c r="D270" s="305"/>
      <c r="AG270" s="1954"/>
    </row>
    <row r="272" spans="4:33" s="304" customFormat="1" ht="15.75" customHeight="1">
      <c r="D272" s="305"/>
      <c r="AG272" s="1954"/>
    </row>
    <row r="274" spans="4:33" s="304" customFormat="1" ht="15.75" customHeight="1">
      <c r="D274" s="305"/>
      <c r="AG274" s="1954"/>
    </row>
    <row r="276" spans="4:33" s="304" customFormat="1" ht="15.75" customHeight="1">
      <c r="D276" s="305"/>
      <c r="AG276" s="1954"/>
    </row>
    <row r="278" spans="4:33" s="304" customFormat="1" ht="15.75" customHeight="1">
      <c r="D278" s="305"/>
      <c r="AG278" s="1954"/>
    </row>
    <row r="280" spans="4:33" s="304" customFormat="1" ht="15.75" customHeight="1">
      <c r="D280" s="305"/>
      <c r="AG280" s="1954"/>
    </row>
    <row r="282" spans="4:33" s="304" customFormat="1" ht="15.75" customHeight="1">
      <c r="D282" s="305"/>
      <c r="AG282" s="1954"/>
    </row>
    <row r="284" spans="4:33" s="304" customFormat="1" ht="15.75" customHeight="1">
      <c r="D284" s="305"/>
      <c r="AG284" s="1954"/>
    </row>
    <row r="286" spans="4:33" s="304" customFormat="1" ht="15.75" customHeight="1">
      <c r="D286" s="305"/>
      <c r="AG286" s="1954"/>
    </row>
    <row r="288" spans="4:33" s="304" customFormat="1" ht="15.75" customHeight="1">
      <c r="D288" s="305"/>
      <c r="AG288" s="1954"/>
    </row>
    <row r="290" spans="4:33" s="304" customFormat="1" ht="15.75" customHeight="1">
      <c r="D290" s="305"/>
      <c r="AG290" s="1954"/>
    </row>
    <row r="292" spans="4:33" s="304" customFormat="1" ht="15.75" customHeight="1">
      <c r="D292" s="305"/>
      <c r="AG292" s="1954"/>
    </row>
    <row r="294" spans="4:33" s="304" customFormat="1" ht="15.75" customHeight="1">
      <c r="D294" s="305"/>
      <c r="AG294" s="1954"/>
    </row>
    <row r="296" spans="4:33" s="304" customFormat="1" ht="15.75" customHeight="1">
      <c r="D296" s="305"/>
      <c r="AG296" s="1954"/>
    </row>
    <row r="298" spans="4:33" s="304" customFormat="1" ht="15.75" customHeight="1">
      <c r="D298" s="305"/>
      <c r="AG298" s="1954"/>
    </row>
    <row r="300" spans="4:33" s="304" customFormat="1" ht="15.75" customHeight="1">
      <c r="D300" s="305"/>
      <c r="AG300" s="1954"/>
    </row>
    <row r="302" spans="4:33" s="304" customFormat="1" ht="15.75" customHeight="1">
      <c r="D302" s="305"/>
      <c r="AG302" s="1954"/>
    </row>
    <row r="304" spans="4:33" s="304" customFormat="1" ht="15.75" customHeight="1">
      <c r="D304" s="305"/>
      <c r="AG304" s="1954"/>
    </row>
    <row r="306" spans="4:33" s="304" customFormat="1" ht="15.75" customHeight="1">
      <c r="D306" s="305"/>
      <c r="AG306" s="1954"/>
    </row>
    <row r="308" spans="4:33" s="304" customFormat="1" ht="15.75" customHeight="1">
      <c r="D308" s="305"/>
      <c r="AG308" s="1954"/>
    </row>
    <row r="310" spans="4:33" s="304" customFormat="1" ht="15.75" customHeight="1">
      <c r="D310" s="305"/>
      <c r="AG310" s="1954"/>
    </row>
    <row r="312" spans="4:33" s="304" customFormat="1" ht="15.75" customHeight="1">
      <c r="D312" s="305"/>
      <c r="AG312" s="1954"/>
    </row>
    <row r="314" spans="4:33" s="304" customFormat="1" ht="15.75" customHeight="1">
      <c r="D314" s="305"/>
      <c r="AG314" s="1954"/>
    </row>
    <row r="316" spans="4:33" s="304" customFormat="1" ht="15.75" customHeight="1">
      <c r="D316" s="305"/>
      <c r="AG316" s="1954"/>
    </row>
    <row r="318" spans="4:33" s="304" customFormat="1" ht="15.75" customHeight="1">
      <c r="D318" s="305"/>
      <c r="AG318" s="1954"/>
    </row>
    <row r="320" spans="4:33" s="304" customFormat="1" ht="15.75" customHeight="1">
      <c r="D320" s="305"/>
      <c r="AG320" s="1954"/>
    </row>
    <row r="322" spans="4:33" s="304" customFormat="1" ht="15.75" customHeight="1">
      <c r="D322" s="305"/>
      <c r="AG322" s="1954"/>
    </row>
    <row r="324" spans="4:33" s="304" customFormat="1" ht="15.75" customHeight="1">
      <c r="D324" s="305"/>
      <c r="AG324" s="1954"/>
    </row>
    <row r="326" spans="4:33" s="304" customFormat="1" ht="15.75" customHeight="1">
      <c r="D326" s="305"/>
      <c r="AG326" s="1954"/>
    </row>
    <row r="328" spans="4:33" s="304" customFormat="1" ht="15.75" customHeight="1">
      <c r="D328" s="305"/>
      <c r="AG328" s="1954"/>
    </row>
    <row r="330" spans="4:33" s="304" customFormat="1" ht="15.75" customHeight="1">
      <c r="D330" s="305"/>
      <c r="AG330" s="1954"/>
    </row>
    <row r="332" spans="4:33" s="304" customFormat="1" ht="15.75" customHeight="1">
      <c r="D332" s="305"/>
      <c r="AG332" s="1954"/>
    </row>
    <row r="334" spans="4:33" s="304" customFormat="1" ht="15.75" customHeight="1">
      <c r="D334" s="305"/>
      <c r="AG334" s="1954"/>
    </row>
    <row r="336" spans="4:33" s="304" customFormat="1" ht="15.75" customHeight="1">
      <c r="D336" s="305"/>
      <c r="AG336" s="1954"/>
    </row>
    <row r="338" spans="4:33" s="304" customFormat="1" ht="15.75" customHeight="1">
      <c r="D338" s="305"/>
      <c r="AG338" s="1954"/>
    </row>
    <row r="340" spans="4:33" s="304" customFormat="1" ht="15.75" customHeight="1">
      <c r="D340" s="305"/>
      <c r="AG340" s="1954"/>
    </row>
    <row r="342" spans="4:33" s="304" customFormat="1" ht="15.75" customHeight="1">
      <c r="D342" s="305"/>
      <c r="AG342" s="1954"/>
    </row>
    <row r="344" spans="4:33" s="304" customFormat="1" ht="15.75" customHeight="1">
      <c r="D344" s="305"/>
      <c r="AG344" s="1954"/>
    </row>
    <row r="346" spans="4:33" s="304" customFormat="1" ht="15.75" customHeight="1">
      <c r="D346" s="305"/>
      <c r="AG346" s="1954"/>
    </row>
    <row r="348" spans="4:33" s="304" customFormat="1" ht="15.75" customHeight="1">
      <c r="D348" s="305"/>
      <c r="AG348" s="1954"/>
    </row>
    <row r="350" spans="4:33" s="304" customFormat="1" ht="15.75" customHeight="1">
      <c r="D350" s="305"/>
      <c r="AG350" s="1954"/>
    </row>
    <row r="352" spans="4:33" s="304" customFormat="1" ht="15.75" customHeight="1">
      <c r="D352" s="305"/>
      <c r="AG352" s="1954"/>
    </row>
    <row r="354" spans="4:33" s="304" customFormat="1" ht="15.75" customHeight="1">
      <c r="D354" s="305"/>
      <c r="AG354" s="1954"/>
    </row>
    <row r="356" spans="4:33" s="304" customFormat="1" ht="15.75" customHeight="1">
      <c r="D356" s="305"/>
      <c r="AG356" s="1954"/>
    </row>
    <row r="358" spans="4:33" s="304" customFormat="1" ht="15.75" customHeight="1">
      <c r="D358" s="305"/>
      <c r="AG358" s="1954"/>
    </row>
    <row r="360" spans="4:33" s="304" customFormat="1" ht="15.75" customHeight="1">
      <c r="D360" s="305"/>
      <c r="AG360" s="1954"/>
    </row>
    <row r="362" spans="4:33" s="304" customFormat="1" ht="15.75" customHeight="1">
      <c r="D362" s="305"/>
      <c r="AG362" s="1954"/>
    </row>
    <row r="364" spans="4:33" s="304" customFormat="1" ht="15.75" customHeight="1">
      <c r="D364" s="305"/>
      <c r="AG364" s="1954"/>
    </row>
    <row r="366" spans="4:33" s="304" customFormat="1" ht="15.75" customHeight="1">
      <c r="D366" s="305"/>
      <c r="AG366" s="1954"/>
    </row>
    <row r="368" spans="4:33" s="304" customFormat="1" ht="15.75" customHeight="1">
      <c r="D368" s="305"/>
      <c r="AG368" s="1954"/>
    </row>
    <row r="370" spans="4:33" s="304" customFormat="1" ht="15.75" customHeight="1">
      <c r="D370" s="305"/>
      <c r="AG370" s="1954"/>
    </row>
    <row r="372" spans="4:33" s="304" customFormat="1" ht="15.75" customHeight="1">
      <c r="D372" s="305"/>
      <c r="AG372" s="1954"/>
    </row>
    <row r="374" spans="4:33" s="304" customFormat="1" ht="15.75" customHeight="1">
      <c r="D374" s="305"/>
      <c r="AG374" s="1954"/>
    </row>
    <row r="376" spans="4:33" s="304" customFormat="1" ht="15.75" customHeight="1">
      <c r="D376" s="305"/>
      <c r="AG376" s="1954"/>
    </row>
    <row r="378" spans="4:33" s="304" customFormat="1" ht="15.75" customHeight="1">
      <c r="D378" s="305"/>
      <c r="AG378" s="1954"/>
    </row>
    <row r="380" spans="4:33" s="304" customFormat="1" ht="15.75" customHeight="1">
      <c r="D380" s="305"/>
      <c r="AG380" s="1954"/>
    </row>
    <row r="382" spans="4:33" s="304" customFormat="1" ht="15.75" customHeight="1">
      <c r="D382" s="305"/>
      <c r="AG382" s="1954"/>
    </row>
    <row r="384" spans="4:33" s="304" customFormat="1" ht="15.75" customHeight="1">
      <c r="D384" s="305"/>
      <c r="AG384" s="1954"/>
    </row>
    <row r="386" spans="4:33" s="304" customFormat="1" ht="15.75" customHeight="1">
      <c r="D386" s="305"/>
      <c r="AG386" s="1954"/>
    </row>
    <row r="388" spans="4:33" s="304" customFormat="1" ht="15.75" customHeight="1">
      <c r="D388" s="305"/>
      <c r="AG388" s="1954"/>
    </row>
    <row r="390" spans="4:33" s="304" customFormat="1" ht="15.75" customHeight="1">
      <c r="D390" s="305"/>
      <c r="AG390" s="1954"/>
    </row>
    <row r="392" spans="4:33" s="304" customFormat="1" ht="15.75" customHeight="1">
      <c r="D392" s="305"/>
      <c r="AG392" s="1954"/>
    </row>
    <row r="394" spans="4:33" s="304" customFormat="1" ht="15.75" customHeight="1">
      <c r="D394" s="305"/>
      <c r="AG394" s="1954"/>
    </row>
    <row r="396" spans="4:33" s="304" customFormat="1" ht="15.75" customHeight="1">
      <c r="D396" s="305"/>
      <c r="AG396" s="1954"/>
    </row>
    <row r="398" spans="4:33" s="304" customFormat="1" ht="15.75" customHeight="1">
      <c r="D398" s="305"/>
      <c r="AG398" s="1954"/>
    </row>
    <row r="400" spans="4:33" s="304" customFormat="1" ht="15.75" customHeight="1">
      <c r="D400" s="305"/>
      <c r="AG400" s="1954"/>
    </row>
    <row r="402" spans="4:33" s="304" customFormat="1" ht="15.75" customHeight="1">
      <c r="D402" s="305"/>
      <c r="AG402" s="1954"/>
    </row>
    <row r="404" spans="4:33" s="304" customFormat="1" ht="15.75" customHeight="1">
      <c r="D404" s="305"/>
      <c r="AG404" s="1954"/>
    </row>
    <row r="406" spans="4:33" s="304" customFormat="1" ht="15.75" customHeight="1">
      <c r="D406" s="305"/>
      <c r="AG406" s="1954"/>
    </row>
    <row r="408" spans="4:33" s="304" customFormat="1" ht="15.75" customHeight="1">
      <c r="D408" s="305"/>
      <c r="AG408" s="1954"/>
    </row>
    <row r="410" spans="4:33" s="304" customFormat="1" ht="15.75" customHeight="1">
      <c r="D410" s="305"/>
      <c r="AG410" s="1954"/>
    </row>
    <row r="412" spans="4:33" s="304" customFormat="1" ht="15.75" customHeight="1">
      <c r="D412" s="305"/>
      <c r="AG412" s="1954"/>
    </row>
    <row r="414" spans="4:33" s="304" customFormat="1" ht="15.75" customHeight="1">
      <c r="D414" s="305"/>
      <c r="AG414" s="1954"/>
    </row>
    <row r="416" spans="4:33" s="304" customFormat="1" ht="15.75" customHeight="1">
      <c r="D416" s="305"/>
      <c r="AG416" s="1954"/>
    </row>
    <row r="418" spans="4:33" s="304" customFormat="1" ht="15.75" customHeight="1">
      <c r="D418" s="305"/>
      <c r="AG418" s="1954"/>
    </row>
    <row r="420" spans="4:33" s="304" customFormat="1" ht="15.75" customHeight="1">
      <c r="D420" s="305"/>
      <c r="AG420" s="1954"/>
    </row>
    <row r="422" spans="4:33" s="304" customFormat="1" ht="15.75" customHeight="1">
      <c r="D422" s="305"/>
      <c r="AG422" s="1954"/>
    </row>
    <row r="424" spans="4:33" s="304" customFormat="1" ht="15.75" customHeight="1">
      <c r="D424" s="305"/>
      <c r="AG424" s="1954"/>
    </row>
    <row r="426" spans="4:33" s="304" customFormat="1" ht="15.75" customHeight="1">
      <c r="D426" s="305"/>
      <c r="AG426" s="1954"/>
    </row>
    <row r="428" spans="4:33" s="304" customFormat="1" ht="15.75" customHeight="1">
      <c r="D428" s="305"/>
      <c r="AG428" s="1954"/>
    </row>
    <row r="430" spans="4:33" s="304" customFormat="1" ht="15.75" customHeight="1">
      <c r="D430" s="305"/>
      <c r="AG430" s="1954"/>
    </row>
    <row r="432" spans="4:33" s="304" customFormat="1" ht="15.75" customHeight="1">
      <c r="D432" s="305"/>
      <c r="AG432" s="1954"/>
    </row>
    <row r="434" spans="4:33" s="304" customFormat="1" ht="15.75" customHeight="1">
      <c r="D434" s="305"/>
      <c r="AG434" s="1954"/>
    </row>
    <row r="436" spans="4:33" s="304" customFormat="1" ht="15.75" customHeight="1">
      <c r="D436" s="305"/>
      <c r="AG436" s="1954"/>
    </row>
    <row r="438" spans="4:33" s="304" customFormat="1" ht="15.75" customHeight="1">
      <c r="D438" s="305"/>
      <c r="AG438" s="1954"/>
    </row>
    <row r="440" spans="4:33" s="304" customFormat="1" ht="15.75" customHeight="1">
      <c r="D440" s="305"/>
      <c r="AG440" s="1954"/>
    </row>
    <row r="442" spans="4:33" s="304" customFormat="1" ht="15.75" customHeight="1">
      <c r="D442" s="305"/>
      <c r="AG442" s="1954"/>
    </row>
    <row r="444" spans="4:33" s="304" customFormat="1" ht="15.75" customHeight="1">
      <c r="D444" s="305"/>
      <c r="AG444" s="1954"/>
    </row>
    <row r="446" spans="4:33" s="304" customFormat="1" ht="15.75" customHeight="1">
      <c r="D446" s="305"/>
      <c r="AG446" s="1954"/>
    </row>
    <row r="448" spans="4:33" s="304" customFormat="1" ht="15.75" customHeight="1">
      <c r="D448" s="305"/>
      <c r="AG448" s="1954"/>
    </row>
    <row r="450" spans="4:33" s="304" customFormat="1" ht="15.75" customHeight="1">
      <c r="D450" s="305"/>
      <c r="AG450" s="1954"/>
    </row>
    <row r="452" spans="4:33" s="304" customFormat="1" ht="15.75" customHeight="1">
      <c r="D452" s="305"/>
      <c r="AG452" s="1954"/>
    </row>
    <row r="454" spans="4:33" s="304" customFormat="1" ht="15.75" customHeight="1">
      <c r="D454" s="305"/>
      <c r="AG454" s="1954"/>
    </row>
    <row r="456" spans="4:33" s="304" customFormat="1" ht="15.75" customHeight="1">
      <c r="D456" s="305"/>
      <c r="AG456" s="1954"/>
    </row>
    <row r="458" spans="4:33" s="304" customFormat="1" ht="15.75" customHeight="1">
      <c r="D458" s="305"/>
      <c r="AG458" s="1954"/>
    </row>
    <row r="460" spans="4:33" s="304" customFormat="1" ht="15.75" customHeight="1">
      <c r="D460" s="305"/>
      <c r="AG460" s="1954"/>
    </row>
    <row r="462" spans="4:33" s="304" customFormat="1" ht="15.75" customHeight="1">
      <c r="D462" s="305"/>
      <c r="AG462" s="1954"/>
    </row>
    <row r="464" spans="4:33" s="304" customFormat="1" ht="15.75" customHeight="1">
      <c r="D464" s="305"/>
      <c r="AG464" s="1954"/>
    </row>
    <row r="466" spans="4:33" s="304" customFormat="1" ht="15.75" customHeight="1">
      <c r="D466" s="305"/>
      <c r="AG466" s="1954"/>
    </row>
    <row r="468" spans="4:33" s="304" customFormat="1" ht="15.75" customHeight="1">
      <c r="D468" s="305"/>
      <c r="AG468" s="1954"/>
    </row>
    <row r="470" spans="4:33" s="304" customFormat="1" ht="15.75" customHeight="1">
      <c r="D470" s="305"/>
      <c r="AG470" s="1954"/>
    </row>
    <row r="472" spans="4:33" s="304" customFormat="1" ht="15.75" customHeight="1">
      <c r="D472" s="305"/>
      <c r="AG472" s="1954"/>
    </row>
    <row r="474" spans="4:33" s="304" customFormat="1" ht="15.75" customHeight="1">
      <c r="D474" s="305"/>
      <c r="AG474" s="1954"/>
    </row>
    <row r="476" spans="4:33" s="304" customFormat="1" ht="15.75" customHeight="1">
      <c r="D476" s="305"/>
      <c r="AG476" s="1954"/>
    </row>
    <row r="478" spans="4:33" s="304" customFormat="1" ht="15.75" customHeight="1">
      <c r="D478" s="305"/>
      <c r="AG478" s="1954"/>
    </row>
    <row r="480" spans="4:33" s="304" customFormat="1" ht="15.75" customHeight="1">
      <c r="D480" s="305"/>
      <c r="AG480" s="1954"/>
    </row>
    <row r="482" spans="4:33" s="304" customFormat="1" ht="15.75" customHeight="1">
      <c r="D482" s="305"/>
      <c r="AG482" s="1954"/>
    </row>
    <row r="484" spans="4:33" s="304" customFormat="1" ht="15.75" customHeight="1">
      <c r="D484" s="305"/>
      <c r="AG484" s="1954"/>
    </row>
    <row r="486" spans="4:33" s="304" customFormat="1" ht="15.75" customHeight="1">
      <c r="D486" s="305"/>
      <c r="AG486" s="1954"/>
    </row>
    <row r="488" spans="4:33" s="304" customFormat="1" ht="15.75" customHeight="1">
      <c r="D488" s="305"/>
      <c r="AG488" s="1954"/>
    </row>
    <row r="490" spans="4:33" s="304" customFormat="1" ht="15.75" customHeight="1">
      <c r="D490" s="305"/>
      <c r="AG490" s="1954"/>
    </row>
    <row r="492" spans="4:33" s="304" customFormat="1" ht="15.75" customHeight="1">
      <c r="D492" s="305"/>
      <c r="AG492" s="1954"/>
    </row>
    <row r="494" spans="4:33" s="304" customFormat="1" ht="15.75" customHeight="1">
      <c r="D494" s="305"/>
      <c r="AG494" s="1954"/>
    </row>
    <row r="496" spans="4:33" s="304" customFormat="1" ht="15.75" customHeight="1">
      <c r="D496" s="305"/>
      <c r="AG496" s="1954"/>
    </row>
    <row r="498" spans="4:33" s="304" customFormat="1" ht="15.75" customHeight="1">
      <c r="D498" s="305"/>
      <c r="AG498" s="1954"/>
    </row>
    <row r="500" spans="4:33" s="304" customFormat="1" ht="15.75" customHeight="1">
      <c r="D500" s="305"/>
      <c r="AG500" s="1954"/>
    </row>
    <row r="502" spans="4:33" s="304" customFormat="1" ht="15.75" customHeight="1">
      <c r="D502" s="305"/>
      <c r="AG502" s="1954"/>
    </row>
    <row r="504" spans="4:33" s="304" customFormat="1" ht="15.75" customHeight="1">
      <c r="D504" s="305"/>
      <c r="AG504" s="1954"/>
    </row>
    <row r="506" spans="4:33" s="304" customFormat="1" ht="15.75" customHeight="1">
      <c r="D506" s="305"/>
      <c r="AG506" s="1954"/>
    </row>
    <row r="508" spans="4:33" s="304" customFormat="1" ht="15.75" customHeight="1">
      <c r="D508" s="305"/>
      <c r="AG508" s="1954"/>
    </row>
    <row r="510" spans="4:33" s="304" customFormat="1" ht="15.75" customHeight="1">
      <c r="D510" s="305"/>
      <c r="AG510" s="1954"/>
    </row>
    <row r="512" spans="4:33" s="304" customFormat="1" ht="15.75" customHeight="1">
      <c r="D512" s="305"/>
      <c r="AG512" s="1954"/>
    </row>
    <row r="514" spans="4:33" s="304" customFormat="1" ht="15.75" customHeight="1">
      <c r="D514" s="305"/>
      <c r="AG514" s="1954"/>
    </row>
    <row r="516" spans="4:33" s="304" customFormat="1" ht="15.75" customHeight="1">
      <c r="D516" s="305"/>
      <c r="AG516" s="1954"/>
    </row>
    <row r="518" spans="4:33" s="304" customFormat="1" ht="15.75" customHeight="1">
      <c r="D518" s="305"/>
      <c r="AG518" s="1954"/>
    </row>
    <row r="520" spans="4:33" s="304" customFormat="1" ht="15.75" customHeight="1">
      <c r="D520" s="305"/>
      <c r="AG520" s="1954"/>
    </row>
    <row r="522" spans="4:33" s="304" customFormat="1" ht="15.75" customHeight="1">
      <c r="D522" s="305"/>
      <c r="AG522" s="1954"/>
    </row>
    <row r="524" spans="4:33" s="304" customFormat="1" ht="15.75" customHeight="1">
      <c r="D524" s="305"/>
      <c r="AG524" s="1954"/>
    </row>
    <row r="526" spans="4:33" s="304" customFormat="1" ht="15.75" customHeight="1">
      <c r="D526" s="305"/>
      <c r="AG526" s="1954"/>
    </row>
    <row r="528" spans="4:33" s="304" customFormat="1" ht="15.75" customHeight="1">
      <c r="D528" s="305"/>
      <c r="AG528" s="1954"/>
    </row>
    <row r="530" spans="4:33" s="304" customFormat="1" ht="15.75" customHeight="1">
      <c r="D530" s="305"/>
      <c r="AG530" s="1954"/>
    </row>
    <row r="532" spans="4:33" s="304" customFormat="1" ht="15.75" customHeight="1">
      <c r="D532" s="305"/>
      <c r="AG532" s="1954"/>
    </row>
    <row r="534" spans="4:33" s="304" customFormat="1" ht="15.75" customHeight="1">
      <c r="D534" s="305"/>
      <c r="AG534" s="1954"/>
    </row>
    <row r="536" spans="4:33" s="304" customFormat="1" ht="15.75" customHeight="1">
      <c r="D536" s="305"/>
      <c r="AG536" s="1954"/>
    </row>
    <row r="538" spans="4:33" s="304" customFormat="1" ht="15.75" customHeight="1">
      <c r="D538" s="305"/>
      <c r="AG538" s="1954"/>
    </row>
    <row r="540" spans="4:33" s="304" customFormat="1" ht="15.75" customHeight="1">
      <c r="D540" s="305"/>
      <c r="AG540" s="1954"/>
    </row>
    <row r="542" spans="4:33" s="304" customFormat="1" ht="15.75" customHeight="1">
      <c r="D542" s="305"/>
      <c r="AG542" s="1954"/>
    </row>
    <row r="544" spans="4:33" s="304" customFormat="1" ht="15.75" customHeight="1">
      <c r="D544" s="305"/>
      <c r="AG544" s="1954"/>
    </row>
    <row r="546" spans="4:33" s="304" customFormat="1" ht="15.75" customHeight="1">
      <c r="D546" s="305"/>
      <c r="AG546" s="1954"/>
    </row>
    <row r="548" spans="4:33" s="304" customFormat="1" ht="15.75" customHeight="1">
      <c r="D548" s="305"/>
      <c r="AG548" s="1954"/>
    </row>
    <row r="550" spans="4:33" s="304" customFormat="1" ht="15.75" customHeight="1">
      <c r="D550" s="305"/>
      <c r="AG550" s="1954"/>
    </row>
    <row r="552" spans="4:33" s="304" customFormat="1" ht="15.75" customHeight="1">
      <c r="D552" s="305"/>
      <c r="AG552" s="1954"/>
    </row>
    <row r="554" spans="4:33" s="304" customFormat="1" ht="15.75" customHeight="1">
      <c r="D554" s="305"/>
      <c r="AG554" s="1954"/>
    </row>
    <row r="556" spans="4:33" s="304" customFormat="1" ht="15.75" customHeight="1">
      <c r="D556" s="305"/>
      <c r="AG556" s="1954"/>
    </row>
    <row r="558" spans="4:33" s="304" customFormat="1" ht="15.75" customHeight="1">
      <c r="D558" s="305"/>
      <c r="AG558" s="1954"/>
    </row>
    <row r="560" spans="4:33" s="304" customFormat="1" ht="15.75" customHeight="1">
      <c r="D560" s="305"/>
      <c r="AG560" s="1954"/>
    </row>
    <row r="562" spans="4:33" s="304" customFormat="1" ht="15.75" customHeight="1">
      <c r="D562" s="305"/>
      <c r="AG562" s="1954"/>
    </row>
    <row r="564" spans="4:33" s="304" customFormat="1" ht="15.75" customHeight="1">
      <c r="D564" s="305"/>
      <c r="AG564" s="1954"/>
    </row>
    <row r="566" spans="4:33" s="304" customFormat="1" ht="15.75" customHeight="1">
      <c r="D566" s="305"/>
      <c r="AG566" s="1954"/>
    </row>
    <row r="568" spans="4:33" s="304" customFormat="1" ht="15.75" customHeight="1">
      <c r="D568" s="305"/>
      <c r="AG568" s="1954"/>
    </row>
    <row r="570" spans="4:33" s="304" customFormat="1" ht="15.75" customHeight="1">
      <c r="D570" s="305"/>
      <c r="AG570" s="1954"/>
    </row>
    <row r="572" spans="4:33" s="304" customFormat="1" ht="15.75" customHeight="1">
      <c r="D572" s="305"/>
      <c r="AG572" s="1954"/>
    </row>
    <row r="574" spans="4:33" s="304" customFormat="1" ht="15.75" customHeight="1">
      <c r="D574" s="305"/>
      <c r="AG574" s="1954"/>
    </row>
    <row r="576" spans="4:33" s="304" customFormat="1" ht="15.75" customHeight="1">
      <c r="D576" s="305"/>
      <c r="AG576" s="1954"/>
    </row>
    <row r="578" spans="4:33" s="304" customFormat="1" ht="15.75" customHeight="1">
      <c r="D578" s="305"/>
      <c r="AG578" s="1954"/>
    </row>
    <row r="580" spans="4:33" s="304" customFormat="1" ht="15.75" customHeight="1">
      <c r="D580" s="305"/>
      <c r="AG580" s="1954"/>
    </row>
    <row r="582" spans="4:33" s="304" customFormat="1" ht="15.75" customHeight="1">
      <c r="D582" s="305"/>
      <c r="AG582" s="1954"/>
    </row>
    <row r="584" spans="4:33" s="304" customFormat="1" ht="15.75" customHeight="1">
      <c r="D584" s="305"/>
      <c r="AG584" s="1954"/>
    </row>
    <row r="586" spans="4:33" s="304" customFormat="1" ht="15.75" customHeight="1">
      <c r="D586" s="305"/>
      <c r="AG586" s="1954"/>
    </row>
    <row r="588" spans="4:33" s="304" customFormat="1" ht="15.75" customHeight="1">
      <c r="D588" s="305"/>
      <c r="AG588" s="1954"/>
    </row>
    <row r="590" spans="4:33" s="304" customFormat="1" ht="15.75" customHeight="1">
      <c r="D590" s="305"/>
      <c r="AG590" s="1954"/>
    </row>
    <row r="592" spans="4:33" s="304" customFormat="1" ht="15.75" customHeight="1">
      <c r="D592" s="305"/>
      <c r="AG592" s="1954"/>
    </row>
    <row r="594" spans="4:33" s="304" customFormat="1" ht="15.75" customHeight="1">
      <c r="D594" s="305"/>
      <c r="AG594" s="1954"/>
    </row>
    <row r="596" spans="4:33" s="304" customFormat="1" ht="15.75" customHeight="1">
      <c r="D596" s="305"/>
      <c r="AG596" s="1954"/>
    </row>
    <row r="598" spans="4:33" s="304" customFormat="1" ht="15.75" customHeight="1">
      <c r="D598" s="305"/>
      <c r="AG598" s="1954"/>
    </row>
    <row r="600" spans="4:33" s="304" customFormat="1" ht="15.75" customHeight="1">
      <c r="D600" s="305"/>
      <c r="AG600" s="1954"/>
    </row>
    <row r="602" spans="4:33" s="304" customFormat="1" ht="15.75" customHeight="1">
      <c r="D602" s="305"/>
      <c r="AG602" s="1954"/>
    </row>
    <row r="604" spans="4:33" s="304" customFormat="1" ht="15.75" customHeight="1">
      <c r="D604" s="305"/>
      <c r="AG604" s="1954"/>
    </row>
    <row r="606" spans="4:33" s="304" customFormat="1" ht="15.75" customHeight="1">
      <c r="D606" s="305"/>
      <c r="AG606" s="1954"/>
    </row>
    <row r="608" spans="4:33" s="304" customFormat="1" ht="15.75" customHeight="1">
      <c r="D608" s="305"/>
      <c r="AG608" s="1954"/>
    </row>
    <row r="610" spans="4:33" s="304" customFormat="1" ht="15.75" customHeight="1">
      <c r="D610" s="305"/>
      <c r="AG610" s="1954"/>
    </row>
    <row r="612" spans="4:33" s="304" customFormat="1" ht="15.75" customHeight="1">
      <c r="D612" s="305"/>
      <c r="AG612" s="1954"/>
    </row>
    <row r="614" spans="4:33" s="304" customFormat="1" ht="15.75" customHeight="1">
      <c r="D614" s="305"/>
      <c r="AG614" s="1954"/>
    </row>
    <row r="616" spans="4:33" s="304" customFormat="1" ht="15.75" customHeight="1">
      <c r="D616" s="305"/>
      <c r="AG616" s="1954"/>
    </row>
    <row r="618" spans="4:33" s="304" customFormat="1" ht="15.75" customHeight="1">
      <c r="D618" s="305"/>
      <c r="AG618" s="1954"/>
    </row>
    <row r="620" spans="4:33" s="304" customFormat="1" ht="15.75" customHeight="1">
      <c r="D620" s="305"/>
      <c r="AG620" s="1954"/>
    </row>
    <row r="622" spans="4:33" s="304" customFormat="1" ht="15.75" customHeight="1">
      <c r="D622" s="305"/>
      <c r="AG622" s="1954"/>
    </row>
    <row r="624" spans="4:33" s="304" customFormat="1" ht="15.75" customHeight="1">
      <c r="D624" s="305"/>
      <c r="AG624" s="1954"/>
    </row>
    <row r="626" spans="4:33" s="304" customFormat="1" ht="15.75" customHeight="1">
      <c r="D626" s="305"/>
      <c r="AG626" s="1954"/>
    </row>
    <row r="628" spans="4:33" s="304" customFormat="1" ht="15.75" customHeight="1">
      <c r="D628" s="305"/>
      <c r="AG628" s="1954"/>
    </row>
    <row r="630" spans="4:33" s="304" customFormat="1" ht="15.75" customHeight="1">
      <c r="D630" s="305"/>
      <c r="AG630" s="1954"/>
    </row>
    <row r="632" spans="4:33" s="304" customFormat="1" ht="15.75" customHeight="1">
      <c r="D632" s="305"/>
      <c r="AG632" s="1954"/>
    </row>
    <row r="634" spans="4:33" s="304" customFormat="1" ht="15.75" customHeight="1">
      <c r="D634" s="305"/>
      <c r="AG634" s="1954"/>
    </row>
    <row r="636" spans="4:33" s="304" customFormat="1" ht="15.75" customHeight="1">
      <c r="D636" s="305"/>
      <c r="AG636" s="1954"/>
    </row>
    <row r="638" spans="4:33" s="304" customFormat="1" ht="15.75" customHeight="1">
      <c r="D638" s="305"/>
      <c r="AG638" s="1954"/>
    </row>
    <row r="640" spans="4:33" s="304" customFormat="1" ht="15.75" customHeight="1">
      <c r="D640" s="305"/>
      <c r="AG640" s="1954"/>
    </row>
    <row r="642" spans="4:33" s="304" customFormat="1" ht="15.75" customHeight="1">
      <c r="D642" s="305"/>
      <c r="AG642" s="1954"/>
    </row>
    <row r="644" spans="4:33" s="304" customFormat="1" ht="15.75" customHeight="1">
      <c r="D644" s="305"/>
      <c r="AG644" s="1954"/>
    </row>
    <row r="646" spans="4:33" s="304" customFormat="1" ht="15.75" customHeight="1">
      <c r="D646" s="305"/>
      <c r="AG646" s="1954"/>
    </row>
    <row r="648" spans="4:33" s="304" customFormat="1" ht="15.75" customHeight="1">
      <c r="D648" s="305"/>
      <c r="AG648" s="1954"/>
    </row>
    <row r="650" spans="4:33" s="304" customFormat="1" ht="15.75" customHeight="1">
      <c r="D650" s="305"/>
      <c r="AG650" s="1954"/>
    </row>
    <row r="652" spans="4:33" s="304" customFormat="1" ht="15.75" customHeight="1">
      <c r="D652" s="305"/>
      <c r="AG652" s="1954"/>
    </row>
    <row r="654" spans="4:33" s="304" customFormat="1" ht="15.75" customHeight="1">
      <c r="D654" s="305"/>
      <c r="AG654" s="1954"/>
    </row>
    <row r="656" spans="4:33" s="304" customFormat="1" ht="15.75" customHeight="1">
      <c r="D656" s="305"/>
      <c r="AG656" s="1954"/>
    </row>
    <row r="658" spans="4:33" s="304" customFormat="1" ht="15.75" customHeight="1">
      <c r="D658" s="305"/>
      <c r="AG658" s="1954"/>
    </row>
    <row r="660" spans="4:33" s="304" customFormat="1" ht="15.75" customHeight="1">
      <c r="D660" s="305"/>
      <c r="AG660" s="1954"/>
    </row>
    <row r="662" spans="4:33" s="304" customFormat="1" ht="15.75" customHeight="1">
      <c r="D662" s="305"/>
      <c r="AG662" s="1954"/>
    </row>
    <row r="664" spans="4:33" s="304" customFormat="1" ht="15.75" customHeight="1">
      <c r="D664" s="305"/>
      <c r="AG664" s="1954"/>
    </row>
    <row r="666" spans="4:33" s="304" customFormat="1" ht="15.75" customHeight="1">
      <c r="D666" s="305"/>
      <c r="AG666" s="1954"/>
    </row>
    <row r="668" spans="4:33" s="304" customFormat="1" ht="15.75" customHeight="1">
      <c r="D668" s="305"/>
      <c r="AG668" s="1954"/>
    </row>
    <row r="670" spans="4:33" s="304" customFormat="1" ht="15.75" customHeight="1">
      <c r="D670" s="305"/>
      <c r="AG670" s="1954"/>
    </row>
    <row r="672" spans="4:33" s="304" customFormat="1" ht="15.75" customHeight="1">
      <c r="D672" s="305"/>
      <c r="AG672" s="1954"/>
    </row>
    <row r="674" spans="4:33" s="304" customFormat="1" ht="15.75" customHeight="1">
      <c r="D674" s="305"/>
      <c r="AG674" s="1954"/>
    </row>
    <row r="676" spans="4:33" s="304" customFormat="1" ht="15.75" customHeight="1">
      <c r="D676" s="305"/>
      <c r="AG676" s="1954"/>
    </row>
    <row r="678" spans="4:33" s="304" customFormat="1" ht="15.75" customHeight="1">
      <c r="D678" s="305"/>
      <c r="AG678" s="1954"/>
    </row>
    <row r="680" spans="4:33" s="304" customFormat="1" ht="15.75" customHeight="1">
      <c r="D680" s="305"/>
      <c r="AG680" s="1954"/>
    </row>
    <row r="682" spans="4:33" s="304" customFormat="1" ht="15.75" customHeight="1">
      <c r="D682" s="305"/>
      <c r="AG682" s="1954"/>
    </row>
    <row r="684" spans="4:33" s="304" customFormat="1" ht="15.75" customHeight="1">
      <c r="D684" s="305"/>
      <c r="AG684" s="1954"/>
    </row>
    <row r="686" spans="4:33" s="304" customFormat="1" ht="15.75" customHeight="1">
      <c r="D686" s="305"/>
      <c r="AG686" s="1954"/>
    </row>
    <row r="688" spans="4:33" s="304" customFormat="1" ht="15.75" customHeight="1">
      <c r="D688" s="305"/>
      <c r="AG688" s="1954"/>
    </row>
    <row r="690" spans="4:33" s="304" customFormat="1" ht="15.75" customHeight="1">
      <c r="D690" s="305"/>
      <c r="AG690" s="1954"/>
    </row>
    <row r="692" spans="4:33" s="304" customFormat="1" ht="15.75" customHeight="1">
      <c r="D692" s="305"/>
      <c r="AG692" s="1954"/>
    </row>
    <row r="694" spans="4:33" s="304" customFormat="1" ht="15.75" customHeight="1">
      <c r="D694" s="305"/>
      <c r="AG694" s="1954"/>
    </row>
    <row r="696" spans="4:33" s="304" customFormat="1" ht="15.75" customHeight="1">
      <c r="D696" s="305"/>
      <c r="AG696" s="1954"/>
    </row>
    <row r="698" spans="4:33" s="304" customFormat="1" ht="15.75" customHeight="1">
      <c r="D698" s="305"/>
      <c r="AG698" s="1954"/>
    </row>
    <row r="700" spans="4:33" s="304" customFormat="1" ht="15.75" customHeight="1">
      <c r="D700" s="305"/>
      <c r="AG700" s="1954"/>
    </row>
    <row r="702" spans="4:33" s="304" customFormat="1" ht="15.75" customHeight="1">
      <c r="D702" s="305"/>
      <c r="AG702" s="1954"/>
    </row>
    <row r="704" spans="4:33" s="304" customFormat="1" ht="15.75" customHeight="1">
      <c r="D704" s="305"/>
      <c r="AG704" s="1954"/>
    </row>
    <row r="706" spans="4:33" s="304" customFormat="1" ht="15.75" customHeight="1">
      <c r="D706" s="305"/>
      <c r="AG706" s="1954"/>
    </row>
    <row r="708" spans="4:33" s="304" customFormat="1" ht="15.75" customHeight="1">
      <c r="D708" s="305"/>
      <c r="AG708" s="1954"/>
    </row>
    <row r="710" spans="4:33" s="304" customFormat="1" ht="15.75" customHeight="1">
      <c r="D710" s="305"/>
      <c r="AG710" s="1954"/>
    </row>
    <row r="712" spans="4:33" s="304" customFormat="1" ht="15.75" customHeight="1">
      <c r="D712" s="305"/>
      <c r="AG712" s="1954"/>
    </row>
    <row r="714" spans="4:33" s="304" customFormat="1" ht="15.75" customHeight="1">
      <c r="D714" s="305"/>
      <c r="AG714" s="1954"/>
    </row>
    <row r="716" spans="4:33" s="304" customFormat="1" ht="15.75" customHeight="1">
      <c r="D716" s="305"/>
      <c r="AG716" s="1954"/>
    </row>
    <row r="718" spans="4:33" s="304" customFormat="1" ht="15.75" customHeight="1">
      <c r="D718" s="305"/>
      <c r="AG718" s="1954"/>
    </row>
    <row r="720" spans="4:33" s="304" customFormat="1" ht="15.75" customHeight="1">
      <c r="D720" s="305"/>
      <c r="AG720" s="1954"/>
    </row>
    <row r="722" spans="4:33" s="304" customFormat="1" ht="15.75" customHeight="1">
      <c r="D722" s="305"/>
      <c r="AG722" s="1954"/>
    </row>
    <row r="724" spans="4:33" s="304" customFormat="1" ht="15.75" customHeight="1">
      <c r="D724" s="305"/>
      <c r="AG724" s="1954"/>
    </row>
    <row r="726" spans="4:33" s="304" customFormat="1" ht="15.75" customHeight="1">
      <c r="D726" s="305"/>
      <c r="AG726" s="1954"/>
    </row>
    <row r="728" spans="4:33" s="304" customFormat="1" ht="15.75" customHeight="1">
      <c r="D728" s="305"/>
      <c r="AG728" s="1954"/>
    </row>
    <row r="730" spans="4:33" s="304" customFormat="1" ht="15.75" customHeight="1">
      <c r="D730" s="305"/>
      <c r="AG730" s="1954"/>
    </row>
    <row r="732" spans="4:33" s="304" customFormat="1" ht="15.75" customHeight="1">
      <c r="D732" s="305"/>
      <c r="AG732" s="1954"/>
    </row>
    <row r="734" spans="4:33" s="304" customFormat="1" ht="15.75" customHeight="1">
      <c r="D734" s="305"/>
      <c r="AG734" s="1954"/>
    </row>
    <row r="736" spans="4:33" s="304" customFormat="1" ht="15.75" customHeight="1">
      <c r="D736" s="305"/>
      <c r="AG736" s="1954"/>
    </row>
    <row r="738" spans="4:33" s="304" customFormat="1" ht="15.75" customHeight="1">
      <c r="D738" s="305"/>
      <c r="AG738" s="1954"/>
    </row>
    <row r="740" spans="4:33" s="304" customFormat="1" ht="15.75" customHeight="1">
      <c r="D740" s="305"/>
      <c r="AG740" s="1954"/>
    </row>
    <row r="742" spans="4:33" s="304" customFormat="1" ht="15.75" customHeight="1">
      <c r="D742" s="305"/>
      <c r="AG742" s="1954"/>
    </row>
    <row r="744" spans="4:33" s="304" customFormat="1" ht="15.75" customHeight="1">
      <c r="D744" s="305"/>
      <c r="AG744" s="1954"/>
    </row>
    <row r="746" spans="4:33" s="304" customFormat="1" ht="15.75" customHeight="1">
      <c r="D746" s="305"/>
      <c r="AG746" s="1954"/>
    </row>
    <row r="748" spans="4:33" s="304" customFormat="1" ht="15.75" customHeight="1">
      <c r="D748" s="305"/>
      <c r="AG748" s="1954"/>
    </row>
    <row r="750" spans="4:33" s="304" customFormat="1" ht="15.75" customHeight="1">
      <c r="D750" s="305"/>
      <c r="AG750" s="1954"/>
    </row>
    <row r="752" spans="4:33" s="304" customFormat="1" ht="15.75" customHeight="1">
      <c r="D752" s="305"/>
      <c r="AG752" s="1954"/>
    </row>
    <row r="754" spans="4:33" s="304" customFormat="1" ht="15.75" customHeight="1">
      <c r="D754" s="305"/>
      <c r="AG754" s="1954"/>
    </row>
    <row r="756" spans="4:33" s="304" customFormat="1" ht="15.75" customHeight="1">
      <c r="D756" s="305"/>
      <c r="AG756" s="1954"/>
    </row>
    <row r="758" spans="4:33" s="304" customFormat="1" ht="15.75" customHeight="1">
      <c r="D758" s="305"/>
      <c r="AG758" s="1954"/>
    </row>
    <row r="760" spans="4:33" s="304" customFormat="1" ht="15.75" customHeight="1">
      <c r="D760" s="305"/>
      <c r="AG760" s="1954"/>
    </row>
    <row r="762" spans="4:33" s="304" customFormat="1" ht="15.75" customHeight="1">
      <c r="D762" s="305"/>
      <c r="AG762" s="1954"/>
    </row>
    <row r="764" spans="4:33" s="304" customFormat="1" ht="15.75" customHeight="1">
      <c r="D764" s="305"/>
      <c r="AG764" s="1954"/>
    </row>
    <row r="766" spans="4:33" s="304" customFormat="1" ht="15.75" customHeight="1">
      <c r="D766" s="305"/>
      <c r="AG766" s="1954"/>
    </row>
    <row r="768" spans="4:33" s="304" customFormat="1" ht="15.75" customHeight="1">
      <c r="D768" s="305"/>
      <c r="AG768" s="1954"/>
    </row>
    <row r="770" spans="4:33" s="304" customFormat="1" ht="15.75" customHeight="1">
      <c r="D770" s="305"/>
      <c r="AG770" s="1954"/>
    </row>
    <row r="772" spans="4:33" s="304" customFormat="1" ht="15.75" customHeight="1">
      <c r="D772" s="305"/>
      <c r="AG772" s="1954"/>
    </row>
    <row r="774" spans="4:33" s="304" customFormat="1" ht="15.75" customHeight="1">
      <c r="D774" s="305"/>
      <c r="AG774" s="1954"/>
    </row>
    <row r="776" spans="4:33" s="304" customFormat="1" ht="15.75" customHeight="1">
      <c r="D776" s="305"/>
      <c r="AG776" s="1954"/>
    </row>
    <row r="778" spans="4:33" s="304" customFormat="1" ht="15.75" customHeight="1">
      <c r="D778" s="305"/>
      <c r="AG778" s="1954"/>
    </row>
    <row r="780" spans="4:33" s="304" customFormat="1" ht="15.75" customHeight="1">
      <c r="D780" s="305"/>
      <c r="AG780" s="1954"/>
    </row>
    <row r="782" spans="4:33" s="304" customFormat="1" ht="15.75" customHeight="1">
      <c r="D782" s="305"/>
      <c r="AG782" s="1954"/>
    </row>
    <row r="784" spans="4:33" s="304" customFormat="1" ht="15.75" customHeight="1">
      <c r="D784" s="305"/>
      <c r="AG784" s="1954"/>
    </row>
    <row r="786" spans="4:33" s="304" customFormat="1" ht="15.75" customHeight="1">
      <c r="D786" s="305"/>
      <c r="AG786" s="1954"/>
    </row>
    <row r="788" spans="4:33" s="304" customFormat="1" ht="15.75" customHeight="1">
      <c r="D788" s="305"/>
      <c r="AG788" s="1954"/>
    </row>
    <row r="790" spans="4:33" s="304" customFormat="1" ht="15.75" customHeight="1">
      <c r="D790" s="305"/>
      <c r="AG790" s="1954"/>
    </row>
    <row r="792" spans="4:33" s="304" customFormat="1" ht="15.75" customHeight="1">
      <c r="D792" s="305"/>
      <c r="AG792" s="1954"/>
    </row>
    <row r="794" spans="4:33" s="304" customFormat="1" ht="15.75" customHeight="1">
      <c r="D794" s="305"/>
      <c r="AG794" s="1954"/>
    </row>
    <row r="796" spans="4:33" s="304" customFormat="1" ht="15.75" customHeight="1">
      <c r="D796" s="305"/>
      <c r="AG796" s="1954"/>
    </row>
    <row r="798" spans="4:33" s="304" customFormat="1" ht="15.75" customHeight="1">
      <c r="D798" s="305"/>
      <c r="AG798" s="1954"/>
    </row>
    <row r="800" spans="4:33" s="304" customFormat="1" ht="15.75" customHeight="1">
      <c r="D800" s="305"/>
      <c r="AG800" s="1954"/>
    </row>
    <row r="802" spans="4:33" s="304" customFormat="1" ht="15.75" customHeight="1">
      <c r="D802" s="305"/>
      <c r="AG802" s="1954"/>
    </row>
    <row r="804" spans="4:33" s="304" customFormat="1" ht="15.75" customHeight="1">
      <c r="D804" s="305"/>
      <c r="AG804" s="1954"/>
    </row>
    <row r="806" spans="4:33" s="304" customFormat="1" ht="15.75" customHeight="1">
      <c r="D806" s="305"/>
      <c r="AG806" s="1954"/>
    </row>
    <row r="808" spans="4:33" s="304" customFormat="1" ht="15.75" customHeight="1">
      <c r="D808" s="305"/>
      <c r="AG808" s="1954"/>
    </row>
    <row r="810" spans="4:33" s="304" customFormat="1" ht="15.75" customHeight="1">
      <c r="D810" s="305"/>
      <c r="AG810" s="1954"/>
    </row>
    <row r="812" spans="4:33" s="304" customFormat="1" ht="15.75" customHeight="1">
      <c r="D812" s="305"/>
      <c r="AG812" s="1954"/>
    </row>
    <row r="814" spans="4:33" s="304" customFormat="1" ht="15.75" customHeight="1">
      <c r="D814" s="305"/>
      <c r="AG814" s="1954"/>
    </row>
    <row r="816" spans="4:33" s="304" customFormat="1" ht="15.75" customHeight="1">
      <c r="D816" s="305"/>
      <c r="AG816" s="1954"/>
    </row>
    <row r="818" spans="4:33" s="304" customFormat="1" ht="15.75" customHeight="1">
      <c r="D818" s="305"/>
      <c r="AG818" s="1954"/>
    </row>
    <row r="820" spans="4:33" s="304" customFormat="1" ht="15.75" customHeight="1">
      <c r="D820" s="305"/>
      <c r="AG820" s="1954"/>
    </row>
    <row r="822" spans="4:33" s="304" customFormat="1" ht="15.75" customHeight="1">
      <c r="D822" s="305"/>
      <c r="AG822" s="1954"/>
    </row>
    <row r="824" spans="4:33" s="304" customFormat="1" ht="15.75" customHeight="1">
      <c r="D824" s="305"/>
      <c r="AG824" s="1954"/>
    </row>
    <row r="826" spans="4:33" s="304" customFormat="1" ht="15.75" customHeight="1">
      <c r="D826" s="305"/>
      <c r="AG826" s="1954"/>
    </row>
    <row r="828" spans="4:33" s="304" customFormat="1" ht="15.75" customHeight="1">
      <c r="D828" s="305"/>
      <c r="AG828" s="1954"/>
    </row>
    <row r="830" spans="4:33" s="304" customFormat="1" ht="15.75" customHeight="1">
      <c r="D830" s="305"/>
      <c r="AG830" s="1954"/>
    </row>
    <row r="832" spans="4:33" s="304" customFormat="1" ht="15.75" customHeight="1">
      <c r="D832" s="305"/>
      <c r="AG832" s="1954"/>
    </row>
    <row r="834" spans="4:33" s="304" customFormat="1" ht="15.75" customHeight="1">
      <c r="D834" s="305"/>
      <c r="AG834" s="1954"/>
    </row>
    <row r="836" spans="4:33" s="304" customFormat="1" ht="15.75" customHeight="1">
      <c r="D836" s="305"/>
      <c r="AG836" s="1954"/>
    </row>
    <row r="838" spans="4:33" s="304" customFormat="1" ht="15.75" customHeight="1">
      <c r="D838" s="305"/>
      <c r="AG838" s="1954"/>
    </row>
    <row r="840" spans="4:33" s="304" customFormat="1" ht="15.75" customHeight="1">
      <c r="D840" s="305"/>
      <c r="AG840" s="1954"/>
    </row>
    <row r="842" spans="4:33" s="304" customFormat="1" ht="15.75" customHeight="1">
      <c r="D842" s="305"/>
      <c r="AG842" s="1954"/>
    </row>
    <row r="844" spans="4:33" s="304" customFormat="1" ht="15.75" customHeight="1">
      <c r="D844" s="305"/>
      <c r="AG844" s="1954"/>
    </row>
    <row r="846" spans="4:33" s="304" customFormat="1" ht="15.75" customHeight="1">
      <c r="D846" s="305"/>
      <c r="AG846" s="1954"/>
    </row>
    <row r="848" spans="4:33" s="304" customFormat="1" ht="15.75" customHeight="1">
      <c r="D848" s="305"/>
      <c r="AG848" s="1954"/>
    </row>
    <row r="850" spans="4:33" s="304" customFormat="1" ht="15.75" customHeight="1">
      <c r="D850" s="305"/>
      <c r="AG850" s="1954"/>
    </row>
    <row r="852" spans="4:33" s="304" customFormat="1" ht="15.75" customHeight="1">
      <c r="D852" s="305"/>
      <c r="AG852" s="1954"/>
    </row>
    <row r="854" spans="4:33" s="304" customFormat="1" ht="15.75" customHeight="1">
      <c r="D854" s="305"/>
      <c r="AG854" s="1954"/>
    </row>
    <row r="856" spans="4:33" s="304" customFormat="1" ht="15.75" customHeight="1">
      <c r="D856" s="305"/>
      <c r="AG856" s="1954"/>
    </row>
    <row r="858" spans="4:33" s="304" customFormat="1" ht="15.75" customHeight="1">
      <c r="D858" s="305"/>
      <c r="AG858" s="1954"/>
    </row>
    <row r="860" spans="4:33" s="304" customFormat="1" ht="15.75" customHeight="1">
      <c r="D860" s="305"/>
      <c r="AG860" s="1954"/>
    </row>
    <row r="862" spans="4:33" s="304" customFormat="1" ht="15.75" customHeight="1">
      <c r="D862" s="305"/>
      <c r="AG862" s="1954"/>
    </row>
    <row r="864" spans="4:33" s="304" customFormat="1" ht="15.75" customHeight="1">
      <c r="D864" s="305"/>
      <c r="AG864" s="1954"/>
    </row>
    <row r="866" spans="4:33" s="304" customFormat="1" ht="15.75" customHeight="1">
      <c r="D866" s="305"/>
      <c r="AG866" s="1954"/>
    </row>
    <row r="868" spans="4:33" s="304" customFormat="1" ht="15.75" customHeight="1">
      <c r="D868" s="305"/>
      <c r="AG868" s="1954"/>
    </row>
    <row r="870" spans="4:33" s="304" customFormat="1" ht="15.75" customHeight="1">
      <c r="D870" s="305"/>
      <c r="AG870" s="1954"/>
    </row>
    <row r="872" spans="4:33" s="304" customFormat="1" ht="15.75" customHeight="1">
      <c r="D872" s="305"/>
      <c r="AG872" s="1954"/>
    </row>
    <row r="874" spans="4:33" s="304" customFormat="1" ht="15.75" customHeight="1">
      <c r="D874" s="305"/>
      <c r="AG874" s="1954"/>
    </row>
    <row r="876" spans="4:33" s="304" customFormat="1" ht="15.75" customHeight="1">
      <c r="D876" s="305"/>
      <c r="AG876" s="1954"/>
    </row>
    <row r="878" spans="4:33" s="304" customFormat="1" ht="15.75" customHeight="1">
      <c r="D878" s="305"/>
      <c r="AG878" s="1954"/>
    </row>
    <row r="880" spans="4:33" s="304" customFormat="1" ht="15.75" customHeight="1">
      <c r="D880" s="305"/>
      <c r="AG880" s="1954"/>
    </row>
    <row r="882" spans="4:33" s="304" customFormat="1" ht="15.75" customHeight="1">
      <c r="D882" s="305"/>
      <c r="AG882" s="1954"/>
    </row>
    <row r="884" spans="4:33" s="304" customFormat="1" ht="15.75" customHeight="1">
      <c r="D884" s="305"/>
      <c r="AG884" s="1954"/>
    </row>
    <row r="886" spans="4:33" s="304" customFormat="1" ht="15.75" customHeight="1">
      <c r="D886" s="305"/>
      <c r="AG886" s="1954"/>
    </row>
    <row r="888" spans="4:33" s="304" customFormat="1" ht="15.75" customHeight="1">
      <c r="D888" s="305"/>
      <c r="AG888" s="1954"/>
    </row>
    <row r="890" spans="4:33" s="304" customFormat="1" ht="15.75" customHeight="1">
      <c r="D890" s="305"/>
      <c r="AG890" s="1954"/>
    </row>
    <row r="892" spans="4:33" s="304" customFormat="1" ht="15.75" customHeight="1">
      <c r="D892" s="305"/>
      <c r="AG892" s="1954"/>
    </row>
    <row r="894" spans="4:33" s="304" customFormat="1" ht="15.75" customHeight="1">
      <c r="D894" s="305"/>
      <c r="AG894" s="1954"/>
    </row>
    <row r="896" spans="4:33" s="304" customFormat="1" ht="15.75" customHeight="1">
      <c r="D896" s="305"/>
      <c r="AG896" s="1954"/>
    </row>
    <row r="898" spans="4:33" s="304" customFormat="1" ht="15.75" customHeight="1">
      <c r="D898" s="305"/>
      <c r="AG898" s="1954"/>
    </row>
    <row r="900" spans="4:33" s="304" customFormat="1" ht="15.75" customHeight="1">
      <c r="D900" s="305"/>
      <c r="AG900" s="1954"/>
    </row>
    <row r="902" spans="4:33" s="304" customFormat="1" ht="15.75" customHeight="1">
      <c r="D902" s="305"/>
      <c r="AG902" s="1954"/>
    </row>
    <row r="904" spans="4:33" s="304" customFormat="1" ht="15.75" customHeight="1">
      <c r="D904" s="305"/>
      <c r="AG904" s="1954"/>
    </row>
    <row r="906" spans="4:33" s="304" customFormat="1" ht="15.75" customHeight="1">
      <c r="D906" s="305"/>
      <c r="AG906" s="1954"/>
    </row>
    <row r="908" spans="4:33" s="304" customFormat="1" ht="15.75" customHeight="1">
      <c r="D908" s="305"/>
      <c r="AG908" s="1954"/>
    </row>
    <row r="910" spans="4:33" s="304" customFormat="1" ht="15.75" customHeight="1">
      <c r="D910" s="305"/>
      <c r="AG910" s="1954"/>
    </row>
    <row r="912" spans="4:33" s="304" customFormat="1" ht="15.75" customHeight="1">
      <c r="D912" s="305"/>
      <c r="AG912" s="1954"/>
    </row>
    <row r="914" spans="4:33" s="304" customFormat="1" ht="15.75" customHeight="1">
      <c r="D914" s="305"/>
      <c r="AG914" s="1954"/>
    </row>
    <row r="916" spans="4:33" s="304" customFormat="1" ht="15.75" customHeight="1">
      <c r="D916" s="305"/>
      <c r="AG916" s="1954"/>
    </row>
    <row r="918" spans="4:33" s="304" customFormat="1" ht="15.75" customHeight="1">
      <c r="D918" s="305"/>
      <c r="AG918" s="1954"/>
    </row>
    <row r="920" spans="4:33" s="304" customFormat="1" ht="15.75" customHeight="1">
      <c r="D920" s="305"/>
      <c r="AG920" s="1954"/>
    </row>
    <row r="922" spans="4:33" s="304" customFormat="1" ht="15.75" customHeight="1">
      <c r="D922" s="305"/>
      <c r="AG922" s="1954"/>
    </row>
    <row r="924" spans="4:33" s="304" customFormat="1" ht="15.75" customHeight="1">
      <c r="D924" s="305"/>
      <c r="AG924" s="1954"/>
    </row>
    <row r="926" spans="4:33" s="304" customFormat="1" ht="15.75" customHeight="1">
      <c r="D926" s="305"/>
      <c r="AG926" s="1954"/>
    </row>
    <row r="928" spans="4:33" s="304" customFormat="1" ht="15.75" customHeight="1">
      <c r="D928" s="305"/>
      <c r="AG928" s="1954"/>
    </row>
    <row r="930" spans="4:33" s="304" customFormat="1" ht="15.75" customHeight="1">
      <c r="D930" s="305"/>
      <c r="AG930" s="1954"/>
    </row>
    <row r="932" spans="4:33" s="304" customFormat="1" ht="15.75" customHeight="1">
      <c r="D932" s="305"/>
      <c r="AG932" s="1954"/>
    </row>
    <row r="934" spans="4:33" s="304" customFormat="1" ht="15.75" customHeight="1">
      <c r="D934" s="305"/>
      <c r="AG934" s="1954"/>
    </row>
    <row r="936" spans="4:33" s="304" customFormat="1" ht="15.75" customHeight="1">
      <c r="D936" s="305"/>
      <c r="AG936" s="1954"/>
    </row>
    <row r="938" spans="4:33" s="304" customFormat="1" ht="15.75" customHeight="1">
      <c r="D938" s="305"/>
      <c r="AG938" s="1954"/>
    </row>
    <row r="940" spans="4:33" s="304" customFormat="1" ht="15.75" customHeight="1">
      <c r="D940" s="305"/>
      <c r="AG940" s="1954"/>
    </row>
    <row r="942" spans="4:33" s="304" customFormat="1" ht="15.75" customHeight="1">
      <c r="D942" s="305"/>
      <c r="AG942" s="1954"/>
    </row>
    <row r="944" spans="4:33" s="304" customFormat="1" ht="15.75" customHeight="1">
      <c r="D944" s="305"/>
      <c r="AG944" s="1954"/>
    </row>
    <row r="946" spans="4:33" s="304" customFormat="1" ht="15.75" customHeight="1">
      <c r="D946" s="305"/>
      <c r="AG946" s="1954"/>
    </row>
    <row r="948" spans="4:33" s="304" customFormat="1" ht="15.75" customHeight="1">
      <c r="D948" s="305"/>
      <c r="AG948" s="1954"/>
    </row>
    <row r="950" spans="4:33" s="304" customFormat="1" ht="15.75" customHeight="1">
      <c r="D950" s="305"/>
      <c r="AG950" s="1954"/>
    </row>
    <row r="952" spans="4:33" s="304" customFormat="1" ht="15.75" customHeight="1">
      <c r="D952" s="305"/>
      <c r="AG952" s="1954"/>
    </row>
    <row r="954" spans="4:33" s="304" customFormat="1" ht="15.75" customHeight="1">
      <c r="D954" s="305"/>
      <c r="AG954" s="1954"/>
    </row>
    <row r="956" spans="4:33" s="304" customFormat="1" ht="15.75" customHeight="1">
      <c r="D956" s="305"/>
      <c r="AG956" s="1954"/>
    </row>
    <row r="958" spans="4:33" s="304" customFormat="1" ht="15.75" customHeight="1">
      <c r="D958" s="305"/>
      <c r="AG958" s="1954"/>
    </row>
    <row r="960" spans="4:33" s="304" customFormat="1" ht="15.75" customHeight="1">
      <c r="D960" s="305"/>
      <c r="AG960" s="1954"/>
    </row>
    <row r="962" spans="4:33" s="304" customFormat="1" ht="15.75" customHeight="1">
      <c r="D962" s="305"/>
      <c r="AG962" s="1954"/>
    </row>
    <row r="964" spans="4:33" s="304" customFormat="1" ht="15.75" customHeight="1">
      <c r="D964" s="305"/>
      <c r="AG964" s="1954"/>
    </row>
    <row r="966" spans="4:33" s="304" customFormat="1" ht="15.75" customHeight="1">
      <c r="D966" s="305"/>
      <c r="AG966" s="1954"/>
    </row>
    <row r="968" spans="4:33" s="304" customFormat="1" ht="15.75" customHeight="1">
      <c r="D968" s="305"/>
      <c r="AG968" s="1954"/>
    </row>
    <row r="970" spans="4:33" s="304" customFormat="1" ht="15.75" customHeight="1">
      <c r="D970" s="305"/>
      <c r="AG970" s="1954"/>
    </row>
    <row r="972" spans="4:33" s="304" customFormat="1" ht="15.75" customHeight="1">
      <c r="D972" s="305"/>
      <c r="AG972" s="1954"/>
    </row>
    <row r="974" spans="4:33" s="304" customFormat="1" ht="15.75" customHeight="1">
      <c r="D974" s="305"/>
      <c r="AG974" s="1954"/>
    </row>
    <row r="976" spans="4:33" s="304" customFormat="1" ht="15.75" customHeight="1">
      <c r="D976" s="305"/>
      <c r="AG976" s="1954"/>
    </row>
    <row r="978" spans="4:33" s="304" customFormat="1" ht="15.75" customHeight="1">
      <c r="D978" s="305"/>
      <c r="AG978" s="1954"/>
    </row>
    <row r="980" spans="4:33" s="304" customFormat="1" ht="15.75" customHeight="1">
      <c r="D980" s="305"/>
      <c r="AG980" s="1954"/>
    </row>
    <row r="982" spans="4:33" s="304" customFormat="1" ht="15.75" customHeight="1">
      <c r="D982" s="305"/>
      <c r="AG982" s="1954"/>
    </row>
    <row r="984" spans="4:33" s="304" customFormat="1" ht="15.75" customHeight="1">
      <c r="D984" s="305"/>
      <c r="AG984" s="1954"/>
    </row>
    <row r="986" spans="4:33" s="304" customFormat="1" ht="15.75" customHeight="1">
      <c r="D986" s="305"/>
      <c r="AG986" s="1954"/>
    </row>
    <row r="988" spans="4:33" s="304" customFormat="1" ht="15.75" customHeight="1">
      <c r="D988" s="305"/>
      <c r="AG988" s="1954"/>
    </row>
    <row r="990" spans="4:33" s="304" customFormat="1" ht="15.75" customHeight="1">
      <c r="D990" s="305"/>
      <c r="AG990" s="1954"/>
    </row>
    <row r="992" spans="4:33" s="304" customFormat="1" ht="15.75" customHeight="1">
      <c r="D992" s="305"/>
      <c r="AG992" s="1954"/>
    </row>
    <row r="994" spans="4:33" s="304" customFormat="1" ht="15.75" customHeight="1">
      <c r="D994" s="305"/>
      <c r="AG994" s="1954"/>
    </row>
    <row r="996" spans="4:33" s="304" customFormat="1" ht="15.75" customHeight="1">
      <c r="D996" s="305"/>
      <c r="AG996" s="1954"/>
    </row>
    <row r="998" spans="4:33" s="304" customFormat="1" ht="15.75" customHeight="1">
      <c r="D998" s="305"/>
      <c r="AG998" s="1954"/>
    </row>
    <row r="1000" spans="4:33" s="304" customFormat="1" ht="15.75" customHeight="1">
      <c r="D1000" s="305"/>
      <c r="AG1000" s="1954"/>
    </row>
    <row r="1002" spans="4:33" s="304" customFormat="1" ht="15.75" customHeight="1">
      <c r="D1002" s="305"/>
      <c r="AG1002" s="1954"/>
    </row>
    <row r="1004" spans="4:33" s="304" customFormat="1" ht="15.75" customHeight="1">
      <c r="D1004" s="305"/>
      <c r="AG1004" s="1954"/>
    </row>
    <row r="1006" spans="4:33" s="304" customFormat="1" ht="15.75" customHeight="1">
      <c r="D1006" s="305"/>
      <c r="AG1006" s="1954"/>
    </row>
    <row r="1008" spans="4:33" s="304" customFormat="1" ht="15.75" customHeight="1">
      <c r="D1008" s="305"/>
      <c r="AG1008" s="1954"/>
    </row>
    <row r="1010" spans="4:33" s="304" customFormat="1" ht="15.75" customHeight="1">
      <c r="D1010" s="305"/>
      <c r="AG1010" s="1954"/>
    </row>
    <row r="1012" spans="4:33" s="304" customFormat="1" ht="15.75" customHeight="1">
      <c r="D1012" s="305"/>
      <c r="AG1012" s="1954"/>
    </row>
    <row r="1014" spans="4:33" s="304" customFormat="1" ht="15.75" customHeight="1">
      <c r="D1014" s="305"/>
      <c r="AG1014" s="1954"/>
    </row>
    <row r="1016" spans="4:33" s="304" customFormat="1" ht="15.75" customHeight="1">
      <c r="D1016" s="305"/>
      <c r="AG1016" s="1954"/>
    </row>
    <row r="1018" spans="4:33" s="304" customFormat="1" ht="15.75" customHeight="1">
      <c r="D1018" s="305"/>
      <c r="AG1018" s="1954"/>
    </row>
    <row r="1020" spans="4:33" s="304" customFormat="1" ht="15.75" customHeight="1">
      <c r="D1020" s="305"/>
      <c r="AG1020" s="1954"/>
    </row>
    <row r="1022" spans="4:33" s="304" customFormat="1" ht="15.75" customHeight="1">
      <c r="D1022" s="305"/>
      <c r="AG1022" s="1954"/>
    </row>
    <row r="1024" spans="4:33" s="304" customFormat="1" ht="15.75" customHeight="1">
      <c r="D1024" s="305"/>
      <c r="AG1024" s="1954"/>
    </row>
    <row r="1026" spans="4:33" s="304" customFormat="1" ht="15.75" customHeight="1">
      <c r="D1026" s="305"/>
      <c r="AG1026" s="1954"/>
    </row>
    <row r="1028" spans="4:33" s="304" customFormat="1" ht="15.75" customHeight="1">
      <c r="D1028" s="305"/>
      <c r="AG1028" s="1954"/>
    </row>
    <row r="1030" spans="4:33" s="304" customFormat="1" ht="15.75" customHeight="1">
      <c r="D1030" s="305"/>
      <c r="AG1030" s="1954"/>
    </row>
    <row r="1032" spans="4:33" s="304" customFormat="1" ht="15.75" customHeight="1">
      <c r="D1032" s="305"/>
      <c r="AG1032" s="1954"/>
    </row>
    <row r="1034" spans="4:33" s="304" customFormat="1" ht="15.75" customHeight="1">
      <c r="D1034" s="305"/>
      <c r="AG1034" s="1954"/>
    </row>
    <row r="1036" spans="4:33" s="304" customFormat="1" ht="15.75" customHeight="1">
      <c r="D1036" s="305"/>
      <c r="AG1036" s="1954"/>
    </row>
    <row r="1038" spans="4:33" s="304" customFormat="1" ht="15.75" customHeight="1">
      <c r="D1038" s="305"/>
      <c r="AG1038" s="1954"/>
    </row>
    <row r="1040" spans="4:33" s="304" customFormat="1" ht="15.75" customHeight="1">
      <c r="D1040" s="305"/>
      <c r="AG1040" s="1954"/>
    </row>
    <row r="1042" spans="4:33" s="304" customFormat="1" ht="15.75" customHeight="1">
      <c r="D1042" s="305"/>
      <c r="AG1042" s="1954"/>
    </row>
    <row r="1044" spans="4:33" s="304" customFormat="1" ht="15.75" customHeight="1">
      <c r="D1044" s="305"/>
      <c r="AG1044" s="1954"/>
    </row>
    <row r="1046" spans="4:33" s="304" customFormat="1" ht="15.75" customHeight="1">
      <c r="D1046" s="305"/>
      <c r="AG1046" s="1954"/>
    </row>
    <row r="1048" spans="4:33" s="304" customFormat="1" ht="15.75" customHeight="1">
      <c r="D1048" s="305"/>
      <c r="AG1048" s="1954"/>
    </row>
    <row r="1050" spans="4:33" s="304" customFormat="1" ht="15.75" customHeight="1">
      <c r="D1050" s="305"/>
      <c r="AG1050" s="1954"/>
    </row>
    <row r="1052" spans="4:33" s="304" customFormat="1" ht="15.75" customHeight="1">
      <c r="D1052" s="305"/>
      <c r="AG1052" s="1954"/>
    </row>
    <row r="1054" spans="4:33" s="304" customFormat="1" ht="15.75" customHeight="1">
      <c r="D1054" s="305"/>
      <c r="AG1054" s="1954"/>
    </row>
    <row r="1056" spans="4:33" s="304" customFormat="1" ht="15.75" customHeight="1">
      <c r="D1056" s="305"/>
      <c r="AG1056" s="1954"/>
    </row>
    <row r="1058" spans="4:33" s="304" customFormat="1" ht="15.75" customHeight="1">
      <c r="D1058" s="305"/>
      <c r="AG1058" s="1954"/>
    </row>
    <row r="1060" spans="4:33" s="304" customFormat="1" ht="15.75" customHeight="1">
      <c r="D1060" s="305"/>
      <c r="AG1060" s="1954"/>
    </row>
    <row r="1062" spans="4:33" s="304" customFormat="1" ht="15.75" customHeight="1">
      <c r="D1062" s="305"/>
      <c r="AG1062" s="1954"/>
    </row>
    <row r="1064" spans="4:33" s="304" customFormat="1" ht="15.75" customHeight="1">
      <c r="D1064" s="305"/>
      <c r="AG1064" s="1954"/>
    </row>
    <row r="1066" spans="4:33" s="304" customFormat="1" ht="15.75" customHeight="1">
      <c r="D1066" s="305"/>
      <c r="AG1066" s="1954"/>
    </row>
    <row r="1068" spans="4:33" s="304" customFormat="1" ht="15.75" customHeight="1">
      <c r="D1068" s="305"/>
      <c r="AG1068" s="1954"/>
    </row>
    <row r="1070" spans="4:33" s="304" customFormat="1" ht="15.75" customHeight="1">
      <c r="D1070" s="305"/>
      <c r="AG1070" s="1954"/>
    </row>
    <row r="1072" spans="4:33" s="304" customFormat="1" ht="15.75" customHeight="1">
      <c r="D1072" s="305"/>
      <c r="AG1072" s="1954"/>
    </row>
    <row r="1074" spans="4:33" s="304" customFormat="1" ht="15.75" customHeight="1">
      <c r="D1074" s="305"/>
      <c r="AG1074" s="1954"/>
    </row>
    <row r="1076" spans="4:33" s="304" customFormat="1" ht="15.75" customHeight="1">
      <c r="D1076" s="305"/>
      <c r="AG1076" s="1954"/>
    </row>
    <row r="1078" spans="4:33" s="304" customFormat="1" ht="15.75" customHeight="1">
      <c r="D1078" s="305"/>
      <c r="AG1078" s="1954"/>
    </row>
    <row r="1080" spans="4:33" s="304" customFormat="1" ht="15.75" customHeight="1">
      <c r="D1080" s="305"/>
      <c r="AG1080" s="1954"/>
    </row>
    <row r="1082" spans="4:33" s="304" customFormat="1" ht="15.75" customHeight="1">
      <c r="D1082" s="305"/>
      <c r="AG1082" s="1954"/>
    </row>
    <row r="1084" spans="4:33" s="304" customFormat="1" ht="15.75" customHeight="1">
      <c r="D1084" s="305"/>
      <c r="AG1084" s="1954"/>
    </row>
    <row r="1086" spans="4:33" s="304" customFormat="1" ht="15.75" customHeight="1">
      <c r="D1086" s="305"/>
      <c r="AG1086" s="1954"/>
    </row>
    <row r="1088" spans="4:33" s="304" customFormat="1" ht="15.75" customHeight="1">
      <c r="D1088" s="305"/>
      <c r="AG1088" s="1954"/>
    </row>
    <row r="1090" spans="4:33" s="304" customFormat="1" ht="15.75" customHeight="1">
      <c r="D1090" s="305"/>
      <c r="AG1090" s="1954"/>
    </row>
    <row r="1092" spans="4:33" s="304" customFormat="1" ht="15.75" customHeight="1">
      <c r="D1092" s="305"/>
      <c r="AG1092" s="1954"/>
    </row>
    <row r="1094" spans="4:33" s="304" customFormat="1" ht="15.75" customHeight="1">
      <c r="D1094" s="305"/>
      <c r="AG1094" s="1954"/>
    </row>
    <row r="1096" spans="4:33" s="304" customFormat="1" ht="15.75" customHeight="1">
      <c r="D1096" s="305"/>
      <c r="AG1096" s="1954"/>
    </row>
    <row r="1098" spans="4:33" s="304" customFormat="1" ht="15.75" customHeight="1">
      <c r="D1098" s="305"/>
      <c r="AG1098" s="1954"/>
    </row>
    <row r="1100" spans="4:33" s="304" customFormat="1" ht="15.75" customHeight="1">
      <c r="D1100" s="305"/>
      <c r="AG1100" s="1954"/>
    </row>
    <row r="1102" spans="4:33" s="304" customFormat="1" ht="15.75" customHeight="1">
      <c r="D1102" s="305"/>
      <c r="AG1102" s="1954"/>
    </row>
    <row r="1104" spans="4:33" s="304" customFormat="1" ht="15.75" customHeight="1">
      <c r="D1104" s="305"/>
      <c r="AG1104" s="1954"/>
    </row>
    <row r="1106" spans="4:33" s="304" customFormat="1" ht="15.75" customHeight="1">
      <c r="D1106" s="305"/>
      <c r="AG1106" s="1954"/>
    </row>
    <row r="1108" spans="4:33" s="304" customFormat="1" ht="15.75" customHeight="1">
      <c r="D1108" s="305"/>
      <c r="AG1108" s="1954"/>
    </row>
    <row r="1110" spans="4:33" s="304" customFormat="1" ht="15.75" customHeight="1">
      <c r="D1110" s="305"/>
      <c r="AG1110" s="1954"/>
    </row>
    <row r="1112" spans="4:33" s="304" customFormat="1" ht="15.75" customHeight="1">
      <c r="D1112" s="305"/>
      <c r="AG1112" s="1954"/>
    </row>
    <row r="1114" spans="4:33" s="304" customFormat="1" ht="15.75" customHeight="1">
      <c r="D1114" s="305"/>
      <c r="AG1114" s="1954"/>
    </row>
    <row r="1116" spans="4:33" s="304" customFormat="1" ht="15.75" customHeight="1">
      <c r="D1116" s="305"/>
      <c r="AG1116" s="1954"/>
    </row>
    <row r="1118" spans="4:33" s="304" customFormat="1" ht="15.75" customHeight="1">
      <c r="D1118" s="305"/>
      <c r="AG1118" s="1954"/>
    </row>
    <row r="1120" spans="4:33" s="304" customFormat="1" ht="15.75" customHeight="1">
      <c r="D1120" s="305"/>
      <c r="AG1120" s="1954"/>
    </row>
    <row r="1122" spans="4:33" s="304" customFormat="1" ht="15.75" customHeight="1">
      <c r="D1122" s="305"/>
      <c r="AG1122" s="1954"/>
    </row>
    <row r="1124" spans="4:33" s="304" customFormat="1" ht="15.75" customHeight="1">
      <c r="D1124" s="305"/>
      <c r="AG1124" s="1954"/>
    </row>
    <row r="1126" spans="4:33" s="304" customFormat="1" ht="15.75" customHeight="1">
      <c r="D1126" s="305"/>
      <c r="AG1126" s="1954"/>
    </row>
    <row r="1128" spans="4:33" s="304" customFormat="1" ht="15.75" customHeight="1">
      <c r="D1128" s="305"/>
      <c r="AG1128" s="1954"/>
    </row>
    <row r="1130" spans="4:33" s="304" customFormat="1" ht="15.75" customHeight="1">
      <c r="D1130" s="305"/>
      <c r="AG1130" s="1954"/>
    </row>
    <row r="1132" spans="4:33" s="304" customFormat="1" ht="15.75" customHeight="1">
      <c r="D1132" s="305"/>
      <c r="AG1132" s="1954"/>
    </row>
    <row r="1134" spans="4:33" s="304" customFormat="1" ht="15.75" customHeight="1">
      <c r="D1134" s="305"/>
      <c r="AG1134" s="1954"/>
    </row>
    <row r="1136" spans="4:33" s="304" customFormat="1" ht="15.75" customHeight="1">
      <c r="D1136" s="305"/>
      <c r="AG1136" s="1954"/>
    </row>
    <row r="1138" spans="4:33" s="304" customFormat="1" ht="15.75" customHeight="1">
      <c r="D1138" s="305"/>
      <c r="AG1138" s="1954"/>
    </row>
    <row r="1140" spans="4:33" s="304" customFormat="1" ht="15.75" customHeight="1">
      <c r="D1140" s="305"/>
      <c r="AG1140" s="1954"/>
    </row>
    <row r="1142" spans="4:33" s="304" customFormat="1" ht="15.75" customHeight="1">
      <c r="D1142" s="305"/>
      <c r="AG1142" s="1954"/>
    </row>
    <row r="1144" spans="4:33" s="304" customFormat="1" ht="15.75" customHeight="1">
      <c r="D1144" s="305"/>
      <c r="AG1144" s="1954"/>
    </row>
    <row r="1146" spans="4:33" s="304" customFormat="1" ht="15.75" customHeight="1">
      <c r="D1146" s="305"/>
      <c r="AG1146" s="1954"/>
    </row>
    <row r="1148" spans="4:33" s="304" customFormat="1" ht="15.75" customHeight="1">
      <c r="D1148" s="305"/>
      <c r="AG1148" s="1954"/>
    </row>
    <row r="1150" spans="4:33" s="304" customFormat="1" ht="15.75" customHeight="1">
      <c r="D1150" s="305"/>
      <c r="AG1150" s="1954"/>
    </row>
    <row r="1152" spans="4:33" s="304" customFormat="1" ht="15.75" customHeight="1">
      <c r="D1152" s="305"/>
      <c r="AG1152" s="1954"/>
    </row>
    <row r="1154" spans="4:33" s="304" customFormat="1" ht="15.75" customHeight="1">
      <c r="D1154" s="305"/>
      <c r="AG1154" s="1954"/>
    </row>
    <row r="1156" spans="4:33" s="304" customFormat="1" ht="15.75" customHeight="1">
      <c r="D1156" s="305"/>
      <c r="AG1156" s="1954"/>
    </row>
    <row r="1158" spans="4:33" s="304" customFormat="1" ht="15.75" customHeight="1">
      <c r="D1158" s="305"/>
      <c r="AG1158" s="1954"/>
    </row>
    <row r="1160" spans="4:33" s="304" customFormat="1" ht="15.75" customHeight="1">
      <c r="D1160" s="305"/>
      <c r="AG1160" s="1954"/>
    </row>
    <row r="1162" spans="4:33" s="304" customFormat="1" ht="15.75" customHeight="1">
      <c r="D1162" s="305"/>
      <c r="AG1162" s="1954"/>
    </row>
    <row r="1164" spans="4:33" s="304" customFormat="1" ht="15.75" customHeight="1">
      <c r="D1164" s="305"/>
      <c r="AG1164" s="1954"/>
    </row>
    <row r="1166" spans="4:33" s="304" customFormat="1" ht="15.75" customHeight="1">
      <c r="D1166" s="305"/>
      <c r="AG1166" s="1954"/>
    </row>
    <row r="1168" spans="4:33" s="304" customFormat="1" ht="15.75" customHeight="1">
      <c r="D1168" s="305"/>
      <c r="AG1168" s="1954"/>
    </row>
    <row r="1170" spans="4:33" s="304" customFormat="1" ht="15.75" customHeight="1">
      <c r="D1170" s="305"/>
      <c r="AG1170" s="1954"/>
    </row>
    <row r="1172" spans="4:33" s="304" customFormat="1" ht="15.75" customHeight="1">
      <c r="D1172" s="305"/>
      <c r="AG1172" s="1954"/>
    </row>
    <row r="1174" spans="4:33" s="304" customFormat="1" ht="15.75" customHeight="1">
      <c r="D1174" s="305"/>
      <c r="AG1174" s="1954"/>
    </row>
    <row r="1176" spans="4:33" s="304" customFormat="1" ht="15.75" customHeight="1">
      <c r="D1176" s="305"/>
      <c r="AG1176" s="1954"/>
    </row>
    <row r="1178" spans="4:33" s="304" customFormat="1" ht="15.75" customHeight="1">
      <c r="D1178" s="305"/>
      <c r="AG1178" s="1954"/>
    </row>
    <row r="1180" spans="4:33" s="304" customFormat="1" ht="15.75" customHeight="1">
      <c r="D1180" s="305"/>
      <c r="AG1180" s="1954"/>
    </row>
    <row r="1182" spans="4:33" s="304" customFormat="1" ht="15.75" customHeight="1">
      <c r="D1182" s="305"/>
      <c r="AG1182" s="1954"/>
    </row>
    <row r="1184" spans="4:33" s="304" customFormat="1" ht="15.75" customHeight="1">
      <c r="D1184" s="305"/>
      <c r="AG1184" s="1954"/>
    </row>
    <row r="1186" spans="4:33" s="304" customFormat="1" ht="15.75" customHeight="1">
      <c r="D1186" s="305"/>
      <c r="AG1186" s="1954"/>
    </row>
    <row r="1188" spans="4:33" s="304" customFormat="1" ht="15.75" customHeight="1">
      <c r="D1188" s="305"/>
      <c r="AG1188" s="1954"/>
    </row>
    <row r="1190" spans="4:33" s="304" customFormat="1" ht="15.75" customHeight="1">
      <c r="D1190" s="305"/>
      <c r="AG1190" s="1954"/>
    </row>
    <row r="1192" spans="4:33" s="304" customFormat="1" ht="15.75" customHeight="1">
      <c r="D1192" s="305"/>
      <c r="AG1192" s="1954"/>
    </row>
    <row r="1194" spans="4:33" s="304" customFormat="1" ht="15.75" customHeight="1">
      <c r="D1194" s="305"/>
      <c r="AG1194" s="1954"/>
    </row>
    <row r="1196" spans="4:33" s="304" customFormat="1" ht="15.75" customHeight="1">
      <c r="D1196" s="305"/>
      <c r="AG1196" s="1954"/>
    </row>
    <row r="1198" spans="4:33" s="304" customFormat="1" ht="15.75" customHeight="1">
      <c r="D1198" s="305"/>
      <c r="AG1198" s="1954"/>
    </row>
    <row r="1200" spans="4:33" s="304" customFormat="1" ht="15.75" customHeight="1">
      <c r="D1200" s="305"/>
      <c r="AG1200" s="1954"/>
    </row>
    <row r="1202" spans="4:33" s="304" customFormat="1" ht="15.75" customHeight="1">
      <c r="D1202" s="305"/>
      <c r="AG1202" s="1954"/>
    </row>
    <row r="1204" spans="4:33" s="304" customFormat="1" ht="15.75" customHeight="1">
      <c r="D1204" s="305"/>
      <c r="AG1204" s="1954"/>
    </row>
    <row r="1206" spans="4:33" s="304" customFormat="1" ht="15.75" customHeight="1">
      <c r="D1206" s="305"/>
      <c r="AG1206" s="1954"/>
    </row>
    <row r="1208" spans="4:33" s="304" customFormat="1" ht="15.75" customHeight="1">
      <c r="D1208" s="305"/>
      <c r="AG1208" s="1954"/>
    </row>
    <row r="1210" spans="4:33" s="304" customFormat="1" ht="15.75" customHeight="1">
      <c r="D1210" s="305"/>
      <c r="AG1210" s="1954"/>
    </row>
    <row r="1212" spans="4:33" s="304" customFormat="1" ht="15.75" customHeight="1">
      <c r="D1212" s="305"/>
      <c r="AG1212" s="1954"/>
    </row>
    <row r="1214" spans="4:33" s="304" customFormat="1" ht="15.75" customHeight="1">
      <c r="D1214" s="305"/>
      <c r="AG1214" s="1954"/>
    </row>
    <row r="1216" spans="4:33" s="304" customFormat="1" ht="15.75" customHeight="1">
      <c r="D1216" s="305"/>
      <c r="AG1216" s="1954"/>
    </row>
    <row r="1218" spans="4:33" s="304" customFormat="1" ht="15.75" customHeight="1">
      <c r="D1218" s="305"/>
      <c r="AG1218" s="1954"/>
    </row>
    <row r="1220" spans="4:33" s="304" customFormat="1" ht="15.75" customHeight="1">
      <c r="D1220" s="305"/>
      <c r="AG1220" s="1954"/>
    </row>
    <row r="1222" spans="4:33" s="304" customFormat="1" ht="15.75" customHeight="1">
      <c r="D1222" s="305"/>
      <c r="AG1222" s="1954"/>
    </row>
    <row r="1224" spans="4:33" s="304" customFormat="1" ht="15.75" customHeight="1">
      <c r="D1224" s="305"/>
      <c r="AG1224" s="1954"/>
    </row>
    <row r="1226" spans="4:33" s="304" customFormat="1" ht="15.75" customHeight="1">
      <c r="D1226" s="305"/>
      <c r="AG1226" s="1954"/>
    </row>
    <row r="1228" spans="4:33" s="304" customFormat="1" ht="15.75" customHeight="1">
      <c r="D1228" s="305"/>
      <c r="AG1228" s="1954"/>
    </row>
    <row r="1230" spans="4:33" s="304" customFormat="1" ht="15.75" customHeight="1">
      <c r="D1230" s="305"/>
      <c r="AG1230" s="1954"/>
    </row>
    <row r="1232" spans="4:33" s="304" customFormat="1" ht="15.75" customHeight="1">
      <c r="D1232" s="305"/>
      <c r="AG1232" s="1954"/>
    </row>
    <row r="1234" spans="4:33" s="304" customFormat="1" ht="15.75" customHeight="1">
      <c r="D1234" s="305"/>
      <c r="AG1234" s="1954"/>
    </row>
    <row r="1236" spans="4:33" s="304" customFormat="1" ht="15.75" customHeight="1">
      <c r="D1236" s="305"/>
      <c r="AG1236" s="1954"/>
    </row>
    <row r="1238" spans="4:33" s="304" customFormat="1" ht="15.75" customHeight="1">
      <c r="D1238" s="305"/>
      <c r="AG1238" s="1954"/>
    </row>
    <row r="1240" spans="4:33" s="304" customFormat="1" ht="15.75" customHeight="1">
      <c r="D1240" s="305"/>
      <c r="AG1240" s="1954"/>
    </row>
    <row r="1242" spans="4:33" s="304" customFormat="1" ht="15.75" customHeight="1">
      <c r="D1242" s="305"/>
      <c r="AG1242" s="1954"/>
    </row>
    <row r="1244" spans="4:33" s="304" customFormat="1" ht="15.75" customHeight="1">
      <c r="D1244" s="305"/>
      <c r="AG1244" s="1954"/>
    </row>
    <row r="1246" spans="4:33" s="304" customFormat="1" ht="15.75" customHeight="1">
      <c r="D1246" s="305"/>
      <c r="AG1246" s="1954"/>
    </row>
    <row r="1248" spans="4:33" s="304" customFormat="1" ht="15.75" customHeight="1">
      <c r="D1248" s="305"/>
      <c r="AG1248" s="1954"/>
    </row>
    <row r="1250" spans="4:33" s="304" customFormat="1" ht="15.75" customHeight="1">
      <c r="D1250" s="305"/>
      <c r="AG1250" s="1954"/>
    </row>
    <row r="1252" spans="4:33" s="304" customFormat="1" ht="15.75" customHeight="1">
      <c r="D1252" s="305"/>
      <c r="AG1252" s="1954"/>
    </row>
    <row r="1254" spans="4:33" s="304" customFormat="1" ht="15.75" customHeight="1">
      <c r="D1254" s="305"/>
      <c r="AG1254" s="1954"/>
    </row>
    <row r="1256" spans="4:33" s="304" customFormat="1" ht="15.75" customHeight="1">
      <c r="D1256" s="305"/>
      <c r="AG1256" s="1954"/>
    </row>
    <row r="1258" spans="4:33" s="304" customFormat="1" ht="15.75" customHeight="1">
      <c r="D1258" s="305"/>
      <c r="AG1258" s="1954"/>
    </row>
    <row r="1260" spans="4:33" s="304" customFormat="1" ht="15.75" customHeight="1">
      <c r="D1260" s="305"/>
      <c r="AG1260" s="1954"/>
    </row>
    <row r="1262" spans="4:33" s="304" customFormat="1" ht="15.75" customHeight="1">
      <c r="D1262" s="305"/>
      <c r="AG1262" s="1954"/>
    </row>
    <row r="1264" spans="4:33" s="304" customFormat="1" ht="15.75" customHeight="1">
      <c r="D1264" s="305"/>
      <c r="AG1264" s="1954"/>
    </row>
    <row r="1266" spans="4:33" s="304" customFormat="1" ht="15.75" customHeight="1">
      <c r="D1266" s="305"/>
      <c r="AG1266" s="1954"/>
    </row>
    <row r="1268" spans="4:33" s="304" customFormat="1" ht="15.75" customHeight="1">
      <c r="D1268" s="305"/>
      <c r="AG1268" s="1954"/>
    </row>
    <row r="1270" spans="4:33" s="304" customFormat="1" ht="15.75" customHeight="1">
      <c r="D1270" s="305"/>
      <c r="AG1270" s="1954"/>
    </row>
    <row r="1272" spans="4:33" s="304" customFormat="1" ht="15.75" customHeight="1">
      <c r="D1272" s="305"/>
      <c r="AG1272" s="1954"/>
    </row>
    <row r="1274" spans="4:33" s="304" customFormat="1" ht="15.75" customHeight="1">
      <c r="D1274" s="305"/>
      <c r="AG1274" s="1954"/>
    </row>
    <row r="1276" spans="4:33" s="304" customFormat="1" ht="15.75" customHeight="1">
      <c r="D1276" s="305"/>
      <c r="AG1276" s="1954"/>
    </row>
    <row r="1278" spans="4:33" s="304" customFormat="1" ht="15.75" customHeight="1">
      <c r="D1278" s="305"/>
      <c r="AG1278" s="1954"/>
    </row>
    <row r="1280" spans="4:33" s="304" customFormat="1" ht="15.75" customHeight="1">
      <c r="D1280" s="305"/>
      <c r="AG1280" s="1954"/>
    </row>
    <row r="1282" spans="4:33" s="304" customFormat="1" ht="15.75" customHeight="1">
      <c r="D1282" s="305"/>
      <c r="AG1282" s="1954"/>
    </row>
    <row r="1284" spans="4:33" s="304" customFormat="1" ht="15.75" customHeight="1">
      <c r="D1284" s="305"/>
      <c r="AG1284" s="1954"/>
    </row>
    <row r="1286" spans="4:33" s="304" customFormat="1" ht="15.75" customHeight="1">
      <c r="D1286" s="305"/>
      <c r="AG1286" s="1954"/>
    </row>
    <row r="1288" spans="4:33" s="304" customFormat="1" ht="15.75" customHeight="1">
      <c r="D1288" s="305"/>
      <c r="AG1288" s="1954"/>
    </row>
    <row r="1290" spans="4:33" s="304" customFormat="1" ht="15.75" customHeight="1">
      <c r="D1290" s="305"/>
      <c r="AG1290" s="1954"/>
    </row>
    <row r="1292" spans="4:33" s="304" customFormat="1" ht="15.75" customHeight="1">
      <c r="D1292" s="305"/>
      <c r="AG1292" s="1954"/>
    </row>
    <row r="1294" spans="4:33" s="304" customFormat="1" ht="15.75" customHeight="1">
      <c r="D1294" s="305"/>
      <c r="AG1294" s="1954"/>
    </row>
    <row r="1296" spans="4:33" s="304" customFormat="1" ht="15.75" customHeight="1">
      <c r="D1296" s="305"/>
      <c r="AG1296" s="1954"/>
    </row>
    <row r="1298" spans="4:33" s="304" customFormat="1" ht="15.75" customHeight="1">
      <c r="D1298" s="305"/>
      <c r="AG1298" s="1954"/>
    </row>
    <row r="1300" spans="4:33" s="304" customFormat="1" ht="15.75" customHeight="1">
      <c r="D1300" s="305"/>
      <c r="AG1300" s="1954"/>
    </row>
    <row r="1302" spans="4:33" s="304" customFormat="1" ht="15.75" customHeight="1">
      <c r="D1302" s="305"/>
      <c r="AG1302" s="1954"/>
    </row>
    <row r="1304" spans="4:33" s="304" customFormat="1" ht="15.75" customHeight="1">
      <c r="D1304" s="305"/>
      <c r="AG1304" s="1954"/>
    </row>
    <row r="1306" spans="4:33" s="304" customFormat="1" ht="15.75" customHeight="1">
      <c r="D1306" s="305"/>
      <c r="AG1306" s="1954"/>
    </row>
    <row r="1308" spans="4:33" s="304" customFormat="1" ht="15.75" customHeight="1">
      <c r="D1308" s="305"/>
      <c r="AG1308" s="1954"/>
    </row>
    <row r="1310" spans="4:33" s="304" customFormat="1" ht="15.75" customHeight="1">
      <c r="D1310" s="305"/>
      <c r="AG1310" s="1954"/>
    </row>
    <row r="1312" spans="4:33" s="304" customFormat="1" ht="15.75" customHeight="1">
      <c r="D1312" s="305"/>
      <c r="AG1312" s="1954"/>
    </row>
    <row r="1314" spans="4:33" s="304" customFormat="1" ht="15.75" customHeight="1">
      <c r="D1314" s="305"/>
      <c r="AG1314" s="1954"/>
    </row>
    <row r="1316" spans="4:33" s="304" customFormat="1" ht="15.75" customHeight="1">
      <c r="D1316" s="305"/>
      <c r="AG1316" s="1954"/>
    </row>
    <row r="1318" spans="4:33" s="304" customFormat="1" ht="15.75" customHeight="1">
      <c r="D1318" s="305"/>
      <c r="AG1318" s="1954"/>
    </row>
    <row r="1320" spans="4:33" s="304" customFormat="1" ht="15.75" customHeight="1">
      <c r="D1320" s="305"/>
      <c r="AG1320" s="1954"/>
    </row>
    <row r="1322" spans="4:33" s="304" customFormat="1" ht="15.75" customHeight="1">
      <c r="D1322" s="305"/>
      <c r="AG1322" s="1954"/>
    </row>
    <row r="1324" spans="4:33" s="304" customFormat="1" ht="15.75" customHeight="1">
      <c r="D1324" s="305"/>
      <c r="AG1324" s="1954"/>
    </row>
    <row r="1326" spans="4:33" s="304" customFormat="1" ht="15.75" customHeight="1">
      <c r="D1326" s="305"/>
      <c r="AG1326" s="1954"/>
    </row>
    <row r="1328" spans="4:33" s="304" customFormat="1" ht="15.75" customHeight="1">
      <c r="D1328" s="305"/>
      <c r="AG1328" s="1954"/>
    </row>
    <row r="1330" spans="4:33" s="304" customFormat="1" ht="15.75" customHeight="1">
      <c r="D1330" s="305"/>
      <c r="AG1330" s="1954"/>
    </row>
    <row r="1332" spans="4:33" s="304" customFormat="1" ht="15.75" customHeight="1">
      <c r="D1332" s="305"/>
      <c r="AG1332" s="1954"/>
    </row>
    <row r="1334" spans="4:33" s="304" customFormat="1" ht="15.75" customHeight="1">
      <c r="D1334" s="305"/>
      <c r="AG1334" s="1954"/>
    </row>
    <row r="1336" spans="4:33" s="304" customFormat="1" ht="15.75" customHeight="1">
      <c r="D1336" s="305"/>
      <c r="AG1336" s="1954"/>
    </row>
    <row r="1338" spans="4:33" s="304" customFormat="1" ht="15.75" customHeight="1">
      <c r="D1338" s="305"/>
      <c r="AG1338" s="1954"/>
    </row>
    <row r="1340" spans="4:33" s="304" customFormat="1" ht="15.75" customHeight="1">
      <c r="D1340" s="305"/>
      <c r="AG1340" s="1954"/>
    </row>
    <row r="1342" spans="4:33" s="304" customFormat="1" ht="15.75" customHeight="1">
      <c r="D1342" s="305"/>
      <c r="AG1342" s="1954"/>
    </row>
    <row r="1344" spans="4:33" s="304" customFormat="1" ht="15.75" customHeight="1">
      <c r="D1344" s="305"/>
      <c r="AG1344" s="1954"/>
    </row>
    <row r="1346" spans="4:33" s="304" customFormat="1" ht="15.75" customHeight="1">
      <c r="D1346" s="305"/>
      <c r="AG1346" s="1954"/>
    </row>
    <row r="1348" spans="4:33" s="304" customFormat="1" ht="15.75" customHeight="1">
      <c r="D1348" s="305"/>
      <c r="AG1348" s="1954"/>
    </row>
    <row r="1350" spans="4:33" s="304" customFormat="1" ht="15.75" customHeight="1">
      <c r="D1350" s="305"/>
      <c r="AG1350" s="1954"/>
    </row>
    <row r="1352" spans="4:33" s="304" customFormat="1" ht="15.75" customHeight="1">
      <c r="D1352" s="305"/>
      <c r="AG1352" s="1954"/>
    </row>
    <row r="1354" spans="4:33" s="304" customFormat="1" ht="15.75" customHeight="1">
      <c r="D1354" s="305"/>
      <c r="AG1354" s="1954"/>
    </row>
    <row r="1356" spans="4:33" s="304" customFormat="1" ht="15.75" customHeight="1">
      <c r="D1356" s="305"/>
      <c r="AG1356" s="1954"/>
    </row>
    <row r="1358" spans="4:33" s="304" customFormat="1" ht="15.75" customHeight="1">
      <c r="D1358" s="305"/>
      <c r="AG1358" s="1954"/>
    </row>
    <row r="1360" spans="4:33" s="304" customFormat="1" ht="15.75" customHeight="1">
      <c r="D1360" s="305"/>
      <c r="AG1360" s="1954"/>
    </row>
    <row r="1362" spans="4:33" s="304" customFormat="1" ht="15.75" customHeight="1">
      <c r="D1362" s="305"/>
      <c r="AG1362" s="1954"/>
    </row>
    <row r="1364" spans="4:33" s="304" customFormat="1" ht="15.75" customHeight="1">
      <c r="D1364" s="305"/>
      <c r="AG1364" s="1954"/>
    </row>
    <row r="1366" spans="4:33" s="304" customFormat="1" ht="15.75" customHeight="1">
      <c r="D1366" s="305"/>
      <c r="AG1366" s="1954"/>
    </row>
    <row r="1368" spans="4:33" s="304" customFormat="1" ht="15.75" customHeight="1">
      <c r="D1368" s="305"/>
      <c r="AG1368" s="1954"/>
    </row>
    <row r="1370" spans="4:33" s="304" customFormat="1" ht="15.75" customHeight="1">
      <c r="D1370" s="305"/>
      <c r="AG1370" s="1954"/>
    </row>
    <row r="1372" spans="4:33" s="304" customFormat="1" ht="15.75" customHeight="1">
      <c r="D1372" s="305"/>
      <c r="AG1372" s="1954"/>
    </row>
    <row r="1374" spans="4:33" s="304" customFormat="1" ht="15.75" customHeight="1">
      <c r="D1374" s="305"/>
      <c r="AG1374" s="1954"/>
    </row>
    <row r="1376" spans="4:33" s="304" customFormat="1" ht="15.75" customHeight="1">
      <c r="D1376" s="305"/>
      <c r="AG1376" s="1954"/>
    </row>
    <row r="1378" spans="4:33" s="304" customFormat="1" ht="15.75" customHeight="1">
      <c r="D1378" s="305"/>
      <c r="AG1378" s="1954"/>
    </row>
    <row r="1380" spans="4:33" s="304" customFormat="1" ht="15.75" customHeight="1">
      <c r="D1380" s="305"/>
      <c r="AG1380" s="1954"/>
    </row>
    <row r="1382" spans="4:33" s="304" customFormat="1" ht="15.75" customHeight="1">
      <c r="D1382" s="305"/>
      <c r="AG1382" s="1954"/>
    </row>
    <row r="1384" spans="4:33" s="304" customFormat="1" ht="15.75" customHeight="1">
      <c r="D1384" s="305"/>
      <c r="AG1384" s="1954"/>
    </row>
    <row r="1386" spans="4:33" s="304" customFormat="1" ht="15.75" customHeight="1">
      <c r="D1386" s="305"/>
      <c r="AG1386" s="1954"/>
    </row>
    <row r="1388" spans="4:33" s="304" customFormat="1" ht="15.75" customHeight="1">
      <c r="D1388" s="305"/>
      <c r="AG1388" s="1954"/>
    </row>
    <row r="1390" spans="4:33" s="304" customFormat="1" ht="15.75" customHeight="1">
      <c r="D1390" s="305"/>
      <c r="AG1390" s="1954"/>
    </row>
    <row r="1392" spans="4:33" s="304" customFormat="1" ht="15.75" customHeight="1">
      <c r="D1392" s="305"/>
      <c r="AG1392" s="1954"/>
    </row>
    <row r="1394" spans="4:33" s="304" customFormat="1" ht="15.75" customHeight="1">
      <c r="D1394" s="305"/>
      <c r="AG1394" s="1954"/>
    </row>
    <row r="1396" spans="4:33" s="304" customFormat="1" ht="15.75" customHeight="1">
      <c r="D1396" s="305"/>
      <c r="AG1396" s="1954"/>
    </row>
    <row r="1398" spans="4:33" s="304" customFormat="1" ht="15.75" customHeight="1">
      <c r="D1398" s="305"/>
      <c r="AG1398" s="1954"/>
    </row>
    <row r="1400" spans="4:33" s="304" customFormat="1" ht="15.75" customHeight="1">
      <c r="D1400" s="305"/>
      <c r="AG1400" s="1954"/>
    </row>
    <row r="1402" spans="4:33" s="304" customFormat="1" ht="15.75" customHeight="1">
      <c r="D1402" s="305"/>
      <c r="AG1402" s="1954"/>
    </row>
    <row r="1404" spans="4:33" s="304" customFormat="1" ht="15.75" customHeight="1">
      <c r="D1404" s="305"/>
      <c r="AG1404" s="1954"/>
    </row>
    <row r="1406" spans="4:33" s="304" customFormat="1" ht="15.75" customHeight="1">
      <c r="D1406" s="305"/>
      <c r="AG1406" s="1954"/>
    </row>
    <row r="1408" spans="4:33" s="304" customFormat="1" ht="15.75" customHeight="1">
      <c r="D1408" s="305"/>
      <c r="AG1408" s="1954"/>
    </row>
    <row r="1410" spans="4:33" s="304" customFormat="1" ht="15.75" customHeight="1">
      <c r="D1410" s="305"/>
      <c r="AG1410" s="1954"/>
    </row>
    <row r="1412" spans="4:33" s="304" customFormat="1" ht="15.75" customHeight="1">
      <c r="D1412" s="305"/>
      <c r="AG1412" s="1954"/>
    </row>
    <row r="1414" spans="4:33" s="304" customFormat="1" ht="15.75" customHeight="1">
      <c r="D1414" s="305"/>
      <c r="AG1414" s="1954"/>
    </row>
    <row r="1416" spans="4:33" s="304" customFormat="1" ht="15.75" customHeight="1">
      <c r="D1416" s="305"/>
      <c r="AG1416" s="1954"/>
    </row>
    <row r="1418" spans="4:33" s="304" customFormat="1" ht="15.75" customHeight="1">
      <c r="D1418" s="305"/>
      <c r="AG1418" s="1954"/>
    </row>
    <row r="1420" spans="4:33" s="304" customFormat="1" ht="15.75" customHeight="1">
      <c r="D1420" s="305"/>
      <c r="AG1420" s="1954"/>
    </row>
    <row r="1422" spans="4:33" s="304" customFormat="1" ht="15.75" customHeight="1">
      <c r="D1422" s="305"/>
      <c r="AG1422" s="1954"/>
    </row>
    <row r="1424" spans="4:33" s="304" customFormat="1" ht="15.75" customHeight="1">
      <c r="D1424" s="305"/>
      <c r="AG1424" s="1954"/>
    </row>
    <row r="1426" spans="4:33" s="304" customFormat="1" ht="15.75" customHeight="1">
      <c r="D1426" s="305"/>
      <c r="AG1426" s="1954"/>
    </row>
    <row r="1428" spans="4:33" s="304" customFormat="1" ht="15.75" customHeight="1">
      <c r="D1428" s="305"/>
      <c r="AG1428" s="1954"/>
    </row>
    <row r="1430" spans="4:33" s="304" customFormat="1" ht="15.75" customHeight="1">
      <c r="D1430" s="305"/>
      <c r="AG1430" s="1954"/>
    </row>
    <row r="1432" spans="4:33" s="304" customFormat="1" ht="15.75" customHeight="1">
      <c r="D1432" s="305"/>
      <c r="AG1432" s="1954"/>
    </row>
    <row r="1434" spans="4:33" s="304" customFormat="1" ht="15.75" customHeight="1">
      <c r="D1434" s="305"/>
      <c r="AG1434" s="1954"/>
    </row>
    <row r="1436" spans="4:33" s="304" customFormat="1" ht="15.75" customHeight="1">
      <c r="D1436" s="305"/>
      <c r="AG1436" s="1954"/>
    </row>
    <row r="1438" spans="4:33" s="304" customFormat="1" ht="15.75" customHeight="1">
      <c r="D1438" s="305"/>
      <c r="AG1438" s="1954"/>
    </row>
    <row r="1440" spans="4:33" s="304" customFormat="1" ht="15.75" customHeight="1">
      <c r="D1440" s="305"/>
      <c r="AG1440" s="1954"/>
    </row>
    <row r="1442" spans="4:33" s="304" customFormat="1" ht="15.75" customHeight="1">
      <c r="D1442" s="305"/>
      <c r="AG1442" s="1954"/>
    </row>
    <row r="1444" spans="4:33" s="304" customFormat="1" ht="15.75" customHeight="1">
      <c r="D1444" s="305"/>
      <c r="AG1444" s="1954"/>
    </row>
    <row r="1446" spans="4:33" s="304" customFormat="1" ht="15.75" customHeight="1">
      <c r="D1446" s="305"/>
      <c r="AG1446" s="1954"/>
    </row>
    <row r="1448" spans="4:33" s="304" customFormat="1" ht="15.75" customHeight="1">
      <c r="D1448" s="305"/>
      <c r="AG1448" s="1954"/>
    </row>
    <row r="1450" spans="4:33" s="304" customFormat="1" ht="15.75" customHeight="1">
      <c r="D1450" s="305"/>
      <c r="AG1450" s="1954"/>
    </row>
    <row r="1452" spans="4:33" s="304" customFormat="1" ht="15.75" customHeight="1">
      <c r="D1452" s="305"/>
      <c r="AG1452" s="1954"/>
    </row>
    <row r="1454" spans="4:33" s="304" customFormat="1" ht="15.75" customHeight="1">
      <c r="D1454" s="305"/>
      <c r="AG1454" s="1954"/>
    </row>
    <row r="1456" spans="4:33" s="304" customFormat="1" ht="15.75" customHeight="1">
      <c r="D1456" s="305"/>
      <c r="AG1456" s="1954"/>
    </row>
    <row r="1458" spans="4:33" s="304" customFormat="1" ht="15.75" customHeight="1">
      <c r="D1458" s="305"/>
      <c r="AG1458" s="1954"/>
    </row>
    <row r="1460" spans="4:33" s="304" customFormat="1" ht="15.75" customHeight="1">
      <c r="D1460" s="305"/>
      <c r="AG1460" s="1954"/>
    </row>
    <row r="1462" spans="4:33" s="304" customFormat="1" ht="15.75" customHeight="1">
      <c r="D1462" s="305"/>
      <c r="AG1462" s="1954"/>
    </row>
    <row r="1464" spans="4:33" s="304" customFormat="1" ht="15.75" customHeight="1">
      <c r="D1464" s="305"/>
      <c r="AG1464" s="1954"/>
    </row>
    <row r="1466" spans="4:33" s="304" customFormat="1" ht="15.75" customHeight="1">
      <c r="D1466" s="305"/>
      <c r="AG1466" s="1954"/>
    </row>
    <row r="1468" spans="4:33" s="304" customFormat="1" ht="15.75" customHeight="1">
      <c r="D1468" s="305"/>
      <c r="AG1468" s="1954"/>
    </row>
    <row r="1470" spans="4:33" s="304" customFormat="1" ht="15.75" customHeight="1">
      <c r="D1470" s="305"/>
      <c r="AG1470" s="1954"/>
    </row>
    <row r="1472" spans="4:33" s="304" customFormat="1" ht="15.75" customHeight="1">
      <c r="D1472" s="305"/>
      <c r="AG1472" s="1954"/>
    </row>
    <row r="1474" spans="4:33" s="304" customFormat="1" ht="15.75" customHeight="1">
      <c r="D1474" s="305"/>
      <c r="AG1474" s="1954"/>
    </row>
    <row r="1476" spans="4:33" s="304" customFormat="1" ht="15.75" customHeight="1">
      <c r="D1476" s="305"/>
      <c r="AG1476" s="1954"/>
    </row>
    <row r="1478" spans="4:33" s="304" customFormat="1" ht="15.75" customHeight="1">
      <c r="D1478" s="305"/>
      <c r="AG1478" s="1954"/>
    </row>
    <row r="1480" spans="4:33" s="304" customFormat="1" ht="15.75" customHeight="1">
      <c r="D1480" s="305"/>
      <c r="AG1480" s="1954"/>
    </row>
    <row r="1482" spans="4:33" s="304" customFormat="1" ht="15.75" customHeight="1">
      <c r="D1482" s="305"/>
      <c r="AG1482" s="1954"/>
    </row>
    <row r="1484" spans="4:33" s="304" customFormat="1" ht="15.75" customHeight="1">
      <c r="D1484" s="305"/>
      <c r="AG1484" s="1954"/>
    </row>
    <row r="1486" spans="4:33" s="304" customFormat="1" ht="15.75" customHeight="1">
      <c r="D1486" s="305"/>
      <c r="AG1486" s="1954"/>
    </row>
    <row r="1488" spans="4:33" s="304" customFormat="1" ht="15.75" customHeight="1">
      <c r="D1488" s="305"/>
      <c r="AG1488" s="1954"/>
    </row>
    <row r="1490" spans="4:33" s="304" customFormat="1" ht="15.75" customHeight="1">
      <c r="D1490" s="305"/>
      <c r="AG1490" s="1954"/>
    </row>
    <row r="1492" spans="4:33" s="304" customFormat="1" ht="15.75" customHeight="1">
      <c r="D1492" s="305"/>
      <c r="AG1492" s="1954"/>
    </row>
    <row r="1494" spans="4:33" s="304" customFormat="1" ht="15.75" customHeight="1">
      <c r="D1494" s="305"/>
      <c r="AG1494" s="1954"/>
    </row>
    <row r="1496" spans="4:33" s="304" customFormat="1" ht="15.75" customHeight="1">
      <c r="D1496" s="305"/>
      <c r="AG1496" s="1954"/>
    </row>
    <row r="1498" spans="4:33" s="304" customFormat="1" ht="15.75" customHeight="1">
      <c r="D1498" s="305"/>
      <c r="AG1498" s="1954"/>
    </row>
    <row r="1500" spans="4:33" s="304" customFormat="1" ht="15.75" customHeight="1">
      <c r="D1500" s="305"/>
      <c r="AG1500" s="1954"/>
    </row>
    <row r="1502" spans="4:33" s="304" customFormat="1" ht="15.75" customHeight="1">
      <c r="D1502" s="305"/>
      <c r="AG1502" s="1954"/>
    </row>
    <row r="1504" spans="4:33" s="304" customFormat="1" ht="15.75" customHeight="1">
      <c r="D1504" s="305"/>
      <c r="AG1504" s="1954"/>
    </row>
    <row r="1506" spans="4:33" s="304" customFormat="1" ht="15.75" customHeight="1">
      <c r="D1506" s="305"/>
      <c r="AG1506" s="1954"/>
    </row>
    <row r="1508" spans="4:33" s="304" customFormat="1" ht="15.75" customHeight="1">
      <c r="D1508" s="305"/>
      <c r="AG1508" s="1954"/>
    </row>
    <row r="1510" spans="4:33" s="304" customFormat="1" ht="15.75" customHeight="1">
      <c r="D1510" s="305"/>
      <c r="AG1510" s="1954"/>
    </row>
    <row r="1512" spans="4:33" s="304" customFormat="1" ht="15.75" customHeight="1">
      <c r="D1512" s="305"/>
      <c r="AG1512" s="1954"/>
    </row>
    <row r="1514" spans="4:33" s="304" customFormat="1" ht="15.75" customHeight="1">
      <c r="D1514" s="305"/>
      <c r="AG1514" s="1954"/>
    </row>
    <row r="1516" spans="4:33" s="304" customFormat="1" ht="15.75" customHeight="1">
      <c r="D1516" s="305"/>
      <c r="AG1516" s="1954"/>
    </row>
    <row r="1518" spans="4:33" s="304" customFormat="1" ht="15.75" customHeight="1">
      <c r="D1518" s="305"/>
      <c r="AG1518" s="1954"/>
    </row>
    <row r="1520" spans="4:33" s="304" customFormat="1" ht="15.75" customHeight="1">
      <c r="D1520" s="305"/>
      <c r="AG1520" s="1954"/>
    </row>
    <row r="1522" spans="4:33" s="304" customFormat="1" ht="15.75" customHeight="1">
      <c r="D1522" s="305"/>
      <c r="AG1522" s="1954"/>
    </row>
    <row r="1524" spans="4:33" s="304" customFormat="1" ht="15.75" customHeight="1">
      <c r="D1524" s="305"/>
      <c r="AG1524" s="1954"/>
    </row>
    <row r="1526" spans="4:33" s="304" customFormat="1" ht="15.75" customHeight="1">
      <c r="D1526" s="305"/>
      <c r="AG1526" s="1954"/>
    </row>
    <row r="1528" spans="4:33" s="304" customFormat="1" ht="15.75" customHeight="1">
      <c r="D1528" s="305"/>
      <c r="AG1528" s="1954"/>
    </row>
    <row r="1530" spans="4:33" s="304" customFormat="1" ht="15.75" customHeight="1">
      <c r="D1530" s="305"/>
      <c r="AG1530" s="1954"/>
    </row>
    <row r="1532" spans="4:33" s="304" customFormat="1" ht="15.75" customHeight="1">
      <c r="D1532" s="305"/>
      <c r="AG1532" s="1954"/>
    </row>
    <row r="1534" spans="4:33" s="304" customFormat="1" ht="15.75" customHeight="1">
      <c r="D1534" s="305"/>
      <c r="AG1534" s="1954"/>
    </row>
    <row r="1536" spans="4:33" s="304" customFormat="1" ht="15.75" customHeight="1">
      <c r="D1536" s="305"/>
      <c r="AG1536" s="1954"/>
    </row>
    <row r="1538" spans="4:33" s="304" customFormat="1" ht="15.75" customHeight="1">
      <c r="D1538" s="305"/>
      <c r="AG1538" s="1954"/>
    </row>
    <row r="1540" spans="4:33" s="304" customFormat="1" ht="15.75" customHeight="1">
      <c r="D1540" s="305"/>
      <c r="AG1540" s="1954"/>
    </row>
    <row r="1542" spans="4:33" s="304" customFormat="1" ht="15.75" customHeight="1">
      <c r="D1542" s="305"/>
      <c r="AG1542" s="1954"/>
    </row>
    <row r="1544" spans="4:33" s="304" customFormat="1" ht="15.75" customHeight="1">
      <c r="D1544" s="305"/>
      <c r="AG1544" s="1954"/>
    </row>
    <row r="1546" spans="4:33" s="304" customFormat="1" ht="15.75" customHeight="1">
      <c r="D1546" s="305"/>
      <c r="AG1546" s="1954"/>
    </row>
    <row r="1548" spans="4:33" s="304" customFormat="1" ht="15.75" customHeight="1">
      <c r="D1548" s="305"/>
      <c r="AG1548" s="1954"/>
    </row>
    <row r="1550" spans="4:33" s="304" customFormat="1" ht="15.75" customHeight="1">
      <c r="D1550" s="305"/>
      <c r="AG1550" s="1954"/>
    </row>
    <row r="1552" spans="4:33" s="304" customFormat="1" ht="15.75" customHeight="1">
      <c r="D1552" s="305"/>
      <c r="AG1552" s="1954"/>
    </row>
    <row r="1554" spans="4:33" s="304" customFormat="1" ht="15.75" customHeight="1">
      <c r="D1554" s="305"/>
      <c r="AG1554" s="1954"/>
    </row>
    <row r="1556" spans="4:33" s="304" customFormat="1" ht="15.75" customHeight="1">
      <c r="D1556" s="305"/>
      <c r="AG1556" s="1954"/>
    </row>
    <row r="1558" spans="4:33" s="304" customFormat="1" ht="15.75" customHeight="1">
      <c r="D1558" s="305"/>
      <c r="AG1558" s="1954"/>
    </row>
    <row r="1560" spans="4:33" s="304" customFormat="1" ht="15.75" customHeight="1">
      <c r="D1560" s="305"/>
      <c r="AG1560" s="1954"/>
    </row>
    <row r="1562" spans="4:33" s="304" customFormat="1" ht="15.75" customHeight="1">
      <c r="D1562" s="305"/>
      <c r="AG1562" s="1954"/>
    </row>
    <row r="1564" spans="4:33" s="304" customFormat="1" ht="15.75" customHeight="1">
      <c r="D1564" s="305"/>
      <c r="AG1564" s="1954"/>
    </row>
    <row r="1566" spans="4:33" s="304" customFormat="1" ht="15.75" customHeight="1">
      <c r="D1566" s="305"/>
      <c r="AG1566" s="1954"/>
    </row>
    <row r="1568" spans="4:33" s="304" customFormat="1" ht="15.75" customHeight="1">
      <c r="D1568" s="305"/>
      <c r="AG1568" s="1954"/>
    </row>
    <row r="1570" spans="4:33" s="304" customFormat="1" ht="15.75" customHeight="1">
      <c r="D1570" s="305"/>
      <c r="AG1570" s="1954"/>
    </row>
    <row r="1572" spans="4:33" s="304" customFormat="1" ht="15.75" customHeight="1">
      <c r="D1572" s="305"/>
      <c r="AG1572" s="1954"/>
    </row>
    <row r="1574" spans="4:33" s="304" customFormat="1" ht="15.75" customHeight="1">
      <c r="D1574" s="305"/>
      <c r="AG1574" s="1954"/>
    </row>
    <row r="1576" spans="4:33" s="304" customFormat="1" ht="15.75" customHeight="1">
      <c r="D1576" s="305"/>
      <c r="AG1576" s="1954"/>
    </row>
    <row r="1578" spans="4:33" s="304" customFormat="1" ht="15.75" customHeight="1">
      <c r="D1578" s="305"/>
      <c r="AG1578" s="1954"/>
    </row>
    <row r="1580" spans="4:33" s="304" customFormat="1" ht="15.75" customHeight="1">
      <c r="D1580" s="305"/>
      <c r="AG1580" s="1954"/>
    </row>
    <row r="1582" spans="4:33" s="304" customFormat="1" ht="15.75" customHeight="1">
      <c r="D1582" s="305"/>
      <c r="AG1582" s="1954"/>
    </row>
    <row r="1584" spans="4:33" s="304" customFormat="1" ht="15.75" customHeight="1">
      <c r="D1584" s="305"/>
      <c r="AG1584" s="1954"/>
    </row>
    <row r="1586" spans="4:33" s="304" customFormat="1" ht="15.75" customHeight="1">
      <c r="D1586" s="305"/>
      <c r="AG1586" s="1954"/>
    </row>
    <row r="1588" spans="4:33" s="304" customFormat="1" ht="15.75" customHeight="1">
      <c r="D1588" s="305"/>
      <c r="AG1588" s="1954"/>
    </row>
    <row r="1590" spans="4:33" s="304" customFormat="1" ht="15.75" customHeight="1">
      <c r="D1590" s="305"/>
      <c r="AG1590" s="1954"/>
    </row>
    <row r="1592" spans="4:33" s="304" customFormat="1" ht="15.75" customHeight="1">
      <c r="D1592" s="305"/>
      <c r="AG1592" s="1954"/>
    </row>
    <row r="1594" spans="4:33" s="304" customFormat="1" ht="15.75" customHeight="1">
      <c r="D1594" s="305"/>
      <c r="AG1594" s="1954"/>
    </row>
    <row r="1596" spans="4:33" s="304" customFormat="1" ht="15.75" customHeight="1">
      <c r="D1596" s="305"/>
      <c r="AG1596" s="1954"/>
    </row>
    <row r="1598" spans="4:33" s="304" customFormat="1" ht="15.75" customHeight="1">
      <c r="D1598" s="305"/>
      <c r="AG1598" s="1954"/>
    </row>
    <row r="1600" spans="4:33" s="304" customFormat="1" ht="15.75" customHeight="1">
      <c r="D1600" s="305"/>
      <c r="AG1600" s="1954"/>
    </row>
    <row r="1602" spans="4:33" s="304" customFormat="1" ht="15.75" customHeight="1">
      <c r="D1602" s="305"/>
      <c r="AG1602" s="1954"/>
    </row>
    <row r="1604" spans="4:33" s="304" customFormat="1" ht="15.75" customHeight="1">
      <c r="D1604" s="305"/>
      <c r="AG1604" s="1954"/>
    </row>
    <row r="1606" spans="4:33" s="304" customFormat="1" ht="15.75" customHeight="1">
      <c r="D1606" s="305"/>
      <c r="AG1606" s="1954"/>
    </row>
    <row r="1608" spans="4:33" s="304" customFormat="1" ht="15.75" customHeight="1">
      <c r="D1608" s="305"/>
      <c r="AG1608" s="1954"/>
    </row>
    <row r="1610" spans="4:33" s="304" customFormat="1" ht="15.75" customHeight="1">
      <c r="D1610" s="305"/>
      <c r="AG1610" s="1954"/>
    </row>
    <row r="1612" spans="4:33" s="304" customFormat="1" ht="15.75" customHeight="1">
      <c r="D1612" s="305"/>
      <c r="AG1612" s="1954"/>
    </row>
    <row r="1614" spans="4:33" s="304" customFormat="1" ht="15.75" customHeight="1">
      <c r="D1614" s="305"/>
      <c r="AG1614" s="1954"/>
    </row>
    <row r="1616" spans="4:33" s="304" customFormat="1" ht="15.75" customHeight="1">
      <c r="D1616" s="305"/>
      <c r="AG1616" s="1954"/>
    </row>
    <row r="1618" spans="4:33" s="304" customFormat="1" ht="15.75" customHeight="1">
      <c r="D1618" s="305"/>
      <c r="AG1618" s="1954"/>
    </row>
    <row r="1620" spans="4:33" s="304" customFormat="1" ht="15.75" customHeight="1">
      <c r="D1620" s="305"/>
      <c r="AG1620" s="1954"/>
    </row>
    <row r="1622" spans="4:33" s="304" customFormat="1" ht="15.75" customHeight="1">
      <c r="D1622" s="305"/>
      <c r="AG1622" s="1954"/>
    </row>
    <row r="1624" spans="4:33" s="304" customFormat="1" ht="15.75" customHeight="1">
      <c r="D1624" s="305"/>
      <c r="AG1624" s="1954"/>
    </row>
    <row r="1626" spans="4:33" s="304" customFormat="1" ht="15.75" customHeight="1">
      <c r="D1626" s="305"/>
      <c r="AG1626" s="1954"/>
    </row>
    <row r="1628" spans="4:33" s="304" customFormat="1" ht="15.75" customHeight="1">
      <c r="D1628" s="305"/>
      <c r="AG1628" s="1954"/>
    </row>
    <row r="1630" spans="4:33" s="304" customFormat="1" ht="15.75" customHeight="1">
      <c r="D1630" s="305"/>
      <c r="AG1630" s="1954"/>
    </row>
    <row r="1632" spans="4:33" s="304" customFormat="1" ht="15.75" customHeight="1">
      <c r="D1632" s="305"/>
      <c r="AG1632" s="1954"/>
    </row>
    <row r="1634" spans="4:33" s="304" customFormat="1" ht="15.75" customHeight="1">
      <c r="D1634" s="305"/>
      <c r="AG1634" s="1954"/>
    </row>
    <row r="1636" spans="4:33" s="304" customFormat="1" ht="15.75" customHeight="1">
      <c r="D1636" s="305"/>
      <c r="AG1636" s="1954"/>
    </row>
    <row r="1638" spans="4:33" s="304" customFormat="1" ht="15.75" customHeight="1">
      <c r="D1638" s="305"/>
      <c r="AG1638" s="1954"/>
    </row>
    <row r="1640" spans="4:33" s="304" customFormat="1" ht="15.75" customHeight="1">
      <c r="D1640" s="305"/>
      <c r="AG1640" s="1954"/>
    </row>
    <row r="1642" spans="4:33" s="304" customFormat="1" ht="15.75" customHeight="1">
      <c r="D1642" s="305"/>
      <c r="AG1642" s="1954"/>
    </row>
    <row r="1644" spans="4:33" s="304" customFormat="1" ht="15.75" customHeight="1">
      <c r="D1644" s="305"/>
      <c r="AG1644" s="1954"/>
    </row>
    <row r="1646" spans="4:33" s="304" customFormat="1" ht="15.75" customHeight="1">
      <c r="D1646" s="305"/>
      <c r="AG1646" s="1954"/>
    </row>
    <row r="1648" spans="4:33" s="304" customFormat="1" ht="15.75" customHeight="1">
      <c r="D1648" s="305"/>
      <c r="AG1648" s="1954"/>
    </row>
    <row r="1650" spans="4:33" s="304" customFormat="1" ht="15.75" customHeight="1">
      <c r="D1650" s="305"/>
      <c r="AG1650" s="1954"/>
    </row>
    <row r="1652" spans="4:33" s="304" customFormat="1" ht="15.75" customHeight="1">
      <c r="D1652" s="305"/>
      <c r="AG1652" s="1954"/>
    </row>
    <row r="1654" spans="4:33" s="304" customFormat="1" ht="15.75" customHeight="1">
      <c r="D1654" s="305"/>
      <c r="AG1654" s="1954"/>
    </row>
    <row r="1656" spans="4:33" s="304" customFormat="1" ht="15.75" customHeight="1">
      <c r="D1656" s="305"/>
      <c r="AG1656" s="1954"/>
    </row>
    <row r="1658" spans="4:33" s="304" customFormat="1" ht="15.75" customHeight="1">
      <c r="D1658" s="305"/>
      <c r="AG1658" s="1954"/>
    </row>
    <row r="1660" spans="4:33" s="304" customFormat="1" ht="15.75" customHeight="1">
      <c r="D1660" s="305"/>
      <c r="AG1660" s="1954"/>
    </row>
    <row r="1662" spans="4:33" s="304" customFormat="1" ht="15.75" customHeight="1">
      <c r="D1662" s="305"/>
      <c r="AG1662" s="1954"/>
    </row>
    <row r="1664" spans="4:33" s="304" customFormat="1" ht="15.75" customHeight="1">
      <c r="D1664" s="305"/>
      <c r="AG1664" s="1954"/>
    </row>
    <row r="1666" spans="4:33" s="304" customFormat="1" ht="15.75" customHeight="1">
      <c r="D1666" s="305"/>
      <c r="AG1666" s="1954"/>
    </row>
    <row r="1668" spans="4:33" s="304" customFormat="1" ht="15.75" customHeight="1">
      <c r="D1668" s="305"/>
      <c r="AG1668" s="1954"/>
    </row>
    <row r="1670" spans="4:33" s="304" customFormat="1" ht="15.75" customHeight="1">
      <c r="D1670" s="305"/>
      <c r="AG1670" s="1954"/>
    </row>
    <row r="1672" spans="4:33" s="304" customFormat="1" ht="15.75" customHeight="1">
      <c r="D1672" s="305"/>
      <c r="AG1672" s="1954"/>
    </row>
    <row r="1674" spans="4:33" s="304" customFormat="1" ht="15.75" customHeight="1">
      <c r="D1674" s="305"/>
      <c r="AG1674" s="1954"/>
    </row>
    <row r="1676" spans="4:33" s="304" customFormat="1" ht="15.75" customHeight="1">
      <c r="D1676" s="305"/>
      <c r="AG1676" s="1954"/>
    </row>
    <row r="1678" spans="4:33" s="304" customFormat="1" ht="15.75" customHeight="1">
      <c r="D1678" s="305"/>
      <c r="AG1678" s="1954"/>
    </row>
    <row r="1680" spans="4:33" s="304" customFormat="1" ht="15.75" customHeight="1">
      <c r="D1680" s="305"/>
      <c r="AG1680" s="1954"/>
    </row>
    <row r="1682" spans="4:33" s="304" customFormat="1" ht="15.75" customHeight="1">
      <c r="D1682" s="305"/>
      <c r="AG1682" s="1954"/>
    </row>
    <row r="1684" spans="4:33" s="304" customFormat="1" ht="15.75" customHeight="1">
      <c r="D1684" s="305"/>
      <c r="AG1684" s="1954"/>
    </row>
    <row r="1686" spans="4:33" s="304" customFormat="1" ht="15.75" customHeight="1">
      <c r="D1686" s="305"/>
      <c r="AG1686" s="1954"/>
    </row>
    <row r="1688" spans="4:33" s="304" customFormat="1" ht="15.75" customHeight="1">
      <c r="D1688" s="305"/>
      <c r="AG1688" s="1954"/>
    </row>
    <row r="1690" spans="4:33" s="304" customFormat="1" ht="15.75" customHeight="1">
      <c r="D1690" s="305"/>
      <c r="AG1690" s="1954"/>
    </row>
    <row r="1692" spans="4:33" s="304" customFormat="1" ht="15.75" customHeight="1">
      <c r="D1692" s="305"/>
      <c r="AG1692" s="1954"/>
    </row>
    <row r="1694" spans="4:33" s="304" customFormat="1" ht="15.75" customHeight="1">
      <c r="D1694" s="305"/>
      <c r="AG1694" s="1954"/>
    </row>
    <row r="1696" spans="4:33" s="304" customFormat="1" ht="15.75" customHeight="1">
      <c r="D1696" s="305"/>
      <c r="AG1696" s="1954"/>
    </row>
    <row r="1698" spans="4:33" s="304" customFormat="1" ht="15.75" customHeight="1">
      <c r="D1698" s="305"/>
      <c r="AG1698" s="1954"/>
    </row>
    <row r="1700" spans="4:33" s="304" customFormat="1" ht="15.75" customHeight="1">
      <c r="D1700" s="305"/>
      <c r="AG1700" s="1954"/>
    </row>
    <row r="1702" spans="4:33" s="304" customFormat="1" ht="15.75" customHeight="1">
      <c r="D1702" s="305"/>
      <c r="AG1702" s="1954"/>
    </row>
    <row r="1704" spans="4:33" s="304" customFormat="1" ht="15.75" customHeight="1">
      <c r="D1704" s="305"/>
      <c r="AG1704" s="1954"/>
    </row>
    <row r="1706" spans="4:33" s="304" customFormat="1" ht="15.75" customHeight="1">
      <c r="D1706" s="305"/>
      <c r="AG1706" s="1954"/>
    </row>
    <row r="1708" spans="4:33" s="304" customFormat="1" ht="15.75" customHeight="1">
      <c r="D1708" s="305"/>
      <c r="AG1708" s="1954"/>
    </row>
    <row r="1710" spans="4:33" s="304" customFormat="1" ht="15.75" customHeight="1">
      <c r="D1710" s="305"/>
      <c r="AG1710" s="1954"/>
    </row>
    <row r="1712" spans="4:33" s="304" customFormat="1" ht="15.75" customHeight="1">
      <c r="D1712" s="305"/>
      <c r="AG1712" s="1954"/>
    </row>
    <row r="1714" spans="4:33" s="304" customFormat="1" ht="15.75" customHeight="1">
      <c r="D1714" s="305"/>
      <c r="AG1714" s="1954"/>
    </row>
    <row r="1716" spans="4:33" s="304" customFormat="1" ht="15.75" customHeight="1">
      <c r="D1716" s="305"/>
      <c r="AG1716" s="1954"/>
    </row>
    <row r="1718" spans="4:33" s="304" customFormat="1" ht="15.75" customHeight="1">
      <c r="D1718" s="305"/>
      <c r="AG1718" s="1954"/>
    </row>
    <row r="1720" spans="4:33" s="304" customFormat="1" ht="15.75" customHeight="1">
      <c r="D1720" s="305"/>
      <c r="AG1720" s="1954"/>
    </row>
    <row r="1722" spans="4:33" s="304" customFormat="1" ht="15.75" customHeight="1">
      <c r="D1722" s="305"/>
      <c r="AG1722" s="1954"/>
    </row>
    <row r="1724" spans="4:33" s="304" customFormat="1" ht="15.75" customHeight="1">
      <c r="D1724" s="305"/>
      <c r="AG1724" s="1954"/>
    </row>
    <row r="1726" spans="4:33" s="304" customFormat="1" ht="15.75" customHeight="1">
      <c r="D1726" s="305"/>
      <c r="AG1726" s="1954"/>
    </row>
    <row r="1728" spans="4:33" s="304" customFormat="1" ht="15.75" customHeight="1">
      <c r="D1728" s="305"/>
      <c r="AG1728" s="1954"/>
    </row>
    <row r="1730" spans="4:33" s="304" customFormat="1" ht="15.75" customHeight="1">
      <c r="D1730" s="305"/>
      <c r="AG1730" s="1954"/>
    </row>
    <row r="1732" spans="4:33" s="304" customFormat="1" ht="15.75" customHeight="1">
      <c r="D1732" s="305"/>
      <c r="AG1732" s="1954"/>
    </row>
    <row r="1734" spans="4:33" s="304" customFormat="1" ht="15.75" customHeight="1">
      <c r="D1734" s="305"/>
      <c r="AG1734" s="1954"/>
    </row>
    <row r="1736" spans="4:33" s="304" customFormat="1" ht="15.75" customHeight="1">
      <c r="D1736" s="305"/>
      <c r="AG1736" s="1954"/>
    </row>
    <row r="1738" spans="4:33" s="304" customFormat="1" ht="15.75" customHeight="1">
      <c r="D1738" s="305"/>
      <c r="AG1738" s="1954"/>
    </row>
    <row r="1740" spans="4:33" s="304" customFormat="1" ht="15.75" customHeight="1">
      <c r="D1740" s="305"/>
      <c r="AG1740" s="1954"/>
    </row>
    <row r="1742" spans="4:33" s="304" customFormat="1" ht="15.75" customHeight="1">
      <c r="D1742" s="305"/>
      <c r="AG1742" s="1954"/>
    </row>
    <row r="1744" spans="4:33" s="304" customFormat="1" ht="15.75" customHeight="1">
      <c r="D1744" s="305"/>
      <c r="AG1744" s="1954"/>
    </row>
    <row r="1746" spans="4:33" s="304" customFormat="1" ht="15.75" customHeight="1">
      <c r="D1746" s="305"/>
      <c r="AG1746" s="1954"/>
    </row>
    <row r="1748" spans="4:33" s="304" customFormat="1" ht="15.75" customHeight="1">
      <c r="D1748" s="305"/>
      <c r="AG1748" s="1954"/>
    </row>
    <row r="1750" spans="4:33" s="304" customFormat="1" ht="15.75" customHeight="1">
      <c r="D1750" s="305"/>
      <c r="AG1750" s="1954"/>
    </row>
    <row r="1752" spans="4:33" s="304" customFormat="1" ht="15.75" customHeight="1">
      <c r="D1752" s="305"/>
      <c r="AG1752" s="1954"/>
    </row>
    <row r="1754" spans="4:33" s="304" customFormat="1" ht="15.75" customHeight="1">
      <c r="D1754" s="305"/>
      <c r="AG1754" s="1954"/>
    </row>
    <row r="1756" spans="4:33" s="304" customFormat="1" ht="15.75" customHeight="1">
      <c r="D1756" s="305"/>
      <c r="AG1756" s="1954"/>
    </row>
    <row r="1758" spans="4:33" s="304" customFormat="1" ht="15.75" customHeight="1">
      <c r="D1758" s="305"/>
      <c r="AG1758" s="1954"/>
    </row>
    <row r="1760" spans="4:33" s="304" customFormat="1" ht="15.75" customHeight="1">
      <c r="D1760" s="305"/>
      <c r="AG1760" s="1954"/>
    </row>
    <row r="1762" spans="4:33" s="304" customFormat="1" ht="15.75" customHeight="1">
      <c r="D1762" s="305"/>
      <c r="AG1762" s="1954"/>
    </row>
    <row r="1764" spans="4:33" s="304" customFormat="1" ht="15.75" customHeight="1">
      <c r="D1764" s="305"/>
      <c r="AG1764" s="1954"/>
    </row>
    <row r="1766" spans="4:33" s="304" customFormat="1" ht="15.75" customHeight="1">
      <c r="D1766" s="305"/>
      <c r="AG1766" s="1954"/>
    </row>
    <row r="1768" spans="4:33" s="304" customFormat="1" ht="15.75" customHeight="1">
      <c r="D1768" s="305"/>
      <c r="AG1768" s="1954"/>
    </row>
    <row r="1770" spans="4:33" s="304" customFormat="1" ht="15.75" customHeight="1">
      <c r="D1770" s="305"/>
      <c r="AG1770" s="1954"/>
    </row>
    <row r="1772" spans="4:33" s="304" customFormat="1" ht="15.75" customHeight="1">
      <c r="D1772" s="305"/>
      <c r="AG1772" s="1954"/>
    </row>
    <row r="1774" spans="4:33" s="304" customFormat="1" ht="15.75" customHeight="1">
      <c r="D1774" s="305"/>
      <c r="AG1774" s="1954"/>
    </row>
    <row r="1776" spans="4:33" s="304" customFormat="1" ht="15.75" customHeight="1">
      <c r="D1776" s="305"/>
      <c r="AG1776" s="1954"/>
    </row>
    <row r="1778" spans="4:33" s="304" customFormat="1" ht="15.75" customHeight="1">
      <c r="D1778" s="305"/>
      <c r="AG1778" s="1954"/>
    </row>
    <row r="1780" spans="4:33" s="304" customFormat="1" ht="15.75" customHeight="1">
      <c r="D1780" s="305"/>
      <c r="AG1780" s="1954"/>
    </row>
    <row r="1782" spans="4:33" s="304" customFormat="1" ht="15.75" customHeight="1">
      <c r="D1782" s="305"/>
      <c r="AG1782" s="1954"/>
    </row>
    <row r="1784" spans="4:33" s="304" customFormat="1" ht="15.75" customHeight="1">
      <c r="D1784" s="305"/>
      <c r="AG1784" s="1954"/>
    </row>
    <row r="1786" spans="4:33" s="304" customFormat="1" ht="15.75" customHeight="1">
      <c r="D1786" s="305"/>
      <c r="AG1786" s="1954"/>
    </row>
    <row r="1788" spans="4:33" s="304" customFormat="1" ht="15.75" customHeight="1">
      <c r="D1788" s="305"/>
      <c r="AG1788" s="1954"/>
    </row>
    <row r="1790" spans="4:33" s="304" customFormat="1" ht="15.75" customHeight="1">
      <c r="D1790" s="305"/>
      <c r="AG1790" s="1954"/>
    </row>
    <row r="1792" spans="4:33" s="304" customFormat="1" ht="15.75" customHeight="1">
      <c r="D1792" s="305"/>
      <c r="AG1792" s="1954"/>
    </row>
    <row r="1794" spans="4:33" s="304" customFormat="1" ht="15.75" customHeight="1">
      <c r="D1794" s="305"/>
      <c r="AG1794" s="1954"/>
    </row>
    <row r="1796" spans="4:33" s="304" customFormat="1" ht="15.75" customHeight="1">
      <c r="D1796" s="305"/>
      <c r="AG1796" s="1954"/>
    </row>
    <row r="1798" spans="4:33" s="304" customFormat="1" ht="15.75" customHeight="1">
      <c r="D1798" s="305"/>
      <c r="AG1798" s="1954"/>
    </row>
    <row r="1800" spans="4:33" s="304" customFormat="1" ht="15.75" customHeight="1">
      <c r="D1800" s="305"/>
      <c r="AG1800" s="1954"/>
    </row>
    <row r="1802" spans="4:33" s="304" customFormat="1" ht="15.75" customHeight="1">
      <c r="D1802" s="305"/>
      <c r="AG1802" s="1954"/>
    </row>
    <row r="1804" spans="4:33" s="304" customFormat="1" ht="15.75" customHeight="1">
      <c r="D1804" s="305"/>
      <c r="AG1804" s="1954"/>
    </row>
    <row r="1806" spans="4:33" s="304" customFormat="1" ht="15.75" customHeight="1">
      <c r="D1806" s="305"/>
      <c r="AG1806" s="1954"/>
    </row>
    <row r="1808" spans="4:33" s="304" customFormat="1" ht="15.75" customHeight="1">
      <c r="D1808" s="305"/>
      <c r="AG1808" s="1954"/>
    </row>
    <row r="1810" spans="4:33" s="304" customFormat="1" ht="15.75" customHeight="1">
      <c r="D1810" s="305"/>
      <c r="AG1810" s="1954"/>
    </row>
    <row r="1812" spans="4:33" s="304" customFormat="1" ht="15.75" customHeight="1">
      <c r="D1812" s="305"/>
      <c r="AG1812" s="1954"/>
    </row>
    <row r="1814" spans="4:33" s="304" customFormat="1" ht="15.75" customHeight="1">
      <c r="D1814" s="305"/>
      <c r="AG1814" s="1954"/>
    </row>
    <row r="1816" spans="4:33" s="304" customFormat="1" ht="15.75" customHeight="1">
      <c r="D1816" s="305"/>
      <c r="AG1816" s="1954"/>
    </row>
    <row r="1818" spans="4:33" s="304" customFormat="1" ht="15.75" customHeight="1">
      <c r="D1818" s="305"/>
      <c r="AG1818" s="1954"/>
    </row>
    <row r="1820" spans="4:33" s="304" customFormat="1" ht="15.75" customHeight="1">
      <c r="D1820" s="305"/>
      <c r="AG1820" s="1954"/>
    </row>
    <row r="1822" spans="4:33" s="304" customFormat="1" ht="15.75" customHeight="1">
      <c r="D1822" s="305"/>
      <c r="AG1822" s="1954"/>
    </row>
    <row r="1824" spans="4:33" s="304" customFormat="1" ht="15.75" customHeight="1">
      <c r="D1824" s="305"/>
      <c r="AG1824" s="1954"/>
    </row>
    <row r="1826" spans="4:33" s="304" customFormat="1" ht="15.75" customHeight="1">
      <c r="D1826" s="305"/>
      <c r="AG1826" s="1954"/>
    </row>
    <row r="1828" spans="4:33" s="304" customFormat="1" ht="15.75" customHeight="1">
      <c r="D1828" s="305"/>
      <c r="AG1828" s="1954"/>
    </row>
    <row r="1830" spans="4:33" s="304" customFormat="1" ht="15.75" customHeight="1">
      <c r="D1830" s="305"/>
      <c r="AG1830" s="1954"/>
    </row>
    <row r="1832" spans="4:33" s="304" customFormat="1" ht="15.75" customHeight="1">
      <c r="D1832" s="305"/>
      <c r="AG1832" s="1954"/>
    </row>
    <row r="1834" spans="4:33" s="304" customFormat="1" ht="15.75" customHeight="1">
      <c r="D1834" s="305"/>
      <c r="AG1834" s="1954"/>
    </row>
    <row r="1836" spans="4:33" s="304" customFormat="1" ht="15.75" customHeight="1">
      <c r="D1836" s="305"/>
      <c r="AG1836" s="1954"/>
    </row>
    <row r="1838" spans="4:33" s="304" customFormat="1" ht="15.75" customHeight="1">
      <c r="D1838" s="305"/>
      <c r="AG1838" s="1954"/>
    </row>
    <row r="1840" spans="4:33" s="304" customFormat="1" ht="15.75" customHeight="1">
      <c r="D1840" s="305"/>
      <c r="AG1840" s="1954"/>
    </row>
    <row r="1842" spans="4:33" s="304" customFormat="1" ht="15.75" customHeight="1">
      <c r="D1842" s="305"/>
      <c r="AG1842" s="1954"/>
    </row>
    <row r="1844" spans="4:33" s="304" customFormat="1" ht="15.75" customHeight="1">
      <c r="D1844" s="305"/>
      <c r="AG1844" s="1954"/>
    </row>
    <row r="1846" spans="4:33" s="304" customFormat="1" ht="15.75" customHeight="1">
      <c r="D1846" s="305"/>
      <c r="AG1846" s="1954"/>
    </row>
    <row r="1848" spans="4:33" s="304" customFormat="1" ht="15.75" customHeight="1">
      <c r="D1848" s="305"/>
      <c r="AG1848" s="1954"/>
    </row>
    <row r="1850" spans="4:33" s="304" customFormat="1" ht="15.75" customHeight="1">
      <c r="D1850" s="305"/>
      <c r="AG1850" s="1954"/>
    </row>
    <row r="1852" spans="4:33" s="304" customFormat="1" ht="15.75" customHeight="1">
      <c r="D1852" s="305"/>
      <c r="AG1852" s="1954"/>
    </row>
    <row r="1854" spans="4:33" s="304" customFormat="1" ht="15.75" customHeight="1">
      <c r="D1854" s="305"/>
      <c r="AG1854" s="1954"/>
    </row>
    <row r="1856" spans="4:33" s="304" customFormat="1" ht="15.75" customHeight="1">
      <c r="D1856" s="305"/>
      <c r="AG1856" s="1954"/>
    </row>
    <row r="1858" spans="4:33" s="304" customFormat="1" ht="15.75" customHeight="1">
      <c r="D1858" s="305"/>
      <c r="AG1858" s="1954"/>
    </row>
    <row r="1860" spans="4:33" s="304" customFormat="1" ht="15.75" customHeight="1">
      <c r="D1860" s="305"/>
      <c r="AG1860" s="1954"/>
    </row>
    <row r="1862" spans="4:33" s="304" customFormat="1" ht="15.75" customHeight="1">
      <c r="D1862" s="305"/>
      <c r="AG1862" s="1954"/>
    </row>
    <row r="1864" spans="4:33" s="304" customFormat="1" ht="15.75" customHeight="1">
      <c r="D1864" s="305"/>
      <c r="AG1864" s="1954"/>
    </row>
    <row r="1866" spans="4:33" s="304" customFormat="1" ht="15.75" customHeight="1">
      <c r="D1866" s="305"/>
      <c r="AG1866" s="1954"/>
    </row>
    <row r="1868" spans="4:33" s="304" customFormat="1" ht="15.75" customHeight="1">
      <c r="D1868" s="305"/>
      <c r="AG1868" s="1954"/>
    </row>
    <row r="1870" spans="4:33" s="304" customFormat="1" ht="15.75" customHeight="1">
      <c r="D1870" s="305"/>
      <c r="AG1870" s="1954"/>
    </row>
    <row r="1872" spans="4:33" s="304" customFormat="1" ht="15.75" customHeight="1">
      <c r="D1872" s="305"/>
      <c r="AG1872" s="1954"/>
    </row>
    <row r="1874" spans="4:33" s="304" customFormat="1" ht="15.75" customHeight="1">
      <c r="D1874" s="305"/>
      <c r="AG1874" s="1954"/>
    </row>
    <row r="1876" spans="4:33" s="304" customFormat="1" ht="15.75" customHeight="1">
      <c r="D1876" s="305"/>
      <c r="AG1876" s="1954"/>
    </row>
    <row r="1878" spans="4:33" s="304" customFormat="1" ht="15.75" customHeight="1">
      <c r="D1878" s="305"/>
      <c r="AG1878" s="1954"/>
    </row>
    <row r="1880" spans="4:33" s="304" customFormat="1" ht="15.75" customHeight="1">
      <c r="D1880" s="305"/>
      <c r="AG1880" s="1954"/>
    </row>
    <row r="1882" spans="4:33" s="304" customFormat="1" ht="15.75" customHeight="1">
      <c r="D1882" s="305"/>
      <c r="AG1882" s="1954"/>
    </row>
    <row r="1884" spans="4:33" s="304" customFormat="1" ht="15.75" customHeight="1">
      <c r="D1884" s="305"/>
      <c r="AG1884" s="1954"/>
    </row>
    <row r="1886" spans="4:33" s="304" customFormat="1" ht="15.75" customHeight="1">
      <c r="D1886" s="305"/>
      <c r="AG1886" s="1954"/>
    </row>
    <row r="1888" spans="4:33" s="304" customFormat="1" ht="15.75" customHeight="1">
      <c r="D1888" s="305"/>
      <c r="AG1888" s="1954"/>
    </row>
    <row r="1890" spans="4:33" s="304" customFormat="1" ht="15.75" customHeight="1">
      <c r="D1890" s="305"/>
      <c r="AG1890" s="1954"/>
    </row>
    <row r="1892" spans="4:33" s="304" customFormat="1" ht="15.75" customHeight="1">
      <c r="D1892" s="305"/>
      <c r="AG1892" s="1954"/>
    </row>
    <row r="1894" spans="4:33" s="304" customFormat="1" ht="15.75" customHeight="1">
      <c r="D1894" s="305"/>
      <c r="AG1894" s="1954"/>
    </row>
    <row r="1896" spans="4:33" s="304" customFormat="1" ht="15.75" customHeight="1">
      <c r="D1896" s="305"/>
      <c r="AG1896" s="1954"/>
    </row>
    <row r="1898" spans="4:33" s="304" customFormat="1" ht="15.75" customHeight="1">
      <c r="D1898" s="305"/>
      <c r="AG1898" s="1954"/>
    </row>
    <row r="1900" spans="4:33" s="304" customFormat="1" ht="15.75" customHeight="1">
      <c r="D1900" s="305"/>
      <c r="AG1900" s="1954"/>
    </row>
    <row r="1902" spans="4:33" s="304" customFormat="1" ht="15.75" customHeight="1">
      <c r="D1902" s="305"/>
      <c r="AG1902" s="1954"/>
    </row>
    <row r="1904" spans="4:33" s="304" customFormat="1" ht="15.75" customHeight="1">
      <c r="D1904" s="305"/>
      <c r="AG1904" s="1954"/>
    </row>
    <row r="1906" spans="4:33" s="304" customFormat="1" ht="15.75" customHeight="1">
      <c r="D1906" s="305"/>
      <c r="AG1906" s="1954"/>
    </row>
    <row r="1908" spans="4:33" s="304" customFormat="1" ht="15.75" customHeight="1">
      <c r="D1908" s="305"/>
      <c r="AG1908" s="1954"/>
    </row>
    <row r="1910" spans="4:33" s="304" customFormat="1" ht="15.75" customHeight="1">
      <c r="D1910" s="305"/>
      <c r="AG1910" s="1954"/>
    </row>
    <row r="1912" spans="4:33" s="304" customFormat="1" ht="15.75" customHeight="1">
      <c r="D1912" s="305"/>
      <c r="AG1912" s="1954"/>
    </row>
    <row r="1914" spans="4:33" s="304" customFormat="1" ht="15.75" customHeight="1">
      <c r="D1914" s="305"/>
      <c r="AG1914" s="1954"/>
    </row>
    <row r="1916" spans="4:33" s="304" customFormat="1" ht="15.75" customHeight="1">
      <c r="D1916" s="305"/>
      <c r="AG1916" s="1954"/>
    </row>
    <row r="1918" spans="4:33" s="304" customFormat="1" ht="15.75" customHeight="1">
      <c r="D1918" s="305"/>
      <c r="AG1918" s="1954"/>
    </row>
    <row r="1920" spans="4:33" s="304" customFormat="1" ht="15.75" customHeight="1">
      <c r="D1920" s="305"/>
      <c r="AG1920" s="1954"/>
    </row>
    <row r="1922" spans="4:33" s="304" customFormat="1" ht="15.75" customHeight="1">
      <c r="D1922" s="305"/>
      <c r="AG1922" s="1954"/>
    </row>
    <row r="1924" spans="4:33" s="304" customFormat="1" ht="15.75" customHeight="1">
      <c r="D1924" s="305"/>
      <c r="AG1924" s="1954"/>
    </row>
    <row r="1926" spans="4:33" s="304" customFormat="1" ht="15.75" customHeight="1">
      <c r="D1926" s="305"/>
      <c r="AG1926" s="1954"/>
    </row>
    <row r="1928" spans="4:33" s="304" customFormat="1" ht="15.75" customHeight="1">
      <c r="D1928" s="305"/>
      <c r="AG1928" s="1954"/>
    </row>
    <row r="1930" spans="4:33" s="304" customFormat="1" ht="15.75" customHeight="1">
      <c r="D1930" s="305"/>
      <c r="AG1930" s="1954"/>
    </row>
    <row r="1932" spans="4:33" s="304" customFormat="1" ht="15.75" customHeight="1">
      <c r="D1932" s="305"/>
      <c r="AG1932" s="1954"/>
    </row>
    <row r="1934" spans="4:33" s="304" customFormat="1" ht="15.75" customHeight="1">
      <c r="D1934" s="305"/>
      <c r="AG1934" s="1954"/>
    </row>
    <row r="1936" spans="4:33" s="304" customFormat="1" ht="15.75" customHeight="1">
      <c r="D1936" s="305"/>
      <c r="AG1936" s="1954"/>
    </row>
    <row r="1938" spans="4:33" s="304" customFormat="1" ht="15.75" customHeight="1">
      <c r="D1938" s="305"/>
      <c r="AG1938" s="1954"/>
    </row>
    <row r="1940" spans="4:33" s="304" customFormat="1" ht="15.75" customHeight="1">
      <c r="D1940" s="305"/>
      <c r="AG1940" s="1954"/>
    </row>
    <row r="1942" spans="4:33" s="304" customFormat="1" ht="15.75" customHeight="1">
      <c r="D1942" s="305"/>
      <c r="AG1942" s="1954"/>
    </row>
    <row r="1944" spans="4:33" s="304" customFormat="1" ht="15.75" customHeight="1">
      <c r="D1944" s="305"/>
      <c r="AG1944" s="1954"/>
    </row>
    <row r="1946" spans="4:33" s="304" customFormat="1" ht="15.75" customHeight="1">
      <c r="D1946" s="305"/>
      <c r="AG1946" s="1954"/>
    </row>
    <row r="1948" spans="4:33" s="304" customFormat="1" ht="15.75" customHeight="1">
      <c r="D1948" s="305"/>
      <c r="AG1948" s="1954"/>
    </row>
    <row r="1950" spans="4:33" s="304" customFormat="1" ht="15.75" customHeight="1">
      <c r="D1950" s="305"/>
      <c r="AG1950" s="1954"/>
    </row>
    <row r="1952" spans="4:33" s="304" customFormat="1" ht="15.75" customHeight="1">
      <c r="D1952" s="305"/>
      <c r="AG1952" s="1954"/>
    </row>
    <row r="1954" spans="4:33" s="304" customFormat="1" ht="15.75" customHeight="1">
      <c r="D1954" s="305"/>
      <c r="AG1954" s="1954"/>
    </row>
    <row r="1956" spans="4:33" s="304" customFormat="1" ht="15.75" customHeight="1">
      <c r="D1956" s="305"/>
      <c r="AG1956" s="1954"/>
    </row>
    <row r="1958" spans="4:33" s="304" customFormat="1" ht="15.75" customHeight="1">
      <c r="D1958" s="305"/>
      <c r="AG1958" s="1954"/>
    </row>
    <row r="1960" spans="4:33" s="304" customFormat="1" ht="15.75" customHeight="1">
      <c r="D1960" s="305"/>
      <c r="AG1960" s="1954"/>
    </row>
    <row r="1962" spans="4:33" s="304" customFormat="1" ht="15.75" customHeight="1">
      <c r="D1962" s="305"/>
      <c r="AG1962" s="1954"/>
    </row>
    <row r="1964" spans="4:33" s="304" customFormat="1" ht="15.75" customHeight="1">
      <c r="D1964" s="305"/>
      <c r="AG1964" s="1954"/>
    </row>
    <row r="1966" spans="4:33" s="304" customFormat="1" ht="15.75" customHeight="1">
      <c r="D1966" s="305"/>
      <c r="AG1966" s="1954"/>
    </row>
    <row r="1968" spans="4:33" s="304" customFormat="1" ht="15.75" customHeight="1">
      <c r="D1968" s="305"/>
      <c r="AG1968" s="1954"/>
    </row>
    <row r="1970" spans="4:33" s="304" customFormat="1" ht="15.75" customHeight="1">
      <c r="D1970" s="305"/>
      <c r="AG1970" s="1954"/>
    </row>
    <row r="1972" spans="4:33" s="304" customFormat="1" ht="15.75" customHeight="1">
      <c r="D1972" s="305"/>
      <c r="AG1972" s="1954"/>
    </row>
    <row r="1974" spans="4:33" s="304" customFormat="1" ht="15.75" customHeight="1">
      <c r="D1974" s="305"/>
      <c r="AG1974" s="1954"/>
    </row>
    <row r="1976" spans="4:33" s="304" customFormat="1" ht="15.75" customHeight="1">
      <c r="D1976" s="305"/>
      <c r="AG1976" s="1954"/>
    </row>
    <row r="1978" spans="4:33" s="304" customFormat="1" ht="15.75" customHeight="1">
      <c r="D1978" s="305"/>
      <c r="AG1978" s="1954"/>
    </row>
    <row r="1980" spans="4:33" s="304" customFormat="1" ht="15.75" customHeight="1">
      <c r="D1980" s="305"/>
      <c r="AG1980" s="1954"/>
    </row>
    <row r="1982" spans="4:33" s="304" customFormat="1" ht="15.75" customHeight="1">
      <c r="D1982" s="305"/>
      <c r="AG1982" s="1954"/>
    </row>
    <row r="1984" spans="4:33" s="304" customFormat="1" ht="15.75" customHeight="1">
      <c r="D1984" s="305"/>
      <c r="AG1984" s="1954"/>
    </row>
    <row r="1986" spans="4:33" s="304" customFormat="1" ht="15.75" customHeight="1">
      <c r="D1986" s="305"/>
      <c r="AG1986" s="1954"/>
    </row>
    <row r="1988" spans="4:33" s="304" customFormat="1" ht="15.75" customHeight="1">
      <c r="D1988" s="305"/>
      <c r="AG1988" s="1954"/>
    </row>
    <row r="1990" spans="4:33" s="304" customFormat="1" ht="15.75" customHeight="1">
      <c r="D1990" s="305"/>
      <c r="AG1990" s="1954"/>
    </row>
    <row r="1992" spans="4:33" s="304" customFormat="1" ht="15.75" customHeight="1">
      <c r="D1992" s="305"/>
      <c r="AG1992" s="1954"/>
    </row>
    <row r="1994" spans="4:33" s="304" customFormat="1" ht="15.75" customHeight="1">
      <c r="D1994" s="305"/>
      <c r="AG1994" s="1954"/>
    </row>
    <row r="1996" spans="4:33" s="304" customFormat="1" ht="15.75" customHeight="1">
      <c r="D1996" s="305"/>
      <c r="AG1996" s="1954"/>
    </row>
    <row r="1998" spans="4:33" s="304" customFormat="1" ht="15.75" customHeight="1">
      <c r="D1998" s="305"/>
      <c r="AG1998" s="1954"/>
    </row>
    <row r="2000" spans="4:33" s="304" customFormat="1" ht="15.75" customHeight="1">
      <c r="D2000" s="305"/>
      <c r="AG2000" s="1954"/>
    </row>
    <row r="2002" spans="4:33" s="304" customFormat="1" ht="15.75" customHeight="1">
      <c r="D2002" s="305"/>
      <c r="AG2002" s="1954"/>
    </row>
    <row r="2004" spans="4:33" s="304" customFormat="1" ht="15.75" customHeight="1">
      <c r="D2004" s="305"/>
      <c r="AG2004" s="1954"/>
    </row>
    <row r="2006" spans="4:33" s="304" customFormat="1" ht="15.75" customHeight="1">
      <c r="D2006" s="305"/>
      <c r="AG2006" s="1954"/>
    </row>
    <row r="2008" spans="4:33" s="304" customFormat="1" ht="15.75" customHeight="1">
      <c r="D2008" s="305"/>
      <c r="AG2008" s="1954"/>
    </row>
    <row r="2010" spans="4:33" s="304" customFormat="1" ht="15.75" customHeight="1">
      <c r="D2010" s="305"/>
      <c r="AG2010" s="1954"/>
    </row>
    <row r="2012" spans="4:33" s="304" customFormat="1" ht="15.75" customHeight="1">
      <c r="D2012" s="305"/>
      <c r="AG2012" s="1954"/>
    </row>
    <row r="2014" spans="4:33" s="304" customFormat="1" ht="15.75" customHeight="1">
      <c r="D2014" s="305"/>
      <c r="AG2014" s="1954"/>
    </row>
    <row r="2016" spans="4:33" s="304" customFormat="1" ht="15.75" customHeight="1">
      <c r="D2016" s="305"/>
      <c r="AG2016" s="1954"/>
    </row>
    <row r="2018" spans="4:33" s="304" customFormat="1" ht="15.75" customHeight="1">
      <c r="D2018" s="305"/>
      <c r="AG2018" s="1954"/>
    </row>
    <row r="2020" spans="4:33" s="304" customFormat="1" ht="15.75" customHeight="1">
      <c r="D2020" s="305"/>
      <c r="AG2020" s="1954"/>
    </row>
    <row r="2022" spans="4:33" s="304" customFormat="1" ht="15.75" customHeight="1">
      <c r="D2022" s="305"/>
      <c r="AG2022" s="1954"/>
    </row>
    <row r="2024" spans="4:33" s="304" customFormat="1" ht="15.75" customHeight="1">
      <c r="D2024" s="305"/>
      <c r="AG2024" s="1954"/>
    </row>
    <row r="2026" spans="4:33" s="304" customFormat="1" ht="15.75" customHeight="1">
      <c r="D2026" s="305"/>
      <c r="AG2026" s="1954"/>
    </row>
    <row r="2028" spans="4:33" s="304" customFormat="1" ht="15.75" customHeight="1">
      <c r="D2028" s="305"/>
      <c r="AG2028" s="1954"/>
    </row>
    <row r="2030" spans="4:33" s="304" customFormat="1" ht="15.75" customHeight="1">
      <c r="D2030" s="305"/>
      <c r="AG2030" s="1954"/>
    </row>
    <row r="2032" spans="4:33" s="304" customFormat="1" ht="15.75" customHeight="1">
      <c r="D2032" s="305"/>
      <c r="AG2032" s="1954"/>
    </row>
    <row r="2034" spans="4:33" s="304" customFormat="1" ht="15.75" customHeight="1">
      <c r="D2034" s="305"/>
      <c r="AG2034" s="1954"/>
    </row>
    <row r="2036" spans="4:33" s="304" customFormat="1" ht="15.75" customHeight="1">
      <c r="D2036" s="305"/>
      <c r="AG2036" s="1954"/>
    </row>
    <row r="2038" spans="4:33" s="304" customFormat="1" ht="15.75" customHeight="1">
      <c r="D2038" s="305"/>
      <c r="AG2038" s="1954"/>
    </row>
    <row r="2040" spans="4:33" s="304" customFormat="1" ht="15.75" customHeight="1">
      <c r="D2040" s="305"/>
      <c r="AG2040" s="1954"/>
    </row>
    <row r="2042" spans="4:33" s="304" customFormat="1" ht="15.75" customHeight="1">
      <c r="D2042" s="305"/>
      <c r="AG2042" s="1954"/>
    </row>
    <row r="2044" spans="4:33" s="304" customFormat="1" ht="15.75" customHeight="1">
      <c r="D2044" s="305"/>
      <c r="AG2044" s="1954"/>
    </row>
    <row r="2046" spans="4:33" s="304" customFormat="1" ht="15.75" customHeight="1">
      <c r="D2046" s="305"/>
      <c r="AG2046" s="1954"/>
    </row>
    <row r="2048" spans="4:33" s="304" customFormat="1" ht="15.75" customHeight="1">
      <c r="D2048" s="305"/>
      <c r="AG2048" s="1954"/>
    </row>
    <row r="2050" spans="4:33" s="304" customFormat="1" ht="15.75" customHeight="1">
      <c r="D2050" s="305"/>
      <c r="AG2050" s="1954"/>
    </row>
    <row r="2052" spans="4:33" s="304" customFormat="1" ht="15.75" customHeight="1">
      <c r="D2052" s="305"/>
      <c r="AG2052" s="1954"/>
    </row>
    <row r="2054" spans="4:33" s="304" customFormat="1" ht="15.75" customHeight="1">
      <c r="D2054" s="305"/>
      <c r="AG2054" s="1954"/>
    </row>
    <row r="2056" spans="4:33" s="304" customFormat="1" ht="15.75" customHeight="1">
      <c r="D2056" s="305"/>
      <c r="AG2056" s="1954"/>
    </row>
    <row r="2058" spans="4:33" s="304" customFormat="1" ht="15.75" customHeight="1">
      <c r="D2058" s="305"/>
      <c r="AG2058" s="1954"/>
    </row>
    <row r="2060" spans="4:33" s="304" customFormat="1" ht="15.75" customHeight="1">
      <c r="D2060" s="305"/>
      <c r="AG2060" s="1954"/>
    </row>
    <row r="2062" spans="4:33" s="304" customFormat="1" ht="15.75" customHeight="1">
      <c r="D2062" s="305"/>
      <c r="AG2062" s="1954"/>
    </row>
    <row r="2064" spans="4:33" s="304" customFormat="1" ht="15.75" customHeight="1">
      <c r="D2064" s="305"/>
      <c r="AG2064" s="1954"/>
    </row>
    <row r="2066" spans="4:33" s="304" customFormat="1" ht="15.75" customHeight="1">
      <c r="D2066" s="305"/>
      <c r="AG2066" s="1954"/>
    </row>
    <row r="2068" spans="4:33" s="304" customFormat="1" ht="15.75" customHeight="1">
      <c r="D2068" s="305"/>
      <c r="AG2068" s="1954"/>
    </row>
    <row r="2070" spans="4:33" s="304" customFormat="1" ht="15.75" customHeight="1">
      <c r="D2070" s="305"/>
      <c r="AG2070" s="1954"/>
    </row>
    <row r="2072" spans="4:33" s="304" customFormat="1" ht="15.75" customHeight="1">
      <c r="D2072" s="305"/>
      <c r="AG2072" s="1954"/>
    </row>
    <row r="2074" spans="4:33" s="304" customFormat="1" ht="15.75" customHeight="1">
      <c r="D2074" s="305"/>
      <c r="AG2074" s="1954"/>
    </row>
    <row r="2076" spans="4:33" s="304" customFormat="1" ht="15.75" customHeight="1">
      <c r="D2076" s="305"/>
      <c r="AG2076" s="1954"/>
    </row>
    <row r="2078" spans="4:33" s="304" customFormat="1" ht="15.75" customHeight="1">
      <c r="D2078" s="305"/>
      <c r="AG2078" s="1954"/>
    </row>
    <row r="2080" spans="4:33" s="304" customFormat="1" ht="15.75" customHeight="1">
      <c r="D2080" s="305"/>
      <c r="AG2080" s="1954"/>
    </row>
    <row r="2082" spans="4:33" s="304" customFormat="1" ht="15.75" customHeight="1">
      <c r="D2082" s="305"/>
      <c r="AG2082" s="1954"/>
    </row>
    <row r="2084" spans="4:33" s="304" customFormat="1" ht="15.75" customHeight="1">
      <c r="D2084" s="305"/>
      <c r="AG2084" s="1954"/>
    </row>
    <row r="2086" spans="4:33" s="304" customFormat="1" ht="15.75" customHeight="1">
      <c r="D2086" s="305"/>
      <c r="AG2086" s="1954"/>
    </row>
    <row r="2088" spans="4:33" s="304" customFormat="1" ht="15.75" customHeight="1">
      <c r="D2088" s="305"/>
      <c r="AG2088" s="1954"/>
    </row>
    <row r="2090" spans="4:33" s="304" customFormat="1" ht="15.75" customHeight="1">
      <c r="D2090" s="305"/>
      <c r="AG2090" s="1954"/>
    </row>
    <row r="2092" spans="4:33" s="304" customFormat="1" ht="15.75" customHeight="1">
      <c r="D2092" s="305"/>
      <c r="AG2092" s="1954"/>
    </row>
    <row r="2094" spans="4:33" s="304" customFormat="1" ht="15.75" customHeight="1">
      <c r="D2094" s="305"/>
      <c r="AG2094" s="1954"/>
    </row>
    <row r="2096" spans="4:33" s="304" customFormat="1" ht="15.75" customHeight="1">
      <c r="D2096" s="305"/>
      <c r="AG2096" s="1954"/>
    </row>
    <row r="2098" spans="4:33" s="304" customFormat="1" ht="15.75" customHeight="1">
      <c r="D2098" s="305"/>
      <c r="AG2098" s="1954"/>
    </row>
    <row r="2100" spans="4:33" s="304" customFormat="1" ht="15.75" customHeight="1">
      <c r="D2100" s="305"/>
      <c r="AG2100" s="1954"/>
    </row>
    <row r="2102" spans="4:33" s="304" customFormat="1" ht="15.75" customHeight="1">
      <c r="D2102" s="305"/>
      <c r="AG2102" s="1954"/>
    </row>
    <row r="2104" spans="4:33" s="304" customFormat="1" ht="15.75" customHeight="1">
      <c r="D2104" s="305"/>
      <c r="AG2104" s="1954"/>
    </row>
    <row r="2106" spans="4:33" s="304" customFormat="1" ht="15.75" customHeight="1">
      <c r="D2106" s="305"/>
      <c r="AG2106" s="1954"/>
    </row>
    <row r="2108" spans="4:33" s="304" customFormat="1" ht="15.75" customHeight="1">
      <c r="D2108" s="305"/>
      <c r="AG2108" s="1954"/>
    </row>
    <row r="2110" spans="4:33" s="304" customFormat="1" ht="15.75" customHeight="1">
      <c r="D2110" s="305"/>
      <c r="AG2110" s="1954"/>
    </row>
    <row r="2112" spans="4:33" s="304" customFormat="1" ht="15.75" customHeight="1">
      <c r="D2112" s="305"/>
      <c r="AG2112" s="1954"/>
    </row>
    <row r="2114" spans="4:33" s="304" customFormat="1" ht="15.75" customHeight="1">
      <c r="D2114" s="305"/>
      <c r="AG2114" s="1954"/>
    </row>
    <row r="2116" spans="4:33" s="304" customFormat="1" ht="15.75" customHeight="1">
      <c r="D2116" s="305"/>
      <c r="AG2116" s="1954"/>
    </row>
    <row r="2118" spans="4:33" s="304" customFormat="1" ht="15.75" customHeight="1">
      <c r="D2118" s="305"/>
      <c r="AG2118" s="1954"/>
    </row>
    <row r="2120" spans="4:33" s="304" customFormat="1" ht="15.75" customHeight="1">
      <c r="D2120" s="305"/>
      <c r="AG2120" s="1954"/>
    </row>
    <row r="2122" spans="4:33" s="304" customFormat="1" ht="15.75" customHeight="1">
      <c r="D2122" s="305"/>
      <c r="AG2122" s="1954"/>
    </row>
    <row r="2124" spans="4:33" s="304" customFormat="1" ht="15.75" customHeight="1">
      <c r="D2124" s="305"/>
      <c r="AG2124" s="1954"/>
    </row>
    <row r="2126" spans="4:33" s="304" customFormat="1" ht="15.75" customHeight="1">
      <c r="D2126" s="305"/>
      <c r="AG2126" s="1954"/>
    </row>
    <row r="2128" spans="4:33" s="304" customFormat="1" ht="15.75" customHeight="1">
      <c r="D2128" s="305"/>
      <c r="AG2128" s="1954"/>
    </row>
    <row r="2130" spans="4:33" s="304" customFormat="1" ht="15.75" customHeight="1">
      <c r="D2130" s="305"/>
      <c r="AG2130" s="1954"/>
    </row>
    <row r="2132" spans="4:33" s="304" customFormat="1" ht="15.75" customHeight="1">
      <c r="D2132" s="305"/>
      <c r="AG2132" s="1954"/>
    </row>
    <row r="2134" spans="4:33" s="304" customFormat="1" ht="15.75" customHeight="1">
      <c r="D2134" s="305"/>
      <c r="AG2134" s="1954"/>
    </row>
    <row r="2136" spans="4:33" s="304" customFormat="1" ht="15.75" customHeight="1">
      <c r="D2136" s="305"/>
      <c r="AG2136" s="1954"/>
    </row>
    <row r="2138" spans="4:33" s="304" customFormat="1" ht="15.75" customHeight="1">
      <c r="D2138" s="305"/>
      <c r="AG2138" s="1954"/>
    </row>
    <row r="2140" spans="4:33" s="304" customFormat="1" ht="15.75" customHeight="1">
      <c r="D2140" s="305"/>
      <c r="AG2140" s="1954"/>
    </row>
    <row r="2142" spans="4:33" s="304" customFormat="1" ht="15.75" customHeight="1">
      <c r="D2142" s="305"/>
      <c r="AG2142" s="1954"/>
    </row>
    <row r="2144" spans="4:33" s="304" customFormat="1" ht="15.75" customHeight="1">
      <c r="D2144" s="305"/>
      <c r="AG2144" s="1954"/>
    </row>
    <row r="2146" spans="4:33" s="304" customFormat="1" ht="15.75" customHeight="1">
      <c r="D2146" s="305"/>
      <c r="AG2146" s="1954"/>
    </row>
    <row r="2148" spans="4:33" s="304" customFormat="1" ht="15.75" customHeight="1">
      <c r="D2148" s="305"/>
      <c r="AG2148" s="1954"/>
    </row>
    <row r="2150" spans="4:33" s="304" customFormat="1" ht="15.75" customHeight="1">
      <c r="D2150" s="305"/>
      <c r="AG2150" s="1954"/>
    </row>
    <row r="2152" spans="4:33" s="304" customFormat="1" ht="15.75" customHeight="1">
      <c r="D2152" s="305"/>
      <c r="AG2152" s="1954"/>
    </row>
    <row r="2154" spans="4:33" s="304" customFormat="1" ht="15.75" customHeight="1">
      <c r="D2154" s="305"/>
      <c r="AG2154" s="1954"/>
    </row>
    <row r="2156" spans="4:33" s="304" customFormat="1" ht="15.75" customHeight="1">
      <c r="D2156" s="305"/>
      <c r="AG2156" s="1954"/>
    </row>
    <row r="2158" spans="4:33" s="304" customFormat="1" ht="15.75" customHeight="1">
      <c r="D2158" s="305"/>
      <c r="AG2158" s="1954"/>
    </row>
    <row r="2160" spans="4:33" s="304" customFormat="1" ht="15.75" customHeight="1">
      <c r="D2160" s="305"/>
      <c r="AG2160" s="1954"/>
    </row>
    <row r="2162" spans="4:33" s="304" customFormat="1" ht="15.75" customHeight="1">
      <c r="D2162" s="305"/>
      <c r="AG2162" s="1954"/>
    </row>
    <row r="2164" spans="4:33" s="304" customFormat="1" ht="15.75" customHeight="1">
      <c r="D2164" s="305"/>
      <c r="AG2164" s="1954"/>
    </row>
    <row r="2166" spans="4:33" s="304" customFormat="1" ht="15.75" customHeight="1">
      <c r="D2166" s="305"/>
      <c r="AG2166" s="1954"/>
    </row>
    <row r="2168" spans="4:33" s="304" customFormat="1" ht="15.75" customHeight="1">
      <c r="D2168" s="305"/>
      <c r="AG2168" s="1954"/>
    </row>
    <row r="2170" spans="4:33" s="304" customFormat="1" ht="15.75" customHeight="1">
      <c r="D2170" s="305"/>
      <c r="AG2170" s="1954"/>
    </row>
    <row r="2172" spans="4:33" s="304" customFormat="1" ht="15.75" customHeight="1">
      <c r="D2172" s="305"/>
      <c r="AG2172" s="1954"/>
    </row>
    <row r="2174" spans="4:33" s="304" customFormat="1" ht="15.75" customHeight="1">
      <c r="D2174" s="305"/>
      <c r="AG2174" s="1954"/>
    </row>
    <row r="2176" spans="4:33" s="304" customFormat="1" ht="15.75" customHeight="1">
      <c r="D2176" s="305"/>
      <c r="AG2176" s="1954"/>
    </row>
    <row r="2178" spans="4:33" s="304" customFormat="1" ht="15.75" customHeight="1">
      <c r="D2178" s="305"/>
      <c r="AG2178" s="1954"/>
    </row>
    <row r="2180" spans="4:33" s="304" customFormat="1" ht="15.75" customHeight="1">
      <c r="D2180" s="305"/>
      <c r="AG2180" s="1954"/>
    </row>
    <row r="2182" spans="4:33" s="304" customFormat="1" ht="15.75" customHeight="1">
      <c r="D2182" s="305"/>
      <c r="AG2182" s="1954"/>
    </row>
    <row r="2184" spans="4:33" s="304" customFormat="1" ht="15.75" customHeight="1">
      <c r="D2184" s="305"/>
      <c r="AG2184" s="1954"/>
    </row>
    <row r="2186" spans="4:33" s="304" customFormat="1" ht="15.75" customHeight="1">
      <c r="D2186" s="305"/>
      <c r="AG2186" s="1954"/>
    </row>
    <row r="2188" spans="4:33" s="304" customFormat="1" ht="15.75" customHeight="1">
      <c r="D2188" s="305"/>
      <c r="AG2188" s="1954"/>
    </row>
    <row r="2190" spans="4:33" s="304" customFormat="1" ht="15.75" customHeight="1">
      <c r="D2190" s="305"/>
      <c r="AG2190" s="1954"/>
    </row>
    <row r="2192" spans="4:33" s="304" customFormat="1" ht="15.75" customHeight="1">
      <c r="D2192" s="305"/>
      <c r="AG2192" s="1954"/>
    </row>
    <row r="2194" spans="4:33" s="304" customFormat="1" ht="15.75" customHeight="1">
      <c r="D2194" s="305"/>
      <c r="AG2194" s="1954"/>
    </row>
    <row r="2196" spans="4:33" s="304" customFormat="1" ht="15.75" customHeight="1">
      <c r="D2196" s="305"/>
      <c r="AG2196" s="1954"/>
    </row>
    <row r="2198" spans="4:33" s="304" customFormat="1" ht="15.75" customHeight="1">
      <c r="D2198" s="305"/>
      <c r="AG2198" s="1954"/>
    </row>
    <row r="2200" spans="4:33" s="304" customFormat="1" ht="15.75" customHeight="1">
      <c r="D2200" s="305"/>
      <c r="AG2200" s="1954"/>
    </row>
    <row r="2202" spans="4:33" s="304" customFormat="1" ht="15.75" customHeight="1">
      <c r="D2202" s="305"/>
      <c r="AG2202" s="1954"/>
    </row>
    <row r="2204" spans="4:33" s="304" customFormat="1" ht="15.75" customHeight="1">
      <c r="D2204" s="305"/>
      <c r="AG2204" s="1954"/>
    </row>
    <row r="2206" spans="4:33" s="304" customFormat="1" ht="15.75" customHeight="1">
      <c r="D2206" s="305"/>
      <c r="AG2206" s="1954"/>
    </row>
    <row r="2208" spans="4:33" s="304" customFormat="1" ht="15.75" customHeight="1">
      <c r="D2208" s="305"/>
      <c r="AG2208" s="1954"/>
    </row>
    <row r="2210" spans="4:33" s="304" customFormat="1" ht="15.75" customHeight="1">
      <c r="D2210" s="305"/>
      <c r="AG2210" s="1954"/>
    </row>
    <row r="2212" spans="4:33" s="304" customFormat="1" ht="15.75" customHeight="1">
      <c r="D2212" s="305"/>
      <c r="AG2212" s="1954"/>
    </row>
    <row r="2214" spans="4:33" s="304" customFormat="1" ht="15.75" customHeight="1">
      <c r="D2214" s="305"/>
      <c r="AG2214" s="1954"/>
    </row>
    <row r="2216" spans="4:33" s="304" customFormat="1" ht="15.75" customHeight="1">
      <c r="D2216" s="305"/>
      <c r="AG2216" s="1954"/>
    </row>
    <row r="2218" spans="4:33" s="304" customFormat="1" ht="15.75" customHeight="1">
      <c r="D2218" s="305"/>
      <c r="AG2218" s="1954"/>
    </row>
    <row r="2220" spans="4:33" s="304" customFormat="1" ht="15.75" customHeight="1">
      <c r="D2220" s="305"/>
      <c r="AG2220" s="1954"/>
    </row>
    <row r="2222" spans="4:33" s="304" customFormat="1" ht="15.75" customHeight="1">
      <c r="D2222" s="305"/>
      <c r="AG2222" s="1954"/>
    </row>
    <row r="2224" spans="4:33" s="304" customFormat="1" ht="15.75" customHeight="1">
      <c r="D2224" s="305"/>
      <c r="AG2224" s="1954"/>
    </row>
    <row r="2226" spans="4:33" s="304" customFormat="1" ht="15.75" customHeight="1">
      <c r="D2226" s="305"/>
      <c r="AG2226" s="1954"/>
    </row>
    <row r="2228" spans="4:33" s="304" customFormat="1" ht="15.75" customHeight="1">
      <c r="D2228" s="305"/>
      <c r="AG2228" s="1954"/>
    </row>
    <row r="2230" spans="4:33" s="304" customFormat="1" ht="15.75" customHeight="1">
      <c r="D2230" s="305"/>
      <c r="AG2230" s="1954"/>
    </row>
    <row r="2232" spans="4:33" s="304" customFormat="1" ht="15.75" customHeight="1">
      <c r="D2232" s="305"/>
      <c r="AG2232" s="1954"/>
    </row>
    <row r="2234" spans="4:33" s="304" customFormat="1" ht="15.75" customHeight="1">
      <c r="D2234" s="305"/>
      <c r="AG2234" s="1954"/>
    </row>
    <row r="2236" spans="4:33" s="304" customFormat="1" ht="15.75" customHeight="1">
      <c r="D2236" s="305"/>
      <c r="AG2236" s="1954"/>
    </row>
    <row r="2238" spans="4:33" s="304" customFormat="1" ht="15.75" customHeight="1">
      <c r="D2238" s="305"/>
      <c r="AG2238" s="1954"/>
    </row>
    <row r="2240" spans="4:33" s="304" customFormat="1" ht="15.75" customHeight="1">
      <c r="D2240" s="305"/>
      <c r="AG2240" s="1954"/>
    </row>
    <row r="2242" spans="4:33" s="304" customFormat="1" ht="15.75" customHeight="1">
      <c r="D2242" s="305"/>
      <c r="AG2242" s="1954"/>
    </row>
    <row r="2244" spans="4:33" s="304" customFormat="1" ht="15.75" customHeight="1">
      <c r="D2244" s="305"/>
      <c r="AG2244" s="1954"/>
    </row>
    <row r="2246" spans="4:33" s="304" customFormat="1" ht="15.75" customHeight="1">
      <c r="D2246" s="305"/>
      <c r="AG2246" s="1954"/>
    </row>
    <row r="2248" spans="4:33" s="304" customFormat="1" ht="15.75" customHeight="1">
      <c r="D2248" s="305"/>
      <c r="AG2248" s="1954"/>
    </row>
    <row r="2250" spans="4:33" s="304" customFormat="1" ht="15.75" customHeight="1">
      <c r="D2250" s="305"/>
      <c r="AG2250" s="1954"/>
    </row>
    <row r="2252" spans="4:33" s="304" customFormat="1" ht="15.75" customHeight="1">
      <c r="D2252" s="305"/>
      <c r="AG2252" s="1954"/>
    </row>
    <row r="2254" spans="4:33" s="304" customFormat="1" ht="15.75" customHeight="1">
      <c r="D2254" s="305"/>
      <c r="AG2254" s="1954"/>
    </row>
    <row r="2256" spans="4:33" s="304" customFormat="1" ht="15.75" customHeight="1">
      <c r="D2256" s="305"/>
      <c r="AG2256" s="1954"/>
    </row>
    <row r="2258" spans="4:33" s="304" customFormat="1" ht="15.75" customHeight="1">
      <c r="D2258" s="305"/>
      <c r="AG2258" s="1954"/>
    </row>
    <row r="2260" spans="4:33" s="304" customFormat="1" ht="15.75" customHeight="1">
      <c r="D2260" s="305"/>
      <c r="AG2260" s="1954"/>
    </row>
    <row r="2262" spans="4:33" s="304" customFormat="1" ht="15.75" customHeight="1">
      <c r="D2262" s="305"/>
      <c r="AG2262" s="1954"/>
    </row>
    <row r="2264" spans="4:33" s="304" customFormat="1" ht="15.75" customHeight="1">
      <c r="D2264" s="305"/>
      <c r="AG2264" s="1954"/>
    </row>
    <row r="2266" spans="4:33" s="304" customFormat="1" ht="15.75" customHeight="1">
      <c r="D2266" s="305"/>
      <c r="AG2266" s="1954"/>
    </row>
    <row r="2268" spans="4:33" s="304" customFormat="1" ht="15.75" customHeight="1">
      <c r="D2268" s="305"/>
      <c r="AG2268" s="1954"/>
    </row>
    <row r="2270" spans="4:33" s="304" customFormat="1" ht="15.75" customHeight="1">
      <c r="D2270" s="305"/>
      <c r="AG2270" s="1954"/>
    </row>
    <row r="2272" spans="4:33" s="304" customFormat="1" ht="15.75" customHeight="1">
      <c r="D2272" s="305"/>
      <c r="AG2272" s="1954"/>
    </row>
    <row r="2274" spans="4:33" s="304" customFormat="1" ht="15.75" customHeight="1">
      <c r="D2274" s="305"/>
      <c r="AG2274" s="1954"/>
    </row>
    <row r="2276" spans="4:33" s="304" customFormat="1" ht="15.75" customHeight="1">
      <c r="D2276" s="305"/>
      <c r="AG2276" s="1954"/>
    </row>
    <row r="2278" spans="4:33" s="304" customFormat="1" ht="15.75" customHeight="1">
      <c r="D2278" s="305"/>
      <c r="AG2278" s="1954"/>
    </row>
    <row r="2280" spans="4:33" s="304" customFormat="1" ht="15.75" customHeight="1">
      <c r="D2280" s="305"/>
      <c r="AG2280" s="1954"/>
    </row>
    <row r="2282" spans="4:33" s="304" customFormat="1" ht="15.75" customHeight="1">
      <c r="D2282" s="305"/>
      <c r="AG2282" s="1954"/>
    </row>
    <row r="2284" spans="4:33" s="304" customFormat="1" ht="15.75" customHeight="1">
      <c r="D2284" s="305"/>
      <c r="AG2284" s="1954"/>
    </row>
    <row r="2286" spans="4:33" s="304" customFormat="1" ht="15.75" customHeight="1">
      <c r="D2286" s="305"/>
      <c r="AG2286" s="1954"/>
    </row>
    <row r="2288" spans="4:33" s="304" customFormat="1" ht="15.75" customHeight="1">
      <c r="D2288" s="305"/>
      <c r="AG2288" s="1954"/>
    </row>
    <row r="2290" spans="4:33" s="304" customFormat="1" ht="15.75" customHeight="1">
      <c r="D2290" s="305"/>
      <c r="AG2290" s="1954"/>
    </row>
    <row r="2292" spans="4:33" s="304" customFormat="1" ht="15.75" customHeight="1">
      <c r="D2292" s="305"/>
      <c r="AG2292" s="1954"/>
    </row>
    <row r="2294" spans="4:33" s="304" customFormat="1" ht="15.75" customHeight="1">
      <c r="D2294" s="305"/>
      <c r="AG2294" s="1954"/>
    </row>
    <row r="2296" spans="4:33" s="304" customFormat="1" ht="15.75" customHeight="1">
      <c r="D2296" s="305"/>
      <c r="AG2296" s="1954"/>
    </row>
    <row r="2298" spans="4:33" s="304" customFormat="1" ht="15.75" customHeight="1">
      <c r="D2298" s="305"/>
      <c r="AG2298" s="1954"/>
    </row>
    <row r="2300" spans="4:33" s="304" customFormat="1" ht="15.75" customHeight="1">
      <c r="D2300" s="305"/>
      <c r="AG2300" s="1954"/>
    </row>
    <row r="2302" spans="4:33" s="304" customFormat="1" ht="15.75" customHeight="1">
      <c r="D2302" s="305"/>
      <c r="AG2302" s="1954"/>
    </row>
    <row r="2304" spans="4:33" s="304" customFormat="1" ht="15.75" customHeight="1">
      <c r="D2304" s="305"/>
      <c r="AG2304" s="1954"/>
    </row>
    <row r="2306" spans="4:33" s="304" customFormat="1" ht="15.75" customHeight="1">
      <c r="D2306" s="305"/>
      <c r="AG2306" s="1954"/>
    </row>
    <row r="2308" spans="4:33" s="304" customFormat="1" ht="15.75" customHeight="1">
      <c r="D2308" s="305"/>
      <c r="AG2308" s="1954"/>
    </row>
    <row r="2310" spans="4:33" s="304" customFormat="1" ht="15.75" customHeight="1">
      <c r="D2310" s="305"/>
      <c r="AG2310" s="1954"/>
    </row>
    <row r="2312" spans="4:33" s="304" customFormat="1" ht="15.75" customHeight="1">
      <c r="D2312" s="305"/>
      <c r="AG2312" s="1954"/>
    </row>
    <row r="2314" spans="4:33" s="304" customFormat="1" ht="15.75" customHeight="1">
      <c r="D2314" s="305"/>
      <c r="AG2314" s="1954"/>
    </row>
    <row r="2316" spans="4:33" s="304" customFormat="1" ht="15.75" customHeight="1">
      <c r="D2316" s="305"/>
      <c r="AG2316" s="1954"/>
    </row>
    <row r="2318" spans="4:33" s="304" customFormat="1" ht="15.75" customHeight="1">
      <c r="D2318" s="305"/>
      <c r="AG2318" s="1954"/>
    </row>
    <row r="2320" spans="4:33" s="304" customFormat="1" ht="15.75" customHeight="1">
      <c r="D2320" s="305"/>
      <c r="AG2320" s="1954"/>
    </row>
    <row r="2322" spans="4:33" s="304" customFormat="1" ht="15.75" customHeight="1">
      <c r="D2322" s="305"/>
      <c r="AG2322" s="1954"/>
    </row>
    <row r="2324" spans="4:33" s="304" customFormat="1" ht="15.75" customHeight="1">
      <c r="D2324" s="305"/>
      <c r="AG2324" s="1954"/>
    </row>
    <row r="2326" spans="4:33" s="304" customFormat="1" ht="15.75" customHeight="1">
      <c r="D2326" s="305"/>
      <c r="AG2326" s="1954"/>
    </row>
    <row r="2328" spans="4:33" s="304" customFormat="1" ht="15.75" customHeight="1">
      <c r="D2328" s="305"/>
      <c r="AG2328" s="1954"/>
    </row>
    <row r="2330" spans="4:33" s="304" customFormat="1" ht="15.75" customHeight="1">
      <c r="D2330" s="305"/>
      <c r="AG2330" s="1954"/>
    </row>
    <row r="2332" spans="4:33" s="304" customFormat="1" ht="15.75" customHeight="1">
      <c r="D2332" s="305"/>
      <c r="AG2332" s="1954"/>
    </row>
    <row r="2334" spans="4:33" s="304" customFormat="1" ht="15.75" customHeight="1">
      <c r="D2334" s="305"/>
      <c r="AG2334" s="1954"/>
    </row>
    <row r="2336" spans="4:33" s="304" customFormat="1" ht="15.75" customHeight="1">
      <c r="D2336" s="305"/>
      <c r="AG2336" s="1954"/>
    </row>
    <row r="2338" spans="4:33" s="304" customFormat="1" ht="15.75" customHeight="1">
      <c r="D2338" s="305"/>
      <c r="AG2338" s="1954"/>
    </row>
    <row r="2340" spans="4:33" s="304" customFormat="1" ht="15.75" customHeight="1">
      <c r="D2340" s="305"/>
      <c r="AG2340" s="1954"/>
    </row>
    <row r="2342" spans="4:33" s="304" customFormat="1" ht="15.75" customHeight="1">
      <c r="D2342" s="305"/>
      <c r="AG2342" s="1954"/>
    </row>
    <row r="2344" spans="4:33" s="304" customFormat="1" ht="15.75" customHeight="1">
      <c r="D2344" s="305"/>
      <c r="AG2344" s="1954"/>
    </row>
    <row r="2346" spans="4:33" s="304" customFormat="1" ht="15.75" customHeight="1">
      <c r="D2346" s="305"/>
      <c r="AG2346" s="1954"/>
    </row>
    <row r="2348" spans="4:33" s="304" customFormat="1" ht="15.75" customHeight="1">
      <c r="D2348" s="305"/>
      <c r="AG2348" s="1954"/>
    </row>
    <row r="2350" spans="4:33" s="304" customFormat="1" ht="15.75" customHeight="1">
      <c r="D2350" s="305"/>
      <c r="AG2350" s="1954"/>
    </row>
    <row r="2352" spans="4:33" s="304" customFormat="1" ht="15.75" customHeight="1">
      <c r="D2352" s="305"/>
      <c r="AG2352" s="1954"/>
    </row>
    <row r="2354" spans="4:33" s="304" customFormat="1" ht="15.75" customHeight="1">
      <c r="D2354" s="305"/>
      <c r="AG2354" s="1954"/>
    </row>
    <row r="2356" spans="4:33" s="304" customFormat="1" ht="15.75" customHeight="1">
      <c r="D2356" s="305"/>
      <c r="AG2356" s="1954"/>
    </row>
    <row r="2358" spans="4:33" s="304" customFormat="1" ht="15.75" customHeight="1">
      <c r="D2358" s="305"/>
      <c r="AG2358" s="1954"/>
    </row>
    <row r="2360" spans="4:33" s="304" customFormat="1" ht="15.75" customHeight="1">
      <c r="D2360" s="305"/>
      <c r="AG2360" s="1954"/>
    </row>
    <row r="2362" spans="4:33" s="304" customFormat="1" ht="15.75" customHeight="1">
      <c r="D2362" s="305"/>
      <c r="AG2362" s="1954"/>
    </row>
    <row r="2364" spans="4:33" s="304" customFormat="1" ht="15.75" customHeight="1">
      <c r="D2364" s="305"/>
      <c r="AG2364" s="1954"/>
    </row>
    <row r="2366" spans="4:33" s="304" customFormat="1" ht="15.75" customHeight="1">
      <c r="D2366" s="305"/>
      <c r="AG2366" s="1954"/>
    </row>
    <row r="2368" spans="4:33" s="304" customFormat="1" ht="15.75" customHeight="1">
      <c r="D2368" s="305"/>
      <c r="AG2368" s="1954"/>
    </row>
    <row r="2370" spans="4:33" s="304" customFormat="1" ht="15.75" customHeight="1">
      <c r="D2370" s="305"/>
      <c r="AG2370" s="1954"/>
    </row>
    <row r="2372" spans="4:33" s="304" customFormat="1" ht="15.75" customHeight="1">
      <c r="D2372" s="305"/>
      <c r="AG2372" s="1954"/>
    </row>
    <row r="2374" spans="4:33" s="304" customFormat="1" ht="15.75" customHeight="1">
      <c r="D2374" s="305"/>
      <c r="AG2374" s="1954"/>
    </row>
    <row r="2376" spans="4:33" s="304" customFormat="1" ht="15.75" customHeight="1">
      <c r="D2376" s="305"/>
      <c r="AG2376" s="1954"/>
    </row>
    <row r="2378" spans="4:33" s="304" customFormat="1" ht="15.75" customHeight="1">
      <c r="D2378" s="305"/>
      <c r="AG2378" s="1954"/>
    </row>
    <row r="2380" spans="4:33" s="304" customFormat="1" ht="15.75" customHeight="1">
      <c r="D2380" s="305"/>
      <c r="AG2380" s="1954"/>
    </row>
    <row r="2382" spans="4:33" s="304" customFormat="1" ht="15.75" customHeight="1">
      <c r="D2382" s="305"/>
      <c r="AG2382" s="1954"/>
    </row>
    <row r="2384" spans="4:33" s="304" customFormat="1" ht="15.75" customHeight="1">
      <c r="D2384" s="305"/>
      <c r="AG2384" s="1954"/>
    </row>
    <row r="2386" spans="4:33" s="304" customFormat="1" ht="15.75" customHeight="1">
      <c r="D2386" s="305"/>
      <c r="AG2386" s="1954"/>
    </row>
    <row r="2388" spans="4:33" s="304" customFormat="1" ht="15.75" customHeight="1">
      <c r="D2388" s="305"/>
      <c r="AG2388" s="1954"/>
    </row>
    <row r="2390" spans="4:33" s="304" customFormat="1" ht="15.75" customHeight="1">
      <c r="D2390" s="305"/>
      <c r="AG2390" s="1954"/>
    </row>
    <row r="2392" spans="4:33" s="304" customFormat="1" ht="15.75" customHeight="1">
      <c r="D2392" s="305"/>
      <c r="AG2392" s="1954"/>
    </row>
    <row r="2394" spans="4:33" s="304" customFormat="1" ht="15.75" customHeight="1">
      <c r="D2394" s="305"/>
      <c r="AG2394" s="1954"/>
    </row>
    <row r="2396" spans="4:33" s="304" customFormat="1" ht="15.75" customHeight="1">
      <c r="D2396" s="305"/>
      <c r="AG2396" s="1954"/>
    </row>
    <row r="2398" spans="4:33" s="304" customFormat="1" ht="15.75" customHeight="1">
      <c r="D2398" s="305"/>
      <c r="AG2398" s="1954"/>
    </row>
    <row r="2400" spans="4:33" s="304" customFormat="1" ht="15.75" customHeight="1">
      <c r="D2400" s="305"/>
      <c r="AG2400" s="1954"/>
    </row>
    <row r="2402" spans="4:33" s="304" customFormat="1" ht="15.75" customHeight="1">
      <c r="D2402" s="305"/>
      <c r="AG2402" s="1954"/>
    </row>
    <row r="2404" spans="4:33" s="304" customFormat="1" ht="15.75" customHeight="1">
      <c r="D2404" s="305"/>
      <c r="AG2404" s="1954"/>
    </row>
    <row r="2406" spans="4:33" s="304" customFormat="1" ht="15.75" customHeight="1">
      <c r="D2406" s="305"/>
      <c r="AG2406" s="1954"/>
    </row>
    <row r="2408" spans="4:33" s="304" customFormat="1" ht="15.75" customHeight="1">
      <c r="D2408" s="305"/>
      <c r="AG2408" s="1954"/>
    </row>
    <row r="2410" spans="4:33" s="304" customFormat="1" ht="15.75" customHeight="1">
      <c r="D2410" s="305"/>
      <c r="AG2410" s="1954"/>
    </row>
    <row r="2412" spans="4:33" s="304" customFormat="1" ht="15.75" customHeight="1">
      <c r="D2412" s="305"/>
      <c r="AG2412" s="1954"/>
    </row>
    <row r="2414" spans="4:33" s="304" customFormat="1" ht="15.75" customHeight="1">
      <c r="D2414" s="305"/>
      <c r="AG2414" s="1954"/>
    </row>
    <row r="2416" spans="4:33" s="304" customFormat="1" ht="15.75" customHeight="1">
      <c r="D2416" s="305"/>
      <c r="AG2416" s="1954"/>
    </row>
    <row r="2418" spans="4:33" s="304" customFormat="1" ht="15.75" customHeight="1">
      <c r="D2418" s="305"/>
      <c r="AG2418" s="1954"/>
    </row>
    <row r="2420" spans="4:33" s="304" customFormat="1" ht="15.75" customHeight="1">
      <c r="D2420" s="305"/>
      <c r="AG2420" s="1954"/>
    </row>
    <row r="2422" spans="4:33" s="304" customFormat="1" ht="15.75" customHeight="1">
      <c r="D2422" s="305"/>
      <c r="AG2422" s="1954"/>
    </row>
    <row r="2424" spans="4:33" s="304" customFormat="1" ht="15.75" customHeight="1">
      <c r="D2424" s="305"/>
      <c r="AG2424" s="1954"/>
    </row>
    <row r="2426" spans="4:33" s="304" customFormat="1" ht="15.75" customHeight="1">
      <c r="D2426" s="305"/>
      <c r="AG2426" s="1954"/>
    </row>
    <row r="2428" spans="4:33" s="304" customFormat="1" ht="15.75" customHeight="1">
      <c r="D2428" s="305"/>
      <c r="AG2428" s="1954"/>
    </row>
    <row r="2430" spans="4:33" s="304" customFormat="1" ht="15.75" customHeight="1">
      <c r="D2430" s="305"/>
      <c r="AG2430" s="1954"/>
    </row>
    <row r="2432" spans="4:33" s="304" customFormat="1" ht="15.75" customHeight="1">
      <c r="D2432" s="305"/>
      <c r="AG2432" s="1954"/>
    </row>
    <row r="2434" spans="4:33" s="304" customFormat="1" ht="15.75" customHeight="1">
      <c r="D2434" s="305"/>
      <c r="AG2434" s="1954"/>
    </row>
    <row r="2436" spans="4:33" s="304" customFormat="1" ht="15.75" customHeight="1">
      <c r="D2436" s="305"/>
      <c r="AG2436" s="1954"/>
    </row>
    <row r="2438" spans="4:33" s="304" customFormat="1" ht="15.75" customHeight="1">
      <c r="D2438" s="305"/>
      <c r="AG2438" s="1954"/>
    </row>
    <row r="2440" spans="4:33" s="304" customFormat="1" ht="15.75" customHeight="1">
      <c r="D2440" s="305"/>
      <c r="AG2440" s="1954"/>
    </row>
    <row r="2442" spans="4:33" s="304" customFormat="1" ht="15.75" customHeight="1">
      <c r="D2442" s="305"/>
      <c r="AG2442" s="1954"/>
    </row>
    <row r="2444" spans="4:33" s="304" customFormat="1" ht="15.75" customHeight="1">
      <c r="D2444" s="305"/>
      <c r="AG2444" s="1954"/>
    </row>
    <row r="2446" spans="4:33" s="304" customFormat="1" ht="15.75" customHeight="1">
      <c r="D2446" s="305"/>
      <c r="AG2446" s="1954"/>
    </row>
    <row r="2448" spans="4:33" s="304" customFormat="1" ht="15.75" customHeight="1">
      <c r="D2448" s="305"/>
      <c r="AG2448" s="1954"/>
    </row>
    <row r="2450" spans="4:33" s="304" customFormat="1" ht="15.75" customHeight="1">
      <c r="D2450" s="305"/>
      <c r="AG2450" s="1954"/>
    </row>
    <row r="2452" spans="4:33" s="304" customFormat="1" ht="15.75" customHeight="1">
      <c r="D2452" s="305"/>
      <c r="AG2452" s="1954"/>
    </row>
    <row r="2454" spans="4:33" s="304" customFormat="1" ht="15.75" customHeight="1">
      <c r="D2454" s="305"/>
      <c r="AG2454" s="1954"/>
    </row>
    <row r="2456" spans="4:33" s="304" customFormat="1" ht="15.75" customHeight="1">
      <c r="D2456" s="305"/>
      <c r="AG2456" s="1954"/>
    </row>
    <row r="2458" spans="4:33" s="304" customFormat="1" ht="15.75" customHeight="1">
      <c r="D2458" s="305"/>
      <c r="AG2458" s="1954"/>
    </row>
    <row r="2460" spans="4:33" s="304" customFormat="1" ht="15.75" customHeight="1">
      <c r="D2460" s="305"/>
      <c r="AG2460" s="1954"/>
    </row>
    <row r="2462" spans="4:33" s="304" customFormat="1" ht="15.75" customHeight="1">
      <c r="D2462" s="305"/>
      <c r="AG2462" s="1954"/>
    </row>
    <row r="2464" spans="4:33" s="304" customFormat="1" ht="15.75" customHeight="1">
      <c r="D2464" s="305"/>
      <c r="AG2464" s="1954"/>
    </row>
    <row r="2466" spans="4:33" s="304" customFormat="1" ht="15.75" customHeight="1">
      <c r="D2466" s="305"/>
      <c r="AG2466" s="1954"/>
    </row>
    <row r="2468" spans="4:33" s="304" customFormat="1" ht="15.75" customHeight="1">
      <c r="D2468" s="305"/>
      <c r="AG2468" s="1954"/>
    </row>
    <row r="2470" spans="4:33" s="304" customFormat="1" ht="15.75" customHeight="1">
      <c r="D2470" s="305"/>
      <c r="AG2470" s="1954"/>
    </row>
    <row r="2472" spans="4:33" s="304" customFormat="1" ht="15.75" customHeight="1">
      <c r="D2472" s="305"/>
      <c r="AG2472" s="1954"/>
    </row>
    <row r="2474" spans="4:33" s="304" customFormat="1" ht="15.75" customHeight="1">
      <c r="D2474" s="305"/>
      <c r="AG2474" s="1954"/>
    </row>
    <row r="2476" spans="4:33" s="304" customFormat="1" ht="15.75" customHeight="1">
      <c r="D2476" s="305"/>
      <c r="AG2476" s="1954"/>
    </row>
    <row r="2478" spans="4:33" s="304" customFormat="1" ht="15.75" customHeight="1">
      <c r="D2478" s="305"/>
      <c r="AG2478" s="1954"/>
    </row>
    <row r="2480" spans="4:33" s="304" customFormat="1" ht="15.75" customHeight="1">
      <c r="D2480" s="305"/>
      <c r="AG2480" s="1954"/>
    </row>
    <row r="2482" spans="4:33" s="304" customFormat="1" ht="15.75" customHeight="1">
      <c r="D2482" s="305"/>
      <c r="AG2482" s="1954"/>
    </row>
    <row r="2484" spans="4:33" s="304" customFormat="1" ht="15.75" customHeight="1">
      <c r="D2484" s="305"/>
      <c r="AG2484" s="1954"/>
    </row>
    <row r="2486" spans="4:33" s="304" customFormat="1" ht="15.75" customHeight="1">
      <c r="D2486" s="305"/>
      <c r="AG2486" s="1954"/>
    </row>
    <row r="2488" spans="4:33" s="304" customFormat="1" ht="15.75" customHeight="1">
      <c r="D2488" s="305"/>
      <c r="AG2488" s="1954"/>
    </row>
    <row r="2490" spans="4:33" s="304" customFormat="1" ht="15.75" customHeight="1">
      <c r="D2490" s="305"/>
      <c r="AG2490" s="1954"/>
    </row>
    <row r="2492" spans="4:33" s="304" customFormat="1" ht="15.75" customHeight="1">
      <c r="D2492" s="305"/>
      <c r="AG2492" s="1954"/>
    </row>
    <row r="2494" spans="4:33" s="304" customFormat="1" ht="15.75" customHeight="1">
      <c r="D2494" s="305"/>
      <c r="AG2494" s="1954"/>
    </row>
    <row r="2496" spans="4:33" s="304" customFormat="1" ht="15.75" customHeight="1">
      <c r="D2496" s="305"/>
      <c r="AG2496" s="1954"/>
    </row>
    <row r="2498" spans="4:33" s="304" customFormat="1" ht="15.75" customHeight="1">
      <c r="D2498" s="305"/>
      <c r="AG2498" s="1954"/>
    </row>
    <row r="2500" spans="4:33" s="304" customFormat="1" ht="15.75" customHeight="1">
      <c r="D2500" s="305"/>
      <c r="AG2500" s="1954"/>
    </row>
    <row r="2502" spans="4:33" s="304" customFormat="1" ht="15.75" customHeight="1">
      <c r="D2502" s="305"/>
      <c r="AG2502" s="1954"/>
    </row>
    <row r="2504" spans="4:33" s="304" customFormat="1" ht="15.75" customHeight="1">
      <c r="D2504" s="305"/>
      <c r="AG2504" s="1954"/>
    </row>
    <row r="2506" spans="4:33" s="304" customFormat="1" ht="15.75" customHeight="1">
      <c r="D2506" s="305"/>
      <c r="AG2506" s="1954"/>
    </row>
    <row r="2508" spans="4:33" s="304" customFormat="1" ht="15.75" customHeight="1">
      <c r="D2508" s="305"/>
      <c r="AG2508" s="1954"/>
    </row>
    <row r="2510" spans="4:33" s="304" customFormat="1" ht="15.75" customHeight="1">
      <c r="D2510" s="305"/>
      <c r="AG2510" s="1954"/>
    </row>
    <row r="2512" spans="4:33" s="304" customFormat="1" ht="15.75" customHeight="1">
      <c r="D2512" s="305"/>
      <c r="AG2512" s="1954"/>
    </row>
    <row r="2514" spans="4:33" s="304" customFormat="1" ht="15.75" customHeight="1">
      <c r="D2514" s="305"/>
      <c r="AG2514" s="1954"/>
    </row>
    <row r="2516" spans="4:33" s="304" customFormat="1" ht="15.75" customHeight="1">
      <c r="D2516" s="305"/>
      <c r="AG2516" s="1954"/>
    </row>
    <row r="2518" spans="4:33" s="304" customFormat="1" ht="15.75" customHeight="1">
      <c r="D2518" s="305"/>
      <c r="AG2518" s="1954"/>
    </row>
    <row r="2520" spans="4:33" s="304" customFormat="1" ht="15.75" customHeight="1">
      <c r="D2520" s="305"/>
      <c r="AG2520" s="1954"/>
    </row>
    <row r="2522" spans="4:33" s="304" customFormat="1" ht="15.75" customHeight="1">
      <c r="D2522" s="305"/>
      <c r="AG2522" s="1954"/>
    </row>
    <row r="2524" spans="4:33" s="304" customFormat="1" ht="15.75" customHeight="1">
      <c r="D2524" s="305"/>
      <c r="AG2524" s="1954"/>
    </row>
    <row r="2526" spans="4:33" s="304" customFormat="1" ht="15.75" customHeight="1">
      <c r="D2526" s="305"/>
      <c r="AG2526" s="1954"/>
    </row>
    <row r="2528" spans="4:33" s="304" customFormat="1" ht="15.75" customHeight="1">
      <c r="D2528" s="305"/>
      <c r="AG2528" s="1954"/>
    </row>
    <row r="2530" spans="4:33" s="304" customFormat="1" ht="15.75" customHeight="1">
      <c r="D2530" s="305"/>
      <c r="AG2530" s="1954"/>
    </row>
    <row r="2532" spans="4:33" s="304" customFormat="1" ht="15.75" customHeight="1">
      <c r="D2532" s="305"/>
      <c r="AG2532" s="1954"/>
    </row>
    <row r="2534" spans="4:33" s="304" customFormat="1" ht="15.75" customHeight="1">
      <c r="D2534" s="305"/>
      <c r="AG2534" s="1954"/>
    </row>
    <row r="2536" spans="4:33" s="304" customFormat="1" ht="15.75" customHeight="1">
      <c r="D2536" s="305"/>
      <c r="AG2536" s="1954"/>
    </row>
    <row r="2538" spans="4:33" s="304" customFormat="1" ht="15.75" customHeight="1">
      <c r="D2538" s="305"/>
      <c r="AG2538" s="1954"/>
    </row>
    <row r="2540" spans="4:33" s="304" customFormat="1" ht="15.75" customHeight="1">
      <c r="D2540" s="305"/>
      <c r="AG2540" s="1954"/>
    </row>
    <row r="2542" spans="4:33" s="304" customFormat="1" ht="15.75" customHeight="1">
      <c r="D2542" s="305"/>
      <c r="AG2542" s="1954"/>
    </row>
    <row r="2544" spans="4:33" s="304" customFormat="1" ht="15.75" customHeight="1">
      <c r="D2544" s="305"/>
      <c r="AG2544" s="1954"/>
    </row>
    <row r="2546" spans="4:33" s="304" customFormat="1" ht="15.75" customHeight="1">
      <c r="D2546" s="305"/>
      <c r="AG2546" s="1954"/>
    </row>
    <row r="2548" spans="4:33" s="304" customFormat="1" ht="15.75" customHeight="1">
      <c r="D2548" s="305"/>
      <c r="AG2548" s="1954"/>
    </row>
    <row r="2550" spans="4:33" s="304" customFormat="1" ht="15.75" customHeight="1">
      <c r="D2550" s="305"/>
      <c r="AG2550" s="1954"/>
    </row>
    <row r="2552" spans="4:33" s="304" customFormat="1" ht="15.75" customHeight="1">
      <c r="D2552" s="305"/>
      <c r="AG2552" s="1954"/>
    </row>
    <row r="2554" spans="4:33" s="304" customFormat="1" ht="15.75" customHeight="1">
      <c r="D2554" s="305"/>
      <c r="AG2554" s="1954"/>
    </row>
    <row r="2556" spans="4:33" s="304" customFormat="1" ht="15.75" customHeight="1">
      <c r="D2556" s="305"/>
      <c r="AG2556" s="1954"/>
    </row>
    <row r="2558" spans="4:33" s="304" customFormat="1" ht="15.75" customHeight="1">
      <c r="D2558" s="305"/>
      <c r="AG2558" s="1954"/>
    </row>
    <row r="2560" spans="4:33" s="304" customFormat="1" ht="15.75" customHeight="1">
      <c r="D2560" s="305"/>
      <c r="AG2560" s="1954"/>
    </row>
    <row r="2562" spans="4:33" s="304" customFormat="1" ht="15.75" customHeight="1">
      <c r="D2562" s="305"/>
      <c r="AG2562" s="1954"/>
    </row>
    <row r="2564" spans="4:33" s="304" customFormat="1" ht="15.75" customHeight="1">
      <c r="D2564" s="305"/>
      <c r="AG2564" s="1954"/>
    </row>
    <row r="2566" spans="4:33" s="304" customFormat="1" ht="15.75" customHeight="1">
      <c r="D2566" s="305"/>
      <c r="AG2566" s="1954"/>
    </row>
    <row r="2568" spans="4:33" s="304" customFormat="1" ht="15.75" customHeight="1">
      <c r="D2568" s="305"/>
      <c r="AG2568" s="1954"/>
    </row>
    <row r="2570" spans="4:33" s="304" customFormat="1" ht="15.75" customHeight="1">
      <c r="D2570" s="305"/>
      <c r="AG2570" s="1954"/>
    </row>
    <row r="2572" spans="4:33" s="304" customFormat="1" ht="15.75" customHeight="1">
      <c r="D2572" s="305"/>
      <c r="AG2572" s="1954"/>
    </row>
    <row r="2574" spans="4:33" s="304" customFormat="1" ht="15.75" customHeight="1">
      <c r="D2574" s="305"/>
      <c r="AG2574" s="1954"/>
    </row>
    <row r="2576" spans="4:33" s="304" customFormat="1" ht="15.75" customHeight="1">
      <c r="D2576" s="305"/>
      <c r="AG2576" s="1954"/>
    </row>
    <row r="2578" spans="4:33" s="304" customFormat="1" ht="15.75" customHeight="1">
      <c r="D2578" s="305"/>
      <c r="AG2578" s="1954"/>
    </row>
    <row r="2580" spans="4:33" s="304" customFormat="1" ht="15.75" customHeight="1">
      <c r="D2580" s="305"/>
      <c r="AG2580" s="1954"/>
    </row>
    <row r="2582" spans="4:33" s="304" customFormat="1" ht="15.75" customHeight="1">
      <c r="D2582" s="305"/>
      <c r="AG2582" s="1954"/>
    </row>
    <row r="2584" spans="4:33" s="304" customFormat="1" ht="15.75" customHeight="1">
      <c r="D2584" s="305"/>
      <c r="AG2584" s="1954"/>
    </row>
    <row r="2586" spans="4:33" s="304" customFormat="1" ht="15.75" customHeight="1">
      <c r="D2586" s="305"/>
      <c r="AG2586" s="1954"/>
    </row>
    <row r="2588" spans="4:33" s="304" customFormat="1" ht="15.75" customHeight="1">
      <c r="D2588" s="305"/>
      <c r="AG2588" s="1954"/>
    </row>
    <row r="2590" spans="4:33" s="304" customFormat="1" ht="15.75" customHeight="1">
      <c r="D2590" s="305"/>
      <c r="AG2590" s="1954"/>
    </row>
    <row r="2592" spans="4:33" s="304" customFormat="1" ht="15.75" customHeight="1">
      <c r="D2592" s="305"/>
      <c r="AG2592" s="1954"/>
    </row>
    <row r="2594" spans="4:33" s="304" customFormat="1" ht="15.75" customHeight="1">
      <c r="D2594" s="305"/>
      <c r="AG2594" s="1954"/>
    </row>
    <row r="2596" spans="4:33" s="304" customFormat="1" ht="15.75" customHeight="1">
      <c r="D2596" s="305"/>
      <c r="AG2596" s="1954"/>
    </row>
    <row r="2598" spans="4:33" s="304" customFormat="1" ht="15.75" customHeight="1">
      <c r="D2598" s="305"/>
      <c r="AG2598" s="1954"/>
    </row>
    <row r="2600" spans="4:33" s="304" customFormat="1" ht="15.75" customHeight="1">
      <c r="D2600" s="305"/>
      <c r="AG2600" s="1954"/>
    </row>
    <row r="2602" spans="4:33" s="304" customFormat="1" ht="15.75" customHeight="1">
      <c r="D2602" s="305"/>
      <c r="AG2602" s="1954"/>
    </row>
    <row r="2604" spans="4:33" s="304" customFormat="1" ht="15.75" customHeight="1">
      <c r="D2604" s="305"/>
      <c r="AG2604" s="1954"/>
    </row>
    <row r="2606" spans="4:33" s="304" customFormat="1" ht="15.75" customHeight="1">
      <c r="D2606" s="305"/>
      <c r="AG2606" s="1954"/>
    </row>
    <row r="2608" spans="4:33" s="304" customFormat="1" ht="15.75" customHeight="1">
      <c r="D2608" s="305"/>
      <c r="AG2608" s="1954"/>
    </row>
    <row r="2610" spans="4:33" s="304" customFormat="1" ht="15.75" customHeight="1">
      <c r="D2610" s="305"/>
      <c r="AG2610" s="1954"/>
    </row>
    <row r="2612" spans="4:33" s="304" customFormat="1" ht="15.75" customHeight="1">
      <c r="D2612" s="305"/>
      <c r="AG2612" s="1954"/>
    </row>
    <row r="2614" spans="4:33" s="304" customFormat="1" ht="15.75" customHeight="1">
      <c r="D2614" s="305"/>
      <c r="AG2614" s="1954"/>
    </row>
    <row r="2616" spans="4:33" s="304" customFormat="1" ht="15.75" customHeight="1">
      <c r="D2616" s="305"/>
      <c r="AG2616" s="1954"/>
    </row>
    <row r="2618" spans="4:33" s="304" customFormat="1" ht="15.75" customHeight="1">
      <c r="D2618" s="305"/>
      <c r="AG2618" s="1954"/>
    </row>
    <row r="2620" spans="4:33" s="304" customFormat="1" ht="15.75" customHeight="1">
      <c r="D2620" s="305"/>
      <c r="AG2620" s="1954"/>
    </row>
    <row r="2622" spans="4:33" s="304" customFormat="1" ht="15.75" customHeight="1">
      <c r="D2622" s="305"/>
      <c r="AG2622" s="1954"/>
    </row>
    <row r="2624" spans="4:33" s="304" customFormat="1" ht="15.75" customHeight="1">
      <c r="D2624" s="305"/>
      <c r="AG2624" s="1954"/>
    </row>
    <row r="2626" spans="4:33" s="304" customFormat="1" ht="15.75" customHeight="1">
      <c r="D2626" s="305"/>
      <c r="AG2626" s="1954"/>
    </row>
    <row r="2628" spans="4:33" s="304" customFormat="1" ht="15.75" customHeight="1">
      <c r="D2628" s="305"/>
      <c r="AG2628" s="1954"/>
    </row>
    <row r="2630" spans="4:33" s="304" customFormat="1" ht="15.75" customHeight="1">
      <c r="D2630" s="305"/>
      <c r="AG2630" s="1954"/>
    </row>
    <row r="2632" spans="4:33" s="304" customFormat="1" ht="15.75" customHeight="1">
      <c r="D2632" s="305"/>
      <c r="AG2632" s="1954"/>
    </row>
    <row r="2634" spans="4:33" s="304" customFormat="1" ht="15.75" customHeight="1">
      <c r="D2634" s="305"/>
      <c r="AG2634" s="1954"/>
    </row>
    <row r="2636" spans="4:33" s="304" customFormat="1" ht="15.75" customHeight="1">
      <c r="D2636" s="305"/>
      <c r="AG2636" s="1954"/>
    </row>
    <row r="2638" spans="4:33" s="304" customFormat="1" ht="15.75" customHeight="1">
      <c r="D2638" s="305"/>
      <c r="AG2638" s="1954"/>
    </row>
    <row r="2640" spans="4:33" s="304" customFormat="1" ht="15.75" customHeight="1">
      <c r="D2640" s="305"/>
      <c r="AG2640" s="1954"/>
    </row>
    <row r="2642" spans="4:33" s="304" customFormat="1" ht="15.75" customHeight="1">
      <c r="D2642" s="305"/>
      <c r="AG2642" s="1954"/>
    </row>
    <row r="2644" spans="4:33" s="304" customFormat="1" ht="15.75" customHeight="1">
      <c r="D2644" s="305"/>
      <c r="AG2644" s="1954"/>
    </row>
    <row r="2646" spans="4:33" s="304" customFormat="1" ht="15.75" customHeight="1">
      <c r="D2646" s="305"/>
      <c r="AG2646" s="1954"/>
    </row>
    <row r="2648" spans="4:33" s="304" customFormat="1" ht="15.75" customHeight="1">
      <c r="D2648" s="305"/>
      <c r="AG2648" s="1954"/>
    </row>
    <row r="2650" spans="4:33" s="304" customFormat="1" ht="15.75" customHeight="1">
      <c r="D2650" s="305"/>
      <c r="AG2650" s="1954"/>
    </row>
    <row r="2652" spans="4:33" s="304" customFormat="1" ht="15.75" customHeight="1">
      <c r="D2652" s="305"/>
      <c r="AG2652" s="1954"/>
    </row>
    <row r="2654" spans="4:33" s="304" customFormat="1" ht="15.75" customHeight="1">
      <c r="D2654" s="305"/>
      <c r="AG2654" s="1954"/>
    </row>
    <row r="2656" spans="4:33" s="304" customFormat="1" ht="15.75" customHeight="1">
      <c r="D2656" s="305"/>
      <c r="AG2656" s="1954"/>
    </row>
    <row r="2658" spans="4:33" s="304" customFormat="1" ht="15.75" customHeight="1">
      <c r="D2658" s="305"/>
      <c r="AG2658" s="1954"/>
    </row>
    <row r="2660" spans="4:33" s="304" customFormat="1" ht="15.75" customHeight="1">
      <c r="D2660" s="305"/>
      <c r="AG2660" s="1954"/>
    </row>
    <row r="2662" spans="4:33" s="304" customFormat="1" ht="15.75" customHeight="1">
      <c r="D2662" s="305"/>
      <c r="AG2662" s="1954"/>
    </row>
    <row r="2664" spans="4:33" s="304" customFormat="1" ht="15.75" customHeight="1">
      <c r="D2664" s="305"/>
      <c r="AG2664" s="1954"/>
    </row>
    <row r="2666" spans="4:33" s="304" customFormat="1" ht="15.75" customHeight="1">
      <c r="D2666" s="305"/>
      <c r="AG2666" s="1954"/>
    </row>
    <row r="2668" spans="4:33" s="304" customFormat="1" ht="15.75" customHeight="1">
      <c r="D2668" s="305"/>
      <c r="AG2668" s="1954"/>
    </row>
    <row r="2670" spans="4:33" s="304" customFormat="1" ht="15.75" customHeight="1">
      <c r="D2670" s="305"/>
      <c r="AG2670" s="1954"/>
    </row>
    <row r="2672" spans="4:33" s="304" customFormat="1" ht="15.75" customHeight="1">
      <c r="D2672" s="305"/>
      <c r="AG2672" s="1954"/>
    </row>
    <row r="2674" spans="4:33" s="304" customFormat="1" ht="15.75" customHeight="1">
      <c r="D2674" s="305"/>
      <c r="AG2674" s="1954"/>
    </row>
    <row r="2676" spans="4:33" s="304" customFormat="1" ht="15.75" customHeight="1">
      <c r="D2676" s="305"/>
      <c r="AG2676" s="1954"/>
    </row>
    <row r="2678" spans="4:33" s="304" customFormat="1" ht="15.75" customHeight="1">
      <c r="D2678" s="305"/>
      <c r="AG2678" s="1954"/>
    </row>
    <row r="2680" spans="4:33" s="304" customFormat="1" ht="15.75" customHeight="1">
      <c r="D2680" s="305"/>
      <c r="AG2680" s="1954"/>
    </row>
    <row r="2682" spans="4:33" s="304" customFormat="1" ht="15.75" customHeight="1">
      <c r="D2682" s="305"/>
      <c r="AG2682" s="1954"/>
    </row>
    <row r="2684" spans="4:33" s="304" customFormat="1" ht="15.75" customHeight="1">
      <c r="D2684" s="305"/>
      <c r="AG2684" s="1954"/>
    </row>
    <row r="2686" spans="4:33" s="304" customFormat="1" ht="15.75" customHeight="1">
      <c r="D2686" s="305"/>
      <c r="AG2686" s="1954"/>
    </row>
    <row r="2688" spans="4:33" s="304" customFormat="1" ht="15.75" customHeight="1">
      <c r="D2688" s="305"/>
      <c r="AG2688" s="1954"/>
    </row>
    <row r="2690" spans="4:33" s="304" customFormat="1" ht="15.75" customHeight="1">
      <c r="D2690" s="305"/>
      <c r="AG2690" s="1954"/>
    </row>
    <row r="2692" spans="4:33" s="304" customFormat="1" ht="15.75" customHeight="1">
      <c r="D2692" s="305"/>
      <c r="AG2692" s="1954"/>
    </row>
    <row r="2694" spans="4:33" s="304" customFormat="1" ht="15.75" customHeight="1">
      <c r="D2694" s="305"/>
      <c r="AG2694" s="1954"/>
    </row>
    <row r="2696" spans="4:33" s="304" customFormat="1" ht="15.75" customHeight="1">
      <c r="D2696" s="305"/>
      <c r="AG2696" s="1954"/>
    </row>
    <row r="2698" spans="4:33" s="304" customFormat="1" ht="15.75" customHeight="1">
      <c r="D2698" s="305"/>
      <c r="AG2698" s="1954"/>
    </row>
    <row r="2700" spans="4:33" s="304" customFormat="1" ht="15.75" customHeight="1">
      <c r="D2700" s="305"/>
      <c r="AG2700" s="1954"/>
    </row>
    <row r="2702" spans="4:33" s="304" customFormat="1" ht="15.75" customHeight="1">
      <c r="D2702" s="305"/>
      <c r="AG2702" s="1954"/>
    </row>
    <row r="2704" spans="4:33" s="304" customFormat="1" ht="15.75" customHeight="1">
      <c r="D2704" s="305"/>
      <c r="AG2704" s="1954"/>
    </row>
    <row r="2706" spans="4:33" s="304" customFormat="1" ht="15.75" customHeight="1">
      <c r="D2706" s="305"/>
      <c r="AG2706" s="1954"/>
    </row>
    <row r="2708" spans="4:33" s="304" customFormat="1" ht="15.75" customHeight="1">
      <c r="D2708" s="305"/>
      <c r="AG2708" s="1954"/>
    </row>
    <row r="2710" spans="4:33" s="304" customFormat="1" ht="15.75" customHeight="1">
      <c r="D2710" s="305"/>
      <c r="AG2710" s="1954"/>
    </row>
    <row r="2712" spans="4:33" s="304" customFormat="1" ht="15.75" customHeight="1">
      <c r="D2712" s="305"/>
      <c r="AG2712" s="1954"/>
    </row>
    <row r="2714" spans="4:33" s="304" customFormat="1" ht="15.75" customHeight="1">
      <c r="D2714" s="305"/>
      <c r="AG2714" s="1954"/>
    </row>
    <row r="2716" spans="4:33" s="304" customFormat="1" ht="15.75" customHeight="1">
      <c r="D2716" s="305"/>
      <c r="AG2716" s="1954"/>
    </row>
    <row r="2718" spans="4:33" s="304" customFormat="1" ht="15.75" customHeight="1">
      <c r="D2718" s="305"/>
      <c r="AG2718" s="1954"/>
    </row>
    <row r="2720" spans="4:33" s="304" customFormat="1" ht="15.75" customHeight="1">
      <c r="D2720" s="305"/>
      <c r="AG2720" s="1954"/>
    </row>
    <row r="2722" spans="4:33" s="304" customFormat="1" ht="15.75" customHeight="1">
      <c r="D2722" s="305"/>
      <c r="AG2722" s="1954"/>
    </row>
    <row r="2724" spans="4:33" s="304" customFormat="1" ht="15.75" customHeight="1">
      <c r="D2724" s="305"/>
      <c r="AG2724" s="1954"/>
    </row>
    <row r="2726" spans="4:33" s="304" customFormat="1" ht="15.75" customHeight="1">
      <c r="D2726" s="305"/>
      <c r="AG2726" s="1954"/>
    </row>
    <row r="2728" spans="4:33" s="304" customFormat="1" ht="15.75" customHeight="1">
      <c r="D2728" s="305"/>
      <c r="AG2728" s="1954"/>
    </row>
    <row r="2730" spans="4:33" s="304" customFormat="1" ht="15.75" customHeight="1">
      <c r="D2730" s="305"/>
      <c r="AG2730" s="1954"/>
    </row>
    <row r="2732" spans="4:33" s="304" customFormat="1" ht="15.75" customHeight="1">
      <c r="D2732" s="305"/>
      <c r="AG2732" s="1954"/>
    </row>
    <row r="2734" spans="4:33" s="304" customFormat="1" ht="15.75" customHeight="1">
      <c r="D2734" s="305"/>
      <c r="AG2734" s="1954"/>
    </row>
    <row r="2736" spans="4:33" s="304" customFormat="1" ht="15.75" customHeight="1">
      <c r="D2736" s="305"/>
      <c r="AG2736" s="1954"/>
    </row>
    <row r="2738" spans="4:33" s="304" customFormat="1" ht="15.75" customHeight="1">
      <c r="D2738" s="305"/>
      <c r="AG2738" s="1954"/>
    </row>
    <row r="2740" spans="4:33" s="304" customFormat="1" ht="15.75" customHeight="1">
      <c r="D2740" s="305"/>
      <c r="AG2740" s="1954"/>
    </row>
    <row r="2742" spans="4:33" s="304" customFormat="1" ht="15.75" customHeight="1">
      <c r="D2742" s="305"/>
      <c r="AG2742" s="1954"/>
    </row>
    <row r="2744" spans="4:33" s="304" customFormat="1" ht="15.75" customHeight="1">
      <c r="D2744" s="305"/>
      <c r="AG2744" s="1954"/>
    </row>
    <row r="2746" spans="4:33" s="304" customFormat="1" ht="15.75" customHeight="1">
      <c r="D2746" s="305"/>
      <c r="AG2746" s="1954"/>
    </row>
    <row r="2748" spans="4:33" s="304" customFormat="1" ht="15.75" customHeight="1">
      <c r="D2748" s="305"/>
      <c r="AG2748" s="1954"/>
    </row>
    <row r="2750" spans="4:33" s="304" customFormat="1" ht="15.75" customHeight="1">
      <c r="D2750" s="305"/>
      <c r="AG2750" s="1954"/>
    </row>
    <row r="2752" spans="4:33" s="304" customFormat="1" ht="15.75" customHeight="1">
      <c r="D2752" s="305"/>
      <c r="AG2752" s="1954"/>
    </row>
    <row r="2754" spans="4:33" s="304" customFormat="1" ht="15.75" customHeight="1">
      <c r="D2754" s="305"/>
      <c r="AG2754" s="1954"/>
    </row>
    <row r="2756" spans="4:33" s="304" customFormat="1" ht="15.75" customHeight="1">
      <c r="D2756" s="305"/>
      <c r="AG2756" s="1954"/>
    </row>
    <row r="2758" spans="4:33" s="304" customFormat="1" ht="15.75" customHeight="1">
      <c r="D2758" s="305"/>
      <c r="AG2758" s="1954"/>
    </row>
    <row r="2760" spans="4:33" s="304" customFormat="1" ht="15.75" customHeight="1">
      <c r="D2760" s="305"/>
      <c r="AG2760" s="1954"/>
    </row>
    <row r="2762" spans="4:33" s="304" customFormat="1" ht="15.75" customHeight="1">
      <c r="D2762" s="305"/>
      <c r="AG2762" s="1954"/>
    </row>
    <row r="2764" spans="4:33" s="304" customFormat="1" ht="15.75" customHeight="1">
      <c r="D2764" s="305"/>
      <c r="AG2764" s="1954"/>
    </row>
    <row r="2766" spans="4:33" s="304" customFormat="1" ht="15.75" customHeight="1">
      <c r="D2766" s="305"/>
      <c r="AG2766" s="1954"/>
    </row>
    <row r="2768" spans="4:33" s="304" customFormat="1" ht="15.75" customHeight="1">
      <c r="D2768" s="305"/>
      <c r="AG2768" s="1954"/>
    </row>
    <row r="2770" spans="4:33" s="304" customFormat="1" ht="15.75" customHeight="1">
      <c r="D2770" s="305"/>
      <c r="AG2770" s="1954"/>
    </row>
    <row r="2772" spans="4:33" s="304" customFormat="1" ht="15.75" customHeight="1">
      <c r="D2772" s="305"/>
      <c r="AG2772" s="1954"/>
    </row>
    <row r="2774" spans="4:33" s="304" customFormat="1" ht="15.75" customHeight="1">
      <c r="D2774" s="305"/>
      <c r="AG2774" s="1954"/>
    </row>
    <row r="2776" spans="4:33" s="304" customFormat="1" ht="15.75" customHeight="1">
      <c r="D2776" s="305"/>
      <c r="AG2776" s="1954"/>
    </row>
    <row r="2778" spans="4:33" s="304" customFormat="1" ht="15.75" customHeight="1">
      <c r="D2778" s="305"/>
      <c r="AG2778" s="1954"/>
    </row>
    <row r="2780" spans="4:33" s="304" customFormat="1" ht="15.75" customHeight="1">
      <c r="D2780" s="305"/>
      <c r="AG2780" s="1954"/>
    </row>
    <row r="2782" spans="4:33" s="304" customFormat="1" ht="15.75" customHeight="1">
      <c r="D2782" s="305"/>
      <c r="AG2782" s="1954"/>
    </row>
    <row r="2784" spans="4:33" s="304" customFormat="1" ht="15.75" customHeight="1">
      <c r="D2784" s="305"/>
      <c r="AG2784" s="1954"/>
    </row>
    <row r="2786" spans="4:33" s="304" customFormat="1" ht="15.75" customHeight="1">
      <c r="D2786" s="305"/>
      <c r="AG2786" s="1954"/>
    </row>
    <row r="2788" spans="4:33" s="304" customFormat="1" ht="15.75" customHeight="1">
      <c r="D2788" s="305"/>
      <c r="AG2788" s="1954"/>
    </row>
    <row r="2790" spans="4:33" s="304" customFormat="1" ht="15.75" customHeight="1">
      <c r="D2790" s="305"/>
      <c r="AG2790" s="1954"/>
    </row>
    <row r="2792" spans="4:33" s="304" customFormat="1" ht="15.75" customHeight="1">
      <c r="D2792" s="305"/>
      <c r="AG2792" s="1954"/>
    </row>
    <row r="2794" spans="4:33" s="304" customFormat="1" ht="15.75" customHeight="1">
      <c r="D2794" s="305"/>
      <c r="AG2794" s="1954"/>
    </row>
    <row r="2796" spans="4:33" s="304" customFormat="1" ht="15.75" customHeight="1">
      <c r="D2796" s="305"/>
      <c r="AG2796" s="1954"/>
    </row>
    <row r="2798" spans="4:33" s="304" customFormat="1" ht="15.75" customHeight="1">
      <c r="D2798" s="305"/>
      <c r="AG2798" s="1954"/>
    </row>
    <row r="2800" spans="4:33" s="304" customFormat="1" ht="15.75" customHeight="1">
      <c r="D2800" s="305"/>
      <c r="AG2800" s="1954"/>
    </row>
    <row r="2802" spans="4:33" s="304" customFormat="1" ht="15.75" customHeight="1">
      <c r="D2802" s="305"/>
      <c r="AG2802" s="1954"/>
    </row>
    <row r="2804" spans="4:33" s="304" customFormat="1" ht="15.75" customHeight="1">
      <c r="D2804" s="305"/>
      <c r="AG2804" s="1954"/>
    </row>
    <row r="2806" spans="4:33" s="304" customFormat="1" ht="15.75" customHeight="1">
      <c r="D2806" s="305"/>
      <c r="AG2806" s="1954"/>
    </row>
    <row r="2808" spans="4:33" s="304" customFormat="1" ht="15.75" customHeight="1">
      <c r="D2808" s="305"/>
      <c r="AG2808" s="1954"/>
    </row>
    <row r="2810" spans="4:33" s="304" customFormat="1" ht="15.75" customHeight="1">
      <c r="D2810" s="305"/>
      <c r="AG2810" s="1954"/>
    </row>
    <row r="2812" spans="4:33" s="304" customFormat="1" ht="15.75" customHeight="1">
      <c r="D2812" s="305"/>
      <c r="AG2812" s="1954"/>
    </row>
    <row r="2814" spans="4:33" s="304" customFormat="1" ht="15.75" customHeight="1">
      <c r="D2814" s="305"/>
      <c r="AG2814" s="1954"/>
    </row>
    <row r="2816" spans="4:33" s="304" customFormat="1" ht="15.75" customHeight="1">
      <c r="D2816" s="305"/>
      <c r="AG2816" s="1954"/>
    </row>
    <row r="2818" spans="4:33" s="304" customFormat="1" ht="15.75" customHeight="1">
      <c r="D2818" s="305"/>
      <c r="AG2818" s="1954"/>
    </row>
    <row r="2820" spans="4:33" s="304" customFormat="1" ht="15.75" customHeight="1">
      <c r="D2820" s="305"/>
      <c r="AG2820" s="1954"/>
    </row>
    <row r="2822" spans="4:33" s="304" customFormat="1" ht="15.75" customHeight="1">
      <c r="D2822" s="305"/>
      <c r="AG2822" s="1954"/>
    </row>
    <row r="2824" spans="4:33" s="304" customFormat="1" ht="15.75" customHeight="1">
      <c r="D2824" s="305"/>
      <c r="AG2824" s="1954"/>
    </row>
    <row r="2826" spans="4:33" s="304" customFormat="1" ht="15.75" customHeight="1">
      <c r="D2826" s="305"/>
      <c r="AG2826" s="1954"/>
    </row>
    <row r="2828" spans="4:33" s="304" customFormat="1" ht="15.75" customHeight="1">
      <c r="D2828" s="305"/>
      <c r="AG2828" s="1954"/>
    </row>
    <row r="2830" spans="4:33" s="304" customFormat="1" ht="15.75" customHeight="1">
      <c r="D2830" s="305"/>
      <c r="AG2830" s="1954"/>
    </row>
    <row r="2832" spans="4:33" s="304" customFormat="1" ht="15.75" customHeight="1">
      <c r="D2832" s="305"/>
      <c r="AG2832" s="1954"/>
    </row>
    <row r="2834" spans="4:33" s="304" customFormat="1" ht="15.75" customHeight="1">
      <c r="D2834" s="305"/>
      <c r="AG2834" s="1954"/>
    </row>
    <row r="2836" spans="4:33" s="304" customFormat="1" ht="15.75" customHeight="1">
      <c r="D2836" s="305"/>
      <c r="AG2836" s="1954"/>
    </row>
    <row r="2838" spans="4:33" s="304" customFormat="1" ht="15.75" customHeight="1">
      <c r="D2838" s="305"/>
      <c r="AG2838" s="1954"/>
    </row>
    <row r="2840" spans="4:33" s="304" customFormat="1" ht="15.75" customHeight="1">
      <c r="D2840" s="305"/>
      <c r="AG2840" s="1954"/>
    </row>
    <row r="2842" spans="4:33" s="304" customFormat="1" ht="15.75" customHeight="1">
      <c r="D2842" s="305"/>
      <c r="AG2842" s="1954"/>
    </row>
    <row r="2844" spans="4:33" s="304" customFormat="1" ht="15.75" customHeight="1">
      <c r="D2844" s="305"/>
      <c r="AG2844" s="1954"/>
    </row>
    <row r="2846" spans="4:33" s="304" customFormat="1" ht="15.75" customHeight="1">
      <c r="D2846" s="305"/>
      <c r="AG2846" s="1954"/>
    </row>
    <row r="2848" spans="4:33" s="304" customFormat="1" ht="15.75" customHeight="1">
      <c r="D2848" s="305"/>
      <c r="AG2848" s="1954"/>
    </row>
    <row r="2850" spans="4:33" s="304" customFormat="1" ht="15.75" customHeight="1">
      <c r="D2850" s="305"/>
      <c r="AG2850" s="1954"/>
    </row>
    <row r="2852" spans="4:33" s="304" customFormat="1" ht="15.75" customHeight="1">
      <c r="D2852" s="305"/>
      <c r="AG2852" s="1954"/>
    </row>
    <row r="2854" spans="4:33" s="304" customFormat="1" ht="15.75" customHeight="1">
      <c r="D2854" s="305"/>
      <c r="AG2854" s="1954"/>
    </row>
    <row r="2856" spans="4:33" s="304" customFormat="1" ht="15.75" customHeight="1">
      <c r="D2856" s="305"/>
      <c r="AG2856" s="1954"/>
    </row>
    <row r="2858" spans="4:33" s="304" customFormat="1" ht="15.75" customHeight="1">
      <c r="D2858" s="305"/>
      <c r="AG2858" s="1954"/>
    </row>
    <row r="2860" spans="4:33" s="304" customFormat="1" ht="15.75" customHeight="1">
      <c r="D2860" s="305"/>
      <c r="AG2860" s="1954"/>
    </row>
    <row r="2862" spans="4:33" s="304" customFormat="1" ht="15.75" customHeight="1">
      <c r="D2862" s="305"/>
      <c r="AG2862" s="1954"/>
    </row>
    <row r="2864" spans="4:33" s="304" customFormat="1" ht="15.75" customHeight="1">
      <c r="D2864" s="305"/>
      <c r="AG2864" s="1954"/>
    </row>
    <row r="2866" spans="4:33" s="304" customFormat="1" ht="15.75" customHeight="1">
      <c r="D2866" s="305"/>
      <c r="AG2866" s="1954"/>
    </row>
    <row r="2868" spans="4:33" s="304" customFormat="1" ht="15.75" customHeight="1">
      <c r="D2868" s="305"/>
      <c r="AG2868" s="1954"/>
    </row>
    <row r="2870" spans="4:33" s="304" customFormat="1" ht="15.75" customHeight="1">
      <c r="D2870" s="305"/>
      <c r="AG2870" s="1954"/>
    </row>
    <row r="2872" spans="4:33" s="304" customFormat="1" ht="15.75" customHeight="1">
      <c r="D2872" s="305"/>
      <c r="AG2872" s="1954"/>
    </row>
    <row r="2874" spans="4:33" s="304" customFormat="1" ht="15.75" customHeight="1">
      <c r="D2874" s="305"/>
      <c r="AG2874" s="1954"/>
    </row>
    <row r="2876" spans="4:33" s="304" customFormat="1" ht="15.75" customHeight="1">
      <c r="D2876" s="305"/>
      <c r="AG2876" s="1954"/>
    </row>
    <row r="2878" spans="4:33" s="304" customFormat="1" ht="15.75" customHeight="1">
      <c r="D2878" s="305"/>
      <c r="AG2878" s="1954"/>
    </row>
    <row r="2880" spans="4:33" s="304" customFormat="1" ht="15.75" customHeight="1">
      <c r="D2880" s="305"/>
      <c r="AG2880" s="1954"/>
    </row>
    <row r="2882" spans="4:33" s="304" customFormat="1" ht="15.75" customHeight="1">
      <c r="D2882" s="305"/>
      <c r="AG2882" s="1954"/>
    </row>
    <row r="2884" spans="4:33" s="304" customFormat="1" ht="15.75" customHeight="1">
      <c r="D2884" s="305"/>
      <c r="AG2884" s="1954"/>
    </row>
    <row r="2886" spans="4:33" s="304" customFormat="1" ht="15.75" customHeight="1">
      <c r="D2886" s="305"/>
      <c r="AG2886" s="1954"/>
    </row>
    <row r="2888" spans="4:33" s="304" customFormat="1" ht="15.75" customHeight="1">
      <c r="D2888" s="305"/>
      <c r="AG2888" s="1954"/>
    </row>
    <row r="2890" spans="4:33" s="304" customFormat="1" ht="15.75" customHeight="1">
      <c r="D2890" s="305"/>
      <c r="AG2890" s="1954"/>
    </row>
    <row r="2892" spans="4:33" s="304" customFormat="1" ht="15.75" customHeight="1">
      <c r="D2892" s="305"/>
      <c r="AG2892" s="1954"/>
    </row>
    <row r="2894" spans="4:33" s="304" customFormat="1" ht="15.75" customHeight="1">
      <c r="D2894" s="305"/>
      <c r="AG2894" s="1954"/>
    </row>
    <row r="2896" spans="4:33" s="304" customFormat="1" ht="15.75" customHeight="1">
      <c r="D2896" s="305"/>
      <c r="AG2896" s="1954"/>
    </row>
    <row r="2898" spans="4:33" s="304" customFormat="1" ht="15.75" customHeight="1">
      <c r="D2898" s="305"/>
      <c r="AG2898" s="1954"/>
    </row>
    <row r="2900" spans="4:33" s="304" customFormat="1" ht="15.75" customHeight="1">
      <c r="D2900" s="305"/>
      <c r="AG2900" s="1954"/>
    </row>
    <row r="2902" spans="4:33" s="304" customFormat="1" ht="15.75" customHeight="1">
      <c r="D2902" s="305"/>
      <c r="AG2902" s="1954"/>
    </row>
    <row r="2904" spans="4:33" s="304" customFormat="1" ht="15.75" customHeight="1">
      <c r="D2904" s="305"/>
      <c r="AG2904" s="1954"/>
    </row>
    <row r="2906" spans="4:33" s="304" customFormat="1" ht="15.75" customHeight="1">
      <c r="D2906" s="305"/>
      <c r="AG2906" s="1954"/>
    </row>
    <row r="2908" spans="4:33" s="304" customFormat="1" ht="15.75" customHeight="1">
      <c r="D2908" s="305"/>
      <c r="AG2908" s="1954"/>
    </row>
    <row r="2910" spans="4:33" s="304" customFormat="1" ht="15.75" customHeight="1">
      <c r="D2910" s="305"/>
      <c r="AG2910" s="1954"/>
    </row>
    <row r="2912" spans="4:33" s="304" customFormat="1" ht="15.75" customHeight="1">
      <c r="D2912" s="305"/>
      <c r="AG2912" s="1954"/>
    </row>
    <row r="2914" spans="4:33" s="304" customFormat="1" ht="15.75" customHeight="1">
      <c r="D2914" s="305"/>
      <c r="AG2914" s="1954"/>
    </row>
    <row r="2916" spans="4:33" s="304" customFormat="1" ht="15.75" customHeight="1">
      <c r="D2916" s="305"/>
      <c r="AG2916" s="1954"/>
    </row>
    <row r="2918" spans="4:33" s="304" customFormat="1" ht="15.75" customHeight="1">
      <c r="D2918" s="305"/>
      <c r="AG2918" s="1954"/>
    </row>
    <row r="2920" spans="4:33" s="304" customFormat="1" ht="15.75" customHeight="1">
      <c r="D2920" s="305"/>
      <c r="AG2920" s="1954"/>
    </row>
    <row r="2922" spans="4:33" s="304" customFormat="1" ht="15.75" customHeight="1">
      <c r="D2922" s="305"/>
      <c r="AG2922" s="1954"/>
    </row>
    <row r="2924" spans="4:33" s="304" customFormat="1" ht="15.75" customHeight="1">
      <c r="D2924" s="305"/>
      <c r="AG2924" s="1954"/>
    </row>
    <row r="2926" spans="4:33" s="304" customFormat="1" ht="15.75" customHeight="1">
      <c r="D2926" s="305"/>
      <c r="AG2926" s="1954"/>
    </row>
    <row r="2928" spans="4:33" s="304" customFormat="1" ht="15.75" customHeight="1">
      <c r="D2928" s="305"/>
      <c r="AG2928" s="1954"/>
    </row>
    <row r="2930" spans="4:33" s="304" customFormat="1" ht="15.75" customHeight="1">
      <c r="D2930" s="305"/>
      <c r="AG2930" s="1954"/>
    </row>
    <row r="2932" spans="4:33" s="304" customFormat="1" ht="15.75" customHeight="1">
      <c r="D2932" s="305"/>
      <c r="AG2932" s="1954"/>
    </row>
    <row r="2934" spans="4:33" s="304" customFormat="1" ht="15.75" customHeight="1">
      <c r="D2934" s="305"/>
      <c r="AG2934" s="1954"/>
    </row>
    <row r="2936" spans="4:33" s="304" customFormat="1" ht="15.75" customHeight="1">
      <c r="D2936" s="305"/>
      <c r="AG2936" s="1954"/>
    </row>
    <row r="2938" spans="4:33" s="304" customFormat="1" ht="15.75" customHeight="1">
      <c r="D2938" s="305"/>
      <c r="AG2938" s="1954"/>
    </row>
    <row r="2940" spans="4:33" s="304" customFormat="1" ht="15.75" customHeight="1">
      <c r="D2940" s="305"/>
      <c r="AG2940" s="1954"/>
    </row>
    <row r="2942" spans="4:33" s="304" customFormat="1" ht="15.75" customHeight="1">
      <c r="D2942" s="305"/>
      <c r="AG2942" s="1954"/>
    </row>
    <row r="2944" spans="4:33" s="304" customFormat="1" ht="15.75" customHeight="1">
      <c r="D2944" s="305"/>
      <c r="AG2944" s="1954"/>
    </row>
    <row r="2946" spans="4:33" s="304" customFormat="1" ht="15.75" customHeight="1">
      <c r="D2946" s="305"/>
      <c r="AG2946" s="1954"/>
    </row>
    <row r="2948" spans="4:33" s="304" customFormat="1" ht="15.75" customHeight="1">
      <c r="D2948" s="305"/>
      <c r="AG2948" s="1954"/>
    </row>
    <row r="2950" spans="4:33" s="304" customFormat="1" ht="15.75" customHeight="1">
      <c r="D2950" s="305"/>
      <c r="AG2950" s="1954"/>
    </row>
    <row r="2952" spans="4:33" s="304" customFormat="1" ht="15.75" customHeight="1">
      <c r="D2952" s="305"/>
      <c r="AG2952" s="1954"/>
    </row>
    <row r="2954" spans="4:33" s="304" customFormat="1" ht="15.75" customHeight="1">
      <c r="D2954" s="305"/>
      <c r="AG2954" s="1954"/>
    </row>
    <row r="2956" spans="4:33" s="304" customFormat="1" ht="15.75" customHeight="1">
      <c r="D2956" s="305"/>
      <c r="AG2956" s="1954"/>
    </row>
    <row r="2958" spans="4:33" s="304" customFormat="1" ht="15.75" customHeight="1">
      <c r="D2958" s="305"/>
      <c r="AG2958" s="1954"/>
    </row>
    <row r="2960" spans="4:33" s="304" customFormat="1" ht="15.75" customHeight="1">
      <c r="D2960" s="305"/>
      <c r="AG2960" s="1954"/>
    </row>
    <row r="2962" spans="4:33" s="304" customFormat="1" ht="15.75" customHeight="1">
      <c r="D2962" s="305"/>
      <c r="AG2962" s="1954"/>
    </row>
    <row r="2964" spans="4:33" s="304" customFormat="1" ht="15.75" customHeight="1">
      <c r="D2964" s="305"/>
      <c r="AG2964" s="1954"/>
    </row>
    <row r="2966" spans="4:33" s="304" customFormat="1" ht="15.75" customHeight="1">
      <c r="D2966" s="305"/>
      <c r="AG2966" s="1954"/>
    </row>
    <row r="2968" spans="4:33" s="304" customFormat="1" ht="15.75" customHeight="1">
      <c r="D2968" s="305"/>
      <c r="AG2968" s="1954"/>
    </row>
    <row r="2970" spans="4:33" s="304" customFormat="1" ht="15.75" customHeight="1">
      <c r="D2970" s="305"/>
      <c r="AG2970" s="1954"/>
    </row>
    <row r="2972" spans="4:33" s="304" customFormat="1" ht="15.75" customHeight="1">
      <c r="D2972" s="305"/>
      <c r="AG2972" s="1954"/>
    </row>
    <row r="2974" spans="4:33" s="304" customFormat="1" ht="15.75" customHeight="1">
      <c r="D2974" s="305"/>
      <c r="AG2974" s="1954"/>
    </row>
    <row r="2976" spans="4:33" s="304" customFormat="1" ht="15.75" customHeight="1">
      <c r="D2976" s="305"/>
      <c r="AG2976" s="1954"/>
    </row>
    <row r="2978" spans="4:33" s="304" customFormat="1" ht="15.75" customHeight="1">
      <c r="D2978" s="305"/>
      <c r="AG2978" s="1954"/>
    </row>
    <row r="2980" spans="4:33" s="304" customFormat="1" ht="15.75" customHeight="1">
      <c r="D2980" s="305"/>
      <c r="AG2980" s="1954"/>
    </row>
    <row r="2982" spans="4:33" s="304" customFormat="1" ht="15.75" customHeight="1">
      <c r="D2982" s="305"/>
      <c r="AG2982" s="1954"/>
    </row>
    <row r="2984" spans="4:33" s="304" customFormat="1" ht="15.75" customHeight="1">
      <c r="D2984" s="305"/>
      <c r="AG2984" s="1954"/>
    </row>
    <row r="2986" spans="4:33" s="304" customFormat="1" ht="15.75" customHeight="1">
      <c r="D2986" s="305"/>
      <c r="AG2986" s="1954"/>
    </row>
    <row r="2988" spans="4:33" s="304" customFormat="1" ht="15.75" customHeight="1">
      <c r="D2988" s="305"/>
      <c r="AG2988" s="1954"/>
    </row>
    <row r="2990" spans="4:33" s="304" customFormat="1" ht="15.75" customHeight="1">
      <c r="D2990" s="305"/>
      <c r="AG2990" s="1954"/>
    </row>
    <row r="2992" spans="4:33" s="304" customFormat="1" ht="15.75" customHeight="1">
      <c r="D2992" s="305"/>
      <c r="AG2992" s="1954"/>
    </row>
    <row r="2994" spans="4:33" s="304" customFormat="1" ht="15.75" customHeight="1">
      <c r="D2994" s="305"/>
      <c r="AG2994" s="1954"/>
    </row>
    <row r="2996" spans="4:33" s="304" customFormat="1" ht="15.75" customHeight="1">
      <c r="D2996" s="305"/>
      <c r="AG2996" s="1954"/>
    </row>
    <row r="2998" spans="4:33" s="304" customFormat="1" ht="15.75" customHeight="1">
      <c r="D2998" s="305"/>
      <c r="AG2998" s="1954"/>
    </row>
    <row r="3000" spans="4:33" s="304" customFormat="1" ht="15.75" customHeight="1">
      <c r="D3000" s="305"/>
      <c r="AG3000" s="1954"/>
    </row>
    <row r="3002" spans="4:33" s="304" customFormat="1" ht="15.75" customHeight="1">
      <c r="D3002" s="305"/>
      <c r="AG3002" s="1954"/>
    </row>
    <row r="3004" spans="4:33" s="304" customFormat="1" ht="15.75" customHeight="1">
      <c r="D3004" s="305"/>
      <c r="AG3004" s="1954"/>
    </row>
    <row r="3006" spans="4:33" s="304" customFormat="1" ht="15.75" customHeight="1">
      <c r="D3006" s="305"/>
      <c r="AG3006" s="1954"/>
    </row>
    <row r="3008" spans="4:33" s="304" customFormat="1" ht="15.75" customHeight="1">
      <c r="D3008" s="305"/>
      <c r="AG3008" s="1954"/>
    </row>
    <row r="3010" spans="4:33" s="304" customFormat="1" ht="15.75" customHeight="1">
      <c r="D3010" s="305"/>
      <c r="AG3010" s="1954"/>
    </row>
    <row r="3012" spans="4:33" s="304" customFormat="1" ht="15.75" customHeight="1">
      <c r="D3012" s="305"/>
      <c r="AG3012" s="1954"/>
    </row>
    <row r="3014" spans="4:33" s="304" customFormat="1" ht="15.75" customHeight="1">
      <c r="D3014" s="305"/>
      <c r="AG3014" s="1954"/>
    </row>
    <row r="3016" spans="4:33" s="304" customFormat="1" ht="15.75" customHeight="1">
      <c r="D3016" s="305"/>
      <c r="AG3016" s="1954"/>
    </row>
    <row r="3018" spans="4:33" s="304" customFormat="1" ht="15.75" customHeight="1">
      <c r="D3018" s="305"/>
      <c r="AG3018" s="1954"/>
    </row>
    <row r="3020" spans="4:33" s="304" customFormat="1" ht="15.75" customHeight="1">
      <c r="D3020" s="305"/>
      <c r="AG3020" s="1954"/>
    </row>
    <row r="3022" spans="4:33" s="304" customFormat="1" ht="15.75" customHeight="1">
      <c r="D3022" s="305"/>
      <c r="AG3022" s="1954"/>
    </row>
    <row r="3024" spans="4:33" s="304" customFormat="1" ht="15.75" customHeight="1">
      <c r="D3024" s="305"/>
      <c r="AG3024" s="1954"/>
    </row>
    <row r="3026" spans="4:33" s="304" customFormat="1" ht="15.75" customHeight="1">
      <c r="D3026" s="305"/>
      <c r="AG3026" s="1954"/>
    </row>
    <row r="3028" spans="4:33" s="304" customFormat="1" ht="15.75" customHeight="1">
      <c r="D3028" s="305"/>
      <c r="AG3028" s="1954"/>
    </row>
    <row r="3030" spans="4:33" s="304" customFormat="1" ht="15.75" customHeight="1">
      <c r="D3030" s="305"/>
      <c r="AG3030" s="1954"/>
    </row>
    <row r="3032" spans="4:33" s="304" customFormat="1" ht="15.75" customHeight="1">
      <c r="D3032" s="305"/>
      <c r="AG3032" s="1954"/>
    </row>
    <row r="3034" spans="4:33" s="304" customFormat="1" ht="15.75" customHeight="1">
      <c r="D3034" s="305"/>
      <c r="AG3034" s="1954"/>
    </row>
    <row r="3036" spans="4:33" s="304" customFormat="1" ht="15.75" customHeight="1">
      <c r="D3036" s="305"/>
      <c r="AG3036" s="1954"/>
    </row>
    <row r="3038" spans="4:33" s="304" customFormat="1" ht="15.75" customHeight="1">
      <c r="D3038" s="305"/>
      <c r="AG3038" s="1954"/>
    </row>
    <row r="3040" spans="4:33" s="304" customFormat="1" ht="15.75" customHeight="1">
      <c r="D3040" s="305"/>
      <c r="AG3040" s="1954"/>
    </row>
    <row r="3042" spans="4:33" s="304" customFormat="1" ht="15.75" customHeight="1">
      <c r="D3042" s="305"/>
      <c r="AG3042" s="1954"/>
    </row>
    <row r="3044" spans="4:33" s="304" customFormat="1" ht="15.75" customHeight="1">
      <c r="D3044" s="305"/>
      <c r="AG3044" s="1954"/>
    </row>
    <row r="3046" spans="4:33" s="304" customFormat="1" ht="15.75" customHeight="1">
      <c r="D3046" s="305"/>
      <c r="AG3046" s="1954"/>
    </row>
    <row r="3048" spans="4:33" s="304" customFormat="1" ht="15.75" customHeight="1">
      <c r="D3048" s="305"/>
      <c r="AG3048" s="1954"/>
    </row>
    <row r="3050" spans="4:33" s="304" customFormat="1" ht="15.75" customHeight="1">
      <c r="D3050" s="305"/>
      <c r="AG3050" s="1954"/>
    </row>
    <row r="3052" spans="4:33" s="304" customFormat="1" ht="15.75" customHeight="1">
      <c r="D3052" s="305"/>
      <c r="AG3052" s="1954"/>
    </row>
    <row r="3054" spans="4:33" s="304" customFormat="1" ht="15.75" customHeight="1">
      <c r="D3054" s="305"/>
      <c r="AG3054" s="1954"/>
    </row>
    <row r="3056" spans="4:33" s="304" customFormat="1" ht="15.75" customHeight="1">
      <c r="D3056" s="305"/>
      <c r="AG3056" s="1954"/>
    </row>
    <row r="3058" spans="4:33" s="304" customFormat="1" ht="15.75" customHeight="1">
      <c r="D3058" s="305"/>
      <c r="AG3058" s="1954"/>
    </row>
    <row r="3060" spans="4:33" s="304" customFormat="1" ht="15.75" customHeight="1">
      <c r="D3060" s="305"/>
      <c r="AG3060" s="1954"/>
    </row>
    <row r="3062" spans="4:33" s="304" customFormat="1" ht="15.75" customHeight="1">
      <c r="D3062" s="305"/>
      <c r="AG3062" s="1954"/>
    </row>
    <row r="3064" spans="4:33" s="304" customFormat="1" ht="15.75" customHeight="1">
      <c r="D3064" s="305"/>
      <c r="AG3064" s="1954"/>
    </row>
    <row r="3066" spans="4:33" s="304" customFormat="1" ht="15.75" customHeight="1">
      <c r="D3066" s="305"/>
      <c r="AG3066" s="1954"/>
    </row>
    <row r="3068" spans="4:33" s="304" customFormat="1" ht="15.75" customHeight="1">
      <c r="D3068" s="305"/>
      <c r="AG3068" s="1954"/>
    </row>
    <row r="3070" spans="4:33" s="304" customFormat="1" ht="15.75" customHeight="1">
      <c r="D3070" s="305"/>
      <c r="AG3070" s="1954"/>
    </row>
    <row r="3072" spans="4:33" s="304" customFormat="1" ht="15.75" customHeight="1">
      <c r="D3072" s="305"/>
      <c r="AG3072" s="1954"/>
    </row>
    <row r="3074" spans="4:33" s="304" customFormat="1" ht="15.75" customHeight="1">
      <c r="D3074" s="305"/>
      <c r="AG3074" s="1954"/>
    </row>
    <row r="3076" spans="4:33" s="304" customFormat="1" ht="15.75" customHeight="1">
      <c r="D3076" s="305"/>
      <c r="AG3076" s="1954"/>
    </row>
    <row r="3078" spans="4:33" s="304" customFormat="1" ht="15.75" customHeight="1">
      <c r="D3078" s="305"/>
      <c r="AG3078" s="1954"/>
    </row>
    <row r="3080" spans="4:33" s="304" customFormat="1" ht="15.75" customHeight="1">
      <c r="D3080" s="305"/>
      <c r="AG3080" s="1954"/>
    </row>
    <row r="3082" spans="4:33" s="304" customFormat="1" ht="15.75" customHeight="1">
      <c r="D3082" s="305"/>
      <c r="AG3082" s="1954"/>
    </row>
    <row r="3084" spans="4:33" s="304" customFormat="1" ht="15.75" customHeight="1">
      <c r="D3084" s="305"/>
      <c r="AG3084" s="1954"/>
    </row>
    <row r="3086" spans="4:33" s="304" customFormat="1" ht="15.75" customHeight="1">
      <c r="D3086" s="305"/>
      <c r="AG3086" s="1954"/>
    </row>
    <row r="3088" spans="4:33" s="304" customFormat="1" ht="15.75" customHeight="1">
      <c r="D3088" s="305"/>
      <c r="AG3088" s="1954"/>
    </row>
    <row r="3090" spans="4:33" s="304" customFormat="1" ht="15.75" customHeight="1">
      <c r="D3090" s="305"/>
      <c r="AG3090" s="1954"/>
    </row>
    <row r="3092" spans="4:33" s="304" customFormat="1" ht="15.75" customHeight="1">
      <c r="D3092" s="305"/>
      <c r="AG3092" s="1954"/>
    </row>
    <row r="3094" spans="4:33" s="304" customFormat="1" ht="15.75" customHeight="1">
      <c r="D3094" s="305"/>
      <c r="AG3094" s="1954"/>
    </row>
    <row r="3096" spans="4:33" s="304" customFormat="1" ht="15.75" customHeight="1">
      <c r="D3096" s="305"/>
      <c r="AG3096" s="1954"/>
    </row>
    <row r="3098" spans="4:33" s="304" customFormat="1" ht="15.75" customHeight="1">
      <c r="D3098" s="305"/>
      <c r="AG3098" s="1954"/>
    </row>
    <row r="3100" spans="4:33" s="304" customFormat="1" ht="15.75" customHeight="1">
      <c r="D3100" s="305"/>
      <c r="AG3100" s="1954"/>
    </row>
    <row r="3102" spans="4:33" s="304" customFormat="1" ht="15.75" customHeight="1">
      <c r="D3102" s="305"/>
      <c r="AG3102" s="1954"/>
    </row>
    <row r="3104" spans="4:33" s="304" customFormat="1" ht="15.75" customHeight="1">
      <c r="D3104" s="305"/>
      <c r="AG3104" s="1954"/>
    </row>
    <row r="3106" spans="4:33" s="304" customFormat="1" ht="15.75" customHeight="1">
      <c r="D3106" s="305"/>
      <c r="AG3106" s="1954"/>
    </row>
    <row r="3108" spans="4:33" s="304" customFormat="1" ht="15.75" customHeight="1">
      <c r="D3108" s="305"/>
      <c r="AG3108" s="1954"/>
    </row>
    <row r="3110" spans="4:33" s="304" customFormat="1" ht="15.75" customHeight="1">
      <c r="D3110" s="305"/>
      <c r="AG3110" s="1954"/>
    </row>
    <row r="3112" spans="4:33" s="304" customFormat="1" ht="15.75" customHeight="1">
      <c r="D3112" s="305"/>
      <c r="AG3112" s="1954"/>
    </row>
    <row r="3114" spans="4:33" s="304" customFormat="1" ht="15.75" customHeight="1">
      <c r="D3114" s="305"/>
      <c r="AG3114" s="1954"/>
    </row>
    <row r="3116" spans="4:33" s="304" customFormat="1" ht="15.75" customHeight="1">
      <c r="D3116" s="305"/>
      <c r="AG3116" s="1954"/>
    </row>
    <row r="3118" spans="4:33" s="304" customFormat="1" ht="15.75" customHeight="1">
      <c r="D3118" s="305"/>
      <c r="AG3118" s="1954"/>
    </row>
    <row r="3120" spans="4:33" s="304" customFormat="1" ht="15.75" customHeight="1">
      <c r="D3120" s="305"/>
      <c r="AG3120" s="1954"/>
    </row>
    <row r="3122" spans="4:33" s="304" customFormat="1" ht="15.75" customHeight="1">
      <c r="D3122" s="305"/>
      <c r="AG3122" s="1954"/>
    </row>
    <row r="3124" spans="4:33" s="304" customFormat="1" ht="15.75" customHeight="1">
      <c r="D3124" s="305"/>
      <c r="AG3124" s="1954"/>
    </row>
    <row r="3126" spans="4:33" s="304" customFormat="1" ht="15.75" customHeight="1">
      <c r="D3126" s="305"/>
      <c r="AG3126" s="1954"/>
    </row>
    <row r="3128" spans="4:33" s="304" customFormat="1" ht="15.75" customHeight="1">
      <c r="D3128" s="305"/>
      <c r="AG3128" s="1954"/>
    </row>
    <row r="3130" spans="4:33" s="304" customFormat="1" ht="15.75" customHeight="1">
      <c r="D3130" s="305"/>
      <c r="AG3130" s="1954"/>
    </row>
    <row r="3132" spans="4:33" s="304" customFormat="1" ht="15.75" customHeight="1">
      <c r="D3132" s="305"/>
      <c r="AG3132" s="1954"/>
    </row>
    <row r="3134" spans="4:33" s="304" customFormat="1" ht="15.75" customHeight="1">
      <c r="D3134" s="305"/>
      <c r="AG3134" s="1954"/>
    </row>
    <row r="3136" spans="4:33" s="304" customFormat="1" ht="15.75" customHeight="1">
      <c r="D3136" s="305"/>
      <c r="AG3136" s="1954"/>
    </row>
    <row r="3138" spans="4:33" s="304" customFormat="1" ht="15.75" customHeight="1">
      <c r="D3138" s="305"/>
      <c r="AG3138" s="1954"/>
    </row>
    <row r="3140" spans="4:33" s="304" customFormat="1" ht="15.75" customHeight="1">
      <c r="D3140" s="305"/>
      <c r="AG3140" s="1954"/>
    </row>
    <row r="3142" spans="4:33" s="304" customFormat="1" ht="15.75" customHeight="1">
      <c r="D3142" s="305"/>
      <c r="AG3142" s="1954"/>
    </row>
    <row r="3144" spans="4:33" s="304" customFormat="1" ht="15.75" customHeight="1">
      <c r="D3144" s="305"/>
      <c r="AG3144" s="1954"/>
    </row>
    <row r="3146" spans="4:33" s="304" customFormat="1" ht="15.75" customHeight="1">
      <c r="D3146" s="305"/>
      <c r="AG3146" s="1954"/>
    </row>
    <row r="3148" spans="4:33" s="304" customFormat="1" ht="15.75" customHeight="1">
      <c r="D3148" s="305"/>
      <c r="AG3148" s="1954"/>
    </row>
    <row r="3150" spans="4:33" s="304" customFormat="1" ht="15.75" customHeight="1">
      <c r="D3150" s="305"/>
      <c r="AG3150" s="1954"/>
    </row>
    <row r="3152" spans="4:33" s="304" customFormat="1" ht="15.75" customHeight="1">
      <c r="D3152" s="305"/>
      <c r="AG3152" s="1954"/>
    </row>
    <row r="3154" spans="4:33" s="304" customFormat="1" ht="15.75" customHeight="1">
      <c r="D3154" s="305"/>
      <c r="AG3154" s="1954"/>
    </row>
    <row r="3156" spans="4:33" s="304" customFormat="1" ht="15.75" customHeight="1">
      <c r="D3156" s="305"/>
      <c r="AG3156" s="1954"/>
    </row>
    <row r="3158" spans="4:33" s="304" customFormat="1" ht="15.75" customHeight="1">
      <c r="D3158" s="305"/>
      <c r="AG3158" s="1954"/>
    </row>
    <row r="3160" spans="4:33" s="304" customFormat="1" ht="15.75" customHeight="1">
      <c r="D3160" s="305"/>
      <c r="AG3160" s="1954"/>
    </row>
    <row r="3162" spans="4:33" s="304" customFormat="1" ht="15.75" customHeight="1">
      <c r="D3162" s="305"/>
      <c r="AG3162" s="1954"/>
    </row>
    <row r="3164" spans="4:33" s="304" customFormat="1" ht="15.75" customHeight="1">
      <c r="D3164" s="305"/>
      <c r="AG3164" s="1954"/>
    </row>
    <row r="3166" spans="4:33" s="304" customFormat="1" ht="15.75" customHeight="1">
      <c r="D3166" s="305"/>
      <c r="AG3166" s="1954"/>
    </row>
    <row r="3168" spans="4:33" s="304" customFormat="1" ht="15.75" customHeight="1">
      <c r="D3168" s="305"/>
      <c r="AG3168" s="1954"/>
    </row>
    <row r="3170" spans="4:33" s="304" customFormat="1" ht="15.75" customHeight="1">
      <c r="D3170" s="305"/>
      <c r="AG3170" s="1954"/>
    </row>
    <row r="3172" spans="4:33" s="304" customFormat="1" ht="15.75" customHeight="1">
      <c r="D3172" s="305"/>
      <c r="AG3172" s="1954"/>
    </row>
    <row r="3174" spans="4:33" s="304" customFormat="1" ht="15.75" customHeight="1">
      <c r="D3174" s="305"/>
      <c r="AG3174" s="1954"/>
    </row>
    <row r="3176" spans="4:33" s="304" customFormat="1" ht="15.75" customHeight="1">
      <c r="D3176" s="305"/>
      <c r="AG3176" s="1954"/>
    </row>
    <row r="3178" spans="4:33" s="304" customFormat="1" ht="15.75" customHeight="1">
      <c r="D3178" s="305"/>
      <c r="AG3178" s="1954"/>
    </row>
    <row r="3180" spans="4:33" s="304" customFormat="1" ht="15.75" customHeight="1">
      <c r="D3180" s="305"/>
      <c r="AG3180" s="1954"/>
    </row>
    <row r="3182" spans="4:33" s="304" customFormat="1" ht="15.75" customHeight="1">
      <c r="D3182" s="305"/>
      <c r="AG3182" s="1954"/>
    </row>
    <row r="3184" spans="4:33" s="304" customFormat="1" ht="15.75" customHeight="1">
      <c r="D3184" s="305"/>
      <c r="AG3184" s="1954"/>
    </row>
    <row r="3186" spans="4:33" s="304" customFormat="1" ht="15.75" customHeight="1">
      <c r="D3186" s="305"/>
      <c r="AG3186" s="1954"/>
    </row>
    <row r="3188" spans="4:33" s="304" customFormat="1" ht="15.75" customHeight="1">
      <c r="D3188" s="305"/>
      <c r="AG3188" s="1954"/>
    </row>
    <row r="3190" spans="4:33" s="304" customFormat="1" ht="15.75" customHeight="1">
      <c r="D3190" s="305"/>
      <c r="AG3190" s="1954"/>
    </row>
    <row r="3192" spans="4:33" s="304" customFormat="1" ht="15.75" customHeight="1">
      <c r="D3192" s="305"/>
      <c r="AG3192" s="1954"/>
    </row>
    <row r="3194" spans="4:33" s="304" customFormat="1" ht="15.75" customHeight="1">
      <c r="D3194" s="305"/>
      <c r="AG3194" s="1954"/>
    </row>
    <row r="3196" spans="4:33" s="304" customFormat="1" ht="15.75" customHeight="1">
      <c r="D3196" s="305"/>
      <c r="AG3196" s="1954"/>
    </row>
    <row r="3198" spans="4:33" s="304" customFormat="1" ht="15.75" customHeight="1">
      <c r="D3198" s="305"/>
      <c r="AG3198" s="1954"/>
    </row>
    <row r="3200" spans="4:33" s="304" customFormat="1" ht="15.75" customHeight="1">
      <c r="D3200" s="305"/>
      <c r="AG3200" s="1954"/>
    </row>
    <row r="3202" spans="4:33" s="304" customFormat="1" ht="15.75" customHeight="1">
      <c r="D3202" s="305"/>
      <c r="AG3202" s="1954"/>
    </row>
    <row r="3204" spans="4:33" s="304" customFormat="1" ht="15.75" customHeight="1">
      <c r="D3204" s="305"/>
      <c r="AG3204" s="1954"/>
    </row>
    <row r="3206" spans="4:33" s="304" customFormat="1" ht="15.75" customHeight="1">
      <c r="D3206" s="305"/>
      <c r="AG3206" s="1954"/>
    </row>
    <row r="3208" spans="4:33" s="304" customFormat="1" ht="15.75" customHeight="1">
      <c r="D3208" s="305"/>
      <c r="AG3208" s="1954"/>
    </row>
    <row r="3210" spans="4:33" s="304" customFormat="1" ht="15.75" customHeight="1">
      <c r="D3210" s="305"/>
      <c r="AG3210" s="1954"/>
    </row>
    <row r="3212" spans="4:33" s="304" customFormat="1" ht="15.75" customHeight="1">
      <c r="D3212" s="305"/>
      <c r="AG3212" s="1954"/>
    </row>
    <row r="3214" spans="4:33" s="304" customFormat="1" ht="15.75" customHeight="1">
      <c r="D3214" s="305"/>
      <c r="AG3214" s="1954"/>
    </row>
    <row r="3216" spans="4:33" s="304" customFormat="1" ht="15.75" customHeight="1">
      <c r="D3216" s="305"/>
      <c r="AG3216" s="1954"/>
    </row>
    <row r="3218" spans="4:33" s="304" customFormat="1" ht="15.75" customHeight="1">
      <c r="D3218" s="305"/>
      <c r="AG3218" s="1954"/>
    </row>
    <row r="3220" spans="4:33" s="304" customFormat="1" ht="15.75" customHeight="1">
      <c r="D3220" s="305"/>
      <c r="AG3220" s="1954"/>
    </row>
    <row r="3222" spans="4:33" s="304" customFormat="1" ht="15.75" customHeight="1">
      <c r="D3222" s="305"/>
      <c r="AG3222" s="1954"/>
    </row>
    <row r="3224" spans="4:33" s="304" customFormat="1" ht="15.75" customHeight="1">
      <c r="D3224" s="305"/>
      <c r="AG3224" s="1954"/>
    </row>
    <row r="3226" spans="4:33" s="304" customFormat="1" ht="15.75" customHeight="1">
      <c r="D3226" s="305"/>
      <c r="AG3226" s="1954"/>
    </row>
    <row r="3228" spans="4:33" s="304" customFormat="1" ht="15.75" customHeight="1">
      <c r="D3228" s="305"/>
      <c r="AG3228" s="1954"/>
    </row>
    <row r="3230" spans="4:33" s="304" customFormat="1" ht="15.75" customHeight="1">
      <c r="D3230" s="305"/>
      <c r="AG3230" s="1954"/>
    </row>
    <row r="3232" spans="4:33" s="304" customFormat="1" ht="15.75" customHeight="1">
      <c r="D3232" s="305"/>
      <c r="AG3232" s="1954"/>
    </row>
    <row r="3234" spans="4:33" s="304" customFormat="1" ht="15.75" customHeight="1">
      <c r="D3234" s="305"/>
      <c r="AG3234" s="1954"/>
    </row>
    <row r="3236" spans="4:33" s="304" customFormat="1" ht="15.75" customHeight="1">
      <c r="D3236" s="305"/>
      <c r="AG3236" s="1954"/>
    </row>
    <row r="3238" spans="4:33" s="304" customFormat="1" ht="15.75" customHeight="1">
      <c r="D3238" s="305"/>
      <c r="AG3238" s="1954"/>
    </row>
    <row r="3240" spans="4:33" s="304" customFormat="1" ht="15.75" customHeight="1">
      <c r="D3240" s="305"/>
      <c r="AG3240" s="1954"/>
    </row>
    <row r="3242" spans="4:33" s="304" customFormat="1" ht="15.75" customHeight="1">
      <c r="D3242" s="305"/>
      <c r="AG3242" s="1954"/>
    </row>
    <row r="3244" spans="4:33" s="304" customFormat="1" ht="15.75" customHeight="1">
      <c r="D3244" s="305"/>
      <c r="AG3244" s="1954"/>
    </row>
    <row r="3246" spans="4:33" s="304" customFormat="1" ht="15.75" customHeight="1">
      <c r="D3246" s="305"/>
      <c r="AG3246" s="1954"/>
    </row>
    <row r="3248" spans="4:33" s="304" customFormat="1" ht="15.75" customHeight="1">
      <c r="D3248" s="305"/>
      <c r="AG3248" s="1954"/>
    </row>
    <row r="3250" spans="4:33" s="304" customFormat="1" ht="15.75" customHeight="1">
      <c r="D3250" s="305"/>
      <c r="AG3250" s="1954"/>
    </row>
    <row r="3252" spans="4:33" s="304" customFormat="1" ht="15.75" customHeight="1">
      <c r="D3252" s="305"/>
      <c r="AG3252" s="1954"/>
    </row>
    <row r="3254" spans="4:33" s="304" customFormat="1" ht="15.75" customHeight="1">
      <c r="D3254" s="305"/>
      <c r="AG3254" s="1954"/>
    </row>
    <row r="3256" spans="4:33" s="304" customFormat="1" ht="15.75" customHeight="1">
      <c r="D3256" s="305"/>
      <c r="AG3256" s="1954"/>
    </row>
    <row r="3258" spans="4:33" s="304" customFormat="1" ht="15.75" customHeight="1">
      <c r="D3258" s="305"/>
      <c r="AG3258" s="1954"/>
    </row>
    <row r="3260" spans="4:33" s="304" customFormat="1" ht="15.75" customHeight="1">
      <c r="D3260" s="305"/>
      <c r="AG3260" s="1954"/>
    </row>
    <row r="3262" spans="4:33" s="304" customFormat="1" ht="15.75" customHeight="1">
      <c r="D3262" s="305"/>
      <c r="AG3262" s="1954"/>
    </row>
    <row r="3264" spans="4:33" s="304" customFormat="1" ht="15.75" customHeight="1">
      <c r="D3264" s="305"/>
      <c r="AG3264" s="1954"/>
    </row>
    <row r="3266" spans="4:33" s="304" customFormat="1" ht="15.75" customHeight="1">
      <c r="D3266" s="305"/>
      <c r="AG3266" s="1954"/>
    </row>
    <row r="3268" spans="4:33" s="304" customFormat="1" ht="15.75" customHeight="1">
      <c r="D3268" s="305"/>
      <c r="AG3268" s="1954"/>
    </row>
    <row r="3270" spans="4:33" s="304" customFormat="1" ht="15.75" customHeight="1">
      <c r="D3270" s="305"/>
      <c r="AG3270" s="1954"/>
    </row>
    <row r="3272" spans="4:33" s="304" customFormat="1" ht="15.75" customHeight="1">
      <c r="D3272" s="305"/>
      <c r="AG3272" s="1954"/>
    </row>
    <row r="3274" spans="4:33" s="304" customFormat="1" ht="15.75" customHeight="1">
      <c r="D3274" s="305"/>
      <c r="AG3274" s="1954"/>
    </row>
    <row r="3276" spans="4:33" s="304" customFormat="1" ht="15.75" customHeight="1">
      <c r="D3276" s="305"/>
      <c r="AG3276" s="1954"/>
    </row>
    <row r="3278" spans="4:33" s="304" customFormat="1" ht="15.75" customHeight="1">
      <c r="D3278" s="305"/>
      <c r="AG3278" s="1954"/>
    </row>
    <row r="3280" spans="4:33" s="304" customFormat="1" ht="15.75" customHeight="1">
      <c r="D3280" s="305"/>
      <c r="AG3280" s="1954"/>
    </row>
    <row r="3282" spans="4:33" s="304" customFormat="1" ht="15.75" customHeight="1">
      <c r="D3282" s="305"/>
      <c r="AG3282" s="1954"/>
    </row>
    <row r="3284" spans="4:33" s="304" customFormat="1" ht="15.75" customHeight="1">
      <c r="D3284" s="305"/>
      <c r="AG3284" s="1954"/>
    </row>
    <row r="3286" spans="4:33" s="304" customFormat="1" ht="15.75" customHeight="1">
      <c r="D3286" s="305"/>
      <c r="AG3286" s="1954"/>
    </row>
    <row r="3288" spans="4:33" s="304" customFormat="1" ht="15.75" customHeight="1">
      <c r="D3288" s="305"/>
      <c r="AG3288" s="1954"/>
    </row>
    <row r="3290" spans="4:33" s="304" customFormat="1" ht="15.75" customHeight="1">
      <c r="D3290" s="305"/>
      <c r="AG3290" s="1954"/>
    </row>
    <row r="3292" spans="4:33" s="304" customFormat="1" ht="15.75" customHeight="1">
      <c r="D3292" s="305"/>
      <c r="AG3292" s="1954"/>
    </row>
    <row r="3294" spans="4:33" s="304" customFormat="1" ht="15.75" customHeight="1">
      <c r="D3294" s="305"/>
      <c r="AG3294" s="1954"/>
    </row>
    <row r="3296" spans="4:33" s="304" customFormat="1" ht="15.75" customHeight="1">
      <c r="D3296" s="305"/>
      <c r="AG3296" s="1954"/>
    </row>
    <row r="3298" spans="4:33" s="304" customFormat="1" ht="15.75" customHeight="1">
      <c r="D3298" s="305"/>
      <c r="AG3298" s="1954"/>
    </row>
    <row r="3300" spans="4:33" s="304" customFormat="1" ht="15.75" customHeight="1">
      <c r="D3300" s="305"/>
      <c r="AG3300" s="1954"/>
    </row>
    <row r="3302" spans="4:33" s="304" customFormat="1" ht="15.75" customHeight="1">
      <c r="D3302" s="305"/>
      <c r="AG3302" s="1954"/>
    </row>
    <row r="3304" spans="4:33" s="304" customFormat="1" ht="15.75" customHeight="1">
      <c r="D3304" s="305"/>
      <c r="AG3304" s="1954"/>
    </row>
    <row r="3306" spans="4:33" s="304" customFormat="1" ht="15.75" customHeight="1">
      <c r="D3306" s="305"/>
      <c r="AG3306" s="1954"/>
    </row>
    <row r="3308" spans="4:33" s="304" customFormat="1" ht="15.75" customHeight="1">
      <c r="D3308" s="305"/>
      <c r="AG3308" s="1954"/>
    </row>
    <row r="3310" spans="4:33" s="304" customFormat="1" ht="15.75" customHeight="1">
      <c r="D3310" s="305"/>
      <c r="AG3310" s="1954"/>
    </row>
    <row r="3312" spans="4:33" s="304" customFormat="1" ht="15.75" customHeight="1">
      <c r="D3312" s="305"/>
      <c r="AG3312" s="1954"/>
    </row>
    <row r="3314" spans="4:33" s="304" customFormat="1" ht="15.75" customHeight="1">
      <c r="D3314" s="305"/>
      <c r="AG3314" s="1954"/>
    </row>
    <row r="3316" spans="4:33" s="304" customFormat="1" ht="15.75" customHeight="1">
      <c r="D3316" s="305"/>
      <c r="AG3316" s="1954"/>
    </row>
    <row r="3318" spans="4:33" s="304" customFormat="1" ht="15.75" customHeight="1">
      <c r="D3318" s="305"/>
      <c r="AG3318" s="1954"/>
    </row>
    <row r="3320" spans="4:33" s="304" customFormat="1" ht="15.75" customHeight="1">
      <c r="D3320" s="305"/>
      <c r="AG3320" s="1954"/>
    </row>
    <row r="3322" spans="4:33" s="304" customFormat="1" ht="15.75" customHeight="1">
      <c r="D3322" s="305"/>
      <c r="AG3322" s="1954"/>
    </row>
    <row r="3324" spans="4:33" s="304" customFormat="1" ht="15.75" customHeight="1">
      <c r="D3324" s="305"/>
      <c r="AG3324" s="1954"/>
    </row>
    <row r="3326" spans="4:33" s="304" customFormat="1" ht="15.75" customHeight="1">
      <c r="D3326" s="305"/>
      <c r="AG3326" s="1954"/>
    </row>
    <row r="3328" spans="4:33" s="304" customFormat="1" ht="15.75" customHeight="1">
      <c r="D3328" s="305"/>
      <c r="AG3328" s="1954"/>
    </row>
    <row r="3330" spans="4:33" s="304" customFormat="1" ht="15.75" customHeight="1">
      <c r="D3330" s="305"/>
      <c r="AG3330" s="1954"/>
    </row>
    <row r="3332" spans="4:33" s="304" customFormat="1" ht="15.75" customHeight="1">
      <c r="D3332" s="305"/>
      <c r="AG3332" s="1954"/>
    </row>
    <row r="3334" spans="4:33" s="304" customFormat="1" ht="15.75" customHeight="1">
      <c r="D3334" s="305"/>
      <c r="AG3334" s="1954"/>
    </row>
    <row r="3336" spans="4:33" s="304" customFormat="1" ht="15.75" customHeight="1">
      <c r="D3336" s="305"/>
      <c r="AG3336" s="1954"/>
    </row>
    <row r="3338" spans="4:33" s="304" customFormat="1" ht="15.75" customHeight="1">
      <c r="D3338" s="305"/>
      <c r="AG3338" s="1954"/>
    </row>
    <row r="3340" spans="4:33" s="304" customFormat="1" ht="15.75" customHeight="1">
      <c r="D3340" s="305"/>
      <c r="AG3340" s="1954"/>
    </row>
    <row r="3342" spans="4:33" s="304" customFormat="1" ht="15.75" customHeight="1">
      <c r="D3342" s="305"/>
      <c r="AG3342" s="1954"/>
    </row>
    <row r="3344" spans="4:33" s="304" customFormat="1" ht="15.75" customHeight="1">
      <c r="D3344" s="305"/>
      <c r="AG3344" s="1954"/>
    </row>
    <row r="3346" spans="4:33" s="304" customFormat="1" ht="15.75" customHeight="1">
      <c r="D3346" s="305"/>
      <c r="AG3346" s="1954"/>
    </row>
    <row r="3348" spans="4:33" s="304" customFormat="1" ht="15.75" customHeight="1">
      <c r="D3348" s="305"/>
      <c r="AG3348" s="1954"/>
    </row>
    <row r="3350" spans="4:33" s="304" customFormat="1" ht="15.75" customHeight="1">
      <c r="D3350" s="305"/>
      <c r="AG3350" s="1954"/>
    </row>
    <row r="3352" spans="4:33" s="304" customFormat="1" ht="15.75" customHeight="1">
      <c r="D3352" s="305"/>
      <c r="AG3352" s="1954"/>
    </row>
    <row r="3354" spans="4:33" s="304" customFormat="1" ht="15.75" customHeight="1">
      <c r="D3354" s="305"/>
      <c r="AG3354" s="1954"/>
    </row>
    <row r="3356" spans="4:33" s="304" customFormat="1" ht="15.75" customHeight="1">
      <c r="D3356" s="305"/>
      <c r="AG3356" s="1954"/>
    </row>
    <row r="3358" spans="4:33" s="304" customFormat="1" ht="15.75" customHeight="1">
      <c r="D3358" s="305"/>
      <c r="AG3358" s="1954"/>
    </row>
    <row r="3360" spans="4:33" s="304" customFormat="1" ht="15.75" customHeight="1">
      <c r="D3360" s="305"/>
      <c r="AG3360" s="1954"/>
    </row>
    <row r="3362" spans="4:33" s="304" customFormat="1" ht="15.75" customHeight="1">
      <c r="D3362" s="305"/>
      <c r="AG3362" s="1954"/>
    </row>
    <row r="3364" spans="4:33" s="304" customFormat="1" ht="15.75" customHeight="1">
      <c r="D3364" s="305"/>
      <c r="AG3364" s="1954"/>
    </row>
    <row r="3366" spans="4:33" s="304" customFormat="1" ht="15.75" customHeight="1">
      <c r="D3366" s="305"/>
      <c r="AG3366" s="1954"/>
    </row>
    <row r="3368" spans="4:33" s="304" customFormat="1" ht="15.75" customHeight="1">
      <c r="D3368" s="305"/>
      <c r="AG3368" s="1954"/>
    </row>
    <row r="3370" spans="4:33" s="304" customFormat="1" ht="15.75" customHeight="1">
      <c r="D3370" s="305"/>
      <c r="AG3370" s="1954"/>
    </row>
    <row r="3372" spans="4:33" s="304" customFormat="1" ht="15.75" customHeight="1">
      <c r="D3372" s="305"/>
      <c r="AG3372" s="1954"/>
    </row>
    <row r="3374" spans="4:33" s="304" customFormat="1" ht="15.75" customHeight="1">
      <c r="D3374" s="305"/>
      <c r="AG3374" s="1954"/>
    </row>
    <row r="3376" spans="4:33" s="304" customFormat="1" ht="15.75" customHeight="1">
      <c r="D3376" s="305"/>
      <c r="AG3376" s="1954"/>
    </row>
    <row r="3378" spans="4:33" s="304" customFormat="1" ht="15.75" customHeight="1">
      <c r="D3378" s="305"/>
      <c r="AG3378" s="1954"/>
    </row>
    <row r="3380" spans="4:33" s="304" customFormat="1" ht="15.75" customHeight="1">
      <c r="D3380" s="305"/>
      <c r="AG3380" s="1954"/>
    </row>
    <row r="3382" spans="4:33" s="304" customFormat="1" ht="15.75" customHeight="1">
      <c r="D3382" s="305"/>
      <c r="AG3382" s="1954"/>
    </row>
    <row r="3384" spans="4:33" s="304" customFormat="1" ht="15.75" customHeight="1">
      <c r="D3384" s="305"/>
      <c r="AG3384" s="1954"/>
    </row>
    <row r="3386" spans="4:33" s="304" customFormat="1" ht="15.75" customHeight="1">
      <c r="D3386" s="305"/>
      <c r="AG3386" s="1954"/>
    </row>
    <row r="3388" spans="4:33" s="304" customFormat="1" ht="15.75" customHeight="1">
      <c r="D3388" s="305"/>
      <c r="AG3388" s="1954"/>
    </row>
    <row r="3390" spans="4:33" s="304" customFormat="1" ht="15.75" customHeight="1">
      <c r="D3390" s="305"/>
      <c r="AG3390" s="1954"/>
    </row>
    <row r="3392" spans="4:33" s="304" customFormat="1" ht="15.75" customHeight="1">
      <c r="D3392" s="305"/>
      <c r="AG3392" s="1954"/>
    </row>
    <row r="3394" spans="4:33" s="304" customFormat="1" ht="15.75" customHeight="1">
      <c r="D3394" s="305"/>
      <c r="AG3394" s="1954"/>
    </row>
    <row r="3396" spans="4:33" s="304" customFormat="1" ht="15.75" customHeight="1">
      <c r="D3396" s="305"/>
      <c r="AG3396" s="1954"/>
    </row>
    <row r="3398" spans="4:33" s="304" customFormat="1" ht="15.75" customHeight="1">
      <c r="D3398" s="305"/>
      <c r="AG3398" s="1954"/>
    </row>
    <row r="3400" spans="4:33" s="304" customFormat="1" ht="15.75" customHeight="1">
      <c r="D3400" s="305"/>
      <c r="AG3400" s="1954"/>
    </row>
    <row r="3402" spans="4:33" s="304" customFormat="1" ht="15.75" customHeight="1">
      <c r="D3402" s="305"/>
      <c r="AG3402" s="1954"/>
    </row>
    <row r="3404" spans="4:33" s="304" customFormat="1" ht="15.75" customHeight="1">
      <c r="D3404" s="305"/>
      <c r="AG3404" s="1954"/>
    </row>
    <row r="3406" spans="4:33" s="304" customFormat="1" ht="15.75" customHeight="1">
      <c r="D3406" s="305"/>
      <c r="AG3406" s="1954"/>
    </row>
    <row r="3408" spans="4:33" s="304" customFormat="1" ht="15.75" customHeight="1">
      <c r="D3408" s="305"/>
      <c r="AG3408" s="1954"/>
    </row>
    <row r="3410" spans="4:33" s="304" customFormat="1" ht="15.75" customHeight="1">
      <c r="D3410" s="305"/>
      <c r="AG3410" s="1954"/>
    </row>
    <row r="3412" spans="4:33" s="304" customFormat="1" ht="15.75" customHeight="1">
      <c r="D3412" s="305"/>
      <c r="AG3412" s="1954"/>
    </row>
    <row r="3414" spans="4:33" s="304" customFormat="1" ht="15.75" customHeight="1">
      <c r="D3414" s="305"/>
      <c r="AG3414" s="1954"/>
    </row>
    <row r="3416" spans="4:33" s="304" customFormat="1" ht="15.75" customHeight="1">
      <c r="D3416" s="305"/>
      <c r="AG3416" s="1954"/>
    </row>
    <row r="3418" spans="4:33" s="304" customFormat="1" ht="15.75" customHeight="1">
      <c r="D3418" s="305"/>
      <c r="AG3418" s="1954"/>
    </row>
    <row r="3420" spans="4:33" s="304" customFormat="1" ht="15.75" customHeight="1">
      <c r="D3420" s="305"/>
      <c r="AG3420" s="1954"/>
    </row>
    <row r="3422" spans="4:33" s="304" customFormat="1" ht="15.75" customHeight="1">
      <c r="D3422" s="305"/>
      <c r="AG3422" s="1954"/>
    </row>
    <row r="3424" spans="4:33" s="304" customFormat="1" ht="15.75" customHeight="1">
      <c r="D3424" s="305"/>
      <c r="AG3424" s="1954"/>
    </row>
    <row r="3426" spans="4:33" s="304" customFormat="1" ht="15.75" customHeight="1">
      <c r="D3426" s="305"/>
      <c r="AG3426" s="1954"/>
    </row>
    <row r="3428" spans="4:33" s="304" customFormat="1" ht="15.75" customHeight="1">
      <c r="D3428" s="305"/>
      <c r="AG3428" s="1954"/>
    </row>
    <row r="3430" spans="4:33" s="304" customFormat="1" ht="15.75" customHeight="1">
      <c r="D3430" s="305"/>
      <c r="AG3430" s="1954"/>
    </row>
    <row r="3432" spans="4:33" s="304" customFormat="1" ht="15.75" customHeight="1">
      <c r="D3432" s="305"/>
      <c r="AG3432" s="1954"/>
    </row>
    <row r="3434" spans="4:33" s="304" customFormat="1" ht="15.75" customHeight="1">
      <c r="D3434" s="305"/>
      <c r="AG3434" s="1954"/>
    </row>
    <row r="3436" spans="4:33" s="304" customFormat="1" ht="15.75" customHeight="1">
      <c r="D3436" s="305"/>
      <c r="AG3436" s="1954"/>
    </row>
    <row r="3438" spans="4:33" s="304" customFormat="1" ht="15.75" customHeight="1">
      <c r="D3438" s="305"/>
      <c r="AG3438" s="1954"/>
    </row>
    <row r="3440" spans="4:33" s="304" customFormat="1" ht="15.75" customHeight="1">
      <c r="D3440" s="305"/>
      <c r="AG3440" s="1954"/>
    </row>
    <row r="3442" spans="4:33" s="304" customFormat="1" ht="15.75" customHeight="1">
      <c r="D3442" s="305"/>
      <c r="AG3442" s="1954"/>
    </row>
    <row r="3444" spans="4:33" s="304" customFormat="1" ht="15.75" customHeight="1">
      <c r="D3444" s="305"/>
      <c r="AG3444" s="1954"/>
    </row>
    <row r="3446" spans="4:33" s="304" customFormat="1" ht="15.75" customHeight="1">
      <c r="D3446" s="305"/>
      <c r="AG3446" s="1954"/>
    </row>
    <row r="3448" spans="4:33" s="304" customFormat="1" ht="15.75" customHeight="1">
      <c r="D3448" s="305"/>
      <c r="AG3448" s="1954"/>
    </row>
    <row r="3450" spans="4:33" s="304" customFormat="1" ht="15.75" customHeight="1">
      <c r="D3450" s="305"/>
      <c r="AG3450" s="1954"/>
    </row>
    <row r="3452" spans="4:33" s="304" customFormat="1" ht="15.75" customHeight="1">
      <c r="D3452" s="305"/>
      <c r="AG3452" s="1954"/>
    </row>
    <row r="3454" spans="4:33" s="304" customFormat="1" ht="15.75" customHeight="1">
      <c r="D3454" s="305"/>
      <c r="AG3454" s="1954"/>
    </row>
    <row r="3456" spans="4:33" s="304" customFormat="1" ht="15.75" customHeight="1">
      <c r="D3456" s="305"/>
      <c r="AG3456" s="1954"/>
    </row>
    <row r="3458" spans="4:33" s="304" customFormat="1" ht="15.75" customHeight="1">
      <c r="D3458" s="305"/>
      <c r="AG3458" s="1954"/>
    </row>
    <row r="3460" spans="4:33" s="304" customFormat="1" ht="15.75" customHeight="1">
      <c r="D3460" s="305"/>
      <c r="AG3460" s="1954"/>
    </row>
    <row r="3462" spans="4:33" s="304" customFormat="1" ht="15.75" customHeight="1">
      <c r="D3462" s="305"/>
      <c r="AG3462" s="1954"/>
    </row>
    <row r="3464" spans="4:33" s="304" customFormat="1" ht="15.75" customHeight="1">
      <c r="D3464" s="305"/>
      <c r="AG3464" s="1954"/>
    </row>
    <row r="3466" spans="4:33" s="304" customFormat="1" ht="15.75" customHeight="1">
      <c r="D3466" s="305"/>
      <c r="AG3466" s="1954"/>
    </row>
    <row r="3468" spans="4:33" s="304" customFormat="1" ht="15.75" customHeight="1">
      <c r="D3468" s="305"/>
      <c r="AG3468" s="1954"/>
    </row>
    <row r="3470" spans="4:33" s="304" customFormat="1" ht="15.75" customHeight="1">
      <c r="D3470" s="305"/>
      <c r="AG3470" s="1954"/>
    </row>
    <row r="3472" spans="4:33" s="304" customFormat="1" ht="15.75" customHeight="1">
      <c r="D3472" s="305"/>
      <c r="AG3472" s="1954"/>
    </row>
    <row r="3474" spans="4:33" s="304" customFormat="1" ht="15.75" customHeight="1">
      <c r="D3474" s="305"/>
      <c r="AG3474" s="1954"/>
    </row>
    <row r="3476" spans="4:33" s="304" customFormat="1" ht="15.75" customHeight="1">
      <c r="D3476" s="305"/>
      <c r="AG3476" s="1954"/>
    </row>
    <row r="3478" spans="4:33" s="304" customFormat="1" ht="15.75" customHeight="1">
      <c r="D3478" s="305"/>
      <c r="AG3478" s="1954"/>
    </row>
    <row r="3480" spans="4:33" s="304" customFormat="1" ht="15.75" customHeight="1">
      <c r="D3480" s="305"/>
      <c r="AG3480" s="1954"/>
    </row>
    <row r="3482" spans="4:33" s="304" customFormat="1" ht="15.75" customHeight="1">
      <c r="D3482" s="305"/>
      <c r="AG3482" s="1954"/>
    </row>
    <row r="3484" spans="4:33" s="304" customFormat="1" ht="15.75" customHeight="1">
      <c r="D3484" s="305"/>
      <c r="AG3484" s="1954"/>
    </row>
    <row r="3486" spans="4:33" s="304" customFormat="1" ht="15.75" customHeight="1">
      <c r="D3486" s="305"/>
      <c r="AG3486" s="1954"/>
    </row>
    <row r="3488" spans="4:33" s="304" customFormat="1" ht="15.75" customHeight="1">
      <c r="D3488" s="305"/>
      <c r="AG3488" s="1954"/>
    </row>
    <row r="3490" spans="4:33" s="304" customFormat="1" ht="15.75" customHeight="1">
      <c r="D3490" s="305"/>
      <c r="AG3490" s="1954"/>
    </row>
    <row r="3492" spans="4:33" s="304" customFormat="1" ht="15.75" customHeight="1">
      <c r="D3492" s="305"/>
      <c r="AG3492" s="1954"/>
    </row>
    <row r="3494" spans="4:33" s="304" customFormat="1" ht="15.75" customHeight="1">
      <c r="D3494" s="305"/>
      <c r="AG3494" s="1954"/>
    </row>
    <row r="3496" spans="4:33" s="304" customFormat="1" ht="15.75" customHeight="1">
      <c r="D3496" s="305"/>
      <c r="AG3496" s="1954"/>
    </row>
    <row r="3498" spans="4:33" s="304" customFormat="1" ht="15.75" customHeight="1">
      <c r="D3498" s="305"/>
      <c r="AG3498" s="1954"/>
    </row>
    <row r="3500" spans="4:33" s="304" customFormat="1" ht="15.75" customHeight="1">
      <c r="D3500" s="305"/>
      <c r="AG3500" s="1954"/>
    </row>
    <row r="3502" spans="4:33" s="304" customFormat="1" ht="15.75" customHeight="1">
      <c r="D3502" s="305"/>
      <c r="AG3502" s="1954"/>
    </row>
    <row r="3504" spans="4:33" s="304" customFormat="1" ht="15.75" customHeight="1">
      <c r="D3504" s="305"/>
      <c r="AG3504" s="1954"/>
    </row>
    <row r="3506" spans="4:33" s="304" customFormat="1" ht="15.75" customHeight="1">
      <c r="D3506" s="305"/>
      <c r="AG3506" s="1954"/>
    </row>
    <row r="3508" spans="4:33" s="304" customFormat="1" ht="15.75" customHeight="1">
      <c r="D3508" s="305"/>
      <c r="AG3508" s="1954"/>
    </row>
    <row r="3510" spans="4:33" s="304" customFormat="1" ht="15.75" customHeight="1">
      <c r="D3510" s="305"/>
      <c r="AG3510" s="1954"/>
    </row>
    <row r="3512" spans="4:33" s="304" customFormat="1" ht="15.75" customHeight="1">
      <c r="D3512" s="305"/>
      <c r="AG3512" s="1954"/>
    </row>
    <row r="3514" spans="4:33" s="304" customFormat="1" ht="15.75" customHeight="1">
      <c r="D3514" s="305"/>
      <c r="AG3514" s="1954"/>
    </row>
    <row r="3516" spans="4:33" s="304" customFormat="1" ht="15.75" customHeight="1">
      <c r="D3516" s="305"/>
      <c r="AG3516" s="1954"/>
    </row>
    <row r="3518" spans="4:33" s="304" customFormat="1" ht="15.75" customHeight="1">
      <c r="D3518" s="305"/>
      <c r="AG3518" s="1954"/>
    </row>
    <row r="3520" spans="4:33" s="304" customFormat="1" ht="15.75" customHeight="1">
      <c r="D3520" s="305"/>
      <c r="AG3520" s="1954"/>
    </row>
    <row r="3522" spans="4:33" s="304" customFormat="1" ht="15.75" customHeight="1">
      <c r="D3522" s="305"/>
      <c r="AG3522" s="1954"/>
    </row>
    <row r="3524" spans="4:33" s="304" customFormat="1" ht="15.75" customHeight="1">
      <c r="D3524" s="305"/>
      <c r="AG3524" s="1954"/>
    </row>
    <row r="3526" spans="4:33" s="304" customFormat="1" ht="15.75" customHeight="1">
      <c r="D3526" s="305"/>
      <c r="AG3526" s="1954"/>
    </row>
    <row r="3528" spans="4:33" s="304" customFormat="1" ht="15.75" customHeight="1">
      <c r="D3528" s="305"/>
      <c r="AG3528" s="1954"/>
    </row>
    <row r="3530" spans="4:33" s="304" customFormat="1" ht="15.75" customHeight="1">
      <c r="D3530" s="305"/>
      <c r="AG3530" s="1954"/>
    </row>
    <row r="3532" spans="4:33" s="304" customFormat="1" ht="15.75" customHeight="1">
      <c r="D3532" s="305"/>
      <c r="AG3532" s="1954"/>
    </row>
    <row r="3534" spans="4:33" s="304" customFormat="1" ht="15.75" customHeight="1">
      <c r="D3534" s="305"/>
      <c r="AG3534" s="1954"/>
    </row>
    <row r="3536" spans="4:33" s="304" customFormat="1" ht="15.75" customHeight="1">
      <c r="D3536" s="305"/>
      <c r="AG3536" s="1954"/>
    </row>
    <row r="3538" spans="4:33" s="304" customFormat="1" ht="15.75" customHeight="1">
      <c r="D3538" s="305"/>
      <c r="AG3538" s="1954"/>
    </row>
    <row r="3540" spans="4:33" s="304" customFormat="1" ht="15.75" customHeight="1">
      <c r="D3540" s="305"/>
      <c r="AG3540" s="1954"/>
    </row>
    <row r="3542" spans="4:33" s="304" customFormat="1" ht="15.75" customHeight="1">
      <c r="D3542" s="305"/>
      <c r="AG3542" s="1954"/>
    </row>
    <row r="3544" spans="4:33" s="304" customFormat="1" ht="15.75" customHeight="1">
      <c r="D3544" s="305"/>
      <c r="AG3544" s="1954"/>
    </row>
    <row r="3546" spans="4:33" s="304" customFormat="1" ht="15.75" customHeight="1">
      <c r="D3546" s="305"/>
      <c r="AG3546" s="1954"/>
    </row>
    <row r="3548" spans="4:33" s="304" customFormat="1" ht="15.75" customHeight="1">
      <c r="D3548" s="305"/>
      <c r="AG3548" s="1954"/>
    </row>
    <row r="3550" spans="4:33" s="304" customFormat="1" ht="15.75" customHeight="1">
      <c r="D3550" s="305"/>
      <c r="AG3550" s="1954"/>
    </row>
    <row r="3552" spans="4:33" s="304" customFormat="1" ht="15.75" customHeight="1">
      <c r="D3552" s="305"/>
      <c r="AG3552" s="1954"/>
    </row>
    <row r="3554" spans="4:33" s="304" customFormat="1" ht="15.75" customHeight="1">
      <c r="D3554" s="305"/>
      <c r="AG3554" s="1954"/>
    </row>
    <row r="3556" spans="4:33" s="304" customFormat="1" ht="15.75" customHeight="1">
      <c r="D3556" s="305"/>
      <c r="AG3556" s="1954"/>
    </row>
    <row r="3558" spans="4:33" s="304" customFormat="1" ht="15.75" customHeight="1">
      <c r="D3558" s="305"/>
      <c r="AG3558" s="1954"/>
    </row>
    <row r="3560" spans="4:33" s="304" customFormat="1" ht="15.75" customHeight="1">
      <c r="D3560" s="305"/>
      <c r="AG3560" s="1954"/>
    </row>
    <row r="3562" spans="4:33" s="304" customFormat="1" ht="15.75" customHeight="1">
      <c r="D3562" s="305"/>
      <c r="AG3562" s="1954"/>
    </row>
    <row r="3564" spans="4:33" s="304" customFormat="1" ht="15.75" customHeight="1">
      <c r="D3564" s="305"/>
      <c r="AG3564" s="1954"/>
    </row>
    <row r="3566" spans="4:33" s="304" customFormat="1" ht="15.75" customHeight="1">
      <c r="D3566" s="305"/>
      <c r="AG3566" s="1954"/>
    </row>
    <row r="3568" spans="4:33" s="304" customFormat="1" ht="15.75" customHeight="1">
      <c r="D3568" s="305"/>
      <c r="AG3568" s="1954"/>
    </row>
    <row r="3570" spans="4:33" s="304" customFormat="1" ht="15.75" customHeight="1">
      <c r="D3570" s="305"/>
      <c r="AG3570" s="1954"/>
    </row>
    <row r="3572" spans="4:33" s="304" customFormat="1" ht="15.75" customHeight="1">
      <c r="D3572" s="305"/>
      <c r="AG3572" s="1954"/>
    </row>
    <row r="3574" spans="4:33" s="304" customFormat="1" ht="15.75" customHeight="1">
      <c r="D3574" s="305"/>
      <c r="AG3574" s="1954"/>
    </row>
    <row r="3576" spans="4:33" s="304" customFormat="1" ht="15.75" customHeight="1">
      <c r="D3576" s="305"/>
      <c r="AG3576" s="1954"/>
    </row>
    <row r="3578" spans="4:33" s="304" customFormat="1" ht="15.75" customHeight="1">
      <c r="D3578" s="305"/>
      <c r="AG3578" s="1954"/>
    </row>
    <row r="3580" spans="4:33" s="304" customFormat="1" ht="15.75" customHeight="1">
      <c r="D3580" s="305"/>
      <c r="AG3580" s="1954"/>
    </row>
    <row r="3582" spans="4:33" s="304" customFormat="1" ht="15.75" customHeight="1">
      <c r="D3582" s="305"/>
      <c r="AG3582" s="1954"/>
    </row>
    <row r="3584" spans="4:33" s="304" customFormat="1" ht="15.75" customHeight="1">
      <c r="D3584" s="305"/>
      <c r="AG3584" s="1954"/>
    </row>
    <row r="3586" spans="4:33" s="304" customFormat="1" ht="15.75" customHeight="1">
      <c r="D3586" s="305"/>
      <c r="AG3586" s="1954"/>
    </row>
    <row r="3588" spans="4:33" s="304" customFormat="1" ht="15.75" customHeight="1">
      <c r="D3588" s="305"/>
      <c r="AG3588" s="1954"/>
    </row>
    <row r="3590" spans="4:33" s="304" customFormat="1" ht="15.75" customHeight="1">
      <c r="D3590" s="305"/>
      <c r="AG3590" s="1954"/>
    </row>
    <row r="3592" spans="4:33" s="304" customFormat="1" ht="15.75" customHeight="1">
      <c r="D3592" s="305"/>
      <c r="AG3592" s="1954"/>
    </row>
    <row r="3594" spans="4:33" s="304" customFormat="1" ht="15.75" customHeight="1">
      <c r="D3594" s="305"/>
      <c r="AG3594" s="1954"/>
    </row>
    <row r="3596" spans="4:33" s="304" customFormat="1" ht="15.75" customHeight="1">
      <c r="D3596" s="305"/>
      <c r="AG3596" s="1954"/>
    </row>
    <row r="3598" spans="4:33" s="304" customFormat="1" ht="15.75" customHeight="1">
      <c r="D3598" s="305"/>
      <c r="AG3598" s="1954"/>
    </row>
    <row r="3600" spans="4:33" s="304" customFormat="1" ht="15.75" customHeight="1">
      <c r="D3600" s="305"/>
      <c r="AG3600" s="1954"/>
    </row>
    <row r="3602" spans="4:33" s="304" customFormat="1" ht="15.75" customHeight="1">
      <c r="D3602" s="305"/>
      <c r="AG3602" s="1954"/>
    </row>
    <row r="3604" spans="4:33" s="304" customFormat="1" ht="15.75" customHeight="1">
      <c r="D3604" s="305"/>
      <c r="AG3604" s="1954"/>
    </row>
    <row r="3606" spans="4:33" s="304" customFormat="1" ht="15.75" customHeight="1">
      <c r="D3606" s="305"/>
      <c r="AG3606" s="1954"/>
    </row>
    <row r="3608" spans="4:33" s="304" customFormat="1" ht="15.75" customHeight="1">
      <c r="D3608" s="305"/>
      <c r="AG3608" s="1954"/>
    </row>
    <row r="3610" spans="4:33" s="304" customFormat="1" ht="15.75" customHeight="1">
      <c r="D3610" s="305"/>
      <c r="AG3610" s="1954"/>
    </row>
    <row r="3612" spans="4:33" s="304" customFormat="1" ht="15.75" customHeight="1">
      <c r="D3612" s="305"/>
      <c r="AG3612" s="1954"/>
    </row>
    <row r="3614" spans="4:33" s="304" customFormat="1" ht="15.75" customHeight="1">
      <c r="D3614" s="305"/>
      <c r="AG3614" s="1954"/>
    </row>
    <row r="3616" spans="4:33" s="304" customFormat="1" ht="15.75" customHeight="1">
      <c r="D3616" s="305"/>
      <c r="AG3616" s="1954"/>
    </row>
    <row r="3618" spans="4:33" s="304" customFormat="1" ht="15.75" customHeight="1">
      <c r="D3618" s="305"/>
      <c r="AG3618" s="1954"/>
    </row>
    <row r="3620" spans="4:33" s="304" customFormat="1" ht="15.75" customHeight="1">
      <c r="D3620" s="305"/>
      <c r="AG3620" s="1954"/>
    </row>
    <row r="3622" spans="4:33" s="304" customFormat="1" ht="15.75" customHeight="1">
      <c r="D3622" s="305"/>
      <c r="AG3622" s="1954"/>
    </row>
    <row r="3624" spans="4:33" s="304" customFormat="1" ht="15.75" customHeight="1">
      <c r="D3624" s="305"/>
      <c r="AG3624" s="1954"/>
    </row>
    <row r="3626" spans="4:33" s="304" customFormat="1" ht="15.75" customHeight="1">
      <c r="D3626" s="305"/>
      <c r="AG3626" s="1954"/>
    </row>
    <row r="3628" spans="4:33" s="304" customFormat="1" ht="15.75" customHeight="1">
      <c r="D3628" s="305"/>
      <c r="AG3628" s="1954"/>
    </row>
    <row r="3630" spans="4:33" s="304" customFormat="1" ht="15.75" customHeight="1">
      <c r="D3630" s="305"/>
      <c r="AG3630" s="1954"/>
    </row>
    <row r="3632" spans="4:33" s="304" customFormat="1" ht="15.75" customHeight="1">
      <c r="D3632" s="305"/>
      <c r="AG3632" s="1954"/>
    </row>
    <row r="3634" spans="4:33" s="304" customFormat="1" ht="15.75" customHeight="1">
      <c r="D3634" s="305"/>
      <c r="AG3634" s="1954"/>
    </row>
    <row r="3636" spans="4:33" s="304" customFormat="1" ht="15.75" customHeight="1">
      <c r="D3636" s="305"/>
      <c r="AG3636" s="1954"/>
    </row>
    <row r="3638" spans="4:33" s="304" customFormat="1" ht="15.75" customHeight="1">
      <c r="D3638" s="305"/>
      <c r="AG3638" s="1954"/>
    </row>
    <row r="3640" spans="4:33" s="304" customFormat="1" ht="15.75" customHeight="1">
      <c r="D3640" s="305"/>
      <c r="AG3640" s="1954"/>
    </row>
    <row r="3642" spans="4:33" s="304" customFormat="1" ht="15.75" customHeight="1">
      <c r="D3642" s="305"/>
      <c r="AG3642" s="1954"/>
    </row>
    <row r="3644" spans="4:33" s="304" customFormat="1" ht="15.75" customHeight="1">
      <c r="D3644" s="305"/>
      <c r="AG3644" s="1954"/>
    </row>
    <row r="3646" spans="4:33" s="304" customFormat="1" ht="15.75" customHeight="1">
      <c r="D3646" s="305"/>
      <c r="AG3646" s="1954"/>
    </row>
    <row r="3648" spans="4:33" s="304" customFormat="1" ht="15.75" customHeight="1">
      <c r="D3648" s="305"/>
      <c r="AG3648" s="1954"/>
    </row>
    <row r="3650" spans="4:33" s="304" customFormat="1" ht="15.75" customHeight="1">
      <c r="D3650" s="305"/>
      <c r="AG3650" s="1954"/>
    </row>
    <row r="3652" spans="4:33" s="304" customFormat="1" ht="15.75" customHeight="1">
      <c r="D3652" s="305"/>
      <c r="AG3652" s="1954"/>
    </row>
    <row r="3654" spans="4:33" s="304" customFormat="1" ht="15.75" customHeight="1">
      <c r="D3654" s="305"/>
      <c r="AG3654" s="1954"/>
    </row>
    <row r="3656" spans="4:33" s="304" customFormat="1" ht="15.75" customHeight="1">
      <c r="D3656" s="305"/>
      <c r="AG3656" s="1954"/>
    </row>
    <row r="3658" spans="4:33" s="304" customFormat="1" ht="15.75" customHeight="1">
      <c r="D3658" s="305"/>
      <c r="AG3658" s="1954"/>
    </row>
    <row r="3660" spans="4:33" s="304" customFormat="1" ht="15.75" customHeight="1">
      <c r="D3660" s="305"/>
      <c r="AG3660" s="1954"/>
    </row>
    <row r="3662" spans="4:33" s="304" customFormat="1" ht="15.75" customHeight="1">
      <c r="D3662" s="305"/>
      <c r="AG3662" s="1954"/>
    </row>
    <row r="3664" spans="4:33" s="304" customFormat="1" ht="15.75" customHeight="1">
      <c r="D3664" s="305"/>
      <c r="AG3664" s="1954"/>
    </row>
    <row r="3666" spans="4:33" s="304" customFormat="1" ht="15.75" customHeight="1">
      <c r="D3666" s="305"/>
      <c r="AG3666" s="1954"/>
    </row>
    <row r="3668" spans="4:33" s="304" customFormat="1" ht="15.75" customHeight="1">
      <c r="D3668" s="305"/>
      <c r="AG3668" s="1954"/>
    </row>
    <row r="3670" spans="4:33" s="304" customFormat="1" ht="15.75" customHeight="1">
      <c r="D3670" s="305"/>
      <c r="AG3670" s="1954"/>
    </row>
    <row r="3672" spans="4:33" s="304" customFormat="1" ht="15.75" customHeight="1">
      <c r="D3672" s="305"/>
      <c r="AG3672" s="1954"/>
    </row>
    <row r="3674" spans="4:33" s="304" customFormat="1" ht="15.75" customHeight="1">
      <c r="D3674" s="305"/>
      <c r="AG3674" s="1954"/>
    </row>
    <row r="3676" spans="4:33" s="304" customFormat="1" ht="15.75" customHeight="1">
      <c r="D3676" s="305"/>
      <c r="AG3676" s="1954"/>
    </row>
    <row r="3678" spans="4:33" s="304" customFormat="1" ht="15.75" customHeight="1">
      <c r="D3678" s="305"/>
      <c r="AG3678" s="1954"/>
    </row>
    <row r="3680" spans="4:33" s="304" customFormat="1" ht="15.75" customHeight="1">
      <c r="D3680" s="305"/>
      <c r="AG3680" s="1954"/>
    </row>
    <row r="3682" spans="4:33" s="304" customFormat="1" ht="15.75" customHeight="1">
      <c r="D3682" s="305"/>
      <c r="AG3682" s="1954"/>
    </row>
    <row r="3684" spans="4:33" s="304" customFormat="1" ht="15.75" customHeight="1">
      <c r="D3684" s="305"/>
      <c r="AG3684" s="1954"/>
    </row>
    <row r="3686" spans="4:33" s="304" customFormat="1" ht="15.75" customHeight="1">
      <c r="D3686" s="305"/>
      <c r="AG3686" s="1954"/>
    </row>
    <row r="3688" spans="4:33" s="304" customFormat="1" ht="15.75" customHeight="1">
      <c r="D3688" s="305"/>
      <c r="AG3688" s="1954"/>
    </row>
    <row r="3690" spans="4:33" s="304" customFormat="1" ht="15.75" customHeight="1">
      <c r="D3690" s="305"/>
      <c r="AG3690" s="1954"/>
    </row>
    <row r="3692" spans="4:33" s="304" customFormat="1" ht="15.75" customHeight="1">
      <c r="D3692" s="305"/>
      <c r="AG3692" s="1954"/>
    </row>
    <row r="3694" spans="4:33" s="304" customFormat="1" ht="15.75" customHeight="1">
      <c r="D3694" s="305"/>
      <c r="AG3694" s="1954"/>
    </row>
    <row r="3696" spans="4:33" s="304" customFormat="1" ht="15.75" customHeight="1">
      <c r="D3696" s="305"/>
      <c r="AG3696" s="1954"/>
    </row>
    <row r="3698" spans="4:33" s="304" customFormat="1" ht="15.75" customHeight="1">
      <c r="D3698" s="305"/>
      <c r="AG3698" s="1954"/>
    </row>
    <row r="3700" spans="4:33" s="304" customFormat="1" ht="15.75" customHeight="1">
      <c r="D3700" s="305"/>
      <c r="AG3700" s="1954"/>
    </row>
    <row r="3702" spans="4:33" s="304" customFormat="1" ht="15.75" customHeight="1">
      <c r="D3702" s="305"/>
      <c r="AG3702" s="1954"/>
    </row>
    <row r="3704" spans="4:33" s="304" customFormat="1" ht="15.75" customHeight="1">
      <c r="D3704" s="305"/>
      <c r="AG3704" s="1954"/>
    </row>
    <row r="3706" spans="4:33" s="304" customFormat="1" ht="15.75" customHeight="1">
      <c r="D3706" s="305"/>
      <c r="AG3706" s="1954"/>
    </row>
    <row r="3708" spans="4:33" s="304" customFormat="1" ht="15.75" customHeight="1">
      <c r="D3708" s="305"/>
      <c r="AG3708" s="1954"/>
    </row>
    <row r="3710" spans="4:33" s="304" customFormat="1" ht="15.75" customHeight="1">
      <c r="D3710" s="305"/>
      <c r="AG3710" s="1954"/>
    </row>
    <row r="3712" spans="4:33" s="304" customFormat="1" ht="15.75" customHeight="1">
      <c r="D3712" s="305"/>
      <c r="AG3712" s="1954"/>
    </row>
    <row r="3714" spans="4:33" s="304" customFormat="1" ht="15.75" customHeight="1">
      <c r="D3714" s="305"/>
      <c r="AG3714" s="1954"/>
    </row>
    <row r="3716" spans="4:33" s="304" customFormat="1" ht="15.75" customHeight="1">
      <c r="D3716" s="305"/>
      <c r="AG3716" s="1954"/>
    </row>
    <row r="3718" spans="4:33" s="304" customFormat="1" ht="15.75" customHeight="1">
      <c r="D3718" s="305"/>
      <c r="AG3718" s="1954"/>
    </row>
    <row r="3720" spans="4:33" s="304" customFormat="1" ht="15.75" customHeight="1">
      <c r="D3720" s="305"/>
      <c r="AG3720" s="1954"/>
    </row>
    <row r="3722" spans="4:33" s="304" customFormat="1" ht="15.75" customHeight="1">
      <c r="D3722" s="305"/>
      <c r="AG3722" s="1954"/>
    </row>
    <row r="3724" spans="4:33" s="304" customFormat="1" ht="15.75" customHeight="1">
      <c r="D3724" s="305"/>
      <c r="AG3724" s="1954"/>
    </row>
    <row r="3726" spans="4:33" s="304" customFormat="1" ht="15.75" customHeight="1">
      <c r="D3726" s="305"/>
      <c r="AG3726" s="1954"/>
    </row>
    <row r="3728" spans="4:33" s="304" customFormat="1" ht="15.75" customHeight="1">
      <c r="D3728" s="305"/>
      <c r="AG3728" s="1954"/>
    </row>
    <row r="3730" spans="4:33" s="304" customFormat="1" ht="15.75" customHeight="1">
      <c r="D3730" s="305"/>
      <c r="AG3730" s="1954"/>
    </row>
    <row r="3732" spans="4:33" s="304" customFormat="1" ht="15.75" customHeight="1">
      <c r="D3732" s="305"/>
      <c r="AG3732" s="1954"/>
    </row>
    <row r="3734" spans="4:33" s="304" customFormat="1" ht="15.75" customHeight="1">
      <c r="D3734" s="305"/>
      <c r="AG3734" s="1954"/>
    </row>
    <row r="3736" spans="4:33" s="304" customFormat="1" ht="15.75" customHeight="1">
      <c r="D3736" s="305"/>
      <c r="AG3736" s="1954"/>
    </row>
    <row r="3738" spans="4:33" s="304" customFormat="1" ht="15.75" customHeight="1">
      <c r="D3738" s="305"/>
      <c r="AG3738" s="1954"/>
    </row>
    <row r="3740" spans="4:33" s="304" customFormat="1" ht="15.75" customHeight="1">
      <c r="D3740" s="305"/>
      <c r="AG3740" s="1954"/>
    </row>
    <row r="3742" spans="4:33" s="304" customFormat="1" ht="15.75" customHeight="1">
      <c r="D3742" s="305"/>
      <c r="AG3742" s="1954"/>
    </row>
    <row r="3744" spans="4:33" s="304" customFormat="1" ht="15.75" customHeight="1">
      <c r="D3744" s="305"/>
      <c r="AG3744" s="1954"/>
    </row>
    <row r="3746" spans="4:33" s="304" customFormat="1" ht="15.75" customHeight="1">
      <c r="D3746" s="305"/>
      <c r="AG3746" s="1954"/>
    </row>
    <row r="3748" spans="4:33" s="304" customFormat="1" ht="15.75" customHeight="1">
      <c r="D3748" s="305"/>
      <c r="AG3748" s="1954"/>
    </row>
    <row r="3750" spans="4:33" s="304" customFormat="1" ht="15.75" customHeight="1">
      <c r="D3750" s="305"/>
      <c r="AG3750" s="1954"/>
    </row>
    <row r="3752" spans="4:33" s="304" customFormat="1" ht="15.75" customHeight="1">
      <c r="D3752" s="305"/>
      <c r="AG3752" s="1954"/>
    </row>
    <row r="3754" spans="4:33" s="304" customFormat="1" ht="15.75" customHeight="1">
      <c r="D3754" s="305"/>
      <c r="AG3754" s="1954"/>
    </row>
    <row r="3756" spans="4:33" s="304" customFormat="1" ht="15.75" customHeight="1">
      <c r="D3756" s="305"/>
      <c r="AG3756" s="1954"/>
    </row>
    <row r="3758" spans="4:33" s="304" customFormat="1" ht="15.75" customHeight="1">
      <c r="D3758" s="305"/>
      <c r="AG3758" s="1954"/>
    </row>
    <row r="3760" spans="4:33" s="304" customFormat="1" ht="15.75" customHeight="1">
      <c r="D3760" s="305"/>
      <c r="AG3760" s="1954"/>
    </row>
    <row r="3762" spans="4:33" s="304" customFormat="1" ht="15.75" customHeight="1">
      <c r="D3762" s="305"/>
      <c r="AG3762" s="1954"/>
    </row>
    <row r="3764" spans="4:33" s="304" customFormat="1" ht="15.75" customHeight="1">
      <c r="D3764" s="305"/>
      <c r="AG3764" s="1954"/>
    </row>
    <row r="3766" spans="4:33" s="304" customFormat="1" ht="15.75" customHeight="1">
      <c r="D3766" s="305"/>
      <c r="AG3766" s="1954"/>
    </row>
    <row r="3768" spans="4:33" s="304" customFormat="1" ht="15.75" customHeight="1">
      <c r="D3768" s="305"/>
      <c r="AG3768" s="1954"/>
    </row>
    <row r="3770" spans="4:33" s="304" customFormat="1" ht="15.75" customHeight="1">
      <c r="D3770" s="305"/>
      <c r="AG3770" s="1954"/>
    </row>
    <row r="3772" spans="4:33" s="304" customFormat="1" ht="15.75" customHeight="1">
      <c r="D3772" s="305"/>
      <c r="AG3772" s="1954"/>
    </row>
    <row r="3774" spans="4:33" s="304" customFormat="1" ht="15.75" customHeight="1">
      <c r="D3774" s="305"/>
      <c r="AG3774" s="1954"/>
    </row>
    <row r="3776" spans="4:33" s="304" customFormat="1" ht="15.75" customHeight="1">
      <c r="D3776" s="305"/>
      <c r="AG3776" s="1954"/>
    </row>
    <row r="3778" spans="4:33" s="304" customFormat="1" ht="15.75" customHeight="1">
      <c r="D3778" s="305"/>
      <c r="AG3778" s="1954"/>
    </row>
    <row r="3780" spans="4:33" s="304" customFormat="1" ht="15.75" customHeight="1">
      <c r="D3780" s="305"/>
      <c r="AG3780" s="1954"/>
    </row>
    <row r="3782" spans="4:33" s="304" customFormat="1" ht="15.75" customHeight="1">
      <c r="D3782" s="305"/>
      <c r="AG3782" s="1954"/>
    </row>
    <row r="3784" spans="4:33" s="304" customFormat="1" ht="15.75" customHeight="1">
      <c r="D3784" s="305"/>
      <c r="AG3784" s="1954"/>
    </row>
    <row r="3786" spans="4:33" s="304" customFormat="1" ht="15.75" customHeight="1">
      <c r="D3786" s="305"/>
      <c r="AG3786" s="1954"/>
    </row>
    <row r="3788" spans="4:33" s="304" customFormat="1" ht="15.75" customHeight="1">
      <c r="D3788" s="305"/>
      <c r="AG3788" s="1954"/>
    </row>
    <row r="3790" spans="4:33" s="304" customFormat="1" ht="15.75" customHeight="1">
      <c r="D3790" s="305"/>
      <c r="AG3790" s="1954"/>
    </row>
    <row r="3792" spans="4:33" s="304" customFormat="1" ht="15.75" customHeight="1">
      <c r="D3792" s="305"/>
      <c r="AG3792" s="1954"/>
    </row>
    <row r="3794" spans="4:33" s="304" customFormat="1" ht="15.75" customHeight="1">
      <c r="D3794" s="305"/>
      <c r="AG3794" s="1954"/>
    </row>
    <row r="3796" spans="4:33" s="304" customFormat="1" ht="15.75" customHeight="1">
      <c r="D3796" s="305"/>
      <c r="AG3796" s="1954"/>
    </row>
    <row r="3798" spans="4:33" s="304" customFormat="1" ht="15.75" customHeight="1">
      <c r="D3798" s="305"/>
      <c r="AG3798" s="1954"/>
    </row>
    <row r="3800" spans="4:33" s="304" customFormat="1" ht="15.75" customHeight="1">
      <c r="D3800" s="305"/>
      <c r="AG3800" s="1954"/>
    </row>
    <row r="3802" spans="4:33" s="304" customFormat="1" ht="15.75" customHeight="1">
      <c r="D3802" s="305"/>
      <c r="AG3802" s="1954"/>
    </row>
    <row r="3804" spans="4:33" s="304" customFormat="1" ht="15.75" customHeight="1">
      <c r="D3804" s="305"/>
      <c r="AG3804" s="1954"/>
    </row>
    <row r="3806" spans="4:33" s="304" customFormat="1" ht="15.75" customHeight="1">
      <c r="D3806" s="305"/>
      <c r="AG3806" s="1954"/>
    </row>
    <row r="3808" spans="4:33" s="304" customFormat="1" ht="15.75" customHeight="1">
      <c r="D3808" s="305"/>
      <c r="AG3808" s="1954"/>
    </row>
    <row r="3810" spans="4:33" s="304" customFormat="1" ht="15.75" customHeight="1">
      <c r="D3810" s="305"/>
      <c r="AG3810" s="1954"/>
    </row>
    <row r="3812" spans="4:33" s="304" customFormat="1" ht="15.75" customHeight="1">
      <c r="D3812" s="305"/>
      <c r="AG3812" s="1954"/>
    </row>
    <row r="3814" spans="4:33" s="304" customFormat="1" ht="15.75" customHeight="1">
      <c r="D3814" s="305"/>
      <c r="AG3814" s="1954"/>
    </row>
    <row r="3816" spans="4:33" s="304" customFormat="1" ht="15.75" customHeight="1">
      <c r="D3816" s="305"/>
      <c r="AG3816" s="1954"/>
    </row>
    <row r="3818" spans="4:33" s="304" customFormat="1" ht="15.75" customHeight="1">
      <c r="D3818" s="305"/>
      <c r="AG3818" s="1954"/>
    </row>
    <row r="3820" spans="4:33" s="304" customFormat="1" ht="15.75" customHeight="1">
      <c r="D3820" s="305"/>
      <c r="AG3820" s="1954"/>
    </row>
    <row r="3822" spans="4:33" s="304" customFormat="1" ht="15.75" customHeight="1">
      <c r="D3822" s="305"/>
      <c r="AG3822" s="1954"/>
    </row>
    <row r="3824" spans="4:33" s="304" customFormat="1" ht="15.75" customHeight="1">
      <c r="D3824" s="305"/>
      <c r="AG3824" s="1954"/>
    </row>
    <row r="3826" spans="4:33" s="304" customFormat="1" ht="15.75" customHeight="1">
      <c r="D3826" s="305"/>
      <c r="AG3826" s="1954"/>
    </row>
    <row r="3828" spans="4:33" s="304" customFormat="1" ht="15.75" customHeight="1">
      <c r="D3828" s="305"/>
      <c r="AG3828" s="1954"/>
    </row>
    <row r="3830" spans="4:33" s="304" customFormat="1" ht="15.75" customHeight="1">
      <c r="D3830" s="305"/>
      <c r="AG3830" s="1954"/>
    </row>
    <row r="3832" spans="4:33" s="304" customFormat="1" ht="15.75" customHeight="1">
      <c r="D3832" s="305"/>
      <c r="AG3832" s="1954"/>
    </row>
    <row r="3834" spans="4:33" s="304" customFormat="1" ht="15.75" customHeight="1">
      <c r="D3834" s="305"/>
      <c r="AG3834" s="1954"/>
    </row>
    <row r="3836" spans="4:33" s="304" customFormat="1" ht="15.75" customHeight="1">
      <c r="D3836" s="305"/>
      <c r="AG3836" s="1954"/>
    </row>
    <row r="3838" spans="4:33" s="304" customFormat="1" ht="15.75" customHeight="1">
      <c r="D3838" s="305"/>
      <c r="AG3838" s="1954"/>
    </row>
    <row r="3840" spans="4:33" s="304" customFormat="1" ht="15.75" customHeight="1">
      <c r="D3840" s="305"/>
      <c r="AG3840" s="1954"/>
    </row>
    <row r="3842" spans="4:33" s="304" customFormat="1" ht="15.75" customHeight="1">
      <c r="D3842" s="305"/>
      <c r="AG3842" s="1954"/>
    </row>
    <row r="3844" spans="4:33" s="304" customFormat="1" ht="15.75" customHeight="1">
      <c r="D3844" s="305"/>
      <c r="AG3844" s="1954"/>
    </row>
    <row r="3846" spans="4:33" s="304" customFormat="1" ht="15.75" customHeight="1">
      <c r="D3846" s="305"/>
      <c r="AG3846" s="1954"/>
    </row>
    <row r="3848" spans="4:33" s="304" customFormat="1" ht="15.75" customHeight="1">
      <c r="D3848" s="305"/>
      <c r="AG3848" s="1954"/>
    </row>
    <row r="3850" spans="4:33" s="304" customFormat="1" ht="15.75" customHeight="1">
      <c r="D3850" s="305"/>
      <c r="AG3850" s="1954"/>
    </row>
    <row r="3852" spans="4:33" s="304" customFormat="1" ht="15.75" customHeight="1">
      <c r="D3852" s="305"/>
      <c r="AG3852" s="1954"/>
    </row>
    <row r="3854" spans="4:33" s="304" customFormat="1" ht="15.75" customHeight="1">
      <c r="D3854" s="305"/>
      <c r="AG3854" s="1954"/>
    </row>
    <row r="3856" spans="4:33" s="304" customFormat="1" ht="15.75" customHeight="1">
      <c r="D3856" s="305"/>
      <c r="AG3856" s="1954"/>
    </row>
    <row r="3858" spans="4:33" s="304" customFormat="1" ht="15.75" customHeight="1">
      <c r="D3858" s="305"/>
      <c r="AG3858" s="1954"/>
    </row>
    <row r="3860" spans="4:33" s="304" customFormat="1" ht="15.75" customHeight="1">
      <c r="D3860" s="305"/>
      <c r="AG3860" s="1954"/>
    </row>
    <row r="3862" spans="4:33" s="304" customFormat="1" ht="15.75" customHeight="1">
      <c r="D3862" s="305"/>
      <c r="AG3862" s="1954"/>
    </row>
    <row r="3864" spans="4:33" s="304" customFormat="1" ht="15.75" customHeight="1">
      <c r="D3864" s="305"/>
      <c r="AG3864" s="1954"/>
    </row>
    <row r="3866" spans="4:33" s="304" customFormat="1" ht="15.75" customHeight="1">
      <c r="D3866" s="305"/>
      <c r="AG3866" s="1954"/>
    </row>
    <row r="3868" spans="4:33" s="304" customFormat="1" ht="15.75" customHeight="1">
      <c r="D3868" s="305"/>
      <c r="AG3868" s="1954"/>
    </row>
    <row r="3870" spans="4:33" s="304" customFormat="1" ht="15.75" customHeight="1">
      <c r="D3870" s="305"/>
      <c r="AG3870" s="1954"/>
    </row>
    <row r="3872" spans="4:33" s="304" customFormat="1" ht="15.75" customHeight="1">
      <c r="D3872" s="305"/>
      <c r="AG3872" s="1954"/>
    </row>
    <row r="3874" spans="4:33" s="304" customFormat="1" ht="15.75" customHeight="1">
      <c r="D3874" s="305"/>
      <c r="AG3874" s="1954"/>
    </row>
    <row r="3876" spans="4:33" s="304" customFormat="1" ht="15.75" customHeight="1">
      <c r="D3876" s="305"/>
      <c r="AG3876" s="1954"/>
    </row>
    <row r="3878" spans="4:33" s="304" customFormat="1" ht="15.75" customHeight="1">
      <c r="D3878" s="305"/>
      <c r="AG3878" s="1954"/>
    </row>
    <row r="3880" spans="4:33" s="304" customFormat="1" ht="15.75" customHeight="1">
      <c r="D3880" s="305"/>
      <c r="AG3880" s="1954"/>
    </row>
    <row r="3882" spans="4:33" s="304" customFormat="1" ht="15.75" customHeight="1">
      <c r="D3882" s="305"/>
      <c r="AG3882" s="1954"/>
    </row>
    <row r="3884" spans="4:33" s="304" customFormat="1" ht="15.75" customHeight="1">
      <c r="D3884" s="305"/>
      <c r="AG3884" s="1954"/>
    </row>
    <row r="3886" spans="4:33" s="304" customFormat="1" ht="15.75" customHeight="1">
      <c r="D3886" s="305"/>
      <c r="AG3886" s="1954"/>
    </row>
    <row r="3888" spans="4:33" s="304" customFormat="1" ht="15.75" customHeight="1">
      <c r="D3888" s="305"/>
      <c r="AG3888" s="1954"/>
    </row>
    <row r="3890" spans="4:33" s="304" customFormat="1" ht="15.75" customHeight="1">
      <c r="D3890" s="305"/>
      <c r="AG3890" s="1954"/>
    </row>
    <row r="3892" spans="4:33" s="304" customFormat="1" ht="15.75" customHeight="1">
      <c r="D3892" s="305"/>
      <c r="AG3892" s="1954"/>
    </row>
    <row r="3894" spans="4:33" s="304" customFormat="1" ht="15.75" customHeight="1">
      <c r="D3894" s="305"/>
      <c r="AG3894" s="1954"/>
    </row>
    <row r="3896" spans="4:33" s="304" customFormat="1" ht="15.75" customHeight="1">
      <c r="D3896" s="305"/>
      <c r="AG3896" s="1954"/>
    </row>
    <row r="3898" spans="4:33" s="304" customFormat="1" ht="15.75" customHeight="1">
      <c r="D3898" s="305"/>
      <c r="AG3898" s="1954"/>
    </row>
    <row r="3900" spans="4:33" s="304" customFormat="1" ht="15.75" customHeight="1">
      <c r="D3900" s="305"/>
      <c r="AG3900" s="1954"/>
    </row>
    <row r="3902" spans="4:33" s="304" customFormat="1" ht="15.75" customHeight="1">
      <c r="D3902" s="305"/>
      <c r="AG3902" s="1954"/>
    </row>
    <row r="3904" spans="4:33" s="304" customFormat="1" ht="15.75" customHeight="1">
      <c r="D3904" s="305"/>
      <c r="AG3904" s="1954"/>
    </row>
    <row r="3906" spans="4:33" s="304" customFormat="1" ht="15.75" customHeight="1">
      <c r="D3906" s="305"/>
      <c r="AG3906" s="1954"/>
    </row>
    <row r="3908" spans="4:33" s="304" customFormat="1" ht="15.75" customHeight="1">
      <c r="D3908" s="305"/>
      <c r="AG3908" s="1954"/>
    </row>
    <row r="3910" spans="4:33" s="304" customFormat="1" ht="15.75" customHeight="1">
      <c r="D3910" s="305"/>
      <c r="AG3910" s="1954"/>
    </row>
    <row r="3912" spans="4:33" s="304" customFormat="1" ht="15.75" customHeight="1">
      <c r="D3912" s="305"/>
      <c r="AG3912" s="1954"/>
    </row>
    <row r="3914" spans="4:33" s="304" customFormat="1" ht="15.75" customHeight="1">
      <c r="D3914" s="305"/>
      <c r="AG3914" s="1954"/>
    </row>
    <row r="3916" spans="4:33" s="304" customFormat="1" ht="15.75" customHeight="1">
      <c r="D3916" s="305"/>
      <c r="AG3916" s="1954"/>
    </row>
    <row r="3918" spans="4:33" s="304" customFormat="1" ht="15.75" customHeight="1">
      <c r="D3918" s="305"/>
      <c r="AG3918" s="1954"/>
    </row>
    <row r="3920" spans="4:33" s="304" customFormat="1" ht="15.75" customHeight="1">
      <c r="D3920" s="305"/>
      <c r="AG3920" s="1954"/>
    </row>
    <row r="3922" spans="4:33" s="304" customFormat="1" ht="15.75" customHeight="1">
      <c r="D3922" s="305"/>
      <c r="AG3922" s="1954"/>
    </row>
    <row r="3924" spans="4:33" s="304" customFormat="1" ht="15.75" customHeight="1">
      <c r="D3924" s="305"/>
      <c r="AG3924" s="1954"/>
    </row>
    <row r="3926" spans="4:33" s="304" customFormat="1" ht="15.75" customHeight="1">
      <c r="D3926" s="305"/>
      <c r="AG3926" s="1954"/>
    </row>
    <row r="3928" spans="4:33" s="304" customFormat="1" ht="15.75" customHeight="1">
      <c r="D3928" s="305"/>
      <c r="AG3928" s="1954"/>
    </row>
    <row r="3930" spans="4:33" s="304" customFormat="1" ht="15.75" customHeight="1">
      <c r="D3930" s="305"/>
      <c r="AG3930" s="1954"/>
    </row>
    <row r="3932" spans="4:33" s="304" customFormat="1" ht="15.75" customHeight="1">
      <c r="D3932" s="305"/>
      <c r="AG3932" s="1954"/>
    </row>
    <row r="3934" spans="4:33" s="304" customFormat="1" ht="15.75" customHeight="1">
      <c r="D3934" s="305"/>
      <c r="AG3934" s="1954"/>
    </row>
    <row r="3936" spans="4:33" s="304" customFormat="1" ht="15.75" customHeight="1">
      <c r="D3936" s="305"/>
      <c r="AG3936" s="1954"/>
    </row>
    <row r="3938" spans="4:33" s="304" customFormat="1" ht="15.75" customHeight="1">
      <c r="D3938" s="305"/>
      <c r="AG3938" s="1954"/>
    </row>
    <row r="3940" spans="4:33" s="304" customFormat="1" ht="15.75" customHeight="1">
      <c r="D3940" s="305"/>
      <c r="AG3940" s="1954"/>
    </row>
    <row r="3942" spans="4:33" s="304" customFormat="1" ht="15.75" customHeight="1">
      <c r="D3942" s="305"/>
      <c r="AG3942" s="1954"/>
    </row>
    <row r="3944" spans="4:33" s="304" customFormat="1" ht="15.75" customHeight="1">
      <c r="D3944" s="305"/>
      <c r="AG3944" s="1954"/>
    </row>
    <row r="3946" spans="4:33" s="304" customFormat="1" ht="15.75" customHeight="1">
      <c r="D3946" s="305"/>
      <c r="AG3946" s="1954"/>
    </row>
    <row r="3948" spans="4:33" s="304" customFormat="1" ht="15.75" customHeight="1">
      <c r="D3948" s="305"/>
      <c r="AG3948" s="1954"/>
    </row>
    <row r="3950" spans="4:33" s="304" customFormat="1" ht="15.75" customHeight="1">
      <c r="D3950" s="305"/>
      <c r="AG3950" s="1954"/>
    </row>
    <row r="3952" spans="4:33" s="304" customFormat="1" ht="15.75" customHeight="1">
      <c r="D3952" s="305"/>
      <c r="AG3952" s="1954"/>
    </row>
    <row r="3954" spans="4:33" s="304" customFormat="1" ht="15.75" customHeight="1">
      <c r="D3954" s="305"/>
      <c r="AG3954" s="1954"/>
    </row>
    <row r="3956" spans="4:33" s="304" customFormat="1" ht="15.75" customHeight="1">
      <c r="D3956" s="305"/>
      <c r="AG3956" s="1954"/>
    </row>
    <row r="3958" spans="4:33" s="304" customFormat="1" ht="15.75" customHeight="1">
      <c r="D3958" s="305"/>
      <c r="AG3958" s="1954"/>
    </row>
    <row r="3960" spans="4:33" s="304" customFormat="1" ht="15.75" customHeight="1">
      <c r="D3960" s="305"/>
      <c r="AG3960" s="1954"/>
    </row>
    <row r="3962" spans="4:33" s="304" customFormat="1" ht="15.75" customHeight="1">
      <c r="D3962" s="305"/>
      <c r="AG3962" s="1954"/>
    </row>
    <row r="3964" spans="4:33" s="304" customFormat="1" ht="15.75" customHeight="1">
      <c r="D3964" s="305"/>
      <c r="AG3964" s="1954"/>
    </row>
    <row r="3966" spans="4:33" s="304" customFormat="1" ht="15.75" customHeight="1">
      <c r="D3966" s="305"/>
      <c r="AG3966" s="1954"/>
    </row>
    <row r="3968" spans="4:33" s="304" customFormat="1" ht="15.75" customHeight="1">
      <c r="D3968" s="305"/>
      <c r="AG3968" s="1954"/>
    </row>
    <row r="3970" spans="4:33" s="304" customFormat="1" ht="15.75" customHeight="1">
      <c r="D3970" s="305"/>
      <c r="AG3970" s="1954"/>
    </row>
    <row r="3972" spans="4:33" s="304" customFormat="1" ht="15.75" customHeight="1">
      <c r="D3972" s="305"/>
      <c r="AG3972" s="1954"/>
    </row>
    <row r="3974" spans="4:33" s="304" customFormat="1" ht="15.75" customHeight="1">
      <c r="D3974" s="305"/>
      <c r="AG3974" s="1954"/>
    </row>
    <row r="3976" spans="4:33" s="304" customFormat="1" ht="15.75" customHeight="1">
      <c r="D3976" s="305"/>
      <c r="AG3976" s="1954"/>
    </row>
    <row r="3978" spans="4:33" s="304" customFormat="1" ht="15.75" customHeight="1">
      <c r="D3978" s="305"/>
      <c r="AG3978" s="1954"/>
    </row>
    <row r="3980" spans="4:33" s="304" customFormat="1" ht="15.75" customHeight="1">
      <c r="D3980" s="305"/>
      <c r="AG3980" s="1954"/>
    </row>
    <row r="3982" spans="4:33" s="304" customFormat="1" ht="15.75" customHeight="1">
      <c r="D3982" s="305"/>
      <c r="AG3982" s="1954"/>
    </row>
    <row r="3984" spans="4:33" s="304" customFormat="1" ht="15.75" customHeight="1">
      <c r="D3984" s="305"/>
      <c r="AG3984" s="1954"/>
    </row>
    <row r="3986" spans="4:33" s="304" customFormat="1" ht="15.75" customHeight="1">
      <c r="D3986" s="305"/>
      <c r="AG3986" s="1954"/>
    </row>
    <row r="3988" spans="4:33" s="304" customFormat="1" ht="15.75" customHeight="1">
      <c r="D3988" s="305"/>
      <c r="AG3988" s="1954"/>
    </row>
    <row r="3990" spans="4:33" s="304" customFormat="1" ht="15.75" customHeight="1">
      <c r="D3990" s="305"/>
      <c r="AG3990" s="1954"/>
    </row>
    <row r="3992" spans="4:33" s="304" customFormat="1" ht="15.75" customHeight="1">
      <c r="D3992" s="305"/>
      <c r="AG3992" s="1954"/>
    </row>
    <row r="3994" spans="4:33" s="304" customFormat="1" ht="15.75" customHeight="1">
      <c r="D3994" s="305"/>
      <c r="AG3994" s="1954"/>
    </row>
    <row r="3996" spans="4:33" s="304" customFormat="1" ht="15.75" customHeight="1">
      <c r="D3996" s="305"/>
      <c r="AG3996" s="1954"/>
    </row>
    <row r="3998" spans="4:33" s="304" customFormat="1" ht="15.75" customHeight="1">
      <c r="D3998" s="305"/>
      <c r="AG3998" s="1954"/>
    </row>
    <row r="4000" spans="4:33" s="304" customFormat="1" ht="15.75" customHeight="1">
      <c r="D4000" s="305"/>
      <c r="AG4000" s="1954"/>
    </row>
    <row r="4002" spans="4:33" s="304" customFormat="1" ht="15.75" customHeight="1">
      <c r="D4002" s="305"/>
      <c r="AG4002" s="1954"/>
    </row>
    <row r="4004" spans="4:33" s="304" customFormat="1" ht="15.75" customHeight="1">
      <c r="D4004" s="305"/>
      <c r="AG4004" s="1954"/>
    </row>
    <row r="4006" spans="4:33" s="304" customFormat="1" ht="15.75" customHeight="1">
      <c r="D4006" s="305"/>
      <c r="AG4006" s="1954"/>
    </row>
    <row r="4008" spans="4:33" s="304" customFormat="1" ht="15.75" customHeight="1">
      <c r="D4008" s="305"/>
      <c r="AG4008" s="1954"/>
    </row>
    <row r="4010" spans="4:33" s="304" customFormat="1" ht="15.75" customHeight="1">
      <c r="D4010" s="305"/>
      <c r="AG4010" s="1954"/>
    </row>
    <row r="4012" spans="4:33" s="304" customFormat="1" ht="15.75" customHeight="1">
      <c r="D4012" s="305"/>
      <c r="AG4012" s="1954"/>
    </row>
    <row r="4014" spans="4:33" s="304" customFormat="1" ht="15.75" customHeight="1">
      <c r="D4014" s="305"/>
      <c r="AG4014" s="1954"/>
    </row>
    <row r="4016" spans="4:33" s="304" customFormat="1" ht="15.75" customHeight="1">
      <c r="D4016" s="305"/>
      <c r="AG4016" s="1954"/>
    </row>
    <row r="4018" spans="4:33" s="304" customFormat="1" ht="15.75" customHeight="1">
      <c r="D4018" s="305"/>
      <c r="AG4018" s="1954"/>
    </row>
    <row r="4020" spans="4:33" s="304" customFormat="1" ht="15.75" customHeight="1">
      <c r="D4020" s="305"/>
      <c r="AG4020" s="1954"/>
    </row>
    <row r="4022" spans="4:33" s="304" customFormat="1" ht="15.75" customHeight="1">
      <c r="D4022" s="305"/>
      <c r="AG4022" s="1954"/>
    </row>
    <row r="4024" spans="4:33" s="304" customFormat="1" ht="15.75" customHeight="1">
      <c r="D4024" s="305"/>
      <c r="AG4024" s="1954"/>
    </row>
    <row r="4026" spans="4:33" s="304" customFormat="1" ht="15.75" customHeight="1">
      <c r="D4026" s="305"/>
      <c r="AG4026" s="1954"/>
    </row>
    <row r="4028" spans="4:33" s="304" customFormat="1" ht="15.75" customHeight="1">
      <c r="D4028" s="305"/>
      <c r="AG4028" s="1954"/>
    </row>
    <row r="4030" spans="4:33" s="304" customFormat="1" ht="15.75" customHeight="1">
      <c r="D4030" s="305"/>
      <c r="AG4030" s="1954"/>
    </row>
    <row r="4032" spans="4:33" s="304" customFormat="1" ht="15.75" customHeight="1">
      <c r="D4032" s="305"/>
      <c r="AG4032" s="1954"/>
    </row>
    <row r="4034" spans="4:33" s="304" customFormat="1" ht="15.75" customHeight="1">
      <c r="D4034" s="305"/>
      <c r="AG4034" s="1954"/>
    </row>
    <row r="4036" spans="4:33" s="304" customFormat="1" ht="15.75" customHeight="1">
      <c r="D4036" s="305"/>
      <c r="AG4036" s="1954"/>
    </row>
    <row r="4038" spans="4:33" s="304" customFormat="1" ht="15.75" customHeight="1">
      <c r="D4038" s="305"/>
      <c r="AG4038" s="1954"/>
    </row>
    <row r="4040" spans="4:33" s="304" customFormat="1" ht="15.75" customHeight="1">
      <c r="D4040" s="305"/>
      <c r="AG4040" s="1954"/>
    </row>
    <row r="4042" spans="4:33" s="304" customFormat="1" ht="15.75" customHeight="1">
      <c r="D4042" s="305"/>
      <c r="AG4042" s="1954"/>
    </row>
    <row r="4044" spans="4:33" s="304" customFormat="1" ht="15.75" customHeight="1">
      <c r="D4044" s="305"/>
      <c r="AG4044" s="1954"/>
    </row>
    <row r="4046" spans="4:33" s="304" customFormat="1" ht="15.75" customHeight="1">
      <c r="D4046" s="305"/>
      <c r="AG4046" s="1954"/>
    </row>
    <row r="4048" spans="4:33" s="304" customFormat="1" ht="15.75" customHeight="1">
      <c r="D4048" s="305"/>
      <c r="AG4048" s="1954"/>
    </row>
    <row r="4050" spans="4:33" s="304" customFormat="1" ht="15.75" customHeight="1">
      <c r="D4050" s="305"/>
      <c r="AG4050" s="1954"/>
    </row>
    <row r="4052" spans="4:33" s="304" customFormat="1" ht="15.75" customHeight="1">
      <c r="D4052" s="305"/>
      <c r="AG4052" s="1954"/>
    </row>
    <row r="4054" spans="4:33" s="304" customFormat="1" ht="15.75" customHeight="1">
      <c r="D4054" s="305"/>
      <c r="AG4054" s="1954"/>
    </row>
    <row r="4056" spans="4:33" s="304" customFormat="1" ht="15.75" customHeight="1">
      <c r="D4056" s="305"/>
      <c r="AG4056" s="1954"/>
    </row>
    <row r="4058" spans="4:33" s="304" customFormat="1" ht="15.75" customHeight="1">
      <c r="D4058" s="305"/>
      <c r="AG4058" s="1954"/>
    </row>
    <row r="4060" spans="4:33" s="304" customFormat="1" ht="15.75" customHeight="1">
      <c r="D4060" s="305"/>
      <c r="AG4060" s="1954"/>
    </row>
    <row r="4062" spans="4:33" s="304" customFormat="1" ht="15.75" customHeight="1">
      <c r="D4062" s="305"/>
      <c r="AG4062" s="1954"/>
    </row>
    <row r="4064" spans="4:33" s="304" customFormat="1" ht="15.75" customHeight="1">
      <c r="D4064" s="305"/>
      <c r="AG4064" s="1954"/>
    </row>
    <row r="4066" spans="4:33" s="304" customFormat="1" ht="15.75" customHeight="1">
      <c r="D4066" s="305"/>
      <c r="AG4066" s="1954"/>
    </row>
    <row r="4068" spans="4:33" s="304" customFormat="1" ht="15.75" customHeight="1">
      <c r="D4068" s="305"/>
      <c r="AG4068" s="1954"/>
    </row>
    <row r="4070" spans="4:33" s="304" customFormat="1" ht="15.75" customHeight="1">
      <c r="D4070" s="305"/>
      <c r="AG4070" s="1954"/>
    </row>
    <row r="4072" spans="4:33" s="304" customFormat="1" ht="15.75" customHeight="1">
      <c r="D4072" s="305"/>
      <c r="AG4072" s="1954"/>
    </row>
    <row r="4074" spans="4:33" s="304" customFormat="1" ht="15.75" customHeight="1">
      <c r="D4074" s="305"/>
      <c r="AG4074" s="1954"/>
    </row>
    <row r="4076" spans="4:33" s="304" customFormat="1" ht="15.75" customHeight="1">
      <c r="D4076" s="305"/>
      <c r="AG4076" s="1954"/>
    </row>
    <row r="4078" spans="4:33" s="304" customFormat="1" ht="15.75" customHeight="1">
      <c r="D4078" s="305"/>
      <c r="AG4078" s="1954"/>
    </row>
    <row r="4080" spans="4:33" s="304" customFormat="1" ht="15.75" customHeight="1">
      <c r="D4080" s="305"/>
      <c r="AG4080" s="1954"/>
    </row>
    <row r="4082" spans="4:33" s="304" customFormat="1" ht="15.75" customHeight="1">
      <c r="D4082" s="305"/>
      <c r="AG4082" s="1954"/>
    </row>
    <row r="4084" spans="4:33" s="304" customFormat="1" ht="15.75" customHeight="1">
      <c r="D4084" s="305"/>
      <c r="AG4084" s="1954"/>
    </row>
    <row r="4086" spans="4:33" s="304" customFormat="1" ht="15.75" customHeight="1">
      <c r="D4086" s="305"/>
      <c r="AG4086" s="1954"/>
    </row>
    <row r="4088" spans="4:33" s="304" customFormat="1" ht="15.75" customHeight="1">
      <c r="D4088" s="305"/>
      <c r="AG4088" s="1954"/>
    </row>
    <row r="4090" spans="4:33" s="304" customFormat="1" ht="15.75" customHeight="1">
      <c r="D4090" s="305"/>
      <c r="AG4090" s="1954"/>
    </row>
    <row r="4092" spans="4:33" s="304" customFormat="1" ht="15.75" customHeight="1">
      <c r="D4092" s="305"/>
      <c r="AG4092" s="1954"/>
    </row>
    <row r="4094" spans="4:33" s="304" customFormat="1" ht="15.75" customHeight="1">
      <c r="D4094" s="305"/>
      <c r="AG4094" s="1954"/>
    </row>
    <row r="4096" spans="4:33" s="304" customFormat="1" ht="15.75" customHeight="1">
      <c r="D4096" s="305"/>
      <c r="AG4096" s="1954"/>
    </row>
    <row r="4098" spans="4:33" s="304" customFormat="1" ht="15.75" customHeight="1">
      <c r="D4098" s="305"/>
      <c r="AG4098" s="1954"/>
    </row>
    <row r="4100" spans="4:33" s="304" customFormat="1" ht="15.75" customHeight="1">
      <c r="D4100" s="305"/>
      <c r="AG4100" s="1954"/>
    </row>
    <row r="4102" spans="4:33" s="304" customFormat="1" ht="15.75" customHeight="1">
      <c r="D4102" s="305"/>
      <c r="AG4102" s="1954"/>
    </row>
    <row r="4104" spans="4:33" s="304" customFormat="1" ht="15.75" customHeight="1">
      <c r="D4104" s="305"/>
      <c r="AG4104" s="1954"/>
    </row>
    <row r="4106" spans="4:33" s="304" customFormat="1" ht="15.75" customHeight="1">
      <c r="D4106" s="305"/>
      <c r="AG4106" s="1954"/>
    </row>
    <row r="4108" spans="4:33" s="304" customFormat="1" ht="15.75" customHeight="1">
      <c r="D4108" s="305"/>
      <c r="AG4108" s="1954"/>
    </row>
    <row r="4110" spans="4:33" s="304" customFormat="1" ht="15.75" customHeight="1">
      <c r="D4110" s="305"/>
      <c r="AG4110" s="1954"/>
    </row>
    <row r="4112" spans="4:33" s="304" customFormat="1" ht="15.75" customHeight="1">
      <c r="D4112" s="305"/>
      <c r="AG4112" s="1954"/>
    </row>
    <row r="4114" spans="4:33" s="304" customFormat="1" ht="15.75" customHeight="1">
      <c r="D4114" s="305"/>
      <c r="AG4114" s="1954"/>
    </row>
    <row r="4116" spans="4:33" s="304" customFormat="1" ht="15.75" customHeight="1">
      <c r="D4116" s="305"/>
      <c r="AG4116" s="1954"/>
    </row>
    <row r="4118" spans="4:33" s="304" customFormat="1" ht="15.75" customHeight="1">
      <c r="D4118" s="305"/>
      <c r="AG4118" s="1954"/>
    </row>
    <row r="4120" spans="4:33" s="304" customFormat="1" ht="15.75" customHeight="1">
      <c r="D4120" s="305"/>
      <c r="AG4120" s="1954"/>
    </row>
    <row r="4122" spans="4:33" s="304" customFormat="1" ht="15.75" customHeight="1">
      <c r="D4122" s="305"/>
      <c r="AG4122" s="1954"/>
    </row>
    <row r="4124" spans="4:33" s="304" customFormat="1" ht="15.75" customHeight="1">
      <c r="D4124" s="305"/>
      <c r="AG4124" s="1954"/>
    </row>
    <row r="4126" spans="4:33" s="304" customFormat="1" ht="15.75" customHeight="1">
      <c r="D4126" s="305"/>
      <c r="AG4126" s="1954"/>
    </row>
    <row r="4128" spans="4:33" s="304" customFormat="1" ht="15.75" customHeight="1">
      <c r="D4128" s="305"/>
      <c r="AG4128" s="1954"/>
    </row>
    <row r="4130" spans="4:33" s="304" customFormat="1" ht="15.75" customHeight="1">
      <c r="D4130" s="305"/>
      <c r="AG4130" s="1954"/>
    </row>
    <row r="4132" spans="4:33" s="304" customFormat="1" ht="15.75" customHeight="1">
      <c r="D4132" s="305"/>
      <c r="AG4132" s="1954"/>
    </row>
    <row r="4134" spans="4:33" s="304" customFormat="1" ht="15.75" customHeight="1">
      <c r="D4134" s="305"/>
      <c r="AG4134" s="1954"/>
    </row>
    <row r="4136" spans="4:33" s="304" customFormat="1" ht="15.75" customHeight="1">
      <c r="D4136" s="305"/>
      <c r="AG4136" s="1954"/>
    </row>
    <row r="4138" spans="4:33" s="304" customFormat="1" ht="15.75" customHeight="1">
      <c r="D4138" s="305"/>
      <c r="AG4138" s="1954"/>
    </row>
    <row r="4140" spans="4:33" s="304" customFormat="1" ht="15.75" customHeight="1">
      <c r="D4140" s="305"/>
      <c r="AG4140" s="1954"/>
    </row>
    <row r="4142" spans="4:33" s="304" customFormat="1" ht="15.75" customHeight="1">
      <c r="D4142" s="305"/>
      <c r="AG4142" s="1954"/>
    </row>
    <row r="4144" spans="4:33" s="304" customFormat="1" ht="15.75" customHeight="1">
      <c r="D4144" s="305"/>
      <c r="AG4144" s="1954"/>
    </row>
    <row r="4146" spans="4:33" s="304" customFormat="1" ht="15.75" customHeight="1">
      <c r="D4146" s="305"/>
      <c r="AG4146" s="1954"/>
    </row>
    <row r="4148" spans="4:33" s="304" customFormat="1" ht="15.75" customHeight="1">
      <c r="D4148" s="305"/>
      <c r="AG4148" s="1954"/>
    </row>
    <row r="4150" spans="4:33" s="304" customFormat="1" ht="15.75" customHeight="1">
      <c r="D4150" s="305"/>
      <c r="AG4150" s="1954"/>
    </row>
    <row r="4152" spans="4:33" s="304" customFormat="1" ht="15.75" customHeight="1">
      <c r="D4152" s="305"/>
      <c r="AG4152" s="1954"/>
    </row>
    <row r="4154" spans="4:33" s="304" customFormat="1" ht="15.75" customHeight="1">
      <c r="D4154" s="305"/>
      <c r="AG4154" s="1954"/>
    </row>
    <row r="4156" spans="4:33" s="304" customFormat="1" ht="15.75" customHeight="1">
      <c r="D4156" s="305"/>
      <c r="AG4156" s="1954"/>
    </row>
    <row r="4158" spans="4:33" s="304" customFormat="1" ht="15.75" customHeight="1">
      <c r="D4158" s="305"/>
      <c r="AG4158" s="1954"/>
    </row>
    <row r="4160" spans="4:33" s="304" customFormat="1" ht="15.75" customHeight="1">
      <c r="D4160" s="305"/>
      <c r="AG4160" s="1954"/>
    </row>
    <row r="4162" spans="4:33" s="304" customFormat="1" ht="15.75" customHeight="1">
      <c r="D4162" s="305"/>
      <c r="AG4162" s="1954"/>
    </row>
    <row r="4164" spans="4:33" s="304" customFormat="1" ht="15.75" customHeight="1">
      <c r="D4164" s="305"/>
      <c r="AG4164" s="1954"/>
    </row>
    <row r="4166" spans="4:33" s="304" customFormat="1" ht="15.75" customHeight="1">
      <c r="D4166" s="305"/>
      <c r="AG4166" s="1954"/>
    </row>
    <row r="4168" spans="4:33" s="304" customFormat="1" ht="15.75" customHeight="1">
      <c r="D4168" s="305"/>
      <c r="AG4168" s="1954"/>
    </row>
    <row r="4170" spans="4:33" s="304" customFormat="1" ht="15.75" customHeight="1">
      <c r="D4170" s="305"/>
      <c r="AG4170" s="1954"/>
    </row>
    <row r="4172" spans="4:33" s="304" customFormat="1" ht="15.75" customHeight="1">
      <c r="D4172" s="305"/>
      <c r="AG4172" s="1954"/>
    </row>
    <row r="4174" spans="4:33" s="304" customFormat="1" ht="15.75" customHeight="1">
      <c r="D4174" s="305"/>
      <c r="AG4174" s="1954"/>
    </row>
    <row r="4176" spans="4:33" s="304" customFormat="1" ht="15.75" customHeight="1">
      <c r="D4176" s="305"/>
      <c r="AG4176" s="1954"/>
    </row>
    <row r="4178" spans="4:33" s="304" customFormat="1" ht="15.75" customHeight="1">
      <c r="D4178" s="305"/>
      <c r="AG4178" s="1954"/>
    </row>
    <row r="4180" spans="4:33" s="304" customFormat="1" ht="15.75" customHeight="1">
      <c r="D4180" s="305"/>
      <c r="AG4180" s="1954"/>
    </row>
    <row r="4182" spans="4:33" s="304" customFormat="1" ht="15.75" customHeight="1">
      <c r="D4182" s="305"/>
      <c r="AG4182" s="1954"/>
    </row>
    <row r="4184" spans="4:33" s="304" customFormat="1" ht="15.75" customHeight="1">
      <c r="D4184" s="305"/>
      <c r="AG4184" s="1954"/>
    </row>
    <row r="4186" spans="4:33" s="304" customFormat="1" ht="15.75" customHeight="1">
      <c r="D4186" s="305"/>
      <c r="AG4186" s="1954"/>
    </row>
    <row r="4188" spans="4:33" s="304" customFormat="1" ht="15.75" customHeight="1">
      <c r="D4188" s="305"/>
      <c r="AG4188" s="1954"/>
    </row>
    <row r="4190" spans="4:33" s="304" customFormat="1" ht="15.75" customHeight="1">
      <c r="D4190" s="305"/>
      <c r="AG4190" s="1954"/>
    </row>
    <row r="4192" spans="4:33" s="304" customFormat="1" ht="15.75" customHeight="1">
      <c r="D4192" s="305"/>
      <c r="AG4192" s="1954"/>
    </row>
    <row r="4194" spans="4:33" s="304" customFormat="1" ht="15.75" customHeight="1">
      <c r="D4194" s="305"/>
      <c r="AG4194" s="1954"/>
    </row>
    <row r="4196" spans="4:33" s="304" customFormat="1" ht="15.75" customHeight="1">
      <c r="D4196" s="305"/>
      <c r="AG4196" s="1954"/>
    </row>
    <row r="4198" spans="4:33" s="304" customFormat="1" ht="15.75" customHeight="1">
      <c r="D4198" s="305"/>
      <c r="AG4198" s="1954"/>
    </row>
    <row r="4200" spans="4:33" s="304" customFormat="1" ht="15.75" customHeight="1">
      <c r="D4200" s="305"/>
      <c r="AG4200" s="1954"/>
    </row>
    <row r="4202" spans="4:33" s="304" customFormat="1" ht="15.75" customHeight="1">
      <c r="D4202" s="305"/>
      <c r="AG4202" s="1954"/>
    </row>
    <row r="4204" spans="4:33" s="304" customFormat="1" ht="15.75" customHeight="1">
      <c r="D4204" s="305"/>
      <c r="AG4204" s="1954"/>
    </row>
    <row r="4206" spans="4:33" s="304" customFormat="1" ht="15.75" customHeight="1">
      <c r="D4206" s="305"/>
      <c r="AG4206" s="1954"/>
    </row>
    <row r="4208" spans="4:33" s="304" customFormat="1" ht="15.75" customHeight="1">
      <c r="D4208" s="305"/>
      <c r="AG4208" s="1954"/>
    </row>
    <row r="4210" spans="4:33" s="304" customFormat="1" ht="15.75" customHeight="1">
      <c r="D4210" s="305"/>
      <c r="AG4210" s="1954"/>
    </row>
    <row r="4212" spans="4:33" s="304" customFormat="1" ht="15.75" customHeight="1">
      <c r="D4212" s="305"/>
      <c r="AG4212" s="1954"/>
    </row>
    <row r="4214" spans="4:33" s="304" customFormat="1" ht="15.75" customHeight="1">
      <c r="D4214" s="305"/>
      <c r="AG4214" s="1954"/>
    </row>
    <row r="4216" spans="4:33" s="304" customFormat="1" ht="15.75" customHeight="1">
      <c r="D4216" s="305"/>
      <c r="AG4216" s="1954"/>
    </row>
    <row r="4218" spans="4:33" s="304" customFormat="1" ht="15.75" customHeight="1">
      <c r="D4218" s="305"/>
      <c r="AG4218" s="1954"/>
    </row>
    <row r="4220" spans="4:33" s="304" customFormat="1" ht="15.75" customHeight="1">
      <c r="D4220" s="305"/>
      <c r="AG4220" s="1954"/>
    </row>
    <row r="4222" spans="4:33" s="304" customFormat="1" ht="15.75" customHeight="1">
      <c r="D4222" s="305"/>
      <c r="AG4222" s="1954"/>
    </row>
    <row r="4224" spans="4:33" s="304" customFormat="1" ht="15.75" customHeight="1">
      <c r="D4224" s="305"/>
      <c r="AG4224" s="1954"/>
    </row>
    <row r="4226" spans="4:33" s="304" customFormat="1" ht="15.75" customHeight="1">
      <c r="D4226" s="305"/>
      <c r="AG4226" s="1954"/>
    </row>
    <row r="4228" spans="4:33" s="304" customFormat="1" ht="15.75" customHeight="1">
      <c r="D4228" s="305"/>
      <c r="AG4228" s="1954"/>
    </row>
    <row r="4230" spans="4:33" s="304" customFormat="1" ht="15.75" customHeight="1">
      <c r="D4230" s="305"/>
      <c r="AG4230" s="1954"/>
    </row>
    <row r="4232" spans="4:33" s="304" customFormat="1" ht="15.75" customHeight="1">
      <c r="D4232" s="305"/>
      <c r="AG4232" s="1954"/>
    </row>
    <row r="4234" spans="4:33" s="304" customFormat="1" ht="15.75" customHeight="1">
      <c r="D4234" s="305"/>
      <c r="AG4234" s="1954"/>
    </row>
    <row r="4236" spans="4:33" s="304" customFormat="1" ht="15.75" customHeight="1">
      <c r="D4236" s="305"/>
      <c r="AG4236" s="1954"/>
    </row>
    <row r="4238" spans="4:33" s="304" customFormat="1" ht="15.75" customHeight="1">
      <c r="D4238" s="305"/>
      <c r="AG4238" s="1954"/>
    </row>
    <row r="4240" spans="4:33" s="304" customFormat="1" ht="15.75" customHeight="1">
      <c r="D4240" s="305"/>
      <c r="AG4240" s="1954"/>
    </row>
    <row r="4242" spans="4:33" s="304" customFormat="1" ht="15.75" customHeight="1">
      <c r="D4242" s="305"/>
      <c r="AG4242" s="1954"/>
    </row>
    <row r="4244" spans="4:33" s="304" customFormat="1" ht="15.75" customHeight="1">
      <c r="D4244" s="305"/>
      <c r="AG4244" s="1954"/>
    </row>
    <row r="4246" spans="4:33" s="304" customFormat="1" ht="15.75" customHeight="1">
      <c r="D4246" s="305"/>
      <c r="AG4246" s="1954"/>
    </row>
    <row r="4248" spans="4:33" s="304" customFormat="1" ht="15.75" customHeight="1">
      <c r="D4248" s="305"/>
      <c r="AG4248" s="1954"/>
    </row>
    <row r="4250" spans="4:33" s="304" customFormat="1" ht="15.75" customHeight="1">
      <c r="D4250" s="305"/>
      <c r="AG4250" s="1954"/>
    </row>
    <row r="4252" spans="4:33" s="304" customFormat="1" ht="15.75" customHeight="1">
      <c r="D4252" s="305"/>
      <c r="AG4252" s="1954"/>
    </row>
    <row r="4254" spans="4:33" s="304" customFormat="1" ht="15.75" customHeight="1">
      <c r="D4254" s="305"/>
      <c r="AG4254" s="1954"/>
    </row>
    <row r="4256" spans="4:33" s="304" customFormat="1" ht="15.75" customHeight="1">
      <c r="D4256" s="305"/>
      <c r="AG4256" s="1954"/>
    </row>
    <row r="4258" spans="4:33" s="304" customFormat="1" ht="15.75" customHeight="1">
      <c r="D4258" s="305"/>
      <c r="AG4258" s="1954"/>
    </row>
    <row r="4260" spans="4:33" s="304" customFormat="1" ht="15.75" customHeight="1">
      <c r="D4260" s="305"/>
      <c r="AG4260" s="1954"/>
    </row>
    <row r="4262" spans="4:33" s="304" customFormat="1" ht="15.75" customHeight="1">
      <c r="D4262" s="305"/>
      <c r="AG4262" s="1954"/>
    </row>
    <row r="4264" spans="4:33" s="304" customFormat="1" ht="15.75" customHeight="1">
      <c r="D4264" s="305"/>
      <c r="AG4264" s="1954"/>
    </row>
    <row r="4266" spans="4:33" s="304" customFormat="1" ht="15.75" customHeight="1">
      <c r="D4266" s="305"/>
      <c r="AG4266" s="1954"/>
    </row>
    <row r="4268" spans="4:33" s="304" customFormat="1" ht="15.75" customHeight="1">
      <c r="D4268" s="305"/>
      <c r="AG4268" s="1954"/>
    </row>
    <row r="4270" spans="4:33" s="304" customFormat="1" ht="15.75" customHeight="1">
      <c r="D4270" s="305"/>
      <c r="AG4270" s="1954"/>
    </row>
    <row r="4272" spans="4:33" s="304" customFormat="1" ht="15.75" customHeight="1">
      <c r="D4272" s="305"/>
      <c r="AG4272" s="1954"/>
    </row>
    <row r="4274" spans="4:33" s="304" customFormat="1" ht="15.75" customHeight="1">
      <c r="D4274" s="305"/>
      <c r="AG4274" s="1954"/>
    </row>
    <row r="4276" spans="4:33" s="304" customFormat="1" ht="15.75" customHeight="1">
      <c r="D4276" s="305"/>
      <c r="AG4276" s="1954"/>
    </row>
    <row r="4278" spans="4:33" s="304" customFormat="1" ht="15.75" customHeight="1">
      <c r="D4278" s="305"/>
      <c r="AG4278" s="1954"/>
    </row>
    <row r="4280" spans="4:33" s="304" customFormat="1" ht="15.75" customHeight="1">
      <c r="D4280" s="305"/>
      <c r="AG4280" s="1954"/>
    </row>
    <row r="4282" spans="4:33" s="304" customFormat="1" ht="15.75" customHeight="1">
      <c r="D4282" s="305"/>
      <c r="AG4282" s="1954"/>
    </row>
    <row r="4284" spans="4:33" s="304" customFormat="1" ht="15.75" customHeight="1">
      <c r="D4284" s="305"/>
      <c r="AG4284" s="1954"/>
    </row>
    <row r="4286" spans="4:33" s="304" customFormat="1" ht="15.75" customHeight="1">
      <c r="D4286" s="305"/>
      <c r="AG4286" s="1954"/>
    </row>
    <row r="4288" spans="4:33" s="304" customFormat="1" ht="15.75" customHeight="1">
      <c r="D4288" s="305"/>
      <c r="AG4288" s="1954"/>
    </row>
    <row r="4290" spans="4:33" s="304" customFormat="1" ht="15.75" customHeight="1">
      <c r="D4290" s="305"/>
      <c r="AG4290" s="1954"/>
    </row>
    <row r="4292" spans="4:33" s="304" customFormat="1" ht="15.75" customHeight="1">
      <c r="D4292" s="305"/>
      <c r="AG4292" s="1954"/>
    </row>
    <row r="4294" spans="4:33" s="304" customFormat="1" ht="15.75" customHeight="1">
      <c r="D4294" s="305"/>
      <c r="AG4294" s="1954"/>
    </row>
    <row r="4296" spans="4:33" s="304" customFormat="1" ht="15.75" customHeight="1">
      <c r="D4296" s="305"/>
      <c r="AG4296" s="1954"/>
    </row>
    <row r="4298" spans="4:33" s="304" customFormat="1" ht="15.75" customHeight="1">
      <c r="D4298" s="305"/>
      <c r="AG4298" s="1954"/>
    </row>
    <row r="4300" spans="4:33" s="304" customFormat="1" ht="15.75" customHeight="1">
      <c r="D4300" s="305"/>
      <c r="AG4300" s="1954"/>
    </row>
    <row r="4302" spans="4:33" s="304" customFormat="1" ht="15.75" customHeight="1">
      <c r="D4302" s="305"/>
      <c r="AG4302" s="1954"/>
    </row>
    <row r="4304" spans="4:33" s="304" customFormat="1" ht="15.75" customHeight="1">
      <c r="D4304" s="305"/>
      <c r="AG4304" s="1954"/>
    </row>
    <row r="4306" spans="4:33" s="304" customFormat="1" ht="15.75" customHeight="1">
      <c r="D4306" s="305"/>
      <c r="AG4306" s="1954"/>
    </row>
    <row r="4308" spans="4:33" s="304" customFormat="1" ht="15.75" customHeight="1">
      <c r="D4308" s="305"/>
      <c r="AG4308" s="1954"/>
    </row>
    <row r="4310" spans="4:33" s="304" customFormat="1" ht="15.75" customHeight="1">
      <c r="D4310" s="305"/>
      <c r="AG4310" s="1954"/>
    </row>
    <row r="4312" spans="4:33" s="304" customFormat="1" ht="15.75" customHeight="1">
      <c r="D4312" s="305"/>
      <c r="AG4312" s="1954"/>
    </row>
    <row r="4314" spans="4:33" s="304" customFormat="1" ht="15.75" customHeight="1">
      <c r="D4314" s="305"/>
      <c r="AG4314" s="1954"/>
    </row>
    <row r="4316" spans="4:33" s="304" customFormat="1" ht="15.75" customHeight="1">
      <c r="D4316" s="305"/>
      <c r="AG4316" s="1954"/>
    </row>
    <row r="4318" spans="4:33" s="304" customFormat="1" ht="15.75" customHeight="1">
      <c r="D4318" s="305"/>
      <c r="AG4318" s="1954"/>
    </row>
    <row r="4320" spans="4:33" s="304" customFormat="1" ht="15.75" customHeight="1">
      <c r="D4320" s="305"/>
      <c r="AG4320" s="1954"/>
    </row>
    <row r="4322" spans="4:33" s="304" customFormat="1" ht="15.75" customHeight="1">
      <c r="D4322" s="305"/>
      <c r="AG4322" s="1954"/>
    </row>
    <row r="4324" spans="4:33" s="304" customFormat="1" ht="15.75" customHeight="1">
      <c r="D4324" s="305"/>
      <c r="AG4324" s="1954"/>
    </row>
    <row r="4326" spans="4:33" s="304" customFormat="1" ht="15.75" customHeight="1">
      <c r="D4326" s="305"/>
      <c r="AG4326" s="1954"/>
    </row>
    <row r="4328" spans="4:33" s="304" customFormat="1" ht="15.75" customHeight="1">
      <c r="D4328" s="305"/>
      <c r="AG4328" s="1954"/>
    </row>
    <row r="4330" spans="4:33" s="304" customFormat="1" ht="15.75" customHeight="1">
      <c r="D4330" s="305"/>
      <c r="AG4330" s="1954"/>
    </row>
    <row r="4332" spans="4:33" s="304" customFormat="1" ht="15.75" customHeight="1">
      <c r="D4332" s="305"/>
      <c r="AG4332" s="1954"/>
    </row>
    <row r="4334" spans="4:33" s="304" customFormat="1" ht="15.75" customHeight="1">
      <c r="D4334" s="305"/>
      <c r="AG4334" s="1954"/>
    </row>
    <row r="4336" spans="4:33" s="304" customFormat="1" ht="15.75" customHeight="1">
      <c r="D4336" s="305"/>
      <c r="AG4336" s="1954"/>
    </row>
    <row r="4338" spans="4:33" s="304" customFormat="1" ht="15.75" customHeight="1">
      <c r="D4338" s="305"/>
      <c r="AG4338" s="1954"/>
    </row>
    <row r="4340" spans="4:33" s="304" customFormat="1" ht="15.75" customHeight="1">
      <c r="D4340" s="305"/>
      <c r="AG4340" s="1954"/>
    </row>
    <row r="4342" spans="4:33" s="304" customFormat="1" ht="15.75" customHeight="1">
      <c r="D4342" s="305"/>
      <c r="AG4342" s="1954"/>
    </row>
    <row r="4344" spans="4:33" s="304" customFormat="1" ht="15.75" customHeight="1">
      <c r="D4344" s="305"/>
      <c r="AG4344" s="1954"/>
    </row>
    <row r="4346" spans="4:33" s="304" customFormat="1" ht="15.75" customHeight="1">
      <c r="D4346" s="305"/>
      <c r="AG4346" s="1954"/>
    </row>
    <row r="4348" spans="4:33" s="304" customFormat="1" ht="15.75" customHeight="1">
      <c r="D4348" s="305"/>
      <c r="AG4348" s="1954"/>
    </row>
    <row r="4350" spans="4:33" s="304" customFormat="1" ht="15.75" customHeight="1">
      <c r="D4350" s="305"/>
      <c r="AG4350" s="1954"/>
    </row>
    <row r="4352" spans="4:33" s="304" customFormat="1" ht="15.75" customHeight="1">
      <c r="D4352" s="305"/>
      <c r="AG4352" s="1954"/>
    </row>
    <row r="4354" spans="4:33" s="304" customFormat="1" ht="15.75" customHeight="1">
      <c r="D4354" s="305"/>
      <c r="AG4354" s="1954"/>
    </row>
    <row r="4356" spans="4:33" s="304" customFormat="1" ht="15.75" customHeight="1">
      <c r="D4356" s="305"/>
      <c r="AG4356" s="1954"/>
    </row>
    <row r="4358" spans="4:33" s="304" customFormat="1" ht="15.75" customHeight="1">
      <c r="D4358" s="305"/>
      <c r="AG4358" s="1954"/>
    </row>
    <row r="4360" spans="4:33" s="304" customFormat="1" ht="15.75" customHeight="1">
      <c r="D4360" s="305"/>
      <c r="AG4360" s="1954"/>
    </row>
    <row r="4362" spans="4:33" s="304" customFormat="1" ht="15.75" customHeight="1">
      <c r="D4362" s="305"/>
      <c r="AG4362" s="1954"/>
    </row>
    <row r="4364" spans="4:33" s="304" customFormat="1" ht="15.75" customHeight="1">
      <c r="D4364" s="305"/>
      <c r="AG4364" s="1954"/>
    </row>
    <row r="4366" spans="4:33" s="304" customFormat="1" ht="15.75" customHeight="1">
      <c r="D4366" s="305"/>
      <c r="AG4366" s="1954"/>
    </row>
    <row r="4368" spans="4:33" s="304" customFormat="1" ht="15.75" customHeight="1">
      <c r="D4368" s="305"/>
      <c r="AG4368" s="1954"/>
    </row>
    <row r="4370" spans="4:33" s="304" customFormat="1" ht="15.75" customHeight="1">
      <c r="D4370" s="305"/>
      <c r="AG4370" s="1954"/>
    </row>
    <row r="4372" spans="4:33" s="304" customFormat="1" ht="15.75" customHeight="1">
      <c r="D4372" s="305"/>
      <c r="AG4372" s="1954"/>
    </row>
    <row r="4374" spans="4:33" s="304" customFormat="1" ht="15.75" customHeight="1">
      <c r="D4374" s="305"/>
      <c r="AG4374" s="1954"/>
    </row>
    <row r="4376" spans="4:33" s="304" customFormat="1" ht="15.75" customHeight="1">
      <c r="D4376" s="305"/>
      <c r="AG4376" s="1954"/>
    </row>
    <row r="4378" spans="4:33" s="304" customFormat="1" ht="15.75" customHeight="1">
      <c r="D4378" s="305"/>
      <c r="AG4378" s="1954"/>
    </row>
    <row r="4380" spans="4:33" s="304" customFormat="1" ht="15.75" customHeight="1">
      <c r="D4380" s="305"/>
      <c r="AG4380" s="1954"/>
    </row>
    <row r="4382" spans="4:33" s="304" customFormat="1" ht="15.75" customHeight="1">
      <c r="D4382" s="305"/>
      <c r="AG4382" s="1954"/>
    </row>
    <row r="4384" spans="4:33" s="304" customFormat="1" ht="15.75" customHeight="1">
      <c r="D4384" s="305"/>
      <c r="AG4384" s="1954"/>
    </row>
    <row r="4386" spans="4:33" s="304" customFormat="1" ht="15.75" customHeight="1">
      <c r="D4386" s="305"/>
      <c r="AG4386" s="1954"/>
    </row>
    <row r="4388" spans="4:33" s="304" customFormat="1" ht="15.75" customHeight="1">
      <c r="D4388" s="305"/>
      <c r="AG4388" s="1954"/>
    </row>
    <row r="4390" spans="4:33" s="304" customFormat="1" ht="15.75" customHeight="1">
      <c r="D4390" s="305"/>
      <c r="AG4390" s="1954"/>
    </row>
    <row r="4392" spans="4:33" s="304" customFormat="1" ht="15.75" customHeight="1">
      <c r="D4392" s="305"/>
      <c r="AG4392" s="1954"/>
    </row>
    <row r="4394" spans="4:33" s="304" customFormat="1" ht="15.75" customHeight="1">
      <c r="D4394" s="305"/>
      <c r="AG4394" s="1954"/>
    </row>
    <row r="4396" spans="4:33" s="304" customFormat="1" ht="15.75" customHeight="1">
      <c r="D4396" s="305"/>
      <c r="AG4396" s="1954"/>
    </row>
    <row r="4398" spans="4:33" s="304" customFormat="1" ht="15.75" customHeight="1">
      <c r="D4398" s="305"/>
      <c r="AG4398" s="1954"/>
    </row>
    <row r="4400" spans="4:33" s="304" customFormat="1" ht="15.75" customHeight="1">
      <c r="D4400" s="305"/>
      <c r="AG4400" s="1954"/>
    </row>
    <row r="4402" spans="4:33" s="304" customFormat="1" ht="15.75" customHeight="1">
      <c r="D4402" s="305"/>
      <c r="AG4402" s="1954"/>
    </row>
    <row r="4404" spans="4:33" s="304" customFormat="1" ht="15.75" customHeight="1">
      <c r="D4404" s="305"/>
      <c r="AG4404" s="1954"/>
    </row>
    <row r="4406" spans="4:33" s="304" customFormat="1" ht="15.75" customHeight="1">
      <c r="D4406" s="305"/>
      <c r="AG4406" s="1954"/>
    </row>
    <row r="4408" spans="4:33" s="304" customFormat="1" ht="15.75" customHeight="1">
      <c r="D4408" s="305"/>
      <c r="AG4408" s="1954"/>
    </row>
    <row r="4410" spans="4:33" s="304" customFormat="1" ht="15.75" customHeight="1">
      <c r="D4410" s="305"/>
      <c r="AG4410" s="1954"/>
    </row>
    <row r="4412" spans="4:33" s="304" customFormat="1" ht="15.75" customHeight="1">
      <c r="D4412" s="305"/>
      <c r="AG4412" s="1954"/>
    </row>
    <row r="4414" spans="4:33" s="304" customFormat="1" ht="15.75" customHeight="1">
      <c r="D4414" s="305"/>
      <c r="AG4414" s="1954"/>
    </row>
    <row r="4416" spans="4:33" s="304" customFormat="1" ht="15.75" customHeight="1">
      <c r="D4416" s="305"/>
      <c r="AG4416" s="1954"/>
    </row>
    <row r="4418" spans="4:33" s="304" customFormat="1" ht="15.75" customHeight="1">
      <c r="D4418" s="305"/>
      <c r="AG4418" s="1954"/>
    </row>
    <row r="4420" spans="4:33" s="304" customFormat="1" ht="15.75" customHeight="1">
      <c r="D4420" s="305"/>
      <c r="AG4420" s="1954"/>
    </row>
    <row r="4422" spans="4:33" s="304" customFormat="1" ht="15.75" customHeight="1">
      <c r="D4422" s="305"/>
      <c r="AG4422" s="1954"/>
    </row>
    <row r="4424" spans="4:33" s="304" customFormat="1" ht="15.75" customHeight="1">
      <c r="D4424" s="305"/>
      <c r="AG4424" s="1954"/>
    </row>
    <row r="4426" spans="4:33" s="304" customFormat="1" ht="15.75" customHeight="1">
      <c r="D4426" s="305"/>
      <c r="AG4426" s="1954"/>
    </row>
    <row r="4428" spans="4:33" s="304" customFormat="1" ht="15.75" customHeight="1">
      <c r="D4428" s="305"/>
      <c r="AG4428" s="1954"/>
    </row>
    <row r="4430" spans="4:33" s="304" customFormat="1" ht="15.75" customHeight="1">
      <c r="D4430" s="305"/>
      <c r="AG4430" s="1954"/>
    </row>
    <row r="4432" spans="4:33" s="304" customFormat="1" ht="15.75" customHeight="1">
      <c r="D4432" s="305"/>
      <c r="AG4432" s="1954"/>
    </row>
    <row r="4434" spans="4:33" s="304" customFormat="1" ht="15.75" customHeight="1">
      <c r="D4434" s="305"/>
      <c r="AG4434" s="1954"/>
    </row>
    <row r="4436" spans="4:33" s="304" customFormat="1" ht="15.75" customHeight="1">
      <c r="D4436" s="305"/>
      <c r="AG4436" s="1954"/>
    </row>
    <row r="4438" spans="4:33" s="304" customFormat="1" ht="15.75" customHeight="1">
      <c r="D4438" s="305"/>
      <c r="AG4438" s="1954"/>
    </row>
    <row r="4440" spans="4:33" s="304" customFormat="1" ht="15.75" customHeight="1">
      <c r="D4440" s="305"/>
      <c r="AG4440" s="1954"/>
    </row>
    <row r="4442" spans="4:33" s="304" customFormat="1" ht="15.75" customHeight="1">
      <c r="D4442" s="305"/>
      <c r="AG4442" s="1954"/>
    </row>
    <row r="4444" spans="4:33" s="304" customFormat="1" ht="15.75" customHeight="1">
      <c r="D4444" s="305"/>
      <c r="AG4444" s="1954"/>
    </row>
    <row r="4446" spans="4:33" s="304" customFormat="1" ht="15.75" customHeight="1">
      <c r="D4446" s="305"/>
      <c r="AG4446" s="1954"/>
    </row>
    <row r="4448" spans="4:33" s="304" customFormat="1" ht="15.75" customHeight="1">
      <c r="D4448" s="305"/>
      <c r="AG4448" s="1954"/>
    </row>
    <row r="4450" spans="4:33" s="304" customFormat="1" ht="15.75" customHeight="1">
      <c r="D4450" s="305"/>
      <c r="AG4450" s="1954"/>
    </row>
    <row r="4452" spans="4:33" s="304" customFormat="1" ht="15.75" customHeight="1">
      <c r="D4452" s="305"/>
      <c r="AG4452" s="1954"/>
    </row>
    <row r="4454" spans="4:33" s="304" customFormat="1" ht="15.75" customHeight="1">
      <c r="D4454" s="305"/>
      <c r="AG4454" s="1954"/>
    </row>
    <row r="4456" spans="4:33" s="304" customFormat="1" ht="15.75" customHeight="1">
      <c r="D4456" s="305"/>
      <c r="AG4456" s="1954"/>
    </row>
    <row r="4458" spans="4:33" s="304" customFormat="1" ht="15.75" customHeight="1">
      <c r="D4458" s="305"/>
      <c r="AG4458" s="1954"/>
    </row>
    <row r="4460" spans="4:33" s="304" customFormat="1" ht="15.75" customHeight="1">
      <c r="D4460" s="305"/>
      <c r="AG4460" s="1954"/>
    </row>
    <row r="4462" spans="4:33" s="304" customFormat="1" ht="15.75" customHeight="1">
      <c r="D4462" s="305"/>
      <c r="AG4462" s="1954"/>
    </row>
    <row r="4464" spans="4:33" s="304" customFormat="1" ht="15.75" customHeight="1">
      <c r="D4464" s="305"/>
      <c r="AG4464" s="1954"/>
    </row>
    <row r="4466" spans="4:33" s="304" customFormat="1" ht="15.75" customHeight="1">
      <c r="D4466" s="305"/>
      <c r="AG4466" s="1954"/>
    </row>
    <row r="4468" spans="4:33" s="304" customFormat="1" ht="15.75" customHeight="1">
      <c r="D4468" s="305"/>
      <c r="AG4468" s="1954"/>
    </row>
    <row r="4470" spans="4:33" s="304" customFormat="1" ht="15.75" customHeight="1">
      <c r="D4470" s="305"/>
      <c r="AG4470" s="1954"/>
    </row>
    <row r="4472" spans="4:33" s="304" customFormat="1" ht="15.75" customHeight="1">
      <c r="D4472" s="305"/>
      <c r="AG4472" s="1954"/>
    </row>
    <row r="4474" spans="4:33" s="304" customFormat="1" ht="15.75" customHeight="1">
      <c r="D4474" s="305"/>
      <c r="AG4474" s="1954"/>
    </row>
    <row r="4476" spans="4:33" s="304" customFormat="1" ht="15.75" customHeight="1">
      <c r="D4476" s="305"/>
      <c r="AG4476" s="1954"/>
    </row>
    <row r="4478" spans="4:33" s="304" customFormat="1" ht="15.75" customHeight="1">
      <c r="D4478" s="305"/>
      <c r="AG4478" s="1954"/>
    </row>
    <row r="4480" spans="4:33" s="304" customFormat="1" ht="15.75" customHeight="1">
      <c r="D4480" s="305"/>
      <c r="AG4480" s="1954"/>
    </row>
    <row r="4482" spans="4:33" s="304" customFormat="1" ht="15.75" customHeight="1">
      <c r="D4482" s="305"/>
      <c r="AG4482" s="1954"/>
    </row>
    <row r="4484" spans="4:33" s="304" customFormat="1" ht="15.75" customHeight="1">
      <c r="D4484" s="305"/>
      <c r="AG4484" s="1954"/>
    </row>
    <row r="4486" spans="4:33" s="304" customFormat="1" ht="15.75" customHeight="1">
      <c r="D4486" s="305"/>
      <c r="AG4486" s="1954"/>
    </row>
    <row r="4488" spans="4:33" s="304" customFormat="1" ht="15.75" customHeight="1">
      <c r="D4488" s="305"/>
      <c r="AG4488" s="1954"/>
    </row>
    <row r="4490" spans="4:33" s="304" customFormat="1" ht="15.75" customHeight="1">
      <c r="D4490" s="305"/>
      <c r="AG4490" s="1954"/>
    </row>
    <row r="4492" spans="4:33" s="304" customFormat="1" ht="15.75" customHeight="1">
      <c r="D4492" s="305"/>
      <c r="AG4492" s="1954"/>
    </row>
    <row r="4494" spans="4:33" s="304" customFormat="1" ht="15.75" customHeight="1">
      <c r="D4494" s="305"/>
      <c r="AG4494" s="1954"/>
    </row>
    <row r="4496" spans="4:33" s="304" customFormat="1" ht="15.75" customHeight="1">
      <c r="D4496" s="305"/>
      <c r="AG4496" s="1954"/>
    </row>
    <row r="4498" spans="4:33" s="304" customFormat="1" ht="15.75" customHeight="1">
      <c r="D4498" s="305"/>
      <c r="AG4498" s="1954"/>
    </row>
    <row r="4500" spans="4:33" s="304" customFormat="1" ht="15.75" customHeight="1">
      <c r="D4500" s="305"/>
      <c r="AG4500" s="1954"/>
    </row>
    <row r="4502" spans="4:33" s="304" customFormat="1" ht="15.75" customHeight="1">
      <c r="D4502" s="305"/>
      <c r="AG4502" s="1954"/>
    </row>
    <row r="4504" spans="4:33" s="304" customFormat="1" ht="15.75" customHeight="1">
      <c r="D4504" s="305"/>
      <c r="AG4504" s="1954"/>
    </row>
    <row r="4506" spans="4:33" s="304" customFormat="1" ht="15.75" customHeight="1">
      <c r="D4506" s="305"/>
      <c r="AG4506" s="1954"/>
    </row>
    <row r="4508" spans="4:33" s="304" customFormat="1" ht="15.75" customHeight="1">
      <c r="D4508" s="305"/>
      <c r="AG4508" s="1954"/>
    </row>
    <row r="4510" spans="4:33" s="304" customFormat="1" ht="15.75" customHeight="1">
      <c r="D4510" s="305"/>
      <c r="AG4510" s="1954"/>
    </row>
    <row r="4512" spans="4:33" s="304" customFormat="1" ht="15.75" customHeight="1">
      <c r="D4512" s="305"/>
      <c r="AG4512" s="1954"/>
    </row>
    <row r="4514" spans="4:33" s="304" customFormat="1" ht="15.75" customHeight="1">
      <c r="D4514" s="305"/>
      <c r="AG4514" s="1954"/>
    </row>
    <row r="4516" spans="4:33" s="304" customFormat="1" ht="15.75" customHeight="1">
      <c r="D4516" s="305"/>
      <c r="AG4516" s="1954"/>
    </row>
    <row r="4518" spans="4:33" s="304" customFormat="1" ht="15.75" customHeight="1">
      <c r="D4518" s="305"/>
      <c r="AG4518" s="1954"/>
    </row>
    <row r="4520" spans="4:33" s="304" customFormat="1" ht="15.75" customHeight="1">
      <c r="D4520" s="305"/>
      <c r="AG4520" s="1954"/>
    </row>
    <row r="4522" spans="4:33" s="304" customFormat="1" ht="15.75" customHeight="1">
      <c r="D4522" s="305"/>
      <c r="AG4522" s="1954"/>
    </row>
    <row r="4524" spans="4:33" s="304" customFormat="1" ht="15.75" customHeight="1">
      <c r="D4524" s="305"/>
      <c r="AG4524" s="1954"/>
    </row>
    <row r="4526" spans="4:33" s="304" customFormat="1" ht="15.75" customHeight="1">
      <c r="D4526" s="305"/>
      <c r="AG4526" s="1954"/>
    </row>
    <row r="4528" spans="4:33" s="304" customFormat="1" ht="15.75" customHeight="1">
      <c r="D4528" s="305"/>
      <c r="AG4528" s="1954"/>
    </row>
    <row r="4530" spans="4:33" s="304" customFormat="1" ht="15.75" customHeight="1">
      <c r="D4530" s="305"/>
      <c r="AG4530" s="1954"/>
    </row>
    <row r="4532" spans="4:33" s="304" customFormat="1" ht="15.75" customHeight="1">
      <c r="D4532" s="305"/>
      <c r="AG4532" s="1954"/>
    </row>
    <row r="4534" spans="4:33" s="304" customFormat="1" ht="15.75" customHeight="1">
      <c r="D4534" s="305"/>
      <c r="AG4534" s="1954"/>
    </row>
    <row r="4536" spans="4:33" s="304" customFormat="1" ht="15.75" customHeight="1">
      <c r="D4536" s="305"/>
      <c r="AG4536" s="1954"/>
    </row>
    <row r="4538" spans="4:33" s="304" customFormat="1" ht="15.75" customHeight="1">
      <c r="D4538" s="305"/>
      <c r="AG4538" s="1954"/>
    </row>
    <row r="4540" spans="4:33" s="304" customFormat="1" ht="15.75" customHeight="1">
      <c r="D4540" s="305"/>
      <c r="AG4540" s="1954"/>
    </row>
    <row r="4542" spans="4:33" s="304" customFormat="1" ht="15.75" customHeight="1">
      <c r="D4542" s="305"/>
      <c r="AG4542" s="1954"/>
    </row>
    <row r="4544" spans="4:33" s="304" customFormat="1" ht="15.75" customHeight="1">
      <c r="D4544" s="305"/>
      <c r="AG4544" s="1954"/>
    </row>
    <row r="4546" spans="4:33" s="304" customFormat="1" ht="15.75" customHeight="1">
      <c r="D4546" s="305"/>
      <c r="AG4546" s="1954"/>
    </row>
    <row r="4548" spans="4:33" s="304" customFormat="1" ht="15.75" customHeight="1">
      <c r="D4548" s="305"/>
      <c r="AG4548" s="1954"/>
    </row>
    <row r="4550" spans="4:33" s="304" customFormat="1" ht="15.75" customHeight="1">
      <c r="D4550" s="305"/>
      <c r="AG4550" s="1954"/>
    </row>
    <row r="4552" spans="4:33" s="304" customFormat="1" ht="15.75" customHeight="1">
      <c r="D4552" s="305"/>
      <c r="AG4552" s="1954"/>
    </row>
    <row r="4554" spans="4:33" s="304" customFormat="1" ht="15.75" customHeight="1">
      <c r="D4554" s="305"/>
      <c r="AG4554" s="1954"/>
    </row>
    <row r="4556" spans="4:33" s="304" customFormat="1" ht="15.75" customHeight="1">
      <c r="D4556" s="305"/>
      <c r="AG4556" s="1954"/>
    </row>
    <row r="4558" spans="4:33" s="304" customFormat="1" ht="15.75" customHeight="1">
      <c r="D4558" s="305"/>
      <c r="AG4558" s="1954"/>
    </row>
    <row r="4560" spans="4:33" s="304" customFormat="1" ht="15.75" customHeight="1">
      <c r="D4560" s="305"/>
      <c r="AG4560" s="1954"/>
    </row>
    <row r="4562" spans="4:33" s="304" customFormat="1" ht="15.75" customHeight="1">
      <c r="D4562" s="305"/>
      <c r="AG4562" s="1954"/>
    </row>
    <row r="4564" spans="4:33" s="304" customFormat="1" ht="15.75" customHeight="1">
      <c r="D4564" s="305"/>
      <c r="AG4564" s="1954"/>
    </row>
    <row r="4566" spans="4:33" s="304" customFormat="1" ht="15.75" customHeight="1">
      <c r="D4566" s="305"/>
      <c r="AG4566" s="1954"/>
    </row>
    <row r="4568" spans="4:33" s="304" customFormat="1" ht="15.75" customHeight="1">
      <c r="D4568" s="305"/>
      <c r="AG4568" s="1954"/>
    </row>
    <row r="4570" spans="4:33" s="304" customFormat="1" ht="15.75" customHeight="1">
      <c r="D4570" s="305"/>
      <c r="AG4570" s="1954"/>
    </row>
    <row r="4572" spans="4:33" s="304" customFormat="1" ht="15.75" customHeight="1">
      <c r="D4572" s="305"/>
      <c r="AG4572" s="1954"/>
    </row>
    <row r="4574" spans="4:33" s="304" customFormat="1" ht="15.75" customHeight="1">
      <c r="D4574" s="305"/>
      <c r="AG4574" s="1954"/>
    </row>
    <row r="4576" spans="4:33" s="304" customFormat="1" ht="15.75" customHeight="1">
      <c r="D4576" s="305"/>
      <c r="AG4576" s="1954"/>
    </row>
    <row r="4578" spans="4:33" s="304" customFormat="1" ht="15.75" customHeight="1">
      <c r="D4578" s="305"/>
      <c r="AG4578" s="1954"/>
    </row>
    <row r="4580" spans="4:33" s="304" customFormat="1" ht="15.75" customHeight="1">
      <c r="D4580" s="305"/>
      <c r="AG4580" s="1954"/>
    </row>
    <row r="4582" spans="4:33" s="304" customFormat="1" ht="15.75" customHeight="1">
      <c r="D4582" s="305"/>
      <c r="AG4582" s="1954"/>
    </row>
    <row r="4584" spans="4:33" s="304" customFormat="1" ht="15.75" customHeight="1">
      <c r="D4584" s="305"/>
      <c r="AG4584" s="1954"/>
    </row>
    <row r="4586" spans="4:33" s="304" customFormat="1" ht="15.75" customHeight="1">
      <c r="D4586" s="305"/>
      <c r="AG4586" s="1954"/>
    </row>
    <row r="4588" spans="4:33" s="304" customFormat="1" ht="15.75" customHeight="1">
      <c r="D4588" s="305"/>
      <c r="AG4588" s="1954"/>
    </row>
    <row r="4590" spans="4:33" s="304" customFormat="1" ht="15.75" customHeight="1">
      <c r="D4590" s="305"/>
      <c r="AG4590" s="1954"/>
    </row>
    <row r="4592" spans="4:33" s="304" customFormat="1" ht="15.75" customHeight="1">
      <c r="D4592" s="305"/>
      <c r="AG4592" s="1954"/>
    </row>
    <row r="4594" spans="4:33" s="304" customFormat="1" ht="15.75" customHeight="1">
      <c r="D4594" s="305"/>
      <c r="AG4594" s="1954"/>
    </row>
    <row r="4596" spans="4:33" s="304" customFormat="1" ht="15.75" customHeight="1">
      <c r="D4596" s="305"/>
      <c r="AG4596" s="1954"/>
    </row>
    <row r="4598" spans="4:33" s="304" customFormat="1" ht="15.75" customHeight="1">
      <c r="D4598" s="305"/>
      <c r="AG4598" s="1954"/>
    </row>
    <row r="4600" spans="4:33" s="304" customFormat="1" ht="15.75" customHeight="1">
      <c r="D4600" s="305"/>
      <c r="AG4600" s="1954"/>
    </row>
    <row r="4602" spans="4:33" s="304" customFormat="1" ht="15.75" customHeight="1">
      <c r="D4602" s="305"/>
      <c r="AG4602" s="1954"/>
    </row>
    <row r="4604" spans="4:33" s="304" customFormat="1" ht="15.75" customHeight="1">
      <c r="D4604" s="305"/>
      <c r="AG4604" s="1954"/>
    </row>
    <row r="4606" spans="4:33" s="304" customFormat="1" ht="15.75" customHeight="1">
      <c r="D4606" s="305"/>
      <c r="AG4606" s="1954"/>
    </row>
    <row r="4608" spans="4:33" s="304" customFormat="1" ht="15.75" customHeight="1">
      <c r="D4608" s="305"/>
      <c r="AG4608" s="1954"/>
    </row>
    <row r="4610" spans="4:33" s="304" customFormat="1" ht="15.75" customHeight="1">
      <c r="D4610" s="305"/>
      <c r="AG4610" s="1954"/>
    </row>
    <row r="4612" spans="4:33" s="304" customFormat="1" ht="15.75" customHeight="1">
      <c r="D4612" s="305"/>
      <c r="AG4612" s="1954"/>
    </row>
    <row r="4614" spans="4:33" s="304" customFormat="1" ht="15.75" customHeight="1">
      <c r="D4614" s="305"/>
      <c r="AG4614" s="1954"/>
    </row>
    <row r="4616" spans="4:33" s="304" customFormat="1" ht="15.75" customHeight="1">
      <c r="D4616" s="305"/>
      <c r="AG4616" s="1954"/>
    </row>
    <row r="4618" spans="4:33" s="304" customFormat="1" ht="15.75" customHeight="1">
      <c r="D4618" s="305"/>
      <c r="AG4618" s="1954"/>
    </row>
    <row r="4620" spans="4:33" s="304" customFormat="1" ht="15.75" customHeight="1">
      <c r="D4620" s="305"/>
      <c r="AG4620" s="1954"/>
    </row>
    <row r="4622" spans="4:33" s="304" customFormat="1" ht="15.75" customHeight="1">
      <c r="D4622" s="305"/>
      <c r="AG4622" s="1954"/>
    </row>
    <row r="4624" spans="4:33" s="304" customFormat="1" ht="15.75" customHeight="1">
      <c r="D4624" s="305"/>
      <c r="AG4624" s="1954"/>
    </row>
    <row r="4626" spans="4:33" s="304" customFormat="1" ht="15.75" customHeight="1">
      <c r="D4626" s="305"/>
      <c r="AG4626" s="1954"/>
    </row>
    <row r="4628" spans="4:33" s="304" customFormat="1" ht="15.75" customHeight="1">
      <c r="D4628" s="305"/>
      <c r="AG4628" s="1954"/>
    </row>
    <row r="4630" spans="4:33" s="304" customFormat="1" ht="15.75" customHeight="1">
      <c r="D4630" s="305"/>
      <c r="AG4630" s="1954"/>
    </row>
    <row r="4632" spans="4:33" s="304" customFormat="1" ht="15.75" customHeight="1">
      <c r="D4632" s="305"/>
      <c r="AG4632" s="1954"/>
    </row>
    <row r="4634" spans="4:33" s="304" customFormat="1" ht="15.75" customHeight="1">
      <c r="D4634" s="305"/>
      <c r="AG4634" s="1954"/>
    </row>
    <row r="4636" spans="4:33" s="304" customFormat="1" ht="15.75" customHeight="1">
      <c r="D4636" s="305"/>
      <c r="AG4636" s="1954"/>
    </row>
    <row r="4638" spans="4:33" s="304" customFormat="1" ht="15.75" customHeight="1">
      <c r="D4638" s="305"/>
      <c r="AG4638" s="1954"/>
    </row>
    <row r="4640" spans="4:33" s="304" customFormat="1" ht="15.75" customHeight="1">
      <c r="D4640" s="305"/>
      <c r="AG4640" s="1954"/>
    </row>
    <row r="4642" spans="4:33" s="304" customFormat="1" ht="15.75" customHeight="1">
      <c r="D4642" s="305"/>
      <c r="AG4642" s="1954"/>
    </row>
    <row r="4644" spans="4:33" s="304" customFormat="1" ht="15.75" customHeight="1">
      <c r="D4644" s="305"/>
      <c r="AG4644" s="1954"/>
    </row>
    <row r="4646" spans="4:33" s="304" customFormat="1" ht="15.75" customHeight="1">
      <c r="D4646" s="305"/>
      <c r="AG4646" s="1954"/>
    </row>
    <row r="4648" spans="4:33" s="304" customFormat="1" ht="15.75" customHeight="1">
      <c r="D4648" s="305"/>
      <c r="AG4648" s="1954"/>
    </row>
    <row r="4650" spans="4:33" s="304" customFormat="1" ht="15.75" customHeight="1">
      <c r="D4650" s="305"/>
      <c r="AG4650" s="1954"/>
    </row>
    <row r="4652" spans="4:33" s="304" customFormat="1" ht="15.75" customHeight="1">
      <c r="D4652" s="305"/>
      <c r="AG4652" s="1954"/>
    </row>
    <row r="4654" spans="4:33" s="304" customFormat="1" ht="15.75" customHeight="1">
      <c r="D4654" s="305"/>
      <c r="AG4654" s="1954"/>
    </row>
    <row r="4656" spans="4:33" s="304" customFormat="1" ht="15.75" customHeight="1">
      <c r="D4656" s="305"/>
      <c r="AG4656" s="1954"/>
    </row>
    <row r="4658" spans="4:33" s="304" customFormat="1" ht="15.75" customHeight="1">
      <c r="D4658" s="305"/>
      <c r="AG4658" s="1954"/>
    </row>
    <row r="4660" spans="4:33" s="304" customFormat="1" ht="15.75" customHeight="1">
      <c r="D4660" s="305"/>
      <c r="AG4660" s="1954"/>
    </row>
    <row r="4662" spans="4:33" s="304" customFormat="1" ht="15.75" customHeight="1">
      <c r="D4662" s="305"/>
      <c r="AG4662" s="1954"/>
    </row>
    <row r="4664" spans="4:33" s="304" customFormat="1" ht="15.75" customHeight="1">
      <c r="D4664" s="305"/>
      <c r="AG4664" s="1954"/>
    </row>
    <row r="4666" spans="4:33" s="304" customFormat="1" ht="15.75" customHeight="1">
      <c r="D4666" s="305"/>
      <c r="AG4666" s="1954"/>
    </row>
    <row r="4668" spans="4:33" s="304" customFormat="1" ht="15.75" customHeight="1">
      <c r="D4668" s="305"/>
      <c r="AG4668" s="1954"/>
    </row>
    <row r="4670" spans="4:33" s="304" customFormat="1" ht="15.75" customHeight="1">
      <c r="D4670" s="305"/>
      <c r="AG4670" s="1954"/>
    </row>
    <row r="4672" spans="4:33" s="304" customFormat="1" ht="15.75" customHeight="1">
      <c r="D4672" s="305"/>
      <c r="AG4672" s="1954"/>
    </row>
    <row r="4674" spans="4:33" s="304" customFormat="1" ht="15.75" customHeight="1">
      <c r="D4674" s="305"/>
      <c r="AG4674" s="1954"/>
    </row>
    <row r="4676" spans="4:33" s="304" customFormat="1" ht="15.75" customHeight="1">
      <c r="D4676" s="305"/>
      <c r="AG4676" s="1954"/>
    </row>
    <row r="4678" spans="4:33" s="304" customFormat="1" ht="15.75" customHeight="1">
      <c r="D4678" s="305"/>
      <c r="AG4678" s="1954"/>
    </row>
    <row r="4680" spans="4:33" s="304" customFormat="1" ht="15.75" customHeight="1">
      <c r="D4680" s="305"/>
      <c r="AG4680" s="1954"/>
    </row>
    <row r="4682" spans="4:33" s="304" customFormat="1" ht="15.75" customHeight="1">
      <c r="D4682" s="305"/>
      <c r="AG4682" s="1954"/>
    </row>
    <row r="4684" spans="4:33" s="304" customFormat="1" ht="15.75" customHeight="1">
      <c r="D4684" s="305"/>
      <c r="AG4684" s="1954"/>
    </row>
    <row r="4686" spans="4:33" s="304" customFormat="1" ht="15.75" customHeight="1">
      <c r="D4686" s="305"/>
      <c r="AG4686" s="1954"/>
    </row>
    <row r="4688" spans="4:33" s="304" customFormat="1" ht="15.75" customHeight="1">
      <c r="D4688" s="305"/>
      <c r="AG4688" s="1954"/>
    </row>
    <row r="4690" spans="4:33" s="304" customFormat="1" ht="15.75" customHeight="1">
      <c r="D4690" s="305"/>
      <c r="AG4690" s="1954"/>
    </row>
    <row r="4692" spans="4:33" s="304" customFormat="1" ht="15.75" customHeight="1">
      <c r="D4692" s="305"/>
      <c r="AG4692" s="1954"/>
    </row>
    <row r="4694" spans="4:33" s="304" customFormat="1" ht="15.75" customHeight="1">
      <c r="D4694" s="305"/>
      <c r="AG4694" s="1954"/>
    </row>
    <row r="4696" spans="4:33" s="304" customFormat="1" ht="15.75" customHeight="1">
      <c r="D4696" s="305"/>
      <c r="AG4696" s="1954"/>
    </row>
    <row r="4698" spans="4:33" s="304" customFormat="1" ht="15.75" customHeight="1">
      <c r="D4698" s="305"/>
      <c r="AG4698" s="1954"/>
    </row>
    <row r="4700" spans="4:33" s="304" customFormat="1" ht="15.75" customHeight="1">
      <c r="D4700" s="305"/>
      <c r="AG4700" s="1954"/>
    </row>
    <row r="4702" spans="4:33" s="304" customFormat="1" ht="15.75" customHeight="1">
      <c r="D4702" s="305"/>
      <c r="AG4702" s="1954"/>
    </row>
    <row r="4704" spans="4:33" s="304" customFormat="1" ht="15.75" customHeight="1">
      <c r="D4704" s="305"/>
      <c r="AG4704" s="1954"/>
    </row>
    <row r="4706" spans="4:33" s="304" customFormat="1" ht="15.75" customHeight="1">
      <c r="D4706" s="305"/>
      <c r="AG4706" s="1954"/>
    </row>
    <row r="4708" spans="4:33" s="304" customFormat="1" ht="15.75" customHeight="1">
      <c r="D4708" s="305"/>
      <c r="AG4708" s="1954"/>
    </row>
    <row r="4710" spans="4:33" s="304" customFormat="1" ht="15.75" customHeight="1">
      <c r="D4710" s="305"/>
      <c r="AG4710" s="1954"/>
    </row>
    <row r="4712" spans="4:33" s="304" customFormat="1" ht="15.75" customHeight="1">
      <c r="D4712" s="305"/>
      <c r="AG4712" s="1954"/>
    </row>
    <row r="4714" spans="4:33" s="304" customFormat="1" ht="15.75" customHeight="1">
      <c r="D4714" s="305"/>
      <c r="AG4714" s="1954"/>
    </row>
    <row r="4716" spans="4:33" s="304" customFormat="1" ht="15.75" customHeight="1">
      <c r="D4716" s="305"/>
      <c r="AG4716" s="1954"/>
    </row>
    <row r="4718" spans="4:33" s="304" customFormat="1" ht="15.75" customHeight="1">
      <c r="D4718" s="305"/>
      <c r="AG4718" s="1954"/>
    </row>
    <row r="4720" spans="4:33" s="304" customFormat="1" ht="15.75" customHeight="1">
      <c r="D4720" s="305"/>
      <c r="AG4720" s="1954"/>
    </row>
    <row r="4722" spans="4:33" s="304" customFormat="1" ht="15.75" customHeight="1">
      <c r="D4722" s="305"/>
      <c r="AG4722" s="1954"/>
    </row>
    <row r="4724" spans="4:33" s="304" customFormat="1" ht="15.75" customHeight="1">
      <c r="D4724" s="305"/>
      <c r="AG4724" s="1954"/>
    </row>
    <row r="4726" spans="4:33" s="304" customFormat="1" ht="15.75" customHeight="1">
      <c r="D4726" s="305"/>
      <c r="AG4726" s="1954"/>
    </row>
    <row r="4728" spans="4:33" s="304" customFormat="1" ht="15.75" customHeight="1">
      <c r="D4728" s="305"/>
      <c r="AG4728" s="1954"/>
    </row>
    <row r="4730" spans="4:33" s="304" customFormat="1" ht="15.75" customHeight="1">
      <c r="D4730" s="305"/>
      <c r="AG4730" s="1954"/>
    </row>
    <row r="4732" spans="4:33" s="304" customFormat="1" ht="15.75" customHeight="1">
      <c r="D4732" s="305"/>
      <c r="AG4732" s="1954"/>
    </row>
    <row r="4734" spans="4:33" s="304" customFormat="1" ht="15.75" customHeight="1">
      <c r="D4734" s="305"/>
      <c r="AG4734" s="1954"/>
    </row>
    <row r="4736" spans="4:33" s="304" customFormat="1" ht="15.75" customHeight="1">
      <c r="D4736" s="305"/>
      <c r="AG4736" s="1954"/>
    </row>
    <row r="4738" spans="4:33" s="304" customFormat="1" ht="15.75" customHeight="1">
      <c r="D4738" s="305"/>
      <c r="AG4738" s="1954"/>
    </row>
    <row r="4740" spans="4:33" s="304" customFormat="1" ht="15.75" customHeight="1">
      <c r="D4740" s="305"/>
      <c r="AG4740" s="1954"/>
    </row>
    <row r="4742" spans="4:33" s="304" customFormat="1" ht="15.75" customHeight="1">
      <c r="D4742" s="305"/>
      <c r="AG4742" s="1954"/>
    </row>
    <row r="4744" spans="4:33" s="304" customFormat="1" ht="15.75" customHeight="1">
      <c r="D4744" s="305"/>
      <c r="AG4744" s="1954"/>
    </row>
    <row r="4746" spans="4:33" s="304" customFormat="1" ht="15.75" customHeight="1">
      <c r="D4746" s="305"/>
      <c r="AG4746" s="1954"/>
    </row>
    <row r="4748" spans="4:33" s="304" customFormat="1" ht="15.75" customHeight="1">
      <c r="D4748" s="305"/>
      <c r="AG4748" s="1954"/>
    </row>
    <row r="4750" spans="4:33" s="304" customFormat="1" ht="15.75" customHeight="1">
      <c r="D4750" s="305"/>
      <c r="AG4750" s="1954"/>
    </row>
    <row r="4752" spans="4:33" s="304" customFormat="1" ht="15.75" customHeight="1">
      <c r="D4752" s="305"/>
      <c r="AG4752" s="1954"/>
    </row>
    <row r="4754" spans="4:33" s="304" customFormat="1" ht="15.75" customHeight="1">
      <c r="D4754" s="305"/>
      <c r="AG4754" s="1954"/>
    </row>
    <row r="4756" spans="4:33" s="304" customFormat="1" ht="15.75" customHeight="1">
      <c r="D4756" s="305"/>
      <c r="AG4756" s="1954"/>
    </row>
    <row r="4758" spans="4:33" s="304" customFormat="1" ht="15.75" customHeight="1">
      <c r="D4758" s="305"/>
      <c r="AG4758" s="1954"/>
    </row>
    <row r="4760" spans="4:33" s="304" customFormat="1" ht="15.75" customHeight="1">
      <c r="D4760" s="305"/>
      <c r="AG4760" s="1954"/>
    </row>
    <row r="4762" spans="4:33" s="304" customFormat="1" ht="15.75" customHeight="1">
      <c r="D4762" s="305"/>
      <c r="AG4762" s="1954"/>
    </row>
    <row r="4764" spans="4:33" s="304" customFormat="1" ht="15.75" customHeight="1">
      <c r="D4764" s="305"/>
      <c r="AG4764" s="1954"/>
    </row>
    <row r="4766" spans="4:33" s="304" customFormat="1" ht="15.75" customHeight="1">
      <c r="D4766" s="305"/>
      <c r="AG4766" s="1954"/>
    </row>
    <row r="4768" spans="4:33" s="304" customFormat="1" ht="15.75" customHeight="1">
      <c r="D4768" s="305"/>
      <c r="AG4768" s="1954"/>
    </row>
    <row r="4770" spans="4:33" s="304" customFormat="1" ht="15.75" customHeight="1">
      <c r="D4770" s="305"/>
      <c r="AG4770" s="1954"/>
    </row>
    <row r="4772" spans="4:33" s="304" customFormat="1" ht="15.75" customHeight="1">
      <c r="D4772" s="305"/>
      <c r="AG4772" s="1954"/>
    </row>
    <row r="4774" spans="4:33" s="304" customFormat="1" ht="15.75" customHeight="1">
      <c r="D4774" s="305"/>
      <c r="AG4774" s="1954"/>
    </row>
    <row r="4776" spans="4:33" s="304" customFormat="1" ht="15.75" customHeight="1">
      <c r="D4776" s="305"/>
      <c r="AG4776" s="1954"/>
    </row>
    <row r="4778" spans="4:33" s="304" customFormat="1" ht="15.75" customHeight="1">
      <c r="D4778" s="305"/>
      <c r="AG4778" s="1954"/>
    </row>
    <row r="4780" spans="4:33" s="304" customFormat="1" ht="15.75" customHeight="1">
      <c r="D4780" s="305"/>
      <c r="AG4780" s="1954"/>
    </row>
    <row r="4782" spans="4:33" s="304" customFormat="1" ht="15.75" customHeight="1">
      <c r="D4782" s="305"/>
      <c r="AG4782" s="1954"/>
    </row>
    <row r="4784" spans="4:33" s="304" customFormat="1" ht="15.75" customHeight="1">
      <c r="D4784" s="305"/>
      <c r="AG4784" s="1954"/>
    </row>
    <row r="4786" spans="4:33" s="304" customFormat="1" ht="15.75" customHeight="1">
      <c r="D4786" s="305"/>
      <c r="AG4786" s="1954"/>
    </row>
    <row r="4788" spans="4:33" s="304" customFormat="1" ht="15.75" customHeight="1">
      <c r="D4788" s="305"/>
      <c r="AG4788" s="1954"/>
    </row>
    <row r="4790" spans="4:33" s="304" customFormat="1" ht="15.75" customHeight="1">
      <c r="D4790" s="305"/>
      <c r="AG4790" s="1954"/>
    </row>
    <row r="4792" spans="4:33" s="304" customFormat="1" ht="15.75" customHeight="1">
      <c r="D4792" s="305"/>
      <c r="AG4792" s="1954"/>
    </row>
    <row r="4794" spans="4:33" s="304" customFormat="1" ht="15.75" customHeight="1">
      <c r="D4794" s="305"/>
      <c r="AG4794" s="1954"/>
    </row>
    <row r="4796" spans="4:33" s="304" customFormat="1" ht="15.75" customHeight="1">
      <c r="D4796" s="305"/>
      <c r="AG4796" s="1954"/>
    </row>
    <row r="4798" spans="4:33" s="304" customFormat="1" ht="15.75" customHeight="1">
      <c r="D4798" s="305"/>
      <c r="AG4798" s="1954"/>
    </row>
    <row r="4800" spans="4:33" s="304" customFormat="1" ht="15.75" customHeight="1">
      <c r="D4800" s="305"/>
      <c r="AG4800" s="1954"/>
    </row>
    <row r="4802" spans="4:33" s="304" customFormat="1" ht="15.75" customHeight="1">
      <c r="D4802" s="305"/>
      <c r="AG4802" s="1954"/>
    </row>
    <row r="4804" spans="4:33" s="304" customFormat="1" ht="15.75" customHeight="1">
      <c r="D4804" s="305"/>
      <c r="AG4804" s="1954"/>
    </row>
    <row r="4806" spans="4:33" s="304" customFormat="1" ht="15.75" customHeight="1">
      <c r="D4806" s="305"/>
      <c r="AG4806" s="1954"/>
    </row>
    <row r="4808" spans="4:33" s="304" customFormat="1" ht="15.75" customHeight="1">
      <c r="D4808" s="305"/>
      <c r="AG4808" s="1954"/>
    </row>
    <row r="4810" spans="4:33" s="304" customFormat="1" ht="15.75" customHeight="1">
      <c r="D4810" s="305"/>
      <c r="AG4810" s="1954"/>
    </row>
    <row r="4812" spans="4:33" s="304" customFormat="1" ht="15.75" customHeight="1">
      <c r="D4812" s="305"/>
      <c r="AG4812" s="1954"/>
    </row>
    <row r="4814" spans="4:33" s="304" customFormat="1" ht="15.75" customHeight="1">
      <c r="D4814" s="305"/>
      <c r="AG4814" s="1954"/>
    </row>
    <row r="4816" spans="4:33" s="304" customFormat="1" ht="15.75" customHeight="1">
      <c r="D4816" s="305"/>
      <c r="AG4816" s="1954"/>
    </row>
    <row r="4818" spans="4:33" s="304" customFormat="1" ht="15.75" customHeight="1">
      <c r="D4818" s="305"/>
      <c r="AG4818" s="1954"/>
    </row>
    <row r="4820" spans="4:33" s="304" customFormat="1" ht="15.75" customHeight="1">
      <c r="D4820" s="305"/>
      <c r="AG4820" s="1954"/>
    </row>
    <row r="4822" spans="4:33" s="304" customFormat="1" ht="15.75" customHeight="1">
      <c r="D4822" s="305"/>
      <c r="AG4822" s="1954"/>
    </row>
    <row r="4824" spans="4:33" s="304" customFormat="1" ht="15.75" customHeight="1">
      <c r="D4824" s="305"/>
      <c r="AG4824" s="1954"/>
    </row>
    <row r="4826" spans="4:33" s="304" customFormat="1" ht="15.75" customHeight="1">
      <c r="D4826" s="305"/>
      <c r="AG4826" s="1954"/>
    </row>
    <row r="4828" spans="4:33" s="304" customFormat="1" ht="15.75" customHeight="1">
      <c r="D4828" s="305"/>
      <c r="AG4828" s="1954"/>
    </row>
    <row r="4830" spans="4:33" s="304" customFormat="1" ht="15.75" customHeight="1">
      <c r="D4830" s="305"/>
      <c r="AG4830" s="1954"/>
    </row>
    <row r="4832" spans="4:33" s="304" customFormat="1" ht="15.75" customHeight="1">
      <c r="D4832" s="305"/>
      <c r="AG4832" s="1954"/>
    </row>
    <row r="4834" spans="4:33" s="304" customFormat="1" ht="15.75" customHeight="1">
      <c r="D4834" s="305"/>
      <c r="AG4834" s="1954"/>
    </row>
    <row r="4836" spans="4:33" s="304" customFormat="1" ht="15.75" customHeight="1">
      <c r="D4836" s="305"/>
      <c r="AG4836" s="1954"/>
    </row>
    <row r="4838" spans="4:33" s="304" customFormat="1" ht="15.75" customHeight="1">
      <c r="D4838" s="305"/>
      <c r="AG4838" s="1954"/>
    </row>
    <row r="4840" spans="4:33" s="304" customFormat="1" ht="15.75" customHeight="1">
      <c r="D4840" s="305"/>
      <c r="AG4840" s="1954"/>
    </row>
    <row r="4842" spans="4:33" s="304" customFormat="1" ht="15.75" customHeight="1">
      <c r="D4842" s="305"/>
      <c r="AG4842" s="1954"/>
    </row>
    <row r="4844" spans="4:33" s="304" customFormat="1" ht="15.75" customHeight="1">
      <c r="D4844" s="305"/>
      <c r="AG4844" s="1954"/>
    </row>
    <row r="4846" spans="4:33" s="304" customFormat="1" ht="15.75" customHeight="1">
      <c r="D4846" s="305"/>
      <c r="AG4846" s="1954"/>
    </row>
    <row r="4848" spans="4:33" s="304" customFormat="1" ht="15.75" customHeight="1">
      <c r="D4848" s="305"/>
      <c r="AG4848" s="1954"/>
    </row>
    <row r="4850" spans="4:33" s="304" customFormat="1" ht="15.75" customHeight="1">
      <c r="D4850" s="305"/>
      <c r="AG4850" s="1954"/>
    </row>
    <row r="4852" spans="4:33" s="304" customFormat="1" ht="15.75" customHeight="1">
      <c r="D4852" s="305"/>
      <c r="AG4852" s="1954"/>
    </row>
    <row r="4854" spans="4:33" s="304" customFormat="1" ht="15.75" customHeight="1">
      <c r="D4854" s="305"/>
      <c r="AG4854" s="1954"/>
    </row>
    <row r="4856" spans="4:33" s="304" customFormat="1" ht="15.75" customHeight="1">
      <c r="D4856" s="305"/>
      <c r="AG4856" s="1954"/>
    </row>
    <row r="4858" spans="4:33" s="304" customFormat="1" ht="15.75" customHeight="1">
      <c r="D4858" s="305"/>
      <c r="AG4858" s="1954"/>
    </row>
    <row r="4860" spans="4:33" s="304" customFormat="1" ht="15.75" customHeight="1">
      <c r="D4860" s="305"/>
      <c r="AG4860" s="1954"/>
    </row>
    <row r="4862" spans="4:33" s="304" customFormat="1" ht="15.75" customHeight="1">
      <c r="D4862" s="305"/>
      <c r="AG4862" s="1954"/>
    </row>
    <row r="4864" spans="4:33" s="304" customFormat="1" ht="15.75" customHeight="1">
      <c r="D4864" s="305"/>
      <c r="AG4864" s="1954"/>
    </row>
    <row r="4866" spans="4:33" s="304" customFormat="1" ht="15.75" customHeight="1">
      <c r="D4866" s="305"/>
      <c r="AG4866" s="1954"/>
    </row>
    <row r="4868" spans="4:33" s="304" customFormat="1" ht="15.75" customHeight="1">
      <c r="D4868" s="305"/>
      <c r="AG4868" s="1954"/>
    </row>
    <row r="4870" spans="4:33" s="304" customFormat="1" ht="15.75" customHeight="1">
      <c r="D4870" s="305"/>
      <c r="AG4870" s="1954"/>
    </row>
    <row r="4872" spans="4:33" s="304" customFormat="1" ht="15.75" customHeight="1">
      <c r="D4872" s="305"/>
      <c r="AG4872" s="1954"/>
    </row>
    <row r="4874" spans="4:33" s="304" customFormat="1" ht="15.75" customHeight="1">
      <c r="D4874" s="305"/>
      <c r="AG4874" s="1954"/>
    </row>
    <row r="4876" spans="4:33" s="304" customFormat="1" ht="15.75" customHeight="1">
      <c r="D4876" s="305"/>
      <c r="AG4876" s="1954"/>
    </row>
    <row r="4878" spans="4:33" s="304" customFormat="1" ht="15.75" customHeight="1">
      <c r="D4878" s="305"/>
      <c r="AG4878" s="1954"/>
    </row>
    <row r="4880" spans="4:33" s="304" customFormat="1" ht="15.75" customHeight="1">
      <c r="D4880" s="305"/>
      <c r="AG4880" s="1954"/>
    </row>
    <row r="4882" spans="4:33" s="304" customFormat="1" ht="15.75" customHeight="1">
      <c r="D4882" s="305"/>
      <c r="AG4882" s="1954"/>
    </row>
    <row r="4884" spans="4:33" s="304" customFormat="1" ht="15.75" customHeight="1">
      <c r="D4884" s="305"/>
      <c r="AG4884" s="1954"/>
    </row>
    <row r="4886" spans="4:33" s="304" customFormat="1" ht="15.75" customHeight="1">
      <c r="D4886" s="305"/>
      <c r="AG4886" s="1954"/>
    </row>
    <row r="4888" spans="4:33" s="304" customFormat="1" ht="15.75" customHeight="1">
      <c r="D4888" s="305"/>
      <c r="AG4888" s="1954"/>
    </row>
    <row r="4890" spans="4:33" s="304" customFormat="1" ht="15.75" customHeight="1">
      <c r="D4890" s="305"/>
      <c r="AG4890" s="1954"/>
    </row>
    <row r="4892" spans="4:33" s="304" customFormat="1" ht="15.75" customHeight="1">
      <c r="D4892" s="305"/>
      <c r="AG4892" s="1954"/>
    </row>
    <row r="4894" spans="4:33" s="304" customFormat="1" ht="15.75" customHeight="1">
      <c r="D4894" s="305"/>
      <c r="AG4894" s="1954"/>
    </row>
    <row r="4896" spans="4:33" s="304" customFormat="1" ht="15.75" customHeight="1">
      <c r="D4896" s="305"/>
      <c r="AG4896" s="1954"/>
    </row>
    <row r="4898" spans="4:33" s="304" customFormat="1" ht="15.75" customHeight="1">
      <c r="D4898" s="305"/>
      <c r="AG4898" s="1954"/>
    </row>
    <row r="4900" spans="4:33" s="304" customFormat="1" ht="15.75" customHeight="1">
      <c r="D4900" s="305"/>
      <c r="AG4900" s="1954"/>
    </row>
    <row r="4902" spans="4:33" s="304" customFormat="1" ht="15.75" customHeight="1">
      <c r="D4902" s="305"/>
      <c r="AG4902" s="1954"/>
    </row>
    <row r="4904" spans="4:33" s="304" customFormat="1" ht="15.75" customHeight="1">
      <c r="D4904" s="305"/>
      <c r="AG4904" s="1954"/>
    </row>
    <row r="4906" spans="4:33" s="304" customFormat="1" ht="15.75" customHeight="1">
      <c r="D4906" s="305"/>
      <c r="AG4906" s="1954"/>
    </row>
    <row r="4908" spans="4:33" s="304" customFormat="1" ht="15.75" customHeight="1">
      <c r="D4908" s="305"/>
      <c r="AG4908" s="1954"/>
    </row>
    <row r="4910" spans="4:33" s="304" customFormat="1" ht="15.75" customHeight="1">
      <c r="D4910" s="305"/>
      <c r="AG4910" s="1954"/>
    </row>
    <row r="4912" spans="4:33" s="304" customFormat="1" ht="15.75" customHeight="1">
      <c r="D4912" s="305"/>
      <c r="AG4912" s="1954"/>
    </row>
    <row r="4914" spans="4:33" s="304" customFormat="1" ht="15.75" customHeight="1">
      <c r="D4914" s="305"/>
      <c r="AG4914" s="1954"/>
    </row>
    <row r="4916" spans="4:33" s="304" customFormat="1" ht="15.75" customHeight="1">
      <c r="D4916" s="305"/>
      <c r="AG4916" s="1954"/>
    </row>
    <row r="4918" spans="4:33" s="304" customFormat="1" ht="15.75" customHeight="1">
      <c r="D4918" s="305"/>
      <c r="AG4918" s="1954"/>
    </row>
    <row r="4920" spans="4:33" s="304" customFormat="1" ht="15.75" customHeight="1">
      <c r="D4920" s="305"/>
      <c r="AG4920" s="1954"/>
    </row>
    <row r="4922" spans="4:33" s="304" customFormat="1" ht="15.75" customHeight="1">
      <c r="D4922" s="305"/>
      <c r="AG4922" s="1954"/>
    </row>
    <row r="4924" spans="4:33" s="304" customFormat="1" ht="15.75" customHeight="1">
      <c r="D4924" s="305"/>
      <c r="AG4924" s="1954"/>
    </row>
    <row r="4926" spans="4:33" s="304" customFormat="1" ht="15.75" customHeight="1">
      <c r="D4926" s="305"/>
      <c r="AG4926" s="1954"/>
    </row>
    <row r="4928" spans="4:33" s="304" customFormat="1" ht="15.75" customHeight="1">
      <c r="D4928" s="305"/>
      <c r="AG4928" s="1954"/>
    </row>
    <row r="4930" spans="4:33" s="304" customFormat="1" ht="15.75" customHeight="1">
      <c r="D4930" s="305"/>
      <c r="AG4930" s="1954"/>
    </row>
    <row r="4932" spans="4:33" s="304" customFormat="1" ht="15.75" customHeight="1">
      <c r="D4932" s="305"/>
      <c r="AG4932" s="1954"/>
    </row>
    <row r="4934" spans="4:33" s="304" customFormat="1" ht="15.75" customHeight="1">
      <c r="D4934" s="305"/>
      <c r="AG4934" s="1954"/>
    </row>
    <row r="4936" spans="4:33" s="304" customFormat="1" ht="15.75" customHeight="1">
      <c r="D4936" s="305"/>
      <c r="AG4936" s="1954"/>
    </row>
    <row r="4938" spans="4:33" s="304" customFormat="1" ht="15.75" customHeight="1">
      <c r="D4938" s="305"/>
      <c r="AG4938" s="1954"/>
    </row>
    <row r="4940" spans="4:33" s="304" customFormat="1" ht="15.75" customHeight="1">
      <c r="D4940" s="305"/>
      <c r="AG4940" s="1954"/>
    </row>
    <row r="4942" spans="4:33" s="304" customFormat="1" ht="15.75" customHeight="1">
      <c r="D4942" s="305"/>
      <c r="AG4942" s="1954"/>
    </row>
    <row r="4944" spans="4:33" s="304" customFormat="1" ht="15.75" customHeight="1">
      <c r="D4944" s="305"/>
      <c r="AG4944" s="1954"/>
    </row>
    <row r="4946" spans="4:33" s="304" customFormat="1" ht="15.75" customHeight="1">
      <c r="D4946" s="305"/>
      <c r="AG4946" s="1954"/>
    </row>
    <row r="4948" spans="4:33" s="304" customFormat="1" ht="15.75" customHeight="1">
      <c r="D4948" s="305"/>
      <c r="AG4948" s="1954"/>
    </row>
    <row r="4950" spans="4:33" s="304" customFormat="1" ht="15.75" customHeight="1">
      <c r="D4950" s="305"/>
      <c r="AG4950" s="1954"/>
    </row>
    <row r="4952" spans="4:33" s="304" customFormat="1" ht="15.75" customHeight="1">
      <c r="D4952" s="305"/>
      <c r="AG4952" s="1954"/>
    </row>
    <row r="4954" spans="4:33" s="304" customFormat="1" ht="15.75" customHeight="1">
      <c r="D4954" s="305"/>
      <c r="AG4954" s="1954"/>
    </row>
    <row r="4956" spans="4:33" s="304" customFormat="1" ht="15.75" customHeight="1">
      <c r="D4956" s="305"/>
      <c r="AG4956" s="1954"/>
    </row>
    <row r="4958" spans="4:33" s="304" customFormat="1" ht="15.75" customHeight="1">
      <c r="D4958" s="305"/>
      <c r="AG4958" s="1954"/>
    </row>
    <row r="4960" spans="4:33" s="304" customFormat="1" ht="15.75" customHeight="1">
      <c r="D4960" s="305"/>
      <c r="AG4960" s="1954"/>
    </row>
    <row r="4962" spans="4:33" s="304" customFormat="1" ht="15.75" customHeight="1">
      <c r="D4962" s="305"/>
      <c r="AG4962" s="1954"/>
    </row>
    <row r="4964" spans="4:33" s="304" customFormat="1" ht="15.75" customHeight="1">
      <c r="D4964" s="305"/>
      <c r="AG4964" s="1954"/>
    </row>
    <row r="4966" spans="4:33" s="304" customFormat="1" ht="15.75" customHeight="1">
      <c r="D4966" s="305"/>
      <c r="AG4966" s="1954"/>
    </row>
    <row r="4968" spans="4:33" s="304" customFormat="1" ht="15.75" customHeight="1">
      <c r="D4968" s="305"/>
      <c r="AG4968" s="1954"/>
    </row>
    <row r="4970" spans="4:33" s="304" customFormat="1" ht="15.75" customHeight="1">
      <c r="D4970" s="305"/>
      <c r="AG4970" s="1954"/>
    </row>
    <row r="4972" spans="4:33" s="304" customFormat="1" ht="15.75" customHeight="1">
      <c r="D4972" s="305"/>
      <c r="AG4972" s="1954"/>
    </row>
    <row r="4974" spans="4:33" s="304" customFormat="1" ht="15.75" customHeight="1">
      <c r="D4974" s="305"/>
      <c r="AG4974" s="1954"/>
    </row>
    <row r="4976" spans="4:33" s="304" customFormat="1" ht="15.75" customHeight="1">
      <c r="D4976" s="305"/>
      <c r="AG4976" s="1954"/>
    </row>
    <row r="4978" spans="4:33" s="304" customFormat="1" ht="15.75" customHeight="1">
      <c r="D4978" s="305"/>
      <c r="AG4978" s="1954"/>
    </row>
    <row r="4980" spans="4:33" s="304" customFormat="1" ht="15.75" customHeight="1">
      <c r="D4980" s="305"/>
      <c r="AG4980" s="1954"/>
    </row>
    <row r="4982" spans="4:33" s="304" customFormat="1" ht="15.75" customHeight="1">
      <c r="D4982" s="305"/>
      <c r="AG4982" s="1954"/>
    </row>
    <row r="4984" spans="4:33" s="304" customFormat="1" ht="15.75" customHeight="1">
      <c r="D4984" s="305"/>
      <c r="AG4984" s="1954"/>
    </row>
    <row r="4986" spans="4:33" s="304" customFormat="1" ht="15.75" customHeight="1">
      <c r="D4986" s="305"/>
      <c r="AG4986" s="1954"/>
    </row>
    <row r="4988" spans="4:33" s="304" customFormat="1" ht="15.75" customHeight="1">
      <c r="D4988" s="305"/>
      <c r="AG4988" s="1954"/>
    </row>
    <row r="4990" spans="4:33" s="304" customFormat="1" ht="15.75" customHeight="1">
      <c r="D4990" s="305"/>
      <c r="AG4990" s="1954"/>
    </row>
    <row r="4992" spans="4:33" s="304" customFormat="1" ht="15.75" customHeight="1">
      <c r="D4992" s="305"/>
      <c r="AG4992" s="1954"/>
    </row>
    <row r="4994" spans="4:33" s="304" customFormat="1" ht="15.75" customHeight="1">
      <c r="D4994" s="305"/>
      <c r="AG4994" s="1954"/>
    </row>
    <row r="4996" spans="4:33" s="304" customFormat="1" ht="15.75" customHeight="1">
      <c r="D4996" s="305"/>
      <c r="AG4996" s="1954"/>
    </row>
    <row r="4998" spans="4:33" s="304" customFormat="1" ht="15.75" customHeight="1">
      <c r="D4998" s="305"/>
      <c r="AG4998" s="1954"/>
    </row>
    <row r="5000" spans="4:33" s="304" customFormat="1" ht="15.75" customHeight="1">
      <c r="D5000" s="305"/>
      <c r="AG5000" s="1954"/>
    </row>
    <row r="5002" spans="4:33" s="304" customFormat="1" ht="15.75" customHeight="1">
      <c r="D5002" s="305"/>
      <c r="AG5002" s="1954"/>
    </row>
    <row r="5004" spans="4:33" s="304" customFormat="1" ht="15.75" customHeight="1">
      <c r="D5004" s="305"/>
      <c r="AG5004" s="1954"/>
    </row>
    <row r="5006" spans="4:33" s="304" customFormat="1" ht="15.75" customHeight="1">
      <c r="D5006" s="305"/>
      <c r="AG5006" s="1954"/>
    </row>
    <row r="5008" spans="4:33" s="304" customFormat="1" ht="15.75" customHeight="1">
      <c r="D5008" s="305"/>
      <c r="AG5008" s="1954"/>
    </row>
    <row r="5010" spans="4:33" s="304" customFormat="1" ht="15.75" customHeight="1">
      <c r="D5010" s="305"/>
      <c r="AG5010" s="1954"/>
    </row>
    <row r="5012" spans="4:33" s="304" customFormat="1" ht="15.75" customHeight="1">
      <c r="D5012" s="305"/>
      <c r="AG5012" s="1954"/>
    </row>
    <row r="5014" spans="4:33" s="304" customFormat="1" ht="15.75" customHeight="1">
      <c r="D5014" s="305"/>
      <c r="AG5014" s="1954"/>
    </row>
    <row r="5016" spans="4:33" s="304" customFormat="1" ht="15.75" customHeight="1">
      <c r="D5016" s="305"/>
      <c r="AG5016" s="1954"/>
    </row>
    <row r="5018" spans="4:33" s="304" customFormat="1" ht="15.75" customHeight="1">
      <c r="D5018" s="305"/>
      <c r="AG5018" s="1954"/>
    </row>
    <row r="5020" spans="4:33" s="304" customFormat="1" ht="15.75" customHeight="1">
      <c r="D5020" s="305"/>
      <c r="AG5020" s="1954"/>
    </row>
    <row r="5022" spans="4:33" s="304" customFormat="1" ht="15.75" customHeight="1">
      <c r="D5022" s="305"/>
      <c r="AG5022" s="1954"/>
    </row>
    <row r="5024" spans="4:33" s="304" customFormat="1" ht="15.75" customHeight="1">
      <c r="D5024" s="305"/>
      <c r="AG5024" s="1954"/>
    </row>
    <row r="5026" spans="4:33" s="304" customFormat="1" ht="15.75" customHeight="1">
      <c r="D5026" s="305"/>
      <c r="AG5026" s="1954"/>
    </row>
    <row r="5028" spans="4:33" s="304" customFormat="1" ht="15.75" customHeight="1">
      <c r="D5028" s="305"/>
      <c r="AG5028" s="1954"/>
    </row>
    <row r="5030" spans="4:33" s="304" customFormat="1" ht="15.75" customHeight="1">
      <c r="D5030" s="305"/>
      <c r="AG5030" s="1954"/>
    </row>
    <row r="5032" spans="4:33" s="304" customFormat="1" ht="15.75" customHeight="1">
      <c r="D5032" s="305"/>
      <c r="AG5032" s="1954"/>
    </row>
    <row r="5034" spans="4:33" s="304" customFormat="1" ht="15.75" customHeight="1">
      <c r="D5034" s="305"/>
      <c r="AG5034" s="1954"/>
    </row>
    <row r="5036" spans="4:33" s="304" customFormat="1" ht="15.75" customHeight="1">
      <c r="D5036" s="305"/>
      <c r="AG5036" s="1954"/>
    </row>
    <row r="5038" spans="4:33" s="304" customFormat="1" ht="15.75" customHeight="1">
      <c r="D5038" s="305"/>
      <c r="AG5038" s="1954"/>
    </row>
    <row r="5040" spans="4:33" s="304" customFormat="1" ht="15.75" customHeight="1">
      <c r="D5040" s="305"/>
      <c r="AG5040" s="1954"/>
    </row>
    <row r="5042" spans="4:33" s="304" customFormat="1" ht="15.75" customHeight="1">
      <c r="D5042" s="305"/>
      <c r="AG5042" s="1954"/>
    </row>
    <row r="5044" spans="4:33" s="304" customFormat="1" ht="15.75" customHeight="1">
      <c r="D5044" s="305"/>
      <c r="AG5044" s="1954"/>
    </row>
    <row r="5046" spans="4:33" s="304" customFormat="1" ht="15.75" customHeight="1">
      <c r="D5046" s="305"/>
      <c r="AG5046" s="1954"/>
    </row>
    <row r="5048" spans="4:33" s="304" customFormat="1" ht="15.75" customHeight="1">
      <c r="D5048" s="305"/>
      <c r="AG5048" s="1954"/>
    </row>
    <row r="5050" spans="4:33" s="304" customFormat="1" ht="15.75" customHeight="1">
      <c r="D5050" s="305"/>
      <c r="AG5050" s="1954"/>
    </row>
    <row r="5052" spans="4:33" s="304" customFormat="1" ht="15.75" customHeight="1">
      <c r="D5052" s="305"/>
      <c r="AG5052" s="1954"/>
    </row>
    <row r="5054" spans="4:33" s="304" customFormat="1" ht="15.75" customHeight="1">
      <c r="D5054" s="305"/>
      <c r="AG5054" s="1954"/>
    </row>
    <row r="5056" spans="4:33" s="304" customFormat="1" ht="15.75" customHeight="1">
      <c r="D5056" s="305"/>
      <c r="AG5056" s="1954"/>
    </row>
    <row r="5058" spans="4:33" s="304" customFormat="1" ht="15.75" customHeight="1">
      <c r="D5058" s="305"/>
      <c r="AG5058" s="1954"/>
    </row>
    <row r="5060" spans="4:33" s="304" customFormat="1" ht="15.75" customHeight="1">
      <c r="D5060" s="305"/>
      <c r="AG5060" s="1954"/>
    </row>
    <row r="5062" spans="4:33" s="304" customFormat="1" ht="15.75" customHeight="1">
      <c r="D5062" s="305"/>
      <c r="AG5062" s="1954"/>
    </row>
    <row r="5064" spans="4:33" s="304" customFormat="1" ht="15.75" customHeight="1">
      <c r="D5064" s="305"/>
      <c r="AG5064" s="1954"/>
    </row>
    <row r="5066" spans="4:33" s="304" customFormat="1" ht="15.75" customHeight="1">
      <c r="D5066" s="305"/>
      <c r="AG5066" s="1954"/>
    </row>
    <row r="5068" spans="4:33" s="304" customFormat="1" ht="15.75" customHeight="1">
      <c r="D5068" s="305"/>
      <c r="AG5068" s="1954"/>
    </row>
    <row r="5070" spans="4:33" s="304" customFormat="1" ht="15.75" customHeight="1">
      <c r="D5070" s="305"/>
      <c r="AG5070" s="1954"/>
    </row>
    <row r="5072" spans="4:33" s="304" customFormat="1" ht="15.75" customHeight="1">
      <c r="D5072" s="305"/>
      <c r="AG5072" s="1954"/>
    </row>
    <row r="5074" spans="4:33" s="304" customFormat="1" ht="15.75" customHeight="1">
      <c r="D5074" s="305"/>
      <c r="AG5074" s="1954"/>
    </row>
    <row r="5076" spans="4:33" s="304" customFormat="1" ht="15.75" customHeight="1">
      <c r="D5076" s="305"/>
      <c r="AG5076" s="1954"/>
    </row>
    <row r="5078" spans="4:33" s="304" customFormat="1" ht="15.75" customHeight="1">
      <c r="D5078" s="305"/>
      <c r="AG5078" s="1954"/>
    </row>
    <row r="5080" spans="4:33" s="304" customFormat="1" ht="15.75" customHeight="1">
      <c r="D5080" s="305"/>
      <c r="AG5080" s="1954"/>
    </row>
    <row r="5082" spans="4:33" s="304" customFormat="1" ht="15.75" customHeight="1">
      <c r="D5082" s="305"/>
      <c r="AG5082" s="1954"/>
    </row>
    <row r="5084" spans="4:33" s="304" customFormat="1" ht="15.75" customHeight="1">
      <c r="D5084" s="305"/>
      <c r="AG5084" s="1954"/>
    </row>
    <row r="5086" spans="4:33" s="304" customFormat="1" ht="15.75" customHeight="1">
      <c r="D5086" s="305"/>
      <c r="AG5086" s="1954"/>
    </row>
    <row r="5088" spans="4:33" s="304" customFormat="1" ht="15.75" customHeight="1">
      <c r="D5088" s="305"/>
      <c r="AG5088" s="1954"/>
    </row>
    <row r="5090" spans="4:33" s="304" customFormat="1" ht="15.75" customHeight="1">
      <c r="D5090" s="305"/>
      <c r="AG5090" s="1954"/>
    </row>
    <row r="5092" spans="4:33" s="304" customFormat="1" ht="15.75" customHeight="1">
      <c r="D5092" s="305"/>
      <c r="AG5092" s="1954"/>
    </row>
    <row r="5094" spans="4:33" s="304" customFormat="1" ht="15.75" customHeight="1">
      <c r="D5094" s="305"/>
      <c r="AG5094" s="1954"/>
    </row>
    <row r="5096" spans="4:33" s="304" customFormat="1" ht="15.75" customHeight="1">
      <c r="D5096" s="305"/>
      <c r="AG5096" s="1954"/>
    </row>
    <row r="5098" spans="4:33" s="304" customFormat="1" ht="15.75" customHeight="1">
      <c r="D5098" s="305"/>
      <c r="AG5098" s="1954"/>
    </row>
    <row r="5100" spans="4:33" s="304" customFormat="1" ht="15.75" customHeight="1">
      <c r="D5100" s="305"/>
      <c r="AG5100" s="1954"/>
    </row>
    <row r="5102" spans="4:33" s="304" customFormat="1" ht="15.75" customHeight="1">
      <c r="D5102" s="305"/>
      <c r="AG5102" s="1954"/>
    </row>
    <row r="5104" spans="4:33" s="304" customFormat="1" ht="15.75" customHeight="1">
      <c r="D5104" s="305"/>
      <c r="AG5104" s="1954"/>
    </row>
    <row r="5106" spans="4:33" s="304" customFormat="1" ht="15.75" customHeight="1">
      <c r="D5106" s="305"/>
      <c r="AG5106" s="1954"/>
    </row>
    <row r="5108" spans="4:33" s="304" customFormat="1" ht="15.75" customHeight="1">
      <c r="D5108" s="305"/>
      <c r="AG5108" s="1954"/>
    </row>
    <row r="5110" spans="4:33" s="304" customFormat="1" ht="15.75" customHeight="1">
      <c r="D5110" s="305"/>
      <c r="AG5110" s="1954"/>
    </row>
    <row r="5112" spans="4:33" s="304" customFormat="1" ht="15.75" customHeight="1">
      <c r="D5112" s="305"/>
      <c r="AG5112" s="1954"/>
    </row>
    <row r="5114" spans="4:33" s="304" customFormat="1" ht="15.75" customHeight="1">
      <c r="D5114" s="305"/>
      <c r="AG5114" s="1954"/>
    </row>
    <row r="5116" spans="4:33" s="304" customFormat="1" ht="15.75" customHeight="1">
      <c r="D5116" s="305"/>
      <c r="AG5116" s="1954"/>
    </row>
    <row r="5118" spans="4:33" s="304" customFormat="1" ht="15.75" customHeight="1">
      <c r="D5118" s="305"/>
      <c r="AG5118" s="1954"/>
    </row>
    <row r="5120" spans="4:33" s="304" customFormat="1" ht="15.75" customHeight="1">
      <c r="D5120" s="305"/>
      <c r="AG5120" s="1954"/>
    </row>
    <row r="5122" spans="4:33" s="304" customFormat="1" ht="15.75" customHeight="1">
      <c r="D5122" s="305"/>
      <c r="AG5122" s="1954"/>
    </row>
    <row r="5124" spans="4:33" s="304" customFormat="1" ht="15.75" customHeight="1">
      <c r="D5124" s="305"/>
      <c r="AG5124" s="1954"/>
    </row>
    <row r="5126" spans="4:33" s="304" customFormat="1" ht="15.75" customHeight="1">
      <c r="D5126" s="305"/>
      <c r="AG5126" s="1954"/>
    </row>
    <row r="5128" spans="4:33" s="304" customFormat="1" ht="15.75" customHeight="1">
      <c r="D5128" s="305"/>
      <c r="AG5128" s="1954"/>
    </row>
    <row r="5130" spans="4:33" s="304" customFormat="1" ht="15.75" customHeight="1">
      <c r="D5130" s="305"/>
      <c r="AG5130" s="1954"/>
    </row>
    <row r="5132" spans="4:33" s="304" customFormat="1" ht="15.75" customHeight="1">
      <c r="D5132" s="305"/>
      <c r="AG5132" s="1954"/>
    </row>
    <row r="5134" spans="4:33" s="304" customFormat="1" ht="15.75" customHeight="1">
      <c r="D5134" s="305"/>
      <c r="AG5134" s="1954"/>
    </row>
    <row r="5136" spans="4:33" s="304" customFormat="1" ht="15.75" customHeight="1">
      <c r="D5136" s="305"/>
      <c r="AG5136" s="1954"/>
    </row>
    <row r="5138" spans="4:33" s="304" customFormat="1" ht="15.75" customHeight="1">
      <c r="D5138" s="305"/>
      <c r="AG5138" s="1954"/>
    </row>
    <row r="5140" spans="4:33" s="304" customFormat="1" ht="15.75" customHeight="1">
      <c r="D5140" s="305"/>
      <c r="AG5140" s="1954"/>
    </row>
    <row r="5142" spans="4:33" s="304" customFormat="1" ht="15.75" customHeight="1">
      <c r="D5142" s="305"/>
      <c r="AG5142" s="1954"/>
    </row>
    <row r="5144" spans="4:33" s="304" customFormat="1" ht="15.75" customHeight="1">
      <c r="D5144" s="305"/>
      <c r="AG5144" s="1954"/>
    </row>
    <row r="5146" spans="4:33" s="304" customFormat="1" ht="15.75" customHeight="1">
      <c r="D5146" s="305"/>
      <c r="AG5146" s="1954"/>
    </row>
    <row r="5148" spans="4:33" s="304" customFormat="1" ht="15.75" customHeight="1">
      <c r="D5148" s="305"/>
      <c r="AG5148" s="1954"/>
    </row>
    <row r="5150" spans="4:33" s="304" customFormat="1" ht="15.75" customHeight="1">
      <c r="D5150" s="305"/>
      <c r="AG5150" s="1954"/>
    </row>
    <row r="5152" spans="4:33" s="304" customFormat="1" ht="15.75" customHeight="1">
      <c r="D5152" s="305"/>
      <c r="AG5152" s="1954"/>
    </row>
    <row r="5154" spans="4:33" s="304" customFormat="1" ht="15.75" customHeight="1">
      <c r="D5154" s="305"/>
      <c r="AG5154" s="1954"/>
    </row>
    <row r="5156" spans="4:33" s="304" customFormat="1" ht="15.75" customHeight="1">
      <c r="D5156" s="305"/>
      <c r="AG5156" s="1954"/>
    </row>
    <row r="5158" spans="4:33" s="304" customFormat="1" ht="15.75" customHeight="1">
      <c r="D5158" s="305"/>
      <c r="AG5158" s="1954"/>
    </row>
    <row r="5160" spans="4:33" s="304" customFormat="1" ht="15.75" customHeight="1">
      <c r="D5160" s="305"/>
      <c r="AG5160" s="1954"/>
    </row>
    <row r="5162" spans="4:33" s="304" customFormat="1" ht="15.75" customHeight="1">
      <c r="D5162" s="305"/>
      <c r="AG5162" s="1954"/>
    </row>
    <row r="5164" spans="4:33" s="304" customFormat="1" ht="15.75" customHeight="1">
      <c r="D5164" s="305"/>
      <c r="AG5164" s="1954"/>
    </row>
    <row r="5166" spans="4:33" s="304" customFormat="1" ht="15.75" customHeight="1">
      <c r="D5166" s="305"/>
      <c r="AG5166" s="1954"/>
    </row>
    <row r="5168" spans="4:33" s="304" customFormat="1" ht="15.75" customHeight="1">
      <c r="D5168" s="305"/>
      <c r="AG5168" s="1954"/>
    </row>
    <row r="5170" spans="4:33" s="304" customFormat="1" ht="15.75" customHeight="1">
      <c r="D5170" s="305"/>
      <c r="AG5170" s="1954"/>
    </row>
    <row r="5172" spans="4:33" s="304" customFormat="1" ht="15.75" customHeight="1">
      <c r="D5172" s="305"/>
      <c r="AG5172" s="1954"/>
    </row>
    <row r="5174" spans="4:33" s="304" customFormat="1" ht="15.75" customHeight="1">
      <c r="D5174" s="305"/>
      <c r="AG5174" s="1954"/>
    </row>
    <row r="5176" spans="4:33" s="304" customFormat="1" ht="15.75" customHeight="1">
      <c r="D5176" s="305"/>
      <c r="AG5176" s="1954"/>
    </row>
    <row r="5178" spans="4:33" s="304" customFormat="1" ht="15.75" customHeight="1">
      <c r="D5178" s="305"/>
      <c r="AG5178" s="1954"/>
    </row>
    <row r="5180" spans="4:33" s="304" customFormat="1" ht="15.75" customHeight="1">
      <c r="D5180" s="305"/>
      <c r="AG5180" s="1954"/>
    </row>
    <row r="5182" spans="4:33" s="304" customFormat="1" ht="15.75" customHeight="1">
      <c r="D5182" s="305"/>
      <c r="AG5182" s="1954"/>
    </row>
    <row r="5184" spans="4:33" s="304" customFormat="1" ht="15.75" customHeight="1">
      <c r="D5184" s="305"/>
      <c r="AG5184" s="1954"/>
    </row>
    <row r="5186" spans="4:33" s="304" customFormat="1" ht="15.75" customHeight="1">
      <c r="D5186" s="305"/>
      <c r="AG5186" s="1954"/>
    </row>
    <row r="5188" spans="4:33" s="304" customFormat="1" ht="15.75" customHeight="1">
      <c r="D5188" s="305"/>
      <c r="AG5188" s="1954"/>
    </row>
    <row r="5190" spans="4:33" s="304" customFormat="1" ht="15.75" customHeight="1">
      <c r="D5190" s="305"/>
      <c r="AG5190" s="1954"/>
    </row>
    <row r="5192" spans="4:33" s="304" customFormat="1" ht="15.75" customHeight="1">
      <c r="D5192" s="305"/>
      <c r="AG5192" s="1954"/>
    </row>
    <row r="5194" spans="4:33" s="304" customFormat="1" ht="15.75" customHeight="1">
      <c r="D5194" s="305"/>
      <c r="AG5194" s="1954"/>
    </row>
    <row r="5196" spans="4:33" s="304" customFormat="1" ht="15.75" customHeight="1">
      <c r="D5196" s="305"/>
      <c r="AG5196" s="1954"/>
    </row>
    <row r="5198" spans="4:33" s="304" customFormat="1" ht="15.75" customHeight="1">
      <c r="D5198" s="305"/>
      <c r="AG5198" s="1954"/>
    </row>
    <row r="5200" spans="4:33" s="304" customFormat="1" ht="15.75" customHeight="1">
      <c r="D5200" s="305"/>
      <c r="AG5200" s="1954"/>
    </row>
    <row r="5202" spans="4:33" s="304" customFormat="1" ht="15.75" customHeight="1">
      <c r="D5202" s="305"/>
      <c r="AG5202" s="1954"/>
    </row>
    <row r="5204" spans="4:33" s="304" customFormat="1" ht="15.75" customHeight="1">
      <c r="D5204" s="305"/>
      <c r="AG5204" s="1954"/>
    </row>
    <row r="5206" spans="4:33" s="304" customFormat="1" ht="15.75" customHeight="1">
      <c r="D5206" s="305"/>
      <c r="AG5206" s="1954"/>
    </row>
    <row r="5208" spans="4:33" s="304" customFormat="1" ht="15.75" customHeight="1">
      <c r="D5208" s="305"/>
      <c r="AG5208" s="1954"/>
    </row>
    <row r="5210" spans="4:33" s="304" customFormat="1" ht="15.75" customHeight="1">
      <c r="D5210" s="305"/>
      <c r="AG5210" s="1954"/>
    </row>
    <row r="5212" spans="4:33" s="304" customFormat="1" ht="15.75" customHeight="1">
      <c r="D5212" s="305"/>
      <c r="AG5212" s="1954"/>
    </row>
    <row r="5214" spans="4:33" s="304" customFormat="1" ht="15.75" customHeight="1">
      <c r="D5214" s="305"/>
      <c r="AG5214" s="1954"/>
    </row>
    <row r="5216" spans="4:33" s="304" customFormat="1" ht="15.75" customHeight="1">
      <c r="D5216" s="305"/>
      <c r="AG5216" s="1954"/>
    </row>
    <row r="5218" spans="4:33" s="304" customFormat="1" ht="15.75" customHeight="1">
      <c r="D5218" s="305"/>
      <c r="AG5218" s="1954"/>
    </row>
    <row r="5220" spans="4:33" s="304" customFormat="1" ht="15.75" customHeight="1">
      <c r="D5220" s="305"/>
      <c r="AG5220" s="1954"/>
    </row>
    <row r="5222" spans="4:33" s="304" customFormat="1" ht="15.75" customHeight="1">
      <c r="D5222" s="305"/>
      <c r="AG5222" s="1954"/>
    </row>
    <row r="5224" spans="4:33" s="304" customFormat="1" ht="15.75" customHeight="1">
      <c r="D5224" s="305"/>
      <c r="AG5224" s="1954"/>
    </row>
    <row r="5226" spans="4:33" s="304" customFormat="1" ht="15.75" customHeight="1">
      <c r="D5226" s="305"/>
      <c r="AG5226" s="1954"/>
    </row>
    <row r="5228" spans="4:33" s="304" customFormat="1" ht="15.75" customHeight="1">
      <c r="D5228" s="305"/>
      <c r="AG5228" s="1954"/>
    </row>
    <row r="5230" spans="4:33" s="304" customFormat="1" ht="15.75" customHeight="1">
      <c r="D5230" s="305"/>
      <c r="AG5230" s="1954"/>
    </row>
    <row r="5232" spans="4:33" s="304" customFormat="1" ht="15.75" customHeight="1">
      <c r="D5232" s="305"/>
      <c r="AG5232" s="1954"/>
    </row>
    <row r="5234" spans="4:33" s="304" customFormat="1" ht="15.75" customHeight="1">
      <c r="D5234" s="305"/>
      <c r="AG5234" s="1954"/>
    </row>
    <row r="5236" spans="4:33" s="304" customFormat="1" ht="15.75" customHeight="1">
      <c r="D5236" s="305"/>
      <c r="AG5236" s="1954"/>
    </row>
    <row r="5238" spans="4:33" s="304" customFormat="1" ht="15.75" customHeight="1">
      <c r="D5238" s="305"/>
      <c r="AG5238" s="1954"/>
    </row>
    <row r="5240" spans="4:33" s="304" customFormat="1" ht="15.75" customHeight="1">
      <c r="D5240" s="305"/>
      <c r="AG5240" s="1954"/>
    </row>
    <row r="5242" spans="4:33" s="304" customFormat="1" ht="15.75" customHeight="1">
      <c r="D5242" s="305"/>
      <c r="AG5242" s="1954"/>
    </row>
    <row r="5244" spans="4:33" s="304" customFormat="1" ht="15.75" customHeight="1">
      <c r="D5244" s="305"/>
      <c r="AG5244" s="1954"/>
    </row>
    <row r="5246" spans="4:33" s="304" customFormat="1" ht="15.75" customHeight="1">
      <c r="D5246" s="305"/>
      <c r="AG5246" s="1954"/>
    </row>
    <row r="5248" spans="4:33" s="304" customFormat="1" ht="15.75" customHeight="1">
      <c r="D5248" s="305"/>
      <c r="AG5248" s="1954"/>
    </row>
    <row r="5250" spans="4:33" s="304" customFormat="1" ht="15.75" customHeight="1">
      <c r="D5250" s="305"/>
      <c r="AG5250" s="1954"/>
    </row>
    <row r="5252" spans="4:33" s="304" customFormat="1" ht="15.75" customHeight="1">
      <c r="D5252" s="305"/>
      <c r="AG5252" s="1954"/>
    </row>
    <row r="5254" spans="4:33" s="304" customFormat="1" ht="15.75" customHeight="1">
      <c r="D5254" s="305"/>
      <c r="AG5254" s="1954"/>
    </row>
    <row r="5256" spans="4:33" s="304" customFormat="1" ht="15.75" customHeight="1">
      <c r="D5256" s="305"/>
      <c r="AG5256" s="1954"/>
    </row>
    <row r="5258" spans="4:33" s="304" customFormat="1" ht="15.75" customHeight="1">
      <c r="D5258" s="305"/>
      <c r="AG5258" s="1954"/>
    </row>
    <row r="5260" spans="4:33" s="304" customFormat="1" ht="15.75" customHeight="1">
      <c r="D5260" s="305"/>
      <c r="AG5260" s="1954"/>
    </row>
    <row r="5262" spans="4:33" s="304" customFormat="1" ht="15.75" customHeight="1">
      <c r="D5262" s="305"/>
      <c r="AG5262" s="1954"/>
    </row>
    <row r="5264" spans="4:33" s="304" customFormat="1" ht="15.75" customHeight="1">
      <c r="D5264" s="305"/>
      <c r="AG5264" s="1954"/>
    </row>
    <row r="5266" spans="4:33" s="304" customFormat="1" ht="15.75" customHeight="1">
      <c r="D5266" s="305"/>
      <c r="AG5266" s="1954"/>
    </row>
    <row r="5268" spans="4:33" s="304" customFormat="1" ht="15.75" customHeight="1">
      <c r="D5268" s="305"/>
      <c r="AG5268" s="1954"/>
    </row>
    <row r="5270" spans="4:33" s="304" customFormat="1" ht="15.75" customHeight="1">
      <c r="D5270" s="305"/>
      <c r="AG5270" s="1954"/>
    </row>
    <row r="5272" spans="4:33" s="304" customFormat="1" ht="15.75" customHeight="1">
      <c r="D5272" s="305"/>
      <c r="AG5272" s="1954"/>
    </row>
    <row r="5274" spans="4:33" s="304" customFormat="1" ht="15.75" customHeight="1">
      <c r="D5274" s="305"/>
      <c r="AG5274" s="1954"/>
    </row>
    <row r="5276" spans="4:33" s="304" customFormat="1" ht="15.75" customHeight="1">
      <c r="D5276" s="305"/>
      <c r="AG5276" s="1954"/>
    </row>
    <row r="5278" spans="4:33" s="304" customFormat="1" ht="15.75" customHeight="1">
      <c r="D5278" s="305"/>
      <c r="AG5278" s="1954"/>
    </row>
    <row r="5280" spans="4:33" s="304" customFormat="1" ht="15.75" customHeight="1">
      <c r="D5280" s="305"/>
      <c r="AG5280" s="1954"/>
    </row>
    <row r="5282" spans="4:33" s="304" customFormat="1" ht="15.75" customHeight="1">
      <c r="D5282" s="305"/>
      <c r="AG5282" s="1954"/>
    </row>
    <row r="5284" spans="4:33" s="304" customFormat="1" ht="15.75" customHeight="1">
      <c r="D5284" s="305"/>
      <c r="AG5284" s="1954"/>
    </row>
    <row r="5286" spans="4:33" s="304" customFormat="1" ht="15.75" customHeight="1">
      <c r="D5286" s="305"/>
      <c r="AG5286" s="1954"/>
    </row>
    <row r="5288" spans="4:33" s="304" customFormat="1" ht="15.75" customHeight="1">
      <c r="D5288" s="305"/>
      <c r="AG5288" s="1954"/>
    </row>
    <row r="5290" spans="4:33" s="304" customFormat="1" ht="15.75" customHeight="1">
      <c r="D5290" s="305"/>
      <c r="AG5290" s="1954"/>
    </row>
    <row r="5292" spans="4:33" s="304" customFormat="1" ht="15.75" customHeight="1">
      <c r="D5292" s="305"/>
      <c r="AG5292" s="1954"/>
    </row>
    <row r="5294" spans="4:33" s="304" customFormat="1" ht="15.75" customHeight="1">
      <c r="D5294" s="305"/>
      <c r="AG5294" s="1954"/>
    </row>
    <row r="5296" spans="4:33" s="304" customFormat="1" ht="15.75" customHeight="1">
      <c r="D5296" s="305"/>
      <c r="AG5296" s="1954"/>
    </row>
    <row r="5298" spans="4:33" s="304" customFormat="1" ht="15.75" customHeight="1">
      <c r="D5298" s="305"/>
      <c r="AG5298" s="1954"/>
    </row>
    <row r="5300" spans="4:33" s="304" customFormat="1" ht="15.75" customHeight="1">
      <c r="D5300" s="305"/>
      <c r="AG5300" s="1954"/>
    </row>
    <row r="5302" spans="4:33" s="304" customFormat="1" ht="15.75" customHeight="1">
      <c r="D5302" s="305"/>
      <c r="AG5302" s="1954"/>
    </row>
    <row r="5304" spans="4:33" s="304" customFormat="1" ht="15.75" customHeight="1">
      <c r="D5304" s="305"/>
      <c r="AG5304" s="1954"/>
    </row>
    <row r="5306" spans="4:33" s="304" customFormat="1" ht="15.75" customHeight="1">
      <c r="D5306" s="305"/>
      <c r="AG5306" s="1954"/>
    </row>
    <row r="5308" spans="4:33" s="304" customFormat="1" ht="15.75" customHeight="1">
      <c r="D5308" s="305"/>
      <c r="AG5308" s="1954"/>
    </row>
    <row r="5310" spans="4:33" s="304" customFormat="1" ht="15.75" customHeight="1">
      <c r="D5310" s="305"/>
      <c r="AG5310" s="1954"/>
    </row>
    <row r="5312" spans="4:33" s="304" customFormat="1" ht="15.75" customHeight="1">
      <c r="D5312" s="305"/>
      <c r="AG5312" s="1954"/>
    </row>
    <row r="5314" spans="4:33" s="304" customFormat="1" ht="15.75" customHeight="1">
      <c r="D5314" s="305"/>
      <c r="AG5314" s="1954"/>
    </row>
    <row r="5316" spans="4:33" s="304" customFormat="1" ht="15.75" customHeight="1">
      <c r="D5316" s="305"/>
      <c r="AG5316" s="1954"/>
    </row>
    <row r="5318" spans="4:33" s="304" customFormat="1" ht="15.75" customHeight="1">
      <c r="D5318" s="305"/>
      <c r="AG5318" s="1954"/>
    </row>
    <row r="5320" spans="4:33" s="304" customFormat="1" ht="15.75" customHeight="1">
      <c r="D5320" s="305"/>
      <c r="AG5320" s="1954"/>
    </row>
    <row r="5322" spans="4:33" s="304" customFormat="1" ht="15.75" customHeight="1">
      <c r="D5322" s="305"/>
      <c r="AG5322" s="1954"/>
    </row>
    <row r="5324" spans="4:33" s="304" customFormat="1" ht="15.75" customHeight="1">
      <c r="D5324" s="305"/>
      <c r="AG5324" s="1954"/>
    </row>
    <row r="5326" spans="4:33" s="304" customFormat="1" ht="15.75" customHeight="1">
      <c r="D5326" s="305"/>
      <c r="AG5326" s="1954"/>
    </row>
    <row r="5328" spans="4:33" s="304" customFormat="1" ht="15.75" customHeight="1">
      <c r="D5328" s="305"/>
      <c r="AG5328" s="1954"/>
    </row>
    <row r="5330" spans="4:33" s="304" customFormat="1" ht="15.75" customHeight="1">
      <c r="D5330" s="305"/>
      <c r="AG5330" s="1954"/>
    </row>
    <row r="5332" spans="4:33" s="304" customFormat="1" ht="15.75" customHeight="1">
      <c r="D5332" s="305"/>
      <c r="AG5332" s="1954"/>
    </row>
    <row r="5334" spans="4:33" s="304" customFormat="1" ht="15.75" customHeight="1">
      <c r="D5334" s="305"/>
      <c r="AG5334" s="1954"/>
    </row>
    <row r="5336" spans="4:33" s="304" customFormat="1" ht="15.75" customHeight="1">
      <c r="D5336" s="305"/>
      <c r="AG5336" s="1954"/>
    </row>
    <row r="5338" spans="4:33" s="304" customFormat="1" ht="15.75" customHeight="1">
      <c r="D5338" s="305"/>
      <c r="AG5338" s="1954"/>
    </row>
    <row r="5340" spans="4:33" s="304" customFormat="1" ht="15.75" customHeight="1">
      <c r="D5340" s="305"/>
      <c r="AG5340" s="1954"/>
    </row>
    <row r="5342" spans="4:33" s="304" customFormat="1" ht="15.75" customHeight="1">
      <c r="D5342" s="305"/>
      <c r="AG5342" s="1954"/>
    </row>
    <row r="5344" spans="4:33" s="304" customFormat="1" ht="15.75" customHeight="1">
      <c r="D5344" s="305"/>
      <c r="AG5344" s="1954"/>
    </row>
    <row r="5346" spans="4:33" s="304" customFormat="1" ht="15.75" customHeight="1">
      <c r="D5346" s="305"/>
      <c r="AG5346" s="1954"/>
    </row>
    <row r="5348" spans="4:33" s="304" customFormat="1" ht="15.75" customHeight="1">
      <c r="D5348" s="305"/>
      <c r="AG5348" s="1954"/>
    </row>
    <row r="5350" spans="4:33" s="304" customFormat="1" ht="15.75" customHeight="1">
      <c r="D5350" s="305"/>
      <c r="AG5350" s="1954"/>
    </row>
    <row r="5352" spans="4:33" s="304" customFormat="1" ht="15.75" customHeight="1">
      <c r="D5352" s="305"/>
      <c r="AG5352" s="1954"/>
    </row>
    <row r="5354" spans="4:33" s="304" customFormat="1" ht="15.75" customHeight="1">
      <c r="D5354" s="305"/>
      <c r="AG5354" s="1954"/>
    </row>
    <row r="5356" spans="4:33" s="304" customFormat="1" ht="15.75" customHeight="1">
      <c r="D5356" s="305"/>
      <c r="AG5356" s="1954"/>
    </row>
    <row r="5358" spans="4:33" s="304" customFormat="1" ht="15.75" customHeight="1">
      <c r="D5358" s="305"/>
      <c r="AG5358" s="1954"/>
    </row>
    <row r="5360" spans="4:33" s="304" customFormat="1" ht="15.75" customHeight="1">
      <c r="D5360" s="305"/>
      <c r="AG5360" s="1954"/>
    </row>
    <row r="5362" spans="4:33" s="304" customFormat="1" ht="15.75" customHeight="1">
      <c r="D5362" s="305"/>
      <c r="AG5362" s="1954"/>
    </row>
    <row r="5364" spans="4:33" s="304" customFormat="1" ht="15.75" customHeight="1">
      <c r="D5364" s="305"/>
      <c r="AG5364" s="1954"/>
    </row>
    <row r="5366" spans="4:33" s="304" customFormat="1" ht="15.75" customHeight="1">
      <c r="D5366" s="305"/>
      <c r="AG5366" s="1954"/>
    </row>
    <row r="5368" spans="4:33" s="304" customFormat="1" ht="15.75" customHeight="1">
      <c r="D5368" s="305"/>
      <c r="AG5368" s="1954"/>
    </row>
    <row r="5370" spans="4:33" s="304" customFormat="1" ht="15.75" customHeight="1">
      <c r="D5370" s="305"/>
      <c r="AG5370" s="1954"/>
    </row>
    <row r="5372" spans="4:33" s="304" customFormat="1" ht="15.75" customHeight="1">
      <c r="D5372" s="305"/>
      <c r="AG5372" s="1954"/>
    </row>
    <row r="5374" spans="4:33" s="304" customFormat="1" ht="15.75" customHeight="1">
      <c r="D5374" s="305"/>
      <c r="AG5374" s="1954"/>
    </row>
    <row r="5376" spans="4:33" s="304" customFormat="1" ht="15.75" customHeight="1">
      <c r="D5376" s="305"/>
      <c r="AG5376" s="1954"/>
    </row>
    <row r="5378" spans="4:33" s="304" customFormat="1" ht="15.75" customHeight="1">
      <c r="D5378" s="305"/>
      <c r="AG5378" s="1954"/>
    </row>
    <row r="5380" spans="4:33" s="304" customFormat="1" ht="15.75" customHeight="1">
      <c r="D5380" s="305"/>
      <c r="AG5380" s="1954"/>
    </row>
    <row r="5382" spans="4:33" s="304" customFormat="1" ht="15.75" customHeight="1">
      <c r="D5382" s="305"/>
      <c r="AG5382" s="1954"/>
    </row>
    <row r="5384" spans="4:33" s="304" customFormat="1" ht="15.75" customHeight="1">
      <c r="D5384" s="305"/>
      <c r="AG5384" s="1954"/>
    </row>
    <row r="5386" spans="4:33" s="304" customFormat="1" ht="15.75" customHeight="1">
      <c r="D5386" s="305"/>
      <c r="AG5386" s="1954"/>
    </row>
    <row r="5388" spans="4:33" s="304" customFormat="1" ht="15.75" customHeight="1">
      <c r="D5388" s="305"/>
      <c r="AG5388" s="1954"/>
    </row>
    <row r="5390" spans="4:33" s="304" customFormat="1" ht="15.75" customHeight="1">
      <c r="D5390" s="305"/>
      <c r="AG5390" s="1954"/>
    </row>
    <row r="5392" spans="4:33" s="304" customFormat="1" ht="15.75" customHeight="1">
      <c r="D5392" s="305"/>
      <c r="AG5392" s="1954"/>
    </row>
    <row r="5394" spans="4:33" s="304" customFormat="1" ht="15.75" customHeight="1">
      <c r="D5394" s="305"/>
      <c r="AG5394" s="1954"/>
    </row>
    <row r="5396" spans="4:33" s="304" customFormat="1" ht="15.75" customHeight="1">
      <c r="D5396" s="305"/>
      <c r="AG5396" s="1954"/>
    </row>
    <row r="5398" spans="4:33" s="304" customFormat="1" ht="15.75" customHeight="1">
      <c r="D5398" s="305"/>
      <c r="AG5398" s="1954"/>
    </row>
    <row r="5400" spans="4:33" s="304" customFormat="1" ht="15.75" customHeight="1">
      <c r="D5400" s="305"/>
      <c r="AG5400" s="1954"/>
    </row>
    <row r="5402" spans="4:33" s="304" customFormat="1" ht="15.75" customHeight="1">
      <c r="D5402" s="305"/>
      <c r="AG5402" s="1954"/>
    </row>
    <row r="5404" spans="4:33" s="304" customFormat="1" ht="15.75" customHeight="1">
      <c r="D5404" s="305"/>
      <c r="AG5404" s="1954"/>
    </row>
    <row r="5406" spans="4:33" s="304" customFormat="1" ht="15.75" customHeight="1">
      <c r="D5406" s="305"/>
      <c r="AG5406" s="1954"/>
    </row>
    <row r="5408" spans="4:33" s="304" customFormat="1" ht="15.75" customHeight="1">
      <c r="D5408" s="305"/>
      <c r="AG5408" s="1954"/>
    </row>
    <row r="5410" spans="4:33" s="304" customFormat="1" ht="15.75" customHeight="1">
      <c r="D5410" s="305"/>
      <c r="AG5410" s="1954"/>
    </row>
    <row r="5412" spans="4:33" s="304" customFormat="1" ht="15.75" customHeight="1">
      <c r="D5412" s="305"/>
      <c r="AG5412" s="1954"/>
    </row>
    <row r="5414" spans="4:33" s="304" customFormat="1" ht="15.75" customHeight="1">
      <c r="D5414" s="305"/>
      <c r="AG5414" s="1954"/>
    </row>
    <row r="5416" spans="4:33" s="304" customFormat="1" ht="15.75" customHeight="1">
      <c r="D5416" s="305"/>
      <c r="AG5416" s="1954"/>
    </row>
    <row r="5418" spans="4:33" s="304" customFormat="1" ht="15.75" customHeight="1">
      <c r="D5418" s="305"/>
      <c r="AG5418" s="1954"/>
    </row>
    <row r="5420" spans="4:33" s="304" customFormat="1" ht="15.75" customHeight="1">
      <c r="D5420" s="305"/>
      <c r="AG5420" s="1954"/>
    </row>
    <row r="5422" spans="4:33" s="304" customFormat="1" ht="15.75" customHeight="1">
      <c r="D5422" s="305"/>
      <c r="AG5422" s="1954"/>
    </row>
    <row r="5424" spans="4:33" s="304" customFormat="1" ht="15.75" customHeight="1">
      <c r="D5424" s="305"/>
      <c r="AG5424" s="1954"/>
    </row>
    <row r="5426" spans="4:33" s="304" customFormat="1" ht="15.75" customHeight="1">
      <c r="D5426" s="305"/>
      <c r="AG5426" s="1954"/>
    </row>
    <row r="5428" spans="4:33" s="304" customFormat="1" ht="15.75" customHeight="1">
      <c r="D5428" s="305"/>
      <c r="AG5428" s="1954"/>
    </row>
    <row r="5430" spans="4:33" s="304" customFormat="1" ht="15.75" customHeight="1">
      <c r="D5430" s="305"/>
      <c r="AG5430" s="1954"/>
    </row>
    <row r="5432" spans="4:33" s="304" customFormat="1" ht="15.75" customHeight="1">
      <c r="D5432" s="305"/>
      <c r="AG5432" s="1954"/>
    </row>
    <row r="5434" spans="4:33" s="304" customFormat="1" ht="15.75" customHeight="1">
      <c r="D5434" s="305"/>
      <c r="AG5434" s="1954"/>
    </row>
    <row r="5436" spans="4:33" s="304" customFormat="1" ht="15.75" customHeight="1">
      <c r="D5436" s="305"/>
      <c r="AG5436" s="1954"/>
    </row>
    <row r="5438" spans="4:33" s="304" customFormat="1" ht="15.75" customHeight="1">
      <c r="D5438" s="305"/>
      <c r="AG5438" s="1954"/>
    </row>
    <row r="5440" spans="4:33" s="304" customFormat="1" ht="15.75" customHeight="1">
      <c r="D5440" s="305"/>
      <c r="AG5440" s="1954"/>
    </row>
    <row r="5442" spans="4:33" s="304" customFormat="1" ht="15.75" customHeight="1">
      <c r="D5442" s="305"/>
      <c r="AG5442" s="1954"/>
    </row>
    <row r="5444" spans="4:33" s="304" customFormat="1" ht="15.75" customHeight="1">
      <c r="D5444" s="305"/>
      <c r="AG5444" s="1954"/>
    </row>
    <row r="5446" spans="4:33" s="304" customFormat="1" ht="15.75" customHeight="1">
      <c r="D5446" s="305"/>
      <c r="AG5446" s="1954"/>
    </row>
    <row r="5448" spans="4:33" s="304" customFormat="1" ht="15.75" customHeight="1">
      <c r="D5448" s="305"/>
      <c r="AG5448" s="1954"/>
    </row>
    <row r="5450" spans="4:33" s="304" customFormat="1" ht="15.75" customHeight="1">
      <c r="D5450" s="305"/>
      <c r="AG5450" s="1954"/>
    </row>
    <row r="5452" spans="4:33" s="304" customFormat="1" ht="15.75" customHeight="1">
      <c r="D5452" s="305"/>
      <c r="AG5452" s="1954"/>
    </row>
    <row r="5454" spans="4:33" s="304" customFormat="1" ht="15.75" customHeight="1">
      <c r="D5454" s="305"/>
      <c r="AG5454" s="1954"/>
    </row>
    <row r="5456" spans="4:33" s="304" customFormat="1" ht="15.75" customHeight="1">
      <c r="D5456" s="305"/>
      <c r="AG5456" s="1954"/>
    </row>
    <row r="5458" spans="4:33" s="304" customFormat="1" ht="15.75" customHeight="1">
      <c r="D5458" s="305"/>
      <c r="AG5458" s="1954"/>
    </row>
    <row r="5460" spans="4:33" s="304" customFormat="1" ht="15.75" customHeight="1">
      <c r="D5460" s="305"/>
      <c r="AG5460" s="1954"/>
    </row>
    <row r="5462" spans="4:33" s="304" customFormat="1" ht="15.75" customHeight="1">
      <c r="D5462" s="305"/>
      <c r="AG5462" s="1954"/>
    </row>
    <row r="5464" spans="4:33" s="304" customFormat="1" ht="15.75" customHeight="1">
      <c r="D5464" s="305"/>
      <c r="AG5464" s="1954"/>
    </row>
    <row r="5466" spans="4:33" s="304" customFormat="1" ht="15.75" customHeight="1">
      <c r="D5466" s="305"/>
      <c r="AG5466" s="1954"/>
    </row>
    <row r="5468" spans="4:33" s="304" customFormat="1" ht="15.75" customHeight="1">
      <c r="D5468" s="305"/>
      <c r="AG5468" s="1954"/>
    </row>
    <row r="5470" spans="4:33" s="304" customFormat="1" ht="15.75" customHeight="1">
      <c r="D5470" s="305"/>
      <c r="AG5470" s="1954"/>
    </row>
    <row r="5472" spans="4:33" s="304" customFormat="1" ht="15.75" customHeight="1">
      <c r="D5472" s="305"/>
      <c r="AG5472" s="1954"/>
    </row>
    <row r="5474" spans="4:33" s="304" customFormat="1" ht="15.75" customHeight="1">
      <c r="D5474" s="305"/>
      <c r="AG5474" s="1954"/>
    </row>
    <row r="5476" spans="4:33" s="304" customFormat="1" ht="15.75" customHeight="1">
      <c r="D5476" s="305"/>
      <c r="AG5476" s="1954"/>
    </row>
    <row r="5478" spans="4:33" s="304" customFormat="1" ht="15.75" customHeight="1">
      <c r="D5478" s="305"/>
      <c r="AG5478" s="1954"/>
    </row>
    <row r="5480" spans="4:33" s="304" customFormat="1" ht="15.75" customHeight="1">
      <c r="D5480" s="305"/>
      <c r="AG5480" s="1954"/>
    </row>
    <row r="5482" spans="4:33" s="304" customFormat="1" ht="15.75" customHeight="1">
      <c r="D5482" s="305"/>
      <c r="AG5482" s="1954"/>
    </row>
    <row r="5484" spans="4:33" s="304" customFormat="1" ht="15.75" customHeight="1">
      <c r="D5484" s="305"/>
      <c r="AG5484" s="1954"/>
    </row>
    <row r="5486" spans="4:33" s="304" customFormat="1" ht="15.75" customHeight="1">
      <c r="D5486" s="305"/>
      <c r="AG5486" s="1954"/>
    </row>
    <row r="5488" spans="4:33" s="304" customFormat="1" ht="15.75" customHeight="1">
      <c r="D5488" s="305"/>
      <c r="AG5488" s="1954"/>
    </row>
    <row r="5490" spans="4:33" s="304" customFormat="1" ht="15.75" customHeight="1">
      <c r="D5490" s="305"/>
      <c r="AG5490" s="1954"/>
    </row>
    <row r="5492" spans="4:33" s="304" customFormat="1" ht="15.75" customHeight="1">
      <c r="D5492" s="305"/>
      <c r="AG5492" s="1954"/>
    </row>
    <row r="5494" spans="4:33" s="304" customFormat="1" ht="15.75" customHeight="1">
      <c r="D5494" s="305"/>
      <c r="AG5494" s="1954"/>
    </row>
    <row r="5496" spans="4:33" s="304" customFormat="1" ht="15.75" customHeight="1">
      <c r="D5496" s="305"/>
      <c r="AG5496" s="1954"/>
    </row>
    <row r="5498" spans="4:33" s="304" customFormat="1" ht="15.75" customHeight="1">
      <c r="D5498" s="305"/>
      <c r="AG5498" s="1954"/>
    </row>
    <row r="5500" spans="4:33" s="304" customFormat="1" ht="15.75" customHeight="1">
      <c r="D5500" s="305"/>
      <c r="AG5500" s="1954"/>
    </row>
    <row r="5502" spans="4:33" s="304" customFormat="1" ht="15.75" customHeight="1">
      <c r="D5502" s="305"/>
      <c r="AG5502" s="1954"/>
    </row>
    <row r="5504" spans="4:33" s="304" customFormat="1" ht="15.75" customHeight="1">
      <c r="D5504" s="305"/>
      <c r="AG5504" s="1954"/>
    </row>
    <row r="5506" spans="4:33" s="304" customFormat="1" ht="15.75" customHeight="1">
      <c r="D5506" s="305"/>
      <c r="AG5506" s="1954"/>
    </row>
    <row r="5508" spans="4:33" s="304" customFormat="1" ht="15.75" customHeight="1">
      <c r="D5508" s="305"/>
      <c r="AG5508" s="1954"/>
    </row>
    <row r="5510" spans="4:33" s="304" customFormat="1" ht="15.75" customHeight="1">
      <c r="D5510" s="305"/>
      <c r="AG5510" s="1954"/>
    </row>
    <row r="5512" spans="4:33" s="304" customFormat="1" ht="15.75" customHeight="1">
      <c r="D5512" s="305"/>
      <c r="AG5512" s="1954"/>
    </row>
    <row r="5514" spans="4:33" s="304" customFormat="1" ht="15.75" customHeight="1">
      <c r="D5514" s="305"/>
      <c r="AG5514" s="1954"/>
    </row>
    <row r="5516" spans="4:33" s="304" customFormat="1" ht="15.75" customHeight="1">
      <c r="D5516" s="305"/>
      <c r="AG5516" s="1954"/>
    </row>
    <row r="5518" spans="4:33" s="304" customFormat="1" ht="15.75" customHeight="1">
      <c r="D5518" s="305"/>
      <c r="AG5518" s="1954"/>
    </row>
    <row r="5520" spans="4:33" s="304" customFormat="1" ht="15.75" customHeight="1">
      <c r="D5520" s="305"/>
      <c r="AG5520" s="1954"/>
    </row>
    <row r="5522" spans="4:33" s="304" customFormat="1" ht="15.75" customHeight="1">
      <c r="D5522" s="305"/>
      <c r="AG5522" s="1954"/>
    </row>
    <row r="5524" spans="4:33" s="304" customFormat="1" ht="15.75" customHeight="1">
      <c r="D5524" s="305"/>
      <c r="AG5524" s="1954"/>
    </row>
    <row r="5526" spans="4:33" s="304" customFormat="1" ht="15.75" customHeight="1">
      <c r="D5526" s="305"/>
      <c r="AG5526" s="1954"/>
    </row>
    <row r="5528" spans="4:33" s="304" customFormat="1" ht="15.75" customHeight="1">
      <c r="D5528" s="305"/>
      <c r="AG5528" s="1954"/>
    </row>
    <row r="5530" spans="4:33" s="304" customFormat="1" ht="15.75" customHeight="1">
      <c r="D5530" s="305"/>
      <c r="AG5530" s="1954"/>
    </row>
    <row r="5532" spans="4:33" s="304" customFormat="1" ht="15.75" customHeight="1">
      <c r="D5532" s="305"/>
      <c r="AG5532" s="1954"/>
    </row>
    <row r="5534" spans="4:33" s="304" customFormat="1" ht="15.75" customHeight="1">
      <c r="D5534" s="305"/>
      <c r="AG5534" s="1954"/>
    </row>
    <row r="5536" spans="4:33" s="304" customFormat="1" ht="15.75" customHeight="1">
      <c r="D5536" s="305"/>
      <c r="AG5536" s="1954"/>
    </row>
    <row r="5538" spans="4:33" s="304" customFormat="1" ht="15.75" customHeight="1">
      <c r="D5538" s="305"/>
      <c r="AG5538" s="1954"/>
    </row>
    <row r="5540" spans="4:33" s="304" customFormat="1" ht="15.75" customHeight="1">
      <c r="D5540" s="305"/>
      <c r="AG5540" s="1954"/>
    </row>
    <row r="5542" spans="4:33" s="304" customFormat="1" ht="15.75" customHeight="1">
      <c r="D5542" s="305"/>
      <c r="AG5542" s="1954"/>
    </row>
    <row r="5544" spans="4:33" s="304" customFormat="1" ht="15.75" customHeight="1">
      <c r="D5544" s="305"/>
      <c r="AG5544" s="1954"/>
    </row>
    <row r="5546" spans="4:33" s="304" customFormat="1" ht="15.75" customHeight="1">
      <c r="D5546" s="305"/>
      <c r="AG5546" s="1954"/>
    </row>
    <row r="5548" spans="4:33" s="304" customFormat="1" ht="15.75" customHeight="1">
      <c r="D5548" s="305"/>
      <c r="AG5548" s="1954"/>
    </row>
    <row r="5550" spans="4:33" s="304" customFormat="1" ht="15.75" customHeight="1">
      <c r="D5550" s="305"/>
      <c r="AG5550" s="1954"/>
    </row>
    <row r="5552" spans="4:33" s="304" customFormat="1" ht="15.75" customHeight="1">
      <c r="D5552" s="305"/>
      <c r="AG5552" s="1954"/>
    </row>
    <row r="5554" spans="4:33" s="304" customFormat="1" ht="15.75" customHeight="1">
      <c r="D5554" s="305"/>
      <c r="AG5554" s="1954"/>
    </row>
    <row r="5556" spans="4:33" s="304" customFormat="1" ht="15.75" customHeight="1">
      <c r="D5556" s="305"/>
      <c r="AG5556" s="1954"/>
    </row>
    <row r="5558" spans="4:33" s="304" customFormat="1" ht="15.75" customHeight="1">
      <c r="D5558" s="305"/>
      <c r="AG5558" s="1954"/>
    </row>
    <row r="5560" spans="4:33" s="304" customFormat="1" ht="15.75" customHeight="1">
      <c r="D5560" s="305"/>
      <c r="AG5560" s="1954"/>
    </row>
    <row r="5562" spans="4:33" s="304" customFormat="1" ht="15.75" customHeight="1">
      <c r="D5562" s="305"/>
      <c r="AG5562" s="1954"/>
    </row>
    <row r="5564" spans="4:33" s="304" customFormat="1" ht="15.75" customHeight="1">
      <c r="D5564" s="305"/>
      <c r="AG5564" s="1954"/>
    </row>
    <row r="5566" spans="4:33" s="304" customFormat="1" ht="15.75" customHeight="1">
      <c r="D5566" s="305"/>
      <c r="AG5566" s="1954"/>
    </row>
    <row r="5568" spans="4:33" s="304" customFormat="1" ht="15.75" customHeight="1">
      <c r="D5568" s="305"/>
      <c r="AG5568" s="1954"/>
    </row>
    <row r="5570" spans="4:33" s="304" customFormat="1" ht="15.75" customHeight="1">
      <c r="D5570" s="305"/>
      <c r="AG5570" s="1954"/>
    </row>
    <row r="5572" spans="4:33" s="304" customFormat="1" ht="15.75" customHeight="1">
      <c r="D5572" s="305"/>
      <c r="AG5572" s="1954"/>
    </row>
    <row r="5574" spans="4:33" s="304" customFormat="1" ht="15.75" customHeight="1">
      <c r="D5574" s="305"/>
      <c r="AG5574" s="1954"/>
    </row>
    <row r="5576" spans="4:33" s="304" customFormat="1" ht="15.75" customHeight="1">
      <c r="D5576" s="305"/>
      <c r="AG5576" s="1954"/>
    </row>
    <row r="5578" spans="4:33" s="304" customFormat="1" ht="15.75" customHeight="1">
      <c r="D5578" s="305"/>
      <c r="AG5578" s="1954"/>
    </row>
    <row r="5580" spans="4:33" s="304" customFormat="1" ht="15.75" customHeight="1">
      <c r="D5580" s="305"/>
      <c r="AG5580" s="1954"/>
    </row>
    <row r="5582" spans="4:33" s="304" customFormat="1" ht="15.75" customHeight="1">
      <c r="D5582" s="305"/>
      <c r="AG5582" s="1954"/>
    </row>
    <row r="5584" spans="4:33" s="304" customFormat="1" ht="15.75" customHeight="1">
      <c r="D5584" s="305"/>
      <c r="AG5584" s="1954"/>
    </row>
    <row r="5586" spans="4:33" s="304" customFormat="1" ht="15.75" customHeight="1">
      <c r="D5586" s="305"/>
      <c r="AG5586" s="1954"/>
    </row>
    <row r="5588" spans="4:33" s="304" customFormat="1" ht="15.75" customHeight="1">
      <c r="D5588" s="305"/>
      <c r="AG5588" s="1954"/>
    </row>
    <row r="5590" spans="4:33" s="304" customFormat="1" ht="15.75" customHeight="1">
      <c r="D5590" s="305"/>
      <c r="AG5590" s="1954"/>
    </row>
    <row r="5592" spans="4:33" s="304" customFormat="1" ht="15.75" customHeight="1">
      <c r="D5592" s="305"/>
      <c r="AG5592" s="1954"/>
    </row>
    <row r="5594" spans="4:33" s="304" customFormat="1" ht="15.75" customHeight="1">
      <c r="D5594" s="305"/>
      <c r="AG5594" s="1954"/>
    </row>
    <row r="5596" spans="4:33" s="304" customFormat="1" ht="15.75" customHeight="1">
      <c r="D5596" s="305"/>
      <c r="AG5596" s="1954"/>
    </row>
    <row r="5598" spans="4:33" s="304" customFormat="1" ht="15.75" customHeight="1">
      <c r="D5598" s="305"/>
      <c r="AG5598" s="1954"/>
    </row>
    <row r="5600" spans="4:33" s="304" customFormat="1" ht="15.75" customHeight="1">
      <c r="D5600" s="305"/>
      <c r="AG5600" s="1954"/>
    </row>
    <row r="5602" spans="4:33" s="304" customFormat="1" ht="15.75" customHeight="1">
      <c r="D5602" s="305"/>
      <c r="AG5602" s="1954"/>
    </row>
    <row r="5604" spans="4:33" s="304" customFormat="1" ht="15.75" customHeight="1">
      <c r="D5604" s="305"/>
      <c r="AG5604" s="1954"/>
    </row>
    <row r="5606" spans="4:33" s="304" customFormat="1" ht="15.75" customHeight="1">
      <c r="D5606" s="305"/>
      <c r="AG5606" s="1954"/>
    </row>
    <row r="5608" spans="4:33" s="304" customFormat="1" ht="15.75" customHeight="1">
      <c r="D5608" s="305"/>
      <c r="AG5608" s="1954"/>
    </row>
    <row r="5610" spans="4:33" s="304" customFormat="1" ht="15.75" customHeight="1">
      <c r="D5610" s="305"/>
      <c r="AG5610" s="1954"/>
    </row>
    <row r="5612" spans="4:33" s="304" customFormat="1" ht="15.75" customHeight="1">
      <c r="D5612" s="305"/>
      <c r="AG5612" s="1954"/>
    </row>
    <row r="5614" spans="4:33" s="304" customFormat="1" ht="15.75" customHeight="1">
      <c r="D5614" s="305"/>
      <c r="AG5614" s="1954"/>
    </row>
    <row r="5616" spans="4:33" s="304" customFormat="1" ht="15.75" customHeight="1">
      <c r="D5616" s="305"/>
      <c r="AG5616" s="1954"/>
    </row>
    <row r="5618" spans="4:33" s="304" customFormat="1" ht="15.75" customHeight="1">
      <c r="D5618" s="305"/>
      <c r="AG5618" s="1954"/>
    </row>
    <row r="5620" spans="4:33" s="304" customFormat="1" ht="15.75" customHeight="1">
      <c r="D5620" s="305"/>
      <c r="AG5620" s="1954"/>
    </row>
    <row r="5622" spans="4:33" s="304" customFormat="1" ht="15.75" customHeight="1">
      <c r="D5622" s="305"/>
      <c r="AG5622" s="1954"/>
    </row>
    <row r="5624" spans="4:33" s="304" customFormat="1" ht="15.75" customHeight="1">
      <c r="D5624" s="305"/>
      <c r="AG5624" s="1954"/>
    </row>
    <row r="5626" spans="4:33" s="304" customFormat="1" ht="15.75" customHeight="1">
      <c r="D5626" s="305"/>
      <c r="AG5626" s="1954"/>
    </row>
    <row r="5628" spans="4:33" s="304" customFormat="1" ht="15.75" customHeight="1">
      <c r="D5628" s="305"/>
      <c r="AG5628" s="1954"/>
    </row>
    <row r="5630" spans="4:33" s="304" customFormat="1" ht="15.75" customHeight="1">
      <c r="D5630" s="305"/>
      <c r="AG5630" s="1954"/>
    </row>
    <row r="5632" spans="4:33" s="304" customFormat="1" ht="15.75" customHeight="1">
      <c r="D5632" s="305"/>
      <c r="AG5632" s="1954"/>
    </row>
    <row r="5634" spans="4:33" s="304" customFormat="1" ht="15.75" customHeight="1">
      <c r="D5634" s="305"/>
      <c r="AG5634" s="1954"/>
    </row>
    <row r="5636" spans="4:33" s="304" customFormat="1" ht="15.75" customHeight="1">
      <c r="D5636" s="305"/>
      <c r="AG5636" s="1954"/>
    </row>
    <row r="5638" spans="4:33" s="304" customFormat="1" ht="15.75" customHeight="1">
      <c r="D5638" s="305"/>
      <c r="AG5638" s="1954"/>
    </row>
    <row r="5640" spans="4:33" s="304" customFormat="1" ht="15.75" customHeight="1">
      <c r="D5640" s="305"/>
      <c r="AG5640" s="1954"/>
    </row>
    <row r="5642" spans="4:33" s="304" customFormat="1" ht="15.75" customHeight="1">
      <c r="D5642" s="305"/>
      <c r="AG5642" s="1954"/>
    </row>
    <row r="5644" spans="4:33" s="304" customFormat="1" ht="15.75" customHeight="1">
      <c r="D5644" s="305"/>
      <c r="AG5644" s="1954"/>
    </row>
    <row r="5646" spans="4:33" s="304" customFormat="1" ht="15.75" customHeight="1">
      <c r="D5646" s="305"/>
      <c r="AG5646" s="1954"/>
    </row>
    <row r="5648" spans="4:33" s="304" customFormat="1" ht="15.75" customHeight="1">
      <c r="D5648" s="305"/>
      <c r="AG5648" s="1954"/>
    </row>
    <row r="5650" spans="4:33" s="304" customFormat="1" ht="15.75" customHeight="1">
      <c r="D5650" s="305"/>
      <c r="AG5650" s="1954"/>
    </row>
    <row r="5652" spans="4:33" s="304" customFormat="1" ht="15.75" customHeight="1">
      <c r="D5652" s="305"/>
      <c r="AG5652" s="1954"/>
    </row>
    <row r="5654" spans="4:33" s="304" customFormat="1" ht="15.75" customHeight="1">
      <c r="D5654" s="305"/>
      <c r="AG5654" s="1954"/>
    </row>
    <row r="5656" spans="4:33" s="304" customFormat="1" ht="15.75" customHeight="1">
      <c r="D5656" s="305"/>
      <c r="AG5656" s="1954"/>
    </row>
    <row r="5658" spans="4:33" s="304" customFormat="1" ht="15.75" customHeight="1">
      <c r="D5658" s="305"/>
      <c r="AG5658" s="1954"/>
    </row>
    <row r="5660" spans="4:33" s="304" customFormat="1" ht="15.75" customHeight="1">
      <c r="D5660" s="305"/>
      <c r="AG5660" s="1954"/>
    </row>
    <row r="5662" spans="4:33" s="304" customFormat="1" ht="15.75" customHeight="1">
      <c r="D5662" s="305"/>
      <c r="AG5662" s="1954"/>
    </row>
    <row r="5664" spans="4:33" s="304" customFormat="1" ht="15.75" customHeight="1">
      <c r="D5664" s="305"/>
      <c r="AG5664" s="1954"/>
    </row>
    <row r="5666" spans="4:33" s="304" customFormat="1" ht="15.75" customHeight="1">
      <c r="D5666" s="305"/>
      <c r="AG5666" s="1954"/>
    </row>
    <row r="5668" spans="4:33" s="304" customFormat="1" ht="15.75" customHeight="1">
      <c r="D5668" s="305"/>
      <c r="AG5668" s="1954"/>
    </row>
    <row r="5670" spans="4:33" s="304" customFormat="1" ht="15.75" customHeight="1">
      <c r="D5670" s="305"/>
      <c r="AG5670" s="1954"/>
    </row>
    <row r="5672" spans="4:33" s="304" customFormat="1" ht="15.75" customHeight="1">
      <c r="D5672" s="305"/>
      <c r="AG5672" s="1954"/>
    </row>
    <row r="5674" spans="4:33" s="304" customFormat="1" ht="15.75" customHeight="1">
      <c r="D5674" s="305"/>
      <c r="AG5674" s="1954"/>
    </row>
    <row r="5676" spans="4:33" s="304" customFormat="1" ht="15.75" customHeight="1">
      <c r="D5676" s="305"/>
      <c r="AG5676" s="1954"/>
    </row>
    <row r="5678" spans="4:33" s="304" customFormat="1" ht="15.75" customHeight="1">
      <c r="D5678" s="305"/>
      <c r="AG5678" s="1954"/>
    </row>
    <row r="5680" spans="4:33" s="304" customFormat="1" ht="15.75" customHeight="1">
      <c r="D5680" s="305"/>
      <c r="AG5680" s="1954"/>
    </row>
    <row r="5682" spans="4:33" s="304" customFormat="1" ht="15.75" customHeight="1">
      <c r="D5682" s="305"/>
      <c r="AG5682" s="1954"/>
    </row>
    <row r="5684" spans="4:33" s="304" customFormat="1" ht="15.75" customHeight="1">
      <c r="D5684" s="305"/>
      <c r="AG5684" s="1954"/>
    </row>
    <row r="5686" spans="4:33" s="304" customFormat="1" ht="15.75" customHeight="1">
      <c r="D5686" s="305"/>
      <c r="AG5686" s="1954"/>
    </row>
    <row r="5688" spans="4:33" s="304" customFormat="1" ht="15.75" customHeight="1">
      <c r="D5688" s="305"/>
      <c r="AG5688" s="1954"/>
    </row>
    <row r="5690" spans="4:33" s="304" customFormat="1" ht="15.75" customHeight="1">
      <c r="D5690" s="305"/>
      <c r="AG5690" s="1954"/>
    </row>
    <row r="5692" spans="4:33" s="304" customFormat="1" ht="15.75" customHeight="1">
      <c r="D5692" s="305"/>
      <c r="AG5692" s="1954"/>
    </row>
    <row r="5694" spans="4:33" s="304" customFormat="1" ht="15.75" customHeight="1">
      <c r="D5694" s="305"/>
      <c r="AG5694" s="1954"/>
    </row>
    <row r="5696" spans="4:33" s="304" customFormat="1" ht="15.75" customHeight="1">
      <c r="D5696" s="305"/>
      <c r="AG5696" s="1954"/>
    </row>
    <row r="5698" spans="4:33" s="304" customFormat="1" ht="15.75" customHeight="1">
      <c r="D5698" s="305"/>
      <c r="AG5698" s="1954"/>
    </row>
    <row r="5700" spans="4:33" s="304" customFormat="1" ht="15.75" customHeight="1">
      <c r="D5700" s="305"/>
      <c r="AG5700" s="1954"/>
    </row>
    <row r="5702" spans="4:33" s="304" customFormat="1" ht="15.75" customHeight="1">
      <c r="D5702" s="305"/>
      <c r="AG5702" s="1954"/>
    </row>
    <row r="5704" spans="4:33" s="304" customFormat="1" ht="15.75" customHeight="1">
      <c r="D5704" s="305"/>
      <c r="AG5704" s="1954"/>
    </row>
    <row r="5706" spans="4:33" s="304" customFormat="1" ht="15.75" customHeight="1">
      <c r="D5706" s="305"/>
      <c r="AG5706" s="1954"/>
    </row>
    <row r="5708" spans="4:33" s="304" customFormat="1" ht="15.75" customHeight="1">
      <c r="D5708" s="305"/>
      <c r="AG5708" s="1954"/>
    </row>
    <row r="5710" spans="4:33" s="304" customFormat="1" ht="15.75" customHeight="1">
      <c r="D5710" s="305"/>
      <c r="AG5710" s="1954"/>
    </row>
    <row r="5712" spans="4:33" s="304" customFormat="1" ht="15.75" customHeight="1">
      <c r="D5712" s="305"/>
      <c r="AG5712" s="1954"/>
    </row>
    <row r="5714" spans="4:33" s="304" customFormat="1" ht="15.75" customHeight="1">
      <c r="D5714" s="305"/>
      <c r="AG5714" s="1954"/>
    </row>
    <row r="5716" spans="4:33" s="304" customFormat="1" ht="15.75" customHeight="1">
      <c r="D5716" s="305"/>
      <c r="AG5716" s="1954"/>
    </row>
    <row r="5718" spans="4:33" s="304" customFormat="1" ht="15.75" customHeight="1">
      <c r="D5718" s="305"/>
      <c r="AG5718" s="1954"/>
    </row>
    <row r="5720" spans="4:33" s="304" customFormat="1" ht="15.75" customHeight="1">
      <c r="D5720" s="305"/>
      <c r="AG5720" s="1954"/>
    </row>
    <row r="5722" spans="4:33" s="304" customFormat="1" ht="15.75" customHeight="1">
      <c r="D5722" s="305"/>
      <c r="AG5722" s="1954"/>
    </row>
    <row r="5724" spans="4:33" s="304" customFormat="1" ht="15.75" customHeight="1">
      <c r="D5724" s="305"/>
      <c r="AG5724" s="1954"/>
    </row>
    <row r="5726" spans="4:33" s="304" customFormat="1" ht="15.75" customHeight="1">
      <c r="D5726" s="305"/>
      <c r="AG5726" s="1954"/>
    </row>
    <row r="5728" spans="4:33" s="304" customFormat="1" ht="15.75" customHeight="1">
      <c r="D5728" s="305"/>
      <c r="AG5728" s="1954"/>
    </row>
    <row r="5730" spans="4:33" s="304" customFormat="1" ht="15.75" customHeight="1">
      <c r="D5730" s="305"/>
      <c r="AG5730" s="1954"/>
    </row>
    <row r="5732" spans="4:33" s="304" customFormat="1" ht="15.75" customHeight="1">
      <c r="D5732" s="305"/>
      <c r="AG5732" s="1954"/>
    </row>
    <row r="5734" spans="4:33" s="304" customFormat="1" ht="15.75" customHeight="1">
      <c r="D5734" s="305"/>
      <c r="AG5734" s="1954"/>
    </row>
    <row r="5736" spans="4:33" s="304" customFormat="1" ht="15.75" customHeight="1">
      <c r="D5736" s="305"/>
      <c r="AG5736" s="1954"/>
    </row>
    <row r="5738" spans="4:33" s="304" customFormat="1" ht="15.75" customHeight="1">
      <c r="D5738" s="305"/>
      <c r="AG5738" s="1954"/>
    </row>
    <row r="5740" spans="4:33" s="304" customFormat="1" ht="15.75" customHeight="1">
      <c r="D5740" s="305"/>
      <c r="AG5740" s="1954"/>
    </row>
    <row r="5742" spans="4:33" s="304" customFormat="1" ht="15.75" customHeight="1">
      <c r="D5742" s="305"/>
      <c r="AG5742" s="1954"/>
    </row>
    <row r="5744" spans="4:33" s="304" customFormat="1" ht="15.75" customHeight="1">
      <c r="D5744" s="305"/>
      <c r="AG5744" s="1954"/>
    </row>
    <row r="5746" spans="4:33" s="304" customFormat="1" ht="15.75" customHeight="1">
      <c r="D5746" s="305"/>
      <c r="AG5746" s="1954"/>
    </row>
    <row r="5748" spans="4:33" s="304" customFormat="1" ht="15.75" customHeight="1">
      <c r="D5748" s="305"/>
      <c r="AG5748" s="1954"/>
    </row>
    <row r="5750" spans="4:33" s="304" customFormat="1" ht="15.75" customHeight="1">
      <c r="D5750" s="305"/>
      <c r="AG5750" s="1954"/>
    </row>
    <row r="5752" spans="4:33" s="304" customFormat="1" ht="15.75" customHeight="1">
      <c r="D5752" s="305"/>
      <c r="AG5752" s="1954"/>
    </row>
    <row r="5754" spans="4:33" s="304" customFormat="1" ht="15.75" customHeight="1">
      <c r="D5754" s="305"/>
      <c r="AG5754" s="1954"/>
    </row>
    <row r="5756" spans="4:33" s="304" customFormat="1" ht="15.75" customHeight="1">
      <c r="D5756" s="305"/>
      <c r="AG5756" s="1954"/>
    </row>
    <row r="5758" spans="4:33" s="304" customFormat="1" ht="15.75" customHeight="1">
      <c r="D5758" s="305"/>
      <c r="AG5758" s="1954"/>
    </row>
    <row r="5760" spans="4:33" s="304" customFormat="1" ht="15.75" customHeight="1">
      <c r="D5760" s="305"/>
      <c r="AG5760" s="1954"/>
    </row>
    <row r="5762" spans="4:33" s="304" customFormat="1" ht="15.75" customHeight="1">
      <c r="D5762" s="305"/>
      <c r="AG5762" s="1954"/>
    </row>
    <row r="5764" spans="4:33" s="304" customFormat="1" ht="15.75" customHeight="1">
      <c r="D5764" s="305"/>
      <c r="AG5764" s="1954"/>
    </row>
    <row r="5766" spans="4:33" s="304" customFormat="1" ht="15.75" customHeight="1">
      <c r="D5766" s="305"/>
      <c r="AG5766" s="1954"/>
    </row>
    <row r="5768" spans="4:33" s="304" customFormat="1" ht="15.75" customHeight="1">
      <c r="D5768" s="305"/>
      <c r="AG5768" s="1954"/>
    </row>
    <row r="5770" spans="4:33" s="304" customFormat="1" ht="15.75" customHeight="1">
      <c r="D5770" s="305"/>
      <c r="AG5770" s="1954"/>
    </row>
    <row r="5772" spans="4:33" s="304" customFormat="1" ht="15.75" customHeight="1">
      <c r="D5772" s="305"/>
      <c r="AG5772" s="1954"/>
    </row>
    <row r="5774" spans="4:33" s="304" customFormat="1" ht="15.75" customHeight="1">
      <c r="D5774" s="305"/>
      <c r="AG5774" s="1954"/>
    </row>
    <row r="5776" spans="4:33" s="304" customFormat="1" ht="15.75" customHeight="1">
      <c r="D5776" s="305"/>
      <c r="AG5776" s="1954"/>
    </row>
    <row r="5778" spans="4:33" s="304" customFormat="1" ht="15.75" customHeight="1">
      <c r="D5778" s="305"/>
      <c r="AG5778" s="1954"/>
    </row>
    <row r="5780" spans="4:33" s="304" customFormat="1" ht="15.75" customHeight="1">
      <c r="D5780" s="305"/>
      <c r="AG5780" s="1954"/>
    </row>
    <row r="5782" spans="4:33" s="304" customFormat="1" ht="15.75" customHeight="1">
      <c r="D5782" s="305"/>
      <c r="AG5782" s="1954"/>
    </row>
    <row r="5784" spans="4:33" s="304" customFormat="1" ht="15.75" customHeight="1">
      <c r="D5784" s="305"/>
      <c r="AG5784" s="1954"/>
    </row>
    <row r="5786" spans="4:33" s="304" customFormat="1" ht="15.75" customHeight="1">
      <c r="D5786" s="305"/>
      <c r="AG5786" s="1954"/>
    </row>
    <row r="5788" spans="4:33" s="304" customFormat="1" ht="15.75" customHeight="1">
      <c r="D5788" s="305"/>
      <c r="AG5788" s="1954"/>
    </row>
    <row r="5790" spans="4:33" s="304" customFormat="1" ht="15.75" customHeight="1">
      <c r="D5790" s="305"/>
      <c r="AG5790" s="1954"/>
    </row>
    <row r="5792" spans="4:33" s="304" customFormat="1" ht="15.75" customHeight="1">
      <c r="D5792" s="305"/>
      <c r="AG5792" s="1954"/>
    </row>
    <row r="5794" spans="4:33" s="304" customFormat="1" ht="15.75" customHeight="1">
      <c r="D5794" s="305"/>
      <c r="AG5794" s="1954"/>
    </row>
    <row r="5796" spans="4:33" s="304" customFormat="1" ht="15.75" customHeight="1">
      <c r="D5796" s="305"/>
      <c r="AG5796" s="1954"/>
    </row>
    <row r="5798" spans="4:33" s="304" customFormat="1" ht="15.75" customHeight="1">
      <c r="D5798" s="305"/>
      <c r="AG5798" s="1954"/>
    </row>
    <row r="5800" spans="4:33" s="304" customFormat="1" ht="15.75" customHeight="1">
      <c r="D5800" s="305"/>
      <c r="AG5800" s="1954"/>
    </row>
    <row r="5802" spans="4:33" s="304" customFormat="1" ht="15.75" customHeight="1">
      <c r="D5802" s="305"/>
      <c r="AG5802" s="1954"/>
    </row>
    <row r="5804" spans="4:33" s="304" customFormat="1" ht="15.75" customHeight="1">
      <c r="D5804" s="305"/>
      <c r="AG5804" s="1954"/>
    </row>
    <row r="5806" spans="4:33" s="304" customFormat="1" ht="15.75" customHeight="1">
      <c r="D5806" s="305"/>
      <c r="AG5806" s="1954"/>
    </row>
    <row r="5808" spans="4:33" s="304" customFormat="1" ht="15.75" customHeight="1">
      <c r="D5808" s="305"/>
      <c r="AG5808" s="1954"/>
    </row>
    <row r="5810" spans="4:33" s="304" customFormat="1" ht="15.75" customHeight="1">
      <c r="D5810" s="305"/>
      <c r="AG5810" s="1954"/>
    </row>
    <row r="5812" spans="4:33" s="304" customFormat="1" ht="15.75" customHeight="1">
      <c r="D5812" s="305"/>
      <c r="AG5812" s="1954"/>
    </row>
    <row r="5814" spans="4:33" s="304" customFormat="1" ht="15.75" customHeight="1">
      <c r="D5814" s="305"/>
      <c r="AG5814" s="1954"/>
    </row>
    <row r="5816" spans="4:33" s="304" customFormat="1" ht="15.75" customHeight="1">
      <c r="D5816" s="305"/>
      <c r="AG5816" s="1954"/>
    </row>
    <row r="5818" spans="4:33" s="304" customFormat="1" ht="15.75" customHeight="1">
      <c r="D5818" s="305"/>
      <c r="AG5818" s="1954"/>
    </row>
    <row r="5820" spans="4:33" s="304" customFormat="1" ht="15.75" customHeight="1">
      <c r="D5820" s="305"/>
      <c r="AG5820" s="1954"/>
    </row>
    <row r="5822" spans="4:33" s="304" customFormat="1" ht="15.75" customHeight="1">
      <c r="D5822" s="305"/>
      <c r="AG5822" s="1954"/>
    </row>
    <row r="5824" spans="4:33" s="304" customFormat="1" ht="15.75" customHeight="1">
      <c r="D5824" s="305"/>
      <c r="AG5824" s="1954"/>
    </row>
    <row r="5826" spans="4:33" s="304" customFormat="1" ht="15.75" customHeight="1">
      <c r="D5826" s="305"/>
      <c r="AG5826" s="1954"/>
    </row>
    <row r="5828" spans="4:33" s="304" customFormat="1" ht="15.75" customHeight="1">
      <c r="D5828" s="305"/>
      <c r="AG5828" s="1954"/>
    </row>
    <row r="5830" spans="4:33" s="304" customFormat="1" ht="15.75" customHeight="1">
      <c r="D5830" s="305"/>
      <c r="AG5830" s="1954"/>
    </row>
    <row r="5832" spans="4:33" s="304" customFormat="1" ht="15.75" customHeight="1">
      <c r="D5832" s="305"/>
      <c r="AG5832" s="1954"/>
    </row>
    <row r="5834" spans="4:33" s="304" customFormat="1" ht="15.75" customHeight="1">
      <c r="D5834" s="305"/>
      <c r="AG5834" s="1954"/>
    </row>
    <row r="5836" spans="4:33" s="304" customFormat="1" ht="15.75" customHeight="1">
      <c r="D5836" s="305"/>
      <c r="AG5836" s="1954"/>
    </row>
    <row r="5838" spans="4:33" s="304" customFormat="1" ht="15.75" customHeight="1">
      <c r="D5838" s="305"/>
      <c r="AG5838" s="1954"/>
    </row>
    <row r="5840" spans="4:33" s="304" customFormat="1" ht="15.75" customHeight="1">
      <c r="D5840" s="305"/>
      <c r="AG5840" s="1954"/>
    </row>
    <row r="5842" spans="4:33" s="304" customFormat="1" ht="15.75" customHeight="1">
      <c r="D5842" s="305"/>
      <c r="AG5842" s="1954"/>
    </row>
    <row r="5844" spans="4:33" s="304" customFormat="1" ht="15.75" customHeight="1">
      <c r="D5844" s="305"/>
      <c r="AG5844" s="1954"/>
    </row>
    <row r="5846" spans="4:33" s="304" customFormat="1" ht="15.75" customHeight="1">
      <c r="D5846" s="305"/>
      <c r="AG5846" s="1954"/>
    </row>
    <row r="5848" spans="4:33" s="304" customFormat="1" ht="15.75" customHeight="1">
      <c r="D5848" s="305"/>
      <c r="AG5848" s="1954"/>
    </row>
    <row r="5850" spans="4:33" s="304" customFormat="1" ht="15.75" customHeight="1">
      <c r="D5850" s="305"/>
      <c r="AG5850" s="1954"/>
    </row>
    <row r="5852" spans="4:33" s="304" customFormat="1" ht="15.75" customHeight="1">
      <c r="D5852" s="305"/>
      <c r="AG5852" s="1954"/>
    </row>
    <row r="5854" spans="4:33" s="304" customFormat="1" ht="15.75" customHeight="1">
      <c r="D5854" s="305"/>
      <c r="AG5854" s="1954"/>
    </row>
    <row r="5856" spans="4:33" s="304" customFormat="1" ht="15.75" customHeight="1">
      <c r="D5856" s="305"/>
      <c r="AG5856" s="1954"/>
    </row>
    <row r="5858" spans="4:33" s="304" customFormat="1" ht="15.75" customHeight="1">
      <c r="D5858" s="305"/>
      <c r="AG5858" s="1954"/>
    </row>
    <row r="5860" spans="4:33" s="304" customFormat="1" ht="15.75" customHeight="1">
      <c r="D5860" s="305"/>
      <c r="AG5860" s="1954"/>
    </row>
    <row r="5862" spans="4:33" s="304" customFormat="1" ht="15.75" customHeight="1">
      <c r="D5862" s="305"/>
      <c r="AG5862" s="1954"/>
    </row>
    <row r="5864" spans="4:33" s="304" customFormat="1" ht="15.75" customHeight="1">
      <c r="D5864" s="305"/>
      <c r="AG5864" s="1954"/>
    </row>
    <row r="5866" spans="4:33" s="304" customFormat="1" ht="15.75" customHeight="1">
      <c r="D5866" s="305"/>
      <c r="AG5866" s="1954"/>
    </row>
    <row r="5868" spans="4:33" s="304" customFormat="1" ht="15.75" customHeight="1">
      <c r="D5868" s="305"/>
      <c r="AG5868" s="1954"/>
    </row>
    <row r="5870" spans="4:33" s="304" customFormat="1" ht="15.75" customHeight="1">
      <c r="D5870" s="305"/>
      <c r="AG5870" s="1954"/>
    </row>
    <row r="5872" spans="4:33" s="304" customFormat="1" ht="15.75" customHeight="1">
      <c r="D5872" s="305"/>
      <c r="AG5872" s="1954"/>
    </row>
    <row r="5874" spans="4:33" s="304" customFormat="1" ht="15.75" customHeight="1">
      <c r="D5874" s="305"/>
      <c r="AG5874" s="1954"/>
    </row>
    <row r="5876" spans="4:33" s="304" customFormat="1" ht="15.75" customHeight="1">
      <c r="D5876" s="305"/>
      <c r="AG5876" s="1954"/>
    </row>
    <row r="5878" spans="4:33" s="304" customFormat="1" ht="15.75" customHeight="1">
      <c r="D5878" s="305"/>
      <c r="AG5878" s="1954"/>
    </row>
    <row r="5880" spans="4:33" s="304" customFormat="1" ht="15.75" customHeight="1">
      <c r="D5880" s="305"/>
      <c r="AG5880" s="1954"/>
    </row>
    <row r="5882" spans="4:33" s="304" customFormat="1" ht="15.75" customHeight="1">
      <c r="D5882" s="305"/>
      <c r="AG5882" s="1954"/>
    </row>
    <row r="5884" spans="4:33" s="304" customFormat="1" ht="15.75" customHeight="1">
      <c r="D5884" s="305"/>
      <c r="AG5884" s="1954"/>
    </row>
    <row r="5886" spans="4:33" s="304" customFormat="1" ht="15.75" customHeight="1">
      <c r="D5886" s="305"/>
      <c r="AG5886" s="1954"/>
    </row>
    <row r="5888" spans="4:33" s="304" customFormat="1" ht="15.75" customHeight="1">
      <c r="D5888" s="305"/>
      <c r="AG5888" s="1954"/>
    </row>
    <row r="5890" spans="4:33" s="304" customFormat="1" ht="15.75" customHeight="1">
      <c r="D5890" s="305"/>
      <c r="AG5890" s="1954"/>
    </row>
    <row r="5892" spans="4:33" s="304" customFormat="1" ht="15.75" customHeight="1">
      <c r="D5892" s="305"/>
      <c r="AG5892" s="1954"/>
    </row>
    <row r="5894" spans="4:33" s="304" customFormat="1" ht="15.75" customHeight="1">
      <c r="D5894" s="305"/>
      <c r="AG5894" s="1954"/>
    </row>
    <row r="5896" spans="4:33" s="304" customFormat="1" ht="15.75" customHeight="1">
      <c r="D5896" s="305"/>
      <c r="AG5896" s="1954"/>
    </row>
    <row r="5898" spans="4:33" s="304" customFormat="1" ht="15.75" customHeight="1">
      <c r="D5898" s="305"/>
      <c r="AG5898" s="1954"/>
    </row>
    <row r="5900" spans="4:33" s="304" customFormat="1" ht="15.75" customHeight="1">
      <c r="D5900" s="305"/>
      <c r="AG5900" s="1954"/>
    </row>
    <row r="5902" spans="4:33" s="304" customFormat="1" ht="15.75" customHeight="1">
      <c r="D5902" s="305"/>
      <c r="AG5902" s="1954"/>
    </row>
    <row r="5904" spans="4:33" s="304" customFormat="1" ht="15.75" customHeight="1">
      <c r="D5904" s="305"/>
      <c r="AG5904" s="1954"/>
    </row>
    <row r="5906" spans="4:33" s="304" customFormat="1" ht="15.75" customHeight="1">
      <c r="D5906" s="305"/>
      <c r="AG5906" s="1954"/>
    </row>
    <row r="5908" spans="4:33" s="304" customFormat="1" ht="15.75" customHeight="1">
      <c r="D5908" s="305"/>
      <c r="AG5908" s="1954"/>
    </row>
    <row r="5910" spans="4:33" s="304" customFormat="1" ht="15.75" customHeight="1">
      <c r="D5910" s="305"/>
      <c r="AG5910" s="1954"/>
    </row>
    <row r="5912" spans="4:33" s="304" customFormat="1" ht="15.75" customHeight="1">
      <c r="D5912" s="305"/>
      <c r="AG5912" s="1954"/>
    </row>
    <row r="5914" spans="4:33" s="304" customFormat="1" ht="15.75" customHeight="1">
      <c r="D5914" s="305"/>
      <c r="AG5914" s="1954"/>
    </row>
    <row r="5916" spans="4:33" s="304" customFormat="1" ht="15.75" customHeight="1">
      <c r="D5916" s="305"/>
      <c r="AG5916" s="1954"/>
    </row>
    <row r="5918" spans="4:33" s="304" customFormat="1" ht="15.75" customHeight="1">
      <c r="D5918" s="305"/>
      <c r="AG5918" s="1954"/>
    </row>
    <row r="5920" spans="4:33" s="304" customFormat="1" ht="15.75" customHeight="1">
      <c r="D5920" s="305"/>
      <c r="AG5920" s="1954"/>
    </row>
    <row r="5922" spans="4:33" s="304" customFormat="1" ht="15.75" customHeight="1">
      <c r="D5922" s="305"/>
      <c r="AG5922" s="1954"/>
    </row>
    <row r="5924" spans="4:33" s="304" customFormat="1" ht="15.75" customHeight="1">
      <c r="D5924" s="305"/>
      <c r="AG5924" s="1954"/>
    </row>
    <row r="5926" spans="4:33" s="304" customFormat="1" ht="15.75" customHeight="1">
      <c r="D5926" s="305"/>
      <c r="AG5926" s="1954"/>
    </row>
    <row r="5928" spans="4:33" s="304" customFormat="1" ht="15.75" customHeight="1">
      <c r="D5928" s="305"/>
      <c r="AG5928" s="1954"/>
    </row>
    <row r="5930" spans="4:33" s="304" customFormat="1" ht="15.75" customHeight="1">
      <c r="D5930" s="305"/>
      <c r="AG5930" s="1954"/>
    </row>
    <row r="5932" spans="4:33" s="304" customFormat="1" ht="15.75" customHeight="1">
      <c r="D5932" s="305"/>
      <c r="AG5932" s="1954"/>
    </row>
    <row r="5934" spans="4:33" s="304" customFormat="1" ht="15.75" customHeight="1">
      <c r="D5934" s="305"/>
      <c r="AG5934" s="1954"/>
    </row>
    <row r="5936" spans="4:33" s="304" customFormat="1" ht="15.75" customHeight="1">
      <c r="D5936" s="305"/>
      <c r="AG5936" s="1954"/>
    </row>
    <row r="5938" spans="4:33" s="304" customFormat="1" ht="15.75" customHeight="1">
      <c r="D5938" s="305"/>
      <c r="AG5938" s="1954"/>
    </row>
    <row r="5940" spans="4:33" s="304" customFormat="1" ht="15.75" customHeight="1">
      <c r="D5940" s="305"/>
      <c r="AG5940" s="1954"/>
    </row>
    <row r="5942" spans="4:33" s="304" customFormat="1" ht="15.75" customHeight="1">
      <c r="D5942" s="305"/>
      <c r="AG5942" s="1954"/>
    </row>
    <row r="5944" spans="4:33" s="304" customFormat="1" ht="15.75" customHeight="1">
      <c r="D5944" s="305"/>
      <c r="AG5944" s="1954"/>
    </row>
    <row r="5946" spans="4:33" s="304" customFormat="1" ht="15.75" customHeight="1">
      <c r="D5946" s="305"/>
      <c r="AG5946" s="1954"/>
    </row>
    <row r="5948" spans="4:33" s="304" customFormat="1" ht="15.75" customHeight="1">
      <c r="D5948" s="305"/>
      <c r="AG5948" s="1954"/>
    </row>
    <row r="5950" spans="4:33" s="304" customFormat="1" ht="15.75" customHeight="1">
      <c r="D5950" s="305"/>
      <c r="AG5950" s="1954"/>
    </row>
    <row r="5952" spans="4:33" s="304" customFormat="1" ht="15.75" customHeight="1">
      <c r="D5952" s="305"/>
      <c r="AG5952" s="1954"/>
    </row>
    <row r="5954" spans="4:33" s="304" customFormat="1" ht="15.75" customHeight="1">
      <c r="D5954" s="305"/>
      <c r="AG5954" s="1954"/>
    </row>
    <row r="5956" spans="4:33" s="304" customFormat="1" ht="15.75" customHeight="1">
      <c r="D5956" s="305"/>
      <c r="AG5956" s="1954"/>
    </row>
    <row r="5958" spans="4:33" s="304" customFormat="1" ht="15.75" customHeight="1">
      <c r="D5958" s="305"/>
      <c r="AG5958" s="1954"/>
    </row>
    <row r="5960" spans="4:33" s="304" customFormat="1" ht="15.75" customHeight="1">
      <c r="D5960" s="305"/>
      <c r="AG5960" s="1954"/>
    </row>
    <row r="5962" spans="4:33" s="304" customFormat="1" ht="15.75" customHeight="1">
      <c r="D5962" s="305"/>
      <c r="AG5962" s="1954"/>
    </row>
    <row r="5964" spans="4:33" s="304" customFormat="1" ht="15.75" customHeight="1">
      <c r="D5964" s="305"/>
      <c r="AG5964" s="1954"/>
    </row>
    <row r="5966" spans="4:33" s="304" customFormat="1" ht="15.75" customHeight="1">
      <c r="D5966" s="305"/>
      <c r="AG5966" s="1954"/>
    </row>
    <row r="5968" spans="4:33" s="304" customFormat="1" ht="15.75" customHeight="1">
      <c r="D5968" s="305"/>
      <c r="AG5968" s="1954"/>
    </row>
    <row r="5970" spans="4:33" s="304" customFormat="1" ht="15.75" customHeight="1">
      <c r="D5970" s="305"/>
      <c r="AG5970" s="1954"/>
    </row>
    <row r="5972" spans="4:33" s="304" customFormat="1" ht="15.75" customHeight="1">
      <c r="D5972" s="305"/>
      <c r="AG5972" s="1954"/>
    </row>
    <row r="5974" spans="4:33" s="304" customFormat="1" ht="15.75" customHeight="1">
      <c r="D5974" s="305"/>
      <c r="AG5974" s="1954"/>
    </row>
    <row r="5976" spans="4:33" s="304" customFormat="1" ht="15.75" customHeight="1">
      <c r="D5976" s="305"/>
      <c r="AG5976" s="1954"/>
    </row>
    <row r="5978" spans="4:33" s="304" customFormat="1" ht="15.75" customHeight="1">
      <c r="D5978" s="305"/>
      <c r="AG5978" s="1954"/>
    </row>
    <row r="5980" spans="4:33" s="304" customFormat="1" ht="15.75" customHeight="1">
      <c r="D5980" s="305"/>
      <c r="AG5980" s="1954"/>
    </row>
    <row r="5982" spans="4:33" s="304" customFormat="1" ht="15.75" customHeight="1">
      <c r="D5982" s="305"/>
      <c r="AG5982" s="1954"/>
    </row>
    <row r="5984" spans="4:33" s="304" customFormat="1" ht="15.75" customHeight="1">
      <c r="D5984" s="305"/>
      <c r="AG5984" s="1954"/>
    </row>
    <row r="5986" spans="4:33" s="304" customFormat="1" ht="15.75" customHeight="1">
      <c r="D5986" s="305"/>
      <c r="AG5986" s="1954"/>
    </row>
    <row r="5988" spans="4:33" s="304" customFormat="1" ht="15.75" customHeight="1">
      <c r="D5988" s="305"/>
      <c r="AG5988" s="1954"/>
    </row>
    <row r="5990" spans="4:33" s="304" customFormat="1" ht="15.75" customHeight="1">
      <c r="D5990" s="305"/>
      <c r="AG5990" s="1954"/>
    </row>
    <row r="5992" spans="4:33" s="304" customFormat="1" ht="15.75" customHeight="1">
      <c r="D5992" s="305"/>
      <c r="AG5992" s="1954"/>
    </row>
    <row r="5994" spans="4:33" s="304" customFormat="1" ht="15.75" customHeight="1">
      <c r="D5994" s="305"/>
      <c r="AG5994" s="1954"/>
    </row>
    <row r="5996" spans="4:33" s="304" customFormat="1" ht="15.75" customHeight="1">
      <c r="D5996" s="305"/>
      <c r="AG5996" s="1954"/>
    </row>
    <row r="5998" spans="4:33" s="304" customFormat="1" ht="15.75" customHeight="1">
      <c r="D5998" s="305"/>
      <c r="AG5998" s="1954"/>
    </row>
    <row r="6000" spans="4:33" s="304" customFormat="1" ht="15.75" customHeight="1">
      <c r="D6000" s="305"/>
      <c r="AG6000" s="1954"/>
    </row>
    <row r="6002" spans="4:33" s="304" customFormat="1" ht="15.75" customHeight="1">
      <c r="D6002" s="305"/>
      <c r="AG6002" s="1954"/>
    </row>
    <row r="6004" spans="4:33" s="304" customFormat="1" ht="15.75" customHeight="1">
      <c r="D6004" s="305"/>
      <c r="AG6004" s="1954"/>
    </row>
    <row r="6006" spans="4:33" s="304" customFormat="1" ht="15.75" customHeight="1">
      <c r="D6006" s="305"/>
      <c r="AG6006" s="1954"/>
    </row>
    <row r="6008" spans="4:33" s="304" customFormat="1" ht="15.75" customHeight="1">
      <c r="D6008" s="305"/>
      <c r="AG6008" s="1954"/>
    </row>
    <row r="6010" spans="4:33" s="304" customFormat="1" ht="15.75" customHeight="1">
      <c r="D6010" s="305"/>
      <c r="AG6010" s="1954"/>
    </row>
    <row r="6012" spans="4:33" s="304" customFormat="1" ht="15.75" customHeight="1">
      <c r="D6012" s="305"/>
      <c r="AG6012" s="1954"/>
    </row>
    <row r="6014" spans="4:33" s="304" customFormat="1" ht="15.75" customHeight="1">
      <c r="D6014" s="305"/>
      <c r="AG6014" s="1954"/>
    </row>
    <row r="6016" spans="4:33" s="304" customFormat="1" ht="15.75" customHeight="1">
      <c r="D6016" s="305"/>
      <c r="AG6016" s="1954"/>
    </row>
    <row r="6018" spans="4:33" s="304" customFormat="1" ht="15.75" customHeight="1">
      <c r="D6018" s="305"/>
      <c r="AG6018" s="1954"/>
    </row>
    <row r="6020" spans="4:33" s="304" customFormat="1" ht="15.75" customHeight="1">
      <c r="D6020" s="305"/>
      <c r="AG6020" s="1954"/>
    </row>
    <row r="6022" spans="4:33" s="304" customFormat="1" ht="15.75" customHeight="1">
      <c r="D6022" s="305"/>
      <c r="AG6022" s="1954"/>
    </row>
    <row r="6024" spans="4:33" s="304" customFormat="1" ht="15.75" customHeight="1">
      <c r="D6024" s="305"/>
      <c r="AG6024" s="1954"/>
    </row>
    <row r="6026" spans="4:33" s="304" customFormat="1" ht="15.75" customHeight="1">
      <c r="D6026" s="305"/>
      <c r="AG6026" s="1954"/>
    </row>
    <row r="6028" spans="4:33" s="304" customFormat="1" ht="15.75" customHeight="1">
      <c r="D6028" s="305"/>
      <c r="AG6028" s="1954"/>
    </row>
    <row r="6030" spans="4:33" s="304" customFormat="1" ht="15.75" customHeight="1">
      <c r="D6030" s="305"/>
      <c r="AG6030" s="1954"/>
    </row>
    <row r="6032" spans="4:33" s="304" customFormat="1" ht="15.75" customHeight="1">
      <c r="D6032" s="305"/>
      <c r="AG6032" s="1954"/>
    </row>
    <row r="6034" spans="4:33" s="304" customFormat="1" ht="15.75" customHeight="1">
      <c r="D6034" s="305"/>
      <c r="AG6034" s="1954"/>
    </row>
    <row r="6036" spans="4:33" s="304" customFormat="1" ht="15.75" customHeight="1">
      <c r="D6036" s="305"/>
      <c r="AG6036" s="1954"/>
    </row>
    <row r="6038" spans="4:33" s="304" customFormat="1" ht="15.75" customHeight="1">
      <c r="D6038" s="305"/>
      <c r="AG6038" s="1954"/>
    </row>
    <row r="6040" spans="4:33" s="304" customFormat="1" ht="15.75" customHeight="1">
      <c r="D6040" s="305"/>
      <c r="AG6040" s="1954"/>
    </row>
    <row r="6042" spans="4:33" s="304" customFormat="1" ht="15.75" customHeight="1">
      <c r="D6042" s="305"/>
      <c r="AG6042" s="1954"/>
    </row>
    <row r="6044" spans="4:33" s="304" customFormat="1" ht="15.75" customHeight="1">
      <c r="D6044" s="305"/>
      <c r="AG6044" s="1954"/>
    </row>
    <row r="6046" spans="4:33" s="304" customFormat="1" ht="15.75" customHeight="1">
      <c r="D6046" s="305"/>
      <c r="AG6046" s="1954"/>
    </row>
    <row r="6048" spans="4:33" s="304" customFormat="1" ht="15.75" customHeight="1">
      <c r="D6048" s="305"/>
      <c r="AG6048" s="1954"/>
    </row>
    <row r="6050" spans="4:33" s="304" customFormat="1" ht="15.75" customHeight="1">
      <c r="D6050" s="305"/>
      <c r="AG6050" s="1954"/>
    </row>
    <row r="6052" spans="4:33" s="304" customFormat="1" ht="15.75" customHeight="1">
      <c r="D6052" s="305"/>
      <c r="AG6052" s="1954"/>
    </row>
    <row r="6054" spans="4:33" s="304" customFormat="1" ht="15.75" customHeight="1">
      <c r="D6054" s="305"/>
      <c r="AG6054" s="1954"/>
    </row>
    <row r="6056" spans="4:33" s="304" customFormat="1" ht="15.75" customHeight="1">
      <c r="D6056" s="305"/>
      <c r="AG6056" s="1954"/>
    </row>
    <row r="6058" spans="4:33" s="304" customFormat="1" ht="15.75" customHeight="1">
      <c r="D6058" s="305"/>
      <c r="AG6058" s="1954"/>
    </row>
    <row r="6060" spans="4:33" s="304" customFormat="1" ht="15.75" customHeight="1">
      <c r="D6060" s="305"/>
      <c r="AG6060" s="1954"/>
    </row>
    <row r="6062" spans="4:33" s="304" customFormat="1" ht="15.75" customHeight="1">
      <c r="D6062" s="305"/>
      <c r="AG6062" s="1954"/>
    </row>
    <row r="6064" spans="4:33" s="304" customFormat="1" ht="15.75" customHeight="1">
      <c r="D6064" s="305"/>
      <c r="AG6064" s="1954"/>
    </row>
    <row r="6066" spans="4:33" s="304" customFormat="1" ht="15.75" customHeight="1">
      <c r="D6066" s="305"/>
      <c r="AG6066" s="1954"/>
    </row>
    <row r="6068" spans="4:33" s="304" customFormat="1" ht="15.75" customHeight="1">
      <c r="D6068" s="305"/>
      <c r="AG6068" s="1954"/>
    </row>
    <row r="6070" spans="4:33" s="304" customFormat="1" ht="15.75" customHeight="1">
      <c r="D6070" s="305"/>
      <c r="AG6070" s="1954"/>
    </row>
    <row r="6072" spans="4:33" s="304" customFormat="1" ht="15.75" customHeight="1">
      <c r="D6072" s="305"/>
      <c r="AG6072" s="1954"/>
    </row>
    <row r="6074" spans="4:33" s="304" customFormat="1" ht="15.75" customHeight="1">
      <c r="D6074" s="305"/>
      <c r="AG6074" s="1954"/>
    </row>
    <row r="6076" spans="4:33" s="304" customFormat="1" ht="15.75" customHeight="1">
      <c r="D6076" s="305"/>
      <c r="AG6076" s="1954"/>
    </row>
    <row r="6078" spans="4:33" s="304" customFormat="1" ht="15.75" customHeight="1">
      <c r="D6078" s="305"/>
      <c r="AG6078" s="1954"/>
    </row>
    <row r="6080" spans="4:33" s="304" customFormat="1" ht="15.75" customHeight="1">
      <c r="D6080" s="305"/>
      <c r="AG6080" s="1954"/>
    </row>
    <row r="6082" spans="4:33" s="304" customFormat="1" ht="15.75" customHeight="1">
      <c r="D6082" s="305"/>
      <c r="AG6082" s="1954"/>
    </row>
    <row r="6084" spans="4:33" s="304" customFormat="1" ht="15.75" customHeight="1">
      <c r="D6084" s="305"/>
      <c r="AG6084" s="1954"/>
    </row>
    <row r="6086" spans="4:33" s="304" customFormat="1" ht="15.75" customHeight="1">
      <c r="D6086" s="305"/>
      <c r="AG6086" s="1954"/>
    </row>
    <row r="6088" spans="4:33" s="304" customFormat="1" ht="15.75" customHeight="1">
      <c r="D6088" s="305"/>
      <c r="AG6088" s="1954"/>
    </row>
    <row r="6090" spans="4:33" s="304" customFormat="1" ht="15.75" customHeight="1">
      <c r="D6090" s="305"/>
      <c r="AG6090" s="1954"/>
    </row>
    <row r="6092" spans="4:33" s="304" customFormat="1" ht="15.75" customHeight="1">
      <c r="D6092" s="305"/>
      <c r="AG6092" s="1954"/>
    </row>
    <row r="6094" spans="4:33" s="304" customFormat="1" ht="15.75" customHeight="1">
      <c r="D6094" s="305"/>
      <c r="AG6094" s="1954"/>
    </row>
    <row r="6096" spans="4:33" s="304" customFormat="1" ht="15.75" customHeight="1">
      <c r="D6096" s="305"/>
      <c r="AG6096" s="1954"/>
    </row>
    <row r="6098" spans="4:33" s="304" customFormat="1" ht="15.75" customHeight="1">
      <c r="D6098" s="305"/>
      <c r="AG6098" s="1954"/>
    </row>
    <row r="6100" spans="4:33" s="304" customFormat="1" ht="15.75" customHeight="1">
      <c r="D6100" s="305"/>
      <c r="AG6100" s="1954"/>
    </row>
    <row r="6102" spans="4:33" s="304" customFormat="1" ht="15.75" customHeight="1">
      <c r="D6102" s="305"/>
      <c r="AG6102" s="1954"/>
    </row>
    <row r="6104" spans="4:33" s="304" customFormat="1" ht="15.75" customHeight="1">
      <c r="D6104" s="305"/>
      <c r="AG6104" s="1954"/>
    </row>
    <row r="6106" spans="4:33" s="304" customFormat="1" ht="15.75" customHeight="1">
      <c r="D6106" s="305"/>
      <c r="AG6106" s="1954"/>
    </row>
    <row r="6108" spans="4:33" s="304" customFormat="1" ht="15.75" customHeight="1">
      <c r="D6108" s="305"/>
      <c r="AG6108" s="1954"/>
    </row>
    <row r="6110" spans="4:33" s="304" customFormat="1" ht="15.75" customHeight="1">
      <c r="D6110" s="305"/>
      <c r="AG6110" s="1954"/>
    </row>
    <row r="6112" spans="4:33" s="304" customFormat="1" ht="15.75" customHeight="1">
      <c r="D6112" s="305"/>
      <c r="AG6112" s="1954"/>
    </row>
    <row r="6114" spans="4:33" s="304" customFormat="1" ht="15.75" customHeight="1">
      <c r="D6114" s="305"/>
      <c r="AG6114" s="1954"/>
    </row>
    <row r="6116" spans="4:33" s="304" customFormat="1" ht="15.75" customHeight="1">
      <c r="D6116" s="305"/>
      <c r="AG6116" s="1954"/>
    </row>
    <row r="6118" spans="4:33" s="304" customFormat="1" ht="15.75" customHeight="1">
      <c r="D6118" s="305"/>
      <c r="AG6118" s="1954"/>
    </row>
    <row r="6120" spans="4:33" s="304" customFormat="1" ht="15.75" customHeight="1">
      <c r="D6120" s="305"/>
      <c r="AG6120" s="1954"/>
    </row>
    <row r="6122" spans="4:33" s="304" customFormat="1" ht="15.75" customHeight="1">
      <c r="D6122" s="305"/>
      <c r="AG6122" s="1954"/>
    </row>
    <row r="6124" spans="4:33" s="304" customFormat="1" ht="15.75" customHeight="1">
      <c r="D6124" s="305"/>
      <c r="AG6124" s="1954"/>
    </row>
    <row r="6126" spans="4:33" s="304" customFormat="1" ht="15.75" customHeight="1">
      <c r="D6126" s="305"/>
      <c r="AG6126" s="1954"/>
    </row>
    <row r="6128" spans="4:33" s="304" customFormat="1" ht="15.75" customHeight="1">
      <c r="D6128" s="305"/>
      <c r="AG6128" s="1954"/>
    </row>
    <row r="6130" spans="4:33" s="304" customFormat="1" ht="15.75" customHeight="1">
      <c r="D6130" s="305"/>
      <c r="AG6130" s="1954"/>
    </row>
    <row r="6132" spans="4:33" s="304" customFormat="1" ht="15.75" customHeight="1">
      <c r="D6132" s="305"/>
      <c r="AG6132" s="1954"/>
    </row>
    <row r="6134" spans="4:33" s="304" customFormat="1" ht="15.75" customHeight="1">
      <c r="D6134" s="305"/>
      <c r="AG6134" s="1954"/>
    </row>
    <row r="6136" spans="4:33" s="304" customFormat="1" ht="15.75" customHeight="1">
      <c r="D6136" s="305"/>
      <c r="AG6136" s="1954"/>
    </row>
    <row r="6138" spans="4:33" s="304" customFormat="1" ht="15.75" customHeight="1">
      <c r="D6138" s="305"/>
      <c r="AG6138" s="1954"/>
    </row>
    <row r="6140" spans="4:33" s="304" customFormat="1" ht="15.75" customHeight="1">
      <c r="D6140" s="305"/>
      <c r="AG6140" s="1954"/>
    </row>
    <row r="6142" spans="4:33" s="304" customFormat="1" ht="15.75" customHeight="1">
      <c r="D6142" s="305"/>
      <c r="AG6142" s="1954"/>
    </row>
    <row r="6144" spans="4:33" s="304" customFormat="1" ht="15.75" customHeight="1">
      <c r="D6144" s="305"/>
      <c r="AG6144" s="1954"/>
    </row>
    <row r="6146" spans="4:33" s="304" customFormat="1" ht="15.75" customHeight="1">
      <c r="D6146" s="305"/>
      <c r="AG6146" s="1954"/>
    </row>
    <row r="6148" spans="4:33" s="304" customFormat="1" ht="15.75" customHeight="1">
      <c r="D6148" s="305"/>
      <c r="AG6148" s="1954"/>
    </row>
    <row r="6150" spans="4:33" s="304" customFormat="1" ht="15.75" customHeight="1">
      <c r="D6150" s="305"/>
      <c r="AG6150" s="1954"/>
    </row>
    <row r="6152" spans="4:33" s="304" customFormat="1" ht="15.75" customHeight="1">
      <c r="D6152" s="305"/>
      <c r="AG6152" s="1954"/>
    </row>
    <row r="6154" spans="4:33" s="304" customFormat="1" ht="15.75" customHeight="1">
      <c r="D6154" s="305"/>
      <c r="AG6154" s="1954"/>
    </row>
    <row r="6156" spans="4:33" s="304" customFormat="1" ht="15.75" customHeight="1">
      <c r="D6156" s="305"/>
      <c r="AG6156" s="1954"/>
    </row>
    <row r="6158" spans="4:33" s="304" customFormat="1" ht="15.75" customHeight="1">
      <c r="D6158" s="305"/>
      <c r="AG6158" s="1954"/>
    </row>
    <row r="6160" spans="4:33" s="304" customFormat="1" ht="15.75" customHeight="1">
      <c r="D6160" s="305"/>
      <c r="AG6160" s="1954"/>
    </row>
    <row r="6162" spans="4:33" s="304" customFormat="1" ht="15.75" customHeight="1">
      <c r="D6162" s="305"/>
      <c r="AG6162" s="1954"/>
    </row>
    <row r="6164" spans="4:33" s="304" customFormat="1" ht="15.75" customHeight="1">
      <c r="D6164" s="305"/>
      <c r="AG6164" s="1954"/>
    </row>
    <row r="6166" spans="4:33" s="304" customFormat="1" ht="15.75" customHeight="1">
      <c r="D6166" s="305"/>
      <c r="AG6166" s="1954"/>
    </row>
    <row r="6168" spans="4:33" s="304" customFormat="1" ht="15.75" customHeight="1">
      <c r="D6168" s="305"/>
      <c r="AG6168" s="1954"/>
    </row>
    <row r="6170" spans="4:33" s="304" customFormat="1" ht="15.75" customHeight="1">
      <c r="D6170" s="305"/>
      <c r="AG6170" s="1954"/>
    </row>
    <row r="6172" spans="4:33" s="304" customFormat="1" ht="15.75" customHeight="1">
      <c r="D6172" s="305"/>
      <c r="AG6172" s="1954"/>
    </row>
    <row r="6174" spans="4:33" s="304" customFormat="1" ht="15.75" customHeight="1">
      <c r="D6174" s="305"/>
      <c r="AG6174" s="1954"/>
    </row>
    <row r="6176" spans="4:33" s="304" customFormat="1" ht="15.75" customHeight="1">
      <c r="D6176" s="305"/>
      <c r="AG6176" s="1954"/>
    </row>
    <row r="6178" spans="4:33" s="304" customFormat="1" ht="15.75" customHeight="1">
      <c r="D6178" s="305"/>
      <c r="AG6178" s="1954"/>
    </row>
    <row r="6180" spans="4:33" s="304" customFormat="1" ht="15.75" customHeight="1">
      <c r="D6180" s="305"/>
      <c r="AG6180" s="1954"/>
    </row>
    <row r="6182" spans="4:33" s="304" customFormat="1" ht="15.75" customHeight="1">
      <c r="D6182" s="305"/>
      <c r="AG6182" s="1954"/>
    </row>
    <row r="6184" spans="4:33" s="304" customFormat="1" ht="15.75" customHeight="1">
      <c r="D6184" s="305"/>
      <c r="AG6184" s="1954"/>
    </row>
    <row r="6186" spans="4:33" s="304" customFormat="1" ht="15.75" customHeight="1">
      <c r="D6186" s="305"/>
      <c r="AG6186" s="1954"/>
    </row>
    <row r="6188" spans="4:33" s="304" customFormat="1" ht="15.75" customHeight="1">
      <c r="D6188" s="305"/>
      <c r="AG6188" s="1954"/>
    </row>
    <row r="6190" spans="4:33" s="304" customFormat="1" ht="15.75" customHeight="1">
      <c r="D6190" s="305"/>
      <c r="AG6190" s="1954"/>
    </row>
    <row r="6192" spans="4:33" s="304" customFormat="1" ht="15.75" customHeight="1">
      <c r="D6192" s="305"/>
      <c r="AG6192" s="1954"/>
    </row>
    <row r="6194" spans="4:33" s="304" customFormat="1" ht="15.75" customHeight="1">
      <c r="D6194" s="305"/>
      <c r="AG6194" s="1954"/>
    </row>
    <row r="6196" spans="4:33" s="304" customFormat="1" ht="15.75" customHeight="1">
      <c r="D6196" s="305"/>
      <c r="AG6196" s="1954"/>
    </row>
    <row r="6198" spans="4:33" s="304" customFormat="1" ht="15.75" customHeight="1">
      <c r="D6198" s="305"/>
      <c r="AG6198" s="1954"/>
    </row>
    <row r="6200" spans="4:33" s="304" customFormat="1" ht="15.75" customHeight="1">
      <c r="D6200" s="305"/>
      <c r="AG6200" s="1954"/>
    </row>
    <row r="6202" spans="4:33" s="304" customFormat="1" ht="15.75" customHeight="1">
      <c r="D6202" s="305"/>
      <c r="AG6202" s="1954"/>
    </row>
    <row r="6204" spans="4:33" s="304" customFormat="1" ht="15.75" customHeight="1">
      <c r="D6204" s="305"/>
      <c r="AG6204" s="1954"/>
    </row>
    <row r="6206" spans="4:33" s="304" customFormat="1" ht="15.75" customHeight="1">
      <c r="D6206" s="305"/>
      <c r="AG6206" s="1954"/>
    </row>
    <row r="6208" spans="4:33" s="304" customFormat="1" ht="15.75" customHeight="1">
      <c r="D6208" s="305"/>
      <c r="AG6208" s="1954"/>
    </row>
    <row r="6210" spans="4:33" s="304" customFormat="1" ht="15.75" customHeight="1">
      <c r="D6210" s="305"/>
      <c r="AG6210" s="1954"/>
    </row>
    <row r="6212" spans="4:33" s="304" customFormat="1" ht="15.75" customHeight="1">
      <c r="D6212" s="305"/>
      <c r="AG6212" s="1954"/>
    </row>
    <row r="6214" spans="4:33" s="304" customFormat="1" ht="15.75" customHeight="1">
      <c r="D6214" s="305"/>
      <c r="AG6214" s="1954"/>
    </row>
    <row r="6216" spans="4:33" s="304" customFormat="1" ht="15.75" customHeight="1">
      <c r="D6216" s="305"/>
      <c r="AG6216" s="1954"/>
    </row>
    <row r="6218" spans="4:33" s="304" customFormat="1" ht="15.75" customHeight="1">
      <c r="D6218" s="305"/>
      <c r="AG6218" s="1954"/>
    </row>
    <row r="6220" spans="4:33" s="304" customFormat="1" ht="15.75" customHeight="1">
      <c r="D6220" s="305"/>
      <c r="AG6220" s="1954"/>
    </row>
    <row r="6222" spans="4:33" s="304" customFormat="1" ht="15.75" customHeight="1">
      <c r="D6222" s="305"/>
      <c r="AG6222" s="1954"/>
    </row>
    <row r="6224" spans="4:33" s="304" customFormat="1" ht="15.75" customHeight="1">
      <c r="D6224" s="305"/>
      <c r="AG6224" s="1954"/>
    </row>
    <row r="6226" spans="4:33" s="304" customFormat="1" ht="15.75" customHeight="1">
      <c r="D6226" s="305"/>
      <c r="AG6226" s="1954"/>
    </row>
    <row r="6228" spans="4:33" s="304" customFormat="1" ht="15.75" customHeight="1">
      <c r="D6228" s="305"/>
      <c r="AG6228" s="1954"/>
    </row>
    <row r="6230" spans="4:33" s="304" customFormat="1" ht="15.75" customHeight="1">
      <c r="D6230" s="305"/>
      <c r="AG6230" s="1954"/>
    </row>
    <row r="6232" spans="4:33" s="304" customFormat="1" ht="15.75" customHeight="1">
      <c r="D6232" s="305"/>
      <c r="AG6232" s="1954"/>
    </row>
    <row r="6234" spans="4:33" s="304" customFormat="1" ht="15.75" customHeight="1">
      <c r="D6234" s="305"/>
      <c r="AG6234" s="1954"/>
    </row>
    <row r="6236" spans="4:33" s="304" customFormat="1" ht="15.75" customHeight="1">
      <c r="D6236" s="305"/>
      <c r="AG6236" s="1954"/>
    </row>
    <row r="6238" spans="4:33" s="304" customFormat="1" ht="15.75" customHeight="1">
      <c r="D6238" s="305"/>
      <c r="AG6238" s="1954"/>
    </row>
    <row r="6240" spans="4:33" s="304" customFormat="1" ht="15.75" customHeight="1">
      <c r="D6240" s="305"/>
      <c r="AG6240" s="1954"/>
    </row>
    <row r="6242" spans="4:33" s="304" customFormat="1" ht="15.75" customHeight="1">
      <c r="D6242" s="305"/>
      <c r="AG6242" s="1954"/>
    </row>
    <row r="6244" spans="4:33" s="304" customFormat="1" ht="15.75" customHeight="1">
      <c r="D6244" s="305"/>
      <c r="AG6244" s="1954"/>
    </row>
    <row r="6246" spans="4:33" s="304" customFormat="1" ht="15.75" customHeight="1">
      <c r="D6246" s="305"/>
      <c r="AG6246" s="1954"/>
    </row>
    <row r="6248" spans="4:33" s="304" customFormat="1" ht="15.75" customHeight="1">
      <c r="D6248" s="305"/>
      <c r="AG6248" s="1954"/>
    </row>
    <row r="6250" spans="4:33" s="304" customFormat="1" ht="15.75" customHeight="1">
      <c r="D6250" s="305"/>
      <c r="AG6250" s="1954"/>
    </row>
    <row r="6252" spans="4:33" s="304" customFormat="1" ht="15.75" customHeight="1">
      <c r="D6252" s="305"/>
      <c r="AG6252" s="1954"/>
    </row>
    <row r="6254" spans="4:33" s="304" customFormat="1" ht="15.75" customHeight="1">
      <c r="D6254" s="305"/>
      <c r="AG6254" s="1954"/>
    </row>
    <row r="6256" spans="4:33" s="304" customFormat="1" ht="15.75" customHeight="1">
      <c r="D6256" s="305"/>
      <c r="AG6256" s="1954"/>
    </row>
    <row r="6258" spans="4:33" s="304" customFormat="1" ht="15.75" customHeight="1">
      <c r="D6258" s="305"/>
      <c r="AG6258" s="1954"/>
    </row>
    <row r="6260" spans="4:33" s="304" customFormat="1" ht="15.75" customHeight="1">
      <c r="D6260" s="305"/>
      <c r="AG6260" s="1954"/>
    </row>
    <row r="6262" spans="4:33" s="304" customFormat="1" ht="15.75" customHeight="1">
      <c r="D6262" s="305"/>
      <c r="AG6262" s="1954"/>
    </row>
    <row r="6264" spans="4:33" s="304" customFormat="1" ht="15.75" customHeight="1">
      <c r="D6264" s="305"/>
      <c r="AG6264" s="1954"/>
    </row>
    <row r="6266" spans="4:33" s="304" customFormat="1" ht="15.75" customHeight="1">
      <c r="D6266" s="305"/>
      <c r="AG6266" s="1954"/>
    </row>
    <row r="6268" spans="4:33" s="304" customFormat="1" ht="15.75" customHeight="1">
      <c r="D6268" s="305"/>
      <c r="AG6268" s="1954"/>
    </row>
    <row r="6270" spans="4:33" s="304" customFormat="1" ht="15.75" customHeight="1">
      <c r="D6270" s="305"/>
      <c r="AG6270" s="1954"/>
    </row>
    <row r="6272" spans="4:33" s="304" customFormat="1" ht="15.75" customHeight="1">
      <c r="D6272" s="305"/>
      <c r="AG6272" s="1954"/>
    </row>
    <row r="6274" spans="4:33" s="304" customFormat="1" ht="15.75" customHeight="1">
      <c r="D6274" s="305"/>
      <c r="AG6274" s="1954"/>
    </row>
    <row r="6276" spans="4:33" s="304" customFormat="1" ht="15.75" customHeight="1">
      <c r="D6276" s="305"/>
      <c r="AG6276" s="1954"/>
    </row>
    <row r="6278" spans="4:33" s="304" customFormat="1" ht="15.75" customHeight="1">
      <c r="D6278" s="305"/>
      <c r="AG6278" s="1954"/>
    </row>
    <row r="6280" spans="4:33" s="304" customFormat="1" ht="15.75" customHeight="1">
      <c r="D6280" s="305"/>
      <c r="AG6280" s="1954"/>
    </row>
    <row r="6282" spans="4:33" s="304" customFormat="1" ht="15.75" customHeight="1">
      <c r="D6282" s="305"/>
      <c r="AG6282" s="1954"/>
    </row>
    <row r="6284" spans="4:33" s="304" customFormat="1" ht="15.75" customHeight="1">
      <c r="D6284" s="305"/>
      <c r="AG6284" s="1954"/>
    </row>
    <row r="6286" spans="4:33" s="304" customFormat="1" ht="15.75" customHeight="1">
      <c r="D6286" s="305"/>
      <c r="AG6286" s="1954"/>
    </row>
    <row r="6288" spans="4:33" s="304" customFormat="1" ht="15.75" customHeight="1">
      <c r="D6288" s="305"/>
      <c r="AG6288" s="1954"/>
    </row>
    <row r="6290" spans="4:33" s="304" customFormat="1" ht="15.75" customHeight="1">
      <c r="D6290" s="305"/>
      <c r="AG6290" s="1954"/>
    </row>
    <row r="6292" spans="4:33" s="304" customFormat="1" ht="15.75" customHeight="1">
      <c r="D6292" s="305"/>
      <c r="AG6292" s="1954"/>
    </row>
    <row r="6294" spans="4:33" s="304" customFormat="1" ht="15.75" customHeight="1">
      <c r="D6294" s="305"/>
      <c r="AG6294" s="1954"/>
    </row>
    <row r="6296" spans="4:33" s="304" customFormat="1" ht="15.75" customHeight="1">
      <c r="D6296" s="305"/>
      <c r="AG6296" s="1954"/>
    </row>
    <row r="6298" spans="4:33" s="304" customFormat="1" ht="15.75" customHeight="1">
      <c r="D6298" s="305"/>
      <c r="AG6298" s="1954"/>
    </row>
    <row r="6300" spans="4:33" s="304" customFormat="1" ht="15.75" customHeight="1">
      <c r="D6300" s="305"/>
      <c r="AG6300" s="1954"/>
    </row>
    <row r="6302" spans="4:33" s="304" customFormat="1" ht="15.75" customHeight="1">
      <c r="D6302" s="305"/>
      <c r="AG6302" s="1954"/>
    </row>
    <row r="6304" spans="4:33" s="304" customFormat="1" ht="15.75" customHeight="1">
      <c r="D6304" s="305"/>
      <c r="AG6304" s="1954"/>
    </row>
    <row r="6306" spans="4:33" s="304" customFormat="1" ht="15.75" customHeight="1">
      <c r="D6306" s="305"/>
      <c r="AG6306" s="1954"/>
    </row>
    <row r="6308" spans="4:33" s="304" customFormat="1" ht="15.75" customHeight="1">
      <c r="D6308" s="305"/>
      <c r="AG6308" s="1954"/>
    </row>
    <row r="6310" spans="4:33" s="304" customFormat="1" ht="15.75" customHeight="1">
      <c r="D6310" s="305"/>
      <c r="AG6310" s="1954"/>
    </row>
    <row r="6312" spans="4:33" s="304" customFormat="1" ht="15.75" customHeight="1">
      <c r="D6312" s="305"/>
      <c r="AG6312" s="1954"/>
    </row>
    <row r="6314" spans="4:33" s="304" customFormat="1" ht="15.75" customHeight="1">
      <c r="D6314" s="305"/>
      <c r="AG6314" s="1954"/>
    </row>
    <row r="6316" spans="4:33" s="304" customFormat="1" ht="15.75" customHeight="1">
      <c r="D6316" s="305"/>
      <c r="AG6316" s="1954"/>
    </row>
    <row r="6318" spans="4:33" s="304" customFormat="1" ht="15.75" customHeight="1">
      <c r="D6318" s="305"/>
      <c r="AG6318" s="1954"/>
    </row>
    <row r="6320" spans="4:33" s="304" customFormat="1" ht="15.75" customHeight="1">
      <c r="D6320" s="305"/>
      <c r="AG6320" s="1954"/>
    </row>
    <row r="6322" spans="4:33" s="304" customFormat="1" ht="15.75" customHeight="1">
      <c r="D6322" s="305"/>
      <c r="AG6322" s="1954"/>
    </row>
    <row r="6324" spans="4:33" s="304" customFormat="1" ht="15.75" customHeight="1">
      <c r="D6324" s="305"/>
      <c r="AG6324" s="1954"/>
    </row>
    <row r="6326" spans="4:33" s="304" customFormat="1" ht="15.75" customHeight="1">
      <c r="D6326" s="305"/>
      <c r="AG6326" s="1954"/>
    </row>
    <row r="6328" spans="4:33" s="304" customFormat="1" ht="15.75" customHeight="1">
      <c r="D6328" s="305"/>
      <c r="AG6328" s="1954"/>
    </row>
    <row r="6330" spans="4:33" s="304" customFormat="1" ht="15.75" customHeight="1">
      <c r="D6330" s="305"/>
      <c r="AG6330" s="1954"/>
    </row>
    <row r="6332" spans="4:33" s="304" customFormat="1" ht="15.75" customHeight="1">
      <c r="D6332" s="305"/>
      <c r="AG6332" s="1954"/>
    </row>
    <row r="6334" spans="4:33" s="304" customFormat="1" ht="15.75" customHeight="1">
      <c r="D6334" s="305"/>
      <c r="AG6334" s="1954"/>
    </row>
    <row r="6336" spans="4:33" s="304" customFormat="1" ht="15.75" customHeight="1">
      <c r="D6336" s="305"/>
      <c r="AG6336" s="1954"/>
    </row>
    <row r="6338" spans="4:33" s="304" customFormat="1" ht="15.75" customHeight="1">
      <c r="D6338" s="305"/>
      <c r="AG6338" s="1954"/>
    </row>
    <row r="6340" spans="4:33" s="304" customFormat="1" ht="15.75" customHeight="1">
      <c r="D6340" s="305"/>
      <c r="AG6340" s="1954"/>
    </row>
    <row r="6342" spans="4:33" s="304" customFormat="1" ht="15.75" customHeight="1">
      <c r="D6342" s="305"/>
      <c r="AG6342" s="1954"/>
    </row>
    <row r="6344" spans="4:33" s="304" customFormat="1" ht="15.75" customHeight="1">
      <c r="D6344" s="305"/>
      <c r="AG6344" s="1954"/>
    </row>
    <row r="6346" spans="4:33" s="304" customFormat="1" ht="15.75" customHeight="1">
      <c r="D6346" s="305"/>
      <c r="AG6346" s="1954"/>
    </row>
    <row r="6348" spans="4:33" s="304" customFormat="1" ht="15.75" customHeight="1">
      <c r="D6348" s="305"/>
      <c r="AG6348" s="1954"/>
    </row>
    <row r="6350" spans="4:33" s="304" customFormat="1" ht="15.75" customHeight="1">
      <c r="D6350" s="305"/>
      <c r="AG6350" s="1954"/>
    </row>
    <row r="6352" spans="4:33" s="304" customFormat="1" ht="15.75" customHeight="1">
      <c r="D6352" s="305"/>
      <c r="AG6352" s="1954"/>
    </row>
    <row r="6354" spans="4:33" s="304" customFormat="1" ht="15.75" customHeight="1">
      <c r="D6354" s="305"/>
      <c r="AG6354" s="1954"/>
    </row>
    <row r="6356" spans="4:33" s="304" customFormat="1" ht="15.75" customHeight="1">
      <c r="D6356" s="305"/>
      <c r="AG6356" s="1954"/>
    </row>
    <row r="6358" spans="4:33" s="304" customFormat="1" ht="15.75" customHeight="1">
      <c r="D6358" s="305"/>
      <c r="AG6358" s="1954"/>
    </row>
    <row r="6360" spans="4:33" s="304" customFormat="1" ht="15.75" customHeight="1">
      <c r="D6360" s="305"/>
      <c r="AG6360" s="1954"/>
    </row>
    <row r="6362" spans="4:33" s="304" customFormat="1" ht="15.75" customHeight="1">
      <c r="D6362" s="305"/>
      <c r="AG6362" s="1954"/>
    </row>
    <row r="6364" spans="4:33" s="304" customFormat="1" ht="15.75" customHeight="1">
      <c r="D6364" s="305"/>
      <c r="AG6364" s="1954"/>
    </row>
    <row r="6366" spans="4:33" s="304" customFormat="1" ht="15.75" customHeight="1">
      <c r="D6366" s="305"/>
      <c r="AG6366" s="1954"/>
    </row>
    <row r="6368" spans="4:33" s="304" customFormat="1" ht="15.75" customHeight="1">
      <c r="D6368" s="305"/>
      <c r="AG6368" s="1954"/>
    </row>
    <row r="6370" spans="4:33" s="304" customFormat="1" ht="15.75" customHeight="1">
      <c r="D6370" s="305"/>
      <c r="AG6370" s="1954"/>
    </row>
    <row r="6372" spans="4:33" s="304" customFormat="1" ht="15.75" customHeight="1">
      <c r="D6372" s="305"/>
      <c r="AG6372" s="1954"/>
    </row>
    <row r="6374" spans="4:33" s="304" customFormat="1" ht="15.75" customHeight="1">
      <c r="D6374" s="305"/>
      <c r="AG6374" s="1954"/>
    </row>
    <row r="6376" spans="4:33" s="304" customFormat="1" ht="15.75" customHeight="1">
      <c r="D6376" s="305"/>
      <c r="AG6376" s="1954"/>
    </row>
    <row r="6378" spans="4:33" s="304" customFormat="1" ht="15.75" customHeight="1">
      <c r="D6378" s="305"/>
      <c r="AG6378" s="1954"/>
    </row>
    <row r="6380" spans="4:33" s="304" customFormat="1" ht="15.75" customHeight="1">
      <c r="D6380" s="305"/>
      <c r="AG6380" s="1954"/>
    </row>
    <row r="6382" spans="4:33" s="304" customFormat="1" ht="15.75" customHeight="1">
      <c r="D6382" s="305"/>
      <c r="AG6382" s="1954"/>
    </row>
    <row r="6384" spans="4:33" s="304" customFormat="1" ht="15.75" customHeight="1">
      <c r="D6384" s="305"/>
      <c r="AG6384" s="1954"/>
    </row>
    <row r="6386" spans="4:33" s="304" customFormat="1" ht="15.75" customHeight="1">
      <c r="D6386" s="305"/>
      <c r="AG6386" s="1954"/>
    </row>
    <row r="6388" spans="4:33" s="304" customFormat="1" ht="15.75" customHeight="1">
      <c r="D6388" s="305"/>
      <c r="AG6388" s="1954"/>
    </row>
    <row r="6390" spans="4:33" s="304" customFormat="1" ht="15.75" customHeight="1">
      <c r="D6390" s="305"/>
      <c r="AG6390" s="1954"/>
    </row>
    <row r="6392" spans="4:33" s="304" customFormat="1" ht="15.75" customHeight="1">
      <c r="D6392" s="305"/>
      <c r="AG6392" s="1954"/>
    </row>
    <row r="6394" spans="4:33" s="304" customFormat="1" ht="15.75" customHeight="1">
      <c r="D6394" s="305"/>
      <c r="AG6394" s="1954"/>
    </row>
    <row r="6396" spans="4:33" s="304" customFormat="1" ht="15.75" customHeight="1">
      <c r="D6396" s="305"/>
      <c r="AG6396" s="1954"/>
    </row>
    <row r="6398" spans="4:33" s="304" customFormat="1" ht="15.75" customHeight="1">
      <c r="D6398" s="305"/>
      <c r="AG6398" s="1954"/>
    </row>
    <row r="6400" spans="4:33" s="304" customFormat="1" ht="15.75" customHeight="1">
      <c r="D6400" s="305"/>
      <c r="AG6400" s="1954"/>
    </row>
    <row r="6402" spans="4:33" s="304" customFormat="1" ht="15.75" customHeight="1">
      <c r="D6402" s="305"/>
      <c r="AG6402" s="1954"/>
    </row>
    <row r="6404" spans="4:33" s="304" customFormat="1" ht="15.75" customHeight="1">
      <c r="D6404" s="305"/>
      <c r="AG6404" s="1954"/>
    </row>
    <row r="6406" spans="4:33" s="304" customFormat="1" ht="15.75" customHeight="1">
      <c r="D6406" s="305"/>
      <c r="AG6406" s="1954"/>
    </row>
    <row r="6408" spans="4:33" s="304" customFormat="1" ht="15.75" customHeight="1">
      <c r="D6408" s="305"/>
      <c r="AG6408" s="1954"/>
    </row>
    <row r="6410" spans="4:33" s="304" customFormat="1" ht="15.75" customHeight="1">
      <c r="D6410" s="305"/>
      <c r="AG6410" s="1954"/>
    </row>
    <row r="6412" spans="4:33" s="304" customFormat="1" ht="15.75" customHeight="1">
      <c r="D6412" s="305"/>
      <c r="AG6412" s="1954"/>
    </row>
    <row r="6414" spans="4:33" s="304" customFormat="1" ht="15.75" customHeight="1">
      <c r="D6414" s="305"/>
      <c r="AG6414" s="1954"/>
    </row>
    <row r="6416" spans="4:33" s="304" customFormat="1" ht="15.75" customHeight="1">
      <c r="D6416" s="305"/>
      <c r="AG6416" s="1954"/>
    </row>
    <row r="6418" spans="4:33" s="304" customFormat="1" ht="15.75" customHeight="1">
      <c r="D6418" s="305"/>
      <c r="AG6418" s="1954"/>
    </row>
    <row r="6420" spans="4:33" s="304" customFormat="1" ht="15.75" customHeight="1">
      <c r="D6420" s="305"/>
      <c r="AG6420" s="1954"/>
    </row>
    <row r="6422" spans="4:33" s="304" customFormat="1" ht="15.75" customHeight="1">
      <c r="D6422" s="305"/>
      <c r="AG6422" s="1954"/>
    </row>
    <row r="6424" spans="4:33" s="304" customFormat="1" ht="15.75" customHeight="1">
      <c r="D6424" s="305"/>
      <c r="AG6424" s="1954"/>
    </row>
    <row r="6426" spans="4:33" s="304" customFormat="1" ht="15.75" customHeight="1">
      <c r="D6426" s="305"/>
      <c r="AG6426" s="1954"/>
    </row>
    <row r="6428" spans="4:33" s="304" customFormat="1" ht="15.75" customHeight="1">
      <c r="D6428" s="305"/>
      <c r="AG6428" s="1954"/>
    </row>
    <row r="6430" spans="4:33" s="304" customFormat="1" ht="15.75" customHeight="1">
      <c r="D6430" s="305"/>
      <c r="AG6430" s="1954"/>
    </row>
    <row r="6432" spans="4:33" s="304" customFormat="1" ht="15.75" customHeight="1">
      <c r="D6432" s="305"/>
      <c r="AG6432" s="1954"/>
    </row>
    <row r="6434" spans="4:33" s="304" customFormat="1" ht="15.75" customHeight="1">
      <c r="D6434" s="305"/>
      <c r="AG6434" s="1954"/>
    </row>
    <row r="6436" spans="4:33" s="304" customFormat="1" ht="15.75" customHeight="1">
      <c r="D6436" s="305"/>
      <c r="AG6436" s="1954"/>
    </row>
    <row r="6438" spans="4:33" s="304" customFormat="1" ht="15.75" customHeight="1">
      <c r="D6438" s="305"/>
      <c r="AG6438" s="1954"/>
    </row>
    <row r="6440" spans="4:33" s="304" customFormat="1" ht="15.75" customHeight="1">
      <c r="D6440" s="305"/>
      <c r="AG6440" s="1954"/>
    </row>
    <row r="6442" spans="4:33" s="304" customFormat="1" ht="15.75" customHeight="1">
      <c r="D6442" s="305"/>
      <c r="AG6442" s="1954"/>
    </row>
    <row r="6444" spans="4:33" s="304" customFormat="1" ht="15.75" customHeight="1">
      <c r="D6444" s="305"/>
      <c r="AG6444" s="1954"/>
    </row>
    <row r="6446" spans="4:33" s="304" customFormat="1" ht="15.75" customHeight="1">
      <c r="D6446" s="305"/>
      <c r="AG6446" s="1954"/>
    </row>
    <row r="6448" spans="4:33" s="304" customFormat="1" ht="15.75" customHeight="1">
      <c r="D6448" s="305"/>
      <c r="AG6448" s="1954"/>
    </row>
    <row r="6450" spans="4:33" s="304" customFormat="1" ht="15.75" customHeight="1">
      <c r="D6450" s="305"/>
      <c r="AG6450" s="1954"/>
    </row>
    <row r="6452" spans="4:33" s="304" customFormat="1" ht="15.75" customHeight="1">
      <c r="D6452" s="305"/>
      <c r="AG6452" s="1954"/>
    </row>
    <row r="6454" spans="4:33" s="304" customFormat="1" ht="15.75" customHeight="1">
      <c r="D6454" s="305"/>
      <c r="AG6454" s="1954"/>
    </row>
    <row r="6456" spans="4:33" s="304" customFormat="1" ht="15.75" customHeight="1">
      <c r="D6456" s="305"/>
      <c r="AG6456" s="1954"/>
    </row>
    <row r="6458" spans="4:33" s="304" customFormat="1" ht="15.75" customHeight="1">
      <c r="D6458" s="305"/>
      <c r="AG6458" s="1954"/>
    </row>
    <row r="6460" spans="4:33" s="304" customFormat="1" ht="15.75" customHeight="1">
      <c r="D6460" s="305"/>
      <c r="AG6460" s="1954"/>
    </row>
    <row r="6462" spans="4:33" s="304" customFormat="1" ht="15.75" customHeight="1">
      <c r="D6462" s="305"/>
      <c r="AG6462" s="1954"/>
    </row>
    <row r="6464" spans="4:33" s="304" customFormat="1" ht="15.75" customHeight="1">
      <c r="D6464" s="305"/>
      <c r="AG6464" s="1954"/>
    </row>
    <row r="6466" spans="4:33" s="304" customFormat="1" ht="15.75" customHeight="1">
      <c r="D6466" s="305"/>
      <c r="AG6466" s="1954"/>
    </row>
    <row r="6468" spans="4:33" s="304" customFormat="1" ht="15.75" customHeight="1">
      <c r="D6468" s="305"/>
      <c r="AG6468" s="1954"/>
    </row>
    <row r="6470" spans="4:33" s="304" customFormat="1" ht="15.75" customHeight="1">
      <c r="D6470" s="305"/>
      <c r="AG6470" s="1954"/>
    </row>
    <row r="6472" spans="4:33" s="304" customFormat="1" ht="15.75" customHeight="1">
      <c r="D6472" s="305"/>
      <c r="AG6472" s="1954"/>
    </row>
    <row r="6474" spans="4:33" s="304" customFormat="1" ht="15.75" customHeight="1">
      <c r="D6474" s="305"/>
      <c r="AG6474" s="1954"/>
    </row>
    <row r="6476" spans="4:33" s="304" customFormat="1" ht="15.75" customHeight="1">
      <c r="D6476" s="305"/>
      <c r="AG6476" s="1954"/>
    </row>
    <row r="6478" spans="4:33" s="304" customFormat="1" ht="15.75" customHeight="1">
      <c r="D6478" s="305"/>
      <c r="AG6478" s="1954"/>
    </row>
    <row r="6480" spans="4:33" s="304" customFormat="1" ht="15.75" customHeight="1">
      <c r="D6480" s="305"/>
      <c r="AG6480" s="1954"/>
    </row>
    <row r="6482" spans="4:33" s="304" customFormat="1" ht="15.75" customHeight="1">
      <c r="D6482" s="305"/>
      <c r="AG6482" s="1954"/>
    </row>
    <row r="6484" spans="4:33" s="304" customFormat="1" ht="15.75" customHeight="1">
      <c r="D6484" s="305"/>
      <c r="AG6484" s="1954"/>
    </row>
    <row r="6486" spans="4:33" s="304" customFormat="1" ht="15.75" customHeight="1">
      <c r="D6486" s="305"/>
      <c r="AG6486" s="1954"/>
    </row>
    <row r="6488" spans="4:33" s="304" customFormat="1" ht="15.75" customHeight="1">
      <c r="D6488" s="305"/>
      <c r="AG6488" s="1954"/>
    </row>
    <row r="6490" spans="4:33" s="304" customFormat="1" ht="15.75" customHeight="1">
      <c r="D6490" s="305"/>
      <c r="AG6490" s="1954"/>
    </row>
    <row r="6492" spans="4:33" s="304" customFormat="1" ht="15.75" customHeight="1">
      <c r="D6492" s="305"/>
      <c r="AG6492" s="1954"/>
    </row>
    <row r="6494" spans="4:33" s="304" customFormat="1" ht="15.75" customHeight="1">
      <c r="D6494" s="305"/>
      <c r="AG6494" s="1954"/>
    </row>
    <row r="6496" spans="4:33" s="304" customFormat="1" ht="15.75" customHeight="1">
      <c r="D6496" s="305"/>
      <c r="AG6496" s="1954"/>
    </row>
    <row r="6498" spans="4:33" s="304" customFormat="1" ht="15.75" customHeight="1">
      <c r="D6498" s="305"/>
      <c r="AG6498" s="1954"/>
    </row>
    <row r="6500" spans="4:33" s="304" customFormat="1" ht="15.75" customHeight="1">
      <c r="D6500" s="305"/>
      <c r="AG6500" s="1954"/>
    </row>
    <row r="6502" spans="4:33" s="304" customFormat="1" ht="15.75" customHeight="1">
      <c r="D6502" s="305"/>
      <c r="AG6502" s="1954"/>
    </row>
    <row r="6504" spans="4:33" s="304" customFormat="1" ht="15.75" customHeight="1">
      <c r="D6504" s="305"/>
      <c r="AG6504" s="1954"/>
    </row>
    <row r="6506" spans="4:33" s="304" customFormat="1" ht="15.75" customHeight="1">
      <c r="D6506" s="305"/>
      <c r="AG6506" s="1954"/>
    </row>
    <row r="6508" spans="4:33" s="304" customFormat="1" ht="15.75" customHeight="1">
      <c r="D6508" s="305"/>
      <c r="AG6508" s="1954"/>
    </row>
    <row r="6510" spans="4:33" s="304" customFormat="1" ht="15.75" customHeight="1">
      <c r="D6510" s="305"/>
      <c r="AG6510" s="1954"/>
    </row>
    <row r="6512" spans="4:33" s="304" customFormat="1" ht="15.75" customHeight="1">
      <c r="D6512" s="305"/>
      <c r="AG6512" s="1954"/>
    </row>
    <row r="6514" spans="4:33" s="304" customFormat="1" ht="15.75" customHeight="1">
      <c r="D6514" s="305"/>
      <c r="AG6514" s="1954"/>
    </row>
    <row r="6516" spans="4:33" s="304" customFormat="1" ht="15.75" customHeight="1">
      <c r="D6516" s="305"/>
      <c r="AG6516" s="1954"/>
    </row>
    <row r="6518" spans="4:33" s="304" customFormat="1" ht="15.75" customHeight="1">
      <c r="D6518" s="305"/>
      <c r="AG6518" s="1954"/>
    </row>
    <row r="6520" spans="4:33" s="304" customFormat="1" ht="15.75" customHeight="1">
      <c r="D6520" s="305"/>
      <c r="AG6520" s="1954"/>
    </row>
    <row r="6522" spans="4:33" s="304" customFormat="1" ht="15.75" customHeight="1">
      <c r="D6522" s="305"/>
      <c r="AG6522" s="1954"/>
    </row>
    <row r="6524" spans="4:33" s="304" customFormat="1" ht="15.75" customHeight="1">
      <c r="D6524" s="305"/>
      <c r="AG6524" s="1954"/>
    </row>
    <row r="6526" spans="4:33" s="304" customFormat="1" ht="15.75" customHeight="1">
      <c r="D6526" s="305"/>
      <c r="AG6526" s="1954"/>
    </row>
    <row r="6528" spans="4:33" s="304" customFormat="1" ht="15.75" customHeight="1">
      <c r="D6528" s="305"/>
      <c r="AG6528" s="1954"/>
    </row>
    <row r="6530" spans="4:33" s="304" customFormat="1" ht="15.75" customHeight="1">
      <c r="D6530" s="305"/>
      <c r="AG6530" s="1954"/>
    </row>
    <row r="6532" spans="4:33" s="304" customFormat="1" ht="15.75" customHeight="1">
      <c r="D6532" s="305"/>
      <c r="AG6532" s="1954"/>
    </row>
    <row r="6534" spans="4:33" s="304" customFormat="1" ht="15.75" customHeight="1">
      <c r="D6534" s="305"/>
      <c r="AG6534" s="1954"/>
    </row>
    <row r="6536" spans="4:33" s="304" customFormat="1" ht="15.75" customHeight="1">
      <c r="D6536" s="305"/>
      <c r="AG6536" s="1954"/>
    </row>
    <row r="6538" spans="4:33" s="304" customFormat="1" ht="15.75" customHeight="1">
      <c r="D6538" s="305"/>
      <c r="AG6538" s="1954"/>
    </row>
    <row r="6540" spans="4:33" s="304" customFormat="1" ht="15.75" customHeight="1">
      <c r="D6540" s="305"/>
      <c r="AG6540" s="1954"/>
    </row>
    <row r="6542" spans="4:33" s="304" customFormat="1" ht="15.75" customHeight="1">
      <c r="D6542" s="305"/>
      <c r="AG6542" s="1954"/>
    </row>
    <row r="6544" spans="4:33" s="304" customFormat="1" ht="15.75" customHeight="1">
      <c r="D6544" s="305"/>
      <c r="AG6544" s="1954"/>
    </row>
    <row r="6546" spans="4:33" s="304" customFormat="1" ht="15.75" customHeight="1">
      <c r="D6546" s="305"/>
      <c r="AG6546" s="1954"/>
    </row>
    <row r="6548" spans="4:33" s="304" customFormat="1" ht="15.75" customHeight="1">
      <c r="D6548" s="305"/>
      <c r="AG6548" s="1954"/>
    </row>
    <row r="6550" spans="4:33" s="304" customFormat="1" ht="15.75" customHeight="1">
      <c r="D6550" s="305"/>
      <c r="AG6550" s="1954"/>
    </row>
    <row r="6552" spans="4:33" s="304" customFormat="1" ht="15.75" customHeight="1">
      <c r="D6552" s="305"/>
      <c r="AG6552" s="1954"/>
    </row>
    <row r="6554" spans="4:33" s="304" customFormat="1" ht="15.75" customHeight="1">
      <c r="D6554" s="305"/>
      <c r="AG6554" s="1954"/>
    </row>
    <row r="6556" spans="4:33" s="304" customFormat="1" ht="15.75" customHeight="1">
      <c r="D6556" s="305"/>
      <c r="AG6556" s="1954"/>
    </row>
    <row r="6558" spans="4:33" s="304" customFormat="1" ht="15.75" customHeight="1">
      <c r="D6558" s="305"/>
      <c r="AG6558" s="1954"/>
    </row>
    <row r="6560" spans="4:33" s="304" customFormat="1" ht="15.75" customHeight="1">
      <c r="D6560" s="305"/>
      <c r="AG6560" s="1954"/>
    </row>
    <row r="6562" spans="4:33" s="304" customFormat="1" ht="15.75" customHeight="1">
      <c r="D6562" s="305"/>
      <c r="AG6562" s="1954"/>
    </row>
    <row r="6564" spans="4:33" s="304" customFormat="1" ht="15.75" customHeight="1">
      <c r="D6564" s="305"/>
      <c r="AG6564" s="1954"/>
    </row>
    <row r="6566" spans="4:33" s="304" customFormat="1" ht="15.75" customHeight="1">
      <c r="D6566" s="305"/>
      <c r="AG6566" s="1954"/>
    </row>
    <row r="6568" spans="4:33" s="304" customFormat="1" ht="15.75" customHeight="1">
      <c r="D6568" s="305"/>
      <c r="AG6568" s="1954"/>
    </row>
    <row r="6570" spans="4:33" s="304" customFormat="1" ht="15.75" customHeight="1">
      <c r="D6570" s="305"/>
      <c r="AG6570" s="1954"/>
    </row>
    <row r="6572" spans="4:33" s="304" customFormat="1" ht="15.75" customHeight="1">
      <c r="D6572" s="305"/>
      <c r="AG6572" s="1954"/>
    </row>
    <row r="6574" spans="4:33" s="304" customFormat="1" ht="15.75" customHeight="1">
      <c r="D6574" s="305"/>
      <c r="AG6574" s="1954"/>
    </row>
    <row r="6576" spans="4:33" s="304" customFormat="1" ht="15.75" customHeight="1">
      <c r="D6576" s="305"/>
      <c r="AG6576" s="1954"/>
    </row>
    <row r="6578" spans="4:33" s="304" customFormat="1" ht="15.75" customHeight="1">
      <c r="D6578" s="305"/>
      <c r="AG6578" s="1954"/>
    </row>
    <row r="6580" spans="4:33" s="304" customFormat="1" ht="15.75" customHeight="1">
      <c r="D6580" s="305"/>
      <c r="AG6580" s="1954"/>
    </row>
    <row r="6582" spans="4:33" s="304" customFormat="1" ht="15.75" customHeight="1">
      <c r="D6582" s="305"/>
      <c r="AG6582" s="1954"/>
    </row>
    <row r="6584" spans="4:33" s="304" customFormat="1" ht="15.75" customHeight="1">
      <c r="D6584" s="305"/>
      <c r="AG6584" s="1954"/>
    </row>
    <row r="6586" spans="4:33" s="304" customFormat="1" ht="15.75" customHeight="1">
      <c r="D6586" s="305"/>
      <c r="AG6586" s="1954"/>
    </row>
    <row r="6588" spans="4:33" s="304" customFormat="1" ht="15.75" customHeight="1">
      <c r="D6588" s="305"/>
      <c r="AG6588" s="1954"/>
    </row>
    <row r="6590" spans="4:33" s="304" customFormat="1" ht="15.75" customHeight="1">
      <c r="D6590" s="305"/>
      <c r="AG6590" s="1954"/>
    </row>
    <row r="6592" spans="4:33" s="304" customFormat="1" ht="15.75" customHeight="1">
      <c r="D6592" s="305"/>
      <c r="AG6592" s="1954"/>
    </row>
    <row r="6594" spans="4:33" s="304" customFormat="1" ht="15.75" customHeight="1">
      <c r="D6594" s="305"/>
      <c r="AG6594" s="1954"/>
    </row>
    <row r="6596" spans="4:33" s="304" customFormat="1" ht="15.75" customHeight="1">
      <c r="D6596" s="305"/>
      <c r="AG6596" s="1954"/>
    </row>
    <row r="6598" spans="4:33" s="304" customFormat="1" ht="15.75" customHeight="1">
      <c r="D6598" s="305"/>
      <c r="AG6598" s="1954"/>
    </row>
    <row r="6600" spans="4:33" s="304" customFormat="1" ht="15.75" customHeight="1">
      <c r="D6600" s="305"/>
      <c r="AG6600" s="1954"/>
    </row>
    <row r="6602" spans="4:33" s="304" customFormat="1" ht="15.75" customHeight="1">
      <c r="D6602" s="305"/>
      <c r="AG6602" s="1954"/>
    </row>
    <row r="6604" spans="4:33" s="304" customFormat="1" ht="15.75" customHeight="1">
      <c r="D6604" s="305"/>
      <c r="AG6604" s="1954"/>
    </row>
    <row r="6606" spans="4:33" s="304" customFormat="1" ht="15.75" customHeight="1">
      <c r="D6606" s="305"/>
      <c r="AG6606" s="1954"/>
    </row>
    <row r="6608" spans="4:33" s="304" customFormat="1" ht="15.75" customHeight="1">
      <c r="D6608" s="305"/>
      <c r="AG6608" s="1954"/>
    </row>
    <row r="6610" spans="4:33" s="304" customFormat="1" ht="15.75" customHeight="1">
      <c r="D6610" s="305"/>
      <c r="AG6610" s="1954"/>
    </row>
    <row r="6612" spans="4:33" s="304" customFormat="1" ht="15.75" customHeight="1">
      <c r="D6612" s="305"/>
      <c r="AG6612" s="1954"/>
    </row>
    <row r="6614" spans="4:33" s="304" customFormat="1" ht="15.75" customHeight="1">
      <c r="D6614" s="305"/>
      <c r="AG6614" s="1954"/>
    </row>
    <row r="6616" spans="4:33" s="304" customFormat="1" ht="15.75" customHeight="1">
      <c r="D6616" s="305"/>
      <c r="AG6616" s="1954"/>
    </row>
    <row r="6618" spans="4:33" s="304" customFormat="1" ht="15.75" customHeight="1">
      <c r="D6618" s="305"/>
      <c r="AG6618" s="1954"/>
    </row>
    <row r="6620" spans="4:33" s="304" customFormat="1" ht="15.75" customHeight="1">
      <c r="D6620" s="305"/>
      <c r="AG6620" s="1954"/>
    </row>
    <row r="6622" spans="4:33" s="304" customFormat="1" ht="15.75" customHeight="1">
      <c r="D6622" s="305"/>
      <c r="AG6622" s="1954"/>
    </row>
    <row r="6624" spans="4:33" s="304" customFormat="1" ht="15.75" customHeight="1">
      <c r="D6624" s="305"/>
      <c r="AG6624" s="1954"/>
    </row>
    <row r="6626" spans="4:33" s="304" customFormat="1" ht="15.75" customHeight="1">
      <c r="D6626" s="305"/>
      <c r="AG6626" s="1954"/>
    </row>
    <row r="6628" spans="4:33" s="304" customFormat="1" ht="15.75" customHeight="1">
      <c r="D6628" s="305"/>
      <c r="AG6628" s="1954"/>
    </row>
    <row r="6630" spans="4:33" s="304" customFormat="1" ht="15.75" customHeight="1">
      <c r="D6630" s="305"/>
      <c r="AG6630" s="1954"/>
    </row>
    <row r="6632" spans="4:33" s="304" customFormat="1" ht="15.75" customHeight="1">
      <c r="D6632" s="305"/>
      <c r="AG6632" s="1954"/>
    </row>
    <row r="6634" spans="4:33" s="304" customFormat="1" ht="15.75" customHeight="1">
      <c r="D6634" s="305"/>
      <c r="AG6634" s="1954"/>
    </row>
    <row r="6636" spans="4:33" s="304" customFormat="1" ht="15.75" customHeight="1">
      <c r="D6636" s="305"/>
      <c r="AG6636" s="1954"/>
    </row>
    <row r="6638" spans="4:33" s="304" customFormat="1" ht="15.75" customHeight="1">
      <c r="D6638" s="305"/>
      <c r="AG6638" s="1954"/>
    </row>
    <row r="6640" spans="4:33" s="304" customFormat="1" ht="15.75" customHeight="1">
      <c r="D6640" s="305"/>
      <c r="AG6640" s="1954"/>
    </row>
    <row r="6642" spans="4:33" s="304" customFormat="1" ht="15.75" customHeight="1">
      <c r="D6642" s="305"/>
      <c r="AG6642" s="1954"/>
    </row>
    <row r="6644" spans="4:33" s="304" customFormat="1" ht="15.75" customHeight="1">
      <c r="D6644" s="305"/>
      <c r="AG6644" s="1954"/>
    </row>
    <row r="6646" spans="4:33" s="304" customFormat="1" ht="15.75" customHeight="1">
      <c r="D6646" s="305"/>
      <c r="AG6646" s="1954"/>
    </row>
    <row r="6648" spans="4:33" s="304" customFormat="1" ht="15.75" customHeight="1">
      <c r="D6648" s="305"/>
      <c r="AG6648" s="1954"/>
    </row>
    <row r="6650" spans="4:33" s="304" customFormat="1" ht="15.75" customHeight="1">
      <c r="D6650" s="305"/>
      <c r="AG6650" s="1954"/>
    </row>
    <row r="6652" spans="4:33" s="304" customFormat="1" ht="15.75" customHeight="1">
      <c r="D6652" s="305"/>
      <c r="AG6652" s="1954"/>
    </row>
    <row r="6654" spans="4:33" s="304" customFormat="1" ht="15.75" customHeight="1">
      <c r="D6654" s="305"/>
      <c r="AG6654" s="1954"/>
    </row>
    <row r="6656" spans="4:33" s="304" customFormat="1" ht="15.75" customHeight="1">
      <c r="D6656" s="305"/>
      <c r="AG6656" s="1954"/>
    </row>
    <row r="6658" spans="4:33" s="304" customFormat="1" ht="15.75" customHeight="1">
      <c r="D6658" s="305"/>
      <c r="AG6658" s="1954"/>
    </row>
    <row r="6660" spans="4:33" s="304" customFormat="1" ht="15.75" customHeight="1">
      <c r="D6660" s="305"/>
      <c r="AG6660" s="1954"/>
    </row>
    <row r="6662" spans="4:33" s="304" customFormat="1" ht="15.75" customHeight="1">
      <c r="D6662" s="305"/>
      <c r="AG6662" s="1954"/>
    </row>
    <row r="6664" spans="4:33" s="304" customFormat="1" ht="15.75" customHeight="1">
      <c r="D6664" s="305"/>
      <c r="AG6664" s="1954"/>
    </row>
    <row r="6666" spans="4:33" s="304" customFormat="1" ht="15.75" customHeight="1">
      <c r="D6666" s="305"/>
      <c r="AG6666" s="1954"/>
    </row>
    <row r="6668" spans="4:33" s="304" customFormat="1" ht="15.75" customHeight="1">
      <c r="D6668" s="305"/>
      <c r="AG6668" s="1954"/>
    </row>
    <row r="6670" spans="4:33" s="304" customFormat="1" ht="15.75" customHeight="1">
      <c r="D6670" s="305"/>
      <c r="AG6670" s="1954"/>
    </row>
    <row r="6672" spans="4:33" s="304" customFormat="1" ht="15.75" customHeight="1">
      <c r="D6672" s="305"/>
      <c r="AG6672" s="1954"/>
    </row>
    <row r="6674" spans="4:33" s="304" customFormat="1" ht="15.75" customHeight="1">
      <c r="D6674" s="305"/>
      <c r="AG6674" s="1954"/>
    </row>
    <row r="6676" spans="4:33" s="304" customFormat="1" ht="15.75" customHeight="1">
      <c r="D6676" s="305"/>
      <c r="AG6676" s="1954"/>
    </row>
    <row r="6678" spans="4:33" s="304" customFormat="1" ht="15.75" customHeight="1">
      <c r="D6678" s="305"/>
      <c r="AG6678" s="1954"/>
    </row>
    <row r="6680" spans="4:33" s="304" customFormat="1" ht="15.75" customHeight="1">
      <c r="D6680" s="305"/>
      <c r="AG6680" s="1954"/>
    </row>
    <row r="6682" spans="4:33" s="304" customFormat="1" ht="15.75" customHeight="1">
      <c r="D6682" s="305"/>
      <c r="AG6682" s="1954"/>
    </row>
    <row r="6684" spans="4:33" s="304" customFormat="1" ht="15.75" customHeight="1">
      <c r="D6684" s="305"/>
      <c r="AG6684" s="1954"/>
    </row>
    <row r="6686" spans="4:33" s="304" customFormat="1" ht="15.75" customHeight="1">
      <c r="D6686" s="305"/>
      <c r="AG6686" s="1954"/>
    </row>
    <row r="6688" spans="4:33" s="304" customFormat="1" ht="15.75" customHeight="1">
      <c r="D6688" s="305"/>
      <c r="AG6688" s="1954"/>
    </row>
    <row r="6690" spans="4:33" s="304" customFormat="1" ht="15.75" customHeight="1">
      <c r="D6690" s="305"/>
      <c r="AG6690" s="1954"/>
    </row>
    <row r="6692" spans="4:33" s="304" customFormat="1" ht="15.75" customHeight="1">
      <c r="D6692" s="305"/>
      <c r="AG6692" s="1954"/>
    </row>
    <row r="6694" spans="4:33" s="304" customFormat="1" ht="15.75" customHeight="1">
      <c r="D6694" s="305"/>
      <c r="AG6694" s="1954"/>
    </row>
    <row r="6696" spans="4:33" s="304" customFormat="1" ht="15.75" customHeight="1">
      <c r="D6696" s="305"/>
      <c r="AG6696" s="1954"/>
    </row>
    <row r="6698" spans="4:33" s="304" customFormat="1" ht="15.75" customHeight="1">
      <c r="D6698" s="305"/>
      <c r="AG6698" s="1954"/>
    </row>
    <row r="6700" spans="4:33" s="304" customFormat="1" ht="15.75" customHeight="1">
      <c r="D6700" s="305"/>
      <c r="AG6700" s="1954"/>
    </row>
    <row r="6702" spans="4:33" s="304" customFormat="1" ht="15.75" customHeight="1">
      <c r="D6702" s="305"/>
      <c r="AG6702" s="1954"/>
    </row>
    <row r="6704" spans="4:33" s="304" customFormat="1" ht="15.75" customHeight="1">
      <c r="D6704" s="305"/>
      <c r="AG6704" s="1954"/>
    </row>
    <row r="6706" spans="4:33" s="304" customFormat="1" ht="15.75" customHeight="1">
      <c r="D6706" s="305"/>
      <c r="AG6706" s="1954"/>
    </row>
    <row r="6708" spans="4:33" s="304" customFormat="1" ht="15.75" customHeight="1">
      <c r="D6708" s="305"/>
      <c r="AG6708" s="1954"/>
    </row>
    <row r="6710" spans="4:33" s="304" customFormat="1" ht="15.75" customHeight="1">
      <c r="D6710" s="305"/>
      <c r="AG6710" s="1954"/>
    </row>
    <row r="6712" spans="4:33" s="304" customFormat="1" ht="15.75" customHeight="1">
      <c r="D6712" s="305"/>
      <c r="AG6712" s="1954"/>
    </row>
    <row r="6714" spans="4:33" s="304" customFormat="1" ht="15.75" customHeight="1">
      <c r="D6714" s="305"/>
      <c r="AG6714" s="1954"/>
    </row>
    <row r="6716" spans="4:33" s="304" customFormat="1" ht="15.75" customHeight="1">
      <c r="D6716" s="305"/>
      <c r="AG6716" s="1954"/>
    </row>
    <row r="6718" spans="4:33" s="304" customFormat="1" ht="15.75" customHeight="1">
      <c r="D6718" s="305"/>
      <c r="AG6718" s="1954"/>
    </row>
    <row r="6720" spans="4:33" s="304" customFormat="1" ht="15.75" customHeight="1">
      <c r="D6720" s="305"/>
      <c r="AG6720" s="1954"/>
    </row>
    <row r="6722" spans="4:33" s="304" customFormat="1" ht="15.75" customHeight="1">
      <c r="D6722" s="305"/>
      <c r="AG6722" s="1954"/>
    </row>
    <row r="6724" spans="4:33" s="304" customFormat="1" ht="15.75" customHeight="1">
      <c r="D6724" s="305"/>
      <c r="AG6724" s="1954"/>
    </row>
    <row r="6726" spans="4:33" s="304" customFormat="1" ht="15.75" customHeight="1">
      <c r="D6726" s="305"/>
      <c r="AG6726" s="1954"/>
    </row>
    <row r="6728" spans="4:33" s="304" customFormat="1" ht="15.75" customHeight="1">
      <c r="D6728" s="305"/>
      <c r="AG6728" s="1954"/>
    </row>
    <row r="6730" spans="4:33" s="304" customFormat="1" ht="15.75" customHeight="1">
      <c r="D6730" s="305"/>
      <c r="AG6730" s="1954"/>
    </row>
    <row r="6732" spans="4:33" s="304" customFormat="1" ht="15.75" customHeight="1">
      <c r="D6732" s="305"/>
      <c r="AG6732" s="1954"/>
    </row>
    <row r="6734" spans="4:33" s="304" customFormat="1" ht="15.75" customHeight="1">
      <c r="D6734" s="305"/>
      <c r="AG6734" s="1954"/>
    </row>
    <row r="6736" spans="4:33" s="304" customFormat="1" ht="15.75" customHeight="1">
      <c r="D6736" s="305"/>
      <c r="AG6736" s="1954"/>
    </row>
    <row r="6738" spans="4:33" s="304" customFormat="1" ht="15.75" customHeight="1">
      <c r="D6738" s="305"/>
      <c r="AG6738" s="1954"/>
    </row>
    <row r="6740" spans="4:33" s="304" customFormat="1" ht="15.75" customHeight="1">
      <c r="D6740" s="305"/>
      <c r="AG6740" s="1954"/>
    </row>
    <row r="6742" spans="4:33" s="304" customFormat="1" ht="15.75" customHeight="1">
      <c r="D6742" s="305"/>
      <c r="AG6742" s="1954"/>
    </row>
    <row r="6744" spans="4:33" s="304" customFormat="1" ht="15.75" customHeight="1">
      <c r="D6744" s="305"/>
      <c r="AG6744" s="1954"/>
    </row>
    <row r="6746" spans="4:33" s="304" customFormat="1" ht="15.75" customHeight="1">
      <c r="D6746" s="305"/>
      <c r="AG6746" s="1954"/>
    </row>
    <row r="6748" spans="4:33" s="304" customFormat="1" ht="15.75" customHeight="1">
      <c r="D6748" s="305"/>
      <c r="AG6748" s="1954"/>
    </row>
    <row r="6750" spans="4:33" s="304" customFormat="1" ht="15.75" customHeight="1">
      <c r="D6750" s="305"/>
      <c r="AG6750" s="1954"/>
    </row>
    <row r="6752" spans="4:33" s="304" customFormat="1" ht="15.75" customHeight="1">
      <c r="D6752" s="305"/>
      <c r="AG6752" s="1954"/>
    </row>
    <row r="6754" spans="4:33" s="304" customFormat="1" ht="15.75" customHeight="1">
      <c r="D6754" s="305"/>
      <c r="AG6754" s="1954"/>
    </row>
    <row r="6756" spans="4:33" s="304" customFormat="1" ht="15.75" customHeight="1">
      <c r="D6756" s="305"/>
      <c r="AG6756" s="1954"/>
    </row>
    <row r="6758" spans="4:33" s="304" customFormat="1" ht="15.75" customHeight="1">
      <c r="D6758" s="305"/>
      <c r="AG6758" s="1954"/>
    </row>
    <row r="6760" spans="4:33" s="304" customFormat="1" ht="15.75" customHeight="1">
      <c r="D6760" s="305"/>
      <c r="AG6760" s="1954"/>
    </row>
    <row r="6762" spans="4:33" s="304" customFormat="1" ht="15.75" customHeight="1">
      <c r="D6762" s="305"/>
      <c r="AG6762" s="1954"/>
    </row>
    <row r="6764" spans="4:33" s="304" customFormat="1" ht="15.75" customHeight="1">
      <c r="D6764" s="305"/>
      <c r="AG6764" s="1954"/>
    </row>
    <row r="6766" spans="4:33" s="304" customFormat="1" ht="15.75" customHeight="1">
      <c r="D6766" s="305"/>
      <c r="AG6766" s="1954"/>
    </row>
    <row r="6768" spans="4:33" s="304" customFormat="1" ht="15.75" customHeight="1">
      <c r="D6768" s="305"/>
      <c r="AG6768" s="1954"/>
    </row>
    <row r="6770" spans="4:33" s="304" customFormat="1" ht="15.75" customHeight="1">
      <c r="D6770" s="305"/>
      <c r="AG6770" s="1954"/>
    </row>
    <row r="6772" spans="4:33" s="304" customFormat="1" ht="15.75" customHeight="1">
      <c r="D6772" s="305"/>
      <c r="AG6772" s="1954"/>
    </row>
    <row r="6774" spans="4:33" s="304" customFormat="1" ht="15.75" customHeight="1">
      <c r="D6774" s="305"/>
      <c r="AG6774" s="1954"/>
    </row>
    <row r="6776" spans="4:33" s="304" customFormat="1" ht="15.75" customHeight="1">
      <c r="D6776" s="305"/>
      <c r="AG6776" s="1954"/>
    </row>
    <row r="6778" spans="4:33" s="304" customFormat="1" ht="15.75" customHeight="1">
      <c r="D6778" s="305"/>
      <c r="AG6778" s="1954"/>
    </row>
    <row r="6780" spans="4:33" s="304" customFormat="1" ht="15.75" customHeight="1">
      <c r="D6780" s="305"/>
      <c r="AG6780" s="1954"/>
    </row>
    <row r="6782" spans="4:33" s="304" customFormat="1" ht="15.75" customHeight="1">
      <c r="D6782" s="305"/>
      <c r="AG6782" s="1954"/>
    </row>
    <row r="6784" spans="4:33" s="304" customFormat="1" ht="15.75" customHeight="1">
      <c r="D6784" s="305"/>
      <c r="AG6784" s="1954"/>
    </row>
    <row r="6786" spans="4:33" s="304" customFormat="1" ht="15.75" customHeight="1">
      <c r="D6786" s="305"/>
      <c r="AG6786" s="1954"/>
    </row>
    <row r="6788" spans="4:33" s="304" customFormat="1" ht="15.75" customHeight="1">
      <c r="D6788" s="305"/>
      <c r="AG6788" s="1954"/>
    </row>
    <row r="6790" spans="4:33" s="304" customFormat="1" ht="15.75" customHeight="1">
      <c r="D6790" s="305"/>
      <c r="AG6790" s="1954"/>
    </row>
    <row r="6792" spans="4:33" s="304" customFormat="1" ht="15.75" customHeight="1">
      <c r="D6792" s="305"/>
      <c r="AG6792" s="1954"/>
    </row>
    <row r="6794" spans="4:33" s="304" customFormat="1" ht="15.75" customHeight="1">
      <c r="D6794" s="305"/>
      <c r="AG6794" s="1954"/>
    </row>
    <row r="6796" spans="4:33" s="304" customFormat="1" ht="15.75" customHeight="1">
      <c r="D6796" s="305"/>
      <c r="AG6796" s="1954"/>
    </row>
    <row r="6798" spans="4:33" s="304" customFormat="1" ht="15.75" customHeight="1">
      <c r="D6798" s="305"/>
      <c r="AG6798" s="1954"/>
    </row>
    <row r="6800" spans="4:33" s="304" customFormat="1" ht="15.75" customHeight="1">
      <c r="D6800" s="305"/>
      <c r="AG6800" s="1954"/>
    </row>
    <row r="6802" spans="4:33" s="304" customFormat="1" ht="15.75" customHeight="1">
      <c r="D6802" s="305"/>
      <c r="AG6802" s="1954"/>
    </row>
    <row r="6804" spans="4:33" s="304" customFormat="1" ht="15.75" customHeight="1">
      <c r="D6804" s="305"/>
      <c r="AG6804" s="1954"/>
    </row>
    <row r="6806" spans="4:33" s="304" customFormat="1" ht="15.75" customHeight="1">
      <c r="D6806" s="305"/>
      <c r="AG6806" s="1954"/>
    </row>
    <row r="6808" spans="4:33" s="304" customFormat="1" ht="15.75" customHeight="1">
      <c r="D6808" s="305"/>
      <c r="AG6808" s="1954"/>
    </row>
    <row r="6810" spans="4:33" s="304" customFormat="1" ht="15.75" customHeight="1">
      <c r="D6810" s="305"/>
      <c r="AG6810" s="1954"/>
    </row>
    <row r="6812" spans="4:33" s="304" customFormat="1" ht="15.75" customHeight="1">
      <c r="D6812" s="305"/>
      <c r="AG6812" s="1954"/>
    </row>
    <row r="6814" spans="4:33" s="304" customFormat="1" ht="15.75" customHeight="1">
      <c r="D6814" s="305"/>
      <c r="AG6814" s="1954"/>
    </row>
    <row r="6816" spans="4:33" s="304" customFormat="1" ht="15.75" customHeight="1">
      <c r="D6816" s="305"/>
      <c r="AG6816" s="1954"/>
    </row>
    <row r="6818" spans="4:33" s="304" customFormat="1" ht="15.75" customHeight="1">
      <c r="D6818" s="305"/>
      <c r="AG6818" s="1954"/>
    </row>
    <row r="6820" spans="4:33" s="304" customFormat="1" ht="15.75" customHeight="1">
      <c r="D6820" s="305"/>
      <c r="AG6820" s="1954"/>
    </row>
    <row r="6822" spans="4:33" s="304" customFormat="1" ht="15.75" customHeight="1">
      <c r="D6822" s="305"/>
      <c r="AG6822" s="1954"/>
    </row>
    <row r="6824" spans="4:33" s="304" customFormat="1" ht="15.75" customHeight="1">
      <c r="D6824" s="305"/>
      <c r="AG6824" s="1954"/>
    </row>
    <row r="6826" spans="4:33" s="304" customFormat="1" ht="15.75" customHeight="1">
      <c r="D6826" s="305"/>
      <c r="AG6826" s="1954"/>
    </row>
    <row r="6828" spans="4:33" s="304" customFormat="1" ht="15.75" customHeight="1">
      <c r="D6828" s="305"/>
      <c r="AG6828" s="1954"/>
    </row>
    <row r="6830" spans="4:33" s="304" customFormat="1" ht="15.75" customHeight="1">
      <c r="D6830" s="305"/>
      <c r="AG6830" s="1954"/>
    </row>
    <row r="6832" spans="4:33" s="304" customFormat="1" ht="15.75" customHeight="1">
      <c r="D6832" s="305"/>
      <c r="AG6832" s="1954"/>
    </row>
    <row r="6834" spans="4:33" s="304" customFormat="1" ht="15.75" customHeight="1">
      <c r="D6834" s="305"/>
      <c r="AG6834" s="1954"/>
    </row>
    <row r="6836" spans="4:33" s="304" customFormat="1" ht="15.75" customHeight="1">
      <c r="D6836" s="305"/>
      <c r="AG6836" s="1954"/>
    </row>
    <row r="6838" spans="4:33" s="304" customFormat="1" ht="15.75" customHeight="1">
      <c r="D6838" s="305"/>
      <c r="AG6838" s="1954"/>
    </row>
    <row r="6840" spans="4:33" s="304" customFormat="1" ht="15.75" customHeight="1">
      <c r="D6840" s="305"/>
      <c r="AG6840" s="1954"/>
    </row>
    <row r="6842" spans="4:33" s="304" customFormat="1" ht="15.75" customHeight="1">
      <c r="D6842" s="305"/>
      <c r="AG6842" s="1954"/>
    </row>
    <row r="6844" spans="4:33" s="304" customFormat="1" ht="15.75" customHeight="1">
      <c r="D6844" s="305"/>
      <c r="AG6844" s="1954"/>
    </row>
    <row r="6846" spans="4:33" s="304" customFormat="1" ht="15.75" customHeight="1">
      <c r="D6846" s="305"/>
      <c r="AG6846" s="1954"/>
    </row>
    <row r="6848" spans="4:33" s="304" customFormat="1" ht="15.75" customHeight="1">
      <c r="D6848" s="305"/>
      <c r="AG6848" s="1954"/>
    </row>
    <row r="6850" spans="4:33" s="304" customFormat="1" ht="15.75" customHeight="1">
      <c r="D6850" s="305"/>
      <c r="AG6850" s="1954"/>
    </row>
    <row r="6852" spans="4:33" s="304" customFormat="1" ht="15.75" customHeight="1">
      <c r="D6852" s="305"/>
      <c r="AG6852" s="1954"/>
    </row>
    <row r="6854" spans="4:33" s="304" customFormat="1" ht="15.75" customHeight="1">
      <c r="D6854" s="305"/>
      <c r="AG6854" s="1954"/>
    </row>
    <row r="6856" spans="4:33" s="304" customFormat="1" ht="15.75" customHeight="1">
      <c r="D6856" s="305"/>
      <c r="AG6856" s="1954"/>
    </row>
    <row r="6858" spans="4:33" s="304" customFormat="1" ht="15.75" customHeight="1">
      <c r="D6858" s="305"/>
      <c r="AG6858" s="1954"/>
    </row>
    <row r="6860" spans="4:33" s="304" customFormat="1" ht="15.75" customHeight="1">
      <c r="D6860" s="305"/>
      <c r="AG6860" s="1954"/>
    </row>
    <row r="6862" spans="4:33" s="304" customFormat="1" ht="15.75" customHeight="1">
      <c r="D6862" s="305"/>
      <c r="AG6862" s="1954"/>
    </row>
    <row r="6864" spans="4:33" s="304" customFormat="1" ht="15.75" customHeight="1">
      <c r="D6864" s="305"/>
      <c r="AG6864" s="1954"/>
    </row>
    <row r="6866" spans="4:33" s="304" customFormat="1" ht="15.75" customHeight="1">
      <c r="D6866" s="305"/>
      <c r="AG6866" s="1954"/>
    </row>
    <row r="6868" spans="4:33" s="304" customFormat="1" ht="15.75" customHeight="1">
      <c r="D6868" s="305"/>
      <c r="AG6868" s="1954"/>
    </row>
    <row r="6870" spans="4:33" s="304" customFormat="1" ht="15.75" customHeight="1">
      <c r="D6870" s="305"/>
      <c r="AG6870" s="1954"/>
    </row>
    <row r="6872" spans="4:33" s="304" customFormat="1" ht="15.75" customHeight="1">
      <c r="D6872" s="305"/>
      <c r="AG6872" s="1954"/>
    </row>
    <row r="6874" spans="4:33" s="304" customFormat="1" ht="15.75" customHeight="1">
      <c r="D6874" s="305"/>
      <c r="AG6874" s="1954"/>
    </row>
    <row r="6876" spans="4:33" s="304" customFormat="1" ht="15.75" customHeight="1">
      <c r="D6876" s="305"/>
      <c r="AG6876" s="1954"/>
    </row>
    <row r="6878" spans="4:33" s="304" customFormat="1" ht="15.75" customHeight="1">
      <c r="D6878" s="305"/>
      <c r="AG6878" s="1954"/>
    </row>
    <row r="6880" spans="4:33" s="304" customFormat="1" ht="15.75" customHeight="1">
      <c r="D6880" s="305"/>
      <c r="AG6880" s="1954"/>
    </row>
    <row r="6882" spans="4:33" s="304" customFormat="1" ht="15.75" customHeight="1">
      <c r="D6882" s="305"/>
      <c r="AG6882" s="1954"/>
    </row>
    <row r="6884" spans="4:33" s="304" customFormat="1" ht="15.75" customHeight="1">
      <c r="D6884" s="305"/>
      <c r="AG6884" s="1954"/>
    </row>
    <row r="6886" spans="4:33" s="304" customFormat="1" ht="15.75" customHeight="1">
      <c r="D6886" s="305"/>
      <c r="AG6886" s="1954"/>
    </row>
    <row r="6888" spans="4:33" s="304" customFormat="1" ht="15.75" customHeight="1">
      <c r="D6888" s="305"/>
      <c r="AG6888" s="1954"/>
    </row>
    <row r="6890" spans="4:33" s="304" customFormat="1" ht="15.75" customHeight="1">
      <c r="D6890" s="305"/>
      <c r="AG6890" s="1954"/>
    </row>
    <row r="6892" spans="4:33" s="304" customFormat="1" ht="15.75" customHeight="1">
      <c r="D6892" s="305"/>
      <c r="AG6892" s="1954"/>
    </row>
    <row r="6894" spans="4:33" s="304" customFormat="1" ht="15.75" customHeight="1">
      <c r="D6894" s="305"/>
      <c r="AG6894" s="1954"/>
    </row>
    <row r="6896" spans="4:33" s="304" customFormat="1" ht="15.75" customHeight="1">
      <c r="D6896" s="305"/>
      <c r="AG6896" s="1954"/>
    </row>
    <row r="6898" spans="4:33" s="304" customFormat="1" ht="15.75" customHeight="1">
      <c r="D6898" s="305"/>
      <c r="AG6898" s="1954"/>
    </row>
    <row r="6900" spans="4:33" s="304" customFormat="1" ht="15.75" customHeight="1">
      <c r="D6900" s="305"/>
      <c r="AG6900" s="1954"/>
    </row>
    <row r="6902" spans="4:33" s="304" customFormat="1" ht="15.75" customHeight="1">
      <c r="D6902" s="305"/>
      <c r="AG6902" s="1954"/>
    </row>
    <row r="6904" spans="4:33" s="304" customFormat="1" ht="15.75" customHeight="1">
      <c r="D6904" s="305"/>
      <c r="AG6904" s="1954"/>
    </row>
    <row r="6906" spans="4:33" s="304" customFormat="1" ht="15.75" customHeight="1">
      <c r="D6906" s="305"/>
      <c r="AG6906" s="1954"/>
    </row>
    <row r="6908" spans="4:33" s="304" customFormat="1" ht="15.75" customHeight="1">
      <c r="D6908" s="305"/>
      <c r="AG6908" s="1954"/>
    </row>
    <row r="6910" spans="4:33" s="304" customFormat="1" ht="15.75" customHeight="1">
      <c r="D6910" s="305"/>
      <c r="AG6910" s="1954"/>
    </row>
    <row r="6912" spans="4:33" s="304" customFormat="1" ht="15.75" customHeight="1">
      <c r="D6912" s="305"/>
      <c r="AG6912" s="1954"/>
    </row>
    <row r="6914" spans="4:33" s="304" customFormat="1" ht="15.75" customHeight="1">
      <c r="D6914" s="305"/>
      <c r="AG6914" s="1954"/>
    </row>
    <row r="6916" spans="4:33" s="304" customFormat="1" ht="15.75" customHeight="1">
      <c r="D6916" s="305"/>
      <c r="AG6916" s="1954"/>
    </row>
    <row r="6918" spans="4:33" s="304" customFormat="1" ht="15.75" customHeight="1">
      <c r="D6918" s="305"/>
      <c r="AG6918" s="1954"/>
    </row>
    <row r="6920" spans="4:33" s="304" customFormat="1" ht="15.75" customHeight="1">
      <c r="D6920" s="305"/>
      <c r="AG6920" s="1954"/>
    </row>
    <row r="6922" spans="4:33" s="304" customFormat="1" ht="15.75" customHeight="1">
      <c r="D6922" s="305"/>
      <c r="AG6922" s="1954"/>
    </row>
    <row r="6924" spans="4:33" s="304" customFormat="1" ht="15.75" customHeight="1">
      <c r="D6924" s="305"/>
      <c r="AG6924" s="1954"/>
    </row>
    <row r="6926" spans="4:33" s="304" customFormat="1" ht="15.75" customHeight="1">
      <c r="D6926" s="305"/>
      <c r="AG6926" s="1954"/>
    </row>
    <row r="6928" spans="4:33" s="304" customFormat="1" ht="15.75" customHeight="1">
      <c r="D6928" s="305"/>
      <c r="AG6928" s="1954"/>
    </row>
    <row r="6930" spans="4:33" s="304" customFormat="1" ht="15.75" customHeight="1">
      <c r="D6930" s="305"/>
      <c r="AG6930" s="1954"/>
    </row>
    <row r="6932" spans="4:33" s="304" customFormat="1" ht="15.75" customHeight="1">
      <c r="D6932" s="305"/>
      <c r="AG6932" s="1954"/>
    </row>
    <row r="6934" spans="4:33" s="304" customFormat="1" ht="15.75" customHeight="1">
      <c r="D6934" s="305"/>
      <c r="AG6934" s="1954"/>
    </row>
    <row r="6936" spans="4:33" s="304" customFormat="1" ht="15.75" customHeight="1">
      <c r="D6936" s="305"/>
      <c r="AG6936" s="1954"/>
    </row>
    <row r="6938" spans="4:33" s="304" customFormat="1" ht="15.75" customHeight="1">
      <c r="D6938" s="305"/>
      <c r="AG6938" s="1954"/>
    </row>
    <row r="6940" spans="4:33" s="304" customFormat="1" ht="15.75" customHeight="1">
      <c r="D6940" s="305"/>
      <c r="AG6940" s="1954"/>
    </row>
    <row r="6942" spans="4:33" s="304" customFormat="1" ht="15.75" customHeight="1">
      <c r="D6942" s="305"/>
      <c r="AG6942" s="1954"/>
    </row>
    <row r="6944" spans="4:33" s="304" customFormat="1" ht="15.75" customHeight="1">
      <c r="D6944" s="305"/>
      <c r="AG6944" s="1954"/>
    </row>
    <row r="6946" spans="4:33" s="304" customFormat="1" ht="15.75" customHeight="1">
      <c r="D6946" s="305"/>
      <c r="AG6946" s="1954"/>
    </row>
    <row r="6948" spans="4:33" s="304" customFormat="1" ht="15.75" customHeight="1">
      <c r="D6948" s="305"/>
      <c r="AG6948" s="1954"/>
    </row>
    <row r="6950" spans="4:33" s="304" customFormat="1" ht="15.75" customHeight="1">
      <c r="D6950" s="305"/>
      <c r="AG6950" s="1954"/>
    </row>
    <row r="6952" spans="4:33" s="304" customFormat="1" ht="15.75" customHeight="1">
      <c r="D6952" s="305"/>
      <c r="AG6952" s="1954"/>
    </row>
    <row r="6954" spans="4:33" s="304" customFormat="1" ht="15.75" customHeight="1">
      <c r="D6954" s="305"/>
      <c r="AG6954" s="1954"/>
    </row>
    <row r="6956" spans="4:33" s="304" customFormat="1" ht="15.75" customHeight="1">
      <c r="D6956" s="305"/>
      <c r="AG6956" s="1954"/>
    </row>
    <row r="6958" spans="4:33" s="304" customFormat="1" ht="15.75" customHeight="1">
      <c r="D6958" s="305"/>
      <c r="AG6958" s="1954"/>
    </row>
    <row r="6960" spans="4:33" s="304" customFormat="1" ht="15.75" customHeight="1">
      <c r="D6960" s="305"/>
      <c r="AG6960" s="1954"/>
    </row>
    <row r="6962" spans="4:33" s="304" customFormat="1" ht="15.75" customHeight="1">
      <c r="D6962" s="305"/>
      <c r="AG6962" s="1954"/>
    </row>
    <row r="6964" spans="4:33" s="304" customFormat="1" ht="15.75" customHeight="1">
      <c r="D6964" s="305"/>
      <c r="AG6964" s="1954"/>
    </row>
    <row r="6966" spans="4:33" s="304" customFormat="1" ht="15.75" customHeight="1">
      <c r="D6966" s="305"/>
      <c r="AG6966" s="1954"/>
    </row>
    <row r="6968" spans="4:33" s="304" customFormat="1" ht="15.75" customHeight="1">
      <c r="D6968" s="305"/>
      <c r="AG6968" s="1954"/>
    </row>
    <row r="6970" spans="4:33" s="304" customFormat="1" ht="15.75" customHeight="1">
      <c r="D6970" s="305"/>
      <c r="AG6970" s="1954"/>
    </row>
    <row r="6972" spans="4:33" s="304" customFormat="1" ht="15.75" customHeight="1">
      <c r="D6972" s="305"/>
      <c r="AG6972" s="1954"/>
    </row>
    <row r="6974" spans="4:33" s="304" customFormat="1" ht="15.75" customHeight="1">
      <c r="D6974" s="305"/>
      <c r="AG6974" s="1954"/>
    </row>
    <row r="6976" spans="4:33" s="304" customFormat="1" ht="15.75" customHeight="1">
      <c r="D6976" s="305"/>
      <c r="AG6976" s="1954"/>
    </row>
    <row r="6978" spans="4:33" s="304" customFormat="1" ht="15.75" customHeight="1">
      <c r="D6978" s="305"/>
      <c r="AG6978" s="1954"/>
    </row>
    <row r="6980" spans="4:33" s="304" customFormat="1" ht="15.75" customHeight="1">
      <c r="D6980" s="305"/>
      <c r="AG6980" s="1954"/>
    </row>
    <row r="6982" spans="4:33" s="304" customFormat="1" ht="15.75" customHeight="1">
      <c r="D6982" s="305"/>
      <c r="AG6982" s="1954"/>
    </row>
    <row r="6984" spans="4:33" s="304" customFormat="1" ht="15.75" customHeight="1">
      <c r="D6984" s="305"/>
      <c r="AG6984" s="1954"/>
    </row>
    <row r="6986" spans="4:33" s="304" customFormat="1" ht="15.75" customHeight="1">
      <c r="D6986" s="305"/>
      <c r="AG6986" s="1954"/>
    </row>
    <row r="6988" spans="4:33" s="304" customFormat="1" ht="15.75" customHeight="1">
      <c r="D6988" s="305"/>
      <c r="AG6988" s="1954"/>
    </row>
    <row r="6990" spans="4:33" s="304" customFormat="1" ht="15.75" customHeight="1">
      <c r="D6990" s="305"/>
      <c r="AG6990" s="1954"/>
    </row>
    <row r="6992" spans="4:33" s="304" customFormat="1" ht="15.75" customHeight="1">
      <c r="D6992" s="305"/>
      <c r="AG6992" s="1954"/>
    </row>
    <row r="6994" spans="4:33" s="304" customFormat="1" ht="15.75" customHeight="1">
      <c r="D6994" s="305"/>
      <c r="AG6994" s="1954"/>
    </row>
    <row r="6996" spans="4:33" s="304" customFormat="1" ht="15.75" customHeight="1">
      <c r="D6996" s="305"/>
      <c r="AG6996" s="1954"/>
    </row>
    <row r="6998" spans="4:33" s="304" customFormat="1" ht="15.75" customHeight="1">
      <c r="D6998" s="305"/>
      <c r="AG6998" s="1954"/>
    </row>
    <row r="7000" spans="4:33" s="304" customFormat="1" ht="15.75" customHeight="1">
      <c r="D7000" s="305"/>
      <c r="AG7000" s="1954"/>
    </row>
    <row r="7002" spans="4:33" s="304" customFormat="1" ht="15.75" customHeight="1">
      <c r="D7002" s="305"/>
      <c r="AG7002" s="1954"/>
    </row>
    <row r="7004" spans="4:33" s="304" customFormat="1" ht="15.75" customHeight="1">
      <c r="D7004" s="305"/>
      <c r="AG7004" s="1954"/>
    </row>
    <row r="7006" spans="4:33" s="304" customFormat="1" ht="15.75" customHeight="1">
      <c r="D7006" s="305"/>
      <c r="AG7006" s="1954"/>
    </row>
    <row r="7008" spans="4:33" s="304" customFormat="1" ht="15.75" customHeight="1">
      <c r="D7008" s="305"/>
      <c r="AG7008" s="1954"/>
    </row>
    <row r="7010" spans="4:33" s="304" customFormat="1" ht="15.75" customHeight="1">
      <c r="D7010" s="305"/>
      <c r="AG7010" s="1954"/>
    </row>
    <row r="7012" spans="4:33" s="304" customFormat="1" ht="15.75" customHeight="1">
      <c r="D7012" s="305"/>
      <c r="AG7012" s="1954"/>
    </row>
    <row r="7014" spans="4:33" s="304" customFormat="1" ht="15.75" customHeight="1">
      <c r="D7014" s="305"/>
      <c r="AG7014" s="1954"/>
    </row>
    <row r="7016" spans="4:33" s="304" customFormat="1" ht="15.75" customHeight="1">
      <c r="D7016" s="305"/>
      <c r="AG7016" s="1954"/>
    </row>
    <row r="7018" spans="4:33" s="304" customFormat="1" ht="15.75" customHeight="1">
      <c r="D7018" s="305"/>
      <c r="AG7018" s="1954"/>
    </row>
    <row r="7020" spans="4:33" s="304" customFormat="1" ht="15.75" customHeight="1">
      <c r="D7020" s="305"/>
      <c r="AG7020" s="1954"/>
    </row>
    <row r="7022" spans="4:33" s="304" customFormat="1" ht="15.75" customHeight="1">
      <c r="D7022" s="305"/>
      <c r="AG7022" s="1954"/>
    </row>
    <row r="7024" spans="4:33" s="304" customFormat="1" ht="15.75" customHeight="1">
      <c r="D7024" s="305"/>
      <c r="AG7024" s="1954"/>
    </row>
    <row r="7026" spans="4:33" s="304" customFormat="1" ht="15.75" customHeight="1">
      <c r="D7026" s="305"/>
      <c r="AG7026" s="1954"/>
    </row>
    <row r="7028" spans="4:33" s="304" customFormat="1" ht="15.75" customHeight="1">
      <c r="D7028" s="305"/>
      <c r="AG7028" s="1954"/>
    </row>
    <row r="7030" spans="4:33" s="304" customFormat="1" ht="15.75" customHeight="1">
      <c r="D7030" s="305"/>
      <c r="AG7030" s="1954"/>
    </row>
    <row r="7032" spans="4:33" s="304" customFormat="1" ht="15.75" customHeight="1">
      <c r="D7032" s="305"/>
      <c r="AG7032" s="1954"/>
    </row>
    <row r="7034" spans="4:33" s="304" customFormat="1" ht="15.75" customHeight="1">
      <c r="D7034" s="305"/>
      <c r="AG7034" s="1954"/>
    </row>
    <row r="7036" spans="4:33" s="304" customFormat="1" ht="15.75" customHeight="1">
      <c r="D7036" s="305"/>
      <c r="AG7036" s="1954"/>
    </row>
    <row r="7038" spans="4:33" s="304" customFormat="1" ht="15.75" customHeight="1">
      <c r="D7038" s="305"/>
      <c r="AG7038" s="1954"/>
    </row>
    <row r="7040" spans="4:33" s="304" customFormat="1" ht="15.75" customHeight="1">
      <c r="D7040" s="305"/>
      <c r="AG7040" s="1954"/>
    </row>
    <row r="7042" spans="4:33" s="304" customFormat="1" ht="15.75" customHeight="1">
      <c r="D7042" s="305"/>
      <c r="AG7042" s="1954"/>
    </row>
    <row r="7044" spans="4:33" s="304" customFormat="1" ht="15.75" customHeight="1">
      <c r="D7044" s="305"/>
      <c r="AG7044" s="1954"/>
    </row>
    <row r="7046" spans="4:33" s="304" customFormat="1" ht="15.75" customHeight="1">
      <c r="D7046" s="305"/>
      <c r="AG7046" s="1954"/>
    </row>
    <row r="7048" spans="4:33" s="304" customFormat="1" ht="15.75" customHeight="1">
      <c r="D7048" s="305"/>
      <c r="AG7048" s="1954"/>
    </row>
    <row r="7050" spans="4:33" s="304" customFormat="1" ht="15.75" customHeight="1">
      <c r="D7050" s="305"/>
      <c r="AG7050" s="1954"/>
    </row>
    <row r="7052" spans="4:33" s="304" customFormat="1" ht="15.75" customHeight="1">
      <c r="D7052" s="305"/>
      <c r="AG7052" s="1954"/>
    </row>
    <row r="7054" spans="4:33" s="304" customFormat="1" ht="15.75" customHeight="1">
      <c r="D7054" s="305"/>
      <c r="AG7054" s="1954"/>
    </row>
    <row r="7056" spans="4:33" s="304" customFormat="1" ht="15.75" customHeight="1">
      <c r="D7056" s="305"/>
      <c r="AG7056" s="1954"/>
    </row>
    <row r="7058" spans="4:33" s="304" customFormat="1" ht="15.75" customHeight="1">
      <c r="D7058" s="305"/>
      <c r="AG7058" s="1954"/>
    </row>
    <row r="7060" spans="4:33" s="304" customFormat="1" ht="15.75" customHeight="1">
      <c r="D7060" s="305"/>
      <c r="AG7060" s="1954"/>
    </row>
    <row r="7062" spans="4:33" s="304" customFormat="1" ht="15.75" customHeight="1">
      <c r="D7062" s="305"/>
      <c r="AG7062" s="1954"/>
    </row>
    <row r="7064" spans="4:33" s="304" customFormat="1" ht="15.75" customHeight="1">
      <c r="D7064" s="305"/>
      <c r="AG7064" s="1954"/>
    </row>
    <row r="7066" spans="4:33" s="304" customFormat="1" ht="15.75" customHeight="1">
      <c r="D7066" s="305"/>
      <c r="AG7066" s="1954"/>
    </row>
    <row r="7068" spans="4:33" s="304" customFormat="1" ht="15.75" customHeight="1">
      <c r="D7068" s="305"/>
      <c r="AG7068" s="1954"/>
    </row>
    <row r="7070" spans="4:33" s="304" customFormat="1" ht="15.75" customHeight="1">
      <c r="D7070" s="305"/>
      <c r="AG7070" s="1954"/>
    </row>
    <row r="7072" spans="4:33" s="304" customFormat="1" ht="15.75" customHeight="1">
      <c r="D7072" s="305"/>
      <c r="AG7072" s="1954"/>
    </row>
    <row r="7074" spans="4:33" s="304" customFormat="1" ht="15.75" customHeight="1">
      <c r="D7074" s="305"/>
      <c r="AG7074" s="1954"/>
    </row>
    <row r="7076" spans="4:33" s="304" customFormat="1" ht="15.75" customHeight="1">
      <c r="D7076" s="305"/>
      <c r="AG7076" s="1954"/>
    </row>
    <row r="7078" spans="4:33" s="304" customFormat="1" ht="15.75" customHeight="1">
      <c r="D7078" s="305"/>
      <c r="AG7078" s="1954"/>
    </row>
    <row r="7080" spans="4:33" s="304" customFormat="1" ht="15.75" customHeight="1">
      <c r="D7080" s="305"/>
      <c r="AG7080" s="1954"/>
    </row>
    <row r="7082" spans="4:33" s="304" customFormat="1" ht="15.75" customHeight="1">
      <c r="D7082" s="305"/>
      <c r="AG7082" s="1954"/>
    </row>
    <row r="7084" spans="4:33" s="304" customFormat="1" ht="15.75" customHeight="1">
      <c r="D7084" s="305"/>
      <c r="AG7084" s="1954"/>
    </row>
    <row r="7086" spans="4:33" s="304" customFormat="1" ht="15.75" customHeight="1">
      <c r="D7086" s="305"/>
      <c r="AG7086" s="1954"/>
    </row>
    <row r="7088" spans="4:33" s="304" customFormat="1" ht="15.75" customHeight="1">
      <c r="D7088" s="305"/>
      <c r="AG7088" s="1954"/>
    </row>
    <row r="7090" spans="4:33" s="304" customFormat="1" ht="15.75" customHeight="1">
      <c r="D7090" s="305"/>
      <c r="AG7090" s="1954"/>
    </row>
    <row r="7092" spans="4:33" s="304" customFormat="1" ht="15.75" customHeight="1">
      <c r="D7092" s="305"/>
      <c r="AG7092" s="1954"/>
    </row>
    <row r="7094" spans="4:33" s="304" customFormat="1" ht="15.75" customHeight="1">
      <c r="D7094" s="305"/>
      <c r="AG7094" s="1954"/>
    </row>
    <row r="7096" spans="4:33" s="304" customFormat="1" ht="15.75" customHeight="1">
      <c r="D7096" s="305"/>
      <c r="AG7096" s="1954"/>
    </row>
    <row r="7098" spans="4:33" s="304" customFormat="1" ht="15.75" customHeight="1">
      <c r="D7098" s="305"/>
      <c r="AG7098" s="1954"/>
    </row>
    <row r="7100" spans="4:33" s="304" customFormat="1" ht="15.75" customHeight="1">
      <c r="D7100" s="305"/>
      <c r="AG7100" s="1954"/>
    </row>
    <row r="7102" spans="4:33" s="304" customFormat="1" ht="15.75" customHeight="1">
      <c r="D7102" s="305"/>
      <c r="AG7102" s="1954"/>
    </row>
    <row r="7104" spans="4:33" s="304" customFormat="1" ht="15.75" customHeight="1">
      <c r="D7104" s="305"/>
      <c r="AG7104" s="1954"/>
    </row>
    <row r="7106" spans="4:33" s="304" customFormat="1" ht="15.75" customHeight="1">
      <c r="D7106" s="305"/>
      <c r="AG7106" s="1954"/>
    </row>
    <row r="7108" spans="4:33" s="304" customFormat="1" ht="15.75" customHeight="1">
      <c r="D7108" s="305"/>
      <c r="AG7108" s="1954"/>
    </row>
    <row r="7110" spans="4:33" s="304" customFormat="1" ht="15.75" customHeight="1">
      <c r="D7110" s="305"/>
      <c r="AG7110" s="1954"/>
    </row>
    <row r="7112" spans="4:33" s="304" customFormat="1" ht="15.75" customHeight="1">
      <c r="D7112" s="305"/>
      <c r="AG7112" s="1954"/>
    </row>
    <row r="7114" spans="4:33" s="304" customFormat="1" ht="15.75" customHeight="1">
      <c r="D7114" s="305"/>
      <c r="AG7114" s="1954"/>
    </row>
    <row r="7116" spans="4:33" s="304" customFormat="1" ht="15.75" customHeight="1">
      <c r="D7116" s="305"/>
      <c r="AG7116" s="1954"/>
    </row>
    <row r="7118" spans="4:33" s="304" customFormat="1" ht="15.75" customHeight="1">
      <c r="D7118" s="305"/>
      <c r="AG7118" s="1954"/>
    </row>
    <row r="7120" spans="4:33" s="304" customFormat="1" ht="15.75" customHeight="1">
      <c r="D7120" s="305"/>
      <c r="AG7120" s="1954"/>
    </row>
    <row r="7122" spans="4:33" s="304" customFormat="1" ht="15.75" customHeight="1">
      <c r="D7122" s="305"/>
      <c r="AG7122" s="1954"/>
    </row>
    <row r="7124" spans="4:33" s="304" customFormat="1" ht="15.75" customHeight="1">
      <c r="D7124" s="305"/>
      <c r="AG7124" s="1954"/>
    </row>
    <row r="7126" spans="4:33" s="304" customFormat="1" ht="15.75" customHeight="1">
      <c r="D7126" s="305"/>
      <c r="AG7126" s="1954"/>
    </row>
    <row r="7128" spans="4:33" s="304" customFormat="1" ht="15.75" customHeight="1">
      <c r="D7128" s="305"/>
      <c r="AG7128" s="1954"/>
    </row>
    <row r="7130" spans="4:33" s="304" customFormat="1" ht="15.75" customHeight="1">
      <c r="D7130" s="305"/>
      <c r="AG7130" s="1954"/>
    </row>
    <row r="7132" spans="4:33" s="304" customFormat="1" ht="15.75" customHeight="1">
      <c r="D7132" s="305"/>
      <c r="AG7132" s="1954"/>
    </row>
    <row r="7134" spans="4:33" s="304" customFormat="1" ht="15.75" customHeight="1">
      <c r="D7134" s="305"/>
      <c r="AG7134" s="1954"/>
    </row>
    <row r="7136" spans="4:33" s="304" customFormat="1" ht="15.75" customHeight="1">
      <c r="D7136" s="305"/>
      <c r="AG7136" s="1954"/>
    </row>
    <row r="7138" spans="4:33" s="304" customFormat="1" ht="15.75" customHeight="1">
      <c r="D7138" s="305"/>
      <c r="AG7138" s="1954"/>
    </row>
    <row r="7140" spans="4:33" s="304" customFormat="1" ht="15.75" customHeight="1">
      <c r="D7140" s="305"/>
      <c r="AG7140" s="1954"/>
    </row>
    <row r="7142" spans="4:33" s="304" customFormat="1" ht="15.75" customHeight="1">
      <c r="D7142" s="305"/>
      <c r="AG7142" s="1954"/>
    </row>
    <row r="7144" spans="4:33" s="304" customFormat="1" ht="15.75" customHeight="1">
      <c r="D7144" s="305"/>
      <c r="AG7144" s="1954"/>
    </row>
    <row r="7146" spans="4:33" s="304" customFormat="1" ht="15.75" customHeight="1">
      <c r="D7146" s="305"/>
      <c r="AG7146" s="1954"/>
    </row>
    <row r="7148" spans="4:33" s="304" customFormat="1" ht="15.75" customHeight="1">
      <c r="D7148" s="305"/>
      <c r="AG7148" s="1954"/>
    </row>
    <row r="7150" spans="4:33" s="304" customFormat="1" ht="15.75" customHeight="1">
      <c r="D7150" s="305"/>
      <c r="AG7150" s="1954"/>
    </row>
    <row r="7152" spans="4:33" s="304" customFormat="1" ht="15.75" customHeight="1">
      <c r="D7152" s="305"/>
      <c r="AG7152" s="1954"/>
    </row>
    <row r="7154" spans="4:33" s="304" customFormat="1" ht="15.75" customHeight="1">
      <c r="D7154" s="305"/>
      <c r="AG7154" s="1954"/>
    </row>
    <row r="7156" spans="4:33" s="304" customFormat="1" ht="15.75" customHeight="1">
      <c r="D7156" s="305"/>
      <c r="AG7156" s="1954"/>
    </row>
    <row r="7158" spans="4:33" s="304" customFormat="1" ht="15.75" customHeight="1">
      <c r="D7158" s="305"/>
      <c r="AG7158" s="1954"/>
    </row>
    <row r="7160" spans="4:33" s="304" customFormat="1" ht="15.75" customHeight="1">
      <c r="D7160" s="305"/>
      <c r="AG7160" s="1954"/>
    </row>
    <row r="7162" spans="4:33" s="304" customFormat="1" ht="15.75" customHeight="1">
      <c r="D7162" s="305"/>
      <c r="AG7162" s="1954"/>
    </row>
    <row r="7164" spans="4:33" s="304" customFormat="1" ht="15.75" customHeight="1">
      <c r="D7164" s="305"/>
      <c r="AG7164" s="1954"/>
    </row>
    <row r="7166" spans="4:33" s="304" customFormat="1" ht="15.75" customHeight="1">
      <c r="D7166" s="305"/>
      <c r="AG7166" s="1954"/>
    </row>
    <row r="7168" spans="4:33" s="304" customFormat="1" ht="15.75" customHeight="1">
      <c r="D7168" s="305"/>
      <c r="AG7168" s="1954"/>
    </row>
    <row r="7170" spans="4:33" s="304" customFormat="1" ht="15.75" customHeight="1">
      <c r="D7170" s="305"/>
      <c r="AG7170" s="1954"/>
    </row>
    <row r="7172" spans="4:33" s="304" customFormat="1" ht="15.75" customHeight="1">
      <c r="D7172" s="305"/>
      <c r="AG7172" s="1954"/>
    </row>
    <row r="7174" spans="4:33" s="304" customFormat="1" ht="15.75" customHeight="1">
      <c r="D7174" s="305"/>
      <c r="AG7174" s="1954"/>
    </row>
    <row r="7176" spans="4:33" s="304" customFormat="1" ht="15.75" customHeight="1">
      <c r="D7176" s="305"/>
      <c r="AG7176" s="1954"/>
    </row>
    <row r="7178" spans="4:33" s="304" customFormat="1" ht="15.75" customHeight="1">
      <c r="D7178" s="305"/>
      <c r="AG7178" s="1954"/>
    </row>
    <row r="7180" spans="4:33" s="304" customFormat="1" ht="15.75" customHeight="1">
      <c r="D7180" s="305"/>
      <c r="AG7180" s="1954"/>
    </row>
    <row r="7182" spans="4:33" s="304" customFormat="1" ht="15.75" customHeight="1">
      <c r="D7182" s="305"/>
      <c r="AG7182" s="1954"/>
    </row>
    <row r="7184" spans="4:33" s="304" customFormat="1" ht="15.75" customHeight="1">
      <c r="D7184" s="305"/>
      <c r="AG7184" s="1954"/>
    </row>
    <row r="7186" spans="4:33" s="304" customFormat="1" ht="15.75" customHeight="1">
      <c r="D7186" s="305"/>
      <c r="AG7186" s="1954"/>
    </row>
    <row r="7188" spans="4:33" s="304" customFormat="1" ht="15.75" customHeight="1">
      <c r="D7188" s="305"/>
      <c r="AG7188" s="1954"/>
    </row>
    <row r="7190" spans="4:33" s="304" customFormat="1" ht="15.75" customHeight="1">
      <c r="D7190" s="305"/>
      <c r="AG7190" s="1954"/>
    </row>
    <row r="7192" spans="4:33" s="304" customFormat="1" ht="15.75" customHeight="1">
      <c r="D7192" s="305"/>
      <c r="AG7192" s="1954"/>
    </row>
    <row r="7194" spans="4:33" s="304" customFormat="1" ht="15.75" customHeight="1">
      <c r="D7194" s="305"/>
      <c r="AG7194" s="1954"/>
    </row>
    <row r="7196" spans="4:33" s="304" customFormat="1" ht="15.75" customHeight="1">
      <c r="D7196" s="305"/>
      <c r="AG7196" s="1954"/>
    </row>
    <row r="7198" spans="4:33" s="304" customFormat="1" ht="15.75" customHeight="1">
      <c r="D7198" s="305"/>
      <c r="AG7198" s="1954"/>
    </row>
    <row r="7200" spans="4:33" s="304" customFormat="1" ht="15.75" customHeight="1">
      <c r="D7200" s="305"/>
      <c r="AG7200" s="1954"/>
    </row>
    <row r="7202" spans="4:33" s="304" customFormat="1" ht="15.75" customHeight="1">
      <c r="D7202" s="305"/>
      <c r="AG7202" s="1954"/>
    </row>
    <row r="7204" spans="4:33" s="304" customFormat="1" ht="15.75" customHeight="1">
      <c r="D7204" s="305"/>
      <c r="AG7204" s="1954"/>
    </row>
    <row r="7206" spans="4:33" s="304" customFormat="1" ht="15.75" customHeight="1">
      <c r="D7206" s="305"/>
      <c r="AG7206" s="1954"/>
    </row>
    <row r="7208" spans="4:33" s="304" customFormat="1" ht="15.75" customHeight="1">
      <c r="D7208" s="305"/>
      <c r="AG7208" s="1954"/>
    </row>
    <row r="7210" spans="4:33" s="304" customFormat="1" ht="15.75" customHeight="1">
      <c r="D7210" s="305"/>
      <c r="AG7210" s="1954"/>
    </row>
    <row r="7212" spans="4:33" s="304" customFormat="1" ht="15.75" customHeight="1">
      <c r="D7212" s="305"/>
      <c r="AG7212" s="1954"/>
    </row>
    <row r="7214" spans="4:33" s="304" customFormat="1" ht="15.75" customHeight="1">
      <c r="D7214" s="305"/>
      <c r="AG7214" s="1954"/>
    </row>
    <row r="7216" spans="4:33" s="304" customFormat="1" ht="15.75" customHeight="1">
      <c r="D7216" s="305"/>
      <c r="AG7216" s="1954"/>
    </row>
    <row r="7218" spans="4:33" s="304" customFormat="1" ht="15.75" customHeight="1">
      <c r="D7218" s="305"/>
      <c r="AG7218" s="1954"/>
    </row>
    <row r="7220" spans="4:33" s="304" customFormat="1" ht="15.75" customHeight="1">
      <c r="D7220" s="305"/>
      <c r="AG7220" s="1954"/>
    </row>
    <row r="7222" spans="4:33" s="304" customFormat="1" ht="15.75" customHeight="1">
      <c r="D7222" s="305"/>
      <c r="AG7222" s="1954"/>
    </row>
    <row r="7224" spans="4:33" s="304" customFormat="1" ht="15.75" customHeight="1">
      <c r="D7224" s="305"/>
      <c r="AG7224" s="1954"/>
    </row>
    <row r="7226" spans="4:33" s="304" customFormat="1" ht="15.75" customHeight="1">
      <c r="D7226" s="305"/>
      <c r="AG7226" s="1954"/>
    </row>
    <row r="7228" spans="4:33" s="304" customFormat="1" ht="15.75" customHeight="1">
      <c r="D7228" s="305"/>
      <c r="AG7228" s="1954"/>
    </row>
    <row r="7230" spans="4:33" s="304" customFormat="1" ht="15.75" customHeight="1">
      <c r="D7230" s="305"/>
      <c r="AG7230" s="1954"/>
    </row>
    <row r="7232" spans="4:33" s="304" customFormat="1" ht="15.75" customHeight="1">
      <c r="D7232" s="305"/>
      <c r="AG7232" s="1954"/>
    </row>
    <row r="7234" spans="4:33" s="304" customFormat="1" ht="15.75" customHeight="1">
      <c r="D7234" s="305"/>
      <c r="AG7234" s="1954"/>
    </row>
    <row r="7236" spans="4:33" s="304" customFormat="1" ht="15.75" customHeight="1">
      <c r="D7236" s="305"/>
      <c r="AG7236" s="1954"/>
    </row>
    <row r="7238" spans="4:33" s="304" customFormat="1" ht="15.75" customHeight="1">
      <c r="D7238" s="305"/>
      <c r="AG7238" s="1954"/>
    </row>
    <row r="7240" spans="4:33" s="304" customFormat="1" ht="15.75" customHeight="1">
      <c r="D7240" s="305"/>
      <c r="AG7240" s="1954"/>
    </row>
    <row r="7242" spans="4:33" s="304" customFormat="1" ht="15.75" customHeight="1">
      <c r="D7242" s="305"/>
      <c r="AG7242" s="1954"/>
    </row>
    <row r="7244" spans="4:33" s="304" customFormat="1" ht="15.75" customHeight="1">
      <c r="D7244" s="305"/>
      <c r="AG7244" s="1954"/>
    </row>
    <row r="7246" spans="4:33" s="304" customFormat="1" ht="15.75" customHeight="1">
      <c r="D7246" s="305"/>
      <c r="AG7246" s="1954"/>
    </row>
    <row r="7248" spans="4:33" s="304" customFormat="1" ht="15.75" customHeight="1">
      <c r="D7248" s="305"/>
      <c r="AG7248" s="1954"/>
    </row>
    <row r="7250" spans="4:33" s="304" customFormat="1" ht="15.75" customHeight="1">
      <c r="D7250" s="305"/>
      <c r="AG7250" s="1954"/>
    </row>
    <row r="7252" spans="4:33" s="304" customFormat="1" ht="15.75" customHeight="1">
      <c r="D7252" s="305"/>
      <c r="AG7252" s="1954"/>
    </row>
    <row r="7254" spans="4:33" s="304" customFormat="1" ht="15.75" customHeight="1">
      <c r="D7254" s="305"/>
      <c r="AG7254" s="1954"/>
    </row>
    <row r="7256" spans="4:33" s="304" customFormat="1" ht="15.75" customHeight="1">
      <c r="D7256" s="305"/>
      <c r="AG7256" s="1954"/>
    </row>
    <row r="7258" spans="4:33" s="304" customFormat="1" ht="15.75" customHeight="1">
      <c r="D7258" s="305"/>
      <c r="AG7258" s="1954"/>
    </row>
    <row r="7260" spans="4:33" s="304" customFormat="1" ht="15.75" customHeight="1">
      <c r="D7260" s="305"/>
      <c r="AG7260" s="1954"/>
    </row>
    <row r="7262" spans="4:33" s="304" customFormat="1" ht="15.75" customHeight="1">
      <c r="D7262" s="305"/>
      <c r="AG7262" s="1954"/>
    </row>
    <row r="7264" spans="4:33" s="304" customFormat="1" ht="15.75" customHeight="1">
      <c r="D7264" s="305"/>
      <c r="AG7264" s="1954"/>
    </row>
    <row r="7266" spans="4:33" s="304" customFormat="1" ht="15.75" customHeight="1">
      <c r="D7266" s="305"/>
      <c r="AG7266" s="1954"/>
    </row>
    <row r="7268" spans="4:33" s="304" customFormat="1" ht="15.75" customHeight="1">
      <c r="D7268" s="305"/>
      <c r="AG7268" s="1954"/>
    </row>
    <row r="7270" spans="4:33" s="304" customFormat="1" ht="15.75" customHeight="1">
      <c r="D7270" s="305"/>
      <c r="AG7270" s="1954"/>
    </row>
    <row r="7272" spans="4:33" s="304" customFormat="1" ht="15.75" customHeight="1">
      <c r="D7272" s="305"/>
      <c r="AG7272" s="1954"/>
    </row>
    <row r="7274" spans="4:33" s="304" customFormat="1" ht="15.75" customHeight="1">
      <c r="D7274" s="305"/>
      <c r="AG7274" s="1954"/>
    </row>
    <row r="7276" spans="4:33" s="304" customFormat="1" ht="15.75" customHeight="1">
      <c r="D7276" s="305"/>
      <c r="AG7276" s="1954"/>
    </row>
    <row r="7278" spans="4:33" s="304" customFormat="1" ht="15.75" customHeight="1">
      <c r="D7278" s="305"/>
      <c r="AG7278" s="1954"/>
    </row>
    <row r="7280" spans="4:33" s="304" customFormat="1" ht="15.75" customHeight="1">
      <c r="D7280" s="305"/>
      <c r="AG7280" s="1954"/>
    </row>
    <row r="7282" spans="4:33" s="304" customFormat="1" ht="15.75" customHeight="1">
      <c r="D7282" s="305"/>
      <c r="AG7282" s="1954"/>
    </row>
    <row r="7284" spans="4:33" s="304" customFormat="1" ht="15.75" customHeight="1">
      <c r="D7284" s="305"/>
      <c r="AG7284" s="1954"/>
    </row>
    <row r="7286" spans="4:33" s="304" customFormat="1" ht="15.75" customHeight="1">
      <c r="D7286" s="305"/>
      <c r="AG7286" s="1954"/>
    </row>
    <row r="7288" spans="4:33" s="304" customFormat="1" ht="15.75" customHeight="1">
      <c r="D7288" s="305"/>
      <c r="AG7288" s="1954"/>
    </row>
    <row r="7290" spans="4:33" s="304" customFormat="1" ht="15.75" customHeight="1">
      <c r="D7290" s="305"/>
      <c r="AG7290" s="1954"/>
    </row>
    <row r="7292" spans="4:33" s="304" customFormat="1" ht="15.75" customHeight="1">
      <c r="D7292" s="305"/>
      <c r="AG7292" s="1954"/>
    </row>
    <row r="7294" spans="4:33" s="304" customFormat="1" ht="15.75" customHeight="1">
      <c r="D7294" s="305"/>
      <c r="AG7294" s="1954"/>
    </row>
    <row r="7296" spans="4:33" s="304" customFormat="1" ht="15.75" customHeight="1">
      <c r="D7296" s="305"/>
      <c r="AG7296" s="1954"/>
    </row>
    <row r="7298" spans="4:33" s="304" customFormat="1" ht="15.75" customHeight="1">
      <c r="D7298" s="305"/>
      <c r="AG7298" s="1954"/>
    </row>
    <row r="7300" spans="4:33" s="304" customFormat="1" ht="15.75" customHeight="1">
      <c r="D7300" s="305"/>
      <c r="AG7300" s="1954"/>
    </row>
    <row r="7302" spans="4:33" s="304" customFormat="1" ht="15.75" customHeight="1">
      <c r="D7302" s="305"/>
      <c r="AG7302" s="1954"/>
    </row>
    <row r="7304" spans="4:33" s="304" customFormat="1" ht="15.75" customHeight="1">
      <c r="D7304" s="305"/>
      <c r="AG7304" s="1954"/>
    </row>
    <row r="7306" spans="4:33" s="304" customFormat="1" ht="15.75" customHeight="1">
      <c r="D7306" s="305"/>
      <c r="AG7306" s="1954"/>
    </row>
    <row r="7308" spans="4:33" s="304" customFormat="1" ht="15.75" customHeight="1">
      <c r="D7308" s="305"/>
      <c r="AG7308" s="1954"/>
    </row>
    <row r="7310" spans="4:33" s="304" customFormat="1" ht="15.75" customHeight="1">
      <c r="D7310" s="305"/>
      <c r="AG7310" s="1954"/>
    </row>
    <row r="7312" spans="4:33" s="304" customFormat="1" ht="15.75" customHeight="1">
      <c r="D7312" s="305"/>
      <c r="AG7312" s="1954"/>
    </row>
    <row r="7314" spans="4:33" s="304" customFormat="1" ht="15.75" customHeight="1">
      <c r="D7314" s="305"/>
      <c r="AG7314" s="1954"/>
    </row>
    <row r="7316" spans="4:33" s="304" customFormat="1" ht="15.75" customHeight="1">
      <c r="D7316" s="305"/>
      <c r="AG7316" s="1954"/>
    </row>
    <row r="7318" spans="4:33" s="304" customFormat="1" ht="15.75" customHeight="1">
      <c r="D7318" s="305"/>
      <c r="AG7318" s="1954"/>
    </row>
    <row r="7320" spans="4:33" s="304" customFormat="1" ht="15.75" customHeight="1">
      <c r="D7320" s="305"/>
      <c r="AG7320" s="1954"/>
    </row>
    <row r="7322" spans="4:33" s="304" customFormat="1" ht="15.75" customHeight="1">
      <c r="D7322" s="305"/>
      <c r="AG7322" s="1954"/>
    </row>
    <row r="7324" spans="4:33" s="304" customFormat="1" ht="15.75" customHeight="1">
      <c r="D7324" s="305"/>
      <c r="AG7324" s="1954"/>
    </row>
    <row r="7326" spans="4:33" s="304" customFormat="1" ht="15.75" customHeight="1">
      <c r="D7326" s="305"/>
      <c r="AG7326" s="1954"/>
    </row>
    <row r="7328" spans="4:33" s="304" customFormat="1" ht="15.75" customHeight="1">
      <c r="D7328" s="305"/>
      <c r="AG7328" s="1954"/>
    </row>
    <row r="7330" spans="4:33" s="304" customFormat="1" ht="15.75" customHeight="1">
      <c r="D7330" s="305"/>
      <c r="AG7330" s="1954"/>
    </row>
    <row r="7332" spans="4:33" s="304" customFormat="1" ht="15.75" customHeight="1">
      <c r="D7332" s="305"/>
      <c r="AG7332" s="1954"/>
    </row>
    <row r="7334" spans="4:33" s="304" customFormat="1" ht="15.75" customHeight="1">
      <c r="D7334" s="305"/>
      <c r="AG7334" s="1954"/>
    </row>
    <row r="7336" spans="4:33" s="304" customFormat="1" ht="15.75" customHeight="1">
      <c r="D7336" s="305"/>
      <c r="AG7336" s="1954"/>
    </row>
    <row r="7338" spans="4:33" s="304" customFormat="1" ht="15.75" customHeight="1">
      <c r="D7338" s="305"/>
      <c r="AG7338" s="1954"/>
    </row>
    <row r="7340" spans="4:33" s="304" customFormat="1" ht="15.75" customHeight="1">
      <c r="D7340" s="305"/>
      <c r="AG7340" s="1954"/>
    </row>
    <row r="7342" spans="4:33" s="304" customFormat="1" ht="15.75" customHeight="1">
      <c r="D7342" s="305"/>
      <c r="AG7342" s="1954"/>
    </row>
    <row r="7344" spans="4:33" s="304" customFormat="1" ht="15.75" customHeight="1">
      <c r="D7344" s="305"/>
      <c r="AG7344" s="1954"/>
    </row>
    <row r="7346" spans="4:33" s="304" customFormat="1" ht="15.75" customHeight="1">
      <c r="D7346" s="305"/>
      <c r="AG7346" s="1954"/>
    </row>
    <row r="7348" spans="4:33" s="304" customFormat="1" ht="15.75" customHeight="1">
      <c r="D7348" s="305"/>
      <c r="AG7348" s="1954"/>
    </row>
    <row r="7350" spans="4:33" s="304" customFormat="1" ht="15.75" customHeight="1">
      <c r="D7350" s="305"/>
      <c r="AG7350" s="1954"/>
    </row>
    <row r="7352" spans="4:33" s="304" customFormat="1" ht="15.75" customHeight="1">
      <c r="D7352" s="305"/>
      <c r="AG7352" s="1954"/>
    </row>
    <row r="7354" spans="4:33" s="304" customFormat="1" ht="15.75" customHeight="1">
      <c r="D7354" s="305"/>
      <c r="AG7354" s="1954"/>
    </row>
    <row r="7356" spans="4:33" s="304" customFormat="1" ht="15.75" customHeight="1">
      <c r="D7356" s="305"/>
      <c r="AG7356" s="1954"/>
    </row>
    <row r="7358" spans="4:33" s="304" customFormat="1" ht="15.75" customHeight="1">
      <c r="D7358" s="305"/>
      <c r="AG7358" s="1954"/>
    </row>
    <row r="7360" spans="4:33" s="304" customFormat="1" ht="15.75" customHeight="1">
      <c r="D7360" s="305"/>
      <c r="AG7360" s="1954"/>
    </row>
    <row r="7362" spans="4:33" s="304" customFormat="1" ht="15.75" customHeight="1">
      <c r="D7362" s="305"/>
      <c r="AG7362" s="1954"/>
    </row>
    <row r="7364" spans="4:33" s="304" customFormat="1" ht="15.75" customHeight="1">
      <c r="D7364" s="305"/>
      <c r="AG7364" s="1954"/>
    </row>
    <row r="7366" spans="4:33" s="304" customFormat="1" ht="15.75" customHeight="1">
      <c r="D7366" s="305"/>
      <c r="AG7366" s="1954"/>
    </row>
    <row r="7368" spans="4:33" s="304" customFormat="1" ht="15.75" customHeight="1">
      <c r="D7368" s="305"/>
      <c r="AG7368" s="1954"/>
    </row>
    <row r="7370" spans="4:33" s="304" customFormat="1" ht="15.75" customHeight="1">
      <c r="D7370" s="305"/>
      <c r="AG7370" s="1954"/>
    </row>
    <row r="7372" spans="4:33" s="304" customFormat="1" ht="15.75" customHeight="1">
      <c r="D7372" s="305"/>
      <c r="AG7372" s="1954"/>
    </row>
    <row r="7374" spans="4:33" s="304" customFormat="1" ht="15.75" customHeight="1">
      <c r="D7374" s="305"/>
      <c r="AG7374" s="1954"/>
    </row>
    <row r="7376" spans="4:33" s="304" customFormat="1" ht="15.75" customHeight="1">
      <c r="D7376" s="305"/>
      <c r="AG7376" s="1954"/>
    </row>
    <row r="7378" spans="4:33" s="304" customFormat="1" ht="15.75" customHeight="1">
      <c r="D7378" s="305"/>
      <c r="AG7378" s="1954"/>
    </row>
    <row r="7380" spans="4:33" s="304" customFormat="1" ht="15.75" customHeight="1">
      <c r="D7380" s="305"/>
      <c r="AG7380" s="1954"/>
    </row>
    <row r="7382" spans="4:33" s="304" customFormat="1" ht="15.75" customHeight="1">
      <c r="D7382" s="305"/>
      <c r="AG7382" s="1954"/>
    </row>
    <row r="7384" spans="4:33" s="304" customFormat="1" ht="15.75" customHeight="1">
      <c r="D7384" s="305"/>
      <c r="AG7384" s="1954"/>
    </row>
    <row r="7386" spans="4:33" s="304" customFormat="1" ht="15.75" customHeight="1">
      <c r="D7386" s="305"/>
      <c r="AG7386" s="1954"/>
    </row>
    <row r="7388" spans="4:33" s="304" customFormat="1" ht="15.75" customHeight="1">
      <c r="D7388" s="305"/>
      <c r="AG7388" s="1954"/>
    </row>
    <row r="7390" spans="4:33" s="304" customFormat="1" ht="15.75" customHeight="1">
      <c r="D7390" s="305"/>
      <c r="AG7390" s="1954"/>
    </row>
    <row r="7392" spans="4:33" s="304" customFormat="1" ht="15.75" customHeight="1">
      <c r="D7392" s="305"/>
      <c r="AG7392" s="1954"/>
    </row>
    <row r="7394" spans="4:33" s="304" customFormat="1" ht="15.75" customHeight="1">
      <c r="D7394" s="305"/>
      <c r="AG7394" s="1954"/>
    </row>
    <row r="7396" spans="4:33" s="304" customFormat="1" ht="15.75" customHeight="1">
      <c r="D7396" s="305"/>
      <c r="AG7396" s="1954"/>
    </row>
    <row r="7398" spans="4:33" s="304" customFormat="1" ht="15.75" customHeight="1">
      <c r="D7398" s="305"/>
      <c r="AG7398" s="1954"/>
    </row>
    <row r="7400" spans="4:33" s="304" customFormat="1" ht="15.75" customHeight="1">
      <c r="D7400" s="305"/>
      <c r="AG7400" s="1954"/>
    </row>
    <row r="7402" spans="4:33" s="304" customFormat="1" ht="15.75" customHeight="1">
      <c r="D7402" s="305"/>
      <c r="AG7402" s="1954"/>
    </row>
    <row r="7404" spans="4:33" s="304" customFormat="1" ht="15.75" customHeight="1">
      <c r="D7404" s="305"/>
      <c r="AG7404" s="1954"/>
    </row>
    <row r="7406" spans="4:33" s="304" customFormat="1" ht="15.75" customHeight="1">
      <c r="D7406" s="305"/>
      <c r="AG7406" s="1954"/>
    </row>
    <row r="7408" spans="4:33" s="304" customFormat="1" ht="15.75" customHeight="1">
      <c r="D7408" s="305"/>
      <c r="AG7408" s="1954"/>
    </row>
    <row r="7410" spans="4:33" s="304" customFormat="1" ht="15.75" customHeight="1">
      <c r="D7410" s="305"/>
      <c r="AG7410" s="1954"/>
    </row>
    <row r="7412" spans="4:33" s="304" customFormat="1" ht="15.75" customHeight="1">
      <c r="D7412" s="305"/>
      <c r="AG7412" s="1954"/>
    </row>
    <row r="7414" spans="4:33" s="304" customFormat="1" ht="15.75" customHeight="1">
      <c r="D7414" s="305"/>
      <c r="AG7414" s="1954"/>
    </row>
    <row r="7416" spans="4:33" s="304" customFormat="1" ht="15.75" customHeight="1">
      <c r="D7416" s="305"/>
      <c r="AG7416" s="1954"/>
    </row>
    <row r="7418" spans="4:33" s="304" customFormat="1" ht="15.75" customHeight="1">
      <c r="D7418" s="305"/>
      <c r="AG7418" s="1954"/>
    </row>
    <row r="7420" spans="4:33" s="304" customFormat="1" ht="15.75" customHeight="1">
      <c r="D7420" s="305"/>
      <c r="AG7420" s="1954"/>
    </row>
    <row r="7422" spans="4:33" s="304" customFormat="1" ht="15.75" customHeight="1">
      <c r="D7422" s="305"/>
      <c r="AG7422" s="1954"/>
    </row>
    <row r="7424" spans="4:33" s="304" customFormat="1" ht="15.75" customHeight="1">
      <c r="D7424" s="305"/>
      <c r="AG7424" s="1954"/>
    </row>
    <row r="7426" spans="4:33" s="304" customFormat="1" ht="15.75" customHeight="1">
      <c r="D7426" s="305"/>
      <c r="AG7426" s="1954"/>
    </row>
    <row r="7428" spans="4:33" s="304" customFormat="1" ht="15.75" customHeight="1">
      <c r="D7428" s="305"/>
      <c r="AG7428" s="1954"/>
    </row>
    <row r="7430" spans="4:33" s="304" customFormat="1" ht="15.75" customHeight="1">
      <c r="D7430" s="305"/>
      <c r="AG7430" s="1954"/>
    </row>
    <row r="7432" spans="4:33" s="304" customFormat="1" ht="15.75" customHeight="1">
      <c r="D7432" s="305"/>
      <c r="AG7432" s="1954"/>
    </row>
    <row r="7434" spans="4:33" s="304" customFormat="1" ht="15.75" customHeight="1">
      <c r="D7434" s="305"/>
      <c r="AG7434" s="1954"/>
    </row>
    <row r="7436" spans="4:33" s="304" customFormat="1" ht="15.75" customHeight="1">
      <c r="D7436" s="305"/>
      <c r="AG7436" s="1954"/>
    </row>
    <row r="7438" spans="4:33" s="304" customFormat="1" ht="15.75" customHeight="1">
      <c r="D7438" s="305"/>
      <c r="AG7438" s="1954"/>
    </row>
    <row r="7440" spans="4:33" s="304" customFormat="1" ht="15.75" customHeight="1">
      <c r="D7440" s="305"/>
      <c r="AG7440" s="1954"/>
    </row>
    <row r="7442" spans="4:33" s="304" customFormat="1" ht="15.75" customHeight="1">
      <c r="D7442" s="305"/>
      <c r="AG7442" s="1954"/>
    </row>
    <row r="7444" spans="4:33" s="304" customFormat="1" ht="15.75" customHeight="1">
      <c r="D7444" s="305"/>
      <c r="AG7444" s="1954"/>
    </row>
    <row r="7446" spans="4:33" s="304" customFormat="1" ht="15.75" customHeight="1">
      <c r="D7446" s="305"/>
      <c r="AG7446" s="1954"/>
    </row>
    <row r="7448" spans="4:33" s="304" customFormat="1" ht="15.75" customHeight="1">
      <c r="D7448" s="305"/>
      <c r="AG7448" s="1954"/>
    </row>
    <row r="7450" spans="4:33" s="304" customFormat="1" ht="15.75" customHeight="1">
      <c r="D7450" s="305"/>
      <c r="AG7450" s="1954"/>
    </row>
    <row r="7452" spans="4:33" s="304" customFormat="1" ht="15.75" customHeight="1">
      <c r="D7452" s="305"/>
      <c r="AG7452" s="1954"/>
    </row>
    <row r="7454" spans="4:33" s="304" customFormat="1" ht="15.75" customHeight="1">
      <c r="D7454" s="305"/>
      <c r="AG7454" s="1954"/>
    </row>
    <row r="7456" spans="4:33" s="304" customFormat="1" ht="15.75" customHeight="1">
      <c r="D7456" s="305"/>
      <c r="AG7456" s="1954"/>
    </row>
    <row r="7458" spans="4:33" s="304" customFormat="1" ht="15.75" customHeight="1">
      <c r="D7458" s="305"/>
      <c r="AG7458" s="1954"/>
    </row>
    <row r="7460" spans="4:33" s="304" customFormat="1" ht="15.75" customHeight="1">
      <c r="D7460" s="305"/>
      <c r="AG7460" s="1954"/>
    </row>
    <row r="7462" spans="4:33" s="304" customFormat="1" ht="15.75" customHeight="1">
      <c r="D7462" s="305"/>
      <c r="AG7462" s="1954"/>
    </row>
    <row r="7464" spans="4:33" s="304" customFormat="1" ht="15.75" customHeight="1">
      <c r="D7464" s="305"/>
      <c r="AG7464" s="1954"/>
    </row>
    <row r="7466" spans="4:33" s="304" customFormat="1" ht="15.75" customHeight="1">
      <c r="D7466" s="305"/>
      <c r="AG7466" s="1954"/>
    </row>
    <row r="7468" spans="4:33" s="304" customFormat="1" ht="15.75" customHeight="1">
      <c r="D7468" s="305"/>
      <c r="AG7468" s="1954"/>
    </row>
    <row r="7470" spans="4:33" s="304" customFormat="1" ht="15.75" customHeight="1">
      <c r="D7470" s="305"/>
      <c r="AG7470" s="1954"/>
    </row>
    <row r="7472" spans="4:33" s="304" customFormat="1" ht="15.75" customHeight="1">
      <c r="D7472" s="305"/>
      <c r="AG7472" s="1954"/>
    </row>
    <row r="7474" spans="4:33" s="304" customFormat="1" ht="15.75" customHeight="1">
      <c r="D7474" s="305"/>
      <c r="AG7474" s="1954"/>
    </row>
    <row r="7476" spans="4:33" s="304" customFormat="1" ht="15.75" customHeight="1">
      <c r="D7476" s="305"/>
      <c r="AG7476" s="1954"/>
    </row>
    <row r="7478" spans="4:33" s="304" customFormat="1" ht="15.75" customHeight="1">
      <c r="D7478" s="305"/>
      <c r="AG7478" s="1954"/>
    </row>
    <row r="7480" spans="4:33" s="304" customFormat="1" ht="15.75" customHeight="1">
      <c r="D7480" s="305"/>
      <c r="AG7480" s="1954"/>
    </row>
    <row r="7482" spans="4:33" s="304" customFormat="1" ht="15.75" customHeight="1">
      <c r="D7482" s="305"/>
      <c r="AG7482" s="1954"/>
    </row>
    <row r="7484" spans="4:33" s="304" customFormat="1" ht="15.75" customHeight="1">
      <c r="D7484" s="305"/>
      <c r="AG7484" s="1954"/>
    </row>
    <row r="7486" spans="4:33" s="304" customFormat="1" ht="15.75" customHeight="1">
      <c r="D7486" s="305"/>
      <c r="AG7486" s="1954"/>
    </row>
    <row r="7488" spans="4:33" s="304" customFormat="1" ht="15.75" customHeight="1">
      <c r="D7488" s="305"/>
      <c r="AG7488" s="1954"/>
    </row>
    <row r="7490" spans="4:33" s="304" customFormat="1" ht="15.75" customHeight="1">
      <c r="D7490" s="305"/>
      <c r="AG7490" s="1954"/>
    </row>
    <row r="7492" spans="4:33" s="304" customFormat="1" ht="15.75" customHeight="1">
      <c r="D7492" s="305"/>
      <c r="AG7492" s="1954"/>
    </row>
    <row r="7494" spans="4:33" s="304" customFormat="1" ht="15.75" customHeight="1">
      <c r="D7494" s="305"/>
      <c r="AG7494" s="1954"/>
    </row>
    <row r="7496" spans="4:33" s="304" customFormat="1" ht="15.75" customHeight="1">
      <c r="D7496" s="305"/>
      <c r="AG7496" s="1954"/>
    </row>
    <row r="7498" spans="4:33" s="304" customFormat="1" ht="15.75" customHeight="1">
      <c r="D7498" s="305"/>
      <c r="AG7498" s="1954"/>
    </row>
    <row r="7500" spans="4:33" s="304" customFormat="1" ht="15.75" customHeight="1">
      <c r="D7500" s="305"/>
      <c r="AG7500" s="1954"/>
    </row>
    <row r="7502" spans="4:33" s="304" customFormat="1" ht="15.75" customHeight="1">
      <c r="D7502" s="305"/>
      <c r="AG7502" s="1954"/>
    </row>
    <row r="7504" spans="4:33" s="304" customFormat="1" ht="15.75" customHeight="1">
      <c r="D7504" s="305"/>
      <c r="AG7504" s="1954"/>
    </row>
    <row r="7506" spans="4:33" s="304" customFormat="1" ht="15.75" customHeight="1">
      <c r="D7506" s="305"/>
      <c r="AG7506" s="1954"/>
    </row>
    <row r="7508" spans="4:33" s="304" customFormat="1" ht="15.75" customHeight="1">
      <c r="D7508" s="305"/>
      <c r="AG7508" s="1954"/>
    </row>
    <row r="7510" spans="4:33" s="304" customFormat="1" ht="15.75" customHeight="1">
      <c r="D7510" s="305"/>
      <c r="AG7510" s="1954"/>
    </row>
    <row r="7512" spans="4:33" s="304" customFormat="1" ht="15.75" customHeight="1">
      <c r="D7512" s="305"/>
      <c r="AG7512" s="1954"/>
    </row>
    <row r="7514" spans="4:33" s="304" customFormat="1" ht="15.75" customHeight="1">
      <c r="D7514" s="305"/>
      <c r="AG7514" s="1954"/>
    </row>
    <row r="7516" spans="4:33" s="304" customFormat="1" ht="15.75" customHeight="1">
      <c r="D7516" s="305"/>
      <c r="AG7516" s="1954"/>
    </row>
    <row r="7518" spans="4:33" s="304" customFormat="1" ht="15.75" customHeight="1">
      <c r="D7518" s="305"/>
      <c r="AG7518" s="1954"/>
    </row>
    <row r="7520" spans="4:33" s="304" customFormat="1" ht="15.75" customHeight="1">
      <c r="D7520" s="305"/>
      <c r="AG7520" s="1954"/>
    </row>
    <row r="7522" spans="4:33" s="304" customFormat="1" ht="15.75" customHeight="1">
      <c r="D7522" s="305"/>
      <c r="AG7522" s="1954"/>
    </row>
    <row r="7524" spans="4:33" s="304" customFormat="1" ht="15.75" customHeight="1">
      <c r="D7524" s="305"/>
      <c r="AG7524" s="1954"/>
    </row>
    <row r="7526" spans="4:33" s="304" customFormat="1" ht="15.75" customHeight="1">
      <c r="D7526" s="305"/>
      <c r="AG7526" s="1954"/>
    </row>
    <row r="7528" spans="4:33" s="304" customFormat="1" ht="15.75" customHeight="1">
      <c r="D7528" s="305"/>
      <c r="AG7528" s="1954"/>
    </row>
    <row r="7530" spans="4:33" s="304" customFormat="1" ht="15.75" customHeight="1">
      <c r="D7530" s="305"/>
      <c r="AG7530" s="1954"/>
    </row>
    <row r="7532" spans="4:33" s="304" customFormat="1" ht="15.75" customHeight="1">
      <c r="D7532" s="305"/>
      <c r="AG7532" s="1954"/>
    </row>
    <row r="7534" spans="4:33" s="304" customFormat="1" ht="15.75" customHeight="1">
      <c r="D7534" s="305"/>
      <c r="AG7534" s="1954"/>
    </row>
    <row r="7536" spans="4:33" s="304" customFormat="1" ht="15.75" customHeight="1">
      <c r="D7536" s="305"/>
      <c r="AG7536" s="1954"/>
    </row>
    <row r="7538" spans="4:33" s="304" customFormat="1" ht="15.75" customHeight="1">
      <c r="D7538" s="305"/>
      <c r="AG7538" s="1954"/>
    </row>
    <row r="7540" spans="4:33" s="304" customFormat="1" ht="15.75" customHeight="1">
      <c r="D7540" s="305"/>
      <c r="AG7540" s="1954"/>
    </row>
    <row r="7542" spans="4:33" s="304" customFormat="1" ht="15.75" customHeight="1">
      <c r="D7542" s="305"/>
      <c r="AG7542" s="1954"/>
    </row>
    <row r="7544" spans="4:33" s="304" customFormat="1" ht="15.75" customHeight="1">
      <c r="D7544" s="305"/>
      <c r="AG7544" s="1954"/>
    </row>
    <row r="7546" spans="4:33" s="304" customFormat="1" ht="15.75" customHeight="1">
      <c r="D7546" s="305"/>
      <c r="AG7546" s="1954"/>
    </row>
    <row r="7548" spans="4:33" s="304" customFormat="1" ht="15.75" customHeight="1">
      <c r="D7548" s="305"/>
      <c r="AG7548" s="1954"/>
    </row>
    <row r="7550" spans="4:33" s="304" customFormat="1" ht="15.75" customHeight="1">
      <c r="D7550" s="305"/>
      <c r="AG7550" s="1954"/>
    </row>
    <row r="7552" spans="4:33" s="304" customFormat="1" ht="15.75" customHeight="1">
      <c r="D7552" s="305"/>
      <c r="AG7552" s="1954"/>
    </row>
    <row r="7554" spans="4:33" s="304" customFormat="1" ht="15.75" customHeight="1">
      <c r="D7554" s="305"/>
      <c r="AG7554" s="1954"/>
    </row>
    <row r="7556" spans="4:33" s="304" customFormat="1" ht="15.75" customHeight="1">
      <c r="D7556" s="305"/>
      <c r="AG7556" s="1954"/>
    </row>
    <row r="7558" spans="4:33" s="304" customFormat="1" ht="15.75" customHeight="1">
      <c r="D7558" s="305"/>
      <c r="AG7558" s="1954"/>
    </row>
    <row r="7560" spans="4:33" s="304" customFormat="1" ht="15.75" customHeight="1">
      <c r="D7560" s="305"/>
      <c r="AG7560" s="1954"/>
    </row>
    <row r="7562" spans="4:33" s="304" customFormat="1" ht="15.75" customHeight="1">
      <c r="D7562" s="305"/>
      <c r="AG7562" s="1954"/>
    </row>
    <row r="7564" spans="4:33" s="304" customFormat="1" ht="15.75" customHeight="1">
      <c r="D7564" s="305"/>
      <c r="AG7564" s="1954"/>
    </row>
    <row r="7566" spans="4:33" s="304" customFormat="1" ht="15.75" customHeight="1">
      <c r="D7566" s="305"/>
      <c r="AG7566" s="1954"/>
    </row>
    <row r="7568" spans="4:33" s="304" customFormat="1" ht="15.75" customHeight="1">
      <c r="D7568" s="305"/>
      <c r="AG7568" s="1954"/>
    </row>
    <row r="7570" spans="4:33" s="304" customFormat="1" ht="15.75" customHeight="1">
      <c r="D7570" s="305"/>
      <c r="AG7570" s="1954"/>
    </row>
    <row r="7572" spans="4:33" s="304" customFormat="1" ht="15.75" customHeight="1">
      <c r="D7572" s="305"/>
      <c r="AG7572" s="1954"/>
    </row>
    <row r="7574" spans="4:33" s="304" customFormat="1" ht="15.75" customHeight="1">
      <c r="D7574" s="305"/>
      <c r="AG7574" s="1954"/>
    </row>
    <row r="7576" spans="4:33" s="304" customFormat="1" ht="15.75" customHeight="1">
      <c r="D7576" s="305"/>
      <c r="AG7576" s="1954"/>
    </row>
    <row r="7578" spans="4:33" s="304" customFormat="1" ht="15.75" customHeight="1">
      <c r="D7578" s="305"/>
      <c r="AG7578" s="1954"/>
    </row>
    <row r="7580" spans="4:33" s="304" customFormat="1" ht="15.75" customHeight="1">
      <c r="D7580" s="305"/>
      <c r="AG7580" s="1954"/>
    </row>
    <row r="7582" spans="4:33" s="304" customFormat="1" ht="15.75" customHeight="1">
      <c r="D7582" s="305"/>
      <c r="AG7582" s="1954"/>
    </row>
    <row r="7584" spans="4:33" s="304" customFormat="1" ht="15.75" customHeight="1">
      <c r="D7584" s="305"/>
      <c r="AG7584" s="1954"/>
    </row>
    <row r="7586" spans="4:33" s="304" customFormat="1" ht="15.75" customHeight="1">
      <c r="D7586" s="305"/>
      <c r="AG7586" s="1954"/>
    </row>
    <row r="7588" spans="4:33" s="304" customFormat="1" ht="15.75" customHeight="1">
      <c r="D7588" s="305"/>
      <c r="AG7588" s="1954"/>
    </row>
    <row r="7590" spans="4:33" s="304" customFormat="1" ht="15.75" customHeight="1">
      <c r="D7590" s="305"/>
      <c r="AG7590" s="1954"/>
    </row>
    <row r="7592" spans="4:33" s="304" customFormat="1" ht="15.75" customHeight="1">
      <c r="D7592" s="305"/>
      <c r="AG7592" s="1954"/>
    </row>
    <row r="7594" spans="4:33" s="304" customFormat="1" ht="15.75" customHeight="1">
      <c r="D7594" s="305"/>
      <c r="AG7594" s="1954"/>
    </row>
    <row r="7596" spans="4:33" s="304" customFormat="1" ht="15.75" customHeight="1">
      <c r="D7596" s="305"/>
      <c r="AG7596" s="1954"/>
    </row>
    <row r="7598" spans="4:33" s="304" customFormat="1" ht="15.75" customHeight="1">
      <c r="D7598" s="305"/>
      <c r="AG7598" s="1954"/>
    </row>
    <row r="7600" spans="4:33" s="304" customFormat="1" ht="15.75" customHeight="1">
      <c r="D7600" s="305"/>
      <c r="AG7600" s="1954"/>
    </row>
    <row r="7602" spans="4:33" s="304" customFormat="1" ht="15.75" customHeight="1">
      <c r="D7602" s="305"/>
      <c r="AG7602" s="1954"/>
    </row>
    <row r="7604" spans="4:33" s="304" customFormat="1" ht="15.75" customHeight="1">
      <c r="D7604" s="305"/>
      <c r="AG7604" s="1954"/>
    </row>
    <row r="7606" spans="4:33" s="304" customFormat="1" ht="15.75" customHeight="1">
      <c r="D7606" s="305"/>
      <c r="AG7606" s="1954"/>
    </row>
    <row r="7608" spans="4:33" s="304" customFormat="1" ht="15.75" customHeight="1">
      <c r="D7608" s="305"/>
      <c r="AG7608" s="1954"/>
    </row>
    <row r="7610" spans="4:33" s="304" customFormat="1" ht="15.75" customHeight="1">
      <c r="D7610" s="305"/>
      <c r="AG7610" s="1954"/>
    </row>
    <row r="7612" spans="4:33" s="304" customFormat="1" ht="15.75" customHeight="1">
      <c r="D7612" s="305"/>
      <c r="AG7612" s="1954"/>
    </row>
    <row r="7614" spans="4:33" s="304" customFormat="1" ht="15.75" customHeight="1">
      <c r="D7614" s="305"/>
      <c r="AG7614" s="1954"/>
    </row>
    <row r="7616" spans="4:33" s="304" customFormat="1" ht="15.75" customHeight="1">
      <c r="D7616" s="305"/>
      <c r="AG7616" s="1954"/>
    </row>
    <row r="7618" spans="4:33" s="304" customFormat="1" ht="15.75" customHeight="1">
      <c r="D7618" s="305"/>
      <c r="AG7618" s="1954"/>
    </row>
    <row r="7620" spans="4:33" s="304" customFormat="1" ht="15.75" customHeight="1">
      <c r="D7620" s="305"/>
      <c r="AG7620" s="1954"/>
    </row>
    <row r="7622" spans="4:33" s="304" customFormat="1" ht="15.75" customHeight="1">
      <c r="D7622" s="305"/>
      <c r="AG7622" s="1954"/>
    </row>
    <row r="7624" spans="4:33" s="304" customFormat="1" ht="15.75" customHeight="1">
      <c r="D7624" s="305"/>
      <c r="AG7624" s="1954"/>
    </row>
    <row r="7626" spans="4:33" s="304" customFormat="1" ht="15.75" customHeight="1">
      <c r="D7626" s="305"/>
      <c r="AG7626" s="1954"/>
    </row>
    <row r="7628" spans="4:33" s="304" customFormat="1" ht="15.75" customHeight="1">
      <c r="D7628" s="305"/>
      <c r="AG7628" s="1954"/>
    </row>
    <row r="7630" spans="4:33" s="304" customFormat="1" ht="15.75" customHeight="1">
      <c r="D7630" s="305"/>
      <c r="AG7630" s="1954"/>
    </row>
    <row r="7632" spans="4:33" s="304" customFormat="1" ht="15.75" customHeight="1">
      <c r="D7632" s="305"/>
      <c r="AG7632" s="1954"/>
    </row>
    <row r="7634" spans="4:33" s="304" customFormat="1" ht="15.75" customHeight="1">
      <c r="D7634" s="305"/>
      <c r="AG7634" s="1954"/>
    </row>
    <row r="7636" spans="4:33" s="304" customFormat="1" ht="15.75" customHeight="1">
      <c r="D7636" s="305"/>
      <c r="AG7636" s="1954"/>
    </row>
    <row r="7638" spans="4:33" s="304" customFormat="1" ht="15.75" customHeight="1">
      <c r="D7638" s="305"/>
      <c r="AG7638" s="1954"/>
    </row>
    <row r="7640" spans="4:33" s="304" customFormat="1" ht="15.75" customHeight="1">
      <c r="D7640" s="305"/>
      <c r="AG7640" s="1954"/>
    </row>
    <row r="7642" spans="4:33" s="304" customFormat="1" ht="15.75" customHeight="1">
      <c r="D7642" s="305"/>
      <c r="AG7642" s="1954"/>
    </row>
    <row r="7644" spans="4:33" s="304" customFormat="1" ht="15.75" customHeight="1">
      <c r="D7644" s="305"/>
      <c r="AG7644" s="1954"/>
    </row>
    <row r="7646" spans="4:33" s="304" customFormat="1" ht="15.75" customHeight="1">
      <c r="D7646" s="305"/>
      <c r="AG7646" s="1954"/>
    </row>
    <row r="7648" spans="4:33" s="304" customFormat="1" ht="15.75" customHeight="1">
      <c r="D7648" s="305"/>
      <c r="AG7648" s="1954"/>
    </row>
    <row r="7650" spans="4:33" s="304" customFormat="1" ht="15.75" customHeight="1">
      <c r="D7650" s="305"/>
      <c r="AG7650" s="1954"/>
    </row>
    <row r="7652" spans="4:33" s="304" customFormat="1" ht="15.75" customHeight="1">
      <c r="D7652" s="305"/>
      <c r="AG7652" s="1954"/>
    </row>
    <row r="7654" spans="4:33" s="304" customFormat="1" ht="15.75" customHeight="1">
      <c r="D7654" s="305"/>
      <c r="AG7654" s="1954"/>
    </row>
    <row r="7656" spans="4:33" s="304" customFormat="1" ht="15.75" customHeight="1">
      <c r="D7656" s="305"/>
      <c r="AG7656" s="1954"/>
    </row>
    <row r="7658" spans="4:33" s="304" customFormat="1" ht="15.75" customHeight="1">
      <c r="D7658" s="305"/>
      <c r="AG7658" s="1954"/>
    </row>
    <row r="7660" spans="4:33" s="304" customFormat="1" ht="15.75" customHeight="1">
      <c r="D7660" s="305"/>
      <c r="AG7660" s="1954"/>
    </row>
    <row r="7662" spans="4:33" s="304" customFormat="1" ht="15.75" customHeight="1">
      <c r="D7662" s="305"/>
      <c r="AG7662" s="1954"/>
    </row>
    <row r="7664" spans="4:33" s="304" customFormat="1" ht="15.75" customHeight="1">
      <c r="D7664" s="305"/>
      <c r="AG7664" s="1954"/>
    </row>
    <row r="7666" spans="4:33" s="304" customFormat="1" ht="15.75" customHeight="1">
      <c r="D7666" s="305"/>
      <c r="AG7666" s="1954"/>
    </row>
    <row r="7668" spans="4:33" s="304" customFormat="1" ht="15.75" customHeight="1">
      <c r="D7668" s="305"/>
      <c r="AG7668" s="1954"/>
    </row>
    <row r="7670" spans="4:33" s="304" customFormat="1" ht="15.75" customHeight="1">
      <c r="D7670" s="305"/>
      <c r="AG7670" s="1954"/>
    </row>
    <row r="7672" spans="4:33" s="304" customFormat="1" ht="15.75" customHeight="1">
      <c r="D7672" s="305"/>
      <c r="AG7672" s="1954"/>
    </row>
    <row r="7674" spans="4:33" s="304" customFormat="1" ht="15.75" customHeight="1">
      <c r="D7674" s="305"/>
      <c r="AG7674" s="1954"/>
    </row>
    <row r="7676" spans="4:33" s="304" customFormat="1" ht="15.75" customHeight="1">
      <c r="D7676" s="305"/>
      <c r="AG7676" s="1954"/>
    </row>
    <row r="7678" spans="4:33" s="304" customFormat="1" ht="15.75" customHeight="1">
      <c r="D7678" s="305"/>
      <c r="AG7678" s="1954"/>
    </row>
    <row r="7680" spans="4:33" s="304" customFormat="1" ht="15.75" customHeight="1">
      <c r="D7680" s="305"/>
      <c r="AG7680" s="1954"/>
    </row>
    <row r="7682" spans="4:33" s="304" customFormat="1" ht="15.75" customHeight="1">
      <c r="D7682" s="305"/>
      <c r="AG7682" s="1954"/>
    </row>
    <row r="7684" spans="4:33" s="304" customFormat="1" ht="15.75" customHeight="1">
      <c r="D7684" s="305"/>
      <c r="AG7684" s="1954"/>
    </row>
    <row r="7686" spans="4:33" s="304" customFormat="1" ht="15.75" customHeight="1">
      <c r="D7686" s="305"/>
      <c r="AG7686" s="1954"/>
    </row>
    <row r="7688" spans="4:33" s="304" customFormat="1" ht="15.75" customHeight="1">
      <c r="D7688" s="305"/>
      <c r="AG7688" s="1954"/>
    </row>
    <row r="7690" spans="4:33" s="304" customFormat="1" ht="15.75" customHeight="1">
      <c r="D7690" s="305"/>
      <c r="AG7690" s="1954"/>
    </row>
    <row r="7692" spans="4:33" s="304" customFormat="1" ht="15.75" customHeight="1">
      <c r="D7692" s="305"/>
      <c r="AG7692" s="1954"/>
    </row>
    <row r="7694" spans="4:33" s="304" customFormat="1" ht="15.75" customHeight="1">
      <c r="D7694" s="305"/>
      <c r="AG7694" s="1954"/>
    </row>
    <row r="7696" spans="4:33" s="304" customFormat="1" ht="15.75" customHeight="1">
      <c r="D7696" s="305"/>
      <c r="AG7696" s="1954"/>
    </row>
    <row r="7698" spans="4:33" s="304" customFormat="1" ht="15.75" customHeight="1">
      <c r="D7698" s="305"/>
      <c r="AG7698" s="1954"/>
    </row>
    <row r="7700" spans="4:33" s="304" customFormat="1" ht="15.75" customHeight="1">
      <c r="D7700" s="305"/>
      <c r="AG7700" s="1954"/>
    </row>
    <row r="7702" spans="4:33" s="304" customFormat="1" ht="15.75" customHeight="1">
      <c r="D7702" s="305"/>
      <c r="AG7702" s="1954"/>
    </row>
    <row r="7704" spans="4:33" s="304" customFormat="1" ht="15.75" customHeight="1">
      <c r="D7704" s="305"/>
      <c r="AG7704" s="1954"/>
    </row>
    <row r="7706" spans="4:33" s="304" customFormat="1" ht="15.75" customHeight="1">
      <c r="D7706" s="305"/>
      <c r="AG7706" s="1954"/>
    </row>
    <row r="7708" spans="4:33" s="304" customFormat="1" ht="15.75" customHeight="1">
      <c r="D7708" s="305"/>
      <c r="AG7708" s="1954"/>
    </row>
    <row r="7710" spans="4:33" s="304" customFormat="1" ht="15.75" customHeight="1">
      <c r="D7710" s="305"/>
      <c r="AG7710" s="1954"/>
    </row>
    <row r="7712" spans="4:33" s="304" customFormat="1" ht="15.75" customHeight="1">
      <c r="D7712" s="305"/>
      <c r="AG7712" s="1954"/>
    </row>
    <row r="7714" spans="4:33" s="304" customFormat="1" ht="15.75" customHeight="1">
      <c r="D7714" s="305"/>
      <c r="AG7714" s="1954"/>
    </row>
    <row r="7716" spans="4:33" s="304" customFormat="1" ht="15.75" customHeight="1">
      <c r="D7716" s="305"/>
      <c r="AG7716" s="1954"/>
    </row>
    <row r="7718" spans="4:33" s="304" customFormat="1" ht="15.75" customHeight="1">
      <c r="D7718" s="305"/>
      <c r="AG7718" s="1954"/>
    </row>
    <row r="7720" spans="4:33" s="304" customFormat="1" ht="15.75" customHeight="1">
      <c r="D7720" s="305"/>
      <c r="AG7720" s="1954"/>
    </row>
    <row r="7722" spans="4:33" s="304" customFormat="1" ht="15.75" customHeight="1">
      <c r="D7722" s="305"/>
      <c r="AG7722" s="1954"/>
    </row>
    <row r="7724" spans="4:33" s="304" customFormat="1" ht="15.75" customHeight="1">
      <c r="D7724" s="305"/>
      <c r="AG7724" s="1954"/>
    </row>
    <row r="7726" spans="4:33" s="304" customFormat="1" ht="15.75" customHeight="1">
      <c r="D7726" s="305"/>
      <c r="AG7726" s="1954"/>
    </row>
    <row r="7728" spans="4:33" s="304" customFormat="1" ht="15.75" customHeight="1">
      <c r="D7728" s="305"/>
      <c r="AG7728" s="1954"/>
    </row>
    <row r="7730" spans="4:33" s="304" customFormat="1" ht="15.75" customHeight="1">
      <c r="D7730" s="305"/>
      <c r="AG7730" s="1954"/>
    </row>
    <row r="7732" spans="4:33" s="304" customFormat="1" ht="15.75" customHeight="1">
      <c r="D7732" s="305"/>
      <c r="AG7732" s="1954"/>
    </row>
    <row r="7734" spans="4:33" s="304" customFormat="1" ht="15.75" customHeight="1">
      <c r="D7734" s="305"/>
      <c r="AG7734" s="1954"/>
    </row>
    <row r="7736" spans="4:33" s="304" customFormat="1" ht="15.75" customHeight="1">
      <c r="D7736" s="305"/>
      <c r="AG7736" s="1954"/>
    </row>
    <row r="7738" spans="4:33" s="304" customFormat="1" ht="15.75" customHeight="1">
      <c r="D7738" s="305"/>
      <c r="AG7738" s="1954"/>
    </row>
    <row r="7740" spans="4:33" s="304" customFormat="1" ht="15.75" customHeight="1">
      <c r="D7740" s="305"/>
      <c r="AG7740" s="1954"/>
    </row>
    <row r="7742" spans="4:33" s="304" customFormat="1" ht="15.75" customHeight="1">
      <c r="D7742" s="305"/>
      <c r="AG7742" s="1954"/>
    </row>
    <row r="7744" spans="4:33" s="304" customFormat="1" ht="15.75" customHeight="1">
      <c r="D7744" s="305"/>
      <c r="AG7744" s="1954"/>
    </row>
    <row r="7746" spans="4:33" s="304" customFormat="1" ht="15.75" customHeight="1">
      <c r="D7746" s="305"/>
      <c r="AG7746" s="1954"/>
    </row>
    <row r="7748" spans="4:33" s="304" customFormat="1" ht="15.75" customHeight="1">
      <c r="D7748" s="305"/>
      <c r="AG7748" s="1954"/>
    </row>
    <row r="7750" spans="4:33" s="304" customFormat="1" ht="15.75" customHeight="1">
      <c r="D7750" s="305"/>
      <c r="AG7750" s="1954"/>
    </row>
    <row r="7752" spans="4:33" s="304" customFormat="1" ht="15.75" customHeight="1">
      <c r="D7752" s="305"/>
      <c r="AG7752" s="1954"/>
    </row>
    <row r="7754" spans="4:33" s="304" customFormat="1" ht="15.75" customHeight="1">
      <c r="D7754" s="305"/>
      <c r="AG7754" s="1954"/>
    </row>
    <row r="7756" spans="4:33" s="304" customFormat="1" ht="15.75" customHeight="1">
      <c r="D7756" s="305"/>
      <c r="AG7756" s="1954"/>
    </row>
    <row r="7758" spans="4:33" s="304" customFormat="1" ht="15.75" customHeight="1">
      <c r="D7758" s="305"/>
      <c r="AG7758" s="1954"/>
    </row>
    <row r="7760" spans="4:33" s="304" customFormat="1" ht="15.75" customHeight="1">
      <c r="D7760" s="305"/>
      <c r="AG7760" s="1954"/>
    </row>
    <row r="7762" spans="4:33" s="304" customFormat="1" ht="15.75" customHeight="1">
      <c r="D7762" s="305"/>
      <c r="AG7762" s="1954"/>
    </row>
    <row r="7764" spans="4:33" s="304" customFormat="1" ht="15.75" customHeight="1">
      <c r="D7764" s="305"/>
      <c r="AG7764" s="1954"/>
    </row>
    <row r="7766" spans="4:33" s="304" customFormat="1" ht="15.75" customHeight="1">
      <c r="D7766" s="305"/>
      <c r="AG7766" s="1954"/>
    </row>
    <row r="7768" spans="4:33" s="304" customFormat="1" ht="15.75" customHeight="1">
      <c r="D7768" s="305"/>
      <c r="AG7768" s="1954"/>
    </row>
    <row r="7770" spans="4:33" s="304" customFormat="1" ht="15.75" customHeight="1">
      <c r="D7770" s="305"/>
      <c r="AG7770" s="1954"/>
    </row>
    <row r="7772" spans="4:33" s="304" customFormat="1" ht="15.75" customHeight="1">
      <c r="D7772" s="305"/>
      <c r="AG7772" s="1954"/>
    </row>
    <row r="7774" spans="4:33" s="304" customFormat="1" ht="15.75" customHeight="1">
      <c r="D7774" s="305"/>
      <c r="AG7774" s="1954"/>
    </row>
    <row r="7776" spans="4:33" s="304" customFormat="1" ht="15.75" customHeight="1">
      <c r="D7776" s="305"/>
      <c r="AG7776" s="1954"/>
    </row>
    <row r="7778" spans="4:33" s="304" customFormat="1" ht="15.75" customHeight="1">
      <c r="D7778" s="305"/>
      <c r="AG7778" s="1954"/>
    </row>
    <row r="7780" spans="4:33" s="304" customFormat="1" ht="15.75" customHeight="1">
      <c r="D7780" s="305"/>
      <c r="AG7780" s="1954"/>
    </row>
    <row r="7782" spans="4:33" s="304" customFormat="1" ht="15.75" customHeight="1">
      <c r="D7782" s="305"/>
      <c r="AG7782" s="1954"/>
    </row>
    <row r="7784" spans="4:33" s="304" customFormat="1" ht="15.75" customHeight="1">
      <c r="D7784" s="305"/>
      <c r="AG7784" s="1954"/>
    </row>
    <row r="7786" spans="4:33" s="304" customFormat="1" ht="15.75" customHeight="1">
      <c r="D7786" s="305"/>
      <c r="AG7786" s="1954"/>
    </row>
    <row r="7788" spans="4:33" s="304" customFormat="1" ht="15.75" customHeight="1">
      <c r="D7788" s="305"/>
      <c r="AG7788" s="1954"/>
    </row>
    <row r="7790" spans="4:33" s="304" customFormat="1" ht="15.75" customHeight="1">
      <c r="D7790" s="305"/>
      <c r="AG7790" s="1954"/>
    </row>
    <row r="7792" spans="4:33" s="304" customFormat="1" ht="15.75" customHeight="1">
      <c r="D7792" s="305"/>
      <c r="AG7792" s="1954"/>
    </row>
    <row r="7794" spans="4:33" s="304" customFormat="1" ht="15.75" customHeight="1">
      <c r="D7794" s="305"/>
      <c r="AG7794" s="1954"/>
    </row>
    <row r="7796" spans="4:33" s="304" customFormat="1" ht="15.75" customHeight="1">
      <c r="D7796" s="305"/>
      <c r="AG7796" s="1954"/>
    </row>
    <row r="7798" spans="4:33" s="304" customFormat="1" ht="15.75" customHeight="1">
      <c r="D7798" s="305"/>
      <c r="AG7798" s="1954"/>
    </row>
    <row r="7800" spans="4:33" s="304" customFormat="1" ht="15.75" customHeight="1">
      <c r="D7800" s="305"/>
      <c r="AG7800" s="1954"/>
    </row>
    <row r="7802" spans="4:33" s="304" customFormat="1" ht="15.75" customHeight="1">
      <c r="D7802" s="305"/>
      <c r="AG7802" s="1954"/>
    </row>
    <row r="7804" spans="4:33" s="304" customFormat="1" ht="15.75" customHeight="1">
      <c r="D7804" s="305"/>
      <c r="AG7804" s="1954"/>
    </row>
    <row r="7806" spans="4:33" s="304" customFormat="1" ht="15.75" customHeight="1">
      <c r="D7806" s="305"/>
      <c r="AG7806" s="1954"/>
    </row>
    <row r="7808" spans="4:33" s="304" customFormat="1" ht="15.75" customHeight="1">
      <c r="D7808" s="305"/>
      <c r="AG7808" s="1954"/>
    </row>
    <row r="7810" spans="4:33" s="304" customFormat="1" ht="15.75" customHeight="1">
      <c r="D7810" s="305"/>
      <c r="AG7810" s="1954"/>
    </row>
    <row r="7812" spans="4:33" s="304" customFormat="1" ht="15.75" customHeight="1">
      <c r="D7812" s="305"/>
      <c r="AG7812" s="1954"/>
    </row>
    <row r="7814" spans="4:33" s="304" customFormat="1" ht="15.75" customHeight="1">
      <c r="D7814" s="305"/>
      <c r="AG7814" s="1954"/>
    </row>
    <row r="7816" spans="4:33" s="304" customFormat="1" ht="15.75" customHeight="1">
      <c r="D7816" s="305"/>
      <c r="AG7816" s="1954"/>
    </row>
    <row r="7818" spans="4:33" s="304" customFormat="1" ht="15.75" customHeight="1">
      <c r="D7818" s="305"/>
      <c r="AG7818" s="1954"/>
    </row>
    <row r="7820" spans="4:33" s="304" customFormat="1" ht="15.75" customHeight="1">
      <c r="D7820" s="305"/>
      <c r="AG7820" s="1954"/>
    </row>
    <row r="7822" spans="4:33" s="304" customFormat="1" ht="15.75" customHeight="1">
      <c r="D7822" s="305"/>
      <c r="AG7822" s="1954"/>
    </row>
    <row r="7824" spans="4:33" s="304" customFormat="1" ht="15.75" customHeight="1">
      <c r="D7824" s="305"/>
      <c r="AG7824" s="1954"/>
    </row>
    <row r="7826" spans="4:33" s="304" customFormat="1" ht="15.75" customHeight="1">
      <c r="D7826" s="305"/>
      <c r="AG7826" s="1954"/>
    </row>
    <row r="7828" spans="4:33" s="304" customFormat="1" ht="15.75" customHeight="1">
      <c r="D7828" s="305"/>
      <c r="AG7828" s="1954"/>
    </row>
    <row r="7830" spans="4:33" s="304" customFormat="1" ht="15.75" customHeight="1">
      <c r="D7830" s="305"/>
      <c r="AG7830" s="1954"/>
    </row>
    <row r="7832" spans="4:33" s="304" customFormat="1" ht="15.75" customHeight="1">
      <c r="D7832" s="305"/>
      <c r="AG7832" s="1954"/>
    </row>
    <row r="7834" spans="4:33" s="304" customFormat="1" ht="15.75" customHeight="1">
      <c r="D7834" s="305"/>
      <c r="AG7834" s="1954"/>
    </row>
    <row r="7836" spans="4:33" s="304" customFormat="1" ht="15.75" customHeight="1">
      <c r="D7836" s="305"/>
      <c r="AG7836" s="1954"/>
    </row>
    <row r="7838" spans="4:33" s="304" customFormat="1" ht="15.75" customHeight="1">
      <c r="D7838" s="305"/>
      <c r="AG7838" s="1954"/>
    </row>
    <row r="7840" spans="4:33" s="304" customFormat="1" ht="15.75" customHeight="1">
      <c r="D7840" s="305"/>
      <c r="AG7840" s="1954"/>
    </row>
    <row r="7842" spans="4:33" s="304" customFormat="1" ht="15.75" customHeight="1">
      <c r="D7842" s="305"/>
      <c r="AG7842" s="1954"/>
    </row>
    <row r="7844" spans="4:33" s="304" customFormat="1" ht="15.75" customHeight="1">
      <c r="D7844" s="305"/>
      <c r="AG7844" s="1954"/>
    </row>
    <row r="7846" spans="4:33" s="304" customFormat="1" ht="15.75" customHeight="1">
      <c r="D7846" s="305"/>
      <c r="AG7846" s="1954"/>
    </row>
    <row r="7848" spans="4:33" s="304" customFormat="1" ht="15.75" customHeight="1">
      <c r="D7848" s="305"/>
      <c r="AG7848" s="1954"/>
    </row>
    <row r="7850" spans="4:33" s="304" customFormat="1" ht="15.75" customHeight="1">
      <c r="D7850" s="305"/>
      <c r="AG7850" s="1954"/>
    </row>
    <row r="7852" spans="4:33" s="304" customFormat="1" ht="15.75" customHeight="1">
      <c r="D7852" s="305"/>
      <c r="AG7852" s="1954"/>
    </row>
    <row r="7854" spans="4:33" s="304" customFormat="1" ht="15.75" customHeight="1">
      <c r="D7854" s="305"/>
      <c r="AG7854" s="1954"/>
    </row>
    <row r="7856" spans="4:33" s="304" customFormat="1" ht="15.75" customHeight="1">
      <c r="D7856" s="305"/>
      <c r="AG7856" s="1954"/>
    </row>
    <row r="7858" spans="4:33" s="304" customFormat="1" ht="15.75" customHeight="1">
      <c r="D7858" s="305"/>
      <c r="AG7858" s="1954"/>
    </row>
    <row r="7860" spans="4:33" s="304" customFormat="1" ht="15.75" customHeight="1">
      <c r="D7860" s="305"/>
      <c r="AG7860" s="1954"/>
    </row>
    <row r="7862" spans="4:33" s="304" customFormat="1" ht="15.75" customHeight="1">
      <c r="D7862" s="305"/>
      <c r="AG7862" s="1954"/>
    </row>
    <row r="7864" spans="4:33" s="304" customFormat="1" ht="15.75" customHeight="1">
      <c r="D7864" s="305"/>
      <c r="AG7864" s="1954"/>
    </row>
    <row r="7866" spans="4:33" s="304" customFormat="1" ht="15.75" customHeight="1">
      <c r="D7866" s="305"/>
      <c r="AG7866" s="1954"/>
    </row>
    <row r="7868" spans="4:33" s="304" customFormat="1" ht="15.75" customHeight="1">
      <c r="D7868" s="305"/>
      <c r="AG7868" s="1954"/>
    </row>
    <row r="7870" spans="4:33" s="304" customFormat="1" ht="15.75" customHeight="1">
      <c r="D7870" s="305"/>
      <c r="AG7870" s="1954"/>
    </row>
    <row r="7872" spans="4:33" s="304" customFormat="1" ht="15.75" customHeight="1">
      <c r="D7872" s="305"/>
      <c r="AG7872" s="1954"/>
    </row>
    <row r="7874" spans="4:33" s="304" customFormat="1" ht="15.75" customHeight="1">
      <c r="D7874" s="305"/>
      <c r="AG7874" s="1954"/>
    </row>
    <row r="7876" spans="4:33" s="304" customFormat="1" ht="15.75" customHeight="1">
      <c r="D7876" s="305"/>
      <c r="AG7876" s="1954"/>
    </row>
    <row r="7878" spans="4:33" s="304" customFormat="1" ht="15.75" customHeight="1">
      <c r="D7878" s="305"/>
      <c r="AG7878" s="1954"/>
    </row>
    <row r="7880" spans="4:33" s="304" customFormat="1" ht="15.75" customHeight="1">
      <c r="D7880" s="305"/>
      <c r="AG7880" s="1954"/>
    </row>
    <row r="7882" spans="4:33" s="304" customFormat="1" ht="15.75" customHeight="1">
      <c r="D7882" s="305"/>
      <c r="AG7882" s="1954"/>
    </row>
    <row r="7884" spans="4:33" s="304" customFormat="1" ht="15.75" customHeight="1">
      <c r="D7884" s="305"/>
      <c r="AG7884" s="1954"/>
    </row>
    <row r="7886" spans="4:33" s="304" customFormat="1" ht="15.75" customHeight="1">
      <c r="D7886" s="305"/>
      <c r="AG7886" s="1954"/>
    </row>
    <row r="7888" spans="4:33" s="304" customFormat="1" ht="15.75" customHeight="1">
      <c r="D7888" s="305"/>
      <c r="AG7888" s="1954"/>
    </row>
    <row r="7890" spans="4:33" s="304" customFormat="1" ht="15.75" customHeight="1">
      <c r="D7890" s="305"/>
      <c r="AG7890" s="1954"/>
    </row>
    <row r="7892" spans="4:33" s="304" customFormat="1" ht="15.75" customHeight="1">
      <c r="D7892" s="305"/>
      <c r="AG7892" s="1954"/>
    </row>
    <row r="7894" spans="4:33" s="304" customFormat="1" ht="15.75" customHeight="1">
      <c r="D7894" s="305"/>
      <c r="AG7894" s="1954"/>
    </row>
    <row r="7896" spans="4:33" s="304" customFormat="1" ht="15.75" customHeight="1">
      <c r="D7896" s="305"/>
      <c r="AG7896" s="1954"/>
    </row>
    <row r="7898" spans="4:33" s="304" customFormat="1" ht="15.75" customHeight="1">
      <c r="D7898" s="305"/>
      <c r="AG7898" s="1954"/>
    </row>
    <row r="7900" spans="4:33" s="304" customFormat="1" ht="15.75" customHeight="1">
      <c r="D7900" s="305"/>
      <c r="AG7900" s="1954"/>
    </row>
    <row r="7902" spans="4:33" s="304" customFormat="1" ht="15.75" customHeight="1">
      <c r="D7902" s="305"/>
      <c r="AG7902" s="1954"/>
    </row>
    <row r="7904" spans="4:33" s="304" customFormat="1" ht="15.75" customHeight="1">
      <c r="D7904" s="305"/>
      <c r="AG7904" s="1954"/>
    </row>
    <row r="7906" spans="4:33" s="304" customFormat="1" ht="15.75" customHeight="1">
      <c r="D7906" s="305"/>
      <c r="AG7906" s="1954"/>
    </row>
    <row r="7908" spans="4:33" s="304" customFormat="1" ht="15.75" customHeight="1">
      <c r="D7908" s="305"/>
      <c r="AG7908" s="1954"/>
    </row>
    <row r="7910" spans="4:33" s="304" customFormat="1" ht="15.75" customHeight="1">
      <c r="D7910" s="305"/>
      <c r="AG7910" s="1954"/>
    </row>
    <row r="7912" spans="4:33" s="304" customFormat="1" ht="15.75" customHeight="1">
      <c r="D7912" s="305"/>
      <c r="AG7912" s="1954"/>
    </row>
    <row r="7914" spans="4:33" s="304" customFormat="1" ht="15.75" customHeight="1">
      <c r="D7914" s="305"/>
      <c r="AG7914" s="1954"/>
    </row>
    <row r="7916" spans="4:33" s="304" customFormat="1" ht="15.75" customHeight="1">
      <c r="D7916" s="305"/>
      <c r="AG7916" s="1954"/>
    </row>
    <row r="7918" spans="4:33" s="304" customFormat="1" ht="15.75" customHeight="1">
      <c r="D7918" s="305"/>
      <c r="AG7918" s="1954"/>
    </row>
    <row r="7920" spans="4:33" s="304" customFormat="1" ht="15.75" customHeight="1">
      <c r="D7920" s="305"/>
      <c r="AG7920" s="1954"/>
    </row>
    <row r="7922" spans="4:33" s="304" customFormat="1" ht="15.75" customHeight="1">
      <c r="D7922" s="305"/>
      <c r="AG7922" s="1954"/>
    </row>
    <row r="7924" spans="4:33" s="304" customFormat="1" ht="15.75" customHeight="1">
      <c r="D7924" s="305"/>
      <c r="AG7924" s="1954"/>
    </row>
    <row r="7926" spans="4:33" s="304" customFormat="1" ht="15.75" customHeight="1">
      <c r="D7926" s="305"/>
      <c r="AG7926" s="1954"/>
    </row>
    <row r="7928" spans="4:33" s="304" customFormat="1" ht="15.75" customHeight="1">
      <c r="D7928" s="305"/>
      <c r="AG7928" s="1954"/>
    </row>
    <row r="7930" spans="4:33" s="304" customFormat="1" ht="15.75" customHeight="1">
      <c r="D7930" s="305"/>
      <c r="AG7930" s="1954"/>
    </row>
    <row r="7932" spans="4:33" s="304" customFormat="1" ht="15.75" customHeight="1">
      <c r="D7932" s="305"/>
      <c r="AG7932" s="1954"/>
    </row>
    <row r="7934" spans="4:33" s="304" customFormat="1" ht="15.75" customHeight="1">
      <c r="D7934" s="305"/>
      <c r="AG7934" s="1954"/>
    </row>
    <row r="7936" spans="4:33" s="304" customFormat="1" ht="15.75" customHeight="1">
      <c r="D7936" s="305"/>
      <c r="AG7936" s="1954"/>
    </row>
    <row r="7938" spans="4:33" s="304" customFormat="1" ht="15.75" customHeight="1">
      <c r="D7938" s="305"/>
      <c r="AG7938" s="1954"/>
    </row>
    <row r="7940" spans="4:33" s="304" customFormat="1" ht="15.75" customHeight="1">
      <c r="D7940" s="305"/>
      <c r="AG7940" s="1954"/>
    </row>
    <row r="7942" spans="4:33" s="304" customFormat="1" ht="15.75" customHeight="1">
      <c r="D7942" s="305"/>
      <c r="AG7942" s="1954"/>
    </row>
    <row r="7944" spans="4:33" s="304" customFormat="1" ht="15.75" customHeight="1">
      <c r="D7944" s="305"/>
      <c r="AG7944" s="1954"/>
    </row>
    <row r="7946" spans="4:33" s="304" customFormat="1" ht="15.75" customHeight="1">
      <c r="D7946" s="305"/>
      <c r="AG7946" s="1954"/>
    </row>
    <row r="7948" spans="4:33" s="304" customFormat="1" ht="15.75" customHeight="1">
      <c r="D7948" s="305"/>
      <c r="AG7948" s="1954"/>
    </row>
    <row r="7950" spans="4:33" s="304" customFormat="1" ht="15.75" customHeight="1">
      <c r="D7950" s="305"/>
      <c r="AG7950" s="1954"/>
    </row>
    <row r="7952" spans="4:33" s="304" customFormat="1" ht="15.75" customHeight="1">
      <c r="D7952" s="305"/>
      <c r="AG7952" s="1954"/>
    </row>
    <row r="7954" spans="4:33" s="304" customFormat="1" ht="15.75" customHeight="1">
      <c r="D7954" s="305"/>
      <c r="AG7954" s="1954"/>
    </row>
    <row r="7956" spans="4:33" s="304" customFormat="1" ht="15.75" customHeight="1">
      <c r="D7956" s="305"/>
      <c r="AG7956" s="1954"/>
    </row>
    <row r="7958" spans="4:33" s="304" customFormat="1" ht="15.75" customHeight="1">
      <c r="D7958" s="305"/>
      <c r="AG7958" s="1954"/>
    </row>
    <row r="7960" spans="4:33" s="304" customFormat="1" ht="15.75" customHeight="1">
      <c r="D7960" s="305"/>
      <c r="AG7960" s="1954"/>
    </row>
    <row r="7962" spans="4:33" s="304" customFormat="1" ht="15.75" customHeight="1">
      <c r="D7962" s="305"/>
      <c r="AG7962" s="1954"/>
    </row>
    <row r="7964" spans="4:33" s="304" customFormat="1" ht="15.75" customHeight="1">
      <c r="D7964" s="305"/>
      <c r="AG7964" s="1954"/>
    </row>
    <row r="7966" spans="4:33" s="304" customFormat="1" ht="15.75" customHeight="1">
      <c r="D7966" s="305"/>
      <c r="AG7966" s="1954"/>
    </row>
    <row r="7968" spans="4:33" s="304" customFormat="1" ht="15.75" customHeight="1">
      <c r="D7968" s="305"/>
      <c r="AG7968" s="1954"/>
    </row>
    <row r="7970" spans="4:33" s="304" customFormat="1" ht="15.75" customHeight="1">
      <c r="D7970" s="305"/>
      <c r="AG7970" s="1954"/>
    </row>
    <row r="7972" spans="4:33" s="304" customFormat="1" ht="15.75" customHeight="1">
      <c r="D7972" s="305"/>
      <c r="AG7972" s="1954"/>
    </row>
    <row r="7974" spans="4:33" s="304" customFormat="1" ht="15.75" customHeight="1">
      <c r="D7974" s="305"/>
      <c r="AG7974" s="1954"/>
    </row>
    <row r="7976" spans="4:33" s="304" customFormat="1" ht="15.75" customHeight="1">
      <c r="D7976" s="305"/>
      <c r="AG7976" s="1954"/>
    </row>
    <row r="7978" spans="4:33" s="304" customFormat="1" ht="15.75" customHeight="1">
      <c r="D7978" s="305"/>
      <c r="AG7978" s="1954"/>
    </row>
    <row r="7980" spans="4:33" s="304" customFormat="1" ht="15.75" customHeight="1">
      <c r="D7980" s="305"/>
      <c r="AG7980" s="1954"/>
    </row>
    <row r="7982" spans="4:33" s="304" customFormat="1" ht="15.75" customHeight="1">
      <c r="D7982" s="305"/>
      <c r="AG7982" s="1954"/>
    </row>
    <row r="7984" spans="4:33" s="304" customFormat="1" ht="15.75" customHeight="1">
      <c r="D7984" s="305"/>
      <c r="AG7984" s="1954"/>
    </row>
    <row r="7986" spans="4:33" s="304" customFormat="1" ht="15.75" customHeight="1">
      <c r="D7986" s="305"/>
      <c r="AG7986" s="1954"/>
    </row>
    <row r="7988" spans="4:33" s="304" customFormat="1" ht="15.75" customHeight="1">
      <c r="D7988" s="305"/>
      <c r="AG7988" s="1954"/>
    </row>
    <row r="7990" spans="4:33" s="304" customFormat="1" ht="15.75" customHeight="1">
      <c r="D7990" s="305"/>
      <c r="AG7990" s="1954"/>
    </row>
    <row r="7992" spans="4:33" s="304" customFormat="1" ht="15.75" customHeight="1">
      <c r="D7992" s="305"/>
      <c r="AG7992" s="1954"/>
    </row>
    <row r="7994" spans="4:33" s="304" customFormat="1" ht="15.75" customHeight="1">
      <c r="D7994" s="305"/>
      <c r="AG7994" s="1954"/>
    </row>
    <row r="7996" spans="4:33" s="304" customFormat="1" ht="15.75" customHeight="1">
      <c r="D7996" s="305"/>
      <c r="AG7996" s="1954"/>
    </row>
    <row r="7998" spans="4:33" s="304" customFormat="1" ht="15.75" customHeight="1">
      <c r="D7998" s="305"/>
      <c r="AG7998" s="1954"/>
    </row>
    <row r="8000" spans="4:33" s="304" customFormat="1" ht="15.75" customHeight="1">
      <c r="D8000" s="305"/>
      <c r="AG8000" s="1954"/>
    </row>
    <row r="8002" spans="4:33" s="304" customFormat="1" ht="15.75" customHeight="1">
      <c r="D8002" s="305"/>
      <c r="AG8002" s="1954"/>
    </row>
    <row r="8004" spans="4:33" s="304" customFormat="1" ht="15.75" customHeight="1">
      <c r="D8004" s="305"/>
      <c r="AG8004" s="1954"/>
    </row>
    <row r="8006" spans="4:33" s="304" customFormat="1" ht="15.75" customHeight="1">
      <c r="D8006" s="305"/>
      <c r="AG8006" s="1954"/>
    </row>
    <row r="8008" spans="4:33" s="304" customFormat="1" ht="15.75" customHeight="1">
      <c r="D8008" s="305"/>
      <c r="AG8008" s="1954"/>
    </row>
    <row r="8010" spans="4:33" s="304" customFormat="1" ht="15.75" customHeight="1">
      <c r="D8010" s="305"/>
      <c r="AG8010" s="1954"/>
    </row>
    <row r="8012" spans="4:33" s="304" customFormat="1" ht="15.75" customHeight="1">
      <c r="D8012" s="305"/>
      <c r="AG8012" s="1954"/>
    </row>
    <row r="8014" spans="4:33" s="304" customFormat="1" ht="15.75" customHeight="1">
      <c r="D8014" s="305"/>
      <c r="AG8014" s="1954"/>
    </row>
    <row r="8016" spans="4:33" s="304" customFormat="1" ht="15.75" customHeight="1">
      <c r="D8016" s="305"/>
      <c r="AG8016" s="1954"/>
    </row>
    <row r="8018" spans="4:33" s="304" customFormat="1" ht="15.75" customHeight="1">
      <c r="D8018" s="305"/>
      <c r="AG8018" s="1954"/>
    </row>
    <row r="8020" spans="4:33" s="304" customFormat="1" ht="15.75" customHeight="1">
      <c r="D8020" s="305"/>
      <c r="AG8020" s="1954"/>
    </row>
    <row r="8022" spans="4:33" s="304" customFormat="1" ht="15.75" customHeight="1">
      <c r="D8022" s="305"/>
      <c r="AG8022" s="1954"/>
    </row>
    <row r="8024" spans="4:33" s="304" customFormat="1" ht="15.75" customHeight="1">
      <c r="D8024" s="305"/>
      <c r="AG8024" s="1954"/>
    </row>
    <row r="8026" spans="4:33" s="304" customFormat="1" ht="15.75" customHeight="1">
      <c r="D8026" s="305"/>
      <c r="AG8026" s="1954"/>
    </row>
    <row r="8028" spans="4:33" s="304" customFormat="1" ht="15.75" customHeight="1">
      <c r="D8028" s="305"/>
      <c r="AG8028" s="1954"/>
    </row>
    <row r="8030" spans="4:33" s="304" customFormat="1" ht="15.75" customHeight="1">
      <c r="D8030" s="305"/>
      <c r="AG8030" s="1954"/>
    </row>
    <row r="8032" spans="4:33" s="304" customFormat="1" ht="15.75" customHeight="1">
      <c r="D8032" s="305"/>
      <c r="AG8032" s="1954"/>
    </row>
    <row r="8034" spans="4:33" s="304" customFormat="1" ht="15.75" customHeight="1">
      <c r="D8034" s="305"/>
      <c r="AG8034" s="1954"/>
    </row>
    <row r="8036" spans="4:33" s="304" customFormat="1" ht="15.75" customHeight="1">
      <c r="D8036" s="305"/>
      <c r="AG8036" s="1954"/>
    </row>
    <row r="8038" spans="4:33" s="304" customFormat="1" ht="15.75" customHeight="1">
      <c r="D8038" s="305"/>
      <c r="AG8038" s="1954"/>
    </row>
    <row r="8040" spans="4:33" s="304" customFormat="1" ht="15.75" customHeight="1">
      <c r="D8040" s="305"/>
      <c r="AG8040" s="1954"/>
    </row>
    <row r="8042" spans="4:33" s="304" customFormat="1" ht="15.75" customHeight="1">
      <c r="D8042" s="305"/>
      <c r="AG8042" s="1954"/>
    </row>
    <row r="8044" spans="4:33" s="304" customFormat="1" ht="15.75" customHeight="1">
      <c r="D8044" s="305"/>
      <c r="AG8044" s="1954"/>
    </row>
    <row r="8046" spans="4:33" s="304" customFormat="1" ht="15.75" customHeight="1">
      <c r="D8046" s="305"/>
      <c r="AG8046" s="1954"/>
    </row>
    <row r="8048" spans="4:33" s="304" customFormat="1" ht="15.75" customHeight="1">
      <c r="D8048" s="305"/>
      <c r="AG8048" s="1954"/>
    </row>
    <row r="8050" spans="4:33" s="304" customFormat="1" ht="15.75" customHeight="1">
      <c r="D8050" s="305"/>
      <c r="AG8050" s="1954"/>
    </row>
    <row r="8052" spans="4:33" s="304" customFormat="1" ht="15.75" customHeight="1">
      <c r="D8052" s="305"/>
      <c r="AG8052" s="1954"/>
    </row>
    <row r="8054" spans="4:33" s="304" customFormat="1" ht="15.75" customHeight="1">
      <c r="D8054" s="305"/>
      <c r="AG8054" s="1954"/>
    </row>
    <row r="8056" spans="4:33" s="304" customFormat="1" ht="15.75" customHeight="1">
      <c r="D8056" s="305"/>
      <c r="AG8056" s="1954"/>
    </row>
    <row r="8058" spans="4:33" s="304" customFormat="1" ht="15.75" customHeight="1">
      <c r="D8058" s="305"/>
      <c r="AG8058" s="1954"/>
    </row>
    <row r="8060" spans="4:33" s="304" customFormat="1" ht="15.75" customHeight="1">
      <c r="D8060" s="305"/>
      <c r="AG8060" s="1954"/>
    </row>
    <row r="8062" spans="4:33" s="304" customFormat="1" ht="15.75" customHeight="1">
      <c r="D8062" s="305"/>
      <c r="AG8062" s="1954"/>
    </row>
    <row r="8064" spans="4:33" s="304" customFormat="1" ht="15.75" customHeight="1">
      <c r="D8064" s="305"/>
      <c r="AG8064" s="1954"/>
    </row>
    <row r="8066" spans="4:33" s="304" customFormat="1" ht="15.75" customHeight="1">
      <c r="D8066" s="305"/>
      <c r="AG8066" s="1954"/>
    </row>
    <row r="8068" spans="4:33" s="304" customFormat="1" ht="15.75" customHeight="1">
      <c r="D8068" s="305"/>
      <c r="AG8068" s="1954"/>
    </row>
    <row r="8070" spans="4:33" s="304" customFormat="1" ht="15.75" customHeight="1">
      <c r="D8070" s="305"/>
      <c r="AG8070" s="1954"/>
    </row>
    <row r="8072" spans="4:33" s="304" customFormat="1" ht="15.75" customHeight="1">
      <c r="D8072" s="305"/>
      <c r="AG8072" s="1954"/>
    </row>
    <row r="8074" spans="4:33" s="304" customFormat="1" ht="15.75" customHeight="1">
      <c r="D8074" s="305"/>
      <c r="AG8074" s="1954"/>
    </row>
    <row r="8076" spans="4:33" s="304" customFormat="1" ht="15.75" customHeight="1">
      <c r="D8076" s="305"/>
      <c r="AG8076" s="1954"/>
    </row>
    <row r="8078" spans="4:33" s="304" customFormat="1" ht="15.75" customHeight="1">
      <c r="D8078" s="305"/>
      <c r="AG8078" s="1954"/>
    </row>
    <row r="8080" spans="4:33" s="304" customFormat="1" ht="15.75" customHeight="1">
      <c r="D8080" s="305"/>
      <c r="AG8080" s="1954"/>
    </row>
    <row r="8082" spans="4:33" s="304" customFormat="1" ht="15.75" customHeight="1">
      <c r="D8082" s="305"/>
      <c r="AG8082" s="1954"/>
    </row>
    <row r="8084" spans="4:33" s="304" customFormat="1" ht="15.75" customHeight="1">
      <c r="D8084" s="305"/>
      <c r="AG8084" s="1954"/>
    </row>
    <row r="8086" spans="4:33" s="304" customFormat="1" ht="15.75" customHeight="1">
      <c r="D8086" s="305"/>
      <c r="AG8086" s="1954"/>
    </row>
    <row r="8088" spans="4:33" s="304" customFormat="1" ht="15.75" customHeight="1">
      <c r="D8088" s="305"/>
      <c r="AG8088" s="1954"/>
    </row>
    <row r="8090" spans="4:33" s="304" customFormat="1" ht="15.75" customHeight="1">
      <c r="D8090" s="305"/>
      <c r="AG8090" s="1954"/>
    </row>
    <row r="8092" spans="4:33" s="304" customFormat="1" ht="15.75" customHeight="1">
      <c r="D8092" s="305"/>
      <c r="AG8092" s="1954"/>
    </row>
    <row r="8094" spans="4:33" s="304" customFormat="1" ht="15.75" customHeight="1">
      <c r="D8094" s="305"/>
      <c r="AG8094" s="1954"/>
    </row>
    <row r="8096" spans="4:33" s="304" customFormat="1" ht="15.75" customHeight="1">
      <c r="D8096" s="305"/>
      <c r="AG8096" s="1954"/>
    </row>
    <row r="8098" spans="4:33" s="304" customFormat="1" ht="15.75" customHeight="1">
      <c r="D8098" s="305"/>
      <c r="AG8098" s="1954"/>
    </row>
    <row r="8100" spans="4:33" s="304" customFormat="1" ht="15.75" customHeight="1">
      <c r="D8100" s="305"/>
      <c r="AG8100" s="1954"/>
    </row>
    <row r="8102" spans="4:33" s="304" customFormat="1" ht="15.75" customHeight="1">
      <c r="D8102" s="305"/>
      <c r="AG8102" s="1954"/>
    </row>
    <row r="8104" spans="4:33" s="304" customFormat="1" ht="15.75" customHeight="1">
      <c r="D8104" s="305"/>
      <c r="AG8104" s="1954"/>
    </row>
    <row r="8106" spans="4:33" s="304" customFormat="1" ht="15.75" customHeight="1">
      <c r="D8106" s="305"/>
      <c r="AG8106" s="1954"/>
    </row>
    <row r="8108" spans="4:33" s="304" customFormat="1" ht="15.75" customHeight="1">
      <c r="D8108" s="305"/>
      <c r="AG8108" s="1954"/>
    </row>
    <row r="8110" spans="4:33" s="304" customFormat="1" ht="15.75" customHeight="1">
      <c r="D8110" s="305"/>
      <c r="AG8110" s="1954"/>
    </row>
    <row r="8112" spans="4:33" s="304" customFormat="1" ht="15.75" customHeight="1">
      <c r="D8112" s="305"/>
      <c r="AG8112" s="1954"/>
    </row>
    <row r="8114" spans="4:33" s="304" customFormat="1" ht="15.75" customHeight="1">
      <c r="D8114" s="305"/>
      <c r="AG8114" s="1954"/>
    </row>
    <row r="8116" spans="4:33" s="304" customFormat="1" ht="15.75" customHeight="1">
      <c r="D8116" s="305"/>
      <c r="AG8116" s="1954"/>
    </row>
    <row r="8118" spans="4:33" s="304" customFormat="1" ht="15.75" customHeight="1">
      <c r="D8118" s="305"/>
      <c r="AG8118" s="1954"/>
    </row>
    <row r="8120" spans="4:33" s="304" customFormat="1" ht="15.75" customHeight="1">
      <c r="D8120" s="305"/>
      <c r="AG8120" s="1954"/>
    </row>
    <row r="8122" spans="4:33" s="304" customFormat="1" ht="15.75" customHeight="1">
      <c r="D8122" s="305"/>
      <c r="AG8122" s="1954"/>
    </row>
    <row r="8124" spans="4:33" s="304" customFormat="1" ht="15.75" customHeight="1">
      <c r="D8124" s="305"/>
      <c r="AG8124" s="1954"/>
    </row>
    <row r="8126" spans="4:33" s="304" customFormat="1" ht="15.75" customHeight="1">
      <c r="D8126" s="305"/>
      <c r="AG8126" s="1954"/>
    </row>
    <row r="8128" spans="4:33" s="304" customFormat="1" ht="15.75" customHeight="1">
      <c r="D8128" s="305"/>
      <c r="AG8128" s="1954"/>
    </row>
    <row r="8130" spans="4:33" s="304" customFormat="1" ht="15.75" customHeight="1">
      <c r="D8130" s="305"/>
      <c r="AG8130" s="1954"/>
    </row>
    <row r="8132" spans="4:33" s="304" customFormat="1" ht="15.75" customHeight="1">
      <c r="D8132" s="305"/>
      <c r="AG8132" s="1954"/>
    </row>
    <row r="8134" spans="4:33" s="304" customFormat="1" ht="15.75" customHeight="1">
      <c r="D8134" s="305"/>
      <c r="AG8134" s="1954"/>
    </row>
    <row r="8136" spans="4:33" s="304" customFormat="1" ht="15.75" customHeight="1">
      <c r="D8136" s="305"/>
      <c r="AG8136" s="1954"/>
    </row>
    <row r="8138" spans="4:33" s="304" customFormat="1" ht="15.75" customHeight="1">
      <c r="D8138" s="305"/>
      <c r="AG8138" s="1954"/>
    </row>
    <row r="8140" spans="4:33" s="304" customFormat="1" ht="15.75" customHeight="1">
      <c r="D8140" s="305"/>
      <c r="AG8140" s="1954"/>
    </row>
    <row r="8142" spans="4:33" s="304" customFormat="1" ht="15.75" customHeight="1">
      <c r="D8142" s="305"/>
      <c r="AG8142" s="1954"/>
    </row>
    <row r="8144" spans="4:33" s="304" customFormat="1" ht="15.75" customHeight="1">
      <c r="D8144" s="305"/>
      <c r="AG8144" s="1954"/>
    </row>
    <row r="8146" spans="4:33" s="304" customFormat="1" ht="15.75" customHeight="1">
      <c r="D8146" s="305"/>
      <c r="AG8146" s="1954"/>
    </row>
    <row r="8148" spans="4:33" s="304" customFormat="1" ht="15.75" customHeight="1">
      <c r="D8148" s="305"/>
      <c r="AG8148" s="1954"/>
    </row>
    <row r="8150" spans="4:33" s="304" customFormat="1" ht="15.75" customHeight="1">
      <c r="D8150" s="305"/>
      <c r="AG8150" s="1954"/>
    </row>
    <row r="8152" spans="4:33" s="304" customFormat="1" ht="15.75" customHeight="1">
      <c r="D8152" s="305"/>
      <c r="AG8152" s="1954"/>
    </row>
    <row r="8154" spans="4:33" s="304" customFormat="1" ht="15.75" customHeight="1">
      <c r="D8154" s="305"/>
      <c r="AG8154" s="1954"/>
    </row>
    <row r="8156" spans="4:33" s="304" customFormat="1" ht="15.75" customHeight="1">
      <c r="D8156" s="305"/>
      <c r="AG8156" s="1954"/>
    </row>
    <row r="8158" spans="4:33" s="304" customFormat="1" ht="15.75" customHeight="1">
      <c r="D8158" s="305"/>
      <c r="AG8158" s="1954"/>
    </row>
    <row r="8160" spans="4:33" s="304" customFormat="1" ht="15.75" customHeight="1">
      <c r="D8160" s="305"/>
      <c r="AG8160" s="1954"/>
    </row>
    <row r="8162" spans="4:33" s="304" customFormat="1" ht="15.75" customHeight="1">
      <c r="D8162" s="305"/>
      <c r="AG8162" s="1954"/>
    </row>
    <row r="8164" spans="4:33" s="304" customFormat="1" ht="15.75" customHeight="1">
      <c r="D8164" s="305"/>
      <c r="AG8164" s="1954"/>
    </row>
    <row r="8166" spans="4:33" s="304" customFormat="1" ht="15.75" customHeight="1">
      <c r="D8166" s="305"/>
      <c r="AG8166" s="1954"/>
    </row>
    <row r="8168" spans="4:33" s="304" customFormat="1" ht="15.75" customHeight="1">
      <c r="D8168" s="305"/>
      <c r="AG8168" s="1954"/>
    </row>
    <row r="8170" spans="4:33" s="304" customFormat="1" ht="15.75" customHeight="1">
      <c r="D8170" s="305"/>
      <c r="AG8170" s="1954"/>
    </row>
    <row r="8172" spans="4:33" s="304" customFormat="1" ht="15.75" customHeight="1">
      <c r="D8172" s="305"/>
      <c r="AG8172" s="1954"/>
    </row>
    <row r="8174" spans="4:33" s="304" customFormat="1" ht="15.75" customHeight="1">
      <c r="D8174" s="305"/>
      <c r="AG8174" s="1954"/>
    </row>
    <row r="8176" spans="4:33" s="304" customFormat="1" ht="15.75" customHeight="1">
      <c r="D8176" s="305"/>
      <c r="AG8176" s="1954"/>
    </row>
    <row r="8178" spans="4:33" s="304" customFormat="1" ht="15.75" customHeight="1">
      <c r="D8178" s="305"/>
      <c r="AG8178" s="1954"/>
    </row>
    <row r="8180" spans="4:33" s="304" customFormat="1" ht="15.75" customHeight="1">
      <c r="D8180" s="305"/>
      <c r="AG8180" s="1954"/>
    </row>
    <row r="8182" spans="4:33" s="304" customFormat="1" ht="15.75" customHeight="1">
      <c r="D8182" s="305"/>
      <c r="AG8182" s="1954"/>
    </row>
    <row r="8184" spans="4:33" s="304" customFormat="1" ht="15.75" customHeight="1">
      <c r="D8184" s="305"/>
      <c r="AG8184" s="1954"/>
    </row>
    <row r="8186" spans="4:33" s="304" customFormat="1" ht="15.75" customHeight="1">
      <c r="D8186" s="305"/>
      <c r="AG8186" s="1954"/>
    </row>
    <row r="8188" spans="4:33" s="304" customFormat="1" ht="15.75" customHeight="1">
      <c r="D8188" s="305"/>
      <c r="AG8188" s="1954"/>
    </row>
    <row r="8190" spans="4:33" s="304" customFormat="1" ht="15.75" customHeight="1">
      <c r="D8190" s="305"/>
      <c r="AG8190" s="1954"/>
    </row>
    <row r="8192" spans="4:33" s="304" customFormat="1" ht="15.75" customHeight="1">
      <c r="D8192" s="305"/>
      <c r="AG8192" s="1954"/>
    </row>
    <row r="8194" spans="4:33" s="304" customFormat="1" ht="15.75" customHeight="1">
      <c r="D8194" s="305"/>
      <c r="AG8194" s="1954"/>
    </row>
    <row r="8196" spans="4:33" s="304" customFormat="1" ht="15.75" customHeight="1">
      <c r="D8196" s="305"/>
      <c r="AG8196" s="1954"/>
    </row>
    <row r="8198" spans="4:33" s="304" customFormat="1" ht="15.75" customHeight="1">
      <c r="D8198" s="305"/>
      <c r="AG8198" s="1954"/>
    </row>
    <row r="8200" spans="4:33" s="304" customFormat="1" ht="15.75" customHeight="1">
      <c r="D8200" s="305"/>
      <c r="AG8200" s="1954"/>
    </row>
    <row r="8202" spans="4:33" s="304" customFormat="1" ht="15.75" customHeight="1">
      <c r="D8202" s="305"/>
      <c r="AG8202" s="1954"/>
    </row>
    <row r="8204" spans="4:33" s="304" customFormat="1" ht="15.75" customHeight="1">
      <c r="D8204" s="305"/>
      <c r="AG8204" s="1954"/>
    </row>
    <row r="8206" spans="4:33" s="304" customFormat="1" ht="15.75" customHeight="1">
      <c r="D8206" s="305"/>
      <c r="AG8206" s="1954"/>
    </row>
    <row r="8208" spans="4:33" s="304" customFormat="1" ht="15.75" customHeight="1">
      <c r="D8208" s="305"/>
      <c r="AG8208" s="1954"/>
    </row>
    <row r="8210" spans="4:33" s="304" customFormat="1" ht="15.75" customHeight="1">
      <c r="D8210" s="305"/>
      <c r="AG8210" s="1954"/>
    </row>
    <row r="8212" spans="4:33" s="304" customFormat="1" ht="15.75" customHeight="1">
      <c r="D8212" s="305"/>
      <c r="AG8212" s="1954"/>
    </row>
    <row r="8214" spans="4:33" s="304" customFormat="1" ht="15.75" customHeight="1">
      <c r="D8214" s="305"/>
      <c r="AG8214" s="1954"/>
    </row>
    <row r="8216" spans="4:33" s="304" customFormat="1" ht="15.75" customHeight="1">
      <c r="D8216" s="305"/>
      <c r="AG8216" s="1954"/>
    </row>
    <row r="8218" spans="4:33" s="304" customFormat="1" ht="15.75" customHeight="1">
      <c r="D8218" s="305"/>
      <c r="AG8218" s="1954"/>
    </row>
    <row r="8220" spans="4:33" s="304" customFormat="1" ht="15.75" customHeight="1">
      <c r="D8220" s="305"/>
      <c r="AG8220" s="1954"/>
    </row>
    <row r="8222" spans="4:33" s="304" customFormat="1" ht="15.75" customHeight="1">
      <c r="D8222" s="305"/>
      <c r="AG8222" s="1954"/>
    </row>
    <row r="8224" spans="4:33" s="304" customFormat="1" ht="15.75" customHeight="1">
      <c r="D8224" s="305"/>
      <c r="AG8224" s="1954"/>
    </row>
    <row r="8226" spans="4:33" s="304" customFormat="1" ht="15.75" customHeight="1">
      <c r="D8226" s="305"/>
      <c r="AG8226" s="1954"/>
    </row>
    <row r="8228" spans="4:33" s="304" customFormat="1" ht="15.75" customHeight="1">
      <c r="D8228" s="305"/>
      <c r="AG8228" s="1954"/>
    </row>
    <row r="8230" spans="4:33" s="304" customFormat="1" ht="15.75" customHeight="1">
      <c r="D8230" s="305"/>
      <c r="AG8230" s="1954"/>
    </row>
    <row r="8232" spans="4:33" s="304" customFormat="1" ht="15.75" customHeight="1">
      <c r="D8232" s="305"/>
      <c r="AG8232" s="1954"/>
    </row>
    <row r="8234" spans="4:33" s="304" customFormat="1" ht="15.75" customHeight="1">
      <c r="D8234" s="305"/>
      <c r="AG8234" s="1954"/>
    </row>
    <row r="8236" spans="4:33" s="304" customFormat="1" ht="15.75" customHeight="1">
      <c r="D8236" s="305"/>
      <c r="AG8236" s="1954"/>
    </row>
    <row r="8238" spans="4:33" s="304" customFormat="1" ht="15.75" customHeight="1">
      <c r="D8238" s="305"/>
      <c r="AG8238" s="1954"/>
    </row>
    <row r="8240" spans="4:33" s="304" customFormat="1" ht="15.75" customHeight="1">
      <c r="D8240" s="305"/>
      <c r="AG8240" s="1954"/>
    </row>
    <row r="8242" spans="4:33" s="304" customFormat="1" ht="15.75" customHeight="1">
      <c r="D8242" s="305"/>
      <c r="AG8242" s="1954"/>
    </row>
    <row r="8244" spans="4:33" s="304" customFormat="1" ht="15.75" customHeight="1">
      <c r="D8244" s="305"/>
      <c r="AG8244" s="1954"/>
    </row>
    <row r="8246" spans="4:33" s="304" customFormat="1" ht="15.75" customHeight="1">
      <c r="D8246" s="305"/>
      <c r="AG8246" s="1954"/>
    </row>
    <row r="8248" spans="4:33" s="304" customFormat="1" ht="15.75" customHeight="1">
      <c r="D8248" s="305"/>
      <c r="AG8248" s="1954"/>
    </row>
    <row r="8250" spans="4:33" s="304" customFormat="1" ht="15.75" customHeight="1">
      <c r="D8250" s="305"/>
      <c r="AG8250" s="1954"/>
    </row>
    <row r="8252" spans="4:33" s="304" customFormat="1" ht="15.75" customHeight="1">
      <c r="D8252" s="305"/>
      <c r="AG8252" s="1954"/>
    </row>
    <row r="8254" spans="4:33" s="304" customFormat="1" ht="15.75" customHeight="1">
      <c r="D8254" s="305"/>
      <c r="AG8254" s="1954"/>
    </row>
    <row r="8256" spans="4:33" s="304" customFormat="1" ht="15.75" customHeight="1">
      <c r="D8256" s="305"/>
      <c r="AG8256" s="1954"/>
    </row>
    <row r="8258" spans="4:33" s="304" customFormat="1" ht="15.75" customHeight="1">
      <c r="D8258" s="305"/>
      <c r="AG8258" s="1954"/>
    </row>
    <row r="8260" spans="4:33" s="304" customFormat="1" ht="15.75" customHeight="1">
      <c r="D8260" s="305"/>
      <c r="AG8260" s="1954"/>
    </row>
    <row r="8262" spans="4:33" s="304" customFormat="1" ht="15.75" customHeight="1">
      <c r="D8262" s="305"/>
      <c r="AG8262" s="1954"/>
    </row>
    <row r="8264" spans="4:33" s="304" customFormat="1" ht="15.75" customHeight="1">
      <c r="D8264" s="305"/>
      <c r="AG8264" s="1954"/>
    </row>
    <row r="8266" spans="4:33" s="304" customFormat="1" ht="15.75" customHeight="1">
      <c r="D8266" s="305"/>
      <c r="AG8266" s="1954"/>
    </row>
    <row r="8268" spans="4:33" s="304" customFormat="1" ht="15.75" customHeight="1">
      <c r="D8268" s="305"/>
      <c r="AG8268" s="1954"/>
    </row>
    <row r="8270" spans="4:33" s="304" customFormat="1" ht="15.75" customHeight="1">
      <c r="D8270" s="305"/>
      <c r="AG8270" s="1954"/>
    </row>
    <row r="8272" spans="4:33" s="304" customFormat="1" ht="15.75" customHeight="1">
      <c r="D8272" s="305"/>
      <c r="AG8272" s="1954"/>
    </row>
    <row r="8274" spans="4:33" s="304" customFormat="1" ht="15.75" customHeight="1">
      <c r="D8274" s="305"/>
      <c r="AG8274" s="1954"/>
    </row>
    <row r="8276" spans="4:33" s="304" customFormat="1" ht="15.75" customHeight="1">
      <c r="D8276" s="305"/>
      <c r="AG8276" s="1954"/>
    </row>
    <row r="8278" spans="4:33" s="304" customFormat="1" ht="15.75" customHeight="1">
      <c r="D8278" s="305"/>
      <c r="AG8278" s="1954"/>
    </row>
    <row r="8280" spans="4:33" s="304" customFormat="1" ht="15.75" customHeight="1">
      <c r="D8280" s="305"/>
      <c r="AG8280" s="1954"/>
    </row>
    <row r="8282" spans="4:33" s="304" customFormat="1" ht="15.75" customHeight="1">
      <c r="D8282" s="305"/>
      <c r="AG8282" s="1954"/>
    </row>
    <row r="8284" spans="4:33" s="304" customFormat="1" ht="15.75" customHeight="1">
      <c r="D8284" s="305"/>
      <c r="AG8284" s="1954"/>
    </row>
    <row r="8286" spans="4:33" s="304" customFormat="1" ht="15.75" customHeight="1">
      <c r="D8286" s="305"/>
      <c r="AG8286" s="1954"/>
    </row>
    <row r="8288" spans="4:33" s="304" customFormat="1" ht="15.75" customHeight="1">
      <c r="D8288" s="305"/>
      <c r="AG8288" s="1954"/>
    </row>
    <row r="8290" spans="4:33" s="304" customFormat="1" ht="15.75" customHeight="1">
      <c r="D8290" s="305"/>
      <c r="AG8290" s="1954"/>
    </row>
    <row r="8292" spans="4:33" s="304" customFormat="1" ht="15.75" customHeight="1">
      <c r="D8292" s="305"/>
      <c r="AG8292" s="1954"/>
    </row>
    <row r="8294" spans="4:33" s="304" customFormat="1" ht="15.75" customHeight="1">
      <c r="D8294" s="305"/>
      <c r="AG8294" s="1954"/>
    </row>
    <row r="8296" spans="4:33" s="304" customFormat="1" ht="15.75" customHeight="1">
      <c r="D8296" s="305"/>
      <c r="AG8296" s="1954"/>
    </row>
    <row r="8298" spans="4:33" s="304" customFormat="1" ht="15.75" customHeight="1">
      <c r="D8298" s="305"/>
      <c r="AG8298" s="1954"/>
    </row>
    <row r="8300" spans="4:33" s="304" customFormat="1" ht="15.75" customHeight="1">
      <c r="D8300" s="305"/>
      <c r="AG8300" s="1954"/>
    </row>
    <row r="8302" spans="4:33" s="304" customFormat="1" ht="15.75" customHeight="1">
      <c r="D8302" s="305"/>
      <c r="AG8302" s="1954"/>
    </row>
    <row r="8304" spans="4:33" s="304" customFormat="1" ht="15.75" customHeight="1">
      <c r="D8304" s="305"/>
      <c r="AG8304" s="1954"/>
    </row>
    <row r="8306" spans="4:33" s="304" customFormat="1" ht="15.75" customHeight="1">
      <c r="D8306" s="305"/>
      <c r="AG8306" s="1954"/>
    </row>
    <row r="8308" spans="4:33" s="304" customFormat="1" ht="15.75" customHeight="1">
      <c r="D8308" s="305"/>
      <c r="AG8308" s="1954"/>
    </row>
    <row r="8310" spans="4:33" s="304" customFormat="1" ht="15.75" customHeight="1">
      <c r="D8310" s="305"/>
      <c r="AG8310" s="1954"/>
    </row>
    <row r="8312" spans="4:33" s="304" customFormat="1" ht="15.75" customHeight="1">
      <c r="D8312" s="305"/>
      <c r="AG8312" s="1954"/>
    </row>
    <row r="8314" spans="4:33" s="304" customFormat="1" ht="15.75" customHeight="1">
      <c r="D8314" s="305"/>
      <c r="AG8314" s="1954"/>
    </row>
    <row r="8316" spans="4:33" s="304" customFormat="1" ht="15.75" customHeight="1">
      <c r="D8316" s="305"/>
      <c r="AG8316" s="1954"/>
    </row>
    <row r="8318" spans="4:33" s="304" customFormat="1" ht="15.75" customHeight="1">
      <c r="D8318" s="305"/>
      <c r="AG8318" s="1954"/>
    </row>
    <row r="8320" spans="4:33" s="304" customFormat="1" ht="15.75" customHeight="1">
      <c r="D8320" s="305"/>
      <c r="AG8320" s="1954"/>
    </row>
    <row r="8322" spans="4:33" s="304" customFormat="1" ht="15.75" customHeight="1">
      <c r="D8322" s="305"/>
      <c r="AG8322" s="1954"/>
    </row>
    <row r="8324" spans="4:33" s="304" customFormat="1" ht="15.75" customHeight="1">
      <c r="D8324" s="305"/>
      <c r="AG8324" s="1954"/>
    </row>
    <row r="8326" spans="4:33" s="304" customFormat="1" ht="15.75" customHeight="1">
      <c r="D8326" s="305"/>
      <c r="AG8326" s="1954"/>
    </row>
    <row r="8328" spans="4:33" s="304" customFormat="1" ht="15.75" customHeight="1">
      <c r="D8328" s="305"/>
      <c r="AG8328" s="1954"/>
    </row>
    <row r="8330" spans="4:33" s="304" customFormat="1" ht="15.75" customHeight="1">
      <c r="D8330" s="305"/>
      <c r="AG8330" s="1954"/>
    </row>
    <row r="8332" spans="4:33" s="304" customFormat="1" ht="15.75" customHeight="1">
      <c r="D8332" s="305"/>
      <c r="AG8332" s="1954"/>
    </row>
    <row r="8334" spans="4:33" s="304" customFormat="1" ht="15.75" customHeight="1">
      <c r="D8334" s="305"/>
      <c r="AG8334" s="1954"/>
    </row>
    <row r="8336" spans="4:33" s="304" customFormat="1" ht="15.75" customHeight="1">
      <c r="D8336" s="305"/>
      <c r="AG8336" s="1954"/>
    </row>
    <row r="8338" spans="4:33" s="304" customFormat="1" ht="15.75" customHeight="1">
      <c r="D8338" s="305"/>
      <c r="AG8338" s="1954"/>
    </row>
    <row r="8340" spans="4:33" s="304" customFormat="1" ht="15.75" customHeight="1">
      <c r="D8340" s="305"/>
      <c r="AG8340" s="1954"/>
    </row>
    <row r="8342" spans="4:33" s="304" customFormat="1" ht="15.75" customHeight="1">
      <c r="D8342" s="305"/>
      <c r="AG8342" s="1954"/>
    </row>
    <row r="8344" spans="4:33" s="304" customFormat="1" ht="15.75" customHeight="1">
      <c r="D8344" s="305"/>
      <c r="AG8344" s="1954"/>
    </row>
    <row r="8346" spans="4:33" s="304" customFormat="1" ht="15.75" customHeight="1">
      <c r="D8346" s="305"/>
      <c r="AG8346" s="1954"/>
    </row>
    <row r="8348" spans="4:33" s="304" customFormat="1" ht="15.75" customHeight="1">
      <c r="D8348" s="305"/>
      <c r="AG8348" s="1954"/>
    </row>
    <row r="8350" spans="4:33" s="304" customFormat="1" ht="15.75" customHeight="1">
      <c r="D8350" s="305"/>
      <c r="AG8350" s="1954"/>
    </row>
    <row r="8352" spans="4:33" s="304" customFormat="1" ht="15.75" customHeight="1">
      <c r="D8352" s="305"/>
      <c r="AG8352" s="1954"/>
    </row>
    <row r="8354" spans="4:33" s="304" customFormat="1" ht="15.75" customHeight="1">
      <c r="D8354" s="305"/>
      <c r="AG8354" s="1954"/>
    </row>
    <row r="8356" spans="4:33" s="304" customFormat="1" ht="15.75" customHeight="1">
      <c r="D8356" s="305"/>
      <c r="AG8356" s="1954"/>
    </row>
    <row r="8358" spans="4:33" s="304" customFormat="1" ht="15.75" customHeight="1">
      <c r="D8358" s="305"/>
      <c r="AG8358" s="1954"/>
    </row>
    <row r="8360" spans="4:33" s="304" customFormat="1" ht="15.75" customHeight="1">
      <c r="D8360" s="305"/>
      <c r="AG8360" s="1954"/>
    </row>
    <row r="8362" spans="4:33" s="304" customFormat="1" ht="15.75" customHeight="1">
      <c r="D8362" s="305"/>
      <c r="AG8362" s="1954"/>
    </row>
    <row r="8364" spans="4:33" s="304" customFormat="1" ht="15.75" customHeight="1">
      <c r="D8364" s="305"/>
      <c r="AG8364" s="1954"/>
    </row>
    <row r="8366" spans="4:33" s="304" customFormat="1" ht="15.75" customHeight="1">
      <c r="D8366" s="305"/>
      <c r="AG8366" s="1954"/>
    </row>
    <row r="8368" spans="4:33" s="304" customFormat="1" ht="15.75" customHeight="1">
      <c r="D8368" s="305"/>
      <c r="AG8368" s="1954"/>
    </row>
    <row r="8370" spans="4:33" s="304" customFormat="1" ht="15.75" customHeight="1">
      <c r="D8370" s="305"/>
      <c r="AG8370" s="1954"/>
    </row>
    <row r="8372" spans="4:33" s="304" customFormat="1" ht="15.75" customHeight="1">
      <c r="D8372" s="305"/>
      <c r="AG8372" s="1954"/>
    </row>
    <row r="8374" spans="4:33" s="304" customFormat="1" ht="15.75" customHeight="1">
      <c r="D8374" s="305"/>
      <c r="AG8374" s="1954"/>
    </row>
    <row r="8376" spans="4:33" s="304" customFormat="1" ht="15.75" customHeight="1">
      <c r="D8376" s="305"/>
      <c r="AG8376" s="1954"/>
    </row>
    <row r="8378" spans="4:33" s="304" customFormat="1" ht="15.75" customHeight="1">
      <c r="D8378" s="305"/>
      <c r="AG8378" s="1954"/>
    </row>
    <row r="8380" spans="4:33" s="304" customFormat="1" ht="15.75" customHeight="1">
      <c r="D8380" s="305"/>
      <c r="AG8380" s="1954"/>
    </row>
    <row r="8382" spans="4:33" s="304" customFormat="1" ht="15.75" customHeight="1">
      <c r="D8382" s="305"/>
      <c r="AG8382" s="1954"/>
    </row>
    <row r="8384" spans="4:33" s="304" customFormat="1" ht="15.75" customHeight="1">
      <c r="D8384" s="305"/>
      <c r="AG8384" s="1954"/>
    </row>
    <row r="8386" spans="4:33" s="304" customFormat="1" ht="15.75" customHeight="1">
      <c r="D8386" s="305"/>
      <c r="AG8386" s="1954"/>
    </row>
    <row r="8388" spans="4:33" s="304" customFormat="1" ht="15.75" customHeight="1">
      <c r="D8388" s="305"/>
      <c r="AG8388" s="1954"/>
    </row>
    <row r="8390" spans="4:33" s="304" customFormat="1" ht="15.75" customHeight="1">
      <c r="D8390" s="305"/>
      <c r="AG8390" s="1954"/>
    </row>
    <row r="8392" spans="4:33" s="304" customFormat="1" ht="15.75" customHeight="1">
      <c r="D8392" s="305"/>
      <c r="AG8392" s="1954"/>
    </row>
    <row r="8394" spans="4:33" s="304" customFormat="1" ht="15.75" customHeight="1">
      <c r="D8394" s="305"/>
      <c r="AG8394" s="1954"/>
    </row>
    <row r="8396" spans="4:33" s="304" customFormat="1" ht="15.75" customHeight="1">
      <c r="D8396" s="305"/>
      <c r="AG8396" s="1954"/>
    </row>
    <row r="8398" spans="4:33" s="304" customFormat="1" ht="15.75" customHeight="1">
      <c r="D8398" s="305"/>
      <c r="AG8398" s="1954"/>
    </row>
    <row r="8400" spans="4:33" s="304" customFormat="1" ht="15.75" customHeight="1">
      <c r="D8400" s="305"/>
      <c r="AG8400" s="1954"/>
    </row>
    <row r="8402" spans="4:33" s="304" customFormat="1" ht="15.75" customHeight="1">
      <c r="D8402" s="305"/>
      <c r="AG8402" s="1954"/>
    </row>
    <row r="8404" spans="4:33" s="304" customFormat="1" ht="15.75" customHeight="1">
      <c r="D8404" s="305"/>
      <c r="AG8404" s="1954"/>
    </row>
    <row r="8406" spans="4:33" s="304" customFormat="1" ht="15.75" customHeight="1">
      <c r="D8406" s="305"/>
      <c r="AG8406" s="1954"/>
    </row>
    <row r="8408" spans="4:33" s="304" customFormat="1" ht="15.75" customHeight="1">
      <c r="D8408" s="305"/>
      <c r="AG8408" s="1954"/>
    </row>
    <row r="8410" spans="4:33" s="304" customFormat="1" ht="15.75" customHeight="1">
      <c r="D8410" s="305"/>
      <c r="AG8410" s="1954"/>
    </row>
    <row r="8412" spans="4:33" s="304" customFormat="1" ht="15.75" customHeight="1">
      <c r="D8412" s="305"/>
      <c r="AG8412" s="1954"/>
    </row>
    <row r="8414" spans="4:33" s="304" customFormat="1" ht="15.75" customHeight="1">
      <c r="D8414" s="305"/>
      <c r="AG8414" s="1954"/>
    </row>
    <row r="8416" spans="4:33" s="304" customFormat="1" ht="15.75" customHeight="1">
      <c r="D8416" s="305"/>
      <c r="AG8416" s="1954"/>
    </row>
    <row r="8418" spans="4:33" s="304" customFormat="1" ht="15.75" customHeight="1">
      <c r="D8418" s="305"/>
      <c r="AG8418" s="1954"/>
    </row>
    <row r="8420" spans="4:33" s="304" customFormat="1" ht="15.75" customHeight="1">
      <c r="D8420" s="305"/>
      <c r="AG8420" s="1954"/>
    </row>
    <row r="8422" spans="4:33" s="304" customFormat="1" ht="15.75" customHeight="1">
      <c r="D8422" s="305"/>
      <c r="AG8422" s="1954"/>
    </row>
    <row r="8424" spans="4:33" s="304" customFormat="1" ht="15.75" customHeight="1">
      <c r="D8424" s="305"/>
      <c r="AG8424" s="1954"/>
    </row>
    <row r="8426" spans="4:33" s="304" customFormat="1" ht="15.75" customHeight="1">
      <c r="D8426" s="305"/>
      <c r="AG8426" s="1954"/>
    </row>
    <row r="8428" spans="4:33" s="304" customFormat="1" ht="15.75" customHeight="1">
      <c r="D8428" s="305"/>
      <c r="AG8428" s="1954"/>
    </row>
    <row r="8430" spans="4:33" s="304" customFormat="1" ht="15.75" customHeight="1">
      <c r="D8430" s="305"/>
      <c r="AG8430" s="1954"/>
    </row>
    <row r="8432" spans="4:33" s="304" customFormat="1" ht="15.75" customHeight="1">
      <c r="D8432" s="305"/>
      <c r="AG8432" s="1954"/>
    </row>
    <row r="8434" spans="4:33" s="304" customFormat="1" ht="15.75" customHeight="1">
      <c r="D8434" s="305"/>
      <c r="AG8434" s="1954"/>
    </row>
    <row r="8436" spans="4:33" s="304" customFormat="1" ht="15.75" customHeight="1">
      <c r="D8436" s="305"/>
      <c r="AG8436" s="1954"/>
    </row>
    <row r="8438" spans="4:33" s="304" customFormat="1" ht="15.75" customHeight="1">
      <c r="D8438" s="305"/>
      <c r="AG8438" s="1954"/>
    </row>
    <row r="8440" spans="4:33" s="304" customFormat="1" ht="15.75" customHeight="1">
      <c r="D8440" s="305"/>
      <c r="AG8440" s="1954"/>
    </row>
    <row r="8442" spans="4:33" s="304" customFormat="1" ht="15.75" customHeight="1">
      <c r="D8442" s="305"/>
      <c r="AG8442" s="1954"/>
    </row>
    <row r="8444" spans="4:33" s="304" customFormat="1" ht="15.75" customHeight="1">
      <c r="D8444" s="305"/>
      <c r="AG8444" s="1954"/>
    </row>
    <row r="8446" spans="4:33" s="304" customFormat="1" ht="15.75" customHeight="1">
      <c r="D8446" s="305"/>
      <c r="AG8446" s="1954"/>
    </row>
    <row r="8448" spans="4:33" s="304" customFormat="1" ht="15.75" customHeight="1">
      <c r="D8448" s="305"/>
      <c r="AG8448" s="1954"/>
    </row>
    <row r="8450" spans="4:33" s="304" customFormat="1" ht="15.75" customHeight="1">
      <c r="D8450" s="305"/>
      <c r="AG8450" s="1954"/>
    </row>
    <row r="8452" spans="4:33" s="304" customFormat="1" ht="15.75" customHeight="1">
      <c r="D8452" s="305"/>
      <c r="AG8452" s="1954"/>
    </row>
    <row r="8454" spans="4:33" s="304" customFormat="1" ht="15.75" customHeight="1">
      <c r="D8454" s="305"/>
      <c r="AG8454" s="1954"/>
    </row>
    <row r="8456" spans="4:33" s="304" customFormat="1" ht="15.75" customHeight="1">
      <c r="D8456" s="305"/>
      <c r="AG8456" s="1954"/>
    </row>
    <row r="8458" spans="4:33" s="304" customFormat="1" ht="15.75" customHeight="1">
      <c r="D8458" s="305"/>
      <c r="AG8458" s="1954"/>
    </row>
    <row r="8460" spans="4:33" s="304" customFormat="1" ht="15.75" customHeight="1">
      <c r="D8460" s="305"/>
      <c r="AG8460" s="1954"/>
    </row>
    <row r="8462" spans="4:33" s="304" customFormat="1" ht="15.75" customHeight="1">
      <c r="D8462" s="305"/>
      <c r="AG8462" s="1954"/>
    </row>
    <row r="8464" spans="4:33" s="304" customFormat="1" ht="15.75" customHeight="1">
      <c r="D8464" s="305"/>
      <c r="AG8464" s="1954"/>
    </row>
    <row r="8466" spans="4:33" s="304" customFormat="1" ht="15.75" customHeight="1">
      <c r="D8466" s="305"/>
      <c r="AG8466" s="1954"/>
    </row>
    <row r="8468" spans="4:33" s="304" customFormat="1" ht="15.75" customHeight="1">
      <c r="D8468" s="305"/>
      <c r="AG8468" s="1954"/>
    </row>
    <row r="8470" spans="4:33" s="304" customFormat="1" ht="15.75" customHeight="1">
      <c r="D8470" s="305"/>
      <c r="AG8470" s="1954"/>
    </row>
    <row r="8472" spans="4:33" s="304" customFormat="1" ht="15.75" customHeight="1">
      <c r="D8472" s="305"/>
      <c r="AG8472" s="1954"/>
    </row>
    <row r="8474" spans="4:33" s="304" customFormat="1" ht="15.75" customHeight="1">
      <c r="D8474" s="305"/>
      <c r="AG8474" s="1954"/>
    </row>
    <row r="8476" spans="4:33" s="304" customFormat="1" ht="15.75" customHeight="1">
      <c r="D8476" s="305"/>
      <c r="AG8476" s="1954"/>
    </row>
    <row r="8478" spans="4:33" s="304" customFormat="1" ht="15.75" customHeight="1">
      <c r="D8478" s="305"/>
      <c r="AG8478" s="1954"/>
    </row>
    <row r="8480" spans="4:33" s="304" customFormat="1" ht="15.75" customHeight="1">
      <c r="D8480" s="305"/>
      <c r="AG8480" s="1954"/>
    </row>
    <row r="8482" spans="4:33" s="304" customFormat="1" ht="15.75" customHeight="1">
      <c r="D8482" s="305"/>
      <c r="AG8482" s="1954"/>
    </row>
    <row r="8484" spans="4:33" s="304" customFormat="1" ht="15.75" customHeight="1">
      <c r="D8484" s="305"/>
      <c r="AG8484" s="1954"/>
    </row>
    <row r="8486" spans="4:33" s="304" customFormat="1" ht="15.75" customHeight="1">
      <c r="D8486" s="305"/>
      <c r="AG8486" s="1954"/>
    </row>
    <row r="8488" spans="4:33" s="304" customFormat="1" ht="15.75" customHeight="1">
      <c r="D8488" s="305"/>
      <c r="AG8488" s="1954"/>
    </row>
    <row r="8490" spans="4:33" s="304" customFormat="1" ht="15.75" customHeight="1">
      <c r="D8490" s="305"/>
      <c r="AG8490" s="1954"/>
    </row>
    <row r="8492" spans="4:33" s="304" customFormat="1" ht="15.75" customHeight="1">
      <c r="D8492" s="305"/>
      <c r="AG8492" s="1954"/>
    </row>
    <row r="8494" spans="4:33" s="304" customFormat="1" ht="15.75" customHeight="1">
      <c r="D8494" s="305"/>
      <c r="AG8494" s="1954"/>
    </row>
    <row r="8496" spans="4:33" s="304" customFormat="1" ht="15.75" customHeight="1">
      <c r="D8496" s="305"/>
      <c r="AG8496" s="1954"/>
    </row>
    <row r="8498" spans="4:33" s="304" customFormat="1" ht="15.75" customHeight="1">
      <c r="D8498" s="305"/>
      <c r="AG8498" s="1954"/>
    </row>
    <row r="8500" spans="4:33" s="304" customFormat="1" ht="15.75" customHeight="1">
      <c r="D8500" s="305"/>
      <c r="AG8500" s="1954"/>
    </row>
    <row r="8502" spans="4:33" s="304" customFormat="1" ht="15.75" customHeight="1">
      <c r="D8502" s="305"/>
      <c r="AG8502" s="1954"/>
    </row>
    <row r="8504" spans="4:33" s="304" customFormat="1" ht="15.75" customHeight="1">
      <c r="D8504" s="305"/>
      <c r="AG8504" s="1954"/>
    </row>
    <row r="8506" spans="4:33" s="304" customFormat="1" ht="15.75" customHeight="1">
      <c r="D8506" s="305"/>
      <c r="AG8506" s="1954"/>
    </row>
    <row r="8508" spans="4:33" s="304" customFormat="1" ht="15.75" customHeight="1">
      <c r="D8508" s="305"/>
      <c r="AG8508" s="1954"/>
    </row>
    <row r="8510" spans="4:33" s="304" customFormat="1" ht="15.75" customHeight="1">
      <c r="D8510" s="305"/>
      <c r="AG8510" s="1954"/>
    </row>
    <row r="8512" spans="4:33" s="304" customFormat="1" ht="15.75" customHeight="1">
      <c r="D8512" s="305"/>
      <c r="AG8512" s="1954"/>
    </row>
    <row r="8514" spans="4:33" s="304" customFormat="1" ht="15.75" customHeight="1">
      <c r="D8514" s="305"/>
      <c r="AG8514" s="1954"/>
    </row>
    <row r="8516" spans="4:33" s="304" customFormat="1" ht="15.75" customHeight="1">
      <c r="D8516" s="305"/>
      <c r="AG8516" s="1954"/>
    </row>
    <row r="8518" spans="4:33" s="304" customFormat="1" ht="15.75" customHeight="1">
      <c r="D8518" s="305"/>
      <c r="AG8518" s="1954"/>
    </row>
    <row r="8520" spans="4:33" s="304" customFormat="1" ht="15.75" customHeight="1">
      <c r="D8520" s="305"/>
      <c r="AG8520" s="1954"/>
    </row>
    <row r="8522" spans="4:33" s="304" customFormat="1" ht="15.75" customHeight="1">
      <c r="D8522" s="305"/>
      <c r="AG8522" s="1954"/>
    </row>
    <row r="8524" spans="4:33" s="304" customFormat="1" ht="15.75" customHeight="1">
      <c r="D8524" s="305"/>
      <c r="AG8524" s="1954"/>
    </row>
    <row r="8526" spans="4:33" s="304" customFormat="1" ht="15.75" customHeight="1">
      <c r="D8526" s="305"/>
      <c r="AG8526" s="1954"/>
    </row>
    <row r="8528" spans="4:33" s="304" customFormat="1" ht="15.75" customHeight="1">
      <c r="D8528" s="305"/>
      <c r="AG8528" s="1954"/>
    </row>
    <row r="8530" spans="4:33" s="304" customFormat="1" ht="15.75" customHeight="1">
      <c r="D8530" s="305"/>
      <c r="AG8530" s="1954"/>
    </row>
    <row r="8532" spans="4:33" s="304" customFormat="1" ht="15.75" customHeight="1">
      <c r="D8532" s="305"/>
      <c r="AG8532" s="1954"/>
    </row>
    <row r="8534" spans="4:33" s="304" customFormat="1" ht="15.75" customHeight="1">
      <c r="D8534" s="305"/>
      <c r="AG8534" s="1954"/>
    </row>
    <row r="8536" spans="4:33" s="304" customFormat="1" ht="15.75" customHeight="1">
      <c r="D8536" s="305"/>
      <c r="AG8536" s="1954"/>
    </row>
    <row r="8538" spans="4:33" s="304" customFormat="1" ht="15.75" customHeight="1">
      <c r="D8538" s="305"/>
      <c r="AG8538" s="1954"/>
    </row>
    <row r="8540" spans="4:33" s="304" customFormat="1" ht="15.75" customHeight="1">
      <c r="D8540" s="305"/>
      <c r="AG8540" s="1954"/>
    </row>
    <row r="8542" spans="4:33" s="304" customFormat="1" ht="15.75" customHeight="1">
      <c r="D8542" s="305"/>
      <c r="AG8542" s="1954"/>
    </row>
    <row r="8544" spans="4:33" s="304" customFormat="1" ht="15.75" customHeight="1">
      <c r="D8544" s="305"/>
      <c r="AG8544" s="1954"/>
    </row>
    <row r="8546" spans="4:33" s="304" customFormat="1" ht="15.75" customHeight="1">
      <c r="D8546" s="305"/>
      <c r="AG8546" s="1954"/>
    </row>
    <row r="8548" spans="4:33" s="304" customFormat="1" ht="15.75" customHeight="1">
      <c r="D8548" s="305"/>
      <c r="AG8548" s="1954"/>
    </row>
    <row r="8550" spans="4:33" s="304" customFormat="1" ht="15.75" customHeight="1">
      <c r="D8550" s="305"/>
      <c r="AG8550" s="1954"/>
    </row>
    <row r="8552" spans="4:33" s="304" customFormat="1" ht="15.75" customHeight="1">
      <c r="D8552" s="305"/>
      <c r="AG8552" s="1954"/>
    </row>
    <row r="8554" spans="4:33" s="304" customFormat="1" ht="15.75" customHeight="1">
      <c r="D8554" s="305"/>
      <c r="AG8554" s="1954"/>
    </row>
    <row r="8556" spans="4:33" s="304" customFormat="1" ht="15.75" customHeight="1">
      <c r="D8556" s="305"/>
      <c r="AG8556" s="1954"/>
    </row>
    <row r="8558" spans="4:33" s="304" customFormat="1" ht="15.75" customHeight="1">
      <c r="D8558" s="305"/>
      <c r="AG8558" s="1954"/>
    </row>
    <row r="8560" spans="4:33" s="304" customFormat="1" ht="15.75" customHeight="1">
      <c r="D8560" s="305"/>
      <c r="AG8560" s="1954"/>
    </row>
    <row r="8562" spans="4:33" s="304" customFormat="1" ht="15.75" customHeight="1">
      <c r="D8562" s="305"/>
      <c r="AG8562" s="1954"/>
    </row>
    <row r="8564" spans="4:33" s="304" customFormat="1" ht="15.75" customHeight="1">
      <c r="D8564" s="305"/>
      <c r="AG8564" s="1954"/>
    </row>
    <row r="8566" spans="4:33" s="304" customFormat="1" ht="15.75" customHeight="1">
      <c r="D8566" s="305"/>
      <c r="AG8566" s="1954"/>
    </row>
    <row r="8568" spans="4:33" s="304" customFormat="1" ht="15.75" customHeight="1">
      <c r="D8568" s="305"/>
      <c r="AG8568" s="1954"/>
    </row>
    <row r="8570" spans="4:33" s="304" customFormat="1" ht="15.75" customHeight="1">
      <c r="D8570" s="305"/>
      <c r="AG8570" s="1954"/>
    </row>
    <row r="8572" spans="4:33" s="304" customFormat="1" ht="15.75" customHeight="1">
      <c r="D8572" s="305"/>
      <c r="AG8572" s="1954"/>
    </row>
    <row r="8574" spans="4:33" s="304" customFormat="1" ht="15.75" customHeight="1">
      <c r="D8574" s="305"/>
      <c r="AG8574" s="1954"/>
    </row>
    <row r="8576" spans="4:33" s="304" customFormat="1" ht="15.75" customHeight="1">
      <c r="D8576" s="305"/>
      <c r="AG8576" s="1954"/>
    </row>
    <row r="8578" spans="4:33" s="304" customFormat="1" ht="15.75" customHeight="1">
      <c r="D8578" s="305"/>
      <c r="AG8578" s="1954"/>
    </row>
    <row r="8580" spans="4:33" s="304" customFormat="1" ht="15.75" customHeight="1">
      <c r="D8580" s="305"/>
      <c r="AG8580" s="1954"/>
    </row>
    <row r="8582" spans="4:33" s="304" customFormat="1" ht="15.75" customHeight="1">
      <c r="D8582" s="305"/>
      <c r="AG8582" s="1954"/>
    </row>
    <row r="8584" spans="4:33" s="304" customFormat="1" ht="15.75" customHeight="1">
      <c r="D8584" s="305"/>
      <c r="AG8584" s="1954"/>
    </row>
    <row r="8586" spans="4:33" s="304" customFormat="1" ht="15.75" customHeight="1">
      <c r="D8586" s="305"/>
      <c r="AG8586" s="1954"/>
    </row>
    <row r="8588" spans="4:33" s="304" customFormat="1" ht="15.75" customHeight="1">
      <c r="D8588" s="305"/>
      <c r="AG8588" s="1954"/>
    </row>
    <row r="8590" spans="4:33" s="304" customFormat="1" ht="15.75" customHeight="1">
      <c r="D8590" s="305"/>
      <c r="AG8590" s="1954"/>
    </row>
    <row r="8592" spans="4:33" s="304" customFormat="1" ht="15.75" customHeight="1">
      <c r="D8592" s="305"/>
      <c r="AG8592" s="1954"/>
    </row>
    <row r="8594" spans="4:33" s="304" customFormat="1" ht="15.75" customHeight="1">
      <c r="D8594" s="305"/>
      <c r="AG8594" s="1954"/>
    </row>
    <row r="8596" spans="4:33" s="304" customFormat="1" ht="15.75" customHeight="1">
      <c r="D8596" s="305"/>
      <c r="AG8596" s="1954"/>
    </row>
    <row r="8598" spans="4:33" s="304" customFormat="1" ht="15.75" customHeight="1">
      <c r="D8598" s="305"/>
      <c r="AG8598" s="1954"/>
    </row>
    <row r="8600" spans="4:33" s="304" customFormat="1" ht="15.75" customHeight="1">
      <c r="D8600" s="305"/>
      <c r="AG8600" s="1954"/>
    </row>
    <row r="8602" spans="4:33" s="304" customFormat="1" ht="15.75" customHeight="1">
      <c r="D8602" s="305"/>
      <c r="AG8602" s="1954"/>
    </row>
    <row r="8604" spans="4:33" s="304" customFormat="1" ht="15.75" customHeight="1">
      <c r="D8604" s="305"/>
      <c r="AG8604" s="1954"/>
    </row>
    <row r="8606" spans="4:33" s="304" customFormat="1" ht="15.75" customHeight="1">
      <c r="D8606" s="305"/>
      <c r="AG8606" s="1954"/>
    </row>
    <row r="8608" spans="4:33" s="304" customFormat="1" ht="15.75" customHeight="1">
      <c r="D8608" s="305"/>
      <c r="AG8608" s="1954"/>
    </row>
    <row r="8610" spans="4:33" s="304" customFormat="1" ht="15.75" customHeight="1">
      <c r="D8610" s="305"/>
      <c r="AG8610" s="1954"/>
    </row>
    <row r="8612" spans="4:33" s="304" customFormat="1" ht="15.75" customHeight="1">
      <c r="D8612" s="305"/>
      <c r="AG8612" s="1954"/>
    </row>
    <row r="8614" spans="4:33" s="304" customFormat="1" ht="15.75" customHeight="1">
      <c r="D8614" s="305"/>
      <c r="AG8614" s="1954"/>
    </row>
    <row r="8616" spans="4:33" s="304" customFormat="1" ht="15.75" customHeight="1">
      <c r="D8616" s="305"/>
      <c r="AG8616" s="1954"/>
    </row>
    <row r="8618" spans="4:33" s="304" customFormat="1" ht="15.75" customHeight="1">
      <c r="D8618" s="305"/>
      <c r="AG8618" s="1954"/>
    </row>
    <row r="8620" spans="4:33" s="304" customFormat="1" ht="15.75" customHeight="1">
      <c r="D8620" s="305"/>
      <c r="AG8620" s="1954"/>
    </row>
    <row r="8622" spans="4:33" s="304" customFormat="1" ht="15.75" customHeight="1">
      <c r="D8622" s="305"/>
      <c r="AG8622" s="1954"/>
    </row>
    <row r="8624" spans="4:33" s="304" customFormat="1" ht="15.75" customHeight="1">
      <c r="D8624" s="305"/>
      <c r="AG8624" s="1954"/>
    </row>
    <row r="8626" spans="4:33" s="304" customFormat="1" ht="15.75" customHeight="1">
      <c r="D8626" s="305"/>
      <c r="AG8626" s="1954"/>
    </row>
    <row r="8628" spans="4:33" s="304" customFormat="1" ht="15.75" customHeight="1">
      <c r="D8628" s="305"/>
      <c r="AG8628" s="1954"/>
    </row>
    <row r="8630" spans="4:33" s="304" customFormat="1" ht="15.75" customHeight="1">
      <c r="D8630" s="305"/>
      <c r="AG8630" s="1954"/>
    </row>
    <row r="8632" spans="4:33" s="304" customFormat="1" ht="15.75" customHeight="1">
      <c r="D8632" s="305"/>
      <c r="AG8632" s="1954"/>
    </row>
    <row r="8634" spans="4:33" s="304" customFormat="1" ht="15.75" customHeight="1">
      <c r="D8634" s="305"/>
      <c r="AG8634" s="1954"/>
    </row>
    <row r="8636" spans="4:33" s="304" customFormat="1" ht="15.75" customHeight="1">
      <c r="D8636" s="305"/>
      <c r="AG8636" s="1954"/>
    </row>
    <row r="8638" spans="4:33" s="304" customFormat="1" ht="15.75" customHeight="1">
      <c r="D8638" s="305"/>
      <c r="AG8638" s="1954"/>
    </row>
    <row r="8640" spans="4:33" s="304" customFormat="1" ht="15.75" customHeight="1">
      <c r="D8640" s="305"/>
      <c r="AG8640" s="1954"/>
    </row>
    <row r="8642" spans="4:33" s="304" customFormat="1" ht="15.75" customHeight="1">
      <c r="D8642" s="305"/>
      <c r="AG8642" s="1954"/>
    </row>
    <row r="8644" spans="4:33" s="304" customFormat="1" ht="15.75" customHeight="1">
      <c r="D8644" s="305"/>
      <c r="AG8644" s="1954"/>
    </row>
    <row r="8646" spans="4:33" s="304" customFormat="1" ht="15.75" customHeight="1">
      <c r="D8646" s="305"/>
      <c r="AG8646" s="1954"/>
    </row>
    <row r="8648" spans="4:33" s="304" customFormat="1" ht="15.75" customHeight="1">
      <c r="D8648" s="305"/>
      <c r="AG8648" s="1954"/>
    </row>
    <row r="8650" spans="4:33" s="304" customFormat="1" ht="15.75" customHeight="1">
      <c r="D8650" s="305"/>
      <c r="AG8650" s="1954"/>
    </row>
    <row r="8652" spans="4:33" s="304" customFormat="1" ht="15.75" customHeight="1">
      <c r="D8652" s="305"/>
      <c r="AG8652" s="1954"/>
    </row>
    <row r="8654" spans="4:33" s="304" customFormat="1" ht="15.75" customHeight="1">
      <c r="D8654" s="305"/>
      <c r="AG8654" s="1954"/>
    </row>
    <row r="8656" spans="4:33" s="304" customFormat="1" ht="15.75" customHeight="1">
      <c r="D8656" s="305"/>
      <c r="AG8656" s="1954"/>
    </row>
    <row r="8658" spans="4:33" s="304" customFormat="1" ht="15.75" customHeight="1">
      <c r="D8658" s="305"/>
      <c r="AG8658" s="1954"/>
    </row>
    <row r="8660" spans="4:33" s="304" customFormat="1" ht="15.75" customHeight="1">
      <c r="D8660" s="305"/>
      <c r="AG8660" s="1954"/>
    </row>
    <row r="8662" spans="4:33" s="304" customFormat="1" ht="15.75" customHeight="1">
      <c r="D8662" s="305"/>
      <c r="AG8662" s="1954"/>
    </row>
    <row r="8664" spans="4:33" s="304" customFormat="1" ht="15.75" customHeight="1">
      <c r="D8664" s="305"/>
      <c r="AG8664" s="1954"/>
    </row>
    <row r="8666" spans="4:33" s="304" customFormat="1" ht="15.75" customHeight="1">
      <c r="D8666" s="305"/>
      <c r="AG8666" s="1954"/>
    </row>
    <row r="8668" spans="4:33" s="304" customFormat="1" ht="15.75" customHeight="1">
      <c r="D8668" s="305"/>
      <c r="AG8668" s="1954"/>
    </row>
    <row r="8670" spans="4:33" s="304" customFormat="1" ht="15.75" customHeight="1">
      <c r="D8670" s="305"/>
      <c r="AG8670" s="1954"/>
    </row>
    <row r="8672" spans="4:33" s="304" customFormat="1" ht="15.75" customHeight="1">
      <c r="D8672" s="305"/>
      <c r="AG8672" s="1954"/>
    </row>
    <row r="8674" spans="4:33" s="304" customFormat="1" ht="15.75" customHeight="1">
      <c r="D8674" s="305"/>
      <c r="AG8674" s="1954"/>
    </row>
    <row r="8676" spans="4:33" s="304" customFormat="1" ht="15.75" customHeight="1">
      <c r="D8676" s="305"/>
      <c r="AG8676" s="1954"/>
    </row>
    <row r="8678" spans="4:33" s="304" customFormat="1" ht="15.75" customHeight="1">
      <c r="D8678" s="305"/>
      <c r="AG8678" s="1954"/>
    </row>
    <row r="8680" spans="4:33" s="304" customFormat="1" ht="15.75" customHeight="1">
      <c r="D8680" s="305"/>
      <c r="AG8680" s="1954"/>
    </row>
    <row r="8682" spans="4:33" s="304" customFormat="1" ht="15.75" customHeight="1">
      <c r="D8682" s="305"/>
      <c r="AG8682" s="1954"/>
    </row>
    <row r="8684" spans="4:33" s="304" customFormat="1" ht="15.75" customHeight="1">
      <c r="D8684" s="305"/>
      <c r="AG8684" s="1954"/>
    </row>
    <row r="8686" spans="4:33" s="304" customFormat="1" ht="15.75" customHeight="1">
      <c r="D8686" s="305"/>
      <c r="AG8686" s="1954"/>
    </row>
    <row r="8688" spans="4:33" s="304" customFormat="1" ht="15.75" customHeight="1">
      <c r="D8688" s="305"/>
      <c r="AG8688" s="1954"/>
    </row>
    <row r="8690" spans="4:33" s="304" customFormat="1" ht="15.75" customHeight="1">
      <c r="D8690" s="305"/>
      <c r="AG8690" s="1954"/>
    </row>
    <row r="8692" spans="4:33" s="304" customFormat="1" ht="15.75" customHeight="1">
      <c r="D8692" s="305"/>
      <c r="AG8692" s="1954"/>
    </row>
    <row r="8694" spans="4:33" s="304" customFormat="1" ht="15.75" customHeight="1">
      <c r="D8694" s="305"/>
      <c r="AG8694" s="1954"/>
    </row>
    <row r="8696" spans="4:33" s="304" customFormat="1" ht="15.75" customHeight="1">
      <c r="D8696" s="305"/>
      <c r="AG8696" s="1954"/>
    </row>
    <row r="8698" spans="4:33" s="304" customFormat="1" ht="15.75" customHeight="1">
      <c r="D8698" s="305"/>
      <c r="AG8698" s="1954"/>
    </row>
    <row r="8700" spans="4:33" s="304" customFormat="1" ht="15.75" customHeight="1">
      <c r="D8700" s="305"/>
      <c r="AG8700" s="1954"/>
    </row>
    <row r="8702" spans="4:33" s="304" customFormat="1" ht="15.75" customHeight="1">
      <c r="D8702" s="305"/>
      <c r="AG8702" s="1954"/>
    </row>
    <row r="8704" spans="4:33" s="304" customFormat="1" ht="15.75" customHeight="1">
      <c r="D8704" s="305"/>
      <c r="AG8704" s="1954"/>
    </row>
    <row r="8706" spans="4:33" s="304" customFormat="1" ht="15.75" customHeight="1">
      <c r="D8706" s="305"/>
      <c r="AG8706" s="1954"/>
    </row>
    <row r="8708" spans="4:33" s="304" customFormat="1" ht="15.75" customHeight="1">
      <c r="D8708" s="305"/>
      <c r="AG8708" s="1954"/>
    </row>
    <row r="8710" spans="4:33" s="304" customFormat="1" ht="15.75" customHeight="1">
      <c r="D8710" s="305"/>
      <c r="AG8710" s="1954"/>
    </row>
    <row r="8712" spans="4:33" s="304" customFormat="1" ht="15.75" customHeight="1">
      <c r="D8712" s="305"/>
      <c r="AG8712" s="1954"/>
    </row>
    <row r="8714" spans="4:33" s="304" customFormat="1" ht="15.75" customHeight="1">
      <c r="D8714" s="305"/>
      <c r="AG8714" s="1954"/>
    </row>
    <row r="8716" spans="4:33" s="304" customFormat="1" ht="15.75" customHeight="1">
      <c r="D8716" s="305"/>
      <c r="AG8716" s="1954"/>
    </row>
    <row r="8718" spans="4:33" s="304" customFormat="1" ht="15.75" customHeight="1">
      <c r="D8718" s="305"/>
      <c r="AG8718" s="1954"/>
    </row>
    <row r="8720" spans="4:33" s="304" customFormat="1" ht="15.75" customHeight="1">
      <c r="D8720" s="305"/>
      <c r="AG8720" s="1954"/>
    </row>
    <row r="8722" spans="4:33" s="304" customFormat="1" ht="15.75" customHeight="1">
      <c r="D8722" s="305"/>
      <c r="AG8722" s="1954"/>
    </row>
    <row r="8724" spans="4:33" s="304" customFormat="1" ht="15.75" customHeight="1">
      <c r="D8724" s="305"/>
      <c r="AG8724" s="1954"/>
    </row>
    <row r="8726" spans="4:33" s="304" customFormat="1" ht="15.75" customHeight="1">
      <c r="D8726" s="305"/>
      <c r="AG8726" s="1954"/>
    </row>
    <row r="8728" spans="4:33" s="304" customFormat="1" ht="15.75" customHeight="1">
      <c r="D8728" s="305"/>
      <c r="AG8728" s="1954"/>
    </row>
    <row r="8730" spans="4:33" s="304" customFormat="1" ht="15.75" customHeight="1">
      <c r="D8730" s="305"/>
      <c r="AG8730" s="1954"/>
    </row>
    <row r="8732" spans="4:33" s="304" customFormat="1" ht="15.75" customHeight="1">
      <c r="D8732" s="305"/>
      <c r="AG8732" s="1954"/>
    </row>
    <row r="8734" spans="4:33" s="304" customFormat="1" ht="15.75" customHeight="1">
      <c r="D8734" s="305"/>
      <c r="AG8734" s="1954"/>
    </row>
    <row r="8736" spans="4:33" s="304" customFormat="1" ht="15.75" customHeight="1">
      <c r="D8736" s="305"/>
      <c r="AG8736" s="1954"/>
    </row>
    <row r="8738" spans="4:33" s="304" customFormat="1" ht="15.75" customHeight="1">
      <c r="D8738" s="305"/>
      <c r="AG8738" s="1954"/>
    </row>
    <row r="8740" spans="4:33" s="304" customFormat="1" ht="15.75" customHeight="1">
      <c r="D8740" s="305"/>
      <c r="AG8740" s="1954"/>
    </row>
    <row r="8742" spans="4:33" s="304" customFormat="1" ht="15.75" customHeight="1">
      <c r="D8742" s="305"/>
      <c r="AG8742" s="1954"/>
    </row>
    <row r="8744" spans="4:33" s="304" customFormat="1" ht="15.75" customHeight="1">
      <c r="D8744" s="305"/>
      <c r="AG8744" s="1954"/>
    </row>
    <row r="8746" spans="4:33" s="304" customFormat="1" ht="15.75" customHeight="1">
      <c r="D8746" s="305"/>
      <c r="AG8746" s="1954"/>
    </row>
    <row r="8748" spans="4:33" s="304" customFormat="1" ht="15.75" customHeight="1">
      <c r="D8748" s="305"/>
      <c r="AG8748" s="1954"/>
    </row>
    <row r="8750" spans="4:33" s="304" customFormat="1" ht="15.75" customHeight="1">
      <c r="D8750" s="305"/>
      <c r="AG8750" s="1954"/>
    </row>
    <row r="8752" spans="4:33" s="304" customFormat="1" ht="15.75" customHeight="1">
      <c r="D8752" s="305"/>
      <c r="AG8752" s="1954"/>
    </row>
    <row r="8754" spans="4:33" s="304" customFormat="1" ht="15.75" customHeight="1">
      <c r="D8754" s="305"/>
      <c r="AG8754" s="1954"/>
    </row>
    <row r="8756" spans="4:33" s="304" customFormat="1" ht="15.75" customHeight="1">
      <c r="D8756" s="305"/>
      <c r="AG8756" s="1954"/>
    </row>
    <row r="8758" spans="4:33" s="304" customFormat="1" ht="15.75" customHeight="1">
      <c r="D8758" s="305"/>
      <c r="AG8758" s="1954"/>
    </row>
    <row r="8760" spans="4:33" s="304" customFormat="1" ht="15.75" customHeight="1">
      <c r="D8760" s="305"/>
      <c r="AG8760" s="1954"/>
    </row>
    <row r="8762" spans="4:33" s="304" customFormat="1" ht="15.75" customHeight="1">
      <c r="D8762" s="305"/>
      <c r="AG8762" s="1954"/>
    </row>
    <row r="8764" spans="4:33" s="304" customFormat="1" ht="15.75" customHeight="1">
      <c r="D8764" s="305"/>
      <c r="AG8764" s="1954"/>
    </row>
    <row r="8766" spans="4:33" s="304" customFormat="1" ht="15.75" customHeight="1">
      <c r="D8766" s="305"/>
      <c r="AG8766" s="1954"/>
    </row>
    <row r="8768" spans="4:33" s="304" customFormat="1" ht="15.75" customHeight="1">
      <c r="D8768" s="305"/>
      <c r="AG8768" s="1954"/>
    </row>
    <row r="8770" spans="4:33" s="304" customFormat="1" ht="15.75" customHeight="1">
      <c r="D8770" s="305"/>
      <c r="AG8770" s="1954"/>
    </row>
    <row r="8772" spans="4:33" s="304" customFormat="1" ht="15.75" customHeight="1">
      <c r="D8772" s="305"/>
      <c r="AG8772" s="1954"/>
    </row>
    <row r="8774" spans="4:33" s="304" customFormat="1" ht="15.75" customHeight="1">
      <c r="D8774" s="305"/>
      <c r="AG8774" s="1954"/>
    </row>
    <row r="8776" spans="4:33" s="304" customFormat="1" ht="15.75" customHeight="1">
      <c r="D8776" s="305"/>
      <c r="AG8776" s="1954"/>
    </row>
    <row r="8778" spans="4:33" s="304" customFormat="1" ht="15.75" customHeight="1">
      <c r="D8778" s="305"/>
      <c r="AG8778" s="1954"/>
    </row>
    <row r="8780" spans="4:33" s="304" customFormat="1" ht="15.75" customHeight="1">
      <c r="D8780" s="305"/>
      <c r="AG8780" s="1954"/>
    </row>
    <row r="8782" spans="4:33" s="304" customFormat="1" ht="15.75" customHeight="1">
      <c r="D8782" s="305"/>
      <c r="AG8782" s="1954"/>
    </row>
    <row r="8784" spans="4:33" s="304" customFormat="1" ht="15.75" customHeight="1">
      <c r="D8784" s="305"/>
      <c r="AG8784" s="1954"/>
    </row>
    <row r="8786" spans="4:33" s="304" customFormat="1" ht="15.75" customHeight="1">
      <c r="D8786" s="305"/>
      <c r="AG8786" s="1954"/>
    </row>
    <row r="8788" spans="4:33" s="304" customFormat="1" ht="15.75" customHeight="1">
      <c r="D8788" s="305"/>
      <c r="AG8788" s="1954"/>
    </row>
    <row r="8790" spans="4:33" s="304" customFormat="1" ht="15.75" customHeight="1">
      <c r="D8790" s="305"/>
      <c r="AG8790" s="1954"/>
    </row>
    <row r="8792" spans="4:33" s="304" customFormat="1" ht="15.75" customHeight="1">
      <c r="D8792" s="305"/>
      <c r="AG8792" s="1954"/>
    </row>
    <row r="8794" spans="4:33" s="304" customFormat="1" ht="15.75" customHeight="1">
      <c r="D8794" s="305"/>
      <c r="AG8794" s="1954"/>
    </row>
    <row r="8796" spans="4:33" s="304" customFormat="1" ht="15.75" customHeight="1">
      <c r="D8796" s="305"/>
      <c r="AG8796" s="1954"/>
    </row>
    <row r="8798" spans="4:33" s="304" customFormat="1" ht="15.75" customHeight="1">
      <c r="D8798" s="305"/>
      <c r="AG8798" s="1954"/>
    </row>
    <row r="8800" spans="4:33" s="304" customFormat="1" ht="15.75" customHeight="1">
      <c r="D8800" s="305"/>
      <c r="AG8800" s="1954"/>
    </row>
    <row r="8802" spans="4:33" s="304" customFormat="1" ht="15.75" customHeight="1">
      <c r="D8802" s="305"/>
      <c r="AG8802" s="1954"/>
    </row>
    <row r="8804" spans="4:33" s="304" customFormat="1" ht="15.75" customHeight="1">
      <c r="D8804" s="305"/>
      <c r="AG8804" s="1954"/>
    </row>
    <row r="8806" spans="4:33" s="304" customFormat="1" ht="15.75" customHeight="1">
      <c r="D8806" s="305"/>
      <c r="AG8806" s="1954"/>
    </row>
    <row r="8808" spans="4:33" s="304" customFormat="1" ht="15.75" customHeight="1">
      <c r="D8808" s="305"/>
      <c r="AG8808" s="1954"/>
    </row>
    <row r="8810" spans="4:33" s="304" customFormat="1" ht="15.75" customHeight="1">
      <c r="D8810" s="305"/>
      <c r="AG8810" s="1954"/>
    </row>
    <row r="8812" spans="4:33" s="304" customFormat="1" ht="15.75" customHeight="1">
      <c r="D8812" s="305"/>
      <c r="AG8812" s="1954"/>
    </row>
    <row r="8814" spans="4:33" s="304" customFormat="1" ht="15.75" customHeight="1">
      <c r="D8814" s="305"/>
      <c r="AG8814" s="1954"/>
    </row>
    <row r="8816" spans="4:33" s="304" customFormat="1" ht="15.75" customHeight="1">
      <c r="D8816" s="305"/>
      <c r="AG8816" s="1954"/>
    </row>
    <row r="8818" spans="4:33" s="304" customFormat="1" ht="15.75" customHeight="1">
      <c r="D8818" s="305"/>
      <c r="AG8818" s="1954"/>
    </row>
    <row r="8820" spans="4:33" s="304" customFormat="1" ht="15.75" customHeight="1">
      <c r="D8820" s="305"/>
      <c r="AG8820" s="1954"/>
    </row>
    <row r="8822" spans="4:33" s="304" customFormat="1" ht="15.75" customHeight="1">
      <c r="D8822" s="305"/>
      <c r="AG8822" s="1954"/>
    </row>
    <row r="8824" spans="4:33" s="304" customFormat="1" ht="15.75" customHeight="1">
      <c r="D8824" s="305"/>
      <c r="AG8824" s="1954"/>
    </row>
    <row r="8826" spans="4:33" s="304" customFormat="1" ht="15.75" customHeight="1">
      <c r="D8826" s="305"/>
      <c r="AG8826" s="1954"/>
    </row>
    <row r="8828" spans="4:33" s="304" customFormat="1" ht="15.75" customHeight="1">
      <c r="D8828" s="305"/>
      <c r="AG8828" s="1954"/>
    </row>
    <row r="8830" spans="4:33" s="304" customFormat="1" ht="15.75" customHeight="1">
      <c r="D8830" s="305"/>
      <c r="AG8830" s="1954"/>
    </row>
    <row r="8832" spans="4:33" s="304" customFormat="1" ht="15.75" customHeight="1">
      <c r="D8832" s="305"/>
      <c r="AG8832" s="1954"/>
    </row>
    <row r="8834" spans="4:33" s="304" customFormat="1" ht="15.75" customHeight="1">
      <c r="D8834" s="305"/>
      <c r="AG8834" s="1954"/>
    </row>
    <row r="8836" spans="4:33" s="304" customFormat="1" ht="15.75" customHeight="1">
      <c r="D8836" s="305"/>
      <c r="AG8836" s="1954"/>
    </row>
    <row r="8838" spans="4:33" s="304" customFormat="1" ht="15.75" customHeight="1">
      <c r="D8838" s="305"/>
      <c r="AG8838" s="1954"/>
    </row>
    <row r="8840" spans="4:33" s="304" customFormat="1" ht="15.75" customHeight="1">
      <c r="D8840" s="305"/>
      <c r="AG8840" s="1954"/>
    </row>
    <row r="8842" spans="4:33" s="304" customFormat="1" ht="15.75" customHeight="1">
      <c r="D8842" s="305"/>
      <c r="AG8842" s="1954"/>
    </row>
    <row r="8844" spans="4:33" s="304" customFormat="1" ht="15.75" customHeight="1">
      <c r="D8844" s="305"/>
      <c r="AG8844" s="1954"/>
    </row>
    <row r="8846" spans="4:33" s="304" customFormat="1" ht="15.75" customHeight="1">
      <c r="D8846" s="305"/>
      <c r="AG8846" s="1954"/>
    </row>
    <row r="8848" spans="4:33" s="304" customFormat="1" ht="15.75" customHeight="1">
      <c r="D8848" s="305"/>
      <c r="AG8848" s="1954"/>
    </row>
    <row r="8850" spans="4:33" s="304" customFormat="1" ht="15.75" customHeight="1">
      <c r="D8850" s="305"/>
      <c r="AG8850" s="1954"/>
    </row>
    <row r="8852" spans="4:33" s="304" customFormat="1" ht="15.75" customHeight="1">
      <c r="D8852" s="305"/>
      <c r="AG8852" s="1954"/>
    </row>
    <row r="8854" spans="4:33" s="304" customFormat="1" ht="15.75" customHeight="1">
      <c r="D8854" s="305"/>
      <c r="AG8854" s="1954"/>
    </row>
    <row r="8856" spans="4:33" s="304" customFormat="1" ht="15.75" customHeight="1">
      <c r="D8856" s="305"/>
      <c r="AG8856" s="1954"/>
    </row>
    <row r="8858" spans="4:33" s="304" customFormat="1" ht="15.75" customHeight="1">
      <c r="D8858" s="305"/>
      <c r="AG8858" s="1954"/>
    </row>
    <row r="8860" spans="4:33" s="304" customFormat="1" ht="15.75" customHeight="1">
      <c r="D8860" s="305"/>
      <c r="AG8860" s="1954"/>
    </row>
    <row r="8862" spans="4:33" s="304" customFormat="1" ht="15.75" customHeight="1">
      <c r="D8862" s="305"/>
      <c r="AG8862" s="1954"/>
    </row>
    <row r="8864" spans="4:33" s="304" customFormat="1" ht="15.75" customHeight="1">
      <c r="D8864" s="305"/>
      <c r="AG8864" s="1954"/>
    </row>
    <row r="8866" spans="4:33" s="304" customFormat="1" ht="15.75" customHeight="1">
      <c r="D8866" s="305"/>
      <c r="AG8866" s="1954"/>
    </row>
    <row r="8868" spans="4:33" s="304" customFormat="1" ht="15.75" customHeight="1">
      <c r="D8868" s="305"/>
      <c r="AG8868" s="1954"/>
    </row>
    <row r="8870" spans="4:33" s="304" customFormat="1" ht="15.75" customHeight="1">
      <c r="D8870" s="305"/>
      <c r="AG8870" s="1954"/>
    </row>
    <row r="8872" spans="4:33" s="304" customFormat="1" ht="15.75" customHeight="1">
      <c r="D8872" s="305"/>
      <c r="AG8872" s="1954"/>
    </row>
    <row r="8874" spans="4:33" s="304" customFormat="1" ht="15.75" customHeight="1">
      <c r="D8874" s="305"/>
      <c r="AG8874" s="1954"/>
    </row>
    <row r="8876" spans="4:33" s="304" customFormat="1" ht="15.75" customHeight="1">
      <c r="D8876" s="305"/>
      <c r="AG8876" s="1954"/>
    </row>
    <row r="8878" spans="4:33" s="304" customFormat="1" ht="15.75" customHeight="1">
      <c r="D8878" s="305"/>
      <c r="AG8878" s="1954"/>
    </row>
    <row r="8880" spans="4:33" s="304" customFormat="1" ht="15.75" customHeight="1">
      <c r="D8880" s="305"/>
      <c r="AG8880" s="1954"/>
    </row>
    <row r="8882" spans="4:33" s="304" customFormat="1" ht="15.75" customHeight="1">
      <c r="D8882" s="305"/>
      <c r="AG8882" s="1954"/>
    </row>
    <row r="8884" spans="4:33" s="304" customFormat="1" ht="15.75" customHeight="1">
      <c r="D8884" s="305"/>
      <c r="AG8884" s="1954"/>
    </row>
    <row r="8886" spans="4:33" s="304" customFormat="1" ht="15.75" customHeight="1">
      <c r="D8886" s="305"/>
      <c r="AG8886" s="1954"/>
    </row>
    <row r="8888" spans="4:33" s="304" customFormat="1" ht="15.75" customHeight="1">
      <c r="D8888" s="305"/>
      <c r="AG8888" s="1954"/>
    </row>
    <row r="8890" spans="4:33" s="304" customFormat="1" ht="15.75" customHeight="1">
      <c r="D8890" s="305"/>
      <c r="AG8890" s="1954"/>
    </row>
    <row r="8892" spans="4:33" s="304" customFormat="1" ht="15.75" customHeight="1">
      <c r="D8892" s="305"/>
      <c r="AG8892" s="1954"/>
    </row>
    <row r="8894" spans="4:33" s="304" customFormat="1" ht="15.75" customHeight="1">
      <c r="D8894" s="305"/>
      <c r="AG8894" s="1954"/>
    </row>
    <row r="8896" spans="4:33" s="304" customFormat="1" ht="15.75" customHeight="1">
      <c r="D8896" s="305"/>
      <c r="AG8896" s="1954"/>
    </row>
    <row r="8898" spans="4:33" s="304" customFormat="1" ht="15.75" customHeight="1">
      <c r="D8898" s="305"/>
      <c r="AG8898" s="1954"/>
    </row>
    <row r="8900" spans="4:33" s="304" customFormat="1" ht="15.75" customHeight="1">
      <c r="D8900" s="305"/>
      <c r="AG8900" s="1954"/>
    </row>
    <row r="8902" spans="4:33" s="304" customFormat="1" ht="15.75" customHeight="1">
      <c r="D8902" s="305"/>
      <c r="AG8902" s="1954"/>
    </row>
    <row r="8904" spans="4:33" s="304" customFormat="1" ht="15.75" customHeight="1">
      <c r="D8904" s="305"/>
      <c r="AG8904" s="1954"/>
    </row>
    <row r="8906" spans="4:33" s="304" customFormat="1" ht="15.75" customHeight="1">
      <c r="D8906" s="305"/>
      <c r="AG8906" s="1954"/>
    </row>
    <row r="8908" spans="4:33" s="304" customFormat="1" ht="15.75" customHeight="1">
      <c r="D8908" s="305"/>
      <c r="AG8908" s="1954"/>
    </row>
    <row r="8910" spans="4:33" s="304" customFormat="1" ht="15.75" customHeight="1">
      <c r="D8910" s="305"/>
      <c r="AG8910" s="1954"/>
    </row>
    <row r="8912" spans="4:33" s="304" customFormat="1" ht="15.75" customHeight="1">
      <c r="D8912" s="305"/>
      <c r="AG8912" s="1954"/>
    </row>
    <row r="8914" spans="4:33" s="304" customFormat="1" ht="15.75" customHeight="1">
      <c r="D8914" s="305"/>
      <c r="AG8914" s="1954"/>
    </row>
    <row r="8916" spans="4:33" s="304" customFormat="1" ht="15.75" customHeight="1">
      <c r="D8916" s="305"/>
      <c r="AG8916" s="1954"/>
    </row>
    <row r="8918" spans="4:33" s="304" customFormat="1" ht="15.75" customHeight="1">
      <c r="D8918" s="305"/>
      <c r="AG8918" s="1954"/>
    </row>
    <row r="8920" spans="4:33" s="304" customFormat="1" ht="15.75" customHeight="1">
      <c r="D8920" s="305"/>
      <c r="AG8920" s="1954"/>
    </row>
    <row r="8922" spans="4:33" s="304" customFormat="1" ht="15.75" customHeight="1">
      <c r="D8922" s="305"/>
      <c r="AG8922" s="1954"/>
    </row>
    <row r="8924" spans="4:33" s="304" customFormat="1" ht="15.75" customHeight="1">
      <c r="D8924" s="305"/>
      <c r="AG8924" s="1954"/>
    </row>
    <row r="8926" spans="4:33" s="304" customFormat="1" ht="15.75" customHeight="1">
      <c r="D8926" s="305"/>
      <c r="AG8926" s="1954"/>
    </row>
    <row r="8928" spans="4:33" s="304" customFormat="1" ht="15.75" customHeight="1">
      <c r="D8928" s="305"/>
      <c r="AG8928" s="1954"/>
    </row>
    <row r="8930" spans="4:33" s="304" customFormat="1" ht="15.75" customHeight="1">
      <c r="D8930" s="305"/>
      <c r="AG8930" s="1954"/>
    </row>
    <row r="8932" spans="4:33" s="304" customFormat="1" ht="15.75" customHeight="1">
      <c r="D8932" s="305"/>
      <c r="AG8932" s="1954"/>
    </row>
    <row r="8934" spans="4:33" s="304" customFormat="1" ht="15.75" customHeight="1">
      <c r="D8934" s="305"/>
      <c r="AG8934" s="1954"/>
    </row>
    <row r="8936" spans="4:33" s="304" customFormat="1" ht="15.75" customHeight="1">
      <c r="D8936" s="305"/>
      <c r="AG8936" s="1954"/>
    </row>
    <row r="8938" spans="4:33" s="304" customFormat="1" ht="15.75" customHeight="1">
      <c r="D8938" s="305"/>
      <c r="AG8938" s="1954"/>
    </row>
    <row r="8940" spans="4:33" s="304" customFormat="1" ht="15.75" customHeight="1">
      <c r="D8940" s="305"/>
      <c r="AG8940" s="1954"/>
    </row>
    <row r="8942" spans="4:33" s="304" customFormat="1" ht="15.75" customHeight="1">
      <c r="D8942" s="305"/>
      <c r="AG8942" s="1954"/>
    </row>
    <row r="8944" spans="4:33" s="304" customFormat="1" ht="15.75" customHeight="1">
      <c r="D8944" s="305"/>
      <c r="AG8944" s="1954"/>
    </row>
    <row r="8946" spans="4:33" s="304" customFormat="1" ht="15.75" customHeight="1">
      <c r="D8946" s="305"/>
      <c r="AG8946" s="1954"/>
    </row>
    <row r="8948" spans="4:33" s="304" customFormat="1" ht="15.75" customHeight="1">
      <c r="D8948" s="305"/>
      <c r="AG8948" s="1954"/>
    </row>
    <row r="8950" spans="4:33" s="304" customFormat="1" ht="15.75" customHeight="1">
      <c r="D8950" s="305"/>
      <c r="AG8950" s="1954"/>
    </row>
    <row r="8952" spans="4:33" s="304" customFormat="1" ht="15.75" customHeight="1">
      <c r="D8952" s="305"/>
      <c r="AG8952" s="1954"/>
    </row>
    <row r="8954" spans="4:33" s="304" customFormat="1" ht="15.75" customHeight="1">
      <c r="D8954" s="305"/>
      <c r="AG8954" s="1954"/>
    </row>
    <row r="8956" spans="4:33" s="304" customFormat="1" ht="15.75" customHeight="1">
      <c r="D8956" s="305"/>
      <c r="AG8956" s="1954"/>
    </row>
    <row r="8958" spans="4:33" s="304" customFormat="1" ht="15.75" customHeight="1">
      <c r="D8958" s="305"/>
      <c r="AG8958" s="1954"/>
    </row>
    <row r="8960" spans="4:33" s="304" customFormat="1" ht="15.75" customHeight="1">
      <c r="D8960" s="305"/>
      <c r="AG8960" s="1954"/>
    </row>
    <row r="8962" spans="4:33" s="304" customFormat="1" ht="15.75" customHeight="1">
      <c r="D8962" s="305"/>
      <c r="AG8962" s="1954"/>
    </row>
    <row r="8964" spans="4:33" s="304" customFormat="1" ht="15.75" customHeight="1">
      <c r="D8964" s="305"/>
      <c r="AG8964" s="1954"/>
    </row>
    <row r="8966" spans="4:33" s="304" customFormat="1" ht="15.75" customHeight="1">
      <c r="D8966" s="305"/>
      <c r="AG8966" s="1954"/>
    </row>
    <row r="8968" spans="4:33" s="304" customFormat="1" ht="15.75" customHeight="1">
      <c r="D8968" s="305"/>
      <c r="AG8968" s="1954"/>
    </row>
    <row r="8970" spans="4:33" s="304" customFormat="1" ht="15.75" customHeight="1">
      <c r="D8970" s="305"/>
      <c r="AG8970" s="1954"/>
    </row>
    <row r="8972" spans="4:33" s="304" customFormat="1" ht="15.75" customHeight="1">
      <c r="D8972" s="305"/>
      <c r="AG8972" s="1954"/>
    </row>
    <row r="8974" spans="4:33" s="304" customFormat="1" ht="15.75" customHeight="1">
      <c r="D8974" s="305"/>
      <c r="AG8974" s="1954"/>
    </row>
    <row r="8976" spans="4:33" s="304" customFormat="1" ht="15.75" customHeight="1">
      <c r="D8976" s="305"/>
      <c r="AG8976" s="1954"/>
    </row>
    <row r="8978" spans="4:33" s="304" customFormat="1" ht="15.75" customHeight="1">
      <c r="D8978" s="305"/>
      <c r="AG8978" s="1954"/>
    </row>
    <row r="8980" spans="4:33" s="304" customFormat="1" ht="15.75" customHeight="1">
      <c r="D8980" s="305"/>
      <c r="AG8980" s="1954"/>
    </row>
    <row r="8982" spans="4:33" s="304" customFormat="1" ht="15.75" customHeight="1">
      <c r="D8982" s="305"/>
      <c r="AG8982" s="1954"/>
    </row>
    <row r="8984" spans="4:33" s="304" customFormat="1" ht="15.75" customHeight="1">
      <c r="D8984" s="305"/>
      <c r="AG8984" s="1954"/>
    </row>
    <row r="8986" spans="4:33" s="304" customFormat="1" ht="15.75" customHeight="1">
      <c r="D8986" s="305"/>
      <c r="AG8986" s="1954"/>
    </row>
    <row r="8988" spans="4:33" s="304" customFormat="1" ht="15.75" customHeight="1">
      <c r="D8988" s="305"/>
      <c r="AG8988" s="1954"/>
    </row>
    <row r="8990" spans="4:33" s="304" customFormat="1" ht="15.75" customHeight="1">
      <c r="D8990" s="305"/>
      <c r="AG8990" s="1954"/>
    </row>
    <row r="8992" spans="4:33" s="304" customFormat="1" ht="15.75" customHeight="1">
      <c r="D8992" s="305"/>
      <c r="AG8992" s="1954"/>
    </row>
    <row r="8994" spans="4:33" s="304" customFormat="1" ht="15.75" customHeight="1">
      <c r="D8994" s="305"/>
      <c r="AG8994" s="1954"/>
    </row>
    <row r="8996" spans="4:33" s="304" customFormat="1" ht="15.75" customHeight="1">
      <c r="D8996" s="305"/>
      <c r="AG8996" s="1954"/>
    </row>
    <row r="8998" spans="4:33" s="304" customFormat="1" ht="15.75" customHeight="1">
      <c r="D8998" s="305"/>
      <c r="AG8998" s="1954"/>
    </row>
    <row r="9000" spans="4:33" s="304" customFormat="1" ht="15.75" customHeight="1">
      <c r="D9000" s="305"/>
      <c r="AG9000" s="1954"/>
    </row>
    <row r="9002" spans="4:33" s="304" customFormat="1" ht="15.75" customHeight="1">
      <c r="D9002" s="305"/>
      <c r="AG9002" s="1954"/>
    </row>
    <row r="9004" spans="4:33" s="304" customFormat="1" ht="15.75" customHeight="1">
      <c r="D9004" s="305"/>
      <c r="AG9004" s="1954"/>
    </row>
    <row r="9006" spans="4:33" s="304" customFormat="1" ht="15.75" customHeight="1">
      <c r="D9006" s="305"/>
      <c r="AG9006" s="1954"/>
    </row>
    <row r="9008" spans="4:33" s="304" customFormat="1" ht="15.75" customHeight="1">
      <c r="D9008" s="305"/>
      <c r="AG9008" s="1954"/>
    </row>
    <row r="9010" spans="4:33" s="304" customFormat="1" ht="15.75" customHeight="1">
      <c r="D9010" s="305"/>
      <c r="AG9010" s="1954"/>
    </row>
    <row r="9012" spans="4:33" s="304" customFormat="1" ht="15.75" customHeight="1">
      <c r="D9012" s="305"/>
      <c r="AG9012" s="1954"/>
    </row>
    <row r="9014" spans="4:33" s="304" customFormat="1" ht="15.75" customHeight="1">
      <c r="D9014" s="305"/>
      <c r="AG9014" s="1954"/>
    </row>
    <row r="9016" spans="4:33" s="304" customFormat="1" ht="15.75" customHeight="1">
      <c r="D9016" s="305"/>
      <c r="AG9016" s="1954"/>
    </row>
    <row r="9018" spans="4:33" s="304" customFormat="1" ht="15.75" customHeight="1">
      <c r="D9018" s="305"/>
      <c r="AG9018" s="1954"/>
    </row>
    <row r="9020" spans="4:33" s="304" customFormat="1" ht="15.75" customHeight="1">
      <c r="D9020" s="305"/>
      <c r="AG9020" s="1954"/>
    </row>
    <row r="9022" spans="4:33" s="304" customFormat="1" ht="15.75" customHeight="1">
      <c r="D9022" s="305"/>
      <c r="AG9022" s="1954"/>
    </row>
    <row r="9024" spans="4:33" s="304" customFormat="1" ht="15.75" customHeight="1">
      <c r="D9024" s="305"/>
      <c r="AG9024" s="1954"/>
    </row>
    <row r="9026" spans="4:33" s="304" customFormat="1" ht="15.75" customHeight="1">
      <c r="D9026" s="305"/>
      <c r="AG9026" s="1954"/>
    </row>
    <row r="9028" spans="4:33" s="304" customFormat="1" ht="15.75" customHeight="1">
      <c r="D9028" s="305"/>
      <c r="AG9028" s="1954"/>
    </row>
    <row r="9030" spans="4:33" s="304" customFormat="1" ht="15.75" customHeight="1">
      <c r="D9030" s="305"/>
      <c r="AG9030" s="1954"/>
    </row>
    <row r="9032" spans="4:33" s="304" customFormat="1" ht="15.75" customHeight="1">
      <c r="D9032" s="305"/>
      <c r="AG9032" s="1954"/>
    </row>
    <row r="9034" spans="4:33" s="304" customFormat="1" ht="15.75" customHeight="1">
      <c r="D9034" s="305"/>
      <c r="AG9034" s="1954"/>
    </row>
    <row r="9036" spans="4:33" s="304" customFormat="1" ht="15.75" customHeight="1">
      <c r="D9036" s="305"/>
      <c r="AG9036" s="1954"/>
    </row>
    <row r="9038" spans="4:33" s="304" customFormat="1" ht="15.75" customHeight="1">
      <c r="D9038" s="305"/>
      <c r="AG9038" s="1954"/>
    </row>
    <row r="9040" spans="4:33" s="304" customFormat="1" ht="15.75" customHeight="1">
      <c r="D9040" s="305"/>
      <c r="AG9040" s="1954"/>
    </row>
    <row r="9042" spans="4:33" s="304" customFormat="1" ht="15.75" customHeight="1">
      <c r="D9042" s="305"/>
      <c r="AG9042" s="1954"/>
    </row>
    <row r="9044" spans="4:33" s="304" customFormat="1" ht="15.75" customHeight="1">
      <c r="D9044" s="305"/>
      <c r="AG9044" s="1954"/>
    </row>
    <row r="9046" spans="4:33" s="304" customFormat="1" ht="15.75" customHeight="1">
      <c r="D9046" s="305"/>
      <c r="AG9046" s="1954"/>
    </row>
    <row r="9048" spans="4:33" s="304" customFormat="1" ht="15.75" customHeight="1">
      <c r="D9048" s="305"/>
      <c r="AG9048" s="1954"/>
    </row>
    <row r="9050" spans="4:33" s="304" customFormat="1" ht="15.75" customHeight="1">
      <c r="D9050" s="305"/>
      <c r="AG9050" s="1954"/>
    </row>
    <row r="9052" spans="4:33" s="304" customFormat="1" ht="15.75" customHeight="1">
      <c r="D9052" s="305"/>
      <c r="AG9052" s="1954"/>
    </row>
    <row r="9054" spans="4:33" s="304" customFormat="1" ht="15.75" customHeight="1">
      <c r="D9054" s="305"/>
      <c r="AG9054" s="1954"/>
    </row>
    <row r="9056" spans="4:33" s="304" customFormat="1" ht="15.75" customHeight="1">
      <c r="D9056" s="305"/>
      <c r="AG9056" s="1954"/>
    </row>
    <row r="9058" spans="4:33" s="304" customFormat="1" ht="15.75" customHeight="1">
      <c r="D9058" s="305"/>
      <c r="AG9058" s="1954"/>
    </row>
    <row r="9060" spans="4:33" s="304" customFormat="1" ht="15.75" customHeight="1">
      <c r="D9060" s="305"/>
      <c r="AG9060" s="1954"/>
    </row>
    <row r="9062" spans="4:33" s="304" customFormat="1" ht="15.75" customHeight="1">
      <c r="D9062" s="305"/>
      <c r="AG9062" s="1954"/>
    </row>
    <row r="9064" spans="4:33" s="304" customFormat="1" ht="15.75" customHeight="1">
      <c r="D9064" s="305"/>
      <c r="AG9064" s="1954"/>
    </row>
    <row r="9066" spans="4:33" s="304" customFormat="1" ht="15.75" customHeight="1">
      <c r="D9066" s="305"/>
      <c r="AG9066" s="1954"/>
    </row>
    <row r="9068" spans="4:33" s="304" customFormat="1" ht="15.75" customHeight="1">
      <c r="D9068" s="305"/>
      <c r="AG9068" s="1954"/>
    </row>
    <row r="9070" spans="4:33" s="304" customFormat="1" ht="15.75" customHeight="1">
      <c r="D9070" s="305"/>
      <c r="AG9070" s="1954"/>
    </row>
    <row r="9072" spans="4:33" s="304" customFormat="1" ht="15.75" customHeight="1">
      <c r="D9072" s="305"/>
      <c r="AG9072" s="1954"/>
    </row>
    <row r="9074" spans="4:33" s="304" customFormat="1" ht="15.75" customHeight="1">
      <c r="D9074" s="305"/>
      <c r="AG9074" s="1954"/>
    </row>
    <row r="9076" spans="4:33" s="304" customFormat="1" ht="15.75" customHeight="1">
      <c r="D9076" s="305"/>
      <c r="AG9076" s="1954"/>
    </row>
    <row r="9078" spans="4:33" s="304" customFormat="1" ht="15.75" customHeight="1">
      <c r="D9078" s="305"/>
      <c r="AG9078" s="1954"/>
    </row>
    <row r="9080" spans="4:33" s="304" customFormat="1" ht="15.75" customHeight="1">
      <c r="D9080" s="305"/>
      <c r="AG9080" s="1954"/>
    </row>
    <row r="9082" spans="4:33" s="304" customFormat="1" ht="15.75" customHeight="1">
      <c r="D9082" s="305"/>
      <c r="AG9082" s="1954"/>
    </row>
    <row r="9084" spans="4:33" s="304" customFormat="1" ht="15.75" customHeight="1">
      <c r="D9084" s="305"/>
      <c r="AG9084" s="1954"/>
    </row>
    <row r="9086" spans="4:33" s="304" customFormat="1" ht="15.75" customHeight="1">
      <c r="D9086" s="305"/>
      <c r="AG9086" s="1954"/>
    </row>
    <row r="9088" spans="4:33" s="304" customFormat="1" ht="15.75" customHeight="1">
      <c r="D9088" s="305"/>
      <c r="AG9088" s="1954"/>
    </row>
    <row r="9090" spans="4:33" s="304" customFormat="1" ht="15.75" customHeight="1">
      <c r="D9090" s="305"/>
      <c r="AG9090" s="1954"/>
    </row>
    <row r="9092" spans="4:33" s="304" customFormat="1" ht="15.75" customHeight="1">
      <c r="D9092" s="305"/>
      <c r="AG9092" s="1954"/>
    </row>
    <row r="9094" spans="4:33" s="304" customFormat="1" ht="15.75" customHeight="1">
      <c r="D9094" s="305"/>
      <c r="AG9094" s="1954"/>
    </row>
    <row r="9096" spans="4:33" s="304" customFormat="1" ht="15.75" customHeight="1">
      <c r="D9096" s="305"/>
      <c r="AG9096" s="1954"/>
    </row>
    <row r="9098" spans="4:33" s="304" customFormat="1" ht="15.75" customHeight="1">
      <c r="D9098" s="305"/>
      <c r="AG9098" s="1954"/>
    </row>
    <row r="9100" spans="4:33" s="304" customFormat="1" ht="15.75" customHeight="1">
      <c r="D9100" s="305"/>
      <c r="AG9100" s="1954"/>
    </row>
    <row r="9102" spans="4:33" s="304" customFormat="1" ht="15.75" customHeight="1">
      <c r="D9102" s="305"/>
      <c r="AG9102" s="1954"/>
    </row>
    <row r="9104" spans="4:33" s="304" customFormat="1" ht="15.75" customHeight="1">
      <c r="D9104" s="305"/>
      <c r="AG9104" s="1954"/>
    </row>
    <row r="9106" spans="4:33" s="304" customFormat="1" ht="15.75" customHeight="1">
      <c r="D9106" s="305"/>
      <c r="AG9106" s="1954"/>
    </row>
    <row r="9108" spans="4:33" s="304" customFormat="1" ht="15.75" customHeight="1">
      <c r="D9108" s="305"/>
      <c r="AG9108" s="1954"/>
    </row>
    <row r="9110" spans="4:33" s="304" customFormat="1" ht="15.75" customHeight="1">
      <c r="D9110" s="305"/>
      <c r="AG9110" s="1954"/>
    </row>
    <row r="9112" spans="4:33" s="304" customFormat="1" ht="15.75" customHeight="1">
      <c r="D9112" s="305"/>
      <c r="AG9112" s="1954"/>
    </row>
    <row r="9114" spans="4:33" s="304" customFormat="1" ht="15.75" customHeight="1">
      <c r="D9114" s="305"/>
      <c r="AG9114" s="1954"/>
    </row>
    <row r="9116" spans="4:33" s="304" customFormat="1" ht="15.75" customHeight="1">
      <c r="D9116" s="305"/>
      <c r="AG9116" s="1954"/>
    </row>
    <row r="9118" spans="4:33" s="304" customFormat="1" ht="15.75" customHeight="1">
      <c r="D9118" s="305"/>
      <c r="AG9118" s="1954"/>
    </row>
    <row r="9120" spans="4:33" s="304" customFormat="1" ht="15.75" customHeight="1">
      <c r="D9120" s="305"/>
      <c r="AG9120" s="1954"/>
    </row>
    <row r="9122" spans="4:33" s="304" customFormat="1" ht="15.75" customHeight="1">
      <c r="D9122" s="305"/>
      <c r="AG9122" s="1954"/>
    </row>
    <row r="9124" spans="4:33" s="304" customFormat="1" ht="15.75" customHeight="1">
      <c r="D9124" s="305"/>
      <c r="AG9124" s="1954"/>
    </row>
    <row r="9126" spans="4:33" s="304" customFormat="1" ht="15.75" customHeight="1">
      <c r="D9126" s="305"/>
      <c r="AG9126" s="1954"/>
    </row>
    <row r="9128" spans="4:33" s="304" customFormat="1" ht="15.75" customHeight="1">
      <c r="D9128" s="305"/>
      <c r="AG9128" s="1954"/>
    </row>
    <row r="9130" spans="4:33" s="304" customFormat="1" ht="15.75" customHeight="1">
      <c r="D9130" s="305"/>
      <c r="AG9130" s="1954"/>
    </row>
    <row r="9132" spans="4:33" s="304" customFormat="1" ht="15.75" customHeight="1">
      <c r="D9132" s="305"/>
      <c r="AG9132" s="1954"/>
    </row>
    <row r="9134" spans="4:33" s="304" customFormat="1" ht="15.75" customHeight="1">
      <c r="D9134" s="305"/>
      <c r="AG9134" s="1954"/>
    </row>
    <row r="9136" spans="4:33" s="304" customFormat="1" ht="15.75" customHeight="1">
      <c r="D9136" s="305"/>
      <c r="AG9136" s="1954"/>
    </row>
    <row r="9138" spans="4:33" s="304" customFormat="1" ht="15.75" customHeight="1">
      <c r="D9138" s="305"/>
      <c r="AG9138" s="1954"/>
    </row>
    <row r="9140" spans="4:33" s="304" customFormat="1" ht="15.75" customHeight="1">
      <c r="D9140" s="305"/>
      <c r="AG9140" s="1954"/>
    </row>
    <row r="9142" spans="4:33" s="304" customFormat="1" ht="15.75" customHeight="1">
      <c r="D9142" s="305"/>
      <c r="AG9142" s="1954"/>
    </row>
    <row r="9144" spans="4:33" s="304" customFormat="1" ht="15.75" customHeight="1">
      <c r="D9144" s="305"/>
      <c r="AG9144" s="1954"/>
    </row>
    <row r="9146" spans="4:33" s="304" customFormat="1" ht="15.75" customHeight="1">
      <c r="D9146" s="305"/>
      <c r="AG9146" s="1954"/>
    </row>
    <row r="9148" spans="4:33" s="304" customFormat="1" ht="15.75" customHeight="1">
      <c r="D9148" s="305"/>
      <c r="AG9148" s="1954"/>
    </row>
    <row r="9150" spans="4:33" s="304" customFormat="1" ht="15.75" customHeight="1">
      <c r="D9150" s="305"/>
      <c r="AG9150" s="1954"/>
    </row>
    <row r="9152" spans="4:33" s="304" customFormat="1" ht="15.75" customHeight="1">
      <c r="D9152" s="305"/>
      <c r="AG9152" s="1954"/>
    </row>
    <row r="9154" spans="4:33" s="304" customFormat="1" ht="15.75" customHeight="1">
      <c r="D9154" s="305"/>
      <c r="AG9154" s="1954"/>
    </row>
    <row r="9156" spans="4:33" s="304" customFormat="1" ht="15.75" customHeight="1">
      <c r="D9156" s="305"/>
      <c r="AG9156" s="1954"/>
    </row>
    <row r="9158" spans="4:33" s="304" customFormat="1" ht="15.75" customHeight="1">
      <c r="D9158" s="305"/>
      <c r="AG9158" s="1954"/>
    </row>
    <row r="9160" spans="4:33" s="304" customFormat="1" ht="15.75" customHeight="1">
      <c r="D9160" s="305"/>
      <c r="AG9160" s="1954"/>
    </row>
    <row r="9162" spans="4:33" s="304" customFormat="1" ht="15.75" customHeight="1">
      <c r="D9162" s="305"/>
      <c r="AG9162" s="1954"/>
    </row>
    <row r="9164" spans="4:33" s="304" customFormat="1" ht="15.75" customHeight="1">
      <c r="D9164" s="305"/>
      <c r="AG9164" s="1954"/>
    </row>
    <row r="9166" spans="4:33" s="304" customFormat="1" ht="15.75" customHeight="1">
      <c r="D9166" s="305"/>
      <c r="AG9166" s="1954"/>
    </row>
    <row r="9168" spans="4:33" s="304" customFormat="1" ht="15.75" customHeight="1">
      <c r="D9168" s="305"/>
      <c r="AG9168" s="1954"/>
    </row>
    <row r="9170" spans="4:33" s="304" customFormat="1" ht="15.75" customHeight="1">
      <c r="D9170" s="305"/>
      <c r="AG9170" s="1954"/>
    </row>
    <row r="9172" spans="4:33" s="304" customFormat="1" ht="15.75" customHeight="1">
      <c r="D9172" s="305"/>
      <c r="AG9172" s="1954"/>
    </row>
    <row r="9174" spans="4:33" s="304" customFormat="1" ht="15.75" customHeight="1">
      <c r="D9174" s="305"/>
      <c r="AG9174" s="1954"/>
    </row>
    <row r="9176" spans="4:33" s="304" customFormat="1" ht="15.75" customHeight="1">
      <c r="D9176" s="305"/>
      <c r="AG9176" s="1954"/>
    </row>
    <row r="9178" spans="4:33" s="304" customFormat="1" ht="15.75" customHeight="1">
      <c r="D9178" s="305"/>
      <c r="AG9178" s="1954"/>
    </row>
    <row r="9180" spans="4:33" s="304" customFormat="1" ht="15.75" customHeight="1">
      <c r="D9180" s="305"/>
      <c r="AG9180" s="1954"/>
    </row>
    <row r="9182" spans="4:33" s="304" customFormat="1" ht="15.75" customHeight="1">
      <c r="D9182" s="305"/>
      <c r="AG9182" s="1954"/>
    </row>
    <row r="9184" spans="4:33" s="304" customFormat="1" ht="15.75" customHeight="1">
      <c r="D9184" s="305"/>
      <c r="AG9184" s="1954"/>
    </row>
    <row r="9186" spans="4:33" s="304" customFormat="1" ht="15.75" customHeight="1">
      <c r="D9186" s="305"/>
      <c r="AG9186" s="1954"/>
    </row>
    <row r="9188" spans="4:33" s="304" customFormat="1" ht="15.75" customHeight="1">
      <c r="D9188" s="305"/>
      <c r="AG9188" s="1954"/>
    </row>
    <row r="9190" spans="4:33" s="304" customFormat="1" ht="15.75" customHeight="1">
      <c r="D9190" s="305"/>
      <c r="AG9190" s="1954"/>
    </row>
    <row r="9192" spans="4:33" s="304" customFormat="1" ht="15.75" customHeight="1">
      <c r="D9192" s="305"/>
      <c r="AG9192" s="1954"/>
    </row>
    <row r="9194" spans="4:33" s="304" customFormat="1" ht="15.75" customHeight="1">
      <c r="D9194" s="305"/>
      <c r="AG9194" s="1954"/>
    </row>
    <row r="9196" spans="4:33" s="304" customFormat="1" ht="15.75" customHeight="1">
      <c r="D9196" s="305"/>
      <c r="AG9196" s="1954"/>
    </row>
    <row r="9198" spans="4:33" s="304" customFormat="1" ht="15.75" customHeight="1">
      <c r="D9198" s="305"/>
      <c r="AG9198" s="1954"/>
    </row>
    <row r="9200" spans="4:33" s="304" customFormat="1" ht="15.75" customHeight="1">
      <c r="D9200" s="305"/>
      <c r="AG9200" s="1954"/>
    </row>
    <row r="9202" spans="4:33" s="304" customFormat="1" ht="15.75" customHeight="1">
      <c r="D9202" s="305"/>
      <c r="AG9202" s="1954"/>
    </row>
    <row r="9204" spans="4:33" s="304" customFormat="1" ht="15.75" customHeight="1">
      <c r="D9204" s="305"/>
      <c r="AG9204" s="1954"/>
    </row>
    <row r="9206" spans="4:33" s="304" customFormat="1" ht="15.75" customHeight="1">
      <c r="D9206" s="305"/>
      <c r="AG9206" s="1954"/>
    </row>
    <row r="9208" spans="4:33" s="304" customFormat="1" ht="15.75" customHeight="1">
      <c r="D9208" s="305"/>
      <c r="AG9208" s="1954"/>
    </row>
    <row r="9210" spans="4:33" s="304" customFormat="1" ht="15.75" customHeight="1">
      <c r="D9210" s="305"/>
      <c r="AG9210" s="1954"/>
    </row>
    <row r="9212" spans="4:33" s="304" customFormat="1" ht="15.75" customHeight="1">
      <c r="D9212" s="305"/>
      <c r="AG9212" s="1954"/>
    </row>
    <row r="9214" spans="4:33" s="304" customFormat="1" ht="15.75" customHeight="1">
      <c r="D9214" s="305"/>
      <c r="AG9214" s="1954"/>
    </row>
    <row r="9216" spans="4:33" s="304" customFormat="1" ht="15.75" customHeight="1">
      <c r="D9216" s="305"/>
      <c r="AG9216" s="1954"/>
    </row>
    <row r="9218" spans="4:33" s="304" customFormat="1" ht="15.75" customHeight="1">
      <c r="D9218" s="305"/>
      <c r="AG9218" s="1954"/>
    </row>
    <row r="9220" spans="4:33" s="304" customFormat="1" ht="15.75" customHeight="1">
      <c r="D9220" s="305"/>
      <c r="AG9220" s="1954"/>
    </row>
    <row r="9222" spans="4:33" s="304" customFormat="1" ht="15.75" customHeight="1">
      <c r="D9222" s="305"/>
      <c r="AG9222" s="1954"/>
    </row>
    <row r="9224" spans="4:33" s="304" customFormat="1" ht="15.75" customHeight="1">
      <c r="D9224" s="305"/>
      <c r="AG9224" s="1954"/>
    </row>
    <row r="9226" spans="4:33" s="304" customFormat="1" ht="15.75" customHeight="1">
      <c r="D9226" s="305"/>
      <c r="AG9226" s="1954"/>
    </row>
    <row r="9228" spans="4:33" s="304" customFormat="1" ht="15.75" customHeight="1">
      <c r="D9228" s="305"/>
      <c r="AG9228" s="1954"/>
    </row>
    <row r="9230" spans="4:33" s="304" customFormat="1" ht="15.75" customHeight="1">
      <c r="D9230" s="305"/>
      <c r="AG9230" s="1954"/>
    </row>
    <row r="9232" spans="4:33" s="304" customFormat="1" ht="15.75" customHeight="1">
      <c r="D9232" s="305"/>
      <c r="AG9232" s="1954"/>
    </row>
    <row r="9234" spans="4:33" s="304" customFormat="1" ht="15.75" customHeight="1">
      <c r="D9234" s="305"/>
      <c r="AG9234" s="1954"/>
    </row>
    <row r="9236" spans="4:33" s="304" customFormat="1" ht="15.75" customHeight="1">
      <c r="D9236" s="305"/>
      <c r="AG9236" s="1954"/>
    </row>
    <row r="9238" spans="4:33" s="304" customFormat="1" ht="15.75" customHeight="1">
      <c r="D9238" s="305"/>
      <c r="AG9238" s="1954"/>
    </row>
    <row r="9240" spans="4:33" s="304" customFormat="1" ht="15.75" customHeight="1">
      <c r="D9240" s="305"/>
      <c r="AG9240" s="1954"/>
    </row>
    <row r="9242" spans="4:33" s="304" customFormat="1" ht="15.75" customHeight="1">
      <c r="D9242" s="305"/>
      <c r="AG9242" s="1954"/>
    </row>
    <row r="9244" spans="4:33" s="304" customFormat="1" ht="15.75" customHeight="1">
      <c r="D9244" s="305"/>
      <c r="AG9244" s="1954"/>
    </row>
    <row r="9246" spans="4:33" s="304" customFormat="1" ht="15.75" customHeight="1">
      <c r="D9246" s="305"/>
      <c r="AG9246" s="1954"/>
    </row>
    <row r="9248" spans="4:33" s="304" customFormat="1" ht="15.75" customHeight="1">
      <c r="D9248" s="305"/>
      <c r="AG9248" s="1954"/>
    </row>
    <row r="9250" spans="4:33" s="304" customFormat="1" ht="15.75" customHeight="1">
      <c r="D9250" s="305"/>
      <c r="AG9250" s="1954"/>
    </row>
    <row r="9252" spans="4:33" s="304" customFormat="1" ht="15.75" customHeight="1">
      <c r="D9252" s="305"/>
      <c r="AG9252" s="1954"/>
    </row>
    <row r="9254" spans="4:33" s="304" customFormat="1" ht="15.75" customHeight="1">
      <c r="D9254" s="305"/>
      <c r="AG9254" s="1954"/>
    </row>
    <row r="9256" spans="4:33" s="304" customFormat="1" ht="15.75" customHeight="1">
      <c r="D9256" s="305"/>
      <c r="AG9256" s="1954"/>
    </row>
    <row r="9258" spans="4:33" s="304" customFormat="1" ht="15.75" customHeight="1">
      <c r="D9258" s="305"/>
      <c r="AG9258" s="1954"/>
    </row>
    <row r="9260" spans="4:33" s="304" customFormat="1" ht="15.75" customHeight="1">
      <c r="D9260" s="305"/>
      <c r="AG9260" s="1954"/>
    </row>
    <row r="9262" spans="4:33" s="304" customFormat="1" ht="15.75" customHeight="1">
      <c r="D9262" s="305"/>
      <c r="AG9262" s="1954"/>
    </row>
    <row r="9264" spans="4:33" s="304" customFormat="1" ht="15.75" customHeight="1">
      <c r="D9264" s="305"/>
      <c r="AG9264" s="1954"/>
    </row>
    <row r="9266" spans="4:33" s="304" customFormat="1" ht="15.75" customHeight="1">
      <c r="D9266" s="305"/>
      <c r="AG9266" s="1954"/>
    </row>
    <row r="9268" spans="4:33" s="304" customFormat="1" ht="15.75" customHeight="1">
      <c r="D9268" s="305"/>
      <c r="AG9268" s="1954"/>
    </row>
    <row r="9270" spans="4:33" s="304" customFormat="1" ht="15.75" customHeight="1">
      <c r="D9270" s="305"/>
      <c r="AG9270" s="1954"/>
    </row>
    <row r="9272" spans="4:33" s="304" customFormat="1" ht="15.75" customHeight="1">
      <c r="D9272" s="305"/>
      <c r="AG9272" s="1954"/>
    </row>
    <row r="9274" spans="4:33" s="304" customFormat="1" ht="15.75" customHeight="1">
      <c r="D9274" s="305"/>
      <c r="AG9274" s="1954"/>
    </row>
    <row r="9276" spans="4:33" s="304" customFormat="1" ht="15.75" customHeight="1">
      <c r="D9276" s="305"/>
      <c r="AG9276" s="1954"/>
    </row>
    <row r="9278" spans="4:33" s="304" customFormat="1" ht="15.75" customHeight="1">
      <c r="D9278" s="305"/>
      <c r="AG9278" s="1954"/>
    </row>
    <row r="9280" spans="4:33" s="304" customFormat="1" ht="15.75" customHeight="1">
      <c r="D9280" s="305"/>
      <c r="AG9280" s="1954"/>
    </row>
    <row r="9282" spans="4:33" s="304" customFormat="1" ht="15.75" customHeight="1">
      <c r="D9282" s="305"/>
      <c r="AG9282" s="1954"/>
    </row>
    <row r="9284" spans="4:33" s="304" customFormat="1" ht="15.75" customHeight="1">
      <c r="D9284" s="305"/>
      <c r="AG9284" s="1954"/>
    </row>
    <row r="9286" spans="4:33" s="304" customFormat="1" ht="15.75" customHeight="1">
      <c r="D9286" s="305"/>
      <c r="AG9286" s="1954"/>
    </row>
    <row r="9288" spans="4:33" s="304" customFormat="1" ht="15.75" customHeight="1">
      <c r="D9288" s="305"/>
      <c r="AG9288" s="1954"/>
    </row>
    <row r="9290" spans="4:33" s="304" customFormat="1" ht="15.75" customHeight="1">
      <c r="D9290" s="305"/>
      <c r="AG9290" s="1954"/>
    </row>
    <row r="9292" spans="4:33" s="304" customFormat="1" ht="15.75" customHeight="1">
      <c r="D9292" s="305"/>
      <c r="AG9292" s="1954"/>
    </row>
    <row r="9294" spans="4:33" s="304" customFormat="1" ht="15.75" customHeight="1">
      <c r="D9294" s="305"/>
      <c r="AG9294" s="1954"/>
    </row>
    <row r="9296" spans="4:33" s="304" customFormat="1" ht="15.75" customHeight="1">
      <c r="D9296" s="305"/>
      <c r="AG9296" s="1954"/>
    </row>
    <row r="9298" spans="4:33" s="304" customFormat="1" ht="15.75" customHeight="1">
      <c r="D9298" s="305"/>
      <c r="AG9298" s="1954"/>
    </row>
    <row r="9300" spans="4:33" s="304" customFormat="1" ht="15.75" customHeight="1">
      <c r="D9300" s="305"/>
      <c r="AG9300" s="1954"/>
    </row>
    <row r="9302" spans="4:33" s="304" customFormat="1" ht="15.75" customHeight="1">
      <c r="D9302" s="305"/>
      <c r="AG9302" s="1954"/>
    </row>
    <row r="9304" spans="4:33" s="304" customFormat="1" ht="15.75" customHeight="1">
      <c r="D9304" s="305"/>
      <c r="AG9304" s="1954"/>
    </row>
    <row r="9306" spans="4:33" s="304" customFormat="1" ht="15.75" customHeight="1">
      <c r="D9306" s="305"/>
      <c r="AG9306" s="1954"/>
    </row>
    <row r="9308" spans="4:33" s="304" customFormat="1" ht="15.75" customHeight="1">
      <c r="D9308" s="305"/>
      <c r="AG9308" s="1954"/>
    </row>
    <row r="9310" spans="4:33" s="304" customFormat="1" ht="15.75" customHeight="1">
      <c r="D9310" s="305"/>
      <c r="AG9310" s="1954"/>
    </row>
    <row r="9312" spans="4:33" s="304" customFormat="1" ht="15.75" customHeight="1">
      <c r="D9312" s="305"/>
      <c r="AG9312" s="1954"/>
    </row>
    <row r="9314" spans="4:33" s="304" customFormat="1" ht="15.75" customHeight="1">
      <c r="D9314" s="305"/>
      <c r="AG9314" s="1954"/>
    </row>
    <row r="9316" spans="4:33" s="304" customFormat="1" ht="15.75" customHeight="1">
      <c r="D9316" s="305"/>
      <c r="AG9316" s="1954"/>
    </row>
    <row r="9318" spans="4:33" s="304" customFormat="1" ht="15.75" customHeight="1">
      <c r="D9318" s="305"/>
      <c r="AG9318" s="1954"/>
    </row>
    <row r="9320" spans="4:33" s="304" customFormat="1" ht="15.75" customHeight="1">
      <c r="D9320" s="305"/>
      <c r="AG9320" s="1954"/>
    </row>
    <row r="9322" spans="4:33" s="304" customFormat="1" ht="15.75" customHeight="1">
      <c r="D9322" s="305"/>
      <c r="AG9322" s="1954"/>
    </row>
    <row r="9324" spans="4:33" s="304" customFormat="1" ht="15.75" customHeight="1">
      <c r="D9324" s="305"/>
      <c r="AG9324" s="1954"/>
    </row>
    <row r="9326" spans="4:33" s="304" customFormat="1" ht="15.75" customHeight="1">
      <c r="D9326" s="305"/>
      <c r="AG9326" s="1954"/>
    </row>
    <row r="9328" spans="4:33" s="304" customFormat="1" ht="15.75" customHeight="1">
      <c r="D9328" s="305"/>
      <c r="AG9328" s="1954"/>
    </row>
    <row r="9330" spans="4:33" s="304" customFormat="1" ht="15.75" customHeight="1">
      <c r="D9330" s="305"/>
      <c r="AG9330" s="1954"/>
    </row>
    <row r="9332" spans="4:33" s="304" customFormat="1" ht="15.75" customHeight="1">
      <c r="D9332" s="305"/>
      <c r="AG9332" s="1954"/>
    </row>
    <row r="9334" spans="4:33" s="304" customFormat="1" ht="15.75" customHeight="1">
      <c r="D9334" s="305"/>
      <c r="AG9334" s="1954"/>
    </row>
    <row r="9336" spans="4:33" s="304" customFormat="1" ht="15.75" customHeight="1">
      <c r="D9336" s="305"/>
      <c r="AG9336" s="1954"/>
    </row>
    <row r="9338" spans="4:33" s="304" customFormat="1" ht="15.75" customHeight="1">
      <c r="D9338" s="305"/>
      <c r="AG9338" s="1954"/>
    </row>
    <row r="9340" spans="4:33" s="304" customFormat="1" ht="15.75" customHeight="1">
      <c r="D9340" s="305"/>
      <c r="AG9340" s="1954"/>
    </row>
    <row r="9342" spans="4:33" s="304" customFormat="1" ht="15.75" customHeight="1">
      <c r="D9342" s="305"/>
      <c r="AG9342" s="1954"/>
    </row>
    <row r="9344" spans="4:33" s="304" customFormat="1" ht="15.75" customHeight="1">
      <c r="D9344" s="305"/>
      <c r="AG9344" s="1954"/>
    </row>
    <row r="9346" spans="4:33" s="304" customFormat="1" ht="15.75" customHeight="1">
      <c r="D9346" s="305"/>
      <c r="AG9346" s="1954"/>
    </row>
    <row r="9348" spans="4:33" s="304" customFormat="1" ht="15.75" customHeight="1">
      <c r="D9348" s="305"/>
      <c r="AG9348" s="1954"/>
    </row>
    <row r="9350" spans="4:33" s="304" customFormat="1" ht="15.75" customHeight="1">
      <c r="D9350" s="305"/>
      <c r="AG9350" s="1954"/>
    </row>
    <row r="9352" spans="4:33" s="304" customFormat="1" ht="15.75" customHeight="1">
      <c r="D9352" s="305"/>
      <c r="AG9352" s="1954"/>
    </row>
    <row r="9354" spans="4:33" s="304" customFormat="1" ht="15.75" customHeight="1">
      <c r="D9354" s="305"/>
      <c r="AG9354" s="1954"/>
    </row>
    <row r="9356" spans="4:33" s="304" customFormat="1" ht="15.75" customHeight="1">
      <c r="D9356" s="305"/>
      <c r="AG9356" s="1954"/>
    </row>
    <row r="9358" spans="4:33" s="304" customFormat="1" ht="15.75" customHeight="1">
      <c r="D9358" s="305"/>
      <c r="AG9358" s="1954"/>
    </row>
    <row r="9360" spans="4:33" s="304" customFormat="1" ht="15.75" customHeight="1">
      <c r="D9360" s="305"/>
      <c r="AG9360" s="1954"/>
    </row>
    <row r="9362" spans="4:33" s="304" customFormat="1" ht="15.75" customHeight="1">
      <c r="D9362" s="305"/>
      <c r="AG9362" s="1954"/>
    </row>
    <row r="9364" spans="4:33" s="304" customFormat="1" ht="15.75" customHeight="1">
      <c r="D9364" s="305"/>
      <c r="AG9364" s="1954"/>
    </row>
    <row r="9366" spans="4:33" s="304" customFormat="1" ht="15.75" customHeight="1">
      <c r="D9366" s="305"/>
      <c r="AG9366" s="1954"/>
    </row>
    <row r="9368" spans="4:33" s="304" customFormat="1" ht="15.75" customHeight="1">
      <c r="D9368" s="305"/>
      <c r="AG9368" s="1954"/>
    </row>
    <row r="9370" spans="4:33" s="304" customFormat="1" ht="15.75" customHeight="1">
      <c r="D9370" s="305"/>
      <c r="AG9370" s="1954"/>
    </row>
    <row r="9372" spans="4:33" s="304" customFormat="1" ht="15.75" customHeight="1">
      <c r="D9372" s="305"/>
      <c r="AG9372" s="1954"/>
    </row>
    <row r="9374" spans="4:33" s="304" customFormat="1" ht="15.75" customHeight="1">
      <c r="D9374" s="305"/>
      <c r="AG9374" s="1954"/>
    </row>
    <row r="9376" spans="4:33" s="304" customFormat="1" ht="15.75" customHeight="1">
      <c r="D9376" s="305"/>
      <c r="AG9376" s="1954"/>
    </row>
    <row r="9378" spans="4:33" s="304" customFormat="1" ht="15.75" customHeight="1">
      <c r="D9378" s="305"/>
      <c r="AG9378" s="1954"/>
    </row>
    <row r="9380" spans="4:33" s="304" customFormat="1" ht="15.75" customHeight="1">
      <c r="D9380" s="305"/>
      <c r="AG9380" s="1954"/>
    </row>
    <row r="9382" spans="4:33" s="304" customFormat="1" ht="15.75" customHeight="1">
      <c r="D9382" s="305"/>
      <c r="AG9382" s="1954"/>
    </row>
    <row r="9384" spans="4:33" s="304" customFormat="1" ht="15.75" customHeight="1">
      <c r="D9384" s="305"/>
      <c r="AG9384" s="1954"/>
    </row>
    <row r="9386" spans="4:33" s="304" customFormat="1" ht="15.75" customHeight="1">
      <c r="D9386" s="305"/>
      <c r="AG9386" s="1954"/>
    </row>
    <row r="9388" spans="4:33" s="304" customFormat="1" ht="15.75" customHeight="1">
      <c r="D9388" s="305"/>
      <c r="AG9388" s="1954"/>
    </row>
    <row r="9390" spans="4:33" s="304" customFormat="1" ht="15.75" customHeight="1">
      <c r="D9390" s="305"/>
      <c r="AG9390" s="1954"/>
    </row>
    <row r="9392" spans="4:33" s="304" customFormat="1" ht="15.75" customHeight="1">
      <c r="D9392" s="305"/>
      <c r="AG9392" s="1954"/>
    </row>
    <row r="9394" spans="4:33" s="304" customFormat="1" ht="15.75" customHeight="1">
      <c r="D9394" s="305"/>
      <c r="AG9394" s="1954"/>
    </row>
    <row r="9396" spans="4:33" s="304" customFormat="1" ht="15.75" customHeight="1">
      <c r="D9396" s="305"/>
      <c r="AG9396" s="1954"/>
    </row>
    <row r="9398" spans="4:33" s="304" customFormat="1" ht="15.75" customHeight="1">
      <c r="D9398" s="305"/>
      <c r="AG9398" s="1954"/>
    </row>
    <row r="9400" spans="4:33" s="304" customFormat="1" ht="15.75" customHeight="1">
      <c r="D9400" s="305"/>
      <c r="AG9400" s="1954"/>
    </row>
    <row r="9402" spans="4:33" s="304" customFormat="1" ht="15.75" customHeight="1">
      <c r="D9402" s="305"/>
      <c r="AG9402" s="1954"/>
    </row>
    <row r="9404" spans="4:33" s="304" customFormat="1" ht="15.75" customHeight="1">
      <c r="D9404" s="305"/>
      <c r="AG9404" s="1954"/>
    </row>
    <row r="9406" spans="4:33" s="304" customFormat="1" ht="15.75" customHeight="1">
      <c r="D9406" s="305"/>
      <c r="AG9406" s="1954"/>
    </row>
    <row r="9408" spans="4:33" s="304" customFormat="1" ht="15.75" customHeight="1">
      <c r="D9408" s="305"/>
      <c r="AG9408" s="1954"/>
    </row>
    <row r="9410" spans="4:33" s="304" customFormat="1" ht="15.75" customHeight="1">
      <c r="D9410" s="305"/>
      <c r="AG9410" s="1954"/>
    </row>
    <row r="9412" spans="4:33" s="304" customFormat="1" ht="15.75" customHeight="1">
      <c r="D9412" s="305"/>
      <c r="AG9412" s="1954"/>
    </row>
    <row r="9414" spans="4:33" s="304" customFormat="1" ht="15.75" customHeight="1">
      <c r="D9414" s="305"/>
      <c r="AG9414" s="1954"/>
    </row>
    <row r="9416" spans="4:33" s="304" customFormat="1" ht="15.75" customHeight="1">
      <c r="D9416" s="305"/>
      <c r="AG9416" s="1954"/>
    </row>
    <row r="9418" spans="4:33" s="304" customFormat="1" ht="15.75" customHeight="1">
      <c r="D9418" s="305"/>
      <c r="AG9418" s="1954"/>
    </row>
    <row r="9420" spans="4:33" s="304" customFormat="1" ht="15.75" customHeight="1">
      <c r="D9420" s="305"/>
      <c r="AG9420" s="1954"/>
    </row>
    <row r="9422" spans="4:33" s="304" customFormat="1" ht="15.75" customHeight="1">
      <c r="D9422" s="305"/>
      <c r="AG9422" s="1954"/>
    </row>
    <row r="9424" spans="4:33" s="304" customFormat="1" ht="15.75" customHeight="1">
      <c r="D9424" s="305"/>
      <c r="AG9424" s="1954"/>
    </row>
    <row r="9426" spans="4:33" s="304" customFormat="1" ht="15.75" customHeight="1">
      <c r="D9426" s="305"/>
      <c r="AG9426" s="1954"/>
    </row>
    <row r="9428" spans="4:33" s="304" customFormat="1" ht="15.75" customHeight="1">
      <c r="D9428" s="305"/>
      <c r="AG9428" s="1954"/>
    </row>
    <row r="9430" spans="4:33" s="304" customFormat="1" ht="15.75" customHeight="1">
      <c r="D9430" s="305"/>
      <c r="AG9430" s="1954"/>
    </row>
    <row r="9432" spans="4:33" s="304" customFormat="1" ht="15.75" customHeight="1">
      <c r="D9432" s="305"/>
      <c r="AG9432" s="1954"/>
    </row>
    <row r="9434" spans="4:33" s="304" customFormat="1" ht="15.75" customHeight="1">
      <c r="D9434" s="305"/>
      <c r="AG9434" s="1954"/>
    </row>
    <row r="9436" spans="4:33" s="304" customFormat="1" ht="15.75" customHeight="1">
      <c r="D9436" s="305"/>
      <c r="AG9436" s="1954"/>
    </row>
    <row r="9438" spans="4:33" s="304" customFormat="1" ht="15.75" customHeight="1">
      <c r="D9438" s="305"/>
      <c r="AG9438" s="1954"/>
    </row>
    <row r="9440" spans="4:33" s="304" customFormat="1" ht="15.75" customHeight="1">
      <c r="D9440" s="305"/>
      <c r="AG9440" s="1954"/>
    </row>
    <row r="9442" spans="4:33" s="304" customFormat="1" ht="15.75" customHeight="1">
      <c r="D9442" s="305"/>
      <c r="AG9442" s="1954"/>
    </row>
    <row r="9444" spans="4:33" s="304" customFormat="1" ht="15.75" customHeight="1">
      <c r="D9444" s="305"/>
      <c r="AG9444" s="1954"/>
    </row>
    <row r="9446" spans="4:33" s="304" customFormat="1" ht="15.75" customHeight="1">
      <c r="D9446" s="305"/>
      <c r="AG9446" s="1954"/>
    </row>
    <row r="9448" spans="4:33" s="304" customFormat="1" ht="15.75" customHeight="1">
      <c r="D9448" s="305"/>
      <c r="AG9448" s="1954"/>
    </row>
    <row r="9450" spans="4:33" s="304" customFormat="1" ht="15.75" customHeight="1">
      <c r="D9450" s="305"/>
      <c r="AG9450" s="1954"/>
    </row>
    <row r="9452" spans="4:33" s="304" customFormat="1" ht="15.75" customHeight="1">
      <c r="D9452" s="305"/>
      <c r="AG9452" s="1954"/>
    </row>
    <row r="9454" spans="4:33" s="304" customFormat="1" ht="15.75" customHeight="1">
      <c r="D9454" s="305"/>
      <c r="AG9454" s="1954"/>
    </row>
    <row r="9456" spans="4:33" s="304" customFormat="1" ht="15.75" customHeight="1">
      <c r="D9456" s="305"/>
      <c r="AG9456" s="1954"/>
    </row>
    <row r="9458" spans="4:33" s="304" customFormat="1" ht="15.75" customHeight="1">
      <c r="D9458" s="305"/>
      <c r="AG9458" s="1954"/>
    </row>
    <row r="9460" spans="4:33" s="304" customFormat="1" ht="15.75" customHeight="1">
      <c r="D9460" s="305"/>
      <c r="AG9460" s="1954"/>
    </row>
    <row r="9462" spans="4:33" s="304" customFormat="1" ht="15.75" customHeight="1">
      <c r="D9462" s="305"/>
      <c r="AG9462" s="1954"/>
    </row>
    <row r="9464" spans="4:33" s="304" customFormat="1" ht="15.75" customHeight="1">
      <c r="D9464" s="305"/>
      <c r="AG9464" s="1954"/>
    </row>
    <row r="9466" spans="4:33" s="304" customFormat="1" ht="15.75" customHeight="1">
      <c r="D9466" s="305"/>
      <c r="AG9466" s="1954"/>
    </row>
    <row r="9468" spans="4:33" s="304" customFormat="1" ht="15.75" customHeight="1">
      <c r="D9468" s="305"/>
      <c r="AG9468" s="1954"/>
    </row>
    <row r="9470" spans="4:33" s="304" customFormat="1" ht="15.75" customHeight="1">
      <c r="D9470" s="305"/>
      <c r="AG9470" s="1954"/>
    </row>
    <row r="9472" spans="4:33" s="304" customFormat="1" ht="15.75" customHeight="1">
      <c r="D9472" s="305"/>
      <c r="AG9472" s="1954"/>
    </row>
    <row r="9474" spans="4:33" s="304" customFormat="1" ht="15.75" customHeight="1">
      <c r="D9474" s="305"/>
      <c r="AG9474" s="1954"/>
    </row>
    <row r="9476" spans="4:33" s="304" customFormat="1" ht="15.75" customHeight="1">
      <c r="D9476" s="305"/>
      <c r="AG9476" s="1954"/>
    </row>
    <row r="9478" spans="4:33" s="304" customFormat="1" ht="15.75" customHeight="1">
      <c r="D9478" s="305"/>
      <c r="AG9478" s="1954"/>
    </row>
    <row r="9480" spans="4:33" s="304" customFormat="1" ht="15.75" customHeight="1">
      <c r="D9480" s="305"/>
      <c r="AG9480" s="1954"/>
    </row>
    <row r="9482" spans="4:33" s="304" customFormat="1" ht="15.75" customHeight="1">
      <c r="D9482" s="305"/>
      <c r="AG9482" s="1954"/>
    </row>
    <row r="9484" spans="4:33" s="304" customFormat="1" ht="15.75" customHeight="1">
      <c r="D9484" s="305"/>
      <c r="AG9484" s="1954"/>
    </row>
    <row r="9486" spans="4:33" s="304" customFormat="1" ht="15.75" customHeight="1">
      <c r="D9486" s="305"/>
      <c r="AG9486" s="1954"/>
    </row>
    <row r="9488" spans="4:33" s="304" customFormat="1" ht="15.75" customHeight="1">
      <c r="D9488" s="305"/>
      <c r="AG9488" s="1954"/>
    </row>
    <row r="9490" spans="4:33" s="304" customFormat="1" ht="15.75" customHeight="1">
      <c r="D9490" s="305"/>
      <c r="AG9490" s="1954"/>
    </row>
    <row r="9492" spans="4:33" s="304" customFormat="1" ht="15.75" customHeight="1">
      <c r="D9492" s="305"/>
      <c r="AG9492" s="1954"/>
    </row>
    <row r="9494" spans="4:33" s="304" customFormat="1" ht="15.75" customHeight="1">
      <c r="D9494" s="305"/>
      <c r="AG9494" s="1954"/>
    </row>
    <row r="9496" spans="4:33" s="304" customFormat="1" ht="15.75" customHeight="1">
      <c r="D9496" s="305"/>
      <c r="AG9496" s="1954"/>
    </row>
    <row r="9498" spans="4:33" s="304" customFormat="1" ht="15.75" customHeight="1">
      <c r="D9498" s="305"/>
      <c r="AG9498" s="1954"/>
    </row>
    <row r="9500" spans="4:33" s="304" customFormat="1" ht="15.75" customHeight="1">
      <c r="D9500" s="305"/>
      <c r="AG9500" s="1954"/>
    </row>
    <row r="9502" spans="4:33" s="304" customFormat="1" ht="15.75" customHeight="1">
      <c r="D9502" s="305"/>
      <c r="AG9502" s="1954"/>
    </row>
    <row r="9504" spans="4:33" s="304" customFormat="1" ht="15.75" customHeight="1">
      <c r="D9504" s="305"/>
      <c r="AG9504" s="1954"/>
    </row>
    <row r="9506" spans="4:33" s="304" customFormat="1" ht="15.75" customHeight="1">
      <c r="D9506" s="305"/>
      <c r="AG9506" s="1954"/>
    </row>
    <row r="9508" spans="4:33" s="304" customFormat="1" ht="15.75" customHeight="1">
      <c r="D9508" s="305"/>
      <c r="AG9508" s="1954"/>
    </row>
    <row r="9510" spans="4:33" s="304" customFormat="1" ht="15.75" customHeight="1">
      <c r="D9510" s="305"/>
      <c r="AG9510" s="1954"/>
    </row>
    <row r="9512" spans="4:33" s="304" customFormat="1" ht="15.75" customHeight="1">
      <c r="D9512" s="305"/>
      <c r="AG9512" s="1954"/>
    </row>
    <row r="9514" spans="4:33" s="304" customFormat="1" ht="15.75" customHeight="1">
      <c r="D9514" s="305"/>
      <c r="AG9514" s="1954"/>
    </row>
    <row r="9516" spans="4:33" s="304" customFormat="1" ht="15.75" customHeight="1">
      <c r="D9516" s="305"/>
      <c r="AG9516" s="1954"/>
    </row>
    <row r="9518" spans="4:33" s="304" customFormat="1" ht="15.75" customHeight="1">
      <c r="D9518" s="305"/>
      <c r="AG9518" s="1954"/>
    </row>
    <row r="9520" spans="4:33" s="304" customFormat="1" ht="15.75" customHeight="1">
      <c r="D9520" s="305"/>
      <c r="AG9520" s="1954"/>
    </row>
    <row r="9522" spans="4:33" s="304" customFormat="1" ht="15.75" customHeight="1">
      <c r="D9522" s="305"/>
      <c r="AG9522" s="1954"/>
    </row>
    <row r="9524" spans="4:33" s="304" customFormat="1" ht="15.75" customHeight="1">
      <c r="D9524" s="305"/>
      <c r="AG9524" s="1954"/>
    </row>
    <row r="9526" spans="4:33" s="304" customFormat="1" ht="15.75" customHeight="1">
      <c r="D9526" s="305"/>
      <c r="AG9526" s="1954"/>
    </row>
    <row r="9528" spans="4:33" s="304" customFormat="1" ht="15.75" customHeight="1">
      <c r="D9528" s="305"/>
      <c r="AG9528" s="1954"/>
    </row>
    <row r="9530" spans="4:33" s="304" customFormat="1" ht="15.75" customHeight="1">
      <c r="D9530" s="305"/>
      <c r="AG9530" s="1954"/>
    </row>
    <row r="9532" spans="4:33" s="304" customFormat="1" ht="15.75" customHeight="1">
      <c r="D9532" s="305"/>
      <c r="AG9532" s="1954"/>
    </row>
    <row r="9534" spans="4:33" s="304" customFormat="1" ht="15.75" customHeight="1">
      <c r="D9534" s="305"/>
      <c r="AG9534" s="1954"/>
    </row>
    <row r="9536" spans="4:33" s="304" customFormat="1" ht="15.75" customHeight="1">
      <c r="D9536" s="305"/>
      <c r="AG9536" s="1954"/>
    </row>
    <row r="9538" spans="4:33" s="304" customFormat="1" ht="15.75" customHeight="1">
      <c r="D9538" s="305"/>
      <c r="AG9538" s="1954"/>
    </row>
    <row r="9540" spans="4:33" s="304" customFormat="1" ht="15.75" customHeight="1">
      <c r="D9540" s="305"/>
      <c r="AG9540" s="1954"/>
    </row>
    <row r="9542" spans="4:33" s="304" customFormat="1" ht="15.75" customHeight="1">
      <c r="D9542" s="305"/>
      <c r="AG9542" s="1954"/>
    </row>
    <row r="9544" spans="4:33" s="304" customFormat="1" ht="15.75" customHeight="1">
      <c r="D9544" s="305"/>
      <c r="AG9544" s="1954"/>
    </row>
    <row r="9546" spans="4:33" s="304" customFormat="1" ht="15.75" customHeight="1">
      <c r="D9546" s="305"/>
      <c r="AG9546" s="1954"/>
    </row>
    <row r="9548" spans="4:33" s="304" customFormat="1" ht="15.75" customHeight="1">
      <c r="D9548" s="305"/>
      <c r="AG9548" s="1954"/>
    </row>
    <row r="9550" spans="4:33" s="304" customFormat="1" ht="15.75" customHeight="1">
      <c r="D9550" s="305"/>
      <c r="AG9550" s="1954"/>
    </row>
    <row r="9552" spans="4:33" s="304" customFormat="1" ht="15.75" customHeight="1">
      <c r="D9552" s="305"/>
      <c r="AG9552" s="1954"/>
    </row>
    <row r="9554" spans="4:33" s="304" customFormat="1" ht="15.75" customHeight="1">
      <c r="D9554" s="305"/>
      <c r="AG9554" s="1954"/>
    </row>
    <row r="9556" spans="4:33" s="304" customFormat="1" ht="15.75" customHeight="1">
      <c r="D9556" s="305"/>
      <c r="AG9556" s="1954"/>
    </row>
    <row r="9558" spans="4:33" s="304" customFormat="1" ht="15.75" customHeight="1">
      <c r="D9558" s="305"/>
      <c r="AG9558" s="1954"/>
    </row>
    <row r="9560" spans="4:33" s="304" customFormat="1" ht="15.75" customHeight="1">
      <c r="D9560" s="305"/>
      <c r="AG9560" s="1954"/>
    </row>
    <row r="9562" spans="4:33" s="304" customFormat="1" ht="15.75" customHeight="1">
      <c r="D9562" s="305"/>
      <c r="AG9562" s="1954"/>
    </row>
    <row r="9564" spans="4:33" s="304" customFormat="1" ht="15.75" customHeight="1">
      <c r="D9564" s="305"/>
      <c r="AG9564" s="1954"/>
    </row>
    <row r="9566" spans="4:33" s="304" customFormat="1" ht="15.75" customHeight="1">
      <c r="D9566" s="305"/>
      <c r="AG9566" s="1954"/>
    </row>
    <row r="9568" spans="4:33" s="304" customFormat="1" ht="15.75" customHeight="1">
      <c r="D9568" s="305"/>
      <c r="AG9568" s="1954"/>
    </row>
    <row r="9570" spans="4:33" s="304" customFormat="1" ht="15.75" customHeight="1">
      <c r="D9570" s="305"/>
      <c r="AG9570" s="1954"/>
    </row>
    <row r="9572" spans="4:33" s="304" customFormat="1" ht="15.75" customHeight="1">
      <c r="D9572" s="305"/>
      <c r="AG9572" s="1954"/>
    </row>
    <row r="9574" spans="4:33" s="304" customFormat="1" ht="15.75" customHeight="1">
      <c r="D9574" s="305"/>
      <c r="AG9574" s="1954"/>
    </row>
    <row r="9576" spans="4:33" s="304" customFormat="1" ht="15.75" customHeight="1">
      <c r="D9576" s="305"/>
      <c r="AG9576" s="1954"/>
    </row>
    <row r="9578" spans="4:33" s="304" customFormat="1" ht="15.75" customHeight="1">
      <c r="D9578" s="305"/>
      <c r="AG9578" s="1954"/>
    </row>
    <row r="9580" spans="4:33" s="304" customFormat="1" ht="15.75" customHeight="1">
      <c r="D9580" s="305"/>
      <c r="AG9580" s="1954"/>
    </row>
    <row r="9582" spans="4:33" s="304" customFormat="1" ht="15.75" customHeight="1">
      <c r="D9582" s="305"/>
      <c r="AG9582" s="1954"/>
    </row>
    <row r="9584" spans="4:33" s="304" customFormat="1" ht="15.75" customHeight="1">
      <c r="D9584" s="305"/>
      <c r="AG9584" s="1954"/>
    </row>
    <row r="9586" spans="4:33" s="304" customFormat="1" ht="15.75" customHeight="1">
      <c r="D9586" s="305"/>
      <c r="AG9586" s="1954"/>
    </row>
    <row r="9588" spans="4:33" s="304" customFormat="1" ht="15.75" customHeight="1">
      <c r="D9588" s="305"/>
      <c r="AG9588" s="1954"/>
    </row>
    <row r="9590" spans="4:33" s="304" customFormat="1" ht="15.75" customHeight="1">
      <c r="D9590" s="305"/>
      <c r="AG9590" s="1954"/>
    </row>
    <row r="9592" spans="4:33" s="304" customFormat="1" ht="15.75" customHeight="1">
      <c r="D9592" s="305"/>
      <c r="AG9592" s="1954"/>
    </row>
    <row r="9594" spans="4:33" s="304" customFormat="1" ht="15.75" customHeight="1">
      <c r="D9594" s="305"/>
      <c r="AG9594" s="1954"/>
    </row>
    <row r="9596" spans="4:33" s="304" customFormat="1" ht="15.75" customHeight="1">
      <c r="D9596" s="305"/>
      <c r="AG9596" s="1954"/>
    </row>
    <row r="9598" spans="4:33" s="304" customFormat="1" ht="15.75" customHeight="1">
      <c r="D9598" s="305"/>
      <c r="AG9598" s="1954"/>
    </row>
    <row r="9600" spans="4:33" s="304" customFormat="1" ht="15.75" customHeight="1">
      <c r="D9600" s="305"/>
      <c r="AG9600" s="1954"/>
    </row>
    <row r="9602" spans="4:33" s="304" customFormat="1" ht="15.75" customHeight="1">
      <c r="D9602" s="305"/>
      <c r="AG9602" s="1954"/>
    </row>
    <row r="9604" spans="4:33" s="304" customFormat="1" ht="15.75" customHeight="1">
      <c r="D9604" s="305"/>
      <c r="AG9604" s="1954"/>
    </row>
    <row r="9606" spans="4:33" s="304" customFormat="1" ht="15.75" customHeight="1">
      <c r="D9606" s="305"/>
      <c r="AG9606" s="1954"/>
    </row>
    <row r="9608" spans="4:33" s="304" customFormat="1" ht="15.75" customHeight="1">
      <c r="D9608" s="305"/>
      <c r="AG9608" s="1954"/>
    </row>
    <row r="9610" spans="4:33" s="304" customFormat="1" ht="15.75" customHeight="1">
      <c r="D9610" s="305"/>
      <c r="AG9610" s="1954"/>
    </row>
    <row r="9612" spans="4:33" s="304" customFormat="1" ht="15.75" customHeight="1">
      <c r="D9612" s="305"/>
      <c r="AG9612" s="1954"/>
    </row>
    <row r="9614" spans="4:33" s="304" customFormat="1" ht="15.75" customHeight="1">
      <c r="D9614" s="305"/>
      <c r="AG9614" s="1954"/>
    </row>
    <row r="9616" spans="4:33" s="304" customFormat="1" ht="15.75" customHeight="1">
      <c r="D9616" s="305"/>
      <c r="AG9616" s="1954"/>
    </row>
    <row r="9618" spans="4:33" s="304" customFormat="1" ht="15.75" customHeight="1">
      <c r="D9618" s="305"/>
      <c r="AG9618" s="1954"/>
    </row>
    <row r="9620" spans="4:33" s="304" customFormat="1" ht="15.75" customHeight="1">
      <c r="D9620" s="305"/>
      <c r="AG9620" s="1954"/>
    </row>
    <row r="9622" spans="4:33" s="304" customFormat="1" ht="15.75" customHeight="1">
      <c r="D9622" s="305"/>
      <c r="AG9622" s="1954"/>
    </row>
    <row r="9624" spans="4:33" s="304" customFormat="1" ht="15.75" customHeight="1">
      <c r="D9624" s="305"/>
      <c r="AG9624" s="1954"/>
    </row>
    <row r="9626" spans="4:33" s="304" customFormat="1" ht="15.75" customHeight="1">
      <c r="D9626" s="305"/>
      <c r="AG9626" s="1954"/>
    </row>
    <row r="9628" spans="4:33" s="304" customFormat="1" ht="15.75" customHeight="1">
      <c r="D9628" s="305"/>
      <c r="AG9628" s="1954"/>
    </row>
    <row r="9630" spans="4:33" s="304" customFormat="1" ht="15.75" customHeight="1">
      <c r="D9630" s="305"/>
      <c r="AG9630" s="1954"/>
    </row>
    <row r="9632" spans="4:33" s="304" customFormat="1" ht="15.75" customHeight="1">
      <c r="D9632" s="305"/>
      <c r="AG9632" s="1954"/>
    </row>
    <row r="9634" spans="4:33" s="304" customFormat="1" ht="15.75" customHeight="1">
      <c r="D9634" s="305"/>
      <c r="AG9634" s="1954"/>
    </row>
    <row r="9636" spans="4:33" s="304" customFormat="1" ht="15.75" customHeight="1">
      <c r="D9636" s="305"/>
      <c r="AG9636" s="1954"/>
    </row>
    <row r="9638" spans="4:33" s="304" customFormat="1" ht="15.75" customHeight="1">
      <c r="D9638" s="305"/>
      <c r="AG9638" s="1954"/>
    </row>
    <row r="9640" spans="4:33" s="304" customFormat="1" ht="15.75" customHeight="1">
      <c r="D9640" s="305"/>
      <c r="AG9640" s="1954"/>
    </row>
    <row r="9642" spans="4:33" s="304" customFormat="1" ht="15.75" customHeight="1">
      <c r="D9642" s="305"/>
      <c r="AG9642" s="1954"/>
    </row>
    <row r="9644" spans="4:33" s="304" customFormat="1" ht="15.75" customHeight="1">
      <c r="D9644" s="305"/>
      <c r="AG9644" s="1954"/>
    </row>
    <row r="9646" spans="4:33" s="304" customFormat="1" ht="15.75" customHeight="1">
      <c r="D9646" s="305"/>
      <c r="AG9646" s="1954"/>
    </row>
    <row r="9648" spans="4:33" s="304" customFormat="1" ht="15.75" customHeight="1">
      <c r="D9648" s="305"/>
      <c r="AG9648" s="1954"/>
    </row>
    <row r="9650" spans="4:33" s="304" customFormat="1" ht="15.75" customHeight="1">
      <c r="D9650" s="305"/>
      <c r="AG9650" s="1954"/>
    </row>
    <row r="9652" spans="4:33" s="304" customFormat="1" ht="15.75" customHeight="1">
      <c r="D9652" s="305"/>
      <c r="AG9652" s="1954"/>
    </row>
    <row r="9654" spans="4:33" s="304" customFormat="1" ht="15.75" customHeight="1">
      <c r="D9654" s="305"/>
      <c r="AG9654" s="1954"/>
    </row>
    <row r="9656" spans="4:33" s="304" customFormat="1" ht="15.75" customHeight="1">
      <c r="D9656" s="305"/>
      <c r="AG9656" s="1954"/>
    </row>
    <row r="9658" spans="4:33" s="304" customFormat="1" ht="15.75" customHeight="1">
      <c r="D9658" s="305"/>
      <c r="AG9658" s="1954"/>
    </row>
    <row r="9660" spans="4:33" s="304" customFormat="1" ht="15.75" customHeight="1">
      <c r="D9660" s="305"/>
      <c r="AG9660" s="1954"/>
    </row>
    <row r="9662" spans="4:33" s="304" customFormat="1" ht="15.75" customHeight="1">
      <c r="D9662" s="305"/>
      <c r="AG9662" s="1954"/>
    </row>
    <row r="9664" spans="4:33" s="304" customFormat="1" ht="15.75" customHeight="1">
      <c r="D9664" s="305"/>
      <c r="AG9664" s="1954"/>
    </row>
    <row r="9666" spans="4:33" s="304" customFormat="1" ht="15.75" customHeight="1">
      <c r="D9666" s="305"/>
      <c r="AG9666" s="1954"/>
    </row>
    <row r="9668" spans="4:33" s="304" customFormat="1" ht="15.75" customHeight="1">
      <c r="D9668" s="305"/>
      <c r="AG9668" s="1954"/>
    </row>
    <row r="9670" spans="4:33" s="304" customFormat="1" ht="15.75" customHeight="1">
      <c r="D9670" s="305"/>
      <c r="AG9670" s="1954"/>
    </row>
    <row r="9672" spans="4:33" s="304" customFormat="1" ht="15.75" customHeight="1">
      <c r="D9672" s="305"/>
      <c r="AG9672" s="1954"/>
    </row>
    <row r="9674" spans="4:33" s="304" customFormat="1" ht="15.75" customHeight="1">
      <c r="D9674" s="305"/>
      <c r="AG9674" s="1954"/>
    </row>
    <row r="9676" spans="4:33" s="304" customFormat="1" ht="15.75" customHeight="1">
      <c r="D9676" s="305"/>
      <c r="AG9676" s="1954"/>
    </row>
    <row r="9678" spans="4:33" s="304" customFormat="1" ht="15.75" customHeight="1">
      <c r="D9678" s="305"/>
      <c r="AG9678" s="1954"/>
    </row>
    <row r="9680" spans="4:33" s="304" customFormat="1" ht="15.75" customHeight="1">
      <c r="D9680" s="305"/>
      <c r="AG9680" s="1954"/>
    </row>
    <row r="9682" spans="4:33" s="304" customFormat="1" ht="15.75" customHeight="1">
      <c r="D9682" s="305"/>
      <c r="AG9682" s="1954"/>
    </row>
    <row r="9684" spans="4:33" s="304" customFormat="1" ht="15.75" customHeight="1">
      <c r="D9684" s="305"/>
      <c r="AG9684" s="1954"/>
    </row>
    <row r="9686" spans="4:33" s="304" customFormat="1" ht="15.75" customHeight="1">
      <c r="D9686" s="305"/>
      <c r="AG9686" s="1954"/>
    </row>
    <row r="9688" spans="4:33" s="304" customFormat="1" ht="15.75" customHeight="1">
      <c r="D9688" s="305"/>
      <c r="AG9688" s="1954"/>
    </row>
    <row r="9690" spans="4:33" s="304" customFormat="1" ht="15.75" customHeight="1">
      <c r="D9690" s="305"/>
      <c r="AG9690" s="1954"/>
    </row>
    <row r="9692" spans="4:33" s="304" customFormat="1" ht="15.75" customHeight="1">
      <c r="D9692" s="305"/>
      <c r="AG9692" s="1954"/>
    </row>
    <row r="9694" spans="4:33" s="304" customFormat="1" ht="15.75" customHeight="1">
      <c r="D9694" s="305"/>
      <c r="AG9694" s="1954"/>
    </row>
    <row r="9696" spans="4:33" s="304" customFormat="1" ht="15.75" customHeight="1">
      <c r="D9696" s="305"/>
      <c r="AG9696" s="1954"/>
    </row>
    <row r="9698" spans="4:33" s="304" customFormat="1" ht="15.75" customHeight="1">
      <c r="D9698" s="305"/>
      <c r="AG9698" s="1954"/>
    </row>
    <row r="9700" spans="4:33" s="304" customFormat="1" ht="15.75" customHeight="1">
      <c r="D9700" s="305"/>
      <c r="AG9700" s="1954"/>
    </row>
    <row r="9702" spans="4:33" s="304" customFormat="1" ht="15.75" customHeight="1">
      <c r="D9702" s="305"/>
      <c r="AG9702" s="1954"/>
    </row>
    <row r="9704" spans="4:33" s="304" customFormat="1" ht="15.75" customHeight="1">
      <c r="D9704" s="305"/>
      <c r="AG9704" s="1954"/>
    </row>
    <row r="9706" spans="4:33" s="304" customFormat="1" ht="15.75" customHeight="1">
      <c r="D9706" s="305"/>
      <c r="AG9706" s="1954"/>
    </row>
    <row r="9708" spans="4:33" s="304" customFormat="1" ht="15.75" customHeight="1">
      <c r="D9708" s="305"/>
      <c r="AG9708" s="1954"/>
    </row>
    <row r="9710" spans="4:33" s="304" customFormat="1" ht="15.75" customHeight="1">
      <c r="D9710" s="305"/>
      <c r="AG9710" s="1954"/>
    </row>
    <row r="9712" spans="4:33" s="304" customFormat="1" ht="15.75" customHeight="1">
      <c r="D9712" s="305"/>
      <c r="AG9712" s="1954"/>
    </row>
    <row r="9714" spans="4:33" s="304" customFormat="1" ht="15.75" customHeight="1">
      <c r="D9714" s="305"/>
      <c r="AG9714" s="1954"/>
    </row>
    <row r="9716" spans="4:33" s="304" customFormat="1" ht="15.75" customHeight="1">
      <c r="D9716" s="305"/>
      <c r="AG9716" s="1954"/>
    </row>
    <row r="9718" spans="4:33" s="304" customFormat="1" ht="15.75" customHeight="1">
      <c r="D9718" s="305"/>
      <c r="AG9718" s="1954"/>
    </row>
    <row r="9720" spans="4:33" s="304" customFormat="1" ht="15.75" customHeight="1">
      <c r="D9720" s="305"/>
      <c r="AG9720" s="1954"/>
    </row>
    <row r="9722" spans="4:33" s="304" customFormat="1" ht="15.75" customHeight="1">
      <c r="D9722" s="305"/>
      <c r="AG9722" s="1954"/>
    </row>
    <row r="9724" spans="4:33" s="304" customFormat="1" ht="15.75" customHeight="1">
      <c r="D9724" s="305"/>
      <c r="AG9724" s="1954"/>
    </row>
    <row r="9726" spans="4:33" s="304" customFormat="1" ht="15.75" customHeight="1">
      <c r="D9726" s="305"/>
      <c r="AG9726" s="1954"/>
    </row>
    <row r="9728" spans="4:33" s="304" customFormat="1" ht="15.75" customHeight="1">
      <c r="D9728" s="305"/>
      <c r="AG9728" s="1954"/>
    </row>
    <row r="9730" spans="4:33" s="304" customFormat="1" ht="15.75" customHeight="1">
      <c r="D9730" s="305"/>
      <c r="AG9730" s="1954"/>
    </row>
    <row r="9732" spans="4:33" s="304" customFormat="1" ht="15.75" customHeight="1">
      <c r="D9732" s="305"/>
      <c r="AG9732" s="1954"/>
    </row>
    <row r="9734" spans="4:33" s="304" customFormat="1" ht="15.75" customHeight="1">
      <c r="D9734" s="305"/>
      <c r="AG9734" s="1954"/>
    </row>
    <row r="9736" spans="4:33" s="304" customFormat="1" ht="15.75" customHeight="1">
      <c r="D9736" s="305"/>
      <c r="AG9736" s="1954"/>
    </row>
    <row r="9738" spans="4:33" s="304" customFormat="1" ht="15.75" customHeight="1">
      <c r="D9738" s="305"/>
      <c r="AG9738" s="1954"/>
    </row>
    <row r="9740" spans="4:33" s="304" customFormat="1" ht="15.75" customHeight="1">
      <c r="D9740" s="305"/>
      <c r="AG9740" s="1954"/>
    </row>
    <row r="9742" spans="4:33" s="304" customFormat="1" ht="15.75" customHeight="1">
      <c r="D9742" s="305"/>
      <c r="AG9742" s="1954"/>
    </row>
    <row r="9744" spans="4:33" s="304" customFormat="1" ht="15.75" customHeight="1">
      <c r="D9744" s="305"/>
      <c r="AG9744" s="1954"/>
    </row>
    <row r="9746" spans="4:33" s="304" customFormat="1" ht="15.75" customHeight="1">
      <c r="D9746" s="305"/>
      <c r="AG9746" s="1954"/>
    </row>
    <row r="9748" spans="4:33" s="304" customFormat="1" ht="15.75" customHeight="1">
      <c r="D9748" s="305"/>
      <c r="AG9748" s="1954"/>
    </row>
    <row r="9750" spans="4:33" s="304" customFormat="1" ht="15.75" customHeight="1">
      <c r="D9750" s="305"/>
      <c r="AG9750" s="1954"/>
    </row>
    <row r="9752" spans="4:33" s="304" customFormat="1" ht="15.75" customHeight="1">
      <c r="D9752" s="305"/>
      <c r="AG9752" s="1954"/>
    </row>
    <row r="9754" spans="4:33" s="304" customFormat="1" ht="15.75" customHeight="1">
      <c r="D9754" s="305"/>
      <c r="AG9754" s="1954"/>
    </row>
    <row r="9756" spans="4:33" s="304" customFormat="1" ht="15.75" customHeight="1">
      <c r="D9756" s="305"/>
      <c r="AG9756" s="1954"/>
    </row>
    <row r="9758" spans="4:33" s="304" customFormat="1" ht="15.75" customHeight="1">
      <c r="D9758" s="305"/>
      <c r="AG9758" s="1954"/>
    </row>
    <row r="9760" spans="4:33" s="304" customFormat="1" ht="15.75" customHeight="1">
      <c r="D9760" s="305"/>
      <c r="AG9760" s="1954"/>
    </row>
    <row r="9762" spans="4:33" s="304" customFormat="1" ht="15.75" customHeight="1">
      <c r="D9762" s="305"/>
      <c r="AG9762" s="1954"/>
    </row>
    <row r="9764" spans="4:33" s="304" customFormat="1" ht="15.75" customHeight="1">
      <c r="D9764" s="305"/>
      <c r="AG9764" s="1954"/>
    </row>
    <row r="9766" spans="4:33" s="304" customFormat="1" ht="15.75" customHeight="1">
      <c r="D9766" s="305"/>
      <c r="AG9766" s="1954"/>
    </row>
    <row r="9768" spans="4:33" s="304" customFormat="1" ht="15.75" customHeight="1">
      <c r="D9768" s="305"/>
      <c r="AG9768" s="1954"/>
    </row>
    <row r="9770" spans="4:33" s="304" customFormat="1" ht="15.75" customHeight="1">
      <c r="D9770" s="305"/>
      <c r="AG9770" s="1954"/>
    </row>
    <row r="9772" spans="4:33" s="304" customFormat="1" ht="15.75" customHeight="1">
      <c r="D9772" s="305"/>
      <c r="AG9772" s="1954"/>
    </row>
    <row r="9774" spans="4:33" s="304" customFormat="1" ht="15.75" customHeight="1">
      <c r="D9774" s="305"/>
      <c r="AG9774" s="1954"/>
    </row>
    <row r="9776" spans="4:33" s="304" customFormat="1" ht="15.75" customHeight="1">
      <c r="D9776" s="305"/>
      <c r="AG9776" s="1954"/>
    </row>
    <row r="9778" spans="4:33" s="304" customFormat="1" ht="15.75" customHeight="1">
      <c r="D9778" s="305"/>
      <c r="AG9778" s="1954"/>
    </row>
    <row r="9780" spans="4:33" s="304" customFormat="1" ht="15.75" customHeight="1">
      <c r="D9780" s="305"/>
      <c r="AG9780" s="1954"/>
    </row>
    <row r="9782" spans="4:33" s="304" customFormat="1" ht="15.75" customHeight="1">
      <c r="D9782" s="305"/>
      <c r="AG9782" s="1954"/>
    </row>
    <row r="9784" spans="4:33" s="304" customFormat="1" ht="15.75" customHeight="1">
      <c r="D9784" s="305"/>
      <c r="AG9784" s="1954"/>
    </row>
    <row r="9786" spans="4:33" s="304" customFormat="1" ht="15.75" customHeight="1">
      <c r="D9786" s="305"/>
      <c r="AG9786" s="1954"/>
    </row>
    <row r="9788" spans="4:33" s="304" customFormat="1" ht="15.75" customHeight="1">
      <c r="D9788" s="305"/>
      <c r="AG9788" s="1954"/>
    </row>
    <row r="9790" spans="4:33" s="304" customFormat="1" ht="15.75" customHeight="1">
      <c r="D9790" s="305"/>
      <c r="AG9790" s="1954"/>
    </row>
    <row r="9792" spans="4:33" s="304" customFormat="1" ht="15.75" customHeight="1">
      <c r="D9792" s="305"/>
      <c r="AG9792" s="1954"/>
    </row>
    <row r="9794" spans="4:33" s="304" customFormat="1" ht="15.75" customHeight="1">
      <c r="D9794" s="305"/>
      <c r="AG9794" s="1954"/>
    </row>
    <row r="9796" spans="4:33" s="304" customFormat="1" ht="15.75" customHeight="1">
      <c r="D9796" s="305"/>
      <c r="AG9796" s="1954"/>
    </row>
    <row r="9798" spans="4:33" s="304" customFormat="1" ht="15.75" customHeight="1">
      <c r="D9798" s="305"/>
      <c r="AG9798" s="1954"/>
    </row>
    <row r="9800" spans="4:33" s="304" customFormat="1" ht="15.75" customHeight="1">
      <c r="D9800" s="305"/>
      <c r="AG9800" s="1954"/>
    </row>
    <row r="9802" spans="4:33" s="304" customFormat="1" ht="15.75" customHeight="1">
      <c r="D9802" s="305"/>
      <c r="AG9802" s="1954"/>
    </row>
    <row r="9804" spans="4:33" s="304" customFormat="1" ht="15.75" customHeight="1">
      <c r="D9804" s="305"/>
      <c r="AG9804" s="1954"/>
    </row>
    <row r="9806" spans="4:33" s="304" customFormat="1" ht="15.75" customHeight="1">
      <c r="D9806" s="305"/>
      <c r="AG9806" s="1954"/>
    </row>
    <row r="9808" spans="4:33" s="304" customFormat="1" ht="15.75" customHeight="1">
      <c r="D9808" s="305"/>
      <c r="AG9808" s="1954"/>
    </row>
    <row r="9810" spans="4:33" s="304" customFormat="1" ht="15.75" customHeight="1">
      <c r="D9810" s="305"/>
      <c r="AG9810" s="1954"/>
    </row>
    <row r="9812" spans="4:33" s="304" customFormat="1" ht="15.75" customHeight="1">
      <c r="D9812" s="305"/>
      <c r="AG9812" s="1954"/>
    </row>
    <row r="9814" spans="4:33" s="304" customFormat="1" ht="15.75" customHeight="1">
      <c r="D9814" s="305"/>
      <c r="AG9814" s="1954"/>
    </row>
    <row r="9816" spans="4:33" s="304" customFormat="1" ht="15.75" customHeight="1">
      <c r="D9816" s="305"/>
      <c r="AG9816" s="1954"/>
    </row>
    <row r="9818" spans="4:33" s="304" customFormat="1" ht="15.75" customHeight="1">
      <c r="D9818" s="305"/>
      <c r="AG9818" s="1954"/>
    </row>
    <row r="9820" spans="4:33" s="304" customFormat="1" ht="15.75" customHeight="1">
      <c r="D9820" s="305"/>
      <c r="AG9820" s="1954"/>
    </row>
    <row r="9822" spans="4:33" s="304" customFormat="1" ht="15.75" customHeight="1">
      <c r="D9822" s="305"/>
      <c r="AG9822" s="1954"/>
    </row>
    <row r="9824" spans="4:33" s="304" customFormat="1" ht="15.75" customHeight="1">
      <c r="D9824" s="305"/>
      <c r="AG9824" s="1954"/>
    </row>
    <row r="9826" spans="4:33" s="304" customFormat="1" ht="15.75" customHeight="1">
      <c r="D9826" s="305"/>
      <c r="AG9826" s="1954"/>
    </row>
    <row r="9828" spans="4:33" s="304" customFormat="1" ht="15.75" customHeight="1">
      <c r="D9828" s="305"/>
      <c r="AG9828" s="1954"/>
    </row>
    <row r="9830" spans="4:33" s="304" customFormat="1" ht="15.75" customHeight="1">
      <c r="D9830" s="305"/>
      <c r="AG9830" s="1954"/>
    </row>
    <row r="9832" spans="4:33" s="304" customFormat="1" ht="15.75" customHeight="1">
      <c r="D9832" s="305"/>
      <c r="AG9832" s="1954"/>
    </row>
    <row r="9834" spans="4:33" s="304" customFormat="1" ht="15.75" customHeight="1">
      <c r="D9834" s="305"/>
      <c r="AG9834" s="1954"/>
    </row>
    <row r="9836" spans="4:33" s="304" customFormat="1" ht="15.75" customHeight="1">
      <c r="D9836" s="305"/>
      <c r="AG9836" s="1954"/>
    </row>
    <row r="9838" spans="4:33" s="304" customFormat="1" ht="15.75" customHeight="1">
      <c r="D9838" s="305"/>
      <c r="AG9838" s="1954"/>
    </row>
    <row r="9840" spans="4:33" s="304" customFormat="1" ht="15.75" customHeight="1">
      <c r="D9840" s="305"/>
      <c r="AG9840" s="1954"/>
    </row>
    <row r="9842" spans="4:33" s="304" customFormat="1" ht="15.75" customHeight="1">
      <c r="D9842" s="305"/>
      <c r="AG9842" s="1954"/>
    </row>
    <row r="9844" spans="4:33" s="304" customFormat="1" ht="15.75" customHeight="1">
      <c r="D9844" s="305"/>
      <c r="AG9844" s="1954"/>
    </row>
    <row r="9846" spans="4:33" s="304" customFormat="1" ht="15.75" customHeight="1">
      <c r="D9846" s="305"/>
      <c r="AG9846" s="1954"/>
    </row>
    <row r="9848" spans="4:33" s="304" customFormat="1" ht="15.75" customHeight="1">
      <c r="D9848" s="305"/>
      <c r="AG9848" s="1954"/>
    </row>
    <row r="9850" spans="4:33" s="304" customFormat="1" ht="15.75" customHeight="1">
      <c r="D9850" s="305"/>
      <c r="AG9850" s="1954"/>
    </row>
    <row r="9852" spans="4:33" s="304" customFormat="1" ht="15.75" customHeight="1">
      <c r="D9852" s="305"/>
      <c r="AG9852" s="1954"/>
    </row>
    <row r="9854" spans="4:33" s="304" customFormat="1" ht="15.75" customHeight="1">
      <c r="D9854" s="305"/>
      <c r="AG9854" s="1954"/>
    </row>
    <row r="9856" spans="4:33" s="304" customFormat="1" ht="15.75" customHeight="1">
      <c r="D9856" s="305"/>
      <c r="AG9856" s="1954"/>
    </row>
    <row r="9858" spans="4:33" s="304" customFormat="1" ht="15.75" customHeight="1">
      <c r="D9858" s="305"/>
      <c r="AG9858" s="1954"/>
    </row>
    <row r="9860" spans="4:33" s="304" customFormat="1" ht="15.75" customHeight="1">
      <c r="D9860" s="305"/>
      <c r="AG9860" s="1954"/>
    </row>
    <row r="9862" spans="4:33" s="304" customFormat="1" ht="15.75" customHeight="1">
      <c r="D9862" s="305"/>
      <c r="AG9862" s="1954"/>
    </row>
    <row r="9864" spans="4:33" s="304" customFormat="1" ht="15.75" customHeight="1">
      <c r="D9864" s="305"/>
      <c r="AG9864" s="1954"/>
    </row>
    <row r="9866" spans="4:33" s="304" customFormat="1" ht="15.75" customHeight="1">
      <c r="D9866" s="305"/>
      <c r="AG9866" s="1954"/>
    </row>
    <row r="9868" spans="4:33" s="304" customFormat="1" ht="15.75" customHeight="1">
      <c r="D9868" s="305"/>
      <c r="AG9868" s="1954"/>
    </row>
    <row r="9870" spans="4:33" s="304" customFormat="1" ht="15.75" customHeight="1">
      <c r="D9870" s="305"/>
      <c r="AG9870" s="1954"/>
    </row>
    <row r="9872" spans="4:33" s="304" customFormat="1" ht="15.75" customHeight="1">
      <c r="D9872" s="305"/>
      <c r="AG9872" s="1954"/>
    </row>
    <row r="9874" spans="4:33" s="304" customFormat="1" ht="15.75" customHeight="1">
      <c r="D9874" s="305"/>
      <c r="AG9874" s="1954"/>
    </row>
    <row r="9876" spans="4:33" s="304" customFormat="1" ht="15.75" customHeight="1">
      <c r="D9876" s="305"/>
      <c r="AG9876" s="1954"/>
    </row>
    <row r="9878" spans="4:33" s="304" customFormat="1" ht="15.75" customHeight="1">
      <c r="D9878" s="305"/>
      <c r="AG9878" s="1954"/>
    </row>
    <row r="9880" spans="4:33" s="304" customFormat="1" ht="15.75" customHeight="1">
      <c r="D9880" s="305"/>
      <c r="AG9880" s="1954"/>
    </row>
    <row r="9882" spans="4:33" s="304" customFormat="1" ht="15.75" customHeight="1">
      <c r="D9882" s="305"/>
      <c r="AG9882" s="1954"/>
    </row>
    <row r="9884" spans="4:33" s="304" customFormat="1" ht="15.75" customHeight="1">
      <c r="D9884" s="305"/>
      <c r="AG9884" s="1954"/>
    </row>
    <row r="9886" spans="4:33" s="304" customFormat="1" ht="15.75" customHeight="1">
      <c r="D9886" s="305"/>
      <c r="AG9886" s="1954"/>
    </row>
    <row r="9888" spans="4:33" s="304" customFormat="1" ht="15.75" customHeight="1">
      <c r="D9888" s="305"/>
      <c r="AG9888" s="1954"/>
    </row>
    <row r="9890" spans="4:33" s="304" customFormat="1" ht="15.75" customHeight="1">
      <c r="D9890" s="305"/>
      <c r="AG9890" s="1954"/>
    </row>
    <row r="9892" spans="4:33" s="304" customFormat="1" ht="15.75" customHeight="1">
      <c r="D9892" s="305"/>
      <c r="AG9892" s="1954"/>
    </row>
    <row r="9894" spans="4:33" s="304" customFormat="1" ht="15.75" customHeight="1">
      <c r="D9894" s="305"/>
      <c r="AG9894" s="1954"/>
    </row>
    <row r="9896" spans="4:33" s="304" customFormat="1" ht="15.75" customHeight="1">
      <c r="D9896" s="305"/>
      <c r="AG9896" s="1954"/>
    </row>
    <row r="9898" spans="4:33" s="304" customFormat="1" ht="15.75" customHeight="1">
      <c r="D9898" s="305"/>
      <c r="AG9898" s="1954"/>
    </row>
    <row r="9900" spans="4:33" s="304" customFormat="1" ht="15.75" customHeight="1">
      <c r="D9900" s="305"/>
      <c r="AG9900" s="1954"/>
    </row>
    <row r="9902" spans="4:33" s="304" customFormat="1" ht="15.75" customHeight="1">
      <c r="D9902" s="305"/>
      <c r="AG9902" s="1954"/>
    </row>
    <row r="9904" spans="4:33" s="304" customFormat="1" ht="15.75" customHeight="1">
      <c r="D9904" s="305"/>
      <c r="AG9904" s="1954"/>
    </row>
    <row r="9906" spans="4:33" s="304" customFormat="1" ht="15.75" customHeight="1">
      <c r="D9906" s="305"/>
      <c r="AG9906" s="1954"/>
    </row>
    <row r="9908" spans="4:33" s="304" customFormat="1" ht="15.75" customHeight="1">
      <c r="D9908" s="305"/>
      <c r="AG9908" s="1954"/>
    </row>
    <row r="9910" spans="4:33" s="304" customFormat="1" ht="15.75" customHeight="1">
      <c r="D9910" s="305"/>
      <c r="AG9910" s="1954"/>
    </row>
    <row r="9912" spans="4:33" s="304" customFormat="1" ht="15.75" customHeight="1">
      <c r="D9912" s="305"/>
      <c r="AG9912" s="1954"/>
    </row>
    <row r="9914" spans="4:33" s="304" customFormat="1" ht="15.75" customHeight="1">
      <c r="D9914" s="305"/>
      <c r="AG9914" s="1954"/>
    </row>
    <row r="9916" spans="4:33" s="304" customFormat="1" ht="15.75" customHeight="1">
      <c r="D9916" s="305"/>
      <c r="AG9916" s="1954"/>
    </row>
    <row r="9918" spans="4:33" s="304" customFormat="1" ht="15.75" customHeight="1">
      <c r="D9918" s="305"/>
      <c r="AG9918" s="1954"/>
    </row>
    <row r="9920" spans="4:33" s="304" customFormat="1" ht="15.75" customHeight="1">
      <c r="D9920" s="305"/>
      <c r="AG9920" s="1954"/>
    </row>
    <row r="9922" spans="4:33" s="304" customFormat="1" ht="15.75" customHeight="1">
      <c r="D9922" s="305"/>
      <c r="AG9922" s="1954"/>
    </row>
    <row r="9924" spans="4:33" s="304" customFormat="1" ht="15.75" customHeight="1">
      <c r="D9924" s="305"/>
      <c r="AG9924" s="1954"/>
    </row>
    <row r="9926" spans="4:33" s="304" customFormat="1" ht="15.75" customHeight="1">
      <c r="D9926" s="305"/>
      <c r="AG9926" s="1954"/>
    </row>
    <row r="9928" spans="4:33" s="304" customFormat="1" ht="15.75" customHeight="1">
      <c r="D9928" s="305"/>
      <c r="AG9928" s="1954"/>
    </row>
    <row r="9930" spans="4:33" s="304" customFormat="1" ht="15.75" customHeight="1">
      <c r="D9930" s="305"/>
      <c r="AG9930" s="1954"/>
    </row>
    <row r="9932" spans="4:33" s="304" customFormat="1" ht="15.75" customHeight="1">
      <c r="D9932" s="305"/>
      <c r="AG9932" s="1954"/>
    </row>
    <row r="9934" spans="4:33" s="304" customFormat="1" ht="15.75" customHeight="1">
      <c r="D9934" s="305"/>
      <c r="AG9934" s="1954"/>
    </row>
    <row r="9936" spans="4:33" s="304" customFormat="1" ht="15.75" customHeight="1">
      <c r="D9936" s="305"/>
      <c r="AG9936" s="1954"/>
    </row>
    <row r="9938" spans="4:33" s="304" customFormat="1" ht="15.75" customHeight="1">
      <c r="D9938" s="305"/>
      <c r="AG9938" s="1954"/>
    </row>
    <row r="9940" spans="4:33" s="304" customFormat="1" ht="15.75" customHeight="1">
      <c r="D9940" s="305"/>
      <c r="AG9940" s="1954"/>
    </row>
    <row r="9942" spans="4:33" s="304" customFormat="1" ht="15.75" customHeight="1">
      <c r="D9942" s="305"/>
      <c r="AG9942" s="1954"/>
    </row>
    <row r="9944" spans="4:33" s="304" customFormat="1" ht="15.75" customHeight="1">
      <c r="D9944" s="305"/>
      <c r="AG9944" s="1954"/>
    </row>
    <row r="9946" spans="4:33" s="304" customFormat="1" ht="15.75" customHeight="1">
      <c r="D9946" s="305"/>
      <c r="AG9946" s="1954"/>
    </row>
    <row r="9948" spans="4:33" s="304" customFormat="1" ht="15.75" customHeight="1">
      <c r="D9948" s="305"/>
      <c r="AG9948" s="1954"/>
    </row>
    <row r="9950" spans="4:33" s="304" customFormat="1" ht="15.75" customHeight="1">
      <c r="D9950" s="305"/>
      <c r="AG9950" s="1954"/>
    </row>
    <row r="9952" spans="4:33" s="304" customFormat="1" ht="15.75" customHeight="1">
      <c r="D9952" s="305"/>
      <c r="AG9952" s="1954"/>
    </row>
    <row r="9954" spans="4:33" s="304" customFormat="1" ht="15.75" customHeight="1">
      <c r="D9954" s="305"/>
      <c r="AG9954" s="1954"/>
    </row>
    <row r="9956" spans="4:33" s="304" customFormat="1" ht="15.75" customHeight="1">
      <c r="D9956" s="305"/>
      <c r="AG9956" s="1954"/>
    </row>
    <row r="9958" spans="4:33" s="304" customFormat="1" ht="15.75" customHeight="1">
      <c r="D9958" s="305"/>
      <c r="AG9958" s="1954"/>
    </row>
    <row r="9960" spans="4:33" s="304" customFormat="1" ht="15.75" customHeight="1">
      <c r="D9960" s="305"/>
      <c r="AG9960" s="1954"/>
    </row>
    <row r="9962" spans="4:33" s="304" customFormat="1" ht="15.75" customHeight="1">
      <c r="D9962" s="305"/>
      <c r="AG9962" s="1954"/>
    </row>
    <row r="9964" spans="4:33" s="304" customFormat="1" ht="15.75" customHeight="1">
      <c r="D9964" s="305"/>
      <c r="AG9964" s="1954"/>
    </row>
    <row r="9966" spans="4:33" s="304" customFormat="1" ht="15.75" customHeight="1">
      <c r="D9966" s="305"/>
      <c r="AG9966" s="1954"/>
    </row>
    <row r="9968" spans="4:33" s="304" customFormat="1" ht="15.75" customHeight="1">
      <c r="D9968" s="305"/>
      <c r="AG9968" s="1954"/>
    </row>
    <row r="9970" spans="4:33" s="304" customFormat="1" ht="15.75" customHeight="1">
      <c r="D9970" s="305"/>
      <c r="AG9970" s="1954"/>
    </row>
    <row r="9972" spans="4:33" s="304" customFormat="1" ht="15.75" customHeight="1">
      <c r="D9972" s="305"/>
      <c r="AG9972" s="1954"/>
    </row>
    <row r="9974" spans="4:33" s="304" customFormat="1" ht="15.75" customHeight="1">
      <c r="D9974" s="305"/>
      <c r="AG9974" s="1954"/>
    </row>
    <row r="9976" spans="4:33" s="304" customFormat="1" ht="15.75" customHeight="1">
      <c r="D9976" s="305"/>
      <c r="AG9976" s="1954"/>
    </row>
    <row r="9978" spans="4:33" s="304" customFormat="1" ht="15.75" customHeight="1">
      <c r="D9978" s="305"/>
      <c r="AG9978" s="1954"/>
    </row>
    <row r="9980" spans="4:33" s="304" customFormat="1" ht="15.75" customHeight="1">
      <c r="D9980" s="305"/>
      <c r="AG9980" s="1954"/>
    </row>
    <row r="9982" spans="4:33" s="304" customFormat="1" ht="15.75" customHeight="1">
      <c r="D9982" s="305"/>
      <c r="AG9982" s="1954"/>
    </row>
    <row r="9984" spans="4:33" s="304" customFormat="1" ht="15.75" customHeight="1">
      <c r="D9984" s="305"/>
      <c r="AG9984" s="1954"/>
    </row>
    <row r="9986" spans="4:33" s="304" customFormat="1" ht="15.75" customHeight="1">
      <c r="D9986" s="305"/>
      <c r="AG9986" s="1954"/>
    </row>
    <row r="9988" spans="4:33" s="304" customFormat="1" ht="15.75" customHeight="1">
      <c r="D9988" s="305"/>
      <c r="AG9988" s="1954"/>
    </row>
    <row r="9990" spans="4:33" s="304" customFormat="1" ht="15.75" customHeight="1">
      <c r="D9990" s="305"/>
      <c r="AG9990" s="1954"/>
    </row>
    <row r="9992" spans="4:33" s="304" customFormat="1" ht="15.75" customHeight="1">
      <c r="D9992" s="305"/>
      <c r="AG9992" s="1954"/>
    </row>
    <row r="9994" spans="4:33" s="304" customFormat="1" ht="15.75" customHeight="1">
      <c r="D9994" s="305"/>
      <c r="AG9994" s="1954"/>
    </row>
    <row r="9996" spans="4:33" s="304" customFormat="1" ht="15.75" customHeight="1">
      <c r="D9996" s="305"/>
      <c r="AG9996" s="1954"/>
    </row>
    <row r="9998" spans="4:33" s="304" customFormat="1" ht="15.75" customHeight="1">
      <c r="D9998" s="305"/>
      <c r="AG9998" s="1954"/>
    </row>
    <row r="10000" spans="4:33" s="304" customFormat="1" ht="15.75" customHeight="1">
      <c r="D10000" s="305"/>
      <c r="AG10000" s="1954"/>
    </row>
    <row r="10002" spans="4:33" s="304" customFormat="1" ht="15.75" customHeight="1">
      <c r="D10002" s="305"/>
      <c r="AG10002" s="1954"/>
    </row>
    <row r="10004" spans="4:33" s="304" customFormat="1" ht="15.75" customHeight="1">
      <c r="D10004" s="305"/>
      <c r="AG10004" s="1954"/>
    </row>
    <row r="10006" spans="4:33" s="304" customFormat="1" ht="15.75" customHeight="1">
      <c r="D10006" s="305"/>
      <c r="AG10006" s="1954"/>
    </row>
    <row r="10008" spans="4:33" s="304" customFormat="1" ht="15.75" customHeight="1">
      <c r="D10008" s="305"/>
      <c r="AG10008" s="1954"/>
    </row>
    <row r="10010" spans="4:33" s="304" customFormat="1" ht="15.75" customHeight="1">
      <c r="D10010" s="305"/>
      <c r="AG10010" s="1954"/>
    </row>
    <row r="10012" spans="4:33" s="304" customFormat="1" ht="15.75" customHeight="1">
      <c r="D10012" s="305"/>
      <c r="AG10012" s="1954"/>
    </row>
    <row r="10014" spans="4:33" s="304" customFormat="1" ht="15.75" customHeight="1">
      <c r="D10014" s="305"/>
      <c r="AG10014" s="1954"/>
    </row>
    <row r="10016" spans="4:33" s="304" customFormat="1" ht="15.75" customHeight="1">
      <c r="D10016" s="305"/>
      <c r="AG10016" s="1954"/>
    </row>
    <row r="10018" spans="4:33" s="304" customFormat="1" ht="15.75" customHeight="1">
      <c r="D10018" s="305"/>
      <c r="AG10018" s="1954"/>
    </row>
    <row r="10020" spans="4:33" s="304" customFormat="1" ht="15.75" customHeight="1">
      <c r="D10020" s="305"/>
      <c r="AG10020" s="1954"/>
    </row>
    <row r="10022" spans="4:33" s="304" customFormat="1" ht="15.75" customHeight="1">
      <c r="D10022" s="305"/>
      <c r="AG10022" s="1954"/>
    </row>
    <row r="10024" spans="4:33" s="304" customFormat="1" ht="15.75" customHeight="1">
      <c r="D10024" s="305"/>
      <c r="AG10024" s="1954"/>
    </row>
    <row r="10026" spans="4:33" s="304" customFormat="1" ht="15.75" customHeight="1">
      <c r="D10026" s="305"/>
      <c r="AG10026" s="1954"/>
    </row>
    <row r="10028" spans="4:33" s="304" customFormat="1" ht="15.75" customHeight="1">
      <c r="D10028" s="305"/>
      <c r="AG10028" s="1954"/>
    </row>
    <row r="10030" spans="4:33" s="304" customFormat="1" ht="15.75" customHeight="1">
      <c r="D10030" s="305"/>
      <c r="AG10030" s="1954"/>
    </row>
    <row r="10032" spans="4:33" s="304" customFormat="1" ht="15.75" customHeight="1">
      <c r="D10032" s="305"/>
      <c r="AG10032" s="1954"/>
    </row>
    <row r="10034" spans="4:33" s="304" customFormat="1" ht="15.75" customHeight="1">
      <c r="D10034" s="305"/>
      <c r="AG10034" s="1954"/>
    </row>
    <row r="10036" spans="4:33" s="304" customFormat="1" ht="15.75" customHeight="1">
      <c r="D10036" s="305"/>
      <c r="AG10036" s="1954"/>
    </row>
    <row r="10038" spans="4:33" s="304" customFormat="1" ht="15.75" customHeight="1">
      <c r="D10038" s="305"/>
      <c r="AG10038" s="1954"/>
    </row>
    <row r="10040" spans="4:33" s="304" customFormat="1" ht="15.75" customHeight="1">
      <c r="D10040" s="305"/>
      <c r="AG10040" s="1954"/>
    </row>
    <row r="10042" spans="4:33" s="304" customFormat="1" ht="15.75" customHeight="1">
      <c r="D10042" s="305"/>
      <c r="AG10042" s="1954"/>
    </row>
    <row r="10044" spans="4:33" s="304" customFormat="1" ht="15.75" customHeight="1">
      <c r="D10044" s="305"/>
      <c r="AG10044" s="1954"/>
    </row>
    <row r="10046" spans="4:33" s="304" customFormat="1" ht="15.75" customHeight="1">
      <c r="D10046" s="305"/>
      <c r="AG10046" s="1954"/>
    </row>
    <row r="10048" spans="4:33" s="304" customFormat="1" ht="15.75" customHeight="1">
      <c r="D10048" s="305"/>
      <c r="AG10048" s="1954"/>
    </row>
    <row r="10050" spans="4:33" s="304" customFormat="1" ht="15.75" customHeight="1">
      <c r="D10050" s="305"/>
      <c r="AG10050" s="1954"/>
    </row>
    <row r="10052" spans="4:33" s="304" customFormat="1" ht="15.75" customHeight="1">
      <c r="D10052" s="305"/>
      <c r="AG10052" s="1954"/>
    </row>
    <row r="10054" spans="4:33" s="304" customFormat="1" ht="15.75" customHeight="1">
      <c r="D10054" s="305"/>
      <c r="AG10054" s="1954"/>
    </row>
    <row r="10056" spans="4:33" s="304" customFormat="1" ht="15.75" customHeight="1">
      <c r="D10056" s="305"/>
      <c r="AG10056" s="1954"/>
    </row>
    <row r="10058" spans="4:33" s="304" customFormat="1" ht="15.75" customHeight="1">
      <c r="D10058" s="305"/>
      <c r="AG10058" s="1954"/>
    </row>
    <row r="10060" spans="4:33" s="304" customFormat="1" ht="15.75" customHeight="1">
      <c r="D10060" s="305"/>
      <c r="AG10060" s="1954"/>
    </row>
    <row r="10062" spans="4:33" s="304" customFormat="1" ht="15.75" customHeight="1">
      <c r="D10062" s="305"/>
      <c r="AG10062" s="1954"/>
    </row>
    <row r="10064" spans="4:33" s="304" customFormat="1" ht="15.75" customHeight="1">
      <c r="D10064" s="305"/>
      <c r="AG10064" s="1954"/>
    </row>
    <row r="10066" spans="4:33" s="304" customFormat="1" ht="15.75" customHeight="1">
      <c r="D10066" s="305"/>
      <c r="AG10066" s="1954"/>
    </row>
    <row r="10068" spans="4:33" s="304" customFormat="1" ht="15.75" customHeight="1">
      <c r="D10068" s="305"/>
      <c r="AG10068" s="1954"/>
    </row>
    <row r="10070" spans="4:33" s="304" customFormat="1" ht="15.75" customHeight="1">
      <c r="D10070" s="305"/>
      <c r="AG10070" s="1954"/>
    </row>
    <row r="10072" spans="4:33" s="304" customFormat="1" ht="15.75" customHeight="1">
      <c r="D10072" s="305"/>
      <c r="AG10072" s="1954"/>
    </row>
    <row r="10074" spans="4:33" s="304" customFormat="1" ht="15.75" customHeight="1">
      <c r="D10074" s="305"/>
      <c r="AG10074" s="1954"/>
    </row>
    <row r="10076" spans="4:33" s="304" customFormat="1" ht="15.75" customHeight="1">
      <c r="D10076" s="305"/>
      <c r="AG10076" s="1954"/>
    </row>
    <row r="10078" spans="4:33" s="304" customFormat="1" ht="15.75" customHeight="1">
      <c r="D10078" s="305"/>
      <c r="AG10078" s="1954"/>
    </row>
    <row r="10080" spans="4:33" s="304" customFormat="1" ht="15.75" customHeight="1">
      <c r="D10080" s="305"/>
      <c r="AG10080" s="1954"/>
    </row>
    <row r="10082" spans="4:33" s="304" customFormat="1" ht="15.75" customHeight="1">
      <c r="D10082" s="305"/>
      <c r="AG10082" s="1954"/>
    </row>
    <row r="10084" spans="4:33" s="304" customFormat="1" ht="15.75" customHeight="1">
      <c r="D10084" s="305"/>
      <c r="AG10084" s="1954"/>
    </row>
    <row r="10086" spans="4:33" s="304" customFormat="1" ht="15.75" customHeight="1">
      <c r="D10086" s="305"/>
      <c r="AG10086" s="1954"/>
    </row>
    <row r="10088" spans="4:33" s="304" customFormat="1" ht="15.75" customHeight="1">
      <c r="D10088" s="305"/>
      <c r="AG10088" s="1954"/>
    </row>
    <row r="10090" spans="4:33" s="304" customFormat="1" ht="15.75" customHeight="1">
      <c r="D10090" s="305"/>
      <c r="AG10090" s="1954"/>
    </row>
    <row r="10092" spans="4:33" s="304" customFormat="1" ht="15.75" customHeight="1">
      <c r="D10092" s="305"/>
      <c r="AG10092" s="1954"/>
    </row>
    <row r="10094" spans="4:33" s="304" customFormat="1" ht="15.75" customHeight="1">
      <c r="D10094" s="305"/>
      <c r="AG10094" s="1954"/>
    </row>
    <row r="10096" spans="4:33" s="304" customFormat="1" ht="15.75" customHeight="1">
      <c r="D10096" s="305"/>
      <c r="AG10096" s="1954"/>
    </row>
    <row r="10098" spans="4:33" s="304" customFormat="1" ht="15.75" customHeight="1">
      <c r="D10098" s="305"/>
      <c r="AG10098" s="1954"/>
    </row>
    <row r="10100" spans="4:33" s="304" customFormat="1" ht="15.75" customHeight="1">
      <c r="D10100" s="305"/>
      <c r="AG10100" s="1954"/>
    </row>
    <row r="10102" spans="4:33" s="304" customFormat="1" ht="15.75" customHeight="1">
      <c r="D10102" s="305"/>
      <c r="AG10102" s="1954"/>
    </row>
    <row r="10104" spans="4:33" s="304" customFormat="1" ht="15.75" customHeight="1">
      <c r="D10104" s="305"/>
      <c r="AG10104" s="1954"/>
    </row>
    <row r="10106" spans="4:33" s="304" customFormat="1" ht="15.75" customHeight="1">
      <c r="D10106" s="305"/>
      <c r="AG10106" s="1954"/>
    </row>
    <row r="10108" spans="4:33" s="304" customFormat="1" ht="15.75" customHeight="1">
      <c r="D10108" s="305"/>
      <c r="AG10108" s="1954"/>
    </row>
    <row r="10110" spans="4:33" s="304" customFormat="1" ht="15.75" customHeight="1">
      <c r="D10110" s="305"/>
      <c r="AG10110" s="1954"/>
    </row>
    <row r="10112" spans="4:33" s="304" customFormat="1" ht="15.75" customHeight="1">
      <c r="D10112" s="305"/>
      <c r="AG10112" s="1954"/>
    </row>
    <row r="10114" spans="4:33" s="304" customFormat="1" ht="15.75" customHeight="1">
      <c r="D10114" s="305"/>
      <c r="AG10114" s="1954"/>
    </row>
    <row r="10116" spans="4:33" s="304" customFormat="1" ht="15.75" customHeight="1">
      <c r="D10116" s="305"/>
      <c r="AG10116" s="1954"/>
    </row>
    <row r="10118" spans="4:33" s="304" customFormat="1" ht="15.75" customHeight="1">
      <c r="D10118" s="305"/>
      <c r="AG10118" s="1954"/>
    </row>
    <row r="10120" spans="4:33" s="304" customFormat="1" ht="15.75" customHeight="1">
      <c r="D10120" s="305"/>
      <c r="AG10120" s="1954"/>
    </row>
    <row r="10122" spans="4:33" s="304" customFormat="1" ht="15.75" customHeight="1">
      <c r="D10122" s="305"/>
      <c r="AG10122" s="1954"/>
    </row>
    <row r="10124" spans="4:33" s="304" customFormat="1" ht="15.75" customHeight="1">
      <c r="D10124" s="305"/>
      <c r="AG10124" s="1954"/>
    </row>
    <row r="10126" spans="4:33" s="304" customFormat="1" ht="15.75" customHeight="1">
      <c r="D10126" s="305"/>
      <c r="AG10126" s="1954"/>
    </row>
    <row r="10128" spans="4:33" s="304" customFormat="1" ht="15.75" customHeight="1">
      <c r="D10128" s="305"/>
      <c r="AG10128" s="1954"/>
    </row>
    <row r="10130" spans="4:33" s="304" customFormat="1" ht="15.75" customHeight="1">
      <c r="D10130" s="305"/>
      <c r="AG10130" s="1954"/>
    </row>
    <row r="10132" spans="4:33" s="304" customFormat="1" ht="15.75" customHeight="1">
      <c r="D10132" s="305"/>
      <c r="AG10132" s="1954"/>
    </row>
    <row r="10134" spans="4:33" s="304" customFormat="1" ht="15.75" customHeight="1">
      <c r="D10134" s="305"/>
      <c r="AG10134" s="1954"/>
    </row>
    <row r="10136" spans="4:33" s="304" customFormat="1" ht="15.75" customHeight="1">
      <c r="D10136" s="305"/>
      <c r="AG10136" s="1954"/>
    </row>
    <row r="10138" spans="4:33" s="304" customFormat="1" ht="15.75" customHeight="1">
      <c r="D10138" s="305"/>
      <c r="AG10138" s="1954"/>
    </row>
    <row r="10140" spans="4:33" s="304" customFormat="1" ht="15.75" customHeight="1">
      <c r="D10140" s="305"/>
      <c r="AG10140" s="1954"/>
    </row>
    <row r="10142" spans="4:33" s="304" customFormat="1" ht="15.75" customHeight="1">
      <c r="D10142" s="305"/>
      <c r="AG10142" s="1954"/>
    </row>
    <row r="10144" spans="4:33" s="304" customFormat="1" ht="15.75" customHeight="1">
      <c r="D10144" s="305"/>
      <c r="AG10144" s="1954"/>
    </row>
    <row r="10146" spans="4:33" s="304" customFormat="1" ht="15.75" customHeight="1">
      <c r="D10146" s="305"/>
      <c r="AG10146" s="1954"/>
    </row>
    <row r="10148" spans="4:33" s="304" customFormat="1" ht="15.75" customHeight="1">
      <c r="D10148" s="305"/>
      <c r="AG10148" s="1954"/>
    </row>
    <row r="10150" spans="4:33" s="304" customFormat="1" ht="15.75" customHeight="1">
      <c r="D10150" s="305"/>
      <c r="AG10150" s="1954"/>
    </row>
    <row r="10152" spans="4:33" s="304" customFormat="1" ht="15.75" customHeight="1">
      <c r="D10152" s="305"/>
      <c r="AG10152" s="1954"/>
    </row>
    <row r="10154" spans="4:33" s="304" customFormat="1" ht="15.75" customHeight="1">
      <c r="D10154" s="305"/>
      <c r="AG10154" s="1954"/>
    </row>
    <row r="10156" spans="4:33" s="304" customFormat="1" ht="15.75" customHeight="1">
      <c r="D10156" s="305"/>
      <c r="AG10156" s="1954"/>
    </row>
    <row r="10158" spans="4:33" s="304" customFormat="1" ht="15.75" customHeight="1">
      <c r="D10158" s="305"/>
      <c r="AG10158" s="1954"/>
    </row>
    <row r="10160" spans="4:33" s="304" customFormat="1" ht="15.75" customHeight="1">
      <c r="D10160" s="305"/>
      <c r="AG10160" s="1954"/>
    </row>
    <row r="10162" spans="4:33" s="304" customFormat="1" ht="15.75" customHeight="1">
      <c r="D10162" s="305"/>
      <c r="AG10162" s="1954"/>
    </row>
    <row r="10164" spans="4:33" s="304" customFormat="1" ht="15.75" customHeight="1">
      <c r="D10164" s="305"/>
      <c r="AG10164" s="1954"/>
    </row>
    <row r="10166" spans="4:33" s="304" customFormat="1" ht="15.75" customHeight="1">
      <c r="D10166" s="305"/>
      <c r="AG10166" s="1954"/>
    </row>
    <row r="10168" spans="4:33" s="304" customFormat="1" ht="15.75" customHeight="1">
      <c r="D10168" s="305"/>
      <c r="AG10168" s="1954"/>
    </row>
    <row r="10170" spans="4:33" s="304" customFormat="1" ht="15.75" customHeight="1">
      <c r="D10170" s="305"/>
      <c r="AG10170" s="1954"/>
    </row>
    <row r="10172" spans="4:33" s="304" customFormat="1" ht="15.75" customHeight="1">
      <c r="D10172" s="305"/>
      <c r="AG10172" s="1954"/>
    </row>
    <row r="10174" spans="4:33" s="304" customFormat="1" ht="15.75" customHeight="1">
      <c r="D10174" s="305"/>
      <c r="AG10174" s="1954"/>
    </row>
    <row r="10176" spans="4:33" s="304" customFormat="1" ht="15.75" customHeight="1">
      <c r="D10176" s="305"/>
      <c r="AG10176" s="1954"/>
    </row>
    <row r="10178" spans="4:33" s="304" customFormat="1" ht="15.75" customHeight="1">
      <c r="D10178" s="305"/>
      <c r="AG10178" s="1954"/>
    </row>
    <row r="10180" spans="4:33" s="304" customFormat="1" ht="15.75" customHeight="1">
      <c r="D10180" s="305"/>
      <c r="AG10180" s="1954"/>
    </row>
    <row r="10182" spans="4:33" s="304" customFormat="1" ht="15.75" customHeight="1">
      <c r="D10182" s="305"/>
      <c r="AG10182" s="1954"/>
    </row>
    <row r="10184" spans="4:33" s="304" customFormat="1" ht="15.75" customHeight="1">
      <c r="D10184" s="305"/>
      <c r="AG10184" s="1954"/>
    </row>
    <row r="10186" spans="4:33" s="304" customFormat="1" ht="15.75" customHeight="1">
      <c r="D10186" s="305"/>
      <c r="AG10186" s="1954"/>
    </row>
    <row r="10188" spans="4:33" s="304" customFormat="1" ht="15.75" customHeight="1">
      <c r="D10188" s="305"/>
      <c r="AG10188" s="1954"/>
    </row>
    <row r="10190" spans="4:33" s="304" customFormat="1" ht="15.75" customHeight="1">
      <c r="D10190" s="305"/>
      <c r="AG10190" s="1954"/>
    </row>
    <row r="10192" spans="4:33" s="304" customFormat="1" ht="15.75" customHeight="1">
      <c r="D10192" s="305"/>
      <c r="AG10192" s="1954"/>
    </row>
    <row r="10194" spans="4:33" s="304" customFormat="1" ht="15.75" customHeight="1">
      <c r="D10194" s="305"/>
      <c r="AG10194" s="1954"/>
    </row>
    <row r="10196" spans="4:33" s="304" customFormat="1" ht="15.75" customHeight="1">
      <c r="D10196" s="305"/>
      <c r="AG10196" s="1954"/>
    </row>
    <row r="10198" spans="4:33" s="304" customFormat="1" ht="15.75" customHeight="1">
      <c r="D10198" s="305"/>
      <c r="AG10198" s="1954"/>
    </row>
    <row r="10200" spans="4:33" s="304" customFormat="1" ht="15.75" customHeight="1">
      <c r="D10200" s="305"/>
      <c r="AG10200" s="1954"/>
    </row>
    <row r="10202" spans="4:33" s="304" customFormat="1" ht="15.75" customHeight="1">
      <c r="D10202" s="305"/>
      <c r="AG10202" s="1954"/>
    </row>
    <row r="10204" spans="4:33" s="304" customFormat="1" ht="15.75" customHeight="1">
      <c r="D10204" s="305"/>
      <c r="AG10204" s="1954"/>
    </row>
    <row r="10206" spans="4:33" s="304" customFormat="1" ht="15.75" customHeight="1">
      <c r="D10206" s="305"/>
      <c r="AG10206" s="1954"/>
    </row>
    <row r="10208" spans="4:33" s="304" customFormat="1" ht="15.75" customHeight="1">
      <c r="D10208" s="305"/>
      <c r="AG10208" s="1954"/>
    </row>
    <row r="10210" spans="4:33" s="304" customFormat="1" ht="15.75" customHeight="1">
      <c r="D10210" s="305"/>
      <c r="AG10210" s="1954"/>
    </row>
    <row r="10212" spans="4:33" s="304" customFormat="1" ht="15.75" customHeight="1">
      <c r="D10212" s="305"/>
      <c r="AG10212" s="1954"/>
    </row>
    <row r="10214" spans="4:33" s="304" customFormat="1" ht="15.75" customHeight="1">
      <c r="D10214" s="305"/>
      <c r="AG10214" s="1954"/>
    </row>
    <row r="10216" spans="4:33" s="304" customFormat="1" ht="15.75" customHeight="1">
      <c r="D10216" s="305"/>
      <c r="AG10216" s="1954"/>
    </row>
    <row r="10218" spans="4:33" s="304" customFormat="1" ht="15.75" customHeight="1">
      <c r="D10218" s="305"/>
      <c r="AG10218" s="1954"/>
    </row>
    <row r="10220" spans="4:33" s="304" customFormat="1" ht="15.75" customHeight="1">
      <c r="D10220" s="305"/>
      <c r="AG10220" s="1954"/>
    </row>
    <row r="10222" spans="4:33" s="304" customFormat="1" ht="15.75" customHeight="1">
      <c r="D10222" s="305"/>
      <c r="AG10222" s="1954"/>
    </row>
    <row r="10224" spans="4:33" s="304" customFormat="1" ht="15.75" customHeight="1">
      <c r="D10224" s="305"/>
      <c r="AG10224" s="1954"/>
    </row>
    <row r="10226" spans="4:33" s="304" customFormat="1" ht="15.75" customHeight="1">
      <c r="D10226" s="305"/>
      <c r="AG10226" s="1954"/>
    </row>
    <row r="10228" spans="4:33" s="304" customFormat="1" ht="15.75" customHeight="1">
      <c r="D10228" s="305"/>
      <c r="AG10228" s="1954"/>
    </row>
    <row r="10230" spans="4:33" s="304" customFormat="1" ht="15.75" customHeight="1">
      <c r="D10230" s="305"/>
      <c r="AG10230" s="1954"/>
    </row>
    <row r="10232" spans="4:33" s="304" customFormat="1" ht="15.75" customHeight="1">
      <c r="D10232" s="305"/>
      <c r="AG10232" s="1954"/>
    </row>
    <row r="10234" spans="4:33" s="304" customFormat="1" ht="15.75" customHeight="1">
      <c r="D10234" s="305"/>
      <c r="AG10234" s="1954"/>
    </row>
    <row r="10236" spans="4:33" s="304" customFormat="1" ht="15.75" customHeight="1">
      <c r="D10236" s="305"/>
      <c r="AG10236" s="1954"/>
    </row>
    <row r="10238" spans="4:33" s="304" customFormat="1" ht="15.75" customHeight="1">
      <c r="D10238" s="305"/>
      <c r="AG10238" s="1954"/>
    </row>
    <row r="10240" spans="4:33" s="304" customFormat="1" ht="15.75" customHeight="1">
      <c r="D10240" s="305"/>
      <c r="AG10240" s="1954"/>
    </row>
    <row r="10242" spans="4:33" s="304" customFormat="1" ht="15.75" customHeight="1">
      <c r="D10242" s="305"/>
      <c r="AG10242" s="1954"/>
    </row>
    <row r="10244" spans="4:33" s="304" customFormat="1" ht="15.75" customHeight="1">
      <c r="D10244" s="305"/>
      <c r="AG10244" s="1954"/>
    </row>
    <row r="10246" spans="4:33" s="304" customFormat="1" ht="15.75" customHeight="1">
      <c r="D10246" s="305"/>
      <c r="AG10246" s="1954"/>
    </row>
    <row r="10248" spans="4:33" s="304" customFormat="1" ht="15.75" customHeight="1">
      <c r="D10248" s="305"/>
      <c r="AG10248" s="1954"/>
    </row>
    <row r="10250" spans="4:33" s="304" customFormat="1" ht="15.75" customHeight="1">
      <c r="D10250" s="305"/>
      <c r="AG10250" s="1954"/>
    </row>
    <row r="10252" spans="4:33" s="304" customFormat="1" ht="15.75" customHeight="1">
      <c r="D10252" s="305"/>
      <c r="AG10252" s="1954"/>
    </row>
    <row r="10254" spans="4:33" s="304" customFormat="1" ht="15.75" customHeight="1">
      <c r="D10254" s="305"/>
      <c r="AG10254" s="1954"/>
    </row>
    <row r="10256" spans="4:33" s="304" customFormat="1" ht="15.75" customHeight="1">
      <c r="D10256" s="305"/>
      <c r="AG10256" s="1954"/>
    </row>
    <row r="10258" spans="4:33" s="304" customFormat="1" ht="15.75" customHeight="1">
      <c r="D10258" s="305"/>
      <c r="AG10258" s="1954"/>
    </row>
    <row r="10260" spans="4:33" s="304" customFormat="1" ht="15.75" customHeight="1">
      <c r="D10260" s="305"/>
      <c r="AG10260" s="1954"/>
    </row>
    <row r="10262" spans="4:33" s="304" customFormat="1" ht="15.75" customHeight="1">
      <c r="D10262" s="305"/>
      <c r="AG10262" s="1954"/>
    </row>
    <row r="10264" spans="4:33" s="304" customFormat="1" ht="15.75" customHeight="1">
      <c r="D10264" s="305"/>
      <c r="AG10264" s="1954"/>
    </row>
    <row r="10266" spans="4:33" s="304" customFormat="1" ht="15.75" customHeight="1">
      <c r="D10266" s="305"/>
      <c r="AG10266" s="1954"/>
    </row>
    <row r="10268" spans="4:33" s="304" customFormat="1" ht="15.75" customHeight="1">
      <c r="D10268" s="305"/>
      <c r="AG10268" s="1954"/>
    </row>
    <row r="10270" spans="4:33" s="304" customFormat="1" ht="15.75" customHeight="1">
      <c r="D10270" s="305"/>
      <c r="AG10270" s="1954"/>
    </row>
    <row r="10272" spans="4:33" s="304" customFormat="1" ht="15.75" customHeight="1">
      <c r="D10272" s="305"/>
      <c r="AG10272" s="1954"/>
    </row>
    <row r="10274" spans="4:33" s="304" customFormat="1" ht="15.75" customHeight="1">
      <c r="D10274" s="305"/>
      <c r="AG10274" s="1954"/>
    </row>
    <row r="10276" spans="4:33" s="304" customFormat="1" ht="15.75" customHeight="1">
      <c r="D10276" s="305"/>
      <c r="AG10276" s="1954"/>
    </row>
    <row r="10278" spans="4:33" s="304" customFormat="1" ht="15.75" customHeight="1">
      <c r="D10278" s="305"/>
      <c r="AG10278" s="1954"/>
    </row>
    <row r="10280" spans="4:33" s="304" customFormat="1" ht="15.75" customHeight="1">
      <c r="D10280" s="305"/>
      <c r="AG10280" s="1954"/>
    </row>
    <row r="10282" spans="4:33" s="304" customFormat="1" ht="15.75" customHeight="1">
      <c r="D10282" s="305"/>
      <c r="AG10282" s="1954"/>
    </row>
    <row r="10284" spans="4:33" s="304" customFormat="1" ht="15.75" customHeight="1">
      <c r="D10284" s="305"/>
      <c r="AG10284" s="1954"/>
    </row>
    <row r="10286" spans="4:33" s="304" customFormat="1" ht="15.75" customHeight="1">
      <c r="D10286" s="305"/>
      <c r="AG10286" s="1954"/>
    </row>
    <row r="10288" spans="4:33" s="304" customFormat="1" ht="15.75" customHeight="1">
      <c r="D10288" s="305"/>
      <c r="AG10288" s="1954"/>
    </row>
    <row r="10290" spans="4:33" s="304" customFormat="1" ht="15.75" customHeight="1">
      <c r="D10290" s="305"/>
      <c r="AG10290" s="1954"/>
    </row>
    <row r="10292" spans="4:33" s="304" customFormat="1" ht="15.75" customHeight="1">
      <c r="D10292" s="305"/>
      <c r="AG10292" s="1954"/>
    </row>
    <row r="10294" spans="4:33" s="304" customFormat="1" ht="15.75" customHeight="1">
      <c r="D10294" s="305"/>
      <c r="AG10294" s="1954"/>
    </row>
    <row r="10296" spans="4:33" s="304" customFormat="1" ht="15.75" customHeight="1">
      <c r="D10296" s="305"/>
      <c r="AG10296" s="1954"/>
    </row>
    <row r="10298" spans="4:33" s="304" customFormat="1" ht="15.75" customHeight="1">
      <c r="D10298" s="305"/>
      <c r="AG10298" s="1954"/>
    </row>
    <row r="10300" spans="4:33" s="304" customFormat="1" ht="15.75" customHeight="1">
      <c r="D10300" s="305"/>
      <c r="AG10300" s="1954"/>
    </row>
    <row r="10302" spans="4:33" s="304" customFormat="1" ht="15.75" customHeight="1">
      <c r="D10302" s="305"/>
      <c r="AG10302" s="1954"/>
    </row>
    <row r="10304" spans="4:33" s="304" customFormat="1" ht="15.75" customHeight="1">
      <c r="D10304" s="305"/>
      <c r="AG10304" s="1954"/>
    </row>
    <row r="10306" spans="4:33" s="304" customFormat="1" ht="15.75" customHeight="1">
      <c r="D10306" s="305"/>
      <c r="AG10306" s="1954"/>
    </row>
    <row r="10308" spans="4:33" s="304" customFormat="1" ht="15.75" customHeight="1">
      <c r="D10308" s="305"/>
      <c r="AG10308" s="1954"/>
    </row>
    <row r="10310" spans="4:33" s="304" customFormat="1" ht="15.75" customHeight="1">
      <c r="D10310" s="305"/>
      <c r="AG10310" s="1954"/>
    </row>
    <row r="10312" spans="4:33" s="304" customFormat="1" ht="15.75" customHeight="1">
      <c r="D10312" s="305"/>
      <c r="AG10312" s="1954"/>
    </row>
    <row r="10314" spans="4:33" s="304" customFormat="1" ht="15.75" customHeight="1">
      <c r="D10314" s="305"/>
      <c r="AG10314" s="1954"/>
    </row>
    <row r="10316" spans="4:33" s="304" customFormat="1" ht="15.75" customHeight="1">
      <c r="D10316" s="305"/>
      <c r="AG10316" s="1954"/>
    </row>
    <row r="10318" spans="4:33" s="304" customFormat="1" ht="15.75" customHeight="1">
      <c r="D10318" s="305"/>
      <c r="AG10318" s="1954"/>
    </row>
    <row r="10320" spans="4:33" s="304" customFormat="1" ht="15.75" customHeight="1">
      <c r="D10320" s="305"/>
      <c r="AG10320" s="1954"/>
    </row>
    <row r="10322" spans="4:33" s="304" customFormat="1" ht="15.75" customHeight="1">
      <c r="D10322" s="305"/>
      <c r="AG10322" s="1954"/>
    </row>
    <row r="10324" spans="4:33" s="304" customFormat="1" ht="15.75" customHeight="1">
      <c r="D10324" s="305"/>
      <c r="AG10324" s="1954"/>
    </row>
    <row r="10326" spans="4:33" s="304" customFormat="1" ht="15.75" customHeight="1">
      <c r="D10326" s="305"/>
      <c r="AG10326" s="1954"/>
    </row>
    <row r="10328" spans="4:33" s="304" customFormat="1" ht="15.75" customHeight="1">
      <c r="D10328" s="305"/>
      <c r="AG10328" s="1954"/>
    </row>
    <row r="10330" spans="4:33" s="304" customFormat="1" ht="15.75" customHeight="1">
      <c r="D10330" s="305"/>
      <c r="AG10330" s="1954"/>
    </row>
    <row r="10332" spans="4:33" s="304" customFormat="1" ht="15.75" customHeight="1">
      <c r="D10332" s="305"/>
      <c r="AG10332" s="1954"/>
    </row>
    <row r="10334" spans="4:33" s="304" customFormat="1" ht="15.75" customHeight="1">
      <c r="D10334" s="305"/>
      <c r="AG10334" s="1954"/>
    </row>
    <row r="10336" spans="4:33" s="304" customFormat="1" ht="15.75" customHeight="1">
      <c r="D10336" s="305"/>
      <c r="AG10336" s="1954"/>
    </row>
    <row r="10338" spans="4:33" s="304" customFormat="1" ht="15.75" customHeight="1">
      <c r="D10338" s="305"/>
      <c r="AG10338" s="1954"/>
    </row>
    <row r="10340" spans="4:33" s="304" customFormat="1" ht="15.75" customHeight="1">
      <c r="D10340" s="305"/>
      <c r="AG10340" s="1954"/>
    </row>
    <row r="10342" spans="4:33" s="304" customFormat="1" ht="15.75" customHeight="1">
      <c r="D10342" s="305"/>
      <c r="AG10342" s="1954"/>
    </row>
    <row r="10344" spans="4:33" s="304" customFormat="1" ht="15.75" customHeight="1">
      <c r="D10344" s="305"/>
      <c r="AG10344" s="1954"/>
    </row>
    <row r="10346" spans="4:33" s="304" customFormat="1" ht="15.75" customHeight="1">
      <c r="D10346" s="305"/>
      <c r="AG10346" s="1954"/>
    </row>
    <row r="10348" spans="4:33" s="304" customFormat="1" ht="15.75" customHeight="1">
      <c r="D10348" s="305"/>
      <c r="AG10348" s="1954"/>
    </row>
    <row r="10350" spans="4:33" s="304" customFormat="1" ht="15.75" customHeight="1">
      <c r="D10350" s="305"/>
      <c r="AG10350" s="1954"/>
    </row>
    <row r="10352" spans="4:33" s="304" customFormat="1" ht="15.75" customHeight="1">
      <c r="D10352" s="305"/>
      <c r="AG10352" s="1954"/>
    </row>
    <row r="10354" spans="4:33" s="304" customFormat="1" ht="15.75" customHeight="1">
      <c r="D10354" s="305"/>
      <c r="AG10354" s="1954"/>
    </row>
    <row r="10356" spans="4:33" s="304" customFormat="1" ht="15.75" customHeight="1">
      <c r="D10356" s="305"/>
      <c r="AG10356" s="1954"/>
    </row>
    <row r="10358" spans="4:33" s="304" customFormat="1" ht="15.75" customHeight="1">
      <c r="D10358" s="305"/>
      <c r="AG10358" s="1954"/>
    </row>
    <row r="10360" spans="4:33" s="304" customFormat="1" ht="15.75" customHeight="1">
      <c r="D10360" s="305"/>
      <c r="AG10360" s="1954"/>
    </row>
    <row r="10362" spans="4:33" s="304" customFormat="1" ht="15.75" customHeight="1">
      <c r="D10362" s="305"/>
      <c r="AG10362" s="1954"/>
    </row>
    <row r="10364" spans="4:33" s="304" customFormat="1" ht="15.75" customHeight="1">
      <c r="D10364" s="305"/>
      <c r="AG10364" s="1954"/>
    </row>
    <row r="10366" spans="4:33" s="304" customFormat="1" ht="15.75" customHeight="1">
      <c r="D10366" s="305"/>
      <c r="AG10366" s="1954"/>
    </row>
    <row r="10368" spans="4:33" s="304" customFormat="1" ht="15.75" customHeight="1">
      <c r="D10368" s="305"/>
      <c r="AG10368" s="1954"/>
    </row>
    <row r="10370" spans="4:33" s="304" customFormat="1" ht="15.75" customHeight="1">
      <c r="D10370" s="305"/>
      <c r="AG10370" s="1954"/>
    </row>
    <row r="10372" spans="4:33" s="304" customFormat="1" ht="15.75" customHeight="1">
      <c r="D10372" s="305"/>
      <c r="AG10372" s="1954"/>
    </row>
    <row r="10374" spans="4:33" s="304" customFormat="1" ht="15.75" customHeight="1">
      <c r="D10374" s="305"/>
      <c r="AG10374" s="1954"/>
    </row>
    <row r="10376" spans="4:33" s="304" customFormat="1" ht="15.75" customHeight="1">
      <c r="D10376" s="305"/>
      <c r="AG10376" s="1954"/>
    </row>
    <row r="10378" spans="4:33" s="304" customFormat="1" ht="15.75" customHeight="1">
      <c r="D10378" s="305"/>
      <c r="AG10378" s="1954"/>
    </row>
    <row r="10380" spans="4:33" s="304" customFormat="1" ht="15.75" customHeight="1">
      <c r="D10380" s="305"/>
      <c r="AG10380" s="1954"/>
    </row>
    <row r="10382" spans="4:33" s="304" customFormat="1" ht="15.75" customHeight="1">
      <c r="D10382" s="305"/>
      <c r="AG10382" s="1954"/>
    </row>
    <row r="10384" spans="4:33" s="304" customFormat="1" ht="15.75" customHeight="1">
      <c r="D10384" s="305"/>
      <c r="AG10384" s="1954"/>
    </row>
    <row r="10386" spans="4:33" s="304" customFormat="1" ht="15.75" customHeight="1">
      <c r="D10386" s="305"/>
      <c r="AG10386" s="1954"/>
    </row>
    <row r="10388" spans="4:33" s="304" customFormat="1" ht="15.75" customHeight="1">
      <c r="D10388" s="305"/>
      <c r="AG10388" s="1954"/>
    </row>
    <row r="10390" spans="4:33" s="304" customFormat="1" ht="15.75" customHeight="1">
      <c r="D10390" s="305"/>
      <c r="AG10390" s="1954"/>
    </row>
    <row r="10392" spans="4:33" s="304" customFormat="1" ht="15.75" customHeight="1">
      <c r="D10392" s="305"/>
      <c r="AG10392" s="1954"/>
    </row>
    <row r="10394" spans="4:33" s="304" customFormat="1" ht="15.75" customHeight="1">
      <c r="D10394" s="305"/>
      <c r="AG10394" s="1954"/>
    </row>
    <row r="10396" spans="4:33" s="304" customFormat="1" ht="15.75" customHeight="1">
      <c r="D10396" s="305"/>
      <c r="AG10396" s="1954"/>
    </row>
    <row r="10398" spans="4:33" s="304" customFormat="1" ht="15.75" customHeight="1">
      <c r="D10398" s="305"/>
      <c r="AG10398" s="1954"/>
    </row>
    <row r="10400" spans="4:33" s="304" customFormat="1" ht="15.75" customHeight="1">
      <c r="D10400" s="305"/>
      <c r="AG10400" s="1954"/>
    </row>
    <row r="10402" spans="4:33" s="304" customFormat="1" ht="15.75" customHeight="1">
      <c r="D10402" s="305"/>
      <c r="AG10402" s="1954"/>
    </row>
    <row r="10404" spans="4:33" s="304" customFormat="1" ht="15.75" customHeight="1">
      <c r="D10404" s="305"/>
      <c r="AG10404" s="1954"/>
    </row>
    <row r="10406" spans="4:33" s="304" customFormat="1" ht="15.75" customHeight="1">
      <c r="D10406" s="305"/>
      <c r="AG10406" s="1954"/>
    </row>
    <row r="10408" spans="4:33" s="304" customFormat="1" ht="15.75" customHeight="1">
      <c r="D10408" s="305"/>
      <c r="AG10408" s="1954"/>
    </row>
    <row r="10410" spans="4:33" s="304" customFormat="1" ht="15.75" customHeight="1">
      <c r="D10410" s="305"/>
      <c r="AG10410" s="1954"/>
    </row>
    <row r="10412" spans="4:33" s="304" customFormat="1" ht="15.75" customHeight="1">
      <c r="D10412" s="305"/>
      <c r="AG10412" s="1954"/>
    </row>
    <row r="10414" spans="4:33" s="304" customFormat="1" ht="15.75" customHeight="1">
      <c r="D10414" s="305"/>
      <c r="AG10414" s="1954"/>
    </row>
    <row r="10416" spans="4:33" s="304" customFormat="1" ht="15.75" customHeight="1">
      <c r="D10416" s="305"/>
      <c r="AG10416" s="1954"/>
    </row>
    <row r="10418" spans="4:33" s="304" customFormat="1" ht="15.75" customHeight="1">
      <c r="D10418" s="305"/>
      <c r="AG10418" s="1954"/>
    </row>
    <row r="10420" spans="4:33" s="304" customFormat="1" ht="15.75" customHeight="1">
      <c r="D10420" s="305"/>
      <c r="AG10420" s="1954"/>
    </row>
    <row r="10422" spans="4:33" s="304" customFormat="1" ht="15.75" customHeight="1">
      <c r="D10422" s="305"/>
      <c r="AG10422" s="1954"/>
    </row>
    <row r="10424" spans="4:33" s="304" customFormat="1" ht="15.75" customHeight="1">
      <c r="D10424" s="305"/>
      <c r="AG10424" s="1954"/>
    </row>
    <row r="10426" spans="4:33" s="304" customFormat="1" ht="15.75" customHeight="1">
      <c r="D10426" s="305"/>
      <c r="AG10426" s="1954"/>
    </row>
    <row r="10428" spans="4:33" s="304" customFormat="1" ht="15.75" customHeight="1">
      <c r="D10428" s="305"/>
      <c r="AG10428" s="1954"/>
    </row>
    <row r="10430" spans="4:33" s="304" customFormat="1" ht="15.75" customHeight="1">
      <c r="D10430" s="305"/>
      <c r="AG10430" s="1954"/>
    </row>
    <row r="10432" spans="4:33" s="304" customFormat="1" ht="15.75" customHeight="1">
      <c r="D10432" s="305"/>
      <c r="AG10432" s="1954"/>
    </row>
    <row r="10434" spans="4:33" s="304" customFormat="1" ht="15.75" customHeight="1">
      <c r="D10434" s="305"/>
      <c r="AG10434" s="1954"/>
    </row>
    <row r="10436" spans="4:33" s="304" customFormat="1" ht="15.75" customHeight="1">
      <c r="D10436" s="305"/>
      <c r="AG10436" s="1954"/>
    </row>
    <row r="10438" spans="4:33" s="304" customFormat="1" ht="15.75" customHeight="1">
      <c r="D10438" s="305"/>
      <c r="AG10438" s="1954"/>
    </row>
    <row r="10440" spans="4:33" s="304" customFormat="1" ht="15.75" customHeight="1">
      <c r="D10440" s="305"/>
      <c r="AG10440" s="1954"/>
    </row>
    <row r="10442" spans="4:33" s="304" customFormat="1" ht="15.75" customHeight="1">
      <c r="D10442" s="305"/>
      <c r="AG10442" s="1954"/>
    </row>
    <row r="10444" spans="4:33" s="304" customFormat="1" ht="15.75" customHeight="1">
      <c r="D10444" s="305"/>
      <c r="AG10444" s="1954"/>
    </row>
    <row r="10446" spans="4:33" s="304" customFormat="1" ht="15.75" customHeight="1">
      <c r="D10446" s="305"/>
      <c r="AG10446" s="1954"/>
    </row>
    <row r="10448" spans="4:33" s="304" customFormat="1" ht="15.75" customHeight="1">
      <c r="D10448" s="305"/>
      <c r="AG10448" s="1954"/>
    </row>
    <row r="10450" spans="4:33" s="304" customFormat="1" ht="15.75" customHeight="1">
      <c r="D10450" s="305"/>
      <c r="AG10450" s="1954"/>
    </row>
    <row r="10452" spans="4:33" s="304" customFormat="1" ht="15.75" customHeight="1">
      <c r="D10452" s="305"/>
      <c r="AG10452" s="1954"/>
    </row>
    <row r="10454" spans="4:33" s="304" customFormat="1" ht="15.75" customHeight="1">
      <c r="D10454" s="305"/>
      <c r="AG10454" s="1954"/>
    </row>
    <row r="10456" spans="4:33" s="304" customFormat="1" ht="15.75" customHeight="1">
      <c r="D10456" s="305"/>
      <c r="AG10456" s="1954"/>
    </row>
    <row r="10458" spans="4:33" s="304" customFormat="1" ht="15.75" customHeight="1">
      <c r="D10458" s="305"/>
      <c r="AG10458" s="1954"/>
    </row>
    <row r="10460" spans="4:33" s="304" customFormat="1" ht="15.75" customHeight="1">
      <c r="D10460" s="305"/>
      <c r="AG10460" s="1954"/>
    </row>
    <row r="10462" spans="4:33" s="304" customFormat="1" ht="15.75" customHeight="1">
      <c r="D10462" s="305"/>
      <c r="AG10462" s="1954"/>
    </row>
    <row r="10464" spans="4:33" s="304" customFormat="1" ht="15.75" customHeight="1">
      <c r="D10464" s="305"/>
      <c r="AG10464" s="1954"/>
    </row>
    <row r="10466" spans="4:33" s="304" customFormat="1" ht="15.75" customHeight="1">
      <c r="D10466" s="305"/>
      <c r="AG10466" s="1954"/>
    </row>
    <row r="10468" spans="4:33" s="304" customFormat="1" ht="15.75" customHeight="1">
      <c r="D10468" s="305"/>
      <c r="AG10468" s="1954"/>
    </row>
    <row r="10470" spans="4:33" s="304" customFormat="1" ht="15.75" customHeight="1">
      <c r="D10470" s="305"/>
      <c r="AG10470" s="1954"/>
    </row>
    <row r="10472" spans="4:33" s="304" customFormat="1" ht="15.75" customHeight="1">
      <c r="D10472" s="305"/>
      <c r="AG10472" s="1954"/>
    </row>
    <row r="10474" spans="4:33" s="304" customFormat="1" ht="15.75" customHeight="1">
      <c r="D10474" s="305"/>
      <c r="AG10474" s="1954"/>
    </row>
    <row r="10476" spans="4:33" s="304" customFormat="1" ht="15.75" customHeight="1">
      <c r="D10476" s="305"/>
      <c r="AG10476" s="1954"/>
    </row>
    <row r="10478" spans="4:33" s="304" customFormat="1" ht="15.75" customHeight="1">
      <c r="D10478" s="305"/>
      <c r="AG10478" s="1954"/>
    </row>
    <row r="10480" spans="4:33" s="304" customFormat="1" ht="15.75" customHeight="1">
      <c r="D10480" s="305"/>
      <c r="AG10480" s="1954"/>
    </row>
    <row r="10482" spans="4:33" s="304" customFormat="1" ht="15.75" customHeight="1">
      <c r="D10482" s="305"/>
      <c r="AG10482" s="1954"/>
    </row>
    <row r="10484" spans="4:33" s="304" customFormat="1" ht="15.75" customHeight="1">
      <c r="D10484" s="305"/>
      <c r="AG10484" s="1954"/>
    </row>
    <row r="10486" spans="4:33" s="304" customFormat="1" ht="15.75" customHeight="1">
      <c r="D10486" s="305"/>
      <c r="AG10486" s="1954"/>
    </row>
    <row r="10488" spans="4:33" s="304" customFormat="1" ht="15.75" customHeight="1">
      <c r="D10488" s="305"/>
      <c r="AG10488" s="1954"/>
    </row>
    <row r="10490" spans="4:33" s="304" customFormat="1" ht="15.75" customHeight="1">
      <c r="D10490" s="305"/>
      <c r="AG10490" s="1954"/>
    </row>
    <row r="10492" spans="4:33" s="304" customFormat="1" ht="15.75" customHeight="1">
      <c r="D10492" s="305"/>
      <c r="AG10492" s="1954"/>
    </row>
    <row r="10494" spans="4:33" s="304" customFormat="1" ht="15.75" customHeight="1">
      <c r="D10494" s="305"/>
      <c r="AG10494" s="1954"/>
    </row>
    <row r="10496" spans="4:33" s="304" customFormat="1" ht="15.75" customHeight="1">
      <c r="D10496" s="305"/>
      <c r="AG10496" s="1954"/>
    </row>
    <row r="10498" spans="4:33" s="304" customFormat="1" ht="15.75" customHeight="1">
      <c r="D10498" s="305"/>
      <c r="AG10498" s="1954"/>
    </row>
    <row r="10500" spans="4:33" s="304" customFormat="1" ht="15.75" customHeight="1">
      <c r="D10500" s="305"/>
      <c r="AG10500" s="1954"/>
    </row>
    <row r="10502" spans="4:33" s="304" customFormat="1" ht="15.75" customHeight="1">
      <c r="D10502" s="305"/>
      <c r="AG10502" s="1954"/>
    </row>
    <row r="10504" spans="4:33" s="304" customFormat="1" ht="15.75" customHeight="1">
      <c r="D10504" s="305"/>
      <c r="AG10504" s="1954"/>
    </row>
    <row r="10506" spans="4:33" s="304" customFormat="1" ht="15.75" customHeight="1">
      <c r="D10506" s="305"/>
      <c r="AG10506" s="1954"/>
    </row>
    <row r="10508" spans="4:33" s="304" customFormat="1" ht="15.75" customHeight="1">
      <c r="D10508" s="305"/>
      <c r="AG10508" s="1954"/>
    </row>
    <row r="10510" spans="4:33" s="304" customFormat="1" ht="15.75" customHeight="1">
      <c r="D10510" s="305"/>
      <c r="AG10510" s="1954"/>
    </row>
    <row r="10512" spans="4:33" s="304" customFormat="1" ht="15.75" customHeight="1">
      <c r="D10512" s="305"/>
      <c r="AG10512" s="1954"/>
    </row>
    <row r="10514" spans="4:33" s="304" customFormat="1" ht="15.75" customHeight="1">
      <c r="D10514" s="305"/>
      <c r="AG10514" s="1954"/>
    </row>
    <row r="10516" spans="4:33" s="304" customFormat="1" ht="15.75" customHeight="1">
      <c r="D10516" s="305"/>
      <c r="AG10516" s="1954"/>
    </row>
    <row r="10518" spans="4:33" s="304" customFormat="1" ht="15.75" customHeight="1">
      <c r="D10518" s="305"/>
      <c r="AG10518" s="1954"/>
    </row>
    <row r="10520" spans="4:33" s="304" customFormat="1" ht="15.75" customHeight="1">
      <c r="D10520" s="305"/>
      <c r="AG10520" s="1954"/>
    </row>
    <row r="10522" spans="4:33" s="304" customFormat="1" ht="15.75" customHeight="1">
      <c r="D10522" s="305"/>
      <c r="AG10522" s="1954"/>
    </row>
    <row r="10524" spans="4:33" s="304" customFormat="1" ht="15.75" customHeight="1">
      <c r="D10524" s="305"/>
      <c r="AG10524" s="1954"/>
    </row>
    <row r="10526" spans="4:33" s="304" customFormat="1" ht="15.75" customHeight="1">
      <c r="D10526" s="305"/>
      <c r="AG10526" s="1954"/>
    </row>
    <row r="10528" spans="4:33" s="304" customFormat="1" ht="15.75" customHeight="1">
      <c r="D10528" s="305"/>
      <c r="AG10528" s="1954"/>
    </row>
    <row r="10530" spans="4:33" s="304" customFormat="1" ht="15.75" customHeight="1">
      <c r="D10530" s="305"/>
      <c r="AG10530" s="1954"/>
    </row>
    <row r="10532" spans="4:33" s="304" customFormat="1" ht="15.75" customHeight="1">
      <c r="D10532" s="305"/>
      <c r="AG10532" s="1954"/>
    </row>
    <row r="10534" spans="4:33" s="304" customFormat="1" ht="15.75" customHeight="1">
      <c r="D10534" s="305"/>
      <c r="AG10534" s="1954"/>
    </row>
    <row r="10536" spans="4:33" s="304" customFormat="1" ht="15.75" customHeight="1">
      <c r="D10536" s="305"/>
      <c r="AG10536" s="1954"/>
    </row>
    <row r="10538" spans="4:33" s="304" customFormat="1" ht="15.75" customHeight="1">
      <c r="D10538" s="305"/>
      <c r="AG10538" s="1954"/>
    </row>
    <row r="10540" spans="4:33" s="304" customFormat="1" ht="15.75" customHeight="1">
      <c r="D10540" s="305"/>
      <c r="AG10540" s="1954"/>
    </row>
    <row r="10542" spans="4:33" s="304" customFormat="1" ht="15.75" customHeight="1">
      <c r="D10542" s="305"/>
      <c r="AG10542" s="1954"/>
    </row>
    <row r="10544" spans="4:33" s="304" customFormat="1" ht="15.75" customHeight="1">
      <c r="D10544" s="305"/>
      <c r="AG10544" s="1954"/>
    </row>
    <row r="10546" spans="4:33" s="304" customFormat="1" ht="15.75" customHeight="1">
      <c r="D10546" s="305"/>
      <c r="AG10546" s="1954"/>
    </row>
    <row r="10548" spans="4:33" s="304" customFormat="1" ht="15.75" customHeight="1">
      <c r="D10548" s="305"/>
      <c r="AG10548" s="1954"/>
    </row>
    <row r="10550" spans="4:33" s="304" customFormat="1" ht="15.75" customHeight="1">
      <c r="D10550" s="305"/>
      <c r="AG10550" s="1954"/>
    </row>
    <row r="10552" spans="4:33" s="304" customFormat="1" ht="15.75" customHeight="1">
      <c r="D10552" s="305"/>
      <c r="AG10552" s="1954"/>
    </row>
    <row r="10554" spans="4:33" s="304" customFormat="1" ht="15.75" customHeight="1">
      <c r="D10554" s="305"/>
      <c r="AG10554" s="1954"/>
    </row>
    <row r="10556" spans="4:33" s="304" customFormat="1" ht="15.75" customHeight="1">
      <c r="D10556" s="305"/>
      <c r="AG10556" s="1954"/>
    </row>
    <row r="10558" spans="4:33" s="304" customFormat="1" ht="15.75" customHeight="1">
      <c r="D10558" s="305"/>
      <c r="AG10558" s="1954"/>
    </row>
    <row r="10560" spans="4:33" s="304" customFormat="1" ht="15.75" customHeight="1">
      <c r="D10560" s="305"/>
      <c r="AG10560" s="1954"/>
    </row>
    <row r="10562" spans="4:33" s="304" customFormat="1" ht="15.75" customHeight="1">
      <c r="D10562" s="305"/>
      <c r="AG10562" s="1954"/>
    </row>
    <row r="10564" spans="4:33" s="304" customFormat="1" ht="15.75" customHeight="1">
      <c r="D10564" s="305"/>
      <c r="AG10564" s="1954"/>
    </row>
    <row r="10566" spans="4:33" s="304" customFormat="1" ht="15.75" customHeight="1">
      <c r="D10566" s="305"/>
      <c r="AG10566" s="1954"/>
    </row>
    <row r="10568" spans="4:33" s="304" customFormat="1" ht="15.75" customHeight="1">
      <c r="D10568" s="305"/>
      <c r="AG10568" s="1954"/>
    </row>
    <row r="10570" spans="4:33" s="304" customFormat="1" ht="15.75" customHeight="1">
      <c r="D10570" s="305"/>
      <c r="AG10570" s="1954"/>
    </row>
    <row r="10572" spans="4:33" s="304" customFormat="1" ht="15.75" customHeight="1">
      <c r="D10572" s="305"/>
      <c r="AG10572" s="1954"/>
    </row>
    <row r="10574" spans="4:33" s="304" customFormat="1" ht="15.75" customHeight="1">
      <c r="D10574" s="305"/>
      <c r="AG10574" s="1954"/>
    </row>
    <row r="10576" spans="4:33" s="304" customFormat="1" ht="15.75" customHeight="1">
      <c r="D10576" s="305"/>
      <c r="AG10576" s="1954"/>
    </row>
    <row r="10578" spans="4:33" s="304" customFormat="1" ht="15.75" customHeight="1">
      <c r="D10578" s="305"/>
      <c r="AG10578" s="1954"/>
    </row>
    <row r="10580" spans="4:33" s="304" customFormat="1" ht="15.75" customHeight="1">
      <c r="D10580" s="305"/>
      <c r="AG10580" s="1954"/>
    </row>
    <row r="10582" spans="4:33" s="304" customFormat="1" ht="15.75" customHeight="1">
      <c r="D10582" s="305"/>
      <c r="AG10582" s="1954"/>
    </row>
    <row r="10584" spans="4:33" s="304" customFormat="1" ht="15.75" customHeight="1">
      <c r="D10584" s="305"/>
      <c r="AG10584" s="1954"/>
    </row>
    <row r="10586" spans="4:33" s="304" customFormat="1" ht="15.75" customHeight="1">
      <c r="D10586" s="305"/>
      <c r="AG10586" s="1954"/>
    </row>
    <row r="10588" spans="4:33" s="304" customFormat="1" ht="15.75" customHeight="1">
      <c r="D10588" s="305"/>
      <c r="AG10588" s="1954"/>
    </row>
    <row r="10590" spans="4:33" s="304" customFormat="1" ht="15.75" customHeight="1">
      <c r="D10590" s="305"/>
      <c r="AG10590" s="1954"/>
    </row>
    <row r="10592" spans="4:33" s="304" customFormat="1" ht="15.75" customHeight="1">
      <c r="D10592" s="305"/>
      <c r="AG10592" s="1954"/>
    </row>
    <row r="10594" spans="4:33" s="304" customFormat="1" ht="15.75" customHeight="1">
      <c r="D10594" s="305"/>
      <c r="AG10594" s="1954"/>
    </row>
    <row r="10596" spans="4:33" s="304" customFormat="1" ht="15.75" customHeight="1">
      <c r="D10596" s="305"/>
      <c r="AG10596" s="1954"/>
    </row>
    <row r="10598" spans="4:33" s="304" customFormat="1" ht="15.75" customHeight="1">
      <c r="D10598" s="305"/>
      <c r="AG10598" s="1954"/>
    </row>
    <row r="10600" spans="4:33" s="304" customFormat="1" ht="15.75" customHeight="1">
      <c r="D10600" s="305"/>
      <c r="AG10600" s="1954"/>
    </row>
    <row r="10602" spans="4:33" s="304" customFormat="1" ht="15.75" customHeight="1">
      <c r="D10602" s="305"/>
      <c r="AG10602" s="1954"/>
    </row>
    <row r="10604" spans="4:33" s="304" customFormat="1" ht="15.75" customHeight="1">
      <c r="D10604" s="305"/>
      <c r="AG10604" s="1954"/>
    </row>
    <row r="10606" spans="4:33" s="304" customFormat="1" ht="15.75" customHeight="1">
      <c r="D10606" s="305"/>
      <c r="AG10606" s="1954"/>
    </row>
    <row r="10608" spans="4:33" s="304" customFormat="1" ht="15.75" customHeight="1">
      <c r="D10608" s="305"/>
      <c r="AG10608" s="1954"/>
    </row>
    <row r="10610" spans="4:33" s="304" customFormat="1" ht="15.75" customHeight="1">
      <c r="D10610" s="305"/>
      <c r="AG10610" s="1954"/>
    </row>
    <row r="10612" spans="4:33" s="304" customFormat="1" ht="15.75" customHeight="1">
      <c r="D10612" s="305"/>
      <c r="AG10612" s="1954"/>
    </row>
    <row r="10614" spans="4:33" s="304" customFormat="1" ht="15.75" customHeight="1">
      <c r="D10614" s="305"/>
      <c r="AG10614" s="1954"/>
    </row>
    <row r="10616" spans="4:33" s="304" customFormat="1" ht="15.75" customHeight="1">
      <c r="D10616" s="305"/>
      <c r="AG10616" s="1954"/>
    </row>
    <row r="10618" spans="4:33" s="304" customFormat="1" ht="15.75" customHeight="1">
      <c r="D10618" s="305"/>
      <c r="AG10618" s="1954"/>
    </row>
    <row r="10620" spans="4:33" s="304" customFormat="1" ht="15.75" customHeight="1">
      <c r="D10620" s="305"/>
      <c r="AG10620" s="1954"/>
    </row>
    <row r="10622" spans="4:33" s="304" customFormat="1" ht="15.75" customHeight="1">
      <c r="D10622" s="305"/>
      <c r="AG10622" s="1954"/>
    </row>
    <row r="10624" spans="4:33" s="304" customFormat="1" ht="15.75" customHeight="1">
      <c r="D10624" s="305"/>
      <c r="AG10624" s="1954"/>
    </row>
    <row r="10626" spans="4:33" s="304" customFormat="1" ht="15.75" customHeight="1">
      <c r="D10626" s="305"/>
      <c r="AG10626" s="1954"/>
    </row>
    <row r="10628" spans="4:33" s="304" customFormat="1" ht="15.75" customHeight="1">
      <c r="D10628" s="305"/>
      <c r="AG10628" s="1954"/>
    </row>
    <row r="10630" spans="4:33" s="304" customFormat="1" ht="15.75" customHeight="1">
      <c r="D10630" s="305"/>
      <c r="AG10630" s="1954"/>
    </row>
    <row r="10632" spans="4:33" s="304" customFormat="1" ht="15.75" customHeight="1">
      <c r="D10632" s="305"/>
      <c r="AG10632" s="1954"/>
    </row>
    <row r="10634" spans="4:33" s="304" customFormat="1" ht="15.75" customHeight="1">
      <c r="D10634" s="305"/>
      <c r="AG10634" s="1954"/>
    </row>
    <row r="10636" spans="4:33" s="304" customFormat="1" ht="15.75" customHeight="1">
      <c r="D10636" s="305"/>
      <c r="AG10636" s="1954"/>
    </row>
    <row r="10638" spans="4:33" s="304" customFormat="1" ht="15.75" customHeight="1">
      <c r="D10638" s="305"/>
      <c r="AG10638" s="1954"/>
    </row>
    <row r="10640" spans="4:33" s="304" customFormat="1" ht="15.75" customHeight="1">
      <c r="D10640" s="305"/>
      <c r="AG10640" s="1954"/>
    </row>
    <row r="10642" spans="4:33" s="304" customFormat="1" ht="15.75" customHeight="1">
      <c r="D10642" s="305"/>
      <c r="AG10642" s="1954"/>
    </row>
    <row r="10644" spans="4:33" s="304" customFormat="1" ht="15.75" customHeight="1">
      <c r="D10644" s="305"/>
      <c r="AG10644" s="1954"/>
    </row>
    <row r="10646" spans="4:33" s="304" customFormat="1" ht="15.75" customHeight="1">
      <c r="D10646" s="305"/>
      <c r="AG10646" s="1954"/>
    </row>
    <row r="10648" spans="4:33" s="304" customFormat="1" ht="15.75" customHeight="1">
      <c r="D10648" s="305"/>
      <c r="AG10648" s="1954"/>
    </row>
    <row r="10650" spans="4:33" s="304" customFormat="1" ht="15.75" customHeight="1">
      <c r="D10650" s="305"/>
      <c r="AG10650" s="1954"/>
    </row>
    <row r="10652" spans="4:33" s="304" customFormat="1" ht="15.75" customHeight="1">
      <c r="D10652" s="305"/>
      <c r="AG10652" s="1954"/>
    </row>
    <row r="10654" spans="4:33" s="304" customFormat="1" ht="15.75" customHeight="1">
      <c r="D10654" s="305"/>
      <c r="AG10654" s="1954"/>
    </row>
    <row r="10656" spans="4:33" s="304" customFormat="1" ht="15.75" customHeight="1">
      <c r="D10656" s="305"/>
      <c r="AG10656" s="1954"/>
    </row>
    <row r="10658" spans="4:33" s="304" customFormat="1" ht="15.75" customHeight="1">
      <c r="D10658" s="305"/>
      <c r="AG10658" s="1954"/>
    </row>
    <row r="10660" spans="4:33" s="304" customFormat="1" ht="15.75" customHeight="1">
      <c r="D10660" s="305"/>
      <c r="AG10660" s="1954"/>
    </row>
    <row r="10662" spans="4:33" s="304" customFormat="1" ht="15.75" customHeight="1">
      <c r="D10662" s="305"/>
      <c r="AG10662" s="1954"/>
    </row>
    <row r="10664" spans="4:33" s="304" customFormat="1" ht="15.75" customHeight="1">
      <c r="D10664" s="305"/>
      <c r="AG10664" s="1954"/>
    </row>
    <row r="10666" spans="4:33" s="304" customFormat="1" ht="15.75" customHeight="1">
      <c r="D10666" s="305"/>
      <c r="AG10666" s="1954"/>
    </row>
    <row r="10668" spans="4:33" s="304" customFormat="1" ht="15.75" customHeight="1">
      <c r="D10668" s="305"/>
      <c r="AG10668" s="1954"/>
    </row>
    <row r="10670" spans="4:33" s="304" customFormat="1" ht="15.75" customHeight="1">
      <c r="D10670" s="305"/>
      <c r="AG10670" s="1954"/>
    </row>
    <row r="10672" spans="4:33" s="304" customFormat="1" ht="15.75" customHeight="1">
      <c r="D10672" s="305"/>
      <c r="AG10672" s="1954"/>
    </row>
    <row r="10674" spans="4:33" s="304" customFormat="1" ht="15.75" customHeight="1">
      <c r="D10674" s="305"/>
      <c r="AG10674" s="1954"/>
    </row>
    <row r="10676" spans="4:33" s="304" customFormat="1" ht="15.75" customHeight="1">
      <c r="D10676" s="305"/>
      <c r="AG10676" s="1954"/>
    </row>
    <row r="10678" spans="4:33" s="304" customFormat="1" ht="15.75" customHeight="1">
      <c r="D10678" s="305"/>
      <c r="AG10678" s="1954"/>
    </row>
    <row r="10680" spans="4:33" s="304" customFormat="1" ht="15.75" customHeight="1">
      <c r="D10680" s="305"/>
      <c r="AG10680" s="1954"/>
    </row>
    <row r="10682" spans="4:33" s="304" customFormat="1" ht="15.75" customHeight="1">
      <c r="D10682" s="305"/>
      <c r="AG10682" s="1954"/>
    </row>
    <row r="10684" spans="4:33" s="304" customFormat="1" ht="15.75" customHeight="1">
      <c r="D10684" s="305"/>
      <c r="AG10684" s="1954"/>
    </row>
    <row r="10686" spans="4:33" s="304" customFormat="1" ht="15.75" customHeight="1">
      <c r="D10686" s="305"/>
      <c r="AG10686" s="1954"/>
    </row>
    <row r="10688" spans="4:33" s="304" customFormat="1" ht="15.75" customHeight="1">
      <c r="D10688" s="305"/>
      <c r="AG10688" s="1954"/>
    </row>
    <row r="10690" spans="4:33" s="304" customFormat="1" ht="15.75" customHeight="1">
      <c r="D10690" s="305"/>
      <c r="AG10690" s="1954"/>
    </row>
    <row r="10692" spans="4:33" s="304" customFormat="1" ht="15.75" customHeight="1">
      <c r="D10692" s="305"/>
      <c r="AG10692" s="1954"/>
    </row>
    <row r="10694" spans="4:33" s="304" customFormat="1" ht="15.75" customHeight="1">
      <c r="D10694" s="305"/>
      <c r="AG10694" s="1954"/>
    </row>
    <row r="10696" spans="4:33" s="304" customFormat="1" ht="15.75" customHeight="1">
      <c r="D10696" s="305"/>
      <c r="AG10696" s="1954"/>
    </row>
    <row r="10698" spans="4:33" s="304" customFormat="1" ht="15.75" customHeight="1">
      <c r="D10698" s="305"/>
      <c r="AG10698" s="1954"/>
    </row>
    <row r="10700" spans="4:33" s="304" customFormat="1" ht="15.75" customHeight="1">
      <c r="D10700" s="305"/>
      <c r="AG10700" s="1954"/>
    </row>
    <row r="10702" spans="4:33" s="304" customFormat="1" ht="15.75" customHeight="1">
      <c r="D10702" s="305"/>
      <c r="AG10702" s="1954"/>
    </row>
    <row r="10704" spans="4:33" s="304" customFormat="1" ht="15.75" customHeight="1">
      <c r="D10704" s="305"/>
      <c r="AG10704" s="1954"/>
    </row>
    <row r="10706" spans="4:33" s="304" customFormat="1" ht="15.75" customHeight="1">
      <c r="D10706" s="305"/>
      <c r="AG10706" s="1954"/>
    </row>
    <row r="10708" spans="4:33" s="304" customFormat="1" ht="15.75" customHeight="1">
      <c r="D10708" s="305"/>
      <c r="AG10708" s="1954"/>
    </row>
    <row r="10710" spans="4:33" s="304" customFormat="1" ht="15.75" customHeight="1">
      <c r="D10710" s="305"/>
      <c r="AG10710" s="1954"/>
    </row>
    <row r="10712" spans="4:33" s="304" customFormat="1" ht="15.75" customHeight="1">
      <c r="D10712" s="305"/>
      <c r="AG10712" s="1954"/>
    </row>
    <row r="10714" spans="4:33" s="304" customFormat="1" ht="15.75" customHeight="1">
      <c r="D10714" s="305"/>
      <c r="AG10714" s="1954"/>
    </row>
    <row r="10716" spans="4:33" s="304" customFormat="1" ht="15.75" customHeight="1">
      <c r="D10716" s="305"/>
      <c r="AG10716" s="1954"/>
    </row>
    <row r="10718" spans="4:33" s="304" customFormat="1" ht="15.75" customHeight="1">
      <c r="D10718" s="305"/>
      <c r="AG10718" s="1954"/>
    </row>
    <row r="10720" spans="4:33" s="304" customFormat="1" ht="15.75" customHeight="1">
      <c r="D10720" s="305"/>
      <c r="AG10720" s="1954"/>
    </row>
    <row r="10722" spans="4:33" s="304" customFormat="1" ht="15.75" customHeight="1">
      <c r="D10722" s="305"/>
      <c r="AG10722" s="1954"/>
    </row>
    <row r="10724" spans="4:33" s="304" customFormat="1" ht="15.75" customHeight="1">
      <c r="D10724" s="305"/>
      <c r="AG10724" s="1954"/>
    </row>
    <row r="10726" spans="4:33" s="304" customFormat="1" ht="15.75" customHeight="1">
      <c r="D10726" s="305"/>
      <c r="AG10726" s="1954"/>
    </row>
    <row r="10728" spans="4:33" s="304" customFormat="1" ht="15.75" customHeight="1">
      <c r="D10728" s="305"/>
      <c r="AG10728" s="1954"/>
    </row>
    <row r="10730" spans="4:33" s="304" customFormat="1" ht="15.75" customHeight="1">
      <c r="D10730" s="305"/>
      <c r="AG10730" s="1954"/>
    </row>
    <row r="10732" spans="4:33" s="304" customFormat="1" ht="15.75" customHeight="1">
      <c r="D10732" s="305"/>
      <c r="AG10732" s="1954"/>
    </row>
    <row r="10734" spans="4:33" s="304" customFormat="1" ht="15.75" customHeight="1">
      <c r="D10734" s="305"/>
      <c r="AG10734" s="1954"/>
    </row>
    <row r="10736" spans="4:33" s="304" customFormat="1" ht="15.75" customHeight="1">
      <c r="D10736" s="305"/>
      <c r="AG10736" s="1954"/>
    </row>
    <row r="10738" spans="4:33" s="304" customFormat="1" ht="15.75" customHeight="1">
      <c r="D10738" s="305"/>
      <c r="AG10738" s="1954"/>
    </row>
    <row r="10740" spans="4:33" s="304" customFormat="1" ht="15.75" customHeight="1">
      <c r="D10740" s="305"/>
      <c r="AG10740" s="1954"/>
    </row>
    <row r="10742" spans="4:33" s="304" customFormat="1" ht="15.75" customHeight="1">
      <c r="D10742" s="305"/>
      <c r="AG10742" s="1954"/>
    </row>
    <row r="10744" spans="4:33" s="304" customFormat="1" ht="15.75" customHeight="1">
      <c r="D10744" s="305"/>
      <c r="AG10744" s="1954"/>
    </row>
    <row r="10746" spans="4:33" s="304" customFormat="1" ht="15.75" customHeight="1">
      <c r="D10746" s="305"/>
      <c r="AG10746" s="1954"/>
    </row>
    <row r="10748" spans="4:33" s="304" customFormat="1" ht="15.75" customHeight="1">
      <c r="D10748" s="305"/>
      <c r="AG10748" s="1954"/>
    </row>
    <row r="10750" spans="4:33" s="304" customFormat="1" ht="15.75" customHeight="1">
      <c r="D10750" s="305"/>
      <c r="AG10750" s="1954"/>
    </row>
    <row r="10752" spans="4:33" s="304" customFormat="1" ht="15.75" customHeight="1">
      <c r="D10752" s="305"/>
      <c r="AG10752" s="1954"/>
    </row>
    <row r="10754" spans="4:33" s="304" customFormat="1" ht="15.75" customHeight="1">
      <c r="D10754" s="305"/>
      <c r="AG10754" s="1954"/>
    </row>
    <row r="10756" spans="4:33" s="304" customFormat="1" ht="15.75" customHeight="1">
      <c r="D10756" s="305"/>
      <c r="AG10756" s="1954"/>
    </row>
    <row r="10758" spans="4:33" s="304" customFormat="1" ht="15.75" customHeight="1">
      <c r="D10758" s="305"/>
      <c r="AG10758" s="1954"/>
    </row>
    <row r="10760" spans="4:33" s="304" customFormat="1" ht="15.75" customHeight="1">
      <c r="D10760" s="305"/>
      <c r="AG10760" s="1954"/>
    </row>
    <row r="10762" spans="4:33" s="304" customFormat="1" ht="15.75" customHeight="1">
      <c r="D10762" s="305"/>
      <c r="AG10762" s="1954"/>
    </row>
    <row r="10764" spans="4:33" s="304" customFormat="1" ht="15.75" customHeight="1">
      <c r="D10764" s="305"/>
      <c r="AG10764" s="1954"/>
    </row>
    <row r="10766" spans="4:33" s="304" customFormat="1" ht="15.75" customHeight="1">
      <c r="D10766" s="305"/>
      <c r="AG10766" s="1954"/>
    </row>
    <row r="10768" spans="4:33" s="304" customFormat="1" ht="15.75" customHeight="1">
      <c r="D10768" s="305"/>
      <c r="AG10768" s="1954"/>
    </row>
    <row r="10770" spans="4:33" s="304" customFormat="1" ht="15.75" customHeight="1">
      <c r="D10770" s="305"/>
      <c r="AG10770" s="1954"/>
    </row>
    <row r="10772" spans="4:33" s="304" customFormat="1" ht="15.75" customHeight="1">
      <c r="D10772" s="305"/>
      <c r="AG10772" s="1954"/>
    </row>
    <row r="10774" spans="4:33" s="304" customFormat="1" ht="15.75" customHeight="1">
      <c r="D10774" s="305"/>
      <c r="AG10774" s="1954"/>
    </row>
    <row r="10776" spans="4:33" s="304" customFormat="1" ht="15.75" customHeight="1">
      <c r="D10776" s="305"/>
      <c r="AG10776" s="1954"/>
    </row>
    <row r="10778" spans="4:33" s="304" customFormat="1" ht="15.75" customHeight="1">
      <c r="D10778" s="305"/>
      <c r="AG10778" s="1954"/>
    </row>
    <row r="10780" spans="4:33" s="304" customFormat="1" ht="15.75" customHeight="1">
      <c r="D10780" s="305"/>
      <c r="AG10780" s="1954"/>
    </row>
    <row r="10782" spans="4:33" s="304" customFormat="1" ht="15.75" customHeight="1">
      <c r="D10782" s="305"/>
      <c r="AG10782" s="1954"/>
    </row>
    <row r="10784" spans="4:33" s="304" customFormat="1" ht="15.75" customHeight="1">
      <c r="D10784" s="305"/>
      <c r="AG10784" s="1954"/>
    </row>
    <row r="10786" spans="4:33" s="304" customFormat="1" ht="15.75" customHeight="1">
      <c r="D10786" s="305"/>
      <c r="AG10786" s="1954"/>
    </row>
    <row r="10788" spans="4:33" s="304" customFormat="1" ht="15.75" customHeight="1">
      <c r="D10788" s="305"/>
      <c r="AG10788" s="1954"/>
    </row>
    <row r="10790" spans="4:33" s="304" customFormat="1" ht="15.75" customHeight="1">
      <c r="D10790" s="305"/>
      <c r="AG10790" s="1954"/>
    </row>
    <row r="10792" spans="4:33" s="304" customFormat="1" ht="15.75" customHeight="1">
      <c r="D10792" s="305"/>
      <c r="AG10792" s="1954"/>
    </row>
    <row r="10794" spans="4:33" s="304" customFormat="1" ht="15.75" customHeight="1">
      <c r="D10794" s="305"/>
      <c r="AG10794" s="1954"/>
    </row>
    <row r="10796" spans="4:33" s="304" customFormat="1" ht="15.75" customHeight="1">
      <c r="D10796" s="305"/>
      <c r="AG10796" s="1954"/>
    </row>
    <row r="10798" spans="4:33" s="304" customFormat="1" ht="15.75" customHeight="1">
      <c r="D10798" s="305"/>
      <c r="AG10798" s="1954"/>
    </row>
    <row r="10800" spans="4:33" s="304" customFormat="1" ht="15.75" customHeight="1">
      <c r="D10800" s="305"/>
      <c r="AG10800" s="1954"/>
    </row>
    <row r="10802" spans="4:33" s="304" customFormat="1" ht="15.75" customHeight="1">
      <c r="D10802" s="305"/>
      <c r="AG10802" s="1954"/>
    </row>
    <row r="10804" spans="4:33" s="304" customFormat="1" ht="15.75" customHeight="1">
      <c r="D10804" s="305"/>
      <c r="AG10804" s="1954"/>
    </row>
    <row r="10806" spans="4:33" s="304" customFormat="1" ht="15.75" customHeight="1">
      <c r="D10806" s="305"/>
      <c r="AG10806" s="1954"/>
    </row>
    <row r="10808" spans="4:33" s="304" customFormat="1" ht="15.75" customHeight="1">
      <c r="D10808" s="305"/>
      <c r="AG10808" s="1954"/>
    </row>
    <row r="10810" spans="4:33" s="304" customFormat="1" ht="15.75" customHeight="1">
      <c r="D10810" s="305"/>
      <c r="AG10810" s="1954"/>
    </row>
    <row r="10812" spans="4:33" s="304" customFormat="1" ht="15.75" customHeight="1">
      <c r="D10812" s="305"/>
      <c r="AG10812" s="1954"/>
    </row>
    <row r="10814" spans="4:33" s="304" customFormat="1" ht="15.75" customHeight="1">
      <c r="D10814" s="305"/>
      <c r="AG10814" s="1954"/>
    </row>
    <row r="10816" spans="4:33" s="304" customFormat="1" ht="15.75" customHeight="1">
      <c r="D10816" s="305"/>
      <c r="AG10816" s="1954"/>
    </row>
    <row r="10818" spans="4:33" s="304" customFormat="1" ht="15.75" customHeight="1">
      <c r="D10818" s="305"/>
      <c r="AG10818" s="1954"/>
    </row>
    <row r="10820" spans="4:33" s="304" customFormat="1" ht="15.75" customHeight="1">
      <c r="D10820" s="305"/>
      <c r="AG10820" s="1954"/>
    </row>
    <row r="10822" spans="4:33" s="304" customFormat="1" ht="15.75" customHeight="1">
      <c r="D10822" s="305"/>
      <c r="AG10822" s="1954"/>
    </row>
    <row r="10824" spans="4:33" s="304" customFormat="1" ht="15.75" customHeight="1">
      <c r="D10824" s="305"/>
      <c r="AG10824" s="1954"/>
    </row>
    <row r="10826" spans="4:33" s="304" customFormat="1" ht="15.75" customHeight="1">
      <c r="D10826" s="305"/>
      <c r="AG10826" s="1954"/>
    </row>
    <row r="10828" spans="4:33" s="304" customFormat="1" ht="15.75" customHeight="1">
      <c r="D10828" s="305"/>
      <c r="AG10828" s="1954"/>
    </row>
    <row r="10830" spans="4:33" s="304" customFormat="1" ht="15.75" customHeight="1">
      <c r="D10830" s="305"/>
      <c r="AG10830" s="1954"/>
    </row>
    <row r="10832" spans="4:33" s="304" customFormat="1" ht="15.75" customHeight="1">
      <c r="D10832" s="305"/>
      <c r="AG10832" s="1954"/>
    </row>
    <row r="10834" spans="4:33" s="304" customFormat="1" ht="15.75" customHeight="1">
      <c r="D10834" s="305"/>
      <c r="AG10834" s="1954"/>
    </row>
    <row r="10836" spans="4:33" s="304" customFormat="1" ht="15.75" customHeight="1">
      <c r="D10836" s="305"/>
      <c r="AG10836" s="1954"/>
    </row>
    <row r="10838" spans="4:33" s="304" customFormat="1" ht="15.75" customHeight="1">
      <c r="D10838" s="305"/>
      <c r="AG10838" s="1954"/>
    </row>
    <row r="10840" spans="4:33" s="304" customFormat="1" ht="15.75" customHeight="1">
      <c r="D10840" s="305"/>
      <c r="AG10840" s="1954"/>
    </row>
    <row r="10842" spans="4:33" s="304" customFormat="1" ht="15.75" customHeight="1">
      <c r="D10842" s="305"/>
      <c r="AG10842" s="1954"/>
    </row>
    <row r="10844" spans="4:33" s="304" customFormat="1" ht="15.75" customHeight="1">
      <c r="D10844" s="305"/>
      <c r="AG10844" s="1954"/>
    </row>
    <row r="10846" spans="4:33" s="304" customFormat="1" ht="15.75" customHeight="1">
      <c r="D10846" s="305"/>
      <c r="AG10846" s="1954"/>
    </row>
    <row r="10848" spans="4:33" s="304" customFormat="1" ht="15.75" customHeight="1">
      <c r="D10848" s="305"/>
      <c r="AG10848" s="1954"/>
    </row>
    <row r="10850" spans="4:33" s="304" customFormat="1" ht="15.75" customHeight="1">
      <c r="D10850" s="305"/>
      <c r="AG10850" s="1954"/>
    </row>
    <row r="10852" spans="4:33" s="304" customFormat="1" ht="15.75" customHeight="1">
      <c r="D10852" s="305"/>
      <c r="AG10852" s="1954"/>
    </row>
    <row r="10854" spans="4:33" s="304" customFormat="1" ht="15.75" customHeight="1">
      <c r="D10854" s="305"/>
      <c r="AG10854" s="1954"/>
    </row>
    <row r="10856" spans="4:33" s="304" customFormat="1" ht="15.75" customHeight="1">
      <c r="D10856" s="305"/>
      <c r="AG10856" s="1954"/>
    </row>
    <row r="10858" spans="4:33" s="304" customFormat="1" ht="15.75" customHeight="1">
      <c r="D10858" s="305"/>
      <c r="AG10858" s="1954"/>
    </row>
    <row r="10860" spans="4:33" s="304" customFormat="1" ht="15.75" customHeight="1">
      <c r="D10860" s="305"/>
      <c r="AG10860" s="1954"/>
    </row>
    <row r="10862" spans="4:33" s="304" customFormat="1" ht="15.75" customHeight="1">
      <c r="D10862" s="305"/>
      <c r="AG10862" s="1954"/>
    </row>
    <row r="10864" spans="4:33" s="304" customFormat="1" ht="15.75" customHeight="1">
      <c r="D10864" s="305"/>
      <c r="AG10864" s="1954"/>
    </row>
    <row r="10866" spans="4:33" s="304" customFormat="1" ht="15.75" customHeight="1">
      <c r="D10866" s="305"/>
      <c r="AG10866" s="1954"/>
    </row>
    <row r="10868" spans="4:33" s="304" customFormat="1" ht="15.75" customHeight="1">
      <c r="D10868" s="305"/>
      <c r="AG10868" s="1954"/>
    </row>
    <row r="10870" spans="4:33" s="304" customFormat="1" ht="15.75" customHeight="1">
      <c r="D10870" s="305"/>
      <c r="AG10870" s="1954"/>
    </row>
    <row r="10872" spans="4:33" s="304" customFormat="1" ht="15.75" customHeight="1">
      <c r="D10872" s="305"/>
      <c r="AG10872" s="1954"/>
    </row>
    <row r="10874" spans="4:33" s="304" customFormat="1" ht="15.75" customHeight="1">
      <c r="D10874" s="305"/>
      <c r="AG10874" s="1954"/>
    </row>
    <row r="10876" spans="4:33" s="304" customFormat="1" ht="15.75" customHeight="1">
      <c r="D10876" s="305"/>
      <c r="AG10876" s="1954"/>
    </row>
    <row r="10878" spans="4:33" s="304" customFormat="1" ht="15.75" customHeight="1">
      <c r="D10878" s="305"/>
      <c r="AG10878" s="1954"/>
    </row>
    <row r="10880" spans="4:33" s="304" customFormat="1" ht="15.75" customHeight="1">
      <c r="D10880" s="305"/>
      <c r="AG10880" s="1954"/>
    </row>
    <row r="10882" spans="4:33" s="304" customFormat="1" ht="15.75" customHeight="1">
      <c r="D10882" s="305"/>
      <c r="AG10882" s="1954"/>
    </row>
    <row r="10884" spans="4:33" s="304" customFormat="1" ht="15.75" customHeight="1">
      <c r="D10884" s="305"/>
      <c r="AG10884" s="1954"/>
    </row>
    <row r="10886" spans="4:33" s="304" customFormat="1" ht="15.75" customHeight="1">
      <c r="D10886" s="305"/>
      <c r="AG10886" s="1954"/>
    </row>
    <row r="10888" spans="4:33" s="304" customFormat="1" ht="15.75" customHeight="1">
      <c r="D10888" s="305"/>
      <c r="AG10888" s="1954"/>
    </row>
    <row r="10890" spans="4:33" s="304" customFormat="1" ht="15.75" customHeight="1">
      <c r="D10890" s="305"/>
      <c r="AG10890" s="1954"/>
    </row>
    <row r="10892" spans="4:33" s="304" customFormat="1" ht="15.75" customHeight="1">
      <c r="D10892" s="305"/>
      <c r="AG10892" s="1954"/>
    </row>
    <row r="10894" spans="4:33" s="304" customFormat="1" ht="15.75" customHeight="1">
      <c r="D10894" s="305"/>
      <c r="AG10894" s="1954"/>
    </row>
    <row r="10896" spans="4:33" s="304" customFormat="1" ht="15.75" customHeight="1">
      <c r="D10896" s="305"/>
      <c r="AG10896" s="1954"/>
    </row>
    <row r="10898" spans="4:33" s="304" customFormat="1" ht="15.75" customHeight="1">
      <c r="D10898" s="305"/>
      <c r="AG10898" s="1954"/>
    </row>
    <row r="10900" spans="4:33" s="304" customFormat="1" ht="15.75" customHeight="1">
      <c r="D10900" s="305"/>
      <c r="AG10900" s="1954"/>
    </row>
    <row r="10902" spans="4:33" s="304" customFormat="1" ht="15.75" customHeight="1">
      <c r="D10902" s="305"/>
      <c r="AG10902" s="1954"/>
    </row>
    <row r="10904" spans="4:33" s="304" customFormat="1" ht="15.75" customHeight="1">
      <c r="D10904" s="305"/>
      <c r="AG10904" s="1954"/>
    </row>
    <row r="10906" spans="4:33" s="304" customFormat="1" ht="15.75" customHeight="1">
      <c r="D10906" s="305"/>
      <c r="AG10906" s="1954"/>
    </row>
    <row r="10908" spans="4:33" s="304" customFormat="1" ht="15.75" customHeight="1">
      <c r="D10908" s="305"/>
      <c r="AG10908" s="1954"/>
    </row>
    <row r="10910" spans="4:33" s="304" customFormat="1" ht="15.75" customHeight="1">
      <c r="D10910" s="305"/>
      <c r="AG10910" s="1954"/>
    </row>
    <row r="10912" spans="4:33" s="304" customFormat="1" ht="15.75" customHeight="1">
      <c r="D10912" s="305"/>
      <c r="AG10912" s="1954"/>
    </row>
    <row r="10914" spans="4:33" s="304" customFormat="1" ht="15.75" customHeight="1">
      <c r="D10914" s="305"/>
      <c r="AG10914" s="1954"/>
    </row>
    <row r="10916" spans="4:33" s="304" customFormat="1" ht="15.75" customHeight="1">
      <c r="D10916" s="305"/>
      <c r="AG10916" s="1954"/>
    </row>
    <row r="10918" spans="4:33" s="304" customFormat="1" ht="15.75" customHeight="1">
      <c r="D10918" s="305"/>
      <c r="AG10918" s="1954"/>
    </row>
    <row r="10920" spans="4:33" s="304" customFormat="1" ht="15.75" customHeight="1">
      <c r="D10920" s="305"/>
      <c r="AG10920" s="1954"/>
    </row>
    <row r="10922" spans="4:33" s="304" customFormat="1" ht="15.75" customHeight="1">
      <c r="D10922" s="305"/>
      <c r="AG10922" s="1954"/>
    </row>
    <row r="10924" spans="4:33" s="304" customFormat="1" ht="15.75" customHeight="1">
      <c r="D10924" s="305"/>
      <c r="AG10924" s="1954"/>
    </row>
    <row r="10926" spans="4:33" s="304" customFormat="1" ht="15.75" customHeight="1">
      <c r="D10926" s="305"/>
      <c r="AG10926" s="1954"/>
    </row>
    <row r="10928" spans="4:33" s="304" customFormat="1" ht="15.75" customHeight="1">
      <c r="D10928" s="305"/>
      <c r="AG10928" s="1954"/>
    </row>
    <row r="10930" spans="4:33" s="304" customFormat="1" ht="15.75" customHeight="1">
      <c r="D10930" s="305"/>
      <c r="AG10930" s="1954"/>
    </row>
    <row r="10932" spans="4:33" s="304" customFormat="1" ht="15.75" customHeight="1">
      <c r="D10932" s="305"/>
      <c r="AG10932" s="1954"/>
    </row>
    <row r="10934" spans="4:33" s="304" customFormat="1" ht="15.75" customHeight="1">
      <c r="D10934" s="305"/>
      <c r="AG10934" s="1954"/>
    </row>
    <row r="10936" spans="4:33" s="304" customFormat="1" ht="15.75" customHeight="1">
      <c r="D10936" s="305"/>
      <c r="AG10936" s="1954"/>
    </row>
    <row r="10938" spans="4:33" s="304" customFormat="1" ht="15.75" customHeight="1">
      <c r="D10938" s="305"/>
      <c r="AG10938" s="1954"/>
    </row>
    <row r="10940" spans="4:33" s="304" customFormat="1" ht="15.75" customHeight="1">
      <c r="D10940" s="305"/>
      <c r="AG10940" s="1954"/>
    </row>
    <row r="10942" spans="4:33" s="304" customFormat="1" ht="15.75" customHeight="1">
      <c r="D10942" s="305"/>
      <c r="AG10942" s="1954"/>
    </row>
    <row r="10944" spans="4:33" s="304" customFormat="1" ht="15.75" customHeight="1">
      <c r="D10944" s="305"/>
      <c r="AG10944" s="1954"/>
    </row>
    <row r="10946" spans="4:33" s="304" customFormat="1" ht="15.75" customHeight="1">
      <c r="D10946" s="305"/>
      <c r="AG10946" s="1954"/>
    </row>
    <row r="10948" spans="4:33" s="304" customFormat="1" ht="15.75" customHeight="1">
      <c r="D10948" s="305"/>
      <c r="AG10948" s="1954"/>
    </row>
    <row r="10950" spans="4:33" s="304" customFormat="1" ht="15.75" customHeight="1">
      <c r="D10950" s="305"/>
      <c r="AG10950" s="1954"/>
    </row>
    <row r="10952" spans="4:33" s="304" customFormat="1" ht="15.75" customHeight="1">
      <c r="D10952" s="305"/>
      <c r="AG10952" s="1954"/>
    </row>
    <row r="10954" spans="4:33" s="304" customFormat="1" ht="15.75" customHeight="1">
      <c r="D10954" s="305"/>
      <c r="AG10954" s="1954"/>
    </row>
    <row r="10956" spans="4:33" s="304" customFormat="1" ht="15.75" customHeight="1">
      <c r="D10956" s="305"/>
      <c r="AG10956" s="1954"/>
    </row>
    <row r="10958" spans="4:33" s="304" customFormat="1" ht="15.75" customHeight="1">
      <c r="D10958" s="305"/>
      <c r="AG10958" s="1954"/>
    </row>
    <row r="10960" spans="4:33" s="304" customFormat="1" ht="15.75" customHeight="1">
      <c r="D10960" s="305"/>
      <c r="AG10960" s="1954"/>
    </row>
    <row r="10962" spans="4:33" s="304" customFormat="1" ht="15.75" customHeight="1">
      <c r="D10962" s="305"/>
      <c r="AG10962" s="1954"/>
    </row>
    <row r="10964" spans="4:33" s="304" customFormat="1" ht="15.75" customHeight="1">
      <c r="D10964" s="305"/>
      <c r="AG10964" s="1954"/>
    </row>
    <row r="10966" spans="4:33" s="304" customFormat="1" ht="15.75" customHeight="1">
      <c r="D10966" s="305"/>
      <c r="AG10966" s="1954"/>
    </row>
    <row r="10968" spans="4:33" s="304" customFormat="1" ht="15.75" customHeight="1">
      <c r="D10968" s="305"/>
      <c r="AG10968" s="1954"/>
    </row>
    <row r="10970" spans="4:33" s="304" customFormat="1" ht="15.75" customHeight="1">
      <c r="D10970" s="305"/>
      <c r="AG10970" s="1954"/>
    </row>
    <row r="10972" spans="4:33" s="304" customFormat="1" ht="15.75" customHeight="1">
      <c r="D10972" s="305"/>
      <c r="AG10972" s="1954"/>
    </row>
    <row r="10974" spans="4:33" s="304" customFormat="1" ht="15.75" customHeight="1">
      <c r="D10974" s="305"/>
      <c r="AG10974" s="1954"/>
    </row>
    <row r="10976" spans="4:33" s="304" customFormat="1" ht="15.75" customHeight="1">
      <c r="D10976" s="305"/>
      <c r="AG10976" s="1954"/>
    </row>
    <row r="10978" spans="4:33" s="304" customFormat="1" ht="15.75" customHeight="1">
      <c r="D10978" s="305"/>
      <c r="AG10978" s="1954"/>
    </row>
    <row r="10980" spans="4:33" s="304" customFormat="1" ht="15.75" customHeight="1">
      <c r="D10980" s="305"/>
      <c r="AG10980" s="1954"/>
    </row>
    <row r="10982" spans="4:33" s="304" customFormat="1" ht="15.75" customHeight="1">
      <c r="D10982" s="305"/>
      <c r="AG10982" s="1954"/>
    </row>
    <row r="10984" spans="4:33" s="304" customFormat="1" ht="15.75" customHeight="1">
      <c r="D10984" s="305"/>
      <c r="AG10984" s="1954"/>
    </row>
    <row r="10986" spans="4:33" s="304" customFormat="1" ht="15.75" customHeight="1">
      <c r="D10986" s="305"/>
      <c r="AG10986" s="1954"/>
    </row>
    <row r="10988" spans="4:33" s="304" customFormat="1" ht="15.75" customHeight="1">
      <c r="D10988" s="305"/>
      <c r="AG10988" s="1954"/>
    </row>
    <row r="10990" spans="4:33" s="304" customFormat="1" ht="15.75" customHeight="1">
      <c r="D10990" s="305"/>
      <c r="AG10990" s="1954"/>
    </row>
    <row r="10992" spans="4:33" s="304" customFormat="1" ht="15.75" customHeight="1">
      <c r="D10992" s="305"/>
      <c r="AG10992" s="1954"/>
    </row>
    <row r="10994" spans="4:33" s="304" customFormat="1" ht="15.75" customHeight="1">
      <c r="D10994" s="305"/>
      <c r="AG10994" s="1954"/>
    </row>
    <row r="10996" spans="4:33" s="304" customFormat="1" ht="15.75" customHeight="1">
      <c r="D10996" s="305"/>
      <c r="AG10996" s="1954"/>
    </row>
    <row r="10998" spans="4:33" s="304" customFormat="1" ht="15.75" customHeight="1">
      <c r="D10998" s="305"/>
      <c r="AG10998" s="1954"/>
    </row>
    <row r="11000" spans="4:33" s="304" customFormat="1" ht="15.75" customHeight="1">
      <c r="D11000" s="305"/>
      <c r="AG11000" s="1954"/>
    </row>
    <row r="11002" spans="4:33" s="304" customFormat="1" ht="15.75" customHeight="1">
      <c r="D11002" s="305"/>
      <c r="AG11002" s="1954"/>
    </row>
    <row r="11004" spans="4:33" s="304" customFormat="1" ht="15.75" customHeight="1">
      <c r="D11004" s="305"/>
      <c r="AG11004" s="1954"/>
    </row>
    <row r="11006" spans="4:33" s="304" customFormat="1" ht="15.75" customHeight="1">
      <c r="D11006" s="305"/>
      <c r="AG11006" s="1954"/>
    </row>
    <row r="11008" spans="4:33" s="304" customFormat="1" ht="15.75" customHeight="1">
      <c r="D11008" s="305"/>
      <c r="AG11008" s="1954"/>
    </row>
    <row r="11010" spans="4:33" s="304" customFormat="1" ht="15.75" customHeight="1">
      <c r="D11010" s="305"/>
      <c r="AG11010" s="1954"/>
    </row>
    <row r="11012" spans="4:33" s="304" customFormat="1" ht="15.75" customHeight="1">
      <c r="D11012" s="305"/>
      <c r="AG11012" s="1954"/>
    </row>
    <row r="11014" spans="4:33" s="304" customFormat="1" ht="15.75" customHeight="1">
      <c r="D11014" s="305"/>
      <c r="AG11014" s="1954"/>
    </row>
    <row r="11016" spans="4:33" s="304" customFormat="1" ht="15.75" customHeight="1">
      <c r="D11016" s="305"/>
      <c r="AG11016" s="1954"/>
    </row>
    <row r="11018" spans="4:33" s="304" customFormat="1" ht="15.75" customHeight="1">
      <c r="D11018" s="305"/>
      <c r="AG11018" s="1954"/>
    </row>
    <row r="11020" spans="4:33" s="304" customFormat="1" ht="15.75" customHeight="1">
      <c r="D11020" s="305"/>
      <c r="AG11020" s="1954"/>
    </row>
    <row r="11022" spans="4:33" s="304" customFormat="1" ht="15.75" customHeight="1">
      <c r="D11022" s="305"/>
      <c r="AG11022" s="1954"/>
    </row>
    <row r="11024" spans="4:33" s="304" customFormat="1" ht="15.75" customHeight="1">
      <c r="D11024" s="305"/>
      <c r="AG11024" s="1954"/>
    </row>
    <row r="11026" spans="4:33" s="304" customFormat="1" ht="15.75" customHeight="1">
      <c r="D11026" s="305"/>
      <c r="AG11026" s="1954"/>
    </row>
    <row r="11028" spans="4:33" s="304" customFormat="1" ht="15.75" customHeight="1">
      <c r="D11028" s="305"/>
      <c r="AG11028" s="1954"/>
    </row>
    <row r="11030" spans="4:33" s="304" customFormat="1" ht="15.75" customHeight="1">
      <c r="D11030" s="305"/>
      <c r="AG11030" s="1954"/>
    </row>
    <row r="11032" spans="4:33" s="304" customFormat="1" ht="15.75" customHeight="1">
      <c r="D11032" s="305"/>
      <c r="AG11032" s="1954"/>
    </row>
    <row r="11034" spans="4:33" s="304" customFormat="1" ht="15.75" customHeight="1">
      <c r="D11034" s="305"/>
      <c r="AG11034" s="1954"/>
    </row>
    <row r="11036" spans="4:33" s="304" customFormat="1" ht="15.75" customHeight="1">
      <c r="D11036" s="305"/>
      <c r="AG11036" s="1954"/>
    </row>
    <row r="11038" spans="4:33" s="304" customFormat="1" ht="15.75" customHeight="1">
      <c r="D11038" s="305"/>
      <c r="AG11038" s="1954"/>
    </row>
    <row r="11040" spans="4:33" s="304" customFormat="1" ht="15.75" customHeight="1">
      <c r="D11040" s="305"/>
      <c r="AG11040" s="1954"/>
    </row>
    <row r="11042" spans="4:33" s="304" customFormat="1" ht="15.75" customHeight="1">
      <c r="D11042" s="305"/>
      <c r="AG11042" s="1954"/>
    </row>
    <row r="11044" spans="4:33" s="304" customFormat="1" ht="15.75" customHeight="1">
      <c r="D11044" s="305"/>
      <c r="AG11044" s="1954"/>
    </row>
    <row r="11046" spans="4:33" s="304" customFormat="1" ht="15.75" customHeight="1">
      <c r="D11046" s="305"/>
      <c r="AG11046" s="1954"/>
    </row>
    <row r="11048" spans="4:33" s="304" customFormat="1" ht="15.75" customHeight="1">
      <c r="D11048" s="305"/>
      <c r="AG11048" s="1954"/>
    </row>
    <row r="11050" spans="4:33" s="304" customFormat="1" ht="15.75" customHeight="1">
      <c r="D11050" s="305"/>
      <c r="AG11050" s="1954"/>
    </row>
    <row r="11052" spans="4:33" s="304" customFormat="1" ht="15.75" customHeight="1">
      <c r="D11052" s="305"/>
      <c r="AG11052" s="1954"/>
    </row>
    <row r="11054" spans="4:33" s="304" customFormat="1" ht="15.75" customHeight="1">
      <c r="D11054" s="305"/>
      <c r="AG11054" s="1954"/>
    </row>
    <row r="11056" spans="4:33" s="304" customFormat="1" ht="15.75" customHeight="1">
      <c r="D11056" s="305"/>
      <c r="AG11056" s="1954"/>
    </row>
    <row r="11058" spans="4:33" s="304" customFormat="1" ht="15.75" customHeight="1">
      <c r="D11058" s="305"/>
      <c r="AG11058" s="1954"/>
    </row>
    <row r="11060" spans="4:33" s="304" customFormat="1" ht="15.75" customHeight="1">
      <c r="D11060" s="305"/>
      <c r="AG11060" s="1954"/>
    </row>
    <row r="11062" spans="4:33" s="304" customFormat="1" ht="15.75" customHeight="1">
      <c r="D11062" s="305"/>
      <c r="AG11062" s="1954"/>
    </row>
    <row r="11064" spans="4:33" s="304" customFormat="1" ht="15.75" customHeight="1">
      <c r="D11064" s="305"/>
      <c r="AG11064" s="1954"/>
    </row>
    <row r="11066" spans="4:33" s="304" customFormat="1" ht="15.75" customHeight="1">
      <c r="D11066" s="305"/>
      <c r="AG11066" s="1954"/>
    </row>
    <row r="11068" spans="4:33" s="304" customFormat="1" ht="15.75" customHeight="1">
      <c r="D11068" s="305"/>
      <c r="AG11068" s="1954"/>
    </row>
    <row r="11070" spans="4:33" s="304" customFormat="1" ht="15.75" customHeight="1">
      <c r="D11070" s="305"/>
      <c r="AG11070" s="1954"/>
    </row>
    <row r="11072" spans="4:33" s="304" customFormat="1" ht="15.75" customHeight="1">
      <c r="D11072" s="305"/>
      <c r="AG11072" s="1954"/>
    </row>
    <row r="11074" spans="4:33" s="304" customFormat="1" ht="15.75" customHeight="1">
      <c r="D11074" s="305"/>
      <c r="AG11074" s="1954"/>
    </row>
    <row r="11076" spans="4:33" s="304" customFormat="1" ht="15.75" customHeight="1">
      <c r="D11076" s="305"/>
      <c r="AG11076" s="1954"/>
    </row>
    <row r="11078" spans="4:33" s="304" customFormat="1" ht="15.75" customHeight="1">
      <c r="D11078" s="305"/>
      <c r="AG11078" s="1954"/>
    </row>
    <row r="11080" spans="4:33" s="304" customFormat="1" ht="15.75" customHeight="1">
      <c r="D11080" s="305"/>
      <c r="AG11080" s="1954"/>
    </row>
    <row r="11082" spans="4:33" s="304" customFormat="1" ht="15.75" customHeight="1">
      <c r="D11082" s="305"/>
      <c r="AG11082" s="1954"/>
    </row>
    <row r="11084" spans="4:33" s="304" customFormat="1" ht="15.75" customHeight="1">
      <c r="D11084" s="305"/>
      <c r="AG11084" s="1954"/>
    </row>
    <row r="11086" spans="4:33" s="304" customFormat="1" ht="15.75" customHeight="1">
      <c r="D11086" s="305"/>
      <c r="AG11086" s="1954"/>
    </row>
    <row r="11088" spans="4:33" s="304" customFormat="1" ht="15.75" customHeight="1">
      <c r="D11088" s="305"/>
      <c r="AG11088" s="1954"/>
    </row>
    <row r="11090" spans="4:33" s="304" customFormat="1" ht="15.75" customHeight="1">
      <c r="D11090" s="305"/>
      <c r="AG11090" s="1954"/>
    </row>
    <row r="11092" spans="4:33" s="304" customFormat="1" ht="15.75" customHeight="1">
      <c r="D11092" s="305"/>
      <c r="AG11092" s="1954"/>
    </row>
    <row r="11094" spans="4:33" s="304" customFormat="1" ht="15.75" customHeight="1">
      <c r="D11094" s="305"/>
      <c r="AG11094" s="1954"/>
    </row>
    <row r="11096" spans="4:33" s="304" customFormat="1" ht="15.75" customHeight="1">
      <c r="D11096" s="305"/>
      <c r="AG11096" s="1954"/>
    </row>
    <row r="11098" spans="4:33" s="304" customFormat="1" ht="15.75" customHeight="1">
      <c r="D11098" s="305"/>
      <c r="AG11098" s="1954"/>
    </row>
    <row r="11100" spans="4:33" s="304" customFormat="1" ht="15.75" customHeight="1">
      <c r="D11100" s="305"/>
      <c r="AG11100" s="1954"/>
    </row>
    <row r="11102" spans="4:33" s="304" customFormat="1" ht="15.75" customHeight="1">
      <c r="D11102" s="305"/>
      <c r="AG11102" s="1954"/>
    </row>
    <row r="11104" spans="4:33" s="304" customFormat="1" ht="15.75" customHeight="1">
      <c r="D11104" s="305"/>
      <c r="AG11104" s="1954"/>
    </row>
    <row r="11106" spans="4:33" s="304" customFormat="1" ht="15.75" customHeight="1">
      <c r="D11106" s="305"/>
      <c r="AG11106" s="1954"/>
    </row>
    <row r="11108" spans="4:33" s="304" customFormat="1" ht="15.75" customHeight="1">
      <c r="D11108" s="305"/>
      <c r="AG11108" s="1954"/>
    </row>
    <row r="11110" spans="4:33" s="304" customFormat="1" ht="15.75" customHeight="1">
      <c r="D11110" s="305"/>
      <c r="AG11110" s="1954"/>
    </row>
    <row r="11112" spans="4:33" s="304" customFormat="1" ht="15.75" customHeight="1">
      <c r="D11112" s="305"/>
      <c r="AG11112" s="1954"/>
    </row>
    <row r="11114" spans="4:33" s="304" customFormat="1" ht="15.75" customHeight="1">
      <c r="D11114" s="305"/>
      <c r="AG11114" s="1954"/>
    </row>
    <row r="11116" spans="4:33" s="304" customFormat="1" ht="15.75" customHeight="1">
      <c r="D11116" s="305"/>
      <c r="AG11116" s="1954"/>
    </row>
    <row r="11118" spans="4:33" s="304" customFormat="1" ht="15.75" customHeight="1">
      <c r="D11118" s="305"/>
      <c r="AG11118" s="1954"/>
    </row>
    <row r="11120" spans="4:33" s="304" customFormat="1" ht="15.75" customHeight="1">
      <c r="D11120" s="305"/>
      <c r="AG11120" s="1954"/>
    </row>
    <row r="11122" spans="4:33" s="304" customFormat="1" ht="15.75" customHeight="1">
      <c r="D11122" s="305"/>
      <c r="AG11122" s="1954"/>
    </row>
    <row r="11124" spans="4:33" s="304" customFormat="1" ht="15.75" customHeight="1">
      <c r="D11124" s="305"/>
      <c r="AG11124" s="1954"/>
    </row>
    <row r="11126" spans="4:33" s="304" customFormat="1" ht="15.75" customHeight="1">
      <c r="D11126" s="305"/>
      <c r="AG11126" s="1954"/>
    </row>
    <row r="11128" spans="4:33" s="304" customFormat="1" ht="15.75" customHeight="1">
      <c r="D11128" s="305"/>
      <c r="AG11128" s="1954"/>
    </row>
    <row r="11130" spans="4:33" s="304" customFormat="1" ht="15.75" customHeight="1">
      <c r="D11130" s="305"/>
      <c r="AG11130" s="1954"/>
    </row>
    <row r="11132" spans="4:33" s="304" customFormat="1" ht="15.75" customHeight="1">
      <c r="D11132" s="305"/>
      <c r="AG11132" s="1954"/>
    </row>
    <row r="11134" spans="4:33" s="304" customFormat="1" ht="15.75" customHeight="1">
      <c r="D11134" s="305"/>
      <c r="AG11134" s="1954"/>
    </row>
    <row r="11136" spans="4:33" s="304" customFormat="1" ht="15.75" customHeight="1">
      <c r="D11136" s="305"/>
      <c r="AG11136" s="1954"/>
    </row>
    <row r="11138" spans="4:33" s="304" customFormat="1" ht="15.75" customHeight="1">
      <c r="D11138" s="305"/>
      <c r="AG11138" s="1954"/>
    </row>
    <row r="11140" spans="4:33" s="304" customFormat="1" ht="15.75" customHeight="1">
      <c r="D11140" s="305"/>
      <c r="AG11140" s="1954"/>
    </row>
    <row r="11142" spans="4:33" s="304" customFormat="1" ht="15.75" customHeight="1">
      <c r="D11142" s="305"/>
      <c r="AG11142" s="1954"/>
    </row>
    <row r="11144" spans="4:33" s="304" customFormat="1" ht="15.75" customHeight="1">
      <c r="D11144" s="305"/>
      <c r="AG11144" s="1954"/>
    </row>
    <row r="11146" spans="4:33" s="304" customFormat="1" ht="15.75" customHeight="1">
      <c r="D11146" s="305"/>
      <c r="AG11146" s="1954"/>
    </row>
    <row r="11148" spans="4:33" s="304" customFormat="1" ht="15.75" customHeight="1">
      <c r="D11148" s="305"/>
      <c r="AG11148" s="1954"/>
    </row>
    <row r="11150" spans="4:33" s="304" customFormat="1" ht="15.75" customHeight="1">
      <c r="D11150" s="305"/>
      <c r="AG11150" s="1954"/>
    </row>
    <row r="11152" spans="4:33" s="304" customFormat="1" ht="15.75" customHeight="1">
      <c r="D11152" s="305"/>
      <c r="AG11152" s="1954"/>
    </row>
    <row r="11154" spans="4:33" s="304" customFormat="1" ht="15.75" customHeight="1">
      <c r="D11154" s="305"/>
      <c r="AG11154" s="1954"/>
    </row>
    <row r="11156" spans="4:33" s="304" customFormat="1" ht="15.75" customHeight="1">
      <c r="D11156" s="305"/>
      <c r="AG11156" s="1954"/>
    </row>
    <row r="11158" spans="4:33" s="304" customFormat="1" ht="15.75" customHeight="1">
      <c r="D11158" s="305"/>
      <c r="AG11158" s="1954"/>
    </row>
    <row r="11160" spans="4:33" s="304" customFormat="1" ht="15.75" customHeight="1">
      <c r="D11160" s="305"/>
      <c r="AG11160" s="1954"/>
    </row>
    <row r="11162" spans="4:33" s="304" customFormat="1" ht="15.75" customHeight="1">
      <c r="D11162" s="305"/>
      <c r="AG11162" s="1954"/>
    </row>
    <row r="11164" spans="4:33" s="304" customFormat="1" ht="15.75" customHeight="1">
      <c r="D11164" s="305"/>
      <c r="AG11164" s="1954"/>
    </row>
    <row r="11166" spans="4:33" s="304" customFormat="1" ht="15.75" customHeight="1">
      <c r="D11166" s="305"/>
      <c r="AG11166" s="1954"/>
    </row>
    <row r="11168" spans="4:33" s="304" customFormat="1" ht="15.75" customHeight="1">
      <c r="D11168" s="305"/>
      <c r="AG11168" s="1954"/>
    </row>
    <row r="11170" spans="4:33" s="304" customFormat="1" ht="15.75" customHeight="1">
      <c r="D11170" s="305"/>
      <c r="AG11170" s="1954"/>
    </row>
    <row r="11172" spans="4:33" s="304" customFormat="1" ht="15.75" customHeight="1">
      <c r="D11172" s="305"/>
      <c r="AG11172" s="1954"/>
    </row>
    <row r="11174" spans="4:33" s="304" customFormat="1" ht="15.75" customHeight="1">
      <c r="D11174" s="305"/>
      <c r="AG11174" s="1954"/>
    </row>
    <row r="11176" spans="4:33" s="304" customFormat="1" ht="15.75" customHeight="1">
      <c r="D11176" s="305"/>
      <c r="AG11176" s="1954"/>
    </row>
    <row r="11178" spans="4:33" s="304" customFormat="1" ht="15.75" customHeight="1">
      <c r="D11178" s="305"/>
      <c r="AG11178" s="1954"/>
    </row>
    <row r="11180" spans="4:33" s="304" customFormat="1" ht="15.75" customHeight="1">
      <c r="D11180" s="305"/>
      <c r="AG11180" s="1954"/>
    </row>
    <row r="11182" spans="4:33" s="304" customFormat="1" ht="15.75" customHeight="1">
      <c r="D11182" s="305"/>
      <c r="AG11182" s="1954"/>
    </row>
    <row r="11184" spans="4:33" s="304" customFormat="1" ht="15.75" customHeight="1">
      <c r="D11184" s="305"/>
      <c r="AG11184" s="1954"/>
    </row>
    <row r="11186" spans="4:33" s="304" customFormat="1" ht="15.75" customHeight="1">
      <c r="D11186" s="305"/>
      <c r="AG11186" s="1954"/>
    </row>
    <row r="11188" spans="4:33" s="304" customFormat="1" ht="15.75" customHeight="1">
      <c r="D11188" s="305"/>
      <c r="AG11188" s="1954"/>
    </row>
    <row r="11190" spans="4:33" s="304" customFormat="1" ht="15.75" customHeight="1">
      <c r="D11190" s="305"/>
      <c r="AG11190" s="1954"/>
    </row>
    <row r="11192" spans="4:33" s="304" customFormat="1" ht="15.75" customHeight="1">
      <c r="D11192" s="305"/>
      <c r="AG11192" s="1954"/>
    </row>
    <row r="11194" spans="4:33" s="304" customFormat="1" ht="15.75" customHeight="1">
      <c r="D11194" s="305"/>
      <c r="AG11194" s="1954"/>
    </row>
    <row r="11196" spans="4:33" s="304" customFormat="1" ht="15.75" customHeight="1">
      <c r="D11196" s="305"/>
      <c r="AG11196" s="1954"/>
    </row>
    <row r="11198" spans="4:33" s="304" customFormat="1" ht="15.75" customHeight="1">
      <c r="D11198" s="305"/>
      <c r="AG11198" s="1954"/>
    </row>
    <row r="11200" spans="4:33" s="304" customFormat="1" ht="15.75" customHeight="1">
      <c r="D11200" s="305"/>
      <c r="AG11200" s="1954"/>
    </row>
    <row r="11202" spans="4:33" s="304" customFormat="1" ht="15.75" customHeight="1">
      <c r="D11202" s="305"/>
      <c r="AG11202" s="1954"/>
    </row>
    <row r="11204" spans="4:33" s="304" customFormat="1" ht="15.75" customHeight="1">
      <c r="D11204" s="305"/>
      <c r="AG11204" s="1954"/>
    </row>
    <row r="11206" spans="4:33" s="304" customFormat="1" ht="15.75" customHeight="1">
      <c r="D11206" s="305"/>
      <c r="AG11206" s="1954"/>
    </row>
    <row r="11208" spans="4:33" s="304" customFormat="1" ht="15.75" customHeight="1">
      <c r="D11208" s="305"/>
      <c r="AG11208" s="1954"/>
    </row>
    <row r="11210" spans="4:33" s="304" customFormat="1" ht="15.75" customHeight="1">
      <c r="D11210" s="305"/>
      <c r="AG11210" s="1954"/>
    </row>
    <row r="11212" spans="4:33" s="304" customFormat="1" ht="15.75" customHeight="1">
      <c r="D11212" s="305"/>
      <c r="AG11212" s="1954"/>
    </row>
    <row r="11214" spans="4:33" s="304" customFormat="1" ht="15.75" customHeight="1">
      <c r="D11214" s="305"/>
      <c r="AG11214" s="1954"/>
    </row>
    <row r="11216" spans="4:33" s="304" customFormat="1" ht="15.75" customHeight="1">
      <c r="D11216" s="305"/>
      <c r="AG11216" s="1954"/>
    </row>
    <row r="11218" spans="4:33" s="304" customFormat="1" ht="15.75" customHeight="1">
      <c r="D11218" s="305"/>
      <c r="AG11218" s="1954"/>
    </row>
    <row r="11220" spans="4:33" s="304" customFormat="1" ht="15.75" customHeight="1">
      <c r="D11220" s="305"/>
      <c r="AG11220" s="1954"/>
    </row>
    <row r="11222" spans="4:33" s="304" customFormat="1" ht="15.75" customHeight="1">
      <c r="D11222" s="305"/>
      <c r="AG11222" s="1954"/>
    </row>
    <row r="11224" spans="4:33" s="304" customFormat="1" ht="15.75" customHeight="1">
      <c r="D11224" s="305"/>
      <c r="AG11224" s="1954"/>
    </row>
    <row r="11226" spans="4:33" s="304" customFormat="1" ht="15.75" customHeight="1">
      <c r="D11226" s="305"/>
      <c r="AG11226" s="1954"/>
    </row>
    <row r="11228" spans="4:33" s="304" customFormat="1" ht="15.75" customHeight="1">
      <c r="D11228" s="305"/>
      <c r="AG11228" s="1954"/>
    </row>
    <row r="11230" spans="4:33" s="304" customFormat="1" ht="15.75" customHeight="1">
      <c r="D11230" s="305"/>
      <c r="AG11230" s="1954"/>
    </row>
    <row r="11232" spans="4:33" s="304" customFormat="1" ht="15.75" customHeight="1">
      <c r="D11232" s="305"/>
      <c r="AG11232" s="1954"/>
    </row>
    <row r="11234" spans="4:33" s="304" customFormat="1" ht="15.75" customHeight="1">
      <c r="D11234" s="305"/>
      <c r="AG11234" s="1954"/>
    </row>
    <row r="11236" spans="4:33" s="304" customFormat="1" ht="15.75" customHeight="1">
      <c r="D11236" s="305"/>
      <c r="AG11236" s="1954"/>
    </row>
    <row r="11238" spans="4:33" s="304" customFormat="1" ht="15.75" customHeight="1">
      <c r="D11238" s="305"/>
      <c r="AG11238" s="1954"/>
    </row>
    <row r="11240" spans="4:33" s="304" customFormat="1" ht="15.75" customHeight="1">
      <c r="D11240" s="305"/>
      <c r="AG11240" s="1954"/>
    </row>
    <row r="11242" spans="4:33" s="304" customFormat="1" ht="15.75" customHeight="1">
      <c r="D11242" s="305"/>
      <c r="AG11242" s="1954"/>
    </row>
    <row r="11244" spans="4:33" s="304" customFormat="1" ht="15.75" customHeight="1">
      <c r="D11244" s="305"/>
      <c r="AG11244" s="1954"/>
    </row>
    <row r="11246" spans="4:33" s="304" customFormat="1" ht="15.75" customHeight="1">
      <c r="D11246" s="305"/>
      <c r="AG11246" s="1954"/>
    </row>
    <row r="11248" spans="4:33" s="304" customFormat="1" ht="15.75" customHeight="1">
      <c r="D11248" s="305"/>
      <c r="AG11248" s="1954"/>
    </row>
    <row r="11250" spans="4:33" s="304" customFormat="1" ht="15.75" customHeight="1">
      <c r="D11250" s="305"/>
      <c r="AG11250" s="1954"/>
    </row>
    <row r="11252" spans="4:33" s="304" customFormat="1" ht="15.75" customHeight="1">
      <c r="D11252" s="305"/>
      <c r="AG11252" s="1954"/>
    </row>
    <row r="11254" spans="4:33" s="304" customFormat="1" ht="15.75" customHeight="1">
      <c r="D11254" s="305"/>
      <c r="AG11254" s="1954"/>
    </row>
    <row r="11256" spans="4:33" s="304" customFormat="1" ht="15.75" customHeight="1">
      <c r="D11256" s="305"/>
      <c r="AG11256" s="1954"/>
    </row>
    <row r="11258" spans="4:33" s="304" customFormat="1" ht="15.75" customHeight="1">
      <c r="D11258" s="305"/>
      <c r="AG11258" s="1954"/>
    </row>
    <row r="11260" spans="4:33" s="304" customFormat="1" ht="15.75" customHeight="1">
      <c r="D11260" s="305"/>
      <c r="AG11260" s="1954"/>
    </row>
    <row r="11262" spans="4:33" s="304" customFormat="1" ht="15.75" customHeight="1">
      <c r="D11262" s="305"/>
      <c r="AG11262" s="1954"/>
    </row>
    <row r="11264" spans="4:33" s="304" customFormat="1" ht="15.75" customHeight="1">
      <c r="D11264" s="305"/>
      <c r="AG11264" s="1954"/>
    </row>
    <row r="11266" spans="4:33" s="304" customFormat="1" ht="15.75" customHeight="1">
      <c r="D11266" s="305"/>
      <c r="AG11266" s="1954"/>
    </row>
    <row r="11268" spans="4:33" s="304" customFormat="1" ht="15.75" customHeight="1">
      <c r="D11268" s="305"/>
      <c r="AG11268" s="1954"/>
    </row>
    <row r="11270" spans="4:33" s="304" customFormat="1" ht="15.75" customHeight="1">
      <c r="D11270" s="305"/>
      <c r="AG11270" s="1954"/>
    </row>
    <row r="11272" spans="4:33" s="304" customFormat="1" ht="15.75" customHeight="1">
      <c r="D11272" s="305"/>
      <c r="AG11272" s="1954"/>
    </row>
    <row r="11274" spans="4:33" s="304" customFormat="1" ht="15.75" customHeight="1">
      <c r="D11274" s="305"/>
      <c r="AG11274" s="1954"/>
    </row>
    <row r="11276" spans="4:33" s="304" customFormat="1" ht="15.75" customHeight="1">
      <c r="D11276" s="305"/>
      <c r="AG11276" s="1954"/>
    </row>
    <row r="11278" spans="4:33" s="304" customFormat="1" ht="15.75" customHeight="1">
      <c r="D11278" s="305"/>
      <c r="AG11278" s="1954"/>
    </row>
    <row r="11280" spans="4:33" s="304" customFormat="1" ht="15.75" customHeight="1">
      <c r="D11280" s="305"/>
      <c r="AG11280" s="1954"/>
    </row>
    <row r="11282" spans="4:33" s="304" customFormat="1" ht="15.75" customHeight="1">
      <c r="D11282" s="305"/>
      <c r="AG11282" s="1954"/>
    </row>
    <row r="11284" spans="4:33" s="304" customFormat="1" ht="15.75" customHeight="1">
      <c r="D11284" s="305"/>
      <c r="AG11284" s="1954"/>
    </row>
    <row r="11286" spans="4:33" s="304" customFormat="1" ht="15.75" customHeight="1">
      <c r="D11286" s="305"/>
      <c r="AG11286" s="1954"/>
    </row>
    <row r="11288" spans="4:33" s="304" customFormat="1" ht="15.75" customHeight="1">
      <c r="D11288" s="305"/>
      <c r="AG11288" s="1954"/>
    </row>
    <row r="11290" spans="4:33" s="304" customFormat="1" ht="15.75" customHeight="1">
      <c r="D11290" s="305"/>
      <c r="AG11290" s="1954"/>
    </row>
    <row r="11292" spans="4:33" s="304" customFormat="1" ht="15.75" customHeight="1">
      <c r="D11292" s="305"/>
      <c r="AG11292" s="1954"/>
    </row>
    <row r="11294" spans="4:33" s="304" customFormat="1" ht="15.75" customHeight="1">
      <c r="D11294" s="305"/>
      <c r="AG11294" s="1954"/>
    </row>
    <row r="11296" spans="4:33" s="304" customFormat="1" ht="15.75" customHeight="1">
      <c r="D11296" s="305"/>
      <c r="AG11296" s="1954"/>
    </row>
    <row r="11298" spans="4:33" s="304" customFormat="1" ht="15.75" customHeight="1">
      <c r="D11298" s="305"/>
      <c r="AG11298" s="1954"/>
    </row>
    <row r="11300" spans="4:33" s="304" customFormat="1" ht="15.75" customHeight="1">
      <c r="D11300" s="305"/>
      <c r="AG11300" s="1954"/>
    </row>
    <row r="11302" spans="4:33" s="304" customFormat="1" ht="15.75" customHeight="1">
      <c r="D11302" s="305"/>
      <c r="AG11302" s="1954"/>
    </row>
    <row r="11304" spans="4:33" s="304" customFormat="1" ht="15.75" customHeight="1">
      <c r="D11304" s="305"/>
      <c r="AG11304" s="1954"/>
    </row>
    <row r="11306" spans="4:33" s="304" customFormat="1" ht="15.75" customHeight="1">
      <c r="D11306" s="305"/>
      <c r="AG11306" s="1954"/>
    </row>
    <row r="11308" spans="4:33" s="304" customFormat="1" ht="15.75" customHeight="1">
      <c r="D11308" s="305"/>
      <c r="AG11308" s="1954"/>
    </row>
    <row r="11310" spans="4:33" s="304" customFormat="1" ht="15.75" customHeight="1">
      <c r="D11310" s="305"/>
      <c r="AG11310" s="1954"/>
    </row>
    <row r="11312" spans="4:33" s="304" customFormat="1" ht="15.75" customHeight="1">
      <c r="D11312" s="305"/>
      <c r="AG11312" s="1954"/>
    </row>
    <row r="11314" spans="4:33" s="304" customFormat="1" ht="15.75" customHeight="1">
      <c r="D11314" s="305"/>
      <c r="AG11314" s="1954"/>
    </row>
    <row r="11316" spans="4:33" s="304" customFormat="1" ht="15.75" customHeight="1">
      <c r="D11316" s="305"/>
      <c r="AG11316" s="1954"/>
    </row>
    <row r="11318" spans="4:33" s="304" customFormat="1" ht="15.75" customHeight="1">
      <c r="D11318" s="305"/>
      <c r="AG11318" s="1954"/>
    </row>
    <row r="11320" spans="4:33" s="304" customFormat="1" ht="15.75" customHeight="1">
      <c r="D11320" s="305"/>
      <c r="AG11320" s="1954"/>
    </row>
    <row r="11322" spans="4:33" s="304" customFormat="1" ht="15.75" customHeight="1">
      <c r="D11322" s="305"/>
      <c r="AG11322" s="1954"/>
    </row>
    <row r="11324" spans="4:33" s="304" customFormat="1" ht="15.75" customHeight="1">
      <c r="D11324" s="305"/>
      <c r="AG11324" s="1954"/>
    </row>
    <row r="11326" spans="4:33" s="304" customFormat="1" ht="15.75" customHeight="1">
      <c r="D11326" s="305"/>
      <c r="AG11326" s="1954"/>
    </row>
    <row r="11328" spans="4:33" s="304" customFormat="1" ht="15.75" customHeight="1">
      <c r="D11328" s="305"/>
      <c r="AG11328" s="1954"/>
    </row>
    <row r="11330" spans="4:33" s="304" customFormat="1" ht="15.75" customHeight="1">
      <c r="D11330" s="305"/>
      <c r="AG11330" s="1954"/>
    </row>
    <row r="11332" spans="4:33" s="304" customFormat="1" ht="15.75" customHeight="1">
      <c r="D11332" s="305"/>
      <c r="AG11332" s="1954"/>
    </row>
    <row r="11334" spans="4:33" s="304" customFormat="1" ht="15.75" customHeight="1">
      <c r="D11334" s="305"/>
      <c r="AG11334" s="1954"/>
    </row>
    <row r="11336" spans="4:33" s="304" customFormat="1" ht="15.75" customHeight="1">
      <c r="D11336" s="305"/>
      <c r="AG11336" s="1954"/>
    </row>
    <row r="11338" spans="4:33" s="304" customFormat="1" ht="15.75" customHeight="1">
      <c r="D11338" s="305"/>
      <c r="AG11338" s="1954"/>
    </row>
    <row r="11340" spans="4:33" s="304" customFormat="1" ht="15.75" customHeight="1">
      <c r="D11340" s="305"/>
      <c r="AG11340" s="1954"/>
    </row>
    <row r="11342" spans="4:33" s="304" customFormat="1" ht="15.75" customHeight="1">
      <c r="D11342" s="305"/>
      <c r="AG11342" s="1954"/>
    </row>
    <row r="11344" spans="4:33" s="304" customFormat="1" ht="15.75" customHeight="1">
      <c r="D11344" s="305"/>
      <c r="AG11344" s="1954"/>
    </row>
    <row r="11346" spans="4:33" s="304" customFormat="1" ht="15.75" customHeight="1">
      <c r="D11346" s="305"/>
      <c r="AG11346" s="1954"/>
    </row>
    <row r="11348" spans="4:33" s="304" customFormat="1" ht="15.75" customHeight="1">
      <c r="D11348" s="305"/>
      <c r="AG11348" s="1954"/>
    </row>
    <row r="11350" spans="4:33" s="304" customFormat="1" ht="15.75" customHeight="1">
      <c r="D11350" s="305"/>
      <c r="AG11350" s="1954"/>
    </row>
    <row r="11352" spans="4:33" s="304" customFormat="1" ht="15.75" customHeight="1">
      <c r="D11352" s="305"/>
      <c r="AG11352" s="1954"/>
    </row>
    <row r="11354" spans="4:33" s="304" customFormat="1" ht="15.75" customHeight="1">
      <c r="D11354" s="305"/>
      <c r="AG11354" s="1954"/>
    </row>
    <row r="11356" spans="4:33" s="304" customFormat="1" ht="15.75" customHeight="1">
      <c r="D11356" s="305"/>
      <c r="AG11356" s="1954"/>
    </row>
    <row r="11358" spans="4:33" s="304" customFormat="1" ht="15.75" customHeight="1">
      <c r="D11358" s="305"/>
      <c r="AG11358" s="1954"/>
    </row>
    <row r="11360" spans="4:33" s="304" customFormat="1" ht="15.75" customHeight="1">
      <c r="D11360" s="305"/>
      <c r="AG11360" s="1954"/>
    </row>
    <row r="11362" spans="4:33" s="304" customFormat="1" ht="15.75" customHeight="1">
      <c r="D11362" s="305"/>
      <c r="AG11362" s="1954"/>
    </row>
    <row r="11364" spans="4:33" s="304" customFormat="1" ht="15.75" customHeight="1">
      <c r="D11364" s="305"/>
      <c r="AG11364" s="1954"/>
    </row>
    <row r="11366" spans="4:33" s="304" customFormat="1" ht="15.75" customHeight="1">
      <c r="D11366" s="305"/>
      <c r="AG11366" s="1954"/>
    </row>
    <row r="11368" spans="4:33" s="304" customFormat="1" ht="15.75" customHeight="1">
      <c r="D11368" s="305"/>
      <c r="AG11368" s="1954"/>
    </row>
    <row r="11370" spans="4:33" s="304" customFormat="1" ht="15.75" customHeight="1">
      <c r="D11370" s="305"/>
      <c r="AG11370" s="1954"/>
    </row>
    <row r="11372" spans="4:33" s="304" customFormat="1" ht="15.75" customHeight="1">
      <c r="D11372" s="305"/>
      <c r="AG11372" s="1954"/>
    </row>
    <row r="11374" spans="4:33" s="304" customFormat="1" ht="15.75" customHeight="1">
      <c r="D11374" s="305"/>
      <c r="AG11374" s="1954"/>
    </row>
    <row r="11376" spans="4:33" s="304" customFormat="1" ht="15.75" customHeight="1">
      <c r="D11376" s="305"/>
      <c r="AG11376" s="1954"/>
    </row>
    <row r="11378" spans="4:33" s="304" customFormat="1" ht="15.75" customHeight="1">
      <c r="D11378" s="305"/>
      <c r="AG11378" s="1954"/>
    </row>
    <row r="11380" spans="4:33" s="304" customFormat="1" ht="15.75" customHeight="1">
      <c r="D11380" s="305"/>
      <c r="AG11380" s="1954"/>
    </row>
    <row r="11382" spans="4:33" s="304" customFormat="1" ht="15.75" customHeight="1">
      <c r="D11382" s="305"/>
      <c r="AG11382" s="1954"/>
    </row>
    <row r="11384" spans="4:33" s="304" customFormat="1" ht="15.75" customHeight="1">
      <c r="D11384" s="305"/>
      <c r="AG11384" s="1954"/>
    </row>
    <row r="11386" spans="4:33" s="304" customFormat="1" ht="15.75" customHeight="1">
      <c r="D11386" s="305"/>
      <c r="AG11386" s="1954"/>
    </row>
    <row r="11388" spans="4:33" s="304" customFormat="1" ht="15.75" customHeight="1">
      <c r="D11388" s="305"/>
      <c r="AG11388" s="1954"/>
    </row>
    <row r="11390" spans="4:33" s="304" customFormat="1" ht="15.75" customHeight="1">
      <c r="D11390" s="305"/>
      <c r="AG11390" s="1954"/>
    </row>
    <row r="11392" spans="4:33" s="304" customFormat="1" ht="15.75" customHeight="1">
      <c r="D11392" s="305"/>
      <c r="AG11392" s="1954"/>
    </row>
    <row r="11394" spans="4:33" s="304" customFormat="1" ht="15.75" customHeight="1">
      <c r="D11394" s="305"/>
      <c r="AG11394" s="1954"/>
    </row>
    <row r="11396" spans="4:33" s="304" customFormat="1" ht="15.75" customHeight="1">
      <c r="D11396" s="305"/>
      <c r="AG11396" s="1954"/>
    </row>
    <row r="11398" spans="4:33" s="304" customFormat="1" ht="15.75" customHeight="1">
      <c r="D11398" s="305"/>
      <c r="AG11398" s="1954"/>
    </row>
    <row r="11400" spans="4:33" s="304" customFormat="1" ht="15.75" customHeight="1">
      <c r="D11400" s="305"/>
      <c r="AG11400" s="1954"/>
    </row>
    <row r="11402" spans="4:33" s="304" customFormat="1" ht="15.75" customHeight="1">
      <c r="D11402" s="305"/>
      <c r="AG11402" s="1954"/>
    </row>
    <row r="11404" spans="4:33" s="304" customFormat="1" ht="15.75" customHeight="1">
      <c r="D11404" s="305"/>
      <c r="AG11404" s="1954"/>
    </row>
    <row r="11406" spans="4:33" s="304" customFormat="1" ht="15.75" customHeight="1">
      <c r="D11406" s="305"/>
      <c r="AG11406" s="1954"/>
    </row>
    <row r="11408" spans="4:33" s="304" customFormat="1" ht="15.75" customHeight="1">
      <c r="D11408" s="305"/>
      <c r="AG11408" s="1954"/>
    </row>
    <row r="11410" spans="4:33" s="304" customFormat="1" ht="15.75" customHeight="1">
      <c r="D11410" s="305"/>
      <c r="AG11410" s="1954"/>
    </row>
    <row r="11412" spans="4:33" s="304" customFormat="1" ht="15.75" customHeight="1">
      <c r="D11412" s="305"/>
      <c r="AG11412" s="1954"/>
    </row>
    <row r="11414" spans="4:33" s="304" customFormat="1" ht="15.75" customHeight="1">
      <c r="D11414" s="305"/>
      <c r="AG11414" s="1954"/>
    </row>
    <row r="11416" spans="4:33" s="304" customFormat="1" ht="15.75" customHeight="1">
      <c r="D11416" s="305"/>
      <c r="AG11416" s="1954"/>
    </row>
    <row r="11418" spans="4:33" s="304" customFormat="1" ht="15.75" customHeight="1">
      <c r="D11418" s="305"/>
      <c r="AG11418" s="1954"/>
    </row>
    <row r="11420" spans="4:33" s="304" customFormat="1" ht="15.75" customHeight="1">
      <c r="D11420" s="305"/>
      <c r="AG11420" s="1954"/>
    </row>
    <row r="11422" spans="4:33" s="304" customFormat="1" ht="15.75" customHeight="1">
      <c r="D11422" s="305"/>
      <c r="AG11422" s="1954"/>
    </row>
    <row r="11424" spans="4:33" s="304" customFormat="1" ht="15.75" customHeight="1">
      <c r="D11424" s="305"/>
      <c r="AG11424" s="1954"/>
    </row>
    <row r="11426" spans="4:33" s="304" customFormat="1" ht="15.75" customHeight="1">
      <c r="D11426" s="305"/>
      <c r="AG11426" s="1954"/>
    </row>
    <row r="11428" spans="4:33" s="304" customFormat="1" ht="15.75" customHeight="1">
      <c r="D11428" s="305"/>
      <c r="AG11428" s="1954"/>
    </row>
    <row r="11430" spans="4:33" s="304" customFormat="1" ht="15.75" customHeight="1">
      <c r="D11430" s="305"/>
      <c r="AG11430" s="1954"/>
    </row>
    <row r="11432" spans="4:33" s="304" customFormat="1" ht="15.75" customHeight="1">
      <c r="D11432" s="305"/>
      <c r="AG11432" s="1954"/>
    </row>
    <row r="11434" spans="4:33" s="304" customFormat="1" ht="15.75" customHeight="1">
      <c r="D11434" s="305"/>
      <c r="AG11434" s="1954"/>
    </row>
    <row r="11436" spans="4:33" s="304" customFormat="1" ht="15.75" customHeight="1">
      <c r="D11436" s="305"/>
      <c r="AG11436" s="1954"/>
    </row>
    <row r="11438" spans="4:33" s="304" customFormat="1" ht="15.75" customHeight="1">
      <c r="D11438" s="305"/>
      <c r="AG11438" s="1954"/>
    </row>
    <row r="11440" spans="4:33" s="304" customFormat="1" ht="15.75" customHeight="1">
      <c r="D11440" s="305"/>
      <c r="AG11440" s="1954"/>
    </row>
    <row r="11442" spans="4:33" s="304" customFormat="1" ht="15.75" customHeight="1">
      <c r="D11442" s="305"/>
      <c r="AG11442" s="1954"/>
    </row>
    <row r="11444" spans="4:33" s="304" customFormat="1" ht="15.75" customHeight="1">
      <c r="D11444" s="305"/>
      <c r="AG11444" s="1954"/>
    </row>
    <row r="11446" spans="4:33" s="304" customFormat="1" ht="15.75" customHeight="1">
      <c r="D11446" s="305"/>
      <c r="AG11446" s="1954"/>
    </row>
    <row r="11448" spans="4:33" s="304" customFormat="1" ht="15.75" customHeight="1">
      <c r="D11448" s="305"/>
      <c r="AG11448" s="1954"/>
    </row>
    <row r="11450" spans="4:33" s="304" customFormat="1" ht="15.75" customHeight="1">
      <c r="D11450" s="305"/>
      <c r="AG11450" s="1954"/>
    </row>
    <row r="11452" spans="4:33" s="304" customFormat="1" ht="15.75" customHeight="1">
      <c r="D11452" s="305"/>
      <c r="AG11452" s="1954"/>
    </row>
    <row r="11454" spans="4:33" s="304" customFormat="1" ht="15.75" customHeight="1">
      <c r="D11454" s="305"/>
      <c r="AG11454" s="1954"/>
    </row>
    <row r="11456" spans="4:33" s="304" customFormat="1" ht="15.75" customHeight="1">
      <c r="D11456" s="305"/>
      <c r="AG11456" s="1954"/>
    </row>
    <row r="11458" spans="4:33" s="304" customFormat="1" ht="15.75" customHeight="1">
      <c r="D11458" s="305"/>
      <c r="AG11458" s="1954"/>
    </row>
    <row r="11460" spans="4:33" s="304" customFormat="1" ht="15.75" customHeight="1">
      <c r="D11460" s="305"/>
      <c r="AG11460" s="1954"/>
    </row>
    <row r="11462" spans="4:33" s="304" customFormat="1" ht="15.75" customHeight="1">
      <c r="D11462" s="305"/>
      <c r="AG11462" s="1954"/>
    </row>
    <row r="11464" spans="4:33" s="304" customFormat="1" ht="15.75" customHeight="1">
      <c r="D11464" s="305"/>
      <c r="AG11464" s="1954"/>
    </row>
    <row r="11466" spans="4:33" s="304" customFormat="1" ht="15.75" customHeight="1">
      <c r="D11466" s="305"/>
      <c r="AG11466" s="1954"/>
    </row>
    <row r="11468" spans="4:33" s="304" customFormat="1" ht="15.75" customHeight="1">
      <c r="D11468" s="305"/>
      <c r="AG11468" s="1954"/>
    </row>
    <row r="11470" spans="4:33" s="304" customFormat="1" ht="15.75" customHeight="1">
      <c r="D11470" s="305"/>
      <c r="AG11470" s="1954"/>
    </row>
    <row r="11472" spans="4:33" s="304" customFormat="1" ht="15.75" customHeight="1">
      <c r="D11472" s="305"/>
      <c r="AG11472" s="1954"/>
    </row>
    <row r="11474" spans="4:33" s="304" customFormat="1" ht="15.75" customHeight="1">
      <c r="D11474" s="305"/>
      <c r="AG11474" s="1954"/>
    </row>
    <row r="11476" spans="4:33" s="304" customFormat="1" ht="15.75" customHeight="1">
      <c r="D11476" s="305"/>
      <c r="AG11476" s="1954"/>
    </row>
    <row r="11478" spans="4:33" s="304" customFormat="1" ht="15.75" customHeight="1">
      <c r="D11478" s="305"/>
      <c r="AG11478" s="1954"/>
    </row>
    <row r="11480" spans="4:33" s="304" customFormat="1" ht="15.75" customHeight="1">
      <c r="D11480" s="305"/>
      <c r="AG11480" s="1954"/>
    </row>
    <row r="11482" spans="4:33" s="304" customFormat="1" ht="15.75" customHeight="1">
      <c r="D11482" s="305"/>
      <c r="AG11482" s="1954"/>
    </row>
    <row r="11484" spans="4:33" s="304" customFormat="1" ht="15.75" customHeight="1">
      <c r="D11484" s="305"/>
      <c r="AG11484" s="1954"/>
    </row>
    <row r="11486" spans="4:33" s="304" customFormat="1" ht="15.75" customHeight="1">
      <c r="D11486" s="305"/>
      <c r="AG11486" s="1954"/>
    </row>
    <row r="11488" spans="4:33" s="304" customFormat="1" ht="15.75" customHeight="1">
      <c r="D11488" s="305"/>
      <c r="AG11488" s="1954"/>
    </row>
    <row r="11490" spans="4:33" s="304" customFormat="1" ht="15.75" customHeight="1">
      <c r="D11490" s="305"/>
      <c r="AG11490" s="1954"/>
    </row>
    <row r="11492" spans="4:33" s="304" customFormat="1" ht="15.75" customHeight="1">
      <c r="D11492" s="305"/>
      <c r="AG11492" s="1954"/>
    </row>
    <row r="11494" spans="4:33" s="304" customFormat="1" ht="15.75" customHeight="1">
      <c r="D11494" s="305"/>
      <c r="AG11494" s="1954"/>
    </row>
    <row r="11496" spans="4:33" s="304" customFormat="1" ht="15.75" customHeight="1">
      <c r="D11496" s="305"/>
      <c r="AG11496" s="1954"/>
    </row>
    <row r="11498" spans="4:33" s="304" customFormat="1" ht="15.75" customHeight="1">
      <c r="D11498" s="305"/>
      <c r="AG11498" s="1954"/>
    </row>
    <row r="11500" spans="4:33" s="304" customFormat="1" ht="15.75" customHeight="1">
      <c r="D11500" s="305"/>
      <c r="AG11500" s="1954"/>
    </row>
    <row r="11502" spans="4:33" s="304" customFormat="1" ht="15.75" customHeight="1">
      <c r="D11502" s="305"/>
      <c r="AG11502" s="1954"/>
    </row>
    <row r="11504" spans="4:33" s="304" customFormat="1" ht="15.75" customHeight="1">
      <c r="D11504" s="305"/>
      <c r="AG11504" s="1954"/>
    </row>
    <row r="11506" spans="4:33" s="304" customFormat="1" ht="15.75" customHeight="1">
      <c r="D11506" s="305"/>
      <c r="AG11506" s="1954"/>
    </row>
    <row r="11508" spans="4:33" s="304" customFormat="1" ht="15.75" customHeight="1">
      <c r="D11508" s="305"/>
      <c r="AG11508" s="1954"/>
    </row>
    <row r="11510" spans="4:33" s="304" customFormat="1" ht="15.75" customHeight="1">
      <c r="D11510" s="305"/>
      <c r="AG11510" s="1954"/>
    </row>
    <row r="11512" spans="4:33" s="304" customFormat="1" ht="15.75" customHeight="1">
      <c r="D11512" s="305"/>
      <c r="AG11512" s="1954"/>
    </row>
    <row r="11514" spans="4:33" s="304" customFormat="1" ht="15.75" customHeight="1">
      <c r="D11514" s="305"/>
      <c r="AG11514" s="1954"/>
    </row>
    <row r="11516" spans="4:33" s="304" customFormat="1" ht="15.75" customHeight="1">
      <c r="D11516" s="305"/>
      <c r="AG11516" s="1954"/>
    </row>
    <row r="11518" spans="4:33" s="304" customFormat="1" ht="15.75" customHeight="1">
      <c r="D11518" s="305"/>
      <c r="AG11518" s="1954"/>
    </row>
    <row r="11520" spans="4:33" s="304" customFormat="1" ht="15.75" customHeight="1">
      <c r="D11520" s="305"/>
      <c r="AG11520" s="1954"/>
    </row>
    <row r="11522" spans="4:33" s="304" customFormat="1" ht="15.75" customHeight="1">
      <c r="D11522" s="305"/>
      <c r="AG11522" s="1954"/>
    </row>
    <row r="11524" spans="4:33" s="304" customFormat="1" ht="15.75" customHeight="1">
      <c r="D11524" s="305"/>
      <c r="AG11524" s="1954"/>
    </row>
    <row r="11526" spans="4:33" s="304" customFormat="1" ht="15.75" customHeight="1">
      <c r="D11526" s="305"/>
      <c r="AG11526" s="1954"/>
    </row>
    <row r="11528" spans="4:33" s="304" customFormat="1" ht="15.75" customHeight="1">
      <c r="D11528" s="305"/>
      <c r="AG11528" s="1954"/>
    </row>
    <row r="11530" spans="4:33" s="304" customFormat="1" ht="15.75" customHeight="1">
      <c r="D11530" s="305"/>
      <c r="AG11530" s="1954"/>
    </row>
    <row r="11532" spans="4:33" s="304" customFormat="1" ht="15.75" customHeight="1">
      <c r="D11532" s="305"/>
      <c r="AG11532" s="1954"/>
    </row>
    <row r="11534" spans="4:33" s="304" customFormat="1" ht="15.75" customHeight="1">
      <c r="D11534" s="305"/>
      <c r="AG11534" s="1954"/>
    </row>
    <row r="11536" spans="4:33" s="304" customFormat="1" ht="15.75" customHeight="1">
      <c r="D11536" s="305"/>
      <c r="AG11536" s="1954"/>
    </row>
    <row r="11538" spans="4:33" s="304" customFormat="1" ht="15.75" customHeight="1">
      <c r="D11538" s="305"/>
      <c r="AG11538" s="1954"/>
    </row>
    <row r="11540" spans="4:33" s="304" customFormat="1" ht="15.75" customHeight="1">
      <c r="D11540" s="305"/>
      <c r="AG11540" s="1954"/>
    </row>
    <row r="11542" spans="4:33" s="304" customFormat="1" ht="15.75" customHeight="1">
      <c r="D11542" s="305"/>
      <c r="AG11542" s="1954"/>
    </row>
    <row r="11544" spans="4:33" s="304" customFormat="1" ht="15.75" customHeight="1">
      <c r="D11544" s="305"/>
      <c r="AG11544" s="1954"/>
    </row>
    <row r="11546" spans="4:33" s="304" customFormat="1" ht="15.75" customHeight="1">
      <c r="D11546" s="305"/>
      <c r="AG11546" s="1954"/>
    </row>
    <row r="11548" spans="4:33" s="304" customFormat="1" ht="15.75" customHeight="1">
      <c r="D11548" s="305"/>
      <c r="AG11548" s="1954"/>
    </row>
    <row r="11550" spans="4:33" s="304" customFormat="1" ht="15.75" customHeight="1">
      <c r="D11550" s="305"/>
      <c r="AG11550" s="1954"/>
    </row>
    <row r="11552" spans="4:33" s="304" customFormat="1" ht="15.75" customHeight="1">
      <c r="D11552" s="305"/>
      <c r="AG11552" s="1954"/>
    </row>
    <row r="11554" spans="4:33" s="304" customFormat="1" ht="15.75" customHeight="1">
      <c r="D11554" s="305"/>
      <c r="AG11554" s="1954"/>
    </row>
    <row r="11556" spans="4:33" s="304" customFormat="1" ht="15.75" customHeight="1">
      <c r="D11556" s="305"/>
      <c r="AG11556" s="1954"/>
    </row>
    <row r="11558" spans="4:33" s="304" customFormat="1" ht="15.75" customHeight="1">
      <c r="D11558" s="305"/>
      <c r="AG11558" s="1954"/>
    </row>
    <row r="11560" spans="4:33" s="304" customFormat="1" ht="15.75" customHeight="1">
      <c r="D11560" s="305"/>
      <c r="AG11560" s="1954"/>
    </row>
    <row r="11562" spans="4:33" s="304" customFormat="1" ht="15.75" customHeight="1">
      <c r="D11562" s="305"/>
      <c r="AG11562" s="1954"/>
    </row>
    <row r="11564" spans="4:33" s="304" customFormat="1" ht="15.75" customHeight="1">
      <c r="D11564" s="305"/>
      <c r="AG11564" s="1954"/>
    </row>
    <row r="11566" spans="4:33" s="304" customFormat="1" ht="15.75" customHeight="1">
      <c r="D11566" s="305"/>
      <c r="AG11566" s="1954"/>
    </row>
    <row r="11568" spans="4:33" s="304" customFormat="1" ht="15.75" customHeight="1">
      <c r="D11568" s="305"/>
      <c r="AG11568" s="1954"/>
    </row>
    <row r="11570" spans="4:33" s="304" customFormat="1" ht="15.75" customHeight="1">
      <c r="D11570" s="305"/>
      <c r="AG11570" s="1954"/>
    </row>
    <row r="11572" spans="4:33" s="304" customFormat="1" ht="15.75" customHeight="1">
      <c r="D11572" s="305"/>
      <c r="AG11572" s="1954"/>
    </row>
    <row r="11574" spans="4:33" s="304" customFormat="1" ht="15.75" customHeight="1">
      <c r="D11574" s="305"/>
      <c r="AG11574" s="1954"/>
    </row>
    <row r="11576" spans="4:33" s="304" customFormat="1" ht="15.75" customHeight="1">
      <c r="D11576" s="305"/>
      <c r="AG11576" s="1954"/>
    </row>
    <row r="11578" spans="4:33" s="304" customFormat="1" ht="15.75" customHeight="1">
      <c r="D11578" s="305"/>
      <c r="AG11578" s="1954"/>
    </row>
    <row r="11580" spans="4:33" s="304" customFormat="1" ht="15.75" customHeight="1">
      <c r="D11580" s="305"/>
      <c r="AG11580" s="1954"/>
    </row>
    <row r="11582" spans="4:33" s="304" customFormat="1" ht="15.75" customHeight="1">
      <c r="D11582" s="305"/>
      <c r="AG11582" s="1954"/>
    </row>
    <row r="11584" spans="4:33" s="304" customFormat="1" ht="15.75" customHeight="1">
      <c r="D11584" s="305"/>
      <c r="AG11584" s="1954"/>
    </row>
    <row r="11586" spans="4:33" s="304" customFormat="1" ht="15.75" customHeight="1">
      <c r="D11586" s="305"/>
      <c r="AG11586" s="1954"/>
    </row>
    <row r="11588" spans="4:33" s="304" customFormat="1" ht="15.75" customHeight="1">
      <c r="D11588" s="305"/>
      <c r="AG11588" s="1954"/>
    </row>
    <row r="11590" spans="4:33" s="304" customFormat="1" ht="15.75" customHeight="1">
      <c r="D11590" s="305"/>
      <c r="AG11590" s="1954"/>
    </row>
    <row r="11592" spans="4:33" s="304" customFormat="1" ht="15.75" customHeight="1">
      <c r="D11592" s="305"/>
      <c r="AG11592" s="1954"/>
    </row>
    <row r="11594" spans="4:33" s="304" customFormat="1" ht="15.75" customHeight="1">
      <c r="D11594" s="305"/>
      <c r="AG11594" s="1954"/>
    </row>
    <row r="11596" spans="4:33" s="304" customFormat="1" ht="15.75" customHeight="1">
      <c r="D11596" s="305"/>
      <c r="AG11596" s="1954"/>
    </row>
    <row r="11598" spans="4:33" s="304" customFormat="1" ht="15.75" customHeight="1">
      <c r="D11598" s="305"/>
      <c r="AG11598" s="1954"/>
    </row>
    <row r="11600" spans="4:33" s="304" customFormat="1" ht="15.75" customHeight="1">
      <c r="D11600" s="305"/>
      <c r="AG11600" s="1954"/>
    </row>
    <row r="11602" spans="4:33" s="304" customFormat="1" ht="15.75" customHeight="1">
      <c r="D11602" s="305"/>
      <c r="AG11602" s="1954"/>
    </row>
    <row r="11604" spans="4:33" s="304" customFormat="1" ht="15.75" customHeight="1">
      <c r="D11604" s="305"/>
      <c r="AG11604" s="1954"/>
    </row>
    <row r="11606" spans="4:33" s="304" customFormat="1" ht="15.75" customHeight="1">
      <c r="D11606" s="305"/>
      <c r="AG11606" s="1954"/>
    </row>
    <row r="11608" spans="4:33" s="304" customFormat="1" ht="15.75" customHeight="1">
      <c r="D11608" s="305"/>
      <c r="AG11608" s="1954"/>
    </row>
    <row r="11610" spans="4:33" s="304" customFormat="1" ht="15.75" customHeight="1">
      <c r="D11610" s="305"/>
      <c r="AG11610" s="1954"/>
    </row>
    <row r="11612" spans="4:33" s="304" customFormat="1" ht="15.75" customHeight="1">
      <c r="D11612" s="305"/>
      <c r="AG11612" s="1954"/>
    </row>
    <row r="11614" spans="4:33" s="304" customFormat="1" ht="15.75" customHeight="1">
      <c r="D11614" s="305"/>
      <c r="AG11614" s="1954"/>
    </row>
    <row r="11616" spans="4:33" s="304" customFormat="1" ht="15.75" customHeight="1">
      <c r="D11616" s="305"/>
      <c r="AG11616" s="1954"/>
    </row>
    <row r="11618" spans="4:33" s="304" customFormat="1" ht="15.75" customHeight="1">
      <c r="D11618" s="305"/>
      <c r="AG11618" s="1954"/>
    </row>
    <row r="11620" spans="4:33" s="304" customFormat="1" ht="15.75" customHeight="1">
      <c r="D11620" s="305"/>
      <c r="AG11620" s="1954"/>
    </row>
    <row r="11622" spans="4:33" s="304" customFormat="1" ht="15.75" customHeight="1">
      <c r="D11622" s="305"/>
      <c r="AG11622" s="1954"/>
    </row>
    <row r="11624" spans="4:33" s="304" customFormat="1" ht="15.75" customHeight="1">
      <c r="D11624" s="305"/>
      <c r="AG11624" s="1954"/>
    </row>
    <row r="11626" spans="4:33" s="304" customFormat="1" ht="15.75" customHeight="1">
      <c r="D11626" s="305"/>
      <c r="AG11626" s="1954"/>
    </row>
    <row r="11628" spans="4:33" s="304" customFormat="1" ht="15.75" customHeight="1">
      <c r="D11628" s="305"/>
      <c r="AG11628" s="1954"/>
    </row>
    <row r="11630" spans="4:33" s="304" customFormat="1" ht="15.75" customHeight="1">
      <c r="D11630" s="305"/>
      <c r="AG11630" s="1954"/>
    </row>
    <row r="11632" spans="4:33" s="304" customFormat="1" ht="15.75" customHeight="1">
      <c r="D11632" s="305"/>
      <c r="AG11632" s="1954"/>
    </row>
    <row r="11634" spans="4:33" s="304" customFormat="1" ht="15.75" customHeight="1">
      <c r="D11634" s="305"/>
      <c r="AG11634" s="1954"/>
    </row>
    <row r="11636" spans="4:33" s="304" customFormat="1" ht="15.75" customHeight="1">
      <c r="D11636" s="305"/>
      <c r="AG11636" s="1954"/>
    </row>
    <row r="11638" spans="4:33" s="304" customFormat="1" ht="15.75" customHeight="1">
      <c r="D11638" s="305"/>
      <c r="AG11638" s="1954"/>
    </row>
    <row r="11640" spans="4:33" s="304" customFormat="1" ht="15.75" customHeight="1">
      <c r="D11640" s="305"/>
      <c r="AG11640" s="1954"/>
    </row>
    <row r="11642" spans="4:33" s="304" customFormat="1" ht="15.75" customHeight="1">
      <c r="D11642" s="305"/>
      <c r="AG11642" s="1954"/>
    </row>
    <row r="11644" spans="4:33" s="304" customFormat="1" ht="15.75" customHeight="1">
      <c r="D11644" s="305"/>
      <c r="AG11644" s="1954"/>
    </row>
    <row r="11646" spans="4:33" s="304" customFormat="1" ht="15.75" customHeight="1">
      <c r="D11646" s="305"/>
      <c r="AG11646" s="1954"/>
    </row>
    <row r="11648" spans="4:33" s="304" customFormat="1" ht="15.75" customHeight="1">
      <c r="D11648" s="305"/>
      <c r="AG11648" s="1954"/>
    </row>
    <row r="11650" spans="4:33" s="304" customFormat="1" ht="15.75" customHeight="1">
      <c r="D11650" s="305"/>
      <c r="AG11650" s="1954"/>
    </row>
    <row r="11652" spans="4:33" s="304" customFormat="1" ht="15.75" customHeight="1">
      <c r="D11652" s="305"/>
      <c r="AG11652" s="1954"/>
    </row>
    <row r="11654" spans="4:33" s="304" customFormat="1" ht="15.75" customHeight="1">
      <c r="D11654" s="305"/>
      <c r="AG11654" s="1954"/>
    </row>
    <row r="11656" spans="4:33" s="304" customFormat="1" ht="15.75" customHeight="1">
      <c r="D11656" s="305"/>
      <c r="AG11656" s="1954"/>
    </row>
    <row r="11658" spans="4:33" s="304" customFormat="1" ht="15.75" customHeight="1">
      <c r="D11658" s="305"/>
      <c r="AG11658" s="1954"/>
    </row>
    <row r="11660" spans="4:33" s="304" customFormat="1" ht="15.75" customHeight="1">
      <c r="D11660" s="305"/>
      <c r="AG11660" s="1954"/>
    </row>
    <row r="11662" spans="4:33" s="304" customFormat="1" ht="15.75" customHeight="1">
      <c r="D11662" s="305"/>
      <c r="AG11662" s="1954"/>
    </row>
    <row r="11664" spans="4:33" s="304" customFormat="1" ht="15.75" customHeight="1">
      <c r="D11664" s="305"/>
      <c r="AG11664" s="1954"/>
    </row>
    <row r="11666" spans="4:33" s="304" customFormat="1" ht="15.75" customHeight="1">
      <c r="D11666" s="305"/>
      <c r="AG11666" s="1954"/>
    </row>
    <row r="11668" spans="4:33" s="304" customFormat="1" ht="15.75" customHeight="1">
      <c r="D11668" s="305"/>
      <c r="AG11668" s="1954"/>
    </row>
    <row r="11670" spans="4:33" s="304" customFormat="1" ht="15.75" customHeight="1">
      <c r="D11670" s="305"/>
      <c r="AG11670" s="1954"/>
    </row>
    <row r="11672" spans="4:33" s="304" customFormat="1" ht="15.75" customHeight="1">
      <c r="D11672" s="305"/>
      <c r="AG11672" s="1954"/>
    </row>
    <row r="11674" spans="4:33" s="304" customFormat="1" ht="15.75" customHeight="1">
      <c r="D11674" s="305"/>
      <c r="AG11674" s="1954"/>
    </row>
    <row r="11676" spans="4:33" s="304" customFormat="1" ht="15.75" customHeight="1">
      <c r="D11676" s="305"/>
      <c r="AG11676" s="1954"/>
    </row>
    <row r="11678" spans="4:33" s="304" customFormat="1" ht="15.75" customHeight="1">
      <c r="D11678" s="305"/>
      <c r="AG11678" s="1954"/>
    </row>
    <row r="11680" spans="4:33" s="304" customFormat="1" ht="15.75" customHeight="1">
      <c r="D11680" s="305"/>
      <c r="AG11680" s="1954"/>
    </row>
    <row r="11682" spans="4:33" s="304" customFormat="1" ht="15.75" customHeight="1">
      <c r="D11682" s="305"/>
      <c r="AG11682" s="1954"/>
    </row>
    <row r="11684" spans="4:33" s="304" customFormat="1" ht="15.75" customHeight="1">
      <c r="D11684" s="305"/>
      <c r="AG11684" s="1954"/>
    </row>
    <row r="11686" spans="4:33" s="304" customFormat="1" ht="15.75" customHeight="1">
      <c r="D11686" s="305"/>
      <c r="AG11686" s="1954"/>
    </row>
    <row r="11688" spans="4:33" s="304" customFormat="1" ht="15.75" customHeight="1">
      <c r="D11688" s="305"/>
      <c r="AG11688" s="1954"/>
    </row>
    <row r="11690" spans="4:33" s="304" customFormat="1" ht="15.75" customHeight="1">
      <c r="D11690" s="305"/>
      <c r="AG11690" s="1954"/>
    </row>
    <row r="11692" spans="4:33" s="304" customFormat="1" ht="15.75" customHeight="1">
      <c r="D11692" s="305"/>
      <c r="AG11692" s="1954"/>
    </row>
    <row r="11694" spans="4:33" s="304" customFormat="1" ht="15.75" customHeight="1">
      <c r="D11694" s="305"/>
      <c r="AG11694" s="1954"/>
    </row>
    <row r="11696" spans="4:33" s="304" customFormat="1" ht="15.75" customHeight="1">
      <c r="D11696" s="305"/>
      <c r="AG11696" s="1954"/>
    </row>
    <row r="11698" spans="4:33" s="304" customFormat="1" ht="15.75" customHeight="1">
      <c r="D11698" s="305"/>
      <c r="AG11698" s="1954"/>
    </row>
    <row r="11700" spans="4:33" s="304" customFormat="1" ht="15.75" customHeight="1">
      <c r="D11700" s="305"/>
      <c r="AG11700" s="1954"/>
    </row>
    <row r="11702" spans="4:33" s="304" customFormat="1" ht="15.75" customHeight="1">
      <c r="D11702" s="305"/>
      <c r="AG11702" s="1954"/>
    </row>
    <row r="11704" spans="4:33" s="304" customFormat="1" ht="15.75" customHeight="1">
      <c r="D11704" s="305"/>
      <c r="AG11704" s="1954"/>
    </row>
    <row r="11706" spans="4:33" s="304" customFormat="1" ht="15.75" customHeight="1">
      <c r="D11706" s="305"/>
      <c r="AG11706" s="1954"/>
    </row>
    <row r="11708" spans="4:33" s="304" customFormat="1" ht="15.75" customHeight="1">
      <c r="D11708" s="305"/>
      <c r="AG11708" s="1954"/>
    </row>
    <row r="11710" spans="4:33" s="304" customFormat="1" ht="15.75" customHeight="1">
      <c r="D11710" s="305"/>
      <c r="AG11710" s="1954"/>
    </row>
    <row r="11712" spans="4:33" s="304" customFormat="1" ht="15.75" customHeight="1">
      <c r="D11712" s="305"/>
      <c r="AG11712" s="1954"/>
    </row>
    <row r="11714" spans="4:33" s="304" customFormat="1" ht="15.75" customHeight="1">
      <c r="D11714" s="305"/>
      <c r="AG11714" s="1954"/>
    </row>
    <row r="11716" spans="4:33" s="304" customFormat="1" ht="15.75" customHeight="1">
      <c r="D11716" s="305"/>
      <c r="AG11716" s="1954"/>
    </row>
    <row r="11718" spans="4:33" s="304" customFormat="1" ht="15.75" customHeight="1">
      <c r="D11718" s="305"/>
      <c r="AG11718" s="1954"/>
    </row>
    <row r="11720" spans="4:33" s="304" customFormat="1" ht="15.75" customHeight="1">
      <c r="D11720" s="305"/>
      <c r="AG11720" s="1954"/>
    </row>
    <row r="11722" spans="4:33" s="304" customFormat="1" ht="15.75" customHeight="1">
      <c r="D11722" s="305"/>
      <c r="AG11722" s="1954"/>
    </row>
    <row r="11724" spans="4:33" s="304" customFormat="1" ht="15.75" customHeight="1">
      <c r="D11724" s="305"/>
      <c r="AG11724" s="1954"/>
    </row>
    <row r="11726" spans="4:33" s="304" customFormat="1" ht="15.75" customHeight="1">
      <c r="D11726" s="305"/>
      <c r="AG11726" s="1954"/>
    </row>
    <row r="11728" spans="4:33" s="304" customFormat="1" ht="15.75" customHeight="1">
      <c r="D11728" s="305"/>
      <c r="AG11728" s="1954"/>
    </row>
    <row r="11730" spans="4:33" s="304" customFormat="1" ht="15.75" customHeight="1">
      <c r="D11730" s="305"/>
      <c r="AG11730" s="1954"/>
    </row>
    <row r="11732" spans="4:33" s="304" customFormat="1" ht="15.75" customHeight="1">
      <c r="D11732" s="305"/>
      <c r="AG11732" s="1954"/>
    </row>
    <row r="11734" spans="4:33" s="304" customFormat="1" ht="15.75" customHeight="1">
      <c r="D11734" s="305"/>
      <c r="AG11734" s="1954"/>
    </row>
    <row r="11736" spans="4:33" s="304" customFormat="1" ht="15.75" customHeight="1">
      <c r="D11736" s="305"/>
      <c r="AG11736" s="1954"/>
    </row>
    <row r="11738" spans="4:33" s="304" customFormat="1" ht="15.75" customHeight="1">
      <c r="D11738" s="305"/>
      <c r="AG11738" s="1954"/>
    </row>
    <row r="11740" spans="4:33" s="304" customFormat="1" ht="15.75" customHeight="1">
      <c r="D11740" s="305"/>
      <c r="AG11740" s="1954"/>
    </row>
    <row r="11742" spans="4:33" s="304" customFormat="1" ht="15.75" customHeight="1">
      <c r="D11742" s="305"/>
      <c r="AG11742" s="1954"/>
    </row>
    <row r="11744" spans="4:33" s="304" customFormat="1" ht="15.75" customHeight="1">
      <c r="D11744" s="305"/>
      <c r="AG11744" s="1954"/>
    </row>
    <row r="11746" spans="4:33" s="304" customFormat="1" ht="15.75" customHeight="1">
      <c r="D11746" s="305"/>
      <c r="AG11746" s="1954"/>
    </row>
    <row r="11748" spans="4:33" s="304" customFormat="1" ht="15.75" customHeight="1">
      <c r="D11748" s="305"/>
      <c r="AG11748" s="1954"/>
    </row>
    <row r="11750" spans="4:33" s="304" customFormat="1" ht="15.75" customHeight="1">
      <c r="D11750" s="305"/>
      <c r="AG11750" s="1954"/>
    </row>
    <row r="11752" spans="4:33" s="304" customFormat="1" ht="15.75" customHeight="1">
      <c r="D11752" s="305"/>
      <c r="AG11752" s="1954"/>
    </row>
    <row r="11754" spans="4:33" s="304" customFormat="1" ht="15.75" customHeight="1">
      <c r="D11754" s="305"/>
      <c r="AG11754" s="1954"/>
    </row>
    <row r="11756" spans="4:33" s="304" customFormat="1" ht="15.75" customHeight="1">
      <c r="D11756" s="305"/>
      <c r="AG11756" s="1954"/>
    </row>
    <row r="11758" spans="4:33" s="304" customFormat="1" ht="15.75" customHeight="1">
      <c r="D11758" s="305"/>
      <c r="AG11758" s="1954"/>
    </row>
    <row r="11760" spans="4:33" s="304" customFormat="1" ht="15.75" customHeight="1">
      <c r="D11760" s="305"/>
      <c r="AG11760" s="1954"/>
    </row>
    <row r="11762" spans="4:33" s="304" customFormat="1" ht="15.75" customHeight="1">
      <c r="D11762" s="305"/>
      <c r="AG11762" s="1954"/>
    </row>
    <row r="11764" spans="4:33" s="304" customFormat="1" ht="15.75" customHeight="1">
      <c r="D11764" s="305"/>
      <c r="AG11764" s="1954"/>
    </row>
    <row r="11766" spans="4:33" s="304" customFormat="1" ht="15.75" customHeight="1">
      <c r="D11766" s="305"/>
      <c r="AG11766" s="1954"/>
    </row>
    <row r="11768" spans="4:33" s="304" customFormat="1" ht="15.75" customHeight="1">
      <c r="D11768" s="305"/>
      <c r="AG11768" s="1954"/>
    </row>
    <row r="11770" spans="4:33" s="304" customFormat="1" ht="15.75" customHeight="1">
      <c r="D11770" s="305"/>
      <c r="AG11770" s="1954"/>
    </row>
    <row r="11772" spans="4:33" s="304" customFormat="1" ht="15.75" customHeight="1">
      <c r="D11772" s="305"/>
      <c r="AG11772" s="1954"/>
    </row>
    <row r="11774" spans="4:33" s="304" customFormat="1" ht="15.75" customHeight="1">
      <c r="D11774" s="305"/>
      <c r="AG11774" s="1954"/>
    </row>
    <row r="11776" spans="4:33" s="304" customFormat="1" ht="15.75" customHeight="1">
      <c r="D11776" s="305"/>
      <c r="AG11776" s="1954"/>
    </row>
    <row r="11778" spans="4:33" s="304" customFormat="1" ht="15.75" customHeight="1">
      <c r="D11778" s="305"/>
      <c r="AG11778" s="1954"/>
    </row>
    <row r="11780" spans="4:33" s="304" customFormat="1" ht="15.75" customHeight="1">
      <c r="D11780" s="305"/>
      <c r="AG11780" s="1954"/>
    </row>
    <row r="11782" spans="4:33" s="304" customFormat="1" ht="15.75" customHeight="1">
      <c r="D11782" s="305"/>
      <c r="AG11782" s="1954"/>
    </row>
    <row r="11784" spans="4:33" s="304" customFormat="1" ht="15.75" customHeight="1">
      <c r="D11784" s="305"/>
      <c r="AG11784" s="1954"/>
    </row>
    <row r="11786" spans="4:33" s="304" customFormat="1" ht="15.75" customHeight="1">
      <c r="D11786" s="305"/>
      <c r="AG11786" s="1954"/>
    </row>
    <row r="11788" spans="4:33" s="304" customFormat="1" ht="15.75" customHeight="1">
      <c r="D11788" s="305"/>
      <c r="AG11788" s="1954"/>
    </row>
    <row r="11790" spans="4:33" s="304" customFormat="1" ht="15.75" customHeight="1">
      <c r="D11790" s="305"/>
      <c r="AG11790" s="1954"/>
    </row>
    <row r="11792" spans="4:33" s="304" customFormat="1" ht="15.75" customHeight="1">
      <c r="D11792" s="305"/>
      <c r="AG11792" s="1954"/>
    </row>
    <row r="11794" spans="4:33" s="304" customFormat="1" ht="15.75" customHeight="1">
      <c r="D11794" s="305"/>
      <c r="AG11794" s="1954"/>
    </row>
    <row r="11796" spans="4:33" s="304" customFormat="1" ht="15.75" customHeight="1">
      <c r="D11796" s="305"/>
      <c r="AG11796" s="1954"/>
    </row>
    <row r="11798" spans="4:33" s="304" customFormat="1" ht="15.75" customHeight="1">
      <c r="D11798" s="305"/>
      <c r="AG11798" s="1954"/>
    </row>
    <row r="11800" spans="4:33" s="304" customFormat="1" ht="15.75" customHeight="1">
      <c r="D11800" s="305"/>
      <c r="AG11800" s="1954"/>
    </row>
    <row r="11802" spans="4:33" s="304" customFormat="1" ht="15.75" customHeight="1">
      <c r="D11802" s="305"/>
      <c r="AG11802" s="1954"/>
    </row>
    <row r="11804" spans="4:33" s="304" customFormat="1" ht="15.75" customHeight="1">
      <c r="D11804" s="305"/>
      <c r="AG11804" s="1954"/>
    </row>
    <row r="11806" spans="4:33" s="304" customFormat="1" ht="15.75" customHeight="1">
      <c r="D11806" s="305"/>
      <c r="AG11806" s="1954"/>
    </row>
    <row r="11808" spans="4:33" s="304" customFormat="1" ht="15.75" customHeight="1">
      <c r="D11808" s="305"/>
      <c r="AG11808" s="1954"/>
    </row>
    <row r="11810" spans="4:33" s="304" customFormat="1" ht="15.75" customHeight="1">
      <c r="D11810" s="305"/>
      <c r="AG11810" s="1954"/>
    </row>
    <row r="11812" spans="4:33" s="304" customFormat="1" ht="15.75" customHeight="1">
      <c r="D11812" s="305"/>
      <c r="AG11812" s="1954"/>
    </row>
    <row r="11814" spans="4:33" s="304" customFormat="1" ht="15.75" customHeight="1">
      <c r="D11814" s="305"/>
      <c r="AG11814" s="1954"/>
    </row>
    <row r="11816" spans="4:33" s="304" customFormat="1" ht="15.75" customHeight="1">
      <c r="D11816" s="305"/>
      <c r="AG11816" s="1954"/>
    </row>
    <row r="11818" spans="4:33" s="304" customFormat="1" ht="15.75" customHeight="1">
      <c r="D11818" s="305"/>
      <c r="AG11818" s="1954"/>
    </row>
    <row r="11820" spans="4:33" s="304" customFormat="1" ht="15.75" customHeight="1">
      <c r="D11820" s="305"/>
      <c r="AG11820" s="1954"/>
    </row>
    <row r="11822" spans="4:33" s="304" customFormat="1" ht="15.75" customHeight="1">
      <c r="D11822" s="305"/>
      <c r="AG11822" s="1954"/>
    </row>
    <row r="11824" spans="4:33" s="304" customFormat="1" ht="15.75" customHeight="1">
      <c r="D11824" s="305"/>
      <c r="AG11824" s="1954"/>
    </row>
    <row r="11826" spans="4:33" s="304" customFormat="1" ht="15.75" customHeight="1">
      <c r="D11826" s="305"/>
      <c r="AG11826" s="1954"/>
    </row>
    <row r="11828" spans="4:33" s="304" customFormat="1" ht="15.75" customHeight="1">
      <c r="D11828" s="305"/>
      <c r="AG11828" s="1954"/>
    </row>
    <row r="11830" spans="4:33" s="304" customFormat="1" ht="15.75" customHeight="1">
      <c r="D11830" s="305"/>
      <c r="AG11830" s="1954"/>
    </row>
    <row r="11832" spans="4:33" s="304" customFormat="1" ht="15.75" customHeight="1">
      <c r="D11832" s="305"/>
      <c r="AG11832" s="1954"/>
    </row>
    <row r="11834" spans="4:33" s="304" customFormat="1" ht="15.75" customHeight="1">
      <c r="D11834" s="305"/>
      <c r="AG11834" s="1954"/>
    </row>
    <row r="11836" spans="4:33" s="304" customFormat="1" ht="15.75" customHeight="1">
      <c r="D11836" s="305"/>
      <c r="AG11836" s="1954"/>
    </row>
    <row r="11838" spans="4:33" s="304" customFormat="1" ht="15.75" customHeight="1">
      <c r="D11838" s="305"/>
      <c r="AG11838" s="1954"/>
    </row>
    <row r="11840" spans="4:33" s="304" customFormat="1" ht="15.75" customHeight="1">
      <c r="D11840" s="305"/>
      <c r="AG11840" s="1954"/>
    </row>
    <row r="11842" spans="4:33" s="304" customFormat="1" ht="15.75" customHeight="1">
      <c r="D11842" s="305"/>
      <c r="AG11842" s="1954"/>
    </row>
    <row r="11844" spans="4:33" s="304" customFormat="1" ht="15.75" customHeight="1">
      <c r="D11844" s="305"/>
      <c r="AG11844" s="1954"/>
    </row>
    <row r="11846" spans="4:33" s="304" customFormat="1" ht="15.75" customHeight="1">
      <c r="D11846" s="305"/>
      <c r="AG11846" s="1954"/>
    </row>
    <row r="11848" spans="4:33" s="304" customFormat="1" ht="15.75" customHeight="1">
      <c r="D11848" s="305"/>
      <c r="AG11848" s="1954"/>
    </row>
    <row r="11850" spans="4:33" s="304" customFormat="1" ht="15.75" customHeight="1">
      <c r="D11850" s="305"/>
      <c r="AG11850" s="1954"/>
    </row>
    <row r="11852" spans="4:33" s="304" customFormat="1" ht="15.75" customHeight="1">
      <c r="D11852" s="305"/>
      <c r="AG11852" s="1954"/>
    </row>
    <row r="11854" spans="4:33" s="304" customFormat="1" ht="15.75" customHeight="1">
      <c r="D11854" s="305"/>
      <c r="AG11854" s="1954"/>
    </row>
    <row r="11856" spans="4:33" s="304" customFormat="1" ht="15.75" customHeight="1">
      <c r="D11856" s="305"/>
      <c r="AG11856" s="1954"/>
    </row>
    <row r="11858" spans="4:33" s="304" customFormat="1" ht="15.75" customHeight="1">
      <c r="D11858" s="305"/>
      <c r="AG11858" s="1954"/>
    </row>
    <row r="11860" spans="4:33" s="304" customFormat="1" ht="15.75" customHeight="1">
      <c r="D11860" s="305"/>
      <c r="AG11860" s="1954"/>
    </row>
    <row r="11862" spans="4:33" s="304" customFormat="1" ht="15.75" customHeight="1">
      <c r="D11862" s="305"/>
      <c r="AG11862" s="1954"/>
    </row>
    <row r="11864" spans="4:33" s="304" customFormat="1" ht="15.75" customHeight="1">
      <c r="D11864" s="305"/>
      <c r="AG11864" s="1954"/>
    </row>
    <row r="11866" spans="4:33" s="304" customFormat="1" ht="15.75" customHeight="1">
      <c r="D11866" s="305"/>
      <c r="AG11866" s="1954"/>
    </row>
    <row r="11868" spans="4:33" s="304" customFormat="1" ht="15.75" customHeight="1">
      <c r="D11868" s="305"/>
      <c r="AG11868" s="1954"/>
    </row>
    <row r="11870" spans="4:33" s="304" customFormat="1" ht="15.75" customHeight="1">
      <c r="D11870" s="305"/>
      <c r="AG11870" s="1954"/>
    </row>
    <row r="11872" spans="4:33" s="304" customFormat="1" ht="15.75" customHeight="1">
      <c r="D11872" s="305"/>
      <c r="AG11872" s="1954"/>
    </row>
    <row r="11874" spans="4:33" s="304" customFormat="1" ht="15.75" customHeight="1">
      <c r="D11874" s="305"/>
      <c r="AG11874" s="1954"/>
    </row>
    <row r="11876" spans="4:33" s="304" customFormat="1" ht="15.75" customHeight="1">
      <c r="D11876" s="305"/>
      <c r="AG11876" s="1954"/>
    </row>
    <row r="11878" spans="4:33" s="304" customFormat="1" ht="15.75" customHeight="1">
      <c r="D11878" s="305"/>
      <c r="AG11878" s="1954"/>
    </row>
    <row r="11880" spans="4:33" s="304" customFormat="1" ht="15.75" customHeight="1">
      <c r="D11880" s="305"/>
      <c r="AG11880" s="1954"/>
    </row>
    <row r="11882" spans="4:33" s="304" customFormat="1" ht="15.75" customHeight="1">
      <c r="D11882" s="305"/>
      <c r="AG11882" s="1954"/>
    </row>
    <row r="11884" spans="4:33" s="304" customFormat="1" ht="15.75" customHeight="1">
      <c r="D11884" s="305"/>
      <c r="AG11884" s="1954"/>
    </row>
    <row r="11886" spans="4:33" s="304" customFormat="1" ht="15.75" customHeight="1">
      <c r="D11886" s="305"/>
      <c r="AG11886" s="1954"/>
    </row>
    <row r="11888" spans="4:33" s="304" customFormat="1" ht="15.75" customHeight="1">
      <c r="D11888" s="305"/>
      <c r="AG11888" s="1954"/>
    </row>
    <row r="11890" spans="4:33" s="304" customFormat="1" ht="15.75" customHeight="1">
      <c r="D11890" s="305"/>
      <c r="AG11890" s="1954"/>
    </row>
    <row r="11892" spans="4:33" s="304" customFormat="1" ht="15.75" customHeight="1">
      <c r="D11892" s="305"/>
      <c r="AG11892" s="1954"/>
    </row>
    <row r="11894" spans="4:33" s="304" customFormat="1" ht="15.75" customHeight="1">
      <c r="D11894" s="305"/>
      <c r="AG11894" s="1954"/>
    </row>
    <row r="11896" spans="4:33" s="304" customFormat="1" ht="15.75" customHeight="1">
      <c r="D11896" s="305"/>
      <c r="AG11896" s="1954"/>
    </row>
    <row r="11898" spans="4:33" s="304" customFormat="1" ht="15.75" customHeight="1">
      <c r="D11898" s="305"/>
      <c r="AG11898" s="1954"/>
    </row>
    <row r="11900" spans="4:33" s="304" customFormat="1" ht="15.75" customHeight="1">
      <c r="D11900" s="305"/>
      <c r="AG11900" s="1954"/>
    </row>
    <row r="11902" spans="4:33" s="304" customFormat="1" ht="15.75" customHeight="1">
      <c r="D11902" s="305"/>
      <c r="AG11902" s="1954"/>
    </row>
    <row r="11904" spans="4:33" s="304" customFormat="1" ht="15.75" customHeight="1">
      <c r="D11904" s="305"/>
      <c r="AG11904" s="1954"/>
    </row>
    <row r="11906" spans="4:33" s="304" customFormat="1" ht="15.75" customHeight="1">
      <c r="D11906" s="305"/>
      <c r="AG11906" s="1954"/>
    </row>
    <row r="11908" spans="4:33" s="304" customFormat="1" ht="15.75" customHeight="1">
      <c r="D11908" s="305"/>
      <c r="AG11908" s="1954"/>
    </row>
    <row r="11910" spans="4:33" s="304" customFormat="1" ht="15.75" customHeight="1">
      <c r="D11910" s="305"/>
      <c r="AG11910" s="1954"/>
    </row>
    <row r="11912" spans="4:33" s="304" customFormat="1" ht="15.75" customHeight="1">
      <c r="D11912" s="305"/>
      <c r="AG11912" s="1954"/>
    </row>
    <row r="11914" spans="4:33" s="304" customFormat="1" ht="15.75" customHeight="1">
      <c r="D11914" s="305"/>
      <c r="AG11914" s="1954"/>
    </row>
    <row r="11916" spans="4:33" s="304" customFormat="1" ht="15.75" customHeight="1">
      <c r="D11916" s="305"/>
      <c r="AG11916" s="1954"/>
    </row>
    <row r="11918" spans="4:33" s="304" customFormat="1" ht="15.75" customHeight="1">
      <c r="D11918" s="305"/>
      <c r="AG11918" s="1954"/>
    </row>
    <row r="11920" spans="4:33" s="304" customFormat="1" ht="15.75" customHeight="1">
      <c r="D11920" s="305"/>
      <c r="AG11920" s="1954"/>
    </row>
    <row r="11922" spans="4:33" s="304" customFormat="1" ht="15.75" customHeight="1">
      <c r="D11922" s="305"/>
      <c r="AG11922" s="1954"/>
    </row>
    <row r="11924" spans="4:33" s="304" customFormat="1" ht="15.75" customHeight="1">
      <c r="D11924" s="305"/>
      <c r="AG11924" s="1954"/>
    </row>
    <row r="11926" spans="4:33" s="304" customFormat="1" ht="15.75" customHeight="1">
      <c r="D11926" s="305"/>
      <c r="AG11926" s="1954"/>
    </row>
    <row r="11928" spans="4:33" s="304" customFormat="1" ht="15.75" customHeight="1">
      <c r="D11928" s="305"/>
      <c r="AG11928" s="1954"/>
    </row>
    <row r="11930" spans="4:33" s="304" customFormat="1" ht="15.75" customHeight="1">
      <c r="D11930" s="305"/>
      <c r="AG11930" s="1954"/>
    </row>
    <row r="11932" spans="4:33" s="304" customFormat="1" ht="15.75" customHeight="1">
      <c r="D11932" s="305"/>
      <c r="AG11932" s="1954"/>
    </row>
    <row r="11934" spans="4:33" s="304" customFormat="1" ht="15.75" customHeight="1">
      <c r="D11934" s="305"/>
      <c r="AG11934" s="1954"/>
    </row>
    <row r="11936" spans="4:33" s="304" customFormat="1" ht="15.75" customHeight="1">
      <c r="D11936" s="305"/>
      <c r="AG11936" s="1954"/>
    </row>
    <row r="11938" spans="4:33" s="304" customFormat="1" ht="15.75" customHeight="1">
      <c r="D11938" s="305"/>
      <c r="AG11938" s="1954"/>
    </row>
    <row r="11940" spans="4:33" s="304" customFormat="1" ht="15.75" customHeight="1">
      <c r="D11940" s="305"/>
      <c r="AG11940" s="1954"/>
    </row>
    <row r="11942" spans="4:33" s="304" customFormat="1" ht="15.75" customHeight="1">
      <c r="D11942" s="305"/>
      <c r="AG11942" s="1954"/>
    </row>
    <row r="11944" spans="4:33" s="304" customFormat="1" ht="15.75" customHeight="1">
      <c r="D11944" s="305"/>
      <c r="AG11944" s="1954"/>
    </row>
    <row r="11946" spans="4:33" s="304" customFormat="1" ht="15.75" customHeight="1">
      <c r="D11946" s="305"/>
      <c r="AG11946" s="1954"/>
    </row>
    <row r="11948" spans="4:33" s="304" customFormat="1" ht="15.75" customHeight="1">
      <c r="D11948" s="305"/>
      <c r="AG11948" s="1954"/>
    </row>
    <row r="11950" spans="4:33" s="304" customFormat="1" ht="15.75" customHeight="1">
      <c r="D11950" s="305"/>
      <c r="AG11950" s="1954"/>
    </row>
    <row r="11952" spans="4:33" s="304" customFormat="1" ht="15.75" customHeight="1">
      <c r="D11952" s="305"/>
      <c r="AG11952" s="1954"/>
    </row>
    <row r="11954" spans="4:33" s="304" customFormat="1" ht="15.75" customHeight="1">
      <c r="D11954" s="305"/>
      <c r="AG11954" s="1954"/>
    </row>
    <row r="11956" spans="4:33" s="304" customFormat="1" ht="15.75" customHeight="1">
      <c r="D11956" s="305"/>
      <c r="AG11956" s="1954"/>
    </row>
    <row r="11958" spans="4:33" s="304" customFormat="1" ht="15.75" customHeight="1">
      <c r="D11958" s="305"/>
      <c r="AG11958" s="1954"/>
    </row>
    <row r="11960" spans="4:33" s="304" customFormat="1" ht="15.75" customHeight="1">
      <c r="D11960" s="305"/>
      <c r="AG11960" s="1954"/>
    </row>
    <row r="11962" spans="4:33" s="304" customFormat="1" ht="15.75" customHeight="1">
      <c r="D11962" s="305"/>
      <c r="AG11962" s="1954"/>
    </row>
    <row r="11964" spans="4:33" s="304" customFormat="1" ht="15.75" customHeight="1">
      <c r="D11964" s="305"/>
      <c r="AG11964" s="1954"/>
    </row>
    <row r="11966" spans="4:33" s="304" customFormat="1" ht="15.75" customHeight="1">
      <c r="D11966" s="305"/>
      <c r="AG11966" s="1954"/>
    </row>
    <row r="11968" spans="4:33" s="304" customFormat="1" ht="15.75" customHeight="1">
      <c r="D11968" s="305"/>
      <c r="AG11968" s="1954"/>
    </row>
    <row r="11970" spans="4:33" s="304" customFormat="1" ht="15.75" customHeight="1">
      <c r="D11970" s="305"/>
      <c r="AG11970" s="1954"/>
    </row>
    <row r="11972" spans="4:33" s="304" customFormat="1" ht="15.75" customHeight="1">
      <c r="D11972" s="305"/>
      <c r="AG11972" s="1954"/>
    </row>
    <row r="11974" spans="4:33" s="304" customFormat="1" ht="15.75" customHeight="1">
      <c r="D11974" s="305"/>
      <c r="AG11974" s="1954"/>
    </row>
    <row r="11976" spans="4:33" s="304" customFormat="1" ht="15.75" customHeight="1">
      <c r="D11976" s="305"/>
      <c r="AG11976" s="1954"/>
    </row>
    <row r="11978" spans="4:33" s="304" customFormat="1" ht="15.75" customHeight="1">
      <c r="D11978" s="305"/>
      <c r="AG11978" s="1954"/>
    </row>
    <row r="11980" spans="4:33" s="304" customFormat="1" ht="15.75" customHeight="1">
      <c r="D11980" s="305"/>
      <c r="AG11980" s="1954"/>
    </row>
    <row r="11982" spans="4:33" s="304" customFormat="1" ht="15.75" customHeight="1">
      <c r="D11982" s="305"/>
      <c r="AG11982" s="1954"/>
    </row>
    <row r="11984" spans="4:33" s="304" customFormat="1" ht="15.75" customHeight="1">
      <c r="D11984" s="305"/>
      <c r="AG11984" s="1954"/>
    </row>
    <row r="11986" spans="4:33" s="304" customFormat="1" ht="15.75" customHeight="1">
      <c r="D11986" s="305"/>
      <c r="AG11986" s="1954"/>
    </row>
    <row r="11988" spans="4:33" s="304" customFormat="1" ht="15.75" customHeight="1">
      <c r="D11988" s="305"/>
      <c r="AG11988" s="1954"/>
    </row>
    <row r="11990" spans="4:33" s="304" customFormat="1" ht="15.75" customHeight="1">
      <c r="D11990" s="305"/>
      <c r="AG11990" s="1954"/>
    </row>
    <row r="11992" spans="4:33" s="304" customFormat="1" ht="15.75" customHeight="1">
      <c r="D11992" s="305"/>
      <c r="AG11992" s="1954"/>
    </row>
    <row r="11994" spans="4:33" s="304" customFormat="1" ht="15.75" customHeight="1">
      <c r="D11994" s="305"/>
      <c r="AG11994" s="1954"/>
    </row>
    <row r="11996" spans="4:33" s="304" customFormat="1" ht="15.75" customHeight="1">
      <c r="D11996" s="305"/>
      <c r="AG11996" s="1954"/>
    </row>
    <row r="11998" spans="4:33" s="304" customFormat="1" ht="15.75" customHeight="1">
      <c r="D11998" s="305"/>
      <c r="AG11998" s="1954"/>
    </row>
    <row r="12000" spans="4:33" s="304" customFormat="1" ht="15.75" customHeight="1">
      <c r="D12000" s="305"/>
      <c r="AG12000" s="1954"/>
    </row>
    <row r="12002" spans="4:33" s="304" customFormat="1" ht="15.75" customHeight="1">
      <c r="D12002" s="305"/>
      <c r="AG12002" s="1954"/>
    </row>
    <row r="12004" spans="4:33" s="304" customFormat="1" ht="15.75" customHeight="1">
      <c r="D12004" s="305"/>
      <c r="AG12004" s="1954"/>
    </row>
    <row r="12006" spans="4:33" s="304" customFormat="1" ht="15.75" customHeight="1">
      <c r="D12006" s="305"/>
      <c r="AG12006" s="1954"/>
    </row>
    <row r="12008" spans="4:33" s="304" customFormat="1" ht="15.75" customHeight="1">
      <c r="D12008" s="305"/>
      <c r="AG12008" s="1954"/>
    </row>
    <row r="12010" spans="4:33" s="304" customFormat="1" ht="15.75" customHeight="1">
      <c r="D12010" s="305"/>
      <c r="AG12010" s="1954"/>
    </row>
    <row r="12012" spans="4:33" s="304" customFormat="1" ht="15.75" customHeight="1">
      <c r="D12012" s="305"/>
      <c r="AG12012" s="1954"/>
    </row>
    <row r="12014" spans="4:33" s="304" customFormat="1" ht="15.75" customHeight="1">
      <c r="D12014" s="305"/>
      <c r="AG12014" s="1954"/>
    </row>
    <row r="12016" spans="4:33" s="304" customFormat="1" ht="15.75" customHeight="1">
      <c r="D12016" s="305"/>
      <c r="AG12016" s="1954"/>
    </row>
    <row r="12018" spans="4:33" s="304" customFormat="1" ht="15.75" customHeight="1">
      <c r="D12018" s="305"/>
      <c r="AG12018" s="1954"/>
    </row>
    <row r="12020" spans="4:33" s="304" customFormat="1" ht="15.75" customHeight="1">
      <c r="D12020" s="305"/>
      <c r="AG12020" s="1954"/>
    </row>
    <row r="12022" spans="4:33" s="304" customFormat="1" ht="15.75" customHeight="1">
      <c r="D12022" s="305"/>
      <c r="AG12022" s="1954"/>
    </row>
    <row r="12024" spans="4:33" s="304" customFormat="1" ht="15.75" customHeight="1">
      <c r="D12024" s="305"/>
      <c r="AG12024" s="1954"/>
    </row>
    <row r="12026" spans="4:33" s="304" customFormat="1" ht="15.75" customHeight="1">
      <c r="D12026" s="305"/>
      <c r="AG12026" s="1954"/>
    </row>
    <row r="12028" spans="4:33" s="304" customFormat="1" ht="15.75" customHeight="1">
      <c r="D12028" s="305"/>
      <c r="AG12028" s="1954"/>
    </row>
    <row r="12030" spans="4:33" s="304" customFormat="1" ht="15.75" customHeight="1">
      <c r="D12030" s="305"/>
      <c r="AG12030" s="1954"/>
    </row>
    <row r="12032" spans="4:33" s="304" customFormat="1" ht="15.75" customHeight="1">
      <c r="D12032" s="305"/>
      <c r="AG12032" s="1954"/>
    </row>
    <row r="12034" spans="4:33" s="304" customFormat="1" ht="15.75" customHeight="1">
      <c r="D12034" s="305"/>
      <c r="AG12034" s="1954"/>
    </row>
    <row r="12036" spans="4:33" s="304" customFormat="1" ht="15.75" customHeight="1">
      <c r="D12036" s="305"/>
      <c r="AG12036" s="1954"/>
    </row>
    <row r="12038" spans="4:33" s="304" customFormat="1" ht="15.75" customHeight="1">
      <c r="D12038" s="305"/>
      <c r="AG12038" s="1954"/>
    </row>
    <row r="12040" spans="4:33" s="304" customFormat="1" ht="15.75" customHeight="1">
      <c r="D12040" s="305"/>
      <c r="AG12040" s="1954"/>
    </row>
    <row r="12042" spans="4:33" s="304" customFormat="1" ht="15.75" customHeight="1">
      <c r="D12042" s="305"/>
      <c r="AG12042" s="1954"/>
    </row>
    <row r="12044" spans="4:33" s="304" customFormat="1" ht="15.75" customHeight="1">
      <c r="D12044" s="305"/>
      <c r="AG12044" s="1954"/>
    </row>
    <row r="12046" spans="4:33" s="304" customFormat="1" ht="15.75" customHeight="1">
      <c r="D12046" s="305"/>
      <c r="AG12046" s="1954"/>
    </row>
    <row r="12048" spans="4:33" s="304" customFormat="1" ht="15.75" customHeight="1">
      <c r="D12048" s="305"/>
      <c r="AG12048" s="1954"/>
    </row>
    <row r="12050" spans="4:33" s="304" customFormat="1" ht="15.75" customHeight="1">
      <c r="D12050" s="305"/>
      <c r="AG12050" s="1954"/>
    </row>
    <row r="12052" spans="4:33" s="304" customFormat="1" ht="15.75" customHeight="1">
      <c r="D12052" s="305"/>
      <c r="AG12052" s="1954"/>
    </row>
    <row r="12054" spans="4:33" s="304" customFormat="1" ht="15.75" customHeight="1">
      <c r="D12054" s="305"/>
      <c r="AG12054" s="1954"/>
    </row>
    <row r="12056" spans="4:33" s="304" customFormat="1" ht="15.75" customHeight="1">
      <c r="D12056" s="305"/>
      <c r="AG12056" s="1954"/>
    </row>
    <row r="12058" spans="4:33" s="304" customFormat="1" ht="15.75" customHeight="1">
      <c r="D12058" s="305"/>
      <c r="AG12058" s="1954"/>
    </row>
    <row r="12060" spans="4:33" s="304" customFormat="1" ht="15.75" customHeight="1">
      <c r="D12060" s="305"/>
      <c r="AG12060" s="1954"/>
    </row>
    <row r="12062" spans="4:33" s="304" customFormat="1" ht="15.75" customHeight="1">
      <c r="D12062" s="305"/>
      <c r="AG12062" s="1954"/>
    </row>
    <row r="12064" spans="4:33" s="304" customFormat="1" ht="15.75" customHeight="1">
      <c r="D12064" s="305"/>
      <c r="AG12064" s="1954"/>
    </row>
    <row r="12066" spans="4:33" s="304" customFormat="1" ht="15.75" customHeight="1">
      <c r="D12066" s="305"/>
      <c r="AG12066" s="1954"/>
    </row>
    <row r="12068" spans="4:33" s="304" customFormat="1" ht="15.75" customHeight="1">
      <c r="D12068" s="305"/>
      <c r="AG12068" s="1954"/>
    </row>
    <row r="12070" spans="4:33" s="304" customFormat="1" ht="15.75" customHeight="1">
      <c r="D12070" s="305"/>
      <c r="AG12070" s="1954"/>
    </row>
    <row r="12072" spans="4:33" s="304" customFormat="1" ht="15.75" customHeight="1">
      <c r="D12072" s="305"/>
      <c r="AG12072" s="1954"/>
    </row>
    <row r="12074" spans="4:33" s="304" customFormat="1" ht="15.75" customHeight="1">
      <c r="D12074" s="305"/>
      <c r="AG12074" s="1954"/>
    </row>
    <row r="12076" spans="4:33" s="304" customFormat="1" ht="15.75" customHeight="1">
      <c r="D12076" s="305"/>
      <c r="AG12076" s="1954"/>
    </row>
    <row r="12078" spans="4:33" s="304" customFormat="1" ht="15.75" customHeight="1">
      <c r="D12078" s="305"/>
      <c r="AG12078" s="1954"/>
    </row>
    <row r="12080" spans="4:33" s="304" customFormat="1" ht="15.75" customHeight="1">
      <c r="D12080" s="305"/>
      <c r="AG12080" s="1954"/>
    </row>
    <row r="12082" spans="4:33" s="304" customFormat="1" ht="15.75" customHeight="1">
      <c r="D12082" s="305"/>
      <c r="AG12082" s="1954"/>
    </row>
    <row r="12084" spans="4:33" s="304" customFormat="1" ht="15.75" customHeight="1">
      <c r="D12084" s="305"/>
      <c r="AG12084" s="1954"/>
    </row>
    <row r="12086" spans="4:33" s="304" customFormat="1" ht="15.75" customHeight="1">
      <c r="D12086" s="305"/>
      <c r="AG12086" s="1954"/>
    </row>
    <row r="12088" spans="4:33" s="304" customFormat="1" ht="15.75" customHeight="1">
      <c r="D12088" s="305"/>
      <c r="AG12088" s="1954"/>
    </row>
    <row r="12090" spans="4:33" s="304" customFormat="1" ht="15.75" customHeight="1">
      <c r="D12090" s="305"/>
      <c r="AG12090" s="1954"/>
    </row>
    <row r="12092" spans="4:33" s="304" customFormat="1" ht="15.75" customHeight="1">
      <c r="D12092" s="305"/>
      <c r="AG12092" s="1954"/>
    </row>
    <row r="12094" spans="4:33" s="304" customFormat="1" ht="15.75" customHeight="1">
      <c r="D12094" s="305"/>
      <c r="AG12094" s="1954"/>
    </row>
    <row r="12096" spans="4:33" s="304" customFormat="1" ht="15.75" customHeight="1">
      <c r="D12096" s="305"/>
      <c r="AG12096" s="1954"/>
    </row>
    <row r="12098" spans="4:33" s="304" customFormat="1" ht="15.75" customHeight="1">
      <c r="D12098" s="305"/>
      <c r="AG12098" s="1954"/>
    </row>
    <row r="12100" spans="4:33" s="304" customFormat="1" ht="15.75" customHeight="1">
      <c r="D12100" s="305"/>
      <c r="AG12100" s="1954"/>
    </row>
    <row r="12102" spans="4:33" s="304" customFormat="1" ht="15.75" customHeight="1">
      <c r="D12102" s="305"/>
      <c r="AG12102" s="1954"/>
    </row>
    <row r="12104" spans="4:33" s="304" customFormat="1" ht="15.75" customHeight="1">
      <c r="D12104" s="305"/>
      <c r="AG12104" s="1954"/>
    </row>
    <row r="12106" spans="4:33" s="304" customFormat="1" ht="15.75" customHeight="1">
      <c r="D12106" s="305"/>
      <c r="AG12106" s="1954"/>
    </row>
    <row r="12108" spans="4:33" s="304" customFormat="1" ht="15.75" customHeight="1">
      <c r="D12108" s="305"/>
      <c r="AG12108" s="1954"/>
    </row>
    <row r="12110" spans="4:33" s="304" customFormat="1" ht="15.75" customHeight="1">
      <c r="D12110" s="305"/>
      <c r="AG12110" s="1954"/>
    </row>
    <row r="12112" spans="4:33" s="304" customFormat="1" ht="15.75" customHeight="1">
      <c r="D12112" s="305"/>
      <c r="AG12112" s="1954"/>
    </row>
    <row r="12114" spans="4:33" s="304" customFormat="1" ht="15.75" customHeight="1">
      <c r="D12114" s="305"/>
      <c r="AG12114" s="1954"/>
    </row>
    <row r="12116" spans="4:33" s="304" customFormat="1" ht="15.75" customHeight="1">
      <c r="D12116" s="305"/>
      <c r="AG12116" s="1954"/>
    </row>
    <row r="12118" spans="4:33" s="304" customFormat="1" ht="15.75" customHeight="1">
      <c r="D12118" s="305"/>
      <c r="AG12118" s="1954"/>
    </row>
    <row r="12120" spans="4:33" s="304" customFormat="1" ht="15.75" customHeight="1">
      <c r="D12120" s="305"/>
      <c r="AG12120" s="1954"/>
    </row>
    <row r="12122" spans="4:33" s="304" customFormat="1" ht="15.75" customHeight="1">
      <c r="D12122" s="305"/>
      <c r="AG12122" s="1954"/>
    </row>
    <row r="12124" spans="4:33" s="304" customFormat="1" ht="15.75" customHeight="1">
      <c r="D12124" s="305"/>
      <c r="AG12124" s="1954"/>
    </row>
    <row r="12126" spans="4:33" s="304" customFormat="1" ht="15.75" customHeight="1">
      <c r="D12126" s="305"/>
      <c r="AG12126" s="1954"/>
    </row>
    <row r="12128" spans="4:33" s="304" customFormat="1" ht="15.75" customHeight="1">
      <c r="D12128" s="305"/>
      <c r="AG12128" s="1954"/>
    </row>
    <row r="12130" spans="4:33" s="304" customFormat="1" ht="15.75" customHeight="1">
      <c r="D12130" s="305"/>
      <c r="AG12130" s="1954"/>
    </row>
    <row r="12132" spans="4:33" s="304" customFormat="1" ht="15.75" customHeight="1">
      <c r="D12132" s="305"/>
      <c r="AG12132" s="1954"/>
    </row>
    <row r="12134" spans="4:33" s="304" customFormat="1" ht="15.75" customHeight="1">
      <c r="D12134" s="305"/>
      <c r="AG12134" s="1954"/>
    </row>
    <row r="12136" spans="4:33" s="304" customFormat="1" ht="15.75" customHeight="1">
      <c r="D12136" s="305"/>
      <c r="AG12136" s="1954"/>
    </row>
    <row r="12138" spans="4:33" s="304" customFormat="1" ht="15.75" customHeight="1">
      <c r="D12138" s="305"/>
      <c r="AG12138" s="1954"/>
    </row>
    <row r="12140" spans="4:33" s="304" customFormat="1" ht="15.75" customHeight="1">
      <c r="D12140" s="305"/>
      <c r="AG12140" s="1954"/>
    </row>
    <row r="12142" spans="4:33" s="304" customFormat="1" ht="15.75" customHeight="1">
      <c r="D12142" s="305"/>
      <c r="AG12142" s="1954"/>
    </row>
    <row r="12144" spans="4:33" s="304" customFormat="1" ht="15.75" customHeight="1">
      <c r="D12144" s="305"/>
      <c r="AG12144" s="1954"/>
    </row>
    <row r="12146" spans="4:33" s="304" customFormat="1" ht="15.75" customHeight="1">
      <c r="D12146" s="305"/>
      <c r="AG12146" s="1954"/>
    </row>
    <row r="12148" spans="4:33" s="304" customFormat="1" ht="15.75" customHeight="1">
      <c r="D12148" s="305"/>
      <c r="AG12148" s="1954"/>
    </row>
    <row r="12150" spans="4:33" s="304" customFormat="1" ht="15.75" customHeight="1">
      <c r="D12150" s="305"/>
      <c r="AG12150" s="1954"/>
    </row>
    <row r="12152" spans="4:33" s="304" customFormat="1" ht="15.75" customHeight="1">
      <c r="D12152" s="305"/>
      <c r="AG12152" s="1954"/>
    </row>
    <row r="12154" spans="4:33" s="304" customFormat="1" ht="15.75" customHeight="1">
      <c r="D12154" s="305"/>
      <c r="AG12154" s="1954"/>
    </row>
    <row r="12156" spans="4:33" s="304" customFormat="1" ht="15.75" customHeight="1">
      <c r="D12156" s="305"/>
      <c r="AG12156" s="1954"/>
    </row>
    <row r="12158" spans="4:33" s="304" customFormat="1" ht="15.75" customHeight="1">
      <c r="D12158" s="305"/>
      <c r="AG12158" s="1954"/>
    </row>
    <row r="12160" spans="4:33" s="304" customFormat="1" ht="15.75" customHeight="1">
      <c r="D12160" s="305"/>
      <c r="AG12160" s="1954"/>
    </row>
    <row r="12162" spans="4:33" s="304" customFormat="1" ht="15.75" customHeight="1">
      <c r="D12162" s="305"/>
      <c r="AG12162" s="1954"/>
    </row>
    <row r="12164" spans="4:33" s="304" customFormat="1" ht="15.75" customHeight="1">
      <c r="D12164" s="305"/>
      <c r="AG12164" s="1954"/>
    </row>
    <row r="12166" spans="4:33" s="304" customFormat="1" ht="15.75" customHeight="1">
      <c r="D12166" s="305"/>
      <c r="AG12166" s="1954"/>
    </row>
    <row r="12168" spans="4:33" s="304" customFormat="1" ht="15.75" customHeight="1">
      <c r="D12168" s="305"/>
      <c r="AG12168" s="1954"/>
    </row>
    <row r="12170" spans="4:33" s="304" customFormat="1" ht="15.75" customHeight="1">
      <c r="D12170" s="305"/>
      <c r="AG12170" s="1954"/>
    </row>
    <row r="12172" spans="4:33" s="304" customFormat="1" ht="15.75" customHeight="1">
      <c r="D12172" s="305"/>
      <c r="AG12172" s="1954"/>
    </row>
    <row r="12174" spans="4:33" s="304" customFormat="1" ht="15.75" customHeight="1">
      <c r="D12174" s="305"/>
      <c r="AG12174" s="1954"/>
    </row>
    <row r="12176" spans="4:33" s="304" customFormat="1" ht="15.75" customHeight="1">
      <c r="D12176" s="305"/>
      <c r="AG12176" s="1954"/>
    </row>
    <row r="12178" spans="4:33" s="304" customFormat="1" ht="15.75" customHeight="1">
      <c r="D12178" s="305"/>
      <c r="AG12178" s="1954"/>
    </row>
    <row r="12180" spans="4:33" s="304" customFormat="1" ht="15.75" customHeight="1">
      <c r="D12180" s="305"/>
      <c r="AG12180" s="1954"/>
    </row>
    <row r="12182" spans="4:33" s="304" customFormat="1" ht="15.75" customHeight="1">
      <c r="D12182" s="305"/>
      <c r="AG12182" s="1954"/>
    </row>
    <row r="12184" spans="4:33" s="304" customFormat="1" ht="15.75" customHeight="1">
      <c r="D12184" s="305"/>
      <c r="AG12184" s="1954"/>
    </row>
    <row r="12186" spans="4:33" s="304" customFormat="1" ht="15.75" customHeight="1">
      <c r="D12186" s="305"/>
      <c r="AG12186" s="1954"/>
    </row>
    <row r="12188" spans="4:33" s="304" customFormat="1" ht="15.75" customHeight="1">
      <c r="D12188" s="305"/>
      <c r="AG12188" s="1954"/>
    </row>
    <row r="12190" spans="4:33" s="304" customFormat="1" ht="15.75" customHeight="1">
      <c r="D12190" s="305"/>
      <c r="AG12190" s="1954"/>
    </row>
    <row r="12192" spans="4:33" s="304" customFormat="1" ht="15.75" customHeight="1">
      <c r="D12192" s="305"/>
      <c r="AG12192" s="1954"/>
    </row>
    <row r="12194" spans="4:33" s="304" customFormat="1" ht="15.75" customHeight="1">
      <c r="D12194" s="305"/>
      <c r="AG12194" s="1954"/>
    </row>
    <row r="12196" spans="4:33" s="304" customFormat="1" ht="15.75" customHeight="1">
      <c r="D12196" s="305"/>
      <c r="AG12196" s="1954"/>
    </row>
    <row r="12198" spans="4:33" s="304" customFormat="1" ht="15.75" customHeight="1">
      <c r="D12198" s="305"/>
      <c r="AG12198" s="1954"/>
    </row>
    <row r="12200" spans="4:33" s="304" customFormat="1" ht="15.75" customHeight="1">
      <c r="D12200" s="305"/>
      <c r="AG12200" s="1954"/>
    </row>
    <row r="12202" spans="4:33" s="304" customFormat="1" ht="15.75" customHeight="1">
      <c r="D12202" s="305"/>
      <c r="AG12202" s="1954"/>
    </row>
    <row r="12204" spans="4:33" s="304" customFormat="1" ht="15.75" customHeight="1">
      <c r="D12204" s="305"/>
      <c r="AG12204" s="1954"/>
    </row>
    <row r="12206" spans="4:33" s="304" customFormat="1" ht="15.75" customHeight="1">
      <c r="D12206" s="305"/>
      <c r="AG12206" s="1954"/>
    </row>
    <row r="12208" spans="4:33" s="304" customFormat="1" ht="15.75" customHeight="1">
      <c r="D12208" s="305"/>
      <c r="AG12208" s="1954"/>
    </row>
    <row r="12210" spans="4:33" s="304" customFormat="1" ht="15.75" customHeight="1">
      <c r="D12210" s="305"/>
      <c r="AG12210" s="1954"/>
    </row>
    <row r="12212" spans="4:33" s="304" customFormat="1" ht="15.75" customHeight="1">
      <c r="D12212" s="305"/>
      <c r="AG12212" s="1954"/>
    </row>
    <row r="12214" spans="4:33" s="304" customFormat="1" ht="15.75" customHeight="1">
      <c r="D12214" s="305"/>
      <c r="AG12214" s="1954"/>
    </row>
    <row r="12216" spans="4:33" s="304" customFormat="1" ht="15.75" customHeight="1">
      <c r="D12216" s="305"/>
      <c r="AG12216" s="1954"/>
    </row>
    <row r="12218" spans="4:33" s="304" customFormat="1" ht="15.75" customHeight="1">
      <c r="D12218" s="305"/>
      <c r="AG12218" s="1954"/>
    </row>
    <row r="12220" spans="4:33" s="304" customFormat="1" ht="15.75" customHeight="1">
      <c r="D12220" s="305"/>
      <c r="AG12220" s="1954"/>
    </row>
    <row r="12222" spans="4:33" s="304" customFormat="1" ht="15.75" customHeight="1">
      <c r="D12222" s="305"/>
      <c r="AG12222" s="1954"/>
    </row>
    <row r="12224" spans="4:33" s="304" customFormat="1" ht="15.75" customHeight="1">
      <c r="D12224" s="305"/>
      <c r="AG12224" s="1954"/>
    </row>
    <row r="12226" spans="4:33" s="304" customFormat="1" ht="15.75" customHeight="1">
      <c r="D12226" s="305"/>
      <c r="AG12226" s="1954"/>
    </row>
    <row r="12228" spans="4:33" s="304" customFormat="1" ht="15.75" customHeight="1">
      <c r="D12228" s="305"/>
      <c r="AG12228" s="1954"/>
    </row>
    <row r="12230" spans="4:33" s="304" customFormat="1" ht="15.75" customHeight="1">
      <c r="D12230" s="305"/>
      <c r="AG12230" s="1954"/>
    </row>
    <row r="12232" spans="4:33" s="304" customFormat="1" ht="15.75" customHeight="1">
      <c r="D12232" s="305"/>
      <c r="AG12232" s="1954"/>
    </row>
    <row r="12234" spans="4:33" s="304" customFormat="1" ht="15.75" customHeight="1">
      <c r="D12234" s="305"/>
      <c r="AG12234" s="1954"/>
    </row>
    <row r="12236" spans="4:33" s="304" customFormat="1" ht="15.75" customHeight="1">
      <c r="D12236" s="305"/>
      <c r="AG12236" s="1954"/>
    </row>
    <row r="12238" spans="4:33" s="304" customFormat="1" ht="15.75" customHeight="1">
      <c r="D12238" s="305"/>
      <c r="AG12238" s="1954"/>
    </row>
    <row r="12240" spans="4:33" s="304" customFormat="1" ht="15.75" customHeight="1">
      <c r="D12240" s="305"/>
      <c r="AG12240" s="1954"/>
    </row>
    <row r="12242" spans="4:33" s="304" customFormat="1" ht="15.75" customHeight="1">
      <c r="D12242" s="305"/>
      <c r="AG12242" s="1954"/>
    </row>
    <row r="12244" spans="4:33" s="304" customFormat="1" ht="15.75" customHeight="1">
      <c r="D12244" s="305"/>
      <c r="AG12244" s="1954"/>
    </row>
    <row r="12246" spans="4:33" s="304" customFormat="1" ht="15.75" customHeight="1">
      <c r="D12246" s="305"/>
      <c r="AG12246" s="1954"/>
    </row>
    <row r="12248" spans="4:33" s="304" customFormat="1" ht="15.75" customHeight="1">
      <c r="D12248" s="305"/>
      <c r="AG12248" s="1954"/>
    </row>
    <row r="12250" spans="4:33" s="304" customFormat="1" ht="15.75" customHeight="1">
      <c r="D12250" s="305"/>
      <c r="AG12250" s="1954"/>
    </row>
    <row r="12252" spans="4:33" s="304" customFormat="1" ht="15.75" customHeight="1">
      <c r="D12252" s="305"/>
      <c r="AG12252" s="1954"/>
    </row>
    <row r="12254" spans="4:33" s="304" customFormat="1" ht="15.75" customHeight="1">
      <c r="D12254" s="305"/>
      <c r="AG12254" s="1954"/>
    </row>
    <row r="12256" spans="4:33" s="304" customFormat="1" ht="15.75" customHeight="1">
      <c r="D12256" s="305"/>
      <c r="AG12256" s="1954"/>
    </row>
    <row r="12258" spans="4:33" s="304" customFormat="1" ht="15.75" customHeight="1">
      <c r="D12258" s="305"/>
      <c r="AG12258" s="1954"/>
    </row>
    <row r="12260" spans="4:33" s="304" customFormat="1" ht="15.75" customHeight="1">
      <c r="D12260" s="305"/>
      <c r="AG12260" s="1954"/>
    </row>
    <row r="12262" spans="4:33" s="304" customFormat="1" ht="15.75" customHeight="1">
      <c r="D12262" s="305"/>
      <c r="AG12262" s="1954"/>
    </row>
    <row r="12264" spans="4:33" s="304" customFormat="1" ht="15.75" customHeight="1">
      <c r="D12264" s="305"/>
      <c r="AG12264" s="1954"/>
    </row>
    <row r="12266" spans="4:33" s="304" customFormat="1" ht="15.75" customHeight="1">
      <c r="D12266" s="305"/>
      <c r="AG12266" s="1954"/>
    </row>
    <row r="12268" spans="4:33" s="304" customFormat="1" ht="15.75" customHeight="1">
      <c r="D12268" s="305"/>
      <c r="AG12268" s="1954"/>
    </row>
    <row r="12270" spans="4:33" s="304" customFormat="1" ht="15.75" customHeight="1">
      <c r="D12270" s="305"/>
      <c r="AG12270" s="1954"/>
    </row>
    <row r="12272" spans="4:33" s="304" customFormat="1" ht="15.75" customHeight="1">
      <c r="D12272" s="305"/>
      <c r="AG12272" s="1954"/>
    </row>
    <row r="12274" spans="4:33" s="304" customFormat="1" ht="15.75" customHeight="1">
      <c r="D12274" s="305"/>
      <c r="AG12274" s="1954"/>
    </row>
    <row r="12276" spans="4:33" s="304" customFormat="1" ht="15.75" customHeight="1">
      <c r="D12276" s="305"/>
      <c r="AG12276" s="1954"/>
    </row>
    <row r="12278" spans="4:33" s="304" customFormat="1" ht="15.75" customHeight="1">
      <c r="D12278" s="305"/>
      <c r="AG12278" s="1954"/>
    </row>
    <row r="12280" spans="4:33" s="304" customFormat="1" ht="15.75" customHeight="1">
      <c r="D12280" s="305"/>
      <c r="AG12280" s="1954"/>
    </row>
    <row r="12282" spans="4:33" s="304" customFormat="1" ht="15.75" customHeight="1">
      <c r="D12282" s="305"/>
      <c r="AG12282" s="1954"/>
    </row>
    <row r="12284" spans="4:33" s="304" customFormat="1" ht="15.75" customHeight="1">
      <c r="D12284" s="305"/>
      <c r="AG12284" s="1954"/>
    </row>
    <row r="12286" spans="4:33" s="304" customFormat="1" ht="15.75" customHeight="1">
      <c r="D12286" s="305"/>
      <c r="AG12286" s="1954"/>
    </row>
    <row r="12288" spans="4:33" s="304" customFormat="1" ht="15.75" customHeight="1">
      <c r="D12288" s="305"/>
      <c r="AG12288" s="1954"/>
    </row>
    <row r="12290" spans="4:33" s="304" customFormat="1" ht="15.75" customHeight="1">
      <c r="D12290" s="305"/>
      <c r="AG12290" s="1954"/>
    </row>
    <row r="12292" spans="4:33" s="304" customFormat="1" ht="15.75" customHeight="1">
      <c r="D12292" s="305"/>
      <c r="AG12292" s="1954"/>
    </row>
    <row r="12294" spans="4:33" s="304" customFormat="1" ht="15.75" customHeight="1">
      <c r="D12294" s="305"/>
      <c r="AG12294" s="1954"/>
    </row>
    <row r="12296" spans="4:33" s="304" customFormat="1" ht="15.75" customHeight="1">
      <c r="D12296" s="305"/>
      <c r="AG12296" s="1954"/>
    </row>
    <row r="12298" spans="4:33" s="304" customFormat="1" ht="15.75" customHeight="1">
      <c r="D12298" s="305"/>
      <c r="AG12298" s="1954"/>
    </row>
    <row r="12300" spans="4:33" s="304" customFormat="1" ht="15.75" customHeight="1">
      <c r="D12300" s="305"/>
      <c r="AG12300" s="1954"/>
    </row>
    <row r="12302" spans="4:33" s="304" customFormat="1" ht="15.75" customHeight="1">
      <c r="D12302" s="305"/>
      <c r="AG12302" s="1954"/>
    </row>
    <row r="12304" spans="4:33" s="304" customFormat="1" ht="15.75" customHeight="1">
      <c r="D12304" s="305"/>
      <c r="AG12304" s="1954"/>
    </row>
    <row r="12306" spans="4:33" s="304" customFormat="1" ht="15.75" customHeight="1">
      <c r="D12306" s="305"/>
      <c r="AG12306" s="1954"/>
    </row>
    <row r="12308" spans="4:33" s="304" customFormat="1" ht="15.75" customHeight="1">
      <c r="D12308" s="305"/>
      <c r="AG12308" s="1954"/>
    </row>
    <row r="12310" spans="4:33" s="304" customFormat="1" ht="15.75" customHeight="1">
      <c r="D12310" s="305"/>
      <c r="AG12310" s="1954"/>
    </row>
    <row r="12312" spans="4:33" s="304" customFormat="1" ht="15.75" customHeight="1">
      <c r="D12312" s="305"/>
      <c r="AG12312" s="1954"/>
    </row>
    <row r="12314" spans="4:33" s="304" customFormat="1" ht="15.75" customHeight="1">
      <c r="D12314" s="305"/>
      <c r="AG12314" s="1954"/>
    </row>
    <row r="12316" spans="4:33" s="304" customFormat="1" ht="15.75" customHeight="1">
      <c r="D12316" s="305"/>
      <c r="AG12316" s="1954"/>
    </row>
    <row r="12318" spans="4:33" s="304" customFormat="1" ht="15.75" customHeight="1">
      <c r="D12318" s="305"/>
      <c r="AG12318" s="1954"/>
    </row>
    <row r="12320" spans="4:33" s="304" customFormat="1" ht="15.75" customHeight="1">
      <c r="D12320" s="305"/>
      <c r="AG12320" s="1954"/>
    </row>
    <row r="12322" spans="4:33" s="304" customFormat="1" ht="15.75" customHeight="1">
      <c r="D12322" s="305"/>
      <c r="AG12322" s="1954"/>
    </row>
    <row r="12324" spans="4:33" s="304" customFormat="1" ht="15.75" customHeight="1">
      <c r="D12324" s="305"/>
      <c r="AG12324" s="1954"/>
    </row>
    <row r="12326" spans="4:33" s="304" customFormat="1" ht="15.75" customHeight="1">
      <c r="D12326" s="305"/>
      <c r="AG12326" s="1954"/>
    </row>
    <row r="12328" spans="4:33" s="304" customFormat="1" ht="15.75" customHeight="1">
      <c r="D12328" s="305"/>
      <c r="AG12328" s="1954"/>
    </row>
    <row r="12330" spans="4:33" s="304" customFormat="1" ht="15.75" customHeight="1">
      <c r="D12330" s="305"/>
      <c r="AG12330" s="1954"/>
    </row>
    <row r="12332" spans="4:33" s="304" customFormat="1" ht="15.75" customHeight="1">
      <c r="D12332" s="305"/>
      <c r="AG12332" s="1954"/>
    </row>
    <row r="12334" spans="4:33" s="304" customFormat="1" ht="15.75" customHeight="1">
      <c r="D12334" s="305"/>
      <c r="AG12334" s="1954"/>
    </row>
    <row r="12336" spans="4:33" s="304" customFormat="1" ht="15.75" customHeight="1">
      <c r="D12336" s="305"/>
      <c r="AG12336" s="1954"/>
    </row>
    <row r="12338" spans="4:33" s="304" customFormat="1" ht="15.75" customHeight="1">
      <c r="D12338" s="305"/>
      <c r="AG12338" s="1954"/>
    </row>
    <row r="12340" spans="4:33" s="304" customFormat="1" ht="15.75" customHeight="1">
      <c r="D12340" s="305"/>
      <c r="AG12340" s="1954"/>
    </row>
    <row r="12342" spans="4:33" s="304" customFormat="1" ht="15.75" customHeight="1">
      <c r="D12342" s="305"/>
      <c r="AG12342" s="1954"/>
    </row>
    <row r="12344" spans="4:33" s="304" customFormat="1" ht="15.75" customHeight="1">
      <c r="D12344" s="305"/>
      <c r="AG12344" s="1954"/>
    </row>
    <row r="12346" spans="4:33" s="304" customFormat="1" ht="15.75" customHeight="1">
      <c r="D12346" s="305"/>
      <c r="AG12346" s="1954"/>
    </row>
    <row r="12348" spans="4:33" s="304" customFormat="1" ht="15.75" customHeight="1">
      <c r="D12348" s="305"/>
      <c r="AG12348" s="1954"/>
    </row>
    <row r="12350" spans="4:33" s="304" customFormat="1" ht="15.75" customHeight="1">
      <c r="D12350" s="305"/>
      <c r="AG12350" s="1954"/>
    </row>
    <row r="12352" spans="4:33" s="304" customFormat="1" ht="15.75" customHeight="1">
      <c r="D12352" s="305"/>
      <c r="AG12352" s="1954"/>
    </row>
    <row r="12354" spans="4:33" s="304" customFormat="1" ht="15.75" customHeight="1">
      <c r="D12354" s="305"/>
      <c r="AG12354" s="1954"/>
    </row>
    <row r="12356" spans="4:33" s="304" customFormat="1" ht="15.75" customHeight="1">
      <c r="D12356" s="305"/>
      <c r="AG12356" s="1954"/>
    </row>
    <row r="12358" spans="4:33" s="304" customFormat="1" ht="15.75" customHeight="1">
      <c r="D12358" s="305"/>
      <c r="AG12358" s="1954"/>
    </row>
    <row r="12360" spans="4:33" s="304" customFormat="1" ht="15.75" customHeight="1">
      <c r="D12360" s="305"/>
      <c r="AG12360" s="1954"/>
    </row>
    <row r="12362" spans="4:33" s="304" customFormat="1" ht="15.75" customHeight="1">
      <c r="D12362" s="305"/>
      <c r="AG12362" s="1954"/>
    </row>
    <row r="12364" spans="4:33" s="304" customFormat="1" ht="15.75" customHeight="1">
      <c r="D12364" s="305"/>
      <c r="AG12364" s="1954"/>
    </row>
    <row r="12366" spans="4:33" s="304" customFormat="1" ht="15.75" customHeight="1">
      <c r="D12366" s="305"/>
      <c r="AG12366" s="1954"/>
    </row>
    <row r="12368" spans="4:33" s="304" customFormat="1" ht="15.75" customHeight="1">
      <c r="D12368" s="305"/>
      <c r="AG12368" s="1954"/>
    </row>
    <row r="12370" spans="4:33" s="304" customFormat="1" ht="15.75" customHeight="1">
      <c r="D12370" s="305"/>
      <c r="AG12370" s="1954"/>
    </row>
    <row r="12372" spans="4:33" s="304" customFormat="1" ht="15.75" customHeight="1">
      <c r="D12372" s="305"/>
      <c r="AG12372" s="1954"/>
    </row>
    <row r="12374" spans="4:33" s="304" customFormat="1" ht="15.75" customHeight="1">
      <c r="D12374" s="305"/>
      <c r="AG12374" s="1954"/>
    </row>
    <row r="12376" spans="4:33" s="304" customFormat="1" ht="15.75" customHeight="1">
      <c r="D12376" s="305"/>
      <c r="AG12376" s="1954"/>
    </row>
    <row r="12378" spans="4:33" s="304" customFormat="1" ht="15.75" customHeight="1">
      <c r="D12378" s="305"/>
      <c r="AG12378" s="1954"/>
    </row>
    <row r="12380" spans="4:33" s="304" customFormat="1" ht="15.75" customHeight="1">
      <c r="D12380" s="305"/>
      <c r="AG12380" s="1954"/>
    </row>
    <row r="12382" spans="4:33" s="304" customFormat="1" ht="15.75" customHeight="1">
      <c r="D12382" s="305"/>
      <c r="AG12382" s="1954"/>
    </row>
    <row r="12384" spans="4:33" s="304" customFormat="1" ht="15.75" customHeight="1">
      <c r="D12384" s="305"/>
      <c r="AG12384" s="1954"/>
    </row>
    <row r="12386" spans="4:33" s="304" customFormat="1" ht="15.75" customHeight="1">
      <c r="D12386" s="305"/>
      <c r="AG12386" s="1954"/>
    </row>
    <row r="12388" spans="4:33" s="304" customFormat="1" ht="15.75" customHeight="1">
      <c r="D12388" s="305"/>
      <c r="AG12388" s="1954"/>
    </row>
    <row r="12390" spans="4:33" s="304" customFormat="1" ht="15.75" customHeight="1">
      <c r="D12390" s="305"/>
      <c r="AG12390" s="1954"/>
    </row>
    <row r="12392" spans="4:33" s="304" customFormat="1" ht="15.75" customHeight="1">
      <c r="D12392" s="305"/>
      <c r="AG12392" s="1954"/>
    </row>
    <row r="12394" spans="4:33" s="304" customFormat="1" ht="15.75" customHeight="1">
      <c r="D12394" s="305"/>
      <c r="AG12394" s="1954"/>
    </row>
    <row r="12396" spans="4:33" s="304" customFormat="1" ht="15.75" customHeight="1">
      <c r="D12396" s="305"/>
      <c r="AG12396" s="1954"/>
    </row>
    <row r="12398" spans="4:33" s="304" customFormat="1" ht="15.75" customHeight="1">
      <c r="D12398" s="305"/>
      <c r="AG12398" s="1954"/>
    </row>
    <row r="12400" spans="4:33" s="304" customFormat="1" ht="15.75" customHeight="1">
      <c r="D12400" s="305"/>
      <c r="AG12400" s="1954"/>
    </row>
    <row r="12402" spans="4:33" s="304" customFormat="1" ht="15.75" customHeight="1">
      <c r="D12402" s="305"/>
      <c r="AG12402" s="1954"/>
    </row>
    <row r="12404" spans="4:33" s="304" customFormat="1" ht="15.75" customHeight="1">
      <c r="D12404" s="305"/>
      <c r="AG12404" s="1954"/>
    </row>
    <row r="12406" spans="4:33" s="304" customFormat="1" ht="15.75" customHeight="1">
      <c r="D12406" s="305"/>
      <c r="AG12406" s="1954"/>
    </row>
    <row r="12408" spans="4:33" s="304" customFormat="1" ht="15.75" customHeight="1">
      <c r="D12408" s="305"/>
      <c r="AG12408" s="1954"/>
    </row>
    <row r="12410" spans="4:33" s="304" customFormat="1" ht="15.75" customHeight="1">
      <c r="D12410" s="305"/>
      <c r="AG12410" s="1954"/>
    </row>
    <row r="12412" spans="4:33" s="304" customFormat="1" ht="15.75" customHeight="1">
      <c r="D12412" s="305"/>
      <c r="AG12412" s="1954"/>
    </row>
    <row r="12414" spans="4:33" s="304" customFormat="1" ht="15.75" customHeight="1">
      <c r="D12414" s="305"/>
      <c r="AG12414" s="1954"/>
    </row>
    <row r="12416" spans="4:33" s="304" customFormat="1" ht="15.75" customHeight="1">
      <c r="D12416" s="305"/>
      <c r="AG12416" s="1954"/>
    </row>
    <row r="12418" spans="4:33" s="304" customFormat="1" ht="15.75" customHeight="1">
      <c r="D12418" s="305"/>
      <c r="AG12418" s="1954"/>
    </row>
    <row r="12420" spans="4:33" s="304" customFormat="1" ht="15.75" customHeight="1">
      <c r="D12420" s="305"/>
      <c r="AG12420" s="1954"/>
    </row>
    <row r="12422" spans="4:33" s="304" customFormat="1" ht="15.75" customHeight="1">
      <c r="D12422" s="305"/>
      <c r="AG12422" s="1954"/>
    </row>
    <row r="12424" spans="4:33" s="304" customFormat="1" ht="15.75" customHeight="1">
      <c r="D12424" s="305"/>
      <c r="AG12424" s="1954"/>
    </row>
    <row r="12426" spans="4:33" s="304" customFormat="1" ht="15.75" customHeight="1">
      <c r="D12426" s="305"/>
      <c r="AG12426" s="1954"/>
    </row>
    <row r="12428" spans="4:33" s="304" customFormat="1" ht="15.75" customHeight="1">
      <c r="D12428" s="305"/>
      <c r="AG12428" s="1954"/>
    </row>
    <row r="12430" spans="4:33" s="304" customFormat="1" ht="15.75" customHeight="1">
      <c r="D12430" s="305"/>
      <c r="AG12430" s="1954"/>
    </row>
    <row r="12432" spans="4:33" s="304" customFormat="1" ht="15.75" customHeight="1">
      <c r="D12432" s="305"/>
      <c r="AG12432" s="1954"/>
    </row>
    <row r="12434" spans="4:33" s="304" customFormat="1" ht="15.75" customHeight="1">
      <c r="D12434" s="305"/>
      <c r="AG12434" s="1954"/>
    </row>
    <row r="12436" spans="4:33" s="304" customFormat="1" ht="15.75" customHeight="1">
      <c r="D12436" s="305"/>
      <c r="AG12436" s="1954"/>
    </row>
    <row r="12438" spans="4:33" s="304" customFormat="1" ht="15.75" customHeight="1">
      <c r="D12438" s="305"/>
      <c r="AG12438" s="1954"/>
    </row>
    <row r="12440" spans="4:33" s="304" customFormat="1" ht="15.75" customHeight="1">
      <c r="D12440" s="305"/>
      <c r="AG12440" s="1954"/>
    </row>
    <row r="12442" spans="4:33" s="304" customFormat="1" ht="15.75" customHeight="1">
      <c r="D12442" s="305"/>
      <c r="AG12442" s="1954"/>
    </row>
    <row r="12444" spans="4:33" s="304" customFormat="1" ht="15.75" customHeight="1">
      <c r="D12444" s="305"/>
      <c r="AG12444" s="1954"/>
    </row>
    <row r="12446" spans="4:33" s="304" customFormat="1" ht="15.75" customHeight="1">
      <c r="D12446" s="305"/>
      <c r="AG12446" s="1954"/>
    </row>
    <row r="12448" spans="4:33" s="304" customFormat="1" ht="15.75" customHeight="1">
      <c r="D12448" s="305"/>
      <c r="AG12448" s="1954"/>
    </row>
    <row r="12450" spans="4:33" s="304" customFormat="1" ht="15.75" customHeight="1">
      <c r="D12450" s="305"/>
      <c r="AG12450" s="1954"/>
    </row>
    <row r="12452" spans="4:33" s="304" customFormat="1" ht="15.75" customHeight="1">
      <c r="D12452" s="305"/>
      <c r="AG12452" s="1954"/>
    </row>
    <row r="12454" spans="4:33" s="304" customFormat="1" ht="15.75" customHeight="1">
      <c r="D12454" s="305"/>
      <c r="AG12454" s="1954"/>
    </row>
    <row r="12456" spans="4:33" s="304" customFormat="1" ht="15.75" customHeight="1">
      <c r="D12456" s="305"/>
      <c r="AG12456" s="1954"/>
    </row>
    <row r="12458" spans="4:33" s="304" customFormat="1" ht="15.75" customHeight="1">
      <c r="D12458" s="305"/>
      <c r="AG12458" s="1954"/>
    </row>
    <row r="12460" spans="4:33" s="304" customFormat="1" ht="15.75" customHeight="1">
      <c r="D12460" s="305"/>
      <c r="AG12460" s="1954"/>
    </row>
    <row r="12462" spans="4:33" s="304" customFormat="1" ht="15.75" customHeight="1">
      <c r="D12462" s="305"/>
      <c r="AG12462" s="1954"/>
    </row>
    <row r="12464" spans="4:33" s="304" customFormat="1" ht="15.75" customHeight="1">
      <c r="D12464" s="305"/>
      <c r="AG12464" s="1954"/>
    </row>
    <row r="12466" spans="4:33" s="304" customFormat="1" ht="15.75" customHeight="1">
      <c r="D12466" s="305"/>
      <c r="AG12466" s="1954"/>
    </row>
    <row r="12468" spans="4:33" s="304" customFormat="1" ht="15.75" customHeight="1">
      <c r="D12468" s="305"/>
      <c r="AG12468" s="1954"/>
    </row>
    <row r="12470" spans="4:33" s="304" customFormat="1" ht="15.75" customHeight="1">
      <c r="D12470" s="305"/>
      <c r="AG12470" s="1954"/>
    </row>
    <row r="12472" spans="4:33" s="304" customFormat="1" ht="15.75" customHeight="1">
      <c r="D12472" s="305"/>
      <c r="AG12472" s="1954"/>
    </row>
    <row r="12474" spans="4:33" s="304" customFormat="1" ht="15.75" customHeight="1">
      <c r="D12474" s="305"/>
      <c r="AG12474" s="1954"/>
    </row>
    <row r="12476" spans="4:33" s="304" customFormat="1" ht="15.75" customHeight="1">
      <c r="D12476" s="305"/>
      <c r="AG12476" s="1954"/>
    </row>
    <row r="12478" spans="4:33" s="304" customFormat="1" ht="15.75" customHeight="1">
      <c r="D12478" s="305"/>
      <c r="AG12478" s="1954"/>
    </row>
    <row r="12480" spans="4:33" s="304" customFormat="1" ht="15.75" customHeight="1">
      <c r="D12480" s="305"/>
      <c r="AG12480" s="1954"/>
    </row>
    <row r="12482" spans="4:33" s="304" customFormat="1" ht="15.75" customHeight="1">
      <c r="D12482" s="305"/>
      <c r="AG12482" s="1954"/>
    </row>
    <row r="12484" spans="4:33" s="304" customFormat="1" ht="15.75" customHeight="1">
      <c r="D12484" s="305"/>
      <c r="AG12484" s="1954"/>
    </row>
    <row r="12486" spans="4:33" s="304" customFormat="1" ht="15.75" customHeight="1">
      <c r="D12486" s="305"/>
      <c r="AG12486" s="1954"/>
    </row>
    <row r="12488" spans="4:33" s="304" customFormat="1" ht="15.75" customHeight="1">
      <c r="D12488" s="305"/>
      <c r="AG12488" s="1954"/>
    </row>
    <row r="12490" spans="4:33" s="304" customFormat="1" ht="15.75" customHeight="1">
      <c r="D12490" s="305"/>
      <c r="AG12490" s="1954"/>
    </row>
    <row r="12492" spans="4:33" s="304" customFormat="1" ht="15.75" customHeight="1">
      <c r="D12492" s="305"/>
      <c r="AG12492" s="1954"/>
    </row>
    <row r="12494" spans="4:33" s="304" customFormat="1" ht="15.75" customHeight="1">
      <c r="D12494" s="305"/>
      <c r="AG12494" s="1954"/>
    </row>
    <row r="12496" spans="4:33" s="304" customFormat="1" ht="15.75" customHeight="1">
      <c r="D12496" s="305"/>
      <c r="AG12496" s="1954"/>
    </row>
    <row r="12498" spans="4:33" s="304" customFormat="1" ht="15.75" customHeight="1">
      <c r="D12498" s="305"/>
      <c r="AG12498" s="1954"/>
    </row>
    <row r="12500" spans="4:33" s="304" customFormat="1" ht="15.75" customHeight="1">
      <c r="D12500" s="305"/>
      <c r="AG12500" s="1954"/>
    </row>
    <row r="12502" spans="4:33" s="304" customFormat="1" ht="15.75" customHeight="1">
      <c r="D12502" s="305"/>
      <c r="AG12502" s="1954"/>
    </row>
    <row r="12504" spans="4:33" s="304" customFormat="1" ht="15.75" customHeight="1">
      <c r="D12504" s="305"/>
      <c r="AG12504" s="1954"/>
    </row>
    <row r="12506" spans="4:33" s="304" customFormat="1" ht="15.75" customHeight="1">
      <c r="D12506" s="305"/>
      <c r="AG12506" s="1954"/>
    </row>
    <row r="12508" spans="4:33" s="304" customFormat="1" ht="15.75" customHeight="1">
      <c r="D12508" s="305"/>
      <c r="AG12508" s="1954"/>
    </row>
    <row r="12510" spans="4:33" s="304" customFormat="1" ht="15.75" customHeight="1">
      <c r="D12510" s="305"/>
      <c r="AG12510" s="1954"/>
    </row>
    <row r="12512" spans="4:33" s="304" customFormat="1" ht="15.75" customHeight="1">
      <c r="D12512" s="305"/>
      <c r="AG12512" s="1954"/>
    </row>
    <row r="12514" spans="4:33" s="304" customFormat="1" ht="15.75" customHeight="1">
      <c r="D12514" s="305"/>
      <c r="AG12514" s="1954"/>
    </row>
    <row r="12516" spans="4:33" s="304" customFormat="1" ht="15.75" customHeight="1">
      <c r="D12516" s="305"/>
      <c r="AG12516" s="1954"/>
    </row>
    <row r="12518" spans="4:33" s="304" customFormat="1" ht="15.75" customHeight="1">
      <c r="D12518" s="305"/>
      <c r="AG12518" s="1954"/>
    </row>
    <row r="12520" spans="4:33" s="304" customFormat="1" ht="15.75" customHeight="1">
      <c r="D12520" s="305"/>
      <c r="AG12520" s="1954"/>
    </row>
    <row r="12522" spans="4:33" s="304" customFormat="1" ht="15.75" customHeight="1">
      <c r="D12522" s="305"/>
      <c r="AG12522" s="1954"/>
    </row>
    <row r="12524" spans="4:33" s="304" customFormat="1" ht="15.75" customHeight="1">
      <c r="D12524" s="305"/>
      <c r="AG12524" s="1954"/>
    </row>
    <row r="12526" spans="4:33" s="304" customFormat="1" ht="15.75" customHeight="1">
      <c r="D12526" s="305"/>
      <c r="AG12526" s="1954"/>
    </row>
    <row r="12528" spans="4:33" s="304" customFormat="1" ht="15.75" customHeight="1">
      <c r="D12528" s="305"/>
      <c r="AG12528" s="1954"/>
    </row>
    <row r="12530" spans="4:33" s="304" customFormat="1" ht="15.75" customHeight="1">
      <c r="D12530" s="305"/>
      <c r="AG12530" s="1954"/>
    </row>
    <row r="12532" spans="4:33" s="304" customFormat="1" ht="15.75" customHeight="1">
      <c r="D12532" s="305"/>
      <c r="AG12532" s="1954"/>
    </row>
    <row r="12534" spans="4:33" s="304" customFormat="1" ht="15.75" customHeight="1">
      <c r="D12534" s="305"/>
      <c r="AG12534" s="1954"/>
    </row>
    <row r="12536" spans="4:33" s="304" customFormat="1" ht="15.75" customHeight="1">
      <c r="D12536" s="305"/>
      <c r="AG12536" s="1954"/>
    </row>
    <row r="12538" spans="4:33" s="304" customFormat="1" ht="15.75" customHeight="1">
      <c r="D12538" s="305"/>
      <c r="AG12538" s="1954"/>
    </row>
    <row r="12540" spans="4:33" s="304" customFormat="1" ht="15.75" customHeight="1">
      <c r="D12540" s="305"/>
      <c r="AG12540" s="1954"/>
    </row>
    <row r="12542" spans="4:33" s="304" customFormat="1" ht="15.75" customHeight="1">
      <c r="D12542" s="305"/>
      <c r="AG12542" s="1954"/>
    </row>
    <row r="12544" spans="4:33" s="304" customFormat="1" ht="15.75" customHeight="1">
      <c r="D12544" s="305"/>
      <c r="AG12544" s="1954"/>
    </row>
    <row r="12546" spans="4:33" s="304" customFormat="1" ht="15.75" customHeight="1">
      <c r="D12546" s="305"/>
      <c r="AG12546" s="1954"/>
    </row>
    <row r="12548" spans="4:33" s="304" customFormat="1" ht="15.75" customHeight="1">
      <c r="D12548" s="305"/>
      <c r="AG12548" s="1954"/>
    </row>
    <row r="12550" spans="4:33" s="304" customFormat="1" ht="15.75" customHeight="1">
      <c r="D12550" s="305"/>
      <c r="AG12550" s="1954"/>
    </row>
    <row r="12552" spans="4:33" s="304" customFormat="1" ht="15.75" customHeight="1">
      <c r="D12552" s="305"/>
      <c r="AG12552" s="1954"/>
    </row>
    <row r="12554" spans="4:33" s="304" customFormat="1" ht="15.75" customHeight="1">
      <c r="D12554" s="305"/>
      <c r="AG12554" s="1954"/>
    </row>
    <row r="12556" spans="4:33" s="304" customFormat="1" ht="15.75" customHeight="1">
      <c r="D12556" s="305"/>
      <c r="AG12556" s="1954"/>
    </row>
    <row r="12558" spans="4:33" s="304" customFormat="1" ht="15.75" customHeight="1">
      <c r="D12558" s="305"/>
      <c r="AG12558" s="1954"/>
    </row>
    <row r="12560" spans="4:33" s="304" customFormat="1" ht="15.75" customHeight="1">
      <c r="D12560" s="305"/>
      <c r="AG12560" s="1954"/>
    </row>
    <row r="12562" spans="4:33" s="304" customFormat="1" ht="15.75" customHeight="1">
      <c r="D12562" s="305"/>
      <c r="AG12562" s="1954"/>
    </row>
    <row r="12564" spans="4:33" s="304" customFormat="1" ht="15.75" customHeight="1">
      <c r="D12564" s="305"/>
      <c r="AG12564" s="1954"/>
    </row>
    <row r="12566" spans="4:33" s="304" customFormat="1" ht="15.75" customHeight="1">
      <c r="D12566" s="305"/>
      <c r="AG12566" s="1954"/>
    </row>
    <row r="12568" spans="4:33" s="304" customFormat="1" ht="15.75" customHeight="1">
      <c r="D12568" s="305"/>
      <c r="AG12568" s="1954"/>
    </row>
    <row r="12570" spans="4:33" s="304" customFormat="1" ht="15.75" customHeight="1">
      <c r="D12570" s="305"/>
      <c r="AG12570" s="1954"/>
    </row>
    <row r="12572" spans="4:33" s="304" customFormat="1" ht="15.75" customHeight="1">
      <c r="D12572" s="305"/>
      <c r="AG12572" s="1954"/>
    </row>
    <row r="12574" spans="4:33" s="304" customFormat="1" ht="15.75" customHeight="1">
      <c r="D12574" s="305"/>
      <c r="AG12574" s="1954"/>
    </row>
    <row r="12576" spans="4:33" s="304" customFormat="1" ht="15.75" customHeight="1">
      <c r="D12576" s="305"/>
      <c r="AG12576" s="1954"/>
    </row>
    <row r="12578" spans="4:33" s="304" customFormat="1" ht="15.75" customHeight="1">
      <c r="D12578" s="305"/>
      <c r="AG12578" s="1954"/>
    </row>
    <row r="12580" spans="4:33" s="304" customFormat="1" ht="15.75" customHeight="1">
      <c r="D12580" s="305"/>
      <c r="AG12580" s="1954"/>
    </row>
    <row r="12582" spans="4:33" s="304" customFormat="1" ht="15.75" customHeight="1">
      <c r="D12582" s="305"/>
      <c r="AG12582" s="1954"/>
    </row>
    <row r="12584" spans="4:33" s="304" customFormat="1" ht="15.75" customHeight="1">
      <c r="D12584" s="305"/>
      <c r="AG12584" s="1954"/>
    </row>
    <row r="12586" spans="4:33" s="304" customFormat="1" ht="15.75" customHeight="1">
      <c r="D12586" s="305"/>
      <c r="AG12586" s="1954"/>
    </row>
    <row r="12588" spans="4:33" s="304" customFormat="1" ht="15.75" customHeight="1">
      <c r="D12588" s="305"/>
      <c r="AG12588" s="1954"/>
    </row>
    <row r="12590" spans="4:33" s="304" customFormat="1" ht="15.75" customHeight="1">
      <c r="D12590" s="305"/>
      <c r="AG12590" s="1954"/>
    </row>
    <row r="12592" spans="4:33" s="304" customFormat="1" ht="15.75" customHeight="1">
      <c r="D12592" s="305"/>
      <c r="AG12592" s="1954"/>
    </row>
    <row r="12594" spans="4:33" s="304" customFormat="1" ht="15.75" customHeight="1">
      <c r="D12594" s="305"/>
      <c r="AG12594" s="1954"/>
    </row>
    <row r="12596" spans="4:33" s="304" customFormat="1" ht="15.75" customHeight="1">
      <c r="D12596" s="305"/>
      <c r="AG12596" s="1954"/>
    </row>
    <row r="12598" spans="4:33" s="304" customFormat="1" ht="15.75" customHeight="1">
      <c r="D12598" s="305"/>
      <c r="AG12598" s="1954"/>
    </row>
    <row r="12600" spans="4:33" s="304" customFormat="1" ht="15.75" customHeight="1">
      <c r="D12600" s="305"/>
      <c r="AG12600" s="1954"/>
    </row>
    <row r="12602" spans="4:33" s="304" customFormat="1" ht="15.75" customHeight="1">
      <c r="D12602" s="305"/>
      <c r="AG12602" s="1954"/>
    </row>
    <row r="12604" spans="4:33" s="304" customFormat="1" ht="15.75" customHeight="1">
      <c r="D12604" s="305"/>
      <c r="AG12604" s="1954"/>
    </row>
    <row r="12606" spans="4:33" s="304" customFormat="1" ht="15.75" customHeight="1">
      <c r="D12606" s="305"/>
      <c r="AG12606" s="1954"/>
    </row>
    <row r="12608" spans="4:33" s="304" customFormat="1" ht="15.75" customHeight="1">
      <c r="D12608" s="305"/>
      <c r="AG12608" s="1954"/>
    </row>
    <row r="12610" spans="4:33" s="304" customFormat="1" ht="15.75" customHeight="1">
      <c r="D12610" s="305"/>
      <c r="AG12610" s="1954"/>
    </row>
    <row r="12612" spans="4:33" s="304" customFormat="1" ht="15.75" customHeight="1">
      <c r="D12612" s="305"/>
      <c r="AG12612" s="1954"/>
    </row>
    <row r="12614" spans="4:33" s="304" customFormat="1" ht="15.75" customHeight="1">
      <c r="D12614" s="305"/>
      <c r="AG12614" s="1954"/>
    </row>
    <row r="12616" spans="4:33" s="304" customFormat="1" ht="15.75" customHeight="1">
      <c r="D12616" s="305"/>
      <c r="AG12616" s="1954"/>
    </row>
    <row r="12618" spans="4:33" s="304" customFormat="1" ht="15.75" customHeight="1">
      <c r="D12618" s="305"/>
      <c r="AG12618" s="1954"/>
    </row>
    <row r="12620" spans="4:33" s="304" customFormat="1" ht="15.75" customHeight="1">
      <c r="D12620" s="305"/>
      <c r="AG12620" s="1954"/>
    </row>
    <row r="12622" spans="4:33" s="304" customFormat="1" ht="15.75" customHeight="1">
      <c r="D12622" s="305"/>
      <c r="AG12622" s="1954"/>
    </row>
    <row r="12624" spans="4:33" s="304" customFormat="1" ht="15.75" customHeight="1">
      <c r="D12624" s="305"/>
      <c r="AG12624" s="1954"/>
    </row>
    <row r="12626" spans="4:33" s="304" customFormat="1" ht="15.75" customHeight="1">
      <c r="D12626" s="305"/>
      <c r="AG12626" s="1954"/>
    </row>
    <row r="12628" spans="4:33" s="304" customFormat="1" ht="15.75" customHeight="1">
      <c r="D12628" s="305"/>
      <c r="AG12628" s="1954"/>
    </row>
    <row r="12630" spans="4:33" s="304" customFormat="1" ht="15.75" customHeight="1">
      <c r="D12630" s="305"/>
      <c r="AG12630" s="1954"/>
    </row>
    <row r="12632" spans="4:33" s="304" customFormat="1" ht="15.75" customHeight="1">
      <c r="D12632" s="305"/>
      <c r="AG12632" s="1954"/>
    </row>
    <row r="12634" spans="4:33" s="304" customFormat="1" ht="15.75" customHeight="1">
      <c r="D12634" s="305"/>
      <c r="AG12634" s="1954"/>
    </row>
    <row r="12636" spans="4:33" s="304" customFormat="1" ht="15.75" customHeight="1">
      <c r="D12636" s="305"/>
      <c r="AG12636" s="1954"/>
    </row>
    <row r="12638" spans="4:33" s="304" customFormat="1" ht="15.75" customHeight="1">
      <c r="D12638" s="305"/>
      <c r="AG12638" s="1954"/>
    </row>
    <row r="12640" spans="4:33" s="304" customFormat="1" ht="15.75" customHeight="1">
      <c r="D12640" s="305"/>
      <c r="AG12640" s="1954"/>
    </row>
    <row r="12642" spans="4:33" s="304" customFormat="1" ht="15.75" customHeight="1">
      <c r="D12642" s="305"/>
      <c r="AG12642" s="1954"/>
    </row>
    <row r="12644" spans="4:33" s="304" customFormat="1" ht="15.75" customHeight="1">
      <c r="D12644" s="305"/>
      <c r="AG12644" s="1954"/>
    </row>
    <row r="12646" spans="4:33" s="304" customFormat="1" ht="15.75" customHeight="1">
      <c r="D12646" s="305"/>
      <c r="AG12646" s="1954"/>
    </row>
    <row r="12648" spans="4:33" s="304" customFormat="1" ht="15.75" customHeight="1">
      <c r="D12648" s="305"/>
      <c r="AG12648" s="1954"/>
    </row>
    <row r="12650" spans="4:33" s="304" customFormat="1" ht="15.75" customHeight="1">
      <c r="D12650" s="305"/>
      <c r="AG12650" s="1954"/>
    </row>
    <row r="12652" spans="4:33" s="304" customFormat="1" ht="15.75" customHeight="1">
      <c r="D12652" s="305"/>
      <c r="AG12652" s="1954"/>
    </row>
    <row r="12654" spans="4:33" s="304" customFormat="1" ht="15.75" customHeight="1">
      <c r="D12654" s="305"/>
      <c r="AG12654" s="1954"/>
    </row>
    <row r="12656" spans="4:33" s="304" customFormat="1" ht="15.75" customHeight="1">
      <c r="D12656" s="305"/>
      <c r="AG12656" s="1954"/>
    </row>
    <row r="12658" spans="4:33" s="304" customFormat="1" ht="15.75" customHeight="1">
      <c r="D12658" s="305"/>
      <c r="AG12658" s="1954"/>
    </row>
    <row r="12660" spans="4:33" s="304" customFormat="1" ht="15.75" customHeight="1">
      <c r="D12660" s="305"/>
      <c r="AG12660" s="1954"/>
    </row>
    <row r="12662" spans="4:33" s="304" customFormat="1" ht="15.75" customHeight="1">
      <c r="D12662" s="305"/>
      <c r="AG12662" s="1954"/>
    </row>
    <row r="12664" spans="4:33" s="304" customFormat="1" ht="15.75" customHeight="1">
      <c r="D12664" s="305"/>
      <c r="AG12664" s="1954"/>
    </row>
    <row r="12666" spans="4:33" s="304" customFormat="1" ht="15.75" customHeight="1">
      <c r="D12666" s="305"/>
      <c r="AG12666" s="1954"/>
    </row>
    <row r="12668" spans="4:33" s="304" customFormat="1" ht="15.75" customHeight="1">
      <c r="D12668" s="305"/>
      <c r="AG12668" s="1954"/>
    </row>
    <row r="12670" spans="4:33" s="304" customFormat="1" ht="15.75" customHeight="1">
      <c r="D12670" s="305"/>
      <c r="AG12670" s="1954"/>
    </row>
    <row r="12672" spans="4:33" s="304" customFormat="1" ht="15.75" customHeight="1">
      <c r="D12672" s="305"/>
      <c r="AG12672" s="1954"/>
    </row>
    <row r="12674" spans="4:33" s="304" customFormat="1" ht="15.75" customHeight="1">
      <c r="D12674" s="305"/>
      <c r="AG12674" s="1954"/>
    </row>
    <row r="12676" spans="4:33" s="304" customFormat="1" ht="15.75" customHeight="1">
      <c r="D12676" s="305"/>
      <c r="AG12676" s="1954"/>
    </row>
    <row r="12678" spans="4:33" s="304" customFormat="1" ht="15.75" customHeight="1">
      <c r="D12678" s="305"/>
      <c r="AG12678" s="1954"/>
    </row>
    <row r="12680" spans="4:33" s="304" customFormat="1" ht="15.75" customHeight="1">
      <c r="D12680" s="305"/>
      <c r="AG12680" s="1954"/>
    </row>
    <row r="12682" spans="4:33" s="304" customFormat="1" ht="15.75" customHeight="1">
      <c r="D12682" s="305"/>
      <c r="AG12682" s="1954"/>
    </row>
    <row r="12684" spans="4:33" s="304" customFormat="1" ht="15.75" customHeight="1">
      <c r="D12684" s="305"/>
      <c r="AG12684" s="1954"/>
    </row>
    <row r="12686" spans="4:33" s="304" customFormat="1" ht="15.75" customHeight="1">
      <c r="D12686" s="305"/>
      <c r="AG12686" s="1954"/>
    </row>
    <row r="12688" spans="4:33" s="304" customFormat="1" ht="15.75" customHeight="1">
      <c r="D12688" s="305"/>
      <c r="AG12688" s="1954"/>
    </row>
    <row r="12690" spans="4:33" s="304" customFormat="1" ht="15.75" customHeight="1">
      <c r="D12690" s="305"/>
      <c r="AG12690" s="1954"/>
    </row>
    <row r="12692" spans="4:33" s="304" customFormat="1" ht="15.75" customHeight="1">
      <c r="D12692" s="305"/>
      <c r="AG12692" s="1954"/>
    </row>
    <row r="12694" spans="4:33" s="304" customFormat="1" ht="15.75" customHeight="1">
      <c r="D12694" s="305"/>
      <c r="AG12694" s="1954"/>
    </row>
    <row r="12696" spans="4:33" s="304" customFormat="1" ht="15.75" customHeight="1">
      <c r="D12696" s="305"/>
      <c r="AG12696" s="1954"/>
    </row>
    <row r="12698" spans="4:33" s="304" customFormat="1" ht="15.75" customHeight="1">
      <c r="D12698" s="305"/>
      <c r="AG12698" s="1954"/>
    </row>
    <row r="12700" spans="4:33" s="304" customFormat="1" ht="15.75" customHeight="1">
      <c r="D12700" s="305"/>
      <c r="AG12700" s="1954"/>
    </row>
    <row r="12702" spans="4:33" s="304" customFormat="1" ht="15.75" customHeight="1">
      <c r="D12702" s="305"/>
      <c r="AG12702" s="1954"/>
    </row>
    <row r="12704" spans="4:33" s="304" customFormat="1" ht="15.75" customHeight="1">
      <c r="D12704" s="305"/>
      <c r="AG12704" s="1954"/>
    </row>
    <row r="12706" spans="4:33" s="304" customFormat="1" ht="15.75" customHeight="1">
      <c r="D12706" s="305"/>
      <c r="AG12706" s="1954"/>
    </row>
    <row r="12708" spans="4:33" s="304" customFormat="1" ht="15.75" customHeight="1">
      <c r="D12708" s="305"/>
      <c r="AG12708" s="1954"/>
    </row>
    <row r="12710" spans="4:33" s="304" customFormat="1" ht="15.75" customHeight="1">
      <c r="D12710" s="305"/>
      <c r="AG12710" s="1954"/>
    </row>
    <row r="12712" spans="4:33" s="304" customFormat="1" ht="15.75" customHeight="1">
      <c r="D12712" s="305"/>
      <c r="AG12712" s="1954"/>
    </row>
    <row r="12714" spans="4:33" s="304" customFormat="1" ht="15.75" customHeight="1">
      <c r="D12714" s="305"/>
      <c r="AG12714" s="1954"/>
    </row>
    <row r="12716" spans="4:33" s="304" customFormat="1" ht="15.75" customHeight="1">
      <c r="D12716" s="305"/>
      <c r="AG12716" s="1954"/>
    </row>
    <row r="12718" spans="4:33" s="304" customFormat="1" ht="15.75" customHeight="1">
      <c r="D12718" s="305"/>
      <c r="AG12718" s="1954"/>
    </row>
    <row r="12720" spans="4:33" s="304" customFormat="1" ht="15.75" customHeight="1">
      <c r="D12720" s="305"/>
      <c r="AG12720" s="1954"/>
    </row>
    <row r="12722" spans="4:33" s="304" customFormat="1" ht="15.75" customHeight="1">
      <c r="D12722" s="305"/>
      <c r="AG12722" s="1954"/>
    </row>
    <row r="12724" spans="4:33" s="304" customFormat="1" ht="15.75" customHeight="1">
      <c r="D12724" s="305"/>
      <c r="AG12724" s="1954"/>
    </row>
    <row r="12726" spans="4:33" s="304" customFormat="1" ht="15.75" customHeight="1">
      <c r="D12726" s="305"/>
      <c r="AG12726" s="1954"/>
    </row>
    <row r="12728" spans="4:33" s="304" customFormat="1" ht="15.75" customHeight="1">
      <c r="D12728" s="305"/>
      <c r="AG12728" s="1954"/>
    </row>
    <row r="12730" spans="4:33" s="304" customFormat="1" ht="15.75" customHeight="1">
      <c r="D12730" s="305"/>
      <c r="AG12730" s="1954"/>
    </row>
    <row r="12732" spans="4:33" s="304" customFormat="1" ht="15.75" customHeight="1">
      <c r="D12732" s="305"/>
      <c r="AG12732" s="1954"/>
    </row>
    <row r="12734" spans="4:33" s="304" customFormat="1" ht="15.75" customHeight="1">
      <c r="D12734" s="305"/>
      <c r="AG12734" s="1954"/>
    </row>
    <row r="12736" spans="4:33" s="304" customFormat="1" ht="15.75" customHeight="1">
      <c r="D12736" s="305"/>
      <c r="AG12736" s="1954"/>
    </row>
    <row r="12738" spans="4:33" s="304" customFormat="1" ht="15.75" customHeight="1">
      <c r="D12738" s="305"/>
      <c r="AG12738" s="1954"/>
    </row>
    <row r="12740" spans="4:33" s="304" customFormat="1" ht="15.75" customHeight="1">
      <c r="D12740" s="305"/>
      <c r="AG12740" s="1954"/>
    </row>
    <row r="12742" spans="4:33" s="304" customFormat="1" ht="15.75" customHeight="1">
      <c r="D12742" s="305"/>
      <c r="AG12742" s="1954"/>
    </row>
    <row r="12744" spans="4:33" s="304" customFormat="1" ht="15.75" customHeight="1">
      <c r="D12744" s="305"/>
      <c r="AG12744" s="1954"/>
    </row>
    <row r="12746" spans="4:33" s="304" customFormat="1" ht="15.75" customHeight="1">
      <c r="D12746" s="305"/>
      <c r="AG12746" s="1954"/>
    </row>
    <row r="12748" spans="4:33" s="304" customFormat="1" ht="15.75" customHeight="1">
      <c r="D12748" s="305"/>
      <c r="AG12748" s="1954"/>
    </row>
    <row r="12750" spans="4:33" s="304" customFormat="1" ht="15.75" customHeight="1">
      <c r="D12750" s="305"/>
      <c r="AG12750" s="1954"/>
    </row>
    <row r="12752" spans="4:33" s="304" customFormat="1" ht="15.75" customHeight="1">
      <c r="D12752" s="305"/>
      <c r="AG12752" s="1954"/>
    </row>
    <row r="12754" spans="4:33" s="304" customFormat="1" ht="15.75" customHeight="1">
      <c r="D12754" s="305"/>
      <c r="AG12754" s="1954"/>
    </row>
    <row r="12756" spans="4:33" s="304" customFormat="1" ht="15.75" customHeight="1">
      <c r="D12756" s="305"/>
      <c r="AG12756" s="1954"/>
    </row>
    <row r="12758" spans="4:33" s="304" customFormat="1" ht="15.75" customHeight="1">
      <c r="D12758" s="305"/>
      <c r="AG12758" s="1954"/>
    </row>
    <row r="12760" spans="4:33" s="304" customFormat="1" ht="15.75" customHeight="1">
      <c r="D12760" s="305"/>
      <c r="AG12760" s="1954"/>
    </row>
    <row r="12762" spans="4:33" s="304" customFormat="1" ht="15.75" customHeight="1">
      <c r="D12762" s="305"/>
      <c r="AG12762" s="1954"/>
    </row>
    <row r="12764" spans="4:33" s="304" customFormat="1" ht="15.75" customHeight="1">
      <c r="D12764" s="305"/>
      <c r="AG12764" s="1954"/>
    </row>
    <row r="12766" spans="4:33" s="304" customFormat="1" ht="15.75" customHeight="1">
      <c r="D12766" s="305"/>
      <c r="AG12766" s="1954"/>
    </row>
    <row r="12768" spans="4:33" s="304" customFormat="1" ht="15.75" customHeight="1">
      <c r="D12768" s="305"/>
      <c r="AG12768" s="1954"/>
    </row>
    <row r="12770" spans="4:33" s="304" customFormat="1" ht="15.75" customHeight="1">
      <c r="D12770" s="305"/>
      <c r="AG12770" s="1954"/>
    </row>
    <row r="12772" spans="4:33" s="304" customFormat="1" ht="15.75" customHeight="1">
      <c r="D12772" s="305"/>
      <c r="AG12772" s="1954"/>
    </row>
    <row r="12774" spans="4:33" s="304" customFormat="1" ht="15.75" customHeight="1">
      <c r="D12774" s="305"/>
      <c r="AG12774" s="1954"/>
    </row>
    <row r="12776" spans="4:33" s="304" customFormat="1" ht="15.75" customHeight="1">
      <c r="D12776" s="305"/>
      <c r="AG12776" s="1954"/>
    </row>
    <row r="12778" spans="4:33" s="304" customFormat="1" ht="15.75" customHeight="1">
      <c r="D12778" s="305"/>
      <c r="AG12778" s="1954"/>
    </row>
    <row r="12780" spans="4:33" s="304" customFormat="1" ht="15.75" customHeight="1">
      <c r="D12780" s="305"/>
      <c r="AG12780" s="1954"/>
    </row>
    <row r="12782" spans="4:33" s="304" customFormat="1" ht="15.75" customHeight="1">
      <c r="D12782" s="305"/>
      <c r="AG12782" s="1954"/>
    </row>
    <row r="12784" spans="4:33" s="304" customFormat="1" ht="15.75" customHeight="1">
      <c r="D12784" s="305"/>
      <c r="AG12784" s="1954"/>
    </row>
    <row r="12786" spans="4:33" s="304" customFormat="1" ht="15.75" customHeight="1">
      <c r="D12786" s="305"/>
      <c r="AG12786" s="1954"/>
    </row>
    <row r="12788" spans="4:33" s="304" customFormat="1" ht="15.75" customHeight="1">
      <c r="D12788" s="305"/>
      <c r="AG12788" s="1954"/>
    </row>
    <row r="12790" spans="4:33" s="304" customFormat="1" ht="15.75" customHeight="1">
      <c r="D12790" s="305"/>
      <c r="AG12790" s="1954"/>
    </row>
    <row r="12792" spans="4:33" s="304" customFormat="1" ht="15.75" customHeight="1">
      <c r="D12792" s="305"/>
      <c r="AG12792" s="1954"/>
    </row>
    <row r="12794" spans="4:33" s="304" customFormat="1" ht="15.75" customHeight="1">
      <c r="D12794" s="305"/>
      <c r="AG12794" s="1954"/>
    </row>
    <row r="12796" spans="4:33" s="304" customFormat="1" ht="15.75" customHeight="1">
      <c r="D12796" s="305"/>
      <c r="AG12796" s="1954"/>
    </row>
    <row r="12798" spans="4:33" s="304" customFormat="1" ht="15.75" customHeight="1">
      <c r="D12798" s="305"/>
      <c r="AG12798" s="1954"/>
    </row>
    <row r="12800" spans="4:33" s="304" customFormat="1" ht="15.75" customHeight="1">
      <c r="D12800" s="305"/>
      <c r="AG12800" s="1954"/>
    </row>
    <row r="12802" spans="4:33" s="304" customFormat="1" ht="15.75" customHeight="1">
      <c r="D12802" s="305"/>
      <c r="AG12802" s="1954"/>
    </row>
    <row r="12804" spans="4:33" s="304" customFormat="1" ht="15.75" customHeight="1">
      <c r="D12804" s="305"/>
      <c r="AG12804" s="1954"/>
    </row>
    <row r="12806" spans="4:33" s="304" customFormat="1" ht="15.75" customHeight="1">
      <c r="D12806" s="305"/>
      <c r="AG12806" s="1954"/>
    </row>
    <row r="12808" spans="4:33" s="304" customFormat="1" ht="15.75" customHeight="1">
      <c r="D12808" s="305"/>
      <c r="AG12808" s="1954"/>
    </row>
    <row r="12810" spans="4:33" s="304" customFormat="1" ht="15.75" customHeight="1">
      <c r="D12810" s="305"/>
      <c r="AG12810" s="1954"/>
    </row>
    <row r="12812" spans="4:33" s="304" customFormat="1" ht="15.75" customHeight="1">
      <c r="D12812" s="305"/>
      <c r="AG12812" s="1954"/>
    </row>
    <row r="12814" spans="4:33" s="304" customFormat="1" ht="15.75" customHeight="1">
      <c r="D12814" s="305"/>
      <c r="AG12814" s="1954"/>
    </row>
    <row r="12816" spans="4:33" s="304" customFormat="1" ht="15.75" customHeight="1">
      <c r="D12816" s="305"/>
      <c r="AG12816" s="1954"/>
    </row>
    <row r="12818" spans="4:33" s="304" customFormat="1" ht="15.75" customHeight="1">
      <c r="D12818" s="305"/>
      <c r="AG12818" s="1954"/>
    </row>
    <row r="12820" spans="4:33" s="304" customFormat="1" ht="15.75" customHeight="1">
      <c r="D12820" s="305"/>
      <c r="AG12820" s="1954"/>
    </row>
    <row r="12822" spans="4:33" s="304" customFormat="1" ht="15.75" customHeight="1">
      <c r="D12822" s="305"/>
      <c r="AG12822" s="1954"/>
    </row>
    <row r="12824" spans="4:33" s="304" customFormat="1" ht="15.75" customHeight="1">
      <c r="D12824" s="305"/>
      <c r="AG12824" s="1954"/>
    </row>
    <row r="12826" spans="4:33" s="304" customFormat="1" ht="15.75" customHeight="1">
      <c r="D12826" s="305"/>
      <c r="AG12826" s="1954"/>
    </row>
    <row r="12828" spans="4:33" s="304" customFormat="1" ht="15.75" customHeight="1">
      <c r="D12828" s="305"/>
      <c r="AG12828" s="1954"/>
    </row>
    <row r="12830" spans="4:33" s="304" customFormat="1" ht="15.75" customHeight="1">
      <c r="D12830" s="305"/>
      <c r="AG12830" s="1954"/>
    </row>
    <row r="12832" spans="4:33" s="304" customFormat="1" ht="15.75" customHeight="1">
      <c r="D12832" s="305"/>
      <c r="AG12832" s="1954"/>
    </row>
    <row r="12834" spans="4:33" s="304" customFormat="1" ht="15.75" customHeight="1">
      <c r="D12834" s="305"/>
      <c r="AG12834" s="1954"/>
    </row>
    <row r="12836" spans="4:33" s="304" customFormat="1" ht="15.75" customHeight="1">
      <c r="D12836" s="305"/>
      <c r="AG12836" s="1954"/>
    </row>
    <row r="12838" spans="4:33" s="304" customFormat="1" ht="15.75" customHeight="1">
      <c r="D12838" s="305"/>
      <c r="AG12838" s="1954"/>
    </row>
    <row r="12840" spans="4:33" s="304" customFormat="1" ht="15.75" customHeight="1">
      <c r="D12840" s="305"/>
      <c r="AG12840" s="1954"/>
    </row>
    <row r="12842" spans="4:33" s="304" customFormat="1" ht="15.75" customHeight="1">
      <c r="D12842" s="305"/>
      <c r="AG12842" s="1954"/>
    </row>
    <row r="12844" spans="4:33" s="304" customFormat="1" ht="15.75" customHeight="1">
      <c r="D12844" s="305"/>
      <c r="AG12844" s="1954"/>
    </row>
    <row r="12846" spans="4:33" s="304" customFormat="1" ht="15.75" customHeight="1">
      <c r="D12846" s="305"/>
      <c r="AG12846" s="1954"/>
    </row>
    <row r="12848" spans="4:33" s="304" customFormat="1" ht="15.75" customHeight="1">
      <c r="D12848" s="305"/>
      <c r="AG12848" s="1954"/>
    </row>
    <row r="12850" spans="4:33" s="304" customFormat="1" ht="15.75" customHeight="1">
      <c r="D12850" s="305"/>
      <c r="AG12850" s="1954"/>
    </row>
    <row r="12852" spans="4:33" s="304" customFormat="1" ht="15.75" customHeight="1">
      <c r="D12852" s="305"/>
      <c r="AG12852" s="1954"/>
    </row>
    <row r="12854" spans="4:33" s="304" customFormat="1" ht="15.75" customHeight="1">
      <c r="D12854" s="305"/>
      <c r="AG12854" s="1954"/>
    </row>
    <row r="12856" spans="4:33" s="304" customFormat="1" ht="15.75" customHeight="1">
      <c r="D12856" s="305"/>
      <c r="AG12856" s="1954"/>
    </row>
    <row r="12858" spans="4:33" s="304" customFormat="1" ht="15.75" customHeight="1">
      <c r="D12858" s="305"/>
      <c r="AG12858" s="1954"/>
    </row>
    <row r="12860" spans="4:33" s="304" customFormat="1" ht="15.75" customHeight="1">
      <c r="D12860" s="305"/>
      <c r="AG12860" s="1954"/>
    </row>
    <row r="12862" spans="4:33" s="304" customFormat="1" ht="15.75" customHeight="1">
      <c r="D12862" s="305"/>
      <c r="AG12862" s="1954"/>
    </row>
    <row r="12864" spans="4:33" s="304" customFormat="1" ht="15.75" customHeight="1">
      <c r="D12864" s="305"/>
      <c r="AG12864" s="1954"/>
    </row>
    <row r="12866" spans="4:33" s="304" customFormat="1" ht="15.75" customHeight="1">
      <c r="D12866" s="305"/>
      <c r="AG12866" s="1954"/>
    </row>
    <row r="12868" spans="4:33" s="304" customFormat="1" ht="15.75" customHeight="1">
      <c r="D12868" s="305"/>
      <c r="AG12868" s="1954"/>
    </row>
    <row r="12870" spans="4:33" s="304" customFormat="1" ht="15.75" customHeight="1">
      <c r="D12870" s="305"/>
      <c r="AG12870" s="1954"/>
    </row>
    <row r="12872" spans="4:33" s="304" customFormat="1" ht="15.75" customHeight="1">
      <c r="D12872" s="305"/>
      <c r="AG12872" s="1954"/>
    </row>
    <row r="12874" spans="4:33" s="304" customFormat="1" ht="15.75" customHeight="1">
      <c r="D12874" s="305"/>
      <c r="AG12874" s="1954"/>
    </row>
    <row r="12876" spans="4:33" s="304" customFormat="1" ht="15.75" customHeight="1">
      <c r="D12876" s="305"/>
      <c r="AG12876" s="1954"/>
    </row>
    <row r="12878" spans="4:33" s="304" customFormat="1" ht="15.75" customHeight="1">
      <c r="D12878" s="305"/>
      <c r="AG12878" s="1954"/>
    </row>
    <row r="12880" spans="4:33" s="304" customFormat="1" ht="15.75" customHeight="1">
      <c r="D12880" s="305"/>
      <c r="AG12880" s="1954"/>
    </row>
    <row r="12882" spans="4:33" s="304" customFormat="1" ht="15.75" customHeight="1">
      <c r="D12882" s="305"/>
      <c r="AG12882" s="1954"/>
    </row>
    <row r="12884" spans="4:33" s="304" customFormat="1" ht="15.75" customHeight="1">
      <c r="D12884" s="305"/>
      <c r="AG12884" s="1954"/>
    </row>
    <row r="12886" spans="4:33" s="304" customFormat="1" ht="15.75" customHeight="1">
      <c r="D12886" s="305"/>
      <c r="AG12886" s="1954"/>
    </row>
    <row r="12888" spans="4:33" s="304" customFormat="1" ht="15.75" customHeight="1">
      <c r="D12888" s="305"/>
      <c r="AG12888" s="1954"/>
    </row>
    <row r="12890" spans="4:33" s="304" customFormat="1" ht="15.75" customHeight="1">
      <c r="D12890" s="305"/>
      <c r="AG12890" s="1954"/>
    </row>
    <row r="12892" spans="4:33" s="304" customFormat="1" ht="15.75" customHeight="1">
      <c r="D12892" s="305"/>
      <c r="AG12892" s="1954"/>
    </row>
    <row r="12894" spans="4:33" s="304" customFormat="1" ht="15.75" customHeight="1">
      <c r="D12894" s="305"/>
      <c r="AG12894" s="1954"/>
    </row>
    <row r="12896" spans="4:33" s="304" customFormat="1" ht="15.75" customHeight="1">
      <c r="D12896" s="305"/>
      <c r="AG12896" s="1954"/>
    </row>
    <row r="12898" spans="4:33" s="304" customFormat="1" ht="15.75" customHeight="1">
      <c r="D12898" s="305"/>
      <c r="AG12898" s="1954"/>
    </row>
    <row r="12900" spans="4:33" s="304" customFormat="1" ht="15.75" customHeight="1">
      <c r="D12900" s="305"/>
      <c r="AG12900" s="1954"/>
    </row>
    <row r="12902" spans="4:33" s="304" customFormat="1" ht="15.75" customHeight="1">
      <c r="D12902" s="305"/>
      <c r="AG12902" s="1954"/>
    </row>
    <row r="12904" spans="4:33" s="304" customFormat="1" ht="15.75" customHeight="1">
      <c r="D12904" s="305"/>
      <c r="AG12904" s="1954"/>
    </row>
    <row r="12906" spans="4:33" s="304" customFormat="1" ht="15.75" customHeight="1">
      <c r="D12906" s="305"/>
      <c r="AG12906" s="1954"/>
    </row>
    <row r="12908" spans="4:33" s="304" customFormat="1" ht="15.75" customHeight="1">
      <c r="D12908" s="305"/>
      <c r="AG12908" s="1954"/>
    </row>
    <row r="12910" spans="4:33" s="304" customFormat="1" ht="15.75" customHeight="1">
      <c r="D12910" s="305"/>
      <c r="AG12910" s="1954"/>
    </row>
    <row r="12912" spans="4:33" s="304" customFormat="1" ht="15.75" customHeight="1">
      <c r="D12912" s="305"/>
      <c r="AG12912" s="1954"/>
    </row>
    <row r="12914" spans="4:33" s="304" customFormat="1" ht="15.75" customHeight="1">
      <c r="D12914" s="305"/>
      <c r="AG12914" s="1954"/>
    </row>
    <row r="12916" spans="4:33" s="304" customFormat="1" ht="15.75" customHeight="1">
      <c r="D12916" s="305"/>
      <c r="AG12916" s="1954"/>
    </row>
    <row r="12918" spans="4:33" s="304" customFormat="1" ht="15.75" customHeight="1">
      <c r="D12918" s="305"/>
      <c r="AG12918" s="1954"/>
    </row>
    <row r="12920" spans="4:33" s="304" customFormat="1" ht="15.75" customHeight="1">
      <c r="D12920" s="305"/>
      <c r="AG12920" s="1954"/>
    </row>
    <row r="12922" spans="4:33" s="304" customFormat="1" ht="15.75" customHeight="1">
      <c r="D12922" s="305"/>
      <c r="AG12922" s="1954"/>
    </row>
    <row r="12924" spans="4:33" s="304" customFormat="1" ht="15.75" customHeight="1">
      <c r="D12924" s="305"/>
      <c r="AG12924" s="1954"/>
    </row>
    <row r="12926" spans="4:33" s="304" customFormat="1" ht="15.75" customHeight="1">
      <c r="D12926" s="305"/>
      <c r="AG12926" s="1954"/>
    </row>
    <row r="12928" spans="4:33" s="304" customFormat="1" ht="15.75" customHeight="1">
      <c r="D12928" s="305"/>
      <c r="AG12928" s="1954"/>
    </row>
    <row r="12930" spans="4:33" s="304" customFormat="1" ht="15.75" customHeight="1">
      <c r="D12930" s="305"/>
      <c r="AG12930" s="1954"/>
    </row>
    <row r="12932" spans="4:33" s="304" customFormat="1" ht="15.75" customHeight="1">
      <c r="D12932" s="305"/>
      <c r="AG12932" s="1954"/>
    </row>
    <row r="12934" spans="4:33" s="304" customFormat="1" ht="15.75" customHeight="1">
      <c r="D12934" s="305"/>
      <c r="AG12934" s="1954"/>
    </row>
    <row r="12936" spans="4:33" s="304" customFormat="1" ht="15.75" customHeight="1">
      <c r="D12936" s="305"/>
      <c r="AG12936" s="1954"/>
    </row>
    <row r="12938" spans="4:33" s="304" customFormat="1" ht="15.75" customHeight="1">
      <c r="D12938" s="305"/>
      <c r="AG12938" s="1954"/>
    </row>
    <row r="12940" spans="4:33" s="304" customFormat="1" ht="15.75" customHeight="1">
      <c r="D12940" s="305"/>
      <c r="AG12940" s="1954"/>
    </row>
    <row r="12942" spans="4:33" s="304" customFormat="1" ht="15.75" customHeight="1">
      <c r="D12942" s="305"/>
      <c r="AG12942" s="1954"/>
    </row>
    <row r="12944" spans="4:33" s="304" customFormat="1" ht="15.75" customHeight="1">
      <c r="D12944" s="305"/>
      <c r="AG12944" s="1954"/>
    </row>
    <row r="12946" spans="4:33" s="304" customFormat="1" ht="15.75" customHeight="1">
      <c r="D12946" s="305"/>
      <c r="AG12946" s="1954"/>
    </row>
    <row r="12948" spans="4:33" s="304" customFormat="1" ht="15.75" customHeight="1">
      <c r="D12948" s="305"/>
      <c r="AG12948" s="1954"/>
    </row>
    <row r="12950" spans="4:33" s="304" customFormat="1" ht="15.75" customHeight="1">
      <c r="D12950" s="305"/>
      <c r="AG12950" s="1954"/>
    </row>
    <row r="12952" spans="4:33" s="304" customFormat="1" ht="15.75" customHeight="1">
      <c r="D12952" s="305"/>
      <c r="AG12952" s="1954"/>
    </row>
    <row r="12954" spans="4:33" s="304" customFormat="1" ht="15.75" customHeight="1">
      <c r="D12954" s="305"/>
      <c r="AG12954" s="1954"/>
    </row>
    <row r="12956" spans="4:33" s="304" customFormat="1" ht="15.75" customHeight="1">
      <c r="D12956" s="305"/>
      <c r="AG12956" s="1954"/>
    </row>
    <row r="12958" spans="4:33" s="304" customFormat="1" ht="15.75" customHeight="1">
      <c r="D12958" s="305"/>
      <c r="AG12958" s="1954"/>
    </row>
    <row r="12960" spans="4:33" s="304" customFormat="1" ht="15.75" customHeight="1">
      <c r="D12960" s="305"/>
      <c r="AG12960" s="1954"/>
    </row>
    <row r="12962" spans="4:33" s="304" customFormat="1" ht="15.75" customHeight="1">
      <c r="D12962" s="305"/>
      <c r="AG12962" s="1954"/>
    </row>
    <row r="12964" spans="4:33" s="304" customFormat="1" ht="15.75" customHeight="1">
      <c r="D12964" s="305"/>
      <c r="AG12964" s="1954"/>
    </row>
    <row r="12966" spans="4:33" s="304" customFormat="1" ht="15.75" customHeight="1">
      <c r="D12966" s="305"/>
      <c r="AG12966" s="1954"/>
    </row>
    <row r="12968" spans="4:33" s="304" customFormat="1" ht="15.75" customHeight="1">
      <c r="D12968" s="305"/>
      <c r="AG12968" s="1954"/>
    </row>
    <row r="12970" spans="4:33" s="304" customFormat="1" ht="15.75" customHeight="1">
      <c r="D12970" s="305"/>
      <c r="AG12970" s="1954"/>
    </row>
    <row r="12972" spans="4:33" s="304" customFormat="1" ht="15.75" customHeight="1">
      <c r="D12972" s="305"/>
      <c r="AG12972" s="1954"/>
    </row>
    <row r="12974" spans="4:33" s="304" customFormat="1" ht="15.75" customHeight="1">
      <c r="D12974" s="305"/>
      <c r="AG12974" s="1954"/>
    </row>
    <row r="12976" spans="4:33" s="304" customFormat="1" ht="15.75" customHeight="1">
      <c r="D12976" s="305"/>
      <c r="AG12976" s="1954"/>
    </row>
    <row r="12978" spans="4:33" s="304" customFormat="1" ht="15.75" customHeight="1">
      <c r="D12978" s="305"/>
      <c r="AG12978" s="1954"/>
    </row>
    <row r="12980" spans="4:33" s="304" customFormat="1" ht="15.75" customHeight="1">
      <c r="D12980" s="305"/>
      <c r="AG12980" s="1954"/>
    </row>
    <row r="12982" spans="4:33" s="304" customFormat="1" ht="15.75" customHeight="1">
      <c r="D12982" s="305"/>
      <c r="AG12982" s="1954"/>
    </row>
    <row r="12984" spans="4:33" s="304" customFormat="1" ht="15.75" customHeight="1">
      <c r="D12984" s="305"/>
      <c r="AG12984" s="1954"/>
    </row>
    <row r="12986" spans="4:33" s="304" customFormat="1" ht="15.75" customHeight="1">
      <c r="D12986" s="305"/>
      <c r="AG12986" s="1954"/>
    </row>
    <row r="12988" spans="4:33" s="304" customFormat="1" ht="15.75" customHeight="1">
      <c r="D12988" s="305"/>
      <c r="AG12988" s="1954"/>
    </row>
    <row r="12990" spans="4:33" s="304" customFormat="1" ht="15.75" customHeight="1">
      <c r="D12990" s="305"/>
      <c r="AG12990" s="1954"/>
    </row>
    <row r="12992" spans="4:33" s="304" customFormat="1" ht="15.75" customHeight="1">
      <c r="D12992" s="305"/>
      <c r="AG12992" s="1954"/>
    </row>
    <row r="12994" spans="4:33" s="304" customFormat="1" ht="15.75" customHeight="1">
      <c r="D12994" s="305"/>
      <c r="AG12994" s="1954"/>
    </row>
    <row r="12996" spans="4:33" s="304" customFormat="1" ht="15.75" customHeight="1">
      <c r="D12996" s="305"/>
      <c r="AG12996" s="1954"/>
    </row>
    <row r="12998" spans="4:33" s="304" customFormat="1" ht="15.75" customHeight="1">
      <c r="D12998" s="305"/>
      <c r="AG12998" s="1954"/>
    </row>
    <row r="13000" spans="4:33" s="304" customFormat="1" ht="15.75" customHeight="1">
      <c r="D13000" s="305"/>
      <c r="AG13000" s="1954"/>
    </row>
    <row r="13002" spans="4:33" s="304" customFormat="1" ht="15.75" customHeight="1">
      <c r="D13002" s="305"/>
      <c r="AG13002" s="1954"/>
    </row>
    <row r="13004" spans="4:33" s="304" customFormat="1" ht="15.75" customHeight="1">
      <c r="D13004" s="305"/>
      <c r="AG13004" s="1954"/>
    </row>
    <row r="13006" spans="4:33" s="304" customFormat="1" ht="15.75" customHeight="1">
      <c r="D13006" s="305"/>
      <c r="AG13006" s="1954"/>
    </row>
    <row r="13008" spans="4:33" s="304" customFormat="1" ht="15.75" customHeight="1">
      <c r="D13008" s="305"/>
      <c r="AG13008" s="1954"/>
    </row>
    <row r="13010" spans="4:33" s="304" customFormat="1" ht="15.75" customHeight="1">
      <c r="D13010" s="305"/>
      <c r="AG13010" s="1954"/>
    </row>
    <row r="13012" spans="4:33" s="304" customFormat="1" ht="15.75" customHeight="1">
      <c r="D13012" s="305"/>
      <c r="AG13012" s="1954"/>
    </row>
    <row r="13014" spans="4:33" s="304" customFormat="1" ht="15.75" customHeight="1">
      <c r="D13014" s="305"/>
      <c r="AG13014" s="1954"/>
    </row>
    <row r="13016" spans="4:33" s="304" customFormat="1" ht="15.75" customHeight="1">
      <c r="D13016" s="305"/>
      <c r="AG13016" s="1954"/>
    </row>
    <row r="13018" spans="4:33" s="304" customFormat="1" ht="15.75" customHeight="1">
      <c r="D13018" s="305"/>
      <c r="AG13018" s="1954"/>
    </row>
    <row r="13020" spans="4:33" s="304" customFormat="1" ht="15.75" customHeight="1">
      <c r="D13020" s="305"/>
      <c r="AG13020" s="1954"/>
    </row>
    <row r="13022" spans="4:33" s="304" customFormat="1" ht="15.75" customHeight="1">
      <c r="D13022" s="305"/>
      <c r="AG13022" s="1954"/>
    </row>
    <row r="13024" spans="4:33" s="304" customFormat="1" ht="15.75" customHeight="1">
      <c r="D13024" s="305"/>
      <c r="AG13024" s="1954"/>
    </row>
    <row r="13026" spans="4:33" s="304" customFormat="1" ht="15.75" customHeight="1">
      <c r="D13026" s="305"/>
      <c r="AG13026" s="1954"/>
    </row>
    <row r="13028" spans="4:33" s="304" customFormat="1" ht="15.75" customHeight="1">
      <c r="D13028" s="305"/>
      <c r="AG13028" s="1954"/>
    </row>
    <row r="13030" spans="4:33" s="304" customFormat="1" ht="15.75" customHeight="1">
      <c r="D13030" s="305"/>
      <c r="AG13030" s="1954"/>
    </row>
    <row r="13032" spans="4:33" s="304" customFormat="1" ht="15.75" customHeight="1">
      <c r="D13032" s="305"/>
      <c r="AG13032" s="1954"/>
    </row>
    <row r="13034" spans="4:33" s="304" customFormat="1" ht="15.75" customHeight="1">
      <c r="D13034" s="305"/>
      <c r="AG13034" s="1954"/>
    </row>
    <row r="13036" spans="4:33" s="304" customFormat="1" ht="15.75" customHeight="1">
      <c r="D13036" s="305"/>
      <c r="AG13036" s="1954"/>
    </row>
    <row r="13038" spans="4:33" s="304" customFormat="1" ht="15.75" customHeight="1">
      <c r="D13038" s="305"/>
      <c r="AG13038" s="1954"/>
    </row>
    <row r="13040" spans="4:33" s="304" customFormat="1" ht="15.75" customHeight="1">
      <c r="D13040" s="305"/>
      <c r="AG13040" s="1954"/>
    </row>
    <row r="13042" spans="4:33" s="304" customFormat="1" ht="15.75" customHeight="1">
      <c r="D13042" s="305"/>
      <c r="AG13042" s="1954"/>
    </row>
    <row r="13044" spans="4:33" s="304" customFormat="1" ht="15.75" customHeight="1">
      <c r="D13044" s="305"/>
      <c r="AG13044" s="1954"/>
    </row>
    <row r="13046" spans="4:33" s="304" customFormat="1" ht="15.75" customHeight="1">
      <c r="D13046" s="305"/>
      <c r="AG13046" s="1954"/>
    </row>
    <row r="13048" spans="4:33" s="304" customFormat="1" ht="15.75" customHeight="1">
      <c r="D13048" s="305"/>
      <c r="AG13048" s="1954"/>
    </row>
    <row r="13050" spans="4:33" s="304" customFormat="1" ht="15.75" customHeight="1">
      <c r="D13050" s="305"/>
      <c r="AG13050" s="1954"/>
    </row>
    <row r="13052" spans="4:33" s="304" customFormat="1" ht="15.75" customHeight="1">
      <c r="D13052" s="305"/>
      <c r="AG13052" s="1954"/>
    </row>
    <row r="13054" spans="4:33" s="304" customFormat="1" ht="15.75" customHeight="1">
      <c r="D13054" s="305"/>
      <c r="AG13054" s="1954"/>
    </row>
    <row r="13056" spans="4:33" s="304" customFormat="1" ht="15.75" customHeight="1">
      <c r="D13056" s="305"/>
      <c r="AG13056" s="1954"/>
    </row>
    <row r="13058" spans="4:33" s="304" customFormat="1" ht="15.75" customHeight="1">
      <c r="D13058" s="305"/>
      <c r="AG13058" s="1954"/>
    </row>
    <row r="13060" spans="4:33" s="304" customFormat="1" ht="15.75" customHeight="1">
      <c r="D13060" s="305"/>
      <c r="AG13060" s="1954"/>
    </row>
    <row r="13062" spans="4:33" s="304" customFormat="1" ht="15.75" customHeight="1">
      <c r="D13062" s="305"/>
      <c r="AG13062" s="1954"/>
    </row>
    <row r="13064" spans="4:33" s="304" customFormat="1" ht="15.75" customHeight="1">
      <c r="D13064" s="305"/>
      <c r="AG13064" s="1954"/>
    </row>
    <row r="13066" spans="4:33" s="304" customFormat="1" ht="15.75" customHeight="1">
      <c r="D13066" s="305"/>
      <c r="AG13066" s="1954"/>
    </row>
    <row r="13068" spans="4:33" s="304" customFormat="1" ht="15.75" customHeight="1">
      <c r="D13068" s="305"/>
      <c r="AG13068" s="1954"/>
    </row>
    <row r="13070" spans="4:33" s="304" customFormat="1" ht="15.75" customHeight="1">
      <c r="D13070" s="305"/>
      <c r="AG13070" s="1954"/>
    </row>
    <row r="13072" spans="4:33" s="304" customFormat="1" ht="15.75" customHeight="1">
      <c r="D13072" s="305"/>
      <c r="AG13072" s="1954"/>
    </row>
    <row r="13074" spans="4:33" s="304" customFormat="1" ht="15.75" customHeight="1">
      <c r="D13074" s="305"/>
      <c r="AG13074" s="1954"/>
    </row>
    <row r="13076" spans="4:33" s="304" customFormat="1" ht="15.75" customHeight="1">
      <c r="D13076" s="305"/>
      <c r="AG13076" s="1954"/>
    </row>
    <row r="13078" spans="4:33" s="304" customFormat="1" ht="15.75" customHeight="1">
      <c r="D13078" s="305"/>
      <c r="AG13078" s="1954"/>
    </row>
    <row r="13080" spans="4:33" s="304" customFormat="1" ht="15.75" customHeight="1">
      <c r="D13080" s="305"/>
      <c r="AG13080" s="1954"/>
    </row>
    <row r="13082" spans="4:33" s="304" customFormat="1" ht="15.75" customHeight="1">
      <c r="D13082" s="305"/>
      <c r="AG13082" s="1954"/>
    </row>
    <row r="13084" spans="4:33" s="304" customFormat="1" ht="15.75" customHeight="1">
      <c r="D13084" s="305"/>
      <c r="AG13084" s="1954"/>
    </row>
    <row r="13086" spans="4:33" s="304" customFormat="1" ht="15.75" customHeight="1">
      <c r="D13086" s="305"/>
      <c r="AG13086" s="1954"/>
    </row>
    <row r="13088" spans="4:33" s="304" customFormat="1" ht="15.75" customHeight="1">
      <c r="D13088" s="305"/>
      <c r="AG13088" s="1954"/>
    </row>
    <row r="13090" spans="4:33" s="304" customFormat="1" ht="15.75" customHeight="1">
      <c r="D13090" s="305"/>
      <c r="AG13090" s="1954"/>
    </row>
    <row r="13092" spans="4:33" s="304" customFormat="1" ht="15.75" customHeight="1">
      <c r="D13092" s="305"/>
      <c r="AG13092" s="1954"/>
    </row>
    <row r="13094" spans="4:33" s="304" customFormat="1" ht="15.75" customHeight="1">
      <c r="D13094" s="305"/>
      <c r="AG13094" s="1954"/>
    </row>
    <row r="13096" spans="4:33" s="304" customFormat="1" ht="15.75" customHeight="1">
      <c r="D13096" s="305"/>
      <c r="AG13096" s="1954"/>
    </row>
    <row r="13098" spans="4:33" s="304" customFormat="1" ht="15.75" customHeight="1">
      <c r="D13098" s="305"/>
      <c r="AG13098" s="1954"/>
    </row>
    <row r="13100" spans="4:33" s="304" customFormat="1" ht="15.75" customHeight="1">
      <c r="D13100" s="305"/>
      <c r="AG13100" s="1954"/>
    </row>
    <row r="13102" spans="4:33" s="304" customFormat="1" ht="15.75" customHeight="1">
      <c r="D13102" s="305"/>
      <c r="AG13102" s="1954"/>
    </row>
    <row r="13104" spans="4:33" s="304" customFormat="1" ht="15.75" customHeight="1">
      <c r="D13104" s="305"/>
      <c r="AG13104" s="1954"/>
    </row>
    <row r="13106" spans="4:33" s="304" customFormat="1" ht="15.75" customHeight="1">
      <c r="D13106" s="305"/>
      <c r="AG13106" s="1954"/>
    </row>
    <row r="13108" spans="4:33" s="304" customFormat="1" ht="15.75" customHeight="1">
      <c r="D13108" s="305"/>
      <c r="AG13108" s="1954"/>
    </row>
    <row r="13110" spans="4:33" s="304" customFormat="1" ht="15.75" customHeight="1">
      <c r="D13110" s="305"/>
      <c r="AG13110" s="1954"/>
    </row>
    <row r="13112" spans="4:33" s="304" customFormat="1" ht="15.75" customHeight="1">
      <c r="D13112" s="305"/>
      <c r="AG13112" s="1954"/>
    </row>
    <row r="13114" spans="4:33" s="304" customFormat="1" ht="15.75" customHeight="1">
      <c r="D13114" s="305"/>
      <c r="AG13114" s="1954"/>
    </row>
    <row r="13116" spans="4:33" s="304" customFormat="1" ht="15.75" customHeight="1">
      <c r="D13116" s="305"/>
      <c r="AG13116" s="1954"/>
    </row>
    <row r="13118" spans="4:33" s="304" customFormat="1" ht="15.75" customHeight="1">
      <c r="D13118" s="305"/>
      <c r="AG13118" s="1954"/>
    </row>
    <row r="13120" spans="4:33" s="304" customFormat="1" ht="15.75" customHeight="1">
      <c r="D13120" s="305"/>
      <c r="AG13120" s="1954"/>
    </row>
    <row r="13122" spans="4:33" s="304" customFormat="1" ht="15.75" customHeight="1">
      <c r="D13122" s="305"/>
      <c r="AG13122" s="1954"/>
    </row>
    <row r="13124" spans="4:33" s="304" customFormat="1" ht="15.75" customHeight="1">
      <c r="D13124" s="305"/>
      <c r="AG13124" s="1954"/>
    </row>
    <row r="13126" spans="4:33" s="304" customFormat="1" ht="15.75" customHeight="1">
      <c r="D13126" s="305"/>
      <c r="AG13126" s="1954"/>
    </row>
    <row r="13128" spans="4:33" s="304" customFormat="1" ht="15.75" customHeight="1">
      <c r="D13128" s="305"/>
      <c r="AG13128" s="1954"/>
    </row>
    <row r="13130" spans="4:33" s="304" customFormat="1" ht="15.75" customHeight="1">
      <c r="D13130" s="305"/>
      <c r="AG13130" s="1954"/>
    </row>
    <row r="13132" spans="4:33" s="304" customFormat="1" ht="15.75" customHeight="1">
      <c r="D13132" s="305"/>
      <c r="AG13132" s="1954"/>
    </row>
    <row r="13134" spans="4:33" s="304" customFormat="1" ht="15.75" customHeight="1">
      <c r="D13134" s="305"/>
      <c r="AG13134" s="1954"/>
    </row>
    <row r="13136" spans="4:33" s="304" customFormat="1" ht="15.75" customHeight="1">
      <c r="D13136" s="305"/>
      <c r="AG13136" s="1954"/>
    </row>
    <row r="13138" spans="4:33" s="304" customFormat="1" ht="15.75" customHeight="1">
      <c r="D13138" s="305"/>
      <c r="AG13138" s="1954"/>
    </row>
    <row r="13140" spans="4:33" s="304" customFormat="1" ht="15.75" customHeight="1">
      <c r="D13140" s="305"/>
      <c r="AG13140" s="1954"/>
    </row>
    <row r="13142" spans="4:33" s="304" customFormat="1" ht="15.75" customHeight="1">
      <c r="D13142" s="305"/>
      <c r="AG13142" s="1954"/>
    </row>
    <row r="13144" spans="4:33" s="304" customFormat="1" ht="15.75" customHeight="1">
      <c r="D13144" s="305"/>
      <c r="AG13144" s="1954"/>
    </row>
    <row r="13146" spans="4:33" s="304" customFormat="1" ht="15.75" customHeight="1">
      <c r="D13146" s="305"/>
      <c r="AG13146" s="1954"/>
    </row>
    <row r="13148" spans="4:33" s="304" customFormat="1" ht="15.75" customHeight="1">
      <c r="D13148" s="305"/>
      <c r="AG13148" s="1954"/>
    </row>
    <row r="13150" spans="4:33" s="304" customFormat="1" ht="15.75" customHeight="1">
      <c r="D13150" s="305"/>
      <c r="AG13150" s="1954"/>
    </row>
    <row r="13152" spans="4:33" s="304" customFormat="1" ht="15.75" customHeight="1">
      <c r="D13152" s="305"/>
      <c r="AG13152" s="1954"/>
    </row>
    <row r="13154" spans="4:33" s="304" customFormat="1" ht="15.75" customHeight="1">
      <c r="D13154" s="305"/>
      <c r="AG13154" s="1954"/>
    </row>
    <row r="13156" spans="4:33" s="304" customFormat="1" ht="15.75" customHeight="1">
      <c r="D13156" s="305"/>
      <c r="AG13156" s="1954"/>
    </row>
    <row r="13158" spans="4:33" s="304" customFormat="1" ht="15.75" customHeight="1">
      <c r="D13158" s="305"/>
      <c r="AG13158" s="1954"/>
    </row>
    <row r="13160" spans="4:33" s="304" customFormat="1" ht="15.75" customHeight="1">
      <c r="D13160" s="305"/>
      <c r="AG13160" s="1954"/>
    </row>
    <row r="13162" spans="4:33" s="304" customFormat="1" ht="15.75" customHeight="1">
      <c r="D13162" s="305"/>
      <c r="AG13162" s="1954"/>
    </row>
    <row r="13164" spans="4:33" s="304" customFormat="1" ht="15.75" customHeight="1">
      <c r="D13164" s="305"/>
      <c r="AG13164" s="1954"/>
    </row>
    <row r="13166" spans="4:33" s="304" customFormat="1" ht="15.75" customHeight="1">
      <c r="D13166" s="305"/>
      <c r="AG13166" s="1954"/>
    </row>
    <row r="13168" spans="4:33" s="304" customFormat="1" ht="15.75" customHeight="1">
      <c r="D13168" s="305"/>
      <c r="AG13168" s="1954"/>
    </row>
    <row r="13170" spans="4:33" s="304" customFormat="1" ht="15.75" customHeight="1">
      <c r="D13170" s="305"/>
      <c r="AG13170" s="1954"/>
    </row>
    <row r="13172" spans="4:33" s="304" customFormat="1" ht="15.75" customHeight="1">
      <c r="D13172" s="305"/>
      <c r="AG13172" s="1954"/>
    </row>
    <row r="13174" spans="4:33" s="304" customFormat="1" ht="15.75" customHeight="1">
      <c r="D13174" s="305"/>
      <c r="AG13174" s="1954"/>
    </row>
    <row r="13176" spans="4:33" s="304" customFormat="1" ht="15.75" customHeight="1">
      <c r="D13176" s="305"/>
      <c r="AG13176" s="1954"/>
    </row>
    <row r="13178" spans="4:33" s="304" customFormat="1" ht="15.75" customHeight="1">
      <c r="D13178" s="305"/>
      <c r="AG13178" s="1954"/>
    </row>
    <row r="13180" spans="4:33" s="304" customFormat="1" ht="15.75" customHeight="1">
      <c r="D13180" s="305"/>
      <c r="AG13180" s="1954"/>
    </row>
    <row r="13182" spans="4:33" s="304" customFormat="1" ht="15.75" customHeight="1">
      <c r="D13182" s="305"/>
      <c r="AG13182" s="1954"/>
    </row>
    <row r="13184" spans="4:33" s="304" customFormat="1" ht="15.75" customHeight="1">
      <c r="D13184" s="305"/>
      <c r="AG13184" s="1954"/>
    </row>
    <row r="13186" spans="4:33" s="304" customFormat="1" ht="15.75" customHeight="1">
      <c r="D13186" s="305"/>
      <c r="AG13186" s="1954"/>
    </row>
    <row r="13188" spans="4:33" s="304" customFormat="1" ht="15.75" customHeight="1">
      <c r="D13188" s="305"/>
      <c r="AG13188" s="1954"/>
    </row>
    <row r="13190" spans="4:33" s="304" customFormat="1" ht="15.75" customHeight="1">
      <c r="D13190" s="305"/>
      <c r="AG13190" s="1954"/>
    </row>
    <row r="13192" spans="4:33" s="304" customFormat="1" ht="15.75" customHeight="1">
      <c r="D13192" s="305"/>
      <c r="AG13192" s="1954"/>
    </row>
    <row r="13194" spans="4:33" s="304" customFormat="1" ht="15.75" customHeight="1">
      <c r="D13194" s="305"/>
      <c r="AG13194" s="1954"/>
    </row>
    <row r="13196" spans="4:33" s="304" customFormat="1" ht="15.75" customHeight="1">
      <c r="D13196" s="305"/>
      <c r="AG13196" s="1954"/>
    </row>
    <row r="13198" spans="4:33" s="304" customFormat="1" ht="15.75" customHeight="1">
      <c r="D13198" s="305"/>
      <c r="AG13198" s="1954"/>
    </row>
    <row r="13200" spans="4:33" s="304" customFormat="1" ht="15.75" customHeight="1">
      <c r="D13200" s="305"/>
      <c r="AG13200" s="1954"/>
    </row>
    <row r="13202" spans="4:33" s="304" customFormat="1" ht="15.75" customHeight="1">
      <c r="D13202" s="305"/>
      <c r="AG13202" s="1954"/>
    </row>
    <row r="13204" spans="4:33" s="304" customFormat="1" ht="15.75" customHeight="1">
      <c r="D13204" s="305"/>
      <c r="AG13204" s="1954"/>
    </row>
    <row r="13206" spans="4:33" s="304" customFormat="1" ht="15.75" customHeight="1">
      <c r="D13206" s="305"/>
      <c r="AG13206" s="1954"/>
    </row>
    <row r="13208" spans="4:33" s="304" customFormat="1" ht="15.75" customHeight="1">
      <c r="D13208" s="305"/>
      <c r="AG13208" s="1954"/>
    </row>
    <row r="13210" spans="4:33" s="304" customFormat="1" ht="15.75" customHeight="1">
      <c r="D13210" s="305"/>
      <c r="AG13210" s="1954"/>
    </row>
    <row r="13212" spans="4:33" s="304" customFormat="1" ht="15.75" customHeight="1">
      <c r="D13212" s="305"/>
      <c r="AG13212" s="1954"/>
    </row>
    <row r="13214" spans="4:33" s="304" customFormat="1" ht="15.75" customHeight="1">
      <c r="D13214" s="305"/>
      <c r="AG13214" s="1954"/>
    </row>
    <row r="13216" spans="4:33" s="304" customFormat="1" ht="15.75" customHeight="1">
      <c r="D13216" s="305"/>
      <c r="AG13216" s="1954"/>
    </row>
    <row r="13218" spans="4:33" s="304" customFormat="1" ht="15.75" customHeight="1">
      <c r="D13218" s="305"/>
      <c r="AG13218" s="1954"/>
    </row>
    <row r="13220" spans="4:33" s="304" customFormat="1" ht="15.75" customHeight="1">
      <c r="D13220" s="305"/>
      <c r="AG13220" s="1954"/>
    </row>
    <row r="13222" spans="4:33" s="304" customFormat="1" ht="15.75" customHeight="1">
      <c r="D13222" s="305"/>
      <c r="AG13222" s="1954"/>
    </row>
    <row r="13224" spans="4:33" s="304" customFormat="1" ht="15.75" customHeight="1">
      <c r="D13224" s="305"/>
      <c r="AG13224" s="1954"/>
    </row>
    <row r="13226" spans="4:33" s="304" customFormat="1" ht="15.75" customHeight="1">
      <c r="D13226" s="305"/>
      <c r="AG13226" s="1954"/>
    </row>
    <row r="13228" spans="4:33" s="304" customFormat="1" ht="15.75" customHeight="1">
      <c r="D13228" s="305"/>
      <c r="AG13228" s="1954"/>
    </row>
    <row r="13230" spans="4:33" s="304" customFormat="1" ht="15.75" customHeight="1">
      <c r="D13230" s="305"/>
      <c r="AG13230" s="1954"/>
    </row>
    <row r="13232" spans="4:33" s="304" customFormat="1" ht="15.75" customHeight="1">
      <c r="D13232" s="305"/>
      <c r="AG13232" s="1954"/>
    </row>
    <row r="13234" spans="4:33" s="304" customFormat="1" ht="15.75" customHeight="1">
      <c r="D13234" s="305"/>
      <c r="AG13234" s="1954"/>
    </row>
    <row r="13236" spans="4:33" s="304" customFormat="1" ht="15.75" customHeight="1">
      <c r="D13236" s="305"/>
      <c r="AG13236" s="1954"/>
    </row>
    <row r="13238" spans="4:33" s="304" customFormat="1" ht="15.75" customHeight="1">
      <c r="D13238" s="305"/>
      <c r="AG13238" s="1954"/>
    </row>
    <row r="13240" spans="4:33" s="304" customFormat="1" ht="15.75" customHeight="1">
      <c r="D13240" s="305"/>
      <c r="AG13240" s="1954"/>
    </row>
    <row r="13242" spans="4:33" s="304" customFormat="1" ht="15.75" customHeight="1">
      <c r="D13242" s="305"/>
      <c r="AG13242" s="1954"/>
    </row>
    <row r="13244" spans="4:33" s="304" customFormat="1" ht="15.75" customHeight="1">
      <c r="D13244" s="305"/>
      <c r="AG13244" s="1954"/>
    </row>
    <row r="13246" spans="4:33" s="304" customFormat="1" ht="15.75" customHeight="1">
      <c r="D13246" s="305"/>
      <c r="AG13246" s="1954"/>
    </row>
    <row r="13248" spans="4:33" s="304" customFormat="1" ht="15.75" customHeight="1">
      <c r="D13248" s="305"/>
      <c r="AG13248" s="1954"/>
    </row>
    <row r="13250" spans="4:33" s="304" customFormat="1" ht="15.75" customHeight="1">
      <c r="D13250" s="305"/>
      <c r="AG13250" s="1954"/>
    </row>
    <row r="13252" spans="4:33" s="304" customFormat="1" ht="15.75" customHeight="1">
      <c r="D13252" s="305"/>
      <c r="AG13252" s="1954"/>
    </row>
    <row r="13254" spans="4:33" s="304" customFormat="1" ht="15.75" customHeight="1">
      <c r="D13254" s="305"/>
      <c r="AG13254" s="1954"/>
    </row>
    <row r="13256" spans="4:33" s="304" customFormat="1" ht="15.75" customHeight="1">
      <c r="D13256" s="305"/>
      <c r="AG13256" s="1954"/>
    </row>
    <row r="13258" spans="4:33" s="304" customFormat="1" ht="15.75" customHeight="1">
      <c r="D13258" s="305"/>
      <c r="AG13258" s="1954"/>
    </row>
    <row r="13260" spans="4:33" s="304" customFormat="1" ht="15.75" customHeight="1">
      <c r="D13260" s="305"/>
      <c r="AG13260" s="1954"/>
    </row>
    <row r="13262" spans="4:33" s="304" customFormat="1" ht="15.75" customHeight="1">
      <c r="D13262" s="305"/>
      <c r="AG13262" s="1954"/>
    </row>
    <row r="13264" spans="4:33" s="304" customFormat="1" ht="15.75" customHeight="1">
      <c r="D13264" s="305"/>
      <c r="AG13264" s="1954"/>
    </row>
    <row r="13266" spans="4:33" s="304" customFormat="1" ht="15.75" customHeight="1">
      <c r="D13266" s="305"/>
      <c r="AG13266" s="1954"/>
    </row>
    <row r="13268" spans="4:33" s="304" customFormat="1" ht="15.75" customHeight="1">
      <c r="D13268" s="305"/>
      <c r="AG13268" s="1954"/>
    </row>
    <row r="13270" spans="4:33" s="304" customFormat="1" ht="15.75" customHeight="1">
      <c r="D13270" s="305"/>
      <c r="AG13270" s="1954"/>
    </row>
    <row r="13272" spans="4:33" s="304" customFormat="1" ht="15.75" customHeight="1">
      <c r="D13272" s="305"/>
      <c r="AG13272" s="1954"/>
    </row>
    <row r="13274" spans="4:33" s="304" customFormat="1" ht="15.75" customHeight="1">
      <c r="D13274" s="305"/>
      <c r="AG13274" s="1954"/>
    </row>
    <row r="13276" spans="4:33" s="304" customFormat="1" ht="15.75" customHeight="1">
      <c r="D13276" s="305"/>
      <c r="AG13276" s="1954"/>
    </row>
    <row r="13278" spans="4:33" s="304" customFormat="1" ht="15.75" customHeight="1">
      <c r="D13278" s="305"/>
      <c r="AG13278" s="1954"/>
    </row>
    <row r="13280" spans="4:33" s="304" customFormat="1" ht="15.75" customHeight="1">
      <c r="D13280" s="305"/>
      <c r="AG13280" s="1954"/>
    </row>
    <row r="13282" spans="4:33" s="304" customFormat="1" ht="15.75" customHeight="1">
      <c r="D13282" s="305"/>
      <c r="AG13282" s="1954"/>
    </row>
    <row r="13284" spans="4:33" s="304" customFormat="1" ht="15.75" customHeight="1">
      <c r="D13284" s="305"/>
      <c r="AG13284" s="1954"/>
    </row>
    <row r="13286" spans="4:33" s="304" customFormat="1" ht="15.75" customHeight="1">
      <c r="D13286" s="305"/>
      <c r="AG13286" s="1954"/>
    </row>
    <row r="13288" spans="4:33" s="304" customFormat="1" ht="15.75" customHeight="1">
      <c r="D13288" s="305"/>
      <c r="AG13288" s="1954"/>
    </row>
    <row r="13290" spans="4:33" s="304" customFormat="1" ht="15.75" customHeight="1">
      <c r="D13290" s="305"/>
      <c r="AG13290" s="1954"/>
    </row>
    <row r="13292" spans="4:33" s="304" customFormat="1" ht="15.75" customHeight="1">
      <c r="D13292" s="305"/>
      <c r="AG13292" s="1954"/>
    </row>
    <row r="13294" spans="4:33" s="304" customFormat="1" ht="15.75" customHeight="1">
      <c r="D13294" s="305"/>
      <c r="AG13294" s="1954"/>
    </row>
    <row r="13296" spans="4:33" s="304" customFormat="1" ht="15.75" customHeight="1">
      <c r="D13296" s="305"/>
      <c r="AG13296" s="1954"/>
    </row>
    <row r="13298" spans="4:33" s="304" customFormat="1" ht="15.75" customHeight="1">
      <c r="D13298" s="305"/>
      <c r="AG13298" s="1954"/>
    </row>
    <row r="13300" spans="4:33" s="304" customFormat="1" ht="15.75" customHeight="1">
      <c r="D13300" s="305"/>
      <c r="AG13300" s="1954"/>
    </row>
    <row r="13302" spans="4:33" s="304" customFormat="1" ht="15.75" customHeight="1">
      <c r="D13302" s="305"/>
      <c r="AG13302" s="1954"/>
    </row>
    <row r="13304" spans="4:33" s="304" customFormat="1" ht="15.75" customHeight="1">
      <c r="D13304" s="305"/>
      <c r="AG13304" s="1954"/>
    </row>
    <row r="13306" spans="4:33" s="304" customFormat="1" ht="15.75" customHeight="1">
      <c r="D13306" s="305"/>
      <c r="AG13306" s="1954"/>
    </row>
    <row r="13308" spans="4:33" s="304" customFormat="1" ht="15.75" customHeight="1">
      <c r="D13308" s="305"/>
      <c r="AG13308" s="1954"/>
    </row>
    <row r="13310" spans="4:33" s="304" customFormat="1" ht="15.75" customHeight="1">
      <c r="D13310" s="305"/>
      <c r="AG13310" s="1954"/>
    </row>
    <row r="13312" spans="4:33" s="304" customFormat="1" ht="15.75" customHeight="1">
      <c r="D13312" s="305"/>
      <c r="AG13312" s="1954"/>
    </row>
    <row r="13314" spans="4:33" s="304" customFormat="1" ht="15.75" customHeight="1">
      <c r="D13314" s="305"/>
      <c r="AG13314" s="1954"/>
    </row>
    <row r="13316" spans="4:33" s="304" customFormat="1" ht="15.75" customHeight="1">
      <c r="D13316" s="305"/>
      <c r="AG13316" s="1954"/>
    </row>
    <row r="13318" spans="4:33" s="304" customFormat="1" ht="15.75" customHeight="1">
      <c r="D13318" s="305"/>
      <c r="AG13318" s="1954"/>
    </row>
    <row r="13320" spans="4:33" s="304" customFormat="1" ht="15.75" customHeight="1">
      <c r="D13320" s="305"/>
      <c r="AG13320" s="1954"/>
    </row>
    <row r="13322" spans="4:33" s="304" customFormat="1" ht="15.75" customHeight="1">
      <c r="D13322" s="305"/>
      <c r="AG13322" s="1954"/>
    </row>
    <row r="13324" spans="4:33" s="304" customFormat="1" ht="15.75" customHeight="1">
      <c r="D13324" s="305"/>
      <c r="AG13324" s="1954"/>
    </row>
    <row r="13326" spans="4:33" s="304" customFormat="1" ht="15.75" customHeight="1">
      <c r="D13326" s="305"/>
      <c r="AG13326" s="1954"/>
    </row>
    <row r="13328" spans="4:33" s="304" customFormat="1" ht="15.75" customHeight="1">
      <c r="D13328" s="305"/>
      <c r="AG13328" s="1954"/>
    </row>
    <row r="13330" spans="4:33" s="304" customFormat="1" ht="15.75" customHeight="1">
      <c r="D13330" s="305"/>
      <c r="AG13330" s="1954"/>
    </row>
    <row r="13332" spans="4:33" s="304" customFormat="1" ht="15.75" customHeight="1">
      <c r="D13332" s="305"/>
      <c r="AG13332" s="1954"/>
    </row>
    <row r="13334" spans="4:33" s="304" customFormat="1" ht="15.75" customHeight="1">
      <c r="D13334" s="305"/>
      <c r="AG13334" s="1954"/>
    </row>
    <row r="13336" spans="4:33" s="304" customFormat="1" ht="15.75" customHeight="1">
      <c r="D13336" s="305"/>
      <c r="AG13336" s="1954"/>
    </row>
    <row r="13338" spans="4:33" s="304" customFormat="1" ht="15.75" customHeight="1">
      <c r="D13338" s="305"/>
      <c r="AG13338" s="1954"/>
    </row>
    <row r="13340" spans="4:33" s="304" customFormat="1" ht="15.75" customHeight="1">
      <c r="D13340" s="305"/>
      <c r="AG13340" s="1954"/>
    </row>
    <row r="13342" spans="4:33" s="304" customFormat="1" ht="15.75" customHeight="1">
      <c r="D13342" s="305"/>
      <c r="AG13342" s="1954"/>
    </row>
    <row r="13344" spans="4:33" s="304" customFormat="1" ht="15.75" customHeight="1">
      <c r="D13344" s="305"/>
      <c r="AG13344" s="1954"/>
    </row>
    <row r="13346" spans="4:33" s="304" customFormat="1" ht="15.75" customHeight="1">
      <c r="D13346" s="305"/>
      <c r="AG13346" s="1954"/>
    </row>
    <row r="13348" spans="4:33" s="304" customFormat="1" ht="15.75" customHeight="1">
      <c r="D13348" s="305"/>
      <c r="AG13348" s="1954"/>
    </row>
    <row r="13350" spans="4:33" s="304" customFormat="1" ht="15.75" customHeight="1">
      <c r="D13350" s="305"/>
      <c r="AG13350" s="1954"/>
    </row>
    <row r="13352" spans="4:33" s="304" customFormat="1" ht="15.75" customHeight="1">
      <c r="D13352" s="305"/>
      <c r="AG13352" s="1954"/>
    </row>
    <row r="13354" spans="4:33" s="304" customFormat="1" ht="15.75" customHeight="1">
      <c r="D13354" s="305"/>
      <c r="AG13354" s="1954"/>
    </row>
    <row r="13356" spans="4:33" s="304" customFormat="1" ht="15.75" customHeight="1">
      <c r="D13356" s="305"/>
      <c r="AG13356" s="1954"/>
    </row>
    <row r="13358" spans="4:33" s="304" customFormat="1" ht="15.75" customHeight="1">
      <c r="D13358" s="305"/>
      <c r="AG13358" s="1954"/>
    </row>
    <row r="13360" spans="4:33" s="304" customFormat="1" ht="15.75" customHeight="1">
      <c r="D13360" s="305"/>
      <c r="AG13360" s="1954"/>
    </row>
    <row r="13362" spans="4:33" s="304" customFormat="1" ht="15.75" customHeight="1">
      <c r="D13362" s="305"/>
      <c r="AG13362" s="1954"/>
    </row>
    <row r="13364" spans="4:33" s="304" customFormat="1" ht="15.75" customHeight="1">
      <c r="D13364" s="305"/>
      <c r="AG13364" s="1954"/>
    </row>
    <row r="13366" spans="4:33" s="304" customFormat="1" ht="15.75" customHeight="1">
      <c r="D13366" s="305"/>
      <c r="AG13366" s="1954"/>
    </row>
    <row r="13368" spans="4:33" s="304" customFormat="1" ht="15.75" customHeight="1">
      <c r="D13368" s="305"/>
      <c r="AG13368" s="1954"/>
    </row>
    <row r="13370" spans="4:33" s="304" customFormat="1" ht="15.75" customHeight="1">
      <c r="D13370" s="305"/>
      <c r="AG13370" s="1954"/>
    </row>
    <row r="13372" spans="4:33" s="304" customFormat="1" ht="15.75" customHeight="1">
      <c r="D13372" s="305"/>
      <c r="AG13372" s="1954"/>
    </row>
    <row r="13374" spans="4:33" s="304" customFormat="1" ht="15.75" customHeight="1">
      <c r="D13374" s="305"/>
      <c r="AG13374" s="1954"/>
    </row>
    <row r="13376" spans="4:33" s="304" customFormat="1" ht="15.75" customHeight="1">
      <c r="D13376" s="305"/>
      <c r="AG13376" s="1954"/>
    </row>
    <row r="13378" spans="4:33" s="304" customFormat="1" ht="15.75" customHeight="1">
      <c r="D13378" s="305"/>
      <c r="AG13378" s="1954"/>
    </row>
    <row r="13380" spans="4:33" s="304" customFormat="1" ht="15.75" customHeight="1">
      <c r="D13380" s="305"/>
      <c r="AG13380" s="1954"/>
    </row>
    <row r="13382" spans="4:33" s="304" customFormat="1" ht="15.75" customHeight="1">
      <c r="D13382" s="305"/>
      <c r="AG13382" s="1954"/>
    </row>
    <row r="13384" spans="4:33" s="304" customFormat="1" ht="15.75" customHeight="1">
      <c r="D13384" s="305"/>
      <c r="AG13384" s="1954"/>
    </row>
    <row r="13386" spans="4:33" s="304" customFormat="1" ht="15.75" customHeight="1">
      <c r="D13386" s="305"/>
      <c r="AG13386" s="1954"/>
    </row>
    <row r="13388" spans="4:33" s="304" customFormat="1" ht="15.75" customHeight="1">
      <c r="D13388" s="305"/>
      <c r="AG13388" s="1954"/>
    </row>
    <row r="13390" spans="4:33" s="304" customFormat="1" ht="15.75" customHeight="1">
      <c r="D13390" s="305"/>
      <c r="AG13390" s="1954"/>
    </row>
    <row r="13392" spans="4:33" s="304" customFormat="1" ht="15.75" customHeight="1">
      <c r="D13392" s="305"/>
      <c r="AG13392" s="1954"/>
    </row>
    <row r="13394" spans="4:33" s="304" customFormat="1" ht="15.75" customHeight="1">
      <c r="D13394" s="305"/>
      <c r="AG13394" s="1954"/>
    </row>
    <row r="13396" spans="4:33" s="304" customFormat="1" ht="15.75" customHeight="1">
      <c r="D13396" s="305"/>
      <c r="AG13396" s="1954"/>
    </row>
    <row r="13398" spans="4:33" s="304" customFormat="1" ht="15.75" customHeight="1">
      <c r="D13398" s="305"/>
      <c r="AG13398" s="1954"/>
    </row>
    <row r="13400" spans="4:33" s="304" customFormat="1" ht="15.75" customHeight="1">
      <c r="D13400" s="305"/>
      <c r="AG13400" s="1954"/>
    </row>
    <row r="13402" spans="4:33" s="304" customFormat="1" ht="15.75" customHeight="1">
      <c r="D13402" s="305"/>
      <c r="AG13402" s="1954"/>
    </row>
    <row r="13404" spans="4:33" s="304" customFormat="1" ht="15.75" customHeight="1">
      <c r="D13404" s="305"/>
      <c r="AG13404" s="1954"/>
    </row>
    <row r="13406" spans="4:33" s="304" customFormat="1" ht="15.75" customHeight="1">
      <c r="D13406" s="305"/>
      <c r="AG13406" s="1954"/>
    </row>
    <row r="13408" spans="4:33" s="304" customFormat="1" ht="15.75" customHeight="1">
      <c r="D13408" s="305"/>
      <c r="AG13408" s="1954"/>
    </row>
    <row r="13410" spans="4:33" s="304" customFormat="1" ht="15.75" customHeight="1">
      <c r="D13410" s="305"/>
      <c r="AG13410" s="1954"/>
    </row>
    <row r="13412" spans="4:33" s="304" customFormat="1" ht="15.75" customHeight="1">
      <c r="D13412" s="305"/>
      <c r="AG13412" s="1954"/>
    </row>
    <row r="13414" spans="4:33" s="304" customFormat="1" ht="15.75" customHeight="1">
      <c r="D13414" s="305"/>
      <c r="AG13414" s="1954"/>
    </row>
    <row r="13416" spans="4:33" s="304" customFormat="1" ht="15.75" customHeight="1">
      <c r="D13416" s="305"/>
      <c r="AG13416" s="1954"/>
    </row>
    <row r="13418" spans="4:33" s="304" customFormat="1" ht="15.75" customHeight="1">
      <c r="D13418" s="305"/>
      <c r="AG13418" s="1954"/>
    </row>
    <row r="13420" spans="4:33" s="304" customFormat="1" ht="15.75" customHeight="1">
      <c r="D13420" s="305"/>
      <c r="AG13420" s="1954"/>
    </row>
    <row r="13422" spans="4:33" s="304" customFormat="1" ht="15.75" customHeight="1">
      <c r="D13422" s="305"/>
      <c r="AG13422" s="1954"/>
    </row>
    <row r="13424" spans="4:33" s="304" customFormat="1" ht="15.75" customHeight="1">
      <c r="D13424" s="305"/>
      <c r="AG13424" s="1954"/>
    </row>
    <row r="13426" spans="4:33" s="304" customFormat="1" ht="15.75" customHeight="1">
      <c r="D13426" s="305"/>
      <c r="AG13426" s="1954"/>
    </row>
    <row r="13428" spans="4:33" s="304" customFormat="1" ht="15.75" customHeight="1">
      <c r="D13428" s="305"/>
      <c r="AG13428" s="1954"/>
    </row>
    <row r="13430" spans="4:33" s="304" customFormat="1" ht="15.75" customHeight="1">
      <c r="D13430" s="305"/>
      <c r="AG13430" s="1954"/>
    </row>
    <row r="13432" spans="4:33" s="304" customFormat="1" ht="15.75" customHeight="1">
      <c r="D13432" s="305"/>
      <c r="AG13432" s="1954"/>
    </row>
    <row r="13434" spans="4:33" s="304" customFormat="1" ht="15.75" customHeight="1">
      <c r="D13434" s="305"/>
      <c r="AG13434" s="1954"/>
    </row>
    <row r="13436" spans="4:33" s="304" customFormat="1" ht="15.75" customHeight="1">
      <c r="D13436" s="305"/>
      <c r="AG13436" s="1954"/>
    </row>
    <row r="13438" spans="4:33" s="304" customFormat="1" ht="15.75" customHeight="1">
      <c r="D13438" s="305"/>
      <c r="AG13438" s="1954"/>
    </row>
    <row r="13440" spans="4:33" s="304" customFormat="1" ht="15.75" customHeight="1">
      <c r="D13440" s="305"/>
      <c r="AG13440" s="1954"/>
    </row>
    <row r="13442" spans="4:33" s="304" customFormat="1" ht="15.75" customHeight="1">
      <c r="D13442" s="305"/>
      <c r="AG13442" s="1954"/>
    </row>
    <row r="13444" spans="4:33" s="304" customFormat="1" ht="15.75" customHeight="1">
      <c r="D13444" s="305"/>
      <c r="AG13444" s="1954"/>
    </row>
    <row r="13446" spans="4:33" s="304" customFormat="1" ht="15.75" customHeight="1">
      <c r="D13446" s="305"/>
      <c r="AG13446" s="1954"/>
    </row>
    <row r="13448" spans="4:33" s="304" customFormat="1" ht="15.75" customHeight="1">
      <c r="D13448" s="305"/>
      <c r="AG13448" s="1954"/>
    </row>
    <row r="13450" spans="4:33" s="304" customFormat="1" ht="15.75" customHeight="1">
      <c r="D13450" s="305"/>
      <c r="AG13450" s="1954"/>
    </row>
    <row r="13452" spans="4:33" s="304" customFormat="1" ht="15.75" customHeight="1">
      <c r="D13452" s="305"/>
      <c r="AG13452" s="1954"/>
    </row>
    <row r="13454" spans="4:33" s="304" customFormat="1" ht="15.75" customHeight="1">
      <c r="D13454" s="305"/>
      <c r="AG13454" s="1954"/>
    </row>
    <row r="13456" spans="4:33" s="304" customFormat="1" ht="15.75" customHeight="1">
      <c r="D13456" s="305"/>
      <c r="AG13456" s="1954"/>
    </row>
    <row r="13458" spans="4:33" s="304" customFormat="1" ht="15.75" customHeight="1">
      <c r="D13458" s="305"/>
      <c r="AG13458" s="1954"/>
    </row>
    <row r="13460" spans="4:33" s="304" customFormat="1" ht="15.75" customHeight="1">
      <c r="D13460" s="305"/>
      <c r="AG13460" s="1954"/>
    </row>
    <row r="13462" spans="4:33" s="304" customFormat="1" ht="15.75" customHeight="1">
      <c r="D13462" s="305"/>
      <c r="AG13462" s="1954"/>
    </row>
    <row r="13464" spans="4:33" s="304" customFormat="1" ht="15.75" customHeight="1">
      <c r="D13464" s="305"/>
      <c r="AG13464" s="1954"/>
    </row>
    <row r="13466" spans="4:33" s="304" customFormat="1" ht="15.75" customHeight="1">
      <c r="D13466" s="305"/>
      <c r="AG13466" s="1954"/>
    </row>
    <row r="13468" spans="4:33" s="304" customFormat="1" ht="15.75" customHeight="1">
      <c r="D13468" s="305"/>
      <c r="AG13468" s="1954"/>
    </row>
    <row r="13470" spans="4:33" s="304" customFormat="1" ht="15.75" customHeight="1">
      <c r="D13470" s="305"/>
      <c r="AG13470" s="1954"/>
    </row>
    <row r="13472" spans="4:33" s="304" customFormat="1" ht="15.75" customHeight="1">
      <c r="D13472" s="305"/>
      <c r="AG13472" s="1954"/>
    </row>
    <row r="13474" spans="4:33" s="304" customFormat="1" ht="15.75" customHeight="1">
      <c r="D13474" s="305"/>
      <c r="AG13474" s="1954"/>
    </row>
    <row r="13476" spans="4:33" s="304" customFormat="1" ht="15.75" customHeight="1">
      <c r="D13476" s="305"/>
      <c r="AG13476" s="1954"/>
    </row>
    <row r="13478" spans="4:33" s="304" customFormat="1" ht="15.75" customHeight="1">
      <c r="D13478" s="305"/>
      <c r="AG13478" s="1954"/>
    </row>
    <row r="13480" spans="4:33" s="304" customFormat="1" ht="15.75" customHeight="1">
      <c r="D13480" s="305"/>
      <c r="AG13480" s="1954"/>
    </row>
    <row r="13482" spans="4:33" s="304" customFormat="1" ht="15.75" customHeight="1">
      <c r="D13482" s="305"/>
      <c r="AG13482" s="1954"/>
    </row>
    <row r="13484" spans="4:33" s="304" customFormat="1" ht="15.75" customHeight="1">
      <c r="D13484" s="305"/>
      <c r="AG13484" s="1954"/>
    </row>
    <row r="13486" spans="4:33" s="304" customFormat="1" ht="15.75" customHeight="1">
      <c r="D13486" s="305"/>
      <c r="AG13486" s="1954"/>
    </row>
    <row r="13488" spans="4:33" s="304" customFormat="1" ht="15.75" customHeight="1">
      <c r="D13488" s="305"/>
      <c r="AG13488" s="1954"/>
    </row>
    <row r="13490" spans="4:33" s="304" customFormat="1" ht="15.75" customHeight="1">
      <c r="D13490" s="305"/>
      <c r="AG13490" s="1954"/>
    </row>
    <row r="13492" spans="4:33" s="304" customFormat="1" ht="15.75" customHeight="1">
      <c r="D13492" s="305"/>
      <c r="AG13492" s="1954"/>
    </row>
    <row r="13494" spans="4:33" s="304" customFormat="1" ht="15.75" customHeight="1">
      <c r="D13494" s="305"/>
      <c r="AG13494" s="1954"/>
    </row>
    <row r="13496" spans="4:33" s="304" customFormat="1" ht="15.75" customHeight="1">
      <c r="D13496" s="305"/>
      <c r="AG13496" s="1954"/>
    </row>
    <row r="13498" spans="4:33" s="304" customFormat="1" ht="15.75" customHeight="1">
      <c r="D13498" s="305"/>
      <c r="AG13498" s="1954"/>
    </row>
    <row r="13500" spans="4:33" s="304" customFormat="1" ht="15.75" customHeight="1">
      <c r="D13500" s="305"/>
      <c r="AG13500" s="1954"/>
    </row>
    <row r="13502" spans="4:33" s="304" customFormat="1" ht="15.75" customHeight="1">
      <c r="D13502" s="305"/>
      <c r="AG13502" s="1954"/>
    </row>
    <row r="13504" spans="4:33" s="304" customFormat="1" ht="15.75" customHeight="1">
      <c r="D13504" s="305"/>
      <c r="AG13504" s="1954"/>
    </row>
    <row r="13506" spans="4:33" s="304" customFormat="1" ht="15.75" customHeight="1">
      <c r="D13506" s="305"/>
      <c r="AG13506" s="1954"/>
    </row>
    <row r="13508" spans="4:33" s="304" customFormat="1" ht="15.75" customHeight="1">
      <c r="D13508" s="305"/>
      <c r="AG13508" s="1954"/>
    </row>
    <row r="13510" spans="4:33" s="304" customFormat="1" ht="15.75" customHeight="1">
      <c r="D13510" s="305"/>
      <c r="AG13510" s="1954"/>
    </row>
    <row r="13512" spans="4:33" s="304" customFormat="1" ht="15.75" customHeight="1">
      <c r="D13512" s="305"/>
      <c r="AG13512" s="1954"/>
    </row>
    <row r="13514" spans="4:33" s="304" customFormat="1" ht="15.75" customHeight="1">
      <c r="D13514" s="305"/>
      <c r="AG13514" s="1954"/>
    </row>
    <row r="13516" spans="4:33" s="304" customFormat="1" ht="15.75" customHeight="1">
      <c r="D13516" s="305"/>
      <c r="AG13516" s="1954"/>
    </row>
    <row r="13518" spans="4:33" s="304" customFormat="1" ht="15.75" customHeight="1">
      <c r="D13518" s="305"/>
      <c r="AG13518" s="1954"/>
    </row>
    <row r="13520" spans="4:33" s="304" customFormat="1" ht="15.75" customHeight="1">
      <c r="D13520" s="305"/>
      <c r="AG13520" s="1954"/>
    </row>
    <row r="13522" spans="4:33" s="304" customFormat="1" ht="15.75" customHeight="1">
      <c r="D13522" s="305"/>
      <c r="AG13522" s="1954"/>
    </row>
    <row r="13524" spans="4:33" s="304" customFormat="1" ht="15.75" customHeight="1">
      <c r="D13524" s="305"/>
      <c r="AG13524" s="1954"/>
    </row>
    <row r="13526" spans="4:33" s="304" customFormat="1" ht="15.75" customHeight="1">
      <c r="D13526" s="305"/>
      <c r="AG13526" s="1954"/>
    </row>
    <row r="13528" spans="4:33" s="304" customFormat="1" ht="15.75" customHeight="1">
      <c r="D13528" s="305"/>
      <c r="AG13528" s="1954"/>
    </row>
    <row r="13530" spans="4:33" s="304" customFormat="1" ht="15.75" customHeight="1">
      <c r="D13530" s="305"/>
      <c r="AG13530" s="1954"/>
    </row>
    <row r="13532" spans="4:33" s="304" customFormat="1" ht="15.75" customHeight="1">
      <c r="D13532" s="305"/>
      <c r="AG13532" s="1954"/>
    </row>
    <row r="13534" spans="4:33" s="304" customFormat="1" ht="15.75" customHeight="1">
      <c r="D13534" s="305"/>
      <c r="AG13534" s="1954"/>
    </row>
    <row r="13536" spans="4:33" s="304" customFormat="1" ht="15.75" customHeight="1">
      <c r="D13536" s="305"/>
      <c r="AG13536" s="1954"/>
    </row>
    <row r="13538" spans="4:33" s="304" customFormat="1" ht="15.75" customHeight="1">
      <c r="D13538" s="305"/>
      <c r="AG13538" s="1954"/>
    </row>
    <row r="13540" spans="4:33" s="304" customFormat="1" ht="15.75" customHeight="1">
      <c r="D13540" s="305"/>
      <c r="AG13540" s="1954"/>
    </row>
    <row r="13542" spans="4:33" s="304" customFormat="1" ht="15.75" customHeight="1">
      <c r="D13542" s="305"/>
      <c r="AG13542" s="1954"/>
    </row>
    <row r="13544" spans="4:33" s="304" customFormat="1" ht="15.75" customHeight="1">
      <c r="D13544" s="305"/>
      <c r="AG13544" s="1954"/>
    </row>
    <row r="13546" spans="4:33" s="304" customFormat="1" ht="15.75" customHeight="1">
      <c r="D13546" s="305"/>
      <c r="AG13546" s="1954"/>
    </row>
    <row r="13548" spans="4:33" s="304" customFormat="1" ht="15.75" customHeight="1">
      <c r="D13548" s="305"/>
      <c r="AG13548" s="1954"/>
    </row>
    <row r="13550" spans="4:33" s="304" customFormat="1" ht="15.75" customHeight="1">
      <c r="D13550" s="305"/>
      <c r="AG13550" s="1954"/>
    </row>
    <row r="13552" spans="4:33" s="304" customFormat="1" ht="15.75" customHeight="1">
      <c r="D13552" s="305"/>
      <c r="AG13552" s="1954"/>
    </row>
    <row r="13554" spans="4:33" s="304" customFormat="1" ht="15.75" customHeight="1">
      <c r="D13554" s="305"/>
      <c r="AG13554" s="1954"/>
    </row>
    <row r="13556" spans="4:33" s="304" customFormat="1" ht="15.75" customHeight="1">
      <c r="D13556" s="305"/>
      <c r="AG13556" s="1954"/>
    </row>
    <row r="13558" spans="4:33" s="304" customFormat="1" ht="15.75" customHeight="1">
      <c r="D13558" s="305"/>
      <c r="AG13558" s="1954"/>
    </row>
    <row r="13560" spans="4:33" s="304" customFormat="1" ht="15.75" customHeight="1">
      <c r="D13560" s="305"/>
      <c r="AG13560" s="1954"/>
    </row>
    <row r="13562" spans="4:33" s="304" customFormat="1" ht="15.75" customHeight="1">
      <c r="D13562" s="305"/>
      <c r="AG13562" s="1954"/>
    </row>
    <row r="13564" spans="4:33" s="304" customFormat="1" ht="15.75" customHeight="1">
      <c r="D13564" s="305"/>
      <c r="AG13564" s="1954"/>
    </row>
    <row r="13566" spans="4:33" s="304" customFormat="1" ht="15.75" customHeight="1">
      <c r="D13566" s="305"/>
      <c r="AG13566" s="1954"/>
    </row>
    <row r="13568" spans="4:33" s="304" customFormat="1" ht="15.75" customHeight="1">
      <c r="D13568" s="305"/>
      <c r="AG13568" s="1954"/>
    </row>
    <row r="13570" spans="4:33" s="304" customFormat="1" ht="15.75" customHeight="1">
      <c r="D13570" s="305"/>
      <c r="AG13570" s="1954"/>
    </row>
    <row r="13572" spans="4:33" s="304" customFormat="1" ht="15.75" customHeight="1">
      <c r="D13572" s="305"/>
      <c r="AG13572" s="1954"/>
    </row>
    <row r="13574" spans="4:33" s="304" customFormat="1" ht="15.75" customHeight="1">
      <c r="D13574" s="305"/>
      <c r="AG13574" s="1954"/>
    </row>
    <row r="13576" spans="4:33" s="304" customFormat="1" ht="15.75" customHeight="1">
      <c r="D13576" s="305"/>
      <c r="AG13576" s="1954"/>
    </row>
    <row r="13578" spans="4:33" s="304" customFormat="1" ht="15.75" customHeight="1">
      <c r="D13578" s="305"/>
      <c r="AG13578" s="1954"/>
    </row>
    <row r="13580" spans="4:33" s="304" customFormat="1" ht="15.75" customHeight="1">
      <c r="D13580" s="305"/>
      <c r="AG13580" s="1954"/>
    </row>
    <row r="13582" spans="4:33" s="304" customFormat="1" ht="15.75" customHeight="1">
      <c r="D13582" s="305"/>
      <c r="AG13582" s="1954"/>
    </row>
    <row r="13584" spans="4:33" s="304" customFormat="1" ht="15.75" customHeight="1">
      <c r="D13584" s="305"/>
      <c r="AG13584" s="1954"/>
    </row>
    <row r="13586" spans="4:33" s="304" customFormat="1" ht="15.75" customHeight="1">
      <c r="D13586" s="305"/>
      <c r="AG13586" s="1954"/>
    </row>
    <row r="13588" spans="4:33" s="304" customFormat="1" ht="15.75" customHeight="1">
      <c r="D13588" s="305"/>
      <c r="AG13588" s="1954"/>
    </row>
    <row r="13590" spans="4:33" s="304" customFormat="1" ht="15.75" customHeight="1">
      <c r="D13590" s="305"/>
      <c r="AG13590" s="1954"/>
    </row>
    <row r="13592" spans="4:33" s="304" customFormat="1" ht="15.75" customHeight="1">
      <c r="D13592" s="305"/>
      <c r="AG13592" s="1954"/>
    </row>
    <row r="13594" spans="4:33" s="304" customFormat="1" ht="15.75" customHeight="1">
      <c r="D13594" s="305"/>
      <c r="AG13594" s="1954"/>
    </row>
    <row r="13596" spans="4:33" s="304" customFormat="1" ht="15.75" customHeight="1">
      <c r="D13596" s="305"/>
      <c r="AG13596" s="1954"/>
    </row>
    <row r="13598" spans="4:33" s="304" customFormat="1" ht="15.75" customHeight="1">
      <c r="D13598" s="305"/>
      <c r="AG13598" s="1954"/>
    </row>
    <row r="13600" spans="4:33" s="304" customFormat="1" ht="15.75" customHeight="1">
      <c r="D13600" s="305"/>
      <c r="AG13600" s="1954"/>
    </row>
    <row r="13602" spans="4:33" s="304" customFormat="1" ht="15.75" customHeight="1">
      <c r="D13602" s="305"/>
      <c r="AG13602" s="1954"/>
    </row>
    <row r="13604" spans="4:33" s="304" customFormat="1" ht="15.75" customHeight="1">
      <c r="D13604" s="305"/>
      <c r="AG13604" s="1954"/>
    </row>
    <row r="13606" spans="4:33" s="304" customFormat="1" ht="15.75" customHeight="1">
      <c r="D13606" s="305"/>
      <c r="AG13606" s="1954"/>
    </row>
    <row r="13608" spans="4:33" s="304" customFormat="1" ht="15.75" customHeight="1">
      <c r="D13608" s="305"/>
      <c r="AG13608" s="1954"/>
    </row>
    <row r="13610" spans="4:33" s="304" customFormat="1" ht="15.75" customHeight="1">
      <c r="D13610" s="305"/>
      <c r="AG13610" s="1954"/>
    </row>
    <row r="13612" spans="4:33" s="304" customFormat="1" ht="15.75" customHeight="1">
      <c r="D13612" s="305"/>
      <c r="AG13612" s="1954"/>
    </row>
    <row r="13614" spans="4:33" s="304" customFormat="1" ht="15.75" customHeight="1">
      <c r="D13614" s="305"/>
      <c r="AG13614" s="1954"/>
    </row>
    <row r="13616" spans="4:33" s="304" customFormat="1" ht="15.75" customHeight="1">
      <c r="D13616" s="305"/>
      <c r="AG13616" s="1954"/>
    </row>
    <row r="13618" spans="4:33" s="304" customFormat="1" ht="15.75" customHeight="1">
      <c r="D13618" s="305"/>
      <c r="AG13618" s="1954"/>
    </row>
    <row r="13620" spans="4:33" s="304" customFormat="1" ht="15.75" customHeight="1">
      <c r="D13620" s="305"/>
      <c r="AG13620" s="1954"/>
    </row>
    <row r="13622" spans="4:33" s="304" customFormat="1" ht="15.75" customHeight="1">
      <c r="D13622" s="305"/>
      <c r="AG13622" s="1954"/>
    </row>
    <row r="13624" spans="4:33" s="304" customFormat="1" ht="15.75" customHeight="1">
      <c r="D13624" s="305"/>
      <c r="AG13624" s="1954"/>
    </row>
    <row r="13626" spans="4:33" s="304" customFormat="1" ht="15.75" customHeight="1">
      <c r="D13626" s="305"/>
      <c r="AG13626" s="1954"/>
    </row>
    <row r="13628" spans="4:33" s="304" customFormat="1" ht="15.75" customHeight="1">
      <c r="D13628" s="305"/>
      <c r="AG13628" s="1954"/>
    </row>
    <row r="13630" spans="4:33" s="304" customFormat="1" ht="15.75" customHeight="1">
      <c r="D13630" s="305"/>
      <c r="AG13630" s="1954"/>
    </row>
    <row r="13632" spans="4:33" s="304" customFormat="1" ht="15.75" customHeight="1">
      <c r="D13632" s="305"/>
      <c r="AG13632" s="1954"/>
    </row>
    <row r="13634" spans="4:33" s="304" customFormat="1" ht="15.75" customHeight="1">
      <c r="D13634" s="305"/>
      <c r="AG13634" s="1954"/>
    </row>
    <row r="13636" spans="4:33" s="304" customFormat="1" ht="15.75" customHeight="1">
      <c r="D13636" s="305"/>
      <c r="AG13636" s="1954"/>
    </row>
    <row r="13638" spans="4:33" s="304" customFormat="1" ht="15.75" customHeight="1">
      <c r="D13638" s="305"/>
      <c r="AG13638" s="1954"/>
    </row>
    <row r="13640" spans="4:33" s="304" customFormat="1" ht="15.75" customHeight="1">
      <c r="D13640" s="305"/>
      <c r="AG13640" s="1954"/>
    </row>
    <row r="13642" spans="4:33" s="304" customFormat="1" ht="15.75" customHeight="1">
      <c r="D13642" s="305"/>
      <c r="AG13642" s="1954"/>
    </row>
    <row r="13644" spans="4:33" s="304" customFormat="1" ht="15.75" customHeight="1">
      <c r="D13644" s="305"/>
      <c r="AG13644" s="1954"/>
    </row>
    <row r="13646" spans="4:33" s="304" customFormat="1" ht="15.75" customHeight="1">
      <c r="D13646" s="305"/>
      <c r="AG13646" s="1954"/>
    </row>
    <row r="13648" spans="4:33" s="304" customFormat="1" ht="15.75" customHeight="1">
      <c r="D13648" s="305"/>
      <c r="AG13648" s="1954"/>
    </row>
    <row r="13650" spans="4:33" s="304" customFormat="1" ht="15.75" customHeight="1">
      <c r="D13650" s="305"/>
      <c r="AG13650" s="1954"/>
    </row>
    <row r="13652" spans="4:33" s="304" customFormat="1" ht="15.75" customHeight="1">
      <c r="D13652" s="305"/>
      <c r="AG13652" s="1954"/>
    </row>
    <row r="13654" spans="4:33" s="304" customFormat="1" ht="15.75" customHeight="1">
      <c r="D13654" s="305"/>
      <c r="AG13654" s="1954"/>
    </row>
    <row r="13656" spans="4:33" s="304" customFormat="1" ht="15.75" customHeight="1">
      <c r="D13656" s="305"/>
      <c r="AG13656" s="1954"/>
    </row>
    <row r="13658" spans="4:33" s="304" customFormat="1" ht="15.75" customHeight="1">
      <c r="D13658" s="305"/>
      <c r="AG13658" s="1954"/>
    </row>
    <row r="13660" spans="4:33" s="304" customFormat="1" ht="15.75" customHeight="1">
      <c r="D13660" s="305"/>
      <c r="AG13660" s="1954"/>
    </row>
    <row r="13662" spans="4:33" s="304" customFormat="1" ht="15.75" customHeight="1">
      <c r="D13662" s="305"/>
      <c r="AG13662" s="1954"/>
    </row>
    <row r="13664" spans="4:33" s="304" customFormat="1" ht="15.75" customHeight="1">
      <c r="D13664" s="305"/>
      <c r="AG13664" s="1954"/>
    </row>
    <row r="13666" spans="4:33" s="304" customFormat="1" ht="15.75" customHeight="1">
      <c r="D13666" s="305"/>
      <c r="AG13666" s="1954"/>
    </row>
    <row r="13668" spans="4:33" s="304" customFormat="1" ht="15.75" customHeight="1">
      <c r="D13668" s="305"/>
      <c r="AG13668" s="1954"/>
    </row>
    <row r="13670" spans="4:33" s="304" customFormat="1" ht="15.75" customHeight="1">
      <c r="D13670" s="305"/>
      <c r="AG13670" s="1954"/>
    </row>
    <row r="13672" spans="4:33" s="304" customFormat="1" ht="15.75" customHeight="1">
      <c r="D13672" s="305"/>
      <c r="AG13672" s="1954"/>
    </row>
    <row r="13674" spans="4:33" s="304" customFormat="1" ht="15.75" customHeight="1">
      <c r="D13674" s="305"/>
      <c r="AG13674" s="1954"/>
    </row>
    <row r="13676" spans="4:33" s="304" customFormat="1" ht="15.75" customHeight="1">
      <c r="D13676" s="305"/>
      <c r="AG13676" s="1954"/>
    </row>
    <row r="13678" spans="4:33" s="304" customFormat="1" ht="15.75" customHeight="1">
      <c r="D13678" s="305"/>
      <c r="AG13678" s="1954"/>
    </row>
    <row r="13680" spans="4:33" s="304" customFormat="1" ht="15.75" customHeight="1">
      <c r="D13680" s="305"/>
      <c r="AG13680" s="1954"/>
    </row>
    <row r="13682" spans="4:33" s="304" customFormat="1" ht="15.75" customHeight="1">
      <c r="D13682" s="305"/>
      <c r="AG13682" s="1954"/>
    </row>
    <row r="13684" spans="4:33" s="304" customFormat="1" ht="15.75" customHeight="1">
      <c r="D13684" s="305"/>
      <c r="AG13684" s="1954"/>
    </row>
    <row r="13686" spans="4:33" s="304" customFormat="1" ht="15.75" customHeight="1">
      <c r="D13686" s="305"/>
      <c r="AG13686" s="1954"/>
    </row>
    <row r="13688" spans="4:33" s="304" customFormat="1" ht="15.75" customHeight="1">
      <c r="D13688" s="305"/>
      <c r="AG13688" s="1954"/>
    </row>
    <row r="13690" spans="4:33" s="304" customFormat="1" ht="15.75" customHeight="1">
      <c r="D13690" s="305"/>
      <c r="AG13690" s="1954"/>
    </row>
    <row r="13692" spans="4:33" s="304" customFormat="1" ht="15.75" customHeight="1">
      <c r="D13692" s="305"/>
      <c r="AG13692" s="1954"/>
    </row>
    <row r="13694" spans="4:33" s="304" customFormat="1" ht="15.75" customHeight="1">
      <c r="D13694" s="305"/>
      <c r="AG13694" s="1954"/>
    </row>
    <row r="13696" spans="4:33" s="304" customFormat="1" ht="15.75" customHeight="1">
      <c r="D13696" s="305"/>
      <c r="AG13696" s="1954"/>
    </row>
    <row r="13698" spans="4:33" s="304" customFormat="1" ht="15.75" customHeight="1">
      <c r="D13698" s="305"/>
      <c r="AG13698" s="1954"/>
    </row>
    <row r="13700" spans="4:33" s="304" customFormat="1" ht="15.75" customHeight="1">
      <c r="D13700" s="305"/>
      <c r="AG13700" s="1954"/>
    </row>
    <row r="13702" spans="4:33" s="304" customFormat="1" ht="15.75" customHeight="1">
      <c r="D13702" s="305"/>
      <c r="AG13702" s="1954"/>
    </row>
    <row r="13704" spans="4:33" s="304" customFormat="1" ht="15.75" customHeight="1">
      <c r="D13704" s="305"/>
      <c r="AG13704" s="1954"/>
    </row>
    <row r="13706" spans="4:33" s="304" customFormat="1" ht="15.75" customHeight="1">
      <c r="D13706" s="305"/>
      <c r="AG13706" s="1954"/>
    </row>
    <row r="13708" spans="4:33" s="304" customFormat="1" ht="15.75" customHeight="1">
      <c r="D13708" s="305"/>
      <c r="AG13708" s="1954"/>
    </row>
    <row r="13710" spans="4:33" s="304" customFormat="1" ht="15.75" customHeight="1">
      <c r="D13710" s="305"/>
      <c r="AG13710" s="1954"/>
    </row>
    <row r="13712" spans="4:33" s="304" customFormat="1" ht="15.75" customHeight="1">
      <c r="D13712" s="305"/>
      <c r="AG13712" s="1954"/>
    </row>
    <row r="13714" spans="4:33" s="304" customFormat="1" ht="15.75" customHeight="1">
      <c r="D13714" s="305"/>
      <c r="AG13714" s="1954"/>
    </row>
    <row r="13716" spans="4:33" s="304" customFormat="1" ht="15.75" customHeight="1">
      <c r="D13716" s="305"/>
      <c r="AG13716" s="1954"/>
    </row>
    <row r="13718" spans="4:33" s="304" customFormat="1" ht="15.75" customHeight="1">
      <c r="D13718" s="305"/>
      <c r="AG13718" s="1954"/>
    </row>
    <row r="13720" spans="4:33" s="304" customFormat="1" ht="15.75" customHeight="1">
      <c r="D13720" s="305"/>
      <c r="AG13720" s="1954"/>
    </row>
    <row r="13722" spans="4:33" s="304" customFormat="1" ht="15.75" customHeight="1">
      <c r="D13722" s="305"/>
      <c r="AG13722" s="1954"/>
    </row>
    <row r="13724" spans="4:33" s="304" customFormat="1" ht="15.75" customHeight="1">
      <c r="D13724" s="305"/>
      <c r="AG13724" s="1954"/>
    </row>
    <row r="13726" spans="4:33" s="304" customFormat="1" ht="15.75" customHeight="1">
      <c r="D13726" s="305"/>
      <c r="AG13726" s="1954"/>
    </row>
    <row r="13728" spans="4:33" s="304" customFormat="1" ht="15.75" customHeight="1">
      <c r="D13728" s="305"/>
      <c r="AG13728" s="1954"/>
    </row>
    <row r="13730" spans="4:33" s="304" customFormat="1" ht="15.75" customHeight="1">
      <c r="D13730" s="305"/>
      <c r="AG13730" s="1954"/>
    </row>
    <row r="13732" spans="4:33" s="304" customFormat="1" ht="15.75" customHeight="1">
      <c r="D13732" s="305"/>
      <c r="AG13732" s="1954"/>
    </row>
    <row r="13734" spans="4:33" s="304" customFormat="1" ht="15.75" customHeight="1">
      <c r="D13734" s="305"/>
      <c r="AG13734" s="1954"/>
    </row>
    <row r="13736" spans="4:33" s="304" customFormat="1" ht="15.75" customHeight="1">
      <c r="D13736" s="305"/>
      <c r="AG13736" s="1954"/>
    </row>
    <row r="13738" spans="4:33" s="304" customFormat="1" ht="15.75" customHeight="1">
      <c r="D13738" s="305"/>
      <c r="AG13738" s="1954"/>
    </row>
    <row r="13740" spans="4:33" s="304" customFormat="1" ht="15.75" customHeight="1">
      <c r="D13740" s="305"/>
      <c r="AG13740" s="1954"/>
    </row>
    <row r="13742" spans="4:33" s="304" customFormat="1" ht="15.75" customHeight="1">
      <c r="D13742" s="305"/>
      <c r="AG13742" s="1954"/>
    </row>
    <row r="13744" spans="4:33" s="304" customFormat="1" ht="15.75" customHeight="1">
      <c r="D13744" s="305"/>
      <c r="AG13744" s="1954"/>
    </row>
    <row r="13746" spans="4:33" s="304" customFormat="1" ht="15.75" customHeight="1">
      <c r="D13746" s="305"/>
      <c r="AG13746" s="1954"/>
    </row>
    <row r="13748" spans="4:33" s="304" customFormat="1" ht="15.75" customHeight="1">
      <c r="D13748" s="305"/>
      <c r="AG13748" s="1954"/>
    </row>
    <row r="13750" spans="4:33" s="304" customFormat="1" ht="15.75" customHeight="1">
      <c r="D13750" s="305"/>
      <c r="AG13750" s="1954"/>
    </row>
    <row r="13752" spans="4:33" s="304" customFormat="1" ht="15.75" customHeight="1">
      <c r="D13752" s="305"/>
      <c r="AG13752" s="1954"/>
    </row>
    <row r="13754" spans="4:33" s="304" customFormat="1" ht="15.75" customHeight="1">
      <c r="D13754" s="305"/>
      <c r="AG13754" s="1954"/>
    </row>
    <row r="13756" spans="4:33" s="304" customFormat="1" ht="15.75" customHeight="1">
      <c r="D13756" s="305"/>
      <c r="AG13756" s="1954"/>
    </row>
    <row r="13758" spans="4:33" s="304" customFormat="1" ht="15.75" customHeight="1">
      <c r="D13758" s="305"/>
      <c r="AG13758" s="1954"/>
    </row>
    <row r="13760" spans="4:33" s="304" customFormat="1" ht="15.75" customHeight="1">
      <c r="D13760" s="305"/>
      <c r="AG13760" s="1954"/>
    </row>
    <row r="13762" spans="4:33" s="304" customFormat="1" ht="15.75" customHeight="1">
      <c r="D13762" s="305"/>
      <c r="AG13762" s="1954"/>
    </row>
    <row r="13764" spans="4:33" s="304" customFormat="1" ht="15.75" customHeight="1">
      <c r="D13764" s="305"/>
      <c r="AG13764" s="1954"/>
    </row>
    <row r="13766" spans="4:33" s="304" customFormat="1" ht="15.75" customHeight="1">
      <c r="D13766" s="305"/>
      <c r="AG13766" s="1954"/>
    </row>
    <row r="13768" spans="4:33" s="304" customFormat="1" ht="15.75" customHeight="1">
      <c r="D13768" s="305"/>
      <c r="AG13768" s="1954"/>
    </row>
    <row r="13770" spans="4:33" s="304" customFormat="1" ht="15.75" customHeight="1">
      <c r="D13770" s="305"/>
      <c r="AG13770" s="1954"/>
    </row>
    <row r="13772" spans="4:33" s="304" customFormat="1" ht="15.75" customHeight="1">
      <c r="D13772" s="305"/>
      <c r="AG13772" s="1954"/>
    </row>
    <row r="13774" spans="4:33" s="304" customFormat="1" ht="15.75" customHeight="1">
      <c r="D13774" s="305"/>
      <c r="AG13774" s="1954"/>
    </row>
    <row r="13776" spans="4:33" s="304" customFormat="1" ht="15.75" customHeight="1">
      <c r="D13776" s="305"/>
      <c r="AG13776" s="1954"/>
    </row>
    <row r="13778" spans="4:33" s="304" customFormat="1" ht="15.75" customHeight="1">
      <c r="D13778" s="305"/>
      <c r="AG13778" s="1954"/>
    </row>
    <row r="13780" spans="4:33" s="304" customFormat="1" ht="15.75" customHeight="1">
      <c r="D13780" s="305"/>
      <c r="AG13780" s="1954"/>
    </row>
    <row r="13782" spans="4:33" s="304" customFormat="1" ht="15.75" customHeight="1">
      <c r="D13782" s="305"/>
      <c r="AG13782" s="1954"/>
    </row>
    <row r="13784" spans="4:33" s="304" customFormat="1" ht="15.75" customHeight="1">
      <c r="D13784" s="305"/>
      <c r="AG13784" s="1954"/>
    </row>
    <row r="13786" spans="4:33" s="304" customFormat="1" ht="15.75" customHeight="1">
      <c r="D13786" s="305"/>
      <c r="AG13786" s="1954"/>
    </row>
    <row r="13788" spans="4:33" s="304" customFormat="1" ht="15.75" customHeight="1">
      <c r="D13788" s="305"/>
      <c r="AG13788" s="1954"/>
    </row>
    <row r="13790" spans="4:33" s="304" customFormat="1" ht="15.75" customHeight="1">
      <c r="D13790" s="305"/>
      <c r="AG13790" s="1954"/>
    </row>
    <row r="13792" spans="4:33" s="304" customFormat="1" ht="15.75" customHeight="1">
      <c r="D13792" s="305"/>
      <c r="AG13792" s="1954"/>
    </row>
    <row r="13794" spans="4:33" s="304" customFormat="1" ht="15.75" customHeight="1">
      <c r="D13794" s="305"/>
      <c r="AG13794" s="1954"/>
    </row>
    <row r="13796" spans="4:33" s="304" customFormat="1" ht="15.75" customHeight="1">
      <c r="D13796" s="305"/>
      <c r="AG13796" s="1954"/>
    </row>
    <row r="13798" spans="4:33" s="304" customFormat="1" ht="15.75" customHeight="1">
      <c r="D13798" s="305"/>
      <c r="AG13798" s="1954"/>
    </row>
    <row r="13800" spans="4:33" s="304" customFormat="1" ht="15.75" customHeight="1">
      <c r="D13800" s="305"/>
      <c r="AG13800" s="1954"/>
    </row>
    <row r="13802" spans="4:33" s="304" customFormat="1" ht="15.75" customHeight="1">
      <c r="D13802" s="305"/>
      <c r="AG13802" s="1954"/>
    </row>
    <row r="13804" spans="4:33" s="304" customFormat="1" ht="15.75" customHeight="1">
      <c r="D13804" s="305"/>
      <c r="AG13804" s="1954"/>
    </row>
    <row r="13806" spans="4:33" s="304" customFormat="1" ht="15.75" customHeight="1">
      <c r="D13806" s="305"/>
      <c r="AG13806" s="1954"/>
    </row>
    <row r="13808" spans="4:33" s="304" customFormat="1" ht="15.75" customHeight="1">
      <c r="D13808" s="305"/>
      <c r="AG13808" s="1954"/>
    </row>
    <row r="13810" spans="4:33" s="304" customFormat="1" ht="15.75" customHeight="1">
      <c r="D13810" s="305"/>
      <c r="AG13810" s="1954"/>
    </row>
    <row r="13812" spans="4:33" s="304" customFormat="1" ht="15.75" customHeight="1">
      <c r="D13812" s="305"/>
      <c r="AG13812" s="1954"/>
    </row>
    <row r="13814" spans="4:33" s="304" customFormat="1" ht="15.75" customHeight="1">
      <c r="D13814" s="305"/>
      <c r="AG13814" s="1954"/>
    </row>
    <row r="13816" spans="4:33" s="304" customFormat="1" ht="15.75" customHeight="1">
      <c r="D13816" s="305"/>
      <c r="AG13816" s="1954"/>
    </row>
    <row r="13818" spans="4:33" s="304" customFormat="1" ht="15.75" customHeight="1">
      <c r="D13818" s="305"/>
      <c r="AG13818" s="1954"/>
    </row>
    <row r="13820" spans="4:33" s="304" customFormat="1" ht="15.75" customHeight="1">
      <c r="D13820" s="305"/>
      <c r="AG13820" s="1954"/>
    </row>
    <row r="13822" spans="4:33" s="304" customFormat="1" ht="15.75" customHeight="1">
      <c r="D13822" s="305"/>
      <c r="AG13822" s="1954"/>
    </row>
    <row r="13824" spans="4:33" s="304" customFormat="1" ht="15.75" customHeight="1">
      <c r="D13824" s="305"/>
      <c r="AG13824" s="1954"/>
    </row>
    <row r="13826" spans="4:33" s="304" customFormat="1" ht="15.75" customHeight="1">
      <c r="D13826" s="305"/>
      <c r="AG13826" s="1954"/>
    </row>
    <row r="13828" spans="4:33" s="304" customFormat="1" ht="15.75" customHeight="1">
      <c r="D13828" s="305"/>
      <c r="AG13828" s="1954"/>
    </row>
    <row r="13830" spans="4:33" s="304" customFormat="1" ht="15.75" customHeight="1">
      <c r="D13830" s="305"/>
      <c r="AG13830" s="1954"/>
    </row>
    <row r="13832" spans="4:33" s="304" customFormat="1" ht="15.75" customHeight="1">
      <c r="D13832" s="305"/>
      <c r="AG13832" s="1954"/>
    </row>
    <row r="13834" spans="4:33" s="304" customFormat="1" ht="15.75" customHeight="1">
      <c r="D13834" s="305"/>
      <c r="AG13834" s="1954"/>
    </row>
    <row r="13836" spans="4:33" s="304" customFormat="1" ht="15.75" customHeight="1">
      <c r="D13836" s="305"/>
      <c r="AG13836" s="1954"/>
    </row>
    <row r="13838" spans="4:33" s="304" customFormat="1" ht="15.75" customHeight="1">
      <c r="D13838" s="305"/>
      <c r="AG13838" s="1954"/>
    </row>
    <row r="13840" spans="4:33" s="304" customFormat="1" ht="15.75" customHeight="1">
      <c r="D13840" s="305"/>
      <c r="AG13840" s="1954"/>
    </row>
    <row r="13842" spans="4:33" s="304" customFormat="1" ht="15.75" customHeight="1">
      <c r="D13842" s="305"/>
      <c r="AG13842" s="1954"/>
    </row>
    <row r="13844" spans="4:33" s="304" customFormat="1" ht="15.75" customHeight="1">
      <c r="D13844" s="305"/>
      <c r="AG13844" s="1954"/>
    </row>
    <row r="13846" spans="4:33" s="304" customFormat="1" ht="15.75" customHeight="1">
      <c r="D13846" s="305"/>
      <c r="AG13846" s="1954"/>
    </row>
    <row r="13848" spans="4:33" s="304" customFormat="1" ht="15.75" customHeight="1">
      <c r="D13848" s="305"/>
      <c r="AG13848" s="1954"/>
    </row>
    <row r="13850" spans="4:33" s="304" customFormat="1" ht="15.75" customHeight="1">
      <c r="D13850" s="305"/>
      <c r="AG13850" s="1954"/>
    </row>
    <row r="13852" spans="4:33" s="304" customFormat="1" ht="15.75" customHeight="1">
      <c r="D13852" s="305"/>
      <c r="AG13852" s="1954"/>
    </row>
    <row r="13854" spans="4:33" s="304" customFormat="1" ht="15.75" customHeight="1">
      <c r="D13854" s="305"/>
      <c r="AG13854" s="1954"/>
    </row>
    <row r="13856" spans="4:33" s="304" customFormat="1" ht="15.75" customHeight="1">
      <c r="D13856" s="305"/>
      <c r="AG13856" s="1954"/>
    </row>
    <row r="13858" spans="4:33" s="304" customFormat="1" ht="15.75" customHeight="1">
      <c r="D13858" s="305"/>
      <c r="AG13858" s="1954"/>
    </row>
    <row r="13860" spans="4:33" s="304" customFormat="1" ht="15.75" customHeight="1">
      <c r="D13860" s="305"/>
      <c r="AG13860" s="1954"/>
    </row>
    <row r="13862" spans="4:33" s="304" customFormat="1" ht="15.75" customHeight="1">
      <c r="D13862" s="305"/>
      <c r="AG13862" s="1954"/>
    </row>
    <row r="13864" spans="4:33" s="304" customFormat="1" ht="15.75" customHeight="1">
      <c r="D13864" s="305"/>
      <c r="AG13864" s="1954"/>
    </row>
    <row r="13866" spans="4:33" s="304" customFormat="1" ht="15.75" customHeight="1">
      <c r="D13866" s="305"/>
      <c r="AG13866" s="1954"/>
    </row>
    <row r="13868" spans="4:33" s="304" customFormat="1" ht="15.75" customHeight="1">
      <c r="D13868" s="305"/>
      <c r="AG13868" s="1954"/>
    </row>
    <row r="13870" spans="4:33" s="304" customFormat="1" ht="15.75" customHeight="1">
      <c r="D13870" s="305"/>
      <c r="AG13870" s="1954"/>
    </row>
    <row r="13872" spans="4:33" s="304" customFormat="1" ht="15.75" customHeight="1">
      <c r="D13872" s="305"/>
      <c r="AG13872" s="1954"/>
    </row>
    <row r="13874" spans="4:33" s="304" customFormat="1" ht="15.75" customHeight="1">
      <c r="D13874" s="305"/>
      <c r="AG13874" s="1954"/>
    </row>
    <row r="13876" spans="4:33" s="304" customFormat="1" ht="15.75" customHeight="1">
      <c r="D13876" s="305"/>
      <c r="AG13876" s="1954"/>
    </row>
    <row r="13878" spans="4:33" s="304" customFormat="1" ht="15.75" customHeight="1">
      <c r="D13878" s="305"/>
      <c r="AG13878" s="1954"/>
    </row>
    <row r="13880" spans="4:33" s="304" customFormat="1" ht="15.75" customHeight="1">
      <c r="D13880" s="305"/>
      <c r="AG13880" s="1954"/>
    </row>
    <row r="13882" spans="4:33" s="304" customFormat="1" ht="15.75" customHeight="1">
      <c r="D13882" s="305"/>
      <c r="AG13882" s="1954"/>
    </row>
    <row r="13884" spans="4:33" s="304" customFormat="1" ht="15.75" customHeight="1">
      <c r="D13884" s="305"/>
      <c r="AG13884" s="1954"/>
    </row>
    <row r="13886" spans="4:33" s="304" customFormat="1" ht="15.75" customHeight="1">
      <c r="D13886" s="305"/>
      <c r="AG13886" s="1954"/>
    </row>
    <row r="13888" spans="4:33" s="304" customFormat="1" ht="15.75" customHeight="1">
      <c r="D13888" s="305"/>
      <c r="AG13888" s="1954"/>
    </row>
    <row r="13890" spans="4:33" s="304" customFormat="1" ht="15.75" customHeight="1">
      <c r="D13890" s="305"/>
      <c r="AG13890" s="1954"/>
    </row>
    <row r="13892" spans="4:33" s="304" customFormat="1" ht="15.75" customHeight="1">
      <c r="D13892" s="305"/>
      <c r="AG13892" s="1954"/>
    </row>
    <row r="13894" spans="4:33" s="304" customFormat="1" ht="15.75" customHeight="1">
      <c r="D13894" s="305"/>
      <c r="AG13894" s="1954"/>
    </row>
    <row r="13896" spans="4:33" s="304" customFormat="1" ht="15.75" customHeight="1">
      <c r="D13896" s="305"/>
      <c r="AG13896" s="1954"/>
    </row>
    <row r="13898" spans="4:33" s="304" customFormat="1" ht="15.75" customHeight="1">
      <c r="D13898" s="305"/>
      <c r="AG13898" s="1954"/>
    </row>
    <row r="13900" spans="4:33" s="304" customFormat="1" ht="15.75" customHeight="1">
      <c r="D13900" s="305"/>
      <c r="AG13900" s="1954"/>
    </row>
    <row r="13902" spans="4:33" s="304" customFormat="1" ht="15.75" customHeight="1">
      <c r="D13902" s="305"/>
      <c r="AG13902" s="1954"/>
    </row>
    <row r="13904" spans="4:33" s="304" customFormat="1" ht="15.75" customHeight="1">
      <c r="D13904" s="305"/>
      <c r="AG13904" s="1954"/>
    </row>
    <row r="13906" spans="4:33" s="304" customFormat="1" ht="15.75" customHeight="1">
      <c r="D13906" s="305"/>
      <c r="AG13906" s="1954"/>
    </row>
    <row r="13908" spans="4:33" s="304" customFormat="1" ht="15.75" customHeight="1">
      <c r="D13908" s="305"/>
      <c r="AG13908" s="1954"/>
    </row>
    <row r="13910" spans="4:33" s="304" customFormat="1" ht="15.75" customHeight="1">
      <c r="D13910" s="305"/>
      <c r="AG13910" s="1954"/>
    </row>
    <row r="13912" spans="4:33" s="304" customFormat="1" ht="15.75" customHeight="1">
      <c r="D13912" s="305"/>
      <c r="AG13912" s="1954"/>
    </row>
    <row r="13914" spans="4:33" s="304" customFormat="1" ht="15.75" customHeight="1">
      <c r="D13914" s="305"/>
      <c r="AG13914" s="1954"/>
    </row>
    <row r="13916" spans="4:33" s="304" customFormat="1" ht="15.75" customHeight="1">
      <c r="D13916" s="305"/>
      <c r="AG13916" s="1954"/>
    </row>
    <row r="13918" spans="4:33" s="304" customFormat="1" ht="15.75" customHeight="1">
      <c r="D13918" s="305"/>
      <c r="AG13918" s="1954"/>
    </row>
    <row r="13920" spans="4:33" s="304" customFormat="1" ht="15.75" customHeight="1">
      <c r="D13920" s="305"/>
      <c r="AG13920" s="1954"/>
    </row>
    <row r="13922" spans="4:33" s="304" customFormat="1" ht="15.75" customHeight="1">
      <c r="D13922" s="305"/>
      <c r="AG13922" s="1954"/>
    </row>
    <row r="13924" spans="4:33" s="304" customFormat="1" ht="15.75" customHeight="1">
      <c r="D13924" s="305"/>
      <c r="AG13924" s="1954"/>
    </row>
    <row r="13926" spans="4:33" s="304" customFormat="1" ht="15.75" customHeight="1">
      <c r="D13926" s="305"/>
      <c r="AG13926" s="1954"/>
    </row>
    <row r="13928" spans="4:33" s="304" customFormat="1" ht="15.75" customHeight="1">
      <c r="D13928" s="305"/>
      <c r="AG13928" s="1954"/>
    </row>
    <row r="13930" spans="4:33" s="304" customFormat="1" ht="15.75" customHeight="1">
      <c r="D13930" s="305"/>
      <c r="AG13930" s="1954"/>
    </row>
    <row r="13932" spans="4:33" s="304" customFormat="1" ht="15.75" customHeight="1">
      <c r="D13932" s="305"/>
      <c r="AG13932" s="1954"/>
    </row>
    <row r="13934" spans="4:33" s="304" customFormat="1" ht="15.75" customHeight="1">
      <c r="D13934" s="305"/>
      <c r="AG13934" s="1954"/>
    </row>
    <row r="13936" spans="4:33" s="304" customFormat="1" ht="15.75" customHeight="1">
      <c r="D13936" s="305"/>
      <c r="AG13936" s="1954"/>
    </row>
    <row r="13938" spans="4:33" s="304" customFormat="1" ht="15.75" customHeight="1">
      <c r="D13938" s="305"/>
      <c r="AG13938" s="1954"/>
    </row>
    <row r="13940" spans="4:33" s="304" customFormat="1" ht="15.75" customHeight="1">
      <c r="D13940" s="305"/>
      <c r="AG13940" s="1954"/>
    </row>
    <row r="13942" spans="4:33" s="304" customFormat="1" ht="15.75" customHeight="1">
      <c r="D13942" s="305"/>
      <c r="AG13942" s="1954"/>
    </row>
    <row r="13944" spans="4:33" s="304" customFormat="1" ht="15.75" customHeight="1">
      <c r="D13944" s="305"/>
      <c r="AG13944" s="1954"/>
    </row>
    <row r="13946" spans="4:33" s="304" customFormat="1" ht="15.75" customHeight="1">
      <c r="D13946" s="305"/>
      <c r="AG13946" s="1954"/>
    </row>
    <row r="13948" spans="4:33" s="304" customFormat="1" ht="15.75" customHeight="1">
      <c r="D13948" s="305"/>
      <c r="AG13948" s="1954"/>
    </row>
    <row r="13950" spans="4:33" s="304" customFormat="1" ht="15.75" customHeight="1">
      <c r="D13950" s="305"/>
      <c r="AG13950" s="1954"/>
    </row>
    <row r="13952" spans="4:33" s="304" customFormat="1" ht="15.75" customHeight="1">
      <c r="D13952" s="305"/>
      <c r="AG13952" s="1954"/>
    </row>
    <row r="13954" spans="4:33" s="304" customFormat="1" ht="15.75" customHeight="1">
      <c r="D13954" s="305"/>
      <c r="AG13954" s="1954"/>
    </row>
    <row r="13956" spans="4:33" s="304" customFormat="1" ht="15.75" customHeight="1">
      <c r="D13956" s="305"/>
      <c r="AG13956" s="1954"/>
    </row>
    <row r="13958" spans="4:33" s="304" customFormat="1" ht="15.75" customHeight="1">
      <c r="D13958" s="305"/>
      <c r="AG13958" s="1954"/>
    </row>
    <row r="13960" spans="4:33" s="304" customFormat="1" ht="15.75" customHeight="1">
      <c r="D13960" s="305"/>
      <c r="AG13960" s="1954"/>
    </row>
    <row r="13962" spans="4:33" s="304" customFormat="1" ht="15.75" customHeight="1">
      <c r="D13962" s="305"/>
      <c r="AG13962" s="1954"/>
    </row>
    <row r="13964" spans="4:33" s="304" customFormat="1" ht="15.75" customHeight="1">
      <c r="D13964" s="305"/>
      <c r="AG13964" s="1954"/>
    </row>
    <row r="13966" spans="4:33" s="304" customFormat="1" ht="15.75" customHeight="1">
      <c r="D13966" s="305"/>
      <c r="AG13966" s="1954"/>
    </row>
    <row r="13968" spans="4:33" s="304" customFormat="1" ht="15.75" customHeight="1">
      <c r="D13968" s="305"/>
      <c r="AG13968" s="1954"/>
    </row>
    <row r="13970" spans="4:33" s="304" customFormat="1" ht="15.75" customHeight="1">
      <c r="D13970" s="305"/>
      <c r="AG13970" s="1954"/>
    </row>
    <row r="13972" spans="4:33" s="304" customFormat="1" ht="15.75" customHeight="1">
      <c r="D13972" s="305"/>
      <c r="AG13972" s="1954"/>
    </row>
    <row r="13974" spans="4:33" s="304" customFormat="1" ht="15.75" customHeight="1">
      <c r="D13974" s="305"/>
      <c r="AG13974" s="1954"/>
    </row>
    <row r="13976" spans="4:33" s="304" customFormat="1" ht="15.75" customHeight="1">
      <c r="D13976" s="305"/>
      <c r="AG13976" s="1954"/>
    </row>
    <row r="13978" spans="4:33" s="304" customFormat="1" ht="15.75" customHeight="1">
      <c r="D13978" s="305"/>
      <c r="AG13978" s="1954"/>
    </row>
    <row r="13980" spans="4:33" s="304" customFormat="1" ht="15.75" customHeight="1">
      <c r="D13980" s="305"/>
      <c r="AG13980" s="1954"/>
    </row>
    <row r="13982" spans="4:33" s="304" customFormat="1" ht="15.75" customHeight="1">
      <c r="D13982" s="305"/>
      <c r="AG13982" s="1954"/>
    </row>
    <row r="13984" spans="4:33" s="304" customFormat="1" ht="15.75" customHeight="1">
      <c r="D13984" s="305"/>
      <c r="AG13984" s="1954"/>
    </row>
    <row r="13986" spans="4:33" s="304" customFormat="1" ht="15.75" customHeight="1">
      <c r="D13986" s="305"/>
      <c r="AG13986" s="1954"/>
    </row>
    <row r="13988" spans="4:33" s="304" customFormat="1" ht="15.75" customHeight="1">
      <c r="D13988" s="305"/>
      <c r="AG13988" s="1954"/>
    </row>
    <row r="13990" spans="4:33" s="304" customFormat="1" ht="15.75" customHeight="1">
      <c r="D13990" s="305"/>
      <c r="AG13990" s="1954"/>
    </row>
    <row r="13992" spans="4:33" s="304" customFormat="1" ht="15.75" customHeight="1">
      <c r="D13992" s="305"/>
      <c r="AG13992" s="1954"/>
    </row>
    <row r="13994" spans="4:33" s="304" customFormat="1" ht="15.75" customHeight="1">
      <c r="D13994" s="305"/>
      <c r="AG13994" s="1954"/>
    </row>
    <row r="13996" spans="4:33" s="304" customFormat="1" ht="15.75" customHeight="1">
      <c r="D13996" s="305"/>
      <c r="AG13996" s="1954"/>
    </row>
    <row r="13998" spans="4:33" s="304" customFormat="1" ht="15.75" customHeight="1">
      <c r="D13998" s="305"/>
      <c r="AG13998" s="1954"/>
    </row>
    <row r="14000" spans="4:33" s="304" customFormat="1" ht="15.75" customHeight="1">
      <c r="D14000" s="305"/>
      <c r="AG14000" s="1954"/>
    </row>
    <row r="14002" spans="4:33" s="304" customFormat="1" ht="15.75" customHeight="1">
      <c r="D14002" s="305"/>
      <c r="AG14002" s="1954"/>
    </row>
    <row r="14004" spans="4:33" s="304" customFormat="1" ht="15.75" customHeight="1">
      <c r="D14004" s="305"/>
      <c r="AG14004" s="1954"/>
    </row>
    <row r="14006" spans="4:33" s="304" customFormat="1" ht="15.75" customHeight="1">
      <c r="D14006" s="305"/>
      <c r="AG14006" s="1954"/>
    </row>
    <row r="14008" spans="4:33" s="304" customFormat="1" ht="15.75" customHeight="1">
      <c r="D14008" s="305"/>
      <c r="AG14008" s="1954"/>
    </row>
    <row r="14010" spans="4:33" s="304" customFormat="1" ht="15.75" customHeight="1">
      <c r="D14010" s="305"/>
      <c r="AG14010" s="1954"/>
    </row>
    <row r="14012" spans="4:33" s="304" customFormat="1" ht="15.75" customHeight="1">
      <c r="D14012" s="305"/>
      <c r="AG14012" s="1954"/>
    </row>
    <row r="14014" spans="4:33" s="304" customFormat="1" ht="15.75" customHeight="1">
      <c r="D14014" s="305"/>
      <c r="AG14014" s="1954"/>
    </row>
    <row r="14016" spans="4:33" s="304" customFormat="1" ht="15.75" customHeight="1">
      <c r="D14016" s="305"/>
      <c r="AG14016" s="1954"/>
    </row>
    <row r="14018" spans="4:33" s="304" customFormat="1" ht="15.75" customHeight="1">
      <c r="D14018" s="305"/>
      <c r="AG14018" s="1954"/>
    </row>
    <row r="14020" spans="4:33" s="304" customFormat="1" ht="15.75" customHeight="1">
      <c r="D14020" s="305"/>
      <c r="AG14020" s="1954"/>
    </row>
    <row r="14022" spans="4:33" s="304" customFormat="1" ht="15.75" customHeight="1">
      <c r="D14022" s="305"/>
      <c r="AG14022" s="1954"/>
    </row>
    <row r="14024" spans="4:33" s="304" customFormat="1" ht="15.75" customHeight="1">
      <c r="D14024" s="305"/>
      <c r="AG14024" s="1954"/>
    </row>
    <row r="14026" spans="4:33" s="304" customFormat="1" ht="15.75" customHeight="1">
      <c r="D14026" s="305"/>
      <c r="AG14026" s="1954"/>
    </row>
    <row r="14028" spans="4:33" s="304" customFormat="1" ht="15.75" customHeight="1">
      <c r="D14028" s="305"/>
      <c r="AG14028" s="1954"/>
    </row>
    <row r="14030" spans="4:33" s="304" customFormat="1" ht="15.75" customHeight="1">
      <c r="D14030" s="305"/>
      <c r="AG14030" s="1954"/>
    </row>
    <row r="14032" spans="4:33" s="304" customFormat="1" ht="15.75" customHeight="1">
      <c r="D14032" s="305"/>
      <c r="AG14032" s="1954"/>
    </row>
    <row r="14034" spans="4:33" s="304" customFormat="1" ht="15.75" customHeight="1">
      <c r="D14034" s="305"/>
      <c r="AG14034" s="1954"/>
    </row>
    <row r="14036" spans="4:33" s="304" customFormat="1" ht="15.75" customHeight="1">
      <c r="D14036" s="305"/>
      <c r="AG14036" s="1954"/>
    </row>
    <row r="14038" spans="4:33" s="304" customFormat="1" ht="15.75" customHeight="1">
      <c r="D14038" s="305"/>
      <c r="AG14038" s="1954"/>
    </row>
    <row r="14040" spans="4:33" s="304" customFormat="1" ht="15.75" customHeight="1">
      <c r="D14040" s="305"/>
      <c r="AG14040" s="1954"/>
    </row>
    <row r="14042" spans="4:33" s="304" customFormat="1" ht="15.75" customHeight="1">
      <c r="D14042" s="305"/>
      <c r="AG14042" s="1954"/>
    </row>
    <row r="14044" spans="4:33" s="304" customFormat="1" ht="15.75" customHeight="1">
      <c r="D14044" s="305"/>
      <c r="AG14044" s="1954"/>
    </row>
    <row r="14046" spans="4:33" s="304" customFormat="1" ht="15.75" customHeight="1">
      <c r="D14046" s="305"/>
      <c r="AG14046" s="1954"/>
    </row>
    <row r="14048" spans="4:33" s="304" customFormat="1" ht="15.75" customHeight="1">
      <c r="D14048" s="305"/>
      <c r="AG14048" s="1954"/>
    </row>
    <row r="14050" spans="4:33" s="304" customFormat="1" ht="15.75" customHeight="1">
      <c r="D14050" s="305"/>
      <c r="AG14050" s="1954"/>
    </row>
    <row r="14052" spans="4:33" s="304" customFormat="1" ht="15.75" customHeight="1">
      <c r="D14052" s="305"/>
      <c r="AG14052" s="1954"/>
    </row>
    <row r="14054" spans="4:33" s="304" customFormat="1" ht="15.75" customHeight="1">
      <c r="D14054" s="305"/>
      <c r="AG14054" s="1954"/>
    </row>
    <row r="14056" spans="4:33" s="304" customFormat="1" ht="15.75" customHeight="1">
      <c r="D14056" s="305"/>
      <c r="AG14056" s="1954"/>
    </row>
    <row r="14058" spans="4:33" s="304" customFormat="1" ht="15.75" customHeight="1">
      <c r="D14058" s="305"/>
      <c r="AG14058" s="1954"/>
    </row>
    <row r="14060" spans="4:33" s="304" customFormat="1" ht="15.75" customHeight="1">
      <c r="D14060" s="305"/>
      <c r="AG14060" s="1954"/>
    </row>
    <row r="14062" spans="4:33" s="304" customFormat="1" ht="15.75" customHeight="1">
      <c r="D14062" s="305"/>
      <c r="AG14062" s="1954"/>
    </row>
    <row r="14064" spans="4:33" s="304" customFormat="1" ht="15.75" customHeight="1">
      <c r="D14064" s="305"/>
      <c r="AG14064" s="1954"/>
    </row>
    <row r="14066" spans="4:33" s="304" customFormat="1" ht="15.75" customHeight="1">
      <c r="D14066" s="305"/>
      <c r="AG14066" s="1954"/>
    </row>
    <row r="14068" spans="4:33" s="304" customFormat="1" ht="15.75" customHeight="1">
      <c r="D14068" s="305"/>
      <c r="AG14068" s="1954"/>
    </row>
    <row r="14070" spans="4:33" s="304" customFormat="1" ht="15.75" customHeight="1">
      <c r="D14070" s="305"/>
      <c r="AG14070" s="1954"/>
    </row>
    <row r="14072" spans="4:33" s="304" customFormat="1" ht="15.75" customHeight="1">
      <c r="D14072" s="305"/>
      <c r="AG14072" s="1954"/>
    </row>
    <row r="14074" spans="4:33" s="304" customFormat="1" ht="15.75" customHeight="1">
      <c r="D14074" s="305"/>
      <c r="AG14074" s="1954"/>
    </row>
    <row r="14076" spans="4:33" s="304" customFormat="1" ht="15.75" customHeight="1">
      <c r="D14076" s="305"/>
      <c r="AG14076" s="1954"/>
    </row>
    <row r="14078" spans="4:33" s="304" customFormat="1" ht="15.75" customHeight="1">
      <c r="D14078" s="305"/>
      <c r="AG14078" s="1954"/>
    </row>
    <row r="14080" spans="4:33" s="304" customFormat="1" ht="15.75" customHeight="1">
      <c r="D14080" s="305"/>
      <c r="AG14080" s="1954"/>
    </row>
    <row r="14082" spans="4:33" s="304" customFormat="1" ht="15.75" customHeight="1">
      <c r="D14082" s="305"/>
      <c r="AG14082" s="1954"/>
    </row>
    <row r="14084" spans="4:33" s="304" customFormat="1" ht="15.75" customHeight="1">
      <c r="D14084" s="305"/>
      <c r="AG14084" s="1954"/>
    </row>
    <row r="14086" spans="4:33" s="304" customFormat="1" ht="15.75" customHeight="1">
      <c r="D14086" s="305"/>
      <c r="AG14086" s="1954"/>
    </row>
    <row r="14088" spans="4:33" s="304" customFormat="1" ht="15.75" customHeight="1">
      <c r="D14088" s="305"/>
      <c r="AG14088" s="1954"/>
    </row>
    <row r="14090" spans="4:33" s="304" customFormat="1" ht="15.75" customHeight="1">
      <c r="D14090" s="305"/>
      <c r="AG14090" s="1954"/>
    </row>
    <row r="14092" spans="4:33" s="304" customFormat="1" ht="15.75" customHeight="1">
      <c r="D14092" s="305"/>
      <c r="AG14092" s="1954"/>
    </row>
    <row r="14094" spans="4:33" s="304" customFormat="1" ht="15.75" customHeight="1">
      <c r="D14094" s="305"/>
      <c r="AG14094" s="1954"/>
    </row>
    <row r="14096" spans="4:33" s="304" customFormat="1" ht="15.75" customHeight="1">
      <c r="D14096" s="305"/>
      <c r="AG14096" s="1954"/>
    </row>
    <row r="14098" spans="4:33" s="304" customFormat="1" ht="15.75" customHeight="1">
      <c r="D14098" s="305"/>
      <c r="AG14098" s="1954"/>
    </row>
    <row r="14100" spans="4:33" s="304" customFormat="1" ht="15.75" customHeight="1">
      <c r="D14100" s="305"/>
      <c r="AG14100" s="1954"/>
    </row>
    <row r="14102" spans="4:33" s="304" customFormat="1" ht="15.75" customHeight="1">
      <c r="D14102" s="305"/>
      <c r="AG14102" s="1954"/>
    </row>
    <row r="14104" spans="4:33" s="304" customFormat="1" ht="15.75" customHeight="1">
      <c r="D14104" s="305"/>
      <c r="AG14104" s="1954"/>
    </row>
    <row r="14106" spans="4:33" s="304" customFormat="1" ht="15.75" customHeight="1">
      <c r="D14106" s="305"/>
      <c r="AG14106" s="1954"/>
    </row>
    <row r="14108" spans="4:33" s="304" customFormat="1" ht="15.75" customHeight="1">
      <c r="D14108" s="305"/>
      <c r="AG14108" s="1954"/>
    </row>
    <row r="14110" spans="4:33" s="304" customFormat="1" ht="15.75" customHeight="1">
      <c r="D14110" s="305"/>
      <c r="AG14110" s="1954"/>
    </row>
    <row r="14112" spans="4:33" s="304" customFormat="1" ht="15.75" customHeight="1">
      <c r="D14112" s="305"/>
      <c r="AG14112" s="1954"/>
    </row>
    <row r="14114" spans="4:33" s="304" customFormat="1" ht="15.75" customHeight="1">
      <c r="D14114" s="305"/>
      <c r="AG14114" s="1954"/>
    </row>
    <row r="14116" spans="4:33" s="304" customFormat="1" ht="15.75" customHeight="1">
      <c r="D14116" s="305"/>
      <c r="AG14116" s="1954"/>
    </row>
    <row r="14118" spans="4:33" s="304" customFormat="1" ht="15.75" customHeight="1">
      <c r="D14118" s="305"/>
      <c r="AG14118" s="1954"/>
    </row>
    <row r="14120" spans="4:33" s="304" customFormat="1" ht="15.75" customHeight="1">
      <c r="D14120" s="305"/>
      <c r="AG14120" s="1954"/>
    </row>
    <row r="14122" spans="4:33" s="304" customFormat="1" ht="15.75" customHeight="1">
      <c r="D14122" s="305"/>
      <c r="AG14122" s="1954"/>
    </row>
    <row r="14124" spans="4:33" s="304" customFormat="1" ht="15.75" customHeight="1">
      <c r="D14124" s="305"/>
      <c r="AG14124" s="1954"/>
    </row>
    <row r="14126" spans="4:33" s="304" customFormat="1" ht="15.75" customHeight="1">
      <c r="D14126" s="305"/>
      <c r="AG14126" s="1954"/>
    </row>
    <row r="14128" spans="4:33" s="304" customFormat="1" ht="15.75" customHeight="1">
      <c r="D14128" s="305"/>
      <c r="AG14128" s="1954"/>
    </row>
    <row r="14130" spans="4:33" s="304" customFormat="1" ht="15.75" customHeight="1">
      <c r="D14130" s="305"/>
      <c r="AG14130" s="1954"/>
    </row>
    <row r="14132" spans="4:33" s="304" customFormat="1" ht="15.75" customHeight="1">
      <c r="D14132" s="305"/>
      <c r="AG14132" s="1954"/>
    </row>
    <row r="14134" spans="4:33" s="304" customFormat="1" ht="15.75" customHeight="1">
      <c r="D14134" s="305"/>
      <c r="AG14134" s="1954"/>
    </row>
    <row r="14136" spans="4:33" s="304" customFormat="1" ht="15.75" customHeight="1">
      <c r="D14136" s="305"/>
      <c r="AG14136" s="1954"/>
    </row>
    <row r="14138" spans="4:33" s="304" customFormat="1" ht="15.75" customHeight="1">
      <c r="D14138" s="305"/>
      <c r="AG14138" s="1954"/>
    </row>
    <row r="14140" spans="4:33" s="304" customFormat="1" ht="15.75" customHeight="1">
      <c r="D14140" s="305"/>
      <c r="AG14140" s="1954"/>
    </row>
    <row r="14142" spans="4:33" s="304" customFormat="1" ht="15.75" customHeight="1">
      <c r="D14142" s="305"/>
      <c r="AG14142" s="1954"/>
    </row>
    <row r="14144" spans="4:33" s="304" customFormat="1" ht="15.75" customHeight="1">
      <c r="D14144" s="305"/>
      <c r="AG14144" s="1954"/>
    </row>
    <row r="14146" spans="4:33" s="304" customFormat="1" ht="15.75" customHeight="1">
      <c r="D14146" s="305"/>
      <c r="AG14146" s="1954"/>
    </row>
    <row r="14148" spans="4:33" s="304" customFormat="1" ht="15.75" customHeight="1">
      <c r="D14148" s="305"/>
      <c r="AG14148" s="1954"/>
    </row>
    <row r="14150" spans="4:33" s="304" customFormat="1" ht="15.75" customHeight="1">
      <c r="D14150" s="305"/>
      <c r="AG14150" s="1954"/>
    </row>
    <row r="14152" spans="4:33" s="304" customFormat="1" ht="15.75" customHeight="1">
      <c r="D14152" s="305"/>
      <c r="AG14152" s="1954"/>
    </row>
    <row r="14154" spans="4:33" s="304" customFormat="1" ht="15.75" customHeight="1">
      <c r="D14154" s="305"/>
      <c r="AG14154" s="1954"/>
    </row>
    <row r="14156" spans="4:33" s="304" customFormat="1" ht="15.75" customHeight="1">
      <c r="D14156" s="305"/>
      <c r="AG14156" s="1954"/>
    </row>
    <row r="14158" spans="4:33" s="304" customFormat="1" ht="15.75" customHeight="1">
      <c r="D14158" s="305"/>
      <c r="AG14158" s="1954"/>
    </row>
    <row r="14160" spans="4:33" s="304" customFormat="1" ht="15.75" customHeight="1">
      <c r="D14160" s="305"/>
      <c r="AG14160" s="1954"/>
    </row>
    <row r="14162" spans="4:33" s="304" customFormat="1" ht="15.75" customHeight="1">
      <c r="D14162" s="305"/>
      <c r="AG14162" s="1954"/>
    </row>
    <row r="14164" spans="4:33" s="304" customFormat="1" ht="15.75" customHeight="1">
      <c r="D14164" s="305"/>
      <c r="AG14164" s="1954"/>
    </row>
    <row r="14166" spans="4:33" s="304" customFormat="1" ht="15.75" customHeight="1">
      <c r="D14166" s="305"/>
      <c r="AG14166" s="1954"/>
    </row>
    <row r="14168" spans="4:33" s="304" customFormat="1" ht="15.75" customHeight="1">
      <c r="D14168" s="305"/>
      <c r="AG14168" s="1954"/>
    </row>
    <row r="14170" spans="4:33" s="304" customFormat="1" ht="15.75" customHeight="1">
      <c r="D14170" s="305"/>
      <c r="AG14170" s="1954"/>
    </row>
    <row r="14172" spans="4:33" s="304" customFormat="1" ht="15.75" customHeight="1">
      <c r="D14172" s="305"/>
      <c r="AG14172" s="1954"/>
    </row>
    <row r="14174" spans="4:33" s="304" customFormat="1" ht="15.75" customHeight="1">
      <c r="D14174" s="305"/>
      <c r="AG14174" s="1954"/>
    </row>
    <row r="14176" spans="4:33" s="304" customFormat="1" ht="15.75" customHeight="1">
      <c r="D14176" s="305"/>
      <c r="AG14176" s="1954"/>
    </row>
    <row r="14178" spans="4:33" s="304" customFormat="1" ht="15.75" customHeight="1">
      <c r="D14178" s="305"/>
      <c r="AG14178" s="1954"/>
    </row>
    <row r="14180" spans="4:33" s="304" customFormat="1" ht="15.75" customHeight="1">
      <c r="D14180" s="305"/>
      <c r="AG14180" s="1954"/>
    </row>
    <row r="14182" spans="4:33" s="304" customFormat="1" ht="15.75" customHeight="1">
      <c r="D14182" s="305"/>
      <c r="AG14182" s="1954"/>
    </row>
    <row r="14184" spans="4:33" s="304" customFormat="1" ht="15.75" customHeight="1">
      <c r="D14184" s="305"/>
      <c r="AG14184" s="1954"/>
    </row>
    <row r="14186" spans="4:33" s="304" customFormat="1" ht="15.75" customHeight="1">
      <c r="D14186" s="305"/>
      <c r="AG14186" s="1954"/>
    </row>
    <row r="14188" spans="4:33" s="304" customFormat="1" ht="15.75" customHeight="1">
      <c r="D14188" s="305"/>
      <c r="AG14188" s="1954"/>
    </row>
    <row r="14190" spans="4:33" s="304" customFormat="1" ht="15.75" customHeight="1">
      <c r="D14190" s="305"/>
      <c r="AG14190" s="1954"/>
    </row>
    <row r="14192" spans="4:33" s="304" customFormat="1" ht="15.75" customHeight="1">
      <c r="D14192" s="305"/>
      <c r="AG14192" s="1954"/>
    </row>
    <row r="14194" spans="4:33" s="304" customFormat="1" ht="15.75" customHeight="1">
      <c r="D14194" s="305"/>
      <c r="AG14194" s="1954"/>
    </row>
    <row r="14196" spans="4:33" s="304" customFormat="1" ht="15.75" customHeight="1">
      <c r="D14196" s="305"/>
      <c r="AG14196" s="1954"/>
    </row>
    <row r="14198" spans="4:33" s="304" customFormat="1" ht="15.75" customHeight="1">
      <c r="D14198" s="305"/>
      <c r="AG14198" s="1954"/>
    </row>
    <row r="14200" spans="4:33" s="304" customFormat="1" ht="15.75" customHeight="1">
      <c r="D14200" s="305"/>
      <c r="AG14200" s="1954"/>
    </row>
    <row r="14202" spans="4:33" s="304" customFormat="1" ht="15.75" customHeight="1">
      <c r="D14202" s="305"/>
      <c r="AG14202" s="1954"/>
    </row>
    <row r="14204" spans="4:33" s="304" customFormat="1" ht="15.75" customHeight="1">
      <c r="D14204" s="305"/>
      <c r="AG14204" s="1954"/>
    </row>
    <row r="14206" spans="4:33" s="304" customFormat="1" ht="15.75" customHeight="1">
      <c r="D14206" s="305"/>
      <c r="AG14206" s="1954"/>
    </row>
    <row r="14208" spans="4:33" s="304" customFormat="1" ht="15.75" customHeight="1">
      <c r="D14208" s="305"/>
      <c r="AG14208" s="1954"/>
    </row>
    <row r="14210" spans="4:33" s="304" customFormat="1" ht="15.75" customHeight="1">
      <c r="D14210" s="305"/>
      <c r="AG14210" s="1954"/>
    </row>
    <row r="14212" spans="4:33" s="304" customFormat="1" ht="15.75" customHeight="1">
      <c r="D14212" s="305"/>
      <c r="AG14212" s="1954"/>
    </row>
    <row r="14214" spans="4:33" s="304" customFormat="1" ht="15.75" customHeight="1">
      <c r="D14214" s="305"/>
      <c r="AG14214" s="1954"/>
    </row>
    <row r="14216" spans="4:33" s="304" customFormat="1" ht="15.75" customHeight="1">
      <c r="D14216" s="305"/>
      <c r="AG14216" s="1954"/>
    </row>
    <row r="14218" spans="4:33" s="304" customFormat="1" ht="15.75" customHeight="1">
      <c r="D14218" s="305"/>
      <c r="AG14218" s="1954"/>
    </row>
    <row r="14220" spans="4:33" s="304" customFormat="1" ht="15.75" customHeight="1">
      <c r="D14220" s="305"/>
      <c r="AG14220" s="1954"/>
    </row>
    <row r="14222" spans="4:33" s="304" customFormat="1" ht="15.75" customHeight="1">
      <c r="D14222" s="305"/>
      <c r="AG14222" s="1954"/>
    </row>
    <row r="14224" spans="4:33" s="304" customFormat="1" ht="15.75" customHeight="1">
      <c r="D14224" s="305"/>
      <c r="AG14224" s="1954"/>
    </row>
    <row r="14226" spans="4:33" s="304" customFormat="1" ht="15.75" customHeight="1">
      <c r="D14226" s="305"/>
      <c r="AG14226" s="1954"/>
    </row>
    <row r="14228" spans="4:33" s="304" customFormat="1" ht="15.75" customHeight="1">
      <c r="D14228" s="305"/>
      <c r="AG14228" s="1954"/>
    </row>
    <row r="14230" spans="4:33" s="304" customFormat="1" ht="15.75" customHeight="1">
      <c r="D14230" s="305"/>
      <c r="AG14230" s="1954"/>
    </row>
    <row r="14232" spans="4:33" s="304" customFormat="1" ht="15.75" customHeight="1">
      <c r="D14232" s="305"/>
      <c r="AG14232" s="1954"/>
    </row>
    <row r="14234" spans="4:33" s="304" customFormat="1" ht="15.75" customHeight="1">
      <c r="D14234" s="305"/>
      <c r="AG14234" s="1954"/>
    </row>
    <row r="14236" spans="4:33" s="304" customFormat="1" ht="15.75" customHeight="1">
      <c r="D14236" s="305"/>
      <c r="AG14236" s="1954"/>
    </row>
    <row r="14238" spans="4:33" s="304" customFormat="1" ht="15.75" customHeight="1">
      <c r="D14238" s="305"/>
      <c r="AG14238" s="1954"/>
    </row>
    <row r="14240" spans="4:33" s="304" customFormat="1" ht="15.75" customHeight="1">
      <c r="D14240" s="305"/>
      <c r="AG14240" s="1954"/>
    </row>
    <row r="14242" spans="4:33" s="304" customFormat="1" ht="15.75" customHeight="1">
      <c r="D14242" s="305"/>
      <c r="AG14242" s="1954"/>
    </row>
    <row r="14244" spans="4:33" s="304" customFormat="1" ht="15.75" customHeight="1">
      <c r="D14244" s="305"/>
      <c r="AG14244" s="1954"/>
    </row>
    <row r="14246" spans="4:33" s="304" customFormat="1" ht="15.75" customHeight="1">
      <c r="D14246" s="305"/>
      <c r="AG14246" s="1954"/>
    </row>
    <row r="14248" spans="4:33" s="304" customFormat="1" ht="15.75" customHeight="1">
      <c r="D14248" s="305"/>
      <c r="AG14248" s="1954"/>
    </row>
    <row r="14250" spans="4:33" s="304" customFormat="1" ht="15.75" customHeight="1">
      <c r="D14250" s="305"/>
      <c r="AG14250" s="1954"/>
    </row>
    <row r="14252" spans="4:33" s="304" customFormat="1" ht="15.75" customHeight="1">
      <c r="D14252" s="305"/>
      <c r="AG14252" s="1954"/>
    </row>
    <row r="14254" spans="4:33" s="304" customFormat="1" ht="15.75" customHeight="1">
      <c r="D14254" s="305"/>
      <c r="AG14254" s="1954"/>
    </row>
    <row r="14256" spans="4:33" s="304" customFormat="1" ht="15.75" customHeight="1">
      <c r="D14256" s="305"/>
      <c r="AG14256" s="1954"/>
    </row>
    <row r="14258" spans="4:33" s="304" customFormat="1" ht="15.75" customHeight="1">
      <c r="D14258" s="305"/>
      <c r="AG14258" s="1954"/>
    </row>
    <row r="14260" spans="4:33" s="304" customFormat="1" ht="15.75" customHeight="1">
      <c r="D14260" s="305"/>
      <c r="AG14260" s="1954"/>
    </row>
    <row r="14262" spans="4:33" s="304" customFormat="1" ht="15.75" customHeight="1">
      <c r="D14262" s="305"/>
      <c r="AG14262" s="1954"/>
    </row>
    <row r="14264" spans="4:33" s="304" customFormat="1" ht="15.75" customHeight="1">
      <c r="D14264" s="305"/>
      <c r="AG14264" s="1954"/>
    </row>
    <row r="14266" spans="4:33" s="304" customFormat="1" ht="15.75" customHeight="1">
      <c r="D14266" s="305"/>
      <c r="AG14266" s="1954"/>
    </row>
    <row r="14268" spans="4:33" s="304" customFormat="1" ht="15.75" customHeight="1">
      <c r="D14268" s="305"/>
      <c r="AG14268" s="1954"/>
    </row>
    <row r="14270" spans="4:33" s="304" customFormat="1" ht="15.75" customHeight="1">
      <c r="D14270" s="305"/>
      <c r="AG14270" s="1954"/>
    </row>
    <row r="14272" spans="4:33" s="304" customFormat="1" ht="15.75" customHeight="1">
      <c r="D14272" s="305"/>
      <c r="AG14272" s="1954"/>
    </row>
    <row r="14274" spans="4:33" s="304" customFormat="1" ht="15.75" customHeight="1">
      <c r="D14274" s="305"/>
      <c r="AG14274" s="1954"/>
    </row>
    <row r="14276" spans="4:33" s="304" customFormat="1" ht="15.75" customHeight="1">
      <c r="D14276" s="305"/>
      <c r="AG14276" s="1954"/>
    </row>
    <row r="14278" spans="4:33" s="304" customFormat="1" ht="15.75" customHeight="1">
      <c r="D14278" s="305"/>
      <c r="AG14278" s="1954"/>
    </row>
    <row r="14280" spans="4:33" s="304" customFormat="1" ht="15.75" customHeight="1">
      <c r="D14280" s="305"/>
      <c r="AG14280" s="1954"/>
    </row>
    <row r="14282" spans="4:33" s="304" customFormat="1" ht="15.75" customHeight="1">
      <c r="D14282" s="305"/>
      <c r="AG14282" s="1954"/>
    </row>
    <row r="14284" spans="4:33" s="304" customFormat="1" ht="15.75" customHeight="1">
      <c r="D14284" s="305"/>
      <c r="AG14284" s="1954"/>
    </row>
    <row r="14286" spans="4:33" s="304" customFormat="1" ht="15.75" customHeight="1">
      <c r="D14286" s="305"/>
      <c r="AG14286" s="1954"/>
    </row>
    <row r="14288" spans="4:33" s="304" customFormat="1" ht="15.75" customHeight="1">
      <c r="D14288" s="305"/>
      <c r="AG14288" s="1954"/>
    </row>
    <row r="14290" spans="4:33" s="304" customFormat="1" ht="15.75" customHeight="1">
      <c r="D14290" s="305"/>
      <c r="AG14290" s="1954"/>
    </row>
    <row r="14292" spans="4:33" s="304" customFormat="1" ht="15.75" customHeight="1">
      <c r="D14292" s="305"/>
      <c r="AG14292" s="1954"/>
    </row>
    <row r="14294" spans="4:33" s="304" customFormat="1" ht="15.75" customHeight="1">
      <c r="D14294" s="305"/>
      <c r="AG14294" s="1954"/>
    </row>
    <row r="14296" spans="4:33" s="304" customFormat="1" ht="15.75" customHeight="1">
      <c r="D14296" s="305"/>
      <c r="AG14296" s="1954"/>
    </row>
    <row r="14298" spans="4:33" s="304" customFormat="1" ht="15.75" customHeight="1">
      <c r="D14298" s="305"/>
      <c r="AG14298" s="1954"/>
    </row>
    <row r="14300" spans="4:33" s="304" customFormat="1" ht="15.75" customHeight="1">
      <c r="D14300" s="305"/>
      <c r="AG14300" s="1954"/>
    </row>
    <row r="14302" spans="4:33" s="304" customFormat="1" ht="15.75" customHeight="1">
      <c r="D14302" s="305"/>
      <c r="AG14302" s="1954"/>
    </row>
    <row r="14304" spans="4:33" s="304" customFormat="1" ht="15.75" customHeight="1">
      <c r="D14304" s="305"/>
      <c r="AG14304" s="1954"/>
    </row>
    <row r="14306" spans="4:33" s="304" customFormat="1" ht="15.75" customHeight="1">
      <c r="D14306" s="305"/>
      <c r="AG14306" s="1954"/>
    </row>
    <row r="14308" spans="4:33" s="304" customFormat="1" ht="15.75" customHeight="1">
      <c r="D14308" s="305"/>
      <c r="AG14308" s="1954"/>
    </row>
    <row r="14310" spans="4:33" s="304" customFormat="1" ht="15.75" customHeight="1">
      <c r="D14310" s="305"/>
      <c r="AG14310" s="1954"/>
    </row>
    <row r="14312" spans="4:33" s="304" customFormat="1" ht="15.75" customHeight="1">
      <c r="D14312" s="305"/>
      <c r="AG14312" s="1954"/>
    </row>
    <row r="14314" spans="4:33" s="304" customFormat="1" ht="15.75" customHeight="1">
      <c r="D14314" s="305"/>
      <c r="AG14314" s="1954"/>
    </row>
    <row r="14316" spans="4:33" s="304" customFormat="1" ht="15.75" customHeight="1">
      <c r="D14316" s="305"/>
      <c r="AG14316" s="1954"/>
    </row>
    <row r="14318" spans="4:33" s="304" customFormat="1" ht="15.75" customHeight="1">
      <c r="D14318" s="305"/>
      <c r="AG14318" s="1954"/>
    </row>
    <row r="14320" spans="4:33" s="304" customFormat="1" ht="15.75" customHeight="1">
      <c r="D14320" s="305"/>
      <c r="AG14320" s="1954"/>
    </row>
    <row r="14322" spans="4:33" s="304" customFormat="1" ht="15.75" customHeight="1">
      <c r="D14322" s="305"/>
      <c r="AG14322" s="1954"/>
    </row>
    <row r="14324" spans="4:33" s="304" customFormat="1" ht="15.75" customHeight="1">
      <c r="D14324" s="305"/>
      <c r="AG14324" s="1954"/>
    </row>
    <row r="14326" spans="4:33" s="304" customFormat="1" ht="15.75" customHeight="1">
      <c r="D14326" s="305"/>
      <c r="AG14326" s="1954"/>
    </row>
    <row r="14328" spans="4:33" s="304" customFormat="1" ht="15.75" customHeight="1">
      <c r="D14328" s="305"/>
      <c r="AG14328" s="1954"/>
    </row>
    <row r="14330" spans="4:33" s="304" customFormat="1" ht="15.75" customHeight="1">
      <c r="D14330" s="305"/>
      <c r="AG14330" s="1954"/>
    </row>
    <row r="14332" spans="4:33" s="304" customFormat="1" ht="15.75" customHeight="1">
      <c r="D14332" s="305"/>
      <c r="AG14332" s="1954"/>
    </row>
    <row r="14334" spans="4:33" s="304" customFormat="1" ht="15.75" customHeight="1">
      <c r="D14334" s="305"/>
      <c r="AG14334" s="1954"/>
    </row>
    <row r="14336" spans="4:33" s="304" customFormat="1" ht="15.75" customHeight="1">
      <c r="D14336" s="305"/>
      <c r="AG14336" s="1954"/>
    </row>
    <row r="14338" spans="4:33" s="304" customFormat="1" ht="15.75" customHeight="1">
      <c r="D14338" s="305"/>
      <c r="AG14338" s="1954"/>
    </row>
    <row r="14340" spans="4:33" s="304" customFormat="1" ht="15.75" customHeight="1">
      <c r="D14340" s="305"/>
      <c r="AG14340" s="1954"/>
    </row>
    <row r="14342" spans="4:33" s="304" customFormat="1" ht="15.75" customHeight="1">
      <c r="D14342" s="305"/>
      <c r="AG14342" s="1954"/>
    </row>
    <row r="14344" spans="4:33" s="304" customFormat="1" ht="15.75" customHeight="1">
      <c r="D14344" s="305"/>
      <c r="AG14344" s="1954"/>
    </row>
    <row r="14346" spans="4:33" s="304" customFormat="1" ht="15.75" customHeight="1">
      <c r="D14346" s="305"/>
      <c r="AG14346" s="1954"/>
    </row>
    <row r="14348" spans="4:33" s="304" customFormat="1" ht="15.75" customHeight="1">
      <c r="D14348" s="305"/>
      <c r="AG14348" s="1954"/>
    </row>
    <row r="14350" spans="4:33" s="304" customFormat="1" ht="15.75" customHeight="1">
      <c r="D14350" s="305"/>
      <c r="AG14350" s="1954"/>
    </row>
    <row r="14352" spans="4:33" s="304" customFormat="1" ht="15.75" customHeight="1">
      <c r="D14352" s="305"/>
      <c r="AG14352" s="1954"/>
    </row>
    <row r="14354" spans="4:33" s="304" customFormat="1" ht="15.75" customHeight="1">
      <c r="D14354" s="305"/>
      <c r="AG14354" s="1954"/>
    </row>
    <row r="14356" spans="4:33" s="304" customFormat="1" ht="15.75" customHeight="1">
      <c r="D14356" s="305"/>
      <c r="AG14356" s="1954"/>
    </row>
    <row r="14358" spans="4:33" s="304" customFormat="1" ht="15.75" customHeight="1">
      <c r="D14358" s="305"/>
      <c r="AG14358" s="1954"/>
    </row>
    <row r="14360" spans="4:33" s="304" customFormat="1" ht="15.75" customHeight="1">
      <c r="D14360" s="305"/>
      <c r="AG14360" s="1954"/>
    </row>
    <row r="14362" spans="4:33" s="304" customFormat="1" ht="15.75" customHeight="1">
      <c r="D14362" s="305"/>
      <c r="AG14362" s="1954"/>
    </row>
    <row r="14364" spans="4:33" s="304" customFormat="1" ht="15.75" customHeight="1">
      <c r="D14364" s="305"/>
      <c r="AG14364" s="1954"/>
    </row>
    <row r="14366" spans="4:33" s="304" customFormat="1" ht="15.75" customHeight="1">
      <c r="D14366" s="305"/>
      <c r="AG14366" s="1954"/>
    </row>
    <row r="14368" spans="4:33" s="304" customFormat="1" ht="15.75" customHeight="1">
      <c r="D14368" s="305"/>
      <c r="AG14368" s="1954"/>
    </row>
    <row r="14370" spans="4:33" s="304" customFormat="1" ht="15.75" customHeight="1">
      <c r="D14370" s="305"/>
      <c r="AG14370" s="1954"/>
    </row>
    <row r="14372" spans="4:33" s="304" customFormat="1" ht="15.75" customHeight="1">
      <c r="D14372" s="305"/>
      <c r="AG14372" s="1954"/>
    </row>
    <row r="14374" spans="4:33" s="304" customFormat="1" ht="15.75" customHeight="1">
      <c r="D14374" s="305"/>
      <c r="AG14374" s="1954"/>
    </row>
    <row r="14376" spans="4:33" s="304" customFormat="1" ht="15.75" customHeight="1">
      <c r="D14376" s="305"/>
      <c r="AG14376" s="1954"/>
    </row>
    <row r="14378" spans="4:33" s="304" customFormat="1" ht="15.75" customHeight="1">
      <c r="D14378" s="305"/>
      <c r="AG14378" s="1954"/>
    </row>
    <row r="14380" spans="4:33" s="304" customFormat="1" ht="15.75" customHeight="1">
      <c r="D14380" s="305"/>
      <c r="AG14380" s="1954"/>
    </row>
    <row r="14382" spans="4:33" s="304" customFormat="1" ht="15.75" customHeight="1">
      <c r="D14382" s="305"/>
      <c r="AG14382" s="1954"/>
    </row>
    <row r="14384" spans="4:33" s="304" customFormat="1" ht="15.75" customHeight="1">
      <c r="D14384" s="305"/>
      <c r="AG14384" s="1954"/>
    </row>
    <row r="14386" spans="4:33" s="304" customFormat="1" ht="15.75" customHeight="1">
      <c r="D14386" s="305"/>
      <c r="AG14386" s="1954"/>
    </row>
    <row r="14388" spans="4:33" s="304" customFormat="1" ht="15.75" customHeight="1">
      <c r="D14388" s="305"/>
      <c r="AG14388" s="1954"/>
    </row>
    <row r="14390" spans="4:33" s="304" customFormat="1" ht="15.75" customHeight="1">
      <c r="D14390" s="305"/>
      <c r="AG14390" s="1954"/>
    </row>
    <row r="14392" spans="4:33" s="304" customFormat="1" ht="15.75" customHeight="1">
      <c r="D14392" s="305"/>
      <c r="AG14392" s="1954"/>
    </row>
    <row r="14394" spans="4:33" s="304" customFormat="1" ht="15.75" customHeight="1">
      <c r="D14394" s="305"/>
      <c r="AG14394" s="1954"/>
    </row>
    <row r="14396" spans="4:33" s="304" customFormat="1" ht="15.75" customHeight="1">
      <c r="D14396" s="305"/>
      <c r="AG14396" s="1954"/>
    </row>
    <row r="14398" spans="4:33" s="304" customFormat="1" ht="15.75" customHeight="1">
      <c r="D14398" s="305"/>
      <c r="AG14398" s="1954"/>
    </row>
    <row r="14400" spans="4:33" s="304" customFormat="1" ht="15.75" customHeight="1">
      <c r="D14400" s="305"/>
      <c r="AG14400" s="1954"/>
    </row>
    <row r="14402" spans="4:33" s="304" customFormat="1" ht="15.75" customHeight="1">
      <c r="D14402" s="305"/>
      <c r="AG14402" s="1954"/>
    </row>
    <row r="14404" spans="4:33" s="304" customFormat="1" ht="15.75" customHeight="1">
      <c r="D14404" s="305"/>
      <c r="AG14404" s="1954"/>
    </row>
    <row r="14406" spans="4:33" s="304" customFormat="1" ht="15.75" customHeight="1">
      <c r="D14406" s="305"/>
      <c r="AG14406" s="1954"/>
    </row>
    <row r="14408" spans="4:33" s="304" customFormat="1" ht="15.75" customHeight="1">
      <c r="D14408" s="305"/>
      <c r="AG14408" s="1954"/>
    </row>
    <row r="14410" spans="4:33" s="304" customFormat="1" ht="15.75" customHeight="1">
      <c r="D14410" s="305"/>
      <c r="AG14410" s="1954"/>
    </row>
    <row r="14412" spans="4:33" s="304" customFormat="1" ht="15.75" customHeight="1">
      <c r="D14412" s="305"/>
      <c r="AG14412" s="1954"/>
    </row>
    <row r="14414" spans="4:33" s="304" customFormat="1" ht="15.75" customHeight="1">
      <c r="D14414" s="305"/>
      <c r="AG14414" s="1954"/>
    </row>
    <row r="14416" spans="4:33" s="304" customFormat="1" ht="15.75" customHeight="1">
      <c r="D14416" s="305"/>
      <c r="AG14416" s="1954"/>
    </row>
    <row r="14418" spans="4:33" s="304" customFormat="1" ht="15.75" customHeight="1">
      <c r="D14418" s="305"/>
      <c r="AG14418" s="1954"/>
    </row>
    <row r="14420" spans="4:33" s="304" customFormat="1" ht="15.75" customHeight="1">
      <c r="D14420" s="305"/>
      <c r="AG14420" s="1954"/>
    </row>
    <row r="14422" spans="4:33" s="304" customFormat="1" ht="15.75" customHeight="1">
      <c r="D14422" s="305"/>
      <c r="AG14422" s="1954"/>
    </row>
    <row r="14424" spans="4:33" s="304" customFormat="1" ht="15.75" customHeight="1">
      <c r="D14424" s="305"/>
      <c r="AG14424" s="1954"/>
    </row>
    <row r="14426" spans="4:33" s="304" customFormat="1" ht="15.75" customHeight="1">
      <c r="D14426" s="305"/>
      <c r="AG14426" s="1954"/>
    </row>
    <row r="14428" spans="4:33" s="304" customFormat="1" ht="15.75" customHeight="1">
      <c r="D14428" s="305"/>
      <c r="AG14428" s="1954"/>
    </row>
    <row r="14430" spans="4:33" s="304" customFormat="1" ht="15.75" customHeight="1">
      <c r="D14430" s="305"/>
      <c r="AG14430" s="1954"/>
    </row>
    <row r="14432" spans="4:33" s="304" customFormat="1" ht="15.75" customHeight="1">
      <c r="D14432" s="305"/>
      <c r="AG14432" s="1954"/>
    </row>
    <row r="14434" spans="4:33" s="304" customFormat="1" ht="15.75" customHeight="1">
      <c r="D14434" s="305"/>
      <c r="AG14434" s="1954"/>
    </row>
    <row r="14436" spans="4:33" s="304" customFormat="1" ht="15.75" customHeight="1">
      <c r="D14436" s="305"/>
      <c r="AG14436" s="1954"/>
    </row>
    <row r="14438" spans="4:33" s="304" customFormat="1" ht="15.75" customHeight="1">
      <c r="D14438" s="305"/>
      <c r="AG14438" s="1954"/>
    </row>
    <row r="14440" spans="4:33" s="304" customFormat="1" ht="15.75" customHeight="1">
      <c r="D14440" s="305"/>
      <c r="AG14440" s="1954"/>
    </row>
    <row r="14442" spans="4:33" s="304" customFormat="1" ht="15.75" customHeight="1">
      <c r="D14442" s="305"/>
      <c r="AG14442" s="1954"/>
    </row>
    <row r="14444" spans="4:33" s="304" customFormat="1" ht="15.75" customHeight="1">
      <c r="D14444" s="305"/>
      <c r="AG14444" s="1954"/>
    </row>
    <row r="14446" spans="4:33" s="304" customFormat="1" ht="15.75" customHeight="1">
      <c r="D14446" s="305"/>
      <c r="AG14446" s="1954"/>
    </row>
    <row r="14448" spans="4:33" s="304" customFormat="1" ht="15.75" customHeight="1">
      <c r="D14448" s="305"/>
      <c r="AG14448" s="1954"/>
    </row>
    <row r="14450" spans="4:33" s="304" customFormat="1" ht="15.75" customHeight="1">
      <c r="D14450" s="305"/>
      <c r="AG14450" s="1954"/>
    </row>
    <row r="14452" spans="4:33" s="304" customFormat="1" ht="15.75" customHeight="1">
      <c r="D14452" s="305"/>
      <c r="AG14452" s="1954"/>
    </row>
    <row r="14454" spans="4:33" s="304" customFormat="1" ht="15.75" customHeight="1">
      <c r="D14454" s="305"/>
      <c r="AG14454" s="1954"/>
    </row>
    <row r="14456" spans="4:33" s="304" customFormat="1" ht="15.75" customHeight="1">
      <c r="D14456" s="305"/>
      <c r="AG14456" s="1954"/>
    </row>
    <row r="14458" spans="4:33" s="304" customFormat="1" ht="15.75" customHeight="1">
      <c r="D14458" s="305"/>
      <c r="AG14458" s="1954"/>
    </row>
    <row r="14460" spans="4:33" s="304" customFormat="1" ht="15.75" customHeight="1">
      <c r="D14460" s="305"/>
      <c r="AG14460" s="1954"/>
    </row>
    <row r="14462" spans="4:33" s="304" customFormat="1" ht="15.75" customHeight="1">
      <c r="D14462" s="305"/>
      <c r="AG14462" s="1954"/>
    </row>
    <row r="14464" spans="4:33" s="304" customFormat="1" ht="15.75" customHeight="1">
      <c r="D14464" s="305"/>
      <c r="AG14464" s="1954"/>
    </row>
    <row r="14466" spans="4:33" s="304" customFormat="1" ht="15.75" customHeight="1">
      <c r="D14466" s="305"/>
      <c r="AG14466" s="1954"/>
    </row>
    <row r="14468" spans="4:33" s="304" customFormat="1" ht="15.75" customHeight="1">
      <c r="D14468" s="305"/>
      <c r="AG14468" s="1954"/>
    </row>
    <row r="14470" spans="4:33" s="304" customFormat="1" ht="15.75" customHeight="1">
      <c r="D14470" s="305"/>
      <c r="AG14470" s="1954"/>
    </row>
    <row r="14472" spans="4:33" s="304" customFormat="1" ht="15.75" customHeight="1">
      <c r="D14472" s="305"/>
      <c r="AG14472" s="1954"/>
    </row>
    <row r="14474" spans="4:33" s="304" customFormat="1" ht="15.75" customHeight="1">
      <c r="D14474" s="305"/>
      <c r="AG14474" s="1954"/>
    </row>
    <row r="14476" spans="4:33" s="304" customFormat="1" ht="15.75" customHeight="1">
      <c r="D14476" s="305"/>
      <c r="AG14476" s="1954"/>
    </row>
    <row r="14478" spans="4:33" s="304" customFormat="1" ht="15.75" customHeight="1">
      <c r="D14478" s="305"/>
      <c r="AG14478" s="1954"/>
    </row>
    <row r="14480" spans="4:33" s="304" customFormat="1" ht="15.75" customHeight="1">
      <c r="D14480" s="305"/>
      <c r="AG14480" s="1954"/>
    </row>
    <row r="14482" spans="4:33" s="304" customFormat="1" ht="15.75" customHeight="1">
      <c r="D14482" s="305"/>
      <c r="AG14482" s="1954"/>
    </row>
    <row r="14484" spans="4:33" s="304" customFormat="1" ht="15.75" customHeight="1">
      <c r="D14484" s="305"/>
      <c r="AG14484" s="1954"/>
    </row>
    <row r="14486" spans="4:33" s="304" customFormat="1" ht="15.75" customHeight="1">
      <c r="D14486" s="305"/>
      <c r="AG14486" s="1954"/>
    </row>
    <row r="14488" spans="4:33" s="304" customFormat="1" ht="15.75" customHeight="1">
      <c r="D14488" s="305"/>
      <c r="AG14488" s="1954"/>
    </row>
    <row r="14490" spans="4:33" s="304" customFormat="1" ht="15.75" customHeight="1">
      <c r="D14490" s="305"/>
      <c r="AG14490" s="1954"/>
    </row>
    <row r="14492" spans="4:33" s="304" customFormat="1" ht="15.75" customHeight="1">
      <c r="D14492" s="305"/>
      <c r="AG14492" s="1954"/>
    </row>
    <row r="14494" spans="4:33" s="304" customFormat="1" ht="15.75" customHeight="1">
      <c r="D14494" s="305"/>
      <c r="AG14494" s="1954"/>
    </row>
    <row r="14496" spans="4:33" s="304" customFormat="1" ht="15.75" customHeight="1">
      <c r="D14496" s="305"/>
      <c r="AG14496" s="1954"/>
    </row>
    <row r="14498" spans="4:33" s="304" customFormat="1" ht="15.75" customHeight="1">
      <c r="D14498" s="305"/>
      <c r="AG14498" s="1954"/>
    </row>
    <row r="14500" spans="4:33" s="304" customFormat="1" ht="15.75" customHeight="1">
      <c r="D14500" s="305"/>
      <c r="AG14500" s="1954"/>
    </row>
    <row r="14502" spans="4:33" s="304" customFormat="1" ht="15.75" customHeight="1">
      <c r="D14502" s="305"/>
      <c r="AG14502" s="1954"/>
    </row>
    <row r="14504" spans="4:33" s="304" customFormat="1" ht="15.75" customHeight="1">
      <c r="D14504" s="305"/>
      <c r="AG14504" s="1954"/>
    </row>
    <row r="14506" spans="4:33" s="304" customFormat="1" ht="15.75" customHeight="1">
      <c r="D14506" s="305"/>
      <c r="AG14506" s="1954"/>
    </row>
    <row r="14508" spans="4:33" s="304" customFormat="1" ht="15.75" customHeight="1">
      <c r="D14508" s="305"/>
      <c r="AG14508" s="1954"/>
    </row>
    <row r="14510" spans="4:33" s="304" customFormat="1" ht="15.75" customHeight="1">
      <c r="D14510" s="305"/>
      <c r="AG14510" s="1954"/>
    </row>
    <row r="14512" spans="4:33" s="304" customFormat="1" ht="15.75" customHeight="1">
      <c r="D14512" s="305"/>
      <c r="AG14512" s="1954"/>
    </row>
    <row r="14514" spans="4:33" s="304" customFormat="1" ht="15.75" customHeight="1">
      <c r="D14514" s="305"/>
      <c r="AG14514" s="1954"/>
    </row>
    <row r="14516" spans="4:33" s="304" customFormat="1" ht="15.75" customHeight="1">
      <c r="D14516" s="305"/>
      <c r="AG14516" s="1954"/>
    </row>
    <row r="14518" spans="4:33" s="304" customFormat="1" ht="15.75" customHeight="1">
      <c r="D14518" s="305"/>
      <c r="AG14518" s="1954"/>
    </row>
    <row r="14520" spans="4:33" s="304" customFormat="1" ht="15.75" customHeight="1">
      <c r="D14520" s="305"/>
      <c r="AG14520" s="1954"/>
    </row>
    <row r="14522" spans="4:33" s="304" customFormat="1" ht="15.75" customHeight="1">
      <c r="D14522" s="305"/>
      <c r="AG14522" s="1954"/>
    </row>
    <row r="14524" spans="4:33" s="304" customFormat="1" ht="15.75" customHeight="1">
      <c r="D14524" s="305"/>
      <c r="AG14524" s="1954"/>
    </row>
    <row r="14526" spans="4:33" s="304" customFormat="1" ht="15.75" customHeight="1">
      <c r="D14526" s="305"/>
      <c r="AG14526" s="1954"/>
    </row>
    <row r="14528" spans="4:33" s="304" customFormat="1" ht="15.75" customHeight="1">
      <c r="D14528" s="305"/>
      <c r="AG14528" s="1954"/>
    </row>
    <row r="14530" spans="4:33" s="304" customFormat="1" ht="15.75" customHeight="1">
      <c r="D14530" s="305"/>
      <c r="AG14530" s="1954"/>
    </row>
    <row r="14532" spans="4:33" s="304" customFormat="1" ht="15.75" customHeight="1">
      <c r="D14532" s="305"/>
      <c r="AG14532" s="1954"/>
    </row>
    <row r="14534" spans="4:33" s="304" customFormat="1" ht="15.75" customHeight="1">
      <c r="D14534" s="305"/>
      <c r="AG14534" s="1954"/>
    </row>
    <row r="14536" spans="4:33" s="304" customFormat="1" ht="15.75" customHeight="1">
      <c r="D14536" s="305"/>
      <c r="AG14536" s="1954"/>
    </row>
    <row r="14538" spans="4:33" s="304" customFormat="1" ht="15.75" customHeight="1">
      <c r="D14538" s="305"/>
      <c r="AG14538" s="1954"/>
    </row>
    <row r="14540" spans="4:33" s="304" customFormat="1" ht="15.75" customHeight="1">
      <c r="D14540" s="305"/>
      <c r="AG14540" s="1954"/>
    </row>
    <row r="14542" spans="4:33" s="304" customFormat="1" ht="15.75" customHeight="1">
      <c r="D14542" s="305"/>
      <c r="AG14542" s="1954"/>
    </row>
    <row r="14544" spans="4:33" s="304" customFormat="1" ht="15.75" customHeight="1">
      <c r="D14544" s="305"/>
      <c r="AG14544" s="1954"/>
    </row>
    <row r="14546" spans="4:33" s="304" customFormat="1" ht="15.75" customHeight="1">
      <c r="D14546" s="305"/>
      <c r="AG14546" s="1954"/>
    </row>
    <row r="14548" spans="4:33" s="304" customFormat="1" ht="15.75" customHeight="1">
      <c r="D14548" s="305"/>
      <c r="AG14548" s="1954"/>
    </row>
    <row r="14550" spans="4:33" s="304" customFormat="1" ht="15.75" customHeight="1">
      <c r="D14550" s="305"/>
      <c r="AG14550" s="1954"/>
    </row>
    <row r="14552" spans="4:33" s="304" customFormat="1" ht="15.75" customHeight="1">
      <c r="D14552" s="305"/>
      <c r="AG14552" s="1954"/>
    </row>
    <row r="14554" spans="4:33" s="304" customFormat="1" ht="15.75" customHeight="1">
      <c r="D14554" s="305"/>
      <c r="AG14554" s="1954"/>
    </row>
    <row r="14556" spans="4:33" s="304" customFormat="1" ht="15.75" customHeight="1">
      <c r="D14556" s="305"/>
      <c r="AG14556" s="1954"/>
    </row>
    <row r="14558" spans="4:33" s="304" customFormat="1" ht="15.75" customHeight="1">
      <c r="D14558" s="305"/>
      <c r="AG14558" s="1954"/>
    </row>
    <row r="14560" spans="4:33" s="304" customFormat="1" ht="15.75" customHeight="1">
      <c r="D14560" s="305"/>
      <c r="AG14560" s="1954"/>
    </row>
    <row r="14562" spans="4:33" s="304" customFormat="1" ht="15.75" customHeight="1">
      <c r="D14562" s="305"/>
      <c r="AG14562" s="1954"/>
    </row>
    <row r="14564" spans="4:33" s="304" customFormat="1" ht="15.75" customHeight="1">
      <c r="D14564" s="305"/>
      <c r="AG14564" s="1954"/>
    </row>
    <row r="14566" spans="4:33" s="304" customFormat="1" ht="15.75" customHeight="1">
      <c r="D14566" s="305"/>
      <c r="AG14566" s="1954"/>
    </row>
    <row r="14568" spans="4:33" s="304" customFormat="1" ht="15.75" customHeight="1">
      <c r="D14568" s="305"/>
      <c r="AG14568" s="1954"/>
    </row>
    <row r="14570" spans="4:33" s="304" customFormat="1" ht="15.75" customHeight="1">
      <c r="D14570" s="305"/>
      <c r="AG14570" s="1954"/>
    </row>
    <row r="14572" spans="4:33" s="304" customFormat="1" ht="15.75" customHeight="1">
      <c r="D14572" s="305"/>
      <c r="AG14572" s="1954"/>
    </row>
    <row r="14574" spans="4:33" s="304" customFormat="1" ht="15.75" customHeight="1">
      <c r="D14574" s="305"/>
      <c r="AG14574" s="1954"/>
    </row>
    <row r="14576" spans="4:33" s="304" customFormat="1" ht="15.75" customHeight="1">
      <c r="D14576" s="305"/>
      <c r="AG14576" s="1954"/>
    </row>
    <row r="14578" spans="4:33" s="304" customFormat="1" ht="15.75" customHeight="1">
      <c r="D14578" s="305"/>
      <c r="AG14578" s="1954"/>
    </row>
    <row r="14580" spans="4:33" s="304" customFormat="1" ht="15.75" customHeight="1">
      <c r="D14580" s="305"/>
      <c r="AG14580" s="1954"/>
    </row>
    <row r="14582" spans="4:33" s="304" customFormat="1" ht="15.75" customHeight="1">
      <c r="D14582" s="305"/>
      <c r="AG14582" s="1954"/>
    </row>
    <row r="14584" spans="4:33" s="304" customFormat="1" ht="15.75" customHeight="1">
      <c r="D14584" s="305"/>
      <c r="AG14584" s="1954"/>
    </row>
    <row r="14586" spans="4:33" s="304" customFormat="1" ht="15.75" customHeight="1">
      <c r="D14586" s="305"/>
      <c r="AG14586" s="1954"/>
    </row>
    <row r="14588" spans="4:33" s="304" customFormat="1" ht="15.75" customHeight="1">
      <c r="D14588" s="305"/>
      <c r="AG14588" s="1954"/>
    </row>
    <row r="14590" spans="4:33" s="304" customFormat="1" ht="15.75" customHeight="1">
      <c r="D14590" s="305"/>
      <c r="AG14590" s="1954"/>
    </row>
    <row r="14592" spans="4:33" s="304" customFormat="1" ht="15.75" customHeight="1">
      <c r="D14592" s="305"/>
      <c r="AG14592" s="1954"/>
    </row>
    <row r="14594" spans="4:33" s="304" customFormat="1" ht="15.75" customHeight="1">
      <c r="D14594" s="305"/>
      <c r="AG14594" s="1954"/>
    </row>
    <row r="14596" spans="4:33" s="304" customFormat="1" ht="15.75" customHeight="1">
      <c r="D14596" s="305"/>
      <c r="AG14596" s="1954"/>
    </row>
    <row r="14598" spans="4:33" s="304" customFormat="1" ht="15.75" customHeight="1">
      <c r="D14598" s="305"/>
      <c r="AG14598" s="1954"/>
    </row>
    <row r="14600" spans="4:33" s="304" customFormat="1" ht="15.75" customHeight="1">
      <c r="D14600" s="305"/>
      <c r="AG14600" s="1954"/>
    </row>
    <row r="14602" spans="4:33" s="304" customFormat="1" ht="15.75" customHeight="1">
      <c r="D14602" s="305"/>
      <c r="AG14602" s="1954"/>
    </row>
    <row r="14604" spans="4:33" s="304" customFormat="1" ht="15.75" customHeight="1">
      <c r="D14604" s="305"/>
      <c r="AG14604" s="1954"/>
    </row>
    <row r="14606" spans="4:33" s="304" customFormat="1" ht="15.75" customHeight="1">
      <c r="D14606" s="305"/>
      <c r="AG14606" s="1954"/>
    </row>
    <row r="14608" spans="4:33" s="304" customFormat="1" ht="15.75" customHeight="1">
      <c r="D14608" s="305"/>
      <c r="AG14608" s="1954"/>
    </row>
    <row r="14610" spans="4:33" s="304" customFormat="1" ht="15.75" customHeight="1">
      <c r="D14610" s="305"/>
      <c r="AG14610" s="1954"/>
    </row>
    <row r="14612" spans="4:33" s="304" customFormat="1" ht="15.75" customHeight="1">
      <c r="D14612" s="305"/>
      <c r="AG14612" s="1954"/>
    </row>
    <row r="14614" spans="4:33" s="304" customFormat="1" ht="15.75" customHeight="1">
      <c r="D14614" s="305"/>
      <c r="AG14614" s="1954"/>
    </row>
    <row r="14616" spans="4:33" s="304" customFormat="1" ht="15.75" customHeight="1">
      <c r="D14616" s="305"/>
      <c r="AG14616" s="1954"/>
    </row>
    <row r="14618" spans="4:33" s="304" customFormat="1" ht="15.75" customHeight="1">
      <c r="D14618" s="305"/>
      <c r="AG14618" s="1954"/>
    </row>
    <row r="14620" spans="4:33" s="304" customFormat="1" ht="15.75" customHeight="1">
      <c r="D14620" s="305"/>
      <c r="AG14620" s="1954"/>
    </row>
    <row r="14622" spans="4:33" s="304" customFormat="1" ht="15.75" customHeight="1">
      <c r="D14622" s="305"/>
      <c r="AG14622" s="1954"/>
    </row>
    <row r="14624" spans="4:33" s="304" customFormat="1" ht="15.75" customHeight="1">
      <c r="D14624" s="305"/>
      <c r="AG14624" s="1954"/>
    </row>
    <row r="14626" spans="4:33" s="304" customFormat="1" ht="15.75" customHeight="1">
      <c r="D14626" s="305"/>
      <c r="AG14626" s="1954"/>
    </row>
    <row r="14628" spans="4:33" s="304" customFormat="1" ht="15.75" customHeight="1">
      <c r="D14628" s="305"/>
      <c r="AG14628" s="1954"/>
    </row>
    <row r="14630" spans="4:33" s="304" customFormat="1" ht="15.75" customHeight="1">
      <c r="D14630" s="305"/>
      <c r="AG14630" s="1954"/>
    </row>
    <row r="14632" spans="4:33" s="304" customFormat="1" ht="15.75" customHeight="1">
      <c r="D14632" s="305"/>
      <c r="AG14632" s="1954"/>
    </row>
    <row r="14634" spans="4:33" s="304" customFormat="1" ht="15.75" customHeight="1">
      <c r="D14634" s="305"/>
      <c r="AG14634" s="1954"/>
    </row>
    <row r="14636" spans="4:33" s="304" customFormat="1" ht="15.75" customHeight="1">
      <c r="D14636" s="305"/>
      <c r="AG14636" s="1954"/>
    </row>
    <row r="14638" spans="4:33" s="304" customFormat="1" ht="15.75" customHeight="1">
      <c r="D14638" s="305"/>
      <c r="AG14638" s="1954"/>
    </row>
    <row r="14640" spans="4:33" s="304" customFormat="1" ht="15.75" customHeight="1">
      <c r="D14640" s="305"/>
      <c r="AG14640" s="1954"/>
    </row>
    <row r="14642" spans="4:33" s="304" customFormat="1" ht="15.75" customHeight="1">
      <c r="D14642" s="305"/>
      <c r="AG14642" s="1954"/>
    </row>
    <row r="14644" spans="4:33" s="304" customFormat="1" ht="15.75" customHeight="1">
      <c r="D14644" s="305"/>
      <c r="AG14644" s="1954"/>
    </row>
    <row r="14646" spans="4:33" s="304" customFormat="1" ht="15.75" customHeight="1">
      <c r="D14646" s="305"/>
      <c r="AG14646" s="1954"/>
    </row>
    <row r="14648" spans="4:33" s="304" customFormat="1" ht="15.75" customHeight="1">
      <c r="D14648" s="305"/>
      <c r="AG14648" s="1954"/>
    </row>
    <row r="14650" spans="4:33" s="304" customFormat="1" ht="15.75" customHeight="1">
      <c r="D14650" s="305"/>
      <c r="AG14650" s="1954"/>
    </row>
    <row r="14652" spans="4:33" s="304" customFormat="1" ht="15.75" customHeight="1">
      <c r="D14652" s="305"/>
      <c r="AG14652" s="1954"/>
    </row>
    <row r="14654" spans="4:33" s="304" customFormat="1" ht="15.75" customHeight="1">
      <c r="D14654" s="305"/>
      <c r="AG14654" s="1954"/>
    </row>
    <row r="14656" spans="4:33" s="304" customFormat="1" ht="15.75" customHeight="1">
      <c r="D14656" s="305"/>
      <c r="AG14656" s="1954"/>
    </row>
    <row r="14658" spans="4:33" s="304" customFormat="1" ht="15.75" customHeight="1">
      <c r="D14658" s="305"/>
      <c r="AG14658" s="1954"/>
    </row>
    <row r="14660" spans="4:33" s="304" customFormat="1" ht="15.75" customHeight="1">
      <c r="D14660" s="305"/>
      <c r="AG14660" s="1954"/>
    </row>
    <row r="14662" spans="4:33" s="304" customFormat="1" ht="15.75" customHeight="1">
      <c r="D14662" s="305"/>
      <c r="AG14662" s="1954"/>
    </row>
    <row r="14664" spans="4:33" s="304" customFormat="1" ht="15.75" customHeight="1">
      <c r="D14664" s="305"/>
      <c r="AG14664" s="1954"/>
    </row>
    <row r="14666" spans="4:33" s="304" customFormat="1" ht="15.75" customHeight="1">
      <c r="D14666" s="305"/>
      <c r="AG14666" s="1954"/>
    </row>
    <row r="14668" spans="4:33" s="304" customFormat="1" ht="15.75" customHeight="1">
      <c r="D14668" s="305"/>
      <c r="AG14668" s="1954"/>
    </row>
    <row r="14670" spans="4:33" s="304" customFormat="1" ht="15.75" customHeight="1">
      <c r="D14670" s="305"/>
      <c r="AG14670" s="1954"/>
    </row>
    <row r="14672" spans="4:33" s="304" customFormat="1" ht="15.75" customHeight="1">
      <c r="D14672" s="305"/>
      <c r="AG14672" s="1954"/>
    </row>
    <row r="14674" spans="4:33" s="304" customFormat="1" ht="15.75" customHeight="1">
      <c r="D14674" s="305"/>
      <c r="AG14674" s="1954"/>
    </row>
    <row r="14676" spans="4:33" s="304" customFormat="1" ht="15.75" customHeight="1">
      <c r="D14676" s="305"/>
      <c r="AG14676" s="1954"/>
    </row>
    <row r="14678" spans="4:33" s="304" customFormat="1" ht="15.75" customHeight="1">
      <c r="D14678" s="305"/>
      <c r="AG14678" s="1954"/>
    </row>
    <row r="14680" spans="4:33" s="304" customFormat="1" ht="15.75" customHeight="1">
      <c r="D14680" s="305"/>
      <c r="AG14680" s="1954"/>
    </row>
    <row r="14682" spans="4:33" s="304" customFormat="1" ht="15.75" customHeight="1">
      <c r="D14682" s="305"/>
      <c r="AG14682" s="1954"/>
    </row>
    <row r="14684" spans="4:33" s="304" customFormat="1" ht="15.75" customHeight="1">
      <c r="D14684" s="305"/>
      <c r="AG14684" s="1954"/>
    </row>
    <row r="14686" spans="4:33" s="304" customFormat="1" ht="15.75" customHeight="1">
      <c r="D14686" s="305"/>
      <c r="AG14686" s="1954"/>
    </row>
    <row r="14688" spans="4:33" s="304" customFormat="1" ht="15.75" customHeight="1">
      <c r="D14688" s="305"/>
      <c r="AG14688" s="1954"/>
    </row>
    <row r="14690" spans="4:33" s="304" customFormat="1" ht="15.75" customHeight="1">
      <c r="D14690" s="305"/>
      <c r="AG14690" s="1954"/>
    </row>
    <row r="14692" spans="4:33" s="304" customFormat="1" ht="15.75" customHeight="1">
      <c r="D14692" s="305"/>
      <c r="AG14692" s="1954"/>
    </row>
    <row r="14694" spans="4:33" s="304" customFormat="1" ht="15.75" customHeight="1">
      <c r="D14694" s="305"/>
      <c r="AG14694" s="1954"/>
    </row>
    <row r="14696" spans="4:33" s="304" customFormat="1" ht="15.75" customHeight="1">
      <c r="D14696" s="305"/>
      <c r="AG14696" s="1954"/>
    </row>
    <row r="14698" spans="4:33" s="304" customFormat="1" ht="15.75" customHeight="1">
      <c r="D14698" s="305"/>
      <c r="AG14698" s="1954"/>
    </row>
    <row r="14700" spans="4:33" s="304" customFormat="1" ht="15.75" customHeight="1">
      <c r="D14700" s="305"/>
      <c r="AG14700" s="1954"/>
    </row>
    <row r="14702" spans="4:33" s="304" customFormat="1" ht="15.75" customHeight="1">
      <c r="D14702" s="305"/>
      <c r="AG14702" s="1954"/>
    </row>
    <row r="14704" spans="4:33" s="304" customFormat="1" ht="15.75" customHeight="1">
      <c r="D14704" s="305"/>
      <c r="AG14704" s="1954"/>
    </row>
    <row r="14706" spans="4:33" s="304" customFormat="1" ht="15.75" customHeight="1">
      <c r="D14706" s="305"/>
      <c r="AG14706" s="1954"/>
    </row>
    <row r="14708" spans="4:33" s="304" customFormat="1" ht="15.75" customHeight="1">
      <c r="D14708" s="305"/>
      <c r="AG14708" s="1954"/>
    </row>
    <row r="14710" spans="4:33" s="304" customFormat="1" ht="15.75" customHeight="1">
      <c r="D14710" s="305"/>
      <c r="AG14710" s="1954"/>
    </row>
    <row r="14712" spans="4:33" s="304" customFormat="1" ht="15.75" customHeight="1">
      <c r="D14712" s="305"/>
      <c r="AG14712" s="1954"/>
    </row>
    <row r="14714" spans="4:33" s="304" customFormat="1" ht="15.75" customHeight="1">
      <c r="D14714" s="305"/>
      <c r="AG14714" s="1954"/>
    </row>
    <row r="14716" spans="4:33" s="304" customFormat="1" ht="15.75" customHeight="1">
      <c r="D14716" s="305"/>
      <c r="AG14716" s="1954"/>
    </row>
    <row r="14718" spans="4:33" s="304" customFormat="1" ht="15.75" customHeight="1">
      <c r="D14718" s="305"/>
      <c r="AG14718" s="1954"/>
    </row>
    <row r="14720" spans="4:33" s="304" customFormat="1" ht="15.75" customHeight="1">
      <c r="D14720" s="305"/>
      <c r="AG14720" s="1954"/>
    </row>
    <row r="14722" spans="4:33" s="304" customFormat="1" ht="15.75" customHeight="1">
      <c r="D14722" s="305"/>
      <c r="AG14722" s="1954"/>
    </row>
    <row r="14724" spans="4:33" s="304" customFormat="1" ht="15.75" customHeight="1">
      <c r="D14724" s="305"/>
      <c r="AG14724" s="1954"/>
    </row>
    <row r="14726" spans="4:33" s="304" customFormat="1" ht="15.75" customHeight="1">
      <c r="D14726" s="305"/>
      <c r="AG14726" s="1954"/>
    </row>
    <row r="14728" spans="4:33" s="304" customFormat="1" ht="15.75" customHeight="1">
      <c r="D14728" s="305"/>
      <c r="AG14728" s="1954"/>
    </row>
    <row r="14730" spans="4:33" s="304" customFormat="1" ht="15.75" customHeight="1">
      <c r="D14730" s="305"/>
      <c r="AG14730" s="1954"/>
    </row>
    <row r="14732" spans="4:33" s="304" customFormat="1" ht="15.75" customHeight="1">
      <c r="D14732" s="305"/>
      <c r="AG14732" s="1954"/>
    </row>
    <row r="14734" spans="4:33" s="304" customFormat="1" ht="15.75" customHeight="1">
      <c r="D14734" s="305"/>
      <c r="AG14734" s="1954"/>
    </row>
    <row r="14736" spans="4:33" s="304" customFormat="1" ht="15.75" customHeight="1">
      <c r="D14736" s="305"/>
      <c r="AG14736" s="1954"/>
    </row>
    <row r="14738" spans="4:33" s="304" customFormat="1" ht="15.75" customHeight="1">
      <c r="D14738" s="305"/>
      <c r="AG14738" s="1954"/>
    </row>
    <row r="14740" spans="4:33" s="304" customFormat="1" ht="15.75" customHeight="1">
      <c r="D14740" s="305"/>
      <c r="AG14740" s="1954"/>
    </row>
    <row r="14742" spans="4:33" s="304" customFormat="1" ht="15.75" customHeight="1">
      <c r="D14742" s="305"/>
      <c r="AG14742" s="1954"/>
    </row>
    <row r="14744" spans="4:33" s="304" customFormat="1" ht="15.75" customHeight="1">
      <c r="D14744" s="305"/>
      <c r="AG14744" s="1954"/>
    </row>
    <row r="14746" spans="4:33" s="304" customFormat="1" ht="15.75" customHeight="1">
      <c r="D14746" s="305"/>
      <c r="AG14746" s="1954"/>
    </row>
    <row r="14748" spans="4:33" s="304" customFormat="1" ht="15.75" customHeight="1">
      <c r="D14748" s="305"/>
      <c r="AG14748" s="1954"/>
    </row>
    <row r="14750" spans="4:33" s="304" customFormat="1" ht="15.75" customHeight="1">
      <c r="D14750" s="305"/>
      <c r="AG14750" s="1954"/>
    </row>
    <row r="14752" spans="4:33" s="304" customFormat="1" ht="15.75" customHeight="1">
      <c r="D14752" s="305"/>
      <c r="AG14752" s="1954"/>
    </row>
    <row r="14754" spans="4:33" s="304" customFormat="1" ht="15.75" customHeight="1">
      <c r="D14754" s="305"/>
      <c r="AG14754" s="1954"/>
    </row>
    <row r="14756" spans="4:33" s="304" customFormat="1" ht="15.75" customHeight="1">
      <c r="D14756" s="305"/>
      <c r="AG14756" s="1954"/>
    </row>
    <row r="14758" spans="4:33" s="304" customFormat="1" ht="15.75" customHeight="1">
      <c r="D14758" s="305"/>
      <c r="AG14758" s="1954"/>
    </row>
    <row r="14760" spans="4:33" s="304" customFormat="1" ht="15.75" customHeight="1">
      <c r="D14760" s="305"/>
      <c r="AG14760" s="1954"/>
    </row>
    <row r="14762" spans="4:33" s="304" customFormat="1" ht="15.75" customHeight="1">
      <c r="D14762" s="305"/>
      <c r="AG14762" s="1954"/>
    </row>
    <row r="14764" spans="4:33" s="304" customFormat="1" ht="15.75" customHeight="1">
      <c r="D14764" s="305"/>
      <c r="AG14764" s="1954"/>
    </row>
    <row r="14766" spans="4:33" s="304" customFormat="1" ht="15.75" customHeight="1">
      <c r="D14766" s="305"/>
      <c r="AG14766" s="1954"/>
    </row>
    <row r="14768" spans="4:33" s="304" customFormat="1" ht="15.75" customHeight="1">
      <c r="D14768" s="305"/>
      <c r="AG14768" s="1954"/>
    </row>
    <row r="14770" spans="4:33" s="304" customFormat="1" ht="15.75" customHeight="1">
      <c r="D14770" s="305"/>
      <c r="AG14770" s="1954"/>
    </row>
    <row r="14772" spans="4:33" s="304" customFormat="1" ht="15.75" customHeight="1">
      <c r="D14772" s="305"/>
      <c r="AG14772" s="1954"/>
    </row>
    <row r="14774" spans="4:33" s="304" customFormat="1" ht="15.75" customHeight="1">
      <c r="D14774" s="305"/>
      <c r="AG14774" s="1954"/>
    </row>
    <row r="14776" spans="4:33" s="304" customFormat="1" ht="15.75" customHeight="1">
      <c r="D14776" s="305"/>
      <c r="AG14776" s="1954"/>
    </row>
    <row r="14778" spans="4:33" s="304" customFormat="1" ht="15.75" customHeight="1">
      <c r="D14778" s="305"/>
      <c r="AG14778" s="1954"/>
    </row>
    <row r="14780" spans="4:33" s="304" customFormat="1" ht="15.75" customHeight="1">
      <c r="D14780" s="305"/>
      <c r="AG14780" s="1954"/>
    </row>
    <row r="14782" spans="4:33" s="304" customFormat="1" ht="15.75" customHeight="1">
      <c r="D14782" s="305"/>
      <c r="AG14782" s="1954"/>
    </row>
    <row r="14784" spans="4:33" s="304" customFormat="1" ht="15.75" customHeight="1">
      <c r="D14784" s="305"/>
      <c r="AG14784" s="1954"/>
    </row>
    <row r="14786" spans="4:33" s="304" customFormat="1" ht="15.75" customHeight="1">
      <c r="D14786" s="305"/>
      <c r="AG14786" s="1954"/>
    </row>
    <row r="14788" spans="4:33" s="304" customFormat="1" ht="15.75" customHeight="1">
      <c r="D14788" s="305"/>
      <c r="AG14788" s="1954"/>
    </row>
    <row r="14790" spans="4:33" s="304" customFormat="1" ht="15.75" customHeight="1">
      <c r="D14790" s="305"/>
      <c r="AG14790" s="1954"/>
    </row>
    <row r="14792" spans="4:33" s="304" customFormat="1" ht="15.75" customHeight="1">
      <c r="D14792" s="305"/>
      <c r="AG14792" s="1954"/>
    </row>
    <row r="14794" spans="4:33" s="304" customFormat="1" ht="15.75" customHeight="1">
      <c r="D14794" s="305"/>
      <c r="AG14794" s="1954"/>
    </row>
    <row r="14796" spans="4:33" s="304" customFormat="1" ht="15.75" customHeight="1">
      <c r="D14796" s="305"/>
      <c r="AG14796" s="1954"/>
    </row>
    <row r="14798" spans="4:33" s="304" customFormat="1" ht="15.75" customHeight="1">
      <c r="D14798" s="305"/>
      <c r="AG14798" s="1954"/>
    </row>
    <row r="14800" spans="4:33" s="304" customFormat="1" ht="15.75" customHeight="1">
      <c r="D14800" s="305"/>
      <c r="AG14800" s="1954"/>
    </row>
    <row r="14802" spans="4:33" s="304" customFormat="1" ht="15.75" customHeight="1">
      <c r="D14802" s="305"/>
      <c r="AG14802" s="1954"/>
    </row>
    <row r="14804" spans="4:33" s="304" customFormat="1" ht="15.75" customHeight="1">
      <c r="D14804" s="305"/>
      <c r="AG14804" s="1954"/>
    </row>
    <row r="14806" spans="4:33" s="304" customFormat="1" ht="15.75" customHeight="1">
      <c r="D14806" s="305"/>
      <c r="AG14806" s="1954"/>
    </row>
    <row r="14808" spans="4:33" s="304" customFormat="1" ht="15.75" customHeight="1">
      <c r="D14808" s="305"/>
      <c r="AG14808" s="1954"/>
    </row>
    <row r="14810" spans="4:33" s="304" customFormat="1" ht="15.75" customHeight="1">
      <c r="D14810" s="305"/>
      <c r="AG14810" s="1954"/>
    </row>
    <row r="14812" spans="4:33" s="304" customFormat="1" ht="15.75" customHeight="1">
      <c r="D14812" s="305"/>
      <c r="AG14812" s="1954"/>
    </row>
    <row r="14814" spans="4:33" s="304" customFormat="1" ht="15.75" customHeight="1">
      <c r="D14814" s="305"/>
      <c r="AG14814" s="1954"/>
    </row>
    <row r="14816" spans="4:33" s="304" customFormat="1" ht="15.75" customHeight="1">
      <c r="D14816" s="305"/>
      <c r="AG14816" s="1954"/>
    </row>
    <row r="14818" spans="4:33" s="304" customFormat="1" ht="15.75" customHeight="1">
      <c r="D14818" s="305"/>
      <c r="AG14818" s="1954"/>
    </row>
    <row r="14820" spans="4:33" s="304" customFormat="1" ht="15.75" customHeight="1">
      <c r="D14820" s="305"/>
      <c r="AG14820" s="1954"/>
    </row>
    <row r="14822" spans="4:33" s="304" customFormat="1" ht="15.75" customHeight="1">
      <c r="D14822" s="305"/>
      <c r="AG14822" s="1954"/>
    </row>
    <row r="14824" spans="4:33" s="304" customFormat="1" ht="15.75" customHeight="1">
      <c r="D14824" s="305"/>
      <c r="AG14824" s="1954"/>
    </row>
    <row r="14826" spans="4:33" s="304" customFormat="1" ht="15.75" customHeight="1">
      <c r="D14826" s="305"/>
      <c r="AG14826" s="1954"/>
    </row>
    <row r="14828" spans="4:33" s="304" customFormat="1" ht="15.75" customHeight="1">
      <c r="D14828" s="305"/>
      <c r="AG14828" s="1954"/>
    </row>
    <row r="14830" spans="4:33" s="304" customFormat="1" ht="15.75" customHeight="1">
      <c r="D14830" s="305"/>
      <c r="AG14830" s="1954"/>
    </row>
    <row r="14832" spans="4:33" s="304" customFormat="1" ht="15.75" customHeight="1">
      <c r="D14832" s="305"/>
      <c r="AG14832" s="1954"/>
    </row>
    <row r="14834" spans="4:33" s="304" customFormat="1" ht="15.75" customHeight="1">
      <c r="D14834" s="305"/>
      <c r="AG14834" s="1954"/>
    </row>
    <row r="14836" spans="4:33" s="304" customFormat="1" ht="15.75" customHeight="1">
      <c r="D14836" s="305"/>
      <c r="AG14836" s="1954"/>
    </row>
    <row r="14838" spans="4:33" s="304" customFormat="1" ht="15.75" customHeight="1">
      <c r="D14838" s="305"/>
      <c r="AG14838" s="1954"/>
    </row>
    <row r="14840" spans="4:33" s="304" customFormat="1" ht="15.75" customHeight="1">
      <c r="D14840" s="305"/>
      <c r="AG14840" s="1954"/>
    </row>
    <row r="14842" spans="4:33" s="304" customFormat="1" ht="15.75" customHeight="1">
      <c r="D14842" s="305"/>
      <c r="AG14842" s="1954"/>
    </row>
    <row r="14844" spans="4:33" s="304" customFormat="1" ht="15.75" customHeight="1">
      <c r="D14844" s="305"/>
      <c r="AG14844" s="1954"/>
    </row>
    <row r="14846" spans="4:33" s="304" customFormat="1" ht="15.75" customHeight="1">
      <c r="D14846" s="305"/>
      <c r="AG14846" s="1954"/>
    </row>
    <row r="14848" spans="4:33" s="304" customFormat="1" ht="15.75" customHeight="1">
      <c r="D14848" s="305"/>
      <c r="AG14848" s="1954"/>
    </row>
    <row r="14850" spans="4:33" s="304" customFormat="1" ht="15.75" customHeight="1">
      <c r="D14850" s="305"/>
      <c r="AG14850" s="1954"/>
    </row>
    <row r="14852" spans="4:33" s="304" customFormat="1" ht="15.75" customHeight="1">
      <c r="D14852" s="305"/>
      <c r="AG14852" s="1954"/>
    </row>
    <row r="14854" spans="4:33" s="304" customFormat="1" ht="15.75" customHeight="1">
      <c r="D14854" s="305"/>
      <c r="AG14854" s="1954"/>
    </row>
    <row r="14856" spans="4:33" s="304" customFormat="1" ht="15.75" customHeight="1">
      <c r="D14856" s="305"/>
      <c r="AG14856" s="1954"/>
    </row>
    <row r="14858" spans="4:33" s="304" customFormat="1" ht="15.75" customHeight="1">
      <c r="D14858" s="305"/>
      <c r="AG14858" s="1954"/>
    </row>
    <row r="14860" spans="4:33" s="304" customFormat="1" ht="15.75" customHeight="1">
      <c r="D14860" s="305"/>
      <c r="AG14860" s="1954"/>
    </row>
    <row r="14862" spans="4:33" s="304" customFormat="1" ht="15.75" customHeight="1">
      <c r="D14862" s="305"/>
      <c r="AG14862" s="1954"/>
    </row>
    <row r="14864" spans="4:33" s="304" customFormat="1" ht="15.75" customHeight="1">
      <c r="D14864" s="305"/>
      <c r="AG14864" s="1954"/>
    </row>
    <row r="14866" spans="4:33" s="304" customFormat="1" ht="15.75" customHeight="1">
      <c r="D14866" s="305"/>
      <c r="AG14866" s="1954"/>
    </row>
    <row r="14868" spans="4:33" s="304" customFormat="1" ht="15.75" customHeight="1">
      <c r="D14868" s="305"/>
      <c r="AG14868" s="1954"/>
    </row>
    <row r="14870" spans="4:33" s="304" customFormat="1" ht="15.75" customHeight="1">
      <c r="D14870" s="305"/>
      <c r="AG14870" s="1954"/>
    </row>
    <row r="14872" spans="4:33" s="304" customFormat="1" ht="15.75" customHeight="1">
      <c r="D14872" s="305"/>
      <c r="AG14872" s="1954"/>
    </row>
    <row r="14874" spans="4:33" s="304" customFormat="1" ht="15.75" customHeight="1">
      <c r="D14874" s="305"/>
      <c r="AG14874" s="1954"/>
    </row>
    <row r="14876" spans="4:33" s="304" customFormat="1" ht="15.75" customHeight="1">
      <c r="D14876" s="305"/>
      <c r="AG14876" s="1954"/>
    </row>
    <row r="14878" spans="4:33" s="304" customFormat="1" ht="15.75" customHeight="1">
      <c r="D14878" s="305"/>
      <c r="AG14878" s="1954"/>
    </row>
    <row r="14880" spans="4:33" s="304" customFormat="1" ht="15.75" customHeight="1">
      <c r="D14880" s="305"/>
      <c r="AG14880" s="1954"/>
    </row>
    <row r="14882" spans="4:33" s="304" customFormat="1" ht="15.75" customHeight="1">
      <c r="D14882" s="305"/>
      <c r="AG14882" s="1954"/>
    </row>
    <row r="14884" spans="4:33" s="304" customFormat="1" ht="15.75" customHeight="1">
      <c r="D14884" s="305"/>
      <c r="AG14884" s="1954"/>
    </row>
    <row r="14886" spans="4:33" s="304" customFormat="1" ht="15.75" customHeight="1">
      <c r="D14886" s="305"/>
      <c r="AG14886" s="1954"/>
    </row>
    <row r="14888" spans="4:33" s="304" customFormat="1" ht="15.75" customHeight="1">
      <c r="D14888" s="305"/>
      <c r="AG14888" s="1954"/>
    </row>
    <row r="14890" spans="4:33" s="304" customFormat="1" ht="15.75" customHeight="1">
      <c r="D14890" s="305"/>
      <c r="AG14890" s="1954"/>
    </row>
    <row r="14892" spans="4:33" s="304" customFormat="1" ht="15.75" customHeight="1">
      <c r="D14892" s="305"/>
      <c r="AG14892" s="1954"/>
    </row>
    <row r="14894" spans="4:33" s="304" customFormat="1" ht="15.75" customHeight="1">
      <c r="D14894" s="305"/>
      <c r="AG14894" s="1954"/>
    </row>
    <row r="14896" spans="4:33" s="304" customFormat="1" ht="15.75" customHeight="1">
      <c r="D14896" s="305"/>
      <c r="AG14896" s="1954"/>
    </row>
    <row r="14898" spans="4:33" s="304" customFormat="1" ht="15.75" customHeight="1">
      <c r="D14898" s="305"/>
      <c r="AG14898" s="1954"/>
    </row>
    <row r="14900" spans="4:33" s="304" customFormat="1" ht="15.75" customHeight="1">
      <c r="D14900" s="305"/>
      <c r="AG14900" s="1954"/>
    </row>
    <row r="14902" spans="4:33" s="304" customFormat="1" ht="15.75" customHeight="1">
      <c r="D14902" s="305"/>
      <c r="AG14902" s="1954"/>
    </row>
    <row r="14904" spans="4:33" s="304" customFormat="1" ht="15.75" customHeight="1">
      <c r="D14904" s="305"/>
      <c r="AG14904" s="1954"/>
    </row>
    <row r="14906" spans="4:33" s="304" customFormat="1" ht="15.75" customHeight="1">
      <c r="D14906" s="305"/>
      <c r="AG14906" s="1954"/>
    </row>
    <row r="14908" spans="4:33" s="304" customFormat="1" ht="15.75" customHeight="1">
      <c r="D14908" s="305"/>
      <c r="AG14908" s="1954"/>
    </row>
    <row r="14910" spans="4:33" s="304" customFormat="1" ht="15.75" customHeight="1">
      <c r="D14910" s="305"/>
      <c r="AG14910" s="1954"/>
    </row>
    <row r="14912" spans="4:33" s="304" customFormat="1" ht="15.75" customHeight="1">
      <c r="D14912" s="305"/>
      <c r="AG14912" s="1954"/>
    </row>
    <row r="14914" spans="4:33" s="304" customFormat="1" ht="15.75" customHeight="1">
      <c r="D14914" s="305"/>
      <c r="AG14914" s="1954"/>
    </row>
    <row r="14916" spans="4:33" s="304" customFormat="1" ht="15.75" customHeight="1">
      <c r="D14916" s="305"/>
      <c r="AG14916" s="1954"/>
    </row>
    <row r="14918" spans="4:33" s="304" customFormat="1" ht="15.75" customHeight="1">
      <c r="D14918" s="305"/>
      <c r="AG14918" s="1954"/>
    </row>
    <row r="14920" spans="4:33" s="304" customFormat="1" ht="15.75" customHeight="1">
      <c r="D14920" s="305"/>
      <c r="AG14920" s="1954"/>
    </row>
    <row r="14922" spans="4:33" s="304" customFormat="1" ht="15.75" customHeight="1">
      <c r="D14922" s="305"/>
      <c r="AG14922" s="1954"/>
    </row>
    <row r="14924" spans="4:33" s="304" customFormat="1" ht="15.75" customHeight="1">
      <c r="D14924" s="305"/>
      <c r="AG14924" s="1954"/>
    </row>
    <row r="14926" spans="4:33" s="304" customFormat="1" ht="15.75" customHeight="1">
      <c r="D14926" s="305"/>
      <c r="AG14926" s="1954"/>
    </row>
    <row r="14928" spans="4:33" s="304" customFormat="1" ht="15.75" customHeight="1">
      <c r="D14928" s="305"/>
      <c r="AG14928" s="1954"/>
    </row>
    <row r="14930" spans="4:33" s="304" customFormat="1" ht="15.75" customHeight="1">
      <c r="D14930" s="305"/>
      <c r="AG14930" s="1954"/>
    </row>
    <row r="14932" spans="4:33" s="304" customFormat="1" ht="15.75" customHeight="1">
      <c r="D14932" s="305"/>
      <c r="AG14932" s="1954"/>
    </row>
    <row r="14934" spans="4:33" s="304" customFormat="1" ht="15.75" customHeight="1">
      <c r="D14934" s="305"/>
      <c r="AG14934" s="1954"/>
    </row>
    <row r="14936" spans="4:33" s="304" customFormat="1" ht="15.75" customHeight="1">
      <c r="D14936" s="305"/>
      <c r="AG14936" s="1954"/>
    </row>
    <row r="14938" spans="4:33" s="304" customFormat="1" ht="15.75" customHeight="1">
      <c r="D14938" s="305"/>
      <c r="AG14938" s="1954"/>
    </row>
    <row r="14940" spans="4:33" s="304" customFormat="1" ht="15.75" customHeight="1">
      <c r="D14940" s="305"/>
      <c r="AG14940" s="1954"/>
    </row>
    <row r="14942" spans="4:33" s="304" customFormat="1" ht="15.75" customHeight="1">
      <c r="D14942" s="305"/>
      <c r="AG14942" s="1954"/>
    </row>
    <row r="14944" spans="4:33" s="304" customFormat="1" ht="15.75" customHeight="1">
      <c r="D14944" s="305"/>
      <c r="AG14944" s="1954"/>
    </row>
    <row r="14946" spans="4:33" s="304" customFormat="1" ht="15.75" customHeight="1">
      <c r="D14946" s="305"/>
      <c r="AG14946" s="1954"/>
    </row>
    <row r="14948" spans="4:33" s="304" customFormat="1" ht="15.75" customHeight="1">
      <c r="D14948" s="305"/>
      <c r="AG14948" s="1954"/>
    </row>
    <row r="14950" spans="4:33" s="304" customFormat="1" ht="15.75" customHeight="1">
      <c r="D14950" s="305"/>
      <c r="AG14950" s="1954"/>
    </row>
    <row r="14952" spans="4:33" s="304" customFormat="1" ht="15.75" customHeight="1">
      <c r="D14952" s="305"/>
      <c r="AG14952" s="1954"/>
    </row>
    <row r="14954" spans="4:33" s="304" customFormat="1" ht="15.75" customHeight="1">
      <c r="D14954" s="305"/>
      <c r="AG14954" s="1954"/>
    </row>
    <row r="14956" spans="4:33" s="304" customFormat="1" ht="15.75" customHeight="1">
      <c r="D14956" s="305"/>
      <c r="AG14956" s="1954"/>
    </row>
    <row r="14958" spans="4:33" s="304" customFormat="1" ht="15.75" customHeight="1">
      <c r="D14958" s="305"/>
      <c r="AG14958" s="1954"/>
    </row>
    <row r="14960" spans="4:33" s="304" customFormat="1" ht="15.75" customHeight="1">
      <c r="D14960" s="305"/>
      <c r="AG14960" s="1954"/>
    </row>
    <row r="14962" spans="4:33" s="304" customFormat="1" ht="15.75" customHeight="1">
      <c r="D14962" s="305"/>
      <c r="AG14962" s="1954"/>
    </row>
    <row r="14964" spans="4:33" s="304" customFormat="1" ht="15.75" customHeight="1">
      <c r="D14964" s="305"/>
      <c r="AG14964" s="1954"/>
    </row>
    <row r="14966" spans="4:33" s="304" customFormat="1" ht="15.75" customHeight="1">
      <c r="D14966" s="305"/>
      <c r="AG14966" s="1954"/>
    </row>
    <row r="14968" spans="4:33" s="304" customFormat="1" ht="15.75" customHeight="1">
      <c r="D14968" s="305"/>
      <c r="AG14968" s="1954"/>
    </row>
    <row r="14970" spans="4:33" s="304" customFormat="1" ht="15.75" customHeight="1">
      <c r="D14970" s="305"/>
      <c r="AG14970" s="1954"/>
    </row>
    <row r="14972" spans="4:33" s="304" customFormat="1" ht="15.75" customHeight="1">
      <c r="D14972" s="305"/>
      <c r="AG14972" s="1954"/>
    </row>
    <row r="14974" spans="4:33" s="304" customFormat="1" ht="15.75" customHeight="1">
      <c r="D14974" s="305"/>
      <c r="AG14974" s="1954"/>
    </row>
    <row r="14976" spans="4:33" s="304" customFormat="1" ht="15.75" customHeight="1">
      <c r="D14976" s="305"/>
      <c r="AG14976" s="1954"/>
    </row>
    <row r="14978" spans="4:33" s="304" customFormat="1" ht="15.75" customHeight="1">
      <c r="D14978" s="305"/>
      <c r="AG14978" s="1954"/>
    </row>
    <row r="14980" spans="4:33" s="304" customFormat="1" ht="15.75" customHeight="1">
      <c r="D14980" s="305"/>
      <c r="AG14980" s="1954"/>
    </row>
    <row r="14982" spans="4:33" s="304" customFormat="1" ht="15.75" customHeight="1">
      <c r="D14982" s="305"/>
      <c r="AG14982" s="1954"/>
    </row>
    <row r="14984" spans="4:33" s="304" customFormat="1" ht="15.75" customHeight="1">
      <c r="D14984" s="305"/>
      <c r="AG14984" s="1954"/>
    </row>
    <row r="14986" spans="4:33" s="304" customFormat="1" ht="15.75" customHeight="1">
      <c r="D14986" s="305"/>
      <c r="AG14986" s="1954"/>
    </row>
    <row r="14988" spans="4:33" s="304" customFormat="1" ht="15.75" customHeight="1">
      <c r="D14988" s="305"/>
      <c r="AG14988" s="1954"/>
    </row>
    <row r="14990" spans="4:33" s="304" customFormat="1" ht="15.75" customHeight="1">
      <c r="D14990" s="305"/>
      <c r="AG14990" s="1954"/>
    </row>
    <row r="14992" spans="4:33" s="304" customFormat="1" ht="15.75" customHeight="1">
      <c r="D14992" s="305"/>
      <c r="AG14992" s="1954"/>
    </row>
    <row r="14994" spans="4:33" s="304" customFormat="1" ht="15.75" customHeight="1">
      <c r="D14994" s="305"/>
      <c r="AG14994" s="1954"/>
    </row>
    <row r="14996" spans="4:33" s="304" customFormat="1" ht="15.75" customHeight="1">
      <c r="D14996" s="305"/>
      <c r="AG14996" s="1954"/>
    </row>
    <row r="14998" spans="4:33" s="304" customFormat="1" ht="15.75" customHeight="1">
      <c r="D14998" s="305"/>
      <c r="AG14998" s="1954"/>
    </row>
    <row r="15000" spans="4:33" s="304" customFormat="1" ht="15.75" customHeight="1">
      <c r="D15000" s="305"/>
      <c r="AG15000" s="1954"/>
    </row>
    <row r="15002" spans="4:33" s="304" customFormat="1" ht="15.75" customHeight="1">
      <c r="D15002" s="305"/>
      <c r="AG15002" s="1954"/>
    </row>
    <row r="15004" spans="4:33" s="304" customFormat="1" ht="15.75" customHeight="1">
      <c r="D15004" s="305"/>
      <c r="AG15004" s="1954"/>
    </row>
    <row r="15006" spans="4:33" s="304" customFormat="1" ht="15.75" customHeight="1">
      <c r="D15006" s="305"/>
      <c r="AG15006" s="1954"/>
    </row>
    <row r="15008" spans="4:33" s="304" customFormat="1" ht="15.75" customHeight="1">
      <c r="D15008" s="305"/>
      <c r="AG15008" s="1954"/>
    </row>
    <row r="15010" spans="4:33" s="304" customFormat="1" ht="15.75" customHeight="1">
      <c r="D15010" s="305"/>
      <c r="AG15010" s="1954"/>
    </row>
    <row r="15012" spans="4:33" s="304" customFormat="1" ht="15.75" customHeight="1">
      <c r="D15012" s="305"/>
      <c r="AG15012" s="1954"/>
    </row>
    <row r="15014" spans="4:33" s="304" customFormat="1" ht="15.75" customHeight="1">
      <c r="D15014" s="305"/>
      <c r="AG15014" s="1954"/>
    </row>
    <row r="15016" spans="4:33" s="304" customFormat="1" ht="15.75" customHeight="1">
      <c r="D15016" s="305"/>
      <c r="AG15016" s="1954"/>
    </row>
    <row r="15018" spans="4:33" s="304" customFormat="1" ht="15.75" customHeight="1">
      <c r="D15018" s="305"/>
      <c r="AG15018" s="1954"/>
    </row>
    <row r="15020" spans="4:33" s="304" customFormat="1" ht="15.75" customHeight="1">
      <c r="D15020" s="305"/>
      <c r="AG15020" s="1954"/>
    </row>
    <row r="15022" spans="4:33" s="304" customFormat="1" ht="15.75" customHeight="1">
      <c r="D15022" s="305"/>
      <c r="AG15022" s="1954"/>
    </row>
    <row r="15024" spans="4:33" s="304" customFormat="1" ht="15.75" customHeight="1">
      <c r="D15024" s="305"/>
      <c r="AG15024" s="1954"/>
    </row>
    <row r="15026" spans="4:33" s="304" customFormat="1" ht="15.75" customHeight="1">
      <c r="D15026" s="305"/>
      <c r="AG15026" s="1954"/>
    </row>
    <row r="15028" spans="4:33" s="304" customFormat="1" ht="15.75" customHeight="1">
      <c r="D15028" s="305"/>
      <c r="AG15028" s="1954"/>
    </row>
    <row r="15030" spans="4:33" s="304" customFormat="1" ht="15.75" customHeight="1">
      <c r="D15030" s="305"/>
      <c r="AG15030" s="1954"/>
    </row>
    <row r="15032" spans="4:33" s="304" customFormat="1" ht="15.75" customHeight="1">
      <c r="D15032" s="305"/>
      <c r="AG15032" s="1954"/>
    </row>
    <row r="15034" spans="4:33" s="304" customFormat="1" ht="15.75" customHeight="1">
      <c r="D15034" s="305"/>
      <c r="AG15034" s="1954"/>
    </row>
    <row r="15036" spans="4:33" s="304" customFormat="1" ht="15.75" customHeight="1">
      <c r="D15036" s="305"/>
      <c r="AG15036" s="1954"/>
    </row>
    <row r="15038" spans="4:33" s="304" customFormat="1" ht="15.75" customHeight="1">
      <c r="D15038" s="305"/>
      <c r="AG15038" s="1954"/>
    </row>
    <row r="15040" spans="4:33" s="304" customFormat="1" ht="15.75" customHeight="1">
      <c r="D15040" s="305"/>
      <c r="AG15040" s="1954"/>
    </row>
    <row r="15042" spans="4:33" s="304" customFormat="1" ht="15.75" customHeight="1">
      <c r="D15042" s="305"/>
      <c r="AG15042" s="1954"/>
    </row>
    <row r="15044" spans="4:33" s="304" customFormat="1" ht="15.75" customHeight="1">
      <c r="D15044" s="305"/>
      <c r="AG15044" s="1954"/>
    </row>
    <row r="15046" spans="4:33" s="304" customFormat="1" ht="15.75" customHeight="1">
      <c r="D15046" s="305"/>
      <c r="AG15046" s="1954"/>
    </row>
    <row r="15048" spans="4:33" s="304" customFormat="1" ht="15.75" customHeight="1">
      <c r="D15048" s="305"/>
      <c r="AG15048" s="1954"/>
    </row>
    <row r="15050" spans="4:33" s="304" customFormat="1" ht="15.75" customHeight="1">
      <c r="D15050" s="305"/>
      <c r="AG15050" s="1954"/>
    </row>
    <row r="15052" spans="4:33" s="304" customFormat="1" ht="15.75" customHeight="1">
      <c r="D15052" s="305"/>
      <c r="AG15052" s="1954"/>
    </row>
    <row r="15054" spans="4:33" s="304" customFormat="1" ht="15.75" customHeight="1">
      <c r="D15054" s="305"/>
      <c r="AG15054" s="1954"/>
    </row>
    <row r="15056" spans="4:33" s="304" customFormat="1" ht="15.75" customHeight="1">
      <c r="D15056" s="305"/>
      <c r="AG15056" s="1954"/>
    </row>
    <row r="15058" spans="4:33" s="304" customFormat="1" ht="15.75" customHeight="1">
      <c r="D15058" s="305"/>
      <c r="AG15058" s="1954"/>
    </row>
    <row r="15060" spans="4:33" s="304" customFormat="1" ht="15.75" customHeight="1">
      <c r="D15060" s="305"/>
      <c r="AG15060" s="1954"/>
    </row>
    <row r="15062" spans="4:33" s="304" customFormat="1" ht="15.75" customHeight="1">
      <c r="D15062" s="305"/>
      <c r="AG15062" s="1954"/>
    </row>
    <row r="15064" spans="4:33" s="304" customFormat="1" ht="15.75" customHeight="1">
      <c r="D15064" s="305"/>
      <c r="AG15064" s="1954"/>
    </row>
    <row r="15066" spans="4:33" s="304" customFormat="1" ht="15.75" customHeight="1">
      <c r="D15066" s="305"/>
      <c r="AG15066" s="1954"/>
    </row>
    <row r="15068" spans="4:33" s="304" customFormat="1" ht="15.75" customHeight="1">
      <c r="D15068" s="305"/>
      <c r="AG15068" s="1954"/>
    </row>
    <row r="15070" spans="4:33" s="304" customFormat="1" ht="15.75" customHeight="1">
      <c r="D15070" s="305"/>
      <c r="AG15070" s="1954"/>
    </row>
    <row r="15072" spans="4:33" s="304" customFormat="1" ht="15.75" customHeight="1">
      <c r="D15072" s="305"/>
      <c r="AG15072" s="1954"/>
    </row>
    <row r="15074" spans="4:33" s="304" customFormat="1" ht="15.75" customHeight="1">
      <c r="D15074" s="305"/>
      <c r="AG15074" s="1954"/>
    </row>
    <row r="15076" spans="4:33" s="304" customFormat="1" ht="15.75" customHeight="1">
      <c r="D15076" s="305"/>
      <c r="AG15076" s="1954"/>
    </row>
    <row r="15078" spans="4:33" s="304" customFormat="1" ht="15.75" customHeight="1">
      <c r="D15078" s="305"/>
      <c r="AG15078" s="1954"/>
    </row>
    <row r="15080" spans="4:33" s="304" customFormat="1" ht="15.75" customHeight="1">
      <c r="D15080" s="305"/>
      <c r="AG15080" s="1954"/>
    </row>
    <row r="15082" spans="4:33" s="304" customFormat="1" ht="15.75" customHeight="1">
      <c r="D15082" s="305"/>
      <c r="AG15082" s="1954"/>
    </row>
    <row r="15084" spans="4:33" s="304" customFormat="1" ht="15.75" customHeight="1">
      <c r="D15084" s="305"/>
      <c r="AG15084" s="1954"/>
    </row>
    <row r="15086" spans="4:33" s="304" customFormat="1" ht="15.75" customHeight="1">
      <c r="D15086" s="305"/>
      <c r="AG15086" s="1954"/>
    </row>
    <row r="15088" spans="4:33" s="304" customFormat="1" ht="15.75" customHeight="1">
      <c r="D15088" s="305"/>
      <c r="AG15088" s="1954"/>
    </row>
    <row r="15090" spans="4:33" s="304" customFormat="1" ht="15.75" customHeight="1">
      <c r="D15090" s="305"/>
      <c r="AG15090" s="1954"/>
    </row>
    <row r="15092" spans="4:33" s="304" customFormat="1" ht="15.75" customHeight="1">
      <c r="D15092" s="305"/>
      <c r="AG15092" s="1954"/>
    </row>
    <row r="15094" spans="4:33" s="304" customFormat="1" ht="15.75" customHeight="1">
      <c r="D15094" s="305"/>
      <c r="AG15094" s="1954"/>
    </row>
    <row r="15096" spans="4:33" s="304" customFormat="1" ht="15.75" customHeight="1">
      <c r="D15096" s="305"/>
      <c r="AG15096" s="1954"/>
    </row>
    <row r="15098" spans="4:33" s="304" customFormat="1" ht="15.75" customHeight="1">
      <c r="D15098" s="305"/>
      <c r="AG15098" s="1954"/>
    </row>
    <row r="15100" spans="4:33" s="304" customFormat="1" ht="15.75" customHeight="1">
      <c r="D15100" s="305"/>
      <c r="AG15100" s="1954"/>
    </row>
    <row r="15102" spans="4:33" s="304" customFormat="1" ht="15.75" customHeight="1">
      <c r="D15102" s="305"/>
      <c r="AG15102" s="1954"/>
    </row>
    <row r="15104" spans="4:33" s="304" customFormat="1" ht="15.75" customHeight="1">
      <c r="D15104" s="305"/>
      <c r="AG15104" s="1954"/>
    </row>
    <row r="15106" spans="4:33" s="304" customFormat="1" ht="15.75" customHeight="1">
      <c r="D15106" s="305"/>
      <c r="AG15106" s="1954"/>
    </row>
    <row r="15108" spans="4:33" s="304" customFormat="1" ht="15.75" customHeight="1">
      <c r="D15108" s="305"/>
      <c r="AG15108" s="1954"/>
    </row>
    <row r="15110" spans="4:33" s="304" customFormat="1" ht="15.75" customHeight="1">
      <c r="D15110" s="305"/>
      <c r="AG15110" s="1954"/>
    </row>
    <row r="15112" spans="4:33" s="304" customFormat="1" ht="15.75" customHeight="1">
      <c r="D15112" s="305"/>
      <c r="AG15112" s="1954"/>
    </row>
    <row r="15114" spans="4:33" s="304" customFormat="1" ht="15.75" customHeight="1">
      <c r="D15114" s="305"/>
      <c r="AG15114" s="1954"/>
    </row>
    <row r="15116" spans="4:33" s="304" customFormat="1" ht="15.75" customHeight="1">
      <c r="D15116" s="305"/>
      <c r="AG15116" s="1954"/>
    </row>
    <row r="15118" spans="4:33" s="304" customFormat="1" ht="15.75" customHeight="1">
      <c r="D15118" s="305"/>
      <c r="AG15118" s="1954"/>
    </row>
    <row r="15120" spans="4:33" s="304" customFormat="1" ht="15.75" customHeight="1">
      <c r="D15120" s="305"/>
      <c r="AG15120" s="1954"/>
    </row>
    <row r="15122" spans="4:33" s="304" customFormat="1" ht="15.75" customHeight="1">
      <c r="D15122" s="305"/>
      <c r="AG15122" s="1954"/>
    </row>
    <row r="15124" spans="4:33" s="304" customFormat="1" ht="15.75" customHeight="1">
      <c r="D15124" s="305"/>
      <c r="AG15124" s="1954"/>
    </row>
    <row r="15126" spans="4:33" s="304" customFormat="1" ht="15.75" customHeight="1">
      <c r="D15126" s="305"/>
      <c r="AG15126" s="1954"/>
    </row>
    <row r="15128" spans="4:33" s="304" customFormat="1" ht="15.75" customHeight="1">
      <c r="D15128" s="305"/>
      <c r="AG15128" s="1954"/>
    </row>
    <row r="15130" spans="4:33" s="304" customFormat="1" ht="15.75" customHeight="1">
      <c r="D15130" s="305"/>
      <c r="AG15130" s="1954"/>
    </row>
    <row r="15132" spans="4:33" s="304" customFormat="1" ht="15.75" customHeight="1">
      <c r="D15132" s="305"/>
      <c r="AG15132" s="1954"/>
    </row>
    <row r="15134" spans="4:33" s="304" customFormat="1" ht="15.75" customHeight="1">
      <c r="D15134" s="305"/>
      <c r="AG15134" s="1954"/>
    </row>
    <row r="15136" spans="4:33" s="304" customFormat="1" ht="15.75" customHeight="1">
      <c r="D15136" s="305"/>
      <c r="AG15136" s="1954"/>
    </row>
    <row r="15138" spans="4:33" s="304" customFormat="1" ht="15.75" customHeight="1">
      <c r="D15138" s="305"/>
      <c r="AG15138" s="1954"/>
    </row>
    <row r="15140" spans="4:33" s="304" customFormat="1" ht="15.75" customHeight="1">
      <c r="D15140" s="305"/>
      <c r="AG15140" s="1954"/>
    </row>
    <row r="15142" spans="4:33" s="304" customFormat="1" ht="15.75" customHeight="1">
      <c r="D15142" s="305"/>
      <c r="AG15142" s="1954"/>
    </row>
    <row r="15144" spans="4:33" s="304" customFormat="1" ht="15.75" customHeight="1">
      <c r="D15144" s="305"/>
      <c r="AG15144" s="1954"/>
    </row>
    <row r="15146" spans="4:33" s="304" customFormat="1" ht="15.75" customHeight="1">
      <c r="D15146" s="305"/>
      <c r="AG15146" s="1954"/>
    </row>
    <row r="15148" spans="4:33" s="304" customFormat="1" ht="15.75" customHeight="1">
      <c r="D15148" s="305"/>
      <c r="AG15148" s="1954"/>
    </row>
    <row r="15150" spans="4:33" s="304" customFormat="1" ht="15.75" customHeight="1">
      <c r="D15150" s="305"/>
      <c r="AG15150" s="1954"/>
    </row>
    <row r="15152" spans="4:33" s="304" customFormat="1" ht="15.75" customHeight="1">
      <c r="D15152" s="305"/>
      <c r="AG15152" s="1954"/>
    </row>
    <row r="15154" spans="4:33" s="304" customFormat="1" ht="15.75" customHeight="1">
      <c r="D15154" s="305"/>
      <c r="AG15154" s="1954"/>
    </row>
    <row r="15156" spans="4:33" s="304" customFormat="1" ht="15.75" customHeight="1">
      <c r="D15156" s="305"/>
      <c r="AG15156" s="1954"/>
    </row>
    <row r="15158" spans="4:33" s="304" customFormat="1" ht="15.75" customHeight="1">
      <c r="D15158" s="305"/>
      <c r="AG15158" s="1954"/>
    </row>
    <row r="15160" spans="4:33" s="304" customFormat="1" ht="15.75" customHeight="1">
      <c r="D15160" s="305"/>
      <c r="AG15160" s="1954"/>
    </row>
    <row r="15162" spans="4:33" s="304" customFormat="1" ht="15.75" customHeight="1">
      <c r="D15162" s="305"/>
      <c r="AG15162" s="1954"/>
    </row>
    <row r="15164" spans="4:33" s="304" customFormat="1" ht="15.75" customHeight="1">
      <c r="D15164" s="305"/>
      <c r="AG15164" s="1954"/>
    </row>
    <row r="15166" spans="4:33" s="304" customFormat="1" ht="15.75" customHeight="1">
      <c r="D15166" s="305"/>
      <c r="AG15166" s="1954"/>
    </row>
    <row r="15168" spans="4:33" s="304" customFormat="1" ht="15.75" customHeight="1">
      <c r="D15168" s="305"/>
      <c r="AG15168" s="1954"/>
    </row>
    <row r="15170" spans="4:33" s="304" customFormat="1" ht="15.75" customHeight="1">
      <c r="D15170" s="305"/>
      <c r="AG15170" s="1954"/>
    </row>
    <row r="15172" spans="4:33" s="304" customFormat="1" ht="15.75" customHeight="1">
      <c r="D15172" s="305"/>
      <c r="AG15172" s="1954"/>
    </row>
    <row r="15174" spans="4:33" s="304" customFormat="1" ht="15.75" customHeight="1">
      <c r="D15174" s="305"/>
      <c r="AG15174" s="1954"/>
    </row>
    <row r="15176" spans="4:33" s="304" customFormat="1" ht="15.75" customHeight="1">
      <c r="D15176" s="305"/>
      <c r="AG15176" s="1954"/>
    </row>
    <row r="15178" spans="4:33" s="304" customFormat="1" ht="15.75" customHeight="1">
      <c r="D15178" s="305"/>
      <c r="AG15178" s="1954"/>
    </row>
    <row r="15180" spans="4:33" s="304" customFormat="1" ht="15.75" customHeight="1">
      <c r="D15180" s="305"/>
      <c r="AG15180" s="1954"/>
    </row>
    <row r="15182" spans="4:33" s="304" customFormat="1" ht="15.75" customHeight="1">
      <c r="D15182" s="305"/>
      <c r="AG15182" s="1954"/>
    </row>
    <row r="15184" spans="4:33" s="304" customFormat="1" ht="15.75" customHeight="1">
      <c r="D15184" s="305"/>
      <c r="AG15184" s="1954"/>
    </row>
    <row r="15186" spans="4:33" s="304" customFormat="1" ht="15.75" customHeight="1">
      <c r="D15186" s="305"/>
      <c r="AG15186" s="1954"/>
    </row>
    <row r="15188" spans="4:33" s="304" customFormat="1" ht="15.75" customHeight="1">
      <c r="D15188" s="305"/>
      <c r="AG15188" s="1954"/>
    </row>
    <row r="15190" spans="4:33" s="304" customFormat="1" ht="15.75" customHeight="1">
      <c r="D15190" s="305"/>
      <c r="AG15190" s="1954"/>
    </row>
    <row r="15192" spans="4:33" s="304" customFormat="1" ht="15.75" customHeight="1">
      <c r="D15192" s="305"/>
      <c r="AG15192" s="1954"/>
    </row>
    <row r="15194" spans="4:33" s="304" customFormat="1" ht="15.75" customHeight="1">
      <c r="D15194" s="305"/>
      <c r="AG15194" s="1954"/>
    </row>
    <row r="15196" spans="4:33" s="304" customFormat="1" ht="15.75" customHeight="1">
      <c r="D15196" s="305"/>
      <c r="AG15196" s="1954"/>
    </row>
    <row r="15198" spans="4:33" s="304" customFormat="1" ht="15.75" customHeight="1">
      <c r="D15198" s="305"/>
      <c r="AG15198" s="1954"/>
    </row>
    <row r="15200" spans="4:33" s="304" customFormat="1" ht="15.75" customHeight="1">
      <c r="D15200" s="305"/>
      <c r="AG15200" s="1954"/>
    </row>
    <row r="15202" spans="4:33" s="304" customFormat="1" ht="15.75" customHeight="1">
      <c r="D15202" s="305"/>
      <c r="AG15202" s="1954"/>
    </row>
    <row r="15204" spans="4:33" s="304" customFormat="1" ht="15.75" customHeight="1">
      <c r="D15204" s="305"/>
      <c r="AG15204" s="1954"/>
    </row>
    <row r="15206" spans="4:33" s="304" customFormat="1" ht="15.75" customHeight="1">
      <c r="D15206" s="305"/>
      <c r="AG15206" s="1954"/>
    </row>
    <row r="15208" spans="4:33" s="304" customFormat="1" ht="15.75" customHeight="1">
      <c r="D15208" s="305"/>
      <c r="AG15208" s="1954"/>
    </row>
    <row r="15210" spans="4:33" s="304" customFormat="1" ht="15.75" customHeight="1">
      <c r="D15210" s="305"/>
      <c r="AG15210" s="1954"/>
    </row>
    <row r="15212" spans="4:33" s="304" customFormat="1" ht="15.75" customHeight="1">
      <c r="D15212" s="305"/>
      <c r="AG15212" s="1954"/>
    </row>
    <row r="15214" spans="4:33" s="304" customFormat="1" ht="15.75" customHeight="1">
      <c r="D15214" s="305"/>
      <c r="AG15214" s="1954"/>
    </row>
    <row r="15216" spans="4:33" s="304" customFormat="1" ht="15.75" customHeight="1">
      <c r="D15216" s="305"/>
      <c r="AG15216" s="1954"/>
    </row>
    <row r="15218" spans="4:33" s="304" customFormat="1" ht="15.75" customHeight="1">
      <c r="D15218" s="305"/>
      <c r="AG15218" s="1954"/>
    </row>
    <row r="15220" spans="4:33" s="304" customFormat="1" ht="15.75" customHeight="1">
      <c r="D15220" s="305"/>
      <c r="AG15220" s="1954"/>
    </row>
    <row r="15222" spans="4:33" s="304" customFormat="1" ht="15.75" customHeight="1">
      <c r="D15222" s="305"/>
      <c r="AG15222" s="1954"/>
    </row>
    <row r="15224" spans="4:33" s="304" customFormat="1" ht="15.75" customHeight="1">
      <c r="D15224" s="305"/>
      <c r="AG15224" s="1954"/>
    </row>
    <row r="15226" spans="4:33" s="304" customFormat="1" ht="15.75" customHeight="1">
      <c r="D15226" s="305"/>
      <c r="AG15226" s="1954"/>
    </row>
    <row r="15228" spans="4:33" s="304" customFormat="1" ht="15.75" customHeight="1">
      <c r="D15228" s="305"/>
      <c r="AG15228" s="1954"/>
    </row>
    <row r="15230" spans="4:33" s="304" customFormat="1" ht="15.75" customHeight="1">
      <c r="D15230" s="305"/>
      <c r="AG15230" s="1954"/>
    </row>
    <row r="15232" spans="4:33" s="304" customFormat="1" ht="15.75" customHeight="1">
      <c r="D15232" s="305"/>
      <c r="AG15232" s="1954"/>
    </row>
    <row r="15234" spans="4:33" s="304" customFormat="1" ht="15.75" customHeight="1">
      <c r="D15234" s="305"/>
      <c r="AG15234" s="1954"/>
    </row>
    <row r="15236" spans="4:33" s="304" customFormat="1" ht="15.75" customHeight="1">
      <c r="D15236" s="305"/>
      <c r="AG15236" s="1954"/>
    </row>
    <row r="15238" spans="4:33" s="304" customFormat="1" ht="15.75" customHeight="1">
      <c r="D15238" s="305"/>
      <c r="AG15238" s="1954"/>
    </row>
    <row r="15240" spans="4:33" s="304" customFormat="1" ht="15.75" customHeight="1">
      <c r="D15240" s="305"/>
      <c r="AG15240" s="1954"/>
    </row>
    <row r="15242" spans="4:33" s="304" customFormat="1" ht="15.75" customHeight="1">
      <c r="D15242" s="305"/>
      <c r="AG15242" s="1954"/>
    </row>
    <row r="15244" spans="4:33" s="304" customFormat="1" ht="15.75" customHeight="1">
      <c r="D15244" s="305"/>
      <c r="AG15244" s="1954"/>
    </row>
    <row r="15246" spans="4:33" s="304" customFormat="1" ht="15.75" customHeight="1">
      <c r="D15246" s="305"/>
      <c r="AG15246" s="1954"/>
    </row>
    <row r="15248" spans="4:33" s="304" customFormat="1" ht="15.75" customHeight="1">
      <c r="D15248" s="305"/>
      <c r="AG15248" s="1954"/>
    </row>
    <row r="15250" spans="4:33" s="304" customFormat="1" ht="15.75" customHeight="1">
      <c r="D15250" s="305"/>
      <c r="AG15250" s="1954"/>
    </row>
    <row r="15252" spans="4:33" s="304" customFormat="1" ht="15.75" customHeight="1">
      <c r="D15252" s="305"/>
      <c r="AG15252" s="1954"/>
    </row>
    <row r="15254" spans="4:33" s="304" customFormat="1" ht="15.75" customHeight="1">
      <c r="D15254" s="305"/>
      <c r="AG15254" s="1954"/>
    </row>
    <row r="15256" spans="4:33" s="304" customFormat="1" ht="15.75" customHeight="1">
      <c r="D15256" s="305"/>
      <c r="AG15256" s="1954"/>
    </row>
    <row r="15258" spans="4:33" s="304" customFormat="1" ht="15.75" customHeight="1">
      <c r="D15258" s="305"/>
      <c r="AG15258" s="1954"/>
    </row>
    <row r="15260" spans="4:33" s="304" customFormat="1" ht="15.75" customHeight="1">
      <c r="D15260" s="305"/>
      <c r="AG15260" s="1954"/>
    </row>
    <row r="15262" spans="4:33" s="304" customFormat="1" ht="15.75" customHeight="1">
      <c r="D15262" s="305"/>
      <c r="AG15262" s="1954"/>
    </row>
    <row r="15264" spans="4:33" s="304" customFormat="1" ht="15.75" customHeight="1">
      <c r="D15264" s="305"/>
      <c r="AG15264" s="1954"/>
    </row>
    <row r="15266" spans="4:33" s="304" customFormat="1" ht="15.75" customHeight="1">
      <c r="D15266" s="305"/>
      <c r="AG15266" s="1954"/>
    </row>
    <row r="15268" spans="4:33" s="304" customFormat="1" ht="15.75" customHeight="1">
      <c r="D15268" s="305"/>
      <c r="AG15268" s="1954"/>
    </row>
    <row r="15270" spans="4:33" s="304" customFormat="1" ht="15.75" customHeight="1">
      <c r="D15270" s="305"/>
      <c r="AG15270" s="1954"/>
    </row>
    <row r="15272" spans="4:33" s="304" customFormat="1" ht="15.75" customHeight="1">
      <c r="D15272" s="305"/>
      <c r="AG15272" s="1954"/>
    </row>
    <row r="15274" spans="4:33" s="304" customFormat="1" ht="15.75" customHeight="1">
      <c r="D15274" s="305"/>
      <c r="AG15274" s="1954"/>
    </row>
    <row r="15276" spans="4:33" s="304" customFormat="1" ht="15.75" customHeight="1">
      <c r="D15276" s="305"/>
      <c r="AG15276" s="1954"/>
    </row>
    <row r="15278" spans="4:33" s="304" customFormat="1" ht="15.75" customHeight="1">
      <c r="D15278" s="305"/>
      <c r="AG15278" s="1954"/>
    </row>
    <row r="15280" spans="4:33" s="304" customFormat="1" ht="15.75" customHeight="1">
      <c r="D15280" s="305"/>
      <c r="AG15280" s="1954"/>
    </row>
    <row r="15282" spans="4:33" s="304" customFormat="1" ht="15.75" customHeight="1">
      <c r="D15282" s="305"/>
      <c r="AG15282" s="1954"/>
    </row>
    <row r="15284" spans="4:33" s="304" customFormat="1" ht="15.75" customHeight="1">
      <c r="D15284" s="305"/>
      <c r="AG15284" s="1954"/>
    </row>
    <row r="15286" spans="4:33" s="304" customFormat="1" ht="15.75" customHeight="1">
      <c r="D15286" s="305"/>
      <c r="AG15286" s="1954"/>
    </row>
    <row r="15288" spans="4:33" s="304" customFormat="1" ht="15.75" customHeight="1">
      <c r="D15288" s="305"/>
      <c r="AG15288" s="1954"/>
    </row>
    <row r="15290" spans="4:33" s="304" customFormat="1" ht="15.75" customHeight="1">
      <c r="D15290" s="305"/>
      <c r="AG15290" s="1954"/>
    </row>
    <row r="15292" spans="4:33" s="304" customFormat="1" ht="15.75" customHeight="1">
      <c r="D15292" s="305"/>
      <c r="AG15292" s="1954"/>
    </row>
    <row r="15294" spans="4:33" s="304" customFormat="1" ht="15.75" customHeight="1">
      <c r="D15294" s="305"/>
      <c r="AG15294" s="1954"/>
    </row>
    <row r="15296" spans="4:33" s="304" customFormat="1" ht="15.75" customHeight="1">
      <c r="D15296" s="305"/>
      <c r="AG15296" s="1954"/>
    </row>
    <row r="15298" spans="4:33" s="304" customFormat="1" ht="15.75" customHeight="1">
      <c r="D15298" s="305"/>
      <c r="AG15298" s="1954"/>
    </row>
    <row r="15300" spans="4:33" s="304" customFormat="1" ht="15.75" customHeight="1">
      <c r="D15300" s="305"/>
      <c r="AG15300" s="1954"/>
    </row>
    <row r="15302" spans="4:33" s="304" customFormat="1" ht="15.75" customHeight="1">
      <c r="D15302" s="305"/>
      <c r="AG15302" s="1954"/>
    </row>
    <row r="15304" spans="4:33" s="304" customFormat="1" ht="15.75" customHeight="1">
      <c r="D15304" s="305"/>
      <c r="AG15304" s="1954"/>
    </row>
    <row r="15306" spans="4:33" s="304" customFormat="1" ht="15.75" customHeight="1">
      <c r="D15306" s="305"/>
      <c r="AG15306" s="1954"/>
    </row>
    <row r="15308" spans="4:33" s="304" customFormat="1" ht="15.75" customHeight="1">
      <c r="D15308" s="305"/>
      <c r="AG15308" s="1954"/>
    </row>
    <row r="15310" spans="4:33" s="304" customFormat="1" ht="15.75" customHeight="1">
      <c r="D15310" s="305"/>
      <c r="AG15310" s="1954"/>
    </row>
    <row r="15312" spans="4:33" s="304" customFormat="1" ht="15.75" customHeight="1">
      <c r="D15312" s="305"/>
      <c r="AG15312" s="1954"/>
    </row>
    <row r="15314" spans="4:33" s="304" customFormat="1" ht="15.75" customHeight="1">
      <c r="D15314" s="305"/>
      <c r="AG15314" s="1954"/>
    </row>
    <row r="15316" spans="4:33" s="304" customFormat="1" ht="15.75" customHeight="1">
      <c r="D15316" s="305"/>
      <c r="AG15316" s="1954"/>
    </row>
    <row r="15318" spans="4:33" s="304" customFormat="1" ht="15.75" customHeight="1">
      <c r="D15318" s="305"/>
      <c r="AG15318" s="1954"/>
    </row>
    <row r="15320" spans="4:33" s="304" customFormat="1" ht="15.75" customHeight="1">
      <c r="D15320" s="305"/>
      <c r="AG15320" s="1954"/>
    </row>
    <row r="15322" spans="4:33" s="304" customFormat="1" ht="15.75" customHeight="1">
      <c r="D15322" s="305"/>
      <c r="AG15322" s="1954"/>
    </row>
    <row r="15324" spans="4:33" s="304" customFormat="1" ht="15.75" customHeight="1">
      <c r="D15324" s="305"/>
      <c r="AG15324" s="1954"/>
    </row>
    <row r="15326" spans="4:33" s="304" customFormat="1" ht="15.75" customHeight="1">
      <c r="D15326" s="305"/>
      <c r="AG15326" s="1954"/>
    </row>
    <row r="15328" spans="4:33" s="304" customFormat="1" ht="15.75" customHeight="1">
      <c r="D15328" s="305"/>
      <c r="AG15328" s="1954"/>
    </row>
    <row r="15330" spans="4:33" s="304" customFormat="1" ht="15.75" customHeight="1">
      <c r="D15330" s="305"/>
      <c r="AG15330" s="1954"/>
    </row>
    <row r="15332" spans="4:33" s="304" customFormat="1" ht="15.75" customHeight="1">
      <c r="D15332" s="305"/>
      <c r="AG15332" s="1954"/>
    </row>
    <row r="15334" spans="4:33" s="304" customFormat="1" ht="15.75" customHeight="1">
      <c r="D15334" s="305"/>
      <c r="AG15334" s="1954"/>
    </row>
    <row r="15336" spans="4:33" s="304" customFormat="1" ht="15.75" customHeight="1">
      <c r="D15336" s="305"/>
      <c r="AG15336" s="1954"/>
    </row>
    <row r="15338" spans="4:33" s="304" customFormat="1" ht="15.75" customHeight="1">
      <c r="D15338" s="305"/>
      <c r="AG15338" s="1954"/>
    </row>
    <row r="15340" spans="4:33" s="304" customFormat="1" ht="15.75" customHeight="1">
      <c r="D15340" s="305"/>
      <c r="AG15340" s="1954"/>
    </row>
    <row r="15342" spans="4:33" s="304" customFormat="1" ht="15.75" customHeight="1">
      <c r="D15342" s="305"/>
      <c r="AG15342" s="1954"/>
    </row>
    <row r="15344" spans="4:33" s="304" customFormat="1" ht="15.75" customHeight="1">
      <c r="D15344" s="305"/>
      <c r="AG15344" s="1954"/>
    </row>
    <row r="15346" spans="4:33" s="304" customFormat="1" ht="15.75" customHeight="1">
      <c r="D15346" s="305"/>
      <c r="AG15346" s="1954"/>
    </row>
    <row r="15348" spans="4:33" s="304" customFormat="1" ht="15.75" customHeight="1">
      <c r="D15348" s="305"/>
      <c r="AG15348" s="1954"/>
    </row>
    <row r="15350" spans="4:33" s="304" customFormat="1" ht="15.75" customHeight="1">
      <c r="D15350" s="305"/>
      <c r="AG15350" s="1954"/>
    </row>
    <row r="15352" spans="4:33" s="304" customFormat="1" ht="15.75" customHeight="1">
      <c r="D15352" s="305"/>
      <c r="AG15352" s="1954"/>
    </row>
    <row r="15354" spans="4:33" s="304" customFormat="1" ht="15.75" customHeight="1">
      <c r="D15354" s="305"/>
      <c r="AG15354" s="1954"/>
    </row>
    <row r="15356" spans="4:33" s="304" customFormat="1" ht="15.75" customHeight="1">
      <c r="D15356" s="305"/>
      <c r="AG15356" s="1954"/>
    </row>
    <row r="15358" spans="4:33" s="304" customFormat="1" ht="15.75" customHeight="1">
      <c r="D15358" s="305"/>
      <c r="AG15358" s="1954"/>
    </row>
    <row r="15360" spans="4:33" s="304" customFormat="1" ht="15.75" customHeight="1">
      <c r="D15360" s="305"/>
      <c r="AG15360" s="1954"/>
    </row>
    <row r="15362" spans="4:33" s="304" customFormat="1" ht="15.75" customHeight="1">
      <c r="D15362" s="305"/>
      <c r="AG15362" s="1954"/>
    </row>
    <row r="15364" spans="4:33" s="304" customFormat="1" ht="15.75" customHeight="1">
      <c r="D15364" s="305"/>
      <c r="AG15364" s="1954"/>
    </row>
    <row r="15366" spans="4:33" s="304" customFormat="1" ht="15.75" customHeight="1">
      <c r="D15366" s="305"/>
      <c r="AG15366" s="1954"/>
    </row>
    <row r="15368" spans="4:33" s="304" customFormat="1" ht="15.75" customHeight="1">
      <c r="D15368" s="305"/>
      <c r="AG15368" s="1954"/>
    </row>
    <row r="15370" spans="4:33" s="304" customFormat="1" ht="15.75" customHeight="1">
      <c r="D15370" s="305"/>
      <c r="AG15370" s="1954"/>
    </row>
    <row r="15372" spans="4:33" s="304" customFormat="1" ht="15.75" customHeight="1">
      <c r="D15372" s="305"/>
      <c r="AG15372" s="1954"/>
    </row>
    <row r="15374" spans="4:33" s="304" customFormat="1" ht="15.75" customHeight="1">
      <c r="D15374" s="305"/>
      <c r="AG15374" s="1954"/>
    </row>
    <row r="15376" spans="4:33" s="304" customFormat="1" ht="15.75" customHeight="1">
      <c r="D15376" s="305"/>
      <c r="AG15376" s="1954"/>
    </row>
    <row r="15378" spans="4:33" s="304" customFormat="1" ht="15.75" customHeight="1">
      <c r="D15378" s="305"/>
      <c r="AG15378" s="1954"/>
    </row>
    <row r="15380" spans="4:33" s="304" customFormat="1" ht="15.75" customHeight="1">
      <c r="D15380" s="305"/>
      <c r="AG15380" s="1954"/>
    </row>
    <row r="15382" spans="4:33" s="304" customFormat="1" ht="15.75" customHeight="1">
      <c r="D15382" s="305"/>
      <c r="AG15382" s="1954"/>
    </row>
    <row r="15384" spans="4:33" s="304" customFormat="1" ht="15.75" customHeight="1">
      <c r="D15384" s="305"/>
      <c r="AG15384" s="1954"/>
    </row>
    <row r="15386" spans="4:33" s="304" customFormat="1" ht="15.75" customHeight="1">
      <c r="D15386" s="305"/>
      <c r="AG15386" s="1954"/>
    </row>
    <row r="15388" spans="4:33" s="304" customFormat="1" ht="15.75" customHeight="1">
      <c r="D15388" s="305"/>
      <c r="AG15388" s="1954"/>
    </row>
    <row r="15390" spans="4:33" s="304" customFormat="1" ht="15.75" customHeight="1">
      <c r="D15390" s="305"/>
      <c r="AG15390" s="1954"/>
    </row>
    <row r="15392" spans="4:33" s="304" customFormat="1" ht="15.75" customHeight="1">
      <c r="D15392" s="305"/>
      <c r="AG15392" s="1954"/>
    </row>
    <row r="15394" spans="4:33" s="304" customFormat="1" ht="15.75" customHeight="1">
      <c r="D15394" s="305"/>
      <c r="AG15394" s="1954"/>
    </row>
    <row r="15396" spans="4:33" s="304" customFormat="1" ht="15.75" customHeight="1">
      <c r="D15396" s="305"/>
      <c r="AG15396" s="1954"/>
    </row>
    <row r="15398" spans="4:33" s="304" customFormat="1" ht="15.75" customHeight="1">
      <c r="D15398" s="305"/>
      <c r="AG15398" s="1954"/>
    </row>
    <row r="15400" spans="4:33" s="304" customFormat="1" ht="15.75" customHeight="1">
      <c r="D15400" s="305"/>
      <c r="AG15400" s="1954"/>
    </row>
    <row r="15402" spans="4:33" s="304" customFormat="1" ht="15.75" customHeight="1">
      <c r="D15402" s="305"/>
      <c r="AG15402" s="1954"/>
    </row>
    <row r="15404" spans="4:33" s="304" customFormat="1" ht="15.75" customHeight="1">
      <c r="D15404" s="305"/>
      <c r="AG15404" s="1954"/>
    </row>
    <row r="15406" spans="4:33" s="304" customFormat="1" ht="15.75" customHeight="1">
      <c r="D15406" s="305"/>
      <c r="AG15406" s="1954"/>
    </row>
    <row r="15408" spans="4:33" s="304" customFormat="1" ht="15.75" customHeight="1">
      <c r="D15408" s="305"/>
      <c r="AG15408" s="1954"/>
    </row>
    <row r="15410" spans="4:33" s="304" customFormat="1" ht="15.75" customHeight="1">
      <c r="D15410" s="305"/>
      <c r="AG15410" s="1954"/>
    </row>
    <row r="15412" spans="4:33" s="304" customFormat="1" ht="15.75" customHeight="1">
      <c r="D15412" s="305"/>
      <c r="AG15412" s="1954"/>
    </row>
    <row r="15414" spans="4:33" s="304" customFormat="1" ht="15.75" customHeight="1">
      <c r="D15414" s="305"/>
      <c r="AG15414" s="1954"/>
    </row>
    <row r="15416" spans="4:33" s="304" customFormat="1" ht="15.75" customHeight="1">
      <c r="D15416" s="305"/>
      <c r="AG15416" s="1954"/>
    </row>
    <row r="15418" spans="4:33" s="304" customFormat="1" ht="15.75" customHeight="1">
      <c r="D15418" s="305"/>
      <c r="AG15418" s="1954"/>
    </row>
    <row r="15420" spans="4:33" s="304" customFormat="1" ht="15.75" customHeight="1">
      <c r="D15420" s="305"/>
      <c r="AG15420" s="1954"/>
    </row>
    <row r="15422" spans="4:33" s="304" customFormat="1" ht="15.75" customHeight="1">
      <c r="D15422" s="305"/>
      <c r="AG15422" s="1954"/>
    </row>
    <row r="15424" spans="4:33" s="304" customFormat="1" ht="15.75" customHeight="1">
      <c r="D15424" s="305"/>
      <c r="AG15424" s="1954"/>
    </row>
    <row r="15426" spans="4:33" s="304" customFormat="1" ht="15.75" customHeight="1">
      <c r="D15426" s="305"/>
      <c r="AG15426" s="1954"/>
    </row>
    <row r="15428" spans="4:33" s="304" customFormat="1" ht="15.75" customHeight="1">
      <c r="D15428" s="305"/>
      <c r="AG15428" s="1954"/>
    </row>
    <row r="15430" spans="4:33" s="304" customFormat="1" ht="15.75" customHeight="1">
      <c r="D15430" s="305"/>
      <c r="AG15430" s="1954"/>
    </row>
    <row r="15432" spans="4:33" s="304" customFormat="1" ht="15.75" customHeight="1">
      <c r="D15432" s="305"/>
      <c r="AG15432" s="1954"/>
    </row>
    <row r="15434" spans="4:33" s="304" customFormat="1" ht="15.75" customHeight="1">
      <c r="D15434" s="305"/>
      <c r="AG15434" s="1954"/>
    </row>
    <row r="15436" spans="4:33" s="304" customFormat="1" ht="15.75" customHeight="1">
      <c r="D15436" s="305"/>
      <c r="AG15436" s="1954"/>
    </row>
    <row r="15438" spans="4:33" s="304" customFormat="1" ht="15.75" customHeight="1">
      <c r="D15438" s="305"/>
      <c r="AG15438" s="1954"/>
    </row>
    <row r="15440" spans="4:33" s="304" customFormat="1" ht="15.75" customHeight="1">
      <c r="D15440" s="305"/>
      <c r="AG15440" s="1954"/>
    </row>
    <row r="15442" spans="4:33" s="304" customFormat="1" ht="15.75" customHeight="1">
      <c r="D15442" s="305"/>
      <c r="AG15442" s="1954"/>
    </row>
    <row r="15444" spans="4:33" s="304" customFormat="1" ht="15.75" customHeight="1">
      <c r="D15444" s="305"/>
      <c r="AG15444" s="1954"/>
    </row>
    <row r="15446" spans="4:33" s="304" customFormat="1" ht="15.75" customHeight="1">
      <c r="D15446" s="305"/>
      <c r="AG15446" s="1954"/>
    </row>
    <row r="15448" spans="4:33" s="304" customFormat="1" ht="15.75" customHeight="1">
      <c r="D15448" s="305"/>
      <c r="AG15448" s="1954"/>
    </row>
    <row r="15450" spans="4:33" s="304" customFormat="1" ht="15.75" customHeight="1">
      <c r="D15450" s="305"/>
      <c r="AG15450" s="1954"/>
    </row>
    <row r="15452" spans="4:33" s="304" customFormat="1" ht="15.75" customHeight="1">
      <c r="D15452" s="305"/>
      <c r="AG15452" s="1954"/>
    </row>
    <row r="15454" spans="4:33" s="304" customFormat="1" ht="15.75" customHeight="1">
      <c r="D15454" s="305"/>
      <c r="AG15454" s="1954"/>
    </row>
    <row r="15456" spans="4:33" s="304" customFormat="1" ht="15.75" customHeight="1">
      <c r="D15456" s="305"/>
      <c r="AG15456" s="1954"/>
    </row>
    <row r="15458" spans="4:33" s="304" customFormat="1" ht="15.75" customHeight="1">
      <c r="D15458" s="305"/>
      <c r="AG15458" s="1954"/>
    </row>
    <row r="15460" spans="4:33" s="304" customFormat="1" ht="15.75" customHeight="1">
      <c r="D15460" s="305"/>
      <c r="AG15460" s="1954"/>
    </row>
    <row r="15462" spans="4:33" s="304" customFormat="1" ht="15.75" customHeight="1">
      <c r="D15462" s="305"/>
      <c r="AG15462" s="1954"/>
    </row>
    <row r="15464" spans="4:33" s="304" customFormat="1" ht="15.75" customHeight="1">
      <c r="D15464" s="305"/>
      <c r="AG15464" s="1954"/>
    </row>
    <row r="15466" spans="4:33" s="304" customFormat="1" ht="15.75" customHeight="1">
      <c r="D15466" s="305"/>
      <c r="AG15466" s="1954"/>
    </row>
    <row r="15468" spans="4:33" s="304" customFormat="1" ht="15.75" customHeight="1">
      <c r="D15468" s="305"/>
      <c r="AG15468" s="1954"/>
    </row>
    <row r="15470" spans="4:33" s="304" customFormat="1" ht="15.75" customHeight="1">
      <c r="D15470" s="305"/>
      <c r="AG15470" s="1954"/>
    </row>
    <row r="15472" spans="4:33" s="304" customFormat="1" ht="15.75" customHeight="1">
      <c r="D15472" s="305"/>
      <c r="AG15472" s="1954"/>
    </row>
    <row r="15474" spans="4:33" s="304" customFormat="1" ht="15.75" customHeight="1">
      <c r="D15474" s="305"/>
      <c r="AG15474" s="1954"/>
    </row>
    <row r="15476" spans="4:33" s="304" customFormat="1" ht="15.75" customHeight="1">
      <c r="D15476" s="305"/>
      <c r="AG15476" s="1954"/>
    </row>
    <row r="15478" spans="4:33" s="304" customFormat="1" ht="15.75" customHeight="1">
      <c r="D15478" s="305"/>
      <c r="AG15478" s="1954"/>
    </row>
    <row r="15480" spans="4:33" s="304" customFormat="1" ht="15.75" customHeight="1">
      <c r="D15480" s="305"/>
      <c r="AG15480" s="1954"/>
    </row>
    <row r="15482" spans="4:33" s="304" customFormat="1" ht="15.75" customHeight="1">
      <c r="D15482" s="305"/>
      <c r="AG15482" s="1954"/>
    </row>
    <row r="15484" spans="4:33" s="304" customFormat="1" ht="15.75" customHeight="1">
      <c r="D15484" s="305"/>
      <c r="AG15484" s="1954"/>
    </row>
    <row r="15486" spans="4:33" s="304" customFormat="1" ht="15.75" customHeight="1">
      <c r="D15486" s="305"/>
      <c r="AG15486" s="1954"/>
    </row>
    <row r="15488" spans="4:33" s="304" customFormat="1" ht="15.75" customHeight="1">
      <c r="D15488" s="305"/>
      <c r="AG15488" s="1954"/>
    </row>
    <row r="15490" spans="4:33" s="304" customFormat="1" ht="15.75" customHeight="1">
      <c r="D15490" s="305"/>
      <c r="AG15490" s="1954"/>
    </row>
    <row r="15492" spans="4:33" s="304" customFormat="1" ht="15.75" customHeight="1">
      <c r="D15492" s="305"/>
      <c r="AG15492" s="1954"/>
    </row>
    <row r="15494" spans="4:33" s="304" customFormat="1" ht="15.75" customHeight="1">
      <c r="D15494" s="305"/>
      <c r="AG15494" s="1954"/>
    </row>
    <row r="15496" spans="4:33" s="304" customFormat="1" ht="15.75" customHeight="1">
      <c r="D15496" s="305"/>
      <c r="AG15496" s="1954"/>
    </row>
    <row r="15498" spans="4:33" s="304" customFormat="1" ht="15.75" customHeight="1">
      <c r="D15498" s="305"/>
      <c r="AG15498" s="1954"/>
    </row>
    <row r="15500" spans="4:33" s="304" customFormat="1" ht="15.75" customHeight="1">
      <c r="D15500" s="305"/>
      <c r="AG15500" s="1954"/>
    </row>
    <row r="15502" spans="4:33" s="304" customFormat="1" ht="15.75" customHeight="1">
      <c r="D15502" s="305"/>
      <c r="AG15502" s="1954"/>
    </row>
    <row r="15504" spans="4:33" s="304" customFormat="1" ht="15.75" customHeight="1">
      <c r="D15504" s="305"/>
      <c r="AG15504" s="1954"/>
    </row>
    <row r="15506" spans="4:33" s="304" customFormat="1" ht="15.75" customHeight="1">
      <c r="D15506" s="305"/>
      <c r="AG15506" s="1954"/>
    </row>
    <row r="15508" spans="4:33" s="304" customFormat="1" ht="15.75" customHeight="1">
      <c r="D15508" s="305"/>
      <c r="AG15508" s="1954"/>
    </row>
    <row r="15510" spans="4:33" s="304" customFormat="1" ht="15.75" customHeight="1">
      <c r="D15510" s="305"/>
      <c r="AG15510" s="1954"/>
    </row>
    <row r="15512" spans="4:33" s="304" customFormat="1" ht="15.75" customHeight="1">
      <c r="D15512" s="305"/>
      <c r="AG15512" s="1954"/>
    </row>
    <row r="15514" spans="4:33" s="304" customFormat="1" ht="15.75" customHeight="1">
      <c r="D15514" s="305"/>
      <c r="AG15514" s="1954"/>
    </row>
    <row r="15516" spans="4:33" s="304" customFormat="1" ht="15.75" customHeight="1">
      <c r="D15516" s="305"/>
      <c r="AG15516" s="1954"/>
    </row>
    <row r="15518" spans="4:33" s="304" customFormat="1" ht="15.75" customHeight="1">
      <c r="D15518" s="305"/>
      <c r="AG15518" s="1954"/>
    </row>
    <row r="15520" spans="4:33" s="304" customFormat="1" ht="15.75" customHeight="1">
      <c r="D15520" s="305"/>
      <c r="AG15520" s="1954"/>
    </row>
    <row r="15522" spans="4:33" s="304" customFormat="1" ht="15.75" customHeight="1">
      <c r="D15522" s="305"/>
      <c r="AG15522" s="1954"/>
    </row>
    <row r="15524" spans="4:33" s="304" customFormat="1" ht="15.75" customHeight="1">
      <c r="D15524" s="305"/>
      <c r="AG15524" s="1954"/>
    </row>
    <row r="15526" spans="4:33" s="304" customFormat="1" ht="15.75" customHeight="1">
      <c r="D15526" s="305"/>
      <c r="AG15526" s="1954"/>
    </row>
    <row r="15528" spans="4:33" s="304" customFormat="1" ht="15.75" customHeight="1">
      <c r="D15528" s="305"/>
      <c r="AG15528" s="1954"/>
    </row>
    <row r="15530" spans="4:33" s="304" customFormat="1" ht="15.75" customHeight="1">
      <c r="D15530" s="305"/>
      <c r="AG15530" s="1954"/>
    </row>
    <row r="15532" spans="4:33" s="304" customFormat="1" ht="15.75" customHeight="1">
      <c r="D15532" s="305"/>
      <c r="AG15532" s="1954"/>
    </row>
    <row r="15534" spans="4:33" s="304" customFormat="1" ht="15.75" customHeight="1">
      <c r="D15534" s="305"/>
      <c r="AG15534" s="1954"/>
    </row>
    <row r="15536" spans="4:33" s="304" customFormat="1" ht="15.75" customHeight="1">
      <c r="D15536" s="305"/>
      <c r="AG15536" s="1954"/>
    </row>
    <row r="15538" spans="4:33" s="304" customFormat="1" ht="15.75" customHeight="1">
      <c r="D15538" s="305"/>
      <c r="AG15538" s="1954"/>
    </row>
    <row r="15540" spans="4:33" s="304" customFormat="1" ht="15.75" customHeight="1">
      <c r="D15540" s="305"/>
      <c r="AG15540" s="1954"/>
    </row>
    <row r="15542" spans="4:33" s="304" customFormat="1" ht="15.75" customHeight="1">
      <c r="D15542" s="305"/>
      <c r="AG15542" s="1954"/>
    </row>
    <row r="15544" spans="4:33" s="304" customFormat="1" ht="15.75" customHeight="1">
      <c r="D15544" s="305"/>
      <c r="AG15544" s="1954"/>
    </row>
    <row r="15546" spans="4:33" s="304" customFormat="1" ht="15.75" customHeight="1">
      <c r="D15546" s="305"/>
      <c r="AG15546" s="1954"/>
    </row>
    <row r="15548" spans="4:33" s="304" customFormat="1" ht="15.75" customHeight="1">
      <c r="D15548" s="305"/>
      <c r="AG15548" s="1954"/>
    </row>
    <row r="15550" spans="4:33" s="304" customFormat="1" ht="15.75" customHeight="1">
      <c r="D15550" s="305"/>
      <c r="AG15550" s="1954"/>
    </row>
    <row r="15552" spans="4:33" s="304" customFormat="1" ht="15.75" customHeight="1">
      <c r="D15552" s="305"/>
      <c r="AG15552" s="1954"/>
    </row>
    <row r="15554" spans="4:33" s="304" customFormat="1" ht="15.75" customHeight="1">
      <c r="D15554" s="305"/>
      <c r="AG15554" s="1954"/>
    </row>
    <row r="15556" spans="4:33" s="304" customFormat="1" ht="15.75" customHeight="1">
      <c r="D15556" s="305"/>
      <c r="AG15556" s="1954"/>
    </row>
    <row r="15558" spans="4:33" s="304" customFormat="1" ht="15.75" customHeight="1">
      <c r="D15558" s="305"/>
      <c r="AG15558" s="1954"/>
    </row>
    <row r="15560" spans="4:33" s="304" customFormat="1" ht="15.75" customHeight="1">
      <c r="D15560" s="305"/>
      <c r="AG15560" s="1954"/>
    </row>
    <row r="15562" spans="4:33" s="304" customFormat="1" ht="15.75" customHeight="1">
      <c r="D15562" s="305"/>
      <c r="AG15562" s="1954"/>
    </row>
    <row r="15564" spans="4:33" s="304" customFormat="1" ht="15.75" customHeight="1">
      <c r="D15564" s="305"/>
      <c r="AG15564" s="1954"/>
    </row>
    <row r="15566" spans="4:33" s="304" customFormat="1" ht="15.75" customHeight="1">
      <c r="D15566" s="305"/>
      <c r="AG15566" s="1954"/>
    </row>
    <row r="15568" spans="4:33" s="304" customFormat="1" ht="15.75" customHeight="1">
      <c r="D15568" s="305"/>
      <c r="AG15568" s="1954"/>
    </row>
    <row r="15570" spans="4:33" s="304" customFormat="1" ht="15.75" customHeight="1">
      <c r="D15570" s="305"/>
      <c r="AG15570" s="1954"/>
    </row>
    <row r="15572" spans="4:33" s="304" customFormat="1" ht="15.75" customHeight="1">
      <c r="D15572" s="305"/>
      <c r="AG15572" s="1954"/>
    </row>
    <row r="15574" spans="4:33" s="304" customFormat="1" ht="15.75" customHeight="1">
      <c r="D15574" s="305"/>
      <c r="AG15574" s="1954"/>
    </row>
    <row r="15576" spans="4:33" s="304" customFormat="1" ht="15.75" customHeight="1">
      <c r="D15576" s="305"/>
      <c r="AG15576" s="1954"/>
    </row>
    <row r="15578" spans="4:33" s="304" customFormat="1" ht="15.75" customHeight="1">
      <c r="D15578" s="305"/>
      <c r="AG15578" s="1954"/>
    </row>
    <row r="15580" spans="4:33" s="304" customFormat="1" ht="15.75" customHeight="1">
      <c r="D15580" s="305"/>
      <c r="AG15580" s="1954"/>
    </row>
    <row r="15582" spans="4:33" s="304" customFormat="1" ht="15.75" customHeight="1">
      <c r="D15582" s="305"/>
      <c r="AG15582" s="1954"/>
    </row>
    <row r="15584" spans="4:33" s="304" customFormat="1" ht="15.75" customHeight="1">
      <c r="D15584" s="305"/>
      <c r="AG15584" s="1954"/>
    </row>
    <row r="15586" spans="4:33" s="304" customFormat="1" ht="15.75" customHeight="1">
      <c r="D15586" s="305"/>
      <c r="AG15586" s="1954"/>
    </row>
    <row r="15588" spans="4:33" s="304" customFormat="1" ht="15.75" customHeight="1">
      <c r="D15588" s="305"/>
      <c r="AG15588" s="1954"/>
    </row>
    <row r="15590" spans="4:33" s="304" customFormat="1" ht="15.75" customHeight="1">
      <c r="D15590" s="305"/>
      <c r="AG15590" s="1954"/>
    </row>
    <row r="15592" spans="4:33" s="304" customFormat="1" ht="15.75" customHeight="1">
      <c r="D15592" s="305"/>
      <c r="AG15592" s="1954"/>
    </row>
    <row r="15594" spans="4:33" s="304" customFormat="1" ht="15.75" customHeight="1">
      <c r="D15594" s="305"/>
      <c r="AG15594" s="1954"/>
    </row>
    <row r="15596" spans="4:33" s="304" customFormat="1" ht="15.75" customHeight="1">
      <c r="D15596" s="305"/>
      <c r="AG15596" s="1954"/>
    </row>
    <row r="15598" spans="4:33" s="304" customFormat="1" ht="15.75" customHeight="1">
      <c r="D15598" s="305"/>
      <c r="AG15598" s="1954"/>
    </row>
    <row r="15600" spans="4:33" s="304" customFormat="1" ht="15.75" customHeight="1">
      <c r="D15600" s="305"/>
      <c r="AG15600" s="1954"/>
    </row>
    <row r="15602" spans="4:33" s="304" customFormat="1" ht="15.75" customHeight="1">
      <c r="D15602" s="305"/>
      <c r="AG15602" s="1954"/>
    </row>
    <row r="15604" spans="4:33" s="304" customFormat="1" ht="15.75" customHeight="1">
      <c r="D15604" s="305"/>
      <c r="AG15604" s="1954"/>
    </row>
    <row r="15606" spans="4:33" s="304" customFormat="1" ht="15.75" customHeight="1">
      <c r="D15606" s="305"/>
      <c r="AG15606" s="1954"/>
    </row>
    <row r="15608" spans="4:33" s="304" customFormat="1" ht="15.75" customHeight="1">
      <c r="D15608" s="305"/>
      <c r="AG15608" s="1954"/>
    </row>
    <row r="15610" spans="4:33" s="304" customFormat="1" ht="15.75" customHeight="1">
      <c r="D15610" s="305"/>
      <c r="AG15610" s="1954"/>
    </row>
    <row r="15612" spans="4:33" s="304" customFormat="1" ht="15.75" customHeight="1">
      <c r="D15612" s="305"/>
      <c r="AG15612" s="1954"/>
    </row>
    <row r="15614" spans="4:33" s="304" customFormat="1" ht="15.75" customHeight="1">
      <c r="D15614" s="305"/>
      <c r="AG15614" s="1954"/>
    </row>
    <row r="15616" spans="4:33" s="304" customFormat="1" ht="15.75" customHeight="1">
      <c r="D15616" s="305"/>
      <c r="AG15616" s="1954"/>
    </row>
    <row r="15618" spans="4:33" s="304" customFormat="1" ht="15.75" customHeight="1">
      <c r="D15618" s="305"/>
      <c r="AG15618" s="1954"/>
    </row>
    <row r="15620" spans="4:33" s="304" customFormat="1" ht="15.75" customHeight="1">
      <c r="D15620" s="305"/>
      <c r="AG15620" s="1954"/>
    </row>
    <row r="15622" spans="4:33" s="304" customFormat="1" ht="15.75" customHeight="1">
      <c r="D15622" s="305"/>
      <c r="AG15622" s="1954"/>
    </row>
    <row r="15624" spans="4:33" s="304" customFormat="1" ht="15.75" customHeight="1">
      <c r="D15624" s="305"/>
      <c r="AG15624" s="1954"/>
    </row>
    <row r="15626" spans="4:33" s="304" customFormat="1" ht="15.75" customHeight="1">
      <c r="D15626" s="305"/>
      <c r="AG15626" s="1954"/>
    </row>
    <row r="15628" spans="4:33" s="304" customFormat="1" ht="15.75" customHeight="1">
      <c r="D15628" s="305"/>
      <c r="AG15628" s="1954"/>
    </row>
    <row r="15630" spans="4:33" s="304" customFormat="1" ht="15.75" customHeight="1">
      <c r="D15630" s="305"/>
      <c r="AG15630" s="1954"/>
    </row>
    <row r="15632" spans="4:33" s="304" customFormat="1" ht="15.75" customHeight="1">
      <c r="D15632" s="305"/>
      <c r="AG15632" s="1954"/>
    </row>
    <row r="15634" spans="4:33" s="304" customFormat="1" ht="15.75" customHeight="1">
      <c r="D15634" s="305"/>
      <c r="AG15634" s="1954"/>
    </row>
    <row r="15636" spans="4:33" s="304" customFormat="1" ht="15.75" customHeight="1">
      <c r="D15636" s="305"/>
      <c r="AG15636" s="1954"/>
    </row>
    <row r="15638" spans="4:33" s="304" customFormat="1" ht="15.75" customHeight="1">
      <c r="D15638" s="305"/>
      <c r="AG15638" s="1954"/>
    </row>
    <row r="15640" spans="4:33" s="304" customFormat="1" ht="15.75" customHeight="1">
      <c r="D15640" s="305"/>
      <c r="AG15640" s="1954"/>
    </row>
    <row r="15642" spans="4:33" s="304" customFormat="1" ht="15.75" customHeight="1">
      <c r="D15642" s="305"/>
      <c r="AG15642" s="1954"/>
    </row>
    <row r="15644" spans="4:33" s="304" customFormat="1" ht="15.75" customHeight="1">
      <c r="D15644" s="305"/>
      <c r="AG15644" s="1954"/>
    </row>
    <row r="15646" spans="4:33" s="304" customFormat="1" ht="15.75" customHeight="1">
      <c r="D15646" s="305"/>
      <c r="AG15646" s="1954"/>
    </row>
    <row r="15648" spans="4:33" s="304" customFormat="1" ht="15.75" customHeight="1">
      <c r="D15648" s="305"/>
      <c r="AG15648" s="1954"/>
    </row>
    <row r="15650" spans="4:33" s="304" customFormat="1" ht="15.75" customHeight="1">
      <c r="D15650" s="305"/>
      <c r="AG15650" s="1954"/>
    </row>
    <row r="15652" spans="4:33" s="304" customFormat="1" ht="15.75" customHeight="1">
      <c r="D15652" s="305"/>
      <c r="AG15652" s="1954"/>
    </row>
    <row r="15654" spans="4:33" s="304" customFormat="1" ht="15.75" customHeight="1">
      <c r="D15654" s="305"/>
      <c r="AG15654" s="1954"/>
    </row>
    <row r="15656" spans="4:33" s="304" customFormat="1" ht="15.75" customHeight="1">
      <c r="D15656" s="305"/>
      <c r="AG15656" s="1954"/>
    </row>
    <row r="15658" spans="4:33" s="304" customFormat="1" ht="15.75" customHeight="1">
      <c r="D15658" s="305"/>
      <c r="AG15658" s="1954"/>
    </row>
    <row r="15660" spans="4:33" s="304" customFormat="1" ht="15.75" customHeight="1">
      <c r="D15660" s="305"/>
      <c r="AG15660" s="1954"/>
    </row>
    <row r="15662" spans="4:33" s="304" customFormat="1" ht="15.75" customHeight="1">
      <c r="D15662" s="305"/>
      <c r="AG15662" s="1954"/>
    </row>
    <row r="15664" spans="4:33" s="304" customFormat="1" ht="15.75" customHeight="1">
      <c r="D15664" s="305"/>
      <c r="AG15664" s="1954"/>
    </row>
    <row r="15666" spans="4:33" s="304" customFormat="1" ht="15.75" customHeight="1">
      <c r="D15666" s="305"/>
      <c r="AG15666" s="1954"/>
    </row>
    <row r="15668" spans="4:33" s="304" customFormat="1" ht="15.75" customHeight="1">
      <c r="D15668" s="305"/>
      <c r="AG15668" s="1954"/>
    </row>
    <row r="15670" spans="4:33" s="304" customFormat="1" ht="15.75" customHeight="1">
      <c r="D15670" s="305"/>
      <c r="AG15670" s="1954"/>
    </row>
    <row r="15672" spans="4:33" s="304" customFormat="1" ht="15.75" customHeight="1">
      <c r="D15672" s="305"/>
      <c r="AG15672" s="1954"/>
    </row>
    <row r="15674" spans="4:33" s="304" customFormat="1" ht="15.75" customHeight="1">
      <c r="D15674" s="305"/>
      <c r="AG15674" s="1954"/>
    </row>
    <row r="15676" spans="4:33" s="304" customFormat="1" ht="15.75" customHeight="1">
      <c r="D15676" s="305"/>
      <c r="AG15676" s="1954"/>
    </row>
    <row r="15678" spans="4:33" s="304" customFormat="1" ht="15.75" customHeight="1">
      <c r="D15678" s="305"/>
      <c r="AG15678" s="1954"/>
    </row>
    <row r="15680" spans="4:33" s="304" customFormat="1" ht="15.75" customHeight="1">
      <c r="D15680" s="305"/>
      <c r="AG15680" s="1954"/>
    </row>
    <row r="15682" spans="4:33" s="304" customFormat="1" ht="15.75" customHeight="1">
      <c r="D15682" s="305"/>
      <c r="AG15682" s="1954"/>
    </row>
    <row r="15684" spans="4:33" s="304" customFormat="1" ht="15.75" customHeight="1">
      <c r="D15684" s="305"/>
      <c r="AG15684" s="1954"/>
    </row>
    <row r="15686" spans="4:33" s="304" customFormat="1" ht="15.75" customHeight="1">
      <c r="D15686" s="305"/>
      <c r="AG15686" s="1954"/>
    </row>
    <row r="15688" spans="4:33" s="304" customFormat="1" ht="15.75" customHeight="1">
      <c r="D15688" s="305"/>
      <c r="AG15688" s="1954"/>
    </row>
    <row r="15690" spans="4:33" s="304" customFormat="1" ht="15.75" customHeight="1">
      <c r="D15690" s="305"/>
      <c r="AG15690" s="1954"/>
    </row>
    <row r="15692" spans="4:33" s="304" customFormat="1" ht="15.75" customHeight="1">
      <c r="D15692" s="305"/>
      <c r="AG15692" s="1954"/>
    </row>
    <row r="15694" spans="4:33" s="304" customFormat="1" ht="15.75" customHeight="1">
      <c r="D15694" s="305"/>
      <c r="AG15694" s="1954"/>
    </row>
    <row r="15696" spans="4:33" s="304" customFormat="1" ht="15.75" customHeight="1">
      <c r="D15696" s="305"/>
      <c r="AG15696" s="1954"/>
    </row>
    <row r="15698" spans="4:33" s="304" customFormat="1" ht="15.75" customHeight="1">
      <c r="D15698" s="305"/>
      <c r="AG15698" s="1954"/>
    </row>
    <row r="15700" spans="4:33" s="304" customFormat="1" ht="15.75" customHeight="1">
      <c r="D15700" s="305"/>
      <c r="AG15700" s="1954"/>
    </row>
    <row r="15702" spans="4:33" s="304" customFormat="1" ht="15.75" customHeight="1">
      <c r="D15702" s="305"/>
      <c r="AG15702" s="1954"/>
    </row>
    <row r="15704" spans="4:33" s="304" customFormat="1" ht="15.75" customHeight="1">
      <c r="D15704" s="305"/>
      <c r="AG15704" s="1954"/>
    </row>
    <row r="15706" spans="4:33" s="304" customFormat="1" ht="15.75" customHeight="1">
      <c r="D15706" s="305"/>
      <c r="AG15706" s="1954"/>
    </row>
    <row r="15708" spans="4:33" s="304" customFormat="1" ht="15.75" customHeight="1">
      <c r="D15708" s="305"/>
      <c r="AG15708" s="1954"/>
    </row>
    <row r="15710" spans="4:33" s="304" customFormat="1" ht="15.75" customHeight="1">
      <c r="D15710" s="305"/>
      <c r="AG15710" s="1954"/>
    </row>
    <row r="15712" spans="4:33" s="304" customFormat="1" ht="15.75" customHeight="1">
      <c r="D15712" s="305"/>
      <c r="AG15712" s="1954"/>
    </row>
    <row r="15714" spans="4:33" s="304" customFormat="1" ht="15.75" customHeight="1">
      <c r="D15714" s="305"/>
      <c r="AG15714" s="1954"/>
    </row>
    <row r="15716" spans="4:33" s="304" customFormat="1" ht="15.75" customHeight="1">
      <c r="D15716" s="305"/>
      <c r="AG15716" s="1954"/>
    </row>
    <row r="15718" spans="4:33" s="304" customFormat="1" ht="15.75" customHeight="1">
      <c r="D15718" s="305"/>
      <c r="AG15718" s="1954"/>
    </row>
    <row r="15720" spans="4:33" s="304" customFormat="1" ht="15.75" customHeight="1">
      <c r="D15720" s="305"/>
      <c r="AG15720" s="1954"/>
    </row>
    <row r="15722" spans="4:33" s="304" customFormat="1" ht="15.75" customHeight="1">
      <c r="D15722" s="305"/>
      <c r="AG15722" s="1954"/>
    </row>
    <row r="15724" spans="4:33" s="304" customFormat="1" ht="15.75" customHeight="1">
      <c r="D15724" s="305"/>
      <c r="AG15724" s="1954"/>
    </row>
    <row r="15726" spans="4:33" s="304" customFormat="1" ht="15.75" customHeight="1">
      <c r="D15726" s="305"/>
      <c r="AG15726" s="1954"/>
    </row>
    <row r="15728" spans="4:33" s="304" customFormat="1" ht="15.75" customHeight="1">
      <c r="D15728" s="305"/>
      <c r="AG15728" s="1954"/>
    </row>
    <row r="15730" spans="4:33" s="304" customFormat="1" ht="15.75" customHeight="1">
      <c r="D15730" s="305"/>
      <c r="AG15730" s="1954"/>
    </row>
    <row r="15732" spans="4:33" s="304" customFormat="1" ht="15.75" customHeight="1">
      <c r="D15732" s="305"/>
      <c r="AG15732" s="1954"/>
    </row>
    <row r="15734" spans="4:33" s="304" customFormat="1" ht="15.75" customHeight="1">
      <c r="D15734" s="305"/>
      <c r="AG15734" s="1954"/>
    </row>
    <row r="15736" spans="4:33" s="304" customFormat="1" ht="15.75" customHeight="1">
      <c r="D15736" s="305"/>
      <c r="AG15736" s="1954"/>
    </row>
    <row r="15738" spans="4:33" s="304" customFormat="1" ht="15.75" customHeight="1">
      <c r="D15738" s="305"/>
      <c r="AG15738" s="1954"/>
    </row>
    <row r="15740" spans="4:33" s="304" customFormat="1" ht="15.75" customHeight="1">
      <c r="D15740" s="305"/>
      <c r="AG15740" s="1954"/>
    </row>
    <row r="15742" spans="4:33" s="304" customFormat="1" ht="15.75" customHeight="1">
      <c r="D15742" s="305"/>
      <c r="AG15742" s="1954"/>
    </row>
    <row r="15744" spans="4:33" s="304" customFormat="1" ht="15.75" customHeight="1">
      <c r="D15744" s="305"/>
      <c r="AG15744" s="1954"/>
    </row>
    <row r="15746" spans="4:33" s="304" customFormat="1" ht="15.75" customHeight="1">
      <c r="D15746" s="305"/>
      <c r="AG15746" s="1954"/>
    </row>
    <row r="15748" spans="4:33" s="304" customFormat="1" ht="15.75" customHeight="1">
      <c r="D15748" s="305"/>
      <c r="AG15748" s="1954"/>
    </row>
    <row r="15750" spans="4:33" s="304" customFormat="1" ht="15.75" customHeight="1">
      <c r="D15750" s="305"/>
      <c r="AG15750" s="1954"/>
    </row>
    <row r="15752" spans="4:33" s="304" customFormat="1" ht="15.75" customHeight="1">
      <c r="D15752" s="305"/>
      <c r="AG15752" s="1954"/>
    </row>
    <row r="15754" spans="4:33" s="304" customFormat="1" ht="15.75" customHeight="1">
      <c r="D15754" s="305"/>
      <c r="AG15754" s="1954"/>
    </row>
    <row r="15756" spans="4:33" s="304" customFormat="1" ht="15.75" customHeight="1">
      <c r="D15756" s="305"/>
      <c r="AG15756" s="1954"/>
    </row>
    <row r="15758" spans="4:33" s="304" customFormat="1" ht="15.75" customHeight="1">
      <c r="D15758" s="305"/>
      <c r="AG15758" s="1954"/>
    </row>
    <row r="15760" spans="4:33" s="304" customFormat="1" ht="15.75" customHeight="1">
      <c r="D15760" s="305"/>
      <c r="AG15760" s="1954"/>
    </row>
    <row r="15762" spans="4:33" s="304" customFormat="1" ht="15.75" customHeight="1">
      <c r="D15762" s="305"/>
      <c r="AG15762" s="1954"/>
    </row>
    <row r="15764" spans="4:33" s="304" customFormat="1" ht="15.75" customHeight="1">
      <c r="D15764" s="305"/>
      <c r="AG15764" s="1954"/>
    </row>
    <row r="15766" spans="4:33" s="304" customFormat="1" ht="15.75" customHeight="1">
      <c r="D15766" s="305"/>
      <c r="AG15766" s="1954"/>
    </row>
    <row r="15768" spans="4:33" s="304" customFormat="1" ht="15.75" customHeight="1">
      <c r="D15768" s="305"/>
      <c r="AG15768" s="1954"/>
    </row>
    <row r="15770" spans="4:33" s="304" customFormat="1" ht="15.75" customHeight="1">
      <c r="D15770" s="305"/>
      <c r="AG15770" s="1954"/>
    </row>
    <row r="15772" spans="4:33" s="304" customFormat="1" ht="15.75" customHeight="1">
      <c r="D15772" s="305"/>
      <c r="AG15772" s="1954"/>
    </row>
    <row r="15774" spans="4:33" s="304" customFormat="1" ht="15.75" customHeight="1">
      <c r="D15774" s="305"/>
      <c r="AG15774" s="1954"/>
    </row>
    <row r="15776" spans="4:33" s="304" customFormat="1" ht="15.75" customHeight="1">
      <c r="D15776" s="305"/>
      <c r="AG15776" s="1954"/>
    </row>
    <row r="15778" spans="4:33" s="304" customFormat="1" ht="15.75" customHeight="1">
      <c r="D15778" s="305"/>
      <c r="AG15778" s="1954"/>
    </row>
    <row r="15780" spans="4:33" s="304" customFormat="1" ht="15.75" customHeight="1">
      <c r="D15780" s="305"/>
      <c r="AG15780" s="1954"/>
    </row>
    <row r="15782" spans="4:33" s="304" customFormat="1" ht="15.75" customHeight="1">
      <c r="D15782" s="305"/>
      <c r="AG15782" s="1954"/>
    </row>
    <row r="15784" spans="4:33" s="304" customFormat="1" ht="15.75" customHeight="1">
      <c r="D15784" s="305"/>
      <c r="AG15784" s="1954"/>
    </row>
    <row r="15786" spans="4:33" s="304" customFormat="1" ht="15.75" customHeight="1">
      <c r="D15786" s="305"/>
      <c r="AG15786" s="1954"/>
    </row>
    <row r="15788" spans="4:33" s="304" customFormat="1" ht="15.75" customHeight="1">
      <c r="D15788" s="305"/>
      <c r="AG15788" s="1954"/>
    </row>
    <row r="15790" spans="4:33" s="304" customFormat="1" ht="15.75" customHeight="1">
      <c r="D15790" s="305"/>
      <c r="AG15790" s="1954"/>
    </row>
    <row r="15792" spans="4:33" s="304" customFormat="1" ht="15.75" customHeight="1">
      <c r="D15792" s="305"/>
      <c r="AG15792" s="1954"/>
    </row>
    <row r="15794" spans="4:33" s="304" customFormat="1" ht="15.75" customHeight="1">
      <c r="D15794" s="305"/>
      <c r="AG15794" s="1954"/>
    </row>
    <row r="15796" spans="4:33" s="304" customFormat="1" ht="15.75" customHeight="1">
      <c r="D15796" s="305"/>
      <c r="AG15796" s="1954"/>
    </row>
    <row r="15798" spans="4:33" s="304" customFormat="1" ht="15.75" customHeight="1">
      <c r="D15798" s="305"/>
      <c r="AG15798" s="1954"/>
    </row>
    <row r="15800" spans="4:33" s="304" customFormat="1" ht="15.75" customHeight="1">
      <c r="D15800" s="305"/>
      <c r="AG15800" s="1954"/>
    </row>
    <row r="15802" spans="4:33" s="304" customFormat="1" ht="15.75" customHeight="1">
      <c r="D15802" s="305"/>
      <c r="AG15802" s="1954"/>
    </row>
    <row r="15804" spans="4:33" s="304" customFormat="1" ht="15.75" customHeight="1">
      <c r="D15804" s="305"/>
      <c r="AG15804" s="1954"/>
    </row>
    <row r="15806" spans="4:33" s="304" customFormat="1" ht="15.75" customHeight="1">
      <c r="D15806" s="305"/>
      <c r="AG15806" s="1954"/>
    </row>
    <row r="15808" spans="4:33" s="304" customFormat="1" ht="15.75" customHeight="1">
      <c r="D15808" s="305"/>
      <c r="AG15808" s="1954"/>
    </row>
    <row r="15810" spans="4:33" s="304" customFormat="1" ht="15.75" customHeight="1">
      <c r="D15810" s="305"/>
      <c r="AG15810" s="1954"/>
    </row>
    <row r="15812" spans="4:33" s="304" customFormat="1" ht="15.75" customHeight="1">
      <c r="D15812" s="305"/>
      <c r="AG15812" s="1954"/>
    </row>
    <row r="15814" spans="4:33" s="304" customFormat="1" ht="15.75" customHeight="1">
      <c r="D15814" s="305"/>
      <c r="AG15814" s="1954"/>
    </row>
    <row r="15816" spans="4:33" s="304" customFormat="1" ht="15.75" customHeight="1">
      <c r="D15816" s="305"/>
      <c r="AG15816" s="1954"/>
    </row>
    <row r="15818" spans="4:33" s="304" customFormat="1" ht="15.75" customHeight="1">
      <c r="D15818" s="305"/>
      <c r="AG15818" s="1954"/>
    </row>
    <row r="15820" spans="4:33" s="304" customFormat="1" ht="15.75" customHeight="1">
      <c r="D15820" s="305"/>
      <c r="AG15820" s="1954"/>
    </row>
    <row r="15822" spans="4:33" s="304" customFormat="1" ht="15.75" customHeight="1">
      <c r="D15822" s="305"/>
      <c r="AG15822" s="1954"/>
    </row>
    <row r="15824" spans="4:33" s="304" customFormat="1" ht="15.75" customHeight="1">
      <c r="D15824" s="305"/>
      <c r="AG15824" s="1954"/>
    </row>
    <row r="15826" spans="4:33" s="304" customFormat="1" ht="15.75" customHeight="1">
      <c r="D15826" s="305"/>
      <c r="AG15826" s="1954"/>
    </row>
    <row r="15828" spans="4:33" s="304" customFormat="1" ht="15.75" customHeight="1">
      <c r="D15828" s="305"/>
      <c r="AG15828" s="1954"/>
    </row>
    <row r="15830" spans="4:33" s="304" customFormat="1" ht="15.75" customHeight="1">
      <c r="D15830" s="305"/>
      <c r="AG15830" s="1954"/>
    </row>
    <row r="15832" spans="4:33" s="304" customFormat="1" ht="15.75" customHeight="1">
      <c r="D15832" s="305"/>
      <c r="AG15832" s="1954"/>
    </row>
    <row r="15834" spans="4:33" s="304" customFormat="1" ht="15.75" customHeight="1">
      <c r="D15834" s="305"/>
      <c r="AG15834" s="1954"/>
    </row>
    <row r="15836" spans="4:33" s="304" customFormat="1" ht="15.75" customHeight="1">
      <c r="D15836" s="305"/>
      <c r="AG15836" s="1954"/>
    </row>
    <row r="15838" spans="4:33" s="304" customFormat="1" ht="15.75" customHeight="1">
      <c r="D15838" s="305"/>
      <c r="AG15838" s="1954"/>
    </row>
    <row r="15840" spans="4:33" s="304" customFormat="1" ht="15.75" customHeight="1">
      <c r="D15840" s="305"/>
      <c r="AG15840" s="1954"/>
    </row>
    <row r="15842" spans="4:33" s="304" customFormat="1" ht="15.75" customHeight="1">
      <c r="D15842" s="305"/>
      <c r="AG15842" s="1954"/>
    </row>
    <row r="15844" spans="4:33" s="304" customFormat="1" ht="15.75" customHeight="1">
      <c r="D15844" s="305"/>
      <c r="AG15844" s="1954"/>
    </row>
    <row r="15846" spans="4:33" s="304" customFormat="1" ht="15.75" customHeight="1">
      <c r="D15846" s="305"/>
      <c r="AG15846" s="1954"/>
    </row>
    <row r="15848" spans="4:33" s="304" customFormat="1" ht="15.75" customHeight="1">
      <c r="D15848" s="305"/>
      <c r="AG15848" s="1954"/>
    </row>
    <row r="15850" spans="4:33" s="304" customFormat="1" ht="15.75" customHeight="1">
      <c r="D15850" s="305"/>
      <c r="AG15850" s="1954"/>
    </row>
    <row r="15852" spans="4:33" s="304" customFormat="1" ht="15.75" customHeight="1">
      <c r="D15852" s="305"/>
      <c r="AG15852" s="1954"/>
    </row>
    <row r="15854" spans="4:33" s="304" customFormat="1" ht="15.75" customHeight="1">
      <c r="D15854" s="305"/>
      <c r="AG15854" s="1954"/>
    </row>
    <row r="15856" spans="4:33" s="304" customFormat="1" ht="15.75" customHeight="1">
      <c r="D15856" s="305"/>
      <c r="AG15856" s="1954"/>
    </row>
    <row r="15858" spans="4:33" s="304" customFormat="1" ht="15.75" customHeight="1">
      <c r="D15858" s="305"/>
      <c r="AG15858" s="1954"/>
    </row>
    <row r="15860" spans="4:33" s="304" customFormat="1" ht="15.75" customHeight="1">
      <c r="D15860" s="305"/>
      <c r="AG15860" s="1954"/>
    </row>
    <row r="15862" spans="4:33" s="304" customFormat="1" ht="15.75" customHeight="1">
      <c r="D15862" s="305"/>
      <c r="AG15862" s="1954"/>
    </row>
    <row r="15864" spans="4:33" s="304" customFormat="1" ht="15.75" customHeight="1">
      <c r="D15864" s="305"/>
      <c r="AG15864" s="1954"/>
    </row>
    <row r="15866" spans="4:33" s="304" customFormat="1" ht="15.75" customHeight="1">
      <c r="D15866" s="305"/>
      <c r="AG15866" s="1954"/>
    </row>
    <row r="15868" spans="4:33" s="304" customFormat="1" ht="15.75" customHeight="1">
      <c r="D15868" s="305"/>
      <c r="AG15868" s="1954"/>
    </row>
    <row r="15870" spans="4:33" s="304" customFormat="1" ht="15.75" customHeight="1">
      <c r="D15870" s="305"/>
      <c r="AG15870" s="1954"/>
    </row>
    <row r="15872" spans="4:33" s="304" customFormat="1" ht="15.75" customHeight="1">
      <c r="D15872" s="305"/>
      <c r="AG15872" s="1954"/>
    </row>
    <row r="15874" spans="4:33" s="304" customFormat="1" ht="15.75" customHeight="1">
      <c r="D15874" s="305"/>
      <c r="AG15874" s="1954"/>
    </row>
    <row r="15876" spans="4:33" s="304" customFormat="1" ht="15.75" customHeight="1">
      <c r="D15876" s="305"/>
      <c r="AG15876" s="1954"/>
    </row>
    <row r="15878" spans="4:33" s="304" customFormat="1" ht="15.75" customHeight="1">
      <c r="D15878" s="305"/>
      <c r="AG15878" s="1954"/>
    </row>
    <row r="15880" spans="4:33" s="304" customFormat="1" ht="15.75" customHeight="1">
      <c r="D15880" s="305"/>
      <c r="AG15880" s="1954"/>
    </row>
    <row r="15882" spans="4:33" s="304" customFormat="1" ht="15.75" customHeight="1">
      <c r="D15882" s="305"/>
      <c r="AG15882" s="1954"/>
    </row>
    <row r="15884" spans="4:33" s="304" customFormat="1" ht="15.75" customHeight="1">
      <c r="D15884" s="305"/>
      <c r="AG15884" s="1954"/>
    </row>
    <row r="15886" spans="4:33" s="304" customFormat="1" ht="15.75" customHeight="1">
      <c r="D15886" s="305"/>
      <c r="AG15886" s="1954"/>
    </row>
    <row r="15888" spans="4:33" s="304" customFormat="1" ht="15.75" customHeight="1">
      <c r="D15888" s="305"/>
      <c r="AG15888" s="1954"/>
    </row>
    <row r="15890" spans="4:33" s="304" customFormat="1" ht="15.75" customHeight="1">
      <c r="D15890" s="305"/>
      <c r="AG15890" s="1954"/>
    </row>
    <row r="15892" spans="4:33" s="304" customFormat="1" ht="15.75" customHeight="1">
      <c r="D15892" s="305"/>
      <c r="AG15892" s="1954"/>
    </row>
    <row r="15894" spans="4:33" s="304" customFormat="1" ht="15.75" customHeight="1">
      <c r="D15894" s="305"/>
      <c r="AG15894" s="1954"/>
    </row>
    <row r="15896" spans="4:33" s="304" customFormat="1" ht="15.75" customHeight="1">
      <c r="D15896" s="305"/>
      <c r="AG15896" s="1954"/>
    </row>
    <row r="15898" spans="4:33" s="304" customFormat="1" ht="15.75" customHeight="1">
      <c r="D15898" s="305"/>
      <c r="AG15898" s="1954"/>
    </row>
    <row r="15900" spans="4:33" s="304" customFormat="1" ht="15.75" customHeight="1">
      <c r="D15900" s="305"/>
      <c r="AG15900" s="1954"/>
    </row>
    <row r="15902" spans="4:33" s="304" customFormat="1" ht="15.75" customHeight="1">
      <c r="D15902" s="305"/>
      <c r="AG15902" s="1954"/>
    </row>
    <row r="15904" spans="4:33" s="304" customFormat="1" ht="15.75" customHeight="1">
      <c r="D15904" s="305"/>
      <c r="AG15904" s="1954"/>
    </row>
    <row r="15906" spans="4:33" s="304" customFormat="1" ht="15.75" customHeight="1">
      <c r="D15906" s="305"/>
      <c r="AG15906" s="1954"/>
    </row>
    <row r="15908" spans="4:33" s="304" customFormat="1" ht="15.75" customHeight="1">
      <c r="D15908" s="305"/>
      <c r="AG15908" s="1954"/>
    </row>
    <row r="15910" spans="4:33" s="304" customFormat="1" ht="15.75" customHeight="1">
      <c r="D15910" s="305"/>
      <c r="AG15910" s="1954"/>
    </row>
    <row r="15912" spans="4:33" s="304" customFormat="1" ht="15.75" customHeight="1">
      <c r="D15912" s="305"/>
      <c r="AG15912" s="1954"/>
    </row>
    <row r="15914" spans="4:33" s="304" customFormat="1" ht="15.75" customHeight="1">
      <c r="D15914" s="305"/>
      <c r="AG15914" s="1954"/>
    </row>
    <row r="15916" spans="4:33" s="304" customFormat="1" ht="15.75" customHeight="1">
      <c r="D15916" s="305"/>
      <c r="AG15916" s="1954"/>
    </row>
    <row r="15918" spans="4:33" s="304" customFormat="1" ht="15.75" customHeight="1">
      <c r="D15918" s="305"/>
      <c r="AG15918" s="1954"/>
    </row>
    <row r="15920" spans="4:33" s="304" customFormat="1" ht="15.75" customHeight="1">
      <c r="D15920" s="305"/>
      <c r="AG15920" s="1954"/>
    </row>
    <row r="15922" spans="4:33" s="304" customFormat="1" ht="15.75" customHeight="1">
      <c r="D15922" s="305"/>
      <c r="AG15922" s="1954"/>
    </row>
    <row r="15924" spans="4:33" s="304" customFormat="1" ht="15.75" customHeight="1">
      <c r="D15924" s="305"/>
      <c r="AG15924" s="1954"/>
    </row>
    <row r="15926" spans="4:33" s="304" customFormat="1" ht="15.75" customHeight="1">
      <c r="D15926" s="305"/>
      <c r="AG15926" s="1954"/>
    </row>
    <row r="15928" spans="4:33" s="304" customFormat="1" ht="15.75" customHeight="1">
      <c r="D15928" s="305"/>
      <c r="AG15928" s="1954"/>
    </row>
    <row r="15930" spans="4:33" s="304" customFormat="1" ht="15.75" customHeight="1">
      <c r="D15930" s="305"/>
      <c r="AG15930" s="1954"/>
    </row>
    <row r="15932" spans="4:33" s="304" customFormat="1" ht="15.75" customHeight="1">
      <c r="D15932" s="305"/>
      <c r="AG15932" s="1954"/>
    </row>
    <row r="15934" spans="4:33" s="304" customFormat="1" ht="15.75" customHeight="1">
      <c r="D15934" s="305"/>
      <c r="AG15934" s="1954"/>
    </row>
    <row r="15936" spans="4:33" s="304" customFormat="1" ht="15.75" customHeight="1">
      <c r="D15936" s="305"/>
      <c r="AG15936" s="1954"/>
    </row>
    <row r="15938" spans="4:33" s="304" customFormat="1" ht="15.75" customHeight="1">
      <c r="D15938" s="305"/>
      <c r="AG15938" s="1954"/>
    </row>
    <row r="15940" spans="4:33" s="304" customFormat="1" ht="15.75" customHeight="1">
      <c r="D15940" s="305"/>
      <c r="AG15940" s="1954"/>
    </row>
    <row r="15942" spans="4:33" s="304" customFormat="1" ht="15.75" customHeight="1">
      <c r="D15942" s="305"/>
      <c r="AG15942" s="1954"/>
    </row>
    <row r="15944" spans="4:33" s="304" customFormat="1" ht="15.75" customHeight="1">
      <c r="D15944" s="305"/>
      <c r="AG15944" s="1954"/>
    </row>
    <row r="15946" spans="4:33" s="304" customFormat="1" ht="15.75" customHeight="1">
      <c r="D15946" s="305"/>
      <c r="AG15946" s="1954"/>
    </row>
    <row r="15948" spans="4:33" s="304" customFormat="1" ht="15.75" customHeight="1">
      <c r="D15948" s="305"/>
      <c r="AG15948" s="1954"/>
    </row>
    <row r="15950" spans="4:33" s="304" customFormat="1" ht="15.75" customHeight="1">
      <c r="D15950" s="305"/>
      <c r="AG15950" s="1954"/>
    </row>
    <row r="15952" spans="4:33" s="304" customFormat="1" ht="15.75" customHeight="1">
      <c r="D15952" s="305"/>
      <c r="AG15952" s="1954"/>
    </row>
    <row r="15954" spans="4:33" s="304" customFormat="1" ht="15.75" customHeight="1">
      <c r="D15954" s="305"/>
      <c r="AG15954" s="1954"/>
    </row>
    <row r="15956" spans="4:33" s="304" customFormat="1" ht="15.75" customHeight="1">
      <c r="D15956" s="305"/>
      <c r="AG15956" s="1954"/>
    </row>
    <row r="15958" spans="4:33" s="304" customFormat="1" ht="15.75" customHeight="1">
      <c r="D15958" s="305"/>
      <c r="AG15958" s="1954"/>
    </row>
    <row r="15960" spans="4:33" s="304" customFormat="1" ht="15.75" customHeight="1">
      <c r="D15960" s="305"/>
      <c r="AG15960" s="1954"/>
    </row>
    <row r="15962" spans="4:33" s="304" customFormat="1" ht="15.75" customHeight="1">
      <c r="D15962" s="305"/>
      <c r="AG15962" s="1954"/>
    </row>
    <row r="15964" spans="4:33" s="304" customFormat="1" ht="15.75" customHeight="1">
      <c r="D15964" s="305"/>
      <c r="AG15964" s="1954"/>
    </row>
    <row r="15966" spans="4:33" s="304" customFormat="1" ht="15.75" customHeight="1">
      <c r="D15966" s="305"/>
      <c r="AG15966" s="1954"/>
    </row>
    <row r="15968" spans="4:33" s="304" customFormat="1" ht="15.75" customHeight="1">
      <c r="D15968" s="305"/>
      <c r="AG15968" s="1954"/>
    </row>
    <row r="15970" spans="4:33" s="304" customFormat="1" ht="15.75" customHeight="1">
      <c r="D15970" s="305"/>
      <c r="AG15970" s="1954"/>
    </row>
    <row r="15972" spans="4:33" s="304" customFormat="1" ht="15.75" customHeight="1">
      <c r="D15972" s="305"/>
      <c r="AG15972" s="1954"/>
    </row>
    <row r="15974" spans="4:33" s="304" customFormat="1" ht="15.75" customHeight="1">
      <c r="D15974" s="305"/>
      <c r="AG15974" s="1954"/>
    </row>
    <row r="15976" spans="4:33" s="304" customFormat="1" ht="15.75" customHeight="1">
      <c r="D15976" s="305"/>
      <c r="AG15976" s="1954"/>
    </row>
    <row r="15978" spans="4:33" s="304" customFormat="1" ht="15.75" customHeight="1">
      <c r="D15978" s="305"/>
      <c r="AG15978" s="1954"/>
    </row>
    <row r="15980" spans="4:33" s="304" customFormat="1" ht="15.75" customHeight="1">
      <c r="D15980" s="305"/>
      <c r="AG15980" s="1954"/>
    </row>
    <row r="15982" spans="4:33" s="304" customFormat="1" ht="15.75" customHeight="1">
      <c r="D15982" s="305"/>
      <c r="AG15982" s="1954"/>
    </row>
    <row r="15984" spans="4:33" s="304" customFormat="1" ht="15.75" customHeight="1">
      <c r="D15984" s="305"/>
      <c r="AG15984" s="1954"/>
    </row>
    <row r="15986" spans="4:33" s="304" customFormat="1" ht="15.75" customHeight="1">
      <c r="D15986" s="305"/>
      <c r="AG15986" s="1954"/>
    </row>
    <row r="15988" spans="4:33" s="304" customFormat="1" ht="15.75" customHeight="1">
      <c r="D15988" s="305"/>
      <c r="AG15988" s="1954"/>
    </row>
    <row r="15990" spans="4:33" s="304" customFormat="1" ht="15.75" customHeight="1">
      <c r="D15990" s="305"/>
      <c r="AG15990" s="1954"/>
    </row>
    <row r="15992" spans="4:33" s="304" customFormat="1" ht="15.75" customHeight="1">
      <c r="D15992" s="305"/>
      <c r="AG15992" s="1954"/>
    </row>
    <row r="15994" spans="4:33" s="304" customFormat="1" ht="15.75" customHeight="1">
      <c r="D15994" s="305"/>
      <c r="AG15994" s="1954"/>
    </row>
    <row r="15996" spans="4:33" s="304" customFormat="1" ht="15.75" customHeight="1">
      <c r="D15996" s="305"/>
      <c r="AG15996" s="1954"/>
    </row>
    <row r="15998" spans="4:33" s="304" customFormat="1" ht="15.75" customHeight="1">
      <c r="D15998" s="305"/>
      <c r="AG15998" s="1954"/>
    </row>
    <row r="16000" spans="4:33" s="304" customFormat="1" ht="15.75" customHeight="1">
      <c r="D16000" s="305"/>
      <c r="AG16000" s="1954"/>
    </row>
    <row r="16002" spans="4:33" s="304" customFormat="1" ht="15.75" customHeight="1">
      <c r="D16002" s="305"/>
      <c r="AG16002" s="1954"/>
    </row>
    <row r="16004" spans="4:33" s="304" customFormat="1" ht="15.75" customHeight="1">
      <c r="D16004" s="305"/>
      <c r="AG16004" s="1954"/>
    </row>
    <row r="16006" spans="4:33" s="304" customFormat="1" ht="15.75" customHeight="1">
      <c r="D16006" s="305"/>
      <c r="AG16006" s="1954"/>
    </row>
    <row r="16008" spans="4:33" s="304" customFormat="1" ht="15.75" customHeight="1">
      <c r="D16008" s="305"/>
      <c r="AG16008" s="1954"/>
    </row>
    <row r="16010" spans="4:33" s="304" customFormat="1" ht="15.75" customHeight="1">
      <c r="D16010" s="305"/>
      <c r="AG16010" s="1954"/>
    </row>
    <row r="16012" spans="4:33" s="304" customFormat="1" ht="15.75" customHeight="1">
      <c r="D16012" s="305"/>
      <c r="AG16012" s="1954"/>
    </row>
    <row r="16014" spans="4:33" s="304" customFormat="1" ht="15.75" customHeight="1">
      <c r="D16014" s="305"/>
      <c r="AG16014" s="1954"/>
    </row>
    <row r="16016" spans="4:33" s="304" customFormat="1" ht="15.75" customHeight="1">
      <c r="D16016" s="305"/>
      <c r="AG16016" s="1954"/>
    </row>
    <row r="16018" spans="4:33" s="304" customFormat="1" ht="15.75" customHeight="1">
      <c r="D16018" s="305"/>
      <c r="AG16018" s="1954"/>
    </row>
    <row r="16020" spans="4:33" s="304" customFormat="1" ht="15.75" customHeight="1">
      <c r="D16020" s="305"/>
      <c r="AG16020" s="1954"/>
    </row>
    <row r="16022" spans="4:33" s="304" customFormat="1" ht="15.75" customHeight="1">
      <c r="D16022" s="305"/>
      <c r="AG16022" s="1954"/>
    </row>
    <row r="16024" spans="4:33" s="304" customFormat="1" ht="15.75" customHeight="1">
      <c r="D16024" s="305"/>
      <c r="AG16024" s="1954"/>
    </row>
    <row r="16026" spans="4:33" s="304" customFormat="1" ht="15.75" customHeight="1">
      <c r="D16026" s="305"/>
      <c r="AG16026" s="1954"/>
    </row>
    <row r="16028" spans="4:33" s="304" customFormat="1" ht="15.75" customHeight="1">
      <c r="D16028" s="305"/>
      <c r="AG16028" s="1954"/>
    </row>
    <row r="16030" spans="4:33" s="304" customFormat="1" ht="15.75" customHeight="1">
      <c r="D16030" s="305"/>
      <c r="AG16030" s="1954"/>
    </row>
    <row r="16032" spans="4:33" s="304" customFormat="1" ht="15.75" customHeight="1">
      <c r="D16032" s="305"/>
      <c r="AG16032" s="1954"/>
    </row>
    <row r="16034" spans="4:33" s="304" customFormat="1" ht="15.75" customHeight="1">
      <c r="D16034" s="305"/>
      <c r="AG16034" s="1954"/>
    </row>
    <row r="16036" spans="4:33" s="304" customFormat="1" ht="15.75" customHeight="1">
      <c r="D16036" s="305"/>
      <c r="AG16036" s="1954"/>
    </row>
    <row r="16038" spans="4:33" s="304" customFormat="1" ht="15.75" customHeight="1">
      <c r="D16038" s="305"/>
      <c r="AG16038" s="1954"/>
    </row>
    <row r="16040" spans="4:33" s="304" customFormat="1" ht="15.75" customHeight="1">
      <c r="D16040" s="305"/>
      <c r="AG16040" s="1954"/>
    </row>
    <row r="16042" spans="4:33" s="304" customFormat="1" ht="15.75" customHeight="1">
      <c r="D16042" s="305"/>
      <c r="AG16042" s="1954"/>
    </row>
    <row r="16044" spans="4:33" s="304" customFormat="1" ht="15.75" customHeight="1">
      <c r="D16044" s="305"/>
      <c r="AG16044" s="1954"/>
    </row>
    <row r="16046" spans="4:33" s="304" customFormat="1" ht="15.75" customHeight="1">
      <c r="D16046" s="305"/>
      <c r="AG16046" s="1954"/>
    </row>
    <row r="16048" spans="4:33" s="304" customFormat="1" ht="15.75" customHeight="1">
      <c r="D16048" s="305"/>
      <c r="AG16048" s="1954"/>
    </row>
    <row r="16050" spans="4:33" s="304" customFormat="1" ht="15.75" customHeight="1">
      <c r="D16050" s="305"/>
      <c r="AG16050" s="1954"/>
    </row>
    <row r="16052" spans="4:33" s="304" customFormat="1" ht="15.75" customHeight="1">
      <c r="D16052" s="305"/>
      <c r="AG16052" s="1954"/>
    </row>
    <row r="16054" spans="4:33" s="304" customFormat="1" ht="15.75" customHeight="1">
      <c r="D16054" s="305"/>
      <c r="AG16054" s="1954"/>
    </row>
    <row r="16056" spans="4:33" s="304" customFormat="1" ht="15.75" customHeight="1">
      <c r="D16056" s="305"/>
      <c r="AG16056" s="1954"/>
    </row>
    <row r="16058" spans="4:33" s="304" customFormat="1" ht="15.75" customHeight="1">
      <c r="D16058" s="305"/>
      <c r="AG16058" s="1954"/>
    </row>
    <row r="16060" spans="4:33" s="304" customFormat="1" ht="15.75" customHeight="1">
      <c r="D16060" s="305"/>
      <c r="AG16060" s="1954"/>
    </row>
    <row r="16062" spans="4:33" s="304" customFormat="1" ht="15.75" customHeight="1">
      <c r="D16062" s="305"/>
      <c r="AG16062" s="1954"/>
    </row>
    <row r="16064" spans="4:33" s="304" customFormat="1" ht="15.75" customHeight="1">
      <c r="D16064" s="305"/>
      <c r="AG16064" s="1954"/>
    </row>
    <row r="16066" spans="4:33" s="304" customFormat="1" ht="15.75" customHeight="1">
      <c r="D16066" s="305"/>
      <c r="AG16066" s="1954"/>
    </row>
    <row r="16068" spans="4:33" s="304" customFormat="1" ht="15.75" customHeight="1">
      <c r="D16068" s="305"/>
      <c r="AG16068" s="1954"/>
    </row>
    <row r="16070" spans="4:33" s="304" customFormat="1" ht="15.75" customHeight="1">
      <c r="D16070" s="305"/>
      <c r="AG16070" s="1954"/>
    </row>
    <row r="16072" spans="4:33" s="304" customFormat="1" ht="15.75" customHeight="1">
      <c r="D16072" s="305"/>
      <c r="AG16072" s="1954"/>
    </row>
    <row r="16074" spans="4:33" s="304" customFormat="1" ht="15.75" customHeight="1">
      <c r="D16074" s="305"/>
      <c r="AG16074" s="1954"/>
    </row>
    <row r="16076" spans="4:33" s="304" customFormat="1" ht="15.75" customHeight="1">
      <c r="D16076" s="305"/>
      <c r="AG16076" s="1954"/>
    </row>
    <row r="16078" spans="4:33" s="304" customFormat="1" ht="15.75" customHeight="1">
      <c r="D16078" s="305"/>
      <c r="AG16078" s="1954"/>
    </row>
    <row r="16080" spans="4:33" s="304" customFormat="1" ht="15.75" customHeight="1">
      <c r="D16080" s="305"/>
      <c r="AG16080" s="1954"/>
    </row>
    <row r="16082" spans="4:33" s="304" customFormat="1" ht="15.75" customHeight="1">
      <c r="D16082" s="305"/>
      <c r="AG16082" s="1954"/>
    </row>
    <row r="16084" spans="4:33" s="304" customFormat="1" ht="15.75" customHeight="1">
      <c r="D16084" s="305"/>
      <c r="AG16084" s="1954"/>
    </row>
    <row r="16086" spans="4:33" s="304" customFormat="1" ht="15.75" customHeight="1">
      <c r="D16086" s="305"/>
      <c r="AG16086" s="1954"/>
    </row>
    <row r="16088" spans="4:33" s="304" customFormat="1" ht="15.75" customHeight="1">
      <c r="D16088" s="305"/>
      <c r="AG16088" s="1954"/>
    </row>
    <row r="16090" spans="4:33" s="304" customFormat="1" ht="15.75" customHeight="1">
      <c r="D16090" s="305"/>
      <c r="AG16090" s="1954"/>
    </row>
    <row r="16092" spans="4:33" s="304" customFormat="1" ht="15.75" customHeight="1">
      <c r="D16092" s="305"/>
      <c r="AG16092" s="1954"/>
    </row>
    <row r="16094" spans="4:33" s="304" customFormat="1" ht="15.75" customHeight="1">
      <c r="D16094" s="305"/>
      <c r="AG16094" s="1954"/>
    </row>
    <row r="16096" spans="4:33" s="304" customFormat="1" ht="15.75" customHeight="1">
      <c r="D16096" s="305"/>
      <c r="AG16096" s="1954"/>
    </row>
    <row r="16098" spans="4:33" s="304" customFormat="1" ht="15.75" customHeight="1">
      <c r="D16098" s="305"/>
      <c r="AG16098" s="1954"/>
    </row>
    <row r="16100" spans="4:33" s="304" customFormat="1" ht="15.75" customHeight="1">
      <c r="D16100" s="305"/>
      <c r="AG16100" s="1954"/>
    </row>
    <row r="16102" spans="4:33" s="304" customFormat="1" ht="15.75" customHeight="1">
      <c r="D16102" s="305"/>
      <c r="AG16102" s="1954"/>
    </row>
    <row r="16104" spans="4:33" s="304" customFormat="1" ht="15.75" customHeight="1">
      <c r="D16104" s="305"/>
      <c r="AG16104" s="1954"/>
    </row>
    <row r="16106" spans="4:33" s="304" customFormat="1" ht="15.75" customHeight="1">
      <c r="D16106" s="305"/>
      <c r="AG16106" s="1954"/>
    </row>
    <row r="16108" spans="4:33" s="304" customFormat="1" ht="15.75" customHeight="1">
      <c r="D16108" s="305"/>
      <c r="AG16108" s="1954"/>
    </row>
    <row r="16110" spans="4:33" s="304" customFormat="1" ht="15.75" customHeight="1">
      <c r="D16110" s="305"/>
      <c r="AG16110" s="1954"/>
    </row>
    <row r="16112" spans="4:33" s="304" customFormat="1" ht="15.75" customHeight="1">
      <c r="D16112" s="305"/>
      <c r="AG16112" s="1954"/>
    </row>
    <row r="16114" spans="4:33" s="304" customFormat="1" ht="15.75" customHeight="1">
      <c r="D16114" s="305"/>
      <c r="AG16114" s="1954"/>
    </row>
    <row r="16116" spans="4:33" s="304" customFormat="1" ht="15.75" customHeight="1">
      <c r="D16116" s="305"/>
      <c r="AG16116" s="1954"/>
    </row>
    <row r="16118" spans="4:33" s="304" customFormat="1" ht="15.75" customHeight="1">
      <c r="D16118" s="305"/>
      <c r="AG16118" s="1954"/>
    </row>
    <row r="16120" spans="4:33" s="304" customFormat="1" ht="15.75" customHeight="1">
      <c r="D16120" s="305"/>
      <c r="AG16120" s="1954"/>
    </row>
    <row r="16122" spans="4:33" s="304" customFormat="1" ht="15.75" customHeight="1">
      <c r="D16122" s="305"/>
      <c r="AG16122" s="1954"/>
    </row>
    <row r="16124" spans="4:33" s="304" customFormat="1" ht="15.75" customHeight="1">
      <c r="D16124" s="305"/>
      <c r="AG16124" s="1954"/>
    </row>
    <row r="16126" spans="4:33" s="304" customFormat="1" ht="15.75" customHeight="1">
      <c r="D16126" s="305"/>
      <c r="AG16126" s="1954"/>
    </row>
    <row r="16128" spans="4:33" s="304" customFormat="1" ht="15.75" customHeight="1">
      <c r="D16128" s="305"/>
      <c r="AG16128" s="1954"/>
    </row>
    <row r="16130" spans="4:33" s="304" customFormat="1" ht="15.75" customHeight="1">
      <c r="D16130" s="305"/>
      <c r="AG16130" s="1954"/>
    </row>
    <row r="16132" spans="4:33" s="304" customFormat="1" ht="15.75" customHeight="1">
      <c r="D16132" s="305"/>
      <c r="AG16132" s="1954"/>
    </row>
    <row r="16134" spans="4:33" s="304" customFormat="1" ht="15.75" customHeight="1">
      <c r="D16134" s="305"/>
      <c r="AG16134" s="1954"/>
    </row>
    <row r="16136" spans="4:33" s="304" customFormat="1" ht="15.75" customHeight="1">
      <c r="D16136" s="305"/>
      <c r="AG16136" s="1954"/>
    </row>
    <row r="16138" spans="4:33" s="304" customFormat="1" ht="15.75" customHeight="1">
      <c r="D16138" s="305"/>
      <c r="AG16138" s="1954"/>
    </row>
    <row r="16140" spans="4:33" s="304" customFormat="1" ht="15.75" customHeight="1">
      <c r="D16140" s="305"/>
      <c r="AG16140" s="1954"/>
    </row>
    <row r="16142" spans="4:33" s="304" customFormat="1" ht="15.75" customHeight="1">
      <c r="D16142" s="305"/>
      <c r="AG16142" s="1954"/>
    </row>
    <row r="16144" spans="4:33" s="304" customFormat="1" ht="15.75" customHeight="1">
      <c r="D16144" s="305"/>
      <c r="AG16144" s="1954"/>
    </row>
    <row r="16146" spans="4:33" s="304" customFormat="1" ht="15.75" customHeight="1">
      <c r="D16146" s="305"/>
      <c r="AG16146" s="1954"/>
    </row>
    <row r="16148" spans="4:33" s="304" customFormat="1" ht="15.75" customHeight="1">
      <c r="D16148" s="305"/>
      <c r="AG16148" s="1954"/>
    </row>
    <row r="16150" spans="4:33" s="304" customFormat="1" ht="15.75" customHeight="1">
      <c r="D16150" s="305"/>
      <c r="AG16150" s="1954"/>
    </row>
    <row r="16152" spans="4:33" s="304" customFormat="1" ht="15.75" customHeight="1">
      <c r="D16152" s="305"/>
      <c r="AG16152" s="1954"/>
    </row>
    <row r="16154" spans="4:33" s="304" customFormat="1" ht="15.75" customHeight="1">
      <c r="D16154" s="305"/>
      <c r="AG16154" s="1954"/>
    </row>
    <row r="16156" spans="4:33" s="304" customFormat="1" ht="15.75" customHeight="1">
      <c r="D16156" s="305"/>
      <c r="AG16156" s="1954"/>
    </row>
    <row r="16158" spans="4:33" s="304" customFormat="1" ht="15.75" customHeight="1">
      <c r="D16158" s="305"/>
      <c r="AG16158" s="1954"/>
    </row>
    <row r="16160" spans="4:33" s="304" customFormat="1" ht="15.75" customHeight="1">
      <c r="D16160" s="305"/>
      <c r="AG16160" s="1954"/>
    </row>
    <row r="16162" spans="4:33" s="304" customFormat="1" ht="15.75" customHeight="1">
      <c r="D16162" s="305"/>
      <c r="AG16162" s="1954"/>
    </row>
    <row r="16164" spans="4:33" s="304" customFormat="1" ht="15.75" customHeight="1">
      <c r="D16164" s="305"/>
      <c r="AG16164" s="1954"/>
    </row>
    <row r="16166" spans="4:33" s="304" customFormat="1" ht="15.75" customHeight="1">
      <c r="D16166" s="305"/>
      <c r="AG16166" s="1954"/>
    </row>
    <row r="16168" spans="4:33" s="304" customFormat="1" ht="15.75" customHeight="1">
      <c r="D16168" s="305"/>
      <c r="AG16168" s="1954"/>
    </row>
    <row r="16170" spans="4:33" s="304" customFormat="1" ht="15.75" customHeight="1">
      <c r="D16170" s="305"/>
      <c r="AG16170" s="1954"/>
    </row>
    <row r="16172" spans="4:33" s="304" customFormat="1" ht="15.75" customHeight="1">
      <c r="D16172" s="305"/>
      <c r="AG16172" s="1954"/>
    </row>
    <row r="16174" spans="4:33" s="304" customFormat="1" ht="15.75" customHeight="1">
      <c r="D16174" s="305"/>
      <c r="AG16174" s="1954"/>
    </row>
    <row r="16176" spans="4:33" s="304" customFormat="1" ht="15.75" customHeight="1">
      <c r="D16176" s="305"/>
      <c r="AG16176" s="1954"/>
    </row>
    <row r="16178" spans="4:33" s="304" customFormat="1" ht="15.75" customHeight="1">
      <c r="D16178" s="305"/>
      <c r="AG16178" s="1954"/>
    </row>
    <row r="16180" spans="4:33" s="304" customFormat="1" ht="15.75" customHeight="1">
      <c r="D16180" s="305"/>
      <c r="AG16180" s="1954"/>
    </row>
    <row r="16182" spans="4:33" s="304" customFormat="1" ht="15.75" customHeight="1">
      <c r="D16182" s="305"/>
      <c r="AG16182" s="1954"/>
    </row>
    <row r="16184" spans="4:33" s="304" customFormat="1" ht="15.75" customHeight="1">
      <c r="D16184" s="305"/>
      <c r="AG16184" s="1954"/>
    </row>
    <row r="16186" spans="4:33" s="304" customFormat="1" ht="15.75" customHeight="1">
      <c r="D16186" s="305"/>
      <c r="AG16186" s="1954"/>
    </row>
    <row r="16188" spans="4:33" s="304" customFormat="1" ht="15.75" customHeight="1">
      <c r="D16188" s="305"/>
      <c r="AG16188" s="1954"/>
    </row>
    <row r="16190" spans="4:33" s="304" customFormat="1" ht="15.75" customHeight="1">
      <c r="D16190" s="305"/>
      <c r="AG16190" s="1954"/>
    </row>
    <row r="16192" spans="4:33" s="304" customFormat="1" ht="15.75" customHeight="1">
      <c r="D16192" s="305"/>
      <c r="AG16192" s="1954"/>
    </row>
    <row r="16194" spans="4:33" s="304" customFormat="1" ht="15.75" customHeight="1">
      <c r="D16194" s="305"/>
      <c r="AG16194" s="1954"/>
    </row>
    <row r="16196" spans="4:33" s="304" customFormat="1" ht="15.75" customHeight="1">
      <c r="D16196" s="305"/>
      <c r="AG16196" s="1954"/>
    </row>
    <row r="16198" spans="4:33" s="304" customFormat="1" ht="15.75" customHeight="1">
      <c r="D16198" s="305"/>
      <c r="AG16198" s="1954"/>
    </row>
    <row r="16200" spans="4:33" s="304" customFormat="1" ht="15.75" customHeight="1">
      <c r="D16200" s="305"/>
      <c r="AG16200" s="1954"/>
    </row>
    <row r="16202" spans="4:33" s="304" customFormat="1" ht="15.75" customHeight="1">
      <c r="D16202" s="305"/>
      <c r="AG16202" s="1954"/>
    </row>
    <row r="16204" spans="4:33" s="304" customFormat="1" ht="15.75" customHeight="1">
      <c r="D16204" s="305"/>
      <c r="AG16204" s="1954"/>
    </row>
    <row r="16206" spans="4:33" s="304" customFormat="1" ht="15.75" customHeight="1">
      <c r="D16206" s="305"/>
      <c r="AG16206" s="1954"/>
    </row>
    <row r="16208" spans="4:33" s="304" customFormat="1" ht="15.75" customHeight="1">
      <c r="D16208" s="305"/>
      <c r="AG16208" s="1954"/>
    </row>
    <row r="16210" spans="4:33" s="304" customFormat="1" ht="15.75" customHeight="1">
      <c r="D16210" s="305"/>
      <c r="AG16210" s="1954"/>
    </row>
    <row r="16212" spans="4:33" s="304" customFormat="1" ht="15.75" customHeight="1">
      <c r="D16212" s="305"/>
      <c r="AG16212" s="1954"/>
    </row>
    <row r="16214" spans="4:33" s="304" customFormat="1" ht="15.75" customHeight="1">
      <c r="D16214" s="305"/>
      <c r="AG16214" s="1954"/>
    </row>
    <row r="16216" spans="4:33" s="304" customFormat="1" ht="15.75" customHeight="1">
      <c r="D16216" s="305"/>
      <c r="AG16216" s="1954"/>
    </row>
    <row r="16218" spans="4:33" s="304" customFormat="1" ht="15.75" customHeight="1">
      <c r="D16218" s="305"/>
      <c r="AG16218" s="1954"/>
    </row>
    <row r="16220" spans="4:33" s="304" customFormat="1" ht="15.75" customHeight="1">
      <c r="D16220" s="305"/>
      <c r="AG16220" s="1954"/>
    </row>
    <row r="16222" spans="4:33" s="304" customFormat="1" ht="15.75" customHeight="1">
      <c r="D16222" s="305"/>
      <c r="AG16222" s="1954"/>
    </row>
    <row r="16224" spans="4:33" s="304" customFormat="1" ht="15.75" customHeight="1">
      <c r="D16224" s="305"/>
      <c r="AG16224" s="1954"/>
    </row>
    <row r="16226" spans="4:33" s="304" customFormat="1" ht="15.75" customHeight="1">
      <c r="D16226" s="305"/>
      <c r="AG16226" s="1954"/>
    </row>
    <row r="16228" spans="4:33" s="304" customFormat="1" ht="15.75" customHeight="1">
      <c r="D16228" s="305"/>
      <c r="AG16228" s="1954"/>
    </row>
    <row r="16230" spans="4:33" s="304" customFormat="1" ht="15.75" customHeight="1">
      <c r="D16230" s="305"/>
      <c r="AG16230" s="1954"/>
    </row>
    <row r="16232" spans="4:33" s="304" customFormat="1" ht="15.75" customHeight="1">
      <c r="D16232" s="305"/>
      <c r="AG16232" s="1954"/>
    </row>
    <row r="16234" spans="4:33" s="304" customFormat="1" ht="15.75" customHeight="1">
      <c r="D16234" s="305"/>
      <c r="AG16234" s="1954"/>
    </row>
    <row r="16236" spans="4:33" s="304" customFormat="1" ht="15.75" customHeight="1">
      <c r="D16236" s="305"/>
      <c r="AG16236" s="1954"/>
    </row>
    <row r="16238" spans="4:33" s="304" customFormat="1" ht="15.75" customHeight="1">
      <c r="D16238" s="305"/>
      <c r="AG16238" s="1954"/>
    </row>
    <row r="16240" spans="4:33" s="304" customFormat="1" ht="15.75" customHeight="1">
      <c r="D16240" s="305"/>
      <c r="AG16240" s="1954"/>
    </row>
    <row r="16242" spans="4:33" s="304" customFormat="1" ht="15.75" customHeight="1">
      <c r="D16242" s="305"/>
      <c r="AG16242" s="1954"/>
    </row>
    <row r="16244" spans="4:33" s="304" customFormat="1" ht="15.75" customHeight="1">
      <c r="D16244" s="305"/>
      <c r="AG16244" s="1954"/>
    </row>
    <row r="16246" spans="4:33" s="304" customFormat="1" ht="15.75" customHeight="1">
      <c r="D16246" s="305"/>
      <c r="AG16246" s="1954"/>
    </row>
    <row r="16248" spans="4:33" s="304" customFormat="1" ht="15.75" customHeight="1">
      <c r="D16248" s="305"/>
      <c r="AG16248" s="1954"/>
    </row>
    <row r="16250" spans="4:33" s="304" customFormat="1" ht="15.75" customHeight="1">
      <c r="D16250" s="305"/>
      <c r="AG16250" s="1954"/>
    </row>
    <row r="16252" spans="4:33" s="304" customFormat="1" ht="15.75" customHeight="1">
      <c r="D16252" s="305"/>
      <c r="AG16252" s="1954"/>
    </row>
    <row r="16254" spans="4:33" s="304" customFormat="1" ht="15.75" customHeight="1">
      <c r="D16254" s="305"/>
      <c r="AG16254" s="1954"/>
    </row>
    <row r="16256" spans="4:33" s="304" customFormat="1" ht="15.75" customHeight="1">
      <c r="D16256" s="305"/>
      <c r="AG16256" s="1954"/>
    </row>
    <row r="16258" spans="4:33" s="304" customFormat="1" ht="15.75" customHeight="1">
      <c r="D16258" s="305"/>
      <c r="AG16258" s="1954"/>
    </row>
    <row r="16260" spans="4:33" s="304" customFormat="1" ht="15.75" customHeight="1">
      <c r="D16260" s="305"/>
      <c r="AG16260" s="1954"/>
    </row>
    <row r="16262" spans="4:33" s="304" customFormat="1" ht="15.75" customHeight="1">
      <c r="D16262" s="305"/>
      <c r="AG16262" s="1954"/>
    </row>
    <row r="16264" spans="4:33" s="304" customFormat="1" ht="15.75" customHeight="1">
      <c r="D16264" s="305"/>
      <c r="AG16264" s="1954"/>
    </row>
    <row r="16266" spans="4:33" s="304" customFormat="1" ht="15.75" customHeight="1">
      <c r="D16266" s="305"/>
      <c r="AG16266" s="1954"/>
    </row>
    <row r="16268" spans="4:33" s="304" customFormat="1" ht="15.75" customHeight="1">
      <c r="D16268" s="305"/>
      <c r="AG16268" s="1954"/>
    </row>
    <row r="16270" spans="4:33" s="304" customFormat="1" ht="15.75" customHeight="1">
      <c r="D16270" s="305"/>
      <c r="AG16270" s="1954"/>
    </row>
    <row r="16272" spans="4:33" s="304" customFormat="1" ht="15.75" customHeight="1">
      <c r="D16272" s="305"/>
      <c r="AG16272" s="1954"/>
    </row>
    <row r="16274" spans="4:33" s="304" customFormat="1" ht="15.75" customHeight="1">
      <c r="D16274" s="305"/>
      <c r="AG16274" s="1954"/>
    </row>
    <row r="16276" spans="4:33" s="304" customFormat="1" ht="15.75" customHeight="1">
      <c r="D16276" s="305"/>
      <c r="AG16276" s="1954"/>
    </row>
    <row r="16278" spans="4:33" s="304" customFormat="1" ht="15.75" customHeight="1">
      <c r="D16278" s="305"/>
      <c r="AG16278" s="1954"/>
    </row>
    <row r="16280" spans="4:33" s="304" customFormat="1" ht="15.75" customHeight="1">
      <c r="D16280" s="305"/>
      <c r="AG16280" s="1954"/>
    </row>
    <row r="16282" spans="4:33" s="304" customFormat="1" ht="15.75" customHeight="1">
      <c r="D16282" s="305"/>
      <c r="AG16282" s="1954"/>
    </row>
    <row r="16284" spans="4:33" s="304" customFormat="1" ht="15.75" customHeight="1">
      <c r="D16284" s="305"/>
      <c r="AG16284" s="1954"/>
    </row>
    <row r="16286" spans="4:33" s="304" customFormat="1" ht="15.75" customHeight="1">
      <c r="D16286" s="305"/>
      <c r="AG16286" s="1954"/>
    </row>
    <row r="16288" spans="4:33" s="304" customFormat="1" ht="15.75" customHeight="1">
      <c r="D16288" s="305"/>
      <c r="AG16288" s="1954"/>
    </row>
    <row r="16290" spans="4:33" s="304" customFormat="1" ht="15.75" customHeight="1">
      <c r="D16290" s="305"/>
      <c r="AG16290" s="1954"/>
    </row>
    <row r="16292" spans="4:33" s="304" customFormat="1" ht="15.75" customHeight="1">
      <c r="D16292" s="305"/>
      <c r="AG16292" s="1954"/>
    </row>
    <row r="16294" spans="4:33" s="304" customFormat="1" ht="15.75" customHeight="1">
      <c r="D16294" s="305"/>
      <c r="AG16294" s="1954"/>
    </row>
    <row r="16296" spans="4:33" s="304" customFormat="1" ht="15.75" customHeight="1">
      <c r="D16296" s="305"/>
      <c r="AG16296" s="1954"/>
    </row>
    <row r="16298" spans="4:33" s="304" customFormat="1" ht="15.75" customHeight="1">
      <c r="D16298" s="305"/>
      <c r="AG16298" s="1954"/>
    </row>
    <row r="16300" spans="4:33" s="304" customFormat="1" ht="15.75" customHeight="1">
      <c r="D16300" s="305"/>
      <c r="AG16300" s="1954"/>
    </row>
    <row r="16302" spans="4:33" s="304" customFormat="1" ht="15.75" customHeight="1">
      <c r="D16302" s="305"/>
      <c r="AG16302" s="1954"/>
    </row>
    <row r="16304" spans="4:33" s="304" customFormat="1" ht="15.75" customHeight="1">
      <c r="D16304" s="305"/>
      <c r="AG16304" s="1954"/>
    </row>
    <row r="16306" spans="4:33" s="304" customFormat="1" ht="15.75" customHeight="1">
      <c r="D16306" s="305"/>
      <c r="AG16306" s="1954"/>
    </row>
    <row r="16308" spans="4:33" s="304" customFormat="1" ht="15.75" customHeight="1">
      <c r="D16308" s="305"/>
      <c r="AG16308" s="1954"/>
    </row>
    <row r="16310" spans="4:33" s="304" customFormat="1" ht="15.75" customHeight="1">
      <c r="D16310" s="305"/>
      <c r="AG16310" s="1954"/>
    </row>
    <row r="16312" spans="4:33" s="304" customFormat="1" ht="15.75" customHeight="1">
      <c r="D16312" s="305"/>
      <c r="AG16312" s="1954"/>
    </row>
    <row r="16314" spans="4:33" s="304" customFormat="1" ht="15.75" customHeight="1">
      <c r="D16314" s="305"/>
      <c r="AG16314" s="1954"/>
    </row>
    <row r="16316" spans="4:33" s="304" customFormat="1" ht="15.75" customHeight="1">
      <c r="D16316" s="305"/>
      <c r="AG16316" s="1954"/>
    </row>
    <row r="16318" spans="4:33" s="304" customFormat="1" ht="15.75" customHeight="1">
      <c r="D16318" s="305"/>
      <c r="AG16318" s="1954"/>
    </row>
    <row r="16320" spans="4:33" s="304" customFormat="1" ht="15.75" customHeight="1">
      <c r="D16320" s="305"/>
      <c r="AG16320" s="1954"/>
    </row>
    <row r="16322" spans="4:33" s="304" customFormat="1" ht="15.75" customHeight="1">
      <c r="D16322" s="305"/>
      <c r="AG16322" s="1954"/>
    </row>
    <row r="16324" spans="4:33" s="304" customFormat="1" ht="15.75" customHeight="1">
      <c r="D16324" s="305"/>
      <c r="AG16324" s="1954"/>
    </row>
    <row r="16326" spans="4:33" s="304" customFormat="1" ht="15.75" customHeight="1">
      <c r="D16326" s="305"/>
      <c r="AG16326" s="1954"/>
    </row>
    <row r="16328" spans="4:33" s="304" customFormat="1" ht="15.75" customHeight="1">
      <c r="D16328" s="305"/>
      <c r="AG16328" s="1954"/>
    </row>
    <row r="16330" spans="4:33" s="304" customFormat="1" ht="15.75" customHeight="1">
      <c r="D16330" s="305"/>
      <c r="AG16330" s="1954"/>
    </row>
    <row r="16332" spans="4:33" s="304" customFormat="1" ht="15.75" customHeight="1">
      <c r="D16332" s="305"/>
      <c r="AG16332" s="1954"/>
    </row>
    <row r="16334" spans="4:33" s="304" customFormat="1" ht="15.75" customHeight="1">
      <c r="D16334" s="305"/>
      <c r="AG16334" s="1954"/>
    </row>
    <row r="16336" spans="4:33" s="304" customFormat="1" ht="15.75" customHeight="1">
      <c r="D16336" s="305"/>
      <c r="AG16336" s="1954"/>
    </row>
    <row r="16338" spans="4:33" s="304" customFormat="1" ht="15.75" customHeight="1">
      <c r="D16338" s="305"/>
      <c r="AG16338" s="1954"/>
    </row>
    <row r="16340" spans="4:33" s="304" customFormat="1" ht="15.75" customHeight="1">
      <c r="D16340" s="305"/>
      <c r="AG16340" s="1954"/>
    </row>
    <row r="16342" spans="4:33" s="304" customFormat="1" ht="15.75" customHeight="1">
      <c r="D16342" s="305"/>
      <c r="AG16342" s="1954"/>
    </row>
    <row r="16344" spans="4:33" s="304" customFormat="1" ht="15.75" customHeight="1">
      <c r="D16344" s="305"/>
      <c r="AG16344" s="1954"/>
    </row>
    <row r="16346" spans="4:33" s="304" customFormat="1" ht="15.75" customHeight="1">
      <c r="D16346" s="305"/>
      <c r="AG16346" s="1954"/>
    </row>
    <row r="16348" spans="4:33" s="304" customFormat="1" ht="15.75" customHeight="1">
      <c r="D16348" s="305"/>
      <c r="AG16348" s="1954"/>
    </row>
    <row r="16350" spans="4:33" s="304" customFormat="1" ht="15.75" customHeight="1">
      <c r="D16350" s="305"/>
      <c r="AG16350" s="1954"/>
    </row>
    <row r="16352" spans="4:33" s="304" customFormat="1" ht="15.75" customHeight="1">
      <c r="D16352" s="305"/>
      <c r="AG16352" s="1954"/>
    </row>
    <row r="16354" spans="4:33" s="304" customFormat="1" ht="15.75" customHeight="1">
      <c r="D16354" s="305"/>
      <c r="AG16354" s="1954"/>
    </row>
    <row r="16356" spans="4:33" s="304" customFormat="1" ht="15.75" customHeight="1">
      <c r="D16356" s="305"/>
      <c r="AG16356" s="1954"/>
    </row>
    <row r="16358" spans="4:33" s="304" customFormat="1" ht="15.75" customHeight="1">
      <c r="D16358" s="305"/>
      <c r="AG16358" s="1954"/>
    </row>
    <row r="16360" spans="4:33" s="304" customFormat="1" ht="15.75" customHeight="1">
      <c r="D16360" s="305"/>
      <c r="AG16360" s="1954"/>
    </row>
    <row r="16362" spans="4:33" s="304" customFormat="1" ht="15.75" customHeight="1">
      <c r="D16362" s="305"/>
      <c r="AG16362" s="1954"/>
    </row>
    <row r="16364" spans="4:33" s="304" customFormat="1" ht="15.75" customHeight="1">
      <c r="D16364" s="305"/>
      <c r="AG16364" s="1954"/>
    </row>
    <row r="16366" spans="4:33" s="304" customFormat="1" ht="15.75" customHeight="1">
      <c r="D16366" s="305"/>
      <c r="AG16366" s="1954"/>
    </row>
    <row r="16368" spans="4:33" s="304" customFormat="1" ht="15.75" customHeight="1">
      <c r="D16368" s="305"/>
      <c r="AG16368" s="1954"/>
    </row>
    <row r="16370" spans="4:33" s="304" customFormat="1" ht="15.75" customHeight="1">
      <c r="D16370" s="305"/>
      <c r="AG16370" s="1954"/>
    </row>
    <row r="16372" spans="4:33" s="304" customFormat="1" ht="15.75" customHeight="1">
      <c r="D16372" s="305"/>
      <c r="AG16372" s="1954"/>
    </row>
    <row r="16374" spans="4:33" s="304" customFormat="1" ht="15.75" customHeight="1">
      <c r="D16374" s="305"/>
      <c r="AG16374" s="1954"/>
    </row>
    <row r="16376" spans="4:33" s="304" customFormat="1" ht="15.75" customHeight="1">
      <c r="D16376" s="305"/>
      <c r="AG16376" s="1954"/>
    </row>
    <row r="16378" spans="4:33" s="304" customFormat="1" ht="15.75" customHeight="1">
      <c r="D16378" s="305"/>
      <c r="AG16378" s="1954"/>
    </row>
    <row r="16380" spans="4:33" s="304" customFormat="1" ht="15.75" customHeight="1">
      <c r="D16380" s="305"/>
      <c r="AG16380" s="1954"/>
    </row>
    <row r="16382" spans="4:33" s="304" customFormat="1" ht="15.75" customHeight="1">
      <c r="D16382" s="305"/>
      <c r="AG16382" s="1954"/>
    </row>
    <row r="16384" spans="4:33" s="304" customFormat="1" ht="15.75" customHeight="1">
      <c r="D16384" s="305"/>
      <c r="AG16384" s="1954"/>
    </row>
    <row r="16386" spans="4:33" s="304" customFormat="1" ht="15.75" customHeight="1">
      <c r="D16386" s="305"/>
      <c r="AG16386" s="1954"/>
    </row>
    <row r="16388" spans="4:33" s="304" customFormat="1" ht="15.75" customHeight="1">
      <c r="D16388" s="305"/>
      <c r="AG16388" s="1954"/>
    </row>
    <row r="16390" spans="4:33" s="304" customFormat="1" ht="15.75" customHeight="1">
      <c r="D16390" s="305"/>
      <c r="AG16390" s="1954"/>
    </row>
    <row r="16392" spans="4:33" s="304" customFormat="1" ht="15.75" customHeight="1">
      <c r="D16392" s="305"/>
      <c r="AG16392" s="1954"/>
    </row>
    <row r="16394" spans="4:33" s="304" customFormat="1" ht="15.75" customHeight="1">
      <c r="D16394" s="305"/>
      <c r="AG16394" s="1954"/>
    </row>
    <row r="16396" spans="4:33" s="304" customFormat="1" ht="15.75" customHeight="1">
      <c r="D16396" s="305"/>
      <c r="AG16396" s="1954"/>
    </row>
    <row r="16398" spans="4:33" s="304" customFormat="1" ht="15.75" customHeight="1">
      <c r="D16398" s="305"/>
      <c r="AG16398" s="1954"/>
    </row>
    <row r="16400" spans="4:33" s="304" customFormat="1" ht="15.75" customHeight="1">
      <c r="D16400" s="305"/>
      <c r="AG16400" s="1954"/>
    </row>
    <row r="16402" spans="4:33" s="304" customFormat="1" ht="15.75" customHeight="1">
      <c r="D16402" s="305"/>
      <c r="AG16402" s="1954"/>
    </row>
    <row r="16404" spans="4:33" s="304" customFormat="1" ht="15.75" customHeight="1">
      <c r="D16404" s="305"/>
      <c r="AG16404" s="1954"/>
    </row>
    <row r="16406" spans="4:33" s="304" customFormat="1" ht="15.75" customHeight="1">
      <c r="D16406" s="305"/>
      <c r="AG16406" s="1954"/>
    </row>
    <row r="16408" spans="4:33" s="304" customFormat="1" ht="15.75" customHeight="1">
      <c r="D16408" s="305"/>
      <c r="AG16408" s="1954"/>
    </row>
    <row r="16410" spans="4:33" s="304" customFormat="1" ht="15.75" customHeight="1">
      <c r="D16410" s="305"/>
      <c r="AG16410" s="1954"/>
    </row>
    <row r="16412" spans="4:33" s="304" customFormat="1" ht="15.75" customHeight="1">
      <c r="D16412" s="305"/>
      <c r="AG16412" s="1954"/>
    </row>
    <row r="16414" spans="4:33" s="304" customFormat="1" ht="15.75" customHeight="1">
      <c r="D16414" s="305"/>
      <c r="AG16414" s="1954"/>
    </row>
    <row r="16416" spans="4:33" s="304" customFormat="1" ht="15.75" customHeight="1">
      <c r="D16416" s="305"/>
      <c r="AG16416" s="1954"/>
    </row>
    <row r="16418" spans="4:33" s="304" customFormat="1" ht="15.75" customHeight="1">
      <c r="D16418" s="305"/>
      <c r="AG16418" s="1954"/>
    </row>
    <row r="16420" spans="4:33" s="304" customFormat="1" ht="15.75" customHeight="1">
      <c r="D16420" s="305"/>
      <c r="AG16420" s="1954"/>
    </row>
    <row r="16422" spans="4:33" s="304" customFormat="1" ht="15.75" customHeight="1">
      <c r="D16422" s="305"/>
      <c r="AG16422" s="1954"/>
    </row>
    <row r="16424" spans="4:33" s="304" customFormat="1" ht="15.75" customHeight="1">
      <c r="D16424" s="305"/>
      <c r="AG16424" s="1954"/>
    </row>
    <row r="16426" spans="4:33" s="304" customFormat="1" ht="15.75" customHeight="1">
      <c r="D16426" s="305"/>
      <c r="AG16426" s="1954"/>
    </row>
    <row r="16428" spans="4:33" s="304" customFormat="1" ht="15.75" customHeight="1">
      <c r="D16428" s="305"/>
      <c r="AG16428" s="1954"/>
    </row>
    <row r="16430" spans="4:33" s="304" customFormat="1" ht="15.75" customHeight="1">
      <c r="D16430" s="305"/>
      <c r="AG16430" s="1954"/>
    </row>
    <row r="16432" spans="4:33" s="304" customFormat="1" ht="15.75" customHeight="1">
      <c r="D16432" s="305"/>
      <c r="AG16432" s="1954"/>
    </row>
    <row r="16434" spans="4:33" s="304" customFormat="1" ht="15.75" customHeight="1">
      <c r="D16434" s="305"/>
      <c r="AG16434" s="1954"/>
    </row>
    <row r="16436" spans="4:33" s="304" customFormat="1" ht="15.75" customHeight="1">
      <c r="D16436" s="305"/>
      <c r="AG16436" s="1954"/>
    </row>
    <row r="16438" spans="4:33" s="304" customFormat="1" ht="15.75" customHeight="1">
      <c r="D16438" s="305"/>
      <c r="AG16438" s="1954"/>
    </row>
    <row r="16440" spans="4:33" s="304" customFormat="1" ht="15.75" customHeight="1">
      <c r="D16440" s="305"/>
      <c r="AG16440" s="1954"/>
    </row>
    <row r="16442" spans="4:33" s="304" customFormat="1" ht="15.75" customHeight="1">
      <c r="D16442" s="305"/>
      <c r="AG16442" s="1954"/>
    </row>
    <row r="16444" spans="4:33" s="304" customFormat="1" ht="15.75" customHeight="1">
      <c r="D16444" s="305"/>
      <c r="AG16444" s="1954"/>
    </row>
    <row r="16446" spans="4:33" s="304" customFormat="1" ht="15.75" customHeight="1">
      <c r="D16446" s="305"/>
      <c r="AG16446" s="1954"/>
    </row>
    <row r="16448" spans="4:33" s="304" customFormat="1" ht="15.75" customHeight="1">
      <c r="D16448" s="305"/>
      <c r="AG16448" s="1954"/>
    </row>
    <row r="16450" spans="4:33" s="304" customFormat="1" ht="15.75" customHeight="1">
      <c r="D16450" s="305"/>
      <c r="AG16450" s="1954"/>
    </row>
    <row r="16452" spans="4:33" s="304" customFormat="1" ht="15.75" customHeight="1">
      <c r="D16452" s="305"/>
      <c r="AG16452" s="1954"/>
    </row>
    <row r="16454" spans="4:33" s="304" customFormat="1" ht="15.75" customHeight="1">
      <c r="D16454" s="305"/>
      <c r="AG16454" s="1954"/>
    </row>
    <row r="16456" spans="4:33" s="304" customFormat="1" ht="15.75" customHeight="1">
      <c r="D16456" s="305"/>
      <c r="AG16456" s="1954"/>
    </row>
    <row r="16458" spans="4:33" s="304" customFormat="1" ht="15.75" customHeight="1">
      <c r="D16458" s="305"/>
      <c r="AG16458" s="1954"/>
    </row>
    <row r="16460" spans="4:33" s="304" customFormat="1" ht="15.75" customHeight="1">
      <c r="D16460" s="305"/>
      <c r="AG16460" s="1954"/>
    </row>
    <row r="16462" spans="4:33" s="304" customFormat="1" ht="15.75" customHeight="1">
      <c r="D16462" s="305"/>
      <c r="AG16462" s="1954"/>
    </row>
    <row r="16464" spans="4:33" s="304" customFormat="1" ht="15.75" customHeight="1">
      <c r="D16464" s="305"/>
      <c r="AG16464" s="1954"/>
    </row>
    <row r="16466" spans="4:33" s="304" customFormat="1" ht="15.75" customHeight="1">
      <c r="D16466" s="305"/>
      <c r="AG16466" s="1954"/>
    </row>
    <row r="16468" spans="4:33" s="304" customFormat="1" ht="15.75" customHeight="1">
      <c r="D16468" s="305"/>
      <c r="AG16468" s="1954"/>
    </row>
    <row r="16470" spans="4:33" s="304" customFormat="1" ht="15.75" customHeight="1">
      <c r="D16470" s="305"/>
      <c r="AG16470" s="1954"/>
    </row>
    <row r="16472" spans="4:33" s="304" customFormat="1" ht="15.75" customHeight="1">
      <c r="D16472" s="305"/>
      <c r="AG16472" s="1954"/>
    </row>
    <row r="16474" spans="4:33" s="304" customFormat="1" ht="15.75" customHeight="1">
      <c r="D16474" s="305"/>
      <c r="AG16474" s="1954"/>
    </row>
    <row r="16476" spans="4:33" s="304" customFormat="1" ht="15.75" customHeight="1">
      <c r="D16476" s="305"/>
      <c r="AG16476" s="1954"/>
    </row>
    <row r="16478" spans="4:33" s="304" customFormat="1" ht="15.75" customHeight="1">
      <c r="D16478" s="305"/>
      <c r="AG16478" s="1954"/>
    </row>
    <row r="16480" spans="4:33" s="304" customFormat="1" ht="15.75" customHeight="1">
      <c r="D16480" s="305"/>
      <c r="AG16480" s="1954"/>
    </row>
    <row r="16482" spans="4:33" s="304" customFormat="1" ht="15.75" customHeight="1">
      <c r="D16482" s="305"/>
      <c r="AG16482" s="1954"/>
    </row>
    <row r="16484" spans="4:33" s="304" customFormat="1" ht="15.75" customHeight="1">
      <c r="D16484" s="305"/>
      <c r="AG16484" s="1954"/>
    </row>
    <row r="16486" spans="4:33" s="304" customFormat="1" ht="15.75" customHeight="1">
      <c r="D16486" s="305"/>
      <c r="AG16486" s="1954"/>
    </row>
    <row r="16488" spans="4:33" s="304" customFormat="1" ht="15.75" customHeight="1">
      <c r="D16488" s="305"/>
      <c r="AG16488" s="1954"/>
    </row>
    <row r="16490" spans="4:33" s="304" customFormat="1" ht="15.75" customHeight="1">
      <c r="D16490" s="305"/>
      <c r="AG16490" s="1954"/>
    </row>
    <row r="16492" spans="4:33" s="304" customFormat="1" ht="15.75" customHeight="1">
      <c r="D16492" s="305"/>
      <c r="AG16492" s="1954"/>
    </row>
    <row r="16494" spans="4:33" s="304" customFormat="1" ht="15.75" customHeight="1">
      <c r="D16494" s="305"/>
      <c r="AG16494" s="1954"/>
    </row>
    <row r="16496" spans="4:33" s="304" customFormat="1" ht="15.75" customHeight="1">
      <c r="D16496" s="305"/>
      <c r="AG16496" s="1954"/>
    </row>
    <row r="16498" spans="4:33" s="304" customFormat="1" ht="15.75" customHeight="1">
      <c r="D16498" s="305"/>
      <c r="AG16498" s="1954"/>
    </row>
    <row r="16500" spans="4:33" s="304" customFormat="1" ht="15.75" customHeight="1">
      <c r="D16500" s="305"/>
      <c r="AG16500" s="1954"/>
    </row>
    <row r="16502" spans="4:33" s="304" customFormat="1" ht="15.75" customHeight="1">
      <c r="D16502" s="305"/>
      <c r="AG16502" s="1954"/>
    </row>
    <row r="16504" spans="4:33" s="304" customFormat="1" ht="15.75" customHeight="1">
      <c r="D16504" s="305"/>
      <c r="AG16504" s="1954"/>
    </row>
    <row r="16506" spans="4:33" s="304" customFormat="1" ht="15.75" customHeight="1">
      <c r="D16506" s="305"/>
      <c r="AG16506" s="1954"/>
    </row>
    <row r="16508" spans="4:33" s="304" customFormat="1" ht="15.75" customHeight="1">
      <c r="D16508" s="305"/>
      <c r="AG16508" s="1954"/>
    </row>
    <row r="16510" spans="4:33" s="304" customFormat="1" ht="15.75" customHeight="1">
      <c r="D16510" s="305"/>
      <c r="AG16510" s="1954"/>
    </row>
    <row r="16512" spans="4:33" s="304" customFormat="1" ht="15.75" customHeight="1">
      <c r="D16512" s="305"/>
      <c r="AG16512" s="1954"/>
    </row>
    <row r="16514" spans="4:33" s="304" customFormat="1" ht="15.75" customHeight="1">
      <c r="D16514" s="305"/>
      <c r="AG16514" s="1954"/>
    </row>
    <row r="16516" spans="4:33" s="304" customFormat="1" ht="15.75" customHeight="1">
      <c r="D16516" s="305"/>
      <c r="AG16516" s="1954"/>
    </row>
    <row r="16518" spans="4:33" s="304" customFormat="1" ht="15.75" customHeight="1">
      <c r="D16518" s="305"/>
      <c r="AG16518" s="1954"/>
    </row>
    <row r="16520" spans="4:33" s="304" customFormat="1" ht="15.75" customHeight="1">
      <c r="D16520" s="305"/>
      <c r="AG16520" s="1954"/>
    </row>
    <row r="16522" spans="4:33" s="304" customFormat="1" ht="15.75" customHeight="1">
      <c r="D16522" s="305"/>
      <c r="AG16522" s="1954"/>
    </row>
    <row r="16524" spans="4:33" s="304" customFormat="1" ht="15.75" customHeight="1">
      <c r="D16524" s="305"/>
      <c r="AG16524" s="1954"/>
    </row>
    <row r="16526" spans="4:33" s="304" customFormat="1" ht="15.75" customHeight="1">
      <c r="D16526" s="305"/>
      <c r="AG16526" s="1954"/>
    </row>
    <row r="16528" spans="4:33" s="304" customFormat="1" ht="15.75" customHeight="1">
      <c r="D16528" s="305"/>
      <c r="AG16528" s="1954"/>
    </row>
    <row r="16530" spans="4:33" s="304" customFormat="1" ht="15.75" customHeight="1">
      <c r="D16530" s="305"/>
      <c r="AG16530" s="1954"/>
    </row>
    <row r="16532" spans="4:33" s="304" customFormat="1" ht="15.75" customHeight="1">
      <c r="D16532" s="305"/>
      <c r="AG16532" s="1954"/>
    </row>
    <row r="16534" spans="4:33" s="304" customFormat="1" ht="15.75" customHeight="1">
      <c r="D16534" s="305"/>
      <c r="AG16534" s="1954"/>
    </row>
    <row r="16536" spans="4:33" s="304" customFormat="1" ht="15.75" customHeight="1">
      <c r="D16536" s="305"/>
      <c r="AG16536" s="1954"/>
    </row>
    <row r="16538" spans="4:33" s="304" customFormat="1" ht="15.75" customHeight="1">
      <c r="D16538" s="305"/>
      <c r="AG16538" s="1954"/>
    </row>
    <row r="16540" spans="4:33" s="304" customFormat="1" ht="15.75" customHeight="1">
      <c r="D16540" s="305"/>
      <c r="AG16540" s="1954"/>
    </row>
    <row r="16542" spans="4:33" s="304" customFormat="1" ht="15.75" customHeight="1">
      <c r="D16542" s="305"/>
      <c r="AG16542" s="1954"/>
    </row>
    <row r="16544" spans="4:33" s="304" customFormat="1" ht="15.75" customHeight="1">
      <c r="D16544" s="305"/>
      <c r="AG16544" s="1954"/>
    </row>
    <row r="16546" spans="4:33" s="304" customFormat="1" ht="15.75" customHeight="1">
      <c r="D16546" s="305"/>
      <c r="AG16546" s="1954"/>
    </row>
    <row r="16548" spans="4:33" s="304" customFormat="1" ht="15.75" customHeight="1">
      <c r="D16548" s="305"/>
      <c r="AG16548" s="1954"/>
    </row>
    <row r="16550" spans="4:33" s="304" customFormat="1" ht="15.75" customHeight="1">
      <c r="D16550" s="305"/>
      <c r="AG16550" s="1954"/>
    </row>
    <row r="16552" spans="4:33" s="304" customFormat="1" ht="15.75" customHeight="1">
      <c r="D16552" s="305"/>
      <c r="AG16552" s="1954"/>
    </row>
    <row r="16554" spans="4:33" s="304" customFormat="1" ht="15.75" customHeight="1">
      <c r="D16554" s="305"/>
      <c r="AG16554" s="1954"/>
    </row>
    <row r="16556" spans="4:33" s="304" customFormat="1" ht="15.75" customHeight="1">
      <c r="D16556" s="305"/>
      <c r="AG16556" s="1954"/>
    </row>
    <row r="16558" spans="4:33" s="304" customFormat="1" ht="15.75" customHeight="1">
      <c r="D16558" s="305"/>
      <c r="AG16558" s="1954"/>
    </row>
    <row r="16560" spans="4:33" s="304" customFormat="1" ht="15.75" customHeight="1">
      <c r="D16560" s="305"/>
      <c r="AG16560" s="1954"/>
    </row>
    <row r="16562" spans="4:33" s="304" customFormat="1" ht="15.75" customHeight="1">
      <c r="D16562" s="305"/>
      <c r="AG16562" s="1954"/>
    </row>
    <row r="16564" spans="4:33" s="304" customFormat="1" ht="15.75" customHeight="1">
      <c r="D16564" s="305"/>
      <c r="AG16564" s="1954"/>
    </row>
    <row r="16566" spans="4:33" s="304" customFormat="1" ht="15.75" customHeight="1">
      <c r="D16566" s="305"/>
      <c r="AG16566" s="1954"/>
    </row>
    <row r="16568" spans="4:33" s="304" customFormat="1" ht="15.75" customHeight="1">
      <c r="D16568" s="305"/>
      <c r="AG16568" s="1954"/>
    </row>
    <row r="16570" spans="4:33" s="304" customFormat="1" ht="15.75" customHeight="1">
      <c r="D16570" s="305"/>
      <c r="AG16570" s="1954"/>
    </row>
    <row r="16572" spans="4:33" s="304" customFormat="1" ht="15.75" customHeight="1">
      <c r="D16572" s="305"/>
      <c r="AG16572" s="1954"/>
    </row>
    <row r="16574" spans="4:33" s="304" customFormat="1" ht="15.75" customHeight="1">
      <c r="D16574" s="305"/>
      <c r="AG16574" s="1954"/>
    </row>
    <row r="16576" spans="4:33" s="304" customFormat="1" ht="15.75" customHeight="1">
      <c r="D16576" s="305"/>
      <c r="AG16576" s="1954"/>
    </row>
    <row r="16578" spans="4:33" s="304" customFormat="1" ht="15.75" customHeight="1">
      <c r="D16578" s="305"/>
      <c r="AG16578" s="1954"/>
    </row>
    <row r="16580" spans="4:33" s="304" customFormat="1" ht="15.75" customHeight="1">
      <c r="D16580" s="305"/>
      <c r="AG16580" s="1954"/>
    </row>
    <row r="16582" spans="4:33" s="304" customFormat="1" ht="15.75" customHeight="1">
      <c r="D16582" s="305"/>
      <c r="AG16582" s="1954"/>
    </row>
    <row r="16584" spans="4:33" s="304" customFormat="1" ht="15.75" customHeight="1">
      <c r="D16584" s="305"/>
      <c r="AG16584" s="1954"/>
    </row>
    <row r="16586" spans="4:33" s="304" customFormat="1" ht="15.75" customHeight="1">
      <c r="D16586" s="305"/>
      <c r="AG16586" s="1954"/>
    </row>
    <row r="16588" spans="4:33" s="304" customFormat="1" ht="15.75" customHeight="1">
      <c r="D16588" s="305"/>
      <c r="AG16588" s="1954"/>
    </row>
    <row r="16590" spans="4:33" s="304" customFormat="1" ht="15.75" customHeight="1">
      <c r="D16590" s="305"/>
      <c r="AG16590" s="1954"/>
    </row>
    <row r="16592" spans="4:33" s="304" customFormat="1" ht="15.75" customHeight="1">
      <c r="D16592" s="305"/>
      <c r="AG16592" s="1954"/>
    </row>
    <row r="16594" spans="4:33" s="304" customFormat="1" ht="15.75" customHeight="1">
      <c r="D16594" s="305"/>
      <c r="AG16594" s="1954"/>
    </row>
    <row r="16596" spans="4:33" s="304" customFormat="1" ht="15.75" customHeight="1">
      <c r="D16596" s="305"/>
      <c r="AG16596" s="1954"/>
    </row>
    <row r="16598" spans="4:33" s="304" customFormat="1" ht="15.75" customHeight="1">
      <c r="D16598" s="305"/>
      <c r="AG16598" s="1954"/>
    </row>
    <row r="16600" spans="4:33" s="304" customFormat="1" ht="15.75" customHeight="1">
      <c r="D16600" s="305"/>
      <c r="AG16600" s="1954"/>
    </row>
    <row r="16602" spans="4:33" s="304" customFormat="1" ht="15.75" customHeight="1">
      <c r="D16602" s="305"/>
      <c r="AG16602" s="1954"/>
    </row>
    <row r="16604" spans="4:33" s="304" customFormat="1" ht="15.75" customHeight="1">
      <c r="D16604" s="305"/>
      <c r="AG16604" s="1954"/>
    </row>
    <row r="16606" spans="4:33" s="304" customFormat="1" ht="15.75" customHeight="1">
      <c r="D16606" s="305"/>
      <c r="AG16606" s="1954"/>
    </row>
    <row r="16608" spans="4:33" s="304" customFormat="1" ht="15.75" customHeight="1">
      <c r="D16608" s="305"/>
      <c r="AG16608" s="1954"/>
    </row>
    <row r="16610" spans="4:33" s="304" customFormat="1" ht="15.75" customHeight="1">
      <c r="D16610" s="305"/>
      <c r="AG16610" s="1954"/>
    </row>
    <row r="16612" spans="4:33" s="304" customFormat="1" ht="15.75" customHeight="1">
      <c r="D16612" s="305"/>
      <c r="AG16612" s="1954"/>
    </row>
    <row r="16614" spans="4:33" s="304" customFormat="1" ht="15.75" customHeight="1">
      <c r="D16614" s="305"/>
      <c r="AG16614" s="1954"/>
    </row>
    <row r="16616" spans="4:33" s="304" customFormat="1" ht="15.75" customHeight="1">
      <c r="D16616" s="305"/>
      <c r="AG16616" s="1954"/>
    </row>
    <row r="16618" spans="4:33" s="304" customFormat="1" ht="15.75" customHeight="1">
      <c r="D16618" s="305"/>
      <c r="AG16618" s="1954"/>
    </row>
    <row r="16620" spans="4:33" s="304" customFormat="1" ht="15.75" customHeight="1">
      <c r="D16620" s="305"/>
      <c r="AG16620" s="1954"/>
    </row>
    <row r="16622" spans="4:33" s="304" customFormat="1" ht="15.75" customHeight="1">
      <c r="D16622" s="305"/>
      <c r="AG16622" s="1954"/>
    </row>
    <row r="16624" spans="4:33" s="304" customFormat="1" ht="15.75" customHeight="1">
      <c r="D16624" s="305"/>
      <c r="AG16624" s="1954"/>
    </row>
    <row r="16626" spans="4:33" s="304" customFormat="1" ht="15.75" customHeight="1">
      <c r="D16626" s="305"/>
      <c r="AG16626" s="1954"/>
    </row>
    <row r="16628" spans="4:33" s="304" customFormat="1" ht="15.75" customHeight="1">
      <c r="D16628" s="305"/>
      <c r="AG16628" s="1954"/>
    </row>
    <row r="16630" spans="4:33" s="304" customFormat="1" ht="15.75" customHeight="1">
      <c r="D16630" s="305"/>
      <c r="AG16630" s="1954"/>
    </row>
    <row r="16632" spans="4:33" s="304" customFormat="1" ht="15.75" customHeight="1">
      <c r="D16632" s="305"/>
      <c r="AG16632" s="1954"/>
    </row>
    <row r="16634" spans="4:33" s="304" customFormat="1" ht="15.75" customHeight="1">
      <c r="D16634" s="305"/>
      <c r="AG16634" s="1954"/>
    </row>
    <row r="16636" spans="4:33" s="304" customFormat="1" ht="15.75" customHeight="1">
      <c r="D16636" s="305"/>
      <c r="AG16636" s="1954"/>
    </row>
    <row r="16638" spans="4:33" s="304" customFormat="1" ht="15.75" customHeight="1">
      <c r="D16638" s="305"/>
      <c r="AG16638" s="1954"/>
    </row>
    <row r="16640" spans="4:33" s="304" customFormat="1" ht="15.75" customHeight="1">
      <c r="D16640" s="305"/>
      <c r="AG16640" s="1954"/>
    </row>
    <row r="16642" spans="4:33" s="304" customFormat="1" ht="15.75" customHeight="1">
      <c r="D16642" s="305"/>
      <c r="AG16642" s="1954"/>
    </row>
    <row r="16644" spans="4:33" s="304" customFormat="1" ht="15.75" customHeight="1">
      <c r="D16644" s="305"/>
      <c r="AG16644" s="1954"/>
    </row>
    <row r="16646" spans="4:33" s="304" customFormat="1" ht="15.75" customHeight="1">
      <c r="D16646" s="305"/>
      <c r="AG16646" s="1954"/>
    </row>
    <row r="16648" spans="4:33" s="304" customFormat="1" ht="15.75" customHeight="1">
      <c r="D16648" s="305"/>
      <c r="AG16648" s="1954"/>
    </row>
    <row r="16650" spans="4:33" s="304" customFormat="1" ht="15.75" customHeight="1">
      <c r="D16650" s="305"/>
      <c r="AG16650" s="1954"/>
    </row>
    <row r="16652" spans="4:33" s="304" customFormat="1" ht="15.75" customHeight="1">
      <c r="D16652" s="305"/>
      <c r="AG16652" s="1954"/>
    </row>
    <row r="16654" spans="4:33" s="304" customFormat="1" ht="15.75" customHeight="1">
      <c r="D16654" s="305"/>
      <c r="AG16654" s="1954"/>
    </row>
    <row r="16656" spans="4:33" s="304" customFormat="1" ht="15.75" customHeight="1">
      <c r="D16656" s="305"/>
      <c r="AG16656" s="1954"/>
    </row>
    <row r="16658" spans="4:33" s="304" customFormat="1" ht="15.75" customHeight="1">
      <c r="D16658" s="305"/>
      <c r="AG16658" s="1954"/>
    </row>
    <row r="16660" spans="4:33" s="304" customFormat="1" ht="15.75" customHeight="1">
      <c r="D16660" s="305"/>
      <c r="AG16660" s="1954"/>
    </row>
    <row r="16662" spans="4:33" s="304" customFormat="1" ht="15.75" customHeight="1">
      <c r="D16662" s="305"/>
      <c r="AG16662" s="1954"/>
    </row>
    <row r="16664" spans="4:33" s="304" customFormat="1" ht="15.75" customHeight="1">
      <c r="D16664" s="305"/>
      <c r="AG16664" s="1954"/>
    </row>
    <row r="16666" spans="4:33" s="304" customFormat="1" ht="15.75" customHeight="1">
      <c r="D16666" s="305"/>
      <c r="AG16666" s="1954"/>
    </row>
    <row r="16668" spans="4:33" s="304" customFormat="1" ht="15.75" customHeight="1">
      <c r="D16668" s="305"/>
      <c r="AG16668" s="1954"/>
    </row>
    <row r="16670" spans="4:33" s="304" customFormat="1" ht="15.75" customHeight="1">
      <c r="D16670" s="305"/>
      <c r="AG16670" s="1954"/>
    </row>
    <row r="16672" spans="4:33" s="304" customFormat="1" ht="15.75" customHeight="1">
      <c r="D16672" s="305"/>
      <c r="AG16672" s="1954"/>
    </row>
    <row r="16674" spans="4:33" s="304" customFormat="1" ht="15.75" customHeight="1">
      <c r="D16674" s="305"/>
      <c r="AG16674" s="1954"/>
    </row>
    <row r="16676" spans="4:33" s="304" customFormat="1" ht="15.75" customHeight="1">
      <c r="D16676" s="305"/>
      <c r="AG16676" s="1954"/>
    </row>
    <row r="16678" spans="4:33" s="304" customFormat="1" ht="15.75" customHeight="1">
      <c r="D16678" s="305"/>
      <c r="AG16678" s="1954"/>
    </row>
    <row r="16680" spans="4:33" s="304" customFormat="1" ht="15.75" customHeight="1">
      <c r="D16680" s="305"/>
      <c r="AG16680" s="1954"/>
    </row>
    <row r="16682" spans="4:33" s="304" customFormat="1" ht="15.75" customHeight="1">
      <c r="D16682" s="305"/>
      <c r="AG16682" s="1954"/>
    </row>
    <row r="16684" spans="4:33" s="304" customFormat="1" ht="15.75" customHeight="1">
      <c r="D16684" s="305"/>
      <c r="AG16684" s="1954"/>
    </row>
    <row r="16686" spans="4:33" s="304" customFormat="1" ht="15.75" customHeight="1">
      <c r="D16686" s="305"/>
      <c r="AG16686" s="1954"/>
    </row>
    <row r="16688" spans="4:33" s="304" customFormat="1" ht="15.75" customHeight="1">
      <c r="D16688" s="305"/>
      <c r="AG16688" s="1954"/>
    </row>
    <row r="16690" spans="4:33" s="304" customFormat="1" ht="15.75" customHeight="1">
      <c r="D16690" s="305"/>
      <c r="AG16690" s="1954"/>
    </row>
    <row r="16692" spans="4:33" s="304" customFormat="1" ht="15.75" customHeight="1">
      <c r="D16692" s="305"/>
      <c r="AG16692" s="1954"/>
    </row>
    <row r="16694" spans="4:33" s="304" customFormat="1" ht="15.75" customHeight="1">
      <c r="D16694" s="305"/>
      <c r="AG16694" s="1954"/>
    </row>
    <row r="16696" spans="4:33" s="304" customFormat="1" ht="15.75" customHeight="1">
      <c r="D16696" s="305"/>
      <c r="AG16696" s="1954"/>
    </row>
    <row r="16698" spans="4:33" s="304" customFormat="1" ht="15.75" customHeight="1">
      <c r="D16698" s="305"/>
      <c r="AG16698" s="1954"/>
    </row>
    <row r="16700" spans="4:33" s="304" customFormat="1" ht="15.75" customHeight="1">
      <c r="D16700" s="305"/>
      <c r="AG16700" s="1954"/>
    </row>
    <row r="16702" spans="4:33" s="304" customFormat="1" ht="15.75" customHeight="1">
      <c r="D16702" s="305"/>
      <c r="AG16702" s="1954"/>
    </row>
    <row r="16704" spans="4:33" s="304" customFormat="1" ht="15.75" customHeight="1">
      <c r="D16704" s="305"/>
      <c r="AG16704" s="1954"/>
    </row>
    <row r="16706" spans="4:33" s="304" customFormat="1" ht="15.75" customHeight="1">
      <c r="D16706" s="305"/>
      <c r="AG16706" s="1954"/>
    </row>
    <row r="16708" spans="4:33" s="304" customFormat="1" ht="15.75" customHeight="1">
      <c r="D16708" s="305"/>
      <c r="AG16708" s="1954"/>
    </row>
    <row r="16710" spans="4:33" s="304" customFormat="1" ht="15.75" customHeight="1">
      <c r="D16710" s="305"/>
      <c r="AG16710" s="1954"/>
    </row>
    <row r="16712" spans="4:33" s="304" customFormat="1" ht="15.75" customHeight="1">
      <c r="D16712" s="305"/>
      <c r="AG16712" s="1954"/>
    </row>
    <row r="16714" spans="4:33" s="304" customFormat="1" ht="15.75" customHeight="1">
      <c r="D16714" s="305"/>
      <c r="AG16714" s="1954"/>
    </row>
    <row r="16716" spans="4:33" s="304" customFormat="1" ht="15.75" customHeight="1">
      <c r="D16716" s="305"/>
      <c r="AG16716" s="1954"/>
    </row>
    <row r="16718" spans="4:33" s="304" customFormat="1" ht="15.75" customHeight="1">
      <c r="D16718" s="305"/>
      <c r="AG16718" s="1954"/>
    </row>
    <row r="16720" spans="4:33" s="304" customFormat="1" ht="15.75" customHeight="1">
      <c r="D16720" s="305"/>
      <c r="AG16720" s="1954"/>
    </row>
    <row r="16722" spans="4:33" s="304" customFormat="1" ht="15.75" customHeight="1">
      <c r="D16722" s="305"/>
      <c r="AG16722" s="1954"/>
    </row>
    <row r="16724" spans="4:33" s="304" customFormat="1" ht="15.75" customHeight="1">
      <c r="D16724" s="305"/>
      <c r="AG16724" s="1954"/>
    </row>
    <row r="16726" spans="4:33" s="304" customFormat="1" ht="15.75" customHeight="1">
      <c r="D16726" s="305"/>
      <c r="AG16726" s="1954"/>
    </row>
    <row r="16728" spans="4:33" s="304" customFormat="1" ht="15.75" customHeight="1">
      <c r="D16728" s="305"/>
      <c r="AG16728" s="1954"/>
    </row>
    <row r="16730" spans="4:33" s="304" customFormat="1" ht="15.75" customHeight="1">
      <c r="D16730" s="305"/>
      <c r="AG16730" s="1954"/>
    </row>
    <row r="16732" spans="4:33" s="304" customFormat="1" ht="15.75" customHeight="1">
      <c r="D16732" s="305"/>
      <c r="AG16732" s="1954"/>
    </row>
    <row r="16734" spans="4:33" s="304" customFormat="1" ht="15.75" customHeight="1">
      <c r="D16734" s="305"/>
      <c r="AG16734" s="1954"/>
    </row>
    <row r="16736" spans="4:33" s="304" customFormat="1" ht="15.75" customHeight="1">
      <c r="D16736" s="305"/>
      <c r="AG16736" s="1954"/>
    </row>
    <row r="16738" spans="4:33" s="304" customFormat="1" ht="15.75" customHeight="1">
      <c r="D16738" s="305"/>
      <c r="AG16738" s="1954"/>
    </row>
    <row r="16740" spans="4:33" s="304" customFormat="1" ht="15.75" customHeight="1">
      <c r="D16740" s="305"/>
      <c r="AG16740" s="1954"/>
    </row>
    <row r="16742" spans="4:33" s="304" customFormat="1" ht="15.75" customHeight="1">
      <c r="D16742" s="305"/>
      <c r="AG16742" s="1954"/>
    </row>
    <row r="16744" spans="4:33" s="304" customFormat="1" ht="15.75" customHeight="1">
      <c r="D16744" s="305"/>
      <c r="AG16744" s="1954"/>
    </row>
    <row r="16746" spans="4:33" s="304" customFormat="1" ht="15.75" customHeight="1">
      <c r="D16746" s="305"/>
      <c r="AG16746" s="1954"/>
    </row>
    <row r="16748" spans="4:33" s="304" customFormat="1" ht="15.75" customHeight="1">
      <c r="D16748" s="305"/>
      <c r="AG16748" s="1954"/>
    </row>
    <row r="16750" spans="4:33" s="304" customFormat="1" ht="15.75" customHeight="1">
      <c r="D16750" s="305"/>
      <c r="AG16750" s="1954"/>
    </row>
    <row r="16752" spans="4:33" s="304" customFormat="1" ht="15.75" customHeight="1">
      <c r="D16752" s="305"/>
      <c r="AG16752" s="1954"/>
    </row>
    <row r="16754" spans="4:33" s="304" customFormat="1" ht="15.75" customHeight="1">
      <c r="D16754" s="305"/>
      <c r="AG16754" s="1954"/>
    </row>
    <row r="16756" spans="4:33" s="304" customFormat="1" ht="15.75" customHeight="1">
      <c r="D16756" s="305"/>
      <c r="AG16756" s="1954"/>
    </row>
    <row r="16758" spans="4:33" s="304" customFormat="1" ht="15.75" customHeight="1">
      <c r="D16758" s="305"/>
      <c r="AG16758" s="1954"/>
    </row>
    <row r="16760" spans="4:33" s="304" customFormat="1" ht="15.75" customHeight="1">
      <c r="D16760" s="305"/>
      <c r="AG16760" s="1954"/>
    </row>
    <row r="16762" spans="4:33" s="304" customFormat="1" ht="15.75" customHeight="1">
      <c r="D16762" s="305"/>
      <c r="AG16762" s="1954"/>
    </row>
    <row r="16764" spans="4:33" s="304" customFormat="1" ht="15.75" customHeight="1">
      <c r="D16764" s="305"/>
      <c r="AG16764" s="1954"/>
    </row>
    <row r="16766" spans="4:33" s="304" customFormat="1" ht="15.75" customHeight="1">
      <c r="D16766" s="305"/>
      <c r="AG16766" s="1954"/>
    </row>
    <row r="16768" spans="4:33" s="304" customFormat="1" ht="15.75" customHeight="1">
      <c r="D16768" s="305"/>
      <c r="AG16768" s="1954"/>
    </row>
    <row r="16770" spans="4:33" s="304" customFormat="1" ht="15.75" customHeight="1">
      <c r="D16770" s="305"/>
      <c r="AG16770" s="1954"/>
    </row>
    <row r="16772" spans="4:33" s="304" customFormat="1" ht="15.75" customHeight="1">
      <c r="D16772" s="305"/>
      <c r="AG16772" s="1954"/>
    </row>
    <row r="16774" spans="4:33" s="304" customFormat="1" ht="15.75" customHeight="1">
      <c r="D16774" s="305"/>
      <c r="AG16774" s="1954"/>
    </row>
    <row r="16776" spans="4:33" s="304" customFormat="1" ht="15.75" customHeight="1">
      <c r="D16776" s="305"/>
      <c r="AG16776" s="1954"/>
    </row>
    <row r="16778" spans="4:33" s="304" customFormat="1" ht="15.75" customHeight="1">
      <c r="D16778" s="305"/>
      <c r="AG16778" s="1954"/>
    </row>
    <row r="16780" spans="4:33" s="304" customFormat="1" ht="15.75" customHeight="1">
      <c r="D16780" s="305"/>
      <c r="AG16780" s="1954"/>
    </row>
    <row r="16782" spans="4:33" s="304" customFormat="1" ht="15.75" customHeight="1">
      <c r="D16782" s="305"/>
      <c r="AG16782" s="1954"/>
    </row>
    <row r="16784" spans="4:33" s="304" customFormat="1" ht="15.75" customHeight="1">
      <c r="D16784" s="305"/>
      <c r="AG16784" s="1954"/>
    </row>
    <row r="16786" spans="4:33" s="304" customFormat="1" ht="15.75" customHeight="1">
      <c r="D16786" s="305"/>
      <c r="AG16786" s="1954"/>
    </row>
    <row r="16788" spans="4:33" s="304" customFormat="1" ht="15.75" customHeight="1">
      <c r="D16788" s="305"/>
      <c r="AG16788" s="1954"/>
    </row>
    <row r="16790" spans="4:33" s="304" customFormat="1" ht="15.75" customHeight="1">
      <c r="D16790" s="305"/>
      <c r="AG16790" s="1954"/>
    </row>
    <row r="16792" spans="4:33" s="304" customFormat="1" ht="15.75" customHeight="1">
      <c r="D16792" s="305"/>
      <c r="AG16792" s="1954"/>
    </row>
    <row r="16794" spans="4:33" s="304" customFormat="1" ht="15.75" customHeight="1">
      <c r="D16794" s="305"/>
      <c r="AG16794" s="1954"/>
    </row>
    <row r="16796" spans="4:33" s="304" customFormat="1" ht="15.75" customHeight="1">
      <c r="D16796" s="305"/>
      <c r="AG16796" s="1954"/>
    </row>
    <row r="16798" spans="4:33" s="304" customFormat="1" ht="15.75" customHeight="1">
      <c r="D16798" s="305"/>
      <c r="AG16798" s="1954"/>
    </row>
    <row r="16800" spans="4:33" s="304" customFormat="1" ht="15.75" customHeight="1">
      <c r="D16800" s="305"/>
      <c r="AG16800" s="1954"/>
    </row>
    <row r="16802" spans="4:33" s="304" customFormat="1" ht="15.75" customHeight="1">
      <c r="D16802" s="305"/>
      <c r="AG16802" s="1954"/>
    </row>
    <row r="16804" spans="4:33" s="304" customFormat="1" ht="15.75" customHeight="1">
      <c r="D16804" s="305"/>
      <c r="AG16804" s="1954"/>
    </row>
    <row r="16806" spans="4:33" s="304" customFormat="1" ht="15.75" customHeight="1">
      <c r="D16806" s="305"/>
      <c r="AG16806" s="1954"/>
    </row>
    <row r="16808" spans="4:33" s="304" customFormat="1" ht="15.75" customHeight="1">
      <c r="D16808" s="305"/>
      <c r="AG16808" s="1954"/>
    </row>
    <row r="16810" spans="4:33" s="304" customFormat="1" ht="15.75" customHeight="1">
      <c r="D16810" s="305"/>
      <c r="AG16810" s="1954"/>
    </row>
    <row r="16812" spans="4:33" s="304" customFormat="1" ht="15.75" customHeight="1">
      <c r="D16812" s="305"/>
      <c r="AG16812" s="1954"/>
    </row>
    <row r="16814" spans="4:33" s="304" customFormat="1" ht="15.75" customHeight="1">
      <c r="D16814" s="305"/>
      <c r="AG16814" s="1954"/>
    </row>
    <row r="16816" spans="4:33" s="304" customFormat="1" ht="15.75" customHeight="1">
      <c r="D16816" s="305"/>
      <c r="AG16816" s="1954"/>
    </row>
    <row r="16818" spans="4:33" s="304" customFormat="1" ht="15.75" customHeight="1">
      <c r="D16818" s="305"/>
      <c r="AG16818" s="1954"/>
    </row>
    <row r="16820" spans="4:33" s="304" customFormat="1" ht="15.75" customHeight="1">
      <c r="D16820" s="305"/>
      <c r="AG16820" s="1954"/>
    </row>
    <row r="16822" spans="4:33" s="304" customFormat="1" ht="15.75" customHeight="1">
      <c r="D16822" s="305"/>
      <c r="AG16822" s="1954"/>
    </row>
    <row r="16824" spans="4:33" s="304" customFormat="1" ht="15.75" customHeight="1">
      <c r="D16824" s="305"/>
      <c r="AG16824" s="1954"/>
    </row>
    <row r="16826" spans="4:33" s="304" customFormat="1" ht="15.75" customHeight="1">
      <c r="D16826" s="305"/>
      <c r="AG16826" s="1954"/>
    </row>
    <row r="16828" spans="4:33" s="304" customFormat="1" ht="15.75" customHeight="1">
      <c r="D16828" s="305"/>
      <c r="AG16828" s="1954"/>
    </row>
    <row r="16830" spans="4:33" s="304" customFormat="1" ht="15.75" customHeight="1">
      <c r="D16830" s="305"/>
      <c r="AG16830" s="1954"/>
    </row>
    <row r="16832" spans="4:33" s="304" customFormat="1" ht="15.75" customHeight="1">
      <c r="D16832" s="305"/>
      <c r="AG16832" s="1954"/>
    </row>
    <row r="16834" spans="4:33" s="304" customFormat="1" ht="15.75" customHeight="1">
      <c r="D16834" s="305"/>
      <c r="AG16834" s="1954"/>
    </row>
    <row r="16836" spans="4:33" s="304" customFormat="1" ht="15.75" customHeight="1">
      <c r="D16836" s="305"/>
      <c r="AG16836" s="1954"/>
    </row>
    <row r="16838" spans="4:33" s="304" customFormat="1" ht="15.75" customHeight="1">
      <c r="D16838" s="305"/>
      <c r="AG16838" s="1954"/>
    </row>
    <row r="16840" spans="4:33" s="304" customFormat="1" ht="15.75" customHeight="1">
      <c r="D16840" s="305"/>
      <c r="AG16840" s="1954"/>
    </row>
    <row r="16842" spans="4:33" s="304" customFormat="1" ht="15.75" customHeight="1">
      <c r="D16842" s="305"/>
      <c r="AG16842" s="1954"/>
    </row>
    <row r="16844" spans="4:33" s="304" customFormat="1" ht="15.75" customHeight="1">
      <c r="D16844" s="305"/>
      <c r="AG16844" s="1954"/>
    </row>
    <row r="16846" spans="4:33" s="304" customFormat="1" ht="15.75" customHeight="1">
      <c r="D16846" s="305"/>
      <c r="AG16846" s="1954"/>
    </row>
    <row r="16848" spans="4:33" s="304" customFormat="1" ht="15.75" customHeight="1">
      <c r="D16848" s="305"/>
      <c r="AG16848" s="1954"/>
    </row>
    <row r="16850" spans="4:33" s="304" customFormat="1" ht="15.75" customHeight="1">
      <c r="D16850" s="305"/>
      <c r="AG16850" s="1954"/>
    </row>
    <row r="16852" spans="4:33" s="304" customFormat="1" ht="15.75" customHeight="1">
      <c r="D16852" s="305"/>
      <c r="AG16852" s="1954"/>
    </row>
    <row r="16854" spans="4:33" s="304" customFormat="1" ht="15.75" customHeight="1">
      <c r="D16854" s="305"/>
      <c r="AG16854" s="1954"/>
    </row>
    <row r="16856" spans="4:33" s="304" customFormat="1" ht="15.75" customHeight="1">
      <c r="D16856" s="305"/>
      <c r="AG16856" s="1954"/>
    </row>
    <row r="16858" spans="4:33" s="304" customFormat="1" ht="15.75" customHeight="1">
      <c r="D16858" s="305"/>
      <c r="AG16858" s="1954"/>
    </row>
    <row r="16860" spans="4:33" s="304" customFormat="1" ht="15.75" customHeight="1">
      <c r="D16860" s="305"/>
      <c r="AG16860" s="1954"/>
    </row>
    <row r="16862" spans="4:33" s="304" customFormat="1" ht="15.75" customHeight="1">
      <c r="D16862" s="305"/>
      <c r="AG16862" s="1954"/>
    </row>
    <row r="16864" spans="4:33" s="304" customFormat="1" ht="15.75" customHeight="1">
      <c r="D16864" s="305"/>
      <c r="AG16864" s="1954"/>
    </row>
    <row r="16866" spans="4:33" s="304" customFormat="1" ht="15.75" customHeight="1">
      <c r="D16866" s="305"/>
      <c r="AG16866" s="1954"/>
    </row>
    <row r="16868" spans="4:33" s="304" customFormat="1" ht="15.75" customHeight="1">
      <c r="D16868" s="305"/>
      <c r="AG16868" s="1954"/>
    </row>
    <row r="16870" spans="4:33" s="304" customFormat="1" ht="15.75" customHeight="1">
      <c r="D16870" s="305"/>
      <c r="AG16870" s="1954"/>
    </row>
    <row r="16872" spans="4:33" s="304" customFormat="1" ht="15.75" customHeight="1">
      <c r="D16872" s="305"/>
      <c r="AG16872" s="1954"/>
    </row>
    <row r="16874" spans="4:33" s="304" customFormat="1" ht="15.75" customHeight="1">
      <c r="D16874" s="305"/>
      <c r="AG16874" s="1954"/>
    </row>
    <row r="16876" spans="4:33" s="304" customFormat="1" ht="15.75" customHeight="1">
      <c r="D16876" s="305"/>
      <c r="AG16876" s="1954"/>
    </row>
    <row r="16878" spans="4:33" s="304" customFormat="1" ht="15.75" customHeight="1">
      <c r="D16878" s="305"/>
      <c r="AG16878" s="1954"/>
    </row>
    <row r="16880" spans="4:33" s="304" customFormat="1" ht="15.75" customHeight="1">
      <c r="D16880" s="305"/>
      <c r="AG16880" s="1954"/>
    </row>
    <row r="16882" spans="4:33" s="304" customFormat="1" ht="15.75" customHeight="1">
      <c r="D16882" s="305"/>
      <c r="AG16882" s="1954"/>
    </row>
    <row r="16884" spans="4:33" s="304" customFormat="1" ht="15.75" customHeight="1">
      <c r="D16884" s="305"/>
      <c r="AG16884" s="1954"/>
    </row>
    <row r="16886" spans="4:33" s="304" customFormat="1" ht="15.75" customHeight="1">
      <c r="D16886" s="305"/>
      <c r="AG16886" s="1954"/>
    </row>
    <row r="16888" spans="4:33" s="304" customFormat="1" ht="15.75" customHeight="1">
      <c r="D16888" s="305"/>
      <c r="AG16888" s="1954"/>
    </row>
    <row r="16890" spans="4:33" s="304" customFormat="1" ht="15.75" customHeight="1">
      <c r="D16890" s="305"/>
      <c r="AG16890" s="1954"/>
    </row>
    <row r="16892" spans="4:33" s="304" customFormat="1" ht="15.75" customHeight="1">
      <c r="D16892" s="305"/>
      <c r="AG16892" s="1954"/>
    </row>
    <row r="16894" spans="4:33" s="304" customFormat="1" ht="15.75" customHeight="1">
      <c r="D16894" s="305"/>
      <c r="AG16894" s="1954"/>
    </row>
    <row r="16896" spans="4:33" s="304" customFormat="1" ht="15.75" customHeight="1">
      <c r="D16896" s="305"/>
      <c r="AG16896" s="1954"/>
    </row>
    <row r="16898" spans="4:33" s="304" customFormat="1" ht="15.75" customHeight="1">
      <c r="D16898" s="305"/>
      <c r="AG16898" s="1954"/>
    </row>
    <row r="16900" spans="4:33" s="304" customFormat="1" ht="15.75" customHeight="1">
      <c r="D16900" s="305"/>
      <c r="AG16900" s="1954"/>
    </row>
    <row r="16902" spans="4:33" s="304" customFormat="1" ht="15.75" customHeight="1">
      <c r="D16902" s="305"/>
      <c r="AG16902" s="1954"/>
    </row>
    <row r="16904" spans="4:33" s="304" customFormat="1" ht="15.75" customHeight="1">
      <c r="D16904" s="305"/>
      <c r="AG16904" s="1954"/>
    </row>
    <row r="16906" spans="4:33" s="304" customFormat="1" ht="15.75" customHeight="1">
      <c r="D16906" s="305"/>
      <c r="AG16906" s="1954"/>
    </row>
    <row r="16908" spans="4:33" s="304" customFormat="1" ht="15.75" customHeight="1">
      <c r="D16908" s="305"/>
      <c r="AG16908" s="1954"/>
    </row>
    <row r="16910" spans="4:33" s="304" customFormat="1" ht="15.75" customHeight="1">
      <c r="D16910" s="305"/>
      <c r="AG16910" s="1954"/>
    </row>
    <row r="16912" spans="4:33" s="304" customFormat="1" ht="15.75" customHeight="1">
      <c r="D16912" s="305"/>
      <c r="AG16912" s="1954"/>
    </row>
    <row r="16914" spans="4:33" s="304" customFormat="1" ht="15.75" customHeight="1">
      <c r="D16914" s="305"/>
      <c r="AG16914" s="1954"/>
    </row>
    <row r="16916" spans="4:33" s="304" customFormat="1" ht="15.75" customHeight="1">
      <c r="D16916" s="305"/>
      <c r="AG16916" s="1954"/>
    </row>
    <row r="16918" spans="4:33" s="304" customFormat="1" ht="15.75" customHeight="1">
      <c r="D16918" s="305"/>
      <c r="AG16918" s="1954"/>
    </row>
    <row r="16920" spans="4:33" s="304" customFormat="1" ht="15.75" customHeight="1">
      <c r="D16920" s="305"/>
      <c r="AG16920" s="1954"/>
    </row>
    <row r="16922" spans="4:33" s="304" customFormat="1" ht="15.75" customHeight="1">
      <c r="D16922" s="305"/>
      <c r="AG16922" s="1954"/>
    </row>
    <row r="16924" spans="4:33" s="304" customFormat="1" ht="15.75" customHeight="1">
      <c r="D16924" s="305"/>
      <c r="AG16924" s="1954"/>
    </row>
    <row r="16926" spans="4:33" s="304" customFormat="1" ht="15.75" customHeight="1">
      <c r="D16926" s="305"/>
      <c r="AG16926" s="1954"/>
    </row>
    <row r="16928" spans="4:33" s="304" customFormat="1" ht="15.75" customHeight="1">
      <c r="D16928" s="305"/>
      <c r="AG16928" s="1954"/>
    </row>
    <row r="16930" spans="4:33" s="304" customFormat="1" ht="15.75" customHeight="1">
      <c r="D16930" s="305"/>
      <c r="AG16930" s="1954"/>
    </row>
    <row r="16932" spans="4:33" s="304" customFormat="1" ht="15.75" customHeight="1">
      <c r="D16932" s="305"/>
      <c r="AG16932" s="1954"/>
    </row>
    <row r="16934" spans="4:33" s="304" customFormat="1" ht="15.75" customHeight="1">
      <c r="D16934" s="305"/>
      <c r="AG16934" s="1954"/>
    </row>
    <row r="16936" spans="4:33" s="304" customFormat="1" ht="15.75" customHeight="1">
      <c r="D16936" s="305"/>
      <c r="AG16936" s="1954"/>
    </row>
    <row r="16938" spans="4:33" s="304" customFormat="1" ht="15.75" customHeight="1">
      <c r="D16938" s="305"/>
      <c r="AG16938" s="1954"/>
    </row>
    <row r="16940" spans="4:33" s="304" customFormat="1" ht="15.75" customHeight="1">
      <c r="D16940" s="305"/>
      <c r="AG16940" s="1954"/>
    </row>
    <row r="16942" spans="4:33" s="304" customFormat="1" ht="15.75" customHeight="1">
      <c r="D16942" s="305"/>
      <c r="AG16942" s="1954"/>
    </row>
    <row r="16944" spans="4:33" s="304" customFormat="1" ht="15.75" customHeight="1">
      <c r="D16944" s="305"/>
      <c r="AG16944" s="1954"/>
    </row>
    <row r="16946" spans="4:33" s="304" customFormat="1" ht="15.75" customHeight="1">
      <c r="D16946" s="305"/>
      <c r="AG16946" s="1954"/>
    </row>
    <row r="16948" spans="4:33" s="304" customFormat="1" ht="15.75" customHeight="1">
      <c r="D16948" s="305"/>
      <c r="AG16948" s="1954"/>
    </row>
    <row r="16950" spans="4:33" s="304" customFormat="1" ht="15.75" customHeight="1">
      <c r="D16950" s="305"/>
      <c r="AG16950" s="1954"/>
    </row>
    <row r="16952" spans="4:33" s="304" customFormat="1" ht="15.75" customHeight="1">
      <c r="D16952" s="305"/>
      <c r="AG16952" s="1954"/>
    </row>
    <row r="16954" spans="4:33" s="304" customFormat="1" ht="15.75" customHeight="1">
      <c r="D16954" s="305"/>
      <c r="AG16954" s="1954"/>
    </row>
    <row r="16956" spans="4:33" s="304" customFormat="1" ht="15.75" customHeight="1">
      <c r="D16956" s="305"/>
      <c r="AG16956" s="1954"/>
    </row>
    <row r="16958" spans="4:33" s="304" customFormat="1" ht="15.75" customHeight="1">
      <c r="D16958" s="305"/>
      <c r="AG16958" s="1954"/>
    </row>
    <row r="16960" spans="4:33" s="304" customFormat="1" ht="15.75" customHeight="1">
      <c r="D16960" s="305"/>
      <c r="AG16960" s="1954"/>
    </row>
    <row r="16962" spans="4:33" s="304" customFormat="1" ht="15.75" customHeight="1">
      <c r="D16962" s="305"/>
      <c r="AG16962" s="1954"/>
    </row>
    <row r="16964" spans="4:33" s="304" customFormat="1" ht="15.75" customHeight="1">
      <c r="D16964" s="305"/>
      <c r="AG16964" s="1954"/>
    </row>
    <row r="16966" spans="4:33" s="304" customFormat="1" ht="15.75" customHeight="1">
      <c r="D16966" s="305"/>
      <c r="AG16966" s="1954"/>
    </row>
    <row r="16968" spans="4:33" s="304" customFormat="1" ht="15.75" customHeight="1">
      <c r="D16968" s="305"/>
      <c r="AG16968" s="1954"/>
    </row>
    <row r="16970" spans="4:33" s="304" customFormat="1" ht="15.75" customHeight="1">
      <c r="D16970" s="305"/>
      <c r="AG16970" s="1954"/>
    </row>
    <row r="16972" spans="4:33" s="304" customFormat="1" ht="15.75" customHeight="1">
      <c r="D16972" s="305"/>
      <c r="AG16972" s="1954"/>
    </row>
    <row r="16974" spans="4:33" s="304" customFormat="1" ht="15.75" customHeight="1">
      <c r="D16974" s="305"/>
      <c r="AG16974" s="1954"/>
    </row>
    <row r="16976" spans="4:33" s="304" customFormat="1" ht="15.75" customHeight="1">
      <c r="D16976" s="305"/>
      <c r="AG16976" s="1954"/>
    </row>
    <row r="16978" spans="4:33" s="304" customFormat="1" ht="15.75" customHeight="1">
      <c r="D16978" s="305"/>
      <c r="AG16978" s="1954"/>
    </row>
    <row r="16980" spans="4:33" s="304" customFormat="1" ht="15.75" customHeight="1">
      <c r="D16980" s="305"/>
      <c r="AG16980" s="1954"/>
    </row>
    <row r="16982" spans="4:33" s="304" customFormat="1" ht="15.75" customHeight="1">
      <c r="D16982" s="305"/>
      <c r="AG16982" s="1954"/>
    </row>
    <row r="16984" spans="4:33" s="304" customFormat="1" ht="15.75" customHeight="1">
      <c r="D16984" s="305"/>
      <c r="AG16984" s="1954"/>
    </row>
    <row r="16986" spans="4:33" s="304" customFormat="1" ht="15.75" customHeight="1">
      <c r="D16986" s="305"/>
      <c r="AG16986" s="1954"/>
    </row>
    <row r="16988" spans="4:33" s="304" customFormat="1" ht="15.75" customHeight="1">
      <c r="D16988" s="305"/>
      <c r="AG16988" s="1954"/>
    </row>
    <row r="16990" spans="4:33" s="304" customFormat="1" ht="15.75" customHeight="1">
      <c r="D16990" s="305"/>
      <c r="AG16990" s="1954"/>
    </row>
    <row r="16992" spans="4:33" s="304" customFormat="1" ht="15.75" customHeight="1">
      <c r="D16992" s="305"/>
      <c r="AG16992" s="1954"/>
    </row>
    <row r="16994" spans="4:33" s="304" customFormat="1" ht="15.75" customHeight="1">
      <c r="D16994" s="305"/>
      <c r="AG16994" s="1954"/>
    </row>
    <row r="16996" spans="4:33" s="304" customFormat="1" ht="15.75" customHeight="1">
      <c r="D16996" s="305"/>
      <c r="AG16996" s="1954"/>
    </row>
    <row r="16998" spans="4:33" s="304" customFormat="1" ht="15.75" customHeight="1">
      <c r="D16998" s="305"/>
      <c r="AG16998" s="1954"/>
    </row>
    <row r="17000" spans="4:33" s="304" customFormat="1" ht="15.75" customHeight="1">
      <c r="D17000" s="305"/>
      <c r="AG17000" s="1954"/>
    </row>
    <row r="17002" spans="4:33" s="304" customFormat="1" ht="15.75" customHeight="1">
      <c r="D17002" s="305"/>
      <c r="AG17002" s="1954"/>
    </row>
    <row r="17004" spans="4:33" s="304" customFormat="1" ht="15.75" customHeight="1">
      <c r="D17004" s="305"/>
      <c r="AG17004" s="1954"/>
    </row>
    <row r="17006" spans="4:33" s="304" customFormat="1" ht="15.75" customHeight="1">
      <c r="D17006" s="305"/>
      <c r="AG17006" s="1954"/>
    </row>
    <row r="17008" spans="4:33" s="304" customFormat="1" ht="15.75" customHeight="1">
      <c r="D17008" s="305"/>
      <c r="AG17008" s="1954"/>
    </row>
    <row r="17010" spans="4:33" s="304" customFormat="1" ht="15.75" customHeight="1">
      <c r="D17010" s="305"/>
      <c r="AG17010" s="1954"/>
    </row>
    <row r="17012" spans="4:33" s="304" customFormat="1" ht="15.75" customHeight="1">
      <c r="D17012" s="305"/>
      <c r="AG17012" s="1954"/>
    </row>
    <row r="17014" spans="4:33" s="304" customFormat="1" ht="15.75" customHeight="1">
      <c r="D17014" s="305"/>
      <c r="AG17014" s="1954"/>
    </row>
    <row r="17016" spans="4:33" s="304" customFormat="1" ht="15.75" customHeight="1">
      <c r="D17016" s="305"/>
      <c r="AG17016" s="1954"/>
    </row>
    <row r="17018" spans="4:33" s="304" customFormat="1" ht="15.75" customHeight="1">
      <c r="D17018" s="305"/>
      <c r="AG17018" s="1954"/>
    </row>
    <row r="17020" spans="4:33" s="304" customFormat="1" ht="15.75" customHeight="1">
      <c r="D17020" s="305"/>
      <c r="AG17020" s="1954"/>
    </row>
    <row r="17022" spans="4:33" s="304" customFormat="1" ht="15.75" customHeight="1">
      <c r="D17022" s="305"/>
      <c r="AG17022" s="1954"/>
    </row>
    <row r="17024" spans="4:33" s="304" customFormat="1" ht="15.75" customHeight="1">
      <c r="D17024" s="305"/>
      <c r="AG17024" s="1954"/>
    </row>
    <row r="17026" spans="4:33" s="304" customFormat="1" ht="15.75" customHeight="1">
      <c r="D17026" s="305"/>
      <c r="AG17026" s="1954"/>
    </row>
    <row r="17028" spans="4:33" s="304" customFormat="1" ht="15.75" customHeight="1">
      <c r="D17028" s="305"/>
      <c r="AG17028" s="1954"/>
    </row>
    <row r="17030" spans="4:33" s="304" customFormat="1" ht="15.75" customHeight="1">
      <c r="D17030" s="305"/>
      <c r="AG17030" s="1954"/>
    </row>
    <row r="17032" spans="4:33" s="304" customFormat="1" ht="15.75" customHeight="1">
      <c r="D17032" s="305"/>
      <c r="AG17032" s="1954"/>
    </row>
    <row r="17034" spans="4:33" s="304" customFormat="1" ht="15.75" customHeight="1">
      <c r="D17034" s="305"/>
      <c r="AG17034" s="1954"/>
    </row>
    <row r="17036" spans="4:33" s="304" customFormat="1" ht="15.75" customHeight="1">
      <c r="D17036" s="305"/>
      <c r="AG17036" s="1954"/>
    </row>
    <row r="17038" spans="4:33" s="304" customFormat="1" ht="15.75" customHeight="1">
      <c r="D17038" s="305"/>
      <c r="AG17038" s="1954"/>
    </row>
    <row r="17040" spans="4:33" s="304" customFormat="1" ht="15.75" customHeight="1">
      <c r="D17040" s="305"/>
      <c r="AG17040" s="1954"/>
    </row>
    <row r="17042" spans="4:33" s="304" customFormat="1" ht="15.75" customHeight="1">
      <c r="D17042" s="305"/>
      <c r="AG17042" s="1954"/>
    </row>
    <row r="17044" spans="4:33" s="304" customFormat="1" ht="15.75" customHeight="1">
      <c r="D17044" s="305"/>
      <c r="AG17044" s="1954"/>
    </row>
    <row r="17046" spans="4:33" s="304" customFormat="1" ht="15.75" customHeight="1">
      <c r="D17046" s="305"/>
      <c r="AG17046" s="1954"/>
    </row>
    <row r="17048" spans="4:33" s="304" customFormat="1" ht="15.75" customHeight="1">
      <c r="D17048" s="305"/>
      <c r="AG17048" s="1954"/>
    </row>
    <row r="17050" spans="4:33" s="304" customFormat="1" ht="15.75" customHeight="1">
      <c r="D17050" s="305"/>
      <c r="AG17050" s="1954"/>
    </row>
    <row r="17052" spans="4:33" s="304" customFormat="1" ht="15.75" customHeight="1">
      <c r="D17052" s="305"/>
      <c r="AG17052" s="1954"/>
    </row>
    <row r="17054" spans="4:33" s="304" customFormat="1" ht="15.75" customHeight="1">
      <c r="D17054" s="305"/>
      <c r="AG17054" s="1954"/>
    </row>
    <row r="17056" spans="4:33" s="304" customFormat="1" ht="15.75" customHeight="1">
      <c r="D17056" s="305"/>
      <c r="AG17056" s="1954"/>
    </row>
    <row r="17058" spans="4:33" s="304" customFormat="1" ht="15.75" customHeight="1">
      <c r="D17058" s="305"/>
      <c r="AG17058" s="1954"/>
    </row>
    <row r="17060" spans="4:33" s="304" customFormat="1" ht="15.75" customHeight="1">
      <c r="D17060" s="305"/>
      <c r="AG17060" s="1954"/>
    </row>
    <row r="17062" spans="4:33" s="304" customFormat="1" ht="15.75" customHeight="1">
      <c r="D17062" s="305"/>
      <c r="AG17062" s="1954"/>
    </row>
    <row r="17064" spans="4:33" s="304" customFormat="1" ht="15.75" customHeight="1">
      <c r="D17064" s="305"/>
      <c r="AG17064" s="1954"/>
    </row>
    <row r="17066" spans="4:33" s="304" customFormat="1" ht="15.75" customHeight="1">
      <c r="D17066" s="305"/>
      <c r="AG17066" s="1954"/>
    </row>
    <row r="17068" spans="4:33" s="304" customFormat="1" ht="15.75" customHeight="1">
      <c r="D17068" s="305"/>
      <c r="AG17068" s="1954"/>
    </row>
    <row r="17070" spans="4:33" s="304" customFormat="1" ht="15.75" customHeight="1">
      <c r="D17070" s="305"/>
      <c r="AG17070" s="1954"/>
    </row>
    <row r="17072" spans="4:33" s="304" customFormat="1" ht="15.75" customHeight="1">
      <c r="D17072" s="305"/>
      <c r="AG17072" s="1954"/>
    </row>
    <row r="17074" spans="4:33" s="304" customFormat="1" ht="15.75" customHeight="1">
      <c r="D17074" s="305"/>
      <c r="AG17074" s="1954"/>
    </row>
    <row r="17076" spans="4:33" s="304" customFormat="1" ht="15.75" customHeight="1">
      <c r="D17076" s="305"/>
      <c r="AG17076" s="1954"/>
    </row>
    <row r="17078" spans="4:33" s="304" customFormat="1" ht="15.75" customHeight="1">
      <c r="D17078" s="305"/>
      <c r="AG17078" s="1954"/>
    </row>
    <row r="17080" spans="4:33" s="304" customFormat="1" ht="15.75" customHeight="1">
      <c r="D17080" s="305"/>
      <c r="AG17080" s="1954"/>
    </row>
    <row r="17082" spans="4:33" s="304" customFormat="1" ht="15.75" customHeight="1">
      <c r="D17082" s="305"/>
      <c r="AG17082" s="1954"/>
    </row>
    <row r="17084" spans="4:33" s="304" customFormat="1" ht="15.75" customHeight="1">
      <c r="D17084" s="305"/>
      <c r="AG17084" s="1954"/>
    </row>
    <row r="17086" spans="4:33" s="304" customFormat="1" ht="15.75" customHeight="1">
      <c r="D17086" s="305"/>
      <c r="AG17086" s="1954"/>
    </row>
    <row r="17088" spans="4:33" s="304" customFormat="1" ht="15.75" customHeight="1">
      <c r="D17088" s="305"/>
      <c r="AG17088" s="1954"/>
    </row>
    <row r="17090" spans="4:33" s="304" customFormat="1" ht="15.75" customHeight="1">
      <c r="D17090" s="305"/>
      <c r="AG17090" s="1954"/>
    </row>
    <row r="17092" spans="4:33" s="304" customFormat="1" ht="15.75" customHeight="1">
      <c r="D17092" s="305"/>
      <c r="AG17092" s="1954"/>
    </row>
    <row r="17094" spans="4:33" s="304" customFormat="1" ht="15.75" customHeight="1">
      <c r="D17094" s="305"/>
      <c r="AG17094" s="1954"/>
    </row>
    <row r="17096" spans="4:33" s="304" customFormat="1" ht="15.75" customHeight="1">
      <c r="D17096" s="305"/>
      <c r="AG17096" s="1954"/>
    </row>
    <row r="17098" spans="4:33" s="304" customFormat="1" ht="15.75" customHeight="1">
      <c r="D17098" s="305"/>
      <c r="AG17098" s="1954"/>
    </row>
    <row r="17100" spans="4:33" s="304" customFormat="1" ht="15.75" customHeight="1">
      <c r="D17100" s="305"/>
      <c r="AG17100" s="1954"/>
    </row>
    <row r="17102" spans="4:33" s="304" customFormat="1" ht="15.75" customHeight="1">
      <c r="D17102" s="305"/>
      <c r="AG17102" s="1954"/>
    </row>
    <row r="17104" spans="4:33" s="304" customFormat="1" ht="15.75" customHeight="1">
      <c r="D17104" s="305"/>
      <c r="AG17104" s="1954"/>
    </row>
    <row r="17106" spans="4:33" s="304" customFormat="1" ht="15.75" customHeight="1">
      <c r="D17106" s="305"/>
      <c r="AG17106" s="1954"/>
    </row>
    <row r="17108" spans="4:33" s="304" customFormat="1" ht="15.75" customHeight="1">
      <c r="D17108" s="305"/>
      <c r="AG17108" s="1954"/>
    </row>
    <row r="17110" spans="4:33" s="304" customFormat="1" ht="15.75" customHeight="1">
      <c r="D17110" s="305"/>
      <c r="AG17110" s="1954"/>
    </row>
    <row r="17112" spans="4:33" s="304" customFormat="1" ht="15.75" customHeight="1">
      <c r="D17112" s="305"/>
      <c r="AG17112" s="1954"/>
    </row>
    <row r="17114" spans="4:33" s="304" customFormat="1" ht="15.75" customHeight="1">
      <c r="D17114" s="305"/>
      <c r="AG17114" s="1954"/>
    </row>
    <row r="17116" spans="4:33" s="304" customFormat="1" ht="15.75" customHeight="1">
      <c r="D17116" s="305"/>
      <c r="AG17116" s="1954"/>
    </row>
    <row r="17118" spans="4:33" s="304" customFormat="1" ht="15.75" customHeight="1">
      <c r="D17118" s="305"/>
      <c r="AG17118" s="1954"/>
    </row>
    <row r="17120" spans="4:33" s="304" customFormat="1" ht="15.75" customHeight="1">
      <c r="D17120" s="305"/>
      <c r="AG17120" s="1954"/>
    </row>
    <row r="17122" spans="4:33" s="304" customFormat="1" ht="15.75" customHeight="1">
      <c r="D17122" s="305"/>
      <c r="AG17122" s="1954"/>
    </row>
    <row r="17124" spans="4:33" s="304" customFormat="1" ht="15.75" customHeight="1">
      <c r="D17124" s="305"/>
      <c r="AG17124" s="1954"/>
    </row>
    <row r="17126" spans="4:33" s="304" customFormat="1" ht="15.75" customHeight="1">
      <c r="D17126" s="305"/>
      <c r="AG17126" s="1954"/>
    </row>
    <row r="17128" spans="4:33" s="304" customFormat="1" ht="15.75" customHeight="1">
      <c r="D17128" s="305"/>
      <c r="AG17128" s="1954"/>
    </row>
    <row r="17130" spans="4:33" s="304" customFormat="1" ht="15.75" customHeight="1">
      <c r="D17130" s="305"/>
      <c r="AG17130" s="1954"/>
    </row>
    <row r="17132" spans="4:33" s="304" customFormat="1" ht="15.75" customHeight="1">
      <c r="D17132" s="305"/>
      <c r="AG17132" s="1954"/>
    </row>
    <row r="17134" spans="4:33" s="304" customFormat="1" ht="15.75" customHeight="1">
      <c r="D17134" s="305"/>
      <c r="AG17134" s="1954"/>
    </row>
    <row r="17136" spans="4:33" s="304" customFormat="1" ht="15.75" customHeight="1">
      <c r="D17136" s="305"/>
      <c r="AG17136" s="1954"/>
    </row>
    <row r="17138" spans="4:33" s="304" customFormat="1" ht="15.75" customHeight="1">
      <c r="D17138" s="305"/>
      <c r="AG17138" s="1954"/>
    </row>
    <row r="17140" spans="4:33" s="304" customFormat="1" ht="15.75" customHeight="1">
      <c r="D17140" s="305"/>
      <c r="AG17140" s="1954"/>
    </row>
    <row r="17142" spans="4:33" s="304" customFormat="1" ht="15.75" customHeight="1">
      <c r="D17142" s="305"/>
      <c r="AG17142" s="1954"/>
    </row>
    <row r="17144" spans="4:33" s="304" customFormat="1" ht="15.75" customHeight="1">
      <c r="D17144" s="305"/>
      <c r="AG17144" s="1954"/>
    </row>
    <row r="17146" spans="4:33" s="304" customFormat="1" ht="15.75" customHeight="1">
      <c r="D17146" s="305"/>
      <c r="AG17146" s="1954"/>
    </row>
    <row r="17148" spans="4:33" s="304" customFormat="1" ht="15.75" customHeight="1">
      <c r="D17148" s="305"/>
      <c r="AG17148" s="1954"/>
    </row>
    <row r="17150" spans="4:33" s="304" customFormat="1" ht="15.75" customHeight="1">
      <c r="D17150" s="305"/>
      <c r="AG17150" s="1954"/>
    </row>
    <row r="17152" spans="4:33" s="304" customFormat="1" ht="15.75" customHeight="1">
      <c r="D17152" s="305"/>
      <c r="AG17152" s="1954"/>
    </row>
    <row r="17154" spans="4:33" s="304" customFormat="1" ht="15.75" customHeight="1">
      <c r="D17154" s="305"/>
      <c r="AG17154" s="1954"/>
    </row>
    <row r="17156" spans="4:33" s="304" customFormat="1" ht="15.75" customHeight="1">
      <c r="D17156" s="305"/>
      <c r="AG17156" s="1954"/>
    </row>
    <row r="17158" spans="4:33" s="304" customFormat="1" ht="15.75" customHeight="1">
      <c r="D17158" s="305"/>
      <c r="AG17158" s="1954"/>
    </row>
    <row r="17160" spans="4:33" s="304" customFormat="1" ht="15.75" customHeight="1">
      <c r="D17160" s="305"/>
      <c r="AG17160" s="1954"/>
    </row>
    <row r="17162" spans="4:33" s="304" customFormat="1" ht="15.75" customHeight="1">
      <c r="D17162" s="305"/>
      <c r="AG17162" s="1954"/>
    </row>
    <row r="17164" spans="4:33" s="304" customFormat="1" ht="15.75" customHeight="1">
      <c r="D17164" s="305"/>
      <c r="AG17164" s="1954"/>
    </row>
    <row r="17166" spans="4:33" s="304" customFormat="1" ht="15.75" customHeight="1">
      <c r="D17166" s="305"/>
      <c r="AG17166" s="1954"/>
    </row>
    <row r="17168" spans="4:33" s="304" customFormat="1" ht="15.75" customHeight="1">
      <c r="D17168" s="305"/>
      <c r="AG17168" s="1954"/>
    </row>
    <row r="17170" spans="4:33" s="304" customFormat="1" ht="15.75" customHeight="1">
      <c r="D17170" s="305"/>
      <c r="AG17170" s="1954"/>
    </row>
    <row r="17172" spans="4:33" s="304" customFormat="1" ht="15.75" customHeight="1">
      <c r="D17172" s="305"/>
      <c r="AG17172" s="1954"/>
    </row>
    <row r="17174" spans="4:33" s="304" customFormat="1" ht="15.75" customHeight="1">
      <c r="D17174" s="305"/>
      <c r="AG17174" s="1954"/>
    </row>
    <row r="17176" spans="4:33" s="304" customFormat="1" ht="15.75" customHeight="1">
      <c r="D17176" s="305"/>
      <c r="AG17176" s="1954"/>
    </row>
    <row r="17178" spans="4:33" s="304" customFormat="1" ht="15.75" customHeight="1">
      <c r="D17178" s="305"/>
      <c r="AG17178" s="1954"/>
    </row>
    <row r="17180" spans="4:33" s="304" customFormat="1" ht="15.75" customHeight="1">
      <c r="D17180" s="305"/>
      <c r="AG17180" s="1954"/>
    </row>
    <row r="17182" spans="4:33" s="304" customFormat="1" ht="15.75" customHeight="1">
      <c r="D17182" s="305"/>
      <c r="AG17182" s="1954"/>
    </row>
    <row r="17184" spans="4:33" s="304" customFormat="1" ht="15.75" customHeight="1">
      <c r="D17184" s="305"/>
      <c r="AG17184" s="1954"/>
    </row>
    <row r="17186" spans="4:33" s="304" customFormat="1" ht="15.75" customHeight="1">
      <c r="D17186" s="305"/>
      <c r="AG17186" s="1954"/>
    </row>
    <row r="17188" spans="4:33" s="304" customFormat="1" ht="15.75" customHeight="1">
      <c r="D17188" s="305"/>
      <c r="AG17188" s="1954"/>
    </row>
    <row r="17190" spans="4:33" s="304" customFormat="1" ht="15.75" customHeight="1">
      <c r="D17190" s="305"/>
      <c r="AG17190" s="1954"/>
    </row>
    <row r="17192" spans="4:33" s="304" customFormat="1" ht="15.75" customHeight="1">
      <c r="D17192" s="305"/>
      <c r="AG17192" s="1954"/>
    </row>
    <row r="17194" spans="4:33" s="304" customFormat="1" ht="15.75" customHeight="1">
      <c r="D17194" s="305"/>
      <c r="AG17194" s="1954"/>
    </row>
    <row r="17196" spans="4:33" s="304" customFormat="1" ht="15.75" customHeight="1">
      <c r="D17196" s="305"/>
      <c r="AG17196" s="1954"/>
    </row>
    <row r="17198" spans="4:33" s="304" customFormat="1" ht="15.75" customHeight="1">
      <c r="D17198" s="305"/>
      <c r="AG17198" s="1954"/>
    </row>
    <row r="17200" spans="4:33" s="304" customFormat="1" ht="15.75" customHeight="1">
      <c r="D17200" s="305"/>
      <c r="AG17200" s="1954"/>
    </row>
    <row r="17202" spans="4:33" s="304" customFormat="1" ht="15.75" customHeight="1">
      <c r="D17202" s="305"/>
      <c r="AG17202" s="1954"/>
    </row>
    <row r="17204" spans="4:33" s="304" customFormat="1" ht="15.75" customHeight="1">
      <c r="D17204" s="305"/>
      <c r="AG17204" s="1954"/>
    </row>
    <row r="17206" spans="4:33" s="304" customFormat="1" ht="15.75" customHeight="1">
      <c r="D17206" s="305"/>
      <c r="AG17206" s="1954"/>
    </row>
    <row r="17208" spans="4:33" s="304" customFormat="1" ht="15.75" customHeight="1">
      <c r="D17208" s="305"/>
      <c r="AG17208" s="1954"/>
    </row>
    <row r="17210" spans="4:33" s="304" customFormat="1" ht="15.75" customHeight="1">
      <c r="D17210" s="305"/>
      <c r="AG17210" s="1954"/>
    </row>
    <row r="17212" spans="4:33" s="304" customFormat="1" ht="15.75" customHeight="1">
      <c r="D17212" s="305"/>
      <c r="AG17212" s="1954"/>
    </row>
    <row r="17214" spans="4:33" s="304" customFormat="1" ht="15.75" customHeight="1">
      <c r="D17214" s="305"/>
      <c r="AG17214" s="1954"/>
    </row>
    <row r="17216" spans="4:33" s="304" customFormat="1" ht="15.75" customHeight="1">
      <c r="D17216" s="305"/>
      <c r="AG17216" s="1954"/>
    </row>
    <row r="17218" spans="4:33" s="304" customFormat="1" ht="15.75" customHeight="1">
      <c r="D17218" s="305"/>
      <c r="AG17218" s="1954"/>
    </row>
    <row r="17220" spans="4:33" s="304" customFormat="1" ht="15.75" customHeight="1">
      <c r="D17220" s="305"/>
      <c r="AG17220" s="1954"/>
    </row>
    <row r="17222" spans="4:33" s="304" customFormat="1" ht="15.75" customHeight="1">
      <c r="D17222" s="305"/>
      <c r="AG17222" s="1954"/>
    </row>
    <row r="17224" spans="4:33" s="304" customFormat="1" ht="15.75" customHeight="1">
      <c r="D17224" s="305"/>
      <c r="AG17224" s="1954"/>
    </row>
    <row r="17226" spans="4:33" s="304" customFormat="1" ht="15.75" customHeight="1">
      <c r="D17226" s="305"/>
      <c r="AG17226" s="1954"/>
    </row>
    <row r="17228" spans="4:33" s="304" customFormat="1" ht="15.75" customHeight="1">
      <c r="D17228" s="305"/>
      <c r="AG17228" s="1954"/>
    </row>
    <row r="17230" spans="4:33" s="304" customFormat="1" ht="15.75" customHeight="1">
      <c r="D17230" s="305"/>
      <c r="AG17230" s="1954"/>
    </row>
    <row r="17232" spans="4:33" s="304" customFormat="1" ht="15.75" customHeight="1">
      <c r="D17232" s="305"/>
      <c r="AG17232" s="1954"/>
    </row>
    <row r="17234" spans="4:33" s="304" customFormat="1" ht="15.75" customHeight="1">
      <c r="D17234" s="305"/>
      <c r="AG17234" s="1954"/>
    </row>
    <row r="17236" spans="4:33" s="304" customFormat="1" ht="15.75" customHeight="1">
      <c r="D17236" s="305"/>
      <c r="AG17236" s="1954"/>
    </row>
    <row r="17238" spans="4:33" s="304" customFormat="1" ht="15.75" customHeight="1">
      <c r="D17238" s="305"/>
      <c r="AG17238" s="1954"/>
    </row>
    <row r="17240" spans="4:33" s="304" customFormat="1" ht="15.75" customHeight="1">
      <c r="D17240" s="305"/>
      <c r="AG17240" s="1954"/>
    </row>
    <row r="17242" spans="4:33" s="304" customFormat="1" ht="15.75" customHeight="1">
      <c r="D17242" s="305"/>
      <c r="AG17242" s="1954"/>
    </row>
    <row r="17244" spans="4:33" s="304" customFormat="1" ht="15.75" customHeight="1">
      <c r="D17244" s="305"/>
      <c r="AG17244" s="1954"/>
    </row>
    <row r="17246" spans="4:33" s="304" customFormat="1" ht="15.75" customHeight="1">
      <c r="D17246" s="305"/>
      <c r="AG17246" s="1954"/>
    </row>
    <row r="17248" spans="4:33" s="304" customFormat="1" ht="15.75" customHeight="1">
      <c r="D17248" s="305"/>
      <c r="AG17248" s="1954"/>
    </row>
    <row r="17250" spans="4:33" s="304" customFormat="1" ht="15.75" customHeight="1">
      <c r="D17250" s="305"/>
      <c r="AG17250" s="1954"/>
    </row>
    <row r="17252" spans="4:33" s="304" customFormat="1" ht="15.75" customHeight="1">
      <c r="D17252" s="305"/>
      <c r="AG17252" s="1954"/>
    </row>
    <row r="17254" spans="4:33" s="304" customFormat="1" ht="15.75" customHeight="1">
      <c r="D17254" s="305"/>
      <c r="AG17254" s="1954"/>
    </row>
    <row r="17256" spans="4:33" s="304" customFormat="1" ht="15.75" customHeight="1">
      <c r="D17256" s="305"/>
      <c r="AG17256" s="1954"/>
    </row>
    <row r="17258" spans="4:33" s="304" customFormat="1" ht="15.75" customHeight="1">
      <c r="D17258" s="305"/>
      <c r="AG17258" s="1954"/>
    </row>
    <row r="17260" spans="4:33" s="304" customFormat="1" ht="15.75" customHeight="1">
      <c r="D17260" s="305"/>
      <c r="AG17260" s="1954"/>
    </row>
    <row r="17262" spans="4:33" s="304" customFormat="1" ht="15.75" customHeight="1">
      <c r="D17262" s="305"/>
      <c r="AG17262" s="1954"/>
    </row>
    <row r="17264" spans="4:33" s="304" customFormat="1" ht="15.75" customHeight="1">
      <c r="D17264" s="305"/>
      <c r="AG17264" s="1954"/>
    </row>
    <row r="17266" spans="4:33" s="304" customFormat="1" ht="15.75" customHeight="1">
      <c r="D17266" s="305"/>
      <c r="AG17266" s="1954"/>
    </row>
    <row r="17268" spans="4:33" s="304" customFormat="1" ht="15.75" customHeight="1">
      <c r="D17268" s="305"/>
      <c r="AG17268" s="1954"/>
    </row>
    <row r="17270" spans="4:33" s="304" customFormat="1" ht="15.75" customHeight="1">
      <c r="D17270" s="305"/>
      <c r="AG17270" s="1954"/>
    </row>
    <row r="17272" spans="4:33" s="304" customFormat="1" ht="15.75" customHeight="1">
      <c r="D17272" s="305"/>
      <c r="AG17272" s="1954"/>
    </row>
    <row r="17274" spans="4:33" s="304" customFormat="1" ht="15.75" customHeight="1">
      <c r="D17274" s="305"/>
      <c r="AG17274" s="1954"/>
    </row>
    <row r="17276" spans="4:33" s="304" customFormat="1" ht="15.75" customHeight="1">
      <c r="D17276" s="305"/>
      <c r="AG17276" s="1954"/>
    </row>
    <row r="17278" spans="4:33" s="304" customFormat="1" ht="15.75" customHeight="1">
      <c r="D17278" s="305"/>
      <c r="AG17278" s="1954"/>
    </row>
    <row r="17280" spans="4:33" s="304" customFormat="1" ht="15.75" customHeight="1">
      <c r="D17280" s="305"/>
      <c r="AG17280" s="1954"/>
    </row>
    <row r="17282" spans="4:33" s="304" customFormat="1" ht="15.75" customHeight="1">
      <c r="D17282" s="305"/>
      <c r="AG17282" s="1954"/>
    </row>
    <row r="17284" spans="4:33" s="304" customFormat="1" ht="15.75" customHeight="1">
      <c r="D17284" s="305"/>
      <c r="AG17284" s="1954"/>
    </row>
    <row r="17286" spans="4:33" s="304" customFormat="1" ht="15.75" customHeight="1">
      <c r="D17286" s="305"/>
      <c r="AG17286" s="1954"/>
    </row>
    <row r="17288" spans="4:33" s="304" customFormat="1" ht="15.75" customHeight="1">
      <c r="D17288" s="305"/>
      <c r="AG17288" s="1954"/>
    </row>
    <row r="17290" spans="4:33" s="304" customFormat="1" ht="15.75" customHeight="1">
      <c r="D17290" s="305"/>
      <c r="AG17290" s="1954"/>
    </row>
    <row r="17292" spans="4:33" s="304" customFormat="1" ht="15.75" customHeight="1">
      <c r="D17292" s="305"/>
      <c r="AG17292" s="1954"/>
    </row>
    <row r="17294" spans="4:33" s="304" customFormat="1" ht="15.75" customHeight="1">
      <c r="D17294" s="305"/>
      <c r="AG17294" s="1954"/>
    </row>
    <row r="17296" spans="4:33" s="304" customFormat="1" ht="15.75" customHeight="1">
      <c r="D17296" s="305"/>
      <c r="AG17296" s="1954"/>
    </row>
    <row r="17298" spans="4:33" s="304" customFormat="1" ht="15.75" customHeight="1">
      <c r="D17298" s="305"/>
      <c r="AG17298" s="1954"/>
    </row>
    <row r="17300" spans="4:33" s="304" customFormat="1" ht="15.75" customHeight="1">
      <c r="D17300" s="305"/>
      <c r="AG17300" s="1954"/>
    </row>
    <row r="17302" spans="4:33" s="304" customFormat="1" ht="15.75" customHeight="1">
      <c r="D17302" s="305"/>
      <c r="AG17302" s="1954"/>
    </row>
    <row r="17304" spans="4:33" s="304" customFormat="1" ht="15.75" customHeight="1">
      <c r="D17304" s="305"/>
      <c r="AG17304" s="1954"/>
    </row>
    <row r="17306" spans="4:33" s="304" customFormat="1" ht="15.75" customHeight="1">
      <c r="D17306" s="305"/>
      <c r="AG17306" s="1954"/>
    </row>
    <row r="17308" spans="4:33" s="304" customFormat="1" ht="15.75" customHeight="1">
      <c r="D17308" s="305"/>
      <c r="AG17308" s="1954"/>
    </row>
    <row r="17310" spans="4:33" s="304" customFormat="1" ht="15.75" customHeight="1">
      <c r="D17310" s="305"/>
      <c r="AG17310" s="1954"/>
    </row>
    <row r="17312" spans="4:33" s="304" customFormat="1" ht="15.75" customHeight="1">
      <c r="D17312" s="305"/>
      <c r="AG17312" s="1954"/>
    </row>
    <row r="17314" spans="4:33" s="304" customFormat="1" ht="15.75" customHeight="1">
      <c r="D17314" s="305"/>
      <c r="AG17314" s="1954"/>
    </row>
    <row r="17316" spans="4:33" s="304" customFormat="1" ht="15.75" customHeight="1">
      <c r="D17316" s="305"/>
      <c r="AG17316" s="1954"/>
    </row>
    <row r="17318" spans="4:33" s="304" customFormat="1" ht="15.75" customHeight="1">
      <c r="D17318" s="305"/>
      <c r="AG17318" s="1954"/>
    </row>
    <row r="17320" spans="4:33" s="304" customFormat="1" ht="15.75" customHeight="1">
      <c r="D17320" s="305"/>
      <c r="AG17320" s="1954"/>
    </row>
    <row r="17322" spans="4:33" s="304" customFormat="1" ht="15.75" customHeight="1">
      <c r="D17322" s="305"/>
      <c r="AG17322" s="1954"/>
    </row>
    <row r="17324" spans="4:33" s="304" customFormat="1" ht="15.75" customHeight="1">
      <c r="D17324" s="305"/>
      <c r="AG17324" s="1954"/>
    </row>
    <row r="17326" spans="4:33" s="304" customFormat="1" ht="15.75" customHeight="1">
      <c r="D17326" s="305"/>
      <c r="AG17326" s="1954"/>
    </row>
    <row r="17328" spans="4:33" s="304" customFormat="1" ht="15.75" customHeight="1">
      <c r="D17328" s="305"/>
      <c r="AG17328" s="1954"/>
    </row>
    <row r="17330" spans="4:33" s="304" customFormat="1" ht="15.75" customHeight="1">
      <c r="D17330" s="305"/>
      <c r="AG17330" s="1954"/>
    </row>
    <row r="17332" spans="4:33" s="304" customFormat="1" ht="15.75" customHeight="1">
      <c r="D17332" s="305"/>
      <c r="AG17332" s="1954"/>
    </row>
    <row r="17334" spans="4:33" s="304" customFormat="1" ht="15.75" customHeight="1">
      <c r="D17334" s="305"/>
      <c r="AG17334" s="1954"/>
    </row>
    <row r="17336" spans="4:33" s="304" customFormat="1" ht="15.75" customHeight="1">
      <c r="D17336" s="305"/>
      <c r="AG17336" s="1954"/>
    </row>
    <row r="17338" spans="4:33" s="304" customFormat="1" ht="15.75" customHeight="1">
      <c r="D17338" s="305"/>
      <c r="AG17338" s="1954"/>
    </row>
    <row r="17340" spans="4:33" s="304" customFormat="1" ht="15.75" customHeight="1">
      <c r="D17340" s="305"/>
      <c r="AG17340" s="1954"/>
    </row>
    <row r="17342" spans="4:33" s="304" customFormat="1" ht="15.75" customHeight="1">
      <c r="D17342" s="305"/>
      <c r="AG17342" s="1954"/>
    </row>
    <row r="17344" spans="4:33" s="304" customFormat="1" ht="15.75" customHeight="1">
      <c r="D17344" s="305"/>
      <c r="AG17344" s="1954"/>
    </row>
    <row r="17346" spans="4:33" s="304" customFormat="1" ht="15.75" customHeight="1">
      <c r="D17346" s="305"/>
      <c r="AG17346" s="1954"/>
    </row>
    <row r="17348" spans="4:33" s="304" customFormat="1" ht="15.75" customHeight="1">
      <c r="D17348" s="305"/>
      <c r="AG17348" s="1954"/>
    </row>
    <row r="17350" spans="4:33" s="304" customFormat="1" ht="15.75" customHeight="1">
      <c r="D17350" s="305"/>
      <c r="AG17350" s="1954"/>
    </row>
    <row r="17352" spans="4:33" s="304" customFormat="1" ht="15.75" customHeight="1">
      <c r="D17352" s="305"/>
      <c r="AG17352" s="1954"/>
    </row>
    <row r="17354" spans="4:33" s="304" customFormat="1" ht="15.75" customHeight="1">
      <c r="D17354" s="305"/>
      <c r="AG17354" s="1954"/>
    </row>
    <row r="17356" spans="4:33" s="304" customFormat="1" ht="15.75" customHeight="1">
      <c r="D17356" s="305"/>
      <c r="AG17356" s="1954"/>
    </row>
    <row r="17358" spans="4:33" s="304" customFormat="1" ht="15.75" customHeight="1">
      <c r="D17358" s="305"/>
      <c r="AG17358" s="1954"/>
    </row>
    <row r="17360" spans="4:33" s="304" customFormat="1" ht="15.75" customHeight="1">
      <c r="D17360" s="305"/>
      <c r="AG17360" s="1954"/>
    </row>
    <row r="17362" spans="4:33" s="304" customFormat="1" ht="15.75" customHeight="1">
      <c r="D17362" s="305"/>
      <c r="AG17362" s="1954"/>
    </row>
    <row r="17364" spans="4:33" s="304" customFormat="1" ht="15.75" customHeight="1">
      <c r="D17364" s="305"/>
      <c r="AG17364" s="1954"/>
    </row>
    <row r="17366" spans="4:33" s="304" customFormat="1" ht="15.75" customHeight="1">
      <c r="D17366" s="305"/>
      <c r="AG17366" s="1954"/>
    </row>
    <row r="17368" spans="4:33" s="304" customFormat="1" ht="15.75" customHeight="1">
      <c r="D17368" s="305"/>
      <c r="AG17368" s="1954"/>
    </row>
    <row r="17370" spans="4:33" s="304" customFormat="1" ht="15.75" customHeight="1">
      <c r="D17370" s="305"/>
      <c r="AG17370" s="1954"/>
    </row>
    <row r="17372" spans="4:33" s="304" customFormat="1" ht="15.75" customHeight="1">
      <c r="D17372" s="305"/>
      <c r="AG17372" s="1954"/>
    </row>
    <row r="17374" spans="4:33" s="304" customFormat="1" ht="15.75" customHeight="1">
      <c r="D17374" s="305"/>
      <c r="AG17374" s="1954"/>
    </row>
    <row r="17376" spans="4:33" s="304" customFormat="1" ht="15.75" customHeight="1">
      <c r="D17376" s="305"/>
      <c r="AG17376" s="1954"/>
    </row>
    <row r="17378" spans="4:33" s="304" customFormat="1" ht="15.75" customHeight="1">
      <c r="D17378" s="305"/>
      <c r="AG17378" s="1954"/>
    </row>
    <row r="17380" spans="4:33" s="304" customFormat="1" ht="15.75" customHeight="1">
      <c r="D17380" s="305"/>
      <c r="AG17380" s="1954"/>
    </row>
    <row r="17382" spans="4:33" s="304" customFormat="1" ht="15.75" customHeight="1">
      <c r="D17382" s="305"/>
      <c r="AG17382" s="1954"/>
    </row>
    <row r="17384" spans="4:33" s="304" customFormat="1" ht="15.75" customHeight="1">
      <c r="D17384" s="305"/>
      <c r="AG17384" s="1954"/>
    </row>
    <row r="17386" spans="4:33" s="304" customFormat="1" ht="15.75" customHeight="1">
      <c r="D17386" s="305"/>
      <c r="AG17386" s="1954"/>
    </row>
    <row r="17388" spans="4:33" s="304" customFormat="1" ht="15.75" customHeight="1">
      <c r="D17388" s="305"/>
      <c r="AG17388" s="1954"/>
    </row>
    <row r="17390" spans="4:33" s="304" customFormat="1" ht="15.75" customHeight="1">
      <c r="D17390" s="305"/>
      <c r="AG17390" s="1954"/>
    </row>
    <row r="17392" spans="4:33" s="304" customFormat="1" ht="15.75" customHeight="1">
      <c r="D17392" s="305"/>
      <c r="AG17392" s="1954"/>
    </row>
    <row r="17394" spans="4:33" s="304" customFormat="1" ht="15.75" customHeight="1">
      <c r="D17394" s="305"/>
      <c r="AG17394" s="1954"/>
    </row>
    <row r="17396" spans="4:33" s="304" customFormat="1" ht="15.75" customHeight="1">
      <c r="D17396" s="305"/>
      <c r="AG17396" s="1954"/>
    </row>
    <row r="17398" spans="4:33" s="304" customFormat="1" ht="15.75" customHeight="1">
      <c r="D17398" s="305"/>
      <c r="AG17398" s="1954"/>
    </row>
    <row r="17400" spans="4:33" s="304" customFormat="1" ht="15.75" customHeight="1">
      <c r="D17400" s="305"/>
      <c r="AG17400" s="1954"/>
    </row>
    <row r="17402" spans="4:33" s="304" customFormat="1" ht="15.75" customHeight="1">
      <c r="D17402" s="305"/>
      <c r="AG17402" s="1954"/>
    </row>
    <row r="17404" spans="4:33" s="304" customFormat="1" ht="15.75" customHeight="1">
      <c r="D17404" s="305"/>
      <c r="AG17404" s="1954"/>
    </row>
    <row r="17406" spans="4:33" s="304" customFormat="1" ht="15.75" customHeight="1">
      <c r="D17406" s="305"/>
      <c r="AG17406" s="1954"/>
    </row>
    <row r="17408" spans="4:33" s="304" customFormat="1" ht="15.75" customHeight="1">
      <c r="D17408" s="305"/>
      <c r="AG17408" s="1954"/>
    </row>
    <row r="17410" spans="4:33" s="304" customFormat="1" ht="15.75" customHeight="1">
      <c r="D17410" s="305"/>
      <c r="AG17410" s="1954"/>
    </row>
    <row r="17412" spans="4:33" s="304" customFormat="1" ht="15.75" customHeight="1">
      <c r="D17412" s="305"/>
      <c r="AG17412" s="1954"/>
    </row>
    <row r="17414" spans="4:33" s="304" customFormat="1" ht="15.75" customHeight="1">
      <c r="D17414" s="305"/>
      <c r="AG17414" s="1954"/>
    </row>
    <row r="17416" spans="4:33" s="304" customFormat="1" ht="15.75" customHeight="1">
      <c r="D17416" s="305"/>
      <c r="AG17416" s="1954"/>
    </row>
    <row r="17418" spans="4:33" s="304" customFormat="1" ht="15.75" customHeight="1">
      <c r="D17418" s="305"/>
      <c r="AG17418" s="1954"/>
    </row>
    <row r="17420" spans="4:33" s="304" customFormat="1" ht="15.75" customHeight="1">
      <c r="D17420" s="305"/>
      <c r="AG17420" s="1954"/>
    </row>
    <row r="17422" spans="4:33" s="304" customFormat="1" ht="15.75" customHeight="1">
      <c r="D17422" s="305"/>
      <c r="AG17422" s="1954"/>
    </row>
    <row r="17424" spans="4:33" s="304" customFormat="1" ht="15.75" customHeight="1">
      <c r="D17424" s="305"/>
      <c r="AG17424" s="1954"/>
    </row>
    <row r="17426" spans="4:33" s="304" customFormat="1" ht="15.75" customHeight="1">
      <c r="D17426" s="305"/>
      <c r="AG17426" s="1954"/>
    </row>
    <row r="17428" spans="4:33" s="304" customFormat="1" ht="15.75" customHeight="1">
      <c r="D17428" s="305"/>
      <c r="AG17428" s="1954"/>
    </row>
    <row r="17430" spans="4:33" s="304" customFormat="1" ht="15.75" customHeight="1">
      <c r="D17430" s="305"/>
      <c r="AG17430" s="1954"/>
    </row>
    <row r="17432" spans="4:33" s="304" customFormat="1" ht="15.75" customHeight="1">
      <c r="D17432" s="305"/>
      <c r="AG17432" s="1954"/>
    </row>
    <row r="17434" spans="4:33" s="304" customFormat="1" ht="15.75" customHeight="1">
      <c r="D17434" s="305"/>
      <c r="AG17434" s="1954"/>
    </row>
    <row r="17436" spans="4:33" s="304" customFormat="1" ht="15.75" customHeight="1">
      <c r="D17436" s="305"/>
      <c r="AG17436" s="1954"/>
    </row>
    <row r="17438" spans="4:33" s="304" customFormat="1" ht="15.75" customHeight="1">
      <c r="D17438" s="305"/>
      <c r="AG17438" s="1954"/>
    </row>
    <row r="17440" spans="4:33" s="304" customFormat="1" ht="15.75" customHeight="1">
      <c r="D17440" s="305"/>
      <c r="AG17440" s="1954"/>
    </row>
    <row r="17442" spans="4:33" s="304" customFormat="1" ht="15.75" customHeight="1">
      <c r="D17442" s="305"/>
      <c r="AG17442" s="1954"/>
    </row>
    <row r="17444" spans="4:33" s="304" customFormat="1" ht="15.75" customHeight="1">
      <c r="D17444" s="305"/>
      <c r="AG17444" s="1954"/>
    </row>
    <row r="17446" spans="4:33" s="304" customFormat="1" ht="15.75" customHeight="1">
      <c r="D17446" s="305"/>
      <c r="AG17446" s="1954"/>
    </row>
    <row r="17448" spans="4:33" s="304" customFormat="1" ht="15.75" customHeight="1">
      <c r="D17448" s="305"/>
      <c r="AG17448" s="1954"/>
    </row>
    <row r="17450" spans="4:33" s="304" customFormat="1" ht="15.75" customHeight="1">
      <c r="D17450" s="305"/>
      <c r="AG17450" s="1954"/>
    </row>
    <row r="17452" spans="4:33" s="304" customFormat="1" ht="15.75" customHeight="1">
      <c r="D17452" s="305"/>
      <c r="AG17452" s="1954"/>
    </row>
    <row r="17454" spans="4:33" s="304" customFormat="1" ht="15.75" customHeight="1">
      <c r="D17454" s="305"/>
      <c r="AG17454" s="1954"/>
    </row>
    <row r="17456" spans="4:33" s="304" customFormat="1" ht="15.75" customHeight="1">
      <c r="D17456" s="305"/>
      <c r="AG17456" s="1954"/>
    </row>
    <row r="17458" spans="4:33" s="304" customFormat="1" ht="15.75" customHeight="1">
      <c r="D17458" s="305"/>
      <c r="AG17458" s="1954"/>
    </row>
    <row r="17460" spans="4:33" s="304" customFormat="1" ht="15.75" customHeight="1">
      <c r="D17460" s="305"/>
      <c r="AG17460" s="1954"/>
    </row>
    <row r="17462" spans="4:33" s="304" customFormat="1" ht="15.75" customHeight="1">
      <c r="D17462" s="305"/>
      <c r="AG17462" s="1954"/>
    </row>
    <row r="17464" spans="4:33" s="304" customFormat="1" ht="15.75" customHeight="1">
      <c r="D17464" s="305"/>
      <c r="AG17464" s="1954"/>
    </row>
    <row r="17466" spans="4:33" s="304" customFormat="1" ht="15.75" customHeight="1">
      <c r="D17466" s="305"/>
      <c r="AG17466" s="1954"/>
    </row>
    <row r="17468" spans="4:33" s="304" customFormat="1" ht="15.75" customHeight="1">
      <c r="D17468" s="305"/>
      <c r="AG17468" s="1954"/>
    </row>
    <row r="17470" spans="4:33" s="304" customFormat="1" ht="15.75" customHeight="1">
      <c r="D17470" s="305"/>
      <c r="AG17470" s="1954"/>
    </row>
    <row r="17472" spans="4:33" s="304" customFormat="1" ht="15.75" customHeight="1">
      <c r="D17472" s="305"/>
      <c r="AG17472" s="1954"/>
    </row>
    <row r="17474" spans="4:33" s="304" customFormat="1" ht="15.75" customHeight="1">
      <c r="D17474" s="305"/>
      <c r="AG17474" s="1954"/>
    </row>
    <row r="17476" spans="4:33" s="304" customFormat="1" ht="15.75" customHeight="1">
      <c r="D17476" s="305"/>
      <c r="AG17476" s="1954"/>
    </row>
    <row r="17478" spans="4:33" s="304" customFormat="1" ht="15.75" customHeight="1">
      <c r="D17478" s="305"/>
      <c r="AG17478" s="1954"/>
    </row>
    <row r="17480" spans="4:33" s="304" customFormat="1" ht="15.75" customHeight="1">
      <c r="D17480" s="305"/>
      <c r="AG17480" s="1954"/>
    </row>
    <row r="17482" spans="4:33" s="304" customFormat="1" ht="15.75" customHeight="1">
      <c r="D17482" s="305"/>
      <c r="AG17482" s="1954"/>
    </row>
    <row r="17484" spans="4:33" s="304" customFormat="1" ht="15.75" customHeight="1">
      <c r="D17484" s="305"/>
      <c r="AG17484" s="1954"/>
    </row>
    <row r="17486" spans="4:33" s="304" customFormat="1" ht="15.75" customHeight="1">
      <c r="D17486" s="305"/>
      <c r="AG17486" s="1954"/>
    </row>
    <row r="17488" spans="4:33" s="304" customFormat="1" ht="15.75" customHeight="1">
      <c r="D17488" s="305"/>
      <c r="AG17488" s="1954"/>
    </row>
    <row r="17490" spans="4:33" s="304" customFormat="1" ht="15.75" customHeight="1">
      <c r="D17490" s="305"/>
      <c r="AG17490" s="1954"/>
    </row>
    <row r="17492" spans="4:33" s="304" customFormat="1" ht="15.75" customHeight="1">
      <c r="D17492" s="305"/>
      <c r="AG17492" s="1954"/>
    </row>
    <row r="17494" spans="4:33" s="304" customFormat="1" ht="15.75" customHeight="1">
      <c r="D17494" s="305"/>
      <c r="AG17494" s="1954"/>
    </row>
    <row r="17496" spans="4:33" s="304" customFormat="1" ht="15.75" customHeight="1">
      <c r="D17496" s="305"/>
      <c r="AG17496" s="1954"/>
    </row>
    <row r="17498" spans="4:33" s="304" customFormat="1" ht="15.75" customHeight="1">
      <c r="D17498" s="305"/>
      <c r="AG17498" s="1954"/>
    </row>
    <row r="17500" spans="4:33" s="304" customFormat="1" ht="15.75" customHeight="1">
      <c r="D17500" s="305"/>
      <c r="AG17500" s="1954"/>
    </row>
    <row r="17502" spans="4:33" s="304" customFormat="1" ht="15.75" customHeight="1">
      <c r="D17502" s="305"/>
      <c r="AG17502" s="1954"/>
    </row>
    <row r="17504" spans="4:33" s="304" customFormat="1" ht="15.75" customHeight="1">
      <c r="D17504" s="305"/>
      <c r="AG17504" s="1954"/>
    </row>
    <row r="17506" spans="4:33" s="304" customFormat="1" ht="15.75" customHeight="1">
      <c r="D17506" s="305"/>
      <c r="AG17506" s="1954"/>
    </row>
    <row r="17508" spans="4:33" s="304" customFormat="1" ht="15.75" customHeight="1">
      <c r="D17508" s="305"/>
      <c r="AG17508" s="1954"/>
    </row>
    <row r="17510" spans="4:33" s="304" customFormat="1" ht="15.75" customHeight="1">
      <c r="D17510" s="305"/>
      <c r="AG17510" s="1954"/>
    </row>
    <row r="17512" spans="4:33" s="304" customFormat="1" ht="15.75" customHeight="1">
      <c r="D17512" s="305"/>
      <c r="AG17512" s="1954"/>
    </row>
    <row r="17514" spans="4:33" s="304" customFormat="1" ht="15.75" customHeight="1">
      <c r="D17514" s="305"/>
      <c r="AG17514" s="1954"/>
    </row>
    <row r="17516" spans="4:33" s="304" customFormat="1" ht="15.75" customHeight="1">
      <c r="D17516" s="305"/>
      <c r="AG17516" s="1954"/>
    </row>
    <row r="17518" spans="4:33" s="304" customFormat="1" ht="15.75" customHeight="1">
      <c r="D17518" s="305"/>
      <c r="AG17518" s="1954"/>
    </row>
    <row r="17520" spans="4:33" s="304" customFormat="1" ht="15.75" customHeight="1">
      <c r="D17520" s="305"/>
      <c r="AG17520" s="1954"/>
    </row>
    <row r="17522" spans="4:33" s="304" customFormat="1" ht="15.75" customHeight="1">
      <c r="D17522" s="305"/>
      <c r="AG17522" s="1954"/>
    </row>
    <row r="17524" spans="4:33" s="304" customFormat="1" ht="15.75" customHeight="1">
      <c r="D17524" s="305"/>
      <c r="AG17524" s="1954"/>
    </row>
    <row r="17526" spans="4:33" s="304" customFormat="1" ht="15.75" customHeight="1">
      <c r="D17526" s="305"/>
      <c r="AG17526" s="1954"/>
    </row>
    <row r="17528" spans="4:33" s="304" customFormat="1" ht="15.75" customHeight="1">
      <c r="D17528" s="305"/>
      <c r="AG17528" s="1954"/>
    </row>
    <row r="17530" spans="4:33" s="304" customFormat="1" ht="15.75" customHeight="1">
      <c r="D17530" s="305"/>
      <c r="AG17530" s="1954"/>
    </row>
    <row r="17532" spans="4:33" s="304" customFormat="1" ht="15.75" customHeight="1">
      <c r="D17532" s="305"/>
      <c r="AG17532" s="1954"/>
    </row>
    <row r="17534" spans="4:33" s="304" customFormat="1" ht="15.75" customHeight="1">
      <c r="D17534" s="305"/>
      <c r="AG17534" s="1954"/>
    </row>
    <row r="17536" spans="4:33" s="304" customFormat="1" ht="15.75" customHeight="1">
      <c r="D17536" s="305"/>
      <c r="AG17536" s="1954"/>
    </row>
    <row r="17538" spans="4:33" s="304" customFormat="1" ht="15.75" customHeight="1">
      <c r="D17538" s="305"/>
      <c r="AG17538" s="1954"/>
    </row>
    <row r="17540" spans="4:33" s="304" customFormat="1" ht="15.75" customHeight="1">
      <c r="D17540" s="305"/>
      <c r="AG17540" s="1954"/>
    </row>
    <row r="17542" spans="4:33" s="304" customFormat="1" ht="15.75" customHeight="1">
      <c r="D17542" s="305"/>
      <c r="AG17542" s="1954"/>
    </row>
    <row r="17544" spans="4:33" s="304" customFormat="1" ht="15.75" customHeight="1">
      <c r="D17544" s="305"/>
      <c r="AG17544" s="1954"/>
    </row>
    <row r="17546" spans="4:33" s="304" customFormat="1" ht="15.75" customHeight="1">
      <c r="D17546" s="305"/>
      <c r="AG17546" s="1954"/>
    </row>
    <row r="17548" spans="4:33" s="304" customFormat="1" ht="15.75" customHeight="1">
      <c r="D17548" s="305"/>
      <c r="AG17548" s="1954"/>
    </row>
    <row r="17550" spans="4:33" s="304" customFormat="1" ht="15.75" customHeight="1">
      <c r="D17550" s="305"/>
      <c r="AG17550" s="1954"/>
    </row>
    <row r="17552" spans="4:33" s="304" customFormat="1" ht="15.75" customHeight="1">
      <c r="D17552" s="305"/>
      <c r="AG17552" s="1954"/>
    </row>
    <row r="17554" spans="4:33" s="304" customFormat="1" ht="15.75" customHeight="1">
      <c r="D17554" s="305"/>
      <c r="AG17554" s="1954"/>
    </row>
    <row r="17556" spans="4:33" s="304" customFormat="1" ht="15.75" customHeight="1">
      <c r="D17556" s="305"/>
      <c r="AG17556" s="1954"/>
    </row>
    <row r="17558" spans="4:33" s="304" customFormat="1" ht="15.75" customHeight="1">
      <c r="D17558" s="305"/>
      <c r="AG17558" s="1954"/>
    </row>
    <row r="17560" spans="4:33" s="304" customFormat="1" ht="15.75" customHeight="1">
      <c r="D17560" s="305"/>
      <c r="AG17560" s="1954"/>
    </row>
    <row r="17562" spans="4:33" s="304" customFormat="1" ht="15.75" customHeight="1">
      <c r="D17562" s="305"/>
      <c r="AG17562" s="1954"/>
    </row>
    <row r="17564" spans="4:33" s="304" customFormat="1" ht="15.75" customHeight="1">
      <c r="D17564" s="305"/>
      <c r="AG17564" s="1954"/>
    </row>
    <row r="17566" spans="4:33" s="304" customFormat="1" ht="15.75" customHeight="1">
      <c r="D17566" s="305"/>
      <c r="AG17566" s="1954"/>
    </row>
    <row r="17568" spans="4:33" s="304" customFormat="1" ht="15.75" customHeight="1">
      <c r="D17568" s="305"/>
      <c r="AG17568" s="1954"/>
    </row>
    <row r="17570" spans="4:33" s="304" customFormat="1" ht="15.75" customHeight="1">
      <c r="D17570" s="305"/>
      <c r="AG17570" s="1954"/>
    </row>
    <row r="17572" spans="4:33" s="304" customFormat="1" ht="15.75" customHeight="1">
      <c r="D17572" s="305"/>
      <c r="AG17572" s="1954"/>
    </row>
    <row r="17574" spans="4:33" s="304" customFormat="1" ht="15.75" customHeight="1">
      <c r="D17574" s="305"/>
      <c r="AG17574" s="1954"/>
    </row>
    <row r="17576" spans="4:33" s="304" customFormat="1" ht="15.75" customHeight="1">
      <c r="D17576" s="305"/>
      <c r="AG17576" s="1954"/>
    </row>
    <row r="17578" spans="4:33" s="304" customFormat="1" ht="15.75" customHeight="1">
      <c r="D17578" s="305"/>
      <c r="AG17578" s="1954"/>
    </row>
    <row r="17580" spans="4:33" s="304" customFormat="1" ht="15.75" customHeight="1">
      <c r="D17580" s="305"/>
      <c r="AG17580" s="1954"/>
    </row>
    <row r="17582" spans="4:33" s="304" customFormat="1" ht="15.75" customHeight="1">
      <c r="D17582" s="305"/>
      <c r="AG17582" s="1954"/>
    </row>
    <row r="17584" spans="4:33" s="304" customFormat="1" ht="15.75" customHeight="1">
      <c r="D17584" s="305"/>
      <c r="AG17584" s="1954"/>
    </row>
    <row r="17586" spans="4:33" s="304" customFormat="1" ht="15.75" customHeight="1">
      <c r="D17586" s="305"/>
      <c r="AG17586" s="1954"/>
    </row>
    <row r="17588" spans="4:33" s="304" customFormat="1" ht="15.75" customHeight="1">
      <c r="D17588" s="305"/>
      <c r="AG17588" s="1954"/>
    </row>
    <row r="17590" spans="4:33" s="304" customFormat="1" ht="15.75" customHeight="1">
      <c r="D17590" s="305"/>
      <c r="AG17590" s="1954"/>
    </row>
    <row r="17592" spans="4:33" s="304" customFormat="1" ht="15.75" customHeight="1">
      <c r="D17592" s="305"/>
      <c r="AG17592" s="1954"/>
    </row>
    <row r="17594" spans="4:33" s="304" customFormat="1" ht="15.75" customHeight="1">
      <c r="D17594" s="305"/>
      <c r="AG17594" s="1954"/>
    </row>
    <row r="17596" spans="4:33" s="304" customFormat="1" ht="15.75" customHeight="1">
      <c r="D17596" s="305"/>
      <c r="AG17596" s="1954"/>
    </row>
    <row r="17598" spans="4:33" s="304" customFormat="1" ht="15.75" customHeight="1">
      <c r="D17598" s="305"/>
      <c r="AG17598" s="1954"/>
    </row>
    <row r="17600" spans="4:33" s="304" customFormat="1" ht="15.75" customHeight="1">
      <c r="D17600" s="305"/>
      <c r="AG17600" s="1954"/>
    </row>
    <row r="17602" spans="4:33" s="304" customFormat="1" ht="15.75" customHeight="1">
      <c r="D17602" s="305"/>
      <c r="AG17602" s="1954"/>
    </row>
    <row r="17604" spans="4:33" s="304" customFormat="1" ht="15.75" customHeight="1">
      <c r="D17604" s="305"/>
      <c r="AG17604" s="1954"/>
    </row>
    <row r="17606" spans="4:33" s="304" customFormat="1" ht="15.75" customHeight="1">
      <c r="D17606" s="305"/>
      <c r="AG17606" s="1954"/>
    </row>
    <row r="17608" spans="4:33" s="304" customFormat="1" ht="15.75" customHeight="1">
      <c r="D17608" s="305"/>
      <c r="AG17608" s="1954"/>
    </row>
    <row r="17610" spans="4:33" s="304" customFormat="1" ht="15.75" customHeight="1">
      <c r="D17610" s="305"/>
      <c r="AG17610" s="1954"/>
    </row>
    <row r="17612" spans="4:33" s="304" customFormat="1" ht="15.75" customHeight="1">
      <c r="D17612" s="305"/>
      <c r="AG17612" s="1954"/>
    </row>
    <row r="17614" spans="4:33" s="304" customFormat="1" ht="15.75" customHeight="1">
      <c r="D17614" s="305"/>
      <c r="AG17614" s="1954"/>
    </row>
    <row r="17616" spans="4:33" s="304" customFormat="1" ht="15.75" customHeight="1">
      <c r="D17616" s="305"/>
      <c r="AG17616" s="1954"/>
    </row>
    <row r="17618" spans="4:33" s="304" customFormat="1" ht="15.75" customHeight="1">
      <c r="D17618" s="305"/>
      <c r="AG17618" s="1954"/>
    </row>
    <row r="17620" spans="4:33" s="304" customFormat="1" ht="15.75" customHeight="1">
      <c r="D17620" s="305"/>
      <c r="AG17620" s="1954"/>
    </row>
    <row r="17622" spans="4:33" s="304" customFormat="1" ht="15.75" customHeight="1">
      <c r="D17622" s="305"/>
      <c r="AG17622" s="1954"/>
    </row>
    <row r="17624" spans="4:33" s="304" customFormat="1" ht="15.75" customHeight="1">
      <c r="D17624" s="305"/>
      <c r="AG17624" s="1954"/>
    </row>
    <row r="17626" spans="4:33" s="304" customFormat="1" ht="15.75" customHeight="1">
      <c r="D17626" s="305"/>
      <c r="AG17626" s="1954"/>
    </row>
    <row r="17628" spans="4:33" s="304" customFormat="1" ht="15.75" customHeight="1">
      <c r="D17628" s="305"/>
      <c r="AG17628" s="1954"/>
    </row>
    <row r="17630" spans="4:33" s="304" customFormat="1" ht="15.75" customHeight="1">
      <c r="D17630" s="305"/>
      <c r="AG17630" s="1954"/>
    </row>
    <row r="17632" spans="4:33" s="304" customFormat="1" ht="15.75" customHeight="1">
      <c r="D17632" s="305"/>
      <c r="AG17632" s="1954"/>
    </row>
    <row r="17634" spans="4:33" s="304" customFormat="1" ht="15.75" customHeight="1">
      <c r="D17634" s="305"/>
      <c r="AG17634" s="1954"/>
    </row>
    <row r="17636" spans="4:33" s="304" customFormat="1" ht="15.75" customHeight="1">
      <c r="D17636" s="305"/>
      <c r="AG17636" s="1954"/>
    </row>
    <row r="17638" spans="4:33" s="304" customFormat="1" ht="15.75" customHeight="1">
      <c r="D17638" s="305"/>
      <c r="AG17638" s="1954"/>
    </row>
    <row r="17640" spans="4:33" s="304" customFormat="1" ht="15.75" customHeight="1">
      <c r="D17640" s="305"/>
      <c r="AG17640" s="1954"/>
    </row>
    <row r="17642" spans="4:33" s="304" customFormat="1" ht="15.75" customHeight="1">
      <c r="D17642" s="305"/>
      <c r="AG17642" s="1954"/>
    </row>
    <row r="17644" spans="4:33" s="304" customFormat="1" ht="15.75" customHeight="1">
      <c r="D17644" s="305"/>
      <c r="AG17644" s="1954"/>
    </row>
    <row r="17646" spans="4:33" s="304" customFormat="1" ht="15.75" customHeight="1">
      <c r="D17646" s="305"/>
      <c r="AG17646" s="1954"/>
    </row>
    <row r="17648" spans="4:33" s="304" customFormat="1" ht="15.75" customHeight="1">
      <c r="D17648" s="305"/>
      <c r="AG17648" s="1954"/>
    </row>
    <row r="17650" spans="4:33" s="304" customFormat="1" ht="15.75" customHeight="1">
      <c r="D17650" s="305"/>
      <c r="AG17650" s="1954"/>
    </row>
    <row r="17652" spans="4:33" s="304" customFormat="1" ht="15.75" customHeight="1">
      <c r="D17652" s="305"/>
      <c r="AG17652" s="1954"/>
    </row>
    <row r="17654" spans="4:33" s="304" customFormat="1" ht="15.75" customHeight="1">
      <c r="D17654" s="305"/>
      <c r="AG17654" s="1954"/>
    </row>
    <row r="17656" spans="4:33" s="304" customFormat="1" ht="15.75" customHeight="1">
      <c r="D17656" s="305"/>
      <c r="AG17656" s="1954"/>
    </row>
    <row r="17658" spans="4:33" s="304" customFormat="1" ht="15.75" customHeight="1">
      <c r="D17658" s="305"/>
      <c r="AG17658" s="1954"/>
    </row>
    <row r="17660" spans="4:33" s="304" customFormat="1" ht="15.75" customHeight="1">
      <c r="D17660" s="305"/>
      <c r="AG17660" s="1954"/>
    </row>
    <row r="17662" spans="4:33" s="304" customFormat="1" ht="15.75" customHeight="1">
      <c r="D17662" s="305"/>
      <c r="AG17662" s="1954"/>
    </row>
    <row r="17664" spans="4:33" s="304" customFormat="1" ht="15.75" customHeight="1">
      <c r="D17664" s="305"/>
      <c r="AG17664" s="1954"/>
    </row>
    <row r="17666" spans="4:33" s="304" customFormat="1" ht="15.75" customHeight="1">
      <c r="D17666" s="305"/>
      <c r="AG17666" s="1954"/>
    </row>
    <row r="17668" spans="4:33" s="304" customFormat="1" ht="15.75" customHeight="1">
      <c r="D17668" s="305"/>
      <c r="AG17668" s="1954"/>
    </row>
    <row r="17670" spans="4:33" s="304" customFormat="1" ht="15.75" customHeight="1">
      <c r="D17670" s="305"/>
      <c r="AG17670" s="1954"/>
    </row>
    <row r="17672" spans="4:33" s="304" customFormat="1" ht="15.75" customHeight="1">
      <c r="D17672" s="305"/>
      <c r="AG17672" s="1954"/>
    </row>
    <row r="17674" spans="4:33" s="304" customFormat="1" ht="15.75" customHeight="1">
      <c r="D17674" s="305"/>
      <c r="AG17674" s="1954"/>
    </row>
    <row r="17676" spans="4:33" s="304" customFormat="1" ht="15.75" customHeight="1">
      <c r="D17676" s="305"/>
      <c r="AG17676" s="1954"/>
    </row>
    <row r="17678" spans="4:33" s="304" customFormat="1" ht="15.75" customHeight="1">
      <c r="D17678" s="305"/>
      <c r="AG17678" s="1954"/>
    </row>
    <row r="17680" spans="4:33" s="304" customFormat="1" ht="15.75" customHeight="1">
      <c r="D17680" s="305"/>
      <c r="AG17680" s="1954"/>
    </row>
    <row r="17682" spans="4:33" s="304" customFormat="1" ht="15.75" customHeight="1">
      <c r="D17682" s="305"/>
      <c r="AG17682" s="1954"/>
    </row>
    <row r="17684" spans="4:33" s="304" customFormat="1" ht="15.75" customHeight="1">
      <c r="D17684" s="305"/>
      <c r="AG17684" s="1954"/>
    </row>
    <row r="17686" spans="4:33" s="304" customFormat="1" ht="15.75" customHeight="1">
      <c r="D17686" s="305"/>
      <c r="AG17686" s="1954"/>
    </row>
    <row r="17688" spans="4:33" s="304" customFormat="1" ht="15.75" customHeight="1">
      <c r="D17688" s="305"/>
      <c r="AG17688" s="1954"/>
    </row>
    <row r="17690" spans="4:33" s="304" customFormat="1" ht="15.75" customHeight="1">
      <c r="D17690" s="305"/>
      <c r="AG17690" s="1954"/>
    </row>
    <row r="17692" spans="4:33" s="304" customFormat="1" ht="15.75" customHeight="1">
      <c r="D17692" s="305"/>
      <c r="AG17692" s="1954"/>
    </row>
    <row r="17694" spans="4:33" s="304" customFormat="1" ht="15.75" customHeight="1">
      <c r="D17694" s="305"/>
      <c r="AG17694" s="1954"/>
    </row>
    <row r="17696" spans="4:33" s="304" customFormat="1" ht="15.75" customHeight="1">
      <c r="D17696" s="305"/>
      <c r="AG17696" s="1954"/>
    </row>
    <row r="17698" spans="4:33" s="304" customFormat="1" ht="15.75" customHeight="1">
      <c r="D17698" s="305"/>
      <c r="AG17698" s="1954"/>
    </row>
    <row r="17700" spans="4:33" s="304" customFormat="1" ht="15.75" customHeight="1">
      <c r="D17700" s="305"/>
      <c r="AG17700" s="1954"/>
    </row>
    <row r="17702" spans="4:33" s="304" customFormat="1" ht="15.75" customHeight="1">
      <c r="D17702" s="305"/>
      <c r="AG17702" s="1954"/>
    </row>
    <row r="17704" spans="4:33" s="304" customFormat="1" ht="15.75" customHeight="1">
      <c r="D17704" s="305"/>
      <c r="AG17704" s="1954"/>
    </row>
    <row r="17706" spans="4:33" s="304" customFormat="1" ht="15.75" customHeight="1">
      <c r="D17706" s="305"/>
      <c r="AG17706" s="1954"/>
    </row>
    <row r="17708" spans="4:33" s="304" customFormat="1" ht="15.75" customHeight="1">
      <c r="D17708" s="305"/>
      <c r="AG17708" s="1954"/>
    </row>
    <row r="17710" spans="4:33" s="304" customFormat="1" ht="15.75" customHeight="1">
      <c r="D17710" s="305"/>
      <c r="AG17710" s="1954"/>
    </row>
    <row r="17712" spans="4:33" s="304" customFormat="1" ht="15.75" customHeight="1">
      <c r="D17712" s="305"/>
      <c r="AG17712" s="1954"/>
    </row>
    <row r="17714" spans="4:33" s="304" customFormat="1" ht="15.75" customHeight="1">
      <c r="D17714" s="305"/>
      <c r="AG17714" s="1954"/>
    </row>
    <row r="17716" spans="4:33" s="304" customFormat="1" ht="15.75" customHeight="1">
      <c r="D17716" s="305"/>
      <c r="AG17716" s="1954"/>
    </row>
    <row r="17718" spans="4:33" s="304" customFormat="1" ht="15.75" customHeight="1">
      <c r="D17718" s="305"/>
      <c r="AG17718" s="1954"/>
    </row>
    <row r="17720" spans="4:33" s="304" customFormat="1" ht="15.75" customHeight="1">
      <c r="D17720" s="305"/>
      <c r="AG17720" s="1954"/>
    </row>
    <row r="17722" spans="4:33" s="304" customFormat="1" ht="15.75" customHeight="1">
      <c r="D17722" s="305"/>
      <c r="AG17722" s="1954"/>
    </row>
    <row r="17724" spans="4:33" s="304" customFormat="1" ht="15.75" customHeight="1">
      <c r="D17724" s="305"/>
      <c r="AG17724" s="1954"/>
    </row>
    <row r="17726" spans="4:33" s="304" customFormat="1" ht="15.75" customHeight="1">
      <c r="D17726" s="305"/>
      <c r="AG17726" s="1954"/>
    </row>
    <row r="17728" spans="4:33" s="304" customFormat="1" ht="15.75" customHeight="1">
      <c r="D17728" s="305"/>
      <c r="AG17728" s="1954"/>
    </row>
    <row r="17730" spans="4:33" s="304" customFormat="1" ht="15.75" customHeight="1">
      <c r="D17730" s="305"/>
      <c r="AG17730" s="1954"/>
    </row>
    <row r="17732" spans="4:33" s="304" customFormat="1" ht="15.75" customHeight="1">
      <c r="D17732" s="305"/>
      <c r="AG17732" s="1954"/>
    </row>
    <row r="17734" spans="4:33" s="304" customFormat="1" ht="15.75" customHeight="1">
      <c r="D17734" s="305"/>
      <c r="AG17734" s="1954"/>
    </row>
    <row r="17736" spans="4:33" s="304" customFormat="1" ht="15.75" customHeight="1">
      <c r="D17736" s="305"/>
      <c r="AG17736" s="1954"/>
    </row>
    <row r="17738" spans="4:33" s="304" customFormat="1" ht="15.75" customHeight="1">
      <c r="D17738" s="305"/>
      <c r="AG17738" s="1954"/>
    </row>
    <row r="17740" spans="4:33" s="304" customFormat="1" ht="15.75" customHeight="1">
      <c r="D17740" s="305"/>
      <c r="AG17740" s="1954"/>
    </row>
    <row r="17742" spans="4:33" s="304" customFormat="1" ht="15.75" customHeight="1">
      <c r="D17742" s="305"/>
      <c r="AG17742" s="1954"/>
    </row>
    <row r="17744" spans="4:33" s="304" customFormat="1" ht="15.75" customHeight="1">
      <c r="D17744" s="305"/>
      <c r="AG17744" s="1954"/>
    </row>
    <row r="17746" spans="4:33" s="304" customFormat="1" ht="15.75" customHeight="1">
      <c r="D17746" s="305"/>
      <c r="AG17746" s="1954"/>
    </row>
    <row r="17748" spans="4:33" s="304" customFormat="1" ht="15.75" customHeight="1">
      <c r="D17748" s="305"/>
      <c r="AG17748" s="1954"/>
    </row>
    <row r="17750" spans="4:33" s="304" customFormat="1" ht="15.75" customHeight="1">
      <c r="D17750" s="305"/>
      <c r="AG17750" s="1954"/>
    </row>
    <row r="17752" spans="4:33" s="304" customFormat="1" ht="15.75" customHeight="1">
      <c r="D17752" s="305"/>
      <c r="AG17752" s="1954"/>
    </row>
    <row r="17754" spans="4:33" s="304" customFormat="1" ht="15.75" customHeight="1">
      <c r="D17754" s="305"/>
      <c r="AG17754" s="1954"/>
    </row>
    <row r="17756" spans="4:33" s="304" customFormat="1" ht="15.75" customHeight="1">
      <c r="D17756" s="305"/>
      <c r="AG17756" s="1954"/>
    </row>
    <row r="17758" spans="4:33" s="304" customFormat="1" ht="15.75" customHeight="1">
      <c r="D17758" s="305"/>
      <c r="AG17758" s="1954"/>
    </row>
    <row r="17760" spans="4:33" s="304" customFormat="1" ht="15.75" customHeight="1">
      <c r="D17760" s="305"/>
      <c r="AG17760" s="1954"/>
    </row>
    <row r="17762" spans="4:33" s="304" customFormat="1" ht="15.75" customHeight="1">
      <c r="D17762" s="305"/>
      <c r="AG17762" s="1954"/>
    </row>
    <row r="17764" spans="4:33" s="304" customFormat="1" ht="15.75" customHeight="1">
      <c r="D17764" s="305"/>
      <c r="AG17764" s="1954"/>
    </row>
    <row r="17766" spans="4:33" s="304" customFormat="1" ht="15.75" customHeight="1">
      <c r="D17766" s="305"/>
      <c r="AG17766" s="1954"/>
    </row>
    <row r="17768" spans="4:33" s="304" customFormat="1" ht="15.75" customHeight="1">
      <c r="D17768" s="305"/>
      <c r="AG17768" s="1954"/>
    </row>
    <row r="17770" spans="4:33" s="304" customFormat="1" ht="15.75" customHeight="1">
      <c r="D17770" s="305"/>
      <c r="AG17770" s="1954"/>
    </row>
    <row r="17772" spans="4:33" s="304" customFormat="1" ht="15.75" customHeight="1">
      <c r="D17772" s="305"/>
      <c r="AG17772" s="1954"/>
    </row>
    <row r="17774" spans="4:33" s="304" customFormat="1" ht="15.75" customHeight="1">
      <c r="D17774" s="305"/>
      <c r="AG17774" s="1954"/>
    </row>
    <row r="17776" spans="4:33" s="304" customFormat="1" ht="15.75" customHeight="1">
      <c r="D17776" s="305"/>
      <c r="AG17776" s="1954"/>
    </row>
    <row r="17778" spans="4:33" s="304" customFormat="1" ht="15.75" customHeight="1">
      <c r="D17778" s="305"/>
      <c r="AG17778" s="1954"/>
    </row>
    <row r="17780" spans="4:33" s="304" customFormat="1" ht="15.75" customHeight="1">
      <c r="D17780" s="305"/>
      <c r="AG17780" s="1954"/>
    </row>
    <row r="17782" spans="4:33" s="304" customFormat="1" ht="15.75" customHeight="1">
      <c r="D17782" s="305"/>
      <c r="AG17782" s="1954"/>
    </row>
    <row r="17784" spans="4:33" s="304" customFormat="1" ht="15.75" customHeight="1">
      <c r="D17784" s="305"/>
      <c r="AG17784" s="1954"/>
    </row>
    <row r="17786" spans="4:33" s="304" customFormat="1" ht="15.75" customHeight="1">
      <c r="D17786" s="305"/>
      <c r="AG17786" s="1954"/>
    </row>
    <row r="17788" spans="4:33" s="304" customFormat="1" ht="15.75" customHeight="1">
      <c r="D17788" s="305"/>
      <c r="AG17788" s="1954"/>
    </row>
    <row r="17790" spans="4:33" s="304" customFormat="1" ht="15.75" customHeight="1">
      <c r="D17790" s="305"/>
      <c r="AG17790" s="1954"/>
    </row>
    <row r="17792" spans="4:33" s="304" customFormat="1" ht="15.75" customHeight="1">
      <c r="D17792" s="305"/>
      <c r="AG17792" s="1954"/>
    </row>
    <row r="17794" spans="4:33" s="304" customFormat="1" ht="15.75" customHeight="1">
      <c r="D17794" s="305"/>
      <c r="AG17794" s="1954"/>
    </row>
    <row r="17796" spans="4:33" s="304" customFormat="1" ht="15.75" customHeight="1">
      <c r="D17796" s="305"/>
      <c r="AG17796" s="1954"/>
    </row>
    <row r="17798" spans="4:33" s="304" customFormat="1" ht="15.75" customHeight="1">
      <c r="D17798" s="305"/>
      <c r="AG17798" s="1954"/>
    </row>
    <row r="17800" spans="4:33" s="304" customFormat="1" ht="15.75" customHeight="1">
      <c r="D17800" s="305"/>
      <c r="AG17800" s="1954"/>
    </row>
    <row r="17802" spans="4:33" s="304" customFormat="1" ht="15.75" customHeight="1">
      <c r="D17802" s="305"/>
      <c r="AG17802" s="1954"/>
    </row>
    <row r="17804" spans="4:33" s="304" customFormat="1" ht="15.75" customHeight="1">
      <c r="D17804" s="305"/>
      <c r="AG17804" s="1954"/>
    </row>
    <row r="17806" spans="4:33" s="304" customFormat="1" ht="15.75" customHeight="1">
      <c r="D17806" s="305"/>
      <c r="AG17806" s="1954"/>
    </row>
    <row r="17808" spans="4:33" s="304" customFormat="1" ht="15.75" customHeight="1">
      <c r="D17808" s="305"/>
      <c r="AG17808" s="1954"/>
    </row>
    <row r="17810" spans="4:33" s="304" customFormat="1" ht="15.75" customHeight="1">
      <c r="D17810" s="305"/>
      <c r="AG17810" s="1954"/>
    </row>
    <row r="17812" spans="4:33" s="304" customFormat="1" ht="15.75" customHeight="1">
      <c r="D17812" s="305"/>
      <c r="AG17812" s="1954"/>
    </row>
    <row r="17814" spans="4:33" s="304" customFormat="1" ht="15.75" customHeight="1">
      <c r="D17814" s="305"/>
      <c r="AG17814" s="1954"/>
    </row>
    <row r="17816" spans="4:33" s="304" customFormat="1" ht="15.75" customHeight="1">
      <c r="D17816" s="305"/>
      <c r="AG17816" s="1954"/>
    </row>
    <row r="17818" spans="4:33" s="304" customFormat="1" ht="15.75" customHeight="1">
      <c r="D17818" s="305"/>
      <c r="AG17818" s="1954"/>
    </row>
    <row r="17820" spans="4:33" s="304" customFormat="1" ht="15.75" customHeight="1">
      <c r="D17820" s="305"/>
      <c r="AG17820" s="1954"/>
    </row>
    <row r="17822" spans="4:33" s="304" customFormat="1" ht="15.75" customHeight="1">
      <c r="D17822" s="305"/>
      <c r="AG17822" s="1954"/>
    </row>
    <row r="17824" spans="4:33" s="304" customFormat="1" ht="15.75" customHeight="1">
      <c r="D17824" s="305"/>
      <c r="AG17824" s="1954"/>
    </row>
    <row r="17826" spans="4:33" s="304" customFormat="1" ht="15.75" customHeight="1">
      <c r="D17826" s="305"/>
      <c r="AG17826" s="1954"/>
    </row>
    <row r="17828" spans="4:33" s="304" customFormat="1" ht="15.75" customHeight="1">
      <c r="D17828" s="305"/>
      <c r="AG17828" s="1954"/>
    </row>
    <row r="17830" spans="4:33" s="304" customFormat="1" ht="15.75" customHeight="1">
      <c r="D17830" s="305"/>
      <c r="AG17830" s="1954"/>
    </row>
    <row r="17832" spans="4:33" s="304" customFormat="1" ht="15.75" customHeight="1">
      <c r="D17832" s="305"/>
      <c r="AG17832" s="1954"/>
    </row>
    <row r="17834" spans="4:33" s="304" customFormat="1" ht="15.75" customHeight="1">
      <c r="D17834" s="305"/>
      <c r="AG17834" s="1954"/>
    </row>
    <row r="17836" spans="4:33" s="304" customFormat="1" ht="15.75" customHeight="1">
      <c r="D17836" s="305"/>
      <c r="AG17836" s="1954"/>
    </row>
    <row r="17838" spans="4:33" s="304" customFormat="1" ht="15.75" customHeight="1">
      <c r="D17838" s="305"/>
      <c r="AG17838" s="1954"/>
    </row>
    <row r="17840" spans="4:33" s="304" customFormat="1" ht="15.75" customHeight="1">
      <c r="D17840" s="305"/>
      <c r="AG17840" s="1954"/>
    </row>
    <row r="17842" spans="4:33" s="304" customFormat="1" ht="15.75" customHeight="1">
      <c r="D17842" s="305"/>
      <c r="AG17842" s="1954"/>
    </row>
    <row r="17844" spans="4:33" s="304" customFormat="1" ht="15.75" customHeight="1">
      <c r="D17844" s="305"/>
      <c r="AG17844" s="1954"/>
    </row>
    <row r="17846" spans="4:33" s="304" customFormat="1" ht="15.75" customHeight="1">
      <c r="D17846" s="305"/>
      <c r="AG17846" s="1954"/>
    </row>
    <row r="17848" spans="4:33" s="304" customFormat="1" ht="15.75" customHeight="1">
      <c r="D17848" s="305"/>
      <c r="AG17848" s="1954"/>
    </row>
    <row r="17850" spans="4:33" s="304" customFormat="1" ht="15.75" customHeight="1">
      <c r="D17850" s="305"/>
      <c r="AG17850" s="1954"/>
    </row>
    <row r="17852" spans="4:33" s="304" customFormat="1" ht="15.75" customHeight="1">
      <c r="D17852" s="305"/>
      <c r="AG17852" s="1954"/>
    </row>
    <row r="17854" spans="4:33" s="304" customFormat="1" ht="15.75" customHeight="1">
      <c r="D17854" s="305"/>
      <c r="AG17854" s="1954"/>
    </row>
    <row r="17856" spans="4:33" s="304" customFormat="1" ht="15.75" customHeight="1">
      <c r="D17856" s="305"/>
      <c r="AG17856" s="1954"/>
    </row>
    <row r="17858" spans="4:33" s="304" customFormat="1" ht="15.75" customHeight="1">
      <c r="D17858" s="305"/>
      <c r="AG17858" s="1954"/>
    </row>
    <row r="17860" spans="4:33" s="304" customFormat="1" ht="15.75" customHeight="1">
      <c r="D17860" s="305"/>
      <c r="AG17860" s="1954"/>
    </row>
    <row r="17862" spans="4:33" s="304" customFormat="1" ht="15.75" customHeight="1">
      <c r="D17862" s="305"/>
      <c r="AG17862" s="1954"/>
    </row>
    <row r="17864" spans="4:33" s="304" customFormat="1" ht="15.75" customHeight="1">
      <c r="D17864" s="305"/>
      <c r="AG17864" s="1954"/>
    </row>
    <row r="17866" spans="4:33" s="304" customFormat="1" ht="15.75" customHeight="1">
      <c r="D17866" s="305"/>
      <c r="AG17866" s="1954"/>
    </row>
    <row r="17868" spans="4:33" s="304" customFormat="1" ht="15.75" customHeight="1">
      <c r="D17868" s="305"/>
      <c r="AG17868" s="1954"/>
    </row>
    <row r="17870" spans="4:33" s="304" customFormat="1" ht="15.75" customHeight="1">
      <c r="D17870" s="305"/>
      <c r="AG17870" s="1954"/>
    </row>
    <row r="17872" spans="4:33" s="304" customFormat="1" ht="15.75" customHeight="1">
      <c r="D17872" s="305"/>
      <c r="AG17872" s="1954"/>
    </row>
    <row r="17874" spans="4:33" s="304" customFormat="1" ht="15.75" customHeight="1">
      <c r="D17874" s="305"/>
      <c r="AG17874" s="1954"/>
    </row>
    <row r="17876" spans="4:33" s="304" customFormat="1" ht="15.75" customHeight="1">
      <c r="D17876" s="305"/>
      <c r="AG17876" s="1954"/>
    </row>
    <row r="17878" spans="4:33" s="304" customFormat="1" ht="15.75" customHeight="1">
      <c r="D17878" s="305"/>
      <c r="AG17878" s="1954"/>
    </row>
    <row r="17880" spans="4:33" s="304" customFormat="1" ht="15.75" customHeight="1">
      <c r="D17880" s="305"/>
      <c r="AG17880" s="1954"/>
    </row>
    <row r="17882" spans="4:33" s="304" customFormat="1" ht="15.75" customHeight="1">
      <c r="D17882" s="305"/>
      <c r="AG17882" s="1954"/>
    </row>
    <row r="17884" spans="4:33" s="304" customFormat="1" ht="15.75" customHeight="1">
      <c r="D17884" s="305"/>
      <c r="AG17884" s="1954"/>
    </row>
    <row r="17886" spans="4:33" s="304" customFormat="1" ht="15.75" customHeight="1">
      <c r="D17886" s="305"/>
      <c r="AG17886" s="1954"/>
    </row>
    <row r="17888" spans="4:33" s="304" customFormat="1" ht="15.75" customHeight="1">
      <c r="D17888" s="305"/>
      <c r="AG17888" s="1954"/>
    </row>
    <row r="17890" spans="4:33" s="304" customFormat="1" ht="15.75" customHeight="1">
      <c r="D17890" s="305"/>
      <c r="AG17890" s="1954"/>
    </row>
    <row r="17892" spans="4:33" s="304" customFormat="1" ht="15.75" customHeight="1">
      <c r="D17892" s="305"/>
      <c r="AG17892" s="1954"/>
    </row>
    <row r="17894" spans="4:33" s="304" customFormat="1" ht="15.75" customHeight="1">
      <c r="D17894" s="305"/>
      <c r="AG17894" s="1954"/>
    </row>
    <row r="17896" spans="4:33" s="304" customFormat="1" ht="15.75" customHeight="1">
      <c r="D17896" s="305"/>
      <c r="AG17896" s="1954"/>
    </row>
    <row r="17898" spans="4:33" s="304" customFormat="1" ht="15.75" customHeight="1">
      <c r="D17898" s="305"/>
      <c r="AG17898" s="1954"/>
    </row>
    <row r="17900" spans="4:33" s="304" customFormat="1" ht="15.75" customHeight="1">
      <c r="D17900" s="305"/>
      <c r="AG17900" s="1954"/>
    </row>
    <row r="17902" spans="4:33" s="304" customFormat="1" ht="15.75" customHeight="1">
      <c r="D17902" s="305"/>
      <c r="AG17902" s="1954"/>
    </row>
    <row r="17904" spans="4:33" s="304" customFormat="1" ht="15.75" customHeight="1">
      <c r="D17904" s="305"/>
      <c r="AG17904" s="1954"/>
    </row>
    <row r="17906" spans="4:33" s="304" customFormat="1" ht="15.75" customHeight="1">
      <c r="D17906" s="305"/>
      <c r="AG17906" s="1954"/>
    </row>
    <row r="17908" spans="4:33" s="304" customFormat="1" ht="15.75" customHeight="1">
      <c r="D17908" s="305"/>
      <c r="AG17908" s="1954"/>
    </row>
    <row r="17910" spans="4:33" s="304" customFormat="1" ht="15.75" customHeight="1">
      <c r="D17910" s="305"/>
      <c r="AG17910" s="1954"/>
    </row>
    <row r="17912" spans="4:33" s="304" customFormat="1" ht="15.75" customHeight="1">
      <c r="D17912" s="305"/>
      <c r="AG17912" s="1954"/>
    </row>
    <row r="17914" spans="4:33" s="304" customFormat="1" ht="15.75" customHeight="1">
      <c r="D17914" s="305"/>
      <c r="AG17914" s="1954"/>
    </row>
    <row r="17916" spans="4:33" s="304" customFormat="1" ht="15.75" customHeight="1">
      <c r="D17916" s="305"/>
      <c r="AG17916" s="1954"/>
    </row>
    <row r="17918" spans="4:33" s="304" customFormat="1" ht="15.75" customHeight="1">
      <c r="D17918" s="305"/>
      <c r="AG17918" s="1954"/>
    </row>
    <row r="17920" spans="4:33" s="304" customFormat="1" ht="15.75" customHeight="1">
      <c r="D17920" s="305"/>
      <c r="AG17920" s="1954"/>
    </row>
    <row r="17922" spans="4:33" s="304" customFormat="1" ht="15.75" customHeight="1">
      <c r="D17922" s="305"/>
      <c r="AG17922" s="1954"/>
    </row>
    <row r="17924" spans="4:33" s="304" customFormat="1" ht="15.75" customHeight="1">
      <c r="D17924" s="305"/>
      <c r="AG17924" s="1954"/>
    </row>
    <row r="17926" spans="4:33" s="304" customFormat="1" ht="15.75" customHeight="1">
      <c r="D17926" s="305"/>
      <c r="AG17926" s="1954"/>
    </row>
    <row r="17928" spans="4:33" s="304" customFormat="1" ht="15.75" customHeight="1">
      <c r="D17928" s="305"/>
      <c r="AG17928" s="1954"/>
    </row>
    <row r="17930" spans="4:33" s="304" customFormat="1" ht="15.75" customHeight="1">
      <c r="D17930" s="305"/>
      <c r="AG17930" s="1954"/>
    </row>
    <row r="17932" spans="4:33" s="304" customFormat="1" ht="15.75" customHeight="1">
      <c r="D17932" s="305"/>
      <c r="AG17932" s="1954"/>
    </row>
    <row r="17934" spans="4:33" s="304" customFormat="1" ht="15.75" customHeight="1">
      <c r="D17934" s="305"/>
      <c r="AG17934" s="1954"/>
    </row>
    <row r="17936" spans="4:33" s="304" customFormat="1" ht="15.75" customHeight="1">
      <c r="D17936" s="305"/>
      <c r="AG17936" s="1954"/>
    </row>
    <row r="17938" spans="4:33" s="304" customFormat="1" ht="15.75" customHeight="1">
      <c r="D17938" s="305"/>
      <c r="AG17938" s="1954"/>
    </row>
    <row r="17940" spans="4:33" s="304" customFormat="1" ht="15.75" customHeight="1">
      <c r="D17940" s="305"/>
      <c r="AG17940" s="1954"/>
    </row>
    <row r="17942" spans="4:33" s="304" customFormat="1" ht="15.75" customHeight="1">
      <c r="D17942" s="305"/>
      <c r="AG17942" s="1954"/>
    </row>
    <row r="17944" spans="4:33" s="304" customFormat="1" ht="15.75" customHeight="1">
      <c r="D17944" s="305"/>
      <c r="AG17944" s="1954"/>
    </row>
    <row r="17946" spans="4:33" s="304" customFormat="1" ht="15.75" customHeight="1">
      <c r="D17946" s="305"/>
      <c r="AG17946" s="1954"/>
    </row>
    <row r="17948" spans="4:33" s="304" customFormat="1" ht="15.75" customHeight="1">
      <c r="D17948" s="305"/>
      <c r="AG17948" s="1954"/>
    </row>
    <row r="17950" spans="4:33" s="304" customFormat="1" ht="15.75" customHeight="1">
      <c r="D17950" s="305"/>
      <c r="AG17950" s="1954"/>
    </row>
    <row r="17952" spans="4:33" s="304" customFormat="1" ht="15.75" customHeight="1">
      <c r="D17952" s="305"/>
      <c r="AG17952" s="1954"/>
    </row>
    <row r="17954" spans="4:33" s="304" customFormat="1" ht="15.75" customHeight="1">
      <c r="D17954" s="305"/>
      <c r="AG17954" s="1954"/>
    </row>
    <row r="17956" spans="4:33" s="304" customFormat="1" ht="15.75" customHeight="1">
      <c r="D17956" s="305"/>
      <c r="AG17956" s="1954"/>
    </row>
    <row r="17958" spans="4:33" s="304" customFormat="1" ht="15.75" customHeight="1">
      <c r="D17958" s="305"/>
      <c r="AG17958" s="1954"/>
    </row>
    <row r="17960" spans="4:33" s="304" customFormat="1" ht="15.75" customHeight="1">
      <c r="D17960" s="305"/>
      <c r="AG17960" s="1954"/>
    </row>
    <row r="17962" spans="4:33" s="304" customFormat="1" ht="15.75" customHeight="1">
      <c r="D17962" s="305"/>
      <c r="AG17962" s="1954"/>
    </row>
    <row r="17964" spans="4:33" s="304" customFormat="1" ht="15.75" customHeight="1">
      <c r="D17964" s="305"/>
      <c r="AG17964" s="1954"/>
    </row>
    <row r="17966" spans="4:33" s="304" customFormat="1" ht="15.75" customHeight="1">
      <c r="D17966" s="305"/>
      <c r="AG17966" s="1954"/>
    </row>
    <row r="17968" spans="4:33" s="304" customFormat="1" ht="15.75" customHeight="1">
      <c r="D17968" s="305"/>
      <c r="AG17968" s="1954"/>
    </row>
    <row r="17970" spans="4:33" s="304" customFormat="1" ht="15.75" customHeight="1">
      <c r="D17970" s="305"/>
      <c r="AG17970" s="1954"/>
    </row>
    <row r="17972" spans="4:33" s="304" customFormat="1" ht="15.75" customHeight="1">
      <c r="D17972" s="305"/>
      <c r="AG17972" s="1954"/>
    </row>
    <row r="17974" spans="4:33" s="304" customFormat="1" ht="15.75" customHeight="1">
      <c r="D17974" s="305"/>
      <c r="AG17974" s="1954"/>
    </row>
    <row r="17976" spans="4:33" s="304" customFormat="1" ht="15.75" customHeight="1">
      <c r="D17976" s="305"/>
      <c r="AG17976" s="1954"/>
    </row>
    <row r="17978" spans="4:33" s="304" customFormat="1" ht="15.75" customHeight="1">
      <c r="D17978" s="305"/>
      <c r="AG17978" s="1954"/>
    </row>
    <row r="17980" spans="4:33" s="304" customFormat="1" ht="15.75" customHeight="1">
      <c r="D17980" s="305"/>
      <c r="AG17980" s="1954"/>
    </row>
    <row r="17982" spans="4:33" s="304" customFormat="1" ht="15.75" customHeight="1">
      <c r="D17982" s="305"/>
      <c r="AG17982" s="1954"/>
    </row>
    <row r="17984" spans="4:33" s="304" customFormat="1" ht="15.75" customHeight="1">
      <c r="D17984" s="305"/>
      <c r="AG17984" s="1954"/>
    </row>
    <row r="17986" spans="4:33" s="304" customFormat="1" ht="15.75" customHeight="1">
      <c r="D17986" s="305"/>
      <c r="AG17986" s="1954"/>
    </row>
    <row r="17988" spans="4:33" s="304" customFormat="1" ht="15.75" customHeight="1">
      <c r="D17988" s="305"/>
      <c r="AG17988" s="1954"/>
    </row>
    <row r="17990" spans="4:33" s="304" customFormat="1" ht="15.75" customHeight="1">
      <c r="D17990" s="305"/>
      <c r="AG17990" s="1954"/>
    </row>
    <row r="17992" spans="4:33" s="304" customFormat="1" ht="15.75" customHeight="1">
      <c r="D17992" s="305"/>
      <c r="AG17992" s="1954"/>
    </row>
    <row r="17994" spans="4:33" s="304" customFormat="1" ht="15.75" customHeight="1">
      <c r="D17994" s="305"/>
      <c r="AG17994" s="1954"/>
    </row>
    <row r="17996" spans="4:33" s="304" customFormat="1" ht="15.75" customHeight="1">
      <c r="D17996" s="305"/>
      <c r="AG17996" s="1954"/>
    </row>
    <row r="17998" spans="4:33" s="304" customFormat="1" ht="15.75" customHeight="1">
      <c r="D17998" s="305"/>
      <c r="AG17998" s="1954"/>
    </row>
    <row r="18000" spans="4:33" s="304" customFormat="1" ht="15.75" customHeight="1">
      <c r="D18000" s="305"/>
      <c r="AG18000" s="1954"/>
    </row>
    <row r="18002" spans="4:33" s="304" customFormat="1" ht="15.75" customHeight="1">
      <c r="D18002" s="305"/>
      <c r="AG18002" s="1954"/>
    </row>
    <row r="18004" spans="4:33" s="304" customFormat="1" ht="15.75" customHeight="1">
      <c r="D18004" s="305"/>
      <c r="AG18004" s="1954"/>
    </row>
    <row r="18006" spans="4:33" s="304" customFormat="1" ht="15.75" customHeight="1">
      <c r="D18006" s="305"/>
      <c r="AG18006" s="1954"/>
    </row>
    <row r="18008" spans="4:33" s="304" customFormat="1" ht="15.75" customHeight="1">
      <c r="D18008" s="305"/>
      <c r="AG18008" s="1954"/>
    </row>
    <row r="18010" spans="4:33" s="304" customFormat="1" ht="15.75" customHeight="1">
      <c r="D18010" s="305"/>
      <c r="AG18010" s="1954"/>
    </row>
    <row r="18012" spans="4:33" s="304" customFormat="1" ht="15.75" customHeight="1">
      <c r="D18012" s="305"/>
      <c r="AG18012" s="1954"/>
    </row>
    <row r="18014" spans="4:33" s="304" customFormat="1" ht="15.75" customHeight="1">
      <c r="D18014" s="305"/>
      <c r="AG18014" s="1954"/>
    </row>
    <row r="18016" spans="4:33" s="304" customFormat="1" ht="15.75" customHeight="1">
      <c r="D18016" s="305"/>
      <c r="AG18016" s="1954"/>
    </row>
    <row r="18018" spans="4:33" s="304" customFormat="1" ht="15.75" customHeight="1">
      <c r="D18018" s="305"/>
      <c r="AG18018" s="1954"/>
    </row>
    <row r="18020" spans="4:33" s="304" customFormat="1" ht="15.75" customHeight="1">
      <c r="D18020" s="305"/>
      <c r="AG18020" s="1954"/>
    </row>
    <row r="18022" spans="4:33" s="304" customFormat="1" ht="15.75" customHeight="1">
      <c r="D18022" s="305"/>
      <c r="AG18022" s="1954"/>
    </row>
    <row r="18024" spans="4:33" s="304" customFormat="1" ht="15.75" customHeight="1">
      <c r="D18024" s="305"/>
      <c r="AG18024" s="1954"/>
    </row>
    <row r="18026" spans="4:33" s="304" customFormat="1" ht="15.75" customHeight="1">
      <c r="D18026" s="305"/>
      <c r="AG18026" s="1954"/>
    </row>
    <row r="18028" spans="4:33" s="304" customFormat="1" ht="15.75" customHeight="1">
      <c r="D18028" s="305"/>
      <c r="AG18028" s="1954"/>
    </row>
    <row r="18030" spans="4:33" s="304" customFormat="1" ht="15.75" customHeight="1">
      <c r="D18030" s="305"/>
      <c r="AG18030" s="1954"/>
    </row>
    <row r="18032" spans="4:33" s="304" customFormat="1" ht="15.75" customHeight="1">
      <c r="D18032" s="305"/>
      <c r="AG18032" s="1954"/>
    </row>
    <row r="18034" spans="4:33" s="304" customFormat="1" ht="15.75" customHeight="1">
      <c r="D18034" s="305"/>
      <c r="AG18034" s="1954"/>
    </row>
    <row r="18036" spans="4:33" s="304" customFormat="1" ht="15.75" customHeight="1">
      <c r="D18036" s="305"/>
      <c r="AG18036" s="1954"/>
    </row>
    <row r="18038" spans="4:33" s="304" customFormat="1" ht="15.75" customHeight="1">
      <c r="D18038" s="305"/>
      <c r="AG18038" s="1954"/>
    </row>
    <row r="18040" spans="4:33" s="304" customFormat="1" ht="15.75" customHeight="1">
      <c r="D18040" s="305"/>
      <c r="AG18040" s="1954"/>
    </row>
    <row r="18042" spans="4:33" s="304" customFormat="1" ht="15.75" customHeight="1">
      <c r="D18042" s="305"/>
      <c r="AG18042" s="1954"/>
    </row>
    <row r="18044" spans="4:33" s="304" customFormat="1" ht="15.75" customHeight="1">
      <c r="D18044" s="305"/>
      <c r="AG18044" s="1954"/>
    </row>
    <row r="18046" spans="4:33" s="304" customFormat="1" ht="15.75" customHeight="1">
      <c r="D18046" s="305"/>
      <c r="AG18046" s="1954"/>
    </row>
    <row r="18048" spans="4:33" s="304" customFormat="1" ht="15.75" customHeight="1">
      <c r="D18048" s="305"/>
      <c r="AG18048" s="1954"/>
    </row>
    <row r="18050" spans="4:33" s="304" customFormat="1" ht="15.75" customHeight="1">
      <c r="D18050" s="305"/>
      <c r="AG18050" s="1954"/>
    </row>
    <row r="18052" spans="4:33" s="304" customFormat="1" ht="15.75" customHeight="1">
      <c r="D18052" s="305"/>
      <c r="AG18052" s="1954"/>
    </row>
    <row r="18054" spans="4:33" s="304" customFormat="1" ht="15.75" customHeight="1">
      <c r="D18054" s="305"/>
      <c r="AG18054" s="1954"/>
    </row>
    <row r="18056" spans="4:33" s="304" customFormat="1" ht="15.75" customHeight="1">
      <c r="D18056" s="305"/>
      <c r="AG18056" s="1954"/>
    </row>
    <row r="18058" spans="4:33" s="304" customFormat="1" ht="15.75" customHeight="1">
      <c r="D18058" s="305"/>
      <c r="AG18058" s="1954"/>
    </row>
    <row r="18060" spans="4:33" s="304" customFormat="1" ht="15.75" customHeight="1">
      <c r="D18060" s="305"/>
      <c r="AG18060" s="1954"/>
    </row>
    <row r="18062" spans="4:33" s="304" customFormat="1" ht="15.75" customHeight="1">
      <c r="D18062" s="305"/>
      <c r="AG18062" s="1954"/>
    </row>
    <row r="18064" spans="4:33" s="304" customFormat="1" ht="15.75" customHeight="1">
      <c r="D18064" s="305"/>
      <c r="AG18064" s="1954"/>
    </row>
    <row r="18066" spans="4:33" s="304" customFormat="1" ht="15.75" customHeight="1">
      <c r="D18066" s="305"/>
      <c r="AG18066" s="1954"/>
    </row>
    <row r="18068" spans="4:33" s="304" customFormat="1" ht="15.75" customHeight="1">
      <c r="D18068" s="305"/>
      <c r="AG18068" s="1954"/>
    </row>
    <row r="18070" spans="4:33" s="304" customFormat="1" ht="15.75" customHeight="1">
      <c r="D18070" s="305"/>
      <c r="AG18070" s="1954"/>
    </row>
    <row r="18072" spans="4:33" s="304" customFormat="1" ht="15.75" customHeight="1">
      <c r="D18072" s="305"/>
      <c r="AG18072" s="1954"/>
    </row>
    <row r="18074" spans="4:33" s="304" customFormat="1" ht="15.75" customHeight="1">
      <c r="D18074" s="305"/>
      <c r="AG18074" s="1954"/>
    </row>
    <row r="18076" spans="4:33" s="304" customFormat="1" ht="15.75" customHeight="1">
      <c r="D18076" s="305"/>
      <c r="AG18076" s="1954"/>
    </row>
    <row r="18078" spans="4:33" s="304" customFormat="1" ht="15.75" customHeight="1">
      <c r="D18078" s="305"/>
      <c r="AG18078" s="1954"/>
    </row>
    <row r="18080" spans="4:33" s="304" customFormat="1" ht="15.75" customHeight="1">
      <c r="D18080" s="305"/>
      <c r="AG18080" s="1954"/>
    </row>
    <row r="18082" spans="4:33" s="304" customFormat="1" ht="15.75" customHeight="1">
      <c r="D18082" s="305"/>
      <c r="AG18082" s="1954"/>
    </row>
    <row r="18084" spans="4:33" s="304" customFormat="1" ht="15.75" customHeight="1">
      <c r="D18084" s="305"/>
      <c r="AG18084" s="1954"/>
    </row>
    <row r="18086" spans="4:33" s="304" customFormat="1" ht="15.75" customHeight="1">
      <c r="D18086" s="305"/>
      <c r="AG18086" s="1954"/>
    </row>
    <row r="18088" spans="4:33" s="304" customFormat="1" ht="15.75" customHeight="1">
      <c r="D18088" s="305"/>
      <c r="AG18088" s="1954"/>
    </row>
    <row r="18090" spans="4:33" s="304" customFormat="1" ht="15.75" customHeight="1">
      <c r="D18090" s="305"/>
      <c r="AG18090" s="1954"/>
    </row>
    <row r="18092" spans="4:33" s="304" customFormat="1" ht="15.75" customHeight="1">
      <c r="D18092" s="305"/>
      <c r="AG18092" s="1954"/>
    </row>
    <row r="18094" spans="4:33" s="304" customFormat="1" ht="15.75" customHeight="1">
      <c r="D18094" s="305"/>
      <c r="AG18094" s="1954"/>
    </row>
    <row r="18096" spans="4:33" s="304" customFormat="1" ht="15.75" customHeight="1">
      <c r="D18096" s="305"/>
      <c r="AG18096" s="1954"/>
    </row>
    <row r="18098" spans="4:33" s="304" customFormat="1" ht="15.75" customHeight="1">
      <c r="D18098" s="305"/>
      <c r="AG18098" s="1954"/>
    </row>
    <row r="18100" spans="4:33" s="304" customFormat="1" ht="15.75" customHeight="1">
      <c r="D18100" s="305"/>
      <c r="AG18100" s="1954"/>
    </row>
    <row r="18102" spans="4:33" s="304" customFormat="1" ht="15.75" customHeight="1">
      <c r="D18102" s="305"/>
      <c r="AG18102" s="1954"/>
    </row>
    <row r="18104" spans="4:33" s="304" customFormat="1" ht="15.75" customHeight="1">
      <c r="D18104" s="305"/>
      <c r="AG18104" s="1954"/>
    </row>
    <row r="18106" spans="4:33" s="304" customFormat="1" ht="15.75" customHeight="1">
      <c r="D18106" s="305"/>
      <c r="AG18106" s="1954"/>
    </row>
    <row r="18108" spans="4:33" s="304" customFormat="1" ht="15.75" customHeight="1">
      <c r="D18108" s="305"/>
      <c r="AG18108" s="1954"/>
    </row>
    <row r="18110" spans="4:33" s="304" customFormat="1" ht="15.75" customHeight="1">
      <c r="D18110" s="305"/>
      <c r="AG18110" s="1954"/>
    </row>
    <row r="18112" spans="4:33" s="304" customFormat="1" ht="15.75" customHeight="1">
      <c r="D18112" s="305"/>
      <c r="AG18112" s="1954"/>
    </row>
    <row r="18114" spans="4:33" s="304" customFormat="1" ht="15.75" customHeight="1">
      <c r="D18114" s="305"/>
      <c r="AG18114" s="1954"/>
    </row>
    <row r="18116" spans="4:33" s="304" customFormat="1" ht="15.75" customHeight="1">
      <c r="D18116" s="305"/>
      <c r="AG18116" s="1954"/>
    </row>
    <row r="18118" spans="4:33" s="304" customFormat="1" ht="15.75" customHeight="1">
      <c r="D18118" s="305"/>
      <c r="AG18118" s="1954"/>
    </row>
    <row r="18120" spans="4:33" s="304" customFormat="1" ht="15.75" customHeight="1">
      <c r="D18120" s="305"/>
      <c r="AG18120" s="1954"/>
    </row>
    <row r="18122" spans="4:33" s="304" customFormat="1" ht="15.75" customHeight="1">
      <c r="D18122" s="305"/>
      <c r="AG18122" s="1954"/>
    </row>
    <row r="18124" spans="4:33" s="304" customFormat="1" ht="15.75" customHeight="1">
      <c r="D18124" s="305"/>
      <c r="AG18124" s="1954"/>
    </row>
    <row r="18126" spans="4:33" s="304" customFormat="1" ht="15.75" customHeight="1">
      <c r="D18126" s="305"/>
      <c r="AG18126" s="1954"/>
    </row>
    <row r="18128" spans="4:33" s="304" customFormat="1" ht="15.75" customHeight="1">
      <c r="D18128" s="305"/>
      <c r="AG18128" s="1954"/>
    </row>
    <row r="18130" spans="4:33" s="304" customFormat="1" ht="15.75" customHeight="1">
      <c r="D18130" s="305"/>
      <c r="AG18130" s="1954"/>
    </row>
    <row r="18132" spans="4:33" s="304" customFormat="1" ht="15.75" customHeight="1">
      <c r="D18132" s="305"/>
      <c r="AG18132" s="1954"/>
    </row>
    <row r="18134" spans="4:33" s="304" customFormat="1" ht="15.75" customHeight="1">
      <c r="D18134" s="305"/>
      <c r="AG18134" s="1954"/>
    </row>
    <row r="18136" spans="4:33" s="304" customFormat="1" ht="15.75" customHeight="1">
      <c r="D18136" s="305"/>
      <c r="AG18136" s="1954"/>
    </row>
    <row r="18138" spans="4:33" s="304" customFormat="1" ht="15.75" customHeight="1">
      <c r="D18138" s="305"/>
      <c r="AG18138" s="1954"/>
    </row>
    <row r="18140" spans="4:33" s="304" customFormat="1" ht="15.75" customHeight="1">
      <c r="D18140" s="305"/>
      <c r="AG18140" s="1954"/>
    </row>
    <row r="18142" spans="4:33" s="304" customFormat="1" ht="15.75" customHeight="1">
      <c r="D18142" s="305"/>
      <c r="AG18142" s="1954"/>
    </row>
    <row r="18144" spans="4:33" s="304" customFormat="1" ht="15.75" customHeight="1">
      <c r="D18144" s="305"/>
      <c r="AG18144" s="1954"/>
    </row>
    <row r="18146" spans="4:33" s="304" customFormat="1" ht="15.75" customHeight="1">
      <c r="D18146" s="305"/>
      <c r="AG18146" s="1954"/>
    </row>
    <row r="18148" spans="4:33" s="304" customFormat="1" ht="15.75" customHeight="1">
      <c r="D18148" s="305"/>
      <c r="AG18148" s="1954"/>
    </row>
    <row r="18150" spans="4:33" s="304" customFormat="1" ht="15.75" customHeight="1">
      <c r="D18150" s="305"/>
      <c r="AG18150" s="1954"/>
    </row>
    <row r="18152" spans="4:33" s="304" customFormat="1" ht="15.75" customHeight="1">
      <c r="D18152" s="305"/>
      <c r="AG18152" s="1954"/>
    </row>
    <row r="18154" spans="4:33" s="304" customFormat="1" ht="15.75" customHeight="1">
      <c r="D18154" s="305"/>
      <c r="AG18154" s="1954"/>
    </row>
    <row r="18156" spans="4:33" s="304" customFormat="1" ht="15.75" customHeight="1">
      <c r="D18156" s="305"/>
      <c r="AG18156" s="1954"/>
    </row>
    <row r="18158" spans="4:33" s="304" customFormat="1" ht="15.75" customHeight="1">
      <c r="D18158" s="305"/>
      <c r="AG18158" s="1954"/>
    </row>
    <row r="18160" spans="4:33" s="304" customFormat="1" ht="15.75" customHeight="1">
      <c r="D18160" s="305"/>
      <c r="AG18160" s="1954"/>
    </row>
    <row r="18162" spans="4:33" s="304" customFormat="1" ht="15.75" customHeight="1">
      <c r="D18162" s="305"/>
      <c r="AG18162" s="1954"/>
    </row>
    <row r="18164" spans="4:33" s="304" customFormat="1" ht="15.75" customHeight="1">
      <c r="D18164" s="305"/>
      <c r="AG18164" s="1954"/>
    </row>
    <row r="18166" spans="4:33" s="304" customFormat="1" ht="15.75" customHeight="1">
      <c r="D18166" s="305"/>
      <c r="AG18166" s="1954"/>
    </row>
    <row r="18168" spans="4:33" s="304" customFormat="1" ht="15.75" customHeight="1">
      <c r="D18168" s="305"/>
      <c r="AG18168" s="1954"/>
    </row>
    <row r="18170" spans="4:33" s="304" customFormat="1" ht="15.75" customHeight="1">
      <c r="D18170" s="305"/>
      <c r="AG18170" s="1954"/>
    </row>
    <row r="18172" spans="4:33" s="304" customFormat="1" ht="15.75" customHeight="1">
      <c r="D18172" s="305"/>
      <c r="AG18172" s="1954"/>
    </row>
    <row r="18174" spans="4:33" s="304" customFormat="1" ht="15.75" customHeight="1">
      <c r="D18174" s="305"/>
      <c r="AG18174" s="1954"/>
    </row>
    <row r="18176" spans="4:33" s="304" customFormat="1" ht="15.75" customHeight="1">
      <c r="D18176" s="305"/>
      <c r="AG18176" s="1954"/>
    </row>
    <row r="18178" spans="4:33" s="304" customFormat="1" ht="15.75" customHeight="1">
      <c r="D18178" s="305"/>
      <c r="AG18178" s="1954"/>
    </row>
    <row r="18180" spans="4:33" s="304" customFormat="1" ht="15.75" customHeight="1">
      <c r="D18180" s="305"/>
      <c r="AG18180" s="1954"/>
    </row>
    <row r="18182" spans="4:33" s="304" customFormat="1" ht="15.75" customHeight="1">
      <c r="D18182" s="305"/>
      <c r="AG18182" s="1954"/>
    </row>
    <row r="18184" spans="4:33" s="304" customFormat="1" ht="15.75" customHeight="1">
      <c r="D18184" s="305"/>
      <c r="AG18184" s="1954"/>
    </row>
    <row r="18186" spans="4:33" s="304" customFormat="1" ht="15.75" customHeight="1">
      <c r="D18186" s="305"/>
      <c r="AG18186" s="1954"/>
    </row>
    <row r="18188" spans="4:33" s="304" customFormat="1" ht="15.75" customHeight="1">
      <c r="D18188" s="305"/>
      <c r="AG18188" s="1954"/>
    </row>
    <row r="18190" spans="4:33" s="304" customFormat="1" ht="15.75" customHeight="1">
      <c r="D18190" s="305"/>
      <c r="AG18190" s="1954"/>
    </row>
    <row r="18192" spans="4:33" s="304" customFormat="1" ht="15.75" customHeight="1">
      <c r="D18192" s="305"/>
      <c r="AG18192" s="1954"/>
    </row>
    <row r="18194" spans="4:33" s="304" customFormat="1" ht="15.75" customHeight="1">
      <c r="D18194" s="305"/>
      <c r="AG18194" s="1954"/>
    </row>
    <row r="18196" spans="4:33" s="304" customFormat="1" ht="15.75" customHeight="1">
      <c r="D18196" s="305"/>
      <c r="AG18196" s="1954"/>
    </row>
    <row r="18198" spans="4:33" s="304" customFormat="1" ht="15.75" customHeight="1">
      <c r="D18198" s="305"/>
      <c r="AG18198" s="1954"/>
    </row>
    <row r="18200" spans="4:33" s="304" customFormat="1" ht="15.75" customHeight="1">
      <c r="D18200" s="305"/>
      <c r="AG18200" s="1954"/>
    </row>
    <row r="18202" spans="4:33" s="304" customFormat="1" ht="15.75" customHeight="1">
      <c r="D18202" s="305"/>
      <c r="AG18202" s="1954"/>
    </row>
    <row r="18204" spans="4:33" s="304" customFormat="1" ht="15.75" customHeight="1">
      <c r="D18204" s="305"/>
      <c r="AG18204" s="1954"/>
    </row>
    <row r="18206" spans="4:33" s="304" customFormat="1" ht="15.75" customHeight="1">
      <c r="D18206" s="305"/>
      <c r="AG18206" s="1954"/>
    </row>
    <row r="18208" spans="4:33" s="304" customFormat="1" ht="15.75" customHeight="1">
      <c r="D18208" s="305"/>
      <c r="AG18208" s="1954"/>
    </row>
    <row r="18210" spans="4:33" s="304" customFormat="1" ht="15.75" customHeight="1">
      <c r="D18210" s="305"/>
      <c r="AG18210" s="1954"/>
    </row>
    <row r="18212" spans="4:33" s="304" customFormat="1" ht="15.75" customHeight="1">
      <c r="D18212" s="305"/>
      <c r="AG18212" s="1954"/>
    </row>
    <row r="18214" spans="4:33" s="304" customFormat="1" ht="15.75" customHeight="1">
      <c r="D18214" s="305"/>
      <c r="AG18214" s="1954"/>
    </row>
    <row r="18216" spans="4:33" s="304" customFormat="1" ht="15.75" customHeight="1">
      <c r="D18216" s="305"/>
      <c r="AG18216" s="1954"/>
    </row>
    <row r="18218" spans="4:33" s="304" customFormat="1" ht="15.75" customHeight="1">
      <c r="D18218" s="305"/>
      <c r="AG18218" s="1954"/>
    </row>
    <row r="18220" spans="4:33" s="304" customFormat="1" ht="15.75" customHeight="1">
      <c r="D18220" s="305"/>
      <c r="AG18220" s="1954"/>
    </row>
    <row r="18222" spans="4:33" s="304" customFormat="1" ht="15.75" customHeight="1">
      <c r="D18222" s="305"/>
      <c r="AG18222" s="1954"/>
    </row>
    <row r="18224" spans="4:33" s="304" customFormat="1" ht="15.75" customHeight="1">
      <c r="D18224" s="305"/>
      <c r="AG18224" s="1954"/>
    </row>
    <row r="18226" spans="4:33" s="304" customFormat="1" ht="15.75" customHeight="1">
      <c r="D18226" s="305"/>
      <c r="AG18226" s="1954"/>
    </row>
    <row r="18228" spans="4:33" s="304" customFormat="1" ht="15.75" customHeight="1">
      <c r="D18228" s="305"/>
      <c r="AG18228" s="1954"/>
    </row>
    <row r="18230" spans="4:33" s="304" customFormat="1" ht="15.75" customHeight="1">
      <c r="D18230" s="305"/>
      <c r="AG18230" s="1954"/>
    </row>
    <row r="18232" spans="4:33" s="304" customFormat="1" ht="15.75" customHeight="1">
      <c r="D18232" s="305"/>
      <c r="AG18232" s="1954"/>
    </row>
    <row r="18234" spans="4:33" s="304" customFormat="1" ht="15.75" customHeight="1">
      <c r="D18234" s="305"/>
      <c r="AG18234" s="1954"/>
    </row>
    <row r="18236" spans="4:33" s="304" customFormat="1" ht="15.75" customHeight="1">
      <c r="D18236" s="305"/>
      <c r="AG18236" s="1954"/>
    </row>
    <row r="18238" spans="4:33" s="304" customFormat="1" ht="15.75" customHeight="1">
      <c r="D18238" s="305"/>
      <c r="AG18238" s="1954"/>
    </row>
    <row r="18240" spans="4:33" s="304" customFormat="1" ht="15.75" customHeight="1">
      <c r="D18240" s="305"/>
      <c r="AG18240" s="1954"/>
    </row>
    <row r="18242" spans="4:33" s="304" customFormat="1" ht="15.75" customHeight="1">
      <c r="D18242" s="305"/>
      <c r="AG18242" s="1954"/>
    </row>
    <row r="18244" spans="4:33" s="304" customFormat="1" ht="15.75" customHeight="1">
      <c r="D18244" s="305"/>
      <c r="AG18244" s="1954"/>
    </row>
    <row r="18246" spans="4:33" s="304" customFormat="1" ht="15.75" customHeight="1">
      <c r="D18246" s="305"/>
      <c r="AG18246" s="1954"/>
    </row>
    <row r="18248" spans="4:33" s="304" customFormat="1" ht="15.75" customHeight="1">
      <c r="D18248" s="305"/>
      <c r="AG18248" s="1954"/>
    </row>
    <row r="18250" spans="4:33" s="304" customFormat="1" ht="15.75" customHeight="1">
      <c r="D18250" s="305"/>
      <c r="AG18250" s="1954"/>
    </row>
    <row r="18252" spans="4:33" s="304" customFormat="1" ht="15.75" customHeight="1">
      <c r="D18252" s="305"/>
      <c r="AG18252" s="1954"/>
    </row>
    <row r="18254" spans="4:33" s="304" customFormat="1" ht="15.75" customHeight="1">
      <c r="D18254" s="305"/>
      <c r="AG18254" s="1954"/>
    </row>
    <row r="18256" spans="4:33" s="304" customFormat="1" ht="15.75" customHeight="1">
      <c r="D18256" s="305"/>
      <c r="AG18256" s="1954"/>
    </row>
    <row r="18258" spans="4:33" s="304" customFormat="1" ht="15.75" customHeight="1">
      <c r="D18258" s="305"/>
      <c r="AG18258" s="1954"/>
    </row>
    <row r="18260" spans="4:33" s="304" customFormat="1" ht="15.75" customHeight="1">
      <c r="D18260" s="305"/>
      <c r="AG18260" s="1954"/>
    </row>
    <row r="18262" spans="4:33" s="304" customFormat="1" ht="15.75" customHeight="1">
      <c r="D18262" s="305"/>
      <c r="AG18262" s="1954"/>
    </row>
    <row r="18264" spans="4:33" s="304" customFormat="1" ht="15.75" customHeight="1">
      <c r="D18264" s="305"/>
      <c r="AG18264" s="1954"/>
    </row>
    <row r="18266" spans="4:33" s="304" customFormat="1" ht="15.75" customHeight="1">
      <c r="D18266" s="305"/>
      <c r="AG18266" s="1954"/>
    </row>
    <row r="18268" spans="4:33" s="304" customFormat="1" ht="15.75" customHeight="1">
      <c r="D18268" s="305"/>
      <c r="AG18268" s="1954"/>
    </row>
    <row r="18270" spans="4:33" s="304" customFormat="1" ht="15.75" customHeight="1">
      <c r="D18270" s="305"/>
      <c r="AG18270" s="1954"/>
    </row>
    <row r="18272" spans="4:33" s="304" customFormat="1" ht="15.75" customHeight="1">
      <c r="D18272" s="305"/>
      <c r="AG18272" s="1954"/>
    </row>
    <row r="18274" spans="4:33" s="304" customFormat="1" ht="15.75" customHeight="1">
      <c r="D18274" s="305"/>
      <c r="AG18274" s="1954"/>
    </row>
    <row r="18276" spans="4:33" s="304" customFormat="1" ht="15.75" customHeight="1">
      <c r="D18276" s="305"/>
      <c r="AG18276" s="1954"/>
    </row>
    <row r="18278" spans="4:33" s="304" customFormat="1" ht="15.75" customHeight="1">
      <c r="D18278" s="305"/>
      <c r="AG18278" s="1954"/>
    </row>
    <row r="18280" spans="4:33" s="304" customFormat="1" ht="15.75" customHeight="1">
      <c r="D18280" s="305"/>
      <c r="AG18280" s="1954"/>
    </row>
    <row r="18282" spans="4:33" s="304" customFormat="1" ht="15.75" customHeight="1">
      <c r="D18282" s="305"/>
      <c r="AG18282" s="1954"/>
    </row>
    <row r="18284" spans="4:33" s="304" customFormat="1" ht="15.75" customHeight="1">
      <c r="D18284" s="305"/>
      <c r="AG18284" s="1954"/>
    </row>
    <row r="18286" spans="4:33" s="304" customFormat="1" ht="15.75" customHeight="1">
      <c r="D18286" s="305"/>
      <c r="AG18286" s="1954"/>
    </row>
    <row r="18288" spans="4:33" s="304" customFormat="1" ht="15.75" customHeight="1">
      <c r="D18288" s="305"/>
      <c r="AG18288" s="1954"/>
    </row>
    <row r="18290" spans="4:33" s="304" customFormat="1" ht="15.75" customHeight="1">
      <c r="D18290" s="305"/>
      <c r="AG18290" s="1954"/>
    </row>
    <row r="18292" spans="4:33" s="304" customFormat="1" ht="15.75" customHeight="1">
      <c r="D18292" s="305"/>
      <c r="AG18292" s="1954"/>
    </row>
    <row r="18294" spans="4:33" s="304" customFormat="1" ht="15.75" customHeight="1">
      <c r="D18294" s="305"/>
      <c r="AG18294" s="1954"/>
    </row>
    <row r="18296" spans="4:33" s="304" customFormat="1" ht="15.75" customHeight="1">
      <c r="D18296" s="305"/>
      <c r="AG18296" s="1954"/>
    </row>
    <row r="18298" spans="4:33" s="304" customFormat="1" ht="15.75" customHeight="1">
      <c r="D18298" s="305"/>
      <c r="AG18298" s="1954"/>
    </row>
    <row r="18300" spans="4:33" s="304" customFormat="1" ht="15.75" customHeight="1">
      <c r="D18300" s="305"/>
      <c r="AG18300" s="1954"/>
    </row>
    <row r="18302" spans="4:33" s="304" customFormat="1" ht="15.75" customHeight="1">
      <c r="D18302" s="305"/>
      <c r="AG18302" s="1954"/>
    </row>
    <row r="18304" spans="4:33" s="304" customFormat="1" ht="15.75" customHeight="1">
      <c r="D18304" s="305"/>
      <c r="AG18304" s="1954"/>
    </row>
    <row r="18306" spans="4:33" s="304" customFormat="1" ht="15.75" customHeight="1">
      <c r="D18306" s="305"/>
      <c r="AG18306" s="1954"/>
    </row>
    <row r="18308" spans="4:33" s="304" customFormat="1" ht="15.75" customHeight="1">
      <c r="D18308" s="305"/>
      <c r="AG18308" s="1954"/>
    </row>
    <row r="18310" spans="4:33" s="304" customFormat="1" ht="15.75" customHeight="1">
      <c r="D18310" s="305"/>
      <c r="AG18310" s="1954"/>
    </row>
    <row r="18312" spans="4:33" s="304" customFormat="1" ht="15.75" customHeight="1">
      <c r="D18312" s="305"/>
      <c r="AG18312" s="1954"/>
    </row>
    <row r="18314" spans="4:33" s="304" customFormat="1" ht="15.75" customHeight="1">
      <c r="D18314" s="305"/>
      <c r="AG18314" s="1954"/>
    </row>
    <row r="18316" spans="4:33" s="304" customFormat="1" ht="15.75" customHeight="1">
      <c r="D18316" s="305"/>
      <c r="AG18316" s="1954"/>
    </row>
    <row r="18318" spans="4:33" s="304" customFormat="1" ht="15.75" customHeight="1">
      <c r="D18318" s="305"/>
      <c r="AG18318" s="1954"/>
    </row>
    <row r="18320" spans="4:33" s="304" customFormat="1" ht="15.75" customHeight="1">
      <c r="D18320" s="305"/>
      <c r="AG18320" s="1954"/>
    </row>
    <row r="18322" spans="4:33" s="304" customFormat="1" ht="15.75" customHeight="1">
      <c r="D18322" s="305"/>
      <c r="AG18322" s="1954"/>
    </row>
    <row r="18324" spans="4:33" s="304" customFormat="1" ht="15.75" customHeight="1">
      <c r="D18324" s="305"/>
      <c r="AG18324" s="1954"/>
    </row>
    <row r="18326" spans="4:33" s="304" customFormat="1" ht="15.75" customHeight="1">
      <c r="D18326" s="305"/>
      <c r="AG18326" s="1954"/>
    </row>
    <row r="18328" spans="4:33" s="304" customFormat="1" ht="15.75" customHeight="1">
      <c r="D18328" s="305"/>
      <c r="AG18328" s="1954"/>
    </row>
    <row r="18330" spans="4:33" s="304" customFormat="1" ht="15.75" customHeight="1">
      <c r="D18330" s="305"/>
      <c r="AG18330" s="1954"/>
    </row>
    <row r="18332" spans="4:33" s="304" customFormat="1" ht="15.75" customHeight="1">
      <c r="D18332" s="305"/>
      <c r="AG18332" s="1954"/>
    </row>
    <row r="18334" spans="4:33" s="304" customFormat="1" ht="15.75" customHeight="1">
      <c r="D18334" s="305"/>
      <c r="AG18334" s="1954"/>
    </row>
    <row r="18336" spans="4:33" s="304" customFormat="1" ht="15.75" customHeight="1">
      <c r="D18336" s="305"/>
      <c r="AG18336" s="1954"/>
    </row>
    <row r="18338" spans="4:33" s="304" customFormat="1" ht="15.75" customHeight="1">
      <c r="D18338" s="305"/>
      <c r="AG18338" s="1954"/>
    </row>
    <row r="18340" spans="4:33" s="304" customFormat="1" ht="15.75" customHeight="1">
      <c r="D18340" s="305"/>
      <c r="AG18340" s="1954"/>
    </row>
    <row r="18342" spans="4:33" s="304" customFormat="1" ht="15.75" customHeight="1">
      <c r="D18342" s="305"/>
      <c r="AG18342" s="1954"/>
    </row>
    <row r="18344" spans="4:33" s="304" customFormat="1" ht="15.75" customHeight="1">
      <c r="D18344" s="305"/>
      <c r="AG18344" s="1954"/>
    </row>
    <row r="18346" spans="4:33" s="304" customFormat="1" ht="15.75" customHeight="1">
      <c r="D18346" s="305"/>
      <c r="AG18346" s="1954"/>
    </row>
    <row r="18348" spans="4:33" s="304" customFormat="1" ht="15.75" customHeight="1">
      <c r="D18348" s="305"/>
      <c r="AG18348" s="1954"/>
    </row>
    <row r="18350" spans="4:33" s="304" customFormat="1" ht="15.75" customHeight="1">
      <c r="D18350" s="305"/>
      <c r="AG18350" s="1954"/>
    </row>
    <row r="18352" spans="4:33" s="304" customFormat="1" ht="15.75" customHeight="1">
      <c r="D18352" s="305"/>
      <c r="AG18352" s="1954"/>
    </row>
    <row r="18354" spans="4:33" s="304" customFormat="1" ht="15.75" customHeight="1">
      <c r="D18354" s="305"/>
      <c r="AG18354" s="1954"/>
    </row>
    <row r="18356" spans="4:33" s="304" customFormat="1" ht="15.75" customHeight="1">
      <c r="D18356" s="305"/>
      <c r="AG18356" s="1954"/>
    </row>
    <row r="18358" spans="4:33" s="304" customFormat="1" ht="15.75" customHeight="1">
      <c r="D18358" s="305"/>
      <c r="AG18358" s="1954"/>
    </row>
    <row r="18360" spans="4:33" s="304" customFormat="1" ht="15.75" customHeight="1">
      <c r="D18360" s="305"/>
      <c r="AG18360" s="1954"/>
    </row>
    <row r="18362" spans="4:33" s="304" customFormat="1" ht="15.75" customHeight="1">
      <c r="D18362" s="305"/>
      <c r="AG18362" s="1954"/>
    </row>
    <row r="18364" spans="4:33" s="304" customFormat="1" ht="15.75" customHeight="1">
      <c r="D18364" s="305"/>
      <c r="AG18364" s="1954"/>
    </row>
    <row r="18366" spans="4:33" s="304" customFormat="1" ht="15.75" customHeight="1">
      <c r="D18366" s="305"/>
      <c r="AG18366" s="1954"/>
    </row>
    <row r="18368" spans="4:33" s="304" customFormat="1" ht="15.75" customHeight="1">
      <c r="D18368" s="305"/>
      <c r="AG18368" s="1954"/>
    </row>
    <row r="18370" spans="4:33" s="304" customFormat="1" ht="15.75" customHeight="1">
      <c r="D18370" s="305"/>
      <c r="AG18370" s="1954"/>
    </row>
    <row r="18372" spans="4:33" s="304" customFormat="1" ht="15.75" customHeight="1">
      <c r="D18372" s="305"/>
      <c r="AG18372" s="1954"/>
    </row>
    <row r="18374" spans="4:33" s="304" customFormat="1" ht="15.75" customHeight="1">
      <c r="D18374" s="305"/>
      <c r="AG18374" s="1954"/>
    </row>
    <row r="18376" spans="4:33" s="304" customFormat="1" ht="15.75" customHeight="1">
      <c r="D18376" s="305"/>
      <c r="AG18376" s="1954"/>
    </row>
    <row r="18378" spans="4:33" s="304" customFormat="1" ht="15.75" customHeight="1">
      <c r="D18378" s="305"/>
      <c r="AG18378" s="1954"/>
    </row>
    <row r="18380" spans="4:33" s="304" customFormat="1" ht="15.75" customHeight="1">
      <c r="D18380" s="305"/>
      <c r="AG18380" s="1954"/>
    </row>
    <row r="18382" spans="4:33" s="304" customFormat="1" ht="15.75" customHeight="1">
      <c r="D18382" s="305"/>
      <c r="AG18382" s="1954"/>
    </row>
    <row r="18384" spans="4:33" s="304" customFormat="1" ht="15.75" customHeight="1">
      <c r="D18384" s="305"/>
      <c r="AG18384" s="1954"/>
    </row>
    <row r="18386" spans="4:33" s="304" customFormat="1" ht="15.75" customHeight="1">
      <c r="D18386" s="305"/>
      <c r="AG18386" s="1954"/>
    </row>
    <row r="18388" spans="4:33" s="304" customFormat="1" ht="15.75" customHeight="1">
      <c r="D18388" s="305"/>
      <c r="AG18388" s="1954"/>
    </row>
    <row r="18390" spans="4:33" s="304" customFormat="1" ht="15.75" customHeight="1">
      <c r="D18390" s="305"/>
      <c r="AG18390" s="1954"/>
    </row>
    <row r="18392" spans="4:33" s="304" customFormat="1" ht="15.75" customHeight="1">
      <c r="D18392" s="305"/>
      <c r="AG18392" s="1954"/>
    </row>
    <row r="18394" spans="4:33" s="304" customFormat="1" ht="15.75" customHeight="1">
      <c r="D18394" s="305"/>
      <c r="AG18394" s="1954"/>
    </row>
    <row r="18396" spans="4:33" s="304" customFormat="1" ht="15.75" customHeight="1">
      <c r="D18396" s="305"/>
      <c r="AG18396" s="1954"/>
    </row>
    <row r="18398" spans="4:33" s="304" customFormat="1" ht="15.75" customHeight="1">
      <c r="D18398" s="305"/>
      <c r="AG18398" s="1954"/>
    </row>
    <row r="18400" spans="4:33" s="304" customFormat="1" ht="15.75" customHeight="1">
      <c r="D18400" s="305"/>
      <c r="AG18400" s="1954"/>
    </row>
    <row r="18402" spans="4:33" s="304" customFormat="1" ht="15.75" customHeight="1">
      <c r="D18402" s="305"/>
      <c r="AG18402" s="1954"/>
    </row>
    <row r="18404" spans="4:33" s="304" customFormat="1" ht="15.75" customHeight="1">
      <c r="D18404" s="305"/>
      <c r="AG18404" s="1954"/>
    </row>
    <row r="18406" spans="4:33" s="304" customFormat="1" ht="15.75" customHeight="1">
      <c r="D18406" s="305"/>
      <c r="AG18406" s="1954"/>
    </row>
    <row r="18408" spans="4:33" s="304" customFormat="1" ht="15.75" customHeight="1">
      <c r="D18408" s="305"/>
      <c r="AG18408" s="1954"/>
    </row>
    <row r="18410" spans="4:33" s="304" customFormat="1" ht="15.75" customHeight="1">
      <c r="D18410" s="305"/>
      <c r="AG18410" s="1954"/>
    </row>
    <row r="18412" spans="4:33" s="304" customFormat="1" ht="15.75" customHeight="1">
      <c r="D18412" s="305"/>
      <c r="AG18412" s="1954"/>
    </row>
    <row r="18414" spans="4:33" s="304" customFormat="1" ht="15.75" customHeight="1">
      <c r="D18414" s="305"/>
      <c r="AG18414" s="1954"/>
    </row>
    <row r="18416" spans="4:33" s="304" customFormat="1" ht="15.75" customHeight="1">
      <c r="D18416" s="305"/>
      <c r="AG18416" s="1954"/>
    </row>
    <row r="18418" spans="4:33" s="304" customFormat="1" ht="15.75" customHeight="1">
      <c r="D18418" s="305"/>
      <c r="AG18418" s="1954"/>
    </row>
    <row r="18420" spans="4:33" s="304" customFormat="1" ht="15.75" customHeight="1">
      <c r="D18420" s="305"/>
      <c r="AG18420" s="1954"/>
    </row>
    <row r="18422" spans="4:33" s="304" customFormat="1" ht="15.75" customHeight="1">
      <c r="D18422" s="305"/>
      <c r="AG18422" s="1954"/>
    </row>
    <row r="18424" spans="4:33" s="304" customFormat="1" ht="15.75" customHeight="1">
      <c r="D18424" s="305"/>
      <c r="AG18424" s="1954"/>
    </row>
    <row r="18426" spans="4:33" s="304" customFormat="1" ht="15.75" customHeight="1">
      <c r="D18426" s="305"/>
      <c r="AG18426" s="1954"/>
    </row>
    <row r="18428" spans="4:33" s="304" customFormat="1" ht="15.75" customHeight="1">
      <c r="D18428" s="305"/>
      <c r="AG18428" s="1954"/>
    </row>
    <row r="18430" spans="4:33" s="304" customFormat="1" ht="15.75" customHeight="1">
      <c r="D18430" s="305"/>
      <c r="AG18430" s="1954"/>
    </row>
    <row r="18432" spans="4:33" s="304" customFormat="1" ht="15.75" customHeight="1">
      <c r="D18432" s="305"/>
      <c r="AG18432" s="1954"/>
    </row>
    <row r="18434" spans="4:33" s="304" customFormat="1" ht="15.75" customHeight="1">
      <c r="D18434" s="305"/>
      <c r="AG18434" s="1954"/>
    </row>
    <row r="18436" spans="4:33" s="304" customFormat="1" ht="15.75" customHeight="1">
      <c r="D18436" s="305"/>
      <c r="AG18436" s="1954"/>
    </row>
    <row r="18438" spans="4:33" s="304" customFormat="1" ht="15.75" customHeight="1">
      <c r="D18438" s="305"/>
      <c r="AG18438" s="1954"/>
    </row>
    <row r="18440" spans="4:33" s="304" customFormat="1" ht="15.75" customHeight="1">
      <c r="D18440" s="305"/>
      <c r="AG18440" s="1954"/>
    </row>
    <row r="18442" spans="4:33" s="304" customFormat="1" ht="15.75" customHeight="1">
      <c r="D18442" s="305"/>
      <c r="AG18442" s="1954"/>
    </row>
    <row r="18444" spans="4:33" s="304" customFormat="1" ht="15.75" customHeight="1">
      <c r="D18444" s="305"/>
      <c r="AG18444" s="1954"/>
    </row>
    <row r="18446" spans="4:33" s="304" customFormat="1" ht="15.75" customHeight="1">
      <c r="D18446" s="305"/>
      <c r="AG18446" s="1954"/>
    </row>
    <row r="18448" spans="4:33" s="304" customFormat="1" ht="15.75" customHeight="1">
      <c r="D18448" s="305"/>
      <c r="AG18448" s="1954"/>
    </row>
    <row r="18450" spans="4:33" s="304" customFormat="1" ht="15.75" customHeight="1">
      <c r="D18450" s="305"/>
      <c r="AG18450" s="1954"/>
    </row>
    <row r="18452" spans="4:33" s="304" customFormat="1" ht="15.75" customHeight="1">
      <c r="D18452" s="305"/>
      <c r="AG18452" s="1954"/>
    </row>
    <row r="18454" spans="4:33" s="304" customFormat="1" ht="15.75" customHeight="1">
      <c r="D18454" s="305"/>
      <c r="AG18454" s="1954"/>
    </row>
    <row r="18456" spans="4:33" s="304" customFormat="1" ht="15.75" customHeight="1">
      <c r="D18456" s="305"/>
      <c r="AG18456" s="1954"/>
    </row>
    <row r="18458" spans="4:33" s="304" customFormat="1" ht="15.75" customHeight="1">
      <c r="D18458" s="305"/>
      <c r="AG18458" s="1954"/>
    </row>
    <row r="18460" spans="4:33" s="304" customFormat="1" ht="15.75" customHeight="1">
      <c r="D18460" s="305"/>
      <c r="AG18460" s="1954"/>
    </row>
    <row r="18462" spans="4:33" s="304" customFormat="1" ht="15.75" customHeight="1">
      <c r="D18462" s="305"/>
      <c r="AG18462" s="1954"/>
    </row>
    <row r="18464" spans="4:33" s="304" customFormat="1" ht="15.75" customHeight="1">
      <c r="D18464" s="305"/>
      <c r="AG18464" s="1954"/>
    </row>
    <row r="18466" spans="4:33" s="304" customFormat="1" ht="15.75" customHeight="1">
      <c r="D18466" s="305"/>
      <c r="AG18466" s="1954"/>
    </row>
    <row r="18468" spans="4:33" s="304" customFormat="1" ht="15.75" customHeight="1">
      <c r="D18468" s="305"/>
      <c r="AG18468" s="1954"/>
    </row>
    <row r="18470" spans="4:33" s="304" customFormat="1" ht="15.75" customHeight="1">
      <c r="D18470" s="305"/>
      <c r="AG18470" s="1954"/>
    </row>
    <row r="18472" spans="4:33" s="304" customFormat="1" ht="15.75" customHeight="1">
      <c r="D18472" s="305"/>
      <c r="AG18472" s="1954"/>
    </row>
    <row r="18474" spans="4:33" s="304" customFormat="1" ht="15.75" customHeight="1">
      <c r="D18474" s="305"/>
      <c r="AG18474" s="1954"/>
    </row>
    <row r="18476" spans="4:33" s="304" customFormat="1" ht="15.75" customHeight="1">
      <c r="D18476" s="305"/>
      <c r="AG18476" s="1954"/>
    </row>
    <row r="18478" spans="4:33" s="304" customFormat="1" ht="15.75" customHeight="1">
      <c r="D18478" s="305"/>
      <c r="AG18478" s="1954"/>
    </row>
    <row r="18480" spans="4:33" s="304" customFormat="1" ht="15.75" customHeight="1">
      <c r="D18480" s="305"/>
      <c r="AG18480" s="1954"/>
    </row>
    <row r="18482" spans="4:33" s="304" customFormat="1" ht="15.75" customHeight="1">
      <c r="D18482" s="305"/>
      <c r="AG18482" s="1954"/>
    </row>
    <row r="18484" spans="4:33" s="304" customFormat="1" ht="15.75" customHeight="1">
      <c r="D18484" s="305"/>
      <c r="AG18484" s="1954"/>
    </row>
    <row r="18486" spans="4:33" s="304" customFormat="1" ht="15.75" customHeight="1">
      <c r="D18486" s="305"/>
      <c r="AG18486" s="1954"/>
    </row>
    <row r="18488" spans="4:33" s="304" customFormat="1" ht="15.75" customHeight="1">
      <c r="D18488" s="305"/>
      <c r="AG18488" s="1954"/>
    </row>
    <row r="18490" spans="4:33" s="304" customFormat="1" ht="15.75" customHeight="1">
      <c r="D18490" s="305"/>
      <c r="AG18490" s="1954"/>
    </row>
    <row r="18492" spans="4:33" s="304" customFormat="1" ht="15.75" customHeight="1">
      <c r="D18492" s="305"/>
      <c r="AG18492" s="1954"/>
    </row>
    <row r="18494" spans="4:33" s="304" customFormat="1" ht="15.75" customHeight="1">
      <c r="D18494" s="305"/>
      <c r="AG18494" s="1954"/>
    </row>
    <row r="18496" spans="4:33" s="304" customFormat="1" ht="15.75" customHeight="1">
      <c r="D18496" s="305"/>
      <c r="AG18496" s="1954"/>
    </row>
    <row r="18498" spans="4:33" s="304" customFormat="1" ht="15.75" customHeight="1">
      <c r="D18498" s="305"/>
      <c r="AG18498" s="1954"/>
    </row>
    <row r="18500" spans="4:33" s="304" customFormat="1" ht="15.75" customHeight="1">
      <c r="D18500" s="305"/>
      <c r="AG18500" s="1954"/>
    </row>
    <row r="18502" spans="4:33" s="304" customFormat="1" ht="15.75" customHeight="1">
      <c r="D18502" s="305"/>
      <c r="AG18502" s="1954"/>
    </row>
    <row r="18504" spans="4:33" s="304" customFormat="1" ht="15.75" customHeight="1">
      <c r="D18504" s="305"/>
      <c r="AG18504" s="1954"/>
    </row>
    <row r="18506" spans="4:33" s="304" customFormat="1" ht="15.75" customHeight="1">
      <c r="D18506" s="305"/>
      <c r="AG18506" s="1954"/>
    </row>
    <row r="18508" spans="4:33" s="304" customFormat="1" ht="15.75" customHeight="1">
      <c r="D18508" s="305"/>
      <c r="AG18508" s="1954"/>
    </row>
    <row r="18510" spans="4:33" s="304" customFormat="1" ht="15.75" customHeight="1">
      <c r="D18510" s="305"/>
      <c r="AG18510" s="1954"/>
    </row>
    <row r="18512" spans="4:33" s="304" customFormat="1" ht="15.75" customHeight="1">
      <c r="D18512" s="305"/>
      <c r="AG18512" s="1954"/>
    </row>
    <row r="18514" spans="4:33" s="304" customFormat="1" ht="15.75" customHeight="1">
      <c r="D18514" s="305"/>
      <c r="AG18514" s="1954"/>
    </row>
    <row r="18516" spans="4:33" s="304" customFormat="1" ht="15.75" customHeight="1">
      <c r="D18516" s="305"/>
      <c r="AG18516" s="1954"/>
    </row>
    <row r="18518" spans="4:33" s="304" customFormat="1" ht="15.75" customHeight="1">
      <c r="D18518" s="305"/>
      <c r="AG18518" s="1954"/>
    </row>
    <row r="18520" spans="4:33" s="304" customFormat="1" ht="15.75" customHeight="1">
      <c r="D18520" s="305"/>
      <c r="AG18520" s="1954"/>
    </row>
    <row r="18522" spans="4:33" s="304" customFormat="1" ht="15.75" customHeight="1">
      <c r="D18522" s="305"/>
      <c r="AG18522" s="1954"/>
    </row>
    <row r="18524" spans="4:33" s="304" customFormat="1" ht="15.75" customHeight="1">
      <c r="D18524" s="305"/>
      <c r="AG18524" s="1954"/>
    </row>
    <row r="18526" spans="4:33" s="304" customFormat="1" ht="15.75" customHeight="1">
      <c r="D18526" s="305"/>
      <c r="AG18526" s="1954"/>
    </row>
    <row r="18528" spans="4:33" s="304" customFormat="1" ht="15.75" customHeight="1">
      <c r="D18528" s="305"/>
      <c r="AG18528" s="1954"/>
    </row>
    <row r="18530" spans="4:33" s="304" customFormat="1" ht="15.75" customHeight="1">
      <c r="D18530" s="305"/>
      <c r="AG18530" s="1954"/>
    </row>
    <row r="18532" spans="4:33" s="304" customFormat="1" ht="15.75" customHeight="1">
      <c r="D18532" s="305"/>
      <c r="AG18532" s="1954"/>
    </row>
    <row r="18534" spans="4:33" s="304" customFormat="1" ht="15.75" customHeight="1">
      <c r="D18534" s="305"/>
      <c r="AG18534" s="1954"/>
    </row>
    <row r="18536" spans="4:33" s="304" customFormat="1" ht="15.75" customHeight="1">
      <c r="D18536" s="305"/>
      <c r="AG18536" s="1954"/>
    </row>
    <row r="18538" spans="4:33" s="304" customFormat="1" ht="15.75" customHeight="1">
      <c r="D18538" s="305"/>
      <c r="AG18538" s="1954"/>
    </row>
    <row r="18540" spans="4:33" s="304" customFormat="1" ht="15.75" customHeight="1">
      <c r="D18540" s="305"/>
      <c r="AG18540" s="1954"/>
    </row>
    <row r="18542" spans="4:33" s="304" customFormat="1" ht="15.75" customHeight="1">
      <c r="D18542" s="305"/>
      <c r="AG18542" s="1954"/>
    </row>
    <row r="18544" spans="4:33" s="304" customFormat="1" ht="15.75" customHeight="1">
      <c r="D18544" s="305"/>
      <c r="AG18544" s="1954"/>
    </row>
    <row r="18546" spans="4:33" s="304" customFormat="1" ht="15.75" customHeight="1">
      <c r="D18546" s="305"/>
      <c r="AG18546" s="1954"/>
    </row>
    <row r="18548" spans="4:33" s="304" customFormat="1" ht="15.75" customHeight="1">
      <c r="D18548" s="305"/>
      <c r="AG18548" s="1954"/>
    </row>
    <row r="18550" spans="4:33" s="304" customFormat="1" ht="15.75" customHeight="1">
      <c r="D18550" s="305"/>
      <c r="AG18550" s="1954"/>
    </row>
    <row r="18552" spans="4:33" s="304" customFormat="1" ht="15.75" customHeight="1">
      <c r="D18552" s="305"/>
      <c r="AG18552" s="1954"/>
    </row>
    <row r="18554" spans="4:33" s="304" customFormat="1" ht="15.75" customHeight="1">
      <c r="D18554" s="305"/>
      <c r="AG18554" s="1954"/>
    </row>
    <row r="18556" spans="4:33" s="304" customFormat="1" ht="15.75" customHeight="1">
      <c r="D18556" s="305"/>
      <c r="AG18556" s="1954"/>
    </row>
    <row r="18558" spans="4:33" s="304" customFormat="1" ht="15.75" customHeight="1">
      <c r="D18558" s="305"/>
      <c r="AG18558" s="1954"/>
    </row>
    <row r="18560" spans="4:33" s="304" customFormat="1" ht="15.75" customHeight="1">
      <c r="D18560" s="305"/>
      <c r="AG18560" s="1954"/>
    </row>
    <row r="18562" spans="4:33" s="304" customFormat="1" ht="15.75" customHeight="1">
      <c r="D18562" s="305"/>
      <c r="AG18562" s="1954"/>
    </row>
    <row r="18564" spans="4:33" s="304" customFormat="1" ht="15.75" customHeight="1">
      <c r="D18564" s="305"/>
      <c r="AG18564" s="1954"/>
    </row>
    <row r="18566" spans="4:33" s="304" customFormat="1" ht="15.75" customHeight="1">
      <c r="D18566" s="305"/>
      <c r="AG18566" s="1954"/>
    </row>
    <row r="18568" spans="4:33" s="304" customFormat="1" ht="15.75" customHeight="1">
      <c r="D18568" s="305"/>
      <c r="AG18568" s="1954"/>
    </row>
    <row r="18570" spans="4:33" s="304" customFormat="1" ht="15.75" customHeight="1">
      <c r="D18570" s="305"/>
      <c r="AG18570" s="1954"/>
    </row>
    <row r="18572" spans="4:33" s="304" customFormat="1" ht="15.75" customHeight="1">
      <c r="D18572" s="305"/>
      <c r="AG18572" s="1954"/>
    </row>
    <row r="18574" spans="4:33" s="304" customFormat="1" ht="15.75" customHeight="1">
      <c r="D18574" s="305"/>
      <c r="AG18574" s="1954"/>
    </row>
    <row r="18576" spans="4:33" s="304" customFormat="1" ht="15.75" customHeight="1">
      <c r="D18576" s="305"/>
      <c r="AG18576" s="1954"/>
    </row>
    <row r="18578" spans="4:33" s="304" customFormat="1" ht="15.75" customHeight="1">
      <c r="D18578" s="305"/>
      <c r="AG18578" s="1954"/>
    </row>
    <row r="18580" spans="4:33" s="304" customFormat="1" ht="15.75" customHeight="1">
      <c r="D18580" s="305"/>
      <c r="AG18580" s="1954"/>
    </row>
    <row r="18582" spans="4:33" s="304" customFormat="1" ht="15.75" customHeight="1">
      <c r="D18582" s="305"/>
      <c r="AG18582" s="1954"/>
    </row>
    <row r="18584" spans="4:33" s="304" customFormat="1" ht="15.75" customHeight="1">
      <c r="D18584" s="305"/>
      <c r="AG18584" s="1954"/>
    </row>
    <row r="18586" spans="4:33" s="304" customFormat="1" ht="15.75" customHeight="1">
      <c r="D18586" s="305"/>
      <c r="AG18586" s="1954"/>
    </row>
    <row r="18588" spans="4:33" s="304" customFormat="1" ht="15.75" customHeight="1">
      <c r="D18588" s="305"/>
      <c r="AG18588" s="1954"/>
    </row>
    <row r="18590" spans="4:33" s="304" customFormat="1" ht="15.75" customHeight="1">
      <c r="D18590" s="305"/>
      <c r="AG18590" s="1954"/>
    </row>
    <row r="18592" spans="4:33" s="304" customFormat="1" ht="15.75" customHeight="1">
      <c r="D18592" s="305"/>
      <c r="AG18592" s="1954"/>
    </row>
    <row r="18594" spans="4:33" s="304" customFormat="1" ht="15.75" customHeight="1">
      <c r="D18594" s="305"/>
      <c r="AG18594" s="1954"/>
    </row>
    <row r="18596" spans="4:33" s="304" customFormat="1" ht="15.75" customHeight="1">
      <c r="D18596" s="305"/>
      <c r="AG18596" s="1954"/>
    </row>
    <row r="18598" spans="4:33" s="304" customFormat="1" ht="15.75" customHeight="1">
      <c r="D18598" s="305"/>
      <c r="AG18598" s="1954"/>
    </row>
    <row r="18600" spans="4:33" s="304" customFormat="1" ht="15.75" customHeight="1">
      <c r="D18600" s="305"/>
      <c r="AG18600" s="1954"/>
    </row>
    <row r="18602" spans="4:33" s="304" customFormat="1" ht="15.75" customHeight="1">
      <c r="D18602" s="305"/>
      <c r="AG18602" s="1954"/>
    </row>
    <row r="18604" spans="4:33" s="304" customFormat="1" ht="15.75" customHeight="1">
      <c r="D18604" s="305"/>
      <c r="AG18604" s="1954"/>
    </row>
    <row r="18606" spans="4:33" s="304" customFormat="1" ht="15.75" customHeight="1">
      <c r="D18606" s="305"/>
      <c r="AG18606" s="1954"/>
    </row>
    <row r="18608" spans="4:33" s="304" customFormat="1" ht="15.75" customHeight="1">
      <c r="D18608" s="305"/>
      <c r="AG18608" s="1954"/>
    </row>
    <row r="18610" spans="4:33" s="304" customFormat="1" ht="15.75" customHeight="1">
      <c r="D18610" s="305"/>
      <c r="AG18610" s="1954"/>
    </row>
    <row r="18612" spans="4:33" s="304" customFormat="1" ht="15.75" customHeight="1">
      <c r="D18612" s="305"/>
      <c r="AG18612" s="1954"/>
    </row>
    <row r="18614" spans="4:33" s="304" customFormat="1" ht="15.75" customHeight="1">
      <c r="D18614" s="305"/>
      <c r="AG18614" s="1954"/>
    </row>
    <row r="18616" spans="4:33" s="304" customFormat="1" ht="15.75" customHeight="1">
      <c r="D18616" s="305"/>
      <c r="AG18616" s="1954"/>
    </row>
    <row r="18618" spans="4:33" s="304" customFormat="1" ht="15.75" customHeight="1">
      <c r="D18618" s="305"/>
      <c r="AG18618" s="1954"/>
    </row>
    <row r="18620" spans="4:33" s="304" customFormat="1" ht="15.75" customHeight="1">
      <c r="D18620" s="305"/>
      <c r="AG18620" s="1954"/>
    </row>
    <row r="18622" spans="4:33" s="304" customFormat="1" ht="15.75" customHeight="1">
      <c r="D18622" s="305"/>
      <c r="AG18622" s="1954"/>
    </row>
    <row r="18624" spans="4:33" s="304" customFormat="1" ht="15.75" customHeight="1">
      <c r="D18624" s="305"/>
      <c r="AG18624" s="1954"/>
    </row>
    <row r="18626" spans="4:33" s="304" customFormat="1" ht="15.75" customHeight="1">
      <c r="D18626" s="305"/>
      <c r="AG18626" s="1954"/>
    </row>
    <row r="18628" spans="4:33" s="304" customFormat="1" ht="15.75" customHeight="1">
      <c r="D18628" s="305"/>
      <c r="AG18628" s="1954"/>
    </row>
    <row r="18630" spans="4:33" s="304" customFormat="1" ht="15.75" customHeight="1">
      <c r="D18630" s="305"/>
      <c r="AG18630" s="1954"/>
    </row>
    <row r="18632" spans="4:33" s="304" customFormat="1" ht="15.75" customHeight="1">
      <c r="D18632" s="305"/>
      <c r="AG18632" s="1954"/>
    </row>
    <row r="18634" spans="4:33" s="304" customFormat="1" ht="15.75" customHeight="1">
      <c r="D18634" s="305"/>
      <c r="AG18634" s="1954"/>
    </row>
    <row r="18636" spans="4:33" s="304" customFormat="1" ht="15.75" customHeight="1">
      <c r="D18636" s="305"/>
      <c r="AG18636" s="1954"/>
    </row>
    <row r="18638" spans="4:33" s="304" customFormat="1" ht="15.75" customHeight="1">
      <c r="D18638" s="305"/>
      <c r="AG18638" s="1954"/>
    </row>
    <row r="18640" spans="4:33" s="304" customFormat="1" ht="15.75" customHeight="1">
      <c r="D18640" s="305"/>
      <c r="AG18640" s="1954"/>
    </row>
    <row r="18642" spans="4:33" s="304" customFormat="1" ht="15.75" customHeight="1">
      <c r="D18642" s="305"/>
      <c r="AG18642" s="1954"/>
    </row>
    <row r="18644" spans="4:33" s="304" customFormat="1" ht="15.75" customHeight="1">
      <c r="D18644" s="305"/>
      <c r="AG18644" s="1954"/>
    </row>
    <row r="18646" spans="4:33" s="304" customFormat="1" ht="15.75" customHeight="1">
      <c r="D18646" s="305"/>
      <c r="AG18646" s="1954"/>
    </row>
    <row r="18648" spans="4:33" s="304" customFormat="1" ht="15.75" customHeight="1">
      <c r="D18648" s="305"/>
      <c r="AG18648" s="1954"/>
    </row>
    <row r="18650" spans="4:33" s="304" customFormat="1" ht="15.75" customHeight="1">
      <c r="D18650" s="305"/>
      <c r="AG18650" s="1954"/>
    </row>
    <row r="18652" spans="4:33" s="304" customFormat="1" ht="15.75" customHeight="1">
      <c r="D18652" s="305"/>
      <c r="AG18652" s="1954"/>
    </row>
    <row r="18654" spans="4:33" s="304" customFormat="1" ht="15.75" customHeight="1">
      <c r="D18654" s="305"/>
      <c r="AG18654" s="1954"/>
    </row>
    <row r="18656" spans="4:33" s="304" customFormat="1" ht="15.75" customHeight="1">
      <c r="D18656" s="305"/>
      <c r="AG18656" s="1954"/>
    </row>
    <row r="18658" spans="4:33" s="304" customFormat="1" ht="15.75" customHeight="1">
      <c r="D18658" s="305"/>
      <c r="AG18658" s="1954"/>
    </row>
    <row r="18660" spans="4:33" s="304" customFormat="1" ht="15.75" customHeight="1">
      <c r="D18660" s="305"/>
      <c r="AG18660" s="1954"/>
    </row>
    <row r="18662" spans="4:33" s="304" customFormat="1" ht="15.75" customHeight="1">
      <c r="D18662" s="305"/>
      <c r="AG18662" s="1954"/>
    </row>
    <row r="18664" spans="4:33" s="304" customFormat="1" ht="15.75" customHeight="1">
      <c r="D18664" s="305"/>
      <c r="AG18664" s="1954"/>
    </row>
    <row r="18666" spans="4:33" s="304" customFormat="1" ht="15.75" customHeight="1">
      <c r="D18666" s="305"/>
      <c r="AG18666" s="1954"/>
    </row>
    <row r="18668" spans="4:33" s="304" customFormat="1" ht="15.75" customHeight="1">
      <c r="D18668" s="305"/>
      <c r="AG18668" s="1954"/>
    </row>
    <row r="18670" spans="4:33" s="304" customFormat="1" ht="15.75" customHeight="1">
      <c r="D18670" s="305"/>
      <c r="AG18670" s="1954"/>
    </row>
    <row r="18672" spans="4:33" s="304" customFormat="1" ht="15.75" customHeight="1">
      <c r="D18672" s="305"/>
      <c r="AG18672" s="1954"/>
    </row>
    <row r="18674" spans="4:33" s="304" customFormat="1" ht="15.75" customHeight="1">
      <c r="D18674" s="305"/>
      <c r="AG18674" s="1954"/>
    </row>
    <row r="18676" spans="4:33" s="304" customFormat="1" ht="15.75" customHeight="1">
      <c r="D18676" s="305"/>
      <c r="AG18676" s="1954"/>
    </row>
    <row r="18678" spans="4:33" s="304" customFormat="1" ht="15.75" customHeight="1">
      <c r="D18678" s="305"/>
      <c r="AG18678" s="1954"/>
    </row>
    <row r="18680" spans="4:33" s="304" customFormat="1" ht="15.75" customHeight="1">
      <c r="D18680" s="305"/>
      <c r="AG18680" s="1954"/>
    </row>
    <row r="18682" spans="4:33" s="304" customFormat="1" ht="15.75" customHeight="1">
      <c r="D18682" s="305"/>
      <c r="AG18682" s="1954"/>
    </row>
    <row r="18684" spans="4:33" s="304" customFormat="1" ht="15.75" customHeight="1">
      <c r="D18684" s="305"/>
      <c r="AG18684" s="1954"/>
    </row>
    <row r="18686" spans="4:33" s="304" customFormat="1" ht="15.75" customHeight="1">
      <c r="D18686" s="305"/>
      <c r="AG18686" s="1954"/>
    </row>
    <row r="18688" spans="4:33" s="304" customFormat="1" ht="15.75" customHeight="1">
      <c r="D18688" s="305"/>
      <c r="AG18688" s="1954"/>
    </row>
    <row r="18690" spans="4:33" s="304" customFormat="1" ht="15.75" customHeight="1">
      <c r="D18690" s="305"/>
      <c r="AG18690" s="1954"/>
    </row>
    <row r="18692" spans="4:33" s="304" customFormat="1" ht="15.75" customHeight="1">
      <c r="D18692" s="305"/>
      <c r="AG18692" s="1954"/>
    </row>
    <row r="18694" spans="4:33" s="304" customFormat="1" ht="15.75" customHeight="1">
      <c r="D18694" s="305"/>
      <c r="AG18694" s="1954"/>
    </row>
    <row r="18696" spans="4:33" s="304" customFormat="1" ht="15.75" customHeight="1">
      <c r="D18696" s="305"/>
      <c r="AG18696" s="1954"/>
    </row>
    <row r="18698" spans="4:33" s="304" customFormat="1" ht="15.75" customHeight="1">
      <c r="D18698" s="305"/>
      <c r="AG18698" s="1954"/>
    </row>
    <row r="18700" spans="4:33" s="304" customFormat="1" ht="15.75" customHeight="1">
      <c r="D18700" s="305"/>
      <c r="AG18700" s="1954"/>
    </row>
    <row r="18702" spans="4:33" s="304" customFormat="1" ht="15.75" customHeight="1">
      <c r="D18702" s="305"/>
      <c r="AG18702" s="1954"/>
    </row>
    <row r="18704" spans="4:33" s="304" customFormat="1" ht="15.75" customHeight="1">
      <c r="D18704" s="305"/>
      <c r="AG18704" s="1954"/>
    </row>
    <row r="18706" spans="4:33" s="304" customFormat="1" ht="15.75" customHeight="1">
      <c r="D18706" s="305"/>
      <c r="AG18706" s="1954"/>
    </row>
    <row r="18708" spans="4:33" s="304" customFormat="1" ht="15.75" customHeight="1">
      <c r="D18708" s="305"/>
      <c r="AG18708" s="1954"/>
    </row>
    <row r="18710" spans="4:33" s="304" customFormat="1" ht="15.75" customHeight="1">
      <c r="D18710" s="305"/>
      <c r="AG18710" s="1954"/>
    </row>
    <row r="18712" spans="4:33" s="304" customFormat="1" ht="15.75" customHeight="1">
      <c r="D18712" s="305"/>
      <c r="AG18712" s="1954"/>
    </row>
    <row r="18714" spans="4:33" s="304" customFormat="1" ht="15.75" customHeight="1">
      <c r="D18714" s="305"/>
      <c r="AG18714" s="1954"/>
    </row>
    <row r="18716" spans="4:33" s="304" customFormat="1" ht="15.75" customHeight="1">
      <c r="D18716" s="305"/>
      <c r="AG18716" s="1954"/>
    </row>
    <row r="18718" spans="4:33" s="304" customFormat="1" ht="15.75" customHeight="1">
      <c r="D18718" s="305"/>
      <c r="AG18718" s="1954"/>
    </row>
    <row r="18720" spans="4:33" s="304" customFormat="1" ht="15.75" customHeight="1">
      <c r="D18720" s="305"/>
      <c r="AG18720" s="1954"/>
    </row>
    <row r="18722" spans="4:33" s="304" customFormat="1" ht="15.75" customHeight="1">
      <c r="D18722" s="305"/>
      <c r="AG18722" s="1954"/>
    </row>
    <row r="18724" spans="4:33" s="304" customFormat="1" ht="15.75" customHeight="1">
      <c r="D18724" s="305"/>
      <c r="AG18724" s="1954"/>
    </row>
    <row r="18726" spans="4:33" s="304" customFormat="1" ht="15.75" customHeight="1">
      <c r="D18726" s="305"/>
      <c r="AG18726" s="1954"/>
    </row>
    <row r="18728" spans="4:33" s="304" customFormat="1" ht="15.75" customHeight="1">
      <c r="D18728" s="305"/>
      <c r="AG18728" s="1954"/>
    </row>
    <row r="18730" spans="4:33" s="304" customFormat="1" ht="15.75" customHeight="1">
      <c r="D18730" s="305"/>
      <c r="AG18730" s="1954"/>
    </row>
    <row r="18732" spans="4:33" s="304" customFormat="1" ht="15.75" customHeight="1">
      <c r="D18732" s="305"/>
      <c r="AG18732" s="1954"/>
    </row>
    <row r="18734" spans="4:33" s="304" customFormat="1" ht="15.75" customHeight="1">
      <c r="D18734" s="305"/>
      <c r="AG18734" s="1954"/>
    </row>
    <row r="18736" spans="4:33" s="304" customFormat="1" ht="15.75" customHeight="1">
      <c r="D18736" s="305"/>
      <c r="AG18736" s="1954"/>
    </row>
    <row r="18738" spans="4:33" s="304" customFormat="1" ht="15.75" customHeight="1">
      <c r="D18738" s="305"/>
      <c r="AG18738" s="1954"/>
    </row>
    <row r="18740" spans="4:33" s="304" customFormat="1" ht="15.75" customHeight="1">
      <c r="D18740" s="305"/>
      <c r="AG18740" s="1954"/>
    </row>
    <row r="18742" spans="4:33" s="304" customFormat="1" ht="15.75" customHeight="1">
      <c r="D18742" s="305"/>
      <c r="AG18742" s="1954"/>
    </row>
    <row r="18744" spans="4:33" s="304" customFormat="1" ht="15.75" customHeight="1">
      <c r="D18744" s="305"/>
      <c r="AG18744" s="1954"/>
    </row>
    <row r="18746" spans="4:33" s="304" customFormat="1" ht="15.75" customHeight="1">
      <c r="D18746" s="305"/>
      <c r="AG18746" s="1954"/>
    </row>
    <row r="18748" spans="4:33" s="304" customFormat="1" ht="15.75" customHeight="1">
      <c r="D18748" s="305"/>
      <c r="AG18748" s="1954"/>
    </row>
    <row r="18750" spans="4:33" s="304" customFormat="1" ht="15.75" customHeight="1">
      <c r="D18750" s="305"/>
      <c r="AG18750" s="1954"/>
    </row>
    <row r="18752" spans="4:33" s="304" customFormat="1" ht="15.75" customHeight="1">
      <c r="D18752" s="305"/>
      <c r="AG18752" s="1954"/>
    </row>
    <row r="18754" spans="4:33" s="304" customFormat="1" ht="15.75" customHeight="1">
      <c r="D18754" s="305"/>
      <c r="AG18754" s="1954"/>
    </row>
    <row r="18756" spans="4:33" s="304" customFormat="1" ht="15.75" customHeight="1">
      <c r="D18756" s="305"/>
      <c r="AG18756" s="1954"/>
    </row>
    <row r="18758" spans="4:33" s="304" customFormat="1" ht="15.75" customHeight="1">
      <c r="D18758" s="305"/>
      <c r="AG18758" s="1954"/>
    </row>
    <row r="18760" spans="4:33" s="304" customFormat="1" ht="15.75" customHeight="1">
      <c r="D18760" s="305"/>
      <c r="AG18760" s="1954"/>
    </row>
    <row r="18762" spans="4:33" s="304" customFormat="1" ht="15.75" customHeight="1">
      <c r="D18762" s="305"/>
      <c r="AG18762" s="1954"/>
    </row>
    <row r="18764" spans="4:33" s="304" customFormat="1" ht="15.75" customHeight="1">
      <c r="D18764" s="305"/>
      <c r="AG18764" s="1954"/>
    </row>
    <row r="18766" spans="4:33" s="304" customFormat="1" ht="15.75" customHeight="1">
      <c r="D18766" s="305"/>
      <c r="AG18766" s="1954"/>
    </row>
    <row r="18768" spans="4:33" s="304" customFormat="1" ht="15.75" customHeight="1">
      <c r="D18768" s="305"/>
      <c r="AG18768" s="1954"/>
    </row>
    <row r="18770" spans="4:33" s="304" customFormat="1" ht="15.75" customHeight="1">
      <c r="D18770" s="305"/>
      <c r="AG18770" s="1954"/>
    </row>
    <row r="18772" spans="4:33" s="304" customFormat="1" ht="15.75" customHeight="1">
      <c r="D18772" s="305"/>
      <c r="AG18772" s="1954"/>
    </row>
    <row r="18774" spans="4:33" s="304" customFormat="1" ht="15.75" customHeight="1">
      <c r="D18774" s="305"/>
      <c r="AG18774" s="1954"/>
    </row>
    <row r="18776" spans="4:33" s="304" customFormat="1" ht="15.75" customHeight="1">
      <c r="D18776" s="305"/>
      <c r="AG18776" s="1954"/>
    </row>
    <row r="18778" spans="4:33" s="304" customFormat="1" ht="15.75" customHeight="1">
      <c r="D18778" s="305"/>
      <c r="AG18778" s="1954"/>
    </row>
    <row r="18780" spans="4:33" s="304" customFormat="1" ht="15.75" customHeight="1">
      <c r="D18780" s="305"/>
      <c r="AG18780" s="1954"/>
    </row>
    <row r="18782" spans="4:33" s="304" customFormat="1" ht="15.75" customHeight="1">
      <c r="D18782" s="305"/>
      <c r="AG18782" s="1954"/>
    </row>
    <row r="18784" spans="4:33" s="304" customFormat="1" ht="15.75" customHeight="1">
      <c r="D18784" s="305"/>
      <c r="AG18784" s="1954"/>
    </row>
    <row r="18786" spans="4:33" s="304" customFormat="1" ht="15.75" customHeight="1">
      <c r="D18786" s="305"/>
      <c r="AG18786" s="1954"/>
    </row>
    <row r="18788" spans="4:33" s="304" customFormat="1" ht="15.75" customHeight="1">
      <c r="D18788" s="305"/>
      <c r="AG18788" s="1954"/>
    </row>
    <row r="18790" spans="4:33" s="304" customFormat="1" ht="15.75" customHeight="1">
      <c r="D18790" s="305"/>
      <c r="AG18790" s="1954"/>
    </row>
    <row r="18792" spans="4:33" s="304" customFormat="1" ht="15.75" customHeight="1">
      <c r="D18792" s="305"/>
      <c r="AG18792" s="1954"/>
    </row>
    <row r="18794" spans="4:33" s="304" customFormat="1" ht="15.75" customHeight="1">
      <c r="D18794" s="305"/>
      <c r="AG18794" s="1954"/>
    </row>
    <row r="18796" spans="4:33" s="304" customFormat="1" ht="15.75" customHeight="1">
      <c r="D18796" s="305"/>
      <c r="AG18796" s="1954"/>
    </row>
    <row r="18798" spans="4:33" s="304" customFormat="1" ht="15.75" customHeight="1">
      <c r="D18798" s="305"/>
      <c r="AG18798" s="1954"/>
    </row>
    <row r="18800" spans="4:33" s="304" customFormat="1" ht="15.75" customHeight="1">
      <c r="D18800" s="305"/>
      <c r="AG18800" s="1954"/>
    </row>
    <row r="18802" spans="4:33" s="304" customFormat="1" ht="15.75" customHeight="1">
      <c r="D18802" s="305"/>
      <c r="AG18802" s="1954"/>
    </row>
    <row r="18804" spans="4:33" s="304" customFormat="1" ht="15.75" customHeight="1">
      <c r="D18804" s="305"/>
      <c r="AG18804" s="1954"/>
    </row>
    <row r="18806" spans="4:33" s="304" customFormat="1" ht="15.75" customHeight="1">
      <c r="D18806" s="305"/>
      <c r="AG18806" s="1954"/>
    </row>
    <row r="18808" spans="4:33" s="304" customFormat="1" ht="15.75" customHeight="1">
      <c r="D18808" s="305"/>
      <c r="AG18808" s="1954"/>
    </row>
    <row r="18810" spans="4:33" s="304" customFormat="1" ht="15.75" customHeight="1">
      <c r="D18810" s="305"/>
      <c r="AG18810" s="1954"/>
    </row>
    <row r="18812" spans="4:33" s="304" customFormat="1" ht="15.75" customHeight="1">
      <c r="D18812" s="305"/>
      <c r="AG18812" s="1954"/>
    </row>
    <row r="18814" spans="4:33" s="304" customFormat="1" ht="15.75" customHeight="1">
      <c r="D18814" s="305"/>
      <c r="AG18814" s="1954"/>
    </row>
    <row r="18816" spans="4:33" s="304" customFormat="1" ht="15.75" customHeight="1">
      <c r="D18816" s="305"/>
      <c r="AG18816" s="1954"/>
    </row>
    <row r="18818" spans="4:33" s="304" customFormat="1" ht="15.75" customHeight="1">
      <c r="D18818" s="305"/>
      <c r="AG18818" s="1954"/>
    </row>
    <row r="18820" spans="4:33" s="304" customFormat="1" ht="15.75" customHeight="1">
      <c r="D18820" s="305"/>
      <c r="AG18820" s="1954"/>
    </row>
    <row r="18822" spans="4:33" s="304" customFormat="1" ht="15.75" customHeight="1">
      <c r="D18822" s="305"/>
      <c r="AG18822" s="1954"/>
    </row>
    <row r="18824" spans="4:33" s="304" customFormat="1" ht="15.75" customHeight="1">
      <c r="D18824" s="305"/>
      <c r="AG18824" s="1954"/>
    </row>
    <row r="18826" spans="4:33" s="304" customFormat="1" ht="15.75" customHeight="1">
      <c r="D18826" s="305"/>
      <c r="AG18826" s="1954"/>
    </row>
    <row r="18828" spans="4:33" s="304" customFormat="1" ht="15.75" customHeight="1">
      <c r="D18828" s="305"/>
      <c r="AG18828" s="1954"/>
    </row>
    <row r="18830" spans="4:33" s="304" customFormat="1" ht="15.75" customHeight="1">
      <c r="D18830" s="305"/>
      <c r="AG18830" s="1954"/>
    </row>
    <row r="18832" spans="4:33" s="304" customFormat="1" ht="15.75" customHeight="1">
      <c r="D18832" s="305"/>
      <c r="AG18832" s="1954"/>
    </row>
    <row r="18834" spans="4:33" s="304" customFormat="1" ht="15.75" customHeight="1">
      <c r="D18834" s="305"/>
      <c r="AG18834" s="1954"/>
    </row>
    <row r="18836" spans="4:33" s="304" customFormat="1" ht="15.75" customHeight="1">
      <c r="D18836" s="305"/>
      <c r="AG18836" s="1954"/>
    </row>
    <row r="18838" spans="4:33" s="304" customFormat="1" ht="15.75" customHeight="1">
      <c r="D18838" s="305"/>
      <c r="AG18838" s="1954"/>
    </row>
    <row r="18840" spans="4:33" s="304" customFormat="1" ht="15.75" customHeight="1">
      <c r="D18840" s="305"/>
      <c r="AG18840" s="1954"/>
    </row>
    <row r="18842" spans="4:33" s="304" customFormat="1" ht="15.75" customHeight="1">
      <c r="D18842" s="305"/>
      <c r="AG18842" s="1954"/>
    </row>
    <row r="18844" spans="4:33" s="304" customFormat="1" ht="15.75" customHeight="1">
      <c r="D18844" s="305"/>
      <c r="AG18844" s="1954"/>
    </row>
    <row r="18846" spans="4:33" s="304" customFormat="1" ht="15.75" customHeight="1">
      <c r="D18846" s="305"/>
      <c r="AG18846" s="1954"/>
    </row>
    <row r="18848" spans="4:33" s="304" customFormat="1" ht="15.75" customHeight="1">
      <c r="D18848" s="305"/>
      <c r="AG18848" s="1954"/>
    </row>
    <row r="18850" spans="4:33" s="304" customFormat="1" ht="15.75" customHeight="1">
      <c r="D18850" s="305"/>
      <c r="AG18850" s="1954"/>
    </row>
    <row r="18852" spans="4:33" s="304" customFormat="1" ht="15.75" customHeight="1">
      <c r="D18852" s="305"/>
      <c r="AG18852" s="1954"/>
    </row>
    <row r="18854" spans="4:33" s="304" customFormat="1" ht="15.75" customHeight="1">
      <c r="D18854" s="305"/>
      <c r="AG18854" s="1954"/>
    </row>
    <row r="18856" spans="4:33" s="304" customFormat="1" ht="15.75" customHeight="1">
      <c r="D18856" s="305"/>
      <c r="AG18856" s="1954"/>
    </row>
    <row r="18858" spans="4:33" s="304" customFormat="1" ht="15.75" customHeight="1">
      <c r="D18858" s="305"/>
      <c r="AG18858" s="1954"/>
    </row>
    <row r="18860" spans="4:33" s="304" customFormat="1" ht="15.75" customHeight="1">
      <c r="D18860" s="305"/>
      <c r="AG18860" s="1954"/>
    </row>
    <row r="18862" spans="4:33" s="304" customFormat="1" ht="15.75" customHeight="1">
      <c r="D18862" s="305"/>
      <c r="AG18862" s="1954"/>
    </row>
    <row r="18864" spans="4:33" s="304" customFormat="1" ht="15.75" customHeight="1">
      <c r="D18864" s="305"/>
      <c r="AG18864" s="1954"/>
    </row>
    <row r="18866" spans="4:33" s="304" customFormat="1" ht="15.75" customHeight="1">
      <c r="D18866" s="305"/>
      <c r="AG18866" s="1954"/>
    </row>
    <row r="18868" spans="4:33" s="304" customFormat="1" ht="15.75" customHeight="1">
      <c r="D18868" s="305"/>
      <c r="AG18868" s="1954"/>
    </row>
    <row r="18870" spans="4:33" s="304" customFormat="1" ht="15.75" customHeight="1">
      <c r="D18870" s="305"/>
      <c r="AG18870" s="1954"/>
    </row>
    <row r="18872" spans="4:33" s="304" customFormat="1" ht="15.75" customHeight="1">
      <c r="D18872" s="305"/>
      <c r="AG18872" s="1954"/>
    </row>
    <row r="18874" spans="4:33" s="304" customFormat="1" ht="15.75" customHeight="1">
      <c r="D18874" s="305"/>
      <c r="AG18874" s="1954"/>
    </row>
    <row r="18876" spans="4:33" s="304" customFormat="1" ht="15.75" customHeight="1">
      <c r="D18876" s="305"/>
      <c r="AG18876" s="1954"/>
    </row>
    <row r="18878" spans="4:33" s="304" customFormat="1" ht="15.75" customHeight="1">
      <c r="D18878" s="305"/>
      <c r="AG18878" s="1954"/>
    </row>
    <row r="18880" spans="4:33" s="304" customFormat="1" ht="15.75" customHeight="1">
      <c r="D18880" s="305"/>
      <c r="AG18880" s="1954"/>
    </row>
    <row r="18882" spans="4:33" s="304" customFormat="1" ht="15.75" customHeight="1">
      <c r="D18882" s="305"/>
      <c r="AG18882" s="1954"/>
    </row>
    <row r="18884" spans="4:33" s="304" customFormat="1" ht="15.75" customHeight="1">
      <c r="D18884" s="305"/>
      <c r="AG18884" s="1954"/>
    </row>
    <row r="18886" spans="4:33" s="304" customFormat="1" ht="15.75" customHeight="1">
      <c r="D18886" s="305"/>
      <c r="AG18886" s="1954"/>
    </row>
    <row r="18888" spans="4:33" s="304" customFormat="1" ht="15.75" customHeight="1">
      <c r="D18888" s="305"/>
      <c r="AG18888" s="1954"/>
    </row>
    <row r="18890" spans="4:33" s="304" customFormat="1" ht="15.75" customHeight="1">
      <c r="D18890" s="305"/>
      <c r="AG18890" s="1954"/>
    </row>
    <row r="18892" spans="4:33" s="304" customFormat="1" ht="15.75" customHeight="1">
      <c r="D18892" s="305"/>
      <c r="AG18892" s="1954"/>
    </row>
    <row r="18894" spans="4:33" s="304" customFormat="1" ht="15.75" customHeight="1">
      <c r="D18894" s="305"/>
      <c r="AG18894" s="1954"/>
    </row>
    <row r="18896" spans="4:33" s="304" customFormat="1" ht="15.75" customHeight="1">
      <c r="D18896" s="305"/>
      <c r="AG18896" s="1954"/>
    </row>
    <row r="18898" spans="4:33" s="304" customFormat="1" ht="15.75" customHeight="1">
      <c r="D18898" s="305"/>
      <c r="AG18898" s="1954"/>
    </row>
    <row r="18900" spans="4:33" s="304" customFormat="1" ht="15.75" customHeight="1">
      <c r="D18900" s="305"/>
      <c r="AG18900" s="1954"/>
    </row>
    <row r="18902" spans="4:33" s="304" customFormat="1" ht="15.75" customHeight="1">
      <c r="D18902" s="305"/>
      <c r="AG18902" s="1954"/>
    </row>
    <row r="18904" spans="4:33" s="304" customFormat="1" ht="15.75" customHeight="1">
      <c r="D18904" s="305"/>
      <c r="AG18904" s="1954"/>
    </row>
    <row r="18906" spans="4:33" s="304" customFormat="1" ht="15.75" customHeight="1">
      <c r="D18906" s="305"/>
      <c r="AG18906" s="1954"/>
    </row>
    <row r="18908" spans="4:33" s="304" customFormat="1" ht="15.75" customHeight="1">
      <c r="D18908" s="305"/>
      <c r="AG18908" s="1954"/>
    </row>
    <row r="18910" spans="4:33" s="304" customFormat="1" ht="15.75" customHeight="1">
      <c r="D18910" s="305"/>
      <c r="AG18910" s="1954"/>
    </row>
    <row r="18912" spans="4:33" s="304" customFormat="1" ht="15.75" customHeight="1">
      <c r="D18912" s="305"/>
      <c r="AG18912" s="1954"/>
    </row>
    <row r="18914" spans="4:33" s="304" customFormat="1" ht="15.75" customHeight="1">
      <c r="D18914" s="305"/>
      <c r="AG18914" s="1954"/>
    </row>
    <row r="18916" spans="4:33" s="304" customFormat="1" ht="15.75" customHeight="1">
      <c r="D18916" s="305"/>
      <c r="AG18916" s="1954"/>
    </row>
    <row r="18918" spans="4:33" s="304" customFormat="1" ht="15.75" customHeight="1">
      <c r="D18918" s="305"/>
      <c r="AG18918" s="1954"/>
    </row>
    <row r="18920" spans="4:33" s="304" customFormat="1" ht="15.75" customHeight="1">
      <c r="D18920" s="305"/>
      <c r="AG18920" s="1954"/>
    </row>
    <row r="18922" spans="4:33" s="304" customFormat="1" ht="15.75" customHeight="1">
      <c r="D18922" s="305"/>
      <c r="AG18922" s="1954"/>
    </row>
    <row r="18924" spans="4:33" s="304" customFormat="1" ht="15.75" customHeight="1">
      <c r="D18924" s="305"/>
      <c r="AG18924" s="1954"/>
    </row>
    <row r="18926" spans="4:33" s="304" customFormat="1" ht="15.75" customHeight="1">
      <c r="D18926" s="305"/>
      <c r="AG18926" s="1954"/>
    </row>
    <row r="18928" spans="4:33" s="304" customFormat="1" ht="15.75" customHeight="1">
      <c r="D18928" s="305"/>
      <c r="AG18928" s="1954"/>
    </row>
    <row r="18930" spans="4:33" s="304" customFormat="1" ht="15.75" customHeight="1">
      <c r="D18930" s="305"/>
      <c r="AG18930" s="1954"/>
    </row>
    <row r="18932" spans="4:33" s="304" customFormat="1" ht="15.75" customHeight="1">
      <c r="D18932" s="305"/>
      <c r="AG18932" s="1954"/>
    </row>
    <row r="18934" spans="4:33" s="304" customFormat="1" ht="15.75" customHeight="1">
      <c r="D18934" s="305"/>
      <c r="AG18934" s="1954"/>
    </row>
    <row r="18936" spans="4:33" s="304" customFormat="1" ht="15.75" customHeight="1">
      <c r="D18936" s="305"/>
      <c r="AG18936" s="1954"/>
    </row>
    <row r="18938" spans="4:33" s="304" customFormat="1" ht="15.75" customHeight="1">
      <c r="D18938" s="305"/>
      <c r="AG18938" s="1954"/>
    </row>
    <row r="18940" spans="4:33" s="304" customFormat="1" ht="15.75" customHeight="1">
      <c r="D18940" s="305"/>
      <c r="AG18940" s="1954"/>
    </row>
    <row r="18942" spans="4:33" s="304" customFormat="1" ht="15.75" customHeight="1">
      <c r="D18942" s="305"/>
      <c r="AG18942" s="1954"/>
    </row>
    <row r="18944" spans="4:33" s="304" customFormat="1" ht="15.75" customHeight="1">
      <c r="D18944" s="305"/>
      <c r="AG18944" s="1954"/>
    </row>
    <row r="18946" spans="4:33" s="304" customFormat="1" ht="15.75" customHeight="1">
      <c r="D18946" s="305"/>
      <c r="AG18946" s="1954"/>
    </row>
    <row r="18948" spans="4:33" s="304" customFormat="1" ht="15.75" customHeight="1">
      <c r="D18948" s="305"/>
      <c r="AG18948" s="1954"/>
    </row>
    <row r="18950" spans="4:33" s="304" customFormat="1" ht="15.75" customHeight="1">
      <c r="D18950" s="305"/>
      <c r="AG18950" s="1954"/>
    </row>
    <row r="18952" spans="4:33" s="304" customFormat="1" ht="15.75" customHeight="1">
      <c r="D18952" s="305"/>
      <c r="AG18952" s="1954"/>
    </row>
    <row r="18954" spans="4:33" s="304" customFormat="1" ht="15.75" customHeight="1">
      <c r="D18954" s="305"/>
      <c r="AG18954" s="1954"/>
    </row>
    <row r="18956" spans="4:33" s="304" customFormat="1" ht="15.75" customHeight="1">
      <c r="D18956" s="305"/>
      <c r="AG18956" s="1954"/>
    </row>
    <row r="18958" spans="4:33" s="304" customFormat="1" ht="15.75" customHeight="1">
      <c r="D18958" s="305"/>
      <c r="AG18958" s="1954"/>
    </row>
    <row r="18960" spans="4:33" s="304" customFormat="1" ht="15.75" customHeight="1">
      <c r="D18960" s="305"/>
      <c r="AG18960" s="1954"/>
    </row>
    <row r="18962" spans="4:33" s="304" customFormat="1" ht="15.75" customHeight="1">
      <c r="D18962" s="305"/>
      <c r="AG18962" s="1954"/>
    </row>
    <row r="18964" spans="4:33" s="304" customFormat="1" ht="15.75" customHeight="1">
      <c r="D18964" s="305"/>
      <c r="AG18964" s="1954"/>
    </row>
    <row r="18966" spans="4:33" s="304" customFormat="1" ht="15.75" customHeight="1">
      <c r="D18966" s="305"/>
      <c r="AG18966" s="1954"/>
    </row>
    <row r="18968" spans="4:33" s="304" customFormat="1" ht="15.75" customHeight="1">
      <c r="D18968" s="305"/>
      <c r="AG18968" s="1954"/>
    </row>
    <row r="18970" spans="4:33" s="304" customFormat="1" ht="15.75" customHeight="1">
      <c r="D18970" s="305"/>
      <c r="AG18970" s="1954"/>
    </row>
    <row r="18972" spans="4:33" s="304" customFormat="1" ht="15.75" customHeight="1">
      <c r="D18972" s="305"/>
      <c r="AG18972" s="1954"/>
    </row>
    <row r="18974" spans="4:33" s="304" customFormat="1" ht="15.75" customHeight="1">
      <c r="D18974" s="305"/>
      <c r="AG18974" s="1954"/>
    </row>
    <row r="18976" spans="4:33" s="304" customFormat="1" ht="15.75" customHeight="1">
      <c r="D18976" s="305"/>
      <c r="AG18976" s="1954"/>
    </row>
    <row r="18978" spans="4:33" s="304" customFormat="1" ht="15.75" customHeight="1">
      <c r="D18978" s="305"/>
      <c r="AG18978" s="1954"/>
    </row>
    <row r="18980" spans="4:33" s="304" customFormat="1" ht="15.75" customHeight="1">
      <c r="D18980" s="305"/>
      <c r="AG18980" s="1954"/>
    </row>
    <row r="18982" spans="4:33" s="304" customFormat="1" ht="15.75" customHeight="1">
      <c r="D18982" s="305"/>
      <c r="AG18982" s="1954"/>
    </row>
    <row r="18984" spans="4:33" s="304" customFormat="1" ht="15.75" customHeight="1">
      <c r="D18984" s="305"/>
      <c r="AG18984" s="1954"/>
    </row>
    <row r="18986" spans="4:33" s="304" customFormat="1" ht="15.75" customHeight="1">
      <c r="D18986" s="305"/>
      <c r="AG18986" s="1954"/>
    </row>
    <row r="18988" spans="4:33" s="304" customFormat="1" ht="15.75" customHeight="1">
      <c r="D18988" s="305"/>
      <c r="AG18988" s="1954"/>
    </row>
    <row r="18990" spans="4:33" s="304" customFormat="1" ht="15.75" customHeight="1">
      <c r="D18990" s="305"/>
      <c r="AG18990" s="1954"/>
    </row>
    <row r="18992" spans="4:33" s="304" customFormat="1" ht="15.75" customHeight="1">
      <c r="D18992" s="305"/>
      <c r="AG18992" s="1954"/>
    </row>
    <row r="18994" spans="4:33" s="304" customFormat="1" ht="15.75" customHeight="1">
      <c r="D18994" s="305"/>
      <c r="AG18994" s="1954"/>
    </row>
    <row r="18996" spans="4:33" s="304" customFormat="1" ht="15.75" customHeight="1">
      <c r="D18996" s="305"/>
      <c r="AG18996" s="1954"/>
    </row>
    <row r="18998" spans="4:33" s="304" customFormat="1" ht="15.75" customHeight="1">
      <c r="D18998" s="305"/>
      <c r="AG18998" s="1954"/>
    </row>
    <row r="19000" spans="4:33" s="304" customFormat="1" ht="15.75" customHeight="1">
      <c r="D19000" s="305"/>
      <c r="AG19000" s="1954"/>
    </row>
    <row r="19002" spans="4:33" s="304" customFormat="1" ht="15.75" customHeight="1">
      <c r="D19002" s="305"/>
      <c r="AG19002" s="1954"/>
    </row>
    <row r="19004" spans="4:33" s="304" customFormat="1" ht="15.75" customHeight="1">
      <c r="D19004" s="305"/>
      <c r="AG19004" s="1954"/>
    </row>
    <row r="19006" spans="4:33" s="304" customFormat="1" ht="15.75" customHeight="1">
      <c r="D19006" s="305"/>
      <c r="AG19006" s="1954"/>
    </row>
    <row r="19008" spans="4:33" s="304" customFormat="1" ht="15.75" customHeight="1">
      <c r="D19008" s="305"/>
      <c r="AG19008" s="1954"/>
    </row>
    <row r="19010" spans="4:33" s="304" customFormat="1" ht="15.75" customHeight="1">
      <c r="D19010" s="305"/>
      <c r="AG19010" s="1954"/>
    </row>
    <row r="19012" spans="4:33" s="304" customFormat="1" ht="15.75" customHeight="1">
      <c r="D19012" s="305"/>
      <c r="AG19012" s="1954"/>
    </row>
    <row r="19014" spans="4:33" s="304" customFormat="1" ht="15.75" customHeight="1">
      <c r="D19014" s="305"/>
      <c r="AG19014" s="1954"/>
    </row>
    <row r="19016" spans="4:33" s="304" customFormat="1" ht="15.75" customHeight="1">
      <c r="D19016" s="305"/>
      <c r="AG19016" s="1954"/>
    </row>
    <row r="19018" spans="4:33" s="304" customFormat="1" ht="15.75" customHeight="1">
      <c r="D19018" s="305"/>
      <c r="AG19018" s="1954"/>
    </row>
    <row r="19020" spans="4:33" s="304" customFormat="1" ht="15.75" customHeight="1">
      <c r="D19020" s="305"/>
      <c r="AG19020" s="1954"/>
    </row>
    <row r="19022" spans="4:33" s="304" customFormat="1" ht="15.75" customHeight="1">
      <c r="D19022" s="305"/>
      <c r="AG19022" s="1954"/>
    </row>
    <row r="19024" spans="4:33" s="304" customFormat="1" ht="15.75" customHeight="1">
      <c r="D19024" s="305"/>
      <c r="AG19024" s="1954"/>
    </row>
    <row r="19026" spans="4:33" s="304" customFormat="1" ht="15.75" customHeight="1">
      <c r="D19026" s="305"/>
      <c r="AG19026" s="1954"/>
    </row>
    <row r="19028" spans="4:33" s="304" customFormat="1" ht="15.75" customHeight="1">
      <c r="D19028" s="305"/>
      <c r="AG19028" s="1954"/>
    </row>
    <row r="19030" spans="4:33" s="304" customFormat="1" ht="15.75" customHeight="1">
      <c r="D19030" s="305"/>
      <c r="AG19030" s="1954"/>
    </row>
    <row r="19032" spans="4:33" s="304" customFormat="1" ht="15.75" customHeight="1">
      <c r="D19032" s="305"/>
      <c r="AG19032" s="1954"/>
    </row>
    <row r="19034" spans="4:33" s="304" customFormat="1" ht="15.75" customHeight="1">
      <c r="D19034" s="305"/>
      <c r="AG19034" s="1954"/>
    </row>
    <row r="19036" spans="4:33" s="304" customFormat="1" ht="15.75" customHeight="1">
      <c r="D19036" s="305"/>
      <c r="AG19036" s="1954"/>
    </row>
    <row r="19038" spans="4:33" s="304" customFormat="1" ht="15.75" customHeight="1">
      <c r="D19038" s="305"/>
      <c r="AG19038" s="1954"/>
    </row>
    <row r="19040" spans="4:33" s="304" customFormat="1" ht="15.75" customHeight="1">
      <c r="D19040" s="305"/>
      <c r="AG19040" s="1954"/>
    </row>
    <row r="19042" spans="4:33" s="304" customFormat="1" ht="15.75" customHeight="1">
      <c r="D19042" s="305"/>
      <c r="AG19042" s="1954"/>
    </row>
    <row r="19044" spans="4:33" s="304" customFormat="1" ht="15.75" customHeight="1">
      <c r="D19044" s="305"/>
      <c r="AG19044" s="1954"/>
    </row>
    <row r="19046" spans="4:33" s="304" customFormat="1" ht="15.75" customHeight="1">
      <c r="D19046" s="305"/>
      <c r="AG19046" s="1954"/>
    </row>
    <row r="19048" spans="4:33" s="304" customFormat="1" ht="15.75" customHeight="1">
      <c r="D19048" s="305"/>
      <c r="AG19048" s="1954"/>
    </row>
    <row r="19050" spans="4:33" s="304" customFormat="1" ht="15.75" customHeight="1">
      <c r="D19050" s="305"/>
      <c r="AG19050" s="1954"/>
    </row>
    <row r="19052" spans="4:33" s="304" customFormat="1" ht="15.75" customHeight="1">
      <c r="D19052" s="305"/>
      <c r="AG19052" s="1954"/>
    </row>
    <row r="19054" spans="4:33" s="304" customFormat="1" ht="15.75" customHeight="1">
      <c r="D19054" s="305"/>
      <c r="AG19054" s="1954"/>
    </row>
    <row r="19056" spans="4:33" s="304" customFormat="1" ht="15.75" customHeight="1">
      <c r="D19056" s="305"/>
      <c r="AG19056" s="1954"/>
    </row>
    <row r="19058" spans="4:33" s="304" customFormat="1" ht="15.75" customHeight="1">
      <c r="D19058" s="305"/>
      <c r="AG19058" s="1954"/>
    </row>
    <row r="19060" spans="4:33" s="304" customFormat="1" ht="15.75" customHeight="1">
      <c r="D19060" s="305"/>
      <c r="AG19060" s="1954"/>
    </row>
    <row r="19062" spans="4:33" s="304" customFormat="1" ht="15.75" customHeight="1">
      <c r="D19062" s="305"/>
      <c r="AG19062" s="1954"/>
    </row>
    <row r="19064" spans="4:33" s="304" customFormat="1" ht="15.75" customHeight="1">
      <c r="D19064" s="305"/>
      <c r="AG19064" s="1954"/>
    </row>
    <row r="19066" spans="4:33" s="304" customFormat="1" ht="15.75" customHeight="1">
      <c r="D19066" s="305"/>
      <c r="AG19066" s="1954"/>
    </row>
    <row r="19068" spans="4:33" s="304" customFormat="1" ht="15.75" customHeight="1">
      <c r="D19068" s="305"/>
      <c r="AG19068" s="1954"/>
    </row>
    <row r="19070" spans="4:33" s="304" customFormat="1" ht="15.75" customHeight="1">
      <c r="D19070" s="305"/>
      <c r="AG19070" s="1954"/>
    </row>
    <row r="19072" spans="4:33" s="304" customFormat="1" ht="15.75" customHeight="1">
      <c r="D19072" s="305"/>
      <c r="AG19072" s="1954"/>
    </row>
    <row r="19074" spans="4:33" s="304" customFormat="1" ht="15.75" customHeight="1">
      <c r="D19074" s="305"/>
      <c r="AG19074" s="1954"/>
    </row>
    <row r="19076" spans="4:33" s="304" customFormat="1" ht="15.75" customHeight="1">
      <c r="D19076" s="305"/>
      <c r="AG19076" s="1954"/>
    </row>
    <row r="19078" spans="4:33" s="304" customFormat="1" ht="15.75" customHeight="1">
      <c r="D19078" s="305"/>
      <c r="AG19078" s="1954"/>
    </row>
    <row r="19080" spans="4:33" s="304" customFormat="1" ht="15.75" customHeight="1">
      <c r="D19080" s="305"/>
      <c r="AG19080" s="1954"/>
    </row>
    <row r="19082" spans="4:33" s="304" customFormat="1" ht="15.75" customHeight="1">
      <c r="D19082" s="305"/>
      <c r="AG19082" s="1954"/>
    </row>
    <row r="19084" spans="4:33" s="304" customFormat="1" ht="15.75" customHeight="1">
      <c r="D19084" s="305"/>
      <c r="AG19084" s="1954"/>
    </row>
    <row r="19086" spans="4:33" s="304" customFormat="1" ht="15.75" customHeight="1">
      <c r="D19086" s="305"/>
      <c r="AG19086" s="1954"/>
    </row>
    <row r="19088" spans="4:33" s="304" customFormat="1" ht="15.75" customHeight="1">
      <c r="D19088" s="305"/>
      <c r="AG19088" s="1954"/>
    </row>
    <row r="19090" spans="4:33" s="304" customFormat="1" ht="15.75" customHeight="1">
      <c r="D19090" s="305"/>
      <c r="AG19090" s="1954"/>
    </row>
    <row r="19092" spans="4:33" s="304" customFormat="1" ht="15.75" customHeight="1">
      <c r="D19092" s="305"/>
      <c r="AG19092" s="1954"/>
    </row>
    <row r="19094" spans="4:33" s="304" customFormat="1" ht="15.75" customHeight="1">
      <c r="D19094" s="305"/>
      <c r="AG19094" s="1954"/>
    </row>
    <row r="19096" spans="4:33" s="304" customFormat="1" ht="15.75" customHeight="1">
      <c r="D19096" s="305"/>
      <c r="AG19096" s="1954"/>
    </row>
    <row r="19098" spans="4:33" s="304" customFormat="1" ht="15.75" customHeight="1">
      <c r="D19098" s="305"/>
      <c r="AG19098" s="1954"/>
    </row>
    <row r="19100" spans="4:33" s="304" customFormat="1" ht="15.75" customHeight="1">
      <c r="D19100" s="305"/>
      <c r="AG19100" s="1954"/>
    </row>
    <row r="19102" spans="4:33" s="304" customFormat="1" ht="15.75" customHeight="1">
      <c r="D19102" s="305"/>
      <c r="AG19102" s="1954"/>
    </row>
    <row r="19104" spans="4:33" s="304" customFormat="1" ht="15.75" customHeight="1">
      <c r="D19104" s="305"/>
      <c r="AG19104" s="1954"/>
    </row>
    <row r="19106" spans="4:33" s="304" customFormat="1" ht="15.75" customHeight="1">
      <c r="D19106" s="305"/>
      <c r="AG19106" s="1954"/>
    </row>
    <row r="19108" spans="4:33" s="304" customFormat="1" ht="15.75" customHeight="1">
      <c r="D19108" s="305"/>
      <c r="AG19108" s="1954"/>
    </row>
    <row r="19110" spans="4:33" s="304" customFormat="1" ht="15.75" customHeight="1">
      <c r="D19110" s="305"/>
      <c r="AG19110" s="1954"/>
    </row>
    <row r="19112" spans="4:33" s="304" customFormat="1" ht="15.75" customHeight="1">
      <c r="D19112" s="305"/>
      <c r="AG19112" s="1954"/>
    </row>
    <row r="19114" spans="4:33" s="304" customFormat="1" ht="15.75" customHeight="1">
      <c r="D19114" s="305"/>
      <c r="AG19114" s="1954"/>
    </row>
    <row r="19116" spans="4:33" s="304" customFormat="1" ht="15.75" customHeight="1">
      <c r="D19116" s="305"/>
      <c r="AG19116" s="1954"/>
    </row>
    <row r="19118" spans="4:33" s="304" customFormat="1" ht="15.75" customHeight="1">
      <c r="D19118" s="305"/>
      <c r="AG19118" s="1954"/>
    </row>
    <row r="19120" spans="4:33" s="304" customFormat="1" ht="15.75" customHeight="1">
      <c r="D19120" s="305"/>
      <c r="AG19120" s="1954"/>
    </row>
    <row r="19122" spans="4:33" s="304" customFormat="1" ht="15.75" customHeight="1">
      <c r="D19122" s="305"/>
      <c r="AG19122" s="1954"/>
    </row>
    <row r="19124" spans="4:33" s="304" customFormat="1" ht="15.75" customHeight="1">
      <c r="D19124" s="305"/>
      <c r="AG19124" s="1954"/>
    </row>
    <row r="19126" spans="4:33" s="304" customFormat="1" ht="15.75" customHeight="1">
      <c r="D19126" s="305"/>
      <c r="AG19126" s="1954"/>
    </row>
    <row r="19128" spans="4:33" s="304" customFormat="1" ht="15.75" customHeight="1">
      <c r="D19128" s="305"/>
      <c r="AG19128" s="1954"/>
    </row>
    <row r="19130" spans="4:33" s="304" customFormat="1" ht="15.75" customHeight="1">
      <c r="D19130" s="305"/>
      <c r="AG19130" s="1954"/>
    </row>
    <row r="19132" spans="4:33" s="304" customFormat="1" ht="15.75" customHeight="1">
      <c r="D19132" s="305"/>
      <c r="AG19132" s="1954"/>
    </row>
    <row r="19134" spans="4:33" s="304" customFormat="1" ht="15.75" customHeight="1">
      <c r="D19134" s="305"/>
      <c r="AG19134" s="1954"/>
    </row>
    <row r="19136" spans="4:33" s="304" customFormat="1" ht="15.75" customHeight="1">
      <c r="D19136" s="305"/>
      <c r="AG19136" s="1954"/>
    </row>
    <row r="19138" spans="4:33" s="304" customFormat="1" ht="15.75" customHeight="1">
      <c r="D19138" s="305"/>
      <c r="AG19138" s="1954"/>
    </row>
    <row r="19140" spans="4:33" s="304" customFormat="1" ht="15.75" customHeight="1">
      <c r="D19140" s="305"/>
      <c r="AG19140" s="1954"/>
    </row>
    <row r="19142" spans="4:33" s="304" customFormat="1" ht="15.75" customHeight="1">
      <c r="D19142" s="305"/>
      <c r="AG19142" s="1954"/>
    </row>
    <row r="19144" spans="4:33" s="304" customFormat="1" ht="15.75" customHeight="1">
      <c r="D19144" s="305"/>
      <c r="AG19144" s="1954"/>
    </row>
    <row r="19146" spans="4:33" s="304" customFormat="1" ht="15.75" customHeight="1">
      <c r="D19146" s="305"/>
      <c r="AG19146" s="1954"/>
    </row>
    <row r="19148" spans="4:33" s="304" customFormat="1" ht="15.75" customHeight="1">
      <c r="D19148" s="305"/>
      <c r="AG19148" s="1954"/>
    </row>
    <row r="19150" spans="4:33" s="304" customFormat="1" ht="15.75" customHeight="1">
      <c r="D19150" s="305"/>
      <c r="AG19150" s="1954"/>
    </row>
    <row r="19152" spans="4:33" s="304" customFormat="1" ht="15.75" customHeight="1">
      <c r="D19152" s="305"/>
      <c r="AG19152" s="1954"/>
    </row>
    <row r="19154" spans="4:33" s="304" customFormat="1" ht="15.75" customHeight="1">
      <c r="D19154" s="305"/>
      <c r="AG19154" s="1954"/>
    </row>
    <row r="19156" spans="4:33" s="304" customFormat="1" ht="15.75" customHeight="1">
      <c r="D19156" s="305"/>
      <c r="AG19156" s="1954"/>
    </row>
    <row r="19158" spans="4:33" s="304" customFormat="1" ht="15.75" customHeight="1">
      <c r="D19158" s="305"/>
      <c r="AG19158" s="1954"/>
    </row>
    <row r="19160" spans="4:33" s="304" customFormat="1" ht="15.75" customHeight="1">
      <c r="D19160" s="305"/>
      <c r="AG19160" s="1954"/>
    </row>
    <row r="19162" spans="4:33" s="304" customFormat="1" ht="15.75" customHeight="1">
      <c r="D19162" s="305"/>
      <c r="AG19162" s="1954"/>
    </row>
    <row r="19164" spans="4:33" s="304" customFormat="1" ht="15.75" customHeight="1">
      <c r="D19164" s="305"/>
      <c r="AG19164" s="1954"/>
    </row>
    <row r="19166" spans="4:33" s="304" customFormat="1" ht="15.75" customHeight="1">
      <c r="D19166" s="305"/>
      <c r="AG19166" s="1954"/>
    </row>
    <row r="19168" spans="4:33" s="304" customFormat="1" ht="15.75" customHeight="1">
      <c r="D19168" s="305"/>
      <c r="AG19168" s="1954"/>
    </row>
    <row r="19170" spans="4:33" s="304" customFormat="1" ht="15.75" customHeight="1">
      <c r="D19170" s="305"/>
      <c r="AG19170" s="1954"/>
    </row>
    <row r="19172" spans="4:33" s="304" customFormat="1" ht="15.75" customHeight="1">
      <c r="D19172" s="305"/>
      <c r="AG19172" s="1954"/>
    </row>
    <row r="19174" spans="4:33" s="304" customFormat="1" ht="15.75" customHeight="1">
      <c r="D19174" s="305"/>
      <c r="AG19174" s="1954"/>
    </row>
    <row r="19176" spans="4:33" s="304" customFormat="1" ht="15.75" customHeight="1">
      <c r="D19176" s="305"/>
      <c r="AG19176" s="1954"/>
    </row>
    <row r="19178" spans="4:33" s="304" customFormat="1" ht="15.75" customHeight="1">
      <c r="D19178" s="305"/>
      <c r="AG19178" s="1954"/>
    </row>
    <row r="19180" spans="4:33" s="304" customFormat="1" ht="15.75" customHeight="1">
      <c r="D19180" s="305"/>
      <c r="AG19180" s="1954"/>
    </row>
    <row r="19182" spans="4:33" s="304" customFormat="1" ht="15.75" customHeight="1">
      <c r="D19182" s="305"/>
      <c r="AG19182" s="1954"/>
    </row>
    <row r="19184" spans="4:33" s="304" customFormat="1" ht="15.75" customHeight="1">
      <c r="D19184" s="305"/>
      <c r="AG19184" s="1954"/>
    </row>
    <row r="19186" spans="4:33" s="304" customFormat="1" ht="15.75" customHeight="1">
      <c r="D19186" s="305"/>
      <c r="AG19186" s="1954"/>
    </row>
    <row r="19188" spans="4:33" s="304" customFormat="1" ht="15.75" customHeight="1">
      <c r="D19188" s="305"/>
      <c r="AG19188" s="1954"/>
    </row>
    <row r="19190" spans="4:33" s="304" customFormat="1" ht="15.75" customHeight="1">
      <c r="D19190" s="305"/>
      <c r="AG19190" s="1954"/>
    </row>
    <row r="19192" spans="4:33" s="304" customFormat="1" ht="15.75" customHeight="1">
      <c r="D19192" s="305"/>
      <c r="AG19192" s="1954"/>
    </row>
    <row r="19194" spans="4:33" s="304" customFormat="1" ht="15.75" customHeight="1">
      <c r="D19194" s="305"/>
      <c r="AG19194" s="1954"/>
    </row>
    <row r="19196" spans="4:33" s="304" customFormat="1" ht="15.75" customHeight="1">
      <c r="D19196" s="305"/>
      <c r="AG19196" s="1954"/>
    </row>
    <row r="19198" spans="4:33" s="304" customFormat="1" ht="15.75" customHeight="1">
      <c r="D19198" s="305"/>
      <c r="AG19198" s="1954"/>
    </row>
    <row r="19200" spans="4:33" s="304" customFormat="1" ht="15.75" customHeight="1">
      <c r="D19200" s="305"/>
      <c r="AG19200" s="1954"/>
    </row>
    <row r="19202" spans="4:33" s="304" customFormat="1" ht="15.75" customHeight="1">
      <c r="D19202" s="305"/>
      <c r="AG19202" s="1954"/>
    </row>
    <row r="19204" spans="4:33" s="304" customFormat="1" ht="15.75" customHeight="1">
      <c r="D19204" s="305"/>
      <c r="AG19204" s="1954"/>
    </row>
    <row r="19206" spans="4:33" s="304" customFormat="1" ht="15.75" customHeight="1">
      <c r="D19206" s="305"/>
      <c r="AG19206" s="1954"/>
    </row>
    <row r="19208" spans="4:33" s="304" customFormat="1" ht="15.75" customHeight="1">
      <c r="D19208" s="305"/>
      <c r="AG19208" s="1954"/>
    </row>
    <row r="19210" spans="4:33" s="304" customFormat="1" ht="15.75" customHeight="1">
      <c r="D19210" s="305"/>
      <c r="AG19210" s="1954"/>
    </row>
    <row r="19212" spans="4:33" s="304" customFormat="1" ht="15.75" customHeight="1">
      <c r="D19212" s="305"/>
      <c r="AG19212" s="1954"/>
    </row>
    <row r="19214" spans="4:33" s="304" customFormat="1" ht="15.75" customHeight="1">
      <c r="D19214" s="305"/>
      <c r="AG19214" s="1954"/>
    </row>
    <row r="19216" spans="4:33" s="304" customFormat="1" ht="15.75" customHeight="1">
      <c r="D19216" s="305"/>
      <c r="AG19216" s="1954"/>
    </row>
    <row r="19218" spans="4:33" s="304" customFormat="1" ht="15.75" customHeight="1">
      <c r="D19218" s="305"/>
      <c r="AG19218" s="1954"/>
    </row>
    <row r="19220" spans="4:33" s="304" customFormat="1" ht="15.75" customHeight="1">
      <c r="D19220" s="305"/>
      <c r="AG19220" s="1954"/>
    </row>
    <row r="19222" spans="4:33" s="304" customFormat="1" ht="15.75" customHeight="1">
      <c r="D19222" s="305"/>
      <c r="AG19222" s="1954"/>
    </row>
    <row r="19224" spans="4:33" s="304" customFormat="1" ht="15.75" customHeight="1">
      <c r="D19224" s="305"/>
      <c r="AG19224" s="1954"/>
    </row>
    <row r="19226" spans="4:33" s="304" customFormat="1" ht="15.75" customHeight="1">
      <c r="D19226" s="305"/>
      <c r="AG19226" s="1954"/>
    </row>
    <row r="19228" spans="4:33" s="304" customFormat="1" ht="15.75" customHeight="1">
      <c r="D19228" s="305"/>
      <c r="AG19228" s="1954"/>
    </row>
    <row r="19230" spans="4:33" s="304" customFormat="1" ht="15.75" customHeight="1">
      <c r="D19230" s="305"/>
      <c r="AG19230" s="1954"/>
    </row>
    <row r="19232" spans="4:33" s="304" customFormat="1" ht="15.75" customHeight="1">
      <c r="D19232" s="305"/>
      <c r="AG19232" s="1954"/>
    </row>
    <row r="19234" spans="4:33" s="304" customFormat="1" ht="15.75" customHeight="1">
      <c r="D19234" s="305"/>
      <c r="AG19234" s="1954"/>
    </row>
    <row r="19236" spans="4:33" s="304" customFormat="1" ht="15.75" customHeight="1">
      <c r="D19236" s="305"/>
      <c r="AG19236" s="1954"/>
    </row>
    <row r="19238" spans="4:33" s="304" customFormat="1" ht="15.75" customHeight="1">
      <c r="D19238" s="305"/>
      <c r="AG19238" s="1954"/>
    </row>
    <row r="19240" spans="4:33" s="304" customFormat="1" ht="15.75" customHeight="1">
      <c r="D19240" s="305"/>
      <c r="AG19240" s="1954"/>
    </row>
    <row r="19242" spans="4:33" s="304" customFormat="1" ht="15.75" customHeight="1">
      <c r="D19242" s="305"/>
      <c r="AG19242" s="1954"/>
    </row>
    <row r="19244" spans="4:33" s="304" customFormat="1" ht="15.75" customHeight="1">
      <c r="D19244" s="305"/>
      <c r="AG19244" s="1954"/>
    </row>
    <row r="19246" spans="4:33" s="304" customFormat="1" ht="15.75" customHeight="1">
      <c r="D19246" s="305"/>
      <c r="AG19246" s="1954"/>
    </row>
    <row r="19248" spans="4:33" s="304" customFormat="1" ht="15.75" customHeight="1">
      <c r="D19248" s="305"/>
      <c r="AG19248" s="1954"/>
    </row>
    <row r="19250" spans="4:33" s="304" customFormat="1" ht="15.75" customHeight="1">
      <c r="D19250" s="305"/>
      <c r="AG19250" s="1954"/>
    </row>
    <row r="19252" spans="4:33" s="304" customFormat="1" ht="15.75" customHeight="1">
      <c r="D19252" s="305"/>
      <c r="AG19252" s="1954"/>
    </row>
    <row r="19254" spans="4:33" s="304" customFormat="1" ht="15.75" customHeight="1">
      <c r="D19254" s="305"/>
      <c r="AG19254" s="1954"/>
    </row>
    <row r="19256" spans="4:33" s="304" customFormat="1" ht="15.75" customHeight="1">
      <c r="D19256" s="305"/>
      <c r="AG19256" s="1954"/>
    </row>
    <row r="19258" spans="4:33" s="304" customFormat="1" ht="15.75" customHeight="1">
      <c r="D19258" s="305"/>
      <c r="AG19258" s="1954"/>
    </row>
    <row r="19260" spans="4:33" s="304" customFormat="1" ht="15.75" customHeight="1">
      <c r="D19260" s="305"/>
      <c r="AG19260" s="1954"/>
    </row>
    <row r="19262" spans="4:33" s="304" customFormat="1" ht="15.75" customHeight="1">
      <c r="D19262" s="305"/>
      <c r="AG19262" s="1954"/>
    </row>
    <row r="19264" spans="4:33" s="304" customFormat="1" ht="15.75" customHeight="1">
      <c r="D19264" s="305"/>
      <c r="AG19264" s="1954"/>
    </row>
    <row r="19266" spans="4:33" s="304" customFormat="1" ht="15.75" customHeight="1">
      <c r="D19266" s="305"/>
      <c r="AG19266" s="1954"/>
    </row>
    <row r="19268" spans="4:33" s="304" customFormat="1" ht="15.75" customHeight="1">
      <c r="D19268" s="305"/>
      <c r="AG19268" s="1954"/>
    </row>
    <row r="19270" spans="4:33" s="304" customFormat="1" ht="15.75" customHeight="1">
      <c r="D19270" s="305"/>
      <c r="AG19270" s="1954"/>
    </row>
    <row r="19272" spans="4:33" s="304" customFormat="1" ht="15.75" customHeight="1">
      <c r="D19272" s="305"/>
      <c r="AG19272" s="1954"/>
    </row>
    <row r="19274" spans="4:33" s="304" customFormat="1" ht="15.75" customHeight="1">
      <c r="D19274" s="305"/>
      <c r="AG19274" s="1954"/>
    </row>
    <row r="19276" spans="4:33" s="304" customFormat="1" ht="15.75" customHeight="1">
      <c r="D19276" s="305"/>
      <c r="AG19276" s="1954"/>
    </row>
    <row r="19278" spans="4:33" s="304" customFormat="1" ht="15.75" customHeight="1">
      <c r="D19278" s="305"/>
      <c r="AG19278" s="1954"/>
    </row>
    <row r="19280" spans="4:33" s="304" customFormat="1" ht="15.75" customHeight="1">
      <c r="D19280" s="305"/>
      <c r="AG19280" s="1954"/>
    </row>
    <row r="19282" spans="4:33" s="304" customFormat="1" ht="15.75" customHeight="1">
      <c r="D19282" s="305"/>
      <c r="AG19282" s="1954"/>
    </row>
    <row r="19284" spans="4:33" s="304" customFormat="1" ht="15.75" customHeight="1">
      <c r="D19284" s="305"/>
      <c r="AG19284" s="1954"/>
    </row>
    <row r="19286" spans="4:33" s="304" customFormat="1" ht="15.75" customHeight="1">
      <c r="D19286" s="305"/>
      <c r="AG19286" s="1954"/>
    </row>
    <row r="19288" spans="4:33" s="304" customFormat="1" ht="15.75" customHeight="1">
      <c r="D19288" s="305"/>
      <c r="AG19288" s="1954"/>
    </row>
    <row r="19290" spans="4:33" s="304" customFormat="1" ht="15.75" customHeight="1">
      <c r="D19290" s="305"/>
      <c r="AG19290" s="1954"/>
    </row>
    <row r="19292" spans="4:33" s="304" customFormat="1" ht="15.75" customHeight="1">
      <c r="D19292" s="305"/>
      <c r="AG19292" s="1954"/>
    </row>
    <row r="19294" spans="4:33" s="304" customFormat="1" ht="15.75" customHeight="1">
      <c r="D19294" s="305"/>
      <c r="AG19294" s="1954"/>
    </row>
    <row r="19296" spans="4:33" s="304" customFormat="1" ht="15.75" customHeight="1">
      <c r="D19296" s="305"/>
      <c r="AG19296" s="1954"/>
    </row>
    <row r="19298" spans="4:33" s="304" customFormat="1" ht="15.75" customHeight="1">
      <c r="D19298" s="305"/>
      <c r="AG19298" s="1954"/>
    </row>
    <row r="19300" spans="4:33" s="304" customFormat="1" ht="15.75" customHeight="1">
      <c r="D19300" s="305"/>
      <c r="AG19300" s="1954"/>
    </row>
    <row r="19302" spans="4:33" s="304" customFormat="1" ht="15.75" customHeight="1">
      <c r="D19302" s="305"/>
      <c r="AG19302" s="1954"/>
    </row>
    <row r="19304" spans="4:33" s="304" customFormat="1" ht="15.75" customHeight="1">
      <c r="D19304" s="305"/>
      <c r="AG19304" s="1954"/>
    </row>
    <row r="19306" spans="4:33" s="304" customFormat="1" ht="15.75" customHeight="1">
      <c r="D19306" s="305"/>
      <c r="AG19306" s="1954"/>
    </row>
    <row r="19308" spans="4:33" s="304" customFormat="1" ht="15.75" customHeight="1">
      <c r="D19308" s="305"/>
      <c r="AG19308" s="1954"/>
    </row>
    <row r="19310" spans="4:33" s="304" customFormat="1" ht="15.75" customHeight="1">
      <c r="D19310" s="305"/>
      <c r="AG19310" s="1954"/>
    </row>
    <row r="19312" spans="4:33" s="304" customFormat="1" ht="15.75" customHeight="1">
      <c r="D19312" s="305"/>
      <c r="AG19312" s="1954"/>
    </row>
    <row r="19314" spans="4:33" s="304" customFormat="1" ht="15.75" customHeight="1">
      <c r="D19314" s="305"/>
      <c r="AG19314" s="1954"/>
    </row>
    <row r="19316" spans="4:33" s="304" customFormat="1" ht="15.75" customHeight="1">
      <c r="D19316" s="305"/>
      <c r="AG19316" s="1954"/>
    </row>
    <row r="19318" spans="4:33" s="304" customFormat="1" ht="15.75" customHeight="1">
      <c r="D19318" s="305"/>
      <c r="AG19318" s="1954"/>
    </row>
    <row r="19320" spans="4:33" s="304" customFormat="1" ht="15.75" customHeight="1">
      <c r="D19320" s="305"/>
      <c r="AG19320" s="1954"/>
    </row>
    <row r="19322" spans="4:33" s="304" customFormat="1" ht="15.75" customHeight="1">
      <c r="D19322" s="305"/>
      <c r="AG19322" s="1954"/>
    </row>
    <row r="19324" spans="4:33" s="304" customFormat="1" ht="15.75" customHeight="1">
      <c r="D19324" s="305"/>
      <c r="AG19324" s="1954"/>
    </row>
    <row r="19326" spans="4:33" s="304" customFormat="1" ht="15.75" customHeight="1">
      <c r="D19326" s="305"/>
      <c r="AG19326" s="1954"/>
    </row>
    <row r="19328" spans="4:33" s="304" customFormat="1" ht="15.75" customHeight="1">
      <c r="D19328" s="305"/>
      <c r="AG19328" s="1954"/>
    </row>
    <row r="19330" spans="4:33" s="304" customFormat="1" ht="15.75" customHeight="1">
      <c r="D19330" s="305"/>
      <c r="AG19330" s="1954"/>
    </row>
    <row r="19332" spans="4:33" s="304" customFormat="1" ht="15.75" customHeight="1">
      <c r="D19332" s="305"/>
      <c r="AG19332" s="1954"/>
    </row>
    <row r="19334" spans="4:33" s="304" customFormat="1" ht="15.75" customHeight="1">
      <c r="D19334" s="305"/>
      <c r="AG19334" s="1954"/>
    </row>
    <row r="19336" spans="4:33" s="304" customFormat="1" ht="15.75" customHeight="1">
      <c r="D19336" s="305"/>
      <c r="AG19336" s="1954"/>
    </row>
    <row r="19338" spans="4:33" s="304" customFormat="1" ht="15.75" customHeight="1">
      <c r="D19338" s="305"/>
      <c r="AG19338" s="1954"/>
    </row>
    <row r="19340" spans="4:33" s="304" customFormat="1" ht="15.75" customHeight="1">
      <c r="D19340" s="305"/>
      <c r="AG19340" s="1954"/>
    </row>
    <row r="19342" spans="4:33" s="304" customFormat="1" ht="15.75" customHeight="1">
      <c r="D19342" s="305"/>
      <c r="AG19342" s="1954"/>
    </row>
    <row r="19344" spans="4:33" s="304" customFormat="1" ht="15.75" customHeight="1">
      <c r="D19344" s="305"/>
      <c r="AG19344" s="1954"/>
    </row>
    <row r="19346" spans="4:33" s="304" customFormat="1" ht="15.75" customHeight="1">
      <c r="D19346" s="305"/>
      <c r="AG19346" s="1954"/>
    </row>
    <row r="19348" spans="4:33" s="304" customFormat="1" ht="15.75" customHeight="1">
      <c r="D19348" s="305"/>
      <c r="AG19348" s="1954"/>
    </row>
    <row r="19350" spans="4:33" s="304" customFormat="1" ht="15.75" customHeight="1">
      <c r="D19350" s="305"/>
      <c r="AG19350" s="1954"/>
    </row>
    <row r="19352" spans="4:33" s="304" customFormat="1" ht="15.75" customHeight="1">
      <c r="D19352" s="305"/>
      <c r="AG19352" s="1954"/>
    </row>
    <row r="19354" spans="4:33" s="304" customFormat="1" ht="15.75" customHeight="1">
      <c r="D19354" s="305"/>
      <c r="AG19354" s="1954"/>
    </row>
    <row r="19356" spans="4:33" s="304" customFormat="1" ht="15.75" customHeight="1">
      <c r="D19356" s="305"/>
      <c r="AG19356" s="1954"/>
    </row>
    <row r="19358" spans="4:33" s="304" customFormat="1" ht="15.75" customHeight="1">
      <c r="D19358" s="305"/>
      <c r="AG19358" s="1954"/>
    </row>
    <row r="19360" spans="4:33" s="304" customFormat="1" ht="15.75" customHeight="1">
      <c r="D19360" s="305"/>
      <c r="AG19360" s="1954"/>
    </row>
    <row r="19362" spans="4:33" s="304" customFormat="1" ht="15.75" customHeight="1">
      <c r="D19362" s="305"/>
      <c r="AG19362" s="1954"/>
    </row>
    <row r="19364" spans="4:33" s="304" customFormat="1" ht="15.75" customHeight="1">
      <c r="D19364" s="305"/>
      <c r="AG19364" s="1954"/>
    </row>
    <row r="19366" spans="4:33" s="304" customFormat="1" ht="15.75" customHeight="1">
      <c r="D19366" s="305"/>
      <c r="AG19366" s="1954"/>
    </row>
    <row r="19368" spans="4:33" s="304" customFormat="1" ht="15.75" customHeight="1">
      <c r="D19368" s="305"/>
      <c r="AG19368" s="1954"/>
    </row>
    <row r="19370" spans="4:33" s="304" customFormat="1" ht="15.75" customHeight="1">
      <c r="D19370" s="305"/>
      <c r="AG19370" s="1954"/>
    </row>
    <row r="19372" spans="4:33" s="304" customFormat="1" ht="15.75" customHeight="1">
      <c r="D19372" s="305"/>
      <c r="AG19372" s="1954"/>
    </row>
    <row r="19374" spans="4:33" s="304" customFormat="1" ht="15.75" customHeight="1">
      <c r="D19374" s="305"/>
      <c r="AG19374" s="1954"/>
    </row>
    <row r="19376" spans="4:33" s="304" customFormat="1" ht="15.75" customHeight="1">
      <c r="D19376" s="305"/>
      <c r="AG19376" s="1954"/>
    </row>
    <row r="19378" spans="4:33" s="304" customFormat="1" ht="15.75" customHeight="1">
      <c r="D19378" s="305"/>
      <c r="AG19378" s="1954"/>
    </row>
    <row r="19380" spans="4:33" s="304" customFormat="1" ht="15.75" customHeight="1">
      <c r="D19380" s="305"/>
      <c r="AG19380" s="1954"/>
    </row>
    <row r="19382" spans="4:33" s="304" customFormat="1" ht="15.75" customHeight="1">
      <c r="D19382" s="305"/>
      <c r="AG19382" s="1954"/>
    </row>
    <row r="19384" spans="4:33" s="304" customFormat="1" ht="15.75" customHeight="1">
      <c r="D19384" s="305"/>
      <c r="AG19384" s="1954"/>
    </row>
    <row r="19386" spans="4:33" s="304" customFormat="1" ht="15.75" customHeight="1">
      <c r="D19386" s="305"/>
      <c r="AG19386" s="1954"/>
    </row>
    <row r="19388" spans="4:33" s="304" customFormat="1" ht="15.75" customHeight="1">
      <c r="D19388" s="305"/>
      <c r="AG19388" s="1954"/>
    </row>
    <row r="19390" spans="4:33" s="304" customFormat="1" ht="15.75" customHeight="1">
      <c r="D19390" s="305"/>
      <c r="AG19390" s="1954"/>
    </row>
    <row r="19392" spans="4:33" s="304" customFormat="1" ht="15.75" customHeight="1">
      <c r="D19392" s="305"/>
      <c r="AG19392" s="1954"/>
    </row>
    <row r="19394" spans="4:33" s="304" customFormat="1" ht="15.75" customHeight="1">
      <c r="D19394" s="305"/>
      <c r="AG19394" s="1954"/>
    </row>
    <row r="19396" spans="4:33" s="304" customFormat="1" ht="15.75" customHeight="1">
      <c r="D19396" s="305"/>
      <c r="AG19396" s="1954"/>
    </row>
    <row r="19398" spans="4:33" s="304" customFormat="1" ht="15.75" customHeight="1">
      <c r="D19398" s="305"/>
      <c r="AG19398" s="1954"/>
    </row>
    <row r="19400" spans="4:33" s="304" customFormat="1" ht="15.75" customHeight="1">
      <c r="D19400" s="305"/>
      <c r="AG19400" s="1954"/>
    </row>
    <row r="19402" spans="4:33" s="304" customFormat="1" ht="15.75" customHeight="1">
      <c r="D19402" s="305"/>
      <c r="AG19402" s="1954"/>
    </row>
    <row r="19404" spans="4:33" s="304" customFormat="1" ht="15.75" customHeight="1">
      <c r="D19404" s="305"/>
      <c r="AG19404" s="1954"/>
    </row>
    <row r="19406" spans="4:33" s="304" customFormat="1" ht="15.75" customHeight="1">
      <c r="D19406" s="305"/>
      <c r="AG19406" s="1954"/>
    </row>
    <row r="19408" spans="4:33" s="304" customFormat="1" ht="15.75" customHeight="1">
      <c r="D19408" s="305"/>
      <c r="AG19408" s="1954"/>
    </row>
    <row r="19410" spans="4:33" s="304" customFormat="1" ht="15.75" customHeight="1">
      <c r="D19410" s="305"/>
      <c r="AG19410" s="1954"/>
    </row>
    <row r="19412" spans="4:33" s="304" customFormat="1" ht="15.75" customHeight="1">
      <c r="D19412" s="305"/>
      <c r="AG19412" s="1954"/>
    </row>
    <row r="19414" spans="4:33" s="304" customFormat="1" ht="15.75" customHeight="1">
      <c r="D19414" s="305"/>
      <c r="AG19414" s="1954"/>
    </row>
    <row r="19416" spans="4:33" s="304" customFormat="1" ht="15.75" customHeight="1">
      <c r="D19416" s="305"/>
      <c r="AG19416" s="1954"/>
    </row>
    <row r="19418" spans="4:33" s="304" customFormat="1" ht="15.75" customHeight="1">
      <c r="D19418" s="305"/>
      <c r="AG19418" s="1954"/>
    </row>
    <row r="19420" spans="4:33" s="304" customFormat="1" ht="15.75" customHeight="1">
      <c r="D19420" s="305"/>
      <c r="AG19420" s="1954"/>
    </row>
    <row r="19422" spans="4:33" s="304" customFormat="1" ht="15.75" customHeight="1">
      <c r="D19422" s="305"/>
      <c r="AG19422" s="1954"/>
    </row>
    <row r="19424" spans="4:33" s="304" customFormat="1" ht="15.75" customHeight="1">
      <c r="D19424" s="305"/>
      <c r="AG19424" s="1954"/>
    </row>
    <row r="19426" spans="4:33" s="304" customFormat="1" ht="15.75" customHeight="1">
      <c r="D19426" s="305"/>
      <c r="AG19426" s="1954"/>
    </row>
    <row r="19428" spans="4:33" s="304" customFormat="1" ht="15.75" customHeight="1">
      <c r="D19428" s="305"/>
      <c r="AG19428" s="1954"/>
    </row>
    <row r="19430" spans="4:33" s="304" customFormat="1" ht="15.75" customHeight="1">
      <c r="D19430" s="305"/>
      <c r="AG19430" s="1954"/>
    </row>
    <row r="19432" spans="4:33" s="304" customFormat="1" ht="15.75" customHeight="1">
      <c r="D19432" s="305"/>
      <c r="AG19432" s="1954"/>
    </row>
    <row r="19434" spans="4:33" s="304" customFormat="1" ht="15.75" customHeight="1">
      <c r="D19434" s="305"/>
      <c r="AG19434" s="1954"/>
    </row>
    <row r="19436" spans="4:33" s="304" customFormat="1" ht="15.75" customHeight="1">
      <c r="D19436" s="305"/>
      <c r="AG19436" s="1954"/>
    </row>
    <row r="19438" spans="4:33" s="304" customFormat="1" ht="15.75" customHeight="1">
      <c r="D19438" s="305"/>
      <c r="AG19438" s="1954"/>
    </row>
    <row r="19440" spans="4:33" s="304" customFormat="1" ht="15.75" customHeight="1">
      <c r="D19440" s="305"/>
      <c r="AG19440" s="1954"/>
    </row>
    <row r="19442" spans="4:33" s="304" customFormat="1" ht="15.75" customHeight="1">
      <c r="D19442" s="305"/>
      <c r="AG19442" s="1954"/>
    </row>
    <row r="19444" spans="4:33" s="304" customFormat="1" ht="15.75" customHeight="1">
      <c r="D19444" s="305"/>
      <c r="AG19444" s="1954"/>
    </row>
    <row r="19446" spans="4:33" s="304" customFormat="1" ht="15.75" customHeight="1">
      <c r="D19446" s="305"/>
      <c r="AG19446" s="1954"/>
    </row>
    <row r="19448" spans="4:33" s="304" customFormat="1" ht="15.75" customHeight="1">
      <c r="D19448" s="305"/>
      <c r="AG19448" s="1954"/>
    </row>
    <row r="19450" spans="4:33" s="304" customFormat="1" ht="15.75" customHeight="1">
      <c r="D19450" s="305"/>
      <c r="AG19450" s="1954"/>
    </row>
    <row r="19452" spans="4:33" s="304" customFormat="1" ht="15.75" customHeight="1">
      <c r="D19452" s="305"/>
      <c r="AG19452" s="1954"/>
    </row>
    <row r="19454" spans="4:33" s="304" customFormat="1" ht="15.75" customHeight="1">
      <c r="D19454" s="305"/>
      <c r="AG19454" s="1954"/>
    </row>
    <row r="19456" spans="4:33" s="304" customFormat="1" ht="15.75" customHeight="1">
      <c r="D19456" s="305"/>
      <c r="AG19456" s="1954"/>
    </row>
    <row r="19458" spans="4:33" s="304" customFormat="1" ht="15.75" customHeight="1">
      <c r="D19458" s="305"/>
      <c r="AG19458" s="1954"/>
    </row>
    <row r="19460" spans="4:33" s="304" customFormat="1" ht="15.75" customHeight="1">
      <c r="D19460" s="305"/>
      <c r="AG19460" s="1954"/>
    </row>
    <row r="19462" spans="4:33" s="304" customFormat="1" ht="15.75" customHeight="1">
      <c r="D19462" s="305"/>
      <c r="AG19462" s="1954"/>
    </row>
    <row r="19464" spans="4:33" s="304" customFormat="1" ht="15.75" customHeight="1">
      <c r="D19464" s="305"/>
      <c r="AG19464" s="1954"/>
    </row>
    <row r="19466" spans="4:33" s="304" customFormat="1" ht="15.75" customHeight="1">
      <c r="D19466" s="305"/>
      <c r="AG19466" s="1954"/>
    </row>
    <row r="19468" spans="4:33" s="304" customFormat="1" ht="15.75" customHeight="1">
      <c r="D19468" s="305"/>
      <c r="AG19468" s="1954"/>
    </row>
    <row r="19470" spans="4:33" s="304" customFormat="1" ht="15.75" customHeight="1">
      <c r="D19470" s="305"/>
      <c r="AG19470" s="1954"/>
    </row>
    <row r="19472" spans="4:33" s="304" customFormat="1" ht="15.75" customHeight="1">
      <c r="D19472" s="305"/>
      <c r="AG19472" s="1954"/>
    </row>
    <row r="19474" spans="4:33" s="304" customFormat="1" ht="15.75" customHeight="1">
      <c r="D19474" s="305"/>
      <c r="AG19474" s="1954"/>
    </row>
    <row r="19476" spans="4:33" s="304" customFormat="1" ht="15.75" customHeight="1">
      <c r="D19476" s="305"/>
      <c r="AG19476" s="1954"/>
    </row>
    <row r="19478" spans="4:33" s="304" customFormat="1" ht="15.75" customHeight="1">
      <c r="D19478" s="305"/>
      <c r="AG19478" s="1954"/>
    </row>
    <row r="19480" spans="4:33" s="304" customFormat="1" ht="15.75" customHeight="1">
      <c r="D19480" s="305"/>
      <c r="AG19480" s="1954"/>
    </row>
    <row r="19482" spans="4:33" s="304" customFormat="1" ht="15.75" customHeight="1">
      <c r="D19482" s="305"/>
      <c r="AG19482" s="1954"/>
    </row>
    <row r="19484" spans="4:33" s="304" customFormat="1" ht="15.75" customHeight="1">
      <c r="D19484" s="305"/>
      <c r="AG19484" s="1954"/>
    </row>
    <row r="19486" spans="4:33" s="304" customFormat="1" ht="15.75" customHeight="1">
      <c r="D19486" s="305"/>
      <c r="AG19486" s="1954"/>
    </row>
    <row r="19488" spans="4:33" s="304" customFormat="1" ht="15.75" customHeight="1">
      <c r="D19488" s="305"/>
      <c r="AG19488" s="1954"/>
    </row>
    <row r="19490" spans="4:33" s="304" customFormat="1" ht="15.75" customHeight="1">
      <c r="D19490" s="305"/>
      <c r="AG19490" s="1954"/>
    </row>
    <row r="19492" spans="4:33" s="304" customFormat="1" ht="15.75" customHeight="1">
      <c r="D19492" s="305"/>
      <c r="AG19492" s="1954"/>
    </row>
    <row r="19494" spans="4:33" s="304" customFormat="1" ht="15.75" customHeight="1">
      <c r="D19494" s="305"/>
      <c r="AG19494" s="1954"/>
    </row>
    <row r="19496" spans="4:33" s="304" customFormat="1" ht="15.75" customHeight="1">
      <c r="D19496" s="305"/>
      <c r="AG19496" s="1954"/>
    </row>
    <row r="19498" spans="4:33" s="304" customFormat="1" ht="15.75" customHeight="1">
      <c r="D19498" s="305"/>
      <c r="AG19498" s="1954"/>
    </row>
    <row r="19500" spans="4:33" s="304" customFormat="1" ht="15.75" customHeight="1">
      <c r="D19500" s="305"/>
      <c r="AG19500" s="1954"/>
    </row>
    <row r="19502" spans="4:33" s="304" customFormat="1" ht="15.75" customHeight="1">
      <c r="D19502" s="305"/>
      <c r="AG19502" s="1954"/>
    </row>
    <row r="19504" spans="4:33" s="304" customFormat="1" ht="15.75" customHeight="1">
      <c r="D19504" s="305"/>
      <c r="AG19504" s="1954"/>
    </row>
    <row r="19506" spans="4:33" s="304" customFormat="1" ht="15.75" customHeight="1">
      <c r="D19506" s="305"/>
      <c r="AG19506" s="1954"/>
    </row>
    <row r="19508" spans="4:33" s="304" customFormat="1" ht="15.75" customHeight="1">
      <c r="D19508" s="305"/>
      <c r="AG19508" s="1954"/>
    </row>
    <row r="19510" spans="4:33" s="304" customFormat="1" ht="15.75" customHeight="1">
      <c r="D19510" s="305"/>
      <c r="AG19510" s="1954"/>
    </row>
    <row r="19512" spans="4:33" s="304" customFormat="1" ht="15.75" customHeight="1">
      <c r="D19512" s="305"/>
      <c r="AG19512" s="1954"/>
    </row>
    <row r="19514" spans="4:33" s="304" customFormat="1" ht="15.75" customHeight="1">
      <c r="D19514" s="305"/>
      <c r="AG19514" s="1954"/>
    </row>
    <row r="19516" spans="4:33" s="304" customFormat="1" ht="15.75" customHeight="1">
      <c r="D19516" s="305"/>
      <c r="AG19516" s="1954"/>
    </row>
    <row r="19518" spans="4:33" s="304" customFormat="1" ht="15.75" customHeight="1">
      <c r="D19518" s="305"/>
      <c r="AG19518" s="1954"/>
    </row>
    <row r="19520" spans="4:33" s="304" customFormat="1" ht="15.75" customHeight="1">
      <c r="D19520" s="305"/>
      <c r="AG19520" s="1954"/>
    </row>
    <row r="19522" spans="4:33" s="304" customFormat="1" ht="15.75" customHeight="1">
      <c r="D19522" s="305"/>
      <c r="AG19522" s="1954"/>
    </row>
    <row r="19524" spans="4:33" s="304" customFormat="1" ht="15.75" customHeight="1">
      <c r="D19524" s="305"/>
      <c r="AG19524" s="1954"/>
    </row>
    <row r="19526" spans="4:33" s="304" customFormat="1" ht="15.75" customHeight="1">
      <c r="D19526" s="305"/>
      <c r="AG19526" s="1954"/>
    </row>
    <row r="19528" spans="4:33" s="304" customFormat="1" ht="15.75" customHeight="1">
      <c r="D19528" s="305"/>
      <c r="AG19528" s="1954"/>
    </row>
    <row r="19530" spans="4:33" s="304" customFormat="1" ht="15.75" customHeight="1">
      <c r="D19530" s="305"/>
      <c r="AG19530" s="1954"/>
    </row>
    <row r="19532" spans="4:33" s="304" customFormat="1" ht="15.75" customHeight="1">
      <c r="D19532" s="305"/>
      <c r="AG19532" s="1954"/>
    </row>
    <row r="19534" spans="4:33" s="304" customFormat="1" ht="15.75" customHeight="1">
      <c r="D19534" s="305"/>
      <c r="AG19534" s="1954"/>
    </row>
    <row r="19536" spans="4:33" s="304" customFormat="1" ht="15.75" customHeight="1">
      <c r="D19536" s="305"/>
      <c r="AG19536" s="1954"/>
    </row>
    <row r="19538" spans="4:33" s="304" customFormat="1" ht="15.75" customHeight="1">
      <c r="D19538" s="305"/>
      <c r="AG19538" s="1954"/>
    </row>
    <row r="19540" spans="4:33" s="304" customFormat="1" ht="15.75" customHeight="1">
      <c r="D19540" s="305"/>
      <c r="AG19540" s="1954"/>
    </row>
    <row r="19542" spans="4:33" s="304" customFormat="1" ht="15.75" customHeight="1">
      <c r="D19542" s="305"/>
      <c r="AG19542" s="1954"/>
    </row>
    <row r="19544" spans="4:33" s="304" customFormat="1" ht="15.75" customHeight="1">
      <c r="D19544" s="305"/>
      <c r="AG19544" s="1954"/>
    </row>
    <row r="19546" spans="4:33" s="304" customFormat="1" ht="15.75" customHeight="1">
      <c r="D19546" s="305"/>
      <c r="AG19546" s="1954"/>
    </row>
    <row r="19548" spans="4:33" s="304" customFormat="1" ht="15.75" customHeight="1">
      <c r="D19548" s="305"/>
      <c r="AG19548" s="1954"/>
    </row>
    <row r="19550" spans="4:33" s="304" customFormat="1" ht="15.75" customHeight="1">
      <c r="D19550" s="305"/>
      <c r="AG19550" s="1954"/>
    </row>
    <row r="19552" spans="4:33" s="304" customFormat="1" ht="15.75" customHeight="1">
      <c r="D19552" s="305"/>
      <c r="AG19552" s="1954"/>
    </row>
    <row r="19554" spans="4:33" s="304" customFormat="1" ht="15.75" customHeight="1">
      <c r="D19554" s="305"/>
      <c r="AG19554" s="1954"/>
    </row>
    <row r="19556" spans="4:33" s="304" customFormat="1" ht="15.75" customHeight="1">
      <c r="D19556" s="305"/>
      <c r="AG19556" s="1954"/>
    </row>
    <row r="19558" spans="4:33" s="304" customFormat="1" ht="15.75" customHeight="1">
      <c r="D19558" s="305"/>
      <c r="AG19558" s="1954"/>
    </row>
    <row r="19560" spans="4:33" s="304" customFormat="1" ht="15.75" customHeight="1">
      <c r="D19560" s="305"/>
      <c r="AG19560" s="1954"/>
    </row>
    <row r="19562" spans="4:33" s="304" customFormat="1" ht="15.75" customHeight="1">
      <c r="D19562" s="305"/>
      <c r="AG19562" s="1954"/>
    </row>
    <row r="19564" spans="4:33" s="304" customFormat="1" ht="15.75" customHeight="1">
      <c r="D19564" s="305"/>
      <c r="AG19564" s="1954"/>
    </row>
    <row r="19566" spans="4:33" s="304" customFormat="1" ht="15.75" customHeight="1">
      <c r="D19566" s="305"/>
      <c r="AG19566" s="1954"/>
    </row>
    <row r="19568" spans="4:33" s="304" customFormat="1" ht="15.75" customHeight="1">
      <c r="D19568" s="305"/>
      <c r="AG19568" s="1954"/>
    </row>
    <row r="19570" spans="4:33" s="304" customFormat="1" ht="15.75" customHeight="1">
      <c r="D19570" s="305"/>
      <c r="AG19570" s="1954"/>
    </row>
    <row r="19572" spans="4:33" s="304" customFormat="1" ht="15.75" customHeight="1">
      <c r="D19572" s="305"/>
      <c r="AG19572" s="1954"/>
    </row>
    <row r="19574" spans="4:33" s="304" customFormat="1" ht="15.75" customHeight="1">
      <c r="D19574" s="305"/>
      <c r="AG19574" s="1954"/>
    </row>
    <row r="19576" spans="4:33" s="304" customFormat="1" ht="15.75" customHeight="1">
      <c r="D19576" s="305"/>
      <c r="AG19576" s="1954"/>
    </row>
    <row r="19578" spans="4:33" s="304" customFormat="1" ht="15.75" customHeight="1">
      <c r="D19578" s="305"/>
      <c r="AG19578" s="1954"/>
    </row>
    <row r="19580" spans="4:33" s="304" customFormat="1" ht="15.75" customHeight="1">
      <c r="D19580" s="305"/>
      <c r="AG19580" s="1954"/>
    </row>
    <row r="19582" spans="4:33" s="304" customFormat="1" ht="15.75" customHeight="1">
      <c r="D19582" s="305"/>
      <c r="AG19582" s="1954"/>
    </row>
    <row r="19584" spans="4:33" s="304" customFormat="1" ht="15.75" customHeight="1">
      <c r="D19584" s="305"/>
      <c r="AG19584" s="1954"/>
    </row>
    <row r="19586" spans="4:33" s="304" customFormat="1" ht="15.75" customHeight="1">
      <c r="D19586" s="305"/>
      <c r="AG19586" s="1954"/>
    </row>
    <row r="19588" spans="4:33" s="304" customFormat="1" ht="15.75" customHeight="1">
      <c r="D19588" s="305"/>
      <c r="AG19588" s="1954"/>
    </row>
    <row r="19590" spans="4:33" s="304" customFormat="1" ht="15.75" customHeight="1">
      <c r="D19590" s="305"/>
      <c r="AG19590" s="1954"/>
    </row>
    <row r="19592" spans="4:33" s="304" customFormat="1" ht="15.75" customHeight="1">
      <c r="D19592" s="305"/>
      <c r="AG19592" s="1954"/>
    </row>
    <row r="19594" spans="4:33" s="304" customFormat="1" ht="15.75" customHeight="1">
      <c r="D19594" s="305"/>
      <c r="AG19594" s="1954"/>
    </row>
    <row r="19596" spans="4:33" s="304" customFormat="1" ht="15.75" customHeight="1">
      <c r="D19596" s="305"/>
      <c r="AG19596" s="1954"/>
    </row>
    <row r="19598" spans="4:33" s="304" customFormat="1" ht="15.75" customHeight="1">
      <c r="D19598" s="305"/>
      <c r="AG19598" s="1954"/>
    </row>
    <row r="19600" spans="4:33" s="304" customFormat="1" ht="15.75" customHeight="1">
      <c r="D19600" s="305"/>
      <c r="AG19600" s="1954"/>
    </row>
    <row r="19602" spans="4:33" s="304" customFormat="1" ht="15.75" customHeight="1">
      <c r="D19602" s="305"/>
      <c r="AG19602" s="1954"/>
    </row>
    <row r="19604" spans="4:33" s="304" customFormat="1" ht="15.75" customHeight="1">
      <c r="D19604" s="305"/>
      <c r="AG19604" s="1954"/>
    </row>
    <row r="19606" spans="4:33" s="304" customFormat="1" ht="15.75" customHeight="1">
      <c r="D19606" s="305"/>
      <c r="AG19606" s="1954"/>
    </row>
    <row r="19608" spans="4:33" s="304" customFormat="1" ht="15.75" customHeight="1">
      <c r="D19608" s="305"/>
      <c r="AG19608" s="1954"/>
    </row>
    <row r="19610" spans="4:33" s="304" customFormat="1" ht="15.75" customHeight="1">
      <c r="D19610" s="305"/>
      <c r="AG19610" s="1954"/>
    </row>
    <row r="19612" spans="4:33" s="304" customFormat="1" ht="15.75" customHeight="1">
      <c r="D19612" s="305"/>
      <c r="AG19612" s="1954"/>
    </row>
    <row r="19614" spans="4:33" s="304" customFormat="1" ht="15.75" customHeight="1">
      <c r="D19614" s="305"/>
      <c r="AG19614" s="1954"/>
    </row>
    <row r="19616" spans="4:33" s="304" customFormat="1" ht="15.75" customHeight="1">
      <c r="D19616" s="305"/>
      <c r="AG19616" s="1954"/>
    </row>
    <row r="19618" spans="4:33" s="304" customFormat="1" ht="15.75" customHeight="1">
      <c r="D19618" s="305"/>
      <c r="AG19618" s="1954"/>
    </row>
    <row r="19620" spans="4:33" s="304" customFormat="1" ht="15.75" customHeight="1">
      <c r="D19620" s="305"/>
      <c r="AG19620" s="1954"/>
    </row>
    <row r="19622" spans="4:33" s="304" customFormat="1" ht="15.75" customHeight="1">
      <c r="D19622" s="305"/>
      <c r="AG19622" s="1954"/>
    </row>
    <row r="19624" spans="4:33" s="304" customFormat="1" ht="15.75" customHeight="1">
      <c r="D19624" s="305"/>
      <c r="AG19624" s="1954"/>
    </row>
    <row r="19626" spans="4:33" s="304" customFormat="1" ht="15.75" customHeight="1">
      <c r="D19626" s="305"/>
      <c r="AG19626" s="1954"/>
    </row>
    <row r="19628" spans="4:33" s="304" customFormat="1" ht="15.75" customHeight="1">
      <c r="D19628" s="305"/>
      <c r="AG19628" s="1954"/>
    </row>
    <row r="19630" spans="4:33" s="304" customFormat="1" ht="15.75" customHeight="1">
      <c r="D19630" s="305"/>
      <c r="AG19630" s="1954"/>
    </row>
    <row r="19632" spans="4:33" s="304" customFormat="1" ht="15.75" customHeight="1">
      <c r="D19632" s="305"/>
      <c r="AG19632" s="1954"/>
    </row>
    <row r="19634" spans="4:33" s="304" customFormat="1" ht="15.75" customHeight="1">
      <c r="D19634" s="305"/>
      <c r="AG19634" s="1954"/>
    </row>
    <row r="19636" spans="4:33" s="304" customFormat="1" ht="15.75" customHeight="1">
      <c r="D19636" s="305"/>
      <c r="AG19636" s="1954"/>
    </row>
    <row r="19638" spans="4:33" s="304" customFormat="1" ht="15.75" customHeight="1">
      <c r="D19638" s="305"/>
      <c r="AG19638" s="1954"/>
    </row>
    <row r="19640" spans="4:33" s="304" customFormat="1" ht="15.75" customHeight="1">
      <c r="D19640" s="305"/>
      <c r="AG19640" s="1954"/>
    </row>
    <row r="19642" spans="4:33" s="304" customFormat="1" ht="15.75" customHeight="1">
      <c r="D19642" s="305"/>
      <c r="AG19642" s="1954"/>
    </row>
    <row r="19644" spans="4:33" s="304" customFormat="1" ht="15.75" customHeight="1">
      <c r="D19644" s="305"/>
      <c r="AG19644" s="1954"/>
    </row>
    <row r="19646" spans="4:33" s="304" customFormat="1" ht="15.75" customHeight="1">
      <c r="D19646" s="305"/>
      <c r="AG19646" s="1954"/>
    </row>
    <row r="19648" spans="4:33" s="304" customFormat="1" ht="15.75" customHeight="1">
      <c r="D19648" s="305"/>
      <c r="AG19648" s="1954"/>
    </row>
    <row r="19650" spans="4:33" s="304" customFormat="1" ht="15.75" customHeight="1">
      <c r="D19650" s="305"/>
      <c r="AG19650" s="1954"/>
    </row>
    <row r="19652" spans="4:33" s="304" customFormat="1" ht="15.75" customHeight="1">
      <c r="D19652" s="305"/>
      <c r="AG19652" s="1954"/>
    </row>
    <row r="19654" spans="4:33" s="304" customFormat="1" ht="15.75" customHeight="1">
      <c r="D19654" s="305"/>
      <c r="AG19654" s="1954"/>
    </row>
    <row r="19656" spans="4:33" s="304" customFormat="1" ht="15.75" customHeight="1">
      <c r="D19656" s="305"/>
      <c r="AG19656" s="1954"/>
    </row>
    <row r="19658" spans="4:33" s="304" customFormat="1" ht="15.75" customHeight="1">
      <c r="D19658" s="305"/>
      <c r="AG19658" s="1954"/>
    </row>
    <row r="19660" spans="4:33" s="304" customFormat="1" ht="15.75" customHeight="1">
      <c r="D19660" s="305"/>
      <c r="AG19660" s="1954"/>
    </row>
    <row r="19662" spans="4:33" s="304" customFormat="1" ht="15.75" customHeight="1">
      <c r="D19662" s="305"/>
      <c r="AG19662" s="1954"/>
    </row>
    <row r="19664" spans="4:33" s="304" customFormat="1" ht="15.75" customHeight="1">
      <c r="D19664" s="305"/>
      <c r="AG19664" s="1954"/>
    </row>
    <row r="19666" spans="4:33" s="304" customFormat="1" ht="15.75" customHeight="1">
      <c r="D19666" s="305"/>
      <c r="AG19666" s="1954"/>
    </row>
    <row r="19668" spans="4:33" s="304" customFormat="1" ht="15.75" customHeight="1">
      <c r="D19668" s="305"/>
      <c r="AG19668" s="1954"/>
    </row>
    <row r="19670" spans="4:33" s="304" customFormat="1" ht="15.75" customHeight="1">
      <c r="D19670" s="305"/>
      <c r="AG19670" s="1954"/>
    </row>
    <row r="19672" spans="4:33" s="304" customFormat="1" ht="15.75" customHeight="1">
      <c r="D19672" s="305"/>
      <c r="AG19672" s="1954"/>
    </row>
    <row r="19674" spans="4:33" s="304" customFormat="1" ht="15.75" customHeight="1">
      <c r="D19674" s="305"/>
      <c r="AG19674" s="1954"/>
    </row>
    <row r="19676" spans="4:33" s="304" customFormat="1" ht="15.75" customHeight="1">
      <c r="D19676" s="305"/>
      <c r="AG19676" s="1954"/>
    </row>
    <row r="19678" spans="4:33" s="304" customFormat="1" ht="15.75" customHeight="1">
      <c r="D19678" s="305"/>
      <c r="AG19678" s="1954"/>
    </row>
    <row r="19680" spans="4:33" s="304" customFormat="1" ht="15.75" customHeight="1">
      <c r="D19680" s="305"/>
      <c r="AG19680" s="1954"/>
    </row>
    <row r="19682" spans="4:33" s="304" customFormat="1" ht="15.75" customHeight="1">
      <c r="D19682" s="305"/>
      <c r="AG19682" s="1954"/>
    </row>
    <row r="19684" spans="4:33" s="304" customFormat="1" ht="15.75" customHeight="1">
      <c r="D19684" s="305"/>
      <c r="AG19684" s="1954"/>
    </row>
    <row r="19686" spans="4:33" s="304" customFormat="1" ht="15.75" customHeight="1">
      <c r="D19686" s="305"/>
      <c r="AG19686" s="1954"/>
    </row>
    <row r="19688" spans="4:33" s="304" customFormat="1" ht="15.75" customHeight="1">
      <c r="D19688" s="305"/>
      <c r="AG19688" s="1954"/>
    </row>
    <row r="19690" spans="4:33" s="304" customFormat="1" ht="15.75" customHeight="1">
      <c r="D19690" s="305"/>
      <c r="AG19690" s="1954"/>
    </row>
    <row r="19692" spans="4:33" s="304" customFormat="1" ht="15.75" customHeight="1">
      <c r="D19692" s="305"/>
      <c r="AG19692" s="1954"/>
    </row>
    <row r="19694" spans="4:33" s="304" customFormat="1" ht="15.75" customHeight="1">
      <c r="D19694" s="305"/>
      <c r="AG19694" s="1954"/>
    </row>
    <row r="19696" spans="4:33" s="304" customFormat="1" ht="15.75" customHeight="1">
      <c r="D19696" s="305"/>
      <c r="AG19696" s="1954"/>
    </row>
    <row r="19698" spans="4:33" s="304" customFormat="1" ht="15.75" customHeight="1">
      <c r="D19698" s="305"/>
      <c r="AG19698" s="1954"/>
    </row>
    <row r="19700" spans="4:33" s="304" customFormat="1" ht="15.75" customHeight="1">
      <c r="D19700" s="305"/>
      <c r="AG19700" s="1954"/>
    </row>
    <row r="19702" spans="4:33" s="304" customFormat="1" ht="15.75" customHeight="1">
      <c r="D19702" s="305"/>
      <c r="AG19702" s="1954"/>
    </row>
    <row r="19704" spans="4:33" s="304" customFormat="1" ht="15.75" customHeight="1">
      <c r="D19704" s="305"/>
      <c r="AG19704" s="1954"/>
    </row>
    <row r="19706" spans="4:33" s="304" customFormat="1" ht="15.75" customHeight="1">
      <c r="D19706" s="305"/>
      <c r="AG19706" s="1954"/>
    </row>
    <row r="19708" spans="4:33" s="304" customFormat="1" ht="15.75" customHeight="1">
      <c r="D19708" s="305"/>
      <c r="AG19708" s="1954"/>
    </row>
    <row r="19710" spans="4:33" s="304" customFormat="1" ht="15.75" customHeight="1">
      <c r="D19710" s="305"/>
      <c r="AG19710" s="1954"/>
    </row>
    <row r="19712" spans="4:33" s="304" customFormat="1" ht="15.75" customHeight="1">
      <c r="D19712" s="305"/>
      <c r="AG19712" s="1954"/>
    </row>
    <row r="19714" spans="4:33" s="304" customFormat="1" ht="15.75" customHeight="1">
      <c r="D19714" s="305"/>
      <c r="AG19714" s="1954"/>
    </row>
    <row r="19716" spans="4:33" s="304" customFormat="1" ht="15.75" customHeight="1">
      <c r="D19716" s="305"/>
      <c r="AG19716" s="1954"/>
    </row>
    <row r="19718" spans="4:33" s="304" customFormat="1" ht="15.75" customHeight="1">
      <c r="D19718" s="305"/>
      <c r="AG19718" s="1954"/>
    </row>
    <row r="19720" spans="4:33" s="304" customFormat="1" ht="15.75" customHeight="1">
      <c r="D19720" s="305"/>
      <c r="AG19720" s="1954"/>
    </row>
    <row r="19722" spans="4:33" s="304" customFormat="1" ht="15.75" customHeight="1">
      <c r="D19722" s="305"/>
      <c r="AG19722" s="1954"/>
    </row>
    <row r="19724" spans="4:33" s="304" customFormat="1" ht="15.75" customHeight="1">
      <c r="D19724" s="305"/>
      <c r="AG19724" s="1954"/>
    </row>
    <row r="19726" spans="4:33" s="304" customFormat="1" ht="15.75" customHeight="1">
      <c r="D19726" s="305"/>
      <c r="AG19726" s="1954"/>
    </row>
    <row r="19728" spans="4:33" s="304" customFormat="1" ht="15.75" customHeight="1">
      <c r="D19728" s="305"/>
      <c r="AG19728" s="1954"/>
    </row>
    <row r="19730" spans="4:33" s="304" customFormat="1" ht="15.75" customHeight="1">
      <c r="D19730" s="305"/>
      <c r="AG19730" s="1954"/>
    </row>
    <row r="19732" spans="4:33" s="304" customFormat="1" ht="15.75" customHeight="1">
      <c r="D19732" s="305"/>
      <c r="AG19732" s="1954"/>
    </row>
    <row r="19734" spans="4:33" s="304" customFormat="1" ht="15.75" customHeight="1">
      <c r="D19734" s="305"/>
      <c r="AG19734" s="1954"/>
    </row>
    <row r="19736" spans="4:33" s="304" customFormat="1" ht="15.75" customHeight="1">
      <c r="D19736" s="305"/>
      <c r="AG19736" s="1954"/>
    </row>
    <row r="19738" spans="4:33" s="304" customFormat="1" ht="15.75" customHeight="1">
      <c r="D19738" s="305"/>
      <c r="AG19738" s="1954"/>
    </row>
    <row r="19740" spans="4:33" s="304" customFormat="1" ht="15.75" customHeight="1">
      <c r="D19740" s="305"/>
      <c r="AG19740" s="1954"/>
    </row>
    <row r="19742" spans="4:33" s="304" customFormat="1" ht="15.75" customHeight="1">
      <c r="D19742" s="305"/>
      <c r="AG19742" s="1954"/>
    </row>
    <row r="19744" spans="4:33" s="304" customFormat="1" ht="15.75" customHeight="1">
      <c r="D19744" s="305"/>
      <c r="AG19744" s="1954"/>
    </row>
    <row r="19746" spans="4:33" s="304" customFormat="1" ht="15.75" customHeight="1">
      <c r="D19746" s="305"/>
      <c r="AG19746" s="1954"/>
    </row>
    <row r="19748" spans="4:33" s="304" customFormat="1" ht="15.75" customHeight="1">
      <c r="D19748" s="305"/>
      <c r="AG19748" s="1954"/>
    </row>
    <row r="19750" spans="4:33" s="304" customFormat="1" ht="15.75" customHeight="1">
      <c r="D19750" s="305"/>
      <c r="AG19750" s="1954"/>
    </row>
    <row r="19752" spans="4:33" s="304" customFormat="1" ht="15.75" customHeight="1">
      <c r="D19752" s="305"/>
      <c r="AG19752" s="1954"/>
    </row>
    <row r="19754" spans="4:33" s="304" customFormat="1" ht="15.75" customHeight="1">
      <c r="D19754" s="305"/>
      <c r="AG19754" s="1954"/>
    </row>
    <row r="19756" spans="4:33" s="304" customFormat="1" ht="15.75" customHeight="1">
      <c r="D19756" s="305"/>
      <c r="AG19756" s="1954"/>
    </row>
    <row r="19758" spans="4:33" s="304" customFormat="1" ht="15.75" customHeight="1">
      <c r="D19758" s="305"/>
      <c r="AG19758" s="1954"/>
    </row>
    <row r="19760" spans="4:33" s="304" customFormat="1" ht="15.75" customHeight="1">
      <c r="D19760" s="305"/>
      <c r="AG19760" s="1954"/>
    </row>
    <row r="19762" spans="4:33" s="304" customFormat="1" ht="15.75" customHeight="1">
      <c r="D19762" s="305"/>
      <c r="AG19762" s="1954"/>
    </row>
    <row r="19764" spans="4:33" s="304" customFormat="1" ht="15.75" customHeight="1">
      <c r="D19764" s="305"/>
      <c r="AG19764" s="1954"/>
    </row>
    <row r="19766" spans="4:33" s="304" customFormat="1" ht="15.75" customHeight="1">
      <c r="D19766" s="305"/>
      <c r="AG19766" s="1954"/>
    </row>
    <row r="19768" spans="4:33" s="304" customFormat="1" ht="15.75" customHeight="1">
      <c r="D19768" s="305"/>
      <c r="AG19768" s="1954"/>
    </row>
    <row r="19770" spans="4:33" s="304" customFormat="1" ht="15.75" customHeight="1">
      <c r="D19770" s="305"/>
      <c r="AG19770" s="1954"/>
    </row>
    <row r="19772" spans="4:33" s="304" customFormat="1" ht="15.75" customHeight="1">
      <c r="D19772" s="305"/>
      <c r="AG19772" s="1954"/>
    </row>
    <row r="19774" spans="4:33" s="304" customFormat="1" ht="15.75" customHeight="1">
      <c r="D19774" s="305"/>
      <c r="AG19774" s="1954"/>
    </row>
    <row r="19776" spans="4:33" s="304" customFormat="1" ht="15.75" customHeight="1">
      <c r="D19776" s="305"/>
      <c r="AG19776" s="1954"/>
    </row>
    <row r="19778" spans="4:33" s="304" customFormat="1" ht="15.75" customHeight="1">
      <c r="D19778" s="305"/>
      <c r="AG19778" s="1954"/>
    </row>
    <row r="19780" spans="4:33" s="304" customFormat="1" ht="15.75" customHeight="1">
      <c r="D19780" s="305"/>
      <c r="AG19780" s="1954"/>
    </row>
    <row r="19782" spans="4:33" s="304" customFormat="1" ht="15.75" customHeight="1">
      <c r="D19782" s="305"/>
      <c r="AG19782" s="1954"/>
    </row>
    <row r="19784" spans="4:33" s="304" customFormat="1" ht="15.75" customHeight="1">
      <c r="D19784" s="305"/>
      <c r="AG19784" s="1954"/>
    </row>
    <row r="19786" spans="4:33" s="304" customFormat="1" ht="15.75" customHeight="1">
      <c r="D19786" s="305"/>
      <c r="AG19786" s="1954"/>
    </row>
    <row r="19788" spans="4:33" s="304" customFormat="1" ht="15.75" customHeight="1">
      <c r="D19788" s="305"/>
      <c r="AG19788" s="1954"/>
    </row>
    <row r="19790" spans="4:33" s="304" customFormat="1" ht="15.75" customHeight="1">
      <c r="D19790" s="305"/>
      <c r="AG19790" s="1954"/>
    </row>
    <row r="19792" spans="4:33" s="304" customFormat="1" ht="15.75" customHeight="1">
      <c r="D19792" s="305"/>
      <c r="AG19792" s="1954"/>
    </row>
    <row r="19794" spans="4:33" s="304" customFormat="1" ht="15.75" customHeight="1">
      <c r="D19794" s="305"/>
      <c r="AG19794" s="1954"/>
    </row>
    <row r="19796" spans="4:33" s="304" customFormat="1" ht="15.75" customHeight="1">
      <c r="D19796" s="305"/>
      <c r="AG19796" s="1954"/>
    </row>
    <row r="19798" spans="4:33" s="304" customFormat="1" ht="15.75" customHeight="1">
      <c r="D19798" s="305"/>
      <c r="AG19798" s="1954"/>
    </row>
    <row r="19800" spans="4:33" s="304" customFormat="1" ht="15.75" customHeight="1">
      <c r="D19800" s="305"/>
      <c r="AG19800" s="1954"/>
    </row>
    <row r="19802" spans="4:33" s="304" customFormat="1" ht="15.75" customHeight="1">
      <c r="D19802" s="305"/>
      <c r="AG19802" s="1954"/>
    </row>
    <row r="19804" spans="4:33" s="304" customFormat="1" ht="15.75" customHeight="1">
      <c r="D19804" s="305"/>
      <c r="AG19804" s="1954"/>
    </row>
    <row r="19806" spans="4:33" s="304" customFormat="1" ht="15.75" customHeight="1">
      <c r="D19806" s="305"/>
      <c r="AG19806" s="1954"/>
    </row>
    <row r="19808" spans="4:33" s="304" customFormat="1" ht="15.75" customHeight="1">
      <c r="D19808" s="305"/>
      <c r="AG19808" s="1954"/>
    </row>
    <row r="19810" spans="4:33" s="304" customFormat="1" ht="15.75" customHeight="1">
      <c r="D19810" s="305"/>
      <c r="AG19810" s="1954"/>
    </row>
    <row r="19812" spans="4:33" s="304" customFormat="1" ht="15.75" customHeight="1">
      <c r="D19812" s="305"/>
      <c r="AG19812" s="1954"/>
    </row>
    <row r="19814" spans="4:33" s="304" customFormat="1" ht="15.75" customHeight="1">
      <c r="D19814" s="305"/>
      <c r="AG19814" s="1954"/>
    </row>
    <row r="19816" spans="4:33" s="304" customFormat="1" ht="15.75" customHeight="1">
      <c r="D19816" s="305"/>
      <c r="AG19816" s="1954"/>
    </row>
    <row r="19818" spans="4:33" s="304" customFormat="1" ht="15.75" customHeight="1">
      <c r="D19818" s="305"/>
      <c r="AG19818" s="1954"/>
    </row>
    <row r="19820" spans="4:33" s="304" customFormat="1" ht="15.75" customHeight="1">
      <c r="D19820" s="305"/>
      <c r="AG19820" s="1954"/>
    </row>
    <row r="19822" spans="4:33" s="304" customFormat="1" ht="15.75" customHeight="1">
      <c r="D19822" s="305"/>
      <c r="AG19822" s="1954"/>
    </row>
    <row r="19824" spans="4:33" s="304" customFormat="1" ht="15.75" customHeight="1">
      <c r="D19824" s="305"/>
      <c r="AG19824" s="1954"/>
    </row>
    <row r="19826" spans="4:33" s="304" customFormat="1" ht="15.75" customHeight="1">
      <c r="D19826" s="305"/>
      <c r="AG19826" s="1954"/>
    </row>
    <row r="19828" spans="4:33" s="304" customFormat="1" ht="15.75" customHeight="1">
      <c r="D19828" s="305"/>
      <c r="AG19828" s="1954"/>
    </row>
    <row r="19830" spans="4:33" s="304" customFormat="1" ht="15.75" customHeight="1">
      <c r="D19830" s="305"/>
      <c r="AG19830" s="1954"/>
    </row>
    <row r="19832" spans="4:33" s="304" customFormat="1" ht="15.75" customHeight="1">
      <c r="D19832" s="305"/>
      <c r="AG19832" s="1954"/>
    </row>
    <row r="19834" spans="4:33" s="304" customFormat="1" ht="15.75" customHeight="1">
      <c r="D19834" s="305"/>
      <c r="AG19834" s="1954"/>
    </row>
    <row r="19836" spans="4:33" s="304" customFormat="1" ht="15.75" customHeight="1">
      <c r="D19836" s="305"/>
      <c r="AG19836" s="1954"/>
    </row>
    <row r="19838" spans="4:33" s="304" customFormat="1" ht="15.75" customHeight="1">
      <c r="D19838" s="305"/>
      <c r="AG19838" s="1954"/>
    </row>
    <row r="19840" spans="4:33" s="304" customFormat="1" ht="15.75" customHeight="1">
      <c r="D19840" s="305"/>
      <c r="AG19840" s="1954"/>
    </row>
    <row r="19842" spans="4:33" s="304" customFormat="1" ht="15.75" customHeight="1">
      <c r="D19842" s="305"/>
      <c r="AG19842" s="1954"/>
    </row>
    <row r="19844" spans="4:33" s="304" customFormat="1" ht="15.75" customHeight="1">
      <c r="D19844" s="305"/>
      <c r="AG19844" s="1954"/>
    </row>
    <row r="19846" spans="4:33" s="304" customFormat="1" ht="15.75" customHeight="1">
      <c r="D19846" s="305"/>
      <c r="AG19846" s="1954"/>
    </row>
    <row r="19848" spans="4:33" s="304" customFormat="1" ht="15.75" customHeight="1">
      <c r="D19848" s="305"/>
      <c r="AG19848" s="1954"/>
    </row>
    <row r="19850" spans="4:33" s="304" customFormat="1" ht="15.75" customHeight="1">
      <c r="D19850" s="305"/>
      <c r="AG19850" s="1954"/>
    </row>
    <row r="19852" spans="4:33" s="304" customFormat="1" ht="15.75" customHeight="1">
      <c r="D19852" s="305"/>
      <c r="AG19852" s="1954"/>
    </row>
    <row r="19854" spans="4:33" s="304" customFormat="1" ht="15.75" customHeight="1">
      <c r="D19854" s="305"/>
      <c r="AG19854" s="1954"/>
    </row>
    <row r="19856" spans="4:33" s="304" customFormat="1" ht="15.75" customHeight="1">
      <c r="D19856" s="305"/>
      <c r="AG19856" s="1954"/>
    </row>
    <row r="19858" spans="4:33" s="304" customFormat="1" ht="15.75" customHeight="1">
      <c r="D19858" s="305"/>
      <c r="AG19858" s="1954"/>
    </row>
    <row r="19860" spans="4:33" s="304" customFormat="1" ht="15.75" customHeight="1">
      <c r="D19860" s="305"/>
      <c r="AG19860" s="1954"/>
    </row>
    <row r="19862" spans="4:33" s="304" customFormat="1" ht="15.75" customHeight="1">
      <c r="D19862" s="305"/>
      <c r="AG19862" s="1954"/>
    </row>
    <row r="19864" spans="4:33" s="304" customFormat="1" ht="15.75" customHeight="1">
      <c r="D19864" s="305"/>
      <c r="AG19864" s="1954"/>
    </row>
    <row r="19866" spans="4:33" s="304" customFormat="1" ht="15.75" customHeight="1">
      <c r="D19866" s="305"/>
      <c r="AG19866" s="1954"/>
    </row>
    <row r="19868" spans="4:33" s="304" customFormat="1" ht="15.75" customHeight="1">
      <c r="D19868" s="305"/>
      <c r="AG19868" s="1954"/>
    </row>
    <row r="19870" spans="4:33" s="304" customFormat="1" ht="15.75" customHeight="1">
      <c r="D19870" s="305"/>
      <c r="AG19870" s="1954"/>
    </row>
    <row r="19872" spans="4:33" s="304" customFormat="1" ht="15.75" customHeight="1">
      <c r="D19872" s="305"/>
      <c r="AG19872" s="1954"/>
    </row>
    <row r="19874" spans="4:33" s="304" customFormat="1" ht="15.75" customHeight="1">
      <c r="D19874" s="305"/>
      <c r="AG19874" s="1954"/>
    </row>
    <row r="19876" spans="4:33" s="304" customFormat="1" ht="15.75" customHeight="1">
      <c r="D19876" s="305"/>
      <c r="AG19876" s="1954"/>
    </row>
    <row r="19878" spans="4:33" s="304" customFormat="1" ht="15.75" customHeight="1">
      <c r="D19878" s="305"/>
      <c r="AG19878" s="1954"/>
    </row>
    <row r="19880" spans="4:33" s="304" customFormat="1" ht="15.75" customHeight="1">
      <c r="D19880" s="305"/>
      <c r="AG19880" s="1954"/>
    </row>
    <row r="19882" spans="4:33" s="304" customFormat="1" ht="15.75" customHeight="1">
      <c r="D19882" s="305"/>
      <c r="AG19882" s="1954"/>
    </row>
    <row r="19884" spans="4:33" s="304" customFormat="1" ht="15.75" customHeight="1">
      <c r="D19884" s="305"/>
      <c r="AG19884" s="1954"/>
    </row>
    <row r="19886" spans="4:33" s="304" customFormat="1" ht="15.75" customHeight="1">
      <c r="D19886" s="305"/>
      <c r="AG19886" s="1954"/>
    </row>
    <row r="19888" spans="4:33" s="304" customFormat="1" ht="15.75" customHeight="1">
      <c r="D19888" s="305"/>
      <c r="AG19888" s="1954"/>
    </row>
    <row r="19890" spans="4:33" s="304" customFormat="1" ht="15.75" customHeight="1">
      <c r="D19890" s="305"/>
      <c r="AG19890" s="1954"/>
    </row>
    <row r="19892" spans="4:33" s="304" customFormat="1" ht="15.75" customHeight="1">
      <c r="D19892" s="305"/>
      <c r="AG19892" s="1954"/>
    </row>
    <row r="19894" spans="4:33" s="304" customFormat="1" ht="15.75" customHeight="1">
      <c r="D19894" s="305"/>
      <c r="AG19894" s="1954"/>
    </row>
    <row r="19896" spans="4:33" s="304" customFormat="1" ht="15.75" customHeight="1">
      <c r="D19896" s="305"/>
      <c r="AG19896" s="1954"/>
    </row>
    <row r="19898" spans="4:33" s="304" customFormat="1" ht="15.75" customHeight="1">
      <c r="D19898" s="305"/>
      <c r="AG19898" s="1954"/>
    </row>
    <row r="19900" spans="4:33" s="304" customFormat="1" ht="15.75" customHeight="1">
      <c r="D19900" s="305"/>
      <c r="AG19900" s="1954"/>
    </row>
    <row r="19902" spans="4:33" s="304" customFormat="1" ht="15.75" customHeight="1">
      <c r="D19902" s="305"/>
      <c r="AG19902" s="1954"/>
    </row>
    <row r="19904" spans="4:33" s="304" customFormat="1" ht="15.75" customHeight="1">
      <c r="D19904" s="305"/>
      <c r="AG19904" s="1954"/>
    </row>
    <row r="19906" spans="4:33" s="304" customFormat="1" ht="15.75" customHeight="1">
      <c r="D19906" s="305"/>
      <c r="AG19906" s="1954"/>
    </row>
    <row r="19908" spans="4:33" s="304" customFormat="1" ht="15.75" customHeight="1">
      <c r="D19908" s="305"/>
      <c r="AG19908" s="1954"/>
    </row>
    <row r="19910" spans="4:33" s="304" customFormat="1" ht="15.75" customHeight="1">
      <c r="D19910" s="305"/>
      <c r="AG19910" s="1954"/>
    </row>
    <row r="19912" spans="4:33" s="304" customFormat="1" ht="15.75" customHeight="1">
      <c r="D19912" s="305"/>
      <c r="AG19912" s="1954"/>
    </row>
    <row r="19914" spans="4:33" s="304" customFormat="1" ht="15.75" customHeight="1">
      <c r="D19914" s="305"/>
      <c r="AG19914" s="1954"/>
    </row>
    <row r="19916" spans="4:33" s="304" customFormat="1" ht="15.75" customHeight="1">
      <c r="D19916" s="305"/>
      <c r="AG19916" s="1954"/>
    </row>
    <row r="19918" spans="4:33" s="304" customFormat="1" ht="15.75" customHeight="1">
      <c r="D19918" s="305"/>
      <c r="AG19918" s="1954"/>
    </row>
    <row r="19920" spans="4:33" s="304" customFormat="1" ht="15.75" customHeight="1">
      <c r="D19920" s="305"/>
      <c r="AG19920" s="1954"/>
    </row>
    <row r="19922" spans="4:33" s="304" customFormat="1" ht="15.75" customHeight="1">
      <c r="D19922" s="305"/>
      <c r="AG19922" s="1954"/>
    </row>
    <row r="19924" spans="4:33" s="304" customFormat="1" ht="15.75" customHeight="1">
      <c r="D19924" s="305"/>
      <c r="AG19924" s="1954"/>
    </row>
    <row r="19926" spans="4:33" s="304" customFormat="1" ht="15.75" customHeight="1">
      <c r="D19926" s="305"/>
      <c r="AG19926" s="1954"/>
    </row>
    <row r="19928" spans="4:33" s="304" customFormat="1" ht="15.75" customHeight="1">
      <c r="D19928" s="305"/>
      <c r="AG19928" s="1954"/>
    </row>
    <row r="19930" spans="4:33" s="304" customFormat="1" ht="15.75" customHeight="1">
      <c r="D19930" s="305"/>
      <c r="AG19930" s="1954"/>
    </row>
    <row r="19932" spans="4:33" s="304" customFormat="1" ht="15.75" customHeight="1">
      <c r="D19932" s="305"/>
      <c r="AG19932" s="1954"/>
    </row>
    <row r="19934" spans="4:33" s="304" customFormat="1" ht="15.75" customHeight="1">
      <c r="D19934" s="305"/>
      <c r="AG19934" s="1954"/>
    </row>
    <row r="19936" spans="4:33" s="304" customFormat="1" ht="15.75" customHeight="1">
      <c r="D19936" s="305"/>
      <c r="AG19936" s="1954"/>
    </row>
    <row r="19938" spans="4:33" s="304" customFormat="1" ht="15.75" customHeight="1">
      <c r="D19938" s="305"/>
      <c r="AG19938" s="1954"/>
    </row>
    <row r="19940" spans="4:33" s="304" customFormat="1" ht="15.75" customHeight="1">
      <c r="D19940" s="305"/>
      <c r="AG19940" s="1954"/>
    </row>
    <row r="19942" spans="4:33" s="304" customFormat="1" ht="15.75" customHeight="1">
      <c r="D19942" s="305"/>
      <c r="AG19942" s="1954"/>
    </row>
    <row r="19944" spans="4:33" s="304" customFormat="1" ht="15.75" customHeight="1">
      <c r="D19944" s="305"/>
      <c r="AG19944" s="1954"/>
    </row>
    <row r="19946" spans="4:33" s="304" customFormat="1" ht="15.75" customHeight="1">
      <c r="D19946" s="305"/>
      <c r="AG19946" s="1954"/>
    </row>
    <row r="19948" spans="4:33" s="304" customFormat="1" ht="15.75" customHeight="1">
      <c r="D19948" s="305"/>
      <c r="AG19948" s="1954"/>
    </row>
    <row r="19950" spans="4:33" s="304" customFormat="1" ht="15.75" customHeight="1">
      <c r="D19950" s="305"/>
      <c r="AG19950" s="1954"/>
    </row>
    <row r="19952" spans="4:33" s="304" customFormat="1" ht="15.75" customHeight="1">
      <c r="D19952" s="305"/>
      <c r="AG19952" s="1954"/>
    </row>
    <row r="19954" spans="4:33" s="304" customFormat="1" ht="15.75" customHeight="1">
      <c r="D19954" s="305"/>
      <c r="AG19954" s="1954"/>
    </row>
    <row r="19956" spans="4:33" s="304" customFormat="1" ht="15.75" customHeight="1">
      <c r="D19956" s="305"/>
      <c r="AG19956" s="1954"/>
    </row>
    <row r="19958" spans="4:33" s="304" customFormat="1" ht="15.75" customHeight="1">
      <c r="D19958" s="305"/>
      <c r="AG19958" s="1954"/>
    </row>
    <row r="19960" spans="4:33" s="304" customFormat="1" ht="15.75" customHeight="1">
      <c r="D19960" s="305"/>
      <c r="AG19960" s="1954"/>
    </row>
    <row r="19962" spans="4:33" s="304" customFormat="1" ht="15.75" customHeight="1">
      <c r="D19962" s="305"/>
      <c r="AG19962" s="1954"/>
    </row>
    <row r="19964" spans="4:33" s="304" customFormat="1" ht="15.75" customHeight="1">
      <c r="D19964" s="305"/>
      <c r="AG19964" s="1954"/>
    </row>
    <row r="19966" spans="4:33" s="304" customFormat="1" ht="15.75" customHeight="1">
      <c r="D19966" s="305"/>
      <c r="AG19966" s="1954"/>
    </row>
    <row r="19968" spans="4:33" s="304" customFormat="1" ht="15.75" customHeight="1">
      <c r="D19968" s="305"/>
      <c r="AG19968" s="1954"/>
    </row>
    <row r="19970" spans="4:33" s="304" customFormat="1" ht="15.75" customHeight="1">
      <c r="D19970" s="305"/>
      <c r="AG19970" s="1954"/>
    </row>
    <row r="19972" spans="4:33" s="304" customFormat="1" ht="15.75" customHeight="1">
      <c r="D19972" s="305"/>
      <c r="AG19972" s="1954"/>
    </row>
    <row r="19974" spans="4:33" s="304" customFormat="1" ht="15.75" customHeight="1">
      <c r="D19974" s="305"/>
      <c r="AG19974" s="1954"/>
    </row>
    <row r="19976" spans="4:33" s="304" customFormat="1" ht="15.75" customHeight="1">
      <c r="D19976" s="305"/>
      <c r="AG19976" s="1954"/>
    </row>
    <row r="19978" spans="4:33" s="304" customFormat="1" ht="15.75" customHeight="1">
      <c r="D19978" s="305"/>
      <c r="AG19978" s="1954"/>
    </row>
    <row r="19980" spans="4:33" s="304" customFormat="1" ht="15.75" customHeight="1">
      <c r="D19980" s="305"/>
      <c r="AG19980" s="1954"/>
    </row>
    <row r="19982" spans="4:33" s="304" customFormat="1" ht="15.75" customHeight="1">
      <c r="D19982" s="305"/>
      <c r="AG19982" s="1954"/>
    </row>
    <row r="19984" spans="4:33" s="304" customFormat="1" ht="15.75" customHeight="1">
      <c r="D19984" s="305"/>
      <c r="AG19984" s="1954"/>
    </row>
    <row r="19986" spans="4:33" s="304" customFormat="1" ht="15.75" customHeight="1">
      <c r="D19986" s="305"/>
      <c r="AG19986" s="1954"/>
    </row>
    <row r="19988" spans="4:33" s="304" customFormat="1" ht="15.75" customHeight="1">
      <c r="D19988" s="305"/>
      <c r="AG19988" s="1954"/>
    </row>
    <row r="19990" spans="4:33" s="304" customFormat="1" ht="15.75" customHeight="1">
      <c r="D19990" s="305"/>
      <c r="AG19990" s="1954"/>
    </row>
    <row r="19992" spans="4:33" s="304" customFormat="1" ht="15.75" customHeight="1">
      <c r="D19992" s="305"/>
      <c r="AG19992" s="1954"/>
    </row>
    <row r="19994" spans="4:33" s="304" customFormat="1" ht="15.75" customHeight="1">
      <c r="D19994" s="305"/>
      <c r="AG19994" s="1954"/>
    </row>
    <row r="19996" spans="4:33" s="304" customFormat="1" ht="15.75" customHeight="1">
      <c r="D19996" s="305"/>
      <c r="AG19996" s="1954"/>
    </row>
    <row r="19998" spans="4:33" s="304" customFormat="1" ht="15.75" customHeight="1">
      <c r="D19998" s="305"/>
      <c r="AG19998" s="1954"/>
    </row>
    <row r="20000" spans="4:33" s="304" customFormat="1" ht="15.75" customHeight="1">
      <c r="D20000" s="305"/>
      <c r="AG20000" s="1954"/>
    </row>
    <row r="20002" spans="4:33" s="304" customFormat="1" ht="15.75" customHeight="1">
      <c r="D20002" s="305"/>
      <c r="AG20002" s="1954"/>
    </row>
    <row r="20004" spans="4:33" s="304" customFormat="1" ht="15.75" customHeight="1">
      <c r="D20004" s="305"/>
      <c r="AG20004" s="1954"/>
    </row>
    <row r="20006" spans="4:33" s="304" customFormat="1" ht="15.75" customHeight="1">
      <c r="D20006" s="305"/>
      <c r="AG20006" s="1954"/>
    </row>
    <row r="20008" spans="4:33" s="304" customFormat="1" ht="15.75" customHeight="1">
      <c r="D20008" s="305"/>
      <c r="AG20008" s="1954"/>
    </row>
    <row r="20010" spans="4:33" s="304" customFormat="1" ht="15.75" customHeight="1">
      <c r="D20010" s="305"/>
      <c r="AG20010" s="1954"/>
    </row>
    <row r="20012" spans="4:33" s="304" customFormat="1" ht="15.75" customHeight="1">
      <c r="D20012" s="305"/>
      <c r="AG20012" s="1954"/>
    </row>
    <row r="20014" spans="4:33" s="304" customFormat="1" ht="15.75" customHeight="1">
      <c r="D20014" s="305"/>
      <c r="AG20014" s="1954"/>
    </row>
    <row r="20016" spans="4:33" s="304" customFormat="1" ht="15.75" customHeight="1">
      <c r="D20016" s="305"/>
      <c r="AG20016" s="1954"/>
    </row>
    <row r="20018" spans="4:33" s="304" customFormat="1" ht="15.75" customHeight="1">
      <c r="D20018" s="305"/>
      <c r="AG20018" s="1954"/>
    </row>
    <row r="20020" spans="4:33" s="304" customFormat="1" ht="15.75" customHeight="1">
      <c r="D20020" s="305"/>
      <c r="AG20020" s="1954"/>
    </row>
    <row r="20022" spans="4:33" s="304" customFormat="1" ht="15.75" customHeight="1">
      <c r="D20022" s="305"/>
      <c r="AG20022" s="1954"/>
    </row>
    <row r="20024" spans="4:33" s="304" customFormat="1" ht="15.75" customHeight="1">
      <c r="D20024" s="305"/>
      <c r="AG20024" s="1954"/>
    </row>
    <row r="20026" spans="4:33" s="304" customFormat="1" ht="15.75" customHeight="1">
      <c r="D20026" s="305"/>
      <c r="AG20026" s="1954"/>
    </row>
    <row r="20028" spans="4:33" s="304" customFormat="1" ht="15.75" customHeight="1">
      <c r="D20028" s="305"/>
      <c r="AG20028" s="1954"/>
    </row>
    <row r="20030" spans="4:33" s="304" customFormat="1" ht="15.75" customHeight="1">
      <c r="D20030" s="305"/>
      <c r="AG20030" s="1954"/>
    </row>
    <row r="20032" spans="4:33" s="304" customFormat="1" ht="15.75" customHeight="1">
      <c r="D20032" s="305"/>
      <c r="AG20032" s="1954"/>
    </row>
    <row r="20034" spans="4:33" s="304" customFormat="1" ht="15.75" customHeight="1">
      <c r="D20034" s="305"/>
      <c r="AG20034" s="1954"/>
    </row>
    <row r="20036" spans="4:33" s="304" customFormat="1" ht="15.75" customHeight="1">
      <c r="D20036" s="305"/>
      <c r="AG20036" s="1954"/>
    </row>
    <row r="20038" spans="4:33" s="304" customFormat="1" ht="15.75" customHeight="1">
      <c r="D20038" s="305"/>
      <c r="AG20038" s="1954"/>
    </row>
    <row r="20040" spans="4:33" s="304" customFormat="1" ht="15.75" customHeight="1">
      <c r="D20040" s="305"/>
      <c r="AG20040" s="1954"/>
    </row>
    <row r="20042" spans="4:33" s="304" customFormat="1" ht="15.75" customHeight="1">
      <c r="D20042" s="305"/>
      <c r="AG20042" s="1954"/>
    </row>
    <row r="20044" spans="4:33" s="304" customFormat="1" ht="15.75" customHeight="1">
      <c r="D20044" s="305"/>
      <c r="AG20044" s="1954"/>
    </row>
    <row r="20046" spans="4:33" s="304" customFormat="1" ht="15.75" customHeight="1">
      <c r="D20046" s="305"/>
      <c r="AG20046" s="1954"/>
    </row>
    <row r="20048" spans="4:33" s="304" customFormat="1" ht="15.75" customHeight="1">
      <c r="D20048" s="305"/>
      <c r="AG20048" s="1954"/>
    </row>
    <row r="20050" spans="4:33" s="304" customFormat="1" ht="15.75" customHeight="1">
      <c r="D20050" s="305"/>
      <c r="AG20050" s="1954"/>
    </row>
    <row r="20052" spans="4:33" s="304" customFormat="1" ht="15.75" customHeight="1">
      <c r="D20052" s="305"/>
      <c r="AG20052" s="1954"/>
    </row>
    <row r="20054" spans="4:33" s="304" customFormat="1" ht="15.75" customHeight="1">
      <c r="D20054" s="305"/>
      <c r="AG20054" s="1954"/>
    </row>
    <row r="20056" spans="4:33" s="304" customFormat="1" ht="15.75" customHeight="1">
      <c r="D20056" s="305"/>
      <c r="AG20056" s="1954"/>
    </row>
    <row r="20058" spans="4:33" s="304" customFormat="1" ht="15.75" customHeight="1">
      <c r="D20058" s="305"/>
      <c r="AG20058" s="1954"/>
    </row>
    <row r="20060" spans="4:33" s="304" customFormat="1" ht="15.75" customHeight="1">
      <c r="D20060" s="305"/>
      <c r="AG20060" s="1954"/>
    </row>
    <row r="20062" spans="4:33" s="304" customFormat="1" ht="15.75" customHeight="1">
      <c r="D20062" s="305"/>
      <c r="AG20062" s="1954"/>
    </row>
    <row r="20064" spans="4:33" s="304" customFormat="1" ht="15.75" customHeight="1">
      <c r="D20064" s="305"/>
      <c r="AG20064" s="1954"/>
    </row>
    <row r="20066" spans="4:33" s="304" customFormat="1" ht="15.75" customHeight="1">
      <c r="D20066" s="305"/>
      <c r="AG20066" s="1954"/>
    </row>
    <row r="20068" spans="4:33" s="304" customFormat="1" ht="15.75" customHeight="1">
      <c r="D20068" s="305"/>
      <c r="AG20068" s="1954"/>
    </row>
    <row r="20070" spans="4:33" s="304" customFormat="1" ht="15.75" customHeight="1">
      <c r="D20070" s="305"/>
      <c r="AG20070" s="1954"/>
    </row>
    <row r="20072" spans="4:33" s="304" customFormat="1" ht="15.75" customHeight="1">
      <c r="D20072" s="305"/>
      <c r="AG20072" s="1954"/>
    </row>
    <row r="20074" spans="4:33" s="304" customFormat="1" ht="15.75" customHeight="1">
      <c r="D20074" s="305"/>
      <c r="AG20074" s="1954"/>
    </row>
    <row r="20076" spans="4:33" s="304" customFormat="1" ht="15.75" customHeight="1">
      <c r="D20076" s="305"/>
      <c r="AG20076" s="1954"/>
    </row>
    <row r="20078" spans="4:33" s="304" customFormat="1" ht="15.75" customHeight="1">
      <c r="D20078" s="305"/>
      <c r="AG20078" s="1954"/>
    </row>
    <row r="20080" spans="4:33" s="304" customFormat="1" ht="15.75" customHeight="1">
      <c r="D20080" s="305"/>
      <c r="AG20080" s="1954"/>
    </row>
    <row r="20082" spans="4:33" s="304" customFormat="1" ht="15.75" customHeight="1">
      <c r="D20082" s="305"/>
      <c r="AG20082" s="1954"/>
    </row>
    <row r="20084" spans="4:33" s="304" customFormat="1" ht="15.75" customHeight="1">
      <c r="D20084" s="305"/>
      <c r="AG20084" s="1954"/>
    </row>
    <row r="20086" spans="4:33" s="304" customFormat="1" ht="15.75" customHeight="1">
      <c r="D20086" s="305"/>
      <c r="AG20086" s="1954"/>
    </row>
    <row r="20088" spans="4:33" s="304" customFormat="1" ht="15.75" customHeight="1">
      <c r="D20088" s="305"/>
      <c r="AG20088" s="1954"/>
    </row>
    <row r="20090" spans="4:33" s="304" customFormat="1" ht="15.75" customHeight="1">
      <c r="D20090" s="305"/>
      <c r="AG20090" s="1954"/>
    </row>
    <row r="20092" spans="4:33" s="304" customFormat="1" ht="15.75" customHeight="1">
      <c r="D20092" s="305"/>
      <c r="AG20092" s="1954"/>
    </row>
    <row r="20094" spans="4:33" s="304" customFormat="1" ht="15.75" customHeight="1">
      <c r="D20094" s="305"/>
      <c r="AG20094" s="1954"/>
    </row>
    <row r="20096" spans="4:33" s="304" customFormat="1" ht="15.75" customHeight="1">
      <c r="D20096" s="305"/>
      <c r="AG20096" s="1954"/>
    </row>
    <row r="20098" spans="4:33" s="304" customFormat="1" ht="15.75" customHeight="1">
      <c r="D20098" s="305"/>
      <c r="AG20098" s="1954"/>
    </row>
    <row r="20100" spans="4:33" s="304" customFormat="1" ht="15.75" customHeight="1">
      <c r="D20100" s="305"/>
      <c r="AG20100" s="1954"/>
    </row>
    <row r="20102" spans="4:33" s="304" customFormat="1" ht="15.75" customHeight="1">
      <c r="D20102" s="305"/>
      <c r="AG20102" s="1954"/>
    </row>
    <row r="20104" spans="4:33" s="304" customFormat="1" ht="15.75" customHeight="1">
      <c r="D20104" s="305"/>
      <c r="AG20104" s="1954"/>
    </row>
    <row r="20106" spans="4:33" s="304" customFormat="1" ht="15.75" customHeight="1">
      <c r="D20106" s="305"/>
      <c r="AG20106" s="1954"/>
    </row>
    <row r="20108" spans="4:33" s="304" customFormat="1" ht="15.75" customHeight="1">
      <c r="D20108" s="305"/>
      <c r="AG20108" s="1954"/>
    </row>
    <row r="20110" spans="4:33" s="304" customFormat="1" ht="15.75" customHeight="1">
      <c r="D20110" s="305"/>
      <c r="AG20110" s="1954"/>
    </row>
    <row r="20112" spans="4:33" s="304" customFormat="1" ht="15.75" customHeight="1">
      <c r="D20112" s="305"/>
      <c r="AG20112" s="1954"/>
    </row>
    <row r="20114" spans="4:33" s="304" customFormat="1" ht="15.75" customHeight="1">
      <c r="D20114" s="305"/>
      <c r="AG20114" s="1954"/>
    </row>
    <row r="20116" spans="4:33" s="304" customFormat="1" ht="15.75" customHeight="1">
      <c r="D20116" s="305"/>
      <c r="AG20116" s="1954"/>
    </row>
    <row r="20118" spans="4:33" s="304" customFormat="1" ht="15.75" customHeight="1">
      <c r="D20118" s="305"/>
      <c r="AG20118" s="1954"/>
    </row>
    <row r="20120" spans="4:33" s="304" customFormat="1" ht="15.75" customHeight="1">
      <c r="D20120" s="305"/>
      <c r="AG20120" s="1954"/>
    </row>
    <row r="20122" spans="4:33" s="304" customFormat="1" ht="15.75" customHeight="1">
      <c r="D20122" s="305"/>
      <c r="AG20122" s="1954"/>
    </row>
    <row r="20124" spans="4:33" s="304" customFormat="1" ht="15.75" customHeight="1">
      <c r="D20124" s="305"/>
      <c r="AG20124" s="1954"/>
    </row>
    <row r="20126" spans="4:33" s="304" customFormat="1" ht="15.75" customHeight="1">
      <c r="D20126" s="305"/>
      <c r="AG20126" s="1954"/>
    </row>
    <row r="20128" spans="4:33" s="304" customFormat="1" ht="15.75" customHeight="1">
      <c r="D20128" s="305"/>
      <c r="AG20128" s="1954"/>
    </row>
    <row r="20130" spans="4:33" s="304" customFormat="1" ht="15.75" customHeight="1">
      <c r="D20130" s="305"/>
      <c r="AG20130" s="1954"/>
    </row>
    <row r="20132" spans="4:33" s="304" customFormat="1" ht="15.75" customHeight="1">
      <c r="D20132" s="305"/>
      <c r="AG20132" s="1954"/>
    </row>
    <row r="20134" spans="4:33" s="304" customFormat="1" ht="15.75" customHeight="1">
      <c r="D20134" s="305"/>
      <c r="AG20134" s="1954"/>
    </row>
    <row r="20136" spans="4:33" s="304" customFormat="1" ht="15.75" customHeight="1">
      <c r="D20136" s="305"/>
      <c r="AG20136" s="1954"/>
    </row>
    <row r="20138" spans="4:33" s="304" customFormat="1" ht="15.75" customHeight="1">
      <c r="D20138" s="305"/>
      <c r="AG20138" s="1954"/>
    </row>
    <row r="20140" spans="4:33" s="304" customFormat="1" ht="15.75" customHeight="1">
      <c r="D20140" s="305"/>
      <c r="AG20140" s="1954"/>
    </row>
    <row r="20142" spans="4:33" s="304" customFormat="1" ht="15.75" customHeight="1">
      <c r="D20142" s="305"/>
      <c r="AG20142" s="1954"/>
    </row>
    <row r="20144" spans="4:33" s="304" customFormat="1" ht="15.75" customHeight="1">
      <c r="D20144" s="305"/>
      <c r="AG20144" s="1954"/>
    </row>
    <row r="20146" spans="4:33" s="304" customFormat="1" ht="15.75" customHeight="1">
      <c r="D20146" s="305"/>
      <c r="AG20146" s="1954"/>
    </row>
    <row r="20148" spans="4:33" s="304" customFormat="1" ht="15.75" customHeight="1">
      <c r="D20148" s="305"/>
      <c r="AG20148" s="1954"/>
    </row>
    <row r="20150" spans="4:33" s="304" customFormat="1" ht="15.75" customHeight="1">
      <c r="D20150" s="305"/>
      <c r="AG20150" s="1954"/>
    </row>
    <row r="20152" spans="4:33" s="304" customFormat="1" ht="15.75" customHeight="1">
      <c r="D20152" s="305"/>
      <c r="AG20152" s="1954"/>
    </row>
    <row r="20154" spans="4:33" s="304" customFormat="1" ht="15.75" customHeight="1">
      <c r="D20154" s="305"/>
      <c r="AG20154" s="1954"/>
    </row>
    <row r="20156" spans="4:33" s="304" customFormat="1" ht="15.75" customHeight="1">
      <c r="D20156" s="305"/>
      <c r="AG20156" s="1954"/>
    </row>
    <row r="20158" spans="4:33" s="304" customFormat="1" ht="15.75" customHeight="1">
      <c r="D20158" s="305"/>
      <c r="AG20158" s="1954"/>
    </row>
    <row r="20160" spans="4:33" s="304" customFormat="1" ht="15.75" customHeight="1">
      <c r="D20160" s="305"/>
      <c r="AG20160" s="1954"/>
    </row>
    <row r="20162" spans="4:33" s="304" customFormat="1" ht="15.75" customHeight="1">
      <c r="D20162" s="305"/>
      <c r="AG20162" s="1954"/>
    </row>
    <row r="20164" spans="4:33" s="304" customFormat="1" ht="15.75" customHeight="1">
      <c r="D20164" s="305"/>
      <c r="AG20164" s="1954"/>
    </row>
    <row r="20166" spans="4:33" s="304" customFormat="1" ht="15.75" customHeight="1">
      <c r="D20166" s="305"/>
      <c r="AG20166" s="1954"/>
    </row>
    <row r="20168" spans="4:33" s="304" customFormat="1" ht="15.75" customHeight="1">
      <c r="D20168" s="305"/>
      <c r="AG20168" s="1954"/>
    </row>
    <row r="20170" spans="4:33" s="304" customFormat="1" ht="15.75" customHeight="1">
      <c r="D20170" s="305"/>
      <c r="AG20170" s="1954"/>
    </row>
    <row r="20172" spans="4:33" s="304" customFormat="1" ht="15.75" customHeight="1">
      <c r="D20172" s="305"/>
      <c r="AG20172" s="1954"/>
    </row>
    <row r="20174" spans="4:33" s="304" customFormat="1" ht="15.75" customHeight="1">
      <c r="D20174" s="305"/>
      <c r="AG20174" s="1954"/>
    </row>
    <row r="20176" spans="4:33" s="304" customFormat="1" ht="15.75" customHeight="1">
      <c r="D20176" s="305"/>
      <c r="AG20176" s="1954"/>
    </row>
    <row r="20178" spans="4:33" s="304" customFormat="1" ht="15.75" customHeight="1">
      <c r="D20178" s="305"/>
      <c r="AG20178" s="1954"/>
    </row>
    <row r="20180" spans="4:33" s="304" customFormat="1" ht="15.75" customHeight="1">
      <c r="D20180" s="305"/>
      <c r="AG20180" s="1954"/>
    </row>
    <row r="20182" spans="4:33" s="304" customFormat="1" ht="15.75" customHeight="1">
      <c r="D20182" s="305"/>
      <c r="AG20182" s="1954"/>
    </row>
    <row r="20184" spans="4:33" s="304" customFormat="1" ht="15.75" customHeight="1">
      <c r="D20184" s="305"/>
      <c r="AG20184" s="1954"/>
    </row>
    <row r="20186" spans="4:33" s="304" customFormat="1" ht="15.75" customHeight="1">
      <c r="D20186" s="305"/>
      <c r="AG20186" s="1954"/>
    </row>
    <row r="20188" spans="4:33" s="304" customFormat="1" ht="15.75" customHeight="1">
      <c r="D20188" s="305"/>
      <c r="AG20188" s="1954"/>
    </row>
    <row r="20190" spans="4:33" s="304" customFormat="1" ht="15.75" customHeight="1">
      <c r="D20190" s="305"/>
      <c r="AG20190" s="1954"/>
    </row>
    <row r="20192" spans="4:33" s="304" customFormat="1" ht="15.75" customHeight="1">
      <c r="D20192" s="305"/>
      <c r="AG20192" s="1954"/>
    </row>
    <row r="20194" spans="4:33" s="304" customFormat="1" ht="15.75" customHeight="1">
      <c r="D20194" s="305"/>
      <c r="AG20194" s="1954"/>
    </row>
    <row r="20196" spans="4:33" s="304" customFormat="1" ht="15.75" customHeight="1">
      <c r="D20196" s="305"/>
      <c r="AG20196" s="1954"/>
    </row>
    <row r="20198" spans="4:33" s="304" customFormat="1" ht="15.75" customHeight="1">
      <c r="D20198" s="305"/>
      <c r="AG20198" s="1954"/>
    </row>
    <row r="20200" spans="4:33" s="304" customFormat="1" ht="15.75" customHeight="1">
      <c r="D20200" s="305"/>
      <c r="AG20200" s="1954"/>
    </row>
    <row r="20202" spans="4:33" s="304" customFormat="1" ht="15.75" customHeight="1">
      <c r="D20202" s="305"/>
      <c r="AG20202" s="1954"/>
    </row>
    <row r="20204" spans="4:33" s="304" customFormat="1" ht="15.75" customHeight="1">
      <c r="D20204" s="305"/>
      <c r="AG20204" s="1954"/>
    </row>
    <row r="20206" spans="4:33" s="304" customFormat="1" ht="15.75" customHeight="1">
      <c r="D20206" s="305"/>
      <c r="AG20206" s="1954"/>
    </row>
    <row r="20208" spans="4:33" s="304" customFormat="1" ht="15.75" customHeight="1">
      <c r="D20208" s="305"/>
      <c r="AG20208" s="1954"/>
    </row>
    <row r="20210" spans="4:33" s="304" customFormat="1" ht="15.75" customHeight="1">
      <c r="D20210" s="305"/>
      <c r="AG20210" s="1954"/>
    </row>
    <row r="20212" spans="4:33" s="304" customFormat="1" ht="15.75" customHeight="1">
      <c r="D20212" s="305"/>
      <c r="AG20212" s="1954"/>
    </row>
    <row r="20214" spans="4:33" s="304" customFormat="1" ht="15.75" customHeight="1">
      <c r="D20214" s="305"/>
      <c r="AG20214" s="1954"/>
    </row>
    <row r="20216" spans="4:33" s="304" customFormat="1" ht="15.75" customHeight="1">
      <c r="D20216" s="305"/>
      <c r="AG20216" s="1954"/>
    </row>
    <row r="20218" spans="4:33" s="304" customFormat="1" ht="15.75" customHeight="1">
      <c r="D20218" s="305"/>
      <c r="AG20218" s="1954"/>
    </row>
    <row r="20220" spans="4:33" s="304" customFormat="1" ht="15.75" customHeight="1">
      <c r="D20220" s="305"/>
      <c r="AG20220" s="1954"/>
    </row>
    <row r="20222" spans="4:33" s="304" customFormat="1" ht="15.75" customHeight="1">
      <c r="D20222" s="305"/>
      <c r="AG20222" s="1954"/>
    </row>
    <row r="20224" spans="4:33" s="304" customFormat="1" ht="15.75" customHeight="1">
      <c r="D20224" s="305"/>
      <c r="AG20224" s="1954"/>
    </row>
    <row r="20226" spans="4:33" s="304" customFormat="1" ht="15.75" customHeight="1">
      <c r="D20226" s="305"/>
      <c r="AG20226" s="1954"/>
    </row>
    <row r="20228" spans="4:33" s="304" customFormat="1" ht="15.75" customHeight="1">
      <c r="D20228" s="305"/>
      <c r="AG20228" s="1954"/>
    </row>
    <row r="20230" spans="4:33" s="304" customFormat="1" ht="15.75" customHeight="1">
      <c r="D20230" s="305"/>
      <c r="AG20230" s="1954"/>
    </row>
    <row r="20232" spans="4:33" s="304" customFormat="1" ht="15.75" customHeight="1">
      <c r="D20232" s="305"/>
      <c r="AG20232" s="1954"/>
    </row>
    <row r="20234" spans="4:33" s="304" customFormat="1" ht="15.75" customHeight="1">
      <c r="D20234" s="305"/>
      <c r="AG20234" s="1954"/>
    </row>
    <row r="20236" spans="4:33" s="304" customFormat="1" ht="15.75" customHeight="1">
      <c r="D20236" s="305"/>
      <c r="AG20236" s="1954"/>
    </row>
    <row r="20238" spans="4:33" s="304" customFormat="1" ht="15.75" customHeight="1">
      <c r="D20238" s="305"/>
      <c r="AG20238" s="1954"/>
    </row>
    <row r="20240" spans="4:33" s="304" customFormat="1" ht="15.75" customHeight="1">
      <c r="D20240" s="305"/>
      <c r="AG20240" s="1954"/>
    </row>
    <row r="20242" spans="4:33" s="304" customFormat="1" ht="15.75" customHeight="1">
      <c r="D20242" s="305"/>
      <c r="AG20242" s="1954"/>
    </row>
    <row r="20244" spans="4:33" s="304" customFormat="1" ht="15.75" customHeight="1">
      <c r="D20244" s="305"/>
      <c r="AG20244" s="1954"/>
    </row>
    <row r="20246" spans="4:33" s="304" customFormat="1" ht="15.75" customHeight="1">
      <c r="D20246" s="305"/>
      <c r="AG20246" s="1954"/>
    </row>
    <row r="20248" spans="4:33" s="304" customFormat="1" ht="15.75" customHeight="1">
      <c r="D20248" s="305"/>
      <c r="AG20248" s="1954"/>
    </row>
    <row r="20250" spans="4:33" s="304" customFormat="1" ht="15.75" customHeight="1">
      <c r="D20250" s="305"/>
      <c r="AG20250" s="1954"/>
    </row>
    <row r="20252" spans="4:33" s="304" customFormat="1" ht="15.75" customHeight="1">
      <c r="D20252" s="305"/>
      <c r="AG20252" s="1954"/>
    </row>
    <row r="20254" spans="4:33" s="304" customFormat="1" ht="15.75" customHeight="1">
      <c r="D20254" s="305"/>
      <c r="AG20254" s="1954"/>
    </row>
    <row r="20256" spans="4:33" s="304" customFormat="1" ht="15.75" customHeight="1">
      <c r="D20256" s="305"/>
      <c r="AG20256" s="1954"/>
    </row>
    <row r="20258" spans="4:33" s="304" customFormat="1" ht="15.75" customHeight="1">
      <c r="D20258" s="305"/>
      <c r="AG20258" s="1954"/>
    </row>
    <row r="20260" spans="4:33" s="304" customFormat="1" ht="15.75" customHeight="1">
      <c r="D20260" s="305"/>
      <c r="AG20260" s="1954"/>
    </row>
    <row r="20262" spans="4:33" s="304" customFormat="1" ht="15.75" customHeight="1">
      <c r="D20262" s="305"/>
      <c r="AG20262" s="1954"/>
    </row>
    <row r="20264" spans="4:33" s="304" customFormat="1" ht="15.75" customHeight="1">
      <c r="D20264" s="305"/>
      <c r="AG20264" s="1954"/>
    </row>
    <row r="20266" spans="4:33" s="304" customFormat="1" ht="15.75" customHeight="1">
      <c r="D20266" s="305"/>
      <c r="AG20266" s="1954"/>
    </row>
    <row r="20268" spans="4:33" s="304" customFormat="1" ht="15.75" customHeight="1">
      <c r="D20268" s="305"/>
      <c r="AG20268" s="1954"/>
    </row>
    <row r="20270" spans="4:33" s="304" customFormat="1" ht="15.75" customHeight="1">
      <c r="D20270" s="305"/>
      <c r="AG20270" s="1954"/>
    </row>
    <row r="20272" spans="4:33" s="304" customFormat="1" ht="15.75" customHeight="1">
      <c r="D20272" s="305"/>
      <c r="AG20272" s="1954"/>
    </row>
    <row r="20274" spans="4:33" s="304" customFormat="1" ht="15.75" customHeight="1">
      <c r="D20274" s="305"/>
      <c r="AG20274" s="1954"/>
    </row>
    <row r="20276" spans="4:33" s="304" customFormat="1" ht="15.75" customHeight="1">
      <c r="D20276" s="305"/>
      <c r="AG20276" s="1954"/>
    </row>
    <row r="20278" spans="4:33" s="304" customFormat="1" ht="15.75" customHeight="1">
      <c r="D20278" s="305"/>
      <c r="AG20278" s="1954"/>
    </row>
    <row r="20280" spans="4:33" s="304" customFormat="1" ht="15.75" customHeight="1">
      <c r="D20280" s="305"/>
      <c r="AG20280" s="1954"/>
    </row>
    <row r="20282" spans="4:33" s="304" customFormat="1" ht="15.75" customHeight="1">
      <c r="D20282" s="305"/>
      <c r="AG20282" s="1954"/>
    </row>
    <row r="20284" spans="4:33" s="304" customFormat="1" ht="15.75" customHeight="1">
      <c r="D20284" s="305"/>
      <c r="AG20284" s="1954"/>
    </row>
    <row r="20286" spans="4:33" s="304" customFormat="1" ht="15.75" customHeight="1">
      <c r="D20286" s="305"/>
      <c r="AG20286" s="1954"/>
    </row>
    <row r="20288" spans="4:33" s="304" customFormat="1" ht="15.75" customHeight="1">
      <c r="D20288" s="305"/>
      <c r="AG20288" s="1954"/>
    </row>
    <row r="20290" spans="4:33" s="304" customFormat="1" ht="15.75" customHeight="1">
      <c r="D20290" s="305"/>
      <c r="AG20290" s="1954"/>
    </row>
    <row r="20292" spans="4:33" s="304" customFormat="1" ht="15.75" customHeight="1">
      <c r="D20292" s="305"/>
      <c r="AG20292" s="1954"/>
    </row>
    <row r="20294" spans="4:33" s="304" customFormat="1" ht="15.75" customHeight="1">
      <c r="D20294" s="305"/>
      <c r="AG20294" s="1954"/>
    </row>
    <row r="20296" spans="4:33" s="304" customFormat="1" ht="15.75" customHeight="1">
      <c r="D20296" s="305"/>
      <c r="AG20296" s="1954"/>
    </row>
    <row r="20298" spans="4:33" s="304" customFormat="1" ht="15.75" customHeight="1">
      <c r="D20298" s="305"/>
      <c r="AG20298" s="1954"/>
    </row>
    <row r="20300" spans="4:33" s="304" customFormat="1" ht="15.75" customHeight="1">
      <c r="D20300" s="305"/>
      <c r="AG20300" s="1954"/>
    </row>
    <row r="20302" spans="4:33" s="304" customFormat="1" ht="15.75" customHeight="1">
      <c r="D20302" s="305"/>
      <c r="AG20302" s="1954"/>
    </row>
    <row r="20304" spans="4:33" s="304" customFormat="1" ht="15.75" customHeight="1">
      <c r="D20304" s="305"/>
      <c r="AG20304" s="1954"/>
    </row>
    <row r="20306" spans="4:33" s="304" customFormat="1" ht="15.75" customHeight="1">
      <c r="D20306" s="305"/>
      <c r="AG20306" s="1954"/>
    </row>
    <row r="20308" spans="4:33" s="304" customFormat="1" ht="15.75" customHeight="1">
      <c r="D20308" s="305"/>
      <c r="AG20308" s="1954"/>
    </row>
    <row r="20310" spans="4:33" s="304" customFormat="1" ht="15.75" customHeight="1">
      <c r="D20310" s="305"/>
      <c r="AG20310" s="1954"/>
    </row>
    <row r="20312" spans="4:33" s="304" customFormat="1" ht="15.75" customHeight="1">
      <c r="D20312" s="305"/>
      <c r="AG20312" s="1954"/>
    </row>
    <row r="20314" spans="4:33" s="304" customFormat="1" ht="15.75" customHeight="1">
      <c r="D20314" s="305"/>
      <c r="AG20314" s="1954"/>
    </row>
    <row r="20316" spans="4:33" s="304" customFormat="1" ht="15.75" customHeight="1">
      <c r="D20316" s="305"/>
      <c r="AG20316" s="1954"/>
    </row>
    <row r="20318" spans="4:33" s="304" customFormat="1" ht="15.75" customHeight="1">
      <c r="D20318" s="305"/>
      <c r="AG20318" s="1954"/>
    </row>
    <row r="20320" spans="4:33" s="304" customFormat="1" ht="15.75" customHeight="1">
      <c r="D20320" s="305"/>
      <c r="AG20320" s="1954"/>
    </row>
    <row r="20322" spans="4:33" s="304" customFormat="1" ht="15.75" customHeight="1">
      <c r="D20322" s="305"/>
      <c r="AG20322" s="1954"/>
    </row>
    <row r="20324" spans="4:33" s="304" customFormat="1" ht="15.75" customHeight="1">
      <c r="D20324" s="305"/>
      <c r="AG20324" s="1954"/>
    </row>
    <row r="20326" spans="4:33" s="304" customFormat="1" ht="15.75" customHeight="1">
      <c r="D20326" s="305"/>
      <c r="AG20326" s="1954"/>
    </row>
    <row r="20328" spans="4:33" s="304" customFormat="1" ht="15.75" customHeight="1">
      <c r="D20328" s="305"/>
      <c r="AG20328" s="1954"/>
    </row>
    <row r="20330" spans="4:33" s="304" customFormat="1" ht="15.75" customHeight="1">
      <c r="D20330" s="305"/>
      <c r="AG20330" s="1954"/>
    </row>
    <row r="20332" spans="4:33" s="304" customFormat="1" ht="15.75" customHeight="1">
      <c r="D20332" s="305"/>
      <c r="AG20332" s="1954"/>
    </row>
    <row r="20334" spans="4:33" s="304" customFormat="1" ht="15.75" customHeight="1">
      <c r="D20334" s="305"/>
      <c r="AG20334" s="1954"/>
    </row>
    <row r="20336" spans="4:33" s="304" customFormat="1" ht="15.75" customHeight="1">
      <c r="D20336" s="305"/>
      <c r="AG20336" s="1954"/>
    </row>
    <row r="20338" spans="4:33" s="304" customFormat="1" ht="15.75" customHeight="1">
      <c r="D20338" s="305"/>
      <c r="AG20338" s="1954"/>
    </row>
    <row r="20340" spans="4:33" s="304" customFormat="1" ht="15.75" customHeight="1">
      <c r="D20340" s="305"/>
      <c r="AG20340" s="1954"/>
    </row>
    <row r="20342" spans="4:33" s="304" customFormat="1" ht="15.75" customHeight="1">
      <c r="D20342" s="305"/>
      <c r="AG20342" s="1954"/>
    </row>
    <row r="20344" spans="4:33" s="304" customFormat="1" ht="15.75" customHeight="1">
      <c r="D20344" s="305"/>
      <c r="AG20344" s="1954"/>
    </row>
    <row r="20346" spans="4:33" s="304" customFormat="1" ht="15.75" customHeight="1">
      <c r="D20346" s="305"/>
      <c r="AG20346" s="1954"/>
    </row>
    <row r="20348" spans="4:33" s="304" customFormat="1" ht="15.75" customHeight="1">
      <c r="D20348" s="305"/>
      <c r="AG20348" s="1954"/>
    </row>
    <row r="20350" spans="4:33" s="304" customFormat="1" ht="15.75" customHeight="1">
      <c r="D20350" s="305"/>
      <c r="AG20350" s="1954"/>
    </row>
    <row r="20352" spans="4:33" s="304" customFormat="1" ht="15.75" customHeight="1">
      <c r="D20352" s="305"/>
      <c r="AG20352" s="1954"/>
    </row>
    <row r="20354" spans="4:33" s="304" customFormat="1" ht="15.75" customHeight="1">
      <c r="D20354" s="305"/>
      <c r="AG20354" s="1954"/>
    </row>
    <row r="20356" spans="4:33" s="304" customFormat="1" ht="15.75" customHeight="1">
      <c r="D20356" s="305"/>
      <c r="AG20356" s="1954"/>
    </row>
    <row r="20358" spans="4:33" s="304" customFormat="1" ht="15.75" customHeight="1">
      <c r="D20358" s="305"/>
      <c r="AG20358" s="1954"/>
    </row>
    <row r="20360" spans="4:33" s="304" customFormat="1" ht="15.75" customHeight="1">
      <c r="D20360" s="305"/>
      <c r="AG20360" s="1954"/>
    </row>
    <row r="20362" spans="4:33" s="304" customFormat="1" ht="15.75" customHeight="1">
      <c r="D20362" s="305"/>
      <c r="AG20362" s="1954"/>
    </row>
    <row r="20364" spans="4:33" s="304" customFormat="1" ht="15.75" customHeight="1">
      <c r="D20364" s="305"/>
      <c r="AG20364" s="1954"/>
    </row>
    <row r="20366" spans="4:33" s="304" customFormat="1" ht="15.75" customHeight="1">
      <c r="D20366" s="305"/>
      <c r="AG20366" s="1954"/>
    </row>
    <row r="20368" spans="4:33" s="304" customFormat="1" ht="15.75" customHeight="1">
      <c r="D20368" s="305"/>
      <c r="AG20368" s="1954"/>
    </row>
    <row r="20370" spans="4:33" s="304" customFormat="1" ht="15.75" customHeight="1">
      <c r="D20370" s="305"/>
      <c r="AG20370" s="1954"/>
    </row>
    <row r="20372" spans="4:33" s="304" customFormat="1" ht="15.75" customHeight="1">
      <c r="D20372" s="305"/>
      <c r="AG20372" s="1954"/>
    </row>
    <row r="20374" spans="4:33" s="304" customFormat="1" ht="15.75" customHeight="1">
      <c r="D20374" s="305"/>
      <c r="AG20374" s="1954"/>
    </row>
    <row r="20376" spans="4:33" s="304" customFormat="1" ht="15.75" customHeight="1">
      <c r="D20376" s="305"/>
      <c r="AG20376" s="1954"/>
    </row>
    <row r="20378" spans="4:33" s="304" customFormat="1" ht="15.75" customHeight="1">
      <c r="D20378" s="305"/>
      <c r="AG20378" s="1954"/>
    </row>
    <row r="20380" spans="4:33" s="304" customFormat="1" ht="15.75" customHeight="1">
      <c r="D20380" s="305"/>
      <c r="AG20380" s="1954"/>
    </row>
    <row r="20382" spans="4:33" s="304" customFormat="1" ht="15.75" customHeight="1">
      <c r="D20382" s="305"/>
      <c r="AG20382" s="1954"/>
    </row>
    <row r="20384" spans="4:33" s="304" customFormat="1" ht="15.75" customHeight="1">
      <c r="D20384" s="305"/>
      <c r="AG20384" s="1954"/>
    </row>
    <row r="20386" spans="4:33" s="304" customFormat="1" ht="15.75" customHeight="1">
      <c r="D20386" s="305"/>
      <c r="AG20386" s="1954"/>
    </row>
    <row r="20388" spans="4:33" s="304" customFormat="1" ht="15.75" customHeight="1">
      <c r="D20388" s="305"/>
      <c r="AG20388" s="1954"/>
    </row>
    <row r="20390" spans="4:33" s="304" customFormat="1" ht="15.75" customHeight="1">
      <c r="D20390" s="305"/>
      <c r="AG20390" s="1954"/>
    </row>
    <row r="20392" spans="4:33" s="304" customFormat="1" ht="15.75" customHeight="1">
      <c r="D20392" s="305"/>
      <c r="AG20392" s="1954"/>
    </row>
    <row r="20394" spans="4:33" s="304" customFormat="1" ht="15.75" customHeight="1">
      <c r="D20394" s="305"/>
      <c r="AG20394" s="1954"/>
    </row>
    <row r="20396" spans="4:33" s="304" customFormat="1" ht="15.75" customHeight="1">
      <c r="D20396" s="305"/>
      <c r="AG20396" s="1954"/>
    </row>
    <row r="20398" spans="4:33" s="304" customFormat="1" ht="15.75" customHeight="1">
      <c r="D20398" s="305"/>
      <c r="AG20398" s="1954"/>
    </row>
    <row r="20400" spans="4:33" s="304" customFormat="1" ht="15.75" customHeight="1">
      <c r="D20400" s="305"/>
      <c r="AG20400" s="1954"/>
    </row>
    <row r="20402" spans="4:33" s="304" customFormat="1" ht="15.75" customHeight="1">
      <c r="D20402" s="305"/>
      <c r="AG20402" s="1954"/>
    </row>
    <row r="20404" spans="4:33" s="304" customFormat="1" ht="15.75" customHeight="1">
      <c r="D20404" s="305"/>
      <c r="AG20404" s="1954"/>
    </row>
    <row r="20406" spans="4:33" s="304" customFormat="1" ht="15.75" customHeight="1">
      <c r="D20406" s="305"/>
      <c r="AG20406" s="1954"/>
    </row>
    <row r="20408" spans="4:33" s="304" customFormat="1" ht="15.75" customHeight="1">
      <c r="D20408" s="305"/>
      <c r="AG20408" s="1954"/>
    </row>
    <row r="20410" spans="4:33" s="304" customFormat="1" ht="15.75" customHeight="1">
      <c r="D20410" s="305"/>
      <c r="AG20410" s="1954"/>
    </row>
    <row r="20412" spans="4:33" s="304" customFormat="1" ht="15.75" customHeight="1">
      <c r="D20412" s="305"/>
      <c r="AG20412" s="1954"/>
    </row>
    <row r="20414" spans="4:33" s="304" customFormat="1" ht="15.75" customHeight="1">
      <c r="D20414" s="305"/>
      <c r="AG20414" s="1954"/>
    </row>
    <row r="20416" spans="4:33" s="304" customFormat="1" ht="15.75" customHeight="1">
      <c r="D20416" s="305"/>
      <c r="AG20416" s="1954"/>
    </row>
    <row r="20418" spans="4:33" s="304" customFormat="1" ht="15.75" customHeight="1">
      <c r="D20418" s="305"/>
      <c r="AG20418" s="1954"/>
    </row>
    <row r="20420" spans="4:33" s="304" customFormat="1" ht="15.75" customHeight="1">
      <c r="D20420" s="305"/>
      <c r="AG20420" s="1954"/>
    </row>
    <row r="20422" spans="4:33" s="304" customFormat="1" ht="15.75" customHeight="1">
      <c r="D20422" s="305"/>
      <c r="AG20422" s="1954"/>
    </row>
    <row r="20424" spans="4:33" s="304" customFormat="1" ht="15.75" customHeight="1">
      <c r="D20424" s="305"/>
      <c r="AG20424" s="1954"/>
    </row>
    <row r="20426" spans="4:33" s="304" customFormat="1" ht="15.75" customHeight="1">
      <c r="D20426" s="305"/>
      <c r="AG20426" s="1954"/>
    </row>
    <row r="20428" spans="4:33" s="304" customFormat="1" ht="15.75" customHeight="1">
      <c r="D20428" s="305"/>
      <c r="AG20428" s="1954"/>
    </row>
    <row r="20430" spans="4:33" s="304" customFormat="1" ht="15.75" customHeight="1">
      <c r="D20430" s="305"/>
      <c r="AG20430" s="1954"/>
    </row>
    <row r="20432" spans="4:33" s="304" customFormat="1" ht="15.75" customHeight="1">
      <c r="D20432" s="305"/>
      <c r="AG20432" s="1954"/>
    </row>
    <row r="20434" spans="4:33" s="304" customFormat="1" ht="15.75" customHeight="1">
      <c r="D20434" s="305"/>
      <c r="AG20434" s="1954"/>
    </row>
    <row r="20436" spans="4:33" s="304" customFormat="1" ht="15.75" customHeight="1">
      <c r="D20436" s="305"/>
      <c r="AG20436" s="1954"/>
    </row>
    <row r="20438" spans="4:33" s="304" customFormat="1" ht="15.75" customHeight="1">
      <c r="D20438" s="305"/>
      <c r="AG20438" s="1954"/>
    </row>
    <row r="20440" spans="4:33" s="304" customFormat="1" ht="15.75" customHeight="1">
      <c r="D20440" s="305"/>
      <c r="AG20440" s="1954"/>
    </row>
    <row r="20442" spans="4:33" s="304" customFormat="1" ht="15.75" customHeight="1">
      <c r="D20442" s="305"/>
      <c r="AG20442" s="1954"/>
    </row>
    <row r="20444" spans="4:33" s="304" customFormat="1" ht="15.75" customHeight="1">
      <c r="D20444" s="305"/>
      <c r="AG20444" s="1954"/>
    </row>
    <row r="20446" spans="4:33" s="304" customFormat="1" ht="15.75" customHeight="1">
      <c r="D20446" s="305"/>
      <c r="AG20446" s="1954"/>
    </row>
    <row r="20448" spans="4:33" s="304" customFormat="1" ht="15.75" customHeight="1">
      <c r="D20448" s="305"/>
      <c r="AG20448" s="1954"/>
    </row>
    <row r="20450" spans="4:33" s="304" customFormat="1" ht="15.75" customHeight="1">
      <c r="D20450" s="305"/>
      <c r="AG20450" s="1954"/>
    </row>
    <row r="20452" spans="4:33" s="304" customFormat="1" ht="15.75" customHeight="1">
      <c r="D20452" s="305"/>
      <c r="AG20452" s="1954"/>
    </row>
    <row r="20454" spans="4:33" s="304" customFormat="1" ht="15.75" customHeight="1">
      <c r="D20454" s="305"/>
      <c r="AG20454" s="1954"/>
    </row>
    <row r="20456" spans="4:33" s="304" customFormat="1" ht="15.75" customHeight="1">
      <c r="D20456" s="305"/>
      <c r="AG20456" s="1954"/>
    </row>
    <row r="20458" spans="4:33" s="304" customFormat="1" ht="15.75" customHeight="1">
      <c r="D20458" s="305"/>
      <c r="AG20458" s="1954"/>
    </row>
    <row r="20460" spans="4:33" s="304" customFormat="1" ht="15.75" customHeight="1">
      <c r="D20460" s="305"/>
      <c r="AG20460" s="1954"/>
    </row>
    <row r="20462" spans="4:33" s="304" customFormat="1" ht="15.75" customHeight="1">
      <c r="D20462" s="305"/>
      <c r="AG20462" s="1954"/>
    </row>
    <row r="20464" spans="4:33" s="304" customFormat="1" ht="15.75" customHeight="1">
      <c r="D20464" s="305"/>
      <c r="AG20464" s="1954"/>
    </row>
    <row r="20466" spans="4:33" s="304" customFormat="1" ht="15.75" customHeight="1">
      <c r="D20466" s="305"/>
      <c r="AG20466" s="1954"/>
    </row>
    <row r="20468" spans="4:33" s="304" customFormat="1" ht="15.75" customHeight="1">
      <c r="D20468" s="305"/>
      <c r="AG20468" s="1954"/>
    </row>
    <row r="20470" spans="4:33" s="304" customFormat="1" ht="15.75" customHeight="1">
      <c r="D20470" s="305"/>
      <c r="AG20470" s="1954"/>
    </row>
    <row r="20472" spans="4:33" s="304" customFormat="1" ht="15.75" customHeight="1">
      <c r="D20472" s="305"/>
      <c r="AG20472" s="1954"/>
    </row>
    <row r="20474" spans="4:33" s="304" customFormat="1" ht="15.75" customHeight="1">
      <c r="D20474" s="305"/>
      <c r="AG20474" s="1954"/>
    </row>
    <row r="20476" spans="4:33" s="304" customFormat="1" ht="15.75" customHeight="1">
      <c r="D20476" s="305"/>
      <c r="AG20476" s="1954"/>
    </row>
    <row r="20478" spans="4:33" s="304" customFormat="1" ht="15.75" customHeight="1">
      <c r="D20478" s="305"/>
      <c r="AG20478" s="1954"/>
    </row>
    <row r="20480" spans="4:33" s="304" customFormat="1" ht="15.75" customHeight="1">
      <c r="D20480" s="305"/>
      <c r="AG20480" s="1954"/>
    </row>
    <row r="20482" spans="4:33" s="304" customFormat="1" ht="15.75" customHeight="1">
      <c r="D20482" s="305"/>
      <c r="AG20482" s="1954"/>
    </row>
    <row r="20484" spans="4:33" s="304" customFormat="1" ht="15.75" customHeight="1">
      <c r="D20484" s="305"/>
      <c r="AG20484" s="1954"/>
    </row>
    <row r="20486" spans="4:33" s="304" customFormat="1" ht="15.75" customHeight="1">
      <c r="D20486" s="305"/>
      <c r="AG20486" s="1954"/>
    </row>
    <row r="20488" spans="4:33" s="304" customFormat="1" ht="15.75" customHeight="1">
      <c r="D20488" s="305"/>
      <c r="AG20488" s="1954"/>
    </row>
    <row r="20490" spans="4:33" s="304" customFormat="1" ht="15.75" customHeight="1">
      <c r="D20490" s="305"/>
      <c r="AG20490" s="1954"/>
    </row>
    <row r="20492" spans="4:33" s="304" customFormat="1" ht="15.75" customHeight="1">
      <c r="D20492" s="305"/>
      <c r="AG20492" s="1954"/>
    </row>
    <row r="20494" spans="4:33" s="304" customFormat="1" ht="15.75" customHeight="1">
      <c r="D20494" s="305"/>
      <c r="AG20494" s="1954"/>
    </row>
    <row r="20496" spans="4:33" s="304" customFormat="1" ht="15.75" customHeight="1">
      <c r="D20496" s="305"/>
      <c r="AG20496" s="1954"/>
    </row>
    <row r="20498" spans="4:33" s="304" customFormat="1" ht="15.75" customHeight="1">
      <c r="D20498" s="305"/>
      <c r="AG20498" s="1954"/>
    </row>
    <row r="20500" spans="4:33" s="304" customFormat="1" ht="15.75" customHeight="1">
      <c r="D20500" s="305"/>
      <c r="AG20500" s="1954"/>
    </row>
    <row r="20502" spans="4:33" s="304" customFormat="1" ht="15.75" customHeight="1">
      <c r="D20502" s="305"/>
      <c r="AG20502" s="1954"/>
    </row>
    <row r="20504" spans="4:33" s="304" customFormat="1" ht="15.75" customHeight="1">
      <c r="D20504" s="305"/>
      <c r="AG20504" s="1954"/>
    </row>
    <row r="20506" spans="4:33" s="304" customFormat="1" ht="15.75" customHeight="1">
      <c r="D20506" s="305"/>
      <c r="AG20506" s="1954"/>
    </row>
    <row r="20508" spans="4:33" s="304" customFormat="1" ht="15.75" customHeight="1">
      <c r="D20508" s="305"/>
      <c r="AG20508" s="1954"/>
    </row>
    <row r="20510" spans="4:33" s="304" customFormat="1" ht="15.75" customHeight="1">
      <c r="D20510" s="305"/>
      <c r="AG20510" s="1954"/>
    </row>
    <row r="20512" spans="4:33" s="304" customFormat="1" ht="15.75" customHeight="1">
      <c r="D20512" s="305"/>
      <c r="AG20512" s="1954"/>
    </row>
    <row r="20514" spans="4:33" s="304" customFormat="1" ht="15.75" customHeight="1">
      <c r="D20514" s="305"/>
      <c r="AG20514" s="1954"/>
    </row>
    <row r="20516" spans="4:33" s="304" customFormat="1" ht="15.75" customHeight="1">
      <c r="D20516" s="305"/>
      <c r="AG20516" s="1954"/>
    </row>
    <row r="20518" spans="4:33" s="304" customFormat="1" ht="15.75" customHeight="1">
      <c r="D20518" s="305"/>
      <c r="AG20518" s="1954"/>
    </row>
    <row r="20520" spans="4:33" s="304" customFormat="1" ht="15.75" customHeight="1">
      <c r="D20520" s="305"/>
      <c r="AG20520" s="1954"/>
    </row>
    <row r="20522" spans="4:33" s="304" customFormat="1" ht="15.75" customHeight="1">
      <c r="D20522" s="305"/>
      <c r="AG20522" s="1954"/>
    </row>
    <row r="20524" spans="4:33" s="304" customFormat="1" ht="15.75" customHeight="1">
      <c r="D20524" s="305"/>
      <c r="AG20524" s="1954"/>
    </row>
    <row r="20526" spans="4:33" s="304" customFormat="1" ht="15.75" customHeight="1">
      <c r="D20526" s="305"/>
      <c r="AG20526" s="1954"/>
    </row>
    <row r="20528" spans="4:33" s="304" customFormat="1" ht="15.75" customHeight="1">
      <c r="D20528" s="305"/>
      <c r="AG20528" s="1954"/>
    </row>
    <row r="20530" spans="4:33" s="304" customFormat="1" ht="15.75" customHeight="1">
      <c r="D20530" s="305"/>
      <c r="AG20530" s="1954"/>
    </row>
    <row r="20532" spans="4:33" s="304" customFormat="1" ht="15.75" customHeight="1">
      <c r="D20532" s="305"/>
      <c r="AG20532" s="1954"/>
    </row>
    <row r="20534" spans="4:33" s="304" customFormat="1" ht="15.75" customHeight="1">
      <c r="D20534" s="305"/>
      <c r="AG20534" s="1954"/>
    </row>
    <row r="20536" spans="4:33" s="304" customFormat="1" ht="15.75" customHeight="1">
      <c r="D20536" s="305"/>
      <c r="AG20536" s="1954"/>
    </row>
    <row r="20538" spans="4:33" s="304" customFormat="1" ht="15.75" customHeight="1">
      <c r="D20538" s="305"/>
      <c r="AG20538" s="1954"/>
    </row>
    <row r="20540" spans="4:33" s="304" customFormat="1" ht="15.75" customHeight="1">
      <c r="D20540" s="305"/>
      <c r="AG20540" s="1954"/>
    </row>
    <row r="20542" spans="4:33" s="304" customFormat="1" ht="15.75" customHeight="1">
      <c r="D20542" s="305"/>
      <c r="AG20542" s="1954"/>
    </row>
    <row r="20544" spans="4:33" s="304" customFormat="1" ht="15.75" customHeight="1">
      <c r="D20544" s="305"/>
      <c r="AG20544" s="1954"/>
    </row>
    <row r="20546" spans="4:33" s="304" customFormat="1" ht="15.75" customHeight="1">
      <c r="D20546" s="305"/>
      <c r="AG20546" s="1954"/>
    </row>
    <row r="20548" spans="4:33" s="304" customFormat="1" ht="15.75" customHeight="1">
      <c r="D20548" s="305"/>
      <c r="AG20548" s="1954"/>
    </row>
    <row r="20550" spans="4:33" s="304" customFormat="1" ht="15.75" customHeight="1">
      <c r="D20550" s="305"/>
      <c r="AG20550" s="1954"/>
    </row>
    <row r="20552" spans="4:33" s="304" customFormat="1" ht="15.75" customHeight="1">
      <c r="D20552" s="305"/>
      <c r="AG20552" s="1954"/>
    </row>
    <row r="20554" spans="4:33" s="304" customFormat="1" ht="15.75" customHeight="1">
      <c r="D20554" s="305"/>
      <c r="AG20554" s="1954"/>
    </row>
    <row r="20556" spans="4:33" s="304" customFormat="1" ht="15.75" customHeight="1">
      <c r="D20556" s="305"/>
      <c r="AG20556" s="1954"/>
    </row>
    <row r="20558" spans="4:33" s="304" customFormat="1" ht="15.75" customHeight="1">
      <c r="D20558" s="305"/>
      <c r="AG20558" s="1954"/>
    </row>
    <row r="20560" spans="4:33" s="304" customFormat="1" ht="15.75" customHeight="1">
      <c r="D20560" s="305"/>
      <c r="AG20560" s="1954"/>
    </row>
    <row r="20562" spans="4:33" s="304" customFormat="1" ht="15.75" customHeight="1">
      <c r="D20562" s="305"/>
      <c r="AG20562" s="1954"/>
    </row>
    <row r="20564" spans="4:33" s="304" customFormat="1" ht="15.75" customHeight="1">
      <c r="D20564" s="305"/>
      <c r="AG20564" s="1954"/>
    </row>
    <row r="20566" spans="4:33" s="304" customFormat="1" ht="15.75" customHeight="1">
      <c r="D20566" s="305"/>
      <c r="AG20566" s="1954"/>
    </row>
    <row r="20568" spans="4:33" s="304" customFormat="1" ht="15.75" customHeight="1">
      <c r="D20568" s="305"/>
      <c r="AG20568" s="1954"/>
    </row>
    <row r="20570" spans="4:33" s="304" customFormat="1" ht="15.75" customHeight="1">
      <c r="D20570" s="305"/>
      <c r="AG20570" s="1954"/>
    </row>
    <row r="20572" spans="4:33" s="304" customFormat="1" ht="15.75" customHeight="1">
      <c r="D20572" s="305"/>
      <c r="AG20572" s="1954"/>
    </row>
    <row r="20574" spans="4:33" s="304" customFormat="1" ht="15.75" customHeight="1">
      <c r="D20574" s="305"/>
      <c r="AG20574" s="1954"/>
    </row>
    <row r="20576" spans="4:33" s="304" customFormat="1" ht="15.75" customHeight="1">
      <c r="D20576" s="305"/>
      <c r="AG20576" s="1954"/>
    </row>
    <row r="20578" spans="4:33" s="304" customFormat="1" ht="15.75" customHeight="1">
      <c r="D20578" s="305"/>
      <c r="AG20578" s="1954"/>
    </row>
    <row r="20580" spans="4:33" s="304" customFormat="1" ht="15.75" customHeight="1">
      <c r="D20580" s="305"/>
      <c r="AG20580" s="1954"/>
    </row>
    <row r="20582" spans="4:33" s="304" customFormat="1" ht="15.75" customHeight="1">
      <c r="D20582" s="305"/>
      <c r="AG20582" s="1954"/>
    </row>
    <row r="20584" spans="4:33" s="304" customFormat="1" ht="15.75" customHeight="1">
      <c r="D20584" s="305"/>
      <c r="AG20584" s="1954"/>
    </row>
    <row r="20586" spans="4:33" s="304" customFormat="1" ht="15.75" customHeight="1">
      <c r="D20586" s="305"/>
      <c r="AG20586" s="1954"/>
    </row>
    <row r="20588" spans="4:33" s="304" customFormat="1" ht="15.75" customHeight="1">
      <c r="D20588" s="305"/>
      <c r="AG20588" s="1954"/>
    </row>
    <row r="20590" spans="4:33" s="304" customFormat="1" ht="15.75" customHeight="1">
      <c r="D20590" s="305"/>
      <c r="AG20590" s="1954"/>
    </row>
    <row r="20592" spans="4:33" s="304" customFormat="1" ht="15.75" customHeight="1">
      <c r="D20592" s="305"/>
      <c r="AG20592" s="1954"/>
    </row>
    <row r="20594" spans="4:33" s="304" customFormat="1" ht="15.75" customHeight="1">
      <c r="D20594" s="305"/>
      <c r="AG20594" s="1954"/>
    </row>
    <row r="20596" spans="4:33" s="304" customFormat="1" ht="15.75" customHeight="1">
      <c r="D20596" s="305"/>
      <c r="AG20596" s="1954"/>
    </row>
    <row r="20598" spans="4:33" s="304" customFormat="1" ht="15.75" customHeight="1">
      <c r="D20598" s="305"/>
      <c r="AG20598" s="1954"/>
    </row>
    <row r="20600" spans="4:33" s="304" customFormat="1" ht="15.75" customHeight="1">
      <c r="D20600" s="305"/>
      <c r="AG20600" s="1954"/>
    </row>
    <row r="20602" spans="4:33" s="304" customFormat="1" ht="15.75" customHeight="1">
      <c r="D20602" s="305"/>
      <c r="AG20602" s="1954"/>
    </row>
    <row r="20604" spans="4:33" s="304" customFormat="1" ht="15.75" customHeight="1">
      <c r="D20604" s="305"/>
      <c r="AG20604" s="1954"/>
    </row>
    <row r="20606" spans="4:33" s="304" customFormat="1" ht="15.75" customHeight="1">
      <c r="D20606" s="305"/>
      <c r="AG20606" s="1954"/>
    </row>
    <row r="20608" spans="4:33" s="304" customFormat="1" ht="15.75" customHeight="1">
      <c r="D20608" s="305"/>
      <c r="AG20608" s="1954"/>
    </row>
    <row r="20610" spans="4:33" s="304" customFormat="1" ht="15.75" customHeight="1">
      <c r="D20610" s="305"/>
      <c r="AG20610" s="1954"/>
    </row>
    <row r="20612" spans="4:33" s="304" customFormat="1" ht="15.75" customHeight="1">
      <c r="D20612" s="305"/>
      <c r="AG20612" s="1954"/>
    </row>
    <row r="20614" spans="4:33" s="304" customFormat="1" ht="15.75" customHeight="1">
      <c r="D20614" s="305"/>
      <c r="AG20614" s="1954"/>
    </row>
    <row r="20616" spans="4:33" s="304" customFormat="1" ht="15.75" customHeight="1">
      <c r="D20616" s="305"/>
      <c r="AG20616" s="1954"/>
    </row>
    <row r="20618" spans="4:33" s="304" customFormat="1" ht="15.75" customHeight="1">
      <c r="D20618" s="305"/>
      <c r="AG20618" s="1954"/>
    </row>
    <row r="20620" spans="4:33" s="304" customFormat="1" ht="15.75" customHeight="1">
      <c r="D20620" s="305"/>
      <c r="AG20620" s="1954"/>
    </row>
    <row r="20622" spans="4:33" s="304" customFormat="1" ht="15.75" customHeight="1">
      <c r="D20622" s="305"/>
      <c r="AG20622" s="1954"/>
    </row>
    <row r="20624" spans="4:33" s="304" customFormat="1" ht="15.75" customHeight="1">
      <c r="D20624" s="305"/>
      <c r="AG20624" s="1954"/>
    </row>
    <row r="20626" spans="4:33" s="304" customFormat="1" ht="15.75" customHeight="1">
      <c r="D20626" s="305"/>
      <c r="AG20626" s="1954"/>
    </row>
    <row r="20628" spans="4:33" s="304" customFormat="1" ht="15.75" customHeight="1">
      <c r="D20628" s="305"/>
      <c r="AG20628" s="1954"/>
    </row>
    <row r="20630" spans="4:33" s="304" customFormat="1" ht="15.75" customHeight="1">
      <c r="D20630" s="305"/>
      <c r="AG20630" s="1954"/>
    </row>
    <row r="20632" spans="4:33" s="304" customFormat="1" ht="15.75" customHeight="1">
      <c r="D20632" s="305"/>
      <c r="AG20632" s="1954"/>
    </row>
    <row r="20634" spans="4:33" s="304" customFormat="1" ht="15.75" customHeight="1">
      <c r="D20634" s="305"/>
      <c r="AG20634" s="1954"/>
    </row>
    <row r="20636" spans="4:33" s="304" customFormat="1" ht="15.75" customHeight="1">
      <c r="D20636" s="305"/>
      <c r="AG20636" s="1954"/>
    </row>
    <row r="20638" spans="4:33" s="304" customFormat="1" ht="15.75" customHeight="1">
      <c r="D20638" s="305"/>
      <c r="AG20638" s="1954"/>
    </row>
    <row r="20640" spans="4:33" s="304" customFormat="1" ht="15.75" customHeight="1">
      <c r="D20640" s="305"/>
      <c r="AG20640" s="1954"/>
    </row>
    <row r="20642" spans="4:33" s="304" customFormat="1" ht="15.75" customHeight="1">
      <c r="D20642" s="305"/>
      <c r="AG20642" s="1954"/>
    </row>
    <row r="20644" spans="4:33" s="304" customFormat="1" ht="15.75" customHeight="1">
      <c r="D20644" s="305"/>
      <c r="AG20644" s="1954"/>
    </row>
    <row r="20646" spans="4:33" s="304" customFormat="1" ht="15.75" customHeight="1">
      <c r="D20646" s="305"/>
      <c r="AG20646" s="1954"/>
    </row>
    <row r="20648" spans="4:33" s="304" customFormat="1" ht="15.75" customHeight="1">
      <c r="D20648" s="305"/>
      <c r="AG20648" s="1954"/>
    </row>
    <row r="20650" spans="4:33" s="304" customFormat="1" ht="15.75" customHeight="1">
      <c r="D20650" s="305"/>
      <c r="AG20650" s="1954"/>
    </row>
    <row r="20652" spans="4:33" s="304" customFormat="1" ht="15.75" customHeight="1">
      <c r="D20652" s="305"/>
      <c r="AG20652" s="1954"/>
    </row>
    <row r="20654" spans="4:33" s="304" customFormat="1" ht="15.75" customHeight="1">
      <c r="D20654" s="305"/>
      <c r="AG20654" s="1954"/>
    </row>
    <row r="20656" spans="4:33" s="304" customFormat="1" ht="15.75" customHeight="1">
      <c r="D20656" s="305"/>
      <c r="AG20656" s="1954"/>
    </row>
    <row r="20658" spans="4:33" s="304" customFormat="1" ht="15.75" customHeight="1">
      <c r="D20658" s="305"/>
      <c r="AG20658" s="1954"/>
    </row>
    <row r="20660" spans="4:33" s="304" customFormat="1" ht="15.75" customHeight="1">
      <c r="D20660" s="305"/>
      <c r="AG20660" s="1954"/>
    </row>
    <row r="20662" spans="4:33" s="304" customFormat="1" ht="15.75" customHeight="1">
      <c r="D20662" s="305"/>
      <c r="AG20662" s="1954"/>
    </row>
    <row r="20664" spans="4:33" s="304" customFormat="1" ht="15.75" customHeight="1">
      <c r="D20664" s="305"/>
      <c r="AG20664" s="1954"/>
    </row>
    <row r="20666" spans="4:33" s="304" customFormat="1" ht="15.75" customHeight="1">
      <c r="D20666" s="305"/>
      <c r="AG20666" s="1954"/>
    </row>
    <row r="20668" spans="4:33" s="304" customFormat="1" ht="15.75" customHeight="1">
      <c r="D20668" s="305"/>
      <c r="AG20668" s="1954"/>
    </row>
    <row r="20670" spans="4:33" s="304" customFormat="1" ht="15.75" customHeight="1">
      <c r="D20670" s="305"/>
      <c r="AG20670" s="1954"/>
    </row>
    <row r="20672" spans="4:33" s="304" customFormat="1" ht="15.75" customHeight="1">
      <c r="D20672" s="305"/>
      <c r="AG20672" s="1954"/>
    </row>
    <row r="20674" spans="4:33" s="304" customFormat="1" ht="15.75" customHeight="1">
      <c r="D20674" s="305"/>
      <c r="AG20674" s="1954"/>
    </row>
    <row r="20676" spans="4:33" s="304" customFormat="1" ht="15.75" customHeight="1">
      <c r="D20676" s="305"/>
      <c r="AG20676" s="1954"/>
    </row>
    <row r="20678" spans="4:33" s="304" customFormat="1" ht="15.75" customHeight="1">
      <c r="D20678" s="305"/>
      <c r="AG20678" s="1954"/>
    </row>
    <row r="20680" spans="4:33" s="304" customFormat="1" ht="15.75" customHeight="1">
      <c r="D20680" s="305"/>
      <c r="AG20680" s="1954"/>
    </row>
    <row r="20682" spans="4:33" s="304" customFormat="1" ht="15.75" customHeight="1">
      <c r="D20682" s="305"/>
      <c r="AG20682" s="1954"/>
    </row>
    <row r="20684" spans="4:33" s="304" customFormat="1" ht="15.75" customHeight="1">
      <c r="D20684" s="305"/>
      <c r="AG20684" s="1954"/>
    </row>
    <row r="20686" spans="4:33" s="304" customFormat="1" ht="15.75" customHeight="1">
      <c r="D20686" s="305"/>
      <c r="AG20686" s="1954"/>
    </row>
    <row r="20688" spans="4:33" s="304" customFormat="1" ht="15.75" customHeight="1">
      <c r="D20688" s="305"/>
      <c r="AG20688" s="1954"/>
    </row>
    <row r="20690" spans="4:33" s="304" customFormat="1" ht="15.75" customHeight="1">
      <c r="D20690" s="305"/>
      <c r="AG20690" s="1954"/>
    </row>
    <row r="20692" spans="4:33" s="304" customFormat="1" ht="15.75" customHeight="1">
      <c r="D20692" s="305"/>
      <c r="AG20692" s="1954"/>
    </row>
    <row r="20694" spans="4:33" s="304" customFormat="1" ht="15.75" customHeight="1">
      <c r="D20694" s="305"/>
      <c r="AG20694" s="1954"/>
    </row>
    <row r="20696" spans="4:33" s="304" customFormat="1" ht="15.75" customHeight="1">
      <c r="D20696" s="305"/>
      <c r="AG20696" s="1954"/>
    </row>
    <row r="20698" spans="4:33" s="304" customFormat="1" ht="15.75" customHeight="1">
      <c r="D20698" s="305"/>
      <c r="AG20698" s="1954"/>
    </row>
    <row r="20700" spans="4:33" s="304" customFormat="1" ht="15.75" customHeight="1">
      <c r="D20700" s="305"/>
      <c r="AG20700" s="1954"/>
    </row>
    <row r="20702" spans="4:33" s="304" customFormat="1" ht="15.75" customHeight="1">
      <c r="D20702" s="305"/>
      <c r="AG20702" s="1954"/>
    </row>
    <row r="20704" spans="4:33" s="304" customFormat="1" ht="15.75" customHeight="1">
      <c r="D20704" s="305"/>
      <c r="AG20704" s="1954"/>
    </row>
    <row r="20706" spans="4:33" s="304" customFormat="1" ht="15.75" customHeight="1">
      <c r="D20706" s="305"/>
      <c r="AG20706" s="1954"/>
    </row>
    <row r="20708" spans="4:33" s="304" customFormat="1" ht="15.75" customHeight="1">
      <c r="D20708" s="305"/>
      <c r="AG20708" s="1954"/>
    </row>
    <row r="20710" spans="4:33" s="304" customFormat="1" ht="15.75" customHeight="1">
      <c r="D20710" s="305"/>
      <c r="AG20710" s="1954"/>
    </row>
    <row r="20712" spans="4:33" s="304" customFormat="1" ht="15.75" customHeight="1">
      <c r="D20712" s="305"/>
      <c r="AG20712" s="1954"/>
    </row>
    <row r="20714" spans="4:33" s="304" customFormat="1" ht="15.75" customHeight="1">
      <c r="D20714" s="305"/>
      <c r="AG20714" s="1954"/>
    </row>
    <row r="20716" spans="4:33" s="304" customFormat="1" ht="15.75" customHeight="1">
      <c r="D20716" s="305"/>
      <c r="AG20716" s="1954"/>
    </row>
    <row r="20718" spans="4:33" s="304" customFormat="1" ht="15.75" customHeight="1">
      <c r="D20718" s="305"/>
      <c r="AG20718" s="1954"/>
    </row>
    <row r="20720" spans="4:33" s="304" customFormat="1" ht="15.75" customHeight="1">
      <c r="D20720" s="305"/>
      <c r="AG20720" s="1954"/>
    </row>
    <row r="20722" spans="4:33" s="304" customFormat="1" ht="15.75" customHeight="1">
      <c r="D20722" s="305"/>
      <c r="AG20722" s="1954"/>
    </row>
    <row r="20724" spans="4:33" s="304" customFormat="1" ht="15.75" customHeight="1">
      <c r="D20724" s="305"/>
      <c r="AG20724" s="1954"/>
    </row>
    <row r="20726" spans="4:33" s="304" customFormat="1" ht="15.75" customHeight="1">
      <c r="D20726" s="305"/>
      <c r="AG20726" s="1954"/>
    </row>
    <row r="20728" spans="4:33" s="304" customFormat="1" ht="15.75" customHeight="1">
      <c r="D20728" s="305"/>
      <c r="AG20728" s="1954"/>
    </row>
    <row r="20730" spans="4:33" s="304" customFormat="1" ht="15.75" customHeight="1">
      <c r="D20730" s="305"/>
      <c r="AG20730" s="1954"/>
    </row>
    <row r="20732" spans="4:33" s="304" customFormat="1" ht="15.75" customHeight="1">
      <c r="D20732" s="305"/>
      <c r="AG20732" s="1954"/>
    </row>
    <row r="20734" spans="4:33" s="304" customFormat="1" ht="15.75" customHeight="1">
      <c r="D20734" s="305"/>
      <c r="AG20734" s="1954"/>
    </row>
    <row r="20736" spans="4:33" s="304" customFormat="1" ht="15.75" customHeight="1">
      <c r="D20736" s="305"/>
      <c r="AG20736" s="1954"/>
    </row>
    <row r="20738" spans="4:33" s="304" customFormat="1" ht="15.75" customHeight="1">
      <c r="D20738" s="305"/>
      <c r="AG20738" s="1954"/>
    </row>
    <row r="20740" spans="4:33" s="304" customFormat="1" ht="15.75" customHeight="1">
      <c r="D20740" s="305"/>
      <c r="AG20740" s="1954"/>
    </row>
    <row r="20742" spans="4:33" s="304" customFormat="1" ht="15.75" customHeight="1">
      <c r="D20742" s="305"/>
      <c r="AG20742" s="1954"/>
    </row>
    <row r="20744" spans="4:33" s="304" customFormat="1" ht="15.75" customHeight="1">
      <c r="D20744" s="305"/>
      <c r="AG20744" s="1954"/>
    </row>
    <row r="20746" spans="4:33" s="304" customFormat="1" ht="15.75" customHeight="1">
      <c r="D20746" s="305"/>
      <c r="AG20746" s="1954"/>
    </row>
    <row r="20748" spans="4:33" s="304" customFormat="1" ht="15.75" customHeight="1">
      <c r="D20748" s="305"/>
      <c r="AG20748" s="1954"/>
    </row>
    <row r="20750" spans="4:33" s="304" customFormat="1" ht="15.75" customHeight="1">
      <c r="D20750" s="305"/>
      <c r="AG20750" s="1954"/>
    </row>
    <row r="20752" spans="4:33" s="304" customFormat="1" ht="15.75" customHeight="1">
      <c r="D20752" s="305"/>
      <c r="AG20752" s="1954"/>
    </row>
    <row r="20754" spans="4:33" s="304" customFormat="1" ht="15.75" customHeight="1">
      <c r="D20754" s="305"/>
      <c r="AG20754" s="1954"/>
    </row>
    <row r="20756" spans="4:33" s="304" customFormat="1" ht="15.75" customHeight="1">
      <c r="D20756" s="305"/>
      <c r="AG20756" s="1954"/>
    </row>
    <row r="20758" spans="4:33" s="304" customFormat="1" ht="15.75" customHeight="1">
      <c r="D20758" s="305"/>
      <c r="AG20758" s="1954"/>
    </row>
    <row r="20760" spans="4:33" s="304" customFormat="1" ht="15.75" customHeight="1">
      <c r="D20760" s="305"/>
      <c r="AG20760" s="1954"/>
    </row>
    <row r="20762" spans="4:33" s="304" customFormat="1" ht="15.75" customHeight="1">
      <c r="D20762" s="305"/>
      <c r="AG20762" s="1954"/>
    </row>
    <row r="20764" spans="4:33" s="304" customFormat="1" ht="15.75" customHeight="1">
      <c r="D20764" s="305"/>
      <c r="AG20764" s="1954"/>
    </row>
    <row r="20766" spans="4:33" s="304" customFormat="1" ht="15.75" customHeight="1">
      <c r="D20766" s="305"/>
      <c r="AG20766" s="1954"/>
    </row>
    <row r="20768" spans="4:33" s="304" customFormat="1" ht="15.75" customHeight="1">
      <c r="D20768" s="305"/>
      <c r="AG20768" s="1954"/>
    </row>
    <row r="20770" spans="4:33" s="304" customFormat="1" ht="15.75" customHeight="1">
      <c r="D20770" s="305"/>
      <c r="AG20770" s="1954"/>
    </row>
    <row r="20772" spans="4:33" s="304" customFormat="1" ht="15.75" customHeight="1">
      <c r="D20772" s="305"/>
      <c r="AG20772" s="1954"/>
    </row>
    <row r="20774" spans="4:33" s="304" customFormat="1" ht="15.75" customHeight="1">
      <c r="D20774" s="305"/>
      <c r="AG20774" s="1954"/>
    </row>
    <row r="20776" spans="4:33" s="304" customFormat="1" ht="15.75" customHeight="1">
      <c r="D20776" s="305"/>
      <c r="AG20776" s="1954"/>
    </row>
    <row r="20778" spans="4:33" s="304" customFormat="1" ht="15.75" customHeight="1">
      <c r="D20778" s="305"/>
      <c r="AG20778" s="1954"/>
    </row>
    <row r="20780" spans="4:33" s="304" customFormat="1" ht="15.75" customHeight="1">
      <c r="D20780" s="305"/>
      <c r="AG20780" s="1954"/>
    </row>
    <row r="20782" spans="4:33" s="304" customFormat="1" ht="15.75" customHeight="1">
      <c r="D20782" s="305"/>
      <c r="AG20782" s="1954"/>
    </row>
    <row r="20784" spans="4:33" s="304" customFormat="1" ht="15.75" customHeight="1">
      <c r="D20784" s="305"/>
      <c r="AG20784" s="1954"/>
    </row>
    <row r="20786" spans="4:33" s="304" customFormat="1" ht="15.75" customHeight="1">
      <c r="D20786" s="305"/>
      <c r="AG20786" s="1954"/>
    </row>
    <row r="20788" spans="4:33" s="304" customFormat="1" ht="15.75" customHeight="1">
      <c r="D20788" s="305"/>
      <c r="AG20788" s="1954"/>
    </row>
    <row r="20790" spans="4:33" s="304" customFormat="1" ht="15.75" customHeight="1">
      <c r="D20790" s="305"/>
      <c r="AG20790" s="1954"/>
    </row>
    <row r="20792" spans="4:33" s="304" customFormat="1" ht="15.75" customHeight="1">
      <c r="D20792" s="305"/>
      <c r="AG20792" s="1954"/>
    </row>
    <row r="20794" spans="4:33" s="304" customFormat="1" ht="15.75" customHeight="1">
      <c r="D20794" s="305"/>
      <c r="AG20794" s="1954"/>
    </row>
    <row r="20796" spans="4:33" s="304" customFormat="1" ht="15.75" customHeight="1">
      <c r="D20796" s="305"/>
      <c r="AG20796" s="1954"/>
    </row>
    <row r="20798" spans="4:33" s="304" customFormat="1" ht="15.75" customHeight="1">
      <c r="D20798" s="305"/>
      <c r="AG20798" s="1954"/>
    </row>
    <row r="20800" spans="4:33" s="304" customFormat="1" ht="15.75" customHeight="1">
      <c r="D20800" s="305"/>
      <c r="AG20800" s="1954"/>
    </row>
    <row r="20802" spans="4:33" s="304" customFormat="1" ht="15.75" customHeight="1">
      <c r="D20802" s="305"/>
      <c r="AG20802" s="1954"/>
    </row>
    <row r="20804" spans="4:33" s="304" customFormat="1" ht="15.75" customHeight="1">
      <c r="D20804" s="305"/>
      <c r="AG20804" s="1954"/>
    </row>
    <row r="20806" spans="4:33" s="304" customFormat="1" ht="15.75" customHeight="1">
      <c r="D20806" s="305"/>
      <c r="AG20806" s="1954"/>
    </row>
    <row r="20808" spans="4:33" s="304" customFormat="1" ht="15.75" customHeight="1">
      <c r="D20808" s="305"/>
      <c r="AG20808" s="1954"/>
    </row>
    <row r="20810" spans="4:33" s="304" customFormat="1" ht="15.75" customHeight="1">
      <c r="D20810" s="305"/>
      <c r="AG20810" s="1954"/>
    </row>
    <row r="20812" spans="4:33" s="304" customFormat="1" ht="15.75" customHeight="1">
      <c r="D20812" s="305"/>
      <c r="AG20812" s="1954"/>
    </row>
    <row r="20814" spans="4:33" s="304" customFormat="1" ht="15.75" customHeight="1">
      <c r="D20814" s="305"/>
      <c r="AG20814" s="1954"/>
    </row>
    <row r="20816" spans="4:33" s="304" customFormat="1" ht="15.75" customHeight="1">
      <c r="D20816" s="305"/>
      <c r="AG20816" s="1954"/>
    </row>
    <row r="20818" spans="4:33" s="304" customFormat="1" ht="15.75" customHeight="1">
      <c r="D20818" s="305"/>
      <c r="AG20818" s="1954"/>
    </row>
    <row r="20820" spans="4:33" s="304" customFormat="1" ht="15.75" customHeight="1">
      <c r="D20820" s="305"/>
      <c r="AG20820" s="1954"/>
    </row>
    <row r="20822" spans="4:33" s="304" customFormat="1" ht="15.75" customHeight="1">
      <c r="D20822" s="305"/>
      <c r="AG20822" s="1954"/>
    </row>
    <row r="20824" spans="4:33" s="304" customFormat="1" ht="15.75" customHeight="1">
      <c r="D20824" s="305"/>
      <c r="AG20824" s="1954"/>
    </row>
    <row r="20826" spans="4:33" s="304" customFormat="1" ht="15.75" customHeight="1">
      <c r="D20826" s="305"/>
      <c r="AG20826" s="1954"/>
    </row>
    <row r="20828" spans="4:33" s="304" customFormat="1" ht="15.75" customHeight="1">
      <c r="D20828" s="305"/>
      <c r="AG20828" s="1954"/>
    </row>
    <row r="20830" spans="4:33" s="304" customFormat="1" ht="15.75" customHeight="1">
      <c r="D20830" s="305"/>
      <c r="AG20830" s="1954"/>
    </row>
    <row r="20832" spans="4:33" s="304" customFormat="1" ht="15.75" customHeight="1">
      <c r="D20832" s="305"/>
      <c r="AG20832" s="1954"/>
    </row>
    <row r="20834" spans="4:33" s="304" customFormat="1" ht="15.75" customHeight="1">
      <c r="D20834" s="305"/>
      <c r="AG20834" s="1954"/>
    </row>
    <row r="20836" spans="4:33" s="304" customFormat="1" ht="15.75" customHeight="1">
      <c r="D20836" s="305"/>
      <c r="AG20836" s="1954"/>
    </row>
    <row r="20838" spans="4:33" s="304" customFormat="1" ht="15.75" customHeight="1">
      <c r="D20838" s="305"/>
      <c r="AG20838" s="1954"/>
    </row>
    <row r="20840" spans="4:33" s="304" customFormat="1" ht="15.75" customHeight="1">
      <c r="D20840" s="305"/>
      <c r="AG20840" s="1954"/>
    </row>
    <row r="20842" spans="4:33" s="304" customFormat="1" ht="15.75" customHeight="1">
      <c r="D20842" s="305"/>
      <c r="AG20842" s="1954"/>
    </row>
    <row r="20844" spans="4:33" s="304" customFormat="1" ht="15.75" customHeight="1">
      <c r="D20844" s="305"/>
      <c r="AG20844" s="1954"/>
    </row>
    <row r="20846" spans="4:33" s="304" customFormat="1" ht="15.75" customHeight="1">
      <c r="D20846" s="305"/>
      <c r="AG20846" s="1954"/>
    </row>
    <row r="20848" spans="4:33" s="304" customFormat="1" ht="15.75" customHeight="1">
      <c r="D20848" s="305"/>
      <c r="AG20848" s="1954"/>
    </row>
    <row r="20850" spans="4:33" s="304" customFormat="1" ht="15.75" customHeight="1">
      <c r="D20850" s="305"/>
      <c r="AG20850" s="1954"/>
    </row>
    <row r="20852" spans="4:33" s="304" customFormat="1" ht="15.75" customHeight="1">
      <c r="D20852" s="305"/>
      <c r="AG20852" s="1954"/>
    </row>
    <row r="20854" spans="4:33" s="304" customFormat="1" ht="15.75" customHeight="1">
      <c r="D20854" s="305"/>
      <c r="AG20854" s="1954"/>
    </row>
    <row r="20856" spans="4:33" s="304" customFormat="1" ht="15.75" customHeight="1">
      <c r="D20856" s="305"/>
      <c r="AG20856" s="1954"/>
    </row>
    <row r="20858" spans="4:33" s="304" customFormat="1" ht="15.75" customHeight="1">
      <c r="D20858" s="305"/>
      <c r="AG20858" s="1954"/>
    </row>
    <row r="20860" spans="4:33" s="304" customFormat="1" ht="15.75" customHeight="1">
      <c r="D20860" s="305"/>
      <c r="AG20860" s="1954"/>
    </row>
    <row r="20862" spans="4:33" s="304" customFormat="1" ht="15.75" customHeight="1">
      <c r="D20862" s="305"/>
      <c r="AG20862" s="1954"/>
    </row>
    <row r="20864" spans="4:33" s="304" customFormat="1" ht="15.75" customHeight="1">
      <c r="D20864" s="305"/>
      <c r="AG20864" s="1954"/>
    </row>
    <row r="20866" spans="4:33" s="304" customFormat="1" ht="15.75" customHeight="1">
      <c r="D20866" s="305"/>
      <c r="AG20866" s="1954"/>
    </row>
    <row r="20868" spans="4:33" s="304" customFormat="1" ht="15.75" customHeight="1">
      <c r="D20868" s="305"/>
      <c r="AG20868" s="1954"/>
    </row>
    <row r="20870" spans="4:33" s="304" customFormat="1" ht="15.75" customHeight="1">
      <c r="D20870" s="305"/>
      <c r="AG20870" s="1954"/>
    </row>
    <row r="20872" spans="4:33" s="304" customFormat="1" ht="15.75" customHeight="1">
      <c r="D20872" s="305"/>
      <c r="AG20872" s="1954"/>
    </row>
    <row r="20874" spans="4:33" s="304" customFormat="1" ht="15.75" customHeight="1">
      <c r="D20874" s="305"/>
      <c r="AG20874" s="1954"/>
    </row>
    <row r="20876" spans="4:33" s="304" customFormat="1" ht="15.75" customHeight="1">
      <c r="D20876" s="305"/>
      <c r="AG20876" s="1954"/>
    </row>
    <row r="20878" spans="4:33" s="304" customFormat="1" ht="15.75" customHeight="1">
      <c r="D20878" s="305"/>
      <c r="AG20878" s="1954"/>
    </row>
    <row r="20880" spans="4:33" s="304" customFormat="1" ht="15.75" customHeight="1">
      <c r="D20880" s="305"/>
      <c r="AG20880" s="1954"/>
    </row>
    <row r="20882" spans="4:33" s="304" customFormat="1" ht="15.75" customHeight="1">
      <c r="D20882" s="305"/>
      <c r="AG20882" s="1954"/>
    </row>
    <row r="20884" spans="4:33" s="304" customFormat="1" ht="15.75" customHeight="1">
      <c r="D20884" s="305"/>
      <c r="AG20884" s="1954"/>
    </row>
    <row r="20886" spans="4:33" s="304" customFormat="1" ht="15.75" customHeight="1">
      <c r="D20886" s="305"/>
      <c r="AG20886" s="1954"/>
    </row>
    <row r="20888" spans="4:33" s="304" customFormat="1" ht="15.75" customHeight="1">
      <c r="D20888" s="305"/>
      <c r="AG20888" s="1954"/>
    </row>
    <row r="20890" spans="4:33" s="304" customFormat="1" ht="15.75" customHeight="1">
      <c r="D20890" s="305"/>
      <c r="AG20890" s="1954"/>
    </row>
    <row r="20892" spans="4:33" s="304" customFormat="1" ht="15.75" customHeight="1">
      <c r="D20892" s="305"/>
      <c r="AG20892" s="1954"/>
    </row>
    <row r="20894" spans="4:33" s="304" customFormat="1" ht="15.75" customHeight="1">
      <c r="D20894" s="305"/>
      <c r="AG20894" s="1954"/>
    </row>
    <row r="20896" spans="4:33" s="304" customFormat="1" ht="15.75" customHeight="1">
      <c r="D20896" s="305"/>
      <c r="AG20896" s="1954"/>
    </row>
    <row r="20898" spans="4:33" s="304" customFormat="1" ht="15.75" customHeight="1">
      <c r="D20898" s="305"/>
      <c r="AG20898" s="1954"/>
    </row>
    <row r="20900" spans="4:33" s="304" customFormat="1" ht="15.75" customHeight="1">
      <c r="D20900" s="305"/>
      <c r="AG20900" s="1954"/>
    </row>
    <row r="20902" spans="4:33" s="304" customFormat="1" ht="15.75" customHeight="1">
      <c r="D20902" s="305"/>
      <c r="AG20902" s="1954"/>
    </row>
    <row r="20904" spans="4:33" s="304" customFormat="1" ht="15.75" customHeight="1">
      <c r="D20904" s="305"/>
      <c r="AG20904" s="1954"/>
    </row>
    <row r="20906" spans="4:33" s="304" customFormat="1" ht="15.75" customHeight="1">
      <c r="D20906" s="305"/>
      <c r="AG20906" s="1954"/>
    </row>
    <row r="20908" spans="4:33" s="304" customFormat="1" ht="15.75" customHeight="1">
      <c r="D20908" s="305"/>
      <c r="AG20908" s="1954"/>
    </row>
    <row r="20910" spans="4:33" s="304" customFormat="1" ht="15.75" customHeight="1">
      <c r="D20910" s="305"/>
      <c r="AG20910" s="1954"/>
    </row>
    <row r="20912" spans="4:33" s="304" customFormat="1" ht="15.75" customHeight="1">
      <c r="D20912" s="305"/>
      <c r="AG20912" s="1954"/>
    </row>
    <row r="20914" spans="4:33" s="304" customFormat="1" ht="15.75" customHeight="1">
      <c r="D20914" s="305"/>
      <c r="AG20914" s="1954"/>
    </row>
    <row r="20916" spans="4:33" s="304" customFormat="1" ht="15.75" customHeight="1">
      <c r="D20916" s="305"/>
      <c r="AG20916" s="1954"/>
    </row>
    <row r="20918" spans="4:33" s="304" customFormat="1" ht="15.75" customHeight="1">
      <c r="D20918" s="305"/>
      <c r="AG20918" s="1954"/>
    </row>
    <row r="20920" spans="4:33" s="304" customFormat="1" ht="15.75" customHeight="1">
      <c r="D20920" s="305"/>
      <c r="AG20920" s="1954"/>
    </row>
    <row r="20922" spans="4:33" s="304" customFormat="1" ht="15.75" customHeight="1">
      <c r="D20922" s="305"/>
      <c r="AG20922" s="1954"/>
    </row>
    <row r="20924" spans="4:33" s="304" customFormat="1" ht="15.75" customHeight="1">
      <c r="D20924" s="305"/>
      <c r="AG20924" s="1954"/>
    </row>
    <row r="20926" spans="4:33" s="304" customFormat="1" ht="15.75" customHeight="1">
      <c r="D20926" s="305"/>
      <c r="AG20926" s="1954"/>
    </row>
    <row r="20928" spans="4:33" s="304" customFormat="1" ht="15.75" customHeight="1">
      <c r="D20928" s="305"/>
      <c r="AG20928" s="1954"/>
    </row>
    <row r="20930" spans="4:33" s="304" customFormat="1" ht="15.75" customHeight="1">
      <c r="D20930" s="305"/>
      <c r="AG20930" s="1954"/>
    </row>
    <row r="20932" spans="4:33" s="304" customFormat="1" ht="15.75" customHeight="1">
      <c r="D20932" s="305"/>
      <c r="AG20932" s="1954"/>
    </row>
    <row r="20934" spans="4:33" s="304" customFormat="1" ht="15.75" customHeight="1">
      <c r="D20934" s="305"/>
      <c r="AG20934" s="1954"/>
    </row>
    <row r="20936" spans="4:33" s="304" customFormat="1" ht="15.75" customHeight="1">
      <c r="D20936" s="305"/>
      <c r="AG20936" s="1954"/>
    </row>
    <row r="20938" spans="4:33" s="304" customFormat="1" ht="15.75" customHeight="1">
      <c r="D20938" s="305"/>
      <c r="AG20938" s="1954"/>
    </row>
    <row r="20940" spans="4:33" s="304" customFormat="1" ht="15.75" customHeight="1">
      <c r="D20940" s="305"/>
      <c r="AG20940" s="1954"/>
    </row>
    <row r="20942" spans="4:33" s="304" customFormat="1" ht="15.75" customHeight="1">
      <c r="D20942" s="305"/>
      <c r="AG20942" s="1954"/>
    </row>
    <row r="20944" spans="4:33" s="304" customFormat="1" ht="15.75" customHeight="1">
      <c r="D20944" s="305"/>
      <c r="AG20944" s="1954"/>
    </row>
    <row r="20946" spans="4:33" s="304" customFormat="1" ht="15.75" customHeight="1">
      <c r="D20946" s="305"/>
      <c r="AG20946" s="1954"/>
    </row>
    <row r="20948" spans="4:33" s="304" customFormat="1" ht="15.75" customHeight="1">
      <c r="D20948" s="305"/>
      <c r="AG20948" s="1954"/>
    </row>
    <row r="20950" spans="4:33" s="304" customFormat="1" ht="15.75" customHeight="1">
      <c r="D20950" s="305"/>
      <c r="AG20950" s="1954"/>
    </row>
    <row r="20952" spans="4:33" s="304" customFormat="1" ht="15.75" customHeight="1">
      <c r="D20952" s="305"/>
      <c r="AG20952" s="1954"/>
    </row>
    <row r="20954" spans="4:33" s="304" customFormat="1" ht="15.75" customHeight="1">
      <c r="D20954" s="305"/>
      <c r="AG20954" s="1954"/>
    </row>
    <row r="20956" spans="4:33" s="304" customFormat="1" ht="15.75" customHeight="1">
      <c r="D20956" s="305"/>
      <c r="AG20956" s="1954"/>
    </row>
    <row r="20958" spans="4:33" s="304" customFormat="1" ht="15.75" customHeight="1">
      <c r="D20958" s="305"/>
      <c r="AG20958" s="1954"/>
    </row>
    <row r="20960" spans="4:33" s="304" customFormat="1" ht="15.75" customHeight="1">
      <c r="D20960" s="305"/>
      <c r="AG20960" s="1954"/>
    </row>
    <row r="20962" spans="4:33" s="304" customFormat="1" ht="15.75" customHeight="1">
      <c r="D20962" s="305"/>
      <c r="AG20962" s="1954"/>
    </row>
    <row r="20964" spans="4:33" s="304" customFormat="1" ht="15.75" customHeight="1">
      <c r="D20964" s="305"/>
      <c r="AG20964" s="1954"/>
    </row>
    <row r="20966" spans="4:33" s="304" customFormat="1" ht="15.75" customHeight="1">
      <c r="D20966" s="305"/>
      <c r="AG20966" s="1954"/>
    </row>
    <row r="20968" spans="4:33" s="304" customFormat="1" ht="15.75" customHeight="1">
      <c r="D20968" s="305"/>
      <c r="AG20968" s="1954"/>
    </row>
    <row r="20970" spans="4:33" s="304" customFormat="1" ht="15.75" customHeight="1">
      <c r="D20970" s="305"/>
      <c r="AG20970" s="1954"/>
    </row>
    <row r="20972" spans="4:33" s="304" customFormat="1" ht="15.75" customHeight="1">
      <c r="D20972" s="305"/>
      <c r="AG20972" s="1954"/>
    </row>
    <row r="20974" spans="4:33" s="304" customFormat="1" ht="15.75" customHeight="1">
      <c r="D20974" s="305"/>
      <c r="AG20974" s="1954"/>
    </row>
    <row r="20976" spans="4:33" s="304" customFormat="1" ht="15.75" customHeight="1">
      <c r="D20976" s="305"/>
      <c r="AG20976" s="1954"/>
    </row>
    <row r="20978" spans="4:33" s="304" customFormat="1" ht="15.75" customHeight="1">
      <c r="D20978" s="305"/>
      <c r="AG20978" s="1954"/>
    </row>
    <row r="20980" spans="4:33" s="304" customFormat="1" ht="15.75" customHeight="1">
      <c r="D20980" s="305"/>
      <c r="AG20980" s="1954"/>
    </row>
    <row r="20982" spans="4:33" s="304" customFormat="1" ht="15.75" customHeight="1">
      <c r="D20982" s="305"/>
      <c r="AG20982" s="1954"/>
    </row>
    <row r="20984" spans="4:33" s="304" customFormat="1" ht="15.75" customHeight="1">
      <c r="D20984" s="305"/>
      <c r="AG20984" s="1954"/>
    </row>
    <row r="20986" spans="4:33" s="304" customFormat="1" ht="15.75" customHeight="1">
      <c r="D20986" s="305"/>
      <c r="AG20986" s="1954"/>
    </row>
    <row r="20988" spans="4:33" s="304" customFormat="1" ht="15.75" customHeight="1">
      <c r="D20988" s="305"/>
      <c r="AG20988" s="1954"/>
    </row>
    <row r="20990" spans="4:33" s="304" customFormat="1" ht="15.75" customHeight="1">
      <c r="D20990" s="305"/>
      <c r="AG20990" s="1954"/>
    </row>
    <row r="20992" spans="4:33" s="304" customFormat="1" ht="15.75" customHeight="1">
      <c r="D20992" s="305"/>
      <c r="AG20992" s="1954"/>
    </row>
    <row r="20994" spans="4:33" s="304" customFormat="1" ht="15.75" customHeight="1">
      <c r="D20994" s="305"/>
      <c r="AG20994" s="1954"/>
    </row>
    <row r="20996" spans="4:33" s="304" customFormat="1" ht="15.75" customHeight="1">
      <c r="D20996" s="305"/>
      <c r="AG20996" s="1954"/>
    </row>
    <row r="20998" spans="4:33" s="304" customFormat="1" ht="15.75" customHeight="1">
      <c r="D20998" s="305"/>
      <c r="AG20998" s="1954"/>
    </row>
    <row r="21000" spans="4:33" s="304" customFormat="1" ht="15.75" customHeight="1">
      <c r="D21000" s="305"/>
      <c r="AG21000" s="1954"/>
    </row>
    <row r="21002" spans="4:33" s="304" customFormat="1" ht="15.75" customHeight="1">
      <c r="D21002" s="305"/>
      <c r="AG21002" s="1954"/>
    </row>
    <row r="21004" spans="4:33" s="304" customFormat="1" ht="15.75" customHeight="1">
      <c r="D21004" s="305"/>
      <c r="AG21004" s="1954"/>
    </row>
    <row r="21006" spans="4:33" s="304" customFormat="1" ht="15.75" customHeight="1">
      <c r="D21006" s="305"/>
      <c r="AG21006" s="1954"/>
    </row>
    <row r="21008" spans="4:33" s="304" customFormat="1" ht="15.75" customHeight="1">
      <c r="D21008" s="305"/>
      <c r="AG21008" s="1954"/>
    </row>
    <row r="21010" spans="4:33" s="304" customFormat="1" ht="15.75" customHeight="1">
      <c r="D21010" s="305"/>
      <c r="AG21010" s="1954"/>
    </row>
    <row r="21012" spans="4:33" s="304" customFormat="1" ht="15.75" customHeight="1">
      <c r="D21012" s="305"/>
      <c r="AG21012" s="1954"/>
    </row>
    <row r="21014" spans="4:33" s="304" customFormat="1" ht="15.75" customHeight="1">
      <c r="D21014" s="305"/>
      <c r="AG21014" s="1954"/>
    </row>
    <row r="21016" spans="4:33" s="304" customFormat="1" ht="15.75" customHeight="1">
      <c r="D21016" s="305"/>
      <c r="AG21016" s="1954"/>
    </row>
    <row r="21018" spans="4:33" s="304" customFormat="1" ht="15.75" customHeight="1">
      <c r="D21018" s="305"/>
      <c r="AG21018" s="1954"/>
    </row>
    <row r="21020" spans="4:33" s="304" customFormat="1" ht="15.75" customHeight="1">
      <c r="D21020" s="305"/>
      <c r="AG21020" s="1954"/>
    </row>
    <row r="21022" spans="4:33" s="304" customFormat="1" ht="15.75" customHeight="1">
      <c r="D21022" s="305"/>
      <c r="AG21022" s="1954"/>
    </row>
    <row r="21024" spans="4:33" s="304" customFormat="1" ht="15.75" customHeight="1">
      <c r="D21024" s="305"/>
      <c r="AG21024" s="1954"/>
    </row>
    <row r="21026" spans="4:33" s="304" customFormat="1" ht="15.75" customHeight="1">
      <c r="D21026" s="305"/>
      <c r="AG21026" s="1954"/>
    </row>
    <row r="21028" spans="4:33" s="304" customFormat="1" ht="15.75" customHeight="1">
      <c r="D21028" s="305"/>
      <c r="AG21028" s="1954"/>
    </row>
    <row r="21030" spans="4:33" s="304" customFormat="1" ht="15.75" customHeight="1">
      <c r="D21030" s="305"/>
      <c r="AG21030" s="1954"/>
    </row>
    <row r="21032" spans="4:33" s="304" customFormat="1" ht="15.75" customHeight="1">
      <c r="D21032" s="305"/>
      <c r="AG21032" s="1954"/>
    </row>
    <row r="21034" spans="4:33" s="304" customFormat="1" ht="15.75" customHeight="1">
      <c r="D21034" s="305"/>
      <c r="AG21034" s="1954"/>
    </row>
    <row r="21036" spans="4:33" s="304" customFormat="1" ht="15.75" customHeight="1">
      <c r="D21036" s="305"/>
      <c r="AG21036" s="1954"/>
    </row>
    <row r="21038" spans="4:33" s="304" customFormat="1" ht="15.75" customHeight="1">
      <c r="D21038" s="305"/>
      <c r="AG21038" s="1954"/>
    </row>
    <row r="21040" spans="4:33" s="304" customFormat="1" ht="15.75" customHeight="1">
      <c r="D21040" s="305"/>
      <c r="AG21040" s="1954"/>
    </row>
    <row r="21042" spans="4:33" s="304" customFormat="1" ht="15.75" customHeight="1">
      <c r="D21042" s="305"/>
      <c r="AG21042" s="1954"/>
    </row>
    <row r="21044" spans="4:33" s="304" customFormat="1" ht="15.75" customHeight="1">
      <c r="D21044" s="305"/>
      <c r="AG21044" s="1954"/>
    </row>
    <row r="21046" spans="4:33" s="304" customFormat="1" ht="15.75" customHeight="1">
      <c r="D21046" s="305"/>
      <c r="AG21046" s="1954"/>
    </row>
    <row r="21048" spans="4:33" s="304" customFormat="1" ht="15.75" customHeight="1">
      <c r="D21048" s="305"/>
      <c r="AG21048" s="1954"/>
    </row>
    <row r="21050" spans="4:33" s="304" customFormat="1" ht="15.75" customHeight="1">
      <c r="D21050" s="305"/>
      <c r="AG21050" s="1954"/>
    </row>
    <row r="21052" spans="4:33" s="304" customFormat="1" ht="15.75" customHeight="1">
      <c r="D21052" s="305"/>
      <c r="AG21052" s="1954"/>
    </row>
    <row r="21054" spans="4:33" s="304" customFormat="1" ht="15.75" customHeight="1">
      <c r="D21054" s="305"/>
      <c r="AG21054" s="1954"/>
    </row>
    <row r="21056" spans="4:33" s="304" customFormat="1" ht="15.75" customHeight="1">
      <c r="D21056" s="305"/>
      <c r="AG21056" s="1954"/>
    </row>
    <row r="21058" spans="4:33" s="304" customFormat="1" ht="15.75" customHeight="1">
      <c r="D21058" s="305"/>
      <c r="AG21058" s="1954"/>
    </row>
    <row r="21060" spans="4:33" s="304" customFormat="1" ht="15.75" customHeight="1">
      <c r="D21060" s="305"/>
      <c r="AG21060" s="1954"/>
    </row>
    <row r="21062" spans="4:33" s="304" customFormat="1" ht="15.75" customHeight="1">
      <c r="D21062" s="305"/>
      <c r="AG21062" s="1954"/>
    </row>
    <row r="21064" spans="4:33" s="304" customFormat="1" ht="15.75" customHeight="1">
      <c r="D21064" s="305"/>
      <c r="AG21064" s="1954"/>
    </row>
    <row r="21066" spans="4:33" s="304" customFormat="1" ht="15.75" customHeight="1">
      <c r="D21066" s="305"/>
      <c r="AG21066" s="1954"/>
    </row>
    <row r="21068" spans="4:33" s="304" customFormat="1" ht="15.75" customHeight="1">
      <c r="D21068" s="305"/>
      <c r="AG21068" s="1954"/>
    </row>
    <row r="21070" spans="4:33" s="304" customFormat="1" ht="15.75" customHeight="1">
      <c r="D21070" s="305"/>
      <c r="AG21070" s="1954"/>
    </row>
    <row r="21072" spans="4:33" s="304" customFormat="1" ht="15.75" customHeight="1">
      <c r="D21072" s="305"/>
      <c r="AG21072" s="1954"/>
    </row>
    <row r="21074" spans="4:33" s="304" customFormat="1" ht="15.75" customHeight="1">
      <c r="D21074" s="305"/>
      <c r="AG21074" s="1954"/>
    </row>
    <row r="21076" spans="4:33" s="304" customFormat="1" ht="15.75" customHeight="1">
      <c r="D21076" s="305"/>
      <c r="AG21076" s="1954"/>
    </row>
    <row r="21078" spans="4:33" s="304" customFormat="1" ht="15.75" customHeight="1">
      <c r="D21078" s="305"/>
      <c r="AG21078" s="1954"/>
    </row>
    <row r="21080" spans="4:33" s="304" customFormat="1" ht="15.75" customHeight="1">
      <c r="D21080" s="305"/>
      <c r="AG21080" s="1954"/>
    </row>
    <row r="21082" spans="4:33" s="304" customFormat="1" ht="15.75" customHeight="1">
      <c r="D21082" s="305"/>
      <c r="AG21082" s="1954"/>
    </row>
    <row r="21084" spans="4:33" s="304" customFormat="1" ht="15.75" customHeight="1">
      <c r="D21084" s="305"/>
      <c r="AG21084" s="1954"/>
    </row>
    <row r="21086" spans="4:33" s="304" customFormat="1" ht="15.75" customHeight="1">
      <c r="D21086" s="305"/>
      <c r="AG21086" s="1954"/>
    </row>
    <row r="21088" spans="4:33" s="304" customFormat="1" ht="15.75" customHeight="1">
      <c r="D21088" s="305"/>
      <c r="AG21088" s="1954"/>
    </row>
    <row r="21090" spans="4:33" s="304" customFormat="1" ht="15.75" customHeight="1">
      <c r="D21090" s="305"/>
      <c r="AG21090" s="1954"/>
    </row>
    <row r="21092" spans="4:33" s="304" customFormat="1" ht="15.75" customHeight="1">
      <c r="D21092" s="305"/>
      <c r="AG21092" s="1954"/>
    </row>
    <row r="21094" spans="4:33" s="304" customFormat="1" ht="15.75" customHeight="1">
      <c r="D21094" s="305"/>
      <c r="AG21094" s="1954"/>
    </row>
    <row r="21096" spans="4:33" s="304" customFormat="1" ht="15.75" customHeight="1">
      <c r="D21096" s="305"/>
      <c r="AG21096" s="1954"/>
    </row>
    <row r="21098" spans="4:33" s="304" customFormat="1" ht="15.75" customHeight="1">
      <c r="D21098" s="305"/>
      <c r="AG21098" s="1954"/>
    </row>
    <row r="21100" spans="4:33" s="304" customFormat="1" ht="15.75" customHeight="1">
      <c r="D21100" s="305"/>
      <c r="AG21100" s="1954"/>
    </row>
    <row r="21102" spans="4:33" s="304" customFormat="1" ht="15.75" customHeight="1">
      <c r="D21102" s="305"/>
      <c r="AG21102" s="1954"/>
    </row>
    <row r="21104" spans="4:33" s="304" customFormat="1" ht="15.75" customHeight="1">
      <c r="D21104" s="305"/>
      <c r="AG21104" s="1954"/>
    </row>
    <row r="21106" spans="4:33" s="304" customFormat="1" ht="15.75" customHeight="1">
      <c r="D21106" s="305"/>
      <c r="AG21106" s="1954"/>
    </row>
    <row r="21108" spans="4:33" s="304" customFormat="1" ht="15.75" customHeight="1">
      <c r="D21108" s="305"/>
      <c r="AG21108" s="1954"/>
    </row>
    <row r="21110" spans="4:33" s="304" customFormat="1" ht="15.75" customHeight="1">
      <c r="D21110" s="305"/>
      <c r="AG21110" s="1954"/>
    </row>
    <row r="21112" spans="4:33" s="304" customFormat="1" ht="15.75" customHeight="1">
      <c r="D21112" s="305"/>
      <c r="AG21112" s="1954"/>
    </row>
    <row r="21114" spans="4:33" s="304" customFormat="1" ht="15.75" customHeight="1">
      <c r="D21114" s="305"/>
      <c r="AG21114" s="1954"/>
    </row>
    <row r="21116" spans="4:33" s="304" customFormat="1" ht="15.75" customHeight="1">
      <c r="D21116" s="305"/>
      <c r="AG21116" s="1954"/>
    </row>
    <row r="21118" spans="4:33" s="304" customFormat="1" ht="15.75" customHeight="1">
      <c r="D21118" s="305"/>
      <c r="AG21118" s="1954"/>
    </row>
    <row r="21120" spans="4:33" s="304" customFormat="1" ht="15.75" customHeight="1">
      <c r="D21120" s="305"/>
      <c r="AG21120" s="1954"/>
    </row>
    <row r="21122" spans="4:33" s="304" customFormat="1" ht="15.75" customHeight="1">
      <c r="D21122" s="305"/>
      <c r="AG21122" s="1954"/>
    </row>
    <row r="21124" spans="4:33" s="304" customFormat="1" ht="15.75" customHeight="1">
      <c r="D21124" s="305"/>
      <c r="AG21124" s="1954"/>
    </row>
    <row r="21126" spans="4:33" s="304" customFormat="1" ht="15.75" customHeight="1">
      <c r="D21126" s="305"/>
      <c r="AG21126" s="1954"/>
    </row>
    <row r="21128" spans="4:33" s="304" customFormat="1" ht="15.75" customHeight="1">
      <c r="D21128" s="305"/>
      <c r="AG21128" s="1954"/>
    </row>
    <row r="21130" spans="4:33" s="304" customFormat="1" ht="15.75" customHeight="1">
      <c r="D21130" s="305"/>
      <c r="AG21130" s="1954"/>
    </row>
    <row r="21132" spans="4:33" s="304" customFormat="1" ht="15.75" customHeight="1">
      <c r="D21132" s="305"/>
      <c r="AG21132" s="1954"/>
    </row>
    <row r="21134" spans="4:33" s="304" customFormat="1" ht="15.75" customHeight="1">
      <c r="D21134" s="305"/>
      <c r="AG21134" s="1954"/>
    </row>
    <row r="21136" spans="4:33" s="304" customFormat="1" ht="15.75" customHeight="1">
      <c r="D21136" s="305"/>
      <c r="AG21136" s="1954"/>
    </row>
    <row r="21138" spans="4:33" s="304" customFormat="1" ht="15.75" customHeight="1">
      <c r="D21138" s="305"/>
      <c r="AG21138" s="1954"/>
    </row>
    <row r="21140" spans="4:33" s="304" customFormat="1" ht="15.75" customHeight="1">
      <c r="D21140" s="305"/>
      <c r="AG21140" s="1954"/>
    </row>
    <row r="21142" spans="4:33" s="304" customFormat="1" ht="15.75" customHeight="1">
      <c r="D21142" s="305"/>
      <c r="AG21142" s="1954"/>
    </row>
    <row r="21144" spans="4:33" s="304" customFormat="1" ht="15.75" customHeight="1">
      <c r="D21144" s="305"/>
      <c r="AG21144" s="1954"/>
    </row>
    <row r="21146" spans="4:33" s="304" customFormat="1" ht="15.75" customHeight="1">
      <c r="D21146" s="305"/>
      <c r="AG21146" s="1954"/>
    </row>
    <row r="21148" spans="4:33" s="304" customFormat="1" ht="15.75" customHeight="1">
      <c r="D21148" s="305"/>
      <c r="AG21148" s="1954"/>
    </row>
    <row r="21150" spans="4:33" s="304" customFormat="1" ht="15.75" customHeight="1">
      <c r="D21150" s="305"/>
      <c r="AG21150" s="1954"/>
    </row>
    <row r="21152" spans="4:33" s="304" customFormat="1" ht="15.75" customHeight="1">
      <c r="D21152" s="305"/>
      <c r="AG21152" s="1954"/>
    </row>
    <row r="21154" spans="4:33" s="304" customFormat="1" ht="15.75" customHeight="1">
      <c r="D21154" s="305"/>
      <c r="AG21154" s="1954"/>
    </row>
    <row r="21156" spans="4:33" s="304" customFormat="1" ht="15.75" customHeight="1">
      <c r="D21156" s="305"/>
      <c r="AG21156" s="1954"/>
    </row>
    <row r="21158" spans="4:33" s="304" customFormat="1" ht="15.75" customHeight="1">
      <c r="D21158" s="305"/>
      <c r="AG21158" s="1954"/>
    </row>
    <row r="21160" spans="4:33" s="304" customFormat="1" ht="15.75" customHeight="1">
      <c r="D21160" s="305"/>
      <c r="AG21160" s="1954"/>
    </row>
    <row r="21162" spans="4:33" s="304" customFormat="1" ht="15.75" customHeight="1">
      <c r="D21162" s="305"/>
      <c r="AG21162" s="1954"/>
    </row>
    <row r="21164" spans="4:33" s="304" customFormat="1" ht="15.75" customHeight="1">
      <c r="D21164" s="305"/>
      <c r="AG21164" s="1954"/>
    </row>
    <row r="21166" spans="4:33" s="304" customFormat="1" ht="15.75" customHeight="1">
      <c r="D21166" s="305"/>
      <c r="AG21166" s="1954"/>
    </row>
    <row r="21168" spans="4:33" s="304" customFormat="1" ht="15.75" customHeight="1">
      <c r="D21168" s="305"/>
      <c r="AG21168" s="1954"/>
    </row>
    <row r="21170" spans="4:33" s="304" customFormat="1" ht="15.75" customHeight="1">
      <c r="D21170" s="305"/>
      <c r="AG21170" s="1954"/>
    </row>
    <row r="21172" spans="4:33" s="304" customFormat="1" ht="15.75" customHeight="1">
      <c r="D21172" s="305"/>
      <c r="AG21172" s="1954"/>
    </row>
    <row r="21174" spans="4:33" s="304" customFormat="1" ht="15.75" customHeight="1">
      <c r="D21174" s="305"/>
      <c r="AG21174" s="1954"/>
    </row>
    <row r="21176" spans="4:33" s="304" customFormat="1" ht="15.75" customHeight="1">
      <c r="D21176" s="305"/>
      <c r="AG21176" s="1954"/>
    </row>
    <row r="21178" spans="4:33" s="304" customFormat="1" ht="15.75" customHeight="1">
      <c r="D21178" s="305"/>
      <c r="AG21178" s="1954"/>
    </row>
    <row r="21180" spans="4:33" s="304" customFormat="1" ht="15.75" customHeight="1">
      <c r="D21180" s="305"/>
      <c r="AG21180" s="1954"/>
    </row>
    <row r="21182" spans="4:33" s="304" customFormat="1" ht="15.75" customHeight="1">
      <c r="D21182" s="305"/>
      <c r="AG21182" s="1954"/>
    </row>
    <row r="21184" spans="4:33" s="304" customFormat="1" ht="15.75" customHeight="1">
      <c r="D21184" s="305"/>
      <c r="AG21184" s="1954"/>
    </row>
    <row r="21186" spans="4:33" s="304" customFormat="1" ht="15.75" customHeight="1">
      <c r="D21186" s="305"/>
      <c r="AG21186" s="1954"/>
    </row>
    <row r="21188" spans="4:33" s="304" customFormat="1" ht="15.75" customHeight="1">
      <c r="D21188" s="305"/>
      <c r="AG21188" s="1954"/>
    </row>
    <row r="21190" spans="4:33" s="304" customFormat="1" ht="15.75" customHeight="1">
      <c r="D21190" s="305"/>
      <c r="AG21190" s="1954"/>
    </row>
    <row r="21192" spans="4:33" s="304" customFormat="1" ht="15.75" customHeight="1">
      <c r="D21192" s="305"/>
      <c r="AG21192" s="1954"/>
    </row>
    <row r="21194" spans="4:33" s="304" customFormat="1" ht="15.75" customHeight="1">
      <c r="D21194" s="305"/>
      <c r="AG21194" s="1954"/>
    </row>
    <row r="21196" spans="4:33" s="304" customFormat="1" ht="15.75" customHeight="1">
      <c r="D21196" s="305"/>
      <c r="AG21196" s="1954"/>
    </row>
    <row r="21198" spans="4:33" s="304" customFormat="1" ht="15.75" customHeight="1">
      <c r="D21198" s="305"/>
      <c r="AG21198" s="1954"/>
    </row>
    <row r="21200" spans="4:33" s="304" customFormat="1" ht="15.75" customHeight="1">
      <c r="D21200" s="305"/>
      <c r="AG21200" s="1954"/>
    </row>
    <row r="21202" spans="4:33" s="304" customFormat="1" ht="15.75" customHeight="1">
      <c r="D21202" s="305"/>
      <c r="AG21202" s="1954"/>
    </row>
    <row r="21204" spans="4:33" s="304" customFormat="1" ht="15.75" customHeight="1">
      <c r="D21204" s="305"/>
      <c r="AG21204" s="1954"/>
    </row>
    <row r="21206" spans="4:33" s="304" customFormat="1" ht="15.75" customHeight="1">
      <c r="D21206" s="305"/>
      <c r="AG21206" s="1954"/>
    </row>
    <row r="21208" spans="4:33" s="304" customFormat="1" ht="15.75" customHeight="1">
      <c r="D21208" s="305"/>
      <c r="AG21208" s="1954"/>
    </row>
    <row r="21210" spans="4:33" s="304" customFormat="1" ht="15.75" customHeight="1">
      <c r="D21210" s="305"/>
      <c r="AG21210" s="1954"/>
    </row>
    <row r="21212" spans="4:33" s="304" customFormat="1" ht="15.75" customHeight="1">
      <c r="D21212" s="305"/>
      <c r="AG21212" s="1954"/>
    </row>
    <row r="21214" spans="4:33" s="304" customFormat="1" ht="15.75" customHeight="1">
      <c r="D21214" s="305"/>
      <c r="AG21214" s="1954"/>
    </row>
    <row r="21216" spans="4:33" s="304" customFormat="1" ht="15.75" customHeight="1">
      <c r="D21216" s="305"/>
      <c r="AG21216" s="1954"/>
    </row>
    <row r="21218" spans="4:33" s="304" customFormat="1" ht="15.75" customHeight="1">
      <c r="D21218" s="305"/>
      <c r="AG21218" s="1954"/>
    </row>
    <row r="21220" spans="4:33" s="304" customFormat="1" ht="15.75" customHeight="1">
      <c r="D21220" s="305"/>
      <c r="AG21220" s="1954"/>
    </row>
    <row r="21222" spans="4:33" s="304" customFormat="1" ht="15.75" customHeight="1">
      <c r="D21222" s="305"/>
      <c r="AG21222" s="1954"/>
    </row>
    <row r="21224" spans="4:33" s="304" customFormat="1" ht="15.75" customHeight="1">
      <c r="D21224" s="305"/>
      <c r="AG21224" s="1954"/>
    </row>
    <row r="21226" spans="4:33" s="304" customFormat="1" ht="15.75" customHeight="1">
      <c r="D21226" s="305"/>
      <c r="AG21226" s="1954"/>
    </row>
    <row r="21228" spans="4:33" s="304" customFormat="1" ht="15.75" customHeight="1">
      <c r="D21228" s="305"/>
      <c r="AG21228" s="1954"/>
    </row>
    <row r="21230" spans="4:33" s="304" customFormat="1" ht="15.75" customHeight="1">
      <c r="D21230" s="305"/>
      <c r="AG21230" s="1954"/>
    </row>
    <row r="21232" spans="4:33" s="304" customFormat="1" ht="15.75" customHeight="1">
      <c r="D21232" s="305"/>
      <c r="AG21232" s="1954"/>
    </row>
    <row r="21234" spans="4:33" s="304" customFormat="1" ht="15.75" customHeight="1">
      <c r="D21234" s="305"/>
      <c r="AG21234" s="1954"/>
    </row>
    <row r="21236" spans="4:33" s="304" customFormat="1" ht="15.75" customHeight="1">
      <c r="D21236" s="305"/>
      <c r="AG21236" s="1954"/>
    </row>
    <row r="21238" spans="4:33" s="304" customFormat="1" ht="15.75" customHeight="1">
      <c r="D21238" s="305"/>
      <c r="AG21238" s="1954"/>
    </row>
    <row r="21240" spans="4:33" s="304" customFormat="1" ht="15.75" customHeight="1">
      <c r="D21240" s="305"/>
      <c r="AG21240" s="1954"/>
    </row>
    <row r="21242" spans="4:33" s="304" customFormat="1" ht="15.75" customHeight="1">
      <c r="D21242" s="305"/>
      <c r="AG21242" s="1954"/>
    </row>
    <row r="21244" spans="4:33" s="304" customFormat="1" ht="15.75" customHeight="1">
      <c r="D21244" s="305"/>
      <c r="AG21244" s="1954"/>
    </row>
    <row r="21246" spans="4:33" s="304" customFormat="1" ht="15.75" customHeight="1">
      <c r="D21246" s="305"/>
      <c r="AG21246" s="1954"/>
    </row>
    <row r="21248" spans="4:33" s="304" customFormat="1" ht="15.75" customHeight="1">
      <c r="D21248" s="305"/>
      <c r="AG21248" s="1954"/>
    </row>
    <row r="21250" spans="4:33" s="304" customFormat="1" ht="15.75" customHeight="1">
      <c r="D21250" s="305"/>
      <c r="AG21250" s="1954"/>
    </row>
    <row r="21252" spans="4:33" s="304" customFormat="1" ht="15.75" customHeight="1">
      <c r="D21252" s="305"/>
      <c r="AG21252" s="1954"/>
    </row>
    <row r="21254" spans="4:33" s="304" customFormat="1" ht="15.75" customHeight="1">
      <c r="D21254" s="305"/>
      <c r="AG21254" s="1954"/>
    </row>
    <row r="21256" spans="4:33" s="304" customFormat="1" ht="15.75" customHeight="1">
      <c r="D21256" s="305"/>
      <c r="AG21256" s="1954"/>
    </row>
    <row r="21258" spans="4:33" s="304" customFormat="1" ht="15.75" customHeight="1">
      <c r="D21258" s="305"/>
      <c r="AG21258" s="1954"/>
    </row>
    <row r="21260" spans="4:33" s="304" customFormat="1" ht="15.75" customHeight="1">
      <c r="D21260" s="305"/>
      <c r="AG21260" s="1954"/>
    </row>
    <row r="21262" spans="4:33" s="304" customFormat="1" ht="15.75" customHeight="1">
      <c r="D21262" s="305"/>
      <c r="AG21262" s="1954"/>
    </row>
    <row r="21264" spans="4:33" s="304" customFormat="1" ht="15.75" customHeight="1">
      <c r="D21264" s="305"/>
      <c r="AG21264" s="1954"/>
    </row>
    <row r="21266" spans="4:33" s="304" customFormat="1" ht="15.75" customHeight="1">
      <c r="D21266" s="305"/>
      <c r="AG21266" s="1954"/>
    </row>
    <row r="21268" spans="4:33" s="304" customFormat="1" ht="15.75" customHeight="1">
      <c r="D21268" s="305"/>
      <c r="AG21268" s="1954"/>
    </row>
    <row r="21270" spans="4:33" s="304" customFormat="1" ht="15.75" customHeight="1">
      <c r="D21270" s="305"/>
      <c r="AG21270" s="1954"/>
    </row>
    <row r="21272" spans="4:33" s="304" customFormat="1" ht="15.75" customHeight="1">
      <c r="D21272" s="305"/>
      <c r="AG21272" s="1954"/>
    </row>
    <row r="21274" spans="4:33" s="304" customFormat="1" ht="15.75" customHeight="1">
      <c r="D21274" s="305"/>
      <c r="AG21274" s="1954"/>
    </row>
    <row r="21276" spans="4:33" s="304" customFormat="1" ht="15.75" customHeight="1">
      <c r="D21276" s="305"/>
      <c r="AG21276" s="1954"/>
    </row>
    <row r="21278" spans="4:33" s="304" customFormat="1" ht="15.75" customHeight="1">
      <c r="D21278" s="305"/>
      <c r="AG21278" s="1954"/>
    </row>
    <row r="21280" spans="4:33" s="304" customFormat="1" ht="15.75" customHeight="1">
      <c r="D21280" s="305"/>
      <c r="AG21280" s="1954"/>
    </row>
    <row r="21282" spans="4:33" s="304" customFormat="1" ht="15.75" customHeight="1">
      <c r="D21282" s="305"/>
      <c r="AG21282" s="1954"/>
    </row>
    <row r="21284" spans="4:33" s="304" customFormat="1" ht="15.75" customHeight="1">
      <c r="D21284" s="305"/>
      <c r="AG21284" s="1954"/>
    </row>
    <row r="21286" spans="4:33" s="304" customFormat="1" ht="15.75" customHeight="1">
      <c r="D21286" s="305"/>
      <c r="AG21286" s="1954"/>
    </row>
    <row r="21288" spans="4:33" s="304" customFormat="1" ht="15.75" customHeight="1">
      <c r="D21288" s="305"/>
      <c r="AG21288" s="1954"/>
    </row>
    <row r="21290" spans="4:33" s="304" customFormat="1" ht="15.75" customHeight="1">
      <c r="D21290" s="305"/>
      <c r="AG21290" s="1954"/>
    </row>
    <row r="21292" spans="4:33" s="304" customFormat="1" ht="15.75" customHeight="1">
      <c r="D21292" s="305"/>
      <c r="AG21292" s="1954"/>
    </row>
    <row r="21294" spans="4:33" s="304" customFormat="1" ht="15.75" customHeight="1">
      <c r="D21294" s="305"/>
      <c r="AG21294" s="1954"/>
    </row>
    <row r="21296" spans="4:33" s="304" customFormat="1" ht="15.75" customHeight="1">
      <c r="D21296" s="305"/>
      <c r="AG21296" s="1954"/>
    </row>
    <row r="21298" spans="4:33" s="304" customFormat="1" ht="15.75" customHeight="1">
      <c r="D21298" s="305"/>
      <c r="AG21298" s="1954"/>
    </row>
    <row r="21300" spans="4:33" s="304" customFormat="1" ht="15.75" customHeight="1">
      <c r="D21300" s="305"/>
      <c r="AG21300" s="1954"/>
    </row>
    <row r="21302" spans="4:33" s="304" customFormat="1" ht="15.75" customHeight="1">
      <c r="D21302" s="305"/>
      <c r="AG21302" s="1954"/>
    </row>
    <row r="21304" spans="4:33" s="304" customFormat="1" ht="15.75" customHeight="1">
      <c r="D21304" s="305"/>
      <c r="AG21304" s="1954"/>
    </row>
    <row r="21306" spans="4:33" s="304" customFormat="1" ht="15.75" customHeight="1">
      <c r="D21306" s="305"/>
      <c r="AG21306" s="1954"/>
    </row>
    <row r="21308" spans="4:33" s="304" customFormat="1" ht="15.75" customHeight="1">
      <c r="D21308" s="305"/>
      <c r="AG21308" s="1954"/>
    </row>
    <row r="21310" spans="4:33" s="304" customFormat="1" ht="15.75" customHeight="1">
      <c r="D21310" s="305"/>
      <c r="AG21310" s="1954"/>
    </row>
    <row r="21312" spans="4:33" s="304" customFormat="1" ht="15.75" customHeight="1">
      <c r="D21312" s="305"/>
      <c r="AG21312" s="1954"/>
    </row>
    <row r="21314" spans="4:33" s="304" customFormat="1" ht="15.75" customHeight="1">
      <c r="D21314" s="305"/>
      <c r="AG21314" s="1954"/>
    </row>
    <row r="21316" spans="4:33" s="304" customFormat="1" ht="15.75" customHeight="1">
      <c r="D21316" s="305"/>
      <c r="AG21316" s="1954"/>
    </row>
    <row r="21318" spans="4:33" s="304" customFormat="1" ht="15.75" customHeight="1">
      <c r="D21318" s="305"/>
      <c r="AG21318" s="1954"/>
    </row>
    <row r="21320" spans="4:33" s="304" customFormat="1" ht="15.75" customHeight="1">
      <c r="D21320" s="305"/>
      <c r="AG21320" s="1954"/>
    </row>
    <row r="21322" spans="4:33" s="304" customFormat="1" ht="15.75" customHeight="1">
      <c r="D21322" s="305"/>
      <c r="AG21322" s="1954"/>
    </row>
    <row r="21324" spans="4:33" s="304" customFormat="1" ht="15.75" customHeight="1">
      <c r="D21324" s="305"/>
      <c r="AG21324" s="1954"/>
    </row>
    <row r="21326" spans="4:33" s="304" customFormat="1" ht="15.75" customHeight="1">
      <c r="D21326" s="305"/>
      <c r="AG21326" s="1954"/>
    </row>
    <row r="21328" spans="4:33" s="304" customFormat="1" ht="15.75" customHeight="1">
      <c r="D21328" s="305"/>
      <c r="AG21328" s="1954"/>
    </row>
    <row r="21330" spans="4:33" s="304" customFormat="1" ht="15.75" customHeight="1">
      <c r="D21330" s="305"/>
      <c r="AG21330" s="1954"/>
    </row>
    <row r="21332" spans="4:33" s="304" customFormat="1" ht="15.75" customHeight="1">
      <c r="D21332" s="305"/>
      <c r="AG21332" s="1954"/>
    </row>
    <row r="21334" spans="4:33" s="304" customFormat="1" ht="15.75" customHeight="1">
      <c r="D21334" s="305"/>
      <c r="AG21334" s="1954"/>
    </row>
    <row r="21336" spans="4:33" s="304" customFormat="1" ht="15.75" customHeight="1">
      <c r="D21336" s="305"/>
      <c r="AG21336" s="1954"/>
    </row>
    <row r="21338" spans="4:33" s="304" customFormat="1" ht="15.75" customHeight="1">
      <c r="D21338" s="305"/>
      <c r="AG21338" s="1954"/>
    </row>
    <row r="21340" spans="4:33" s="304" customFormat="1" ht="15.75" customHeight="1">
      <c r="D21340" s="305"/>
      <c r="AG21340" s="1954"/>
    </row>
    <row r="21342" spans="4:33" s="304" customFormat="1" ht="15.75" customHeight="1">
      <c r="D21342" s="305"/>
      <c r="AG21342" s="1954"/>
    </row>
    <row r="21344" spans="4:33" s="304" customFormat="1" ht="15.75" customHeight="1">
      <c r="D21344" s="305"/>
      <c r="AG21344" s="1954"/>
    </row>
    <row r="21346" spans="4:33" s="304" customFormat="1" ht="15.75" customHeight="1">
      <c r="D21346" s="305"/>
      <c r="AG21346" s="1954"/>
    </row>
    <row r="21348" spans="4:33" s="304" customFormat="1" ht="15.75" customHeight="1">
      <c r="D21348" s="305"/>
      <c r="AG21348" s="1954"/>
    </row>
    <row r="21350" spans="4:33" s="304" customFormat="1" ht="15.75" customHeight="1">
      <c r="D21350" s="305"/>
      <c r="AG21350" s="1954"/>
    </row>
    <row r="21352" spans="4:33" s="304" customFormat="1" ht="15.75" customHeight="1">
      <c r="D21352" s="305"/>
      <c r="AG21352" s="1954"/>
    </row>
    <row r="21354" spans="4:33" s="304" customFormat="1" ht="15.75" customHeight="1">
      <c r="D21354" s="305"/>
      <c r="AG21354" s="1954"/>
    </row>
    <row r="21356" spans="4:33" s="304" customFormat="1" ht="15.75" customHeight="1">
      <c r="D21356" s="305"/>
      <c r="AG21356" s="1954"/>
    </row>
    <row r="21358" spans="4:33" s="304" customFormat="1" ht="15.75" customHeight="1">
      <c r="D21358" s="305"/>
      <c r="AG21358" s="1954"/>
    </row>
    <row r="21360" spans="4:33" s="304" customFormat="1" ht="15.75" customHeight="1">
      <c r="D21360" s="305"/>
      <c r="AG21360" s="1954"/>
    </row>
    <row r="21362" spans="4:33" s="304" customFormat="1" ht="15.75" customHeight="1">
      <c r="D21362" s="305"/>
      <c r="AG21362" s="1954"/>
    </row>
    <row r="21364" spans="4:33" s="304" customFormat="1" ht="15.75" customHeight="1">
      <c r="D21364" s="305"/>
      <c r="AG21364" s="1954"/>
    </row>
    <row r="21366" spans="4:33" s="304" customFormat="1" ht="15.75" customHeight="1">
      <c r="D21366" s="305"/>
      <c r="AG21366" s="1954"/>
    </row>
    <row r="21368" spans="4:33" s="304" customFormat="1" ht="15.75" customHeight="1">
      <c r="D21368" s="305"/>
      <c r="AG21368" s="1954"/>
    </row>
    <row r="21370" spans="4:33" s="304" customFormat="1" ht="15.75" customHeight="1">
      <c r="D21370" s="305"/>
      <c r="AG21370" s="1954"/>
    </row>
    <row r="21372" spans="4:33" s="304" customFormat="1" ht="15.75" customHeight="1">
      <c r="D21372" s="305"/>
      <c r="AG21372" s="1954"/>
    </row>
    <row r="21374" spans="4:33" s="304" customFormat="1" ht="15.75" customHeight="1">
      <c r="D21374" s="305"/>
      <c r="AG21374" s="1954"/>
    </row>
    <row r="21376" spans="4:33" s="304" customFormat="1" ht="15.75" customHeight="1">
      <c r="D21376" s="305"/>
      <c r="AG21376" s="1954"/>
    </row>
    <row r="21378" spans="4:33" s="304" customFormat="1" ht="15.75" customHeight="1">
      <c r="D21378" s="305"/>
      <c r="AG21378" s="1954"/>
    </row>
    <row r="21380" spans="4:33" s="304" customFormat="1" ht="15.75" customHeight="1">
      <c r="D21380" s="305"/>
      <c r="AG21380" s="1954"/>
    </row>
    <row r="21382" spans="4:33" s="304" customFormat="1" ht="15.75" customHeight="1">
      <c r="D21382" s="305"/>
      <c r="AG21382" s="1954"/>
    </row>
    <row r="21384" spans="4:33" s="304" customFormat="1" ht="15.75" customHeight="1">
      <c r="D21384" s="305"/>
      <c r="AG21384" s="1954"/>
    </row>
    <row r="21386" spans="4:33" s="304" customFormat="1" ht="15.75" customHeight="1">
      <c r="D21386" s="305"/>
      <c r="AG21386" s="1954"/>
    </row>
    <row r="21388" spans="4:33" s="304" customFormat="1" ht="15.75" customHeight="1">
      <c r="D21388" s="305"/>
      <c r="AG21388" s="1954"/>
    </row>
    <row r="21390" spans="4:33" s="304" customFormat="1" ht="15.75" customHeight="1">
      <c r="D21390" s="305"/>
      <c r="AG21390" s="1954"/>
    </row>
    <row r="21392" spans="4:33" s="304" customFormat="1" ht="15.75" customHeight="1">
      <c r="D21392" s="305"/>
      <c r="AG21392" s="1954"/>
    </row>
    <row r="21394" spans="4:33" s="304" customFormat="1" ht="15.75" customHeight="1">
      <c r="D21394" s="305"/>
      <c r="AG21394" s="1954"/>
    </row>
    <row r="21396" spans="4:33" s="304" customFormat="1" ht="15.75" customHeight="1">
      <c r="D21396" s="305"/>
      <c r="AG21396" s="1954"/>
    </row>
    <row r="21398" spans="4:33" s="304" customFormat="1" ht="15.75" customHeight="1">
      <c r="D21398" s="305"/>
      <c r="AG21398" s="1954"/>
    </row>
    <row r="21400" spans="4:33" s="304" customFormat="1" ht="15.75" customHeight="1">
      <c r="D21400" s="305"/>
      <c r="AG21400" s="1954"/>
    </row>
    <row r="21402" spans="4:33" s="304" customFormat="1" ht="15.75" customHeight="1">
      <c r="D21402" s="305"/>
      <c r="AG21402" s="1954"/>
    </row>
    <row r="21404" spans="4:33" s="304" customFormat="1" ht="15.75" customHeight="1">
      <c r="D21404" s="305"/>
      <c r="AG21404" s="1954"/>
    </row>
    <row r="21406" spans="4:33" s="304" customFormat="1" ht="15.75" customHeight="1">
      <c r="D21406" s="305"/>
      <c r="AG21406" s="1954"/>
    </row>
    <row r="21408" spans="4:33" s="304" customFormat="1" ht="15.75" customHeight="1">
      <c r="D21408" s="305"/>
      <c r="AG21408" s="1954"/>
    </row>
    <row r="21410" spans="4:33" s="304" customFormat="1" ht="15.75" customHeight="1">
      <c r="D21410" s="305"/>
      <c r="AG21410" s="1954"/>
    </row>
    <row r="21412" spans="4:33" s="304" customFormat="1" ht="15.75" customHeight="1">
      <c r="D21412" s="305"/>
      <c r="AG21412" s="1954"/>
    </row>
    <row r="21414" spans="4:33" s="304" customFormat="1" ht="15.75" customHeight="1">
      <c r="D21414" s="305"/>
      <c r="AG21414" s="1954"/>
    </row>
    <row r="21416" spans="4:33" s="304" customFormat="1" ht="15.75" customHeight="1">
      <c r="D21416" s="305"/>
      <c r="AG21416" s="1954"/>
    </row>
    <row r="21418" spans="4:33" s="304" customFormat="1" ht="15.75" customHeight="1">
      <c r="D21418" s="305"/>
      <c r="AG21418" s="1954"/>
    </row>
    <row r="21420" spans="4:33" s="304" customFormat="1" ht="15.75" customHeight="1">
      <c r="D21420" s="305"/>
      <c r="AG21420" s="1954"/>
    </row>
    <row r="21422" spans="4:33" s="304" customFormat="1" ht="15.75" customHeight="1">
      <c r="D21422" s="305"/>
      <c r="AG21422" s="1954"/>
    </row>
    <row r="21424" spans="4:33" s="304" customFormat="1" ht="15.75" customHeight="1">
      <c r="D21424" s="305"/>
      <c r="AG21424" s="1954"/>
    </row>
    <row r="21426" spans="4:33" s="304" customFormat="1" ht="15.75" customHeight="1">
      <c r="D21426" s="305"/>
      <c r="AG21426" s="1954"/>
    </row>
    <row r="21428" spans="4:33" s="304" customFormat="1" ht="15.75" customHeight="1">
      <c r="D21428" s="305"/>
      <c r="AG21428" s="1954"/>
    </row>
    <row r="21430" spans="4:33" s="304" customFormat="1" ht="15.75" customHeight="1">
      <c r="D21430" s="305"/>
      <c r="AG21430" s="1954"/>
    </row>
    <row r="21432" spans="4:33" s="304" customFormat="1" ht="15.75" customHeight="1">
      <c r="D21432" s="305"/>
      <c r="AG21432" s="1954"/>
    </row>
    <row r="21434" spans="4:33" s="304" customFormat="1" ht="15.75" customHeight="1">
      <c r="D21434" s="305"/>
      <c r="AG21434" s="1954"/>
    </row>
    <row r="21436" spans="4:33" s="304" customFormat="1" ht="15.75" customHeight="1">
      <c r="D21436" s="305"/>
      <c r="AG21436" s="1954"/>
    </row>
    <row r="21438" spans="4:33" s="304" customFormat="1" ht="15.75" customHeight="1">
      <c r="D21438" s="305"/>
      <c r="AG21438" s="1954"/>
    </row>
    <row r="21440" spans="4:33" s="304" customFormat="1" ht="15.75" customHeight="1">
      <c r="D21440" s="305"/>
      <c r="AG21440" s="1954"/>
    </row>
    <row r="21442" spans="4:33" s="304" customFormat="1" ht="15.75" customHeight="1">
      <c r="D21442" s="305"/>
      <c r="AG21442" s="1954"/>
    </row>
    <row r="21444" spans="4:33" s="304" customFormat="1" ht="15.75" customHeight="1">
      <c r="D21444" s="305"/>
      <c r="AG21444" s="1954"/>
    </row>
    <row r="21446" spans="4:33" s="304" customFormat="1" ht="15.75" customHeight="1">
      <c r="D21446" s="305"/>
      <c r="AG21446" s="1954"/>
    </row>
    <row r="21448" spans="4:33" s="304" customFormat="1" ht="15.75" customHeight="1">
      <c r="D21448" s="305"/>
      <c r="AG21448" s="1954"/>
    </row>
    <row r="21450" spans="4:33" s="304" customFormat="1" ht="15.75" customHeight="1">
      <c r="D21450" s="305"/>
      <c r="AG21450" s="1954"/>
    </row>
    <row r="21452" spans="4:33" s="304" customFormat="1" ht="15.75" customHeight="1">
      <c r="D21452" s="305"/>
      <c r="AG21452" s="1954"/>
    </row>
    <row r="21454" spans="4:33" s="304" customFormat="1" ht="15.75" customHeight="1">
      <c r="D21454" s="305"/>
      <c r="AG21454" s="1954"/>
    </row>
    <row r="21456" spans="4:33" s="304" customFormat="1" ht="15.75" customHeight="1">
      <c r="D21456" s="305"/>
      <c r="AG21456" s="1954"/>
    </row>
    <row r="21458" spans="4:33" s="304" customFormat="1" ht="15.75" customHeight="1">
      <c r="D21458" s="305"/>
      <c r="AG21458" s="1954"/>
    </row>
    <row r="21460" spans="4:33" s="304" customFormat="1" ht="15.75" customHeight="1">
      <c r="D21460" s="305"/>
      <c r="AG21460" s="1954"/>
    </row>
    <row r="21462" spans="4:33" s="304" customFormat="1" ht="15.75" customHeight="1">
      <c r="D21462" s="305"/>
      <c r="AG21462" s="1954"/>
    </row>
    <row r="21464" spans="4:33" s="304" customFormat="1" ht="15.75" customHeight="1">
      <c r="D21464" s="305"/>
      <c r="AG21464" s="1954"/>
    </row>
    <row r="21466" spans="4:33" s="304" customFormat="1" ht="15.75" customHeight="1">
      <c r="D21466" s="305"/>
      <c r="AG21466" s="1954"/>
    </row>
    <row r="21468" spans="4:33" s="304" customFormat="1" ht="15.75" customHeight="1">
      <c r="D21468" s="305"/>
      <c r="AG21468" s="1954"/>
    </row>
    <row r="21470" spans="4:33" s="304" customFormat="1" ht="15.75" customHeight="1">
      <c r="D21470" s="305"/>
      <c r="AG21470" s="1954"/>
    </row>
    <row r="21472" spans="4:33" s="304" customFormat="1" ht="15.75" customHeight="1">
      <c r="D21472" s="305"/>
      <c r="AG21472" s="1954"/>
    </row>
    <row r="21474" spans="4:33" s="304" customFormat="1" ht="15.75" customHeight="1">
      <c r="D21474" s="305"/>
      <c r="AG21474" s="1954"/>
    </row>
    <row r="21476" spans="4:33" s="304" customFormat="1" ht="15.75" customHeight="1">
      <c r="D21476" s="305"/>
      <c r="AG21476" s="1954"/>
    </row>
    <row r="21478" spans="4:33" s="304" customFormat="1" ht="15.75" customHeight="1">
      <c r="D21478" s="305"/>
      <c r="AG21478" s="1954"/>
    </row>
    <row r="21480" spans="4:33" s="304" customFormat="1" ht="15.75" customHeight="1">
      <c r="D21480" s="305"/>
      <c r="AG21480" s="1954"/>
    </row>
    <row r="21482" spans="4:33" s="304" customFormat="1" ht="15.75" customHeight="1">
      <c r="D21482" s="305"/>
      <c r="AG21482" s="1954"/>
    </row>
    <row r="21484" spans="4:33" s="304" customFormat="1" ht="15.75" customHeight="1">
      <c r="D21484" s="305"/>
      <c r="AG21484" s="1954"/>
    </row>
    <row r="21486" spans="4:33" s="304" customFormat="1" ht="15.75" customHeight="1">
      <c r="D21486" s="305"/>
      <c r="AG21486" s="1954"/>
    </row>
    <row r="21488" spans="4:33" s="304" customFormat="1" ht="15.75" customHeight="1">
      <c r="D21488" s="305"/>
      <c r="AG21488" s="1954"/>
    </row>
    <row r="21490" spans="4:33" s="304" customFormat="1" ht="15.75" customHeight="1">
      <c r="D21490" s="305"/>
      <c r="AG21490" s="1954"/>
    </row>
    <row r="21492" spans="4:33" s="304" customFormat="1" ht="15.75" customHeight="1">
      <c r="D21492" s="305"/>
      <c r="AG21492" s="1954"/>
    </row>
    <row r="21494" spans="4:33" s="304" customFormat="1" ht="15.75" customHeight="1">
      <c r="D21494" s="305"/>
      <c r="AG21494" s="1954"/>
    </row>
    <row r="21496" spans="4:33" s="304" customFormat="1" ht="15.75" customHeight="1">
      <c r="D21496" s="305"/>
      <c r="AG21496" s="1954"/>
    </row>
    <row r="21498" spans="4:33" s="304" customFormat="1" ht="15.75" customHeight="1">
      <c r="D21498" s="305"/>
      <c r="AG21498" s="1954"/>
    </row>
    <row r="21500" spans="4:33" s="304" customFormat="1" ht="15.75" customHeight="1">
      <c r="D21500" s="305"/>
      <c r="AG21500" s="1954"/>
    </row>
    <row r="21502" spans="4:33" s="304" customFormat="1" ht="15.75" customHeight="1">
      <c r="D21502" s="305"/>
      <c r="AG21502" s="1954"/>
    </row>
    <row r="21504" spans="4:33" s="304" customFormat="1" ht="15.75" customHeight="1">
      <c r="D21504" s="305"/>
      <c r="AG21504" s="1954"/>
    </row>
    <row r="21506" spans="4:33" s="304" customFormat="1" ht="15.75" customHeight="1">
      <c r="D21506" s="305"/>
      <c r="AG21506" s="1954"/>
    </row>
    <row r="21508" spans="4:33" s="304" customFormat="1" ht="15.75" customHeight="1">
      <c r="D21508" s="305"/>
      <c r="AG21508" s="1954"/>
    </row>
    <row r="21510" spans="4:33" s="304" customFormat="1" ht="15.75" customHeight="1">
      <c r="D21510" s="305"/>
      <c r="AG21510" s="1954"/>
    </row>
    <row r="21512" spans="4:33" s="304" customFormat="1" ht="15.75" customHeight="1">
      <c r="D21512" s="305"/>
      <c r="AG21512" s="1954"/>
    </row>
    <row r="21514" spans="4:33" s="304" customFormat="1" ht="15.75" customHeight="1">
      <c r="D21514" s="305"/>
      <c r="AG21514" s="1954"/>
    </row>
    <row r="21516" spans="4:33" s="304" customFormat="1" ht="15.75" customHeight="1">
      <c r="D21516" s="305"/>
      <c r="AG21516" s="1954"/>
    </row>
    <row r="21518" spans="4:33" s="304" customFormat="1" ht="15.75" customHeight="1">
      <c r="D21518" s="305"/>
      <c r="AG21518" s="1954"/>
    </row>
    <row r="21520" spans="4:33" s="304" customFormat="1" ht="15.75" customHeight="1">
      <c r="D21520" s="305"/>
      <c r="AG21520" s="1954"/>
    </row>
    <row r="21522" spans="4:33" s="304" customFormat="1" ht="15.75" customHeight="1">
      <c r="D21522" s="305"/>
      <c r="AG21522" s="1954"/>
    </row>
    <row r="21524" spans="4:33" s="304" customFormat="1" ht="15.75" customHeight="1">
      <c r="D21524" s="305"/>
      <c r="AG21524" s="1954"/>
    </row>
    <row r="21526" spans="4:33" s="304" customFormat="1" ht="15.75" customHeight="1">
      <c r="D21526" s="305"/>
      <c r="AG21526" s="1954"/>
    </row>
    <row r="21528" spans="4:33" s="304" customFormat="1" ht="15.75" customHeight="1">
      <c r="D21528" s="305"/>
      <c r="AG21528" s="1954"/>
    </row>
    <row r="21530" spans="4:33" s="304" customFormat="1" ht="15.75" customHeight="1">
      <c r="D21530" s="305"/>
      <c r="AG21530" s="1954"/>
    </row>
    <row r="21532" spans="4:33" s="304" customFormat="1" ht="15.75" customHeight="1">
      <c r="D21532" s="305"/>
      <c r="AG21532" s="1954"/>
    </row>
    <row r="21534" spans="4:33" s="304" customFormat="1" ht="15.75" customHeight="1">
      <c r="D21534" s="305"/>
      <c r="AG21534" s="1954"/>
    </row>
    <row r="21536" spans="4:33" s="304" customFormat="1" ht="15.75" customHeight="1">
      <c r="D21536" s="305"/>
      <c r="AG21536" s="1954"/>
    </row>
    <row r="21538" spans="4:33" s="304" customFormat="1" ht="15.75" customHeight="1">
      <c r="D21538" s="305"/>
      <c r="AG21538" s="1954"/>
    </row>
    <row r="21540" spans="4:33" s="304" customFormat="1" ht="15.75" customHeight="1">
      <c r="D21540" s="305"/>
      <c r="AG21540" s="1954"/>
    </row>
    <row r="21542" spans="4:33" s="304" customFormat="1" ht="15.75" customHeight="1">
      <c r="D21542" s="305"/>
      <c r="AG21542" s="1954"/>
    </row>
    <row r="21544" spans="4:33" s="304" customFormat="1" ht="15.75" customHeight="1">
      <c r="D21544" s="305"/>
      <c r="AG21544" s="1954"/>
    </row>
    <row r="21546" spans="4:33" s="304" customFormat="1" ht="15.75" customHeight="1">
      <c r="D21546" s="305"/>
      <c r="AG21546" s="1954"/>
    </row>
    <row r="21548" spans="4:33" s="304" customFormat="1" ht="15.75" customHeight="1">
      <c r="D21548" s="305"/>
      <c r="AG21548" s="1954"/>
    </row>
    <row r="21550" spans="4:33" s="304" customFormat="1" ht="15.75" customHeight="1">
      <c r="D21550" s="305"/>
      <c r="AG21550" s="1954"/>
    </row>
    <row r="21552" spans="4:33" s="304" customFormat="1" ht="15.75" customHeight="1">
      <c r="D21552" s="305"/>
      <c r="AG21552" s="1954"/>
    </row>
    <row r="21554" spans="4:33" s="304" customFormat="1" ht="15.75" customHeight="1">
      <c r="D21554" s="305"/>
      <c r="AG21554" s="1954"/>
    </row>
    <row r="21556" spans="4:33" s="304" customFormat="1" ht="15.75" customHeight="1">
      <c r="D21556" s="305"/>
      <c r="AG21556" s="1954"/>
    </row>
    <row r="21558" spans="4:33" s="304" customFormat="1" ht="15.75" customHeight="1">
      <c r="D21558" s="305"/>
      <c r="AG21558" s="1954"/>
    </row>
    <row r="21560" spans="4:33" s="304" customFormat="1" ht="15.75" customHeight="1">
      <c r="D21560" s="305"/>
      <c r="AG21560" s="1954"/>
    </row>
    <row r="21562" spans="4:33" s="304" customFormat="1" ht="15.75" customHeight="1">
      <c r="D21562" s="305"/>
      <c r="AG21562" s="1954"/>
    </row>
    <row r="21564" spans="4:33" s="304" customFormat="1" ht="15.75" customHeight="1">
      <c r="D21564" s="305"/>
      <c r="AG21564" s="1954"/>
    </row>
    <row r="21566" spans="4:33" s="304" customFormat="1" ht="15.75" customHeight="1">
      <c r="D21566" s="305"/>
      <c r="AG21566" s="1954"/>
    </row>
    <row r="21568" spans="4:33" s="304" customFormat="1" ht="15.75" customHeight="1">
      <c r="D21568" s="305"/>
      <c r="AG21568" s="1954"/>
    </row>
    <row r="21570" spans="4:33" s="304" customFormat="1" ht="15.75" customHeight="1">
      <c r="D21570" s="305"/>
      <c r="AG21570" s="1954"/>
    </row>
    <row r="21572" spans="4:33" s="304" customFormat="1" ht="15.75" customHeight="1">
      <c r="D21572" s="305"/>
      <c r="AG21572" s="1954"/>
    </row>
    <row r="21574" spans="4:33" s="304" customFormat="1" ht="15.75" customHeight="1">
      <c r="D21574" s="305"/>
      <c r="AG21574" s="1954"/>
    </row>
    <row r="21576" spans="4:33" s="304" customFormat="1" ht="15.75" customHeight="1">
      <c r="D21576" s="305"/>
      <c r="AG21576" s="1954"/>
    </row>
    <row r="21578" spans="4:33" s="304" customFormat="1" ht="15.75" customHeight="1">
      <c r="D21578" s="305"/>
      <c r="AG21578" s="1954"/>
    </row>
    <row r="21580" spans="4:33" s="304" customFormat="1" ht="15.75" customHeight="1">
      <c r="D21580" s="305"/>
      <c r="AG21580" s="1954"/>
    </row>
    <row r="21582" spans="4:33" s="304" customFormat="1" ht="15.75" customHeight="1">
      <c r="D21582" s="305"/>
      <c r="AG21582" s="1954"/>
    </row>
    <row r="21584" spans="4:33" s="304" customFormat="1" ht="15.75" customHeight="1">
      <c r="D21584" s="305"/>
      <c r="AG21584" s="1954"/>
    </row>
    <row r="21586" spans="4:33" s="304" customFormat="1" ht="15.75" customHeight="1">
      <c r="D21586" s="305"/>
      <c r="AG21586" s="1954"/>
    </row>
    <row r="21588" spans="4:33" s="304" customFormat="1" ht="15.75" customHeight="1">
      <c r="D21588" s="305"/>
      <c r="AG21588" s="1954"/>
    </row>
    <row r="21590" spans="4:33" s="304" customFormat="1" ht="15.75" customHeight="1">
      <c r="D21590" s="305"/>
      <c r="AG21590" s="1954"/>
    </row>
    <row r="21592" spans="4:33" s="304" customFormat="1" ht="15.75" customHeight="1">
      <c r="D21592" s="305"/>
      <c r="AG21592" s="1954"/>
    </row>
    <row r="21594" spans="4:33" s="304" customFormat="1" ht="15.75" customHeight="1">
      <c r="D21594" s="305"/>
      <c r="AG21594" s="1954"/>
    </row>
    <row r="21596" spans="4:33" s="304" customFormat="1" ht="15.75" customHeight="1">
      <c r="D21596" s="305"/>
      <c r="AG21596" s="1954"/>
    </row>
    <row r="21598" spans="4:33" s="304" customFormat="1" ht="15.75" customHeight="1">
      <c r="D21598" s="305"/>
      <c r="AG21598" s="1954"/>
    </row>
    <row r="21600" spans="4:33" s="304" customFormat="1" ht="15.75" customHeight="1">
      <c r="D21600" s="305"/>
      <c r="AG21600" s="1954"/>
    </row>
    <row r="21602" spans="4:33" s="304" customFormat="1" ht="15.75" customHeight="1">
      <c r="D21602" s="305"/>
      <c r="AG21602" s="1954"/>
    </row>
    <row r="21604" spans="4:33" s="304" customFormat="1" ht="15.75" customHeight="1">
      <c r="D21604" s="305"/>
      <c r="AG21604" s="1954"/>
    </row>
    <row r="21606" spans="4:33" s="304" customFormat="1" ht="15.75" customHeight="1">
      <c r="D21606" s="305"/>
      <c r="AG21606" s="1954"/>
    </row>
    <row r="21608" spans="4:33" s="304" customFormat="1" ht="15.75" customHeight="1">
      <c r="D21608" s="305"/>
      <c r="AG21608" s="1954"/>
    </row>
    <row r="21610" spans="4:33" s="304" customFormat="1" ht="15.75" customHeight="1">
      <c r="D21610" s="305"/>
      <c r="AG21610" s="1954"/>
    </row>
    <row r="21612" spans="4:33" s="304" customFormat="1" ht="15.75" customHeight="1">
      <c r="D21612" s="305"/>
      <c r="AG21612" s="1954"/>
    </row>
    <row r="21614" spans="4:33" s="304" customFormat="1" ht="15.75" customHeight="1">
      <c r="D21614" s="305"/>
      <c r="AG21614" s="1954"/>
    </row>
    <row r="21616" spans="4:33" s="304" customFormat="1" ht="15.75" customHeight="1">
      <c r="D21616" s="305"/>
      <c r="AG21616" s="1954"/>
    </row>
    <row r="21618" spans="4:33" s="304" customFormat="1" ht="15.75" customHeight="1">
      <c r="D21618" s="305"/>
      <c r="AG21618" s="1954"/>
    </row>
    <row r="21620" spans="4:33" s="304" customFormat="1" ht="15.75" customHeight="1">
      <c r="D21620" s="305"/>
      <c r="AG21620" s="1954"/>
    </row>
    <row r="21622" spans="4:33" s="304" customFormat="1" ht="15.75" customHeight="1">
      <c r="D21622" s="305"/>
      <c r="AG21622" s="1954"/>
    </row>
    <row r="21624" spans="4:33" s="304" customFormat="1" ht="15.75" customHeight="1">
      <c r="D21624" s="305"/>
      <c r="AG21624" s="1954"/>
    </row>
    <row r="21626" spans="4:33" s="304" customFormat="1" ht="15.75" customHeight="1">
      <c r="D21626" s="305"/>
      <c r="AG21626" s="1954"/>
    </row>
    <row r="21628" spans="4:33" s="304" customFormat="1" ht="15.75" customHeight="1">
      <c r="D21628" s="305"/>
      <c r="AG21628" s="1954"/>
    </row>
    <row r="21630" spans="4:33" s="304" customFormat="1" ht="15.75" customHeight="1">
      <c r="D21630" s="305"/>
      <c r="AG21630" s="1954"/>
    </row>
    <row r="21632" spans="4:33" s="304" customFormat="1" ht="15.75" customHeight="1">
      <c r="D21632" s="305"/>
      <c r="AG21632" s="1954"/>
    </row>
    <row r="21634" spans="4:33" s="304" customFormat="1" ht="15.75" customHeight="1">
      <c r="D21634" s="305"/>
      <c r="AG21634" s="1954"/>
    </row>
    <row r="21636" spans="4:33" s="304" customFormat="1" ht="15.75" customHeight="1">
      <c r="D21636" s="305"/>
      <c r="AG21636" s="1954"/>
    </row>
    <row r="21638" spans="4:33" s="304" customFormat="1" ht="15.75" customHeight="1">
      <c r="D21638" s="305"/>
      <c r="AG21638" s="1954"/>
    </row>
    <row r="21640" spans="4:33" s="304" customFormat="1" ht="15.75" customHeight="1">
      <c r="D21640" s="305"/>
      <c r="AG21640" s="1954"/>
    </row>
    <row r="21642" spans="4:33" s="304" customFormat="1" ht="15.75" customHeight="1">
      <c r="D21642" s="305"/>
      <c r="AG21642" s="1954"/>
    </row>
    <row r="21644" spans="4:33" s="304" customFormat="1" ht="15.75" customHeight="1">
      <c r="D21644" s="305"/>
      <c r="AG21644" s="1954"/>
    </row>
    <row r="21646" spans="4:33" s="304" customFormat="1" ht="15.75" customHeight="1">
      <c r="D21646" s="305"/>
      <c r="AG21646" s="1954"/>
    </row>
    <row r="21648" spans="4:33" s="304" customFormat="1" ht="15.75" customHeight="1">
      <c r="D21648" s="305"/>
      <c r="AG21648" s="1954"/>
    </row>
    <row r="21650" spans="4:33" s="304" customFormat="1" ht="15.75" customHeight="1">
      <c r="D21650" s="305"/>
      <c r="AG21650" s="1954"/>
    </row>
    <row r="21652" spans="4:33" s="304" customFormat="1" ht="15.75" customHeight="1">
      <c r="D21652" s="305"/>
      <c r="AG21652" s="1954"/>
    </row>
    <row r="21654" spans="4:33" s="304" customFormat="1" ht="15.75" customHeight="1">
      <c r="D21654" s="305"/>
      <c r="AG21654" s="1954"/>
    </row>
    <row r="21656" spans="4:33" s="304" customFormat="1" ht="15.75" customHeight="1">
      <c r="D21656" s="305"/>
      <c r="AG21656" s="1954"/>
    </row>
    <row r="21658" spans="4:33" s="304" customFormat="1" ht="15.75" customHeight="1">
      <c r="D21658" s="305"/>
      <c r="AG21658" s="1954"/>
    </row>
    <row r="21660" spans="4:33" s="304" customFormat="1" ht="15.75" customHeight="1">
      <c r="D21660" s="305"/>
      <c r="AG21660" s="1954"/>
    </row>
    <row r="21662" spans="4:33" s="304" customFormat="1" ht="15.75" customHeight="1">
      <c r="D21662" s="305"/>
      <c r="AG21662" s="1954"/>
    </row>
    <row r="21664" spans="4:33" s="304" customFormat="1" ht="15.75" customHeight="1">
      <c r="D21664" s="305"/>
      <c r="AG21664" s="1954"/>
    </row>
    <row r="21666" spans="4:33" s="304" customFormat="1" ht="15.75" customHeight="1">
      <c r="D21666" s="305"/>
      <c r="AG21666" s="1954"/>
    </row>
    <row r="21668" spans="4:33" s="304" customFormat="1" ht="15.75" customHeight="1">
      <c r="D21668" s="305"/>
      <c r="AG21668" s="1954"/>
    </row>
    <row r="21670" spans="4:33" s="304" customFormat="1" ht="15.75" customHeight="1">
      <c r="D21670" s="305"/>
      <c r="AG21670" s="1954"/>
    </row>
    <row r="21672" spans="4:33" s="304" customFormat="1" ht="15.75" customHeight="1">
      <c r="D21672" s="305"/>
      <c r="AG21672" s="1954"/>
    </row>
    <row r="21674" spans="4:33" s="304" customFormat="1" ht="15.75" customHeight="1">
      <c r="D21674" s="305"/>
      <c r="AG21674" s="1954"/>
    </row>
    <row r="21676" spans="4:33" s="304" customFormat="1" ht="15.75" customHeight="1">
      <c r="D21676" s="305"/>
      <c r="AG21676" s="1954"/>
    </row>
    <row r="21678" spans="4:33" s="304" customFormat="1" ht="15.75" customHeight="1">
      <c r="D21678" s="305"/>
      <c r="AG21678" s="1954"/>
    </row>
    <row r="21680" spans="4:33" s="304" customFormat="1" ht="15.75" customHeight="1">
      <c r="D21680" s="305"/>
      <c r="AG21680" s="1954"/>
    </row>
    <row r="21682" spans="4:33" s="304" customFormat="1" ht="15.75" customHeight="1">
      <c r="D21682" s="305"/>
      <c r="AG21682" s="1954"/>
    </row>
    <row r="21684" spans="4:33" s="304" customFormat="1" ht="15.75" customHeight="1">
      <c r="D21684" s="305"/>
      <c r="AG21684" s="1954"/>
    </row>
    <row r="21686" spans="4:33" s="304" customFormat="1" ht="15.75" customHeight="1">
      <c r="D21686" s="305"/>
      <c r="AG21686" s="1954"/>
    </row>
    <row r="21688" spans="4:33" s="304" customFormat="1" ht="15.75" customHeight="1">
      <c r="D21688" s="305"/>
      <c r="AG21688" s="1954"/>
    </row>
    <row r="21690" spans="4:33" s="304" customFormat="1" ht="15.75" customHeight="1">
      <c r="D21690" s="305"/>
      <c r="AG21690" s="1954"/>
    </row>
    <row r="21692" spans="4:33" s="304" customFormat="1" ht="15.75" customHeight="1">
      <c r="D21692" s="305"/>
      <c r="AG21692" s="1954"/>
    </row>
    <row r="21694" spans="4:33" s="304" customFormat="1" ht="15.75" customHeight="1">
      <c r="D21694" s="305"/>
      <c r="AG21694" s="1954"/>
    </row>
    <row r="21696" spans="4:33" s="304" customFormat="1" ht="15.75" customHeight="1">
      <c r="D21696" s="305"/>
      <c r="AG21696" s="1954"/>
    </row>
    <row r="21698" spans="4:33" s="304" customFormat="1" ht="15.75" customHeight="1">
      <c r="D21698" s="305"/>
      <c r="AG21698" s="1954"/>
    </row>
    <row r="21700" spans="4:33" s="304" customFormat="1" ht="15.75" customHeight="1">
      <c r="D21700" s="305"/>
      <c r="AG21700" s="1954"/>
    </row>
    <row r="21702" spans="4:33" s="304" customFormat="1" ht="15.75" customHeight="1">
      <c r="D21702" s="305"/>
      <c r="AG21702" s="1954"/>
    </row>
    <row r="21704" spans="4:33" s="304" customFormat="1" ht="15.75" customHeight="1">
      <c r="D21704" s="305"/>
      <c r="AG21704" s="1954"/>
    </row>
    <row r="21706" spans="4:33" s="304" customFormat="1" ht="15.75" customHeight="1">
      <c r="D21706" s="305"/>
      <c r="AG21706" s="1954"/>
    </row>
    <row r="21708" spans="4:33" s="304" customFormat="1" ht="15.75" customHeight="1">
      <c r="D21708" s="305"/>
      <c r="AG21708" s="1954"/>
    </row>
    <row r="21710" spans="4:33" s="304" customFormat="1" ht="15.75" customHeight="1">
      <c r="D21710" s="305"/>
      <c r="AG21710" s="1954"/>
    </row>
    <row r="21712" spans="4:33" s="304" customFormat="1" ht="15.75" customHeight="1">
      <c r="D21712" s="305"/>
      <c r="AG21712" s="1954"/>
    </row>
    <row r="21714" spans="4:33" s="304" customFormat="1" ht="15.75" customHeight="1">
      <c r="D21714" s="305"/>
      <c r="AG21714" s="1954"/>
    </row>
    <row r="21716" spans="4:33" s="304" customFormat="1" ht="15.75" customHeight="1">
      <c r="D21716" s="305"/>
      <c r="AG21716" s="1954"/>
    </row>
    <row r="21718" spans="4:33" s="304" customFormat="1" ht="15.75" customHeight="1">
      <c r="D21718" s="305"/>
      <c r="AG21718" s="1954"/>
    </row>
    <row r="21720" spans="4:33" s="304" customFormat="1" ht="15.75" customHeight="1">
      <c r="D21720" s="305"/>
      <c r="AG21720" s="1954"/>
    </row>
    <row r="21722" spans="4:33" s="304" customFormat="1" ht="15.75" customHeight="1">
      <c r="D21722" s="305"/>
      <c r="AG21722" s="1954"/>
    </row>
    <row r="21724" spans="4:33" s="304" customFormat="1" ht="15.75" customHeight="1">
      <c r="D21724" s="305"/>
      <c r="AG21724" s="1954"/>
    </row>
    <row r="21726" spans="4:33" s="304" customFormat="1" ht="15.75" customHeight="1">
      <c r="D21726" s="305"/>
      <c r="AG21726" s="1954"/>
    </row>
    <row r="21728" spans="4:33" s="304" customFormat="1" ht="15.75" customHeight="1">
      <c r="D21728" s="305"/>
      <c r="AG21728" s="1954"/>
    </row>
    <row r="21730" spans="4:33" s="304" customFormat="1" ht="15.75" customHeight="1">
      <c r="D21730" s="305"/>
      <c r="AG21730" s="1954"/>
    </row>
    <row r="21732" spans="4:33" s="304" customFormat="1" ht="15.75" customHeight="1">
      <c r="D21732" s="305"/>
      <c r="AG21732" s="1954"/>
    </row>
    <row r="21734" spans="4:33" s="304" customFormat="1" ht="15.75" customHeight="1">
      <c r="D21734" s="305"/>
      <c r="AG21734" s="1954"/>
    </row>
    <row r="21736" spans="4:33" s="304" customFormat="1" ht="15.75" customHeight="1">
      <c r="D21736" s="305"/>
      <c r="AG21736" s="1954"/>
    </row>
    <row r="21738" spans="4:33" s="304" customFormat="1" ht="15.75" customHeight="1">
      <c r="D21738" s="305"/>
      <c r="AG21738" s="1954"/>
    </row>
    <row r="21740" spans="4:33" s="304" customFormat="1" ht="15.75" customHeight="1">
      <c r="D21740" s="305"/>
      <c r="AG21740" s="1954"/>
    </row>
    <row r="21742" spans="4:33" s="304" customFormat="1" ht="15.75" customHeight="1">
      <c r="D21742" s="305"/>
      <c r="AG21742" s="1954"/>
    </row>
    <row r="21744" spans="4:33" s="304" customFormat="1" ht="15.75" customHeight="1">
      <c r="D21744" s="305"/>
      <c r="AG21744" s="1954"/>
    </row>
    <row r="21746" spans="4:33" s="304" customFormat="1" ht="15.75" customHeight="1">
      <c r="D21746" s="305"/>
      <c r="AG21746" s="1954"/>
    </row>
    <row r="21748" spans="4:33" s="304" customFormat="1" ht="15.75" customHeight="1">
      <c r="D21748" s="305"/>
      <c r="AG21748" s="1954"/>
    </row>
    <row r="21750" spans="4:33" s="304" customFormat="1" ht="15.75" customHeight="1">
      <c r="D21750" s="305"/>
      <c r="AG21750" s="1954"/>
    </row>
    <row r="21752" spans="4:33" s="304" customFormat="1" ht="15.75" customHeight="1">
      <c r="D21752" s="305"/>
      <c r="AG21752" s="1954"/>
    </row>
    <row r="21754" spans="4:33" s="304" customFormat="1" ht="15.75" customHeight="1">
      <c r="D21754" s="305"/>
      <c r="AG21754" s="1954"/>
    </row>
    <row r="21756" spans="4:33" s="304" customFormat="1" ht="15.75" customHeight="1">
      <c r="D21756" s="305"/>
      <c r="AG21756" s="1954"/>
    </row>
    <row r="21758" spans="4:33" s="304" customFormat="1" ht="15.75" customHeight="1">
      <c r="D21758" s="305"/>
      <c r="AG21758" s="1954"/>
    </row>
    <row r="21760" spans="4:33" s="304" customFormat="1" ht="15.75" customHeight="1">
      <c r="D21760" s="305"/>
      <c r="AG21760" s="1954"/>
    </row>
    <row r="21762" spans="4:33" s="304" customFormat="1" ht="15.75" customHeight="1">
      <c r="D21762" s="305"/>
      <c r="AG21762" s="1954"/>
    </row>
    <row r="21764" spans="4:33" s="304" customFormat="1" ht="15.75" customHeight="1">
      <c r="D21764" s="305"/>
      <c r="AG21764" s="1954"/>
    </row>
    <row r="21766" spans="4:33" s="304" customFormat="1" ht="15.75" customHeight="1">
      <c r="D21766" s="305"/>
      <c r="AG21766" s="1954"/>
    </row>
    <row r="21768" spans="4:33" s="304" customFormat="1" ht="15.75" customHeight="1">
      <c r="D21768" s="305"/>
      <c r="AG21768" s="1954"/>
    </row>
    <row r="21770" spans="4:33" s="304" customFormat="1" ht="15.75" customHeight="1">
      <c r="D21770" s="305"/>
      <c r="AG21770" s="1954"/>
    </row>
    <row r="21772" spans="4:33" s="304" customFormat="1" ht="15.75" customHeight="1">
      <c r="D21772" s="305"/>
      <c r="AG21772" s="1954"/>
    </row>
    <row r="21774" spans="4:33" s="304" customFormat="1" ht="15.75" customHeight="1">
      <c r="D21774" s="305"/>
      <c r="AG21774" s="1954"/>
    </row>
    <row r="21776" spans="4:33" s="304" customFormat="1" ht="15.75" customHeight="1">
      <c r="D21776" s="305"/>
      <c r="AG21776" s="1954"/>
    </row>
    <row r="21778" spans="4:33" s="304" customFormat="1" ht="15.75" customHeight="1">
      <c r="D21778" s="305"/>
      <c r="AG21778" s="1954"/>
    </row>
    <row r="21780" spans="4:33" s="304" customFormat="1" ht="15.75" customHeight="1">
      <c r="D21780" s="305"/>
      <c r="AG21780" s="1954"/>
    </row>
    <row r="21782" spans="4:33" s="304" customFormat="1" ht="15.75" customHeight="1">
      <c r="D21782" s="305"/>
      <c r="AG21782" s="1954"/>
    </row>
    <row r="21784" spans="4:33" s="304" customFormat="1" ht="15.75" customHeight="1">
      <c r="D21784" s="305"/>
      <c r="AG21784" s="1954"/>
    </row>
    <row r="21786" spans="4:33" s="304" customFormat="1" ht="15.75" customHeight="1">
      <c r="D21786" s="305"/>
      <c r="AG21786" s="1954"/>
    </row>
    <row r="21788" spans="4:33" s="304" customFormat="1" ht="15.75" customHeight="1">
      <c r="D21788" s="305"/>
      <c r="AG21788" s="1954"/>
    </row>
    <row r="21790" spans="4:33" s="304" customFormat="1" ht="15.75" customHeight="1">
      <c r="D21790" s="305"/>
      <c r="AG21790" s="1954"/>
    </row>
    <row r="21792" spans="4:33" s="304" customFormat="1" ht="15.75" customHeight="1">
      <c r="D21792" s="305"/>
      <c r="AG21792" s="1954"/>
    </row>
    <row r="21794" spans="4:33" s="304" customFormat="1" ht="15.75" customHeight="1">
      <c r="D21794" s="305"/>
      <c r="AG21794" s="1954"/>
    </row>
    <row r="21796" spans="4:33" s="304" customFormat="1" ht="15.75" customHeight="1">
      <c r="D21796" s="305"/>
      <c r="AG21796" s="1954"/>
    </row>
    <row r="21798" spans="4:33" s="304" customFormat="1" ht="15.75" customHeight="1">
      <c r="D21798" s="305"/>
      <c r="AG21798" s="1954"/>
    </row>
    <row r="21800" spans="4:33" s="304" customFormat="1" ht="15.75" customHeight="1">
      <c r="D21800" s="305"/>
      <c r="AG21800" s="1954"/>
    </row>
    <row r="21802" spans="4:33" s="304" customFormat="1" ht="15.75" customHeight="1">
      <c r="D21802" s="305"/>
      <c r="AG21802" s="1954"/>
    </row>
    <row r="21804" spans="4:33" s="304" customFormat="1" ht="15.75" customHeight="1">
      <c r="D21804" s="305"/>
      <c r="AG21804" s="1954"/>
    </row>
    <row r="21806" spans="4:33" s="304" customFormat="1" ht="15.75" customHeight="1">
      <c r="D21806" s="305"/>
      <c r="AG21806" s="1954"/>
    </row>
    <row r="21808" spans="4:33" s="304" customFormat="1" ht="15.75" customHeight="1">
      <c r="D21808" s="305"/>
      <c r="AG21808" s="1954"/>
    </row>
    <row r="21810" spans="4:33" s="304" customFormat="1" ht="15.75" customHeight="1">
      <c r="D21810" s="305"/>
      <c r="AG21810" s="1954"/>
    </row>
    <row r="21812" spans="4:33" s="304" customFormat="1" ht="15.75" customHeight="1">
      <c r="D21812" s="305"/>
      <c r="AG21812" s="1954"/>
    </row>
    <row r="21814" spans="4:33" s="304" customFormat="1" ht="15.75" customHeight="1">
      <c r="D21814" s="305"/>
      <c r="AG21814" s="1954"/>
    </row>
    <row r="21816" spans="4:33" s="304" customFormat="1" ht="15.75" customHeight="1">
      <c r="D21816" s="305"/>
      <c r="AG21816" s="1954"/>
    </row>
    <row r="21818" spans="4:33" s="304" customFormat="1" ht="15.75" customHeight="1">
      <c r="D21818" s="305"/>
      <c r="AG21818" s="1954"/>
    </row>
    <row r="21820" spans="4:33" s="304" customFormat="1" ht="15.75" customHeight="1">
      <c r="D21820" s="305"/>
      <c r="AG21820" s="1954"/>
    </row>
    <row r="21822" spans="4:33" s="304" customFormat="1" ht="15.75" customHeight="1">
      <c r="D21822" s="305"/>
      <c r="AG21822" s="1954"/>
    </row>
    <row r="21824" spans="4:33" s="304" customFormat="1" ht="15.75" customHeight="1">
      <c r="D21824" s="305"/>
      <c r="AG21824" s="1954"/>
    </row>
    <row r="21826" spans="4:33" s="304" customFormat="1" ht="15.75" customHeight="1">
      <c r="D21826" s="305"/>
      <c r="AG21826" s="1954"/>
    </row>
    <row r="21828" spans="4:33" s="304" customFormat="1" ht="15.75" customHeight="1">
      <c r="D21828" s="305"/>
      <c r="AG21828" s="1954"/>
    </row>
    <row r="21830" spans="4:33" s="304" customFormat="1" ht="15.75" customHeight="1">
      <c r="D21830" s="305"/>
      <c r="AG21830" s="1954"/>
    </row>
    <row r="21832" spans="4:33" s="304" customFormat="1" ht="15.75" customHeight="1">
      <c r="D21832" s="305"/>
      <c r="AG21832" s="1954"/>
    </row>
    <row r="21834" spans="4:33" s="304" customFormat="1" ht="15.75" customHeight="1">
      <c r="D21834" s="305"/>
      <c r="AG21834" s="1954"/>
    </row>
    <row r="21836" spans="4:33" s="304" customFormat="1" ht="15.75" customHeight="1">
      <c r="D21836" s="305"/>
      <c r="AG21836" s="1954"/>
    </row>
    <row r="21838" spans="4:33" s="304" customFormat="1" ht="15.75" customHeight="1">
      <c r="D21838" s="305"/>
      <c r="AG21838" s="1954"/>
    </row>
    <row r="21840" spans="4:33" s="304" customFormat="1" ht="15.75" customHeight="1">
      <c r="D21840" s="305"/>
      <c r="AG21840" s="1954"/>
    </row>
    <row r="21842" spans="4:33" s="304" customFormat="1" ht="15.75" customHeight="1">
      <c r="D21842" s="305"/>
      <c r="AG21842" s="1954"/>
    </row>
    <row r="21844" spans="4:33" s="304" customFormat="1" ht="15.75" customHeight="1">
      <c r="D21844" s="305"/>
      <c r="AG21844" s="1954"/>
    </row>
    <row r="21846" spans="4:33" s="304" customFormat="1" ht="15.75" customHeight="1">
      <c r="D21846" s="305"/>
      <c r="AG21846" s="1954"/>
    </row>
    <row r="21848" spans="4:33" s="304" customFormat="1" ht="15.75" customHeight="1">
      <c r="D21848" s="305"/>
      <c r="AG21848" s="1954"/>
    </row>
    <row r="21850" spans="4:33" s="304" customFormat="1" ht="15.75" customHeight="1">
      <c r="D21850" s="305"/>
      <c r="AG21850" s="1954"/>
    </row>
    <row r="21852" spans="4:33" s="304" customFormat="1" ht="15.75" customHeight="1">
      <c r="D21852" s="305"/>
      <c r="AG21852" s="1954"/>
    </row>
    <row r="21854" spans="4:33" s="304" customFormat="1" ht="15.75" customHeight="1">
      <c r="D21854" s="305"/>
      <c r="AG21854" s="1954"/>
    </row>
    <row r="21856" spans="4:33" s="304" customFormat="1" ht="15.75" customHeight="1">
      <c r="D21856" s="305"/>
      <c r="AG21856" s="1954"/>
    </row>
    <row r="21858" spans="4:33" s="304" customFormat="1" ht="15.75" customHeight="1">
      <c r="D21858" s="305"/>
      <c r="AG21858" s="1954"/>
    </row>
    <row r="21860" spans="4:33" s="304" customFormat="1" ht="15.75" customHeight="1">
      <c r="D21860" s="305"/>
      <c r="AG21860" s="1954"/>
    </row>
    <row r="21862" spans="4:33" s="304" customFormat="1" ht="15.75" customHeight="1">
      <c r="D21862" s="305"/>
      <c r="AG21862" s="1954"/>
    </row>
    <row r="21864" spans="4:33" s="304" customFormat="1" ht="15.75" customHeight="1">
      <c r="D21864" s="305"/>
      <c r="AG21864" s="1954"/>
    </row>
    <row r="21866" spans="4:33" s="304" customFormat="1" ht="15.75" customHeight="1">
      <c r="D21866" s="305"/>
      <c r="AG21866" s="1954"/>
    </row>
    <row r="21868" spans="4:33" s="304" customFormat="1" ht="15.75" customHeight="1">
      <c r="D21868" s="305"/>
      <c r="AG21868" s="1954"/>
    </row>
    <row r="21870" spans="4:33" s="304" customFormat="1" ht="15.75" customHeight="1">
      <c r="D21870" s="305"/>
      <c r="AG21870" s="1954"/>
    </row>
    <row r="21872" spans="4:33" s="304" customFormat="1" ht="15.75" customHeight="1">
      <c r="D21872" s="305"/>
      <c r="AG21872" s="1954"/>
    </row>
    <row r="21874" spans="4:33" s="304" customFormat="1" ht="15.75" customHeight="1">
      <c r="D21874" s="305"/>
      <c r="AG21874" s="1954"/>
    </row>
    <row r="21876" spans="4:33" s="304" customFormat="1" ht="15.75" customHeight="1">
      <c r="D21876" s="305"/>
      <c r="AG21876" s="1954"/>
    </row>
    <row r="21878" spans="4:33" s="304" customFormat="1" ht="15.75" customHeight="1">
      <c r="D21878" s="305"/>
      <c r="AG21878" s="1954"/>
    </row>
    <row r="21880" spans="4:33" s="304" customFormat="1" ht="15.75" customHeight="1">
      <c r="D21880" s="305"/>
      <c r="AG21880" s="1954"/>
    </row>
    <row r="21882" spans="4:33" s="304" customFormat="1" ht="15.75" customHeight="1">
      <c r="D21882" s="305"/>
      <c r="AG21882" s="1954"/>
    </row>
    <row r="21884" spans="4:33" s="304" customFormat="1" ht="15.75" customHeight="1">
      <c r="D21884" s="305"/>
      <c r="AG21884" s="1954"/>
    </row>
    <row r="21886" spans="4:33" s="304" customFormat="1" ht="15.75" customHeight="1">
      <c r="D21886" s="305"/>
      <c r="AG21886" s="1954"/>
    </row>
    <row r="21888" spans="4:33" s="304" customFormat="1" ht="15.75" customHeight="1">
      <c r="D21888" s="305"/>
      <c r="AG21888" s="1954"/>
    </row>
    <row r="21890" spans="4:33" s="304" customFormat="1" ht="15.75" customHeight="1">
      <c r="D21890" s="305"/>
      <c r="AG21890" s="1954"/>
    </row>
    <row r="21892" spans="4:33" s="304" customFormat="1" ht="15.75" customHeight="1">
      <c r="D21892" s="305"/>
      <c r="AG21892" s="1954"/>
    </row>
    <row r="21894" spans="4:33" s="304" customFormat="1" ht="15.75" customHeight="1">
      <c r="D21894" s="305"/>
      <c r="AG21894" s="1954"/>
    </row>
    <row r="21896" spans="4:33" s="304" customFormat="1" ht="15.75" customHeight="1">
      <c r="D21896" s="305"/>
      <c r="AG21896" s="1954"/>
    </row>
    <row r="21898" spans="4:33" s="304" customFormat="1" ht="15.75" customHeight="1">
      <c r="D21898" s="305"/>
      <c r="AG21898" s="1954"/>
    </row>
    <row r="21900" spans="4:33" s="304" customFormat="1" ht="15.75" customHeight="1">
      <c r="D21900" s="305"/>
      <c r="AG21900" s="1954"/>
    </row>
    <row r="21902" spans="4:33" s="304" customFormat="1" ht="15.75" customHeight="1">
      <c r="D21902" s="305"/>
      <c r="AG21902" s="1954"/>
    </row>
    <row r="21904" spans="4:33" s="304" customFormat="1" ht="15.75" customHeight="1">
      <c r="D21904" s="305"/>
      <c r="AG21904" s="1954"/>
    </row>
    <row r="21906" spans="4:33" s="304" customFormat="1" ht="15.75" customHeight="1">
      <c r="D21906" s="305"/>
      <c r="AG21906" s="1954"/>
    </row>
    <row r="21908" spans="4:33" s="304" customFormat="1" ht="15.75" customHeight="1">
      <c r="D21908" s="305"/>
      <c r="AG21908" s="1954"/>
    </row>
    <row r="21910" spans="4:33" s="304" customFormat="1" ht="15.75" customHeight="1">
      <c r="D21910" s="305"/>
      <c r="AG21910" s="1954"/>
    </row>
    <row r="21912" spans="4:33" s="304" customFormat="1" ht="15.75" customHeight="1">
      <c r="D21912" s="305"/>
      <c r="AG21912" s="1954"/>
    </row>
    <row r="21914" spans="4:33" s="304" customFormat="1" ht="15.75" customHeight="1">
      <c r="D21914" s="305"/>
      <c r="AG21914" s="1954"/>
    </row>
    <row r="21916" spans="4:33" s="304" customFormat="1" ht="15.75" customHeight="1">
      <c r="D21916" s="305"/>
      <c r="AG21916" s="1954"/>
    </row>
    <row r="21918" spans="4:33" s="304" customFormat="1" ht="15.75" customHeight="1">
      <c r="D21918" s="305"/>
      <c r="AG21918" s="1954"/>
    </row>
    <row r="21920" spans="4:33" s="304" customFormat="1" ht="15.75" customHeight="1">
      <c r="D21920" s="305"/>
      <c r="AG21920" s="1954"/>
    </row>
    <row r="21922" spans="4:33" s="304" customFormat="1" ht="15.75" customHeight="1">
      <c r="D21922" s="305"/>
      <c r="AG21922" s="1954"/>
    </row>
    <row r="21924" spans="4:33" s="304" customFormat="1" ht="15.75" customHeight="1">
      <c r="D21924" s="305"/>
      <c r="AG21924" s="1954"/>
    </row>
    <row r="21926" spans="4:33" s="304" customFormat="1" ht="15.75" customHeight="1">
      <c r="D21926" s="305"/>
      <c r="AG21926" s="1954"/>
    </row>
    <row r="21928" spans="4:33" s="304" customFormat="1" ht="15.75" customHeight="1">
      <c r="D21928" s="305"/>
      <c r="AG21928" s="1954"/>
    </row>
    <row r="21930" spans="4:33" s="304" customFormat="1" ht="15.75" customHeight="1">
      <c r="D21930" s="305"/>
      <c r="AG21930" s="1954"/>
    </row>
    <row r="21932" spans="4:33" s="304" customFormat="1" ht="15.75" customHeight="1">
      <c r="D21932" s="305"/>
      <c r="AG21932" s="1954"/>
    </row>
    <row r="21934" spans="4:33" s="304" customFormat="1" ht="15.75" customHeight="1">
      <c r="D21934" s="305"/>
      <c r="AG21934" s="1954"/>
    </row>
    <row r="21936" spans="4:33" s="304" customFormat="1" ht="15.75" customHeight="1">
      <c r="D21936" s="305"/>
      <c r="AG21936" s="1954"/>
    </row>
    <row r="21938" spans="4:33" s="304" customFormat="1" ht="15.75" customHeight="1">
      <c r="D21938" s="305"/>
      <c r="AG21938" s="1954"/>
    </row>
    <row r="21940" spans="4:33" s="304" customFormat="1" ht="15.75" customHeight="1">
      <c r="D21940" s="305"/>
      <c r="AG21940" s="1954"/>
    </row>
    <row r="21942" spans="4:33" s="304" customFormat="1" ht="15.75" customHeight="1">
      <c r="D21942" s="305"/>
      <c r="AG21942" s="1954"/>
    </row>
    <row r="21944" spans="4:33" s="304" customFormat="1" ht="15.75" customHeight="1">
      <c r="D21944" s="305"/>
      <c r="AG21944" s="1954"/>
    </row>
    <row r="21946" spans="4:33" s="304" customFormat="1" ht="15.75" customHeight="1">
      <c r="D21946" s="305"/>
      <c r="AG21946" s="1954"/>
    </row>
    <row r="21948" spans="4:33" s="304" customFormat="1" ht="15.75" customHeight="1">
      <c r="D21948" s="305"/>
      <c r="AG21948" s="1954"/>
    </row>
    <row r="21950" spans="4:33" s="304" customFormat="1" ht="15.75" customHeight="1">
      <c r="D21950" s="305"/>
      <c r="AG21950" s="1954"/>
    </row>
    <row r="21952" spans="4:33" s="304" customFormat="1" ht="15.75" customHeight="1">
      <c r="D21952" s="305"/>
      <c r="AG21952" s="1954"/>
    </row>
    <row r="21954" spans="4:33" s="304" customFormat="1" ht="15.75" customHeight="1">
      <c r="D21954" s="305"/>
      <c r="AG21954" s="1954"/>
    </row>
    <row r="21956" spans="4:33" s="304" customFormat="1" ht="15.75" customHeight="1">
      <c r="D21956" s="305"/>
      <c r="AG21956" s="1954"/>
    </row>
    <row r="21958" spans="4:33" s="304" customFormat="1" ht="15.75" customHeight="1">
      <c r="D21958" s="305"/>
      <c r="AG21958" s="1954"/>
    </row>
    <row r="21960" spans="4:33" s="304" customFormat="1" ht="15.75" customHeight="1">
      <c r="D21960" s="305"/>
      <c r="AG21960" s="1954"/>
    </row>
    <row r="21962" spans="4:33" s="304" customFormat="1" ht="15.75" customHeight="1">
      <c r="D21962" s="305"/>
      <c r="AG21962" s="1954"/>
    </row>
    <row r="21964" spans="4:33" s="304" customFormat="1" ht="15.75" customHeight="1">
      <c r="D21964" s="305"/>
      <c r="AG21964" s="1954"/>
    </row>
    <row r="21966" spans="4:33" s="304" customFormat="1" ht="15.75" customHeight="1">
      <c r="D21966" s="305"/>
      <c r="AG21966" s="1954"/>
    </row>
    <row r="21968" spans="4:33" s="304" customFormat="1" ht="15.75" customHeight="1">
      <c r="D21968" s="305"/>
      <c r="AG21968" s="1954"/>
    </row>
    <row r="21970" spans="4:33" s="304" customFormat="1" ht="15.75" customHeight="1">
      <c r="D21970" s="305"/>
      <c r="AG21970" s="1954"/>
    </row>
    <row r="21972" spans="4:33" s="304" customFormat="1" ht="15.75" customHeight="1">
      <c r="D21972" s="305"/>
      <c r="AG21972" s="1954"/>
    </row>
    <row r="21974" spans="4:33" s="304" customFormat="1" ht="15.75" customHeight="1">
      <c r="D21974" s="305"/>
      <c r="AG21974" s="1954"/>
    </row>
    <row r="21976" spans="4:33" s="304" customFormat="1" ht="15.75" customHeight="1">
      <c r="D21976" s="305"/>
      <c r="AG21976" s="1954"/>
    </row>
    <row r="21978" spans="4:33" s="304" customFormat="1" ht="15.75" customHeight="1">
      <c r="D21978" s="305"/>
      <c r="AG21978" s="1954"/>
    </row>
    <row r="21980" spans="4:33" s="304" customFormat="1" ht="15.75" customHeight="1">
      <c r="D21980" s="305"/>
      <c r="AG21980" s="1954"/>
    </row>
    <row r="21982" spans="4:33" s="304" customFormat="1" ht="15.75" customHeight="1">
      <c r="D21982" s="305"/>
      <c r="AG21982" s="1954"/>
    </row>
    <row r="21984" spans="4:33" s="304" customFormat="1" ht="15.75" customHeight="1">
      <c r="D21984" s="305"/>
      <c r="AG21984" s="1954"/>
    </row>
    <row r="21986" spans="4:33" s="304" customFormat="1" ht="15.75" customHeight="1">
      <c r="D21986" s="305"/>
      <c r="AG21986" s="1954"/>
    </row>
    <row r="21988" spans="4:33" s="304" customFormat="1" ht="15.75" customHeight="1">
      <c r="D21988" s="305"/>
      <c r="AG21988" s="1954"/>
    </row>
    <row r="21990" spans="4:33" s="304" customFormat="1" ht="15.75" customHeight="1">
      <c r="D21990" s="305"/>
      <c r="AG21990" s="1954"/>
    </row>
    <row r="21992" spans="4:33" s="304" customFormat="1" ht="15.75" customHeight="1">
      <c r="D21992" s="305"/>
      <c r="AG21992" s="1954"/>
    </row>
    <row r="21994" spans="4:33" s="304" customFormat="1" ht="15.75" customHeight="1">
      <c r="D21994" s="305"/>
      <c r="AG21994" s="1954"/>
    </row>
    <row r="21996" spans="4:33" s="304" customFormat="1" ht="15.75" customHeight="1">
      <c r="D21996" s="305"/>
      <c r="AG21996" s="1954"/>
    </row>
    <row r="21998" spans="4:33" s="304" customFormat="1" ht="15.75" customHeight="1">
      <c r="D21998" s="305"/>
      <c r="AG21998" s="1954"/>
    </row>
    <row r="22000" spans="4:33" s="304" customFormat="1" ht="15.75" customHeight="1">
      <c r="D22000" s="305"/>
      <c r="AG22000" s="1954"/>
    </row>
    <row r="22002" spans="4:33" s="304" customFormat="1" ht="15.75" customHeight="1">
      <c r="D22002" s="305"/>
      <c r="AG22002" s="1954"/>
    </row>
    <row r="22004" spans="4:33" s="304" customFormat="1" ht="15.75" customHeight="1">
      <c r="D22004" s="305"/>
      <c r="AG22004" s="1954"/>
    </row>
    <row r="22006" spans="4:33" s="304" customFormat="1" ht="15.75" customHeight="1">
      <c r="D22006" s="305"/>
      <c r="AG22006" s="1954"/>
    </row>
    <row r="22008" spans="4:33" s="304" customFormat="1" ht="15.75" customHeight="1">
      <c r="D22008" s="305"/>
      <c r="AG22008" s="1954"/>
    </row>
    <row r="22010" spans="4:33" s="304" customFormat="1" ht="15.75" customHeight="1">
      <c r="D22010" s="305"/>
      <c r="AG22010" s="1954"/>
    </row>
    <row r="22012" spans="4:33" s="304" customFormat="1" ht="15.75" customHeight="1">
      <c r="D22012" s="305"/>
      <c r="AG22012" s="1954"/>
    </row>
    <row r="22014" spans="4:33" s="304" customFormat="1" ht="15.75" customHeight="1">
      <c r="D22014" s="305"/>
      <c r="AG22014" s="1954"/>
    </row>
    <row r="22016" spans="4:33" s="304" customFormat="1" ht="15.75" customHeight="1">
      <c r="D22016" s="305"/>
      <c r="AG22016" s="1954"/>
    </row>
    <row r="22018" spans="4:33" s="304" customFormat="1" ht="15.75" customHeight="1">
      <c r="D22018" s="305"/>
      <c r="AG22018" s="1954"/>
    </row>
    <row r="22020" spans="4:33" s="304" customFormat="1" ht="15.75" customHeight="1">
      <c r="D22020" s="305"/>
      <c r="AG22020" s="1954"/>
    </row>
    <row r="22022" spans="4:33" s="304" customFormat="1" ht="15.75" customHeight="1">
      <c r="D22022" s="305"/>
      <c r="AG22022" s="1954"/>
    </row>
    <row r="22024" spans="4:33" s="304" customFormat="1" ht="15.75" customHeight="1">
      <c r="D22024" s="305"/>
      <c r="AG22024" s="1954"/>
    </row>
    <row r="22026" spans="4:33" s="304" customFormat="1" ht="15.75" customHeight="1">
      <c r="D22026" s="305"/>
      <c r="AG22026" s="1954"/>
    </row>
    <row r="22028" spans="4:33" s="304" customFormat="1" ht="15.75" customHeight="1">
      <c r="D22028" s="305"/>
      <c r="AG22028" s="1954"/>
    </row>
    <row r="22030" spans="4:33" s="304" customFormat="1" ht="15.75" customHeight="1">
      <c r="D22030" s="305"/>
      <c r="AG22030" s="1954"/>
    </row>
    <row r="22032" spans="4:33" s="304" customFormat="1" ht="15.75" customHeight="1">
      <c r="D22032" s="305"/>
      <c r="AG22032" s="1954"/>
    </row>
    <row r="22034" spans="4:33" s="304" customFormat="1" ht="15.75" customHeight="1">
      <c r="D22034" s="305"/>
      <c r="AG22034" s="1954"/>
    </row>
    <row r="22036" spans="4:33" s="304" customFormat="1" ht="15.75" customHeight="1">
      <c r="D22036" s="305"/>
      <c r="AG22036" s="1954"/>
    </row>
    <row r="22038" spans="4:33" s="304" customFormat="1" ht="15.75" customHeight="1">
      <c r="D22038" s="305"/>
      <c r="AG22038" s="1954"/>
    </row>
    <row r="22040" spans="4:33" s="304" customFormat="1" ht="15.75" customHeight="1">
      <c r="D22040" s="305"/>
      <c r="AG22040" s="1954"/>
    </row>
    <row r="22042" spans="4:33" s="304" customFormat="1" ht="15.75" customHeight="1">
      <c r="D22042" s="305"/>
      <c r="AG22042" s="1954"/>
    </row>
    <row r="22044" spans="4:33" s="304" customFormat="1" ht="15.75" customHeight="1">
      <c r="D22044" s="305"/>
      <c r="AG22044" s="1954"/>
    </row>
    <row r="22046" spans="4:33" s="304" customFormat="1" ht="15.75" customHeight="1">
      <c r="D22046" s="305"/>
      <c r="AG22046" s="1954"/>
    </row>
    <row r="22048" spans="4:33" s="304" customFormat="1" ht="15.75" customHeight="1">
      <c r="D22048" s="305"/>
      <c r="AG22048" s="1954"/>
    </row>
    <row r="22050" spans="4:33" s="304" customFormat="1" ht="15.75" customHeight="1">
      <c r="D22050" s="305"/>
      <c r="AG22050" s="1954"/>
    </row>
    <row r="22052" spans="4:33" s="304" customFormat="1" ht="15.75" customHeight="1">
      <c r="D22052" s="305"/>
      <c r="AG22052" s="1954"/>
    </row>
    <row r="22054" spans="4:33" s="304" customFormat="1" ht="15.75" customHeight="1">
      <c r="D22054" s="305"/>
      <c r="AG22054" s="1954"/>
    </row>
    <row r="22056" spans="4:33" s="304" customFormat="1" ht="15.75" customHeight="1">
      <c r="D22056" s="305"/>
      <c r="AG22056" s="1954"/>
    </row>
    <row r="22058" spans="4:33" s="304" customFormat="1" ht="15.75" customHeight="1">
      <c r="D22058" s="305"/>
      <c r="AG22058" s="1954"/>
    </row>
    <row r="22060" spans="4:33" s="304" customFormat="1" ht="15.75" customHeight="1">
      <c r="D22060" s="305"/>
      <c r="AG22060" s="1954"/>
    </row>
    <row r="22062" spans="4:33" s="304" customFormat="1" ht="15.75" customHeight="1">
      <c r="D22062" s="305"/>
      <c r="AG22062" s="1954"/>
    </row>
    <row r="22064" spans="4:33" s="304" customFormat="1" ht="15.75" customHeight="1">
      <c r="D22064" s="305"/>
      <c r="AG22064" s="1954"/>
    </row>
    <row r="22066" spans="4:33" s="304" customFormat="1" ht="15.75" customHeight="1">
      <c r="D22066" s="305"/>
      <c r="AG22066" s="1954"/>
    </row>
    <row r="22068" spans="4:33" s="304" customFormat="1" ht="15.75" customHeight="1">
      <c r="D22068" s="305"/>
      <c r="AG22068" s="1954"/>
    </row>
    <row r="22070" spans="4:33" s="304" customFormat="1" ht="15.75" customHeight="1">
      <c r="D22070" s="305"/>
      <c r="AG22070" s="1954"/>
    </row>
    <row r="22072" spans="4:33" s="304" customFormat="1" ht="15.75" customHeight="1">
      <c r="D22072" s="305"/>
      <c r="AG22072" s="1954"/>
    </row>
    <row r="22074" spans="4:33" s="304" customFormat="1" ht="15.75" customHeight="1">
      <c r="D22074" s="305"/>
      <c r="AG22074" s="1954"/>
    </row>
    <row r="22076" spans="4:33" s="304" customFormat="1" ht="15.75" customHeight="1">
      <c r="D22076" s="305"/>
      <c r="AG22076" s="1954"/>
    </row>
    <row r="22078" spans="4:33" s="304" customFormat="1" ht="15.75" customHeight="1">
      <c r="D22078" s="305"/>
      <c r="AG22078" s="1954"/>
    </row>
    <row r="22080" spans="4:33" s="304" customFormat="1" ht="15.75" customHeight="1">
      <c r="D22080" s="305"/>
      <c r="AG22080" s="1954"/>
    </row>
    <row r="22082" spans="4:33" s="304" customFormat="1" ht="15.75" customHeight="1">
      <c r="D22082" s="305"/>
      <c r="AG22082" s="1954"/>
    </row>
    <row r="22084" spans="4:33" s="304" customFormat="1" ht="15.75" customHeight="1">
      <c r="D22084" s="305"/>
      <c r="AG22084" s="1954"/>
    </row>
    <row r="22086" spans="4:33" s="304" customFormat="1" ht="15.75" customHeight="1">
      <c r="D22086" s="305"/>
      <c r="AG22086" s="1954"/>
    </row>
    <row r="22088" spans="4:33" s="304" customFormat="1" ht="15.75" customHeight="1">
      <c r="D22088" s="305"/>
      <c r="AG22088" s="1954"/>
    </row>
    <row r="22090" spans="4:33" s="304" customFormat="1" ht="15.75" customHeight="1">
      <c r="D22090" s="305"/>
      <c r="AG22090" s="1954"/>
    </row>
    <row r="22092" spans="4:33" s="304" customFormat="1" ht="15.75" customHeight="1">
      <c r="D22092" s="305"/>
      <c r="AG22092" s="1954"/>
    </row>
    <row r="22094" spans="4:33" s="304" customFormat="1" ht="15.75" customHeight="1">
      <c r="D22094" s="305"/>
      <c r="AG22094" s="1954"/>
    </row>
    <row r="22096" spans="4:33" s="304" customFormat="1" ht="15.75" customHeight="1">
      <c r="D22096" s="305"/>
      <c r="AG22096" s="1954"/>
    </row>
    <row r="22098" spans="4:33" s="304" customFormat="1" ht="15.75" customHeight="1">
      <c r="D22098" s="305"/>
      <c r="AG22098" s="1954"/>
    </row>
    <row r="22100" spans="4:33" s="304" customFormat="1" ht="15.75" customHeight="1">
      <c r="D22100" s="305"/>
      <c r="AG22100" s="1954"/>
    </row>
    <row r="22102" spans="4:33" s="304" customFormat="1" ht="15.75" customHeight="1">
      <c r="D22102" s="305"/>
      <c r="AG22102" s="1954"/>
    </row>
    <row r="22104" spans="4:33" s="304" customFormat="1" ht="15.75" customHeight="1">
      <c r="D22104" s="305"/>
      <c r="AG22104" s="1954"/>
    </row>
    <row r="22106" spans="4:33" s="304" customFormat="1" ht="15.75" customHeight="1">
      <c r="D22106" s="305"/>
      <c r="AG22106" s="1954"/>
    </row>
    <row r="22108" spans="4:33" s="304" customFormat="1" ht="15.75" customHeight="1">
      <c r="D22108" s="305"/>
      <c r="AG22108" s="1954"/>
    </row>
    <row r="22110" spans="4:33" s="304" customFormat="1" ht="15.75" customHeight="1">
      <c r="D22110" s="305"/>
      <c r="AG22110" s="1954"/>
    </row>
    <row r="22112" spans="4:33" s="304" customFormat="1" ht="15.75" customHeight="1">
      <c r="D22112" s="305"/>
      <c r="AG22112" s="1954"/>
    </row>
    <row r="22114" spans="4:33" s="304" customFormat="1" ht="15.75" customHeight="1">
      <c r="D22114" s="305"/>
      <c r="AG22114" s="1954"/>
    </row>
    <row r="22116" spans="4:33" s="304" customFormat="1" ht="15.75" customHeight="1">
      <c r="D22116" s="305"/>
      <c r="AG22116" s="1954"/>
    </row>
    <row r="22118" spans="4:33" s="304" customFormat="1" ht="15.75" customHeight="1">
      <c r="D22118" s="305"/>
      <c r="AG22118" s="1954"/>
    </row>
    <row r="22120" spans="4:33" s="304" customFormat="1" ht="15.75" customHeight="1">
      <c r="D22120" s="305"/>
      <c r="AG22120" s="1954"/>
    </row>
    <row r="22122" spans="4:33" s="304" customFormat="1" ht="15.75" customHeight="1">
      <c r="D22122" s="305"/>
      <c r="AG22122" s="1954"/>
    </row>
    <row r="22124" spans="4:33" s="304" customFormat="1" ht="15.75" customHeight="1">
      <c r="D22124" s="305"/>
      <c r="AG22124" s="1954"/>
    </row>
    <row r="22126" spans="4:33" s="304" customFormat="1" ht="15.75" customHeight="1">
      <c r="D22126" s="305"/>
      <c r="AG22126" s="1954"/>
    </row>
    <row r="22128" spans="4:33" s="304" customFormat="1" ht="15.75" customHeight="1">
      <c r="D22128" s="305"/>
      <c r="AG22128" s="1954"/>
    </row>
    <row r="22130" spans="4:33" s="304" customFormat="1" ht="15.75" customHeight="1">
      <c r="D22130" s="305"/>
      <c r="AG22130" s="1954"/>
    </row>
    <row r="22132" spans="4:33" s="304" customFormat="1" ht="15.75" customHeight="1">
      <c r="D22132" s="305"/>
      <c r="AG22132" s="1954"/>
    </row>
    <row r="22134" spans="4:33" s="304" customFormat="1" ht="15.75" customHeight="1">
      <c r="D22134" s="305"/>
      <c r="AG22134" s="1954"/>
    </row>
    <row r="22136" spans="4:33" s="304" customFormat="1" ht="15.75" customHeight="1">
      <c r="D22136" s="305"/>
      <c r="AG22136" s="1954"/>
    </row>
    <row r="22138" spans="4:33" s="304" customFormat="1" ht="15.75" customHeight="1">
      <c r="D22138" s="305"/>
      <c r="AG22138" s="1954"/>
    </row>
    <row r="22140" spans="4:33" s="304" customFormat="1" ht="15.75" customHeight="1">
      <c r="D22140" s="305"/>
      <c r="AG22140" s="1954"/>
    </row>
    <row r="22142" spans="4:33" s="304" customFormat="1" ht="15.75" customHeight="1">
      <c r="D22142" s="305"/>
      <c r="AG22142" s="1954"/>
    </row>
    <row r="22144" spans="4:33" s="304" customFormat="1" ht="15.75" customHeight="1">
      <c r="D22144" s="305"/>
      <c r="AG22144" s="1954"/>
    </row>
    <row r="22146" spans="4:33" s="304" customFormat="1" ht="15.75" customHeight="1">
      <c r="D22146" s="305"/>
      <c r="AG22146" s="1954"/>
    </row>
    <row r="22148" spans="4:33" s="304" customFormat="1" ht="15.75" customHeight="1">
      <c r="D22148" s="305"/>
      <c r="AG22148" s="1954"/>
    </row>
    <row r="22150" spans="4:33" s="304" customFormat="1" ht="15.75" customHeight="1">
      <c r="D22150" s="305"/>
      <c r="AG22150" s="1954"/>
    </row>
    <row r="22152" spans="4:33" s="304" customFormat="1" ht="15.75" customHeight="1">
      <c r="D22152" s="305"/>
      <c r="AG22152" s="1954"/>
    </row>
    <row r="22154" spans="4:33" s="304" customFormat="1" ht="15.75" customHeight="1">
      <c r="D22154" s="305"/>
      <c r="AG22154" s="1954"/>
    </row>
    <row r="22156" spans="4:33" s="304" customFormat="1" ht="15.75" customHeight="1">
      <c r="D22156" s="305"/>
      <c r="AG22156" s="1954"/>
    </row>
    <row r="22158" spans="4:33" s="304" customFormat="1" ht="15.75" customHeight="1">
      <c r="D22158" s="305"/>
      <c r="AG22158" s="1954"/>
    </row>
    <row r="22160" spans="4:33" s="304" customFormat="1" ht="15.75" customHeight="1">
      <c r="D22160" s="305"/>
      <c r="AG22160" s="1954"/>
    </row>
    <row r="22162" spans="4:33" s="304" customFormat="1" ht="15.75" customHeight="1">
      <c r="D22162" s="305"/>
      <c r="AG22162" s="1954"/>
    </row>
    <row r="22164" spans="4:33" s="304" customFormat="1" ht="15.75" customHeight="1">
      <c r="D22164" s="305"/>
      <c r="AG22164" s="1954"/>
    </row>
    <row r="22166" spans="4:33" s="304" customFormat="1" ht="15.75" customHeight="1">
      <c r="D22166" s="305"/>
      <c r="AG22166" s="1954"/>
    </row>
    <row r="22168" spans="4:33" s="304" customFormat="1" ht="15.75" customHeight="1">
      <c r="D22168" s="305"/>
      <c r="AG22168" s="1954"/>
    </row>
    <row r="22170" spans="4:33" s="304" customFormat="1" ht="15.75" customHeight="1">
      <c r="D22170" s="305"/>
      <c r="AG22170" s="1954"/>
    </row>
    <row r="22172" spans="4:33" s="304" customFormat="1" ht="15.75" customHeight="1">
      <c r="D22172" s="305"/>
      <c r="AG22172" s="1954"/>
    </row>
    <row r="22174" spans="4:33" s="304" customFormat="1" ht="15.75" customHeight="1">
      <c r="D22174" s="305"/>
      <c r="AG22174" s="1954"/>
    </row>
    <row r="22176" spans="4:33" s="304" customFormat="1" ht="15.75" customHeight="1">
      <c r="D22176" s="305"/>
      <c r="AG22176" s="1954"/>
    </row>
    <row r="22178" spans="4:33" s="304" customFormat="1" ht="15.75" customHeight="1">
      <c r="D22178" s="305"/>
      <c r="AG22178" s="1954"/>
    </row>
    <row r="22180" spans="4:33" s="304" customFormat="1" ht="15.75" customHeight="1">
      <c r="D22180" s="305"/>
      <c r="AG22180" s="1954"/>
    </row>
    <row r="22182" spans="4:33" s="304" customFormat="1" ht="15.75" customHeight="1">
      <c r="D22182" s="305"/>
      <c r="AG22182" s="1954"/>
    </row>
    <row r="22184" spans="4:33" s="304" customFormat="1" ht="15.75" customHeight="1">
      <c r="D22184" s="305"/>
      <c r="AG22184" s="1954"/>
    </row>
    <row r="22186" spans="4:33" s="304" customFormat="1" ht="15.75" customHeight="1">
      <c r="D22186" s="305"/>
      <c r="AG22186" s="1954"/>
    </row>
    <row r="22188" spans="4:33" s="304" customFormat="1" ht="15.75" customHeight="1">
      <c r="D22188" s="305"/>
      <c r="AG22188" s="1954"/>
    </row>
    <row r="22190" spans="4:33" s="304" customFormat="1" ht="15.75" customHeight="1">
      <c r="D22190" s="305"/>
      <c r="AG22190" s="1954"/>
    </row>
    <row r="22192" spans="4:33" s="304" customFormat="1" ht="15.75" customHeight="1">
      <c r="D22192" s="305"/>
      <c r="AG22192" s="1954"/>
    </row>
    <row r="22194" spans="4:33" s="304" customFormat="1" ht="15.75" customHeight="1">
      <c r="D22194" s="305"/>
      <c r="AG22194" s="1954"/>
    </row>
    <row r="22196" spans="4:33" s="304" customFormat="1" ht="15.75" customHeight="1">
      <c r="D22196" s="305"/>
      <c r="AG22196" s="1954"/>
    </row>
    <row r="22198" spans="4:33" s="304" customFormat="1" ht="15.75" customHeight="1">
      <c r="D22198" s="305"/>
      <c r="AG22198" s="1954"/>
    </row>
    <row r="22200" spans="4:33" s="304" customFormat="1" ht="15.75" customHeight="1">
      <c r="D22200" s="305"/>
      <c r="AG22200" s="1954"/>
    </row>
    <row r="22202" spans="4:33" s="304" customFormat="1" ht="15.75" customHeight="1">
      <c r="D22202" s="305"/>
      <c r="AG22202" s="1954"/>
    </row>
    <row r="22204" spans="4:33" s="304" customFormat="1" ht="15.75" customHeight="1">
      <c r="D22204" s="305"/>
      <c r="AG22204" s="1954"/>
    </row>
    <row r="22206" spans="4:33" s="304" customFormat="1" ht="15.75" customHeight="1">
      <c r="D22206" s="305"/>
      <c r="AG22206" s="1954"/>
    </row>
    <row r="22208" spans="4:33" s="304" customFormat="1" ht="15.75" customHeight="1">
      <c r="D22208" s="305"/>
      <c r="AG22208" s="1954"/>
    </row>
    <row r="22210" spans="4:33" s="304" customFormat="1" ht="15.75" customHeight="1">
      <c r="D22210" s="305"/>
      <c r="AG22210" s="1954"/>
    </row>
    <row r="22212" spans="4:33" s="304" customFormat="1" ht="15.75" customHeight="1">
      <c r="D22212" s="305"/>
      <c r="AG22212" s="1954"/>
    </row>
    <row r="22214" spans="4:33" s="304" customFormat="1" ht="15.75" customHeight="1">
      <c r="D22214" s="305"/>
      <c r="AG22214" s="1954"/>
    </row>
    <row r="22216" spans="4:33" s="304" customFormat="1" ht="15.75" customHeight="1">
      <c r="D22216" s="305"/>
      <c r="AG22216" s="1954"/>
    </row>
    <row r="22218" spans="4:33" s="304" customFormat="1" ht="15.75" customHeight="1">
      <c r="D22218" s="305"/>
      <c r="AG22218" s="1954"/>
    </row>
    <row r="22220" spans="4:33" s="304" customFormat="1" ht="15.75" customHeight="1">
      <c r="D22220" s="305"/>
      <c r="AG22220" s="1954"/>
    </row>
    <row r="22222" spans="4:33" s="304" customFormat="1" ht="15.75" customHeight="1">
      <c r="D22222" s="305"/>
      <c r="AG22222" s="1954"/>
    </row>
    <row r="22224" spans="4:33" s="304" customFormat="1" ht="15.75" customHeight="1">
      <c r="D22224" s="305"/>
      <c r="AG22224" s="1954"/>
    </row>
    <row r="22226" spans="4:33" s="304" customFormat="1" ht="15.75" customHeight="1">
      <c r="D22226" s="305"/>
      <c r="AG22226" s="1954"/>
    </row>
    <row r="22228" spans="4:33" s="304" customFormat="1" ht="15.75" customHeight="1">
      <c r="D22228" s="305"/>
      <c r="AG22228" s="1954"/>
    </row>
    <row r="22230" spans="4:33" s="304" customFormat="1" ht="15.75" customHeight="1">
      <c r="D22230" s="305"/>
      <c r="AG22230" s="1954"/>
    </row>
    <row r="22232" spans="4:33" s="304" customFormat="1" ht="15.75" customHeight="1">
      <c r="D22232" s="305"/>
      <c r="AG22232" s="1954"/>
    </row>
    <row r="22234" spans="4:33" s="304" customFormat="1" ht="15.75" customHeight="1">
      <c r="D22234" s="305"/>
      <c r="AG22234" s="1954"/>
    </row>
    <row r="22236" spans="4:33" s="304" customFormat="1" ht="15.75" customHeight="1">
      <c r="D22236" s="305"/>
      <c r="AG22236" s="1954"/>
    </row>
    <row r="22238" spans="4:33" s="304" customFormat="1" ht="15.75" customHeight="1">
      <c r="D22238" s="305"/>
      <c r="AG22238" s="1954"/>
    </row>
    <row r="22240" spans="4:33" s="304" customFormat="1" ht="15.75" customHeight="1">
      <c r="D22240" s="305"/>
      <c r="AG22240" s="1954"/>
    </row>
    <row r="22242" spans="4:33" s="304" customFormat="1" ht="15.75" customHeight="1">
      <c r="D22242" s="305"/>
      <c r="AG22242" s="1954"/>
    </row>
    <row r="22244" spans="4:33" s="304" customFormat="1" ht="15.75" customHeight="1">
      <c r="D22244" s="305"/>
      <c r="AG22244" s="1954"/>
    </row>
    <row r="22246" spans="4:33" s="304" customFormat="1" ht="15.75" customHeight="1">
      <c r="D22246" s="305"/>
      <c r="AG22246" s="1954"/>
    </row>
    <row r="22248" spans="4:33" s="304" customFormat="1" ht="15.75" customHeight="1">
      <c r="D22248" s="305"/>
      <c r="AG22248" s="1954"/>
    </row>
    <row r="22250" spans="4:33" s="304" customFormat="1" ht="15.75" customHeight="1">
      <c r="D22250" s="305"/>
      <c r="AG22250" s="1954"/>
    </row>
    <row r="22252" spans="4:33" s="304" customFormat="1" ht="15.75" customHeight="1">
      <c r="D22252" s="305"/>
      <c r="AG22252" s="1954"/>
    </row>
    <row r="22254" spans="4:33" s="304" customFormat="1" ht="15.75" customHeight="1">
      <c r="D22254" s="305"/>
      <c r="AG22254" s="1954"/>
    </row>
    <row r="22256" spans="4:33" s="304" customFormat="1" ht="15.75" customHeight="1">
      <c r="D22256" s="305"/>
      <c r="AG22256" s="1954"/>
    </row>
    <row r="22258" spans="4:33" s="304" customFormat="1" ht="15.75" customHeight="1">
      <c r="D22258" s="305"/>
      <c r="AG22258" s="1954"/>
    </row>
    <row r="22260" spans="4:33" s="304" customFormat="1" ht="15.75" customHeight="1">
      <c r="D22260" s="305"/>
      <c r="AG22260" s="1954"/>
    </row>
    <row r="22262" spans="4:33" s="304" customFormat="1" ht="15.75" customHeight="1">
      <c r="D22262" s="305"/>
      <c r="AG22262" s="1954"/>
    </row>
    <row r="22264" spans="4:33" s="304" customFormat="1" ht="15.75" customHeight="1">
      <c r="D22264" s="305"/>
      <c r="AG22264" s="1954"/>
    </row>
    <row r="22266" spans="4:33" s="304" customFormat="1" ht="15.75" customHeight="1">
      <c r="D22266" s="305"/>
      <c r="AG22266" s="1954"/>
    </row>
    <row r="22268" spans="4:33" s="304" customFormat="1" ht="15.75" customHeight="1">
      <c r="D22268" s="305"/>
      <c r="AG22268" s="1954"/>
    </row>
    <row r="22270" spans="4:33" s="304" customFormat="1" ht="15.75" customHeight="1">
      <c r="D22270" s="305"/>
      <c r="AG22270" s="1954"/>
    </row>
    <row r="22272" spans="4:33" s="304" customFormat="1" ht="15.75" customHeight="1">
      <c r="D22272" s="305"/>
      <c r="AG22272" s="1954"/>
    </row>
    <row r="22274" spans="4:33" s="304" customFormat="1" ht="15.75" customHeight="1">
      <c r="D22274" s="305"/>
      <c r="AG22274" s="1954"/>
    </row>
    <row r="22276" spans="4:33" s="304" customFormat="1" ht="15.75" customHeight="1">
      <c r="D22276" s="305"/>
      <c r="AG22276" s="1954"/>
    </row>
    <row r="22278" spans="4:33" s="304" customFormat="1" ht="15.75" customHeight="1">
      <c r="D22278" s="305"/>
      <c r="AG22278" s="1954"/>
    </row>
    <row r="22280" spans="4:33" s="304" customFormat="1" ht="15.75" customHeight="1">
      <c r="D22280" s="305"/>
      <c r="AG22280" s="1954"/>
    </row>
    <row r="22282" spans="4:33" s="304" customFormat="1" ht="15.75" customHeight="1">
      <c r="D22282" s="305"/>
      <c r="AG22282" s="1954"/>
    </row>
    <row r="22284" spans="4:33" s="304" customFormat="1" ht="15.75" customHeight="1">
      <c r="D22284" s="305"/>
      <c r="AG22284" s="1954"/>
    </row>
    <row r="22286" spans="4:33" s="304" customFormat="1" ht="15.75" customHeight="1">
      <c r="D22286" s="305"/>
      <c r="AG22286" s="1954"/>
    </row>
    <row r="22288" spans="4:33" s="304" customFormat="1" ht="15.75" customHeight="1">
      <c r="D22288" s="305"/>
      <c r="AG22288" s="1954"/>
    </row>
    <row r="22290" spans="4:33" s="304" customFormat="1" ht="15.75" customHeight="1">
      <c r="D22290" s="305"/>
      <c r="AG22290" s="1954"/>
    </row>
    <row r="22292" spans="4:33" s="304" customFormat="1" ht="15.75" customHeight="1">
      <c r="D22292" s="305"/>
      <c r="AG22292" s="1954"/>
    </row>
    <row r="22294" spans="4:33" s="304" customFormat="1" ht="15.75" customHeight="1">
      <c r="D22294" s="305"/>
      <c r="AG22294" s="1954"/>
    </row>
    <row r="22296" spans="4:33" s="304" customFormat="1" ht="15.75" customHeight="1">
      <c r="D22296" s="305"/>
      <c r="AG22296" s="1954"/>
    </row>
    <row r="22298" spans="4:33" s="304" customFormat="1" ht="15.75" customHeight="1">
      <c r="D22298" s="305"/>
      <c r="AG22298" s="1954"/>
    </row>
    <row r="22300" spans="4:33" s="304" customFormat="1" ht="15.75" customHeight="1">
      <c r="D22300" s="305"/>
      <c r="AG22300" s="1954"/>
    </row>
    <row r="22302" spans="4:33" s="304" customFormat="1" ht="15.75" customHeight="1">
      <c r="D22302" s="305"/>
      <c r="AG22302" s="1954"/>
    </row>
    <row r="22304" spans="4:33" s="304" customFormat="1" ht="15.75" customHeight="1">
      <c r="D22304" s="305"/>
      <c r="AG22304" s="1954"/>
    </row>
    <row r="22306" spans="4:33" s="304" customFormat="1" ht="15.75" customHeight="1">
      <c r="D22306" s="305"/>
      <c r="AG22306" s="1954"/>
    </row>
    <row r="22308" spans="4:33" s="304" customFormat="1" ht="15.75" customHeight="1">
      <c r="D22308" s="305"/>
      <c r="AG22308" s="1954"/>
    </row>
    <row r="22310" spans="4:33" s="304" customFormat="1" ht="15.75" customHeight="1">
      <c r="D22310" s="305"/>
      <c r="AG22310" s="1954"/>
    </row>
    <row r="22312" spans="4:33" s="304" customFormat="1" ht="15.75" customHeight="1">
      <c r="D22312" s="305"/>
      <c r="AG22312" s="1954"/>
    </row>
    <row r="22314" spans="4:33" s="304" customFormat="1" ht="15.75" customHeight="1">
      <c r="D22314" s="305"/>
      <c r="AG22314" s="1954"/>
    </row>
    <row r="22316" spans="4:33" s="304" customFormat="1" ht="15.75" customHeight="1">
      <c r="D22316" s="305"/>
      <c r="AG22316" s="1954"/>
    </row>
    <row r="22318" spans="4:33" s="304" customFormat="1" ht="15.75" customHeight="1">
      <c r="D22318" s="305"/>
      <c r="AG22318" s="1954"/>
    </row>
    <row r="22320" spans="4:33" s="304" customFormat="1" ht="15.75" customHeight="1">
      <c r="D22320" s="305"/>
      <c r="AG22320" s="1954"/>
    </row>
    <row r="22322" spans="4:33" s="304" customFormat="1" ht="15.75" customHeight="1">
      <c r="D22322" s="305"/>
      <c r="AG22322" s="1954"/>
    </row>
    <row r="22324" spans="4:33" s="304" customFormat="1" ht="15.75" customHeight="1">
      <c r="D22324" s="305"/>
      <c r="AG22324" s="1954"/>
    </row>
    <row r="22326" spans="4:33" s="304" customFormat="1" ht="15.75" customHeight="1">
      <c r="D22326" s="305"/>
      <c r="AG22326" s="1954"/>
    </row>
    <row r="22328" spans="4:33" s="304" customFormat="1" ht="15.75" customHeight="1">
      <c r="D22328" s="305"/>
      <c r="AG22328" s="1954"/>
    </row>
    <row r="22330" spans="4:33" s="304" customFormat="1" ht="15.75" customHeight="1">
      <c r="D22330" s="305"/>
      <c r="AG22330" s="1954"/>
    </row>
    <row r="22332" spans="4:33" s="304" customFormat="1" ht="15.75" customHeight="1">
      <c r="D22332" s="305"/>
      <c r="AG22332" s="1954"/>
    </row>
    <row r="22334" spans="4:33" s="304" customFormat="1" ht="15.75" customHeight="1">
      <c r="D22334" s="305"/>
      <c r="AG22334" s="1954"/>
    </row>
    <row r="22336" spans="4:33" s="304" customFormat="1" ht="15.75" customHeight="1">
      <c r="D22336" s="305"/>
      <c r="AG22336" s="1954"/>
    </row>
    <row r="22338" spans="4:33" s="304" customFormat="1" ht="15.75" customHeight="1">
      <c r="D22338" s="305"/>
      <c r="AG22338" s="1954"/>
    </row>
    <row r="22340" spans="4:33" s="304" customFormat="1" ht="15.75" customHeight="1">
      <c r="D22340" s="305"/>
      <c r="AG22340" s="1954"/>
    </row>
    <row r="22342" spans="4:33" s="304" customFormat="1" ht="15.75" customHeight="1">
      <c r="D22342" s="305"/>
      <c r="AG22342" s="1954"/>
    </row>
    <row r="22344" spans="4:33" s="304" customFormat="1" ht="15.75" customHeight="1">
      <c r="D22344" s="305"/>
      <c r="AG22344" s="1954"/>
    </row>
    <row r="22346" spans="4:33" s="304" customFormat="1" ht="15.75" customHeight="1">
      <c r="D22346" s="305"/>
      <c r="AG22346" s="1954"/>
    </row>
    <row r="22348" spans="4:33" s="304" customFormat="1" ht="15.75" customHeight="1">
      <c r="D22348" s="305"/>
      <c r="AG22348" s="1954"/>
    </row>
    <row r="22350" spans="4:33" s="304" customFormat="1" ht="15.75" customHeight="1">
      <c r="D22350" s="305"/>
      <c r="AG22350" s="1954"/>
    </row>
    <row r="22352" spans="4:33" s="304" customFormat="1" ht="15.75" customHeight="1">
      <c r="D22352" s="305"/>
      <c r="AG22352" s="1954"/>
    </row>
    <row r="22354" spans="4:33" s="304" customFormat="1" ht="15.75" customHeight="1">
      <c r="D22354" s="305"/>
      <c r="AG22354" s="1954"/>
    </row>
    <row r="22356" spans="4:33" s="304" customFormat="1" ht="15.75" customHeight="1">
      <c r="D22356" s="305"/>
      <c r="AG22356" s="1954"/>
    </row>
    <row r="22358" spans="4:33" s="304" customFormat="1" ht="15.75" customHeight="1">
      <c r="D22358" s="305"/>
      <c r="AG22358" s="1954"/>
    </row>
    <row r="22360" spans="4:33" s="304" customFormat="1" ht="15.75" customHeight="1">
      <c r="D22360" s="305"/>
      <c r="AG22360" s="1954"/>
    </row>
    <row r="22362" spans="4:33" s="304" customFormat="1" ht="15.75" customHeight="1">
      <c r="D22362" s="305"/>
      <c r="AG22362" s="1954"/>
    </row>
    <row r="22364" spans="4:33" s="304" customFormat="1" ht="15.75" customHeight="1">
      <c r="D22364" s="305"/>
      <c r="AG22364" s="1954"/>
    </row>
    <row r="22366" spans="4:33" s="304" customFormat="1" ht="15.75" customHeight="1">
      <c r="D22366" s="305"/>
      <c r="AG22366" s="1954"/>
    </row>
    <row r="22368" spans="4:33" s="304" customFormat="1" ht="15.75" customHeight="1">
      <c r="D22368" s="305"/>
      <c r="AG22368" s="1954"/>
    </row>
    <row r="22370" spans="4:33" s="304" customFormat="1" ht="15.75" customHeight="1">
      <c r="D22370" s="305"/>
      <c r="AG22370" s="1954"/>
    </row>
    <row r="22372" spans="4:33" s="304" customFormat="1" ht="15.75" customHeight="1">
      <c r="D22372" s="305"/>
      <c r="AG22372" s="1954"/>
    </row>
    <row r="22374" spans="4:33" s="304" customFormat="1" ht="15.75" customHeight="1">
      <c r="D22374" s="305"/>
      <c r="AG22374" s="1954"/>
    </row>
    <row r="22376" spans="4:33" s="304" customFormat="1" ht="15.75" customHeight="1">
      <c r="D22376" s="305"/>
      <c r="AG22376" s="1954"/>
    </row>
    <row r="22378" spans="4:33" s="304" customFormat="1" ht="15.75" customHeight="1">
      <c r="D22378" s="305"/>
      <c r="AG22378" s="1954"/>
    </row>
    <row r="22380" spans="4:33" s="304" customFormat="1" ht="15.75" customHeight="1">
      <c r="D22380" s="305"/>
      <c r="AG22380" s="1954"/>
    </row>
    <row r="22382" spans="4:33" s="304" customFormat="1" ht="15.75" customHeight="1">
      <c r="D22382" s="305"/>
      <c r="AG22382" s="1954"/>
    </row>
    <row r="22384" spans="4:33" s="304" customFormat="1" ht="15.75" customHeight="1">
      <c r="D22384" s="305"/>
      <c r="AG22384" s="1954"/>
    </row>
    <row r="22386" spans="4:33" s="304" customFormat="1" ht="15.75" customHeight="1">
      <c r="D22386" s="305"/>
      <c r="AG22386" s="1954"/>
    </row>
    <row r="22388" spans="4:33" s="304" customFormat="1" ht="15.75" customHeight="1">
      <c r="D22388" s="305"/>
      <c r="AG22388" s="1954"/>
    </row>
    <row r="22390" spans="4:33" s="304" customFormat="1" ht="15.75" customHeight="1">
      <c r="D22390" s="305"/>
      <c r="AG22390" s="1954"/>
    </row>
    <row r="22392" spans="4:33" s="304" customFormat="1" ht="15.75" customHeight="1">
      <c r="D22392" s="305"/>
      <c r="AG22392" s="1954"/>
    </row>
    <row r="22394" spans="4:33" s="304" customFormat="1" ht="15.75" customHeight="1">
      <c r="D22394" s="305"/>
      <c r="AG22394" s="1954"/>
    </row>
    <row r="22396" spans="4:33" s="304" customFormat="1" ht="15.75" customHeight="1">
      <c r="D22396" s="305"/>
      <c r="AG22396" s="1954"/>
    </row>
    <row r="22398" spans="4:33" s="304" customFormat="1" ht="15.75" customHeight="1">
      <c r="D22398" s="305"/>
      <c r="AG22398" s="1954"/>
    </row>
    <row r="22400" spans="4:33" s="304" customFormat="1" ht="15.75" customHeight="1">
      <c r="D22400" s="305"/>
      <c r="AG22400" s="1954"/>
    </row>
    <row r="22402" spans="4:33" s="304" customFormat="1" ht="15.75" customHeight="1">
      <c r="D22402" s="305"/>
      <c r="AG22402" s="1954"/>
    </row>
    <row r="22404" spans="4:33" s="304" customFormat="1" ht="15.75" customHeight="1">
      <c r="D22404" s="305"/>
      <c r="AG22404" s="1954"/>
    </row>
    <row r="22406" spans="4:33" s="304" customFormat="1" ht="15.75" customHeight="1">
      <c r="D22406" s="305"/>
      <c r="AG22406" s="1954"/>
    </row>
    <row r="22408" spans="4:33" s="304" customFormat="1" ht="15.75" customHeight="1">
      <c r="D22408" s="305"/>
      <c r="AG22408" s="1954"/>
    </row>
    <row r="22410" spans="4:33" s="304" customFormat="1" ht="15.75" customHeight="1">
      <c r="D22410" s="305"/>
      <c r="AG22410" s="1954"/>
    </row>
    <row r="22412" spans="4:33" s="304" customFormat="1" ht="15.75" customHeight="1">
      <c r="D22412" s="305"/>
      <c r="AG22412" s="1954"/>
    </row>
    <row r="22414" spans="4:33" s="304" customFormat="1" ht="15.75" customHeight="1">
      <c r="D22414" s="305"/>
      <c r="AG22414" s="1954"/>
    </row>
    <row r="22416" spans="4:33" s="304" customFormat="1" ht="15.75" customHeight="1">
      <c r="D22416" s="305"/>
      <c r="AG22416" s="1954"/>
    </row>
    <row r="22418" spans="4:33" s="304" customFormat="1" ht="15.75" customHeight="1">
      <c r="D22418" s="305"/>
      <c r="AG22418" s="1954"/>
    </row>
    <row r="22420" spans="4:33" s="304" customFormat="1" ht="15.75" customHeight="1">
      <c r="D22420" s="305"/>
      <c r="AG22420" s="1954"/>
    </row>
    <row r="22422" spans="4:33" s="304" customFormat="1" ht="15.75" customHeight="1">
      <c r="D22422" s="305"/>
      <c r="AG22422" s="1954"/>
    </row>
    <row r="22424" spans="4:33" s="304" customFormat="1" ht="15.75" customHeight="1">
      <c r="D22424" s="305"/>
      <c r="AG22424" s="1954"/>
    </row>
    <row r="22426" spans="4:33" s="304" customFormat="1" ht="15.75" customHeight="1">
      <c r="D22426" s="305"/>
      <c r="AG22426" s="1954"/>
    </row>
    <row r="22428" spans="4:33" s="304" customFormat="1" ht="15.75" customHeight="1">
      <c r="D22428" s="305"/>
      <c r="AG22428" s="1954"/>
    </row>
    <row r="22430" spans="4:33" s="304" customFormat="1" ht="15.75" customHeight="1">
      <c r="D22430" s="305"/>
      <c r="AG22430" s="1954"/>
    </row>
    <row r="22432" spans="4:33" s="304" customFormat="1" ht="15.75" customHeight="1">
      <c r="D22432" s="305"/>
      <c r="AG22432" s="1954"/>
    </row>
    <row r="22434" spans="4:33" s="304" customFormat="1" ht="15.75" customHeight="1">
      <c r="D22434" s="305"/>
      <c r="AG22434" s="1954"/>
    </row>
    <row r="22436" spans="4:33" s="304" customFormat="1" ht="15.75" customHeight="1">
      <c r="D22436" s="305"/>
      <c r="AG22436" s="1954"/>
    </row>
    <row r="22438" spans="4:33" s="304" customFormat="1" ht="15.75" customHeight="1">
      <c r="D22438" s="305"/>
      <c r="AG22438" s="1954"/>
    </row>
    <row r="22440" spans="4:33" s="304" customFormat="1" ht="15.75" customHeight="1">
      <c r="D22440" s="305"/>
      <c r="AG22440" s="1954"/>
    </row>
    <row r="22442" spans="4:33" s="304" customFormat="1" ht="15.75" customHeight="1">
      <c r="D22442" s="305"/>
      <c r="AG22442" s="1954"/>
    </row>
    <row r="22444" spans="4:33" s="304" customFormat="1" ht="15.75" customHeight="1">
      <c r="D22444" s="305"/>
      <c r="AG22444" s="1954"/>
    </row>
    <row r="22446" spans="4:33" s="304" customFormat="1" ht="15.75" customHeight="1">
      <c r="D22446" s="305"/>
      <c r="AG22446" s="1954"/>
    </row>
    <row r="22448" spans="4:33" s="304" customFormat="1" ht="15.75" customHeight="1">
      <c r="D22448" s="305"/>
      <c r="AG22448" s="1954"/>
    </row>
    <row r="22450" spans="4:33" s="304" customFormat="1" ht="15.75" customHeight="1">
      <c r="D22450" s="305"/>
      <c r="AG22450" s="1954"/>
    </row>
    <row r="22452" spans="4:33" s="304" customFormat="1" ht="15.75" customHeight="1">
      <c r="D22452" s="305"/>
      <c r="AG22452" s="1954"/>
    </row>
    <row r="22454" spans="4:33" s="304" customFormat="1" ht="15.75" customHeight="1">
      <c r="D22454" s="305"/>
      <c r="AG22454" s="1954"/>
    </row>
    <row r="22456" spans="4:33" s="304" customFormat="1" ht="15.75" customHeight="1">
      <c r="D22456" s="305"/>
      <c r="AG22456" s="1954"/>
    </row>
    <row r="22458" spans="4:33" s="304" customFormat="1" ht="15.75" customHeight="1">
      <c r="D22458" s="305"/>
      <c r="AG22458" s="1954"/>
    </row>
    <row r="22460" spans="4:33" s="304" customFormat="1" ht="15.75" customHeight="1">
      <c r="D22460" s="305"/>
      <c r="AG22460" s="1954"/>
    </row>
    <row r="22462" spans="4:33" s="304" customFormat="1" ht="15.75" customHeight="1">
      <c r="D22462" s="305"/>
      <c r="AG22462" s="1954"/>
    </row>
    <row r="22464" spans="4:33" s="304" customFormat="1" ht="15.75" customHeight="1">
      <c r="D22464" s="305"/>
      <c r="AG22464" s="1954"/>
    </row>
    <row r="22466" spans="4:33" s="304" customFormat="1" ht="15.75" customHeight="1">
      <c r="D22466" s="305"/>
      <c r="AG22466" s="1954"/>
    </row>
    <row r="22468" spans="4:33" s="304" customFormat="1" ht="15.75" customHeight="1">
      <c r="D22468" s="305"/>
      <c r="AG22468" s="1954"/>
    </row>
    <row r="22470" spans="4:33" s="304" customFormat="1" ht="15.75" customHeight="1">
      <c r="D22470" s="305"/>
      <c r="AG22470" s="1954"/>
    </row>
    <row r="22472" spans="4:33" s="304" customFormat="1" ht="15.75" customHeight="1">
      <c r="D22472" s="305"/>
      <c r="AG22472" s="1954"/>
    </row>
    <row r="22474" spans="4:33" s="304" customFormat="1" ht="15.75" customHeight="1">
      <c r="D22474" s="305"/>
      <c r="AG22474" s="1954"/>
    </row>
    <row r="22476" spans="4:33" s="304" customFormat="1" ht="15.75" customHeight="1">
      <c r="D22476" s="305"/>
      <c r="AG22476" s="1954"/>
    </row>
    <row r="22478" spans="4:33" s="304" customFormat="1" ht="15.75" customHeight="1">
      <c r="D22478" s="305"/>
      <c r="AG22478" s="1954"/>
    </row>
    <row r="22480" spans="4:33" s="304" customFormat="1" ht="15.75" customHeight="1">
      <c r="D22480" s="305"/>
      <c r="AG22480" s="1954"/>
    </row>
    <row r="22482" spans="4:33" s="304" customFormat="1" ht="15.75" customHeight="1">
      <c r="D22482" s="305"/>
      <c r="AG22482" s="1954"/>
    </row>
    <row r="22484" spans="4:33" s="304" customFormat="1" ht="15.75" customHeight="1">
      <c r="D22484" s="305"/>
      <c r="AG22484" s="1954"/>
    </row>
    <row r="22486" spans="4:33" s="304" customFormat="1" ht="15.75" customHeight="1">
      <c r="D22486" s="305"/>
      <c r="AG22486" s="1954"/>
    </row>
    <row r="22488" spans="4:33" s="304" customFormat="1" ht="15.75" customHeight="1">
      <c r="D22488" s="305"/>
      <c r="AG22488" s="1954"/>
    </row>
    <row r="22490" spans="4:33" s="304" customFormat="1" ht="15.75" customHeight="1">
      <c r="D22490" s="305"/>
      <c r="AG22490" s="1954"/>
    </row>
    <row r="22492" spans="4:33" s="304" customFormat="1" ht="15.75" customHeight="1">
      <c r="D22492" s="305"/>
      <c r="AG22492" s="1954"/>
    </row>
    <row r="22494" spans="4:33" s="304" customFormat="1" ht="15.75" customHeight="1">
      <c r="D22494" s="305"/>
      <c r="AG22494" s="1954"/>
    </row>
    <row r="22496" spans="4:33" s="304" customFormat="1" ht="15.75" customHeight="1">
      <c r="D22496" s="305"/>
      <c r="AG22496" s="1954"/>
    </row>
    <row r="22498" spans="4:33" s="304" customFormat="1" ht="15.75" customHeight="1">
      <c r="D22498" s="305"/>
      <c r="AG22498" s="1954"/>
    </row>
    <row r="22500" spans="4:33" s="304" customFormat="1" ht="15.75" customHeight="1">
      <c r="D22500" s="305"/>
      <c r="AG22500" s="1954"/>
    </row>
    <row r="22502" spans="4:33" s="304" customFormat="1" ht="15.75" customHeight="1">
      <c r="D22502" s="305"/>
      <c r="AG22502" s="1954"/>
    </row>
    <row r="22504" spans="4:33" s="304" customFormat="1" ht="15.75" customHeight="1">
      <c r="D22504" s="305"/>
      <c r="AG22504" s="1954"/>
    </row>
    <row r="22506" spans="4:33" s="304" customFormat="1" ht="15.75" customHeight="1">
      <c r="D22506" s="305"/>
      <c r="AG22506" s="1954"/>
    </row>
    <row r="22508" spans="4:33" s="304" customFormat="1" ht="15.75" customHeight="1">
      <c r="D22508" s="305"/>
      <c r="AG22508" s="1954"/>
    </row>
    <row r="22510" spans="4:33" s="304" customFormat="1" ht="15.75" customHeight="1">
      <c r="D22510" s="305"/>
      <c r="AG22510" s="1954"/>
    </row>
    <row r="22512" spans="4:33" s="304" customFormat="1" ht="15.75" customHeight="1">
      <c r="D22512" s="305"/>
      <c r="AG22512" s="1954"/>
    </row>
    <row r="22514" spans="4:33" s="304" customFormat="1" ht="15.75" customHeight="1">
      <c r="D22514" s="305"/>
      <c r="AG22514" s="1954"/>
    </row>
    <row r="22516" spans="4:33" s="304" customFormat="1" ht="15.75" customHeight="1">
      <c r="D22516" s="305"/>
      <c r="AG22516" s="1954"/>
    </row>
    <row r="22518" spans="4:33" s="304" customFormat="1" ht="15.75" customHeight="1">
      <c r="D22518" s="305"/>
      <c r="AG22518" s="1954"/>
    </row>
    <row r="22520" spans="4:33" s="304" customFormat="1" ht="15.75" customHeight="1">
      <c r="D22520" s="305"/>
      <c r="AG22520" s="1954"/>
    </row>
    <row r="22522" spans="4:33" s="304" customFormat="1" ht="15.75" customHeight="1">
      <c r="D22522" s="305"/>
      <c r="AG22522" s="1954"/>
    </row>
    <row r="22524" spans="4:33" s="304" customFormat="1" ht="15.75" customHeight="1">
      <c r="D22524" s="305"/>
      <c r="AG22524" s="1954"/>
    </row>
    <row r="22526" spans="4:33" s="304" customFormat="1" ht="15.75" customHeight="1">
      <c r="D22526" s="305"/>
      <c r="AG22526" s="1954"/>
    </row>
    <row r="22528" spans="4:33" s="304" customFormat="1" ht="15.75" customHeight="1">
      <c r="D22528" s="305"/>
      <c r="AG22528" s="1954"/>
    </row>
    <row r="22530" spans="4:33" s="304" customFormat="1" ht="15.75" customHeight="1">
      <c r="D22530" s="305"/>
      <c r="AG22530" s="1954"/>
    </row>
    <row r="22532" spans="4:33" s="304" customFormat="1" ht="15.75" customHeight="1">
      <c r="D22532" s="305"/>
      <c r="AG22532" s="1954"/>
    </row>
    <row r="22534" spans="4:33" s="304" customFormat="1" ht="15.75" customHeight="1">
      <c r="D22534" s="305"/>
      <c r="AG22534" s="1954"/>
    </row>
    <row r="22536" spans="4:33" s="304" customFormat="1" ht="15.75" customHeight="1">
      <c r="D22536" s="305"/>
      <c r="AG22536" s="1954"/>
    </row>
    <row r="22538" spans="4:33" s="304" customFormat="1" ht="15.75" customHeight="1">
      <c r="D22538" s="305"/>
      <c r="AG22538" s="1954"/>
    </row>
    <row r="22540" spans="4:33" s="304" customFormat="1" ht="15.75" customHeight="1">
      <c r="D22540" s="305"/>
      <c r="AG22540" s="1954"/>
    </row>
    <row r="22542" spans="4:33" s="304" customFormat="1" ht="15.75" customHeight="1">
      <c r="D22542" s="305"/>
      <c r="AG22542" s="1954"/>
    </row>
    <row r="22544" spans="4:33" s="304" customFormat="1" ht="15.75" customHeight="1">
      <c r="D22544" s="305"/>
      <c r="AG22544" s="1954"/>
    </row>
    <row r="22546" spans="4:33" s="304" customFormat="1" ht="15.75" customHeight="1">
      <c r="D22546" s="305"/>
      <c r="AG22546" s="1954"/>
    </row>
    <row r="22548" spans="4:33" s="304" customFormat="1" ht="15.75" customHeight="1">
      <c r="D22548" s="305"/>
      <c r="AG22548" s="1954"/>
    </row>
    <row r="22550" spans="4:33" s="304" customFormat="1" ht="15.75" customHeight="1">
      <c r="D22550" s="305"/>
      <c r="AG22550" s="1954"/>
    </row>
    <row r="22552" spans="4:33" s="304" customFormat="1" ht="15.75" customHeight="1">
      <c r="D22552" s="305"/>
      <c r="AG22552" s="1954"/>
    </row>
    <row r="22554" spans="4:33" s="304" customFormat="1" ht="15.75" customHeight="1">
      <c r="D22554" s="305"/>
      <c r="AG22554" s="1954"/>
    </row>
    <row r="22556" spans="4:33" s="304" customFormat="1" ht="15.75" customHeight="1">
      <c r="D22556" s="305"/>
      <c r="AG22556" s="1954"/>
    </row>
    <row r="22558" spans="4:33" s="304" customFormat="1" ht="15.75" customHeight="1">
      <c r="D22558" s="305"/>
      <c r="AG22558" s="1954"/>
    </row>
    <row r="22560" spans="4:33" s="304" customFormat="1" ht="15.75" customHeight="1">
      <c r="D22560" s="305"/>
      <c r="AG22560" s="1954"/>
    </row>
    <row r="22562" spans="4:33" s="304" customFormat="1" ht="15.75" customHeight="1">
      <c r="D22562" s="305"/>
      <c r="AG22562" s="1954"/>
    </row>
    <row r="22564" spans="4:33" s="304" customFormat="1" ht="15.75" customHeight="1">
      <c r="D22564" s="305"/>
      <c r="AG22564" s="1954"/>
    </row>
    <row r="22566" spans="4:33" s="304" customFormat="1" ht="15.75" customHeight="1">
      <c r="D22566" s="305"/>
      <c r="AG22566" s="1954"/>
    </row>
    <row r="22568" spans="4:33" s="304" customFormat="1" ht="15.75" customHeight="1">
      <c r="D22568" s="305"/>
      <c r="AG22568" s="1954"/>
    </row>
    <row r="22570" spans="4:33" s="304" customFormat="1" ht="15.75" customHeight="1">
      <c r="D22570" s="305"/>
      <c r="AG22570" s="1954"/>
    </row>
    <row r="22572" spans="4:33" s="304" customFormat="1" ht="15.75" customHeight="1">
      <c r="D22572" s="305"/>
      <c r="AG22572" s="1954"/>
    </row>
    <row r="22574" spans="4:33" s="304" customFormat="1" ht="15.75" customHeight="1">
      <c r="D22574" s="305"/>
      <c r="AG22574" s="1954"/>
    </row>
    <row r="22576" spans="4:33" s="304" customFormat="1" ht="15.75" customHeight="1">
      <c r="D22576" s="305"/>
      <c r="AG22576" s="1954"/>
    </row>
    <row r="22578" spans="4:33" s="304" customFormat="1" ht="15.75" customHeight="1">
      <c r="D22578" s="305"/>
      <c r="AG22578" s="1954"/>
    </row>
    <row r="22580" spans="4:33" s="304" customFormat="1" ht="15.75" customHeight="1">
      <c r="D22580" s="305"/>
      <c r="AG22580" s="1954"/>
    </row>
    <row r="22582" spans="4:33" s="304" customFormat="1" ht="15.75" customHeight="1">
      <c r="D22582" s="305"/>
      <c r="AG22582" s="1954"/>
    </row>
    <row r="22584" spans="4:33" s="304" customFormat="1" ht="15.75" customHeight="1">
      <c r="D22584" s="305"/>
      <c r="AG22584" s="1954"/>
    </row>
    <row r="22586" spans="4:33" s="304" customFormat="1" ht="15.75" customHeight="1">
      <c r="D22586" s="305"/>
      <c r="AG22586" s="1954"/>
    </row>
    <row r="22588" spans="4:33" s="304" customFormat="1" ht="15.75" customHeight="1">
      <c r="D22588" s="305"/>
      <c r="AG22588" s="1954"/>
    </row>
    <row r="22590" spans="4:33" s="304" customFormat="1" ht="15.75" customHeight="1">
      <c r="D22590" s="305"/>
      <c r="AG22590" s="1954"/>
    </row>
    <row r="22592" spans="4:33" s="304" customFormat="1" ht="15.75" customHeight="1">
      <c r="D22592" s="305"/>
      <c r="AG22592" s="1954"/>
    </row>
    <row r="22594" spans="4:33" s="304" customFormat="1" ht="15.75" customHeight="1">
      <c r="D22594" s="305"/>
      <c r="AG22594" s="1954"/>
    </row>
    <row r="22596" spans="4:33" s="304" customFormat="1" ht="15.75" customHeight="1">
      <c r="D22596" s="305"/>
      <c r="AG22596" s="1954"/>
    </row>
    <row r="22598" spans="4:33" s="304" customFormat="1" ht="15.75" customHeight="1">
      <c r="D22598" s="305"/>
      <c r="AG22598" s="1954"/>
    </row>
    <row r="22600" spans="4:33" s="304" customFormat="1" ht="15.75" customHeight="1">
      <c r="D22600" s="305"/>
      <c r="AG22600" s="1954"/>
    </row>
    <row r="22602" spans="4:33" s="304" customFormat="1" ht="15.75" customHeight="1">
      <c r="D22602" s="305"/>
      <c r="AG22602" s="1954"/>
    </row>
    <row r="22604" spans="4:33" s="304" customFormat="1" ht="15.75" customHeight="1">
      <c r="D22604" s="305"/>
      <c r="AG22604" s="1954"/>
    </row>
    <row r="22606" spans="4:33" s="304" customFormat="1" ht="15.75" customHeight="1">
      <c r="D22606" s="305"/>
      <c r="AG22606" s="1954"/>
    </row>
    <row r="22608" spans="4:33" s="304" customFormat="1" ht="15.75" customHeight="1">
      <c r="D22608" s="305"/>
      <c r="AG22608" s="1954"/>
    </row>
    <row r="22610" spans="4:33" s="304" customFormat="1" ht="15.75" customHeight="1">
      <c r="D22610" s="305"/>
      <c r="AG22610" s="1954"/>
    </row>
    <row r="22612" spans="4:33" s="304" customFormat="1" ht="15.75" customHeight="1">
      <c r="D22612" s="305"/>
      <c r="AG22612" s="1954"/>
    </row>
    <row r="22614" spans="4:33" s="304" customFormat="1" ht="15.75" customHeight="1">
      <c r="D22614" s="305"/>
      <c r="AG22614" s="1954"/>
    </row>
    <row r="22616" spans="4:33" s="304" customFormat="1" ht="15.75" customHeight="1">
      <c r="D22616" s="305"/>
      <c r="AG22616" s="1954"/>
    </row>
    <row r="22618" spans="4:33" s="304" customFormat="1" ht="15.75" customHeight="1">
      <c r="D22618" s="305"/>
      <c r="AG22618" s="1954"/>
    </row>
    <row r="22620" spans="4:33" s="304" customFormat="1" ht="15.75" customHeight="1">
      <c r="D22620" s="305"/>
      <c r="AG22620" s="1954"/>
    </row>
    <row r="22622" spans="4:33" s="304" customFormat="1" ht="15.75" customHeight="1">
      <c r="D22622" s="305"/>
      <c r="AG22622" s="1954"/>
    </row>
    <row r="22624" spans="4:33" s="304" customFormat="1" ht="15.75" customHeight="1">
      <c r="D22624" s="305"/>
      <c r="AG22624" s="1954"/>
    </row>
    <row r="22626" spans="4:33" s="304" customFormat="1" ht="15.75" customHeight="1">
      <c r="D22626" s="305"/>
      <c r="AG22626" s="1954"/>
    </row>
    <row r="22628" spans="4:33" s="304" customFormat="1" ht="15.75" customHeight="1">
      <c r="D22628" s="305"/>
      <c r="AG22628" s="1954"/>
    </row>
    <row r="22630" spans="4:33" s="304" customFormat="1" ht="15.75" customHeight="1">
      <c r="D22630" s="305"/>
      <c r="AG22630" s="1954"/>
    </row>
    <row r="22632" spans="4:33" s="304" customFormat="1" ht="15.75" customHeight="1">
      <c r="D22632" s="305"/>
      <c r="AG22632" s="1954"/>
    </row>
    <row r="22634" spans="4:33" s="304" customFormat="1" ht="15.75" customHeight="1">
      <c r="D22634" s="305"/>
      <c r="AG22634" s="1954"/>
    </row>
    <row r="22636" spans="4:33" s="304" customFormat="1" ht="15.75" customHeight="1">
      <c r="D22636" s="305"/>
      <c r="AG22636" s="1954"/>
    </row>
    <row r="22638" spans="4:33" s="304" customFormat="1" ht="15.75" customHeight="1">
      <c r="D22638" s="305"/>
      <c r="AG22638" s="1954"/>
    </row>
    <row r="22640" spans="4:33" s="304" customFormat="1" ht="15.75" customHeight="1">
      <c r="D22640" s="305"/>
      <c r="AG22640" s="1954"/>
    </row>
    <row r="22642" spans="4:33" s="304" customFormat="1" ht="15.75" customHeight="1">
      <c r="D22642" s="305"/>
      <c r="AG22642" s="1954"/>
    </row>
    <row r="22644" spans="4:33" s="304" customFormat="1" ht="15.75" customHeight="1">
      <c r="D22644" s="305"/>
      <c r="AG22644" s="1954"/>
    </row>
    <row r="22646" spans="4:33" s="304" customFormat="1" ht="15.75" customHeight="1">
      <c r="D22646" s="305"/>
      <c r="AG22646" s="1954"/>
    </row>
    <row r="22648" spans="4:33" s="304" customFormat="1" ht="15.75" customHeight="1">
      <c r="D22648" s="305"/>
      <c r="AG22648" s="1954"/>
    </row>
    <row r="22650" spans="4:33" s="304" customFormat="1" ht="15.75" customHeight="1">
      <c r="D22650" s="305"/>
      <c r="AG22650" s="1954"/>
    </row>
    <row r="22652" spans="4:33" s="304" customFormat="1" ht="15.75" customHeight="1">
      <c r="D22652" s="305"/>
      <c r="AG22652" s="1954"/>
    </row>
    <row r="22654" spans="4:33" s="304" customFormat="1" ht="15.75" customHeight="1">
      <c r="D22654" s="305"/>
      <c r="AG22654" s="1954"/>
    </row>
    <row r="22656" spans="4:33" s="304" customFormat="1" ht="15.75" customHeight="1">
      <c r="D22656" s="305"/>
      <c r="AG22656" s="1954"/>
    </row>
    <row r="22658" spans="4:33" s="304" customFormat="1" ht="15.75" customHeight="1">
      <c r="D22658" s="305"/>
      <c r="AG22658" s="1954"/>
    </row>
    <row r="22660" spans="4:33" s="304" customFormat="1" ht="15.75" customHeight="1">
      <c r="D22660" s="305"/>
      <c r="AG22660" s="1954"/>
    </row>
    <row r="22662" spans="4:33" s="304" customFormat="1" ht="15.75" customHeight="1">
      <c r="D22662" s="305"/>
      <c r="AG22662" s="1954"/>
    </row>
    <row r="22664" spans="4:33" s="304" customFormat="1" ht="15.75" customHeight="1">
      <c r="D22664" s="305"/>
      <c r="AG22664" s="1954"/>
    </row>
    <row r="22666" spans="4:33" s="304" customFormat="1" ht="15.75" customHeight="1">
      <c r="D22666" s="305"/>
      <c r="AG22666" s="1954"/>
    </row>
    <row r="22668" spans="4:33" s="304" customFormat="1" ht="15.75" customHeight="1">
      <c r="D22668" s="305"/>
      <c r="AG22668" s="1954"/>
    </row>
    <row r="22670" spans="4:33" s="304" customFormat="1" ht="15.75" customHeight="1">
      <c r="D22670" s="305"/>
      <c r="AG22670" s="1954"/>
    </row>
    <row r="22672" spans="4:33" s="304" customFormat="1" ht="15.75" customHeight="1">
      <c r="D22672" s="305"/>
      <c r="AG22672" s="1954"/>
    </row>
    <row r="22674" spans="4:33" s="304" customFormat="1" ht="15.75" customHeight="1">
      <c r="D22674" s="305"/>
      <c r="AG22674" s="1954"/>
    </row>
    <row r="22676" spans="4:33" s="304" customFormat="1" ht="15.75" customHeight="1">
      <c r="D22676" s="305"/>
      <c r="AG22676" s="1954"/>
    </row>
    <row r="22678" spans="4:33" s="304" customFormat="1" ht="15.75" customHeight="1">
      <c r="D22678" s="305"/>
      <c r="AG22678" s="1954"/>
    </row>
    <row r="22680" spans="4:33" s="304" customFormat="1" ht="15.75" customHeight="1">
      <c r="D22680" s="305"/>
      <c r="AG22680" s="1954"/>
    </row>
    <row r="22682" spans="4:33" s="304" customFormat="1" ht="15.75" customHeight="1">
      <c r="D22682" s="305"/>
      <c r="AG22682" s="1954"/>
    </row>
    <row r="22684" spans="4:33" s="304" customFormat="1" ht="15.75" customHeight="1">
      <c r="D22684" s="305"/>
      <c r="AG22684" s="1954"/>
    </row>
    <row r="22686" spans="4:33" s="304" customFormat="1" ht="15.75" customHeight="1">
      <c r="D22686" s="305"/>
      <c r="AG22686" s="1954"/>
    </row>
    <row r="22688" spans="4:33" s="304" customFormat="1" ht="15.75" customHeight="1">
      <c r="D22688" s="305"/>
      <c r="AG22688" s="1954"/>
    </row>
    <row r="22690" spans="4:33" s="304" customFormat="1" ht="15.75" customHeight="1">
      <c r="D22690" s="305"/>
      <c r="AG22690" s="1954"/>
    </row>
    <row r="22692" spans="4:33" s="304" customFormat="1" ht="15.75" customHeight="1">
      <c r="D22692" s="305"/>
      <c r="AG22692" s="1954"/>
    </row>
    <row r="22694" spans="4:33" s="304" customFormat="1" ht="15.75" customHeight="1">
      <c r="D22694" s="305"/>
      <c r="AG22694" s="1954"/>
    </row>
    <row r="22696" spans="4:33" s="304" customFormat="1" ht="15.75" customHeight="1">
      <c r="D22696" s="305"/>
      <c r="AG22696" s="1954"/>
    </row>
    <row r="22698" spans="4:33" s="304" customFormat="1" ht="15.75" customHeight="1">
      <c r="D22698" s="305"/>
      <c r="AG22698" s="1954"/>
    </row>
    <row r="22700" spans="4:33" s="304" customFormat="1" ht="15.75" customHeight="1">
      <c r="D22700" s="305"/>
      <c r="AG22700" s="1954"/>
    </row>
    <row r="22702" spans="4:33" s="304" customFormat="1" ht="15.75" customHeight="1">
      <c r="D22702" s="305"/>
      <c r="AG22702" s="1954"/>
    </row>
    <row r="22704" spans="4:33" s="304" customFormat="1" ht="15.75" customHeight="1">
      <c r="D22704" s="305"/>
      <c r="AG22704" s="1954"/>
    </row>
    <row r="22706" spans="4:33" s="304" customFormat="1" ht="15.75" customHeight="1">
      <c r="D22706" s="305"/>
      <c r="AG22706" s="1954"/>
    </row>
    <row r="22708" spans="4:33" s="304" customFormat="1" ht="15.75" customHeight="1">
      <c r="D22708" s="305"/>
      <c r="AG22708" s="1954"/>
    </row>
    <row r="22710" spans="4:33" s="304" customFormat="1" ht="15.75" customHeight="1">
      <c r="D22710" s="305"/>
      <c r="AG22710" s="1954"/>
    </row>
    <row r="22712" spans="4:33" s="304" customFormat="1" ht="15.75" customHeight="1">
      <c r="D22712" s="305"/>
      <c r="AG22712" s="1954"/>
    </row>
    <row r="22714" spans="4:33" s="304" customFormat="1" ht="15.75" customHeight="1">
      <c r="D22714" s="305"/>
      <c r="AG22714" s="1954"/>
    </row>
    <row r="22716" spans="4:33" s="304" customFormat="1" ht="15.75" customHeight="1">
      <c r="D22716" s="305"/>
      <c r="AG22716" s="1954"/>
    </row>
    <row r="22718" spans="4:33" s="304" customFormat="1" ht="15.75" customHeight="1">
      <c r="D22718" s="305"/>
      <c r="AG22718" s="1954"/>
    </row>
    <row r="22720" spans="4:33" s="304" customFormat="1" ht="15.75" customHeight="1">
      <c r="D22720" s="305"/>
      <c r="AG22720" s="1954"/>
    </row>
    <row r="22722" spans="4:33" s="304" customFormat="1" ht="15.75" customHeight="1">
      <c r="D22722" s="305"/>
      <c r="AG22722" s="1954"/>
    </row>
    <row r="22724" spans="4:33" s="304" customFormat="1" ht="15.75" customHeight="1">
      <c r="D22724" s="305"/>
      <c r="AG22724" s="1954"/>
    </row>
    <row r="22726" spans="4:33" s="304" customFormat="1" ht="15.75" customHeight="1">
      <c r="D22726" s="305"/>
      <c r="AG22726" s="1954"/>
    </row>
    <row r="22728" spans="4:33" s="304" customFormat="1" ht="15.75" customHeight="1">
      <c r="D22728" s="305"/>
      <c r="AG22728" s="1954"/>
    </row>
    <row r="22730" spans="4:33" s="304" customFormat="1" ht="15.75" customHeight="1">
      <c r="D22730" s="305"/>
      <c r="AG22730" s="1954"/>
    </row>
    <row r="22732" spans="4:33" s="304" customFormat="1" ht="15.75" customHeight="1">
      <c r="D22732" s="305"/>
      <c r="AG22732" s="1954"/>
    </row>
    <row r="22734" spans="4:33" s="304" customFormat="1" ht="15.75" customHeight="1">
      <c r="D22734" s="305"/>
      <c r="AG22734" s="1954"/>
    </row>
    <row r="22736" spans="4:33" s="304" customFormat="1" ht="15.75" customHeight="1">
      <c r="D22736" s="305"/>
      <c r="AG22736" s="1954"/>
    </row>
    <row r="22738" spans="4:33" s="304" customFormat="1" ht="15.75" customHeight="1">
      <c r="D22738" s="305"/>
      <c r="AG22738" s="1954"/>
    </row>
    <row r="22740" spans="4:33" s="304" customFormat="1" ht="15.75" customHeight="1">
      <c r="D22740" s="305"/>
      <c r="AG22740" s="1954"/>
    </row>
    <row r="22742" spans="4:33" s="304" customFormat="1" ht="15.75" customHeight="1">
      <c r="D22742" s="305"/>
      <c r="AG22742" s="1954"/>
    </row>
    <row r="22744" spans="4:33" s="304" customFormat="1" ht="15.75" customHeight="1">
      <c r="D22744" s="305"/>
      <c r="AG22744" s="1954"/>
    </row>
    <row r="22746" spans="4:33" s="304" customFormat="1" ht="15.75" customHeight="1">
      <c r="D22746" s="305"/>
      <c r="AG22746" s="1954"/>
    </row>
    <row r="22748" spans="4:33" s="304" customFormat="1" ht="15.75" customHeight="1">
      <c r="D22748" s="305"/>
      <c r="AG22748" s="1954"/>
    </row>
    <row r="22750" spans="4:33" s="304" customFormat="1" ht="15.75" customHeight="1">
      <c r="D22750" s="305"/>
      <c r="AG22750" s="1954"/>
    </row>
    <row r="22752" spans="4:33" s="304" customFormat="1" ht="15.75" customHeight="1">
      <c r="D22752" s="305"/>
      <c r="AG22752" s="1954"/>
    </row>
    <row r="22754" spans="4:33" s="304" customFormat="1" ht="15.75" customHeight="1">
      <c r="D22754" s="305"/>
      <c r="AG22754" s="1954"/>
    </row>
    <row r="22756" spans="4:33" s="304" customFormat="1" ht="15.75" customHeight="1">
      <c r="D22756" s="305"/>
      <c r="AG22756" s="1954"/>
    </row>
    <row r="22758" spans="4:33" s="304" customFormat="1" ht="15.75" customHeight="1">
      <c r="D22758" s="305"/>
      <c r="AG22758" s="1954"/>
    </row>
    <row r="22760" spans="4:33" s="304" customFormat="1" ht="15.75" customHeight="1">
      <c r="D22760" s="305"/>
      <c r="AG22760" s="1954"/>
    </row>
    <row r="22762" spans="4:33" s="304" customFormat="1" ht="15.75" customHeight="1">
      <c r="D22762" s="305"/>
      <c r="AG22762" s="1954"/>
    </row>
    <row r="22764" spans="4:33" s="304" customFormat="1" ht="15.75" customHeight="1">
      <c r="D22764" s="305"/>
      <c r="AG22764" s="1954"/>
    </row>
    <row r="22766" spans="4:33" s="304" customFormat="1" ht="15.75" customHeight="1">
      <c r="D22766" s="305"/>
      <c r="AG22766" s="1954"/>
    </row>
    <row r="22768" spans="4:33" s="304" customFormat="1" ht="15.75" customHeight="1">
      <c r="D22768" s="305"/>
      <c r="AG22768" s="1954"/>
    </row>
    <row r="22770" spans="4:33" s="304" customFormat="1" ht="15.75" customHeight="1">
      <c r="D22770" s="305"/>
      <c r="AG22770" s="1954"/>
    </row>
    <row r="22772" spans="4:33" s="304" customFormat="1" ht="15.75" customHeight="1">
      <c r="D22772" s="305"/>
      <c r="AG22772" s="1954"/>
    </row>
    <row r="22774" spans="4:33" s="304" customFormat="1" ht="15.75" customHeight="1">
      <c r="D22774" s="305"/>
      <c r="AG22774" s="1954"/>
    </row>
    <row r="22776" spans="4:33" s="304" customFormat="1" ht="15.75" customHeight="1">
      <c r="D22776" s="305"/>
      <c r="AG22776" s="1954"/>
    </row>
    <row r="22778" spans="4:33" s="304" customFormat="1" ht="15.75" customHeight="1">
      <c r="D22778" s="305"/>
      <c r="AG22778" s="1954"/>
    </row>
    <row r="22780" spans="4:33" s="304" customFormat="1" ht="15.75" customHeight="1">
      <c r="D22780" s="305"/>
      <c r="AG22780" s="1954"/>
    </row>
    <row r="22782" spans="4:33" s="304" customFormat="1" ht="15.75" customHeight="1">
      <c r="D22782" s="305"/>
      <c r="AG22782" s="1954"/>
    </row>
    <row r="22784" spans="4:33" s="304" customFormat="1" ht="15.75" customHeight="1">
      <c r="D22784" s="305"/>
      <c r="AG22784" s="1954"/>
    </row>
    <row r="22786" spans="4:33" s="304" customFormat="1" ht="15.75" customHeight="1">
      <c r="D22786" s="305"/>
      <c r="AG22786" s="1954"/>
    </row>
    <row r="22788" spans="4:33" s="304" customFormat="1" ht="15.75" customHeight="1">
      <c r="D22788" s="305"/>
      <c r="AG22788" s="1954"/>
    </row>
    <row r="22790" spans="4:33" s="304" customFormat="1" ht="15.75" customHeight="1">
      <c r="D22790" s="305"/>
      <c r="AG22790" s="1954"/>
    </row>
    <row r="22792" spans="4:33" s="304" customFormat="1" ht="15.75" customHeight="1">
      <c r="D22792" s="305"/>
      <c r="AG22792" s="1954"/>
    </row>
    <row r="22794" spans="4:33" s="304" customFormat="1" ht="15.75" customHeight="1">
      <c r="D22794" s="305"/>
      <c r="AG22794" s="1954"/>
    </row>
    <row r="22796" spans="4:33" s="304" customFormat="1" ht="15.75" customHeight="1">
      <c r="D22796" s="305"/>
      <c r="AG22796" s="1954"/>
    </row>
    <row r="22798" spans="4:33" s="304" customFormat="1" ht="15.75" customHeight="1">
      <c r="D22798" s="305"/>
      <c r="AG22798" s="1954"/>
    </row>
    <row r="22800" spans="4:33" s="304" customFormat="1" ht="15.75" customHeight="1">
      <c r="D22800" s="305"/>
      <c r="AG22800" s="1954"/>
    </row>
    <row r="22802" spans="4:33" s="304" customFormat="1" ht="15.75" customHeight="1">
      <c r="D22802" s="305"/>
      <c r="AG22802" s="1954"/>
    </row>
    <row r="22804" spans="4:33" s="304" customFormat="1" ht="15.75" customHeight="1">
      <c r="D22804" s="305"/>
      <c r="AG22804" s="1954"/>
    </row>
    <row r="22806" spans="4:33" s="304" customFormat="1" ht="15.75" customHeight="1">
      <c r="D22806" s="305"/>
      <c r="AG22806" s="1954"/>
    </row>
    <row r="22808" spans="4:33" s="304" customFormat="1" ht="15.75" customHeight="1">
      <c r="D22808" s="305"/>
      <c r="AG22808" s="1954"/>
    </row>
    <row r="22810" spans="4:33" s="304" customFormat="1" ht="15.75" customHeight="1">
      <c r="D22810" s="305"/>
      <c r="AG22810" s="1954"/>
    </row>
    <row r="22812" spans="4:33" s="304" customFormat="1" ht="15.75" customHeight="1">
      <c r="D22812" s="305"/>
      <c r="AG22812" s="1954"/>
    </row>
    <row r="22814" spans="4:33" s="304" customFormat="1" ht="15.75" customHeight="1">
      <c r="D22814" s="305"/>
      <c r="AG22814" s="1954"/>
    </row>
    <row r="22816" spans="4:33" s="304" customFormat="1" ht="15.75" customHeight="1">
      <c r="D22816" s="305"/>
      <c r="AG22816" s="1954"/>
    </row>
    <row r="22818" spans="4:33" s="304" customFormat="1" ht="15.75" customHeight="1">
      <c r="D22818" s="305"/>
      <c r="AG22818" s="1954"/>
    </row>
    <row r="22820" spans="4:33" s="304" customFormat="1" ht="15.75" customHeight="1">
      <c r="D22820" s="305"/>
      <c r="AG22820" s="1954"/>
    </row>
    <row r="22822" spans="4:33" s="304" customFormat="1" ht="15.75" customHeight="1">
      <c r="D22822" s="305"/>
      <c r="AG22822" s="1954"/>
    </row>
    <row r="22824" spans="4:33" s="304" customFormat="1" ht="15.75" customHeight="1">
      <c r="D22824" s="305"/>
      <c r="AG22824" s="1954"/>
    </row>
    <row r="22826" spans="4:33" s="304" customFormat="1" ht="15.75" customHeight="1">
      <c r="D22826" s="305"/>
      <c r="AG22826" s="1954"/>
    </row>
    <row r="22828" spans="4:33" s="304" customFormat="1" ht="15.75" customHeight="1">
      <c r="D22828" s="305"/>
      <c r="AG22828" s="1954"/>
    </row>
    <row r="22830" spans="4:33" s="304" customFormat="1" ht="15.75" customHeight="1">
      <c r="D22830" s="305"/>
      <c r="AG22830" s="1954"/>
    </row>
    <row r="22832" spans="4:33" s="304" customFormat="1" ht="15.75" customHeight="1">
      <c r="D22832" s="305"/>
      <c r="AG22832" s="1954"/>
    </row>
    <row r="22834" spans="4:33" s="304" customFormat="1" ht="15.75" customHeight="1">
      <c r="D22834" s="305"/>
      <c r="AG22834" s="1954"/>
    </row>
    <row r="22836" spans="4:33" s="304" customFormat="1" ht="15.75" customHeight="1">
      <c r="D22836" s="305"/>
      <c r="AG22836" s="1954"/>
    </row>
    <row r="22838" spans="4:33" s="304" customFormat="1" ht="15.75" customHeight="1">
      <c r="D22838" s="305"/>
      <c r="AG22838" s="1954"/>
    </row>
    <row r="22840" spans="4:33" s="304" customFormat="1" ht="15.75" customHeight="1">
      <c r="D22840" s="305"/>
      <c r="AG22840" s="1954"/>
    </row>
    <row r="22842" spans="4:33" s="304" customFormat="1" ht="15.75" customHeight="1">
      <c r="D22842" s="305"/>
      <c r="AG22842" s="1954"/>
    </row>
    <row r="22844" spans="4:33" s="304" customFormat="1" ht="15.75" customHeight="1">
      <c r="D22844" s="305"/>
      <c r="AG22844" s="1954"/>
    </row>
    <row r="22846" spans="4:33" s="304" customFormat="1" ht="15.75" customHeight="1">
      <c r="D22846" s="305"/>
      <c r="AG22846" s="1954"/>
    </row>
    <row r="22848" spans="4:33" s="304" customFormat="1" ht="15.75" customHeight="1">
      <c r="D22848" s="305"/>
      <c r="AG22848" s="1954"/>
    </row>
    <row r="22850" spans="4:33" s="304" customFormat="1" ht="15.75" customHeight="1">
      <c r="D22850" s="305"/>
      <c r="AG22850" s="1954"/>
    </row>
    <row r="22852" spans="4:33" s="304" customFormat="1" ht="15.75" customHeight="1">
      <c r="D22852" s="305"/>
      <c r="AG22852" s="1954"/>
    </row>
    <row r="22854" spans="4:33" s="304" customFormat="1" ht="15.75" customHeight="1">
      <c r="D22854" s="305"/>
      <c r="AG22854" s="1954"/>
    </row>
    <row r="22856" spans="4:33" s="304" customFormat="1" ht="15.75" customHeight="1">
      <c r="D22856" s="305"/>
      <c r="AG22856" s="1954"/>
    </row>
    <row r="22858" spans="4:33" s="304" customFormat="1" ht="15.75" customHeight="1">
      <c r="D22858" s="305"/>
      <c r="AG22858" s="1954"/>
    </row>
    <row r="22860" spans="4:33" s="304" customFormat="1" ht="15.75" customHeight="1">
      <c r="D22860" s="305"/>
      <c r="AG22860" s="1954"/>
    </row>
    <row r="22862" spans="4:33" s="304" customFormat="1" ht="15.75" customHeight="1">
      <c r="D22862" s="305"/>
      <c r="AG22862" s="1954"/>
    </row>
    <row r="22864" spans="4:33" s="304" customFormat="1" ht="15.75" customHeight="1">
      <c r="D22864" s="305"/>
      <c r="AG22864" s="1954"/>
    </row>
    <row r="22866" spans="4:33" s="304" customFormat="1" ht="15.75" customHeight="1">
      <c r="D22866" s="305"/>
      <c r="AG22866" s="1954"/>
    </row>
    <row r="22868" spans="4:33" s="304" customFormat="1" ht="15.75" customHeight="1">
      <c r="D22868" s="305"/>
      <c r="AG22868" s="1954"/>
    </row>
    <row r="22870" spans="4:33" s="304" customFormat="1" ht="15.75" customHeight="1">
      <c r="D22870" s="305"/>
      <c r="AG22870" s="1954"/>
    </row>
    <row r="22872" spans="4:33" s="304" customFormat="1" ht="15.75" customHeight="1">
      <c r="D22872" s="305"/>
      <c r="AG22872" s="1954"/>
    </row>
    <row r="22874" spans="4:33" s="304" customFormat="1" ht="15.75" customHeight="1">
      <c r="D22874" s="305"/>
      <c r="AG22874" s="1954"/>
    </row>
    <row r="22876" spans="4:33" s="304" customFormat="1" ht="15.75" customHeight="1">
      <c r="D22876" s="305"/>
      <c r="AG22876" s="1954"/>
    </row>
    <row r="22878" spans="4:33" s="304" customFormat="1" ht="15.75" customHeight="1">
      <c r="D22878" s="305"/>
      <c r="AG22878" s="1954"/>
    </row>
    <row r="22880" spans="4:33" s="304" customFormat="1" ht="15.75" customHeight="1">
      <c r="D22880" s="305"/>
      <c r="AG22880" s="1954"/>
    </row>
    <row r="22882" spans="4:33" s="304" customFormat="1" ht="15.75" customHeight="1">
      <c r="D22882" s="305"/>
      <c r="AG22882" s="1954"/>
    </row>
    <row r="22884" spans="4:33" s="304" customFormat="1" ht="15.75" customHeight="1">
      <c r="D22884" s="305"/>
      <c r="AG22884" s="1954"/>
    </row>
    <row r="22886" spans="4:33" s="304" customFormat="1" ht="15.75" customHeight="1">
      <c r="D22886" s="305"/>
      <c r="AG22886" s="1954"/>
    </row>
    <row r="22888" spans="4:33" s="304" customFormat="1" ht="15.75" customHeight="1">
      <c r="D22888" s="305"/>
      <c r="AG22888" s="1954"/>
    </row>
    <row r="22890" spans="4:33" s="304" customFormat="1" ht="15.75" customHeight="1">
      <c r="D22890" s="305"/>
      <c r="AG22890" s="1954"/>
    </row>
    <row r="22892" spans="4:33" s="304" customFormat="1" ht="15.75" customHeight="1">
      <c r="D22892" s="305"/>
      <c r="AG22892" s="1954"/>
    </row>
    <row r="22894" spans="4:33" s="304" customFormat="1" ht="15.75" customHeight="1">
      <c r="D22894" s="305"/>
      <c r="AG22894" s="1954"/>
    </row>
    <row r="22896" spans="4:33" s="304" customFormat="1" ht="15.75" customHeight="1">
      <c r="D22896" s="305"/>
      <c r="AG22896" s="1954"/>
    </row>
    <row r="22898" spans="4:33" s="304" customFormat="1" ht="15.75" customHeight="1">
      <c r="D22898" s="305"/>
      <c r="AG22898" s="1954"/>
    </row>
    <row r="22900" spans="4:33" s="304" customFormat="1" ht="15.75" customHeight="1">
      <c r="D22900" s="305"/>
      <c r="AG22900" s="1954"/>
    </row>
    <row r="22902" spans="4:33" s="304" customFormat="1" ht="15.75" customHeight="1">
      <c r="D22902" s="305"/>
      <c r="AG22902" s="1954"/>
    </row>
    <row r="22904" spans="4:33" s="304" customFormat="1" ht="15.75" customHeight="1">
      <c r="D22904" s="305"/>
      <c r="AG22904" s="1954"/>
    </row>
    <row r="22906" spans="4:33" s="304" customFormat="1" ht="15.75" customHeight="1">
      <c r="D22906" s="305"/>
      <c r="AG22906" s="1954"/>
    </row>
    <row r="22908" spans="4:33" s="304" customFormat="1" ht="15.75" customHeight="1">
      <c r="D22908" s="305"/>
      <c r="AG22908" s="1954"/>
    </row>
    <row r="22910" spans="4:33" s="304" customFormat="1" ht="15.75" customHeight="1">
      <c r="D22910" s="305"/>
      <c r="AG22910" s="1954"/>
    </row>
    <row r="22912" spans="4:33" s="304" customFormat="1" ht="15.75" customHeight="1">
      <c r="D22912" s="305"/>
      <c r="AG22912" s="1954"/>
    </row>
    <row r="22914" spans="4:33" s="304" customFormat="1" ht="15.75" customHeight="1">
      <c r="D22914" s="305"/>
      <c r="AG22914" s="1954"/>
    </row>
    <row r="22916" spans="4:33" s="304" customFormat="1" ht="15.75" customHeight="1">
      <c r="D22916" s="305"/>
      <c r="AG22916" s="1954"/>
    </row>
    <row r="22918" spans="4:33" s="304" customFormat="1" ht="15.75" customHeight="1">
      <c r="D22918" s="305"/>
      <c r="AG22918" s="1954"/>
    </row>
    <row r="22920" spans="4:33" s="304" customFormat="1" ht="15.75" customHeight="1">
      <c r="D22920" s="305"/>
      <c r="AG22920" s="1954"/>
    </row>
    <row r="22922" spans="4:33" s="304" customFormat="1" ht="15.75" customHeight="1">
      <c r="D22922" s="305"/>
      <c r="AG22922" s="1954"/>
    </row>
    <row r="22924" spans="4:33" s="304" customFormat="1" ht="15.75" customHeight="1">
      <c r="D22924" s="305"/>
      <c r="AG22924" s="1954"/>
    </row>
    <row r="22926" spans="4:33" s="304" customFormat="1" ht="15.75" customHeight="1">
      <c r="D22926" s="305"/>
      <c r="AG22926" s="1954"/>
    </row>
    <row r="22928" spans="4:33" s="304" customFormat="1" ht="15.75" customHeight="1">
      <c r="D22928" s="305"/>
      <c r="AG22928" s="1954"/>
    </row>
    <row r="22930" spans="4:33" s="304" customFormat="1" ht="15.75" customHeight="1">
      <c r="D22930" s="305"/>
      <c r="AG22930" s="1954"/>
    </row>
    <row r="22932" spans="4:33" s="304" customFormat="1" ht="15.75" customHeight="1">
      <c r="D22932" s="305"/>
      <c r="AG22932" s="1954"/>
    </row>
    <row r="22934" spans="4:33" s="304" customFormat="1" ht="15.75" customHeight="1">
      <c r="D22934" s="305"/>
      <c r="AG22934" s="1954"/>
    </row>
    <row r="22936" spans="4:33" s="304" customFormat="1" ht="15.75" customHeight="1">
      <c r="D22936" s="305"/>
      <c r="AG22936" s="1954"/>
    </row>
    <row r="22938" spans="4:33" s="304" customFormat="1" ht="15.75" customHeight="1">
      <c r="D22938" s="305"/>
      <c r="AG22938" s="1954"/>
    </row>
    <row r="22940" spans="4:33" s="304" customFormat="1" ht="15.75" customHeight="1">
      <c r="D22940" s="305"/>
      <c r="AG22940" s="1954"/>
    </row>
    <row r="22942" spans="4:33" s="304" customFormat="1" ht="15.75" customHeight="1">
      <c r="D22942" s="305"/>
      <c r="AG22942" s="1954"/>
    </row>
    <row r="22944" spans="4:33" s="304" customFormat="1" ht="15.75" customHeight="1">
      <c r="D22944" s="305"/>
      <c r="AG22944" s="1954"/>
    </row>
    <row r="22946" spans="4:33" s="304" customFormat="1" ht="15.75" customHeight="1">
      <c r="D22946" s="305"/>
      <c r="AG22946" s="1954"/>
    </row>
    <row r="22948" spans="4:33" s="304" customFormat="1" ht="15.75" customHeight="1">
      <c r="D22948" s="305"/>
      <c r="AG22948" s="1954"/>
    </row>
    <row r="22950" spans="4:33" s="304" customFormat="1" ht="15.75" customHeight="1">
      <c r="D22950" s="305"/>
      <c r="AG22950" s="1954"/>
    </row>
    <row r="22952" spans="4:33" s="304" customFormat="1" ht="15.75" customHeight="1">
      <c r="D22952" s="305"/>
      <c r="AG22952" s="1954"/>
    </row>
    <row r="22954" spans="4:33" s="304" customFormat="1" ht="15.75" customHeight="1">
      <c r="D22954" s="305"/>
      <c r="AG22954" s="1954"/>
    </row>
    <row r="22956" spans="4:33" s="304" customFormat="1" ht="15.75" customHeight="1">
      <c r="D22956" s="305"/>
      <c r="AG22956" s="1954"/>
    </row>
    <row r="22958" spans="4:33" s="304" customFormat="1" ht="15.75" customHeight="1">
      <c r="D22958" s="305"/>
      <c r="AG22958" s="1954"/>
    </row>
    <row r="22960" spans="4:33" s="304" customFormat="1" ht="15.75" customHeight="1">
      <c r="D22960" s="305"/>
      <c r="AG22960" s="1954"/>
    </row>
    <row r="22962" spans="4:33" s="304" customFormat="1" ht="15.75" customHeight="1">
      <c r="D22962" s="305"/>
      <c r="AG22962" s="1954"/>
    </row>
    <row r="22964" spans="4:33" s="304" customFormat="1" ht="15.75" customHeight="1">
      <c r="D22964" s="305"/>
      <c r="AG22964" s="1954"/>
    </row>
    <row r="22966" spans="4:33" s="304" customFormat="1" ht="15.75" customHeight="1">
      <c r="D22966" s="305"/>
      <c r="AG22966" s="1954"/>
    </row>
    <row r="22968" spans="4:33" s="304" customFormat="1" ht="15.75" customHeight="1">
      <c r="D22968" s="305"/>
      <c r="AG22968" s="1954"/>
    </row>
    <row r="22970" spans="4:33" s="304" customFormat="1" ht="15.75" customHeight="1">
      <c r="D22970" s="305"/>
      <c r="AG22970" s="1954"/>
    </row>
    <row r="22972" spans="4:33" s="304" customFormat="1" ht="15.75" customHeight="1">
      <c r="D22972" s="305"/>
      <c r="AG22972" s="1954"/>
    </row>
    <row r="22974" spans="4:33" s="304" customFormat="1" ht="15.75" customHeight="1">
      <c r="D22974" s="305"/>
      <c r="AG22974" s="1954"/>
    </row>
    <row r="22976" spans="4:33" s="304" customFormat="1" ht="15.75" customHeight="1">
      <c r="D22976" s="305"/>
      <c r="AG22976" s="1954"/>
    </row>
    <row r="22978" spans="4:33" s="304" customFormat="1" ht="15.75" customHeight="1">
      <c r="D22978" s="305"/>
      <c r="AG22978" s="1954"/>
    </row>
    <row r="22980" spans="4:33" s="304" customFormat="1" ht="15.75" customHeight="1">
      <c r="D22980" s="305"/>
      <c r="AG22980" s="1954"/>
    </row>
    <row r="22982" spans="4:33" s="304" customFormat="1" ht="15.75" customHeight="1">
      <c r="D22982" s="305"/>
      <c r="AG22982" s="1954"/>
    </row>
    <row r="22984" spans="4:33" s="304" customFormat="1" ht="15.75" customHeight="1">
      <c r="D22984" s="305"/>
      <c r="AG22984" s="1954"/>
    </row>
    <row r="22986" spans="4:33" s="304" customFormat="1" ht="15.75" customHeight="1">
      <c r="D22986" s="305"/>
      <c r="AG22986" s="1954"/>
    </row>
    <row r="22988" spans="4:33" s="304" customFormat="1" ht="15.75" customHeight="1">
      <c r="D22988" s="305"/>
      <c r="AG22988" s="1954"/>
    </row>
    <row r="22990" spans="4:33" s="304" customFormat="1" ht="15.75" customHeight="1">
      <c r="D22990" s="305"/>
      <c r="AG22990" s="1954"/>
    </row>
    <row r="22992" spans="4:33" s="304" customFormat="1" ht="15.75" customHeight="1">
      <c r="D22992" s="305"/>
      <c r="AG22992" s="1954"/>
    </row>
    <row r="22994" spans="4:33" s="304" customFormat="1" ht="15.75" customHeight="1">
      <c r="D22994" s="305"/>
      <c r="AG22994" s="1954"/>
    </row>
    <row r="22996" spans="4:33" s="304" customFormat="1" ht="15.75" customHeight="1">
      <c r="D22996" s="305"/>
      <c r="AG22996" s="1954"/>
    </row>
    <row r="22998" spans="4:33" s="304" customFormat="1" ht="15.75" customHeight="1">
      <c r="D22998" s="305"/>
      <c r="AG22998" s="1954"/>
    </row>
    <row r="23000" spans="4:33" s="304" customFormat="1" ht="15.75" customHeight="1">
      <c r="D23000" s="305"/>
      <c r="AG23000" s="1954"/>
    </row>
    <row r="23002" spans="4:33" s="304" customFormat="1" ht="15.75" customHeight="1">
      <c r="D23002" s="305"/>
      <c r="AG23002" s="1954"/>
    </row>
    <row r="23004" spans="4:33" s="304" customFormat="1" ht="15.75" customHeight="1">
      <c r="D23004" s="305"/>
      <c r="AG23004" s="1954"/>
    </row>
    <row r="23006" spans="4:33" s="304" customFormat="1" ht="15.75" customHeight="1">
      <c r="D23006" s="305"/>
      <c r="AG23006" s="1954"/>
    </row>
    <row r="23008" spans="4:33" s="304" customFormat="1" ht="15.75" customHeight="1">
      <c r="D23008" s="305"/>
      <c r="AG23008" s="1954"/>
    </row>
    <row r="23010" spans="4:33" s="304" customFormat="1" ht="15.75" customHeight="1">
      <c r="D23010" s="305"/>
      <c r="AG23010" s="1954"/>
    </row>
    <row r="23012" spans="4:33" s="304" customFormat="1" ht="15.75" customHeight="1">
      <c r="D23012" s="305"/>
      <c r="AG23012" s="1954"/>
    </row>
    <row r="23014" spans="4:33" s="304" customFormat="1" ht="15.75" customHeight="1">
      <c r="D23014" s="305"/>
      <c r="AG23014" s="1954"/>
    </row>
    <row r="23016" spans="4:33" s="304" customFormat="1" ht="15.75" customHeight="1">
      <c r="D23016" s="305"/>
      <c r="AG23016" s="1954"/>
    </row>
    <row r="23018" spans="4:33" s="304" customFormat="1" ht="15.75" customHeight="1">
      <c r="D23018" s="305"/>
      <c r="AG23018" s="1954"/>
    </row>
    <row r="23020" spans="4:33" s="304" customFormat="1" ht="15.75" customHeight="1">
      <c r="D23020" s="305"/>
      <c r="AG23020" s="1954"/>
    </row>
    <row r="23022" spans="4:33" s="304" customFormat="1" ht="15.75" customHeight="1">
      <c r="D23022" s="305"/>
      <c r="AG23022" s="1954"/>
    </row>
    <row r="23024" spans="4:33" s="304" customFormat="1" ht="15.75" customHeight="1">
      <c r="D23024" s="305"/>
      <c r="AG23024" s="1954"/>
    </row>
    <row r="23026" spans="4:33" s="304" customFormat="1" ht="15.75" customHeight="1">
      <c r="D23026" s="305"/>
      <c r="AG23026" s="1954"/>
    </row>
    <row r="23028" spans="4:33" s="304" customFormat="1" ht="15.75" customHeight="1">
      <c r="D23028" s="305"/>
      <c r="AG23028" s="1954"/>
    </row>
    <row r="23030" spans="4:33" s="304" customFormat="1" ht="15.75" customHeight="1">
      <c r="D23030" s="305"/>
      <c r="AG23030" s="1954"/>
    </row>
    <row r="23032" spans="4:33" s="304" customFormat="1" ht="15.75" customHeight="1">
      <c r="D23032" s="305"/>
      <c r="AG23032" s="1954"/>
    </row>
    <row r="23034" spans="4:33" s="304" customFormat="1" ht="15.75" customHeight="1">
      <c r="D23034" s="305"/>
      <c r="AG23034" s="1954"/>
    </row>
    <row r="23036" spans="4:33" s="304" customFormat="1" ht="15.75" customHeight="1">
      <c r="D23036" s="305"/>
      <c r="AG23036" s="1954"/>
    </row>
    <row r="23038" spans="4:33" s="304" customFormat="1" ht="15.75" customHeight="1">
      <c r="D23038" s="305"/>
      <c r="AG23038" s="1954"/>
    </row>
    <row r="23040" spans="4:33" s="304" customFormat="1" ht="15.75" customHeight="1">
      <c r="D23040" s="305"/>
      <c r="AG23040" s="1954"/>
    </row>
    <row r="23042" spans="4:33" s="304" customFormat="1" ht="15.75" customHeight="1">
      <c r="D23042" s="305"/>
      <c r="AG23042" s="1954"/>
    </row>
    <row r="23044" spans="4:33" s="304" customFormat="1" ht="15.75" customHeight="1">
      <c r="D23044" s="305"/>
      <c r="AG23044" s="1954"/>
    </row>
    <row r="23046" spans="4:33" s="304" customFormat="1" ht="15.75" customHeight="1">
      <c r="D23046" s="305"/>
      <c r="AG23046" s="1954"/>
    </row>
    <row r="23048" spans="4:33" s="304" customFormat="1" ht="15.75" customHeight="1">
      <c r="D23048" s="305"/>
      <c r="AG23048" s="1954"/>
    </row>
    <row r="23050" spans="4:33" s="304" customFormat="1" ht="15.75" customHeight="1">
      <c r="D23050" s="305"/>
      <c r="AG23050" s="1954"/>
    </row>
    <row r="23052" spans="4:33" s="304" customFormat="1" ht="15.75" customHeight="1">
      <c r="D23052" s="305"/>
      <c r="AG23052" s="1954"/>
    </row>
    <row r="23054" spans="4:33" s="304" customFormat="1" ht="15.75" customHeight="1">
      <c r="D23054" s="305"/>
      <c r="AG23054" s="1954"/>
    </row>
    <row r="23056" spans="4:33" s="304" customFormat="1" ht="15.75" customHeight="1">
      <c r="D23056" s="305"/>
      <c r="AG23056" s="1954"/>
    </row>
    <row r="23058" spans="4:33" s="304" customFormat="1" ht="15.75" customHeight="1">
      <c r="D23058" s="305"/>
      <c r="AG23058" s="1954"/>
    </row>
    <row r="23060" spans="4:33" s="304" customFormat="1" ht="15.75" customHeight="1">
      <c r="D23060" s="305"/>
      <c r="AG23060" s="1954"/>
    </row>
    <row r="23062" spans="4:33" s="304" customFormat="1" ht="15.75" customHeight="1">
      <c r="D23062" s="305"/>
      <c r="AG23062" s="1954"/>
    </row>
    <row r="23064" spans="4:33" s="304" customFormat="1" ht="15.75" customHeight="1">
      <c r="D23064" s="305"/>
      <c r="AG23064" s="1954"/>
    </row>
    <row r="23066" spans="4:33" s="304" customFormat="1" ht="15.75" customHeight="1">
      <c r="D23066" s="305"/>
      <c r="AG23066" s="1954"/>
    </row>
    <row r="23068" spans="4:33" s="304" customFormat="1" ht="15.75" customHeight="1">
      <c r="D23068" s="305"/>
      <c r="AG23068" s="1954"/>
    </row>
    <row r="23070" spans="4:33" s="304" customFormat="1" ht="15.75" customHeight="1">
      <c r="D23070" s="305"/>
      <c r="AG23070" s="1954"/>
    </row>
    <row r="23072" spans="4:33" s="304" customFormat="1" ht="15.75" customHeight="1">
      <c r="D23072" s="305"/>
      <c r="AG23072" s="1954"/>
    </row>
    <row r="23074" spans="4:33" s="304" customFormat="1" ht="15.75" customHeight="1">
      <c r="D23074" s="305"/>
      <c r="AG23074" s="1954"/>
    </row>
    <row r="23076" spans="4:33" s="304" customFormat="1" ht="15.75" customHeight="1">
      <c r="D23076" s="305"/>
      <c r="AG23076" s="1954"/>
    </row>
    <row r="23078" spans="4:33" s="304" customFormat="1" ht="15.75" customHeight="1">
      <c r="D23078" s="305"/>
      <c r="AG23078" s="1954"/>
    </row>
    <row r="23080" spans="4:33" s="304" customFormat="1" ht="15.75" customHeight="1">
      <c r="D23080" s="305"/>
      <c r="AG23080" s="1954"/>
    </row>
    <row r="23082" spans="4:33" s="304" customFormat="1" ht="15.75" customHeight="1">
      <c r="D23082" s="305"/>
      <c r="AG23082" s="1954"/>
    </row>
    <row r="23084" spans="4:33" s="304" customFormat="1" ht="15.75" customHeight="1">
      <c r="D23084" s="305"/>
      <c r="AG23084" s="1954"/>
    </row>
    <row r="23086" spans="4:33" s="304" customFormat="1" ht="15.75" customHeight="1">
      <c r="D23086" s="305"/>
      <c r="AG23086" s="1954"/>
    </row>
    <row r="23088" spans="4:33" s="304" customFormat="1" ht="15.75" customHeight="1">
      <c r="D23088" s="305"/>
      <c r="AG23088" s="1954"/>
    </row>
    <row r="23090" spans="4:33" s="304" customFormat="1" ht="15.75" customHeight="1">
      <c r="D23090" s="305"/>
      <c r="AG23090" s="1954"/>
    </row>
    <row r="23092" spans="4:33" s="304" customFormat="1" ht="15.75" customHeight="1">
      <c r="D23092" s="305"/>
      <c r="AG23092" s="1954"/>
    </row>
    <row r="23094" spans="4:33" s="304" customFormat="1" ht="15.75" customHeight="1">
      <c r="D23094" s="305"/>
      <c r="AG23094" s="1954"/>
    </row>
    <row r="23096" spans="4:33" s="304" customFormat="1" ht="15.75" customHeight="1">
      <c r="D23096" s="305"/>
      <c r="AG23096" s="1954"/>
    </row>
    <row r="23098" spans="4:33" s="304" customFormat="1" ht="15.75" customHeight="1">
      <c r="D23098" s="305"/>
      <c r="AG23098" s="1954"/>
    </row>
    <row r="23100" spans="4:33" s="304" customFormat="1" ht="15.75" customHeight="1">
      <c r="D23100" s="305"/>
      <c r="AG23100" s="1954"/>
    </row>
    <row r="23102" spans="4:33" s="304" customFormat="1" ht="15.75" customHeight="1">
      <c r="D23102" s="305"/>
      <c r="AG23102" s="1954"/>
    </row>
    <row r="23104" spans="4:33" s="304" customFormat="1" ht="15.75" customHeight="1">
      <c r="D23104" s="305"/>
      <c r="AG23104" s="1954"/>
    </row>
    <row r="23106" spans="4:33" s="304" customFormat="1" ht="15.75" customHeight="1">
      <c r="D23106" s="305"/>
      <c r="AG23106" s="1954"/>
    </row>
    <row r="23108" spans="4:33" s="304" customFormat="1" ht="15.75" customHeight="1">
      <c r="D23108" s="305"/>
      <c r="AG23108" s="1954"/>
    </row>
    <row r="23110" spans="4:33" s="304" customFormat="1" ht="15.75" customHeight="1">
      <c r="D23110" s="305"/>
      <c r="AG23110" s="1954"/>
    </row>
    <row r="23112" spans="4:33" s="304" customFormat="1" ht="15.75" customHeight="1">
      <c r="D23112" s="305"/>
      <c r="AG23112" s="1954"/>
    </row>
    <row r="23114" spans="4:33" s="304" customFormat="1" ht="15.75" customHeight="1">
      <c r="D23114" s="305"/>
      <c r="AG23114" s="1954"/>
    </row>
    <row r="23116" spans="4:33" s="304" customFormat="1" ht="15.75" customHeight="1">
      <c r="D23116" s="305"/>
      <c r="AG23116" s="1954"/>
    </row>
    <row r="23118" spans="4:33" s="304" customFormat="1" ht="15.75" customHeight="1">
      <c r="D23118" s="305"/>
      <c r="AG23118" s="1954"/>
    </row>
    <row r="23120" spans="4:33" s="304" customFormat="1" ht="15.75" customHeight="1">
      <c r="D23120" s="305"/>
      <c r="AG23120" s="1954"/>
    </row>
    <row r="23122" spans="4:33" s="304" customFormat="1" ht="15.75" customHeight="1">
      <c r="D23122" s="305"/>
      <c r="AG23122" s="1954"/>
    </row>
    <row r="23124" spans="4:33" s="304" customFormat="1" ht="15.75" customHeight="1">
      <c r="D23124" s="305"/>
      <c r="AG23124" s="1954"/>
    </row>
    <row r="23126" spans="4:33" s="304" customFormat="1" ht="15.75" customHeight="1">
      <c r="D23126" s="305"/>
      <c r="AG23126" s="1954"/>
    </row>
    <row r="23128" spans="4:33" s="304" customFormat="1" ht="15.75" customHeight="1">
      <c r="D23128" s="305"/>
      <c r="AG23128" s="1954"/>
    </row>
    <row r="23130" spans="4:33" s="304" customFormat="1" ht="15.75" customHeight="1">
      <c r="D23130" s="305"/>
      <c r="AG23130" s="1954"/>
    </row>
    <row r="23132" spans="4:33" s="304" customFormat="1" ht="15.75" customHeight="1">
      <c r="D23132" s="305"/>
      <c r="AG23132" s="1954"/>
    </row>
    <row r="23134" spans="4:33" s="304" customFormat="1" ht="15.75" customHeight="1">
      <c r="D23134" s="305"/>
      <c r="AG23134" s="1954"/>
    </row>
    <row r="23136" spans="4:33" s="304" customFormat="1" ht="15.75" customHeight="1">
      <c r="D23136" s="305"/>
      <c r="AG23136" s="1954"/>
    </row>
    <row r="23138" spans="4:33" s="304" customFormat="1" ht="15.75" customHeight="1">
      <c r="D23138" s="305"/>
      <c r="AG23138" s="1954"/>
    </row>
    <row r="23140" spans="4:33" s="304" customFormat="1" ht="15.75" customHeight="1">
      <c r="D23140" s="305"/>
      <c r="AG23140" s="1954"/>
    </row>
    <row r="23142" spans="4:33" s="304" customFormat="1" ht="15.75" customHeight="1">
      <c r="D23142" s="305"/>
      <c r="AG23142" s="1954"/>
    </row>
    <row r="23144" spans="4:33" s="304" customFormat="1" ht="15.75" customHeight="1">
      <c r="D23144" s="305"/>
      <c r="AG23144" s="1954"/>
    </row>
    <row r="23146" spans="4:33" s="304" customFormat="1" ht="15.75" customHeight="1">
      <c r="D23146" s="305"/>
      <c r="AG23146" s="1954"/>
    </row>
    <row r="23148" spans="4:33" s="304" customFormat="1" ht="15.75" customHeight="1">
      <c r="D23148" s="305"/>
      <c r="AG23148" s="1954"/>
    </row>
    <row r="23150" spans="4:33" s="304" customFormat="1" ht="15.75" customHeight="1">
      <c r="D23150" s="305"/>
      <c r="AG23150" s="1954"/>
    </row>
    <row r="23152" spans="4:33" s="304" customFormat="1" ht="15.75" customHeight="1">
      <c r="D23152" s="305"/>
      <c r="AG23152" s="1954"/>
    </row>
    <row r="23154" spans="4:33" s="304" customFormat="1" ht="15.75" customHeight="1">
      <c r="D23154" s="305"/>
      <c r="AG23154" s="1954"/>
    </row>
    <row r="23156" spans="4:33" s="304" customFormat="1" ht="15.75" customHeight="1">
      <c r="D23156" s="305"/>
      <c r="AG23156" s="1954"/>
    </row>
    <row r="23158" spans="4:33" s="304" customFormat="1" ht="15.75" customHeight="1">
      <c r="D23158" s="305"/>
      <c r="AG23158" s="1954"/>
    </row>
    <row r="23160" spans="4:33" s="304" customFormat="1" ht="15.75" customHeight="1">
      <c r="D23160" s="305"/>
      <c r="AG23160" s="1954"/>
    </row>
    <row r="23162" spans="4:33" s="304" customFormat="1" ht="15.75" customHeight="1">
      <c r="D23162" s="305"/>
      <c r="AG23162" s="1954"/>
    </row>
    <row r="23164" spans="4:33" s="304" customFormat="1" ht="15.75" customHeight="1">
      <c r="D23164" s="305"/>
      <c r="AG23164" s="1954"/>
    </row>
    <row r="23166" spans="4:33" s="304" customFormat="1" ht="15.75" customHeight="1">
      <c r="D23166" s="305"/>
      <c r="AG23166" s="1954"/>
    </row>
    <row r="23168" spans="4:33" s="304" customFormat="1" ht="15.75" customHeight="1">
      <c r="D23168" s="305"/>
      <c r="AG23168" s="1954"/>
    </row>
    <row r="23170" spans="4:33" s="304" customFormat="1" ht="15.75" customHeight="1">
      <c r="D23170" s="305"/>
      <c r="AG23170" s="1954"/>
    </row>
    <row r="23172" spans="4:33" s="304" customFormat="1" ht="15.75" customHeight="1">
      <c r="D23172" s="305"/>
      <c r="AG23172" s="1954"/>
    </row>
    <row r="23174" spans="4:33" s="304" customFormat="1" ht="15.75" customHeight="1">
      <c r="D23174" s="305"/>
      <c r="AG23174" s="1954"/>
    </row>
    <row r="23176" spans="4:33" s="304" customFormat="1" ht="15.75" customHeight="1">
      <c r="D23176" s="305"/>
      <c r="AG23176" s="1954"/>
    </row>
    <row r="23178" spans="4:33" s="304" customFormat="1" ht="15.75" customHeight="1">
      <c r="D23178" s="305"/>
      <c r="AG23178" s="1954"/>
    </row>
    <row r="23180" spans="4:33" s="304" customFormat="1" ht="15.75" customHeight="1">
      <c r="D23180" s="305"/>
      <c r="AG23180" s="1954"/>
    </row>
    <row r="23182" spans="4:33" s="304" customFormat="1" ht="15.75" customHeight="1">
      <c r="D23182" s="305"/>
      <c r="AG23182" s="1954"/>
    </row>
    <row r="23184" spans="4:33" s="304" customFormat="1" ht="15.75" customHeight="1">
      <c r="D23184" s="305"/>
      <c r="AG23184" s="1954"/>
    </row>
    <row r="23186" spans="4:33" s="304" customFormat="1" ht="15.75" customHeight="1">
      <c r="D23186" s="305"/>
      <c r="AG23186" s="1954"/>
    </row>
    <row r="23188" spans="4:33" s="304" customFormat="1" ht="15.75" customHeight="1">
      <c r="D23188" s="305"/>
      <c r="AG23188" s="1954"/>
    </row>
    <row r="23190" spans="4:33" s="304" customFormat="1" ht="15.75" customHeight="1">
      <c r="D23190" s="305"/>
      <c r="AG23190" s="1954"/>
    </row>
    <row r="23192" spans="4:33" s="304" customFormat="1" ht="15.75" customHeight="1">
      <c r="D23192" s="305"/>
      <c r="AG23192" s="1954"/>
    </row>
    <row r="23194" spans="4:33" s="304" customFormat="1" ht="15.75" customHeight="1">
      <c r="D23194" s="305"/>
      <c r="AG23194" s="1954"/>
    </row>
    <row r="23196" spans="4:33" s="304" customFormat="1" ht="15.75" customHeight="1">
      <c r="D23196" s="305"/>
      <c r="AG23196" s="1954"/>
    </row>
    <row r="23198" spans="4:33" s="304" customFormat="1" ht="15.75" customHeight="1">
      <c r="D23198" s="305"/>
      <c r="AG23198" s="1954"/>
    </row>
    <row r="23200" spans="4:33" s="304" customFormat="1" ht="15.75" customHeight="1">
      <c r="D23200" s="305"/>
      <c r="AG23200" s="1954"/>
    </row>
    <row r="23202" spans="4:33" s="304" customFormat="1" ht="15.75" customHeight="1">
      <c r="D23202" s="305"/>
      <c r="AG23202" s="1954"/>
    </row>
    <row r="23204" spans="4:33" s="304" customFormat="1" ht="15.75" customHeight="1">
      <c r="D23204" s="305"/>
      <c r="AG23204" s="1954"/>
    </row>
    <row r="23206" spans="4:33" s="304" customFormat="1" ht="15.75" customHeight="1">
      <c r="D23206" s="305"/>
      <c r="AG23206" s="1954"/>
    </row>
    <row r="23208" spans="4:33" s="304" customFormat="1" ht="15.75" customHeight="1">
      <c r="D23208" s="305"/>
      <c r="AG23208" s="1954"/>
    </row>
    <row r="23210" spans="4:33" s="304" customFormat="1" ht="15.75" customHeight="1">
      <c r="D23210" s="305"/>
      <c r="AG23210" s="1954"/>
    </row>
    <row r="23212" spans="4:33" s="304" customFormat="1" ht="15.75" customHeight="1">
      <c r="D23212" s="305"/>
      <c r="AG23212" s="1954"/>
    </row>
    <row r="23214" spans="4:33" s="304" customFormat="1" ht="15.75" customHeight="1">
      <c r="D23214" s="305"/>
      <c r="AG23214" s="1954"/>
    </row>
    <row r="23216" spans="4:33" s="304" customFormat="1" ht="15.75" customHeight="1">
      <c r="D23216" s="305"/>
      <c r="AG23216" s="1954"/>
    </row>
    <row r="23218" spans="4:33" s="304" customFormat="1" ht="15.75" customHeight="1">
      <c r="D23218" s="305"/>
      <c r="AG23218" s="1954"/>
    </row>
    <row r="23220" spans="4:33" s="304" customFormat="1" ht="15.75" customHeight="1">
      <c r="D23220" s="305"/>
      <c r="AG23220" s="1954"/>
    </row>
    <row r="23222" spans="4:33" s="304" customFormat="1" ht="15.75" customHeight="1">
      <c r="D23222" s="305"/>
      <c r="AG23222" s="1954"/>
    </row>
    <row r="23224" spans="4:33" s="304" customFormat="1" ht="15.75" customHeight="1">
      <c r="D23224" s="305"/>
      <c r="AG23224" s="1954"/>
    </row>
    <row r="23226" spans="4:33" s="304" customFormat="1" ht="15.75" customHeight="1">
      <c r="D23226" s="305"/>
      <c r="AG23226" s="1954"/>
    </row>
    <row r="23228" spans="4:33" s="304" customFormat="1" ht="15.75" customHeight="1">
      <c r="D23228" s="305"/>
      <c r="AG23228" s="1954"/>
    </row>
    <row r="23230" spans="4:33" s="304" customFormat="1" ht="15.75" customHeight="1">
      <c r="D23230" s="305"/>
      <c r="AG23230" s="1954"/>
    </row>
    <row r="23232" spans="4:33" s="304" customFormat="1" ht="15.75" customHeight="1">
      <c r="D23232" s="305"/>
      <c r="AG23232" s="1954"/>
    </row>
    <row r="23234" spans="4:33" s="304" customFormat="1" ht="15.75" customHeight="1">
      <c r="D23234" s="305"/>
      <c r="AG23234" s="1954"/>
    </row>
    <row r="23236" spans="4:33" s="304" customFormat="1" ht="15.75" customHeight="1">
      <c r="D23236" s="305"/>
      <c r="AG23236" s="1954"/>
    </row>
    <row r="23238" spans="4:33" s="304" customFormat="1" ht="15.75" customHeight="1">
      <c r="D23238" s="305"/>
      <c r="AG23238" s="1954"/>
    </row>
    <row r="23240" spans="4:33" s="304" customFormat="1" ht="15.75" customHeight="1">
      <c r="D23240" s="305"/>
      <c r="AG23240" s="1954"/>
    </row>
    <row r="23242" spans="4:33" s="304" customFormat="1" ht="15.75" customHeight="1">
      <c r="D23242" s="305"/>
      <c r="AG23242" s="1954"/>
    </row>
    <row r="23244" spans="4:33" s="304" customFormat="1" ht="15.75" customHeight="1">
      <c r="D23244" s="305"/>
      <c r="AG23244" s="1954"/>
    </row>
    <row r="23246" spans="4:33" s="304" customFormat="1" ht="15.75" customHeight="1">
      <c r="D23246" s="305"/>
      <c r="AG23246" s="1954"/>
    </row>
    <row r="23248" spans="4:33" s="304" customFormat="1" ht="15.75" customHeight="1">
      <c r="D23248" s="305"/>
      <c r="AG23248" s="1954"/>
    </row>
    <row r="23250" spans="4:33" s="304" customFormat="1" ht="15.75" customHeight="1">
      <c r="D23250" s="305"/>
      <c r="AG23250" s="1954"/>
    </row>
    <row r="23252" spans="4:33" s="304" customFormat="1" ht="15.75" customHeight="1">
      <c r="D23252" s="305"/>
      <c r="AG23252" s="1954"/>
    </row>
    <row r="23254" spans="4:33" s="304" customFormat="1" ht="15.75" customHeight="1">
      <c r="D23254" s="305"/>
      <c r="AG23254" s="1954"/>
    </row>
    <row r="23256" spans="4:33" s="304" customFormat="1" ht="15.75" customHeight="1">
      <c r="D23256" s="305"/>
      <c r="AG23256" s="1954"/>
    </row>
    <row r="23258" spans="4:33" s="304" customFormat="1" ht="15.75" customHeight="1">
      <c r="D23258" s="305"/>
      <c r="AG23258" s="1954"/>
    </row>
    <row r="23260" spans="4:33" s="304" customFormat="1" ht="15.75" customHeight="1">
      <c r="D23260" s="305"/>
      <c r="AG23260" s="1954"/>
    </row>
    <row r="23262" spans="4:33" s="304" customFormat="1" ht="15.75" customHeight="1">
      <c r="D23262" s="305"/>
      <c r="AG23262" s="1954"/>
    </row>
    <row r="23264" spans="4:33" s="304" customFormat="1" ht="15.75" customHeight="1">
      <c r="D23264" s="305"/>
      <c r="AG23264" s="1954"/>
    </row>
    <row r="23266" spans="4:33" s="304" customFormat="1" ht="15.75" customHeight="1">
      <c r="D23266" s="305"/>
      <c r="AG23266" s="1954"/>
    </row>
    <row r="23268" spans="4:33" s="304" customFormat="1" ht="15.75" customHeight="1">
      <c r="D23268" s="305"/>
      <c r="AG23268" s="1954"/>
    </row>
    <row r="23270" spans="4:33" s="304" customFormat="1" ht="15.75" customHeight="1">
      <c r="D23270" s="305"/>
      <c r="AG23270" s="1954"/>
    </row>
    <row r="23272" spans="4:33" s="304" customFormat="1" ht="15.75" customHeight="1">
      <c r="D23272" s="305"/>
      <c r="AG23272" s="1954"/>
    </row>
    <row r="23274" spans="4:33" s="304" customFormat="1" ht="15.75" customHeight="1">
      <c r="D23274" s="305"/>
      <c r="AG23274" s="1954"/>
    </row>
    <row r="23276" spans="4:33" s="304" customFormat="1" ht="15.75" customHeight="1">
      <c r="D23276" s="305"/>
      <c r="AG23276" s="1954"/>
    </row>
    <row r="23278" spans="4:33" s="304" customFormat="1" ht="15.75" customHeight="1">
      <c r="D23278" s="305"/>
      <c r="AG23278" s="1954"/>
    </row>
    <row r="23280" spans="4:33" s="304" customFormat="1" ht="15.75" customHeight="1">
      <c r="D23280" s="305"/>
      <c r="AG23280" s="1954"/>
    </row>
    <row r="23282" spans="4:33" s="304" customFormat="1" ht="15.75" customHeight="1">
      <c r="D23282" s="305"/>
      <c r="AG23282" s="1954"/>
    </row>
    <row r="23284" spans="4:33" s="304" customFormat="1" ht="15.75" customHeight="1">
      <c r="D23284" s="305"/>
      <c r="AG23284" s="1954"/>
    </row>
    <row r="23286" spans="4:33" s="304" customFormat="1" ht="15.75" customHeight="1">
      <c r="D23286" s="305"/>
      <c r="AG23286" s="1954"/>
    </row>
    <row r="23288" spans="4:33" s="304" customFormat="1" ht="15.75" customHeight="1">
      <c r="D23288" s="305"/>
      <c r="AG23288" s="1954"/>
    </row>
    <row r="23290" spans="4:33" s="304" customFormat="1" ht="15.75" customHeight="1">
      <c r="D23290" s="305"/>
      <c r="AG23290" s="1954"/>
    </row>
    <row r="23292" spans="4:33" s="304" customFormat="1" ht="15.75" customHeight="1">
      <c r="D23292" s="305"/>
      <c r="AG23292" s="1954"/>
    </row>
    <row r="23294" spans="4:33" s="304" customFormat="1" ht="15.75" customHeight="1">
      <c r="D23294" s="305"/>
      <c r="AG23294" s="1954"/>
    </row>
    <row r="23296" spans="4:33" s="304" customFormat="1" ht="15.75" customHeight="1">
      <c r="D23296" s="305"/>
      <c r="AG23296" s="1954"/>
    </row>
    <row r="23298" spans="4:33" s="304" customFormat="1" ht="15.75" customHeight="1">
      <c r="D23298" s="305"/>
      <c r="AG23298" s="1954"/>
    </row>
    <row r="23300" spans="4:33" s="304" customFormat="1" ht="15.75" customHeight="1">
      <c r="D23300" s="305"/>
      <c r="AG23300" s="1954"/>
    </row>
    <row r="23302" spans="4:33" s="304" customFormat="1" ht="15.75" customHeight="1">
      <c r="D23302" s="305"/>
      <c r="AG23302" s="1954"/>
    </row>
    <row r="23304" spans="4:33" s="304" customFormat="1" ht="15.75" customHeight="1">
      <c r="D23304" s="305"/>
      <c r="AG23304" s="1954"/>
    </row>
    <row r="23306" spans="4:33" s="304" customFormat="1" ht="15.75" customHeight="1">
      <c r="D23306" s="305"/>
      <c r="AG23306" s="1954"/>
    </row>
    <row r="23308" spans="4:33" s="304" customFormat="1" ht="15.75" customHeight="1">
      <c r="D23308" s="305"/>
      <c r="AG23308" s="1954"/>
    </row>
    <row r="23310" spans="4:33" s="304" customFormat="1" ht="15.75" customHeight="1">
      <c r="D23310" s="305"/>
      <c r="AG23310" s="1954"/>
    </row>
    <row r="23312" spans="4:33" s="304" customFormat="1" ht="15.75" customHeight="1">
      <c r="D23312" s="305"/>
      <c r="AG23312" s="1954"/>
    </row>
    <row r="23314" spans="4:33" s="304" customFormat="1" ht="15.75" customHeight="1">
      <c r="D23314" s="305"/>
      <c r="AG23314" s="1954"/>
    </row>
    <row r="23316" spans="4:33" s="304" customFormat="1" ht="15.75" customHeight="1">
      <c r="D23316" s="305"/>
      <c r="AG23316" s="1954"/>
    </row>
    <row r="23318" spans="4:33" s="304" customFormat="1" ht="15.75" customHeight="1">
      <c r="D23318" s="305"/>
      <c r="AG23318" s="1954"/>
    </row>
    <row r="23320" spans="4:33" s="304" customFormat="1" ht="15.75" customHeight="1">
      <c r="D23320" s="305"/>
      <c r="AG23320" s="1954"/>
    </row>
    <row r="23322" spans="4:33" s="304" customFormat="1" ht="15.75" customHeight="1">
      <c r="D23322" s="305"/>
      <c r="AG23322" s="1954"/>
    </row>
    <row r="23324" spans="4:33" s="304" customFormat="1" ht="15.75" customHeight="1">
      <c r="D23324" s="305"/>
      <c r="AG23324" s="1954"/>
    </row>
    <row r="23326" spans="4:33" s="304" customFormat="1" ht="15.75" customHeight="1">
      <c r="D23326" s="305"/>
      <c r="AG23326" s="1954"/>
    </row>
    <row r="23328" spans="4:33" s="304" customFormat="1" ht="15.75" customHeight="1">
      <c r="D23328" s="305"/>
      <c r="AG23328" s="1954"/>
    </row>
    <row r="23330" spans="4:33" s="304" customFormat="1" ht="15.75" customHeight="1">
      <c r="D23330" s="305"/>
      <c r="AG23330" s="1954"/>
    </row>
    <row r="23332" spans="4:33" s="304" customFormat="1" ht="15.75" customHeight="1">
      <c r="D23332" s="305"/>
      <c r="AG23332" s="1954"/>
    </row>
    <row r="23334" spans="4:33" s="304" customFormat="1" ht="15.75" customHeight="1">
      <c r="D23334" s="305"/>
      <c r="AG23334" s="1954"/>
    </row>
    <row r="23336" spans="4:33" s="304" customFormat="1" ht="15.75" customHeight="1">
      <c r="D23336" s="305"/>
      <c r="AG23336" s="1954"/>
    </row>
    <row r="23338" spans="4:33" s="304" customFormat="1" ht="15.75" customHeight="1">
      <c r="D23338" s="305"/>
      <c r="AG23338" s="1954"/>
    </row>
    <row r="23340" spans="4:33" s="304" customFormat="1" ht="15.75" customHeight="1">
      <c r="D23340" s="305"/>
      <c r="AG23340" s="1954"/>
    </row>
    <row r="23342" spans="4:33" s="304" customFormat="1" ht="15.75" customHeight="1">
      <c r="D23342" s="305"/>
      <c r="AG23342" s="1954"/>
    </row>
    <row r="23344" spans="4:33" s="304" customFormat="1" ht="15.75" customHeight="1">
      <c r="D23344" s="305"/>
      <c r="AG23344" s="1954"/>
    </row>
    <row r="23346" spans="4:33" s="304" customFormat="1" ht="15.75" customHeight="1">
      <c r="D23346" s="305"/>
      <c r="AG23346" s="1954"/>
    </row>
    <row r="23348" spans="4:33" s="304" customFormat="1" ht="15.75" customHeight="1">
      <c r="D23348" s="305"/>
      <c r="AG23348" s="1954"/>
    </row>
    <row r="23350" spans="4:33" s="304" customFormat="1" ht="15.75" customHeight="1">
      <c r="D23350" s="305"/>
      <c r="AG23350" s="1954"/>
    </row>
    <row r="23352" spans="4:33" s="304" customFormat="1" ht="15.75" customHeight="1">
      <c r="D23352" s="305"/>
      <c r="AG23352" s="1954"/>
    </row>
    <row r="23354" spans="4:33" s="304" customFormat="1" ht="15.75" customHeight="1">
      <c r="D23354" s="305"/>
      <c r="AG23354" s="1954"/>
    </row>
    <row r="23356" spans="4:33" s="304" customFormat="1" ht="15.75" customHeight="1">
      <c r="D23356" s="305"/>
      <c r="AG23356" s="1954"/>
    </row>
    <row r="23358" spans="4:33" s="304" customFormat="1" ht="15.75" customHeight="1">
      <c r="D23358" s="305"/>
      <c r="AG23358" s="1954"/>
    </row>
    <row r="23360" spans="4:33" s="304" customFormat="1" ht="15.75" customHeight="1">
      <c r="D23360" s="305"/>
      <c r="AG23360" s="1954"/>
    </row>
    <row r="23362" spans="4:33" s="304" customFormat="1" ht="15.75" customHeight="1">
      <c r="D23362" s="305"/>
      <c r="AG23362" s="1954"/>
    </row>
    <row r="23364" spans="4:33" s="304" customFormat="1" ht="15.75" customHeight="1">
      <c r="D23364" s="305"/>
      <c r="AG23364" s="1954"/>
    </row>
    <row r="23366" spans="4:33" s="304" customFormat="1" ht="15.75" customHeight="1">
      <c r="D23366" s="305"/>
      <c r="AG23366" s="1954"/>
    </row>
    <row r="23368" spans="4:33" s="304" customFormat="1" ht="15.75" customHeight="1">
      <c r="D23368" s="305"/>
      <c r="AG23368" s="1954"/>
    </row>
    <row r="23370" spans="4:33" s="304" customFormat="1" ht="15.75" customHeight="1">
      <c r="D23370" s="305"/>
      <c r="AG23370" s="1954"/>
    </row>
    <row r="23372" spans="4:33" s="304" customFormat="1" ht="15.75" customHeight="1">
      <c r="D23372" s="305"/>
      <c r="AG23372" s="1954"/>
    </row>
    <row r="23374" spans="4:33" s="304" customFormat="1" ht="15.75" customHeight="1">
      <c r="D23374" s="305"/>
      <c r="AG23374" s="1954"/>
    </row>
    <row r="23376" spans="4:33" s="304" customFormat="1" ht="15.75" customHeight="1">
      <c r="D23376" s="305"/>
      <c r="AG23376" s="1954"/>
    </row>
    <row r="23378" spans="4:33" s="304" customFormat="1" ht="15.75" customHeight="1">
      <c r="D23378" s="305"/>
      <c r="AG23378" s="1954"/>
    </row>
    <row r="23380" spans="4:33" s="304" customFormat="1" ht="15.75" customHeight="1">
      <c r="D23380" s="305"/>
      <c r="AG23380" s="1954"/>
    </row>
    <row r="23382" spans="4:33" s="304" customFormat="1" ht="15.75" customHeight="1">
      <c r="D23382" s="305"/>
      <c r="AG23382" s="1954"/>
    </row>
    <row r="23384" spans="4:33" s="304" customFormat="1" ht="15.75" customHeight="1">
      <c r="D23384" s="305"/>
      <c r="AG23384" s="1954"/>
    </row>
    <row r="23386" spans="4:33" s="304" customFormat="1" ht="15.75" customHeight="1">
      <c r="D23386" s="305"/>
      <c r="AG23386" s="1954"/>
    </row>
    <row r="23388" spans="4:33" s="304" customFormat="1" ht="15.75" customHeight="1">
      <c r="D23388" s="305"/>
      <c r="AG23388" s="1954"/>
    </row>
    <row r="23390" spans="4:33" s="304" customFormat="1" ht="15.75" customHeight="1">
      <c r="D23390" s="305"/>
      <c r="AG23390" s="1954"/>
    </row>
    <row r="23392" spans="4:33" s="304" customFormat="1" ht="15.75" customHeight="1">
      <c r="D23392" s="305"/>
      <c r="AG23392" s="1954"/>
    </row>
    <row r="23394" spans="4:33" s="304" customFormat="1" ht="15.75" customHeight="1">
      <c r="D23394" s="305"/>
      <c r="AG23394" s="1954"/>
    </row>
    <row r="23396" spans="4:33" s="304" customFormat="1" ht="15.75" customHeight="1">
      <c r="D23396" s="305"/>
      <c r="AG23396" s="1954"/>
    </row>
    <row r="23398" spans="4:33" s="304" customFormat="1" ht="15.75" customHeight="1">
      <c r="D23398" s="305"/>
      <c r="AG23398" s="1954"/>
    </row>
    <row r="23400" spans="4:33" s="304" customFormat="1" ht="15.75" customHeight="1">
      <c r="D23400" s="305"/>
      <c r="AG23400" s="1954"/>
    </row>
    <row r="23402" spans="4:33" s="304" customFormat="1" ht="15.75" customHeight="1">
      <c r="D23402" s="305"/>
      <c r="AG23402" s="1954"/>
    </row>
    <row r="23404" spans="4:33" s="304" customFormat="1" ht="15.75" customHeight="1">
      <c r="D23404" s="305"/>
      <c r="AG23404" s="1954"/>
    </row>
    <row r="23406" spans="4:33" s="304" customFormat="1" ht="15.75" customHeight="1">
      <c r="D23406" s="305"/>
      <c r="AG23406" s="1954"/>
    </row>
    <row r="23408" spans="4:33" s="304" customFormat="1" ht="15.75" customHeight="1">
      <c r="D23408" s="305"/>
      <c r="AG23408" s="1954"/>
    </row>
    <row r="23410" spans="4:33" s="304" customFormat="1" ht="15.75" customHeight="1">
      <c r="D23410" s="305"/>
      <c r="AG23410" s="1954"/>
    </row>
    <row r="23412" spans="4:33" s="304" customFormat="1" ht="15.75" customHeight="1">
      <c r="D23412" s="305"/>
      <c r="AG23412" s="1954"/>
    </row>
    <row r="23414" spans="4:33" s="304" customFormat="1" ht="15.75" customHeight="1">
      <c r="D23414" s="305"/>
      <c r="AG23414" s="1954"/>
    </row>
    <row r="23416" spans="4:33" s="304" customFormat="1" ht="15.75" customHeight="1">
      <c r="D23416" s="305"/>
      <c r="AG23416" s="1954"/>
    </row>
    <row r="23418" spans="4:33" s="304" customFormat="1" ht="15.75" customHeight="1">
      <c r="D23418" s="305"/>
      <c r="AG23418" s="1954"/>
    </row>
    <row r="23420" spans="4:33" s="304" customFormat="1" ht="15.75" customHeight="1">
      <c r="D23420" s="305"/>
      <c r="AG23420" s="1954"/>
    </row>
    <row r="23422" spans="4:33" s="304" customFormat="1" ht="15.75" customHeight="1">
      <c r="D23422" s="305"/>
      <c r="AG23422" s="1954"/>
    </row>
    <row r="23424" spans="4:33" s="304" customFormat="1" ht="15.75" customHeight="1">
      <c r="D23424" s="305"/>
      <c r="AG23424" s="1954"/>
    </row>
    <row r="23426" spans="4:33" s="304" customFormat="1" ht="15.75" customHeight="1">
      <c r="D23426" s="305"/>
      <c r="AG23426" s="1954"/>
    </row>
    <row r="23428" spans="4:33" s="304" customFormat="1" ht="15.75" customHeight="1">
      <c r="D23428" s="305"/>
      <c r="AG23428" s="1954"/>
    </row>
    <row r="23430" spans="4:33" s="304" customFormat="1" ht="15.75" customHeight="1">
      <c r="D23430" s="305"/>
      <c r="AG23430" s="1954"/>
    </row>
    <row r="23432" spans="4:33" s="304" customFormat="1" ht="15.75" customHeight="1">
      <c r="D23432" s="305"/>
      <c r="AG23432" s="1954"/>
    </row>
    <row r="23434" spans="4:33" s="304" customFormat="1" ht="15.75" customHeight="1">
      <c r="D23434" s="305"/>
      <c r="AG23434" s="1954"/>
    </row>
    <row r="23436" spans="4:33" s="304" customFormat="1" ht="15.75" customHeight="1">
      <c r="D23436" s="305"/>
      <c r="AG23436" s="1954"/>
    </row>
    <row r="23438" spans="4:33" s="304" customFormat="1" ht="15.75" customHeight="1">
      <c r="D23438" s="305"/>
      <c r="AG23438" s="1954"/>
    </row>
    <row r="23440" spans="4:33" s="304" customFormat="1" ht="15.75" customHeight="1">
      <c r="D23440" s="305"/>
      <c r="AG23440" s="1954"/>
    </row>
    <row r="23442" spans="4:33" s="304" customFormat="1" ht="15.75" customHeight="1">
      <c r="D23442" s="305"/>
      <c r="AG23442" s="1954"/>
    </row>
    <row r="23444" spans="4:33" s="304" customFormat="1" ht="15.75" customHeight="1">
      <c r="D23444" s="305"/>
      <c r="AG23444" s="1954"/>
    </row>
    <row r="23446" spans="4:33" s="304" customFormat="1" ht="15.75" customHeight="1">
      <c r="D23446" s="305"/>
      <c r="AG23446" s="1954"/>
    </row>
    <row r="23448" spans="4:33" s="304" customFormat="1" ht="15.75" customHeight="1">
      <c r="D23448" s="305"/>
      <c r="AG23448" s="1954"/>
    </row>
    <row r="23450" spans="4:33" s="304" customFormat="1" ht="15.75" customHeight="1">
      <c r="D23450" s="305"/>
      <c r="AG23450" s="1954"/>
    </row>
    <row r="23452" spans="4:33" s="304" customFormat="1" ht="15.75" customHeight="1">
      <c r="D23452" s="305"/>
      <c r="AG23452" s="1954"/>
    </row>
    <row r="23454" spans="4:33" s="304" customFormat="1" ht="15.75" customHeight="1">
      <c r="D23454" s="305"/>
      <c r="AG23454" s="1954"/>
    </row>
    <row r="23456" spans="4:33" s="304" customFormat="1" ht="15.75" customHeight="1">
      <c r="D23456" s="305"/>
      <c r="AG23456" s="1954"/>
    </row>
    <row r="23458" spans="4:33" s="304" customFormat="1" ht="15.75" customHeight="1">
      <c r="D23458" s="305"/>
      <c r="AG23458" s="1954"/>
    </row>
    <row r="23460" spans="4:33" s="304" customFormat="1" ht="15.75" customHeight="1">
      <c r="D23460" s="305"/>
      <c r="AG23460" s="1954"/>
    </row>
    <row r="23462" spans="4:33" s="304" customFormat="1" ht="15.75" customHeight="1">
      <c r="D23462" s="305"/>
      <c r="AG23462" s="1954"/>
    </row>
    <row r="23464" spans="4:33" s="304" customFormat="1" ht="15.75" customHeight="1">
      <c r="D23464" s="305"/>
      <c r="AG23464" s="1954"/>
    </row>
    <row r="23466" spans="4:33" s="304" customFormat="1" ht="15.75" customHeight="1">
      <c r="D23466" s="305"/>
      <c r="AG23466" s="1954"/>
    </row>
    <row r="23468" spans="4:33" s="304" customFormat="1" ht="15.75" customHeight="1">
      <c r="D23468" s="305"/>
      <c r="AG23468" s="1954"/>
    </row>
    <row r="23470" spans="4:33" s="304" customFormat="1" ht="15.75" customHeight="1">
      <c r="D23470" s="305"/>
      <c r="AG23470" s="1954"/>
    </row>
    <row r="23472" spans="4:33" s="304" customFormat="1" ht="15.75" customHeight="1">
      <c r="D23472" s="305"/>
      <c r="AG23472" s="1954"/>
    </row>
    <row r="23474" spans="4:33" s="304" customFormat="1" ht="15.75" customHeight="1">
      <c r="D23474" s="305"/>
      <c r="AG23474" s="1954"/>
    </row>
    <row r="23476" spans="4:33" s="304" customFormat="1" ht="15.75" customHeight="1">
      <c r="D23476" s="305"/>
      <c r="AG23476" s="1954"/>
    </row>
    <row r="23478" spans="4:33" s="304" customFormat="1" ht="15.75" customHeight="1">
      <c r="D23478" s="305"/>
      <c r="AG23478" s="1954"/>
    </row>
    <row r="23480" spans="4:33" s="304" customFormat="1" ht="15.75" customHeight="1">
      <c r="D23480" s="305"/>
      <c r="AG23480" s="1954"/>
    </row>
    <row r="23482" spans="4:33" s="304" customFormat="1" ht="15.75" customHeight="1">
      <c r="D23482" s="305"/>
      <c r="AG23482" s="1954"/>
    </row>
    <row r="23484" spans="4:33" s="304" customFormat="1" ht="15.75" customHeight="1">
      <c r="D23484" s="305"/>
      <c r="AG23484" s="1954"/>
    </row>
    <row r="23486" spans="4:33" s="304" customFormat="1" ht="15.75" customHeight="1">
      <c r="D23486" s="305"/>
      <c r="AG23486" s="1954"/>
    </row>
    <row r="23488" spans="4:33" s="304" customFormat="1" ht="15.75" customHeight="1">
      <c r="D23488" s="305"/>
      <c r="AG23488" s="1954"/>
    </row>
    <row r="23490" spans="4:33" s="304" customFormat="1" ht="15.75" customHeight="1">
      <c r="D23490" s="305"/>
      <c r="AG23490" s="1954"/>
    </row>
    <row r="23492" spans="4:33" s="304" customFormat="1" ht="15.75" customHeight="1">
      <c r="D23492" s="305"/>
      <c r="AG23492" s="1954"/>
    </row>
    <row r="23494" spans="4:33" s="304" customFormat="1" ht="15.75" customHeight="1">
      <c r="D23494" s="305"/>
      <c r="AG23494" s="1954"/>
    </row>
    <row r="23496" spans="4:33" s="304" customFormat="1" ht="15.75" customHeight="1">
      <c r="D23496" s="305"/>
      <c r="AG23496" s="1954"/>
    </row>
    <row r="23498" spans="4:33" s="304" customFormat="1" ht="15.75" customHeight="1">
      <c r="D23498" s="305"/>
      <c r="AG23498" s="1954"/>
    </row>
    <row r="23500" spans="4:33" s="304" customFormat="1" ht="15.75" customHeight="1">
      <c r="D23500" s="305"/>
      <c r="AG23500" s="1954"/>
    </row>
    <row r="23502" spans="4:33" s="304" customFormat="1" ht="15.75" customHeight="1">
      <c r="D23502" s="305"/>
      <c r="AG23502" s="1954"/>
    </row>
    <row r="23504" spans="4:33" s="304" customFormat="1" ht="15.75" customHeight="1">
      <c r="D23504" s="305"/>
      <c r="AG23504" s="1954"/>
    </row>
    <row r="23506" spans="4:33" s="304" customFormat="1" ht="15.75" customHeight="1">
      <c r="D23506" s="305"/>
      <c r="AG23506" s="1954"/>
    </row>
    <row r="23508" spans="4:33" s="304" customFormat="1" ht="15.75" customHeight="1">
      <c r="D23508" s="305"/>
      <c r="AG23508" s="1954"/>
    </row>
    <row r="23510" spans="4:33" s="304" customFormat="1" ht="15.75" customHeight="1">
      <c r="D23510" s="305"/>
      <c r="AG23510" s="1954"/>
    </row>
    <row r="23512" spans="4:33" s="304" customFormat="1" ht="15.75" customHeight="1">
      <c r="D23512" s="305"/>
      <c r="AG23512" s="1954"/>
    </row>
    <row r="23514" spans="4:33" s="304" customFormat="1" ht="15.75" customHeight="1">
      <c r="D23514" s="305"/>
      <c r="AG23514" s="1954"/>
    </row>
    <row r="23516" spans="4:33" s="304" customFormat="1" ht="15.75" customHeight="1">
      <c r="D23516" s="305"/>
      <c r="AG23516" s="1954"/>
    </row>
    <row r="23518" spans="4:33" s="304" customFormat="1" ht="15.75" customHeight="1">
      <c r="D23518" s="305"/>
      <c r="AG23518" s="1954"/>
    </row>
    <row r="23520" spans="4:33" s="304" customFormat="1" ht="15.75" customHeight="1">
      <c r="D23520" s="305"/>
      <c r="AG23520" s="1954"/>
    </row>
    <row r="23522" spans="4:33" s="304" customFormat="1" ht="15.75" customHeight="1">
      <c r="D23522" s="305"/>
      <c r="AG23522" s="1954"/>
    </row>
    <row r="23524" spans="4:33" s="304" customFormat="1" ht="15.75" customHeight="1">
      <c r="D23524" s="305"/>
      <c r="AG23524" s="1954"/>
    </row>
    <row r="23526" spans="4:33" s="304" customFormat="1" ht="15.75" customHeight="1">
      <c r="D23526" s="305"/>
      <c r="AG23526" s="1954"/>
    </row>
    <row r="23528" spans="4:33" s="304" customFormat="1" ht="15.75" customHeight="1">
      <c r="D23528" s="305"/>
      <c r="AG23528" s="1954"/>
    </row>
    <row r="23530" spans="4:33" s="304" customFormat="1" ht="15.75" customHeight="1">
      <c r="D23530" s="305"/>
      <c r="AG23530" s="1954"/>
    </row>
    <row r="23532" spans="4:33" s="304" customFormat="1" ht="15.75" customHeight="1">
      <c r="D23532" s="305"/>
      <c r="AG23532" s="1954"/>
    </row>
    <row r="23534" spans="4:33" s="304" customFormat="1" ht="15.75" customHeight="1">
      <c r="D23534" s="305"/>
      <c r="AG23534" s="1954"/>
    </row>
    <row r="23536" spans="4:33" s="304" customFormat="1" ht="15.75" customHeight="1">
      <c r="D23536" s="305"/>
      <c r="AG23536" s="1954"/>
    </row>
    <row r="23538" spans="4:33" s="304" customFormat="1" ht="15.75" customHeight="1">
      <c r="D23538" s="305"/>
      <c r="AG23538" s="1954"/>
    </row>
    <row r="23540" spans="4:33" s="304" customFormat="1" ht="15.75" customHeight="1">
      <c r="D23540" s="305"/>
      <c r="AG23540" s="1954"/>
    </row>
    <row r="23542" spans="4:33" s="304" customFormat="1" ht="15.75" customHeight="1">
      <c r="D23542" s="305"/>
      <c r="AG23542" s="1954"/>
    </row>
    <row r="23544" spans="4:33" s="304" customFormat="1" ht="15.75" customHeight="1">
      <c r="D23544" s="305"/>
      <c r="AG23544" s="1954"/>
    </row>
    <row r="23546" spans="4:33" s="304" customFormat="1" ht="15.75" customHeight="1">
      <c r="D23546" s="305"/>
      <c r="AG23546" s="1954"/>
    </row>
    <row r="23548" spans="4:33" s="304" customFormat="1" ht="15.75" customHeight="1">
      <c r="D23548" s="305"/>
      <c r="AG23548" s="1954"/>
    </row>
    <row r="23550" spans="4:33" s="304" customFormat="1" ht="15.75" customHeight="1">
      <c r="D23550" s="305"/>
      <c r="AG23550" s="1954"/>
    </row>
    <row r="23552" spans="4:33" s="304" customFormat="1" ht="15.75" customHeight="1">
      <c r="D23552" s="305"/>
      <c r="AG23552" s="1954"/>
    </row>
    <row r="23554" spans="4:33" s="304" customFormat="1" ht="15.75" customHeight="1">
      <c r="D23554" s="305"/>
      <c r="AG23554" s="1954"/>
    </row>
    <row r="23556" spans="4:33" s="304" customFormat="1" ht="15.75" customHeight="1">
      <c r="D23556" s="305"/>
      <c r="AG23556" s="1954"/>
    </row>
    <row r="23558" spans="4:33" s="304" customFormat="1" ht="15.75" customHeight="1">
      <c r="D23558" s="305"/>
      <c r="AG23558" s="1954"/>
    </row>
    <row r="23560" spans="4:33" s="304" customFormat="1" ht="15.75" customHeight="1">
      <c r="D23560" s="305"/>
      <c r="AG23560" s="1954"/>
    </row>
    <row r="23562" spans="4:33" s="304" customFormat="1" ht="15.75" customHeight="1">
      <c r="D23562" s="305"/>
      <c r="AG23562" s="1954"/>
    </row>
    <row r="23564" spans="4:33" s="304" customFormat="1" ht="15.75" customHeight="1">
      <c r="D23564" s="305"/>
      <c r="AG23564" s="1954"/>
    </row>
    <row r="23566" spans="4:33" s="304" customFormat="1" ht="15.75" customHeight="1">
      <c r="D23566" s="305"/>
      <c r="AG23566" s="1954"/>
    </row>
    <row r="23568" spans="4:33" s="304" customFormat="1" ht="15.75" customHeight="1">
      <c r="D23568" s="305"/>
      <c r="AG23568" s="1954"/>
    </row>
    <row r="23570" spans="4:33" s="304" customFormat="1" ht="15.75" customHeight="1">
      <c r="D23570" s="305"/>
      <c r="AG23570" s="1954"/>
    </row>
    <row r="23572" spans="4:33" s="304" customFormat="1" ht="15.75" customHeight="1">
      <c r="D23572" s="305"/>
      <c r="AG23572" s="1954"/>
    </row>
    <row r="23574" spans="4:33" s="304" customFormat="1" ht="15.75" customHeight="1">
      <c r="D23574" s="305"/>
      <c r="AG23574" s="1954"/>
    </row>
    <row r="23576" spans="4:33" s="304" customFormat="1" ht="15.75" customHeight="1">
      <c r="D23576" s="305"/>
      <c r="AG23576" s="1954"/>
    </row>
    <row r="23578" spans="4:33" s="304" customFormat="1" ht="15.75" customHeight="1">
      <c r="D23578" s="305"/>
      <c r="AG23578" s="1954"/>
    </row>
    <row r="23580" spans="4:33" s="304" customFormat="1" ht="15.75" customHeight="1">
      <c r="D23580" s="305"/>
      <c r="AG23580" s="1954"/>
    </row>
    <row r="23582" spans="4:33" s="304" customFormat="1" ht="15.75" customHeight="1">
      <c r="D23582" s="305"/>
      <c r="AG23582" s="1954"/>
    </row>
    <row r="23584" spans="4:33" s="304" customFormat="1" ht="15.75" customHeight="1">
      <c r="D23584" s="305"/>
      <c r="AG23584" s="1954"/>
    </row>
    <row r="23586" spans="4:33" s="304" customFormat="1" ht="15.75" customHeight="1">
      <c r="D23586" s="305"/>
      <c r="AG23586" s="1954"/>
    </row>
    <row r="23588" spans="4:33" s="304" customFormat="1" ht="15.75" customHeight="1">
      <c r="D23588" s="305"/>
      <c r="AG23588" s="1954"/>
    </row>
    <row r="23590" spans="4:33" s="304" customFormat="1" ht="15.75" customHeight="1">
      <c r="D23590" s="305"/>
      <c r="AG23590" s="1954"/>
    </row>
    <row r="23592" spans="4:33" s="304" customFormat="1" ht="15.75" customHeight="1">
      <c r="D23592" s="305"/>
      <c r="AG23592" s="1954"/>
    </row>
    <row r="23594" spans="4:33" s="304" customFormat="1" ht="15.75" customHeight="1">
      <c r="D23594" s="305"/>
      <c r="AG23594" s="1954"/>
    </row>
    <row r="23596" spans="4:33" s="304" customFormat="1" ht="15.75" customHeight="1">
      <c r="D23596" s="305"/>
      <c r="AG23596" s="1954"/>
    </row>
    <row r="23598" spans="4:33" s="304" customFormat="1" ht="15.75" customHeight="1">
      <c r="D23598" s="305"/>
      <c r="AG23598" s="1954"/>
    </row>
    <row r="23600" spans="4:33" s="304" customFormat="1" ht="15.75" customHeight="1">
      <c r="D23600" s="305"/>
      <c r="AG23600" s="1954"/>
    </row>
    <row r="23602" spans="4:33" s="304" customFormat="1" ht="15.75" customHeight="1">
      <c r="D23602" s="305"/>
      <c r="AG23602" s="1954"/>
    </row>
    <row r="23604" spans="4:33" s="304" customFormat="1" ht="15.75" customHeight="1">
      <c r="D23604" s="305"/>
      <c r="AG23604" s="1954"/>
    </row>
    <row r="23606" spans="4:33" s="304" customFormat="1" ht="15.75" customHeight="1">
      <c r="D23606" s="305"/>
      <c r="AG23606" s="1954"/>
    </row>
    <row r="23608" spans="4:33" s="304" customFormat="1" ht="15.75" customHeight="1">
      <c r="D23608" s="305"/>
      <c r="AG23608" s="1954"/>
    </row>
    <row r="23610" spans="4:33" s="304" customFormat="1" ht="15.75" customHeight="1">
      <c r="D23610" s="305"/>
      <c r="AG23610" s="1954"/>
    </row>
    <row r="23612" spans="4:33" s="304" customFormat="1" ht="15.75" customHeight="1">
      <c r="D23612" s="305"/>
      <c r="AG23612" s="1954"/>
    </row>
    <row r="23614" spans="4:33" s="304" customFormat="1" ht="15.75" customHeight="1">
      <c r="D23614" s="305"/>
      <c r="AG23614" s="1954"/>
    </row>
    <row r="23616" spans="4:33" s="304" customFormat="1" ht="15.75" customHeight="1">
      <c r="D23616" s="305"/>
      <c r="AG23616" s="1954"/>
    </row>
    <row r="23618" spans="4:33" s="304" customFormat="1" ht="15.75" customHeight="1">
      <c r="D23618" s="305"/>
      <c r="AG23618" s="1954"/>
    </row>
    <row r="23620" spans="4:33" s="304" customFormat="1" ht="15.75" customHeight="1">
      <c r="D23620" s="305"/>
      <c r="AG23620" s="1954"/>
    </row>
    <row r="23622" spans="4:33" s="304" customFormat="1" ht="15.75" customHeight="1">
      <c r="D23622" s="305"/>
      <c r="AG23622" s="1954"/>
    </row>
    <row r="23624" spans="4:33" s="304" customFormat="1" ht="15.75" customHeight="1">
      <c r="D23624" s="305"/>
      <c r="AG23624" s="1954"/>
    </row>
    <row r="23626" spans="4:33" s="304" customFormat="1" ht="15.75" customHeight="1">
      <c r="D23626" s="305"/>
      <c r="AG23626" s="1954"/>
    </row>
    <row r="23628" spans="4:33" s="304" customFormat="1" ht="15.75" customHeight="1">
      <c r="D23628" s="305"/>
      <c r="AG23628" s="1954"/>
    </row>
    <row r="23630" spans="4:33" s="304" customFormat="1" ht="15.75" customHeight="1">
      <c r="D23630" s="305"/>
      <c r="AG23630" s="1954"/>
    </row>
    <row r="23632" spans="4:33" s="304" customFormat="1" ht="15.75" customHeight="1">
      <c r="D23632" s="305"/>
      <c r="AG23632" s="1954"/>
    </row>
    <row r="23634" spans="4:33" s="304" customFormat="1" ht="15.75" customHeight="1">
      <c r="D23634" s="305"/>
      <c r="AG23634" s="1954"/>
    </row>
    <row r="23636" spans="4:33" s="304" customFormat="1" ht="15.75" customHeight="1">
      <c r="D23636" s="305"/>
      <c r="AG23636" s="1954"/>
    </row>
    <row r="23638" spans="4:33" s="304" customFormat="1" ht="15.75" customHeight="1">
      <c r="D23638" s="305"/>
      <c r="AG23638" s="1954"/>
    </row>
    <row r="23640" spans="4:33" s="304" customFormat="1" ht="15.75" customHeight="1">
      <c r="D23640" s="305"/>
      <c r="AG23640" s="1954"/>
    </row>
    <row r="23642" spans="4:33" s="304" customFormat="1" ht="15.75" customHeight="1">
      <c r="D23642" s="305"/>
      <c r="AG23642" s="1954"/>
    </row>
    <row r="23644" spans="4:33" s="304" customFormat="1" ht="15.75" customHeight="1">
      <c r="D23644" s="305"/>
      <c r="AG23644" s="1954"/>
    </row>
    <row r="23646" spans="4:33" s="304" customFormat="1" ht="15.75" customHeight="1">
      <c r="D23646" s="305"/>
      <c r="AG23646" s="1954"/>
    </row>
    <row r="23648" spans="4:33" s="304" customFormat="1" ht="15.75" customHeight="1">
      <c r="D23648" s="305"/>
      <c r="AG23648" s="1954"/>
    </row>
    <row r="23650" spans="4:33" s="304" customFormat="1" ht="15.75" customHeight="1">
      <c r="D23650" s="305"/>
      <c r="AG23650" s="1954"/>
    </row>
    <row r="23652" spans="4:33" s="304" customFormat="1" ht="15.75" customHeight="1">
      <c r="D23652" s="305"/>
      <c r="AG23652" s="1954"/>
    </row>
    <row r="23654" spans="4:33" s="304" customFormat="1" ht="15.75" customHeight="1">
      <c r="D23654" s="305"/>
      <c r="AG23654" s="1954"/>
    </row>
    <row r="23656" spans="4:33" s="304" customFormat="1" ht="15.75" customHeight="1">
      <c r="D23656" s="305"/>
      <c r="AG23656" s="1954"/>
    </row>
    <row r="23658" spans="4:33" s="304" customFormat="1" ht="15.75" customHeight="1">
      <c r="D23658" s="305"/>
      <c r="AG23658" s="1954"/>
    </row>
    <row r="23660" spans="4:33" s="304" customFormat="1" ht="15.75" customHeight="1">
      <c r="D23660" s="305"/>
      <c r="AG23660" s="1954"/>
    </row>
    <row r="23662" spans="4:33" s="304" customFormat="1" ht="15.75" customHeight="1">
      <c r="D23662" s="305"/>
      <c r="AG23662" s="1954"/>
    </row>
    <row r="23664" spans="4:33" s="304" customFormat="1" ht="15.75" customHeight="1">
      <c r="D23664" s="305"/>
      <c r="AG23664" s="1954"/>
    </row>
    <row r="23666" spans="4:33" s="304" customFormat="1" ht="15.75" customHeight="1">
      <c r="D23666" s="305"/>
      <c r="AG23666" s="1954"/>
    </row>
    <row r="23668" spans="4:33" s="304" customFormat="1" ht="15.75" customHeight="1">
      <c r="D23668" s="305"/>
      <c r="AG23668" s="1954"/>
    </row>
    <row r="23670" spans="4:33" s="304" customFormat="1" ht="15.75" customHeight="1">
      <c r="D23670" s="305"/>
      <c r="AG23670" s="1954"/>
    </row>
    <row r="23672" spans="4:33" s="304" customFormat="1" ht="15.75" customHeight="1">
      <c r="D23672" s="305"/>
      <c r="AG23672" s="1954"/>
    </row>
    <row r="23674" spans="4:33" s="304" customFormat="1" ht="15.75" customHeight="1">
      <c r="D23674" s="305"/>
      <c r="AG23674" s="1954"/>
    </row>
    <row r="23676" spans="4:33" s="304" customFormat="1" ht="15.75" customHeight="1">
      <c r="D23676" s="305"/>
      <c r="AG23676" s="1954"/>
    </row>
    <row r="23678" spans="4:33" s="304" customFormat="1" ht="15.75" customHeight="1">
      <c r="D23678" s="305"/>
      <c r="AG23678" s="1954"/>
    </row>
    <row r="23680" spans="4:33" s="304" customFormat="1" ht="15.75" customHeight="1">
      <c r="D23680" s="305"/>
      <c r="AG23680" s="1954"/>
    </row>
    <row r="23682" spans="4:33" s="304" customFormat="1" ht="15.75" customHeight="1">
      <c r="D23682" s="305"/>
      <c r="AG23682" s="1954"/>
    </row>
    <row r="23684" spans="4:33" s="304" customFormat="1" ht="15.75" customHeight="1">
      <c r="D23684" s="305"/>
      <c r="AG23684" s="1954"/>
    </row>
    <row r="23686" spans="4:33" s="304" customFormat="1" ht="15.75" customHeight="1">
      <c r="D23686" s="305"/>
      <c r="AG23686" s="1954"/>
    </row>
    <row r="23688" spans="4:33" s="304" customFormat="1" ht="15.75" customHeight="1">
      <c r="D23688" s="305"/>
      <c r="AG23688" s="1954"/>
    </row>
    <row r="23690" spans="4:33" s="304" customFormat="1" ht="15.75" customHeight="1">
      <c r="D23690" s="305"/>
      <c r="AG23690" s="1954"/>
    </row>
    <row r="23692" spans="4:33" s="304" customFormat="1" ht="15.75" customHeight="1">
      <c r="D23692" s="305"/>
      <c r="AG23692" s="1954"/>
    </row>
    <row r="23694" spans="4:33" s="304" customFormat="1" ht="15.75" customHeight="1">
      <c r="D23694" s="305"/>
      <c r="AG23694" s="1954"/>
    </row>
    <row r="23696" spans="4:33" s="304" customFormat="1" ht="15.75" customHeight="1">
      <c r="D23696" s="305"/>
      <c r="AG23696" s="1954"/>
    </row>
    <row r="23698" spans="4:33" s="304" customFormat="1" ht="15.75" customHeight="1">
      <c r="D23698" s="305"/>
      <c r="AG23698" s="1954"/>
    </row>
    <row r="23700" spans="4:33" s="304" customFormat="1" ht="15.75" customHeight="1">
      <c r="D23700" s="305"/>
      <c r="AG23700" s="1954"/>
    </row>
    <row r="23702" spans="4:33" s="304" customFormat="1" ht="15.75" customHeight="1">
      <c r="D23702" s="305"/>
      <c r="AG23702" s="1954"/>
    </row>
    <row r="23704" spans="4:33" s="304" customFormat="1" ht="15.75" customHeight="1">
      <c r="D23704" s="305"/>
      <c r="AG23704" s="1954"/>
    </row>
    <row r="23706" spans="4:33" s="304" customFormat="1" ht="15.75" customHeight="1">
      <c r="D23706" s="305"/>
      <c r="AG23706" s="1954"/>
    </row>
    <row r="23708" spans="4:33" s="304" customFormat="1" ht="15.75" customHeight="1">
      <c r="D23708" s="305"/>
      <c r="AG23708" s="1954"/>
    </row>
    <row r="23710" spans="4:33" s="304" customFormat="1" ht="15.75" customHeight="1">
      <c r="D23710" s="305"/>
      <c r="AG23710" s="1954"/>
    </row>
    <row r="23712" spans="4:33" s="304" customFormat="1" ht="15.75" customHeight="1">
      <c r="D23712" s="305"/>
      <c r="AG23712" s="1954"/>
    </row>
    <row r="23714" spans="4:33" s="304" customFormat="1" ht="15.75" customHeight="1">
      <c r="D23714" s="305"/>
      <c r="AG23714" s="1954"/>
    </row>
    <row r="23716" spans="4:33" s="304" customFormat="1" ht="15.75" customHeight="1">
      <c r="D23716" s="305"/>
      <c r="AG23716" s="1954"/>
    </row>
    <row r="23718" spans="4:33" s="304" customFormat="1" ht="15.75" customHeight="1">
      <c r="D23718" s="305"/>
      <c r="AG23718" s="1954"/>
    </row>
    <row r="23720" spans="4:33" s="304" customFormat="1" ht="15.75" customHeight="1">
      <c r="D23720" s="305"/>
      <c r="AG23720" s="1954"/>
    </row>
    <row r="23722" spans="4:33" s="304" customFormat="1" ht="15.75" customHeight="1">
      <c r="D23722" s="305"/>
      <c r="AG23722" s="1954"/>
    </row>
    <row r="23724" spans="4:33" s="304" customFormat="1" ht="15.75" customHeight="1">
      <c r="D23724" s="305"/>
      <c r="AG23724" s="1954"/>
    </row>
    <row r="23726" spans="4:33" s="304" customFormat="1" ht="15.75" customHeight="1">
      <c r="D23726" s="305"/>
      <c r="AG23726" s="1954"/>
    </row>
    <row r="23728" spans="4:33" s="304" customFormat="1" ht="15.75" customHeight="1">
      <c r="D23728" s="305"/>
      <c r="AG23728" s="1954"/>
    </row>
    <row r="23730" spans="4:33" s="304" customFormat="1" ht="15.75" customHeight="1">
      <c r="D23730" s="305"/>
      <c r="AG23730" s="1954"/>
    </row>
    <row r="23732" spans="4:33" s="304" customFormat="1" ht="15.75" customHeight="1">
      <c r="D23732" s="305"/>
      <c r="AG23732" s="1954"/>
    </row>
    <row r="23734" spans="4:33" s="304" customFormat="1" ht="15.75" customHeight="1">
      <c r="D23734" s="305"/>
      <c r="AG23734" s="1954"/>
    </row>
    <row r="23736" spans="4:33" s="304" customFormat="1" ht="15.75" customHeight="1">
      <c r="D23736" s="305"/>
      <c r="AG23736" s="1954"/>
    </row>
    <row r="23738" spans="4:33" s="304" customFormat="1" ht="15.75" customHeight="1">
      <c r="D23738" s="305"/>
      <c r="AG23738" s="1954"/>
    </row>
    <row r="23740" spans="4:33" s="304" customFormat="1" ht="15.75" customHeight="1">
      <c r="D23740" s="305"/>
      <c r="AG23740" s="1954"/>
    </row>
    <row r="23742" spans="4:33" s="304" customFormat="1" ht="15.75" customHeight="1">
      <c r="D23742" s="305"/>
      <c r="AG23742" s="1954"/>
    </row>
    <row r="23744" spans="4:33" s="304" customFormat="1" ht="15.75" customHeight="1">
      <c r="D23744" s="305"/>
      <c r="AG23744" s="1954"/>
    </row>
    <row r="23746" spans="4:33" s="304" customFormat="1" ht="15.75" customHeight="1">
      <c r="D23746" s="305"/>
      <c r="AG23746" s="1954"/>
    </row>
    <row r="23748" spans="4:33" s="304" customFormat="1" ht="15.75" customHeight="1">
      <c r="D23748" s="305"/>
      <c r="AG23748" s="1954"/>
    </row>
    <row r="23750" spans="4:33" s="304" customFormat="1" ht="15.75" customHeight="1">
      <c r="D23750" s="305"/>
      <c r="AG23750" s="1954"/>
    </row>
    <row r="23752" spans="4:33" s="304" customFormat="1" ht="15.75" customHeight="1">
      <c r="D23752" s="305"/>
      <c r="AG23752" s="1954"/>
    </row>
    <row r="23754" spans="4:33" s="304" customFormat="1" ht="15.75" customHeight="1">
      <c r="D23754" s="305"/>
      <c r="AG23754" s="1954"/>
    </row>
    <row r="23756" spans="4:33" s="304" customFormat="1" ht="15.75" customHeight="1">
      <c r="D23756" s="305"/>
      <c r="AG23756" s="1954"/>
    </row>
    <row r="23758" spans="4:33" s="304" customFormat="1" ht="15.75" customHeight="1">
      <c r="D23758" s="305"/>
      <c r="AG23758" s="1954"/>
    </row>
    <row r="23760" spans="4:33" s="304" customFormat="1" ht="15.75" customHeight="1">
      <c r="D23760" s="305"/>
      <c r="AG23760" s="1954"/>
    </row>
    <row r="23762" spans="4:33" s="304" customFormat="1" ht="15.75" customHeight="1">
      <c r="D23762" s="305"/>
      <c r="AG23762" s="1954"/>
    </row>
    <row r="23764" spans="4:33" s="304" customFormat="1" ht="15.75" customHeight="1">
      <c r="D23764" s="305"/>
      <c r="AG23764" s="1954"/>
    </row>
    <row r="23766" spans="4:33" s="304" customFormat="1" ht="15.75" customHeight="1">
      <c r="D23766" s="305"/>
      <c r="AG23766" s="1954"/>
    </row>
    <row r="23768" spans="4:33" s="304" customFormat="1" ht="15.75" customHeight="1">
      <c r="D23768" s="305"/>
      <c r="AG23768" s="1954"/>
    </row>
    <row r="23770" spans="4:33" s="304" customFormat="1" ht="15.75" customHeight="1">
      <c r="D23770" s="305"/>
      <c r="AG23770" s="1954"/>
    </row>
    <row r="23772" spans="4:33" s="304" customFormat="1" ht="15.75" customHeight="1">
      <c r="D23772" s="305"/>
      <c r="AG23772" s="1954"/>
    </row>
    <row r="23774" spans="4:33" s="304" customFormat="1" ht="15.75" customHeight="1">
      <c r="D23774" s="305"/>
      <c r="AG23774" s="1954"/>
    </row>
    <row r="23776" spans="4:33" s="304" customFormat="1" ht="15.75" customHeight="1">
      <c r="D23776" s="305"/>
      <c r="AG23776" s="1954"/>
    </row>
    <row r="23778" spans="4:33" s="304" customFormat="1" ht="15.75" customHeight="1">
      <c r="D23778" s="305"/>
      <c r="AG23778" s="1954"/>
    </row>
    <row r="23780" spans="4:33" s="304" customFormat="1" ht="15.75" customHeight="1">
      <c r="D23780" s="305"/>
      <c r="AG23780" s="1954"/>
    </row>
    <row r="23782" spans="4:33" s="304" customFormat="1" ht="15.75" customHeight="1">
      <c r="D23782" s="305"/>
      <c r="AG23782" s="1954"/>
    </row>
    <row r="23784" spans="4:33" s="304" customFormat="1" ht="15.75" customHeight="1">
      <c r="D23784" s="305"/>
      <c r="AG23784" s="1954"/>
    </row>
    <row r="23786" spans="4:33" s="304" customFormat="1" ht="15.75" customHeight="1">
      <c r="D23786" s="305"/>
      <c r="AG23786" s="1954"/>
    </row>
    <row r="23788" spans="4:33" s="304" customFormat="1" ht="15.75" customHeight="1">
      <c r="D23788" s="305"/>
      <c r="AG23788" s="1954"/>
    </row>
    <row r="23790" spans="4:33" s="304" customFormat="1" ht="15.75" customHeight="1">
      <c r="D23790" s="305"/>
      <c r="AG23790" s="1954"/>
    </row>
    <row r="23792" spans="4:33" s="304" customFormat="1" ht="15.75" customHeight="1">
      <c r="D23792" s="305"/>
      <c r="AG23792" s="1954"/>
    </row>
    <row r="23794" spans="4:33" s="304" customFormat="1" ht="15.75" customHeight="1">
      <c r="D23794" s="305"/>
      <c r="AG23794" s="1954"/>
    </row>
    <row r="23796" spans="4:33" s="304" customFormat="1" ht="15.75" customHeight="1">
      <c r="D23796" s="305"/>
      <c r="AG23796" s="1954"/>
    </row>
    <row r="23798" spans="4:33" s="304" customFormat="1" ht="15.75" customHeight="1">
      <c r="D23798" s="305"/>
      <c r="AG23798" s="1954"/>
    </row>
    <row r="23800" spans="4:33" s="304" customFormat="1" ht="15.75" customHeight="1">
      <c r="D23800" s="305"/>
      <c r="AG23800" s="1954"/>
    </row>
    <row r="23802" spans="4:33" s="304" customFormat="1" ht="15.75" customHeight="1">
      <c r="D23802" s="305"/>
      <c r="AG23802" s="1954"/>
    </row>
    <row r="23804" spans="4:33" s="304" customFormat="1" ht="15.75" customHeight="1">
      <c r="D23804" s="305"/>
      <c r="AG23804" s="1954"/>
    </row>
    <row r="23806" spans="4:33" s="304" customFormat="1" ht="15.75" customHeight="1">
      <c r="D23806" s="305"/>
      <c r="AG23806" s="1954"/>
    </row>
    <row r="23808" spans="4:33" s="304" customFormat="1" ht="15.75" customHeight="1">
      <c r="D23808" s="305"/>
      <c r="AG23808" s="1954"/>
    </row>
    <row r="23810" spans="4:33" s="304" customFormat="1" ht="15.75" customHeight="1">
      <c r="D23810" s="305"/>
      <c r="AG23810" s="1954"/>
    </row>
    <row r="23812" spans="4:33" s="304" customFormat="1" ht="15.75" customHeight="1">
      <c r="D23812" s="305"/>
      <c r="AG23812" s="1954"/>
    </row>
    <row r="23814" spans="4:33" s="304" customFormat="1" ht="15.75" customHeight="1">
      <c r="D23814" s="305"/>
      <c r="AG23814" s="1954"/>
    </row>
    <row r="23816" spans="4:33" s="304" customFormat="1" ht="15.75" customHeight="1">
      <c r="D23816" s="305"/>
      <c r="AG23816" s="1954"/>
    </row>
    <row r="23818" spans="4:33" s="304" customFormat="1" ht="15.75" customHeight="1">
      <c r="D23818" s="305"/>
      <c r="AG23818" s="1954"/>
    </row>
    <row r="23820" spans="4:33" s="304" customFormat="1" ht="15.75" customHeight="1">
      <c r="D23820" s="305"/>
      <c r="AG23820" s="1954"/>
    </row>
    <row r="23822" spans="4:33" s="304" customFormat="1" ht="15.75" customHeight="1">
      <c r="D23822" s="305"/>
      <c r="AG23822" s="1954"/>
    </row>
    <row r="23824" spans="4:33" s="304" customFormat="1" ht="15.75" customHeight="1">
      <c r="D23824" s="305"/>
      <c r="AG23824" s="1954"/>
    </row>
    <row r="23826" spans="4:33" s="304" customFormat="1" ht="15.75" customHeight="1">
      <c r="D23826" s="305"/>
      <c r="AG23826" s="1954"/>
    </row>
    <row r="23828" spans="4:33" s="304" customFormat="1" ht="15.75" customHeight="1">
      <c r="D23828" s="305"/>
      <c r="AG23828" s="1954"/>
    </row>
    <row r="23830" spans="4:33" s="304" customFormat="1" ht="15.75" customHeight="1">
      <c r="D23830" s="305"/>
      <c r="AG23830" s="1954"/>
    </row>
    <row r="23832" spans="4:33" s="304" customFormat="1" ht="15.75" customHeight="1">
      <c r="D23832" s="305"/>
      <c r="AG23832" s="1954"/>
    </row>
    <row r="23834" spans="4:33" s="304" customFormat="1" ht="15.75" customHeight="1">
      <c r="D23834" s="305"/>
      <c r="AG23834" s="1954"/>
    </row>
    <row r="23836" spans="4:33" s="304" customFormat="1" ht="15.75" customHeight="1">
      <c r="D23836" s="305"/>
      <c r="AG23836" s="1954"/>
    </row>
    <row r="23838" spans="4:33" s="304" customFormat="1" ht="15.75" customHeight="1">
      <c r="D23838" s="305"/>
      <c r="AG23838" s="1954"/>
    </row>
    <row r="23840" spans="4:33" s="304" customFormat="1" ht="15.75" customHeight="1">
      <c r="D23840" s="305"/>
      <c r="AG23840" s="1954"/>
    </row>
    <row r="23842" spans="4:33" s="304" customFormat="1" ht="15.75" customHeight="1">
      <c r="D23842" s="305"/>
      <c r="AG23842" s="1954"/>
    </row>
    <row r="23844" spans="4:33" s="304" customFormat="1" ht="15.75" customHeight="1">
      <c r="D23844" s="305"/>
      <c r="AG23844" s="1954"/>
    </row>
    <row r="23846" spans="4:33" s="304" customFormat="1" ht="15.75" customHeight="1">
      <c r="D23846" s="305"/>
      <c r="AG23846" s="1954"/>
    </row>
    <row r="23848" spans="4:33" s="304" customFormat="1" ht="15.75" customHeight="1">
      <c r="D23848" s="305"/>
      <c r="AG23848" s="1954"/>
    </row>
    <row r="23850" spans="4:33" s="304" customFormat="1" ht="15.75" customHeight="1">
      <c r="D23850" s="305"/>
      <c r="AG23850" s="1954"/>
    </row>
    <row r="23852" spans="4:33" s="304" customFormat="1" ht="15.75" customHeight="1">
      <c r="D23852" s="305"/>
      <c r="AG23852" s="1954"/>
    </row>
    <row r="23854" spans="4:33" s="304" customFormat="1" ht="15.75" customHeight="1">
      <c r="D23854" s="305"/>
      <c r="AG23854" s="1954"/>
    </row>
    <row r="23856" spans="4:33" s="304" customFormat="1" ht="15.75" customHeight="1">
      <c r="D23856" s="305"/>
      <c r="AG23856" s="1954"/>
    </row>
    <row r="23858" spans="4:33" s="304" customFormat="1" ht="15.75" customHeight="1">
      <c r="D23858" s="305"/>
      <c r="AG23858" s="1954"/>
    </row>
    <row r="23860" spans="4:33" s="304" customFormat="1" ht="15.75" customHeight="1">
      <c r="D23860" s="305"/>
      <c r="AG23860" s="1954"/>
    </row>
    <row r="23862" spans="4:33" s="304" customFormat="1" ht="15.75" customHeight="1">
      <c r="D23862" s="305"/>
      <c r="AG23862" s="1954"/>
    </row>
    <row r="23864" spans="4:33" s="304" customFormat="1" ht="15.75" customHeight="1">
      <c r="D23864" s="305"/>
      <c r="AG23864" s="1954"/>
    </row>
    <row r="23866" spans="4:33" s="304" customFormat="1" ht="15.75" customHeight="1">
      <c r="D23866" s="305"/>
      <c r="AG23866" s="1954"/>
    </row>
    <row r="23868" spans="4:33" s="304" customFormat="1" ht="15.75" customHeight="1">
      <c r="D23868" s="305"/>
      <c r="AG23868" s="1954"/>
    </row>
    <row r="23870" spans="4:33" s="304" customFormat="1" ht="15.75" customHeight="1">
      <c r="D23870" s="305"/>
      <c r="AG23870" s="1954"/>
    </row>
    <row r="23872" spans="4:33" s="304" customFormat="1" ht="15.75" customHeight="1">
      <c r="D23872" s="305"/>
      <c r="AG23872" s="1954"/>
    </row>
    <row r="23874" spans="4:33" s="304" customFormat="1" ht="15.75" customHeight="1">
      <c r="D23874" s="305"/>
      <c r="AG23874" s="1954"/>
    </row>
    <row r="23876" spans="4:33" s="304" customFormat="1" ht="15.75" customHeight="1">
      <c r="D23876" s="305"/>
      <c r="AG23876" s="1954"/>
    </row>
    <row r="23878" spans="4:33" s="304" customFormat="1" ht="15.75" customHeight="1">
      <c r="D23878" s="305"/>
      <c r="AG23878" s="1954"/>
    </row>
    <row r="23880" spans="4:33" s="304" customFormat="1" ht="15.75" customHeight="1">
      <c r="D23880" s="305"/>
      <c r="AG23880" s="1954"/>
    </row>
    <row r="23882" spans="4:33" s="304" customFormat="1" ht="15.75" customHeight="1">
      <c r="D23882" s="305"/>
      <c r="AG23882" s="1954"/>
    </row>
    <row r="23884" spans="4:33" s="304" customFormat="1" ht="15.75" customHeight="1">
      <c r="D23884" s="305"/>
      <c r="AG23884" s="1954"/>
    </row>
    <row r="23886" spans="4:33" s="304" customFormat="1" ht="15.75" customHeight="1">
      <c r="D23886" s="305"/>
      <c r="AG23886" s="1954"/>
    </row>
    <row r="23888" spans="4:33" s="304" customFormat="1" ht="15.75" customHeight="1">
      <c r="D23888" s="305"/>
      <c r="AG23888" s="1954"/>
    </row>
    <row r="23890" spans="4:33" s="304" customFormat="1" ht="15.75" customHeight="1">
      <c r="D23890" s="305"/>
      <c r="AG23890" s="1954"/>
    </row>
    <row r="23892" spans="4:33" s="304" customFormat="1" ht="15.75" customHeight="1">
      <c r="D23892" s="305"/>
      <c r="AG23892" s="1954"/>
    </row>
    <row r="23894" spans="4:33" s="304" customFormat="1" ht="15.75" customHeight="1">
      <c r="D23894" s="305"/>
      <c r="AG23894" s="1954"/>
    </row>
    <row r="23896" spans="4:33" s="304" customFormat="1" ht="15.75" customHeight="1">
      <c r="D23896" s="305"/>
      <c r="AG23896" s="1954"/>
    </row>
    <row r="23898" spans="4:33" s="304" customFormat="1" ht="15.75" customHeight="1">
      <c r="D23898" s="305"/>
      <c r="AG23898" s="1954"/>
    </row>
    <row r="23900" spans="4:33" s="304" customFormat="1" ht="15.75" customHeight="1">
      <c r="D23900" s="305"/>
      <c r="AG23900" s="1954"/>
    </row>
    <row r="23902" spans="4:33" s="304" customFormat="1" ht="15.75" customHeight="1">
      <c r="D23902" s="305"/>
      <c r="AG23902" s="1954"/>
    </row>
    <row r="23904" spans="4:33" s="304" customFormat="1" ht="15.75" customHeight="1">
      <c r="D23904" s="305"/>
      <c r="AG23904" s="1954"/>
    </row>
    <row r="23906" spans="4:33" s="304" customFormat="1" ht="15.75" customHeight="1">
      <c r="D23906" s="305"/>
      <c r="AG23906" s="1954"/>
    </row>
    <row r="23908" spans="4:33" s="304" customFormat="1" ht="15.75" customHeight="1">
      <c r="D23908" s="305"/>
      <c r="AG23908" s="1954"/>
    </row>
    <row r="23910" spans="4:33" s="304" customFormat="1" ht="15.75" customHeight="1">
      <c r="D23910" s="305"/>
      <c r="AG23910" s="1954"/>
    </row>
    <row r="23912" spans="4:33" s="304" customFormat="1" ht="15.75" customHeight="1">
      <c r="D23912" s="305"/>
      <c r="AG23912" s="1954"/>
    </row>
    <row r="23914" spans="4:33" s="304" customFormat="1" ht="15.75" customHeight="1">
      <c r="D23914" s="305"/>
      <c r="AG23914" s="1954"/>
    </row>
    <row r="23916" spans="4:33" s="304" customFormat="1" ht="15.75" customHeight="1">
      <c r="D23916" s="305"/>
      <c r="AG23916" s="1954"/>
    </row>
    <row r="23918" spans="4:33" s="304" customFormat="1" ht="15.75" customHeight="1">
      <c r="D23918" s="305"/>
      <c r="AG23918" s="1954"/>
    </row>
    <row r="23920" spans="4:33" s="304" customFormat="1" ht="15.75" customHeight="1">
      <c r="D23920" s="305"/>
      <c r="AG23920" s="1954"/>
    </row>
    <row r="23922" spans="4:33" s="304" customFormat="1" ht="15.75" customHeight="1">
      <c r="D23922" s="305"/>
      <c r="AG23922" s="1954"/>
    </row>
    <row r="23924" spans="4:33" s="304" customFormat="1" ht="15.75" customHeight="1">
      <c r="D23924" s="305"/>
      <c r="AG23924" s="1954"/>
    </row>
    <row r="23926" spans="4:33" s="304" customFormat="1" ht="15.75" customHeight="1">
      <c r="D23926" s="305"/>
      <c r="AG23926" s="1954"/>
    </row>
    <row r="23928" spans="4:33" s="304" customFormat="1" ht="15.75" customHeight="1">
      <c r="D23928" s="305"/>
      <c r="AG23928" s="1954"/>
    </row>
    <row r="23930" spans="4:33" s="304" customFormat="1" ht="15.75" customHeight="1">
      <c r="D23930" s="305"/>
      <c r="AG23930" s="1954"/>
    </row>
    <row r="23932" spans="4:33" s="304" customFormat="1" ht="15.75" customHeight="1">
      <c r="D23932" s="305"/>
      <c r="AG23932" s="1954"/>
    </row>
    <row r="23934" spans="4:33" s="304" customFormat="1" ht="15.75" customHeight="1">
      <c r="D23934" s="305"/>
      <c r="AG23934" s="1954"/>
    </row>
    <row r="23936" spans="4:33" s="304" customFormat="1" ht="15.75" customHeight="1">
      <c r="D23936" s="305"/>
      <c r="AG23936" s="1954"/>
    </row>
    <row r="23938" spans="4:33" s="304" customFormat="1" ht="15.75" customHeight="1">
      <c r="D23938" s="305"/>
      <c r="AG23938" s="1954"/>
    </row>
    <row r="23940" spans="4:33" s="304" customFormat="1" ht="15.75" customHeight="1">
      <c r="D23940" s="305"/>
      <c r="AG23940" s="1954"/>
    </row>
    <row r="23942" spans="4:33" s="304" customFormat="1" ht="15.75" customHeight="1">
      <c r="D23942" s="305"/>
      <c r="AG23942" s="1954"/>
    </row>
    <row r="23944" spans="4:33" s="304" customFormat="1" ht="15.75" customHeight="1">
      <c r="D23944" s="305"/>
      <c r="AG23944" s="1954"/>
    </row>
    <row r="23946" spans="4:33" s="304" customFormat="1" ht="15.75" customHeight="1">
      <c r="D23946" s="305"/>
      <c r="AG23946" s="1954"/>
    </row>
    <row r="23948" spans="4:33" s="304" customFormat="1" ht="15.75" customHeight="1">
      <c r="D23948" s="305"/>
      <c r="AG23948" s="1954"/>
    </row>
    <row r="23950" spans="4:33" s="304" customFormat="1" ht="15.75" customHeight="1">
      <c r="D23950" s="305"/>
      <c r="AG23950" s="1954"/>
    </row>
    <row r="23952" spans="4:33" s="304" customFormat="1" ht="15.75" customHeight="1">
      <c r="D23952" s="305"/>
      <c r="AG23952" s="1954"/>
    </row>
    <row r="23954" spans="4:33" s="304" customFormat="1" ht="15.75" customHeight="1">
      <c r="D23954" s="305"/>
      <c r="AG23954" s="1954"/>
    </row>
    <row r="23956" spans="4:33" s="304" customFormat="1" ht="15.75" customHeight="1">
      <c r="D23956" s="305"/>
      <c r="AG23956" s="1954"/>
    </row>
    <row r="23958" spans="4:33" s="304" customFormat="1" ht="15.75" customHeight="1">
      <c r="D23958" s="305"/>
      <c r="AG23958" s="1954"/>
    </row>
    <row r="23960" spans="4:33" s="304" customFormat="1" ht="15.75" customHeight="1">
      <c r="D23960" s="305"/>
      <c r="AG23960" s="1954"/>
    </row>
    <row r="23962" spans="4:33" s="304" customFormat="1" ht="15.75" customHeight="1">
      <c r="D23962" s="305"/>
      <c r="AG23962" s="1954"/>
    </row>
    <row r="23964" spans="4:33" s="304" customFormat="1" ht="15.75" customHeight="1">
      <c r="D23964" s="305"/>
      <c r="AG23964" s="1954"/>
    </row>
    <row r="23966" spans="4:33" s="304" customFormat="1" ht="15.75" customHeight="1">
      <c r="D23966" s="305"/>
      <c r="AG23966" s="1954"/>
    </row>
    <row r="23968" spans="4:33" s="304" customFormat="1" ht="15.75" customHeight="1">
      <c r="D23968" s="305"/>
      <c r="AG23968" s="1954"/>
    </row>
    <row r="23970" spans="4:33" s="304" customFormat="1" ht="15.75" customHeight="1">
      <c r="D23970" s="305"/>
      <c r="AG23970" s="1954"/>
    </row>
    <row r="23972" spans="4:33" s="304" customFormat="1" ht="15.75" customHeight="1">
      <c r="D23972" s="305"/>
      <c r="AG23972" s="1954"/>
    </row>
    <row r="23974" spans="4:33" s="304" customFormat="1" ht="15.75" customHeight="1">
      <c r="D23974" s="305"/>
      <c r="AG23974" s="1954"/>
    </row>
    <row r="23976" spans="4:33" s="304" customFormat="1" ht="15.75" customHeight="1">
      <c r="D23976" s="305"/>
      <c r="AG23976" s="1954"/>
    </row>
    <row r="23978" spans="4:33" s="304" customFormat="1" ht="15.75" customHeight="1">
      <c r="D23978" s="305"/>
      <c r="AG23978" s="1954"/>
    </row>
    <row r="23980" spans="4:33" s="304" customFormat="1" ht="15.75" customHeight="1">
      <c r="D23980" s="305"/>
      <c r="AG23980" s="1954"/>
    </row>
    <row r="23982" spans="4:33" s="304" customFormat="1" ht="15.75" customHeight="1">
      <c r="D23982" s="305"/>
      <c r="AG23982" s="1954"/>
    </row>
    <row r="23984" spans="4:33" s="304" customFormat="1" ht="15.75" customHeight="1">
      <c r="D23984" s="305"/>
      <c r="AG23984" s="1954"/>
    </row>
    <row r="23986" spans="4:33" s="304" customFormat="1" ht="15.75" customHeight="1">
      <c r="D23986" s="305"/>
      <c r="AG23986" s="1954"/>
    </row>
    <row r="23988" spans="4:33" s="304" customFormat="1" ht="15.75" customHeight="1">
      <c r="D23988" s="305"/>
      <c r="AG23988" s="1954"/>
    </row>
    <row r="23990" spans="4:33" s="304" customFormat="1" ht="15.75" customHeight="1">
      <c r="D23990" s="305"/>
      <c r="AG23990" s="1954"/>
    </row>
    <row r="23992" spans="4:33" s="304" customFormat="1" ht="15.75" customHeight="1">
      <c r="D23992" s="305"/>
      <c r="AG23992" s="1954"/>
    </row>
    <row r="23994" spans="4:33" s="304" customFormat="1" ht="15.75" customHeight="1">
      <c r="D23994" s="305"/>
      <c r="AG23994" s="1954"/>
    </row>
    <row r="23996" spans="4:33" s="304" customFormat="1" ht="15.75" customHeight="1">
      <c r="D23996" s="305"/>
      <c r="AG23996" s="1954"/>
    </row>
    <row r="23998" spans="4:33" s="304" customFormat="1" ht="15.75" customHeight="1">
      <c r="D23998" s="305"/>
      <c r="AG23998" s="1954"/>
    </row>
    <row r="24000" spans="4:33" s="304" customFormat="1" ht="15.75" customHeight="1">
      <c r="D24000" s="305"/>
      <c r="AG24000" s="1954"/>
    </row>
    <row r="24002" spans="4:33" s="304" customFormat="1" ht="15.75" customHeight="1">
      <c r="D24002" s="305"/>
      <c r="AG24002" s="1954"/>
    </row>
    <row r="24004" spans="4:33" s="304" customFormat="1" ht="15.75" customHeight="1">
      <c r="D24004" s="305"/>
      <c r="AG24004" s="1954"/>
    </row>
    <row r="24006" spans="4:33" s="304" customFormat="1" ht="15.75" customHeight="1">
      <c r="D24006" s="305"/>
      <c r="AG24006" s="1954"/>
    </row>
    <row r="24008" spans="4:33" s="304" customFormat="1" ht="15.75" customHeight="1">
      <c r="D24008" s="305"/>
      <c r="AG24008" s="1954"/>
    </row>
    <row r="24010" spans="4:33" s="304" customFormat="1" ht="15.75" customHeight="1">
      <c r="D24010" s="305"/>
      <c r="AG24010" s="1954"/>
    </row>
    <row r="24012" spans="4:33" s="304" customFormat="1" ht="15.75" customHeight="1">
      <c r="D24012" s="305"/>
      <c r="AG24012" s="1954"/>
    </row>
    <row r="24014" spans="4:33" s="304" customFormat="1" ht="15.75" customHeight="1">
      <c r="D24014" s="305"/>
      <c r="AG24014" s="1954"/>
    </row>
    <row r="24016" spans="4:33" s="304" customFormat="1" ht="15.75" customHeight="1">
      <c r="D24016" s="305"/>
      <c r="AG24016" s="1954"/>
    </row>
    <row r="24018" spans="4:33" s="304" customFormat="1" ht="15.75" customHeight="1">
      <c r="D24018" s="305"/>
      <c r="AG24018" s="1954"/>
    </row>
    <row r="24020" spans="4:33" s="304" customFormat="1" ht="15.75" customHeight="1">
      <c r="D24020" s="305"/>
      <c r="AG24020" s="1954"/>
    </row>
    <row r="24022" spans="4:33" s="304" customFormat="1" ht="15.75" customHeight="1">
      <c r="D24022" s="305"/>
      <c r="AG24022" s="1954"/>
    </row>
    <row r="24024" spans="4:33" s="304" customFormat="1" ht="15.75" customHeight="1">
      <c r="D24024" s="305"/>
      <c r="AG24024" s="1954"/>
    </row>
    <row r="24026" spans="4:33" s="304" customFormat="1" ht="15.75" customHeight="1">
      <c r="D24026" s="305"/>
      <c r="AG24026" s="1954"/>
    </row>
    <row r="24028" spans="4:33" s="304" customFormat="1" ht="15.75" customHeight="1">
      <c r="D24028" s="305"/>
      <c r="AG24028" s="1954"/>
    </row>
    <row r="24030" spans="4:33" s="304" customFormat="1" ht="15.75" customHeight="1">
      <c r="D24030" s="305"/>
      <c r="AG24030" s="1954"/>
    </row>
    <row r="24032" spans="4:33" s="304" customFormat="1" ht="15.75" customHeight="1">
      <c r="D24032" s="305"/>
      <c r="AG24032" s="1954"/>
    </row>
    <row r="24034" spans="4:33" s="304" customFormat="1" ht="15.75" customHeight="1">
      <c r="D24034" s="305"/>
      <c r="AG24034" s="1954"/>
    </row>
    <row r="24036" spans="4:33" s="304" customFormat="1" ht="15.75" customHeight="1">
      <c r="D24036" s="305"/>
      <c r="AG24036" s="1954"/>
    </row>
    <row r="24038" spans="4:33" s="304" customFormat="1" ht="15.75" customHeight="1">
      <c r="D24038" s="305"/>
      <c r="AG24038" s="1954"/>
    </row>
    <row r="24040" spans="4:33" s="304" customFormat="1" ht="15.75" customHeight="1">
      <c r="D24040" s="305"/>
      <c r="AG24040" s="1954"/>
    </row>
    <row r="24042" spans="4:33" s="304" customFormat="1" ht="15.75" customHeight="1">
      <c r="D24042" s="305"/>
      <c r="AG24042" s="1954"/>
    </row>
    <row r="24044" spans="4:33" s="304" customFormat="1" ht="15.75" customHeight="1">
      <c r="D24044" s="305"/>
      <c r="AG24044" s="1954"/>
    </row>
    <row r="24046" spans="4:33" s="304" customFormat="1" ht="15.75" customHeight="1">
      <c r="D24046" s="305"/>
      <c r="AG24046" s="1954"/>
    </row>
    <row r="24048" spans="4:33" s="304" customFormat="1" ht="15.75" customHeight="1">
      <c r="D24048" s="305"/>
      <c r="AG24048" s="1954"/>
    </row>
    <row r="24050" spans="4:33" s="304" customFormat="1" ht="15.75" customHeight="1">
      <c r="D24050" s="305"/>
      <c r="AG24050" s="1954"/>
    </row>
    <row r="24052" spans="4:33" s="304" customFormat="1" ht="15.75" customHeight="1">
      <c r="D24052" s="305"/>
      <c r="AG24052" s="1954"/>
    </row>
    <row r="24054" spans="4:33" s="304" customFormat="1" ht="15.75" customHeight="1">
      <c r="D24054" s="305"/>
      <c r="AG24054" s="1954"/>
    </row>
    <row r="24056" spans="4:33" s="304" customFormat="1" ht="15.75" customHeight="1">
      <c r="D24056" s="305"/>
      <c r="AG24056" s="1954"/>
    </row>
    <row r="24058" spans="4:33" s="304" customFormat="1" ht="15.75" customHeight="1">
      <c r="D24058" s="305"/>
      <c r="AG24058" s="1954"/>
    </row>
    <row r="24060" spans="4:33" s="304" customFormat="1" ht="15.75" customHeight="1">
      <c r="D24060" s="305"/>
      <c r="AG24060" s="1954"/>
    </row>
    <row r="24062" spans="4:33" s="304" customFormat="1" ht="15.75" customHeight="1">
      <c r="D24062" s="305"/>
      <c r="AG24062" s="1954"/>
    </row>
    <row r="24064" spans="4:33" s="304" customFormat="1" ht="15.75" customHeight="1">
      <c r="D24064" s="305"/>
      <c r="AG24064" s="1954"/>
    </row>
    <row r="24066" spans="4:33" s="304" customFormat="1" ht="15.75" customHeight="1">
      <c r="D24066" s="305"/>
      <c r="AG24066" s="1954"/>
    </row>
    <row r="24068" spans="4:33" s="304" customFormat="1" ht="15.75" customHeight="1">
      <c r="D24068" s="305"/>
      <c r="AG24068" s="1954"/>
    </row>
    <row r="24070" spans="4:33" s="304" customFormat="1" ht="15.75" customHeight="1">
      <c r="D24070" s="305"/>
      <c r="AG24070" s="1954"/>
    </row>
    <row r="24072" spans="4:33" s="304" customFormat="1" ht="15.75" customHeight="1">
      <c r="D24072" s="305"/>
      <c r="AG24072" s="1954"/>
    </row>
    <row r="24074" spans="4:33" s="304" customFormat="1" ht="15.75" customHeight="1">
      <c r="D24074" s="305"/>
      <c r="AG24074" s="1954"/>
    </row>
    <row r="24076" spans="4:33" s="304" customFormat="1" ht="15.75" customHeight="1">
      <c r="D24076" s="305"/>
      <c r="AG24076" s="1954"/>
    </row>
    <row r="24078" spans="4:33" s="304" customFormat="1" ht="15.75" customHeight="1">
      <c r="D24078" s="305"/>
      <c r="AG24078" s="1954"/>
    </row>
    <row r="24080" spans="4:33" s="304" customFormat="1" ht="15.75" customHeight="1">
      <c r="D24080" s="305"/>
      <c r="AG24080" s="1954"/>
    </row>
    <row r="24082" spans="4:33" s="304" customFormat="1" ht="15.75" customHeight="1">
      <c r="D24082" s="305"/>
      <c r="AG24082" s="1954"/>
    </row>
    <row r="24084" spans="4:33" s="304" customFormat="1" ht="15.75" customHeight="1">
      <c r="D24084" s="305"/>
      <c r="AG24084" s="1954"/>
    </row>
    <row r="24086" spans="4:33" s="304" customFormat="1" ht="15.75" customHeight="1">
      <c r="D24086" s="305"/>
      <c r="AG24086" s="1954"/>
    </row>
    <row r="24088" spans="4:33" s="304" customFormat="1" ht="15.75" customHeight="1">
      <c r="D24088" s="305"/>
      <c r="AG24088" s="1954"/>
    </row>
    <row r="24090" spans="4:33" s="304" customFormat="1" ht="15.75" customHeight="1">
      <c r="D24090" s="305"/>
      <c r="AG24090" s="1954"/>
    </row>
    <row r="24092" spans="4:33" s="304" customFormat="1" ht="15.75" customHeight="1">
      <c r="D24092" s="305"/>
      <c r="AG24092" s="1954"/>
    </row>
    <row r="24094" spans="4:33" s="304" customFormat="1" ht="15.75" customHeight="1">
      <c r="D24094" s="305"/>
      <c r="AG24094" s="1954"/>
    </row>
    <row r="24096" spans="4:33" s="304" customFormat="1" ht="15.75" customHeight="1">
      <c r="D24096" s="305"/>
      <c r="AG24096" s="1954"/>
    </row>
    <row r="24098" spans="4:33" s="304" customFormat="1" ht="15.75" customHeight="1">
      <c r="D24098" s="305"/>
      <c r="AG24098" s="1954"/>
    </row>
    <row r="24100" spans="4:33" s="304" customFormat="1" ht="15.75" customHeight="1">
      <c r="D24100" s="305"/>
      <c r="AG24100" s="1954"/>
    </row>
    <row r="24102" spans="4:33" s="304" customFormat="1" ht="15.75" customHeight="1">
      <c r="D24102" s="305"/>
      <c r="AG24102" s="1954"/>
    </row>
    <row r="24104" spans="4:33" s="304" customFormat="1" ht="15.75" customHeight="1">
      <c r="D24104" s="305"/>
      <c r="AG24104" s="1954"/>
    </row>
    <row r="24106" spans="4:33" s="304" customFormat="1" ht="15.75" customHeight="1">
      <c r="D24106" s="305"/>
      <c r="AG24106" s="1954"/>
    </row>
    <row r="24108" spans="4:33" s="304" customFormat="1" ht="15.75" customHeight="1">
      <c r="D24108" s="305"/>
      <c r="AG24108" s="1954"/>
    </row>
    <row r="24110" spans="4:33" s="304" customFormat="1" ht="15.75" customHeight="1">
      <c r="D24110" s="305"/>
      <c r="AG24110" s="1954"/>
    </row>
    <row r="24112" spans="4:33" s="304" customFormat="1" ht="15.75" customHeight="1">
      <c r="D24112" s="305"/>
      <c r="AG24112" s="1954"/>
    </row>
    <row r="24114" spans="4:33" s="304" customFormat="1" ht="15.75" customHeight="1">
      <c r="D24114" s="305"/>
      <c r="AG24114" s="1954"/>
    </row>
    <row r="24116" spans="4:33" s="304" customFormat="1" ht="15.75" customHeight="1">
      <c r="D24116" s="305"/>
      <c r="AG24116" s="1954"/>
    </row>
    <row r="24118" spans="4:33" s="304" customFormat="1" ht="15.75" customHeight="1">
      <c r="D24118" s="305"/>
      <c r="AG24118" s="1954"/>
    </row>
    <row r="24120" spans="4:33" s="304" customFormat="1" ht="15.75" customHeight="1">
      <c r="D24120" s="305"/>
      <c r="AG24120" s="1954"/>
    </row>
    <row r="24122" spans="4:33" s="304" customFormat="1" ht="15.75" customHeight="1">
      <c r="D24122" s="305"/>
      <c r="AG24122" s="1954"/>
    </row>
    <row r="24124" spans="4:33" s="304" customFormat="1" ht="15.75" customHeight="1">
      <c r="D24124" s="305"/>
      <c r="AG24124" s="1954"/>
    </row>
    <row r="24126" spans="4:33" s="304" customFormat="1" ht="15.75" customHeight="1">
      <c r="D24126" s="305"/>
      <c r="AG24126" s="1954"/>
    </row>
    <row r="24128" spans="4:33" s="304" customFormat="1" ht="15.75" customHeight="1">
      <c r="D24128" s="305"/>
      <c r="AG24128" s="1954"/>
    </row>
    <row r="24130" spans="4:33" s="304" customFormat="1" ht="15.75" customHeight="1">
      <c r="D24130" s="305"/>
      <c r="AG24130" s="1954"/>
    </row>
    <row r="24132" spans="4:33" s="304" customFormat="1" ht="15.75" customHeight="1">
      <c r="D24132" s="305"/>
      <c r="AG24132" s="1954"/>
    </row>
    <row r="24134" spans="4:33" s="304" customFormat="1" ht="15.75" customHeight="1">
      <c r="D24134" s="305"/>
      <c r="AG24134" s="1954"/>
    </row>
    <row r="24136" spans="4:33" s="304" customFormat="1" ht="15.75" customHeight="1">
      <c r="D24136" s="305"/>
      <c r="AG24136" s="1954"/>
    </row>
    <row r="24138" spans="4:33" s="304" customFormat="1" ht="15.75" customHeight="1">
      <c r="D24138" s="305"/>
      <c r="AG24138" s="1954"/>
    </row>
    <row r="24140" spans="4:33" s="304" customFormat="1" ht="15.75" customHeight="1">
      <c r="D24140" s="305"/>
      <c r="AG24140" s="1954"/>
    </row>
    <row r="24142" spans="4:33" s="304" customFormat="1" ht="15.75" customHeight="1">
      <c r="D24142" s="305"/>
      <c r="AG24142" s="1954"/>
    </row>
    <row r="24144" spans="4:33" s="304" customFormat="1" ht="15.75" customHeight="1">
      <c r="D24144" s="305"/>
      <c r="AG24144" s="1954"/>
    </row>
    <row r="24146" spans="4:33" s="304" customFormat="1" ht="15.75" customHeight="1">
      <c r="D24146" s="305"/>
      <c r="AG24146" s="1954"/>
    </row>
    <row r="24148" spans="4:33" s="304" customFormat="1" ht="15.75" customHeight="1">
      <c r="D24148" s="305"/>
      <c r="AG24148" s="1954"/>
    </row>
    <row r="24150" spans="4:33" s="304" customFormat="1" ht="15.75" customHeight="1">
      <c r="D24150" s="305"/>
      <c r="AG24150" s="1954"/>
    </row>
    <row r="24152" spans="4:33" s="304" customFormat="1" ht="15.75" customHeight="1">
      <c r="D24152" s="305"/>
      <c r="AG24152" s="1954"/>
    </row>
    <row r="24154" spans="4:33" s="304" customFormat="1" ht="15.75" customHeight="1">
      <c r="D24154" s="305"/>
      <c r="AG24154" s="1954"/>
    </row>
    <row r="24156" spans="4:33" s="304" customFormat="1" ht="15.75" customHeight="1">
      <c r="D24156" s="305"/>
      <c r="AG24156" s="1954"/>
    </row>
    <row r="24158" spans="4:33" s="304" customFormat="1" ht="15.75" customHeight="1">
      <c r="D24158" s="305"/>
      <c r="AG24158" s="1954"/>
    </row>
    <row r="24160" spans="4:33" s="304" customFormat="1" ht="15.75" customHeight="1">
      <c r="D24160" s="305"/>
      <c r="AG24160" s="1954"/>
    </row>
    <row r="24162" spans="4:33" s="304" customFormat="1" ht="15.75" customHeight="1">
      <c r="D24162" s="305"/>
      <c r="AG24162" s="1954"/>
    </row>
    <row r="24164" spans="4:33" s="304" customFormat="1" ht="15.75" customHeight="1">
      <c r="D24164" s="305"/>
      <c r="AG24164" s="1954"/>
    </row>
    <row r="24166" spans="4:33" s="304" customFormat="1" ht="15.75" customHeight="1">
      <c r="D24166" s="305"/>
      <c r="AG24166" s="1954"/>
    </row>
    <row r="24168" spans="4:33" s="304" customFormat="1" ht="15.75" customHeight="1">
      <c r="D24168" s="305"/>
      <c r="AG24168" s="1954"/>
    </row>
    <row r="24170" spans="4:33" s="304" customFormat="1" ht="15.75" customHeight="1">
      <c r="D24170" s="305"/>
      <c r="AG24170" s="1954"/>
    </row>
    <row r="24172" spans="4:33" s="304" customFormat="1" ht="15.75" customHeight="1">
      <c r="D24172" s="305"/>
      <c r="AG24172" s="1954"/>
    </row>
    <row r="24174" spans="4:33" s="304" customFormat="1" ht="15.75" customHeight="1">
      <c r="D24174" s="305"/>
      <c r="AG24174" s="1954"/>
    </row>
    <row r="24176" spans="4:33" s="304" customFormat="1" ht="15.75" customHeight="1">
      <c r="D24176" s="305"/>
      <c r="AG24176" s="1954"/>
    </row>
    <row r="24178" spans="4:33" s="304" customFormat="1" ht="15.75" customHeight="1">
      <c r="D24178" s="305"/>
      <c r="AG24178" s="1954"/>
    </row>
    <row r="24180" spans="4:33" s="304" customFormat="1" ht="15.75" customHeight="1">
      <c r="D24180" s="305"/>
      <c r="AG24180" s="1954"/>
    </row>
    <row r="24182" spans="4:33" s="304" customFormat="1" ht="15.75" customHeight="1">
      <c r="D24182" s="305"/>
      <c r="AG24182" s="1954"/>
    </row>
    <row r="24184" spans="4:33" s="304" customFormat="1" ht="15.75" customHeight="1">
      <c r="D24184" s="305"/>
      <c r="AG24184" s="1954"/>
    </row>
    <row r="24186" spans="4:33" s="304" customFormat="1" ht="15.75" customHeight="1">
      <c r="D24186" s="305"/>
      <c r="AG24186" s="1954"/>
    </row>
    <row r="24188" spans="4:33" s="304" customFormat="1" ht="15.75" customHeight="1">
      <c r="D24188" s="305"/>
      <c r="AG24188" s="1954"/>
    </row>
    <row r="24190" spans="4:33" s="304" customFormat="1" ht="15.75" customHeight="1">
      <c r="D24190" s="305"/>
      <c r="AG24190" s="1954"/>
    </row>
    <row r="24192" spans="4:33" s="304" customFormat="1" ht="15.75" customHeight="1">
      <c r="D24192" s="305"/>
      <c r="AG24192" s="1954"/>
    </row>
    <row r="24194" spans="4:33" s="304" customFormat="1" ht="15.75" customHeight="1">
      <c r="D24194" s="305"/>
      <c r="AG24194" s="1954"/>
    </row>
    <row r="24196" spans="4:33" s="304" customFormat="1" ht="15.75" customHeight="1">
      <c r="D24196" s="305"/>
      <c r="AG24196" s="1954"/>
    </row>
    <row r="24198" spans="4:33" s="304" customFormat="1" ht="15.75" customHeight="1">
      <c r="D24198" s="305"/>
      <c r="AG24198" s="1954"/>
    </row>
    <row r="24200" spans="4:33" s="304" customFormat="1" ht="15.75" customHeight="1">
      <c r="D24200" s="305"/>
      <c r="AG24200" s="1954"/>
    </row>
    <row r="24202" spans="4:33" s="304" customFormat="1" ht="15.75" customHeight="1">
      <c r="D24202" s="305"/>
      <c r="AG24202" s="1954"/>
    </row>
    <row r="24204" spans="4:33" s="304" customFormat="1" ht="15.75" customHeight="1">
      <c r="D24204" s="305"/>
      <c r="AG24204" s="1954"/>
    </row>
    <row r="24206" spans="4:33" s="304" customFormat="1" ht="15.75" customHeight="1">
      <c r="D24206" s="305"/>
      <c r="AG24206" s="1954"/>
    </row>
    <row r="24208" spans="4:33" s="304" customFormat="1" ht="15.75" customHeight="1">
      <c r="D24208" s="305"/>
      <c r="AG24208" s="1954"/>
    </row>
    <row r="24210" spans="4:33" s="304" customFormat="1" ht="15.75" customHeight="1">
      <c r="D24210" s="305"/>
      <c r="AG24210" s="1954"/>
    </row>
    <row r="24212" spans="4:33" s="304" customFormat="1" ht="15.75" customHeight="1">
      <c r="D24212" s="305"/>
      <c r="AG24212" s="1954"/>
    </row>
    <row r="24214" spans="4:33" s="304" customFormat="1" ht="15.75" customHeight="1">
      <c r="D24214" s="305"/>
      <c r="AG24214" s="1954"/>
    </row>
    <row r="24216" spans="4:33" s="304" customFormat="1" ht="15.75" customHeight="1">
      <c r="D24216" s="305"/>
      <c r="AG24216" s="1954"/>
    </row>
    <row r="24218" spans="4:33" s="304" customFormat="1" ht="15.75" customHeight="1">
      <c r="D24218" s="305"/>
      <c r="AG24218" s="1954"/>
    </row>
    <row r="24220" spans="4:33" s="304" customFormat="1" ht="15.75" customHeight="1">
      <c r="D24220" s="305"/>
      <c r="AG24220" s="1954"/>
    </row>
    <row r="24222" spans="4:33" s="304" customFormat="1" ht="15.75" customHeight="1">
      <c r="D24222" s="305"/>
      <c r="AG24222" s="1954"/>
    </row>
    <row r="24224" spans="4:33" s="304" customFormat="1" ht="15.75" customHeight="1">
      <c r="D24224" s="305"/>
      <c r="AG24224" s="1954"/>
    </row>
    <row r="24226" spans="4:33" s="304" customFormat="1" ht="15.75" customHeight="1">
      <c r="D24226" s="305"/>
      <c r="AG24226" s="1954"/>
    </row>
    <row r="24228" spans="4:33" s="304" customFormat="1" ht="15.75" customHeight="1">
      <c r="D24228" s="305"/>
      <c r="AG24228" s="1954"/>
    </row>
    <row r="24230" spans="4:33" s="304" customFormat="1" ht="15.75" customHeight="1">
      <c r="D24230" s="305"/>
      <c r="AG24230" s="1954"/>
    </row>
    <row r="24232" spans="4:33" s="304" customFormat="1" ht="15.75" customHeight="1">
      <c r="D24232" s="305"/>
      <c r="AG24232" s="1954"/>
    </row>
    <row r="24234" spans="4:33" s="304" customFormat="1" ht="15.75" customHeight="1">
      <c r="D24234" s="305"/>
      <c r="AG24234" s="1954"/>
    </row>
    <row r="24236" spans="4:33" s="304" customFormat="1" ht="15.75" customHeight="1">
      <c r="D24236" s="305"/>
      <c r="AG24236" s="1954"/>
    </row>
    <row r="24238" spans="4:33" s="304" customFormat="1" ht="15.75" customHeight="1">
      <c r="D24238" s="305"/>
      <c r="AG24238" s="1954"/>
    </row>
    <row r="24240" spans="4:33" s="304" customFormat="1" ht="15.75" customHeight="1">
      <c r="D24240" s="305"/>
      <c r="AG24240" s="1954"/>
    </row>
    <row r="24242" spans="4:33" s="304" customFormat="1" ht="15.75" customHeight="1">
      <c r="D24242" s="305"/>
      <c r="AG24242" s="1954"/>
    </row>
    <row r="24244" spans="4:33" s="304" customFormat="1" ht="15.75" customHeight="1">
      <c r="D24244" s="305"/>
      <c r="AG24244" s="1954"/>
    </row>
    <row r="24246" spans="4:33" s="304" customFormat="1" ht="15.75" customHeight="1">
      <c r="D24246" s="305"/>
      <c r="AG24246" s="1954"/>
    </row>
    <row r="24248" spans="4:33" s="304" customFormat="1" ht="15.75" customHeight="1">
      <c r="D24248" s="305"/>
      <c r="AG24248" s="1954"/>
    </row>
    <row r="24250" spans="4:33" s="304" customFormat="1" ht="15.75" customHeight="1">
      <c r="D24250" s="305"/>
      <c r="AG24250" s="1954"/>
    </row>
    <row r="24252" spans="4:33" s="304" customFormat="1" ht="15.75" customHeight="1">
      <c r="D24252" s="305"/>
      <c r="AG24252" s="1954"/>
    </row>
    <row r="24254" spans="4:33" s="304" customFormat="1" ht="15.75" customHeight="1">
      <c r="D24254" s="305"/>
      <c r="AG24254" s="1954"/>
    </row>
    <row r="24256" spans="4:33" s="304" customFormat="1" ht="15.75" customHeight="1">
      <c r="D24256" s="305"/>
      <c r="AG24256" s="1954"/>
    </row>
    <row r="24258" spans="4:33" s="304" customFormat="1" ht="15.75" customHeight="1">
      <c r="D24258" s="305"/>
      <c r="AG24258" s="1954"/>
    </row>
    <row r="24260" spans="4:33" s="304" customFormat="1" ht="15.75" customHeight="1">
      <c r="D24260" s="305"/>
      <c r="AG24260" s="1954"/>
    </row>
    <row r="24262" spans="4:33" s="304" customFormat="1" ht="15.75" customHeight="1">
      <c r="D24262" s="305"/>
      <c r="AG24262" s="1954"/>
    </row>
    <row r="24264" spans="4:33" s="304" customFormat="1" ht="15.75" customHeight="1">
      <c r="D24264" s="305"/>
      <c r="AG24264" s="1954"/>
    </row>
    <row r="24266" spans="4:33" s="304" customFormat="1" ht="15.75" customHeight="1">
      <c r="D24266" s="305"/>
      <c r="AG24266" s="1954"/>
    </row>
    <row r="24268" spans="4:33" s="304" customFormat="1" ht="15.75" customHeight="1">
      <c r="D24268" s="305"/>
      <c r="AG24268" s="1954"/>
    </row>
    <row r="24270" spans="4:33" s="304" customFormat="1" ht="15.75" customHeight="1">
      <c r="D24270" s="305"/>
      <c r="AG24270" s="1954"/>
    </row>
    <row r="24272" spans="4:33" s="304" customFormat="1" ht="15.75" customHeight="1">
      <c r="D24272" s="305"/>
      <c r="AG24272" s="1954"/>
    </row>
    <row r="24274" spans="4:33" s="304" customFormat="1" ht="15.75" customHeight="1">
      <c r="D24274" s="305"/>
      <c r="AG24274" s="1954"/>
    </row>
    <row r="24276" spans="4:33" s="304" customFormat="1" ht="15.75" customHeight="1">
      <c r="D24276" s="305"/>
      <c r="AG24276" s="1954"/>
    </row>
    <row r="24278" spans="4:33" s="304" customFormat="1" ht="15.75" customHeight="1">
      <c r="D24278" s="305"/>
      <c r="AG24278" s="1954"/>
    </row>
    <row r="24280" spans="4:33" s="304" customFormat="1" ht="15.75" customHeight="1">
      <c r="D24280" s="305"/>
      <c r="AG24280" s="1954"/>
    </row>
    <row r="24282" spans="4:33" s="304" customFormat="1" ht="15.75" customHeight="1">
      <c r="D24282" s="305"/>
      <c r="AG24282" s="1954"/>
    </row>
    <row r="24284" spans="4:33" s="304" customFormat="1" ht="15.75" customHeight="1">
      <c r="D24284" s="305"/>
      <c r="AG24284" s="1954"/>
    </row>
    <row r="24286" spans="4:33" s="304" customFormat="1" ht="15.75" customHeight="1">
      <c r="D24286" s="305"/>
      <c r="AG24286" s="1954"/>
    </row>
    <row r="24288" spans="4:33" s="304" customFormat="1" ht="15.75" customHeight="1">
      <c r="D24288" s="305"/>
      <c r="AG24288" s="1954"/>
    </row>
    <row r="24290" spans="4:33" s="304" customFormat="1" ht="15.75" customHeight="1">
      <c r="D24290" s="305"/>
      <c r="AG24290" s="1954"/>
    </row>
    <row r="24292" spans="4:33" s="304" customFormat="1" ht="15.75" customHeight="1">
      <c r="D24292" s="305"/>
      <c r="AG24292" s="1954"/>
    </row>
    <row r="24294" spans="4:33" s="304" customFormat="1" ht="15.75" customHeight="1">
      <c r="D24294" s="305"/>
      <c r="AG24294" s="1954"/>
    </row>
    <row r="24296" spans="4:33" s="304" customFormat="1" ht="15.75" customHeight="1">
      <c r="D24296" s="305"/>
      <c r="AG24296" s="1954"/>
    </row>
    <row r="24298" spans="4:33" s="304" customFormat="1" ht="15.75" customHeight="1">
      <c r="D24298" s="305"/>
      <c r="AG24298" s="1954"/>
    </row>
    <row r="24300" spans="4:33" s="304" customFormat="1" ht="15.75" customHeight="1">
      <c r="D24300" s="305"/>
      <c r="AG24300" s="1954"/>
    </row>
    <row r="24302" spans="4:33" s="304" customFormat="1" ht="15.75" customHeight="1">
      <c r="D24302" s="305"/>
      <c r="AG24302" s="1954"/>
    </row>
    <row r="24304" spans="4:33" s="304" customFormat="1" ht="15.75" customHeight="1">
      <c r="D24304" s="305"/>
      <c r="AG24304" s="1954"/>
    </row>
    <row r="24306" spans="4:33" s="304" customFormat="1" ht="15.75" customHeight="1">
      <c r="D24306" s="305"/>
      <c r="AG24306" s="1954"/>
    </row>
    <row r="24308" spans="4:33" s="304" customFormat="1" ht="15.75" customHeight="1">
      <c r="D24308" s="305"/>
      <c r="AG24308" s="1954"/>
    </row>
    <row r="24310" spans="4:33" s="304" customFormat="1" ht="15.75" customHeight="1">
      <c r="D24310" s="305"/>
      <c r="AG24310" s="1954"/>
    </row>
    <row r="24312" spans="4:33" s="304" customFormat="1" ht="15.75" customHeight="1">
      <c r="D24312" s="305"/>
      <c r="AG24312" s="1954"/>
    </row>
    <row r="24314" spans="4:33" s="304" customFormat="1" ht="15.75" customHeight="1">
      <c r="D24314" s="305"/>
      <c r="AG24314" s="1954"/>
    </row>
    <row r="24316" spans="4:33" s="304" customFormat="1" ht="15.75" customHeight="1">
      <c r="D24316" s="305"/>
      <c r="AG24316" s="1954"/>
    </row>
    <row r="24318" spans="4:33" s="304" customFormat="1" ht="15.75" customHeight="1">
      <c r="D24318" s="305"/>
      <c r="AG24318" s="1954"/>
    </row>
    <row r="24320" spans="4:33" s="304" customFormat="1" ht="15.75" customHeight="1">
      <c r="D24320" s="305"/>
      <c r="AG24320" s="1954"/>
    </row>
    <row r="24322" spans="4:33" s="304" customFormat="1" ht="15.75" customHeight="1">
      <c r="D24322" s="305"/>
      <c r="AG24322" s="1954"/>
    </row>
    <row r="24324" spans="4:33" s="304" customFormat="1" ht="15.75" customHeight="1">
      <c r="D24324" s="305"/>
      <c r="AG24324" s="1954"/>
    </row>
    <row r="24326" spans="4:33" s="304" customFormat="1" ht="15.75" customHeight="1">
      <c r="D24326" s="305"/>
      <c r="AG24326" s="1954"/>
    </row>
    <row r="24328" spans="4:33" s="304" customFormat="1" ht="15.75" customHeight="1">
      <c r="D24328" s="305"/>
      <c r="AG24328" s="1954"/>
    </row>
    <row r="24330" spans="4:33" s="304" customFormat="1" ht="15.75" customHeight="1">
      <c r="D24330" s="305"/>
      <c r="AG24330" s="1954"/>
    </row>
    <row r="24332" spans="4:33" s="304" customFormat="1" ht="15.75" customHeight="1">
      <c r="D24332" s="305"/>
      <c r="AG24332" s="1954"/>
    </row>
    <row r="24334" spans="4:33" s="304" customFormat="1" ht="15.75" customHeight="1">
      <c r="D24334" s="305"/>
      <c r="AG24334" s="1954"/>
    </row>
    <row r="24336" spans="4:33" s="304" customFormat="1" ht="15.75" customHeight="1">
      <c r="D24336" s="305"/>
      <c r="AG24336" s="1954"/>
    </row>
    <row r="24338" spans="4:33" s="304" customFormat="1" ht="15.75" customHeight="1">
      <c r="D24338" s="305"/>
      <c r="AG24338" s="1954"/>
    </row>
    <row r="24340" spans="4:33" s="304" customFormat="1" ht="15.75" customHeight="1">
      <c r="D24340" s="305"/>
      <c r="AG24340" s="1954"/>
    </row>
    <row r="24342" spans="4:33" s="304" customFormat="1" ht="15.75" customHeight="1">
      <c r="D24342" s="305"/>
      <c r="AG24342" s="1954"/>
    </row>
    <row r="24344" spans="4:33" s="304" customFormat="1" ht="15.75" customHeight="1">
      <c r="D24344" s="305"/>
      <c r="AG24344" s="1954"/>
    </row>
    <row r="24346" spans="4:33" s="304" customFormat="1" ht="15.75" customHeight="1">
      <c r="D24346" s="305"/>
      <c r="AG24346" s="1954"/>
    </row>
    <row r="24348" spans="4:33" s="304" customFormat="1" ht="15.75" customHeight="1">
      <c r="D24348" s="305"/>
      <c r="AG24348" s="1954"/>
    </row>
    <row r="24350" spans="4:33" s="304" customFormat="1" ht="15.75" customHeight="1">
      <c r="D24350" s="305"/>
      <c r="AG24350" s="1954"/>
    </row>
    <row r="24352" spans="4:33" s="304" customFormat="1" ht="15.75" customHeight="1">
      <c r="D24352" s="305"/>
      <c r="AG24352" s="1954"/>
    </row>
    <row r="24354" spans="4:33" s="304" customFormat="1" ht="15.75" customHeight="1">
      <c r="D24354" s="305"/>
      <c r="AG24354" s="1954"/>
    </row>
    <row r="24356" spans="4:33" s="304" customFormat="1" ht="15.75" customHeight="1">
      <c r="D24356" s="305"/>
      <c r="AG24356" s="1954"/>
    </row>
    <row r="24358" spans="4:33" s="304" customFormat="1" ht="15.75" customHeight="1">
      <c r="D24358" s="305"/>
      <c r="AG24358" s="1954"/>
    </row>
    <row r="24360" spans="4:33" s="304" customFormat="1" ht="15.75" customHeight="1">
      <c r="D24360" s="305"/>
      <c r="AG24360" s="1954"/>
    </row>
    <row r="24362" spans="4:33" s="304" customFormat="1" ht="15.75" customHeight="1">
      <c r="D24362" s="305"/>
      <c r="AG24362" s="1954"/>
    </row>
    <row r="24364" spans="4:33" s="304" customFormat="1" ht="15.75" customHeight="1">
      <c r="D24364" s="305"/>
      <c r="AG24364" s="1954"/>
    </row>
    <row r="24366" spans="4:33" s="304" customFormat="1" ht="15.75" customHeight="1">
      <c r="D24366" s="305"/>
      <c r="AG24366" s="1954"/>
    </row>
    <row r="24368" spans="4:33" s="304" customFormat="1" ht="15.75" customHeight="1">
      <c r="D24368" s="305"/>
      <c r="AG24368" s="1954"/>
    </row>
    <row r="24370" spans="4:33" s="304" customFormat="1" ht="15.75" customHeight="1">
      <c r="D24370" s="305"/>
      <c r="AG24370" s="1954"/>
    </row>
    <row r="24372" spans="4:33" s="304" customFormat="1" ht="15.75" customHeight="1">
      <c r="D24372" s="305"/>
      <c r="AG24372" s="1954"/>
    </row>
    <row r="24374" spans="4:33" s="304" customFormat="1" ht="15.75" customHeight="1">
      <c r="D24374" s="305"/>
      <c r="AG24374" s="1954"/>
    </row>
    <row r="24376" spans="4:33" s="304" customFormat="1" ht="15.75" customHeight="1">
      <c r="D24376" s="305"/>
      <c r="AG24376" s="1954"/>
    </row>
    <row r="24378" spans="4:33" s="304" customFormat="1" ht="15.75" customHeight="1">
      <c r="D24378" s="305"/>
      <c r="AG24378" s="1954"/>
    </row>
    <row r="24380" spans="4:33" s="304" customFormat="1" ht="15.75" customHeight="1">
      <c r="D24380" s="305"/>
      <c r="AG24380" s="1954"/>
    </row>
    <row r="24382" spans="4:33" s="304" customFormat="1" ht="15.75" customHeight="1">
      <c r="D24382" s="305"/>
      <c r="AG24382" s="1954"/>
    </row>
    <row r="24384" spans="4:33" s="304" customFormat="1" ht="15.75" customHeight="1">
      <c r="D24384" s="305"/>
      <c r="AG24384" s="1954"/>
    </row>
    <row r="24386" spans="4:33" s="304" customFormat="1" ht="15.75" customHeight="1">
      <c r="D24386" s="305"/>
      <c r="AG24386" s="1954"/>
    </row>
    <row r="24388" spans="4:33" s="304" customFormat="1" ht="15.75" customHeight="1">
      <c r="D24388" s="305"/>
      <c r="AG24388" s="1954"/>
    </row>
    <row r="24390" spans="4:33" s="304" customFormat="1" ht="15.75" customHeight="1">
      <c r="D24390" s="305"/>
      <c r="AG24390" s="1954"/>
    </row>
    <row r="24392" spans="4:33" s="304" customFormat="1" ht="15.75" customHeight="1">
      <c r="D24392" s="305"/>
      <c r="AG24392" s="1954"/>
    </row>
    <row r="24394" spans="4:33" s="304" customFormat="1" ht="15.75" customHeight="1">
      <c r="D24394" s="305"/>
      <c r="AG24394" s="1954"/>
    </row>
    <row r="24396" spans="4:33" s="304" customFormat="1" ht="15.75" customHeight="1">
      <c r="D24396" s="305"/>
      <c r="AG24396" s="1954"/>
    </row>
    <row r="24398" spans="4:33" s="304" customFormat="1" ht="15.75" customHeight="1">
      <c r="D24398" s="305"/>
      <c r="AG24398" s="1954"/>
    </row>
    <row r="24400" spans="4:33" s="304" customFormat="1" ht="15.75" customHeight="1">
      <c r="D24400" s="305"/>
      <c r="AG24400" s="1954"/>
    </row>
    <row r="24402" spans="4:33" s="304" customFormat="1" ht="15.75" customHeight="1">
      <c r="D24402" s="305"/>
      <c r="AG24402" s="1954"/>
    </row>
    <row r="24404" spans="4:33" s="304" customFormat="1" ht="15.75" customHeight="1">
      <c r="D24404" s="305"/>
      <c r="AG24404" s="1954"/>
    </row>
    <row r="24406" spans="4:33" s="304" customFormat="1" ht="15.75" customHeight="1">
      <c r="D24406" s="305"/>
      <c r="AG24406" s="1954"/>
    </row>
    <row r="24408" spans="4:33" s="304" customFormat="1" ht="15.75" customHeight="1">
      <c r="D24408" s="305"/>
      <c r="AG24408" s="1954"/>
    </row>
    <row r="24410" spans="4:33" s="304" customFormat="1" ht="15.75" customHeight="1">
      <c r="D24410" s="305"/>
      <c r="AG24410" s="1954"/>
    </row>
    <row r="24412" spans="4:33" s="304" customFormat="1" ht="15.75" customHeight="1">
      <c r="D24412" s="305"/>
      <c r="AG24412" s="1954"/>
    </row>
    <row r="24414" spans="4:33" s="304" customFormat="1" ht="15.75" customHeight="1">
      <c r="D24414" s="305"/>
      <c r="AG24414" s="1954"/>
    </row>
    <row r="24416" spans="4:33" s="304" customFormat="1" ht="15.75" customHeight="1">
      <c r="D24416" s="305"/>
      <c r="AG24416" s="1954"/>
    </row>
    <row r="24418" spans="4:33" s="304" customFormat="1" ht="15.75" customHeight="1">
      <c r="D24418" s="305"/>
      <c r="AG24418" s="1954"/>
    </row>
    <row r="24420" spans="4:33" s="304" customFormat="1" ht="15.75" customHeight="1">
      <c r="D24420" s="305"/>
      <c r="AG24420" s="1954"/>
    </row>
    <row r="24422" spans="4:33" s="304" customFormat="1" ht="15.75" customHeight="1">
      <c r="D24422" s="305"/>
      <c r="AG24422" s="1954"/>
    </row>
    <row r="24424" spans="4:33" s="304" customFormat="1" ht="15.75" customHeight="1">
      <c r="D24424" s="305"/>
      <c r="AG24424" s="1954"/>
    </row>
    <row r="24426" spans="4:33" s="304" customFormat="1" ht="15.75" customHeight="1">
      <c r="D24426" s="305"/>
      <c r="AG24426" s="1954"/>
    </row>
    <row r="24428" spans="4:33" s="304" customFormat="1" ht="15.75" customHeight="1">
      <c r="D24428" s="305"/>
      <c r="AG24428" s="1954"/>
    </row>
    <row r="24430" spans="4:33" s="304" customFormat="1" ht="15.75" customHeight="1">
      <c r="D24430" s="305"/>
      <c r="AG24430" s="1954"/>
    </row>
    <row r="24432" spans="4:33" s="304" customFormat="1" ht="15.75" customHeight="1">
      <c r="D24432" s="305"/>
      <c r="AG24432" s="1954"/>
    </row>
    <row r="24434" spans="4:33" s="304" customFormat="1" ht="15.75" customHeight="1">
      <c r="D24434" s="305"/>
      <c r="AG24434" s="1954"/>
    </row>
    <row r="24436" spans="4:33" s="304" customFormat="1" ht="15.75" customHeight="1">
      <c r="D24436" s="305"/>
      <c r="AG24436" s="1954"/>
    </row>
    <row r="24438" spans="4:33" s="304" customFormat="1" ht="15.75" customHeight="1">
      <c r="D24438" s="305"/>
      <c r="AG24438" s="1954"/>
    </row>
    <row r="24440" spans="4:33" s="304" customFormat="1" ht="15.75" customHeight="1">
      <c r="D24440" s="305"/>
      <c r="AG24440" s="1954"/>
    </row>
    <row r="24442" spans="4:33" s="304" customFormat="1" ht="15.75" customHeight="1">
      <c r="D24442" s="305"/>
      <c r="AG24442" s="1954"/>
    </row>
    <row r="24444" spans="4:33" s="304" customFormat="1" ht="15.75" customHeight="1">
      <c r="D24444" s="305"/>
      <c r="AG24444" s="1954"/>
    </row>
    <row r="24446" spans="4:33" s="304" customFormat="1" ht="15.75" customHeight="1">
      <c r="D24446" s="305"/>
      <c r="AG24446" s="1954"/>
    </row>
    <row r="24448" spans="4:33" s="304" customFormat="1" ht="15.75" customHeight="1">
      <c r="D24448" s="305"/>
      <c r="AG24448" s="1954"/>
    </row>
    <row r="24450" spans="4:33" s="304" customFormat="1" ht="15.75" customHeight="1">
      <c r="D24450" s="305"/>
      <c r="AG24450" s="1954"/>
    </row>
    <row r="24452" spans="4:33" s="304" customFormat="1" ht="15.75" customHeight="1">
      <c r="D24452" s="305"/>
      <c r="AG24452" s="1954"/>
    </row>
    <row r="24454" spans="4:33" s="304" customFormat="1" ht="15.75" customHeight="1">
      <c r="D24454" s="305"/>
      <c r="AG24454" s="1954"/>
    </row>
    <row r="24456" spans="4:33" s="304" customFormat="1" ht="15.75" customHeight="1">
      <c r="D24456" s="305"/>
      <c r="AG24456" s="1954"/>
    </row>
    <row r="24458" spans="4:33" s="304" customFormat="1" ht="15.75" customHeight="1">
      <c r="D24458" s="305"/>
      <c r="AG24458" s="1954"/>
    </row>
    <row r="24460" spans="4:33" s="304" customFormat="1" ht="15.75" customHeight="1">
      <c r="D24460" s="305"/>
      <c r="AG24460" s="1954"/>
    </row>
    <row r="24462" spans="4:33" s="304" customFormat="1" ht="15.75" customHeight="1">
      <c r="D24462" s="305"/>
      <c r="AG24462" s="1954"/>
    </row>
    <row r="24464" spans="4:33" s="304" customFormat="1" ht="15.75" customHeight="1">
      <c r="D24464" s="305"/>
      <c r="AG24464" s="1954"/>
    </row>
    <row r="24466" spans="4:33" s="304" customFormat="1" ht="15.75" customHeight="1">
      <c r="D24466" s="305"/>
      <c r="AG24466" s="1954"/>
    </row>
    <row r="24468" spans="4:33" s="304" customFormat="1" ht="15.75" customHeight="1">
      <c r="D24468" s="305"/>
      <c r="AG24468" s="1954"/>
    </row>
    <row r="24470" spans="4:33" s="304" customFormat="1" ht="15.75" customHeight="1">
      <c r="D24470" s="305"/>
      <c r="AG24470" s="1954"/>
    </row>
    <row r="24472" spans="4:33" s="304" customFormat="1" ht="15.75" customHeight="1">
      <c r="D24472" s="305"/>
      <c r="AG24472" s="1954"/>
    </row>
    <row r="24474" spans="4:33" s="304" customFormat="1" ht="15.75" customHeight="1">
      <c r="D24474" s="305"/>
      <c r="AG24474" s="1954"/>
    </row>
    <row r="24476" spans="4:33" s="304" customFormat="1" ht="15.75" customHeight="1">
      <c r="D24476" s="305"/>
      <c r="AG24476" s="1954"/>
    </row>
    <row r="24478" spans="4:33" s="304" customFormat="1" ht="15.75" customHeight="1">
      <c r="D24478" s="305"/>
      <c r="AG24478" s="1954"/>
    </row>
    <row r="24480" spans="4:33" s="304" customFormat="1" ht="15.75" customHeight="1">
      <c r="D24480" s="305"/>
      <c r="AG24480" s="1954"/>
    </row>
    <row r="24482" spans="4:33" s="304" customFormat="1" ht="15.75" customHeight="1">
      <c r="D24482" s="305"/>
      <c r="AG24482" s="1954"/>
    </row>
    <row r="24484" spans="4:33" s="304" customFormat="1" ht="15.75" customHeight="1">
      <c r="D24484" s="305"/>
      <c r="AG24484" s="1954"/>
    </row>
    <row r="24486" spans="4:33" s="304" customFormat="1" ht="15.75" customHeight="1">
      <c r="D24486" s="305"/>
      <c r="AG24486" s="1954"/>
    </row>
    <row r="24488" spans="4:33" s="304" customFormat="1" ht="15.75" customHeight="1">
      <c r="D24488" s="305"/>
      <c r="AG24488" s="1954"/>
    </row>
    <row r="24490" spans="4:33" s="304" customFormat="1" ht="15.75" customHeight="1">
      <c r="D24490" s="305"/>
      <c r="AG24490" s="1954"/>
    </row>
    <row r="24492" spans="4:33" s="304" customFormat="1" ht="15.75" customHeight="1">
      <c r="D24492" s="305"/>
      <c r="AG24492" s="1954"/>
    </row>
    <row r="24494" spans="4:33" s="304" customFormat="1" ht="15.75" customHeight="1">
      <c r="D24494" s="305"/>
      <c r="AG24494" s="1954"/>
    </row>
    <row r="24496" spans="4:33" s="304" customFormat="1" ht="15.75" customHeight="1">
      <c r="D24496" s="305"/>
      <c r="AG24496" s="1954"/>
    </row>
    <row r="24498" spans="4:33" s="304" customFormat="1" ht="15.75" customHeight="1">
      <c r="D24498" s="305"/>
      <c r="AG24498" s="1954"/>
    </row>
    <row r="24500" spans="4:33" s="304" customFormat="1" ht="15.75" customHeight="1">
      <c r="D24500" s="305"/>
      <c r="AG24500" s="1954"/>
    </row>
    <row r="24502" spans="4:33" s="304" customFormat="1" ht="15.75" customHeight="1">
      <c r="D24502" s="305"/>
      <c r="AG24502" s="1954"/>
    </row>
    <row r="24504" spans="4:33" s="304" customFormat="1" ht="15.75" customHeight="1">
      <c r="D24504" s="305"/>
      <c r="AG24504" s="1954"/>
    </row>
    <row r="24506" spans="4:33" s="304" customFormat="1" ht="15.75" customHeight="1">
      <c r="D24506" s="305"/>
      <c r="AG24506" s="1954"/>
    </row>
    <row r="24508" spans="4:33" s="304" customFormat="1" ht="15.75" customHeight="1">
      <c r="D24508" s="305"/>
      <c r="AG24508" s="1954"/>
    </row>
    <row r="24510" spans="4:33" s="304" customFormat="1" ht="15.75" customHeight="1">
      <c r="D24510" s="305"/>
      <c r="AG24510" s="1954"/>
    </row>
    <row r="24512" spans="4:33" s="304" customFormat="1" ht="15.75" customHeight="1">
      <c r="D24512" s="305"/>
      <c r="AG24512" s="1954"/>
    </row>
    <row r="24514" spans="4:33" s="304" customFormat="1" ht="15.75" customHeight="1">
      <c r="D24514" s="305"/>
      <c r="AG24514" s="1954"/>
    </row>
    <row r="24516" spans="4:33" s="304" customFormat="1" ht="15.75" customHeight="1">
      <c r="D24516" s="305"/>
      <c r="AG24516" s="1954"/>
    </row>
    <row r="24518" spans="4:33" s="304" customFormat="1" ht="15.75" customHeight="1">
      <c r="D24518" s="305"/>
      <c r="AG24518" s="1954"/>
    </row>
    <row r="24520" spans="4:33" s="304" customFormat="1" ht="15.75" customHeight="1">
      <c r="D24520" s="305"/>
      <c r="AG24520" s="1954"/>
    </row>
    <row r="24522" spans="4:33" s="304" customFormat="1" ht="15.75" customHeight="1">
      <c r="D24522" s="305"/>
      <c r="AG24522" s="1954"/>
    </row>
    <row r="24524" spans="4:33" s="304" customFormat="1" ht="15.75" customHeight="1">
      <c r="D24524" s="305"/>
      <c r="AG24524" s="1954"/>
    </row>
    <row r="24526" spans="4:33" s="304" customFormat="1" ht="15.75" customHeight="1">
      <c r="D24526" s="305"/>
      <c r="AG24526" s="1954"/>
    </row>
    <row r="24528" spans="4:33" s="304" customFormat="1" ht="15.75" customHeight="1">
      <c r="D24528" s="305"/>
      <c r="AG24528" s="1954"/>
    </row>
    <row r="24530" spans="4:33" s="304" customFormat="1" ht="15.75" customHeight="1">
      <c r="D24530" s="305"/>
      <c r="AG24530" s="1954"/>
    </row>
    <row r="24532" spans="4:33" s="304" customFormat="1" ht="15.75" customHeight="1">
      <c r="D24532" s="305"/>
      <c r="AG24532" s="1954"/>
    </row>
    <row r="24534" spans="4:33" s="304" customFormat="1" ht="15.75" customHeight="1">
      <c r="D24534" s="305"/>
      <c r="AG24534" s="1954"/>
    </row>
    <row r="24536" spans="4:33" s="304" customFormat="1" ht="15.75" customHeight="1">
      <c r="D24536" s="305"/>
      <c r="AG24536" s="1954"/>
    </row>
    <row r="24538" spans="4:33" s="304" customFormat="1" ht="15.75" customHeight="1">
      <c r="D24538" s="305"/>
      <c r="AG24538" s="1954"/>
    </row>
    <row r="24540" spans="4:33" s="304" customFormat="1" ht="15.75" customHeight="1">
      <c r="D24540" s="305"/>
      <c r="AG24540" s="1954"/>
    </row>
    <row r="24542" spans="4:33" s="304" customFormat="1" ht="15.75" customHeight="1">
      <c r="D24542" s="305"/>
      <c r="AG24542" s="1954"/>
    </row>
    <row r="24544" spans="4:33" s="304" customFormat="1" ht="15.75" customHeight="1">
      <c r="D24544" s="305"/>
      <c r="AG24544" s="1954"/>
    </row>
    <row r="24546" spans="4:33" s="304" customFormat="1" ht="15.75" customHeight="1">
      <c r="D24546" s="305"/>
      <c r="AG24546" s="1954"/>
    </row>
    <row r="24548" spans="4:33" s="304" customFormat="1" ht="15.75" customHeight="1">
      <c r="D24548" s="305"/>
      <c r="AG24548" s="1954"/>
    </row>
    <row r="24550" spans="4:33" s="304" customFormat="1" ht="15.75" customHeight="1">
      <c r="D24550" s="305"/>
      <c r="AG24550" s="1954"/>
    </row>
    <row r="24552" spans="4:33" s="304" customFormat="1" ht="15.75" customHeight="1">
      <c r="D24552" s="305"/>
      <c r="AG24552" s="1954"/>
    </row>
    <row r="24554" spans="4:33" s="304" customFormat="1" ht="15.75" customHeight="1">
      <c r="D24554" s="305"/>
      <c r="AG24554" s="1954"/>
    </row>
    <row r="24556" spans="4:33" s="304" customFormat="1" ht="15.75" customHeight="1">
      <c r="D24556" s="305"/>
      <c r="AG24556" s="1954"/>
    </row>
    <row r="24558" spans="4:33" s="304" customFormat="1" ht="15.75" customHeight="1">
      <c r="D24558" s="305"/>
      <c r="AG24558" s="1954"/>
    </row>
    <row r="24560" spans="4:33" s="304" customFormat="1" ht="15.75" customHeight="1">
      <c r="D24560" s="305"/>
      <c r="AG24560" s="1954"/>
    </row>
    <row r="24562" spans="4:33" s="304" customFormat="1" ht="15.75" customHeight="1">
      <c r="D24562" s="305"/>
      <c r="AG24562" s="1954"/>
    </row>
    <row r="24564" spans="4:33" s="304" customFormat="1" ht="15.75" customHeight="1">
      <c r="D24564" s="305"/>
      <c r="AG24564" s="1954"/>
    </row>
    <row r="24566" spans="4:33" s="304" customFormat="1" ht="15.75" customHeight="1">
      <c r="D24566" s="305"/>
      <c r="AG24566" s="1954"/>
    </row>
    <row r="24568" spans="4:33" s="304" customFormat="1" ht="15.75" customHeight="1">
      <c r="D24568" s="305"/>
      <c r="AG24568" s="1954"/>
    </row>
    <row r="24570" spans="4:33" s="304" customFormat="1" ht="15.75" customHeight="1">
      <c r="D24570" s="305"/>
      <c r="AG24570" s="1954"/>
    </row>
    <row r="24572" spans="4:33" s="304" customFormat="1" ht="15.75" customHeight="1">
      <c r="D24572" s="305"/>
      <c r="AG24572" s="1954"/>
    </row>
    <row r="24574" spans="4:33" s="304" customFormat="1" ht="15.75" customHeight="1">
      <c r="D24574" s="305"/>
      <c r="AG24574" s="1954"/>
    </row>
    <row r="24576" spans="4:33" s="304" customFormat="1" ht="15.75" customHeight="1">
      <c r="D24576" s="305"/>
      <c r="AG24576" s="1954"/>
    </row>
    <row r="24578" spans="4:33" s="304" customFormat="1" ht="15.75" customHeight="1">
      <c r="D24578" s="305"/>
      <c r="AG24578" s="1954"/>
    </row>
    <row r="24580" spans="4:33" s="304" customFormat="1" ht="15.75" customHeight="1">
      <c r="D24580" s="305"/>
      <c r="AG24580" s="1954"/>
    </row>
    <row r="24582" spans="4:33" s="304" customFormat="1" ht="15.75" customHeight="1">
      <c r="D24582" s="305"/>
      <c r="AG24582" s="1954"/>
    </row>
    <row r="24584" spans="4:33" s="304" customFormat="1" ht="15.75" customHeight="1">
      <c r="D24584" s="305"/>
      <c r="AG24584" s="1954"/>
    </row>
    <row r="24586" spans="4:33" s="304" customFormat="1" ht="15.75" customHeight="1">
      <c r="D24586" s="305"/>
      <c r="AG24586" s="1954"/>
    </row>
    <row r="24588" spans="4:33" s="304" customFormat="1" ht="15.75" customHeight="1">
      <c r="D24588" s="305"/>
      <c r="AG24588" s="1954"/>
    </row>
    <row r="24590" spans="4:33" s="304" customFormat="1" ht="15.75" customHeight="1">
      <c r="D24590" s="305"/>
      <c r="AG24590" s="1954"/>
    </row>
    <row r="24592" spans="4:33" s="304" customFormat="1" ht="15.75" customHeight="1">
      <c r="D24592" s="305"/>
      <c r="AG24592" s="1954"/>
    </row>
    <row r="24594" spans="4:33" s="304" customFormat="1" ht="15.75" customHeight="1">
      <c r="D24594" s="305"/>
      <c r="AG24594" s="1954"/>
    </row>
    <row r="24596" spans="4:33" s="304" customFormat="1" ht="15.75" customHeight="1">
      <c r="D24596" s="305"/>
      <c r="AG24596" s="1954"/>
    </row>
    <row r="24598" spans="4:33" s="304" customFormat="1" ht="15.75" customHeight="1">
      <c r="D24598" s="305"/>
      <c r="AG24598" s="1954"/>
    </row>
    <row r="24600" spans="4:33" s="304" customFormat="1" ht="15.75" customHeight="1">
      <c r="D24600" s="305"/>
      <c r="AG24600" s="1954"/>
    </row>
    <row r="24602" spans="4:33" s="304" customFormat="1" ht="15.75" customHeight="1">
      <c r="D24602" s="305"/>
      <c r="AG24602" s="1954"/>
    </row>
    <row r="24604" spans="4:33" s="304" customFormat="1" ht="15.75" customHeight="1">
      <c r="D24604" s="305"/>
      <c r="AG24604" s="1954"/>
    </row>
    <row r="24606" spans="4:33" s="304" customFormat="1" ht="15.75" customHeight="1">
      <c r="D24606" s="305"/>
      <c r="AG24606" s="1954"/>
    </row>
    <row r="24608" spans="4:33" s="304" customFormat="1" ht="15.75" customHeight="1">
      <c r="D24608" s="305"/>
      <c r="AG24608" s="1954"/>
    </row>
    <row r="24610" spans="4:33" s="304" customFormat="1" ht="15.75" customHeight="1">
      <c r="D24610" s="305"/>
      <c r="AG24610" s="1954"/>
    </row>
    <row r="24612" spans="4:33" s="304" customFormat="1" ht="15.75" customHeight="1">
      <c r="D24612" s="305"/>
      <c r="AG24612" s="1954"/>
    </row>
    <row r="24614" spans="4:33" s="304" customFormat="1" ht="15.75" customHeight="1">
      <c r="D24614" s="305"/>
      <c r="AG24614" s="1954"/>
    </row>
    <row r="24616" spans="4:33" s="304" customFormat="1" ht="15.75" customHeight="1">
      <c r="D24616" s="305"/>
      <c r="AG24616" s="1954"/>
    </row>
    <row r="24618" spans="4:33" s="304" customFormat="1" ht="15.75" customHeight="1">
      <c r="D24618" s="305"/>
      <c r="AG24618" s="1954"/>
    </row>
    <row r="24620" spans="4:33" s="304" customFormat="1" ht="15.75" customHeight="1">
      <c r="D24620" s="305"/>
      <c r="AG24620" s="1954"/>
    </row>
    <row r="24622" spans="4:33" s="304" customFormat="1" ht="15.75" customHeight="1">
      <c r="D24622" s="305"/>
      <c r="AG24622" s="1954"/>
    </row>
    <row r="24624" spans="4:33" s="304" customFormat="1" ht="15.75" customHeight="1">
      <c r="D24624" s="305"/>
      <c r="AG24624" s="1954"/>
    </row>
    <row r="24626" spans="4:33" s="304" customFormat="1" ht="15.75" customHeight="1">
      <c r="D24626" s="305"/>
      <c r="AG24626" s="1954"/>
    </row>
    <row r="24628" spans="4:33" s="304" customFormat="1" ht="15.75" customHeight="1">
      <c r="D24628" s="305"/>
      <c r="AG24628" s="1954"/>
    </row>
    <row r="24630" spans="4:33" s="304" customFormat="1" ht="15.75" customHeight="1">
      <c r="D24630" s="305"/>
      <c r="AG24630" s="1954"/>
    </row>
    <row r="24632" spans="4:33" s="304" customFormat="1" ht="15.75" customHeight="1">
      <c r="D24632" s="305"/>
      <c r="AG24632" s="1954"/>
    </row>
    <row r="24634" spans="4:33" s="304" customFormat="1" ht="15.75" customHeight="1">
      <c r="D24634" s="305"/>
      <c r="AG24634" s="1954"/>
    </row>
    <row r="24636" spans="4:33" s="304" customFormat="1" ht="15.75" customHeight="1">
      <c r="D24636" s="305"/>
      <c r="AG24636" s="1954"/>
    </row>
    <row r="24638" spans="4:33" s="304" customFormat="1" ht="15.75" customHeight="1">
      <c r="D24638" s="305"/>
      <c r="AG24638" s="1954"/>
    </row>
    <row r="24640" spans="4:33" s="304" customFormat="1" ht="15.75" customHeight="1">
      <c r="D24640" s="305"/>
      <c r="AG24640" s="1954"/>
    </row>
    <row r="24642" spans="4:33" s="304" customFormat="1" ht="15.75" customHeight="1">
      <c r="D24642" s="305"/>
      <c r="AG24642" s="1954"/>
    </row>
    <row r="24644" spans="4:33" s="304" customFormat="1" ht="15.75" customHeight="1">
      <c r="D24644" s="305"/>
      <c r="AG24644" s="1954"/>
    </row>
    <row r="24646" spans="4:33" s="304" customFormat="1" ht="15.75" customHeight="1">
      <c r="D24646" s="305"/>
      <c r="AG24646" s="1954"/>
    </row>
    <row r="24648" spans="4:33" s="304" customFormat="1" ht="15.75" customHeight="1">
      <c r="D24648" s="305"/>
      <c r="AG24648" s="1954"/>
    </row>
    <row r="24650" spans="4:33" s="304" customFormat="1" ht="15.75" customHeight="1">
      <c r="D24650" s="305"/>
      <c r="AG24650" s="1954"/>
    </row>
    <row r="24652" spans="4:33" s="304" customFormat="1" ht="15.75" customHeight="1">
      <c r="D24652" s="305"/>
      <c r="AG24652" s="1954"/>
    </row>
    <row r="24654" spans="4:33" s="304" customFormat="1" ht="15.75" customHeight="1">
      <c r="D24654" s="305"/>
      <c r="AG24654" s="1954"/>
    </row>
    <row r="24656" spans="4:33" s="304" customFormat="1" ht="15.75" customHeight="1">
      <c r="D24656" s="305"/>
      <c r="AG24656" s="1954"/>
    </row>
    <row r="24658" spans="4:33" s="304" customFormat="1" ht="15.75" customHeight="1">
      <c r="D24658" s="305"/>
      <c r="AG24658" s="1954"/>
    </row>
    <row r="24660" spans="4:33" s="304" customFormat="1" ht="15.75" customHeight="1">
      <c r="D24660" s="305"/>
      <c r="AG24660" s="1954"/>
    </row>
    <row r="24662" spans="4:33" s="304" customFormat="1" ht="15.75" customHeight="1">
      <c r="D24662" s="305"/>
      <c r="AG24662" s="1954"/>
    </row>
    <row r="24664" spans="4:33" s="304" customFormat="1" ht="15.75" customHeight="1">
      <c r="D24664" s="305"/>
      <c r="AG24664" s="1954"/>
    </row>
    <row r="24666" spans="4:33" s="304" customFormat="1" ht="15.75" customHeight="1">
      <c r="D24666" s="305"/>
      <c r="AG24666" s="1954"/>
    </row>
    <row r="24668" spans="4:33" s="304" customFormat="1" ht="15.75" customHeight="1">
      <c r="D24668" s="305"/>
      <c r="AG24668" s="1954"/>
    </row>
    <row r="24670" spans="4:33" s="304" customFormat="1" ht="15.75" customHeight="1">
      <c r="D24670" s="305"/>
      <c r="AG24670" s="1954"/>
    </row>
    <row r="24672" spans="4:33" s="304" customFormat="1" ht="15.75" customHeight="1">
      <c r="D24672" s="305"/>
      <c r="AG24672" s="1954"/>
    </row>
    <row r="24674" spans="4:33" s="304" customFormat="1" ht="15.75" customHeight="1">
      <c r="D24674" s="305"/>
      <c r="AG24674" s="1954"/>
    </row>
    <row r="24676" spans="4:33" s="304" customFormat="1" ht="15.75" customHeight="1">
      <c r="D24676" s="305"/>
      <c r="AG24676" s="1954"/>
    </row>
    <row r="24678" spans="4:33" s="304" customFormat="1" ht="15.75" customHeight="1">
      <c r="D24678" s="305"/>
      <c r="AG24678" s="1954"/>
    </row>
    <row r="24680" spans="4:33" s="304" customFormat="1" ht="15.75" customHeight="1">
      <c r="D24680" s="305"/>
      <c r="AG24680" s="1954"/>
    </row>
    <row r="24682" spans="4:33" s="304" customFormat="1" ht="15.75" customHeight="1">
      <c r="D24682" s="305"/>
      <c r="AG24682" s="1954"/>
    </row>
    <row r="24684" spans="4:33" s="304" customFormat="1" ht="15.75" customHeight="1">
      <c r="D24684" s="305"/>
      <c r="AG24684" s="1954"/>
    </row>
    <row r="24686" spans="4:33" s="304" customFormat="1" ht="15.75" customHeight="1">
      <c r="D24686" s="305"/>
      <c r="AG24686" s="1954"/>
    </row>
    <row r="24688" spans="4:33" s="304" customFormat="1" ht="15.75" customHeight="1">
      <c r="D24688" s="305"/>
      <c r="AG24688" s="1954"/>
    </row>
    <row r="24690" spans="4:33" s="304" customFormat="1" ht="15.75" customHeight="1">
      <c r="D24690" s="305"/>
      <c r="AG24690" s="1954"/>
    </row>
    <row r="24692" spans="4:33" s="304" customFormat="1" ht="15.75" customHeight="1">
      <c r="D24692" s="305"/>
      <c r="AG24692" s="1954"/>
    </row>
    <row r="24694" spans="4:33" s="304" customFormat="1" ht="15.75" customHeight="1">
      <c r="D24694" s="305"/>
      <c r="AG24694" s="1954"/>
    </row>
    <row r="24696" spans="4:33" s="304" customFormat="1" ht="15.75" customHeight="1">
      <c r="D24696" s="305"/>
      <c r="AG24696" s="1954"/>
    </row>
    <row r="24698" spans="4:33" s="304" customFormat="1" ht="15.75" customHeight="1">
      <c r="D24698" s="305"/>
      <c r="AG24698" s="1954"/>
    </row>
    <row r="24700" spans="4:33" s="304" customFormat="1" ht="15.75" customHeight="1">
      <c r="D24700" s="305"/>
      <c r="AG24700" s="1954"/>
    </row>
    <row r="24702" spans="4:33" s="304" customFormat="1" ht="15.75" customHeight="1">
      <c r="D24702" s="305"/>
      <c r="AG24702" s="1954"/>
    </row>
    <row r="24704" spans="4:33" s="304" customFormat="1" ht="15.75" customHeight="1">
      <c r="D24704" s="305"/>
      <c r="AG24704" s="1954"/>
    </row>
    <row r="24706" spans="4:33" s="304" customFormat="1" ht="15.75" customHeight="1">
      <c r="D24706" s="305"/>
      <c r="AG24706" s="1954"/>
    </row>
    <row r="24708" spans="4:33" s="304" customFormat="1" ht="15.75" customHeight="1">
      <c r="D24708" s="305"/>
      <c r="AG24708" s="1954"/>
    </row>
    <row r="24710" spans="4:33" s="304" customFormat="1" ht="15.75" customHeight="1">
      <c r="D24710" s="305"/>
      <c r="AG24710" s="1954"/>
    </row>
    <row r="24712" spans="4:33" s="304" customFormat="1" ht="15.75" customHeight="1">
      <c r="D24712" s="305"/>
      <c r="AG24712" s="1954"/>
    </row>
    <row r="24714" spans="4:33" s="304" customFormat="1" ht="15.75" customHeight="1">
      <c r="D24714" s="305"/>
      <c r="AG24714" s="1954"/>
    </row>
    <row r="24716" spans="4:33" s="304" customFormat="1" ht="15.75" customHeight="1">
      <c r="D24716" s="305"/>
      <c r="AG24716" s="1954"/>
    </row>
    <row r="24718" spans="4:33" s="304" customFormat="1" ht="15.75" customHeight="1">
      <c r="D24718" s="305"/>
      <c r="AG24718" s="1954"/>
    </row>
    <row r="24720" spans="4:33" s="304" customFormat="1" ht="15.75" customHeight="1">
      <c r="D24720" s="305"/>
      <c r="AG24720" s="1954"/>
    </row>
    <row r="24722" spans="4:33" s="304" customFormat="1" ht="15.75" customHeight="1">
      <c r="D24722" s="305"/>
      <c r="AG24722" s="1954"/>
    </row>
    <row r="24724" spans="4:33" s="304" customFormat="1" ht="15.75" customHeight="1">
      <c r="D24724" s="305"/>
      <c r="AG24724" s="1954"/>
    </row>
    <row r="24726" spans="4:33" s="304" customFormat="1" ht="15.75" customHeight="1">
      <c r="D24726" s="305"/>
      <c r="AG24726" s="1954"/>
    </row>
    <row r="24728" spans="4:33" s="304" customFormat="1" ht="15.75" customHeight="1">
      <c r="D24728" s="305"/>
      <c r="AG24728" s="1954"/>
    </row>
    <row r="24730" spans="4:33" s="304" customFormat="1" ht="15.75" customHeight="1">
      <c r="D24730" s="305"/>
      <c r="AG24730" s="1954"/>
    </row>
    <row r="24732" spans="4:33" s="304" customFormat="1" ht="15.75" customHeight="1">
      <c r="D24732" s="305"/>
      <c r="AG24732" s="1954"/>
    </row>
    <row r="24734" spans="4:33" s="304" customFormat="1" ht="15.75" customHeight="1">
      <c r="D24734" s="305"/>
      <c r="AG24734" s="1954"/>
    </row>
    <row r="24736" spans="4:33" s="304" customFormat="1" ht="15.75" customHeight="1">
      <c r="D24736" s="305"/>
      <c r="AG24736" s="1954"/>
    </row>
    <row r="24738" spans="4:33" s="304" customFormat="1" ht="15.75" customHeight="1">
      <c r="D24738" s="305"/>
      <c r="AG24738" s="1954"/>
    </row>
    <row r="24740" spans="4:33" s="304" customFormat="1" ht="15.75" customHeight="1">
      <c r="D24740" s="305"/>
      <c r="AG24740" s="1954"/>
    </row>
    <row r="24742" spans="4:33" s="304" customFormat="1" ht="15.75" customHeight="1">
      <c r="D24742" s="305"/>
      <c r="AG24742" s="1954"/>
    </row>
    <row r="24744" spans="4:33" s="304" customFormat="1" ht="15.75" customHeight="1">
      <c r="D24744" s="305"/>
      <c r="AG24744" s="1954"/>
    </row>
    <row r="24746" spans="4:33" s="304" customFormat="1" ht="15.75" customHeight="1">
      <c r="D24746" s="305"/>
      <c r="AG24746" s="1954"/>
    </row>
    <row r="24748" spans="4:33" s="304" customFormat="1" ht="15.75" customHeight="1">
      <c r="D24748" s="305"/>
      <c r="AG24748" s="1954"/>
    </row>
    <row r="24750" spans="4:33" s="304" customFormat="1" ht="15.75" customHeight="1">
      <c r="D24750" s="305"/>
      <c r="AG24750" s="1954"/>
    </row>
    <row r="24752" spans="4:33" s="304" customFormat="1" ht="15.75" customHeight="1">
      <c r="D24752" s="305"/>
      <c r="AG24752" s="1954"/>
    </row>
    <row r="24754" spans="4:33" s="304" customFormat="1" ht="15.75" customHeight="1">
      <c r="D24754" s="305"/>
      <c r="AG24754" s="1954"/>
    </row>
    <row r="24756" spans="4:33" s="304" customFormat="1" ht="15.75" customHeight="1">
      <c r="D24756" s="305"/>
      <c r="AG24756" s="1954"/>
    </row>
    <row r="24758" spans="4:33" s="304" customFormat="1" ht="15.75" customHeight="1">
      <c r="D24758" s="305"/>
      <c r="AG24758" s="1954"/>
    </row>
    <row r="24760" spans="4:33" s="304" customFormat="1" ht="15.75" customHeight="1">
      <c r="D24760" s="305"/>
      <c r="AG24760" s="1954"/>
    </row>
    <row r="24762" spans="4:33" s="304" customFormat="1" ht="15.75" customHeight="1">
      <c r="D24762" s="305"/>
      <c r="AG24762" s="1954"/>
    </row>
    <row r="24764" spans="4:33" s="304" customFormat="1" ht="15.75" customHeight="1">
      <c r="D24764" s="305"/>
      <c r="AG24764" s="1954"/>
    </row>
    <row r="24766" spans="4:33" s="304" customFormat="1" ht="15.75" customHeight="1">
      <c r="D24766" s="305"/>
      <c r="AG24766" s="1954"/>
    </row>
    <row r="24768" spans="4:33" s="304" customFormat="1" ht="15.75" customHeight="1">
      <c r="D24768" s="305"/>
      <c r="AG24768" s="1954"/>
    </row>
    <row r="24770" spans="4:33" s="304" customFormat="1" ht="15.75" customHeight="1">
      <c r="D24770" s="305"/>
      <c r="AG24770" s="1954"/>
    </row>
    <row r="24772" spans="4:33" s="304" customFormat="1" ht="15.75" customHeight="1">
      <c r="D24772" s="305"/>
      <c r="AG24772" s="1954"/>
    </row>
    <row r="24774" spans="4:33" s="304" customFormat="1" ht="15.75" customHeight="1">
      <c r="D24774" s="305"/>
      <c r="AG24774" s="1954"/>
    </row>
    <row r="24776" spans="4:33" s="304" customFormat="1" ht="15.75" customHeight="1">
      <c r="D24776" s="305"/>
      <c r="AG24776" s="1954"/>
    </row>
    <row r="24778" spans="4:33" s="304" customFormat="1" ht="15.75" customHeight="1">
      <c r="D24778" s="305"/>
      <c r="AG24778" s="1954"/>
    </row>
    <row r="24780" spans="4:33" s="304" customFormat="1" ht="15.75" customHeight="1">
      <c r="D24780" s="305"/>
      <c r="AG24780" s="1954"/>
    </row>
    <row r="24782" spans="4:33" s="304" customFormat="1" ht="15.75" customHeight="1">
      <c r="D24782" s="305"/>
      <c r="AG24782" s="1954"/>
    </row>
    <row r="24784" spans="4:33" s="304" customFormat="1" ht="15.75" customHeight="1">
      <c r="D24784" s="305"/>
      <c r="AG24784" s="1954"/>
    </row>
    <row r="24786" spans="4:33" s="304" customFormat="1" ht="15.75" customHeight="1">
      <c r="D24786" s="305"/>
      <c r="AG24786" s="1954"/>
    </row>
    <row r="24788" spans="4:33" s="304" customFormat="1" ht="15.75" customHeight="1">
      <c r="D24788" s="305"/>
      <c r="AG24788" s="1954"/>
    </row>
    <row r="24790" spans="4:33" s="304" customFormat="1" ht="15.75" customHeight="1">
      <c r="D24790" s="305"/>
      <c r="AG24790" s="1954"/>
    </row>
    <row r="24792" spans="4:33" s="304" customFormat="1" ht="15.75" customHeight="1">
      <c r="D24792" s="305"/>
      <c r="AG24792" s="1954"/>
    </row>
    <row r="24794" spans="4:33" s="304" customFormat="1" ht="15.75" customHeight="1">
      <c r="D24794" s="305"/>
      <c r="AG24794" s="1954"/>
    </row>
    <row r="24796" spans="4:33" s="304" customFormat="1" ht="15.75" customHeight="1">
      <c r="D24796" s="305"/>
      <c r="AG24796" s="1954"/>
    </row>
    <row r="24798" spans="4:33" s="304" customFormat="1" ht="15.75" customHeight="1">
      <c r="D24798" s="305"/>
      <c r="AG24798" s="1954"/>
    </row>
    <row r="24800" spans="4:33" s="304" customFormat="1" ht="15.75" customHeight="1">
      <c r="D24800" s="305"/>
      <c r="AG24800" s="1954"/>
    </row>
    <row r="24802" spans="4:33" s="304" customFormat="1" ht="15.75" customHeight="1">
      <c r="D24802" s="305"/>
      <c r="AG24802" s="1954"/>
    </row>
    <row r="24804" spans="4:33" s="304" customFormat="1" ht="15.75" customHeight="1">
      <c r="D24804" s="305"/>
      <c r="AG24804" s="1954"/>
    </row>
    <row r="24806" spans="4:33" s="304" customFormat="1" ht="15.75" customHeight="1">
      <c r="D24806" s="305"/>
      <c r="AG24806" s="1954"/>
    </row>
    <row r="24808" spans="4:33" s="304" customFormat="1" ht="15.75" customHeight="1">
      <c r="D24808" s="305"/>
      <c r="AG24808" s="1954"/>
    </row>
    <row r="24810" spans="4:33" s="304" customFormat="1" ht="15.75" customHeight="1">
      <c r="D24810" s="305"/>
      <c r="AG24810" s="1954"/>
    </row>
    <row r="24812" spans="4:33" s="304" customFormat="1" ht="15.75" customHeight="1">
      <c r="D24812" s="305"/>
      <c r="AG24812" s="1954"/>
    </row>
    <row r="24814" spans="4:33" s="304" customFormat="1" ht="15.75" customHeight="1">
      <c r="D24814" s="305"/>
      <c r="AG24814" s="1954"/>
    </row>
    <row r="24816" spans="4:33" s="304" customFormat="1" ht="15.75" customHeight="1">
      <c r="D24816" s="305"/>
      <c r="AG24816" s="1954"/>
    </row>
    <row r="24818" spans="4:33" s="304" customFormat="1" ht="15.75" customHeight="1">
      <c r="D24818" s="305"/>
      <c r="AG24818" s="1954"/>
    </row>
    <row r="24820" spans="4:33" s="304" customFormat="1" ht="15.75" customHeight="1">
      <c r="D24820" s="305"/>
      <c r="AG24820" s="1954"/>
    </row>
    <row r="24822" spans="4:33" s="304" customFormat="1" ht="15.75" customHeight="1">
      <c r="D24822" s="305"/>
      <c r="AG24822" s="1954"/>
    </row>
    <row r="24824" spans="4:33" s="304" customFormat="1" ht="15.75" customHeight="1">
      <c r="D24824" s="305"/>
      <c r="AG24824" s="1954"/>
    </row>
    <row r="24826" spans="4:33" s="304" customFormat="1" ht="15.75" customHeight="1">
      <c r="D24826" s="305"/>
      <c r="AG24826" s="1954"/>
    </row>
    <row r="24828" spans="4:33" s="304" customFormat="1" ht="15.75" customHeight="1">
      <c r="D24828" s="305"/>
      <c r="AG24828" s="1954"/>
    </row>
    <row r="24830" spans="4:33" s="304" customFormat="1" ht="15.75" customHeight="1">
      <c r="D24830" s="305"/>
      <c r="AG24830" s="1954"/>
    </row>
    <row r="24832" spans="4:33" s="304" customFormat="1" ht="15.75" customHeight="1">
      <c r="D24832" s="305"/>
      <c r="AG24832" s="1954"/>
    </row>
    <row r="24834" spans="4:33" s="304" customFormat="1" ht="15.75" customHeight="1">
      <c r="D24834" s="305"/>
      <c r="AG24834" s="1954"/>
    </row>
    <row r="24836" spans="4:33" s="304" customFormat="1" ht="15.75" customHeight="1">
      <c r="D24836" s="305"/>
      <c r="AG24836" s="1954"/>
    </row>
    <row r="24838" spans="4:33" s="304" customFormat="1" ht="15.75" customHeight="1">
      <c r="D24838" s="305"/>
      <c r="AG24838" s="1954"/>
    </row>
    <row r="24840" spans="4:33" s="304" customFormat="1" ht="15.75" customHeight="1">
      <c r="D24840" s="305"/>
      <c r="AG24840" s="1954"/>
    </row>
    <row r="24842" spans="4:33" s="304" customFormat="1" ht="15.75" customHeight="1">
      <c r="D24842" s="305"/>
      <c r="AG24842" s="1954"/>
    </row>
    <row r="24844" spans="4:33" s="304" customFormat="1" ht="15.75" customHeight="1">
      <c r="D24844" s="305"/>
      <c r="AG24844" s="1954"/>
    </row>
    <row r="24846" spans="4:33" s="304" customFormat="1" ht="15.75" customHeight="1">
      <c r="D24846" s="305"/>
      <c r="AG24846" s="1954"/>
    </row>
    <row r="24848" spans="4:33" s="304" customFormat="1" ht="15.75" customHeight="1">
      <c r="D24848" s="305"/>
      <c r="AG24848" s="1954"/>
    </row>
    <row r="24850" spans="4:33" s="304" customFormat="1" ht="15.75" customHeight="1">
      <c r="D24850" s="305"/>
      <c r="AG24850" s="1954"/>
    </row>
    <row r="24852" spans="4:33" s="304" customFormat="1" ht="15.75" customHeight="1">
      <c r="D24852" s="305"/>
      <c r="AG24852" s="1954"/>
    </row>
    <row r="24854" spans="4:33" s="304" customFormat="1" ht="15.75" customHeight="1">
      <c r="D24854" s="305"/>
      <c r="AG24854" s="1954"/>
    </row>
    <row r="24856" spans="4:33" s="304" customFormat="1" ht="15.75" customHeight="1">
      <c r="D24856" s="305"/>
      <c r="AG24856" s="1954"/>
    </row>
    <row r="24858" spans="4:33" s="304" customFormat="1" ht="15.75" customHeight="1">
      <c r="D24858" s="305"/>
      <c r="AG24858" s="1954"/>
    </row>
    <row r="24860" spans="4:33" s="304" customFormat="1" ht="15.75" customHeight="1">
      <c r="D24860" s="305"/>
      <c r="AG24860" s="1954"/>
    </row>
    <row r="24862" spans="4:33" s="304" customFormat="1" ht="15.75" customHeight="1">
      <c r="D24862" s="305"/>
      <c r="AG24862" s="1954"/>
    </row>
    <row r="24864" spans="4:33" s="304" customFormat="1" ht="15.75" customHeight="1">
      <c r="D24864" s="305"/>
      <c r="AG24864" s="1954"/>
    </row>
    <row r="24866" spans="4:33" s="304" customFormat="1" ht="15.75" customHeight="1">
      <c r="D24866" s="305"/>
      <c r="AG24866" s="1954"/>
    </row>
    <row r="24868" spans="4:33" s="304" customFormat="1" ht="15.75" customHeight="1">
      <c r="D24868" s="305"/>
      <c r="AG24868" s="1954"/>
    </row>
    <row r="24870" spans="4:33" s="304" customFormat="1" ht="15.75" customHeight="1">
      <c r="D24870" s="305"/>
      <c r="AG24870" s="1954"/>
    </row>
    <row r="24872" spans="4:33" s="304" customFormat="1" ht="15.75" customHeight="1">
      <c r="D24872" s="305"/>
      <c r="AG24872" s="1954"/>
    </row>
    <row r="24874" spans="4:33" s="304" customFormat="1" ht="15.75" customHeight="1">
      <c r="D24874" s="305"/>
      <c r="AG24874" s="1954"/>
    </row>
    <row r="24876" spans="4:33" s="304" customFormat="1" ht="15.75" customHeight="1">
      <c r="D24876" s="305"/>
      <c r="AG24876" s="1954"/>
    </row>
    <row r="24878" spans="4:33" s="304" customFormat="1" ht="15.75" customHeight="1">
      <c r="D24878" s="305"/>
      <c r="AG24878" s="1954"/>
    </row>
    <row r="24880" spans="4:33" s="304" customFormat="1" ht="15.75" customHeight="1">
      <c r="D24880" s="305"/>
      <c r="AG24880" s="1954"/>
    </row>
    <row r="24882" spans="4:33" s="304" customFormat="1" ht="15.75" customHeight="1">
      <c r="D24882" s="305"/>
      <c r="AG24882" s="1954"/>
    </row>
    <row r="24884" spans="4:33" s="304" customFormat="1" ht="15.75" customHeight="1">
      <c r="D24884" s="305"/>
      <c r="AG24884" s="1954"/>
    </row>
    <row r="24886" spans="4:33" s="304" customFormat="1" ht="15.75" customHeight="1">
      <c r="D24886" s="305"/>
      <c r="AG24886" s="1954"/>
    </row>
    <row r="24888" spans="4:33" s="304" customFormat="1" ht="15.75" customHeight="1">
      <c r="D24888" s="305"/>
      <c r="AG24888" s="1954"/>
    </row>
    <row r="24890" spans="4:33" s="304" customFormat="1" ht="15.75" customHeight="1">
      <c r="D24890" s="305"/>
      <c r="AG24890" s="1954"/>
    </row>
    <row r="24892" spans="4:33" s="304" customFormat="1" ht="15.75" customHeight="1">
      <c r="D24892" s="305"/>
      <c r="AG24892" s="1954"/>
    </row>
    <row r="24894" spans="4:33" s="304" customFormat="1" ht="15.75" customHeight="1">
      <c r="D24894" s="305"/>
      <c r="AG24894" s="1954"/>
    </row>
    <row r="24896" spans="4:33" s="304" customFormat="1" ht="15.75" customHeight="1">
      <c r="D24896" s="305"/>
      <c r="AG24896" s="1954"/>
    </row>
    <row r="24898" spans="4:33" s="304" customFormat="1" ht="15.75" customHeight="1">
      <c r="D24898" s="305"/>
      <c r="AG24898" s="1954"/>
    </row>
    <row r="24900" spans="4:33" s="304" customFormat="1" ht="15.75" customHeight="1">
      <c r="D24900" s="305"/>
      <c r="AG24900" s="1954"/>
    </row>
    <row r="24902" spans="4:33" s="304" customFormat="1" ht="15.75" customHeight="1">
      <c r="D24902" s="305"/>
      <c r="AG24902" s="1954"/>
    </row>
    <row r="24904" spans="4:33" s="304" customFormat="1" ht="15.75" customHeight="1">
      <c r="D24904" s="305"/>
      <c r="AG24904" s="1954"/>
    </row>
    <row r="24906" spans="4:33" s="304" customFormat="1" ht="15.75" customHeight="1">
      <c r="D24906" s="305"/>
      <c r="AG24906" s="1954"/>
    </row>
    <row r="24908" spans="4:33" s="304" customFormat="1" ht="15.75" customHeight="1">
      <c r="D24908" s="305"/>
      <c r="AG24908" s="1954"/>
    </row>
    <row r="24910" spans="4:33" s="304" customFormat="1" ht="15.75" customHeight="1">
      <c r="D24910" s="305"/>
      <c r="AG24910" s="1954"/>
    </row>
    <row r="24912" spans="4:33" s="304" customFormat="1" ht="15.75" customHeight="1">
      <c r="D24912" s="305"/>
      <c r="AG24912" s="1954"/>
    </row>
    <row r="24914" spans="4:33" s="304" customFormat="1" ht="15.75" customHeight="1">
      <c r="D24914" s="305"/>
      <c r="AG24914" s="1954"/>
    </row>
    <row r="24916" spans="4:33" s="304" customFormat="1" ht="15.75" customHeight="1">
      <c r="D24916" s="305"/>
      <c r="AG24916" s="1954"/>
    </row>
    <row r="24918" spans="4:33" s="304" customFormat="1" ht="15.75" customHeight="1">
      <c r="D24918" s="305"/>
      <c r="AG24918" s="1954"/>
    </row>
    <row r="24920" spans="4:33" s="304" customFormat="1" ht="15.75" customHeight="1">
      <c r="D24920" s="305"/>
      <c r="AG24920" s="1954"/>
    </row>
    <row r="24922" spans="4:33" s="304" customFormat="1" ht="15.75" customHeight="1">
      <c r="D24922" s="305"/>
      <c r="AG24922" s="1954"/>
    </row>
    <row r="24924" spans="4:33" s="304" customFormat="1" ht="15.75" customHeight="1">
      <c r="D24924" s="305"/>
      <c r="AG24924" s="1954"/>
    </row>
    <row r="24926" spans="4:33" s="304" customFormat="1" ht="15.75" customHeight="1">
      <c r="D24926" s="305"/>
      <c r="AG24926" s="1954"/>
    </row>
    <row r="24928" spans="4:33" s="304" customFormat="1" ht="15.75" customHeight="1">
      <c r="D24928" s="305"/>
      <c r="AG24928" s="1954"/>
    </row>
    <row r="24930" spans="4:33" s="304" customFormat="1" ht="15.75" customHeight="1">
      <c r="D24930" s="305"/>
      <c r="AG24930" s="1954"/>
    </row>
    <row r="24932" spans="4:33" s="304" customFormat="1" ht="15.75" customHeight="1">
      <c r="D24932" s="305"/>
      <c r="AG24932" s="1954"/>
    </row>
    <row r="24934" spans="4:33" s="304" customFormat="1" ht="15.75" customHeight="1">
      <c r="D24934" s="305"/>
      <c r="AG24934" s="1954"/>
    </row>
    <row r="24936" spans="4:33" s="304" customFormat="1" ht="15.75" customHeight="1">
      <c r="D24936" s="305"/>
      <c r="AG24936" s="1954"/>
    </row>
    <row r="24938" spans="4:33" s="304" customFormat="1" ht="15.75" customHeight="1">
      <c r="D24938" s="305"/>
      <c r="AG24938" s="1954"/>
    </row>
    <row r="24940" spans="4:33" s="304" customFormat="1" ht="15.75" customHeight="1">
      <c r="D24940" s="305"/>
      <c r="AG24940" s="1954"/>
    </row>
    <row r="24942" spans="4:33" s="304" customFormat="1" ht="15.75" customHeight="1">
      <c r="D24942" s="305"/>
      <c r="AG24942" s="1954"/>
    </row>
    <row r="24944" spans="4:33" s="304" customFormat="1" ht="15.75" customHeight="1">
      <c r="D24944" s="305"/>
      <c r="AG24944" s="1954"/>
    </row>
    <row r="24946" spans="4:33" s="304" customFormat="1" ht="15.75" customHeight="1">
      <c r="D24946" s="305"/>
      <c r="AG24946" s="1954"/>
    </row>
    <row r="24948" spans="4:33" s="304" customFormat="1" ht="15.75" customHeight="1">
      <c r="D24948" s="305"/>
      <c r="AG24948" s="1954"/>
    </row>
    <row r="24950" spans="4:33" s="304" customFormat="1" ht="15.75" customHeight="1">
      <c r="D24950" s="305"/>
      <c r="AG24950" s="1954"/>
    </row>
    <row r="24952" spans="4:33" s="304" customFormat="1" ht="15.75" customHeight="1">
      <c r="D24952" s="305"/>
      <c r="AG24952" s="1954"/>
    </row>
    <row r="24954" spans="4:33" s="304" customFormat="1" ht="15.75" customHeight="1">
      <c r="D24954" s="305"/>
      <c r="AG24954" s="1954"/>
    </row>
    <row r="24956" spans="4:33" s="304" customFormat="1" ht="15.75" customHeight="1">
      <c r="D24956" s="305"/>
      <c r="AG24956" s="1954"/>
    </row>
    <row r="24958" spans="4:33" s="304" customFormat="1" ht="15.75" customHeight="1">
      <c r="D24958" s="305"/>
      <c r="AG24958" s="1954"/>
    </row>
    <row r="24960" spans="4:33" s="304" customFormat="1" ht="15.75" customHeight="1">
      <c r="D24960" s="305"/>
      <c r="AG24960" s="1954"/>
    </row>
    <row r="24962" spans="4:33" s="304" customFormat="1" ht="15.75" customHeight="1">
      <c r="D24962" s="305"/>
      <c r="AG24962" s="1954"/>
    </row>
    <row r="24964" spans="4:33" s="304" customFormat="1" ht="15.75" customHeight="1">
      <c r="D24964" s="305"/>
      <c r="AG24964" s="1954"/>
    </row>
    <row r="24966" spans="4:33" s="304" customFormat="1" ht="15.75" customHeight="1">
      <c r="D24966" s="305"/>
      <c r="AG24966" s="1954"/>
    </row>
    <row r="24968" spans="4:33" s="304" customFormat="1" ht="15.75" customHeight="1">
      <c r="D24968" s="305"/>
      <c r="AG24968" s="1954"/>
    </row>
    <row r="24970" spans="4:33" s="304" customFormat="1" ht="15.75" customHeight="1">
      <c r="D24970" s="305"/>
      <c r="AG24970" s="1954"/>
    </row>
    <row r="24972" spans="4:33" s="304" customFormat="1" ht="15.75" customHeight="1">
      <c r="D24972" s="305"/>
      <c r="AG24972" s="1954"/>
    </row>
    <row r="24974" spans="4:33" s="304" customFormat="1" ht="15.75" customHeight="1">
      <c r="D24974" s="305"/>
      <c r="AG24974" s="1954"/>
    </row>
    <row r="24976" spans="4:33" s="304" customFormat="1" ht="15.75" customHeight="1">
      <c r="D24976" s="305"/>
      <c r="AG24976" s="1954"/>
    </row>
    <row r="24978" spans="4:33" s="304" customFormat="1" ht="15.75" customHeight="1">
      <c r="D24978" s="305"/>
      <c r="AG24978" s="1954"/>
    </row>
    <row r="24980" spans="4:33" s="304" customFormat="1" ht="15.75" customHeight="1">
      <c r="D24980" s="305"/>
      <c r="AG24980" s="1954"/>
    </row>
    <row r="24982" spans="4:33" s="304" customFormat="1" ht="15.75" customHeight="1">
      <c r="D24982" s="305"/>
      <c r="AG24982" s="1954"/>
    </row>
    <row r="24984" spans="4:33" s="304" customFormat="1" ht="15.75" customHeight="1">
      <c r="D24984" s="305"/>
      <c r="AG24984" s="1954"/>
    </row>
    <row r="24986" spans="4:33" s="304" customFormat="1" ht="15.75" customHeight="1">
      <c r="D24986" s="305"/>
      <c r="AG24986" s="1954"/>
    </row>
    <row r="24988" spans="4:33" s="304" customFormat="1" ht="15.75" customHeight="1">
      <c r="D24988" s="305"/>
      <c r="AG24988" s="1954"/>
    </row>
    <row r="24990" spans="4:33" s="304" customFormat="1" ht="15.75" customHeight="1">
      <c r="D24990" s="305"/>
      <c r="AG24990" s="1954"/>
    </row>
    <row r="24992" spans="4:33" s="304" customFormat="1" ht="15.75" customHeight="1">
      <c r="D24992" s="305"/>
      <c r="AG24992" s="1954"/>
    </row>
    <row r="24994" spans="4:33" s="304" customFormat="1" ht="15.75" customHeight="1">
      <c r="D24994" s="305"/>
      <c r="AG24994" s="1954"/>
    </row>
    <row r="24996" spans="4:33" s="304" customFormat="1" ht="15.75" customHeight="1">
      <c r="D24996" s="305"/>
      <c r="AG24996" s="1954"/>
    </row>
    <row r="24998" spans="4:33" s="304" customFormat="1" ht="15.75" customHeight="1">
      <c r="D24998" s="305"/>
      <c r="AG24998" s="1954"/>
    </row>
    <row r="25000" spans="4:33" s="304" customFormat="1" ht="15.75" customHeight="1">
      <c r="D25000" s="305"/>
      <c r="AG25000" s="1954"/>
    </row>
    <row r="25002" spans="4:33" s="304" customFormat="1" ht="15.75" customHeight="1">
      <c r="D25002" s="305"/>
      <c r="AG25002" s="1954"/>
    </row>
    <row r="25004" spans="4:33" s="304" customFormat="1" ht="15.75" customHeight="1">
      <c r="D25004" s="305"/>
      <c r="AG25004" s="1954"/>
    </row>
    <row r="25006" spans="4:33" s="304" customFormat="1" ht="15.75" customHeight="1">
      <c r="D25006" s="305"/>
      <c r="AG25006" s="1954"/>
    </row>
    <row r="25008" spans="4:33" s="304" customFormat="1" ht="15.75" customHeight="1">
      <c r="D25008" s="305"/>
      <c r="AG25008" s="1954"/>
    </row>
    <row r="25010" spans="4:33" s="304" customFormat="1" ht="15.75" customHeight="1">
      <c r="D25010" s="305"/>
      <c r="AG25010" s="1954"/>
    </row>
    <row r="25012" spans="4:33" s="304" customFormat="1" ht="15.75" customHeight="1">
      <c r="D25012" s="305"/>
      <c r="AG25012" s="1954"/>
    </row>
    <row r="25014" spans="4:33" s="304" customFormat="1" ht="15.75" customHeight="1">
      <c r="D25014" s="305"/>
      <c r="AG25014" s="1954"/>
    </row>
    <row r="25016" spans="4:33" s="304" customFormat="1" ht="15.75" customHeight="1">
      <c r="D25016" s="305"/>
      <c r="AG25016" s="1954"/>
    </row>
    <row r="25018" spans="4:33" s="304" customFormat="1" ht="15.75" customHeight="1">
      <c r="D25018" s="305"/>
      <c r="AG25018" s="1954"/>
    </row>
    <row r="25020" spans="4:33" s="304" customFormat="1" ht="15.75" customHeight="1">
      <c r="D25020" s="305"/>
      <c r="AG25020" s="1954"/>
    </row>
    <row r="25022" spans="4:33" s="304" customFormat="1" ht="15.75" customHeight="1">
      <c r="D25022" s="305"/>
      <c r="AG25022" s="1954"/>
    </row>
    <row r="25024" spans="4:33" s="304" customFormat="1" ht="15.75" customHeight="1">
      <c r="D25024" s="305"/>
      <c r="AG25024" s="1954"/>
    </row>
    <row r="25026" spans="4:33" s="304" customFormat="1" ht="15.75" customHeight="1">
      <c r="D25026" s="305"/>
      <c r="AG25026" s="1954"/>
    </row>
    <row r="25028" spans="4:33" s="304" customFormat="1" ht="15.75" customHeight="1">
      <c r="D25028" s="305"/>
      <c r="AG25028" s="1954"/>
    </row>
    <row r="25030" spans="4:33" s="304" customFormat="1" ht="15.75" customHeight="1">
      <c r="D25030" s="305"/>
      <c r="AG25030" s="1954"/>
    </row>
    <row r="25032" spans="4:33" s="304" customFormat="1" ht="15.75" customHeight="1">
      <c r="D25032" s="305"/>
      <c r="AG25032" s="1954"/>
    </row>
    <row r="25034" spans="4:33" s="304" customFormat="1" ht="15.75" customHeight="1">
      <c r="D25034" s="305"/>
      <c r="AG25034" s="1954"/>
    </row>
    <row r="25036" spans="4:33" s="304" customFormat="1" ht="15.75" customHeight="1">
      <c r="D25036" s="305"/>
      <c r="AG25036" s="1954"/>
    </row>
    <row r="25038" spans="4:33" s="304" customFormat="1" ht="15.75" customHeight="1">
      <c r="D25038" s="305"/>
      <c r="AG25038" s="1954"/>
    </row>
    <row r="25040" spans="4:33" s="304" customFormat="1" ht="15.75" customHeight="1">
      <c r="D25040" s="305"/>
      <c r="AG25040" s="1954"/>
    </row>
    <row r="25042" spans="4:33" s="304" customFormat="1" ht="15.75" customHeight="1">
      <c r="D25042" s="305"/>
      <c r="AG25042" s="1954"/>
    </row>
    <row r="25044" spans="4:33" s="304" customFormat="1" ht="15.75" customHeight="1">
      <c r="D25044" s="305"/>
      <c r="AG25044" s="1954"/>
    </row>
    <row r="25046" spans="4:33" s="304" customFormat="1" ht="15.75" customHeight="1">
      <c r="D25046" s="305"/>
      <c r="AG25046" s="1954"/>
    </row>
    <row r="25048" spans="4:33" s="304" customFormat="1" ht="15.75" customHeight="1">
      <c r="D25048" s="305"/>
      <c r="AG25048" s="1954"/>
    </row>
    <row r="25050" spans="4:33" s="304" customFormat="1" ht="15.75" customHeight="1">
      <c r="D25050" s="305"/>
      <c r="AG25050" s="1954"/>
    </row>
    <row r="25052" spans="4:33" s="304" customFormat="1" ht="15.75" customHeight="1">
      <c r="D25052" s="305"/>
      <c r="AG25052" s="1954"/>
    </row>
    <row r="25054" spans="4:33" s="304" customFormat="1" ht="15.75" customHeight="1">
      <c r="D25054" s="305"/>
      <c r="AG25054" s="1954"/>
    </row>
    <row r="25056" spans="4:33" s="304" customFormat="1" ht="15.75" customHeight="1">
      <c r="D25056" s="305"/>
      <c r="AG25056" s="1954"/>
    </row>
    <row r="25058" spans="4:33" s="304" customFormat="1" ht="15.75" customHeight="1">
      <c r="D25058" s="305"/>
      <c r="AG25058" s="1954"/>
    </row>
    <row r="25060" spans="4:33" s="304" customFormat="1" ht="15.75" customHeight="1">
      <c r="D25060" s="305"/>
      <c r="AG25060" s="1954"/>
    </row>
    <row r="25062" spans="4:33" s="304" customFormat="1" ht="15.75" customHeight="1">
      <c r="D25062" s="305"/>
      <c r="AG25062" s="1954"/>
    </row>
    <row r="25064" spans="4:33" s="304" customFormat="1" ht="15.75" customHeight="1">
      <c r="D25064" s="305"/>
      <c r="AG25064" s="1954"/>
    </row>
    <row r="25066" spans="4:33" s="304" customFormat="1" ht="15.75" customHeight="1">
      <c r="D25066" s="305"/>
      <c r="AG25066" s="1954"/>
    </row>
    <row r="25068" spans="4:33" s="304" customFormat="1" ht="15.75" customHeight="1">
      <c r="D25068" s="305"/>
      <c r="AG25068" s="1954"/>
    </row>
    <row r="25070" spans="4:33" s="304" customFormat="1" ht="15.75" customHeight="1">
      <c r="D25070" s="305"/>
      <c r="AG25070" s="1954"/>
    </row>
    <row r="25072" spans="4:33" s="304" customFormat="1" ht="15.75" customHeight="1">
      <c r="D25072" s="305"/>
      <c r="AG25072" s="1954"/>
    </row>
    <row r="25074" spans="4:33" s="304" customFormat="1" ht="15.75" customHeight="1">
      <c r="D25074" s="305"/>
      <c r="AG25074" s="1954"/>
    </row>
    <row r="25076" spans="4:33" s="304" customFormat="1" ht="15.75" customHeight="1">
      <c r="D25076" s="305"/>
      <c r="AG25076" s="1954"/>
    </row>
    <row r="25078" spans="4:33" s="304" customFormat="1" ht="15.75" customHeight="1">
      <c r="D25078" s="305"/>
      <c r="AG25078" s="1954"/>
    </row>
    <row r="25080" spans="4:33" s="304" customFormat="1" ht="15.75" customHeight="1">
      <c r="D25080" s="305"/>
      <c r="AG25080" s="1954"/>
    </row>
    <row r="25082" spans="4:33" s="304" customFormat="1" ht="15.75" customHeight="1">
      <c r="D25082" s="305"/>
      <c r="AG25082" s="1954"/>
    </row>
    <row r="25084" spans="4:33" s="304" customFormat="1" ht="15.75" customHeight="1">
      <c r="D25084" s="305"/>
      <c r="AG25084" s="1954"/>
    </row>
    <row r="25086" spans="4:33" s="304" customFormat="1" ht="15.75" customHeight="1">
      <c r="D25086" s="305"/>
      <c r="AG25086" s="1954"/>
    </row>
    <row r="25088" spans="4:33" s="304" customFormat="1" ht="15.75" customHeight="1">
      <c r="D25088" s="305"/>
      <c r="AG25088" s="1954"/>
    </row>
    <row r="25090" spans="4:33" s="304" customFormat="1" ht="15.75" customHeight="1">
      <c r="D25090" s="305"/>
      <c r="AG25090" s="1954"/>
    </row>
    <row r="25092" spans="4:33" s="304" customFormat="1" ht="15.75" customHeight="1">
      <c r="D25092" s="305"/>
      <c r="AG25092" s="1954"/>
    </row>
    <row r="25094" spans="4:33" s="304" customFormat="1" ht="15.75" customHeight="1">
      <c r="D25094" s="305"/>
      <c r="AG25094" s="1954"/>
    </row>
    <row r="25096" spans="4:33" s="304" customFormat="1" ht="15.75" customHeight="1">
      <c r="D25096" s="305"/>
      <c r="AG25096" s="1954"/>
    </row>
    <row r="25098" spans="4:33" s="304" customFormat="1" ht="15.75" customHeight="1">
      <c r="D25098" s="305"/>
      <c r="AG25098" s="1954"/>
    </row>
    <row r="25100" spans="4:33" s="304" customFormat="1" ht="15.75" customHeight="1">
      <c r="D25100" s="305"/>
      <c r="AG25100" s="1954"/>
    </row>
    <row r="25102" spans="4:33" s="304" customFormat="1" ht="15.75" customHeight="1">
      <c r="D25102" s="305"/>
      <c r="AG25102" s="1954"/>
    </row>
    <row r="25104" spans="4:33" s="304" customFormat="1" ht="15.75" customHeight="1">
      <c r="D25104" s="305"/>
      <c r="AG25104" s="1954"/>
    </row>
    <row r="25106" spans="4:33" s="304" customFormat="1" ht="15.75" customHeight="1">
      <c r="D25106" s="305"/>
      <c r="AG25106" s="1954"/>
    </row>
    <row r="25108" spans="4:33" s="304" customFormat="1" ht="15.75" customHeight="1">
      <c r="D25108" s="305"/>
      <c r="AG25108" s="1954"/>
    </row>
    <row r="25110" spans="4:33" s="304" customFormat="1" ht="15.75" customHeight="1">
      <c r="D25110" s="305"/>
      <c r="AG25110" s="1954"/>
    </row>
    <row r="25112" spans="4:33" s="304" customFormat="1" ht="15.75" customHeight="1">
      <c r="D25112" s="305"/>
      <c r="AG25112" s="1954"/>
    </row>
    <row r="25114" spans="4:33" s="304" customFormat="1" ht="15.75" customHeight="1">
      <c r="D25114" s="305"/>
      <c r="AG25114" s="1954"/>
    </row>
    <row r="25116" spans="4:33" s="304" customFormat="1" ht="15.75" customHeight="1">
      <c r="D25116" s="305"/>
      <c r="AG25116" s="1954"/>
    </row>
    <row r="25118" spans="4:33" s="304" customFormat="1" ht="15.75" customHeight="1">
      <c r="D25118" s="305"/>
      <c r="AG25118" s="1954"/>
    </row>
    <row r="25120" spans="4:33" s="304" customFormat="1" ht="15.75" customHeight="1">
      <c r="D25120" s="305"/>
      <c r="AG25120" s="1954"/>
    </row>
    <row r="25122" spans="4:33" s="304" customFormat="1" ht="15.75" customHeight="1">
      <c r="D25122" s="305"/>
      <c r="AG25122" s="1954"/>
    </row>
    <row r="25124" spans="4:33" s="304" customFormat="1" ht="15.75" customHeight="1">
      <c r="D25124" s="305"/>
      <c r="AG25124" s="1954"/>
    </row>
    <row r="25126" spans="4:33" s="304" customFormat="1" ht="15.75" customHeight="1">
      <c r="D25126" s="305"/>
      <c r="AG25126" s="1954"/>
    </row>
    <row r="25128" spans="4:33" s="304" customFormat="1" ht="15.75" customHeight="1">
      <c r="D25128" s="305"/>
      <c r="AG25128" s="1954"/>
    </row>
    <row r="25130" spans="4:33" s="304" customFormat="1" ht="15.75" customHeight="1">
      <c r="D25130" s="305"/>
      <c r="AG25130" s="1954"/>
    </row>
    <row r="25132" spans="4:33" s="304" customFormat="1" ht="15.75" customHeight="1">
      <c r="D25132" s="305"/>
      <c r="AG25132" s="1954"/>
    </row>
    <row r="25134" spans="4:33" s="304" customFormat="1" ht="15.75" customHeight="1">
      <c r="D25134" s="305"/>
      <c r="AG25134" s="1954"/>
    </row>
    <row r="25136" spans="4:33" s="304" customFormat="1" ht="15.75" customHeight="1">
      <c r="D25136" s="305"/>
      <c r="AG25136" s="1954"/>
    </row>
    <row r="25138" spans="4:33" s="304" customFormat="1" ht="15.75" customHeight="1">
      <c r="D25138" s="305"/>
      <c r="AG25138" s="1954"/>
    </row>
    <row r="25140" spans="4:33" s="304" customFormat="1" ht="15.75" customHeight="1">
      <c r="D25140" s="305"/>
      <c r="AG25140" s="1954"/>
    </row>
    <row r="25142" spans="4:33" s="304" customFormat="1" ht="15.75" customHeight="1">
      <c r="D25142" s="305"/>
      <c r="AG25142" s="1954"/>
    </row>
    <row r="25144" spans="4:33" s="304" customFormat="1" ht="15.75" customHeight="1">
      <c r="D25144" s="305"/>
      <c r="AG25144" s="1954"/>
    </row>
    <row r="25146" spans="4:33" s="304" customFormat="1" ht="15.75" customHeight="1">
      <c r="D25146" s="305"/>
      <c r="AG25146" s="1954"/>
    </row>
    <row r="25148" spans="4:33" s="304" customFormat="1" ht="15.75" customHeight="1">
      <c r="D25148" s="305"/>
      <c r="AG25148" s="1954"/>
    </row>
    <row r="25150" spans="4:33" s="304" customFormat="1" ht="15.75" customHeight="1">
      <c r="D25150" s="305"/>
      <c r="AG25150" s="1954"/>
    </row>
    <row r="25152" spans="4:33" s="304" customFormat="1" ht="15.75" customHeight="1">
      <c r="D25152" s="305"/>
      <c r="AG25152" s="1954"/>
    </row>
    <row r="25154" spans="4:33" s="304" customFormat="1" ht="15.75" customHeight="1">
      <c r="D25154" s="305"/>
      <c r="AG25154" s="1954"/>
    </row>
    <row r="25156" spans="4:33" s="304" customFormat="1" ht="15.75" customHeight="1">
      <c r="D25156" s="305"/>
      <c r="AG25156" s="1954"/>
    </row>
    <row r="25158" spans="4:33" s="304" customFormat="1" ht="15.75" customHeight="1">
      <c r="D25158" s="305"/>
      <c r="AG25158" s="1954"/>
    </row>
    <row r="25160" spans="4:33" s="304" customFormat="1" ht="15.75" customHeight="1">
      <c r="D25160" s="305"/>
      <c r="AG25160" s="1954"/>
    </row>
    <row r="25162" spans="4:33" s="304" customFormat="1" ht="15.75" customHeight="1">
      <c r="D25162" s="305"/>
      <c r="AG25162" s="1954"/>
    </row>
    <row r="25164" spans="4:33" s="304" customFormat="1" ht="15.75" customHeight="1">
      <c r="D25164" s="305"/>
      <c r="AG25164" s="1954"/>
    </row>
    <row r="25166" spans="4:33" s="304" customFormat="1" ht="15.75" customHeight="1">
      <c r="D25166" s="305"/>
      <c r="AG25166" s="1954"/>
    </row>
    <row r="25168" spans="4:33" s="304" customFormat="1" ht="15.75" customHeight="1">
      <c r="D25168" s="305"/>
      <c r="AG25168" s="1954"/>
    </row>
    <row r="25170" spans="4:33" s="304" customFormat="1" ht="15.75" customHeight="1">
      <c r="D25170" s="305"/>
      <c r="AG25170" s="1954"/>
    </row>
    <row r="25172" spans="4:33" s="304" customFormat="1" ht="15.75" customHeight="1">
      <c r="D25172" s="305"/>
      <c r="AG25172" s="1954"/>
    </row>
    <row r="25174" spans="4:33" s="304" customFormat="1" ht="15.75" customHeight="1">
      <c r="D25174" s="305"/>
      <c r="AG25174" s="1954"/>
    </row>
    <row r="25176" spans="4:33" s="304" customFormat="1" ht="15.75" customHeight="1">
      <c r="D25176" s="305"/>
      <c r="AG25176" s="1954"/>
    </row>
    <row r="25178" spans="4:33" s="304" customFormat="1" ht="15.75" customHeight="1">
      <c r="D25178" s="305"/>
      <c r="AG25178" s="1954"/>
    </row>
    <row r="25180" spans="4:33" s="304" customFormat="1" ht="15.75" customHeight="1">
      <c r="D25180" s="305"/>
      <c r="AG25180" s="1954"/>
    </row>
    <row r="25182" spans="4:33" s="304" customFormat="1" ht="15.75" customHeight="1">
      <c r="D25182" s="305"/>
      <c r="AG25182" s="1954"/>
    </row>
    <row r="25184" spans="4:33" s="304" customFormat="1" ht="15.75" customHeight="1">
      <c r="D25184" s="305"/>
      <c r="AG25184" s="1954"/>
    </row>
    <row r="25186" spans="4:33" s="304" customFormat="1" ht="15.75" customHeight="1">
      <c r="D25186" s="305"/>
      <c r="AG25186" s="1954"/>
    </row>
    <row r="25188" spans="4:33" s="304" customFormat="1" ht="15.75" customHeight="1">
      <c r="D25188" s="305"/>
      <c r="AG25188" s="1954"/>
    </row>
    <row r="25190" spans="4:33" s="304" customFormat="1" ht="15.75" customHeight="1">
      <c r="D25190" s="305"/>
      <c r="AG25190" s="1954"/>
    </row>
    <row r="25192" spans="4:33" s="304" customFormat="1" ht="15.75" customHeight="1">
      <c r="D25192" s="305"/>
      <c r="AG25192" s="1954"/>
    </row>
    <row r="25194" spans="4:33" s="304" customFormat="1" ht="15.75" customHeight="1">
      <c r="D25194" s="305"/>
      <c r="AG25194" s="1954"/>
    </row>
    <row r="25196" spans="4:33" s="304" customFormat="1" ht="15.75" customHeight="1">
      <c r="D25196" s="305"/>
      <c r="AG25196" s="1954"/>
    </row>
    <row r="25198" spans="4:33" s="304" customFormat="1" ht="15.75" customHeight="1">
      <c r="D25198" s="305"/>
      <c r="AG25198" s="1954"/>
    </row>
    <row r="25200" spans="4:33" s="304" customFormat="1" ht="15.75" customHeight="1">
      <c r="D25200" s="305"/>
      <c r="AG25200" s="1954"/>
    </row>
    <row r="25202" spans="4:33" s="304" customFormat="1" ht="15.75" customHeight="1">
      <c r="D25202" s="305"/>
      <c r="AG25202" s="1954"/>
    </row>
    <row r="25204" spans="4:33" s="304" customFormat="1" ht="15.75" customHeight="1">
      <c r="D25204" s="305"/>
      <c r="AG25204" s="1954"/>
    </row>
    <row r="25206" spans="4:33" s="304" customFormat="1" ht="15.75" customHeight="1">
      <c r="D25206" s="305"/>
      <c r="AG25206" s="1954"/>
    </row>
    <row r="25208" spans="4:33" s="304" customFormat="1" ht="15.75" customHeight="1">
      <c r="D25208" s="305"/>
      <c r="AG25208" s="1954"/>
    </row>
    <row r="25210" spans="4:33" s="304" customFormat="1" ht="15.75" customHeight="1">
      <c r="D25210" s="305"/>
      <c r="AG25210" s="1954"/>
    </row>
    <row r="25212" spans="4:33" s="304" customFormat="1" ht="15.75" customHeight="1">
      <c r="D25212" s="305"/>
      <c r="AG25212" s="1954"/>
    </row>
    <row r="25214" spans="4:33" s="304" customFormat="1" ht="15.75" customHeight="1">
      <c r="D25214" s="305"/>
      <c r="AG25214" s="1954"/>
    </row>
    <row r="25216" spans="4:33" s="304" customFormat="1" ht="15.75" customHeight="1">
      <c r="D25216" s="305"/>
      <c r="AG25216" s="1954"/>
    </row>
    <row r="25218" spans="4:33" s="304" customFormat="1" ht="15.75" customHeight="1">
      <c r="D25218" s="305"/>
      <c r="AG25218" s="1954"/>
    </row>
    <row r="25220" spans="4:33" s="304" customFormat="1" ht="15.75" customHeight="1">
      <c r="D25220" s="305"/>
      <c r="AG25220" s="1954"/>
    </row>
    <row r="25222" spans="4:33" s="304" customFormat="1" ht="15.75" customHeight="1">
      <c r="D25222" s="305"/>
      <c r="AG25222" s="1954"/>
    </row>
    <row r="25224" spans="4:33" s="304" customFormat="1" ht="15.75" customHeight="1">
      <c r="D25224" s="305"/>
      <c r="AG25224" s="1954"/>
    </row>
    <row r="25226" spans="4:33" s="304" customFormat="1" ht="15.75" customHeight="1">
      <c r="D25226" s="305"/>
      <c r="AG25226" s="1954"/>
    </row>
    <row r="25228" spans="4:33" s="304" customFormat="1" ht="15.75" customHeight="1">
      <c r="D25228" s="305"/>
      <c r="AG25228" s="1954"/>
    </row>
    <row r="25230" spans="4:33" s="304" customFormat="1" ht="15.75" customHeight="1">
      <c r="D25230" s="305"/>
      <c r="AG25230" s="1954"/>
    </row>
    <row r="25232" spans="4:33" s="304" customFormat="1" ht="15.75" customHeight="1">
      <c r="D25232" s="305"/>
      <c r="AG25232" s="1954"/>
    </row>
    <row r="25234" spans="4:33" s="304" customFormat="1" ht="15.75" customHeight="1">
      <c r="D25234" s="305"/>
      <c r="AG25234" s="1954"/>
    </row>
    <row r="25236" spans="4:33" s="304" customFormat="1" ht="15.75" customHeight="1">
      <c r="D25236" s="305"/>
      <c r="AG25236" s="1954"/>
    </row>
    <row r="25238" spans="4:33" s="304" customFormat="1" ht="15.75" customHeight="1">
      <c r="D25238" s="305"/>
      <c r="AG25238" s="1954"/>
    </row>
    <row r="25240" spans="4:33" s="304" customFormat="1" ht="15.75" customHeight="1">
      <c r="D25240" s="305"/>
      <c r="AG25240" s="1954"/>
    </row>
    <row r="25242" spans="4:33" s="304" customFormat="1" ht="15.75" customHeight="1">
      <c r="D25242" s="305"/>
      <c r="AG25242" s="1954"/>
    </row>
    <row r="25244" spans="4:33" s="304" customFormat="1" ht="15.75" customHeight="1">
      <c r="D25244" s="305"/>
      <c r="AG25244" s="1954"/>
    </row>
    <row r="25246" spans="4:33" s="304" customFormat="1" ht="15.75" customHeight="1">
      <c r="D25246" s="305"/>
      <c r="AG25246" s="1954"/>
    </row>
    <row r="25248" spans="4:33" s="304" customFormat="1" ht="15.75" customHeight="1">
      <c r="D25248" s="305"/>
      <c r="AG25248" s="1954"/>
    </row>
    <row r="25250" spans="4:33" s="304" customFormat="1" ht="15.75" customHeight="1">
      <c r="D25250" s="305"/>
      <c r="AG25250" s="1954"/>
    </row>
    <row r="25252" spans="4:33" s="304" customFormat="1" ht="15.75" customHeight="1">
      <c r="D25252" s="305"/>
      <c r="AG25252" s="1954"/>
    </row>
    <row r="25254" spans="4:33" s="304" customFormat="1" ht="15.75" customHeight="1">
      <c r="D25254" s="305"/>
      <c r="AG25254" s="1954"/>
    </row>
    <row r="25256" spans="4:33" s="304" customFormat="1" ht="15.75" customHeight="1">
      <c r="D25256" s="305"/>
      <c r="AG25256" s="1954"/>
    </row>
    <row r="25258" spans="4:33" s="304" customFormat="1" ht="15.75" customHeight="1">
      <c r="D25258" s="305"/>
      <c r="AG25258" s="1954"/>
    </row>
    <row r="25260" spans="4:33" s="304" customFormat="1" ht="15.75" customHeight="1">
      <c r="D25260" s="305"/>
      <c r="AG25260" s="1954"/>
    </row>
    <row r="25262" spans="4:33" s="304" customFormat="1" ht="15.75" customHeight="1">
      <c r="D25262" s="305"/>
      <c r="AG25262" s="1954"/>
    </row>
    <row r="25264" spans="4:33" s="304" customFormat="1" ht="15.75" customHeight="1">
      <c r="D25264" s="305"/>
      <c r="AG25264" s="1954"/>
    </row>
    <row r="25266" spans="4:33" s="304" customFormat="1" ht="15.75" customHeight="1">
      <c r="D25266" s="305"/>
      <c r="AG25266" s="1954"/>
    </row>
    <row r="25268" spans="4:33" s="304" customFormat="1" ht="15.75" customHeight="1">
      <c r="D25268" s="305"/>
      <c r="AG25268" s="1954"/>
    </row>
    <row r="25270" spans="4:33" s="304" customFormat="1" ht="15.75" customHeight="1">
      <c r="D25270" s="305"/>
      <c r="AG25270" s="1954"/>
    </row>
    <row r="25272" spans="4:33" s="304" customFormat="1" ht="15.75" customHeight="1">
      <c r="D25272" s="305"/>
      <c r="AG25272" s="1954"/>
    </row>
    <row r="25274" spans="4:33" s="304" customFormat="1" ht="15.75" customHeight="1">
      <c r="D25274" s="305"/>
      <c r="AG25274" s="1954"/>
    </row>
    <row r="25276" spans="4:33" s="304" customFormat="1" ht="15.75" customHeight="1">
      <c r="D25276" s="305"/>
      <c r="AG25276" s="1954"/>
    </row>
    <row r="25278" spans="4:33" s="304" customFormat="1" ht="15.75" customHeight="1">
      <c r="D25278" s="305"/>
      <c r="AG25278" s="1954"/>
    </row>
    <row r="25280" spans="4:33" s="304" customFormat="1" ht="15.75" customHeight="1">
      <c r="D25280" s="305"/>
      <c r="AG25280" s="1954"/>
    </row>
    <row r="25282" spans="4:33" s="304" customFormat="1" ht="15.75" customHeight="1">
      <c r="D25282" s="305"/>
      <c r="AG25282" s="1954"/>
    </row>
    <row r="25284" spans="4:33" s="304" customFormat="1" ht="15.75" customHeight="1">
      <c r="D25284" s="305"/>
      <c r="AG25284" s="1954"/>
    </row>
    <row r="25286" spans="4:33" s="304" customFormat="1" ht="15.75" customHeight="1">
      <c r="D25286" s="305"/>
      <c r="AG25286" s="1954"/>
    </row>
    <row r="25288" spans="4:33" s="304" customFormat="1" ht="15.75" customHeight="1">
      <c r="D25288" s="305"/>
      <c r="AG25288" s="1954"/>
    </row>
    <row r="25290" spans="4:33" s="304" customFormat="1" ht="15.75" customHeight="1">
      <c r="D25290" s="305"/>
      <c r="AG25290" s="1954"/>
    </row>
    <row r="25292" spans="4:33" s="304" customFormat="1" ht="15.75" customHeight="1">
      <c r="D25292" s="305"/>
      <c r="AG25292" s="1954"/>
    </row>
    <row r="25294" spans="4:33" s="304" customFormat="1" ht="15.75" customHeight="1">
      <c r="D25294" s="305"/>
      <c r="AG25294" s="1954"/>
    </row>
    <row r="25296" spans="4:33" s="304" customFormat="1" ht="15.75" customHeight="1">
      <c r="D25296" s="305"/>
      <c r="AG25296" s="1954"/>
    </row>
    <row r="25298" spans="4:33" s="304" customFormat="1" ht="15.75" customHeight="1">
      <c r="D25298" s="305"/>
      <c r="AG25298" s="1954"/>
    </row>
    <row r="25300" spans="4:33" s="304" customFormat="1" ht="15.75" customHeight="1">
      <c r="D25300" s="305"/>
      <c r="AG25300" s="1954"/>
    </row>
    <row r="25302" spans="4:33" s="304" customFormat="1" ht="15.75" customHeight="1">
      <c r="D25302" s="305"/>
      <c r="AG25302" s="1954"/>
    </row>
    <row r="25304" spans="4:33" s="304" customFormat="1" ht="15.75" customHeight="1">
      <c r="D25304" s="305"/>
      <c r="AG25304" s="1954"/>
    </row>
    <row r="25306" spans="4:33" s="304" customFormat="1" ht="15.75" customHeight="1">
      <c r="D25306" s="305"/>
      <c r="AG25306" s="1954"/>
    </row>
    <row r="25308" spans="4:33" s="304" customFormat="1" ht="15.75" customHeight="1">
      <c r="D25308" s="305"/>
      <c r="AG25308" s="1954"/>
    </row>
    <row r="25310" spans="4:33" s="304" customFormat="1" ht="15.75" customHeight="1">
      <c r="D25310" s="305"/>
      <c r="AG25310" s="1954"/>
    </row>
    <row r="25312" spans="4:33" s="304" customFormat="1" ht="15.75" customHeight="1">
      <c r="D25312" s="305"/>
      <c r="AG25312" s="1954"/>
    </row>
    <row r="25314" spans="4:33" s="304" customFormat="1" ht="15.75" customHeight="1">
      <c r="D25314" s="305"/>
      <c r="AG25314" s="1954"/>
    </row>
    <row r="25316" spans="4:33" s="304" customFormat="1" ht="15.75" customHeight="1">
      <c r="D25316" s="305"/>
      <c r="AG25316" s="1954"/>
    </row>
    <row r="25318" spans="4:33" s="304" customFormat="1" ht="15.75" customHeight="1">
      <c r="D25318" s="305"/>
      <c r="AG25318" s="1954"/>
    </row>
    <row r="25320" spans="4:33" s="304" customFormat="1" ht="15.75" customHeight="1">
      <c r="D25320" s="305"/>
      <c r="AG25320" s="1954"/>
    </row>
    <row r="25322" spans="4:33" s="304" customFormat="1" ht="15.75" customHeight="1">
      <c r="D25322" s="305"/>
      <c r="AG25322" s="1954"/>
    </row>
    <row r="25324" spans="4:33" s="304" customFormat="1" ht="15.75" customHeight="1">
      <c r="D25324" s="305"/>
      <c r="AG25324" s="1954"/>
    </row>
    <row r="25326" spans="4:33" s="304" customFormat="1" ht="15.75" customHeight="1">
      <c r="D25326" s="305"/>
      <c r="AG25326" s="1954"/>
    </row>
    <row r="25328" spans="4:33" s="304" customFormat="1" ht="15.75" customHeight="1">
      <c r="D25328" s="305"/>
      <c r="AG25328" s="1954"/>
    </row>
    <row r="25330" spans="4:33" s="304" customFormat="1" ht="15.75" customHeight="1">
      <c r="D25330" s="305"/>
      <c r="AG25330" s="1954"/>
    </row>
    <row r="25332" spans="4:33" s="304" customFormat="1" ht="15.75" customHeight="1">
      <c r="D25332" s="305"/>
      <c r="AG25332" s="1954"/>
    </row>
    <row r="25334" spans="4:33" s="304" customFormat="1" ht="15.75" customHeight="1">
      <c r="D25334" s="305"/>
      <c r="AG25334" s="1954"/>
    </row>
    <row r="25336" spans="4:33" s="304" customFormat="1" ht="15.75" customHeight="1">
      <c r="D25336" s="305"/>
      <c r="AG25336" s="1954"/>
    </row>
    <row r="25338" spans="4:33" s="304" customFormat="1" ht="15.75" customHeight="1">
      <c r="D25338" s="305"/>
      <c r="AG25338" s="1954"/>
    </row>
    <row r="25340" spans="4:33" s="304" customFormat="1" ht="15.75" customHeight="1">
      <c r="D25340" s="305"/>
      <c r="AG25340" s="1954"/>
    </row>
    <row r="25342" spans="4:33" s="304" customFormat="1" ht="15.75" customHeight="1">
      <c r="D25342" s="305"/>
      <c r="AG25342" s="1954"/>
    </row>
    <row r="25344" spans="4:33" s="304" customFormat="1" ht="15.75" customHeight="1">
      <c r="D25344" s="305"/>
      <c r="AG25344" s="1954"/>
    </row>
    <row r="25346" spans="4:33" s="304" customFormat="1" ht="15.75" customHeight="1">
      <c r="D25346" s="305"/>
      <c r="AG25346" s="1954"/>
    </row>
    <row r="25348" spans="4:33" s="304" customFormat="1" ht="15.75" customHeight="1">
      <c r="D25348" s="305"/>
      <c r="AG25348" s="1954"/>
    </row>
    <row r="25350" spans="4:33" s="304" customFormat="1" ht="15.75" customHeight="1">
      <c r="D25350" s="305"/>
      <c r="AG25350" s="1954"/>
    </row>
    <row r="25352" spans="4:33" s="304" customFormat="1" ht="15.75" customHeight="1">
      <c r="D25352" s="305"/>
      <c r="AG25352" s="1954"/>
    </row>
    <row r="25354" spans="4:33" s="304" customFormat="1" ht="15.75" customHeight="1">
      <c r="D25354" s="305"/>
      <c r="AG25354" s="1954"/>
    </row>
    <row r="25356" spans="4:33" s="304" customFormat="1" ht="15.75" customHeight="1">
      <c r="D25356" s="305"/>
      <c r="AG25356" s="1954"/>
    </row>
    <row r="25358" spans="4:33" s="304" customFormat="1" ht="15.75" customHeight="1">
      <c r="D25358" s="305"/>
      <c r="AG25358" s="1954"/>
    </row>
    <row r="25360" spans="4:33" s="304" customFormat="1" ht="15.75" customHeight="1">
      <c r="D25360" s="305"/>
      <c r="AG25360" s="1954"/>
    </row>
    <row r="25362" spans="4:33" s="304" customFormat="1" ht="15.75" customHeight="1">
      <c r="D25362" s="305"/>
      <c r="AG25362" s="1954"/>
    </row>
    <row r="25364" spans="4:33" s="304" customFormat="1" ht="15.75" customHeight="1">
      <c r="D25364" s="305"/>
      <c r="AG25364" s="1954"/>
    </row>
    <row r="25366" spans="4:33" s="304" customFormat="1" ht="15.75" customHeight="1">
      <c r="D25366" s="305"/>
      <c r="AG25366" s="1954"/>
    </row>
    <row r="25368" spans="4:33" s="304" customFormat="1" ht="15.75" customHeight="1">
      <c r="D25368" s="305"/>
      <c r="AG25368" s="1954"/>
    </row>
    <row r="25370" spans="4:33" s="304" customFormat="1" ht="15.75" customHeight="1">
      <c r="D25370" s="305"/>
      <c r="AG25370" s="1954"/>
    </row>
    <row r="25372" spans="4:33" s="304" customFormat="1" ht="15.75" customHeight="1">
      <c r="D25372" s="305"/>
      <c r="AG25372" s="1954"/>
    </row>
    <row r="25374" spans="4:33" s="304" customFormat="1" ht="15.75" customHeight="1">
      <c r="D25374" s="305"/>
      <c r="AG25374" s="1954"/>
    </row>
    <row r="25376" spans="4:33" s="304" customFormat="1" ht="15.75" customHeight="1">
      <c r="D25376" s="305"/>
      <c r="AG25376" s="1954"/>
    </row>
    <row r="25378" spans="4:33" s="304" customFormat="1" ht="15.75" customHeight="1">
      <c r="D25378" s="305"/>
      <c r="AG25378" s="1954"/>
    </row>
    <row r="25380" spans="4:33" s="304" customFormat="1" ht="15.75" customHeight="1">
      <c r="D25380" s="305"/>
      <c r="AG25380" s="1954"/>
    </row>
    <row r="25382" spans="4:33" s="304" customFormat="1" ht="15.75" customHeight="1">
      <c r="D25382" s="305"/>
      <c r="AG25382" s="1954"/>
    </row>
    <row r="25384" spans="4:33" s="304" customFormat="1" ht="15.75" customHeight="1">
      <c r="D25384" s="305"/>
      <c r="AG25384" s="1954"/>
    </row>
    <row r="25386" spans="4:33" s="304" customFormat="1" ht="15.75" customHeight="1">
      <c r="D25386" s="305"/>
      <c r="AG25386" s="1954"/>
    </row>
    <row r="25388" spans="4:33" s="304" customFormat="1" ht="15.75" customHeight="1">
      <c r="D25388" s="305"/>
      <c r="AG25388" s="1954"/>
    </row>
    <row r="25390" spans="4:33" s="304" customFormat="1" ht="15.75" customHeight="1">
      <c r="D25390" s="305"/>
      <c r="AG25390" s="1954"/>
    </row>
    <row r="25392" spans="4:33" s="304" customFormat="1" ht="15.75" customHeight="1">
      <c r="D25392" s="305"/>
      <c r="AG25392" s="1954"/>
    </row>
    <row r="25394" spans="4:33" s="304" customFormat="1" ht="15.75" customHeight="1">
      <c r="D25394" s="305"/>
      <c r="AG25394" s="1954"/>
    </row>
    <row r="25396" spans="4:33" s="304" customFormat="1" ht="15.75" customHeight="1">
      <c r="D25396" s="305"/>
      <c r="AG25396" s="1954"/>
    </row>
    <row r="25398" spans="4:33" s="304" customFormat="1" ht="15.75" customHeight="1">
      <c r="D25398" s="305"/>
      <c r="AG25398" s="1954"/>
    </row>
    <row r="25400" spans="4:33" s="304" customFormat="1" ht="15.75" customHeight="1">
      <c r="D25400" s="305"/>
      <c r="AG25400" s="1954"/>
    </row>
    <row r="25402" spans="4:33" s="304" customFormat="1" ht="15.75" customHeight="1">
      <c r="D25402" s="305"/>
      <c r="AG25402" s="1954"/>
    </row>
    <row r="25404" spans="4:33" s="304" customFormat="1" ht="15.75" customHeight="1">
      <c r="D25404" s="305"/>
      <c r="AG25404" s="1954"/>
    </row>
    <row r="25406" spans="4:33" s="304" customFormat="1" ht="15.75" customHeight="1">
      <c r="D25406" s="305"/>
      <c r="AG25406" s="1954"/>
    </row>
    <row r="25408" spans="4:33" s="304" customFormat="1" ht="15.75" customHeight="1">
      <c r="D25408" s="305"/>
      <c r="AG25408" s="1954"/>
    </row>
    <row r="25410" spans="4:33" s="304" customFormat="1" ht="15.75" customHeight="1">
      <c r="D25410" s="305"/>
      <c r="AG25410" s="1954"/>
    </row>
    <row r="25412" spans="4:33" s="304" customFormat="1" ht="15.75" customHeight="1">
      <c r="D25412" s="305"/>
      <c r="AG25412" s="1954"/>
    </row>
    <row r="25414" spans="4:33" s="304" customFormat="1" ht="15.75" customHeight="1">
      <c r="D25414" s="305"/>
      <c r="AG25414" s="1954"/>
    </row>
    <row r="25416" spans="4:33" s="304" customFormat="1" ht="15.75" customHeight="1">
      <c r="D25416" s="305"/>
      <c r="AG25416" s="1954"/>
    </row>
    <row r="25418" spans="4:33" s="304" customFormat="1" ht="15.75" customHeight="1">
      <c r="D25418" s="305"/>
      <c r="AG25418" s="1954"/>
    </row>
    <row r="25420" spans="4:33" s="304" customFormat="1" ht="15.75" customHeight="1">
      <c r="D25420" s="305"/>
      <c r="AG25420" s="1954"/>
    </row>
    <row r="25422" spans="4:33" s="304" customFormat="1" ht="15.75" customHeight="1">
      <c r="D25422" s="305"/>
      <c r="AG25422" s="1954"/>
    </row>
    <row r="25424" spans="4:33" s="304" customFormat="1" ht="15.75" customHeight="1">
      <c r="D25424" s="305"/>
      <c r="AG25424" s="1954"/>
    </row>
    <row r="25426" spans="4:33" s="304" customFormat="1" ht="15.75" customHeight="1">
      <c r="D25426" s="305"/>
      <c r="AG25426" s="1954"/>
    </row>
    <row r="25428" spans="4:33" s="304" customFormat="1" ht="15.75" customHeight="1">
      <c r="D25428" s="305"/>
      <c r="AG25428" s="1954"/>
    </row>
    <row r="25430" spans="4:33" s="304" customFormat="1" ht="15.75" customHeight="1">
      <c r="D25430" s="305"/>
      <c r="AG25430" s="1954"/>
    </row>
    <row r="25432" spans="4:33" s="304" customFormat="1" ht="15.75" customHeight="1">
      <c r="D25432" s="305"/>
      <c r="AG25432" s="1954"/>
    </row>
    <row r="25434" spans="4:33" s="304" customFormat="1" ht="15.75" customHeight="1">
      <c r="D25434" s="305"/>
      <c r="AG25434" s="1954"/>
    </row>
    <row r="25436" spans="4:33" s="304" customFormat="1" ht="15.75" customHeight="1">
      <c r="D25436" s="305"/>
      <c r="AG25436" s="1954"/>
    </row>
    <row r="25438" spans="4:33" s="304" customFormat="1" ht="15.75" customHeight="1">
      <c r="D25438" s="305"/>
      <c r="AG25438" s="1954"/>
    </row>
    <row r="25440" spans="4:33" s="304" customFormat="1" ht="15.75" customHeight="1">
      <c r="D25440" s="305"/>
      <c r="AG25440" s="1954"/>
    </row>
    <row r="25442" spans="4:33" s="304" customFormat="1" ht="15.75" customHeight="1">
      <c r="D25442" s="305"/>
      <c r="AG25442" s="1954"/>
    </row>
    <row r="25444" spans="4:33" s="304" customFormat="1" ht="15.75" customHeight="1">
      <c r="D25444" s="305"/>
      <c r="AG25444" s="1954"/>
    </row>
    <row r="25446" spans="4:33" s="304" customFormat="1" ht="15.75" customHeight="1">
      <c r="D25446" s="305"/>
      <c r="AG25446" s="1954"/>
    </row>
    <row r="25448" spans="4:33" s="304" customFormat="1" ht="15.75" customHeight="1">
      <c r="D25448" s="305"/>
      <c r="AG25448" s="1954"/>
    </row>
    <row r="25450" spans="4:33" s="304" customFormat="1" ht="15.75" customHeight="1">
      <c r="D25450" s="305"/>
      <c r="AG25450" s="1954"/>
    </row>
    <row r="25452" spans="4:33" s="304" customFormat="1" ht="15.75" customHeight="1">
      <c r="D25452" s="305"/>
      <c r="AG25452" s="1954"/>
    </row>
    <row r="25454" spans="4:33" s="304" customFormat="1" ht="15.75" customHeight="1">
      <c r="D25454" s="305"/>
      <c r="AG25454" s="1954"/>
    </row>
    <row r="25456" spans="4:33" s="304" customFormat="1" ht="15.75" customHeight="1">
      <c r="D25456" s="305"/>
      <c r="AG25456" s="1954"/>
    </row>
    <row r="25458" spans="4:33" s="304" customFormat="1" ht="15.75" customHeight="1">
      <c r="D25458" s="305"/>
      <c r="AG25458" s="1954"/>
    </row>
    <row r="25460" spans="4:33" s="304" customFormat="1" ht="15.75" customHeight="1">
      <c r="D25460" s="305"/>
      <c r="AG25460" s="1954"/>
    </row>
    <row r="25462" spans="4:33" s="304" customFormat="1" ht="15.75" customHeight="1">
      <c r="D25462" s="305"/>
      <c r="AG25462" s="1954"/>
    </row>
    <row r="25464" spans="4:33" s="304" customFormat="1" ht="15.75" customHeight="1">
      <c r="D25464" s="305"/>
      <c r="AG25464" s="1954"/>
    </row>
    <row r="25466" spans="4:33" s="304" customFormat="1" ht="15.75" customHeight="1">
      <c r="D25466" s="305"/>
      <c r="AG25466" s="1954"/>
    </row>
    <row r="25468" spans="4:33" s="304" customFormat="1" ht="15.75" customHeight="1">
      <c r="D25468" s="305"/>
      <c r="AG25468" s="1954"/>
    </row>
    <row r="25470" spans="4:33" s="304" customFormat="1" ht="15.75" customHeight="1">
      <c r="D25470" s="305"/>
      <c r="AG25470" s="1954"/>
    </row>
    <row r="25472" spans="4:33" s="304" customFormat="1" ht="15.75" customHeight="1">
      <c r="D25472" s="305"/>
      <c r="AG25472" s="1954"/>
    </row>
    <row r="25474" spans="4:33" s="304" customFormat="1" ht="15.75" customHeight="1">
      <c r="D25474" s="305"/>
      <c r="AG25474" s="1954"/>
    </row>
    <row r="25476" spans="4:33" s="304" customFormat="1" ht="15.75" customHeight="1">
      <c r="D25476" s="305"/>
      <c r="AG25476" s="1954"/>
    </row>
    <row r="25478" spans="4:33" s="304" customFormat="1" ht="15.75" customHeight="1">
      <c r="D25478" s="305"/>
      <c r="AG25478" s="1954"/>
    </row>
    <row r="25480" spans="4:33" s="304" customFormat="1" ht="15.75" customHeight="1">
      <c r="D25480" s="305"/>
      <c r="AG25480" s="1954"/>
    </row>
    <row r="25482" spans="4:33" s="304" customFormat="1" ht="15.75" customHeight="1">
      <c r="D25482" s="305"/>
      <c r="AG25482" s="1954"/>
    </row>
    <row r="25484" spans="4:33" s="304" customFormat="1" ht="15.75" customHeight="1">
      <c r="D25484" s="305"/>
      <c r="AG25484" s="1954"/>
    </row>
    <row r="25486" spans="4:33" s="304" customFormat="1" ht="15.75" customHeight="1">
      <c r="D25486" s="305"/>
      <c r="AG25486" s="1954"/>
    </row>
    <row r="25488" spans="4:33" s="304" customFormat="1" ht="15.75" customHeight="1">
      <c r="D25488" s="305"/>
      <c r="AG25488" s="1954"/>
    </row>
    <row r="25490" spans="4:33" s="304" customFormat="1" ht="15.75" customHeight="1">
      <c r="D25490" s="305"/>
      <c r="AG25490" s="1954"/>
    </row>
    <row r="25492" spans="4:33" s="304" customFormat="1" ht="15.75" customHeight="1">
      <c r="D25492" s="305"/>
      <c r="AG25492" s="1954"/>
    </row>
    <row r="25494" spans="4:33" s="304" customFormat="1" ht="15.75" customHeight="1">
      <c r="D25494" s="305"/>
      <c r="AG25494" s="1954"/>
    </row>
    <row r="25496" spans="4:33" s="304" customFormat="1" ht="15.75" customHeight="1">
      <c r="D25496" s="305"/>
      <c r="AG25496" s="1954"/>
    </row>
    <row r="25498" spans="4:33" s="304" customFormat="1" ht="15.75" customHeight="1">
      <c r="D25498" s="305"/>
      <c r="AG25498" s="1954"/>
    </row>
    <row r="25500" spans="4:33" s="304" customFormat="1" ht="15.75" customHeight="1">
      <c r="D25500" s="305"/>
      <c r="AG25500" s="1954"/>
    </row>
    <row r="25502" spans="4:33" s="304" customFormat="1" ht="15.75" customHeight="1">
      <c r="D25502" s="305"/>
      <c r="AG25502" s="1954"/>
    </row>
    <row r="25504" spans="4:33" s="304" customFormat="1" ht="15.75" customHeight="1">
      <c r="D25504" s="305"/>
      <c r="AG25504" s="1954"/>
    </row>
    <row r="25506" spans="4:33" s="304" customFormat="1" ht="15.75" customHeight="1">
      <c r="D25506" s="305"/>
      <c r="AG25506" s="1954"/>
    </row>
    <row r="25508" spans="4:33" s="304" customFormat="1" ht="15.75" customHeight="1">
      <c r="D25508" s="305"/>
      <c r="AG25508" s="1954"/>
    </row>
    <row r="25510" spans="4:33" s="304" customFormat="1" ht="15.75" customHeight="1">
      <c r="D25510" s="305"/>
      <c r="AG25510" s="1954"/>
    </row>
    <row r="25512" spans="4:33" s="304" customFormat="1" ht="15.75" customHeight="1">
      <c r="D25512" s="305"/>
      <c r="AG25512" s="1954"/>
    </row>
    <row r="25514" spans="4:33" s="304" customFormat="1" ht="15.75" customHeight="1">
      <c r="D25514" s="305"/>
      <c r="AG25514" s="1954"/>
    </row>
    <row r="25516" spans="4:33" s="304" customFormat="1" ht="15.75" customHeight="1">
      <c r="D25516" s="305"/>
      <c r="AG25516" s="1954"/>
    </row>
    <row r="25518" spans="4:33" s="304" customFormat="1" ht="15.75" customHeight="1">
      <c r="D25518" s="305"/>
      <c r="AG25518" s="1954"/>
    </row>
    <row r="25520" spans="4:33" s="304" customFormat="1" ht="15.75" customHeight="1">
      <c r="D25520" s="305"/>
      <c r="AG25520" s="1954"/>
    </row>
    <row r="25522" spans="4:33" s="304" customFormat="1" ht="15.75" customHeight="1">
      <c r="D25522" s="305"/>
      <c r="AG25522" s="1954"/>
    </row>
    <row r="25524" spans="4:33" s="304" customFormat="1" ht="15.75" customHeight="1">
      <c r="D25524" s="305"/>
      <c r="AG25524" s="1954"/>
    </row>
    <row r="25526" spans="4:33" s="304" customFormat="1" ht="15.75" customHeight="1">
      <c r="D25526" s="305"/>
      <c r="AG25526" s="1954"/>
    </row>
    <row r="25528" spans="4:33" s="304" customFormat="1" ht="15.75" customHeight="1">
      <c r="D25528" s="305"/>
      <c r="AG25528" s="1954"/>
    </row>
    <row r="25530" spans="4:33" s="304" customFormat="1" ht="15.75" customHeight="1">
      <c r="D25530" s="305"/>
      <c r="AG25530" s="1954"/>
    </row>
    <row r="25532" spans="4:33" s="304" customFormat="1" ht="15.75" customHeight="1">
      <c r="D25532" s="305"/>
      <c r="AG25532" s="1954"/>
    </row>
    <row r="25534" spans="4:33" s="304" customFormat="1" ht="15.75" customHeight="1">
      <c r="D25534" s="305"/>
      <c r="AG25534" s="1954"/>
    </row>
    <row r="25536" spans="4:33" s="304" customFormat="1" ht="15.75" customHeight="1">
      <c r="D25536" s="305"/>
      <c r="AG25536" s="1954"/>
    </row>
    <row r="25538" spans="4:33" s="304" customFormat="1" ht="15.75" customHeight="1">
      <c r="D25538" s="305"/>
      <c r="AG25538" s="1954"/>
    </row>
    <row r="25540" spans="4:33" s="304" customFormat="1" ht="15.75" customHeight="1">
      <c r="D25540" s="305"/>
      <c r="AG25540" s="1954"/>
    </row>
    <row r="25542" spans="4:33" s="304" customFormat="1" ht="15.75" customHeight="1">
      <c r="D25542" s="305"/>
      <c r="AG25542" s="1954"/>
    </row>
    <row r="25544" spans="4:33" s="304" customFormat="1" ht="15.75" customHeight="1">
      <c r="D25544" s="305"/>
      <c r="AG25544" s="1954"/>
    </row>
    <row r="25546" spans="4:33" s="304" customFormat="1" ht="15.75" customHeight="1">
      <c r="D25546" s="305"/>
      <c r="AG25546" s="1954"/>
    </row>
    <row r="25548" spans="4:33" s="304" customFormat="1" ht="15.75" customHeight="1">
      <c r="D25548" s="305"/>
      <c r="AG25548" s="1954"/>
    </row>
    <row r="25550" spans="4:33" s="304" customFormat="1" ht="15.75" customHeight="1">
      <c r="D25550" s="305"/>
      <c r="AG25550" s="1954"/>
    </row>
    <row r="25552" spans="4:33" s="304" customFormat="1" ht="15.75" customHeight="1">
      <c r="D25552" s="305"/>
      <c r="AG25552" s="1954"/>
    </row>
    <row r="25554" spans="4:33" s="304" customFormat="1" ht="15.75" customHeight="1">
      <c r="D25554" s="305"/>
      <c r="AG25554" s="1954"/>
    </row>
    <row r="25556" spans="4:33" s="304" customFormat="1" ht="15.75" customHeight="1">
      <c r="D25556" s="305"/>
      <c r="AG25556" s="1954"/>
    </row>
    <row r="25558" spans="4:33" s="304" customFormat="1" ht="15.75" customHeight="1">
      <c r="D25558" s="305"/>
      <c r="AG25558" s="1954"/>
    </row>
    <row r="25560" spans="4:33" s="304" customFormat="1" ht="15.75" customHeight="1">
      <c r="D25560" s="305"/>
      <c r="AG25560" s="1954"/>
    </row>
    <row r="25562" spans="4:33" s="304" customFormat="1" ht="15.75" customHeight="1">
      <c r="D25562" s="305"/>
      <c r="AG25562" s="1954"/>
    </row>
    <row r="25564" spans="4:33" s="304" customFormat="1" ht="15.75" customHeight="1">
      <c r="D25564" s="305"/>
      <c r="AG25564" s="1954"/>
    </row>
    <row r="25566" spans="4:33" s="304" customFormat="1" ht="15.75" customHeight="1">
      <c r="D25566" s="305"/>
      <c r="AG25566" s="1954"/>
    </row>
    <row r="25568" spans="4:33" s="304" customFormat="1" ht="15.75" customHeight="1">
      <c r="D25568" s="305"/>
      <c r="AG25568" s="1954"/>
    </row>
    <row r="25570" spans="4:33" s="304" customFormat="1" ht="15.75" customHeight="1">
      <c r="D25570" s="305"/>
      <c r="AG25570" s="1954"/>
    </row>
    <row r="25572" spans="4:33" s="304" customFormat="1" ht="15.75" customHeight="1">
      <c r="D25572" s="305"/>
      <c r="AG25572" s="1954"/>
    </row>
    <row r="25574" spans="4:33" s="304" customFormat="1" ht="15.75" customHeight="1">
      <c r="D25574" s="305"/>
      <c r="AG25574" s="1954"/>
    </row>
    <row r="25576" spans="4:33" s="304" customFormat="1" ht="15.75" customHeight="1">
      <c r="D25576" s="305"/>
      <c r="AG25576" s="1954"/>
    </row>
    <row r="25578" spans="4:33" s="304" customFormat="1" ht="15.75" customHeight="1">
      <c r="D25578" s="305"/>
      <c r="AG25578" s="1954"/>
    </row>
    <row r="25580" spans="4:33" s="304" customFormat="1" ht="15.75" customHeight="1">
      <c r="D25580" s="305"/>
      <c r="AG25580" s="1954"/>
    </row>
    <row r="25582" spans="4:33" s="304" customFormat="1" ht="15.75" customHeight="1">
      <c r="D25582" s="305"/>
      <c r="AG25582" s="1954"/>
    </row>
    <row r="25584" spans="4:33" s="304" customFormat="1" ht="15.75" customHeight="1">
      <c r="D25584" s="305"/>
      <c r="AG25584" s="1954"/>
    </row>
    <row r="25586" spans="4:33" s="304" customFormat="1" ht="15.75" customHeight="1">
      <c r="D25586" s="305"/>
      <c r="AG25586" s="1954"/>
    </row>
    <row r="25588" spans="4:33" s="304" customFormat="1" ht="15.75" customHeight="1">
      <c r="D25588" s="305"/>
      <c r="AG25588" s="1954"/>
    </row>
    <row r="25590" spans="4:33" s="304" customFormat="1" ht="15.75" customHeight="1">
      <c r="D25590" s="305"/>
      <c r="AG25590" s="1954"/>
    </row>
    <row r="25592" spans="4:33" s="304" customFormat="1" ht="15.75" customHeight="1">
      <c r="D25592" s="305"/>
      <c r="AG25592" s="1954"/>
    </row>
    <row r="25594" spans="4:33" s="304" customFormat="1" ht="15.75" customHeight="1">
      <c r="D25594" s="305"/>
      <c r="AG25594" s="1954"/>
    </row>
    <row r="25596" spans="4:33" s="304" customFormat="1" ht="15.75" customHeight="1">
      <c r="D25596" s="305"/>
      <c r="AG25596" s="1954"/>
    </row>
    <row r="25598" spans="4:33" s="304" customFormat="1" ht="15.75" customHeight="1">
      <c r="D25598" s="305"/>
      <c r="AG25598" s="1954"/>
    </row>
    <row r="25600" spans="4:33" s="304" customFormat="1" ht="15.75" customHeight="1">
      <c r="D25600" s="305"/>
      <c r="AG25600" s="1954"/>
    </row>
    <row r="25602" spans="4:33" s="304" customFormat="1" ht="15.75" customHeight="1">
      <c r="D25602" s="305"/>
      <c r="AG25602" s="1954"/>
    </row>
    <row r="25604" spans="4:33" s="304" customFormat="1" ht="15.75" customHeight="1">
      <c r="D25604" s="305"/>
      <c r="AG25604" s="1954"/>
    </row>
    <row r="25606" spans="4:33" s="304" customFormat="1" ht="15.75" customHeight="1">
      <c r="D25606" s="305"/>
      <c r="AG25606" s="1954"/>
    </row>
    <row r="25608" spans="4:33" s="304" customFormat="1" ht="15.75" customHeight="1">
      <c r="D25608" s="305"/>
      <c r="AG25608" s="1954"/>
    </row>
    <row r="25610" spans="4:33" s="304" customFormat="1" ht="15.75" customHeight="1">
      <c r="D25610" s="305"/>
      <c r="AG25610" s="1954"/>
    </row>
    <row r="25612" spans="4:33" s="304" customFormat="1" ht="15.75" customHeight="1">
      <c r="D25612" s="305"/>
      <c r="AG25612" s="1954"/>
    </row>
    <row r="25614" spans="4:33" s="304" customFormat="1" ht="15.75" customHeight="1">
      <c r="D25614" s="305"/>
      <c r="AG25614" s="1954"/>
    </row>
    <row r="25616" spans="4:33" s="304" customFormat="1" ht="15.75" customHeight="1">
      <c r="D25616" s="305"/>
      <c r="AG25616" s="1954"/>
    </row>
    <row r="25618" spans="4:33" s="304" customFormat="1" ht="15.75" customHeight="1">
      <c r="D25618" s="305"/>
      <c r="AG25618" s="1954"/>
    </row>
    <row r="25620" spans="4:33" s="304" customFormat="1" ht="15.75" customHeight="1">
      <c r="D25620" s="305"/>
      <c r="AG25620" s="1954"/>
    </row>
    <row r="25622" spans="4:33" s="304" customFormat="1" ht="15.75" customHeight="1">
      <c r="D25622" s="305"/>
      <c r="AG25622" s="1954"/>
    </row>
    <row r="25624" spans="4:33" s="304" customFormat="1" ht="15.75" customHeight="1">
      <c r="D25624" s="305"/>
      <c r="AG25624" s="1954"/>
    </row>
    <row r="25626" spans="4:33" s="304" customFormat="1" ht="15.75" customHeight="1">
      <c r="D25626" s="305"/>
      <c r="AG25626" s="1954"/>
    </row>
    <row r="25628" spans="4:33" s="304" customFormat="1" ht="15.75" customHeight="1">
      <c r="D25628" s="305"/>
      <c r="AG25628" s="1954"/>
    </row>
    <row r="25630" spans="4:33" s="304" customFormat="1" ht="15.75" customHeight="1">
      <c r="D25630" s="305"/>
      <c r="AG25630" s="1954"/>
    </row>
    <row r="25632" spans="4:33" s="304" customFormat="1" ht="15.75" customHeight="1">
      <c r="D25632" s="305"/>
      <c r="AG25632" s="1954"/>
    </row>
    <row r="25634" spans="4:33" s="304" customFormat="1" ht="15.75" customHeight="1">
      <c r="D25634" s="305"/>
      <c r="AG25634" s="1954"/>
    </row>
    <row r="25636" spans="4:33" s="304" customFormat="1" ht="15.75" customHeight="1">
      <c r="D25636" s="305"/>
      <c r="AG25636" s="1954"/>
    </row>
    <row r="25638" spans="4:33" s="304" customFormat="1" ht="15.75" customHeight="1">
      <c r="D25638" s="305"/>
      <c r="AG25638" s="1954"/>
    </row>
    <row r="25640" spans="4:33" s="304" customFormat="1" ht="15.75" customHeight="1">
      <c r="D25640" s="305"/>
      <c r="AG25640" s="1954"/>
    </row>
    <row r="25642" spans="4:33" s="304" customFormat="1" ht="15.75" customHeight="1">
      <c r="D25642" s="305"/>
      <c r="AG25642" s="1954"/>
    </row>
    <row r="25644" spans="4:33" s="304" customFormat="1" ht="15.75" customHeight="1">
      <c r="D25644" s="305"/>
      <c r="AG25644" s="1954"/>
    </row>
    <row r="25646" spans="4:33" s="304" customFormat="1" ht="15.75" customHeight="1">
      <c r="D25646" s="305"/>
      <c r="AG25646" s="1954"/>
    </row>
    <row r="25648" spans="4:33" s="304" customFormat="1" ht="15.75" customHeight="1">
      <c r="D25648" s="305"/>
      <c r="AG25648" s="1954"/>
    </row>
    <row r="25650" spans="4:33" s="304" customFormat="1" ht="15.75" customHeight="1">
      <c r="D25650" s="305"/>
      <c r="AG25650" s="1954"/>
    </row>
    <row r="25652" spans="4:33" s="304" customFormat="1" ht="15.75" customHeight="1">
      <c r="D25652" s="305"/>
      <c r="AG25652" s="1954"/>
    </row>
    <row r="25654" spans="4:33" s="304" customFormat="1" ht="15.75" customHeight="1">
      <c r="D25654" s="305"/>
      <c r="AG25654" s="1954"/>
    </row>
    <row r="25656" spans="4:33" s="304" customFormat="1" ht="15.75" customHeight="1">
      <c r="D25656" s="305"/>
      <c r="AG25656" s="1954"/>
    </row>
    <row r="25658" spans="4:33" s="304" customFormat="1" ht="15.75" customHeight="1">
      <c r="D25658" s="305"/>
      <c r="AG25658" s="1954"/>
    </row>
    <row r="25660" spans="4:33" s="304" customFormat="1" ht="15.75" customHeight="1">
      <c r="D25660" s="305"/>
      <c r="AG25660" s="1954"/>
    </row>
    <row r="25662" spans="4:33" s="304" customFormat="1" ht="15.75" customHeight="1">
      <c r="D25662" s="305"/>
      <c r="AG25662" s="1954"/>
    </row>
    <row r="25664" spans="4:33" s="304" customFormat="1" ht="15.75" customHeight="1">
      <c r="D25664" s="305"/>
      <c r="AG25664" s="1954"/>
    </row>
    <row r="25666" spans="4:33" s="304" customFormat="1" ht="15.75" customHeight="1">
      <c r="D25666" s="305"/>
      <c r="AG25666" s="1954"/>
    </row>
    <row r="25668" spans="4:33" s="304" customFormat="1" ht="15.75" customHeight="1">
      <c r="D25668" s="305"/>
      <c r="AG25668" s="1954"/>
    </row>
    <row r="25670" spans="4:33" s="304" customFormat="1" ht="15.75" customHeight="1">
      <c r="D25670" s="305"/>
      <c r="AG25670" s="1954"/>
    </row>
    <row r="25672" spans="4:33" s="304" customFormat="1" ht="15.75" customHeight="1">
      <c r="D25672" s="305"/>
      <c r="AG25672" s="1954"/>
    </row>
    <row r="25674" spans="4:33" s="304" customFormat="1" ht="15.75" customHeight="1">
      <c r="D25674" s="305"/>
      <c r="AG25674" s="1954"/>
    </row>
    <row r="25676" spans="4:33" s="304" customFormat="1" ht="15.75" customHeight="1">
      <c r="D25676" s="305"/>
      <c r="AG25676" s="1954"/>
    </row>
    <row r="25678" spans="4:33" s="304" customFormat="1" ht="15.75" customHeight="1">
      <c r="D25678" s="305"/>
      <c r="AG25678" s="1954"/>
    </row>
    <row r="25680" spans="4:33" s="304" customFormat="1" ht="15.75" customHeight="1">
      <c r="D25680" s="305"/>
      <c r="AG25680" s="1954"/>
    </row>
    <row r="25682" spans="4:33" s="304" customFormat="1" ht="15.75" customHeight="1">
      <c r="D25682" s="305"/>
      <c r="AG25682" s="1954"/>
    </row>
    <row r="25684" spans="4:33" s="304" customFormat="1" ht="15.75" customHeight="1">
      <c r="D25684" s="305"/>
      <c r="AG25684" s="1954"/>
    </row>
    <row r="25686" spans="4:33" s="304" customFormat="1" ht="15.75" customHeight="1">
      <c r="D25686" s="305"/>
      <c r="AG25686" s="1954"/>
    </row>
    <row r="25688" spans="4:33" s="304" customFormat="1" ht="15.75" customHeight="1">
      <c r="D25688" s="305"/>
      <c r="AG25688" s="1954"/>
    </row>
    <row r="25690" spans="4:33" s="304" customFormat="1" ht="15.75" customHeight="1">
      <c r="D25690" s="305"/>
      <c r="AG25690" s="1954"/>
    </row>
    <row r="25692" spans="4:33" s="304" customFormat="1" ht="15.75" customHeight="1">
      <c r="D25692" s="305"/>
      <c r="AG25692" s="1954"/>
    </row>
    <row r="25694" spans="4:33" s="304" customFormat="1" ht="15.75" customHeight="1">
      <c r="D25694" s="305"/>
      <c r="AG25694" s="1954"/>
    </row>
    <row r="25696" spans="4:33" s="304" customFormat="1" ht="15.75" customHeight="1">
      <c r="D25696" s="305"/>
      <c r="AG25696" s="1954"/>
    </row>
    <row r="25698" spans="4:33" s="304" customFormat="1" ht="15.75" customHeight="1">
      <c r="D25698" s="305"/>
      <c r="AG25698" s="1954"/>
    </row>
    <row r="25700" spans="4:33" s="304" customFormat="1" ht="15.75" customHeight="1">
      <c r="D25700" s="305"/>
      <c r="AG25700" s="1954"/>
    </row>
    <row r="25702" spans="4:33" s="304" customFormat="1" ht="15.75" customHeight="1">
      <c r="D25702" s="305"/>
      <c r="AG25702" s="1954"/>
    </row>
    <row r="25704" spans="4:33" s="304" customFormat="1" ht="15.75" customHeight="1">
      <c r="D25704" s="305"/>
      <c r="AG25704" s="1954"/>
    </row>
    <row r="25706" spans="4:33" s="304" customFormat="1" ht="15.75" customHeight="1">
      <c r="D25706" s="305"/>
      <c r="AG25706" s="1954"/>
    </row>
    <row r="25708" spans="4:33" s="304" customFormat="1" ht="15.75" customHeight="1">
      <c r="D25708" s="305"/>
      <c r="AG25708" s="1954"/>
    </row>
    <row r="25710" spans="4:33" s="304" customFormat="1" ht="15.75" customHeight="1">
      <c r="D25710" s="305"/>
      <c r="AG25710" s="1954"/>
    </row>
    <row r="25712" spans="4:33" s="304" customFormat="1" ht="15.75" customHeight="1">
      <c r="D25712" s="305"/>
      <c r="AG25712" s="1954"/>
    </row>
    <row r="25714" spans="4:33" s="304" customFormat="1" ht="15.75" customHeight="1">
      <c r="D25714" s="305"/>
      <c r="AG25714" s="1954"/>
    </row>
    <row r="25716" spans="4:33" s="304" customFormat="1" ht="15.75" customHeight="1">
      <c r="D25716" s="305"/>
      <c r="AG25716" s="1954"/>
    </row>
    <row r="25718" spans="4:33" s="304" customFormat="1" ht="15.75" customHeight="1">
      <c r="D25718" s="305"/>
      <c r="AG25718" s="1954"/>
    </row>
    <row r="25720" spans="4:33" s="304" customFormat="1" ht="15.75" customHeight="1">
      <c r="D25720" s="305"/>
      <c r="AG25720" s="1954"/>
    </row>
    <row r="25722" spans="4:33" s="304" customFormat="1" ht="15.75" customHeight="1">
      <c r="D25722" s="305"/>
      <c r="AG25722" s="1954"/>
    </row>
    <row r="25724" spans="4:33" s="304" customFormat="1" ht="15.75" customHeight="1">
      <c r="D25724" s="305"/>
      <c r="AG25724" s="1954"/>
    </row>
    <row r="25726" spans="4:33" s="304" customFormat="1" ht="15.75" customHeight="1">
      <c r="D25726" s="305"/>
      <c r="AG25726" s="1954"/>
    </row>
    <row r="25728" spans="4:33" s="304" customFormat="1" ht="15.75" customHeight="1">
      <c r="D25728" s="305"/>
      <c r="AG25728" s="1954"/>
    </row>
    <row r="25730" spans="4:33" s="304" customFormat="1" ht="15.75" customHeight="1">
      <c r="D25730" s="305"/>
      <c r="AG25730" s="1954"/>
    </row>
    <row r="25732" spans="4:33" s="304" customFormat="1" ht="15.75" customHeight="1">
      <c r="D25732" s="305"/>
      <c r="AG25732" s="1954"/>
    </row>
    <row r="25734" spans="4:33" s="304" customFormat="1" ht="15.75" customHeight="1">
      <c r="D25734" s="305"/>
      <c r="AG25734" s="1954"/>
    </row>
    <row r="25736" spans="4:33" s="304" customFormat="1" ht="15.75" customHeight="1">
      <c r="D25736" s="305"/>
      <c r="AG25736" s="1954"/>
    </row>
    <row r="25738" spans="4:33" s="304" customFormat="1" ht="15.75" customHeight="1">
      <c r="D25738" s="305"/>
      <c r="AG25738" s="1954"/>
    </row>
    <row r="25740" spans="4:33" s="304" customFormat="1" ht="15.75" customHeight="1">
      <c r="D25740" s="305"/>
      <c r="AG25740" s="1954"/>
    </row>
    <row r="25742" spans="4:33" s="304" customFormat="1" ht="15.75" customHeight="1">
      <c r="D25742" s="305"/>
      <c r="AG25742" s="1954"/>
    </row>
    <row r="25744" spans="4:33" s="304" customFormat="1" ht="15.75" customHeight="1">
      <c r="D25744" s="305"/>
      <c r="AG25744" s="1954"/>
    </row>
    <row r="25746" spans="4:33" s="304" customFormat="1" ht="15.75" customHeight="1">
      <c r="D25746" s="305"/>
      <c r="AG25746" s="1954"/>
    </row>
    <row r="25748" spans="4:33" s="304" customFormat="1" ht="15.75" customHeight="1">
      <c r="D25748" s="305"/>
      <c r="AG25748" s="1954"/>
    </row>
    <row r="25750" spans="4:33" s="304" customFormat="1" ht="15.75" customHeight="1">
      <c r="D25750" s="305"/>
      <c r="AG25750" s="1954"/>
    </row>
    <row r="25752" spans="4:33" s="304" customFormat="1" ht="15.75" customHeight="1">
      <c r="D25752" s="305"/>
      <c r="AG25752" s="1954"/>
    </row>
    <row r="25754" spans="4:33" s="304" customFormat="1" ht="15.75" customHeight="1">
      <c r="D25754" s="305"/>
      <c r="AG25754" s="1954"/>
    </row>
    <row r="25756" spans="4:33" s="304" customFormat="1" ht="15.75" customHeight="1">
      <c r="D25756" s="305"/>
      <c r="AG25756" s="1954"/>
    </row>
    <row r="25758" spans="4:33" s="304" customFormat="1" ht="15.75" customHeight="1">
      <c r="D25758" s="305"/>
      <c r="AG25758" s="1954"/>
    </row>
    <row r="25760" spans="4:33" s="304" customFormat="1" ht="15.75" customHeight="1">
      <c r="D25760" s="305"/>
      <c r="AG25760" s="1954"/>
    </row>
    <row r="25762" spans="4:33" s="304" customFormat="1" ht="15.75" customHeight="1">
      <c r="D25762" s="305"/>
      <c r="AG25762" s="1954"/>
    </row>
    <row r="25764" spans="4:33" s="304" customFormat="1" ht="15.75" customHeight="1">
      <c r="D25764" s="305"/>
      <c r="AG25764" s="1954"/>
    </row>
    <row r="25766" spans="4:33" s="304" customFormat="1" ht="15.75" customHeight="1">
      <c r="D25766" s="305"/>
      <c r="AG25766" s="1954"/>
    </row>
    <row r="25768" spans="4:33" s="304" customFormat="1" ht="15.75" customHeight="1">
      <c r="D25768" s="305"/>
      <c r="AG25768" s="1954"/>
    </row>
    <row r="25770" spans="4:33" s="304" customFormat="1" ht="15.75" customHeight="1">
      <c r="D25770" s="305"/>
      <c r="AG25770" s="1954"/>
    </row>
    <row r="25772" spans="4:33" s="304" customFormat="1" ht="15.75" customHeight="1">
      <c r="D25772" s="305"/>
      <c r="AG25772" s="1954"/>
    </row>
    <row r="25774" spans="4:33" s="304" customFormat="1" ht="15.75" customHeight="1">
      <c r="D25774" s="305"/>
      <c r="AG25774" s="1954"/>
    </row>
    <row r="25776" spans="4:33" s="304" customFormat="1" ht="15.75" customHeight="1">
      <c r="D25776" s="305"/>
      <c r="AG25776" s="1954"/>
    </row>
    <row r="25778" spans="4:33" s="304" customFormat="1" ht="15.75" customHeight="1">
      <c r="D25778" s="305"/>
      <c r="AG25778" s="1954"/>
    </row>
    <row r="25780" spans="4:33" s="304" customFormat="1" ht="15.75" customHeight="1">
      <c r="D25780" s="305"/>
      <c r="AG25780" s="1954"/>
    </row>
    <row r="25782" spans="4:33" s="304" customFormat="1" ht="15.75" customHeight="1">
      <c r="D25782" s="305"/>
      <c r="AG25782" s="1954"/>
    </row>
    <row r="25784" spans="4:33" s="304" customFormat="1" ht="15.75" customHeight="1">
      <c r="D25784" s="305"/>
      <c r="AG25784" s="1954"/>
    </row>
    <row r="25786" spans="4:33" s="304" customFormat="1" ht="15.75" customHeight="1">
      <c r="D25786" s="305"/>
      <c r="AG25786" s="1954"/>
    </row>
    <row r="25788" spans="4:33" s="304" customFormat="1" ht="15.75" customHeight="1">
      <c r="D25788" s="305"/>
      <c r="AG25788" s="1954"/>
    </row>
    <row r="25790" spans="4:33" s="304" customFormat="1" ht="15.75" customHeight="1">
      <c r="D25790" s="305"/>
      <c r="AG25790" s="1954"/>
    </row>
    <row r="25792" spans="4:33" s="304" customFormat="1" ht="15.75" customHeight="1">
      <c r="D25792" s="305"/>
      <c r="AG25792" s="1954"/>
    </row>
    <row r="25794" spans="4:33" s="304" customFormat="1" ht="15.75" customHeight="1">
      <c r="D25794" s="305"/>
      <c r="AG25794" s="1954"/>
    </row>
    <row r="25796" spans="4:33" s="304" customFormat="1" ht="15.75" customHeight="1">
      <c r="D25796" s="305"/>
      <c r="AG25796" s="1954"/>
    </row>
    <row r="25798" spans="4:33" s="304" customFormat="1" ht="15.75" customHeight="1">
      <c r="D25798" s="305"/>
      <c r="AG25798" s="1954"/>
    </row>
    <row r="25800" spans="4:33" s="304" customFormat="1" ht="15.75" customHeight="1">
      <c r="D25800" s="305"/>
      <c r="AG25800" s="1954"/>
    </row>
    <row r="25802" spans="4:33" s="304" customFormat="1" ht="15.75" customHeight="1">
      <c r="D25802" s="305"/>
      <c r="AG25802" s="1954"/>
    </row>
    <row r="25804" spans="4:33" s="304" customFormat="1" ht="15.75" customHeight="1">
      <c r="D25804" s="305"/>
      <c r="AG25804" s="1954"/>
    </row>
    <row r="25806" spans="4:33" s="304" customFormat="1" ht="15.75" customHeight="1">
      <c r="D25806" s="305"/>
      <c r="AG25806" s="1954"/>
    </row>
    <row r="25808" spans="4:33" s="304" customFormat="1" ht="15.75" customHeight="1">
      <c r="D25808" s="305"/>
      <c r="AG25808" s="1954"/>
    </row>
    <row r="25810" spans="4:33" s="304" customFormat="1" ht="15.75" customHeight="1">
      <c r="D25810" s="305"/>
      <c r="AG25810" s="1954"/>
    </row>
    <row r="25812" spans="4:33" s="304" customFormat="1" ht="15.75" customHeight="1">
      <c r="D25812" s="305"/>
      <c r="AG25812" s="1954"/>
    </row>
    <row r="25814" spans="4:33" s="304" customFormat="1" ht="15.75" customHeight="1">
      <c r="D25814" s="305"/>
      <c r="AG25814" s="1954"/>
    </row>
    <row r="25816" spans="4:33" s="304" customFormat="1" ht="15.75" customHeight="1">
      <c r="D25816" s="305"/>
      <c r="AG25816" s="1954"/>
    </row>
    <row r="25818" spans="4:33" s="304" customFormat="1" ht="15.75" customHeight="1">
      <c r="D25818" s="305"/>
      <c r="AG25818" s="1954"/>
    </row>
    <row r="25820" spans="4:33" s="304" customFormat="1" ht="15.75" customHeight="1">
      <c r="D25820" s="305"/>
      <c r="AG25820" s="1954"/>
    </row>
    <row r="25822" spans="4:33" s="304" customFormat="1" ht="15.75" customHeight="1">
      <c r="D25822" s="305"/>
      <c r="AG25822" s="1954"/>
    </row>
    <row r="25824" spans="4:33" s="304" customFormat="1" ht="15.75" customHeight="1">
      <c r="D25824" s="305"/>
      <c r="AG25824" s="1954"/>
    </row>
    <row r="25826" spans="4:33" s="304" customFormat="1" ht="15.75" customHeight="1">
      <c r="D25826" s="305"/>
      <c r="AG25826" s="1954"/>
    </row>
    <row r="25828" spans="4:33" s="304" customFormat="1" ht="15.75" customHeight="1">
      <c r="D25828" s="305"/>
      <c r="AG25828" s="1954"/>
    </row>
    <row r="25830" spans="4:33" s="304" customFormat="1" ht="15.75" customHeight="1">
      <c r="D25830" s="305"/>
      <c r="AG25830" s="1954"/>
    </row>
    <row r="25832" spans="4:33" s="304" customFormat="1" ht="15.75" customHeight="1">
      <c r="D25832" s="305"/>
      <c r="AG25832" s="1954"/>
    </row>
    <row r="25834" spans="4:33" s="304" customFormat="1" ht="15.75" customHeight="1">
      <c r="D25834" s="305"/>
      <c r="AG25834" s="1954"/>
    </row>
    <row r="25836" spans="4:33" s="304" customFormat="1" ht="15.75" customHeight="1">
      <c r="D25836" s="305"/>
      <c r="AG25836" s="1954"/>
    </row>
    <row r="25838" spans="4:33" s="304" customFormat="1" ht="15.75" customHeight="1">
      <c r="D25838" s="305"/>
      <c r="AG25838" s="1954"/>
    </row>
    <row r="25840" spans="4:33" s="304" customFormat="1" ht="15.75" customHeight="1">
      <c r="D25840" s="305"/>
      <c r="AG25840" s="1954"/>
    </row>
    <row r="25842" spans="4:33" s="304" customFormat="1" ht="15.75" customHeight="1">
      <c r="D25842" s="305"/>
      <c r="AG25842" s="1954"/>
    </row>
    <row r="25844" spans="4:33" s="304" customFormat="1" ht="15.75" customHeight="1">
      <c r="D25844" s="305"/>
      <c r="AG25844" s="1954"/>
    </row>
    <row r="25846" spans="4:33" s="304" customFormat="1" ht="15.75" customHeight="1">
      <c r="D25846" s="305"/>
      <c r="AG25846" s="1954"/>
    </row>
    <row r="25848" spans="4:33" s="304" customFormat="1" ht="15.75" customHeight="1">
      <c r="D25848" s="305"/>
      <c r="AG25848" s="1954"/>
    </row>
    <row r="25850" spans="4:33" s="304" customFormat="1" ht="15.75" customHeight="1">
      <c r="D25850" s="305"/>
      <c r="AG25850" s="1954"/>
    </row>
    <row r="25852" spans="4:33" s="304" customFormat="1" ht="15.75" customHeight="1">
      <c r="D25852" s="305"/>
      <c r="AG25852" s="1954"/>
    </row>
    <row r="25854" spans="4:33" s="304" customFormat="1" ht="15.75" customHeight="1">
      <c r="D25854" s="305"/>
      <c r="AG25854" s="1954"/>
    </row>
    <row r="25856" spans="4:33" s="304" customFormat="1" ht="15.75" customHeight="1">
      <c r="D25856" s="305"/>
      <c r="AG25856" s="1954"/>
    </row>
    <row r="25858" spans="4:33" s="304" customFormat="1" ht="15.75" customHeight="1">
      <c r="D25858" s="305"/>
      <c r="AG25858" s="1954"/>
    </row>
    <row r="25860" spans="4:33" s="304" customFormat="1" ht="15.75" customHeight="1">
      <c r="D25860" s="305"/>
      <c r="AG25860" s="1954"/>
    </row>
    <row r="25862" spans="4:33" s="304" customFormat="1" ht="15.75" customHeight="1">
      <c r="D25862" s="305"/>
      <c r="AG25862" s="1954"/>
    </row>
    <row r="25864" spans="4:33" s="304" customFormat="1" ht="15.75" customHeight="1">
      <c r="D25864" s="305"/>
      <c r="AG25864" s="1954"/>
    </row>
    <row r="25866" spans="4:33" s="304" customFormat="1" ht="15.75" customHeight="1">
      <c r="D25866" s="305"/>
      <c r="AG25866" s="1954"/>
    </row>
    <row r="25868" spans="4:33" s="304" customFormat="1" ht="15.75" customHeight="1">
      <c r="D25868" s="305"/>
      <c r="AG25868" s="1954"/>
    </row>
    <row r="25870" spans="4:33" s="304" customFormat="1" ht="15.75" customHeight="1">
      <c r="D25870" s="305"/>
      <c r="AG25870" s="1954"/>
    </row>
    <row r="25872" spans="4:33" s="304" customFormat="1" ht="15.75" customHeight="1">
      <c r="D25872" s="305"/>
      <c r="AG25872" s="1954"/>
    </row>
    <row r="25874" spans="4:33" s="304" customFormat="1" ht="15.75" customHeight="1">
      <c r="D25874" s="305"/>
      <c r="AG25874" s="1954"/>
    </row>
    <row r="25876" spans="4:33" s="304" customFormat="1" ht="15.75" customHeight="1">
      <c r="D25876" s="305"/>
      <c r="AG25876" s="1954"/>
    </row>
    <row r="25878" spans="4:33" s="304" customFormat="1" ht="15.75" customHeight="1">
      <c r="D25878" s="305"/>
      <c r="AG25878" s="1954"/>
    </row>
    <row r="25880" spans="4:33" s="304" customFormat="1" ht="15.75" customHeight="1">
      <c r="D25880" s="305"/>
      <c r="AG25880" s="1954"/>
    </row>
    <row r="25882" spans="4:33" s="304" customFormat="1" ht="15.75" customHeight="1">
      <c r="D25882" s="305"/>
      <c r="AG25882" s="1954"/>
    </row>
    <row r="25884" spans="4:33" s="304" customFormat="1" ht="15.75" customHeight="1">
      <c r="D25884" s="305"/>
      <c r="AG25884" s="1954"/>
    </row>
    <row r="25886" spans="4:33" s="304" customFormat="1" ht="15.75" customHeight="1">
      <c r="D25886" s="305"/>
      <c r="AG25886" s="1954"/>
    </row>
    <row r="25888" spans="4:33" s="304" customFormat="1" ht="15.75" customHeight="1">
      <c r="D25888" s="305"/>
      <c r="AG25888" s="1954"/>
    </row>
    <row r="25890" spans="4:33" s="304" customFormat="1" ht="15.75" customHeight="1">
      <c r="D25890" s="305"/>
      <c r="AG25890" s="1954"/>
    </row>
    <row r="25892" spans="4:33" s="304" customFormat="1" ht="15.75" customHeight="1">
      <c r="D25892" s="305"/>
      <c r="AG25892" s="1954"/>
    </row>
    <row r="25894" spans="4:33" s="304" customFormat="1" ht="15.75" customHeight="1">
      <c r="D25894" s="305"/>
      <c r="AG25894" s="1954"/>
    </row>
    <row r="25896" spans="4:33" s="304" customFormat="1" ht="15.75" customHeight="1">
      <c r="D25896" s="305"/>
      <c r="AG25896" s="1954"/>
    </row>
    <row r="25898" spans="4:33" s="304" customFormat="1" ht="15.75" customHeight="1">
      <c r="D25898" s="305"/>
      <c r="AG25898" s="1954"/>
    </row>
    <row r="25900" spans="4:33" s="304" customFormat="1" ht="15.75" customHeight="1">
      <c r="D25900" s="305"/>
      <c r="AG25900" s="1954"/>
    </row>
    <row r="25902" spans="4:33" s="304" customFormat="1" ht="15.75" customHeight="1">
      <c r="D25902" s="305"/>
      <c r="AG25902" s="1954"/>
    </row>
    <row r="25904" spans="4:33" s="304" customFormat="1" ht="15.75" customHeight="1">
      <c r="D25904" s="305"/>
      <c r="AG25904" s="1954"/>
    </row>
    <row r="25906" spans="4:33" s="304" customFormat="1" ht="15.75" customHeight="1">
      <c r="D25906" s="305"/>
      <c r="AG25906" s="1954"/>
    </row>
    <row r="25908" spans="4:33" s="304" customFormat="1" ht="15.75" customHeight="1">
      <c r="D25908" s="305"/>
      <c r="AG25908" s="1954"/>
    </row>
    <row r="25910" spans="4:33" s="304" customFormat="1" ht="15.75" customHeight="1">
      <c r="D25910" s="305"/>
      <c r="AG25910" s="1954"/>
    </row>
    <row r="25912" spans="4:33" s="304" customFormat="1" ht="15.75" customHeight="1">
      <c r="D25912" s="305"/>
      <c r="AG25912" s="1954"/>
    </row>
    <row r="25914" spans="4:33" s="304" customFormat="1" ht="15.75" customHeight="1">
      <c r="D25914" s="305"/>
      <c r="AG25914" s="1954"/>
    </row>
    <row r="25916" spans="4:33" s="304" customFormat="1" ht="15.75" customHeight="1">
      <c r="D25916" s="305"/>
      <c r="AG25916" s="1954"/>
    </row>
    <row r="25918" spans="4:33" s="304" customFormat="1" ht="15.75" customHeight="1">
      <c r="D25918" s="305"/>
      <c r="AG25918" s="1954"/>
    </row>
    <row r="25920" spans="4:33" s="304" customFormat="1" ht="15.75" customHeight="1">
      <c r="D25920" s="305"/>
      <c r="AG25920" s="1954"/>
    </row>
    <row r="25922" spans="4:33" s="304" customFormat="1" ht="15.75" customHeight="1">
      <c r="D25922" s="305"/>
      <c r="AG25922" s="1954"/>
    </row>
    <row r="25924" spans="4:33" s="304" customFormat="1" ht="15.75" customHeight="1">
      <c r="D25924" s="305"/>
      <c r="AG25924" s="1954"/>
    </row>
    <row r="25926" spans="4:33" s="304" customFormat="1" ht="15.75" customHeight="1">
      <c r="D25926" s="305"/>
      <c r="AG25926" s="1954"/>
    </row>
    <row r="25928" spans="4:33" s="304" customFormat="1" ht="15.75" customHeight="1">
      <c r="D25928" s="305"/>
      <c r="AG25928" s="1954"/>
    </row>
    <row r="25930" spans="4:33" s="304" customFormat="1" ht="15.75" customHeight="1">
      <c r="D25930" s="305"/>
      <c r="AG25930" s="1954"/>
    </row>
    <row r="25932" spans="4:33" s="304" customFormat="1" ht="15.75" customHeight="1">
      <c r="D25932" s="305"/>
      <c r="AG25932" s="1954"/>
    </row>
    <row r="25934" spans="4:33" s="304" customFormat="1" ht="15.75" customHeight="1">
      <c r="D25934" s="305"/>
      <c r="AG25934" s="1954"/>
    </row>
    <row r="25936" spans="4:33" s="304" customFormat="1" ht="15.75" customHeight="1">
      <c r="D25936" s="305"/>
      <c r="AG25936" s="1954"/>
    </row>
    <row r="25938" spans="4:33" s="304" customFormat="1" ht="15.75" customHeight="1">
      <c r="D25938" s="305"/>
      <c r="AG25938" s="1954"/>
    </row>
    <row r="25940" spans="4:33" s="304" customFormat="1" ht="15.75" customHeight="1">
      <c r="D25940" s="305"/>
      <c r="AG25940" s="1954"/>
    </row>
    <row r="25942" spans="4:33" s="304" customFormat="1" ht="15.75" customHeight="1">
      <c r="D25942" s="305"/>
      <c r="AG25942" s="1954"/>
    </row>
    <row r="25944" spans="4:33" s="304" customFormat="1" ht="15.75" customHeight="1">
      <c r="D25944" s="305"/>
      <c r="AG25944" s="1954"/>
    </row>
    <row r="25946" spans="4:33" s="304" customFormat="1" ht="15.75" customHeight="1">
      <c r="D25946" s="305"/>
      <c r="AG25946" s="1954"/>
    </row>
    <row r="25948" spans="4:33" s="304" customFormat="1" ht="15.75" customHeight="1">
      <c r="D25948" s="305"/>
      <c r="AG25948" s="1954"/>
    </row>
    <row r="25950" spans="4:33" s="304" customFormat="1" ht="15.75" customHeight="1">
      <c r="D25950" s="305"/>
      <c r="AG25950" s="1954"/>
    </row>
    <row r="25952" spans="4:33" s="304" customFormat="1" ht="15.75" customHeight="1">
      <c r="D25952" s="305"/>
      <c r="AG25952" s="1954"/>
    </row>
    <row r="25954" spans="4:33" s="304" customFormat="1" ht="15.75" customHeight="1">
      <c r="D25954" s="305"/>
      <c r="AG25954" s="1954"/>
    </row>
    <row r="25956" spans="4:33" s="304" customFormat="1" ht="15.75" customHeight="1">
      <c r="D25956" s="305"/>
      <c r="AG25956" s="1954"/>
    </row>
    <row r="25958" spans="4:33" s="304" customFormat="1" ht="15.75" customHeight="1">
      <c r="D25958" s="305"/>
      <c r="AG25958" s="1954"/>
    </row>
    <row r="25960" spans="4:33" s="304" customFormat="1" ht="15.75" customHeight="1">
      <c r="D25960" s="305"/>
      <c r="AG25960" s="1954"/>
    </row>
    <row r="25962" spans="4:33" s="304" customFormat="1" ht="15.75" customHeight="1">
      <c r="D25962" s="305"/>
      <c r="AG25962" s="1954"/>
    </row>
    <row r="25964" spans="4:33" s="304" customFormat="1" ht="15.75" customHeight="1">
      <c r="D25964" s="305"/>
      <c r="AG25964" s="1954"/>
    </row>
    <row r="25966" spans="4:33" s="304" customFormat="1" ht="15.75" customHeight="1">
      <c r="D25966" s="305"/>
      <c r="AG25966" s="1954"/>
    </row>
    <row r="25968" spans="4:33" s="304" customFormat="1" ht="15.75" customHeight="1">
      <c r="D25968" s="305"/>
      <c r="AG25968" s="1954"/>
    </row>
    <row r="25970" spans="4:33" s="304" customFormat="1" ht="15.75" customHeight="1">
      <c r="D25970" s="305"/>
      <c r="AG25970" s="1954"/>
    </row>
    <row r="25972" spans="4:33" s="304" customFormat="1" ht="15.75" customHeight="1">
      <c r="D25972" s="305"/>
      <c r="AG25972" s="1954"/>
    </row>
    <row r="25974" spans="4:33" s="304" customFormat="1" ht="15.75" customHeight="1">
      <c r="D25974" s="305"/>
      <c r="AG25974" s="1954"/>
    </row>
    <row r="25976" spans="4:33" s="304" customFormat="1" ht="15.75" customHeight="1">
      <c r="D25976" s="305"/>
      <c r="AG25976" s="1954"/>
    </row>
    <row r="25978" spans="4:33" s="304" customFormat="1" ht="15.75" customHeight="1">
      <c r="D25978" s="305"/>
      <c r="AG25978" s="1954"/>
    </row>
    <row r="25980" spans="4:33" s="304" customFormat="1" ht="15.75" customHeight="1">
      <c r="D25980" s="305"/>
      <c r="AG25980" s="1954"/>
    </row>
    <row r="25982" spans="4:33" s="304" customFormat="1" ht="15.75" customHeight="1">
      <c r="D25982" s="305"/>
      <c r="AG25982" s="1954"/>
    </row>
    <row r="25984" spans="4:33" s="304" customFormat="1" ht="15.75" customHeight="1">
      <c r="D25984" s="305"/>
      <c r="AG25984" s="1954"/>
    </row>
    <row r="25986" spans="4:33" s="304" customFormat="1" ht="15.75" customHeight="1">
      <c r="D25986" s="305"/>
      <c r="AG25986" s="1954"/>
    </row>
    <row r="25988" spans="4:33" s="304" customFormat="1" ht="15.75" customHeight="1">
      <c r="D25988" s="305"/>
      <c r="AG25988" s="1954"/>
    </row>
    <row r="25990" spans="4:33" s="304" customFormat="1" ht="15.75" customHeight="1">
      <c r="D25990" s="305"/>
      <c r="AG25990" s="1954"/>
    </row>
    <row r="25992" spans="4:33" s="304" customFormat="1" ht="15.75" customHeight="1">
      <c r="D25992" s="305"/>
      <c r="AG25992" s="1954"/>
    </row>
    <row r="25994" spans="4:33" s="304" customFormat="1" ht="15.75" customHeight="1">
      <c r="D25994" s="305"/>
      <c r="AG25994" s="1954"/>
    </row>
    <row r="25996" spans="4:33" s="304" customFormat="1" ht="15.75" customHeight="1">
      <c r="D25996" s="305"/>
      <c r="AG25996" s="1954"/>
    </row>
    <row r="25998" spans="4:33" s="304" customFormat="1" ht="15.75" customHeight="1">
      <c r="D25998" s="305"/>
      <c r="AG25998" s="1954"/>
    </row>
    <row r="26000" spans="4:33" s="304" customFormat="1" ht="15.75" customHeight="1">
      <c r="D26000" s="305"/>
      <c r="AG26000" s="1954"/>
    </row>
    <row r="26002" spans="4:33" s="304" customFormat="1" ht="15.75" customHeight="1">
      <c r="D26002" s="305"/>
      <c r="AG26002" s="1954"/>
    </row>
    <row r="26004" spans="4:33" s="304" customFormat="1" ht="15.75" customHeight="1">
      <c r="D26004" s="305"/>
      <c r="AG26004" s="1954"/>
    </row>
    <row r="26006" spans="4:33" s="304" customFormat="1" ht="15.75" customHeight="1">
      <c r="D26006" s="305"/>
      <c r="AG26006" s="1954"/>
    </row>
    <row r="26008" spans="4:33" s="304" customFormat="1" ht="15.75" customHeight="1">
      <c r="D26008" s="305"/>
      <c r="AG26008" s="1954"/>
    </row>
    <row r="26010" spans="4:33" s="304" customFormat="1" ht="15.75" customHeight="1">
      <c r="D26010" s="305"/>
      <c r="AG26010" s="1954"/>
    </row>
    <row r="26012" spans="4:33" s="304" customFormat="1" ht="15.75" customHeight="1">
      <c r="D26012" s="305"/>
      <c r="AG26012" s="1954"/>
    </row>
    <row r="26014" spans="4:33" s="304" customFormat="1" ht="15.75" customHeight="1">
      <c r="D26014" s="305"/>
      <c r="AG26014" s="1954"/>
    </row>
    <row r="26016" spans="4:33" s="304" customFormat="1" ht="15.75" customHeight="1">
      <c r="D26016" s="305"/>
      <c r="AG26016" s="1954"/>
    </row>
    <row r="26018" spans="4:33" s="304" customFormat="1" ht="15.75" customHeight="1">
      <c r="D26018" s="305"/>
      <c r="AG26018" s="1954"/>
    </row>
    <row r="26020" spans="4:33" s="304" customFormat="1" ht="15.75" customHeight="1">
      <c r="D26020" s="305"/>
      <c r="AG26020" s="1954"/>
    </row>
    <row r="26022" spans="4:33" s="304" customFormat="1" ht="15.75" customHeight="1">
      <c r="D26022" s="305"/>
      <c r="AG26022" s="1954"/>
    </row>
    <row r="26024" spans="4:33" s="304" customFormat="1" ht="15.75" customHeight="1">
      <c r="D26024" s="305"/>
      <c r="AG26024" s="1954"/>
    </row>
    <row r="26026" spans="4:33" s="304" customFormat="1" ht="15.75" customHeight="1">
      <c r="D26026" s="305"/>
      <c r="AG26026" s="1954"/>
    </row>
    <row r="26028" spans="4:33" s="304" customFormat="1" ht="15.75" customHeight="1">
      <c r="D26028" s="305"/>
      <c r="AG26028" s="1954"/>
    </row>
    <row r="26030" spans="4:33" s="304" customFormat="1" ht="15.75" customHeight="1">
      <c r="D26030" s="305"/>
      <c r="AG26030" s="1954"/>
    </row>
    <row r="26032" spans="4:33" s="304" customFormat="1" ht="15.75" customHeight="1">
      <c r="D26032" s="305"/>
      <c r="AG26032" s="1954"/>
    </row>
    <row r="26034" spans="4:33" s="304" customFormat="1" ht="15.75" customHeight="1">
      <c r="D26034" s="305"/>
      <c r="AG26034" s="1954"/>
    </row>
    <row r="26036" spans="4:33" s="304" customFormat="1" ht="15.75" customHeight="1">
      <c r="D26036" s="305"/>
      <c r="AG26036" s="1954"/>
    </row>
    <row r="26038" spans="4:33" s="304" customFormat="1" ht="15.75" customHeight="1">
      <c r="D26038" s="305"/>
      <c r="AG26038" s="1954"/>
    </row>
    <row r="26040" spans="4:33" s="304" customFormat="1" ht="15.75" customHeight="1">
      <c r="D26040" s="305"/>
      <c r="AG26040" s="1954"/>
    </row>
    <row r="26042" spans="4:33" s="304" customFormat="1" ht="15.75" customHeight="1">
      <c r="D26042" s="305"/>
      <c r="AG26042" s="1954"/>
    </row>
    <row r="26044" spans="4:33" s="304" customFormat="1" ht="15.75" customHeight="1">
      <c r="D26044" s="305"/>
      <c r="AG26044" s="1954"/>
    </row>
    <row r="26046" spans="4:33" s="304" customFormat="1" ht="15.75" customHeight="1">
      <c r="D26046" s="305"/>
      <c r="AG26046" s="1954"/>
    </row>
    <row r="26048" spans="4:33" s="304" customFormat="1" ht="15.75" customHeight="1">
      <c r="D26048" s="305"/>
      <c r="AG26048" s="1954"/>
    </row>
    <row r="26050" spans="4:33" s="304" customFormat="1" ht="15.75" customHeight="1">
      <c r="D26050" s="305"/>
      <c r="AG26050" s="1954"/>
    </row>
    <row r="26052" spans="4:33" s="304" customFormat="1" ht="15.75" customHeight="1">
      <c r="D26052" s="305"/>
      <c r="AG26052" s="1954"/>
    </row>
    <row r="26054" spans="4:33" s="304" customFormat="1" ht="15.75" customHeight="1">
      <c r="D26054" s="305"/>
      <c r="AG26054" s="1954"/>
    </row>
    <row r="26056" spans="4:33" s="304" customFormat="1" ht="15.75" customHeight="1">
      <c r="D26056" s="305"/>
      <c r="AG26056" s="1954"/>
    </row>
    <row r="26058" spans="4:33" s="304" customFormat="1" ht="15.75" customHeight="1">
      <c r="D26058" s="305"/>
      <c r="AG26058" s="1954"/>
    </row>
    <row r="26060" spans="4:33" s="304" customFormat="1" ht="15.75" customHeight="1">
      <c r="D26060" s="305"/>
      <c r="AG26060" s="1954"/>
    </row>
    <row r="26062" spans="4:33" s="304" customFormat="1" ht="15.75" customHeight="1">
      <c r="D26062" s="305"/>
      <c r="AG26062" s="1954"/>
    </row>
    <row r="26064" spans="4:33" s="304" customFormat="1" ht="15.75" customHeight="1">
      <c r="D26064" s="305"/>
      <c r="AG26064" s="1954"/>
    </row>
    <row r="26066" spans="4:33" s="304" customFormat="1" ht="15.75" customHeight="1">
      <c r="D26066" s="305"/>
      <c r="AG26066" s="1954"/>
    </row>
    <row r="26068" spans="4:33" s="304" customFormat="1" ht="15.75" customHeight="1">
      <c r="D26068" s="305"/>
      <c r="AG26068" s="1954"/>
    </row>
    <row r="26070" spans="4:33" s="304" customFormat="1" ht="15.75" customHeight="1">
      <c r="D26070" s="305"/>
      <c r="AG26070" s="1954"/>
    </row>
    <row r="26072" spans="4:33" s="304" customFormat="1" ht="15.75" customHeight="1">
      <c r="D26072" s="305"/>
      <c r="AG26072" s="1954"/>
    </row>
    <row r="26074" spans="4:33" s="304" customFormat="1" ht="15.75" customHeight="1">
      <c r="D26074" s="305"/>
      <c r="AG26074" s="1954"/>
    </row>
    <row r="26076" spans="4:33" s="304" customFormat="1" ht="15.75" customHeight="1">
      <c r="D26076" s="305"/>
      <c r="AG26076" s="1954"/>
    </row>
    <row r="26078" spans="4:33" s="304" customFormat="1" ht="15.75" customHeight="1">
      <c r="D26078" s="305"/>
      <c r="AG26078" s="1954"/>
    </row>
    <row r="26080" spans="4:33" s="304" customFormat="1" ht="15.75" customHeight="1">
      <c r="D26080" s="305"/>
      <c r="AG26080" s="1954"/>
    </row>
    <row r="26082" spans="4:33" s="304" customFormat="1" ht="15.75" customHeight="1">
      <c r="D26082" s="305"/>
      <c r="AG26082" s="1954"/>
    </row>
    <row r="26084" spans="4:33" s="304" customFormat="1" ht="15.75" customHeight="1">
      <c r="D26084" s="305"/>
      <c r="AG26084" s="1954"/>
    </row>
    <row r="26086" spans="4:33" s="304" customFormat="1" ht="15.75" customHeight="1">
      <c r="D26086" s="305"/>
      <c r="AG26086" s="1954"/>
    </row>
    <row r="26088" spans="4:33" s="304" customFormat="1" ht="15.75" customHeight="1">
      <c r="D26088" s="305"/>
      <c r="AG26088" s="1954"/>
    </row>
    <row r="26090" spans="4:33" s="304" customFormat="1" ht="15.75" customHeight="1">
      <c r="D26090" s="305"/>
      <c r="AG26090" s="1954"/>
    </row>
    <row r="26092" spans="4:33" s="304" customFormat="1" ht="15.75" customHeight="1">
      <c r="D26092" s="305"/>
      <c r="AG26092" s="1954"/>
    </row>
    <row r="26094" spans="4:33" s="304" customFormat="1" ht="15.75" customHeight="1">
      <c r="D26094" s="305"/>
      <c r="AG26094" s="1954"/>
    </row>
    <row r="26096" spans="4:33" s="304" customFormat="1" ht="15.75" customHeight="1">
      <c r="D26096" s="305"/>
      <c r="AG26096" s="1954"/>
    </row>
    <row r="26098" spans="4:33" s="304" customFormat="1" ht="15.75" customHeight="1">
      <c r="D26098" s="305"/>
      <c r="AG26098" s="1954"/>
    </row>
    <row r="26100" spans="4:33" s="304" customFormat="1" ht="15.75" customHeight="1">
      <c r="D26100" s="305"/>
      <c r="AG26100" s="1954"/>
    </row>
    <row r="26102" spans="4:33" s="304" customFormat="1" ht="15.75" customHeight="1">
      <c r="D26102" s="305"/>
      <c r="AG26102" s="1954"/>
    </row>
    <row r="26104" spans="4:33" s="304" customFormat="1" ht="15.75" customHeight="1">
      <c r="D26104" s="305"/>
      <c r="AG26104" s="1954"/>
    </row>
    <row r="26106" spans="4:33" s="304" customFormat="1" ht="15.75" customHeight="1">
      <c r="D26106" s="305"/>
      <c r="AG26106" s="1954"/>
    </row>
    <row r="26108" spans="4:33" s="304" customFormat="1" ht="15.75" customHeight="1">
      <c r="D26108" s="305"/>
      <c r="AG26108" s="1954"/>
    </row>
    <row r="26110" spans="4:33" s="304" customFormat="1" ht="15.75" customHeight="1">
      <c r="D26110" s="305"/>
      <c r="AG26110" s="1954"/>
    </row>
    <row r="26112" spans="4:33" s="304" customFormat="1" ht="15.75" customHeight="1">
      <c r="D26112" s="305"/>
      <c r="AG26112" s="1954"/>
    </row>
    <row r="26114" spans="4:33" s="304" customFormat="1" ht="15.75" customHeight="1">
      <c r="D26114" s="305"/>
      <c r="AG26114" s="1954"/>
    </row>
    <row r="26116" spans="4:33" s="304" customFormat="1" ht="15.75" customHeight="1">
      <c r="D26116" s="305"/>
      <c r="AG26116" s="1954"/>
    </row>
    <row r="26118" spans="4:33" s="304" customFormat="1" ht="15.75" customHeight="1">
      <c r="D26118" s="305"/>
      <c r="AG26118" s="1954"/>
    </row>
    <row r="26120" spans="4:33" s="304" customFormat="1" ht="15.75" customHeight="1">
      <c r="D26120" s="305"/>
      <c r="AG26120" s="1954"/>
    </row>
    <row r="26122" spans="4:33" s="304" customFormat="1" ht="15.75" customHeight="1">
      <c r="D26122" s="305"/>
      <c r="AG26122" s="1954"/>
    </row>
    <row r="26124" spans="4:33" s="304" customFormat="1" ht="15.75" customHeight="1">
      <c r="D26124" s="305"/>
      <c r="AG26124" s="1954"/>
    </row>
    <row r="26126" spans="4:33" s="304" customFormat="1" ht="15.75" customHeight="1">
      <c r="D26126" s="305"/>
      <c r="AG26126" s="1954"/>
    </row>
    <row r="26128" spans="4:33" s="304" customFormat="1" ht="15.75" customHeight="1">
      <c r="D26128" s="305"/>
      <c r="AG26128" s="1954"/>
    </row>
    <row r="26130" spans="4:33" s="304" customFormat="1" ht="15.75" customHeight="1">
      <c r="D26130" s="305"/>
      <c r="AG26130" s="1954"/>
    </row>
    <row r="26132" spans="4:33" s="304" customFormat="1" ht="15.75" customHeight="1">
      <c r="D26132" s="305"/>
      <c r="AG26132" s="1954"/>
    </row>
    <row r="26134" spans="4:33" s="304" customFormat="1" ht="15.75" customHeight="1">
      <c r="D26134" s="305"/>
      <c r="AG26134" s="1954"/>
    </row>
    <row r="26136" spans="4:33" s="304" customFormat="1" ht="15.75" customHeight="1">
      <c r="D26136" s="305"/>
      <c r="AG26136" s="1954"/>
    </row>
    <row r="26138" spans="4:33" s="304" customFormat="1" ht="15.75" customHeight="1">
      <c r="D26138" s="305"/>
      <c r="AG26138" s="1954"/>
    </row>
    <row r="26140" spans="4:33" s="304" customFormat="1" ht="15.75" customHeight="1">
      <c r="D26140" s="305"/>
      <c r="AG26140" s="1954"/>
    </row>
    <row r="26142" spans="4:33" s="304" customFormat="1" ht="15.75" customHeight="1">
      <c r="D26142" s="305"/>
      <c r="AG26142" s="1954"/>
    </row>
    <row r="26144" spans="4:33" s="304" customFormat="1" ht="15.75" customHeight="1">
      <c r="D26144" s="305"/>
      <c r="AG26144" s="1954"/>
    </row>
    <row r="26146" spans="4:33" s="304" customFormat="1" ht="15.75" customHeight="1">
      <c r="D26146" s="305"/>
      <c r="AG26146" s="1954"/>
    </row>
    <row r="26148" spans="4:33" s="304" customFormat="1" ht="15.75" customHeight="1">
      <c r="D26148" s="305"/>
      <c r="AG26148" s="1954"/>
    </row>
    <row r="26150" spans="4:33" s="304" customFormat="1" ht="15.75" customHeight="1">
      <c r="D26150" s="305"/>
      <c r="AG26150" s="1954"/>
    </row>
    <row r="26152" spans="4:33" s="304" customFormat="1" ht="15.75" customHeight="1">
      <c r="D26152" s="305"/>
      <c r="AG26152" s="1954"/>
    </row>
    <row r="26154" spans="4:33" s="304" customFormat="1" ht="15.75" customHeight="1">
      <c r="D26154" s="305"/>
      <c r="AG26154" s="1954"/>
    </row>
    <row r="26156" spans="4:33" s="304" customFormat="1" ht="15.75" customHeight="1">
      <c r="D26156" s="305"/>
      <c r="AG26156" s="1954"/>
    </row>
    <row r="26158" spans="4:33" s="304" customFormat="1" ht="15.75" customHeight="1">
      <c r="D26158" s="305"/>
      <c r="AG26158" s="1954"/>
    </row>
    <row r="26160" spans="4:33" s="304" customFormat="1" ht="15.75" customHeight="1">
      <c r="D26160" s="305"/>
      <c r="AG26160" s="1954"/>
    </row>
    <row r="26162" spans="4:33" s="304" customFormat="1" ht="15.75" customHeight="1">
      <c r="D26162" s="305"/>
      <c r="AG26162" s="1954"/>
    </row>
    <row r="26164" spans="4:33" s="304" customFormat="1" ht="15.75" customHeight="1">
      <c r="D26164" s="305"/>
      <c r="AG26164" s="1954"/>
    </row>
    <row r="26166" spans="4:33" s="304" customFormat="1" ht="15.75" customHeight="1">
      <c r="D26166" s="305"/>
      <c r="AG26166" s="1954"/>
    </row>
    <row r="26168" spans="4:33" s="304" customFormat="1" ht="15.75" customHeight="1">
      <c r="D26168" s="305"/>
      <c r="AG26168" s="1954"/>
    </row>
    <row r="26170" spans="4:33" s="304" customFormat="1" ht="15.75" customHeight="1">
      <c r="D26170" s="305"/>
      <c r="AG26170" s="1954"/>
    </row>
    <row r="26172" spans="4:33" s="304" customFormat="1" ht="15.75" customHeight="1">
      <c r="D26172" s="305"/>
      <c r="AG26172" s="1954"/>
    </row>
    <row r="26174" spans="4:33" s="304" customFormat="1" ht="15.75" customHeight="1">
      <c r="D26174" s="305"/>
      <c r="AG26174" s="1954"/>
    </row>
    <row r="26176" spans="4:33" s="304" customFormat="1" ht="15.75" customHeight="1">
      <c r="D26176" s="305"/>
      <c r="AG26176" s="1954"/>
    </row>
    <row r="26178" spans="4:33" s="304" customFormat="1" ht="15.75" customHeight="1">
      <c r="D26178" s="305"/>
      <c r="AG26178" s="1954"/>
    </row>
    <row r="26180" spans="4:33" s="304" customFormat="1" ht="15.75" customHeight="1">
      <c r="D26180" s="305"/>
      <c r="AG26180" s="1954"/>
    </row>
    <row r="26182" spans="4:33" s="304" customFormat="1" ht="15.75" customHeight="1">
      <c r="D26182" s="305"/>
      <c r="AG26182" s="1954"/>
    </row>
    <row r="26184" spans="4:33" s="304" customFormat="1" ht="15.75" customHeight="1">
      <c r="D26184" s="305"/>
      <c r="AG26184" s="1954"/>
    </row>
    <row r="26186" spans="4:33" s="304" customFormat="1" ht="15.75" customHeight="1">
      <c r="D26186" s="305"/>
      <c r="AG26186" s="1954"/>
    </row>
    <row r="26188" spans="4:33" s="304" customFormat="1" ht="15.75" customHeight="1">
      <c r="D26188" s="305"/>
      <c r="AG26188" s="1954"/>
    </row>
    <row r="26190" spans="4:33" s="304" customFormat="1" ht="15.75" customHeight="1">
      <c r="D26190" s="305"/>
      <c r="AG26190" s="1954"/>
    </row>
    <row r="26192" spans="4:33" s="304" customFormat="1" ht="15.75" customHeight="1">
      <c r="D26192" s="305"/>
      <c r="AG26192" s="1954"/>
    </row>
    <row r="26194" spans="4:33" s="304" customFormat="1" ht="15.75" customHeight="1">
      <c r="D26194" s="305"/>
      <c r="AG26194" s="1954"/>
    </row>
    <row r="26196" spans="4:33" s="304" customFormat="1" ht="15.75" customHeight="1">
      <c r="D26196" s="305"/>
      <c r="AG26196" s="1954"/>
    </row>
    <row r="26198" spans="4:33" s="304" customFormat="1" ht="15.75" customHeight="1">
      <c r="D26198" s="305"/>
      <c r="AG26198" s="1954"/>
    </row>
    <row r="26200" spans="4:33" s="304" customFormat="1" ht="15.75" customHeight="1">
      <c r="D26200" s="305"/>
      <c r="AG26200" s="1954"/>
    </row>
    <row r="26202" spans="4:33" s="304" customFormat="1" ht="15.75" customHeight="1">
      <c r="D26202" s="305"/>
      <c r="AG26202" s="1954"/>
    </row>
    <row r="26204" spans="4:33" s="304" customFormat="1" ht="15.75" customHeight="1">
      <c r="D26204" s="305"/>
      <c r="AG26204" s="1954"/>
    </row>
    <row r="26206" spans="4:33" s="304" customFormat="1" ht="15.75" customHeight="1">
      <c r="D26206" s="305"/>
      <c r="AG26206" s="1954"/>
    </row>
    <row r="26208" spans="4:33" s="304" customFormat="1" ht="15.75" customHeight="1">
      <c r="D26208" s="305"/>
      <c r="AG26208" s="1954"/>
    </row>
    <row r="26210" spans="4:33" s="304" customFormat="1" ht="15.75" customHeight="1">
      <c r="D26210" s="305"/>
      <c r="AG26210" s="1954"/>
    </row>
    <row r="26212" spans="4:33" s="304" customFormat="1" ht="15.75" customHeight="1">
      <c r="D26212" s="305"/>
      <c r="AG26212" s="1954"/>
    </row>
    <row r="26214" spans="4:33" s="304" customFormat="1" ht="15.75" customHeight="1">
      <c r="D26214" s="305"/>
      <c r="AG26214" s="1954"/>
    </row>
    <row r="26216" spans="4:33" s="304" customFormat="1" ht="15.75" customHeight="1">
      <c r="D26216" s="305"/>
      <c r="AG26216" s="1954"/>
    </row>
    <row r="26218" spans="4:33" s="304" customFormat="1" ht="15.75" customHeight="1">
      <c r="D26218" s="305"/>
      <c r="AG26218" s="1954"/>
    </row>
    <row r="26220" spans="4:33" s="304" customFormat="1" ht="15.75" customHeight="1">
      <c r="D26220" s="305"/>
      <c r="AG26220" s="1954"/>
    </row>
    <row r="26222" spans="4:33" s="304" customFormat="1" ht="15.75" customHeight="1">
      <c r="D26222" s="305"/>
      <c r="AG26222" s="1954"/>
    </row>
    <row r="26224" spans="4:33" s="304" customFormat="1" ht="15.75" customHeight="1">
      <c r="D26224" s="305"/>
      <c r="AG26224" s="1954"/>
    </row>
    <row r="26226" spans="4:33" s="304" customFormat="1" ht="15.75" customHeight="1">
      <c r="D26226" s="305"/>
      <c r="AG26226" s="1954"/>
    </row>
    <row r="26228" spans="4:33" s="304" customFormat="1" ht="15.75" customHeight="1">
      <c r="D26228" s="305"/>
      <c r="AG26228" s="1954"/>
    </row>
    <row r="26230" spans="4:33" s="304" customFormat="1" ht="15.75" customHeight="1">
      <c r="D26230" s="305"/>
      <c r="AG26230" s="1954"/>
    </row>
    <row r="26232" spans="4:33" s="304" customFormat="1" ht="15.75" customHeight="1">
      <c r="D26232" s="305"/>
      <c r="AG26232" s="1954"/>
    </row>
    <row r="26234" spans="4:33" s="304" customFormat="1" ht="15.75" customHeight="1">
      <c r="D26234" s="305"/>
      <c r="AG26234" s="1954"/>
    </row>
    <row r="26236" spans="4:33" s="304" customFormat="1" ht="15.75" customHeight="1">
      <c r="D26236" s="305"/>
      <c r="AG26236" s="1954"/>
    </row>
    <row r="26238" spans="4:33" s="304" customFormat="1" ht="15.75" customHeight="1">
      <c r="D26238" s="305"/>
      <c r="AG26238" s="1954"/>
    </row>
    <row r="26240" spans="4:33" s="304" customFormat="1" ht="15.75" customHeight="1">
      <c r="D26240" s="305"/>
      <c r="AG26240" s="1954"/>
    </row>
    <row r="26242" spans="4:33" s="304" customFormat="1" ht="15.75" customHeight="1">
      <c r="D26242" s="305"/>
      <c r="AG26242" s="1954"/>
    </row>
    <row r="26244" spans="4:33" s="304" customFormat="1" ht="15.75" customHeight="1">
      <c r="D26244" s="305"/>
      <c r="AG26244" s="1954"/>
    </row>
    <row r="26246" spans="4:33" s="304" customFormat="1" ht="15.75" customHeight="1">
      <c r="D26246" s="305"/>
      <c r="AG26246" s="1954"/>
    </row>
    <row r="26248" spans="4:33" s="304" customFormat="1" ht="15.75" customHeight="1">
      <c r="D26248" s="305"/>
      <c r="AG26248" s="1954"/>
    </row>
    <row r="26250" spans="4:33" s="304" customFormat="1" ht="15.75" customHeight="1">
      <c r="D26250" s="305"/>
      <c r="AG26250" s="1954"/>
    </row>
    <row r="26252" spans="4:33" s="304" customFormat="1" ht="15.75" customHeight="1">
      <c r="D26252" s="305"/>
      <c r="AG26252" s="1954"/>
    </row>
    <row r="26254" spans="4:33" s="304" customFormat="1" ht="15.75" customHeight="1">
      <c r="D26254" s="305"/>
      <c r="AG26254" s="1954"/>
    </row>
    <row r="26256" spans="4:33" s="304" customFormat="1" ht="15.75" customHeight="1">
      <c r="D26256" s="305"/>
      <c r="AG26256" s="1954"/>
    </row>
    <row r="26258" spans="4:33" s="304" customFormat="1" ht="15.75" customHeight="1">
      <c r="D26258" s="305"/>
      <c r="AG26258" s="1954"/>
    </row>
    <row r="26260" spans="4:33" s="304" customFormat="1" ht="15.75" customHeight="1">
      <c r="D26260" s="305"/>
      <c r="AG26260" s="1954"/>
    </row>
    <row r="26262" spans="4:33" s="304" customFormat="1" ht="15.75" customHeight="1">
      <c r="D26262" s="305"/>
      <c r="AG26262" s="1954"/>
    </row>
    <row r="26264" spans="4:33" s="304" customFormat="1" ht="15.75" customHeight="1">
      <c r="D26264" s="305"/>
      <c r="AG26264" s="1954"/>
    </row>
    <row r="26266" spans="4:33" s="304" customFormat="1" ht="15.75" customHeight="1">
      <c r="D26266" s="305"/>
      <c r="AG26266" s="1954"/>
    </row>
    <row r="26268" spans="4:33" s="304" customFormat="1" ht="15.75" customHeight="1">
      <c r="D26268" s="305"/>
      <c r="AG26268" s="1954"/>
    </row>
    <row r="26270" spans="4:33" s="304" customFormat="1" ht="15.75" customHeight="1">
      <c r="D26270" s="305"/>
      <c r="AG26270" s="1954"/>
    </row>
    <row r="26272" spans="4:33" s="304" customFormat="1" ht="15.75" customHeight="1">
      <c r="D26272" s="305"/>
      <c r="AG26272" s="1954"/>
    </row>
    <row r="26274" spans="4:33" s="304" customFormat="1" ht="15.75" customHeight="1">
      <c r="D26274" s="305"/>
      <c r="AG26274" s="1954"/>
    </row>
    <row r="26276" spans="4:33" s="304" customFormat="1" ht="15.75" customHeight="1">
      <c r="D26276" s="305"/>
      <c r="AG26276" s="1954"/>
    </row>
    <row r="26278" spans="4:33" s="304" customFormat="1" ht="15.75" customHeight="1">
      <c r="D26278" s="305"/>
      <c r="AG26278" s="1954"/>
    </row>
    <row r="26280" spans="4:33" s="304" customFormat="1" ht="15.75" customHeight="1">
      <c r="D26280" s="305"/>
      <c r="AG26280" s="1954"/>
    </row>
    <row r="26282" spans="4:33" s="304" customFormat="1" ht="15.75" customHeight="1">
      <c r="D26282" s="305"/>
      <c r="AG26282" s="1954"/>
    </row>
    <row r="26284" spans="4:33" s="304" customFormat="1" ht="15.75" customHeight="1">
      <c r="D26284" s="305"/>
      <c r="AG26284" s="1954"/>
    </row>
    <row r="26286" spans="4:33" s="304" customFormat="1" ht="15.75" customHeight="1">
      <c r="D26286" s="305"/>
      <c r="AG26286" s="1954"/>
    </row>
    <row r="26288" spans="4:33" s="304" customFormat="1" ht="15.75" customHeight="1">
      <c r="D26288" s="305"/>
      <c r="AG26288" s="1954"/>
    </row>
    <row r="26290" spans="4:33" s="304" customFormat="1" ht="15.75" customHeight="1">
      <c r="D26290" s="305"/>
      <c r="AG26290" s="1954"/>
    </row>
    <row r="26292" spans="4:33" s="304" customFormat="1" ht="15.75" customHeight="1">
      <c r="D26292" s="305"/>
      <c r="AG26292" s="1954"/>
    </row>
    <row r="26294" spans="4:33" s="304" customFormat="1" ht="15.75" customHeight="1">
      <c r="D26294" s="305"/>
      <c r="AG26294" s="1954"/>
    </row>
    <row r="26296" spans="4:33" s="304" customFormat="1" ht="15.75" customHeight="1">
      <c r="D26296" s="305"/>
      <c r="AG26296" s="1954"/>
    </row>
    <row r="26298" spans="4:33" s="304" customFormat="1" ht="15.75" customHeight="1">
      <c r="D26298" s="305"/>
      <c r="AG26298" s="1954"/>
    </row>
    <row r="26300" spans="4:33" s="304" customFormat="1" ht="15.75" customHeight="1">
      <c r="D26300" s="305"/>
      <c r="AG26300" s="1954"/>
    </row>
    <row r="26302" spans="4:33" s="304" customFormat="1" ht="15.75" customHeight="1">
      <c r="D26302" s="305"/>
      <c r="AG26302" s="1954"/>
    </row>
    <row r="26304" spans="4:33" s="304" customFormat="1" ht="15.75" customHeight="1">
      <c r="D26304" s="305"/>
      <c r="AG26304" s="1954"/>
    </row>
    <row r="26306" spans="4:33" s="304" customFormat="1" ht="15.75" customHeight="1">
      <c r="D26306" s="305"/>
      <c r="AG26306" s="1954"/>
    </row>
    <row r="26308" spans="4:33" s="304" customFormat="1" ht="15.75" customHeight="1">
      <c r="D26308" s="305"/>
      <c r="AG26308" s="1954"/>
    </row>
    <row r="26310" spans="4:33" s="304" customFormat="1" ht="15.75" customHeight="1">
      <c r="D26310" s="305"/>
      <c r="AG26310" s="1954"/>
    </row>
    <row r="26312" spans="4:33" s="304" customFormat="1" ht="15.75" customHeight="1">
      <c r="D26312" s="305"/>
      <c r="AG26312" s="1954"/>
    </row>
    <row r="26314" spans="4:33" s="304" customFormat="1" ht="15.75" customHeight="1">
      <c r="D26314" s="305"/>
      <c r="AG26314" s="1954"/>
    </row>
    <row r="26316" spans="4:33" s="304" customFormat="1" ht="15.75" customHeight="1">
      <c r="D26316" s="305"/>
      <c r="AG26316" s="1954"/>
    </row>
    <row r="26318" spans="4:33" s="304" customFormat="1" ht="15.75" customHeight="1">
      <c r="D26318" s="305"/>
      <c r="AG26318" s="1954"/>
    </row>
    <row r="26320" spans="4:33" s="304" customFormat="1" ht="15.75" customHeight="1">
      <c r="D26320" s="305"/>
      <c r="AG26320" s="1954"/>
    </row>
    <row r="26322" spans="4:33" s="304" customFormat="1" ht="15.75" customHeight="1">
      <c r="D26322" s="305"/>
      <c r="AG26322" s="1954"/>
    </row>
    <row r="26324" spans="4:33" s="304" customFormat="1" ht="15.75" customHeight="1">
      <c r="D26324" s="305"/>
      <c r="AG26324" s="1954"/>
    </row>
    <row r="26326" spans="4:33" s="304" customFormat="1" ht="15.75" customHeight="1">
      <c r="D26326" s="305"/>
      <c r="AG26326" s="1954"/>
    </row>
    <row r="26328" spans="4:33" s="304" customFormat="1" ht="15.75" customHeight="1">
      <c r="D26328" s="305"/>
      <c r="AG26328" s="1954"/>
    </row>
    <row r="26330" spans="4:33" s="304" customFormat="1" ht="15.75" customHeight="1">
      <c r="D26330" s="305"/>
      <c r="AG26330" s="1954"/>
    </row>
    <row r="26332" spans="4:33" s="304" customFormat="1" ht="15.75" customHeight="1">
      <c r="D26332" s="305"/>
      <c r="AG26332" s="1954"/>
    </row>
    <row r="26334" spans="4:33" s="304" customFormat="1" ht="15.75" customHeight="1">
      <c r="D26334" s="305"/>
      <c r="AG26334" s="1954"/>
    </row>
    <row r="26336" spans="4:33" s="304" customFormat="1" ht="15.75" customHeight="1">
      <c r="D26336" s="305"/>
      <c r="AG26336" s="1954"/>
    </row>
    <row r="26338" spans="4:33" s="304" customFormat="1" ht="15.75" customHeight="1">
      <c r="D26338" s="305"/>
      <c r="AG26338" s="1954"/>
    </row>
    <row r="26340" spans="4:33" s="304" customFormat="1" ht="15.75" customHeight="1">
      <c r="D26340" s="305"/>
      <c r="AG26340" s="1954"/>
    </row>
    <row r="26342" spans="4:33" s="304" customFormat="1" ht="15.75" customHeight="1">
      <c r="D26342" s="305"/>
      <c r="AG26342" s="1954"/>
    </row>
    <row r="26344" spans="4:33" s="304" customFormat="1" ht="15.75" customHeight="1">
      <c r="D26344" s="305"/>
      <c r="AG26344" s="1954"/>
    </row>
    <row r="26346" spans="4:33" s="304" customFormat="1" ht="15.75" customHeight="1">
      <c r="D26346" s="305"/>
      <c r="AG26346" s="1954"/>
    </row>
    <row r="26348" spans="4:33" s="304" customFormat="1" ht="15.75" customHeight="1">
      <c r="D26348" s="305"/>
      <c r="AG26348" s="1954"/>
    </row>
    <row r="26350" spans="4:33" s="304" customFormat="1" ht="15.75" customHeight="1">
      <c r="D26350" s="305"/>
      <c r="AG26350" s="1954"/>
    </row>
    <row r="26352" spans="4:33" s="304" customFormat="1" ht="15.75" customHeight="1">
      <c r="D26352" s="305"/>
      <c r="AG26352" s="1954"/>
    </row>
    <row r="26354" spans="4:33" s="304" customFormat="1" ht="15.75" customHeight="1">
      <c r="D26354" s="305"/>
      <c r="AG26354" s="1954"/>
    </row>
    <row r="26356" spans="4:33" s="304" customFormat="1" ht="15.75" customHeight="1">
      <c r="D26356" s="305"/>
      <c r="AG26356" s="1954"/>
    </row>
    <row r="26358" spans="4:33" s="304" customFormat="1" ht="15.75" customHeight="1">
      <c r="D26358" s="305"/>
      <c r="AG26358" s="1954"/>
    </row>
    <row r="26360" spans="4:33" s="304" customFormat="1" ht="15.75" customHeight="1">
      <c r="D26360" s="305"/>
      <c r="AG26360" s="1954"/>
    </row>
    <row r="26362" spans="4:33" s="304" customFormat="1" ht="15.75" customHeight="1">
      <c r="D26362" s="305"/>
      <c r="AG26362" s="1954"/>
    </row>
    <row r="26364" spans="4:33" s="304" customFormat="1" ht="15.75" customHeight="1">
      <c r="D26364" s="305"/>
      <c r="AG26364" s="1954"/>
    </row>
    <row r="26366" spans="4:33" s="304" customFormat="1" ht="15.75" customHeight="1">
      <c r="D26366" s="305"/>
      <c r="AG26366" s="1954"/>
    </row>
    <row r="26368" spans="4:33" s="304" customFormat="1" ht="15.75" customHeight="1">
      <c r="D26368" s="305"/>
      <c r="AG26368" s="1954"/>
    </row>
    <row r="26370" spans="4:33" s="304" customFormat="1" ht="15.75" customHeight="1">
      <c r="D26370" s="305"/>
      <c r="AG26370" s="1954"/>
    </row>
    <row r="26372" spans="4:33" s="304" customFormat="1" ht="15.75" customHeight="1">
      <c r="D26372" s="305"/>
      <c r="AG26372" s="1954"/>
    </row>
    <row r="26374" spans="4:33" s="304" customFormat="1" ht="15.75" customHeight="1">
      <c r="D26374" s="305"/>
      <c r="AG26374" s="1954"/>
    </row>
    <row r="26376" spans="4:33" s="304" customFormat="1" ht="15.75" customHeight="1">
      <c r="D26376" s="305"/>
      <c r="AG26376" s="1954"/>
    </row>
    <row r="26378" spans="4:33" s="304" customFormat="1" ht="15.75" customHeight="1">
      <c r="D26378" s="305"/>
      <c r="AG26378" s="1954"/>
    </row>
    <row r="26380" spans="4:33" s="304" customFormat="1" ht="15.75" customHeight="1">
      <c r="D26380" s="305"/>
      <c r="AG26380" s="1954"/>
    </row>
    <row r="26382" spans="4:33" s="304" customFormat="1" ht="15.75" customHeight="1">
      <c r="D26382" s="305"/>
      <c r="AG26382" s="1954"/>
    </row>
    <row r="26384" spans="4:33" s="304" customFormat="1" ht="15.75" customHeight="1">
      <c r="D26384" s="305"/>
      <c r="AG26384" s="1954"/>
    </row>
    <row r="26386" spans="4:33" s="304" customFormat="1" ht="15.75" customHeight="1">
      <c r="D26386" s="305"/>
      <c r="AG26386" s="1954"/>
    </row>
    <row r="26388" spans="4:33" s="304" customFormat="1" ht="15.75" customHeight="1">
      <c r="D26388" s="305"/>
      <c r="AG26388" s="1954"/>
    </row>
    <row r="26390" spans="4:33" s="304" customFormat="1" ht="15.75" customHeight="1">
      <c r="D26390" s="305"/>
      <c r="AG26390" s="1954"/>
    </row>
    <row r="26392" spans="4:33" s="304" customFormat="1" ht="15.75" customHeight="1">
      <c r="D26392" s="305"/>
      <c r="AG26392" s="1954"/>
    </row>
    <row r="26394" spans="4:33" s="304" customFormat="1" ht="15.75" customHeight="1">
      <c r="D26394" s="305"/>
      <c r="AG26394" s="1954"/>
    </row>
    <row r="26396" spans="4:33" s="304" customFormat="1" ht="15.75" customHeight="1">
      <c r="D26396" s="305"/>
      <c r="AG26396" s="1954"/>
    </row>
    <row r="26398" spans="4:33" s="304" customFormat="1" ht="15.75" customHeight="1">
      <c r="D26398" s="305"/>
      <c r="AG26398" s="1954"/>
    </row>
    <row r="26400" spans="4:33" s="304" customFormat="1" ht="15.75" customHeight="1">
      <c r="D26400" s="305"/>
      <c r="AG26400" s="1954"/>
    </row>
    <row r="26402" spans="4:33" s="304" customFormat="1" ht="15.75" customHeight="1">
      <c r="D26402" s="305"/>
      <c r="AG26402" s="1954"/>
    </row>
    <row r="26404" spans="4:33" s="304" customFormat="1" ht="15.75" customHeight="1">
      <c r="D26404" s="305"/>
      <c r="AG26404" s="1954"/>
    </row>
    <row r="26406" spans="4:33" s="304" customFormat="1" ht="15.75" customHeight="1">
      <c r="D26406" s="305"/>
      <c r="AG26406" s="1954"/>
    </row>
    <row r="26408" spans="4:33" s="304" customFormat="1" ht="15.75" customHeight="1">
      <c r="D26408" s="305"/>
      <c r="AG26408" s="1954"/>
    </row>
    <row r="26410" spans="4:33" s="304" customFormat="1" ht="15.75" customHeight="1">
      <c r="D26410" s="305"/>
      <c r="AG26410" s="1954"/>
    </row>
    <row r="26412" spans="4:33" s="304" customFormat="1" ht="15.75" customHeight="1">
      <c r="D26412" s="305"/>
      <c r="AG26412" s="1954"/>
    </row>
    <row r="26414" spans="4:33" s="304" customFormat="1" ht="15.75" customHeight="1">
      <c r="D26414" s="305"/>
      <c r="AG26414" s="1954"/>
    </row>
    <row r="26416" spans="4:33" s="304" customFormat="1" ht="15.75" customHeight="1">
      <c r="D26416" s="305"/>
      <c r="AG26416" s="1954"/>
    </row>
    <row r="26418" spans="4:33" s="304" customFormat="1" ht="15.75" customHeight="1">
      <c r="D26418" s="305"/>
      <c r="AG26418" s="1954"/>
    </row>
    <row r="26420" spans="4:33" s="304" customFormat="1" ht="15.75" customHeight="1">
      <c r="D26420" s="305"/>
      <c r="AG26420" s="1954"/>
    </row>
    <row r="26422" spans="4:33" s="304" customFormat="1" ht="15.75" customHeight="1">
      <c r="D26422" s="305"/>
      <c r="AG26422" s="1954"/>
    </row>
    <row r="26424" spans="4:33" s="304" customFormat="1" ht="15.75" customHeight="1">
      <c r="D26424" s="305"/>
      <c r="AG26424" s="1954"/>
    </row>
    <row r="26426" spans="4:33" s="304" customFormat="1" ht="15.75" customHeight="1">
      <c r="D26426" s="305"/>
      <c r="AG26426" s="1954"/>
    </row>
    <row r="26428" spans="4:33" s="304" customFormat="1" ht="15.75" customHeight="1">
      <c r="D26428" s="305"/>
      <c r="AG26428" s="1954"/>
    </row>
    <row r="26430" spans="4:33" s="304" customFormat="1" ht="15.75" customHeight="1">
      <c r="D26430" s="305"/>
      <c r="AG26430" s="1954"/>
    </row>
    <row r="26432" spans="4:33" s="304" customFormat="1" ht="15.75" customHeight="1">
      <c r="D26432" s="305"/>
      <c r="AG26432" s="1954"/>
    </row>
    <row r="26434" spans="4:33" s="304" customFormat="1" ht="15.75" customHeight="1">
      <c r="D26434" s="305"/>
      <c r="AG26434" s="1954"/>
    </row>
    <row r="26436" spans="4:33" s="304" customFormat="1" ht="15.75" customHeight="1">
      <c r="D26436" s="305"/>
      <c r="AG26436" s="1954"/>
    </row>
    <row r="26438" spans="4:33" s="304" customFormat="1" ht="15.75" customHeight="1">
      <c r="D26438" s="305"/>
      <c r="AG26438" s="1954"/>
    </row>
    <row r="26440" spans="4:33" s="304" customFormat="1" ht="15.75" customHeight="1">
      <c r="D26440" s="305"/>
      <c r="AG26440" s="1954"/>
    </row>
    <row r="26442" spans="4:33" s="304" customFormat="1" ht="15.75" customHeight="1">
      <c r="D26442" s="305"/>
      <c r="AG26442" s="1954"/>
    </row>
    <row r="26444" spans="4:33" s="304" customFormat="1" ht="15.75" customHeight="1">
      <c r="D26444" s="305"/>
      <c r="AG26444" s="1954"/>
    </row>
    <row r="26446" spans="4:33" s="304" customFormat="1" ht="15.75" customHeight="1">
      <c r="D26446" s="305"/>
      <c r="AG26446" s="1954"/>
    </row>
    <row r="26448" spans="4:33" s="304" customFormat="1" ht="15.75" customHeight="1">
      <c r="D26448" s="305"/>
      <c r="AG26448" s="1954"/>
    </row>
    <row r="26450" spans="4:33" s="304" customFormat="1" ht="15.75" customHeight="1">
      <c r="D26450" s="305"/>
      <c r="AG26450" s="1954"/>
    </row>
    <row r="26452" spans="4:33" s="304" customFormat="1" ht="15.75" customHeight="1">
      <c r="D26452" s="305"/>
      <c r="AG26452" s="1954"/>
    </row>
    <row r="26454" spans="4:33" s="304" customFormat="1" ht="15.75" customHeight="1">
      <c r="D26454" s="305"/>
      <c r="AG26454" s="1954"/>
    </row>
    <row r="26456" spans="4:33" s="304" customFormat="1" ht="15.75" customHeight="1">
      <c r="D26456" s="305"/>
      <c r="AG26456" s="1954"/>
    </row>
    <row r="26458" spans="4:33" s="304" customFormat="1" ht="15.75" customHeight="1">
      <c r="D26458" s="305"/>
      <c r="AG26458" s="1954"/>
    </row>
    <row r="26460" spans="4:33" s="304" customFormat="1" ht="15.75" customHeight="1">
      <c r="D26460" s="305"/>
      <c r="AG26460" s="1954"/>
    </row>
    <row r="26462" spans="4:33" s="304" customFormat="1" ht="15.75" customHeight="1">
      <c r="D26462" s="305"/>
      <c r="AG26462" s="1954"/>
    </row>
    <row r="26464" spans="4:33" s="304" customFormat="1" ht="15.75" customHeight="1">
      <c r="D26464" s="305"/>
      <c r="AG26464" s="1954"/>
    </row>
    <row r="26466" spans="4:33" s="304" customFormat="1" ht="15.75" customHeight="1">
      <c r="D26466" s="305"/>
      <c r="AG26466" s="1954"/>
    </row>
    <row r="26468" spans="4:33" s="304" customFormat="1" ht="15.75" customHeight="1">
      <c r="D26468" s="305"/>
      <c r="AG26468" s="1954"/>
    </row>
    <row r="26470" spans="4:33" s="304" customFormat="1" ht="15.75" customHeight="1">
      <c r="D26470" s="305"/>
      <c r="AG26470" s="1954"/>
    </row>
    <row r="26472" spans="4:33" s="304" customFormat="1" ht="15.75" customHeight="1">
      <c r="D26472" s="305"/>
      <c r="AG26472" s="1954"/>
    </row>
    <row r="26474" spans="4:33" s="304" customFormat="1" ht="15.75" customHeight="1">
      <c r="D26474" s="305"/>
      <c r="AG26474" s="1954"/>
    </row>
    <row r="26476" spans="4:33" s="304" customFormat="1" ht="15.75" customHeight="1">
      <c r="D26476" s="305"/>
      <c r="AG26476" s="1954"/>
    </row>
    <row r="26478" spans="4:33" s="304" customFormat="1" ht="15.75" customHeight="1">
      <c r="D26478" s="305"/>
      <c r="AG26478" s="1954"/>
    </row>
    <row r="26480" spans="4:33" s="304" customFormat="1" ht="15.75" customHeight="1">
      <c r="D26480" s="305"/>
      <c r="AG26480" s="1954"/>
    </row>
    <row r="26482" spans="4:33" s="304" customFormat="1" ht="15.75" customHeight="1">
      <c r="D26482" s="305"/>
      <c r="AG26482" s="1954"/>
    </row>
    <row r="26484" spans="4:33" s="304" customFormat="1" ht="15.75" customHeight="1">
      <c r="D26484" s="305"/>
      <c r="AG26484" s="1954"/>
    </row>
    <row r="26486" spans="4:33" s="304" customFormat="1" ht="15.75" customHeight="1">
      <c r="D26486" s="305"/>
      <c r="AG26486" s="1954"/>
    </row>
    <row r="26488" spans="4:33" s="304" customFormat="1" ht="15.75" customHeight="1">
      <c r="D26488" s="305"/>
      <c r="AG26488" s="1954"/>
    </row>
    <row r="26490" spans="4:33" s="304" customFormat="1" ht="15.75" customHeight="1">
      <c r="D26490" s="305"/>
      <c r="AG26490" s="1954"/>
    </row>
    <row r="26492" spans="4:33" s="304" customFormat="1" ht="15.75" customHeight="1">
      <c r="D26492" s="305"/>
      <c r="AG26492" s="1954"/>
    </row>
    <row r="26494" spans="4:33" s="304" customFormat="1" ht="15.75" customHeight="1">
      <c r="D26494" s="305"/>
      <c r="AG26494" s="1954"/>
    </row>
    <row r="26496" spans="4:33" s="304" customFormat="1" ht="15.75" customHeight="1">
      <c r="D26496" s="305"/>
      <c r="AG26496" s="1954"/>
    </row>
    <row r="26498" spans="4:33" s="304" customFormat="1" ht="15.75" customHeight="1">
      <c r="D26498" s="305"/>
      <c r="AG26498" s="1954"/>
    </row>
    <row r="26500" spans="4:33" s="304" customFormat="1" ht="15.75" customHeight="1">
      <c r="D26500" s="305"/>
      <c r="AG26500" s="1954"/>
    </row>
    <row r="26502" spans="4:33" s="304" customFormat="1" ht="15.75" customHeight="1">
      <c r="D26502" s="305"/>
      <c r="AG26502" s="1954"/>
    </row>
    <row r="26504" spans="4:33" s="304" customFormat="1" ht="15.75" customHeight="1">
      <c r="D26504" s="305"/>
      <c r="AG26504" s="1954"/>
    </row>
    <row r="26506" spans="4:33" s="304" customFormat="1" ht="15.75" customHeight="1">
      <c r="D26506" s="305"/>
      <c r="AG26506" s="1954"/>
    </row>
    <row r="26508" spans="4:33" s="304" customFormat="1" ht="15.75" customHeight="1">
      <c r="D26508" s="305"/>
      <c r="AG26508" s="1954"/>
    </row>
    <row r="26510" spans="4:33" s="304" customFormat="1" ht="15.75" customHeight="1">
      <c r="D26510" s="305"/>
      <c r="AG26510" s="1954"/>
    </row>
    <row r="26512" spans="4:33" s="304" customFormat="1" ht="15.75" customHeight="1">
      <c r="D26512" s="305"/>
      <c r="AG26512" s="1954"/>
    </row>
    <row r="26514" spans="4:33" s="304" customFormat="1" ht="15.75" customHeight="1">
      <c r="D26514" s="305"/>
      <c r="AG26514" s="1954"/>
    </row>
    <row r="26516" spans="4:33" s="304" customFormat="1" ht="15.75" customHeight="1">
      <c r="D26516" s="305"/>
      <c r="AG26516" s="1954"/>
    </row>
    <row r="26518" spans="4:33" s="304" customFormat="1" ht="15.75" customHeight="1">
      <c r="D26518" s="305"/>
      <c r="AG26518" s="1954"/>
    </row>
    <row r="26520" spans="4:33" s="304" customFormat="1" ht="15.75" customHeight="1">
      <c r="D26520" s="305"/>
      <c r="AG26520" s="1954"/>
    </row>
    <row r="26522" spans="4:33" s="304" customFormat="1" ht="15.75" customHeight="1">
      <c r="D26522" s="305"/>
      <c r="AG26522" s="1954"/>
    </row>
    <row r="26524" spans="4:33" s="304" customFormat="1" ht="15.75" customHeight="1">
      <c r="D26524" s="305"/>
      <c r="AG26524" s="1954"/>
    </row>
    <row r="26526" spans="4:33" s="304" customFormat="1" ht="15.75" customHeight="1">
      <c r="D26526" s="305"/>
      <c r="AG26526" s="1954"/>
    </row>
    <row r="26528" spans="4:33" s="304" customFormat="1" ht="15.75" customHeight="1">
      <c r="D26528" s="305"/>
      <c r="AG26528" s="1954"/>
    </row>
    <row r="26530" spans="4:33" s="304" customFormat="1" ht="15.75" customHeight="1">
      <c r="D26530" s="305"/>
      <c r="AG26530" s="1954"/>
    </row>
    <row r="26532" spans="4:33" s="304" customFormat="1" ht="15.75" customHeight="1">
      <c r="D26532" s="305"/>
      <c r="AG26532" s="1954"/>
    </row>
    <row r="26534" spans="4:33" s="304" customFormat="1" ht="15.75" customHeight="1">
      <c r="D26534" s="305"/>
      <c r="AG26534" s="1954"/>
    </row>
    <row r="26536" spans="4:33" s="304" customFormat="1" ht="15.75" customHeight="1">
      <c r="D26536" s="305"/>
      <c r="AG26536" s="1954"/>
    </row>
    <row r="26538" spans="4:33" s="304" customFormat="1" ht="15.75" customHeight="1">
      <c r="D26538" s="305"/>
      <c r="AG26538" s="1954"/>
    </row>
    <row r="26540" spans="4:33" s="304" customFormat="1" ht="15.75" customHeight="1">
      <c r="D26540" s="305"/>
      <c r="AG26540" s="1954"/>
    </row>
    <row r="26542" spans="4:33" s="304" customFormat="1" ht="15.75" customHeight="1">
      <c r="D26542" s="305"/>
      <c r="AG26542" s="1954"/>
    </row>
    <row r="26544" spans="4:33" s="304" customFormat="1" ht="15.75" customHeight="1">
      <c r="D26544" s="305"/>
      <c r="AG26544" s="1954"/>
    </row>
    <row r="26546" spans="4:33" s="304" customFormat="1" ht="15.75" customHeight="1">
      <c r="D26546" s="305"/>
      <c r="AG26546" s="1954"/>
    </row>
    <row r="26548" spans="4:33" s="304" customFormat="1" ht="15.75" customHeight="1">
      <c r="D26548" s="305"/>
      <c r="AG26548" s="1954"/>
    </row>
    <row r="26550" spans="4:33" s="304" customFormat="1" ht="15.75" customHeight="1">
      <c r="D26550" s="305"/>
      <c r="AG26550" s="1954"/>
    </row>
    <row r="26552" spans="4:33" s="304" customFormat="1" ht="15.75" customHeight="1">
      <c r="D26552" s="305"/>
      <c r="AG26552" s="1954"/>
    </row>
    <row r="26554" spans="4:33" s="304" customFormat="1" ht="15.75" customHeight="1">
      <c r="D26554" s="305"/>
      <c r="AG26554" s="1954"/>
    </row>
    <row r="26556" spans="4:33" s="304" customFormat="1" ht="15.75" customHeight="1">
      <c r="D26556" s="305"/>
      <c r="AG26556" s="1954"/>
    </row>
    <row r="26558" spans="4:33" s="304" customFormat="1" ht="15.75" customHeight="1">
      <c r="D26558" s="305"/>
      <c r="AG26558" s="1954"/>
    </row>
    <row r="26560" spans="4:33" s="304" customFormat="1" ht="15.75" customHeight="1">
      <c r="D26560" s="305"/>
      <c r="AG26560" s="1954"/>
    </row>
    <row r="26562" spans="4:33" s="304" customFormat="1" ht="15.75" customHeight="1">
      <c r="D26562" s="305"/>
      <c r="AG26562" s="1954"/>
    </row>
    <row r="26564" spans="4:33" s="304" customFormat="1" ht="15.75" customHeight="1">
      <c r="D26564" s="305"/>
      <c r="AG26564" s="1954"/>
    </row>
    <row r="26566" spans="4:33" s="304" customFormat="1" ht="15.75" customHeight="1">
      <c r="D26566" s="305"/>
      <c r="AG26566" s="1954"/>
    </row>
    <row r="26568" spans="4:33" s="304" customFormat="1" ht="15.75" customHeight="1">
      <c r="D26568" s="305"/>
      <c r="AG26568" s="1954"/>
    </row>
    <row r="26570" spans="4:33" s="304" customFormat="1" ht="15.75" customHeight="1">
      <c r="D26570" s="305"/>
      <c r="AG26570" s="1954"/>
    </row>
    <row r="26572" spans="4:33" s="304" customFormat="1" ht="15.75" customHeight="1">
      <c r="D26572" s="305"/>
      <c r="AG26572" s="1954"/>
    </row>
    <row r="26574" spans="4:33" s="304" customFormat="1" ht="15.75" customHeight="1">
      <c r="D26574" s="305"/>
      <c r="AG26574" s="1954"/>
    </row>
    <row r="26576" spans="4:33" s="304" customFormat="1" ht="15.75" customHeight="1">
      <c r="D26576" s="305"/>
      <c r="AG26576" s="1954"/>
    </row>
    <row r="26578" spans="4:33" s="304" customFormat="1" ht="15.75" customHeight="1">
      <c r="D26578" s="305"/>
      <c r="AG26578" s="1954"/>
    </row>
    <row r="26580" spans="4:33" s="304" customFormat="1" ht="15.75" customHeight="1">
      <c r="D26580" s="305"/>
      <c r="AG26580" s="1954"/>
    </row>
    <row r="26582" spans="4:33" s="304" customFormat="1" ht="15.75" customHeight="1">
      <c r="D26582" s="305"/>
      <c r="AG26582" s="1954"/>
    </row>
    <row r="26584" spans="4:33" s="304" customFormat="1" ht="15.75" customHeight="1">
      <c r="D26584" s="305"/>
      <c r="AG26584" s="1954"/>
    </row>
    <row r="26586" spans="4:33" s="304" customFormat="1" ht="15.75" customHeight="1">
      <c r="D26586" s="305"/>
      <c r="AG26586" s="1954"/>
    </row>
    <row r="26588" spans="4:33" s="304" customFormat="1" ht="15.75" customHeight="1">
      <c r="D26588" s="305"/>
      <c r="AG26588" s="1954"/>
    </row>
    <row r="26590" spans="4:33" s="304" customFormat="1" ht="15.75" customHeight="1">
      <c r="D26590" s="305"/>
      <c r="AG26590" s="1954"/>
    </row>
    <row r="26592" spans="4:33" s="304" customFormat="1" ht="15.75" customHeight="1">
      <c r="D26592" s="305"/>
      <c r="AG26592" s="1954"/>
    </row>
    <row r="26594" spans="4:33" s="304" customFormat="1" ht="15.75" customHeight="1">
      <c r="D26594" s="305"/>
      <c r="AG26594" s="1954"/>
    </row>
    <row r="26596" spans="4:33" s="304" customFormat="1" ht="15.75" customHeight="1">
      <c r="D26596" s="305"/>
      <c r="AG26596" s="1954"/>
    </row>
    <row r="26598" spans="4:33" s="304" customFormat="1" ht="15.75" customHeight="1">
      <c r="D26598" s="305"/>
      <c r="AG26598" s="1954"/>
    </row>
    <row r="26600" spans="4:33" s="304" customFormat="1" ht="15.75" customHeight="1">
      <c r="D26600" s="305"/>
      <c r="AG26600" s="1954"/>
    </row>
    <row r="26602" spans="4:33" s="304" customFormat="1" ht="15.75" customHeight="1">
      <c r="D26602" s="305"/>
      <c r="AG26602" s="1954"/>
    </row>
    <row r="26604" spans="4:33" s="304" customFormat="1" ht="15.75" customHeight="1">
      <c r="D26604" s="305"/>
      <c r="AG26604" s="1954"/>
    </row>
    <row r="26606" spans="4:33" s="304" customFormat="1" ht="15.75" customHeight="1">
      <c r="D26606" s="305"/>
      <c r="AG26606" s="1954"/>
    </row>
    <row r="26608" spans="4:33" s="304" customFormat="1" ht="15.75" customHeight="1">
      <c r="D26608" s="305"/>
      <c r="AG26608" s="1954"/>
    </row>
    <row r="26610" spans="4:33" s="304" customFormat="1" ht="15.75" customHeight="1">
      <c r="D26610" s="305"/>
      <c r="AG26610" s="1954"/>
    </row>
    <row r="26612" spans="4:33" s="304" customFormat="1" ht="15.75" customHeight="1">
      <c r="D26612" s="305"/>
      <c r="AG26612" s="1954"/>
    </row>
    <row r="26614" spans="4:33" s="304" customFormat="1" ht="15.75" customHeight="1">
      <c r="D26614" s="305"/>
      <c r="AG26614" s="1954"/>
    </row>
    <row r="26616" spans="4:33" s="304" customFormat="1" ht="15.75" customHeight="1">
      <c r="D26616" s="305"/>
      <c r="AG26616" s="1954"/>
    </row>
    <row r="26618" spans="4:33" s="304" customFormat="1" ht="15.75" customHeight="1">
      <c r="D26618" s="305"/>
      <c r="AG26618" s="1954"/>
    </row>
    <row r="26620" spans="4:33" s="304" customFormat="1" ht="15.75" customHeight="1">
      <c r="D26620" s="305"/>
      <c r="AG26620" s="1954"/>
    </row>
    <row r="26622" spans="4:33" s="304" customFormat="1" ht="15.75" customHeight="1">
      <c r="D26622" s="305"/>
      <c r="AG26622" s="1954"/>
    </row>
    <row r="26624" spans="4:33" s="304" customFormat="1" ht="15.75" customHeight="1">
      <c r="D26624" s="305"/>
      <c r="AG26624" s="1954"/>
    </row>
    <row r="26626" spans="4:33" s="304" customFormat="1" ht="15.75" customHeight="1">
      <c r="D26626" s="305"/>
      <c r="AG26626" s="1954"/>
    </row>
    <row r="26628" spans="4:33" s="304" customFormat="1" ht="15.75" customHeight="1">
      <c r="D26628" s="305"/>
      <c r="AG26628" s="1954"/>
    </row>
    <row r="26630" spans="4:33" s="304" customFormat="1" ht="15.75" customHeight="1">
      <c r="D26630" s="305"/>
      <c r="AG26630" s="1954"/>
    </row>
    <row r="26632" spans="4:33" s="304" customFormat="1" ht="15.75" customHeight="1">
      <c r="D26632" s="305"/>
      <c r="AG26632" s="1954"/>
    </row>
    <row r="26634" spans="4:33" s="304" customFormat="1" ht="15.75" customHeight="1">
      <c r="D26634" s="305"/>
      <c r="AG26634" s="1954"/>
    </row>
    <row r="26636" spans="4:33" s="304" customFormat="1" ht="15.75" customHeight="1">
      <c r="D26636" s="305"/>
      <c r="AG26636" s="1954"/>
    </row>
    <row r="26638" spans="4:33" s="304" customFormat="1" ht="15.75" customHeight="1">
      <c r="D26638" s="305"/>
      <c r="AG26638" s="1954"/>
    </row>
    <row r="26640" spans="4:33" s="304" customFormat="1" ht="15.75" customHeight="1">
      <c r="D26640" s="305"/>
      <c r="AG26640" s="1954"/>
    </row>
    <row r="26642" spans="4:33" s="304" customFormat="1" ht="15.75" customHeight="1">
      <c r="D26642" s="305"/>
      <c r="AG26642" s="1954"/>
    </row>
    <row r="26644" spans="4:33" s="304" customFormat="1" ht="15.75" customHeight="1">
      <c r="D26644" s="305"/>
      <c r="AG26644" s="1954"/>
    </row>
    <row r="26646" spans="4:33" s="304" customFormat="1" ht="15.75" customHeight="1">
      <c r="D26646" s="305"/>
      <c r="AG26646" s="1954"/>
    </row>
    <row r="26648" spans="4:33" s="304" customFormat="1" ht="15.75" customHeight="1">
      <c r="D26648" s="305"/>
      <c r="AG26648" s="1954"/>
    </row>
    <row r="26650" spans="4:33" s="304" customFormat="1" ht="15.75" customHeight="1">
      <c r="D26650" s="305"/>
      <c r="AG26650" s="1954"/>
    </row>
    <row r="26652" spans="4:33" s="304" customFormat="1" ht="15.75" customHeight="1">
      <c r="D26652" s="305"/>
      <c r="AG26652" s="1954"/>
    </row>
    <row r="26654" spans="4:33" s="304" customFormat="1" ht="15.75" customHeight="1">
      <c r="D26654" s="305"/>
      <c r="AG26654" s="1954"/>
    </row>
    <row r="26656" spans="4:33" s="304" customFormat="1" ht="15.75" customHeight="1">
      <c r="D26656" s="305"/>
      <c r="AG26656" s="1954"/>
    </row>
    <row r="26658" spans="4:33" s="304" customFormat="1" ht="15.75" customHeight="1">
      <c r="D26658" s="305"/>
      <c r="AG26658" s="1954"/>
    </row>
    <row r="26660" spans="4:33" s="304" customFormat="1" ht="15.75" customHeight="1">
      <c r="D26660" s="305"/>
      <c r="AG26660" s="1954"/>
    </row>
    <row r="26662" spans="4:33" s="304" customFormat="1" ht="15.75" customHeight="1">
      <c r="D26662" s="305"/>
      <c r="AG26662" s="1954"/>
    </row>
    <row r="26664" spans="4:33" s="304" customFormat="1" ht="15.75" customHeight="1">
      <c r="D26664" s="305"/>
      <c r="AG26664" s="1954"/>
    </row>
    <row r="26666" spans="4:33" s="304" customFormat="1" ht="15.75" customHeight="1">
      <c r="D26666" s="305"/>
      <c r="AG26666" s="1954"/>
    </row>
    <row r="26668" spans="4:33" s="304" customFormat="1" ht="15.75" customHeight="1">
      <c r="D26668" s="305"/>
      <c r="AG26668" s="1954"/>
    </row>
    <row r="26670" spans="4:33" s="304" customFormat="1" ht="15.75" customHeight="1">
      <c r="D26670" s="305"/>
      <c r="AG26670" s="1954"/>
    </row>
    <row r="26672" spans="4:33" s="304" customFormat="1" ht="15.75" customHeight="1">
      <c r="D26672" s="305"/>
      <c r="AG26672" s="1954"/>
    </row>
    <row r="26674" spans="4:33" s="304" customFormat="1" ht="15.75" customHeight="1">
      <c r="D26674" s="305"/>
      <c r="AG26674" s="1954"/>
    </row>
    <row r="26676" spans="4:33" s="304" customFormat="1" ht="15.75" customHeight="1">
      <c r="D26676" s="305"/>
      <c r="AG26676" s="1954"/>
    </row>
    <row r="26678" spans="4:33" s="304" customFormat="1" ht="15.75" customHeight="1">
      <c r="D26678" s="305"/>
      <c r="AG26678" s="1954"/>
    </row>
    <row r="26680" spans="4:33" s="304" customFormat="1" ht="15.75" customHeight="1">
      <c r="D26680" s="305"/>
      <c r="AG26680" s="1954"/>
    </row>
    <row r="26682" spans="4:33" s="304" customFormat="1" ht="15.75" customHeight="1">
      <c r="D26682" s="305"/>
      <c r="AG26682" s="1954"/>
    </row>
    <row r="26684" spans="4:33" s="304" customFormat="1" ht="15.75" customHeight="1">
      <c r="D26684" s="305"/>
      <c r="AG26684" s="1954"/>
    </row>
    <row r="26686" spans="4:33" s="304" customFormat="1" ht="15.75" customHeight="1">
      <c r="D26686" s="305"/>
      <c r="AG26686" s="1954"/>
    </row>
    <row r="26688" spans="4:33" s="304" customFormat="1" ht="15.75" customHeight="1">
      <c r="D26688" s="305"/>
      <c r="AG26688" s="1954"/>
    </row>
    <row r="26690" spans="4:33" s="304" customFormat="1" ht="15.75" customHeight="1">
      <c r="D26690" s="305"/>
      <c r="AG26690" s="1954"/>
    </row>
    <row r="26692" spans="4:33" s="304" customFormat="1" ht="15.75" customHeight="1">
      <c r="D26692" s="305"/>
      <c r="AG26692" s="1954"/>
    </row>
    <row r="26694" spans="4:33" s="304" customFormat="1" ht="15.75" customHeight="1">
      <c r="D26694" s="305"/>
      <c r="AG26694" s="1954"/>
    </row>
    <row r="26696" spans="4:33" s="304" customFormat="1" ht="15.75" customHeight="1">
      <c r="D26696" s="305"/>
      <c r="AG26696" s="1954"/>
    </row>
    <row r="26698" spans="4:33" s="304" customFormat="1" ht="15.75" customHeight="1">
      <c r="D26698" s="305"/>
      <c r="AG26698" s="1954"/>
    </row>
    <row r="26700" spans="4:33" s="304" customFormat="1" ht="15.75" customHeight="1">
      <c r="D26700" s="305"/>
      <c r="AG26700" s="1954"/>
    </row>
    <row r="26702" spans="4:33" s="304" customFormat="1" ht="15.75" customHeight="1">
      <c r="D26702" s="305"/>
      <c r="AG26702" s="1954"/>
    </row>
    <row r="26704" spans="4:33" s="304" customFormat="1" ht="15.75" customHeight="1">
      <c r="D26704" s="305"/>
      <c r="AG26704" s="1954"/>
    </row>
    <row r="26706" spans="4:33" s="304" customFormat="1" ht="15.75" customHeight="1">
      <c r="D26706" s="305"/>
      <c r="AG26706" s="1954"/>
    </row>
    <row r="26708" spans="4:33" s="304" customFormat="1" ht="15.75" customHeight="1">
      <c r="D26708" s="305"/>
      <c r="AG26708" s="1954"/>
    </row>
    <row r="26710" spans="4:33" s="304" customFormat="1" ht="15.75" customHeight="1">
      <c r="D26710" s="305"/>
      <c r="AG26710" s="1954"/>
    </row>
    <row r="26712" spans="4:33" s="304" customFormat="1" ht="15.75" customHeight="1">
      <c r="D26712" s="305"/>
      <c r="AG26712" s="1954"/>
    </row>
    <row r="26714" spans="4:33" s="304" customFormat="1" ht="15.75" customHeight="1">
      <c r="D26714" s="305"/>
      <c r="AG26714" s="1954"/>
    </row>
    <row r="26716" spans="4:33" s="304" customFormat="1" ht="15.75" customHeight="1">
      <c r="D26716" s="305"/>
      <c r="AG26716" s="1954"/>
    </row>
    <row r="26718" spans="4:33" s="304" customFormat="1" ht="15.75" customHeight="1">
      <c r="D26718" s="305"/>
      <c r="AG26718" s="1954"/>
    </row>
    <row r="26720" spans="4:33" s="304" customFormat="1" ht="15.75" customHeight="1">
      <c r="D26720" s="305"/>
      <c r="AG26720" s="1954"/>
    </row>
    <row r="26722" spans="4:33" s="304" customFormat="1" ht="15.75" customHeight="1">
      <c r="D26722" s="305"/>
      <c r="AG26722" s="1954"/>
    </row>
    <row r="26724" spans="4:33" s="304" customFormat="1" ht="15.75" customHeight="1">
      <c r="D26724" s="305"/>
      <c r="AG26724" s="1954"/>
    </row>
    <row r="26726" spans="4:33" s="304" customFormat="1" ht="15.75" customHeight="1">
      <c r="D26726" s="305"/>
      <c r="AG26726" s="1954"/>
    </row>
    <row r="26728" spans="4:33" s="304" customFormat="1" ht="15.75" customHeight="1">
      <c r="D26728" s="305"/>
      <c r="AG26728" s="1954"/>
    </row>
    <row r="26730" spans="4:33" s="304" customFormat="1" ht="15.75" customHeight="1">
      <c r="D26730" s="305"/>
      <c r="AG26730" s="1954"/>
    </row>
    <row r="26732" spans="4:33" s="304" customFormat="1" ht="15.75" customHeight="1">
      <c r="D26732" s="305"/>
      <c r="AG26732" s="1954"/>
    </row>
    <row r="26734" spans="4:33" s="304" customFormat="1" ht="15.75" customHeight="1">
      <c r="D26734" s="305"/>
      <c r="AG26734" s="1954"/>
    </row>
    <row r="26736" spans="4:33" s="304" customFormat="1" ht="15.75" customHeight="1">
      <c r="D26736" s="305"/>
      <c r="AG26736" s="1954"/>
    </row>
    <row r="26738" spans="4:33" s="304" customFormat="1" ht="15.75" customHeight="1">
      <c r="D26738" s="305"/>
      <c r="AG26738" s="1954"/>
    </row>
    <row r="26740" spans="4:33" s="304" customFormat="1" ht="15.75" customHeight="1">
      <c r="D26740" s="305"/>
      <c r="AG26740" s="1954"/>
    </row>
    <row r="26742" spans="4:33" s="304" customFormat="1" ht="15.75" customHeight="1">
      <c r="D26742" s="305"/>
      <c r="AG26742" s="1954"/>
    </row>
    <row r="26744" spans="4:33" s="304" customFormat="1" ht="15.75" customHeight="1">
      <c r="D26744" s="305"/>
      <c r="AG26744" s="1954"/>
    </row>
    <row r="26746" spans="4:33" s="304" customFormat="1" ht="15.75" customHeight="1">
      <c r="D26746" s="305"/>
      <c r="AG26746" s="1954"/>
    </row>
    <row r="26748" spans="4:33" s="304" customFormat="1" ht="15.75" customHeight="1">
      <c r="D26748" s="305"/>
      <c r="AG26748" s="1954"/>
    </row>
    <row r="26750" spans="4:33" s="304" customFormat="1" ht="15.75" customHeight="1">
      <c r="D26750" s="305"/>
      <c r="AG26750" s="1954"/>
    </row>
    <row r="26752" spans="4:33" s="304" customFormat="1" ht="15.75" customHeight="1">
      <c r="D26752" s="305"/>
      <c r="AG26752" s="1954"/>
    </row>
    <row r="26754" spans="4:33" s="304" customFormat="1" ht="15.75" customHeight="1">
      <c r="D26754" s="305"/>
      <c r="AG26754" s="1954"/>
    </row>
    <row r="26756" spans="4:33" s="304" customFormat="1" ht="15.75" customHeight="1">
      <c r="D26756" s="305"/>
      <c r="AG26756" s="1954"/>
    </row>
    <row r="26758" spans="4:33" s="304" customFormat="1" ht="15.75" customHeight="1">
      <c r="D26758" s="305"/>
      <c r="AG26758" s="1954"/>
    </row>
    <row r="26760" spans="4:33" s="304" customFormat="1" ht="15.75" customHeight="1">
      <c r="D26760" s="305"/>
      <c r="AG26760" s="1954"/>
    </row>
    <row r="26762" spans="4:33" s="304" customFormat="1" ht="15.75" customHeight="1">
      <c r="D26762" s="305"/>
      <c r="AG26762" s="1954"/>
    </row>
    <row r="26764" spans="4:33" s="304" customFormat="1" ht="15.75" customHeight="1">
      <c r="D26764" s="305"/>
      <c r="AG26764" s="1954"/>
    </row>
    <row r="26766" spans="4:33" s="304" customFormat="1" ht="15.75" customHeight="1">
      <c r="D26766" s="305"/>
      <c r="AG26766" s="1954"/>
    </row>
    <row r="26768" spans="4:33" s="304" customFormat="1" ht="15.75" customHeight="1">
      <c r="D26768" s="305"/>
      <c r="AG26768" s="1954"/>
    </row>
    <row r="26770" spans="4:33" s="304" customFormat="1" ht="15.75" customHeight="1">
      <c r="D26770" s="305"/>
      <c r="AG26770" s="1954"/>
    </row>
    <row r="26772" spans="4:33" s="304" customFormat="1" ht="15.75" customHeight="1">
      <c r="D26772" s="305"/>
      <c r="AG26772" s="1954"/>
    </row>
    <row r="26774" spans="4:33" s="304" customFormat="1" ht="15.75" customHeight="1">
      <c r="D26774" s="305"/>
      <c r="AG26774" s="1954"/>
    </row>
    <row r="26776" spans="4:33" s="304" customFormat="1" ht="15.75" customHeight="1">
      <c r="D26776" s="305"/>
      <c r="AG26776" s="1954"/>
    </row>
    <row r="26778" spans="4:33" s="304" customFormat="1" ht="15.75" customHeight="1">
      <c r="D26778" s="305"/>
      <c r="AG26778" s="1954"/>
    </row>
    <row r="26780" spans="4:33" s="304" customFormat="1" ht="15.75" customHeight="1">
      <c r="D26780" s="305"/>
      <c r="AG26780" s="1954"/>
    </row>
    <row r="26782" spans="4:33" s="304" customFormat="1" ht="15.75" customHeight="1">
      <c r="D26782" s="305"/>
      <c r="AG26782" s="1954"/>
    </row>
    <row r="26784" spans="4:33" s="304" customFormat="1" ht="15.75" customHeight="1">
      <c r="D26784" s="305"/>
      <c r="AG26784" s="1954"/>
    </row>
    <row r="26786" spans="4:33" s="304" customFormat="1" ht="15.75" customHeight="1">
      <c r="D26786" s="305"/>
      <c r="AG26786" s="1954"/>
    </row>
    <row r="26788" spans="4:33" s="304" customFormat="1" ht="15.75" customHeight="1">
      <c r="D26788" s="305"/>
      <c r="AG26788" s="1954"/>
    </row>
    <row r="26790" spans="4:33" s="304" customFormat="1" ht="15.75" customHeight="1">
      <c r="D26790" s="305"/>
      <c r="AG26790" s="1954"/>
    </row>
    <row r="26792" spans="4:33" s="304" customFormat="1" ht="15.75" customHeight="1">
      <c r="D26792" s="305"/>
      <c r="AG26792" s="1954"/>
    </row>
    <row r="26794" spans="4:33" s="304" customFormat="1" ht="15.75" customHeight="1">
      <c r="D26794" s="305"/>
      <c r="AG26794" s="1954"/>
    </row>
    <row r="26796" spans="4:33" s="304" customFormat="1" ht="15.75" customHeight="1">
      <c r="D26796" s="305"/>
      <c r="AG26796" s="1954"/>
    </row>
    <row r="26798" spans="4:33" s="304" customFormat="1" ht="15.75" customHeight="1">
      <c r="D26798" s="305"/>
      <c r="AG26798" s="1954"/>
    </row>
    <row r="26800" spans="4:33" s="304" customFormat="1" ht="15.75" customHeight="1">
      <c r="D26800" s="305"/>
      <c r="AG26800" s="1954"/>
    </row>
    <row r="26802" spans="4:33" s="304" customFormat="1" ht="15.75" customHeight="1">
      <c r="D26802" s="305"/>
      <c r="AG26802" s="1954"/>
    </row>
    <row r="26804" spans="4:33" s="304" customFormat="1" ht="15.75" customHeight="1">
      <c r="D26804" s="305"/>
      <c r="AG26804" s="1954"/>
    </row>
    <row r="26806" spans="4:33" s="304" customFormat="1" ht="15.75" customHeight="1">
      <c r="D26806" s="305"/>
      <c r="AG26806" s="1954"/>
    </row>
    <row r="26808" spans="4:33" s="304" customFormat="1" ht="15.75" customHeight="1">
      <c r="D26808" s="305"/>
      <c r="AG26808" s="1954"/>
    </row>
    <row r="26810" spans="4:33" s="304" customFormat="1" ht="15.75" customHeight="1">
      <c r="D26810" s="305"/>
      <c r="AG26810" s="1954"/>
    </row>
    <row r="26812" spans="4:33" s="304" customFormat="1" ht="15.75" customHeight="1">
      <c r="D26812" s="305"/>
      <c r="AG26812" s="1954"/>
    </row>
    <row r="26814" spans="4:33" s="304" customFormat="1" ht="15.75" customHeight="1">
      <c r="D26814" s="305"/>
      <c r="AG26814" s="1954"/>
    </row>
    <row r="26816" spans="4:33" s="304" customFormat="1" ht="15.75" customHeight="1">
      <c r="D26816" s="305"/>
      <c r="AG26816" s="1954"/>
    </row>
    <row r="26818" spans="4:33" s="304" customFormat="1" ht="15.75" customHeight="1">
      <c r="D26818" s="305"/>
      <c r="AG26818" s="1954"/>
    </row>
    <row r="26820" spans="4:33" s="304" customFormat="1" ht="15.75" customHeight="1">
      <c r="D26820" s="305"/>
      <c r="AG26820" s="1954"/>
    </row>
    <row r="26822" spans="4:33" s="304" customFormat="1" ht="15.75" customHeight="1">
      <c r="D26822" s="305"/>
      <c r="AG26822" s="1954"/>
    </row>
    <row r="26824" spans="4:33" s="304" customFormat="1" ht="15.75" customHeight="1">
      <c r="D26824" s="305"/>
      <c r="AG26824" s="1954"/>
    </row>
    <row r="26826" spans="4:33" s="304" customFormat="1" ht="15.75" customHeight="1">
      <c r="D26826" s="305"/>
      <c r="AG26826" s="1954"/>
    </row>
    <row r="26828" spans="4:33" s="304" customFormat="1" ht="15.75" customHeight="1">
      <c r="D26828" s="305"/>
      <c r="AG26828" s="1954"/>
    </row>
    <row r="26830" spans="4:33" s="304" customFormat="1" ht="15.75" customHeight="1">
      <c r="D26830" s="305"/>
      <c r="AG26830" s="1954"/>
    </row>
    <row r="26832" spans="4:33" s="304" customFormat="1" ht="15.75" customHeight="1">
      <c r="D26832" s="305"/>
      <c r="AG26832" s="1954"/>
    </row>
    <row r="26834" spans="4:33" s="304" customFormat="1" ht="15.75" customHeight="1">
      <c r="D26834" s="305"/>
      <c r="AG26834" s="1954"/>
    </row>
    <row r="26836" spans="4:33" s="304" customFormat="1" ht="15.75" customHeight="1">
      <c r="D26836" s="305"/>
      <c r="AG26836" s="1954"/>
    </row>
    <row r="26838" spans="4:33" s="304" customFormat="1" ht="15.75" customHeight="1">
      <c r="D26838" s="305"/>
      <c r="AG26838" s="1954"/>
    </row>
    <row r="26840" spans="4:33" s="304" customFormat="1" ht="15.75" customHeight="1">
      <c r="D26840" s="305"/>
      <c r="AG26840" s="1954"/>
    </row>
    <row r="26842" spans="4:33" s="304" customFormat="1" ht="15.75" customHeight="1">
      <c r="D26842" s="305"/>
      <c r="AG26842" s="1954"/>
    </row>
    <row r="26844" spans="4:33" s="304" customFormat="1" ht="15.75" customHeight="1">
      <c r="D26844" s="305"/>
      <c r="AG26844" s="1954"/>
    </row>
    <row r="26846" spans="4:33" s="304" customFormat="1" ht="15.75" customHeight="1">
      <c r="D26846" s="305"/>
      <c r="AG26846" s="1954"/>
    </row>
    <row r="26848" spans="4:33" s="304" customFormat="1" ht="15.75" customHeight="1">
      <c r="D26848" s="305"/>
      <c r="AG26848" s="1954"/>
    </row>
    <row r="26850" spans="4:33" s="304" customFormat="1" ht="15.75" customHeight="1">
      <c r="D26850" s="305"/>
      <c r="AG26850" s="1954"/>
    </row>
    <row r="26852" spans="4:33" s="304" customFormat="1" ht="15.75" customHeight="1">
      <c r="D26852" s="305"/>
      <c r="AG26852" s="1954"/>
    </row>
    <row r="26854" spans="4:33" s="304" customFormat="1" ht="15.75" customHeight="1">
      <c r="D26854" s="305"/>
      <c r="AG26854" s="1954"/>
    </row>
    <row r="26856" spans="4:33" s="304" customFormat="1" ht="15.75" customHeight="1">
      <c r="D26856" s="305"/>
      <c r="AG26856" s="1954"/>
    </row>
    <row r="26858" spans="4:33" s="304" customFormat="1" ht="15.75" customHeight="1">
      <c r="D26858" s="305"/>
      <c r="AG26858" s="1954"/>
    </row>
    <row r="26860" spans="4:33" s="304" customFormat="1" ht="15.75" customHeight="1">
      <c r="D26860" s="305"/>
      <c r="AG26860" s="1954"/>
    </row>
    <row r="26862" spans="4:33" s="304" customFormat="1" ht="15.75" customHeight="1">
      <c r="D26862" s="305"/>
      <c r="AG26862" s="1954"/>
    </row>
    <row r="26864" spans="4:33" s="304" customFormat="1" ht="15.75" customHeight="1">
      <c r="D26864" s="305"/>
      <c r="AG26864" s="1954"/>
    </row>
    <row r="26866" spans="4:33" s="304" customFormat="1" ht="15.75" customHeight="1">
      <c r="D26866" s="305"/>
      <c r="AG26866" s="1954"/>
    </row>
    <row r="26868" spans="4:33" s="304" customFormat="1" ht="15.75" customHeight="1">
      <c r="D26868" s="305"/>
      <c r="AG26868" s="1954"/>
    </row>
    <row r="26870" spans="4:33" s="304" customFormat="1" ht="15.75" customHeight="1">
      <c r="D26870" s="305"/>
      <c r="AG26870" s="1954"/>
    </row>
    <row r="26872" spans="4:33" s="304" customFormat="1" ht="15.75" customHeight="1">
      <c r="D26872" s="305"/>
      <c r="AG26872" s="1954"/>
    </row>
    <row r="26874" spans="4:33" s="304" customFormat="1" ht="15.75" customHeight="1">
      <c r="D26874" s="305"/>
      <c r="AG26874" s="1954"/>
    </row>
    <row r="26876" spans="4:33" s="304" customFormat="1" ht="15.75" customHeight="1">
      <c r="D26876" s="305"/>
      <c r="AG26876" s="1954"/>
    </row>
    <row r="26878" spans="4:33" s="304" customFormat="1" ht="15.75" customHeight="1">
      <c r="D26878" s="305"/>
      <c r="AG26878" s="1954"/>
    </row>
    <row r="26880" spans="4:33" s="304" customFormat="1" ht="15.75" customHeight="1">
      <c r="D26880" s="305"/>
      <c r="AG26880" s="1954"/>
    </row>
    <row r="26882" spans="4:33" s="304" customFormat="1" ht="15.75" customHeight="1">
      <c r="D26882" s="305"/>
      <c r="AG26882" s="1954"/>
    </row>
    <row r="26884" spans="4:33" s="304" customFormat="1" ht="15.75" customHeight="1">
      <c r="D26884" s="305"/>
      <c r="AG26884" s="1954"/>
    </row>
    <row r="26886" spans="4:33" s="304" customFormat="1" ht="15.75" customHeight="1">
      <c r="D26886" s="305"/>
      <c r="AG26886" s="1954"/>
    </row>
    <row r="26888" spans="4:33" s="304" customFormat="1" ht="15.75" customHeight="1">
      <c r="D26888" s="305"/>
      <c r="AG26888" s="1954"/>
    </row>
    <row r="26890" spans="4:33" s="304" customFormat="1" ht="15.75" customHeight="1">
      <c r="D26890" s="305"/>
      <c r="AG26890" s="1954"/>
    </row>
    <row r="26892" spans="4:33" s="304" customFormat="1" ht="15.75" customHeight="1">
      <c r="D26892" s="305"/>
      <c r="AG26892" s="1954"/>
    </row>
    <row r="26894" spans="4:33" s="304" customFormat="1" ht="15.75" customHeight="1">
      <c r="D26894" s="305"/>
      <c r="AG26894" s="1954"/>
    </row>
    <row r="26896" spans="4:33" s="304" customFormat="1" ht="15.75" customHeight="1">
      <c r="D26896" s="305"/>
      <c r="AG26896" s="1954"/>
    </row>
    <row r="26898" spans="4:33" s="304" customFormat="1" ht="15.75" customHeight="1">
      <c r="D26898" s="305"/>
      <c r="AG26898" s="1954"/>
    </row>
    <row r="26900" spans="4:33" s="304" customFormat="1" ht="15.75" customHeight="1">
      <c r="D26900" s="305"/>
      <c r="AG26900" s="1954"/>
    </row>
    <row r="26902" spans="4:33" s="304" customFormat="1" ht="15.75" customHeight="1">
      <c r="D26902" s="305"/>
      <c r="AG26902" s="1954"/>
    </row>
    <row r="26904" spans="4:33" s="304" customFormat="1" ht="15.75" customHeight="1">
      <c r="D26904" s="305"/>
      <c r="AG26904" s="1954"/>
    </row>
    <row r="26906" spans="4:33" s="304" customFormat="1" ht="15.75" customHeight="1">
      <c r="D26906" s="305"/>
      <c r="AG26906" s="1954"/>
    </row>
    <row r="26908" spans="4:33" s="304" customFormat="1" ht="15.75" customHeight="1">
      <c r="D26908" s="305"/>
      <c r="AG26908" s="1954"/>
    </row>
    <row r="26910" spans="4:33" s="304" customFormat="1" ht="15.75" customHeight="1">
      <c r="D26910" s="305"/>
      <c r="AG26910" s="1954"/>
    </row>
    <row r="26912" spans="4:33" s="304" customFormat="1" ht="15.75" customHeight="1">
      <c r="D26912" s="305"/>
      <c r="AG26912" s="1954"/>
    </row>
    <row r="26914" spans="4:33" s="304" customFormat="1" ht="15.75" customHeight="1">
      <c r="D26914" s="305"/>
      <c r="AG26914" s="1954"/>
    </row>
    <row r="26916" spans="4:33" s="304" customFormat="1" ht="15.75" customHeight="1">
      <c r="D26916" s="305"/>
      <c r="AG26916" s="1954"/>
    </row>
    <row r="26918" spans="4:33" s="304" customFormat="1" ht="15.75" customHeight="1">
      <c r="D26918" s="305"/>
      <c r="AG26918" s="1954"/>
    </row>
    <row r="26920" spans="4:33" s="304" customFormat="1" ht="15.75" customHeight="1">
      <c r="D26920" s="305"/>
      <c r="AG26920" s="1954"/>
    </row>
    <row r="26922" spans="4:33" s="304" customFormat="1" ht="15.75" customHeight="1">
      <c r="D26922" s="305"/>
      <c r="AG26922" s="1954"/>
    </row>
    <row r="26924" spans="4:33" s="304" customFormat="1" ht="15.75" customHeight="1">
      <c r="D26924" s="305"/>
      <c r="AG26924" s="1954"/>
    </row>
    <row r="26926" spans="4:33" s="304" customFormat="1" ht="15.75" customHeight="1">
      <c r="D26926" s="305"/>
      <c r="AG26926" s="1954"/>
    </row>
    <row r="26928" spans="4:33" s="304" customFormat="1" ht="15.75" customHeight="1">
      <c r="D26928" s="305"/>
      <c r="AG26928" s="1954"/>
    </row>
    <row r="26930" spans="4:33" s="304" customFormat="1" ht="15.75" customHeight="1">
      <c r="D26930" s="305"/>
      <c r="AG26930" s="1954"/>
    </row>
    <row r="26932" spans="4:33" s="304" customFormat="1" ht="15.75" customHeight="1">
      <c r="D26932" s="305"/>
      <c r="AG26932" s="1954"/>
    </row>
    <row r="26934" spans="4:33" s="304" customFormat="1" ht="15.75" customHeight="1">
      <c r="D26934" s="305"/>
      <c r="AG26934" s="1954"/>
    </row>
    <row r="26936" spans="4:33" s="304" customFormat="1" ht="15.75" customHeight="1">
      <c r="D26936" s="305"/>
      <c r="AG26936" s="1954"/>
    </row>
    <row r="26938" spans="4:33" s="304" customFormat="1" ht="15.75" customHeight="1">
      <c r="D26938" s="305"/>
      <c r="AG26938" s="1954"/>
    </row>
    <row r="26940" spans="4:33" s="304" customFormat="1" ht="15.75" customHeight="1">
      <c r="D26940" s="305"/>
      <c r="AG26940" s="1954"/>
    </row>
    <row r="26942" spans="4:33" s="304" customFormat="1" ht="15.75" customHeight="1">
      <c r="D26942" s="305"/>
      <c r="AG26942" s="1954"/>
    </row>
    <row r="26944" spans="4:33" s="304" customFormat="1" ht="15.75" customHeight="1">
      <c r="D26944" s="305"/>
      <c r="AG26944" s="1954"/>
    </row>
    <row r="26946" spans="4:33" s="304" customFormat="1" ht="15.75" customHeight="1">
      <c r="D26946" s="305"/>
      <c r="AG26946" s="1954"/>
    </row>
    <row r="26948" spans="4:33" s="304" customFormat="1" ht="15.75" customHeight="1">
      <c r="D26948" s="305"/>
      <c r="AG26948" s="1954"/>
    </row>
    <row r="26950" spans="4:33" s="304" customFormat="1" ht="15.75" customHeight="1">
      <c r="D26950" s="305"/>
      <c r="AG26950" s="1954"/>
    </row>
    <row r="26952" spans="4:33" s="304" customFormat="1" ht="15.75" customHeight="1">
      <c r="D26952" s="305"/>
      <c r="AG26952" s="1954"/>
    </row>
    <row r="26954" spans="4:33" s="304" customFormat="1" ht="15.75" customHeight="1">
      <c r="D26954" s="305"/>
      <c r="AG26954" s="1954"/>
    </row>
    <row r="26956" spans="4:33" s="304" customFormat="1" ht="15.75" customHeight="1">
      <c r="D26956" s="305"/>
      <c r="AG26956" s="1954"/>
    </row>
    <row r="26958" spans="4:33" s="304" customFormat="1" ht="15.75" customHeight="1">
      <c r="D26958" s="305"/>
      <c r="AG26958" s="1954"/>
    </row>
    <row r="26960" spans="4:33" s="304" customFormat="1" ht="15.75" customHeight="1">
      <c r="D26960" s="305"/>
      <c r="AG26960" s="1954"/>
    </row>
    <row r="26962" spans="4:33" s="304" customFormat="1" ht="15.75" customHeight="1">
      <c r="D26962" s="305"/>
      <c r="AG26962" s="1954"/>
    </row>
    <row r="26964" spans="4:33" s="304" customFormat="1" ht="15.75" customHeight="1">
      <c r="D26964" s="305"/>
      <c r="AG26964" s="1954"/>
    </row>
    <row r="26966" spans="4:33" s="304" customFormat="1" ht="15.75" customHeight="1">
      <c r="D26966" s="305"/>
      <c r="AG26966" s="1954"/>
    </row>
    <row r="26968" spans="4:33" s="304" customFormat="1" ht="15.75" customHeight="1">
      <c r="D26968" s="305"/>
      <c r="AG26968" s="1954"/>
    </row>
    <row r="26970" spans="4:33" s="304" customFormat="1" ht="15.75" customHeight="1">
      <c r="D26970" s="305"/>
      <c r="AG26970" s="1954"/>
    </row>
    <row r="26972" spans="4:33" s="304" customFormat="1" ht="15.75" customHeight="1">
      <c r="D26972" s="305"/>
      <c r="AG26972" s="1954"/>
    </row>
    <row r="26974" spans="4:33" s="304" customFormat="1" ht="15.75" customHeight="1">
      <c r="D26974" s="305"/>
      <c r="AG26974" s="1954"/>
    </row>
    <row r="26976" spans="4:33" s="304" customFormat="1" ht="15.75" customHeight="1">
      <c r="D26976" s="305"/>
      <c r="AG26976" s="1954"/>
    </row>
    <row r="26978" spans="4:33" s="304" customFormat="1" ht="15.75" customHeight="1">
      <c r="D26978" s="305"/>
      <c r="AG26978" s="1954"/>
    </row>
    <row r="26980" spans="4:33" s="304" customFormat="1" ht="15.75" customHeight="1">
      <c r="D26980" s="305"/>
      <c r="AG26980" s="1954"/>
    </row>
    <row r="26982" spans="4:33" s="304" customFormat="1" ht="15.75" customHeight="1">
      <c r="D26982" s="305"/>
      <c r="AG26982" s="1954"/>
    </row>
    <row r="26984" spans="4:33" s="304" customFormat="1" ht="15.75" customHeight="1">
      <c r="D26984" s="305"/>
      <c r="AG26984" s="1954"/>
    </row>
    <row r="26986" spans="4:33" s="304" customFormat="1" ht="15.75" customHeight="1">
      <c r="D26986" s="305"/>
      <c r="AG26986" s="1954"/>
    </row>
    <row r="26988" spans="4:33" s="304" customFormat="1" ht="15.75" customHeight="1">
      <c r="D26988" s="305"/>
      <c r="AG26988" s="1954"/>
    </row>
    <row r="26990" spans="4:33" s="304" customFormat="1" ht="15.75" customHeight="1">
      <c r="D26990" s="305"/>
      <c r="AG26990" s="1954"/>
    </row>
    <row r="26992" spans="4:33" s="304" customFormat="1" ht="15.75" customHeight="1">
      <c r="D26992" s="305"/>
      <c r="AG26992" s="1954"/>
    </row>
    <row r="26994" spans="4:33" s="304" customFormat="1" ht="15.75" customHeight="1">
      <c r="D26994" s="305"/>
      <c r="AG26994" s="1954"/>
    </row>
    <row r="26996" spans="4:33" s="304" customFormat="1" ht="15.75" customHeight="1">
      <c r="D26996" s="305"/>
      <c r="AG26996" s="1954"/>
    </row>
    <row r="26998" spans="4:33" s="304" customFormat="1" ht="15.75" customHeight="1">
      <c r="D26998" s="305"/>
      <c r="AG26998" s="1954"/>
    </row>
    <row r="27000" spans="4:33" s="304" customFormat="1" ht="15.75" customHeight="1">
      <c r="D27000" s="305"/>
      <c r="AG27000" s="1954"/>
    </row>
    <row r="27002" spans="4:33" s="304" customFormat="1" ht="15.75" customHeight="1">
      <c r="D27002" s="305"/>
      <c r="AG27002" s="1954"/>
    </row>
    <row r="27004" spans="4:33" s="304" customFormat="1" ht="15.75" customHeight="1">
      <c r="D27004" s="305"/>
      <c r="AG27004" s="1954"/>
    </row>
    <row r="27006" spans="4:33" s="304" customFormat="1" ht="15.75" customHeight="1">
      <c r="D27006" s="305"/>
      <c r="AG27006" s="1954"/>
    </row>
    <row r="27008" spans="4:33" s="304" customFormat="1" ht="15.75" customHeight="1">
      <c r="D27008" s="305"/>
      <c r="AG27008" s="1954"/>
    </row>
    <row r="27010" spans="4:33" s="304" customFormat="1" ht="15.75" customHeight="1">
      <c r="D27010" s="305"/>
      <c r="AG27010" s="1954"/>
    </row>
    <row r="27012" spans="4:33" s="304" customFormat="1" ht="15.75" customHeight="1">
      <c r="D27012" s="305"/>
      <c r="AG27012" s="1954"/>
    </row>
    <row r="27014" spans="4:33" s="304" customFormat="1" ht="15.75" customHeight="1">
      <c r="D27014" s="305"/>
      <c r="AG27014" s="1954"/>
    </row>
    <row r="27016" spans="4:33" s="304" customFormat="1" ht="15.75" customHeight="1">
      <c r="D27016" s="305"/>
      <c r="AG27016" s="1954"/>
    </row>
    <row r="27018" spans="4:33" s="304" customFormat="1" ht="15.75" customHeight="1">
      <c r="D27018" s="305"/>
      <c r="AG27018" s="1954"/>
    </row>
    <row r="27020" spans="4:33" s="304" customFormat="1" ht="15.75" customHeight="1">
      <c r="D27020" s="305"/>
      <c r="AG27020" s="1954"/>
    </row>
    <row r="27022" spans="4:33" s="304" customFormat="1" ht="15.75" customHeight="1">
      <c r="D27022" s="305"/>
      <c r="AG27022" s="1954"/>
    </row>
    <row r="27024" spans="4:33" s="304" customFormat="1" ht="15.75" customHeight="1">
      <c r="D27024" s="305"/>
      <c r="AG27024" s="1954"/>
    </row>
    <row r="27026" spans="4:33" s="304" customFormat="1" ht="15.75" customHeight="1">
      <c r="D27026" s="305"/>
      <c r="AG27026" s="1954"/>
    </row>
    <row r="27028" spans="4:33" s="304" customFormat="1" ht="15.75" customHeight="1">
      <c r="D27028" s="305"/>
      <c r="AG27028" s="1954"/>
    </row>
    <row r="27030" spans="4:33" s="304" customFormat="1" ht="15.75" customHeight="1">
      <c r="D27030" s="305"/>
      <c r="AG27030" s="1954"/>
    </row>
    <row r="27032" spans="4:33" s="304" customFormat="1" ht="15.75" customHeight="1">
      <c r="D27032" s="305"/>
      <c r="AG27032" s="1954"/>
    </row>
    <row r="27034" spans="4:33" s="304" customFormat="1" ht="15.75" customHeight="1">
      <c r="D27034" s="305"/>
      <c r="AG27034" s="1954"/>
    </row>
    <row r="27036" spans="4:33" s="304" customFormat="1" ht="15.75" customHeight="1">
      <c r="D27036" s="305"/>
      <c r="AG27036" s="1954"/>
    </row>
    <row r="27038" spans="4:33" s="304" customFormat="1" ht="15.75" customHeight="1">
      <c r="D27038" s="305"/>
      <c r="AG27038" s="1954"/>
    </row>
    <row r="27040" spans="4:33" s="304" customFormat="1" ht="15.75" customHeight="1">
      <c r="D27040" s="305"/>
      <c r="AG27040" s="1954"/>
    </row>
    <row r="27042" spans="4:33" s="304" customFormat="1" ht="15.75" customHeight="1">
      <c r="D27042" s="305"/>
      <c r="AG27042" s="1954"/>
    </row>
    <row r="27044" spans="4:33" s="304" customFormat="1" ht="15.75" customHeight="1">
      <c r="D27044" s="305"/>
      <c r="AG27044" s="1954"/>
    </row>
    <row r="27046" spans="4:33" s="304" customFormat="1" ht="15.75" customHeight="1">
      <c r="D27046" s="305"/>
      <c r="AG27046" s="1954"/>
    </row>
    <row r="27048" spans="4:33" s="304" customFormat="1" ht="15.75" customHeight="1">
      <c r="D27048" s="305"/>
      <c r="AG27048" s="1954"/>
    </row>
    <row r="27050" spans="4:33" s="304" customFormat="1" ht="15.75" customHeight="1">
      <c r="D27050" s="305"/>
      <c r="AG27050" s="1954"/>
    </row>
    <row r="27052" spans="4:33" s="304" customFormat="1" ht="15.75" customHeight="1">
      <c r="D27052" s="305"/>
      <c r="AG27052" s="1954"/>
    </row>
    <row r="27054" spans="4:33" s="304" customFormat="1" ht="15.75" customHeight="1">
      <c r="D27054" s="305"/>
      <c r="AG27054" s="1954"/>
    </row>
    <row r="27056" spans="4:33" s="304" customFormat="1" ht="15.75" customHeight="1">
      <c r="D27056" s="305"/>
      <c r="AG27056" s="1954"/>
    </row>
    <row r="27058" spans="4:33" s="304" customFormat="1" ht="15.75" customHeight="1">
      <c r="D27058" s="305"/>
      <c r="AG27058" s="1954"/>
    </row>
    <row r="27060" spans="4:33" s="304" customFormat="1" ht="15.75" customHeight="1">
      <c r="D27060" s="305"/>
      <c r="AG27060" s="1954"/>
    </row>
    <row r="27062" spans="4:33" s="304" customFormat="1" ht="15.75" customHeight="1">
      <c r="D27062" s="305"/>
      <c r="AG27062" s="1954"/>
    </row>
    <row r="27064" spans="4:33" s="304" customFormat="1" ht="15.75" customHeight="1">
      <c r="D27064" s="305"/>
      <c r="AG27064" s="1954"/>
    </row>
    <row r="27066" spans="4:33" s="304" customFormat="1" ht="15.75" customHeight="1">
      <c r="D27066" s="305"/>
      <c r="AG27066" s="1954"/>
    </row>
    <row r="27068" spans="4:33" s="304" customFormat="1" ht="15.75" customHeight="1">
      <c r="D27068" s="305"/>
      <c r="AG27068" s="1954"/>
    </row>
    <row r="27070" spans="4:33" s="304" customFormat="1" ht="15.75" customHeight="1">
      <c r="D27070" s="305"/>
      <c r="AG27070" s="1954"/>
    </row>
    <row r="27072" spans="4:33" s="304" customFormat="1" ht="15.75" customHeight="1">
      <c r="D27072" s="305"/>
      <c r="AG27072" s="1954"/>
    </row>
    <row r="27074" spans="4:33" s="304" customFormat="1" ht="15.75" customHeight="1">
      <c r="D27074" s="305"/>
      <c r="AG27074" s="1954"/>
    </row>
    <row r="27076" spans="4:33" s="304" customFormat="1" ht="15.75" customHeight="1">
      <c r="D27076" s="305"/>
      <c r="AG27076" s="1954"/>
    </row>
    <row r="27078" spans="4:33" s="304" customFormat="1" ht="15.75" customHeight="1">
      <c r="D27078" s="305"/>
      <c r="AG27078" s="1954"/>
    </row>
    <row r="27080" spans="4:33" s="304" customFormat="1" ht="15.75" customHeight="1">
      <c r="D27080" s="305"/>
      <c r="AG27080" s="1954"/>
    </row>
    <row r="27082" spans="4:33" s="304" customFormat="1" ht="15.75" customHeight="1">
      <c r="D27082" s="305"/>
      <c r="AG27082" s="1954"/>
    </row>
    <row r="27084" spans="4:33" s="304" customFormat="1" ht="15.75" customHeight="1">
      <c r="D27084" s="305"/>
      <c r="AG27084" s="1954"/>
    </row>
    <row r="27086" spans="4:33" s="304" customFormat="1" ht="15.75" customHeight="1">
      <c r="D27086" s="305"/>
      <c r="AG27086" s="1954"/>
    </row>
    <row r="27088" spans="4:33" s="304" customFormat="1" ht="15.75" customHeight="1">
      <c r="D27088" s="305"/>
      <c r="AG27088" s="1954"/>
    </row>
    <row r="27090" spans="4:33" s="304" customFormat="1" ht="15.75" customHeight="1">
      <c r="D27090" s="305"/>
      <c r="AG27090" s="1954"/>
    </row>
    <row r="27092" spans="4:33" s="304" customFormat="1" ht="15.75" customHeight="1">
      <c r="D27092" s="305"/>
      <c r="AG27092" s="1954"/>
    </row>
    <row r="27094" spans="4:33" s="304" customFormat="1" ht="15.75" customHeight="1">
      <c r="D27094" s="305"/>
      <c r="AG27094" s="1954"/>
    </row>
    <row r="27096" spans="4:33" s="304" customFormat="1" ht="15.75" customHeight="1">
      <c r="D27096" s="305"/>
      <c r="AG27096" s="1954"/>
    </row>
    <row r="27098" spans="4:33" s="304" customFormat="1" ht="15.75" customHeight="1">
      <c r="D27098" s="305"/>
      <c r="AG27098" s="1954"/>
    </row>
    <row r="27100" spans="4:33" s="304" customFormat="1" ht="15.75" customHeight="1">
      <c r="D27100" s="305"/>
      <c r="AG27100" s="1954"/>
    </row>
    <row r="27102" spans="4:33" s="304" customFormat="1" ht="15.75" customHeight="1">
      <c r="D27102" s="305"/>
      <c r="AG27102" s="1954"/>
    </row>
    <row r="27104" spans="4:33" s="304" customFormat="1" ht="15.75" customHeight="1">
      <c r="D27104" s="305"/>
      <c r="AG27104" s="1954"/>
    </row>
    <row r="27106" spans="4:33" s="304" customFormat="1" ht="15.75" customHeight="1">
      <c r="D27106" s="305"/>
      <c r="AG27106" s="1954"/>
    </row>
    <row r="27108" spans="4:33" s="304" customFormat="1" ht="15.75" customHeight="1">
      <c r="D27108" s="305"/>
      <c r="AG27108" s="1954"/>
    </row>
    <row r="27110" spans="4:33" s="304" customFormat="1" ht="15.75" customHeight="1">
      <c r="D27110" s="305"/>
      <c r="AG27110" s="1954"/>
    </row>
    <row r="27112" spans="4:33" s="304" customFormat="1" ht="15.75" customHeight="1">
      <c r="D27112" s="305"/>
      <c r="AG27112" s="1954"/>
    </row>
    <row r="27114" spans="4:33" s="304" customFormat="1" ht="15.75" customHeight="1">
      <c r="D27114" s="305"/>
      <c r="AG27114" s="1954"/>
    </row>
    <row r="27116" spans="4:33" s="304" customFormat="1" ht="15.75" customHeight="1">
      <c r="D27116" s="305"/>
      <c r="AG27116" s="1954"/>
    </row>
    <row r="27118" spans="4:33" s="304" customFormat="1" ht="15.75" customHeight="1">
      <c r="D27118" s="305"/>
      <c r="AG27118" s="1954"/>
    </row>
    <row r="27120" spans="4:33" s="304" customFormat="1" ht="15.75" customHeight="1">
      <c r="D27120" s="305"/>
      <c r="AG27120" s="1954"/>
    </row>
    <row r="27122" spans="4:33" s="304" customFormat="1" ht="15.75" customHeight="1">
      <c r="D27122" s="305"/>
      <c r="AG27122" s="1954"/>
    </row>
    <row r="27124" spans="4:33" s="304" customFormat="1" ht="15.75" customHeight="1">
      <c r="D27124" s="305"/>
      <c r="AG27124" s="1954"/>
    </row>
    <row r="27126" spans="4:33" s="304" customFormat="1" ht="15.75" customHeight="1">
      <c r="D27126" s="305"/>
      <c r="AG27126" s="1954"/>
    </row>
    <row r="27128" spans="4:33" s="304" customFormat="1" ht="15.75" customHeight="1">
      <c r="D27128" s="305"/>
      <c r="AG27128" s="1954"/>
    </row>
    <row r="27130" spans="4:33" s="304" customFormat="1" ht="15.75" customHeight="1">
      <c r="D27130" s="305"/>
      <c r="AG27130" s="1954"/>
    </row>
    <row r="27132" spans="4:33" s="304" customFormat="1" ht="15.75" customHeight="1">
      <c r="D27132" s="305"/>
      <c r="AG27132" s="1954"/>
    </row>
    <row r="27134" spans="4:33" s="304" customFormat="1" ht="15.75" customHeight="1">
      <c r="D27134" s="305"/>
      <c r="AG27134" s="1954"/>
    </row>
    <row r="27136" spans="4:33" s="304" customFormat="1" ht="15.75" customHeight="1">
      <c r="D27136" s="305"/>
      <c r="AG27136" s="1954"/>
    </row>
    <row r="27138" spans="4:33" s="304" customFormat="1" ht="15.75" customHeight="1">
      <c r="D27138" s="305"/>
      <c r="AG27138" s="1954"/>
    </row>
    <row r="27140" spans="4:33" s="304" customFormat="1" ht="15.75" customHeight="1">
      <c r="D27140" s="305"/>
      <c r="AG27140" s="1954"/>
    </row>
    <row r="27142" spans="4:33" s="304" customFormat="1" ht="15.75" customHeight="1">
      <c r="D27142" s="305"/>
      <c r="AG27142" s="1954"/>
    </row>
    <row r="27144" spans="4:33" s="304" customFormat="1" ht="15.75" customHeight="1">
      <c r="D27144" s="305"/>
      <c r="AG27144" s="1954"/>
    </row>
    <row r="27146" spans="4:33" s="304" customFormat="1" ht="15.75" customHeight="1">
      <c r="D27146" s="305"/>
      <c r="AG27146" s="1954"/>
    </row>
    <row r="27148" spans="4:33" s="304" customFormat="1" ht="15.75" customHeight="1">
      <c r="D27148" s="305"/>
      <c r="AG27148" s="1954"/>
    </row>
    <row r="27150" spans="4:33" s="304" customFormat="1" ht="15.75" customHeight="1">
      <c r="D27150" s="305"/>
      <c r="AG27150" s="1954"/>
    </row>
    <row r="27152" spans="4:33" s="304" customFormat="1" ht="15.75" customHeight="1">
      <c r="D27152" s="305"/>
      <c r="AG27152" s="1954"/>
    </row>
    <row r="27154" spans="4:33" s="304" customFormat="1" ht="15.75" customHeight="1">
      <c r="D27154" s="305"/>
      <c r="AG27154" s="1954"/>
    </row>
    <row r="27156" spans="4:33" s="304" customFormat="1" ht="15.75" customHeight="1">
      <c r="D27156" s="305"/>
      <c r="AG27156" s="1954"/>
    </row>
    <row r="27158" spans="4:33" s="304" customFormat="1" ht="15.75" customHeight="1">
      <c r="D27158" s="305"/>
      <c r="AG27158" s="1954"/>
    </row>
    <row r="27160" spans="4:33" s="304" customFormat="1" ht="15.75" customHeight="1">
      <c r="D27160" s="305"/>
      <c r="AG27160" s="1954"/>
    </row>
    <row r="27162" spans="4:33" s="304" customFormat="1" ht="15.75" customHeight="1">
      <c r="D27162" s="305"/>
      <c r="AG27162" s="1954"/>
    </row>
    <row r="27164" spans="4:33" s="304" customFormat="1" ht="15.75" customHeight="1">
      <c r="D27164" s="305"/>
      <c r="AG27164" s="1954"/>
    </row>
    <row r="27166" spans="4:33" s="304" customFormat="1" ht="15.75" customHeight="1">
      <c r="D27166" s="305"/>
      <c r="AG27166" s="1954"/>
    </row>
    <row r="27168" spans="4:33" s="304" customFormat="1" ht="15.75" customHeight="1">
      <c r="D27168" s="305"/>
      <c r="AG27168" s="1954"/>
    </row>
    <row r="27170" spans="4:33" s="304" customFormat="1" ht="15.75" customHeight="1">
      <c r="D27170" s="305"/>
      <c r="AG27170" s="1954"/>
    </row>
    <row r="27172" spans="4:33" s="304" customFormat="1" ht="15.75" customHeight="1">
      <c r="D27172" s="305"/>
      <c r="AG27172" s="1954"/>
    </row>
    <row r="27174" spans="4:33" s="304" customFormat="1" ht="15.75" customHeight="1">
      <c r="D27174" s="305"/>
      <c r="AG27174" s="1954"/>
    </row>
    <row r="27176" spans="4:33" s="304" customFormat="1" ht="15.75" customHeight="1">
      <c r="D27176" s="305"/>
      <c r="AG27176" s="1954"/>
    </row>
    <row r="27178" spans="4:33" s="304" customFormat="1" ht="15.75" customHeight="1">
      <c r="D27178" s="305"/>
      <c r="AG27178" s="1954"/>
    </row>
    <row r="27180" spans="4:33" s="304" customFormat="1" ht="15.75" customHeight="1">
      <c r="D27180" s="305"/>
      <c r="AG27180" s="1954"/>
    </row>
    <row r="27182" spans="4:33" s="304" customFormat="1" ht="15.75" customHeight="1">
      <c r="D27182" s="305"/>
      <c r="AG27182" s="1954"/>
    </row>
    <row r="27184" spans="4:33" s="304" customFormat="1" ht="15.75" customHeight="1">
      <c r="D27184" s="305"/>
      <c r="AG27184" s="1954"/>
    </row>
    <row r="27186" spans="4:33" s="304" customFormat="1" ht="15.75" customHeight="1">
      <c r="D27186" s="305"/>
      <c r="AG27186" s="1954"/>
    </row>
    <row r="27188" spans="4:33" s="304" customFormat="1" ht="15.75" customHeight="1">
      <c r="D27188" s="305"/>
      <c r="AG27188" s="1954"/>
    </row>
    <row r="27190" spans="4:33" s="304" customFormat="1" ht="15.75" customHeight="1">
      <c r="D27190" s="305"/>
      <c r="AG27190" s="1954"/>
    </row>
    <row r="27192" spans="4:33" s="304" customFormat="1" ht="15.75" customHeight="1">
      <c r="D27192" s="305"/>
      <c r="AG27192" s="1954"/>
    </row>
    <row r="27194" spans="4:33" s="304" customFormat="1" ht="15.75" customHeight="1">
      <c r="D27194" s="305"/>
      <c r="AG27194" s="1954"/>
    </row>
    <row r="27196" spans="4:33" s="304" customFormat="1" ht="15.75" customHeight="1">
      <c r="D27196" s="305"/>
      <c r="AG27196" s="1954"/>
    </row>
    <row r="27198" spans="4:33" s="304" customFormat="1" ht="15.75" customHeight="1">
      <c r="D27198" s="305"/>
      <c r="AG27198" s="1954"/>
    </row>
    <row r="27200" spans="4:33" s="304" customFormat="1" ht="15.75" customHeight="1">
      <c r="D27200" s="305"/>
      <c r="AG27200" s="1954"/>
    </row>
    <row r="27202" spans="4:33" s="304" customFormat="1" ht="15.75" customHeight="1">
      <c r="D27202" s="305"/>
      <c r="AG27202" s="1954"/>
    </row>
    <row r="27204" spans="4:33" s="304" customFormat="1" ht="15.75" customHeight="1">
      <c r="D27204" s="305"/>
      <c r="AG27204" s="1954"/>
    </row>
    <row r="27206" spans="4:33" s="304" customFormat="1" ht="15.75" customHeight="1">
      <c r="D27206" s="305"/>
      <c r="AG27206" s="1954"/>
    </row>
    <row r="27208" spans="4:33" s="304" customFormat="1" ht="15.75" customHeight="1">
      <c r="D27208" s="305"/>
      <c r="AG27208" s="1954"/>
    </row>
    <row r="27210" spans="4:33" s="304" customFormat="1" ht="15.75" customHeight="1">
      <c r="D27210" s="305"/>
      <c r="AG27210" s="1954"/>
    </row>
    <row r="27212" spans="4:33" s="304" customFormat="1" ht="15.75" customHeight="1">
      <c r="D27212" s="305"/>
      <c r="AG27212" s="1954"/>
    </row>
    <row r="27214" spans="4:33" s="304" customFormat="1" ht="15.75" customHeight="1">
      <c r="D27214" s="305"/>
      <c r="AG27214" s="1954"/>
    </row>
    <row r="27216" spans="4:33" s="304" customFormat="1" ht="15.75" customHeight="1">
      <c r="D27216" s="305"/>
      <c r="AG27216" s="1954"/>
    </row>
    <row r="27218" spans="4:33" s="304" customFormat="1" ht="15.75" customHeight="1">
      <c r="D27218" s="305"/>
      <c r="AG27218" s="1954"/>
    </row>
    <row r="27220" spans="4:33" s="304" customFormat="1" ht="15.75" customHeight="1">
      <c r="D27220" s="305"/>
      <c r="AG27220" s="1954"/>
    </row>
    <row r="27222" spans="4:33" s="304" customFormat="1" ht="15.75" customHeight="1">
      <c r="D27222" s="305"/>
      <c r="AG27222" s="1954"/>
    </row>
    <row r="27224" spans="4:33" s="304" customFormat="1" ht="15.75" customHeight="1">
      <c r="D27224" s="305"/>
      <c r="AG27224" s="1954"/>
    </row>
    <row r="27226" spans="4:33" s="304" customFormat="1" ht="15.75" customHeight="1">
      <c r="D27226" s="305"/>
      <c r="AG27226" s="1954"/>
    </row>
    <row r="27228" spans="4:33" s="304" customFormat="1" ht="15.75" customHeight="1">
      <c r="D27228" s="305"/>
      <c r="AG27228" s="1954"/>
    </row>
    <row r="27230" spans="4:33" s="304" customFormat="1" ht="15.75" customHeight="1">
      <c r="D27230" s="305"/>
      <c r="AG27230" s="1954"/>
    </row>
    <row r="27232" spans="4:33" s="304" customFormat="1" ht="15.75" customHeight="1">
      <c r="D27232" s="305"/>
      <c r="AG27232" s="1954"/>
    </row>
    <row r="27234" spans="4:33" s="304" customFormat="1" ht="15.75" customHeight="1">
      <c r="D27234" s="305"/>
      <c r="AG27234" s="1954"/>
    </row>
    <row r="27236" spans="4:33" s="304" customFormat="1" ht="15.75" customHeight="1">
      <c r="D27236" s="305"/>
      <c r="AG27236" s="1954"/>
    </row>
    <row r="27238" spans="4:33" s="304" customFormat="1" ht="15.75" customHeight="1">
      <c r="D27238" s="305"/>
      <c r="AG27238" s="1954"/>
    </row>
    <row r="27240" spans="4:33" s="304" customFormat="1" ht="15.75" customHeight="1">
      <c r="D27240" s="305"/>
      <c r="AG27240" s="1954"/>
    </row>
    <row r="27242" spans="4:33" s="304" customFormat="1" ht="15.75" customHeight="1">
      <c r="D27242" s="305"/>
      <c r="AG27242" s="1954"/>
    </row>
    <row r="27244" spans="4:33" s="304" customFormat="1" ht="15.75" customHeight="1">
      <c r="D27244" s="305"/>
      <c r="AG27244" s="1954"/>
    </row>
    <row r="27246" spans="4:33" s="304" customFormat="1" ht="15.75" customHeight="1">
      <c r="D27246" s="305"/>
      <c r="AG27246" s="1954"/>
    </row>
    <row r="27248" spans="4:33" s="304" customFormat="1" ht="15.75" customHeight="1">
      <c r="D27248" s="305"/>
      <c r="AG27248" s="1954"/>
    </row>
    <row r="27250" spans="4:33" s="304" customFormat="1" ht="15.75" customHeight="1">
      <c r="D27250" s="305"/>
      <c r="AG27250" s="1954"/>
    </row>
    <row r="27252" spans="4:33" s="304" customFormat="1" ht="15.75" customHeight="1">
      <c r="D27252" s="305"/>
      <c r="AG27252" s="1954"/>
    </row>
    <row r="27254" spans="4:33" s="304" customFormat="1" ht="15.75" customHeight="1">
      <c r="D27254" s="305"/>
      <c r="AG27254" s="1954"/>
    </row>
    <row r="27256" spans="4:33" s="304" customFormat="1" ht="15.75" customHeight="1">
      <c r="D27256" s="305"/>
      <c r="AG27256" s="1954"/>
    </row>
    <row r="27258" spans="4:33" s="304" customFormat="1" ht="15.75" customHeight="1">
      <c r="D27258" s="305"/>
      <c r="AG27258" s="1954"/>
    </row>
    <row r="27260" spans="4:33" s="304" customFormat="1" ht="15.75" customHeight="1">
      <c r="D27260" s="305"/>
      <c r="AG27260" s="1954"/>
    </row>
    <row r="27262" spans="4:33" s="304" customFormat="1" ht="15.75" customHeight="1">
      <c r="D27262" s="305"/>
      <c r="AG27262" s="1954"/>
    </row>
    <row r="27264" spans="4:33" s="304" customFormat="1" ht="15.75" customHeight="1">
      <c r="D27264" s="305"/>
      <c r="AG27264" s="1954"/>
    </row>
    <row r="27266" spans="4:33" s="304" customFormat="1" ht="15.75" customHeight="1">
      <c r="D27266" s="305"/>
      <c r="AG27266" s="1954"/>
    </row>
    <row r="27268" spans="4:33" s="304" customFormat="1" ht="15.75" customHeight="1">
      <c r="D27268" s="305"/>
      <c r="AG27268" s="1954"/>
    </row>
    <row r="27270" spans="4:33" s="304" customFormat="1" ht="15.75" customHeight="1">
      <c r="D27270" s="305"/>
      <c r="AG27270" s="1954"/>
    </row>
    <row r="27272" spans="4:33" s="304" customFormat="1" ht="15.75" customHeight="1">
      <c r="D27272" s="305"/>
      <c r="AG27272" s="1954"/>
    </row>
    <row r="27274" spans="4:33" s="304" customFormat="1" ht="15.75" customHeight="1">
      <c r="D27274" s="305"/>
      <c r="AG27274" s="1954"/>
    </row>
    <row r="27276" spans="4:33" s="304" customFormat="1" ht="15.75" customHeight="1">
      <c r="D27276" s="305"/>
      <c r="AG27276" s="1954"/>
    </row>
    <row r="27278" spans="4:33" s="304" customFormat="1" ht="15.75" customHeight="1">
      <c r="D27278" s="305"/>
      <c r="AG27278" s="1954"/>
    </row>
    <row r="27280" spans="4:33" s="304" customFormat="1" ht="15.75" customHeight="1">
      <c r="D27280" s="305"/>
      <c r="AG27280" s="1954"/>
    </row>
    <row r="27282" spans="4:33" s="304" customFormat="1" ht="15.75" customHeight="1">
      <c r="D27282" s="305"/>
      <c r="AG27282" s="1954"/>
    </row>
    <row r="27284" spans="4:33" s="304" customFormat="1" ht="15.75" customHeight="1">
      <c r="D27284" s="305"/>
      <c r="AG27284" s="1954"/>
    </row>
    <row r="27286" spans="4:33" s="304" customFormat="1" ht="15.75" customHeight="1">
      <c r="D27286" s="305"/>
      <c r="AG27286" s="1954"/>
    </row>
    <row r="27288" spans="4:33" s="304" customFormat="1" ht="15.75" customHeight="1">
      <c r="D27288" s="305"/>
      <c r="AG27288" s="1954"/>
    </row>
    <row r="27290" spans="4:33" s="304" customFormat="1" ht="15.75" customHeight="1">
      <c r="D27290" s="305"/>
      <c r="AG27290" s="1954"/>
    </row>
    <row r="27292" spans="4:33" s="304" customFormat="1" ht="15.75" customHeight="1">
      <c r="D27292" s="305"/>
      <c r="AG27292" s="1954"/>
    </row>
    <row r="27294" spans="4:33" s="304" customFormat="1" ht="15.75" customHeight="1">
      <c r="D27294" s="305"/>
      <c r="AG27294" s="1954"/>
    </row>
    <row r="27296" spans="4:33" s="304" customFormat="1" ht="15.75" customHeight="1">
      <c r="D27296" s="305"/>
      <c r="AG27296" s="1954"/>
    </row>
    <row r="27298" spans="4:33" s="304" customFormat="1" ht="15.75" customHeight="1">
      <c r="D27298" s="305"/>
      <c r="AG27298" s="1954"/>
    </row>
    <row r="27300" spans="4:33" s="304" customFormat="1" ht="15.75" customHeight="1">
      <c r="D27300" s="305"/>
      <c r="AG27300" s="1954"/>
    </row>
    <row r="27302" spans="4:33" s="304" customFormat="1" ht="15.75" customHeight="1">
      <c r="D27302" s="305"/>
      <c r="AG27302" s="1954"/>
    </row>
    <row r="27304" spans="4:33" s="304" customFormat="1" ht="15.75" customHeight="1">
      <c r="D27304" s="305"/>
      <c r="AG27304" s="1954"/>
    </row>
    <row r="27306" spans="4:33" s="304" customFormat="1" ht="15.75" customHeight="1">
      <c r="D27306" s="305"/>
      <c r="AG27306" s="1954"/>
    </row>
    <row r="27308" spans="4:33" s="304" customFormat="1" ht="15.75" customHeight="1">
      <c r="D27308" s="305"/>
      <c r="AG27308" s="1954"/>
    </row>
    <row r="27310" spans="4:33" s="304" customFormat="1" ht="15.75" customHeight="1">
      <c r="D27310" s="305"/>
      <c r="AG27310" s="1954"/>
    </row>
    <row r="27312" spans="4:33" s="304" customFormat="1" ht="15.75" customHeight="1">
      <c r="D27312" s="305"/>
      <c r="AG27312" s="1954"/>
    </row>
    <row r="27314" spans="4:33" s="304" customFormat="1" ht="15.75" customHeight="1">
      <c r="D27314" s="305"/>
      <c r="AG27314" s="1954"/>
    </row>
    <row r="27316" spans="4:33" s="304" customFormat="1" ht="15.75" customHeight="1">
      <c r="D27316" s="305"/>
      <c r="AG27316" s="1954"/>
    </row>
    <row r="27318" spans="4:33" s="304" customFormat="1" ht="15.75" customHeight="1">
      <c r="D27318" s="305"/>
      <c r="AG27318" s="1954"/>
    </row>
    <row r="27320" spans="4:33" s="304" customFormat="1" ht="15.75" customHeight="1">
      <c r="D27320" s="305"/>
      <c r="AG27320" s="1954"/>
    </row>
    <row r="27322" spans="4:33" s="304" customFormat="1" ht="15.75" customHeight="1">
      <c r="D27322" s="305"/>
      <c r="AG27322" s="1954"/>
    </row>
    <row r="27324" spans="4:33" s="304" customFormat="1" ht="15.75" customHeight="1">
      <c r="D27324" s="305"/>
      <c r="AG27324" s="1954"/>
    </row>
    <row r="27326" spans="4:33" s="304" customFormat="1" ht="15.75" customHeight="1">
      <c r="D27326" s="305"/>
      <c r="AG27326" s="1954"/>
    </row>
    <row r="27328" spans="4:33" s="304" customFormat="1" ht="15.75" customHeight="1">
      <c r="D27328" s="305"/>
      <c r="AG27328" s="1954"/>
    </row>
    <row r="27330" spans="4:33" s="304" customFormat="1" ht="15.75" customHeight="1">
      <c r="D27330" s="305"/>
      <c r="AG27330" s="1954"/>
    </row>
    <row r="27332" spans="4:33" s="304" customFormat="1" ht="15.75" customHeight="1">
      <c r="D27332" s="305"/>
      <c r="AG27332" s="1954"/>
    </row>
    <row r="27334" spans="4:33" s="304" customFormat="1" ht="15.75" customHeight="1">
      <c r="D27334" s="305"/>
      <c r="AG27334" s="1954"/>
    </row>
    <row r="27336" spans="4:33" s="304" customFormat="1" ht="15.75" customHeight="1">
      <c r="D27336" s="305"/>
      <c r="AG27336" s="1954"/>
    </row>
    <row r="27338" spans="4:33" s="304" customFormat="1" ht="15.75" customHeight="1">
      <c r="D27338" s="305"/>
      <c r="AG27338" s="1954"/>
    </row>
    <row r="27340" spans="4:33" s="304" customFormat="1" ht="15.75" customHeight="1">
      <c r="D27340" s="305"/>
      <c r="AG27340" s="1954"/>
    </row>
    <row r="27342" spans="4:33" s="304" customFormat="1" ht="15.75" customHeight="1">
      <c r="D27342" s="305"/>
      <c r="AG27342" s="1954"/>
    </row>
    <row r="27344" spans="4:33" s="304" customFormat="1" ht="15.75" customHeight="1">
      <c r="D27344" s="305"/>
      <c r="AG27344" s="1954"/>
    </row>
    <row r="27346" spans="4:33" s="304" customFormat="1" ht="15.75" customHeight="1">
      <c r="D27346" s="305"/>
      <c r="AG27346" s="1954"/>
    </row>
    <row r="27348" spans="4:33" s="304" customFormat="1" ht="15.75" customHeight="1">
      <c r="D27348" s="305"/>
      <c r="AG27348" s="1954"/>
    </row>
    <row r="27350" spans="4:33" s="304" customFormat="1" ht="15.75" customHeight="1">
      <c r="D27350" s="305"/>
      <c r="AG27350" s="1954"/>
    </row>
    <row r="27352" spans="4:33" s="304" customFormat="1" ht="15.75" customHeight="1">
      <c r="D27352" s="305"/>
      <c r="AG27352" s="1954"/>
    </row>
    <row r="27354" spans="4:33" s="304" customFormat="1" ht="15.75" customHeight="1">
      <c r="D27354" s="305"/>
      <c r="AG27354" s="1954"/>
    </row>
    <row r="27356" spans="4:33" s="304" customFormat="1" ht="15.75" customHeight="1">
      <c r="D27356" s="305"/>
      <c r="AG27356" s="1954"/>
    </row>
    <row r="27358" spans="4:33" s="304" customFormat="1" ht="15.75" customHeight="1">
      <c r="D27358" s="305"/>
      <c r="AG27358" s="1954"/>
    </row>
    <row r="27360" spans="4:33" s="304" customFormat="1" ht="15.75" customHeight="1">
      <c r="D27360" s="305"/>
      <c r="AG27360" s="1954"/>
    </row>
    <row r="27362" spans="4:33" s="304" customFormat="1" ht="15.75" customHeight="1">
      <c r="D27362" s="305"/>
      <c r="AG27362" s="1954"/>
    </row>
    <row r="27364" spans="4:33" s="304" customFormat="1" ht="15.75" customHeight="1">
      <c r="D27364" s="305"/>
      <c r="AG27364" s="1954"/>
    </row>
    <row r="27366" spans="4:33" s="304" customFormat="1" ht="15.75" customHeight="1">
      <c r="D27366" s="305"/>
      <c r="AG27366" s="1954"/>
    </row>
    <row r="27368" spans="4:33" s="304" customFormat="1" ht="15.75" customHeight="1">
      <c r="D27368" s="305"/>
      <c r="AG27368" s="1954"/>
    </row>
    <row r="27370" spans="4:33" s="304" customFormat="1" ht="15.75" customHeight="1">
      <c r="D27370" s="305"/>
      <c r="AG27370" s="1954"/>
    </row>
    <row r="27372" spans="4:33" s="304" customFormat="1" ht="15.75" customHeight="1">
      <c r="D27372" s="305"/>
      <c r="AG27372" s="1954"/>
    </row>
    <row r="27374" spans="4:33" s="304" customFormat="1" ht="15.75" customHeight="1">
      <c r="D27374" s="305"/>
      <c r="AG27374" s="1954"/>
    </row>
    <row r="27376" spans="4:33" s="304" customFormat="1" ht="15.75" customHeight="1">
      <c r="D27376" s="305"/>
      <c r="AG27376" s="1954"/>
    </row>
    <row r="27378" spans="4:33" s="304" customFormat="1" ht="15.75" customHeight="1">
      <c r="D27378" s="305"/>
      <c r="AG27378" s="1954"/>
    </row>
    <row r="27380" spans="4:33" s="304" customFormat="1" ht="15.75" customHeight="1">
      <c r="D27380" s="305"/>
      <c r="AG27380" s="1954"/>
    </row>
    <row r="27382" spans="4:33" s="304" customFormat="1" ht="15.75" customHeight="1">
      <c r="D27382" s="305"/>
      <c r="AG27382" s="1954"/>
    </row>
    <row r="27384" spans="4:33" s="304" customFormat="1" ht="15.75" customHeight="1">
      <c r="D27384" s="305"/>
      <c r="AG27384" s="1954"/>
    </row>
    <row r="27386" spans="4:33" s="304" customFormat="1" ht="15.75" customHeight="1">
      <c r="D27386" s="305"/>
      <c r="AG27386" s="1954"/>
    </row>
    <row r="27388" spans="4:33" s="304" customFormat="1" ht="15.75" customHeight="1">
      <c r="D27388" s="305"/>
      <c r="AG27388" s="1954"/>
    </row>
    <row r="27390" spans="4:33" s="304" customFormat="1" ht="15.75" customHeight="1">
      <c r="D27390" s="305"/>
      <c r="AG27390" s="1954"/>
    </row>
    <row r="27392" spans="4:33" s="304" customFormat="1" ht="15.75" customHeight="1">
      <c r="D27392" s="305"/>
      <c r="AG27392" s="1954"/>
    </row>
    <row r="27394" spans="4:33" s="304" customFormat="1" ht="15.75" customHeight="1">
      <c r="D27394" s="305"/>
      <c r="AG27394" s="1954"/>
    </row>
    <row r="27396" spans="4:33" s="304" customFormat="1" ht="15.75" customHeight="1">
      <c r="D27396" s="305"/>
      <c r="AG27396" s="1954"/>
    </row>
    <row r="27398" spans="4:33" s="304" customFormat="1" ht="15.75" customHeight="1">
      <c r="D27398" s="305"/>
      <c r="AG27398" s="1954"/>
    </row>
    <row r="27400" spans="4:33" s="304" customFormat="1" ht="15.75" customHeight="1">
      <c r="D27400" s="305"/>
      <c r="AG27400" s="1954"/>
    </row>
    <row r="27402" spans="4:33" s="304" customFormat="1" ht="15.75" customHeight="1">
      <c r="D27402" s="305"/>
      <c r="AG27402" s="1954"/>
    </row>
    <row r="27404" spans="4:33" s="304" customFormat="1" ht="15.75" customHeight="1">
      <c r="D27404" s="305"/>
      <c r="AG27404" s="1954"/>
    </row>
    <row r="27406" spans="4:33" s="304" customFormat="1" ht="15.75" customHeight="1">
      <c r="D27406" s="305"/>
      <c r="AG27406" s="1954"/>
    </row>
    <row r="27408" spans="4:33" s="304" customFormat="1" ht="15.75" customHeight="1">
      <c r="D27408" s="305"/>
      <c r="AG27408" s="1954"/>
    </row>
    <row r="27410" spans="4:33" s="304" customFormat="1" ht="15.75" customHeight="1">
      <c r="D27410" s="305"/>
      <c r="AG27410" s="1954"/>
    </row>
    <row r="27412" spans="4:33" s="304" customFormat="1" ht="15.75" customHeight="1">
      <c r="D27412" s="305"/>
      <c r="AG27412" s="1954"/>
    </row>
    <row r="27414" spans="4:33" s="304" customFormat="1" ht="15.75" customHeight="1">
      <c r="D27414" s="305"/>
      <c r="AG27414" s="1954"/>
    </row>
    <row r="27416" spans="4:33" s="304" customFormat="1" ht="15.75" customHeight="1">
      <c r="D27416" s="305"/>
      <c r="AG27416" s="1954"/>
    </row>
    <row r="27418" spans="4:33" s="304" customFormat="1" ht="15.75" customHeight="1">
      <c r="D27418" s="305"/>
      <c r="AG27418" s="1954"/>
    </row>
    <row r="27420" spans="4:33" s="304" customFormat="1" ht="15.75" customHeight="1">
      <c r="D27420" s="305"/>
      <c r="AG27420" s="1954"/>
    </row>
    <row r="27422" spans="4:33" s="304" customFormat="1" ht="15.75" customHeight="1">
      <c r="D27422" s="305"/>
      <c r="AG27422" s="1954"/>
    </row>
    <row r="27424" spans="4:33" s="304" customFormat="1" ht="15.75" customHeight="1">
      <c r="D27424" s="305"/>
      <c r="AG27424" s="1954"/>
    </row>
    <row r="27426" spans="4:33" s="304" customFormat="1" ht="15.75" customHeight="1">
      <c r="D27426" s="305"/>
      <c r="AG27426" s="1954"/>
    </row>
    <row r="27428" spans="4:33" s="304" customFormat="1" ht="15.75" customHeight="1">
      <c r="D27428" s="305"/>
      <c r="AG27428" s="1954"/>
    </row>
    <row r="27430" spans="4:33" s="304" customFormat="1" ht="15.75" customHeight="1">
      <c r="D27430" s="305"/>
      <c r="AG27430" s="1954"/>
    </row>
    <row r="27432" spans="4:33" s="304" customFormat="1" ht="15.75" customHeight="1">
      <c r="D27432" s="305"/>
      <c r="AG27432" s="1954"/>
    </row>
    <row r="27434" spans="4:33" s="304" customFormat="1" ht="15.75" customHeight="1">
      <c r="D27434" s="305"/>
      <c r="AG27434" s="1954"/>
    </row>
    <row r="27436" spans="4:33" s="304" customFormat="1" ht="15.75" customHeight="1">
      <c r="D27436" s="305"/>
      <c r="AG27436" s="1954"/>
    </row>
    <row r="27438" spans="4:33" s="304" customFormat="1" ht="15.75" customHeight="1">
      <c r="D27438" s="305"/>
      <c r="AG27438" s="1954"/>
    </row>
    <row r="27440" spans="4:33" s="304" customFormat="1" ht="15.75" customHeight="1">
      <c r="D27440" s="305"/>
      <c r="AG27440" s="1954"/>
    </row>
    <row r="27442" spans="4:33" s="304" customFormat="1" ht="15.75" customHeight="1">
      <c r="D27442" s="305"/>
      <c r="AG27442" s="1954"/>
    </row>
    <row r="27444" spans="4:33" s="304" customFormat="1" ht="15.75" customHeight="1">
      <c r="D27444" s="305"/>
      <c r="AG27444" s="1954"/>
    </row>
    <row r="27446" spans="4:33" s="304" customFormat="1" ht="15.75" customHeight="1">
      <c r="D27446" s="305"/>
      <c r="AG27446" s="1954"/>
    </row>
    <row r="27448" spans="4:33" s="304" customFormat="1" ht="15.75" customHeight="1">
      <c r="D27448" s="305"/>
      <c r="AG27448" s="1954"/>
    </row>
    <row r="27450" spans="4:33" s="304" customFormat="1" ht="15.75" customHeight="1">
      <c r="D27450" s="305"/>
      <c r="AG27450" s="1954"/>
    </row>
    <row r="27452" spans="4:33" s="304" customFormat="1" ht="15.75" customHeight="1">
      <c r="D27452" s="305"/>
      <c r="AG27452" s="1954"/>
    </row>
    <row r="27454" spans="4:33" s="304" customFormat="1" ht="15.75" customHeight="1">
      <c r="D27454" s="305"/>
      <c r="AG27454" s="1954"/>
    </row>
    <row r="27456" spans="4:33" s="304" customFormat="1" ht="15.75" customHeight="1">
      <c r="D27456" s="305"/>
      <c r="AG27456" s="1954"/>
    </row>
    <row r="27458" spans="4:33" s="304" customFormat="1" ht="15.75" customHeight="1">
      <c r="D27458" s="305"/>
      <c r="AG27458" s="1954"/>
    </row>
    <row r="27460" spans="4:33" s="304" customFormat="1" ht="15.75" customHeight="1">
      <c r="D27460" s="305"/>
      <c r="AG27460" s="1954"/>
    </row>
    <row r="27462" spans="4:33" s="304" customFormat="1" ht="15.75" customHeight="1">
      <c r="D27462" s="305"/>
      <c r="AG27462" s="1954"/>
    </row>
    <row r="27464" spans="4:33" s="304" customFormat="1" ht="15.75" customHeight="1">
      <c r="D27464" s="305"/>
      <c r="AG27464" s="1954"/>
    </row>
    <row r="27466" spans="4:33" s="304" customFormat="1" ht="15.75" customHeight="1">
      <c r="D27466" s="305"/>
      <c r="AG27466" s="1954"/>
    </row>
    <row r="27468" spans="4:33" s="304" customFormat="1" ht="15.75" customHeight="1">
      <c r="D27468" s="305"/>
      <c r="AG27468" s="1954"/>
    </row>
    <row r="27470" spans="4:33" s="304" customFormat="1" ht="15.75" customHeight="1">
      <c r="D27470" s="305"/>
      <c r="AG27470" s="1954"/>
    </row>
    <row r="27472" spans="4:33" s="304" customFormat="1" ht="15.75" customHeight="1">
      <c r="D27472" s="305"/>
      <c r="AG27472" s="1954"/>
    </row>
    <row r="27474" spans="4:33" s="304" customFormat="1" ht="15.75" customHeight="1">
      <c r="D27474" s="305"/>
      <c r="AG27474" s="1954"/>
    </row>
    <row r="27476" spans="4:33" s="304" customFormat="1" ht="15.75" customHeight="1">
      <c r="D27476" s="305"/>
      <c r="AG27476" s="1954"/>
    </row>
    <row r="27478" spans="4:33" s="304" customFormat="1" ht="15.75" customHeight="1">
      <c r="D27478" s="305"/>
      <c r="AG27478" s="1954"/>
    </row>
    <row r="27480" spans="4:33" s="304" customFormat="1" ht="15.75" customHeight="1">
      <c r="D27480" s="305"/>
      <c r="AG27480" s="1954"/>
    </row>
    <row r="27482" spans="4:33" s="304" customFormat="1" ht="15.75" customHeight="1">
      <c r="D27482" s="305"/>
      <c r="AG27482" s="1954"/>
    </row>
    <row r="27484" spans="4:33" s="304" customFormat="1" ht="15.75" customHeight="1">
      <c r="D27484" s="305"/>
      <c r="AG27484" s="1954"/>
    </row>
    <row r="27486" spans="4:33" s="304" customFormat="1" ht="15.75" customHeight="1">
      <c r="D27486" s="305"/>
      <c r="AG27486" s="1954"/>
    </row>
    <row r="27488" spans="4:33" s="304" customFormat="1" ht="15.75" customHeight="1">
      <c r="D27488" s="305"/>
      <c r="AG27488" s="1954"/>
    </row>
    <row r="27490" spans="4:33" s="304" customFormat="1" ht="15.75" customHeight="1">
      <c r="D27490" s="305"/>
      <c r="AG27490" s="1954"/>
    </row>
    <row r="27492" spans="4:33" s="304" customFormat="1" ht="15.75" customHeight="1">
      <c r="D27492" s="305"/>
      <c r="AG27492" s="1954"/>
    </row>
    <row r="27494" spans="4:33" s="304" customFormat="1" ht="15.75" customHeight="1">
      <c r="D27494" s="305"/>
      <c r="AG27494" s="1954"/>
    </row>
    <row r="27496" spans="4:33" s="304" customFormat="1" ht="15.75" customHeight="1">
      <c r="D27496" s="305"/>
      <c r="AG27496" s="1954"/>
    </row>
    <row r="27498" spans="4:33" s="304" customFormat="1" ht="15.75" customHeight="1">
      <c r="D27498" s="305"/>
      <c r="AG27498" s="1954"/>
    </row>
    <row r="27500" spans="4:33" s="304" customFormat="1" ht="15.75" customHeight="1">
      <c r="D27500" s="305"/>
      <c r="AG27500" s="1954"/>
    </row>
    <row r="27502" spans="4:33" s="304" customFormat="1" ht="15.75" customHeight="1">
      <c r="D27502" s="305"/>
      <c r="AG27502" s="1954"/>
    </row>
    <row r="27504" spans="4:33" s="304" customFormat="1" ht="15.75" customHeight="1">
      <c r="D27504" s="305"/>
      <c r="AG27504" s="1954"/>
    </row>
    <row r="27506" spans="4:33" s="304" customFormat="1" ht="15.75" customHeight="1">
      <c r="D27506" s="305"/>
      <c r="AG27506" s="1954"/>
    </row>
    <row r="27508" spans="4:33" s="304" customFormat="1" ht="15.75" customHeight="1">
      <c r="D27508" s="305"/>
      <c r="AG27508" s="1954"/>
    </row>
    <row r="27510" spans="4:33" s="304" customFormat="1" ht="15.75" customHeight="1">
      <c r="D27510" s="305"/>
      <c r="AG27510" s="1954"/>
    </row>
    <row r="27512" spans="4:33" s="304" customFormat="1" ht="15.75" customHeight="1">
      <c r="D27512" s="305"/>
      <c r="AG27512" s="1954"/>
    </row>
    <row r="27514" spans="4:33" s="304" customFormat="1" ht="15.75" customHeight="1">
      <c r="D27514" s="305"/>
      <c r="AG27514" s="1954"/>
    </row>
    <row r="27516" spans="4:33" s="304" customFormat="1" ht="15.75" customHeight="1">
      <c r="D27516" s="305"/>
      <c r="AG27516" s="1954"/>
    </row>
    <row r="27518" spans="4:33" s="304" customFormat="1" ht="15.75" customHeight="1">
      <c r="D27518" s="305"/>
      <c r="AG27518" s="1954"/>
    </row>
    <row r="27520" spans="4:33" s="304" customFormat="1" ht="15.75" customHeight="1">
      <c r="D27520" s="305"/>
      <c r="AG27520" s="1954"/>
    </row>
    <row r="27522" spans="4:33" s="304" customFormat="1" ht="15.75" customHeight="1">
      <c r="D27522" s="305"/>
      <c r="AG27522" s="1954"/>
    </row>
    <row r="27524" spans="4:33" s="304" customFormat="1" ht="15.75" customHeight="1">
      <c r="D27524" s="305"/>
      <c r="AG27524" s="1954"/>
    </row>
    <row r="27526" spans="4:33" s="304" customFormat="1" ht="15.75" customHeight="1">
      <c r="D27526" s="305"/>
      <c r="AG27526" s="1954"/>
    </row>
    <row r="27528" spans="4:33" s="304" customFormat="1" ht="15.75" customHeight="1">
      <c r="D27528" s="305"/>
      <c r="AG27528" s="1954"/>
    </row>
    <row r="27530" spans="4:33" s="304" customFormat="1" ht="15.75" customHeight="1">
      <c r="D27530" s="305"/>
      <c r="AG27530" s="1954"/>
    </row>
    <row r="27532" spans="4:33" s="304" customFormat="1" ht="15.75" customHeight="1">
      <c r="D27532" s="305"/>
      <c r="AG27532" s="1954"/>
    </row>
    <row r="27534" spans="4:33" s="304" customFormat="1" ht="15.75" customHeight="1">
      <c r="D27534" s="305"/>
      <c r="AG27534" s="1954"/>
    </row>
    <row r="27536" spans="4:33" s="304" customFormat="1" ht="15.75" customHeight="1">
      <c r="D27536" s="305"/>
      <c r="AG27536" s="1954"/>
    </row>
    <row r="27538" spans="4:33" s="304" customFormat="1" ht="15.75" customHeight="1">
      <c r="D27538" s="305"/>
      <c r="AG27538" s="1954"/>
    </row>
    <row r="27540" spans="4:33" s="304" customFormat="1" ht="15.75" customHeight="1">
      <c r="D27540" s="305"/>
      <c r="AG27540" s="1954"/>
    </row>
    <row r="27542" spans="4:33" s="304" customFormat="1" ht="15.75" customHeight="1">
      <c r="D27542" s="305"/>
      <c r="AG27542" s="1954"/>
    </row>
    <row r="27544" spans="4:33" s="304" customFormat="1" ht="15.75" customHeight="1">
      <c r="D27544" s="305"/>
      <c r="AG27544" s="1954"/>
    </row>
    <row r="27546" spans="4:33" s="304" customFormat="1" ht="15.75" customHeight="1">
      <c r="D27546" s="305"/>
      <c r="AG27546" s="1954"/>
    </row>
    <row r="27548" spans="4:33" s="304" customFormat="1" ht="15.75" customHeight="1">
      <c r="D27548" s="305"/>
      <c r="AG27548" s="1954"/>
    </row>
    <row r="27550" spans="4:33" s="304" customFormat="1" ht="15.75" customHeight="1">
      <c r="D27550" s="305"/>
      <c r="AG27550" s="1954"/>
    </row>
    <row r="27552" spans="4:33" s="304" customFormat="1" ht="15.75" customHeight="1">
      <c r="D27552" s="305"/>
      <c r="AG27552" s="1954"/>
    </row>
    <row r="27554" spans="4:33" s="304" customFormat="1" ht="15.75" customHeight="1">
      <c r="D27554" s="305"/>
      <c r="AG27554" s="1954"/>
    </row>
    <row r="27556" spans="4:33" s="304" customFormat="1" ht="15.75" customHeight="1">
      <c r="D27556" s="305"/>
      <c r="AG27556" s="1954"/>
    </row>
    <row r="27558" spans="4:33" s="304" customFormat="1" ht="15.75" customHeight="1">
      <c r="D27558" s="305"/>
      <c r="AG27558" s="1954"/>
    </row>
    <row r="27560" spans="4:33" s="304" customFormat="1" ht="15.75" customHeight="1">
      <c r="D27560" s="305"/>
      <c r="AG27560" s="1954"/>
    </row>
    <row r="27562" spans="4:33" s="304" customFormat="1" ht="15.75" customHeight="1">
      <c r="D27562" s="305"/>
      <c r="AG27562" s="1954"/>
    </row>
    <row r="27564" spans="4:33" s="304" customFormat="1" ht="15.75" customHeight="1">
      <c r="D27564" s="305"/>
      <c r="AG27564" s="1954"/>
    </row>
    <row r="27566" spans="4:33" s="304" customFormat="1" ht="15.75" customHeight="1">
      <c r="D27566" s="305"/>
      <c r="AG27566" s="1954"/>
    </row>
    <row r="27568" spans="4:33" s="304" customFormat="1" ht="15.75" customHeight="1">
      <c r="D27568" s="305"/>
      <c r="AG27568" s="1954"/>
    </row>
    <row r="27570" spans="4:33" s="304" customFormat="1" ht="15.75" customHeight="1">
      <c r="D27570" s="305"/>
      <c r="AG27570" s="1954"/>
    </row>
    <row r="27572" spans="4:33" s="304" customFormat="1" ht="15.75" customHeight="1">
      <c r="D27572" s="305"/>
      <c r="AG27572" s="1954"/>
    </row>
    <row r="27574" spans="4:33" s="304" customFormat="1" ht="15.75" customHeight="1">
      <c r="D27574" s="305"/>
      <c r="AG27574" s="1954"/>
    </row>
    <row r="27576" spans="4:33" s="304" customFormat="1" ht="15.75" customHeight="1">
      <c r="D27576" s="305"/>
      <c r="AG27576" s="1954"/>
    </row>
    <row r="27578" spans="4:33" s="304" customFormat="1" ht="15.75" customHeight="1">
      <c r="D27578" s="305"/>
      <c r="AG27578" s="1954"/>
    </row>
    <row r="27580" spans="4:33" s="304" customFormat="1" ht="15.75" customHeight="1">
      <c r="D27580" s="305"/>
      <c r="AG27580" s="1954"/>
    </row>
    <row r="27582" spans="4:33" s="304" customFormat="1" ht="15.75" customHeight="1">
      <c r="D27582" s="305"/>
      <c r="AG27582" s="1954"/>
    </row>
    <row r="27584" spans="4:33" s="304" customFormat="1" ht="15.75" customHeight="1">
      <c r="D27584" s="305"/>
      <c r="AG27584" s="1954"/>
    </row>
    <row r="27586" spans="4:33" s="304" customFormat="1" ht="15.75" customHeight="1">
      <c r="D27586" s="305"/>
      <c r="AG27586" s="1954"/>
    </row>
    <row r="27588" spans="4:33" s="304" customFormat="1" ht="15.75" customHeight="1">
      <c r="D27588" s="305"/>
      <c r="AG27588" s="1954"/>
    </row>
    <row r="27590" spans="4:33" s="304" customFormat="1" ht="15.75" customHeight="1">
      <c r="D27590" s="305"/>
      <c r="AG27590" s="1954"/>
    </row>
    <row r="27592" spans="4:33" s="304" customFormat="1" ht="15.75" customHeight="1">
      <c r="D27592" s="305"/>
      <c r="AG27592" s="1954"/>
    </row>
    <row r="27594" spans="4:33" s="304" customFormat="1" ht="15.75" customHeight="1">
      <c r="D27594" s="305"/>
      <c r="AG27594" s="1954"/>
    </row>
    <row r="27596" spans="4:33" s="304" customFormat="1" ht="15.75" customHeight="1">
      <c r="D27596" s="305"/>
      <c r="AG27596" s="1954"/>
    </row>
    <row r="27598" spans="4:33" s="304" customFormat="1" ht="15.75" customHeight="1">
      <c r="D27598" s="305"/>
      <c r="AG27598" s="1954"/>
    </row>
    <row r="27600" spans="4:33" s="304" customFormat="1" ht="15.75" customHeight="1">
      <c r="D27600" s="305"/>
      <c r="AG27600" s="1954"/>
    </row>
    <row r="27602" spans="4:33" s="304" customFormat="1" ht="15.75" customHeight="1">
      <c r="D27602" s="305"/>
      <c r="AG27602" s="1954"/>
    </row>
    <row r="27604" spans="4:33" s="304" customFormat="1" ht="15.75" customHeight="1">
      <c r="D27604" s="305"/>
      <c r="AG27604" s="1954"/>
    </row>
    <row r="27606" spans="4:33" s="304" customFormat="1" ht="15.75" customHeight="1">
      <c r="D27606" s="305"/>
      <c r="AG27606" s="1954"/>
    </row>
    <row r="27608" spans="4:33" s="304" customFormat="1" ht="15.75" customHeight="1">
      <c r="D27608" s="305"/>
      <c r="AG27608" s="1954"/>
    </row>
    <row r="27610" spans="4:33" s="304" customFormat="1" ht="15.75" customHeight="1">
      <c r="D27610" s="305"/>
      <c r="AG27610" s="1954"/>
    </row>
    <row r="27612" spans="4:33" s="304" customFormat="1" ht="15.75" customHeight="1">
      <c r="D27612" s="305"/>
      <c r="AG27612" s="1954"/>
    </row>
    <row r="27614" spans="4:33" s="304" customFormat="1" ht="15.75" customHeight="1">
      <c r="D27614" s="305"/>
      <c r="AG27614" s="1954"/>
    </row>
    <row r="27616" spans="4:33" s="304" customFormat="1" ht="15.75" customHeight="1">
      <c r="D27616" s="305"/>
      <c r="AG27616" s="1954"/>
    </row>
    <row r="27618" spans="4:33" s="304" customFormat="1" ht="15.75" customHeight="1">
      <c r="D27618" s="305"/>
      <c r="AG27618" s="1954"/>
    </row>
    <row r="27620" spans="4:33" s="304" customFormat="1" ht="15.75" customHeight="1">
      <c r="D27620" s="305"/>
      <c r="AG27620" s="1954"/>
    </row>
    <row r="27622" spans="4:33" s="304" customFormat="1" ht="15.75" customHeight="1">
      <c r="D27622" s="305"/>
      <c r="AG27622" s="1954"/>
    </row>
    <row r="27624" spans="4:33" s="304" customFormat="1" ht="15.75" customHeight="1">
      <c r="D27624" s="305"/>
      <c r="AG27624" s="1954"/>
    </row>
    <row r="27626" spans="4:33" s="304" customFormat="1" ht="15.75" customHeight="1">
      <c r="D27626" s="305"/>
      <c r="AG27626" s="1954"/>
    </row>
    <row r="27628" spans="4:33" s="304" customFormat="1" ht="15.75" customHeight="1">
      <c r="D27628" s="305"/>
      <c r="AG27628" s="1954"/>
    </row>
    <row r="27630" spans="4:33" s="304" customFormat="1" ht="15.75" customHeight="1">
      <c r="D27630" s="305"/>
      <c r="AG27630" s="1954"/>
    </row>
    <row r="27632" spans="4:33" s="304" customFormat="1" ht="15.75" customHeight="1">
      <c r="D27632" s="305"/>
      <c r="AG27632" s="1954"/>
    </row>
    <row r="27634" spans="4:33" s="304" customFormat="1" ht="15.75" customHeight="1">
      <c r="D27634" s="305"/>
      <c r="AG27634" s="1954"/>
    </row>
    <row r="27636" spans="4:33" s="304" customFormat="1" ht="15.75" customHeight="1">
      <c r="D27636" s="305"/>
      <c r="AG27636" s="1954"/>
    </row>
    <row r="27638" spans="4:33" s="304" customFormat="1" ht="15.75" customHeight="1">
      <c r="D27638" s="305"/>
      <c r="AG27638" s="1954"/>
    </row>
    <row r="27640" spans="4:33" s="304" customFormat="1" ht="15.75" customHeight="1">
      <c r="D27640" s="305"/>
      <c r="AG27640" s="1954"/>
    </row>
    <row r="27642" spans="4:33" s="304" customFormat="1" ht="15.75" customHeight="1">
      <c r="D27642" s="305"/>
      <c r="AG27642" s="1954"/>
    </row>
    <row r="27644" spans="4:33" s="304" customFormat="1" ht="15.75" customHeight="1">
      <c r="D27644" s="305"/>
      <c r="AG27644" s="1954"/>
    </row>
    <row r="27646" spans="4:33" s="304" customFormat="1" ht="15.75" customHeight="1">
      <c r="D27646" s="305"/>
      <c r="AG27646" s="1954"/>
    </row>
    <row r="27648" spans="4:33" s="304" customFormat="1" ht="15.75" customHeight="1">
      <c r="D27648" s="305"/>
      <c r="AG27648" s="1954"/>
    </row>
    <row r="27650" spans="4:33" s="304" customFormat="1" ht="15.75" customHeight="1">
      <c r="D27650" s="305"/>
      <c r="AG27650" s="1954"/>
    </row>
    <row r="27652" spans="4:33" s="304" customFormat="1" ht="15.75" customHeight="1">
      <c r="D27652" s="305"/>
      <c r="AG27652" s="1954"/>
    </row>
    <row r="27654" spans="4:33" s="304" customFormat="1" ht="15.75" customHeight="1">
      <c r="D27654" s="305"/>
      <c r="AG27654" s="1954"/>
    </row>
    <row r="27656" spans="4:33" s="304" customFormat="1" ht="15.75" customHeight="1">
      <c r="D27656" s="305"/>
      <c r="AG27656" s="1954"/>
    </row>
    <row r="27658" spans="4:33" s="304" customFormat="1" ht="15.75" customHeight="1">
      <c r="D27658" s="305"/>
      <c r="AG27658" s="1954"/>
    </row>
    <row r="27660" spans="4:33" s="304" customFormat="1" ht="15.75" customHeight="1">
      <c r="D27660" s="305"/>
      <c r="AG27660" s="1954"/>
    </row>
    <row r="27662" spans="4:33" s="304" customFormat="1" ht="15.75" customHeight="1">
      <c r="D27662" s="305"/>
      <c r="AG27662" s="1954"/>
    </row>
    <row r="27664" spans="4:33" s="304" customFormat="1" ht="15.75" customHeight="1">
      <c r="D27664" s="305"/>
      <c r="AG27664" s="1954"/>
    </row>
    <row r="27666" spans="4:33" s="304" customFormat="1" ht="15.75" customHeight="1">
      <c r="D27666" s="305"/>
      <c r="AG27666" s="1954"/>
    </row>
    <row r="27668" spans="4:33" s="304" customFormat="1" ht="15.75" customHeight="1">
      <c r="D27668" s="305"/>
      <c r="AG27668" s="1954"/>
    </row>
    <row r="27670" spans="4:33" s="304" customFormat="1" ht="15.75" customHeight="1">
      <c r="D27670" s="305"/>
      <c r="AG27670" s="1954"/>
    </row>
    <row r="27672" spans="4:33" s="304" customFormat="1" ht="15.75" customHeight="1">
      <c r="D27672" s="305"/>
      <c r="AG27672" s="1954"/>
    </row>
    <row r="27674" spans="4:33" s="304" customFormat="1" ht="15.75" customHeight="1">
      <c r="D27674" s="305"/>
      <c r="AG27674" s="1954"/>
    </row>
    <row r="27676" spans="4:33" s="304" customFormat="1" ht="15.75" customHeight="1">
      <c r="D27676" s="305"/>
      <c r="AG27676" s="1954"/>
    </row>
    <row r="27678" spans="4:33" s="304" customFormat="1" ht="15.75" customHeight="1">
      <c r="D27678" s="305"/>
      <c r="AG27678" s="1954"/>
    </row>
    <row r="27680" spans="4:33" s="304" customFormat="1" ht="15.75" customHeight="1">
      <c r="D27680" s="305"/>
      <c r="AG27680" s="1954"/>
    </row>
    <row r="27682" spans="4:33" s="304" customFormat="1" ht="15.75" customHeight="1">
      <c r="D27682" s="305"/>
      <c r="AG27682" s="1954"/>
    </row>
    <row r="27684" spans="4:33" s="304" customFormat="1" ht="15.75" customHeight="1">
      <c r="D27684" s="305"/>
      <c r="AG27684" s="1954"/>
    </row>
    <row r="27686" spans="4:33" s="304" customFormat="1" ht="15.75" customHeight="1">
      <c r="D27686" s="305"/>
      <c r="AG27686" s="1954"/>
    </row>
    <row r="27688" spans="4:33" s="304" customFormat="1" ht="15.75" customHeight="1">
      <c r="D27688" s="305"/>
      <c r="AG27688" s="1954"/>
    </row>
    <row r="27690" spans="4:33" s="304" customFormat="1" ht="15.75" customHeight="1">
      <c r="D27690" s="305"/>
      <c r="AG27690" s="1954"/>
    </row>
    <row r="27692" spans="4:33" s="304" customFormat="1" ht="15.75" customHeight="1">
      <c r="D27692" s="305"/>
      <c r="AG27692" s="1954"/>
    </row>
    <row r="27694" spans="4:33" s="304" customFormat="1" ht="15.75" customHeight="1">
      <c r="D27694" s="305"/>
      <c r="AG27694" s="1954"/>
    </row>
    <row r="27696" spans="4:33" s="304" customFormat="1" ht="15.75" customHeight="1">
      <c r="D27696" s="305"/>
      <c r="AG27696" s="1954"/>
    </row>
    <row r="27698" spans="4:33" s="304" customFormat="1" ht="15.75" customHeight="1">
      <c r="D27698" s="305"/>
      <c r="AG27698" s="1954"/>
    </row>
    <row r="27700" spans="4:33" s="304" customFormat="1" ht="15.75" customHeight="1">
      <c r="D27700" s="305"/>
      <c r="AG27700" s="1954"/>
    </row>
    <row r="27702" spans="4:33" s="304" customFormat="1" ht="15.75" customHeight="1">
      <c r="D27702" s="305"/>
      <c r="AG27702" s="1954"/>
    </row>
    <row r="27704" spans="4:33" s="304" customFormat="1" ht="15.75" customHeight="1">
      <c r="D27704" s="305"/>
      <c r="AG27704" s="1954"/>
    </row>
    <row r="27706" spans="4:33" s="304" customFormat="1" ht="15.75" customHeight="1">
      <c r="D27706" s="305"/>
      <c r="AG27706" s="1954"/>
    </row>
    <row r="27708" spans="4:33" s="304" customFormat="1" ht="15.75" customHeight="1">
      <c r="D27708" s="305"/>
      <c r="AG27708" s="1954"/>
    </row>
    <row r="27710" spans="4:33" s="304" customFormat="1" ht="15.75" customHeight="1">
      <c r="D27710" s="305"/>
      <c r="AG27710" s="1954"/>
    </row>
    <row r="27712" spans="4:33" s="304" customFormat="1" ht="15.75" customHeight="1">
      <c r="D27712" s="305"/>
      <c r="AG27712" s="1954"/>
    </row>
    <row r="27714" spans="4:33" s="304" customFormat="1" ht="15.75" customHeight="1">
      <c r="D27714" s="305"/>
      <c r="AG27714" s="1954"/>
    </row>
    <row r="27716" spans="4:33" s="304" customFormat="1" ht="15.75" customHeight="1">
      <c r="D27716" s="305"/>
      <c r="AG27716" s="1954"/>
    </row>
    <row r="27718" spans="4:33" s="304" customFormat="1" ht="15.75" customHeight="1">
      <c r="D27718" s="305"/>
      <c r="AG27718" s="1954"/>
    </row>
    <row r="27720" spans="4:33" s="304" customFormat="1" ht="15.75" customHeight="1">
      <c r="D27720" s="305"/>
      <c r="AG27720" s="1954"/>
    </row>
    <row r="27722" spans="4:33" s="304" customFormat="1" ht="15.75" customHeight="1">
      <c r="D27722" s="305"/>
      <c r="AG27722" s="1954"/>
    </row>
    <row r="27724" spans="4:33" s="304" customFormat="1" ht="15.75" customHeight="1">
      <c r="D27724" s="305"/>
      <c r="AG27724" s="1954"/>
    </row>
    <row r="27726" spans="4:33" s="304" customFormat="1" ht="15.75" customHeight="1">
      <c r="D27726" s="305"/>
      <c r="AG27726" s="1954"/>
    </row>
    <row r="27728" spans="4:33" s="304" customFormat="1" ht="15.75" customHeight="1">
      <c r="D27728" s="305"/>
      <c r="AG27728" s="1954"/>
    </row>
    <row r="27730" spans="4:33" s="304" customFormat="1" ht="15.75" customHeight="1">
      <c r="D27730" s="305"/>
      <c r="AG27730" s="1954"/>
    </row>
    <row r="27732" spans="4:33" s="304" customFormat="1" ht="15.75" customHeight="1">
      <c r="D27732" s="305"/>
      <c r="AG27732" s="1954"/>
    </row>
    <row r="27734" spans="4:33" s="304" customFormat="1" ht="15.75" customHeight="1">
      <c r="D27734" s="305"/>
      <c r="AG27734" s="1954"/>
    </row>
    <row r="27736" spans="4:33" s="304" customFormat="1" ht="15.75" customHeight="1">
      <c r="D27736" s="305"/>
      <c r="AG27736" s="1954"/>
    </row>
    <row r="27738" spans="4:33" s="304" customFormat="1" ht="15.75" customHeight="1">
      <c r="D27738" s="305"/>
      <c r="AG27738" s="1954"/>
    </row>
    <row r="27740" spans="4:33" s="304" customFormat="1" ht="15.75" customHeight="1">
      <c r="D27740" s="305"/>
      <c r="AG27740" s="1954"/>
    </row>
    <row r="27742" spans="4:33" s="304" customFormat="1" ht="15.75" customHeight="1">
      <c r="D27742" s="305"/>
      <c r="AG27742" s="1954"/>
    </row>
    <row r="27744" spans="4:33" s="304" customFormat="1" ht="15.75" customHeight="1">
      <c r="D27744" s="305"/>
      <c r="AG27744" s="1954"/>
    </row>
    <row r="27746" spans="4:33" s="304" customFormat="1" ht="15.75" customHeight="1">
      <c r="D27746" s="305"/>
      <c r="AG27746" s="1954"/>
    </row>
    <row r="27748" spans="4:33" s="304" customFormat="1" ht="15.75" customHeight="1">
      <c r="D27748" s="305"/>
      <c r="AG27748" s="1954"/>
    </row>
    <row r="27750" spans="4:33" s="304" customFormat="1" ht="15.75" customHeight="1">
      <c r="D27750" s="305"/>
      <c r="AG27750" s="1954"/>
    </row>
    <row r="27752" spans="4:33" s="304" customFormat="1" ht="15.75" customHeight="1">
      <c r="D27752" s="305"/>
      <c r="AG27752" s="1954"/>
    </row>
    <row r="27754" spans="4:33" s="304" customFormat="1" ht="15.75" customHeight="1">
      <c r="D27754" s="305"/>
      <c r="AG27754" s="1954"/>
    </row>
    <row r="27756" spans="4:33" s="304" customFormat="1" ht="15.75" customHeight="1">
      <c r="D27756" s="305"/>
      <c r="AG27756" s="1954"/>
    </row>
    <row r="27758" spans="4:33" s="304" customFormat="1" ht="15.75" customHeight="1">
      <c r="D27758" s="305"/>
      <c r="AG27758" s="1954"/>
    </row>
    <row r="27760" spans="4:33" s="304" customFormat="1" ht="15.75" customHeight="1">
      <c r="D27760" s="305"/>
      <c r="AG27760" s="1954"/>
    </row>
    <row r="27762" spans="4:33" s="304" customFormat="1" ht="15.75" customHeight="1">
      <c r="D27762" s="305"/>
      <c r="AG27762" s="1954"/>
    </row>
    <row r="27764" spans="4:33" s="304" customFormat="1" ht="15.75" customHeight="1">
      <c r="D27764" s="305"/>
      <c r="AG27764" s="1954"/>
    </row>
    <row r="27766" spans="4:33" s="304" customFormat="1" ht="15.75" customHeight="1">
      <c r="D27766" s="305"/>
      <c r="AG27766" s="1954"/>
    </row>
    <row r="27768" spans="4:33" s="304" customFormat="1" ht="15.75" customHeight="1">
      <c r="D27768" s="305"/>
      <c r="AG27768" s="1954"/>
    </row>
    <row r="27770" spans="4:33" s="304" customFormat="1" ht="15.75" customHeight="1">
      <c r="D27770" s="305"/>
      <c r="AG27770" s="1954"/>
    </row>
    <row r="27772" spans="4:33" s="304" customFormat="1" ht="15.75" customHeight="1">
      <c r="D27772" s="305"/>
      <c r="AG27772" s="1954"/>
    </row>
    <row r="27774" spans="4:33" s="304" customFormat="1" ht="15.75" customHeight="1">
      <c r="D27774" s="305"/>
      <c r="AG27774" s="1954"/>
    </row>
    <row r="27776" spans="4:33" s="304" customFormat="1" ht="15.75" customHeight="1">
      <c r="D27776" s="305"/>
      <c r="AG27776" s="1954"/>
    </row>
    <row r="27778" spans="4:33" s="304" customFormat="1" ht="15.75" customHeight="1">
      <c r="D27778" s="305"/>
      <c r="AG27778" s="1954"/>
    </row>
    <row r="27780" spans="4:33" s="304" customFormat="1" ht="15.75" customHeight="1">
      <c r="D27780" s="305"/>
      <c r="AG27780" s="1954"/>
    </row>
    <row r="27782" spans="4:33" s="304" customFormat="1" ht="15.75" customHeight="1">
      <c r="D27782" s="305"/>
      <c r="AG27782" s="1954"/>
    </row>
    <row r="27784" spans="4:33" s="304" customFormat="1" ht="15.75" customHeight="1">
      <c r="D27784" s="305"/>
      <c r="AG27784" s="1954"/>
    </row>
    <row r="27786" spans="4:33" s="304" customFormat="1" ht="15.75" customHeight="1">
      <c r="D27786" s="305"/>
      <c r="AG27786" s="1954"/>
    </row>
    <row r="27788" spans="4:33" s="304" customFormat="1" ht="15.75" customHeight="1">
      <c r="D27788" s="305"/>
      <c r="AG27788" s="1954"/>
    </row>
    <row r="27790" spans="4:33" s="304" customFormat="1" ht="15.75" customHeight="1">
      <c r="D27790" s="305"/>
      <c r="AG27790" s="1954"/>
    </row>
    <row r="27792" spans="4:33" s="304" customFormat="1" ht="15.75" customHeight="1">
      <c r="D27792" s="305"/>
      <c r="AG27792" s="1954"/>
    </row>
    <row r="27794" spans="4:33" s="304" customFormat="1" ht="15.75" customHeight="1">
      <c r="D27794" s="305"/>
      <c r="AG27794" s="1954"/>
    </row>
    <row r="27796" spans="4:33" s="304" customFormat="1" ht="15.75" customHeight="1">
      <c r="D27796" s="305"/>
      <c r="AG27796" s="1954"/>
    </row>
    <row r="27798" spans="4:33" s="304" customFormat="1" ht="15.75" customHeight="1">
      <c r="D27798" s="305"/>
      <c r="AG27798" s="1954"/>
    </row>
    <row r="27800" spans="4:33" s="304" customFormat="1" ht="15.75" customHeight="1">
      <c r="D27800" s="305"/>
      <c r="AG27800" s="1954"/>
    </row>
    <row r="27802" spans="4:33" s="304" customFormat="1" ht="15.75" customHeight="1">
      <c r="D27802" s="305"/>
      <c r="AG27802" s="1954"/>
    </row>
    <row r="27804" spans="4:33" s="304" customFormat="1" ht="15.75" customHeight="1">
      <c r="D27804" s="305"/>
      <c r="AG27804" s="1954"/>
    </row>
    <row r="27806" spans="4:33" s="304" customFormat="1" ht="15.75" customHeight="1">
      <c r="D27806" s="305"/>
      <c r="AG27806" s="1954"/>
    </row>
    <row r="27808" spans="4:33" s="304" customFormat="1" ht="15.75" customHeight="1">
      <c r="D27808" s="305"/>
      <c r="AG27808" s="1954"/>
    </row>
    <row r="27810" spans="4:33" s="304" customFormat="1" ht="15.75" customHeight="1">
      <c r="D27810" s="305"/>
      <c r="AG27810" s="1954"/>
    </row>
    <row r="27812" spans="4:33" s="304" customFormat="1" ht="15.75" customHeight="1">
      <c r="D27812" s="305"/>
      <c r="AG27812" s="1954"/>
    </row>
    <row r="27814" spans="4:33" s="304" customFormat="1" ht="15.75" customHeight="1">
      <c r="D27814" s="305"/>
      <c r="AG27814" s="1954"/>
    </row>
    <row r="27816" spans="4:33" s="304" customFormat="1" ht="15.75" customHeight="1">
      <c r="D27816" s="305"/>
      <c r="AG27816" s="1954"/>
    </row>
    <row r="27818" spans="4:33" s="304" customFormat="1" ht="15.75" customHeight="1">
      <c r="D27818" s="305"/>
      <c r="AG27818" s="1954"/>
    </row>
    <row r="27820" spans="4:33" s="304" customFormat="1" ht="15.75" customHeight="1">
      <c r="D27820" s="305"/>
      <c r="AG27820" s="1954"/>
    </row>
    <row r="27822" spans="4:33" s="304" customFormat="1" ht="15.75" customHeight="1">
      <c r="D27822" s="305"/>
      <c r="AG27822" s="1954"/>
    </row>
    <row r="27824" spans="4:33" s="304" customFormat="1" ht="15.75" customHeight="1">
      <c r="D27824" s="305"/>
      <c r="AG27824" s="1954"/>
    </row>
    <row r="27826" spans="4:33" s="304" customFormat="1" ht="15.75" customHeight="1">
      <c r="D27826" s="305"/>
      <c r="AG27826" s="1954"/>
    </row>
    <row r="27828" spans="4:33" s="304" customFormat="1" ht="15.75" customHeight="1">
      <c r="D27828" s="305"/>
      <c r="AG27828" s="1954"/>
    </row>
    <row r="27830" spans="4:33" s="304" customFormat="1" ht="15.75" customHeight="1">
      <c r="D27830" s="305"/>
      <c r="AG27830" s="1954"/>
    </row>
    <row r="27832" spans="4:33" s="304" customFormat="1" ht="15.75" customHeight="1">
      <c r="D27832" s="305"/>
      <c r="AG27832" s="1954"/>
    </row>
    <row r="27834" spans="4:33" s="304" customFormat="1" ht="15.75" customHeight="1">
      <c r="D27834" s="305"/>
      <c r="AG27834" s="1954"/>
    </row>
    <row r="27836" spans="4:33" s="304" customFormat="1" ht="15.75" customHeight="1">
      <c r="D27836" s="305"/>
      <c r="AG27836" s="1954"/>
    </row>
    <row r="27838" spans="4:33" s="304" customFormat="1" ht="15.75" customHeight="1">
      <c r="D27838" s="305"/>
      <c r="AG27838" s="1954"/>
    </row>
    <row r="27840" spans="4:33" s="304" customFormat="1" ht="15.75" customHeight="1">
      <c r="D27840" s="305"/>
      <c r="AG27840" s="1954"/>
    </row>
    <row r="27842" spans="4:33" s="304" customFormat="1" ht="15.75" customHeight="1">
      <c r="D27842" s="305"/>
      <c r="AG27842" s="1954"/>
    </row>
    <row r="27844" spans="4:33" s="304" customFormat="1" ht="15.75" customHeight="1">
      <c r="D27844" s="305"/>
      <c r="AG27844" s="1954"/>
    </row>
    <row r="27846" spans="4:33" s="304" customFormat="1" ht="15.75" customHeight="1">
      <c r="D27846" s="305"/>
      <c r="AG27846" s="1954"/>
    </row>
    <row r="27848" spans="4:33" s="304" customFormat="1" ht="15.75" customHeight="1">
      <c r="D27848" s="305"/>
      <c r="AG27848" s="1954"/>
    </row>
    <row r="27850" spans="4:33" s="304" customFormat="1" ht="15.75" customHeight="1">
      <c r="D27850" s="305"/>
      <c r="AG27850" s="1954"/>
    </row>
    <row r="27852" spans="4:33" s="304" customFormat="1" ht="15.75" customHeight="1">
      <c r="D27852" s="305"/>
      <c r="AG27852" s="1954"/>
    </row>
    <row r="27854" spans="4:33" s="304" customFormat="1" ht="15.75" customHeight="1">
      <c r="D27854" s="305"/>
      <c r="AG27854" s="1954"/>
    </row>
    <row r="27856" spans="4:33" s="304" customFormat="1" ht="15.75" customHeight="1">
      <c r="D27856" s="305"/>
      <c r="AG27856" s="1954"/>
    </row>
    <row r="27858" spans="4:33" s="304" customFormat="1" ht="15.75" customHeight="1">
      <c r="D27858" s="305"/>
      <c r="AG27858" s="1954"/>
    </row>
    <row r="27860" spans="4:33" s="304" customFormat="1" ht="15.75" customHeight="1">
      <c r="D27860" s="305"/>
      <c r="AG27860" s="1954"/>
    </row>
    <row r="27862" spans="4:33" s="304" customFormat="1" ht="15.75" customHeight="1">
      <c r="D27862" s="305"/>
      <c r="AG27862" s="1954"/>
    </row>
    <row r="27864" spans="4:33" s="304" customFormat="1" ht="15.75" customHeight="1">
      <c r="D27864" s="305"/>
      <c r="AG27864" s="1954"/>
    </row>
    <row r="27866" spans="4:33" s="304" customFormat="1" ht="15.75" customHeight="1">
      <c r="D27866" s="305"/>
      <c r="AG27866" s="1954"/>
    </row>
    <row r="27868" spans="4:33" s="304" customFormat="1" ht="15.75" customHeight="1">
      <c r="D27868" s="305"/>
      <c r="AG27868" s="1954"/>
    </row>
    <row r="27870" spans="4:33" s="304" customFormat="1" ht="15.75" customHeight="1">
      <c r="D27870" s="305"/>
      <c r="AG27870" s="1954"/>
    </row>
    <row r="27872" spans="4:33" s="304" customFormat="1" ht="15.75" customHeight="1">
      <c r="D27872" s="305"/>
      <c r="AG27872" s="1954"/>
    </row>
    <row r="27874" spans="4:33" s="304" customFormat="1" ht="15.75" customHeight="1">
      <c r="D27874" s="305"/>
      <c r="AG27874" s="1954"/>
    </row>
    <row r="27876" spans="4:33" s="304" customFormat="1" ht="15.75" customHeight="1">
      <c r="D27876" s="305"/>
      <c r="AG27876" s="1954"/>
    </row>
    <row r="27878" spans="4:33" s="304" customFormat="1" ht="15.75" customHeight="1">
      <c r="D27878" s="305"/>
      <c r="AG27878" s="1954"/>
    </row>
    <row r="27880" spans="4:33" s="304" customFormat="1" ht="15.75" customHeight="1">
      <c r="D27880" s="305"/>
      <c r="AG27880" s="1954"/>
    </row>
    <row r="27882" spans="4:33" s="304" customFormat="1" ht="15.75" customHeight="1">
      <c r="D27882" s="305"/>
      <c r="AG27882" s="1954"/>
    </row>
    <row r="27884" spans="4:33" s="304" customFormat="1" ht="15.75" customHeight="1">
      <c r="D27884" s="305"/>
      <c r="AG27884" s="1954"/>
    </row>
    <row r="27886" spans="4:33" s="304" customFormat="1" ht="15.75" customHeight="1">
      <c r="D27886" s="305"/>
      <c r="AG27886" s="1954"/>
    </row>
    <row r="27888" spans="4:33" s="304" customFormat="1" ht="15.75" customHeight="1">
      <c r="D27888" s="305"/>
      <c r="AG27888" s="1954"/>
    </row>
    <row r="27890" spans="4:33" s="304" customFormat="1" ht="15.75" customHeight="1">
      <c r="D27890" s="305"/>
      <c r="AG27890" s="1954"/>
    </row>
    <row r="27892" spans="4:33" s="304" customFormat="1" ht="15.75" customHeight="1">
      <c r="D27892" s="305"/>
      <c r="AG27892" s="1954"/>
    </row>
    <row r="27894" spans="4:33" s="304" customFormat="1" ht="15.75" customHeight="1">
      <c r="D27894" s="305"/>
      <c r="AG27894" s="1954"/>
    </row>
    <row r="27896" spans="4:33" s="304" customFormat="1" ht="15.75" customHeight="1">
      <c r="D27896" s="305"/>
      <c r="AG27896" s="1954"/>
    </row>
    <row r="27898" spans="4:33" s="304" customFormat="1" ht="15.75" customHeight="1">
      <c r="D27898" s="305"/>
      <c r="AG27898" s="1954"/>
    </row>
    <row r="27900" spans="4:33" s="304" customFormat="1" ht="15.75" customHeight="1">
      <c r="D27900" s="305"/>
      <c r="AG27900" s="1954"/>
    </row>
    <row r="27902" spans="4:33" s="304" customFormat="1" ht="15.75" customHeight="1">
      <c r="D27902" s="305"/>
      <c r="AG27902" s="1954"/>
    </row>
    <row r="27904" spans="4:33" s="304" customFormat="1" ht="15.75" customHeight="1">
      <c r="D27904" s="305"/>
      <c r="AG27904" s="1954"/>
    </row>
    <row r="27906" spans="4:33" s="304" customFormat="1" ht="15.75" customHeight="1">
      <c r="D27906" s="305"/>
      <c r="AG27906" s="1954"/>
    </row>
    <row r="27908" spans="4:33" s="304" customFormat="1" ht="15.75" customHeight="1">
      <c r="D27908" s="305"/>
      <c r="AG27908" s="1954"/>
    </row>
    <row r="27910" spans="4:33" s="304" customFormat="1" ht="15.75" customHeight="1">
      <c r="D27910" s="305"/>
      <c r="AG27910" s="1954"/>
    </row>
    <row r="27912" spans="4:33" s="304" customFormat="1" ht="15.75" customHeight="1">
      <c r="D27912" s="305"/>
      <c r="AG27912" s="1954"/>
    </row>
    <row r="27914" spans="4:33" s="304" customFormat="1" ht="15.75" customHeight="1">
      <c r="D27914" s="305"/>
      <c r="AG27914" s="1954"/>
    </row>
    <row r="27916" spans="4:33" s="304" customFormat="1" ht="15.75" customHeight="1">
      <c r="D27916" s="305"/>
      <c r="AG27916" s="1954"/>
    </row>
    <row r="27918" spans="4:33" s="304" customFormat="1" ht="15.75" customHeight="1">
      <c r="D27918" s="305"/>
      <c r="AG27918" s="1954"/>
    </row>
    <row r="27920" spans="4:33" s="304" customFormat="1" ht="15.75" customHeight="1">
      <c r="D27920" s="305"/>
      <c r="AG27920" s="1954"/>
    </row>
    <row r="27922" spans="4:33" s="304" customFormat="1" ht="15.75" customHeight="1">
      <c r="D27922" s="305"/>
      <c r="AG27922" s="1954"/>
    </row>
    <row r="27924" spans="4:33" s="304" customFormat="1" ht="15.75" customHeight="1">
      <c r="D27924" s="305"/>
      <c r="AG27924" s="1954"/>
    </row>
    <row r="27926" spans="4:33" s="304" customFormat="1" ht="15.75" customHeight="1">
      <c r="D27926" s="305"/>
      <c r="AG27926" s="1954"/>
    </row>
    <row r="27928" spans="4:33" s="304" customFormat="1" ht="15.75" customHeight="1">
      <c r="D27928" s="305"/>
      <c r="AG27928" s="1954"/>
    </row>
    <row r="27930" spans="4:33" s="304" customFormat="1" ht="15.75" customHeight="1">
      <c r="D27930" s="305"/>
      <c r="AG27930" s="1954"/>
    </row>
    <row r="27932" spans="4:33" s="304" customFormat="1" ht="15.75" customHeight="1">
      <c r="D27932" s="305"/>
      <c r="AG27932" s="1954"/>
    </row>
    <row r="27934" spans="4:33" s="304" customFormat="1" ht="15.75" customHeight="1">
      <c r="D27934" s="305"/>
      <c r="AG27934" s="1954"/>
    </row>
    <row r="27936" spans="4:33" s="304" customFormat="1" ht="15.75" customHeight="1">
      <c r="D27936" s="305"/>
      <c r="AG27936" s="1954"/>
    </row>
    <row r="27938" spans="4:33" s="304" customFormat="1" ht="15.75" customHeight="1">
      <c r="D27938" s="305"/>
      <c r="AG27938" s="1954"/>
    </row>
    <row r="27940" spans="4:33" s="304" customFormat="1" ht="15.75" customHeight="1">
      <c r="D27940" s="305"/>
      <c r="AG27940" s="1954"/>
    </row>
    <row r="27942" spans="4:33" s="304" customFormat="1" ht="15.75" customHeight="1">
      <c r="D27942" s="305"/>
      <c r="AG27942" s="1954"/>
    </row>
    <row r="27944" spans="4:33" s="304" customFormat="1" ht="15.75" customHeight="1">
      <c r="D27944" s="305"/>
      <c r="AG27944" s="1954"/>
    </row>
    <row r="27946" spans="4:33" s="304" customFormat="1" ht="15.75" customHeight="1">
      <c r="D27946" s="305"/>
      <c r="AG27946" s="1954"/>
    </row>
    <row r="27948" spans="4:33" s="304" customFormat="1" ht="15.75" customHeight="1">
      <c r="D27948" s="305"/>
      <c r="AG27948" s="1954"/>
    </row>
    <row r="27950" spans="4:33" s="304" customFormat="1" ht="15.75" customHeight="1">
      <c r="D27950" s="305"/>
      <c r="AG27950" s="1954"/>
    </row>
    <row r="27952" spans="4:33" s="304" customFormat="1" ht="15.75" customHeight="1">
      <c r="D27952" s="305"/>
      <c r="AG27952" s="1954"/>
    </row>
    <row r="27954" spans="4:33" s="304" customFormat="1" ht="15.75" customHeight="1">
      <c r="D27954" s="305"/>
      <c r="AG27954" s="1954"/>
    </row>
    <row r="27956" spans="4:33" s="304" customFormat="1" ht="15.75" customHeight="1">
      <c r="D27956" s="305"/>
      <c r="AG27956" s="1954"/>
    </row>
    <row r="27958" spans="4:33" s="304" customFormat="1" ht="15.75" customHeight="1">
      <c r="D27958" s="305"/>
      <c r="AG27958" s="1954"/>
    </row>
    <row r="27960" spans="4:33" s="304" customFormat="1" ht="15.75" customHeight="1">
      <c r="D27960" s="305"/>
      <c r="AG27960" s="1954"/>
    </row>
    <row r="27962" spans="4:33" s="304" customFormat="1" ht="15.75" customHeight="1">
      <c r="D27962" s="305"/>
      <c r="AG27962" s="1954"/>
    </row>
    <row r="27964" spans="4:33" s="304" customFormat="1" ht="15.75" customHeight="1">
      <c r="D27964" s="305"/>
      <c r="AG27964" s="1954"/>
    </row>
    <row r="27966" spans="4:33" s="304" customFormat="1" ht="15.75" customHeight="1">
      <c r="D27966" s="305"/>
      <c r="AG27966" s="1954"/>
    </row>
    <row r="27968" spans="4:33" s="304" customFormat="1" ht="15.75" customHeight="1">
      <c r="D27968" s="305"/>
      <c r="AG27968" s="1954"/>
    </row>
    <row r="27970" spans="4:33" s="304" customFormat="1" ht="15.75" customHeight="1">
      <c r="D27970" s="305"/>
      <c r="AG27970" s="1954"/>
    </row>
    <row r="27972" spans="4:33" s="304" customFormat="1" ht="15.75" customHeight="1">
      <c r="D27972" s="305"/>
      <c r="AG27972" s="1954"/>
    </row>
    <row r="27974" spans="4:33" s="304" customFormat="1" ht="15.75" customHeight="1">
      <c r="D27974" s="305"/>
      <c r="AG27974" s="1954"/>
    </row>
    <row r="27976" spans="4:33" s="304" customFormat="1" ht="15.75" customHeight="1">
      <c r="D27976" s="305"/>
      <c r="AG27976" s="1954"/>
    </row>
    <row r="27978" spans="4:33" s="304" customFormat="1" ht="15.75" customHeight="1">
      <c r="D27978" s="305"/>
      <c r="AG27978" s="1954"/>
    </row>
    <row r="27980" spans="4:33" s="304" customFormat="1" ht="15.75" customHeight="1">
      <c r="D27980" s="305"/>
      <c r="AG27980" s="1954"/>
    </row>
    <row r="27982" spans="4:33" s="304" customFormat="1" ht="15.75" customHeight="1">
      <c r="D27982" s="305"/>
      <c r="AG27982" s="1954"/>
    </row>
    <row r="27984" spans="4:33" s="304" customFormat="1" ht="15.75" customHeight="1">
      <c r="D27984" s="305"/>
      <c r="AG27984" s="1954"/>
    </row>
    <row r="27986" spans="4:33" s="304" customFormat="1" ht="15.75" customHeight="1">
      <c r="D27986" s="305"/>
      <c r="AG27986" s="1954"/>
    </row>
    <row r="27988" spans="4:33" s="304" customFormat="1" ht="15.75" customHeight="1">
      <c r="D27988" s="305"/>
      <c r="AG27988" s="1954"/>
    </row>
    <row r="27990" spans="4:33" s="304" customFormat="1" ht="15.75" customHeight="1">
      <c r="D27990" s="305"/>
      <c r="AG27990" s="1954"/>
    </row>
    <row r="27992" spans="4:33" s="304" customFormat="1" ht="15.75" customHeight="1">
      <c r="D27992" s="305"/>
      <c r="AG27992" s="1954"/>
    </row>
    <row r="27994" spans="4:33" s="304" customFormat="1" ht="15.75" customHeight="1">
      <c r="D27994" s="305"/>
      <c r="AG27994" s="1954"/>
    </row>
    <row r="27996" spans="4:33" s="304" customFormat="1" ht="15.75" customHeight="1">
      <c r="D27996" s="305"/>
      <c r="AG27996" s="1954"/>
    </row>
    <row r="27998" spans="4:33" s="304" customFormat="1" ht="15.75" customHeight="1">
      <c r="D27998" s="305"/>
      <c r="AG27998" s="1954"/>
    </row>
    <row r="28000" spans="4:33" s="304" customFormat="1" ht="15.75" customHeight="1">
      <c r="D28000" s="305"/>
      <c r="AG28000" s="1954"/>
    </row>
    <row r="28002" spans="4:33" s="304" customFormat="1" ht="15.75" customHeight="1">
      <c r="D28002" s="305"/>
      <c r="AG28002" s="1954"/>
    </row>
    <row r="28004" spans="4:33" s="304" customFormat="1" ht="15.75" customHeight="1">
      <c r="D28004" s="305"/>
      <c r="AG28004" s="1954"/>
    </row>
    <row r="28006" spans="4:33" s="304" customFormat="1" ht="15.75" customHeight="1">
      <c r="D28006" s="305"/>
      <c r="AG28006" s="1954"/>
    </row>
    <row r="28008" spans="4:33" s="304" customFormat="1" ht="15.75" customHeight="1">
      <c r="D28008" s="305"/>
      <c r="AG28008" s="1954"/>
    </row>
    <row r="28010" spans="4:33" s="304" customFormat="1" ht="15.75" customHeight="1">
      <c r="D28010" s="305"/>
      <c r="AG28010" s="1954"/>
    </row>
    <row r="28012" spans="4:33" s="304" customFormat="1" ht="15.75" customHeight="1">
      <c r="D28012" s="305"/>
      <c r="AG28012" s="1954"/>
    </row>
    <row r="28014" spans="4:33" s="304" customFormat="1" ht="15.75" customHeight="1">
      <c r="D28014" s="305"/>
      <c r="AG28014" s="1954"/>
    </row>
    <row r="28016" spans="4:33" s="304" customFormat="1" ht="15.75" customHeight="1">
      <c r="D28016" s="305"/>
      <c r="AG28016" s="1954"/>
    </row>
    <row r="28018" spans="4:33" s="304" customFormat="1" ht="15.75" customHeight="1">
      <c r="D28018" s="305"/>
      <c r="AG28018" s="1954"/>
    </row>
    <row r="28020" spans="4:33" s="304" customFormat="1" ht="15.75" customHeight="1">
      <c r="D28020" s="305"/>
      <c r="AG28020" s="1954"/>
    </row>
    <row r="28022" spans="4:33" s="304" customFormat="1" ht="15.75" customHeight="1">
      <c r="D28022" s="305"/>
      <c r="AG28022" s="1954"/>
    </row>
    <row r="28024" spans="4:33" s="304" customFormat="1" ht="15.75" customHeight="1">
      <c r="D28024" s="305"/>
      <c r="AG28024" s="1954"/>
    </row>
    <row r="28026" spans="4:33" s="304" customFormat="1" ht="15.75" customHeight="1">
      <c r="D28026" s="305"/>
      <c r="AG28026" s="1954"/>
    </row>
    <row r="28028" spans="4:33" s="304" customFormat="1" ht="15.75" customHeight="1">
      <c r="D28028" s="305"/>
      <c r="AG28028" s="1954"/>
    </row>
    <row r="28030" spans="4:33" s="304" customFormat="1" ht="15.75" customHeight="1">
      <c r="D28030" s="305"/>
      <c r="AG28030" s="1954"/>
    </row>
    <row r="28032" spans="4:33" s="304" customFormat="1" ht="15.75" customHeight="1">
      <c r="D28032" s="305"/>
      <c r="AG28032" s="1954"/>
    </row>
    <row r="28034" spans="4:33" s="304" customFormat="1" ht="15.75" customHeight="1">
      <c r="D28034" s="305"/>
      <c r="AG28034" s="1954"/>
    </row>
    <row r="28036" spans="4:33" s="304" customFormat="1" ht="15.75" customHeight="1">
      <c r="D28036" s="305"/>
      <c r="AG28036" s="1954"/>
    </row>
    <row r="28038" spans="4:33" s="304" customFormat="1" ht="15.75" customHeight="1">
      <c r="D28038" s="305"/>
      <c r="AG28038" s="1954"/>
    </row>
    <row r="28040" spans="4:33" s="304" customFormat="1" ht="15.75" customHeight="1">
      <c r="D28040" s="305"/>
      <c r="AG28040" s="1954"/>
    </row>
    <row r="28042" spans="4:33" s="304" customFormat="1" ht="15.75" customHeight="1">
      <c r="D28042" s="305"/>
      <c r="AG28042" s="1954"/>
    </row>
    <row r="28044" spans="4:33" s="304" customFormat="1" ht="15.75" customHeight="1">
      <c r="D28044" s="305"/>
      <c r="AG28044" s="1954"/>
    </row>
    <row r="28046" spans="4:33" s="304" customFormat="1" ht="15.75" customHeight="1">
      <c r="D28046" s="305"/>
      <c r="AG28046" s="1954"/>
    </row>
    <row r="28048" spans="4:33" s="304" customFormat="1" ht="15.75" customHeight="1">
      <c r="D28048" s="305"/>
      <c r="AG28048" s="1954"/>
    </row>
    <row r="28050" spans="4:33" s="304" customFormat="1" ht="15.75" customHeight="1">
      <c r="D28050" s="305"/>
      <c r="AG28050" s="1954"/>
    </row>
    <row r="28052" spans="4:33" s="304" customFormat="1" ht="15.75" customHeight="1">
      <c r="D28052" s="305"/>
      <c r="AG28052" s="1954"/>
    </row>
    <row r="28054" spans="4:33" s="304" customFormat="1" ht="15.75" customHeight="1">
      <c r="D28054" s="305"/>
      <c r="AG28054" s="1954"/>
    </row>
    <row r="28056" spans="4:33" s="304" customFormat="1" ht="15.75" customHeight="1">
      <c r="D28056" s="305"/>
      <c r="AG28056" s="1954"/>
    </row>
    <row r="28058" spans="4:33" s="304" customFormat="1" ht="15.75" customHeight="1">
      <c r="D28058" s="305"/>
      <c r="AG28058" s="1954"/>
    </row>
    <row r="28060" spans="4:33" s="304" customFormat="1" ht="15.75" customHeight="1">
      <c r="D28060" s="305"/>
      <c r="AG28060" s="1954"/>
    </row>
    <row r="28062" spans="4:33" s="304" customFormat="1" ht="15.75" customHeight="1">
      <c r="D28062" s="305"/>
      <c r="AG28062" s="1954"/>
    </row>
    <row r="28064" spans="4:33" s="304" customFormat="1" ht="15.75" customHeight="1">
      <c r="D28064" s="305"/>
      <c r="AG28064" s="1954"/>
    </row>
    <row r="28066" spans="4:33" s="304" customFormat="1" ht="15.75" customHeight="1">
      <c r="D28066" s="305"/>
      <c r="AG28066" s="1954"/>
    </row>
    <row r="28068" spans="4:33" s="304" customFormat="1" ht="15.75" customHeight="1">
      <c r="D28068" s="305"/>
      <c r="AG28068" s="1954"/>
    </row>
    <row r="28070" spans="4:33" s="304" customFormat="1" ht="15.75" customHeight="1">
      <c r="D28070" s="305"/>
      <c r="AG28070" s="1954"/>
    </row>
    <row r="28072" spans="4:33" s="304" customFormat="1" ht="15.75" customHeight="1">
      <c r="D28072" s="305"/>
      <c r="AG28072" s="1954"/>
    </row>
    <row r="28074" spans="4:33" s="304" customFormat="1" ht="15.75" customHeight="1">
      <c r="D28074" s="305"/>
      <c r="AG28074" s="1954"/>
    </row>
    <row r="28076" spans="4:33" s="304" customFormat="1" ht="15.75" customHeight="1">
      <c r="D28076" s="305"/>
      <c r="AG28076" s="1954"/>
    </row>
    <row r="28078" spans="4:33" s="304" customFormat="1" ht="15.75" customHeight="1">
      <c r="D28078" s="305"/>
      <c r="AG28078" s="1954"/>
    </row>
    <row r="28080" spans="4:33" s="304" customFormat="1" ht="15.75" customHeight="1">
      <c r="D28080" s="305"/>
      <c r="AG28080" s="1954"/>
    </row>
    <row r="28082" spans="4:33" s="304" customFormat="1" ht="15.75" customHeight="1">
      <c r="D28082" s="305"/>
      <c r="AG28082" s="1954"/>
    </row>
    <row r="28084" spans="4:33" s="304" customFormat="1" ht="15.75" customHeight="1">
      <c r="D28084" s="305"/>
      <c r="AG28084" s="1954"/>
    </row>
    <row r="28086" spans="4:33" s="304" customFormat="1" ht="15.75" customHeight="1">
      <c r="D28086" s="305"/>
      <c r="AG28086" s="1954"/>
    </row>
    <row r="28088" spans="4:33" s="304" customFormat="1" ht="15.75" customHeight="1">
      <c r="D28088" s="305"/>
      <c r="AG28088" s="1954"/>
    </row>
    <row r="28090" spans="4:33" s="304" customFormat="1" ht="15.75" customHeight="1">
      <c r="D28090" s="305"/>
      <c r="AG28090" s="1954"/>
    </row>
    <row r="28092" spans="4:33" s="304" customFormat="1" ht="15.75" customHeight="1">
      <c r="D28092" s="305"/>
      <c r="AG28092" s="1954"/>
    </row>
    <row r="28094" spans="4:33" s="304" customFormat="1" ht="15.75" customHeight="1">
      <c r="D28094" s="305"/>
      <c r="AG28094" s="1954"/>
    </row>
    <row r="28096" spans="4:33" s="304" customFormat="1" ht="15.75" customHeight="1">
      <c r="D28096" s="305"/>
      <c r="AG28096" s="1954"/>
    </row>
    <row r="28098" spans="4:33" s="304" customFormat="1" ht="15.75" customHeight="1">
      <c r="D28098" s="305"/>
      <c r="AG28098" s="1954"/>
    </row>
    <row r="28100" spans="4:33" s="304" customFormat="1" ht="15.75" customHeight="1">
      <c r="D28100" s="305"/>
      <c r="AG28100" s="1954"/>
    </row>
    <row r="28102" spans="4:33" s="304" customFormat="1" ht="15.75" customHeight="1">
      <c r="D28102" s="305"/>
      <c r="AG28102" s="1954"/>
    </row>
    <row r="28104" spans="4:33" s="304" customFormat="1" ht="15.75" customHeight="1">
      <c r="D28104" s="305"/>
      <c r="AG28104" s="1954"/>
    </row>
    <row r="28106" spans="4:33" s="304" customFormat="1" ht="15.75" customHeight="1">
      <c r="D28106" s="305"/>
      <c r="AG28106" s="1954"/>
    </row>
    <row r="28108" spans="4:33" s="304" customFormat="1" ht="15.75" customHeight="1">
      <c r="D28108" s="305"/>
      <c r="AG28108" s="1954"/>
    </row>
    <row r="28110" spans="4:33" s="304" customFormat="1" ht="15.75" customHeight="1">
      <c r="D28110" s="305"/>
      <c r="AG28110" s="1954"/>
    </row>
    <row r="28112" spans="4:33" s="304" customFormat="1" ht="15.75" customHeight="1">
      <c r="D28112" s="305"/>
      <c r="AG28112" s="1954"/>
    </row>
    <row r="28114" spans="4:33" s="304" customFormat="1" ht="15.75" customHeight="1">
      <c r="D28114" s="305"/>
      <c r="AG28114" s="1954"/>
    </row>
    <row r="28116" spans="4:33" s="304" customFormat="1" ht="15.75" customHeight="1">
      <c r="D28116" s="305"/>
      <c r="AG28116" s="1954"/>
    </row>
    <row r="28118" spans="4:33" s="304" customFormat="1" ht="15.75" customHeight="1">
      <c r="D28118" s="305"/>
      <c r="AG28118" s="1954"/>
    </row>
    <row r="28120" spans="4:33" s="304" customFormat="1" ht="15.75" customHeight="1">
      <c r="D28120" s="305"/>
      <c r="AG28120" s="1954"/>
    </row>
    <row r="28122" spans="4:33" s="304" customFormat="1" ht="15.75" customHeight="1">
      <c r="D28122" s="305"/>
      <c r="AG28122" s="1954"/>
    </row>
    <row r="28124" spans="4:33" s="304" customFormat="1" ht="15.75" customHeight="1">
      <c r="D28124" s="305"/>
      <c r="AG28124" s="1954"/>
    </row>
    <row r="28126" spans="4:33" s="304" customFormat="1" ht="15.75" customHeight="1">
      <c r="D28126" s="305"/>
      <c r="AG28126" s="1954"/>
    </row>
    <row r="28128" spans="4:33" s="304" customFormat="1" ht="15.75" customHeight="1">
      <c r="D28128" s="305"/>
      <c r="AG28128" s="1954"/>
    </row>
    <row r="28130" spans="4:33" s="304" customFormat="1" ht="15.75" customHeight="1">
      <c r="D28130" s="305"/>
      <c r="AG28130" s="1954"/>
    </row>
    <row r="28132" spans="4:33" s="304" customFormat="1" ht="15.75" customHeight="1">
      <c r="D28132" s="305"/>
      <c r="AG28132" s="1954"/>
    </row>
    <row r="28134" spans="4:33" s="304" customFormat="1" ht="15.75" customHeight="1">
      <c r="D28134" s="305"/>
      <c r="AG28134" s="1954"/>
    </row>
    <row r="28136" spans="4:33" s="304" customFormat="1" ht="15.75" customHeight="1">
      <c r="D28136" s="305"/>
      <c r="AG28136" s="1954"/>
    </row>
    <row r="28138" spans="4:33" s="304" customFormat="1" ht="15.75" customHeight="1">
      <c r="D28138" s="305"/>
      <c r="AG28138" s="1954"/>
    </row>
    <row r="28140" spans="4:33" s="304" customFormat="1" ht="15.75" customHeight="1">
      <c r="D28140" s="305"/>
      <c r="AG28140" s="1954"/>
    </row>
    <row r="28142" spans="4:33" s="304" customFormat="1" ht="15.75" customHeight="1">
      <c r="D28142" s="305"/>
      <c r="AG28142" s="1954"/>
    </row>
    <row r="28144" spans="4:33" s="304" customFormat="1" ht="15.75" customHeight="1">
      <c r="D28144" s="305"/>
      <c r="AG28144" s="1954"/>
    </row>
    <row r="28146" spans="4:33" s="304" customFormat="1" ht="15.75" customHeight="1">
      <c r="D28146" s="305"/>
      <c r="AG28146" s="1954"/>
    </row>
    <row r="28148" spans="4:33" s="304" customFormat="1" ht="15.75" customHeight="1">
      <c r="D28148" s="305"/>
      <c r="AG28148" s="1954"/>
    </row>
    <row r="28150" spans="4:33" s="304" customFormat="1" ht="15.75" customHeight="1">
      <c r="D28150" s="305"/>
      <c r="AG28150" s="1954"/>
    </row>
    <row r="28152" spans="4:33" s="304" customFormat="1" ht="15.75" customHeight="1">
      <c r="D28152" s="305"/>
      <c r="AG28152" s="1954"/>
    </row>
    <row r="28154" spans="4:33" s="304" customFormat="1" ht="15.75" customHeight="1">
      <c r="D28154" s="305"/>
      <c r="AG28154" s="1954"/>
    </row>
    <row r="28156" spans="4:33" s="304" customFormat="1" ht="15.75" customHeight="1">
      <c r="D28156" s="305"/>
      <c r="AG28156" s="1954"/>
    </row>
    <row r="28158" spans="4:33" s="304" customFormat="1" ht="15.75" customHeight="1">
      <c r="D28158" s="305"/>
      <c r="AG28158" s="1954"/>
    </row>
    <row r="28160" spans="4:33" s="304" customFormat="1" ht="15.75" customHeight="1">
      <c r="D28160" s="305"/>
      <c r="AG28160" s="1954"/>
    </row>
    <row r="28162" spans="4:33" s="304" customFormat="1" ht="15.75" customHeight="1">
      <c r="D28162" s="305"/>
      <c r="AG28162" s="1954"/>
    </row>
    <row r="28164" spans="4:33" s="304" customFormat="1" ht="15.75" customHeight="1">
      <c r="D28164" s="305"/>
      <c r="AG28164" s="1954"/>
    </row>
    <row r="28166" spans="4:33" s="304" customFormat="1" ht="15.75" customHeight="1">
      <c r="D28166" s="305"/>
      <c r="AG28166" s="1954"/>
    </row>
    <row r="28168" spans="4:33" s="304" customFormat="1" ht="15.75" customHeight="1">
      <c r="D28168" s="305"/>
      <c r="AG28168" s="1954"/>
    </row>
    <row r="28170" spans="4:33" s="304" customFormat="1" ht="15.75" customHeight="1">
      <c r="D28170" s="305"/>
      <c r="AG28170" s="1954"/>
    </row>
    <row r="28172" spans="4:33" s="304" customFormat="1" ht="15.75" customHeight="1">
      <c r="D28172" s="305"/>
      <c r="AG28172" s="1954"/>
    </row>
    <row r="28174" spans="4:33" s="304" customFormat="1" ht="15.75" customHeight="1">
      <c r="D28174" s="305"/>
      <c r="AG28174" s="1954"/>
    </row>
    <row r="28176" spans="4:33" s="304" customFormat="1" ht="15.75" customHeight="1">
      <c r="D28176" s="305"/>
      <c r="AG28176" s="1954"/>
    </row>
    <row r="28178" spans="4:33" s="304" customFormat="1" ht="15.75" customHeight="1">
      <c r="D28178" s="305"/>
      <c r="AG28178" s="1954"/>
    </row>
    <row r="28180" spans="4:33" s="304" customFormat="1" ht="15.75" customHeight="1">
      <c r="D28180" s="305"/>
      <c r="AG28180" s="1954"/>
    </row>
    <row r="28182" spans="4:33" s="304" customFormat="1" ht="15.75" customHeight="1">
      <c r="D28182" s="305"/>
      <c r="AG28182" s="1954"/>
    </row>
    <row r="28184" spans="4:33" s="304" customFormat="1" ht="15.75" customHeight="1">
      <c r="D28184" s="305"/>
      <c r="AG28184" s="1954"/>
    </row>
    <row r="28186" spans="4:33" s="304" customFormat="1" ht="15.75" customHeight="1">
      <c r="D28186" s="305"/>
      <c r="AG28186" s="1954"/>
    </row>
    <row r="28188" spans="4:33" s="304" customFormat="1" ht="15.75" customHeight="1">
      <c r="D28188" s="305"/>
      <c r="AG28188" s="1954"/>
    </row>
    <row r="28190" spans="4:33" s="304" customFormat="1" ht="15.75" customHeight="1">
      <c r="D28190" s="305"/>
      <c r="AG28190" s="1954"/>
    </row>
    <row r="28192" spans="4:33" s="304" customFormat="1" ht="15.75" customHeight="1">
      <c r="D28192" s="305"/>
      <c r="AG28192" s="1954"/>
    </row>
    <row r="28194" spans="4:33" s="304" customFormat="1" ht="15.75" customHeight="1">
      <c r="D28194" s="305"/>
      <c r="AG28194" s="1954"/>
    </row>
    <row r="28196" spans="4:33" s="304" customFormat="1" ht="15.75" customHeight="1">
      <c r="D28196" s="305"/>
      <c r="AG28196" s="1954"/>
    </row>
    <row r="28198" spans="4:33" s="304" customFormat="1" ht="15.75" customHeight="1">
      <c r="D28198" s="305"/>
      <c r="AG28198" s="1954"/>
    </row>
    <row r="28200" spans="4:33" s="304" customFormat="1" ht="15.75" customHeight="1">
      <c r="D28200" s="305"/>
      <c r="AG28200" s="1954"/>
    </row>
    <row r="28202" spans="4:33" s="304" customFormat="1" ht="15.75" customHeight="1">
      <c r="D28202" s="305"/>
      <c r="AG28202" s="1954"/>
    </row>
    <row r="28204" spans="4:33" s="304" customFormat="1" ht="15.75" customHeight="1">
      <c r="D28204" s="305"/>
      <c r="AG28204" s="1954"/>
    </row>
    <row r="28206" spans="4:33" s="304" customFormat="1" ht="15.75" customHeight="1">
      <c r="D28206" s="305"/>
      <c r="AG28206" s="1954"/>
    </row>
    <row r="28208" spans="4:33" s="304" customFormat="1" ht="15.75" customHeight="1">
      <c r="D28208" s="305"/>
      <c r="AG28208" s="1954"/>
    </row>
    <row r="28210" spans="4:33" s="304" customFormat="1" ht="15.75" customHeight="1">
      <c r="D28210" s="305"/>
      <c r="AG28210" s="1954"/>
    </row>
    <row r="28212" spans="4:33" s="304" customFormat="1" ht="15.75" customHeight="1">
      <c r="D28212" s="305"/>
      <c r="AG28212" s="1954"/>
    </row>
    <row r="28214" spans="4:33" s="304" customFormat="1" ht="15.75" customHeight="1">
      <c r="D28214" s="305"/>
      <c r="AG28214" s="1954"/>
    </row>
    <row r="28216" spans="4:33" s="304" customFormat="1" ht="15.75" customHeight="1">
      <c r="D28216" s="305"/>
      <c r="AG28216" s="1954"/>
    </row>
    <row r="28218" spans="4:33" s="304" customFormat="1" ht="15.75" customHeight="1">
      <c r="D28218" s="305"/>
      <c r="AG28218" s="1954"/>
    </row>
    <row r="28220" spans="4:33" s="304" customFormat="1" ht="15.75" customHeight="1">
      <c r="D28220" s="305"/>
      <c r="AG28220" s="1954"/>
    </row>
    <row r="28222" spans="4:33" s="304" customFormat="1" ht="15.75" customHeight="1">
      <c r="D28222" s="305"/>
      <c r="AG28222" s="1954"/>
    </row>
    <row r="28224" spans="4:33" s="304" customFormat="1" ht="15.75" customHeight="1">
      <c r="D28224" s="305"/>
      <c r="AG28224" s="1954"/>
    </row>
    <row r="28226" spans="4:33" s="304" customFormat="1" ht="15.75" customHeight="1">
      <c r="D28226" s="305"/>
      <c r="AG28226" s="1954"/>
    </row>
    <row r="28228" spans="4:33" s="304" customFormat="1" ht="15.75" customHeight="1">
      <c r="D28228" s="305"/>
      <c r="AG28228" s="1954"/>
    </row>
    <row r="28230" spans="4:33" s="304" customFormat="1" ht="15.75" customHeight="1">
      <c r="D28230" s="305"/>
      <c r="AG28230" s="1954"/>
    </row>
    <row r="28232" spans="4:33" s="304" customFormat="1" ht="15.75" customHeight="1">
      <c r="D28232" s="305"/>
      <c r="AG28232" s="1954"/>
    </row>
    <row r="28234" spans="4:33" s="304" customFormat="1" ht="15.75" customHeight="1">
      <c r="D28234" s="305"/>
      <c r="AG28234" s="1954"/>
    </row>
    <row r="28236" spans="4:33" s="304" customFormat="1" ht="15.75" customHeight="1">
      <c r="D28236" s="305"/>
      <c r="AG28236" s="1954"/>
    </row>
    <row r="28238" spans="4:33" s="304" customFormat="1" ht="15.75" customHeight="1">
      <c r="D28238" s="305"/>
      <c r="AG28238" s="1954"/>
    </row>
    <row r="28240" spans="4:33" s="304" customFormat="1" ht="15.75" customHeight="1">
      <c r="D28240" s="305"/>
      <c r="AG28240" s="1954"/>
    </row>
    <row r="28242" spans="4:33" s="304" customFormat="1" ht="15.75" customHeight="1">
      <c r="D28242" s="305"/>
      <c r="AG28242" s="1954"/>
    </row>
    <row r="28244" spans="4:33" s="304" customFormat="1" ht="15.75" customHeight="1">
      <c r="D28244" s="305"/>
      <c r="AG28244" s="1954"/>
    </row>
    <row r="28246" spans="4:33" s="304" customFormat="1" ht="15.75" customHeight="1">
      <c r="D28246" s="305"/>
      <c r="AG28246" s="1954"/>
    </row>
    <row r="28248" spans="4:33" s="304" customFormat="1" ht="15.75" customHeight="1">
      <c r="D28248" s="305"/>
      <c r="AG28248" s="1954"/>
    </row>
    <row r="28250" spans="4:33" s="304" customFormat="1" ht="15.75" customHeight="1">
      <c r="D28250" s="305"/>
      <c r="AG28250" s="1954"/>
    </row>
    <row r="28252" spans="4:33" s="304" customFormat="1" ht="15.75" customHeight="1">
      <c r="D28252" s="305"/>
      <c r="AG28252" s="1954"/>
    </row>
    <row r="28254" spans="4:33" s="304" customFormat="1" ht="15.75" customHeight="1">
      <c r="D28254" s="305"/>
      <c r="AG28254" s="1954"/>
    </row>
    <row r="28256" spans="4:33" s="304" customFormat="1" ht="15.75" customHeight="1">
      <c r="D28256" s="305"/>
      <c r="AG28256" s="1954"/>
    </row>
    <row r="28258" spans="4:33" s="304" customFormat="1" ht="15.75" customHeight="1">
      <c r="D28258" s="305"/>
      <c r="AG28258" s="1954"/>
    </row>
    <row r="28260" spans="4:33" s="304" customFormat="1" ht="15.75" customHeight="1">
      <c r="D28260" s="305"/>
      <c r="AG28260" s="1954"/>
    </row>
    <row r="28262" spans="4:33" s="304" customFormat="1" ht="15.75" customHeight="1">
      <c r="D28262" s="305"/>
      <c r="AG28262" s="1954"/>
    </row>
    <row r="28264" spans="4:33" s="304" customFormat="1" ht="15.75" customHeight="1">
      <c r="D28264" s="305"/>
      <c r="AG28264" s="1954"/>
    </row>
    <row r="28266" spans="4:33" s="304" customFormat="1" ht="15.75" customHeight="1">
      <c r="D28266" s="305"/>
      <c r="AG28266" s="1954"/>
    </row>
    <row r="28268" spans="4:33" s="304" customFormat="1" ht="15.75" customHeight="1">
      <c r="D28268" s="305"/>
      <c r="AG28268" s="1954"/>
    </row>
    <row r="28270" spans="4:33" s="304" customFormat="1" ht="15.75" customHeight="1">
      <c r="D28270" s="305"/>
      <c r="AG28270" s="1954"/>
    </row>
    <row r="28272" spans="4:33" s="304" customFormat="1" ht="15.75" customHeight="1">
      <c r="D28272" s="305"/>
      <c r="AG28272" s="1954"/>
    </row>
    <row r="28274" spans="4:33" s="304" customFormat="1" ht="15.75" customHeight="1">
      <c r="D28274" s="305"/>
      <c r="AG28274" s="1954"/>
    </row>
    <row r="28276" spans="4:33" s="304" customFormat="1" ht="15.75" customHeight="1">
      <c r="D28276" s="305"/>
      <c r="AG28276" s="1954"/>
    </row>
    <row r="28278" spans="4:33" s="304" customFormat="1" ht="15.75" customHeight="1">
      <c r="D28278" s="305"/>
      <c r="AG28278" s="1954"/>
    </row>
    <row r="28280" spans="4:33" s="304" customFormat="1" ht="15.75" customHeight="1">
      <c r="D28280" s="305"/>
      <c r="AG28280" s="1954"/>
    </row>
    <row r="28282" spans="4:33" s="304" customFormat="1" ht="15.75" customHeight="1">
      <c r="D28282" s="305"/>
      <c r="AG28282" s="1954"/>
    </row>
    <row r="28284" spans="4:33" s="304" customFormat="1" ht="15.75" customHeight="1">
      <c r="D28284" s="305"/>
      <c r="AG28284" s="1954"/>
    </row>
    <row r="28286" spans="4:33" s="304" customFormat="1" ht="15.75" customHeight="1">
      <c r="D28286" s="305"/>
      <c r="AG28286" s="1954"/>
    </row>
    <row r="28288" spans="4:33" s="304" customFormat="1" ht="15.75" customHeight="1">
      <c r="D28288" s="305"/>
      <c r="AG28288" s="1954"/>
    </row>
    <row r="28290" spans="4:33" s="304" customFormat="1" ht="15.75" customHeight="1">
      <c r="D28290" s="305"/>
      <c r="AG28290" s="1954"/>
    </row>
    <row r="28292" spans="4:33" s="304" customFormat="1" ht="15.75" customHeight="1">
      <c r="D28292" s="305"/>
      <c r="AG28292" s="1954"/>
    </row>
    <row r="28294" spans="4:33" s="304" customFormat="1" ht="15.75" customHeight="1">
      <c r="D28294" s="305"/>
      <c r="AG28294" s="1954"/>
    </row>
    <row r="28296" spans="4:33" s="304" customFormat="1" ht="15.75" customHeight="1">
      <c r="D28296" s="305"/>
      <c r="AG28296" s="1954"/>
    </row>
    <row r="28298" spans="4:33" s="304" customFormat="1" ht="15.75" customHeight="1">
      <c r="D28298" s="305"/>
      <c r="AG28298" s="1954"/>
    </row>
    <row r="28300" spans="4:33" s="304" customFormat="1" ht="15.75" customHeight="1">
      <c r="D28300" s="305"/>
      <c r="AG28300" s="1954"/>
    </row>
    <row r="28302" spans="4:33" s="304" customFormat="1" ht="15.75" customHeight="1">
      <c r="D28302" s="305"/>
      <c r="AG28302" s="1954"/>
    </row>
    <row r="28304" spans="4:33" s="304" customFormat="1" ht="15.75" customHeight="1">
      <c r="D28304" s="305"/>
      <c r="AG28304" s="1954"/>
    </row>
    <row r="28306" spans="4:33" s="304" customFormat="1" ht="15.75" customHeight="1">
      <c r="D28306" s="305"/>
      <c r="AG28306" s="1954"/>
    </row>
    <row r="28308" spans="4:33" s="304" customFormat="1" ht="15.75" customHeight="1">
      <c r="D28308" s="305"/>
      <c r="AG28308" s="1954"/>
    </row>
    <row r="28310" spans="4:33" s="304" customFormat="1" ht="15.75" customHeight="1">
      <c r="D28310" s="305"/>
      <c r="AG28310" s="1954"/>
    </row>
    <row r="28312" spans="4:33" s="304" customFormat="1" ht="15.75" customHeight="1">
      <c r="D28312" s="305"/>
      <c r="AG28312" s="1954"/>
    </row>
    <row r="28314" spans="4:33" s="304" customFormat="1" ht="15.75" customHeight="1">
      <c r="D28314" s="305"/>
      <c r="AG28314" s="1954"/>
    </row>
    <row r="28316" spans="4:33" s="304" customFormat="1" ht="15.75" customHeight="1">
      <c r="D28316" s="305"/>
      <c r="AG28316" s="1954"/>
    </row>
    <row r="28318" spans="4:33" s="304" customFormat="1" ht="15.75" customHeight="1">
      <c r="D28318" s="305"/>
      <c r="AG28318" s="1954"/>
    </row>
    <row r="28320" spans="4:33" s="304" customFormat="1" ht="15.75" customHeight="1">
      <c r="D28320" s="305"/>
      <c r="AG28320" s="1954"/>
    </row>
    <row r="28322" spans="4:33" s="304" customFormat="1" ht="15.75" customHeight="1">
      <c r="D28322" s="305"/>
      <c r="AG28322" s="1954"/>
    </row>
    <row r="28324" spans="4:33" s="304" customFormat="1" ht="15.75" customHeight="1">
      <c r="D28324" s="305"/>
      <c r="AG28324" s="1954"/>
    </row>
    <row r="28326" spans="4:33" s="304" customFormat="1" ht="15.75" customHeight="1">
      <c r="D28326" s="305"/>
      <c r="AG28326" s="1954"/>
    </row>
    <row r="28328" spans="4:33" s="304" customFormat="1" ht="15.75" customHeight="1">
      <c r="D28328" s="305"/>
      <c r="AG28328" s="1954"/>
    </row>
    <row r="28330" spans="4:33" s="304" customFormat="1" ht="15.75" customHeight="1">
      <c r="D28330" s="305"/>
      <c r="AG28330" s="1954"/>
    </row>
    <row r="28332" spans="4:33" s="304" customFormat="1" ht="15.75" customHeight="1">
      <c r="D28332" s="305"/>
      <c r="AG28332" s="1954"/>
    </row>
    <row r="28334" spans="4:33" s="304" customFormat="1" ht="15.75" customHeight="1">
      <c r="D28334" s="305"/>
      <c r="AG28334" s="1954"/>
    </row>
    <row r="28336" spans="4:33" s="304" customFormat="1" ht="15.75" customHeight="1">
      <c r="D28336" s="305"/>
      <c r="AG28336" s="1954"/>
    </row>
    <row r="28338" spans="4:33" s="304" customFormat="1" ht="15.75" customHeight="1">
      <c r="D28338" s="305"/>
      <c r="AG28338" s="1954"/>
    </row>
    <row r="28340" spans="4:33" s="304" customFormat="1" ht="15.75" customHeight="1">
      <c r="D28340" s="305"/>
      <c r="AG28340" s="1954"/>
    </row>
    <row r="28342" spans="4:33" s="304" customFormat="1" ht="15.75" customHeight="1">
      <c r="D28342" s="305"/>
      <c r="AG28342" s="1954"/>
    </row>
    <row r="28344" spans="4:33" s="304" customFormat="1" ht="15.75" customHeight="1">
      <c r="D28344" s="305"/>
      <c r="AG28344" s="1954"/>
    </row>
    <row r="28346" spans="4:33" s="304" customFormat="1" ht="15.75" customHeight="1">
      <c r="D28346" s="305"/>
      <c r="AG28346" s="1954"/>
    </row>
    <row r="28348" spans="4:33" s="304" customFormat="1" ht="15.75" customHeight="1">
      <c r="D28348" s="305"/>
      <c r="AG28348" s="1954"/>
    </row>
    <row r="28350" spans="4:33" s="304" customFormat="1" ht="15.75" customHeight="1">
      <c r="D28350" s="305"/>
      <c r="AG28350" s="1954"/>
    </row>
    <row r="28352" spans="4:33" s="304" customFormat="1" ht="15.75" customHeight="1">
      <c r="D28352" s="305"/>
      <c r="AG28352" s="1954"/>
    </row>
    <row r="28354" spans="4:33" s="304" customFormat="1" ht="15.75" customHeight="1">
      <c r="D28354" s="305"/>
      <c r="AG28354" s="1954"/>
    </row>
    <row r="28356" spans="4:33" s="304" customFormat="1" ht="15.75" customHeight="1">
      <c r="D28356" s="305"/>
      <c r="AG28356" s="1954"/>
    </row>
    <row r="28358" spans="4:33" s="304" customFormat="1" ht="15.75" customHeight="1">
      <c r="D28358" s="305"/>
      <c r="AG28358" s="1954"/>
    </row>
    <row r="28360" spans="4:33" s="304" customFormat="1" ht="15.75" customHeight="1">
      <c r="D28360" s="305"/>
      <c r="AG28360" s="1954"/>
    </row>
    <row r="28362" spans="4:33" s="304" customFormat="1" ht="15.75" customHeight="1">
      <c r="D28362" s="305"/>
      <c r="AG28362" s="1954"/>
    </row>
    <row r="28364" spans="4:33" s="304" customFormat="1" ht="15.75" customHeight="1">
      <c r="D28364" s="305"/>
      <c r="AG28364" s="1954"/>
    </row>
    <row r="28366" spans="4:33" s="304" customFormat="1" ht="15.75" customHeight="1">
      <c r="D28366" s="305"/>
      <c r="AG28366" s="1954"/>
    </row>
    <row r="28368" spans="4:33" s="304" customFormat="1" ht="15.75" customHeight="1">
      <c r="D28368" s="305"/>
      <c r="AG28368" s="1954"/>
    </row>
    <row r="28370" spans="4:33" s="304" customFormat="1" ht="15.75" customHeight="1">
      <c r="D28370" s="305"/>
      <c r="AG28370" s="1954"/>
    </row>
    <row r="28372" spans="4:33" s="304" customFormat="1" ht="15.75" customHeight="1">
      <c r="D28372" s="305"/>
      <c r="AG28372" s="1954"/>
    </row>
    <row r="28374" spans="4:33" s="304" customFormat="1" ht="15.75" customHeight="1">
      <c r="D28374" s="305"/>
      <c r="AG28374" s="1954"/>
    </row>
    <row r="28376" spans="4:33" s="304" customFormat="1" ht="15.75" customHeight="1">
      <c r="D28376" s="305"/>
      <c r="AG28376" s="1954"/>
    </row>
    <row r="28378" spans="4:33" s="304" customFormat="1" ht="15.75" customHeight="1">
      <c r="D28378" s="305"/>
      <c r="AG28378" s="1954"/>
    </row>
    <row r="28380" spans="4:33" s="304" customFormat="1" ht="15.75" customHeight="1">
      <c r="D28380" s="305"/>
      <c r="AG28380" s="1954"/>
    </row>
    <row r="28382" spans="4:33" s="304" customFormat="1" ht="15.75" customHeight="1">
      <c r="D28382" s="305"/>
      <c r="AG28382" s="1954"/>
    </row>
    <row r="28384" spans="4:33" s="304" customFormat="1" ht="15.75" customHeight="1">
      <c r="D28384" s="305"/>
      <c r="AG28384" s="1954"/>
    </row>
    <row r="28386" spans="4:33" s="304" customFormat="1" ht="15.75" customHeight="1">
      <c r="D28386" s="305"/>
      <c r="AG28386" s="1954"/>
    </row>
    <row r="28388" spans="4:33" s="304" customFormat="1" ht="15.75" customHeight="1">
      <c r="D28388" s="305"/>
      <c r="AG28388" s="1954"/>
    </row>
    <row r="28390" spans="4:33" s="304" customFormat="1" ht="15.75" customHeight="1">
      <c r="D28390" s="305"/>
      <c r="AG28390" s="1954"/>
    </row>
    <row r="28392" spans="4:33" s="304" customFormat="1" ht="15.75" customHeight="1">
      <c r="D28392" s="305"/>
      <c r="AG28392" s="1954"/>
    </row>
    <row r="28394" spans="4:33" s="304" customFormat="1" ht="15.75" customHeight="1">
      <c r="D28394" s="305"/>
      <c r="AG28394" s="1954"/>
    </row>
    <row r="28396" spans="4:33" s="304" customFormat="1" ht="15.75" customHeight="1">
      <c r="D28396" s="305"/>
      <c r="AG28396" s="1954"/>
    </row>
    <row r="28398" spans="4:33" s="304" customFormat="1" ht="15.75" customHeight="1">
      <c r="D28398" s="305"/>
      <c r="AG28398" s="1954"/>
    </row>
    <row r="28400" spans="4:33" s="304" customFormat="1" ht="15.75" customHeight="1">
      <c r="D28400" s="305"/>
      <c r="AG28400" s="1954"/>
    </row>
    <row r="28402" spans="4:33" s="304" customFormat="1" ht="15.75" customHeight="1">
      <c r="D28402" s="305"/>
      <c r="AG28402" s="1954"/>
    </row>
    <row r="28404" spans="4:33" s="304" customFormat="1" ht="15.75" customHeight="1">
      <c r="D28404" s="305"/>
      <c r="AG28404" s="1954"/>
    </row>
    <row r="28406" spans="4:33" s="304" customFormat="1" ht="15.75" customHeight="1">
      <c r="D28406" s="305"/>
      <c r="AG28406" s="1954"/>
    </row>
    <row r="28408" spans="4:33" s="304" customFormat="1" ht="15.75" customHeight="1">
      <c r="D28408" s="305"/>
      <c r="AG28408" s="1954"/>
    </row>
    <row r="28410" spans="4:33" s="304" customFormat="1" ht="15.75" customHeight="1">
      <c r="D28410" s="305"/>
      <c r="AG28410" s="1954"/>
    </row>
    <row r="28412" spans="4:33" s="304" customFormat="1" ht="15.75" customHeight="1">
      <c r="D28412" s="305"/>
      <c r="AG28412" s="1954"/>
    </row>
    <row r="28414" spans="4:33" s="304" customFormat="1" ht="15.75" customHeight="1">
      <c r="D28414" s="305"/>
      <c r="AG28414" s="1954"/>
    </row>
    <row r="28416" spans="4:33" s="304" customFormat="1" ht="15.75" customHeight="1">
      <c r="D28416" s="305"/>
      <c r="AG28416" s="1954"/>
    </row>
    <row r="28418" spans="4:33" s="304" customFormat="1" ht="15.75" customHeight="1">
      <c r="D28418" s="305"/>
      <c r="AG28418" s="1954"/>
    </row>
    <row r="28420" spans="4:33" s="304" customFormat="1" ht="15.75" customHeight="1">
      <c r="D28420" s="305"/>
      <c r="AG28420" s="1954"/>
    </row>
    <row r="28422" spans="4:33" s="304" customFormat="1" ht="15.75" customHeight="1">
      <c r="D28422" s="305"/>
      <c r="AG28422" s="1954"/>
    </row>
    <row r="28424" spans="4:33" s="304" customFormat="1" ht="15.75" customHeight="1">
      <c r="D28424" s="305"/>
      <c r="AG28424" s="1954"/>
    </row>
    <row r="28426" spans="4:33" s="304" customFormat="1" ht="15.75" customHeight="1">
      <c r="D28426" s="305"/>
      <c r="AG28426" s="1954"/>
    </row>
    <row r="28428" spans="4:33" s="304" customFormat="1" ht="15.75" customHeight="1">
      <c r="D28428" s="305"/>
      <c r="AG28428" s="1954"/>
    </row>
    <row r="28430" spans="4:33" s="304" customFormat="1" ht="15.75" customHeight="1">
      <c r="D28430" s="305"/>
      <c r="AG28430" s="1954"/>
    </row>
    <row r="28432" spans="4:33" s="304" customFormat="1" ht="15.75" customHeight="1">
      <c r="D28432" s="305"/>
      <c r="AG28432" s="1954"/>
    </row>
    <row r="28434" spans="4:33" s="304" customFormat="1" ht="15.75" customHeight="1">
      <c r="D28434" s="305"/>
      <c r="AG28434" s="1954"/>
    </row>
    <row r="28436" spans="4:33" s="304" customFormat="1" ht="15.75" customHeight="1">
      <c r="D28436" s="305"/>
      <c r="AG28436" s="1954"/>
    </row>
    <row r="28438" spans="4:33" s="304" customFormat="1" ht="15.75" customHeight="1">
      <c r="D28438" s="305"/>
      <c r="AG28438" s="1954"/>
    </row>
    <row r="28440" spans="4:33" s="304" customFormat="1" ht="15.75" customHeight="1">
      <c r="D28440" s="305"/>
      <c r="AG28440" s="1954"/>
    </row>
    <row r="28442" spans="4:33" s="304" customFormat="1" ht="15.75" customHeight="1">
      <c r="D28442" s="305"/>
      <c r="AG28442" s="1954"/>
    </row>
    <row r="28444" spans="4:33" s="304" customFormat="1" ht="15.75" customHeight="1">
      <c r="D28444" s="305"/>
      <c r="AG28444" s="1954"/>
    </row>
    <row r="28446" spans="4:33" s="304" customFormat="1" ht="15.75" customHeight="1">
      <c r="D28446" s="305"/>
      <c r="AG28446" s="1954"/>
    </row>
    <row r="28448" spans="4:33" s="304" customFormat="1" ht="15.75" customHeight="1">
      <c r="D28448" s="305"/>
      <c r="AG28448" s="1954"/>
    </row>
    <row r="28450" spans="4:33" s="304" customFormat="1" ht="15.75" customHeight="1">
      <c r="D28450" s="305"/>
      <c r="AG28450" s="1954"/>
    </row>
    <row r="28452" spans="4:33" s="304" customFormat="1" ht="15.75" customHeight="1">
      <c r="D28452" s="305"/>
      <c r="AG28452" s="1954"/>
    </row>
    <row r="28454" spans="4:33" s="304" customFormat="1" ht="15.75" customHeight="1">
      <c r="D28454" s="305"/>
      <c r="AG28454" s="1954"/>
    </row>
    <row r="28456" spans="4:33" s="304" customFormat="1" ht="15.75" customHeight="1">
      <c r="D28456" s="305"/>
      <c r="AG28456" s="1954"/>
    </row>
    <row r="28458" spans="4:33" s="304" customFormat="1" ht="15.75" customHeight="1">
      <c r="D28458" s="305"/>
      <c r="AG28458" s="1954"/>
    </row>
    <row r="28460" spans="4:33" s="304" customFormat="1" ht="15.75" customHeight="1">
      <c r="D28460" s="305"/>
      <c r="AG28460" s="1954"/>
    </row>
    <row r="28462" spans="4:33" s="304" customFormat="1" ht="15.75" customHeight="1">
      <c r="D28462" s="305"/>
      <c r="AG28462" s="1954"/>
    </row>
    <row r="28464" spans="4:33" s="304" customFormat="1" ht="15.75" customHeight="1">
      <c r="D28464" s="305"/>
      <c r="AG28464" s="1954"/>
    </row>
    <row r="28466" spans="4:33" s="304" customFormat="1" ht="15.75" customHeight="1">
      <c r="D28466" s="305"/>
      <c r="AG28466" s="1954"/>
    </row>
    <row r="28468" spans="4:33" s="304" customFormat="1" ht="15.75" customHeight="1">
      <c r="D28468" s="305"/>
      <c r="AG28468" s="1954"/>
    </row>
    <row r="28470" spans="4:33" s="304" customFormat="1" ht="15.75" customHeight="1">
      <c r="D28470" s="305"/>
      <c r="AG28470" s="1954"/>
    </row>
    <row r="28472" spans="4:33" s="304" customFormat="1" ht="15.75" customHeight="1">
      <c r="D28472" s="305"/>
      <c r="AG28472" s="1954"/>
    </row>
    <row r="28474" spans="4:33" s="304" customFormat="1" ht="15.75" customHeight="1">
      <c r="D28474" s="305"/>
      <c r="AG28474" s="1954"/>
    </row>
    <row r="28476" spans="4:33" s="304" customFormat="1" ht="15.75" customHeight="1">
      <c r="D28476" s="305"/>
      <c r="AG28476" s="1954"/>
    </row>
    <row r="28478" spans="4:33" s="304" customFormat="1" ht="15.75" customHeight="1">
      <c r="D28478" s="305"/>
      <c r="AG28478" s="1954"/>
    </row>
    <row r="28480" spans="4:33" s="304" customFormat="1" ht="15.75" customHeight="1">
      <c r="D28480" s="305"/>
      <c r="AG28480" s="1954"/>
    </row>
    <row r="28482" spans="4:33" s="304" customFormat="1" ht="15.75" customHeight="1">
      <c r="D28482" s="305"/>
      <c r="AG28482" s="1954"/>
    </row>
    <row r="28484" spans="4:33" s="304" customFormat="1" ht="15.75" customHeight="1">
      <c r="D28484" s="305"/>
      <c r="AG28484" s="1954"/>
    </row>
    <row r="28486" spans="4:33" s="304" customFormat="1" ht="15.75" customHeight="1">
      <c r="D28486" s="305"/>
      <c r="AG28486" s="1954"/>
    </row>
    <row r="28488" spans="4:33" s="304" customFormat="1" ht="15.75" customHeight="1">
      <c r="D28488" s="305"/>
      <c r="AG28488" s="1954"/>
    </row>
    <row r="28490" spans="4:33" s="304" customFormat="1" ht="15.75" customHeight="1">
      <c r="D28490" s="305"/>
      <c r="AG28490" s="1954"/>
    </row>
    <row r="28492" spans="4:33" s="304" customFormat="1" ht="15.75" customHeight="1">
      <c r="D28492" s="305"/>
      <c r="AG28492" s="1954"/>
    </row>
    <row r="28494" spans="4:33" s="304" customFormat="1" ht="15.75" customHeight="1">
      <c r="D28494" s="305"/>
      <c r="AG28494" s="1954"/>
    </row>
    <row r="28496" spans="4:33" s="304" customFormat="1" ht="15.75" customHeight="1">
      <c r="D28496" s="305"/>
      <c r="AG28496" s="1954"/>
    </row>
    <row r="28498" spans="4:33" s="304" customFormat="1" ht="15.75" customHeight="1">
      <c r="D28498" s="305"/>
      <c r="AG28498" s="1954"/>
    </row>
    <row r="28500" spans="4:33" s="304" customFormat="1" ht="15.75" customHeight="1">
      <c r="D28500" s="305"/>
      <c r="AG28500" s="1954"/>
    </row>
    <row r="28502" spans="4:33" s="304" customFormat="1" ht="15.75" customHeight="1">
      <c r="D28502" s="305"/>
      <c r="AG28502" s="1954"/>
    </row>
    <row r="28504" spans="4:33" s="304" customFormat="1" ht="15.75" customHeight="1">
      <c r="D28504" s="305"/>
      <c r="AG28504" s="1954"/>
    </row>
    <row r="28506" spans="4:33" s="304" customFormat="1" ht="15.75" customHeight="1">
      <c r="D28506" s="305"/>
      <c r="AG28506" s="1954"/>
    </row>
    <row r="28508" spans="4:33" s="304" customFormat="1" ht="15.75" customHeight="1">
      <c r="D28508" s="305"/>
      <c r="AG28508" s="1954"/>
    </row>
    <row r="28510" spans="4:33" s="304" customFormat="1" ht="15.75" customHeight="1">
      <c r="D28510" s="305"/>
      <c r="AG28510" s="1954"/>
    </row>
    <row r="28512" spans="4:33" s="304" customFormat="1" ht="15.75" customHeight="1">
      <c r="D28512" s="305"/>
      <c r="AG28512" s="1954"/>
    </row>
    <row r="28514" spans="4:33" s="304" customFormat="1" ht="15.75" customHeight="1">
      <c r="D28514" s="305"/>
      <c r="AG28514" s="1954"/>
    </row>
    <row r="28516" spans="4:33" s="304" customFormat="1" ht="15.75" customHeight="1">
      <c r="D28516" s="305"/>
      <c r="AG28516" s="1954"/>
    </row>
    <row r="28518" spans="4:33" s="304" customFormat="1" ht="15.75" customHeight="1">
      <c r="D28518" s="305"/>
      <c r="AG28518" s="1954"/>
    </row>
    <row r="28520" spans="4:33" s="304" customFormat="1" ht="15.75" customHeight="1">
      <c r="D28520" s="305"/>
      <c r="AG28520" s="1954"/>
    </row>
    <row r="28522" spans="4:33" s="304" customFormat="1" ht="15.75" customHeight="1">
      <c r="D28522" s="305"/>
      <c r="AG28522" s="1954"/>
    </row>
    <row r="28524" spans="4:33" s="304" customFormat="1" ht="15.75" customHeight="1">
      <c r="D28524" s="305"/>
      <c r="AG28524" s="1954"/>
    </row>
    <row r="28526" spans="4:33" s="304" customFormat="1" ht="15.75" customHeight="1">
      <c r="D28526" s="305"/>
      <c r="AG28526" s="1954"/>
    </row>
    <row r="28528" spans="4:33" s="304" customFormat="1" ht="15.75" customHeight="1">
      <c r="D28528" s="305"/>
      <c r="AG28528" s="1954"/>
    </row>
    <row r="28530" spans="4:33" s="304" customFormat="1" ht="15.75" customHeight="1">
      <c r="D28530" s="305"/>
      <c r="AG28530" s="1954"/>
    </row>
    <row r="28532" spans="4:33" s="304" customFormat="1" ht="15.75" customHeight="1">
      <c r="D28532" s="305"/>
      <c r="AG28532" s="1954"/>
    </row>
    <row r="28534" spans="4:33" s="304" customFormat="1" ht="15.75" customHeight="1">
      <c r="D28534" s="305"/>
      <c r="AG28534" s="1954"/>
    </row>
    <row r="28536" spans="4:33" s="304" customFormat="1" ht="15.75" customHeight="1">
      <c r="D28536" s="305"/>
      <c r="AG28536" s="1954"/>
    </row>
    <row r="28538" spans="4:33" s="304" customFormat="1" ht="15.75" customHeight="1">
      <c r="D28538" s="305"/>
      <c r="AG28538" s="1954"/>
    </row>
    <row r="28540" spans="4:33" s="304" customFormat="1" ht="15.75" customHeight="1">
      <c r="D28540" s="305"/>
      <c r="AG28540" s="1954"/>
    </row>
    <row r="28542" spans="4:33" s="304" customFormat="1" ht="15.75" customHeight="1">
      <c r="D28542" s="305"/>
      <c r="AG28542" s="1954"/>
    </row>
    <row r="28544" spans="4:33" s="304" customFormat="1" ht="15.75" customHeight="1">
      <c r="D28544" s="305"/>
      <c r="AG28544" s="1954"/>
    </row>
    <row r="28546" spans="4:33" s="304" customFormat="1" ht="15.75" customHeight="1">
      <c r="D28546" s="305"/>
      <c r="AG28546" s="1954"/>
    </row>
    <row r="28548" spans="4:33" s="304" customFormat="1" ht="15.75" customHeight="1">
      <c r="D28548" s="305"/>
      <c r="AG28548" s="1954"/>
    </row>
    <row r="28550" spans="4:33" s="304" customFormat="1" ht="15.75" customHeight="1">
      <c r="D28550" s="305"/>
      <c r="AG28550" s="1954"/>
    </row>
    <row r="28552" spans="4:33" s="304" customFormat="1" ht="15.75" customHeight="1">
      <c r="D28552" s="305"/>
      <c r="AG28552" s="1954"/>
    </row>
    <row r="28554" spans="4:33" s="304" customFormat="1" ht="15.75" customHeight="1">
      <c r="D28554" s="305"/>
      <c r="AG28554" s="1954"/>
    </row>
    <row r="28556" spans="4:33" s="304" customFormat="1" ht="15.75" customHeight="1">
      <c r="D28556" s="305"/>
      <c r="AG28556" s="1954"/>
    </row>
    <row r="28558" spans="4:33" s="304" customFormat="1" ht="15.75" customHeight="1">
      <c r="D28558" s="305"/>
      <c r="AG28558" s="1954"/>
    </row>
    <row r="28560" spans="4:33" s="304" customFormat="1" ht="15.75" customHeight="1">
      <c r="D28560" s="305"/>
      <c r="AG28560" s="1954"/>
    </row>
    <row r="28562" spans="4:33" s="304" customFormat="1" ht="15.75" customHeight="1">
      <c r="D28562" s="305"/>
      <c r="AG28562" s="1954"/>
    </row>
    <row r="28564" spans="4:33" s="304" customFormat="1" ht="15.75" customHeight="1">
      <c r="D28564" s="305"/>
      <c r="AG28564" s="1954"/>
    </row>
    <row r="28566" spans="4:33" s="304" customFormat="1" ht="15.75" customHeight="1">
      <c r="D28566" s="305"/>
      <c r="AG28566" s="1954"/>
    </row>
    <row r="28568" spans="4:33" s="304" customFormat="1" ht="15.75" customHeight="1">
      <c r="D28568" s="305"/>
      <c r="AG28568" s="1954"/>
    </row>
    <row r="28570" spans="4:33" s="304" customFormat="1" ht="15.75" customHeight="1">
      <c r="D28570" s="305"/>
      <c r="AG28570" s="1954"/>
    </row>
    <row r="28572" spans="4:33" s="304" customFormat="1" ht="15.75" customHeight="1">
      <c r="D28572" s="305"/>
      <c r="AG28572" s="1954"/>
    </row>
    <row r="28574" spans="4:33" s="304" customFormat="1" ht="15.75" customHeight="1">
      <c r="D28574" s="305"/>
      <c r="AG28574" s="1954"/>
    </row>
    <row r="28576" spans="4:33" s="304" customFormat="1" ht="15.75" customHeight="1">
      <c r="D28576" s="305"/>
      <c r="AG28576" s="1954"/>
    </row>
    <row r="28578" spans="4:33" s="304" customFormat="1" ht="15.75" customHeight="1">
      <c r="D28578" s="305"/>
      <c r="AG28578" s="1954"/>
    </row>
    <row r="28580" spans="4:33" s="304" customFormat="1" ht="15.75" customHeight="1">
      <c r="D28580" s="305"/>
      <c r="AG28580" s="1954"/>
    </row>
    <row r="28582" spans="4:33" s="304" customFormat="1" ht="15.75" customHeight="1">
      <c r="D28582" s="305"/>
      <c r="AG28582" s="1954"/>
    </row>
    <row r="28584" spans="4:33" s="304" customFormat="1" ht="15.75" customHeight="1">
      <c r="D28584" s="305"/>
      <c r="AG28584" s="1954"/>
    </row>
    <row r="28586" spans="4:33" s="304" customFormat="1" ht="15.75" customHeight="1">
      <c r="D28586" s="305"/>
      <c r="AG28586" s="1954"/>
    </row>
    <row r="28588" spans="4:33" s="304" customFormat="1" ht="15.75" customHeight="1">
      <c r="D28588" s="305"/>
      <c r="AG28588" s="1954"/>
    </row>
    <row r="28590" spans="4:33" s="304" customFormat="1" ht="15.75" customHeight="1">
      <c r="D28590" s="305"/>
      <c r="AG28590" s="1954"/>
    </row>
    <row r="28592" spans="4:33" s="304" customFormat="1" ht="15.75" customHeight="1">
      <c r="D28592" s="305"/>
      <c r="AG28592" s="1954"/>
    </row>
    <row r="28594" spans="4:33" s="304" customFormat="1" ht="15.75" customHeight="1">
      <c r="D28594" s="305"/>
      <c r="AG28594" s="1954"/>
    </row>
    <row r="28596" spans="4:33" s="304" customFormat="1" ht="15.75" customHeight="1">
      <c r="D28596" s="305"/>
      <c r="AG28596" s="1954"/>
    </row>
    <row r="28598" spans="4:33" s="304" customFormat="1" ht="15.75" customHeight="1">
      <c r="D28598" s="305"/>
      <c r="AG28598" s="1954"/>
    </row>
    <row r="28600" spans="4:33" s="304" customFormat="1" ht="15.75" customHeight="1">
      <c r="D28600" s="305"/>
      <c r="AG28600" s="1954"/>
    </row>
    <row r="28602" spans="4:33" s="304" customFormat="1" ht="15.75" customHeight="1">
      <c r="D28602" s="305"/>
      <c r="AG28602" s="1954"/>
    </row>
    <row r="28604" spans="4:33" s="304" customFormat="1" ht="15.75" customHeight="1">
      <c r="D28604" s="305"/>
      <c r="AG28604" s="1954"/>
    </row>
    <row r="28606" spans="4:33" s="304" customFormat="1" ht="15.75" customHeight="1">
      <c r="D28606" s="305"/>
      <c r="AG28606" s="1954"/>
    </row>
    <row r="28608" spans="4:33" s="304" customFormat="1" ht="15.75" customHeight="1">
      <c r="D28608" s="305"/>
      <c r="AG28608" s="1954"/>
    </row>
    <row r="28610" spans="4:33" s="304" customFormat="1" ht="15.75" customHeight="1">
      <c r="D28610" s="305"/>
      <c r="AG28610" s="1954"/>
    </row>
    <row r="28612" spans="4:33" s="304" customFormat="1" ht="15.75" customHeight="1">
      <c r="D28612" s="305"/>
      <c r="AG28612" s="1954"/>
    </row>
    <row r="28614" spans="4:33" s="304" customFormat="1" ht="15.75" customHeight="1">
      <c r="D28614" s="305"/>
      <c r="AG28614" s="1954"/>
    </row>
    <row r="28616" spans="4:33" s="304" customFormat="1" ht="15.75" customHeight="1">
      <c r="D28616" s="305"/>
      <c r="AG28616" s="1954"/>
    </row>
    <row r="28618" spans="4:33" s="304" customFormat="1" ht="15.75" customHeight="1">
      <c r="D28618" s="305"/>
      <c r="AG28618" s="1954"/>
    </row>
    <row r="28620" spans="4:33" s="304" customFormat="1" ht="15.75" customHeight="1">
      <c r="D28620" s="305"/>
      <c r="AG28620" s="1954"/>
    </row>
    <row r="28622" spans="4:33" s="304" customFormat="1" ht="15.75" customHeight="1">
      <c r="D28622" s="305"/>
      <c r="AG28622" s="1954"/>
    </row>
    <row r="28624" spans="4:33" s="304" customFormat="1" ht="15.75" customHeight="1">
      <c r="D28624" s="305"/>
      <c r="AG28624" s="1954"/>
    </row>
    <row r="28626" spans="4:33" s="304" customFormat="1" ht="15.75" customHeight="1">
      <c r="D28626" s="305"/>
      <c r="AG28626" s="1954"/>
    </row>
    <row r="28628" spans="4:33" s="304" customFormat="1" ht="15.75" customHeight="1">
      <c r="D28628" s="305"/>
      <c r="AG28628" s="1954"/>
    </row>
    <row r="28630" spans="4:33" s="304" customFormat="1" ht="15.75" customHeight="1">
      <c r="D28630" s="305"/>
      <c r="AG28630" s="1954"/>
    </row>
    <row r="28632" spans="4:33" s="304" customFormat="1" ht="15.75" customHeight="1">
      <c r="D28632" s="305"/>
      <c r="AG28632" s="1954"/>
    </row>
    <row r="28634" spans="4:33" s="304" customFormat="1" ht="15.75" customHeight="1">
      <c r="D28634" s="305"/>
      <c r="AG28634" s="1954"/>
    </row>
    <row r="28636" spans="4:33" s="304" customFormat="1" ht="15.75" customHeight="1">
      <c r="D28636" s="305"/>
      <c r="AG28636" s="1954"/>
    </row>
    <row r="28638" spans="4:33" s="304" customFormat="1" ht="15.75" customHeight="1">
      <c r="D28638" s="305"/>
      <c r="AG28638" s="1954"/>
    </row>
    <row r="28640" spans="4:33" s="304" customFormat="1" ht="15.75" customHeight="1">
      <c r="D28640" s="305"/>
      <c r="AG28640" s="1954"/>
    </row>
    <row r="28642" spans="4:33" s="304" customFormat="1" ht="15.75" customHeight="1">
      <c r="D28642" s="305"/>
      <c r="AG28642" s="1954"/>
    </row>
    <row r="28644" spans="4:33" s="304" customFormat="1" ht="15.75" customHeight="1">
      <c r="D28644" s="305"/>
      <c r="AG28644" s="1954"/>
    </row>
    <row r="28646" spans="4:33" s="304" customFormat="1" ht="15.75" customHeight="1">
      <c r="D28646" s="305"/>
      <c r="AG28646" s="1954"/>
    </row>
    <row r="28648" spans="4:33" s="304" customFormat="1" ht="15.75" customHeight="1">
      <c r="D28648" s="305"/>
      <c r="AG28648" s="1954"/>
    </row>
    <row r="28650" spans="4:33" s="304" customFormat="1" ht="15.75" customHeight="1">
      <c r="D28650" s="305"/>
      <c r="AG28650" s="1954"/>
    </row>
    <row r="28652" spans="4:33" s="304" customFormat="1" ht="15.75" customHeight="1">
      <c r="D28652" s="305"/>
      <c r="AG28652" s="1954"/>
    </row>
    <row r="28654" spans="4:33" s="304" customFormat="1" ht="15.75" customHeight="1">
      <c r="D28654" s="305"/>
      <c r="AG28654" s="1954"/>
    </row>
    <row r="28656" spans="4:33" s="304" customFormat="1" ht="15.75" customHeight="1">
      <c r="D28656" s="305"/>
      <c r="AG28656" s="1954"/>
    </row>
    <row r="28658" spans="4:33" s="304" customFormat="1" ht="15.75" customHeight="1">
      <c r="D28658" s="305"/>
      <c r="AG28658" s="1954"/>
    </row>
    <row r="28660" spans="4:33" s="304" customFormat="1" ht="15.75" customHeight="1">
      <c r="D28660" s="305"/>
      <c r="AG28660" s="1954"/>
    </row>
    <row r="28662" spans="4:33" s="304" customFormat="1" ht="15.75" customHeight="1">
      <c r="D28662" s="305"/>
      <c r="AG28662" s="1954"/>
    </row>
    <row r="28664" spans="4:33" s="304" customFormat="1" ht="15.75" customHeight="1">
      <c r="D28664" s="305"/>
      <c r="AG28664" s="1954"/>
    </row>
    <row r="28666" spans="4:33" s="304" customFormat="1" ht="15.75" customHeight="1">
      <c r="D28666" s="305"/>
      <c r="AG28666" s="1954"/>
    </row>
    <row r="28668" spans="4:33" s="304" customFormat="1" ht="15.75" customHeight="1">
      <c r="D28668" s="305"/>
      <c r="AG28668" s="1954"/>
    </row>
    <row r="28670" spans="4:33" s="304" customFormat="1" ht="15.75" customHeight="1">
      <c r="D28670" s="305"/>
      <c r="AG28670" s="1954"/>
    </row>
    <row r="28672" spans="4:33" s="304" customFormat="1" ht="15.75" customHeight="1">
      <c r="D28672" s="305"/>
      <c r="AG28672" s="1954"/>
    </row>
    <row r="28674" spans="4:33" s="304" customFormat="1" ht="15.75" customHeight="1">
      <c r="D28674" s="305"/>
      <c r="AG28674" s="1954"/>
    </row>
    <row r="28676" spans="4:33" s="304" customFormat="1" ht="15.75" customHeight="1">
      <c r="D28676" s="305"/>
      <c r="AG28676" s="1954"/>
    </row>
    <row r="28678" spans="4:33" s="304" customFormat="1" ht="15.75" customHeight="1">
      <c r="D28678" s="305"/>
      <c r="AG28678" s="1954"/>
    </row>
    <row r="28680" spans="4:33" s="304" customFormat="1" ht="15.75" customHeight="1">
      <c r="D28680" s="305"/>
      <c r="AG28680" s="1954"/>
    </row>
    <row r="28682" spans="4:33" s="304" customFormat="1" ht="15.75" customHeight="1">
      <c r="D28682" s="305"/>
      <c r="AG28682" s="1954"/>
    </row>
    <row r="28684" spans="4:33" s="304" customFormat="1" ht="15.75" customHeight="1">
      <c r="D28684" s="305"/>
      <c r="AG28684" s="1954"/>
    </row>
    <row r="28686" spans="4:33" s="304" customFormat="1" ht="15.75" customHeight="1">
      <c r="D28686" s="305"/>
      <c r="AG28686" s="1954"/>
    </row>
    <row r="28688" spans="4:33" s="304" customFormat="1" ht="15.75" customHeight="1">
      <c r="D28688" s="305"/>
      <c r="AG28688" s="1954"/>
    </row>
    <row r="28690" spans="4:33" s="304" customFormat="1" ht="15.75" customHeight="1">
      <c r="D28690" s="305"/>
      <c r="AG28690" s="1954"/>
    </row>
    <row r="28692" spans="4:33" s="304" customFormat="1" ht="15.75" customHeight="1">
      <c r="D28692" s="305"/>
      <c r="AG28692" s="1954"/>
    </row>
    <row r="28694" spans="4:33" s="304" customFormat="1" ht="15.75" customHeight="1">
      <c r="D28694" s="305"/>
      <c r="AG28694" s="1954"/>
    </row>
    <row r="28696" spans="4:33" s="304" customFormat="1" ht="15.75" customHeight="1">
      <c r="D28696" s="305"/>
      <c r="AG28696" s="1954"/>
    </row>
    <row r="28698" spans="4:33" s="304" customFormat="1" ht="15.75" customHeight="1">
      <c r="D28698" s="305"/>
      <c r="AG28698" s="1954"/>
    </row>
    <row r="28700" spans="4:33" s="304" customFormat="1" ht="15.75" customHeight="1">
      <c r="D28700" s="305"/>
      <c r="AG28700" s="1954"/>
    </row>
    <row r="28702" spans="4:33" s="304" customFormat="1" ht="15.75" customHeight="1">
      <c r="D28702" s="305"/>
      <c r="AG28702" s="1954"/>
    </row>
    <row r="28704" spans="4:33" s="304" customFormat="1" ht="15.75" customHeight="1">
      <c r="D28704" s="305"/>
      <c r="AG28704" s="1954"/>
    </row>
    <row r="28706" spans="4:33" s="304" customFormat="1" ht="15.75" customHeight="1">
      <c r="D28706" s="305"/>
      <c r="AG28706" s="1954"/>
    </row>
    <row r="28708" spans="4:33" s="304" customFormat="1" ht="15.75" customHeight="1">
      <c r="D28708" s="305"/>
      <c r="AG28708" s="1954"/>
    </row>
    <row r="28710" spans="4:33" s="304" customFormat="1" ht="15.75" customHeight="1">
      <c r="D28710" s="305"/>
      <c r="AG28710" s="1954"/>
    </row>
    <row r="28712" spans="4:33" s="304" customFormat="1" ht="15.75" customHeight="1">
      <c r="D28712" s="305"/>
      <c r="AG28712" s="1954"/>
    </row>
    <row r="28714" spans="4:33" s="304" customFormat="1" ht="15.75" customHeight="1">
      <c r="D28714" s="305"/>
      <c r="AG28714" s="1954"/>
    </row>
    <row r="28716" spans="4:33" s="304" customFormat="1" ht="15.75" customHeight="1">
      <c r="D28716" s="305"/>
      <c r="AG28716" s="1954"/>
    </row>
    <row r="28718" spans="4:33" s="304" customFormat="1" ht="15.75" customHeight="1">
      <c r="D28718" s="305"/>
      <c r="AG28718" s="1954"/>
    </row>
    <row r="28720" spans="4:33" s="304" customFormat="1" ht="15.75" customHeight="1">
      <c r="D28720" s="305"/>
      <c r="AG28720" s="1954"/>
    </row>
    <row r="28722" spans="4:33" s="304" customFormat="1" ht="15.75" customHeight="1">
      <c r="D28722" s="305"/>
      <c r="AG28722" s="1954"/>
    </row>
    <row r="28724" spans="4:33" s="304" customFormat="1" ht="15.75" customHeight="1">
      <c r="D28724" s="305"/>
      <c r="AG28724" s="1954"/>
    </row>
    <row r="28726" spans="4:33" s="304" customFormat="1" ht="15.75" customHeight="1">
      <c r="D28726" s="305"/>
      <c r="AG28726" s="1954"/>
    </row>
    <row r="28728" spans="4:33" s="304" customFormat="1" ht="15.75" customHeight="1">
      <c r="D28728" s="305"/>
      <c r="AG28728" s="1954"/>
    </row>
    <row r="28730" spans="4:33" s="304" customFormat="1" ht="15.75" customHeight="1">
      <c r="D28730" s="305"/>
      <c r="AG28730" s="1954"/>
    </row>
    <row r="28732" spans="4:33" s="304" customFormat="1" ht="15.75" customHeight="1">
      <c r="D28732" s="305"/>
      <c r="AG28732" s="1954"/>
    </row>
    <row r="28734" spans="4:33" s="304" customFormat="1" ht="15.75" customHeight="1">
      <c r="D28734" s="305"/>
      <c r="AG28734" s="1954"/>
    </row>
    <row r="28736" spans="4:33" s="304" customFormat="1" ht="15.75" customHeight="1">
      <c r="D28736" s="305"/>
      <c r="AG28736" s="1954"/>
    </row>
    <row r="28738" spans="4:33" s="304" customFormat="1" ht="15.75" customHeight="1">
      <c r="D28738" s="305"/>
      <c r="AG28738" s="1954"/>
    </row>
    <row r="28740" spans="4:33" s="304" customFormat="1" ht="15.75" customHeight="1">
      <c r="D28740" s="305"/>
      <c r="AG28740" s="1954"/>
    </row>
    <row r="28742" spans="4:33" s="304" customFormat="1" ht="15.75" customHeight="1">
      <c r="D28742" s="305"/>
      <c r="AG28742" s="1954"/>
    </row>
    <row r="28744" spans="4:33" s="304" customFormat="1" ht="15.75" customHeight="1">
      <c r="D28744" s="305"/>
      <c r="AG28744" s="1954"/>
    </row>
    <row r="28746" spans="4:33" s="304" customFormat="1" ht="15.75" customHeight="1">
      <c r="D28746" s="305"/>
      <c r="AG28746" s="1954"/>
    </row>
    <row r="28748" spans="4:33" s="304" customFormat="1" ht="15.75" customHeight="1">
      <c r="D28748" s="305"/>
      <c r="AG28748" s="1954"/>
    </row>
    <row r="28750" spans="4:33" s="304" customFormat="1" ht="15.75" customHeight="1">
      <c r="D28750" s="305"/>
      <c r="AG28750" s="1954"/>
    </row>
    <row r="28752" spans="4:33" s="304" customFormat="1" ht="15.75" customHeight="1">
      <c r="D28752" s="305"/>
      <c r="AG28752" s="1954"/>
    </row>
    <row r="28754" spans="4:33" s="304" customFormat="1" ht="15.75" customHeight="1">
      <c r="D28754" s="305"/>
      <c r="AG28754" s="1954"/>
    </row>
    <row r="28756" spans="4:33" s="304" customFormat="1" ht="15.75" customHeight="1">
      <c r="D28756" s="305"/>
      <c r="AG28756" s="1954"/>
    </row>
    <row r="28758" spans="4:33" s="304" customFormat="1" ht="15.75" customHeight="1">
      <c r="D28758" s="305"/>
      <c r="AG28758" s="1954"/>
    </row>
    <row r="28760" spans="4:33" s="304" customFormat="1" ht="15.75" customHeight="1">
      <c r="D28760" s="305"/>
      <c r="AG28760" s="1954"/>
    </row>
    <row r="28762" spans="4:33" s="304" customFormat="1" ht="15.75" customHeight="1">
      <c r="D28762" s="305"/>
      <c r="AG28762" s="1954"/>
    </row>
    <row r="28764" spans="4:33" s="304" customFormat="1" ht="15.75" customHeight="1">
      <c r="D28764" s="305"/>
      <c r="AG28764" s="1954"/>
    </row>
    <row r="28766" spans="4:33" s="304" customFormat="1" ht="15.75" customHeight="1">
      <c r="D28766" s="305"/>
      <c r="AG28766" s="1954"/>
    </row>
    <row r="28768" spans="4:33" s="304" customFormat="1" ht="15.75" customHeight="1">
      <c r="D28768" s="305"/>
      <c r="AG28768" s="1954"/>
    </row>
    <row r="28770" spans="4:33" s="304" customFormat="1" ht="15.75" customHeight="1">
      <c r="D28770" s="305"/>
      <c r="AG28770" s="1954"/>
    </row>
    <row r="28772" spans="4:33" s="304" customFormat="1" ht="15.75" customHeight="1">
      <c r="D28772" s="305"/>
      <c r="AG28772" s="1954"/>
    </row>
    <row r="28774" spans="4:33" s="304" customFormat="1" ht="15.75" customHeight="1">
      <c r="D28774" s="305"/>
      <c r="AG28774" s="1954"/>
    </row>
    <row r="28776" spans="4:33" s="304" customFormat="1" ht="15.75" customHeight="1">
      <c r="D28776" s="305"/>
      <c r="AG28776" s="1954"/>
    </row>
    <row r="28778" spans="4:33" s="304" customFormat="1" ht="15.75" customHeight="1">
      <c r="D28778" s="305"/>
      <c r="AG28778" s="1954"/>
    </row>
    <row r="28780" spans="4:33" s="304" customFormat="1" ht="15.75" customHeight="1">
      <c r="D28780" s="305"/>
      <c r="AG28780" s="1954"/>
    </row>
    <row r="28782" spans="4:33" s="304" customFormat="1" ht="15.75" customHeight="1">
      <c r="D28782" s="305"/>
      <c r="AG28782" s="1954"/>
    </row>
    <row r="28784" spans="4:33" s="304" customFormat="1" ht="15.75" customHeight="1">
      <c r="D28784" s="305"/>
      <c r="AG28784" s="1954"/>
    </row>
    <row r="28786" spans="4:33" s="304" customFormat="1" ht="15.75" customHeight="1">
      <c r="D28786" s="305"/>
      <c r="AG28786" s="1954"/>
    </row>
    <row r="28788" spans="4:33" s="304" customFormat="1" ht="15.75" customHeight="1">
      <c r="D28788" s="305"/>
      <c r="AG28788" s="1954"/>
    </row>
    <row r="28790" spans="4:33" s="304" customFormat="1" ht="15.75" customHeight="1">
      <c r="D28790" s="305"/>
      <c r="AG28790" s="1954"/>
    </row>
    <row r="28792" spans="4:33" s="304" customFormat="1" ht="15.75" customHeight="1">
      <c r="D28792" s="305"/>
      <c r="AG28792" s="1954"/>
    </row>
    <row r="28794" spans="4:33" s="304" customFormat="1" ht="15.75" customHeight="1">
      <c r="D28794" s="305"/>
      <c r="AG28794" s="1954"/>
    </row>
    <row r="28796" spans="4:33" s="304" customFormat="1" ht="15.75" customHeight="1">
      <c r="D28796" s="305"/>
      <c r="AG28796" s="1954"/>
    </row>
    <row r="28798" spans="4:33" s="304" customFormat="1" ht="15.75" customHeight="1">
      <c r="D28798" s="305"/>
      <c r="AG28798" s="1954"/>
    </row>
    <row r="28800" spans="4:33" s="304" customFormat="1" ht="15.75" customHeight="1">
      <c r="D28800" s="305"/>
      <c r="AG28800" s="1954"/>
    </row>
    <row r="28802" spans="4:33" s="304" customFormat="1" ht="15.75" customHeight="1">
      <c r="D28802" s="305"/>
      <c r="AG28802" s="1954"/>
    </row>
    <row r="28804" spans="4:33" s="304" customFormat="1" ht="15.75" customHeight="1">
      <c r="D28804" s="305"/>
      <c r="AG28804" s="1954"/>
    </row>
    <row r="28806" spans="4:33" s="304" customFormat="1" ht="15.75" customHeight="1">
      <c r="D28806" s="305"/>
      <c r="AG28806" s="1954"/>
    </row>
    <row r="28808" spans="4:33" s="304" customFormat="1" ht="15.75" customHeight="1">
      <c r="D28808" s="305"/>
      <c r="AG28808" s="1954"/>
    </row>
    <row r="28810" spans="4:33" s="304" customFormat="1" ht="15.75" customHeight="1">
      <c r="D28810" s="305"/>
      <c r="AG28810" s="1954"/>
    </row>
    <row r="28812" spans="4:33" s="304" customFormat="1" ht="15.75" customHeight="1">
      <c r="D28812" s="305"/>
      <c r="AG28812" s="1954"/>
    </row>
    <row r="28814" spans="4:33" s="304" customFormat="1" ht="15.75" customHeight="1">
      <c r="D28814" s="305"/>
      <c r="AG28814" s="1954"/>
    </row>
    <row r="28816" spans="4:33" s="304" customFormat="1" ht="15.75" customHeight="1">
      <c r="D28816" s="305"/>
      <c r="AG28816" s="1954"/>
    </row>
    <row r="28818" spans="4:33" s="304" customFormat="1" ht="15.75" customHeight="1">
      <c r="D28818" s="305"/>
      <c r="AG28818" s="1954"/>
    </row>
    <row r="28820" spans="4:33" s="304" customFormat="1" ht="15.75" customHeight="1">
      <c r="D28820" s="305"/>
      <c r="AG28820" s="1954"/>
    </row>
    <row r="28822" spans="4:33" s="304" customFormat="1" ht="15.75" customHeight="1">
      <c r="D28822" s="305"/>
      <c r="AG28822" s="1954"/>
    </row>
    <row r="28824" spans="4:33" s="304" customFormat="1" ht="15.75" customHeight="1">
      <c r="D28824" s="305"/>
      <c r="AG28824" s="1954"/>
    </row>
    <row r="28826" spans="4:33" s="304" customFormat="1" ht="15.75" customHeight="1">
      <c r="D28826" s="305"/>
      <c r="AG28826" s="1954"/>
    </row>
    <row r="28828" spans="4:33" s="304" customFormat="1" ht="15.75" customHeight="1">
      <c r="D28828" s="305"/>
      <c r="AG28828" s="1954"/>
    </row>
    <row r="28830" spans="4:33" s="304" customFormat="1" ht="15.75" customHeight="1">
      <c r="D28830" s="305"/>
      <c r="AG28830" s="1954"/>
    </row>
    <row r="28832" spans="4:33" s="304" customFormat="1" ht="15.75" customHeight="1">
      <c r="D28832" s="305"/>
      <c r="AG28832" s="1954"/>
    </row>
    <row r="28834" spans="4:33" s="304" customFormat="1" ht="15.75" customHeight="1">
      <c r="D28834" s="305"/>
      <c r="AG28834" s="1954"/>
    </row>
    <row r="28836" spans="4:33" s="304" customFormat="1" ht="15.75" customHeight="1">
      <c r="D28836" s="305"/>
      <c r="AG28836" s="1954"/>
    </row>
    <row r="28838" spans="4:33" s="304" customFormat="1" ht="15.75" customHeight="1">
      <c r="D28838" s="305"/>
      <c r="AG28838" s="1954"/>
    </row>
    <row r="28840" spans="4:33" s="304" customFormat="1" ht="15.75" customHeight="1">
      <c r="D28840" s="305"/>
      <c r="AG28840" s="1954"/>
    </row>
    <row r="28842" spans="4:33" s="304" customFormat="1" ht="15.75" customHeight="1">
      <c r="D28842" s="305"/>
      <c r="AG28842" s="1954"/>
    </row>
    <row r="28844" spans="4:33" s="304" customFormat="1" ht="15.75" customHeight="1">
      <c r="D28844" s="305"/>
      <c r="AG28844" s="1954"/>
    </row>
    <row r="28846" spans="4:33" s="304" customFormat="1" ht="15.75" customHeight="1">
      <c r="D28846" s="305"/>
      <c r="AG28846" s="1954"/>
    </row>
    <row r="28848" spans="4:33" s="304" customFormat="1" ht="15.75" customHeight="1">
      <c r="D28848" s="305"/>
      <c r="AG28848" s="1954"/>
    </row>
    <row r="28850" spans="4:33" s="304" customFormat="1" ht="15.75" customHeight="1">
      <c r="D28850" s="305"/>
      <c r="AG28850" s="1954"/>
    </row>
    <row r="28852" spans="4:33" s="304" customFormat="1" ht="15.75" customHeight="1">
      <c r="D28852" s="305"/>
      <c r="AG28852" s="1954"/>
    </row>
    <row r="28854" spans="4:33" s="304" customFormat="1" ht="15.75" customHeight="1">
      <c r="D28854" s="305"/>
      <c r="AG28854" s="1954"/>
    </row>
    <row r="28856" spans="4:33" s="304" customFormat="1" ht="15.75" customHeight="1">
      <c r="D28856" s="305"/>
      <c r="AG28856" s="1954"/>
    </row>
    <row r="28858" spans="4:33" s="304" customFormat="1" ht="15.75" customHeight="1">
      <c r="D28858" s="305"/>
      <c r="AG28858" s="1954"/>
    </row>
    <row r="28860" spans="4:33" s="304" customFormat="1" ht="15.75" customHeight="1">
      <c r="D28860" s="305"/>
      <c r="AG28860" s="1954"/>
    </row>
    <row r="28862" spans="4:33" s="304" customFormat="1" ht="15.75" customHeight="1">
      <c r="D28862" s="305"/>
      <c r="AG28862" s="1954"/>
    </row>
    <row r="28864" spans="4:33" s="304" customFormat="1" ht="15.75" customHeight="1">
      <c r="D28864" s="305"/>
      <c r="AG28864" s="1954"/>
    </row>
    <row r="28866" spans="4:33" s="304" customFormat="1" ht="15.75" customHeight="1">
      <c r="D28866" s="305"/>
      <c r="AG28866" s="1954"/>
    </row>
    <row r="28868" spans="4:33" s="304" customFormat="1" ht="15.75" customHeight="1">
      <c r="D28868" s="305"/>
      <c r="AG28868" s="1954"/>
    </row>
    <row r="28870" spans="4:33" s="304" customFormat="1" ht="15.75" customHeight="1">
      <c r="D28870" s="305"/>
      <c r="AG28870" s="1954"/>
    </row>
    <row r="28872" spans="4:33" s="304" customFormat="1" ht="15.75" customHeight="1">
      <c r="D28872" s="305"/>
      <c r="AG28872" s="1954"/>
    </row>
    <row r="28874" spans="4:33" s="304" customFormat="1" ht="15.75" customHeight="1">
      <c r="D28874" s="305"/>
      <c r="AG28874" s="1954"/>
    </row>
    <row r="28876" spans="4:33" s="304" customFormat="1" ht="15.75" customHeight="1">
      <c r="D28876" s="305"/>
      <c r="AG28876" s="1954"/>
    </row>
    <row r="28878" spans="4:33" s="304" customFormat="1" ht="15.75" customHeight="1">
      <c r="D28878" s="305"/>
      <c r="AG28878" s="1954"/>
    </row>
    <row r="28880" spans="4:33" s="304" customFormat="1" ht="15.75" customHeight="1">
      <c r="D28880" s="305"/>
      <c r="AG28880" s="1954"/>
    </row>
    <row r="28882" spans="4:33" s="304" customFormat="1" ht="15.75" customHeight="1">
      <c r="D28882" s="305"/>
      <c r="AG28882" s="1954"/>
    </row>
    <row r="28884" spans="4:33" s="304" customFormat="1" ht="15.75" customHeight="1">
      <c r="D28884" s="305"/>
      <c r="AG28884" s="1954"/>
    </row>
    <row r="28886" spans="4:33" s="304" customFormat="1" ht="15.75" customHeight="1">
      <c r="D28886" s="305"/>
      <c r="AG28886" s="1954"/>
    </row>
    <row r="28888" spans="4:33" s="304" customFormat="1" ht="15.75" customHeight="1">
      <c r="D28888" s="305"/>
      <c r="AG28888" s="1954"/>
    </row>
    <row r="28890" spans="4:33" s="304" customFormat="1" ht="15.75" customHeight="1">
      <c r="D28890" s="305"/>
      <c r="AG28890" s="1954"/>
    </row>
    <row r="28892" spans="4:33" s="304" customFormat="1" ht="15.75" customHeight="1">
      <c r="D28892" s="305"/>
      <c r="AG28892" s="1954"/>
    </row>
    <row r="28894" spans="4:33" s="304" customFormat="1" ht="15.75" customHeight="1">
      <c r="D28894" s="305"/>
      <c r="AG28894" s="1954"/>
    </row>
    <row r="28896" spans="4:33" s="304" customFormat="1" ht="15.75" customHeight="1">
      <c r="D28896" s="305"/>
      <c r="AG28896" s="1954"/>
    </row>
    <row r="28898" spans="4:33" s="304" customFormat="1" ht="15.75" customHeight="1">
      <c r="D28898" s="305"/>
      <c r="AG28898" s="1954"/>
    </row>
    <row r="28900" spans="4:33" s="304" customFormat="1" ht="15.75" customHeight="1">
      <c r="D28900" s="305"/>
      <c r="AG28900" s="1954"/>
    </row>
    <row r="28902" spans="4:33" s="304" customFormat="1" ht="15.75" customHeight="1">
      <c r="D28902" s="305"/>
      <c r="AG28902" s="1954"/>
    </row>
    <row r="28904" spans="4:33" s="304" customFormat="1" ht="15.75" customHeight="1">
      <c r="D28904" s="305"/>
      <c r="AG28904" s="1954"/>
    </row>
    <row r="28906" spans="4:33" s="304" customFormat="1" ht="15.75" customHeight="1">
      <c r="D28906" s="305"/>
      <c r="AG28906" s="1954"/>
    </row>
    <row r="28908" spans="4:33" s="304" customFormat="1" ht="15.75" customHeight="1">
      <c r="D28908" s="305"/>
      <c r="AG28908" s="1954"/>
    </row>
    <row r="28910" spans="4:33" s="304" customFormat="1" ht="15.75" customHeight="1">
      <c r="D28910" s="305"/>
      <c r="AG28910" s="1954"/>
    </row>
    <row r="28912" spans="4:33" s="304" customFormat="1" ht="15.75" customHeight="1">
      <c r="D28912" s="305"/>
      <c r="AG28912" s="1954"/>
    </row>
    <row r="28914" spans="4:33" s="304" customFormat="1" ht="15.75" customHeight="1">
      <c r="D28914" s="305"/>
      <c r="AG28914" s="1954"/>
    </row>
    <row r="28916" spans="4:33" s="304" customFormat="1" ht="15.75" customHeight="1">
      <c r="D28916" s="305"/>
      <c r="AG28916" s="1954"/>
    </row>
    <row r="28918" spans="4:33" s="304" customFormat="1" ht="15.75" customHeight="1">
      <c r="D28918" s="305"/>
      <c r="AG28918" s="1954"/>
    </row>
    <row r="28920" spans="4:33" s="304" customFormat="1" ht="15.75" customHeight="1">
      <c r="D28920" s="305"/>
      <c r="AG28920" s="1954"/>
    </row>
    <row r="28922" spans="4:33" s="304" customFormat="1" ht="15.75" customHeight="1">
      <c r="D28922" s="305"/>
      <c r="AG28922" s="1954"/>
    </row>
    <row r="28924" spans="4:33" s="304" customFormat="1" ht="15.75" customHeight="1">
      <c r="D28924" s="305"/>
      <c r="AG28924" s="1954"/>
    </row>
    <row r="28926" spans="4:33" s="304" customFormat="1" ht="15.75" customHeight="1">
      <c r="D28926" s="305"/>
      <c r="AG28926" s="1954"/>
    </row>
    <row r="28928" spans="4:33" s="304" customFormat="1" ht="15.75" customHeight="1">
      <c r="D28928" s="305"/>
      <c r="AG28928" s="1954"/>
    </row>
    <row r="28930" spans="4:33" s="304" customFormat="1" ht="15.75" customHeight="1">
      <c r="D28930" s="305"/>
      <c r="AG28930" s="1954"/>
    </row>
    <row r="28932" spans="4:33" s="304" customFormat="1" ht="15.75" customHeight="1">
      <c r="D28932" s="305"/>
      <c r="AG28932" s="1954"/>
    </row>
    <row r="28934" spans="4:33" s="304" customFormat="1" ht="15.75" customHeight="1">
      <c r="D28934" s="305"/>
      <c r="AG28934" s="1954"/>
    </row>
    <row r="28936" spans="4:33" s="304" customFormat="1" ht="15.75" customHeight="1">
      <c r="D28936" s="305"/>
      <c r="AG28936" s="1954"/>
    </row>
    <row r="28938" spans="4:33" s="304" customFormat="1" ht="15.75" customHeight="1">
      <c r="D28938" s="305"/>
      <c r="AG28938" s="1954"/>
    </row>
    <row r="28940" spans="4:33" s="304" customFormat="1" ht="15.75" customHeight="1">
      <c r="D28940" s="305"/>
      <c r="AG28940" s="1954"/>
    </row>
    <row r="28942" spans="4:33" s="304" customFormat="1" ht="15.75" customHeight="1">
      <c r="D28942" s="305"/>
      <c r="AG28942" s="1954"/>
    </row>
    <row r="28944" spans="4:33" s="304" customFormat="1" ht="15.75" customHeight="1">
      <c r="D28944" s="305"/>
      <c r="AG28944" s="1954"/>
    </row>
    <row r="28946" spans="4:33" s="304" customFormat="1" ht="15.75" customHeight="1">
      <c r="D28946" s="305"/>
      <c r="AG28946" s="1954"/>
    </row>
    <row r="28948" spans="4:33" s="304" customFormat="1" ht="15.75" customHeight="1">
      <c r="D28948" s="305"/>
      <c r="AG28948" s="1954"/>
    </row>
    <row r="28950" spans="4:33" s="304" customFormat="1" ht="15.75" customHeight="1">
      <c r="D28950" s="305"/>
      <c r="AG28950" s="1954"/>
    </row>
    <row r="28952" spans="4:33" s="304" customFormat="1" ht="15.75" customHeight="1">
      <c r="D28952" s="305"/>
      <c r="AG28952" s="1954"/>
    </row>
    <row r="28954" spans="4:33" s="304" customFormat="1" ht="15.75" customHeight="1">
      <c r="D28954" s="305"/>
      <c r="AG28954" s="1954"/>
    </row>
    <row r="28956" spans="4:33" s="304" customFormat="1" ht="15.75" customHeight="1">
      <c r="D28956" s="305"/>
      <c r="AG28956" s="1954"/>
    </row>
    <row r="28958" spans="4:33" s="304" customFormat="1" ht="15.75" customHeight="1">
      <c r="D28958" s="305"/>
      <c r="AG28958" s="1954"/>
    </row>
    <row r="28960" spans="4:33" s="304" customFormat="1" ht="15.75" customHeight="1">
      <c r="D28960" s="305"/>
      <c r="AG28960" s="1954"/>
    </row>
    <row r="28962" spans="4:33" s="304" customFormat="1" ht="15.75" customHeight="1">
      <c r="D28962" s="305"/>
      <c r="AG28962" s="1954"/>
    </row>
    <row r="28964" spans="4:33" s="304" customFormat="1" ht="15.75" customHeight="1">
      <c r="D28964" s="305"/>
      <c r="AG28964" s="1954"/>
    </row>
    <row r="28966" spans="4:33" s="304" customFormat="1" ht="15.75" customHeight="1">
      <c r="D28966" s="305"/>
      <c r="AG28966" s="1954"/>
    </row>
    <row r="28968" spans="4:33" s="304" customFormat="1" ht="15.75" customHeight="1">
      <c r="D28968" s="305"/>
      <c r="AG28968" s="1954"/>
    </row>
    <row r="28970" spans="4:33" s="304" customFormat="1" ht="15.75" customHeight="1">
      <c r="D28970" s="305"/>
      <c r="AG28970" s="1954"/>
    </row>
    <row r="28972" spans="4:33" s="304" customFormat="1" ht="15.75" customHeight="1">
      <c r="D28972" s="305"/>
      <c r="AG28972" s="1954"/>
    </row>
    <row r="28974" spans="4:33" s="304" customFormat="1" ht="15.75" customHeight="1">
      <c r="D28974" s="305"/>
      <c r="AG28974" s="1954"/>
    </row>
    <row r="28976" spans="4:33" s="304" customFormat="1" ht="15.75" customHeight="1">
      <c r="D28976" s="305"/>
      <c r="AG28976" s="1954"/>
    </row>
    <row r="28978" spans="4:33" s="304" customFormat="1" ht="15.75" customHeight="1">
      <c r="D28978" s="305"/>
      <c r="AG28978" s="1954"/>
    </row>
    <row r="28980" spans="4:33" s="304" customFormat="1" ht="15.75" customHeight="1">
      <c r="D28980" s="305"/>
      <c r="AG28980" s="1954"/>
    </row>
    <row r="28982" spans="4:33" s="304" customFormat="1" ht="15.75" customHeight="1">
      <c r="D28982" s="305"/>
      <c r="AG28982" s="1954"/>
    </row>
    <row r="28984" spans="4:33" s="304" customFormat="1" ht="15.75" customHeight="1">
      <c r="D28984" s="305"/>
      <c r="AG28984" s="1954"/>
    </row>
    <row r="28986" spans="4:33" s="304" customFormat="1" ht="15.75" customHeight="1">
      <c r="D28986" s="305"/>
      <c r="AG28986" s="1954"/>
    </row>
    <row r="28988" spans="4:33" s="304" customFormat="1" ht="15.75" customHeight="1">
      <c r="D28988" s="305"/>
      <c r="AG28988" s="1954"/>
    </row>
    <row r="28990" spans="4:33" s="304" customFormat="1" ht="15.75" customHeight="1">
      <c r="D28990" s="305"/>
      <c r="AG28990" s="1954"/>
    </row>
    <row r="28992" spans="4:33" s="304" customFormat="1" ht="15.75" customHeight="1">
      <c r="D28992" s="305"/>
      <c r="AG28992" s="1954"/>
    </row>
    <row r="28994" spans="4:33" s="304" customFormat="1" ht="15.75" customHeight="1">
      <c r="D28994" s="305"/>
      <c r="AG28994" s="1954"/>
    </row>
    <row r="28996" spans="4:33" s="304" customFormat="1" ht="15.75" customHeight="1">
      <c r="D28996" s="305"/>
      <c r="AG28996" s="1954"/>
    </row>
    <row r="28998" spans="4:33" s="304" customFormat="1" ht="15.75" customHeight="1">
      <c r="D28998" s="305"/>
      <c r="AG28998" s="1954"/>
    </row>
    <row r="29000" spans="4:33" s="304" customFormat="1" ht="15.75" customHeight="1">
      <c r="D29000" s="305"/>
      <c r="AG29000" s="1954"/>
    </row>
    <row r="29002" spans="4:33" s="304" customFormat="1" ht="15.75" customHeight="1">
      <c r="D29002" s="305"/>
      <c r="AG29002" s="1954"/>
    </row>
    <row r="29004" spans="4:33" s="304" customFormat="1" ht="15.75" customHeight="1">
      <c r="D29004" s="305"/>
      <c r="AG29004" s="1954"/>
    </row>
    <row r="29006" spans="4:33" s="304" customFormat="1" ht="15.75" customHeight="1">
      <c r="D29006" s="305"/>
      <c r="AG29006" s="1954"/>
    </row>
    <row r="29008" spans="4:33" s="304" customFormat="1" ht="15.75" customHeight="1">
      <c r="D29008" s="305"/>
      <c r="AG29008" s="1954"/>
    </row>
    <row r="29010" spans="4:33" s="304" customFormat="1" ht="15.75" customHeight="1">
      <c r="D29010" s="305"/>
      <c r="AG29010" s="1954"/>
    </row>
    <row r="29012" spans="4:33" s="304" customFormat="1" ht="15.75" customHeight="1">
      <c r="D29012" s="305"/>
      <c r="AG29012" s="1954"/>
    </row>
    <row r="29014" spans="4:33" s="304" customFormat="1" ht="15.75" customHeight="1">
      <c r="D29014" s="305"/>
      <c r="AG29014" s="1954"/>
    </row>
    <row r="29016" spans="4:33" s="304" customFormat="1" ht="15.75" customHeight="1">
      <c r="D29016" s="305"/>
      <c r="AG29016" s="1954"/>
    </row>
    <row r="29018" spans="4:33" s="304" customFormat="1" ht="15.75" customHeight="1">
      <c r="D29018" s="305"/>
      <c r="AG29018" s="1954"/>
    </row>
    <row r="29020" spans="4:33" s="304" customFormat="1" ht="15.75" customHeight="1">
      <c r="D29020" s="305"/>
      <c r="AG29020" s="1954"/>
    </row>
    <row r="29022" spans="4:33" s="304" customFormat="1" ht="15.75" customHeight="1">
      <c r="D29022" s="305"/>
      <c r="AG29022" s="1954"/>
    </row>
    <row r="29024" spans="4:33" s="304" customFormat="1" ht="15.75" customHeight="1">
      <c r="D29024" s="305"/>
      <c r="AG29024" s="1954"/>
    </row>
    <row r="29026" spans="4:33" s="304" customFormat="1" ht="15.75" customHeight="1">
      <c r="D29026" s="305"/>
      <c r="AG29026" s="1954"/>
    </row>
    <row r="29028" spans="4:33" s="304" customFormat="1" ht="15.75" customHeight="1">
      <c r="D29028" s="305"/>
      <c r="AG29028" s="1954"/>
    </row>
    <row r="29030" spans="4:33" s="304" customFormat="1" ht="15.75" customHeight="1">
      <c r="D29030" s="305"/>
      <c r="AG29030" s="1954"/>
    </row>
    <row r="29032" spans="4:33" s="304" customFormat="1" ht="15.75" customHeight="1">
      <c r="D29032" s="305"/>
      <c r="AG29032" s="1954"/>
    </row>
    <row r="29034" spans="4:33" s="304" customFormat="1" ht="15.75" customHeight="1">
      <c r="D29034" s="305"/>
      <c r="AG29034" s="1954"/>
    </row>
    <row r="29036" spans="4:33" s="304" customFormat="1" ht="15.75" customHeight="1">
      <c r="D29036" s="305"/>
      <c r="AG29036" s="1954"/>
    </row>
    <row r="29038" spans="4:33" s="304" customFormat="1" ht="15.75" customHeight="1">
      <c r="D29038" s="305"/>
      <c r="AG29038" s="1954"/>
    </row>
    <row r="29040" spans="4:33" s="304" customFormat="1" ht="15.75" customHeight="1">
      <c r="D29040" s="305"/>
      <c r="AG29040" s="1954"/>
    </row>
    <row r="29042" spans="4:33" s="304" customFormat="1" ht="15.75" customHeight="1">
      <c r="D29042" s="305"/>
      <c r="AG29042" s="1954"/>
    </row>
    <row r="29044" spans="4:33" s="304" customFormat="1" ht="15.75" customHeight="1">
      <c r="D29044" s="305"/>
      <c r="AG29044" s="1954"/>
    </row>
    <row r="29046" spans="4:33" s="304" customFormat="1" ht="15.75" customHeight="1">
      <c r="D29046" s="305"/>
      <c r="AG29046" s="1954"/>
    </row>
    <row r="29048" spans="4:33" s="304" customFormat="1" ht="15.75" customHeight="1">
      <c r="D29048" s="305"/>
      <c r="AG29048" s="1954"/>
    </row>
    <row r="29050" spans="4:33" s="304" customFormat="1" ht="15.75" customHeight="1">
      <c r="D29050" s="305"/>
      <c r="AG29050" s="1954"/>
    </row>
    <row r="29052" spans="4:33" s="304" customFormat="1" ht="15.75" customHeight="1">
      <c r="D29052" s="305"/>
      <c r="AG29052" s="1954"/>
    </row>
    <row r="29054" spans="4:33" s="304" customFormat="1" ht="15.75" customHeight="1">
      <c r="D29054" s="305"/>
      <c r="AG29054" s="1954"/>
    </row>
    <row r="29056" spans="4:33" s="304" customFormat="1" ht="15.75" customHeight="1">
      <c r="D29056" s="305"/>
      <c r="AG29056" s="1954"/>
    </row>
    <row r="29058" spans="4:33" s="304" customFormat="1" ht="15.75" customHeight="1">
      <c r="D29058" s="305"/>
      <c r="AG29058" s="1954"/>
    </row>
    <row r="29060" spans="4:33" s="304" customFormat="1" ht="15.75" customHeight="1">
      <c r="D29060" s="305"/>
      <c r="AG29060" s="1954"/>
    </row>
    <row r="29062" spans="4:33" s="304" customFormat="1" ht="15.75" customHeight="1">
      <c r="D29062" s="305"/>
      <c r="AG29062" s="1954"/>
    </row>
    <row r="29064" spans="4:33" s="304" customFormat="1" ht="15.75" customHeight="1">
      <c r="D29064" s="305"/>
      <c r="AG29064" s="1954"/>
    </row>
    <row r="29066" spans="4:33" s="304" customFormat="1" ht="15.75" customHeight="1">
      <c r="D29066" s="305"/>
      <c r="AG29066" s="1954"/>
    </row>
    <row r="29068" spans="4:33" s="304" customFormat="1" ht="15.75" customHeight="1">
      <c r="D29068" s="305"/>
      <c r="AG29068" s="1954"/>
    </row>
    <row r="29070" spans="4:33" s="304" customFormat="1" ht="15.75" customHeight="1">
      <c r="D29070" s="305"/>
      <c r="AG29070" s="1954"/>
    </row>
    <row r="29072" spans="4:33" s="304" customFormat="1" ht="15.75" customHeight="1">
      <c r="D29072" s="305"/>
      <c r="AG29072" s="1954"/>
    </row>
    <row r="29074" spans="4:33" s="304" customFormat="1" ht="15.75" customHeight="1">
      <c r="D29074" s="305"/>
      <c r="AG29074" s="1954"/>
    </row>
    <row r="29076" spans="4:33" s="304" customFormat="1" ht="15.75" customHeight="1">
      <c r="D29076" s="305"/>
      <c r="AG29076" s="1954"/>
    </row>
    <row r="29078" spans="4:33" s="304" customFormat="1" ht="15.75" customHeight="1">
      <c r="D29078" s="305"/>
      <c r="AG29078" s="1954"/>
    </row>
    <row r="29080" spans="4:33" s="304" customFormat="1" ht="15.75" customHeight="1">
      <c r="D29080" s="305"/>
      <c r="AG29080" s="1954"/>
    </row>
    <row r="29082" spans="4:33" s="304" customFormat="1" ht="15.75" customHeight="1">
      <c r="D29082" s="305"/>
      <c r="AG29082" s="1954"/>
    </row>
    <row r="29084" spans="4:33" s="304" customFormat="1" ht="15.75" customHeight="1">
      <c r="D29084" s="305"/>
      <c r="AG29084" s="1954"/>
    </row>
    <row r="29086" spans="4:33" s="304" customFormat="1" ht="15.75" customHeight="1">
      <c r="D29086" s="305"/>
      <c r="AG29086" s="1954"/>
    </row>
    <row r="29088" spans="4:33" s="304" customFormat="1" ht="15.75" customHeight="1">
      <c r="D29088" s="305"/>
      <c r="AG29088" s="1954"/>
    </row>
    <row r="29090" spans="4:33" s="304" customFormat="1" ht="15.75" customHeight="1">
      <c r="D29090" s="305"/>
      <c r="AG29090" s="1954"/>
    </row>
    <row r="29092" spans="4:33" s="304" customFormat="1" ht="15.75" customHeight="1">
      <c r="D29092" s="305"/>
      <c r="AG29092" s="1954"/>
    </row>
    <row r="29094" spans="4:33" s="304" customFormat="1" ht="15.75" customHeight="1">
      <c r="D29094" s="305"/>
      <c r="AG29094" s="1954"/>
    </row>
    <row r="29096" spans="4:33" s="304" customFormat="1" ht="15.75" customHeight="1">
      <c r="D29096" s="305"/>
      <c r="AG29096" s="1954"/>
    </row>
    <row r="29098" spans="4:33" s="304" customFormat="1" ht="15.75" customHeight="1">
      <c r="D29098" s="305"/>
      <c r="AG29098" s="1954"/>
    </row>
    <row r="29100" spans="4:33" s="304" customFormat="1" ht="15.75" customHeight="1">
      <c r="D29100" s="305"/>
      <c r="AG29100" s="1954"/>
    </row>
    <row r="29102" spans="4:33" s="304" customFormat="1" ht="15.75" customHeight="1">
      <c r="D29102" s="305"/>
      <c r="AG29102" s="1954"/>
    </row>
    <row r="29104" spans="4:33" s="304" customFormat="1" ht="15.75" customHeight="1">
      <c r="D29104" s="305"/>
      <c r="AG29104" s="1954"/>
    </row>
    <row r="29106" spans="4:33" s="304" customFormat="1" ht="15.75" customHeight="1">
      <c r="D29106" s="305"/>
      <c r="AG29106" s="1954"/>
    </row>
    <row r="29108" spans="4:33" s="304" customFormat="1" ht="15.75" customHeight="1">
      <c r="D29108" s="305"/>
      <c r="AG29108" s="1954"/>
    </row>
    <row r="29110" spans="4:33" s="304" customFormat="1" ht="15.75" customHeight="1">
      <c r="D29110" s="305"/>
      <c r="AG29110" s="1954"/>
    </row>
    <row r="29112" spans="4:33" s="304" customFormat="1" ht="15.75" customHeight="1">
      <c r="D29112" s="305"/>
      <c r="AG29112" s="1954"/>
    </row>
    <row r="29114" spans="4:33" s="304" customFormat="1" ht="15.75" customHeight="1">
      <c r="D29114" s="305"/>
      <c r="AG29114" s="1954"/>
    </row>
    <row r="29116" spans="4:33" s="304" customFormat="1" ht="15.75" customHeight="1">
      <c r="D29116" s="305"/>
      <c r="AG29116" s="1954"/>
    </row>
    <row r="29118" spans="4:33" s="304" customFormat="1" ht="15.75" customHeight="1">
      <c r="D29118" s="305"/>
      <c r="AG29118" s="1954"/>
    </row>
    <row r="29120" spans="4:33" s="304" customFormat="1" ht="15.75" customHeight="1">
      <c r="D29120" s="305"/>
      <c r="AG29120" s="1954"/>
    </row>
    <row r="29122" spans="4:33" s="304" customFormat="1" ht="15.75" customHeight="1">
      <c r="D29122" s="305"/>
      <c r="AG29122" s="1954"/>
    </row>
    <row r="29124" spans="4:33" s="304" customFormat="1" ht="15.75" customHeight="1">
      <c r="D29124" s="305"/>
      <c r="AG29124" s="1954"/>
    </row>
    <row r="29126" spans="4:33" s="304" customFormat="1" ht="15.75" customHeight="1">
      <c r="D29126" s="305"/>
      <c r="AG29126" s="1954"/>
    </row>
    <row r="29128" spans="4:33" s="304" customFormat="1" ht="15.75" customHeight="1">
      <c r="D29128" s="305"/>
      <c r="AG29128" s="1954"/>
    </row>
    <row r="29130" spans="4:33" s="304" customFormat="1" ht="15.75" customHeight="1">
      <c r="D29130" s="305"/>
      <c r="AG29130" s="1954"/>
    </row>
    <row r="29132" spans="4:33" s="304" customFormat="1" ht="15.75" customHeight="1">
      <c r="D29132" s="305"/>
      <c r="AG29132" s="1954"/>
    </row>
    <row r="29134" spans="4:33" s="304" customFormat="1" ht="15.75" customHeight="1">
      <c r="D29134" s="305"/>
      <c r="AG29134" s="1954"/>
    </row>
    <row r="29136" spans="4:33" s="304" customFormat="1" ht="15.75" customHeight="1">
      <c r="D29136" s="305"/>
      <c r="AG29136" s="1954"/>
    </row>
    <row r="29138" spans="4:33" s="304" customFormat="1" ht="15.75" customHeight="1">
      <c r="D29138" s="305"/>
      <c r="AG29138" s="1954"/>
    </row>
    <row r="29140" spans="4:33" s="304" customFormat="1" ht="15.75" customHeight="1">
      <c r="D29140" s="305"/>
      <c r="AG29140" s="1954"/>
    </row>
    <row r="29142" spans="4:33" s="304" customFormat="1" ht="15.75" customHeight="1">
      <c r="D29142" s="305"/>
      <c r="AG29142" s="1954"/>
    </row>
    <row r="29144" spans="4:33" s="304" customFormat="1" ht="15.75" customHeight="1">
      <c r="D29144" s="305"/>
      <c r="AG29144" s="1954"/>
    </row>
    <row r="29146" spans="4:33" s="304" customFormat="1" ht="15.75" customHeight="1">
      <c r="D29146" s="305"/>
      <c r="AG29146" s="1954"/>
    </row>
    <row r="29148" spans="4:33" s="304" customFormat="1" ht="15.75" customHeight="1">
      <c r="D29148" s="305"/>
      <c r="AG29148" s="1954"/>
    </row>
    <row r="29150" spans="4:33" s="304" customFormat="1" ht="15.75" customHeight="1">
      <c r="D29150" s="305"/>
      <c r="AG29150" s="1954"/>
    </row>
    <row r="29152" spans="4:33" s="304" customFormat="1" ht="15.75" customHeight="1">
      <c r="D29152" s="305"/>
      <c r="AG29152" s="1954"/>
    </row>
    <row r="29154" spans="4:33" s="304" customFormat="1" ht="15.75" customHeight="1">
      <c r="D29154" s="305"/>
      <c r="AG29154" s="1954"/>
    </row>
    <row r="29156" spans="4:33" s="304" customFormat="1" ht="15.75" customHeight="1">
      <c r="D29156" s="305"/>
      <c r="AG29156" s="1954"/>
    </row>
    <row r="29158" spans="4:33" s="304" customFormat="1" ht="15.75" customHeight="1">
      <c r="D29158" s="305"/>
      <c r="AG29158" s="1954"/>
    </row>
    <row r="29160" spans="4:33" s="304" customFormat="1" ht="15.75" customHeight="1">
      <c r="D29160" s="305"/>
      <c r="AG29160" s="1954"/>
    </row>
    <row r="29162" spans="4:33" s="304" customFormat="1" ht="15.75" customHeight="1">
      <c r="D29162" s="305"/>
      <c r="AG29162" s="1954"/>
    </row>
    <row r="29164" spans="4:33" s="304" customFormat="1" ht="15.75" customHeight="1">
      <c r="D29164" s="305"/>
      <c r="AG29164" s="1954"/>
    </row>
    <row r="29166" spans="4:33" s="304" customFormat="1" ht="15.75" customHeight="1">
      <c r="D29166" s="305"/>
      <c r="AG29166" s="1954"/>
    </row>
    <row r="29168" spans="4:33" s="304" customFormat="1" ht="15.75" customHeight="1">
      <c r="D29168" s="305"/>
      <c r="AG29168" s="1954"/>
    </row>
    <row r="29170" spans="4:33" s="304" customFormat="1" ht="15.75" customHeight="1">
      <c r="D29170" s="305"/>
      <c r="AG29170" s="1954"/>
    </row>
    <row r="29172" spans="4:33" s="304" customFormat="1" ht="15.75" customHeight="1">
      <c r="D29172" s="305"/>
      <c r="AG29172" s="1954"/>
    </row>
    <row r="29174" spans="4:33" s="304" customFormat="1" ht="15.75" customHeight="1">
      <c r="D29174" s="305"/>
      <c r="AG29174" s="1954"/>
    </row>
    <row r="29176" spans="4:33" s="304" customFormat="1" ht="15.75" customHeight="1">
      <c r="D29176" s="305"/>
      <c r="AG29176" s="1954"/>
    </row>
    <row r="29178" spans="4:33" s="304" customFormat="1" ht="15.75" customHeight="1">
      <c r="D29178" s="305"/>
      <c r="AG29178" s="1954"/>
    </row>
    <row r="29180" spans="4:33" s="304" customFormat="1" ht="15.75" customHeight="1">
      <c r="D29180" s="305"/>
      <c r="AG29180" s="1954"/>
    </row>
    <row r="29182" spans="4:33" s="304" customFormat="1" ht="15.75" customHeight="1">
      <c r="D29182" s="305"/>
      <c r="AG29182" s="1954"/>
    </row>
    <row r="29184" spans="4:33" s="304" customFormat="1" ht="15.75" customHeight="1">
      <c r="D29184" s="305"/>
      <c r="AG29184" s="1954"/>
    </row>
    <row r="29186" spans="4:33" s="304" customFormat="1" ht="15.75" customHeight="1">
      <c r="D29186" s="305"/>
      <c r="AG29186" s="1954"/>
    </row>
    <row r="29188" spans="4:33" s="304" customFormat="1" ht="15.75" customHeight="1">
      <c r="D29188" s="305"/>
      <c r="AG29188" s="1954"/>
    </row>
    <row r="29190" spans="4:33" s="304" customFormat="1" ht="15.75" customHeight="1">
      <c r="D29190" s="305"/>
      <c r="AG29190" s="1954"/>
    </row>
    <row r="29192" spans="4:33" s="304" customFormat="1" ht="15.75" customHeight="1">
      <c r="D29192" s="305"/>
      <c r="AG29192" s="1954"/>
    </row>
    <row r="29194" spans="4:33" s="304" customFormat="1" ht="15.75" customHeight="1">
      <c r="D29194" s="305"/>
      <c r="AG29194" s="1954"/>
    </row>
    <row r="29196" spans="4:33" s="304" customFormat="1" ht="15.75" customHeight="1">
      <c r="D29196" s="305"/>
      <c r="AG29196" s="1954"/>
    </row>
    <row r="29198" spans="4:33" s="304" customFormat="1" ht="15.75" customHeight="1">
      <c r="D29198" s="305"/>
      <c r="AG29198" s="1954"/>
    </row>
    <row r="29200" spans="4:33" s="304" customFormat="1" ht="15.75" customHeight="1">
      <c r="D29200" s="305"/>
      <c r="AG29200" s="1954"/>
    </row>
    <row r="29202" spans="4:33" s="304" customFormat="1" ht="15.75" customHeight="1">
      <c r="D29202" s="305"/>
      <c r="AG29202" s="1954"/>
    </row>
    <row r="29204" spans="4:33" s="304" customFormat="1" ht="15.75" customHeight="1">
      <c r="D29204" s="305"/>
      <c r="AG29204" s="1954"/>
    </row>
    <row r="29206" spans="4:33" s="304" customFormat="1" ht="15.75" customHeight="1">
      <c r="D29206" s="305"/>
      <c r="AG29206" s="1954"/>
    </row>
    <row r="29208" spans="4:33" s="304" customFormat="1" ht="15.75" customHeight="1">
      <c r="D29208" s="305"/>
      <c r="AG29208" s="1954"/>
    </row>
    <row r="29210" spans="4:33" s="304" customFormat="1" ht="15.75" customHeight="1">
      <c r="D29210" s="305"/>
      <c r="AG29210" s="1954"/>
    </row>
    <row r="29212" spans="4:33" s="304" customFormat="1" ht="15.75" customHeight="1">
      <c r="D29212" s="305"/>
      <c r="AG29212" s="1954"/>
    </row>
    <row r="29214" spans="4:33" s="304" customFormat="1" ht="15.75" customHeight="1">
      <c r="D29214" s="305"/>
      <c r="AG29214" s="1954"/>
    </row>
    <row r="29216" spans="4:33" s="304" customFormat="1" ht="15.75" customHeight="1">
      <c r="D29216" s="305"/>
      <c r="AG29216" s="1954"/>
    </row>
    <row r="29218" spans="4:33" s="304" customFormat="1" ht="15.75" customHeight="1">
      <c r="D29218" s="305"/>
      <c r="AG29218" s="1954"/>
    </row>
    <row r="29220" spans="4:33" s="304" customFormat="1" ht="15.75" customHeight="1">
      <c r="D29220" s="305"/>
      <c r="AG29220" s="1954"/>
    </row>
    <row r="29222" spans="4:33" s="304" customFormat="1" ht="15.75" customHeight="1">
      <c r="D29222" s="305"/>
      <c r="AG29222" s="1954"/>
    </row>
    <row r="29224" spans="4:33" s="304" customFormat="1" ht="15.75" customHeight="1">
      <c r="D29224" s="305"/>
      <c r="AG29224" s="1954"/>
    </row>
    <row r="29226" spans="4:33" s="304" customFormat="1" ht="15.75" customHeight="1">
      <c r="D29226" s="305"/>
      <c r="AG29226" s="1954"/>
    </row>
    <row r="29228" spans="4:33" s="304" customFormat="1" ht="15.75" customHeight="1">
      <c r="D29228" s="305"/>
      <c r="AG29228" s="1954"/>
    </row>
    <row r="29230" spans="4:33" s="304" customFormat="1" ht="15.75" customHeight="1">
      <c r="D29230" s="305"/>
      <c r="AG29230" s="1954"/>
    </row>
    <row r="29232" spans="4:33" s="304" customFormat="1" ht="15.75" customHeight="1">
      <c r="D29232" s="305"/>
      <c r="AG29232" s="1954"/>
    </row>
    <row r="29234" spans="4:33" s="304" customFormat="1" ht="15.75" customHeight="1">
      <c r="D29234" s="305"/>
      <c r="AG29234" s="1954"/>
    </row>
    <row r="29236" spans="4:33" s="304" customFormat="1" ht="15.75" customHeight="1">
      <c r="D29236" s="305"/>
      <c r="AG29236" s="1954"/>
    </row>
    <row r="29238" spans="4:33" s="304" customFormat="1" ht="15.75" customHeight="1">
      <c r="D29238" s="305"/>
      <c r="AG29238" s="1954"/>
    </row>
    <row r="29240" spans="4:33" s="304" customFormat="1" ht="15.75" customHeight="1">
      <c r="D29240" s="305"/>
      <c r="AG29240" s="1954"/>
    </row>
    <row r="29242" spans="4:33" s="304" customFormat="1" ht="15.75" customHeight="1">
      <c r="D29242" s="305"/>
      <c r="AG29242" s="1954"/>
    </row>
    <row r="29244" spans="4:33" s="304" customFormat="1" ht="15.75" customHeight="1">
      <c r="D29244" s="305"/>
      <c r="AG29244" s="1954"/>
    </row>
    <row r="29246" spans="4:33" s="304" customFormat="1" ht="15.75" customHeight="1">
      <c r="D29246" s="305"/>
      <c r="AG29246" s="1954"/>
    </row>
    <row r="29248" spans="4:33" s="304" customFormat="1" ht="15.75" customHeight="1">
      <c r="D29248" s="305"/>
      <c r="AG29248" s="1954"/>
    </row>
    <row r="29250" spans="4:33" s="304" customFormat="1" ht="15.75" customHeight="1">
      <c r="D29250" s="305"/>
      <c r="AG29250" s="1954"/>
    </row>
    <row r="29252" spans="4:33" s="304" customFormat="1" ht="15.75" customHeight="1">
      <c r="D29252" s="305"/>
      <c r="AG29252" s="1954"/>
    </row>
    <row r="29254" spans="4:33" s="304" customFormat="1" ht="15.75" customHeight="1">
      <c r="D29254" s="305"/>
      <c r="AG29254" s="1954"/>
    </row>
    <row r="29256" spans="4:33" s="304" customFormat="1" ht="15.75" customHeight="1">
      <c r="D29256" s="305"/>
      <c r="AG29256" s="1954"/>
    </row>
    <row r="29258" spans="4:33" s="304" customFormat="1" ht="15.75" customHeight="1">
      <c r="D29258" s="305"/>
      <c r="AG29258" s="1954"/>
    </row>
    <row r="29260" spans="4:33" s="304" customFormat="1" ht="15.75" customHeight="1">
      <c r="D29260" s="305"/>
      <c r="AG29260" s="1954"/>
    </row>
    <row r="29262" spans="4:33" s="304" customFormat="1" ht="15.75" customHeight="1">
      <c r="D29262" s="305"/>
      <c r="AG29262" s="1954"/>
    </row>
    <row r="29264" spans="4:33" s="304" customFormat="1" ht="15.75" customHeight="1">
      <c r="D29264" s="305"/>
      <c r="AG29264" s="1954"/>
    </row>
    <row r="29266" spans="4:33" s="304" customFormat="1" ht="15.75" customHeight="1">
      <c r="D29266" s="305"/>
      <c r="AG29266" s="1954"/>
    </row>
    <row r="29268" spans="4:33" s="304" customFormat="1" ht="15.75" customHeight="1">
      <c r="D29268" s="305"/>
      <c r="AG29268" s="1954"/>
    </row>
    <row r="29270" spans="4:33" s="304" customFormat="1" ht="15.75" customHeight="1">
      <c r="D29270" s="305"/>
      <c r="AG29270" s="1954"/>
    </row>
    <row r="29272" spans="4:33" s="304" customFormat="1" ht="15.75" customHeight="1">
      <c r="D29272" s="305"/>
      <c r="AG29272" s="1954"/>
    </row>
    <row r="29274" spans="4:33" s="304" customFormat="1" ht="15.75" customHeight="1">
      <c r="D29274" s="305"/>
      <c r="AG29274" s="1954"/>
    </row>
    <row r="29276" spans="4:33" s="304" customFormat="1" ht="15.75" customHeight="1">
      <c r="D29276" s="305"/>
      <c r="AG29276" s="1954"/>
    </row>
    <row r="29278" spans="4:33" s="304" customFormat="1" ht="15.75" customHeight="1">
      <c r="D29278" s="305"/>
      <c r="AG29278" s="1954"/>
    </row>
    <row r="29280" spans="4:33" s="304" customFormat="1" ht="15.75" customHeight="1">
      <c r="D29280" s="305"/>
      <c r="AG29280" s="1954"/>
    </row>
    <row r="29282" spans="4:33" s="304" customFormat="1" ht="15.75" customHeight="1">
      <c r="D29282" s="305"/>
      <c r="AG29282" s="1954"/>
    </row>
    <row r="29284" spans="4:33" s="304" customFormat="1" ht="15.75" customHeight="1">
      <c r="D29284" s="305"/>
      <c r="AG29284" s="1954"/>
    </row>
    <row r="29286" spans="4:33" s="304" customFormat="1" ht="15.75" customHeight="1">
      <c r="D29286" s="305"/>
      <c r="AG29286" s="1954"/>
    </row>
    <row r="29288" spans="4:33" s="304" customFormat="1" ht="15.75" customHeight="1">
      <c r="D29288" s="305"/>
      <c r="AG29288" s="1954"/>
    </row>
    <row r="29290" spans="4:33" s="304" customFormat="1" ht="15.75" customHeight="1">
      <c r="D29290" s="305"/>
      <c r="AG29290" s="1954"/>
    </row>
    <row r="29292" spans="4:33" s="304" customFormat="1" ht="15.75" customHeight="1">
      <c r="D29292" s="305"/>
      <c r="AG29292" s="1954"/>
    </row>
    <row r="29294" spans="4:33" s="304" customFormat="1" ht="15.75" customHeight="1">
      <c r="D29294" s="305"/>
      <c r="AG29294" s="1954"/>
    </row>
    <row r="29296" spans="4:33" s="304" customFormat="1" ht="15.75" customHeight="1">
      <c r="D29296" s="305"/>
      <c r="AG29296" s="1954"/>
    </row>
    <row r="29298" spans="4:33" s="304" customFormat="1" ht="15.75" customHeight="1">
      <c r="D29298" s="305"/>
      <c r="AG29298" s="1954"/>
    </row>
    <row r="29300" spans="4:33" s="304" customFormat="1" ht="15.75" customHeight="1">
      <c r="D29300" s="305"/>
      <c r="AG29300" s="1954"/>
    </row>
    <row r="29302" spans="4:33" s="304" customFormat="1" ht="15.75" customHeight="1">
      <c r="D29302" s="305"/>
      <c r="AG29302" s="1954"/>
    </row>
    <row r="29304" spans="4:33" s="304" customFormat="1" ht="15.75" customHeight="1">
      <c r="D29304" s="305"/>
      <c r="AG29304" s="1954"/>
    </row>
    <row r="29306" spans="4:33" s="304" customFormat="1" ht="15.75" customHeight="1">
      <c r="D29306" s="305"/>
      <c r="AG29306" s="1954"/>
    </row>
    <row r="29308" spans="4:33" s="304" customFormat="1" ht="15.75" customHeight="1">
      <c r="D29308" s="305"/>
      <c r="AG29308" s="1954"/>
    </row>
    <row r="29310" spans="4:33" s="304" customFormat="1" ht="15.75" customHeight="1">
      <c r="D29310" s="305"/>
      <c r="AG29310" s="1954"/>
    </row>
    <row r="29312" spans="4:33" s="304" customFormat="1" ht="15.75" customHeight="1">
      <c r="D29312" s="305"/>
      <c r="AG29312" s="1954"/>
    </row>
    <row r="29314" spans="4:33" s="304" customFormat="1" ht="15.75" customHeight="1">
      <c r="D29314" s="305"/>
      <c r="AG29314" s="1954"/>
    </row>
    <row r="29316" spans="4:33" s="304" customFormat="1" ht="15.75" customHeight="1">
      <c r="D29316" s="305"/>
      <c r="AG29316" s="1954"/>
    </row>
    <row r="29318" spans="4:33" s="304" customFormat="1" ht="15.75" customHeight="1">
      <c r="D29318" s="305"/>
      <c r="AG29318" s="1954"/>
    </row>
    <row r="29320" spans="4:33" s="304" customFormat="1" ht="15.75" customHeight="1">
      <c r="D29320" s="305"/>
      <c r="AG29320" s="1954"/>
    </row>
    <row r="29322" spans="4:33" s="304" customFormat="1" ht="15.75" customHeight="1">
      <c r="D29322" s="305"/>
      <c r="AG29322" s="1954"/>
    </row>
    <row r="29324" spans="4:33" s="304" customFormat="1" ht="15.75" customHeight="1">
      <c r="D29324" s="305"/>
      <c r="AG29324" s="1954"/>
    </row>
    <row r="29326" spans="4:33" s="304" customFormat="1" ht="15.75" customHeight="1">
      <c r="D29326" s="305"/>
      <c r="AG29326" s="1954"/>
    </row>
    <row r="29328" spans="4:33" s="304" customFormat="1" ht="15.75" customHeight="1">
      <c r="D29328" s="305"/>
      <c r="AG29328" s="1954"/>
    </row>
    <row r="29330" spans="4:33" s="304" customFormat="1" ht="15.75" customHeight="1">
      <c r="D29330" s="305"/>
      <c r="AG29330" s="1954"/>
    </row>
    <row r="29332" spans="4:33" s="304" customFormat="1" ht="15.75" customHeight="1">
      <c r="D29332" s="305"/>
      <c r="AG29332" s="1954"/>
    </row>
    <row r="29334" spans="4:33" s="304" customFormat="1" ht="15.75" customHeight="1">
      <c r="D29334" s="305"/>
      <c r="AG29334" s="1954"/>
    </row>
    <row r="29336" spans="4:33" s="304" customFormat="1" ht="15.75" customHeight="1">
      <c r="D29336" s="305"/>
      <c r="AG29336" s="1954"/>
    </row>
    <row r="29338" spans="4:33" s="304" customFormat="1" ht="15.75" customHeight="1">
      <c r="D29338" s="305"/>
      <c r="AG29338" s="1954"/>
    </row>
    <row r="29340" spans="4:33" s="304" customFormat="1" ht="15.75" customHeight="1">
      <c r="D29340" s="305"/>
      <c r="AG29340" s="1954"/>
    </row>
    <row r="29342" spans="4:33" s="304" customFormat="1" ht="15.75" customHeight="1">
      <c r="D29342" s="305"/>
      <c r="AG29342" s="1954"/>
    </row>
    <row r="29344" spans="4:33" s="304" customFormat="1" ht="15.75" customHeight="1">
      <c r="D29344" s="305"/>
      <c r="AG29344" s="1954"/>
    </row>
    <row r="29346" spans="4:33" s="304" customFormat="1" ht="15.75" customHeight="1">
      <c r="D29346" s="305"/>
      <c r="AG29346" s="1954"/>
    </row>
    <row r="29348" spans="4:33" s="304" customFormat="1" ht="15.75" customHeight="1">
      <c r="D29348" s="305"/>
      <c r="AG29348" s="1954"/>
    </row>
    <row r="29350" spans="4:33" s="304" customFormat="1" ht="15.75" customHeight="1">
      <c r="D29350" s="305"/>
      <c r="AG29350" s="1954"/>
    </row>
    <row r="29352" spans="4:33" s="304" customFormat="1" ht="15.75" customHeight="1">
      <c r="D29352" s="305"/>
      <c r="AG29352" s="1954"/>
    </row>
    <row r="29354" spans="4:33" s="304" customFormat="1" ht="15.75" customHeight="1">
      <c r="D29354" s="305"/>
      <c r="AG29354" s="1954"/>
    </row>
    <row r="29356" spans="4:33" s="304" customFormat="1" ht="15.75" customHeight="1">
      <c r="D29356" s="305"/>
      <c r="AG29356" s="1954"/>
    </row>
    <row r="29358" spans="4:33" s="304" customFormat="1" ht="15.75" customHeight="1">
      <c r="D29358" s="305"/>
      <c r="AG29358" s="1954"/>
    </row>
    <row r="29360" spans="4:33" s="304" customFormat="1" ht="15.75" customHeight="1">
      <c r="D29360" s="305"/>
      <c r="AG29360" s="1954"/>
    </row>
    <row r="29362" spans="4:33" s="304" customFormat="1" ht="15.75" customHeight="1">
      <c r="D29362" s="305"/>
      <c r="AG29362" s="1954"/>
    </row>
    <row r="29364" spans="4:33" s="304" customFormat="1" ht="15.75" customHeight="1">
      <c r="D29364" s="305"/>
      <c r="AG29364" s="1954"/>
    </row>
    <row r="29366" spans="4:33" s="304" customFormat="1" ht="15.75" customHeight="1">
      <c r="D29366" s="305"/>
      <c r="AG29366" s="1954"/>
    </row>
    <row r="29368" spans="4:33" s="304" customFormat="1" ht="15.75" customHeight="1">
      <c r="D29368" s="305"/>
      <c r="AG29368" s="1954"/>
    </row>
    <row r="29370" spans="4:33" s="304" customFormat="1" ht="15.75" customHeight="1">
      <c r="D29370" s="305"/>
      <c r="AG29370" s="1954"/>
    </row>
    <row r="29372" spans="4:33" s="304" customFormat="1" ht="15.75" customHeight="1">
      <c r="D29372" s="305"/>
      <c r="AG29372" s="1954"/>
    </row>
    <row r="29374" spans="4:33" s="304" customFormat="1" ht="15.75" customHeight="1">
      <c r="D29374" s="305"/>
      <c r="AG29374" s="1954"/>
    </row>
    <row r="29376" spans="4:33" s="304" customFormat="1" ht="15.75" customHeight="1">
      <c r="D29376" s="305"/>
      <c r="AG29376" s="1954"/>
    </row>
    <row r="29378" spans="4:33" s="304" customFormat="1" ht="15.75" customHeight="1">
      <c r="D29378" s="305"/>
      <c r="AG29378" s="1954"/>
    </row>
    <row r="29380" spans="4:33" s="304" customFormat="1" ht="15.75" customHeight="1">
      <c r="D29380" s="305"/>
      <c r="AG29380" s="1954"/>
    </row>
    <row r="29382" spans="4:33" s="304" customFormat="1" ht="15.75" customHeight="1">
      <c r="D29382" s="305"/>
      <c r="AG29382" s="1954"/>
    </row>
    <row r="29384" spans="4:33" s="304" customFormat="1" ht="15.75" customHeight="1">
      <c r="D29384" s="305"/>
      <c r="AG29384" s="1954"/>
    </row>
    <row r="29386" spans="4:33" s="304" customFormat="1" ht="15.75" customHeight="1">
      <c r="D29386" s="305"/>
      <c r="AG29386" s="1954"/>
    </row>
    <row r="29388" spans="4:33" s="304" customFormat="1" ht="15.75" customHeight="1">
      <c r="D29388" s="305"/>
      <c r="AG29388" s="1954"/>
    </row>
    <row r="29390" spans="4:33" s="304" customFormat="1" ht="15.75" customHeight="1">
      <c r="D29390" s="305"/>
      <c r="AG29390" s="1954"/>
    </row>
    <row r="29392" spans="4:33" s="304" customFormat="1" ht="15.75" customHeight="1">
      <c r="D29392" s="305"/>
      <c r="AG29392" s="1954"/>
    </row>
    <row r="29394" spans="4:33" s="304" customFormat="1" ht="15.75" customHeight="1">
      <c r="D29394" s="305"/>
      <c r="AG29394" s="1954"/>
    </row>
    <row r="29396" spans="4:33" s="304" customFormat="1" ht="15.75" customHeight="1">
      <c r="D29396" s="305"/>
      <c r="AG29396" s="1954"/>
    </row>
    <row r="29398" spans="4:33" s="304" customFormat="1" ht="15.75" customHeight="1">
      <c r="D29398" s="305"/>
      <c r="AG29398" s="1954"/>
    </row>
    <row r="29400" spans="4:33" s="304" customFormat="1" ht="15.75" customHeight="1">
      <c r="D29400" s="305"/>
      <c r="AG29400" s="1954"/>
    </row>
    <row r="29402" spans="4:33" s="304" customFormat="1" ht="15.75" customHeight="1">
      <c r="D29402" s="305"/>
      <c r="AG29402" s="1954"/>
    </row>
    <row r="29404" spans="4:33" s="304" customFormat="1" ht="15.75" customHeight="1">
      <c r="D29404" s="305"/>
      <c r="AG29404" s="1954"/>
    </row>
    <row r="29406" spans="4:33" s="304" customFormat="1" ht="15.75" customHeight="1">
      <c r="D29406" s="305"/>
      <c r="AG29406" s="1954"/>
    </row>
    <row r="29408" spans="4:33" s="304" customFormat="1" ht="15.75" customHeight="1">
      <c r="D29408" s="305"/>
      <c r="AG29408" s="1954"/>
    </row>
    <row r="29410" spans="4:33" s="304" customFormat="1" ht="15.75" customHeight="1">
      <c r="D29410" s="305"/>
      <c r="AG29410" s="1954"/>
    </row>
    <row r="29412" spans="4:33" s="304" customFormat="1" ht="15.75" customHeight="1">
      <c r="D29412" s="305"/>
      <c r="AG29412" s="1954"/>
    </row>
    <row r="29414" spans="4:33" s="304" customFormat="1" ht="15.75" customHeight="1">
      <c r="D29414" s="305"/>
      <c r="AG29414" s="1954"/>
    </row>
    <row r="29416" spans="4:33" s="304" customFormat="1" ht="15.75" customHeight="1">
      <c r="D29416" s="305"/>
      <c r="AG29416" s="1954"/>
    </row>
    <row r="29418" spans="4:33" s="304" customFormat="1" ht="15.75" customHeight="1">
      <c r="D29418" s="305"/>
      <c r="AG29418" s="1954"/>
    </row>
    <row r="29420" spans="4:33" s="304" customFormat="1" ht="15.75" customHeight="1">
      <c r="D29420" s="305"/>
      <c r="AG29420" s="1954"/>
    </row>
    <row r="29422" spans="4:33" s="304" customFormat="1" ht="15.75" customHeight="1">
      <c r="D29422" s="305"/>
      <c r="AG29422" s="1954"/>
    </row>
    <row r="29424" spans="4:33" s="304" customFormat="1" ht="15.75" customHeight="1">
      <c r="D29424" s="305"/>
      <c r="AG29424" s="1954"/>
    </row>
    <row r="29426" spans="4:33" s="304" customFormat="1" ht="15.75" customHeight="1">
      <c r="D29426" s="305"/>
      <c r="AG29426" s="1954"/>
    </row>
    <row r="29428" spans="4:33" s="304" customFormat="1" ht="15.75" customHeight="1">
      <c r="D29428" s="305"/>
      <c r="AG29428" s="1954"/>
    </row>
    <row r="29430" spans="4:33" s="304" customFormat="1" ht="15.75" customHeight="1">
      <c r="D29430" s="305"/>
      <c r="AG29430" s="1954"/>
    </row>
    <row r="29432" spans="4:33" s="304" customFormat="1" ht="15.75" customHeight="1">
      <c r="D29432" s="305"/>
      <c r="AG29432" s="1954"/>
    </row>
    <row r="29434" spans="4:33" s="304" customFormat="1" ht="15.75" customHeight="1">
      <c r="D29434" s="305"/>
      <c r="AG29434" s="1954"/>
    </row>
    <row r="29436" spans="4:33" s="304" customFormat="1" ht="15.75" customHeight="1">
      <c r="D29436" s="305"/>
      <c r="AG29436" s="1954"/>
    </row>
    <row r="29438" spans="4:33" s="304" customFormat="1" ht="15.75" customHeight="1">
      <c r="D29438" s="305"/>
      <c r="AG29438" s="1954"/>
    </row>
    <row r="29440" spans="4:33" s="304" customFormat="1" ht="15.75" customHeight="1">
      <c r="D29440" s="305"/>
      <c r="AG29440" s="1954"/>
    </row>
    <row r="29442" spans="4:33" s="304" customFormat="1" ht="15.75" customHeight="1">
      <c r="D29442" s="305"/>
      <c r="AG29442" s="1954"/>
    </row>
    <row r="29444" spans="4:33" s="304" customFormat="1" ht="15.75" customHeight="1">
      <c r="D29444" s="305"/>
      <c r="AG29444" s="1954"/>
    </row>
    <row r="29446" spans="4:33" s="304" customFormat="1" ht="15.75" customHeight="1">
      <c r="D29446" s="305"/>
      <c r="AG29446" s="1954"/>
    </row>
    <row r="29448" spans="4:33" s="304" customFormat="1" ht="15.75" customHeight="1">
      <c r="D29448" s="305"/>
      <c r="AG29448" s="1954"/>
    </row>
    <row r="29450" spans="4:33" s="304" customFormat="1" ht="15.75" customHeight="1">
      <c r="D29450" s="305"/>
      <c r="AG29450" s="1954"/>
    </row>
    <row r="29452" spans="4:33" s="304" customFormat="1" ht="15.75" customHeight="1">
      <c r="D29452" s="305"/>
      <c r="AG29452" s="1954"/>
    </row>
    <row r="29454" spans="4:33" s="304" customFormat="1" ht="15.75" customHeight="1">
      <c r="D29454" s="305"/>
      <c r="AG29454" s="1954"/>
    </row>
    <row r="29456" spans="4:33" s="304" customFormat="1" ht="15.75" customHeight="1">
      <c r="D29456" s="305"/>
      <c r="AG29456" s="1954"/>
    </row>
    <row r="29458" spans="4:33" s="304" customFormat="1" ht="15.75" customHeight="1">
      <c r="D29458" s="305"/>
      <c r="AG29458" s="1954"/>
    </row>
    <row r="29460" spans="4:33" s="304" customFormat="1" ht="15.75" customHeight="1">
      <c r="D29460" s="305"/>
      <c r="AG29460" s="1954"/>
    </row>
    <row r="29462" spans="4:33" s="304" customFormat="1" ht="15.75" customHeight="1">
      <c r="D29462" s="305"/>
      <c r="AG29462" s="1954"/>
    </row>
    <row r="29464" spans="4:33" s="304" customFormat="1" ht="15.75" customHeight="1">
      <c r="D29464" s="305"/>
      <c r="AG29464" s="1954"/>
    </row>
    <row r="29466" spans="4:33" s="304" customFormat="1" ht="15.75" customHeight="1">
      <c r="D29466" s="305"/>
      <c r="AG29466" s="1954"/>
    </row>
    <row r="29468" spans="4:33" s="304" customFormat="1" ht="15.75" customHeight="1">
      <c r="D29468" s="305"/>
      <c r="AG29468" s="1954"/>
    </row>
    <row r="29470" spans="4:33" s="304" customFormat="1" ht="15.75" customHeight="1">
      <c r="D29470" s="305"/>
      <c r="AG29470" s="1954"/>
    </row>
    <row r="29472" spans="4:33" s="304" customFormat="1" ht="15.75" customHeight="1">
      <c r="D29472" s="305"/>
      <c r="AG29472" s="1954"/>
    </row>
    <row r="29474" spans="4:33" s="304" customFormat="1" ht="15.75" customHeight="1">
      <c r="D29474" s="305"/>
      <c r="AG29474" s="1954"/>
    </row>
    <row r="29476" spans="4:33" s="304" customFormat="1" ht="15.75" customHeight="1">
      <c r="D29476" s="305"/>
      <c r="AG29476" s="1954"/>
    </row>
    <row r="29478" spans="4:33" s="304" customFormat="1" ht="15.75" customHeight="1">
      <c r="D29478" s="305"/>
      <c r="AG29478" s="1954"/>
    </row>
    <row r="29480" spans="4:33" s="304" customFormat="1" ht="15.75" customHeight="1">
      <c r="D29480" s="305"/>
      <c r="AG29480" s="1954"/>
    </row>
    <row r="29482" spans="4:33" s="304" customFormat="1" ht="15.75" customHeight="1">
      <c r="D29482" s="305"/>
      <c r="AG29482" s="1954"/>
    </row>
    <row r="29484" spans="4:33" s="304" customFormat="1" ht="15.75" customHeight="1">
      <c r="D29484" s="305"/>
      <c r="AG29484" s="1954"/>
    </row>
    <row r="29486" spans="4:33" s="304" customFormat="1" ht="15.75" customHeight="1">
      <c r="D29486" s="305"/>
      <c r="AG29486" s="1954"/>
    </row>
    <row r="29488" spans="4:33" s="304" customFormat="1" ht="15.75" customHeight="1">
      <c r="D29488" s="305"/>
      <c r="AG29488" s="1954"/>
    </row>
    <row r="29490" spans="4:33" s="304" customFormat="1" ht="15.75" customHeight="1">
      <c r="D29490" s="305"/>
      <c r="AG29490" s="1954"/>
    </row>
    <row r="29492" spans="4:33" s="304" customFormat="1" ht="15.75" customHeight="1">
      <c r="D29492" s="305"/>
      <c r="AG29492" s="1954"/>
    </row>
    <row r="29494" spans="4:33" s="304" customFormat="1" ht="15.75" customHeight="1">
      <c r="D29494" s="305"/>
      <c r="AG29494" s="1954"/>
    </row>
    <row r="29496" spans="4:33" s="304" customFormat="1" ht="15.75" customHeight="1">
      <c r="D29496" s="305"/>
      <c r="AG29496" s="1954"/>
    </row>
    <row r="29498" spans="4:33" s="304" customFormat="1" ht="15.75" customHeight="1">
      <c r="D29498" s="305"/>
      <c r="AG29498" s="1954"/>
    </row>
    <row r="29500" spans="4:33" s="304" customFormat="1" ht="15.75" customHeight="1">
      <c r="D29500" s="305"/>
      <c r="AG29500" s="1954"/>
    </row>
    <row r="29502" spans="4:33" s="304" customFormat="1" ht="15.75" customHeight="1">
      <c r="D29502" s="305"/>
      <c r="AG29502" s="1954"/>
    </row>
    <row r="29504" spans="4:33" s="304" customFormat="1" ht="15.75" customHeight="1">
      <c r="D29504" s="305"/>
      <c r="AG29504" s="1954"/>
    </row>
    <row r="29506" spans="4:33" s="304" customFormat="1" ht="15.75" customHeight="1">
      <c r="D29506" s="305"/>
      <c r="AG29506" s="1954"/>
    </row>
    <row r="29508" spans="4:33" s="304" customFormat="1" ht="15.75" customHeight="1">
      <c r="D29508" s="305"/>
      <c r="AG29508" s="1954"/>
    </row>
    <row r="29510" spans="4:33" s="304" customFormat="1" ht="15.75" customHeight="1">
      <c r="D29510" s="305"/>
      <c r="AG29510" s="1954"/>
    </row>
    <row r="29512" spans="4:33" s="304" customFormat="1" ht="15.75" customHeight="1">
      <c r="D29512" s="305"/>
      <c r="AG29512" s="1954"/>
    </row>
    <row r="29514" spans="4:33" s="304" customFormat="1" ht="15.75" customHeight="1">
      <c r="D29514" s="305"/>
      <c r="AG29514" s="1954"/>
    </row>
    <row r="29516" spans="4:33" s="304" customFormat="1" ht="15.75" customHeight="1">
      <c r="D29516" s="305"/>
      <c r="AG29516" s="1954"/>
    </row>
    <row r="29518" spans="4:33" s="304" customFormat="1" ht="15.75" customHeight="1">
      <c r="D29518" s="305"/>
      <c r="AG29518" s="1954"/>
    </row>
    <row r="29520" spans="4:33" s="304" customFormat="1" ht="15.75" customHeight="1">
      <c r="D29520" s="305"/>
      <c r="AG29520" s="1954"/>
    </row>
    <row r="29522" spans="4:33" s="304" customFormat="1" ht="15.75" customHeight="1">
      <c r="D29522" s="305"/>
      <c r="AG29522" s="1954"/>
    </row>
    <row r="29524" spans="4:33" s="304" customFormat="1" ht="15.75" customHeight="1">
      <c r="D29524" s="305"/>
      <c r="AG29524" s="1954"/>
    </row>
    <row r="29526" spans="4:33" s="304" customFormat="1" ht="15.75" customHeight="1">
      <c r="D29526" s="305"/>
      <c r="AG29526" s="1954"/>
    </row>
    <row r="29528" spans="4:33" s="304" customFormat="1" ht="15.75" customHeight="1">
      <c r="D29528" s="305"/>
      <c r="AG29528" s="1954"/>
    </row>
    <row r="29530" spans="4:33" s="304" customFormat="1" ht="15.75" customHeight="1">
      <c r="D29530" s="305"/>
      <c r="AG29530" s="1954"/>
    </row>
    <row r="29532" spans="4:33" s="304" customFormat="1" ht="15.75" customHeight="1">
      <c r="D29532" s="305"/>
      <c r="AG29532" s="1954"/>
    </row>
    <row r="29534" spans="4:33" s="304" customFormat="1" ht="15.75" customHeight="1">
      <c r="D29534" s="305"/>
      <c r="AG29534" s="1954"/>
    </row>
    <row r="29536" spans="4:33" s="304" customFormat="1" ht="15.75" customHeight="1">
      <c r="D29536" s="305"/>
      <c r="AG29536" s="1954"/>
    </row>
    <row r="29538" spans="4:33" s="304" customFormat="1" ht="15.75" customHeight="1">
      <c r="D29538" s="305"/>
      <c r="AG29538" s="1954"/>
    </row>
    <row r="29540" spans="4:33" s="304" customFormat="1" ht="15.75" customHeight="1">
      <c r="D29540" s="305"/>
      <c r="AG29540" s="1954"/>
    </row>
    <row r="29542" spans="4:33" s="304" customFormat="1" ht="15.75" customHeight="1">
      <c r="D29542" s="305"/>
      <c r="AG29542" s="1954"/>
    </row>
    <row r="29544" spans="4:33" s="304" customFormat="1" ht="15.75" customHeight="1">
      <c r="D29544" s="305"/>
      <c r="AG29544" s="1954"/>
    </row>
    <row r="29546" spans="4:33" s="304" customFormat="1" ht="15.75" customHeight="1">
      <c r="D29546" s="305"/>
      <c r="AG29546" s="1954"/>
    </row>
    <row r="29548" spans="4:33" s="304" customFormat="1" ht="15.75" customHeight="1">
      <c r="D29548" s="305"/>
      <c r="AG29548" s="1954"/>
    </row>
    <row r="29550" spans="4:33" s="304" customFormat="1" ht="15.75" customHeight="1">
      <c r="D29550" s="305"/>
      <c r="AG29550" s="1954"/>
    </row>
    <row r="29552" spans="4:33" s="304" customFormat="1" ht="15.75" customHeight="1">
      <c r="D29552" s="305"/>
      <c r="AG29552" s="1954"/>
    </row>
    <row r="29554" spans="4:33" s="304" customFormat="1" ht="15.75" customHeight="1">
      <c r="D29554" s="305"/>
      <c r="AG29554" s="1954"/>
    </row>
    <row r="29556" spans="4:33" s="304" customFormat="1" ht="15.75" customHeight="1">
      <c r="D29556" s="305"/>
      <c r="AG29556" s="1954"/>
    </row>
    <row r="29558" spans="4:33" s="304" customFormat="1" ht="15.75" customHeight="1">
      <c r="D29558" s="305"/>
      <c r="AG29558" s="1954"/>
    </row>
    <row r="29560" spans="4:33" s="304" customFormat="1" ht="15.75" customHeight="1">
      <c r="D29560" s="305"/>
      <c r="AG29560" s="1954"/>
    </row>
    <row r="29562" spans="4:33" s="304" customFormat="1" ht="15.75" customHeight="1">
      <c r="D29562" s="305"/>
      <c r="AG29562" s="1954"/>
    </row>
    <row r="29564" spans="4:33" s="304" customFormat="1" ht="15.75" customHeight="1">
      <c r="D29564" s="305"/>
      <c r="AG29564" s="1954"/>
    </row>
    <row r="29566" spans="4:33" s="304" customFormat="1" ht="15.75" customHeight="1">
      <c r="D29566" s="305"/>
      <c r="AG29566" s="1954"/>
    </row>
    <row r="29568" spans="4:33" s="304" customFormat="1" ht="15.75" customHeight="1">
      <c r="D29568" s="305"/>
      <c r="AG29568" s="1954"/>
    </row>
    <row r="29570" spans="4:33" s="304" customFormat="1" ht="15.75" customHeight="1">
      <c r="D29570" s="305"/>
      <c r="AG29570" s="1954"/>
    </row>
    <row r="29572" spans="4:33" s="304" customFormat="1" ht="15.75" customHeight="1">
      <c r="D29572" s="305"/>
      <c r="AG29572" s="1954"/>
    </row>
    <row r="29574" spans="4:33" s="304" customFormat="1" ht="15.75" customHeight="1">
      <c r="D29574" s="305"/>
      <c r="AG29574" s="1954"/>
    </row>
    <row r="29576" spans="4:33" s="304" customFormat="1" ht="15.75" customHeight="1">
      <c r="D29576" s="305"/>
      <c r="AG29576" s="1954"/>
    </row>
    <row r="29578" spans="4:33" s="304" customFormat="1" ht="15.75" customHeight="1">
      <c r="D29578" s="305"/>
      <c r="AG29578" s="1954"/>
    </row>
    <row r="29580" spans="4:33" s="304" customFormat="1" ht="15.75" customHeight="1">
      <c r="D29580" s="305"/>
      <c r="AG29580" s="1954"/>
    </row>
    <row r="29582" spans="4:33" s="304" customFormat="1" ht="15.75" customHeight="1">
      <c r="D29582" s="305"/>
      <c r="AG29582" s="1954"/>
    </row>
    <row r="29584" spans="4:33" s="304" customFormat="1" ht="15.75" customHeight="1">
      <c r="D29584" s="305"/>
      <c r="AG29584" s="1954"/>
    </row>
    <row r="29586" spans="4:33" s="304" customFormat="1" ht="15.75" customHeight="1">
      <c r="D29586" s="305"/>
      <c r="AG29586" s="1954"/>
    </row>
    <row r="29588" spans="4:33" s="304" customFormat="1" ht="15.75" customHeight="1">
      <c r="D29588" s="305"/>
      <c r="AG29588" s="1954"/>
    </row>
    <row r="29590" spans="4:33" s="304" customFormat="1" ht="15.75" customHeight="1">
      <c r="D29590" s="305"/>
      <c r="AG29590" s="1954"/>
    </row>
    <row r="29592" spans="4:33" s="304" customFormat="1" ht="15.75" customHeight="1">
      <c r="D29592" s="305"/>
      <c r="AG29592" s="1954"/>
    </row>
    <row r="29594" spans="4:33" s="304" customFormat="1" ht="15.75" customHeight="1">
      <c r="D29594" s="305"/>
      <c r="AG29594" s="1954"/>
    </row>
    <row r="29596" spans="4:33" s="304" customFormat="1" ht="15.75" customHeight="1">
      <c r="D29596" s="305"/>
      <c r="AG29596" s="1954"/>
    </row>
    <row r="29598" spans="4:33" s="304" customFormat="1" ht="15.75" customHeight="1">
      <c r="D29598" s="305"/>
      <c r="AG29598" s="1954"/>
    </row>
    <row r="29600" spans="4:33" s="304" customFormat="1" ht="15.75" customHeight="1">
      <c r="D29600" s="305"/>
      <c r="AG29600" s="1954"/>
    </row>
    <row r="29602" spans="4:33" s="304" customFormat="1" ht="15.75" customHeight="1">
      <c r="D29602" s="305"/>
      <c r="AG29602" s="1954"/>
    </row>
    <row r="29604" spans="4:33" s="304" customFormat="1" ht="15.75" customHeight="1">
      <c r="D29604" s="305"/>
      <c r="AG29604" s="1954"/>
    </row>
    <row r="29606" spans="4:33" s="304" customFormat="1" ht="15.75" customHeight="1">
      <c r="D29606" s="305"/>
      <c r="AG29606" s="1954"/>
    </row>
    <row r="29608" spans="4:33" s="304" customFormat="1" ht="15.75" customHeight="1">
      <c r="D29608" s="305"/>
      <c r="AG29608" s="1954"/>
    </row>
    <row r="29610" spans="4:33" s="304" customFormat="1" ht="15.75" customHeight="1">
      <c r="D29610" s="305"/>
      <c r="AG29610" s="1954"/>
    </row>
    <row r="29612" spans="4:33" s="304" customFormat="1" ht="15.75" customHeight="1">
      <c r="D29612" s="305"/>
      <c r="AG29612" s="1954"/>
    </row>
    <row r="29614" spans="4:33" s="304" customFormat="1" ht="15.75" customHeight="1">
      <c r="D29614" s="305"/>
      <c r="AG29614" s="1954"/>
    </row>
    <row r="29616" spans="4:33" s="304" customFormat="1" ht="15.75" customHeight="1">
      <c r="D29616" s="305"/>
      <c r="AG29616" s="1954"/>
    </row>
    <row r="29618" spans="4:33" s="304" customFormat="1" ht="15.75" customHeight="1">
      <c r="D29618" s="305"/>
      <c r="AG29618" s="1954"/>
    </row>
    <row r="29620" spans="4:33" s="304" customFormat="1" ht="15.75" customHeight="1">
      <c r="D29620" s="305"/>
      <c r="AG29620" s="1954"/>
    </row>
    <row r="29622" spans="4:33" s="304" customFormat="1" ht="15.75" customHeight="1">
      <c r="D29622" s="305"/>
      <c r="AG29622" s="1954"/>
    </row>
    <row r="29624" spans="4:33" s="304" customFormat="1" ht="15.75" customHeight="1">
      <c r="D29624" s="305"/>
      <c r="AG29624" s="1954"/>
    </row>
    <row r="29626" spans="4:33" s="304" customFormat="1" ht="15.75" customHeight="1">
      <c r="D29626" s="305"/>
      <c r="AG29626" s="1954"/>
    </row>
    <row r="29628" spans="4:33" s="304" customFormat="1" ht="15.75" customHeight="1">
      <c r="D29628" s="305"/>
      <c r="AG29628" s="1954"/>
    </row>
    <row r="29630" spans="4:33" s="304" customFormat="1" ht="15.75" customHeight="1">
      <c r="D29630" s="305"/>
      <c r="AG29630" s="1954"/>
    </row>
    <row r="29632" spans="4:33" s="304" customFormat="1" ht="15.75" customHeight="1">
      <c r="D29632" s="305"/>
      <c r="AG29632" s="1954"/>
    </row>
    <row r="29634" spans="4:33" s="304" customFormat="1" ht="15.75" customHeight="1">
      <c r="D29634" s="305"/>
      <c r="AG29634" s="1954"/>
    </row>
    <row r="29636" spans="4:33" s="304" customFormat="1" ht="15.75" customHeight="1">
      <c r="D29636" s="305"/>
      <c r="AG29636" s="1954"/>
    </row>
    <row r="29638" spans="4:33" s="304" customFormat="1" ht="15.75" customHeight="1">
      <c r="D29638" s="305"/>
      <c r="AG29638" s="1954"/>
    </row>
    <row r="29640" spans="4:33" s="304" customFormat="1" ht="15.75" customHeight="1">
      <c r="D29640" s="305"/>
      <c r="AG29640" s="1954"/>
    </row>
    <row r="29642" spans="4:33" s="304" customFormat="1" ht="15.75" customHeight="1">
      <c r="D29642" s="305"/>
      <c r="AG29642" s="1954"/>
    </row>
    <row r="29644" spans="4:33" s="304" customFormat="1" ht="15.75" customHeight="1">
      <c r="D29644" s="305"/>
      <c r="AG29644" s="1954"/>
    </row>
    <row r="29646" spans="4:33" s="304" customFormat="1" ht="15.75" customHeight="1">
      <c r="D29646" s="305"/>
      <c r="AG29646" s="1954"/>
    </row>
    <row r="29648" spans="4:33" s="304" customFormat="1" ht="15.75" customHeight="1">
      <c r="D29648" s="305"/>
      <c r="AG29648" s="1954"/>
    </row>
    <row r="29650" spans="4:33" s="304" customFormat="1" ht="15.75" customHeight="1">
      <c r="D29650" s="305"/>
      <c r="AG29650" s="1954"/>
    </row>
    <row r="29652" spans="4:33" s="304" customFormat="1" ht="15.75" customHeight="1">
      <c r="D29652" s="305"/>
      <c r="AG29652" s="1954"/>
    </row>
    <row r="29654" spans="4:33" s="304" customFormat="1" ht="15.75" customHeight="1">
      <c r="D29654" s="305"/>
      <c r="AG29654" s="1954"/>
    </row>
    <row r="29656" spans="4:33" s="304" customFormat="1" ht="15.75" customHeight="1">
      <c r="D29656" s="305"/>
      <c r="AG29656" s="1954"/>
    </row>
    <row r="29658" spans="4:33" s="304" customFormat="1" ht="15.75" customHeight="1">
      <c r="D29658" s="305"/>
      <c r="AG29658" s="1954"/>
    </row>
    <row r="29660" spans="4:33" s="304" customFormat="1" ht="15.75" customHeight="1">
      <c r="D29660" s="305"/>
      <c r="AG29660" s="1954"/>
    </row>
    <row r="29662" spans="4:33" s="304" customFormat="1" ht="15.75" customHeight="1">
      <c r="D29662" s="305"/>
      <c r="AG29662" s="1954"/>
    </row>
    <row r="29664" spans="4:33" s="304" customFormat="1" ht="15.75" customHeight="1">
      <c r="D29664" s="305"/>
      <c r="AG29664" s="1954"/>
    </row>
    <row r="29666" spans="4:33" s="304" customFormat="1" ht="15.75" customHeight="1">
      <c r="D29666" s="305"/>
      <c r="AG29666" s="1954"/>
    </row>
    <row r="29668" spans="4:33" s="304" customFormat="1" ht="15.75" customHeight="1">
      <c r="D29668" s="305"/>
      <c r="AG29668" s="1954"/>
    </row>
    <row r="29670" spans="4:33" s="304" customFormat="1" ht="15.75" customHeight="1">
      <c r="D29670" s="305"/>
      <c r="AG29670" s="1954"/>
    </row>
    <row r="29672" spans="4:33" s="304" customFormat="1" ht="15.75" customHeight="1">
      <c r="D29672" s="305"/>
      <c r="AG29672" s="1954"/>
    </row>
    <row r="29674" spans="4:33" s="304" customFormat="1" ht="15.75" customHeight="1">
      <c r="D29674" s="305"/>
      <c r="AG29674" s="1954"/>
    </row>
    <row r="29676" spans="4:33" s="304" customFormat="1" ht="15.75" customHeight="1">
      <c r="D29676" s="305"/>
      <c r="AG29676" s="1954"/>
    </row>
    <row r="29678" spans="4:33" s="304" customFormat="1" ht="15.75" customHeight="1">
      <c r="D29678" s="305"/>
      <c r="AG29678" s="1954"/>
    </row>
    <row r="29680" spans="4:33" s="304" customFormat="1" ht="15.75" customHeight="1">
      <c r="D29680" s="305"/>
      <c r="AG29680" s="1954"/>
    </row>
    <row r="29682" spans="4:33" s="304" customFormat="1" ht="15.75" customHeight="1">
      <c r="D29682" s="305"/>
      <c r="AG29682" s="1954"/>
    </row>
    <row r="29684" spans="4:33" s="304" customFormat="1" ht="15.75" customHeight="1">
      <c r="D29684" s="305"/>
      <c r="AG29684" s="1954"/>
    </row>
    <row r="29686" spans="4:33" s="304" customFormat="1" ht="15.75" customHeight="1">
      <c r="D29686" s="305"/>
      <c r="AG29686" s="1954"/>
    </row>
    <row r="29688" spans="4:33" s="304" customFormat="1" ht="15.75" customHeight="1">
      <c r="D29688" s="305"/>
      <c r="AG29688" s="1954"/>
    </row>
    <row r="29690" spans="4:33" s="304" customFormat="1" ht="15.75" customHeight="1">
      <c r="D29690" s="305"/>
      <c r="AG29690" s="1954"/>
    </row>
    <row r="29692" spans="4:33" s="304" customFormat="1" ht="15.75" customHeight="1">
      <c r="D29692" s="305"/>
      <c r="AG29692" s="1954"/>
    </row>
    <row r="29694" spans="4:33" s="304" customFormat="1" ht="15.75" customHeight="1">
      <c r="D29694" s="305"/>
      <c r="AG29694" s="1954"/>
    </row>
    <row r="29696" spans="4:33" s="304" customFormat="1" ht="15.75" customHeight="1">
      <c r="D29696" s="305"/>
      <c r="AG29696" s="1954"/>
    </row>
    <row r="29698" spans="4:33" s="304" customFormat="1" ht="15.75" customHeight="1">
      <c r="D29698" s="305"/>
      <c r="AG29698" s="1954"/>
    </row>
    <row r="29700" spans="4:33" s="304" customFormat="1" ht="15.75" customHeight="1">
      <c r="D29700" s="305"/>
      <c r="AG29700" s="1954"/>
    </row>
    <row r="29702" spans="4:33" s="304" customFormat="1" ht="15.75" customHeight="1">
      <c r="D29702" s="305"/>
      <c r="AG29702" s="1954"/>
    </row>
    <row r="29704" spans="4:33" s="304" customFormat="1" ht="15.75" customHeight="1">
      <c r="D29704" s="305"/>
      <c r="AG29704" s="1954"/>
    </row>
    <row r="29706" spans="4:33" s="304" customFormat="1" ht="15.75" customHeight="1">
      <c r="D29706" s="305"/>
      <c r="AG29706" s="1954"/>
    </row>
    <row r="29708" spans="4:33" s="304" customFormat="1" ht="15.75" customHeight="1">
      <c r="D29708" s="305"/>
      <c r="AG29708" s="1954"/>
    </row>
    <row r="29710" spans="4:33" s="304" customFormat="1" ht="15.75" customHeight="1">
      <c r="D29710" s="305"/>
      <c r="AG29710" s="1954"/>
    </row>
    <row r="29712" spans="4:33" s="304" customFormat="1" ht="15.75" customHeight="1">
      <c r="D29712" s="305"/>
      <c r="AG29712" s="1954"/>
    </row>
    <row r="29714" spans="4:33" s="304" customFormat="1" ht="15.75" customHeight="1">
      <c r="D29714" s="305"/>
      <c r="AG29714" s="1954"/>
    </row>
    <row r="29716" spans="4:33" s="304" customFormat="1" ht="15.75" customHeight="1">
      <c r="D29716" s="305"/>
      <c r="AG29716" s="1954"/>
    </row>
    <row r="29718" spans="4:33" s="304" customFormat="1" ht="15.75" customHeight="1">
      <c r="D29718" s="305"/>
      <c r="AG29718" s="1954"/>
    </row>
    <row r="29720" spans="4:33" s="304" customFormat="1" ht="15.75" customHeight="1">
      <c r="D29720" s="305"/>
      <c r="AG29720" s="1954"/>
    </row>
    <row r="29722" spans="4:33" s="304" customFormat="1" ht="15.75" customHeight="1">
      <c r="D29722" s="305"/>
      <c r="AG29722" s="1954"/>
    </row>
    <row r="29724" spans="4:33" s="304" customFormat="1" ht="15.75" customHeight="1">
      <c r="D29724" s="305"/>
      <c r="AG29724" s="1954"/>
    </row>
    <row r="29726" spans="4:33" s="304" customFormat="1" ht="15.75" customHeight="1">
      <c r="D29726" s="305"/>
      <c r="AG29726" s="1954"/>
    </row>
    <row r="29728" spans="4:33" s="304" customFormat="1" ht="15.75" customHeight="1">
      <c r="D29728" s="305"/>
      <c r="AG29728" s="1954"/>
    </row>
    <row r="29730" spans="4:33" s="304" customFormat="1" ht="15.75" customHeight="1">
      <c r="D29730" s="305"/>
      <c r="AG29730" s="1954"/>
    </row>
    <row r="29732" spans="4:33" s="304" customFormat="1" ht="15.75" customHeight="1">
      <c r="D29732" s="305"/>
      <c r="AG29732" s="1954"/>
    </row>
    <row r="29734" spans="4:33" s="304" customFormat="1" ht="15.75" customHeight="1">
      <c r="D29734" s="305"/>
      <c r="AG29734" s="1954"/>
    </row>
    <row r="29736" spans="4:33" s="304" customFormat="1" ht="15.75" customHeight="1">
      <c r="D29736" s="305"/>
      <c r="AG29736" s="1954"/>
    </row>
    <row r="29738" spans="4:33" s="304" customFormat="1" ht="15.75" customHeight="1">
      <c r="D29738" s="305"/>
      <c r="AG29738" s="1954"/>
    </row>
    <row r="29740" spans="4:33" s="304" customFormat="1" ht="15.75" customHeight="1">
      <c r="D29740" s="305"/>
      <c r="AG29740" s="1954"/>
    </row>
    <row r="29742" spans="4:33" s="304" customFormat="1" ht="15.75" customHeight="1">
      <c r="D29742" s="305"/>
      <c r="AG29742" s="1954"/>
    </row>
    <row r="29744" spans="4:33" s="304" customFormat="1" ht="15.75" customHeight="1">
      <c r="D29744" s="305"/>
      <c r="AG29744" s="1954"/>
    </row>
    <row r="29746" spans="4:33" s="304" customFormat="1" ht="15.75" customHeight="1">
      <c r="D29746" s="305"/>
      <c r="AG29746" s="1954"/>
    </row>
    <row r="29748" spans="4:33" s="304" customFormat="1" ht="15.75" customHeight="1">
      <c r="D29748" s="305"/>
      <c r="AG29748" s="1954"/>
    </row>
    <row r="29750" spans="4:33" s="304" customFormat="1" ht="15.75" customHeight="1">
      <c r="D29750" s="305"/>
      <c r="AG29750" s="1954"/>
    </row>
    <row r="29752" spans="4:33" s="304" customFormat="1" ht="15.75" customHeight="1">
      <c r="D29752" s="305"/>
      <c r="AG29752" s="1954"/>
    </row>
    <row r="29754" spans="4:33" s="304" customFormat="1" ht="15.75" customHeight="1">
      <c r="D29754" s="305"/>
      <c r="AG29754" s="1954"/>
    </row>
    <row r="29756" spans="4:33" s="304" customFormat="1" ht="15.75" customHeight="1">
      <c r="D29756" s="305"/>
      <c r="AG29756" s="1954"/>
    </row>
    <row r="29758" spans="4:33" s="304" customFormat="1" ht="15.75" customHeight="1">
      <c r="D29758" s="305"/>
      <c r="AG29758" s="1954"/>
    </row>
    <row r="29760" spans="4:33" s="304" customFormat="1" ht="15.75" customHeight="1">
      <c r="D29760" s="305"/>
      <c r="AG29760" s="1954"/>
    </row>
    <row r="29762" spans="4:33" s="304" customFormat="1" ht="15.75" customHeight="1">
      <c r="D29762" s="305"/>
      <c r="AG29762" s="1954"/>
    </row>
    <row r="29764" spans="4:33" s="304" customFormat="1" ht="15.75" customHeight="1">
      <c r="D29764" s="305"/>
      <c r="AG29764" s="1954"/>
    </row>
    <row r="29766" spans="4:33" s="304" customFormat="1" ht="15.75" customHeight="1">
      <c r="D29766" s="305"/>
      <c r="AG29766" s="1954"/>
    </row>
    <row r="29768" spans="4:33" s="304" customFormat="1" ht="15.75" customHeight="1">
      <c r="D29768" s="305"/>
      <c r="AG29768" s="1954"/>
    </row>
    <row r="29770" spans="4:33" s="304" customFormat="1" ht="15.75" customHeight="1">
      <c r="D29770" s="305"/>
      <c r="AG29770" s="1954"/>
    </row>
    <row r="29772" spans="4:33" s="304" customFormat="1" ht="15.75" customHeight="1">
      <c r="D29772" s="305"/>
      <c r="AG29772" s="1954"/>
    </row>
    <row r="29774" spans="4:33" s="304" customFormat="1" ht="15.75" customHeight="1">
      <c r="D29774" s="305"/>
      <c r="AG29774" s="1954"/>
    </row>
    <row r="29776" spans="4:33" s="304" customFormat="1" ht="15.75" customHeight="1">
      <c r="D29776" s="305"/>
      <c r="AG29776" s="1954"/>
    </row>
    <row r="29778" spans="4:33" s="304" customFormat="1" ht="15.75" customHeight="1">
      <c r="D29778" s="305"/>
      <c r="AG29778" s="1954"/>
    </row>
    <row r="29780" spans="4:33" s="304" customFormat="1" ht="15.75" customHeight="1">
      <c r="D29780" s="305"/>
      <c r="AG29780" s="1954"/>
    </row>
    <row r="29782" spans="4:33" s="304" customFormat="1" ht="15.75" customHeight="1">
      <c r="D29782" s="305"/>
      <c r="AG29782" s="1954"/>
    </row>
    <row r="29784" spans="4:33" s="304" customFormat="1" ht="15.75" customHeight="1">
      <c r="D29784" s="305"/>
      <c r="AG29784" s="1954"/>
    </row>
    <row r="29786" spans="4:33" s="304" customFormat="1" ht="15.75" customHeight="1">
      <c r="D29786" s="305"/>
      <c r="AG29786" s="1954"/>
    </row>
    <row r="29788" spans="4:33" s="304" customFormat="1" ht="15.75" customHeight="1">
      <c r="D29788" s="305"/>
      <c r="AG29788" s="1954"/>
    </row>
    <row r="29790" spans="4:33" s="304" customFormat="1" ht="15.75" customHeight="1">
      <c r="D29790" s="305"/>
      <c r="AG29790" s="1954"/>
    </row>
    <row r="29792" spans="4:33" s="304" customFormat="1" ht="15.75" customHeight="1">
      <c r="D29792" s="305"/>
      <c r="AG29792" s="1954"/>
    </row>
    <row r="29794" spans="4:33" s="304" customFormat="1" ht="15.75" customHeight="1">
      <c r="D29794" s="305"/>
      <c r="AG29794" s="1954"/>
    </row>
    <row r="29796" spans="4:33" s="304" customFormat="1" ht="15.75" customHeight="1">
      <c r="D29796" s="305"/>
      <c r="AG29796" s="1954"/>
    </row>
    <row r="29798" spans="4:33" s="304" customFormat="1" ht="15.75" customHeight="1">
      <c r="D29798" s="305"/>
      <c r="AG29798" s="1954"/>
    </row>
    <row r="29800" spans="4:33" s="304" customFormat="1" ht="15.75" customHeight="1">
      <c r="D29800" s="305"/>
      <c r="AG29800" s="1954"/>
    </row>
    <row r="29802" spans="4:33" s="304" customFormat="1" ht="15.75" customHeight="1">
      <c r="D29802" s="305"/>
      <c r="AG29802" s="1954"/>
    </row>
    <row r="29804" spans="4:33" s="304" customFormat="1" ht="15.75" customHeight="1">
      <c r="D29804" s="305"/>
      <c r="AG29804" s="1954"/>
    </row>
    <row r="29806" spans="4:33" s="304" customFormat="1" ht="15.75" customHeight="1">
      <c r="D29806" s="305"/>
      <c r="AG29806" s="1954"/>
    </row>
    <row r="29808" spans="4:33" s="304" customFormat="1" ht="15.75" customHeight="1">
      <c r="D29808" s="305"/>
      <c r="AG29808" s="1954"/>
    </row>
    <row r="29810" spans="4:33" s="304" customFormat="1" ht="15.75" customHeight="1">
      <c r="D29810" s="305"/>
      <c r="AG29810" s="1954"/>
    </row>
    <row r="29812" spans="4:33" s="304" customFormat="1" ht="15.75" customHeight="1">
      <c r="D29812" s="305"/>
      <c r="AG29812" s="1954"/>
    </row>
    <row r="29814" spans="4:33" s="304" customFormat="1" ht="15.75" customHeight="1">
      <c r="D29814" s="305"/>
      <c r="AG29814" s="1954"/>
    </row>
    <row r="29816" spans="4:33" s="304" customFormat="1" ht="15.75" customHeight="1">
      <c r="D29816" s="305"/>
      <c r="AG29816" s="1954"/>
    </row>
    <row r="29818" spans="4:33" s="304" customFormat="1" ht="15.75" customHeight="1">
      <c r="D29818" s="305"/>
      <c r="AG29818" s="1954"/>
    </row>
    <row r="29820" spans="4:33" s="304" customFormat="1" ht="15.75" customHeight="1">
      <c r="D29820" s="305"/>
      <c r="AG29820" s="1954"/>
    </row>
    <row r="29822" spans="4:33" s="304" customFormat="1" ht="15.75" customHeight="1">
      <c r="D29822" s="305"/>
      <c r="AG29822" s="1954"/>
    </row>
    <row r="29824" spans="4:33" s="304" customFormat="1" ht="15.75" customHeight="1">
      <c r="D29824" s="305"/>
      <c r="AG29824" s="1954"/>
    </row>
    <row r="29826" spans="4:33" s="304" customFormat="1" ht="15.75" customHeight="1">
      <c r="D29826" s="305"/>
      <c r="AG29826" s="1954"/>
    </row>
    <row r="29828" spans="4:33" s="304" customFormat="1" ht="15.75" customHeight="1">
      <c r="D29828" s="305"/>
      <c r="AG29828" s="1954"/>
    </row>
    <row r="29830" spans="4:33" s="304" customFormat="1" ht="15.75" customHeight="1">
      <c r="D29830" s="305"/>
      <c r="AG29830" s="1954"/>
    </row>
    <row r="29832" spans="4:33" s="304" customFormat="1" ht="15.75" customHeight="1">
      <c r="D29832" s="305"/>
      <c r="AG29832" s="1954"/>
    </row>
    <row r="29834" spans="4:33" s="304" customFormat="1" ht="15.75" customHeight="1">
      <c r="D29834" s="305"/>
      <c r="AG29834" s="1954"/>
    </row>
    <row r="29836" spans="4:33" s="304" customFormat="1" ht="15.75" customHeight="1">
      <c r="D29836" s="305"/>
      <c r="AG29836" s="1954"/>
    </row>
    <row r="29838" spans="4:33" s="304" customFormat="1" ht="15.75" customHeight="1">
      <c r="D29838" s="305"/>
      <c r="AG29838" s="1954"/>
    </row>
    <row r="29840" spans="4:33" s="304" customFormat="1" ht="15.75" customHeight="1">
      <c r="D29840" s="305"/>
      <c r="AG29840" s="1954"/>
    </row>
    <row r="29842" spans="4:33" s="304" customFormat="1" ht="15.75" customHeight="1">
      <c r="D29842" s="305"/>
      <c r="AG29842" s="1954"/>
    </row>
    <row r="29844" spans="4:33" s="304" customFormat="1" ht="15.75" customHeight="1">
      <c r="D29844" s="305"/>
      <c r="AG29844" s="1954"/>
    </row>
    <row r="29846" spans="4:33" s="304" customFormat="1" ht="15.75" customHeight="1">
      <c r="D29846" s="305"/>
      <c r="AG29846" s="1954"/>
    </row>
    <row r="29848" spans="4:33" s="304" customFormat="1" ht="15.75" customHeight="1">
      <c r="D29848" s="305"/>
      <c r="AG29848" s="1954"/>
    </row>
    <row r="29850" spans="4:33" s="304" customFormat="1" ht="15.75" customHeight="1">
      <c r="D29850" s="305"/>
      <c r="AG29850" s="1954"/>
    </row>
    <row r="29852" spans="4:33" s="304" customFormat="1" ht="15.75" customHeight="1">
      <c r="D29852" s="305"/>
      <c r="AG29852" s="1954"/>
    </row>
    <row r="29854" spans="4:33" s="304" customFormat="1" ht="15.75" customHeight="1">
      <c r="D29854" s="305"/>
      <c r="AG29854" s="1954"/>
    </row>
    <row r="29856" spans="4:33" s="304" customFormat="1" ht="15.75" customHeight="1">
      <c r="D29856" s="305"/>
      <c r="AG29856" s="1954"/>
    </row>
    <row r="29858" spans="4:33" s="304" customFormat="1" ht="15.75" customHeight="1">
      <c r="D29858" s="305"/>
      <c r="AG29858" s="1954"/>
    </row>
    <row r="29860" spans="4:33" s="304" customFormat="1" ht="15.75" customHeight="1">
      <c r="D29860" s="305"/>
      <c r="AG29860" s="1954"/>
    </row>
    <row r="29862" spans="4:33" s="304" customFormat="1" ht="15.75" customHeight="1">
      <c r="D29862" s="305"/>
      <c r="AG29862" s="1954"/>
    </row>
    <row r="29864" spans="4:33" s="304" customFormat="1" ht="15.75" customHeight="1">
      <c r="D29864" s="305"/>
      <c r="AG29864" s="1954"/>
    </row>
    <row r="29866" spans="4:33" s="304" customFormat="1" ht="15.75" customHeight="1">
      <c r="D29866" s="305"/>
      <c r="AG29866" s="1954"/>
    </row>
    <row r="29868" spans="4:33" s="304" customFormat="1" ht="15.75" customHeight="1">
      <c r="D29868" s="305"/>
      <c r="AG29868" s="1954"/>
    </row>
    <row r="29870" spans="4:33" s="304" customFormat="1" ht="15.75" customHeight="1">
      <c r="D29870" s="305"/>
      <c r="AG29870" s="1954"/>
    </row>
    <row r="29872" spans="4:33" s="304" customFormat="1" ht="15.75" customHeight="1">
      <c r="D29872" s="305"/>
      <c r="AG29872" s="1954"/>
    </row>
    <row r="29874" spans="4:33" s="304" customFormat="1" ht="15.75" customHeight="1">
      <c r="D29874" s="305"/>
      <c r="AG29874" s="1954"/>
    </row>
    <row r="29876" spans="4:33" s="304" customFormat="1" ht="15.75" customHeight="1">
      <c r="D29876" s="305"/>
      <c r="AG29876" s="1954"/>
    </row>
    <row r="29878" spans="4:33" s="304" customFormat="1" ht="15.75" customHeight="1">
      <c r="D29878" s="305"/>
      <c r="AG29878" s="1954"/>
    </row>
    <row r="29880" spans="4:33" s="304" customFormat="1" ht="15.75" customHeight="1">
      <c r="D29880" s="305"/>
      <c r="AG29880" s="1954"/>
    </row>
    <row r="29882" spans="4:33" s="304" customFormat="1" ht="15.75" customHeight="1">
      <c r="D29882" s="305"/>
      <c r="AG29882" s="1954"/>
    </row>
    <row r="29884" spans="4:33" s="304" customFormat="1" ht="15.75" customHeight="1">
      <c r="D29884" s="305"/>
      <c r="AG29884" s="1954"/>
    </row>
    <row r="29886" spans="4:33" s="304" customFormat="1" ht="15.75" customHeight="1">
      <c r="D29886" s="305"/>
      <c r="AG29886" s="1954"/>
    </row>
    <row r="29888" spans="4:33" s="304" customFormat="1" ht="15.75" customHeight="1">
      <c r="D29888" s="305"/>
      <c r="AG29888" s="1954"/>
    </row>
    <row r="29890" spans="4:33" s="304" customFormat="1" ht="15.75" customHeight="1">
      <c r="D29890" s="305"/>
      <c r="AG29890" s="1954"/>
    </row>
    <row r="29892" spans="4:33" s="304" customFormat="1" ht="15.75" customHeight="1">
      <c r="D29892" s="305"/>
      <c r="AG29892" s="1954"/>
    </row>
    <row r="29894" spans="4:33" s="304" customFormat="1" ht="15.75" customHeight="1">
      <c r="D29894" s="305"/>
      <c r="AG29894" s="1954"/>
    </row>
    <row r="29896" spans="4:33" s="304" customFormat="1" ht="15.75" customHeight="1">
      <c r="D29896" s="305"/>
      <c r="AG29896" s="1954"/>
    </row>
    <row r="29898" spans="4:33" s="304" customFormat="1" ht="15.75" customHeight="1">
      <c r="D29898" s="305"/>
      <c r="AG29898" s="1954"/>
    </row>
    <row r="29900" spans="4:33" s="304" customFormat="1" ht="15.75" customHeight="1">
      <c r="D29900" s="305"/>
      <c r="AG29900" s="1954"/>
    </row>
    <row r="29902" spans="4:33" s="304" customFormat="1" ht="15.75" customHeight="1">
      <c r="D29902" s="305"/>
      <c r="AG29902" s="1954"/>
    </row>
    <row r="29904" spans="4:33" s="304" customFormat="1" ht="15.75" customHeight="1">
      <c r="D29904" s="305"/>
      <c r="AG29904" s="1954"/>
    </row>
    <row r="29906" spans="4:33" s="304" customFormat="1" ht="15.75" customHeight="1">
      <c r="D29906" s="305"/>
      <c r="AG29906" s="1954"/>
    </row>
    <row r="29908" spans="4:33" s="304" customFormat="1" ht="15.75" customHeight="1">
      <c r="D29908" s="305"/>
      <c r="AG29908" s="1954"/>
    </row>
    <row r="29910" spans="4:33" s="304" customFormat="1" ht="15.75" customHeight="1">
      <c r="D29910" s="305"/>
      <c r="AG29910" s="1954"/>
    </row>
    <row r="29912" spans="4:33" s="304" customFormat="1" ht="15.75" customHeight="1">
      <c r="D29912" s="305"/>
      <c r="AG29912" s="1954"/>
    </row>
    <row r="29914" spans="4:33" s="304" customFormat="1" ht="15.75" customHeight="1">
      <c r="D29914" s="305"/>
      <c r="AG29914" s="1954"/>
    </row>
    <row r="29916" spans="4:33" s="304" customFormat="1" ht="15.75" customHeight="1">
      <c r="D29916" s="305"/>
      <c r="AG29916" s="1954"/>
    </row>
    <row r="29918" spans="4:33" s="304" customFormat="1" ht="15.75" customHeight="1">
      <c r="D29918" s="305"/>
      <c r="AG29918" s="1954"/>
    </row>
    <row r="29920" spans="4:33" s="304" customFormat="1" ht="15.75" customHeight="1">
      <c r="D29920" s="305"/>
      <c r="AG29920" s="1954"/>
    </row>
    <row r="29922" spans="4:33" s="304" customFormat="1" ht="15.75" customHeight="1">
      <c r="D29922" s="305"/>
      <c r="AG29922" s="1954"/>
    </row>
    <row r="29924" spans="4:33" s="304" customFormat="1" ht="15.75" customHeight="1">
      <c r="D29924" s="305"/>
      <c r="AG29924" s="1954"/>
    </row>
    <row r="29926" spans="4:33" s="304" customFormat="1" ht="15.75" customHeight="1">
      <c r="D29926" s="305"/>
      <c r="AG29926" s="1954"/>
    </row>
    <row r="29928" spans="4:33" s="304" customFormat="1" ht="15.75" customHeight="1">
      <c r="D29928" s="305"/>
      <c r="AG29928" s="1954"/>
    </row>
    <row r="29930" spans="4:33" s="304" customFormat="1" ht="15.75" customHeight="1">
      <c r="D29930" s="305"/>
      <c r="AG29930" s="1954"/>
    </row>
    <row r="29932" spans="4:33" s="304" customFormat="1" ht="15.75" customHeight="1">
      <c r="D29932" s="305"/>
      <c r="AG29932" s="1954"/>
    </row>
    <row r="29934" spans="4:33" s="304" customFormat="1" ht="15.75" customHeight="1">
      <c r="D29934" s="305"/>
      <c r="AG29934" s="1954"/>
    </row>
    <row r="29936" spans="4:33" s="304" customFormat="1" ht="15.75" customHeight="1">
      <c r="D29936" s="305"/>
      <c r="AG29936" s="1954"/>
    </row>
    <row r="29938" spans="4:33" s="304" customFormat="1" ht="15.75" customHeight="1">
      <c r="D29938" s="305"/>
      <c r="AG29938" s="1954"/>
    </row>
    <row r="29940" spans="4:33" s="304" customFormat="1" ht="15.75" customHeight="1">
      <c r="D29940" s="305"/>
      <c r="AG29940" s="1954"/>
    </row>
    <row r="29942" spans="4:33" s="304" customFormat="1" ht="15.75" customHeight="1">
      <c r="D29942" s="305"/>
      <c r="AG29942" s="1954"/>
    </row>
    <row r="29944" spans="4:33" s="304" customFormat="1" ht="15.75" customHeight="1">
      <c r="D29944" s="305"/>
      <c r="AG29944" s="1954"/>
    </row>
    <row r="29946" spans="4:33" s="304" customFormat="1" ht="15.75" customHeight="1">
      <c r="D29946" s="305"/>
      <c r="AG29946" s="1954"/>
    </row>
    <row r="29948" spans="4:33" s="304" customFormat="1" ht="15.75" customHeight="1">
      <c r="D29948" s="305"/>
      <c r="AG29948" s="1954"/>
    </row>
    <row r="29950" spans="4:33" s="304" customFormat="1" ht="15.75" customHeight="1">
      <c r="D29950" s="305"/>
      <c r="AG29950" s="1954"/>
    </row>
    <row r="29952" spans="4:33" s="304" customFormat="1" ht="15.75" customHeight="1">
      <c r="D29952" s="305"/>
      <c r="AG29952" s="1954"/>
    </row>
    <row r="29954" spans="4:33" s="304" customFormat="1" ht="15.75" customHeight="1">
      <c r="D29954" s="305"/>
      <c r="AG29954" s="1954"/>
    </row>
    <row r="29956" spans="4:33" s="304" customFormat="1" ht="15.75" customHeight="1">
      <c r="D29956" s="305"/>
      <c r="AG29956" s="1954"/>
    </row>
    <row r="29958" spans="4:33" s="304" customFormat="1" ht="15.75" customHeight="1">
      <c r="D29958" s="305"/>
      <c r="AG29958" s="1954"/>
    </row>
    <row r="29960" spans="4:33" s="304" customFormat="1" ht="15.75" customHeight="1">
      <c r="D29960" s="305"/>
      <c r="AG29960" s="1954"/>
    </row>
    <row r="29962" spans="4:33" s="304" customFormat="1" ht="15.75" customHeight="1">
      <c r="D29962" s="305"/>
      <c r="AG29962" s="1954"/>
    </row>
    <row r="29964" spans="4:33" s="304" customFormat="1" ht="15.75" customHeight="1">
      <c r="D29964" s="305"/>
      <c r="AG29964" s="1954"/>
    </row>
    <row r="29966" spans="4:33" s="304" customFormat="1" ht="15.75" customHeight="1">
      <c r="D29966" s="305"/>
      <c r="AG29966" s="1954"/>
    </row>
    <row r="29968" spans="4:33" s="304" customFormat="1" ht="15.75" customHeight="1">
      <c r="D29968" s="305"/>
      <c r="AG29968" s="1954"/>
    </row>
    <row r="29970" spans="4:33" s="304" customFormat="1" ht="15.75" customHeight="1">
      <c r="D29970" s="305"/>
      <c r="AG29970" s="1954"/>
    </row>
    <row r="29972" spans="4:33" s="304" customFormat="1" ht="15.75" customHeight="1">
      <c r="D29972" s="305"/>
      <c r="AG29972" s="1954"/>
    </row>
    <row r="29974" spans="4:33" s="304" customFormat="1" ht="15.75" customHeight="1">
      <c r="D29974" s="305"/>
      <c r="AG29974" s="1954"/>
    </row>
    <row r="29976" spans="4:33" s="304" customFormat="1" ht="15.75" customHeight="1">
      <c r="D29976" s="305"/>
      <c r="AG29976" s="1954"/>
    </row>
    <row r="29978" spans="4:33" s="304" customFormat="1" ht="15.75" customHeight="1">
      <c r="D29978" s="305"/>
      <c r="AG29978" s="1954"/>
    </row>
    <row r="29980" spans="4:33" s="304" customFormat="1" ht="15.75" customHeight="1">
      <c r="D29980" s="305"/>
      <c r="AG29980" s="1954"/>
    </row>
    <row r="29982" spans="4:33" s="304" customFormat="1" ht="15.75" customHeight="1">
      <c r="D29982" s="305"/>
      <c r="AG29982" s="1954"/>
    </row>
    <row r="29984" spans="4:33" s="304" customFormat="1" ht="15.75" customHeight="1">
      <c r="D29984" s="305"/>
      <c r="AG29984" s="1954"/>
    </row>
    <row r="29986" spans="4:33" s="304" customFormat="1" ht="15.75" customHeight="1">
      <c r="D29986" s="305"/>
      <c r="AG29986" s="1954"/>
    </row>
    <row r="29988" spans="4:33" s="304" customFormat="1" ht="15.75" customHeight="1">
      <c r="D29988" s="305"/>
      <c r="AG29988" s="1954"/>
    </row>
    <row r="29990" spans="4:33" s="304" customFormat="1" ht="15.75" customHeight="1">
      <c r="D29990" s="305"/>
      <c r="AG29990" s="1954"/>
    </row>
    <row r="29992" spans="4:33" s="304" customFormat="1" ht="15.75" customHeight="1">
      <c r="D29992" s="305"/>
      <c r="AG29992" s="1954"/>
    </row>
    <row r="29994" spans="4:33" s="304" customFormat="1" ht="15.75" customHeight="1">
      <c r="D29994" s="305"/>
      <c r="AG29994" s="1954"/>
    </row>
    <row r="29996" spans="4:33" s="304" customFormat="1" ht="15.75" customHeight="1">
      <c r="D29996" s="305"/>
      <c r="AG29996" s="1954"/>
    </row>
    <row r="29998" spans="4:33" s="304" customFormat="1" ht="15.75" customHeight="1">
      <c r="D29998" s="305"/>
      <c r="AG29998" s="1954"/>
    </row>
    <row r="30000" spans="4:33" s="304" customFormat="1" ht="15.75" customHeight="1">
      <c r="D30000" s="305"/>
      <c r="AG30000" s="1954"/>
    </row>
    <row r="30002" spans="4:33" s="304" customFormat="1" ht="15.75" customHeight="1">
      <c r="D30002" s="305"/>
      <c r="AG30002" s="1954"/>
    </row>
    <row r="30004" spans="4:33" s="304" customFormat="1" ht="15.75" customHeight="1">
      <c r="D30004" s="305"/>
      <c r="AG30004" s="1954"/>
    </row>
    <row r="30006" spans="4:33" s="304" customFormat="1" ht="15.75" customHeight="1">
      <c r="D30006" s="305"/>
      <c r="AG30006" s="1954"/>
    </row>
    <row r="30008" spans="4:33" s="304" customFormat="1" ht="15.75" customHeight="1">
      <c r="D30008" s="305"/>
      <c r="AG30008" s="1954"/>
    </row>
    <row r="30010" spans="4:33" s="304" customFormat="1" ht="15.75" customHeight="1">
      <c r="D30010" s="305"/>
      <c r="AG30010" s="1954"/>
    </row>
    <row r="30012" spans="4:33" s="304" customFormat="1" ht="15.75" customHeight="1">
      <c r="D30012" s="305"/>
      <c r="AG30012" s="1954"/>
    </row>
    <row r="30014" spans="4:33" s="304" customFormat="1" ht="15.75" customHeight="1">
      <c r="D30014" s="305"/>
      <c r="AG30014" s="1954"/>
    </row>
    <row r="30016" spans="4:33" s="304" customFormat="1" ht="15.75" customHeight="1">
      <c r="D30016" s="305"/>
      <c r="AG30016" s="1954"/>
    </row>
    <row r="30018" spans="4:33" s="304" customFormat="1" ht="15.75" customHeight="1">
      <c r="D30018" s="305"/>
      <c r="AG30018" s="1954"/>
    </row>
    <row r="30020" spans="4:33" s="304" customFormat="1" ht="15.75" customHeight="1">
      <c r="D30020" s="305"/>
      <c r="AG30020" s="1954"/>
    </row>
    <row r="30022" spans="4:33" s="304" customFormat="1" ht="15.75" customHeight="1">
      <c r="D30022" s="305"/>
      <c r="AG30022" s="1954"/>
    </row>
    <row r="30024" spans="4:33" s="304" customFormat="1" ht="15.75" customHeight="1">
      <c r="D30024" s="305"/>
      <c r="AG30024" s="1954"/>
    </row>
    <row r="30026" spans="4:33" s="304" customFormat="1" ht="15.75" customHeight="1">
      <c r="D30026" s="305"/>
      <c r="AG30026" s="1954"/>
    </row>
    <row r="30028" spans="4:33" s="304" customFormat="1" ht="15.75" customHeight="1">
      <c r="D30028" s="305"/>
      <c r="AG30028" s="1954"/>
    </row>
    <row r="30030" spans="4:33" s="304" customFormat="1" ht="15.75" customHeight="1">
      <c r="D30030" s="305"/>
      <c r="AG30030" s="1954"/>
    </row>
    <row r="30032" spans="4:33" s="304" customFormat="1" ht="15.75" customHeight="1">
      <c r="D30032" s="305"/>
      <c r="AG30032" s="1954"/>
    </row>
    <row r="30034" spans="4:33" s="304" customFormat="1" ht="15.75" customHeight="1">
      <c r="D30034" s="305"/>
      <c r="AG30034" s="1954"/>
    </row>
    <row r="30036" spans="4:33" s="304" customFormat="1" ht="15.75" customHeight="1">
      <c r="D30036" s="305"/>
      <c r="AG30036" s="1954"/>
    </row>
    <row r="30038" spans="4:33" s="304" customFormat="1" ht="15.75" customHeight="1">
      <c r="D30038" s="305"/>
      <c r="AG30038" s="1954"/>
    </row>
    <row r="30040" spans="4:33" s="304" customFormat="1" ht="15.75" customHeight="1">
      <c r="D30040" s="305"/>
      <c r="AG30040" s="1954"/>
    </row>
    <row r="30042" spans="4:33" s="304" customFormat="1" ht="15.75" customHeight="1">
      <c r="D30042" s="305"/>
      <c r="AG30042" s="1954"/>
    </row>
    <row r="30044" spans="4:33" s="304" customFormat="1" ht="15.75" customHeight="1">
      <c r="D30044" s="305"/>
      <c r="AG30044" s="1954"/>
    </row>
    <row r="30046" spans="4:33" s="304" customFormat="1" ht="15.75" customHeight="1">
      <c r="D30046" s="305"/>
      <c r="AG30046" s="1954"/>
    </row>
    <row r="30048" spans="4:33" s="304" customFormat="1" ht="15.75" customHeight="1">
      <c r="D30048" s="305"/>
      <c r="AG30048" s="1954"/>
    </row>
    <row r="30050" spans="4:33" s="304" customFormat="1" ht="15.75" customHeight="1">
      <c r="D30050" s="305"/>
      <c r="AG30050" s="1954"/>
    </row>
    <row r="30052" spans="4:33" s="304" customFormat="1" ht="15.75" customHeight="1">
      <c r="D30052" s="305"/>
      <c r="AG30052" s="1954"/>
    </row>
    <row r="30054" spans="4:33" s="304" customFormat="1" ht="15.75" customHeight="1">
      <c r="D30054" s="305"/>
      <c r="AG30054" s="1954"/>
    </row>
    <row r="30056" spans="4:33" s="304" customFormat="1" ht="15.75" customHeight="1">
      <c r="D30056" s="305"/>
      <c r="AG30056" s="1954"/>
    </row>
    <row r="30058" spans="4:33" s="304" customFormat="1" ht="15.75" customHeight="1">
      <c r="D30058" s="305"/>
      <c r="AG30058" s="1954"/>
    </row>
    <row r="30060" spans="4:33" s="304" customFormat="1" ht="15.75" customHeight="1">
      <c r="D30060" s="305"/>
      <c r="AG30060" s="1954"/>
    </row>
    <row r="30062" spans="4:33" s="304" customFormat="1" ht="15.75" customHeight="1">
      <c r="D30062" s="305"/>
      <c r="AG30062" s="1954"/>
    </row>
    <row r="30064" spans="4:33" s="304" customFormat="1" ht="15.75" customHeight="1">
      <c r="D30064" s="305"/>
      <c r="AG30064" s="1954"/>
    </row>
    <row r="30066" spans="4:33" s="304" customFormat="1" ht="15.75" customHeight="1">
      <c r="D30066" s="305"/>
      <c r="AG30066" s="1954"/>
    </row>
    <row r="30068" spans="4:33" s="304" customFormat="1" ht="15.75" customHeight="1">
      <c r="D30068" s="305"/>
      <c r="AG30068" s="1954"/>
    </row>
    <row r="30070" spans="4:33" s="304" customFormat="1" ht="15.75" customHeight="1">
      <c r="D30070" s="305"/>
      <c r="AG30070" s="1954"/>
    </row>
    <row r="30072" spans="4:33" s="304" customFormat="1" ht="15.75" customHeight="1">
      <c r="D30072" s="305"/>
      <c r="AG30072" s="1954"/>
    </row>
    <row r="30074" spans="4:33" s="304" customFormat="1" ht="15.75" customHeight="1">
      <c r="D30074" s="305"/>
      <c r="AG30074" s="1954"/>
    </row>
    <row r="30076" spans="4:33" s="304" customFormat="1" ht="15.75" customHeight="1">
      <c r="D30076" s="305"/>
      <c r="AG30076" s="1954"/>
    </row>
    <row r="30078" spans="4:33" s="304" customFormat="1" ht="15.75" customHeight="1">
      <c r="D30078" s="305"/>
      <c r="AG30078" s="1954"/>
    </row>
    <row r="30080" spans="4:33" s="304" customFormat="1" ht="15.75" customHeight="1">
      <c r="D30080" s="305"/>
      <c r="AG30080" s="1954"/>
    </row>
    <row r="30082" spans="4:33" s="304" customFormat="1" ht="15.75" customHeight="1">
      <c r="D30082" s="305"/>
      <c r="AG30082" s="1954"/>
    </row>
    <row r="30084" spans="4:33" s="304" customFormat="1" ht="15.75" customHeight="1">
      <c r="D30084" s="305"/>
      <c r="AG30084" s="1954"/>
    </row>
    <row r="30086" spans="4:33" s="304" customFormat="1" ht="15.75" customHeight="1">
      <c r="D30086" s="305"/>
      <c r="AG30086" s="1954"/>
    </row>
    <row r="30088" spans="4:33" s="304" customFormat="1" ht="15.75" customHeight="1">
      <c r="D30088" s="305"/>
      <c r="AG30088" s="1954"/>
    </row>
    <row r="30090" spans="4:33" s="304" customFormat="1" ht="15.75" customHeight="1">
      <c r="D30090" s="305"/>
      <c r="AG30090" s="1954"/>
    </row>
    <row r="30092" spans="4:33" s="304" customFormat="1" ht="15.75" customHeight="1">
      <c r="D30092" s="305"/>
      <c r="AG30092" s="1954"/>
    </row>
    <row r="30094" spans="4:33" s="304" customFormat="1" ht="15.75" customHeight="1">
      <c r="D30094" s="305"/>
      <c r="AG30094" s="1954"/>
    </row>
    <row r="30096" spans="4:33" s="304" customFormat="1" ht="15.75" customHeight="1">
      <c r="D30096" s="305"/>
      <c r="AG30096" s="1954"/>
    </row>
    <row r="30098" spans="4:33" s="304" customFormat="1" ht="15.75" customHeight="1">
      <c r="D30098" s="305"/>
      <c r="AG30098" s="1954"/>
    </row>
    <row r="30100" spans="4:33" s="304" customFormat="1" ht="15.75" customHeight="1">
      <c r="D30100" s="305"/>
      <c r="AG30100" s="1954"/>
    </row>
    <row r="30102" spans="4:33" s="304" customFormat="1" ht="15.75" customHeight="1">
      <c r="D30102" s="305"/>
      <c r="AG30102" s="1954"/>
    </row>
    <row r="30104" spans="4:33" s="304" customFormat="1" ht="15.75" customHeight="1">
      <c r="D30104" s="305"/>
      <c r="AG30104" s="1954"/>
    </row>
    <row r="30106" spans="4:33" s="304" customFormat="1" ht="15.75" customHeight="1">
      <c r="D30106" s="305"/>
      <c r="AG30106" s="1954"/>
    </row>
    <row r="30108" spans="4:33" s="304" customFormat="1" ht="15.75" customHeight="1">
      <c r="D30108" s="305"/>
      <c r="AG30108" s="1954"/>
    </row>
    <row r="30110" spans="4:33" s="304" customFormat="1" ht="15.75" customHeight="1">
      <c r="D30110" s="305"/>
      <c r="AG30110" s="1954"/>
    </row>
    <row r="30112" spans="4:33" s="304" customFormat="1" ht="15.75" customHeight="1">
      <c r="D30112" s="305"/>
      <c r="AG30112" s="1954"/>
    </row>
    <row r="30114" spans="4:33" s="304" customFormat="1" ht="15.75" customHeight="1">
      <c r="D30114" s="305"/>
      <c r="AG30114" s="1954"/>
    </row>
    <row r="30116" spans="4:33" s="304" customFormat="1" ht="15.75" customHeight="1">
      <c r="D30116" s="305"/>
      <c r="AG30116" s="1954"/>
    </row>
    <row r="30118" spans="4:33" s="304" customFormat="1" ht="15.75" customHeight="1">
      <c r="D30118" s="305"/>
      <c r="AG30118" s="1954"/>
    </row>
    <row r="30120" spans="4:33" s="304" customFormat="1" ht="15.75" customHeight="1">
      <c r="D30120" s="305"/>
      <c r="AG30120" s="1954"/>
    </row>
    <row r="30122" spans="4:33" s="304" customFormat="1" ht="15.75" customHeight="1">
      <c r="D30122" s="305"/>
      <c r="AG30122" s="1954"/>
    </row>
    <row r="30124" spans="4:33" s="304" customFormat="1" ht="15.75" customHeight="1">
      <c r="D30124" s="305"/>
      <c r="AG30124" s="1954"/>
    </row>
    <row r="30126" spans="4:33" s="304" customFormat="1" ht="15.75" customHeight="1">
      <c r="D30126" s="305"/>
      <c r="AG30126" s="1954"/>
    </row>
    <row r="30128" spans="4:33" s="304" customFormat="1" ht="15.75" customHeight="1">
      <c r="D30128" s="305"/>
      <c r="AG30128" s="1954"/>
    </row>
    <row r="30130" spans="4:33" s="304" customFormat="1" ht="15.75" customHeight="1">
      <c r="D30130" s="305"/>
      <c r="AG30130" s="1954"/>
    </row>
    <row r="30132" spans="4:33" s="304" customFormat="1" ht="15.75" customHeight="1">
      <c r="D30132" s="305"/>
      <c r="AG30132" s="1954"/>
    </row>
    <row r="30134" spans="4:33" s="304" customFormat="1" ht="15.75" customHeight="1">
      <c r="D30134" s="305"/>
      <c r="AG30134" s="1954"/>
    </row>
    <row r="30136" spans="4:33" s="304" customFormat="1" ht="15.75" customHeight="1">
      <c r="D30136" s="305"/>
      <c r="AG30136" s="1954"/>
    </row>
    <row r="30138" spans="4:33" s="304" customFormat="1" ht="15.75" customHeight="1">
      <c r="D30138" s="305"/>
      <c r="AG30138" s="1954"/>
    </row>
    <row r="30140" spans="4:33" s="304" customFormat="1" ht="15.75" customHeight="1">
      <c r="D30140" s="305"/>
      <c r="AG30140" s="1954"/>
    </row>
    <row r="30142" spans="4:33" s="304" customFormat="1" ht="15.75" customHeight="1">
      <c r="D30142" s="305"/>
      <c r="AG30142" s="1954"/>
    </row>
    <row r="30144" spans="4:33" s="304" customFormat="1" ht="15.75" customHeight="1">
      <c r="D30144" s="305"/>
      <c r="AG30144" s="1954"/>
    </row>
    <row r="30146" spans="4:33" s="304" customFormat="1" ht="15.75" customHeight="1">
      <c r="D30146" s="305"/>
      <c r="AG30146" s="1954"/>
    </row>
    <row r="30148" spans="4:33" s="304" customFormat="1" ht="15.75" customHeight="1">
      <c r="D30148" s="305"/>
      <c r="AG30148" s="1954"/>
    </row>
    <row r="30150" spans="4:33" s="304" customFormat="1" ht="15.75" customHeight="1">
      <c r="D30150" s="305"/>
      <c r="AG30150" s="1954"/>
    </row>
    <row r="30152" spans="4:33" s="304" customFormat="1" ht="15.75" customHeight="1">
      <c r="D30152" s="305"/>
      <c r="AG30152" s="1954"/>
    </row>
    <row r="30154" spans="4:33" s="304" customFormat="1" ht="15.75" customHeight="1">
      <c r="D30154" s="305"/>
      <c r="AG30154" s="1954"/>
    </row>
    <row r="30156" spans="4:33" s="304" customFormat="1" ht="15.75" customHeight="1">
      <c r="D30156" s="305"/>
      <c r="AG30156" s="1954"/>
    </row>
    <row r="30158" spans="4:33" s="304" customFormat="1" ht="15.75" customHeight="1">
      <c r="D30158" s="305"/>
      <c r="AG30158" s="1954"/>
    </row>
    <row r="30160" spans="4:33" s="304" customFormat="1" ht="15.75" customHeight="1">
      <c r="D30160" s="305"/>
      <c r="AG30160" s="1954"/>
    </row>
    <row r="30162" spans="4:33" s="304" customFormat="1" ht="15.75" customHeight="1">
      <c r="D30162" s="305"/>
      <c r="AG30162" s="1954"/>
    </row>
    <row r="30164" spans="4:33" s="304" customFormat="1" ht="15.75" customHeight="1">
      <c r="D30164" s="305"/>
      <c r="AG30164" s="1954"/>
    </row>
    <row r="30166" spans="4:33" s="304" customFormat="1" ht="15.75" customHeight="1">
      <c r="D30166" s="305"/>
      <c r="AG30166" s="1954"/>
    </row>
    <row r="30168" spans="4:33" s="304" customFormat="1" ht="15.75" customHeight="1">
      <c r="D30168" s="305"/>
      <c r="AG30168" s="1954"/>
    </row>
    <row r="30170" spans="4:33" s="304" customFormat="1" ht="15.75" customHeight="1">
      <c r="D30170" s="305"/>
      <c r="AG30170" s="1954"/>
    </row>
    <row r="30172" spans="4:33" s="304" customFormat="1" ht="15.75" customHeight="1">
      <c r="D30172" s="305"/>
      <c r="AG30172" s="1954"/>
    </row>
    <row r="30174" spans="4:33" s="304" customFormat="1" ht="15.75" customHeight="1">
      <c r="D30174" s="305"/>
      <c r="AG30174" s="1954"/>
    </row>
    <row r="30176" spans="4:33" s="304" customFormat="1" ht="15.75" customHeight="1">
      <c r="D30176" s="305"/>
      <c r="AG30176" s="1954"/>
    </row>
    <row r="30178" spans="4:33" s="304" customFormat="1" ht="15.75" customHeight="1">
      <c r="D30178" s="305"/>
      <c r="AG30178" s="1954"/>
    </row>
    <row r="30180" spans="4:33" s="304" customFormat="1" ht="15.75" customHeight="1">
      <c r="D30180" s="305"/>
      <c r="AG30180" s="1954"/>
    </row>
    <row r="30182" spans="4:33" s="304" customFormat="1" ht="15.75" customHeight="1">
      <c r="D30182" s="305"/>
      <c r="AG30182" s="1954"/>
    </row>
    <row r="30184" spans="4:33" s="304" customFormat="1" ht="15.75" customHeight="1">
      <c r="D30184" s="305"/>
      <c r="AG30184" s="1954"/>
    </row>
    <row r="30186" spans="4:33" s="304" customFormat="1" ht="15.75" customHeight="1">
      <c r="D30186" s="305"/>
      <c r="AG30186" s="1954"/>
    </row>
    <row r="30188" spans="4:33" s="304" customFormat="1" ht="15.75" customHeight="1">
      <c r="D30188" s="305"/>
      <c r="AG30188" s="1954"/>
    </row>
    <row r="30190" spans="4:33" s="304" customFormat="1" ht="15.75" customHeight="1">
      <c r="D30190" s="305"/>
      <c r="AG30190" s="1954"/>
    </row>
    <row r="30192" spans="4:33" s="304" customFormat="1" ht="15.75" customHeight="1">
      <c r="D30192" s="305"/>
      <c r="AG30192" s="1954"/>
    </row>
    <row r="30194" spans="4:33" s="304" customFormat="1" ht="15.75" customHeight="1">
      <c r="D30194" s="305"/>
      <c r="AG30194" s="1954"/>
    </row>
    <row r="30196" spans="4:33" s="304" customFormat="1" ht="15.75" customHeight="1">
      <c r="D30196" s="305"/>
      <c r="AG30196" s="1954"/>
    </row>
    <row r="30198" spans="4:33" s="304" customFormat="1" ht="15.75" customHeight="1">
      <c r="D30198" s="305"/>
      <c r="AG30198" s="1954"/>
    </row>
    <row r="30200" spans="4:33" s="304" customFormat="1" ht="15.75" customHeight="1">
      <c r="D30200" s="305"/>
      <c r="AG30200" s="1954"/>
    </row>
    <row r="30202" spans="4:33" s="304" customFormat="1" ht="15.75" customHeight="1">
      <c r="D30202" s="305"/>
      <c r="AG30202" s="1954"/>
    </row>
    <row r="30204" spans="4:33" s="304" customFormat="1" ht="15.75" customHeight="1">
      <c r="D30204" s="305"/>
      <c r="AG30204" s="1954"/>
    </row>
    <row r="30206" spans="4:33" s="304" customFormat="1" ht="15.75" customHeight="1">
      <c r="D30206" s="305"/>
      <c r="AG30206" s="1954"/>
    </row>
    <row r="30208" spans="4:33" s="304" customFormat="1" ht="15.75" customHeight="1">
      <c r="D30208" s="305"/>
      <c r="AG30208" s="1954"/>
    </row>
    <row r="30210" spans="4:33" s="304" customFormat="1" ht="15.75" customHeight="1">
      <c r="D30210" s="305"/>
      <c r="AG30210" s="1954"/>
    </row>
    <row r="30212" spans="4:33" s="304" customFormat="1" ht="15.75" customHeight="1">
      <c r="D30212" s="305"/>
      <c r="AG30212" s="1954"/>
    </row>
    <row r="30214" spans="4:33" s="304" customFormat="1" ht="15.75" customHeight="1">
      <c r="D30214" s="305"/>
      <c r="AG30214" s="1954"/>
    </row>
    <row r="30216" spans="4:33" s="304" customFormat="1" ht="15.75" customHeight="1">
      <c r="D30216" s="305"/>
      <c r="AG30216" s="1954"/>
    </row>
    <row r="30218" spans="4:33" s="304" customFormat="1" ht="15.75" customHeight="1">
      <c r="D30218" s="305"/>
      <c r="AG30218" s="1954"/>
    </row>
    <row r="30220" spans="4:33" s="304" customFormat="1" ht="15.75" customHeight="1">
      <c r="D30220" s="305"/>
      <c r="AG30220" s="1954"/>
    </row>
    <row r="30222" spans="4:33" s="304" customFormat="1" ht="15.75" customHeight="1">
      <c r="D30222" s="305"/>
      <c r="AG30222" s="1954"/>
    </row>
    <row r="30224" spans="4:33" s="304" customFormat="1" ht="15.75" customHeight="1">
      <c r="D30224" s="305"/>
      <c r="AG30224" s="1954"/>
    </row>
    <row r="30226" spans="4:33" s="304" customFormat="1" ht="15.75" customHeight="1">
      <c r="D30226" s="305"/>
      <c r="AG30226" s="1954"/>
    </row>
    <row r="30228" spans="4:33" s="304" customFormat="1" ht="15.75" customHeight="1">
      <c r="D30228" s="305"/>
      <c r="AG30228" s="1954"/>
    </row>
    <row r="30230" spans="4:33" s="304" customFormat="1" ht="15.75" customHeight="1">
      <c r="D30230" s="305"/>
      <c r="AG30230" s="1954"/>
    </row>
    <row r="30232" spans="4:33" s="304" customFormat="1" ht="15.75" customHeight="1">
      <c r="D30232" s="305"/>
      <c r="AG30232" s="1954"/>
    </row>
    <row r="30234" spans="4:33" s="304" customFormat="1" ht="15.75" customHeight="1">
      <c r="D30234" s="305"/>
      <c r="AG30234" s="1954"/>
    </row>
    <row r="30236" spans="4:33" s="304" customFormat="1" ht="15.75" customHeight="1">
      <c r="D30236" s="305"/>
      <c r="AG30236" s="1954"/>
    </row>
    <row r="30238" spans="4:33" s="304" customFormat="1" ht="15.75" customHeight="1">
      <c r="D30238" s="305"/>
      <c r="AG30238" s="1954"/>
    </row>
    <row r="30240" spans="4:33" s="304" customFormat="1" ht="15.75" customHeight="1">
      <c r="D30240" s="305"/>
      <c r="AG30240" s="1954"/>
    </row>
    <row r="30242" spans="4:33" s="304" customFormat="1" ht="15.75" customHeight="1">
      <c r="D30242" s="305"/>
      <c r="AG30242" s="1954"/>
    </row>
    <row r="30244" spans="4:33" s="304" customFormat="1" ht="15.75" customHeight="1">
      <c r="D30244" s="305"/>
      <c r="AG30244" s="1954"/>
    </row>
    <row r="30246" spans="4:33" s="304" customFormat="1" ht="15.75" customHeight="1">
      <c r="D30246" s="305"/>
      <c r="AG30246" s="1954"/>
    </row>
    <row r="30248" spans="4:33" s="304" customFormat="1" ht="15.75" customHeight="1">
      <c r="D30248" s="305"/>
      <c r="AG30248" s="1954"/>
    </row>
    <row r="30250" spans="4:33" s="304" customFormat="1" ht="15.75" customHeight="1">
      <c r="D30250" s="305"/>
      <c r="AG30250" s="1954"/>
    </row>
    <row r="30252" spans="4:33" s="304" customFormat="1" ht="15.75" customHeight="1">
      <c r="D30252" s="305"/>
      <c r="AG30252" s="1954"/>
    </row>
    <row r="30254" spans="4:33" s="304" customFormat="1" ht="15.75" customHeight="1">
      <c r="D30254" s="305"/>
      <c r="AG30254" s="1954"/>
    </row>
    <row r="30256" spans="4:33" s="304" customFormat="1" ht="15.75" customHeight="1">
      <c r="D30256" s="305"/>
      <c r="AG30256" s="1954"/>
    </row>
    <row r="30258" spans="4:33" s="304" customFormat="1" ht="15.75" customHeight="1">
      <c r="D30258" s="305"/>
      <c r="AG30258" s="1954"/>
    </row>
    <row r="30260" spans="4:33" s="304" customFormat="1" ht="15.75" customHeight="1">
      <c r="D30260" s="305"/>
      <c r="AG30260" s="1954"/>
    </row>
    <row r="30262" spans="4:33" s="304" customFormat="1" ht="15.75" customHeight="1">
      <c r="D30262" s="305"/>
      <c r="AG30262" s="1954"/>
    </row>
    <row r="30264" spans="4:33" s="304" customFormat="1" ht="15.75" customHeight="1">
      <c r="D30264" s="305"/>
      <c r="AG30264" s="1954"/>
    </row>
    <row r="30266" spans="4:33" s="304" customFormat="1" ht="15.75" customHeight="1">
      <c r="D30266" s="305"/>
      <c r="AG30266" s="1954"/>
    </row>
    <row r="30268" spans="4:33" s="304" customFormat="1" ht="15.75" customHeight="1">
      <c r="D30268" s="305"/>
      <c r="AG30268" s="1954"/>
    </row>
    <row r="30270" spans="4:33" s="304" customFormat="1" ht="15.75" customHeight="1">
      <c r="D30270" s="305"/>
      <c r="AG30270" s="1954"/>
    </row>
    <row r="30272" spans="4:33" s="304" customFormat="1" ht="15.75" customHeight="1">
      <c r="D30272" s="305"/>
      <c r="AG30272" s="1954"/>
    </row>
    <row r="30274" spans="4:33" s="304" customFormat="1" ht="15.75" customHeight="1">
      <c r="D30274" s="305"/>
      <c r="AG30274" s="1954"/>
    </row>
    <row r="30276" spans="4:33" s="304" customFormat="1" ht="15.75" customHeight="1">
      <c r="D30276" s="305"/>
      <c r="AG30276" s="1954"/>
    </row>
    <row r="30278" spans="4:33" s="304" customFormat="1" ht="15.75" customHeight="1">
      <c r="D30278" s="305"/>
      <c r="AG30278" s="1954"/>
    </row>
    <row r="30280" spans="4:33" s="304" customFormat="1" ht="15.75" customHeight="1">
      <c r="D30280" s="305"/>
      <c r="AG30280" s="1954"/>
    </row>
    <row r="30282" spans="4:33" s="304" customFormat="1" ht="15.75" customHeight="1">
      <c r="D30282" s="305"/>
      <c r="AG30282" s="1954"/>
    </row>
    <row r="30284" spans="4:33" s="304" customFormat="1" ht="15.75" customHeight="1">
      <c r="D30284" s="305"/>
      <c r="AG30284" s="1954"/>
    </row>
    <row r="30286" spans="4:33" s="304" customFormat="1" ht="15.75" customHeight="1">
      <c r="D30286" s="305"/>
      <c r="AG30286" s="1954"/>
    </row>
    <row r="30288" spans="4:33" s="304" customFormat="1" ht="15.75" customHeight="1">
      <c r="D30288" s="305"/>
      <c r="AG30288" s="1954"/>
    </row>
    <row r="30290" spans="4:33" s="304" customFormat="1" ht="15.75" customHeight="1">
      <c r="D30290" s="305"/>
      <c r="AG30290" s="1954"/>
    </row>
    <row r="30292" spans="4:33" s="304" customFormat="1" ht="15.75" customHeight="1">
      <c r="D30292" s="305"/>
      <c r="AG30292" s="1954"/>
    </row>
    <row r="30294" spans="4:33" s="304" customFormat="1" ht="15.75" customHeight="1">
      <c r="D30294" s="305"/>
      <c r="AG30294" s="1954"/>
    </row>
    <row r="30296" spans="4:33" s="304" customFormat="1" ht="15.75" customHeight="1">
      <c r="D30296" s="305"/>
      <c r="AG30296" s="1954"/>
    </row>
    <row r="30298" spans="4:33" s="304" customFormat="1" ht="15.75" customHeight="1">
      <c r="D30298" s="305"/>
      <c r="AG30298" s="1954"/>
    </row>
    <row r="30300" spans="4:33" s="304" customFormat="1" ht="15.75" customHeight="1">
      <c r="D30300" s="305"/>
      <c r="AG30300" s="1954"/>
    </row>
    <row r="30302" spans="4:33" s="304" customFormat="1" ht="15.75" customHeight="1">
      <c r="D30302" s="305"/>
      <c r="AG30302" s="1954"/>
    </row>
    <row r="30304" spans="4:33" s="304" customFormat="1" ht="15.75" customHeight="1">
      <c r="D30304" s="305"/>
      <c r="AG30304" s="1954"/>
    </row>
    <row r="30306" spans="4:33" s="304" customFormat="1" ht="15.75" customHeight="1">
      <c r="D30306" s="305"/>
      <c r="AG30306" s="1954"/>
    </row>
    <row r="30308" spans="4:33" s="304" customFormat="1" ht="15.75" customHeight="1">
      <c r="D30308" s="305"/>
      <c r="AG30308" s="1954"/>
    </row>
    <row r="30310" spans="4:33" s="304" customFormat="1" ht="15.75" customHeight="1">
      <c r="D30310" s="305"/>
      <c r="AG30310" s="1954"/>
    </row>
    <row r="30312" spans="4:33" s="304" customFormat="1" ht="15.75" customHeight="1">
      <c r="D30312" s="305"/>
      <c r="AG30312" s="1954"/>
    </row>
    <row r="30314" spans="4:33" s="304" customFormat="1" ht="15.75" customHeight="1">
      <c r="D30314" s="305"/>
      <c r="AG30314" s="1954"/>
    </row>
    <row r="30316" spans="4:33" s="304" customFormat="1" ht="15.75" customHeight="1">
      <c r="D30316" s="305"/>
      <c r="AG30316" s="1954"/>
    </row>
    <row r="30318" spans="4:33" s="304" customFormat="1" ht="15.75" customHeight="1">
      <c r="D30318" s="305"/>
      <c r="AG30318" s="1954"/>
    </row>
    <row r="30320" spans="4:33" s="304" customFormat="1" ht="15.75" customHeight="1">
      <c r="D30320" s="305"/>
      <c r="AG30320" s="1954"/>
    </row>
    <row r="30322" spans="4:33" s="304" customFormat="1" ht="15.75" customHeight="1">
      <c r="D30322" s="305"/>
      <c r="AG30322" s="1954"/>
    </row>
    <row r="30324" spans="4:33" s="304" customFormat="1" ht="15.75" customHeight="1">
      <c r="D30324" s="305"/>
      <c r="AG30324" s="1954"/>
    </row>
    <row r="30326" spans="4:33" s="304" customFormat="1" ht="15.75" customHeight="1">
      <c r="D30326" s="305"/>
      <c r="AG30326" s="1954"/>
    </row>
    <row r="30328" spans="4:33" s="304" customFormat="1" ht="15.75" customHeight="1">
      <c r="D30328" s="305"/>
      <c r="AG30328" s="1954"/>
    </row>
    <row r="30330" spans="4:33" s="304" customFormat="1" ht="15.75" customHeight="1">
      <c r="D30330" s="305"/>
      <c r="AG30330" s="1954"/>
    </row>
    <row r="30332" spans="4:33" s="304" customFormat="1" ht="15.75" customHeight="1">
      <c r="D30332" s="305"/>
      <c r="AG30332" s="1954"/>
    </row>
    <row r="30334" spans="4:33" s="304" customFormat="1" ht="15.75" customHeight="1">
      <c r="D30334" s="305"/>
      <c r="AG30334" s="1954"/>
    </row>
    <row r="30336" spans="4:33" s="304" customFormat="1" ht="15.75" customHeight="1">
      <c r="D30336" s="305"/>
      <c r="AG30336" s="1954"/>
    </row>
    <row r="30338" spans="4:33" s="304" customFormat="1" ht="15.75" customHeight="1">
      <c r="D30338" s="305"/>
      <c r="AG30338" s="1954"/>
    </row>
    <row r="30340" spans="4:33" s="304" customFormat="1" ht="15.75" customHeight="1">
      <c r="D30340" s="305"/>
      <c r="AG30340" s="1954"/>
    </row>
    <row r="30342" spans="4:33" s="304" customFormat="1" ht="15.75" customHeight="1">
      <c r="D30342" s="305"/>
      <c r="AG30342" s="1954"/>
    </row>
    <row r="30344" spans="4:33" s="304" customFormat="1" ht="15.75" customHeight="1">
      <c r="D30344" s="305"/>
      <c r="AG30344" s="1954"/>
    </row>
    <row r="30346" spans="4:33" s="304" customFormat="1" ht="15.75" customHeight="1">
      <c r="D30346" s="305"/>
      <c r="AG30346" s="1954"/>
    </row>
    <row r="30348" spans="4:33" s="304" customFormat="1" ht="15.75" customHeight="1">
      <c r="D30348" s="305"/>
      <c r="AG30348" s="1954"/>
    </row>
    <row r="30350" spans="4:33" s="304" customFormat="1" ht="15.75" customHeight="1">
      <c r="D30350" s="305"/>
      <c r="AG30350" s="1954"/>
    </row>
    <row r="30352" spans="4:33" s="304" customFormat="1" ht="15.75" customHeight="1">
      <c r="D30352" s="305"/>
      <c r="AG30352" s="1954"/>
    </row>
    <row r="30354" spans="4:33" s="304" customFormat="1" ht="15.75" customHeight="1">
      <c r="D30354" s="305"/>
      <c r="AG30354" s="1954"/>
    </row>
    <row r="30356" spans="4:33" s="304" customFormat="1" ht="15.75" customHeight="1">
      <c r="D30356" s="305"/>
      <c r="AG30356" s="1954"/>
    </row>
    <row r="30358" spans="4:33" s="304" customFormat="1" ht="15.75" customHeight="1">
      <c r="D30358" s="305"/>
      <c r="AG30358" s="1954"/>
    </row>
    <row r="30360" spans="4:33" s="304" customFormat="1" ht="15.75" customHeight="1">
      <c r="D30360" s="305"/>
      <c r="AG30360" s="1954"/>
    </row>
    <row r="30362" spans="4:33" s="304" customFormat="1" ht="15.75" customHeight="1">
      <c r="D30362" s="305"/>
      <c r="AG30362" s="1954"/>
    </row>
    <row r="30364" spans="4:33" s="304" customFormat="1" ht="15.75" customHeight="1">
      <c r="D30364" s="305"/>
      <c r="AG30364" s="1954"/>
    </row>
    <row r="30366" spans="4:33" s="304" customFormat="1" ht="15.75" customHeight="1">
      <c r="D30366" s="305"/>
      <c r="AG30366" s="1954"/>
    </row>
    <row r="30368" spans="4:33" s="304" customFormat="1" ht="15.75" customHeight="1">
      <c r="D30368" s="305"/>
      <c r="AG30368" s="1954"/>
    </row>
    <row r="30370" spans="4:33" s="304" customFormat="1" ht="15.75" customHeight="1">
      <c r="D30370" s="305"/>
      <c r="AG30370" s="1954"/>
    </row>
    <row r="30372" spans="4:33" s="304" customFormat="1" ht="15.75" customHeight="1">
      <c r="D30372" s="305"/>
      <c r="AG30372" s="1954"/>
    </row>
    <row r="30374" spans="4:33" s="304" customFormat="1" ht="15.75" customHeight="1">
      <c r="D30374" s="305"/>
      <c r="AG30374" s="1954"/>
    </row>
    <row r="30376" spans="4:33" s="304" customFormat="1" ht="15.75" customHeight="1">
      <c r="D30376" s="305"/>
      <c r="AG30376" s="1954"/>
    </row>
    <row r="30378" spans="4:33" s="304" customFormat="1" ht="15.75" customHeight="1">
      <c r="D30378" s="305"/>
      <c r="AG30378" s="1954"/>
    </row>
    <row r="30380" spans="4:33" s="304" customFormat="1" ht="15.75" customHeight="1">
      <c r="D30380" s="305"/>
      <c r="AG30380" s="1954"/>
    </row>
    <row r="30382" spans="4:33" s="304" customFormat="1" ht="15.75" customHeight="1">
      <c r="D30382" s="305"/>
      <c r="AG30382" s="1954"/>
    </row>
    <row r="30384" spans="4:33" s="304" customFormat="1" ht="15.75" customHeight="1">
      <c r="D30384" s="305"/>
      <c r="AG30384" s="1954"/>
    </row>
    <row r="30386" spans="4:33" s="304" customFormat="1" ht="15.75" customHeight="1">
      <c r="D30386" s="305"/>
      <c r="AG30386" s="1954"/>
    </row>
    <row r="30388" spans="4:33" s="304" customFormat="1" ht="15.75" customHeight="1">
      <c r="D30388" s="305"/>
      <c r="AG30388" s="1954"/>
    </row>
    <row r="30390" spans="4:33" s="304" customFormat="1" ht="15.75" customHeight="1">
      <c r="D30390" s="305"/>
      <c r="AG30390" s="1954"/>
    </row>
    <row r="30392" spans="4:33" s="304" customFormat="1" ht="15.75" customHeight="1">
      <c r="D30392" s="305"/>
      <c r="AG30392" s="1954"/>
    </row>
    <row r="30394" spans="4:33" s="304" customFormat="1" ht="15.75" customHeight="1">
      <c r="D30394" s="305"/>
      <c r="AG30394" s="1954"/>
    </row>
    <row r="30396" spans="4:33" s="304" customFormat="1" ht="15.75" customHeight="1">
      <c r="D30396" s="305"/>
      <c r="AG30396" s="1954"/>
    </row>
    <row r="30398" spans="4:33" s="304" customFormat="1" ht="15.75" customHeight="1">
      <c r="D30398" s="305"/>
      <c r="AG30398" s="1954"/>
    </row>
    <row r="30400" spans="4:33" s="304" customFormat="1" ht="15.75" customHeight="1">
      <c r="D30400" s="305"/>
      <c r="AG30400" s="1954"/>
    </row>
    <row r="30402" spans="4:33" s="304" customFormat="1" ht="15.75" customHeight="1">
      <c r="D30402" s="305"/>
      <c r="AG30402" s="1954"/>
    </row>
    <row r="30404" spans="4:33" s="304" customFormat="1" ht="15.75" customHeight="1">
      <c r="D30404" s="305"/>
      <c r="AG30404" s="1954"/>
    </row>
    <row r="30406" spans="4:33" s="304" customFormat="1" ht="15.75" customHeight="1">
      <c r="D30406" s="305"/>
      <c r="AG30406" s="1954"/>
    </row>
    <row r="30408" spans="4:33" s="304" customFormat="1" ht="15.75" customHeight="1">
      <c r="D30408" s="305"/>
      <c r="AG30408" s="1954"/>
    </row>
    <row r="30410" spans="4:33" s="304" customFormat="1" ht="15.75" customHeight="1">
      <c r="D30410" s="305"/>
      <c r="AG30410" s="1954"/>
    </row>
    <row r="30412" spans="4:33" s="304" customFormat="1" ht="15.75" customHeight="1">
      <c r="D30412" s="305"/>
      <c r="AG30412" s="1954"/>
    </row>
    <row r="30414" spans="4:33" s="304" customFormat="1" ht="15.75" customHeight="1">
      <c r="D30414" s="305"/>
      <c r="AG30414" s="1954"/>
    </row>
    <row r="30416" spans="4:33" s="304" customFormat="1" ht="15.75" customHeight="1">
      <c r="D30416" s="305"/>
      <c r="AG30416" s="1954"/>
    </row>
    <row r="30418" spans="4:33" s="304" customFormat="1" ht="15.75" customHeight="1">
      <c r="D30418" s="305"/>
      <c r="AG30418" s="1954"/>
    </row>
    <row r="30420" spans="4:33" s="304" customFormat="1" ht="15.75" customHeight="1">
      <c r="D30420" s="305"/>
      <c r="AG30420" s="1954"/>
    </row>
    <row r="30422" spans="4:33" s="304" customFormat="1" ht="15.75" customHeight="1">
      <c r="D30422" s="305"/>
      <c r="AG30422" s="1954"/>
    </row>
    <row r="30424" spans="4:33" s="304" customFormat="1" ht="15.75" customHeight="1">
      <c r="D30424" s="305"/>
      <c r="AG30424" s="1954"/>
    </row>
    <row r="30426" spans="4:33" s="304" customFormat="1" ht="15.75" customHeight="1">
      <c r="D30426" s="305"/>
      <c r="AG30426" s="1954"/>
    </row>
    <row r="30428" spans="4:33" s="304" customFormat="1" ht="15.75" customHeight="1">
      <c r="D30428" s="305"/>
      <c r="AG30428" s="1954"/>
    </row>
    <row r="30430" spans="4:33" s="304" customFormat="1" ht="15.75" customHeight="1">
      <c r="D30430" s="305"/>
      <c r="AG30430" s="1954"/>
    </row>
    <row r="30432" spans="4:33" s="304" customFormat="1" ht="15.75" customHeight="1">
      <c r="D30432" s="305"/>
      <c r="AG30432" s="1954"/>
    </row>
    <row r="30434" spans="4:33" s="304" customFormat="1" ht="15.75" customHeight="1">
      <c r="D30434" s="305"/>
      <c r="AG30434" s="1954"/>
    </row>
    <row r="30436" spans="4:33" s="304" customFormat="1" ht="15.75" customHeight="1">
      <c r="D30436" s="305"/>
      <c r="AG30436" s="1954"/>
    </row>
    <row r="30438" spans="4:33" s="304" customFormat="1" ht="15.75" customHeight="1">
      <c r="D30438" s="305"/>
      <c r="AG30438" s="1954"/>
    </row>
    <row r="30440" spans="4:33" s="304" customFormat="1" ht="15.75" customHeight="1">
      <c r="D30440" s="305"/>
      <c r="AG30440" s="1954"/>
    </row>
    <row r="30442" spans="4:33" s="304" customFormat="1" ht="15.75" customHeight="1">
      <c r="D30442" s="305"/>
      <c r="AG30442" s="1954"/>
    </row>
    <row r="30444" spans="4:33" s="304" customFormat="1" ht="15.75" customHeight="1">
      <c r="D30444" s="305"/>
      <c r="AG30444" s="1954"/>
    </row>
    <row r="30446" spans="4:33" s="304" customFormat="1" ht="15.75" customHeight="1">
      <c r="D30446" s="305"/>
      <c r="AG30446" s="1954"/>
    </row>
    <row r="30448" spans="4:33" s="304" customFormat="1" ht="15.75" customHeight="1">
      <c r="D30448" s="305"/>
      <c r="AG30448" s="1954"/>
    </row>
    <row r="30450" spans="4:33" s="304" customFormat="1" ht="15.75" customHeight="1">
      <c r="D30450" s="305"/>
      <c r="AG30450" s="1954"/>
    </row>
    <row r="30452" spans="4:33" s="304" customFormat="1" ht="15.75" customHeight="1">
      <c r="D30452" s="305"/>
      <c r="AG30452" s="1954"/>
    </row>
    <row r="30454" spans="4:33" s="304" customFormat="1" ht="15.75" customHeight="1">
      <c r="D30454" s="305"/>
      <c r="AG30454" s="1954"/>
    </row>
    <row r="30456" spans="4:33" s="304" customFormat="1" ht="15.75" customHeight="1">
      <c r="D30456" s="305"/>
      <c r="AG30456" s="1954"/>
    </row>
    <row r="30458" spans="4:33" s="304" customFormat="1" ht="15.75" customHeight="1">
      <c r="D30458" s="305"/>
      <c r="AG30458" s="1954"/>
    </row>
    <row r="30460" spans="4:33" s="304" customFormat="1" ht="15.75" customHeight="1">
      <c r="D30460" s="305"/>
      <c r="AG30460" s="1954"/>
    </row>
    <row r="30462" spans="4:33" s="304" customFormat="1" ht="15.75" customHeight="1">
      <c r="D30462" s="305"/>
      <c r="AG30462" s="1954"/>
    </row>
    <row r="30464" spans="4:33" s="304" customFormat="1" ht="15.75" customHeight="1">
      <c r="D30464" s="305"/>
      <c r="AG30464" s="1954"/>
    </row>
    <row r="30466" spans="4:33" s="304" customFormat="1" ht="15.75" customHeight="1">
      <c r="D30466" s="305"/>
      <c r="AG30466" s="1954"/>
    </row>
    <row r="30468" spans="4:33" s="304" customFormat="1" ht="15.75" customHeight="1">
      <c r="D30468" s="305"/>
      <c r="AG30468" s="1954"/>
    </row>
    <row r="30470" spans="4:33" s="304" customFormat="1" ht="15.75" customHeight="1">
      <c r="D30470" s="305"/>
      <c r="AG30470" s="1954"/>
    </row>
    <row r="30472" spans="4:33" s="304" customFormat="1" ht="15.75" customHeight="1">
      <c r="D30472" s="305"/>
      <c r="AG30472" s="1954"/>
    </row>
    <row r="30474" spans="4:33" s="304" customFormat="1" ht="15.75" customHeight="1">
      <c r="D30474" s="305"/>
      <c r="AG30474" s="1954"/>
    </row>
    <row r="30476" spans="4:33" s="304" customFormat="1" ht="15.75" customHeight="1">
      <c r="D30476" s="305"/>
      <c r="AG30476" s="1954"/>
    </row>
    <row r="30478" spans="4:33" s="304" customFormat="1" ht="15.75" customHeight="1">
      <c r="D30478" s="305"/>
      <c r="AG30478" s="1954"/>
    </row>
    <row r="30480" spans="4:33" s="304" customFormat="1" ht="15.75" customHeight="1">
      <c r="D30480" s="305"/>
      <c r="AG30480" s="1954"/>
    </row>
    <row r="30482" spans="4:33" s="304" customFormat="1" ht="15.75" customHeight="1">
      <c r="D30482" s="305"/>
      <c r="AG30482" s="1954"/>
    </row>
    <row r="30484" spans="4:33" s="304" customFormat="1" ht="15.75" customHeight="1">
      <c r="D30484" s="305"/>
      <c r="AG30484" s="1954"/>
    </row>
    <row r="30486" spans="4:33" s="304" customFormat="1" ht="15.75" customHeight="1">
      <c r="D30486" s="305"/>
      <c r="AG30486" s="1954"/>
    </row>
    <row r="30488" spans="4:33" s="304" customFormat="1" ht="15.75" customHeight="1">
      <c r="D30488" s="305"/>
      <c r="AG30488" s="1954"/>
    </row>
    <row r="30490" spans="4:33" s="304" customFormat="1" ht="15.75" customHeight="1">
      <c r="D30490" s="305"/>
      <c r="AG30490" s="1954"/>
    </row>
    <row r="30492" spans="4:33" s="304" customFormat="1" ht="15.75" customHeight="1">
      <c r="D30492" s="305"/>
      <c r="AG30492" s="1954"/>
    </row>
    <row r="30494" spans="4:33" s="304" customFormat="1" ht="15.75" customHeight="1">
      <c r="D30494" s="305"/>
      <c r="AG30494" s="1954"/>
    </row>
    <row r="30496" spans="4:33" s="304" customFormat="1" ht="15.75" customHeight="1">
      <c r="D30496" s="305"/>
      <c r="AG30496" s="1954"/>
    </row>
    <row r="30498" spans="4:33" s="304" customFormat="1" ht="15.75" customHeight="1">
      <c r="D30498" s="305"/>
      <c r="AG30498" s="1954"/>
    </row>
    <row r="30500" spans="4:33" s="304" customFormat="1" ht="15.75" customHeight="1">
      <c r="D30500" s="305"/>
      <c r="AG30500" s="1954"/>
    </row>
    <row r="30502" spans="4:33" s="304" customFormat="1" ht="15.75" customHeight="1">
      <c r="D30502" s="305"/>
      <c r="AG30502" s="1954"/>
    </row>
    <row r="30504" spans="4:33" s="304" customFormat="1" ht="15.75" customHeight="1">
      <c r="D30504" s="305"/>
      <c r="AG30504" s="1954"/>
    </row>
    <row r="30506" spans="4:33" s="304" customFormat="1" ht="15.75" customHeight="1">
      <c r="D30506" s="305"/>
      <c r="AG30506" s="1954"/>
    </row>
    <row r="30508" spans="4:33" s="304" customFormat="1" ht="15.75" customHeight="1">
      <c r="D30508" s="305"/>
      <c r="AG30508" s="1954"/>
    </row>
    <row r="30510" spans="4:33" s="304" customFormat="1" ht="15.75" customHeight="1">
      <c r="D30510" s="305"/>
      <c r="AG30510" s="1954"/>
    </row>
    <row r="30512" spans="4:33" s="304" customFormat="1" ht="15.75" customHeight="1">
      <c r="D30512" s="305"/>
      <c r="AG30512" s="1954"/>
    </row>
    <row r="30514" spans="4:33" s="304" customFormat="1" ht="15.75" customHeight="1">
      <c r="D30514" s="305"/>
      <c r="AG30514" s="1954"/>
    </row>
    <row r="30516" spans="4:33" s="304" customFormat="1" ht="15.75" customHeight="1">
      <c r="D30516" s="305"/>
      <c r="AG30516" s="1954"/>
    </row>
    <row r="30518" spans="4:33" s="304" customFormat="1" ht="15.75" customHeight="1">
      <c r="D30518" s="305"/>
      <c r="AG30518" s="1954"/>
    </row>
    <row r="30520" spans="4:33" s="304" customFormat="1" ht="15.75" customHeight="1">
      <c r="D30520" s="305"/>
      <c r="AG30520" s="1954"/>
    </row>
    <row r="30522" spans="4:33" s="304" customFormat="1" ht="15.75" customHeight="1">
      <c r="D30522" s="305"/>
      <c r="AG30522" s="1954"/>
    </row>
    <row r="30524" spans="4:33" s="304" customFormat="1" ht="15.75" customHeight="1">
      <c r="D30524" s="305"/>
      <c r="AG30524" s="1954"/>
    </row>
    <row r="30526" spans="4:33" s="304" customFormat="1" ht="15.75" customHeight="1">
      <c r="D30526" s="305"/>
      <c r="AG30526" s="1954"/>
    </row>
    <row r="30528" spans="4:33" s="304" customFormat="1" ht="15.75" customHeight="1">
      <c r="D30528" s="305"/>
      <c r="AG30528" s="1954"/>
    </row>
    <row r="30530" spans="4:33" s="304" customFormat="1" ht="15.75" customHeight="1">
      <c r="D30530" s="305"/>
      <c r="AG30530" s="1954"/>
    </row>
    <row r="30532" spans="4:33" s="304" customFormat="1" ht="15.75" customHeight="1">
      <c r="D30532" s="305"/>
      <c r="AG30532" s="1954"/>
    </row>
    <row r="30534" spans="4:33" s="304" customFormat="1" ht="15.75" customHeight="1">
      <c r="D30534" s="305"/>
      <c r="AG30534" s="1954"/>
    </row>
    <row r="30536" spans="4:33" s="304" customFormat="1" ht="15.75" customHeight="1">
      <c r="D30536" s="305"/>
      <c r="AG30536" s="1954"/>
    </row>
    <row r="30538" spans="4:33" s="304" customFormat="1" ht="15.75" customHeight="1">
      <c r="D30538" s="305"/>
      <c r="AG30538" s="1954"/>
    </row>
    <row r="30540" spans="4:33" s="304" customFormat="1" ht="15.75" customHeight="1">
      <c r="D30540" s="305"/>
      <c r="AG30540" s="1954"/>
    </row>
    <row r="30542" spans="4:33" s="304" customFormat="1" ht="15.75" customHeight="1">
      <c r="D30542" s="305"/>
      <c r="AG30542" s="1954"/>
    </row>
    <row r="30544" spans="4:33" s="304" customFormat="1" ht="15.75" customHeight="1">
      <c r="D30544" s="305"/>
      <c r="AG30544" s="1954"/>
    </row>
    <row r="30546" spans="4:33" s="304" customFormat="1" ht="15.75" customHeight="1">
      <c r="D30546" s="305"/>
      <c r="AG30546" s="1954"/>
    </row>
    <row r="30548" spans="4:33" s="304" customFormat="1" ht="15.75" customHeight="1">
      <c r="D30548" s="305"/>
      <c r="AG30548" s="1954"/>
    </row>
    <row r="30550" spans="4:33" s="304" customFormat="1" ht="15.75" customHeight="1">
      <c r="D30550" s="305"/>
      <c r="AG30550" s="1954"/>
    </row>
    <row r="30552" spans="4:33" s="304" customFormat="1" ht="15.75" customHeight="1">
      <c r="D30552" s="305"/>
      <c r="AG30552" s="1954"/>
    </row>
    <row r="30554" spans="4:33" s="304" customFormat="1" ht="15.75" customHeight="1">
      <c r="D30554" s="305"/>
      <c r="AG30554" s="1954"/>
    </row>
    <row r="30556" spans="4:33" s="304" customFormat="1" ht="15.75" customHeight="1">
      <c r="D30556" s="305"/>
      <c r="AG30556" s="1954"/>
    </row>
    <row r="30558" spans="4:33" s="304" customFormat="1" ht="15.75" customHeight="1">
      <c r="D30558" s="305"/>
      <c r="AG30558" s="1954"/>
    </row>
    <row r="30560" spans="4:33" s="304" customFormat="1" ht="15.75" customHeight="1">
      <c r="D30560" s="305"/>
      <c r="AG30560" s="1954"/>
    </row>
    <row r="30562" spans="4:33" s="304" customFormat="1" ht="15.75" customHeight="1">
      <c r="D30562" s="305"/>
      <c r="AG30562" s="1954"/>
    </row>
    <row r="30564" spans="4:33" s="304" customFormat="1" ht="15.75" customHeight="1">
      <c r="D30564" s="305"/>
      <c r="AG30564" s="1954"/>
    </row>
    <row r="30566" spans="4:33" s="304" customFormat="1" ht="15.75" customHeight="1">
      <c r="D30566" s="305"/>
      <c r="AG30566" s="1954"/>
    </row>
    <row r="30568" spans="4:33" s="304" customFormat="1" ht="15.75" customHeight="1">
      <c r="D30568" s="305"/>
      <c r="AG30568" s="1954"/>
    </row>
    <row r="30570" spans="4:33" s="304" customFormat="1" ht="15.75" customHeight="1">
      <c r="D30570" s="305"/>
      <c r="AG30570" s="1954"/>
    </row>
    <row r="30572" spans="4:33" s="304" customFormat="1" ht="15.75" customHeight="1">
      <c r="D30572" s="305"/>
      <c r="AG30572" s="1954"/>
    </row>
    <row r="30574" spans="4:33" s="304" customFormat="1" ht="15.75" customHeight="1">
      <c r="D30574" s="305"/>
      <c r="AG30574" s="1954"/>
    </row>
    <row r="30576" spans="4:33" s="304" customFormat="1" ht="15.75" customHeight="1">
      <c r="D30576" s="305"/>
      <c r="AG30576" s="1954"/>
    </row>
    <row r="30578" spans="4:33" s="304" customFormat="1" ht="15.75" customHeight="1">
      <c r="D30578" s="305"/>
      <c r="AG30578" s="1954"/>
    </row>
    <row r="30580" spans="4:33" s="304" customFormat="1" ht="15.75" customHeight="1">
      <c r="D30580" s="305"/>
      <c r="AG30580" s="1954"/>
    </row>
    <row r="30582" spans="4:33" s="304" customFormat="1" ht="15.75" customHeight="1">
      <c r="D30582" s="305"/>
      <c r="AG30582" s="1954"/>
    </row>
    <row r="30584" spans="4:33" s="304" customFormat="1" ht="15.75" customHeight="1">
      <c r="D30584" s="305"/>
      <c r="AG30584" s="1954"/>
    </row>
    <row r="30586" spans="4:33" s="304" customFormat="1" ht="15.75" customHeight="1">
      <c r="D30586" s="305"/>
      <c r="AG30586" s="1954"/>
    </row>
    <row r="30588" spans="4:33" s="304" customFormat="1" ht="15.75" customHeight="1">
      <c r="D30588" s="305"/>
      <c r="AG30588" s="1954"/>
    </row>
    <row r="30590" spans="4:33" s="304" customFormat="1" ht="15.75" customHeight="1">
      <c r="D30590" s="305"/>
      <c r="AG30590" s="1954"/>
    </row>
    <row r="30592" spans="4:33" s="304" customFormat="1" ht="15.75" customHeight="1">
      <c r="D30592" s="305"/>
      <c r="AG30592" s="1954"/>
    </row>
    <row r="30594" spans="4:33" s="304" customFormat="1" ht="15.75" customHeight="1">
      <c r="D30594" s="305"/>
      <c r="AG30594" s="1954"/>
    </row>
    <row r="30596" spans="4:33" s="304" customFormat="1" ht="15.75" customHeight="1">
      <c r="D30596" s="305"/>
      <c r="AG30596" s="1954"/>
    </row>
    <row r="30598" spans="4:33" s="304" customFormat="1" ht="15.75" customHeight="1">
      <c r="D30598" s="305"/>
      <c r="AG30598" s="1954"/>
    </row>
    <row r="30600" spans="4:33" s="304" customFormat="1" ht="15.75" customHeight="1">
      <c r="D30600" s="305"/>
      <c r="AG30600" s="1954"/>
    </row>
    <row r="30602" spans="4:33" s="304" customFormat="1" ht="15.75" customHeight="1">
      <c r="D30602" s="305"/>
      <c r="AG30602" s="1954"/>
    </row>
    <row r="30604" spans="4:33" s="304" customFormat="1" ht="15.75" customHeight="1">
      <c r="D30604" s="305"/>
      <c r="AG30604" s="1954"/>
    </row>
    <row r="30606" spans="4:33" s="304" customFormat="1" ht="15.75" customHeight="1">
      <c r="D30606" s="305"/>
      <c r="AG30606" s="1954"/>
    </row>
    <row r="30608" spans="4:33" s="304" customFormat="1" ht="15.75" customHeight="1">
      <c r="D30608" s="305"/>
      <c r="AG30608" s="1954"/>
    </row>
    <row r="30610" spans="4:33" s="304" customFormat="1" ht="15.75" customHeight="1">
      <c r="D30610" s="305"/>
      <c r="AG30610" s="1954"/>
    </row>
    <row r="30612" spans="4:33" s="304" customFormat="1" ht="15.75" customHeight="1">
      <c r="D30612" s="305"/>
      <c r="AG30612" s="1954"/>
    </row>
    <row r="30614" spans="4:33" s="304" customFormat="1" ht="15.75" customHeight="1">
      <c r="D30614" s="305"/>
      <c r="AG30614" s="1954"/>
    </row>
    <row r="30616" spans="4:33" s="304" customFormat="1" ht="15.75" customHeight="1">
      <c r="D30616" s="305"/>
      <c r="AG30616" s="1954"/>
    </row>
    <row r="30618" spans="4:33" s="304" customFormat="1" ht="15.75" customHeight="1">
      <c r="D30618" s="305"/>
      <c r="AG30618" s="1954"/>
    </row>
    <row r="30620" spans="4:33" s="304" customFormat="1" ht="15.75" customHeight="1">
      <c r="D30620" s="305"/>
      <c r="AG30620" s="1954"/>
    </row>
    <row r="30622" spans="4:33" s="304" customFormat="1" ht="15.75" customHeight="1">
      <c r="D30622" s="305"/>
      <c r="AG30622" s="1954"/>
    </row>
    <row r="30624" spans="4:33" s="304" customFormat="1" ht="15.75" customHeight="1">
      <c r="D30624" s="305"/>
      <c r="AG30624" s="1954"/>
    </row>
    <row r="30626" spans="4:33" s="304" customFormat="1" ht="15.75" customHeight="1">
      <c r="D30626" s="305"/>
      <c r="AG30626" s="1954"/>
    </row>
    <row r="30628" spans="4:33" s="304" customFormat="1" ht="15.75" customHeight="1">
      <c r="D30628" s="305"/>
      <c r="AG30628" s="1954"/>
    </row>
    <row r="30630" spans="4:33" s="304" customFormat="1" ht="15.75" customHeight="1">
      <c r="D30630" s="305"/>
      <c r="AG30630" s="1954"/>
    </row>
    <row r="30632" spans="4:33" s="304" customFormat="1" ht="15.75" customHeight="1">
      <c r="D30632" s="305"/>
      <c r="AG30632" s="1954"/>
    </row>
    <row r="30634" spans="4:33" s="304" customFormat="1" ht="15.75" customHeight="1">
      <c r="D30634" s="305"/>
      <c r="AG30634" s="1954"/>
    </row>
    <row r="30636" spans="4:33" s="304" customFormat="1" ht="15.75" customHeight="1">
      <c r="D30636" s="305"/>
      <c r="AG30636" s="1954"/>
    </row>
    <row r="30638" spans="4:33" s="304" customFormat="1" ht="15.75" customHeight="1">
      <c r="D30638" s="305"/>
      <c r="AG30638" s="1954"/>
    </row>
    <row r="30640" spans="4:33" s="304" customFormat="1" ht="15.75" customHeight="1">
      <c r="D30640" s="305"/>
      <c r="AG30640" s="1954"/>
    </row>
    <row r="30642" spans="4:33" s="304" customFormat="1" ht="15.75" customHeight="1">
      <c r="D30642" s="305"/>
      <c r="AG30642" s="1954"/>
    </row>
    <row r="30644" spans="4:33" s="304" customFormat="1" ht="15.75" customHeight="1">
      <c r="D30644" s="305"/>
      <c r="AG30644" s="1954"/>
    </row>
    <row r="30646" spans="4:33" s="304" customFormat="1" ht="15.75" customHeight="1">
      <c r="D30646" s="305"/>
      <c r="AG30646" s="1954"/>
    </row>
    <row r="30648" spans="4:33" s="304" customFormat="1" ht="15.75" customHeight="1">
      <c r="D30648" s="305"/>
      <c r="AG30648" s="1954"/>
    </row>
    <row r="30650" spans="4:33" s="304" customFormat="1" ht="15.75" customHeight="1">
      <c r="D30650" s="305"/>
      <c r="AG30650" s="1954"/>
    </row>
    <row r="30652" spans="4:33" s="304" customFormat="1" ht="15.75" customHeight="1">
      <c r="D30652" s="305"/>
      <c r="AG30652" s="1954"/>
    </row>
    <row r="30654" spans="4:33" s="304" customFormat="1" ht="15.75" customHeight="1">
      <c r="D30654" s="305"/>
      <c r="AG30654" s="1954"/>
    </row>
    <row r="30656" spans="4:33" s="304" customFormat="1" ht="15.75" customHeight="1">
      <c r="D30656" s="305"/>
      <c r="AG30656" s="1954"/>
    </row>
    <row r="30658" spans="4:33" s="304" customFormat="1" ht="15.75" customHeight="1">
      <c r="D30658" s="305"/>
      <c r="AG30658" s="1954"/>
    </row>
    <row r="30660" spans="4:33" s="304" customFormat="1" ht="15.75" customHeight="1">
      <c r="D30660" s="305"/>
      <c r="AG30660" s="1954"/>
    </row>
    <row r="30662" spans="4:33" s="304" customFormat="1" ht="15.75" customHeight="1">
      <c r="D30662" s="305"/>
      <c r="AG30662" s="1954"/>
    </row>
    <row r="30664" spans="4:33" s="304" customFormat="1" ht="15.75" customHeight="1">
      <c r="D30664" s="305"/>
      <c r="AG30664" s="1954"/>
    </row>
    <row r="30666" spans="4:33" s="304" customFormat="1" ht="15.75" customHeight="1">
      <c r="D30666" s="305"/>
      <c r="AG30666" s="1954"/>
    </row>
    <row r="30668" spans="4:33" s="304" customFormat="1" ht="15.75" customHeight="1">
      <c r="D30668" s="305"/>
      <c r="AG30668" s="1954"/>
    </row>
    <row r="30670" spans="4:33" s="304" customFormat="1" ht="15.75" customHeight="1">
      <c r="D30670" s="305"/>
      <c r="AG30670" s="1954"/>
    </row>
    <row r="30672" spans="4:33" s="304" customFormat="1" ht="15.75" customHeight="1">
      <c r="D30672" s="305"/>
      <c r="AG30672" s="1954"/>
    </row>
    <row r="30674" spans="4:33" s="304" customFormat="1" ht="15.75" customHeight="1">
      <c r="D30674" s="305"/>
      <c r="AG30674" s="1954"/>
    </row>
    <row r="30676" spans="4:33" s="304" customFormat="1" ht="15.75" customHeight="1">
      <c r="D30676" s="305"/>
      <c r="AG30676" s="1954"/>
    </row>
    <row r="30678" spans="4:33" s="304" customFormat="1" ht="15.75" customHeight="1">
      <c r="D30678" s="305"/>
      <c r="AG30678" s="1954"/>
    </row>
    <row r="30680" spans="4:33" s="304" customFormat="1" ht="15.75" customHeight="1">
      <c r="D30680" s="305"/>
      <c r="AG30680" s="1954"/>
    </row>
    <row r="30682" spans="4:33" s="304" customFormat="1" ht="15.75" customHeight="1">
      <c r="D30682" s="305"/>
      <c r="AG30682" s="1954"/>
    </row>
    <row r="30684" spans="4:33" s="304" customFormat="1" ht="15.75" customHeight="1">
      <c r="D30684" s="305"/>
      <c r="AG30684" s="1954"/>
    </row>
    <row r="30686" spans="4:33" s="304" customFormat="1" ht="15.75" customHeight="1">
      <c r="D30686" s="305"/>
      <c r="AG30686" s="1954"/>
    </row>
    <row r="30688" spans="4:33" s="304" customFormat="1" ht="15.75" customHeight="1">
      <c r="D30688" s="305"/>
      <c r="AG30688" s="1954"/>
    </row>
    <row r="30690" spans="4:33" s="304" customFormat="1" ht="15.75" customHeight="1">
      <c r="D30690" s="305"/>
      <c r="AG30690" s="1954"/>
    </row>
    <row r="30692" spans="4:33" s="304" customFormat="1" ht="15.75" customHeight="1">
      <c r="D30692" s="305"/>
      <c r="AG30692" s="1954"/>
    </row>
    <row r="30694" spans="4:33" s="304" customFormat="1" ht="15.75" customHeight="1">
      <c r="D30694" s="305"/>
      <c r="AG30694" s="1954"/>
    </row>
    <row r="30696" spans="4:33" s="304" customFormat="1" ht="15.75" customHeight="1">
      <c r="D30696" s="305"/>
      <c r="AG30696" s="1954"/>
    </row>
    <row r="30698" spans="4:33" s="304" customFormat="1" ht="15.75" customHeight="1">
      <c r="D30698" s="305"/>
      <c r="AG30698" s="1954"/>
    </row>
    <row r="30700" spans="4:33" s="304" customFormat="1" ht="15.75" customHeight="1">
      <c r="D30700" s="305"/>
      <c r="AG30700" s="1954"/>
    </row>
    <row r="30702" spans="4:33" s="304" customFormat="1" ht="15.75" customHeight="1">
      <c r="D30702" s="305"/>
      <c r="AG30702" s="1954"/>
    </row>
    <row r="30704" spans="4:33" s="304" customFormat="1" ht="15.75" customHeight="1">
      <c r="D30704" s="305"/>
      <c r="AG30704" s="1954"/>
    </row>
    <row r="30706" spans="4:33" s="304" customFormat="1" ht="15.75" customHeight="1">
      <c r="D30706" s="305"/>
      <c r="AG30706" s="1954"/>
    </row>
    <row r="30708" spans="4:33" s="304" customFormat="1" ht="15.75" customHeight="1">
      <c r="D30708" s="305"/>
      <c r="AG30708" s="1954"/>
    </row>
    <row r="30710" spans="4:33" s="304" customFormat="1" ht="15.75" customHeight="1">
      <c r="D30710" s="305"/>
      <c r="AG30710" s="1954"/>
    </row>
    <row r="30712" spans="4:33" s="304" customFormat="1" ht="15.75" customHeight="1">
      <c r="D30712" s="305"/>
      <c r="AG30712" s="1954"/>
    </row>
    <row r="30714" spans="4:33" s="304" customFormat="1" ht="15.75" customHeight="1">
      <c r="D30714" s="305"/>
      <c r="AG30714" s="1954"/>
    </row>
    <row r="30716" spans="4:33" s="304" customFormat="1" ht="15.75" customHeight="1">
      <c r="D30716" s="305"/>
      <c r="AG30716" s="1954"/>
    </row>
    <row r="30718" spans="4:33" s="304" customFormat="1" ht="15.75" customHeight="1">
      <c r="D30718" s="305"/>
      <c r="AG30718" s="1954"/>
    </row>
    <row r="30720" spans="4:33" s="304" customFormat="1" ht="15.75" customHeight="1">
      <c r="D30720" s="305"/>
      <c r="AG30720" s="1954"/>
    </row>
    <row r="30722" spans="4:33" s="304" customFormat="1" ht="15.75" customHeight="1">
      <c r="D30722" s="305"/>
      <c r="AG30722" s="1954"/>
    </row>
    <row r="30724" spans="4:33" s="304" customFormat="1" ht="15.75" customHeight="1">
      <c r="D30724" s="305"/>
      <c r="AG30724" s="1954"/>
    </row>
    <row r="30726" spans="4:33" s="304" customFormat="1" ht="15.75" customHeight="1">
      <c r="D30726" s="305"/>
      <c r="AG30726" s="1954"/>
    </row>
    <row r="30728" spans="4:33" s="304" customFormat="1" ht="15.75" customHeight="1">
      <c r="D30728" s="305"/>
      <c r="AG30728" s="1954"/>
    </row>
    <row r="30730" spans="4:33" s="304" customFormat="1" ht="15.75" customHeight="1">
      <c r="D30730" s="305"/>
      <c r="AG30730" s="1954"/>
    </row>
    <row r="30732" spans="4:33" s="304" customFormat="1" ht="15.75" customHeight="1">
      <c r="D30732" s="305"/>
      <c r="AG30732" s="1954"/>
    </row>
    <row r="30734" spans="4:33" s="304" customFormat="1" ht="15.75" customHeight="1">
      <c r="D30734" s="305"/>
      <c r="AG30734" s="1954"/>
    </row>
    <row r="30736" spans="4:33" s="304" customFormat="1" ht="15.75" customHeight="1">
      <c r="D30736" s="305"/>
      <c r="AG30736" s="1954"/>
    </row>
    <row r="30738" spans="4:33" s="304" customFormat="1" ht="15.75" customHeight="1">
      <c r="D30738" s="305"/>
      <c r="AG30738" s="1954"/>
    </row>
    <row r="30740" spans="4:33" s="304" customFormat="1" ht="15.75" customHeight="1">
      <c r="D30740" s="305"/>
      <c r="AG30740" s="1954"/>
    </row>
    <row r="30742" spans="4:33" s="304" customFormat="1" ht="15.75" customHeight="1">
      <c r="D30742" s="305"/>
      <c r="AG30742" s="1954"/>
    </row>
    <row r="30744" spans="4:33" s="304" customFormat="1" ht="15.75" customHeight="1">
      <c r="D30744" s="305"/>
      <c r="AG30744" s="1954"/>
    </row>
    <row r="30746" spans="4:33" s="304" customFormat="1" ht="15.75" customHeight="1">
      <c r="D30746" s="305"/>
      <c r="AG30746" s="1954"/>
    </row>
    <row r="30748" spans="4:33" s="304" customFormat="1" ht="15.75" customHeight="1">
      <c r="D30748" s="305"/>
      <c r="AG30748" s="1954"/>
    </row>
    <row r="30750" spans="4:33" s="304" customFormat="1" ht="15.75" customHeight="1">
      <c r="D30750" s="305"/>
      <c r="AG30750" s="1954"/>
    </row>
    <row r="30752" spans="4:33" s="304" customFormat="1" ht="15.75" customHeight="1">
      <c r="D30752" s="305"/>
      <c r="AG30752" s="1954"/>
    </row>
    <row r="30754" spans="4:33" s="304" customFormat="1" ht="15.75" customHeight="1">
      <c r="D30754" s="305"/>
      <c r="AG30754" s="1954"/>
    </row>
    <row r="30756" spans="4:33" s="304" customFormat="1" ht="15.75" customHeight="1">
      <c r="D30756" s="305"/>
      <c r="AG30756" s="1954"/>
    </row>
    <row r="30758" spans="4:33" s="304" customFormat="1" ht="15.75" customHeight="1">
      <c r="D30758" s="305"/>
      <c r="AG30758" s="1954"/>
    </row>
    <row r="30760" spans="4:33" s="304" customFormat="1" ht="15.75" customHeight="1">
      <c r="D30760" s="305"/>
      <c r="AG30760" s="1954"/>
    </row>
    <row r="30762" spans="4:33" s="304" customFormat="1" ht="15.75" customHeight="1">
      <c r="D30762" s="305"/>
      <c r="AG30762" s="1954"/>
    </row>
    <row r="30764" spans="4:33" s="304" customFormat="1" ht="15.75" customHeight="1">
      <c r="D30764" s="305"/>
      <c r="AG30764" s="1954"/>
    </row>
    <row r="30766" spans="4:33" s="304" customFormat="1" ht="15.75" customHeight="1">
      <c r="D30766" s="305"/>
      <c r="AG30766" s="1954"/>
    </row>
    <row r="30768" spans="4:33" s="304" customFormat="1" ht="15.75" customHeight="1">
      <c r="D30768" s="305"/>
      <c r="AG30768" s="1954"/>
    </row>
    <row r="30770" spans="4:33" s="304" customFormat="1" ht="15.75" customHeight="1">
      <c r="D30770" s="305"/>
      <c r="AG30770" s="1954"/>
    </row>
    <row r="30772" spans="4:33" s="304" customFormat="1" ht="15.75" customHeight="1">
      <c r="D30772" s="305"/>
      <c r="AG30772" s="1954"/>
    </row>
    <row r="30774" spans="4:33" s="304" customFormat="1" ht="15.75" customHeight="1">
      <c r="D30774" s="305"/>
      <c r="AG30774" s="1954"/>
    </row>
    <row r="30776" spans="4:33" s="304" customFormat="1" ht="15.75" customHeight="1">
      <c r="D30776" s="305"/>
      <c r="AG30776" s="1954"/>
    </row>
    <row r="30778" spans="4:33" s="304" customFormat="1" ht="15.75" customHeight="1">
      <c r="D30778" s="305"/>
      <c r="AG30778" s="1954"/>
    </row>
    <row r="30780" spans="4:33" s="304" customFormat="1" ht="15.75" customHeight="1">
      <c r="D30780" s="305"/>
      <c r="AG30780" s="1954"/>
    </row>
    <row r="30782" spans="4:33" s="304" customFormat="1" ht="15.75" customHeight="1">
      <c r="D30782" s="305"/>
      <c r="AG30782" s="1954"/>
    </row>
    <row r="30784" spans="4:33" s="304" customFormat="1" ht="15.75" customHeight="1">
      <c r="D30784" s="305"/>
      <c r="AG30784" s="1954"/>
    </row>
    <row r="30786" spans="4:33" s="304" customFormat="1" ht="15.75" customHeight="1">
      <c r="D30786" s="305"/>
      <c r="AG30786" s="1954"/>
    </row>
    <row r="30788" spans="4:33" s="304" customFormat="1" ht="15.75" customHeight="1">
      <c r="D30788" s="305"/>
      <c r="AG30788" s="1954"/>
    </row>
    <row r="30790" spans="4:33" s="304" customFormat="1" ht="15.75" customHeight="1">
      <c r="D30790" s="305"/>
      <c r="AG30790" s="1954"/>
    </row>
    <row r="30792" spans="4:33" s="304" customFormat="1" ht="15.75" customHeight="1">
      <c r="D30792" s="305"/>
      <c r="AG30792" s="1954"/>
    </row>
    <row r="30794" spans="4:33" s="304" customFormat="1" ht="15.75" customHeight="1">
      <c r="D30794" s="305"/>
      <c r="AG30794" s="1954"/>
    </row>
    <row r="30796" spans="4:33" s="304" customFormat="1" ht="15.75" customHeight="1">
      <c r="D30796" s="305"/>
      <c r="AG30796" s="1954"/>
    </row>
    <row r="30798" spans="4:33" s="304" customFormat="1" ht="15.75" customHeight="1">
      <c r="D30798" s="305"/>
      <c r="AG30798" s="1954"/>
    </row>
    <row r="30800" spans="4:33" s="304" customFormat="1" ht="15.75" customHeight="1">
      <c r="D30800" s="305"/>
      <c r="AG30800" s="1954"/>
    </row>
    <row r="30802" spans="4:33" s="304" customFormat="1" ht="15.75" customHeight="1">
      <c r="D30802" s="305"/>
      <c r="AG30802" s="1954"/>
    </row>
    <row r="30804" spans="4:33" s="304" customFormat="1" ht="15.75" customHeight="1">
      <c r="D30804" s="305"/>
      <c r="AG30804" s="1954"/>
    </row>
    <row r="30806" spans="4:33" s="304" customFormat="1" ht="15.75" customHeight="1">
      <c r="D30806" s="305"/>
      <c r="AG30806" s="1954"/>
    </row>
    <row r="30808" spans="4:33" s="304" customFormat="1" ht="15.75" customHeight="1">
      <c r="D30808" s="305"/>
      <c r="AG30808" s="1954"/>
    </row>
    <row r="30810" spans="4:33" s="304" customFormat="1" ht="15.75" customHeight="1">
      <c r="D30810" s="305"/>
      <c r="AG30810" s="1954"/>
    </row>
    <row r="30812" spans="4:33" s="304" customFormat="1" ht="15.75" customHeight="1">
      <c r="D30812" s="305"/>
      <c r="AG30812" s="1954"/>
    </row>
    <row r="30814" spans="4:33" s="304" customFormat="1" ht="15.75" customHeight="1">
      <c r="D30814" s="305"/>
      <c r="AG30814" s="1954"/>
    </row>
    <row r="30816" spans="4:33" s="304" customFormat="1" ht="15.75" customHeight="1">
      <c r="D30816" s="305"/>
      <c r="AG30816" s="1954"/>
    </row>
    <row r="30818" spans="4:33" s="304" customFormat="1" ht="15.75" customHeight="1">
      <c r="D30818" s="305"/>
      <c r="AG30818" s="1954"/>
    </row>
    <row r="30820" spans="4:33" s="304" customFormat="1" ht="15.75" customHeight="1">
      <c r="D30820" s="305"/>
      <c r="AG30820" s="1954"/>
    </row>
    <row r="30822" spans="4:33" s="304" customFormat="1" ht="15.75" customHeight="1">
      <c r="D30822" s="305"/>
      <c r="AG30822" s="1954"/>
    </row>
    <row r="30824" spans="4:33" s="304" customFormat="1" ht="15.75" customHeight="1">
      <c r="D30824" s="305"/>
      <c r="AG30824" s="1954"/>
    </row>
    <row r="30826" spans="4:33" s="304" customFormat="1" ht="15.75" customHeight="1">
      <c r="D30826" s="305"/>
      <c r="AG30826" s="1954"/>
    </row>
    <row r="30828" spans="4:33" s="304" customFormat="1" ht="15.75" customHeight="1">
      <c r="D30828" s="305"/>
      <c r="AG30828" s="1954"/>
    </row>
    <row r="30830" spans="4:33" s="304" customFormat="1" ht="15.75" customHeight="1">
      <c r="D30830" s="305"/>
      <c r="AG30830" s="1954"/>
    </row>
    <row r="30832" spans="4:33" s="304" customFormat="1" ht="15.75" customHeight="1">
      <c r="D30832" s="305"/>
      <c r="AG30832" s="1954"/>
    </row>
    <row r="30834" spans="4:33" s="304" customFormat="1" ht="15.75" customHeight="1">
      <c r="D30834" s="305"/>
      <c r="AG30834" s="1954"/>
    </row>
    <row r="30836" spans="4:33" s="304" customFormat="1" ht="15.75" customHeight="1">
      <c r="D30836" s="305"/>
      <c r="AG30836" s="1954"/>
    </row>
    <row r="30838" spans="4:33" s="304" customFormat="1" ht="15.75" customHeight="1">
      <c r="D30838" s="305"/>
      <c r="AG30838" s="1954"/>
    </row>
    <row r="30840" spans="4:33" s="304" customFormat="1" ht="15.75" customHeight="1">
      <c r="D30840" s="305"/>
      <c r="AG30840" s="1954"/>
    </row>
    <row r="30842" spans="4:33" s="304" customFormat="1" ht="15.75" customHeight="1">
      <c r="D30842" s="305"/>
      <c r="AG30842" s="1954"/>
    </row>
    <row r="30844" spans="4:33" s="304" customFormat="1" ht="15.75" customHeight="1">
      <c r="D30844" s="305"/>
      <c r="AG30844" s="1954"/>
    </row>
    <row r="30846" spans="4:33" s="304" customFormat="1" ht="15.75" customHeight="1">
      <c r="D30846" s="305"/>
      <c r="AG30846" s="1954"/>
    </row>
    <row r="30848" spans="4:33" s="304" customFormat="1" ht="15.75" customHeight="1">
      <c r="D30848" s="305"/>
      <c r="AG30848" s="1954"/>
    </row>
    <row r="30850" spans="4:33" s="304" customFormat="1" ht="15.75" customHeight="1">
      <c r="D30850" s="305"/>
      <c r="AG30850" s="1954"/>
    </row>
    <row r="30852" spans="4:33" s="304" customFormat="1" ht="15.75" customHeight="1">
      <c r="D30852" s="305"/>
      <c r="AG30852" s="1954"/>
    </row>
    <row r="30854" spans="4:33" s="304" customFormat="1" ht="15.75" customHeight="1">
      <c r="D30854" s="305"/>
      <c r="AG30854" s="1954"/>
    </row>
    <row r="30856" spans="4:33" s="304" customFormat="1" ht="15.75" customHeight="1">
      <c r="D30856" s="305"/>
      <c r="AG30856" s="1954"/>
    </row>
    <row r="30858" spans="4:33" s="304" customFormat="1" ht="15.75" customHeight="1">
      <c r="D30858" s="305"/>
      <c r="AG30858" s="1954"/>
    </row>
    <row r="30860" spans="4:33" s="304" customFormat="1" ht="15.75" customHeight="1">
      <c r="D30860" s="305"/>
      <c r="AG30860" s="1954"/>
    </row>
    <row r="30862" spans="4:33" s="304" customFormat="1" ht="15.75" customHeight="1">
      <c r="D30862" s="305"/>
      <c r="AG30862" s="1954"/>
    </row>
    <row r="30864" spans="4:33" s="304" customFormat="1" ht="15.75" customHeight="1">
      <c r="D30864" s="305"/>
      <c r="AG30864" s="1954"/>
    </row>
    <row r="30866" spans="4:33" s="304" customFormat="1" ht="15.75" customHeight="1">
      <c r="D30866" s="305"/>
      <c r="AG30866" s="1954"/>
    </row>
    <row r="30868" spans="4:33" s="304" customFormat="1" ht="15.75" customHeight="1">
      <c r="D30868" s="305"/>
      <c r="AG30868" s="1954"/>
    </row>
    <row r="30870" spans="4:33" s="304" customFormat="1" ht="15.75" customHeight="1">
      <c r="D30870" s="305"/>
      <c r="AG30870" s="1954"/>
    </row>
    <row r="30872" spans="4:33" s="304" customFormat="1" ht="15.75" customHeight="1">
      <c r="D30872" s="305"/>
      <c r="AG30872" s="1954"/>
    </row>
    <row r="30874" spans="4:33" s="304" customFormat="1" ht="15.75" customHeight="1">
      <c r="D30874" s="305"/>
      <c r="AG30874" s="1954"/>
    </row>
    <row r="30876" spans="4:33" s="304" customFormat="1" ht="15.75" customHeight="1">
      <c r="D30876" s="305"/>
      <c r="AG30876" s="1954"/>
    </row>
    <row r="30878" spans="4:33" s="304" customFormat="1" ht="15.75" customHeight="1">
      <c r="D30878" s="305"/>
      <c r="AG30878" s="1954"/>
    </row>
    <row r="30880" spans="4:33" s="304" customFormat="1" ht="15.75" customHeight="1">
      <c r="D30880" s="305"/>
      <c r="AG30880" s="1954"/>
    </row>
    <row r="30882" spans="4:33" s="304" customFormat="1" ht="15.75" customHeight="1">
      <c r="D30882" s="305"/>
      <c r="AG30882" s="1954"/>
    </row>
    <row r="30884" spans="4:33" s="304" customFormat="1" ht="15.75" customHeight="1">
      <c r="D30884" s="305"/>
      <c r="AG30884" s="1954"/>
    </row>
    <row r="30886" spans="4:33" s="304" customFormat="1" ht="15.75" customHeight="1">
      <c r="D30886" s="305"/>
      <c r="AG30886" s="1954"/>
    </row>
    <row r="30888" spans="4:33" s="304" customFormat="1" ht="15.75" customHeight="1">
      <c r="D30888" s="305"/>
      <c r="AG30888" s="1954"/>
    </row>
    <row r="30890" spans="4:33" s="304" customFormat="1" ht="15.75" customHeight="1">
      <c r="D30890" s="305"/>
      <c r="AG30890" s="1954"/>
    </row>
    <row r="30892" spans="4:33" s="304" customFormat="1" ht="15.75" customHeight="1">
      <c r="D30892" s="305"/>
      <c r="AG30892" s="1954"/>
    </row>
    <row r="30894" spans="4:33" s="304" customFormat="1" ht="15.75" customHeight="1">
      <c r="D30894" s="305"/>
      <c r="AG30894" s="1954"/>
    </row>
    <row r="30896" spans="4:33" s="304" customFormat="1" ht="15.75" customHeight="1">
      <c r="D30896" s="305"/>
      <c r="AG30896" s="1954"/>
    </row>
    <row r="30898" spans="4:33" s="304" customFormat="1" ht="15.75" customHeight="1">
      <c r="D30898" s="305"/>
      <c r="AG30898" s="1954"/>
    </row>
    <row r="30900" spans="4:33" s="304" customFormat="1" ht="15.75" customHeight="1">
      <c r="D30900" s="305"/>
      <c r="AG30900" s="1954"/>
    </row>
    <row r="30902" spans="4:33" s="304" customFormat="1" ht="15.75" customHeight="1">
      <c r="D30902" s="305"/>
      <c r="AG30902" s="1954"/>
    </row>
    <row r="30904" spans="4:33" s="304" customFormat="1" ht="15.75" customHeight="1">
      <c r="D30904" s="305"/>
      <c r="AG30904" s="1954"/>
    </row>
    <row r="30906" spans="4:33" s="304" customFormat="1" ht="15.75" customHeight="1">
      <c r="D30906" s="305"/>
      <c r="AG30906" s="1954"/>
    </row>
    <row r="30908" spans="4:33" s="304" customFormat="1" ht="15.75" customHeight="1">
      <c r="D30908" s="305"/>
      <c r="AG30908" s="1954"/>
    </row>
    <row r="30910" spans="4:33" s="304" customFormat="1" ht="15.75" customHeight="1">
      <c r="D30910" s="305"/>
      <c r="AG30910" s="1954"/>
    </row>
    <row r="30912" spans="4:33" s="304" customFormat="1" ht="15.75" customHeight="1">
      <c r="D30912" s="305"/>
      <c r="AG30912" s="1954"/>
    </row>
    <row r="30914" spans="4:33" s="304" customFormat="1" ht="15.75" customHeight="1">
      <c r="D30914" s="305"/>
      <c r="AG30914" s="1954"/>
    </row>
    <row r="30916" spans="4:33" s="304" customFormat="1" ht="15.75" customHeight="1">
      <c r="D30916" s="305"/>
      <c r="AG30916" s="1954"/>
    </row>
    <row r="30918" spans="4:33" s="304" customFormat="1" ht="15.75" customHeight="1">
      <c r="D30918" s="305"/>
      <c r="AG30918" s="1954"/>
    </row>
    <row r="30920" spans="4:33" s="304" customFormat="1" ht="15.75" customHeight="1">
      <c r="D30920" s="305"/>
      <c r="AG30920" s="1954"/>
    </row>
    <row r="30922" spans="4:33" s="304" customFormat="1" ht="15.75" customHeight="1">
      <c r="D30922" s="305"/>
      <c r="AG30922" s="1954"/>
    </row>
    <row r="30924" spans="4:33" s="304" customFormat="1" ht="15.75" customHeight="1">
      <c r="D30924" s="305"/>
      <c r="AG30924" s="1954"/>
    </row>
    <row r="30926" spans="4:33" s="304" customFormat="1" ht="15.75" customHeight="1">
      <c r="D30926" s="305"/>
      <c r="AG30926" s="1954"/>
    </row>
    <row r="30928" spans="4:33" s="304" customFormat="1" ht="15.75" customHeight="1">
      <c r="D30928" s="305"/>
      <c r="AG30928" s="1954"/>
    </row>
    <row r="30930" spans="4:33" s="304" customFormat="1" ht="15.75" customHeight="1">
      <c r="D30930" s="305"/>
      <c r="AG30930" s="1954"/>
    </row>
    <row r="30932" spans="4:33" s="304" customFormat="1" ht="15.75" customHeight="1">
      <c r="D30932" s="305"/>
      <c r="AG30932" s="1954"/>
    </row>
    <row r="30934" spans="4:33" s="304" customFormat="1" ht="15.75" customHeight="1">
      <c r="D30934" s="305"/>
      <c r="AG30934" s="1954"/>
    </row>
    <row r="30936" spans="4:33" s="304" customFormat="1" ht="15.75" customHeight="1">
      <c r="D30936" s="305"/>
      <c r="AG30936" s="1954"/>
    </row>
    <row r="30938" spans="4:33" s="304" customFormat="1" ht="15.75" customHeight="1">
      <c r="D30938" s="305"/>
      <c r="AG30938" s="1954"/>
    </row>
    <row r="30940" spans="4:33" s="304" customFormat="1" ht="15.75" customHeight="1">
      <c r="D30940" s="305"/>
      <c r="AG30940" s="1954"/>
    </row>
    <row r="30942" spans="4:33" s="304" customFormat="1" ht="15.75" customHeight="1">
      <c r="D30942" s="305"/>
      <c r="AG30942" s="1954"/>
    </row>
    <row r="30944" spans="4:33" s="304" customFormat="1" ht="15.75" customHeight="1">
      <c r="D30944" s="305"/>
      <c r="AG30944" s="1954"/>
    </row>
    <row r="30946" spans="4:33" s="304" customFormat="1" ht="15.75" customHeight="1">
      <c r="D30946" s="305"/>
      <c r="AG30946" s="1954"/>
    </row>
    <row r="30948" spans="4:33" s="304" customFormat="1" ht="15.75" customHeight="1">
      <c r="D30948" s="305"/>
      <c r="AG30948" s="1954"/>
    </row>
    <row r="30950" spans="4:33" s="304" customFormat="1" ht="15.75" customHeight="1">
      <c r="D30950" s="305"/>
      <c r="AG30950" s="1954"/>
    </row>
    <row r="30952" spans="4:33" s="304" customFormat="1" ht="15.75" customHeight="1">
      <c r="D30952" s="305"/>
      <c r="AG30952" s="1954"/>
    </row>
    <row r="30954" spans="4:33" s="304" customFormat="1" ht="15.75" customHeight="1">
      <c r="D30954" s="305"/>
      <c r="AG30954" s="1954"/>
    </row>
    <row r="30956" spans="4:33" s="304" customFormat="1" ht="15.75" customHeight="1">
      <c r="D30956" s="305"/>
      <c r="AG30956" s="1954"/>
    </row>
    <row r="30958" spans="4:33" s="304" customFormat="1" ht="15.75" customHeight="1">
      <c r="D30958" s="305"/>
      <c r="AG30958" s="1954"/>
    </row>
    <row r="30960" spans="4:33" s="304" customFormat="1" ht="15.75" customHeight="1">
      <c r="D30960" s="305"/>
      <c r="AG30960" s="1954"/>
    </row>
    <row r="30962" spans="4:33" s="304" customFormat="1" ht="15.75" customHeight="1">
      <c r="D30962" s="305"/>
      <c r="AG30962" s="1954"/>
    </row>
    <row r="30964" spans="4:33" s="304" customFormat="1" ht="15.75" customHeight="1">
      <c r="D30964" s="305"/>
      <c r="AG30964" s="1954"/>
    </row>
    <row r="30966" spans="4:33" s="304" customFormat="1" ht="15.75" customHeight="1">
      <c r="D30966" s="305"/>
      <c r="AG30966" s="1954"/>
    </row>
    <row r="30968" spans="4:33" s="304" customFormat="1" ht="15.75" customHeight="1">
      <c r="D30968" s="305"/>
      <c r="AG30968" s="1954"/>
    </row>
    <row r="30970" spans="4:33" s="304" customFormat="1" ht="15.75" customHeight="1">
      <c r="D30970" s="305"/>
      <c r="AG30970" s="1954"/>
    </row>
    <row r="30972" spans="4:33" s="304" customFormat="1" ht="15.75" customHeight="1">
      <c r="D30972" s="305"/>
      <c r="AG30972" s="1954"/>
    </row>
    <row r="30974" spans="4:33" s="304" customFormat="1" ht="15.75" customHeight="1">
      <c r="D30974" s="305"/>
      <c r="AG30974" s="1954"/>
    </row>
    <row r="30976" spans="4:33" s="304" customFormat="1" ht="15.75" customHeight="1">
      <c r="D30976" s="305"/>
      <c r="AG30976" s="1954"/>
    </row>
    <row r="30978" spans="4:33" s="304" customFormat="1" ht="15.75" customHeight="1">
      <c r="D30978" s="305"/>
      <c r="AG30978" s="1954"/>
    </row>
    <row r="30980" spans="4:33" s="304" customFormat="1" ht="15.75" customHeight="1">
      <c r="D30980" s="305"/>
      <c r="AG30980" s="1954"/>
    </row>
    <row r="30982" spans="4:33" s="304" customFormat="1" ht="15.75" customHeight="1">
      <c r="D30982" s="305"/>
      <c r="AG30982" s="1954"/>
    </row>
    <row r="30984" spans="4:33" s="304" customFormat="1" ht="15.75" customHeight="1">
      <c r="D30984" s="305"/>
      <c r="AG30984" s="1954"/>
    </row>
    <row r="30986" spans="4:33" s="304" customFormat="1" ht="15.75" customHeight="1">
      <c r="D30986" s="305"/>
      <c r="AG30986" s="1954"/>
    </row>
    <row r="30988" spans="4:33" s="304" customFormat="1" ht="15.75" customHeight="1">
      <c r="D30988" s="305"/>
      <c r="AG30988" s="1954"/>
    </row>
    <row r="30990" spans="4:33" s="304" customFormat="1" ht="15.75" customHeight="1">
      <c r="D30990" s="305"/>
      <c r="AG30990" s="1954"/>
    </row>
    <row r="30992" spans="4:33" s="304" customFormat="1" ht="15.75" customHeight="1">
      <c r="D30992" s="305"/>
      <c r="AG30992" s="1954"/>
    </row>
    <row r="30994" spans="4:33" s="304" customFormat="1" ht="15.75" customHeight="1">
      <c r="D30994" s="305"/>
      <c r="AG30994" s="1954"/>
    </row>
    <row r="30996" spans="4:33" s="304" customFormat="1" ht="15.75" customHeight="1">
      <c r="D30996" s="305"/>
      <c r="AG30996" s="1954"/>
    </row>
    <row r="30998" spans="4:33" s="304" customFormat="1" ht="15.75" customHeight="1">
      <c r="D30998" s="305"/>
      <c r="AG30998" s="1954"/>
    </row>
    <row r="31000" spans="4:33" s="304" customFormat="1" ht="15.75" customHeight="1">
      <c r="D31000" s="305"/>
      <c r="AG31000" s="1954"/>
    </row>
    <row r="31002" spans="4:33" s="304" customFormat="1" ht="15.75" customHeight="1">
      <c r="D31002" s="305"/>
      <c r="AG31002" s="1954"/>
    </row>
    <row r="31004" spans="4:33" s="304" customFormat="1" ht="15.75" customHeight="1">
      <c r="D31004" s="305"/>
      <c r="AG31004" s="1954"/>
    </row>
    <row r="31006" spans="4:33" s="304" customFormat="1" ht="15.75" customHeight="1">
      <c r="D31006" s="305"/>
      <c r="AG31006" s="1954"/>
    </row>
    <row r="31008" spans="4:33" s="304" customFormat="1" ht="15.75" customHeight="1">
      <c r="D31008" s="305"/>
      <c r="AG31008" s="1954"/>
    </row>
    <row r="31010" spans="4:33" s="304" customFormat="1" ht="15.75" customHeight="1">
      <c r="D31010" s="305"/>
      <c r="AG31010" s="1954"/>
    </row>
    <row r="31012" spans="4:33" s="304" customFormat="1" ht="15.75" customHeight="1">
      <c r="D31012" s="305"/>
      <c r="AG31012" s="1954"/>
    </row>
    <row r="31014" spans="4:33" s="304" customFormat="1" ht="15.75" customHeight="1">
      <c r="D31014" s="305"/>
      <c r="AG31014" s="1954"/>
    </row>
    <row r="31016" spans="4:33" s="304" customFormat="1" ht="15.75" customHeight="1">
      <c r="D31016" s="305"/>
      <c r="AG31016" s="1954"/>
    </row>
    <row r="31018" spans="4:33" s="304" customFormat="1" ht="15.75" customHeight="1">
      <c r="D31018" s="305"/>
      <c r="AG31018" s="1954"/>
    </row>
    <row r="31020" spans="4:33" s="304" customFormat="1" ht="15.75" customHeight="1">
      <c r="D31020" s="305"/>
      <c r="AG31020" s="1954"/>
    </row>
    <row r="31022" spans="4:33" s="304" customFormat="1" ht="15.75" customHeight="1">
      <c r="D31022" s="305"/>
      <c r="AG31022" s="1954"/>
    </row>
    <row r="31024" spans="4:33" s="304" customFormat="1" ht="15.75" customHeight="1">
      <c r="D31024" s="305"/>
      <c r="AG31024" s="1954"/>
    </row>
    <row r="31026" spans="4:33" s="304" customFormat="1" ht="15.75" customHeight="1">
      <c r="D31026" s="305"/>
      <c r="AG31026" s="1954"/>
    </row>
    <row r="31028" spans="4:33" s="304" customFormat="1" ht="15.75" customHeight="1">
      <c r="D31028" s="305"/>
      <c r="AG31028" s="1954"/>
    </row>
    <row r="31030" spans="4:33" s="304" customFormat="1" ht="15.75" customHeight="1">
      <c r="D31030" s="305"/>
      <c r="AG31030" s="1954"/>
    </row>
    <row r="31032" spans="4:33" s="304" customFormat="1" ht="15.75" customHeight="1">
      <c r="D31032" s="305"/>
      <c r="AG31032" s="1954"/>
    </row>
    <row r="31034" spans="4:33" s="304" customFormat="1" ht="15.75" customHeight="1">
      <c r="D31034" s="305"/>
      <c r="AG31034" s="1954"/>
    </row>
    <row r="31036" spans="4:33" s="304" customFormat="1" ht="15.75" customHeight="1">
      <c r="D31036" s="305"/>
      <c r="AG31036" s="1954"/>
    </row>
    <row r="31038" spans="4:33" s="304" customFormat="1" ht="15.75" customHeight="1">
      <c r="D31038" s="305"/>
      <c r="AG31038" s="1954"/>
    </row>
    <row r="31040" spans="4:33" s="304" customFormat="1" ht="15.75" customHeight="1">
      <c r="D31040" s="305"/>
      <c r="AG31040" s="1954"/>
    </row>
    <row r="31042" spans="4:33" s="304" customFormat="1" ht="15.75" customHeight="1">
      <c r="D31042" s="305"/>
      <c r="AG31042" s="1954"/>
    </row>
    <row r="31044" spans="4:33" s="304" customFormat="1" ht="15.75" customHeight="1">
      <c r="D31044" s="305"/>
      <c r="AG31044" s="1954"/>
    </row>
    <row r="31046" spans="4:33" s="304" customFormat="1" ht="15.75" customHeight="1">
      <c r="D31046" s="305"/>
      <c r="AG31046" s="1954"/>
    </row>
    <row r="31048" spans="4:33" s="304" customFormat="1" ht="15.75" customHeight="1">
      <c r="D31048" s="305"/>
      <c r="AG31048" s="1954"/>
    </row>
    <row r="31050" spans="4:33" s="304" customFormat="1" ht="15.75" customHeight="1">
      <c r="D31050" s="305"/>
      <c r="AG31050" s="1954"/>
    </row>
    <row r="31052" spans="4:33" s="304" customFormat="1" ht="15.75" customHeight="1">
      <c r="D31052" s="305"/>
      <c r="AG31052" s="1954"/>
    </row>
    <row r="31054" spans="4:33" s="304" customFormat="1" ht="15.75" customHeight="1">
      <c r="D31054" s="305"/>
      <c r="AG31054" s="1954"/>
    </row>
    <row r="31056" spans="4:33" s="304" customFormat="1" ht="15.75" customHeight="1">
      <c r="D31056" s="305"/>
      <c r="AG31056" s="1954"/>
    </row>
    <row r="31058" spans="4:33" s="304" customFormat="1" ht="15.75" customHeight="1">
      <c r="D31058" s="305"/>
      <c r="AG31058" s="1954"/>
    </row>
    <row r="31060" spans="4:33" s="304" customFormat="1" ht="15.75" customHeight="1">
      <c r="D31060" s="305"/>
      <c r="AG31060" s="1954"/>
    </row>
    <row r="31062" spans="4:33" s="304" customFormat="1" ht="15.75" customHeight="1">
      <c r="D31062" s="305"/>
      <c r="AG31062" s="1954"/>
    </row>
    <row r="31064" spans="4:33" s="304" customFormat="1" ht="15.75" customHeight="1">
      <c r="D31064" s="305"/>
      <c r="AG31064" s="1954"/>
    </row>
    <row r="31066" spans="4:33" s="304" customFormat="1" ht="15.75" customHeight="1">
      <c r="D31066" s="305"/>
      <c r="AG31066" s="1954"/>
    </row>
    <row r="31068" spans="4:33" s="304" customFormat="1" ht="15.75" customHeight="1">
      <c r="D31068" s="305"/>
      <c r="AG31068" s="1954"/>
    </row>
    <row r="31070" spans="4:33" s="304" customFormat="1" ht="15.75" customHeight="1">
      <c r="D31070" s="305"/>
      <c r="AG31070" s="1954"/>
    </row>
    <row r="31072" spans="4:33" s="304" customFormat="1" ht="15.75" customHeight="1">
      <c r="D31072" s="305"/>
      <c r="AG31072" s="1954"/>
    </row>
    <row r="31074" spans="4:33" s="304" customFormat="1" ht="15.75" customHeight="1">
      <c r="D31074" s="305"/>
      <c r="AG31074" s="1954"/>
    </row>
    <row r="31076" spans="4:33" s="304" customFormat="1" ht="15.75" customHeight="1">
      <c r="D31076" s="305"/>
      <c r="AG31076" s="1954"/>
    </row>
    <row r="31078" spans="4:33" s="304" customFormat="1" ht="15.75" customHeight="1">
      <c r="D31078" s="305"/>
      <c r="AG31078" s="1954"/>
    </row>
    <row r="31080" spans="4:33" s="304" customFormat="1" ht="15.75" customHeight="1">
      <c r="D31080" s="305"/>
      <c r="AG31080" s="1954"/>
    </row>
    <row r="31082" spans="4:33" s="304" customFormat="1" ht="15.75" customHeight="1">
      <c r="D31082" s="305"/>
      <c r="AG31082" s="1954"/>
    </row>
    <row r="31084" spans="4:33" s="304" customFormat="1" ht="15.75" customHeight="1">
      <c r="D31084" s="305"/>
      <c r="AG31084" s="1954"/>
    </row>
    <row r="31086" spans="4:33" s="304" customFormat="1" ht="15.75" customHeight="1">
      <c r="D31086" s="305"/>
      <c r="AG31086" s="1954"/>
    </row>
    <row r="31088" spans="4:33" s="304" customFormat="1" ht="15.75" customHeight="1">
      <c r="D31088" s="305"/>
      <c r="AG31088" s="1954"/>
    </row>
    <row r="31090" spans="4:33" s="304" customFormat="1" ht="15.75" customHeight="1">
      <c r="D31090" s="305"/>
      <c r="AG31090" s="1954"/>
    </row>
    <row r="31092" spans="4:33" s="304" customFormat="1" ht="15.75" customHeight="1">
      <c r="D31092" s="305"/>
      <c r="AG31092" s="1954"/>
    </row>
    <row r="31094" spans="4:33" s="304" customFormat="1" ht="15.75" customHeight="1">
      <c r="D31094" s="305"/>
      <c r="AG31094" s="1954"/>
    </row>
    <row r="31096" spans="4:33" s="304" customFormat="1" ht="15.75" customHeight="1">
      <c r="D31096" s="305"/>
      <c r="AG31096" s="1954"/>
    </row>
    <row r="31098" spans="4:33" s="304" customFormat="1" ht="15.75" customHeight="1">
      <c r="D31098" s="305"/>
      <c r="AG31098" s="1954"/>
    </row>
    <row r="31100" spans="4:33" s="304" customFormat="1" ht="15.75" customHeight="1">
      <c r="D31100" s="305"/>
      <c r="AG31100" s="1954"/>
    </row>
    <row r="31102" spans="4:33" s="304" customFormat="1" ht="15.75" customHeight="1">
      <c r="D31102" s="305"/>
      <c r="AG31102" s="1954"/>
    </row>
    <row r="31104" spans="4:33" s="304" customFormat="1" ht="15.75" customHeight="1">
      <c r="D31104" s="305"/>
      <c r="AG31104" s="1954"/>
    </row>
    <row r="31106" spans="4:33" s="304" customFormat="1" ht="15.75" customHeight="1">
      <c r="D31106" s="305"/>
      <c r="AG31106" s="1954"/>
    </row>
    <row r="31108" spans="4:33" s="304" customFormat="1" ht="15.75" customHeight="1">
      <c r="D31108" s="305"/>
      <c r="AG31108" s="1954"/>
    </row>
    <row r="31110" spans="4:33" s="304" customFormat="1" ht="15.75" customHeight="1">
      <c r="D31110" s="305"/>
      <c r="AG31110" s="1954"/>
    </row>
    <row r="31112" spans="4:33" s="304" customFormat="1" ht="15.75" customHeight="1">
      <c r="D31112" s="305"/>
      <c r="AG31112" s="1954"/>
    </row>
    <row r="31114" spans="4:33" s="304" customFormat="1" ht="15.75" customHeight="1">
      <c r="D31114" s="305"/>
      <c r="AG31114" s="1954"/>
    </row>
    <row r="31116" spans="4:33" s="304" customFormat="1" ht="15.75" customHeight="1">
      <c r="D31116" s="305"/>
      <c r="AG31116" s="1954"/>
    </row>
    <row r="31118" spans="4:33" s="304" customFormat="1" ht="15.75" customHeight="1">
      <c r="D31118" s="305"/>
      <c r="AG31118" s="1954"/>
    </row>
    <row r="31120" spans="4:33" s="304" customFormat="1" ht="15.75" customHeight="1">
      <c r="D31120" s="305"/>
      <c r="AG31120" s="1954"/>
    </row>
    <row r="31122" spans="4:33" s="304" customFormat="1" ht="15.75" customHeight="1">
      <c r="D31122" s="305"/>
      <c r="AG31122" s="1954"/>
    </row>
    <row r="31124" spans="4:33" s="304" customFormat="1" ht="15.75" customHeight="1">
      <c r="D31124" s="305"/>
      <c r="AG31124" s="1954"/>
    </row>
    <row r="31126" spans="4:33" s="304" customFormat="1" ht="15.75" customHeight="1">
      <c r="D31126" s="305"/>
      <c r="AG31126" s="1954"/>
    </row>
    <row r="31128" spans="4:33" s="304" customFormat="1" ht="15.75" customHeight="1">
      <c r="D31128" s="305"/>
      <c r="AG31128" s="1954"/>
    </row>
    <row r="31130" spans="4:33" s="304" customFormat="1" ht="15.75" customHeight="1">
      <c r="D31130" s="305"/>
      <c r="AG31130" s="1954"/>
    </row>
    <row r="31132" spans="4:33" s="304" customFormat="1" ht="15.75" customHeight="1">
      <c r="D31132" s="305"/>
      <c r="AG31132" s="1954"/>
    </row>
    <row r="31134" spans="4:33" s="304" customFormat="1" ht="15.75" customHeight="1">
      <c r="D31134" s="305"/>
      <c r="AG31134" s="1954"/>
    </row>
    <row r="31136" spans="4:33" s="304" customFormat="1" ht="15.75" customHeight="1">
      <c r="D31136" s="305"/>
      <c r="AG31136" s="1954"/>
    </row>
    <row r="31138" spans="4:33" s="304" customFormat="1" ht="15.75" customHeight="1">
      <c r="D31138" s="305"/>
      <c r="AG31138" s="1954"/>
    </row>
    <row r="31140" spans="4:33" s="304" customFormat="1" ht="15.75" customHeight="1">
      <c r="D31140" s="305"/>
      <c r="AG31140" s="1954"/>
    </row>
    <row r="31142" spans="4:33" s="304" customFormat="1" ht="15.75" customHeight="1">
      <c r="D31142" s="305"/>
      <c r="AG31142" s="1954"/>
    </row>
    <row r="31144" spans="4:33" s="304" customFormat="1" ht="15.75" customHeight="1">
      <c r="D31144" s="305"/>
      <c r="AG31144" s="1954"/>
    </row>
    <row r="31146" spans="4:33" s="304" customFormat="1" ht="15.75" customHeight="1">
      <c r="D31146" s="305"/>
      <c r="AG31146" s="1954"/>
    </row>
    <row r="31148" spans="4:33" s="304" customFormat="1" ht="15.75" customHeight="1">
      <c r="D31148" s="305"/>
      <c r="AG31148" s="1954"/>
    </row>
    <row r="31150" spans="4:33" s="304" customFormat="1" ht="15.75" customHeight="1">
      <c r="D31150" s="305"/>
      <c r="AG31150" s="1954"/>
    </row>
    <row r="31152" spans="4:33" s="304" customFormat="1" ht="15.75" customHeight="1">
      <c r="D31152" s="305"/>
      <c r="AG31152" s="1954"/>
    </row>
    <row r="31154" spans="4:33" s="304" customFormat="1" ht="15.75" customHeight="1">
      <c r="D31154" s="305"/>
      <c r="AG31154" s="1954"/>
    </row>
    <row r="31156" spans="4:33" s="304" customFormat="1" ht="15.75" customHeight="1">
      <c r="D31156" s="305"/>
      <c r="AG31156" s="1954"/>
    </row>
    <row r="31158" spans="4:33" s="304" customFormat="1" ht="15.75" customHeight="1">
      <c r="D31158" s="305"/>
      <c r="AG31158" s="1954"/>
    </row>
    <row r="31160" spans="4:33" s="304" customFormat="1" ht="15.75" customHeight="1">
      <c r="D31160" s="305"/>
      <c r="AG31160" s="1954"/>
    </row>
    <row r="31162" spans="4:33" s="304" customFormat="1" ht="15.75" customHeight="1">
      <c r="D31162" s="305"/>
      <c r="AG31162" s="1954"/>
    </row>
    <row r="31164" spans="4:33" s="304" customFormat="1" ht="15.75" customHeight="1">
      <c r="D31164" s="305"/>
      <c r="AG31164" s="1954"/>
    </row>
    <row r="31166" spans="4:33" s="304" customFormat="1" ht="15.75" customHeight="1">
      <c r="D31166" s="305"/>
      <c r="AG31166" s="1954"/>
    </row>
    <row r="31168" spans="4:33" s="304" customFormat="1" ht="15.75" customHeight="1">
      <c r="D31168" s="305"/>
      <c r="AG31168" s="1954"/>
    </row>
    <row r="31170" spans="4:33" s="304" customFormat="1" ht="15.75" customHeight="1">
      <c r="D31170" s="305"/>
      <c r="AG31170" s="1954"/>
    </row>
    <row r="31172" spans="4:33" s="304" customFormat="1" ht="15.75" customHeight="1">
      <c r="D31172" s="305"/>
      <c r="AG31172" s="1954"/>
    </row>
    <row r="31174" spans="4:33" s="304" customFormat="1" ht="15.75" customHeight="1">
      <c r="D31174" s="305"/>
      <c r="AG31174" s="1954"/>
    </row>
    <row r="31176" spans="4:33" s="304" customFormat="1" ht="15.75" customHeight="1">
      <c r="D31176" s="305"/>
      <c r="AG31176" s="1954"/>
    </row>
    <row r="31178" spans="4:33" s="304" customFormat="1" ht="15.75" customHeight="1">
      <c r="D31178" s="305"/>
      <c r="AG31178" s="1954"/>
    </row>
    <row r="31180" spans="4:33" s="304" customFormat="1" ht="15.75" customHeight="1">
      <c r="D31180" s="305"/>
      <c r="AG31180" s="1954"/>
    </row>
    <row r="31182" spans="4:33" s="304" customFormat="1" ht="15.75" customHeight="1">
      <c r="D31182" s="305"/>
      <c r="AG31182" s="1954"/>
    </row>
    <row r="31184" spans="4:33" s="304" customFormat="1" ht="15.75" customHeight="1">
      <c r="D31184" s="305"/>
      <c r="AG31184" s="1954"/>
    </row>
    <row r="31186" spans="4:33" s="304" customFormat="1" ht="15.75" customHeight="1">
      <c r="D31186" s="305"/>
      <c r="AG31186" s="1954"/>
    </row>
    <row r="31188" spans="4:33" s="304" customFormat="1" ht="15.75" customHeight="1">
      <c r="D31188" s="305"/>
      <c r="AG31188" s="1954"/>
    </row>
    <row r="31190" spans="4:33" s="304" customFormat="1" ht="15.75" customHeight="1">
      <c r="D31190" s="305"/>
      <c r="AG31190" s="1954"/>
    </row>
    <row r="31192" spans="4:33" s="304" customFormat="1" ht="15.75" customHeight="1">
      <c r="D31192" s="305"/>
      <c r="AG31192" s="1954"/>
    </row>
    <row r="31194" spans="4:33" s="304" customFormat="1" ht="15.75" customHeight="1">
      <c r="D31194" s="305"/>
      <c r="AG31194" s="1954"/>
    </row>
    <row r="31196" spans="4:33" s="304" customFormat="1" ht="15.75" customHeight="1">
      <c r="D31196" s="305"/>
      <c r="AG31196" s="1954"/>
    </row>
    <row r="31198" spans="4:33" s="304" customFormat="1" ht="15.75" customHeight="1">
      <c r="D31198" s="305"/>
      <c r="AG31198" s="1954"/>
    </row>
    <row r="31200" spans="4:33" s="304" customFormat="1" ht="15.75" customHeight="1">
      <c r="D31200" s="305"/>
      <c r="AG31200" s="1954"/>
    </row>
    <row r="31202" spans="4:33" s="304" customFormat="1" ht="15.75" customHeight="1">
      <c r="D31202" s="305"/>
      <c r="AG31202" s="1954"/>
    </row>
    <row r="31204" spans="4:33" s="304" customFormat="1" ht="15.75" customHeight="1">
      <c r="D31204" s="305"/>
      <c r="AG31204" s="1954"/>
    </row>
    <row r="31206" spans="4:33" s="304" customFormat="1" ht="15.75" customHeight="1">
      <c r="D31206" s="305"/>
      <c r="AG31206" s="1954"/>
    </row>
    <row r="31208" spans="4:33" s="304" customFormat="1" ht="15.75" customHeight="1">
      <c r="D31208" s="305"/>
      <c r="AG31208" s="1954"/>
    </row>
    <row r="31210" spans="4:33" s="304" customFormat="1" ht="15.75" customHeight="1">
      <c r="D31210" s="305"/>
      <c r="AG31210" s="1954"/>
    </row>
    <row r="31212" spans="4:33" s="304" customFormat="1" ht="15.75" customHeight="1">
      <c r="D31212" s="305"/>
      <c r="AG31212" s="1954"/>
    </row>
    <row r="31214" spans="4:33" s="304" customFormat="1" ht="15.75" customHeight="1">
      <c r="D31214" s="305"/>
      <c r="AG31214" s="1954"/>
    </row>
    <row r="31216" spans="4:33" s="304" customFormat="1" ht="15.75" customHeight="1">
      <c r="D31216" s="305"/>
      <c r="AG31216" s="1954"/>
    </row>
    <row r="31218" spans="4:33" s="304" customFormat="1" ht="15.75" customHeight="1">
      <c r="D31218" s="305"/>
      <c r="AG31218" s="1954"/>
    </row>
    <row r="31220" spans="4:33" s="304" customFormat="1" ht="15.75" customHeight="1">
      <c r="D31220" s="305"/>
      <c r="AG31220" s="1954"/>
    </row>
    <row r="31222" spans="4:33" s="304" customFormat="1" ht="15.75" customHeight="1">
      <c r="D31222" s="305"/>
      <c r="AG31222" s="1954"/>
    </row>
    <row r="31224" spans="4:33" s="304" customFormat="1" ht="15.75" customHeight="1">
      <c r="D31224" s="305"/>
      <c r="AG31224" s="1954"/>
    </row>
    <row r="31226" spans="4:33" s="304" customFormat="1" ht="15.75" customHeight="1">
      <c r="D31226" s="305"/>
      <c r="AG31226" s="1954"/>
    </row>
    <row r="31228" spans="4:33" s="304" customFormat="1" ht="15.75" customHeight="1">
      <c r="D31228" s="305"/>
      <c r="AG31228" s="1954"/>
    </row>
    <row r="31230" spans="4:33" s="304" customFormat="1" ht="15.75" customHeight="1">
      <c r="D31230" s="305"/>
      <c r="AG31230" s="1954"/>
    </row>
    <row r="31232" spans="4:33" s="304" customFormat="1" ht="15.75" customHeight="1">
      <c r="D31232" s="305"/>
      <c r="AG31232" s="1954"/>
    </row>
    <row r="31234" spans="4:33" s="304" customFormat="1" ht="15.75" customHeight="1">
      <c r="D31234" s="305"/>
      <c r="AG31234" s="1954"/>
    </row>
    <row r="31236" spans="4:33" s="304" customFormat="1" ht="15.75" customHeight="1">
      <c r="D31236" s="305"/>
      <c r="AG31236" s="1954"/>
    </row>
    <row r="31238" spans="4:33" s="304" customFormat="1" ht="15.75" customHeight="1">
      <c r="D31238" s="305"/>
      <c r="AG31238" s="1954"/>
    </row>
    <row r="31240" spans="4:33" s="304" customFormat="1" ht="15.75" customHeight="1">
      <c r="D31240" s="305"/>
      <c r="AG31240" s="1954"/>
    </row>
    <row r="31242" spans="4:33" s="304" customFormat="1" ht="15.75" customHeight="1">
      <c r="D31242" s="305"/>
      <c r="AG31242" s="1954"/>
    </row>
    <row r="31244" spans="4:33" s="304" customFormat="1" ht="15.75" customHeight="1">
      <c r="D31244" s="305"/>
      <c r="AG31244" s="1954"/>
    </row>
    <row r="31246" spans="4:33" s="304" customFormat="1" ht="15.75" customHeight="1">
      <c r="D31246" s="305"/>
      <c r="AG31246" s="1954"/>
    </row>
    <row r="31248" spans="4:33" s="304" customFormat="1" ht="15.75" customHeight="1">
      <c r="D31248" s="305"/>
      <c r="AG31248" s="1954"/>
    </row>
    <row r="31250" spans="4:33" s="304" customFormat="1" ht="15.75" customHeight="1">
      <c r="D31250" s="305"/>
      <c r="AG31250" s="1954"/>
    </row>
    <row r="31252" spans="4:33" s="304" customFormat="1" ht="15.75" customHeight="1">
      <c r="D31252" s="305"/>
      <c r="AG31252" s="1954"/>
    </row>
    <row r="31254" spans="4:33" s="304" customFormat="1" ht="15.75" customHeight="1">
      <c r="D31254" s="305"/>
      <c r="AG31254" s="1954"/>
    </row>
    <row r="31256" spans="4:33" s="304" customFormat="1" ht="15.75" customHeight="1">
      <c r="D31256" s="305"/>
      <c r="AG31256" s="1954"/>
    </row>
    <row r="31258" spans="4:33" s="304" customFormat="1" ht="15.75" customHeight="1">
      <c r="D31258" s="305"/>
      <c r="AG31258" s="1954"/>
    </row>
    <row r="31260" spans="4:33" s="304" customFormat="1" ht="15.75" customHeight="1">
      <c r="D31260" s="305"/>
      <c r="AG31260" s="1954"/>
    </row>
    <row r="31262" spans="4:33" s="304" customFormat="1" ht="15.75" customHeight="1">
      <c r="D31262" s="305"/>
      <c r="AG31262" s="1954"/>
    </row>
    <row r="31264" spans="4:33" s="304" customFormat="1" ht="15.75" customHeight="1">
      <c r="D31264" s="305"/>
      <c r="AG31264" s="1954"/>
    </row>
    <row r="31266" spans="4:33" s="304" customFormat="1" ht="15.75" customHeight="1">
      <c r="D31266" s="305"/>
      <c r="AG31266" s="1954"/>
    </row>
    <row r="31268" spans="4:33" s="304" customFormat="1" ht="15.75" customHeight="1">
      <c r="D31268" s="305"/>
      <c r="AG31268" s="1954"/>
    </row>
    <row r="31270" spans="4:33" s="304" customFormat="1" ht="15.75" customHeight="1">
      <c r="D31270" s="305"/>
      <c r="AG31270" s="1954"/>
    </row>
    <row r="31272" spans="4:33" s="304" customFormat="1" ht="15.75" customHeight="1">
      <c r="D31272" s="305"/>
      <c r="AG31272" s="1954"/>
    </row>
    <row r="31274" spans="4:33" s="304" customFormat="1" ht="15.75" customHeight="1">
      <c r="D31274" s="305"/>
      <c r="AG31274" s="1954"/>
    </row>
    <row r="31276" spans="4:33" s="304" customFormat="1" ht="15.75" customHeight="1">
      <c r="D31276" s="305"/>
      <c r="AG31276" s="1954"/>
    </row>
    <row r="31278" spans="4:33" s="304" customFormat="1" ht="15.75" customHeight="1">
      <c r="D31278" s="305"/>
      <c r="AG31278" s="1954"/>
    </row>
    <row r="31280" spans="4:33" s="304" customFormat="1" ht="15.75" customHeight="1">
      <c r="D31280" s="305"/>
      <c r="AG31280" s="1954"/>
    </row>
    <row r="31282" spans="4:33" s="304" customFormat="1" ht="15.75" customHeight="1">
      <c r="D31282" s="305"/>
      <c r="AG31282" s="1954"/>
    </row>
    <row r="31284" spans="4:33" s="304" customFormat="1" ht="15.75" customHeight="1">
      <c r="D31284" s="305"/>
      <c r="AG31284" s="1954"/>
    </row>
    <row r="31286" spans="4:33" s="304" customFormat="1" ht="15.75" customHeight="1">
      <c r="D31286" s="305"/>
      <c r="AG31286" s="1954"/>
    </row>
    <row r="31288" spans="4:33" s="304" customFormat="1" ht="15.75" customHeight="1">
      <c r="D31288" s="305"/>
      <c r="AG31288" s="1954"/>
    </row>
    <row r="31290" spans="4:33" s="304" customFormat="1" ht="15.75" customHeight="1">
      <c r="D31290" s="305"/>
      <c r="AG31290" s="1954"/>
    </row>
    <row r="31292" spans="4:33" s="304" customFormat="1" ht="15.75" customHeight="1">
      <c r="D31292" s="305"/>
      <c r="AG31292" s="1954"/>
    </row>
    <row r="31294" spans="4:33" s="304" customFormat="1" ht="15.75" customHeight="1">
      <c r="D31294" s="305"/>
      <c r="AG31294" s="1954"/>
    </row>
    <row r="31296" spans="4:33" s="304" customFormat="1" ht="15.75" customHeight="1">
      <c r="D31296" s="305"/>
      <c r="AG31296" s="1954"/>
    </row>
    <row r="31298" spans="4:33" s="304" customFormat="1" ht="15.75" customHeight="1">
      <c r="D31298" s="305"/>
      <c r="AG31298" s="1954"/>
    </row>
    <row r="31300" spans="4:33" s="304" customFormat="1" ht="15.75" customHeight="1">
      <c r="D31300" s="305"/>
      <c r="AG31300" s="1954"/>
    </row>
    <row r="31302" spans="4:33" s="304" customFormat="1" ht="15.75" customHeight="1">
      <c r="D31302" s="305"/>
      <c r="AG31302" s="1954"/>
    </row>
    <row r="31304" spans="4:33" s="304" customFormat="1" ht="15.75" customHeight="1">
      <c r="D31304" s="305"/>
      <c r="AG31304" s="1954"/>
    </row>
    <row r="31306" spans="4:33" s="304" customFormat="1" ht="15.75" customHeight="1">
      <c r="D31306" s="305"/>
      <c r="AG31306" s="1954"/>
    </row>
    <row r="31308" spans="4:33" s="304" customFormat="1" ht="15.75" customHeight="1">
      <c r="D31308" s="305"/>
      <c r="AG31308" s="1954"/>
    </row>
    <row r="31310" spans="4:33" s="304" customFormat="1" ht="15.75" customHeight="1">
      <c r="D31310" s="305"/>
      <c r="AG31310" s="1954"/>
    </row>
    <row r="31312" spans="4:33" s="304" customFormat="1" ht="15.75" customHeight="1">
      <c r="D31312" s="305"/>
      <c r="AG31312" s="1954"/>
    </row>
    <row r="31314" spans="4:33" s="304" customFormat="1" ht="15.75" customHeight="1">
      <c r="D31314" s="305"/>
      <c r="AG31314" s="1954"/>
    </row>
    <row r="31316" spans="4:33" s="304" customFormat="1" ht="15.75" customHeight="1">
      <c r="D31316" s="305"/>
      <c r="AG31316" s="1954"/>
    </row>
    <row r="31318" spans="4:33" s="304" customFormat="1" ht="15.75" customHeight="1">
      <c r="D31318" s="305"/>
      <c r="AG31318" s="1954"/>
    </row>
    <row r="31320" spans="4:33" s="304" customFormat="1" ht="15.75" customHeight="1">
      <c r="D31320" s="305"/>
      <c r="AG31320" s="1954"/>
    </row>
    <row r="31322" spans="4:33" s="304" customFormat="1" ht="15.75" customHeight="1">
      <c r="D31322" s="305"/>
      <c r="AG31322" s="1954"/>
    </row>
    <row r="31324" spans="4:33" s="304" customFormat="1" ht="15.75" customHeight="1">
      <c r="D31324" s="305"/>
      <c r="AG31324" s="1954"/>
    </row>
    <row r="31326" spans="4:33" s="304" customFormat="1" ht="15.75" customHeight="1">
      <c r="D31326" s="305"/>
      <c r="AG31326" s="1954"/>
    </row>
    <row r="31328" spans="4:33" s="304" customFormat="1" ht="15.75" customHeight="1">
      <c r="D31328" s="305"/>
      <c r="AG31328" s="1954"/>
    </row>
    <row r="31330" spans="4:33" s="304" customFormat="1" ht="15.75" customHeight="1">
      <c r="D31330" s="305"/>
      <c r="AG31330" s="1954"/>
    </row>
    <row r="31332" spans="4:33" s="304" customFormat="1" ht="15.75" customHeight="1">
      <c r="D31332" s="305"/>
      <c r="AG31332" s="1954"/>
    </row>
    <row r="31334" spans="4:33" s="304" customFormat="1" ht="15.75" customHeight="1">
      <c r="D31334" s="305"/>
      <c r="AG31334" s="1954"/>
    </row>
    <row r="31336" spans="4:33" s="304" customFormat="1" ht="15.75" customHeight="1">
      <c r="D31336" s="305"/>
      <c r="AG31336" s="1954"/>
    </row>
    <row r="31338" spans="4:33" s="304" customFormat="1" ht="15.75" customHeight="1">
      <c r="D31338" s="305"/>
      <c r="AG31338" s="1954"/>
    </row>
    <row r="31340" spans="4:33" s="304" customFormat="1" ht="15.75" customHeight="1">
      <c r="D31340" s="305"/>
      <c r="AG31340" s="1954"/>
    </row>
    <row r="31342" spans="4:33" s="304" customFormat="1" ht="15.75" customHeight="1">
      <c r="D31342" s="305"/>
      <c r="AG31342" s="1954"/>
    </row>
    <row r="31344" spans="4:33" s="304" customFormat="1" ht="15.75" customHeight="1">
      <c r="D31344" s="305"/>
      <c r="AG31344" s="1954"/>
    </row>
    <row r="31346" spans="4:33" s="304" customFormat="1" ht="15.75" customHeight="1">
      <c r="D31346" s="305"/>
      <c r="AG31346" s="1954"/>
    </row>
    <row r="31348" spans="4:33" s="304" customFormat="1" ht="15.75" customHeight="1">
      <c r="D31348" s="305"/>
      <c r="AG31348" s="1954"/>
    </row>
    <row r="31350" spans="4:33" s="304" customFormat="1" ht="15.75" customHeight="1">
      <c r="D31350" s="305"/>
      <c r="AG31350" s="1954"/>
    </row>
    <row r="31352" spans="4:33" s="304" customFormat="1" ht="15.75" customHeight="1">
      <c r="D31352" s="305"/>
      <c r="AG31352" s="1954"/>
    </row>
    <row r="31354" spans="4:33" s="304" customFormat="1" ht="15.75" customHeight="1">
      <c r="D31354" s="305"/>
      <c r="AG31354" s="1954"/>
    </row>
    <row r="31356" spans="4:33" s="304" customFormat="1" ht="15.75" customHeight="1">
      <c r="D31356" s="305"/>
      <c r="AG31356" s="1954"/>
    </row>
    <row r="31358" spans="4:33" s="304" customFormat="1" ht="15.75" customHeight="1">
      <c r="D31358" s="305"/>
      <c r="AG31358" s="1954"/>
    </row>
    <row r="31360" spans="4:33" s="304" customFormat="1" ht="15.75" customHeight="1">
      <c r="D31360" s="305"/>
      <c r="AG31360" s="1954"/>
    </row>
    <row r="31362" spans="4:33" s="304" customFormat="1" ht="15.75" customHeight="1">
      <c r="D31362" s="305"/>
      <c r="AG31362" s="1954"/>
    </row>
    <row r="31364" spans="4:33" s="304" customFormat="1" ht="15.75" customHeight="1">
      <c r="D31364" s="305"/>
      <c r="AG31364" s="1954"/>
    </row>
    <row r="31366" spans="4:33" s="304" customFormat="1" ht="15.75" customHeight="1">
      <c r="D31366" s="305"/>
      <c r="AG31366" s="1954"/>
    </row>
    <row r="31368" spans="4:33" s="304" customFormat="1" ht="15.75" customHeight="1">
      <c r="D31368" s="305"/>
      <c r="AG31368" s="1954"/>
    </row>
    <row r="31370" spans="4:33" s="304" customFormat="1" ht="15.75" customHeight="1">
      <c r="D31370" s="305"/>
      <c r="AG31370" s="1954"/>
    </row>
    <row r="31372" spans="4:33" s="304" customFormat="1" ht="15.75" customHeight="1">
      <c r="D31372" s="305"/>
      <c r="AG31372" s="1954"/>
    </row>
    <row r="31374" spans="4:33" s="304" customFormat="1" ht="15.75" customHeight="1">
      <c r="D31374" s="305"/>
      <c r="AG31374" s="1954"/>
    </row>
    <row r="31376" spans="4:33" s="304" customFormat="1" ht="15.75" customHeight="1">
      <c r="D31376" s="305"/>
      <c r="AG31376" s="1954"/>
    </row>
    <row r="31378" spans="4:33" s="304" customFormat="1" ht="15.75" customHeight="1">
      <c r="D31378" s="305"/>
      <c r="AG31378" s="1954"/>
    </row>
    <row r="31380" spans="4:33" s="304" customFormat="1" ht="15.75" customHeight="1">
      <c r="D31380" s="305"/>
      <c r="AG31380" s="1954"/>
    </row>
    <row r="31382" spans="4:33" s="304" customFormat="1" ht="15.75" customHeight="1">
      <c r="D31382" s="305"/>
      <c r="AG31382" s="1954"/>
    </row>
    <row r="31384" spans="4:33" s="304" customFormat="1" ht="15.75" customHeight="1">
      <c r="D31384" s="305"/>
      <c r="AG31384" s="1954"/>
    </row>
    <row r="31386" spans="4:33" s="304" customFormat="1" ht="15.75" customHeight="1">
      <c r="D31386" s="305"/>
      <c r="AG31386" s="1954"/>
    </row>
    <row r="31388" spans="4:33" s="304" customFormat="1" ht="15.75" customHeight="1">
      <c r="D31388" s="305"/>
      <c r="AG31388" s="1954"/>
    </row>
    <row r="31390" spans="4:33" s="304" customFormat="1" ht="15.75" customHeight="1">
      <c r="D31390" s="305"/>
      <c r="AG31390" s="1954"/>
    </row>
    <row r="31392" spans="4:33" s="304" customFormat="1" ht="15.75" customHeight="1">
      <c r="D31392" s="305"/>
      <c r="AG31392" s="1954"/>
    </row>
    <row r="31394" spans="4:33" s="304" customFormat="1" ht="15.75" customHeight="1">
      <c r="D31394" s="305"/>
      <c r="AG31394" s="1954"/>
    </row>
    <row r="31396" spans="4:33" s="304" customFormat="1" ht="15.75" customHeight="1">
      <c r="D31396" s="305"/>
      <c r="AG31396" s="1954"/>
    </row>
    <row r="31398" spans="4:33" s="304" customFormat="1" ht="15.75" customHeight="1">
      <c r="D31398" s="305"/>
      <c r="AG31398" s="1954"/>
    </row>
    <row r="31400" spans="4:33" s="304" customFormat="1" ht="15.75" customHeight="1">
      <c r="D31400" s="305"/>
      <c r="AG31400" s="1954"/>
    </row>
    <row r="31402" spans="4:33" s="304" customFormat="1" ht="15.75" customHeight="1">
      <c r="D31402" s="305"/>
      <c r="AG31402" s="1954"/>
    </row>
    <row r="31404" spans="4:33" s="304" customFormat="1" ht="15.75" customHeight="1">
      <c r="D31404" s="305"/>
      <c r="AG31404" s="1954"/>
    </row>
    <row r="31406" spans="4:33" s="304" customFormat="1" ht="15.75" customHeight="1">
      <c r="D31406" s="305"/>
      <c r="AG31406" s="1954"/>
    </row>
    <row r="31408" spans="4:33" s="304" customFormat="1" ht="15.75" customHeight="1">
      <c r="D31408" s="305"/>
      <c r="AG31408" s="1954"/>
    </row>
    <row r="31410" spans="4:33" s="304" customFormat="1" ht="15.75" customHeight="1">
      <c r="D31410" s="305"/>
      <c r="AG31410" s="1954"/>
    </row>
    <row r="31412" spans="4:33" s="304" customFormat="1" ht="15.75" customHeight="1">
      <c r="D31412" s="305"/>
      <c r="AG31412" s="1954"/>
    </row>
    <row r="31414" spans="4:33" s="304" customFormat="1" ht="15.75" customHeight="1">
      <c r="D31414" s="305"/>
      <c r="AG31414" s="1954"/>
    </row>
    <row r="31416" spans="4:33" s="304" customFormat="1" ht="15.75" customHeight="1">
      <c r="D31416" s="305"/>
      <c r="AG31416" s="1954"/>
    </row>
    <row r="31418" spans="4:33" s="304" customFormat="1" ht="15.75" customHeight="1">
      <c r="D31418" s="305"/>
      <c r="AG31418" s="1954"/>
    </row>
    <row r="31420" spans="4:33" s="304" customFormat="1" ht="15.75" customHeight="1">
      <c r="D31420" s="305"/>
      <c r="AG31420" s="1954"/>
    </row>
    <row r="31422" spans="4:33" s="304" customFormat="1" ht="15.75" customHeight="1">
      <c r="D31422" s="305"/>
      <c r="AG31422" s="1954"/>
    </row>
    <row r="31424" spans="4:33" s="304" customFormat="1" ht="15.75" customHeight="1">
      <c r="D31424" s="305"/>
      <c r="AG31424" s="1954"/>
    </row>
    <row r="31426" spans="4:33" s="304" customFormat="1" ht="15.75" customHeight="1">
      <c r="D31426" s="305"/>
      <c r="AG31426" s="1954"/>
    </row>
    <row r="31428" spans="4:33" s="304" customFormat="1" ht="15.75" customHeight="1">
      <c r="D31428" s="305"/>
      <c r="AG31428" s="1954"/>
    </row>
    <row r="31430" spans="4:33" s="304" customFormat="1" ht="15.75" customHeight="1">
      <c r="D31430" s="305"/>
      <c r="AG31430" s="1954"/>
    </row>
    <row r="31432" spans="4:33" s="304" customFormat="1" ht="15.75" customHeight="1">
      <c r="D31432" s="305"/>
      <c r="AG31432" s="1954"/>
    </row>
    <row r="31434" spans="4:33" s="304" customFormat="1" ht="15.75" customHeight="1">
      <c r="D31434" s="305"/>
      <c r="AG31434" s="1954"/>
    </row>
    <row r="31436" spans="4:33" s="304" customFormat="1" ht="15.75" customHeight="1">
      <c r="D31436" s="305"/>
      <c r="AG31436" s="1954"/>
    </row>
    <row r="31438" spans="4:33" s="304" customFormat="1" ht="15.75" customHeight="1">
      <c r="D31438" s="305"/>
      <c r="AG31438" s="1954"/>
    </row>
    <row r="31440" spans="4:33" s="304" customFormat="1" ht="15.75" customHeight="1">
      <c r="D31440" s="305"/>
      <c r="AG31440" s="1954"/>
    </row>
    <row r="31442" spans="4:33" s="304" customFormat="1" ht="15.75" customHeight="1">
      <c r="D31442" s="305"/>
      <c r="AG31442" s="1954"/>
    </row>
    <row r="31444" spans="4:33" s="304" customFormat="1" ht="15.75" customHeight="1">
      <c r="D31444" s="305"/>
      <c r="AG31444" s="1954"/>
    </row>
    <row r="31446" spans="4:33" s="304" customFormat="1" ht="15.75" customHeight="1">
      <c r="D31446" s="305"/>
      <c r="AG31446" s="1954"/>
    </row>
    <row r="31448" spans="4:33" s="304" customFormat="1" ht="15.75" customHeight="1">
      <c r="D31448" s="305"/>
      <c r="AG31448" s="1954"/>
    </row>
    <row r="31450" spans="4:33" s="304" customFormat="1" ht="15.75" customHeight="1">
      <c r="D31450" s="305"/>
      <c r="AG31450" s="1954"/>
    </row>
    <row r="31452" spans="4:33" s="304" customFormat="1" ht="15.75" customHeight="1">
      <c r="D31452" s="305"/>
      <c r="AG31452" s="1954"/>
    </row>
    <row r="31454" spans="4:33" s="304" customFormat="1" ht="15.75" customHeight="1">
      <c r="D31454" s="305"/>
      <c r="AG31454" s="1954"/>
    </row>
    <row r="31456" spans="4:33" s="304" customFormat="1" ht="15.75" customHeight="1">
      <c r="D31456" s="305"/>
      <c r="AG31456" s="1954"/>
    </row>
    <row r="31458" spans="4:33" s="304" customFormat="1" ht="15.75" customHeight="1">
      <c r="D31458" s="305"/>
      <c r="AG31458" s="1954"/>
    </row>
    <row r="31460" spans="4:33" s="304" customFormat="1" ht="15.75" customHeight="1">
      <c r="D31460" s="305"/>
      <c r="AG31460" s="1954"/>
    </row>
    <row r="31462" spans="4:33" s="304" customFormat="1" ht="15.75" customHeight="1">
      <c r="D31462" s="305"/>
      <c r="AG31462" s="1954"/>
    </row>
    <row r="31464" spans="4:33" s="304" customFormat="1" ht="15.75" customHeight="1">
      <c r="D31464" s="305"/>
      <c r="AG31464" s="1954"/>
    </row>
    <row r="31466" spans="4:33" s="304" customFormat="1" ht="15.75" customHeight="1">
      <c r="D31466" s="305"/>
      <c r="AG31466" s="1954"/>
    </row>
    <row r="31468" spans="4:33" s="304" customFormat="1" ht="15.75" customHeight="1">
      <c r="D31468" s="305"/>
      <c r="AG31468" s="1954"/>
    </row>
    <row r="31470" spans="4:33" s="304" customFormat="1" ht="15.75" customHeight="1">
      <c r="D31470" s="305"/>
      <c r="AG31470" s="1954"/>
    </row>
    <row r="31472" spans="4:33" s="304" customFormat="1" ht="15.75" customHeight="1">
      <c r="D31472" s="305"/>
      <c r="AG31472" s="1954"/>
    </row>
    <row r="31474" spans="4:33" s="304" customFormat="1" ht="15.75" customHeight="1">
      <c r="D31474" s="305"/>
      <c r="AG31474" s="1954"/>
    </row>
    <row r="31476" spans="4:33" s="304" customFormat="1" ht="15.75" customHeight="1">
      <c r="D31476" s="305"/>
      <c r="AG31476" s="1954"/>
    </row>
    <row r="31478" spans="4:33" s="304" customFormat="1" ht="15.75" customHeight="1">
      <c r="D31478" s="305"/>
      <c r="AG31478" s="1954"/>
    </row>
    <row r="31480" spans="4:33" s="304" customFormat="1" ht="15.75" customHeight="1">
      <c r="D31480" s="305"/>
      <c r="AG31480" s="1954"/>
    </row>
    <row r="31482" spans="4:33" s="304" customFormat="1" ht="15.75" customHeight="1">
      <c r="D31482" s="305"/>
      <c r="AG31482" s="1954"/>
    </row>
    <row r="31484" spans="4:33" s="304" customFormat="1" ht="15.75" customHeight="1">
      <c r="D31484" s="305"/>
      <c r="AG31484" s="1954"/>
    </row>
    <row r="31486" spans="4:33" s="304" customFormat="1" ht="15.75" customHeight="1">
      <c r="D31486" s="305"/>
      <c r="AG31486" s="1954"/>
    </row>
    <row r="31488" spans="4:33" s="304" customFormat="1" ht="15.75" customHeight="1">
      <c r="D31488" s="305"/>
      <c r="AG31488" s="1954"/>
    </row>
    <row r="31490" spans="4:33" s="304" customFormat="1" ht="15.75" customHeight="1">
      <c r="D31490" s="305"/>
      <c r="AG31490" s="1954"/>
    </row>
    <row r="31492" spans="4:33" s="304" customFormat="1" ht="15.75" customHeight="1">
      <c r="D31492" s="305"/>
      <c r="AG31492" s="1954"/>
    </row>
    <row r="31494" spans="4:33" s="304" customFormat="1" ht="15.75" customHeight="1">
      <c r="D31494" s="305"/>
      <c r="AG31494" s="1954"/>
    </row>
    <row r="31496" spans="4:33" s="304" customFormat="1" ht="15.75" customHeight="1">
      <c r="D31496" s="305"/>
      <c r="AG31496" s="1954"/>
    </row>
    <row r="31498" spans="4:33" s="304" customFormat="1" ht="15.75" customHeight="1">
      <c r="D31498" s="305"/>
      <c r="AG31498" s="1954"/>
    </row>
    <row r="31500" spans="4:33" s="304" customFormat="1" ht="15.75" customHeight="1">
      <c r="D31500" s="305"/>
      <c r="AG31500" s="1954"/>
    </row>
    <row r="31502" spans="4:33" s="304" customFormat="1" ht="15.75" customHeight="1">
      <c r="D31502" s="305"/>
      <c r="AG31502" s="1954"/>
    </row>
    <row r="31504" spans="4:33" s="304" customFormat="1" ht="15.75" customHeight="1">
      <c r="D31504" s="305"/>
      <c r="AG31504" s="1954"/>
    </row>
    <row r="31506" spans="4:33" s="304" customFormat="1" ht="15.75" customHeight="1">
      <c r="D31506" s="305"/>
      <c r="AG31506" s="1954"/>
    </row>
    <row r="31508" spans="4:33" s="304" customFormat="1" ht="15.75" customHeight="1">
      <c r="D31508" s="305"/>
      <c r="AG31508" s="1954"/>
    </row>
    <row r="31510" spans="4:33" s="304" customFormat="1" ht="15.75" customHeight="1">
      <c r="D31510" s="305"/>
      <c r="AG31510" s="1954"/>
    </row>
    <row r="31512" spans="4:33" s="304" customFormat="1" ht="15.75" customHeight="1">
      <c r="D31512" s="305"/>
      <c r="AG31512" s="1954"/>
    </row>
    <row r="31514" spans="4:33" s="304" customFormat="1" ht="15.75" customHeight="1">
      <c r="D31514" s="305"/>
      <c r="AG31514" s="1954"/>
    </row>
    <row r="31516" spans="4:33" s="304" customFormat="1" ht="15.75" customHeight="1">
      <c r="D31516" s="305"/>
      <c r="AG31516" s="1954"/>
    </row>
    <row r="31518" spans="4:33" s="304" customFormat="1" ht="15.75" customHeight="1">
      <c r="D31518" s="305"/>
      <c r="AG31518" s="1954"/>
    </row>
    <row r="31520" spans="4:33" s="304" customFormat="1" ht="15.75" customHeight="1">
      <c r="D31520" s="305"/>
      <c r="AG31520" s="1954"/>
    </row>
    <row r="31522" spans="4:33" s="304" customFormat="1" ht="15.75" customHeight="1">
      <c r="D31522" s="305"/>
      <c r="AG31522" s="1954"/>
    </row>
    <row r="31524" spans="4:33" s="304" customFormat="1" ht="15.75" customHeight="1">
      <c r="D31524" s="305"/>
      <c r="AG31524" s="1954"/>
    </row>
    <row r="31526" spans="4:33" s="304" customFormat="1" ht="15.75" customHeight="1">
      <c r="D31526" s="305"/>
      <c r="AG31526" s="1954"/>
    </row>
    <row r="31528" spans="4:33" s="304" customFormat="1" ht="15.75" customHeight="1">
      <c r="D31528" s="305"/>
      <c r="AG31528" s="1954"/>
    </row>
    <row r="31530" spans="4:33" s="304" customFormat="1" ht="15.75" customHeight="1">
      <c r="D31530" s="305"/>
      <c r="AG31530" s="1954"/>
    </row>
    <row r="31532" spans="4:33" s="304" customFormat="1" ht="15.75" customHeight="1">
      <c r="D31532" s="305"/>
      <c r="AG31532" s="1954"/>
    </row>
    <row r="31534" spans="4:33" s="304" customFormat="1" ht="15.75" customHeight="1">
      <c r="D31534" s="305"/>
      <c r="AG31534" s="1954"/>
    </row>
    <row r="31536" spans="4:33" s="304" customFormat="1" ht="15.75" customHeight="1">
      <c r="D31536" s="305"/>
      <c r="AG31536" s="1954"/>
    </row>
    <row r="31538" spans="4:33" s="304" customFormat="1" ht="15.75" customHeight="1">
      <c r="D31538" s="305"/>
      <c r="AG31538" s="1954"/>
    </row>
    <row r="31540" spans="4:33" s="304" customFormat="1" ht="15.75" customHeight="1">
      <c r="D31540" s="305"/>
      <c r="AG31540" s="1954"/>
    </row>
    <row r="31542" spans="4:33" s="304" customFormat="1" ht="15.75" customHeight="1">
      <c r="D31542" s="305"/>
      <c r="AG31542" s="1954"/>
    </row>
    <row r="31544" spans="4:33" s="304" customFormat="1" ht="15.75" customHeight="1">
      <c r="D31544" s="305"/>
      <c r="AG31544" s="1954"/>
    </row>
    <row r="31546" spans="4:33" s="304" customFormat="1" ht="15.75" customHeight="1">
      <c r="D31546" s="305"/>
      <c r="AG31546" s="1954"/>
    </row>
    <row r="31548" spans="4:33" s="304" customFormat="1" ht="15.75" customHeight="1">
      <c r="D31548" s="305"/>
      <c r="AG31548" s="1954"/>
    </row>
    <row r="31550" spans="4:33" s="304" customFormat="1" ht="15.75" customHeight="1">
      <c r="D31550" s="305"/>
      <c r="AG31550" s="1954"/>
    </row>
    <row r="31552" spans="4:33" s="304" customFormat="1" ht="15.75" customHeight="1">
      <c r="D31552" s="305"/>
      <c r="AG31552" s="1954"/>
    </row>
    <row r="31554" spans="4:33" s="304" customFormat="1" ht="15.75" customHeight="1">
      <c r="D31554" s="305"/>
      <c r="AG31554" s="1954"/>
    </row>
    <row r="31556" spans="4:33" s="304" customFormat="1" ht="15.75" customHeight="1">
      <c r="D31556" s="305"/>
      <c r="AG31556" s="1954"/>
    </row>
    <row r="31558" spans="4:33" s="304" customFormat="1" ht="15.75" customHeight="1">
      <c r="D31558" s="305"/>
      <c r="AG31558" s="1954"/>
    </row>
    <row r="31560" spans="4:33" s="304" customFormat="1" ht="15.75" customHeight="1">
      <c r="D31560" s="305"/>
      <c r="AG31560" s="1954"/>
    </row>
    <row r="31562" spans="4:33" s="304" customFormat="1" ht="15.75" customHeight="1">
      <c r="D31562" s="305"/>
      <c r="AG31562" s="1954"/>
    </row>
    <row r="31564" spans="4:33" s="304" customFormat="1" ht="15.75" customHeight="1">
      <c r="D31564" s="305"/>
      <c r="AG31564" s="1954"/>
    </row>
    <row r="31566" spans="4:33" s="304" customFormat="1" ht="15.75" customHeight="1">
      <c r="D31566" s="305"/>
      <c r="AG31566" s="1954"/>
    </row>
    <row r="31568" spans="4:33" s="304" customFormat="1" ht="15.75" customHeight="1">
      <c r="D31568" s="305"/>
      <c r="AG31568" s="1954"/>
    </row>
    <row r="31570" spans="4:33" s="304" customFormat="1" ht="15.75" customHeight="1">
      <c r="D31570" s="305"/>
      <c r="AG31570" s="1954"/>
    </row>
    <row r="31572" spans="4:33" s="304" customFormat="1" ht="15.75" customHeight="1">
      <c r="D31572" s="305"/>
      <c r="AG31572" s="1954"/>
    </row>
    <row r="31574" spans="4:33" s="304" customFormat="1" ht="15.75" customHeight="1">
      <c r="D31574" s="305"/>
      <c r="AG31574" s="1954"/>
    </row>
    <row r="31576" spans="4:33" s="304" customFormat="1" ht="15.75" customHeight="1">
      <c r="D31576" s="305"/>
      <c r="AG31576" s="1954"/>
    </row>
    <row r="31578" spans="4:33" s="304" customFormat="1" ht="15.75" customHeight="1">
      <c r="D31578" s="305"/>
      <c r="AG31578" s="1954"/>
    </row>
    <row r="31580" spans="4:33" s="304" customFormat="1" ht="15.75" customHeight="1">
      <c r="D31580" s="305"/>
      <c r="AG31580" s="1954"/>
    </row>
    <row r="31582" spans="4:33" s="304" customFormat="1" ht="15.75" customHeight="1">
      <c r="D31582" s="305"/>
      <c r="AG31582" s="1954"/>
    </row>
    <row r="31584" spans="4:33" s="304" customFormat="1" ht="15.75" customHeight="1">
      <c r="D31584" s="305"/>
      <c r="AG31584" s="1954"/>
    </row>
    <row r="31586" spans="4:33" s="304" customFormat="1" ht="15.75" customHeight="1">
      <c r="D31586" s="305"/>
      <c r="AG31586" s="1954"/>
    </row>
    <row r="31588" spans="4:33" s="304" customFormat="1" ht="15.75" customHeight="1">
      <c r="D31588" s="305"/>
      <c r="AG31588" s="1954"/>
    </row>
    <row r="31590" spans="4:33" s="304" customFormat="1" ht="15.75" customHeight="1">
      <c r="D31590" s="305"/>
      <c r="AG31590" s="1954"/>
    </row>
    <row r="31592" spans="4:33" s="304" customFormat="1" ht="15.75" customHeight="1">
      <c r="D31592" s="305"/>
      <c r="AG31592" s="1954"/>
    </row>
    <row r="31594" spans="4:33" s="304" customFormat="1" ht="15.75" customHeight="1">
      <c r="D31594" s="305"/>
      <c r="AG31594" s="1954"/>
    </row>
    <row r="31596" spans="4:33" s="304" customFormat="1" ht="15.75" customHeight="1">
      <c r="D31596" s="305"/>
      <c r="AG31596" s="1954"/>
    </row>
    <row r="31598" spans="4:33" s="304" customFormat="1" ht="15.75" customHeight="1">
      <c r="D31598" s="305"/>
      <c r="AG31598" s="1954"/>
    </row>
    <row r="31600" spans="4:33" s="304" customFormat="1" ht="15.75" customHeight="1">
      <c r="D31600" s="305"/>
      <c r="AG31600" s="1954"/>
    </row>
    <row r="31602" spans="4:33" s="304" customFormat="1" ht="15.75" customHeight="1">
      <c r="D31602" s="305"/>
      <c r="AG31602" s="1954"/>
    </row>
    <row r="31604" spans="4:33" s="304" customFormat="1" ht="15.75" customHeight="1">
      <c r="D31604" s="305"/>
      <c r="AG31604" s="1954"/>
    </row>
    <row r="31606" spans="4:33" s="304" customFormat="1" ht="15.75" customHeight="1">
      <c r="D31606" s="305"/>
      <c r="AG31606" s="1954"/>
    </row>
    <row r="31608" spans="4:33" s="304" customFormat="1" ht="15.75" customHeight="1">
      <c r="D31608" s="305"/>
      <c r="AG31608" s="1954"/>
    </row>
    <row r="31610" spans="4:33" s="304" customFormat="1" ht="15.75" customHeight="1">
      <c r="D31610" s="305"/>
      <c r="AG31610" s="1954"/>
    </row>
    <row r="31612" spans="4:33" s="304" customFormat="1" ht="15.75" customHeight="1">
      <c r="D31612" s="305"/>
      <c r="AG31612" s="1954"/>
    </row>
    <row r="31614" spans="4:33" s="304" customFormat="1" ht="15.75" customHeight="1">
      <c r="D31614" s="305"/>
      <c r="AG31614" s="1954"/>
    </row>
    <row r="31616" spans="4:33" s="304" customFormat="1" ht="15.75" customHeight="1">
      <c r="D31616" s="305"/>
      <c r="AG31616" s="1954"/>
    </row>
    <row r="31618" spans="4:33" s="304" customFormat="1" ht="15.75" customHeight="1">
      <c r="D31618" s="305"/>
      <c r="AG31618" s="1954"/>
    </row>
    <row r="31620" spans="4:33" s="304" customFormat="1" ht="15.75" customHeight="1">
      <c r="D31620" s="305"/>
      <c r="AG31620" s="1954"/>
    </row>
    <row r="31622" spans="4:33" s="304" customFormat="1" ht="15.75" customHeight="1">
      <c r="D31622" s="305"/>
      <c r="AG31622" s="1954"/>
    </row>
    <row r="31624" spans="4:33" s="304" customFormat="1" ht="15.75" customHeight="1">
      <c r="D31624" s="305"/>
      <c r="AG31624" s="1954"/>
    </row>
    <row r="31626" spans="4:33" s="304" customFormat="1" ht="15.75" customHeight="1">
      <c r="D31626" s="305"/>
      <c r="AG31626" s="1954"/>
    </row>
    <row r="31628" spans="4:33" s="304" customFormat="1" ht="15.75" customHeight="1">
      <c r="D31628" s="305"/>
      <c r="AG31628" s="1954"/>
    </row>
    <row r="31630" spans="4:33" s="304" customFormat="1" ht="15.75" customHeight="1">
      <c r="D31630" s="305"/>
      <c r="AG31630" s="1954"/>
    </row>
    <row r="31632" spans="4:33" s="304" customFormat="1" ht="15.75" customHeight="1">
      <c r="D31632" s="305"/>
      <c r="AG31632" s="1954"/>
    </row>
    <row r="31634" spans="4:33" s="304" customFormat="1" ht="15.75" customHeight="1">
      <c r="D31634" s="305"/>
      <c r="AG31634" s="1954"/>
    </row>
    <row r="31636" spans="4:33" s="304" customFormat="1" ht="15.75" customHeight="1">
      <c r="D31636" s="305"/>
      <c r="AG31636" s="1954"/>
    </row>
    <row r="31638" spans="4:33" s="304" customFormat="1" ht="15.75" customHeight="1">
      <c r="D31638" s="305"/>
      <c r="AG31638" s="1954"/>
    </row>
    <row r="31640" spans="4:33" s="304" customFormat="1" ht="15.75" customHeight="1">
      <c r="D31640" s="305"/>
      <c r="AG31640" s="1954"/>
    </row>
    <row r="31642" spans="4:33" s="304" customFormat="1" ht="15.75" customHeight="1">
      <c r="D31642" s="305"/>
      <c r="AG31642" s="1954"/>
    </row>
    <row r="31644" spans="4:33" s="304" customFormat="1" ht="15.75" customHeight="1">
      <c r="D31644" s="305"/>
      <c r="AG31644" s="1954"/>
    </row>
    <row r="31646" spans="4:33" s="304" customFormat="1" ht="15.75" customHeight="1">
      <c r="D31646" s="305"/>
      <c r="AG31646" s="1954"/>
    </row>
    <row r="31648" spans="4:33" s="304" customFormat="1" ht="15.75" customHeight="1">
      <c r="D31648" s="305"/>
      <c r="AG31648" s="1954"/>
    </row>
    <row r="31650" spans="4:33" s="304" customFormat="1" ht="15.75" customHeight="1">
      <c r="D31650" s="305"/>
      <c r="AG31650" s="1954"/>
    </row>
    <row r="31652" spans="4:33" s="304" customFormat="1" ht="15.75" customHeight="1">
      <c r="D31652" s="305"/>
      <c r="AG31652" s="1954"/>
    </row>
    <row r="31654" spans="4:33" s="304" customFormat="1" ht="15.75" customHeight="1">
      <c r="D31654" s="305"/>
      <c r="AG31654" s="1954"/>
    </row>
    <row r="31656" spans="4:33" s="304" customFormat="1" ht="15.75" customHeight="1">
      <c r="D31656" s="305"/>
      <c r="AG31656" s="1954"/>
    </row>
    <row r="31658" spans="4:33" s="304" customFormat="1" ht="15.75" customHeight="1">
      <c r="D31658" s="305"/>
      <c r="AG31658" s="1954"/>
    </row>
    <row r="31660" spans="4:33" s="304" customFormat="1" ht="15.75" customHeight="1">
      <c r="D31660" s="305"/>
      <c r="AG31660" s="1954"/>
    </row>
    <row r="31662" spans="4:33" s="304" customFormat="1" ht="15.75" customHeight="1">
      <c r="D31662" s="305"/>
      <c r="AG31662" s="1954"/>
    </row>
    <row r="31664" spans="4:33" s="304" customFormat="1" ht="15.75" customHeight="1">
      <c r="D31664" s="305"/>
      <c r="AG31664" s="1954"/>
    </row>
    <row r="31666" spans="4:33" s="304" customFormat="1" ht="15.75" customHeight="1">
      <c r="D31666" s="305"/>
      <c r="AG31666" s="1954"/>
    </row>
    <row r="31668" spans="4:33" s="304" customFormat="1" ht="15.75" customHeight="1">
      <c r="D31668" s="305"/>
      <c r="AG31668" s="1954"/>
    </row>
    <row r="31670" spans="4:33" s="304" customFormat="1" ht="15.75" customHeight="1">
      <c r="D31670" s="305"/>
      <c r="AG31670" s="1954"/>
    </row>
    <row r="31672" spans="4:33" s="304" customFormat="1" ht="15.75" customHeight="1">
      <c r="D31672" s="305"/>
      <c r="AG31672" s="1954"/>
    </row>
    <row r="31674" spans="4:33" s="304" customFormat="1" ht="15.75" customHeight="1">
      <c r="D31674" s="305"/>
      <c r="AG31674" s="1954"/>
    </row>
    <row r="31676" spans="4:33" s="304" customFormat="1" ht="15.75" customHeight="1">
      <c r="D31676" s="305"/>
      <c r="AG31676" s="1954"/>
    </row>
    <row r="31678" spans="4:33" s="304" customFormat="1" ht="15.75" customHeight="1">
      <c r="D31678" s="305"/>
      <c r="AG31678" s="1954"/>
    </row>
    <row r="31680" spans="4:33" s="304" customFormat="1" ht="15.75" customHeight="1">
      <c r="D31680" s="305"/>
      <c r="AG31680" s="1954"/>
    </row>
    <row r="31682" spans="4:33" s="304" customFormat="1" ht="15.75" customHeight="1">
      <c r="D31682" s="305"/>
      <c r="AG31682" s="1954"/>
    </row>
    <row r="31684" spans="4:33" s="304" customFormat="1" ht="15.75" customHeight="1">
      <c r="D31684" s="305"/>
      <c r="AG31684" s="1954"/>
    </row>
    <row r="31686" spans="4:33" s="304" customFormat="1" ht="15.75" customHeight="1">
      <c r="D31686" s="305"/>
      <c r="AG31686" s="1954"/>
    </row>
    <row r="31688" spans="4:33" s="304" customFormat="1" ht="15.75" customHeight="1">
      <c r="D31688" s="305"/>
      <c r="AG31688" s="1954"/>
    </row>
    <row r="31690" spans="4:33" s="304" customFormat="1" ht="15.75" customHeight="1">
      <c r="D31690" s="305"/>
      <c r="AG31690" s="1954"/>
    </row>
    <row r="31692" spans="4:33" s="304" customFormat="1" ht="15.75" customHeight="1">
      <c r="D31692" s="305"/>
      <c r="AG31692" s="1954"/>
    </row>
    <row r="31694" spans="4:33" s="304" customFormat="1" ht="15.75" customHeight="1">
      <c r="D31694" s="305"/>
      <c r="AG31694" s="1954"/>
    </row>
    <row r="31696" spans="4:33" s="304" customFormat="1" ht="15.75" customHeight="1">
      <c r="D31696" s="305"/>
      <c r="AG31696" s="1954"/>
    </row>
    <row r="31698" spans="4:33" s="304" customFormat="1" ht="15.75" customHeight="1">
      <c r="D31698" s="305"/>
      <c r="AG31698" s="1954"/>
    </row>
    <row r="31700" spans="4:33" s="304" customFormat="1" ht="15.75" customHeight="1">
      <c r="D31700" s="305"/>
      <c r="AG31700" s="1954"/>
    </row>
    <row r="31702" spans="4:33" s="304" customFormat="1" ht="15.75" customHeight="1">
      <c r="D31702" s="305"/>
      <c r="AG31702" s="1954"/>
    </row>
    <row r="31704" spans="4:33" s="304" customFormat="1" ht="15.75" customHeight="1">
      <c r="D31704" s="305"/>
      <c r="AG31704" s="1954"/>
    </row>
    <row r="31706" spans="4:33" s="304" customFormat="1" ht="15.75" customHeight="1">
      <c r="D31706" s="305"/>
      <c r="AG31706" s="1954"/>
    </row>
    <row r="31708" spans="4:33" s="304" customFormat="1" ht="15.75" customHeight="1">
      <c r="D31708" s="305"/>
      <c r="AG31708" s="1954"/>
    </row>
    <row r="31710" spans="4:33" s="304" customFormat="1" ht="15.75" customHeight="1">
      <c r="D31710" s="305"/>
      <c r="AG31710" s="1954"/>
    </row>
    <row r="31712" spans="4:33" s="304" customFormat="1" ht="15.75" customHeight="1">
      <c r="D31712" s="305"/>
      <c r="AG31712" s="1954"/>
    </row>
    <row r="31714" spans="4:33" s="304" customFormat="1" ht="15.75" customHeight="1">
      <c r="D31714" s="305"/>
      <c r="AG31714" s="1954"/>
    </row>
    <row r="31716" spans="4:33" s="304" customFormat="1" ht="15.75" customHeight="1">
      <c r="D31716" s="305"/>
      <c r="AG31716" s="1954"/>
    </row>
    <row r="31718" spans="4:33" s="304" customFormat="1" ht="15.75" customHeight="1">
      <c r="D31718" s="305"/>
      <c r="AG31718" s="1954"/>
    </row>
    <row r="31720" spans="4:33" s="304" customFormat="1" ht="15.75" customHeight="1">
      <c r="D31720" s="305"/>
      <c r="AG31720" s="1954"/>
    </row>
    <row r="31722" spans="4:33" s="304" customFormat="1" ht="15.75" customHeight="1">
      <c r="D31722" s="305"/>
      <c r="AG31722" s="1954"/>
    </row>
    <row r="31724" spans="4:33" s="304" customFormat="1" ht="15.75" customHeight="1">
      <c r="D31724" s="305"/>
      <c r="AG31724" s="1954"/>
    </row>
    <row r="31726" spans="4:33" s="304" customFormat="1" ht="15.75" customHeight="1">
      <c r="D31726" s="305"/>
      <c r="AG31726" s="1954"/>
    </row>
    <row r="31728" spans="4:33" s="304" customFormat="1" ht="15.75" customHeight="1">
      <c r="D31728" s="305"/>
      <c r="AG31728" s="1954"/>
    </row>
    <row r="31730" spans="4:33" s="304" customFormat="1" ht="15.75" customHeight="1">
      <c r="D31730" s="305"/>
      <c r="AG31730" s="1954"/>
    </row>
    <row r="31732" spans="4:33" s="304" customFormat="1" ht="15.75" customHeight="1">
      <c r="D31732" s="305"/>
      <c r="AG31732" s="1954"/>
    </row>
    <row r="31734" spans="4:33" s="304" customFormat="1" ht="15.75" customHeight="1">
      <c r="D31734" s="305"/>
      <c r="AG31734" s="1954"/>
    </row>
    <row r="31736" spans="4:33" s="304" customFormat="1" ht="15.75" customHeight="1">
      <c r="D31736" s="305"/>
      <c r="AG31736" s="1954"/>
    </row>
    <row r="31738" spans="4:33" s="304" customFormat="1" ht="15.75" customHeight="1">
      <c r="D31738" s="305"/>
      <c r="AG31738" s="1954"/>
    </row>
    <row r="31740" spans="4:33" s="304" customFormat="1" ht="15.75" customHeight="1">
      <c r="D31740" s="305"/>
      <c r="AG31740" s="1954"/>
    </row>
    <row r="31742" spans="4:33" s="304" customFormat="1" ht="15.75" customHeight="1">
      <c r="D31742" s="305"/>
      <c r="AG31742" s="1954"/>
    </row>
    <row r="31744" spans="4:33" s="304" customFormat="1" ht="15.75" customHeight="1">
      <c r="D31744" s="305"/>
      <c r="AG31744" s="1954"/>
    </row>
    <row r="31746" spans="4:33" s="304" customFormat="1" ht="15.75" customHeight="1">
      <c r="D31746" s="305"/>
      <c r="AG31746" s="1954"/>
    </row>
    <row r="31748" spans="4:33" s="304" customFormat="1" ht="15.75" customHeight="1">
      <c r="D31748" s="305"/>
      <c r="AG31748" s="1954"/>
    </row>
    <row r="31750" spans="4:33" s="304" customFormat="1" ht="15.75" customHeight="1">
      <c r="D31750" s="305"/>
      <c r="AG31750" s="1954"/>
    </row>
    <row r="31752" spans="4:33" s="304" customFormat="1" ht="15.75" customHeight="1">
      <c r="D31752" s="305"/>
      <c r="AG31752" s="1954"/>
    </row>
    <row r="31754" spans="4:33" s="304" customFormat="1" ht="15.75" customHeight="1">
      <c r="D31754" s="305"/>
      <c r="AG31754" s="1954"/>
    </row>
    <row r="31756" spans="4:33" s="304" customFormat="1" ht="15.75" customHeight="1">
      <c r="D31756" s="305"/>
      <c r="AG31756" s="1954"/>
    </row>
    <row r="31758" spans="4:33" s="304" customFormat="1" ht="15.75" customHeight="1">
      <c r="D31758" s="305"/>
      <c r="AG31758" s="1954"/>
    </row>
    <row r="31760" spans="4:33" s="304" customFormat="1" ht="15.75" customHeight="1">
      <c r="D31760" s="305"/>
      <c r="AG31760" s="1954"/>
    </row>
    <row r="31762" spans="4:33" s="304" customFormat="1" ht="15.75" customHeight="1">
      <c r="D31762" s="305"/>
      <c r="AG31762" s="1954"/>
    </row>
    <row r="31764" spans="4:33" s="304" customFormat="1" ht="15.75" customHeight="1">
      <c r="D31764" s="305"/>
      <c r="AG31764" s="1954"/>
    </row>
    <row r="31766" spans="4:33" s="304" customFormat="1" ht="15.75" customHeight="1">
      <c r="D31766" s="305"/>
      <c r="AG31766" s="1954"/>
    </row>
    <row r="31768" spans="4:33" s="304" customFormat="1" ht="15.75" customHeight="1">
      <c r="D31768" s="305"/>
      <c r="AG31768" s="1954"/>
    </row>
    <row r="31770" spans="4:33" s="304" customFormat="1" ht="15.75" customHeight="1">
      <c r="D31770" s="305"/>
      <c r="AG31770" s="1954"/>
    </row>
    <row r="31772" spans="4:33" s="304" customFormat="1" ht="15.75" customHeight="1">
      <c r="D31772" s="305"/>
      <c r="AG31772" s="1954"/>
    </row>
    <row r="31774" spans="4:33" s="304" customFormat="1" ht="15.75" customHeight="1">
      <c r="D31774" s="305"/>
      <c r="AG31774" s="1954"/>
    </row>
    <row r="31776" spans="4:33" s="304" customFormat="1" ht="15.75" customHeight="1">
      <c r="D31776" s="305"/>
      <c r="AG31776" s="1954"/>
    </row>
    <row r="31778" spans="4:33" s="304" customFormat="1" ht="15.75" customHeight="1">
      <c r="D31778" s="305"/>
      <c r="AG31778" s="1954"/>
    </row>
    <row r="31780" spans="4:33" s="304" customFormat="1" ht="15.75" customHeight="1">
      <c r="D31780" s="305"/>
      <c r="AG31780" s="1954"/>
    </row>
    <row r="31782" spans="4:33" s="304" customFormat="1" ht="15.75" customHeight="1">
      <c r="D31782" s="305"/>
      <c r="AG31782" s="1954"/>
    </row>
    <row r="31784" spans="4:33" s="304" customFormat="1" ht="15.75" customHeight="1">
      <c r="D31784" s="305"/>
      <c r="AG31784" s="1954"/>
    </row>
    <row r="31786" spans="4:33" s="304" customFormat="1" ht="15.75" customHeight="1">
      <c r="D31786" s="305"/>
      <c r="AG31786" s="1954"/>
    </row>
    <row r="31788" spans="4:33" s="304" customFormat="1" ht="15.75" customHeight="1">
      <c r="D31788" s="305"/>
      <c r="AG31788" s="1954"/>
    </row>
    <row r="31790" spans="4:33" s="304" customFormat="1" ht="15.75" customHeight="1">
      <c r="D31790" s="305"/>
      <c r="AG31790" s="1954"/>
    </row>
    <row r="31792" spans="4:33" s="304" customFormat="1" ht="15.75" customHeight="1">
      <c r="D31792" s="305"/>
      <c r="AG31792" s="1954"/>
    </row>
    <row r="31794" spans="4:33" s="304" customFormat="1" ht="15.75" customHeight="1">
      <c r="D31794" s="305"/>
      <c r="AG31794" s="1954"/>
    </row>
    <row r="31796" spans="4:33" s="304" customFormat="1" ht="15.75" customHeight="1">
      <c r="D31796" s="305"/>
      <c r="AG31796" s="1954"/>
    </row>
    <row r="31798" spans="4:33" s="304" customFormat="1" ht="15.75" customHeight="1">
      <c r="D31798" s="305"/>
      <c r="AG31798" s="1954"/>
    </row>
    <row r="31800" spans="4:33" s="304" customFormat="1" ht="15.75" customHeight="1">
      <c r="D31800" s="305"/>
      <c r="AG31800" s="1954"/>
    </row>
    <row r="31802" spans="4:33" s="304" customFormat="1" ht="15.75" customHeight="1">
      <c r="D31802" s="305"/>
      <c r="AG31802" s="1954"/>
    </row>
    <row r="31804" spans="4:33" s="304" customFormat="1" ht="15.75" customHeight="1">
      <c r="D31804" s="305"/>
      <c r="AG31804" s="1954"/>
    </row>
    <row r="31806" spans="4:33" s="304" customFormat="1" ht="15.75" customHeight="1">
      <c r="D31806" s="305"/>
      <c r="AG31806" s="1954"/>
    </row>
    <row r="31808" spans="4:33" s="304" customFormat="1" ht="15.75" customHeight="1">
      <c r="D31808" s="305"/>
      <c r="AG31808" s="1954"/>
    </row>
    <row r="31810" spans="4:33" s="304" customFormat="1" ht="15.75" customHeight="1">
      <c r="D31810" s="305"/>
      <c r="AG31810" s="1954"/>
    </row>
    <row r="31812" spans="4:33" s="304" customFormat="1" ht="15.75" customHeight="1">
      <c r="D31812" s="305"/>
      <c r="AG31812" s="1954"/>
    </row>
    <row r="31814" spans="4:33" s="304" customFormat="1" ht="15.75" customHeight="1">
      <c r="D31814" s="305"/>
      <c r="AG31814" s="1954"/>
    </row>
    <row r="31816" spans="4:33" s="304" customFormat="1" ht="15.75" customHeight="1">
      <c r="D31816" s="305"/>
      <c r="AG31816" s="1954"/>
    </row>
    <row r="31818" spans="4:33" s="304" customFormat="1" ht="15.75" customHeight="1">
      <c r="D31818" s="305"/>
      <c r="AG31818" s="1954"/>
    </row>
    <row r="31820" spans="4:33" s="304" customFormat="1" ht="15.75" customHeight="1">
      <c r="D31820" s="305"/>
      <c r="AG31820" s="1954"/>
    </row>
    <row r="31822" spans="4:33" s="304" customFormat="1" ht="15.75" customHeight="1">
      <c r="D31822" s="305"/>
      <c r="AG31822" s="1954"/>
    </row>
    <row r="31824" spans="4:33" s="304" customFormat="1" ht="15.75" customHeight="1">
      <c r="D31824" s="305"/>
      <c r="AG31824" s="1954"/>
    </row>
    <row r="31826" spans="4:33" s="304" customFormat="1" ht="15.75" customHeight="1">
      <c r="D31826" s="305"/>
      <c r="AG31826" s="1954"/>
    </row>
    <row r="31828" spans="4:33" s="304" customFormat="1" ht="15.75" customHeight="1">
      <c r="D31828" s="305"/>
      <c r="AG31828" s="1954"/>
    </row>
    <row r="31830" spans="4:33" s="304" customFormat="1" ht="15.75" customHeight="1">
      <c r="D31830" s="305"/>
      <c r="AG31830" s="1954"/>
    </row>
    <row r="31832" spans="4:33" s="304" customFormat="1" ht="15.75" customHeight="1">
      <c r="D31832" s="305"/>
      <c r="AG31832" s="1954"/>
    </row>
    <row r="31834" spans="4:33" s="304" customFormat="1" ht="15.75" customHeight="1">
      <c r="D31834" s="305"/>
      <c r="AG31834" s="1954"/>
    </row>
    <row r="31836" spans="4:33" s="304" customFormat="1" ht="15.75" customHeight="1">
      <c r="D31836" s="305"/>
      <c r="AG31836" s="1954"/>
    </row>
    <row r="31838" spans="4:33" s="304" customFormat="1" ht="15.75" customHeight="1">
      <c r="D31838" s="305"/>
      <c r="AG31838" s="1954"/>
    </row>
    <row r="31840" spans="4:33" s="304" customFormat="1" ht="15.75" customHeight="1">
      <c r="D31840" s="305"/>
      <c r="AG31840" s="1954"/>
    </row>
    <row r="31842" spans="4:33" s="304" customFormat="1" ht="15.75" customHeight="1">
      <c r="D31842" s="305"/>
      <c r="AG31842" s="1954"/>
    </row>
    <row r="31844" spans="4:33" s="304" customFormat="1" ht="15.75" customHeight="1">
      <c r="D31844" s="305"/>
      <c r="AG31844" s="1954"/>
    </row>
    <row r="31846" spans="4:33" s="304" customFormat="1" ht="15.75" customHeight="1">
      <c r="D31846" s="305"/>
      <c r="AG31846" s="1954"/>
    </row>
    <row r="31848" spans="4:33" s="304" customFormat="1" ht="15.75" customHeight="1">
      <c r="D31848" s="305"/>
      <c r="AG31848" s="1954"/>
    </row>
    <row r="31850" spans="4:33" s="304" customFormat="1" ht="15.75" customHeight="1">
      <c r="D31850" s="305"/>
      <c r="AG31850" s="1954"/>
    </row>
    <row r="31852" spans="4:33" s="304" customFormat="1" ht="15.75" customHeight="1">
      <c r="D31852" s="305"/>
      <c r="AG31852" s="1954"/>
    </row>
    <row r="31854" spans="4:33" s="304" customFormat="1" ht="15.75" customHeight="1">
      <c r="D31854" s="305"/>
      <c r="AG31854" s="1954"/>
    </row>
    <row r="31856" spans="4:33" s="304" customFormat="1" ht="15.75" customHeight="1">
      <c r="D31856" s="305"/>
      <c r="AG31856" s="1954"/>
    </row>
    <row r="31858" spans="4:33" s="304" customFormat="1" ht="15.75" customHeight="1">
      <c r="D31858" s="305"/>
      <c r="AG31858" s="1954"/>
    </row>
    <row r="31860" spans="4:33" s="304" customFormat="1" ht="15.75" customHeight="1">
      <c r="D31860" s="305"/>
      <c r="AG31860" s="1954"/>
    </row>
    <row r="31862" spans="4:33" s="304" customFormat="1" ht="15.75" customHeight="1">
      <c r="D31862" s="305"/>
      <c r="AG31862" s="1954"/>
    </row>
    <row r="31864" spans="4:33" s="304" customFormat="1" ht="15.75" customHeight="1">
      <c r="D31864" s="305"/>
      <c r="AG31864" s="1954"/>
    </row>
    <row r="31866" spans="4:33" s="304" customFormat="1" ht="15.75" customHeight="1">
      <c r="D31866" s="305"/>
      <c r="AG31866" s="1954"/>
    </row>
    <row r="31868" spans="4:33" s="304" customFormat="1" ht="15.75" customHeight="1">
      <c r="D31868" s="305"/>
      <c r="AG31868" s="1954"/>
    </row>
    <row r="31870" spans="4:33" s="304" customFormat="1" ht="15.75" customHeight="1">
      <c r="D31870" s="305"/>
      <c r="AG31870" s="1954"/>
    </row>
    <row r="31872" spans="4:33" s="304" customFormat="1" ht="15.75" customHeight="1">
      <c r="D31872" s="305"/>
      <c r="AG31872" s="1954"/>
    </row>
    <row r="31874" spans="4:33" s="304" customFormat="1" ht="15.75" customHeight="1">
      <c r="D31874" s="305"/>
      <c r="AG31874" s="1954"/>
    </row>
    <row r="31876" spans="4:33" s="304" customFormat="1" ht="15.75" customHeight="1">
      <c r="D31876" s="305"/>
      <c r="AG31876" s="1954"/>
    </row>
    <row r="31878" spans="4:33" s="304" customFormat="1" ht="15.75" customHeight="1">
      <c r="D31878" s="305"/>
      <c r="AG31878" s="1954"/>
    </row>
    <row r="31880" spans="4:33" s="304" customFormat="1" ht="15.75" customHeight="1">
      <c r="D31880" s="305"/>
      <c r="AG31880" s="1954"/>
    </row>
    <row r="31882" spans="4:33" s="304" customFormat="1" ht="15.75" customHeight="1">
      <c r="D31882" s="305"/>
      <c r="AG31882" s="1954"/>
    </row>
    <row r="31884" spans="4:33" s="304" customFormat="1" ht="15.75" customHeight="1">
      <c r="D31884" s="305"/>
      <c r="AG31884" s="1954"/>
    </row>
    <row r="31886" spans="4:33" s="304" customFormat="1" ht="15.75" customHeight="1">
      <c r="D31886" s="305"/>
      <c r="AG31886" s="1954"/>
    </row>
    <row r="31888" spans="4:33" s="304" customFormat="1" ht="15.75" customHeight="1">
      <c r="D31888" s="305"/>
      <c r="AG31888" s="1954"/>
    </row>
    <row r="31890" spans="4:33" s="304" customFormat="1" ht="15.75" customHeight="1">
      <c r="D31890" s="305"/>
      <c r="AG31890" s="1954"/>
    </row>
    <row r="31892" spans="4:33" s="304" customFormat="1" ht="15.75" customHeight="1">
      <c r="D31892" s="305"/>
      <c r="AG31892" s="1954"/>
    </row>
    <row r="31894" spans="4:33" s="304" customFormat="1" ht="15.75" customHeight="1">
      <c r="D31894" s="305"/>
      <c r="AG31894" s="1954"/>
    </row>
    <row r="31896" spans="4:33" s="304" customFormat="1" ht="15.75" customHeight="1">
      <c r="D31896" s="305"/>
      <c r="AG31896" s="1954"/>
    </row>
    <row r="31898" spans="4:33" s="304" customFormat="1" ht="15.75" customHeight="1">
      <c r="D31898" s="305"/>
      <c r="AG31898" s="1954"/>
    </row>
    <row r="31900" spans="4:33" s="304" customFormat="1" ht="15.75" customHeight="1">
      <c r="D31900" s="305"/>
      <c r="AG31900" s="1954"/>
    </row>
    <row r="31902" spans="4:33" s="304" customFormat="1" ht="15.75" customHeight="1">
      <c r="D31902" s="305"/>
      <c r="AG31902" s="1954"/>
    </row>
    <row r="31904" spans="4:33" s="304" customFormat="1" ht="15.75" customHeight="1">
      <c r="D31904" s="305"/>
      <c r="AG31904" s="1954"/>
    </row>
    <row r="31906" spans="4:33" s="304" customFormat="1" ht="15.75" customHeight="1">
      <c r="D31906" s="305"/>
      <c r="AG31906" s="1954"/>
    </row>
    <row r="31908" spans="4:33" s="304" customFormat="1" ht="15.75" customHeight="1">
      <c r="D31908" s="305"/>
      <c r="AG31908" s="1954"/>
    </row>
    <row r="31910" spans="4:33" s="304" customFormat="1" ht="15.75" customHeight="1">
      <c r="D31910" s="305"/>
      <c r="AG31910" s="1954"/>
    </row>
    <row r="31912" spans="4:33" s="304" customFormat="1" ht="15.75" customHeight="1">
      <c r="D31912" s="305"/>
      <c r="AG31912" s="1954"/>
    </row>
    <row r="31914" spans="4:33" s="304" customFormat="1" ht="15.75" customHeight="1">
      <c r="D31914" s="305"/>
      <c r="AG31914" s="1954"/>
    </row>
    <row r="31916" spans="4:33" s="304" customFormat="1" ht="15.75" customHeight="1">
      <c r="D31916" s="305"/>
      <c r="AG31916" s="1954"/>
    </row>
    <row r="31918" spans="4:33" s="304" customFormat="1" ht="15.75" customHeight="1">
      <c r="D31918" s="305"/>
      <c r="AG31918" s="1954"/>
    </row>
    <row r="31920" spans="4:33" s="304" customFormat="1" ht="15.75" customHeight="1">
      <c r="D31920" s="305"/>
      <c r="AG31920" s="1954"/>
    </row>
    <row r="31922" spans="4:33" s="304" customFormat="1" ht="15.75" customHeight="1">
      <c r="D31922" s="305"/>
      <c r="AG31922" s="1954"/>
    </row>
    <row r="31924" spans="4:33" s="304" customFormat="1" ht="15.75" customHeight="1">
      <c r="D31924" s="305"/>
      <c r="AG31924" s="1954"/>
    </row>
    <row r="31926" spans="4:33" s="304" customFormat="1" ht="15.75" customHeight="1">
      <c r="D31926" s="305"/>
      <c r="AG31926" s="1954"/>
    </row>
    <row r="31928" spans="4:33" s="304" customFormat="1" ht="15.75" customHeight="1">
      <c r="D31928" s="305"/>
      <c r="AG31928" s="1954"/>
    </row>
    <row r="31930" spans="4:33" s="304" customFormat="1" ht="15.75" customHeight="1">
      <c r="D31930" s="305"/>
      <c r="AG31930" s="1954"/>
    </row>
    <row r="31932" spans="4:33" s="304" customFormat="1" ht="15.75" customHeight="1">
      <c r="D31932" s="305"/>
      <c r="AG31932" s="1954"/>
    </row>
    <row r="31934" spans="4:33" s="304" customFormat="1" ht="15.75" customHeight="1">
      <c r="D31934" s="305"/>
      <c r="AG31934" s="1954"/>
    </row>
    <row r="31936" spans="4:33" s="304" customFormat="1" ht="15.75" customHeight="1">
      <c r="D31936" s="305"/>
      <c r="AG31936" s="1954"/>
    </row>
    <row r="31938" spans="4:33" s="304" customFormat="1" ht="15.75" customHeight="1">
      <c r="D31938" s="305"/>
      <c r="AG31938" s="1954"/>
    </row>
    <row r="31940" spans="4:33" s="304" customFormat="1" ht="15.75" customHeight="1">
      <c r="D31940" s="305"/>
      <c r="AG31940" s="1954"/>
    </row>
    <row r="31942" spans="4:33" s="304" customFormat="1" ht="15.75" customHeight="1">
      <c r="D31942" s="305"/>
      <c r="AG31942" s="1954"/>
    </row>
    <row r="31944" spans="4:33" s="304" customFormat="1" ht="15.75" customHeight="1">
      <c r="D31944" s="305"/>
      <c r="AG31944" s="1954"/>
    </row>
    <row r="31946" spans="4:33" s="304" customFormat="1" ht="15.75" customHeight="1">
      <c r="D31946" s="305"/>
      <c r="AG31946" s="1954"/>
    </row>
    <row r="31948" spans="4:33" s="304" customFormat="1" ht="15.75" customHeight="1">
      <c r="D31948" s="305"/>
      <c r="AG31948" s="1954"/>
    </row>
    <row r="31950" spans="4:33" s="304" customFormat="1" ht="15.75" customHeight="1">
      <c r="D31950" s="305"/>
      <c r="AG31950" s="1954"/>
    </row>
    <row r="31952" spans="4:33" s="304" customFormat="1" ht="15.75" customHeight="1">
      <c r="D31952" s="305"/>
      <c r="AG31952" s="1954"/>
    </row>
    <row r="31954" spans="4:33" s="304" customFormat="1" ht="15.75" customHeight="1">
      <c r="D31954" s="305"/>
      <c r="AG31954" s="1954"/>
    </row>
    <row r="31956" spans="4:33" s="304" customFormat="1" ht="15.75" customHeight="1">
      <c r="D31956" s="305"/>
      <c r="AG31956" s="1954"/>
    </row>
    <row r="31958" spans="4:33" s="304" customFormat="1" ht="15.75" customHeight="1">
      <c r="D31958" s="305"/>
      <c r="AG31958" s="1954"/>
    </row>
    <row r="31960" spans="4:33" s="304" customFormat="1" ht="15.75" customHeight="1">
      <c r="D31960" s="305"/>
      <c r="AG31960" s="1954"/>
    </row>
    <row r="31962" spans="4:33" s="304" customFormat="1" ht="15.75" customHeight="1">
      <c r="D31962" s="305"/>
      <c r="AG31962" s="1954"/>
    </row>
    <row r="31964" spans="4:33" s="304" customFormat="1" ht="15.75" customHeight="1">
      <c r="D31964" s="305"/>
      <c r="AG31964" s="1954"/>
    </row>
    <row r="31966" spans="4:33" s="304" customFormat="1" ht="15.75" customHeight="1">
      <c r="D31966" s="305"/>
      <c r="AG31966" s="1954"/>
    </row>
    <row r="31968" spans="4:33" s="304" customFormat="1" ht="15.75" customHeight="1">
      <c r="D31968" s="305"/>
      <c r="AG31968" s="1954"/>
    </row>
    <row r="31970" spans="4:33" s="304" customFormat="1" ht="15.75" customHeight="1">
      <c r="D31970" s="305"/>
      <c r="AG31970" s="1954"/>
    </row>
    <row r="31972" spans="4:33" s="304" customFormat="1" ht="15.75" customHeight="1">
      <c r="D31972" s="305"/>
      <c r="AG31972" s="1954"/>
    </row>
    <row r="31974" spans="4:33" s="304" customFormat="1" ht="15.75" customHeight="1">
      <c r="D31974" s="305"/>
      <c r="AG31974" s="1954"/>
    </row>
    <row r="31976" spans="4:33" s="304" customFormat="1" ht="15.75" customHeight="1">
      <c r="D31976" s="305"/>
      <c r="AG31976" s="1954"/>
    </row>
    <row r="31978" spans="4:33" s="304" customFormat="1" ht="15.75" customHeight="1">
      <c r="D31978" s="305"/>
      <c r="AG31978" s="1954"/>
    </row>
    <row r="31980" spans="4:33" s="304" customFormat="1" ht="15.75" customHeight="1">
      <c r="D31980" s="305"/>
      <c r="AG31980" s="1954"/>
    </row>
    <row r="31982" spans="4:33" s="304" customFormat="1" ht="15.75" customHeight="1">
      <c r="D31982" s="305"/>
      <c r="AG31982" s="1954"/>
    </row>
    <row r="31984" spans="4:33" s="304" customFormat="1" ht="15.75" customHeight="1">
      <c r="D31984" s="305"/>
      <c r="AG31984" s="1954"/>
    </row>
    <row r="31986" spans="4:33" s="304" customFormat="1" ht="15.75" customHeight="1">
      <c r="D31986" s="305"/>
      <c r="AG31986" s="1954"/>
    </row>
    <row r="31988" spans="4:33" s="304" customFormat="1" ht="15.75" customHeight="1">
      <c r="D31988" s="305"/>
      <c r="AG31988" s="1954"/>
    </row>
    <row r="31990" spans="4:33" s="304" customFormat="1" ht="15.75" customHeight="1">
      <c r="D31990" s="305"/>
      <c r="AG31990" s="1954"/>
    </row>
    <row r="31992" spans="4:33" s="304" customFormat="1" ht="15.75" customHeight="1">
      <c r="D31992" s="305"/>
      <c r="AG31992" s="1954"/>
    </row>
    <row r="31994" spans="4:33" s="304" customFormat="1" ht="15.75" customHeight="1">
      <c r="D31994" s="305"/>
      <c r="AG31994" s="1954"/>
    </row>
    <row r="31996" spans="4:33" s="304" customFormat="1" ht="15.75" customHeight="1">
      <c r="D31996" s="305"/>
      <c r="AG31996" s="1954"/>
    </row>
    <row r="31998" spans="4:33" s="304" customFormat="1" ht="15.75" customHeight="1">
      <c r="D31998" s="305"/>
      <c r="AG31998" s="1954"/>
    </row>
    <row r="32000" spans="4:33" s="304" customFormat="1" ht="15.75" customHeight="1">
      <c r="D32000" s="305"/>
      <c r="AG32000" s="1954"/>
    </row>
    <row r="32002" spans="4:33" s="304" customFormat="1" ht="15.75" customHeight="1">
      <c r="D32002" s="305"/>
      <c r="AG32002" s="1954"/>
    </row>
    <row r="32004" spans="4:33" s="304" customFormat="1" ht="15.75" customHeight="1">
      <c r="D32004" s="305"/>
      <c r="AG32004" s="1954"/>
    </row>
    <row r="32006" spans="4:33" s="304" customFormat="1" ht="15.75" customHeight="1">
      <c r="D32006" s="305"/>
      <c r="AG32006" s="1954"/>
    </row>
    <row r="32008" spans="4:33" s="304" customFormat="1" ht="15.75" customHeight="1">
      <c r="D32008" s="305"/>
      <c r="AG32008" s="1954"/>
    </row>
    <row r="32010" spans="4:33" s="304" customFormat="1" ht="15.75" customHeight="1">
      <c r="D32010" s="305"/>
      <c r="AG32010" s="1954"/>
    </row>
    <row r="32012" spans="4:33" s="304" customFormat="1" ht="15.75" customHeight="1">
      <c r="D32012" s="305"/>
      <c r="AG32012" s="1954"/>
    </row>
    <row r="32014" spans="4:33" s="304" customFormat="1" ht="15.75" customHeight="1">
      <c r="D32014" s="305"/>
      <c r="AG32014" s="1954"/>
    </row>
    <row r="32016" spans="4:33" s="304" customFormat="1" ht="15.75" customHeight="1">
      <c r="D32016" s="305"/>
      <c r="AG32016" s="1954"/>
    </row>
    <row r="32018" spans="4:33" s="304" customFormat="1" ht="15.75" customHeight="1">
      <c r="D32018" s="305"/>
      <c r="AG32018" s="1954"/>
    </row>
    <row r="32020" spans="4:33" s="304" customFormat="1" ht="15.75" customHeight="1">
      <c r="D32020" s="305"/>
      <c r="AG32020" s="1954"/>
    </row>
    <row r="32022" spans="4:33" s="304" customFormat="1" ht="15.75" customHeight="1">
      <c r="D32022" s="305"/>
      <c r="AG32022" s="1954"/>
    </row>
    <row r="32024" spans="4:33" s="304" customFormat="1" ht="15.75" customHeight="1">
      <c r="D32024" s="305"/>
      <c r="AG32024" s="1954"/>
    </row>
    <row r="32026" spans="4:33" s="304" customFormat="1" ht="15.75" customHeight="1">
      <c r="D32026" s="305"/>
      <c r="AG32026" s="1954"/>
    </row>
    <row r="32028" spans="4:33" s="304" customFormat="1" ht="15.75" customHeight="1">
      <c r="D32028" s="305"/>
      <c r="AG32028" s="1954"/>
    </row>
    <row r="32030" spans="4:33" s="304" customFormat="1" ht="15.75" customHeight="1">
      <c r="D32030" s="305"/>
      <c r="AG32030" s="1954"/>
    </row>
    <row r="32032" spans="4:33" s="304" customFormat="1" ht="15.75" customHeight="1">
      <c r="D32032" s="305"/>
      <c r="AG32032" s="1954"/>
    </row>
    <row r="32034" spans="4:33" s="304" customFormat="1" ht="15.75" customHeight="1">
      <c r="D32034" s="305"/>
      <c r="AG32034" s="1954"/>
    </row>
    <row r="32036" spans="4:33" s="304" customFormat="1" ht="15.75" customHeight="1">
      <c r="D32036" s="305"/>
      <c r="AG32036" s="1954"/>
    </row>
    <row r="32038" spans="4:33" s="304" customFormat="1" ht="15.75" customHeight="1">
      <c r="D32038" s="305"/>
      <c r="AG32038" s="1954"/>
    </row>
    <row r="32040" spans="4:33" s="304" customFormat="1" ht="15.75" customHeight="1">
      <c r="D32040" s="305"/>
      <c r="AG32040" s="1954"/>
    </row>
    <row r="32042" spans="4:33" s="304" customFormat="1" ht="15.75" customHeight="1">
      <c r="D32042" s="305"/>
      <c r="AG32042" s="1954"/>
    </row>
    <row r="32044" spans="4:33" s="304" customFormat="1" ht="15.75" customHeight="1">
      <c r="D32044" s="305"/>
      <c r="AG32044" s="1954"/>
    </row>
    <row r="32046" spans="4:33" s="304" customFormat="1" ht="15.75" customHeight="1">
      <c r="D32046" s="305"/>
      <c r="AG32046" s="1954"/>
    </row>
    <row r="32048" spans="4:33" s="304" customFormat="1" ht="15.75" customHeight="1">
      <c r="D32048" s="305"/>
      <c r="AG32048" s="1954"/>
    </row>
    <row r="32050" spans="4:33" s="304" customFormat="1" ht="15.75" customHeight="1">
      <c r="D32050" s="305"/>
      <c r="AG32050" s="1954"/>
    </row>
    <row r="32052" spans="4:33" s="304" customFormat="1" ht="15.75" customHeight="1">
      <c r="D32052" s="305"/>
      <c r="AG32052" s="1954"/>
    </row>
    <row r="32054" spans="4:33" s="304" customFormat="1" ht="15.75" customHeight="1">
      <c r="D32054" s="305"/>
      <c r="AG32054" s="1954"/>
    </row>
    <row r="32056" spans="4:33" s="304" customFormat="1" ht="15.75" customHeight="1">
      <c r="D32056" s="305"/>
      <c r="AG32056" s="1954"/>
    </row>
    <row r="32058" spans="4:33" s="304" customFormat="1" ht="15.75" customHeight="1">
      <c r="D32058" s="305"/>
      <c r="AG32058" s="1954"/>
    </row>
    <row r="32060" spans="4:33" s="304" customFormat="1" ht="15.75" customHeight="1">
      <c r="D32060" s="305"/>
      <c r="AG32060" s="1954"/>
    </row>
    <row r="32062" spans="4:33" s="304" customFormat="1" ht="15.75" customHeight="1">
      <c r="D32062" s="305"/>
      <c r="AG32062" s="1954"/>
    </row>
    <row r="32064" spans="4:33" s="304" customFormat="1" ht="15.75" customHeight="1">
      <c r="D32064" s="305"/>
      <c r="AG32064" s="1954"/>
    </row>
    <row r="32066" spans="4:33" s="304" customFormat="1" ht="15.75" customHeight="1">
      <c r="D32066" s="305"/>
      <c r="AG32066" s="1954"/>
    </row>
    <row r="32068" spans="4:33" s="304" customFormat="1" ht="15.75" customHeight="1">
      <c r="D32068" s="305"/>
      <c r="AG32068" s="1954"/>
    </row>
    <row r="32070" spans="4:33" s="304" customFormat="1" ht="15.75" customHeight="1">
      <c r="D32070" s="305"/>
      <c r="AG32070" s="1954"/>
    </row>
    <row r="32072" spans="4:33" s="304" customFormat="1" ht="15.75" customHeight="1">
      <c r="D32072" s="305"/>
      <c r="AG32072" s="1954"/>
    </row>
    <row r="32074" spans="4:33" s="304" customFormat="1" ht="15.75" customHeight="1">
      <c r="D32074" s="305"/>
      <c r="AG32074" s="1954"/>
    </row>
    <row r="32076" spans="4:33" s="304" customFormat="1" ht="15.75" customHeight="1">
      <c r="D32076" s="305"/>
      <c r="AG32076" s="1954"/>
    </row>
    <row r="32078" spans="4:33" s="304" customFormat="1" ht="15.75" customHeight="1">
      <c r="D32078" s="305"/>
      <c r="AG32078" s="1954"/>
    </row>
    <row r="32080" spans="4:33" s="304" customFormat="1" ht="15.75" customHeight="1">
      <c r="D32080" s="305"/>
      <c r="AG32080" s="1954"/>
    </row>
    <row r="32082" spans="4:33" s="304" customFormat="1" ht="15.75" customHeight="1">
      <c r="D32082" s="305"/>
      <c r="AG32082" s="1954"/>
    </row>
    <row r="32084" spans="4:33" s="304" customFormat="1" ht="15.75" customHeight="1">
      <c r="D32084" s="305"/>
      <c r="AG32084" s="1954"/>
    </row>
    <row r="32086" spans="4:33" s="304" customFormat="1" ht="15.75" customHeight="1">
      <c r="D32086" s="305"/>
      <c r="AG32086" s="1954"/>
    </row>
    <row r="32088" spans="4:33" s="304" customFormat="1" ht="15.75" customHeight="1">
      <c r="D32088" s="305"/>
      <c r="AG32088" s="1954"/>
    </row>
    <row r="32090" spans="4:33" s="304" customFormat="1" ht="15.75" customHeight="1">
      <c r="D32090" s="305"/>
      <c r="AG32090" s="1954"/>
    </row>
    <row r="32092" spans="4:33" s="304" customFormat="1" ht="15.75" customHeight="1">
      <c r="D32092" s="305"/>
      <c r="AG32092" s="1954"/>
    </row>
    <row r="32094" spans="4:33" s="304" customFormat="1" ht="15.75" customHeight="1">
      <c r="D32094" s="305"/>
      <c r="AG32094" s="1954"/>
    </row>
    <row r="32096" spans="4:33" s="304" customFormat="1" ht="15.75" customHeight="1">
      <c r="D32096" s="305"/>
      <c r="AG32096" s="1954"/>
    </row>
    <row r="32098" spans="4:33" s="304" customFormat="1" ht="15.75" customHeight="1">
      <c r="D32098" s="305"/>
      <c r="AG32098" s="1954"/>
    </row>
    <row r="32100" spans="4:33" s="304" customFormat="1" ht="15.75" customHeight="1">
      <c r="D32100" s="305"/>
      <c r="AG32100" s="1954"/>
    </row>
    <row r="32102" spans="4:33" s="304" customFormat="1" ht="15.75" customHeight="1">
      <c r="D32102" s="305"/>
      <c r="AG32102" s="1954"/>
    </row>
    <row r="32104" spans="4:33" s="304" customFormat="1" ht="15.75" customHeight="1">
      <c r="D32104" s="305"/>
      <c r="AG32104" s="1954"/>
    </row>
    <row r="32106" spans="4:33" s="304" customFormat="1" ht="15.75" customHeight="1">
      <c r="D32106" s="305"/>
      <c r="AG32106" s="1954"/>
    </row>
    <row r="32108" spans="4:33" s="304" customFormat="1" ht="15.75" customHeight="1">
      <c r="D32108" s="305"/>
      <c r="AG32108" s="1954"/>
    </row>
    <row r="32110" spans="4:33" s="304" customFormat="1" ht="15.75" customHeight="1">
      <c r="D32110" s="305"/>
      <c r="AG32110" s="1954"/>
    </row>
    <row r="32112" spans="4:33" s="304" customFormat="1" ht="15.75" customHeight="1">
      <c r="D32112" s="305"/>
      <c r="AG32112" s="1954"/>
    </row>
    <row r="32114" spans="4:33" s="304" customFormat="1" ht="15.75" customHeight="1">
      <c r="D32114" s="305"/>
      <c r="AG32114" s="1954"/>
    </row>
    <row r="32116" spans="4:33" s="304" customFormat="1" ht="15.75" customHeight="1">
      <c r="D32116" s="305"/>
      <c r="AG32116" s="1954"/>
    </row>
    <row r="32118" spans="4:33" s="304" customFormat="1" ht="15.75" customHeight="1">
      <c r="D32118" s="305"/>
      <c r="AG32118" s="1954"/>
    </row>
    <row r="32120" spans="4:33" s="304" customFormat="1" ht="15.75" customHeight="1">
      <c r="D32120" s="305"/>
      <c r="AG32120" s="1954"/>
    </row>
    <row r="32122" spans="4:33" s="304" customFormat="1" ht="15.75" customHeight="1">
      <c r="D32122" s="305"/>
      <c r="AG32122" s="1954"/>
    </row>
    <row r="32124" spans="4:33" s="304" customFormat="1" ht="15.75" customHeight="1">
      <c r="D32124" s="305"/>
      <c r="AG32124" s="1954"/>
    </row>
    <row r="32126" spans="4:33" s="304" customFormat="1" ht="15.75" customHeight="1">
      <c r="D32126" s="305"/>
      <c r="AG32126" s="1954"/>
    </row>
    <row r="32128" spans="4:33" s="304" customFormat="1" ht="15.75" customHeight="1">
      <c r="D32128" s="305"/>
      <c r="AG32128" s="1954"/>
    </row>
    <row r="32130" spans="4:33" s="304" customFormat="1" ht="15.75" customHeight="1">
      <c r="D32130" s="305"/>
      <c r="AG32130" s="1954"/>
    </row>
    <row r="32132" spans="4:33" s="304" customFormat="1" ht="15.75" customHeight="1">
      <c r="D32132" s="305"/>
      <c r="AG32132" s="1954"/>
    </row>
    <row r="32134" spans="4:33" s="304" customFormat="1" ht="15.75" customHeight="1">
      <c r="D32134" s="305"/>
      <c r="AG32134" s="1954"/>
    </row>
    <row r="32136" spans="4:33" s="304" customFormat="1" ht="15.75" customHeight="1">
      <c r="D32136" s="305"/>
      <c r="AG32136" s="1954"/>
    </row>
    <row r="32138" spans="4:33" s="304" customFormat="1" ht="15.75" customHeight="1">
      <c r="D32138" s="305"/>
      <c r="AG32138" s="1954"/>
    </row>
    <row r="32140" spans="4:33" s="304" customFormat="1" ht="15.75" customHeight="1">
      <c r="D32140" s="305"/>
      <c r="AG32140" s="1954"/>
    </row>
    <row r="32142" spans="4:33" s="304" customFormat="1" ht="15.75" customHeight="1">
      <c r="D32142" s="305"/>
      <c r="AG32142" s="1954"/>
    </row>
    <row r="32144" spans="4:33" s="304" customFormat="1" ht="15.75" customHeight="1">
      <c r="D32144" s="305"/>
      <c r="AG32144" s="1954"/>
    </row>
    <row r="32146" spans="4:33" s="304" customFormat="1" ht="15.75" customHeight="1">
      <c r="D32146" s="305"/>
      <c r="AG32146" s="1954"/>
    </row>
    <row r="32148" spans="4:33" s="304" customFormat="1" ht="15.75" customHeight="1">
      <c r="D32148" s="305"/>
      <c r="AG32148" s="1954"/>
    </row>
    <row r="32150" spans="4:33" s="304" customFormat="1" ht="15.75" customHeight="1">
      <c r="D32150" s="305"/>
      <c r="AG32150" s="1954"/>
    </row>
    <row r="32152" spans="4:33" s="304" customFormat="1" ht="15.75" customHeight="1">
      <c r="D32152" s="305"/>
      <c r="AG32152" s="1954"/>
    </row>
    <row r="32154" spans="4:33" s="304" customFormat="1" ht="15.75" customHeight="1">
      <c r="D32154" s="305"/>
      <c r="AG32154" s="1954"/>
    </row>
    <row r="32156" spans="4:33" s="304" customFormat="1" ht="15.75" customHeight="1">
      <c r="D32156" s="305"/>
      <c r="AG32156" s="1954"/>
    </row>
    <row r="32158" spans="4:33" s="304" customFormat="1" ht="15.75" customHeight="1">
      <c r="D32158" s="305"/>
      <c r="AG32158" s="1954"/>
    </row>
    <row r="32160" spans="4:33" s="304" customFormat="1" ht="15.75" customHeight="1">
      <c r="D32160" s="305"/>
      <c r="AG32160" s="1954"/>
    </row>
    <row r="32162" spans="4:33" s="304" customFormat="1" ht="15.75" customHeight="1">
      <c r="D32162" s="305"/>
      <c r="AG32162" s="1954"/>
    </row>
    <row r="32164" spans="4:33" s="304" customFormat="1" ht="15.75" customHeight="1">
      <c r="D32164" s="305"/>
      <c r="AG32164" s="1954"/>
    </row>
    <row r="32166" spans="4:33" s="304" customFormat="1" ht="15.75" customHeight="1">
      <c r="D32166" s="305"/>
      <c r="AG32166" s="1954"/>
    </row>
    <row r="32168" spans="4:33" s="304" customFormat="1" ht="15.75" customHeight="1">
      <c r="D32168" s="305"/>
      <c r="AG32168" s="1954"/>
    </row>
    <row r="32170" spans="4:33" s="304" customFormat="1" ht="15.75" customHeight="1">
      <c r="D32170" s="305"/>
      <c r="AG32170" s="1954"/>
    </row>
    <row r="32172" spans="4:33" s="304" customFormat="1" ht="15.75" customHeight="1">
      <c r="D32172" s="305"/>
      <c r="AG32172" s="1954"/>
    </row>
    <row r="32174" spans="4:33" s="304" customFormat="1" ht="15.75" customHeight="1">
      <c r="D32174" s="305"/>
      <c r="AG32174" s="1954"/>
    </row>
    <row r="32176" spans="4:33" s="304" customFormat="1" ht="15.75" customHeight="1">
      <c r="D32176" s="305"/>
      <c r="AG32176" s="1954"/>
    </row>
    <row r="32178" spans="4:33" s="304" customFormat="1" ht="15.75" customHeight="1">
      <c r="D32178" s="305"/>
      <c r="AG32178" s="1954"/>
    </row>
    <row r="32180" spans="4:33" s="304" customFormat="1" ht="15.75" customHeight="1">
      <c r="D32180" s="305"/>
      <c r="AG32180" s="1954"/>
    </row>
    <row r="32182" spans="4:33" s="304" customFormat="1" ht="15.75" customHeight="1">
      <c r="D32182" s="305"/>
      <c r="AG32182" s="1954"/>
    </row>
    <row r="32184" spans="4:33" s="304" customFormat="1" ht="15.75" customHeight="1">
      <c r="D32184" s="305"/>
      <c r="AG32184" s="1954"/>
    </row>
    <row r="32186" spans="4:33" s="304" customFormat="1" ht="15.75" customHeight="1">
      <c r="D32186" s="305"/>
      <c r="AG32186" s="1954"/>
    </row>
    <row r="32188" spans="4:33" s="304" customFormat="1" ht="15.75" customHeight="1">
      <c r="D32188" s="305"/>
      <c r="AG32188" s="1954"/>
    </row>
    <row r="32190" spans="4:33" s="304" customFormat="1" ht="15.75" customHeight="1">
      <c r="D32190" s="305"/>
      <c r="AG32190" s="1954"/>
    </row>
    <row r="32192" spans="4:33" s="304" customFormat="1" ht="15.75" customHeight="1">
      <c r="D32192" s="305"/>
      <c r="AG32192" s="1954"/>
    </row>
    <row r="32194" spans="4:33" s="304" customFormat="1" ht="15.75" customHeight="1">
      <c r="D32194" s="305"/>
      <c r="AG32194" s="1954"/>
    </row>
    <row r="32196" spans="4:33" s="304" customFormat="1" ht="15.75" customHeight="1">
      <c r="D32196" s="305"/>
      <c r="AG32196" s="1954"/>
    </row>
    <row r="32198" spans="4:33" s="304" customFormat="1" ht="15.75" customHeight="1">
      <c r="D32198" s="305"/>
      <c r="AG32198" s="1954"/>
    </row>
    <row r="32200" spans="4:33" s="304" customFormat="1" ht="15.75" customHeight="1">
      <c r="D32200" s="305"/>
      <c r="AG32200" s="1954"/>
    </row>
    <row r="32202" spans="4:33" s="304" customFormat="1" ht="15.75" customHeight="1">
      <c r="D32202" s="305"/>
      <c r="AG32202" s="1954"/>
    </row>
    <row r="32204" spans="4:33" s="304" customFormat="1" ht="15.75" customHeight="1">
      <c r="D32204" s="305"/>
      <c r="AG32204" s="1954"/>
    </row>
    <row r="32206" spans="4:33" s="304" customFormat="1" ht="15.75" customHeight="1">
      <c r="D32206" s="305"/>
      <c r="AG32206" s="1954"/>
    </row>
    <row r="32208" spans="4:33" s="304" customFormat="1" ht="15.75" customHeight="1">
      <c r="D32208" s="305"/>
      <c r="AG32208" s="1954"/>
    </row>
    <row r="32210" spans="4:33" s="304" customFormat="1" ht="15.75" customHeight="1">
      <c r="D32210" s="305"/>
      <c r="AG32210" s="1954"/>
    </row>
    <row r="32212" spans="4:33" s="304" customFormat="1" ht="15.75" customHeight="1">
      <c r="D32212" s="305"/>
      <c r="AG32212" s="1954"/>
    </row>
    <row r="32214" spans="4:33" s="304" customFormat="1" ht="15.75" customHeight="1">
      <c r="D32214" s="305"/>
      <c r="AG32214" s="1954"/>
    </row>
    <row r="32216" spans="4:33" s="304" customFormat="1" ht="15.75" customHeight="1">
      <c r="D32216" s="305"/>
      <c r="AG32216" s="1954"/>
    </row>
    <row r="32218" spans="4:33" s="304" customFormat="1" ht="15.75" customHeight="1">
      <c r="D32218" s="305"/>
      <c r="AG32218" s="1954"/>
    </row>
    <row r="32220" spans="4:33" s="304" customFormat="1" ht="15.75" customHeight="1">
      <c r="D32220" s="305"/>
      <c r="AG32220" s="1954"/>
    </row>
    <row r="32222" spans="4:33" s="304" customFormat="1" ht="15.75" customHeight="1">
      <c r="D32222" s="305"/>
      <c r="AG32222" s="1954"/>
    </row>
    <row r="32224" spans="4:33" s="304" customFormat="1" ht="15.75" customHeight="1">
      <c r="D32224" s="305"/>
      <c r="AG32224" s="1954"/>
    </row>
    <row r="32226" spans="4:33" s="304" customFormat="1" ht="15.75" customHeight="1">
      <c r="D32226" s="305"/>
      <c r="AG32226" s="1954"/>
    </row>
    <row r="32228" spans="4:33" s="304" customFormat="1" ht="15.75" customHeight="1">
      <c r="D32228" s="305"/>
      <c r="AG32228" s="1954"/>
    </row>
    <row r="32230" spans="4:33" s="304" customFormat="1" ht="15.75" customHeight="1">
      <c r="D32230" s="305"/>
      <c r="AG32230" s="1954"/>
    </row>
    <row r="32232" spans="4:33" s="304" customFormat="1" ht="15.75" customHeight="1">
      <c r="D32232" s="305"/>
      <c r="AG32232" s="1954"/>
    </row>
    <row r="32234" spans="4:33" s="304" customFormat="1" ht="15.75" customHeight="1">
      <c r="D32234" s="305"/>
      <c r="AG32234" s="1954"/>
    </row>
    <row r="32236" spans="4:33" s="304" customFormat="1" ht="15.75" customHeight="1">
      <c r="D32236" s="305"/>
      <c r="AG32236" s="1954"/>
    </row>
    <row r="32238" spans="4:33" s="304" customFormat="1" ht="15.75" customHeight="1">
      <c r="D32238" s="305"/>
      <c r="AG32238" s="1954"/>
    </row>
    <row r="32240" spans="4:33" s="304" customFormat="1" ht="15.75" customHeight="1">
      <c r="D32240" s="305"/>
      <c r="AG32240" s="1954"/>
    </row>
    <row r="32242" spans="4:33" s="304" customFormat="1" ht="15.75" customHeight="1">
      <c r="D32242" s="305"/>
      <c r="AG32242" s="1954"/>
    </row>
    <row r="32244" spans="4:33" s="304" customFormat="1" ht="15.75" customHeight="1">
      <c r="D32244" s="305"/>
      <c r="AG32244" s="1954"/>
    </row>
    <row r="32246" spans="4:33" s="304" customFormat="1" ht="15.75" customHeight="1">
      <c r="D32246" s="305"/>
      <c r="AG32246" s="1954"/>
    </row>
    <row r="32248" spans="4:33" s="304" customFormat="1" ht="15.75" customHeight="1">
      <c r="D32248" s="305"/>
      <c r="AG32248" s="1954"/>
    </row>
    <row r="32250" spans="4:33" s="304" customFormat="1" ht="15.75" customHeight="1">
      <c r="D32250" s="305"/>
      <c r="AG32250" s="1954"/>
    </row>
    <row r="32252" spans="4:33" s="304" customFormat="1" ht="15.75" customHeight="1">
      <c r="D32252" s="305"/>
      <c r="AG32252" s="1954"/>
    </row>
    <row r="32254" spans="4:33" s="304" customFormat="1" ht="15.75" customHeight="1">
      <c r="D32254" s="305"/>
      <c r="AG32254" s="1954"/>
    </row>
    <row r="32256" spans="4:33" s="304" customFormat="1" ht="15.75" customHeight="1">
      <c r="D32256" s="305"/>
      <c r="AG32256" s="1954"/>
    </row>
    <row r="32258" spans="4:33" s="304" customFormat="1" ht="15.75" customHeight="1">
      <c r="D32258" s="305"/>
      <c r="AG32258" s="1954"/>
    </row>
    <row r="32260" spans="4:33" s="304" customFormat="1" ht="15.75" customHeight="1">
      <c r="D32260" s="305"/>
      <c r="AG32260" s="1954"/>
    </row>
    <row r="32262" spans="4:33" s="304" customFormat="1" ht="15.75" customHeight="1">
      <c r="D32262" s="305"/>
      <c r="AG32262" s="1954"/>
    </row>
    <row r="32264" spans="4:33" s="304" customFormat="1" ht="15.75" customHeight="1">
      <c r="D32264" s="305"/>
      <c r="AG32264" s="1954"/>
    </row>
    <row r="32266" spans="4:33" s="304" customFormat="1" ht="15.75" customHeight="1">
      <c r="D32266" s="305"/>
      <c r="AG32266" s="1954"/>
    </row>
    <row r="32268" spans="4:33" s="304" customFormat="1" ht="15.75" customHeight="1">
      <c r="D32268" s="305"/>
      <c r="AG32268" s="1954"/>
    </row>
    <row r="32270" spans="4:33" s="304" customFormat="1" ht="15.75" customHeight="1">
      <c r="D32270" s="305"/>
      <c r="AG32270" s="1954"/>
    </row>
    <row r="32272" spans="4:33" s="304" customFormat="1" ht="15.75" customHeight="1">
      <c r="D32272" s="305"/>
      <c r="AG32272" s="1954"/>
    </row>
    <row r="32274" spans="4:33" s="304" customFormat="1" ht="15.75" customHeight="1">
      <c r="D32274" s="305"/>
      <c r="AG32274" s="1954"/>
    </row>
    <row r="32276" spans="4:33" s="304" customFormat="1" ht="15.75" customHeight="1">
      <c r="D32276" s="305"/>
      <c r="AG32276" s="1954"/>
    </row>
    <row r="32278" spans="4:33" s="304" customFormat="1" ht="15.75" customHeight="1">
      <c r="D32278" s="305"/>
      <c r="AG32278" s="1954"/>
    </row>
    <row r="32280" spans="4:33" s="304" customFormat="1" ht="15.75" customHeight="1">
      <c r="D32280" s="305"/>
      <c r="AG32280" s="1954"/>
    </row>
    <row r="32282" spans="4:33" s="304" customFormat="1" ht="15.75" customHeight="1">
      <c r="D32282" s="305"/>
      <c r="AG32282" s="1954"/>
    </row>
    <row r="32284" spans="4:33" s="304" customFormat="1" ht="15.75" customHeight="1">
      <c r="D32284" s="305"/>
      <c r="AG32284" s="1954"/>
    </row>
    <row r="32286" spans="4:33" s="304" customFormat="1" ht="15.75" customHeight="1">
      <c r="D32286" s="305"/>
      <c r="AG32286" s="1954"/>
    </row>
    <row r="32288" spans="4:33" s="304" customFormat="1" ht="15.75" customHeight="1">
      <c r="D32288" s="305"/>
      <c r="AG32288" s="1954"/>
    </row>
    <row r="32290" spans="4:33" s="304" customFormat="1" ht="15.75" customHeight="1">
      <c r="D32290" s="305"/>
      <c r="AG32290" s="1954"/>
    </row>
    <row r="32292" spans="4:33" s="304" customFormat="1" ht="15.75" customHeight="1">
      <c r="D32292" s="305"/>
      <c r="AG32292" s="1954"/>
    </row>
    <row r="32294" spans="4:33" s="304" customFormat="1" ht="15.75" customHeight="1">
      <c r="D32294" s="305"/>
      <c r="AG32294" s="1954"/>
    </row>
    <row r="32296" spans="4:33" s="304" customFormat="1" ht="15.75" customHeight="1">
      <c r="D32296" s="305"/>
      <c r="AG32296" s="1954"/>
    </row>
    <row r="32298" spans="4:33" s="304" customFormat="1" ht="15.75" customHeight="1">
      <c r="D32298" s="305"/>
      <c r="AG32298" s="1954"/>
    </row>
    <row r="32300" spans="4:33" s="304" customFormat="1" ht="15.75" customHeight="1">
      <c r="D32300" s="305"/>
      <c r="AG32300" s="1954"/>
    </row>
    <row r="32302" spans="4:33" s="304" customFormat="1" ht="15.75" customHeight="1">
      <c r="D32302" s="305"/>
      <c r="AG32302" s="1954"/>
    </row>
    <row r="32304" spans="4:33" s="304" customFormat="1" ht="15.75" customHeight="1">
      <c r="D32304" s="305"/>
      <c r="AG32304" s="1954"/>
    </row>
    <row r="32306" spans="4:33" s="304" customFormat="1" ht="15.75" customHeight="1">
      <c r="D32306" s="305"/>
      <c r="AG32306" s="1954"/>
    </row>
    <row r="32308" spans="4:33" s="304" customFormat="1" ht="15.75" customHeight="1">
      <c r="D32308" s="305"/>
      <c r="AG32308" s="1954"/>
    </row>
    <row r="32310" spans="4:33" s="304" customFormat="1" ht="15.75" customHeight="1">
      <c r="D32310" s="305"/>
      <c r="AG32310" s="1954"/>
    </row>
    <row r="32312" spans="4:33" s="304" customFormat="1" ht="15.75" customHeight="1">
      <c r="D32312" s="305"/>
      <c r="AG32312" s="1954"/>
    </row>
    <row r="32314" spans="4:33" s="304" customFormat="1" ht="15.75" customHeight="1">
      <c r="D32314" s="305"/>
      <c r="AG32314" s="1954"/>
    </row>
    <row r="32316" spans="4:33" s="304" customFormat="1" ht="15.75" customHeight="1">
      <c r="D32316" s="305"/>
      <c r="AG32316" s="1954"/>
    </row>
    <row r="32318" spans="4:33" s="304" customFormat="1" ht="15.75" customHeight="1">
      <c r="D32318" s="305"/>
      <c r="AG32318" s="1954"/>
    </row>
    <row r="32320" spans="4:33" s="304" customFormat="1" ht="15.75" customHeight="1">
      <c r="D32320" s="305"/>
      <c r="AG32320" s="1954"/>
    </row>
    <row r="32322" spans="4:33" s="304" customFormat="1" ht="15.75" customHeight="1">
      <c r="D32322" s="305"/>
      <c r="AG32322" s="1954"/>
    </row>
    <row r="32324" spans="4:33" s="304" customFormat="1" ht="15.75" customHeight="1">
      <c r="D32324" s="305"/>
      <c r="AG32324" s="1954"/>
    </row>
    <row r="32326" spans="4:33" s="304" customFormat="1" ht="15.75" customHeight="1">
      <c r="D32326" s="305"/>
      <c r="AG32326" s="1954"/>
    </row>
    <row r="32328" spans="4:33" s="304" customFormat="1" ht="15.75" customHeight="1">
      <c r="D32328" s="305"/>
      <c r="AG32328" s="1954"/>
    </row>
    <row r="32330" spans="4:33" s="304" customFormat="1" ht="15.75" customHeight="1">
      <c r="D32330" s="305"/>
      <c r="AG32330" s="1954"/>
    </row>
    <row r="32332" spans="4:33" s="304" customFormat="1" ht="15.75" customHeight="1">
      <c r="D32332" s="305"/>
      <c r="AG32332" s="1954"/>
    </row>
    <row r="32334" spans="4:33" s="304" customFormat="1" ht="15.75" customHeight="1">
      <c r="D32334" s="305"/>
      <c r="AG32334" s="1954"/>
    </row>
    <row r="32336" spans="4:33" s="304" customFormat="1" ht="15.75" customHeight="1">
      <c r="D32336" s="305"/>
      <c r="AG32336" s="1954"/>
    </row>
    <row r="32338" spans="4:33" s="304" customFormat="1" ht="15.75" customHeight="1">
      <c r="D32338" s="305"/>
      <c r="AG32338" s="1954"/>
    </row>
    <row r="32340" spans="4:33" s="304" customFormat="1" ht="15.75" customHeight="1">
      <c r="D32340" s="305"/>
      <c r="AG32340" s="1954"/>
    </row>
    <row r="32342" spans="4:33" s="304" customFormat="1" ht="15.75" customHeight="1">
      <c r="D32342" s="305"/>
      <c r="AG32342" s="1954"/>
    </row>
    <row r="32344" spans="4:33" s="304" customFormat="1" ht="15.75" customHeight="1">
      <c r="D32344" s="305"/>
      <c r="AG32344" s="1954"/>
    </row>
    <row r="32346" spans="4:33" s="304" customFormat="1" ht="15.75" customHeight="1">
      <c r="D32346" s="305"/>
      <c r="AG32346" s="1954"/>
    </row>
    <row r="32348" spans="4:33" s="304" customFormat="1" ht="15.75" customHeight="1">
      <c r="D32348" s="305"/>
      <c r="AG32348" s="1954"/>
    </row>
    <row r="32350" spans="4:33" s="304" customFormat="1" ht="15.75" customHeight="1">
      <c r="D32350" s="305"/>
      <c r="AG32350" s="1954"/>
    </row>
    <row r="32352" spans="4:33" s="304" customFormat="1" ht="15.75" customHeight="1">
      <c r="D32352" s="305"/>
      <c r="AG32352" s="1954"/>
    </row>
    <row r="32354" spans="4:33" s="304" customFormat="1" ht="15.75" customHeight="1">
      <c r="D32354" s="305"/>
      <c r="AG32354" s="1954"/>
    </row>
    <row r="32356" spans="4:33" s="304" customFormat="1" ht="15.75" customHeight="1">
      <c r="D32356" s="305"/>
      <c r="AG32356" s="1954"/>
    </row>
    <row r="32358" spans="4:33" s="304" customFormat="1" ht="15.75" customHeight="1">
      <c r="D32358" s="305"/>
      <c r="AG32358" s="1954"/>
    </row>
    <row r="32360" spans="4:33" s="304" customFormat="1" ht="15.75" customHeight="1">
      <c r="D32360" s="305"/>
      <c r="AG32360" s="1954"/>
    </row>
    <row r="32362" spans="4:33" s="304" customFormat="1" ht="15.75" customHeight="1">
      <c r="D32362" s="305"/>
      <c r="AG32362" s="1954"/>
    </row>
    <row r="32364" spans="4:33" s="304" customFormat="1" ht="15.75" customHeight="1">
      <c r="D32364" s="305"/>
      <c r="AG32364" s="1954"/>
    </row>
    <row r="32366" spans="4:33" s="304" customFormat="1" ht="15.75" customHeight="1">
      <c r="D32366" s="305"/>
      <c r="AG32366" s="1954"/>
    </row>
    <row r="32368" spans="4:33" s="304" customFormat="1" ht="15.75" customHeight="1">
      <c r="D32368" s="305"/>
      <c r="AG32368" s="1954"/>
    </row>
    <row r="32370" spans="4:33" s="304" customFormat="1" ht="15.75" customHeight="1">
      <c r="D32370" s="305"/>
      <c r="AG32370" s="1954"/>
    </row>
    <row r="32372" spans="4:33" s="304" customFormat="1" ht="15.75" customHeight="1">
      <c r="D32372" s="305"/>
      <c r="AG32372" s="1954"/>
    </row>
    <row r="32374" spans="4:33" s="304" customFormat="1" ht="15.75" customHeight="1">
      <c r="D32374" s="305"/>
      <c r="AG32374" s="1954"/>
    </row>
    <row r="32376" spans="4:33" s="304" customFormat="1" ht="15.75" customHeight="1">
      <c r="D32376" s="305"/>
      <c r="AG32376" s="1954"/>
    </row>
    <row r="32378" spans="4:33" s="304" customFormat="1" ht="15.75" customHeight="1">
      <c r="D32378" s="305"/>
      <c r="AG32378" s="1954"/>
    </row>
    <row r="32380" spans="4:33" s="304" customFormat="1" ht="15.75" customHeight="1">
      <c r="D32380" s="305"/>
      <c r="AG32380" s="1954"/>
    </row>
    <row r="32382" spans="4:33" s="304" customFormat="1" ht="15.75" customHeight="1">
      <c r="D32382" s="305"/>
      <c r="AG32382" s="1954"/>
    </row>
    <row r="32384" spans="4:33" s="304" customFormat="1" ht="15.75" customHeight="1">
      <c r="D32384" s="305"/>
      <c r="AG32384" s="1954"/>
    </row>
    <row r="32386" spans="4:33" s="304" customFormat="1" ht="15.75" customHeight="1">
      <c r="D32386" s="305"/>
      <c r="AG32386" s="1954"/>
    </row>
    <row r="32388" spans="4:33" s="304" customFormat="1" ht="15.75" customHeight="1">
      <c r="D32388" s="305"/>
      <c r="AG32388" s="1954"/>
    </row>
    <row r="32390" spans="4:33" s="304" customFormat="1" ht="15.75" customHeight="1">
      <c r="D32390" s="305"/>
      <c r="AG32390" s="1954"/>
    </row>
    <row r="32392" spans="4:33" s="304" customFormat="1" ht="15.75" customHeight="1">
      <c r="D32392" s="305"/>
      <c r="AG32392" s="1954"/>
    </row>
    <row r="32394" spans="4:33" s="304" customFormat="1" ht="15.75" customHeight="1">
      <c r="D32394" s="305"/>
      <c r="AG32394" s="1954"/>
    </row>
    <row r="32396" spans="4:33" s="304" customFormat="1" ht="15.75" customHeight="1">
      <c r="D32396" s="305"/>
      <c r="AG32396" s="1954"/>
    </row>
    <row r="32398" spans="4:33" s="304" customFormat="1" ht="15.75" customHeight="1">
      <c r="D32398" s="305"/>
      <c r="AG32398" s="1954"/>
    </row>
    <row r="32400" spans="4:33" s="304" customFormat="1" ht="15.75" customHeight="1">
      <c r="D32400" s="305"/>
      <c r="AG32400" s="1954"/>
    </row>
    <row r="32402" spans="4:33" s="304" customFormat="1" ht="15.75" customHeight="1">
      <c r="D32402" s="305"/>
      <c r="AG32402" s="1954"/>
    </row>
    <row r="32404" spans="4:33" s="304" customFormat="1" ht="15.75" customHeight="1">
      <c r="D32404" s="305"/>
      <c r="AG32404" s="1954"/>
    </row>
    <row r="32406" spans="4:33" s="304" customFormat="1" ht="15.75" customHeight="1">
      <c r="D32406" s="305"/>
      <c r="AG32406" s="1954"/>
    </row>
    <row r="32408" spans="4:33" s="304" customFormat="1" ht="15.75" customHeight="1">
      <c r="D32408" s="305"/>
      <c r="AG32408" s="1954"/>
    </row>
    <row r="32410" spans="4:33" s="304" customFormat="1" ht="15.75" customHeight="1">
      <c r="D32410" s="305"/>
      <c r="AG32410" s="1954"/>
    </row>
    <row r="32412" spans="4:33" s="304" customFormat="1" ht="15.75" customHeight="1">
      <c r="D32412" s="305"/>
      <c r="AG32412" s="1954"/>
    </row>
    <row r="32414" spans="4:33" s="304" customFormat="1" ht="15.75" customHeight="1">
      <c r="D32414" s="305"/>
      <c r="AG32414" s="1954"/>
    </row>
    <row r="32416" spans="4:33" s="304" customFormat="1" ht="15.75" customHeight="1">
      <c r="D32416" s="305"/>
      <c r="AG32416" s="1954"/>
    </row>
    <row r="32418" spans="4:33" s="304" customFormat="1" ht="15.75" customHeight="1">
      <c r="D32418" s="305"/>
      <c r="AG32418" s="1954"/>
    </row>
    <row r="32420" spans="4:33" s="304" customFormat="1" ht="15.75" customHeight="1">
      <c r="D32420" s="305"/>
      <c r="AG32420" s="1954"/>
    </row>
    <row r="32422" spans="4:33" s="304" customFormat="1" ht="15.75" customHeight="1">
      <c r="D32422" s="305"/>
      <c r="AG32422" s="1954"/>
    </row>
    <row r="32424" spans="4:33" s="304" customFormat="1" ht="15.75" customHeight="1">
      <c r="D32424" s="305"/>
      <c r="AG32424" s="1954"/>
    </row>
    <row r="32426" spans="4:33" s="304" customFormat="1" ht="15.75" customHeight="1">
      <c r="D32426" s="305"/>
      <c r="AG32426" s="1954"/>
    </row>
    <row r="32428" spans="4:33" s="304" customFormat="1" ht="15.75" customHeight="1">
      <c r="D32428" s="305"/>
      <c r="AG32428" s="1954"/>
    </row>
    <row r="32430" spans="4:33" s="304" customFormat="1" ht="15.75" customHeight="1">
      <c r="D32430" s="305"/>
      <c r="AG32430" s="1954"/>
    </row>
    <row r="32432" spans="4:33" s="304" customFormat="1" ht="15.75" customHeight="1">
      <c r="D32432" s="305"/>
      <c r="AG32432" s="1954"/>
    </row>
    <row r="32434" spans="4:33" s="304" customFormat="1" ht="15.75" customHeight="1">
      <c r="D32434" s="305"/>
      <c r="AG32434" s="1954"/>
    </row>
    <row r="32436" spans="4:33" s="304" customFormat="1" ht="15.75" customHeight="1">
      <c r="D32436" s="305"/>
      <c r="AG32436" s="1954"/>
    </row>
    <row r="32438" spans="4:33" s="304" customFormat="1" ht="15.75" customHeight="1">
      <c r="D32438" s="305"/>
      <c r="AG32438" s="1954"/>
    </row>
    <row r="32440" spans="4:33" s="304" customFormat="1" ht="15.75" customHeight="1">
      <c r="D32440" s="305"/>
      <c r="AG32440" s="1954"/>
    </row>
    <row r="32442" spans="4:33" s="304" customFormat="1" ht="15.75" customHeight="1">
      <c r="D32442" s="305"/>
      <c r="AG32442" s="1954"/>
    </row>
    <row r="32444" spans="4:33" s="304" customFormat="1" ht="15.75" customHeight="1">
      <c r="D32444" s="305"/>
      <c r="AG32444" s="1954"/>
    </row>
    <row r="32446" spans="4:33" s="304" customFormat="1" ht="15.75" customHeight="1">
      <c r="D32446" s="305"/>
      <c r="AG32446" s="1954"/>
    </row>
    <row r="32448" spans="4:33" s="304" customFormat="1" ht="15.75" customHeight="1">
      <c r="D32448" s="305"/>
      <c r="AG32448" s="1954"/>
    </row>
    <row r="32450" spans="4:33" s="304" customFormat="1" ht="15.75" customHeight="1">
      <c r="D32450" s="305"/>
      <c r="AG32450" s="1954"/>
    </row>
    <row r="32452" spans="4:33" s="304" customFormat="1" ht="15.75" customHeight="1">
      <c r="D32452" s="305"/>
      <c r="AG32452" s="1954"/>
    </row>
    <row r="32454" spans="4:33" s="304" customFormat="1" ht="15.75" customHeight="1">
      <c r="D32454" s="305"/>
      <c r="AG32454" s="1954"/>
    </row>
    <row r="32456" spans="4:33" s="304" customFormat="1" ht="15.75" customHeight="1">
      <c r="D32456" s="305"/>
      <c r="AG32456" s="1954"/>
    </row>
    <row r="32458" spans="4:33" s="304" customFormat="1" ht="15.75" customHeight="1">
      <c r="D32458" s="305"/>
      <c r="AG32458" s="1954"/>
    </row>
    <row r="32460" spans="4:33" s="304" customFormat="1" ht="15.75" customHeight="1">
      <c r="D32460" s="305"/>
      <c r="AG32460" s="1954"/>
    </row>
    <row r="32462" spans="4:33" s="304" customFormat="1" ht="15.75" customHeight="1">
      <c r="D32462" s="305"/>
      <c r="AG32462" s="1954"/>
    </row>
    <row r="32464" spans="4:33" s="304" customFormat="1" ht="15.75" customHeight="1">
      <c r="D32464" s="305"/>
      <c r="AG32464" s="1954"/>
    </row>
    <row r="32466" spans="4:33" s="304" customFormat="1" ht="15.75" customHeight="1">
      <c r="D32466" s="305"/>
      <c r="AG32466" s="1954"/>
    </row>
    <row r="32468" spans="4:33" s="304" customFormat="1" ht="15.75" customHeight="1">
      <c r="D32468" s="305"/>
      <c r="AG32468" s="1954"/>
    </row>
    <row r="32470" spans="4:33" s="304" customFormat="1" ht="15.75" customHeight="1">
      <c r="D32470" s="305"/>
      <c r="AG32470" s="1954"/>
    </row>
    <row r="32472" spans="4:33" s="304" customFormat="1" ht="15.75" customHeight="1">
      <c r="D32472" s="305"/>
      <c r="AG32472" s="1954"/>
    </row>
    <row r="32474" spans="4:33" s="304" customFormat="1" ht="15.75" customHeight="1">
      <c r="D32474" s="305"/>
      <c r="AG32474" s="1954"/>
    </row>
    <row r="32476" spans="4:33" s="304" customFormat="1" ht="15.75" customHeight="1">
      <c r="D32476" s="305"/>
      <c r="AG32476" s="1954"/>
    </row>
    <row r="32478" spans="4:33" s="304" customFormat="1" ht="15.75" customHeight="1">
      <c r="D32478" s="305"/>
      <c r="AG32478" s="1954"/>
    </row>
    <row r="32480" spans="4:33" s="304" customFormat="1" ht="15.75" customHeight="1">
      <c r="D32480" s="305"/>
      <c r="AG32480" s="1954"/>
    </row>
    <row r="32482" spans="4:33" s="304" customFormat="1" ht="15.75" customHeight="1">
      <c r="D32482" s="305"/>
      <c r="AG32482" s="1954"/>
    </row>
    <row r="32484" spans="4:33" s="304" customFormat="1" ht="15.75" customHeight="1">
      <c r="D32484" s="305"/>
      <c r="AG32484" s="1954"/>
    </row>
    <row r="32486" spans="4:33" s="304" customFormat="1" ht="15.75" customHeight="1">
      <c r="D32486" s="305"/>
      <c r="AG32486" s="1954"/>
    </row>
    <row r="32488" spans="4:33" s="304" customFormat="1" ht="15.75" customHeight="1">
      <c r="D32488" s="305"/>
      <c r="AG32488" s="1954"/>
    </row>
    <row r="32490" spans="4:33" s="304" customFormat="1" ht="15.75" customHeight="1">
      <c r="D32490" s="305"/>
      <c r="AG32490" s="1954"/>
    </row>
    <row r="32492" spans="4:33" s="304" customFormat="1" ht="15.75" customHeight="1">
      <c r="D32492" s="305"/>
      <c r="AG32492" s="1954"/>
    </row>
    <row r="32494" spans="4:33" s="304" customFormat="1" ht="15.75" customHeight="1">
      <c r="D32494" s="305"/>
      <c r="AG32494" s="1954"/>
    </row>
    <row r="32496" spans="4:33" s="304" customFormat="1" ht="15.75" customHeight="1">
      <c r="D32496" s="305"/>
      <c r="AG32496" s="1954"/>
    </row>
    <row r="32498" spans="4:33" s="304" customFormat="1" ht="15.75" customHeight="1">
      <c r="D32498" s="305"/>
      <c r="AG32498" s="1954"/>
    </row>
    <row r="32500" spans="4:33" s="304" customFormat="1" ht="15.75" customHeight="1">
      <c r="D32500" s="305"/>
      <c r="AG32500" s="1954"/>
    </row>
    <row r="32502" spans="4:33" s="304" customFormat="1" ht="15.75" customHeight="1">
      <c r="D32502" s="305"/>
      <c r="AG32502" s="1954"/>
    </row>
    <row r="32504" spans="4:33" s="304" customFormat="1" ht="15.75" customHeight="1">
      <c r="D32504" s="305"/>
      <c r="AG32504" s="1954"/>
    </row>
    <row r="32506" spans="4:33" s="304" customFormat="1" ht="15.75" customHeight="1">
      <c r="D32506" s="305"/>
      <c r="AG32506" s="1954"/>
    </row>
    <row r="32508" spans="4:33" s="304" customFormat="1" ht="15.75" customHeight="1">
      <c r="D32508" s="305"/>
      <c r="AG32508" s="1954"/>
    </row>
    <row r="32510" spans="4:33" s="304" customFormat="1" ht="15.75" customHeight="1">
      <c r="D32510" s="305"/>
      <c r="AG32510" s="1954"/>
    </row>
    <row r="32512" spans="4:33" s="304" customFormat="1" ht="15.75" customHeight="1">
      <c r="D32512" s="305"/>
      <c r="AG32512" s="1954"/>
    </row>
    <row r="32514" spans="4:33" s="304" customFormat="1" ht="15.75" customHeight="1">
      <c r="D32514" s="305"/>
      <c r="AG32514" s="1954"/>
    </row>
    <row r="32516" spans="4:33" s="304" customFormat="1" ht="15.75" customHeight="1">
      <c r="D32516" s="305"/>
      <c r="AG32516" s="1954"/>
    </row>
    <row r="32518" spans="4:33" s="304" customFormat="1" ht="15.75" customHeight="1">
      <c r="D32518" s="305"/>
      <c r="AG32518" s="1954"/>
    </row>
    <row r="32520" spans="4:33" s="304" customFormat="1" ht="15.75" customHeight="1">
      <c r="D32520" s="305"/>
      <c r="AG32520" s="1954"/>
    </row>
    <row r="32522" spans="4:33" s="304" customFormat="1" ht="15.75" customHeight="1">
      <c r="D32522" s="305"/>
      <c r="AG32522" s="1954"/>
    </row>
    <row r="32524" spans="4:33" s="304" customFormat="1" ht="15.75" customHeight="1">
      <c r="D32524" s="305"/>
      <c r="AG32524" s="1954"/>
    </row>
    <row r="32526" spans="4:33" s="304" customFormat="1" ht="15.75" customHeight="1">
      <c r="D32526" s="305"/>
      <c r="AG32526" s="1954"/>
    </row>
    <row r="32528" spans="4:33" s="304" customFormat="1" ht="15.75" customHeight="1">
      <c r="D32528" s="305"/>
      <c r="AG32528" s="1954"/>
    </row>
    <row r="32530" spans="4:33" s="304" customFormat="1" ht="15.75" customHeight="1">
      <c r="D32530" s="305"/>
      <c r="AG32530" s="1954"/>
    </row>
    <row r="32532" spans="4:33" s="304" customFormat="1" ht="15.75" customHeight="1">
      <c r="D32532" s="305"/>
      <c r="AG32532" s="1954"/>
    </row>
    <row r="32534" spans="4:33" s="304" customFormat="1" ht="15.75" customHeight="1">
      <c r="D32534" s="305"/>
      <c r="AG32534" s="1954"/>
    </row>
    <row r="32536" spans="4:33" s="304" customFormat="1" ht="15.75" customHeight="1">
      <c r="D32536" s="305"/>
      <c r="AG32536" s="1954"/>
    </row>
    <row r="32538" spans="4:33" s="304" customFormat="1" ht="15.75" customHeight="1">
      <c r="D32538" s="305"/>
      <c r="AG32538" s="1954"/>
    </row>
    <row r="32540" spans="4:33" s="304" customFormat="1" ht="15.75" customHeight="1">
      <c r="D32540" s="305"/>
      <c r="AG32540" s="1954"/>
    </row>
    <row r="32542" spans="4:33" s="304" customFormat="1" ht="15.75" customHeight="1">
      <c r="D32542" s="305"/>
      <c r="AG32542" s="1954"/>
    </row>
    <row r="32544" spans="4:33" s="304" customFormat="1" ht="15.75" customHeight="1">
      <c r="D32544" s="305"/>
      <c r="AG32544" s="1954"/>
    </row>
    <row r="32546" spans="4:33" s="304" customFormat="1" ht="15.75" customHeight="1">
      <c r="D32546" s="305"/>
      <c r="AG32546" s="1954"/>
    </row>
    <row r="32548" spans="4:33" s="304" customFormat="1" ht="15.75" customHeight="1">
      <c r="D32548" s="305"/>
      <c r="AG32548" s="1954"/>
    </row>
    <row r="32550" spans="4:33" s="304" customFormat="1" ht="15.75" customHeight="1">
      <c r="D32550" s="305"/>
      <c r="AG32550" s="1954"/>
    </row>
    <row r="32552" spans="4:33" s="304" customFormat="1" ht="15.75" customHeight="1">
      <c r="D32552" s="305"/>
      <c r="AG32552" s="1954"/>
    </row>
    <row r="32554" spans="4:33" s="304" customFormat="1" ht="15.75" customHeight="1">
      <c r="D32554" s="305"/>
      <c r="AG32554" s="1954"/>
    </row>
    <row r="32556" spans="4:33" s="304" customFormat="1" ht="15.75" customHeight="1">
      <c r="D32556" s="305"/>
      <c r="AG32556" s="1954"/>
    </row>
    <row r="32558" spans="4:33" s="304" customFormat="1" ht="15.75" customHeight="1">
      <c r="D32558" s="305"/>
      <c r="AG32558" s="1954"/>
    </row>
    <row r="32560" spans="4:33" s="304" customFormat="1" ht="15.75" customHeight="1">
      <c r="D32560" s="305"/>
      <c r="AG32560" s="1954"/>
    </row>
    <row r="32562" spans="4:33" s="304" customFormat="1" ht="15.75" customHeight="1">
      <c r="D32562" s="305"/>
      <c r="AG32562" s="1954"/>
    </row>
    <row r="32564" spans="4:33" s="304" customFormat="1" ht="15.75" customHeight="1">
      <c r="D32564" s="305"/>
      <c r="AG32564" s="1954"/>
    </row>
    <row r="32566" spans="4:33" s="304" customFormat="1" ht="15.75" customHeight="1">
      <c r="D32566" s="305"/>
      <c r="AG32566" s="1954"/>
    </row>
    <row r="32568" spans="4:33" s="304" customFormat="1" ht="15.75" customHeight="1">
      <c r="D32568" s="305"/>
      <c r="AG32568" s="1954"/>
    </row>
    <row r="32570" spans="4:33" s="304" customFormat="1" ht="15.75" customHeight="1">
      <c r="D32570" s="305"/>
      <c r="AG32570" s="1954"/>
    </row>
    <row r="32572" spans="4:33" s="304" customFormat="1" ht="15.75" customHeight="1">
      <c r="D32572" s="305"/>
      <c r="AG32572" s="1954"/>
    </row>
    <row r="32574" spans="4:33" s="304" customFormat="1" ht="15.75" customHeight="1">
      <c r="D32574" s="305"/>
      <c r="AG32574" s="1954"/>
    </row>
    <row r="32576" spans="4:33" s="304" customFormat="1" ht="15.75" customHeight="1">
      <c r="D32576" s="305"/>
      <c r="AG32576" s="1954"/>
    </row>
    <row r="32578" spans="4:33" s="304" customFormat="1" ht="15.75" customHeight="1">
      <c r="D32578" s="305"/>
      <c r="AG32578" s="1954"/>
    </row>
    <row r="32580" spans="4:33" s="304" customFormat="1" ht="15.75" customHeight="1">
      <c r="D32580" s="305"/>
      <c r="AG32580" s="1954"/>
    </row>
    <row r="32582" spans="4:33" s="304" customFormat="1" ht="15.75" customHeight="1">
      <c r="D32582" s="305"/>
      <c r="AG32582" s="1954"/>
    </row>
    <row r="32584" spans="4:33" s="304" customFormat="1" ht="15.75" customHeight="1">
      <c r="D32584" s="305"/>
      <c r="AG32584" s="1954"/>
    </row>
    <row r="32586" spans="4:33" s="304" customFormat="1" ht="15.75" customHeight="1">
      <c r="D32586" s="305"/>
      <c r="AG32586" s="1954"/>
    </row>
    <row r="32588" spans="4:33" s="304" customFormat="1" ht="15.75" customHeight="1">
      <c r="D32588" s="305"/>
      <c r="AG32588" s="1954"/>
    </row>
    <row r="32590" spans="4:33" s="304" customFormat="1" ht="15.75" customHeight="1">
      <c r="D32590" s="305"/>
      <c r="AG32590" s="1954"/>
    </row>
    <row r="32592" spans="4:33" s="304" customFormat="1" ht="15.75" customHeight="1">
      <c r="D32592" s="305"/>
      <c r="AG32592" s="1954"/>
    </row>
    <row r="32594" spans="4:33" s="304" customFormat="1" ht="15.75" customHeight="1">
      <c r="D32594" s="305"/>
      <c r="AG32594" s="1954"/>
    </row>
    <row r="32596" spans="4:33" s="304" customFormat="1" ht="15.75" customHeight="1">
      <c r="D32596" s="305"/>
      <c r="AG32596" s="1954"/>
    </row>
    <row r="32598" spans="4:33" s="304" customFormat="1" ht="15.75" customHeight="1">
      <c r="D32598" s="305"/>
      <c r="AG32598" s="1954"/>
    </row>
    <row r="32600" spans="4:33" s="304" customFormat="1" ht="15.75" customHeight="1">
      <c r="D32600" s="305"/>
      <c r="AG32600" s="1954"/>
    </row>
    <row r="32602" spans="4:33" s="304" customFormat="1" ht="15.75" customHeight="1">
      <c r="D32602" s="305"/>
      <c r="AG32602" s="1954"/>
    </row>
    <row r="32604" spans="4:33" s="304" customFormat="1" ht="15.75" customHeight="1">
      <c r="D32604" s="305"/>
      <c r="AG32604" s="1954"/>
    </row>
    <row r="32606" spans="4:33" s="304" customFormat="1" ht="15.75" customHeight="1">
      <c r="D32606" s="305"/>
      <c r="AG32606" s="1954"/>
    </row>
    <row r="32608" spans="4:33" s="304" customFormat="1" ht="15.75" customHeight="1">
      <c r="D32608" s="305"/>
      <c r="AG32608" s="1954"/>
    </row>
    <row r="32610" spans="4:33" s="304" customFormat="1" ht="15.75" customHeight="1">
      <c r="D32610" s="305"/>
      <c r="AG32610" s="1954"/>
    </row>
    <row r="32612" spans="4:33" s="304" customFormat="1" ht="15.75" customHeight="1">
      <c r="D32612" s="305"/>
      <c r="AG32612" s="1954"/>
    </row>
    <row r="32614" spans="4:33" s="304" customFormat="1" ht="15.75" customHeight="1">
      <c r="D32614" s="305"/>
      <c r="AG32614" s="1954"/>
    </row>
    <row r="32616" spans="4:33" s="304" customFormat="1" ht="15.75" customHeight="1">
      <c r="D32616" s="305"/>
      <c r="AG32616" s="1954"/>
    </row>
    <row r="32618" spans="4:33" s="304" customFormat="1" ht="15.75" customHeight="1">
      <c r="D32618" s="305"/>
      <c r="AG32618" s="1954"/>
    </row>
    <row r="32620" spans="4:33" s="304" customFormat="1" ht="15.75" customHeight="1">
      <c r="D32620" s="305"/>
      <c r="AG32620" s="1954"/>
    </row>
    <row r="32622" spans="4:33" s="304" customFormat="1" ht="15.75" customHeight="1">
      <c r="D32622" s="305"/>
      <c r="AG32622" s="1954"/>
    </row>
    <row r="32624" spans="4:33" s="304" customFormat="1" ht="15.75" customHeight="1">
      <c r="D32624" s="305"/>
      <c r="AG32624" s="1954"/>
    </row>
    <row r="32626" spans="4:33" s="304" customFormat="1" ht="15.75" customHeight="1">
      <c r="D32626" s="305"/>
      <c r="AG32626" s="1954"/>
    </row>
    <row r="32628" spans="4:33" s="304" customFormat="1" ht="15.75" customHeight="1">
      <c r="D32628" s="305"/>
      <c r="AG32628" s="1954"/>
    </row>
    <row r="32630" spans="4:33" s="304" customFormat="1" ht="15.75" customHeight="1">
      <c r="D32630" s="305"/>
      <c r="AG32630" s="1954"/>
    </row>
    <row r="32632" spans="4:33" s="304" customFormat="1" ht="15.75" customHeight="1">
      <c r="D32632" s="305"/>
      <c r="AG32632" s="1954"/>
    </row>
    <row r="32634" spans="4:33" s="304" customFormat="1" ht="15.75" customHeight="1">
      <c r="D32634" s="305"/>
      <c r="AG32634" s="1954"/>
    </row>
    <row r="32636" spans="4:33" s="304" customFormat="1" ht="15.75" customHeight="1">
      <c r="D32636" s="305"/>
      <c r="AG32636" s="1954"/>
    </row>
    <row r="32638" spans="4:33" s="304" customFormat="1" ht="15.75" customHeight="1">
      <c r="D32638" s="305"/>
      <c r="AG32638" s="1954"/>
    </row>
    <row r="32640" spans="4:33" s="304" customFormat="1" ht="15.75" customHeight="1">
      <c r="D32640" s="305"/>
      <c r="AG32640" s="1954"/>
    </row>
    <row r="32642" spans="4:33" s="304" customFormat="1" ht="15.75" customHeight="1">
      <c r="D32642" s="305"/>
      <c r="AG32642" s="1954"/>
    </row>
    <row r="32644" spans="4:33" s="304" customFormat="1" ht="15.75" customHeight="1">
      <c r="D32644" s="305"/>
      <c r="AG32644" s="1954"/>
    </row>
    <row r="32646" spans="4:33" s="304" customFormat="1" ht="15.75" customHeight="1">
      <c r="D32646" s="305"/>
      <c r="AG32646" s="1954"/>
    </row>
    <row r="32648" spans="4:33" s="304" customFormat="1" ht="15.75" customHeight="1">
      <c r="D32648" s="305"/>
      <c r="AG32648" s="1954"/>
    </row>
    <row r="32650" spans="4:33" s="304" customFormat="1" ht="15.75" customHeight="1">
      <c r="D32650" s="305"/>
      <c r="AG32650" s="1954"/>
    </row>
    <row r="32652" spans="4:33" s="304" customFormat="1" ht="15.75" customHeight="1">
      <c r="D32652" s="305"/>
      <c r="AG32652" s="1954"/>
    </row>
    <row r="32654" spans="4:33" s="304" customFormat="1" ht="15.75" customHeight="1">
      <c r="D32654" s="305"/>
      <c r="AG32654" s="1954"/>
    </row>
    <row r="32656" spans="4:33" s="304" customFormat="1" ht="15.75" customHeight="1">
      <c r="D32656" s="305"/>
      <c r="AG32656" s="1954"/>
    </row>
    <row r="32658" spans="4:33" s="304" customFormat="1" ht="15.75" customHeight="1">
      <c r="D32658" s="305"/>
      <c r="AG32658" s="1954"/>
    </row>
    <row r="32660" spans="4:33" s="304" customFormat="1" ht="15.75" customHeight="1">
      <c r="D32660" s="305"/>
      <c r="AG32660" s="1954"/>
    </row>
    <row r="32662" spans="4:33" s="304" customFormat="1" ht="15.75" customHeight="1">
      <c r="D32662" s="305"/>
      <c r="AG32662" s="1954"/>
    </row>
    <row r="32664" spans="4:33" s="304" customFormat="1" ht="15.75" customHeight="1">
      <c r="D32664" s="305"/>
      <c r="AG32664" s="1954"/>
    </row>
    <row r="32666" spans="4:33" s="304" customFormat="1" ht="15.75" customHeight="1">
      <c r="D32666" s="305"/>
      <c r="AG32666" s="1954"/>
    </row>
    <row r="32668" spans="4:33" s="304" customFormat="1" ht="15.75" customHeight="1">
      <c r="D32668" s="305"/>
      <c r="AG32668" s="1954"/>
    </row>
    <row r="32670" spans="4:33" s="304" customFormat="1" ht="15.75" customHeight="1">
      <c r="D32670" s="305"/>
      <c r="AG32670" s="1954"/>
    </row>
    <row r="32672" spans="4:33" s="304" customFormat="1" ht="15.75" customHeight="1">
      <c r="D32672" s="305"/>
      <c r="AG32672" s="1954"/>
    </row>
    <row r="32674" spans="4:33" s="304" customFormat="1" ht="15.75" customHeight="1">
      <c r="D32674" s="305"/>
      <c r="AG32674" s="1954"/>
    </row>
    <row r="32676" spans="4:33" s="304" customFormat="1" ht="15.75" customHeight="1">
      <c r="D32676" s="305"/>
      <c r="AG32676" s="1954"/>
    </row>
    <row r="32678" spans="4:33" s="304" customFormat="1" ht="15.75" customHeight="1">
      <c r="D32678" s="305"/>
      <c r="AG32678" s="1954"/>
    </row>
    <row r="32680" spans="4:33" s="304" customFormat="1" ht="15.75" customHeight="1">
      <c r="D32680" s="305"/>
      <c r="AG32680" s="1954"/>
    </row>
    <row r="32682" spans="4:33" s="304" customFormat="1" ht="15.75" customHeight="1">
      <c r="D32682" s="305"/>
      <c r="AG32682" s="1954"/>
    </row>
    <row r="32684" spans="4:33" s="304" customFormat="1" ht="15.75" customHeight="1">
      <c r="D32684" s="305"/>
      <c r="AG32684" s="1954"/>
    </row>
    <row r="32686" spans="4:33" s="304" customFormat="1" ht="15.75" customHeight="1">
      <c r="D32686" s="305"/>
      <c r="AG32686" s="1954"/>
    </row>
    <row r="32688" spans="4:33" s="304" customFormat="1" ht="15.75" customHeight="1">
      <c r="D32688" s="305"/>
      <c r="AG32688" s="1954"/>
    </row>
    <row r="32690" spans="4:33" s="304" customFormat="1" ht="15.75" customHeight="1">
      <c r="D32690" s="305"/>
      <c r="AG32690" s="1954"/>
    </row>
    <row r="32692" spans="4:33" s="304" customFormat="1" ht="15.75" customHeight="1">
      <c r="D32692" s="305"/>
      <c r="AG32692" s="1954"/>
    </row>
    <row r="32694" spans="4:33" s="304" customFormat="1" ht="15.75" customHeight="1">
      <c r="D32694" s="305"/>
      <c r="AG32694" s="1954"/>
    </row>
    <row r="32696" spans="4:33" s="304" customFormat="1" ht="15.75" customHeight="1">
      <c r="D32696" s="305"/>
      <c r="AG32696" s="1954"/>
    </row>
    <row r="32698" spans="4:33" s="304" customFormat="1" ht="15.75" customHeight="1">
      <c r="D32698" s="305"/>
      <c r="AG32698" s="1954"/>
    </row>
    <row r="32700" spans="4:33" s="304" customFormat="1" ht="15.75" customHeight="1">
      <c r="D32700" s="305"/>
      <c r="AG32700" s="1954"/>
    </row>
    <row r="32702" spans="4:33" s="304" customFormat="1" ht="15.75" customHeight="1">
      <c r="D32702" s="305"/>
      <c r="AG32702" s="1954"/>
    </row>
    <row r="32704" spans="4:33" s="304" customFormat="1" ht="15.75" customHeight="1">
      <c r="D32704" s="305"/>
      <c r="AG32704" s="1954"/>
    </row>
    <row r="32706" spans="4:33" s="304" customFormat="1" ht="15.75" customHeight="1">
      <c r="D32706" s="305"/>
      <c r="AG32706" s="1954"/>
    </row>
    <row r="32708" spans="4:33" s="304" customFormat="1" ht="15.75" customHeight="1">
      <c r="D32708" s="305"/>
      <c r="AG32708" s="1954"/>
    </row>
    <row r="32710" spans="4:33" s="304" customFormat="1" ht="15.75" customHeight="1">
      <c r="D32710" s="305"/>
      <c r="AG32710" s="1954"/>
    </row>
    <row r="32712" spans="4:33" s="304" customFormat="1" ht="15.75" customHeight="1">
      <c r="D32712" s="305"/>
      <c r="AG32712" s="1954"/>
    </row>
    <row r="32714" spans="4:33" s="304" customFormat="1" ht="15.75" customHeight="1">
      <c r="D32714" s="305"/>
      <c r="AG32714" s="1954"/>
    </row>
    <row r="32716" spans="4:33" s="304" customFormat="1" ht="15.75" customHeight="1">
      <c r="D32716" s="305"/>
      <c r="AG32716" s="1954"/>
    </row>
    <row r="32718" spans="4:33" s="304" customFormat="1" ht="15.75" customHeight="1">
      <c r="D32718" s="305"/>
      <c r="AG32718" s="1954"/>
    </row>
    <row r="32720" spans="4:33" s="304" customFormat="1" ht="15.75" customHeight="1">
      <c r="D32720" s="305"/>
      <c r="AG32720" s="1954"/>
    </row>
    <row r="32722" spans="4:33" s="304" customFormat="1" ht="15.75" customHeight="1">
      <c r="D32722" s="305"/>
      <c r="AG32722" s="1954"/>
    </row>
    <row r="32724" spans="4:33" s="304" customFormat="1" ht="15.75" customHeight="1">
      <c r="D32724" s="305"/>
      <c r="AG32724" s="1954"/>
    </row>
    <row r="32726" spans="4:33" s="304" customFormat="1" ht="15.75" customHeight="1">
      <c r="D32726" s="305"/>
      <c r="AG32726" s="1954"/>
    </row>
    <row r="32728" spans="4:33" s="304" customFormat="1" ht="15.75" customHeight="1">
      <c r="D32728" s="305"/>
      <c r="AG32728" s="1954"/>
    </row>
    <row r="32730" spans="4:33" s="304" customFormat="1" ht="15.75" customHeight="1">
      <c r="D32730" s="305"/>
      <c r="AG32730" s="1954"/>
    </row>
    <row r="32732" spans="4:33" s="304" customFormat="1" ht="15.75" customHeight="1">
      <c r="D32732" s="305"/>
      <c r="AG32732" s="1954"/>
    </row>
    <row r="32734" spans="4:33" s="304" customFormat="1" ht="15.75" customHeight="1">
      <c r="D32734" s="305"/>
      <c r="AG32734" s="1954"/>
    </row>
    <row r="32736" spans="4:33" s="304" customFormat="1" ht="15.75" customHeight="1">
      <c r="D32736" s="305"/>
      <c r="AG32736" s="1954"/>
    </row>
    <row r="32738" spans="4:33" s="304" customFormat="1" ht="15.75" customHeight="1">
      <c r="D32738" s="305"/>
      <c r="AG32738" s="1954"/>
    </row>
    <row r="32740" spans="4:33" s="304" customFormat="1" ht="15.75" customHeight="1">
      <c r="D32740" s="305"/>
      <c r="AG32740" s="1954"/>
    </row>
    <row r="32742" spans="4:33" s="304" customFormat="1" ht="15.75" customHeight="1">
      <c r="D32742" s="305"/>
      <c r="AG32742" s="1954"/>
    </row>
    <row r="32744" spans="4:33" s="304" customFormat="1" ht="15.75" customHeight="1">
      <c r="D32744" s="305"/>
      <c r="AG32744" s="1954"/>
    </row>
    <row r="32746" spans="4:33" s="304" customFormat="1" ht="15.75" customHeight="1">
      <c r="D32746" s="305"/>
      <c r="AG32746" s="1954"/>
    </row>
    <row r="32748" spans="4:33" s="304" customFormat="1" ht="15.75" customHeight="1">
      <c r="D32748" s="305"/>
      <c r="AG32748" s="1954"/>
    </row>
    <row r="32750" spans="4:33" s="304" customFormat="1" ht="15.75" customHeight="1">
      <c r="D32750" s="305"/>
      <c r="AG32750" s="1954"/>
    </row>
    <row r="32752" spans="4:33" s="304" customFormat="1" ht="15.75" customHeight="1">
      <c r="D32752" s="305"/>
      <c r="AG32752" s="1954"/>
    </row>
    <row r="32754" spans="4:33" s="304" customFormat="1" ht="15.75" customHeight="1">
      <c r="D32754" s="305"/>
      <c r="AG32754" s="1954"/>
    </row>
    <row r="32756" spans="4:33" s="304" customFormat="1" ht="15.75" customHeight="1">
      <c r="D32756" s="305"/>
      <c r="AG32756" s="1954"/>
    </row>
    <row r="32758" spans="4:33" s="304" customFormat="1" ht="15.75" customHeight="1">
      <c r="D32758" s="305"/>
      <c r="AG32758" s="1954"/>
    </row>
    <row r="32760" spans="4:33" s="304" customFormat="1" ht="15.75" customHeight="1">
      <c r="D32760" s="305"/>
      <c r="AG32760" s="1954"/>
    </row>
    <row r="32762" spans="4:33" s="304" customFormat="1" ht="15.75" customHeight="1">
      <c r="D32762" s="305"/>
      <c r="AG32762" s="1954"/>
    </row>
    <row r="32764" spans="4:33" s="304" customFormat="1" ht="15.75" customHeight="1">
      <c r="D32764" s="305"/>
      <c r="AG32764" s="1954"/>
    </row>
    <row r="32766" spans="4:33" s="304" customFormat="1" ht="15.75" customHeight="1">
      <c r="D32766" s="305"/>
      <c r="AG32766" s="1954"/>
    </row>
    <row r="32768" spans="4:33" s="304" customFormat="1" ht="15.75" customHeight="1">
      <c r="D32768" s="305"/>
      <c r="AG32768" s="1954"/>
    </row>
    <row r="32770" spans="4:33" s="304" customFormat="1" ht="15.75" customHeight="1">
      <c r="D32770" s="305"/>
      <c r="AG32770" s="1954"/>
    </row>
    <row r="32772" spans="4:33" s="304" customFormat="1" ht="15.75" customHeight="1">
      <c r="D32772" s="305"/>
      <c r="AG32772" s="1954"/>
    </row>
    <row r="32774" spans="4:33" s="304" customFormat="1" ht="15.75" customHeight="1">
      <c r="D32774" s="305"/>
      <c r="AG32774" s="1954"/>
    </row>
    <row r="32776" spans="4:33" s="304" customFormat="1" ht="15.75" customHeight="1">
      <c r="D32776" s="305"/>
      <c r="AG32776" s="1954"/>
    </row>
    <row r="32778" spans="4:33" s="304" customFormat="1" ht="15.75" customHeight="1">
      <c r="D32778" s="305"/>
      <c r="AG32778" s="1954"/>
    </row>
    <row r="32780" spans="4:33" s="304" customFormat="1" ht="15.75" customHeight="1">
      <c r="D32780" s="305"/>
      <c r="AG32780" s="1954"/>
    </row>
    <row r="32782" spans="4:33" s="304" customFormat="1" ht="15.75" customHeight="1">
      <c r="D32782" s="305"/>
      <c r="AG32782" s="1954"/>
    </row>
    <row r="32784" spans="4:33" s="304" customFormat="1" ht="15.75" customHeight="1">
      <c r="D32784" s="305"/>
      <c r="AG32784" s="1954"/>
    </row>
    <row r="32786" spans="4:33" s="304" customFormat="1" ht="15.75" customHeight="1">
      <c r="D32786" s="305"/>
      <c r="AG32786" s="1954"/>
    </row>
    <row r="32788" spans="4:33" s="304" customFormat="1" ht="15.75" customHeight="1">
      <c r="D32788" s="305"/>
      <c r="AG32788" s="1954"/>
    </row>
    <row r="32790" spans="4:33" s="304" customFormat="1" ht="15.75" customHeight="1">
      <c r="D32790" s="305"/>
      <c r="AG32790" s="1954"/>
    </row>
    <row r="32792" spans="4:33" s="304" customFormat="1" ht="15.75" customHeight="1">
      <c r="D32792" s="305"/>
      <c r="AG32792" s="1954"/>
    </row>
    <row r="32794" spans="4:33" s="304" customFormat="1" ht="15.75" customHeight="1">
      <c r="D32794" s="305"/>
      <c r="AG32794" s="1954"/>
    </row>
    <row r="32796" spans="4:33" s="304" customFormat="1" ht="15.75" customHeight="1">
      <c r="D32796" s="305"/>
      <c r="AG32796" s="1954"/>
    </row>
    <row r="32798" spans="4:33" s="304" customFormat="1" ht="15.75" customHeight="1">
      <c r="D32798" s="305"/>
      <c r="AG32798" s="1954"/>
    </row>
    <row r="32800" spans="4:33" s="304" customFormat="1" ht="15.75" customHeight="1">
      <c r="D32800" s="305"/>
      <c r="AG32800" s="1954"/>
    </row>
    <row r="32802" spans="4:33" s="304" customFormat="1" ht="15.75" customHeight="1">
      <c r="D32802" s="305"/>
      <c r="AG32802" s="1954"/>
    </row>
    <row r="32804" spans="4:33" s="304" customFormat="1" ht="15.75" customHeight="1">
      <c r="D32804" s="305"/>
      <c r="AG32804" s="1954"/>
    </row>
    <row r="32806" spans="4:33" s="304" customFormat="1" ht="15.75" customHeight="1">
      <c r="D32806" s="305"/>
      <c r="AG32806" s="1954"/>
    </row>
    <row r="32808" spans="4:33" s="304" customFormat="1" ht="15.75" customHeight="1">
      <c r="D32808" s="305"/>
      <c r="AG32808" s="1954"/>
    </row>
    <row r="32810" spans="4:33" s="304" customFormat="1" ht="15.75" customHeight="1">
      <c r="D32810" s="305"/>
      <c r="AG32810" s="1954"/>
    </row>
    <row r="32812" spans="4:33" s="304" customFormat="1" ht="15.75" customHeight="1">
      <c r="D32812" s="305"/>
      <c r="AG32812" s="1954"/>
    </row>
    <row r="32814" spans="4:33" s="304" customFormat="1" ht="15.75" customHeight="1">
      <c r="D32814" s="305"/>
      <c r="AG32814" s="1954"/>
    </row>
    <row r="32816" spans="4:33" s="304" customFormat="1" ht="15.75" customHeight="1">
      <c r="D32816" s="305"/>
      <c r="AG32816" s="1954"/>
    </row>
    <row r="32818" spans="4:33" s="304" customFormat="1" ht="15.75" customHeight="1">
      <c r="D32818" s="305"/>
      <c r="AG32818" s="1954"/>
    </row>
    <row r="32820" spans="4:33" s="304" customFormat="1" ht="15.75" customHeight="1">
      <c r="D32820" s="305"/>
      <c r="AG32820" s="1954"/>
    </row>
    <row r="32822" spans="4:33" s="304" customFormat="1" ht="15.75" customHeight="1">
      <c r="D32822" s="305"/>
      <c r="AG32822" s="1954"/>
    </row>
    <row r="32824" spans="4:33" s="304" customFormat="1" ht="15.75" customHeight="1">
      <c r="D32824" s="305"/>
      <c r="AG32824" s="1954"/>
    </row>
    <row r="32826" spans="4:33" s="304" customFormat="1" ht="15.75" customHeight="1">
      <c r="D32826" s="305"/>
      <c r="AG32826" s="1954"/>
    </row>
    <row r="32828" spans="4:33" s="304" customFormat="1" ht="15.75" customHeight="1">
      <c r="D32828" s="305"/>
      <c r="AG32828" s="1954"/>
    </row>
    <row r="32830" spans="4:33" s="304" customFormat="1" ht="15.75" customHeight="1">
      <c r="D32830" s="305"/>
      <c r="AG32830" s="1954"/>
    </row>
    <row r="32832" spans="4:33" s="304" customFormat="1" ht="15.75" customHeight="1">
      <c r="D32832" s="305"/>
      <c r="AG32832" s="1954"/>
    </row>
    <row r="32834" spans="4:33" s="304" customFormat="1" ht="15.75" customHeight="1">
      <c r="D32834" s="305"/>
      <c r="AG32834" s="1954"/>
    </row>
    <row r="32836" spans="4:33" s="304" customFormat="1" ht="15.75" customHeight="1">
      <c r="D32836" s="305"/>
      <c r="AG32836" s="1954"/>
    </row>
    <row r="32838" spans="4:33" s="304" customFormat="1" ht="15.75" customHeight="1">
      <c r="D32838" s="305"/>
      <c r="AG32838" s="1954"/>
    </row>
    <row r="32840" spans="4:33" s="304" customFormat="1" ht="15.75" customHeight="1">
      <c r="D32840" s="305"/>
      <c r="AG32840" s="1954"/>
    </row>
    <row r="32842" spans="4:33" s="304" customFormat="1" ht="15.75" customHeight="1">
      <c r="D32842" s="305"/>
      <c r="AG32842" s="1954"/>
    </row>
    <row r="32844" spans="4:33" s="304" customFormat="1" ht="15.75" customHeight="1">
      <c r="D32844" s="305"/>
      <c r="AG32844" s="1954"/>
    </row>
    <row r="32846" spans="4:33" s="304" customFormat="1" ht="15.75" customHeight="1">
      <c r="D32846" s="305"/>
      <c r="AG32846" s="1954"/>
    </row>
    <row r="32848" spans="4:33" s="304" customFormat="1" ht="15.75" customHeight="1">
      <c r="D32848" s="305"/>
      <c r="AG32848" s="1954"/>
    </row>
    <row r="32850" spans="4:33" s="304" customFormat="1" ht="15.75" customHeight="1">
      <c r="D32850" s="305"/>
      <c r="AG32850" s="1954"/>
    </row>
    <row r="32852" spans="4:33" s="304" customFormat="1" ht="15.75" customHeight="1">
      <c r="D32852" s="305"/>
      <c r="AG32852" s="1954"/>
    </row>
    <row r="32854" spans="4:33" s="304" customFormat="1" ht="15.75" customHeight="1">
      <c r="D32854" s="305"/>
      <c r="AG32854" s="1954"/>
    </row>
    <row r="32856" spans="4:33" s="304" customFormat="1" ht="15.75" customHeight="1">
      <c r="D32856" s="305"/>
      <c r="AG32856" s="1954"/>
    </row>
    <row r="32858" spans="4:33" s="304" customFormat="1" ht="15.75" customHeight="1">
      <c r="D32858" s="305"/>
      <c r="AG32858" s="1954"/>
    </row>
    <row r="32860" spans="4:33" s="304" customFormat="1" ht="15.75" customHeight="1">
      <c r="D32860" s="305"/>
      <c r="AG32860" s="1954"/>
    </row>
    <row r="32862" spans="4:33" s="304" customFormat="1" ht="15.75" customHeight="1">
      <c r="D32862" s="305"/>
      <c r="AG32862" s="1954"/>
    </row>
    <row r="32864" spans="4:33" s="304" customFormat="1" ht="15.75" customHeight="1">
      <c r="D32864" s="305"/>
      <c r="AG32864" s="1954"/>
    </row>
    <row r="32866" spans="4:33" s="304" customFormat="1" ht="15.75" customHeight="1">
      <c r="D32866" s="305"/>
      <c r="AG32866" s="1954"/>
    </row>
    <row r="32868" spans="4:33" s="304" customFormat="1" ht="15.75" customHeight="1">
      <c r="D32868" s="305"/>
      <c r="AG32868" s="1954"/>
    </row>
    <row r="32870" spans="4:33" s="304" customFormat="1" ht="15.75" customHeight="1">
      <c r="D32870" s="305"/>
      <c r="AG32870" s="1954"/>
    </row>
    <row r="32872" spans="4:33" s="304" customFormat="1" ht="15.75" customHeight="1">
      <c r="D32872" s="305"/>
      <c r="AG32872" s="1954"/>
    </row>
    <row r="32874" spans="4:33" s="304" customFormat="1" ht="15.75" customHeight="1">
      <c r="D32874" s="305"/>
      <c r="AG32874" s="1954"/>
    </row>
    <row r="32876" spans="4:33" s="304" customFormat="1" ht="15.75" customHeight="1">
      <c r="D32876" s="305"/>
      <c r="AG32876" s="1954"/>
    </row>
    <row r="32878" spans="4:33" s="304" customFormat="1" ht="15.75" customHeight="1">
      <c r="D32878" s="305"/>
      <c r="AG32878" s="1954"/>
    </row>
    <row r="32880" spans="4:33" s="304" customFormat="1" ht="15.75" customHeight="1">
      <c r="D32880" s="305"/>
      <c r="AG32880" s="1954"/>
    </row>
    <row r="32882" spans="4:33" s="304" customFormat="1" ht="15.75" customHeight="1">
      <c r="D32882" s="305"/>
      <c r="AG32882" s="1954"/>
    </row>
    <row r="32884" spans="4:33" s="304" customFormat="1" ht="15.75" customHeight="1">
      <c r="D32884" s="305"/>
      <c r="AG32884" s="1954"/>
    </row>
    <row r="32886" spans="4:33" s="304" customFormat="1" ht="15.75" customHeight="1">
      <c r="D32886" s="305"/>
      <c r="AG32886" s="1954"/>
    </row>
    <row r="32888" spans="4:33" s="304" customFormat="1" ht="15.75" customHeight="1">
      <c r="D32888" s="305"/>
      <c r="AG32888" s="1954"/>
    </row>
    <row r="32890" spans="4:33" s="304" customFormat="1" ht="15.75" customHeight="1">
      <c r="D32890" s="305"/>
      <c r="AG32890" s="1954"/>
    </row>
    <row r="32892" spans="4:33" s="304" customFormat="1" ht="15.75" customHeight="1">
      <c r="D32892" s="305"/>
      <c r="AG32892" s="1954"/>
    </row>
    <row r="32894" spans="4:33" s="304" customFormat="1" ht="15.75" customHeight="1">
      <c r="D32894" s="305"/>
      <c r="AG32894" s="1954"/>
    </row>
    <row r="32896" spans="4:33" s="304" customFormat="1" ht="15.75" customHeight="1">
      <c r="D32896" s="305"/>
      <c r="AG32896" s="1954"/>
    </row>
    <row r="32898" spans="4:33" s="304" customFormat="1" ht="15.75" customHeight="1">
      <c r="D32898" s="305"/>
      <c r="AG32898" s="1954"/>
    </row>
    <row r="32900" spans="4:33" s="304" customFormat="1" ht="15.75" customHeight="1">
      <c r="D32900" s="305"/>
      <c r="AG32900" s="1954"/>
    </row>
    <row r="32902" spans="4:33" s="304" customFormat="1" ht="15.75" customHeight="1">
      <c r="D32902" s="305"/>
      <c r="AG32902" s="1954"/>
    </row>
    <row r="32904" spans="4:33" s="304" customFormat="1" ht="15.75" customHeight="1">
      <c r="D32904" s="305"/>
      <c r="AG32904" s="1954"/>
    </row>
    <row r="32906" spans="4:33" s="304" customFormat="1" ht="15.75" customHeight="1">
      <c r="D32906" s="305"/>
      <c r="AG32906" s="1954"/>
    </row>
    <row r="32908" spans="4:33" s="304" customFormat="1" ht="15.75" customHeight="1">
      <c r="D32908" s="305"/>
      <c r="AG32908" s="1954"/>
    </row>
    <row r="32910" spans="4:33" s="304" customFormat="1" ht="15.75" customHeight="1">
      <c r="D32910" s="305"/>
      <c r="AG32910" s="1954"/>
    </row>
    <row r="32912" spans="4:33" s="304" customFormat="1" ht="15.75" customHeight="1">
      <c r="D32912" s="305"/>
      <c r="AG32912" s="1954"/>
    </row>
    <row r="32914" spans="4:33" s="304" customFormat="1" ht="15.75" customHeight="1">
      <c r="D32914" s="305"/>
      <c r="AG32914" s="1954"/>
    </row>
    <row r="32916" spans="4:33" s="304" customFormat="1" ht="15.75" customHeight="1">
      <c r="D32916" s="305"/>
      <c r="AG32916" s="1954"/>
    </row>
    <row r="32918" spans="4:33" s="304" customFormat="1" ht="15.75" customHeight="1">
      <c r="D32918" s="305"/>
      <c r="AG32918" s="1954"/>
    </row>
    <row r="32920" spans="4:33" s="304" customFormat="1" ht="15.75" customHeight="1">
      <c r="D32920" s="305"/>
      <c r="AG32920" s="1954"/>
    </row>
    <row r="32922" spans="4:33" s="304" customFormat="1" ht="15.75" customHeight="1">
      <c r="D32922" s="305"/>
      <c r="AG32922" s="1954"/>
    </row>
    <row r="32924" spans="4:33" s="304" customFormat="1" ht="15.75" customHeight="1">
      <c r="D32924" s="305"/>
      <c r="AG32924" s="1954"/>
    </row>
    <row r="32926" spans="4:33" s="304" customFormat="1" ht="15.75" customHeight="1">
      <c r="D32926" s="305"/>
      <c r="AG32926" s="1954"/>
    </row>
    <row r="32928" spans="4:33" s="304" customFormat="1" ht="15.75" customHeight="1">
      <c r="D32928" s="305"/>
      <c r="AG32928" s="1954"/>
    </row>
    <row r="32930" spans="4:33" s="304" customFormat="1" ht="15.75" customHeight="1">
      <c r="D32930" s="305"/>
      <c r="AG32930" s="1954"/>
    </row>
    <row r="32932" spans="4:33" s="304" customFormat="1" ht="15.75" customHeight="1">
      <c r="D32932" s="305"/>
      <c r="AG32932" s="1954"/>
    </row>
    <row r="32934" spans="4:33" s="304" customFormat="1" ht="15.75" customHeight="1">
      <c r="D32934" s="305"/>
      <c r="AG32934" s="1954"/>
    </row>
    <row r="32936" spans="4:33" s="304" customFormat="1" ht="15.75" customHeight="1">
      <c r="D32936" s="305"/>
      <c r="AG32936" s="1954"/>
    </row>
    <row r="32938" spans="4:33" s="304" customFormat="1" ht="15.75" customHeight="1">
      <c r="D32938" s="305"/>
      <c r="AG32938" s="1954"/>
    </row>
    <row r="32940" spans="4:33" s="304" customFormat="1" ht="15.75" customHeight="1">
      <c r="D32940" s="305"/>
      <c r="AG32940" s="1954"/>
    </row>
    <row r="32942" spans="4:33" s="304" customFormat="1" ht="15.75" customHeight="1">
      <c r="D32942" s="305"/>
      <c r="AG32942" s="1954"/>
    </row>
    <row r="32944" spans="4:33" s="304" customFormat="1" ht="15.75" customHeight="1">
      <c r="D32944" s="305"/>
      <c r="AG32944" s="1954"/>
    </row>
    <row r="32946" spans="4:33" s="304" customFormat="1" ht="15.75" customHeight="1">
      <c r="D32946" s="305"/>
      <c r="AG32946" s="1954"/>
    </row>
    <row r="32948" spans="4:33" s="304" customFormat="1" ht="15.75" customHeight="1">
      <c r="D32948" s="305"/>
      <c r="AG32948" s="1954"/>
    </row>
    <row r="32950" spans="4:33" s="304" customFormat="1" ht="15.75" customHeight="1">
      <c r="D32950" s="305"/>
      <c r="AG32950" s="1954"/>
    </row>
    <row r="32952" spans="4:33" s="304" customFormat="1" ht="15.75" customHeight="1">
      <c r="D32952" s="305"/>
      <c r="AG32952" s="1954"/>
    </row>
    <row r="32954" spans="4:33" s="304" customFormat="1" ht="15.75" customHeight="1">
      <c r="D32954" s="305"/>
      <c r="AG32954" s="1954"/>
    </row>
    <row r="32956" spans="4:33" s="304" customFormat="1" ht="15.75" customHeight="1">
      <c r="D32956" s="305"/>
      <c r="AG32956" s="1954"/>
    </row>
    <row r="32958" spans="4:33" s="304" customFormat="1" ht="15.75" customHeight="1">
      <c r="D32958" s="305"/>
      <c r="AG32958" s="1954"/>
    </row>
    <row r="32960" spans="4:33" s="304" customFormat="1" ht="15.75" customHeight="1">
      <c r="D32960" s="305"/>
      <c r="AG32960" s="1954"/>
    </row>
    <row r="32962" spans="4:33" s="304" customFormat="1" ht="15.75" customHeight="1">
      <c r="D32962" s="305"/>
      <c r="AG32962" s="1954"/>
    </row>
    <row r="32964" spans="4:33" s="304" customFormat="1" ht="15.75" customHeight="1">
      <c r="D32964" s="305"/>
      <c r="AG32964" s="1954"/>
    </row>
    <row r="32966" spans="4:33" s="304" customFormat="1" ht="15.75" customHeight="1">
      <c r="D32966" s="305"/>
      <c r="AG32966" s="1954"/>
    </row>
    <row r="32968" spans="4:33" s="304" customFormat="1" ht="15.75" customHeight="1">
      <c r="D32968" s="305"/>
      <c r="AG32968" s="1954"/>
    </row>
    <row r="32970" spans="4:33" s="304" customFormat="1" ht="15.75" customHeight="1">
      <c r="D32970" s="305"/>
      <c r="AG32970" s="1954"/>
    </row>
    <row r="32972" spans="4:33" s="304" customFormat="1" ht="15.75" customHeight="1">
      <c r="D32972" s="305"/>
      <c r="AG32972" s="1954"/>
    </row>
    <row r="32974" spans="4:33" s="304" customFormat="1" ht="15.75" customHeight="1">
      <c r="D32974" s="305"/>
      <c r="AG32974" s="1954"/>
    </row>
    <row r="32976" spans="4:33" s="304" customFormat="1" ht="15.75" customHeight="1">
      <c r="D32976" s="305"/>
      <c r="AG32976" s="1954"/>
    </row>
    <row r="32978" spans="4:33" s="304" customFormat="1" ht="15.75" customHeight="1">
      <c r="D32978" s="305"/>
      <c r="AG32978" s="1954"/>
    </row>
    <row r="32980" spans="4:33" s="304" customFormat="1" ht="15.75" customHeight="1">
      <c r="D32980" s="305"/>
      <c r="AG32980" s="1954"/>
    </row>
    <row r="32982" spans="4:33" s="304" customFormat="1" ht="15.75" customHeight="1">
      <c r="D32982" s="305"/>
      <c r="AG32982" s="1954"/>
    </row>
    <row r="32984" spans="4:33" s="304" customFormat="1" ht="15.75" customHeight="1">
      <c r="D32984" s="305"/>
      <c r="AG32984" s="1954"/>
    </row>
    <row r="32986" spans="4:33" s="304" customFormat="1" ht="15.75" customHeight="1">
      <c r="D32986" s="305"/>
      <c r="AG32986" s="1954"/>
    </row>
    <row r="32988" spans="4:33" s="304" customFormat="1" ht="15.75" customHeight="1">
      <c r="D32988" s="305"/>
      <c r="AG32988" s="1954"/>
    </row>
    <row r="32990" spans="4:33" s="304" customFormat="1" ht="15.75" customHeight="1">
      <c r="D32990" s="305"/>
      <c r="AG32990" s="1954"/>
    </row>
    <row r="32992" spans="4:33" s="304" customFormat="1" ht="15.75" customHeight="1">
      <c r="D32992" s="305"/>
      <c r="AG32992" s="1954"/>
    </row>
    <row r="32994" spans="4:33" s="304" customFormat="1" ht="15.75" customHeight="1">
      <c r="D32994" s="305"/>
      <c r="AG32994" s="1954"/>
    </row>
    <row r="32996" spans="4:33" s="304" customFormat="1" ht="15.75" customHeight="1">
      <c r="D32996" s="305"/>
      <c r="AG32996" s="1954"/>
    </row>
    <row r="32998" spans="4:33" s="304" customFormat="1" ht="15.75" customHeight="1">
      <c r="D32998" s="305"/>
      <c r="AG32998" s="1954"/>
    </row>
    <row r="33000" spans="4:33" s="304" customFormat="1" ht="15.75" customHeight="1">
      <c r="D33000" s="305"/>
      <c r="AG33000" s="1954"/>
    </row>
    <row r="33002" spans="4:33" s="304" customFormat="1" ht="15.75" customHeight="1">
      <c r="D33002" s="305"/>
      <c r="AG33002" s="1954"/>
    </row>
    <row r="33004" spans="4:33" s="304" customFormat="1" ht="15.75" customHeight="1">
      <c r="D33004" s="305"/>
      <c r="AG33004" s="1954"/>
    </row>
    <row r="33006" spans="4:33" s="304" customFormat="1" ht="15.75" customHeight="1">
      <c r="D33006" s="305"/>
      <c r="AG33006" s="1954"/>
    </row>
    <row r="33008" spans="4:33" s="304" customFormat="1" ht="15.75" customHeight="1">
      <c r="D33008" s="305"/>
      <c r="AG33008" s="1954"/>
    </row>
    <row r="33010" spans="4:33" s="304" customFormat="1" ht="15.75" customHeight="1">
      <c r="D33010" s="305"/>
      <c r="AG33010" s="1954"/>
    </row>
    <row r="33012" spans="4:33" s="304" customFormat="1" ht="15.75" customHeight="1">
      <c r="D33012" s="305"/>
      <c r="AG33012" s="1954"/>
    </row>
    <row r="33014" spans="4:33" s="304" customFormat="1" ht="15.75" customHeight="1">
      <c r="D33014" s="305"/>
      <c r="AG33014" s="1954"/>
    </row>
    <row r="33016" spans="4:33" s="304" customFormat="1" ht="15.75" customHeight="1">
      <c r="D33016" s="305"/>
      <c r="AG33016" s="1954"/>
    </row>
    <row r="33018" spans="4:33" s="304" customFormat="1" ht="15.75" customHeight="1">
      <c r="D33018" s="305"/>
      <c r="AG33018" s="1954"/>
    </row>
    <row r="33020" spans="4:33" s="304" customFormat="1" ht="15.75" customHeight="1">
      <c r="D33020" s="305"/>
      <c r="AG33020" s="1954"/>
    </row>
    <row r="33022" spans="4:33" s="304" customFormat="1" ht="15.75" customHeight="1">
      <c r="D33022" s="305"/>
      <c r="AG33022" s="1954"/>
    </row>
    <row r="33024" spans="4:33" s="304" customFormat="1" ht="15.75" customHeight="1">
      <c r="D33024" s="305"/>
      <c r="AG33024" s="1954"/>
    </row>
    <row r="33026" spans="4:33" s="304" customFormat="1" ht="15.75" customHeight="1">
      <c r="D33026" s="305"/>
      <c r="AG33026" s="1954"/>
    </row>
    <row r="33028" spans="4:33" s="304" customFormat="1" ht="15.75" customHeight="1">
      <c r="D33028" s="305"/>
      <c r="AG33028" s="1954"/>
    </row>
    <row r="33030" spans="4:33" s="304" customFormat="1" ht="15.75" customHeight="1">
      <c r="D33030" s="305"/>
      <c r="AG33030" s="1954"/>
    </row>
    <row r="33032" spans="4:33" s="304" customFormat="1" ht="15.75" customHeight="1">
      <c r="D33032" s="305"/>
      <c r="AG33032" s="1954"/>
    </row>
    <row r="33034" spans="4:33" s="304" customFormat="1" ht="15.75" customHeight="1">
      <c r="D33034" s="305"/>
      <c r="AG33034" s="1954"/>
    </row>
    <row r="33036" spans="4:33" s="304" customFormat="1" ht="15.75" customHeight="1">
      <c r="D33036" s="305"/>
      <c r="AG33036" s="1954"/>
    </row>
    <row r="33038" spans="4:33" s="304" customFormat="1" ht="15.75" customHeight="1">
      <c r="D33038" s="305"/>
      <c r="AG33038" s="1954"/>
    </row>
    <row r="33040" spans="4:33" s="304" customFormat="1" ht="15.75" customHeight="1">
      <c r="D33040" s="305"/>
      <c r="AG33040" s="1954"/>
    </row>
    <row r="33042" spans="4:33" s="304" customFormat="1" ht="15.75" customHeight="1">
      <c r="D33042" s="305"/>
      <c r="AG33042" s="1954"/>
    </row>
    <row r="33044" spans="4:33" s="304" customFormat="1" ht="15.75" customHeight="1">
      <c r="D33044" s="305"/>
      <c r="AG33044" s="1954"/>
    </row>
    <row r="33046" spans="4:33" s="304" customFormat="1" ht="15.75" customHeight="1">
      <c r="D33046" s="305"/>
      <c r="AG33046" s="1954"/>
    </row>
    <row r="33048" spans="4:33" s="304" customFormat="1" ht="15.75" customHeight="1">
      <c r="D33048" s="305"/>
      <c r="AG33048" s="1954"/>
    </row>
    <row r="33050" spans="4:33" s="304" customFormat="1" ht="15.75" customHeight="1">
      <c r="D33050" s="305"/>
      <c r="AG33050" s="1954"/>
    </row>
    <row r="33052" spans="4:33" s="304" customFormat="1" ht="15.75" customHeight="1">
      <c r="D33052" s="305"/>
      <c r="AG33052" s="1954"/>
    </row>
    <row r="33054" spans="4:33" s="304" customFormat="1" ht="15.75" customHeight="1">
      <c r="D33054" s="305"/>
      <c r="AG33054" s="1954"/>
    </row>
    <row r="33056" spans="4:33" s="304" customFormat="1" ht="15.75" customHeight="1">
      <c r="D33056" s="305"/>
      <c r="AG33056" s="1954"/>
    </row>
    <row r="33058" spans="4:33" s="304" customFormat="1" ht="15.75" customHeight="1">
      <c r="D33058" s="305"/>
      <c r="AG33058" s="1954"/>
    </row>
    <row r="33060" spans="4:33" s="304" customFormat="1" ht="15.75" customHeight="1">
      <c r="D33060" s="305"/>
      <c r="AG33060" s="1954"/>
    </row>
    <row r="33062" spans="4:33" s="304" customFormat="1" ht="15.75" customHeight="1">
      <c r="D33062" s="305"/>
      <c r="AG33062" s="1954"/>
    </row>
    <row r="33064" spans="4:33" s="304" customFormat="1" ht="15.75" customHeight="1">
      <c r="D33064" s="305"/>
      <c r="AG33064" s="1954"/>
    </row>
    <row r="33066" spans="4:33" s="304" customFormat="1" ht="15.75" customHeight="1">
      <c r="D33066" s="305"/>
      <c r="AG33066" s="1954"/>
    </row>
    <row r="33068" spans="4:33" s="304" customFormat="1" ht="15.75" customHeight="1">
      <c r="D33068" s="305"/>
      <c r="AG33068" s="1954"/>
    </row>
    <row r="33070" spans="4:33" s="304" customFormat="1" ht="15.75" customHeight="1">
      <c r="D33070" s="305"/>
      <c r="AG33070" s="1954"/>
    </row>
    <row r="33072" spans="4:33" s="304" customFormat="1" ht="15.75" customHeight="1">
      <c r="D33072" s="305"/>
      <c r="AG33072" s="1954"/>
    </row>
    <row r="33074" spans="4:33" s="304" customFormat="1" ht="15.75" customHeight="1">
      <c r="D33074" s="305"/>
      <c r="AG33074" s="1954"/>
    </row>
    <row r="33076" spans="4:33" s="304" customFormat="1" ht="15.75" customHeight="1">
      <c r="D33076" s="305"/>
      <c r="AG33076" s="1954"/>
    </row>
    <row r="33078" spans="4:33" s="304" customFormat="1" ht="15.75" customHeight="1">
      <c r="D33078" s="305"/>
      <c r="AG33078" s="1954"/>
    </row>
    <row r="33080" spans="4:33" s="304" customFormat="1" ht="15.75" customHeight="1">
      <c r="D33080" s="305"/>
      <c r="AG33080" s="1954"/>
    </row>
    <row r="33082" spans="4:33" s="304" customFormat="1" ht="15.75" customHeight="1">
      <c r="D33082" s="305"/>
      <c r="AG33082" s="1954"/>
    </row>
    <row r="33084" spans="4:33" s="304" customFormat="1" ht="15.75" customHeight="1">
      <c r="D33084" s="305"/>
      <c r="AG33084" s="1954"/>
    </row>
    <row r="33086" spans="4:33" s="304" customFormat="1" ht="15.75" customHeight="1">
      <c r="D33086" s="305"/>
      <c r="AG33086" s="1954"/>
    </row>
    <row r="33088" spans="4:33" s="304" customFormat="1" ht="15.75" customHeight="1">
      <c r="D33088" s="305"/>
      <c r="AG33088" s="1954"/>
    </row>
    <row r="33090" spans="4:33" s="304" customFormat="1" ht="15.75" customHeight="1">
      <c r="D33090" s="305"/>
      <c r="AG33090" s="1954"/>
    </row>
    <row r="33092" spans="4:33" s="304" customFormat="1" ht="15.75" customHeight="1">
      <c r="D33092" s="305"/>
      <c r="AG33092" s="1954"/>
    </row>
    <row r="33094" spans="4:33" s="304" customFormat="1" ht="15.75" customHeight="1">
      <c r="D33094" s="305"/>
      <c r="AG33094" s="1954"/>
    </row>
    <row r="33096" spans="4:33" s="304" customFormat="1" ht="15.75" customHeight="1">
      <c r="D33096" s="305"/>
      <c r="AG33096" s="1954"/>
    </row>
    <row r="33098" spans="4:33" s="304" customFormat="1" ht="15.75" customHeight="1">
      <c r="D33098" s="305"/>
      <c r="AG33098" s="1954"/>
    </row>
    <row r="33100" spans="4:33" s="304" customFormat="1" ht="15.75" customHeight="1">
      <c r="D33100" s="305"/>
      <c r="AG33100" s="1954"/>
    </row>
    <row r="33102" spans="4:33" s="304" customFormat="1" ht="15.75" customHeight="1">
      <c r="D33102" s="305"/>
      <c r="AG33102" s="1954"/>
    </row>
    <row r="33104" spans="4:33" s="304" customFormat="1" ht="15.75" customHeight="1">
      <c r="D33104" s="305"/>
      <c r="AG33104" s="1954"/>
    </row>
    <row r="33106" spans="4:33" s="304" customFormat="1" ht="15.75" customHeight="1">
      <c r="D33106" s="305"/>
      <c r="AG33106" s="1954"/>
    </row>
    <row r="33108" spans="4:33" s="304" customFormat="1" ht="15.75" customHeight="1">
      <c r="D33108" s="305"/>
      <c r="AG33108" s="1954"/>
    </row>
    <row r="33110" spans="4:33" s="304" customFormat="1" ht="15.75" customHeight="1">
      <c r="D33110" s="305"/>
      <c r="AG33110" s="1954"/>
    </row>
    <row r="33112" spans="4:33" s="304" customFormat="1" ht="15.75" customHeight="1">
      <c r="D33112" s="305"/>
      <c r="AG33112" s="1954"/>
    </row>
    <row r="33114" spans="4:33" s="304" customFormat="1" ht="15.75" customHeight="1">
      <c r="D33114" s="305"/>
      <c r="AG33114" s="1954"/>
    </row>
    <row r="33116" spans="4:33" s="304" customFormat="1" ht="15.75" customHeight="1">
      <c r="D33116" s="305"/>
      <c r="AG33116" s="1954"/>
    </row>
    <row r="33118" spans="4:33" s="304" customFormat="1" ht="15.75" customHeight="1">
      <c r="D33118" s="305"/>
      <c r="AG33118" s="1954"/>
    </row>
    <row r="33120" spans="4:33" s="304" customFormat="1" ht="15.75" customHeight="1">
      <c r="D33120" s="305"/>
      <c r="AG33120" s="1954"/>
    </row>
    <row r="33122" spans="4:33" s="304" customFormat="1" ht="15.75" customHeight="1">
      <c r="D33122" s="305"/>
      <c r="AG33122" s="1954"/>
    </row>
    <row r="33124" spans="4:33" s="304" customFormat="1" ht="15.75" customHeight="1">
      <c r="D33124" s="305"/>
      <c r="AG33124" s="1954"/>
    </row>
    <row r="33126" spans="4:33" s="304" customFormat="1" ht="15.75" customHeight="1">
      <c r="D33126" s="305"/>
      <c r="AG33126" s="1954"/>
    </row>
    <row r="33128" spans="4:33" s="304" customFormat="1" ht="15.75" customHeight="1">
      <c r="D33128" s="305"/>
      <c r="AG33128" s="1954"/>
    </row>
    <row r="33130" spans="4:33" s="304" customFormat="1" ht="15.75" customHeight="1">
      <c r="D33130" s="305"/>
      <c r="AG33130" s="1954"/>
    </row>
    <row r="33132" spans="4:33" s="304" customFormat="1" ht="15.75" customHeight="1">
      <c r="D33132" s="305"/>
      <c r="AG33132" s="1954"/>
    </row>
    <row r="33134" spans="4:33" s="304" customFormat="1" ht="15.75" customHeight="1">
      <c r="D33134" s="305"/>
      <c r="AG33134" s="1954"/>
    </row>
    <row r="33136" spans="4:33" s="304" customFormat="1" ht="15.75" customHeight="1">
      <c r="D33136" s="305"/>
      <c r="AG33136" s="1954"/>
    </row>
    <row r="33138" spans="4:33" s="304" customFormat="1" ht="15.75" customHeight="1">
      <c r="D33138" s="305"/>
      <c r="AG33138" s="1954"/>
    </row>
    <row r="33140" spans="4:33" s="304" customFormat="1" ht="15.75" customHeight="1">
      <c r="D33140" s="305"/>
      <c r="AG33140" s="1954"/>
    </row>
    <row r="33142" spans="4:33" s="304" customFormat="1" ht="15.75" customHeight="1">
      <c r="D33142" s="305"/>
      <c r="AG33142" s="1954"/>
    </row>
    <row r="33144" spans="4:33" s="304" customFormat="1" ht="15.75" customHeight="1">
      <c r="D33144" s="305"/>
      <c r="AG33144" s="1954"/>
    </row>
    <row r="33146" spans="4:33" s="304" customFormat="1" ht="15.75" customHeight="1">
      <c r="D33146" s="305"/>
      <c r="AG33146" s="1954"/>
    </row>
    <row r="33148" spans="4:33" s="304" customFormat="1" ht="15.75" customHeight="1">
      <c r="D33148" s="305"/>
      <c r="AG33148" s="1954"/>
    </row>
    <row r="33150" spans="4:33" s="304" customFormat="1" ht="15.75" customHeight="1">
      <c r="D33150" s="305"/>
      <c r="AG33150" s="1954"/>
    </row>
    <row r="33152" spans="4:33" s="304" customFormat="1" ht="15.75" customHeight="1">
      <c r="D33152" s="305"/>
      <c r="AG33152" s="1954"/>
    </row>
    <row r="33154" spans="4:33" s="304" customFormat="1" ht="15.75" customHeight="1">
      <c r="D33154" s="305"/>
      <c r="AG33154" s="1954"/>
    </row>
    <row r="33156" spans="4:33" s="304" customFormat="1" ht="15.75" customHeight="1">
      <c r="D33156" s="305"/>
      <c r="AG33156" s="1954"/>
    </row>
    <row r="33158" spans="4:33" s="304" customFormat="1" ht="15.75" customHeight="1">
      <c r="D33158" s="305"/>
      <c r="AG33158" s="1954"/>
    </row>
    <row r="33160" spans="4:33" s="304" customFormat="1" ht="15.75" customHeight="1">
      <c r="D33160" s="305"/>
      <c r="AG33160" s="1954"/>
    </row>
    <row r="33162" spans="4:33" s="304" customFormat="1" ht="15.75" customHeight="1">
      <c r="D33162" s="305"/>
      <c r="AG33162" s="1954"/>
    </row>
    <row r="33164" spans="4:33" s="304" customFormat="1" ht="15.75" customHeight="1">
      <c r="D33164" s="305"/>
      <c r="AG33164" s="1954"/>
    </row>
    <row r="33166" spans="4:33" s="304" customFormat="1" ht="15.75" customHeight="1">
      <c r="D33166" s="305"/>
      <c r="AG33166" s="1954"/>
    </row>
    <row r="33168" spans="4:33" s="304" customFormat="1" ht="15.75" customHeight="1">
      <c r="D33168" s="305"/>
      <c r="AG33168" s="1954"/>
    </row>
    <row r="33170" spans="4:33" s="304" customFormat="1" ht="15.75" customHeight="1">
      <c r="D33170" s="305"/>
      <c r="AG33170" s="1954"/>
    </row>
    <row r="33172" spans="4:33" s="304" customFormat="1" ht="15.75" customHeight="1">
      <c r="D33172" s="305"/>
      <c r="AG33172" s="1954"/>
    </row>
    <row r="33174" spans="4:33" s="304" customFormat="1" ht="15.75" customHeight="1">
      <c r="D33174" s="305"/>
      <c r="AG33174" s="1954"/>
    </row>
    <row r="33176" spans="4:33" s="304" customFormat="1" ht="15.75" customHeight="1">
      <c r="D33176" s="305"/>
      <c r="AG33176" s="1954"/>
    </row>
    <row r="33178" spans="4:33" s="304" customFormat="1" ht="15.75" customHeight="1">
      <c r="D33178" s="305"/>
      <c r="AG33178" s="1954"/>
    </row>
    <row r="33180" spans="4:33" s="304" customFormat="1" ht="15.75" customHeight="1">
      <c r="D33180" s="305"/>
      <c r="AG33180" s="1954"/>
    </row>
    <row r="33182" spans="4:33" s="304" customFormat="1" ht="15.75" customHeight="1">
      <c r="D33182" s="305"/>
      <c r="AG33182" s="1954"/>
    </row>
    <row r="33184" spans="4:33" s="304" customFormat="1" ht="15.75" customHeight="1">
      <c r="D33184" s="305"/>
      <c r="AG33184" s="1954"/>
    </row>
    <row r="33186" spans="4:33" s="304" customFormat="1" ht="15.75" customHeight="1">
      <c r="D33186" s="305"/>
      <c r="AG33186" s="1954"/>
    </row>
    <row r="33188" spans="4:33" s="304" customFormat="1" ht="15.75" customHeight="1">
      <c r="D33188" s="305"/>
      <c r="AG33188" s="1954"/>
    </row>
    <row r="33190" spans="4:33" s="304" customFormat="1" ht="15.75" customHeight="1">
      <c r="D33190" s="305"/>
      <c r="AG33190" s="1954"/>
    </row>
    <row r="33192" spans="4:33" s="304" customFormat="1" ht="15.75" customHeight="1">
      <c r="D33192" s="305"/>
      <c r="AG33192" s="1954"/>
    </row>
    <row r="33194" spans="4:33" s="304" customFormat="1" ht="15.75" customHeight="1">
      <c r="D33194" s="305"/>
      <c r="AG33194" s="1954"/>
    </row>
    <row r="33196" spans="4:33" s="304" customFormat="1" ht="15.75" customHeight="1">
      <c r="D33196" s="305"/>
      <c r="AG33196" s="1954"/>
    </row>
    <row r="33198" spans="4:33" s="304" customFormat="1" ht="15.75" customHeight="1">
      <c r="D33198" s="305"/>
      <c r="AG33198" s="1954"/>
    </row>
    <row r="33200" spans="4:33" s="304" customFormat="1" ht="15.75" customHeight="1">
      <c r="D33200" s="305"/>
      <c r="AG33200" s="1954"/>
    </row>
    <row r="33202" spans="4:33" s="304" customFormat="1" ht="15.75" customHeight="1">
      <c r="D33202" s="305"/>
      <c r="AG33202" s="1954"/>
    </row>
    <row r="33204" spans="4:33" s="304" customFormat="1" ht="15.75" customHeight="1">
      <c r="D33204" s="305"/>
      <c r="AG33204" s="1954"/>
    </row>
    <row r="33206" spans="4:33" s="304" customFormat="1" ht="15.75" customHeight="1">
      <c r="D33206" s="305"/>
      <c r="AG33206" s="1954"/>
    </row>
    <row r="33208" spans="4:33" s="304" customFormat="1" ht="15.75" customHeight="1">
      <c r="D33208" s="305"/>
      <c r="AG33208" s="1954"/>
    </row>
    <row r="33210" spans="4:33" s="304" customFormat="1" ht="15.75" customHeight="1">
      <c r="D33210" s="305"/>
      <c r="AG33210" s="1954"/>
    </row>
    <row r="33212" spans="4:33" s="304" customFormat="1" ht="15.75" customHeight="1">
      <c r="D33212" s="305"/>
      <c r="AG33212" s="1954"/>
    </row>
    <row r="33214" spans="4:33" s="304" customFormat="1" ht="15.75" customHeight="1">
      <c r="D33214" s="305"/>
      <c r="AG33214" s="1954"/>
    </row>
    <row r="33216" spans="4:33" s="304" customFormat="1" ht="15.75" customHeight="1">
      <c r="D33216" s="305"/>
      <c r="AG33216" s="1954"/>
    </row>
    <row r="33218" spans="4:33" s="304" customFormat="1" ht="15.75" customHeight="1">
      <c r="D33218" s="305"/>
      <c r="AG33218" s="1954"/>
    </row>
    <row r="33220" spans="4:33" s="304" customFormat="1" ht="15.75" customHeight="1">
      <c r="D33220" s="305"/>
      <c r="AG33220" s="1954"/>
    </row>
    <row r="33222" spans="4:33" s="304" customFormat="1" ht="15.75" customHeight="1">
      <c r="D33222" s="305"/>
      <c r="AG33222" s="1954"/>
    </row>
    <row r="33224" spans="4:33" s="304" customFormat="1" ht="15.75" customHeight="1">
      <c r="D33224" s="305"/>
      <c r="AG33224" s="1954"/>
    </row>
    <row r="33226" spans="4:33" s="304" customFormat="1" ht="15.75" customHeight="1">
      <c r="D33226" s="305"/>
      <c r="AG33226" s="1954"/>
    </row>
    <row r="33228" spans="4:33" s="304" customFormat="1" ht="15.75" customHeight="1">
      <c r="D33228" s="305"/>
      <c r="AG33228" s="1954"/>
    </row>
    <row r="33230" spans="4:33" s="304" customFormat="1" ht="15.75" customHeight="1">
      <c r="D33230" s="305"/>
      <c r="AG33230" s="1954"/>
    </row>
    <row r="33232" spans="4:33" s="304" customFormat="1" ht="15.75" customHeight="1">
      <c r="D33232" s="305"/>
      <c r="AG33232" s="1954"/>
    </row>
    <row r="33234" spans="4:33" s="304" customFormat="1" ht="15.75" customHeight="1">
      <c r="D33234" s="305"/>
      <c r="AG33234" s="1954"/>
    </row>
    <row r="33236" spans="4:33" s="304" customFormat="1" ht="15.75" customHeight="1">
      <c r="D33236" s="305"/>
      <c r="AG33236" s="1954"/>
    </row>
    <row r="33238" spans="4:33" s="304" customFormat="1" ht="15.75" customHeight="1">
      <c r="D33238" s="305"/>
      <c r="AG33238" s="1954"/>
    </row>
    <row r="33240" spans="4:33" s="304" customFormat="1" ht="15.75" customHeight="1">
      <c r="D33240" s="305"/>
      <c r="AG33240" s="1954"/>
    </row>
    <row r="33242" spans="4:33" s="304" customFormat="1" ht="15.75" customHeight="1">
      <c r="D33242" s="305"/>
      <c r="AG33242" s="1954"/>
    </row>
    <row r="33244" spans="4:33" s="304" customFormat="1" ht="15.75" customHeight="1">
      <c r="D33244" s="305"/>
      <c r="AG33244" s="1954"/>
    </row>
    <row r="33246" spans="4:33" s="304" customFormat="1" ht="15.75" customHeight="1">
      <c r="D33246" s="305"/>
      <c r="AG33246" s="1954"/>
    </row>
    <row r="33248" spans="4:33" s="304" customFormat="1" ht="15.75" customHeight="1">
      <c r="D33248" s="305"/>
      <c r="AG33248" s="1954"/>
    </row>
    <row r="33250" spans="4:33" s="304" customFormat="1" ht="15.75" customHeight="1">
      <c r="D33250" s="305"/>
      <c r="AG33250" s="1954"/>
    </row>
    <row r="33252" spans="4:33" s="304" customFormat="1" ht="15.75" customHeight="1">
      <c r="D33252" s="305"/>
      <c r="AG33252" s="1954"/>
    </row>
    <row r="33254" spans="4:33" s="304" customFormat="1" ht="15.75" customHeight="1">
      <c r="D33254" s="305"/>
      <c r="AG33254" s="1954"/>
    </row>
    <row r="33256" spans="4:33" s="304" customFormat="1" ht="15.75" customHeight="1">
      <c r="D33256" s="305"/>
      <c r="AG33256" s="1954"/>
    </row>
    <row r="33258" spans="4:33" s="304" customFormat="1" ht="15.75" customHeight="1">
      <c r="D33258" s="305"/>
      <c r="AG33258" s="1954"/>
    </row>
    <row r="33260" spans="4:33" s="304" customFormat="1" ht="15.75" customHeight="1">
      <c r="D33260" s="305"/>
      <c r="AG33260" s="1954"/>
    </row>
    <row r="33262" spans="4:33" s="304" customFormat="1" ht="15.75" customHeight="1">
      <c r="D33262" s="305"/>
      <c r="AG33262" s="1954"/>
    </row>
    <row r="33264" spans="4:33" s="304" customFormat="1" ht="15.75" customHeight="1">
      <c r="D33264" s="305"/>
      <c r="AG33264" s="1954"/>
    </row>
    <row r="33266" spans="4:33" s="304" customFormat="1" ht="15.75" customHeight="1">
      <c r="D33266" s="305"/>
      <c r="AG33266" s="1954"/>
    </row>
    <row r="33268" spans="4:33" s="304" customFormat="1" ht="15.75" customHeight="1">
      <c r="D33268" s="305"/>
      <c r="AG33268" s="1954"/>
    </row>
    <row r="33270" spans="4:33" s="304" customFormat="1" ht="15.75" customHeight="1">
      <c r="D33270" s="305"/>
      <c r="AG33270" s="1954"/>
    </row>
    <row r="33272" spans="4:33" s="304" customFormat="1" ht="15.75" customHeight="1">
      <c r="D33272" s="305"/>
      <c r="AG33272" s="1954"/>
    </row>
    <row r="33274" spans="4:33" s="304" customFormat="1" ht="15.75" customHeight="1">
      <c r="D33274" s="305"/>
      <c r="AG33274" s="1954"/>
    </row>
    <row r="33276" spans="4:33" s="304" customFormat="1" ht="15.75" customHeight="1">
      <c r="D33276" s="305"/>
      <c r="AG33276" s="1954"/>
    </row>
    <row r="33278" spans="4:33" s="304" customFormat="1" ht="15.75" customHeight="1">
      <c r="D33278" s="305"/>
      <c r="AG33278" s="1954"/>
    </row>
    <row r="33280" spans="4:33" s="304" customFormat="1" ht="15.75" customHeight="1">
      <c r="D33280" s="305"/>
      <c r="AG33280" s="1954"/>
    </row>
    <row r="33282" spans="4:33" s="304" customFormat="1" ht="15.75" customHeight="1">
      <c r="D33282" s="305"/>
      <c r="AG33282" s="1954"/>
    </row>
    <row r="33284" spans="4:33" s="304" customFormat="1" ht="15.75" customHeight="1">
      <c r="D33284" s="305"/>
      <c r="AG33284" s="1954"/>
    </row>
    <row r="33286" spans="4:33" s="304" customFormat="1" ht="15.75" customHeight="1">
      <c r="D33286" s="305"/>
      <c r="AG33286" s="1954"/>
    </row>
    <row r="33288" spans="4:33" s="304" customFormat="1" ht="15.75" customHeight="1">
      <c r="D33288" s="305"/>
      <c r="AG33288" s="1954"/>
    </row>
    <row r="33290" spans="4:33" s="304" customFormat="1" ht="15.75" customHeight="1">
      <c r="D33290" s="305"/>
      <c r="AG33290" s="1954"/>
    </row>
    <row r="33292" spans="4:33" s="304" customFormat="1" ht="15.75" customHeight="1">
      <c r="D33292" s="305"/>
      <c r="AG33292" s="1954"/>
    </row>
    <row r="33294" spans="4:33" s="304" customFormat="1" ht="15.75" customHeight="1">
      <c r="D33294" s="305"/>
      <c r="AG33294" s="1954"/>
    </row>
    <row r="33296" spans="4:33" s="304" customFormat="1" ht="15.75" customHeight="1">
      <c r="D33296" s="305"/>
      <c r="AG33296" s="1954"/>
    </row>
    <row r="33298" spans="4:33" s="304" customFormat="1" ht="15.75" customHeight="1">
      <c r="D33298" s="305"/>
      <c r="AG33298" s="1954"/>
    </row>
    <row r="33300" spans="4:33" s="304" customFormat="1" ht="15.75" customHeight="1">
      <c r="D33300" s="305"/>
      <c r="AG33300" s="1954"/>
    </row>
    <row r="33302" spans="4:33" s="304" customFormat="1" ht="15.75" customHeight="1">
      <c r="D33302" s="305"/>
      <c r="AG33302" s="1954"/>
    </row>
    <row r="33304" spans="4:33" s="304" customFormat="1" ht="15.75" customHeight="1">
      <c r="D33304" s="305"/>
      <c r="AG33304" s="1954"/>
    </row>
    <row r="33306" spans="4:33" s="304" customFormat="1" ht="15.75" customHeight="1">
      <c r="D33306" s="305"/>
      <c r="AG33306" s="1954"/>
    </row>
    <row r="33308" spans="4:33" s="304" customFormat="1" ht="15.75" customHeight="1">
      <c r="D33308" s="305"/>
      <c r="AG33308" s="1954"/>
    </row>
    <row r="33310" spans="4:33" s="304" customFormat="1" ht="15.75" customHeight="1">
      <c r="D33310" s="305"/>
      <c r="AG33310" s="1954"/>
    </row>
    <row r="33312" spans="4:33" s="304" customFormat="1" ht="15.75" customHeight="1">
      <c r="D33312" s="305"/>
      <c r="AG33312" s="1954"/>
    </row>
    <row r="33314" spans="4:33" s="304" customFormat="1" ht="15.75" customHeight="1">
      <c r="D33314" s="305"/>
      <c r="AG33314" s="1954"/>
    </row>
    <row r="33316" spans="4:33" s="304" customFormat="1" ht="15.75" customHeight="1">
      <c r="D33316" s="305"/>
      <c r="AG33316" s="1954"/>
    </row>
    <row r="33318" spans="4:33" s="304" customFormat="1" ht="15.75" customHeight="1">
      <c r="D33318" s="305"/>
      <c r="AG33318" s="1954"/>
    </row>
    <row r="33320" spans="4:33" s="304" customFormat="1" ht="15.75" customHeight="1">
      <c r="D33320" s="305"/>
      <c r="AG33320" s="1954"/>
    </row>
    <row r="33322" spans="4:33" s="304" customFormat="1" ht="15.75" customHeight="1">
      <c r="D33322" s="305"/>
      <c r="AG33322" s="1954"/>
    </row>
    <row r="33324" spans="4:33" s="304" customFormat="1" ht="15.75" customHeight="1">
      <c r="D33324" s="305"/>
      <c r="AG33324" s="1954"/>
    </row>
    <row r="33326" spans="4:33" s="304" customFormat="1" ht="15.75" customHeight="1">
      <c r="D33326" s="305"/>
      <c r="AG33326" s="1954"/>
    </row>
    <row r="33328" spans="4:33" s="304" customFormat="1" ht="15.75" customHeight="1">
      <c r="D33328" s="305"/>
      <c r="AG33328" s="1954"/>
    </row>
    <row r="33330" spans="4:33" s="304" customFormat="1" ht="15.75" customHeight="1">
      <c r="D33330" s="305"/>
      <c r="AG33330" s="1954"/>
    </row>
    <row r="33332" spans="4:33" s="304" customFormat="1" ht="15.75" customHeight="1">
      <c r="D33332" s="305"/>
      <c r="AG33332" s="1954"/>
    </row>
    <row r="33334" spans="4:33" s="304" customFormat="1" ht="15.75" customHeight="1">
      <c r="D33334" s="305"/>
      <c r="AG33334" s="1954"/>
    </row>
    <row r="33336" spans="4:33" s="304" customFormat="1" ht="15.75" customHeight="1">
      <c r="D33336" s="305"/>
      <c r="AG33336" s="1954"/>
    </row>
    <row r="33338" spans="4:33" s="304" customFormat="1" ht="15.75" customHeight="1">
      <c r="D33338" s="305"/>
      <c r="AG33338" s="1954"/>
    </row>
    <row r="33340" spans="4:33" s="304" customFormat="1" ht="15.75" customHeight="1">
      <c r="D33340" s="305"/>
      <c r="AG33340" s="1954"/>
    </row>
    <row r="33342" spans="4:33" s="304" customFormat="1" ht="15.75" customHeight="1">
      <c r="D33342" s="305"/>
      <c r="AG33342" s="1954"/>
    </row>
    <row r="33344" spans="4:33" s="304" customFormat="1" ht="15.75" customHeight="1">
      <c r="D33344" s="305"/>
      <c r="AG33344" s="1954"/>
    </row>
    <row r="33346" spans="4:33" s="304" customFormat="1" ht="15.75" customHeight="1">
      <c r="D33346" s="305"/>
      <c r="AG33346" s="1954"/>
    </row>
    <row r="33348" spans="4:33" s="304" customFormat="1" ht="15.75" customHeight="1">
      <c r="D33348" s="305"/>
      <c r="AG33348" s="1954"/>
    </row>
    <row r="33350" spans="4:33" s="304" customFormat="1" ht="15.75" customHeight="1">
      <c r="D33350" s="305"/>
      <c r="AG33350" s="1954"/>
    </row>
    <row r="33352" spans="4:33" s="304" customFormat="1" ht="15.75" customHeight="1">
      <c r="D33352" s="305"/>
      <c r="AG33352" s="1954"/>
    </row>
    <row r="33354" spans="4:33" s="304" customFormat="1" ht="15.75" customHeight="1">
      <c r="D33354" s="305"/>
      <c r="AG33354" s="1954"/>
    </row>
    <row r="33356" spans="4:33" s="304" customFormat="1" ht="15.75" customHeight="1">
      <c r="D33356" s="305"/>
      <c r="AG33356" s="1954"/>
    </row>
    <row r="33358" spans="4:33" s="304" customFormat="1" ht="15.75" customHeight="1">
      <c r="D33358" s="305"/>
      <c r="AG33358" s="1954"/>
    </row>
    <row r="33360" spans="4:33" s="304" customFormat="1" ht="15.75" customHeight="1">
      <c r="D33360" s="305"/>
      <c r="AG33360" s="1954"/>
    </row>
    <row r="33362" spans="4:33" s="304" customFormat="1" ht="15.75" customHeight="1">
      <c r="D33362" s="305"/>
      <c r="AG33362" s="1954"/>
    </row>
    <row r="33364" spans="4:33" s="304" customFormat="1" ht="15.75" customHeight="1">
      <c r="D33364" s="305"/>
      <c r="AG33364" s="1954"/>
    </row>
    <row r="33366" spans="4:33" s="304" customFormat="1" ht="15.75" customHeight="1">
      <c r="D33366" s="305"/>
      <c r="AG33366" s="1954"/>
    </row>
    <row r="33368" spans="4:33" s="304" customFormat="1" ht="15.75" customHeight="1">
      <c r="D33368" s="305"/>
      <c r="AG33368" s="1954"/>
    </row>
    <row r="33370" spans="4:33" s="304" customFormat="1" ht="15.75" customHeight="1">
      <c r="D33370" s="305"/>
      <c r="AG33370" s="1954"/>
    </row>
    <row r="33372" spans="4:33" s="304" customFormat="1" ht="15.75" customHeight="1">
      <c r="D33372" s="305"/>
      <c r="AG33372" s="1954"/>
    </row>
    <row r="33374" spans="4:33" s="304" customFormat="1" ht="15.75" customHeight="1">
      <c r="D33374" s="305"/>
      <c r="AG33374" s="1954"/>
    </row>
    <row r="33376" spans="4:33" s="304" customFormat="1" ht="15.75" customHeight="1">
      <c r="D33376" s="305"/>
      <c r="AG33376" s="1954"/>
    </row>
    <row r="33378" spans="4:33" s="304" customFormat="1" ht="15.75" customHeight="1">
      <c r="D33378" s="305"/>
      <c r="AG33378" s="1954"/>
    </row>
    <row r="33380" spans="4:33" s="304" customFormat="1" ht="15.75" customHeight="1">
      <c r="D33380" s="305"/>
      <c r="AG33380" s="1954"/>
    </row>
    <row r="33382" spans="4:33" s="304" customFormat="1" ht="15.75" customHeight="1">
      <c r="D33382" s="305"/>
      <c r="AG33382" s="1954"/>
    </row>
    <row r="33384" spans="4:33" s="304" customFormat="1" ht="15.75" customHeight="1">
      <c r="D33384" s="305"/>
      <c r="AG33384" s="1954"/>
    </row>
    <row r="33386" spans="4:33" s="304" customFormat="1" ht="15.75" customHeight="1">
      <c r="D33386" s="305"/>
      <c r="AG33386" s="1954"/>
    </row>
    <row r="33388" spans="4:33" s="304" customFormat="1" ht="15.75" customHeight="1">
      <c r="D33388" s="305"/>
      <c r="AG33388" s="1954"/>
    </row>
    <row r="33390" spans="4:33" s="304" customFormat="1" ht="15.75" customHeight="1">
      <c r="D33390" s="305"/>
      <c r="AG33390" s="1954"/>
    </row>
    <row r="33392" spans="4:33" s="304" customFormat="1" ht="15.75" customHeight="1">
      <c r="D33392" s="305"/>
      <c r="AG33392" s="1954"/>
    </row>
    <row r="33394" spans="4:33" s="304" customFormat="1" ht="15.75" customHeight="1">
      <c r="D33394" s="305"/>
      <c r="AG33394" s="1954"/>
    </row>
    <row r="33396" spans="4:33" s="304" customFormat="1" ht="15.75" customHeight="1">
      <c r="D33396" s="305"/>
      <c r="AG33396" s="1954"/>
    </row>
    <row r="33398" spans="4:33" s="304" customFormat="1" ht="15.75" customHeight="1">
      <c r="D33398" s="305"/>
      <c r="AG33398" s="1954"/>
    </row>
    <row r="33400" spans="4:33" s="304" customFormat="1" ht="15.75" customHeight="1">
      <c r="D33400" s="305"/>
      <c r="AG33400" s="1954"/>
    </row>
    <row r="33402" spans="4:33" s="304" customFormat="1" ht="15.75" customHeight="1">
      <c r="D33402" s="305"/>
      <c r="AG33402" s="1954"/>
    </row>
    <row r="33404" spans="4:33" s="304" customFormat="1" ht="15.75" customHeight="1">
      <c r="D33404" s="305"/>
      <c r="AG33404" s="1954"/>
    </row>
    <row r="33406" spans="4:33" s="304" customFormat="1" ht="15.75" customHeight="1">
      <c r="D33406" s="305"/>
      <c r="AG33406" s="1954"/>
    </row>
    <row r="33408" spans="4:33" s="304" customFormat="1" ht="15.75" customHeight="1">
      <c r="D33408" s="305"/>
      <c r="AG33408" s="1954"/>
    </row>
    <row r="33410" spans="4:33" s="304" customFormat="1" ht="15.75" customHeight="1">
      <c r="D33410" s="305"/>
      <c r="AG33410" s="1954"/>
    </row>
    <row r="33412" spans="4:33" s="304" customFormat="1" ht="15.75" customHeight="1">
      <c r="D33412" s="305"/>
      <c r="AG33412" s="1954"/>
    </row>
    <row r="33414" spans="4:33" s="304" customFormat="1" ht="15.75" customHeight="1">
      <c r="D33414" s="305"/>
      <c r="AG33414" s="1954"/>
    </row>
    <row r="33416" spans="4:33" s="304" customFormat="1" ht="15.75" customHeight="1">
      <c r="D33416" s="305"/>
      <c r="AG33416" s="1954"/>
    </row>
    <row r="33418" spans="4:33" s="304" customFormat="1" ht="15.75" customHeight="1">
      <c r="D33418" s="305"/>
      <c r="AG33418" s="1954"/>
    </row>
    <row r="33420" spans="4:33" s="304" customFormat="1" ht="15.75" customHeight="1">
      <c r="D33420" s="305"/>
      <c r="AG33420" s="1954"/>
    </row>
    <row r="33422" spans="4:33" s="304" customFormat="1" ht="15.75" customHeight="1">
      <c r="D33422" s="305"/>
      <c r="AG33422" s="1954"/>
    </row>
    <row r="33424" spans="4:33" s="304" customFormat="1" ht="15.75" customHeight="1">
      <c r="D33424" s="305"/>
      <c r="AG33424" s="1954"/>
    </row>
    <row r="33426" spans="4:33" s="304" customFormat="1" ht="15.75" customHeight="1">
      <c r="D33426" s="305"/>
      <c r="AG33426" s="1954"/>
    </row>
    <row r="33428" spans="4:33" s="304" customFormat="1" ht="15.75" customHeight="1">
      <c r="D33428" s="305"/>
      <c r="AG33428" s="1954"/>
    </row>
    <row r="33430" spans="4:33" s="304" customFormat="1" ht="15.75" customHeight="1">
      <c r="D33430" s="305"/>
      <c r="AG33430" s="1954"/>
    </row>
    <row r="33432" spans="4:33" s="304" customFormat="1" ht="15.75" customHeight="1">
      <c r="D33432" s="305"/>
      <c r="AG33432" s="1954"/>
    </row>
    <row r="33434" spans="4:33" s="304" customFormat="1" ht="15.75" customHeight="1">
      <c r="D33434" s="305"/>
      <c r="AG33434" s="1954"/>
    </row>
    <row r="33436" spans="4:33" s="304" customFormat="1" ht="15.75" customHeight="1">
      <c r="D33436" s="305"/>
      <c r="AG33436" s="1954"/>
    </row>
    <row r="33438" spans="4:33" s="304" customFormat="1" ht="15.75" customHeight="1">
      <c r="D33438" s="305"/>
      <c r="AG33438" s="1954"/>
    </row>
    <row r="33440" spans="4:33" s="304" customFormat="1" ht="15.75" customHeight="1">
      <c r="D33440" s="305"/>
      <c r="AG33440" s="1954"/>
    </row>
    <row r="33442" spans="4:33" s="304" customFormat="1" ht="15.75" customHeight="1">
      <c r="D33442" s="305"/>
      <c r="AG33442" s="1954"/>
    </row>
    <row r="33444" spans="4:33" s="304" customFormat="1" ht="15.75" customHeight="1">
      <c r="D33444" s="305"/>
      <c r="AG33444" s="1954"/>
    </row>
    <row r="33446" spans="4:33" s="304" customFormat="1" ht="15.75" customHeight="1">
      <c r="D33446" s="305"/>
      <c r="AG33446" s="1954"/>
    </row>
    <row r="33448" spans="4:33" s="304" customFormat="1" ht="15.75" customHeight="1">
      <c r="D33448" s="305"/>
      <c r="AG33448" s="1954"/>
    </row>
    <row r="33450" spans="4:33" s="304" customFormat="1" ht="15.75" customHeight="1">
      <c r="D33450" s="305"/>
      <c r="AG33450" s="1954"/>
    </row>
    <row r="33452" spans="4:33" s="304" customFormat="1" ht="15.75" customHeight="1">
      <c r="D33452" s="305"/>
      <c r="AG33452" s="1954"/>
    </row>
    <row r="33454" spans="4:33" s="304" customFormat="1" ht="15.75" customHeight="1">
      <c r="D33454" s="305"/>
      <c r="AG33454" s="1954"/>
    </row>
    <row r="33456" spans="4:33" s="304" customFormat="1" ht="15.75" customHeight="1">
      <c r="D33456" s="305"/>
      <c r="AG33456" s="1954"/>
    </row>
    <row r="33458" spans="4:33" s="304" customFormat="1" ht="15.75" customHeight="1">
      <c r="D33458" s="305"/>
      <c r="AG33458" s="1954"/>
    </row>
    <row r="33460" spans="4:33" s="304" customFormat="1" ht="15.75" customHeight="1">
      <c r="D33460" s="305"/>
      <c r="AG33460" s="1954"/>
    </row>
    <row r="33462" spans="4:33" s="304" customFormat="1" ht="15.75" customHeight="1">
      <c r="D33462" s="305"/>
      <c r="AG33462" s="1954"/>
    </row>
    <row r="33464" spans="4:33" s="304" customFormat="1" ht="15.75" customHeight="1">
      <c r="D33464" s="305"/>
      <c r="AG33464" s="1954"/>
    </row>
    <row r="33466" spans="4:33" s="304" customFormat="1" ht="15.75" customHeight="1">
      <c r="D33466" s="305"/>
      <c r="AG33466" s="1954"/>
    </row>
    <row r="33468" spans="4:33" s="304" customFormat="1" ht="15.75" customHeight="1">
      <c r="D33468" s="305"/>
      <c r="AG33468" s="1954"/>
    </row>
    <row r="33470" spans="4:33" s="304" customFormat="1" ht="15.75" customHeight="1">
      <c r="D33470" s="305"/>
      <c r="AG33470" s="1954"/>
    </row>
    <row r="33472" spans="4:33" s="304" customFormat="1" ht="15.75" customHeight="1">
      <c r="D33472" s="305"/>
      <c r="AG33472" s="1954"/>
    </row>
    <row r="33474" spans="4:33" s="304" customFormat="1" ht="15.75" customHeight="1">
      <c r="D33474" s="305"/>
      <c r="AG33474" s="1954"/>
    </row>
    <row r="33476" spans="4:33" s="304" customFormat="1" ht="15.75" customHeight="1">
      <c r="D33476" s="305"/>
      <c r="AG33476" s="1954"/>
    </row>
    <row r="33478" spans="4:33" s="304" customFormat="1" ht="15.75" customHeight="1">
      <c r="D33478" s="305"/>
      <c r="AG33478" s="1954"/>
    </row>
    <row r="33480" spans="4:33" s="304" customFormat="1" ht="15.75" customHeight="1">
      <c r="D33480" s="305"/>
      <c r="AG33480" s="1954"/>
    </row>
    <row r="33482" spans="4:33" s="304" customFormat="1" ht="15.75" customHeight="1">
      <c r="D33482" s="305"/>
      <c r="AG33482" s="1954"/>
    </row>
    <row r="33484" spans="4:33" s="304" customFormat="1" ht="15.75" customHeight="1">
      <c r="D33484" s="305"/>
      <c r="AG33484" s="1954"/>
    </row>
    <row r="33486" spans="4:33" s="304" customFormat="1" ht="15.75" customHeight="1">
      <c r="D33486" s="305"/>
      <c r="AG33486" s="1954"/>
    </row>
    <row r="33488" spans="4:33" s="304" customFormat="1" ht="15.75" customHeight="1">
      <c r="D33488" s="305"/>
      <c r="AG33488" s="1954"/>
    </row>
    <row r="33490" spans="4:33" s="304" customFormat="1" ht="15.75" customHeight="1">
      <c r="D33490" s="305"/>
      <c r="AG33490" s="1954"/>
    </row>
    <row r="33492" spans="4:33" s="304" customFormat="1" ht="15.75" customHeight="1">
      <c r="D33492" s="305"/>
      <c r="AG33492" s="1954"/>
    </row>
    <row r="33494" spans="4:33" s="304" customFormat="1" ht="15.75" customHeight="1">
      <c r="D33494" s="305"/>
      <c r="AG33494" s="1954"/>
    </row>
    <row r="33496" spans="4:33" s="304" customFormat="1" ht="15.75" customHeight="1">
      <c r="D33496" s="305"/>
      <c r="AG33496" s="1954"/>
    </row>
    <row r="33498" spans="4:33" s="304" customFormat="1" ht="15.75" customHeight="1">
      <c r="D33498" s="305"/>
      <c r="AG33498" s="1954"/>
    </row>
    <row r="33500" spans="4:33" s="304" customFormat="1" ht="15.75" customHeight="1">
      <c r="D33500" s="305"/>
      <c r="AG33500" s="1954"/>
    </row>
    <row r="33502" spans="4:33" s="304" customFormat="1" ht="15.75" customHeight="1">
      <c r="D33502" s="305"/>
      <c r="AG33502" s="1954"/>
    </row>
    <row r="33504" spans="4:33" s="304" customFormat="1" ht="15.75" customHeight="1">
      <c r="D33504" s="305"/>
      <c r="AG33504" s="1954"/>
    </row>
    <row r="33506" spans="4:33" s="304" customFormat="1" ht="15.75" customHeight="1">
      <c r="D33506" s="305"/>
      <c r="AG33506" s="1954"/>
    </row>
    <row r="33508" spans="4:33" s="304" customFormat="1" ht="15.75" customHeight="1">
      <c r="D33508" s="305"/>
      <c r="AG33508" s="1954"/>
    </row>
    <row r="33510" spans="4:33" s="304" customFormat="1" ht="15.75" customHeight="1">
      <c r="D33510" s="305"/>
      <c r="AG33510" s="1954"/>
    </row>
    <row r="33512" spans="4:33" s="304" customFormat="1" ht="15.75" customHeight="1">
      <c r="D33512" s="305"/>
      <c r="AG33512" s="1954"/>
    </row>
    <row r="33514" spans="4:33" s="304" customFormat="1" ht="15.75" customHeight="1">
      <c r="D33514" s="305"/>
      <c r="AG33514" s="1954"/>
    </row>
    <row r="33516" spans="4:33" s="304" customFormat="1" ht="15.75" customHeight="1">
      <c r="D33516" s="305"/>
      <c r="AG33516" s="1954"/>
    </row>
    <row r="33518" spans="4:33" s="304" customFormat="1" ht="15.75" customHeight="1">
      <c r="D33518" s="305"/>
      <c r="AG33518" s="1954"/>
    </row>
    <row r="33520" spans="4:33" s="304" customFormat="1" ht="15.75" customHeight="1">
      <c r="D33520" s="305"/>
      <c r="AG33520" s="1954"/>
    </row>
    <row r="33522" spans="4:33" s="304" customFormat="1" ht="15.75" customHeight="1">
      <c r="D33522" s="305"/>
      <c r="AG33522" s="1954"/>
    </row>
    <row r="33524" spans="4:33" s="304" customFormat="1" ht="15.75" customHeight="1">
      <c r="D33524" s="305"/>
      <c r="AG33524" s="1954"/>
    </row>
    <row r="33526" spans="4:33" s="304" customFormat="1" ht="15.75" customHeight="1">
      <c r="D33526" s="305"/>
      <c r="AG33526" s="1954"/>
    </row>
    <row r="33528" spans="4:33" s="304" customFormat="1" ht="15.75" customHeight="1">
      <c r="D33528" s="305"/>
      <c r="AG33528" s="1954"/>
    </row>
    <row r="33530" spans="4:33" s="304" customFormat="1" ht="15.75" customHeight="1">
      <c r="D33530" s="305"/>
      <c r="AG33530" s="1954"/>
    </row>
    <row r="33532" spans="4:33" s="304" customFormat="1" ht="15.75" customHeight="1">
      <c r="D33532" s="305"/>
      <c r="AG33532" s="1954"/>
    </row>
    <row r="33534" spans="4:33" s="304" customFormat="1" ht="15.75" customHeight="1">
      <c r="D33534" s="305"/>
      <c r="AG33534" s="1954"/>
    </row>
    <row r="33536" spans="4:33" s="304" customFormat="1" ht="15.75" customHeight="1">
      <c r="D33536" s="305"/>
      <c r="AG33536" s="1954"/>
    </row>
    <row r="33538" spans="4:33" s="304" customFormat="1" ht="15.75" customHeight="1">
      <c r="D33538" s="305"/>
      <c r="AG33538" s="1954"/>
    </row>
    <row r="33540" spans="4:33" s="304" customFormat="1" ht="15.75" customHeight="1">
      <c r="D33540" s="305"/>
      <c r="AG33540" s="1954"/>
    </row>
    <row r="33542" spans="4:33" s="304" customFormat="1" ht="15.75" customHeight="1">
      <c r="D33542" s="305"/>
      <c r="AG33542" s="1954"/>
    </row>
    <row r="33544" spans="4:33" s="304" customFormat="1" ht="15.75" customHeight="1">
      <c r="D33544" s="305"/>
      <c r="AG33544" s="1954"/>
    </row>
    <row r="33546" spans="4:33" s="304" customFormat="1" ht="15.75" customHeight="1">
      <c r="D33546" s="305"/>
      <c r="AG33546" s="1954"/>
    </row>
    <row r="33548" spans="4:33" s="304" customFormat="1" ht="15.75" customHeight="1">
      <c r="D33548" s="305"/>
      <c r="AG33548" s="1954"/>
    </row>
    <row r="33550" spans="4:33" s="304" customFormat="1" ht="15.75" customHeight="1">
      <c r="D33550" s="305"/>
      <c r="AG33550" s="1954"/>
    </row>
    <row r="33552" spans="4:33" s="304" customFormat="1" ht="15.75" customHeight="1">
      <c r="D33552" s="305"/>
      <c r="AG33552" s="1954"/>
    </row>
    <row r="33554" spans="4:33" s="304" customFormat="1" ht="15.75" customHeight="1">
      <c r="D33554" s="305"/>
      <c r="AG33554" s="1954"/>
    </row>
    <row r="33556" spans="4:33" s="304" customFormat="1" ht="15.75" customHeight="1">
      <c r="D33556" s="305"/>
      <c r="AG33556" s="1954"/>
    </row>
    <row r="33558" spans="4:33" s="304" customFormat="1" ht="15.75" customHeight="1">
      <c r="D33558" s="305"/>
      <c r="AG33558" s="1954"/>
    </row>
    <row r="33560" spans="4:33" s="304" customFormat="1" ht="15.75" customHeight="1">
      <c r="D33560" s="305"/>
      <c r="AG33560" s="1954"/>
    </row>
    <row r="33562" spans="4:33" s="304" customFormat="1" ht="15.75" customHeight="1">
      <c r="D33562" s="305"/>
      <c r="AG33562" s="1954"/>
    </row>
    <row r="33564" spans="4:33" s="304" customFormat="1" ht="15.75" customHeight="1">
      <c r="D33564" s="305"/>
      <c r="AG33564" s="1954"/>
    </row>
    <row r="33566" spans="4:33" s="304" customFormat="1" ht="15.75" customHeight="1">
      <c r="D33566" s="305"/>
      <c r="AG33566" s="1954"/>
    </row>
    <row r="33568" spans="4:33" s="304" customFormat="1" ht="15.75" customHeight="1">
      <c r="D33568" s="305"/>
      <c r="AG33568" s="1954"/>
    </row>
    <row r="33570" spans="4:33" s="304" customFormat="1" ht="15.75" customHeight="1">
      <c r="D33570" s="305"/>
      <c r="AG33570" s="1954"/>
    </row>
    <row r="33572" spans="4:33" s="304" customFormat="1" ht="15.75" customHeight="1">
      <c r="D33572" s="305"/>
      <c r="AG33572" s="1954"/>
    </row>
    <row r="33574" spans="4:33" s="304" customFormat="1" ht="15.75" customHeight="1">
      <c r="D33574" s="305"/>
      <c r="AG33574" s="1954"/>
    </row>
    <row r="33576" spans="4:33" s="304" customFormat="1" ht="15.75" customHeight="1">
      <c r="D33576" s="305"/>
      <c r="AG33576" s="1954"/>
    </row>
    <row r="33578" spans="4:33" s="304" customFormat="1" ht="15.75" customHeight="1">
      <c r="D33578" s="305"/>
      <c r="AG33578" s="1954"/>
    </row>
    <row r="33580" spans="4:33" s="304" customFormat="1" ht="15.75" customHeight="1">
      <c r="D33580" s="305"/>
      <c r="AG33580" s="1954"/>
    </row>
    <row r="33582" spans="4:33" s="304" customFormat="1" ht="15.75" customHeight="1">
      <c r="D33582" s="305"/>
      <c r="AG33582" s="1954"/>
    </row>
    <row r="33584" spans="4:33" s="304" customFormat="1" ht="15.75" customHeight="1">
      <c r="D33584" s="305"/>
      <c r="AG33584" s="1954"/>
    </row>
    <row r="33586" spans="4:33" s="304" customFormat="1" ht="15.75" customHeight="1">
      <c r="D33586" s="305"/>
      <c r="AG33586" s="1954"/>
    </row>
    <row r="33588" spans="4:33" s="304" customFormat="1" ht="15.75" customHeight="1">
      <c r="D33588" s="305"/>
      <c r="AG33588" s="1954"/>
    </row>
    <row r="33590" spans="4:33" s="304" customFormat="1" ht="15.75" customHeight="1">
      <c r="D33590" s="305"/>
      <c r="AG33590" s="1954"/>
    </row>
    <row r="33592" spans="4:33" s="304" customFormat="1" ht="15.75" customHeight="1">
      <c r="D33592" s="305"/>
      <c r="AG33592" s="1954"/>
    </row>
    <row r="33594" spans="4:33" s="304" customFormat="1" ht="15.75" customHeight="1">
      <c r="D33594" s="305"/>
      <c r="AG33594" s="1954"/>
    </row>
    <row r="33596" spans="4:33" s="304" customFormat="1" ht="15.75" customHeight="1">
      <c r="D33596" s="305"/>
      <c r="AG33596" s="1954"/>
    </row>
    <row r="33598" spans="4:33" s="304" customFormat="1" ht="15.75" customHeight="1">
      <c r="D33598" s="305"/>
      <c r="AG33598" s="1954"/>
    </row>
    <row r="33600" spans="4:33" s="304" customFormat="1" ht="15.75" customHeight="1">
      <c r="D33600" s="305"/>
      <c r="AG33600" s="1954"/>
    </row>
    <row r="33602" spans="4:33" s="304" customFormat="1" ht="15.75" customHeight="1">
      <c r="D33602" s="305"/>
      <c r="AG33602" s="1954"/>
    </row>
    <row r="33604" spans="4:33" s="304" customFormat="1" ht="15.75" customHeight="1">
      <c r="D33604" s="305"/>
      <c r="AG33604" s="1954"/>
    </row>
    <row r="33606" spans="4:33" s="304" customFormat="1" ht="15.75" customHeight="1">
      <c r="D33606" s="305"/>
      <c r="AG33606" s="1954"/>
    </row>
    <row r="33608" spans="4:33" s="304" customFormat="1" ht="15.75" customHeight="1">
      <c r="D33608" s="305"/>
      <c r="AG33608" s="1954"/>
    </row>
    <row r="33610" spans="4:33" s="304" customFormat="1" ht="15.75" customHeight="1">
      <c r="D33610" s="305"/>
      <c r="AG33610" s="1954"/>
    </row>
    <row r="33612" spans="4:33" s="304" customFormat="1" ht="15.75" customHeight="1">
      <c r="D33612" s="305"/>
      <c r="AG33612" s="1954"/>
    </row>
    <row r="33614" spans="4:33" s="304" customFormat="1" ht="15.75" customHeight="1">
      <c r="D33614" s="305"/>
      <c r="AG33614" s="1954"/>
    </row>
    <row r="33616" spans="4:33" s="304" customFormat="1" ht="15.75" customHeight="1">
      <c r="D33616" s="305"/>
      <c r="AG33616" s="1954"/>
    </row>
    <row r="33618" spans="4:33" s="304" customFormat="1" ht="15.75" customHeight="1">
      <c r="D33618" s="305"/>
      <c r="AG33618" s="1954"/>
    </row>
    <row r="33620" spans="4:33" s="304" customFormat="1" ht="15.75" customHeight="1">
      <c r="D33620" s="305"/>
      <c r="AG33620" s="1954"/>
    </row>
    <row r="33622" spans="4:33" s="304" customFormat="1" ht="15.75" customHeight="1">
      <c r="D33622" s="305"/>
      <c r="AG33622" s="1954"/>
    </row>
    <row r="33624" spans="4:33" s="304" customFormat="1" ht="15.75" customHeight="1">
      <c r="D33624" s="305"/>
      <c r="AG33624" s="1954"/>
    </row>
    <row r="33626" spans="4:33" s="304" customFormat="1" ht="15.75" customHeight="1">
      <c r="D33626" s="305"/>
      <c r="AG33626" s="1954"/>
    </row>
    <row r="33628" spans="4:33" s="304" customFormat="1" ht="15.75" customHeight="1">
      <c r="D33628" s="305"/>
      <c r="AG33628" s="1954"/>
    </row>
    <row r="33630" spans="4:33" s="304" customFormat="1" ht="15.75" customHeight="1">
      <c r="D33630" s="305"/>
      <c r="AG33630" s="1954"/>
    </row>
    <row r="33632" spans="4:33" s="304" customFormat="1" ht="15.75" customHeight="1">
      <c r="D33632" s="305"/>
      <c r="AG33632" s="1954"/>
    </row>
    <row r="33634" spans="4:33" s="304" customFormat="1" ht="15.75" customHeight="1">
      <c r="D33634" s="305"/>
      <c r="AG33634" s="1954"/>
    </row>
    <row r="33636" spans="4:33" s="304" customFormat="1" ht="15.75" customHeight="1">
      <c r="D33636" s="305"/>
      <c r="AG33636" s="1954"/>
    </row>
    <row r="33638" spans="4:33" s="304" customFormat="1" ht="15.75" customHeight="1">
      <c r="D33638" s="305"/>
      <c r="AG33638" s="1954"/>
    </row>
    <row r="33640" spans="4:33" s="304" customFormat="1" ht="15.75" customHeight="1">
      <c r="D33640" s="305"/>
      <c r="AG33640" s="1954"/>
    </row>
    <row r="33642" spans="4:33" s="304" customFormat="1" ht="15.75" customHeight="1">
      <c r="D33642" s="305"/>
      <c r="AG33642" s="1954"/>
    </row>
    <row r="33644" spans="4:33" s="304" customFormat="1" ht="15.75" customHeight="1">
      <c r="D33644" s="305"/>
      <c r="AG33644" s="1954"/>
    </row>
    <row r="33646" spans="4:33" s="304" customFormat="1" ht="15.75" customHeight="1">
      <c r="D33646" s="305"/>
      <c r="AG33646" s="1954"/>
    </row>
    <row r="33648" spans="4:33" s="304" customFormat="1" ht="15.75" customHeight="1">
      <c r="D33648" s="305"/>
      <c r="AG33648" s="1954"/>
    </row>
    <row r="33650" spans="4:33" s="304" customFormat="1" ht="15.75" customHeight="1">
      <c r="D33650" s="305"/>
      <c r="AG33650" s="1954"/>
    </row>
    <row r="33652" spans="4:33" s="304" customFormat="1" ht="15.75" customHeight="1">
      <c r="D33652" s="305"/>
      <c r="AG33652" s="1954"/>
    </row>
    <row r="33654" spans="4:33" s="304" customFormat="1" ht="15.75" customHeight="1">
      <c r="D33654" s="305"/>
      <c r="AG33654" s="1954"/>
    </row>
    <row r="33656" spans="4:33" s="304" customFormat="1" ht="15.75" customHeight="1">
      <c r="D33656" s="305"/>
      <c r="AG33656" s="1954"/>
    </row>
    <row r="33658" spans="4:33" s="304" customFormat="1" ht="15.75" customHeight="1">
      <c r="D33658" s="305"/>
      <c r="AG33658" s="1954"/>
    </row>
    <row r="33660" spans="4:33" s="304" customFormat="1" ht="15.75" customHeight="1">
      <c r="D33660" s="305"/>
      <c r="AG33660" s="1954"/>
    </row>
    <row r="33662" spans="4:33" s="304" customFormat="1" ht="15.75" customHeight="1">
      <c r="D33662" s="305"/>
      <c r="AG33662" s="1954"/>
    </row>
    <row r="33664" spans="4:33" s="304" customFormat="1" ht="15.75" customHeight="1">
      <c r="D33664" s="305"/>
      <c r="AG33664" s="1954"/>
    </row>
    <row r="33666" spans="4:33" s="304" customFormat="1" ht="15.75" customHeight="1">
      <c r="D33666" s="305"/>
      <c r="AG33666" s="1954"/>
    </row>
    <row r="33668" spans="4:33" s="304" customFormat="1" ht="15.75" customHeight="1">
      <c r="D33668" s="305"/>
      <c r="AG33668" s="1954"/>
    </row>
    <row r="33670" spans="4:33" s="304" customFormat="1" ht="15.75" customHeight="1">
      <c r="D33670" s="305"/>
      <c r="AG33670" s="1954"/>
    </row>
    <row r="33672" spans="4:33" s="304" customFormat="1" ht="15.75" customHeight="1">
      <c r="D33672" s="305"/>
      <c r="AG33672" s="1954"/>
    </row>
    <row r="33674" spans="4:33" s="304" customFormat="1" ht="15.75" customHeight="1">
      <c r="D33674" s="305"/>
      <c r="AG33674" s="1954"/>
    </row>
    <row r="33676" spans="4:33" s="304" customFormat="1" ht="15.75" customHeight="1">
      <c r="D33676" s="305"/>
      <c r="AG33676" s="1954"/>
    </row>
    <row r="33678" spans="4:33" s="304" customFormat="1" ht="15.75" customHeight="1">
      <c r="D33678" s="305"/>
      <c r="AG33678" s="1954"/>
    </row>
    <row r="33680" spans="4:33" s="304" customFormat="1" ht="15.75" customHeight="1">
      <c r="D33680" s="305"/>
      <c r="AG33680" s="1954"/>
    </row>
    <row r="33682" spans="4:33" s="304" customFormat="1" ht="15.75" customHeight="1">
      <c r="D33682" s="305"/>
      <c r="AG33682" s="1954"/>
    </row>
    <row r="33684" spans="4:33" s="304" customFormat="1" ht="15.75" customHeight="1">
      <c r="D33684" s="305"/>
      <c r="AG33684" s="1954"/>
    </row>
    <row r="33686" spans="4:33" s="304" customFormat="1" ht="15.75" customHeight="1">
      <c r="D33686" s="305"/>
      <c r="AG33686" s="1954"/>
    </row>
    <row r="33688" spans="4:33" s="304" customFormat="1" ht="15.75" customHeight="1">
      <c r="D33688" s="305"/>
      <c r="AG33688" s="1954"/>
    </row>
    <row r="33690" spans="4:33" s="304" customFormat="1" ht="15.75" customHeight="1">
      <c r="D33690" s="305"/>
      <c r="AG33690" s="1954"/>
    </row>
    <row r="33692" spans="4:33" s="304" customFormat="1" ht="15.75" customHeight="1">
      <c r="D33692" s="305"/>
      <c r="AG33692" s="1954"/>
    </row>
    <row r="33694" spans="4:33" s="304" customFormat="1" ht="15.75" customHeight="1">
      <c r="D33694" s="305"/>
      <c r="AG33694" s="1954"/>
    </row>
    <row r="33696" spans="4:33" s="304" customFormat="1" ht="15.75" customHeight="1">
      <c r="D33696" s="305"/>
      <c r="AG33696" s="1954"/>
    </row>
    <row r="33698" spans="4:33" s="304" customFormat="1" ht="15.75" customHeight="1">
      <c r="D33698" s="305"/>
      <c r="AG33698" s="1954"/>
    </row>
    <row r="33700" spans="4:33" s="304" customFormat="1" ht="15.75" customHeight="1">
      <c r="D33700" s="305"/>
      <c r="AG33700" s="1954"/>
    </row>
    <row r="33702" spans="4:33" s="304" customFormat="1" ht="15.75" customHeight="1">
      <c r="D33702" s="305"/>
      <c r="AG33702" s="1954"/>
    </row>
    <row r="33704" spans="4:33" s="304" customFormat="1" ht="15.75" customHeight="1">
      <c r="D33704" s="305"/>
      <c r="AG33704" s="1954"/>
    </row>
    <row r="33706" spans="4:33" s="304" customFormat="1" ht="15.75" customHeight="1">
      <c r="D33706" s="305"/>
      <c r="AG33706" s="1954"/>
    </row>
    <row r="33708" spans="4:33" s="304" customFormat="1" ht="15.75" customHeight="1">
      <c r="D33708" s="305"/>
      <c r="AG33708" s="1954"/>
    </row>
    <row r="33710" spans="4:33" s="304" customFormat="1" ht="15.75" customHeight="1">
      <c r="D33710" s="305"/>
      <c r="AG33710" s="1954"/>
    </row>
    <row r="33712" spans="4:33" s="304" customFormat="1" ht="15.75" customHeight="1">
      <c r="D33712" s="305"/>
      <c r="AG33712" s="1954"/>
    </row>
    <row r="33714" spans="4:33" s="304" customFormat="1" ht="15.75" customHeight="1">
      <c r="D33714" s="305"/>
      <c r="AG33714" s="1954"/>
    </row>
    <row r="33716" spans="4:33" s="304" customFormat="1" ht="15.75" customHeight="1">
      <c r="D33716" s="305"/>
      <c r="AG33716" s="1954"/>
    </row>
    <row r="33718" spans="4:33" s="304" customFormat="1" ht="15.75" customHeight="1">
      <c r="D33718" s="305"/>
      <c r="AG33718" s="1954"/>
    </row>
    <row r="33720" spans="4:33" s="304" customFormat="1" ht="15.75" customHeight="1">
      <c r="D33720" s="305"/>
      <c r="AG33720" s="1954"/>
    </row>
    <row r="33722" spans="4:33" s="304" customFormat="1" ht="15.75" customHeight="1">
      <c r="D33722" s="305"/>
      <c r="AG33722" s="1954"/>
    </row>
    <row r="33724" spans="4:33" s="304" customFormat="1" ht="15.75" customHeight="1">
      <c r="D33724" s="305"/>
      <c r="AG33724" s="1954"/>
    </row>
    <row r="33726" spans="4:33" s="304" customFormat="1" ht="15.75" customHeight="1">
      <c r="D33726" s="305"/>
      <c r="AG33726" s="1954"/>
    </row>
    <row r="33728" spans="4:33" s="304" customFormat="1" ht="15.75" customHeight="1">
      <c r="D33728" s="305"/>
      <c r="AG33728" s="1954"/>
    </row>
    <row r="33730" spans="4:33" s="304" customFormat="1" ht="15.75" customHeight="1">
      <c r="D33730" s="305"/>
      <c r="AG33730" s="1954"/>
    </row>
    <row r="33732" spans="4:33" s="304" customFormat="1" ht="15.75" customHeight="1">
      <c r="D33732" s="305"/>
      <c r="AG33732" s="1954"/>
    </row>
    <row r="33734" spans="4:33" s="304" customFormat="1" ht="15.75" customHeight="1">
      <c r="D33734" s="305"/>
      <c r="AG33734" s="1954"/>
    </row>
    <row r="33736" spans="4:33" s="304" customFormat="1" ht="15.75" customHeight="1">
      <c r="D33736" s="305"/>
      <c r="AG33736" s="1954"/>
    </row>
    <row r="33738" spans="4:33" s="304" customFormat="1" ht="15.75" customHeight="1">
      <c r="D33738" s="305"/>
      <c r="AG33738" s="1954"/>
    </row>
    <row r="33740" spans="4:33" s="304" customFormat="1" ht="15.75" customHeight="1">
      <c r="D33740" s="305"/>
      <c r="AG33740" s="1954"/>
    </row>
    <row r="33742" spans="4:33" s="304" customFormat="1" ht="15.75" customHeight="1">
      <c r="D33742" s="305"/>
      <c r="AG33742" s="1954"/>
    </row>
    <row r="33744" spans="4:33" s="304" customFormat="1" ht="15.75" customHeight="1">
      <c r="D33744" s="305"/>
      <c r="AG33744" s="1954"/>
    </row>
    <row r="33746" spans="4:33" s="304" customFormat="1" ht="15.75" customHeight="1">
      <c r="D33746" s="305"/>
      <c r="AG33746" s="1954"/>
    </row>
    <row r="33748" spans="4:33" s="304" customFormat="1" ht="15.75" customHeight="1">
      <c r="D33748" s="305"/>
      <c r="AG33748" s="1954"/>
    </row>
    <row r="33750" spans="4:33" s="304" customFormat="1" ht="15.75" customHeight="1">
      <c r="D33750" s="305"/>
      <c r="AG33750" s="1954"/>
    </row>
    <row r="33752" spans="4:33" s="304" customFormat="1" ht="15.75" customHeight="1">
      <c r="D33752" s="305"/>
      <c r="AG33752" s="1954"/>
    </row>
    <row r="33754" spans="4:33" s="304" customFormat="1" ht="15.75" customHeight="1">
      <c r="D33754" s="305"/>
      <c r="AG33754" s="1954"/>
    </row>
    <row r="33756" spans="4:33" s="304" customFormat="1" ht="15.75" customHeight="1">
      <c r="D33756" s="305"/>
      <c r="AG33756" s="1954"/>
    </row>
    <row r="33758" spans="4:33" s="304" customFormat="1" ht="15.75" customHeight="1">
      <c r="D33758" s="305"/>
      <c r="AG33758" s="1954"/>
    </row>
    <row r="33760" spans="4:33" s="304" customFormat="1" ht="15.75" customHeight="1">
      <c r="D33760" s="305"/>
      <c r="AG33760" s="1954"/>
    </row>
    <row r="33762" spans="4:33" s="304" customFormat="1" ht="15.75" customHeight="1">
      <c r="D33762" s="305"/>
      <c r="AG33762" s="1954"/>
    </row>
    <row r="33764" spans="4:33" s="304" customFormat="1" ht="15.75" customHeight="1">
      <c r="D33764" s="305"/>
      <c r="AG33764" s="1954"/>
    </row>
    <row r="33766" spans="4:33" s="304" customFormat="1" ht="15.75" customHeight="1">
      <c r="D33766" s="305"/>
      <c r="AG33766" s="1954"/>
    </row>
    <row r="33768" spans="4:33" s="304" customFormat="1" ht="15.75" customHeight="1">
      <c r="D33768" s="305"/>
      <c r="AG33768" s="1954"/>
    </row>
    <row r="33770" spans="4:33" s="304" customFormat="1" ht="15.75" customHeight="1">
      <c r="D33770" s="305"/>
      <c r="AG33770" s="1954"/>
    </row>
    <row r="33772" spans="4:33" s="304" customFormat="1" ht="15.75" customHeight="1">
      <c r="D33772" s="305"/>
      <c r="AG33772" s="1954"/>
    </row>
    <row r="33774" spans="4:33" s="304" customFormat="1" ht="15.75" customHeight="1">
      <c r="D33774" s="305"/>
      <c r="AG33774" s="1954"/>
    </row>
    <row r="33776" spans="4:33" s="304" customFormat="1" ht="15.75" customHeight="1">
      <c r="D33776" s="305"/>
      <c r="AG33776" s="1954"/>
    </row>
    <row r="33778" spans="4:33" s="304" customFormat="1" ht="15.75" customHeight="1">
      <c r="D33778" s="305"/>
      <c r="AG33778" s="1954"/>
    </row>
    <row r="33780" spans="4:33" s="304" customFormat="1" ht="15.75" customHeight="1">
      <c r="D33780" s="305"/>
      <c r="AG33780" s="1954"/>
    </row>
    <row r="33782" spans="4:33" s="304" customFormat="1" ht="15.75" customHeight="1">
      <c r="D33782" s="305"/>
      <c r="AG33782" s="1954"/>
    </row>
    <row r="33784" spans="4:33" s="304" customFormat="1" ht="15.75" customHeight="1">
      <c r="D33784" s="305"/>
      <c r="AG33784" s="1954"/>
    </row>
    <row r="33786" spans="4:33" s="304" customFormat="1" ht="15.75" customHeight="1">
      <c r="D33786" s="305"/>
      <c r="AG33786" s="1954"/>
    </row>
    <row r="33788" spans="4:33" s="304" customFormat="1" ht="15.75" customHeight="1">
      <c r="D33788" s="305"/>
      <c r="AG33788" s="1954"/>
    </row>
    <row r="33790" spans="4:33" s="304" customFormat="1" ht="15.75" customHeight="1">
      <c r="D33790" s="305"/>
      <c r="AG33790" s="1954"/>
    </row>
    <row r="33792" spans="4:33" s="304" customFormat="1" ht="15.75" customHeight="1">
      <c r="D33792" s="305"/>
      <c r="AG33792" s="1954"/>
    </row>
    <row r="33794" spans="4:33" s="304" customFormat="1" ht="15.75" customHeight="1">
      <c r="D33794" s="305"/>
      <c r="AG33794" s="1954"/>
    </row>
    <row r="33796" spans="4:33" s="304" customFormat="1" ht="15.75" customHeight="1">
      <c r="D33796" s="305"/>
      <c r="AG33796" s="1954"/>
    </row>
    <row r="33798" spans="4:33" s="304" customFormat="1" ht="15.75" customHeight="1">
      <c r="D33798" s="305"/>
      <c r="AG33798" s="1954"/>
    </row>
    <row r="33800" spans="4:33" s="304" customFormat="1" ht="15.75" customHeight="1">
      <c r="D33800" s="305"/>
      <c r="AG33800" s="1954"/>
    </row>
    <row r="33802" spans="4:33" s="304" customFormat="1" ht="15.75" customHeight="1">
      <c r="D33802" s="305"/>
      <c r="AG33802" s="1954"/>
    </row>
    <row r="33804" spans="4:33" s="304" customFormat="1" ht="15.75" customHeight="1">
      <c r="D33804" s="305"/>
      <c r="AG33804" s="1954"/>
    </row>
    <row r="33806" spans="4:33" s="304" customFormat="1" ht="15.75" customHeight="1">
      <c r="D33806" s="305"/>
      <c r="AG33806" s="1954"/>
    </row>
    <row r="33808" spans="4:33" s="304" customFormat="1" ht="15.75" customHeight="1">
      <c r="D33808" s="305"/>
      <c r="AG33808" s="1954"/>
    </row>
    <row r="33810" spans="4:33" s="304" customFormat="1" ht="15.75" customHeight="1">
      <c r="D33810" s="305"/>
      <c r="AG33810" s="1954"/>
    </row>
    <row r="33812" spans="4:33" s="304" customFormat="1" ht="15.75" customHeight="1">
      <c r="D33812" s="305"/>
      <c r="AG33812" s="1954"/>
    </row>
    <row r="33814" spans="4:33" s="304" customFormat="1" ht="15.75" customHeight="1">
      <c r="D33814" s="305"/>
      <c r="AG33814" s="1954"/>
    </row>
    <row r="33816" spans="4:33" s="304" customFormat="1" ht="15.75" customHeight="1">
      <c r="D33816" s="305"/>
      <c r="AG33816" s="1954"/>
    </row>
    <row r="33818" spans="4:33" s="304" customFormat="1" ht="15.75" customHeight="1">
      <c r="D33818" s="305"/>
      <c r="AG33818" s="1954"/>
    </row>
    <row r="33820" spans="4:33" s="304" customFormat="1" ht="15.75" customHeight="1">
      <c r="D33820" s="305"/>
      <c r="AG33820" s="1954"/>
    </row>
    <row r="33822" spans="4:33" s="304" customFormat="1" ht="15.75" customHeight="1">
      <c r="D33822" s="305"/>
      <c r="AG33822" s="1954"/>
    </row>
    <row r="33824" spans="4:33" s="304" customFormat="1" ht="15.75" customHeight="1">
      <c r="D33824" s="305"/>
      <c r="AG33824" s="1954"/>
    </row>
    <row r="33826" spans="4:33" s="304" customFormat="1" ht="15.75" customHeight="1">
      <c r="D33826" s="305"/>
      <c r="AG33826" s="1954"/>
    </row>
    <row r="33828" spans="4:33" s="304" customFormat="1" ht="15.75" customHeight="1">
      <c r="D33828" s="305"/>
      <c r="AG33828" s="1954"/>
    </row>
    <row r="33830" spans="4:33" s="304" customFormat="1" ht="15.75" customHeight="1">
      <c r="D33830" s="305"/>
      <c r="AG33830" s="1954"/>
    </row>
    <row r="33832" spans="4:33" s="304" customFormat="1" ht="15.75" customHeight="1">
      <c r="D33832" s="305"/>
      <c r="AG33832" s="1954"/>
    </row>
    <row r="33834" spans="4:33" s="304" customFormat="1" ht="15.75" customHeight="1">
      <c r="D33834" s="305"/>
      <c r="AG33834" s="1954"/>
    </row>
    <row r="33836" spans="4:33" s="304" customFormat="1" ht="15.75" customHeight="1">
      <c r="D33836" s="305"/>
      <c r="AG33836" s="1954"/>
    </row>
    <row r="33838" spans="4:33" s="304" customFormat="1" ht="15.75" customHeight="1">
      <c r="D33838" s="305"/>
      <c r="AG33838" s="1954"/>
    </row>
    <row r="33840" spans="4:33" s="304" customFormat="1" ht="15.75" customHeight="1">
      <c r="D33840" s="305"/>
      <c r="AG33840" s="1954"/>
    </row>
    <row r="33842" spans="4:33" s="304" customFormat="1" ht="15.75" customHeight="1">
      <c r="D33842" s="305"/>
      <c r="AG33842" s="1954"/>
    </row>
    <row r="33844" spans="4:33" s="304" customFormat="1" ht="15.75" customHeight="1">
      <c r="D33844" s="305"/>
      <c r="AG33844" s="1954"/>
    </row>
    <row r="33846" spans="4:33" s="304" customFormat="1" ht="15.75" customHeight="1">
      <c r="D33846" s="305"/>
      <c r="AG33846" s="1954"/>
    </row>
    <row r="33848" spans="4:33" s="304" customFormat="1" ht="15.75" customHeight="1">
      <c r="D33848" s="305"/>
      <c r="AG33848" s="1954"/>
    </row>
    <row r="33850" spans="4:33" s="304" customFormat="1" ht="15.75" customHeight="1">
      <c r="D33850" s="305"/>
      <c r="AG33850" s="1954"/>
    </row>
    <row r="33852" spans="4:33" s="304" customFormat="1" ht="15.75" customHeight="1">
      <c r="D33852" s="305"/>
      <c r="AG33852" s="1954"/>
    </row>
    <row r="33854" spans="4:33" s="304" customFormat="1" ht="15.75" customHeight="1">
      <c r="D33854" s="305"/>
      <c r="AG33854" s="1954"/>
    </row>
    <row r="33856" spans="4:33" s="304" customFormat="1" ht="15.75" customHeight="1">
      <c r="D33856" s="305"/>
      <c r="AG33856" s="1954"/>
    </row>
    <row r="33858" spans="4:33" s="304" customFormat="1" ht="15.75" customHeight="1">
      <c r="D33858" s="305"/>
      <c r="AG33858" s="1954"/>
    </row>
    <row r="33860" spans="4:33" s="304" customFormat="1" ht="15.75" customHeight="1">
      <c r="D33860" s="305"/>
      <c r="AG33860" s="1954"/>
    </row>
    <row r="33862" spans="4:33" s="304" customFormat="1" ht="15.75" customHeight="1">
      <c r="D33862" s="305"/>
      <c r="AG33862" s="1954"/>
    </row>
    <row r="33864" spans="4:33" s="304" customFormat="1" ht="15.75" customHeight="1">
      <c r="D33864" s="305"/>
      <c r="AG33864" s="1954"/>
    </row>
    <row r="33866" spans="4:33" s="304" customFormat="1" ht="15.75" customHeight="1">
      <c r="D33866" s="305"/>
      <c r="AG33866" s="1954"/>
    </row>
    <row r="33868" spans="4:33" s="304" customFormat="1" ht="15.75" customHeight="1">
      <c r="D33868" s="305"/>
      <c r="AG33868" s="1954"/>
    </row>
    <row r="33870" spans="4:33" s="304" customFormat="1" ht="15.75" customHeight="1">
      <c r="D33870" s="305"/>
      <c r="AG33870" s="1954"/>
    </row>
    <row r="33872" spans="4:33" s="304" customFormat="1" ht="15.75" customHeight="1">
      <c r="D33872" s="305"/>
      <c r="AG33872" s="1954"/>
    </row>
    <row r="33874" spans="4:33" s="304" customFormat="1" ht="15.75" customHeight="1">
      <c r="D33874" s="305"/>
      <c r="AG33874" s="1954"/>
    </row>
    <row r="33876" spans="4:33" s="304" customFormat="1" ht="15.75" customHeight="1">
      <c r="D33876" s="305"/>
      <c r="AG33876" s="1954"/>
    </row>
    <row r="33878" spans="4:33" s="304" customFormat="1" ht="15.75" customHeight="1">
      <c r="D33878" s="305"/>
      <c r="AG33878" s="1954"/>
    </row>
    <row r="33880" spans="4:33" s="304" customFormat="1" ht="15.75" customHeight="1">
      <c r="D33880" s="305"/>
      <c r="AG33880" s="1954"/>
    </row>
    <row r="33882" spans="4:33" s="304" customFormat="1" ht="15.75" customHeight="1">
      <c r="D33882" s="305"/>
      <c r="AG33882" s="1954"/>
    </row>
    <row r="33884" spans="4:33" s="304" customFormat="1" ht="15.75" customHeight="1">
      <c r="D33884" s="305"/>
      <c r="AG33884" s="1954"/>
    </row>
    <row r="33886" spans="4:33" s="304" customFormat="1" ht="15.75" customHeight="1">
      <c r="D33886" s="305"/>
      <c r="AG33886" s="1954"/>
    </row>
    <row r="33888" spans="4:33" s="304" customFormat="1" ht="15.75" customHeight="1">
      <c r="D33888" s="305"/>
      <c r="AG33888" s="1954"/>
    </row>
    <row r="33890" spans="4:33" s="304" customFormat="1" ht="15.75" customHeight="1">
      <c r="D33890" s="305"/>
      <c r="AG33890" s="1954"/>
    </row>
    <row r="33892" spans="4:33" s="304" customFormat="1" ht="15.75" customHeight="1">
      <c r="D33892" s="305"/>
      <c r="AG33892" s="1954"/>
    </row>
    <row r="33894" spans="4:33" s="304" customFormat="1" ht="15.75" customHeight="1">
      <c r="D33894" s="305"/>
      <c r="AG33894" s="1954"/>
    </row>
    <row r="33896" spans="4:33" s="304" customFormat="1" ht="15.75" customHeight="1">
      <c r="D33896" s="305"/>
      <c r="AG33896" s="1954"/>
    </row>
    <row r="33898" spans="4:33" s="304" customFormat="1" ht="15.75" customHeight="1">
      <c r="D33898" s="305"/>
      <c r="AG33898" s="1954"/>
    </row>
    <row r="33900" spans="4:33" s="304" customFormat="1" ht="15.75" customHeight="1">
      <c r="D33900" s="305"/>
      <c r="AG33900" s="1954"/>
    </row>
    <row r="33902" spans="4:33" s="304" customFormat="1" ht="15.75" customHeight="1">
      <c r="D33902" s="305"/>
      <c r="AG33902" s="1954"/>
    </row>
    <row r="33904" spans="4:33" s="304" customFormat="1" ht="15.75" customHeight="1">
      <c r="D33904" s="305"/>
      <c r="AG33904" s="1954"/>
    </row>
    <row r="33906" spans="4:33" s="304" customFormat="1" ht="15.75" customHeight="1">
      <c r="D33906" s="305"/>
      <c r="AG33906" s="1954"/>
    </row>
    <row r="33908" spans="4:33" s="304" customFormat="1" ht="15.75" customHeight="1">
      <c r="D33908" s="305"/>
      <c r="AG33908" s="1954"/>
    </row>
    <row r="33910" spans="4:33" s="304" customFormat="1" ht="15.75" customHeight="1">
      <c r="D33910" s="305"/>
      <c r="AG33910" s="1954"/>
    </row>
    <row r="33912" spans="4:33" s="304" customFormat="1" ht="15.75" customHeight="1">
      <c r="D33912" s="305"/>
      <c r="AG33912" s="1954"/>
    </row>
    <row r="33914" spans="4:33" s="304" customFormat="1" ht="15.75" customHeight="1">
      <c r="D33914" s="305"/>
      <c r="AG33914" s="1954"/>
    </row>
    <row r="33916" spans="4:33" s="304" customFormat="1" ht="15.75" customHeight="1">
      <c r="D33916" s="305"/>
      <c r="AG33916" s="1954"/>
    </row>
    <row r="33918" spans="4:33" s="304" customFormat="1" ht="15.75" customHeight="1">
      <c r="D33918" s="305"/>
      <c r="AG33918" s="1954"/>
    </row>
    <row r="33920" spans="4:33" s="304" customFormat="1" ht="15.75" customHeight="1">
      <c r="D33920" s="305"/>
      <c r="AG33920" s="1954"/>
    </row>
    <row r="33922" spans="4:33" s="304" customFormat="1" ht="15.75" customHeight="1">
      <c r="D33922" s="305"/>
      <c r="AG33922" s="1954"/>
    </row>
    <row r="33924" spans="4:33" s="304" customFormat="1" ht="15.75" customHeight="1">
      <c r="D33924" s="305"/>
      <c r="AG33924" s="1954"/>
    </row>
    <row r="33926" spans="4:33" s="304" customFormat="1" ht="15.75" customHeight="1">
      <c r="D33926" s="305"/>
      <c r="AG33926" s="1954"/>
    </row>
    <row r="33928" spans="4:33" s="304" customFormat="1" ht="15.75" customHeight="1">
      <c r="D33928" s="305"/>
      <c r="AG33928" s="1954"/>
    </row>
    <row r="33930" spans="4:33" s="304" customFormat="1" ht="15.75" customHeight="1">
      <c r="D33930" s="305"/>
      <c r="AG33930" s="1954"/>
    </row>
    <row r="33932" spans="4:33" s="304" customFormat="1" ht="15.75" customHeight="1">
      <c r="D33932" s="305"/>
      <c r="AG33932" s="1954"/>
    </row>
    <row r="33934" spans="4:33" s="304" customFormat="1" ht="15.75" customHeight="1">
      <c r="D33934" s="305"/>
      <c r="AG33934" s="1954"/>
    </row>
    <row r="33936" spans="4:33" s="304" customFormat="1" ht="15.75" customHeight="1">
      <c r="D33936" s="305"/>
      <c r="AG33936" s="1954"/>
    </row>
    <row r="33938" spans="4:33" s="304" customFormat="1" ht="15.75" customHeight="1">
      <c r="D33938" s="305"/>
      <c r="AG33938" s="1954"/>
    </row>
    <row r="33940" spans="4:33" s="304" customFormat="1" ht="15.75" customHeight="1">
      <c r="D33940" s="305"/>
      <c r="AG33940" s="1954"/>
    </row>
    <row r="33942" spans="4:33" s="304" customFormat="1" ht="15.75" customHeight="1">
      <c r="D33942" s="305"/>
      <c r="AG33942" s="1954"/>
    </row>
    <row r="33944" spans="4:33" s="304" customFormat="1" ht="15.75" customHeight="1">
      <c r="D33944" s="305"/>
      <c r="AG33944" s="1954"/>
    </row>
    <row r="33946" spans="4:33" s="304" customFormat="1" ht="15.75" customHeight="1">
      <c r="D33946" s="305"/>
      <c r="AG33946" s="1954"/>
    </row>
    <row r="33948" spans="4:33" s="304" customFormat="1" ht="15.75" customHeight="1">
      <c r="D33948" s="305"/>
      <c r="AG33948" s="1954"/>
    </row>
    <row r="33950" spans="4:33" s="304" customFormat="1" ht="15.75" customHeight="1">
      <c r="D33950" s="305"/>
      <c r="AG33950" s="1954"/>
    </row>
    <row r="33952" spans="4:33" s="304" customFormat="1" ht="15.75" customHeight="1">
      <c r="D33952" s="305"/>
      <c r="AG33952" s="1954"/>
    </row>
    <row r="33954" spans="4:33" s="304" customFormat="1" ht="15.75" customHeight="1">
      <c r="D33954" s="305"/>
      <c r="AG33954" s="1954"/>
    </row>
    <row r="33956" spans="4:33" s="304" customFormat="1" ht="15.75" customHeight="1">
      <c r="D33956" s="305"/>
      <c r="AG33956" s="1954"/>
    </row>
    <row r="33958" spans="4:33" s="304" customFormat="1" ht="15.75" customHeight="1">
      <c r="D33958" s="305"/>
      <c r="AG33958" s="1954"/>
    </row>
    <row r="33960" spans="4:33" s="304" customFormat="1" ht="15.75" customHeight="1">
      <c r="D33960" s="305"/>
      <c r="AG33960" s="1954"/>
    </row>
    <row r="33962" spans="4:33" s="304" customFormat="1" ht="15.75" customHeight="1">
      <c r="D33962" s="305"/>
      <c r="AG33962" s="1954"/>
    </row>
    <row r="33964" spans="4:33" s="304" customFormat="1" ht="15.75" customHeight="1">
      <c r="D33964" s="305"/>
      <c r="AG33964" s="1954"/>
    </row>
    <row r="33966" spans="4:33" s="304" customFormat="1" ht="15.75" customHeight="1">
      <c r="D33966" s="305"/>
      <c r="AG33966" s="1954"/>
    </row>
    <row r="33968" spans="4:33" s="304" customFormat="1" ht="15.75" customHeight="1">
      <c r="D33968" s="305"/>
      <c r="AG33968" s="1954"/>
    </row>
    <row r="33970" spans="4:33" s="304" customFormat="1" ht="15.75" customHeight="1">
      <c r="D33970" s="305"/>
      <c r="AG33970" s="1954"/>
    </row>
    <row r="33972" spans="4:33" s="304" customFormat="1" ht="15.75" customHeight="1">
      <c r="D33972" s="305"/>
      <c r="AG33972" s="1954"/>
    </row>
    <row r="33974" spans="4:33" s="304" customFormat="1" ht="15.75" customHeight="1">
      <c r="D33974" s="305"/>
      <c r="AG33974" s="1954"/>
    </row>
    <row r="33976" spans="4:33" s="304" customFormat="1" ht="15.75" customHeight="1">
      <c r="D33976" s="305"/>
      <c r="AG33976" s="1954"/>
    </row>
    <row r="33978" spans="4:33" s="304" customFormat="1" ht="15.75" customHeight="1">
      <c r="D33978" s="305"/>
      <c r="AG33978" s="1954"/>
    </row>
    <row r="33980" spans="4:33" s="304" customFormat="1" ht="15.75" customHeight="1">
      <c r="D33980" s="305"/>
      <c r="AG33980" s="1954"/>
    </row>
    <row r="33982" spans="4:33" s="304" customFormat="1" ht="15.75" customHeight="1">
      <c r="D33982" s="305"/>
      <c r="AG33982" s="1954"/>
    </row>
    <row r="33984" spans="4:33" s="304" customFormat="1" ht="15.75" customHeight="1">
      <c r="D33984" s="305"/>
      <c r="AG33984" s="1954"/>
    </row>
    <row r="33986" spans="4:33" s="304" customFormat="1" ht="15.75" customHeight="1">
      <c r="D33986" s="305"/>
      <c r="AG33986" s="1954"/>
    </row>
    <row r="33988" spans="4:33" s="304" customFormat="1" ht="15.75" customHeight="1">
      <c r="D33988" s="305"/>
      <c r="AG33988" s="1954"/>
    </row>
    <row r="33990" spans="4:33" s="304" customFormat="1" ht="15.75" customHeight="1">
      <c r="D33990" s="305"/>
      <c r="AG33990" s="1954"/>
    </row>
    <row r="33992" spans="4:33" s="304" customFormat="1" ht="15.75" customHeight="1">
      <c r="D33992" s="305"/>
      <c r="AG33992" s="1954"/>
    </row>
    <row r="33994" spans="4:33" s="304" customFormat="1" ht="15.75" customHeight="1">
      <c r="D33994" s="305"/>
      <c r="AG33994" s="1954"/>
    </row>
    <row r="33996" spans="4:33" s="304" customFormat="1" ht="15.75" customHeight="1">
      <c r="D33996" s="305"/>
      <c r="AG33996" s="1954"/>
    </row>
    <row r="33998" spans="4:33" s="304" customFormat="1" ht="15.75" customHeight="1">
      <c r="D33998" s="305"/>
      <c r="AG33998" s="1954"/>
    </row>
    <row r="34000" spans="4:33" s="304" customFormat="1" ht="15.75" customHeight="1">
      <c r="D34000" s="305"/>
      <c r="AG34000" s="1954"/>
    </row>
    <row r="34002" spans="4:33" s="304" customFormat="1" ht="15.75" customHeight="1">
      <c r="D34002" s="305"/>
      <c r="AG34002" s="1954"/>
    </row>
    <row r="34004" spans="4:33" s="304" customFormat="1" ht="15.75" customHeight="1">
      <c r="D34004" s="305"/>
      <c r="AG34004" s="1954"/>
    </row>
    <row r="34006" spans="4:33" s="304" customFormat="1" ht="15.75" customHeight="1">
      <c r="D34006" s="305"/>
      <c r="AG34006" s="1954"/>
    </row>
    <row r="34008" spans="4:33" s="304" customFormat="1" ht="15.75" customHeight="1">
      <c r="D34008" s="305"/>
      <c r="AG34008" s="1954"/>
    </row>
    <row r="34010" spans="4:33" s="304" customFormat="1" ht="15.75" customHeight="1">
      <c r="D34010" s="305"/>
      <c r="AG34010" s="1954"/>
    </row>
    <row r="34012" spans="4:33" s="304" customFormat="1" ht="15.75" customHeight="1">
      <c r="D34012" s="305"/>
      <c r="AG34012" s="1954"/>
    </row>
    <row r="34014" spans="4:33" s="304" customFormat="1" ht="15.75" customHeight="1">
      <c r="D34014" s="305"/>
      <c r="AG34014" s="1954"/>
    </row>
    <row r="34016" spans="4:33" s="304" customFormat="1" ht="15.75" customHeight="1">
      <c r="D34016" s="305"/>
      <c r="AG34016" s="1954"/>
    </row>
    <row r="34018" spans="4:33" s="304" customFormat="1" ht="15.75" customHeight="1">
      <c r="D34018" s="305"/>
      <c r="AG34018" s="1954"/>
    </row>
    <row r="34020" spans="4:33" s="304" customFormat="1" ht="15.75" customHeight="1">
      <c r="D34020" s="305"/>
      <c r="AG34020" s="1954"/>
    </row>
    <row r="34022" spans="4:33" s="304" customFormat="1" ht="15.75" customHeight="1">
      <c r="D34022" s="305"/>
      <c r="AG34022" s="1954"/>
    </row>
    <row r="34024" spans="4:33" s="304" customFormat="1" ht="15.75" customHeight="1">
      <c r="D34024" s="305"/>
      <c r="AG34024" s="1954"/>
    </row>
    <row r="34026" spans="4:33" s="304" customFormat="1" ht="15.75" customHeight="1">
      <c r="D34026" s="305"/>
      <c r="AG34026" s="1954"/>
    </row>
    <row r="34028" spans="4:33" s="304" customFormat="1" ht="15.75" customHeight="1">
      <c r="D34028" s="305"/>
      <c r="AG34028" s="1954"/>
    </row>
    <row r="34030" spans="4:33" s="304" customFormat="1" ht="15.75" customHeight="1">
      <c r="D34030" s="305"/>
      <c r="AG34030" s="1954"/>
    </row>
    <row r="34032" spans="4:33" s="304" customFormat="1" ht="15.75" customHeight="1">
      <c r="D34032" s="305"/>
      <c r="AG34032" s="1954"/>
    </row>
    <row r="34034" spans="4:33" s="304" customFormat="1" ht="15.75" customHeight="1">
      <c r="D34034" s="305"/>
      <c r="AG34034" s="1954"/>
    </row>
    <row r="34036" spans="4:33" s="304" customFormat="1" ht="15.75" customHeight="1">
      <c r="D34036" s="305"/>
      <c r="AG34036" s="1954"/>
    </row>
    <row r="34038" spans="4:33" s="304" customFormat="1" ht="15.75" customHeight="1">
      <c r="D34038" s="305"/>
      <c r="AG34038" s="1954"/>
    </row>
    <row r="34040" spans="4:33" s="304" customFormat="1" ht="15.75" customHeight="1">
      <c r="D34040" s="305"/>
      <c r="AG34040" s="1954"/>
    </row>
    <row r="34042" spans="4:33" s="304" customFormat="1" ht="15.75" customHeight="1">
      <c r="D34042" s="305"/>
      <c r="AG34042" s="1954"/>
    </row>
    <row r="34044" spans="4:33" s="304" customFormat="1" ht="15.75" customHeight="1">
      <c r="D34044" s="305"/>
      <c r="AG34044" s="1954"/>
    </row>
    <row r="34046" spans="4:33" s="304" customFormat="1" ht="15.75" customHeight="1">
      <c r="D34046" s="305"/>
      <c r="AG34046" s="1954"/>
    </row>
    <row r="34048" spans="4:33" s="304" customFormat="1" ht="15.75" customHeight="1">
      <c r="D34048" s="305"/>
      <c r="AG34048" s="1954"/>
    </row>
    <row r="34050" spans="4:33" s="304" customFormat="1" ht="15.75" customHeight="1">
      <c r="D34050" s="305"/>
      <c r="AG34050" s="1954"/>
    </row>
    <row r="34052" spans="4:33" s="304" customFormat="1" ht="15.75" customHeight="1">
      <c r="D34052" s="305"/>
      <c r="AG34052" s="1954"/>
    </row>
    <row r="34054" spans="4:33" s="304" customFormat="1" ht="15.75" customHeight="1">
      <c r="D34054" s="305"/>
      <c r="AG34054" s="1954"/>
    </row>
    <row r="34056" spans="4:33" s="304" customFormat="1" ht="15.75" customHeight="1">
      <c r="D34056" s="305"/>
      <c r="AG34056" s="1954"/>
    </row>
    <row r="34058" spans="4:33" s="304" customFormat="1" ht="15.75" customHeight="1">
      <c r="D34058" s="305"/>
      <c r="AG34058" s="1954"/>
    </row>
    <row r="34060" spans="4:33" s="304" customFormat="1" ht="15.75" customHeight="1">
      <c r="D34060" s="305"/>
      <c r="AG34060" s="1954"/>
    </row>
    <row r="34062" spans="4:33" s="304" customFormat="1" ht="15.75" customHeight="1">
      <c r="D34062" s="305"/>
      <c r="AG34062" s="1954"/>
    </row>
    <row r="34064" spans="4:33" s="304" customFormat="1" ht="15.75" customHeight="1">
      <c r="D34064" s="305"/>
      <c r="AG34064" s="1954"/>
    </row>
    <row r="34066" spans="4:33" s="304" customFormat="1" ht="15.75" customHeight="1">
      <c r="D34066" s="305"/>
      <c r="AG34066" s="1954"/>
    </row>
    <row r="34068" spans="4:33" s="304" customFormat="1" ht="15.75" customHeight="1">
      <c r="D34068" s="305"/>
      <c r="AG34068" s="1954"/>
    </row>
    <row r="34070" spans="4:33" s="304" customFormat="1" ht="15.75" customHeight="1">
      <c r="D34070" s="305"/>
      <c r="AG34070" s="1954"/>
    </row>
    <row r="34072" spans="4:33" s="304" customFormat="1" ht="15.75" customHeight="1">
      <c r="D34072" s="305"/>
      <c r="AG34072" s="1954"/>
    </row>
    <row r="34074" spans="4:33" s="304" customFormat="1" ht="15.75" customHeight="1">
      <c r="D34074" s="305"/>
      <c r="AG34074" s="1954"/>
    </row>
    <row r="34076" spans="4:33" s="304" customFormat="1" ht="15.75" customHeight="1">
      <c r="D34076" s="305"/>
      <c r="AG34076" s="1954"/>
    </row>
    <row r="34078" spans="4:33" s="304" customFormat="1" ht="15.75" customHeight="1">
      <c r="D34078" s="305"/>
      <c r="AG34078" s="1954"/>
    </row>
    <row r="34080" spans="4:33" s="304" customFormat="1" ht="15.75" customHeight="1">
      <c r="D34080" s="305"/>
      <c r="AG34080" s="1954"/>
    </row>
    <row r="34082" spans="4:33" s="304" customFormat="1" ht="15.75" customHeight="1">
      <c r="D34082" s="305"/>
      <c r="AG34082" s="1954"/>
    </row>
    <row r="34084" spans="4:33" s="304" customFormat="1" ht="15.75" customHeight="1">
      <c r="D34084" s="305"/>
      <c r="AG34084" s="1954"/>
    </row>
    <row r="34086" spans="4:33" s="304" customFormat="1" ht="15.75" customHeight="1">
      <c r="D34086" s="305"/>
      <c r="AG34086" s="1954"/>
    </row>
    <row r="34088" spans="4:33" s="304" customFormat="1" ht="15.75" customHeight="1">
      <c r="D34088" s="305"/>
      <c r="AG34088" s="1954"/>
    </row>
    <row r="34090" spans="4:33" s="304" customFormat="1" ht="15.75" customHeight="1">
      <c r="D34090" s="305"/>
      <c r="AG34090" s="1954"/>
    </row>
    <row r="34092" spans="4:33" s="304" customFormat="1" ht="15.75" customHeight="1">
      <c r="D34092" s="305"/>
      <c r="AG34092" s="1954"/>
    </row>
    <row r="34094" spans="4:33" s="304" customFormat="1" ht="15.75" customHeight="1">
      <c r="D34094" s="305"/>
      <c r="AG34094" s="1954"/>
    </row>
    <row r="34096" spans="4:33" s="304" customFormat="1" ht="15.75" customHeight="1">
      <c r="D34096" s="305"/>
      <c r="AG34096" s="1954"/>
    </row>
    <row r="34098" spans="4:33" s="304" customFormat="1" ht="15.75" customHeight="1">
      <c r="D34098" s="305"/>
      <c r="AG34098" s="1954"/>
    </row>
    <row r="34100" spans="4:33" s="304" customFormat="1" ht="15.75" customHeight="1">
      <c r="D34100" s="305"/>
      <c r="AG34100" s="1954"/>
    </row>
    <row r="34102" spans="4:33" s="304" customFormat="1" ht="15.75" customHeight="1">
      <c r="D34102" s="305"/>
      <c r="AG34102" s="1954"/>
    </row>
    <row r="34104" spans="4:33" s="304" customFormat="1" ht="15.75" customHeight="1">
      <c r="D34104" s="305"/>
      <c r="AG34104" s="1954"/>
    </row>
    <row r="34106" spans="4:33" s="304" customFormat="1" ht="15.75" customHeight="1">
      <c r="D34106" s="305"/>
      <c r="AG34106" s="1954"/>
    </row>
    <row r="34108" spans="4:33" s="304" customFormat="1" ht="15.75" customHeight="1">
      <c r="D34108" s="305"/>
      <c r="AG34108" s="1954"/>
    </row>
    <row r="34110" spans="4:33" s="304" customFormat="1" ht="15.75" customHeight="1">
      <c r="D34110" s="305"/>
      <c r="AG34110" s="1954"/>
    </row>
    <row r="34112" spans="4:33" s="304" customFormat="1" ht="15.75" customHeight="1">
      <c r="D34112" s="305"/>
      <c r="AG34112" s="1954"/>
    </row>
    <row r="34114" spans="4:33" s="304" customFormat="1" ht="15.75" customHeight="1">
      <c r="D34114" s="305"/>
      <c r="AG34114" s="1954"/>
    </row>
    <row r="34116" spans="4:33" s="304" customFormat="1" ht="15.75" customHeight="1">
      <c r="D34116" s="305"/>
      <c r="AG34116" s="1954"/>
    </row>
    <row r="34118" spans="4:33" s="304" customFormat="1" ht="15.75" customHeight="1">
      <c r="D34118" s="305"/>
      <c r="AG34118" s="1954"/>
    </row>
    <row r="34120" spans="4:33" s="304" customFormat="1" ht="15.75" customHeight="1">
      <c r="D34120" s="305"/>
      <c r="AG34120" s="1954"/>
    </row>
    <row r="34122" spans="4:33" s="304" customFormat="1" ht="15.75" customHeight="1">
      <c r="D34122" s="305"/>
      <c r="AG34122" s="1954"/>
    </row>
    <row r="34124" spans="4:33" s="304" customFormat="1" ht="15.75" customHeight="1">
      <c r="D34124" s="305"/>
      <c r="AG34124" s="1954"/>
    </row>
    <row r="34126" spans="4:33" s="304" customFormat="1" ht="15.75" customHeight="1">
      <c r="D34126" s="305"/>
      <c r="AG34126" s="1954"/>
    </row>
    <row r="34128" spans="4:33" s="304" customFormat="1" ht="15.75" customHeight="1">
      <c r="D34128" s="305"/>
      <c r="AG34128" s="1954"/>
    </row>
    <row r="34130" spans="4:33" s="304" customFormat="1" ht="15.75" customHeight="1">
      <c r="D34130" s="305"/>
      <c r="AG34130" s="1954"/>
    </row>
    <row r="34132" spans="4:33" s="304" customFormat="1" ht="15.75" customHeight="1">
      <c r="D34132" s="305"/>
      <c r="AG34132" s="1954"/>
    </row>
    <row r="34134" spans="4:33" s="304" customFormat="1" ht="15.75" customHeight="1">
      <c r="D34134" s="305"/>
      <c r="AG34134" s="1954"/>
    </row>
    <row r="34136" spans="4:33" s="304" customFormat="1" ht="15.75" customHeight="1">
      <c r="D34136" s="305"/>
      <c r="AG34136" s="1954"/>
    </row>
    <row r="34138" spans="4:33" s="304" customFormat="1" ht="15.75" customHeight="1">
      <c r="D34138" s="305"/>
      <c r="AG34138" s="1954"/>
    </row>
    <row r="34140" spans="4:33" s="304" customFormat="1" ht="15.75" customHeight="1">
      <c r="D34140" s="305"/>
      <c r="AG34140" s="1954"/>
    </row>
    <row r="34142" spans="4:33" s="304" customFormat="1" ht="15.75" customHeight="1">
      <c r="D34142" s="305"/>
      <c r="AG34142" s="1954"/>
    </row>
    <row r="34144" spans="4:33" s="304" customFormat="1" ht="15.75" customHeight="1">
      <c r="D34144" s="305"/>
      <c r="AG34144" s="1954"/>
    </row>
    <row r="34146" spans="4:33" s="304" customFormat="1" ht="15.75" customHeight="1">
      <c r="D34146" s="305"/>
      <c r="AG34146" s="1954"/>
    </row>
    <row r="34148" spans="4:33" s="304" customFormat="1" ht="15.75" customHeight="1">
      <c r="D34148" s="305"/>
      <c r="AG34148" s="1954"/>
    </row>
    <row r="34150" spans="4:33" s="304" customFormat="1" ht="15.75" customHeight="1">
      <c r="D34150" s="305"/>
      <c r="AG34150" s="1954"/>
    </row>
    <row r="34152" spans="4:33" s="304" customFormat="1" ht="15.75" customHeight="1">
      <c r="D34152" s="305"/>
      <c r="AG34152" s="1954"/>
    </row>
    <row r="34154" spans="4:33" s="304" customFormat="1" ht="15.75" customHeight="1">
      <c r="D34154" s="305"/>
      <c r="AG34154" s="1954"/>
    </row>
    <row r="34156" spans="4:33" s="304" customFormat="1" ht="15.75" customHeight="1">
      <c r="D34156" s="305"/>
      <c r="AG34156" s="1954"/>
    </row>
    <row r="34158" spans="4:33" s="304" customFormat="1" ht="15.75" customHeight="1">
      <c r="D34158" s="305"/>
      <c r="AG34158" s="1954"/>
    </row>
    <row r="34160" spans="4:33" s="304" customFormat="1" ht="15.75" customHeight="1">
      <c r="D34160" s="305"/>
      <c r="AG34160" s="1954"/>
    </row>
    <row r="34162" spans="4:33" s="304" customFormat="1" ht="15.75" customHeight="1">
      <c r="D34162" s="305"/>
      <c r="AG34162" s="1954"/>
    </row>
    <row r="34164" spans="4:33" s="304" customFormat="1" ht="15.75" customHeight="1">
      <c r="D34164" s="305"/>
      <c r="AG34164" s="1954"/>
    </row>
    <row r="34166" spans="4:33" s="304" customFormat="1" ht="15.75" customHeight="1">
      <c r="D34166" s="305"/>
      <c r="AG34166" s="1954"/>
    </row>
    <row r="34168" spans="4:33" s="304" customFormat="1" ht="15.75" customHeight="1">
      <c r="D34168" s="305"/>
      <c r="AG34168" s="1954"/>
    </row>
    <row r="34170" spans="4:33" s="304" customFormat="1" ht="15.75" customHeight="1">
      <c r="D34170" s="305"/>
      <c r="AG34170" s="1954"/>
    </row>
    <row r="34172" spans="4:33" s="304" customFormat="1" ht="15.75" customHeight="1">
      <c r="D34172" s="305"/>
      <c r="AG34172" s="1954"/>
    </row>
    <row r="34174" spans="4:33" s="304" customFormat="1" ht="15.75" customHeight="1">
      <c r="D34174" s="305"/>
      <c r="AG34174" s="1954"/>
    </row>
    <row r="34176" spans="4:33" s="304" customFormat="1" ht="15.75" customHeight="1">
      <c r="D34176" s="305"/>
      <c r="AG34176" s="1954"/>
    </row>
    <row r="34178" spans="4:33" s="304" customFormat="1" ht="15.75" customHeight="1">
      <c r="D34178" s="305"/>
      <c r="AG34178" s="1954"/>
    </row>
    <row r="34180" spans="4:33" s="304" customFormat="1" ht="15.75" customHeight="1">
      <c r="D34180" s="305"/>
      <c r="AG34180" s="1954"/>
    </row>
    <row r="34182" spans="4:33" s="304" customFormat="1" ht="15.75" customHeight="1">
      <c r="D34182" s="305"/>
      <c r="AG34182" s="1954"/>
    </row>
    <row r="34184" spans="4:33" s="304" customFormat="1" ht="15.75" customHeight="1">
      <c r="D34184" s="305"/>
      <c r="AG34184" s="1954"/>
    </row>
    <row r="34186" spans="4:33" s="304" customFormat="1" ht="15.75" customHeight="1">
      <c r="D34186" s="305"/>
      <c r="AG34186" s="1954"/>
    </row>
    <row r="34188" spans="4:33" s="304" customFormat="1" ht="15.75" customHeight="1">
      <c r="D34188" s="305"/>
      <c r="AG34188" s="1954"/>
    </row>
    <row r="34190" spans="4:33" s="304" customFormat="1" ht="15.75" customHeight="1">
      <c r="D34190" s="305"/>
      <c r="AG34190" s="1954"/>
    </row>
    <row r="34192" spans="4:33" s="304" customFormat="1" ht="15.75" customHeight="1">
      <c r="D34192" s="305"/>
      <c r="AG34192" s="1954"/>
    </row>
    <row r="34194" spans="4:33" s="304" customFormat="1" ht="15.75" customHeight="1">
      <c r="D34194" s="305"/>
      <c r="AG34194" s="1954"/>
    </row>
    <row r="34196" spans="4:33" s="304" customFormat="1" ht="15.75" customHeight="1">
      <c r="D34196" s="305"/>
      <c r="AG34196" s="1954"/>
    </row>
    <row r="34198" spans="4:33" s="304" customFormat="1" ht="15.75" customHeight="1">
      <c r="D34198" s="305"/>
      <c r="AG34198" s="1954"/>
    </row>
    <row r="34200" spans="4:33" s="304" customFormat="1" ht="15.75" customHeight="1">
      <c r="D34200" s="305"/>
      <c r="AG34200" s="1954"/>
    </row>
    <row r="34202" spans="4:33" s="304" customFormat="1" ht="15.75" customHeight="1">
      <c r="D34202" s="305"/>
      <c r="AG34202" s="1954"/>
    </row>
    <row r="34204" spans="4:33" s="304" customFormat="1" ht="15.75" customHeight="1">
      <c r="D34204" s="305"/>
      <c r="AG34204" s="1954"/>
    </row>
    <row r="34206" spans="4:33" s="304" customFormat="1" ht="15.75" customHeight="1">
      <c r="D34206" s="305"/>
      <c r="AG34206" s="1954"/>
    </row>
    <row r="34208" spans="4:33" s="304" customFormat="1" ht="15.75" customHeight="1">
      <c r="D34208" s="305"/>
      <c r="AG34208" s="1954"/>
    </row>
    <row r="34210" spans="4:33" s="304" customFormat="1" ht="15.75" customHeight="1">
      <c r="D34210" s="305"/>
      <c r="AG34210" s="1954"/>
    </row>
    <row r="34212" spans="4:33" s="304" customFormat="1" ht="15.75" customHeight="1">
      <c r="D34212" s="305"/>
      <c r="AG34212" s="1954"/>
    </row>
    <row r="34214" spans="4:33" s="304" customFormat="1" ht="15.75" customHeight="1">
      <c r="D34214" s="305"/>
      <c r="AG34214" s="1954"/>
    </row>
    <row r="34216" spans="4:33" s="304" customFormat="1" ht="15.75" customHeight="1">
      <c r="D34216" s="305"/>
      <c r="AG34216" s="1954"/>
    </row>
    <row r="34218" spans="4:33" s="304" customFormat="1" ht="15.75" customHeight="1">
      <c r="D34218" s="305"/>
      <c r="AG34218" s="1954"/>
    </row>
    <row r="34220" spans="4:33" s="304" customFormat="1" ht="15.75" customHeight="1">
      <c r="D34220" s="305"/>
      <c r="AG34220" s="1954"/>
    </row>
    <row r="34222" spans="4:33" s="304" customFormat="1" ht="15.75" customHeight="1">
      <c r="D34222" s="305"/>
      <c r="AG34222" s="1954"/>
    </row>
    <row r="34224" spans="4:33" s="304" customFormat="1" ht="15.75" customHeight="1">
      <c r="D34224" s="305"/>
      <c r="AG34224" s="1954"/>
    </row>
    <row r="34226" spans="4:33" s="304" customFormat="1" ht="15.75" customHeight="1">
      <c r="D34226" s="305"/>
      <c r="AG34226" s="1954"/>
    </row>
    <row r="34228" spans="4:33" s="304" customFormat="1" ht="15.75" customHeight="1">
      <c r="D34228" s="305"/>
      <c r="AG34228" s="1954"/>
    </row>
    <row r="34230" spans="4:33" s="304" customFormat="1" ht="15.75" customHeight="1">
      <c r="D34230" s="305"/>
      <c r="AG34230" s="1954"/>
    </row>
    <row r="34232" spans="4:33" s="304" customFormat="1" ht="15.75" customHeight="1">
      <c r="D34232" s="305"/>
      <c r="AG34232" s="1954"/>
    </row>
    <row r="34234" spans="4:33" s="304" customFormat="1" ht="15.75" customHeight="1">
      <c r="D34234" s="305"/>
      <c r="AG34234" s="1954"/>
    </row>
    <row r="34236" spans="4:33" s="304" customFormat="1" ht="15.75" customHeight="1">
      <c r="D34236" s="305"/>
      <c r="AG34236" s="1954"/>
    </row>
    <row r="34238" spans="4:33" s="304" customFormat="1" ht="15.75" customHeight="1">
      <c r="D34238" s="305"/>
      <c r="AG34238" s="1954"/>
    </row>
    <row r="34240" spans="4:33" s="304" customFormat="1" ht="15.75" customHeight="1">
      <c r="D34240" s="305"/>
      <c r="AG34240" s="1954"/>
    </row>
    <row r="34242" spans="4:33" s="304" customFormat="1" ht="15.75" customHeight="1">
      <c r="D34242" s="305"/>
      <c r="AG34242" s="1954"/>
    </row>
    <row r="34244" spans="4:33" s="304" customFormat="1" ht="15.75" customHeight="1">
      <c r="D34244" s="305"/>
      <c r="AG34244" s="1954"/>
    </row>
    <row r="34246" spans="4:33" s="304" customFormat="1" ht="15.75" customHeight="1">
      <c r="D34246" s="305"/>
      <c r="AG34246" s="1954"/>
    </row>
    <row r="34248" spans="4:33" s="304" customFormat="1" ht="15.75" customHeight="1">
      <c r="D34248" s="305"/>
      <c r="AG34248" s="1954"/>
    </row>
    <row r="34250" spans="4:33" s="304" customFormat="1" ht="15.75" customHeight="1">
      <c r="D34250" s="305"/>
      <c r="AG34250" s="1954"/>
    </row>
    <row r="34252" spans="4:33" s="304" customFormat="1" ht="15.75" customHeight="1">
      <c r="D34252" s="305"/>
      <c r="AG34252" s="1954"/>
    </row>
    <row r="34254" spans="4:33" s="304" customFormat="1" ht="15.75" customHeight="1">
      <c r="D34254" s="305"/>
      <c r="AG34254" s="1954"/>
    </row>
    <row r="34256" spans="4:33" s="304" customFormat="1" ht="15.75" customHeight="1">
      <c r="D34256" s="305"/>
      <c r="AG34256" s="1954"/>
    </row>
    <row r="34258" spans="4:33" s="304" customFormat="1" ht="15.75" customHeight="1">
      <c r="D34258" s="305"/>
      <c r="AG34258" s="1954"/>
    </row>
    <row r="34260" spans="4:33" s="304" customFormat="1" ht="15.75" customHeight="1">
      <c r="D34260" s="305"/>
      <c r="AG34260" s="1954"/>
    </row>
    <row r="34262" spans="4:33" s="304" customFormat="1" ht="15.75" customHeight="1">
      <c r="D34262" s="305"/>
      <c r="AG34262" s="1954"/>
    </row>
    <row r="34264" spans="4:33" s="304" customFormat="1" ht="15.75" customHeight="1">
      <c r="D34264" s="305"/>
      <c r="AG34264" s="1954"/>
    </row>
    <row r="34266" spans="4:33" s="304" customFormat="1" ht="15.75" customHeight="1">
      <c r="D34266" s="305"/>
      <c r="AG34266" s="1954"/>
    </row>
    <row r="34268" spans="4:33" s="304" customFormat="1" ht="15.75" customHeight="1">
      <c r="D34268" s="305"/>
      <c r="AG34268" s="1954"/>
    </row>
    <row r="34270" spans="4:33" s="304" customFormat="1" ht="15.75" customHeight="1">
      <c r="D34270" s="305"/>
      <c r="AG34270" s="1954"/>
    </row>
    <row r="34272" spans="4:33" s="304" customFormat="1" ht="15.75" customHeight="1">
      <c r="D34272" s="305"/>
      <c r="AG34272" s="1954"/>
    </row>
    <row r="34274" spans="4:33" s="304" customFormat="1" ht="15.75" customHeight="1">
      <c r="D34274" s="305"/>
      <c r="AG34274" s="1954"/>
    </row>
    <row r="34276" spans="4:33" s="304" customFormat="1" ht="15.75" customHeight="1">
      <c r="D34276" s="305"/>
      <c r="AG34276" s="1954"/>
    </row>
    <row r="34278" spans="4:33" s="304" customFormat="1" ht="15.75" customHeight="1">
      <c r="D34278" s="305"/>
      <c r="AG34278" s="1954"/>
    </row>
    <row r="34280" spans="4:33" s="304" customFormat="1" ht="15.75" customHeight="1">
      <c r="D34280" s="305"/>
      <c r="AG34280" s="1954"/>
    </row>
    <row r="34282" spans="4:33" s="304" customFormat="1" ht="15.75" customHeight="1">
      <c r="D34282" s="305"/>
      <c r="AG34282" s="1954"/>
    </row>
    <row r="34284" spans="4:33" s="304" customFormat="1" ht="15.75" customHeight="1">
      <c r="D34284" s="305"/>
      <c r="AG34284" s="1954"/>
    </row>
    <row r="34286" spans="4:33" s="304" customFormat="1" ht="15.75" customHeight="1">
      <c r="D34286" s="305"/>
      <c r="AG34286" s="1954"/>
    </row>
    <row r="34288" spans="4:33" s="304" customFormat="1" ht="15.75" customHeight="1">
      <c r="D34288" s="305"/>
      <c r="AG34288" s="1954"/>
    </row>
    <row r="34290" spans="4:33" s="304" customFormat="1" ht="15.75" customHeight="1">
      <c r="D34290" s="305"/>
      <c r="AG34290" s="1954"/>
    </row>
    <row r="34292" spans="4:33" s="304" customFormat="1" ht="15.75" customHeight="1">
      <c r="D34292" s="305"/>
      <c r="AG34292" s="1954"/>
    </row>
    <row r="34294" spans="4:33" s="304" customFormat="1" ht="15.75" customHeight="1">
      <c r="D34294" s="305"/>
      <c r="AG34294" s="1954"/>
    </row>
    <row r="34296" spans="4:33" s="304" customFormat="1" ht="15.75" customHeight="1">
      <c r="D34296" s="305"/>
      <c r="AG34296" s="1954"/>
    </row>
    <row r="34298" spans="4:33" s="304" customFormat="1" ht="15.75" customHeight="1">
      <c r="D34298" s="305"/>
      <c r="AG34298" s="1954"/>
    </row>
    <row r="34300" spans="4:33" s="304" customFormat="1" ht="15.75" customHeight="1">
      <c r="D34300" s="305"/>
      <c r="AG34300" s="1954"/>
    </row>
    <row r="34302" spans="4:33" s="304" customFormat="1" ht="15.75" customHeight="1">
      <c r="D34302" s="305"/>
      <c r="AG34302" s="1954"/>
    </row>
    <row r="34304" spans="4:33" s="304" customFormat="1" ht="15.75" customHeight="1">
      <c r="D34304" s="305"/>
      <c r="AG34304" s="1954"/>
    </row>
    <row r="34306" spans="4:33" s="304" customFormat="1" ht="15.75" customHeight="1">
      <c r="D34306" s="305"/>
      <c r="AG34306" s="1954"/>
    </row>
    <row r="34308" spans="4:33" s="304" customFormat="1" ht="15.75" customHeight="1">
      <c r="D34308" s="305"/>
      <c r="AG34308" s="1954"/>
    </row>
    <row r="34310" spans="4:33" s="304" customFormat="1" ht="15.75" customHeight="1">
      <c r="D34310" s="305"/>
      <c r="AG34310" s="1954"/>
    </row>
    <row r="34312" spans="4:33" s="304" customFormat="1" ht="15.75" customHeight="1">
      <c r="D34312" s="305"/>
      <c r="AG34312" s="1954"/>
    </row>
    <row r="34314" spans="4:33" s="304" customFormat="1" ht="15.75" customHeight="1">
      <c r="D34314" s="305"/>
      <c r="AG34314" s="1954"/>
    </row>
    <row r="34316" spans="4:33" s="304" customFormat="1" ht="15.75" customHeight="1">
      <c r="D34316" s="305"/>
      <c r="AG34316" s="1954"/>
    </row>
    <row r="34318" spans="4:33" s="304" customFormat="1" ht="15.75" customHeight="1">
      <c r="D34318" s="305"/>
      <c r="AG34318" s="1954"/>
    </row>
    <row r="34320" spans="4:33" s="304" customFormat="1" ht="15.75" customHeight="1">
      <c r="D34320" s="305"/>
      <c r="AG34320" s="1954"/>
    </row>
    <row r="34322" spans="4:33" s="304" customFormat="1" ht="15.75" customHeight="1">
      <c r="D34322" s="305"/>
      <c r="AG34322" s="1954"/>
    </row>
    <row r="34324" spans="4:33" s="304" customFormat="1" ht="15.75" customHeight="1">
      <c r="D34324" s="305"/>
      <c r="AG34324" s="1954"/>
    </row>
    <row r="34326" spans="4:33" s="304" customFormat="1" ht="15.75" customHeight="1">
      <c r="D34326" s="305"/>
      <c r="AG34326" s="1954"/>
    </row>
    <row r="34328" spans="4:33" s="304" customFormat="1" ht="15.75" customHeight="1">
      <c r="D34328" s="305"/>
      <c r="AG34328" s="1954"/>
    </row>
    <row r="34330" spans="4:33" s="304" customFormat="1" ht="15.75" customHeight="1">
      <c r="D34330" s="305"/>
      <c r="AG34330" s="1954"/>
    </row>
    <row r="34332" spans="4:33" s="304" customFormat="1" ht="15.75" customHeight="1">
      <c r="D34332" s="305"/>
      <c r="AG34332" s="1954"/>
    </row>
    <row r="34334" spans="4:33" s="304" customFormat="1" ht="15.75" customHeight="1">
      <c r="D34334" s="305"/>
      <c r="AG34334" s="1954"/>
    </row>
    <row r="34336" spans="4:33" s="304" customFormat="1" ht="15.75" customHeight="1">
      <c r="D34336" s="305"/>
      <c r="AG34336" s="1954"/>
    </row>
    <row r="34338" spans="4:33" s="304" customFormat="1" ht="15.75" customHeight="1">
      <c r="D34338" s="305"/>
      <c r="AG34338" s="1954"/>
    </row>
    <row r="34340" spans="4:33" s="304" customFormat="1" ht="15.75" customHeight="1">
      <c r="D34340" s="305"/>
      <c r="AG34340" s="1954"/>
    </row>
    <row r="34342" spans="4:33" s="304" customFormat="1" ht="15.75" customHeight="1">
      <c r="D34342" s="305"/>
      <c r="AG34342" s="1954"/>
    </row>
    <row r="34344" spans="4:33" s="304" customFormat="1" ht="15.75" customHeight="1">
      <c r="D34344" s="305"/>
      <c r="AG34344" s="1954"/>
    </row>
    <row r="34346" spans="4:33" s="304" customFormat="1" ht="15.75" customHeight="1">
      <c r="D34346" s="305"/>
      <c r="AG34346" s="1954"/>
    </row>
    <row r="34348" spans="4:33" s="304" customFormat="1" ht="15.75" customHeight="1">
      <c r="D34348" s="305"/>
      <c r="AG34348" s="1954"/>
    </row>
    <row r="34350" spans="4:33" s="304" customFormat="1" ht="15.75" customHeight="1">
      <c r="D34350" s="305"/>
      <c r="AG34350" s="1954"/>
    </row>
    <row r="34352" spans="4:33" s="304" customFormat="1" ht="15.75" customHeight="1">
      <c r="D34352" s="305"/>
      <c r="AG34352" s="1954"/>
    </row>
    <row r="34354" spans="4:33" s="304" customFormat="1" ht="15.75" customHeight="1">
      <c r="D34354" s="305"/>
      <c r="AG34354" s="1954"/>
    </row>
    <row r="34356" spans="4:33" s="304" customFormat="1" ht="15.75" customHeight="1">
      <c r="D34356" s="305"/>
      <c r="AG34356" s="1954"/>
    </row>
    <row r="34358" spans="4:33" s="304" customFormat="1" ht="15.75" customHeight="1">
      <c r="D34358" s="305"/>
      <c r="AG34358" s="1954"/>
    </row>
    <row r="34360" spans="4:33" s="304" customFormat="1" ht="15.75" customHeight="1">
      <c r="D34360" s="305"/>
      <c r="AG34360" s="1954"/>
    </row>
    <row r="34362" spans="4:33" s="304" customFormat="1" ht="15.75" customHeight="1">
      <c r="D34362" s="305"/>
      <c r="AG34362" s="1954"/>
    </row>
    <row r="34364" spans="4:33" s="304" customFormat="1" ht="15.75" customHeight="1">
      <c r="D34364" s="305"/>
      <c r="AG34364" s="1954"/>
    </row>
    <row r="34366" spans="4:33" s="304" customFormat="1" ht="15.75" customHeight="1">
      <c r="D34366" s="305"/>
      <c r="AG34366" s="1954"/>
    </row>
    <row r="34368" spans="4:33" s="304" customFormat="1" ht="15.75" customHeight="1">
      <c r="D34368" s="305"/>
      <c r="AG34368" s="1954"/>
    </row>
    <row r="34370" spans="4:33" s="304" customFormat="1" ht="15.75" customHeight="1">
      <c r="D34370" s="305"/>
      <c r="AG34370" s="1954"/>
    </row>
    <row r="34372" spans="4:33" s="304" customFormat="1" ht="15.75" customHeight="1">
      <c r="D34372" s="305"/>
      <c r="AG34372" s="1954"/>
    </row>
    <row r="34374" spans="4:33" s="304" customFormat="1" ht="15.75" customHeight="1">
      <c r="D34374" s="305"/>
      <c r="AG34374" s="1954"/>
    </row>
    <row r="34376" spans="4:33" s="304" customFormat="1" ht="15.75" customHeight="1">
      <c r="D34376" s="305"/>
      <c r="AG34376" s="1954"/>
    </row>
    <row r="34378" spans="4:33" s="304" customFormat="1" ht="15.75" customHeight="1">
      <c r="D34378" s="305"/>
      <c r="AG34378" s="1954"/>
    </row>
    <row r="34380" spans="4:33" s="304" customFormat="1" ht="15.75" customHeight="1">
      <c r="D34380" s="305"/>
      <c r="AG34380" s="1954"/>
    </row>
    <row r="34382" spans="4:33" s="304" customFormat="1" ht="15.75" customHeight="1">
      <c r="D34382" s="305"/>
      <c r="AG34382" s="1954"/>
    </row>
    <row r="34384" spans="4:33" s="304" customFormat="1" ht="15.75" customHeight="1">
      <c r="D34384" s="305"/>
      <c r="AG34384" s="1954"/>
    </row>
    <row r="34386" spans="4:33" s="304" customFormat="1" ht="15.75" customHeight="1">
      <c r="D34386" s="305"/>
      <c r="AG34386" s="1954"/>
    </row>
    <row r="34388" spans="4:33" s="304" customFormat="1" ht="15.75" customHeight="1">
      <c r="D34388" s="305"/>
      <c r="AG34388" s="1954"/>
    </row>
    <row r="34390" spans="4:33" s="304" customFormat="1" ht="15.75" customHeight="1">
      <c r="D34390" s="305"/>
      <c r="AG34390" s="1954"/>
    </row>
    <row r="34392" spans="4:33" s="304" customFormat="1" ht="15.75" customHeight="1">
      <c r="D34392" s="305"/>
      <c r="AG34392" s="1954"/>
    </row>
    <row r="34394" spans="4:33" s="304" customFormat="1" ht="15.75" customHeight="1">
      <c r="D34394" s="305"/>
      <c r="AG34394" s="1954"/>
    </row>
    <row r="34396" spans="4:33" s="304" customFormat="1" ht="15.75" customHeight="1">
      <c r="D34396" s="305"/>
      <c r="AG34396" s="1954"/>
    </row>
    <row r="34398" spans="4:33" s="304" customFormat="1" ht="15.75" customHeight="1">
      <c r="D34398" s="305"/>
      <c r="AG34398" s="1954"/>
    </row>
    <row r="34400" spans="4:33" s="304" customFormat="1" ht="15.75" customHeight="1">
      <c r="D34400" s="305"/>
      <c r="AG34400" s="1954"/>
    </row>
    <row r="34402" spans="4:33" s="304" customFormat="1" ht="15.75" customHeight="1">
      <c r="D34402" s="305"/>
      <c r="AG34402" s="1954"/>
    </row>
    <row r="34404" spans="4:33" s="304" customFormat="1" ht="15.75" customHeight="1">
      <c r="D34404" s="305"/>
      <c r="AG34404" s="1954"/>
    </row>
    <row r="34406" spans="4:33" s="304" customFormat="1" ht="15.75" customHeight="1">
      <c r="D34406" s="305"/>
      <c r="AG34406" s="1954"/>
    </row>
    <row r="34408" spans="4:33" s="304" customFormat="1" ht="15.75" customHeight="1">
      <c r="D34408" s="305"/>
      <c r="AG34408" s="1954"/>
    </row>
    <row r="34410" spans="4:33" s="304" customFormat="1" ht="15.75" customHeight="1">
      <c r="D34410" s="305"/>
      <c r="AG34410" s="1954"/>
    </row>
    <row r="34412" spans="4:33" s="304" customFormat="1" ht="15.75" customHeight="1">
      <c r="D34412" s="305"/>
      <c r="AG34412" s="1954"/>
    </row>
    <row r="34414" spans="4:33" s="304" customFormat="1" ht="15.75" customHeight="1">
      <c r="D34414" s="305"/>
      <c r="AG34414" s="1954"/>
    </row>
    <row r="34416" spans="4:33" s="304" customFormat="1" ht="15.75" customHeight="1">
      <c r="D34416" s="305"/>
      <c r="AG34416" s="1954"/>
    </row>
    <row r="34418" spans="4:33" s="304" customFormat="1" ht="15.75" customHeight="1">
      <c r="D34418" s="305"/>
      <c r="AG34418" s="1954"/>
    </row>
    <row r="34420" spans="4:33" s="304" customFormat="1" ht="15.75" customHeight="1">
      <c r="D34420" s="305"/>
      <c r="AG34420" s="1954"/>
    </row>
    <row r="34422" spans="4:33" s="304" customFormat="1" ht="15.75" customHeight="1">
      <c r="D34422" s="305"/>
      <c r="AG34422" s="1954"/>
    </row>
    <row r="34424" spans="4:33" s="304" customFormat="1" ht="15.75" customHeight="1">
      <c r="D34424" s="305"/>
      <c r="AG34424" s="1954"/>
    </row>
    <row r="34426" spans="4:33" s="304" customFormat="1" ht="15.75" customHeight="1">
      <c r="D34426" s="305"/>
      <c r="AG34426" s="1954"/>
    </row>
    <row r="34428" spans="4:33" s="304" customFormat="1" ht="15.75" customHeight="1">
      <c r="D34428" s="305"/>
      <c r="AG34428" s="1954"/>
    </row>
    <row r="34430" spans="4:33" s="304" customFormat="1" ht="15.75" customHeight="1">
      <c r="D34430" s="305"/>
      <c r="AG34430" s="1954"/>
    </row>
    <row r="34432" spans="4:33" s="304" customFormat="1" ht="15.75" customHeight="1">
      <c r="D34432" s="305"/>
      <c r="AG34432" s="1954"/>
    </row>
    <row r="34434" spans="4:33" s="304" customFormat="1" ht="15.75" customHeight="1">
      <c r="D34434" s="305"/>
      <c r="AG34434" s="1954"/>
    </row>
    <row r="34436" spans="4:33" s="304" customFormat="1" ht="15.75" customHeight="1">
      <c r="D34436" s="305"/>
      <c r="AG34436" s="1954"/>
    </row>
    <row r="34438" spans="4:33" s="304" customFormat="1" ht="15.75" customHeight="1">
      <c r="D34438" s="305"/>
      <c r="AG34438" s="1954"/>
    </row>
    <row r="34440" spans="4:33" s="304" customFormat="1" ht="15.75" customHeight="1">
      <c r="D34440" s="305"/>
      <c r="AG34440" s="1954"/>
    </row>
    <row r="34442" spans="4:33" s="304" customFormat="1" ht="15.75" customHeight="1">
      <c r="D34442" s="305"/>
      <c r="AG34442" s="1954"/>
    </row>
    <row r="34444" spans="4:33" s="304" customFormat="1" ht="15.75" customHeight="1">
      <c r="D34444" s="305"/>
      <c r="AG34444" s="1954"/>
    </row>
    <row r="34446" spans="4:33" s="304" customFormat="1" ht="15.75" customHeight="1">
      <c r="D34446" s="305"/>
      <c r="AG34446" s="1954"/>
    </row>
    <row r="34448" spans="4:33" s="304" customFormat="1" ht="15.75" customHeight="1">
      <c r="D34448" s="305"/>
      <c r="AG34448" s="1954"/>
    </row>
    <row r="34450" spans="4:33" s="304" customFormat="1" ht="15.75" customHeight="1">
      <c r="D34450" s="305"/>
      <c r="AG34450" s="1954"/>
    </row>
    <row r="34452" spans="4:33" s="304" customFormat="1" ht="15.75" customHeight="1">
      <c r="D34452" s="305"/>
      <c r="AG34452" s="1954"/>
    </row>
    <row r="34454" spans="4:33" s="304" customFormat="1" ht="15.75" customHeight="1">
      <c r="D34454" s="305"/>
      <c r="AG34454" s="1954"/>
    </row>
    <row r="34456" spans="4:33" s="304" customFormat="1" ht="15.75" customHeight="1">
      <c r="D34456" s="305"/>
      <c r="AG34456" s="1954"/>
    </row>
    <row r="34458" spans="4:33" s="304" customFormat="1" ht="15.75" customHeight="1">
      <c r="D34458" s="305"/>
      <c r="AG34458" s="1954"/>
    </row>
    <row r="34460" spans="4:33" s="304" customFormat="1" ht="15.75" customHeight="1">
      <c r="D34460" s="305"/>
      <c r="AG34460" s="1954"/>
    </row>
    <row r="34462" spans="4:33" s="304" customFormat="1" ht="15.75" customHeight="1">
      <c r="D34462" s="305"/>
      <c r="AG34462" s="1954"/>
    </row>
    <row r="34464" spans="4:33" s="304" customFormat="1" ht="15.75" customHeight="1">
      <c r="D34464" s="305"/>
      <c r="AG34464" s="1954"/>
    </row>
    <row r="34466" spans="4:33" s="304" customFormat="1" ht="15.75" customHeight="1">
      <c r="D34466" s="305"/>
      <c r="AG34466" s="1954"/>
    </row>
    <row r="34468" spans="4:33" s="304" customFormat="1" ht="15.75" customHeight="1">
      <c r="D34468" s="305"/>
      <c r="AG34468" s="1954"/>
    </row>
    <row r="34470" spans="4:33" s="304" customFormat="1" ht="15.75" customHeight="1">
      <c r="D34470" s="305"/>
      <c r="AG34470" s="1954"/>
    </row>
    <row r="34472" spans="4:33" s="304" customFormat="1" ht="15.75" customHeight="1">
      <c r="D34472" s="305"/>
      <c r="AG34472" s="1954"/>
    </row>
    <row r="34474" spans="4:33" s="304" customFormat="1" ht="15.75" customHeight="1">
      <c r="D34474" s="305"/>
      <c r="AG34474" s="1954"/>
    </row>
    <row r="34476" spans="4:33" s="304" customFormat="1" ht="15.75" customHeight="1">
      <c r="D34476" s="305"/>
      <c r="AG34476" s="1954"/>
    </row>
    <row r="34478" spans="4:33" s="304" customFormat="1" ht="15.75" customHeight="1">
      <c r="D34478" s="305"/>
      <c r="AG34478" s="1954"/>
    </row>
    <row r="34480" spans="4:33" s="304" customFormat="1" ht="15.75" customHeight="1">
      <c r="D34480" s="305"/>
      <c r="AG34480" s="1954"/>
    </row>
    <row r="34482" spans="4:33" s="304" customFormat="1" ht="15.75" customHeight="1">
      <c r="D34482" s="305"/>
      <c r="AG34482" s="1954"/>
    </row>
    <row r="34484" spans="4:33" s="304" customFormat="1" ht="15.75" customHeight="1">
      <c r="D34484" s="305"/>
      <c r="AG34484" s="1954"/>
    </row>
    <row r="34486" spans="4:33" s="304" customFormat="1" ht="15.75" customHeight="1">
      <c r="D34486" s="305"/>
      <c r="AG34486" s="1954"/>
    </row>
    <row r="34488" spans="4:33" s="304" customFormat="1" ht="15.75" customHeight="1">
      <c r="D34488" s="305"/>
      <c r="AG34488" s="1954"/>
    </row>
    <row r="34490" spans="4:33" s="304" customFormat="1" ht="15.75" customHeight="1">
      <c r="D34490" s="305"/>
      <c r="AG34490" s="1954"/>
    </row>
    <row r="34492" spans="4:33" s="304" customFormat="1" ht="15.75" customHeight="1">
      <c r="D34492" s="305"/>
      <c r="AG34492" s="1954"/>
    </row>
    <row r="34494" spans="4:33" s="304" customFormat="1" ht="15.75" customHeight="1">
      <c r="D34494" s="305"/>
      <c r="AG34494" s="1954"/>
    </row>
    <row r="34496" spans="4:33" s="304" customFormat="1" ht="15.75" customHeight="1">
      <c r="D34496" s="305"/>
      <c r="AG34496" s="1954"/>
    </row>
    <row r="34498" spans="4:33" s="304" customFormat="1" ht="15.75" customHeight="1">
      <c r="D34498" s="305"/>
      <c r="AG34498" s="1954"/>
    </row>
    <row r="34500" spans="4:33" s="304" customFormat="1" ht="15.75" customHeight="1">
      <c r="D34500" s="305"/>
      <c r="AG34500" s="1954"/>
    </row>
    <row r="34502" spans="4:33" s="304" customFormat="1" ht="15.75" customHeight="1">
      <c r="D34502" s="305"/>
      <c r="AG34502" s="1954"/>
    </row>
    <row r="34504" spans="4:33" s="304" customFormat="1" ht="15.75" customHeight="1">
      <c r="D34504" s="305"/>
      <c r="AG34504" s="1954"/>
    </row>
    <row r="34506" spans="4:33" s="304" customFormat="1" ht="15.75" customHeight="1">
      <c r="D34506" s="305"/>
      <c r="AG34506" s="1954"/>
    </row>
    <row r="34508" spans="4:33" s="304" customFormat="1" ht="15.75" customHeight="1">
      <c r="D34508" s="305"/>
      <c r="AG34508" s="1954"/>
    </row>
    <row r="34510" spans="4:33" s="304" customFormat="1" ht="15.75" customHeight="1">
      <c r="D34510" s="305"/>
      <c r="AG34510" s="1954"/>
    </row>
    <row r="34512" spans="4:33" s="304" customFormat="1" ht="15.75" customHeight="1">
      <c r="D34512" s="305"/>
      <c r="AG34512" s="1954"/>
    </row>
    <row r="34514" spans="4:33" s="304" customFormat="1" ht="15.75" customHeight="1">
      <c r="D34514" s="305"/>
      <c r="AG34514" s="1954"/>
    </row>
    <row r="34516" spans="4:33" s="304" customFormat="1" ht="15.75" customHeight="1">
      <c r="D34516" s="305"/>
      <c r="AG34516" s="1954"/>
    </row>
    <row r="34518" spans="4:33" s="304" customFormat="1" ht="15.75" customHeight="1">
      <c r="D34518" s="305"/>
      <c r="AG34518" s="1954"/>
    </row>
    <row r="34520" spans="4:33" s="304" customFormat="1" ht="15.75" customHeight="1">
      <c r="D34520" s="305"/>
      <c r="AG34520" s="1954"/>
    </row>
    <row r="34522" spans="4:33" s="304" customFormat="1" ht="15.75" customHeight="1">
      <c r="D34522" s="305"/>
      <c r="AG34522" s="1954"/>
    </row>
    <row r="34524" spans="4:33" s="304" customFormat="1" ht="15.75" customHeight="1">
      <c r="D34524" s="305"/>
      <c r="AG34524" s="1954"/>
    </row>
    <row r="34526" spans="4:33" s="304" customFormat="1" ht="15.75" customHeight="1">
      <c r="D34526" s="305"/>
      <c r="AG34526" s="1954"/>
    </row>
    <row r="34528" spans="4:33" s="304" customFormat="1" ht="15.75" customHeight="1">
      <c r="D34528" s="305"/>
      <c r="AG34528" s="1954"/>
    </row>
    <row r="34530" spans="4:33" s="304" customFormat="1" ht="15.75" customHeight="1">
      <c r="D34530" s="305"/>
      <c r="AG34530" s="1954"/>
    </row>
    <row r="34532" spans="4:33" s="304" customFormat="1" ht="15.75" customHeight="1">
      <c r="D34532" s="305"/>
      <c r="AG34532" s="1954"/>
    </row>
    <row r="34534" spans="4:33" s="304" customFormat="1" ht="15.75" customHeight="1">
      <c r="D34534" s="305"/>
      <c r="AG34534" s="1954"/>
    </row>
    <row r="34536" spans="4:33" s="304" customFormat="1" ht="15.75" customHeight="1">
      <c r="D34536" s="305"/>
      <c r="AG34536" s="1954"/>
    </row>
    <row r="34538" spans="4:33" s="304" customFormat="1" ht="15.75" customHeight="1">
      <c r="D34538" s="305"/>
      <c r="AG34538" s="1954"/>
    </row>
    <row r="34540" spans="4:33" s="304" customFormat="1" ht="15.75" customHeight="1">
      <c r="D34540" s="305"/>
      <c r="AG34540" s="1954"/>
    </row>
    <row r="34542" spans="4:33" s="304" customFormat="1" ht="15.75" customHeight="1">
      <c r="D34542" s="305"/>
      <c r="AG34542" s="1954"/>
    </row>
    <row r="34544" spans="4:33" s="304" customFormat="1" ht="15.75" customHeight="1">
      <c r="D34544" s="305"/>
      <c r="AG34544" s="1954"/>
    </row>
    <row r="34546" spans="4:33" s="304" customFormat="1" ht="15.75" customHeight="1">
      <c r="D34546" s="305"/>
      <c r="AG34546" s="1954"/>
    </row>
    <row r="34548" spans="4:33" s="304" customFormat="1" ht="15.75" customHeight="1">
      <c r="D34548" s="305"/>
      <c r="AG34548" s="1954"/>
    </row>
    <row r="34550" spans="4:33" s="304" customFormat="1" ht="15.75" customHeight="1">
      <c r="D34550" s="305"/>
      <c r="AG34550" s="1954"/>
    </row>
    <row r="34552" spans="4:33" s="304" customFormat="1" ht="15.75" customHeight="1">
      <c r="D34552" s="305"/>
      <c r="AG34552" s="1954"/>
    </row>
    <row r="34554" spans="4:33" s="304" customFormat="1" ht="15.75" customHeight="1">
      <c r="D34554" s="305"/>
      <c r="AG34554" s="1954"/>
    </row>
    <row r="34556" spans="4:33" s="304" customFormat="1" ht="15.75" customHeight="1">
      <c r="D34556" s="305"/>
      <c r="AG34556" s="1954"/>
    </row>
    <row r="34558" spans="4:33" s="304" customFormat="1" ht="15.75" customHeight="1">
      <c r="D34558" s="305"/>
      <c r="AG34558" s="1954"/>
    </row>
    <row r="34560" spans="4:33" s="304" customFormat="1" ht="15.75" customHeight="1">
      <c r="D34560" s="305"/>
      <c r="AG34560" s="1954"/>
    </row>
    <row r="34562" spans="4:33" s="304" customFormat="1" ht="15.75" customHeight="1">
      <c r="D34562" s="305"/>
      <c r="AG34562" s="1954"/>
    </row>
    <row r="34564" spans="4:33" s="304" customFormat="1" ht="15.75" customHeight="1">
      <c r="D34564" s="305"/>
      <c r="AG34564" s="1954"/>
    </row>
    <row r="34566" spans="4:33" s="304" customFormat="1" ht="15.75" customHeight="1">
      <c r="D34566" s="305"/>
      <c r="AG34566" s="1954"/>
    </row>
    <row r="34568" spans="4:33" s="304" customFormat="1" ht="15.75" customHeight="1">
      <c r="D34568" s="305"/>
      <c r="AG34568" s="1954"/>
    </row>
    <row r="34570" spans="4:33" s="304" customFormat="1" ht="15.75" customHeight="1">
      <c r="D34570" s="305"/>
      <c r="AG34570" s="1954"/>
    </row>
    <row r="34572" spans="4:33" s="304" customFormat="1" ht="15.75" customHeight="1">
      <c r="D34572" s="305"/>
      <c r="AG34572" s="1954"/>
    </row>
    <row r="34574" spans="4:33" s="304" customFormat="1" ht="15.75" customHeight="1">
      <c r="D34574" s="305"/>
      <c r="AG34574" s="1954"/>
    </row>
    <row r="34576" spans="4:33" s="304" customFormat="1" ht="15.75" customHeight="1">
      <c r="D34576" s="305"/>
      <c r="AG34576" s="1954"/>
    </row>
    <row r="34578" spans="4:33" s="304" customFormat="1" ht="15.75" customHeight="1">
      <c r="D34578" s="305"/>
      <c r="AG34578" s="1954"/>
    </row>
    <row r="34580" spans="4:33" s="304" customFormat="1" ht="15.75" customHeight="1">
      <c r="D34580" s="305"/>
      <c r="AG34580" s="1954"/>
    </row>
    <row r="34582" spans="4:33" s="304" customFormat="1" ht="15.75" customHeight="1">
      <c r="D34582" s="305"/>
      <c r="AG34582" s="1954"/>
    </row>
    <row r="34584" spans="4:33" s="304" customFormat="1" ht="15.75" customHeight="1">
      <c r="D34584" s="305"/>
      <c r="AG34584" s="1954"/>
    </row>
    <row r="34586" spans="4:33" s="304" customFormat="1" ht="15.75" customHeight="1">
      <c r="D34586" s="305"/>
      <c r="AG34586" s="1954"/>
    </row>
    <row r="34588" spans="4:33" s="304" customFormat="1" ht="15.75" customHeight="1">
      <c r="D34588" s="305"/>
      <c r="AG34588" s="1954"/>
    </row>
    <row r="34590" spans="4:33" s="304" customFormat="1" ht="15.75" customHeight="1">
      <c r="D34590" s="305"/>
      <c r="AG34590" s="1954"/>
    </row>
    <row r="34592" spans="4:33" s="304" customFormat="1" ht="15.75" customHeight="1">
      <c r="D34592" s="305"/>
      <c r="AG34592" s="1954"/>
    </row>
    <row r="34594" spans="4:33" s="304" customFormat="1" ht="15.75" customHeight="1">
      <c r="D34594" s="305"/>
      <c r="AG34594" s="1954"/>
    </row>
    <row r="34596" spans="4:33" s="304" customFormat="1" ht="15.75" customHeight="1">
      <c r="D34596" s="305"/>
      <c r="AG34596" s="1954"/>
    </row>
    <row r="34598" spans="4:33" s="304" customFormat="1" ht="15.75" customHeight="1">
      <c r="D34598" s="305"/>
      <c r="AG34598" s="1954"/>
    </row>
    <row r="34600" spans="4:33" s="304" customFormat="1" ht="15.75" customHeight="1">
      <c r="D34600" s="305"/>
      <c r="AG34600" s="1954"/>
    </row>
    <row r="34602" spans="4:33" s="304" customFormat="1" ht="15.75" customHeight="1">
      <c r="D34602" s="305"/>
      <c r="AG34602" s="1954"/>
    </row>
    <row r="34604" spans="4:33" s="304" customFormat="1" ht="15.75" customHeight="1">
      <c r="D34604" s="305"/>
      <c r="AG34604" s="1954"/>
    </row>
    <row r="34606" spans="4:33" s="304" customFormat="1" ht="15.75" customHeight="1">
      <c r="D34606" s="305"/>
      <c r="AG34606" s="1954"/>
    </row>
    <row r="34608" spans="4:33" s="304" customFormat="1" ht="15.75" customHeight="1">
      <c r="D34608" s="305"/>
      <c r="AG34608" s="1954"/>
    </row>
    <row r="34610" spans="4:33" s="304" customFormat="1" ht="15.75" customHeight="1">
      <c r="D34610" s="305"/>
      <c r="AG34610" s="1954"/>
    </row>
    <row r="34612" spans="4:33" s="304" customFormat="1" ht="15.75" customHeight="1">
      <c r="D34612" s="305"/>
      <c r="AG34612" s="1954"/>
    </row>
    <row r="34614" spans="4:33" s="304" customFormat="1" ht="15.75" customHeight="1">
      <c r="D34614" s="305"/>
      <c r="AG34614" s="1954"/>
    </row>
    <row r="34616" spans="4:33" s="304" customFormat="1" ht="15.75" customHeight="1">
      <c r="D34616" s="305"/>
      <c r="AG34616" s="1954"/>
    </row>
    <row r="34618" spans="4:33" s="304" customFormat="1" ht="15.75" customHeight="1">
      <c r="D34618" s="305"/>
      <c r="AG34618" s="1954"/>
    </row>
    <row r="34620" spans="4:33" s="304" customFormat="1" ht="15.75" customHeight="1">
      <c r="D34620" s="305"/>
      <c r="AG34620" s="1954"/>
    </row>
    <row r="34622" spans="4:33" s="304" customFormat="1" ht="15.75" customHeight="1">
      <c r="D34622" s="305"/>
      <c r="AG34622" s="1954"/>
    </row>
    <row r="34624" spans="4:33" s="304" customFormat="1" ht="15.75" customHeight="1">
      <c r="D34624" s="305"/>
      <c r="AG34624" s="1954"/>
    </row>
    <row r="34626" spans="4:33" s="304" customFormat="1" ht="15.75" customHeight="1">
      <c r="D34626" s="305"/>
      <c r="AG34626" s="1954"/>
    </row>
    <row r="34628" spans="4:33" s="304" customFormat="1" ht="15.75" customHeight="1">
      <c r="D34628" s="305"/>
      <c r="AG34628" s="1954"/>
    </row>
    <row r="34630" spans="4:33" s="304" customFormat="1" ht="15.75" customHeight="1">
      <c r="D34630" s="305"/>
      <c r="AG34630" s="1954"/>
    </row>
    <row r="34632" spans="4:33" s="304" customFormat="1" ht="15.75" customHeight="1">
      <c r="D34632" s="305"/>
      <c r="AG34632" s="1954"/>
    </row>
    <row r="34634" spans="4:33" s="304" customFormat="1" ht="15.75" customHeight="1">
      <c r="D34634" s="305"/>
      <c r="AG34634" s="1954"/>
    </row>
    <row r="34636" spans="4:33" s="304" customFormat="1" ht="15.75" customHeight="1">
      <c r="D34636" s="305"/>
      <c r="AG34636" s="1954"/>
    </row>
    <row r="34638" spans="4:33" s="304" customFormat="1" ht="15.75" customHeight="1">
      <c r="D34638" s="305"/>
      <c r="AG34638" s="1954"/>
    </row>
    <row r="34640" spans="4:33" s="304" customFormat="1" ht="15.75" customHeight="1">
      <c r="D34640" s="305"/>
      <c r="AG34640" s="1954"/>
    </row>
    <row r="34642" spans="4:33" s="304" customFormat="1" ht="15.75" customHeight="1">
      <c r="D34642" s="305"/>
      <c r="AG34642" s="1954"/>
    </row>
    <row r="34644" spans="4:33" s="304" customFormat="1" ht="15.75" customHeight="1">
      <c r="D34644" s="305"/>
      <c r="AG34644" s="1954"/>
    </row>
    <row r="34646" spans="4:33" s="304" customFormat="1" ht="15.75" customHeight="1">
      <c r="D34646" s="305"/>
      <c r="AG34646" s="1954"/>
    </row>
    <row r="34648" spans="4:33" s="304" customFormat="1" ht="15.75" customHeight="1">
      <c r="D34648" s="305"/>
      <c r="AG34648" s="1954"/>
    </row>
    <row r="34650" spans="4:33" s="304" customFormat="1" ht="15.75" customHeight="1">
      <c r="D34650" s="305"/>
      <c r="AG34650" s="1954"/>
    </row>
    <row r="34652" spans="4:33" s="304" customFormat="1" ht="15.75" customHeight="1">
      <c r="D34652" s="305"/>
      <c r="AG34652" s="1954"/>
    </row>
    <row r="34654" spans="4:33" s="304" customFormat="1" ht="15.75" customHeight="1">
      <c r="D34654" s="305"/>
      <c r="AG34654" s="1954"/>
    </row>
    <row r="34656" spans="4:33" s="304" customFormat="1" ht="15.75" customHeight="1">
      <c r="D34656" s="305"/>
      <c r="AG34656" s="1954"/>
    </row>
    <row r="34658" spans="4:33" s="304" customFormat="1" ht="15.75" customHeight="1">
      <c r="D34658" s="305"/>
      <c r="AG34658" s="1954"/>
    </row>
    <row r="34660" spans="4:33" s="304" customFormat="1" ht="15.75" customHeight="1">
      <c r="D34660" s="305"/>
      <c r="AG34660" s="1954"/>
    </row>
    <row r="34662" spans="4:33" s="304" customFormat="1" ht="15.75" customHeight="1">
      <c r="D34662" s="305"/>
      <c r="AG34662" s="1954"/>
    </row>
    <row r="34664" spans="4:33" s="304" customFormat="1" ht="15.75" customHeight="1">
      <c r="D34664" s="305"/>
      <c r="AG34664" s="1954"/>
    </row>
    <row r="34666" spans="4:33" s="304" customFormat="1" ht="15.75" customHeight="1">
      <c r="D34666" s="305"/>
      <c r="AG34666" s="1954"/>
    </row>
    <row r="34668" spans="4:33" s="304" customFormat="1" ht="15.75" customHeight="1">
      <c r="D34668" s="305"/>
      <c r="AG34668" s="1954"/>
    </row>
    <row r="34670" spans="4:33" s="304" customFormat="1" ht="15.75" customHeight="1">
      <c r="D34670" s="305"/>
      <c r="AG34670" s="1954"/>
    </row>
    <row r="34672" spans="4:33" s="304" customFormat="1" ht="15.75" customHeight="1">
      <c r="D34672" s="305"/>
      <c r="AG34672" s="1954"/>
    </row>
    <row r="34674" spans="4:33" s="304" customFormat="1" ht="15.75" customHeight="1">
      <c r="D34674" s="305"/>
      <c r="AG34674" s="1954"/>
    </row>
    <row r="34676" spans="4:33" s="304" customFormat="1" ht="15.75" customHeight="1">
      <c r="D34676" s="305"/>
      <c r="AG34676" s="1954"/>
    </row>
    <row r="34678" spans="4:33" s="304" customFormat="1" ht="15.75" customHeight="1">
      <c r="D34678" s="305"/>
      <c r="AG34678" s="1954"/>
    </row>
    <row r="34680" spans="4:33" s="304" customFormat="1" ht="15.75" customHeight="1">
      <c r="D34680" s="305"/>
      <c r="AG34680" s="1954"/>
    </row>
    <row r="34682" spans="4:33" s="304" customFormat="1" ht="15.75" customHeight="1">
      <c r="D34682" s="305"/>
      <c r="AG34682" s="1954"/>
    </row>
    <row r="34684" spans="4:33" s="304" customFormat="1" ht="15.75" customHeight="1">
      <c r="D34684" s="305"/>
      <c r="AG34684" s="1954"/>
    </row>
    <row r="34686" spans="4:33" s="304" customFormat="1" ht="15.75" customHeight="1">
      <c r="D34686" s="305"/>
      <c r="AG34686" s="1954"/>
    </row>
    <row r="34688" spans="4:33" s="304" customFormat="1" ht="15.75" customHeight="1">
      <c r="D34688" s="305"/>
      <c r="AG34688" s="1954"/>
    </row>
    <row r="34690" spans="4:33" s="304" customFormat="1" ht="15.75" customHeight="1">
      <c r="D34690" s="305"/>
      <c r="AG34690" s="1954"/>
    </row>
    <row r="34692" spans="4:33" s="304" customFormat="1" ht="15.75" customHeight="1">
      <c r="D34692" s="305"/>
      <c r="AG34692" s="1954"/>
    </row>
    <row r="34694" spans="4:33" s="304" customFormat="1" ht="15.75" customHeight="1">
      <c r="D34694" s="305"/>
      <c r="AG34694" s="1954"/>
    </row>
    <row r="34696" spans="4:33" s="304" customFormat="1" ht="15.75" customHeight="1">
      <c r="D34696" s="305"/>
      <c r="AG34696" s="1954"/>
    </row>
    <row r="34698" spans="4:33" s="304" customFormat="1" ht="15.75" customHeight="1">
      <c r="D34698" s="305"/>
      <c r="AG34698" s="1954"/>
    </row>
    <row r="34700" spans="4:33" s="304" customFormat="1" ht="15.75" customHeight="1">
      <c r="D34700" s="305"/>
      <c r="AG34700" s="1954"/>
    </row>
    <row r="34702" spans="4:33" s="304" customFormat="1" ht="15.75" customHeight="1">
      <c r="D34702" s="305"/>
      <c r="AG34702" s="1954"/>
    </row>
    <row r="34704" spans="4:33" s="304" customFormat="1" ht="15.75" customHeight="1">
      <c r="D34704" s="305"/>
      <c r="AG34704" s="1954"/>
    </row>
    <row r="34706" spans="4:33" s="304" customFormat="1" ht="15.75" customHeight="1">
      <c r="D34706" s="305"/>
      <c r="AG34706" s="1954"/>
    </row>
    <row r="34708" spans="4:33" s="304" customFormat="1" ht="15.75" customHeight="1">
      <c r="D34708" s="305"/>
      <c r="AG34708" s="1954"/>
    </row>
    <row r="34710" spans="4:33" s="304" customFormat="1" ht="15.75" customHeight="1">
      <c r="D34710" s="305"/>
      <c r="AG34710" s="1954"/>
    </row>
    <row r="34712" spans="4:33" s="304" customFormat="1" ht="15.75" customHeight="1">
      <c r="D34712" s="305"/>
      <c r="AG34712" s="1954"/>
    </row>
    <row r="34714" spans="4:33" s="304" customFormat="1" ht="15.75" customHeight="1">
      <c r="D34714" s="305"/>
      <c r="AG34714" s="1954"/>
    </row>
    <row r="34716" spans="4:33" s="304" customFormat="1" ht="15.75" customHeight="1">
      <c r="D34716" s="305"/>
      <c r="AG34716" s="1954"/>
    </row>
    <row r="34718" spans="4:33" s="304" customFormat="1" ht="15.75" customHeight="1">
      <c r="D34718" s="305"/>
      <c r="AG34718" s="1954"/>
    </row>
    <row r="34720" spans="4:33" s="304" customFormat="1" ht="15.75" customHeight="1">
      <c r="D34720" s="305"/>
      <c r="AG34720" s="1954"/>
    </row>
    <row r="34722" spans="4:33" s="304" customFormat="1" ht="15.75" customHeight="1">
      <c r="D34722" s="305"/>
      <c r="AG34722" s="1954"/>
    </row>
    <row r="34724" spans="4:33" s="304" customFormat="1" ht="15.75" customHeight="1">
      <c r="D34724" s="305"/>
      <c r="AG34724" s="1954"/>
    </row>
    <row r="34726" spans="4:33" s="304" customFormat="1" ht="15.75" customHeight="1">
      <c r="D34726" s="305"/>
      <c r="AG34726" s="1954"/>
    </row>
    <row r="34728" spans="4:33" s="304" customFormat="1" ht="15.75" customHeight="1">
      <c r="D34728" s="305"/>
      <c r="AG34728" s="1954"/>
    </row>
    <row r="34730" spans="4:33" s="304" customFormat="1" ht="15.75" customHeight="1">
      <c r="D34730" s="305"/>
      <c r="AG34730" s="1954"/>
    </row>
    <row r="34732" spans="4:33" s="304" customFormat="1" ht="15.75" customHeight="1">
      <c r="D34732" s="305"/>
      <c r="AG34732" s="1954"/>
    </row>
    <row r="34734" spans="4:33" s="304" customFormat="1" ht="15.75" customHeight="1">
      <c r="D34734" s="305"/>
      <c r="AG34734" s="1954"/>
    </row>
    <row r="34736" spans="4:33" s="304" customFormat="1" ht="15.75" customHeight="1">
      <c r="D34736" s="305"/>
      <c r="AG34736" s="1954"/>
    </row>
    <row r="34738" spans="4:33" s="304" customFormat="1" ht="15.75" customHeight="1">
      <c r="D34738" s="305"/>
      <c r="AG34738" s="1954"/>
    </row>
    <row r="34740" spans="4:33" s="304" customFormat="1" ht="15.75" customHeight="1">
      <c r="D34740" s="305"/>
      <c r="AG34740" s="1954"/>
    </row>
    <row r="34742" spans="4:33" s="304" customFormat="1" ht="15.75" customHeight="1">
      <c r="D34742" s="305"/>
      <c r="AG34742" s="1954"/>
    </row>
    <row r="34744" spans="4:33" s="304" customFormat="1" ht="15.75" customHeight="1">
      <c r="D34744" s="305"/>
      <c r="AG34744" s="1954"/>
    </row>
    <row r="34746" spans="4:33" s="304" customFormat="1" ht="15.75" customHeight="1">
      <c r="D34746" s="305"/>
      <c r="AG34746" s="1954"/>
    </row>
    <row r="34748" spans="4:33" s="304" customFormat="1" ht="15.75" customHeight="1">
      <c r="D34748" s="305"/>
      <c r="AG34748" s="1954"/>
    </row>
    <row r="34750" spans="4:33" s="304" customFormat="1" ht="15.75" customHeight="1">
      <c r="D34750" s="305"/>
      <c r="AG34750" s="1954"/>
    </row>
    <row r="34752" spans="4:33" s="304" customFormat="1" ht="15.75" customHeight="1">
      <c r="D34752" s="305"/>
      <c r="AG34752" s="1954"/>
    </row>
    <row r="34754" spans="4:33" s="304" customFormat="1" ht="15.75" customHeight="1">
      <c r="D34754" s="305"/>
      <c r="AG34754" s="1954"/>
    </row>
    <row r="34756" spans="4:33" s="304" customFormat="1" ht="15.75" customHeight="1">
      <c r="D34756" s="305"/>
      <c r="AG34756" s="1954"/>
    </row>
    <row r="34758" spans="4:33" s="304" customFormat="1" ht="15.75" customHeight="1">
      <c r="D34758" s="305"/>
      <c r="AG34758" s="1954"/>
    </row>
    <row r="34760" spans="4:33" s="304" customFormat="1" ht="15.75" customHeight="1">
      <c r="D34760" s="305"/>
      <c r="AG34760" s="1954"/>
    </row>
    <row r="34762" spans="4:33" s="304" customFormat="1" ht="15.75" customHeight="1">
      <c r="D34762" s="305"/>
      <c r="AG34762" s="1954"/>
    </row>
    <row r="34764" spans="4:33" s="304" customFormat="1" ht="15.75" customHeight="1">
      <c r="D34764" s="305"/>
      <c r="AG34764" s="1954"/>
    </row>
    <row r="34766" spans="4:33" s="304" customFormat="1" ht="15.75" customHeight="1">
      <c r="D34766" s="305"/>
      <c r="AG34766" s="1954"/>
    </row>
    <row r="34768" spans="4:33" s="304" customFormat="1" ht="15.75" customHeight="1">
      <c r="D34768" s="305"/>
      <c r="AG34768" s="1954"/>
    </row>
    <row r="34770" spans="4:33" s="304" customFormat="1" ht="15.75" customHeight="1">
      <c r="D34770" s="305"/>
      <c r="AG34770" s="1954"/>
    </row>
    <row r="34772" spans="4:33" s="304" customFormat="1" ht="15.75" customHeight="1">
      <c r="D34772" s="305"/>
      <c r="AG34772" s="1954"/>
    </row>
    <row r="34774" spans="4:33" s="304" customFormat="1" ht="15.75" customHeight="1">
      <c r="D34774" s="305"/>
      <c r="AG34774" s="1954"/>
    </row>
    <row r="34776" spans="4:33" s="304" customFormat="1" ht="15.75" customHeight="1">
      <c r="D34776" s="305"/>
      <c r="AG34776" s="1954"/>
    </row>
    <row r="34778" spans="4:33" s="304" customFormat="1" ht="15.75" customHeight="1">
      <c r="D34778" s="305"/>
      <c r="AG34778" s="1954"/>
    </row>
    <row r="34780" spans="4:33" s="304" customFormat="1" ht="15.75" customHeight="1">
      <c r="D34780" s="305"/>
      <c r="AG34780" s="1954"/>
    </row>
    <row r="34782" spans="4:33" s="304" customFormat="1" ht="15.75" customHeight="1">
      <c r="D34782" s="305"/>
      <c r="AG34782" s="1954"/>
    </row>
    <row r="34784" spans="4:33" s="304" customFormat="1" ht="15.75" customHeight="1">
      <c r="D34784" s="305"/>
      <c r="AG34784" s="1954"/>
    </row>
    <row r="34786" spans="4:33" s="304" customFormat="1" ht="15.75" customHeight="1">
      <c r="D34786" s="305"/>
      <c r="AG34786" s="1954"/>
    </row>
    <row r="34788" spans="4:33" s="304" customFormat="1" ht="15.75" customHeight="1">
      <c r="D34788" s="305"/>
      <c r="AG34788" s="1954"/>
    </row>
    <row r="34790" spans="4:33" s="304" customFormat="1" ht="15.75" customHeight="1">
      <c r="D34790" s="305"/>
      <c r="AG34790" s="1954"/>
    </row>
    <row r="34792" spans="4:33" s="304" customFormat="1" ht="15.75" customHeight="1">
      <c r="D34792" s="305"/>
      <c r="AG34792" s="1954"/>
    </row>
    <row r="34794" spans="4:33" s="304" customFormat="1" ht="15.75" customHeight="1">
      <c r="D34794" s="305"/>
      <c r="AG34794" s="1954"/>
    </row>
    <row r="34796" spans="4:33" s="304" customFormat="1" ht="15.75" customHeight="1">
      <c r="D34796" s="305"/>
      <c r="AG34796" s="1954"/>
    </row>
    <row r="34798" spans="4:33" s="304" customFormat="1" ht="15.75" customHeight="1">
      <c r="D34798" s="305"/>
      <c r="AG34798" s="1954"/>
    </row>
    <row r="34800" spans="4:33" s="304" customFormat="1" ht="15.75" customHeight="1">
      <c r="D34800" s="305"/>
      <c r="AG34800" s="1954"/>
    </row>
    <row r="34802" spans="4:33" s="304" customFormat="1" ht="15.75" customHeight="1">
      <c r="D34802" s="305"/>
      <c r="AG34802" s="1954"/>
    </row>
    <row r="34804" spans="4:33" s="304" customFormat="1" ht="15.75" customHeight="1">
      <c r="D34804" s="305"/>
      <c r="AG34804" s="1954"/>
    </row>
    <row r="34806" spans="4:33" s="304" customFormat="1" ht="15.75" customHeight="1">
      <c r="D34806" s="305"/>
      <c r="AG34806" s="1954"/>
    </row>
    <row r="34808" spans="4:33" s="304" customFormat="1" ht="15.75" customHeight="1">
      <c r="D34808" s="305"/>
      <c r="AG34808" s="1954"/>
    </row>
    <row r="34810" spans="4:33" s="304" customFormat="1" ht="15.75" customHeight="1">
      <c r="D34810" s="305"/>
      <c r="AG34810" s="1954"/>
    </row>
    <row r="34812" spans="4:33" s="304" customFormat="1" ht="15.75" customHeight="1">
      <c r="D34812" s="305"/>
      <c r="AG34812" s="1954"/>
    </row>
    <row r="34814" spans="4:33" s="304" customFormat="1" ht="15.75" customHeight="1">
      <c r="D34814" s="305"/>
      <c r="AG34814" s="1954"/>
    </row>
    <row r="34816" spans="4:33" s="304" customFormat="1" ht="15.75" customHeight="1">
      <c r="D34816" s="305"/>
      <c r="AG34816" s="1954"/>
    </row>
    <row r="34818" spans="4:33" s="304" customFormat="1" ht="15.75" customHeight="1">
      <c r="D34818" s="305"/>
      <c r="AG34818" s="1954"/>
    </row>
    <row r="34820" spans="4:33" s="304" customFormat="1" ht="15.75" customHeight="1">
      <c r="D34820" s="305"/>
      <c r="AG34820" s="1954"/>
    </row>
    <row r="34822" spans="4:33" s="304" customFormat="1" ht="15.75" customHeight="1">
      <c r="D34822" s="305"/>
      <c r="AG34822" s="1954"/>
    </row>
    <row r="34824" spans="4:33" s="304" customFormat="1" ht="15.75" customHeight="1">
      <c r="D34824" s="305"/>
      <c r="AG34824" s="1954"/>
    </row>
    <row r="34826" spans="4:33" s="304" customFormat="1" ht="15.75" customHeight="1">
      <c r="D34826" s="305"/>
      <c r="AG34826" s="1954"/>
    </row>
    <row r="34828" spans="4:33" s="304" customFormat="1" ht="15.75" customHeight="1">
      <c r="D34828" s="305"/>
      <c r="AG34828" s="1954"/>
    </row>
    <row r="34830" spans="4:33" s="304" customFormat="1" ht="15.75" customHeight="1">
      <c r="D34830" s="305"/>
      <c r="AG34830" s="1954"/>
    </row>
    <row r="34832" spans="4:33" s="304" customFormat="1" ht="15.75" customHeight="1">
      <c r="D34832" s="305"/>
      <c r="AG34832" s="1954"/>
    </row>
    <row r="34834" spans="4:33" s="304" customFormat="1" ht="15.75" customHeight="1">
      <c r="D34834" s="305"/>
      <c r="AG34834" s="1954"/>
    </row>
    <row r="34836" spans="4:33" s="304" customFormat="1" ht="15.75" customHeight="1">
      <c r="D34836" s="305"/>
      <c r="AG34836" s="1954"/>
    </row>
    <row r="34838" spans="4:33" s="304" customFormat="1" ht="15.75" customHeight="1">
      <c r="D34838" s="305"/>
      <c r="AG34838" s="1954"/>
    </row>
    <row r="34840" spans="4:33" s="304" customFormat="1" ht="15.75" customHeight="1">
      <c r="D34840" s="305"/>
      <c r="AG34840" s="1954"/>
    </row>
    <row r="34842" spans="4:33" s="304" customFormat="1" ht="15.75" customHeight="1">
      <c r="D34842" s="305"/>
      <c r="AG34842" s="1954"/>
    </row>
    <row r="34844" spans="4:33" s="304" customFormat="1" ht="15.75" customHeight="1">
      <c r="D34844" s="305"/>
      <c r="AG34844" s="1954"/>
    </row>
    <row r="34846" spans="4:33" s="304" customFormat="1" ht="15.75" customHeight="1">
      <c r="D34846" s="305"/>
      <c r="AG34846" s="1954"/>
    </row>
    <row r="34848" spans="4:33" s="304" customFormat="1" ht="15.75" customHeight="1">
      <c r="D34848" s="305"/>
      <c r="AG34848" s="1954"/>
    </row>
    <row r="34850" spans="4:33" s="304" customFormat="1" ht="15.75" customHeight="1">
      <c r="D34850" s="305"/>
      <c r="AG34850" s="1954"/>
    </row>
    <row r="34852" spans="4:33" s="304" customFormat="1" ht="15.75" customHeight="1">
      <c r="D34852" s="305"/>
      <c r="AG34852" s="1954"/>
    </row>
    <row r="34854" spans="4:33" s="304" customFormat="1" ht="15.75" customHeight="1">
      <c r="D34854" s="305"/>
      <c r="AG34854" s="1954"/>
    </row>
    <row r="34856" spans="4:33" s="304" customFormat="1" ht="15.75" customHeight="1">
      <c r="D34856" s="305"/>
      <c r="AG34856" s="1954"/>
    </row>
    <row r="34858" spans="4:33" s="304" customFormat="1" ht="15.75" customHeight="1">
      <c r="D34858" s="305"/>
      <c r="AG34858" s="1954"/>
    </row>
    <row r="34860" spans="4:33" s="304" customFormat="1" ht="15.75" customHeight="1">
      <c r="D34860" s="305"/>
      <c r="AG34860" s="1954"/>
    </row>
    <row r="34862" spans="4:33" s="304" customFormat="1" ht="15.75" customHeight="1">
      <c r="D34862" s="305"/>
      <c r="AG34862" s="1954"/>
    </row>
    <row r="34864" spans="4:33" s="304" customFormat="1" ht="15.75" customHeight="1">
      <c r="D34864" s="305"/>
      <c r="AG34864" s="1954"/>
    </row>
    <row r="34866" spans="4:33" s="304" customFormat="1" ht="15.75" customHeight="1">
      <c r="D34866" s="305"/>
      <c r="AG34866" s="1954"/>
    </row>
    <row r="34868" spans="4:33" s="304" customFormat="1" ht="15.75" customHeight="1">
      <c r="D34868" s="305"/>
      <c r="AG34868" s="1954"/>
    </row>
    <row r="34870" spans="4:33" s="304" customFormat="1" ht="15.75" customHeight="1">
      <c r="D34870" s="305"/>
      <c r="AG34870" s="1954"/>
    </row>
    <row r="34872" spans="4:33" s="304" customFormat="1" ht="15.75" customHeight="1">
      <c r="D34872" s="305"/>
      <c r="AG34872" s="1954"/>
    </row>
    <row r="34874" spans="4:33" s="304" customFormat="1" ht="15.75" customHeight="1">
      <c r="D34874" s="305"/>
      <c r="AG34874" s="1954"/>
    </row>
    <row r="34876" spans="4:33" s="304" customFormat="1" ht="15.75" customHeight="1">
      <c r="D34876" s="305"/>
      <c r="AG34876" s="1954"/>
    </row>
    <row r="34878" spans="4:33" s="304" customFormat="1" ht="15.75" customHeight="1">
      <c r="D34878" s="305"/>
      <c r="AG34878" s="1954"/>
    </row>
    <row r="34880" spans="4:33" s="304" customFormat="1" ht="15.75" customHeight="1">
      <c r="D34880" s="305"/>
      <c r="AG34880" s="1954"/>
    </row>
    <row r="34882" spans="4:33" s="304" customFormat="1" ht="15.75" customHeight="1">
      <c r="D34882" s="305"/>
      <c r="AG34882" s="1954"/>
    </row>
    <row r="34884" spans="4:33" s="304" customFormat="1" ht="15.75" customHeight="1">
      <c r="D34884" s="305"/>
      <c r="AG34884" s="1954"/>
    </row>
    <row r="34886" spans="4:33" s="304" customFormat="1" ht="15.75" customHeight="1">
      <c r="D34886" s="305"/>
      <c r="AG34886" s="1954"/>
    </row>
    <row r="34888" spans="4:33" s="304" customFormat="1" ht="15.75" customHeight="1">
      <c r="D34888" s="305"/>
      <c r="AG34888" s="1954"/>
    </row>
    <row r="34890" spans="4:33" s="304" customFormat="1" ht="15.75" customHeight="1">
      <c r="D34890" s="305"/>
      <c r="AG34890" s="1954"/>
    </row>
    <row r="34892" spans="4:33" s="304" customFormat="1" ht="15.75" customHeight="1">
      <c r="D34892" s="305"/>
      <c r="AG34892" s="1954"/>
    </row>
    <row r="34894" spans="4:33" s="304" customFormat="1" ht="15.75" customHeight="1">
      <c r="D34894" s="305"/>
      <c r="AG34894" s="1954"/>
    </row>
    <row r="34896" spans="4:33" s="304" customFormat="1" ht="15.75" customHeight="1">
      <c r="D34896" s="305"/>
      <c r="AG34896" s="1954"/>
    </row>
    <row r="34898" spans="4:33" s="304" customFormat="1" ht="15.75" customHeight="1">
      <c r="D34898" s="305"/>
      <c r="AG34898" s="1954"/>
    </row>
    <row r="34900" spans="4:33" s="304" customFormat="1" ht="15.75" customHeight="1">
      <c r="D34900" s="305"/>
      <c r="AG34900" s="1954"/>
    </row>
    <row r="34902" spans="4:33" s="304" customFormat="1" ht="15.75" customHeight="1">
      <c r="D34902" s="305"/>
      <c r="AG34902" s="1954"/>
    </row>
    <row r="34904" spans="4:33" s="304" customFormat="1" ht="15.75" customHeight="1">
      <c r="D34904" s="305"/>
      <c r="AG34904" s="1954"/>
    </row>
    <row r="34906" spans="4:33" s="304" customFormat="1" ht="15.75" customHeight="1">
      <c r="D34906" s="305"/>
      <c r="AG34906" s="1954"/>
    </row>
    <row r="34908" spans="4:33" s="304" customFormat="1" ht="15.75" customHeight="1">
      <c r="D34908" s="305"/>
      <c r="AG34908" s="1954"/>
    </row>
    <row r="34910" spans="4:33" s="304" customFormat="1" ht="15.75" customHeight="1">
      <c r="D34910" s="305"/>
      <c r="AG34910" s="1954"/>
    </row>
    <row r="34912" spans="4:33" s="304" customFormat="1" ht="15.75" customHeight="1">
      <c r="D34912" s="305"/>
      <c r="AG34912" s="1954"/>
    </row>
    <row r="34914" spans="4:33" s="304" customFormat="1" ht="15.75" customHeight="1">
      <c r="D34914" s="305"/>
      <c r="AG34914" s="1954"/>
    </row>
    <row r="34916" spans="4:33" s="304" customFormat="1" ht="15.75" customHeight="1">
      <c r="D34916" s="305"/>
      <c r="AG34916" s="1954"/>
    </row>
    <row r="34918" spans="4:33" s="304" customFormat="1" ht="15.75" customHeight="1">
      <c r="D34918" s="305"/>
      <c r="AG34918" s="1954"/>
    </row>
    <row r="34920" spans="4:33" s="304" customFormat="1" ht="15.75" customHeight="1">
      <c r="D34920" s="305"/>
      <c r="AG34920" s="1954"/>
    </row>
    <row r="34922" spans="4:33" s="304" customFormat="1" ht="15.75" customHeight="1">
      <c r="D34922" s="305"/>
      <c r="AG34922" s="1954"/>
    </row>
    <row r="34924" spans="4:33" s="304" customFormat="1" ht="15.75" customHeight="1">
      <c r="D34924" s="305"/>
      <c r="AG34924" s="1954"/>
    </row>
    <row r="34926" spans="4:33" s="304" customFormat="1" ht="15.75" customHeight="1">
      <c r="D34926" s="305"/>
      <c r="AG34926" s="1954"/>
    </row>
    <row r="34928" spans="4:33" s="304" customFormat="1" ht="15.75" customHeight="1">
      <c r="D34928" s="305"/>
      <c r="AG34928" s="1954"/>
    </row>
    <row r="34930" spans="4:33" s="304" customFormat="1" ht="15.75" customHeight="1">
      <c r="D34930" s="305"/>
      <c r="AG34930" s="1954"/>
    </row>
    <row r="34932" spans="4:33" s="304" customFormat="1" ht="15.75" customHeight="1">
      <c r="D34932" s="305"/>
      <c r="AG34932" s="1954"/>
    </row>
    <row r="34934" spans="4:33" s="304" customFormat="1" ht="15.75" customHeight="1">
      <c r="D34934" s="305"/>
      <c r="AG34934" s="1954"/>
    </row>
    <row r="34936" spans="4:33" s="304" customFormat="1" ht="15.75" customHeight="1">
      <c r="D34936" s="305"/>
      <c r="AG34936" s="1954"/>
    </row>
    <row r="34938" spans="4:33" s="304" customFormat="1" ht="15.75" customHeight="1">
      <c r="D34938" s="305"/>
      <c r="AG34938" s="1954"/>
    </row>
    <row r="34940" spans="4:33" s="304" customFormat="1" ht="15.75" customHeight="1">
      <c r="D34940" s="305"/>
      <c r="AG34940" s="1954"/>
    </row>
    <row r="34942" spans="4:33" s="304" customFormat="1" ht="15.75" customHeight="1">
      <c r="D34942" s="305"/>
      <c r="AG34942" s="1954"/>
    </row>
    <row r="34944" spans="4:33" s="304" customFormat="1" ht="15.75" customHeight="1">
      <c r="D34944" s="305"/>
      <c r="AG34944" s="1954"/>
    </row>
    <row r="34946" spans="4:33" s="304" customFormat="1" ht="15.75" customHeight="1">
      <c r="D34946" s="305"/>
      <c r="AG34946" s="1954"/>
    </row>
    <row r="34948" spans="4:33" s="304" customFormat="1" ht="15.75" customHeight="1">
      <c r="D34948" s="305"/>
      <c r="AG34948" s="1954"/>
    </row>
    <row r="34950" spans="4:33" s="304" customFormat="1" ht="15.75" customHeight="1">
      <c r="D34950" s="305"/>
      <c r="AG34950" s="1954"/>
    </row>
    <row r="34952" spans="4:33" s="304" customFormat="1" ht="15.75" customHeight="1">
      <c r="D34952" s="305"/>
      <c r="AG34952" s="1954"/>
    </row>
    <row r="34954" spans="4:33" s="304" customFormat="1" ht="15.75" customHeight="1">
      <c r="D34954" s="305"/>
      <c r="AG34954" s="1954"/>
    </row>
    <row r="34956" spans="4:33" s="304" customFormat="1" ht="15.75" customHeight="1">
      <c r="D34956" s="305"/>
      <c r="AG34956" s="1954"/>
    </row>
    <row r="34958" spans="4:33" s="304" customFormat="1" ht="15.75" customHeight="1">
      <c r="D34958" s="305"/>
      <c r="AG34958" s="1954"/>
    </row>
    <row r="34960" spans="4:33" s="304" customFormat="1" ht="15.75" customHeight="1">
      <c r="D34960" s="305"/>
      <c r="AG34960" s="1954"/>
    </row>
    <row r="34962" spans="4:33" s="304" customFormat="1" ht="15.75" customHeight="1">
      <c r="D34962" s="305"/>
      <c r="AG34962" s="1954"/>
    </row>
    <row r="34964" spans="4:33" s="304" customFormat="1" ht="15.75" customHeight="1">
      <c r="D34964" s="305"/>
      <c r="AG34964" s="1954"/>
    </row>
    <row r="34966" spans="4:33" s="304" customFormat="1" ht="15.75" customHeight="1">
      <c r="D34966" s="305"/>
      <c r="AG34966" s="1954"/>
    </row>
    <row r="34968" spans="4:33" s="304" customFormat="1" ht="15.75" customHeight="1">
      <c r="D34968" s="305"/>
      <c r="AG34968" s="1954"/>
    </row>
    <row r="34970" spans="4:33" s="304" customFormat="1" ht="15.75" customHeight="1">
      <c r="D34970" s="305"/>
      <c r="AG34970" s="1954"/>
    </row>
    <row r="34972" spans="4:33" s="304" customFormat="1" ht="15.75" customHeight="1">
      <c r="D34972" s="305"/>
      <c r="AG34972" s="1954"/>
    </row>
    <row r="34974" spans="4:33" s="304" customFormat="1" ht="15.75" customHeight="1">
      <c r="D34974" s="305"/>
      <c r="AG34974" s="1954"/>
    </row>
    <row r="34976" spans="4:33" s="304" customFormat="1" ht="15.75" customHeight="1">
      <c r="D34976" s="305"/>
      <c r="AG34976" s="1954"/>
    </row>
    <row r="34978" spans="4:33" s="304" customFormat="1" ht="15.75" customHeight="1">
      <c r="D34978" s="305"/>
      <c r="AG34978" s="1954"/>
    </row>
    <row r="34980" spans="4:33" s="304" customFormat="1" ht="15.75" customHeight="1">
      <c r="D34980" s="305"/>
      <c r="AG34980" s="1954"/>
    </row>
    <row r="34982" spans="4:33" s="304" customFormat="1" ht="15.75" customHeight="1">
      <c r="D34982" s="305"/>
      <c r="AG34982" s="1954"/>
    </row>
    <row r="34984" spans="4:33" s="304" customFormat="1" ht="15.75" customHeight="1">
      <c r="D34984" s="305"/>
      <c r="AG34984" s="1954"/>
    </row>
    <row r="34986" spans="4:33" s="304" customFormat="1" ht="15.75" customHeight="1">
      <c r="D34986" s="305"/>
      <c r="AG34986" s="1954"/>
    </row>
    <row r="34988" spans="4:33" s="304" customFormat="1" ht="15.75" customHeight="1">
      <c r="D34988" s="305"/>
      <c r="AG34988" s="1954"/>
    </row>
    <row r="34990" spans="4:33" s="304" customFormat="1" ht="15.75" customHeight="1">
      <c r="D34990" s="305"/>
      <c r="AG34990" s="1954"/>
    </row>
    <row r="34992" spans="4:33" s="304" customFormat="1" ht="15.75" customHeight="1">
      <c r="D34992" s="305"/>
      <c r="AG34992" s="1954"/>
    </row>
    <row r="34994" spans="4:33" s="304" customFormat="1" ht="15.75" customHeight="1">
      <c r="D34994" s="305"/>
      <c r="AG34994" s="1954"/>
    </row>
    <row r="34996" spans="4:33" s="304" customFormat="1" ht="15.75" customHeight="1">
      <c r="D34996" s="305"/>
      <c r="AG34996" s="1954"/>
    </row>
    <row r="34998" spans="4:33" s="304" customFormat="1" ht="15.75" customHeight="1">
      <c r="D34998" s="305"/>
      <c r="AG34998" s="1954"/>
    </row>
    <row r="35000" spans="4:33" s="304" customFormat="1" ht="15.75" customHeight="1">
      <c r="D35000" s="305"/>
      <c r="AG35000" s="1954"/>
    </row>
    <row r="35002" spans="4:33" s="304" customFormat="1" ht="15.75" customHeight="1">
      <c r="D35002" s="305"/>
      <c r="AG35002" s="1954"/>
    </row>
    <row r="35004" spans="4:33" s="304" customFormat="1" ht="15.75" customHeight="1">
      <c r="D35004" s="305"/>
      <c r="AG35004" s="1954"/>
    </row>
    <row r="35006" spans="4:33" s="304" customFormat="1" ht="15.75" customHeight="1">
      <c r="D35006" s="305"/>
      <c r="AG35006" s="1954"/>
    </row>
    <row r="35008" spans="4:33" s="304" customFormat="1" ht="15.75" customHeight="1">
      <c r="D35008" s="305"/>
      <c r="AG35008" s="1954"/>
    </row>
    <row r="35010" spans="4:33" s="304" customFormat="1" ht="15.75" customHeight="1">
      <c r="D35010" s="305"/>
      <c r="AG35010" s="1954"/>
    </row>
    <row r="35012" spans="4:33" s="304" customFormat="1" ht="15.75" customHeight="1">
      <c r="D35012" s="305"/>
      <c r="AG35012" s="1954"/>
    </row>
    <row r="35014" spans="4:33" s="304" customFormat="1" ht="15.75" customHeight="1">
      <c r="D35014" s="305"/>
      <c r="AG35014" s="1954"/>
    </row>
    <row r="35016" spans="4:33" s="304" customFormat="1" ht="15.75" customHeight="1">
      <c r="D35016" s="305"/>
      <c r="AG35016" s="1954"/>
    </row>
    <row r="35018" spans="4:33" s="304" customFormat="1" ht="15.75" customHeight="1">
      <c r="D35018" s="305"/>
      <c r="AG35018" s="1954"/>
    </row>
    <row r="35020" spans="4:33" s="304" customFormat="1" ht="15.75" customHeight="1">
      <c r="D35020" s="305"/>
      <c r="AG35020" s="1954"/>
    </row>
    <row r="35022" spans="4:33" s="304" customFormat="1" ht="15.75" customHeight="1">
      <c r="D35022" s="305"/>
      <c r="AG35022" s="1954"/>
    </row>
    <row r="35024" spans="4:33" s="304" customFormat="1" ht="15.75" customHeight="1">
      <c r="D35024" s="305"/>
      <c r="AG35024" s="1954"/>
    </row>
    <row r="35026" spans="4:33" s="304" customFormat="1" ht="15.75" customHeight="1">
      <c r="D35026" s="305"/>
      <c r="AG35026" s="1954"/>
    </row>
    <row r="35028" spans="4:33" s="304" customFormat="1" ht="15.75" customHeight="1">
      <c r="D35028" s="305"/>
      <c r="AG35028" s="1954"/>
    </row>
    <row r="35030" spans="4:33" s="304" customFormat="1" ht="15.75" customHeight="1">
      <c r="D35030" s="305"/>
      <c r="AG35030" s="1954"/>
    </row>
    <row r="35032" spans="4:33" s="304" customFormat="1" ht="15.75" customHeight="1">
      <c r="D35032" s="305"/>
      <c r="AG35032" s="1954"/>
    </row>
    <row r="35034" spans="4:33" s="304" customFormat="1" ht="15.75" customHeight="1">
      <c r="D35034" s="305"/>
      <c r="AG35034" s="1954"/>
    </row>
    <row r="35036" spans="4:33" s="304" customFormat="1" ht="15.75" customHeight="1">
      <c r="D35036" s="305"/>
      <c r="AG35036" s="1954"/>
    </row>
    <row r="35038" spans="4:33" s="304" customFormat="1" ht="15.75" customHeight="1">
      <c r="D35038" s="305"/>
      <c r="AG35038" s="1954"/>
    </row>
    <row r="35040" spans="4:33" s="304" customFormat="1" ht="15.75" customHeight="1">
      <c r="D35040" s="305"/>
      <c r="AG35040" s="1954"/>
    </row>
    <row r="35042" spans="4:33" s="304" customFormat="1" ht="15.75" customHeight="1">
      <c r="D35042" s="305"/>
      <c r="AG35042" s="1954"/>
    </row>
    <row r="35044" spans="4:33" s="304" customFormat="1" ht="15.75" customHeight="1">
      <c r="D35044" s="305"/>
      <c r="AG35044" s="1954"/>
    </row>
    <row r="35046" spans="4:33" s="304" customFormat="1" ht="15.75" customHeight="1">
      <c r="D35046" s="305"/>
      <c r="AG35046" s="1954"/>
    </row>
    <row r="35048" spans="4:33" s="304" customFormat="1" ht="15.75" customHeight="1">
      <c r="D35048" s="305"/>
      <c r="AG35048" s="1954"/>
    </row>
    <row r="35050" spans="4:33" s="304" customFormat="1" ht="15.75" customHeight="1">
      <c r="D35050" s="305"/>
      <c r="AG35050" s="1954"/>
    </row>
    <row r="35052" spans="4:33" s="304" customFormat="1" ht="15.75" customHeight="1">
      <c r="D35052" s="305"/>
      <c r="AG35052" s="1954"/>
    </row>
    <row r="35054" spans="4:33" s="304" customFormat="1" ht="15.75" customHeight="1">
      <c r="D35054" s="305"/>
      <c r="AG35054" s="1954"/>
    </row>
    <row r="35056" spans="4:33" s="304" customFormat="1" ht="15.75" customHeight="1">
      <c r="D35056" s="305"/>
      <c r="AG35056" s="1954"/>
    </row>
    <row r="35058" spans="4:33" s="304" customFormat="1" ht="15.75" customHeight="1">
      <c r="D35058" s="305"/>
      <c r="AG35058" s="1954"/>
    </row>
    <row r="35060" spans="4:33" s="304" customFormat="1" ht="15.75" customHeight="1">
      <c r="D35060" s="305"/>
      <c r="AG35060" s="1954"/>
    </row>
    <row r="35062" spans="4:33" s="304" customFormat="1" ht="15.75" customHeight="1">
      <c r="D35062" s="305"/>
      <c r="AG35062" s="1954"/>
    </row>
    <row r="35064" spans="4:33" s="304" customFormat="1" ht="15.75" customHeight="1">
      <c r="D35064" s="305"/>
      <c r="AG35064" s="1954"/>
    </row>
    <row r="35066" spans="4:33" s="304" customFormat="1" ht="15.75" customHeight="1">
      <c r="D35066" s="305"/>
      <c r="AG35066" s="1954"/>
    </row>
    <row r="35068" spans="4:33" s="304" customFormat="1" ht="15.75" customHeight="1">
      <c r="D35068" s="305"/>
      <c r="AG35068" s="1954"/>
    </row>
    <row r="35070" spans="4:33" s="304" customFormat="1" ht="15.75" customHeight="1">
      <c r="D35070" s="305"/>
      <c r="AG35070" s="1954"/>
    </row>
    <row r="35072" spans="4:33" s="304" customFormat="1" ht="15.75" customHeight="1">
      <c r="D35072" s="305"/>
      <c r="AG35072" s="1954"/>
    </row>
    <row r="35074" spans="4:33" s="304" customFormat="1" ht="15.75" customHeight="1">
      <c r="D35074" s="305"/>
      <c r="AG35074" s="1954"/>
    </row>
    <row r="35076" spans="4:33" s="304" customFormat="1" ht="15.75" customHeight="1">
      <c r="D35076" s="305"/>
      <c r="AG35076" s="1954"/>
    </row>
    <row r="35078" spans="4:33" s="304" customFormat="1" ht="15.75" customHeight="1">
      <c r="D35078" s="305"/>
      <c r="AG35078" s="1954"/>
    </row>
    <row r="35080" spans="4:33" s="304" customFormat="1" ht="15.75" customHeight="1">
      <c r="D35080" s="305"/>
      <c r="AG35080" s="1954"/>
    </row>
    <row r="35082" spans="4:33" s="304" customFormat="1" ht="15.75" customHeight="1">
      <c r="D35082" s="305"/>
      <c r="AG35082" s="1954"/>
    </row>
    <row r="35084" spans="4:33" s="304" customFormat="1" ht="15.75" customHeight="1">
      <c r="D35084" s="305"/>
      <c r="AG35084" s="1954"/>
    </row>
    <row r="35086" spans="4:33" s="304" customFormat="1" ht="15.75" customHeight="1">
      <c r="D35086" s="305"/>
      <c r="AG35086" s="1954"/>
    </row>
    <row r="35088" spans="4:33" s="304" customFormat="1" ht="15.75" customHeight="1">
      <c r="D35088" s="305"/>
      <c r="AG35088" s="1954"/>
    </row>
    <row r="35090" spans="4:33" s="304" customFormat="1" ht="15.75" customHeight="1">
      <c r="D35090" s="305"/>
      <c r="AG35090" s="1954"/>
    </row>
    <row r="35092" spans="4:33" s="304" customFormat="1" ht="15.75" customHeight="1">
      <c r="D35092" s="305"/>
      <c r="AG35092" s="1954"/>
    </row>
    <row r="35094" spans="4:33" s="304" customFormat="1" ht="15.75" customHeight="1">
      <c r="D35094" s="305"/>
      <c r="AG35094" s="1954"/>
    </row>
    <row r="35096" spans="4:33" s="304" customFormat="1" ht="15.75" customHeight="1">
      <c r="D35096" s="305"/>
      <c r="AG35096" s="1954"/>
    </row>
    <row r="35098" spans="4:33" s="304" customFormat="1" ht="15.75" customHeight="1">
      <c r="D35098" s="305"/>
      <c r="AG35098" s="1954"/>
    </row>
    <row r="35100" spans="4:33" s="304" customFormat="1" ht="15.75" customHeight="1">
      <c r="D35100" s="305"/>
      <c r="AG35100" s="1954"/>
    </row>
    <row r="35102" spans="4:33" s="304" customFormat="1" ht="15.75" customHeight="1">
      <c r="D35102" s="305"/>
      <c r="AG35102" s="1954"/>
    </row>
    <row r="35104" spans="4:33" s="304" customFormat="1" ht="15.75" customHeight="1">
      <c r="D35104" s="305"/>
      <c r="AG35104" s="1954"/>
    </row>
    <row r="35106" spans="4:33" s="304" customFormat="1" ht="15.75" customHeight="1">
      <c r="D35106" s="305"/>
      <c r="AG35106" s="1954"/>
    </row>
    <row r="35108" spans="4:33" s="304" customFormat="1" ht="15.75" customHeight="1">
      <c r="D35108" s="305"/>
      <c r="AG35108" s="1954"/>
    </row>
    <row r="35110" spans="4:33" s="304" customFormat="1" ht="15.75" customHeight="1">
      <c r="D35110" s="305"/>
      <c r="AG35110" s="1954"/>
    </row>
    <row r="35112" spans="4:33" s="304" customFormat="1" ht="15.75" customHeight="1">
      <c r="D35112" s="305"/>
      <c r="AG35112" s="1954"/>
    </row>
    <row r="35114" spans="4:33" s="304" customFormat="1" ht="15.75" customHeight="1">
      <c r="D35114" s="305"/>
      <c r="AG35114" s="1954"/>
    </row>
    <row r="35116" spans="4:33" s="304" customFormat="1" ht="15.75" customHeight="1">
      <c r="D35116" s="305"/>
      <c r="AG35116" s="1954"/>
    </row>
    <row r="35118" spans="4:33" s="304" customFormat="1" ht="15.75" customHeight="1">
      <c r="D35118" s="305"/>
      <c r="AG35118" s="1954"/>
    </row>
    <row r="35120" spans="4:33" s="304" customFormat="1" ht="15.75" customHeight="1">
      <c r="D35120" s="305"/>
      <c r="AG35120" s="1954"/>
    </row>
    <row r="35122" spans="4:33" s="304" customFormat="1" ht="15.75" customHeight="1">
      <c r="D35122" s="305"/>
      <c r="AG35122" s="1954"/>
    </row>
    <row r="35124" spans="4:33" s="304" customFormat="1" ht="15.75" customHeight="1">
      <c r="D35124" s="305"/>
      <c r="AG35124" s="1954"/>
    </row>
    <row r="35126" spans="4:33" s="304" customFormat="1" ht="15.75" customHeight="1">
      <c r="D35126" s="305"/>
      <c r="AG35126" s="1954"/>
    </row>
    <row r="35128" spans="4:33" s="304" customFormat="1" ht="15.75" customHeight="1">
      <c r="D35128" s="305"/>
      <c r="AG35128" s="1954"/>
    </row>
    <row r="35130" spans="4:33" s="304" customFormat="1" ht="15.75" customHeight="1">
      <c r="D35130" s="305"/>
      <c r="AG35130" s="1954"/>
    </row>
    <row r="35132" spans="4:33" s="304" customFormat="1" ht="15.75" customHeight="1">
      <c r="D35132" s="305"/>
      <c r="AG35132" s="1954"/>
    </row>
    <row r="35134" spans="4:33" s="304" customFormat="1" ht="15.75" customHeight="1">
      <c r="D35134" s="305"/>
      <c r="AG35134" s="1954"/>
    </row>
    <row r="35136" spans="4:33" s="304" customFormat="1" ht="15.75" customHeight="1">
      <c r="D35136" s="305"/>
      <c r="AG35136" s="1954"/>
    </row>
    <row r="35138" spans="4:33" s="304" customFormat="1" ht="15.75" customHeight="1">
      <c r="D35138" s="305"/>
      <c r="AG35138" s="1954"/>
    </row>
    <row r="35140" spans="4:33" s="304" customFormat="1" ht="15.75" customHeight="1">
      <c r="D35140" s="305"/>
      <c r="AG35140" s="1954"/>
    </row>
    <row r="35142" spans="4:33" s="304" customFormat="1" ht="15.75" customHeight="1">
      <c r="D35142" s="305"/>
      <c r="AG35142" s="1954"/>
    </row>
    <row r="35144" spans="4:33" s="304" customFormat="1" ht="15.75" customHeight="1">
      <c r="D35144" s="305"/>
      <c r="AG35144" s="1954"/>
    </row>
    <row r="35146" spans="4:33" s="304" customFormat="1" ht="15.75" customHeight="1">
      <c r="D35146" s="305"/>
      <c r="AG35146" s="1954"/>
    </row>
    <row r="35148" spans="4:33" s="304" customFormat="1" ht="15.75" customHeight="1">
      <c r="D35148" s="305"/>
      <c r="AG35148" s="1954"/>
    </row>
    <row r="35150" spans="4:33" s="304" customFormat="1" ht="15.75" customHeight="1">
      <c r="D35150" s="305"/>
      <c r="AG35150" s="1954"/>
    </row>
    <row r="35152" spans="4:33" s="304" customFormat="1" ht="15.75" customHeight="1">
      <c r="D35152" s="305"/>
      <c r="AG35152" s="1954"/>
    </row>
    <row r="35154" spans="4:33" s="304" customFormat="1" ht="15.75" customHeight="1">
      <c r="D35154" s="305"/>
      <c r="AG35154" s="1954"/>
    </row>
    <row r="35156" spans="4:33" s="304" customFormat="1" ht="15.75" customHeight="1">
      <c r="D35156" s="305"/>
      <c r="AG35156" s="1954"/>
    </row>
    <row r="35158" spans="4:33" s="304" customFormat="1" ht="15.75" customHeight="1">
      <c r="D35158" s="305"/>
      <c r="AG35158" s="1954"/>
    </row>
    <row r="35160" spans="4:33" s="304" customFormat="1" ht="15.75" customHeight="1">
      <c r="D35160" s="305"/>
      <c r="AG35160" s="1954"/>
    </row>
    <row r="35162" spans="4:33" s="304" customFormat="1" ht="15.75" customHeight="1">
      <c r="D35162" s="305"/>
      <c r="AG35162" s="1954"/>
    </row>
    <row r="35164" spans="4:33" s="304" customFormat="1" ht="15.75" customHeight="1">
      <c r="D35164" s="305"/>
      <c r="AG35164" s="1954"/>
    </row>
    <row r="35166" spans="4:33" s="304" customFormat="1" ht="15.75" customHeight="1">
      <c r="D35166" s="305"/>
      <c r="AG35166" s="1954"/>
    </row>
    <row r="35168" spans="4:33" s="304" customFormat="1" ht="15.75" customHeight="1">
      <c r="D35168" s="305"/>
      <c r="AG35168" s="1954"/>
    </row>
    <row r="35170" spans="4:33" s="304" customFormat="1" ht="15.75" customHeight="1">
      <c r="D35170" s="305"/>
      <c r="AG35170" s="1954"/>
    </row>
    <row r="35172" spans="4:33" s="304" customFormat="1" ht="15.75" customHeight="1">
      <c r="D35172" s="305"/>
      <c r="AG35172" s="1954"/>
    </row>
    <row r="35174" spans="4:33" s="304" customFormat="1" ht="15.75" customHeight="1">
      <c r="D35174" s="305"/>
      <c r="AG35174" s="1954"/>
    </row>
    <row r="35176" spans="4:33" s="304" customFormat="1" ht="15.75" customHeight="1">
      <c r="D35176" s="305"/>
      <c r="AG35176" s="1954"/>
    </row>
    <row r="35178" spans="4:33" s="304" customFormat="1" ht="15.75" customHeight="1">
      <c r="D35178" s="305"/>
      <c r="AG35178" s="1954"/>
    </row>
    <row r="35180" spans="4:33" s="304" customFormat="1" ht="15.75" customHeight="1">
      <c r="D35180" s="305"/>
      <c r="AG35180" s="1954"/>
    </row>
    <row r="35182" spans="4:33" s="304" customFormat="1" ht="15.75" customHeight="1">
      <c r="D35182" s="305"/>
      <c r="AG35182" s="1954"/>
    </row>
    <row r="35184" spans="4:33" s="304" customFormat="1" ht="15.75" customHeight="1">
      <c r="D35184" s="305"/>
      <c r="AG35184" s="1954"/>
    </row>
    <row r="35186" spans="4:33" s="304" customFormat="1" ht="15.75" customHeight="1">
      <c r="D35186" s="305"/>
      <c r="AG35186" s="1954"/>
    </row>
    <row r="35188" spans="4:33" s="304" customFormat="1" ht="15.75" customHeight="1">
      <c r="D35188" s="305"/>
      <c r="AG35188" s="1954"/>
    </row>
    <row r="35190" spans="4:33" s="304" customFormat="1" ht="15.75" customHeight="1">
      <c r="D35190" s="305"/>
      <c r="AG35190" s="1954"/>
    </row>
    <row r="35192" spans="4:33" s="304" customFormat="1" ht="15.75" customHeight="1">
      <c r="D35192" s="305"/>
      <c r="AG35192" s="1954"/>
    </row>
    <row r="35194" spans="4:33" s="304" customFormat="1" ht="15.75" customHeight="1">
      <c r="D35194" s="305"/>
      <c r="AG35194" s="1954"/>
    </row>
    <row r="35196" spans="4:33" s="304" customFormat="1" ht="15.75" customHeight="1">
      <c r="D35196" s="305"/>
      <c r="AG35196" s="1954"/>
    </row>
    <row r="35198" spans="4:33" s="304" customFormat="1" ht="15.75" customHeight="1">
      <c r="D35198" s="305"/>
      <c r="AG35198" s="1954"/>
    </row>
    <row r="35200" spans="4:33" s="304" customFormat="1" ht="15.75" customHeight="1">
      <c r="D35200" s="305"/>
      <c r="AG35200" s="1954"/>
    </row>
    <row r="35202" spans="4:33" s="304" customFormat="1" ht="15.75" customHeight="1">
      <c r="D35202" s="305"/>
      <c r="AG35202" s="1954"/>
    </row>
    <row r="35204" spans="4:33" s="304" customFormat="1" ht="15.75" customHeight="1">
      <c r="D35204" s="305"/>
      <c r="AG35204" s="1954"/>
    </row>
    <row r="35206" spans="4:33" s="304" customFormat="1" ht="15.75" customHeight="1">
      <c r="D35206" s="305"/>
      <c r="AG35206" s="1954"/>
    </row>
    <row r="35208" spans="4:33" s="304" customFormat="1" ht="15.75" customHeight="1">
      <c r="D35208" s="305"/>
      <c r="AG35208" s="1954"/>
    </row>
    <row r="35210" spans="4:33" s="304" customFormat="1" ht="15.75" customHeight="1">
      <c r="D35210" s="305"/>
      <c r="AG35210" s="1954"/>
    </row>
    <row r="35212" spans="4:33" s="304" customFormat="1" ht="15.75" customHeight="1">
      <c r="D35212" s="305"/>
      <c r="AG35212" s="1954"/>
    </row>
    <row r="35214" spans="4:33" s="304" customFormat="1" ht="15.75" customHeight="1">
      <c r="D35214" s="305"/>
      <c r="AG35214" s="1954"/>
    </row>
    <row r="35216" spans="4:33" s="304" customFormat="1" ht="15.75" customHeight="1">
      <c r="D35216" s="305"/>
      <c r="AG35216" s="1954"/>
    </row>
    <row r="35218" spans="4:33" s="304" customFormat="1" ht="15.75" customHeight="1">
      <c r="D35218" s="305"/>
      <c r="AG35218" s="1954"/>
    </row>
    <row r="35220" spans="4:33" s="304" customFormat="1" ht="15.75" customHeight="1">
      <c r="D35220" s="305"/>
      <c r="AG35220" s="1954"/>
    </row>
    <row r="35222" spans="4:33" s="304" customFormat="1" ht="15.75" customHeight="1">
      <c r="D35222" s="305"/>
      <c r="AG35222" s="1954"/>
    </row>
    <row r="35224" spans="4:33" s="304" customFormat="1" ht="15.75" customHeight="1">
      <c r="D35224" s="305"/>
      <c r="AG35224" s="1954"/>
    </row>
    <row r="35226" spans="4:33" s="304" customFormat="1" ht="15.75" customHeight="1">
      <c r="D35226" s="305"/>
      <c r="AG35226" s="1954"/>
    </row>
    <row r="35228" spans="4:33" s="304" customFormat="1" ht="15.75" customHeight="1">
      <c r="D35228" s="305"/>
      <c r="AG35228" s="1954"/>
    </row>
    <row r="35230" spans="4:33" s="304" customFormat="1" ht="15.75" customHeight="1">
      <c r="D35230" s="305"/>
      <c r="AG35230" s="1954"/>
    </row>
    <row r="35232" spans="4:33" s="304" customFormat="1" ht="15.75" customHeight="1">
      <c r="D35232" s="305"/>
      <c r="AG35232" s="1954"/>
    </row>
    <row r="35234" spans="4:33" s="304" customFormat="1" ht="15.75" customHeight="1">
      <c r="D35234" s="305"/>
      <c r="AG35234" s="1954"/>
    </row>
    <row r="35236" spans="4:33" s="304" customFormat="1" ht="15.75" customHeight="1">
      <c r="D35236" s="305"/>
      <c r="AG35236" s="1954"/>
    </row>
    <row r="35238" spans="4:33" s="304" customFormat="1" ht="15.75" customHeight="1">
      <c r="D35238" s="305"/>
      <c r="AG35238" s="1954"/>
    </row>
    <row r="35240" spans="4:33" s="304" customFormat="1" ht="15.75" customHeight="1">
      <c r="D35240" s="305"/>
      <c r="AG35240" s="1954"/>
    </row>
    <row r="35242" spans="4:33" s="304" customFormat="1" ht="15.75" customHeight="1">
      <c r="D35242" s="305"/>
      <c r="AG35242" s="1954"/>
    </row>
    <row r="35244" spans="4:33" s="304" customFormat="1" ht="15.75" customHeight="1">
      <c r="D35244" s="305"/>
      <c r="AG35244" s="1954"/>
    </row>
    <row r="35246" spans="4:33" s="304" customFormat="1" ht="15.75" customHeight="1">
      <c r="D35246" s="305"/>
      <c r="AG35246" s="1954"/>
    </row>
    <row r="35248" spans="4:33" s="304" customFormat="1" ht="15.75" customHeight="1">
      <c r="D35248" s="305"/>
      <c r="AG35248" s="1954"/>
    </row>
    <row r="35250" spans="4:33" s="304" customFormat="1" ht="15.75" customHeight="1">
      <c r="D35250" s="305"/>
      <c r="AG35250" s="1954"/>
    </row>
    <row r="35252" spans="4:33" s="304" customFormat="1" ht="15.75" customHeight="1">
      <c r="D35252" s="305"/>
      <c r="AG35252" s="1954"/>
    </row>
    <row r="35254" spans="4:33" s="304" customFormat="1" ht="15.75" customHeight="1">
      <c r="D35254" s="305"/>
      <c r="AG35254" s="1954"/>
    </row>
    <row r="35256" spans="4:33" s="304" customFormat="1" ht="15.75" customHeight="1">
      <c r="D35256" s="305"/>
      <c r="AG35256" s="1954"/>
    </row>
    <row r="35258" spans="4:33" s="304" customFormat="1" ht="15.75" customHeight="1">
      <c r="D35258" s="305"/>
      <c r="AG35258" s="1954"/>
    </row>
    <row r="35260" spans="4:33" s="304" customFormat="1" ht="15.75" customHeight="1">
      <c r="D35260" s="305"/>
      <c r="AG35260" s="1954"/>
    </row>
    <row r="35262" spans="4:33" s="304" customFormat="1" ht="15.75" customHeight="1">
      <c r="D35262" s="305"/>
      <c r="AG35262" s="1954"/>
    </row>
    <row r="35264" spans="4:33" s="304" customFormat="1" ht="15.75" customHeight="1">
      <c r="D35264" s="305"/>
      <c r="AG35264" s="1954"/>
    </row>
    <row r="35266" spans="4:33" s="304" customFormat="1" ht="15.75" customHeight="1">
      <c r="D35266" s="305"/>
      <c r="AG35266" s="1954"/>
    </row>
    <row r="35268" spans="4:33" s="304" customFormat="1" ht="15.75" customHeight="1">
      <c r="D35268" s="305"/>
      <c r="AG35268" s="1954"/>
    </row>
    <row r="35270" spans="4:33" s="304" customFormat="1" ht="15.75" customHeight="1">
      <c r="D35270" s="305"/>
      <c r="AG35270" s="1954"/>
    </row>
    <row r="35272" spans="4:33" s="304" customFormat="1" ht="15.75" customHeight="1">
      <c r="D35272" s="305"/>
      <c r="AG35272" s="1954"/>
    </row>
    <row r="35274" spans="4:33" s="304" customFormat="1" ht="15.75" customHeight="1">
      <c r="D35274" s="305"/>
      <c r="AG35274" s="1954"/>
    </row>
    <row r="35276" spans="4:33" s="304" customFormat="1" ht="15.75" customHeight="1">
      <c r="D35276" s="305"/>
      <c r="AG35276" s="1954"/>
    </row>
    <row r="35278" spans="4:33" s="304" customFormat="1" ht="15.75" customHeight="1">
      <c r="D35278" s="305"/>
      <c r="AG35278" s="1954"/>
    </row>
    <row r="35280" spans="4:33" s="304" customFormat="1" ht="15.75" customHeight="1">
      <c r="D35280" s="305"/>
      <c r="AG35280" s="1954"/>
    </row>
    <row r="35282" spans="4:33" s="304" customFormat="1" ht="15.75" customHeight="1">
      <c r="D35282" s="305"/>
      <c r="AG35282" s="1954"/>
    </row>
    <row r="35284" spans="4:33" s="304" customFormat="1" ht="15.75" customHeight="1">
      <c r="D35284" s="305"/>
      <c r="AG35284" s="1954"/>
    </row>
    <row r="35286" spans="4:33" s="304" customFormat="1" ht="15.75" customHeight="1">
      <c r="D35286" s="305"/>
      <c r="AG35286" s="1954"/>
    </row>
    <row r="35288" spans="4:33" s="304" customFormat="1" ht="15.75" customHeight="1">
      <c r="D35288" s="305"/>
      <c r="AG35288" s="1954"/>
    </row>
    <row r="35290" spans="4:33" s="304" customFormat="1" ht="15.75" customHeight="1">
      <c r="D35290" s="305"/>
      <c r="AG35290" s="1954"/>
    </row>
    <row r="35292" spans="4:33" s="304" customFormat="1" ht="15.75" customHeight="1">
      <c r="D35292" s="305"/>
      <c r="AG35292" s="1954"/>
    </row>
    <row r="35294" spans="4:33" s="304" customFormat="1" ht="15.75" customHeight="1">
      <c r="D35294" s="305"/>
      <c r="AG35294" s="1954"/>
    </row>
    <row r="35296" spans="4:33" s="304" customFormat="1" ht="15.75" customHeight="1">
      <c r="D35296" s="305"/>
      <c r="AG35296" s="1954"/>
    </row>
    <row r="35298" spans="4:33" s="304" customFormat="1" ht="15.75" customHeight="1">
      <c r="D35298" s="305"/>
      <c r="AG35298" s="1954"/>
    </row>
    <row r="35300" spans="4:33" s="304" customFormat="1" ht="15.75" customHeight="1">
      <c r="D35300" s="305"/>
      <c r="AG35300" s="1954"/>
    </row>
    <row r="35302" spans="4:33" s="304" customFormat="1" ht="15.75" customHeight="1">
      <c r="D35302" s="305"/>
      <c r="AG35302" s="1954"/>
    </row>
    <row r="35304" spans="4:33" s="304" customFormat="1" ht="15.75" customHeight="1">
      <c r="D35304" s="305"/>
      <c r="AG35304" s="1954"/>
    </row>
    <row r="35306" spans="4:33" s="304" customFormat="1" ht="15.75" customHeight="1">
      <c r="D35306" s="305"/>
      <c r="AG35306" s="1954"/>
    </row>
    <row r="35308" spans="4:33" s="304" customFormat="1" ht="15.75" customHeight="1">
      <c r="D35308" s="305"/>
      <c r="AG35308" s="1954"/>
    </row>
    <row r="35310" spans="4:33" s="304" customFormat="1" ht="15.75" customHeight="1">
      <c r="D35310" s="305"/>
      <c r="AG35310" s="1954"/>
    </row>
    <row r="35312" spans="4:33" s="304" customFormat="1" ht="15.75" customHeight="1">
      <c r="D35312" s="305"/>
      <c r="AG35312" s="1954"/>
    </row>
    <row r="35314" spans="4:33" s="304" customFormat="1" ht="15.75" customHeight="1">
      <c r="D35314" s="305"/>
      <c r="AG35314" s="1954"/>
    </row>
    <row r="35316" spans="4:33" s="304" customFormat="1" ht="15.75" customHeight="1">
      <c r="D35316" s="305"/>
      <c r="AG35316" s="1954"/>
    </row>
    <row r="35318" spans="4:33" s="304" customFormat="1" ht="15.75" customHeight="1">
      <c r="D35318" s="305"/>
      <c r="AG35318" s="1954"/>
    </row>
    <row r="35320" spans="4:33" s="304" customFormat="1" ht="15.75" customHeight="1">
      <c r="D35320" s="305"/>
      <c r="AG35320" s="1954"/>
    </row>
    <row r="35322" spans="4:33" s="304" customFormat="1" ht="15.75" customHeight="1">
      <c r="D35322" s="305"/>
      <c r="AG35322" s="1954"/>
    </row>
    <row r="35324" spans="4:33" s="304" customFormat="1" ht="15.75" customHeight="1">
      <c r="D35324" s="305"/>
      <c r="AG35324" s="1954"/>
    </row>
    <row r="35326" spans="4:33" s="304" customFormat="1" ht="15.75" customHeight="1">
      <c r="D35326" s="305"/>
      <c r="AG35326" s="1954"/>
    </row>
    <row r="35328" spans="4:33" s="304" customFormat="1" ht="15.75" customHeight="1">
      <c r="D35328" s="305"/>
      <c r="AG35328" s="1954"/>
    </row>
    <row r="35330" spans="4:33" s="304" customFormat="1" ht="15.75" customHeight="1">
      <c r="D35330" s="305"/>
      <c r="AG35330" s="1954"/>
    </row>
    <row r="35332" spans="4:33" s="304" customFormat="1" ht="15.75" customHeight="1">
      <c r="D35332" s="305"/>
      <c r="AG35332" s="1954"/>
    </row>
    <row r="35334" spans="4:33" s="304" customFormat="1" ht="15.75" customHeight="1">
      <c r="D35334" s="305"/>
      <c r="AG35334" s="1954"/>
    </row>
    <row r="35336" spans="4:33" s="304" customFormat="1" ht="15.75" customHeight="1">
      <c r="D35336" s="305"/>
      <c r="AG35336" s="1954"/>
    </row>
    <row r="35338" spans="4:33" s="304" customFormat="1" ht="15.75" customHeight="1">
      <c r="D35338" s="305"/>
      <c r="AG35338" s="1954"/>
    </row>
    <row r="35340" spans="4:33" s="304" customFormat="1" ht="15.75" customHeight="1">
      <c r="D35340" s="305"/>
      <c r="AG35340" s="1954"/>
    </row>
    <row r="35342" spans="4:33" s="304" customFormat="1" ht="15.75" customHeight="1">
      <c r="D35342" s="305"/>
      <c r="AG35342" s="1954"/>
    </row>
    <row r="35344" spans="4:33" s="304" customFormat="1" ht="15.75" customHeight="1">
      <c r="D35344" s="305"/>
      <c r="AG35344" s="1954"/>
    </row>
    <row r="35346" spans="4:33" s="304" customFormat="1" ht="15.75" customHeight="1">
      <c r="D35346" s="305"/>
      <c r="AG35346" s="1954"/>
    </row>
    <row r="35348" spans="4:33" s="304" customFormat="1" ht="15.75" customHeight="1">
      <c r="D35348" s="305"/>
      <c r="AG35348" s="1954"/>
    </row>
    <row r="35350" spans="4:33" s="304" customFormat="1" ht="15.75" customHeight="1">
      <c r="D35350" s="305"/>
      <c r="AG35350" s="1954"/>
    </row>
    <row r="35352" spans="4:33" s="304" customFormat="1" ht="15.75" customHeight="1">
      <c r="D35352" s="305"/>
      <c r="AG35352" s="1954"/>
    </row>
    <row r="35354" spans="4:33" s="304" customFormat="1" ht="15.75" customHeight="1">
      <c r="D35354" s="305"/>
      <c r="AG35354" s="1954"/>
    </row>
    <row r="35356" spans="4:33" s="304" customFormat="1" ht="15.75" customHeight="1">
      <c r="D35356" s="305"/>
      <c r="AG35356" s="1954"/>
    </row>
    <row r="35358" spans="4:33" s="304" customFormat="1" ht="15.75" customHeight="1">
      <c r="D35358" s="305"/>
      <c r="AG35358" s="1954"/>
    </row>
    <row r="35360" spans="4:33" s="304" customFormat="1" ht="15.75" customHeight="1">
      <c r="D35360" s="305"/>
      <c r="AG35360" s="1954"/>
    </row>
    <row r="35362" spans="4:33" s="304" customFormat="1" ht="15.75" customHeight="1">
      <c r="D35362" s="305"/>
      <c r="AG35362" s="1954"/>
    </row>
    <row r="35364" spans="4:33" s="304" customFormat="1" ht="15.75" customHeight="1">
      <c r="D35364" s="305"/>
      <c r="AG35364" s="1954"/>
    </row>
    <row r="35366" spans="4:33" s="304" customFormat="1" ht="15.75" customHeight="1">
      <c r="D35366" s="305"/>
      <c r="AG35366" s="1954"/>
    </row>
    <row r="35368" spans="4:33" s="304" customFormat="1" ht="15.75" customHeight="1">
      <c r="D35368" s="305"/>
      <c r="AG35368" s="1954"/>
    </row>
    <row r="35370" spans="4:33" s="304" customFormat="1" ht="15.75" customHeight="1">
      <c r="D35370" s="305"/>
      <c r="AG35370" s="1954"/>
    </row>
    <row r="35372" spans="4:33" s="304" customFormat="1" ht="15.75" customHeight="1">
      <c r="D35372" s="305"/>
      <c r="AG35372" s="1954"/>
    </row>
    <row r="35374" spans="4:33" s="304" customFormat="1" ht="15.75" customHeight="1">
      <c r="D35374" s="305"/>
      <c r="AG35374" s="1954"/>
    </row>
    <row r="35376" spans="4:33" s="304" customFormat="1" ht="15.75" customHeight="1">
      <c r="D35376" s="305"/>
      <c r="AG35376" s="1954"/>
    </row>
    <row r="35378" spans="4:33" s="304" customFormat="1" ht="15.75" customHeight="1">
      <c r="D35378" s="305"/>
      <c r="AG35378" s="1954"/>
    </row>
    <row r="35380" spans="4:33" s="304" customFormat="1" ht="15.75" customHeight="1">
      <c r="D35380" s="305"/>
      <c r="AG35380" s="1954"/>
    </row>
    <row r="35382" spans="4:33" s="304" customFormat="1" ht="15.75" customHeight="1">
      <c r="D35382" s="305"/>
      <c r="AG35382" s="1954"/>
    </row>
    <row r="35384" spans="4:33" s="304" customFormat="1" ht="15.75" customHeight="1">
      <c r="D35384" s="305"/>
      <c r="AG35384" s="1954"/>
    </row>
    <row r="35386" spans="4:33" s="304" customFormat="1" ht="15.75" customHeight="1">
      <c r="D35386" s="305"/>
      <c r="AG35386" s="1954"/>
    </row>
    <row r="35388" spans="4:33" s="304" customFormat="1" ht="15.75" customHeight="1">
      <c r="D35388" s="305"/>
      <c r="AG35388" s="1954"/>
    </row>
    <row r="35390" spans="4:33" s="304" customFormat="1" ht="15.75" customHeight="1">
      <c r="D35390" s="305"/>
      <c r="AG35390" s="1954"/>
    </row>
    <row r="35392" spans="4:33" s="304" customFormat="1" ht="15.75" customHeight="1">
      <c r="D35392" s="305"/>
      <c r="AG35392" s="1954"/>
    </row>
    <row r="35394" spans="4:33" s="304" customFormat="1" ht="15.75" customHeight="1">
      <c r="D35394" s="305"/>
      <c r="AG35394" s="1954"/>
    </row>
    <row r="35396" spans="4:33" s="304" customFormat="1" ht="15.75" customHeight="1">
      <c r="D35396" s="305"/>
      <c r="AG35396" s="1954"/>
    </row>
    <row r="35398" spans="4:33" s="304" customFormat="1" ht="15.75" customHeight="1">
      <c r="D35398" s="305"/>
      <c r="AG35398" s="1954"/>
    </row>
    <row r="35400" spans="4:33" s="304" customFormat="1" ht="15.75" customHeight="1">
      <c r="D35400" s="305"/>
      <c r="AG35400" s="1954"/>
    </row>
    <row r="35402" spans="4:33" s="304" customFormat="1" ht="15.75" customHeight="1">
      <c r="D35402" s="305"/>
      <c r="AG35402" s="1954"/>
    </row>
    <row r="35404" spans="4:33" s="304" customFormat="1" ht="15.75" customHeight="1">
      <c r="D35404" s="305"/>
      <c r="AG35404" s="1954"/>
    </row>
    <row r="35406" spans="4:33" s="304" customFormat="1" ht="15.75" customHeight="1">
      <c r="D35406" s="305"/>
      <c r="AG35406" s="1954"/>
    </row>
    <row r="35408" spans="4:33" s="304" customFormat="1" ht="15.75" customHeight="1">
      <c r="D35408" s="305"/>
      <c r="AG35408" s="1954"/>
    </row>
    <row r="35410" spans="4:33" s="304" customFormat="1" ht="15.75" customHeight="1">
      <c r="D35410" s="305"/>
      <c r="AG35410" s="1954"/>
    </row>
    <row r="35412" spans="4:33" s="304" customFormat="1" ht="15.75" customHeight="1">
      <c r="D35412" s="305"/>
      <c r="AG35412" s="1954"/>
    </row>
    <row r="35414" spans="4:33" s="304" customFormat="1" ht="15.75" customHeight="1">
      <c r="D35414" s="305"/>
      <c r="AG35414" s="1954"/>
    </row>
    <row r="35416" spans="4:33" s="304" customFormat="1" ht="15.75" customHeight="1">
      <c r="D35416" s="305"/>
      <c r="AG35416" s="1954"/>
    </row>
    <row r="35418" spans="4:33" s="304" customFormat="1" ht="15.75" customHeight="1">
      <c r="D35418" s="305"/>
      <c r="AG35418" s="1954"/>
    </row>
    <row r="35420" spans="4:33" s="304" customFormat="1" ht="15.75" customHeight="1">
      <c r="D35420" s="305"/>
      <c r="AG35420" s="1954"/>
    </row>
    <row r="35422" spans="4:33" s="304" customFormat="1" ht="15.75" customHeight="1">
      <c r="D35422" s="305"/>
      <c r="AG35422" s="1954"/>
    </row>
    <row r="35424" spans="4:33" s="304" customFormat="1" ht="15.75" customHeight="1">
      <c r="D35424" s="305"/>
      <c r="AG35424" s="1954"/>
    </row>
    <row r="35426" spans="4:33" s="304" customFormat="1" ht="15.75" customHeight="1">
      <c r="D35426" s="305"/>
      <c r="AG35426" s="1954"/>
    </row>
    <row r="35428" spans="4:33" s="304" customFormat="1" ht="15.75" customHeight="1">
      <c r="D35428" s="305"/>
      <c r="AG35428" s="1954"/>
    </row>
    <row r="35430" spans="4:33" s="304" customFormat="1" ht="15.75" customHeight="1">
      <c r="D35430" s="305"/>
      <c r="AG35430" s="1954"/>
    </row>
    <row r="35432" spans="4:33" s="304" customFormat="1" ht="15.75" customHeight="1">
      <c r="D35432" s="305"/>
      <c r="AG35432" s="1954"/>
    </row>
    <row r="35434" spans="4:33" s="304" customFormat="1" ht="15.75" customHeight="1">
      <c r="D35434" s="305"/>
      <c r="AG35434" s="1954"/>
    </row>
    <row r="35436" spans="4:33" s="304" customFormat="1" ht="15.75" customHeight="1">
      <c r="D35436" s="305"/>
      <c r="AG35436" s="1954"/>
    </row>
    <row r="35438" spans="4:33" s="304" customFormat="1" ht="15.75" customHeight="1">
      <c r="D35438" s="305"/>
      <c r="AG35438" s="1954"/>
    </row>
    <row r="35440" spans="4:33" s="304" customFormat="1" ht="15.75" customHeight="1">
      <c r="D35440" s="305"/>
      <c r="AG35440" s="1954"/>
    </row>
    <row r="35442" spans="4:33" s="304" customFormat="1" ht="15.75" customHeight="1">
      <c r="D35442" s="305"/>
      <c r="AG35442" s="1954"/>
    </row>
    <row r="35444" spans="4:33" s="304" customFormat="1" ht="15.75" customHeight="1">
      <c r="D35444" s="305"/>
      <c r="AG35444" s="1954"/>
    </row>
    <row r="35446" spans="4:33" s="304" customFormat="1" ht="15.75" customHeight="1">
      <c r="D35446" s="305"/>
      <c r="AG35446" s="1954"/>
    </row>
    <row r="35448" spans="4:33" s="304" customFormat="1" ht="15.75" customHeight="1">
      <c r="D35448" s="305"/>
      <c r="AG35448" s="1954"/>
    </row>
    <row r="35450" spans="4:33" s="304" customFormat="1" ht="15.75" customHeight="1">
      <c r="D35450" s="305"/>
      <c r="AG35450" s="1954"/>
    </row>
    <row r="35452" spans="4:33" s="304" customFormat="1" ht="15.75" customHeight="1">
      <c r="D35452" s="305"/>
      <c r="AG35452" s="1954"/>
    </row>
    <row r="35454" spans="4:33" s="304" customFormat="1" ht="15.75" customHeight="1">
      <c r="D35454" s="305"/>
      <c r="AG35454" s="1954"/>
    </row>
    <row r="35456" spans="4:33" s="304" customFormat="1" ht="15.75" customHeight="1">
      <c r="D35456" s="305"/>
      <c r="AG35456" s="1954"/>
    </row>
    <row r="35458" spans="4:33" s="304" customFormat="1" ht="15.75" customHeight="1">
      <c r="D35458" s="305"/>
      <c r="AG35458" s="1954"/>
    </row>
    <row r="35460" spans="4:33" s="304" customFormat="1" ht="15.75" customHeight="1">
      <c r="D35460" s="305"/>
      <c r="AG35460" s="1954"/>
    </row>
    <row r="35462" spans="4:33" s="304" customFormat="1" ht="15.75" customHeight="1">
      <c r="D35462" s="305"/>
      <c r="AG35462" s="1954"/>
    </row>
    <row r="35464" spans="4:33" s="304" customFormat="1" ht="15.75" customHeight="1">
      <c r="D35464" s="305"/>
      <c r="AG35464" s="1954"/>
    </row>
    <row r="35466" spans="4:33" s="304" customFormat="1" ht="15.75" customHeight="1">
      <c r="D35466" s="305"/>
      <c r="AG35466" s="1954"/>
    </row>
    <row r="35468" spans="4:33" s="304" customFormat="1" ht="15.75" customHeight="1">
      <c r="D35468" s="305"/>
      <c r="AG35468" s="1954"/>
    </row>
    <row r="35470" spans="4:33" s="304" customFormat="1" ht="15.75" customHeight="1">
      <c r="D35470" s="305"/>
      <c r="AG35470" s="1954"/>
    </row>
    <row r="35472" spans="4:33" s="304" customFormat="1" ht="15.75" customHeight="1">
      <c r="D35472" s="305"/>
      <c r="AG35472" s="1954"/>
    </row>
    <row r="35474" spans="4:33" s="304" customFormat="1" ht="15.75" customHeight="1">
      <c r="D35474" s="305"/>
      <c r="AG35474" s="1954"/>
    </row>
    <row r="35476" spans="4:33" s="304" customFormat="1" ht="15.75" customHeight="1">
      <c r="D35476" s="305"/>
      <c r="AG35476" s="1954"/>
    </row>
    <row r="35478" spans="4:33" s="304" customFormat="1" ht="15.75" customHeight="1">
      <c r="D35478" s="305"/>
      <c r="AG35478" s="1954"/>
    </row>
    <row r="35480" spans="4:33" s="304" customFormat="1" ht="15.75" customHeight="1">
      <c r="D35480" s="305"/>
      <c r="AG35480" s="1954"/>
    </row>
    <row r="35482" spans="4:33" s="304" customFormat="1" ht="15.75" customHeight="1">
      <c r="D35482" s="305"/>
      <c r="AG35482" s="1954"/>
    </row>
    <row r="35484" spans="4:33" s="304" customFormat="1" ht="15.75" customHeight="1">
      <c r="D35484" s="305"/>
      <c r="AG35484" s="1954"/>
    </row>
    <row r="35486" spans="4:33" s="304" customFormat="1" ht="15.75" customHeight="1">
      <c r="D35486" s="305"/>
      <c r="AG35486" s="1954"/>
    </row>
    <row r="35488" spans="4:33" s="304" customFormat="1" ht="15.75" customHeight="1">
      <c r="D35488" s="305"/>
      <c r="AG35488" s="1954"/>
    </row>
    <row r="35490" spans="4:33" s="304" customFormat="1" ht="15.75" customHeight="1">
      <c r="D35490" s="305"/>
      <c r="AG35490" s="1954"/>
    </row>
    <row r="35492" spans="4:33" s="304" customFormat="1" ht="15.75" customHeight="1">
      <c r="D35492" s="305"/>
      <c r="AG35492" s="1954"/>
    </row>
    <row r="35494" spans="4:33" s="304" customFormat="1" ht="15.75" customHeight="1">
      <c r="D35494" s="305"/>
      <c r="AG35494" s="1954"/>
    </row>
    <row r="35496" spans="4:33" s="304" customFormat="1" ht="15.75" customHeight="1">
      <c r="D35496" s="305"/>
      <c r="AG35496" s="1954"/>
    </row>
    <row r="35498" spans="4:33" s="304" customFormat="1" ht="15.75" customHeight="1">
      <c r="D35498" s="305"/>
      <c r="AG35498" s="1954"/>
    </row>
    <row r="35500" spans="4:33" s="304" customFormat="1" ht="15.75" customHeight="1">
      <c r="D35500" s="305"/>
      <c r="AG35500" s="1954"/>
    </row>
    <row r="35502" spans="4:33" s="304" customFormat="1" ht="15.75" customHeight="1">
      <c r="D35502" s="305"/>
      <c r="AG35502" s="1954"/>
    </row>
    <row r="35504" spans="4:33" s="304" customFormat="1" ht="15.75" customHeight="1">
      <c r="D35504" s="305"/>
      <c r="AG35504" s="1954"/>
    </row>
    <row r="35506" spans="4:33" s="304" customFormat="1" ht="15.75" customHeight="1">
      <c r="D35506" s="305"/>
      <c r="AG35506" s="1954"/>
    </row>
    <row r="35508" spans="4:33" s="304" customFormat="1" ht="15.75" customHeight="1">
      <c r="D35508" s="305"/>
      <c r="AG35508" s="1954"/>
    </row>
    <row r="35510" spans="4:33" s="304" customFormat="1" ht="15.75" customHeight="1">
      <c r="D35510" s="305"/>
      <c r="AG35510" s="1954"/>
    </row>
    <row r="35512" spans="4:33" s="304" customFormat="1" ht="15.75" customHeight="1">
      <c r="D35512" s="305"/>
      <c r="AG35512" s="1954"/>
    </row>
    <row r="35514" spans="4:33" s="304" customFormat="1" ht="15.75" customHeight="1">
      <c r="D35514" s="305"/>
      <c r="AG35514" s="1954"/>
    </row>
    <row r="35516" spans="4:33" s="304" customFormat="1" ht="15.75" customHeight="1">
      <c r="D35516" s="305"/>
      <c r="AG35516" s="1954"/>
    </row>
    <row r="35518" spans="4:33" s="304" customFormat="1" ht="15.75" customHeight="1">
      <c r="D35518" s="305"/>
      <c r="AG35518" s="1954"/>
    </row>
    <row r="35520" spans="4:33" s="304" customFormat="1" ht="15.75" customHeight="1">
      <c r="D35520" s="305"/>
      <c r="AG35520" s="1954"/>
    </row>
    <row r="35522" spans="4:33" s="304" customFormat="1" ht="15.75" customHeight="1">
      <c r="D35522" s="305"/>
      <c r="AG35522" s="1954"/>
    </row>
    <row r="35524" spans="4:33" s="304" customFormat="1" ht="15.75" customHeight="1">
      <c r="D35524" s="305"/>
      <c r="AG35524" s="1954"/>
    </row>
    <row r="35526" spans="4:33" s="304" customFormat="1" ht="15.75" customHeight="1">
      <c r="D35526" s="305"/>
      <c r="AG35526" s="1954"/>
    </row>
    <row r="35528" spans="4:33" s="304" customFormat="1" ht="15.75" customHeight="1">
      <c r="D35528" s="305"/>
      <c r="AG35528" s="1954"/>
    </row>
    <row r="35530" spans="4:33" s="304" customFormat="1" ht="15.75" customHeight="1">
      <c r="D35530" s="305"/>
      <c r="AG35530" s="1954"/>
    </row>
    <row r="35532" spans="4:33" s="304" customFormat="1" ht="15.75" customHeight="1">
      <c r="D35532" s="305"/>
      <c r="AG35532" s="1954"/>
    </row>
    <row r="35534" spans="4:33" s="304" customFormat="1" ht="15.75" customHeight="1">
      <c r="D35534" s="305"/>
      <c r="AG35534" s="1954"/>
    </row>
    <row r="35536" spans="4:33" s="304" customFormat="1" ht="15.75" customHeight="1">
      <c r="D35536" s="305"/>
      <c r="AG35536" s="1954"/>
    </row>
    <row r="35538" spans="4:33" s="304" customFormat="1" ht="15.75" customHeight="1">
      <c r="D35538" s="305"/>
      <c r="AG35538" s="1954"/>
    </row>
    <row r="35540" spans="4:33" s="304" customFormat="1" ht="15.75" customHeight="1">
      <c r="D35540" s="305"/>
      <c r="AG35540" s="1954"/>
    </row>
    <row r="35542" spans="4:33" s="304" customFormat="1" ht="15.75" customHeight="1">
      <c r="D35542" s="305"/>
      <c r="AG35542" s="1954"/>
    </row>
    <row r="35544" spans="4:33" s="304" customFormat="1" ht="15.75" customHeight="1">
      <c r="D35544" s="305"/>
      <c r="AG35544" s="1954"/>
    </row>
    <row r="35546" spans="4:33" s="304" customFormat="1" ht="15.75" customHeight="1">
      <c r="D35546" s="305"/>
      <c r="AG35546" s="1954"/>
    </row>
    <row r="35548" spans="4:33" s="304" customFormat="1" ht="15.75" customHeight="1">
      <c r="D35548" s="305"/>
      <c r="AG35548" s="1954"/>
    </row>
    <row r="35550" spans="4:33" s="304" customFormat="1" ht="15.75" customHeight="1">
      <c r="D35550" s="305"/>
      <c r="AG35550" s="1954"/>
    </row>
    <row r="35552" spans="4:33" s="304" customFormat="1" ht="15.75" customHeight="1">
      <c r="D35552" s="305"/>
      <c r="AG35552" s="1954"/>
    </row>
    <row r="35554" spans="4:33" s="304" customFormat="1" ht="15.75" customHeight="1">
      <c r="D35554" s="305"/>
      <c r="AG35554" s="1954"/>
    </row>
    <row r="35556" spans="4:33" s="304" customFormat="1" ht="15.75" customHeight="1">
      <c r="D35556" s="305"/>
      <c r="AG35556" s="1954"/>
    </row>
    <row r="35558" spans="4:33" s="304" customFormat="1" ht="15.75" customHeight="1">
      <c r="D35558" s="305"/>
      <c r="AG35558" s="1954"/>
    </row>
    <row r="35560" spans="4:33" s="304" customFormat="1" ht="15.75" customHeight="1">
      <c r="D35560" s="305"/>
      <c r="AG35560" s="1954"/>
    </row>
    <row r="35562" spans="4:33" s="304" customFormat="1" ht="15.75" customHeight="1">
      <c r="D35562" s="305"/>
      <c r="AG35562" s="1954"/>
    </row>
    <row r="35564" spans="4:33" s="304" customFormat="1" ht="15.75" customHeight="1">
      <c r="D35564" s="305"/>
      <c r="AG35564" s="1954"/>
    </row>
    <row r="35566" spans="4:33" s="304" customFormat="1" ht="15.75" customHeight="1">
      <c r="D35566" s="305"/>
      <c r="AG35566" s="1954"/>
    </row>
    <row r="35568" spans="4:33" s="304" customFormat="1" ht="15.75" customHeight="1">
      <c r="D35568" s="305"/>
      <c r="AG35568" s="1954"/>
    </row>
    <row r="35570" spans="4:33" s="304" customFormat="1" ht="15.75" customHeight="1">
      <c r="D35570" s="305"/>
      <c r="AG35570" s="1954"/>
    </row>
    <row r="35572" spans="4:33" s="304" customFormat="1" ht="15.75" customHeight="1">
      <c r="D35572" s="305"/>
      <c r="AG35572" s="1954"/>
    </row>
    <row r="35574" spans="4:33" s="304" customFormat="1" ht="15.75" customHeight="1">
      <c r="D35574" s="305"/>
      <c r="AG35574" s="1954"/>
    </row>
    <row r="35576" spans="4:33" s="304" customFormat="1" ht="15.75" customHeight="1">
      <c r="D35576" s="305"/>
      <c r="AG35576" s="1954"/>
    </row>
    <row r="35578" spans="4:33" s="304" customFormat="1" ht="15.75" customHeight="1">
      <c r="D35578" s="305"/>
      <c r="AG35578" s="1954"/>
    </row>
    <row r="35580" spans="4:33" s="304" customFormat="1" ht="15.75" customHeight="1">
      <c r="D35580" s="305"/>
      <c r="AG35580" s="1954"/>
    </row>
    <row r="35582" spans="4:33" s="304" customFormat="1" ht="15.75" customHeight="1">
      <c r="D35582" s="305"/>
      <c r="AG35582" s="1954"/>
    </row>
    <row r="35584" spans="4:33" s="304" customFormat="1" ht="15.75" customHeight="1">
      <c r="D35584" s="305"/>
      <c r="AG35584" s="1954"/>
    </row>
    <row r="35586" spans="4:33" s="304" customFormat="1" ht="15.75" customHeight="1">
      <c r="D35586" s="305"/>
      <c r="AG35586" s="1954"/>
    </row>
    <row r="35588" spans="4:33" s="304" customFormat="1" ht="15.75" customHeight="1">
      <c r="D35588" s="305"/>
      <c r="AG35588" s="1954"/>
    </row>
    <row r="35590" spans="4:33" s="304" customFormat="1" ht="15.75" customHeight="1">
      <c r="D35590" s="305"/>
      <c r="AG35590" s="1954"/>
    </row>
    <row r="35592" spans="4:33" s="304" customFormat="1" ht="15.75" customHeight="1">
      <c r="D35592" s="305"/>
      <c r="AG35592" s="1954"/>
    </row>
    <row r="35594" spans="4:33" s="304" customFormat="1" ht="15.75" customHeight="1">
      <c r="D35594" s="305"/>
      <c r="AG35594" s="1954"/>
    </row>
    <row r="35596" spans="4:33" s="304" customFormat="1" ht="15.75" customHeight="1">
      <c r="D35596" s="305"/>
      <c r="AG35596" s="1954"/>
    </row>
    <row r="35598" spans="4:33" s="304" customFormat="1" ht="15.75" customHeight="1">
      <c r="D35598" s="305"/>
      <c r="AG35598" s="1954"/>
    </row>
    <row r="35600" spans="4:33" s="304" customFormat="1" ht="15.75" customHeight="1">
      <c r="D35600" s="305"/>
      <c r="AG35600" s="1954"/>
    </row>
    <row r="35602" spans="4:33" s="304" customFormat="1" ht="15.75" customHeight="1">
      <c r="D35602" s="305"/>
      <c r="AG35602" s="1954"/>
    </row>
    <row r="35604" spans="4:33" s="304" customFormat="1" ht="15.75" customHeight="1">
      <c r="D35604" s="305"/>
      <c r="AG35604" s="1954"/>
    </row>
    <row r="35606" spans="4:33" s="304" customFormat="1" ht="15.75" customHeight="1">
      <c r="D35606" s="305"/>
      <c r="AG35606" s="1954"/>
    </row>
    <row r="35608" spans="4:33" s="304" customFormat="1" ht="15.75" customHeight="1">
      <c r="D35608" s="305"/>
      <c r="AG35608" s="1954"/>
    </row>
    <row r="35610" spans="4:33" s="304" customFormat="1" ht="15.75" customHeight="1">
      <c r="D35610" s="305"/>
      <c r="AG35610" s="1954"/>
    </row>
    <row r="35612" spans="4:33" s="304" customFormat="1" ht="15.75" customHeight="1">
      <c r="D35612" s="305"/>
      <c r="AG35612" s="1954"/>
    </row>
    <row r="35614" spans="4:33" s="304" customFormat="1" ht="15.75" customHeight="1">
      <c r="D35614" s="305"/>
      <c r="AG35614" s="1954"/>
    </row>
    <row r="35616" spans="4:33" s="304" customFormat="1" ht="15.75" customHeight="1">
      <c r="D35616" s="305"/>
      <c r="AG35616" s="1954"/>
    </row>
    <row r="35618" spans="4:33" s="304" customFormat="1" ht="15.75" customHeight="1">
      <c r="D35618" s="305"/>
      <c r="AG35618" s="1954"/>
    </row>
    <row r="35620" spans="4:33" s="304" customFormat="1" ht="15.75" customHeight="1">
      <c r="D35620" s="305"/>
      <c r="AG35620" s="1954"/>
    </row>
    <row r="35622" spans="4:33" s="304" customFormat="1" ht="15.75" customHeight="1">
      <c r="D35622" s="305"/>
      <c r="AG35622" s="1954"/>
    </row>
    <row r="35624" spans="4:33" s="304" customFormat="1" ht="15.75" customHeight="1">
      <c r="D35624" s="305"/>
      <c r="AG35624" s="1954"/>
    </row>
    <row r="35626" spans="4:33" s="304" customFormat="1" ht="15.75" customHeight="1">
      <c r="D35626" s="305"/>
      <c r="AG35626" s="1954"/>
    </row>
    <row r="35628" spans="4:33" s="304" customFormat="1" ht="15.75" customHeight="1">
      <c r="D35628" s="305"/>
      <c r="AG35628" s="1954"/>
    </row>
    <row r="35630" spans="4:33" s="304" customFormat="1" ht="15.75" customHeight="1">
      <c r="D35630" s="305"/>
      <c r="AG35630" s="1954"/>
    </row>
    <row r="35632" spans="4:33" s="304" customFormat="1" ht="15.75" customHeight="1">
      <c r="D35632" s="305"/>
      <c r="AG35632" s="1954"/>
    </row>
    <row r="35634" spans="4:33" s="304" customFormat="1" ht="15.75" customHeight="1">
      <c r="D35634" s="305"/>
      <c r="AG35634" s="1954"/>
    </row>
    <row r="35636" spans="4:33" s="304" customFormat="1" ht="15.75" customHeight="1">
      <c r="D35636" s="305"/>
      <c r="AG35636" s="1954"/>
    </row>
    <row r="35638" spans="4:33" s="304" customFormat="1" ht="15.75" customHeight="1">
      <c r="D35638" s="305"/>
      <c r="AG35638" s="1954"/>
    </row>
    <row r="35640" spans="4:33" s="304" customFormat="1" ht="15.75" customHeight="1">
      <c r="D35640" s="305"/>
      <c r="AG35640" s="1954"/>
    </row>
    <row r="35642" spans="4:33" s="304" customFormat="1" ht="15.75" customHeight="1">
      <c r="D35642" s="305"/>
      <c r="AG35642" s="1954"/>
    </row>
    <row r="35644" spans="4:33" s="304" customFormat="1" ht="15.75" customHeight="1">
      <c r="D35644" s="305"/>
      <c r="AG35644" s="1954"/>
    </row>
    <row r="35646" spans="4:33" s="304" customFormat="1" ht="15.75" customHeight="1">
      <c r="D35646" s="305"/>
      <c r="AG35646" s="1954"/>
    </row>
    <row r="35648" spans="4:33" s="304" customFormat="1" ht="15.75" customHeight="1">
      <c r="D35648" s="305"/>
      <c r="AG35648" s="1954"/>
    </row>
    <row r="35650" spans="4:33" s="304" customFormat="1" ht="15.75" customHeight="1">
      <c r="D35650" s="305"/>
      <c r="AG35650" s="1954"/>
    </row>
    <row r="35652" spans="4:33" s="304" customFormat="1" ht="15.75" customHeight="1">
      <c r="D35652" s="305"/>
      <c r="AG35652" s="1954"/>
    </row>
    <row r="35654" spans="4:33" s="304" customFormat="1" ht="15.75" customHeight="1">
      <c r="D35654" s="305"/>
      <c r="AG35654" s="1954"/>
    </row>
    <row r="35656" spans="4:33" s="304" customFormat="1" ht="15.75" customHeight="1">
      <c r="D35656" s="305"/>
      <c r="AG35656" s="1954"/>
    </row>
    <row r="35658" spans="4:33" s="304" customFormat="1" ht="15.75" customHeight="1">
      <c r="D35658" s="305"/>
      <c r="AG35658" s="1954"/>
    </row>
    <row r="35660" spans="4:33" s="304" customFormat="1" ht="15.75" customHeight="1">
      <c r="D35660" s="305"/>
      <c r="AG35660" s="1954"/>
    </row>
    <row r="35662" spans="4:33" s="304" customFormat="1" ht="15.75" customHeight="1">
      <c r="D35662" s="305"/>
      <c r="AG35662" s="1954"/>
    </row>
    <row r="35664" spans="4:33" s="304" customFormat="1" ht="15.75" customHeight="1">
      <c r="D35664" s="305"/>
      <c r="AG35664" s="1954"/>
    </row>
    <row r="35666" spans="4:33" s="304" customFormat="1" ht="15.75" customHeight="1">
      <c r="D35666" s="305"/>
      <c r="AG35666" s="1954"/>
    </row>
    <row r="35668" spans="4:33" s="304" customFormat="1" ht="15.75" customHeight="1">
      <c r="D35668" s="305"/>
      <c r="AG35668" s="1954"/>
    </row>
    <row r="35670" spans="4:33" s="304" customFormat="1" ht="15.75" customHeight="1">
      <c r="D35670" s="305"/>
      <c r="AG35670" s="1954"/>
    </row>
    <row r="35672" spans="4:33" s="304" customFormat="1" ht="15.75" customHeight="1">
      <c r="D35672" s="305"/>
      <c r="AG35672" s="1954"/>
    </row>
    <row r="35674" spans="4:33" s="304" customFormat="1" ht="15.75" customHeight="1">
      <c r="D35674" s="305"/>
      <c r="AG35674" s="1954"/>
    </row>
    <row r="35676" spans="4:33" s="304" customFormat="1" ht="15.75" customHeight="1">
      <c r="D35676" s="305"/>
      <c r="AG35676" s="1954"/>
    </row>
    <row r="35678" spans="4:33" s="304" customFormat="1" ht="15.75" customHeight="1">
      <c r="D35678" s="305"/>
      <c r="AG35678" s="1954"/>
    </row>
    <row r="35680" spans="4:33" s="304" customFormat="1" ht="15.75" customHeight="1">
      <c r="D35680" s="305"/>
      <c r="AG35680" s="1954"/>
    </row>
    <row r="35682" spans="4:33" s="304" customFormat="1" ht="15.75" customHeight="1">
      <c r="D35682" s="305"/>
      <c r="AG35682" s="1954"/>
    </row>
    <row r="35684" spans="4:33" s="304" customFormat="1" ht="15.75" customHeight="1">
      <c r="D35684" s="305"/>
      <c r="AG35684" s="1954"/>
    </row>
    <row r="35686" spans="4:33" s="304" customFormat="1" ht="15.75" customHeight="1">
      <c r="D35686" s="305"/>
      <c r="AG35686" s="1954"/>
    </row>
    <row r="35688" spans="4:33" s="304" customFormat="1" ht="15.75" customHeight="1">
      <c r="D35688" s="305"/>
      <c r="AG35688" s="1954"/>
    </row>
    <row r="35690" spans="4:33" s="304" customFormat="1" ht="15.75" customHeight="1">
      <c r="D35690" s="305"/>
      <c r="AG35690" s="1954"/>
    </row>
    <row r="35692" spans="4:33" s="304" customFormat="1" ht="15.75" customHeight="1">
      <c r="D35692" s="305"/>
      <c r="AG35692" s="1954"/>
    </row>
    <row r="35694" spans="4:33" s="304" customFormat="1" ht="15.75" customHeight="1">
      <c r="D35694" s="305"/>
      <c r="AG35694" s="1954"/>
    </row>
    <row r="35696" spans="4:33" s="304" customFormat="1" ht="15.75" customHeight="1">
      <c r="D35696" s="305"/>
      <c r="AG35696" s="1954"/>
    </row>
    <row r="35698" spans="4:33" s="304" customFormat="1" ht="15.75" customHeight="1">
      <c r="D35698" s="305"/>
      <c r="AG35698" s="1954"/>
    </row>
    <row r="35700" spans="4:33" s="304" customFormat="1" ht="15.75" customHeight="1">
      <c r="D35700" s="305"/>
      <c r="AG35700" s="1954"/>
    </row>
    <row r="35702" spans="4:33" s="304" customFormat="1" ht="15.75" customHeight="1">
      <c r="D35702" s="305"/>
      <c r="AG35702" s="1954"/>
    </row>
    <row r="35704" spans="4:33" s="304" customFormat="1" ht="15.75" customHeight="1">
      <c r="D35704" s="305"/>
      <c r="AG35704" s="1954"/>
    </row>
    <row r="35706" spans="4:33" s="304" customFormat="1" ht="15.75" customHeight="1">
      <c r="D35706" s="305"/>
      <c r="AG35706" s="1954"/>
    </row>
    <row r="35708" spans="4:33" s="304" customFormat="1" ht="15.75" customHeight="1">
      <c r="D35708" s="305"/>
      <c r="AG35708" s="1954"/>
    </row>
    <row r="35710" spans="4:33" s="304" customFormat="1" ht="15.75" customHeight="1">
      <c r="D35710" s="305"/>
      <c r="AG35710" s="1954"/>
    </row>
    <row r="35712" spans="4:33" s="304" customFormat="1" ht="15.75" customHeight="1">
      <c r="D35712" s="305"/>
      <c r="AG35712" s="1954"/>
    </row>
    <row r="35714" spans="4:33" s="304" customFormat="1" ht="15.75" customHeight="1">
      <c r="D35714" s="305"/>
      <c r="AG35714" s="1954"/>
    </row>
    <row r="35716" spans="4:33" s="304" customFormat="1" ht="15.75" customHeight="1">
      <c r="D35716" s="305"/>
      <c r="AG35716" s="1954"/>
    </row>
    <row r="35718" spans="4:33" s="304" customFormat="1" ht="15.75" customHeight="1">
      <c r="D35718" s="305"/>
      <c r="AG35718" s="1954"/>
    </row>
    <row r="35720" spans="4:33" s="304" customFormat="1" ht="15.75" customHeight="1">
      <c r="D35720" s="305"/>
      <c r="AG35720" s="1954"/>
    </row>
    <row r="35722" spans="4:33" s="304" customFormat="1" ht="15.75" customHeight="1">
      <c r="D35722" s="305"/>
      <c r="AG35722" s="1954"/>
    </row>
    <row r="35724" spans="4:33" s="304" customFormat="1" ht="15.75" customHeight="1">
      <c r="D35724" s="305"/>
      <c r="AG35724" s="1954"/>
    </row>
    <row r="35726" spans="4:33" s="304" customFormat="1" ht="15.75" customHeight="1">
      <c r="D35726" s="305"/>
      <c r="AG35726" s="1954"/>
    </row>
    <row r="35728" spans="4:33" s="304" customFormat="1" ht="15.75" customHeight="1">
      <c r="D35728" s="305"/>
      <c r="AG35728" s="1954"/>
    </row>
    <row r="35730" spans="4:33" s="304" customFormat="1" ht="15.75" customHeight="1">
      <c r="D35730" s="305"/>
      <c r="AG35730" s="1954"/>
    </row>
    <row r="35732" spans="4:33" s="304" customFormat="1" ht="15.75" customHeight="1">
      <c r="D35732" s="305"/>
      <c r="AG35732" s="1954"/>
    </row>
    <row r="35734" spans="4:33" s="304" customFormat="1" ht="15.75" customHeight="1">
      <c r="D35734" s="305"/>
      <c r="AG35734" s="1954"/>
    </row>
    <row r="35736" spans="4:33" s="304" customFormat="1" ht="15.75" customHeight="1">
      <c r="D35736" s="305"/>
      <c r="AG35736" s="1954"/>
    </row>
    <row r="35738" spans="4:33" s="304" customFormat="1" ht="15.75" customHeight="1">
      <c r="D35738" s="305"/>
      <c r="AG35738" s="1954"/>
    </row>
    <row r="35740" spans="4:33" s="304" customFormat="1" ht="15.75" customHeight="1">
      <c r="D35740" s="305"/>
      <c r="AG35740" s="1954"/>
    </row>
    <row r="35742" spans="4:33" s="304" customFormat="1" ht="15.75" customHeight="1">
      <c r="D35742" s="305"/>
      <c r="AG35742" s="1954"/>
    </row>
    <row r="35744" spans="4:33" s="304" customFormat="1" ht="15.75" customHeight="1">
      <c r="D35744" s="305"/>
      <c r="AG35744" s="1954"/>
    </row>
    <row r="35746" spans="4:33" s="304" customFormat="1" ht="15.75" customHeight="1">
      <c r="D35746" s="305"/>
      <c r="AG35746" s="1954"/>
    </row>
    <row r="35748" spans="4:33" s="304" customFormat="1" ht="15.75" customHeight="1">
      <c r="D35748" s="305"/>
      <c r="AG35748" s="1954"/>
    </row>
    <row r="35750" spans="4:33" s="304" customFormat="1" ht="15.75" customHeight="1">
      <c r="D35750" s="305"/>
      <c r="AG35750" s="1954"/>
    </row>
    <row r="35752" spans="4:33" s="304" customFormat="1" ht="15.75" customHeight="1">
      <c r="D35752" s="305"/>
      <c r="AG35752" s="1954"/>
    </row>
    <row r="35754" spans="4:33" s="304" customFormat="1" ht="15.75" customHeight="1">
      <c r="D35754" s="305"/>
      <c r="AG35754" s="1954"/>
    </row>
    <row r="35756" spans="4:33" s="304" customFormat="1" ht="15.75" customHeight="1">
      <c r="D35756" s="305"/>
      <c r="AG35756" s="1954"/>
    </row>
    <row r="35758" spans="4:33" s="304" customFormat="1" ht="15.75" customHeight="1">
      <c r="D35758" s="305"/>
      <c r="AG35758" s="1954"/>
    </row>
    <row r="35760" spans="4:33" s="304" customFormat="1" ht="15.75" customHeight="1">
      <c r="D35760" s="305"/>
      <c r="AG35760" s="1954"/>
    </row>
    <row r="35762" spans="4:33" s="304" customFormat="1" ht="15.75" customHeight="1">
      <c r="D35762" s="305"/>
      <c r="AG35762" s="1954"/>
    </row>
    <row r="35764" spans="4:33" s="304" customFormat="1" ht="15.75" customHeight="1">
      <c r="D35764" s="305"/>
      <c r="AG35764" s="1954"/>
    </row>
    <row r="35766" spans="4:33" s="304" customFormat="1" ht="15.75" customHeight="1">
      <c r="D35766" s="305"/>
      <c r="AG35766" s="1954"/>
    </row>
    <row r="35768" spans="4:33" s="304" customFormat="1" ht="15.75" customHeight="1">
      <c r="D35768" s="305"/>
      <c r="AG35768" s="1954"/>
    </row>
    <row r="35770" spans="4:33" s="304" customFormat="1" ht="15.75" customHeight="1">
      <c r="D35770" s="305"/>
      <c r="AG35770" s="1954"/>
    </row>
    <row r="35772" spans="4:33" s="304" customFormat="1" ht="15.75" customHeight="1">
      <c r="D35772" s="305"/>
      <c r="AG35772" s="1954"/>
    </row>
    <row r="35774" spans="4:33" s="304" customFormat="1" ht="15.75" customHeight="1">
      <c r="D35774" s="305"/>
      <c r="AG35774" s="1954"/>
    </row>
    <row r="35776" spans="4:33" s="304" customFormat="1" ht="15.75" customHeight="1">
      <c r="D35776" s="305"/>
      <c r="AG35776" s="1954"/>
    </row>
    <row r="35778" spans="4:33" s="304" customFormat="1" ht="15.75" customHeight="1">
      <c r="D35778" s="305"/>
      <c r="AG35778" s="1954"/>
    </row>
    <row r="35780" spans="4:33" s="304" customFormat="1" ht="15.75" customHeight="1">
      <c r="D35780" s="305"/>
      <c r="AG35780" s="1954"/>
    </row>
    <row r="35782" spans="4:33" s="304" customFormat="1" ht="15.75" customHeight="1">
      <c r="D35782" s="305"/>
      <c r="AG35782" s="1954"/>
    </row>
    <row r="35784" spans="4:33" s="304" customFormat="1" ht="15.75" customHeight="1">
      <c r="D35784" s="305"/>
      <c r="AG35784" s="1954"/>
    </row>
    <row r="35786" spans="4:33" s="304" customFormat="1" ht="15.75" customHeight="1">
      <c r="D35786" s="305"/>
      <c r="AG35786" s="1954"/>
    </row>
    <row r="35788" spans="4:33" s="304" customFormat="1" ht="15.75" customHeight="1">
      <c r="D35788" s="305"/>
      <c r="AG35788" s="1954"/>
    </row>
    <row r="35790" spans="4:33" s="304" customFormat="1" ht="15.75" customHeight="1">
      <c r="D35790" s="305"/>
      <c r="AG35790" s="1954"/>
    </row>
    <row r="35792" spans="4:33" s="304" customFormat="1" ht="15.75" customHeight="1">
      <c r="D35792" s="305"/>
      <c r="AG35792" s="1954"/>
    </row>
    <row r="35794" spans="4:33" s="304" customFormat="1" ht="15.75" customHeight="1">
      <c r="D35794" s="305"/>
      <c r="AG35794" s="1954"/>
    </row>
    <row r="35796" spans="4:33" s="304" customFormat="1" ht="15.75" customHeight="1">
      <c r="D35796" s="305"/>
      <c r="AG35796" s="1954"/>
    </row>
    <row r="35798" spans="4:33" s="304" customFormat="1" ht="15.75" customHeight="1">
      <c r="D35798" s="305"/>
      <c r="AG35798" s="1954"/>
    </row>
    <row r="35800" spans="4:33" s="304" customFormat="1" ht="15.75" customHeight="1">
      <c r="D35800" s="305"/>
      <c r="AG35800" s="1954"/>
    </row>
    <row r="35802" spans="4:33" s="304" customFormat="1" ht="15.75" customHeight="1">
      <c r="D35802" s="305"/>
      <c r="AG35802" s="1954"/>
    </row>
    <row r="35804" spans="4:33" s="304" customFormat="1" ht="15.75" customHeight="1">
      <c r="D35804" s="305"/>
      <c r="AG35804" s="1954"/>
    </row>
    <row r="35806" spans="4:33" s="304" customFormat="1" ht="15.75" customHeight="1">
      <c r="D35806" s="305"/>
      <c r="AG35806" s="1954"/>
    </row>
    <row r="35808" spans="4:33" s="304" customFormat="1" ht="15.75" customHeight="1">
      <c r="D35808" s="305"/>
      <c r="AG35808" s="1954"/>
    </row>
    <row r="35810" spans="4:33" s="304" customFormat="1" ht="15.75" customHeight="1">
      <c r="D35810" s="305"/>
      <c r="AG35810" s="1954"/>
    </row>
    <row r="35812" spans="4:33" s="304" customFormat="1" ht="15.75" customHeight="1">
      <c r="D35812" s="305"/>
      <c r="AG35812" s="1954"/>
    </row>
    <row r="35814" spans="4:33" s="304" customFormat="1" ht="15.75" customHeight="1">
      <c r="D35814" s="305"/>
      <c r="AG35814" s="1954"/>
    </row>
    <row r="35816" spans="4:33" s="304" customFormat="1" ht="15.75" customHeight="1">
      <c r="D35816" s="305"/>
      <c r="AG35816" s="1954"/>
    </row>
    <row r="35818" spans="4:33" s="304" customFormat="1" ht="15.75" customHeight="1">
      <c r="D35818" s="305"/>
      <c r="AG35818" s="1954"/>
    </row>
    <row r="35820" spans="4:33" s="304" customFormat="1" ht="15.75" customHeight="1">
      <c r="D35820" s="305"/>
      <c r="AG35820" s="1954"/>
    </row>
    <row r="35822" spans="4:33" s="304" customFormat="1" ht="15.75" customHeight="1">
      <c r="D35822" s="305"/>
      <c r="AG35822" s="1954"/>
    </row>
    <row r="35824" spans="4:33" s="304" customFormat="1" ht="15.75" customHeight="1">
      <c r="D35824" s="305"/>
      <c r="AG35824" s="1954"/>
    </row>
    <row r="35826" spans="4:33" s="304" customFormat="1" ht="15.75" customHeight="1">
      <c r="D35826" s="305"/>
      <c r="AG35826" s="1954"/>
    </row>
    <row r="35828" spans="4:33" s="304" customFormat="1" ht="15.75" customHeight="1">
      <c r="D35828" s="305"/>
      <c r="AG35828" s="1954"/>
    </row>
    <row r="35830" spans="4:33" s="304" customFormat="1" ht="15.75" customHeight="1">
      <c r="D35830" s="305"/>
      <c r="AG35830" s="1954"/>
    </row>
    <row r="35832" spans="4:33" s="304" customFormat="1" ht="15.75" customHeight="1">
      <c r="D35832" s="305"/>
      <c r="AG35832" s="1954"/>
    </row>
    <row r="35834" spans="4:33" s="304" customFormat="1" ht="15.75" customHeight="1">
      <c r="D35834" s="305"/>
      <c r="AG35834" s="1954"/>
    </row>
    <row r="35836" spans="4:33" s="304" customFormat="1" ht="15.75" customHeight="1">
      <c r="D35836" s="305"/>
      <c r="AG35836" s="1954"/>
    </row>
    <row r="35838" spans="4:33" s="304" customFormat="1" ht="15.75" customHeight="1">
      <c r="D35838" s="305"/>
      <c r="AG35838" s="1954"/>
    </row>
    <row r="35840" spans="4:33" s="304" customFormat="1" ht="15.75" customHeight="1">
      <c r="D35840" s="305"/>
      <c r="AG35840" s="1954"/>
    </row>
    <row r="35842" spans="4:33" s="304" customFormat="1" ht="15.75" customHeight="1">
      <c r="D35842" s="305"/>
      <c r="AG35842" s="1954"/>
    </row>
    <row r="35844" spans="4:33" s="304" customFormat="1" ht="15.75" customHeight="1">
      <c r="D35844" s="305"/>
      <c r="AG35844" s="1954"/>
    </row>
    <row r="35846" spans="4:33" s="304" customFormat="1" ht="15.75" customHeight="1">
      <c r="D35846" s="305"/>
      <c r="AG35846" s="1954"/>
    </row>
    <row r="35848" spans="4:33" s="304" customFormat="1" ht="15.75" customHeight="1">
      <c r="D35848" s="305"/>
      <c r="AG35848" s="1954"/>
    </row>
    <row r="35850" spans="4:33" s="304" customFormat="1" ht="15.75" customHeight="1">
      <c r="D35850" s="305"/>
      <c r="AG35850" s="1954"/>
    </row>
    <row r="35852" spans="4:33" s="304" customFormat="1" ht="15.75" customHeight="1">
      <c r="D35852" s="305"/>
      <c r="AG35852" s="1954"/>
    </row>
    <row r="35854" spans="4:33" s="304" customFormat="1" ht="15.75" customHeight="1">
      <c r="D35854" s="305"/>
      <c r="AG35854" s="1954"/>
    </row>
    <row r="35856" spans="4:33" s="304" customFormat="1" ht="15.75" customHeight="1">
      <c r="D35856" s="305"/>
      <c r="AG35856" s="1954"/>
    </row>
    <row r="35858" spans="4:33" s="304" customFormat="1" ht="15.75" customHeight="1">
      <c r="D35858" s="305"/>
      <c r="AG35858" s="1954"/>
    </row>
    <row r="35860" spans="4:33" s="304" customFormat="1" ht="15.75" customHeight="1">
      <c r="D35860" s="305"/>
      <c r="AG35860" s="1954"/>
    </row>
    <row r="35862" spans="4:33" s="304" customFormat="1" ht="15.75" customHeight="1">
      <c r="D35862" s="305"/>
      <c r="AG35862" s="1954"/>
    </row>
    <row r="35864" spans="4:33" s="304" customFormat="1" ht="15.75" customHeight="1">
      <c r="D35864" s="305"/>
      <c r="AG35864" s="1954"/>
    </row>
    <row r="35866" spans="4:33" s="304" customFormat="1" ht="15.75" customHeight="1">
      <c r="D35866" s="305"/>
      <c r="AG35866" s="1954"/>
    </row>
    <row r="35868" spans="4:33" s="304" customFormat="1" ht="15.75" customHeight="1">
      <c r="D35868" s="305"/>
      <c r="AG35868" s="1954"/>
    </row>
    <row r="35870" spans="4:33" s="304" customFormat="1" ht="15.75" customHeight="1">
      <c r="D35870" s="305"/>
      <c r="AG35870" s="1954"/>
    </row>
    <row r="35872" spans="4:33" s="304" customFormat="1" ht="15.75" customHeight="1">
      <c r="D35872" s="305"/>
      <c r="AG35872" s="1954"/>
    </row>
    <row r="35874" spans="4:33" s="304" customFormat="1" ht="15.75" customHeight="1">
      <c r="D35874" s="305"/>
      <c r="AG35874" s="1954"/>
    </row>
    <row r="35876" spans="4:33" s="304" customFormat="1" ht="15.75" customHeight="1">
      <c r="D35876" s="305"/>
      <c r="AG35876" s="1954"/>
    </row>
    <row r="35878" spans="4:33" s="304" customFormat="1" ht="15.75" customHeight="1">
      <c r="D35878" s="305"/>
      <c r="AG35878" s="1954"/>
    </row>
    <row r="35880" spans="4:33" s="304" customFormat="1" ht="15.75" customHeight="1">
      <c r="D35880" s="305"/>
      <c r="AG35880" s="1954"/>
    </row>
    <row r="35882" spans="4:33" s="304" customFormat="1" ht="15.75" customHeight="1">
      <c r="D35882" s="305"/>
      <c r="AG35882" s="1954"/>
    </row>
    <row r="35884" spans="4:33" s="304" customFormat="1" ht="15.75" customHeight="1">
      <c r="D35884" s="305"/>
      <c r="AG35884" s="1954"/>
    </row>
    <row r="35886" spans="4:33" s="304" customFormat="1" ht="15.75" customHeight="1">
      <c r="D35886" s="305"/>
      <c r="AG35886" s="1954"/>
    </row>
    <row r="35888" spans="4:33" s="304" customFormat="1" ht="15.75" customHeight="1">
      <c r="D35888" s="305"/>
      <c r="AG35888" s="1954"/>
    </row>
    <row r="35890" spans="4:33" s="304" customFormat="1" ht="15.75" customHeight="1">
      <c r="D35890" s="305"/>
      <c r="AG35890" s="1954"/>
    </row>
    <row r="35892" spans="4:33" s="304" customFormat="1" ht="15.75" customHeight="1">
      <c r="D35892" s="305"/>
      <c r="AG35892" s="1954"/>
    </row>
    <row r="35894" spans="4:33" s="304" customFormat="1" ht="15.75" customHeight="1">
      <c r="D35894" s="305"/>
      <c r="AG35894" s="1954"/>
    </row>
    <row r="35896" spans="4:33" s="304" customFormat="1" ht="15.75" customHeight="1">
      <c r="D35896" s="305"/>
      <c r="AG35896" s="1954"/>
    </row>
    <row r="35898" spans="4:33" s="304" customFormat="1" ht="15.75" customHeight="1">
      <c r="D35898" s="305"/>
      <c r="AG35898" s="1954"/>
    </row>
    <row r="35900" spans="4:33" s="304" customFormat="1" ht="15.75" customHeight="1">
      <c r="D35900" s="305"/>
      <c r="AG35900" s="1954"/>
    </row>
    <row r="35902" spans="4:33" s="304" customFormat="1" ht="15.75" customHeight="1">
      <c r="D35902" s="305"/>
      <c r="AG35902" s="1954"/>
    </row>
    <row r="35904" spans="4:33" s="304" customFormat="1" ht="15.75" customHeight="1">
      <c r="D35904" s="305"/>
      <c r="AG35904" s="1954"/>
    </row>
    <row r="35906" spans="4:33" s="304" customFormat="1" ht="15.75" customHeight="1">
      <c r="D35906" s="305"/>
      <c r="AG35906" s="1954"/>
    </row>
    <row r="35908" spans="4:33" s="304" customFormat="1" ht="15.75" customHeight="1">
      <c r="D35908" s="305"/>
      <c r="AG35908" s="1954"/>
    </row>
    <row r="35910" spans="4:33" s="304" customFormat="1" ht="15.75" customHeight="1">
      <c r="D35910" s="305"/>
      <c r="AG35910" s="1954"/>
    </row>
    <row r="35912" spans="4:33" s="304" customFormat="1" ht="15.75" customHeight="1">
      <c r="D35912" s="305"/>
      <c r="AG35912" s="1954"/>
    </row>
    <row r="35914" spans="4:33" s="304" customFormat="1" ht="15.75" customHeight="1">
      <c r="D35914" s="305"/>
      <c r="AG35914" s="1954"/>
    </row>
    <row r="35916" spans="4:33" s="304" customFormat="1" ht="15.75" customHeight="1">
      <c r="D35916" s="305"/>
      <c r="AG35916" s="1954"/>
    </row>
    <row r="35918" spans="4:33" s="304" customFormat="1" ht="15.75" customHeight="1">
      <c r="D35918" s="305"/>
      <c r="AG35918" s="1954"/>
    </row>
    <row r="35920" spans="4:33" s="304" customFormat="1" ht="15.75" customHeight="1">
      <c r="D35920" s="305"/>
      <c r="AG35920" s="1954"/>
    </row>
    <row r="35922" spans="4:33" s="304" customFormat="1" ht="15.75" customHeight="1">
      <c r="D35922" s="305"/>
      <c r="AG35922" s="1954"/>
    </row>
    <row r="35924" spans="4:33" s="304" customFormat="1" ht="15.75" customHeight="1">
      <c r="D35924" s="305"/>
      <c r="AG35924" s="1954"/>
    </row>
    <row r="35926" spans="4:33" s="304" customFormat="1" ht="15.75" customHeight="1">
      <c r="D35926" s="305"/>
      <c r="AG35926" s="1954"/>
    </row>
    <row r="35928" spans="4:33" s="304" customFormat="1" ht="15.75" customHeight="1">
      <c r="D35928" s="305"/>
      <c r="AG35928" s="1954"/>
    </row>
    <row r="35930" spans="4:33" s="304" customFormat="1" ht="15.75" customHeight="1">
      <c r="D35930" s="305"/>
      <c r="AG35930" s="1954"/>
    </row>
    <row r="35932" spans="4:33" s="304" customFormat="1" ht="15.75" customHeight="1">
      <c r="D35932" s="305"/>
      <c r="AG35932" s="1954"/>
    </row>
    <row r="35934" spans="4:33" s="304" customFormat="1" ht="15.75" customHeight="1">
      <c r="D35934" s="305"/>
      <c r="AG35934" s="1954"/>
    </row>
    <row r="35936" spans="4:33" s="304" customFormat="1" ht="15.75" customHeight="1">
      <c r="D35936" s="305"/>
      <c r="AG35936" s="1954"/>
    </row>
    <row r="35938" spans="4:33" s="304" customFormat="1" ht="15.75" customHeight="1">
      <c r="D35938" s="305"/>
      <c r="AG35938" s="1954"/>
    </row>
    <row r="35940" spans="4:33" s="304" customFormat="1" ht="15.75" customHeight="1">
      <c r="D35940" s="305"/>
      <c r="AG35940" s="1954"/>
    </row>
    <row r="35942" spans="4:33" s="304" customFormat="1" ht="15.75" customHeight="1">
      <c r="D35942" s="305"/>
      <c r="AG35942" s="1954"/>
    </row>
    <row r="35944" spans="4:33" s="304" customFormat="1" ht="15.75" customHeight="1">
      <c r="D35944" s="305"/>
      <c r="AG35944" s="1954"/>
    </row>
    <row r="35946" spans="4:33" s="304" customFormat="1" ht="15.75" customHeight="1">
      <c r="D35946" s="305"/>
      <c r="AG35946" s="1954"/>
    </row>
    <row r="35948" spans="4:33" s="304" customFormat="1" ht="15.75" customHeight="1">
      <c r="D35948" s="305"/>
      <c r="AG35948" s="1954"/>
    </row>
    <row r="35950" spans="4:33" s="304" customFormat="1" ht="15.75" customHeight="1">
      <c r="D35950" s="305"/>
      <c r="AG35950" s="1954"/>
    </row>
    <row r="35952" spans="4:33" s="304" customFormat="1" ht="15.75" customHeight="1">
      <c r="D35952" s="305"/>
      <c r="AG35952" s="1954"/>
    </row>
    <row r="35954" spans="4:33" s="304" customFormat="1" ht="15.75" customHeight="1">
      <c r="D35954" s="305"/>
      <c r="AG35954" s="1954"/>
    </row>
    <row r="35956" spans="4:33" s="304" customFormat="1" ht="15.75" customHeight="1">
      <c r="D35956" s="305"/>
      <c r="AG35956" s="1954"/>
    </row>
    <row r="35958" spans="4:33" s="304" customFormat="1" ht="15.75" customHeight="1">
      <c r="D35958" s="305"/>
      <c r="AG35958" s="1954"/>
    </row>
    <row r="35960" spans="4:33" s="304" customFormat="1" ht="15.75" customHeight="1">
      <c r="D35960" s="305"/>
      <c r="AG35960" s="1954"/>
    </row>
    <row r="35962" spans="4:33" s="304" customFormat="1" ht="15.75" customHeight="1">
      <c r="D35962" s="305"/>
      <c r="AG35962" s="1954"/>
    </row>
    <row r="35964" spans="4:33" s="304" customFormat="1" ht="15.75" customHeight="1">
      <c r="D35964" s="305"/>
      <c r="AG35964" s="1954"/>
    </row>
    <row r="35966" spans="4:33" s="304" customFormat="1" ht="15.75" customHeight="1">
      <c r="D35966" s="305"/>
      <c r="AG35966" s="1954"/>
    </row>
    <row r="35968" spans="4:33" s="304" customFormat="1" ht="15.75" customHeight="1">
      <c r="D35968" s="305"/>
      <c r="AG35968" s="1954"/>
    </row>
    <row r="35970" spans="4:33" s="304" customFormat="1" ht="15.75" customHeight="1">
      <c r="D35970" s="305"/>
      <c r="AG35970" s="1954"/>
    </row>
    <row r="35972" spans="4:33" s="304" customFormat="1" ht="15.75" customHeight="1">
      <c r="D35972" s="305"/>
      <c r="AG35972" s="1954"/>
    </row>
    <row r="35974" spans="4:33" s="304" customFormat="1" ht="15.75" customHeight="1">
      <c r="D35974" s="305"/>
      <c r="AG35974" s="1954"/>
    </row>
    <row r="35976" spans="4:33" s="304" customFormat="1" ht="15.75" customHeight="1">
      <c r="D35976" s="305"/>
      <c r="AG35976" s="1954"/>
    </row>
    <row r="35978" spans="4:33" s="304" customFormat="1" ht="15.75" customHeight="1">
      <c r="D35978" s="305"/>
      <c r="AG35978" s="1954"/>
    </row>
    <row r="35980" spans="4:33" s="304" customFormat="1" ht="15.75" customHeight="1">
      <c r="D35980" s="305"/>
      <c r="AG35980" s="1954"/>
    </row>
    <row r="35982" spans="4:33" s="304" customFormat="1" ht="15.75" customHeight="1">
      <c r="D35982" s="305"/>
      <c r="AG35982" s="1954"/>
    </row>
    <row r="35984" spans="4:33" s="304" customFormat="1" ht="15.75" customHeight="1">
      <c r="D35984" s="305"/>
      <c r="AG35984" s="1954"/>
    </row>
    <row r="35986" spans="4:33" s="304" customFormat="1" ht="15.75" customHeight="1">
      <c r="D35986" s="305"/>
      <c r="AG35986" s="1954"/>
    </row>
    <row r="35988" spans="4:33" s="304" customFormat="1" ht="15.75" customHeight="1">
      <c r="D35988" s="305"/>
      <c r="AG35988" s="1954"/>
    </row>
    <row r="35990" spans="4:33" s="304" customFormat="1" ht="15.75" customHeight="1">
      <c r="D35990" s="305"/>
      <c r="AG35990" s="1954"/>
    </row>
    <row r="35992" spans="4:33" s="304" customFormat="1" ht="15.75" customHeight="1">
      <c r="D35992" s="305"/>
      <c r="AG35992" s="1954"/>
    </row>
    <row r="35994" spans="4:33" s="304" customFormat="1" ht="15.75" customHeight="1">
      <c r="D35994" s="305"/>
      <c r="AG35994" s="1954"/>
    </row>
    <row r="35996" spans="4:33" s="304" customFormat="1" ht="15.75" customHeight="1">
      <c r="D35996" s="305"/>
      <c r="AG35996" s="1954"/>
    </row>
    <row r="35998" spans="4:33" s="304" customFormat="1" ht="15.75" customHeight="1">
      <c r="D35998" s="305"/>
      <c r="AG35998" s="1954"/>
    </row>
    <row r="36000" spans="4:33" s="304" customFormat="1" ht="15.75" customHeight="1">
      <c r="D36000" s="305"/>
      <c r="AG36000" s="1954"/>
    </row>
    <row r="36002" spans="4:33" s="304" customFormat="1" ht="15.75" customHeight="1">
      <c r="D36002" s="305"/>
      <c r="AG36002" s="1954"/>
    </row>
    <row r="36004" spans="4:33" s="304" customFormat="1" ht="15.75" customHeight="1">
      <c r="D36004" s="305"/>
      <c r="AG36004" s="1954"/>
    </row>
    <row r="36006" spans="4:33" s="304" customFormat="1" ht="15.75" customHeight="1">
      <c r="D36006" s="305"/>
      <c r="AG36006" s="1954"/>
    </row>
    <row r="36008" spans="4:33" s="304" customFormat="1" ht="15.75" customHeight="1">
      <c r="D36008" s="305"/>
      <c r="AG36008" s="1954"/>
    </row>
    <row r="36010" spans="4:33" s="304" customFormat="1" ht="15.75" customHeight="1">
      <c r="D36010" s="305"/>
      <c r="AG36010" s="1954"/>
    </row>
    <row r="36012" spans="4:33" s="304" customFormat="1" ht="15.75" customHeight="1">
      <c r="D36012" s="305"/>
      <c r="AG36012" s="1954"/>
    </row>
    <row r="36014" spans="4:33" s="304" customFormat="1" ht="15.75" customHeight="1">
      <c r="D36014" s="305"/>
      <c r="AG36014" s="1954"/>
    </row>
    <row r="36016" spans="4:33" s="304" customFormat="1" ht="15.75" customHeight="1">
      <c r="D36016" s="305"/>
      <c r="AG36016" s="1954"/>
    </row>
    <row r="36018" spans="4:33" s="304" customFormat="1" ht="15.75" customHeight="1">
      <c r="D36018" s="305"/>
      <c r="AG36018" s="1954"/>
    </row>
    <row r="36020" spans="4:33" s="304" customFormat="1" ht="15.75" customHeight="1">
      <c r="D36020" s="305"/>
      <c r="AG36020" s="1954"/>
    </row>
    <row r="36022" spans="4:33" s="304" customFormat="1" ht="15.75" customHeight="1">
      <c r="D36022" s="305"/>
      <c r="AG36022" s="1954"/>
    </row>
    <row r="36024" spans="4:33" s="304" customFormat="1" ht="15.75" customHeight="1">
      <c r="D36024" s="305"/>
      <c r="AG36024" s="1954"/>
    </row>
    <row r="36026" spans="4:33" s="304" customFormat="1" ht="15.75" customHeight="1">
      <c r="D36026" s="305"/>
      <c r="AG36026" s="1954"/>
    </row>
    <row r="36028" spans="4:33" s="304" customFormat="1" ht="15.75" customHeight="1">
      <c r="D36028" s="305"/>
      <c r="AG36028" s="1954"/>
    </row>
    <row r="36030" spans="4:33" s="304" customFormat="1" ht="15.75" customHeight="1">
      <c r="D36030" s="305"/>
      <c r="AG36030" s="1954"/>
    </row>
    <row r="36032" spans="4:33" s="304" customFormat="1" ht="15.75" customHeight="1">
      <c r="D36032" s="305"/>
      <c r="AG36032" s="1954"/>
    </row>
    <row r="36034" spans="4:33" s="304" customFormat="1" ht="15.75" customHeight="1">
      <c r="D36034" s="305"/>
      <c r="AG36034" s="1954"/>
    </row>
    <row r="36036" spans="4:33" s="304" customFormat="1" ht="15.75" customHeight="1">
      <c r="D36036" s="305"/>
      <c r="AG36036" s="1954"/>
    </row>
    <row r="36038" spans="4:33" s="304" customFormat="1" ht="15.75" customHeight="1">
      <c r="D36038" s="305"/>
      <c r="AG36038" s="1954"/>
    </row>
    <row r="36040" spans="4:33" s="304" customFormat="1" ht="15.75" customHeight="1">
      <c r="D36040" s="305"/>
      <c r="AG36040" s="1954"/>
    </row>
    <row r="36042" spans="4:33" s="304" customFormat="1" ht="15.75" customHeight="1">
      <c r="D36042" s="305"/>
      <c r="AG36042" s="1954"/>
    </row>
    <row r="36044" spans="4:33" s="304" customFormat="1" ht="15.75" customHeight="1">
      <c r="D36044" s="305"/>
      <c r="AG36044" s="1954"/>
    </row>
    <row r="36046" spans="4:33" s="304" customFormat="1" ht="15.75" customHeight="1">
      <c r="D36046" s="305"/>
      <c r="AG36046" s="1954"/>
    </row>
    <row r="36048" spans="4:33" s="304" customFormat="1" ht="15.75" customHeight="1">
      <c r="D36048" s="305"/>
      <c r="AG36048" s="1954"/>
    </row>
    <row r="36050" spans="4:33" s="304" customFormat="1" ht="15.75" customHeight="1">
      <c r="D36050" s="305"/>
      <c r="AG36050" s="1954"/>
    </row>
    <row r="36052" spans="4:33" s="304" customFormat="1" ht="15.75" customHeight="1">
      <c r="D36052" s="305"/>
      <c r="AG36052" s="1954"/>
    </row>
    <row r="36054" spans="4:33" s="304" customFormat="1" ht="15.75" customHeight="1">
      <c r="D36054" s="305"/>
      <c r="AG36054" s="1954"/>
    </row>
    <row r="36056" spans="4:33" s="304" customFormat="1" ht="15.75" customHeight="1">
      <c r="D36056" s="305"/>
      <c r="AG36056" s="1954"/>
    </row>
    <row r="36058" spans="4:33" s="304" customFormat="1" ht="15.75" customHeight="1">
      <c r="D36058" s="305"/>
      <c r="AG36058" s="1954"/>
    </row>
    <row r="36060" spans="4:33" s="304" customFormat="1" ht="15.75" customHeight="1">
      <c r="D36060" s="305"/>
      <c r="AG36060" s="1954"/>
    </row>
    <row r="36062" spans="4:33" s="304" customFormat="1" ht="15.75" customHeight="1">
      <c r="D36062" s="305"/>
      <c r="AG36062" s="1954"/>
    </row>
    <row r="36064" spans="4:33" s="304" customFormat="1" ht="15.75" customHeight="1">
      <c r="D36064" s="305"/>
      <c r="AG36064" s="1954"/>
    </row>
    <row r="36066" spans="4:33" s="304" customFormat="1" ht="15.75" customHeight="1">
      <c r="D36066" s="305"/>
      <c r="AG36066" s="1954"/>
    </row>
    <row r="36068" spans="4:33" s="304" customFormat="1" ht="15.75" customHeight="1">
      <c r="D36068" s="305"/>
      <c r="AG36068" s="1954"/>
    </row>
    <row r="36070" spans="4:33" s="304" customFormat="1" ht="15.75" customHeight="1">
      <c r="D36070" s="305"/>
      <c r="AG36070" s="1954"/>
    </row>
    <row r="36072" spans="4:33" s="304" customFormat="1" ht="15.75" customHeight="1">
      <c r="D36072" s="305"/>
      <c r="AG36072" s="1954"/>
    </row>
    <row r="36074" spans="4:33" s="304" customFormat="1" ht="15.75" customHeight="1">
      <c r="D36074" s="305"/>
      <c r="AG36074" s="1954"/>
    </row>
    <row r="36076" spans="4:33" s="304" customFormat="1" ht="15.75" customHeight="1">
      <c r="D36076" s="305"/>
      <c r="AG36076" s="1954"/>
    </row>
    <row r="36078" spans="4:33" s="304" customFormat="1" ht="15.75" customHeight="1">
      <c r="D36078" s="305"/>
      <c r="AG36078" s="1954"/>
    </row>
    <row r="36080" spans="4:33" s="304" customFormat="1" ht="15.75" customHeight="1">
      <c r="D36080" s="305"/>
      <c r="AG36080" s="1954"/>
    </row>
    <row r="36082" spans="4:33" s="304" customFormat="1" ht="15.75" customHeight="1">
      <c r="D36082" s="305"/>
      <c r="AG36082" s="1954"/>
    </row>
    <row r="36084" spans="4:33" s="304" customFormat="1" ht="15.75" customHeight="1">
      <c r="D36084" s="305"/>
      <c r="AG36084" s="1954"/>
    </row>
    <row r="36086" spans="4:33" s="304" customFormat="1" ht="15.75" customHeight="1">
      <c r="D36086" s="305"/>
      <c r="AG36086" s="1954"/>
    </row>
    <row r="36088" spans="4:33" s="304" customFormat="1" ht="15.75" customHeight="1">
      <c r="D36088" s="305"/>
      <c r="AG36088" s="1954"/>
    </row>
    <row r="36090" spans="4:33" s="304" customFormat="1" ht="15.75" customHeight="1">
      <c r="D36090" s="305"/>
      <c r="AG36090" s="1954"/>
    </row>
    <row r="36092" spans="4:33" s="304" customFormat="1" ht="15.75" customHeight="1">
      <c r="D36092" s="305"/>
      <c r="AG36092" s="1954"/>
    </row>
    <row r="36094" spans="4:33" s="304" customFormat="1" ht="15.75" customHeight="1">
      <c r="D36094" s="305"/>
      <c r="AG36094" s="1954"/>
    </row>
    <row r="36096" spans="4:33" s="304" customFormat="1" ht="15.75" customHeight="1">
      <c r="D36096" s="305"/>
      <c r="AG36096" s="1954"/>
    </row>
    <row r="36098" spans="4:33" s="304" customFormat="1" ht="15.75" customHeight="1">
      <c r="D36098" s="305"/>
      <c r="AG36098" s="1954"/>
    </row>
    <row r="36100" spans="4:33" s="304" customFormat="1" ht="15.75" customHeight="1">
      <c r="D36100" s="305"/>
      <c r="AG36100" s="1954"/>
    </row>
    <row r="36102" spans="4:33" s="304" customFormat="1" ht="15.75" customHeight="1">
      <c r="D36102" s="305"/>
      <c r="AG36102" s="1954"/>
    </row>
    <row r="36104" spans="4:33" s="304" customFormat="1" ht="15.75" customHeight="1">
      <c r="D36104" s="305"/>
      <c r="AG36104" s="1954"/>
    </row>
    <row r="36106" spans="4:33" s="304" customFormat="1" ht="15.75" customHeight="1">
      <c r="D36106" s="305"/>
      <c r="AG36106" s="1954"/>
    </row>
    <row r="36108" spans="4:33" s="304" customFormat="1" ht="15.75" customHeight="1">
      <c r="D36108" s="305"/>
      <c r="AG36108" s="1954"/>
    </row>
    <row r="36110" spans="4:33" s="304" customFormat="1" ht="15.75" customHeight="1">
      <c r="D36110" s="305"/>
      <c r="AG36110" s="1954"/>
    </row>
    <row r="36112" spans="4:33" s="304" customFormat="1" ht="15.75" customHeight="1">
      <c r="D36112" s="305"/>
      <c r="AG36112" s="1954"/>
    </row>
    <row r="36114" spans="4:33" s="304" customFormat="1" ht="15.75" customHeight="1">
      <c r="D36114" s="305"/>
      <c r="AG36114" s="1954"/>
    </row>
    <row r="36116" spans="4:33" s="304" customFormat="1" ht="15.75" customHeight="1">
      <c r="D36116" s="305"/>
      <c r="AG36116" s="1954"/>
    </row>
    <row r="36118" spans="4:33" s="304" customFormat="1" ht="15.75" customHeight="1">
      <c r="D36118" s="305"/>
      <c r="AG36118" s="1954"/>
    </row>
    <row r="36120" spans="4:33" s="304" customFormat="1" ht="15.75" customHeight="1">
      <c r="D36120" s="305"/>
      <c r="AG36120" s="1954"/>
    </row>
    <row r="36122" spans="4:33" s="304" customFormat="1" ht="15.75" customHeight="1">
      <c r="D36122" s="305"/>
      <c r="AG36122" s="1954"/>
    </row>
    <row r="36124" spans="4:33" s="304" customFormat="1" ht="15.75" customHeight="1">
      <c r="D36124" s="305"/>
      <c r="AG36124" s="1954"/>
    </row>
    <row r="36126" spans="4:33" s="304" customFormat="1" ht="15.75" customHeight="1">
      <c r="D36126" s="305"/>
      <c r="AG36126" s="1954"/>
    </row>
    <row r="36128" spans="4:33" s="304" customFormat="1" ht="15.75" customHeight="1">
      <c r="D36128" s="305"/>
      <c r="AG36128" s="1954"/>
    </row>
    <row r="36130" spans="4:33" s="304" customFormat="1" ht="15.75" customHeight="1">
      <c r="D36130" s="305"/>
      <c r="AG36130" s="1954"/>
    </row>
    <row r="36132" spans="4:33" s="304" customFormat="1" ht="15.75" customHeight="1">
      <c r="D36132" s="305"/>
      <c r="AG36132" s="1954"/>
    </row>
    <row r="36134" spans="4:33" s="304" customFormat="1" ht="15.75" customHeight="1">
      <c r="D36134" s="305"/>
      <c r="AG36134" s="1954"/>
    </row>
    <row r="36136" spans="4:33" s="304" customFormat="1" ht="15.75" customHeight="1">
      <c r="D36136" s="305"/>
      <c r="AG36136" s="1954"/>
    </row>
    <row r="36138" spans="4:33" s="304" customFormat="1" ht="15.75" customHeight="1">
      <c r="D36138" s="305"/>
      <c r="AG36138" s="1954"/>
    </row>
    <row r="36140" spans="4:33" s="304" customFormat="1" ht="15.75" customHeight="1">
      <c r="D36140" s="305"/>
      <c r="AG36140" s="1954"/>
    </row>
    <row r="36142" spans="4:33" s="304" customFormat="1" ht="15.75" customHeight="1">
      <c r="D36142" s="305"/>
      <c r="AG36142" s="1954"/>
    </row>
    <row r="36144" spans="4:33" s="304" customFormat="1" ht="15.75" customHeight="1">
      <c r="D36144" s="305"/>
      <c r="AG36144" s="1954"/>
    </row>
    <row r="36146" spans="4:33" s="304" customFormat="1" ht="15.75" customHeight="1">
      <c r="D36146" s="305"/>
      <c r="AG36146" s="1954"/>
    </row>
    <row r="36148" spans="4:33" s="304" customFormat="1" ht="15.75" customHeight="1">
      <c r="D36148" s="305"/>
      <c r="AG36148" s="1954"/>
    </row>
    <row r="36150" spans="4:33" s="304" customFormat="1" ht="15.75" customHeight="1">
      <c r="D36150" s="305"/>
      <c r="AG36150" s="1954"/>
    </row>
    <row r="36152" spans="4:33" s="304" customFormat="1" ht="15.75" customHeight="1">
      <c r="D36152" s="305"/>
      <c r="AG36152" s="1954"/>
    </row>
    <row r="36154" spans="4:33" s="304" customFormat="1" ht="15.75" customHeight="1">
      <c r="D36154" s="305"/>
      <c r="AG36154" s="1954"/>
    </row>
    <row r="36156" spans="4:33" s="304" customFormat="1" ht="15.75" customHeight="1">
      <c r="D36156" s="305"/>
      <c r="AG36156" s="1954"/>
    </row>
    <row r="36158" spans="4:33" s="304" customFormat="1" ht="15.75" customHeight="1">
      <c r="D36158" s="305"/>
      <c r="AG36158" s="1954"/>
    </row>
    <row r="36160" spans="4:33" s="304" customFormat="1" ht="15.75" customHeight="1">
      <c r="D36160" s="305"/>
      <c r="AG36160" s="1954"/>
    </row>
    <row r="36162" spans="4:33" s="304" customFormat="1" ht="15.75" customHeight="1">
      <c r="D36162" s="305"/>
      <c r="AG36162" s="1954"/>
    </row>
    <row r="36164" spans="4:33" s="304" customFormat="1" ht="15.75" customHeight="1">
      <c r="D36164" s="305"/>
      <c r="AG36164" s="1954"/>
    </row>
    <row r="36166" spans="4:33" s="304" customFormat="1" ht="15.75" customHeight="1">
      <c r="D36166" s="305"/>
      <c r="AG36166" s="1954"/>
    </row>
    <row r="36168" spans="4:33" s="304" customFormat="1" ht="15.75" customHeight="1">
      <c r="D36168" s="305"/>
      <c r="AG36168" s="1954"/>
    </row>
    <row r="36170" spans="4:33" s="304" customFormat="1" ht="15.75" customHeight="1">
      <c r="D36170" s="305"/>
      <c r="AG36170" s="1954"/>
    </row>
    <row r="36172" spans="4:33" s="304" customFormat="1" ht="15.75" customHeight="1">
      <c r="D36172" s="305"/>
      <c r="AG36172" s="1954"/>
    </row>
    <row r="36174" spans="4:33" s="304" customFormat="1" ht="15.75" customHeight="1">
      <c r="D36174" s="305"/>
      <c r="AG36174" s="1954"/>
    </row>
    <row r="36176" spans="4:33" s="304" customFormat="1" ht="15.75" customHeight="1">
      <c r="D36176" s="305"/>
      <c r="AG36176" s="1954"/>
    </row>
    <row r="36178" spans="4:33" s="304" customFormat="1" ht="15.75" customHeight="1">
      <c r="D36178" s="305"/>
      <c r="AG36178" s="1954"/>
    </row>
    <row r="36180" spans="4:33" s="304" customFormat="1" ht="15.75" customHeight="1">
      <c r="D36180" s="305"/>
      <c r="AG36180" s="1954"/>
    </row>
    <row r="36182" spans="4:33" s="304" customFormat="1" ht="15.75" customHeight="1">
      <c r="D36182" s="305"/>
      <c r="AG36182" s="1954"/>
    </row>
    <row r="36184" spans="4:33" s="304" customFormat="1" ht="15.75" customHeight="1">
      <c r="D36184" s="305"/>
      <c r="AG36184" s="1954"/>
    </row>
    <row r="36186" spans="4:33" s="304" customFormat="1" ht="15.75" customHeight="1">
      <c r="D36186" s="305"/>
      <c r="AG36186" s="1954"/>
    </row>
    <row r="36188" spans="4:33" s="304" customFormat="1" ht="15.75" customHeight="1">
      <c r="D36188" s="305"/>
      <c r="AG36188" s="1954"/>
    </row>
    <row r="36190" spans="4:33" s="304" customFormat="1" ht="15.75" customHeight="1">
      <c r="D36190" s="305"/>
      <c r="AG36190" s="1954"/>
    </row>
    <row r="36192" spans="4:33" s="304" customFormat="1" ht="15.75" customHeight="1">
      <c r="D36192" s="305"/>
      <c r="AG36192" s="1954"/>
    </row>
    <row r="36194" spans="4:33" s="304" customFormat="1" ht="15.75" customHeight="1">
      <c r="D36194" s="305"/>
      <c r="AG36194" s="1954"/>
    </row>
    <row r="36196" spans="4:33" s="304" customFormat="1" ht="15.75" customHeight="1">
      <c r="D36196" s="305"/>
      <c r="AG36196" s="1954"/>
    </row>
    <row r="36198" spans="4:33" s="304" customFormat="1" ht="15.75" customHeight="1">
      <c r="D36198" s="305"/>
      <c r="AG36198" s="1954"/>
    </row>
    <row r="36200" spans="4:33" s="304" customFormat="1" ht="15.75" customHeight="1">
      <c r="D36200" s="305"/>
      <c r="AG36200" s="1954"/>
    </row>
    <row r="36202" spans="4:33" s="304" customFormat="1" ht="15.75" customHeight="1">
      <c r="D36202" s="305"/>
      <c r="AG36202" s="1954"/>
    </row>
    <row r="36204" spans="4:33" s="304" customFormat="1" ht="15.75" customHeight="1">
      <c r="D36204" s="305"/>
      <c r="AG36204" s="1954"/>
    </row>
    <row r="36206" spans="4:33" s="304" customFormat="1" ht="15.75" customHeight="1">
      <c r="D36206" s="305"/>
      <c r="AG36206" s="1954"/>
    </row>
    <row r="36208" spans="4:33" s="304" customFormat="1" ht="15.75" customHeight="1">
      <c r="D36208" s="305"/>
      <c r="AG36208" s="1954"/>
    </row>
    <row r="36210" spans="4:33" s="304" customFormat="1" ht="15.75" customHeight="1">
      <c r="D36210" s="305"/>
      <c r="AG36210" s="1954"/>
    </row>
    <row r="36212" spans="4:33" s="304" customFormat="1" ht="15.75" customHeight="1">
      <c r="D36212" s="305"/>
      <c r="AG36212" s="1954"/>
    </row>
    <row r="36214" spans="4:33" s="304" customFormat="1" ht="15.75" customHeight="1">
      <c r="D36214" s="305"/>
      <c r="AG36214" s="1954"/>
    </row>
    <row r="36216" spans="4:33" s="304" customFormat="1" ht="15.75" customHeight="1">
      <c r="D36216" s="305"/>
      <c r="AG36216" s="1954"/>
    </row>
    <row r="36218" spans="4:33" s="304" customFormat="1" ht="15.75" customHeight="1">
      <c r="D36218" s="305"/>
      <c r="AG36218" s="1954"/>
    </row>
    <row r="36220" spans="4:33" s="304" customFormat="1" ht="15.75" customHeight="1">
      <c r="D36220" s="305"/>
      <c r="AG36220" s="1954"/>
    </row>
    <row r="36222" spans="4:33" s="304" customFormat="1" ht="15.75" customHeight="1">
      <c r="D36222" s="305"/>
      <c r="AG36222" s="1954"/>
    </row>
    <row r="36224" spans="4:33" s="304" customFormat="1" ht="15.75" customHeight="1">
      <c r="D36224" s="305"/>
      <c r="AG36224" s="1954"/>
    </row>
    <row r="36226" spans="4:33" s="304" customFormat="1" ht="15.75" customHeight="1">
      <c r="D36226" s="305"/>
      <c r="AG36226" s="1954"/>
    </row>
    <row r="36228" spans="4:33" s="304" customFormat="1" ht="15.75" customHeight="1">
      <c r="D36228" s="305"/>
      <c r="AG36228" s="1954"/>
    </row>
    <row r="36230" spans="4:33" s="304" customFormat="1" ht="15.75" customHeight="1">
      <c r="D36230" s="305"/>
      <c r="AG36230" s="1954"/>
    </row>
    <row r="36232" spans="4:33" s="304" customFormat="1" ht="15.75" customHeight="1">
      <c r="D36232" s="305"/>
      <c r="AG36232" s="1954"/>
    </row>
    <row r="36234" spans="4:33" s="304" customFormat="1" ht="15.75" customHeight="1">
      <c r="D36234" s="305"/>
      <c r="AG36234" s="1954"/>
    </row>
    <row r="36236" spans="4:33" s="304" customFormat="1" ht="15.75" customHeight="1">
      <c r="D36236" s="305"/>
      <c r="AG36236" s="1954"/>
    </row>
    <row r="36238" spans="4:33" s="304" customFormat="1" ht="15.75" customHeight="1">
      <c r="D36238" s="305"/>
      <c r="AG36238" s="1954"/>
    </row>
    <row r="36240" spans="4:33" s="304" customFormat="1" ht="15.75" customHeight="1">
      <c r="D36240" s="305"/>
      <c r="AG36240" s="1954"/>
    </row>
    <row r="36242" spans="4:33" s="304" customFormat="1" ht="15.75" customHeight="1">
      <c r="D36242" s="305"/>
      <c r="AG36242" s="1954"/>
    </row>
    <row r="36244" spans="4:33" s="304" customFormat="1" ht="15.75" customHeight="1">
      <c r="D36244" s="305"/>
      <c r="AG36244" s="1954"/>
    </row>
    <row r="36246" spans="4:33" s="304" customFormat="1" ht="15.75" customHeight="1">
      <c r="D36246" s="305"/>
      <c r="AG36246" s="1954"/>
    </row>
    <row r="36248" spans="4:33" s="304" customFormat="1" ht="15.75" customHeight="1">
      <c r="D36248" s="305"/>
      <c r="AG36248" s="1954"/>
    </row>
    <row r="36250" spans="4:33" s="304" customFormat="1" ht="15.75" customHeight="1">
      <c r="D36250" s="305"/>
      <c r="AG36250" s="1954"/>
    </row>
    <row r="36252" spans="4:33" s="304" customFormat="1" ht="15.75" customHeight="1">
      <c r="D36252" s="305"/>
      <c r="AG36252" s="1954"/>
    </row>
    <row r="36254" spans="4:33" s="304" customFormat="1" ht="15.75" customHeight="1">
      <c r="D36254" s="305"/>
      <c r="AG36254" s="1954"/>
    </row>
    <row r="36256" spans="4:33" s="304" customFormat="1" ht="15.75" customHeight="1">
      <c r="D36256" s="305"/>
      <c r="AG36256" s="1954"/>
    </row>
    <row r="36258" spans="4:33" s="304" customFormat="1" ht="15.75" customHeight="1">
      <c r="D36258" s="305"/>
      <c r="AG36258" s="1954"/>
    </row>
    <row r="36260" spans="4:33" s="304" customFormat="1" ht="15.75" customHeight="1">
      <c r="D36260" s="305"/>
      <c r="AG36260" s="1954"/>
    </row>
    <row r="36262" spans="4:33" s="304" customFormat="1" ht="15.75" customHeight="1">
      <c r="D36262" s="305"/>
      <c r="AG36262" s="1954"/>
    </row>
    <row r="36264" spans="4:33" s="304" customFormat="1" ht="15.75" customHeight="1">
      <c r="D36264" s="305"/>
      <c r="AG36264" s="1954"/>
    </row>
    <row r="36266" spans="4:33" s="304" customFormat="1" ht="15.75" customHeight="1">
      <c r="D36266" s="305"/>
      <c r="AG36266" s="1954"/>
    </row>
    <row r="36268" spans="4:33" s="304" customFormat="1" ht="15.75" customHeight="1">
      <c r="D36268" s="305"/>
      <c r="AG36268" s="1954"/>
    </row>
    <row r="36270" spans="4:33" s="304" customFormat="1" ht="15.75" customHeight="1">
      <c r="D36270" s="305"/>
      <c r="AG36270" s="1954"/>
    </row>
    <row r="36272" spans="4:33" s="304" customFormat="1" ht="15.75" customHeight="1">
      <c r="D36272" s="305"/>
      <c r="AG36272" s="1954"/>
    </row>
    <row r="36274" spans="4:33" s="304" customFormat="1" ht="15.75" customHeight="1">
      <c r="D36274" s="305"/>
      <c r="AG36274" s="1954"/>
    </row>
    <row r="36276" spans="4:33" s="304" customFormat="1" ht="15.75" customHeight="1">
      <c r="D36276" s="305"/>
      <c r="AG36276" s="1954"/>
    </row>
    <row r="36278" spans="4:33" s="304" customFormat="1" ht="15.75" customHeight="1">
      <c r="D36278" s="305"/>
      <c r="AG36278" s="1954"/>
    </row>
    <row r="36280" spans="4:33" s="304" customFormat="1" ht="15.75" customHeight="1">
      <c r="D36280" s="305"/>
      <c r="AG36280" s="1954"/>
    </row>
    <row r="36282" spans="4:33" s="304" customFormat="1" ht="15.75" customHeight="1">
      <c r="D36282" s="305"/>
      <c r="AG36282" s="1954"/>
    </row>
    <row r="36284" spans="4:33" s="304" customFormat="1" ht="15.75" customHeight="1">
      <c r="D36284" s="305"/>
      <c r="AG36284" s="1954"/>
    </row>
    <row r="36286" spans="4:33" s="304" customFormat="1" ht="15.75" customHeight="1">
      <c r="D36286" s="305"/>
      <c r="AG36286" s="1954"/>
    </row>
    <row r="36288" spans="4:33" s="304" customFormat="1" ht="15.75" customHeight="1">
      <c r="D36288" s="305"/>
      <c r="AG36288" s="1954"/>
    </row>
    <row r="36290" spans="4:33" s="304" customFormat="1" ht="15.75" customHeight="1">
      <c r="D36290" s="305"/>
      <c r="AG36290" s="1954"/>
    </row>
    <row r="36292" spans="4:33" s="304" customFormat="1" ht="15.75" customHeight="1">
      <c r="D36292" s="305"/>
      <c r="AG36292" s="1954"/>
    </row>
    <row r="36294" spans="4:33" s="304" customFormat="1" ht="15.75" customHeight="1">
      <c r="D36294" s="305"/>
      <c r="AG36294" s="1954"/>
    </row>
    <row r="36296" spans="4:33" s="304" customFormat="1" ht="15.75" customHeight="1">
      <c r="D36296" s="305"/>
      <c r="AG36296" s="1954"/>
    </row>
    <row r="36298" spans="4:33" s="304" customFormat="1" ht="15.75" customHeight="1">
      <c r="D36298" s="305"/>
      <c r="AG36298" s="1954"/>
    </row>
    <row r="36300" spans="4:33" s="304" customFormat="1" ht="15.75" customHeight="1">
      <c r="D36300" s="305"/>
      <c r="AG36300" s="1954"/>
    </row>
    <row r="36302" spans="4:33" s="304" customFormat="1" ht="15.75" customHeight="1">
      <c r="D36302" s="305"/>
      <c r="AG36302" s="1954"/>
    </row>
    <row r="36304" spans="4:33" s="304" customFormat="1" ht="15.75" customHeight="1">
      <c r="D36304" s="305"/>
      <c r="AG36304" s="1954"/>
    </row>
    <row r="36306" spans="4:33" s="304" customFormat="1" ht="15.75" customHeight="1">
      <c r="D36306" s="305"/>
      <c r="AG36306" s="1954"/>
    </row>
    <row r="36308" spans="4:33" s="304" customFormat="1" ht="15.75" customHeight="1">
      <c r="D36308" s="305"/>
      <c r="AG36308" s="1954"/>
    </row>
    <row r="36310" spans="4:33" s="304" customFormat="1" ht="15.75" customHeight="1">
      <c r="D36310" s="305"/>
      <c r="AG36310" s="1954"/>
    </row>
    <row r="36312" spans="4:33" s="304" customFormat="1" ht="15.75" customHeight="1">
      <c r="D36312" s="305"/>
      <c r="AG36312" s="1954"/>
    </row>
    <row r="36314" spans="4:33" s="304" customFormat="1" ht="15.75" customHeight="1">
      <c r="D36314" s="305"/>
      <c r="AG36314" s="1954"/>
    </row>
    <row r="36316" spans="4:33" s="304" customFormat="1" ht="15.75" customHeight="1">
      <c r="D36316" s="305"/>
      <c r="AG36316" s="1954"/>
    </row>
    <row r="36318" spans="4:33" s="304" customFormat="1" ht="15.75" customHeight="1">
      <c r="D36318" s="305"/>
      <c r="AG36318" s="1954"/>
    </row>
    <row r="36320" spans="4:33" s="304" customFormat="1" ht="15.75" customHeight="1">
      <c r="D36320" s="305"/>
      <c r="AG36320" s="1954"/>
    </row>
    <row r="36322" spans="4:33" s="304" customFormat="1" ht="15.75" customHeight="1">
      <c r="D36322" s="305"/>
      <c r="AG36322" s="1954"/>
    </row>
    <row r="36324" spans="4:33" s="304" customFormat="1" ht="15.75" customHeight="1">
      <c r="D36324" s="305"/>
      <c r="AG36324" s="1954"/>
    </row>
    <row r="36326" spans="4:33" s="304" customFormat="1" ht="15.75" customHeight="1">
      <c r="D36326" s="305"/>
      <c r="AG36326" s="1954"/>
    </row>
    <row r="36328" spans="4:33" s="304" customFormat="1" ht="15.75" customHeight="1">
      <c r="D36328" s="305"/>
      <c r="AG36328" s="1954"/>
    </row>
    <row r="36330" spans="4:33" s="304" customFormat="1" ht="15.75" customHeight="1">
      <c r="D36330" s="305"/>
      <c r="AG36330" s="1954"/>
    </row>
    <row r="36332" spans="4:33" s="304" customFormat="1" ht="15.75" customHeight="1">
      <c r="D36332" s="305"/>
      <c r="AG36332" s="1954"/>
    </row>
    <row r="36334" spans="4:33" s="304" customFormat="1" ht="15.75" customHeight="1">
      <c r="D36334" s="305"/>
      <c r="AG36334" s="1954"/>
    </row>
    <row r="36336" spans="4:33" s="304" customFormat="1" ht="15.75" customHeight="1">
      <c r="D36336" s="305"/>
      <c r="AG36336" s="1954"/>
    </row>
    <row r="36338" spans="4:33" s="304" customFormat="1" ht="15.75" customHeight="1">
      <c r="D36338" s="305"/>
      <c r="AG36338" s="1954"/>
    </row>
    <row r="36340" spans="4:33" s="304" customFormat="1" ht="15.75" customHeight="1">
      <c r="D36340" s="305"/>
      <c r="AG36340" s="1954"/>
    </row>
    <row r="36342" spans="4:33" s="304" customFormat="1" ht="15.75" customHeight="1">
      <c r="D36342" s="305"/>
      <c r="AG36342" s="1954"/>
    </row>
    <row r="36344" spans="4:33" s="304" customFormat="1" ht="15.75" customHeight="1">
      <c r="D36344" s="305"/>
      <c r="AG36344" s="1954"/>
    </row>
    <row r="36346" spans="4:33" s="304" customFormat="1" ht="15.75" customHeight="1">
      <c r="D36346" s="305"/>
      <c r="AG36346" s="1954"/>
    </row>
    <row r="36348" spans="4:33" s="304" customFormat="1" ht="15.75" customHeight="1">
      <c r="D36348" s="305"/>
      <c r="AG36348" s="1954"/>
    </row>
    <row r="36350" spans="4:33" s="304" customFormat="1" ht="15.75" customHeight="1">
      <c r="D36350" s="305"/>
      <c r="AG36350" s="1954"/>
    </row>
    <row r="36352" spans="4:33" s="304" customFormat="1" ht="15.75" customHeight="1">
      <c r="D36352" s="305"/>
      <c r="AG36352" s="1954"/>
    </row>
    <row r="36354" spans="4:33" s="304" customFormat="1" ht="15.75" customHeight="1">
      <c r="D36354" s="305"/>
      <c r="AG36354" s="1954"/>
    </row>
    <row r="36356" spans="4:33" s="304" customFormat="1" ht="15.75" customHeight="1">
      <c r="D36356" s="305"/>
      <c r="AG36356" s="1954"/>
    </row>
    <row r="36358" spans="4:33" s="304" customFormat="1" ht="15.75" customHeight="1">
      <c r="D36358" s="305"/>
      <c r="AG36358" s="1954"/>
    </row>
    <row r="36360" spans="4:33" s="304" customFormat="1" ht="15.75" customHeight="1">
      <c r="D36360" s="305"/>
      <c r="AG36360" s="1954"/>
    </row>
    <row r="36362" spans="4:33" s="304" customFormat="1" ht="15.75" customHeight="1">
      <c r="D36362" s="305"/>
      <c r="AG36362" s="1954"/>
    </row>
    <row r="36364" spans="4:33" s="304" customFormat="1" ht="15.75" customHeight="1">
      <c r="D36364" s="305"/>
      <c r="AG36364" s="1954"/>
    </row>
    <row r="36366" spans="4:33" s="304" customFormat="1" ht="15.75" customHeight="1">
      <c r="D36366" s="305"/>
      <c r="AG36366" s="1954"/>
    </row>
    <row r="36368" spans="4:33" s="304" customFormat="1" ht="15.75" customHeight="1">
      <c r="D36368" s="305"/>
      <c r="AG36368" s="1954"/>
    </row>
    <row r="36370" spans="4:33" s="304" customFormat="1" ht="15.75" customHeight="1">
      <c r="D36370" s="305"/>
      <c r="AG36370" s="1954"/>
    </row>
    <row r="36372" spans="4:33" s="304" customFormat="1" ht="15.75" customHeight="1">
      <c r="D36372" s="305"/>
      <c r="AG36372" s="1954"/>
    </row>
    <row r="36374" spans="4:33" s="304" customFormat="1" ht="15.75" customHeight="1">
      <c r="D36374" s="305"/>
      <c r="AG36374" s="1954"/>
    </row>
    <row r="36376" spans="4:33" s="304" customFormat="1" ht="15.75" customHeight="1">
      <c r="D36376" s="305"/>
      <c r="AG36376" s="1954"/>
    </row>
    <row r="36378" spans="4:33" s="304" customFormat="1" ht="15.75" customHeight="1">
      <c r="D36378" s="305"/>
      <c r="AG36378" s="1954"/>
    </row>
    <row r="36380" spans="4:33" s="304" customFormat="1" ht="15.75" customHeight="1">
      <c r="D36380" s="305"/>
      <c r="AG36380" s="1954"/>
    </row>
    <row r="36382" spans="4:33" s="304" customFormat="1" ht="15.75" customHeight="1">
      <c r="D36382" s="305"/>
      <c r="AG36382" s="1954"/>
    </row>
    <row r="36384" spans="4:33" s="304" customFormat="1" ht="15.75" customHeight="1">
      <c r="D36384" s="305"/>
      <c r="AG36384" s="1954"/>
    </row>
    <row r="36386" spans="4:33" s="304" customFormat="1" ht="15.75" customHeight="1">
      <c r="D36386" s="305"/>
      <c r="AG36386" s="1954"/>
    </row>
    <row r="36388" spans="4:33" s="304" customFormat="1" ht="15.75" customHeight="1">
      <c r="D36388" s="305"/>
      <c r="AG36388" s="1954"/>
    </row>
    <row r="36390" spans="4:33" s="304" customFormat="1" ht="15.75" customHeight="1">
      <c r="D36390" s="305"/>
      <c r="AG36390" s="1954"/>
    </row>
    <row r="36392" spans="4:33" s="304" customFormat="1" ht="15.75" customHeight="1">
      <c r="D36392" s="305"/>
      <c r="AG36392" s="1954"/>
    </row>
    <row r="36394" spans="4:33" s="304" customFormat="1" ht="15.75" customHeight="1">
      <c r="D36394" s="305"/>
      <c r="AG36394" s="1954"/>
    </row>
    <row r="36396" spans="4:33" s="304" customFormat="1" ht="15.75" customHeight="1">
      <c r="D36396" s="305"/>
      <c r="AG36396" s="1954"/>
    </row>
    <row r="36398" spans="4:33" s="304" customFormat="1" ht="15.75" customHeight="1">
      <c r="D36398" s="305"/>
      <c r="AG36398" s="1954"/>
    </row>
    <row r="36400" spans="4:33" s="304" customFormat="1" ht="15.75" customHeight="1">
      <c r="D36400" s="305"/>
      <c r="AG36400" s="1954"/>
    </row>
    <row r="36402" spans="4:33" s="304" customFormat="1" ht="15.75" customHeight="1">
      <c r="D36402" s="305"/>
      <c r="AG36402" s="1954"/>
    </row>
    <row r="36404" spans="4:33" s="304" customFormat="1" ht="15.75" customHeight="1">
      <c r="D36404" s="305"/>
      <c r="AG36404" s="1954"/>
    </row>
    <row r="36406" spans="4:33" s="304" customFormat="1" ht="15.75" customHeight="1">
      <c r="D36406" s="305"/>
      <c r="AG36406" s="1954"/>
    </row>
    <row r="36408" spans="4:33" s="304" customFormat="1" ht="15.75" customHeight="1">
      <c r="D36408" s="305"/>
      <c r="AG36408" s="1954"/>
    </row>
    <row r="36410" spans="4:33" s="304" customFormat="1" ht="15.75" customHeight="1">
      <c r="D36410" s="305"/>
      <c r="AG36410" s="1954"/>
    </row>
    <row r="36412" spans="4:33" s="304" customFormat="1" ht="15.75" customHeight="1">
      <c r="D36412" s="305"/>
      <c r="AG36412" s="1954"/>
    </row>
    <row r="36414" spans="4:33" s="304" customFormat="1" ht="15.75" customHeight="1">
      <c r="D36414" s="305"/>
      <c r="AG36414" s="1954"/>
    </row>
    <row r="36416" spans="4:33" s="304" customFormat="1" ht="15.75" customHeight="1">
      <c r="D36416" s="305"/>
      <c r="AG36416" s="1954"/>
    </row>
    <row r="36418" spans="4:33" s="304" customFormat="1" ht="15.75" customHeight="1">
      <c r="D36418" s="305"/>
      <c r="AG36418" s="1954"/>
    </row>
    <row r="36420" spans="4:33" s="304" customFormat="1" ht="15.75" customHeight="1">
      <c r="D36420" s="305"/>
      <c r="AG36420" s="1954"/>
    </row>
    <row r="36422" spans="4:33" s="304" customFormat="1" ht="15.75" customHeight="1">
      <c r="D36422" s="305"/>
      <c r="AG36422" s="1954"/>
    </row>
    <row r="36424" spans="4:33" s="304" customFormat="1" ht="15.75" customHeight="1">
      <c r="D36424" s="305"/>
      <c r="AG36424" s="1954"/>
    </row>
    <row r="36426" spans="4:33" s="304" customFormat="1" ht="15.75" customHeight="1">
      <c r="D36426" s="305"/>
      <c r="AG36426" s="1954"/>
    </row>
    <row r="36428" spans="4:33" s="304" customFormat="1" ht="15.75" customHeight="1">
      <c r="D36428" s="305"/>
      <c r="AG36428" s="1954"/>
    </row>
    <row r="36430" spans="4:33" s="304" customFormat="1" ht="15.75" customHeight="1">
      <c r="D36430" s="305"/>
      <c r="AG36430" s="1954"/>
    </row>
    <row r="36432" spans="4:33" s="304" customFormat="1" ht="15.75" customHeight="1">
      <c r="D36432" s="305"/>
      <c r="AG36432" s="1954"/>
    </row>
    <row r="36434" spans="4:33" s="304" customFormat="1" ht="15.75" customHeight="1">
      <c r="D36434" s="305"/>
      <c r="AG36434" s="1954"/>
    </row>
    <row r="36436" spans="4:33" s="304" customFormat="1" ht="15.75" customHeight="1">
      <c r="D36436" s="305"/>
      <c r="AG36436" s="1954"/>
    </row>
    <row r="36438" spans="4:33" s="304" customFormat="1" ht="15.75" customHeight="1">
      <c r="D36438" s="305"/>
      <c r="AG36438" s="1954"/>
    </row>
    <row r="36440" spans="4:33" s="304" customFormat="1" ht="15.75" customHeight="1">
      <c r="D36440" s="305"/>
      <c r="AG36440" s="1954"/>
    </row>
    <row r="36442" spans="4:33" s="304" customFormat="1" ht="15.75" customHeight="1">
      <c r="D36442" s="305"/>
      <c r="AG36442" s="1954"/>
    </row>
    <row r="36444" spans="4:33" s="304" customFormat="1" ht="15.75" customHeight="1">
      <c r="D36444" s="305"/>
      <c r="AG36444" s="1954"/>
    </row>
    <row r="36446" spans="4:33" s="304" customFormat="1" ht="15.75" customHeight="1">
      <c r="D36446" s="305"/>
      <c r="AG36446" s="1954"/>
    </row>
    <row r="36448" spans="4:33" s="304" customFormat="1" ht="15.75" customHeight="1">
      <c r="D36448" s="305"/>
      <c r="AG36448" s="1954"/>
    </row>
    <row r="36450" spans="4:33" s="304" customFormat="1" ht="15.75" customHeight="1">
      <c r="D36450" s="305"/>
      <c r="AG36450" s="1954"/>
    </row>
    <row r="36452" spans="4:33" s="304" customFormat="1" ht="15.75" customHeight="1">
      <c r="D36452" s="305"/>
      <c r="AG36452" s="1954"/>
    </row>
    <row r="36454" spans="4:33" s="304" customFormat="1" ht="15.75" customHeight="1">
      <c r="D36454" s="305"/>
      <c r="AG36454" s="1954"/>
    </row>
    <row r="36456" spans="4:33" s="304" customFormat="1" ht="15.75" customHeight="1">
      <c r="D36456" s="305"/>
      <c r="AG36456" s="1954"/>
    </row>
    <row r="36458" spans="4:33" s="304" customFormat="1" ht="15.75" customHeight="1">
      <c r="D36458" s="305"/>
      <c r="AG36458" s="1954"/>
    </row>
    <row r="36460" spans="4:33" s="304" customFormat="1" ht="15.75" customHeight="1">
      <c r="D36460" s="305"/>
      <c r="AG36460" s="1954"/>
    </row>
    <row r="36462" spans="4:33" s="304" customFormat="1" ht="15.75" customHeight="1">
      <c r="D36462" s="305"/>
      <c r="AG36462" s="1954"/>
    </row>
    <row r="36464" spans="4:33" s="304" customFormat="1" ht="15.75" customHeight="1">
      <c r="D36464" s="305"/>
      <c r="AG36464" s="1954"/>
    </row>
    <row r="36466" spans="4:33" s="304" customFormat="1" ht="15.75" customHeight="1">
      <c r="D36466" s="305"/>
      <c r="AG36466" s="1954"/>
    </row>
    <row r="36468" spans="4:33" s="304" customFormat="1" ht="15.75" customHeight="1">
      <c r="D36468" s="305"/>
      <c r="AG36468" s="1954"/>
    </row>
    <row r="36470" spans="4:33" s="304" customFormat="1" ht="15.75" customHeight="1">
      <c r="D36470" s="305"/>
      <c r="AG36470" s="1954"/>
    </row>
    <row r="36472" spans="4:33" s="304" customFormat="1" ht="15.75" customHeight="1">
      <c r="D36472" s="305"/>
      <c r="AG36472" s="1954"/>
    </row>
    <row r="36474" spans="4:33" s="304" customFormat="1" ht="15.75" customHeight="1">
      <c r="D36474" s="305"/>
      <c r="AG36474" s="1954"/>
    </row>
    <row r="36476" spans="4:33" s="304" customFormat="1" ht="15.75" customHeight="1">
      <c r="D36476" s="305"/>
      <c r="AG36476" s="1954"/>
    </row>
    <row r="36478" spans="4:33" s="304" customFormat="1" ht="15.75" customHeight="1">
      <c r="D36478" s="305"/>
      <c r="AG36478" s="1954"/>
    </row>
    <row r="36480" spans="4:33" s="304" customFormat="1" ht="15.75" customHeight="1">
      <c r="D36480" s="305"/>
      <c r="AG36480" s="1954"/>
    </row>
    <row r="36482" spans="4:33" s="304" customFormat="1" ht="15.75" customHeight="1">
      <c r="D36482" s="305"/>
      <c r="AG36482" s="1954"/>
    </row>
    <row r="36484" spans="4:33" s="304" customFormat="1" ht="15.75" customHeight="1">
      <c r="D36484" s="305"/>
      <c r="AG36484" s="1954"/>
    </row>
    <row r="36486" spans="4:33" s="304" customFormat="1" ht="15.75" customHeight="1">
      <c r="D36486" s="305"/>
      <c r="AG36486" s="1954"/>
    </row>
    <row r="36488" spans="4:33" s="304" customFormat="1" ht="15.75" customHeight="1">
      <c r="D36488" s="305"/>
      <c r="AG36488" s="1954"/>
    </row>
    <row r="36490" spans="4:33" s="304" customFormat="1" ht="15.75" customHeight="1">
      <c r="D36490" s="305"/>
      <c r="AG36490" s="1954"/>
    </row>
    <row r="36492" spans="4:33" s="304" customFormat="1" ht="15.75" customHeight="1">
      <c r="D36492" s="305"/>
      <c r="AG36492" s="1954"/>
    </row>
    <row r="36494" spans="4:33" s="304" customFormat="1" ht="15.75" customHeight="1">
      <c r="D36494" s="305"/>
      <c r="AG36494" s="1954"/>
    </row>
    <row r="36496" spans="4:33" s="304" customFormat="1" ht="15.75" customHeight="1">
      <c r="D36496" s="305"/>
      <c r="AG36496" s="1954"/>
    </row>
    <row r="36498" spans="4:33" s="304" customFormat="1" ht="15.75" customHeight="1">
      <c r="D36498" s="305"/>
      <c r="AG36498" s="1954"/>
    </row>
    <row r="36500" spans="4:33" s="304" customFormat="1" ht="15.75" customHeight="1">
      <c r="D36500" s="305"/>
      <c r="AG36500" s="1954"/>
    </row>
    <row r="36502" spans="4:33" s="304" customFormat="1" ht="15.75" customHeight="1">
      <c r="D36502" s="305"/>
      <c r="AG36502" s="1954"/>
    </row>
    <row r="36504" spans="4:33" s="304" customFormat="1" ht="15.75" customHeight="1">
      <c r="D36504" s="305"/>
      <c r="AG36504" s="1954"/>
    </row>
    <row r="36506" spans="4:33" s="304" customFormat="1" ht="15.75" customHeight="1">
      <c r="D36506" s="305"/>
      <c r="AG36506" s="1954"/>
    </row>
    <row r="36508" spans="4:33" s="304" customFormat="1" ht="15.75" customHeight="1">
      <c r="D36508" s="305"/>
      <c r="AG36508" s="1954"/>
    </row>
    <row r="36510" spans="4:33" s="304" customFormat="1" ht="15.75" customHeight="1">
      <c r="D36510" s="305"/>
      <c r="AG36510" s="1954"/>
    </row>
    <row r="36512" spans="4:33" s="304" customFormat="1" ht="15.75" customHeight="1">
      <c r="D36512" s="305"/>
      <c r="AG36512" s="1954"/>
    </row>
    <row r="36514" spans="4:33" s="304" customFormat="1" ht="15.75" customHeight="1">
      <c r="D36514" s="305"/>
      <c r="AG36514" s="1954"/>
    </row>
    <row r="36516" spans="4:33" s="304" customFormat="1" ht="15.75" customHeight="1">
      <c r="D36516" s="305"/>
      <c r="AG36516" s="1954"/>
    </row>
    <row r="36518" spans="4:33" s="304" customFormat="1" ht="15.75" customHeight="1">
      <c r="D36518" s="305"/>
      <c r="AG36518" s="1954"/>
    </row>
    <row r="36520" spans="4:33" s="304" customFormat="1" ht="15.75" customHeight="1">
      <c r="D36520" s="305"/>
      <c r="AG36520" s="1954"/>
    </row>
    <row r="36522" spans="4:33" s="304" customFormat="1" ht="15.75" customHeight="1">
      <c r="D36522" s="305"/>
      <c r="AG36522" s="1954"/>
    </row>
    <row r="36524" spans="4:33" s="304" customFormat="1" ht="15.75" customHeight="1">
      <c r="D36524" s="305"/>
      <c r="AG36524" s="1954"/>
    </row>
    <row r="36526" spans="4:33" s="304" customFormat="1" ht="15.75" customHeight="1">
      <c r="D36526" s="305"/>
      <c r="AG36526" s="1954"/>
    </row>
    <row r="36528" spans="4:33" s="304" customFormat="1" ht="15.75" customHeight="1">
      <c r="D36528" s="305"/>
      <c r="AG36528" s="1954"/>
    </row>
    <row r="36530" spans="4:33" s="304" customFormat="1" ht="15.75" customHeight="1">
      <c r="D36530" s="305"/>
      <c r="AG36530" s="1954"/>
    </row>
    <row r="36532" spans="4:33" s="304" customFormat="1" ht="15.75" customHeight="1">
      <c r="D36532" s="305"/>
      <c r="AG36532" s="1954"/>
    </row>
    <row r="36534" spans="4:33" s="304" customFormat="1" ht="15.75" customHeight="1">
      <c r="D36534" s="305"/>
      <c r="AG36534" s="1954"/>
    </row>
    <row r="36536" spans="4:33" s="304" customFormat="1" ht="15.75" customHeight="1">
      <c r="D36536" s="305"/>
      <c r="AG36536" s="1954"/>
    </row>
    <row r="36538" spans="4:33" s="304" customFormat="1" ht="15.75" customHeight="1">
      <c r="D36538" s="305"/>
      <c r="AG36538" s="1954"/>
    </row>
    <row r="36540" spans="4:33" s="304" customFormat="1" ht="15.75" customHeight="1">
      <c r="D36540" s="305"/>
      <c r="AG36540" s="1954"/>
    </row>
    <row r="36542" spans="4:33" s="304" customFormat="1" ht="15.75" customHeight="1">
      <c r="D36542" s="305"/>
      <c r="AG36542" s="1954"/>
    </row>
    <row r="36544" spans="4:33" s="304" customFormat="1" ht="15.75" customHeight="1">
      <c r="D36544" s="305"/>
      <c r="AG36544" s="1954"/>
    </row>
    <row r="36546" spans="4:33" s="304" customFormat="1" ht="15.75" customHeight="1">
      <c r="D36546" s="305"/>
      <c r="AG36546" s="1954"/>
    </row>
    <row r="36548" spans="4:33" s="304" customFormat="1" ht="15.75" customHeight="1">
      <c r="D36548" s="305"/>
      <c r="AG36548" s="1954"/>
    </row>
    <row r="36550" spans="4:33" s="304" customFormat="1" ht="15.75" customHeight="1">
      <c r="D36550" s="305"/>
      <c r="AG36550" s="1954"/>
    </row>
    <row r="36552" spans="4:33" s="304" customFormat="1" ht="15.75" customHeight="1">
      <c r="D36552" s="305"/>
      <c r="AG36552" s="1954"/>
    </row>
    <row r="36554" spans="4:33" s="304" customFormat="1" ht="15.75" customHeight="1">
      <c r="D36554" s="305"/>
      <c r="AG36554" s="1954"/>
    </row>
    <row r="36556" spans="4:33" s="304" customFormat="1" ht="15.75" customHeight="1">
      <c r="D36556" s="305"/>
      <c r="AG36556" s="1954"/>
    </row>
    <row r="36558" spans="4:33" s="304" customFormat="1" ht="15.75" customHeight="1">
      <c r="D36558" s="305"/>
      <c r="AG36558" s="1954"/>
    </row>
    <row r="36560" spans="4:33" s="304" customFormat="1" ht="15.75" customHeight="1">
      <c r="D36560" s="305"/>
      <c r="AG36560" s="1954"/>
    </row>
    <row r="36562" spans="4:33" s="304" customFormat="1" ht="15.75" customHeight="1">
      <c r="D36562" s="305"/>
      <c r="AG36562" s="1954"/>
    </row>
    <row r="36564" spans="4:33" s="304" customFormat="1" ht="15.75" customHeight="1">
      <c r="D36564" s="305"/>
      <c r="AG36564" s="1954"/>
    </row>
    <row r="36566" spans="4:33" s="304" customFormat="1" ht="15.75" customHeight="1">
      <c r="D36566" s="305"/>
      <c r="AG36566" s="1954"/>
    </row>
    <row r="36568" spans="4:33" s="304" customFormat="1" ht="15.75" customHeight="1">
      <c r="D36568" s="305"/>
      <c r="AG36568" s="1954"/>
    </row>
    <row r="36570" spans="4:33" s="304" customFormat="1" ht="15.75" customHeight="1">
      <c r="D36570" s="305"/>
      <c r="AG36570" s="1954"/>
    </row>
    <row r="36572" spans="4:33" s="304" customFormat="1" ht="15.75" customHeight="1">
      <c r="D36572" s="305"/>
      <c r="AG36572" s="1954"/>
    </row>
    <row r="36574" spans="4:33" s="304" customFormat="1" ht="15.75" customHeight="1">
      <c r="D36574" s="305"/>
      <c r="AG36574" s="1954"/>
    </row>
    <row r="36576" spans="4:33" s="304" customFormat="1" ht="15.75" customHeight="1">
      <c r="D36576" s="305"/>
      <c r="AG36576" s="1954"/>
    </row>
    <row r="36578" spans="4:33" s="304" customFormat="1" ht="15.75" customHeight="1">
      <c r="D36578" s="305"/>
      <c r="AG36578" s="1954"/>
    </row>
    <row r="36580" spans="4:33" s="304" customFormat="1" ht="15.75" customHeight="1">
      <c r="D36580" s="305"/>
      <c r="AG36580" s="1954"/>
    </row>
    <row r="36582" spans="4:33" s="304" customFormat="1" ht="15.75" customHeight="1">
      <c r="D36582" s="305"/>
      <c r="AG36582" s="1954"/>
    </row>
    <row r="36584" spans="4:33" s="304" customFormat="1" ht="15.75" customHeight="1">
      <c r="D36584" s="305"/>
      <c r="AG36584" s="1954"/>
    </row>
    <row r="36586" spans="4:33" s="304" customFormat="1" ht="15.75" customHeight="1">
      <c r="D36586" s="305"/>
      <c r="AG36586" s="1954"/>
    </row>
    <row r="36588" spans="4:33" s="304" customFormat="1" ht="15.75" customHeight="1">
      <c r="D36588" s="305"/>
      <c r="AG36588" s="1954"/>
    </row>
    <row r="36590" spans="4:33" s="304" customFormat="1" ht="15.75" customHeight="1">
      <c r="D36590" s="305"/>
      <c r="AG36590" s="1954"/>
    </row>
    <row r="36592" spans="4:33" s="304" customFormat="1" ht="15.75" customHeight="1">
      <c r="D36592" s="305"/>
      <c r="AG36592" s="1954"/>
    </row>
    <row r="36594" spans="4:33" s="304" customFormat="1" ht="15.75" customHeight="1">
      <c r="D36594" s="305"/>
      <c r="AG36594" s="1954"/>
    </row>
    <row r="36596" spans="4:33" s="304" customFormat="1" ht="15.75" customHeight="1">
      <c r="D36596" s="305"/>
      <c r="AG36596" s="1954"/>
    </row>
    <row r="36598" spans="4:33" s="304" customFormat="1" ht="15.75" customHeight="1">
      <c r="D36598" s="305"/>
      <c r="AG36598" s="1954"/>
    </row>
    <row r="36600" spans="4:33" s="304" customFormat="1" ht="15.75" customHeight="1">
      <c r="D36600" s="305"/>
      <c r="AG36600" s="1954"/>
    </row>
    <row r="36602" spans="4:33" s="304" customFormat="1" ht="15.75" customHeight="1">
      <c r="D36602" s="305"/>
      <c r="AG36602" s="1954"/>
    </row>
    <row r="36604" spans="4:33" s="304" customFormat="1" ht="15.75" customHeight="1">
      <c r="D36604" s="305"/>
      <c r="AG36604" s="1954"/>
    </row>
    <row r="36606" spans="4:33" s="304" customFormat="1" ht="15.75" customHeight="1">
      <c r="D36606" s="305"/>
      <c r="AG36606" s="1954"/>
    </row>
    <row r="36608" spans="4:33" s="304" customFormat="1" ht="15.75" customHeight="1">
      <c r="D36608" s="305"/>
      <c r="AG36608" s="1954"/>
    </row>
    <row r="36610" spans="4:33" s="304" customFormat="1" ht="15.75" customHeight="1">
      <c r="D36610" s="305"/>
      <c r="AG36610" s="1954"/>
    </row>
    <row r="36612" spans="4:33" s="304" customFormat="1" ht="15.75" customHeight="1">
      <c r="D36612" s="305"/>
      <c r="AG36612" s="1954"/>
    </row>
    <row r="36614" spans="4:33" s="304" customFormat="1" ht="15.75" customHeight="1">
      <c r="D36614" s="305"/>
      <c r="AG36614" s="1954"/>
    </row>
    <row r="36616" spans="4:33" s="304" customFormat="1" ht="15.75" customHeight="1">
      <c r="D36616" s="305"/>
      <c r="AG36616" s="1954"/>
    </row>
    <row r="36618" spans="4:33" s="304" customFormat="1" ht="15.75" customHeight="1">
      <c r="D36618" s="305"/>
      <c r="AG36618" s="1954"/>
    </row>
    <row r="36620" spans="4:33" s="304" customFormat="1" ht="15.75" customHeight="1">
      <c r="D36620" s="305"/>
      <c r="AG36620" s="1954"/>
    </row>
    <row r="36622" spans="4:33" s="304" customFormat="1" ht="15.75" customHeight="1">
      <c r="D36622" s="305"/>
      <c r="AG36622" s="1954"/>
    </row>
    <row r="36624" spans="4:33" s="304" customFormat="1" ht="15.75" customHeight="1">
      <c r="D36624" s="305"/>
      <c r="AG36624" s="1954"/>
    </row>
    <row r="36626" spans="4:33" s="304" customFormat="1" ht="15.75" customHeight="1">
      <c r="D36626" s="305"/>
      <c r="AG36626" s="1954"/>
    </row>
    <row r="36628" spans="4:33" s="304" customFormat="1" ht="15.75" customHeight="1">
      <c r="D36628" s="305"/>
      <c r="AG36628" s="1954"/>
    </row>
    <row r="36630" spans="4:33" s="304" customFormat="1" ht="15.75" customHeight="1">
      <c r="D36630" s="305"/>
      <c r="AG36630" s="1954"/>
    </row>
    <row r="36632" spans="4:33" s="304" customFormat="1" ht="15.75" customHeight="1">
      <c r="D36632" s="305"/>
      <c r="AG36632" s="1954"/>
    </row>
    <row r="36634" spans="4:33" s="304" customFormat="1" ht="15.75" customHeight="1">
      <c r="D36634" s="305"/>
      <c r="AG36634" s="1954"/>
    </row>
    <row r="36636" spans="4:33" s="304" customFormat="1" ht="15.75" customHeight="1">
      <c r="D36636" s="305"/>
      <c r="AG36636" s="1954"/>
    </row>
    <row r="36638" spans="4:33" s="304" customFormat="1" ht="15.75" customHeight="1">
      <c r="D36638" s="305"/>
      <c r="AG36638" s="1954"/>
    </row>
    <row r="36640" spans="4:33" s="304" customFormat="1" ht="15.75" customHeight="1">
      <c r="D36640" s="305"/>
      <c r="AG36640" s="1954"/>
    </row>
    <row r="36642" spans="4:33" s="304" customFormat="1" ht="15.75" customHeight="1">
      <c r="D36642" s="305"/>
      <c r="AG36642" s="1954"/>
    </row>
    <row r="36644" spans="4:33" s="304" customFormat="1" ht="15.75" customHeight="1">
      <c r="D36644" s="305"/>
      <c r="AG36644" s="1954"/>
    </row>
    <row r="36646" spans="4:33" s="304" customFormat="1" ht="15.75" customHeight="1">
      <c r="D36646" s="305"/>
      <c r="AG36646" s="1954"/>
    </row>
    <row r="36648" spans="4:33" s="304" customFormat="1" ht="15.75" customHeight="1">
      <c r="D36648" s="305"/>
      <c r="AG36648" s="1954"/>
    </row>
    <row r="36650" spans="4:33" s="304" customFormat="1" ht="15.75" customHeight="1">
      <c r="D36650" s="305"/>
      <c r="AG36650" s="1954"/>
    </row>
    <row r="36652" spans="4:33" s="304" customFormat="1" ht="15.75" customHeight="1">
      <c r="D36652" s="305"/>
      <c r="AG36652" s="1954"/>
    </row>
    <row r="36654" spans="4:33" s="304" customFormat="1" ht="15.75" customHeight="1">
      <c r="D36654" s="305"/>
      <c r="AG36654" s="1954"/>
    </row>
    <row r="36656" spans="4:33" s="304" customFormat="1" ht="15.75" customHeight="1">
      <c r="D36656" s="305"/>
      <c r="AG36656" s="1954"/>
    </row>
    <row r="36658" spans="4:33" s="304" customFormat="1" ht="15.75" customHeight="1">
      <c r="D36658" s="305"/>
      <c r="AG36658" s="1954"/>
    </row>
    <row r="36660" spans="4:33" s="304" customFormat="1" ht="15.75" customHeight="1">
      <c r="D36660" s="305"/>
      <c r="AG36660" s="1954"/>
    </row>
    <row r="36662" spans="4:33" s="304" customFormat="1" ht="15.75" customHeight="1">
      <c r="D36662" s="305"/>
      <c r="AG36662" s="1954"/>
    </row>
    <row r="36664" spans="4:33" s="304" customFormat="1" ht="15.75" customHeight="1">
      <c r="D36664" s="305"/>
      <c r="AG36664" s="1954"/>
    </row>
    <row r="36666" spans="4:33" s="304" customFormat="1" ht="15.75" customHeight="1">
      <c r="D36666" s="305"/>
      <c r="AG36666" s="1954"/>
    </row>
    <row r="36668" spans="4:33" s="304" customFormat="1" ht="15.75" customHeight="1">
      <c r="D36668" s="305"/>
      <c r="AG36668" s="1954"/>
    </row>
    <row r="36670" spans="4:33" s="304" customFormat="1" ht="15.75" customHeight="1">
      <c r="D36670" s="305"/>
      <c r="AG36670" s="1954"/>
    </row>
    <row r="36672" spans="4:33" s="304" customFormat="1" ht="15.75" customHeight="1">
      <c r="D36672" s="305"/>
      <c r="AG36672" s="1954"/>
    </row>
    <row r="36674" spans="4:33" s="304" customFormat="1" ht="15.75" customHeight="1">
      <c r="D36674" s="305"/>
      <c r="AG36674" s="1954"/>
    </row>
    <row r="36676" spans="4:33" s="304" customFormat="1" ht="15.75" customHeight="1">
      <c r="D36676" s="305"/>
      <c r="AG36676" s="1954"/>
    </row>
    <row r="36678" spans="4:33" s="304" customFormat="1" ht="15.75" customHeight="1">
      <c r="D36678" s="305"/>
      <c r="AG36678" s="1954"/>
    </row>
    <row r="36680" spans="4:33" s="304" customFormat="1" ht="15.75" customHeight="1">
      <c r="D36680" s="305"/>
      <c r="AG36680" s="1954"/>
    </row>
    <row r="36682" spans="4:33" s="304" customFormat="1" ht="15.75" customHeight="1">
      <c r="D36682" s="305"/>
      <c r="AG36682" s="1954"/>
    </row>
    <row r="36684" spans="4:33" s="304" customFormat="1" ht="15.75" customHeight="1">
      <c r="D36684" s="305"/>
      <c r="AG36684" s="1954"/>
    </row>
    <row r="36686" spans="4:33" s="304" customFormat="1" ht="15.75" customHeight="1">
      <c r="D36686" s="305"/>
      <c r="AG36686" s="1954"/>
    </row>
    <row r="36688" spans="4:33" s="304" customFormat="1" ht="15.75" customHeight="1">
      <c r="D36688" s="305"/>
      <c r="AG36688" s="1954"/>
    </row>
    <row r="36690" spans="4:33" s="304" customFormat="1" ht="15.75" customHeight="1">
      <c r="D36690" s="305"/>
      <c r="AG36690" s="1954"/>
    </row>
    <row r="36692" spans="4:33" s="304" customFormat="1" ht="15.75" customHeight="1">
      <c r="D36692" s="305"/>
      <c r="AG36692" s="1954"/>
    </row>
    <row r="36694" spans="4:33" s="304" customFormat="1" ht="15.75" customHeight="1">
      <c r="D36694" s="305"/>
      <c r="AG36694" s="1954"/>
    </row>
    <row r="36696" spans="4:33" s="304" customFormat="1" ht="15.75" customHeight="1">
      <c r="D36696" s="305"/>
      <c r="AG36696" s="1954"/>
    </row>
    <row r="36698" spans="4:33" s="304" customFormat="1" ht="15.75" customHeight="1">
      <c r="D36698" s="305"/>
      <c r="AG36698" s="1954"/>
    </row>
    <row r="36700" spans="4:33" s="304" customFormat="1" ht="15.75" customHeight="1">
      <c r="D36700" s="305"/>
      <c r="AG36700" s="1954"/>
    </row>
    <row r="36702" spans="4:33" s="304" customFormat="1" ht="15.75" customHeight="1">
      <c r="D36702" s="305"/>
      <c r="AG36702" s="1954"/>
    </row>
    <row r="36704" spans="4:33" s="304" customFormat="1" ht="15.75" customHeight="1">
      <c r="D36704" s="305"/>
      <c r="AG36704" s="1954"/>
    </row>
    <row r="36706" spans="4:33" s="304" customFormat="1" ht="15.75" customHeight="1">
      <c r="D36706" s="305"/>
      <c r="AG36706" s="1954"/>
    </row>
    <row r="36708" spans="4:33" s="304" customFormat="1" ht="15.75" customHeight="1">
      <c r="D36708" s="305"/>
      <c r="AG36708" s="1954"/>
    </row>
    <row r="36710" spans="4:33" s="304" customFormat="1" ht="15.75" customHeight="1">
      <c r="D36710" s="305"/>
      <c r="AG36710" s="1954"/>
    </row>
    <row r="36712" spans="4:33" s="304" customFormat="1" ht="15.75" customHeight="1">
      <c r="D36712" s="305"/>
      <c r="AG36712" s="1954"/>
    </row>
    <row r="36714" spans="4:33" s="304" customFormat="1" ht="15.75" customHeight="1">
      <c r="D36714" s="305"/>
      <c r="AG36714" s="1954"/>
    </row>
    <row r="36716" spans="4:33" s="304" customFormat="1" ht="15.75" customHeight="1">
      <c r="D36716" s="305"/>
      <c r="AG36716" s="1954"/>
    </row>
    <row r="36718" spans="4:33" s="304" customFormat="1" ht="15.75" customHeight="1">
      <c r="D36718" s="305"/>
      <c r="AG36718" s="1954"/>
    </row>
    <row r="36720" spans="4:33" s="304" customFormat="1" ht="15.75" customHeight="1">
      <c r="D36720" s="305"/>
      <c r="AG36720" s="1954"/>
    </row>
    <row r="36722" spans="4:33" s="304" customFormat="1" ht="15.75" customHeight="1">
      <c r="D36722" s="305"/>
      <c r="AG36722" s="1954"/>
    </row>
    <row r="36724" spans="4:33" s="304" customFormat="1" ht="15.75" customHeight="1">
      <c r="D36724" s="305"/>
      <c r="AG36724" s="1954"/>
    </row>
    <row r="36726" spans="4:33" s="304" customFormat="1" ht="15.75" customHeight="1">
      <c r="D36726" s="305"/>
      <c r="AG36726" s="1954"/>
    </row>
    <row r="36728" spans="4:33" s="304" customFormat="1" ht="15.75" customHeight="1">
      <c r="D36728" s="305"/>
      <c r="AG36728" s="1954"/>
    </row>
    <row r="36730" spans="4:33" s="304" customFormat="1" ht="15.75" customHeight="1">
      <c r="D36730" s="305"/>
      <c r="AG36730" s="1954"/>
    </row>
    <row r="36732" spans="4:33" s="304" customFormat="1" ht="15.75" customHeight="1">
      <c r="D36732" s="305"/>
      <c r="AG36732" s="1954"/>
    </row>
    <row r="36734" spans="4:33" s="304" customFormat="1" ht="15.75" customHeight="1">
      <c r="D36734" s="305"/>
      <c r="AG36734" s="1954"/>
    </row>
    <row r="36736" spans="4:33" s="304" customFormat="1" ht="15.75" customHeight="1">
      <c r="D36736" s="305"/>
      <c r="AG36736" s="1954"/>
    </row>
    <row r="36738" spans="4:33" s="304" customFormat="1" ht="15.75" customHeight="1">
      <c r="D36738" s="305"/>
      <c r="AG36738" s="1954"/>
    </row>
    <row r="36740" spans="4:33" s="304" customFormat="1" ht="15.75" customHeight="1">
      <c r="D36740" s="305"/>
      <c r="AG36740" s="1954"/>
    </row>
    <row r="36742" spans="4:33" s="304" customFormat="1" ht="15.75" customHeight="1">
      <c r="D36742" s="305"/>
      <c r="AG36742" s="1954"/>
    </row>
    <row r="36744" spans="4:33" s="304" customFormat="1" ht="15.75" customHeight="1">
      <c r="D36744" s="305"/>
      <c r="AG36744" s="1954"/>
    </row>
    <row r="36746" spans="4:33" s="304" customFormat="1" ht="15.75" customHeight="1">
      <c r="D36746" s="305"/>
      <c r="AG36746" s="1954"/>
    </row>
    <row r="36748" spans="4:33" s="304" customFormat="1" ht="15.75" customHeight="1">
      <c r="D36748" s="305"/>
      <c r="AG36748" s="1954"/>
    </row>
    <row r="36750" spans="4:33" s="304" customFormat="1" ht="15.75" customHeight="1">
      <c r="D36750" s="305"/>
      <c r="AG36750" s="1954"/>
    </row>
    <row r="36752" spans="4:33" s="304" customFormat="1" ht="15.75" customHeight="1">
      <c r="D36752" s="305"/>
      <c r="AG36752" s="1954"/>
    </row>
    <row r="36754" spans="4:33" s="304" customFormat="1" ht="15.75" customHeight="1">
      <c r="D36754" s="305"/>
      <c r="AG36754" s="1954"/>
    </row>
    <row r="36756" spans="4:33" s="304" customFormat="1" ht="15.75" customHeight="1">
      <c r="D36756" s="305"/>
      <c r="AG36756" s="1954"/>
    </row>
    <row r="36758" spans="4:33" s="304" customFormat="1" ht="15.75" customHeight="1">
      <c r="D36758" s="305"/>
      <c r="AG36758" s="1954"/>
    </row>
    <row r="36760" spans="4:33" s="304" customFormat="1" ht="15.75" customHeight="1">
      <c r="D36760" s="305"/>
      <c r="AG36760" s="1954"/>
    </row>
    <row r="36762" spans="4:33" s="304" customFormat="1" ht="15.75" customHeight="1">
      <c r="D36762" s="305"/>
      <c r="AG36762" s="1954"/>
    </row>
    <row r="36764" spans="4:33" s="304" customFormat="1" ht="15.75" customHeight="1">
      <c r="D36764" s="305"/>
      <c r="AG36764" s="1954"/>
    </row>
    <row r="36766" spans="4:33" s="304" customFormat="1" ht="15.75" customHeight="1">
      <c r="D36766" s="305"/>
      <c r="AG36766" s="1954"/>
    </row>
    <row r="36768" spans="4:33" s="304" customFormat="1" ht="15.75" customHeight="1">
      <c r="D36768" s="305"/>
      <c r="AG36768" s="1954"/>
    </row>
    <row r="36770" spans="4:33" s="304" customFormat="1" ht="15.75" customHeight="1">
      <c r="D36770" s="305"/>
      <c r="AG36770" s="1954"/>
    </row>
    <row r="36772" spans="4:33" s="304" customFormat="1" ht="15.75" customHeight="1">
      <c r="D36772" s="305"/>
      <c r="AG36772" s="1954"/>
    </row>
    <row r="36774" spans="4:33" s="304" customFormat="1" ht="15.75" customHeight="1">
      <c r="D36774" s="305"/>
      <c r="AG36774" s="1954"/>
    </row>
    <row r="36776" spans="4:33" s="304" customFormat="1" ht="15.75" customHeight="1">
      <c r="D36776" s="305"/>
      <c r="AG36776" s="1954"/>
    </row>
    <row r="36778" spans="4:33" s="304" customFormat="1" ht="15.75" customHeight="1">
      <c r="D36778" s="305"/>
      <c r="AG36778" s="1954"/>
    </row>
    <row r="36780" spans="4:33" s="304" customFormat="1" ht="15.75" customHeight="1">
      <c r="D36780" s="305"/>
      <c r="AG36780" s="1954"/>
    </row>
    <row r="36782" spans="4:33" s="304" customFormat="1" ht="15.75" customHeight="1">
      <c r="D36782" s="305"/>
      <c r="AG36782" s="1954"/>
    </row>
    <row r="36784" spans="4:33" s="304" customFormat="1" ht="15.75" customHeight="1">
      <c r="D36784" s="305"/>
      <c r="AG36784" s="1954"/>
    </row>
    <row r="36786" spans="4:33" s="304" customFormat="1" ht="15.75" customHeight="1">
      <c r="D36786" s="305"/>
      <c r="AG36786" s="1954"/>
    </row>
    <row r="36788" spans="4:33" s="304" customFormat="1" ht="15.75" customHeight="1">
      <c r="D36788" s="305"/>
      <c r="AG36788" s="1954"/>
    </row>
    <row r="36790" spans="4:33" s="304" customFormat="1" ht="15.75" customHeight="1">
      <c r="D36790" s="305"/>
      <c r="AG36790" s="1954"/>
    </row>
    <row r="36792" spans="4:33" s="304" customFormat="1" ht="15.75" customHeight="1">
      <c r="D36792" s="305"/>
      <c r="AG36792" s="1954"/>
    </row>
    <row r="36794" spans="4:33" s="304" customFormat="1" ht="15.75" customHeight="1">
      <c r="D36794" s="305"/>
      <c r="AG36794" s="1954"/>
    </row>
    <row r="36796" spans="4:33" s="304" customFormat="1" ht="15.75" customHeight="1">
      <c r="D36796" s="305"/>
      <c r="AG36796" s="1954"/>
    </row>
    <row r="36798" spans="4:33" s="304" customFormat="1" ht="15.75" customHeight="1">
      <c r="D36798" s="305"/>
      <c r="AG36798" s="1954"/>
    </row>
    <row r="36800" spans="4:33" s="304" customFormat="1" ht="15.75" customHeight="1">
      <c r="D36800" s="305"/>
      <c r="AG36800" s="1954"/>
    </row>
    <row r="36802" spans="4:33" s="304" customFormat="1" ht="15.75" customHeight="1">
      <c r="D36802" s="305"/>
      <c r="AG36802" s="1954"/>
    </row>
    <row r="36804" spans="4:33" s="304" customFormat="1" ht="15.75" customHeight="1">
      <c r="D36804" s="305"/>
      <c r="AG36804" s="1954"/>
    </row>
    <row r="36806" spans="4:33" s="304" customFormat="1" ht="15.75" customHeight="1">
      <c r="D36806" s="305"/>
      <c r="AG36806" s="1954"/>
    </row>
    <row r="36808" spans="4:33" s="304" customFormat="1" ht="15.75" customHeight="1">
      <c r="D36808" s="305"/>
      <c r="AG36808" s="1954"/>
    </row>
    <row r="36810" spans="4:33" s="304" customFormat="1" ht="15.75" customHeight="1">
      <c r="D36810" s="305"/>
      <c r="AG36810" s="1954"/>
    </row>
    <row r="36812" spans="4:33" s="304" customFormat="1" ht="15.75" customHeight="1">
      <c r="D36812" s="305"/>
      <c r="AG36812" s="1954"/>
    </row>
    <row r="36814" spans="4:33" s="304" customFormat="1" ht="15.75" customHeight="1">
      <c r="D36814" s="305"/>
      <c r="AG36814" s="1954"/>
    </row>
    <row r="36816" spans="4:33" s="304" customFormat="1" ht="15.75" customHeight="1">
      <c r="D36816" s="305"/>
      <c r="AG36816" s="1954"/>
    </row>
    <row r="36818" spans="4:33" s="304" customFormat="1" ht="15.75" customHeight="1">
      <c r="D36818" s="305"/>
      <c r="AG36818" s="1954"/>
    </row>
    <row r="36820" spans="4:33" s="304" customFormat="1" ht="15.75" customHeight="1">
      <c r="D36820" s="305"/>
      <c r="AG36820" s="1954"/>
    </row>
    <row r="36822" spans="4:33" s="304" customFormat="1" ht="15.75" customHeight="1">
      <c r="D36822" s="305"/>
      <c r="AG36822" s="1954"/>
    </row>
    <row r="36824" spans="4:33" s="304" customFormat="1" ht="15.75" customHeight="1">
      <c r="D36824" s="305"/>
      <c r="AG36824" s="1954"/>
    </row>
    <row r="36826" spans="4:33" s="304" customFormat="1" ht="15.75" customHeight="1">
      <c r="D36826" s="305"/>
      <c r="AG36826" s="1954"/>
    </row>
    <row r="36828" spans="4:33" s="304" customFormat="1" ht="15.75" customHeight="1">
      <c r="D36828" s="305"/>
      <c r="AG36828" s="1954"/>
    </row>
    <row r="36830" spans="4:33" s="304" customFormat="1" ht="15.75" customHeight="1">
      <c r="D36830" s="305"/>
      <c r="AG36830" s="1954"/>
    </row>
    <row r="36832" spans="4:33" s="304" customFormat="1" ht="15.75" customHeight="1">
      <c r="D36832" s="305"/>
      <c r="AG36832" s="1954"/>
    </row>
    <row r="36834" spans="4:33" s="304" customFormat="1" ht="15.75" customHeight="1">
      <c r="D36834" s="305"/>
      <c r="AG36834" s="1954"/>
    </row>
    <row r="36836" spans="4:33" s="304" customFormat="1" ht="15.75" customHeight="1">
      <c r="D36836" s="305"/>
      <c r="AG36836" s="1954"/>
    </row>
    <row r="36838" spans="4:33" s="304" customFormat="1" ht="15.75" customHeight="1">
      <c r="D36838" s="305"/>
      <c r="AG36838" s="1954"/>
    </row>
    <row r="36840" spans="4:33" s="304" customFormat="1" ht="15.75" customHeight="1">
      <c r="D36840" s="305"/>
      <c r="AG36840" s="1954"/>
    </row>
    <row r="36842" spans="4:33" s="304" customFormat="1" ht="15.75" customHeight="1">
      <c r="D36842" s="305"/>
      <c r="AG36842" s="1954"/>
    </row>
    <row r="36844" spans="4:33" s="304" customFormat="1" ht="15.75" customHeight="1">
      <c r="D36844" s="305"/>
      <c r="AG36844" s="1954"/>
    </row>
    <row r="36846" spans="4:33" s="304" customFormat="1" ht="15.75" customHeight="1">
      <c r="D36846" s="305"/>
      <c r="AG36846" s="1954"/>
    </row>
    <row r="36848" spans="4:33" s="304" customFormat="1" ht="15.75" customHeight="1">
      <c r="D36848" s="305"/>
      <c r="AG36848" s="1954"/>
    </row>
    <row r="36850" spans="4:33" s="304" customFormat="1" ht="15.75" customHeight="1">
      <c r="D36850" s="305"/>
      <c r="AG36850" s="1954"/>
    </row>
    <row r="36852" spans="4:33" s="304" customFormat="1" ht="15.75" customHeight="1">
      <c r="D36852" s="305"/>
      <c r="AG36852" s="1954"/>
    </row>
    <row r="36854" spans="4:33" s="304" customFormat="1" ht="15.75" customHeight="1">
      <c r="D36854" s="305"/>
      <c r="AG36854" s="1954"/>
    </row>
    <row r="36856" spans="4:33" s="304" customFormat="1" ht="15.75" customHeight="1">
      <c r="D36856" s="305"/>
      <c r="AG36856" s="1954"/>
    </row>
    <row r="36858" spans="4:33" s="304" customFormat="1" ht="15.75" customHeight="1">
      <c r="D36858" s="305"/>
      <c r="AG36858" s="1954"/>
    </row>
    <row r="36860" spans="4:33" s="304" customFormat="1" ht="15.75" customHeight="1">
      <c r="D36860" s="305"/>
      <c r="AG36860" s="1954"/>
    </row>
    <row r="36862" spans="4:33" s="304" customFormat="1" ht="15.75" customHeight="1">
      <c r="D36862" s="305"/>
      <c r="AG36862" s="1954"/>
    </row>
    <row r="36864" spans="4:33" s="304" customFormat="1" ht="15.75" customHeight="1">
      <c r="D36864" s="305"/>
      <c r="AG36864" s="1954"/>
    </row>
    <row r="36866" spans="4:33" s="304" customFormat="1" ht="15.75" customHeight="1">
      <c r="D36866" s="305"/>
      <c r="AG36866" s="1954"/>
    </row>
    <row r="36868" spans="4:33" s="304" customFormat="1" ht="15.75" customHeight="1">
      <c r="D36868" s="305"/>
      <c r="AG36868" s="1954"/>
    </row>
    <row r="36870" spans="4:33" s="304" customFormat="1" ht="15.75" customHeight="1">
      <c r="D36870" s="305"/>
      <c r="AG36870" s="1954"/>
    </row>
    <row r="36872" spans="4:33" s="304" customFormat="1" ht="15.75" customHeight="1">
      <c r="D36872" s="305"/>
      <c r="AG36872" s="1954"/>
    </row>
    <row r="36874" spans="4:33" s="304" customFormat="1" ht="15.75" customHeight="1">
      <c r="D36874" s="305"/>
      <c r="AG36874" s="1954"/>
    </row>
    <row r="36876" spans="4:33" s="304" customFormat="1" ht="15.75" customHeight="1">
      <c r="D36876" s="305"/>
      <c r="AG36876" s="1954"/>
    </row>
    <row r="36878" spans="4:33" s="304" customFormat="1" ht="15.75" customHeight="1">
      <c r="D36878" s="305"/>
      <c r="AG36878" s="1954"/>
    </row>
    <row r="36880" spans="4:33" s="304" customFormat="1" ht="15.75" customHeight="1">
      <c r="D36880" s="305"/>
      <c r="AG36880" s="1954"/>
    </row>
    <row r="36882" spans="4:33" s="304" customFormat="1" ht="15.75" customHeight="1">
      <c r="D36882" s="305"/>
      <c r="AG36882" s="1954"/>
    </row>
    <row r="36884" spans="4:33" s="304" customFormat="1" ht="15.75" customHeight="1">
      <c r="D36884" s="305"/>
      <c r="AG36884" s="1954"/>
    </row>
    <row r="36886" spans="4:33" s="304" customFormat="1" ht="15.75" customHeight="1">
      <c r="D36886" s="305"/>
      <c r="AG36886" s="1954"/>
    </row>
    <row r="36888" spans="4:33" s="304" customFormat="1" ht="15.75" customHeight="1">
      <c r="D36888" s="305"/>
      <c r="AG36888" s="1954"/>
    </row>
    <row r="36890" spans="4:33" s="304" customFormat="1" ht="15.75" customHeight="1">
      <c r="D36890" s="305"/>
      <c r="AG36890" s="1954"/>
    </row>
    <row r="36892" spans="4:33" s="304" customFormat="1" ht="15.75" customHeight="1">
      <c r="D36892" s="305"/>
      <c r="AG36892" s="1954"/>
    </row>
    <row r="36894" spans="4:33" s="304" customFormat="1" ht="15.75" customHeight="1">
      <c r="D36894" s="305"/>
      <c r="AG36894" s="1954"/>
    </row>
    <row r="36896" spans="4:33" s="304" customFormat="1" ht="15.75" customHeight="1">
      <c r="D36896" s="305"/>
      <c r="AG36896" s="1954"/>
    </row>
    <row r="36898" spans="4:33" s="304" customFormat="1" ht="15.75" customHeight="1">
      <c r="D36898" s="305"/>
      <c r="AG36898" s="1954"/>
    </row>
    <row r="36900" spans="4:33" s="304" customFormat="1" ht="15.75" customHeight="1">
      <c r="D36900" s="305"/>
      <c r="AG36900" s="1954"/>
    </row>
    <row r="36902" spans="4:33" s="304" customFormat="1" ht="15.75" customHeight="1">
      <c r="D36902" s="305"/>
      <c r="AG36902" s="1954"/>
    </row>
    <row r="36904" spans="4:33" s="304" customFormat="1" ht="15.75" customHeight="1">
      <c r="D36904" s="305"/>
      <c r="AG36904" s="1954"/>
    </row>
    <row r="36906" spans="4:33" s="304" customFormat="1" ht="15.75" customHeight="1">
      <c r="D36906" s="305"/>
      <c r="AG36906" s="1954"/>
    </row>
    <row r="36908" spans="4:33" s="304" customFormat="1" ht="15.75" customHeight="1">
      <c r="D36908" s="305"/>
      <c r="AG36908" s="1954"/>
    </row>
    <row r="36910" spans="4:33" s="304" customFormat="1" ht="15.75" customHeight="1">
      <c r="D36910" s="305"/>
      <c r="AG36910" s="1954"/>
    </row>
    <row r="36912" spans="4:33" s="304" customFormat="1" ht="15.75" customHeight="1">
      <c r="D36912" s="305"/>
      <c r="AG36912" s="1954"/>
    </row>
    <row r="36914" spans="4:33" s="304" customFormat="1" ht="15.75" customHeight="1">
      <c r="D36914" s="305"/>
      <c r="AG36914" s="1954"/>
    </row>
    <row r="36916" spans="4:33" s="304" customFormat="1" ht="15.75" customHeight="1">
      <c r="D36916" s="305"/>
      <c r="AG36916" s="1954"/>
    </row>
    <row r="36918" spans="4:33" s="304" customFormat="1" ht="15.75" customHeight="1">
      <c r="D36918" s="305"/>
      <c r="AG36918" s="1954"/>
    </row>
    <row r="36920" spans="4:33" s="304" customFormat="1" ht="15.75" customHeight="1">
      <c r="D36920" s="305"/>
      <c r="AG36920" s="1954"/>
    </row>
    <row r="36922" spans="4:33" s="304" customFormat="1" ht="15.75" customHeight="1">
      <c r="D36922" s="305"/>
      <c r="AG36922" s="1954"/>
    </row>
    <row r="36924" spans="4:33" s="304" customFormat="1" ht="15.75" customHeight="1">
      <c r="D36924" s="305"/>
      <c r="AG36924" s="1954"/>
    </row>
    <row r="36926" spans="4:33" s="304" customFormat="1" ht="15.75" customHeight="1">
      <c r="D36926" s="305"/>
      <c r="AG36926" s="1954"/>
    </row>
    <row r="36928" spans="4:33" s="304" customFormat="1" ht="15.75" customHeight="1">
      <c r="D36928" s="305"/>
      <c r="AG36928" s="1954"/>
    </row>
    <row r="36930" spans="4:33" s="304" customFormat="1" ht="15.75" customHeight="1">
      <c r="D36930" s="305"/>
      <c r="AG36930" s="1954"/>
    </row>
    <row r="36932" spans="4:33" s="304" customFormat="1" ht="15.75" customHeight="1">
      <c r="D36932" s="305"/>
      <c r="AG36932" s="1954"/>
    </row>
    <row r="36934" spans="4:33" s="304" customFormat="1" ht="15.75" customHeight="1">
      <c r="D36934" s="305"/>
      <c r="AG36934" s="1954"/>
    </row>
    <row r="36936" spans="4:33" s="304" customFormat="1" ht="15.75" customHeight="1">
      <c r="D36936" s="305"/>
      <c r="AG36936" s="1954"/>
    </row>
    <row r="36938" spans="4:33" s="304" customFormat="1" ht="15.75" customHeight="1">
      <c r="D36938" s="305"/>
      <c r="AG36938" s="1954"/>
    </row>
    <row r="36940" spans="4:33" s="304" customFormat="1" ht="15.75" customHeight="1">
      <c r="D36940" s="305"/>
      <c r="AG36940" s="1954"/>
    </row>
    <row r="36942" spans="4:33" s="304" customFormat="1" ht="15.75" customHeight="1">
      <c r="D36942" s="305"/>
      <c r="AG36942" s="1954"/>
    </row>
    <row r="36944" spans="4:33" s="304" customFormat="1" ht="15.75" customHeight="1">
      <c r="D36944" s="305"/>
      <c r="AG36944" s="1954"/>
    </row>
    <row r="36946" spans="4:33" s="304" customFormat="1" ht="15.75" customHeight="1">
      <c r="D36946" s="305"/>
      <c r="AG36946" s="1954"/>
    </row>
    <row r="36948" spans="4:33" s="304" customFormat="1" ht="15.75" customHeight="1">
      <c r="D36948" s="305"/>
      <c r="AG36948" s="1954"/>
    </row>
    <row r="36950" spans="4:33" s="304" customFormat="1" ht="15.75" customHeight="1">
      <c r="D36950" s="305"/>
      <c r="AG36950" s="1954"/>
    </row>
    <row r="36952" spans="4:33" s="304" customFormat="1" ht="15.75" customHeight="1">
      <c r="D36952" s="305"/>
      <c r="AG36952" s="1954"/>
    </row>
    <row r="36954" spans="4:33" s="304" customFormat="1" ht="15.75" customHeight="1">
      <c r="D36954" s="305"/>
      <c r="AG36954" s="1954"/>
    </row>
    <row r="36956" spans="4:33" s="304" customFormat="1" ht="15.75" customHeight="1">
      <c r="D36956" s="305"/>
      <c r="AG36956" s="1954"/>
    </row>
    <row r="36958" spans="4:33" s="304" customFormat="1" ht="15.75" customHeight="1">
      <c r="D36958" s="305"/>
      <c r="AG36958" s="1954"/>
    </row>
    <row r="36960" spans="4:33" s="304" customFormat="1" ht="15.75" customHeight="1">
      <c r="D36960" s="305"/>
      <c r="AG36960" s="1954"/>
    </row>
    <row r="36962" spans="4:33" s="304" customFormat="1" ht="15.75" customHeight="1">
      <c r="D36962" s="305"/>
      <c r="AG36962" s="1954"/>
    </row>
    <row r="36964" spans="4:33" s="304" customFormat="1" ht="15.75" customHeight="1">
      <c r="D36964" s="305"/>
      <c r="AG36964" s="1954"/>
    </row>
    <row r="36966" spans="4:33" s="304" customFormat="1" ht="15.75" customHeight="1">
      <c r="D36966" s="305"/>
      <c r="AG36966" s="1954"/>
    </row>
    <row r="36968" spans="4:33" s="304" customFormat="1" ht="15.75" customHeight="1">
      <c r="D36968" s="305"/>
      <c r="AG36968" s="1954"/>
    </row>
    <row r="36970" spans="4:33" s="304" customFormat="1" ht="15.75" customHeight="1">
      <c r="D36970" s="305"/>
      <c r="AG36970" s="1954"/>
    </row>
    <row r="36972" spans="4:33" s="304" customFormat="1" ht="15.75" customHeight="1">
      <c r="D36972" s="305"/>
      <c r="AG36972" s="1954"/>
    </row>
    <row r="36974" spans="4:33" s="304" customFormat="1" ht="15.75" customHeight="1">
      <c r="D36974" s="305"/>
      <c r="AG36974" s="1954"/>
    </row>
    <row r="36976" spans="4:33" s="304" customFormat="1" ht="15.75" customHeight="1">
      <c r="D36976" s="305"/>
      <c r="AG36976" s="1954"/>
    </row>
    <row r="36978" spans="4:33" s="304" customFormat="1" ht="15.75" customHeight="1">
      <c r="D36978" s="305"/>
      <c r="AG36978" s="1954"/>
    </row>
    <row r="36980" spans="4:33" s="304" customFormat="1" ht="15.75" customHeight="1">
      <c r="D36980" s="305"/>
      <c r="AG36980" s="1954"/>
    </row>
    <row r="36982" spans="4:33" s="304" customFormat="1" ht="15.75" customHeight="1">
      <c r="D36982" s="305"/>
      <c r="AG36982" s="1954"/>
    </row>
    <row r="36984" spans="4:33" s="304" customFormat="1" ht="15.75" customHeight="1">
      <c r="D36984" s="305"/>
      <c r="AG36984" s="1954"/>
    </row>
    <row r="36986" spans="4:33" s="304" customFormat="1" ht="15.75" customHeight="1">
      <c r="D36986" s="305"/>
      <c r="AG36986" s="1954"/>
    </row>
    <row r="36988" spans="4:33" s="304" customFormat="1" ht="15.75" customHeight="1">
      <c r="D36988" s="305"/>
      <c r="AG36988" s="1954"/>
    </row>
    <row r="36990" spans="4:33" s="304" customFormat="1" ht="15.75" customHeight="1">
      <c r="D36990" s="305"/>
      <c r="AG36990" s="1954"/>
    </row>
    <row r="36992" spans="4:33" s="304" customFormat="1" ht="15.75" customHeight="1">
      <c r="D36992" s="305"/>
      <c r="AG36992" s="1954"/>
    </row>
    <row r="36994" spans="4:33" s="304" customFormat="1" ht="15.75" customHeight="1">
      <c r="D36994" s="305"/>
      <c r="AG36994" s="1954"/>
    </row>
    <row r="36996" spans="4:33" s="304" customFormat="1" ht="15.75" customHeight="1">
      <c r="D36996" s="305"/>
      <c r="AG36996" s="1954"/>
    </row>
    <row r="36998" spans="4:33" s="304" customFormat="1" ht="15.75" customHeight="1">
      <c r="D36998" s="305"/>
      <c r="AG36998" s="1954"/>
    </row>
    <row r="37000" spans="4:33" s="304" customFormat="1" ht="15.75" customHeight="1">
      <c r="D37000" s="305"/>
      <c r="AG37000" s="1954"/>
    </row>
    <row r="37002" spans="4:33" s="304" customFormat="1" ht="15.75" customHeight="1">
      <c r="D37002" s="305"/>
      <c r="AG37002" s="1954"/>
    </row>
    <row r="37004" spans="4:33" s="304" customFormat="1" ht="15.75" customHeight="1">
      <c r="D37004" s="305"/>
      <c r="AG37004" s="1954"/>
    </row>
    <row r="37006" spans="4:33" s="304" customFormat="1" ht="15.75" customHeight="1">
      <c r="D37006" s="305"/>
      <c r="AG37006" s="1954"/>
    </row>
    <row r="37008" spans="4:33" s="304" customFormat="1" ht="15.75" customHeight="1">
      <c r="D37008" s="305"/>
      <c r="AG37008" s="1954"/>
    </row>
    <row r="37010" spans="4:33" s="304" customFormat="1" ht="15.75" customHeight="1">
      <c r="D37010" s="305"/>
      <c r="AG37010" s="1954"/>
    </row>
    <row r="37012" spans="4:33" s="304" customFormat="1" ht="15.75" customHeight="1">
      <c r="D37012" s="305"/>
      <c r="AG37012" s="1954"/>
    </row>
    <row r="37014" spans="4:33" s="304" customFormat="1" ht="15.75" customHeight="1">
      <c r="D37014" s="305"/>
      <c r="AG37014" s="1954"/>
    </row>
    <row r="37016" spans="4:33" s="304" customFormat="1" ht="15.75" customHeight="1">
      <c r="D37016" s="305"/>
      <c r="AG37016" s="1954"/>
    </row>
    <row r="37018" spans="4:33" s="304" customFormat="1" ht="15.75" customHeight="1">
      <c r="D37018" s="305"/>
      <c r="AG37018" s="1954"/>
    </row>
    <row r="37020" spans="4:33" s="304" customFormat="1" ht="15.75" customHeight="1">
      <c r="D37020" s="305"/>
      <c r="AG37020" s="1954"/>
    </row>
    <row r="37022" spans="4:33" s="304" customFormat="1" ht="15.75" customHeight="1">
      <c r="D37022" s="305"/>
      <c r="AG37022" s="1954"/>
    </row>
    <row r="37024" spans="4:33" s="304" customFormat="1" ht="15.75" customHeight="1">
      <c r="D37024" s="305"/>
      <c r="AG37024" s="1954"/>
    </row>
    <row r="37026" spans="4:33" s="304" customFormat="1" ht="15.75" customHeight="1">
      <c r="D37026" s="305"/>
      <c r="AG37026" s="1954"/>
    </row>
    <row r="37028" spans="4:33" s="304" customFormat="1" ht="15.75" customHeight="1">
      <c r="D37028" s="305"/>
      <c r="AG37028" s="1954"/>
    </row>
    <row r="37030" spans="4:33" s="304" customFormat="1" ht="15.75" customHeight="1">
      <c r="D37030" s="305"/>
      <c r="AG37030" s="1954"/>
    </row>
    <row r="37032" spans="4:33" s="304" customFormat="1" ht="15.75" customHeight="1">
      <c r="D37032" s="305"/>
      <c r="AG37032" s="1954"/>
    </row>
    <row r="37034" spans="4:33" s="304" customFormat="1" ht="15.75" customHeight="1">
      <c r="D37034" s="305"/>
      <c r="AG37034" s="1954"/>
    </row>
    <row r="37036" spans="4:33" s="304" customFormat="1" ht="15.75" customHeight="1">
      <c r="D37036" s="305"/>
      <c r="AG37036" s="1954"/>
    </row>
    <row r="37038" spans="4:33" s="304" customFormat="1" ht="15.75" customHeight="1">
      <c r="D37038" s="305"/>
      <c r="AG37038" s="1954"/>
    </row>
    <row r="37040" spans="4:33" s="304" customFormat="1" ht="15.75" customHeight="1">
      <c r="D37040" s="305"/>
      <c r="AG37040" s="1954"/>
    </row>
    <row r="37042" spans="4:33" s="304" customFormat="1" ht="15.75" customHeight="1">
      <c r="D37042" s="305"/>
      <c r="AG37042" s="1954"/>
    </row>
    <row r="37044" spans="4:33" s="304" customFormat="1" ht="15.75" customHeight="1">
      <c r="D37044" s="305"/>
      <c r="AG37044" s="1954"/>
    </row>
    <row r="37046" spans="4:33" s="304" customFormat="1" ht="15.75" customHeight="1">
      <c r="D37046" s="305"/>
      <c r="AG37046" s="1954"/>
    </row>
    <row r="37048" spans="4:33" s="304" customFormat="1" ht="15.75" customHeight="1">
      <c r="D37048" s="305"/>
      <c r="AG37048" s="1954"/>
    </row>
    <row r="37050" spans="4:33" s="304" customFormat="1" ht="15.75" customHeight="1">
      <c r="D37050" s="305"/>
      <c r="AG37050" s="1954"/>
    </row>
    <row r="37052" spans="4:33" s="304" customFormat="1" ht="15.75" customHeight="1">
      <c r="D37052" s="305"/>
      <c r="AG37052" s="1954"/>
    </row>
    <row r="37054" spans="4:33" s="304" customFormat="1" ht="15.75" customHeight="1">
      <c r="D37054" s="305"/>
      <c r="AG37054" s="1954"/>
    </row>
    <row r="37056" spans="4:33" s="304" customFormat="1" ht="15.75" customHeight="1">
      <c r="D37056" s="305"/>
      <c r="AG37056" s="1954"/>
    </row>
    <row r="37058" spans="4:33" s="304" customFormat="1" ht="15.75" customHeight="1">
      <c r="D37058" s="305"/>
      <c r="AG37058" s="1954"/>
    </row>
    <row r="37060" spans="4:33" s="304" customFormat="1" ht="15.75" customHeight="1">
      <c r="D37060" s="305"/>
      <c r="AG37060" s="1954"/>
    </row>
    <row r="37062" spans="4:33" s="304" customFormat="1" ht="15.75" customHeight="1">
      <c r="D37062" s="305"/>
      <c r="AG37062" s="1954"/>
    </row>
    <row r="37064" spans="4:33" s="304" customFormat="1" ht="15.75" customHeight="1">
      <c r="D37064" s="305"/>
      <c r="AG37064" s="1954"/>
    </row>
    <row r="37066" spans="4:33" s="304" customFormat="1" ht="15.75" customHeight="1">
      <c r="D37066" s="305"/>
      <c r="AG37066" s="1954"/>
    </row>
    <row r="37068" spans="4:33" s="304" customFormat="1" ht="15.75" customHeight="1">
      <c r="D37068" s="305"/>
      <c r="AG37068" s="1954"/>
    </row>
    <row r="37070" spans="4:33" s="304" customFormat="1" ht="15.75" customHeight="1">
      <c r="D37070" s="305"/>
      <c r="AG37070" s="1954"/>
    </row>
    <row r="37072" spans="4:33" s="304" customFormat="1" ht="15.75" customHeight="1">
      <c r="D37072" s="305"/>
      <c r="AG37072" s="1954"/>
    </row>
    <row r="37074" spans="4:33" s="304" customFormat="1" ht="15.75" customHeight="1">
      <c r="D37074" s="305"/>
      <c r="AG37074" s="1954"/>
    </row>
    <row r="37076" spans="4:33" s="304" customFormat="1" ht="15.75" customHeight="1">
      <c r="D37076" s="305"/>
      <c r="AG37076" s="1954"/>
    </row>
    <row r="37078" spans="4:33" s="304" customFormat="1" ht="15.75" customHeight="1">
      <c r="D37078" s="305"/>
      <c r="AG37078" s="1954"/>
    </row>
    <row r="37080" spans="4:33" s="304" customFormat="1" ht="15.75" customHeight="1">
      <c r="D37080" s="305"/>
      <c r="AG37080" s="1954"/>
    </row>
    <row r="37082" spans="4:33" s="304" customFormat="1" ht="15.75" customHeight="1">
      <c r="D37082" s="305"/>
      <c r="AG37082" s="1954"/>
    </row>
    <row r="37084" spans="4:33" s="304" customFormat="1" ht="15.75" customHeight="1">
      <c r="D37084" s="305"/>
      <c r="AG37084" s="1954"/>
    </row>
    <row r="37086" spans="4:33" s="304" customFormat="1" ht="15.75" customHeight="1">
      <c r="D37086" s="305"/>
      <c r="AG37086" s="1954"/>
    </row>
    <row r="37088" spans="4:33" s="304" customFormat="1" ht="15.75" customHeight="1">
      <c r="D37088" s="305"/>
      <c r="AG37088" s="1954"/>
    </row>
    <row r="37090" spans="4:33" s="304" customFormat="1" ht="15.75" customHeight="1">
      <c r="D37090" s="305"/>
      <c r="AG37090" s="1954"/>
    </row>
    <row r="37092" spans="4:33" s="304" customFormat="1" ht="15.75" customHeight="1">
      <c r="D37092" s="305"/>
      <c r="AG37092" s="1954"/>
    </row>
    <row r="37094" spans="4:33" s="304" customFormat="1" ht="15.75" customHeight="1">
      <c r="D37094" s="305"/>
      <c r="AG37094" s="1954"/>
    </row>
    <row r="37096" spans="4:33" s="304" customFormat="1" ht="15.75" customHeight="1">
      <c r="D37096" s="305"/>
      <c r="AG37096" s="1954"/>
    </row>
    <row r="37098" spans="4:33" s="304" customFormat="1" ht="15.75" customHeight="1">
      <c r="D37098" s="305"/>
      <c r="AG37098" s="1954"/>
    </row>
    <row r="37100" spans="4:33" s="304" customFormat="1" ht="15.75" customHeight="1">
      <c r="D37100" s="305"/>
      <c r="AG37100" s="1954"/>
    </row>
    <row r="37102" spans="4:33" s="304" customFormat="1" ht="15.75" customHeight="1">
      <c r="D37102" s="305"/>
      <c r="AG37102" s="1954"/>
    </row>
    <row r="37104" spans="4:33" s="304" customFormat="1" ht="15.75" customHeight="1">
      <c r="D37104" s="305"/>
      <c r="AG37104" s="1954"/>
    </row>
    <row r="37106" spans="4:33" s="304" customFormat="1" ht="15.75" customHeight="1">
      <c r="D37106" s="305"/>
      <c r="AG37106" s="1954"/>
    </row>
    <row r="37108" spans="4:33" s="304" customFormat="1" ht="15.75" customHeight="1">
      <c r="D37108" s="305"/>
      <c r="AG37108" s="1954"/>
    </row>
    <row r="37110" spans="4:33" s="304" customFormat="1" ht="15.75" customHeight="1">
      <c r="D37110" s="305"/>
      <c r="AG37110" s="1954"/>
    </row>
    <row r="37112" spans="4:33" s="304" customFormat="1" ht="15.75" customHeight="1">
      <c r="D37112" s="305"/>
      <c r="AG37112" s="1954"/>
    </row>
    <row r="37114" spans="4:33" s="304" customFormat="1" ht="15.75" customHeight="1">
      <c r="D37114" s="305"/>
      <c r="AG37114" s="1954"/>
    </row>
    <row r="37116" spans="4:33" s="304" customFormat="1" ht="15.75" customHeight="1">
      <c r="D37116" s="305"/>
      <c r="AG37116" s="1954"/>
    </row>
    <row r="37118" spans="4:33" s="304" customFormat="1" ht="15.75" customHeight="1">
      <c r="D37118" s="305"/>
      <c r="AG37118" s="1954"/>
    </row>
    <row r="37120" spans="4:33" s="304" customFormat="1" ht="15.75" customHeight="1">
      <c r="D37120" s="305"/>
      <c r="AG37120" s="1954"/>
    </row>
    <row r="37122" spans="4:33" s="304" customFormat="1" ht="15.75" customHeight="1">
      <c r="D37122" s="305"/>
      <c r="AG37122" s="1954"/>
    </row>
    <row r="37124" spans="4:33" s="304" customFormat="1" ht="15.75" customHeight="1">
      <c r="D37124" s="305"/>
      <c r="AG37124" s="1954"/>
    </row>
    <row r="37126" spans="4:33" s="304" customFormat="1" ht="15.75" customHeight="1">
      <c r="D37126" s="305"/>
      <c r="AG37126" s="1954"/>
    </row>
    <row r="37128" spans="4:33" s="304" customFormat="1" ht="15.75" customHeight="1">
      <c r="D37128" s="305"/>
      <c r="AG37128" s="1954"/>
    </row>
    <row r="37130" spans="4:33" s="304" customFormat="1" ht="15.75" customHeight="1">
      <c r="D37130" s="305"/>
      <c r="AG37130" s="1954"/>
    </row>
    <row r="37132" spans="4:33" s="304" customFormat="1" ht="15.75" customHeight="1">
      <c r="D37132" s="305"/>
      <c r="AG37132" s="1954"/>
    </row>
    <row r="37134" spans="4:33" s="304" customFormat="1" ht="15.75" customHeight="1">
      <c r="D37134" s="305"/>
      <c r="AG37134" s="1954"/>
    </row>
    <row r="37136" spans="4:33" s="304" customFormat="1" ht="15.75" customHeight="1">
      <c r="D37136" s="305"/>
      <c r="AG37136" s="1954"/>
    </row>
    <row r="37138" spans="4:33" s="304" customFormat="1" ht="15.75" customHeight="1">
      <c r="D37138" s="305"/>
      <c r="AG37138" s="1954"/>
    </row>
    <row r="37140" spans="4:33" s="304" customFormat="1" ht="15.75" customHeight="1">
      <c r="D37140" s="305"/>
      <c r="AG37140" s="1954"/>
    </row>
    <row r="37142" spans="4:33" s="304" customFormat="1" ht="15.75" customHeight="1">
      <c r="D37142" s="305"/>
      <c r="AG37142" s="1954"/>
    </row>
    <row r="37144" spans="4:33" s="304" customFormat="1" ht="15.75" customHeight="1">
      <c r="D37144" s="305"/>
      <c r="AG37144" s="1954"/>
    </row>
    <row r="37146" spans="4:33" s="304" customFormat="1" ht="15.75" customHeight="1">
      <c r="D37146" s="305"/>
      <c r="AG37146" s="1954"/>
    </row>
    <row r="37148" spans="4:33" s="304" customFormat="1" ht="15.75" customHeight="1">
      <c r="D37148" s="305"/>
      <c r="AG37148" s="1954"/>
    </row>
    <row r="37150" spans="4:33" s="304" customFormat="1" ht="15.75" customHeight="1">
      <c r="D37150" s="305"/>
      <c r="AG37150" s="1954"/>
    </row>
    <row r="37152" spans="4:33" s="304" customFormat="1" ht="15.75" customHeight="1">
      <c r="D37152" s="305"/>
      <c r="AG37152" s="1954"/>
    </row>
    <row r="37154" spans="4:33" s="304" customFormat="1" ht="15.75" customHeight="1">
      <c r="D37154" s="305"/>
      <c r="AG37154" s="1954"/>
    </row>
    <row r="37156" spans="4:33" s="304" customFormat="1" ht="15.75" customHeight="1">
      <c r="D37156" s="305"/>
      <c r="AG37156" s="1954"/>
    </row>
    <row r="37158" spans="4:33" s="304" customFormat="1" ht="15.75" customHeight="1">
      <c r="D37158" s="305"/>
      <c r="AG37158" s="1954"/>
    </row>
    <row r="37160" spans="4:33" s="304" customFormat="1" ht="15.75" customHeight="1">
      <c r="D37160" s="305"/>
      <c r="AG37160" s="1954"/>
    </row>
    <row r="37162" spans="4:33" s="304" customFormat="1" ht="15.75" customHeight="1">
      <c r="D37162" s="305"/>
      <c r="AG37162" s="1954"/>
    </row>
    <row r="37164" spans="4:33" s="304" customFormat="1" ht="15.75" customHeight="1">
      <c r="D37164" s="305"/>
      <c r="AG37164" s="1954"/>
    </row>
    <row r="37166" spans="4:33" s="304" customFormat="1" ht="15.75" customHeight="1">
      <c r="D37166" s="305"/>
      <c r="AG37166" s="1954"/>
    </row>
    <row r="37168" spans="4:33" s="304" customFormat="1" ht="15.75" customHeight="1">
      <c r="D37168" s="305"/>
      <c r="AG37168" s="1954"/>
    </row>
    <row r="37170" spans="4:33" s="304" customFormat="1" ht="15.75" customHeight="1">
      <c r="D37170" s="305"/>
      <c r="AG37170" s="1954"/>
    </row>
    <row r="37172" spans="4:33" s="304" customFormat="1" ht="15.75" customHeight="1">
      <c r="D37172" s="305"/>
      <c r="AG37172" s="1954"/>
    </row>
    <row r="37174" spans="4:33" s="304" customFormat="1" ht="15.75" customHeight="1">
      <c r="D37174" s="305"/>
      <c r="AG37174" s="1954"/>
    </row>
    <row r="37176" spans="4:33" s="304" customFormat="1" ht="15.75" customHeight="1">
      <c r="D37176" s="305"/>
      <c r="AG37176" s="1954"/>
    </row>
    <row r="37178" spans="4:33" s="304" customFormat="1" ht="15.75" customHeight="1">
      <c r="D37178" s="305"/>
      <c r="AG37178" s="1954"/>
    </row>
    <row r="37180" spans="4:33" s="304" customFormat="1" ht="15.75" customHeight="1">
      <c r="D37180" s="305"/>
      <c r="AG37180" s="1954"/>
    </row>
    <row r="37182" spans="4:33" s="304" customFormat="1" ht="15.75" customHeight="1">
      <c r="D37182" s="305"/>
      <c r="AG37182" s="1954"/>
    </row>
    <row r="37184" spans="4:33" s="304" customFormat="1" ht="15.75" customHeight="1">
      <c r="D37184" s="305"/>
      <c r="AG37184" s="1954"/>
    </row>
    <row r="37186" spans="4:33" s="304" customFormat="1" ht="15.75" customHeight="1">
      <c r="D37186" s="305"/>
      <c r="AG37186" s="1954"/>
    </row>
    <row r="37188" spans="4:33" s="304" customFormat="1" ht="15.75" customHeight="1">
      <c r="D37188" s="305"/>
      <c r="AG37188" s="1954"/>
    </row>
    <row r="37190" spans="4:33" s="304" customFormat="1" ht="15.75" customHeight="1">
      <c r="D37190" s="305"/>
      <c r="AG37190" s="1954"/>
    </row>
    <row r="37192" spans="4:33" s="304" customFormat="1" ht="15.75" customHeight="1">
      <c r="D37192" s="305"/>
      <c r="AG37192" s="1954"/>
    </row>
    <row r="37194" spans="4:33" s="304" customFormat="1" ht="15.75" customHeight="1">
      <c r="D37194" s="305"/>
      <c r="AG37194" s="1954"/>
    </row>
    <row r="37196" spans="4:33" s="304" customFormat="1" ht="15.75" customHeight="1">
      <c r="D37196" s="305"/>
      <c r="AG37196" s="1954"/>
    </row>
    <row r="37198" spans="4:33" s="304" customFormat="1" ht="15.75" customHeight="1">
      <c r="D37198" s="305"/>
      <c r="AG37198" s="1954"/>
    </row>
    <row r="37200" spans="4:33" s="304" customFormat="1" ht="15.75" customHeight="1">
      <c r="D37200" s="305"/>
      <c r="AG37200" s="1954"/>
    </row>
    <row r="37202" spans="4:33" s="304" customFormat="1" ht="15.75" customHeight="1">
      <c r="D37202" s="305"/>
      <c r="AG37202" s="1954"/>
    </row>
    <row r="37204" spans="4:33" s="304" customFormat="1" ht="15.75" customHeight="1">
      <c r="D37204" s="305"/>
      <c r="AG37204" s="1954"/>
    </row>
    <row r="37206" spans="4:33" s="304" customFormat="1" ht="15.75" customHeight="1">
      <c r="D37206" s="305"/>
      <c r="AG37206" s="1954"/>
    </row>
    <row r="37208" spans="4:33" s="304" customFormat="1" ht="15.75" customHeight="1">
      <c r="D37208" s="305"/>
      <c r="AG37208" s="1954"/>
    </row>
    <row r="37210" spans="4:33" s="304" customFormat="1" ht="15.75" customHeight="1">
      <c r="D37210" s="305"/>
      <c r="AG37210" s="1954"/>
    </row>
    <row r="37212" spans="4:33" s="304" customFormat="1" ht="15.75" customHeight="1">
      <c r="D37212" s="305"/>
      <c r="AG37212" s="1954"/>
    </row>
    <row r="37214" spans="4:33" s="304" customFormat="1" ht="15.75" customHeight="1">
      <c r="D37214" s="305"/>
      <c r="AG37214" s="1954"/>
    </row>
    <row r="37216" spans="4:33" s="304" customFormat="1" ht="15.75" customHeight="1">
      <c r="D37216" s="305"/>
      <c r="AG37216" s="1954"/>
    </row>
    <row r="37218" spans="4:33" s="304" customFormat="1" ht="15.75" customHeight="1">
      <c r="D37218" s="305"/>
      <c r="AG37218" s="1954"/>
    </row>
    <row r="37220" spans="4:33" s="304" customFormat="1" ht="15.75" customHeight="1">
      <c r="D37220" s="305"/>
      <c r="AG37220" s="1954"/>
    </row>
    <row r="37222" spans="4:33" s="304" customFormat="1" ht="15.75" customHeight="1">
      <c r="D37222" s="305"/>
      <c r="AG37222" s="1954"/>
    </row>
    <row r="37224" spans="4:33" s="304" customFormat="1" ht="15.75" customHeight="1">
      <c r="D37224" s="305"/>
      <c r="AG37224" s="1954"/>
    </row>
    <row r="37226" spans="4:33" s="304" customFormat="1" ht="15.75" customHeight="1">
      <c r="D37226" s="305"/>
      <c r="AG37226" s="1954"/>
    </row>
    <row r="37228" spans="4:33" s="304" customFormat="1" ht="15.75" customHeight="1">
      <c r="D37228" s="305"/>
      <c r="AG37228" s="1954"/>
    </row>
    <row r="37230" spans="4:33" s="304" customFormat="1" ht="15.75" customHeight="1">
      <c r="D37230" s="305"/>
      <c r="AG37230" s="1954"/>
    </row>
    <row r="37232" spans="4:33" s="304" customFormat="1" ht="15.75" customHeight="1">
      <c r="D37232" s="305"/>
      <c r="AG37232" s="1954"/>
    </row>
    <row r="37234" spans="4:33" s="304" customFormat="1" ht="15.75" customHeight="1">
      <c r="D37234" s="305"/>
      <c r="AG37234" s="1954"/>
    </row>
    <row r="37236" spans="4:33" s="304" customFormat="1" ht="15.75" customHeight="1">
      <c r="D37236" s="305"/>
      <c r="AG37236" s="1954"/>
    </row>
    <row r="37238" spans="4:33" s="304" customFormat="1" ht="15.75" customHeight="1">
      <c r="D37238" s="305"/>
      <c r="AG37238" s="1954"/>
    </row>
    <row r="37240" spans="4:33" s="304" customFormat="1" ht="15.75" customHeight="1">
      <c r="D37240" s="305"/>
      <c r="AG37240" s="1954"/>
    </row>
    <row r="37242" spans="4:33" s="304" customFormat="1" ht="15.75" customHeight="1">
      <c r="D37242" s="305"/>
      <c r="AG37242" s="1954"/>
    </row>
    <row r="37244" spans="4:33" s="304" customFormat="1" ht="15.75" customHeight="1">
      <c r="D37244" s="305"/>
      <c r="AG37244" s="1954"/>
    </row>
    <row r="37246" spans="4:33" s="304" customFormat="1" ht="15.75" customHeight="1">
      <c r="D37246" s="305"/>
      <c r="AG37246" s="1954"/>
    </row>
    <row r="37248" spans="4:33" s="304" customFormat="1" ht="15.75" customHeight="1">
      <c r="D37248" s="305"/>
      <c r="AG37248" s="1954"/>
    </row>
    <row r="37250" spans="4:33" s="304" customFormat="1" ht="15.75" customHeight="1">
      <c r="D37250" s="305"/>
      <c r="AG37250" s="1954"/>
    </row>
    <row r="37252" spans="4:33" s="304" customFormat="1" ht="15.75" customHeight="1">
      <c r="D37252" s="305"/>
      <c r="AG37252" s="1954"/>
    </row>
    <row r="37254" spans="4:33" s="304" customFormat="1" ht="15.75" customHeight="1">
      <c r="D37254" s="305"/>
      <c r="AG37254" s="1954"/>
    </row>
    <row r="37256" spans="4:33" s="304" customFormat="1" ht="15.75" customHeight="1">
      <c r="D37256" s="305"/>
      <c r="AG37256" s="1954"/>
    </row>
    <row r="37258" spans="4:33" s="304" customFormat="1" ht="15.75" customHeight="1">
      <c r="D37258" s="305"/>
      <c r="AG37258" s="1954"/>
    </row>
    <row r="37260" spans="4:33" s="304" customFormat="1" ht="15.75" customHeight="1">
      <c r="D37260" s="305"/>
      <c r="AG37260" s="1954"/>
    </row>
    <row r="37262" spans="4:33" s="304" customFormat="1" ht="15.75" customHeight="1">
      <c r="D37262" s="305"/>
      <c r="AG37262" s="1954"/>
    </row>
    <row r="37264" spans="4:33" s="304" customFormat="1" ht="15.75" customHeight="1">
      <c r="D37264" s="305"/>
      <c r="AG37264" s="1954"/>
    </row>
    <row r="37266" spans="4:33" s="304" customFormat="1" ht="15.75" customHeight="1">
      <c r="D37266" s="305"/>
      <c r="AG37266" s="1954"/>
    </row>
    <row r="37268" spans="4:33" s="304" customFormat="1" ht="15.75" customHeight="1">
      <c r="D37268" s="305"/>
      <c r="AG37268" s="1954"/>
    </row>
    <row r="37270" spans="4:33" s="304" customFormat="1" ht="15.75" customHeight="1">
      <c r="D37270" s="305"/>
      <c r="AG37270" s="1954"/>
    </row>
    <row r="37272" spans="4:33" s="304" customFormat="1" ht="15.75" customHeight="1">
      <c r="D37272" s="305"/>
      <c r="AG37272" s="1954"/>
    </row>
    <row r="37274" spans="4:33" s="304" customFormat="1" ht="15.75" customHeight="1">
      <c r="D37274" s="305"/>
      <c r="AG37274" s="1954"/>
    </row>
    <row r="37276" spans="4:33" s="304" customFormat="1" ht="15.75" customHeight="1">
      <c r="D37276" s="305"/>
      <c r="AG37276" s="1954"/>
    </row>
    <row r="37278" spans="4:33" s="304" customFormat="1" ht="15.75" customHeight="1">
      <c r="D37278" s="305"/>
      <c r="AG37278" s="1954"/>
    </row>
    <row r="37280" spans="4:33" s="304" customFormat="1" ht="15.75" customHeight="1">
      <c r="D37280" s="305"/>
      <c r="AG37280" s="1954"/>
    </row>
    <row r="37282" spans="4:33" s="304" customFormat="1" ht="15.75" customHeight="1">
      <c r="D37282" s="305"/>
      <c r="AG37282" s="1954"/>
    </row>
    <row r="37284" spans="4:33" s="304" customFormat="1" ht="15.75" customHeight="1">
      <c r="D37284" s="305"/>
      <c r="AG37284" s="1954"/>
    </row>
    <row r="37286" spans="4:33" s="304" customFormat="1" ht="15.75" customHeight="1">
      <c r="D37286" s="305"/>
      <c r="AG37286" s="1954"/>
    </row>
    <row r="37288" spans="4:33" s="304" customFormat="1" ht="15.75" customHeight="1">
      <c r="D37288" s="305"/>
      <c r="AG37288" s="1954"/>
    </row>
    <row r="37290" spans="4:33" s="304" customFormat="1" ht="15.75" customHeight="1">
      <c r="D37290" s="305"/>
      <c r="AG37290" s="1954"/>
    </row>
    <row r="37292" spans="4:33" s="304" customFormat="1" ht="15.75" customHeight="1">
      <c r="D37292" s="305"/>
      <c r="AG37292" s="1954"/>
    </row>
    <row r="37294" spans="4:33" s="304" customFormat="1" ht="15.75" customHeight="1">
      <c r="D37294" s="305"/>
      <c r="AG37294" s="1954"/>
    </row>
    <row r="37296" spans="4:33" s="304" customFormat="1" ht="15.75" customHeight="1">
      <c r="D37296" s="305"/>
      <c r="AG37296" s="1954"/>
    </row>
    <row r="37298" spans="4:33" s="304" customFormat="1" ht="15.75" customHeight="1">
      <c r="D37298" s="305"/>
      <c r="AG37298" s="1954"/>
    </row>
    <row r="37300" spans="4:33" s="304" customFormat="1" ht="15.75" customHeight="1">
      <c r="D37300" s="305"/>
      <c r="AG37300" s="1954"/>
    </row>
    <row r="37302" spans="4:33" s="304" customFormat="1" ht="15.75" customHeight="1">
      <c r="D37302" s="305"/>
      <c r="AG37302" s="1954"/>
    </row>
    <row r="37304" spans="4:33" s="304" customFormat="1" ht="15.75" customHeight="1">
      <c r="D37304" s="305"/>
      <c r="AG37304" s="1954"/>
    </row>
    <row r="37306" spans="4:33" s="304" customFormat="1" ht="15.75" customHeight="1">
      <c r="D37306" s="305"/>
      <c r="AG37306" s="1954"/>
    </row>
    <row r="37308" spans="4:33" s="304" customFormat="1" ht="15.75" customHeight="1">
      <c r="D37308" s="305"/>
      <c r="AG37308" s="1954"/>
    </row>
    <row r="37310" spans="4:33" s="304" customFormat="1" ht="15.75" customHeight="1">
      <c r="D37310" s="305"/>
      <c r="AG37310" s="1954"/>
    </row>
    <row r="37312" spans="4:33" s="304" customFormat="1" ht="15.75" customHeight="1">
      <c r="D37312" s="305"/>
      <c r="AG37312" s="1954"/>
    </row>
    <row r="37314" spans="4:33" s="304" customFormat="1" ht="15.75" customHeight="1">
      <c r="D37314" s="305"/>
      <c r="AG37314" s="1954"/>
    </row>
    <row r="37316" spans="4:33" s="304" customFormat="1" ht="15.75" customHeight="1">
      <c r="D37316" s="305"/>
      <c r="AG37316" s="1954"/>
    </row>
    <row r="37318" spans="4:33" s="304" customFormat="1" ht="15.75" customHeight="1">
      <c r="D37318" s="305"/>
      <c r="AG37318" s="1954"/>
    </row>
    <row r="37320" spans="4:33" s="304" customFormat="1" ht="15.75" customHeight="1">
      <c r="D37320" s="305"/>
      <c r="AG37320" s="1954"/>
    </row>
    <row r="37322" spans="4:33" s="304" customFormat="1" ht="15.75" customHeight="1">
      <c r="D37322" s="305"/>
      <c r="AG37322" s="1954"/>
    </row>
    <row r="37324" spans="4:33" s="304" customFormat="1" ht="15.75" customHeight="1">
      <c r="D37324" s="305"/>
      <c r="AG37324" s="1954"/>
    </row>
    <row r="37326" spans="4:33" s="304" customFormat="1" ht="15.75" customHeight="1">
      <c r="D37326" s="305"/>
      <c r="AG37326" s="1954"/>
    </row>
    <row r="37328" spans="4:33" s="304" customFormat="1" ht="15.75" customHeight="1">
      <c r="D37328" s="305"/>
      <c r="AG37328" s="1954"/>
    </row>
    <row r="37330" spans="4:33" s="304" customFormat="1" ht="15.75" customHeight="1">
      <c r="D37330" s="305"/>
      <c r="AG37330" s="1954"/>
    </row>
    <row r="37332" spans="4:33" s="304" customFormat="1" ht="15.75" customHeight="1">
      <c r="D37332" s="305"/>
      <c r="AG37332" s="1954"/>
    </row>
    <row r="37334" spans="4:33" s="304" customFormat="1" ht="15.75" customHeight="1">
      <c r="D37334" s="305"/>
      <c r="AG37334" s="1954"/>
    </row>
    <row r="37336" spans="4:33" s="304" customFormat="1" ht="15.75" customHeight="1">
      <c r="D37336" s="305"/>
      <c r="AG37336" s="1954"/>
    </row>
    <row r="37338" spans="4:33" s="304" customFormat="1" ht="15.75" customHeight="1">
      <c r="D37338" s="305"/>
      <c r="AG37338" s="1954"/>
    </row>
    <row r="37340" spans="4:33" s="304" customFormat="1" ht="15.75" customHeight="1">
      <c r="D37340" s="305"/>
      <c r="AG37340" s="1954"/>
    </row>
    <row r="37342" spans="4:33" s="304" customFormat="1" ht="15.75" customHeight="1">
      <c r="D37342" s="305"/>
      <c r="AG37342" s="1954"/>
    </row>
    <row r="37344" spans="4:33" s="304" customFormat="1" ht="15.75" customHeight="1">
      <c r="D37344" s="305"/>
      <c r="AG37344" s="1954"/>
    </row>
    <row r="37346" spans="4:33" s="304" customFormat="1" ht="15.75" customHeight="1">
      <c r="D37346" s="305"/>
      <c r="AG37346" s="1954"/>
    </row>
    <row r="37348" spans="4:33" s="304" customFormat="1" ht="15.75" customHeight="1">
      <c r="D37348" s="305"/>
      <c r="AG37348" s="1954"/>
    </row>
    <row r="37350" spans="4:33" s="304" customFormat="1" ht="15.75" customHeight="1">
      <c r="D37350" s="305"/>
      <c r="AG37350" s="1954"/>
    </row>
    <row r="37352" spans="4:33" s="304" customFormat="1" ht="15.75" customHeight="1">
      <c r="D37352" s="305"/>
      <c r="AG37352" s="1954"/>
    </row>
    <row r="37354" spans="4:33" s="304" customFormat="1" ht="15.75" customHeight="1">
      <c r="D37354" s="305"/>
      <c r="AG37354" s="1954"/>
    </row>
    <row r="37356" spans="4:33" s="304" customFormat="1" ht="15.75" customHeight="1">
      <c r="D37356" s="305"/>
      <c r="AG37356" s="1954"/>
    </row>
    <row r="37358" spans="4:33" s="304" customFormat="1" ht="15.75" customHeight="1">
      <c r="D37358" s="305"/>
      <c r="AG37358" s="1954"/>
    </row>
    <row r="37360" spans="4:33" s="304" customFormat="1" ht="15.75" customHeight="1">
      <c r="D37360" s="305"/>
      <c r="AG37360" s="1954"/>
    </row>
    <row r="37362" spans="4:33" s="304" customFormat="1" ht="15.75" customHeight="1">
      <c r="D37362" s="305"/>
      <c r="AG37362" s="1954"/>
    </row>
    <row r="37364" spans="4:33" s="304" customFormat="1" ht="15.75" customHeight="1">
      <c r="D37364" s="305"/>
      <c r="AG37364" s="1954"/>
    </row>
    <row r="37366" spans="4:33" s="304" customFormat="1" ht="15.75" customHeight="1">
      <c r="D37366" s="305"/>
      <c r="AG37366" s="1954"/>
    </row>
    <row r="37368" spans="4:33" s="304" customFormat="1" ht="15.75" customHeight="1">
      <c r="D37368" s="305"/>
      <c r="AG37368" s="1954"/>
    </row>
    <row r="37370" spans="4:33" s="304" customFormat="1" ht="15.75" customHeight="1">
      <c r="D37370" s="305"/>
      <c r="AG37370" s="1954"/>
    </row>
    <row r="37372" spans="4:33" s="304" customFormat="1" ht="15.75" customHeight="1">
      <c r="D37372" s="305"/>
      <c r="AG37372" s="1954"/>
    </row>
    <row r="37374" spans="4:33" s="304" customFormat="1" ht="15.75" customHeight="1">
      <c r="D37374" s="305"/>
      <c r="AG37374" s="1954"/>
    </row>
    <row r="37376" spans="4:33" s="304" customFormat="1" ht="15.75" customHeight="1">
      <c r="D37376" s="305"/>
      <c r="AG37376" s="1954"/>
    </row>
    <row r="37378" spans="4:33" s="304" customFormat="1" ht="15.75" customHeight="1">
      <c r="D37378" s="305"/>
      <c r="AG37378" s="1954"/>
    </row>
    <row r="37380" spans="4:33" s="304" customFormat="1" ht="15.75" customHeight="1">
      <c r="D37380" s="305"/>
      <c r="AG37380" s="1954"/>
    </row>
    <row r="37382" spans="4:33" s="304" customFormat="1" ht="15.75" customHeight="1">
      <c r="D37382" s="305"/>
      <c r="AG37382" s="1954"/>
    </row>
    <row r="37384" spans="4:33" s="304" customFormat="1" ht="15.75" customHeight="1">
      <c r="D37384" s="305"/>
      <c r="AG37384" s="1954"/>
    </row>
    <row r="37386" spans="4:33" s="304" customFormat="1" ht="15.75" customHeight="1">
      <c r="D37386" s="305"/>
      <c r="AG37386" s="1954"/>
    </row>
    <row r="37388" spans="4:33" s="304" customFormat="1" ht="15.75" customHeight="1">
      <c r="D37388" s="305"/>
      <c r="AG37388" s="1954"/>
    </row>
    <row r="37390" spans="4:33" s="304" customFormat="1" ht="15.75" customHeight="1">
      <c r="D37390" s="305"/>
      <c r="AG37390" s="1954"/>
    </row>
    <row r="37392" spans="4:33" s="304" customFormat="1" ht="15.75" customHeight="1">
      <c r="D37392" s="305"/>
      <c r="AG37392" s="1954"/>
    </row>
    <row r="37394" spans="4:33" s="304" customFormat="1" ht="15.75" customHeight="1">
      <c r="D37394" s="305"/>
      <c r="AG37394" s="1954"/>
    </row>
    <row r="37396" spans="4:33" s="304" customFormat="1" ht="15.75" customHeight="1">
      <c r="D37396" s="305"/>
      <c r="AG37396" s="1954"/>
    </row>
    <row r="37398" spans="4:33" s="304" customFormat="1" ht="15.75" customHeight="1">
      <c r="D37398" s="305"/>
      <c r="AG37398" s="1954"/>
    </row>
    <row r="37400" spans="4:33" s="304" customFormat="1" ht="15.75" customHeight="1">
      <c r="D37400" s="305"/>
      <c r="AG37400" s="1954"/>
    </row>
    <row r="37402" spans="4:33" s="304" customFormat="1" ht="15.75" customHeight="1">
      <c r="D37402" s="305"/>
      <c r="AG37402" s="1954"/>
    </row>
    <row r="37404" spans="4:33" s="304" customFormat="1" ht="15.75" customHeight="1">
      <c r="D37404" s="305"/>
      <c r="AG37404" s="1954"/>
    </row>
    <row r="37406" spans="4:33" s="304" customFormat="1" ht="15.75" customHeight="1">
      <c r="D37406" s="305"/>
      <c r="AG37406" s="1954"/>
    </row>
    <row r="37408" spans="4:33" s="304" customFormat="1" ht="15.75" customHeight="1">
      <c r="D37408" s="305"/>
      <c r="AG37408" s="1954"/>
    </row>
    <row r="37410" spans="4:33" s="304" customFormat="1" ht="15.75" customHeight="1">
      <c r="D37410" s="305"/>
      <c r="AG37410" s="1954"/>
    </row>
    <row r="37412" spans="4:33" s="304" customFormat="1" ht="15.75" customHeight="1">
      <c r="D37412" s="305"/>
      <c r="AG37412" s="1954"/>
    </row>
    <row r="37414" spans="4:33" s="304" customFormat="1" ht="15.75" customHeight="1">
      <c r="D37414" s="305"/>
      <c r="AG37414" s="1954"/>
    </row>
    <row r="37416" spans="4:33" s="304" customFormat="1" ht="15.75" customHeight="1">
      <c r="D37416" s="305"/>
      <c r="AG37416" s="1954"/>
    </row>
    <row r="37418" spans="4:33" s="304" customFormat="1" ht="15.75" customHeight="1">
      <c r="D37418" s="305"/>
      <c r="AG37418" s="1954"/>
    </row>
    <row r="37420" spans="4:33" s="304" customFormat="1" ht="15.75" customHeight="1">
      <c r="D37420" s="305"/>
      <c r="AG37420" s="1954"/>
    </row>
    <row r="37422" spans="4:33" s="304" customFormat="1" ht="15.75" customHeight="1">
      <c r="D37422" s="305"/>
      <c r="AG37422" s="1954"/>
    </row>
    <row r="37424" spans="4:33" s="304" customFormat="1" ht="15.75" customHeight="1">
      <c r="D37424" s="305"/>
      <c r="AG37424" s="1954"/>
    </row>
    <row r="37426" spans="4:33" s="304" customFormat="1" ht="15.75" customHeight="1">
      <c r="D37426" s="305"/>
      <c r="AG37426" s="1954"/>
    </row>
    <row r="37428" spans="4:33" s="304" customFormat="1" ht="15.75" customHeight="1">
      <c r="D37428" s="305"/>
      <c r="AG37428" s="1954"/>
    </row>
    <row r="37430" spans="4:33" s="304" customFormat="1" ht="15.75" customHeight="1">
      <c r="D37430" s="305"/>
      <c r="AG37430" s="1954"/>
    </row>
    <row r="37432" spans="4:33" s="304" customFormat="1" ht="15.75" customHeight="1">
      <c r="D37432" s="305"/>
      <c r="AG37432" s="1954"/>
    </row>
    <row r="37434" spans="4:33" s="304" customFormat="1" ht="15.75" customHeight="1">
      <c r="D37434" s="305"/>
      <c r="AG37434" s="1954"/>
    </row>
    <row r="37436" spans="4:33" s="304" customFormat="1" ht="15.75" customHeight="1">
      <c r="D37436" s="305"/>
      <c r="AG37436" s="1954"/>
    </row>
    <row r="37438" spans="4:33" s="304" customFormat="1" ht="15.75" customHeight="1">
      <c r="D37438" s="305"/>
      <c r="AG37438" s="1954"/>
    </row>
    <row r="37440" spans="4:33" s="304" customFormat="1" ht="15.75" customHeight="1">
      <c r="D37440" s="305"/>
      <c r="AG37440" s="1954"/>
    </row>
    <row r="37442" spans="4:33" s="304" customFormat="1" ht="15.75" customHeight="1">
      <c r="D37442" s="305"/>
      <c r="AG37442" s="1954"/>
    </row>
    <row r="37444" spans="4:33" s="304" customFormat="1" ht="15.75" customHeight="1">
      <c r="D37444" s="305"/>
      <c r="AG37444" s="1954"/>
    </row>
    <row r="37446" spans="4:33" s="304" customFormat="1" ht="15.75" customHeight="1">
      <c r="D37446" s="305"/>
      <c r="AG37446" s="1954"/>
    </row>
    <row r="37448" spans="4:33" s="304" customFormat="1" ht="15.75" customHeight="1">
      <c r="D37448" s="305"/>
      <c r="AG37448" s="1954"/>
    </row>
    <row r="37450" spans="4:33" s="304" customFormat="1" ht="15.75" customHeight="1">
      <c r="D37450" s="305"/>
      <c r="AG37450" s="1954"/>
    </row>
    <row r="37452" spans="4:33" s="304" customFormat="1" ht="15.75" customHeight="1">
      <c r="D37452" s="305"/>
      <c r="AG37452" s="1954"/>
    </row>
    <row r="37454" spans="4:33" s="304" customFormat="1" ht="15.75" customHeight="1">
      <c r="D37454" s="305"/>
      <c r="AG37454" s="1954"/>
    </row>
    <row r="37456" spans="4:33" s="304" customFormat="1" ht="15.75" customHeight="1">
      <c r="D37456" s="305"/>
      <c r="AG37456" s="1954"/>
    </row>
    <row r="37458" spans="4:33" s="304" customFormat="1" ht="15.75" customHeight="1">
      <c r="D37458" s="305"/>
      <c r="AG37458" s="1954"/>
    </row>
    <row r="37460" spans="4:33" s="304" customFormat="1" ht="15.75" customHeight="1">
      <c r="D37460" s="305"/>
      <c r="AG37460" s="1954"/>
    </row>
    <row r="37462" spans="4:33" s="304" customFormat="1" ht="15.75" customHeight="1">
      <c r="D37462" s="305"/>
      <c r="AG37462" s="1954"/>
    </row>
    <row r="37464" spans="4:33" s="304" customFormat="1" ht="15.75" customHeight="1">
      <c r="D37464" s="305"/>
      <c r="AG37464" s="1954"/>
    </row>
    <row r="37466" spans="4:33" s="304" customFormat="1" ht="15.75" customHeight="1">
      <c r="D37466" s="305"/>
      <c r="AG37466" s="1954"/>
    </row>
    <row r="37468" spans="4:33" s="304" customFormat="1" ht="15.75" customHeight="1">
      <c r="D37468" s="305"/>
      <c r="AG37468" s="1954"/>
    </row>
    <row r="37470" spans="4:33" s="304" customFormat="1" ht="15.75" customHeight="1">
      <c r="D37470" s="305"/>
      <c r="AG37470" s="1954"/>
    </row>
    <row r="37472" spans="4:33" s="304" customFormat="1" ht="15.75" customHeight="1">
      <c r="D37472" s="305"/>
      <c r="AG37472" s="1954"/>
    </row>
    <row r="37474" spans="4:33" s="304" customFormat="1" ht="15.75" customHeight="1">
      <c r="D37474" s="305"/>
      <c r="AG37474" s="1954"/>
    </row>
    <row r="37476" spans="4:33" s="304" customFormat="1" ht="15.75" customHeight="1">
      <c r="D37476" s="305"/>
      <c r="AG37476" s="1954"/>
    </row>
    <row r="37478" spans="4:33" s="304" customFormat="1" ht="15.75" customHeight="1">
      <c r="D37478" s="305"/>
      <c r="AG37478" s="1954"/>
    </row>
    <row r="37480" spans="4:33" s="304" customFormat="1" ht="15.75" customHeight="1">
      <c r="D37480" s="305"/>
      <c r="AG37480" s="1954"/>
    </row>
    <row r="37482" spans="4:33" s="304" customFormat="1" ht="15.75" customHeight="1">
      <c r="D37482" s="305"/>
      <c r="AG37482" s="1954"/>
    </row>
    <row r="37484" spans="4:33" s="304" customFormat="1" ht="15.75" customHeight="1">
      <c r="D37484" s="305"/>
      <c r="AG37484" s="1954"/>
    </row>
    <row r="37486" spans="4:33" s="304" customFormat="1" ht="15.75" customHeight="1">
      <c r="D37486" s="305"/>
      <c r="AG37486" s="1954"/>
    </row>
    <row r="37488" spans="4:33" s="304" customFormat="1" ht="15.75" customHeight="1">
      <c r="D37488" s="305"/>
      <c r="AG37488" s="1954"/>
    </row>
    <row r="37490" spans="4:33" s="304" customFormat="1" ht="15.75" customHeight="1">
      <c r="D37490" s="305"/>
      <c r="AG37490" s="1954"/>
    </row>
    <row r="37492" spans="4:33" s="304" customFormat="1" ht="15.75" customHeight="1">
      <c r="D37492" s="305"/>
      <c r="AG37492" s="1954"/>
    </row>
    <row r="37494" spans="4:33" s="304" customFormat="1" ht="15.75" customHeight="1">
      <c r="D37494" s="305"/>
      <c r="AG37494" s="1954"/>
    </row>
    <row r="37496" spans="4:33" s="304" customFormat="1" ht="15.75" customHeight="1">
      <c r="D37496" s="305"/>
      <c r="AG37496" s="1954"/>
    </row>
    <row r="37498" spans="4:33" s="304" customFormat="1" ht="15.75" customHeight="1">
      <c r="D37498" s="305"/>
      <c r="AG37498" s="1954"/>
    </row>
    <row r="37500" spans="4:33" s="304" customFormat="1" ht="15.75" customHeight="1">
      <c r="D37500" s="305"/>
      <c r="AG37500" s="1954"/>
    </row>
    <row r="37502" spans="4:33" s="304" customFormat="1" ht="15.75" customHeight="1">
      <c r="D37502" s="305"/>
      <c r="AG37502" s="1954"/>
    </row>
    <row r="37504" spans="4:33" s="304" customFormat="1" ht="15.75" customHeight="1">
      <c r="D37504" s="305"/>
      <c r="AG37504" s="1954"/>
    </row>
    <row r="37506" spans="4:33" s="304" customFormat="1" ht="15.75" customHeight="1">
      <c r="D37506" s="305"/>
      <c r="AG37506" s="1954"/>
    </row>
    <row r="37508" spans="4:33" s="304" customFormat="1" ht="15.75" customHeight="1">
      <c r="D37508" s="305"/>
      <c r="AG37508" s="1954"/>
    </row>
    <row r="37510" spans="4:33" s="304" customFormat="1" ht="15.75" customHeight="1">
      <c r="D37510" s="305"/>
      <c r="AG37510" s="1954"/>
    </row>
    <row r="37512" spans="4:33" s="304" customFormat="1" ht="15.75" customHeight="1">
      <c r="D37512" s="305"/>
      <c r="AG37512" s="1954"/>
    </row>
    <row r="37514" spans="4:33" s="304" customFormat="1" ht="15.75" customHeight="1">
      <c r="D37514" s="305"/>
      <c r="AG37514" s="1954"/>
    </row>
    <row r="37516" spans="4:33" s="304" customFormat="1" ht="15.75" customHeight="1">
      <c r="D37516" s="305"/>
      <c r="AG37516" s="1954"/>
    </row>
    <row r="37518" spans="4:33" s="304" customFormat="1" ht="15.75" customHeight="1">
      <c r="D37518" s="305"/>
      <c r="AG37518" s="1954"/>
    </row>
    <row r="37520" spans="4:33" s="304" customFormat="1" ht="15.75" customHeight="1">
      <c r="D37520" s="305"/>
      <c r="AG37520" s="1954"/>
    </row>
    <row r="37522" spans="4:33" s="304" customFormat="1" ht="15.75" customHeight="1">
      <c r="D37522" s="305"/>
      <c r="AG37522" s="1954"/>
    </row>
    <row r="37524" spans="4:33" s="304" customFormat="1" ht="15.75" customHeight="1">
      <c r="D37524" s="305"/>
      <c r="AG37524" s="1954"/>
    </row>
    <row r="37526" spans="4:33" s="304" customFormat="1" ht="15.75" customHeight="1">
      <c r="D37526" s="305"/>
      <c r="AG37526" s="1954"/>
    </row>
    <row r="37528" spans="4:33" s="304" customFormat="1" ht="15.75" customHeight="1">
      <c r="D37528" s="305"/>
      <c r="AG37528" s="1954"/>
    </row>
    <row r="37530" spans="4:33" s="304" customFormat="1" ht="15.75" customHeight="1">
      <c r="D37530" s="305"/>
      <c r="AG37530" s="1954"/>
    </row>
    <row r="37532" spans="4:33" s="304" customFormat="1" ht="15.75" customHeight="1">
      <c r="D37532" s="305"/>
      <c r="AG37532" s="1954"/>
    </row>
    <row r="37534" spans="4:33" s="304" customFormat="1" ht="15.75" customHeight="1">
      <c r="D37534" s="305"/>
      <c r="AG37534" s="1954"/>
    </row>
    <row r="37536" spans="4:33" s="304" customFormat="1" ht="15.75" customHeight="1">
      <c r="D37536" s="305"/>
      <c r="AG37536" s="1954"/>
    </row>
    <row r="37538" spans="4:33" s="304" customFormat="1" ht="15.75" customHeight="1">
      <c r="D37538" s="305"/>
      <c r="AG37538" s="1954"/>
    </row>
    <row r="37540" spans="4:33" s="304" customFormat="1" ht="15.75" customHeight="1">
      <c r="D37540" s="305"/>
      <c r="AG37540" s="1954"/>
    </row>
    <row r="37542" spans="4:33" s="304" customFormat="1" ht="15.75" customHeight="1">
      <c r="D37542" s="305"/>
      <c r="AG37542" s="1954"/>
    </row>
    <row r="37544" spans="4:33" s="304" customFormat="1" ht="15.75" customHeight="1">
      <c r="D37544" s="305"/>
      <c r="AG37544" s="1954"/>
    </row>
    <row r="37546" spans="4:33" s="304" customFormat="1" ht="15.75" customHeight="1">
      <c r="D37546" s="305"/>
      <c r="AG37546" s="1954"/>
    </row>
    <row r="37548" spans="4:33" s="304" customFormat="1" ht="15.75" customHeight="1">
      <c r="D37548" s="305"/>
      <c r="AG37548" s="1954"/>
    </row>
    <row r="37550" spans="4:33" s="304" customFormat="1" ht="15.75" customHeight="1">
      <c r="D37550" s="305"/>
      <c r="AG37550" s="1954"/>
    </row>
    <row r="37552" spans="4:33" s="304" customFormat="1" ht="15.75" customHeight="1">
      <c r="D37552" s="305"/>
      <c r="AG37552" s="1954"/>
    </row>
    <row r="37554" spans="4:33" s="304" customFormat="1" ht="15.75" customHeight="1">
      <c r="D37554" s="305"/>
      <c r="AG37554" s="1954"/>
    </row>
    <row r="37556" spans="4:33" s="304" customFormat="1" ht="15.75" customHeight="1">
      <c r="D37556" s="305"/>
      <c r="AG37556" s="1954"/>
    </row>
    <row r="37558" spans="4:33" s="304" customFormat="1" ht="15.75" customHeight="1">
      <c r="D37558" s="305"/>
      <c r="AG37558" s="1954"/>
    </row>
    <row r="37560" spans="4:33" s="304" customFormat="1" ht="15.75" customHeight="1">
      <c r="D37560" s="305"/>
      <c r="AG37560" s="1954"/>
    </row>
    <row r="37562" spans="4:33" s="304" customFormat="1" ht="15.75" customHeight="1">
      <c r="D37562" s="305"/>
      <c r="AG37562" s="1954"/>
    </row>
    <row r="37564" spans="4:33" s="304" customFormat="1" ht="15.75" customHeight="1">
      <c r="D37564" s="305"/>
      <c r="AG37564" s="1954"/>
    </row>
    <row r="37566" spans="4:33" s="304" customFormat="1" ht="15.75" customHeight="1">
      <c r="D37566" s="305"/>
      <c r="AG37566" s="1954"/>
    </row>
    <row r="37568" spans="4:33" s="304" customFormat="1" ht="15.75" customHeight="1">
      <c r="D37568" s="305"/>
      <c r="AG37568" s="1954"/>
    </row>
    <row r="37570" spans="4:33" s="304" customFormat="1" ht="15.75" customHeight="1">
      <c r="D37570" s="305"/>
      <c r="AG37570" s="1954"/>
    </row>
    <row r="37572" spans="4:33" s="304" customFormat="1" ht="15.75" customHeight="1">
      <c r="D37572" s="305"/>
      <c r="AG37572" s="1954"/>
    </row>
    <row r="37574" spans="4:33" s="304" customFormat="1" ht="15.75" customHeight="1">
      <c r="D37574" s="305"/>
      <c r="AG37574" s="1954"/>
    </row>
    <row r="37576" spans="4:33" s="304" customFormat="1" ht="15.75" customHeight="1">
      <c r="D37576" s="305"/>
      <c r="AG37576" s="1954"/>
    </row>
    <row r="37578" spans="4:33" s="304" customFormat="1" ht="15.75" customHeight="1">
      <c r="D37578" s="305"/>
      <c r="AG37578" s="1954"/>
    </row>
    <row r="37580" spans="4:33" s="304" customFormat="1" ht="15.75" customHeight="1">
      <c r="D37580" s="305"/>
      <c r="AG37580" s="1954"/>
    </row>
    <row r="37582" spans="4:33" s="304" customFormat="1" ht="15.75" customHeight="1">
      <c r="D37582" s="305"/>
      <c r="AG37582" s="1954"/>
    </row>
    <row r="37584" spans="4:33" s="304" customFormat="1" ht="15.75" customHeight="1">
      <c r="D37584" s="305"/>
      <c r="AG37584" s="1954"/>
    </row>
    <row r="37586" spans="4:33" s="304" customFormat="1" ht="15.75" customHeight="1">
      <c r="D37586" s="305"/>
      <c r="AG37586" s="1954"/>
    </row>
    <row r="37588" spans="4:33" s="304" customFormat="1" ht="15.75" customHeight="1">
      <c r="D37588" s="305"/>
      <c r="AG37588" s="1954"/>
    </row>
    <row r="37590" spans="4:33" s="304" customFormat="1" ht="15.75" customHeight="1">
      <c r="D37590" s="305"/>
      <c r="AG37590" s="1954"/>
    </row>
    <row r="37592" spans="4:33" s="304" customFormat="1" ht="15.75" customHeight="1">
      <c r="D37592" s="305"/>
      <c r="AG37592" s="1954"/>
    </row>
    <row r="37594" spans="4:33" s="304" customFormat="1" ht="15.75" customHeight="1">
      <c r="D37594" s="305"/>
      <c r="AG37594" s="1954"/>
    </row>
    <row r="37596" spans="4:33" s="304" customFormat="1" ht="15.75" customHeight="1">
      <c r="D37596" s="305"/>
      <c r="AG37596" s="1954"/>
    </row>
    <row r="37598" spans="4:33" s="304" customFormat="1" ht="15.75" customHeight="1">
      <c r="D37598" s="305"/>
      <c r="AG37598" s="1954"/>
    </row>
    <row r="37600" spans="4:33" s="304" customFormat="1" ht="15.75" customHeight="1">
      <c r="D37600" s="305"/>
      <c r="AG37600" s="1954"/>
    </row>
    <row r="37602" spans="4:33" s="304" customFormat="1" ht="15.75" customHeight="1">
      <c r="D37602" s="305"/>
      <c r="AG37602" s="1954"/>
    </row>
    <row r="37604" spans="4:33" s="304" customFormat="1" ht="15.75" customHeight="1">
      <c r="D37604" s="305"/>
      <c r="AG37604" s="1954"/>
    </row>
    <row r="37606" spans="4:33" s="304" customFormat="1" ht="15.75" customHeight="1">
      <c r="D37606" s="305"/>
      <c r="AG37606" s="1954"/>
    </row>
    <row r="37608" spans="4:33" s="304" customFormat="1" ht="15.75" customHeight="1">
      <c r="D37608" s="305"/>
      <c r="AG37608" s="1954"/>
    </row>
    <row r="37610" spans="4:33" s="304" customFormat="1" ht="15.75" customHeight="1">
      <c r="D37610" s="305"/>
      <c r="AG37610" s="1954"/>
    </row>
    <row r="37612" spans="4:33" s="304" customFormat="1" ht="15.75" customHeight="1">
      <c r="D37612" s="305"/>
      <c r="AG37612" s="1954"/>
    </row>
    <row r="37614" spans="4:33" s="304" customFormat="1" ht="15.75" customHeight="1">
      <c r="D37614" s="305"/>
      <c r="AG37614" s="1954"/>
    </row>
    <row r="37616" spans="4:33" s="304" customFormat="1" ht="15.75" customHeight="1">
      <c r="D37616" s="305"/>
      <c r="AG37616" s="1954"/>
    </row>
    <row r="37618" spans="4:33" s="304" customFormat="1" ht="15.75" customHeight="1">
      <c r="D37618" s="305"/>
      <c r="AG37618" s="1954"/>
    </row>
    <row r="37620" spans="4:33" s="304" customFormat="1" ht="15.75" customHeight="1">
      <c r="D37620" s="305"/>
      <c r="AG37620" s="1954"/>
    </row>
    <row r="37622" spans="4:33" s="304" customFormat="1" ht="15.75" customHeight="1">
      <c r="D37622" s="305"/>
      <c r="AG37622" s="1954"/>
    </row>
    <row r="37624" spans="4:33" s="304" customFormat="1" ht="15.75" customHeight="1">
      <c r="D37624" s="305"/>
      <c r="AG37624" s="1954"/>
    </row>
    <row r="37626" spans="4:33" s="304" customFormat="1" ht="15.75" customHeight="1">
      <c r="D37626" s="305"/>
      <c r="AG37626" s="1954"/>
    </row>
    <row r="37628" spans="4:33" s="304" customFormat="1" ht="15.75" customHeight="1">
      <c r="D37628" s="305"/>
      <c r="AG37628" s="1954"/>
    </row>
    <row r="37630" spans="4:33" s="304" customFormat="1" ht="15.75" customHeight="1">
      <c r="D37630" s="305"/>
      <c r="AG37630" s="1954"/>
    </row>
    <row r="37632" spans="4:33" s="304" customFormat="1" ht="15.75" customHeight="1">
      <c r="D37632" s="305"/>
      <c r="AG37632" s="1954"/>
    </row>
    <row r="37634" spans="4:33" s="304" customFormat="1" ht="15.75" customHeight="1">
      <c r="D37634" s="305"/>
      <c r="AG37634" s="1954"/>
    </row>
    <row r="37636" spans="4:33" s="304" customFormat="1" ht="15.75" customHeight="1">
      <c r="D37636" s="305"/>
      <c r="AG37636" s="1954"/>
    </row>
    <row r="37638" spans="4:33" s="304" customFormat="1" ht="15.75" customHeight="1">
      <c r="D37638" s="305"/>
      <c r="AG37638" s="1954"/>
    </row>
    <row r="37640" spans="4:33" s="304" customFormat="1" ht="15.75" customHeight="1">
      <c r="D37640" s="305"/>
      <c r="AG37640" s="1954"/>
    </row>
    <row r="37642" spans="4:33" s="304" customFormat="1" ht="15.75" customHeight="1">
      <c r="D37642" s="305"/>
      <c r="AG37642" s="1954"/>
    </row>
    <row r="37644" spans="4:33" s="304" customFormat="1" ht="15.75" customHeight="1">
      <c r="D37644" s="305"/>
      <c r="AG37644" s="1954"/>
    </row>
    <row r="37646" spans="4:33" s="304" customFormat="1" ht="15.75" customHeight="1">
      <c r="D37646" s="305"/>
      <c r="AG37646" s="1954"/>
    </row>
    <row r="37648" spans="4:33" s="304" customFormat="1" ht="15.75" customHeight="1">
      <c r="D37648" s="305"/>
      <c r="AG37648" s="1954"/>
    </row>
    <row r="37650" spans="4:33" s="304" customFormat="1" ht="15.75" customHeight="1">
      <c r="D37650" s="305"/>
      <c r="AG37650" s="1954"/>
    </row>
    <row r="37652" spans="4:33" s="304" customFormat="1" ht="15.75" customHeight="1">
      <c r="D37652" s="305"/>
      <c r="AG37652" s="1954"/>
    </row>
    <row r="37654" spans="4:33" s="304" customFormat="1" ht="15.75" customHeight="1">
      <c r="D37654" s="305"/>
      <c r="AG37654" s="1954"/>
    </row>
    <row r="37656" spans="4:33" s="304" customFormat="1" ht="15.75" customHeight="1">
      <c r="D37656" s="305"/>
      <c r="AG37656" s="1954"/>
    </row>
    <row r="37658" spans="4:33" s="304" customFormat="1" ht="15.75" customHeight="1">
      <c r="D37658" s="305"/>
      <c r="AG37658" s="1954"/>
    </row>
    <row r="37660" spans="4:33" s="304" customFormat="1" ht="15.75" customHeight="1">
      <c r="D37660" s="305"/>
      <c r="AG37660" s="1954"/>
    </row>
    <row r="37662" spans="4:33" s="304" customFormat="1" ht="15.75" customHeight="1">
      <c r="D37662" s="305"/>
      <c r="AG37662" s="1954"/>
    </row>
    <row r="37664" spans="4:33" s="304" customFormat="1" ht="15.75" customHeight="1">
      <c r="D37664" s="305"/>
      <c r="AG37664" s="1954"/>
    </row>
    <row r="37666" spans="4:33" s="304" customFormat="1" ht="15.75" customHeight="1">
      <c r="D37666" s="305"/>
      <c r="AG37666" s="1954"/>
    </row>
    <row r="37668" spans="4:33" s="304" customFormat="1" ht="15.75" customHeight="1">
      <c r="D37668" s="305"/>
      <c r="AG37668" s="1954"/>
    </row>
    <row r="37670" spans="4:33" s="304" customFormat="1" ht="15.75" customHeight="1">
      <c r="D37670" s="305"/>
      <c r="AG37670" s="1954"/>
    </row>
    <row r="37672" spans="4:33" s="304" customFormat="1" ht="15.75" customHeight="1">
      <c r="D37672" s="305"/>
      <c r="AG37672" s="1954"/>
    </row>
    <row r="37674" spans="4:33" s="304" customFormat="1" ht="15.75" customHeight="1">
      <c r="D37674" s="305"/>
      <c r="AG37674" s="1954"/>
    </row>
    <row r="37676" spans="4:33" s="304" customFormat="1" ht="15.75" customHeight="1">
      <c r="D37676" s="305"/>
      <c r="AG37676" s="1954"/>
    </row>
    <row r="37678" spans="4:33" s="304" customFormat="1" ht="15.75" customHeight="1">
      <c r="D37678" s="305"/>
      <c r="AG37678" s="1954"/>
    </row>
    <row r="37680" spans="4:33" s="304" customFormat="1" ht="15.75" customHeight="1">
      <c r="D37680" s="305"/>
      <c r="AG37680" s="1954"/>
    </row>
    <row r="37682" spans="4:33" s="304" customFormat="1" ht="15.75" customHeight="1">
      <c r="D37682" s="305"/>
      <c r="AG37682" s="1954"/>
    </row>
    <row r="37684" spans="4:33" s="304" customFormat="1" ht="15.75" customHeight="1">
      <c r="D37684" s="305"/>
      <c r="AG37684" s="1954"/>
    </row>
    <row r="37686" spans="4:33" s="304" customFormat="1" ht="15.75" customHeight="1">
      <c r="D37686" s="305"/>
      <c r="AG37686" s="1954"/>
    </row>
    <row r="37688" spans="4:33" s="304" customFormat="1" ht="15.75" customHeight="1">
      <c r="D37688" s="305"/>
      <c r="AG37688" s="1954"/>
    </row>
    <row r="37690" spans="4:33" s="304" customFormat="1" ht="15.75" customHeight="1">
      <c r="D37690" s="305"/>
      <c r="AG37690" s="1954"/>
    </row>
    <row r="37692" spans="4:33" s="304" customFormat="1" ht="15.75" customHeight="1">
      <c r="D37692" s="305"/>
      <c r="AG37692" s="1954"/>
    </row>
    <row r="37694" spans="4:33" s="304" customFormat="1" ht="15.75" customHeight="1">
      <c r="D37694" s="305"/>
      <c r="AG37694" s="1954"/>
    </row>
    <row r="37696" spans="4:33" s="304" customFormat="1" ht="15.75" customHeight="1">
      <c r="D37696" s="305"/>
      <c r="AG37696" s="1954"/>
    </row>
    <row r="37698" spans="4:33" s="304" customFormat="1" ht="15.75" customHeight="1">
      <c r="D37698" s="305"/>
      <c r="AG37698" s="1954"/>
    </row>
    <row r="37700" spans="4:33" s="304" customFormat="1" ht="15.75" customHeight="1">
      <c r="D37700" s="305"/>
      <c r="AG37700" s="1954"/>
    </row>
    <row r="37702" spans="4:33" s="304" customFormat="1" ht="15.75" customHeight="1">
      <c r="D37702" s="305"/>
      <c r="AG37702" s="1954"/>
    </row>
    <row r="37704" spans="4:33" s="304" customFormat="1" ht="15.75" customHeight="1">
      <c r="D37704" s="305"/>
      <c r="AG37704" s="1954"/>
    </row>
    <row r="37706" spans="4:33" s="304" customFormat="1" ht="15.75" customHeight="1">
      <c r="D37706" s="305"/>
      <c r="AG37706" s="1954"/>
    </row>
    <row r="37708" spans="4:33" s="304" customFormat="1" ht="15.75" customHeight="1">
      <c r="D37708" s="305"/>
      <c r="AG37708" s="1954"/>
    </row>
    <row r="37710" spans="4:33" s="304" customFormat="1" ht="15.75" customHeight="1">
      <c r="D37710" s="305"/>
      <c r="AG37710" s="1954"/>
    </row>
    <row r="37712" spans="4:33" s="304" customFormat="1" ht="15.75" customHeight="1">
      <c r="D37712" s="305"/>
      <c r="AG37712" s="1954"/>
    </row>
    <row r="37714" spans="4:33" s="304" customFormat="1" ht="15.75" customHeight="1">
      <c r="D37714" s="305"/>
      <c r="AG37714" s="1954"/>
    </row>
    <row r="37716" spans="4:33" s="304" customFormat="1" ht="15.75" customHeight="1">
      <c r="D37716" s="305"/>
      <c r="AG37716" s="1954"/>
    </row>
    <row r="37718" spans="4:33" s="304" customFormat="1" ht="15.75" customHeight="1">
      <c r="D37718" s="305"/>
      <c r="AG37718" s="1954"/>
    </row>
    <row r="37720" spans="4:33" s="304" customFormat="1" ht="15.75" customHeight="1">
      <c r="D37720" s="305"/>
      <c r="AG37720" s="1954"/>
    </row>
    <row r="37722" spans="4:33" s="304" customFormat="1" ht="15.75" customHeight="1">
      <c r="D37722" s="305"/>
      <c r="AG37722" s="1954"/>
    </row>
    <row r="37724" spans="4:33" s="304" customFormat="1" ht="15.75" customHeight="1">
      <c r="D37724" s="305"/>
      <c r="AG37724" s="1954"/>
    </row>
    <row r="37726" spans="4:33" s="304" customFormat="1" ht="15.75" customHeight="1">
      <c r="D37726" s="305"/>
      <c r="AG37726" s="1954"/>
    </row>
    <row r="37728" spans="4:33" s="304" customFormat="1" ht="15.75" customHeight="1">
      <c r="D37728" s="305"/>
      <c r="AG37728" s="1954"/>
    </row>
    <row r="37730" spans="4:33" s="304" customFormat="1" ht="15.75" customHeight="1">
      <c r="D37730" s="305"/>
      <c r="AG37730" s="1954"/>
    </row>
    <row r="37732" spans="4:33" s="304" customFormat="1" ht="15.75" customHeight="1">
      <c r="D37732" s="305"/>
      <c r="AG37732" s="1954"/>
    </row>
    <row r="37734" spans="4:33" s="304" customFormat="1" ht="15.75" customHeight="1">
      <c r="D37734" s="305"/>
      <c r="AG37734" s="1954"/>
    </row>
    <row r="37736" spans="4:33" s="304" customFormat="1" ht="15.75" customHeight="1">
      <c r="D37736" s="305"/>
      <c r="AG37736" s="1954"/>
    </row>
    <row r="37738" spans="4:33" s="304" customFormat="1" ht="15.75" customHeight="1">
      <c r="D37738" s="305"/>
      <c r="AG37738" s="1954"/>
    </row>
    <row r="37740" spans="4:33" s="304" customFormat="1" ht="15.75" customHeight="1">
      <c r="D37740" s="305"/>
      <c r="AG37740" s="1954"/>
    </row>
    <row r="37742" spans="4:33" s="304" customFormat="1" ht="15.75" customHeight="1">
      <c r="D37742" s="305"/>
      <c r="AG37742" s="1954"/>
    </row>
    <row r="37744" spans="4:33" s="304" customFormat="1" ht="15.75" customHeight="1">
      <c r="D37744" s="305"/>
      <c r="AG37744" s="1954"/>
    </row>
    <row r="37746" spans="4:33" s="304" customFormat="1" ht="15.75" customHeight="1">
      <c r="D37746" s="305"/>
      <c r="AG37746" s="1954"/>
    </row>
    <row r="37748" spans="4:33" s="304" customFormat="1" ht="15.75" customHeight="1">
      <c r="D37748" s="305"/>
      <c r="AG37748" s="1954"/>
    </row>
    <row r="37750" spans="4:33" s="304" customFormat="1" ht="15.75" customHeight="1">
      <c r="D37750" s="305"/>
      <c r="AG37750" s="1954"/>
    </row>
    <row r="37752" spans="4:33" s="304" customFormat="1" ht="15.75" customHeight="1">
      <c r="D37752" s="305"/>
      <c r="AG37752" s="1954"/>
    </row>
    <row r="37754" spans="4:33" s="304" customFormat="1" ht="15.75" customHeight="1">
      <c r="D37754" s="305"/>
      <c r="AG37754" s="1954"/>
    </row>
    <row r="37756" spans="4:33" s="304" customFormat="1" ht="15.75" customHeight="1">
      <c r="D37756" s="305"/>
      <c r="AG37756" s="1954"/>
    </row>
    <row r="37758" spans="4:33" s="304" customFormat="1" ht="15.75" customHeight="1">
      <c r="D37758" s="305"/>
      <c r="AG37758" s="1954"/>
    </row>
    <row r="37760" spans="4:33" s="304" customFormat="1" ht="15.75" customHeight="1">
      <c r="D37760" s="305"/>
      <c r="AG37760" s="1954"/>
    </row>
    <row r="37762" spans="4:33" s="304" customFormat="1" ht="15.75" customHeight="1">
      <c r="D37762" s="305"/>
      <c r="AG37762" s="1954"/>
    </row>
    <row r="37764" spans="4:33" s="304" customFormat="1" ht="15.75" customHeight="1">
      <c r="D37764" s="305"/>
      <c r="AG37764" s="1954"/>
    </row>
    <row r="37766" spans="4:33" s="304" customFormat="1" ht="15.75" customHeight="1">
      <c r="D37766" s="305"/>
      <c r="AG37766" s="1954"/>
    </row>
    <row r="37768" spans="4:33" s="304" customFormat="1" ht="15.75" customHeight="1">
      <c r="D37768" s="305"/>
      <c r="AG37768" s="1954"/>
    </row>
    <row r="37770" spans="4:33" s="304" customFormat="1" ht="15.75" customHeight="1">
      <c r="D37770" s="305"/>
      <c r="AG37770" s="1954"/>
    </row>
    <row r="37772" spans="4:33" s="304" customFormat="1" ht="15.75" customHeight="1">
      <c r="D37772" s="305"/>
      <c r="AG37772" s="1954"/>
    </row>
    <row r="37774" spans="4:33" s="304" customFormat="1" ht="15.75" customHeight="1">
      <c r="D37774" s="305"/>
      <c r="AG37774" s="1954"/>
    </row>
    <row r="37776" spans="4:33" s="304" customFormat="1" ht="15.75" customHeight="1">
      <c r="D37776" s="305"/>
      <c r="AG37776" s="1954"/>
    </row>
    <row r="37778" spans="4:33" s="304" customFormat="1" ht="15.75" customHeight="1">
      <c r="D37778" s="305"/>
      <c r="AG37778" s="1954"/>
    </row>
    <row r="37780" spans="4:33" s="304" customFormat="1" ht="15.75" customHeight="1">
      <c r="D37780" s="305"/>
      <c r="AG37780" s="1954"/>
    </row>
    <row r="37782" spans="4:33" s="304" customFormat="1" ht="15.75" customHeight="1">
      <c r="D37782" s="305"/>
      <c r="AG37782" s="1954"/>
    </row>
    <row r="37784" spans="4:33" s="304" customFormat="1" ht="15.75" customHeight="1">
      <c r="D37784" s="305"/>
      <c r="AG37784" s="1954"/>
    </row>
    <row r="37786" spans="4:33" s="304" customFormat="1" ht="15.75" customHeight="1">
      <c r="D37786" s="305"/>
      <c r="AG37786" s="1954"/>
    </row>
    <row r="37788" spans="4:33" s="304" customFormat="1" ht="15.75" customHeight="1">
      <c r="D37788" s="305"/>
      <c r="AG37788" s="1954"/>
    </row>
    <row r="37790" spans="4:33" s="304" customFormat="1" ht="15.75" customHeight="1">
      <c r="D37790" s="305"/>
      <c r="AG37790" s="1954"/>
    </row>
    <row r="37792" spans="4:33" s="304" customFormat="1" ht="15.75" customHeight="1">
      <c r="D37792" s="305"/>
      <c r="AG37792" s="1954"/>
    </row>
    <row r="37794" spans="4:33" s="304" customFormat="1" ht="15.75" customHeight="1">
      <c r="D37794" s="305"/>
      <c r="AG37794" s="1954"/>
    </row>
    <row r="37796" spans="4:33" s="304" customFormat="1" ht="15.75" customHeight="1">
      <c r="D37796" s="305"/>
      <c r="AG37796" s="1954"/>
    </row>
    <row r="37798" spans="4:33" s="304" customFormat="1" ht="15.75" customHeight="1">
      <c r="D37798" s="305"/>
      <c r="AG37798" s="1954"/>
    </row>
    <row r="37800" spans="4:33" s="304" customFormat="1" ht="15.75" customHeight="1">
      <c r="D37800" s="305"/>
      <c r="AG37800" s="1954"/>
    </row>
    <row r="37802" spans="4:33" s="304" customFormat="1" ht="15.75" customHeight="1">
      <c r="D37802" s="305"/>
      <c r="AG37802" s="1954"/>
    </row>
    <row r="37804" spans="4:33" s="304" customFormat="1" ht="15.75" customHeight="1">
      <c r="D37804" s="305"/>
      <c r="AG37804" s="1954"/>
    </row>
    <row r="37806" spans="4:33" s="304" customFormat="1" ht="15.75" customHeight="1">
      <c r="D37806" s="305"/>
      <c r="AG37806" s="1954"/>
    </row>
    <row r="37808" spans="4:33" s="304" customFormat="1" ht="15.75" customHeight="1">
      <c r="D37808" s="305"/>
      <c r="AG37808" s="1954"/>
    </row>
    <row r="37810" spans="4:33" s="304" customFormat="1" ht="15.75" customHeight="1">
      <c r="D37810" s="305"/>
      <c r="AG37810" s="1954"/>
    </row>
    <row r="37812" spans="4:33" s="304" customFormat="1" ht="15.75" customHeight="1">
      <c r="D37812" s="305"/>
      <c r="AG37812" s="1954"/>
    </row>
    <row r="37814" spans="4:33" s="304" customFormat="1" ht="15.75" customHeight="1">
      <c r="D37814" s="305"/>
      <c r="AG37814" s="1954"/>
    </row>
    <row r="37816" spans="4:33" s="304" customFormat="1" ht="15.75" customHeight="1">
      <c r="D37816" s="305"/>
      <c r="AG37816" s="1954"/>
    </row>
    <row r="37818" spans="4:33" s="304" customFormat="1" ht="15.75" customHeight="1">
      <c r="D37818" s="305"/>
      <c r="AG37818" s="1954"/>
    </row>
    <row r="37820" spans="4:33" s="304" customFormat="1" ht="15.75" customHeight="1">
      <c r="D37820" s="305"/>
      <c r="AG37820" s="1954"/>
    </row>
    <row r="37822" spans="4:33" s="304" customFormat="1" ht="15.75" customHeight="1">
      <c r="D37822" s="305"/>
      <c r="AG37822" s="1954"/>
    </row>
    <row r="37824" spans="4:33" s="304" customFormat="1" ht="15.75" customHeight="1">
      <c r="D37824" s="305"/>
      <c r="AG37824" s="1954"/>
    </row>
    <row r="37826" spans="4:33" s="304" customFormat="1" ht="15.75" customHeight="1">
      <c r="D37826" s="305"/>
      <c r="AG37826" s="1954"/>
    </row>
    <row r="37828" spans="4:33" s="304" customFormat="1" ht="15.75" customHeight="1">
      <c r="D37828" s="305"/>
      <c r="AG37828" s="1954"/>
    </row>
    <row r="37830" spans="4:33" s="304" customFormat="1" ht="15.75" customHeight="1">
      <c r="D37830" s="305"/>
      <c r="AG37830" s="1954"/>
    </row>
    <row r="37832" spans="4:33" s="304" customFormat="1" ht="15.75" customHeight="1">
      <c r="D37832" s="305"/>
      <c r="AG37832" s="1954"/>
    </row>
    <row r="37834" spans="4:33" s="304" customFormat="1" ht="15.75" customHeight="1">
      <c r="D37834" s="305"/>
      <c r="AG37834" s="1954"/>
    </row>
    <row r="37836" spans="4:33" s="304" customFormat="1" ht="15.75" customHeight="1">
      <c r="D37836" s="305"/>
      <c r="AG37836" s="1954"/>
    </row>
    <row r="37838" spans="4:33" s="304" customFormat="1" ht="15.75" customHeight="1">
      <c r="D37838" s="305"/>
      <c r="AG37838" s="1954"/>
    </row>
    <row r="37840" spans="4:33" s="304" customFormat="1" ht="15.75" customHeight="1">
      <c r="D37840" s="305"/>
      <c r="AG37840" s="1954"/>
    </row>
    <row r="37842" spans="4:33" s="304" customFormat="1" ht="15.75" customHeight="1">
      <c r="D37842" s="305"/>
      <c r="AG37842" s="1954"/>
    </row>
    <row r="37844" spans="4:33" s="304" customFormat="1" ht="15.75" customHeight="1">
      <c r="D37844" s="305"/>
      <c r="AG37844" s="1954"/>
    </row>
    <row r="37846" spans="4:33" s="304" customFormat="1" ht="15.75" customHeight="1">
      <c r="D37846" s="305"/>
      <c r="AG37846" s="1954"/>
    </row>
    <row r="37848" spans="4:33" s="304" customFormat="1" ht="15.75" customHeight="1">
      <c r="D37848" s="305"/>
      <c r="AG37848" s="1954"/>
    </row>
    <row r="37850" spans="4:33" s="304" customFormat="1" ht="15.75" customHeight="1">
      <c r="D37850" s="305"/>
      <c r="AG37850" s="1954"/>
    </row>
    <row r="37852" spans="4:33" s="304" customFormat="1" ht="15.75" customHeight="1">
      <c r="D37852" s="305"/>
      <c r="AG37852" s="1954"/>
    </row>
    <row r="37854" spans="4:33" s="304" customFormat="1" ht="15.75" customHeight="1">
      <c r="D37854" s="305"/>
      <c r="AG37854" s="1954"/>
    </row>
    <row r="37856" spans="4:33" s="304" customFormat="1" ht="15.75" customHeight="1">
      <c r="D37856" s="305"/>
      <c r="AG37856" s="1954"/>
    </row>
    <row r="37858" spans="4:33" s="304" customFormat="1" ht="15.75" customHeight="1">
      <c r="D37858" s="305"/>
      <c r="AG37858" s="1954"/>
    </row>
    <row r="37860" spans="4:33" s="304" customFormat="1" ht="15.75" customHeight="1">
      <c r="D37860" s="305"/>
      <c r="AG37860" s="1954"/>
    </row>
    <row r="37862" spans="4:33" s="304" customFormat="1" ht="15.75" customHeight="1">
      <c r="D37862" s="305"/>
      <c r="AG37862" s="1954"/>
    </row>
    <row r="37864" spans="4:33" s="304" customFormat="1" ht="15.75" customHeight="1">
      <c r="D37864" s="305"/>
      <c r="AG37864" s="1954"/>
    </row>
    <row r="37866" spans="4:33" s="304" customFormat="1" ht="15.75" customHeight="1">
      <c r="D37866" s="305"/>
      <c r="AG37866" s="1954"/>
    </row>
    <row r="37868" spans="4:33" s="304" customFormat="1" ht="15.75" customHeight="1">
      <c r="D37868" s="305"/>
      <c r="AG37868" s="1954"/>
    </row>
    <row r="37870" spans="4:33" s="304" customFormat="1" ht="15.75" customHeight="1">
      <c r="D37870" s="305"/>
      <c r="AG37870" s="1954"/>
    </row>
    <row r="37872" spans="4:33" s="304" customFormat="1" ht="15.75" customHeight="1">
      <c r="D37872" s="305"/>
      <c r="AG37872" s="1954"/>
    </row>
    <row r="37874" spans="4:33" s="304" customFormat="1" ht="15.75" customHeight="1">
      <c r="D37874" s="305"/>
      <c r="AG37874" s="1954"/>
    </row>
    <row r="37876" spans="4:33" s="304" customFormat="1" ht="15.75" customHeight="1">
      <c r="D37876" s="305"/>
      <c r="AG37876" s="1954"/>
    </row>
    <row r="37878" spans="4:33" s="304" customFormat="1" ht="15.75" customHeight="1">
      <c r="D37878" s="305"/>
      <c r="AG37878" s="1954"/>
    </row>
    <row r="37880" spans="4:33" s="304" customFormat="1" ht="15.75" customHeight="1">
      <c r="D37880" s="305"/>
      <c r="AG37880" s="1954"/>
    </row>
    <row r="37882" spans="4:33" s="304" customFormat="1" ht="15.75" customHeight="1">
      <c r="D37882" s="305"/>
      <c r="AG37882" s="1954"/>
    </row>
    <row r="37884" spans="4:33" s="304" customFormat="1" ht="15.75" customHeight="1">
      <c r="D37884" s="305"/>
      <c r="AG37884" s="1954"/>
    </row>
    <row r="37886" spans="4:33" s="304" customFormat="1" ht="15.75" customHeight="1">
      <c r="D37886" s="305"/>
      <c r="AG37886" s="1954"/>
    </row>
    <row r="37888" spans="4:33" s="304" customFormat="1" ht="15.75" customHeight="1">
      <c r="D37888" s="305"/>
      <c r="AG37888" s="1954"/>
    </row>
    <row r="37890" spans="4:33" s="304" customFormat="1" ht="15.75" customHeight="1">
      <c r="D37890" s="305"/>
      <c r="AG37890" s="1954"/>
    </row>
    <row r="37892" spans="4:33" s="304" customFormat="1" ht="15.75" customHeight="1">
      <c r="D37892" s="305"/>
      <c r="AG37892" s="1954"/>
    </row>
    <row r="37894" spans="4:33" s="304" customFormat="1" ht="15.75" customHeight="1">
      <c r="D37894" s="305"/>
      <c r="AG37894" s="1954"/>
    </row>
    <row r="37896" spans="4:33" s="304" customFormat="1" ht="15.75" customHeight="1">
      <c r="D37896" s="305"/>
      <c r="AG37896" s="1954"/>
    </row>
    <row r="37898" spans="4:33" s="304" customFormat="1" ht="15.75" customHeight="1">
      <c r="D37898" s="305"/>
      <c r="AG37898" s="1954"/>
    </row>
    <row r="37900" spans="4:33" s="304" customFormat="1" ht="15.75" customHeight="1">
      <c r="D37900" s="305"/>
      <c r="AG37900" s="1954"/>
    </row>
    <row r="37902" spans="4:33" s="304" customFormat="1" ht="15.75" customHeight="1">
      <c r="D37902" s="305"/>
      <c r="AG37902" s="1954"/>
    </row>
    <row r="37904" spans="4:33" s="304" customFormat="1" ht="15.75" customHeight="1">
      <c r="D37904" s="305"/>
      <c r="AG37904" s="1954"/>
    </row>
    <row r="37906" spans="4:33" s="304" customFormat="1" ht="15.75" customHeight="1">
      <c r="D37906" s="305"/>
      <c r="AG37906" s="1954"/>
    </row>
    <row r="37908" spans="4:33" s="304" customFormat="1" ht="15.75" customHeight="1">
      <c r="D37908" s="305"/>
      <c r="AG37908" s="1954"/>
    </row>
    <row r="37910" spans="4:33" s="304" customFormat="1" ht="15.75" customHeight="1">
      <c r="D37910" s="305"/>
      <c r="AG37910" s="1954"/>
    </row>
    <row r="37912" spans="4:33" s="304" customFormat="1" ht="15.75" customHeight="1">
      <c r="D37912" s="305"/>
      <c r="AG37912" s="1954"/>
    </row>
    <row r="37914" spans="4:33" s="304" customFormat="1" ht="15.75" customHeight="1">
      <c r="D37914" s="305"/>
      <c r="AG37914" s="1954"/>
    </row>
    <row r="37916" spans="4:33" s="304" customFormat="1" ht="15.75" customHeight="1">
      <c r="D37916" s="305"/>
      <c r="AG37916" s="1954"/>
    </row>
    <row r="37918" spans="4:33" s="304" customFormat="1" ht="15.75" customHeight="1">
      <c r="D37918" s="305"/>
      <c r="AG37918" s="1954"/>
    </row>
    <row r="37920" spans="4:33" s="304" customFormat="1" ht="15.75" customHeight="1">
      <c r="D37920" s="305"/>
      <c r="AG37920" s="1954"/>
    </row>
    <row r="37922" spans="4:33" s="304" customFormat="1" ht="15.75" customHeight="1">
      <c r="D37922" s="305"/>
      <c r="AG37922" s="1954"/>
    </row>
    <row r="37924" spans="4:33" s="304" customFormat="1" ht="15.75" customHeight="1">
      <c r="D37924" s="305"/>
      <c r="AG37924" s="1954"/>
    </row>
    <row r="37926" spans="4:33" s="304" customFormat="1" ht="15.75" customHeight="1">
      <c r="D37926" s="305"/>
      <c r="AG37926" s="1954"/>
    </row>
    <row r="37928" spans="4:33" s="304" customFormat="1" ht="15.75" customHeight="1">
      <c r="D37928" s="305"/>
      <c r="AG37928" s="1954"/>
    </row>
    <row r="37930" spans="4:33" s="304" customFormat="1" ht="15.75" customHeight="1">
      <c r="D37930" s="305"/>
      <c r="AG37930" s="1954"/>
    </row>
    <row r="37932" spans="4:33" s="304" customFormat="1" ht="15.75" customHeight="1">
      <c r="D37932" s="305"/>
      <c r="AG37932" s="1954"/>
    </row>
    <row r="37934" spans="4:33" s="304" customFormat="1" ht="15.75" customHeight="1">
      <c r="D37934" s="305"/>
      <c r="AG37934" s="1954"/>
    </row>
    <row r="37936" spans="4:33" s="304" customFormat="1" ht="15.75" customHeight="1">
      <c r="D37936" s="305"/>
      <c r="AG37936" s="1954"/>
    </row>
    <row r="37938" spans="4:33" s="304" customFormat="1" ht="15.75" customHeight="1">
      <c r="D37938" s="305"/>
      <c r="AG37938" s="1954"/>
    </row>
    <row r="37940" spans="4:33" s="304" customFormat="1" ht="15.75" customHeight="1">
      <c r="D37940" s="305"/>
      <c r="AG37940" s="1954"/>
    </row>
    <row r="37942" spans="4:33" s="304" customFormat="1" ht="15.75" customHeight="1">
      <c r="D37942" s="305"/>
      <c r="AG37942" s="1954"/>
    </row>
    <row r="37944" spans="4:33" s="304" customFormat="1" ht="15.75" customHeight="1">
      <c r="D37944" s="305"/>
      <c r="AG37944" s="1954"/>
    </row>
    <row r="37946" spans="4:33" s="304" customFormat="1" ht="15.75" customHeight="1">
      <c r="D37946" s="305"/>
      <c r="AG37946" s="1954"/>
    </row>
    <row r="37948" spans="4:33" s="304" customFormat="1" ht="15.75" customHeight="1">
      <c r="D37948" s="305"/>
      <c r="AG37948" s="1954"/>
    </row>
    <row r="37950" spans="4:33" s="304" customFormat="1" ht="15.75" customHeight="1">
      <c r="D37950" s="305"/>
      <c r="AG37950" s="1954"/>
    </row>
    <row r="37952" spans="4:33" s="304" customFormat="1" ht="15.75" customHeight="1">
      <c r="D37952" s="305"/>
      <c r="AG37952" s="1954"/>
    </row>
    <row r="37954" spans="4:33" s="304" customFormat="1" ht="15.75" customHeight="1">
      <c r="D37954" s="305"/>
      <c r="AG37954" s="1954"/>
    </row>
    <row r="37956" spans="4:33" s="304" customFormat="1" ht="15.75" customHeight="1">
      <c r="D37956" s="305"/>
      <c r="AG37956" s="1954"/>
    </row>
    <row r="37958" spans="4:33" s="304" customFormat="1" ht="15.75" customHeight="1">
      <c r="D37958" s="305"/>
      <c r="AG37958" s="1954"/>
    </row>
    <row r="37960" spans="4:33" s="304" customFormat="1" ht="15.75" customHeight="1">
      <c r="D37960" s="305"/>
      <c r="AG37960" s="1954"/>
    </row>
    <row r="37962" spans="4:33" s="304" customFormat="1" ht="15.75" customHeight="1">
      <c r="D37962" s="305"/>
      <c r="AG37962" s="1954"/>
    </row>
    <row r="37964" spans="4:33" s="304" customFormat="1" ht="15.75" customHeight="1">
      <c r="D37964" s="305"/>
      <c r="AG37964" s="1954"/>
    </row>
    <row r="37966" spans="4:33" s="304" customFormat="1" ht="15.75" customHeight="1">
      <c r="D37966" s="305"/>
      <c r="AG37966" s="1954"/>
    </row>
    <row r="37968" spans="4:33" s="304" customFormat="1" ht="15.75" customHeight="1">
      <c r="D37968" s="305"/>
      <c r="AG37968" s="1954"/>
    </row>
    <row r="37970" spans="4:33" s="304" customFormat="1" ht="15.75" customHeight="1">
      <c r="D37970" s="305"/>
      <c r="AG37970" s="1954"/>
    </row>
    <row r="37972" spans="4:33" s="304" customFormat="1" ht="15.75" customHeight="1">
      <c r="D37972" s="305"/>
      <c r="AG37972" s="1954"/>
    </row>
    <row r="37974" spans="4:33" s="304" customFormat="1" ht="15.75" customHeight="1">
      <c r="D37974" s="305"/>
      <c r="AG37974" s="1954"/>
    </row>
    <row r="37976" spans="4:33" s="304" customFormat="1" ht="15.75" customHeight="1">
      <c r="D37976" s="305"/>
      <c r="AG37976" s="1954"/>
    </row>
    <row r="37978" spans="4:33" s="304" customFormat="1" ht="15.75" customHeight="1">
      <c r="D37978" s="305"/>
      <c r="AG37978" s="1954"/>
    </row>
    <row r="37980" spans="4:33" s="304" customFormat="1" ht="15.75" customHeight="1">
      <c r="D37980" s="305"/>
      <c r="AG37980" s="1954"/>
    </row>
    <row r="37982" spans="4:33" s="304" customFormat="1" ht="15.75" customHeight="1">
      <c r="D37982" s="305"/>
      <c r="AG37982" s="1954"/>
    </row>
    <row r="37984" spans="4:33" s="304" customFormat="1" ht="15.75" customHeight="1">
      <c r="D37984" s="305"/>
      <c r="AG37984" s="1954"/>
    </row>
    <row r="37986" spans="4:33" s="304" customFormat="1" ht="15.75" customHeight="1">
      <c r="D37986" s="305"/>
      <c r="AG37986" s="1954"/>
    </row>
    <row r="37988" spans="4:33" s="304" customFormat="1" ht="15.75" customHeight="1">
      <c r="D37988" s="305"/>
      <c r="AG37988" s="1954"/>
    </row>
    <row r="37990" spans="4:33" s="304" customFormat="1" ht="15.75" customHeight="1">
      <c r="D37990" s="305"/>
      <c r="AG37990" s="1954"/>
    </row>
    <row r="37992" spans="4:33" s="304" customFormat="1" ht="15.75" customHeight="1">
      <c r="D37992" s="305"/>
      <c r="AG37992" s="1954"/>
    </row>
    <row r="37994" spans="4:33" s="304" customFormat="1" ht="15.75" customHeight="1">
      <c r="D37994" s="305"/>
      <c r="AG37994" s="1954"/>
    </row>
    <row r="37996" spans="4:33" s="304" customFormat="1" ht="15.75" customHeight="1">
      <c r="D37996" s="305"/>
      <c r="AG37996" s="1954"/>
    </row>
    <row r="37998" spans="4:33" s="304" customFormat="1" ht="15.75" customHeight="1">
      <c r="D37998" s="305"/>
      <c r="AG37998" s="1954"/>
    </row>
    <row r="38000" spans="4:33" s="304" customFormat="1" ht="15.75" customHeight="1">
      <c r="D38000" s="305"/>
      <c r="AG38000" s="1954"/>
    </row>
    <row r="38002" spans="4:33" s="304" customFormat="1" ht="15.75" customHeight="1">
      <c r="D38002" s="305"/>
      <c r="AG38002" s="1954"/>
    </row>
    <row r="38004" spans="4:33" s="304" customFormat="1" ht="15.75" customHeight="1">
      <c r="D38004" s="305"/>
      <c r="AG38004" s="1954"/>
    </row>
    <row r="38006" spans="4:33" s="304" customFormat="1" ht="15.75" customHeight="1">
      <c r="D38006" s="305"/>
      <c r="AG38006" s="1954"/>
    </row>
    <row r="38008" spans="4:33" s="304" customFormat="1" ht="15.75" customHeight="1">
      <c r="D38008" s="305"/>
      <c r="AG38008" s="1954"/>
    </row>
    <row r="38010" spans="4:33" s="304" customFormat="1" ht="15.75" customHeight="1">
      <c r="D38010" s="305"/>
      <c r="AG38010" s="1954"/>
    </row>
    <row r="38012" spans="4:33" s="304" customFormat="1" ht="15.75" customHeight="1">
      <c r="D38012" s="305"/>
      <c r="AG38012" s="1954"/>
    </row>
    <row r="38014" spans="4:33" s="304" customFormat="1" ht="15.75" customHeight="1">
      <c r="D38014" s="305"/>
      <c r="AG38014" s="1954"/>
    </row>
    <row r="38016" spans="4:33" s="304" customFormat="1" ht="15.75" customHeight="1">
      <c r="D38016" s="305"/>
      <c r="AG38016" s="1954"/>
    </row>
    <row r="38018" spans="4:33" s="304" customFormat="1" ht="15.75" customHeight="1">
      <c r="D38018" s="305"/>
      <c r="AG38018" s="1954"/>
    </row>
    <row r="38020" spans="4:33" s="304" customFormat="1" ht="15.75" customHeight="1">
      <c r="D38020" s="305"/>
      <c r="AG38020" s="1954"/>
    </row>
    <row r="38022" spans="4:33" s="304" customFormat="1" ht="15.75" customHeight="1">
      <c r="D38022" s="305"/>
      <c r="AG38022" s="1954"/>
    </row>
    <row r="38024" spans="4:33" s="304" customFormat="1" ht="15.75" customHeight="1">
      <c r="D38024" s="305"/>
      <c r="AG38024" s="1954"/>
    </row>
    <row r="38026" spans="4:33" s="304" customFormat="1" ht="15.75" customHeight="1">
      <c r="D38026" s="305"/>
      <c r="AG38026" s="1954"/>
    </row>
    <row r="38028" spans="4:33" s="304" customFormat="1" ht="15.75" customHeight="1">
      <c r="D38028" s="305"/>
      <c r="AG38028" s="1954"/>
    </row>
    <row r="38030" spans="4:33" s="304" customFormat="1" ht="15.75" customHeight="1">
      <c r="D38030" s="305"/>
      <c r="AG38030" s="1954"/>
    </row>
    <row r="38032" spans="4:33" s="304" customFormat="1" ht="15.75" customHeight="1">
      <c r="D38032" s="305"/>
      <c r="AG38032" s="1954"/>
    </row>
    <row r="38034" spans="4:33" s="304" customFormat="1" ht="15.75" customHeight="1">
      <c r="D38034" s="305"/>
      <c r="AG38034" s="1954"/>
    </row>
    <row r="38036" spans="4:33" s="304" customFormat="1" ht="15.75" customHeight="1">
      <c r="D38036" s="305"/>
      <c r="AG38036" s="1954"/>
    </row>
    <row r="38038" spans="4:33" s="304" customFormat="1" ht="15.75" customHeight="1">
      <c r="D38038" s="305"/>
      <c r="AG38038" s="1954"/>
    </row>
    <row r="38040" spans="4:33" s="304" customFormat="1" ht="15.75" customHeight="1">
      <c r="D38040" s="305"/>
      <c r="AG38040" s="1954"/>
    </row>
    <row r="38042" spans="4:33" s="304" customFormat="1" ht="15.75" customHeight="1">
      <c r="D38042" s="305"/>
      <c r="AG38042" s="1954"/>
    </row>
    <row r="38044" spans="4:33" s="304" customFormat="1" ht="15.75" customHeight="1">
      <c r="D38044" s="305"/>
      <c r="AG38044" s="1954"/>
    </row>
    <row r="38046" spans="4:33" s="304" customFormat="1" ht="15.75" customHeight="1">
      <c r="D38046" s="305"/>
      <c r="AG38046" s="1954"/>
    </row>
    <row r="38048" spans="4:33" s="304" customFormat="1" ht="15.75" customHeight="1">
      <c r="D38048" s="305"/>
      <c r="AG38048" s="1954"/>
    </row>
    <row r="38050" spans="4:33" s="304" customFormat="1" ht="15.75" customHeight="1">
      <c r="D38050" s="305"/>
      <c r="AG38050" s="1954"/>
    </row>
    <row r="38052" spans="4:33" s="304" customFormat="1" ht="15.75" customHeight="1">
      <c r="D38052" s="305"/>
      <c r="AG38052" s="1954"/>
    </row>
    <row r="38054" spans="4:33" s="304" customFormat="1" ht="15.75" customHeight="1">
      <c r="D38054" s="305"/>
      <c r="AG38054" s="1954"/>
    </row>
    <row r="38056" spans="4:33" s="304" customFormat="1" ht="15.75" customHeight="1">
      <c r="D38056" s="305"/>
      <c r="AG38056" s="1954"/>
    </row>
    <row r="38058" spans="4:33" s="304" customFormat="1" ht="15.75" customHeight="1">
      <c r="D38058" s="305"/>
      <c r="AG38058" s="1954"/>
    </row>
    <row r="38060" spans="4:33" s="304" customFormat="1" ht="15.75" customHeight="1">
      <c r="D38060" s="305"/>
      <c r="AG38060" s="1954"/>
    </row>
    <row r="38062" spans="4:33" s="304" customFormat="1" ht="15.75" customHeight="1">
      <c r="D38062" s="305"/>
      <c r="AG38062" s="1954"/>
    </row>
    <row r="38064" spans="4:33" s="304" customFormat="1" ht="15.75" customHeight="1">
      <c r="D38064" s="305"/>
      <c r="AG38064" s="1954"/>
    </row>
    <row r="38066" spans="4:33" s="304" customFormat="1" ht="15.75" customHeight="1">
      <c r="D38066" s="305"/>
      <c r="AG38066" s="1954"/>
    </row>
    <row r="38068" spans="4:33" s="304" customFormat="1" ht="15.75" customHeight="1">
      <c r="D38068" s="305"/>
      <c r="AG38068" s="1954"/>
    </row>
    <row r="38070" spans="4:33" s="304" customFormat="1" ht="15.75" customHeight="1">
      <c r="D38070" s="305"/>
      <c r="AG38070" s="1954"/>
    </row>
    <row r="38072" spans="4:33" s="304" customFormat="1" ht="15.75" customHeight="1">
      <c r="D38072" s="305"/>
      <c r="AG38072" s="1954"/>
    </row>
    <row r="38074" spans="4:33" s="304" customFormat="1" ht="15.75" customHeight="1">
      <c r="D38074" s="305"/>
      <c r="AG38074" s="1954"/>
    </row>
    <row r="38076" spans="4:33" s="304" customFormat="1" ht="15.75" customHeight="1">
      <c r="D38076" s="305"/>
      <c r="AG38076" s="1954"/>
    </row>
    <row r="38078" spans="4:33" s="304" customFormat="1" ht="15.75" customHeight="1">
      <c r="D38078" s="305"/>
      <c r="AG38078" s="1954"/>
    </row>
    <row r="38080" spans="4:33" s="304" customFormat="1" ht="15.75" customHeight="1">
      <c r="D38080" s="305"/>
      <c r="AG38080" s="1954"/>
    </row>
    <row r="38082" spans="4:33" s="304" customFormat="1" ht="15.75" customHeight="1">
      <c r="D38082" s="305"/>
      <c r="AG38082" s="1954"/>
    </row>
    <row r="38084" spans="4:33" s="304" customFormat="1" ht="15.75" customHeight="1">
      <c r="D38084" s="305"/>
      <c r="AG38084" s="1954"/>
    </row>
    <row r="38086" spans="4:33" s="304" customFormat="1" ht="15.75" customHeight="1">
      <c r="D38086" s="305"/>
      <c r="AG38086" s="1954"/>
    </row>
    <row r="38088" spans="4:33" s="304" customFormat="1" ht="15.75" customHeight="1">
      <c r="D38088" s="305"/>
      <c r="AG38088" s="1954"/>
    </row>
    <row r="38090" spans="4:33" s="304" customFormat="1" ht="15.75" customHeight="1">
      <c r="D38090" s="305"/>
      <c r="AG38090" s="1954"/>
    </row>
    <row r="38092" spans="4:33" s="304" customFormat="1" ht="15.75" customHeight="1">
      <c r="D38092" s="305"/>
      <c r="AG38092" s="1954"/>
    </row>
    <row r="38094" spans="4:33" s="304" customFormat="1" ht="15.75" customHeight="1">
      <c r="D38094" s="305"/>
      <c r="AG38094" s="1954"/>
    </row>
    <row r="38096" spans="4:33" s="304" customFormat="1" ht="15.75" customHeight="1">
      <c r="D38096" s="305"/>
      <c r="AG38096" s="1954"/>
    </row>
    <row r="38098" spans="4:33" s="304" customFormat="1" ht="15.75" customHeight="1">
      <c r="D38098" s="305"/>
      <c r="AG38098" s="1954"/>
    </row>
    <row r="38100" spans="4:33" s="304" customFormat="1" ht="15.75" customHeight="1">
      <c r="D38100" s="305"/>
      <c r="AG38100" s="1954"/>
    </row>
    <row r="38102" spans="4:33" s="304" customFormat="1" ht="15.75" customHeight="1">
      <c r="D38102" s="305"/>
      <c r="AG38102" s="1954"/>
    </row>
    <row r="38104" spans="4:33" s="304" customFormat="1" ht="15.75" customHeight="1">
      <c r="D38104" s="305"/>
      <c r="AG38104" s="1954"/>
    </row>
    <row r="38106" spans="4:33" s="304" customFormat="1" ht="15.75" customHeight="1">
      <c r="D38106" s="305"/>
      <c r="AG38106" s="1954"/>
    </row>
    <row r="38108" spans="4:33" s="304" customFormat="1" ht="15.75" customHeight="1">
      <c r="D38108" s="305"/>
      <c r="AG38108" s="1954"/>
    </row>
    <row r="38110" spans="4:33" s="304" customFormat="1" ht="15.75" customHeight="1">
      <c r="D38110" s="305"/>
      <c r="AG38110" s="1954"/>
    </row>
    <row r="38112" spans="4:33" s="304" customFormat="1" ht="15.75" customHeight="1">
      <c r="D38112" s="305"/>
      <c r="AG38112" s="1954"/>
    </row>
    <row r="38114" spans="4:33" s="304" customFormat="1" ht="15.75" customHeight="1">
      <c r="D38114" s="305"/>
      <c r="AG38114" s="1954"/>
    </row>
    <row r="38116" spans="4:33" s="304" customFormat="1" ht="15.75" customHeight="1">
      <c r="D38116" s="305"/>
      <c r="AG38116" s="1954"/>
    </row>
    <row r="38118" spans="4:33" s="304" customFormat="1" ht="15.75" customHeight="1">
      <c r="D38118" s="305"/>
      <c r="AG38118" s="1954"/>
    </row>
    <row r="38120" spans="4:33" s="304" customFormat="1" ht="15.75" customHeight="1">
      <c r="D38120" s="305"/>
      <c r="AG38120" s="1954"/>
    </row>
    <row r="38122" spans="4:33" s="304" customFormat="1" ht="15.75" customHeight="1">
      <c r="D38122" s="305"/>
      <c r="AG38122" s="1954"/>
    </row>
    <row r="38124" spans="4:33" s="304" customFormat="1" ht="15.75" customHeight="1">
      <c r="D38124" s="305"/>
      <c r="AG38124" s="1954"/>
    </row>
    <row r="38126" spans="4:33" s="304" customFormat="1" ht="15.75" customHeight="1">
      <c r="D38126" s="305"/>
      <c r="AG38126" s="1954"/>
    </row>
    <row r="38128" spans="4:33" s="304" customFormat="1" ht="15.75" customHeight="1">
      <c r="D38128" s="305"/>
      <c r="AG38128" s="1954"/>
    </row>
    <row r="38130" spans="4:33" s="304" customFormat="1" ht="15.75" customHeight="1">
      <c r="D38130" s="305"/>
      <c r="AG38130" s="1954"/>
    </row>
    <row r="38132" spans="4:33" s="304" customFormat="1" ht="15.75" customHeight="1">
      <c r="D38132" s="305"/>
      <c r="AG38132" s="1954"/>
    </row>
    <row r="38134" spans="4:33" s="304" customFormat="1" ht="15.75" customHeight="1">
      <c r="D38134" s="305"/>
      <c r="AG38134" s="1954"/>
    </row>
    <row r="38136" spans="4:33" s="304" customFormat="1" ht="15.75" customHeight="1">
      <c r="D38136" s="305"/>
      <c r="AG38136" s="1954"/>
    </row>
    <row r="38138" spans="4:33" s="304" customFormat="1" ht="15.75" customHeight="1">
      <c r="D38138" s="305"/>
      <c r="AG38138" s="1954"/>
    </row>
    <row r="38140" spans="4:33" s="304" customFormat="1" ht="15.75" customHeight="1">
      <c r="D38140" s="305"/>
      <c r="AG38140" s="1954"/>
    </row>
    <row r="38142" spans="4:33" s="304" customFormat="1" ht="15.75" customHeight="1">
      <c r="D38142" s="305"/>
      <c r="AG38142" s="1954"/>
    </row>
    <row r="38144" spans="4:33" s="304" customFormat="1" ht="15.75" customHeight="1">
      <c r="D38144" s="305"/>
      <c r="AG38144" s="1954"/>
    </row>
    <row r="38146" spans="4:33" s="304" customFormat="1" ht="15.75" customHeight="1">
      <c r="D38146" s="305"/>
      <c r="AG38146" s="1954"/>
    </row>
    <row r="38148" spans="4:33" s="304" customFormat="1" ht="15.75" customHeight="1">
      <c r="D38148" s="305"/>
      <c r="AG38148" s="1954"/>
    </row>
    <row r="38150" spans="4:33" s="304" customFormat="1" ht="15.75" customHeight="1">
      <c r="D38150" s="305"/>
      <c r="AG38150" s="1954"/>
    </row>
    <row r="38152" spans="4:33" s="304" customFormat="1" ht="15.75" customHeight="1">
      <c r="D38152" s="305"/>
      <c r="AG38152" s="1954"/>
    </row>
    <row r="38154" spans="4:33" s="304" customFormat="1" ht="15.75" customHeight="1">
      <c r="D38154" s="305"/>
      <c r="AG38154" s="1954"/>
    </row>
    <row r="38156" spans="4:33" s="304" customFormat="1" ht="15.75" customHeight="1">
      <c r="D38156" s="305"/>
      <c r="AG38156" s="1954"/>
    </row>
    <row r="38158" spans="4:33" s="304" customFormat="1" ht="15.75" customHeight="1">
      <c r="D38158" s="305"/>
      <c r="AG38158" s="1954"/>
    </row>
    <row r="38160" spans="4:33" s="304" customFormat="1" ht="15.75" customHeight="1">
      <c r="D38160" s="305"/>
      <c r="AG38160" s="1954"/>
    </row>
    <row r="38162" spans="4:33" s="304" customFormat="1" ht="15.75" customHeight="1">
      <c r="D38162" s="305"/>
      <c r="AG38162" s="1954"/>
    </row>
    <row r="38164" spans="4:33" s="304" customFormat="1" ht="15.75" customHeight="1">
      <c r="D38164" s="305"/>
      <c r="AG38164" s="1954"/>
    </row>
    <row r="38166" spans="4:33" s="304" customFormat="1" ht="15.75" customHeight="1">
      <c r="D38166" s="305"/>
      <c r="AG38166" s="1954"/>
    </row>
    <row r="38168" spans="4:33" s="304" customFormat="1" ht="15.75" customHeight="1">
      <c r="D38168" s="305"/>
      <c r="AG38168" s="1954"/>
    </row>
    <row r="38170" spans="4:33" s="304" customFormat="1" ht="15.75" customHeight="1">
      <c r="D38170" s="305"/>
      <c r="AG38170" s="1954"/>
    </row>
    <row r="38172" spans="4:33" s="304" customFormat="1" ht="15.75" customHeight="1">
      <c r="D38172" s="305"/>
      <c r="AG38172" s="1954"/>
    </row>
    <row r="38174" spans="4:33" s="304" customFormat="1" ht="15.75" customHeight="1">
      <c r="D38174" s="305"/>
      <c r="AG38174" s="1954"/>
    </row>
    <row r="38176" spans="4:33" s="304" customFormat="1" ht="15.75" customHeight="1">
      <c r="D38176" s="305"/>
      <c r="AG38176" s="1954"/>
    </row>
    <row r="38178" spans="4:33" s="304" customFormat="1" ht="15.75" customHeight="1">
      <c r="D38178" s="305"/>
      <c r="AG38178" s="1954"/>
    </row>
    <row r="38180" spans="4:33" s="304" customFormat="1" ht="15.75" customHeight="1">
      <c r="D38180" s="305"/>
      <c r="AG38180" s="1954"/>
    </row>
    <row r="38182" spans="4:33" s="304" customFormat="1" ht="15.75" customHeight="1">
      <c r="D38182" s="305"/>
      <c r="AG38182" s="1954"/>
    </row>
    <row r="38184" spans="4:33" s="304" customFormat="1" ht="15.75" customHeight="1">
      <c r="D38184" s="305"/>
      <c r="AG38184" s="1954"/>
    </row>
    <row r="38186" spans="4:33" s="304" customFormat="1" ht="15.75" customHeight="1">
      <c r="D38186" s="305"/>
      <c r="AG38186" s="1954"/>
    </row>
    <row r="38188" spans="4:33" s="304" customFormat="1" ht="15.75" customHeight="1">
      <c r="D38188" s="305"/>
      <c r="AG38188" s="1954"/>
    </row>
    <row r="38190" spans="4:33" s="304" customFormat="1" ht="15.75" customHeight="1">
      <c r="D38190" s="305"/>
      <c r="AG38190" s="1954"/>
    </row>
    <row r="38192" spans="4:33" s="304" customFormat="1" ht="15.75" customHeight="1">
      <c r="D38192" s="305"/>
      <c r="AG38192" s="1954"/>
    </row>
    <row r="38194" spans="4:33" s="304" customFormat="1" ht="15.75" customHeight="1">
      <c r="D38194" s="305"/>
      <c r="AG38194" s="1954"/>
    </row>
    <row r="38196" spans="4:33" s="304" customFormat="1" ht="15.75" customHeight="1">
      <c r="D38196" s="305"/>
      <c r="AG38196" s="1954"/>
    </row>
    <row r="38198" spans="4:33" s="304" customFormat="1" ht="15.75" customHeight="1">
      <c r="D38198" s="305"/>
      <c r="AG38198" s="1954"/>
    </row>
    <row r="38200" spans="4:33" s="304" customFormat="1" ht="15.75" customHeight="1">
      <c r="D38200" s="305"/>
      <c r="AG38200" s="1954"/>
    </row>
    <row r="38202" spans="4:33" s="304" customFormat="1" ht="15.75" customHeight="1">
      <c r="D38202" s="305"/>
      <c r="AG38202" s="1954"/>
    </row>
    <row r="38204" spans="4:33" s="304" customFormat="1" ht="15.75" customHeight="1">
      <c r="D38204" s="305"/>
      <c r="AG38204" s="1954"/>
    </row>
    <row r="38206" spans="4:33" s="304" customFormat="1" ht="15.75" customHeight="1">
      <c r="D38206" s="305"/>
      <c r="AG38206" s="1954"/>
    </row>
    <row r="38208" spans="4:33" s="304" customFormat="1" ht="15.75" customHeight="1">
      <c r="D38208" s="305"/>
      <c r="AG38208" s="1954"/>
    </row>
    <row r="38210" spans="4:33" s="304" customFormat="1" ht="15.75" customHeight="1">
      <c r="D38210" s="305"/>
      <c r="AG38210" s="1954"/>
    </row>
    <row r="38212" spans="4:33" s="304" customFormat="1" ht="15.75" customHeight="1">
      <c r="D38212" s="305"/>
      <c r="AG38212" s="1954"/>
    </row>
    <row r="38214" spans="4:33" s="304" customFormat="1" ht="15.75" customHeight="1">
      <c r="D38214" s="305"/>
      <c r="AG38214" s="1954"/>
    </row>
    <row r="38216" spans="4:33" s="304" customFormat="1" ht="15.75" customHeight="1">
      <c r="D38216" s="305"/>
      <c r="AG38216" s="1954"/>
    </row>
    <row r="38218" spans="4:33" s="304" customFormat="1" ht="15.75" customHeight="1">
      <c r="D38218" s="305"/>
      <c r="AG38218" s="1954"/>
    </row>
    <row r="38220" spans="4:33" s="304" customFormat="1" ht="15.75" customHeight="1">
      <c r="D38220" s="305"/>
      <c r="AG38220" s="1954"/>
    </row>
    <row r="38222" spans="4:33" s="304" customFormat="1" ht="15.75" customHeight="1">
      <c r="D38222" s="305"/>
      <c r="AG38222" s="1954"/>
    </row>
    <row r="38224" spans="4:33" s="304" customFormat="1" ht="15.75" customHeight="1">
      <c r="D38224" s="305"/>
      <c r="AG38224" s="1954"/>
    </row>
    <row r="38226" spans="4:33" s="304" customFormat="1" ht="15.75" customHeight="1">
      <c r="D38226" s="305"/>
      <c r="AG38226" s="1954"/>
    </row>
    <row r="38228" spans="4:33" s="304" customFormat="1" ht="15.75" customHeight="1">
      <c r="D38228" s="305"/>
      <c r="AG38228" s="1954"/>
    </row>
    <row r="38230" spans="4:33" s="304" customFormat="1" ht="15.75" customHeight="1">
      <c r="D38230" s="305"/>
      <c r="AG38230" s="1954"/>
    </row>
    <row r="38232" spans="4:33" s="304" customFormat="1" ht="15.75" customHeight="1">
      <c r="D38232" s="305"/>
      <c r="AG38232" s="1954"/>
    </row>
    <row r="38234" spans="4:33" s="304" customFormat="1" ht="15.75" customHeight="1">
      <c r="D38234" s="305"/>
      <c r="AG38234" s="1954"/>
    </row>
    <row r="38236" spans="4:33" s="304" customFormat="1" ht="15.75" customHeight="1">
      <c r="D38236" s="305"/>
      <c r="AG38236" s="1954"/>
    </row>
    <row r="38238" spans="4:33" s="304" customFormat="1" ht="15.75" customHeight="1">
      <c r="D38238" s="305"/>
      <c r="AG38238" s="1954"/>
    </row>
    <row r="38240" spans="4:33" s="304" customFormat="1" ht="15.75" customHeight="1">
      <c r="D38240" s="305"/>
      <c r="AG38240" s="1954"/>
    </row>
    <row r="38242" spans="4:33" s="304" customFormat="1" ht="15.75" customHeight="1">
      <c r="D38242" s="305"/>
      <c r="AG38242" s="1954"/>
    </row>
    <row r="38244" spans="4:33" s="304" customFormat="1" ht="15.75" customHeight="1">
      <c r="D38244" s="305"/>
      <c r="AG38244" s="1954"/>
    </row>
    <row r="38246" spans="4:33" s="304" customFormat="1" ht="15.75" customHeight="1">
      <c r="D38246" s="305"/>
      <c r="AG38246" s="1954"/>
    </row>
    <row r="38248" spans="4:33" s="304" customFormat="1" ht="15.75" customHeight="1">
      <c r="D38248" s="305"/>
      <c r="AG38248" s="1954"/>
    </row>
    <row r="38250" spans="4:33" s="304" customFormat="1" ht="15.75" customHeight="1">
      <c r="D38250" s="305"/>
      <c r="AG38250" s="1954"/>
    </row>
    <row r="38252" spans="4:33" s="304" customFormat="1" ht="15.75" customHeight="1">
      <c r="D38252" s="305"/>
      <c r="AG38252" s="1954"/>
    </row>
    <row r="38254" spans="4:33" s="304" customFormat="1" ht="15.75" customHeight="1">
      <c r="D38254" s="305"/>
      <c r="AG38254" s="1954"/>
    </row>
    <row r="38256" spans="4:33" s="304" customFormat="1" ht="15.75" customHeight="1">
      <c r="D38256" s="305"/>
      <c r="AG38256" s="1954"/>
    </row>
    <row r="38258" spans="4:33" s="304" customFormat="1" ht="15.75" customHeight="1">
      <c r="D38258" s="305"/>
      <c r="AG38258" s="1954"/>
    </row>
    <row r="38260" spans="4:33" s="304" customFormat="1" ht="15.75" customHeight="1">
      <c r="D38260" s="305"/>
      <c r="AG38260" s="1954"/>
    </row>
    <row r="38262" spans="4:33" s="304" customFormat="1" ht="15.75" customHeight="1">
      <c r="D38262" s="305"/>
      <c r="AG38262" s="1954"/>
    </row>
    <row r="38264" spans="4:33" s="304" customFormat="1" ht="15.75" customHeight="1">
      <c r="D38264" s="305"/>
      <c r="AG38264" s="1954"/>
    </row>
    <row r="38266" spans="4:33" s="304" customFormat="1" ht="15.75" customHeight="1">
      <c r="D38266" s="305"/>
      <c r="AG38266" s="1954"/>
    </row>
    <row r="38268" spans="4:33" s="304" customFormat="1" ht="15.75" customHeight="1">
      <c r="D38268" s="305"/>
      <c r="AG38268" s="1954"/>
    </row>
    <row r="38270" spans="4:33" s="304" customFormat="1" ht="15.75" customHeight="1">
      <c r="D38270" s="305"/>
      <c r="AG38270" s="1954"/>
    </row>
    <row r="38272" spans="4:33" s="304" customFormat="1" ht="15.75" customHeight="1">
      <c r="D38272" s="305"/>
      <c r="AG38272" s="1954"/>
    </row>
    <row r="38274" spans="4:33" s="304" customFormat="1" ht="15.75" customHeight="1">
      <c r="D38274" s="305"/>
      <c r="AG38274" s="1954"/>
    </row>
    <row r="38276" spans="4:33" s="304" customFormat="1" ht="15.75" customHeight="1">
      <c r="D38276" s="305"/>
      <c r="AG38276" s="1954"/>
    </row>
    <row r="38278" spans="4:33" s="304" customFormat="1" ht="15.75" customHeight="1">
      <c r="D38278" s="305"/>
      <c r="AG38278" s="1954"/>
    </row>
    <row r="38280" spans="4:33" s="304" customFormat="1" ht="15.75" customHeight="1">
      <c r="D38280" s="305"/>
      <c r="AG38280" s="1954"/>
    </row>
    <row r="38282" spans="4:33" s="304" customFormat="1" ht="15.75" customHeight="1">
      <c r="D38282" s="305"/>
      <c r="AG38282" s="1954"/>
    </row>
    <row r="38284" spans="4:33" s="304" customFormat="1" ht="15.75" customHeight="1">
      <c r="D38284" s="305"/>
      <c r="AG38284" s="1954"/>
    </row>
    <row r="38286" spans="4:33" s="304" customFormat="1" ht="15.75" customHeight="1">
      <c r="D38286" s="305"/>
      <c r="AG38286" s="1954"/>
    </row>
    <row r="38288" spans="4:33" s="304" customFormat="1" ht="15.75" customHeight="1">
      <c r="D38288" s="305"/>
      <c r="AG38288" s="1954"/>
    </row>
    <row r="38290" spans="4:33" s="304" customFormat="1" ht="15.75" customHeight="1">
      <c r="D38290" s="305"/>
      <c r="AG38290" s="1954"/>
    </row>
    <row r="38292" spans="4:33" s="304" customFormat="1" ht="15.75" customHeight="1">
      <c r="D38292" s="305"/>
      <c r="AG38292" s="1954"/>
    </row>
    <row r="38294" spans="4:33" s="304" customFormat="1" ht="15.75" customHeight="1">
      <c r="D38294" s="305"/>
      <c r="AG38294" s="1954"/>
    </row>
    <row r="38296" spans="4:33" s="304" customFormat="1" ht="15.75" customHeight="1">
      <c r="D38296" s="305"/>
      <c r="AG38296" s="1954"/>
    </row>
    <row r="38298" spans="4:33" s="304" customFormat="1" ht="15.75" customHeight="1">
      <c r="D38298" s="305"/>
      <c r="AG38298" s="1954"/>
    </row>
    <row r="38300" spans="4:33" s="304" customFormat="1" ht="15.75" customHeight="1">
      <c r="D38300" s="305"/>
      <c r="AG38300" s="1954"/>
    </row>
    <row r="38302" spans="4:33" s="304" customFormat="1" ht="15.75" customHeight="1">
      <c r="D38302" s="305"/>
      <c r="AG38302" s="1954"/>
    </row>
    <row r="38304" spans="4:33" s="304" customFormat="1" ht="15.75" customHeight="1">
      <c r="D38304" s="305"/>
      <c r="AG38304" s="1954"/>
    </row>
    <row r="38306" spans="4:33" s="304" customFormat="1" ht="15.75" customHeight="1">
      <c r="D38306" s="305"/>
      <c r="AG38306" s="1954"/>
    </row>
    <row r="38308" spans="4:33" s="304" customFormat="1" ht="15.75" customHeight="1">
      <c r="D38308" s="305"/>
      <c r="AG38308" s="1954"/>
    </row>
    <row r="38310" spans="4:33" s="304" customFormat="1" ht="15.75" customHeight="1">
      <c r="D38310" s="305"/>
      <c r="AG38310" s="1954"/>
    </row>
    <row r="38312" spans="4:33" s="304" customFormat="1" ht="15.75" customHeight="1">
      <c r="D38312" s="305"/>
      <c r="AG38312" s="1954"/>
    </row>
    <row r="38314" spans="4:33" s="304" customFormat="1" ht="15.75" customHeight="1">
      <c r="D38314" s="305"/>
      <c r="AG38314" s="1954"/>
    </row>
    <row r="38316" spans="4:33" s="304" customFormat="1" ht="15.75" customHeight="1">
      <c r="D38316" s="305"/>
      <c r="AG38316" s="1954"/>
    </row>
    <row r="38318" spans="4:33" s="304" customFormat="1" ht="15.75" customHeight="1">
      <c r="D38318" s="305"/>
      <c r="AG38318" s="1954"/>
    </row>
    <row r="38320" spans="4:33" s="304" customFormat="1" ht="15.75" customHeight="1">
      <c r="D38320" s="305"/>
      <c r="AG38320" s="1954"/>
    </row>
    <row r="38322" spans="4:33" s="304" customFormat="1" ht="15.75" customHeight="1">
      <c r="D38322" s="305"/>
      <c r="AG38322" s="1954"/>
    </row>
    <row r="38324" spans="4:33" s="304" customFormat="1" ht="15.75" customHeight="1">
      <c r="D38324" s="305"/>
      <c r="AG38324" s="1954"/>
    </row>
    <row r="38326" spans="4:33" s="304" customFormat="1" ht="15.75" customHeight="1">
      <c r="D38326" s="305"/>
      <c r="AG38326" s="1954"/>
    </row>
    <row r="38328" spans="4:33" s="304" customFormat="1" ht="15.75" customHeight="1">
      <c r="D38328" s="305"/>
      <c r="AG38328" s="1954"/>
    </row>
    <row r="38330" spans="4:33" s="304" customFormat="1" ht="15.75" customHeight="1">
      <c r="D38330" s="305"/>
      <c r="AG38330" s="1954"/>
    </row>
    <row r="38332" spans="4:33" s="304" customFormat="1" ht="15.75" customHeight="1">
      <c r="D38332" s="305"/>
      <c r="AG38332" s="1954"/>
    </row>
    <row r="38334" spans="4:33" s="304" customFormat="1" ht="15.75" customHeight="1">
      <c r="D38334" s="305"/>
      <c r="AG38334" s="1954"/>
    </row>
    <row r="38336" spans="4:33" s="304" customFormat="1" ht="15.75" customHeight="1">
      <c r="D38336" s="305"/>
      <c r="AG38336" s="1954"/>
    </row>
    <row r="38338" spans="4:33" s="304" customFormat="1" ht="15.75" customHeight="1">
      <c r="D38338" s="305"/>
      <c r="AG38338" s="1954"/>
    </row>
    <row r="38340" spans="4:33" s="304" customFormat="1" ht="15.75" customHeight="1">
      <c r="D38340" s="305"/>
      <c r="AG38340" s="1954"/>
    </row>
    <row r="38342" spans="4:33" s="304" customFormat="1" ht="15.75" customHeight="1">
      <c r="D38342" s="305"/>
      <c r="AG38342" s="1954"/>
    </row>
    <row r="38344" spans="4:33" s="304" customFormat="1" ht="15.75" customHeight="1">
      <c r="D38344" s="305"/>
      <c r="AG38344" s="1954"/>
    </row>
    <row r="38346" spans="4:33" s="304" customFormat="1" ht="15.75" customHeight="1">
      <c r="D38346" s="305"/>
      <c r="AG38346" s="1954"/>
    </row>
    <row r="38348" spans="4:33" s="304" customFormat="1" ht="15.75" customHeight="1">
      <c r="D38348" s="305"/>
      <c r="AG38348" s="1954"/>
    </row>
    <row r="38350" spans="4:33" s="304" customFormat="1" ht="15.75" customHeight="1">
      <c r="D38350" s="305"/>
      <c r="AG38350" s="1954"/>
    </row>
    <row r="38352" spans="4:33" s="304" customFormat="1" ht="15.75" customHeight="1">
      <c r="D38352" s="305"/>
      <c r="AG38352" s="1954"/>
    </row>
    <row r="38354" spans="4:33" s="304" customFormat="1" ht="15.75" customHeight="1">
      <c r="D38354" s="305"/>
      <c r="AG38354" s="1954"/>
    </row>
    <row r="38356" spans="4:33" s="304" customFormat="1" ht="15.75" customHeight="1">
      <c r="D38356" s="305"/>
      <c r="AG38356" s="1954"/>
    </row>
    <row r="38358" spans="4:33" s="304" customFormat="1" ht="15.75" customHeight="1">
      <c r="D38358" s="305"/>
      <c r="AG38358" s="1954"/>
    </row>
    <row r="38360" spans="4:33" s="304" customFormat="1" ht="15.75" customHeight="1">
      <c r="D38360" s="305"/>
      <c r="AG38360" s="1954"/>
    </row>
    <row r="38362" spans="4:33" s="304" customFormat="1" ht="15.75" customHeight="1">
      <c r="D38362" s="305"/>
      <c r="AG38362" s="1954"/>
    </row>
    <row r="38364" spans="4:33" s="304" customFormat="1" ht="15.75" customHeight="1">
      <c r="D38364" s="305"/>
      <c r="AG38364" s="1954"/>
    </row>
    <row r="38366" spans="4:33" s="304" customFormat="1" ht="15.75" customHeight="1">
      <c r="D38366" s="305"/>
      <c r="AG38366" s="1954"/>
    </row>
    <row r="38368" spans="4:33" s="304" customFormat="1" ht="15.75" customHeight="1">
      <c r="D38368" s="305"/>
      <c r="AG38368" s="1954"/>
    </row>
    <row r="38370" spans="4:33" s="304" customFormat="1" ht="15.75" customHeight="1">
      <c r="D38370" s="305"/>
      <c r="AG38370" s="1954"/>
    </row>
    <row r="38372" spans="4:33" s="304" customFormat="1" ht="15.75" customHeight="1">
      <c r="D38372" s="305"/>
      <c r="AG38372" s="1954"/>
    </row>
    <row r="38374" spans="4:33" s="304" customFormat="1" ht="15.75" customHeight="1">
      <c r="D38374" s="305"/>
      <c r="AG38374" s="1954"/>
    </row>
    <row r="38376" spans="4:33" s="304" customFormat="1" ht="15.75" customHeight="1">
      <c r="D38376" s="305"/>
      <c r="AG38376" s="1954"/>
    </row>
    <row r="38378" spans="4:33" s="304" customFormat="1" ht="15.75" customHeight="1">
      <c r="D38378" s="305"/>
      <c r="AG38378" s="1954"/>
    </row>
    <row r="38380" spans="4:33" s="304" customFormat="1" ht="15.75" customHeight="1">
      <c r="D38380" s="305"/>
      <c r="AG38380" s="1954"/>
    </row>
    <row r="38382" spans="4:33" s="304" customFormat="1" ht="15.75" customHeight="1">
      <c r="D38382" s="305"/>
      <c r="AG38382" s="1954"/>
    </row>
    <row r="38384" spans="4:33" s="304" customFormat="1" ht="15.75" customHeight="1">
      <c r="D38384" s="305"/>
      <c r="AG38384" s="1954"/>
    </row>
    <row r="38386" spans="4:33" s="304" customFormat="1" ht="15.75" customHeight="1">
      <c r="D38386" s="305"/>
      <c r="AG38386" s="1954"/>
    </row>
    <row r="38388" spans="4:33" s="304" customFormat="1" ht="15.75" customHeight="1">
      <c r="D38388" s="305"/>
      <c r="AG38388" s="1954"/>
    </row>
    <row r="38390" spans="4:33" s="304" customFormat="1" ht="15.75" customHeight="1">
      <c r="D38390" s="305"/>
      <c r="AG38390" s="1954"/>
    </row>
    <row r="38392" spans="4:33" s="304" customFormat="1" ht="15.75" customHeight="1">
      <c r="D38392" s="305"/>
      <c r="AG38392" s="1954"/>
    </row>
    <row r="38394" spans="4:33" s="304" customFormat="1" ht="15.75" customHeight="1">
      <c r="D38394" s="305"/>
      <c r="AG38394" s="1954"/>
    </row>
    <row r="38396" spans="4:33" s="304" customFormat="1" ht="15.75" customHeight="1">
      <c r="D38396" s="305"/>
      <c r="AG38396" s="1954"/>
    </row>
    <row r="38398" spans="4:33" s="304" customFormat="1" ht="15.75" customHeight="1">
      <c r="D38398" s="305"/>
      <c r="AG38398" s="1954"/>
    </row>
    <row r="38400" spans="4:33" s="304" customFormat="1" ht="15.75" customHeight="1">
      <c r="D38400" s="305"/>
      <c r="AG38400" s="1954"/>
    </row>
    <row r="38402" spans="4:33" s="304" customFormat="1" ht="15.75" customHeight="1">
      <c r="D38402" s="305"/>
      <c r="AG38402" s="1954"/>
    </row>
    <row r="38404" spans="4:33" s="304" customFormat="1" ht="15.75" customHeight="1">
      <c r="D38404" s="305"/>
      <c r="AG38404" s="1954"/>
    </row>
    <row r="38406" spans="4:33" s="304" customFormat="1" ht="15.75" customHeight="1">
      <c r="D38406" s="305"/>
      <c r="AG38406" s="1954"/>
    </row>
    <row r="38408" spans="4:33" s="304" customFormat="1" ht="15.75" customHeight="1">
      <c r="D38408" s="305"/>
      <c r="AG38408" s="1954"/>
    </row>
    <row r="38410" spans="4:33" s="304" customFormat="1" ht="15.75" customHeight="1">
      <c r="D38410" s="305"/>
      <c r="AG38410" s="1954"/>
    </row>
    <row r="38412" spans="4:33" s="304" customFormat="1" ht="15.75" customHeight="1">
      <c r="D38412" s="305"/>
      <c r="AG38412" s="1954"/>
    </row>
    <row r="38414" spans="4:33" s="304" customFormat="1" ht="15.75" customHeight="1">
      <c r="D38414" s="305"/>
      <c r="AG38414" s="1954"/>
    </row>
    <row r="38416" spans="4:33" s="304" customFormat="1" ht="15.75" customHeight="1">
      <c r="D38416" s="305"/>
      <c r="AG38416" s="1954"/>
    </row>
    <row r="38418" spans="4:33" s="304" customFormat="1" ht="15.75" customHeight="1">
      <c r="D38418" s="305"/>
      <c r="AG38418" s="1954"/>
    </row>
    <row r="38420" spans="4:33" s="304" customFormat="1" ht="15.75" customHeight="1">
      <c r="D38420" s="305"/>
      <c r="AG38420" s="1954"/>
    </row>
    <row r="38422" spans="4:33" s="304" customFormat="1" ht="15.75" customHeight="1">
      <c r="D38422" s="305"/>
      <c r="AG38422" s="1954"/>
    </row>
    <row r="38424" spans="4:33" s="304" customFormat="1" ht="15.75" customHeight="1">
      <c r="D38424" s="305"/>
      <c r="AG38424" s="1954"/>
    </row>
    <row r="38426" spans="4:33" s="304" customFormat="1" ht="15.75" customHeight="1">
      <c r="D38426" s="305"/>
      <c r="AG38426" s="1954"/>
    </row>
    <row r="38428" spans="4:33" s="304" customFormat="1" ht="15.75" customHeight="1">
      <c r="D38428" s="305"/>
      <c r="AG38428" s="1954"/>
    </row>
    <row r="38430" spans="4:33" s="304" customFormat="1" ht="15.75" customHeight="1">
      <c r="D38430" s="305"/>
      <c r="AG38430" s="1954"/>
    </row>
    <row r="38432" spans="4:33" s="304" customFormat="1" ht="15.75" customHeight="1">
      <c r="D38432" s="305"/>
      <c r="AG38432" s="1954"/>
    </row>
    <row r="38434" spans="4:33" s="304" customFormat="1" ht="15.75" customHeight="1">
      <c r="D38434" s="305"/>
      <c r="AG38434" s="1954"/>
    </row>
    <row r="38436" spans="4:33" s="304" customFormat="1" ht="15.75" customHeight="1">
      <c r="D38436" s="305"/>
      <c r="AG38436" s="1954"/>
    </row>
    <row r="38438" spans="4:33" s="304" customFormat="1" ht="15.75" customHeight="1">
      <c r="D38438" s="305"/>
      <c r="AG38438" s="1954"/>
    </row>
    <row r="38440" spans="4:33" s="304" customFormat="1" ht="15.75" customHeight="1">
      <c r="D38440" s="305"/>
      <c r="AG38440" s="1954"/>
    </row>
    <row r="38442" spans="4:33" s="304" customFormat="1" ht="15.75" customHeight="1">
      <c r="D38442" s="305"/>
      <c r="AG38442" s="1954"/>
    </row>
    <row r="38444" spans="4:33" s="304" customFormat="1" ht="15.75" customHeight="1">
      <c r="D38444" s="305"/>
      <c r="AG38444" s="1954"/>
    </row>
    <row r="38446" spans="4:33" s="304" customFormat="1" ht="15.75" customHeight="1">
      <c r="D38446" s="305"/>
      <c r="AG38446" s="1954"/>
    </row>
    <row r="38448" spans="4:33" s="304" customFormat="1" ht="15.75" customHeight="1">
      <c r="D38448" s="305"/>
      <c r="AG38448" s="1954"/>
    </row>
    <row r="38450" spans="4:33" s="304" customFormat="1" ht="15.75" customHeight="1">
      <c r="D38450" s="305"/>
      <c r="AG38450" s="1954"/>
    </row>
    <row r="38452" spans="4:33" s="304" customFormat="1" ht="15.75" customHeight="1">
      <c r="D38452" s="305"/>
      <c r="AG38452" s="1954"/>
    </row>
    <row r="38454" spans="4:33" s="304" customFormat="1" ht="15.75" customHeight="1">
      <c r="D38454" s="305"/>
      <c r="AG38454" s="1954"/>
    </row>
    <row r="38456" spans="4:33" s="304" customFormat="1" ht="15.75" customHeight="1">
      <c r="D38456" s="305"/>
      <c r="AG38456" s="1954"/>
    </row>
    <row r="38458" spans="4:33" s="304" customFormat="1" ht="15.75" customHeight="1">
      <c r="D38458" s="305"/>
      <c r="AG38458" s="1954"/>
    </row>
    <row r="38460" spans="4:33" s="304" customFormat="1" ht="15.75" customHeight="1">
      <c r="D38460" s="305"/>
      <c r="AG38460" s="1954"/>
    </row>
    <row r="38462" spans="4:33" s="304" customFormat="1" ht="15.75" customHeight="1">
      <c r="D38462" s="305"/>
      <c r="AG38462" s="1954"/>
    </row>
    <row r="38464" spans="4:33" s="304" customFormat="1" ht="15.75" customHeight="1">
      <c r="D38464" s="305"/>
      <c r="AG38464" s="1954"/>
    </row>
    <row r="38466" spans="4:33" s="304" customFormat="1" ht="15.75" customHeight="1">
      <c r="D38466" s="305"/>
      <c r="AG38466" s="1954"/>
    </row>
    <row r="38468" spans="4:33" s="304" customFormat="1" ht="15.75" customHeight="1">
      <c r="D38468" s="305"/>
      <c r="AG38468" s="1954"/>
    </row>
    <row r="38470" spans="4:33" s="304" customFormat="1" ht="15.75" customHeight="1">
      <c r="D38470" s="305"/>
      <c r="AG38470" s="1954"/>
    </row>
    <row r="38472" spans="4:33" s="304" customFormat="1" ht="15.75" customHeight="1">
      <c r="D38472" s="305"/>
      <c r="AG38472" s="1954"/>
    </row>
    <row r="38474" spans="4:33" s="304" customFormat="1" ht="15.75" customHeight="1">
      <c r="D38474" s="305"/>
      <c r="AG38474" s="1954"/>
    </row>
    <row r="38476" spans="4:33" s="304" customFormat="1" ht="15.75" customHeight="1">
      <c r="D38476" s="305"/>
      <c r="AG38476" s="1954"/>
    </row>
    <row r="38478" spans="4:33" s="304" customFormat="1" ht="15.75" customHeight="1">
      <c r="D38478" s="305"/>
      <c r="AG38478" s="1954"/>
    </row>
    <row r="38480" spans="4:33" s="304" customFormat="1" ht="15.75" customHeight="1">
      <c r="D38480" s="305"/>
      <c r="AG38480" s="1954"/>
    </row>
    <row r="38482" spans="4:33" s="304" customFormat="1" ht="15.75" customHeight="1">
      <c r="D38482" s="305"/>
      <c r="AG38482" s="1954"/>
    </row>
    <row r="38484" spans="4:33" s="304" customFormat="1" ht="15.75" customHeight="1">
      <c r="D38484" s="305"/>
      <c r="AG38484" s="1954"/>
    </row>
    <row r="38486" spans="4:33" s="304" customFormat="1" ht="15.75" customHeight="1">
      <c r="D38486" s="305"/>
      <c r="AG38486" s="1954"/>
    </row>
    <row r="38488" spans="4:33" s="304" customFormat="1" ht="15.75" customHeight="1">
      <c r="D38488" s="305"/>
      <c r="AG38488" s="1954"/>
    </row>
    <row r="38490" spans="4:33" s="304" customFormat="1" ht="15.75" customHeight="1">
      <c r="D38490" s="305"/>
      <c r="AG38490" s="1954"/>
    </row>
    <row r="38492" spans="4:33" s="304" customFormat="1" ht="15.75" customHeight="1">
      <c r="D38492" s="305"/>
      <c r="AG38492" s="1954"/>
    </row>
    <row r="38494" spans="4:33" s="304" customFormat="1" ht="15.75" customHeight="1">
      <c r="D38494" s="305"/>
      <c r="AG38494" s="1954"/>
    </row>
    <row r="38496" spans="4:33" s="304" customFormat="1" ht="15.75" customHeight="1">
      <c r="D38496" s="305"/>
      <c r="AG38496" s="1954"/>
    </row>
    <row r="38498" spans="4:33" s="304" customFormat="1" ht="15.75" customHeight="1">
      <c r="D38498" s="305"/>
      <c r="AG38498" s="1954"/>
    </row>
    <row r="38500" spans="4:33" s="304" customFormat="1" ht="15.75" customHeight="1">
      <c r="D38500" s="305"/>
      <c r="AG38500" s="1954"/>
    </row>
    <row r="38502" spans="4:33" s="304" customFormat="1" ht="15.75" customHeight="1">
      <c r="D38502" s="305"/>
      <c r="AG38502" s="1954"/>
    </row>
    <row r="38504" spans="4:33" s="304" customFormat="1" ht="15.75" customHeight="1">
      <c r="D38504" s="305"/>
      <c r="AG38504" s="1954"/>
    </row>
    <row r="38506" spans="4:33" s="304" customFormat="1" ht="15.75" customHeight="1">
      <c r="D38506" s="305"/>
      <c r="AG38506" s="1954"/>
    </row>
    <row r="38508" spans="4:33" s="304" customFormat="1" ht="15.75" customHeight="1">
      <c r="D38508" s="305"/>
      <c r="AG38508" s="1954"/>
    </row>
    <row r="38510" spans="4:33" s="304" customFormat="1" ht="15.75" customHeight="1">
      <c r="D38510" s="305"/>
      <c r="AG38510" s="1954"/>
    </row>
    <row r="38512" spans="4:33" s="304" customFormat="1" ht="15.75" customHeight="1">
      <c r="D38512" s="305"/>
      <c r="AG38512" s="1954"/>
    </row>
    <row r="38514" spans="4:33" s="304" customFormat="1" ht="15.75" customHeight="1">
      <c r="D38514" s="305"/>
      <c r="AG38514" s="1954"/>
    </row>
    <row r="38516" spans="4:33" s="304" customFormat="1" ht="15.75" customHeight="1">
      <c r="D38516" s="305"/>
      <c r="AG38516" s="1954"/>
    </row>
    <row r="38518" spans="4:33" s="304" customFormat="1" ht="15.75" customHeight="1">
      <c r="D38518" s="305"/>
      <c r="AG38518" s="1954"/>
    </row>
    <row r="38520" spans="4:33" s="304" customFormat="1" ht="15.75" customHeight="1">
      <c r="D38520" s="305"/>
      <c r="AG38520" s="1954"/>
    </row>
    <row r="38522" spans="4:33" s="304" customFormat="1" ht="15.75" customHeight="1">
      <c r="D38522" s="305"/>
      <c r="AG38522" s="1954"/>
    </row>
    <row r="38524" spans="4:33" s="304" customFormat="1" ht="15.75" customHeight="1">
      <c r="D38524" s="305"/>
      <c r="AG38524" s="1954"/>
    </row>
    <row r="38526" spans="4:33" s="304" customFormat="1" ht="15.75" customHeight="1">
      <c r="D38526" s="305"/>
      <c r="AG38526" s="1954"/>
    </row>
    <row r="38528" spans="4:33" s="304" customFormat="1" ht="15.75" customHeight="1">
      <c r="D38528" s="305"/>
      <c r="AG38528" s="1954"/>
    </row>
    <row r="38530" spans="4:33" s="304" customFormat="1" ht="15.75" customHeight="1">
      <c r="D38530" s="305"/>
      <c r="AG38530" s="1954"/>
    </row>
    <row r="38532" spans="4:33" s="304" customFormat="1" ht="15.75" customHeight="1">
      <c r="D38532" s="305"/>
      <c r="AG38532" s="1954"/>
    </row>
    <row r="38534" spans="4:33" s="304" customFormat="1" ht="15.75" customHeight="1">
      <c r="D38534" s="305"/>
      <c r="AG38534" s="1954"/>
    </row>
    <row r="38536" spans="4:33" s="304" customFormat="1" ht="15.75" customHeight="1">
      <c r="D38536" s="305"/>
      <c r="AG38536" s="1954"/>
    </row>
    <row r="38538" spans="4:33" s="304" customFormat="1" ht="15.75" customHeight="1">
      <c r="D38538" s="305"/>
      <c r="AG38538" s="1954"/>
    </row>
    <row r="38540" spans="4:33" s="304" customFormat="1" ht="15.75" customHeight="1">
      <c r="D38540" s="305"/>
      <c r="AG38540" s="1954"/>
    </row>
    <row r="38542" spans="4:33" s="304" customFormat="1" ht="15.75" customHeight="1">
      <c r="D38542" s="305"/>
      <c r="AG38542" s="1954"/>
    </row>
    <row r="38544" spans="4:33" s="304" customFormat="1" ht="15.75" customHeight="1">
      <c r="D38544" s="305"/>
      <c r="AG38544" s="1954"/>
    </row>
    <row r="38546" spans="4:33" s="304" customFormat="1" ht="15.75" customHeight="1">
      <c r="D38546" s="305"/>
      <c r="AG38546" s="1954"/>
    </row>
    <row r="38548" spans="4:33" s="304" customFormat="1" ht="15.75" customHeight="1">
      <c r="D38548" s="305"/>
      <c r="AG38548" s="1954"/>
    </row>
    <row r="38550" spans="4:33" s="304" customFormat="1" ht="15.75" customHeight="1">
      <c r="D38550" s="305"/>
      <c r="AG38550" s="1954"/>
    </row>
    <row r="38552" spans="4:33" s="304" customFormat="1" ht="15.75" customHeight="1">
      <c r="D38552" s="305"/>
      <c r="AG38552" s="1954"/>
    </row>
    <row r="38554" spans="4:33" s="304" customFormat="1" ht="15.75" customHeight="1">
      <c r="D38554" s="305"/>
      <c r="AG38554" s="1954"/>
    </row>
    <row r="38556" spans="4:33" s="304" customFormat="1" ht="15.75" customHeight="1">
      <c r="D38556" s="305"/>
      <c r="AG38556" s="1954"/>
    </row>
    <row r="38558" spans="4:33" s="304" customFormat="1" ht="15.75" customHeight="1">
      <c r="D38558" s="305"/>
      <c r="AG38558" s="1954"/>
    </row>
    <row r="38560" spans="4:33" s="304" customFormat="1" ht="15.75" customHeight="1">
      <c r="D38560" s="305"/>
      <c r="AG38560" s="1954"/>
    </row>
    <row r="38562" spans="4:33" s="304" customFormat="1" ht="15.75" customHeight="1">
      <c r="D38562" s="305"/>
      <c r="AG38562" s="1954"/>
    </row>
    <row r="38564" spans="4:33" s="304" customFormat="1" ht="15.75" customHeight="1">
      <c r="D38564" s="305"/>
      <c r="AG38564" s="1954"/>
    </row>
    <row r="38566" spans="4:33" s="304" customFormat="1" ht="15.75" customHeight="1">
      <c r="D38566" s="305"/>
      <c r="AG38566" s="1954"/>
    </row>
    <row r="38568" spans="4:33" s="304" customFormat="1" ht="15.75" customHeight="1">
      <c r="D38568" s="305"/>
      <c r="AG38568" s="1954"/>
    </row>
    <row r="38570" spans="4:33" s="304" customFormat="1" ht="15.75" customHeight="1">
      <c r="D38570" s="305"/>
      <c r="AG38570" s="1954"/>
    </row>
    <row r="38572" spans="4:33" s="304" customFormat="1" ht="15.75" customHeight="1">
      <c r="D38572" s="305"/>
      <c r="AG38572" s="1954"/>
    </row>
    <row r="38574" spans="4:33" s="304" customFormat="1" ht="15.75" customHeight="1">
      <c r="D38574" s="305"/>
      <c r="AG38574" s="1954"/>
    </row>
    <row r="38576" spans="4:33" s="304" customFormat="1" ht="15.75" customHeight="1">
      <c r="D38576" s="305"/>
      <c r="AG38576" s="1954"/>
    </row>
    <row r="38578" spans="4:33" s="304" customFormat="1" ht="15.75" customHeight="1">
      <c r="D38578" s="305"/>
      <c r="AG38578" s="1954"/>
    </row>
    <row r="38580" spans="4:33" s="304" customFormat="1" ht="15.75" customHeight="1">
      <c r="D38580" s="305"/>
      <c r="AG38580" s="1954"/>
    </row>
    <row r="38582" spans="4:33" s="304" customFormat="1" ht="15.75" customHeight="1">
      <c r="D38582" s="305"/>
      <c r="AG38582" s="1954"/>
    </row>
    <row r="38584" spans="4:33" s="304" customFormat="1" ht="15.75" customHeight="1">
      <c r="D38584" s="305"/>
      <c r="AG38584" s="1954"/>
    </row>
    <row r="38586" spans="4:33" s="304" customFormat="1" ht="15.75" customHeight="1">
      <c r="D38586" s="305"/>
      <c r="AG38586" s="1954"/>
    </row>
    <row r="38588" spans="4:33" s="304" customFormat="1" ht="15.75" customHeight="1">
      <c r="D38588" s="305"/>
      <c r="AG38588" s="1954"/>
    </row>
    <row r="38590" spans="4:33" s="304" customFormat="1" ht="15.75" customHeight="1">
      <c r="D38590" s="305"/>
      <c r="AG38590" s="1954"/>
    </row>
    <row r="38592" spans="4:33" s="304" customFormat="1" ht="15.75" customHeight="1">
      <c r="D38592" s="305"/>
      <c r="AG38592" s="1954"/>
    </row>
    <row r="38594" spans="4:33" s="304" customFormat="1" ht="15.75" customHeight="1">
      <c r="D38594" s="305"/>
      <c r="AG38594" s="1954"/>
    </row>
    <row r="38596" spans="4:33" s="304" customFormat="1" ht="15.75" customHeight="1">
      <c r="D38596" s="305"/>
      <c r="AG38596" s="1954"/>
    </row>
    <row r="38598" spans="4:33" s="304" customFormat="1" ht="15.75" customHeight="1">
      <c r="D38598" s="305"/>
      <c r="AG38598" s="1954"/>
    </row>
    <row r="38600" spans="4:33" s="304" customFormat="1" ht="15.75" customHeight="1">
      <c r="D38600" s="305"/>
      <c r="AG38600" s="1954"/>
    </row>
    <row r="38602" spans="4:33" s="304" customFormat="1" ht="15.75" customHeight="1">
      <c r="D38602" s="305"/>
      <c r="AG38602" s="1954"/>
    </row>
    <row r="38604" spans="4:33" s="304" customFormat="1" ht="15.75" customHeight="1">
      <c r="D38604" s="305"/>
      <c r="AG38604" s="1954"/>
    </row>
    <row r="38606" spans="4:33" s="304" customFormat="1" ht="15.75" customHeight="1">
      <c r="D38606" s="305"/>
      <c r="AG38606" s="1954"/>
    </row>
    <row r="38608" spans="4:33" s="304" customFormat="1" ht="15.75" customHeight="1">
      <c r="D38608" s="305"/>
      <c r="AG38608" s="1954"/>
    </row>
    <row r="38610" spans="4:33" s="304" customFormat="1" ht="15.75" customHeight="1">
      <c r="D38610" s="305"/>
      <c r="AG38610" s="1954"/>
    </row>
    <row r="38612" spans="4:33" s="304" customFormat="1" ht="15.75" customHeight="1">
      <c r="D38612" s="305"/>
      <c r="AG38612" s="1954"/>
    </row>
    <row r="38614" spans="4:33" s="304" customFormat="1" ht="15.75" customHeight="1">
      <c r="D38614" s="305"/>
      <c r="AG38614" s="1954"/>
    </row>
    <row r="38616" spans="4:33" s="304" customFormat="1" ht="15.75" customHeight="1">
      <c r="D38616" s="305"/>
      <c r="AG38616" s="1954"/>
    </row>
    <row r="38618" spans="4:33" s="304" customFormat="1" ht="15.75" customHeight="1">
      <c r="D38618" s="305"/>
      <c r="AG38618" s="1954"/>
    </row>
    <row r="38620" spans="4:33" s="304" customFormat="1" ht="15.75" customHeight="1">
      <c r="D38620" s="305"/>
      <c r="AG38620" s="1954"/>
    </row>
    <row r="38622" spans="4:33" s="304" customFormat="1" ht="15.75" customHeight="1">
      <c r="D38622" s="305"/>
      <c r="AG38622" s="1954"/>
    </row>
    <row r="38624" spans="4:33" s="304" customFormat="1" ht="15.75" customHeight="1">
      <c r="D38624" s="305"/>
      <c r="AG38624" s="1954"/>
    </row>
    <row r="38626" spans="4:33" s="304" customFormat="1" ht="15.75" customHeight="1">
      <c r="D38626" s="305"/>
      <c r="AG38626" s="1954"/>
    </row>
    <row r="38628" spans="4:33" s="304" customFormat="1" ht="15.75" customHeight="1">
      <c r="D38628" s="305"/>
      <c r="AG38628" s="1954"/>
    </row>
    <row r="38630" spans="4:33" s="304" customFormat="1" ht="15.75" customHeight="1">
      <c r="D38630" s="305"/>
      <c r="AG38630" s="1954"/>
    </row>
    <row r="38632" spans="4:33" s="304" customFormat="1" ht="15.75" customHeight="1">
      <c r="D38632" s="305"/>
      <c r="AG38632" s="1954"/>
    </row>
    <row r="38634" spans="4:33" s="304" customFormat="1" ht="15.75" customHeight="1">
      <c r="D38634" s="305"/>
      <c r="AG38634" s="1954"/>
    </row>
    <row r="38636" spans="4:33" s="304" customFormat="1" ht="15.75" customHeight="1">
      <c r="D38636" s="305"/>
      <c r="AG38636" s="1954"/>
    </row>
    <row r="38638" spans="4:33" s="304" customFormat="1" ht="15.75" customHeight="1">
      <c r="D38638" s="305"/>
      <c r="AG38638" s="1954"/>
    </row>
    <row r="38640" spans="4:33" s="304" customFormat="1" ht="15.75" customHeight="1">
      <c r="D38640" s="305"/>
      <c r="AG38640" s="1954"/>
    </row>
    <row r="38642" spans="4:33" s="304" customFormat="1" ht="15.75" customHeight="1">
      <c r="D38642" s="305"/>
      <c r="AG38642" s="1954"/>
    </row>
    <row r="38644" spans="4:33" s="304" customFormat="1" ht="15.75" customHeight="1">
      <c r="D38644" s="305"/>
      <c r="AG38644" s="1954"/>
    </row>
    <row r="38646" spans="4:33" s="304" customFormat="1" ht="15.75" customHeight="1">
      <c r="D38646" s="305"/>
      <c r="AG38646" s="1954"/>
    </row>
    <row r="38648" spans="4:33" s="304" customFormat="1" ht="15.75" customHeight="1">
      <c r="D38648" s="305"/>
      <c r="AG38648" s="1954"/>
    </row>
    <row r="38650" spans="4:33" s="304" customFormat="1" ht="15.75" customHeight="1">
      <c r="D38650" s="305"/>
      <c r="AG38650" s="1954"/>
    </row>
    <row r="38652" spans="4:33" s="304" customFormat="1" ht="15.75" customHeight="1">
      <c r="D38652" s="305"/>
      <c r="AG38652" s="1954"/>
    </row>
    <row r="38654" spans="4:33" s="304" customFormat="1" ht="15.75" customHeight="1">
      <c r="D38654" s="305"/>
      <c r="AG38654" s="1954"/>
    </row>
    <row r="38656" spans="4:33" s="304" customFormat="1" ht="15.75" customHeight="1">
      <c r="D38656" s="305"/>
      <c r="AG38656" s="1954"/>
    </row>
    <row r="38658" spans="4:33" s="304" customFormat="1" ht="15.75" customHeight="1">
      <c r="D38658" s="305"/>
      <c r="AG38658" s="1954"/>
    </row>
    <row r="38660" spans="4:33" s="304" customFormat="1" ht="15.75" customHeight="1">
      <c r="D38660" s="305"/>
      <c r="AG38660" s="1954"/>
    </row>
    <row r="38662" spans="4:33" s="304" customFormat="1" ht="15.75" customHeight="1">
      <c r="D38662" s="305"/>
      <c r="AG38662" s="1954"/>
    </row>
    <row r="38664" spans="4:33" s="304" customFormat="1" ht="15.75" customHeight="1">
      <c r="D38664" s="305"/>
      <c r="AG38664" s="1954"/>
    </row>
    <row r="38666" spans="4:33" s="304" customFormat="1" ht="15.75" customHeight="1">
      <c r="D38666" s="305"/>
      <c r="AG38666" s="1954"/>
    </row>
    <row r="38668" spans="4:33" s="304" customFormat="1" ht="15.75" customHeight="1">
      <c r="D38668" s="305"/>
      <c r="AG38668" s="1954"/>
    </row>
    <row r="38670" spans="4:33" s="304" customFormat="1" ht="15.75" customHeight="1">
      <c r="D38670" s="305"/>
      <c r="AG38670" s="1954"/>
    </row>
    <row r="38672" spans="4:33" s="304" customFormat="1" ht="15.75" customHeight="1">
      <c r="D38672" s="305"/>
      <c r="AG38672" s="1954"/>
    </row>
    <row r="38674" spans="4:33" s="304" customFormat="1" ht="15.75" customHeight="1">
      <c r="D38674" s="305"/>
      <c r="AG38674" s="1954"/>
    </row>
    <row r="38676" spans="4:33" s="304" customFormat="1" ht="15.75" customHeight="1">
      <c r="D38676" s="305"/>
      <c r="AG38676" s="1954"/>
    </row>
    <row r="38678" spans="4:33" s="304" customFormat="1" ht="15.75" customHeight="1">
      <c r="D38678" s="305"/>
      <c r="AG38678" s="1954"/>
    </row>
    <row r="38680" spans="4:33" s="304" customFormat="1" ht="15.75" customHeight="1">
      <c r="D38680" s="305"/>
      <c r="AG38680" s="1954"/>
    </row>
    <row r="38682" spans="4:33" s="304" customFormat="1" ht="15.75" customHeight="1">
      <c r="D38682" s="305"/>
      <c r="AG38682" s="1954"/>
    </row>
    <row r="38684" spans="4:33" s="304" customFormat="1" ht="15.75" customHeight="1">
      <c r="D38684" s="305"/>
      <c r="AG38684" s="1954"/>
    </row>
    <row r="38686" spans="4:33" s="304" customFormat="1" ht="15.75" customHeight="1">
      <c r="D38686" s="305"/>
      <c r="AG38686" s="1954"/>
    </row>
    <row r="38688" spans="4:33" s="304" customFormat="1" ht="15.75" customHeight="1">
      <c r="D38688" s="305"/>
      <c r="AG38688" s="1954"/>
    </row>
    <row r="38690" spans="4:33" s="304" customFormat="1" ht="15.75" customHeight="1">
      <c r="D38690" s="305"/>
      <c r="AG38690" s="1954"/>
    </row>
    <row r="38692" spans="4:33" s="304" customFormat="1" ht="15.75" customHeight="1">
      <c r="D38692" s="305"/>
      <c r="AG38692" s="1954"/>
    </row>
    <row r="38694" spans="4:33" s="304" customFormat="1" ht="15.75" customHeight="1">
      <c r="D38694" s="305"/>
      <c r="AG38694" s="1954"/>
    </row>
    <row r="38696" spans="4:33" s="304" customFormat="1" ht="15.75" customHeight="1">
      <c r="D38696" s="305"/>
      <c r="AG38696" s="1954"/>
    </row>
    <row r="38698" spans="4:33" s="304" customFormat="1" ht="15.75" customHeight="1">
      <c r="D38698" s="305"/>
      <c r="AG38698" s="1954"/>
    </row>
    <row r="38700" spans="4:33" s="304" customFormat="1" ht="15.75" customHeight="1">
      <c r="D38700" s="305"/>
      <c r="AG38700" s="1954"/>
    </row>
    <row r="38702" spans="4:33" s="304" customFormat="1" ht="15.75" customHeight="1">
      <c r="D38702" s="305"/>
      <c r="AG38702" s="1954"/>
    </row>
    <row r="38704" spans="4:33" s="304" customFormat="1" ht="15.75" customHeight="1">
      <c r="D38704" s="305"/>
      <c r="AG38704" s="1954"/>
    </row>
    <row r="38706" spans="4:33" s="304" customFormat="1" ht="15.75" customHeight="1">
      <c r="D38706" s="305"/>
      <c r="AG38706" s="1954"/>
    </row>
    <row r="38708" spans="4:33" s="304" customFormat="1" ht="15.75" customHeight="1">
      <c r="D38708" s="305"/>
      <c r="AG38708" s="1954"/>
    </row>
    <row r="38710" spans="4:33" s="304" customFormat="1" ht="15.75" customHeight="1">
      <c r="D38710" s="305"/>
      <c r="AG38710" s="1954"/>
    </row>
    <row r="38712" spans="4:33" s="304" customFormat="1" ht="15.75" customHeight="1">
      <c r="D38712" s="305"/>
      <c r="AG38712" s="1954"/>
    </row>
    <row r="38714" spans="4:33" s="304" customFormat="1" ht="15.75" customHeight="1">
      <c r="D38714" s="305"/>
      <c r="AG38714" s="1954"/>
    </row>
    <row r="38716" spans="4:33" s="304" customFormat="1" ht="15.75" customHeight="1">
      <c r="D38716" s="305"/>
      <c r="AG38716" s="1954"/>
    </row>
    <row r="38718" spans="4:33" s="304" customFormat="1" ht="15.75" customHeight="1">
      <c r="D38718" s="305"/>
      <c r="AG38718" s="1954"/>
    </row>
    <row r="38720" spans="4:33" s="304" customFormat="1" ht="15.75" customHeight="1">
      <c r="D38720" s="305"/>
      <c r="AG38720" s="1954"/>
    </row>
    <row r="38722" spans="4:33" s="304" customFormat="1" ht="15.75" customHeight="1">
      <c r="D38722" s="305"/>
      <c r="AG38722" s="1954"/>
    </row>
    <row r="38724" spans="4:33" s="304" customFormat="1" ht="15.75" customHeight="1">
      <c r="D38724" s="305"/>
      <c r="AG38724" s="1954"/>
    </row>
    <row r="38726" spans="4:33" s="304" customFormat="1" ht="15.75" customHeight="1">
      <c r="D38726" s="305"/>
      <c r="AG38726" s="1954"/>
    </row>
    <row r="38728" spans="4:33" s="304" customFormat="1" ht="15.75" customHeight="1">
      <c r="D38728" s="305"/>
      <c r="AG38728" s="1954"/>
    </row>
    <row r="38730" spans="4:33" s="304" customFormat="1" ht="15.75" customHeight="1">
      <c r="D38730" s="305"/>
      <c r="AG38730" s="1954"/>
    </row>
    <row r="38732" spans="4:33" s="304" customFormat="1" ht="15.75" customHeight="1">
      <c r="D38732" s="305"/>
      <c r="AG38732" s="1954"/>
    </row>
    <row r="38734" spans="4:33" s="304" customFormat="1" ht="15.75" customHeight="1">
      <c r="D38734" s="305"/>
      <c r="AG38734" s="1954"/>
    </row>
    <row r="38736" spans="4:33" s="304" customFormat="1" ht="15.75" customHeight="1">
      <c r="D38736" s="305"/>
      <c r="AG38736" s="1954"/>
    </row>
    <row r="38738" spans="4:33" s="304" customFormat="1" ht="15.75" customHeight="1">
      <c r="D38738" s="305"/>
      <c r="AG38738" s="1954"/>
    </row>
    <row r="38740" spans="4:33" s="304" customFormat="1" ht="15.75" customHeight="1">
      <c r="D38740" s="305"/>
      <c r="AG38740" s="1954"/>
    </row>
    <row r="38742" spans="4:33" s="304" customFormat="1" ht="15.75" customHeight="1">
      <c r="D38742" s="305"/>
      <c r="AG38742" s="1954"/>
    </row>
    <row r="38744" spans="4:33" s="304" customFormat="1" ht="15.75" customHeight="1">
      <c r="D38744" s="305"/>
      <c r="AG38744" s="1954"/>
    </row>
    <row r="38746" spans="4:33" s="304" customFormat="1" ht="15.75" customHeight="1">
      <c r="D38746" s="305"/>
      <c r="AG38746" s="1954"/>
    </row>
    <row r="38748" spans="4:33" s="304" customFormat="1" ht="15.75" customHeight="1">
      <c r="D38748" s="305"/>
      <c r="AG38748" s="1954"/>
    </row>
    <row r="38750" spans="4:33" s="304" customFormat="1" ht="15.75" customHeight="1">
      <c r="D38750" s="305"/>
      <c r="AG38750" s="1954"/>
    </row>
    <row r="38752" spans="4:33" s="304" customFormat="1" ht="15.75" customHeight="1">
      <c r="D38752" s="305"/>
      <c r="AG38752" s="1954"/>
    </row>
    <row r="38754" spans="4:33" s="304" customFormat="1" ht="15.75" customHeight="1">
      <c r="D38754" s="305"/>
      <c r="AG38754" s="1954"/>
    </row>
    <row r="38756" spans="4:33" s="304" customFormat="1" ht="15.75" customHeight="1">
      <c r="D38756" s="305"/>
      <c r="AG38756" s="1954"/>
    </row>
    <row r="38758" spans="4:33" s="304" customFormat="1" ht="15.75" customHeight="1">
      <c r="D38758" s="305"/>
      <c r="AG38758" s="1954"/>
    </row>
    <row r="38760" spans="4:33" s="304" customFormat="1" ht="15.75" customHeight="1">
      <c r="D38760" s="305"/>
      <c r="AG38760" s="1954"/>
    </row>
    <row r="38762" spans="4:33" s="304" customFormat="1" ht="15.75" customHeight="1">
      <c r="D38762" s="305"/>
      <c r="AG38762" s="1954"/>
    </row>
    <row r="38764" spans="4:33" s="304" customFormat="1" ht="15.75" customHeight="1">
      <c r="D38764" s="305"/>
      <c r="AG38764" s="1954"/>
    </row>
    <row r="38766" spans="4:33" s="304" customFormat="1" ht="15.75" customHeight="1">
      <c r="D38766" s="305"/>
      <c r="AG38766" s="1954"/>
    </row>
    <row r="38768" spans="4:33" s="304" customFormat="1" ht="15.75" customHeight="1">
      <c r="D38768" s="305"/>
      <c r="AG38768" s="1954"/>
    </row>
    <row r="38770" spans="4:33" s="304" customFormat="1" ht="15.75" customHeight="1">
      <c r="D38770" s="305"/>
      <c r="AG38770" s="1954"/>
    </row>
    <row r="38772" spans="4:33" s="304" customFormat="1" ht="15.75" customHeight="1">
      <c r="D38772" s="305"/>
      <c r="AG38772" s="1954"/>
    </row>
    <row r="38774" spans="4:33" s="304" customFormat="1" ht="15.75" customHeight="1">
      <c r="D38774" s="305"/>
      <c r="AG38774" s="1954"/>
    </row>
    <row r="38776" spans="4:33" s="304" customFormat="1" ht="15.75" customHeight="1">
      <c r="D38776" s="305"/>
      <c r="AG38776" s="1954"/>
    </row>
    <row r="38778" spans="4:33" s="304" customFormat="1" ht="15.75" customHeight="1">
      <c r="D38778" s="305"/>
      <c r="AG38778" s="1954"/>
    </row>
    <row r="38780" spans="4:33" s="304" customFormat="1" ht="15.75" customHeight="1">
      <c r="D38780" s="305"/>
      <c r="AG38780" s="1954"/>
    </row>
    <row r="38782" spans="4:33" s="304" customFormat="1" ht="15.75" customHeight="1">
      <c r="D38782" s="305"/>
      <c r="AG38782" s="1954"/>
    </row>
    <row r="38784" spans="4:33" s="304" customFormat="1" ht="15.75" customHeight="1">
      <c r="D38784" s="305"/>
      <c r="AG38784" s="1954"/>
    </row>
    <row r="38786" spans="4:33" s="304" customFormat="1" ht="15.75" customHeight="1">
      <c r="D38786" s="305"/>
      <c r="AG38786" s="1954"/>
    </row>
    <row r="38788" spans="4:33" s="304" customFormat="1" ht="15.75" customHeight="1">
      <c r="D38788" s="305"/>
      <c r="AG38788" s="1954"/>
    </row>
    <row r="38790" spans="4:33" s="304" customFormat="1" ht="15.75" customHeight="1">
      <c r="D38790" s="305"/>
      <c r="AG38790" s="1954"/>
    </row>
    <row r="38792" spans="4:33" s="304" customFormat="1" ht="15.75" customHeight="1">
      <c r="D38792" s="305"/>
      <c r="AG38792" s="1954"/>
    </row>
    <row r="38794" spans="4:33" s="304" customFormat="1" ht="15.75" customHeight="1">
      <c r="D38794" s="305"/>
      <c r="AG38794" s="1954"/>
    </row>
    <row r="38796" spans="4:33" s="304" customFormat="1" ht="15.75" customHeight="1">
      <c r="D38796" s="305"/>
      <c r="AG38796" s="1954"/>
    </row>
    <row r="38798" spans="4:33" s="304" customFormat="1" ht="15.75" customHeight="1">
      <c r="D38798" s="305"/>
      <c r="AG38798" s="1954"/>
    </row>
    <row r="38800" spans="4:33" s="304" customFormat="1" ht="15.75" customHeight="1">
      <c r="D38800" s="305"/>
      <c r="AG38800" s="1954"/>
    </row>
    <row r="38802" spans="4:33" s="304" customFormat="1" ht="15.75" customHeight="1">
      <c r="D38802" s="305"/>
      <c r="AG38802" s="1954"/>
    </row>
    <row r="38804" spans="4:33" s="304" customFormat="1" ht="15.75" customHeight="1">
      <c r="D38804" s="305"/>
      <c r="AG38804" s="1954"/>
    </row>
    <row r="38806" spans="4:33" s="304" customFormat="1" ht="15.75" customHeight="1">
      <c r="D38806" s="305"/>
      <c r="AG38806" s="1954"/>
    </row>
    <row r="38808" spans="4:33" s="304" customFormat="1" ht="15.75" customHeight="1">
      <c r="D38808" s="305"/>
      <c r="AG38808" s="1954"/>
    </row>
    <row r="38810" spans="4:33" s="304" customFormat="1" ht="15.75" customHeight="1">
      <c r="D38810" s="305"/>
      <c r="AG38810" s="1954"/>
    </row>
    <row r="38812" spans="4:33" s="304" customFormat="1" ht="15.75" customHeight="1">
      <c r="D38812" s="305"/>
      <c r="AG38812" s="1954"/>
    </row>
    <row r="38814" spans="4:33" s="304" customFormat="1" ht="15.75" customHeight="1">
      <c r="D38814" s="305"/>
      <c r="AG38814" s="1954"/>
    </row>
    <row r="38816" spans="4:33" s="304" customFormat="1" ht="15.75" customHeight="1">
      <c r="D38816" s="305"/>
      <c r="AG38816" s="1954"/>
    </row>
    <row r="38818" spans="4:33" s="304" customFormat="1" ht="15.75" customHeight="1">
      <c r="D38818" s="305"/>
      <c r="AG38818" s="1954"/>
    </row>
    <row r="38820" spans="4:33" s="304" customFormat="1" ht="15.75" customHeight="1">
      <c r="D38820" s="305"/>
      <c r="AG38820" s="1954"/>
    </row>
    <row r="38822" spans="4:33" s="304" customFormat="1" ht="15.75" customHeight="1">
      <c r="D38822" s="305"/>
      <c r="AG38822" s="1954"/>
    </row>
    <row r="38824" spans="4:33" s="304" customFormat="1" ht="15.75" customHeight="1">
      <c r="D38824" s="305"/>
      <c r="AG38824" s="1954"/>
    </row>
    <row r="38826" spans="4:33" s="304" customFormat="1" ht="15.75" customHeight="1">
      <c r="D38826" s="305"/>
      <c r="AG38826" s="1954"/>
    </row>
    <row r="38828" spans="4:33" s="304" customFormat="1" ht="15.75" customHeight="1">
      <c r="D38828" s="305"/>
      <c r="AG38828" s="1954"/>
    </row>
    <row r="38830" spans="4:33" s="304" customFormat="1" ht="15.75" customHeight="1">
      <c r="D38830" s="305"/>
      <c r="AG38830" s="1954"/>
    </row>
    <row r="38832" spans="4:33" s="304" customFormat="1" ht="15.75" customHeight="1">
      <c r="D38832" s="305"/>
      <c r="AG38832" s="1954"/>
    </row>
    <row r="38834" spans="4:33" s="304" customFormat="1" ht="15.75" customHeight="1">
      <c r="D38834" s="305"/>
      <c r="AG38834" s="1954"/>
    </row>
    <row r="38836" spans="4:33" s="304" customFormat="1" ht="15.75" customHeight="1">
      <c r="D38836" s="305"/>
      <c r="AG38836" s="1954"/>
    </row>
    <row r="38838" spans="4:33" s="304" customFormat="1" ht="15.75" customHeight="1">
      <c r="D38838" s="305"/>
      <c r="AG38838" s="1954"/>
    </row>
    <row r="38840" spans="4:33" s="304" customFormat="1" ht="15.75" customHeight="1">
      <c r="D38840" s="305"/>
      <c r="AG38840" s="1954"/>
    </row>
    <row r="38842" spans="4:33" s="304" customFormat="1" ht="15.75" customHeight="1">
      <c r="D38842" s="305"/>
      <c r="AG38842" s="1954"/>
    </row>
    <row r="38844" spans="4:33" s="304" customFormat="1" ht="15.75" customHeight="1">
      <c r="D38844" s="305"/>
      <c r="AG38844" s="1954"/>
    </row>
    <row r="38846" spans="4:33" s="304" customFormat="1" ht="15.75" customHeight="1">
      <c r="D38846" s="305"/>
      <c r="AG38846" s="1954"/>
    </row>
    <row r="38848" spans="4:33" s="304" customFormat="1" ht="15.75" customHeight="1">
      <c r="D38848" s="305"/>
      <c r="AG38848" s="1954"/>
    </row>
    <row r="38850" spans="4:33" s="304" customFormat="1" ht="15.75" customHeight="1">
      <c r="D38850" s="305"/>
      <c r="AG38850" s="1954"/>
    </row>
    <row r="38852" spans="4:33" s="304" customFormat="1" ht="15.75" customHeight="1">
      <c r="D38852" s="305"/>
      <c r="AG38852" s="1954"/>
    </row>
    <row r="38854" spans="4:33" s="304" customFormat="1" ht="15.75" customHeight="1">
      <c r="D38854" s="305"/>
      <c r="AG38854" s="1954"/>
    </row>
    <row r="38856" spans="4:33" s="304" customFormat="1" ht="15.75" customHeight="1">
      <c r="D38856" s="305"/>
      <c r="AG38856" s="1954"/>
    </row>
    <row r="38858" spans="4:33" s="304" customFormat="1" ht="15.75" customHeight="1">
      <c r="D38858" s="305"/>
      <c r="AG38858" s="1954"/>
    </row>
    <row r="38860" spans="4:33" s="304" customFormat="1" ht="15.75" customHeight="1">
      <c r="D38860" s="305"/>
      <c r="AG38860" s="1954"/>
    </row>
    <row r="38862" spans="4:33" s="304" customFormat="1" ht="15.75" customHeight="1">
      <c r="D38862" s="305"/>
      <c r="AG38862" s="1954"/>
    </row>
    <row r="38864" spans="4:33" s="304" customFormat="1" ht="15.75" customHeight="1">
      <c r="D38864" s="305"/>
      <c r="AG38864" s="1954"/>
    </row>
    <row r="38866" spans="4:33" s="304" customFormat="1" ht="15.75" customHeight="1">
      <c r="D38866" s="305"/>
      <c r="AG38866" s="1954"/>
    </row>
    <row r="38868" spans="4:33" s="304" customFormat="1" ht="15.75" customHeight="1">
      <c r="D38868" s="305"/>
      <c r="AG38868" s="1954"/>
    </row>
    <row r="38870" spans="4:33" s="304" customFormat="1" ht="15.75" customHeight="1">
      <c r="D38870" s="305"/>
      <c r="AG38870" s="1954"/>
    </row>
    <row r="38872" spans="4:33" s="304" customFormat="1" ht="15.75" customHeight="1">
      <c r="D38872" s="305"/>
      <c r="AG38872" s="1954"/>
    </row>
    <row r="38874" spans="4:33" s="304" customFormat="1" ht="15.75" customHeight="1">
      <c r="D38874" s="305"/>
      <c r="AG38874" s="1954"/>
    </row>
    <row r="38876" spans="4:33" s="304" customFormat="1" ht="15.75" customHeight="1">
      <c r="D38876" s="305"/>
      <c r="AG38876" s="1954"/>
    </row>
    <row r="38878" spans="4:33" s="304" customFormat="1" ht="15.75" customHeight="1">
      <c r="D38878" s="305"/>
      <c r="AG38878" s="1954"/>
    </row>
    <row r="38880" spans="4:33" s="304" customFormat="1" ht="15.75" customHeight="1">
      <c r="D38880" s="305"/>
      <c r="AG38880" s="1954"/>
    </row>
    <row r="38882" spans="4:33" s="304" customFormat="1" ht="15.75" customHeight="1">
      <c r="D38882" s="305"/>
      <c r="AG38882" s="1954"/>
    </row>
    <row r="38884" spans="4:33" s="304" customFormat="1" ht="15.75" customHeight="1">
      <c r="D38884" s="305"/>
      <c r="AG38884" s="1954"/>
    </row>
    <row r="38886" spans="4:33" s="304" customFormat="1" ht="15.75" customHeight="1">
      <c r="D38886" s="305"/>
      <c r="AG38886" s="1954"/>
    </row>
    <row r="38888" spans="4:33" s="304" customFormat="1" ht="15.75" customHeight="1">
      <c r="D38888" s="305"/>
      <c r="AG38888" s="1954"/>
    </row>
    <row r="38890" spans="4:33" s="304" customFormat="1" ht="15.75" customHeight="1">
      <c r="D38890" s="305"/>
      <c r="AG38890" s="1954"/>
    </row>
    <row r="38892" spans="4:33" s="304" customFormat="1" ht="15.75" customHeight="1">
      <c r="D38892" s="305"/>
      <c r="AG38892" s="1954"/>
    </row>
    <row r="38894" spans="4:33" s="304" customFormat="1" ht="15.75" customHeight="1">
      <c r="D38894" s="305"/>
      <c r="AG38894" s="1954"/>
    </row>
    <row r="38896" spans="4:33" s="304" customFormat="1" ht="15.75" customHeight="1">
      <c r="D38896" s="305"/>
      <c r="AG38896" s="1954"/>
    </row>
    <row r="38898" spans="4:33" s="304" customFormat="1" ht="15.75" customHeight="1">
      <c r="D38898" s="305"/>
      <c r="AG38898" s="1954"/>
    </row>
    <row r="38900" spans="4:33" s="304" customFormat="1" ht="15.75" customHeight="1">
      <c r="D38900" s="305"/>
      <c r="AG38900" s="1954"/>
    </row>
    <row r="38902" spans="4:33" s="304" customFormat="1" ht="15.75" customHeight="1">
      <c r="D38902" s="305"/>
      <c r="AG38902" s="1954"/>
    </row>
    <row r="38904" spans="4:33" s="304" customFormat="1" ht="15.75" customHeight="1">
      <c r="D38904" s="305"/>
      <c r="AG38904" s="1954"/>
    </row>
    <row r="38906" spans="4:33" s="304" customFormat="1" ht="15.75" customHeight="1">
      <c r="D38906" s="305"/>
      <c r="AG38906" s="1954"/>
    </row>
    <row r="38908" spans="4:33" s="304" customFormat="1" ht="15.75" customHeight="1">
      <c r="D38908" s="305"/>
      <c r="AG38908" s="1954"/>
    </row>
    <row r="38910" spans="4:33" s="304" customFormat="1" ht="15.75" customHeight="1">
      <c r="D38910" s="305"/>
      <c r="AG38910" s="1954"/>
    </row>
    <row r="38912" spans="4:33" s="304" customFormat="1" ht="15.75" customHeight="1">
      <c r="D38912" s="305"/>
      <c r="AG38912" s="1954"/>
    </row>
    <row r="38914" spans="4:33" s="304" customFormat="1" ht="15.75" customHeight="1">
      <c r="D38914" s="305"/>
      <c r="AG38914" s="1954"/>
    </row>
    <row r="38916" spans="4:33" s="304" customFormat="1" ht="15.75" customHeight="1">
      <c r="D38916" s="305"/>
      <c r="AG38916" s="1954"/>
    </row>
    <row r="38918" spans="4:33" s="304" customFormat="1" ht="15.75" customHeight="1">
      <c r="D38918" s="305"/>
      <c r="AG38918" s="1954"/>
    </row>
    <row r="38920" spans="4:33" s="304" customFormat="1" ht="15.75" customHeight="1">
      <c r="D38920" s="305"/>
      <c r="AG38920" s="1954"/>
    </row>
    <row r="38922" spans="4:33" s="304" customFormat="1" ht="15.75" customHeight="1">
      <c r="D38922" s="305"/>
      <c r="AG38922" s="1954"/>
    </row>
    <row r="38924" spans="4:33" s="304" customFormat="1" ht="15.75" customHeight="1">
      <c r="D38924" s="305"/>
      <c r="AG38924" s="1954"/>
    </row>
    <row r="38926" spans="4:33" s="304" customFormat="1" ht="15.75" customHeight="1">
      <c r="D38926" s="305"/>
      <c r="AG38926" s="1954"/>
    </row>
    <row r="38928" spans="4:33" s="304" customFormat="1" ht="15.75" customHeight="1">
      <c r="D38928" s="305"/>
      <c r="AG38928" s="1954"/>
    </row>
    <row r="38930" spans="4:33" s="304" customFormat="1" ht="15.75" customHeight="1">
      <c r="D38930" s="305"/>
      <c r="AG38930" s="1954"/>
    </row>
    <row r="38932" spans="4:33" s="304" customFormat="1" ht="15.75" customHeight="1">
      <c r="D38932" s="305"/>
      <c r="AG38932" s="1954"/>
    </row>
    <row r="38934" spans="4:33" s="304" customFormat="1" ht="15.75" customHeight="1">
      <c r="D38934" s="305"/>
      <c r="AG38934" s="1954"/>
    </row>
    <row r="38936" spans="4:33" s="304" customFormat="1" ht="15.75" customHeight="1">
      <c r="D38936" s="305"/>
      <c r="AG38936" s="1954"/>
    </row>
    <row r="38938" spans="4:33" s="304" customFormat="1" ht="15.75" customHeight="1">
      <c r="D38938" s="305"/>
      <c r="AG38938" s="1954"/>
    </row>
    <row r="38940" spans="4:33" s="304" customFormat="1" ht="15.75" customHeight="1">
      <c r="D38940" s="305"/>
      <c r="AG38940" s="1954"/>
    </row>
    <row r="38942" spans="4:33" s="304" customFormat="1" ht="15.75" customHeight="1">
      <c r="D38942" s="305"/>
      <c r="AG38942" s="1954"/>
    </row>
    <row r="38944" spans="4:33" s="304" customFormat="1" ht="15.75" customHeight="1">
      <c r="D38944" s="305"/>
      <c r="AG38944" s="1954"/>
    </row>
    <row r="38946" spans="4:33" s="304" customFormat="1" ht="15.75" customHeight="1">
      <c r="D38946" s="305"/>
      <c r="AG38946" s="1954"/>
    </row>
    <row r="38948" spans="4:33" s="304" customFormat="1" ht="15.75" customHeight="1">
      <c r="D38948" s="305"/>
      <c r="AG38948" s="1954"/>
    </row>
    <row r="38950" spans="4:33" s="304" customFormat="1" ht="15.75" customHeight="1">
      <c r="D38950" s="305"/>
      <c r="AG38950" s="1954"/>
    </row>
    <row r="38952" spans="4:33" s="304" customFormat="1" ht="15.75" customHeight="1">
      <c r="D38952" s="305"/>
      <c r="AG38952" s="1954"/>
    </row>
    <row r="38954" spans="4:33" s="304" customFormat="1" ht="15.75" customHeight="1">
      <c r="D38954" s="305"/>
      <c r="AG38954" s="1954"/>
    </row>
    <row r="38956" spans="4:33" s="304" customFormat="1" ht="15.75" customHeight="1">
      <c r="D38956" s="305"/>
      <c r="AG38956" s="1954"/>
    </row>
    <row r="38958" spans="4:33" s="304" customFormat="1" ht="15.75" customHeight="1">
      <c r="D38958" s="305"/>
      <c r="AG38958" s="1954"/>
    </row>
    <row r="38960" spans="4:33" s="304" customFormat="1" ht="15.75" customHeight="1">
      <c r="D38960" s="305"/>
      <c r="AG38960" s="1954"/>
    </row>
    <row r="38962" spans="4:33" s="304" customFormat="1" ht="15.75" customHeight="1">
      <c r="D38962" s="305"/>
      <c r="AG38962" s="1954"/>
    </row>
    <row r="38964" spans="4:33" s="304" customFormat="1" ht="15.75" customHeight="1">
      <c r="D38964" s="305"/>
      <c r="AG38964" s="1954"/>
    </row>
    <row r="38966" spans="4:33" s="304" customFormat="1" ht="15.75" customHeight="1">
      <c r="D38966" s="305"/>
      <c r="AG38966" s="1954"/>
    </row>
    <row r="38968" spans="4:33" s="304" customFormat="1" ht="15.75" customHeight="1">
      <c r="D38968" s="305"/>
      <c r="AG38968" s="1954"/>
    </row>
    <row r="38970" spans="4:33" s="304" customFormat="1" ht="15.75" customHeight="1">
      <c r="D38970" s="305"/>
      <c r="AG38970" s="1954"/>
    </row>
    <row r="38972" spans="4:33" s="304" customFormat="1" ht="15.75" customHeight="1">
      <c r="D38972" s="305"/>
      <c r="AG38972" s="1954"/>
    </row>
    <row r="38974" spans="4:33" s="304" customFormat="1" ht="15.75" customHeight="1">
      <c r="D38974" s="305"/>
      <c r="AG38974" s="1954"/>
    </row>
    <row r="38976" spans="4:33" s="304" customFormat="1" ht="15.75" customHeight="1">
      <c r="D38976" s="305"/>
      <c r="AG38976" s="1954"/>
    </row>
    <row r="38978" spans="4:33" s="304" customFormat="1" ht="15.75" customHeight="1">
      <c r="D38978" s="305"/>
      <c r="AG38978" s="1954"/>
    </row>
    <row r="38980" spans="4:33" s="304" customFormat="1" ht="15.75" customHeight="1">
      <c r="D38980" s="305"/>
      <c r="AG38980" s="1954"/>
    </row>
    <row r="38982" spans="4:33" s="304" customFormat="1" ht="15.75" customHeight="1">
      <c r="D38982" s="305"/>
      <c r="AG38982" s="1954"/>
    </row>
    <row r="38984" spans="4:33" s="304" customFormat="1" ht="15.75" customHeight="1">
      <c r="D38984" s="305"/>
      <c r="AG38984" s="1954"/>
    </row>
    <row r="38986" spans="4:33" s="304" customFormat="1" ht="15.75" customHeight="1">
      <c r="D38986" s="305"/>
      <c r="AG38986" s="1954"/>
    </row>
    <row r="38988" spans="4:33" s="304" customFormat="1" ht="15.75" customHeight="1">
      <c r="D38988" s="305"/>
      <c r="AG38988" s="1954"/>
    </row>
    <row r="38990" spans="4:33" s="304" customFormat="1" ht="15.75" customHeight="1">
      <c r="D38990" s="305"/>
      <c r="AG38990" s="1954"/>
    </row>
    <row r="38992" spans="4:33" s="304" customFormat="1" ht="15.75" customHeight="1">
      <c r="D38992" s="305"/>
      <c r="AG38992" s="1954"/>
    </row>
    <row r="38994" spans="4:33" s="304" customFormat="1" ht="15.75" customHeight="1">
      <c r="D38994" s="305"/>
      <c r="AG38994" s="1954"/>
    </row>
    <row r="38996" spans="4:33" s="304" customFormat="1" ht="15.75" customHeight="1">
      <c r="D38996" s="305"/>
      <c r="AG38996" s="1954"/>
    </row>
    <row r="38998" spans="4:33" s="304" customFormat="1" ht="15.75" customHeight="1">
      <c r="D38998" s="305"/>
      <c r="AG38998" s="1954"/>
    </row>
    <row r="39000" spans="4:33" s="304" customFormat="1" ht="15.75" customHeight="1">
      <c r="D39000" s="305"/>
      <c r="AG39000" s="1954"/>
    </row>
    <row r="39002" spans="4:33" s="304" customFormat="1" ht="15.75" customHeight="1">
      <c r="D39002" s="305"/>
      <c r="AG39002" s="1954"/>
    </row>
    <row r="39004" spans="4:33" s="304" customFormat="1" ht="15.75" customHeight="1">
      <c r="D39004" s="305"/>
      <c r="AG39004" s="1954"/>
    </row>
    <row r="39006" spans="4:33" s="304" customFormat="1" ht="15.75" customHeight="1">
      <c r="D39006" s="305"/>
      <c r="AG39006" s="1954"/>
    </row>
    <row r="39008" spans="4:33" s="304" customFormat="1" ht="15.75" customHeight="1">
      <c r="D39008" s="305"/>
      <c r="AG39008" s="1954"/>
    </row>
    <row r="39010" spans="4:33" s="304" customFormat="1" ht="15.75" customHeight="1">
      <c r="D39010" s="305"/>
      <c r="AG39010" s="1954"/>
    </row>
    <row r="39012" spans="4:33" s="304" customFormat="1" ht="15.75" customHeight="1">
      <c r="D39012" s="305"/>
      <c r="AG39012" s="1954"/>
    </row>
    <row r="39014" spans="4:33" s="304" customFormat="1" ht="15.75" customHeight="1">
      <c r="D39014" s="305"/>
      <c r="AG39014" s="1954"/>
    </row>
    <row r="39016" spans="4:33" s="304" customFormat="1" ht="15.75" customHeight="1">
      <c r="D39016" s="305"/>
      <c r="AG39016" s="1954"/>
    </row>
    <row r="39018" spans="4:33" s="304" customFormat="1" ht="15.75" customHeight="1">
      <c r="D39018" s="305"/>
      <c r="AG39018" s="1954"/>
    </row>
    <row r="39020" spans="4:33" s="304" customFormat="1" ht="15.75" customHeight="1">
      <c r="D39020" s="305"/>
      <c r="AG39020" s="1954"/>
    </row>
    <row r="39022" spans="4:33" s="304" customFormat="1" ht="15.75" customHeight="1">
      <c r="D39022" s="305"/>
      <c r="AG39022" s="1954"/>
    </row>
    <row r="39024" spans="4:33" s="304" customFormat="1" ht="15.75" customHeight="1">
      <c r="D39024" s="305"/>
      <c r="AG39024" s="1954"/>
    </row>
    <row r="39026" spans="4:33" s="304" customFormat="1" ht="15.75" customHeight="1">
      <c r="D39026" s="305"/>
      <c r="AG39026" s="1954"/>
    </row>
    <row r="39028" spans="4:33" s="304" customFormat="1" ht="15.75" customHeight="1">
      <c r="D39028" s="305"/>
      <c r="AG39028" s="1954"/>
    </row>
    <row r="39030" spans="4:33" s="304" customFormat="1" ht="15.75" customHeight="1">
      <c r="D39030" s="305"/>
      <c r="AG39030" s="1954"/>
    </row>
    <row r="39032" spans="4:33" s="304" customFormat="1" ht="15.75" customHeight="1">
      <c r="D39032" s="305"/>
      <c r="AG39032" s="1954"/>
    </row>
    <row r="39034" spans="4:33" s="304" customFormat="1" ht="15.75" customHeight="1">
      <c r="D39034" s="305"/>
      <c r="AG39034" s="1954"/>
    </row>
    <row r="39036" spans="4:33" s="304" customFormat="1" ht="15.75" customHeight="1">
      <c r="D39036" s="305"/>
      <c r="AG39036" s="1954"/>
    </row>
    <row r="39038" spans="4:33" s="304" customFormat="1" ht="15.75" customHeight="1">
      <c r="D39038" s="305"/>
      <c r="AG39038" s="1954"/>
    </row>
    <row r="39040" spans="4:33" s="304" customFormat="1" ht="15.75" customHeight="1">
      <c r="D39040" s="305"/>
      <c r="AG39040" s="1954"/>
    </row>
    <row r="39042" spans="4:33" s="304" customFormat="1" ht="15.75" customHeight="1">
      <c r="D39042" s="305"/>
      <c r="AG39042" s="1954"/>
    </row>
    <row r="39044" spans="4:33" s="304" customFormat="1" ht="15.75" customHeight="1">
      <c r="D39044" s="305"/>
      <c r="AG39044" s="1954"/>
    </row>
    <row r="39046" spans="4:33" s="304" customFormat="1" ht="15.75" customHeight="1">
      <c r="D39046" s="305"/>
      <c r="AG39046" s="1954"/>
    </row>
    <row r="39048" spans="4:33" s="304" customFormat="1" ht="15.75" customHeight="1">
      <c r="D39048" s="305"/>
      <c r="AG39048" s="1954"/>
    </row>
    <row r="39050" spans="4:33" s="304" customFormat="1" ht="15.75" customHeight="1">
      <c r="D39050" s="305"/>
      <c r="AG39050" s="1954"/>
    </row>
    <row r="39052" spans="4:33" s="304" customFormat="1" ht="15.75" customHeight="1">
      <c r="D39052" s="305"/>
      <c r="AG39052" s="1954"/>
    </row>
    <row r="39054" spans="4:33" s="304" customFormat="1" ht="15.75" customHeight="1">
      <c r="D39054" s="305"/>
      <c r="AG39054" s="1954"/>
    </row>
    <row r="39056" spans="4:33" s="304" customFormat="1" ht="15.75" customHeight="1">
      <c r="D39056" s="305"/>
      <c r="AG39056" s="1954"/>
    </row>
    <row r="39058" spans="4:33" s="304" customFormat="1" ht="15.75" customHeight="1">
      <c r="D39058" s="305"/>
      <c r="AG39058" s="1954"/>
    </row>
    <row r="39060" spans="4:33" s="304" customFormat="1" ht="15.75" customHeight="1">
      <c r="D39060" s="305"/>
      <c r="AG39060" s="1954"/>
    </row>
    <row r="39062" spans="4:33" s="304" customFormat="1" ht="15.75" customHeight="1">
      <c r="D39062" s="305"/>
      <c r="AG39062" s="1954"/>
    </row>
    <row r="39064" spans="4:33" s="304" customFormat="1" ht="15.75" customHeight="1">
      <c r="D39064" s="305"/>
      <c r="AG39064" s="1954"/>
    </row>
    <row r="39066" spans="4:33" s="304" customFormat="1" ht="15.75" customHeight="1">
      <c r="D39066" s="305"/>
      <c r="AG39066" s="1954"/>
    </row>
    <row r="39068" spans="4:33" s="304" customFormat="1" ht="15.75" customHeight="1">
      <c r="D39068" s="305"/>
      <c r="AG39068" s="1954"/>
    </row>
    <row r="39070" spans="4:33" s="304" customFormat="1" ht="15.75" customHeight="1">
      <c r="D39070" s="305"/>
      <c r="AG39070" s="1954"/>
    </row>
    <row r="39072" spans="4:33" s="304" customFormat="1" ht="15.75" customHeight="1">
      <c r="D39072" s="305"/>
      <c r="AG39072" s="1954"/>
    </row>
    <row r="39074" spans="4:33" s="304" customFormat="1" ht="15.75" customHeight="1">
      <c r="D39074" s="305"/>
      <c r="AG39074" s="1954"/>
    </row>
    <row r="39076" spans="4:33" s="304" customFormat="1" ht="15.75" customHeight="1">
      <c r="D39076" s="305"/>
      <c r="AG39076" s="1954"/>
    </row>
    <row r="39078" spans="4:33" s="304" customFormat="1" ht="15.75" customHeight="1">
      <c r="D39078" s="305"/>
      <c r="AG39078" s="1954"/>
    </row>
    <row r="39080" spans="4:33" s="304" customFormat="1" ht="15.75" customHeight="1">
      <c r="D39080" s="305"/>
      <c r="AG39080" s="1954"/>
    </row>
    <row r="39082" spans="4:33" s="304" customFormat="1" ht="15.75" customHeight="1">
      <c r="D39082" s="305"/>
      <c r="AG39082" s="1954"/>
    </row>
    <row r="39084" spans="4:33" s="304" customFormat="1" ht="15.75" customHeight="1">
      <c r="D39084" s="305"/>
      <c r="AG39084" s="1954"/>
    </row>
    <row r="39086" spans="4:33" s="304" customFormat="1" ht="15.75" customHeight="1">
      <c r="D39086" s="305"/>
      <c r="AG39086" s="1954"/>
    </row>
    <row r="39088" spans="4:33" s="304" customFormat="1" ht="15.75" customHeight="1">
      <c r="D39088" s="305"/>
      <c r="AG39088" s="1954"/>
    </row>
    <row r="39090" spans="4:33" s="304" customFormat="1" ht="15.75" customHeight="1">
      <c r="D39090" s="305"/>
      <c r="AG39090" s="1954"/>
    </row>
    <row r="39092" spans="4:33" s="304" customFormat="1" ht="15.75" customHeight="1">
      <c r="D39092" s="305"/>
      <c r="AG39092" s="1954"/>
    </row>
    <row r="39094" spans="4:33" s="304" customFormat="1" ht="15.75" customHeight="1">
      <c r="D39094" s="305"/>
      <c r="AG39094" s="1954"/>
    </row>
    <row r="39096" spans="4:33" s="304" customFormat="1" ht="15.75" customHeight="1">
      <c r="D39096" s="305"/>
      <c r="AG39096" s="1954"/>
    </row>
    <row r="39098" spans="4:33" s="304" customFormat="1" ht="15.75" customHeight="1">
      <c r="D39098" s="305"/>
      <c r="AG39098" s="1954"/>
    </row>
    <row r="39100" spans="4:33" s="304" customFormat="1" ht="15.75" customHeight="1">
      <c r="D39100" s="305"/>
      <c r="AG39100" s="1954"/>
    </row>
    <row r="39102" spans="4:33" s="304" customFormat="1" ht="15.75" customHeight="1">
      <c r="D39102" s="305"/>
      <c r="AG39102" s="1954"/>
    </row>
    <row r="39104" spans="4:33" s="304" customFormat="1" ht="15.75" customHeight="1">
      <c r="D39104" s="305"/>
      <c r="AG39104" s="1954"/>
    </row>
    <row r="39106" spans="4:33" s="304" customFormat="1" ht="15.75" customHeight="1">
      <c r="D39106" s="305"/>
      <c r="AG39106" s="1954"/>
    </row>
    <row r="39108" spans="4:33" s="304" customFormat="1" ht="15.75" customHeight="1">
      <c r="D39108" s="305"/>
      <c r="AG39108" s="1954"/>
    </row>
    <row r="39110" spans="4:33" s="304" customFormat="1" ht="15.75" customHeight="1">
      <c r="D39110" s="305"/>
      <c r="AG39110" s="1954"/>
    </row>
    <row r="39112" spans="4:33" s="304" customFormat="1" ht="15.75" customHeight="1">
      <c r="D39112" s="305"/>
      <c r="AG39112" s="1954"/>
    </row>
    <row r="39114" spans="4:33" s="304" customFormat="1" ht="15.75" customHeight="1">
      <c r="D39114" s="305"/>
      <c r="AG39114" s="1954"/>
    </row>
    <row r="39116" spans="4:33" s="304" customFormat="1" ht="15.75" customHeight="1">
      <c r="D39116" s="305"/>
      <c r="AG39116" s="1954"/>
    </row>
    <row r="39118" spans="4:33" s="304" customFormat="1" ht="15.75" customHeight="1">
      <c r="D39118" s="305"/>
      <c r="AG39118" s="1954"/>
    </row>
    <row r="39120" spans="4:33" s="304" customFormat="1" ht="15.75" customHeight="1">
      <c r="D39120" s="305"/>
      <c r="AG39120" s="1954"/>
    </row>
    <row r="39122" spans="4:33" s="304" customFormat="1" ht="15.75" customHeight="1">
      <c r="D39122" s="305"/>
      <c r="AG39122" s="1954"/>
    </row>
    <row r="39124" spans="4:33" s="304" customFormat="1" ht="15.75" customHeight="1">
      <c r="D39124" s="305"/>
      <c r="AG39124" s="1954"/>
    </row>
    <row r="39126" spans="4:33" s="304" customFormat="1" ht="15.75" customHeight="1">
      <c r="D39126" s="305"/>
      <c r="AG39126" s="1954"/>
    </row>
    <row r="39128" spans="4:33" s="304" customFormat="1" ht="15.75" customHeight="1">
      <c r="D39128" s="305"/>
      <c r="AG39128" s="1954"/>
    </row>
    <row r="39130" spans="4:33" s="304" customFormat="1" ht="15.75" customHeight="1">
      <c r="D39130" s="305"/>
      <c r="AG39130" s="1954"/>
    </row>
    <row r="39132" spans="4:33" s="304" customFormat="1" ht="15.75" customHeight="1">
      <c r="D39132" s="305"/>
      <c r="AG39132" s="1954"/>
    </row>
    <row r="39134" spans="4:33" s="304" customFormat="1" ht="15.75" customHeight="1">
      <c r="D39134" s="305"/>
      <c r="AG39134" s="1954"/>
    </row>
    <row r="39136" spans="4:33" s="304" customFormat="1" ht="15.75" customHeight="1">
      <c r="D39136" s="305"/>
      <c r="AG39136" s="1954"/>
    </row>
    <row r="39138" spans="4:33" s="304" customFormat="1" ht="15.75" customHeight="1">
      <c r="D39138" s="305"/>
      <c r="AG39138" s="1954"/>
    </row>
    <row r="39140" spans="4:33" s="304" customFormat="1" ht="15.75" customHeight="1">
      <c r="D39140" s="305"/>
      <c r="AG39140" s="1954"/>
    </row>
    <row r="39142" spans="4:33" s="304" customFormat="1" ht="15.75" customHeight="1">
      <c r="D39142" s="305"/>
      <c r="AG39142" s="1954"/>
    </row>
    <row r="39144" spans="4:33" s="304" customFormat="1" ht="15.75" customHeight="1">
      <c r="D39144" s="305"/>
      <c r="AG39144" s="1954"/>
    </row>
    <row r="39146" spans="4:33" s="304" customFormat="1" ht="15.75" customHeight="1">
      <c r="D39146" s="305"/>
      <c r="AG39146" s="1954"/>
    </row>
    <row r="39148" spans="4:33" s="304" customFormat="1" ht="15.75" customHeight="1">
      <c r="D39148" s="305"/>
      <c r="AG39148" s="1954"/>
    </row>
    <row r="39150" spans="4:33" s="304" customFormat="1" ht="15.75" customHeight="1">
      <c r="D39150" s="305"/>
      <c r="AG39150" s="1954"/>
    </row>
    <row r="39152" spans="4:33" s="304" customFormat="1" ht="15.75" customHeight="1">
      <c r="D39152" s="305"/>
      <c r="AG39152" s="1954"/>
    </row>
    <row r="39154" spans="4:33" s="304" customFormat="1" ht="15.75" customHeight="1">
      <c r="D39154" s="305"/>
      <c r="AG39154" s="1954"/>
    </row>
    <row r="39156" spans="4:33" s="304" customFormat="1" ht="15.75" customHeight="1">
      <c r="D39156" s="305"/>
      <c r="AG39156" s="1954"/>
    </row>
    <row r="39158" spans="4:33" s="304" customFormat="1" ht="15.75" customHeight="1">
      <c r="D39158" s="305"/>
      <c r="AG39158" s="1954"/>
    </row>
    <row r="39160" spans="4:33" s="304" customFormat="1" ht="15.75" customHeight="1">
      <c r="D39160" s="305"/>
      <c r="AG39160" s="1954"/>
    </row>
    <row r="39162" spans="4:33" s="304" customFormat="1" ht="15.75" customHeight="1">
      <c r="D39162" s="305"/>
      <c r="AG39162" s="1954"/>
    </row>
    <row r="39164" spans="4:33" s="304" customFormat="1" ht="15.75" customHeight="1">
      <c r="D39164" s="305"/>
      <c r="AG39164" s="1954"/>
    </row>
    <row r="39166" spans="4:33" s="304" customFormat="1" ht="15.75" customHeight="1">
      <c r="D39166" s="305"/>
      <c r="AG39166" s="1954"/>
    </row>
    <row r="39168" spans="4:33" s="304" customFormat="1" ht="15.75" customHeight="1">
      <c r="D39168" s="305"/>
      <c r="AG39168" s="1954"/>
    </row>
    <row r="39170" spans="4:33" s="304" customFormat="1" ht="15.75" customHeight="1">
      <c r="D39170" s="305"/>
      <c r="AG39170" s="1954"/>
    </row>
    <row r="39172" spans="4:33" s="304" customFormat="1" ht="15.75" customHeight="1">
      <c r="D39172" s="305"/>
      <c r="AG39172" s="1954"/>
    </row>
    <row r="39174" spans="4:33" s="304" customFormat="1" ht="15.75" customHeight="1">
      <c r="D39174" s="305"/>
      <c r="AG39174" s="1954"/>
    </row>
    <row r="39176" spans="4:33" s="304" customFormat="1" ht="15.75" customHeight="1">
      <c r="D39176" s="305"/>
      <c r="AG39176" s="1954"/>
    </row>
    <row r="39178" spans="4:33" s="304" customFormat="1" ht="15.75" customHeight="1">
      <c r="D39178" s="305"/>
      <c r="AG39178" s="1954"/>
    </row>
    <row r="39180" spans="4:33" s="304" customFormat="1" ht="15.75" customHeight="1">
      <c r="D39180" s="305"/>
      <c r="AG39180" s="1954"/>
    </row>
    <row r="39182" spans="4:33" s="304" customFormat="1" ht="15.75" customHeight="1">
      <c r="D39182" s="305"/>
      <c r="AG39182" s="1954"/>
    </row>
    <row r="39184" spans="4:33" s="304" customFormat="1" ht="15.75" customHeight="1">
      <c r="D39184" s="305"/>
      <c r="AG39184" s="1954"/>
    </row>
    <row r="39186" spans="4:33" s="304" customFormat="1" ht="15.75" customHeight="1">
      <c r="D39186" s="305"/>
      <c r="AG39186" s="1954"/>
    </row>
    <row r="39188" spans="4:33" s="304" customFormat="1" ht="15.75" customHeight="1">
      <c r="D39188" s="305"/>
      <c r="AG39188" s="1954"/>
    </row>
    <row r="39190" spans="4:33" s="304" customFormat="1" ht="15.75" customHeight="1">
      <c r="D39190" s="305"/>
      <c r="AG39190" s="1954"/>
    </row>
    <row r="39192" spans="4:33" s="304" customFormat="1" ht="15.75" customHeight="1">
      <c r="D39192" s="305"/>
      <c r="AG39192" s="1954"/>
    </row>
    <row r="39194" spans="4:33" s="304" customFormat="1" ht="15.75" customHeight="1">
      <c r="D39194" s="305"/>
      <c r="AG39194" s="1954"/>
    </row>
    <row r="39196" spans="4:33" s="304" customFormat="1" ht="15.75" customHeight="1">
      <c r="D39196" s="305"/>
      <c r="AG39196" s="1954"/>
    </row>
    <row r="39198" spans="4:33" s="304" customFormat="1" ht="15.75" customHeight="1">
      <c r="D39198" s="305"/>
      <c r="AG39198" s="1954"/>
    </row>
    <row r="39200" spans="4:33" s="304" customFormat="1" ht="15.75" customHeight="1">
      <c r="D39200" s="305"/>
      <c r="AG39200" s="1954"/>
    </row>
    <row r="39202" spans="4:33" s="304" customFormat="1" ht="15.75" customHeight="1">
      <c r="D39202" s="305"/>
      <c r="AG39202" s="1954"/>
    </row>
    <row r="39204" spans="4:33" s="304" customFormat="1" ht="15.75" customHeight="1">
      <c r="D39204" s="305"/>
      <c r="AG39204" s="1954"/>
    </row>
    <row r="39206" spans="4:33" s="304" customFormat="1" ht="15.75" customHeight="1">
      <c r="D39206" s="305"/>
      <c r="AG39206" s="1954"/>
    </row>
    <row r="39208" spans="4:33" s="304" customFormat="1" ht="15.75" customHeight="1">
      <c r="D39208" s="305"/>
      <c r="AG39208" s="1954"/>
    </row>
    <row r="39210" spans="4:33" s="304" customFormat="1" ht="15.75" customHeight="1">
      <c r="D39210" s="305"/>
      <c r="AG39210" s="1954"/>
    </row>
    <row r="39212" spans="4:33" s="304" customFormat="1" ht="15.75" customHeight="1">
      <c r="D39212" s="305"/>
      <c r="AG39212" s="1954"/>
    </row>
    <row r="39214" spans="4:33" s="304" customFormat="1" ht="15.75" customHeight="1">
      <c r="D39214" s="305"/>
      <c r="AG39214" s="1954"/>
    </row>
    <row r="39216" spans="4:33" s="304" customFormat="1" ht="15.75" customHeight="1">
      <c r="D39216" s="305"/>
      <c r="AG39216" s="1954"/>
    </row>
    <row r="39218" spans="4:33" s="304" customFormat="1" ht="15.75" customHeight="1">
      <c r="D39218" s="305"/>
      <c r="AG39218" s="1954"/>
    </row>
    <row r="39220" spans="4:33" s="304" customFormat="1" ht="15.75" customHeight="1">
      <c r="D39220" s="305"/>
      <c r="AG39220" s="1954"/>
    </row>
    <row r="39222" spans="4:33" s="304" customFormat="1" ht="15.75" customHeight="1">
      <c r="D39222" s="305"/>
      <c r="AG39222" s="1954"/>
    </row>
    <row r="39224" spans="4:33" s="304" customFormat="1" ht="15.75" customHeight="1">
      <c r="D39224" s="305"/>
      <c r="AG39224" s="1954"/>
    </row>
    <row r="39226" spans="4:33" s="304" customFormat="1" ht="15.75" customHeight="1">
      <c r="D39226" s="305"/>
      <c r="AG39226" s="1954"/>
    </row>
    <row r="39228" spans="4:33" s="304" customFormat="1" ht="15.75" customHeight="1">
      <c r="D39228" s="305"/>
      <c r="AG39228" s="1954"/>
    </row>
    <row r="39230" spans="4:33" s="304" customFormat="1" ht="15.75" customHeight="1">
      <c r="D39230" s="305"/>
      <c r="AG39230" s="1954"/>
    </row>
    <row r="39232" spans="4:33" s="304" customFormat="1" ht="15.75" customHeight="1">
      <c r="D39232" s="305"/>
      <c r="AG39232" s="1954"/>
    </row>
    <row r="39234" spans="4:33" s="304" customFormat="1" ht="15.75" customHeight="1">
      <c r="D39234" s="305"/>
      <c r="AG39234" s="1954"/>
    </row>
    <row r="39236" spans="4:33" s="304" customFormat="1" ht="15.75" customHeight="1">
      <c r="D39236" s="305"/>
      <c r="AG39236" s="1954"/>
    </row>
    <row r="39238" spans="4:33" s="304" customFormat="1" ht="15.75" customHeight="1">
      <c r="D39238" s="305"/>
      <c r="AG39238" s="1954"/>
    </row>
    <row r="39240" spans="4:33" s="304" customFormat="1" ht="15.75" customHeight="1">
      <c r="D39240" s="305"/>
      <c r="AG39240" s="1954"/>
    </row>
    <row r="39242" spans="4:33" s="304" customFormat="1" ht="15.75" customHeight="1">
      <c r="D39242" s="305"/>
      <c r="AG39242" s="1954"/>
    </row>
    <row r="39244" spans="4:33" s="304" customFormat="1" ht="15.75" customHeight="1">
      <c r="D39244" s="305"/>
      <c r="AG39244" s="1954"/>
    </row>
    <row r="39246" spans="4:33" s="304" customFormat="1" ht="15.75" customHeight="1">
      <c r="D39246" s="305"/>
      <c r="AG39246" s="1954"/>
    </row>
    <row r="39248" spans="4:33" s="304" customFormat="1" ht="15.75" customHeight="1">
      <c r="D39248" s="305"/>
      <c r="AG39248" s="1954"/>
    </row>
    <row r="39250" spans="4:33" s="304" customFormat="1" ht="15.75" customHeight="1">
      <c r="D39250" s="305"/>
      <c r="AG39250" s="1954"/>
    </row>
    <row r="39252" spans="4:33" s="304" customFormat="1" ht="15.75" customHeight="1">
      <c r="D39252" s="305"/>
      <c r="AG39252" s="1954"/>
    </row>
    <row r="39254" spans="4:33" s="304" customFormat="1" ht="15.75" customHeight="1">
      <c r="D39254" s="305"/>
      <c r="AG39254" s="1954"/>
    </row>
    <row r="39256" spans="4:33" s="304" customFormat="1" ht="15.75" customHeight="1">
      <c r="D39256" s="305"/>
      <c r="AG39256" s="1954"/>
    </row>
    <row r="39258" spans="4:33" s="304" customFormat="1" ht="15.75" customHeight="1">
      <c r="D39258" s="305"/>
      <c r="AG39258" s="1954"/>
    </row>
    <row r="39260" spans="4:33" s="304" customFormat="1" ht="15.75" customHeight="1">
      <c r="D39260" s="305"/>
      <c r="AG39260" s="1954"/>
    </row>
    <row r="39262" spans="4:33" s="304" customFormat="1" ht="15.75" customHeight="1">
      <c r="D39262" s="305"/>
      <c r="AG39262" s="1954"/>
    </row>
    <row r="39264" spans="4:33" s="304" customFormat="1" ht="15.75" customHeight="1">
      <c r="D39264" s="305"/>
      <c r="AG39264" s="1954"/>
    </row>
    <row r="39266" spans="4:33" s="304" customFormat="1" ht="15.75" customHeight="1">
      <c r="D39266" s="305"/>
      <c r="AG39266" s="1954"/>
    </row>
    <row r="39268" spans="4:33" s="304" customFormat="1" ht="15.75" customHeight="1">
      <c r="D39268" s="305"/>
      <c r="AG39268" s="1954"/>
    </row>
    <row r="39270" spans="4:33" s="304" customFormat="1" ht="15.75" customHeight="1">
      <c r="D39270" s="305"/>
      <c r="AG39270" s="1954"/>
    </row>
    <row r="39272" spans="4:33" s="304" customFormat="1" ht="15.75" customHeight="1">
      <c r="D39272" s="305"/>
      <c r="AG39272" s="1954"/>
    </row>
    <row r="39274" spans="4:33" s="304" customFormat="1" ht="15.75" customHeight="1">
      <c r="D39274" s="305"/>
      <c r="AG39274" s="1954"/>
    </row>
    <row r="39276" spans="4:33" s="304" customFormat="1" ht="15.75" customHeight="1">
      <c r="D39276" s="305"/>
      <c r="AG39276" s="1954"/>
    </row>
    <row r="39278" spans="4:33" s="304" customFormat="1" ht="15.75" customHeight="1">
      <c r="D39278" s="305"/>
      <c r="AG39278" s="1954"/>
    </row>
    <row r="39280" spans="4:33" s="304" customFormat="1" ht="15.75" customHeight="1">
      <c r="D39280" s="305"/>
      <c r="AG39280" s="1954"/>
    </row>
    <row r="39282" spans="4:33" s="304" customFormat="1" ht="15.75" customHeight="1">
      <c r="D39282" s="305"/>
      <c r="AG39282" s="1954"/>
    </row>
    <row r="39284" spans="4:33" s="304" customFormat="1" ht="15.75" customHeight="1">
      <c r="D39284" s="305"/>
      <c r="AG39284" s="1954"/>
    </row>
    <row r="39286" spans="4:33" s="304" customFormat="1" ht="15.75" customHeight="1">
      <c r="D39286" s="305"/>
      <c r="AG39286" s="1954"/>
    </row>
    <row r="39288" spans="4:33" s="304" customFormat="1" ht="15.75" customHeight="1">
      <c r="D39288" s="305"/>
      <c r="AG39288" s="1954"/>
    </row>
    <row r="39290" spans="4:33" s="304" customFormat="1" ht="15.75" customHeight="1">
      <c r="D39290" s="305"/>
      <c r="AG39290" s="1954"/>
    </row>
    <row r="39292" spans="4:33" s="304" customFormat="1" ht="15.75" customHeight="1">
      <c r="D39292" s="305"/>
      <c r="AG39292" s="1954"/>
    </row>
    <row r="39294" spans="4:33" s="304" customFormat="1" ht="15.75" customHeight="1">
      <c r="D39294" s="305"/>
      <c r="AG39294" s="1954"/>
    </row>
    <row r="39296" spans="4:33" s="304" customFormat="1" ht="15.75" customHeight="1">
      <c r="D39296" s="305"/>
      <c r="AG39296" s="1954"/>
    </row>
    <row r="39298" spans="4:33" s="304" customFormat="1" ht="15.75" customHeight="1">
      <c r="D39298" s="305"/>
      <c r="AG39298" s="1954"/>
    </row>
    <row r="39300" spans="4:33" s="304" customFormat="1" ht="15.75" customHeight="1">
      <c r="D39300" s="305"/>
      <c r="AG39300" s="1954"/>
    </row>
    <row r="39302" spans="4:33" s="304" customFormat="1" ht="15.75" customHeight="1">
      <c r="D39302" s="305"/>
      <c r="AG39302" s="1954"/>
    </row>
    <row r="39304" spans="4:33" s="304" customFormat="1" ht="15.75" customHeight="1">
      <c r="D39304" s="305"/>
      <c r="AG39304" s="1954"/>
    </row>
    <row r="39306" spans="4:33" s="304" customFormat="1" ht="15.75" customHeight="1">
      <c r="D39306" s="305"/>
      <c r="AG39306" s="1954"/>
    </row>
    <row r="39308" spans="4:33" s="304" customFormat="1" ht="15.75" customHeight="1">
      <c r="D39308" s="305"/>
      <c r="AG39308" s="1954"/>
    </row>
    <row r="39310" spans="4:33" s="304" customFormat="1" ht="15.75" customHeight="1">
      <c r="D39310" s="305"/>
      <c r="AG39310" s="1954"/>
    </row>
    <row r="39312" spans="4:33" s="304" customFormat="1" ht="15.75" customHeight="1">
      <c r="D39312" s="305"/>
      <c r="AG39312" s="1954"/>
    </row>
    <row r="39314" spans="4:33" s="304" customFormat="1" ht="15.75" customHeight="1">
      <c r="D39314" s="305"/>
      <c r="AG39314" s="1954"/>
    </row>
    <row r="39316" spans="4:33" s="304" customFormat="1" ht="15.75" customHeight="1">
      <c r="D39316" s="305"/>
      <c r="AG39316" s="1954"/>
    </row>
    <row r="39318" spans="4:33" s="304" customFormat="1" ht="15.75" customHeight="1">
      <c r="D39318" s="305"/>
      <c r="AG39318" s="1954"/>
    </row>
    <row r="39320" spans="4:33" s="304" customFormat="1" ht="15.75" customHeight="1">
      <c r="D39320" s="305"/>
      <c r="AG39320" s="1954"/>
    </row>
    <row r="39322" spans="4:33" s="304" customFormat="1" ht="15.75" customHeight="1">
      <c r="D39322" s="305"/>
      <c r="AG39322" s="1954"/>
    </row>
    <row r="39324" spans="4:33" s="304" customFormat="1" ht="15.75" customHeight="1">
      <c r="D39324" s="305"/>
      <c r="AG39324" s="1954"/>
    </row>
    <row r="39326" spans="4:33" s="304" customFormat="1" ht="15.75" customHeight="1">
      <c r="D39326" s="305"/>
      <c r="AG39326" s="1954"/>
    </row>
    <row r="39328" spans="4:33" s="304" customFormat="1" ht="15.75" customHeight="1">
      <c r="D39328" s="305"/>
      <c r="AG39328" s="1954"/>
    </row>
    <row r="39330" spans="4:33" s="304" customFormat="1" ht="15.75" customHeight="1">
      <c r="D39330" s="305"/>
      <c r="AG39330" s="1954"/>
    </row>
    <row r="39332" spans="4:33" s="304" customFormat="1" ht="15.75" customHeight="1">
      <c r="D39332" s="305"/>
      <c r="AG39332" s="1954"/>
    </row>
    <row r="39334" spans="4:33" s="304" customFormat="1" ht="15.75" customHeight="1">
      <c r="D39334" s="305"/>
      <c r="AG39334" s="1954"/>
    </row>
    <row r="39336" spans="4:33" s="304" customFormat="1" ht="15.75" customHeight="1">
      <c r="D39336" s="305"/>
      <c r="AG39336" s="1954"/>
    </row>
    <row r="39338" spans="4:33" s="304" customFormat="1" ht="15.75" customHeight="1">
      <c r="D39338" s="305"/>
      <c r="AG39338" s="1954"/>
    </row>
    <row r="39340" spans="4:33" s="304" customFormat="1" ht="15.75" customHeight="1">
      <c r="D39340" s="305"/>
      <c r="AG39340" s="1954"/>
    </row>
    <row r="39342" spans="4:33" s="304" customFormat="1" ht="15.75" customHeight="1">
      <c r="D39342" s="305"/>
      <c r="AG39342" s="1954"/>
    </row>
    <row r="39344" spans="4:33" s="304" customFormat="1" ht="15.75" customHeight="1">
      <c r="D39344" s="305"/>
      <c r="AG39344" s="1954"/>
    </row>
    <row r="39346" spans="4:33" s="304" customFormat="1" ht="15.75" customHeight="1">
      <c r="D39346" s="305"/>
      <c r="AG39346" s="1954"/>
    </row>
    <row r="39348" spans="4:33" s="304" customFormat="1" ht="15.75" customHeight="1">
      <c r="D39348" s="305"/>
      <c r="AG39348" s="1954"/>
    </row>
    <row r="39350" spans="4:33" s="304" customFormat="1" ht="15.75" customHeight="1">
      <c r="D39350" s="305"/>
      <c r="AG39350" s="1954"/>
    </row>
    <row r="39352" spans="4:33" s="304" customFormat="1" ht="15.75" customHeight="1">
      <c r="D39352" s="305"/>
      <c r="AG39352" s="1954"/>
    </row>
    <row r="39354" spans="4:33" s="304" customFormat="1" ht="15.75" customHeight="1">
      <c r="D39354" s="305"/>
      <c r="AG39354" s="1954"/>
    </row>
    <row r="39356" spans="4:33" s="304" customFormat="1" ht="15.75" customHeight="1">
      <c r="D39356" s="305"/>
      <c r="AG39356" s="1954"/>
    </row>
    <row r="39358" spans="4:33" s="304" customFormat="1" ht="15.75" customHeight="1">
      <c r="D39358" s="305"/>
      <c r="AG39358" s="1954"/>
    </row>
    <row r="39360" spans="4:33" s="304" customFormat="1" ht="15.75" customHeight="1">
      <c r="D39360" s="305"/>
      <c r="AG39360" s="1954"/>
    </row>
    <row r="39362" spans="4:33" s="304" customFormat="1" ht="15.75" customHeight="1">
      <c r="D39362" s="305"/>
      <c r="AG39362" s="1954"/>
    </row>
    <row r="39364" spans="4:33" s="304" customFormat="1" ht="15.75" customHeight="1">
      <c r="D39364" s="305"/>
      <c r="AG39364" s="1954"/>
    </row>
    <row r="39366" spans="4:33" s="304" customFormat="1" ht="15.75" customHeight="1">
      <c r="D39366" s="305"/>
      <c r="AG39366" s="1954"/>
    </row>
    <row r="39368" spans="4:33" s="304" customFormat="1" ht="15.75" customHeight="1">
      <c r="D39368" s="305"/>
      <c r="AG39368" s="1954"/>
    </row>
    <row r="39370" spans="4:33" s="304" customFormat="1" ht="15.75" customHeight="1">
      <c r="D39370" s="305"/>
      <c r="AG39370" s="1954"/>
    </row>
    <row r="39372" spans="4:33" s="304" customFormat="1" ht="15.75" customHeight="1">
      <c r="D39372" s="305"/>
      <c r="AG39372" s="1954"/>
    </row>
    <row r="39374" spans="4:33" s="304" customFormat="1" ht="15.75" customHeight="1">
      <c r="D39374" s="305"/>
      <c r="AG39374" s="1954"/>
    </row>
    <row r="39376" spans="4:33" s="304" customFormat="1" ht="15.75" customHeight="1">
      <c r="D39376" s="305"/>
      <c r="AG39376" s="1954"/>
    </row>
    <row r="39378" spans="4:33" s="304" customFormat="1" ht="15.75" customHeight="1">
      <c r="D39378" s="305"/>
      <c r="AG39378" s="1954"/>
    </row>
    <row r="39380" spans="4:33" s="304" customFormat="1" ht="15.75" customHeight="1">
      <c r="D39380" s="305"/>
      <c r="AG39380" s="1954"/>
    </row>
    <row r="39382" spans="4:33" s="304" customFormat="1" ht="15.75" customHeight="1">
      <c r="D39382" s="305"/>
      <c r="AG39382" s="1954"/>
    </row>
    <row r="39384" spans="4:33" s="304" customFormat="1" ht="15.75" customHeight="1">
      <c r="D39384" s="305"/>
      <c r="AG39384" s="1954"/>
    </row>
    <row r="39386" spans="4:33" s="304" customFormat="1" ht="15.75" customHeight="1">
      <c r="D39386" s="305"/>
      <c r="AG39386" s="1954"/>
    </row>
    <row r="39388" spans="4:33" s="304" customFormat="1" ht="15.75" customHeight="1">
      <c r="D39388" s="305"/>
      <c r="AG39388" s="1954"/>
    </row>
    <row r="39390" spans="4:33" s="304" customFormat="1" ht="15.75" customHeight="1">
      <c r="D39390" s="305"/>
      <c r="AG39390" s="1954"/>
    </row>
    <row r="39392" spans="4:33" s="304" customFormat="1" ht="15.75" customHeight="1">
      <c r="D39392" s="305"/>
      <c r="AG39392" s="1954"/>
    </row>
    <row r="39394" spans="4:33" s="304" customFormat="1" ht="15.75" customHeight="1">
      <c r="D39394" s="305"/>
      <c r="AG39394" s="1954"/>
    </row>
    <row r="39396" spans="4:33" s="304" customFormat="1" ht="15.75" customHeight="1">
      <c r="D39396" s="305"/>
      <c r="AG39396" s="1954"/>
    </row>
    <row r="39398" spans="4:33" s="304" customFormat="1" ht="15.75" customHeight="1">
      <c r="D39398" s="305"/>
      <c r="AG39398" s="1954"/>
    </row>
    <row r="39400" spans="4:33" s="304" customFormat="1" ht="15.75" customHeight="1">
      <c r="D39400" s="305"/>
      <c r="AG39400" s="1954"/>
    </row>
    <row r="39402" spans="4:33" s="304" customFormat="1" ht="15.75" customHeight="1">
      <c r="D39402" s="305"/>
      <c r="AG39402" s="1954"/>
    </row>
    <row r="39404" spans="4:33" s="304" customFormat="1" ht="15.75" customHeight="1">
      <c r="D39404" s="305"/>
      <c r="AG39404" s="1954"/>
    </row>
    <row r="39406" spans="4:33" s="304" customFormat="1" ht="15.75" customHeight="1">
      <c r="D39406" s="305"/>
      <c r="AG39406" s="1954"/>
    </row>
    <row r="39408" spans="4:33" s="304" customFormat="1" ht="15.75" customHeight="1">
      <c r="D39408" s="305"/>
      <c r="AG39408" s="1954"/>
    </row>
    <row r="39410" spans="4:33" s="304" customFormat="1" ht="15.75" customHeight="1">
      <c r="D39410" s="305"/>
      <c r="AG39410" s="1954"/>
    </row>
    <row r="39412" spans="4:33" s="304" customFormat="1" ht="15.75" customHeight="1">
      <c r="D39412" s="305"/>
      <c r="AG39412" s="1954"/>
    </row>
    <row r="39414" spans="4:33" s="304" customFormat="1" ht="15.75" customHeight="1">
      <c r="D39414" s="305"/>
      <c r="AG39414" s="1954"/>
    </row>
    <row r="39416" spans="4:33" s="304" customFormat="1" ht="15.75" customHeight="1">
      <c r="D39416" s="305"/>
      <c r="AG39416" s="1954"/>
    </row>
    <row r="39418" spans="4:33" s="304" customFormat="1" ht="15.75" customHeight="1">
      <c r="D39418" s="305"/>
      <c r="AG39418" s="1954"/>
    </row>
    <row r="39420" spans="4:33" s="304" customFormat="1" ht="15.75" customHeight="1">
      <c r="D39420" s="305"/>
      <c r="AG39420" s="1954"/>
    </row>
    <row r="39422" spans="4:33" s="304" customFormat="1" ht="15.75" customHeight="1">
      <c r="D39422" s="305"/>
      <c r="AG39422" s="1954"/>
    </row>
    <row r="39424" spans="4:33" s="304" customFormat="1" ht="15.75" customHeight="1">
      <c r="D39424" s="305"/>
      <c r="AG39424" s="1954"/>
    </row>
    <row r="39426" spans="4:33" s="304" customFormat="1" ht="15.75" customHeight="1">
      <c r="D39426" s="305"/>
      <c r="AG39426" s="1954"/>
    </row>
    <row r="39428" spans="4:33" s="304" customFormat="1" ht="15.75" customHeight="1">
      <c r="D39428" s="305"/>
      <c r="AG39428" s="1954"/>
    </row>
    <row r="39430" spans="4:33" s="304" customFormat="1" ht="15.75" customHeight="1">
      <c r="D39430" s="305"/>
      <c r="AG39430" s="1954"/>
    </row>
    <row r="39432" spans="4:33" s="304" customFormat="1" ht="15.75" customHeight="1">
      <c r="D39432" s="305"/>
      <c r="AG39432" s="1954"/>
    </row>
    <row r="39434" spans="4:33" s="304" customFormat="1" ht="15.75" customHeight="1">
      <c r="D39434" s="305"/>
      <c r="AG39434" s="1954"/>
    </row>
    <row r="39436" spans="4:33" s="304" customFormat="1" ht="15.75" customHeight="1">
      <c r="D39436" s="305"/>
      <c r="AG39436" s="1954"/>
    </row>
    <row r="39438" spans="4:33" s="304" customFormat="1" ht="15.75" customHeight="1">
      <c r="D39438" s="305"/>
      <c r="AG39438" s="1954"/>
    </row>
    <row r="39440" spans="4:33" s="304" customFormat="1" ht="15.75" customHeight="1">
      <c r="D39440" s="305"/>
      <c r="AG39440" s="1954"/>
    </row>
    <row r="39442" spans="4:33" s="304" customFormat="1" ht="15.75" customHeight="1">
      <c r="D39442" s="305"/>
      <c r="AG39442" s="1954"/>
    </row>
    <row r="39444" spans="4:33" s="304" customFormat="1" ht="15.75" customHeight="1">
      <c r="D39444" s="305"/>
      <c r="AG39444" s="1954"/>
    </row>
    <row r="39446" spans="4:33" s="304" customFormat="1" ht="15.75" customHeight="1">
      <c r="D39446" s="305"/>
      <c r="AG39446" s="1954"/>
    </row>
    <row r="39448" spans="4:33" s="304" customFormat="1" ht="15.75" customHeight="1">
      <c r="D39448" s="305"/>
      <c r="AG39448" s="1954"/>
    </row>
    <row r="39450" spans="4:33" s="304" customFormat="1" ht="15.75" customHeight="1">
      <c r="D39450" s="305"/>
      <c r="AG39450" s="1954"/>
    </row>
    <row r="39452" spans="4:33" s="304" customFormat="1" ht="15.75" customHeight="1">
      <c r="D39452" s="305"/>
      <c r="AG39452" s="1954"/>
    </row>
    <row r="39454" spans="4:33" s="304" customFormat="1" ht="15.75" customHeight="1">
      <c r="D39454" s="305"/>
      <c r="AG39454" s="1954"/>
    </row>
    <row r="39456" spans="4:33" s="304" customFormat="1" ht="15.75" customHeight="1">
      <c r="D39456" s="305"/>
      <c r="AG39456" s="1954"/>
    </row>
    <row r="39458" spans="4:33" s="304" customFormat="1" ht="15.75" customHeight="1">
      <c r="D39458" s="305"/>
      <c r="AG39458" s="1954"/>
    </row>
    <row r="39460" spans="4:33" s="304" customFormat="1" ht="15.75" customHeight="1">
      <c r="D39460" s="305"/>
      <c r="AG39460" s="1954"/>
    </row>
    <row r="39462" spans="4:33" s="304" customFormat="1" ht="15.75" customHeight="1">
      <c r="D39462" s="305"/>
      <c r="AG39462" s="1954"/>
    </row>
    <row r="39464" spans="4:33" s="304" customFormat="1" ht="15.75" customHeight="1">
      <c r="D39464" s="305"/>
      <c r="AG39464" s="1954"/>
    </row>
    <row r="39466" spans="4:33" s="304" customFormat="1" ht="15.75" customHeight="1">
      <c r="D39466" s="305"/>
      <c r="AG39466" s="1954"/>
    </row>
    <row r="39468" spans="4:33" s="304" customFormat="1" ht="15.75" customHeight="1">
      <c r="D39468" s="305"/>
      <c r="AG39468" s="1954"/>
    </row>
    <row r="39470" spans="4:33" s="304" customFormat="1" ht="15.75" customHeight="1">
      <c r="D39470" s="305"/>
      <c r="AG39470" s="1954"/>
    </row>
    <row r="39472" spans="4:33" s="304" customFormat="1" ht="15.75" customHeight="1">
      <c r="D39472" s="305"/>
      <c r="AG39472" s="1954"/>
    </row>
    <row r="39474" spans="4:33" s="304" customFormat="1" ht="15.75" customHeight="1">
      <c r="D39474" s="305"/>
      <c r="AG39474" s="1954"/>
    </row>
    <row r="39476" spans="4:33" s="304" customFormat="1" ht="15.75" customHeight="1">
      <c r="D39476" s="305"/>
      <c r="AG39476" s="1954"/>
    </row>
    <row r="39478" spans="4:33" s="304" customFormat="1" ht="15.75" customHeight="1">
      <c r="D39478" s="305"/>
      <c r="AG39478" s="1954"/>
    </row>
    <row r="39480" spans="4:33" s="304" customFormat="1" ht="15.75" customHeight="1">
      <c r="D39480" s="305"/>
      <c r="AG39480" s="1954"/>
    </row>
    <row r="39482" spans="4:33" s="304" customFormat="1" ht="15.75" customHeight="1">
      <c r="D39482" s="305"/>
      <c r="AG39482" s="1954"/>
    </row>
    <row r="39484" spans="4:33" s="304" customFormat="1" ht="15.75" customHeight="1">
      <c r="D39484" s="305"/>
      <c r="AG39484" s="1954"/>
    </row>
    <row r="39486" spans="4:33" s="304" customFormat="1" ht="15.75" customHeight="1">
      <c r="D39486" s="305"/>
      <c r="AG39486" s="1954"/>
    </row>
    <row r="39488" spans="4:33" s="304" customFormat="1" ht="15.75" customHeight="1">
      <c r="D39488" s="305"/>
      <c r="AG39488" s="1954"/>
    </row>
    <row r="39490" spans="4:33" s="304" customFormat="1" ht="15.75" customHeight="1">
      <c r="D39490" s="305"/>
      <c r="AG39490" s="1954"/>
    </row>
    <row r="39492" spans="4:33" s="304" customFormat="1" ht="15.75" customHeight="1">
      <c r="D39492" s="305"/>
      <c r="AG39492" s="1954"/>
    </row>
    <row r="39494" spans="4:33" s="304" customFormat="1" ht="15.75" customHeight="1">
      <c r="D39494" s="305"/>
      <c r="AG39494" s="1954"/>
    </row>
    <row r="39496" spans="4:33" s="304" customFormat="1" ht="15.75" customHeight="1">
      <c r="D39496" s="305"/>
      <c r="AG39496" s="1954"/>
    </row>
    <row r="39498" spans="4:33" s="304" customFormat="1" ht="15.75" customHeight="1">
      <c r="D39498" s="305"/>
      <c r="AG39498" s="1954"/>
    </row>
    <row r="39500" spans="4:33" s="304" customFormat="1" ht="15.75" customHeight="1">
      <c r="D39500" s="305"/>
      <c r="AG39500" s="1954"/>
    </row>
    <row r="39502" spans="4:33" s="304" customFormat="1" ht="15.75" customHeight="1">
      <c r="D39502" s="305"/>
      <c r="AG39502" s="1954"/>
    </row>
    <row r="39504" spans="4:33" s="304" customFormat="1" ht="15.75" customHeight="1">
      <c r="D39504" s="305"/>
      <c r="AG39504" s="1954"/>
    </row>
    <row r="39506" spans="4:33" s="304" customFormat="1" ht="15.75" customHeight="1">
      <c r="D39506" s="305"/>
      <c r="AG39506" s="1954"/>
    </row>
    <row r="39508" spans="4:33" s="304" customFormat="1" ht="15.75" customHeight="1">
      <c r="D39508" s="305"/>
      <c r="AG39508" s="1954"/>
    </row>
    <row r="39510" spans="4:33" s="304" customFormat="1" ht="15.75" customHeight="1">
      <c r="D39510" s="305"/>
      <c r="AG39510" s="1954"/>
    </row>
    <row r="39512" spans="4:33" s="304" customFormat="1" ht="15.75" customHeight="1">
      <c r="D39512" s="305"/>
      <c r="AG39512" s="1954"/>
    </row>
    <row r="39514" spans="4:33" s="304" customFormat="1" ht="15.75" customHeight="1">
      <c r="D39514" s="305"/>
      <c r="AG39514" s="1954"/>
    </row>
    <row r="39516" spans="4:33" s="304" customFormat="1" ht="15.75" customHeight="1">
      <c r="D39516" s="305"/>
      <c r="AG39516" s="1954"/>
    </row>
    <row r="39518" spans="4:33" s="304" customFormat="1" ht="15.75" customHeight="1">
      <c r="D39518" s="305"/>
      <c r="AG39518" s="1954"/>
    </row>
    <row r="39520" spans="4:33" s="304" customFormat="1" ht="15.75" customHeight="1">
      <c r="D39520" s="305"/>
      <c r="AG39520" s="1954"/>
    </row>
    <row r="39522" spans="4:33" s="304" customFormat="1" ht="15.75" customHeight="1">
      <c r="D39522" s="305"/>
      <c r="AG39522" s="1954"/>
    </row>
    <row r="39524" spans="4:33" s="304" customFormat="1" ht="15.75" customHeight="1">
      <c r="D39524" s="305"/>
      <c r="AG39524" s="1954"/>
    </row>
    <row r="39526" spans="4:33" s="304" customFormat="1" ht="15.75" customHeight="1">
      <c r="D39526" s="305"/>
      <c r="AG39526" s="1954"/>
    </row>
    <row r="39528" spans="4:33" s="304" customFormat="1" ht="15.75" customHeight="1">
      <c r="D39528" s="305"/>
      <c r="AG39528" s="1954"/>
    </row>
    <row r="39530" spans="4:33" s="304" customFormat="1" ht="15.75" customHeight="1">
      <c r="D39530" s="305"/>
      <c r="AG39530" s="1954"/>
    </row>
    <row r="39532" spans="4:33" s="304" customFormat="1" ht="15.75" customHeight="1">
      <c r="D39532" s="305"/>
      <c r="AG39532" s="1954"/>
    </row>
    <row r="39534" spans="4:33" s="304" customFormat="1" ht="15.75" customHeight="1">
      <c r="D39534" s="305"/>
      <c r="AG39534" s="1954"/>
    </row>
    <row r="39536" spans="4:33" s="304" customFormat="1" ht="15.75" customHeight="1">
      <c r="D39536" s="305"/>
      <c r="AG39536" s="1954"/>
    </row>
    <row r="39538" spans="4:33" s="304" customFormat="1" ht="15.75" customHeight="1">
      <c r="D39538" s="305"/>
      <c r="AG39538" s="1954"/>
    </row>
    <row r="39540" spans="4:33" s="304" customFormat="1" ht="15.75" customHeight="1">
      <c r="D39540" s="305"/>
      <c r="AG39540" s="1954"/>
    </row>
    <row r="39542" spans="4:33" s="304" customFormat="1" ht="15.75" customHeight="1">
      <c r="D39542" s="305"/>
      <c r="AG39542" s="1954"/>
    </row>
    <row r="39544" spans="4:33" s="304" customFormat="1" ht="15.75" customHeight="1">
      <c r="D39544" s="305"/>
      <c r="AG39544" s="1954"/>
    </row>
    <row r="39546" spans="4:33" s="304" customFormat="1" ht="15.75" customHeight="1">
      <c r="D39546" s="305"/>
      <c r="AG39546" s="1954"/>
    </row>
    <row r="39548" spans="4:33" s="304" customFormat="1" ht="15.75" customHeight="1">
      <c r="D39548" s="305"/>
      <c r="AG39548" s="1954"/>
    </row>
    <row r="39550" spans="4:33" s="304" customFormat="1" ht="15.75" customHeight="1">
      <c r="D39550" s="305"/>
      <c r="AG39550" s="1954"/>
    </row>
    <row r="39552" spans="4:33" s="304" customFormat="1" ht="15.75" customHeight="1">
      <c r="D39552" s="305"/>
      <c r="AG39552" s="1954"/>
    </row>
    <row r="39554" spans="4:33" s="304" customFormat="1" ht="15.75" customHeight="1">
      <c r="D39554" s="305"/>
      <c r="AG39554" s="1954"/>
    </row>
    <row r="39556" spans="4:33" s="304" customFormat="1" ht="15.75" customHeight="1">
      <c r="D39556" s="305"/>
      <c r="AG39556" s="1954"/>
    </row>
    <row r="39558" spans="4:33" s="304" customFormat="1" ht="15.75" customHeight="1">
      <c r="D39558" s="305"/>
      <c r="AG39558" s="1954"/>
    </row>
    <row r="39560" spans="4:33" s="304" customFormat="1" ht="15.75" customHeight="1">
      <c r="D39560" s="305"/>
      <c r="AG39560" s="1954"/>
    </row>
    <row r="39562" spans="4:33" s="304" customFormat="1" ht="15.75" customHeight="1">
      <c r="D39562" s="305"/>
      <c r="AG39562" s="1954"/>
    </row>
    <row r="39564" spans="4:33" s="304" customFormat="1" ht="15.75" customHeight="1">
      <c r="D39564" s="305"/>
      <c r="AG39564" s="1954"/>
    </row>
    <row r="39566" spans="4:33" s="304" customFormat="1" ht="15.75" customHeight="1">
      <c r="D39566" s="305"/>
      <c r="AG39566" s="1954"/>
    </row>
    <row r="39568" spans="4:33" s="304" customFormat="1" ht="15.75" customHeight="1">
      <c r="D39568" s="305"/>
      <c r="AG39568" s="1954"/>
    </row>
    <row r="39570" spans="4:33" s="304" customFormat="1" ht="15.75" customHeight="1">
      <c r="D39570" s="305"/>
      <c r="AG39570" s="1954"/>
    </row>
    <row r="39572" spans="4:33" s="304" customFormat="1" ht="15.75" customHeight="1">
      <c r="D39572" s="305"/>
      <c r="AG39572" s="1954"/>
    </row>
    <row r="39574" spans="4:33" s="304" customFormat="1" ht="15.75" customHeight="1">
      <c r="D39574" s="305"/>
      <c r="AG39574" s="1954"/>
    </row>
    <row r="39576" spans="4:33" s="304" customFormat="1" ht="15.75" customHeight="1">
      <c r="D39576" s="305"/>
      <c r="AG39576" s="1954"/>
    </row>
    <row r="39578" spans="4:33" s="304" customFormat="1" ht="15.75" customHeight="1">
      <c r="D39578" s="305"/>
      <c r="AG39578" s="1954"/>
    </row>
    <row r="39580" spans="4:33" s="304" customFormat="1" ht="15.75" customHeight="1">
      <c r="D39580" s="305"/>
      <c r="AG39580" s="1954"/>
    </row>
    <row r="39582" spans="4:33" s="304" customFormat="1" ht="15.75" customHeight="1">
      <c r="D39582" s="305"/>
      <c r="AG39582" s="1954"/>
    </row>
    <row r="39584" spans="4:33" s="304" customFormat="1" ht="15.75" customHeight="1">
      <c r="D39584" s="305"/>
      <c r="AG39584" s="1954"/>
    </row>
    <row r="39586" spans="4:33" s="304" customFormat="1" ht="15.75" customHeight="1">
      <c r="D39586" s="305"/>
      <c r="AG39586" s="1954"/>
    </row>
    <row r="39588" spans="4:33" s="304" customFormat="1" ht="15.75" customHeight="1">
      <c r="D39588" s="305"/>
      <c r="AG39588" s="1954"/>
    </row>
    <row r="39590" spans="4:33" s="304" customFormat="1" ht="15.75" customHeight="1">
      <c r="D39590" s="305"/>
      <c r="AG39590" s="1954"/>
    </row>
    <row r="39592" spans="4:33" s="304" customFormat="1" ht="15.75" customHeight="1">
      <c r="D39592" s="305"/>
      <c r="AG39592" s="1954"/>
    </row>
    <row r="39594" spans="4:33" s="304" customFormat="1" ht="15.75" customHeight="1">
      <c r="D39594" s="305"/>
      <c r="AG39594" s="1954"/>
    </row>
    <row r="39596" spans="4:33" s="304" customFormat="1" ht="15.75" customHeight="1">
      <c r="D39596" s="305"/>
      <c r="AG39596" s="1954"/>
    </row>
    <row r="39598" spans="4:33" s="304" customFormat="1" ht="15.75" customHeight="1">
      <c r="D39598" s="305"/>
      <c r="AG39598" s="1954"/>
    </row>
    <row r="39600" spans="4:33" s="304" customFormat="1" ht="15.75" customHeight="1">
      <c r="D39600" s="305"/>
      <c r="AG39600" s="1954"/>
    </row>
    <row r="39602" spans="4:33" s="304" customFormat="1" ht="15.75" customHeight="1">
      <c r="D39602" s="305"/>
      <c r="AG39602" s="1954"/>
    </row>
    <row r="39604" spans="4:33" s="304" customFormat="1" ht="15.75" customHeight="1">
      <c r="D39604" s="305"/>
      <c r="AG39604" s="1954"/>
    </row>
    <row r="39606" spans="4:33" s="304" customFormat="1" ht="15.75" customHeight="1">
      <c r="D39606" s="305"/>
      <c r="AG39606" s="1954"/>
    </row>
    <row r="39608" spans="4:33" s="304" customFormat="1" ht="15.75" customHeight="1">
      <c r="D39608" s="305"/>
      <c r="AG39608" s="1954"/>
    </row>
    <row r="39610" spans="4:33" s="304" customFormat="1" ht="15.75" customHeight="1">
      <c r="D39610" s="305"/>
      <c r="AG39610" s="1954"/>
    </row>
    <row r="39612" spans="4:33" s="304" customFormat="1" ht="15.75" customHeight="1">
      <c r="D39612" s="305"/>
      <c r="AG39612" s="1954"/>
    </row>
    <row r="39614" spans="4:33" s="304" customFormat="1" ht="15.75" customHeight="1">
      <c r="D39614" s="305"/>
      <c r="AG39614" s="1954"/>
    </row>
    <row r="39616" spans="4:33" s="304" customFormat="1" ht="15.75" customHeight="1">
      <c r="D39616" s="305"/>
      <c r="AG39616" s="1954"/>
    </row>
    <row r="39618" spans="4:33" s="304" customFormat="1" ht="15.75" customHeight="1">
      <c r="D39618" s="305"/>
      <c r="AG39618" s="1954"/>
    </row>
    <row r="39620" spans="4:33" s="304" customFormat="1" ht="15.75" customHeight="1">
      <c r="D39620" s="305"/>
      <c r="AG39620" s="1954"/>
    </row>
    <row r="39622" spans="4:33" s="304" customFormat="1" ht="15.75" customHeight="1">
      <c r="D39622" s="305"/>
      <c r="AG39622" s="1954"/>
    </row>
    <row r="39624" spans="4:33" s="304" customFormat="1" ht="15.75" customHeight="1">
      <c r="D39624" s="305"/>
      <c r="AG39624" s="1954"/>
    </row>
    <row r="39626" spans="4:33" s="304" customFormat="1" ht="15.75" customHeight="1">
      <c r="D39626" s="305"/>
      <c r="AG39626" s="1954"/>
    </row>
    <row r="39628" spans="4:33" s="304" customFormat="1" ht="15.75" customHeight="1">
      <c r="D39628" s="305"/>
      <c r="AG39628" s="1954"/>
    </row>
    <row r="39630" spans="4:33" s="304" customFormat="1" ht="15.75" customHeight="1">
      <c r="D39630" s="305"/>
      <c r="AG39630" s="1954"/>
    </row>
    <row r="39632" spans="4:33" s="304" customFormat="1" ht="15.75" customHeight="1">
      <c r="D39632" s="305"/>
      <c r="AG39632" s="1954"/>
    </row>
    <row r="39634" spans="4:33" s="304" customFormat="1" ht="15.75" customHeight="1">
      <c r="D39634" s="305"/>
      <c r="AG39634" s="1954"/>
    </row>
    <row r="39636" spans="4:33" s="304" customFormat="1" ht="15.75" customHeight="1">
      <c r="D39636" s="305"/>
      <c r="AG39636" s="1954"/>
    </row>
    <row r="39638" spans="4:33" s="304" customFormat="1" ht="15.75" customHeight="1">
      <c r="D39638" s="305"/>
      <c r="AG39638" s="1954"/>
    </row>
    <row r="39640" spans="4:33" s="304" customFormat="1" ht="15.75" customHeight="1">
      <c r="D39640" s="305"/>
      <c r="AG39640" s="1954"/>
    </row>
    <row r="39642" spans="4:33" s="304" customFormat="1" ht="15.75" customHeight="1">
      <c r="D39642" s="305"/>
      <c r="AG39642" s="1954"/>
    </row>
    <row r="39644" spans="4:33" s="304" customFormat="1" ht="15.75" customHeight="1">
      <c r="D39644" s="305"/>
      <c r="AG39644" s="1954"/>
    </row>
    <row r="39646" spans="4:33" s="304" customFormat="1" ht="15.75" customHeight="1">
      <c r="D39646" s="305"/>
      <c r="AG39646" s="1954"/>
    </row>
    <row r="39648" spans="4:33" s="304" customFormat="1" ht="15.75" customHeight="1">
      <c r="D39648" s="305"/>
      <c r="AG39648" s="1954"/>
    </row>
    <row r="39650" spans="4:33" s="304" customFormat="1" ht="15.75" customHeight="1">
      <c r="D39650" s="305"/>
      <c r="AG39650" s="1954"/>
    </row>
    <row r="39652" spans="4:33" s="304" customFormat="1" ht="15.75" customHeight="1">
      <c r="D39652" s="305"/>
      <c r="AG39652" s="1954"/>
    </row>
    <row r="39654" spans="4:33" s="304" customFormat="1" ht="15.75" customHeight="1">
      <c r="D39654" s="305"/>
      <c r="AG39654" s="1954"/>
    </row>
    <row r="39656" spans="4:33" s="304" customFormat="1" ht="15.75" customHeight="1">
      <c r="D39656" s="305"/>
      <c r="AG39656" s="1954"/>
    </row>
    <row r="39658" spans="4:33" s="304" customFormat="1" ht="15.75" customHeight="1">
      <c r="D39658" s="305"/>
      <c r="AG39658" s="1954"/>
    </row>
    <row r="39660" spans="4:33" s="304" customFormat="1" ht="15.75" customHeight="1">
      <c r="D39660" s="305"/>
      <c r="AG39660" s="1954"/>
    </row>
    <row r="39662" spans="4:33" s="304" customFormat="1" ht="15.75" customHeight="1">
      <c r="D39662" s="305"/>
      <c r="AG39662" s="1954"/>
    </row>
    <row r="39664" spans="4:33" s="304" customFormat="1" ht="15.75" customHeight="1">
      <c r="D39664" s="305"/>
      <c r="AG39664" s="1954"/>
    </row>
    <row r="39666" spans="4:33" s="304" customFormat="1" ht="15.75" customHeight="1">
      <c r="D39666" s="305"/>
      <c r="AG39666" s="1954"/>
    </row>
    <row r="39668" spans="4:33" s="304" customFormat="1" ht="15.75" customHeight="1">
      <c r="D39668" s="305"/>
      <c r="AG39668" s="1954"/>
    </row>
    <row r="39670" spans="4:33" s="304" customFormat="1" ht="15.75" customHeight="1">
      <c r="D39670" s="305"/>
      <c r="AG39670" s="1954"/>
    </row>
    <row r="39672" spans="4:33" s="304" customFormat="1" ht="15.75" customHeight="1">
      <c r="D39672" s="305"/>
      <c r="AG39672" s="1954"/>
    </row>
    <row r="39674" spans="4:33" s="304" customFormat="1" ht="15.75" customHeight="1">
      <c r="D39674" s="305"/>
      <c r="AG39674" s="1954"/>
    </row>
    <row r="39676" spans="4:33" s="304" customFormat="1" ht="15.75" customHeight="1">
      <c r="D39676" s="305"/>
      <c r="AG39676" s="1954"/>
    </row>
    <row r="39678" spans="4:33" s="304" customFormat="1" ht="15.75" customHeight="1">
      <c r="D39678" s="305"/>
      <c r="AG39678" s="1954"/>
    </row>
    <row r="39680" spans="4:33" s="304" customFormat="1" ht="15.75" customHeight="1">
      <c r="D39680" s="305"/>
      <c r="AG39680" s="1954"/>
    </row>
    <row r="39682" spans="4:33" s="304" customFormat="1" ht="15.75" customHeight="1">
      <c r="D39682" s="305"/>
      <c r="AG39682" s="1954"/>
    </row>
    <row r="39684" spans="4:33" s="304" customFormat="1" ht="15.75" customHeight="1">
      <c r="D39684" s="305"/>
      <c r="AG39684" s="1954"/>
    </row>
    <row r="39686" spans="4:33" s="304" customFormat="1" ht="15.75" customHeight="1">
      <c r="D39686" s="305"/>
      <c r="AG39686" s="1954"/>
    </row>
    <row r="39688" spans="4:33" s="304" customFormat="1" ht="15.75" customHeight="1">
      <c r="D39688" s="305"/>
      <c r="AG39688" s="1954"/>
    </row>
    <row r="39690" spans="4:33" s="304" customFormat="1" ht="15.75" customHeight="1">
      <c r="D39690" s="305"/>
      <c r="AG39690" s="1954"/>
    </row>
    <row r="39692" spans="4:33" s="304" customFormat="1" ht="15.75" customHeight="1">
      <c r="D39692" s="305"/>
      <c r="AG39692" s="1954"/>
    </row>
    <row r="39694" spans="4:33" s="304" customFormat="1" ht="15.75" customHeight="1">
      <c r="D39694" s="305"/>
      <c r="AG39694" s="1954"/>
    </row>
    <row r="39696" spans="4:33" s="304" customFormat="1" ht="15.75" customHeight="1">
      <c r="D39696" s="305"/>
      <c r="AG39696" s="1954"/>
    </row>
    <row r="39698" spans="4:33" s="304" customFormat="1" ht="15.75" customHeight="1">
      <c r="D39698" s="305"/>
      <c r="AG39698" s="1954"/>
    </row>
    <row r="39700" spans="4:33" s="304" customFormat="1" ht="15.75" customHeight="1">
      <c r="D39700" s="305"/>
      <c r="AG39700" s="1954"/>
    </row>
    <row r="39702" spans="4:33" s="304" customFormat="1" ht="15.75" customHeight="1">
      <c r="D39702" s="305"/>
      <c r="AG39702" s="1954"/>
    </row>
    <row r="39704" spans="4:33" s="304" customFormat="1" ht="15.75" customHeight="1">
      <c r="D39704" s="305"/>
      <c r="AG39704" s="1954"/>
    </row>
    <row r="39706" spans="4:33" s="304" customFormat="1" ht="15.75" customHeight="1">
      <c r="D39706" s="305"/>
      <c r="AG39706" s="1954"/>
    </row>
    <row r="39708" spans="4:33" s="304" customFormat="1" ht="15.75" customHeight="1">
      <c r="D39708" s="305"/>
      <c r="AG39708" s="1954"/>
    </row>
    <row r="39710" spans="4:33" s="304" customFormat="1" ht="15.75" customHeight="1">
      <c r="D39710" s="305"/>
      <c r="AG39710" s="1954"/>
    </row>
    <row r="39712" spans="4:33" s="304" customFormat="1" ht="15.75" customHeight="1">
      <c r="D39712" s="305"/>
      <c r="AG39712" s="1954"/>
    </row>
    <row r="39714" spans="4:33" s="304" customFormat="1" ht="15.75" customHeight="1">
      <c r="D39714" s="305"/>
      <c r="AG39714" s="1954"/>
    </row>
    <row r="39716" spans="4:33" s="304" customFormat="1" ht="15.75" customHeight="1">
      <c r="D39716" s="305"/>
      <c r="AG39716" s="1954"/>
    </row>
    <row r="39718" spans="4:33" s="304" customFormat="1" ht="15.75" customHeight="1">
      <c r="D39718" s="305"/>
      <c r="AG39718" s="1954"/>
    </row>
    <row r="39720" spans="4:33" s="304" customFormat="1" ht="15.75" customHeight="1">
      <c r="D39720" s="305"/>
      <c r="AG39720" s="1954"/>
    </row>
    <row r="39722" spans="4:33" s="304" customFormat="1" ht="15.75" customHeight="1">
      <c r="D39722" s="305"/>
      <c r="AG39722" s="1954"/>
    </row>
    <row r="39724" spans="4:33" s="304" customFormat="1" ht="15.75" customHeight="1">
      <c r="D39724" s="305"/>
      <c r="AG39724" s="1954"/>
    </row>
    <row r="39726" spans="4:33" s="304" customFormat="1" ht="15.75" customHeight="1">
      <c r="D39726" s="305"/>
      <c r="AG39726" s="1954"/>
    </row>
    <row r="39728" spans="4:33" s="304" customFormat="1" ht="15.75" customHeight="1">
      <c r="D39728" s="305"/>
      <c r="AG39728" s="1954"/>
    </row>
    <row r="39730" spans="4:33" s="304" customFormat="1" ht="15.75" customHeight="1">
      <c r="D39730" s="305"/>
      <c r="AG39730" s="1954"/>
    </row>
    <row r="39732" spans="4:33" s="304" customFormat="1" ht="15.75" customHeight="1">
      <c r="D39732" s="305"/>
      <c r="AG39732" s="1954"/>
    </row>
    <row r="39734" spans="4:33" s="304" customFormat="1" ht="15.75" customHeight="1">
      <c r="D39734" s="305"/>
      <c r="AG39734" s="1954"/>
    </row>
    <row r="39736" spans="4:33" s="304" customFormat="1" ht="15.75" customHeight="1">
      <c r="D39736" s="305"/>
      <c r="AG39736" s="1954"/>
    </row>
    <row r="39738" spans="4:33" s="304" customFormat="1" ht="15.75" customHeight="1">
      <c r="D39738" s="305"/>
      <c r="AG39738" s="1954"/>
    </row>
    <row r="39740" spans="4:33" s="304" customFormat="1" ht="15.75" customHeight="1">
      <c r="D39740" s="305"/>
      <c r="AG39740" s="1954"/>
    </row>
    <row r="39742" spans="4:33" s="304" customFormat="1" ht="15.75" customHeight="1">
      <c r="D39742" s="305"/>
      <c r="AG39742" s="1954"/>
    </row>
    <row r="39744" spans="4:33" s="304" customFormat="1" ht="15.75" customHeight="1">
      <c r="D39744" s="305"/>
      <c r="AG39744" s="1954"/>
    </row>
    <row r="39746" spans="4:33" s="304" customFormat="1" ht="15.75" customHeight="1">
      <c r="D39746" s="305"/>
      <c r="AG39746" s="1954"/>
    </row>
    <row r="39748" spans="4:33" s="304" customFormat="1" ht="15.75" customHeight="1">
      <c r="D39748" s="305"/>
      <c r="AG39748" s="1954"/>
    </row>
    <row r="39750" spans="4:33" s="304" customFormat="1" ht="15.75" customHeight="1">
      <c r="D39750" s="305"/>
      <c r="AG39750" s="1954"/>
    </row>
    <row r="39752" spans="4:33" s="304" customFormat="1" ht="15.75" customHeight="1">
      <c r="D39752" s="305"/>
      <c r="AG39752" s="1954"/>
    </row>
    <row r="39754" spans="4:33" s="304" customFormat="1" ht="15.75" customHeight="1">
      <c r="D39754" s="305"/>
      <c r="AG39754" s="1954"/>
    </row>
    <row r="39756" spans="4:33" s="304" customFormat="1" ht="15.75" customHeight="1">
      <c r="D39756" s="305"/>
      <c r="AG39756" s="1954"/>
    </row>
    <row r="39758" spans="4:33" s="304" customFormat="1" ht="15.75" customHeight="1">
      <c r="D39758" s="305"/>
      <c r="AG39758" s="1954"/>
    </row>
    <row r="39760" spans="4:33" s="304" customFormat="1" ht="15.75" customHeight="1">
      <c r="D39760" s="305"/>
      <c r="AG39760" s="1954"/>
    </row>
    <row r="39762" spans="4:33" s="304" customFormat="1" ht="15.75" customHeight="1">
      <c r="D39762" s="305"/>
      <c r="AG39762" s="1954"/>
    </row>
    <row r="39764" spans="4:33" s="304" customFormat="1" ht="15.75" customHeight="1">
      <c r="D39764" s="305"/>
      <c r="AG39764" s="1954"/>
    </row>
    <row r="39766" spans="4:33" s="304" customFormat="1" ht="15.75" customHeight="1">
      <c r="D39766" s="305"/>
      <c r="AG39766" s="1954"/>
    </row>
    <row r="39768" spans="4:33" s="304" customFormat="1" ht="15.75" customHeight="1">
      <c r="D39768" s="305"/>
      <c r="AG39768" s="1954"/>
    </row>
    <row r="39770" spans="4:33" s="304" customFormat="1" ht="15.75" customHeight="1">
      <c r="D39770" s="305"/>
      <c r="AG39770" s="1954"/>
    </row>
    <row r="39772" spans="4:33" s="304" customFormat="1" ht="15.75" customHeight="1">
      <c r="D39772" s="305"/>
      <c r="AG39772" s="1954"/>
    </row>
    <row r="39774" spans="4:33" s="304" customFormat="1" ht="15.75" customHeight="1">
      <c r="D39774" s="305"/>
      <c r="AG39774" s="1954"/>
    </row>
    <row r="39776" spans="4:33" s="304" customFormat="1" ht="15.75" customHeight="1">
      <c r="D39776" s="305"/>
      <c r="AG39776" s="1954"/>
    </row>
    <row r="39778" spans="4:33" s="304" customFormat="1" ht="15.75" customHeight="1">
      <c r="D39778" s="305"/>
      <c r="AG39778" s="1954"/>
    </row>
    <row r="39780" spans="4:33" s="304" customFormat="1" ht="15.75" customHeight="1">
      <c r="D39780" s="305"/>
      <c r="AG39780" s="1954"/>
    </row>
    <row r="39782" spans="4:33" s="304" customFormat="1" ht="15.75" customHeight="1">
      <c r="D39782" s="305"/>
      <c r="AG39782" s="1954"/>
    </row>
    <row r="39784" spans="4:33" s="304" customFormat="1" ht="15.75" customHeight="1">
      <c r="D39784" s="305"/>
      <c r="AG39784" s="1954"/>
    </row>
    <row r="39786" spans="4:33" s="304" customFormat="1" ht="15.75" customHeight="1">
      <c r="D39786" s="305"/>
      <c r="AG39786" s="1954"/>
    </row>
    <row r="39788" spans="4:33" s="304" customFormat="1" ht="15.75" customHeight="1">
      <c r="D39788" s="305"/>
      <c r="AG39788" s="1954"/>
    </row>
    <row r="39790" spans="4:33" s="304" customFormat="1" ht="15.75" customHeight="1">
      <c r="D39790" s="305"/>
      <c r="AG39790" s="1954"/>
    </row>
    <row r="39792" spans="4:33" s="304" customFormat="1" ht="15.75" customHeight="1">
      <c r="D39792" s="305"/>
      <c r="AG39792" s="1954"/>
    </row>
    <row r="39794" spans="4:33" s="304" customFormat="1" ht="15.75" customHeight="1">
      <c r="D39794" s="305"/>
      <c r="AG39794" s="1954"/>
    </row>
    <row r="39796" spans="4:33" s="304" customFormat="1" ht="15.75" customHeight="1">
      <c r="D39796" s="305"/>
      <c r="AG39796" s="1954"/>
    </row>
    <row r="39798" spans="4:33" s="304" customFormat="1" ht="15.75" customHeight="1">
      <c r="D39798" s="305"/>
      <c r="AG39798" s="1954"/>
    </row>
    <row r="39800" spans="4:33" s="304" customFormat="1" ht="15.75" customHeight="1">
      <c r="D39800" s="305"/>
      <c r="AG39800" s="1954"/>
    </row>
    <row r="39802" spans="4:33" s="304" customFormat="1" ht="15.75" customHeight="1">
      <c r="D39802" s="305"/>
      <c r="AG39802" s="1954"/>
    </row>
    <row r="39804" spans="4:33" s="304" customFormat="1" ht="15.75" customHeight="1">
      <c r="D39804" s="305"/>
      <c r="AG39804" s="1954"/>
    </row>
    <row r="39806" spans="4:33" s="304" customFormat="1" ht="15.75" customHeight="1">
      <c r="D39806" s="305"/>
      <c r="AG39806" s="1954"/>
    </row>
    <row r="39808" spans="4:33" s="304" customFormat="1" ht="15.75" customHeight="1">
      <c r="D39808" s="305"/>
      <c r="AG39808" s="1954"/>
    </row>
    <row r="39810" spans="4:33" s="304" customFormat="1" ht="15.75" customHeight="1">
      <c r="D39810" s="305"/>
      <c r="AG39810" s="1954"/>
    </row>
    <row r="39812" spans="4:33" s="304" customFormat="1" ht="15.75" customHeight="1">
      <c r="D39812" s="305"/>
      <c r="AG39812" s="1954"/>
    </row>
    <row r="39814" spans="4:33" s="304" customFormat="1" ht="15.75" customHeight="1">
      <c r="D39814" s="305"/>
      <c r="AG39814" s="1954"/>
    </row>
    <row r="39816" spans="4:33" s="304" customFormat="1" ht="15.75" customHeight="1">
      <c r="D39816" s="305"/>
      <c r="AG39816" s="1954"/>
    </row>
    <row r="39818" spans="4:33" s="304" customFormat="1" ht="15.75" customHeight="1">
      <c r="D39818" s="305"/>
      <c r="AG39818" s="1954"/>
    </row>
    <row r="39820" spans="4:33" s="304" customFormat="1" ht="15.75" customHeight="1">
      <c r="D39820" s="305"/>
      <c r="AG39820" s="1954"/>
    </row>
    <row r="39822" spans="4:33" s="304" customFormat="1" ht="15.75" customHeight="1">
      <c r="D39822" s="305"/>
      <c r="AG39822" s="1954"/>
    </row>
    <row r="39824" spans="4:33" s="304" customFormat="1" ht="15.75" customHeight="1">
      <c r="D39824" s="305"/>
      <c r="AG39824" s="1954"/>
    </row>
    <row r="39826" spans="4:33" s="304" customFormat="1" ht="15.75" customHeight="1">
      <c r="D39826" s="305"/>
      <c r="AG39826" s="1954"/>
    </row>
    <row r="39828" spans="4:33" s="304" customFormat="1" ht="15.75" customHeight="1">
      <c r="D39828" s="305"/>
      <c r="AG39828" s="1954"/>
    </row>
    <row r="39830" spans="4:33" s="304" customFormat="1" ht="15.75" customHeight="1">
      <c r="D39830" s="305"/>
      <c r="AG39830" s="1954"/>
    </row>
    <row r="39832" spans="4:33" s="304" customFormat="1" ht="15.75" customHeight="1">
      <c r="D39832" s="305"/>
      <c r="AG39832" s="1954"/>
    </row>
    <row r="39834" spans="4:33" s="304" customFormat="1" ht="15.75" customHeight="1">
      <c r="D39834" s="305"/>
      <c r="AG39834" s="1954"/>
    </row>
    <row r="39836" spans="4:33" s="304" customFormat="1" ht="15.75" customHeight="1">
      <c r="D39836" s="305"/>
      <c r="AG39836" s="1954"/>
    </row>
    <row r="39838" spans="4:33" s="304" customFormat="1" ht="15.75" customHeight="1">
      <c r="D39838" s="305"/>
      <c r="AG39838" s="1954"/>
    </row>
    <row r="39840" spans="4:33" s="304" customFormat="1" ht="15.75" customHeight="1">
      <c r="D39840" s="305"/>
      <c r="AG39840" s="1954"/>
    </row>
    <row r="39842" spans="4:33" s="304" customFormat="1" ht="15.75" customHeight="1">
      <c r="D39842" s="305"/>
      <c r="AG39842" s="1954"/>
    </row>
    <row r="39844" spans="4:33" s="304" customFormat="1" ht="15.75" customHeight="1">
      <c r="D39844" s="305"/>
      <c r="AG39844" s="1954"/>
    </row>
    <row r="39846" spans="4:33" s="304" customFormat="1" ht="15.75" customHeight="1">
      <c r="D39846" s="305"/>
      <c r="AG39846" s="1954"/>
    </row>
    <row r="39848" spans="4:33" s="304" customFormat="1" ht="15.75" customHeight="1">
      <c r="D39848" s="305"/>
      <c r="AG39848" s="1954"/>
    </row>
    <row r="39850" spans="4:33" s="304" customFormat="1" ht="15.75" customHeight="1">
      <c r="D39850" s="305"/>
      <c r="AG39850" s="1954"/>
    </row>
    <row r="39852" spans="4:33" s="304" customFormat="1" ht="15.75" customHeight="1">
      <c r="D39852" s="305"/>
      <c r="AG39852" s="1954"/>
    </row>
    <row r="39854" spans="4:33" s="304" customFormat="1" ht="15.75" customHeight="1">
      <c r="D39854" s="305"/>
      <c r="AG39854" s="1954"/>
    </row>
    <row r="39856" spans="4:33" s="304" customFormat="1" ht="15.75" customHeight="1">
      <c r="D39856" s="305"/>
      <c r="AG39856" s="1954"/>
    </row>
    <row r="39858" spans="4:33" s="304" customFormat="1" ht="15.75" customHeight="1">
      <c r="D39858" s="305"/>
      <c r="AG39858" s="1954"/>
    </row>
    <row r="39860" spans="4:33" s="304" customFormat="1" ht="15.75" customHeight="1">
      <c r="D39860" s="305"/>
      <c r="AG39860" s="1954"/>
    </row>
    <row r="39862" spans="4:33" s="304" customFormat="1" ht="15.75" customHeight="1">
      <c r="D39862" s="305"/>
      <c r="AG39862" s="1954"/>
    </row>
    <row r="39864" spans="4:33" s="304" customFormat="1" ht="15.75" customHeight="1">
      <c r="D39864" s="305"/>
      <c r="AG39864" s="1954"/>
    </row>
    <row r="39866" spans="4:33" s="304" customFormat="1" ht="15.75" customHeight="1">
      <c r="D39866" s="305"/>
      <c r="AG39866" s="1954"/>
    </row>
    <row r="39868" spans="4:33" s="304" customFormat="1" ht="15.75" customHeight="1">
      <c r="D39868" s="305"/>
      <c r="AG39868" s="1954"/>
    </row>
    <row r="39870" spans="4:33" s="304" customFormat="1" ht="15.75" customHeight="1">
      <c r="D39870" s="305"/>
      <c r="AG39870" s="1954"/>
    </row>
    <row r="39872" spans="4:33" s="304" customFormat="1" ht="15.75" customHeight="1">
      <c r="D39872" s="305"/>
      <c r="AG39872" s="1954"/>
    </row>
    <row r="39874" spans="4:33" s="304" customFormat="1" ht="15.75" customHeight="1">
      <c r="D39874" s="305"/>
      <c r="AG39874" s="1954"/>
    </row>
    <row r="39876" spans="4:33" s="304" customFormat="1" ht="15.75" customHeight="1">
      <c r="D39876" s="305"/>
      <c r="AG39876" s="1954"/>
    </row>
    <row r="39878" spans="4:33" s="304" customFormat="1" ht="15.75" customHeight="1">
      <c r="D39878" s="305"/>
      <c r="AG39878" s="1954"/>
    </row>
    <row r="39880" spans="4:33" s="304" customFormat="1" ht="15.75" customHeight="1">
      <c r="D39880" s="305"/>
      <c r="AG39880" s="1954"/>
    </row>
    <row r="39882" spans="4:33" s="304" customFormat="1" ht="15.75" customHeight="1">
      <c r="D39882" s="305"/>
      <c r="AG39882" s="1954"/>
    </row>
    <row r="39884" spans="4:33" s="304" customFormat="1" ht="15.75" customHeight="1">
      <c r="D39884" s="305"/>
      <c r="AG39884" s="1954"/>
    </row>
    <row r="39886" spans="4:33" s="304" customFormat="1" ht="15.75" customHeight="1">
      <c r="D39886" s="305"/>
      <c r="AG39886" s="1954"/>
    </row>
    <row r="39888" spans="4:33" s="304" customFormat="1" ht="15.75" customHeight="1">
      <c r="D39888" s="305"/>
      <c r="AG39888" s="1954"/>
    </row>
    <row r="39890" spans="4:33" s="304" customFormat="1" ht="15.75" customHeight="1">
      <c r="D39890" s="305"/>
      <c r="AG39890" s="1954"/>
    </row>
    <row r="39892" spans="4:33" s="304" customFormat="1" ht="15.75" customHeight="1">
      <c r="D39892" s="305"/>
      <c r="AG39892" s="1954"/>
    </row>
    <row r="39894" spans="4:33" s="304" customFormat="1" ht="15.75" customHeight="1">
      <c r="D39894" s="305"/>
      <c r="AG39894" s="1954"/>
    </row>
    <row r="39896" spans="4:33" s="304" customFormat="1" ht="15.75" customHeight="1">
      <c r="D39896" s="305"/>
      <c r="AG39896" s="1954"/>
    </row>
    <row r="39898" spans="4:33" s="304" customFormat="1" ht="15.75" customHeight="1">
      <c r="D39898" s="305"/>
      <c r="AG39898" s="1954"/>
    </row>
    <row r="39900" spans="4:33" s="304" customFormat="1" ht="15.75" customHeight="1">
      <c r="D39900" s="305"/>
      <c r="AG39900" s="1954"/>
    </row>
    <row r="39902" spans="4:33" s="304" customFormat="1" ht="15.75" customHeight="1">
      <c r="D39902" s="305"/>
      <c r="AG39902" s="1954"/>
    </row>
    <row r="39904" spans="4:33" s="304" customFormat="1" ht="15.75" customHeight="1">
      <c r="D39904" s="305"/>
      <c r="AG39904" s="1954"/>
    </row>
    <row r="39906" spans="4:33" s="304" customFormat="1" ht="15.75" customHeight="1">
      <c r="D39906" s="305"/>
      <c r="AG39906" s="1954"/>
    </row>
    <row r="39908" spans="4:33" s="304" customFormat="1" ht="15.75" customHeight="1">
      <c r="D39908" s="305"/>
      <c r="AG39908" s="1954"/>
    </row>
    <row r="39910" spans="4:33" s="304" customFormat="1" ht="15.75" customHeight="1">
      <c r="D39910" s="305"/>
      <c r="AG39910" s="1954"/>
    </row>
    <row r="39912" spans="4:33" s="304" customFormat="1" ht="15.75" customHeight="1">
      <c r="D39912" s="305"/>
      <c r="AG39912" s="1954"/>
    </row>
    <row r="39914" spans="4:33" s="304" customFormat="1" ht="15.75" customHeight="1">
      <c r="D39914" s="305"/>
      <c r="AG39914" s="1954"/>
    </row>
    <row r="39916" spans="4:33" s="304" customFormat="1" ht="15.75" customHeight="1">
      <c r="D39916" s="305"/>
      <c r="AG39916" s="1954"/>
    </row>
    <row r="39918" spans="4:33" s="304" customFormat="1" ht="15.75" customHeight="1">
      <c r="D39918" s="305"/>
      <c r="AG39918" s="1954"/>
    </row>
    <row r="39920" spans="4:33" s="304" customFormat="1" ht="15.75" customHeight="1">
      <c r="D39920" s="305"/>
      <c r="AG39920" s="1954"/>
    </row>
    <row r="39922" spans="4:33" s="304" customFormat="1" ht="15.75" customHeight="1">
      <c r="D39922" s="305"/>
      <c r="AG39922" s="1954"/>
    </row>
    <row r="39924" spans="4:33" s="304" customFormat="1" ht="15.75" customHeight="1">
      <c r="D39924" s="305"/>
      <c r="AG39924" s="1954"/>
    </row>
    <row r="39926" spans="4:33" s="304" customFormat="1" ht="15.75" customHeight="1">
      <c r="D39926" s="305"/>
      <c r="AG39926" s="1954"/>
    </row>
    <row r="39928" spans="4:33" s="304" customFormat="1" ht="15.75" customHeight="1">
      <c r="D39928" s="305"/>
      <c r="AG39928" s="1954"/>
    </row>
    <row r="39930" spans="4:33" s="304" customFormat="1" ht="15.75" customHeight="1">
      <c r="D39930" s="305"/>
      <c r="AG39930" s="1954"/>
    </row>
    <row r="39932" spans="4:33" s="304" customFormat="1" ht="15.75" customHeight="1">
      <c r="D39932" s="305"/>
      <c r="AG39932" s="1954"/>
    </row>
    <row r="39934" spans="4:33" s="304" customFormat="1" ht="15.75" customHeight="1">
      <c r="D39934" s="305"/>
      <c r="AG39934" s="1954"/>
    </row>
    <row r="39936" spans="4:33" s="304" customFormat="1" ht="15.75" customHeight="1">
      <c r="D39936" s="305"/>
      <c r="AG39936" s="1954"/>
    </row>
    <row r="39938" spans="4:33" s="304" customFormat="1" ht="15.75" customHeight="1">
      <c r="D39938" s="305"/>
      <c r="AG39938" s="1954"/>
    </row>
    <row r="39940" spans="4:33" s="304" customFormat="1" ht="15.75" customHeight="1">
      <c r="D39940" s="305"/>
      <c r="AG39940" s="1954"/>
    </row>
    <row r="39942" spans="4:33" s="304" customFormat="1" ht="15.75" customHeight="1">
      <c r="D39942" s="305"/>
      <c r="AG39942" s="1954"/>
    </row>
    <row r="39944" spans="4:33" s="304" customFormat="1" ht="15.75" customHeight="1">
      <c r="D39944" s="305"/>
      <c r="AG39944" s="1954"/>
    </row>
    <row r="39946" spans="4:33" s="304" customFormat="1" ht="15.75" customHeight="1">
      <c r="D39946" s="305"/>
      <c r="AG39946" s="1954"/>
    </row>
    <row r="39948" spans="4:33" s="304" customFormat="1" ht="15.75" customHeight="1">
      <c r="D39948" s="305"/>
      <c r="AG39948" s="1954"/>
    </row>
    <row r="39950" spans="4:33" s="304" customFormat="1" ht="15.75" customHeight="1">
      <c r="D39950" s="305"/>
      <c r="AG39950" s="1954"/>
    </row>
    <row r="39952" spans="4:33" s="304" customFormat="1" ht="15.75" customHeight="1">
      <c r="D39952" s="305"/>
      <c r="AG39952" s="1954"/>
    </row>
    <row r="39954" spans="4:33" s="304" customFormat="1" ht="15.75" customHeight="1">
      <c r="D39954" s="305"/>
      <c r="AG39954" s="1954"/>
    </row>
    <row r="39956" spans="4:33" s="304" customFormat="1" ht="15.75" customHeight="1">
      <c r="D39956" s="305"/>
      <c r="AG39956" s="1954"/>
    </row>
    <row r="39958" spans="4:33" s="304" customFormat="1" ht="15.75" customHeight="1">
      <c r="D39958" s="305"/>
      <c r="AG39958" s="1954"/>
    </row>
    <row r="39960" spans="4:33" s="304" customFormat="1" ht="15.75" customHeight="1">
      <c r="D39960" s="305"/>
      <c r="AG39960" s="1954"/>
    </row>
    <row r="39962" spans="4:33" s="304" customFormat="1" ht="15.75" customHeight="1">
      <c r="D39962" s="305"/>
      <c r="AG39962" s="1954"/>
    </row>
    <row r="39964" spans="4:33" s="304" customFormat="1" ht="15.75" customHeight="1">
      <c r="D39964" s="305"/>
      <c r="AG39964" s="1954"/>
    </row>
    <row r="39966" spans="4:33" s="304" customFormat="1" ht="15.75" customHeight="1">
      <c r="D39966" s="305"/>
      <c r="AG39966" s="1954"/>
    </row>
    <row r="39968" spans="4:33" s="304" customFormat="1" ht="15.75" customHeight="1">
      <c r="D39968" s="305"/>
      <c r="AG39968" s="1954"/>
    </row>
    <row r="39970" spans="4:33" s="304" customFormat="1" ht="15.75" customHeight="1">
      <c r="D39970" s="305"/>
      <c r="AG39970" s="1954"/>
    </row>
    <row r="39972" spans="4:33" s="304" customFormat="1" ht="15.75" customHeight="1">
      <c r="D39972" s="305"/>
      <c r="AG39972" s="1954"/>
    </row>
    <row r="39974" spans="4:33" s="304" customFormat="1" ht="15.75" customHeight="1">
      <c r="D39974" s="305"/>
      <c r="AG39974" s="1954"/>
    </row>
    <row r="39976" spans="4:33" s="304" customFormat="1" ht="15.75" customHeight="1">
      <c r="D39976" s="305"/>
      <c r="AG39976" s="1954"/>
    </row>
    <row r="39978" spans="4:33" s="304" customFormat="1" ht="15.75" customHeight="1">
      <c r="D39978" s="305"/>
      <c r="AG39978" s="1954"/>
    </row>
    <row r="39980" spans="4:33" s="304" customFormat="1" ht="15.75" customHeight="1">
      <c r="D39980" s="305"/>
      <c r="AG39980" s="1954"/>
    </row>
    <row r="39982" spans="4:33" s="304" customFormat="1" ht="15.75" customHeight="1">
      <c r="D39982" s="305"/>
      <c r="AG39982" s="1954"/>
    </row>
    <row r="39984" spans="4:33" s="304" customFormat="1" ht="15.75" customHeight="1">
      <c r="D39984" s="305"/>
      <c r="AG39984" s="1954"/>
    </row>
    <row r="39986" spans="4:33" s="304" customFormat="1" ht="15.75" customHeight="1">
      <c r="D39986" s="305"/>
      <c r="AG39986" s="1954"/>
    </row>
    <row r="39988" spans="4:33" s="304" customFormat="1" ht="15.75" customHeight="1">
      <c r="D39988" s="305"/>
      <c r="AG39988" s="1954"/>
    </row>
    <row r="39990" spans="4:33" s="304" customFormat="1" ht="15.75" customHeight="1">
      <c r="D39990" s="305"/>
      <c r="AG39990" s="1954"/>
    </row>
    <row r="39992" spans="4:33" s="304" customFormat="1" ht="15.75" customHeight="1">
      <c r="D39992" s="305"/>
      <c r="AG39992" s="1954"/>
    </row>
    <row r="39994" spans="4:33" s="304" customFormat="1" ht="15.75" customHeight="1">
      <c r="D39994" s="305"/>
      <c r="AG39994" s="1954"/>
    </row>
    <row r="39996" spans="4:33" s="304" customFormat="1" ht="15.75" customHeight="1">
      <c r="D39996" s="305"/>
      <c r="AG39996" s="1954"/>
    </row>
    <row r="39998" spans="4:33" s="304" customFormat="1" ht="15.75" customHeight="1">
      <c r="D39998" s="305"/>
      <c r="AG39998" s="1954"/>
    </row>
    <row r="40000" spans="4:33" s="304" customFormat="1" ht="15.75" customHeight="1">
      <c r="D40000" s="305"/>
      <c r="AG40000" s="1954"/>
    </row>
    <row r="40002" spans="4:33" s="304" customFormat="1" ht="15.75" customHeight="1">
      <c r="D40002" s="305"/>
      <c r="AG40002" s="1954"/>
    </row>
    <row r="40004" spans="4:33" s="304" customFormat="1" ht="15.75" customHeight="1">
      <c r="D40004" s="305"/>
      <c r="AG40004" s="1954"/>
    </row>
    <row r="40006" spans="4:33" s="304" customFormat="1" ht="15.75" customHeight="1">
      <c r="D40006" s="305"/>
      <c r="AG40006" s="1954"/>
    </row>
    <row r="40008" spans="4:33" s="304" customFormat="1" ht="15.75" customHeight="1">
      <c r="D40008" s="305"/>
      <c r="AG40008" s="1954"/>
    </row>
    <row r="40010" spans="4:33" s="304" customFormat="1" ht="15.75" customHeight="1">
      <c r="D40010" s="305"/>
      <c r="AG40010" s="1954"/>
    </row>
    <row r="40012" spans="4:33" s="304" customFormat="1" ht="15.75" customHeight="1">
      <c r="D40012" s="305"/>
      <c r="AG40012" s="1954"/>
    </row>
    <row r="40014" spans="4:33" s="304" customFormat="1" ht="15.75" customHeight="1">
      <c r="D40014" s="305"/>
      <c r="AG40014" s="1954"/>
    </row>
    <row r="40016" spans="4:33" s="304" customFormat="1" ht="15.75" customHeight="1">
      <c r="D40016" s="305"/>
      <c r="AG40016" s="1954"/>
    </row>
    <row r="40018" spans="4:33" s="304" customFormat="1" ht="15.75" customHeight="1">
      <c r="D40018" s="305"/>
      <c r="AG40018" s="1954"/>
    </row>
    <row r="40020" spans="4:33" s="304" customFormat="1" ht="15.75" customHeight="1">
      <c r="D40020" s="305"/>
      <c r="AG40020" s="1954"/>
    </row>
    <row r="40022" spans="4:33" s="304" customFormat="1" ht="15.75" customHeight="1">
      <c r="D40022" s="305"/>
      <c r="AG40022" s="1954"/>
    </row>
    <row r="40024" spans="4:33" s="304" customFormat="1" ht="15.75" customHeight="1">
      <c r="D40024" s="305"/>
      <c r="AG40024" s="1954"/>
    </row>
    <row r="40026" spans="4:33" s="304" customFormat="1" ht="15.75" customHeight="1">
      <c r="D40026" s="305"/>
      <c r="AG40026" s="1954"/>
    </row>
    <row r="40028" spans="4:33" s="304" customFormat="1" ht="15.75" customHeight="1">
      <c r="D40028" s="305"/>
      <c r="AG40028" s="1954"/>
    </row>
    <row r="40030" spans="4:33" s="304" customFormat="1" ht="15.75" customHeight="1">
      <c r="D40030" s="305"/>
      <c r="AG40030" s="1954"/>
    </row>
    <row r="40032" spans="4:33" s="304" customFormat="1" ht="15.75" customHeight="1">
      <c r="D40032" s="305"/>
      <c r="AG40032" s="1954"/>
    </row>
    <row r="40034" spans="4:33" s="304" customFormat="1" ht="15.75" customHeight="1">
      <c r="D40034" s="305"/>
      <c r="AG40034" s="1954"/>
    </row>
    <row r="40036" spans="4:33" s="304" customFormat="1" ht="15.75" customHeight="1">
      <c r="D40036" s="305"/>
      <c r="AG40036" s="1954"/>
    </row>
    <row r="40038" spans="4:33" s="304" customFormat="1" ht="15.75" customHeight="1">
      <c r="D40038" s="305"/>
      <c r="AG40038" s="1954"/>
    </row>
    <row r="40040" spans="4:33" s="304" customFormat="1" ht="15.75" customHeight="1">
      <c r="D40040" s="305"/>
      <c r="AG40040" s="1954"/>
    </row>
    <row r="40042" spans="4:33" s="304" customFormat="1" ht="15.75" customHeight="1">
      <c r="D40042" s="305"/>
      <c r="AG40042" s="1954"/>
    </row>
    <row r="40044" spans="4:33" s="304" customFormat="1" ht="15.75" customHeight="1">
      <c r="D40044" s="305"/>
      <c r="AG40044" s="1954"/>
    </row>
    <row r="40046" spans="4:33" s="304" customFormat="1" ht="15.75" customHeight="1">
      <c r="D40046" s="305"/>
      <c r="AG40046" s="1954"/>
    </row>
    <row r="40048" spans="4:33" s="304" customFormat="1" ht="15.75" customHeight="1">
      <c r="D40048" s="305"/>
      <c r="AG40048" s="1954"/>
    </row>
    <row r="40050" spans="4:33" s="304" customFormat="1" ht="15.75" customHeight="1">
      <c r="D40050" s="305"/>
      <c r="AG40050" s="1954"/>
    </row>
    <row r="40052" spans="4:33" s="304" customFormat="1" ht="15.75" customHeight="1">
      <c r="D40052" s="305"/>
      <c r="AG40052" s="1954"/>
    </row>
    <row r="40054" spans="4:33" s="304" customFormat="1" ht="15.75" customHeight="1">
      <c r="D40054" s="305"/>
      <c r="AG40054" s="1954"/>
    </row>
    <row r="40056" spans="4:33" s="304" customFormat="1" ht="15.75" customHeight="1">
      <c r="D40056" s="305"/>
      <c r="AG40056" s="1954"/>
    </row>
    <row r="40058" spans="4:33" s="304" customFormat="1" ht="15.75" customHeight="1">
      <c r="D40058" s="305"/>
      <c r="AG40058" s="1954"/>
    </row>
    <row r="40060" spans="4:33" s="304" customFormat="1" ht="15.75" customHeight="1">
      <c r="D40060" s="305"/>
      <c r="AG40060" s="1954"/>
    </row>
    <row r="40062" spans="4:33" s="304" customFormat="1" ht="15.75" customHeight="1">
      <c r="D40062" s="305"/>
      <c r="AG40062" s="1954"/>
    </row>
    <row r="40064" spans="4:33" s="304" customFormat="1" ht="15.75" customHeight="1">
      <c r="D40064" s="305"/>
      <c r="AG40064" s="1954"/>
    </row>
    <row r="40066" spans="4:33" s="304" customFormat="1" ht="15.75" customHeight="1">
      <c r="D40066" s="305"/>
      <c r="AG40066" s="1954"/>
    </row>
    <row r="40068" spans="4:33" s="304" customFormat="1" ht="15.75" customHeight="1">
      <c r="D40068" s="305"/>
      <c r="AG40068" s="1954"/>
    </row>
    <row r="40070" spans="4:33" s="304" customFormat="1" ht="15.75" customHeight="1">
      <c r="D40070" s="305"/>
      <c r="AG40070" s="1954"/>
    </row>
    <row r="40072" spans="4:33" s="304" customFormat="1" ht="15.75" customHeight="1">
      <c r="D40072" s="305"/>
      <c r="AG40072" s="1954"/>
    </row>
    <row r="40074" spans="4:33" s="304" customFormat="1" ht="15.75" customHeight="1">
      <c r="D40074" s="305"/>
      <c r="AG40074" s="1954"/>
    </row>
    <row r="40076" spans="4:33" s="304" customFormat="1" ht="15.75" customHeight="1">
      <c r="D40076" s="305"/>
      <c r="AG40076" s="1954"/>
    </row>
    <row r="40078" spans="4:33" s="304" customFormat="1" ht="15.75" customHeight="1">
      <c r="D40078" s="305"/>
      <c r="AG40078" s="1954"/>
    </row>
    <row r="40080" spans="4:33" s="304" customFormat="1" ht="15.75" customHeight="1">
      <c r="D40080" s="305"/>
      <c r="AG40080" s="1954"/>
    </row>
    <row r="40082" spans="4:33" s="304" customFormat="1" ht="15.75" customHeight="1">
      <c r="D40082" s="305"/>
      <c r="AG40082" s="1954"/>
    </row>
    <row r="40084" spans="4:33" s="304" customFormat="1" ht="15.75" customHeight="1">
      <c r="D40084" s="305"/>
      <c r="AG40084" s="1954"/>
    </row>
    <row r="40086" spans="4:33" s="304" customFormat="1" ht="15.75" customHeight="1">
      <c r="D40086" s="305"/>
      <c r="AG40086" s="1954"/>
    </row>
    <row r="40088" spans="4:33" s="304" customFormat="1" ht="15.75" customHeight="1">
      <c r="D40088" s="305"/>
      <c r="AG40088" s="1954"/>
    </row>
    <row r="40090" spans="4:33" s="304" customFormat="1" ht="15.75" customHeight="1">
      <c r="D40090" s="305"/>
      <c r="AG40090" s="1954"/>
    </row>
    <row r="40092" spans="4:33" s="304" customFormat="1" ht="15.75" customHeight="1">
      <c r="D40092" s="305"/>
      <c r="AG40092" s="1954"/>
    </row>
    <row r="40094" spans="4:33" s="304" customFormat="1" ht="15.75" customHeight="1">
      <c r="D40094" s="305"/>
      <c r="AG40094" s="1954"/>
    </row>
    <row r="40096" spans="4:33" s="304" customFormat="1" ht="15.75" customHeight="1">
      <c r="D40096" s="305"/>
      <c r="AG40096" s="1954"/>
    </row>
    <row r="40098" spans="4:33" s="304" customFormat="1" ht="15.75" customHeight="1">
      <c r="D40098" s="305"/>
      <c r="AG40098" s="1954"/>
    </row>
    <row r="40100" spans="4:33" s="304" customFormat="1" ht="15.75" customHeight="1">
      <c r="D40100" s="305"/>
      <c r="AG40100" s="1954"/>
    </row>
    <row r="40102" spans="4:33" s="304" customFormat="1" ht="15.75" customHeight="1">
      <c r="D40102" s="305"/>
      <c r="AG40102" s="1954"/>
    </row>
    <row r="40104" spans="4:33" s="304" customFormat="1" ht="15.75" customHeight="1">
      <c r="D40104" s="305"/>
      <c r="AG40104" s="1954"/>
    </row>
    <row r="40106" spans="4:33" s="304" customFormat="1" ht="15.75" customHeight="1">
      <c r="D40106" s="305"/>
      <c r="AG40106" s="1954"/>
    </row>
    <row r="40108" spans="4:33" s="304" customFormat="1" ht="15.75" customHeight="1">
      <c r="D40108" s="305"/>
      <c r="AG40108" s="1954"/>
    </row>
    <row r="40110" spans="4:33" s="304" customFormat="1" ht="15.75" customHeight="1">
      <c r="D40110" s="305"/>
      <c r="AG40110" s="1954"/>
    </row>
    <row r="40112" spans="4:33" s="304" customFormat="1" ht="15.75" customHeight="1">
      <c r="D40112" s="305"/>
      <c r="AG40112" s="1954"/>
    </row>
    <row r="40114" spans="4:33" s="304" customFormat="1" ht="15.75" customHeight="1">
      <c r="D40114" s="305"/>
      <c r="AG40114" s="1954"/>
    </row>
    <row r="40116" spans="4:33" s="304" customFormat="1" ht="15.75" customHeight="1">
      <c r="D40116" s="305"/>
      <c r="AG40116" s="1954"/>
    </row>
    <row r="40118" spans="4:33" s="304" customFormat="1" ht="15.75" customHeight="1">
      <c r="D40118" s="305"/>
      <c r="AG40118" s="1954"/>
    </row>
    <row r="40120" spans="4:33" s="304" customFormat="1" ht="15.75" customHeight="1">
      <c r="D40120" s="305"/>
      <c r="AG40120" s="1954"/>
    </row>
    <row r="40122" spans="4:33" s="304" customFormat="1" ht="15.75" customHeight="1">
      <c r="D40122" s="305"/>
      <c r="AG40122" s="1954"/>
    </row>
    <row r="40124" spans="4:33" s="304" customFormat="1" ht="15.75" customHeight="1">
      <c r="D40124" s="305"/>
      <c r="AG40124" s="1954"/>
    </row>
    <row r="40126" spans="4:33" s="304" customFormat="1" ht="15.75" customHeight="1">
      <c r="D40126" s="305"/>
      <c r="AG40126" s="1954"/>
    </row>
    <row r="40128" spans="4:33" s="304" customFormat="1" ht="15.75" customHeight="1">
      <c r="D40128" s="305"/>
      <c r="AG40128" s="1954"/>
    </row>
    <row r="40130" spans="4:33" s="304" customFormat="1" ht="15.75" customHeight="1">
      <c r="D40130" s="305"/>
      <c r="AG40130" s="1954"/>
    </row>
    <row r="40132" spans="4:33" s="304" customFormat="1" ht="15.75" customHeight="1">
      <c r="D40132" s="305"/>
      <c r="AG40132" s="1954"/>
    </row>
    <row r="40134" spans="4:33" s="304" customFormat="1" ht="15.75" customHeight="1">
      <c r="D40134" s="305"/>
      <c r="AG40134" s="1954"/>
    </row>
    <row r="40136" spans="4:33" s="304" customFormat="1" ht="15.75" customHeight="1">
      <c r="D40136" s="305"/>
      <c r="AG40136" s="1954"/>
    </row>
    <row r="40138" spans="4:33" s="304" customFormat="1" ht="15.75" customHeight="1">
      <c r="D40138" s="305"/>
      <c r="AG40138" s="1954"/>
    </row>
    <row r="40140" spans="4:33" s="304" customFormat="1" ht="15.75" customHeight="1">
      <c r="D40140" s="305"/>
      <c r="AG40140" s="1954"/>
    </row>
    <row r="40142" spans="4:33" s="304" customFormat="1" ht="15.75" customHeight="1">
      <c r="D40142" s="305"/>
      <c r="AG40142" s="1954"/>
    </row>
    <row r="40144" spans="4:33" s="304" customFormat="1" ht="15.75" customHeight="1">
      <c r="D40144" s="305"/>
      <c r="AG40144" s="1954"/>
    </row>
    <row r="40146" spans="4:33" s="304" customFormat="1" ht="15.75" customHeight="1">
      <c r="D40146" s="305"/>
      <c r="AG40146" s="1954"/>
    </row>
    <row r="40148" spans="4:33" s="304" customFormat="1" ht="15.75" customHeight="1">
      <c r="D40148" s="305"/>
      <c r="AG40148" s="1954"/>
    </row>
    <row r="40150" spans="4:33" s="304" customFormat="1" ht="15.75" customHeight="1">
      <c r="D40150" s="305"/>
      <c r="AG40150" s="1954"/>
    </row>
    <row r="40152" spans="4:33" s="304" customFormat="1" ht="15.75" customHeight="1">
      <c r="D40152" s="305"/>
      <c r="AG40152" s="1954"/>
    </row>
    <row r="40154" spans="4:33" s="304" customFormat="1" ht="15.75" customHeight="1">
      <c r="D40154" s="305"/>
      <c r="AG40154" s="1954"/>
    </row>
    <row r="40156" spans="4:33" s="304" customFormat="1" ht="15.75" customHeight="1">
      <c r="D40156" s="305"/>
      <c r="AG40156" s="1954"/>
    </row>
    <row r="40158" spans="4:33" s="304" customFormat="1" ht="15.75" customHeight="1">
      <c r="D40158" s="305"/>
      <c r="AG40158" s="1954"/>
    </row>
    <row r="40160" spans="4:33" s="304" customFormat="1" ht="15.75" customHeight="1">
      <c r="D40160" s="305"/>
      <c r="AG40160" s="1954"/>
    </row>
    <row r="40162" spans="4:33" s="304" customFormat="1" ht="15.75" customHeight="1">
      <c r="D40162" s="305"/>
      <c r="AG40162" s="1954"/>
    </row>
    <row r="40164" spans="4:33" s="304" customFormat="1" ht="15.75" customHeight="1">
      <c r="D40164" s="305"/>
      <c r="AG40164" s="1954"/>
    </row>
    <row r="40166" spans="4:33" s="304" customFormat="1" ht="15.75" customHeight="1">
      <c r="D40166" s="305"/>
      <c r="AG40166" s="1954"/>
    </row>
    <row r="40168" spans="4:33" s="304" customFormat="1" ht="15.75" customHeight="1">
      <c r="D40168" s="305"/>
      <c r="AG40168" s="1954"/>
    </row>
    <row r="40170" spans="4:33" s="304" customFormat="1" ht="15.75" customHeight="1">
      <c r="D40170" s="305"/>
      <c r="AG40170" s="1954"/>
    </row>
    <row r="40172" spans="4:33" s="304" customFormat="1" ht="15.75" customHeight="1">
      <c r="D40172" s="305"/>
      <c r="AG40172" s="1954"/>
    </row>
    <row r="40174" spans="4:33" s="304" customFormat="1" ht="15.75" customHeight="1">
      <c r="D40174" s="305"/>
      <c r="AG40174" s="1954"/>
    </row>
    <row r="40176" spans="4:33" s="304" customFormat="1" ht="15.75" customHeight="1">
      <c r="D40176" s="305"/>
      <c r="AG40176" s="1954"/>
    </row>
    <row r="40178" spans="4:33" s="304" customFormat="1" ht="15.75" customHeight="1">
      <c r="D40178" s="305"/>
      <c r="AG40178" s="1954"/>
    </row>
    <row r="40180" spans="4:33" s="304" customFormat="1" ht="15.75" customHeight="1">
      <c r="D40180" s="305"/>
      <c r="AG40180" s="1954"/>
    </row>
    <row r="40182" spans="4:33" s="304" customFormat="1" ht="15.75" customHeight="1">
      <c r="D40182" s="305"/>
      <c r="AG40182" s="1954"/>
    </row>
    <row r="40184" spans="4:33" s="304" customFormat="1" ht="15.75" customHeight="1">
      <c r="D40184" s="305"/>
      <c r="AG40184" s="1954"/>
    </row>
    <row r="40186" spans="4:33" s="304" customFormat="1" ht="15.75" customHeight="1">
      <c r="D40186" s="305"/>
      <c r="AG40186" s="1954"/>
    </row>
    <row r="40188" spans="4:33" s="304" customFormat="1" ht="15.75" customHeight="1">
      <c r="D40188" s="305"/>
      <c r="AG40188" s="1954"/>
    </row>
    <row r="40190" spans="4:33" s="304" customFormat="1" ht="15.75" customHeight="1">
      <c r="D40190" s="305"/>
      <c r="AG40190" s="1954"/>
    </row>
    <row r="40192" spans="4:33" s="304" customFormat="1" ht="15.75" customHeight="1">
      <c r="D40192" s="305"/>
      <c r="AG40192" s="1954"/>
    </row>
    <row r="40194" spans="4:33" s="304" customFormat="1" ht="15.75" customHeight="1">
      <c r="D40194" s="305"/>
      <c r="AG40194" s="1954"/>
    </row>
    <row r="40196" spans="4:33" s="304" customFormat="1" ht="15.75" customHeight="1">
      <c r="D40196" s="305"/>
      <c r="AG40196" s="1954"/>
    </row>
    <row r="40198" spans="4:33" s="304" customFormat="1" ht="15.75" customHeight="1">
      <c r="D40198" s="305"/>
      <c r="AG40198" s="1954"/>
    </row>
    <row r="40200" spans="4:33" s="304" customFormat="1" ht="15.75" customHeight="1">
      <c r="D40200" s="305"/>
      <c r="AG40200" s="1954"/>
    </row>
    <row r="40202" spans="4:33" s="304" customFormat="1" ht="15.75" customHeight="1">
      <c r="D40202" s="305"/>
      <c r="AG40202" s="1954"/>
    </row>
    <row r="40204" spans="4:33" s="304" customFormat="1" ht="15.75" customHeight="1">
      <c r="D40204" s="305"/>
      <c r="AG40204" s="1954"/>
    </row>
    <row r="40206" spans="4:33" s="304" customFormat="1" ht="15.75" customHeight="1">
      <c r="D40206" s="305"/>
      <c r="AG40206" s="1954"/>
    </row>
    <row r="40208" spans="4:33" s="304" customFormat="1" ht="15.75" customHeight="1">
      <c r="D40208" s="305"/>
      <c r="AG40208" s="1954"/>
    </row>
    <row r="40210" spans="4:33" s="304" customFormat="1" ht="15.75" customHeight="1">
      <c r="D40210" s="305"/>
      <c r="AG40210" s="1954"/>
    </row>
    <row r="40212" spans="4:33" s="304" customFormat="1" ht="15.75" customHeight="1">
      <c r="D40212" s="305"/>
      <c r="AG40212" s="1954"/>
    </row>
    <row r="40214" spans="4:33" s="304" customFormat="1" ht="15.75" customHeight="1">
      <c r="D40214" s="305"/>
      <c r="AG40214" s="1954"/>
    </row>
    <row r="40216" spans="4:33" s="304" customFormat="1" ht="15.75" customHeight="1">
      <c r="D40216" s="305"/>
      <c r="AG40216" s="1954"/>
    </row>
    <row r="40218" spans="4:33" s="304" customFormat="1" ht="15.75" customHeight="1">
      <c r="D40218" s="305"/>
      <c r="AG40218" s="1954"/>
    </row>
    <row r="40220" spans="4:33" s="304" customFormat="1" ht="15.75" customHeight="1">
      <c r="D40220" s="305"/>
      <c r="AG40220" s="1954"/>
    </row>
    <row r="40222" spans="4:33" s="304" customFormat="1" ht="15.75" customHeight="1">
      <c r="D40222" s="305"/>
      <c r="AG40222" s="1954"/>
    </row>
    <row r="40224" spans="4:33" s="304" customFormat="1" ht="15.75" customHeight="1">
      <c r="D40224" s="305"/>
      <c r="AG40224" s="1954"/>
    </row>
    <row r="40226" spans="4:33" s="304" customFormat="1" ht="15.75" customHeight="1">
      <c r="D40226" s="305"/>
      <c r="AG40226" s="1954"/>
    </row>
    <row r="40228" spans="4:33" s="304" customFormat="1" ht="15.75" customHeight="1">
      <c r="D40228" s="305"/>
      <c r="AG40228" s="1954"/>
    </row>
    <row r="40230" spans="4:33" s="304" customFormat="1" ht="15.75" customHeight="1">
      <c r="D40230" s="305"/>
      <c r="AG40230" s="1954"/>
    </row>
    <row r="40232" spans="4:33" s="304" customFormat="1" ht="15.75" customHeight="1">
      <c r="D40232" s="305"/>
      <c r="AG40232" s="1954"/>
    </row>
    <row r="40234" spans="4:33" s="304" customFormat="1" ht="15.75" customHeight="1">
      <c r="D40234" s="305"/>
      <c r="AG40234" s="1954"/>
    </row>
    <row r="40236" spans="4:33" s="304" customFormat="1" ht="15.75" customHeight="1">
      <c r="D40236" s="305"/>
      <c r="AG40236" s="1954"/>
    </row>
    <row r="40238" spans="4:33" s="304" customFormat="1" ht="15.75" customHeight="1">
      <c r="D40238" s="305"/>
      <c r="AG40238" s="1954"/>
    </row>
    <row r="40240" spans="4:33" s="304" customFormat="1" ht="15.75" customHeight="1">
      <c r="D40240" s="305"/>
      <c r="AG40240" s="1954"/>
    </row>
    <row r="40242" spans="4:33" s="304" customFormat="1" ht="15.75" customHeight="1">
      <c r="D40242" s="305"/>
      <c r="AG40242" s="1954"/>
    </row>
    <row r="40244" spans="4:33" s="304" customFormat="1" ht="15.75" customHeight="1">
      <c r="D40244" s="305"/>
      <c r="AG40244" s="1954"/>
    </row>
    <row r="40246" spans="4:33" s="304" customFormat="1" ht="15.75" customHeight="1">
      <c r="D40246" s="305"/>
      <c r="AG40246" s="1954"/>
    </row>
    <row r="40248" spans="4:33" s="304" customFormat="1" ht="15.75" customHeight="1">
      <c r="D40248" s="305"/>
      <c r="AG40248" s="1954"/>
    </row>
    <row r="40250" spans="4:33" s="304" customFormat="1" ht="15.75" customHeight="1">
      <c r="D40250" s="305"/>
      <c r="AG40250" s="1954"/>
    </row>
    <row r="40252" spans="4:33" s="304" customFormat="1" ht="15.75" customHeight="1">
      <c r="D40252" s="305"/>
      <c r="AG40252" s="1954"/>
    </row>
    <row r="40254" spans="4:33" s="304" customFormat="1" ht="15.75" customHeight="1">
      <c r="D40254" s="305"/>
      <c r="AG40254" s="1954"/>
    </row>
    <row r="40256" spans="4:33" s="304" customFormat="1" ht="15.75" customHeight="1">
      <c r="D40256" s="305"/>
      <c r="AG40256" s="1954"/>
    </row>
    <row r="40258" spans="4:33" s="304" customFormat="1" ht="15.75" customHeight="1">
      <c r="D40258" s="305"/>
      <c r="AG40258" s="1954"/>
    </row>
    <row r="40260" spans="4:33" s="304" customFormat="1" ht="15.75" customHeight="1">
      <c r="D40260" s="305"/>
      <c r="AG40260" s="1954"/>
    </row>
    <row r="40262" spans="4:33" s="304" customFormat="1" ht="15.75" customHeight="1">
      <c r="D40262" s="305"/>
      <c r="AG40262" s="1954"/>
    </row>
    <row r="40264" spans="4:33" s="304" customFormat="1" ht="15.75" customHeight="1">
      <c r="D40264" s="305"/>
      <c r="AG40264" s="1954"/>
    </row>
    <row r="40266" spans="4:33" s="304" customFormat="1" ht="15.75" customHeight="1">
      <c r="D40266" s="305"/>
      <c r="AG40266" s="1954"/>
    </row>
    <row r="40268" spans="4:33" s="304" customFormat="1" ht="15.75" customHeight="1">
      <c r="D40268" s="305"/>
      <c r="AG40268" s="1954"/>
    </row>
    <row r="40270" spans="4:33" s="304" customFormat="1" ht="15.75" customHeight="1">
      <c r="D40270" s="305"/>
      <c r="AG40270" s="1954"/>
    </row>
    <row r="40272" spans="4:33" s="304" customFormat="1" ht="15.75" customHeight="1">
      <c r="D40272" s="305"/>
      <c r="AG40272" s="1954"/>
    </row>
    <row r="40274" spans="4:33" s="304" customFormat="1" ht="15.75" customHeight="1">
      <c r="D40274" s="305"/>
      <c r="AG40274" s="1954"/>
    </row>
    <row r="40276" spans="4:33" s="304" customFormat="1" ht="15.75" customHeight="1">
      <c r="D40276" s="305"/>
      <c r="AG40276" s="1954"/>
    </row>
    <row r="40278" spans="4:33" s="304" customFormat="1" ht="15.75" customHeight="1">
      <c r="D40278" s="305"/>
      <c r="AG40278" s="1954"/>
    </row>
    <row r="40280" spans="4:33" s="304" customFormat="1" ht="15.75" customHeight="1">
      <c r="D40280" s="305"/>
      <c r="AG40280" s="1954"/>
    </row>
    <row r="40282" spans="4:33" s="304" customFormat="1" ht="15.75" customHeight="1">
      <c r="D40282" s="305"/>
      <c r="AG40282" s="1954"/>
    </row>
    <row r="40284" spans="4:33" s="304" customFormat="1" ht="15.75" customHeight="1">
      <c r="D40284" s="305"/>
      <c r="AG40284" s="1954"/>
    </row>
    <row r="40286" spans="4:33" s="304" customFormat="1" ht="15.75" customHeight="1">
      <c r="D40286" s="305"/>
      <c r="AG40286" s="1954"/>
    </row>
    <row r="40288" spans="4:33" s="304" customFormat="1" ht="15.75" customHeight="1">
      <c r="D40288" s="305"/>
      <c r="AG40288" s="1954"/>
    </row>
    <row r="40290" spans="4:33" s="304" customFormat="1" ht="15.75" customHeight="1">
      <c r="D40290" s="305"/>
      <c r="AG40290" s="1954"/>
    </row>
    <row r="40292" spans="4:33" s="304" customFormat="1" ht="15.75" customHeight="1">
      <c r="D40292" s="305"/>
      <c r="AG40292" s="1954"/>
    </row>
    <row r="40294" spans="4:33" s="304" customFormat="1" ht="15.75" customHeight="1">
      <c r="D40294" s="305"/>
      <c r="AG40294" s="1954"/>
    </row>
    <row r="40296" spans="4:33" s="304" customFormat="1" ht="15.75" customHeight="1">
      <c r="D40296" s="305"/>
      <c r="AG40296" s="1954"/>
    </row>
    <row r="40298" spans="4:33" s="304" customFormat="1" ht="15.75" customHeight="1">
      <c r="D40298" s="305"/>
      <c r="AG40298" s="1954"/>
    </row>
    <row r="40300" spans="4:33" s="304" customFormat="1" ht="15.75" customHeight="1">
      <c r="D40300" s="305"/>
      <c r="AG40300" s="1954"/>
    </row>
    <row r="40302" spans="4:33" s="304" customFormat="1" ht="15.75" customHeight="1">
      <c r="D40302" s="305"/>
      <c r="AG40302" s="1954"/>
    </row>
    <row r="40304" spans="4:33" s="304" customFormat="1" ht="15.75" customHeight="1">
      <c r="D40304" s="305"/>
      <c r="AG40304" s="1954"/>
    </row>
    <row r="40306" spans="4:33" s="304" customFormat="1" ht="15.75" customHeight="1">
      <c r="D40306" s="305"/>
      <c r="AG40306" s="1954"/>
    </row>
    <row r="40308" spans="4:33" s="304" customFormat="1" ht="15.75" customHeight="1">
      <c r="D40308" s="305"/>
      <c r="AG40308" s="1954"/>
    </row>
    <row r="40310" spans="4:33" s="304" customFormat="1" ht="15.75" customHeight="1">
      <c r="D40310" s="305"/>
      <c r="AG40310" s="1954"/>
    </row>
    <row r="40312" spans="4:33" s="304" customFormat="1" ht="15.75" customHeight="1">
      <c r="D40312" s="305"/>
      <c r="AG40312" s="1954"/>
    </row>
    <row r="40314" spans="4:33" s="304" customFormat="1" ht="15.75" customHeight="1">
      <c r="D40314" s="305"/>
      <c r="AG40314" s="1954"/>
    </row>
    <row r="40316" spans="4:33" s="304" customFormat="1" ht="15.75" customHeight="1">
      <c r="D40316" s="305"/>
      <c r="AG40316" s="1954"/>
    </row>
    <row r="40318" spans="4:33" s="304" customFormat="1" ht="15.75" customHeight="1">
      <c r="D40318" s="305"/>
      <c r="AG40318" s="1954"/>
    </row>
    <row r="40320" spans="4:33" s="304" customFormat="1" ht="15.75" customHeight="1">
      <c r="D40320" s="305"/>
      <c r="AG40320" s="1954"/>
    </row>
    <row r="40322" spans="4:33" s="304" customFormat="1" ht="15.75" customHeight="1">
      <c r="D40322" s="305"/>
      <c r="AG40322" s="1954"/>
    </row>
    <row r="40324" spans="4:33" s="304" customFormat="1" ht="15.75" customHeight="1">
      <c r="D40324" s="305"/>
      <c r="AG40324" s="1954"/>
    </row>
    <row r="40326" spans="4:33" s="304" customFormat="1" ht="15.75" customHeight="1">
      <c r="D40326" s="305"/>
      <c r="AG40326" s="1954"/>
    </row>
    <row r="40328" spans="4:33" s="304" customFormat="1" ht="15.75" customHeight="1">
      <c r="D40328" s="305"/>
      <c r="AG40328" s="1954"/>
    </row>
    <row r="40330" spans="4:33" s="304" customFormat="1" ht="15.75" customHeight="1">
      <c r="D40330" s="305"/>
      <c r="AG40330" s="1954"/>
    </row>
    <row r="40332" spans="4:33" s="304" customFormat="1" ht="15.75" customHeight="1">
      <c r="D40332" s="305"/>
      <c r="AG40332" s="1954"/>
    </row>
    <row r="40334" spans="4:33" s="304" customFormat="1" ht="15.75" customHeight="1">
      <c r="D40334" s="305"/>
      <c r="AG40334" s="1954"/>
    </row>
    <row r="40336" spans="4:33" s="304" customFormat="1" ht="15.75" customHeight="1">
      <c r="D40336" s="305"/>
      <c r="AG40336" s="1954"/>
    </row>
    <row r="40338" spans="4:33" s="304" customFormat="1" ht="15.75" customHeight="1">
      <c r="D40338" s="305"/>
      <c r="AG40338" s="1954"/>
    </row>
    <row r="40340" spans="4:33" s="304" customFormat="1" ht="15.75" customHeight="1">
      <c r="D40340" s="305"/>
      <c r="AG40340" s="1954"/>
    </row>
    <row r="40342" spans="4:33" s="304" customFormat="1" ht="15.75" customHeight="1">
      <c r="D40342" s="305"/>
      <c r="AG40342" s="1954"/>
    </row>
    <row r="40344" spans="4:33" s="304" customFormat="1" ht="15.75" customHeight="1">
      <c r="D40344" s="305"/>
      <c r="AG40344" s="1954"/>
    </row>
    <row r="40346" spans="4:33" s="304" customFormat="1" ht="15.75" customHeight="1">
      <c r="D40346" s="305"/>
      <c r="AG40346" s="1954"/>
    </row>
    <row r="40348" spans="4:33" s="304" customFormat="1" ht="15.75" customHeight="1">
      <c r="D40348" s="305"/>
      <c r="AG40348" s="1954"/>
    </row>
    <row r="40350" spans="4:33" s="304" customFormat="1" ht="15.75" customHeight="1">
      <c r="D40350" s="305"/>
      <c r="AG40350" s="1954"/>
    </row>
    <row r="40352" spans="4:33" s="304" customFormat="1" ht="15.75" customHeight="1">
      <c r="D40352" s="305"/>
      <c r="AG40352" s="1954"/>
    </row>
    <row r="40354" spans="4:33" s="304" customFormat="1" ht="15.75" customHeight="1">
      <c r="D40354" s="305"/>
      <c r="AG40354" s="1954"/>
    </row>
    <row r="40356" spans="4:33" s="304" customFormat="1" ht="15.75" customHeight="1">
      <c r="D40356" s="305"/>
      <c r="AG40356" s="1954"/>
    </row>
    <row r="40358" spans="4:33" s="304" customFormat="1" ht="15.75" customHeight="1">
      <c r="D40358" s="305"/>
      <c r="AG40358" s="1954"/>
    </row>
    <row r="40360" spans="4:33" s="304" customFormat="1" ht="15.75" customHeight="1">
      <c r="D40360" s="305"/>
      <c r="AG40360" s="1954"/>
    </row>
    <row r="40362" spans="4:33" s="304" customFormat="1" ht="15.75" customHeight="1">
      <c r="D40362" s="305"/>
      <c r="AG40362" s="1954"/>
    </row>
    <row r="40364" spans="4:33" s="304" customFormat="1" ht="15.75" customHeight="1">
      <c r="D40364" s="305"/>
      <c r="AG40364" s="1954"/>
    </row>
    <row r="40366" spans="4:33" s="304" customFormat="1" ht="15.75" customHeight="1">
      <c r="D40366" s="305"/>
      <c r="AG40366" s="1954"/>
    </row>
    <row r="40368" spans="4:33" s="304" customFormat="1" ht="15.75" customHeight="1">
      <c r="D40368" s="305"/>
      <c r="AG40368" s="1954"/>
    </row>
    <row r="40370" spans="4:33" s="304" customFormat="1" ht="15.75" customHeight="1">
      <c r="D40370" s="305"/>
      <c r="AG40370" s="1954"/>
    </row>
    <row r="40372" spans="4:33" s="304" customFormat="1" ht="15.75" customHeight="1">
      <c r="D40372" s="305"/>
      <c r="AG40372" s="1954"/>
    </row>
    <row r="40374" spans="4:33" s="304" customFormat="1" ht="15.75" customHeight="1">
      <c r="D40374" s="305"/>
      <c r="AG40374" s="1954"/>
    </row>
    <row r="40376" spans="4:33" s="304" customFormat="1" ht="15.75" customHeight="1">
      <c r="D40376" s="305"/>
      <c r="AG40376" s="1954"/>
    </row>
    <row r="40378" spans="4:33" s="304" customFormat="1" ht="15.75" customHeight="1">
      <c r="D40378" s="305"/>
      <c r="AG40378" s="1954"/>
    </row>
    <row r="40380" spans="4:33" s="304" customFormat="1" ht="15.75" customHeight="1">
      <c r="D40380" s="305"/>
      <c r="AG40380" s="1954"/>
    </row>
    <row r="40382" spans="4:33" s="304" customFormat="1" ht="15.75" customHeight="1">
      <c r="D40382" s="305"/>
      <c r="AG40382" s="1954"/>
    </row>
    <row r="40384" spans="4:33" s="304" customFormat="1" ht="15.75" customHeight="1">
      <c r="D40384" s="305"/>
      <c r="AG40384" s="1954"/>
    </row>
    <row r="40386" spans="4:33" s="304" customFormat="1" ht="15.75" customHeight="1">
      <c r="D40386" s="305"/>
      <c r="AG40386" s="1954"/>
    </row>
    <row r="40388" spans="4:33" s="304" customFormat="1" ht="15.75" customHeight="1">
      <c r="D40388" s="305"/>
      <c r="AG40388" s="1954"/>
    </row>
    <row r="40390" spans="4:33" s="304" customFormat="1" ht="15.75" customHeight="1">
      <c r="D40390" s="305"/>
      <c r="AG40390" s="1954"/>
    </row>
    <row r="40392" spans="4:33" s="304" customFormat="1" ht="15.75" customHeight="1">
      <c r="D40392" s="305"/>
      <c r="AG40392" s="1954"/>
    </row>
    <row r="40394" spans="4:33" s="304" customFormat="1" ht="15.75" customHeight="1">
      <c r="D40394" s="305"/>
      <c r="AG40394" s="1954"/>
    </row>
    <row r="40396" spans="4:33" s="304" customFormat="1" ht="15.75" customHeight="1">
      <c r="D40396" s="305"/>
      <c r="AG40396" s="1954"/>
    </row>
    <row r="40398" spans="4:33" s="304" customFormat="1" ht="15.75" customHeight="1">
      <c r="D40398" s="305"/>
      <c r="AG40398" s="1954"/>
    </row>
    <row r="40400" spans="4:33" s="304" customFormat="1" ht="15.75" customHeight="1">
      <c r="D40400" s="305"/>
      <c r="AG40400" s="1954"/>
    </row>
    <row r="40402" spans="4:33" s="304" customFormat="1" ht="15.75" customHeight="1">
      <c r="D40402" s="305"/>
      <c r="AG40402" s="1954"/>
    </row>
    <row r="40404" spans="4:33" s="304" customFormat="1" ht="15.75" customHeight="1">
      <c r="D40404" s="305"/>
      <c r="AG40404" s="1954"/>
    </row>
    <row r="40406" spans="4:33" s="304" customFormat="1" ht="15.75" customHeight="1">
      <c r="D40406" s="305"/>
      <c r="AG40406" s="1954"/>
    </row>
    <row r="40408" spans="4:33" s="304" customFormat="1" ht="15.75" customHeight="1">
      <c r="D40408" s="305"/>
      <c r="AG40408" s="1954"/>
    </row>
    <row r="40410" spans="4:33" s="304" customFormat="1" ht="15.75" customHeight="1">
      <c r="D40410" s="305"/>
      <c r="AG40410" s="1954"/>
    </row>
    <row r="40412" spans="4:33" s="304" customFormat="1" ht="15.75" customHeight="1">
      <c r="D40412" s="305"/>
      <c r="AG40412" s="1954"/>
    </row>
    <row r="40414" spans="4:33" s="304" customFormat="1" ht="15.75" customHeight="1">
      <c r="D40414" s="305"/>
      <c r="AG40414" s="1954"/>
    </row>
    <row r="40416" spans="4:33" s="304" customFormat="1" ht="15.75" customHeight="1">
      <c r="D40416" s="305"/>
      <c r="AG40416" s="1954"/>
    </row>
    <row r="40418" spans="4:33" s="304" customFormat="1" ht="15.75" customHeight="1">
      <c r="D40418" s="305"/>
      <c r="AG40418" s="1954"/>
    </row>
    <row r="40420" spans="4:33" s="304" customFormat="1" ht="15.75" customHeight="1">
      <c r="D40420" s="305"/>
      <c r="AG40420" s="1954"/>
    </row>
    <row r="40422" spans="4:33" s="304" customFormat="1" ht="15.75" customHeight="1">
      <c r="D40422" s="305"/>
      <c r="AG40422" s="1954"/>
    </row>
    <row r="40424" spans="4:33" s="304" customFormat="1" ht="15.75" customHeight="1">
      <c r="D40424" s="305"/>
      <c r="AG40424" s="1954"/>
    </row>
    <row r="40426" spans="4:33" s="304" customFormat="1" ht="15.75" customHeight="1">
      <c r="D40426" s="305"/>
      <c r="AG40426" s="1954"/>
    </row>
    <row r="40428" spans="4:33" s="304" customFormat="1" ht="15.75" customHeight="1">
      <c r="D40428" s="305"/>
      <c r="AG40428" s="1954"/>
    </row>
    <row r="40430" spans="4:33" s="304" customFormat="1" ht="15.75" customHeight="1">
      <c r="D40430" s="305"/>
      <c r="AG40430" s="1954"/>
    </row>
    <row r="40432" spans="4:33" s="304" customFormat="1" ht="15.75" customHeight="1">
      <c r="D40432" s="305"/>
      <c r="AG40432" s="1954"/>
    </row>
    <row r="40434" spans="4:33" s="304" customFormat="1" ht="15.75" customHeight="1">
      <c r="D40434" s="305"/>
      <c r="AG40434" s="1954"/>
    </row>
    <row r="40436" spans="4:33" s="304" customFormat="1" ht="15.75" customHeight="1">
      <c r="D40436" s="305"/>
      <c r="AG40436" s="1954"/>
    </row>
    <row r="40438" spans="4:33" s="304" customFormat="1" ht="15.75" customHeight="1">
      <c r="D40438" s="305"/>
      <c r="AG40438" s="1954"/>
    </row>
    <row r="40440" spans="4:33" s="304" customFormat="1" ht="15.75" customHeight="1">
      <c r="D40440" s="305"/>
      <c r="AG40440" s="1954"/>
    </row>
    <row r="40442" spans="4:33" s="304" customFormat="1" ht="15.75" customHeight="1">
      <c r="D40442" s="305"/>
      <c r="AG40442" s="1954"/>
    </row>
    <row r="40444" spans="4:33" s="304" customFormat="1" ht="15.75" customHeight="1">
      <c r="D40444" s="305"/>
      <c r="AG40444" s="1954"/>
    </row>
    <row r="40446" spans="4:33" s="304" customFormat="1" ht="15.75" customHeight="1">
      <c r="D40446" s="305"/>
      <c r="AG40446" s="1954"/>
    </row>
    <row r="40448" spans="4:33" s="304" customFormat="1" ht="15.75" customHeight="1">
      <c r="D40448" s="305"/>
      <c r="AG40448" s="1954"/>
    </row>
    <row r="40450" spans="4:33" s="304" customFormat="1" ht="15.75" customHeight="1">
      <c r="D40450" s="305"/>
      <c r="AG40450" s="1954"/>
    </row>
    <row r="40452" spans="4:33" s="304" customFormat="1" ht="15.75" customHeight="1">
      <c r="D40452" s="305"/>
      <c r="AG40452" s="1954"/>
    </row>
    <row r="40454" spans="4:33" s="304" customFormat="1" ht="15.75" customHeight="1">
      <c r="D40454" s="305"/>
      <c r="AG40454" s="1954"/>
    </row>
    <row r="40456" spans="4:33" s="304" customFormat="1" ht="15.75" customHeight="1">
      <c r="D40456" s="305"/>
      <c r="AG40456" s="1954"/>
    </row>
    <row r="40458" spans="4:33" s="304" customFormat="1" ht="15.75" customHeight="1">
      <c r="D40458" s="305"/>
      <c r="AG40458" s="1954"/>
    </row>
    <row r="40460" spans="4:33" s="304" customFormat="1" ht="15.75" customHeight="1">
      <c r="D40460" s="305"/>
      <c r="AG40460" s="1954"/>
    </row>
    <row r="40462" spans="4:33" s="304" customFormat="1" ht="15.75" customHeight="1">
      <c r="D40462" s="305"/>
      <c r="AG40462" s="1954"/>
    </row>
    <row r="40464" spans="4:33" s="304" customFormat="1" ht="15.75" customHeight="1">
      <c r="D40464" s="305"/>
      <c r="AG40464" s="1954"/>
    </row>
    <row r="40466" spans="4:33" s="304" customFormat="1" ht="15.75" customHeight="1">
      <c r="D40466" s="305"/>
      <c r="AG40466" s="1954"/>
    </row>
    <row r="40468" spans="4:33" s="304" customFormat="1" ht="15.75" customHeight="1">
      <c r="D40468" s="305"/>
      <c r="AG40468" s="1954"/>
    </row>
    <row r="40470" spans="4:33" s="304" customFormat="1" ht="15.75" customHeight="1">
      <c r="D40470" s="305"/>
      <c r="AG40470" s="1954"/>
    </row>
    <row r="40472" spans="4:33" s="304" customFormat="1" ht="15.75" customHeight="1">
      <c r="D40472" s="305"/>
      <c r="AG40472" s="1954"/>
    </row>
    <row r="40474" spans="4:33" s="304" customFormat="1" ht="15.75" customHeight="1">
      <c r="D40474" s="305"/>
      <c r="AG40474" s="1954"/>
    </row>
    <row r="40476" spans="4:33" s="304" customFormat="1" ht="15.75" customHeight="1">
      <c r="D40476" s="305"/>
      <c r="AG40476" s="1954"/>
    </row>
    <row r="40478" spans="4:33" s="304" customFormat="1" ht="15.75" customHeight="1">
      <c r="D40478" s="305"/>
      <c r="AG40478" s="1954"/>
    </row>
    <row r="40480" spans="4:33" s="304" customFormat="1" ht="15.75" customHeight="1">
      <c r="D40480" s="305"/>
      <c r="AG40480" s="1954"/>
    </row>
    <row r="40482" spans="4:33" s="304" customFormat="1" ht="15.75" customHeight="1">
      <c r="D40482" s="305"/>
      <c r="AG40482" s="1954"/>
    </row>
    <row r="40484" spans="4:33" s="304" customFormat="1" ht="15.75" customHeight="1">
      <c r="D40484" s="305"/>
      <c r="AG40484" s="1954"/>
    </row>
    <row r="40486" spans="4:33" s="304" customFormat="1" ht="15.75" customHeight="1">
      <c r="D40486" s="305"/>
      <c r="AG40486" s="1954"/>
    </row>
    <row r="40488" spans="4:33" s="304" customFormat="1" ht="15.75" customHeight="1">
      <c r="D40488" s="305"/>
      <c r="AG40488" s="1954"/>
    </row>
    <row r="40490" spans="4:33" s="304" customFormat="1" ht="15.75" customHeight="1">
      <c r="D40490" s="305"/>
      <c r="AG40490" s="1954"/>
    </row>
    <row r="40492" spans="4:33" s="304" customFormat="1" ht="15.75" customHeight="1">
      <c r="D40492" s="305"/>
      <c r="AG40492" s="1954"/>
    </row>
    <row r="40494" spans="4:33" s="304" customFormat="1" ht="15.75" customHeight="1">
      <c r="D40494" s="305"/>
      <c r="AG40494" s="1954"/>
    </row>
    <row r="40496" spans="4:33" s="304" customFormat="1" ht="15.75" customHeight="1">
      <c r="D40496" s="305"/>
      <c r="AG40496" s="1954"/>
    </row>
    <row r="40498" spans="4:33" s="304" customFormat="1" ht="15.75" customHeight="1">
      <c r="D40498" s="305"/>
      <c r="AG40498" s="1954"/>
    </row>
    <row r="40500" spans="4:33" s="304" customFormat="1" ht="15.75" customHeight="1">
      <c r="D40500" s="305"/>
      <c r="AG40500" s="1954"/>
    </row>
    <row r="40502" spans="4:33" s="304" customFormat="1" ht="15.75" customHeight="1">
      <c r="D40502" s="305"/>
      <c r="AG40502" s="1954"/>
    </row>
    <row r="40504" spans="4:33" s="304" customFormat="1" ht="15.75" customHeight="1">
      <c r="D40504" s="305"/>
      <c r="AG40504" s="1954"/>
    </row>
    <row r="40506" spans="4:33" s="304" customFormat="1" ht="15.75" customHeight="1">
      <c r="D40506" s="305"/>
      <c r="AG40506" s="1954"/>
    </row>
    <row r="40508" spans="4:33" s="304" customFormat="1" ht="15.75" customHeight="1">
      <c r="D40508" s="305"/>
      <c r="AG40508" s="1954"/>
    </row>
    <row r="40510" spans="4:33" s="304" customFormat="1" ht="15.75" customHeight="1">
      <c r="D40510" s="305"/>
      <c r="AG40510" s="1954"/>
    </row>
    <row r="40512" spans="4:33" s="304" customFormat="1" ht="15.75" customHeight="1">
      <c r="D40512" s="305"/>
      <c r="AG40512" s="1954"/>
    </row>
    <row r="40514" spans="4:33" s="304" customFormat="1" ht="15.75" customHeight="1">
      <c r="D40514" s="305"/>
      <c r="AG40514" s="1954"/>
    </row>
    <row r="40516" spans="4:33" s="304" customFormat="1" ht="15.75" customHeight="1">
      <c r="D40516" s="305"/>
      <c r="AG40516" s="1954"/>
    </row>
    <row r="40518" spans="4:33" s="304" customFormat="1" ht="15.75" customHeight="1">
      <c r="D40518" s="305"/>
      <c r="AG40518" s="1954"/>
    </row>
    <row r="40520" spans="4:33" s="304" customFormat="1" ht="15.75" customHeight="1">
      <c r="D40520" s="305"/>
      <c r="AG40520" s="1954"/>
    </row>
    <row r="40522" spans="4:33" s="304" customFormat="1" ht="15.75" customHeight="1">
      <c r="D40522" s="305"/>
      <c r="AG40522" s="1954"/>
    </row>
    <row r="40524" spans="4:33" s="304" customFormat="1" ht="15.75" customHeight="1">
      <c r="D40524" s="305"/>
      <c r="AG40524" s="1954"/>
    </row>
    <row r="40526" spans="4:33" s="304" customFormat="1" ht="15.75" customHeight="1">
      <c r="D40526" s="305"/>
      <c r="AG40526" s="1954"/>
    </row>
    <row r="40528" spans="4:33" s="304" customFormat="1" ht="15.75" customHeight="1">
      <c r="D40528" s="305"/>
      <c r="AG40528" s="1954"/>
    </row>
    <row r="40530" spans="4:33" s="304" customFormat="1" ht="15.75" customHeight="1">
      <c r="D40530" s="305"/>
      <c r="AG40530" s="1954"/>
    </row>
    <row r="40532" spans="4:33" s="304" customFormat="1" ht="15.75" customHeight="1">
      <c r="D40532" s="305"/>
      <c r="AG40532" s="1954"/>
    </row>
    <row r="40534" spans="4:33" s="304" customFormat="1" ht="15.75" customHeight="1">
      <c r="D40534" s="305"/>
      <c r="AG40534" s="1954"/>
    </row>
    <row r="40536" spans="4:33" s="304" customFormat="1" ht="15.75" customHeight="1">
      <c r="D40536" s="305"/>
      <c r="AG40536" s="1954"/>
    </row>
    <row r="40538" spans="4:33" s="304" customFormat="1" ht="15.75" customHeight="1">
      <c r="D40538" s="305"/>
      <c r="AG40538" s="1954"/>
    </row>
    <row r="40540" spans="4:33" s="304" customFormat="1" ht="15.75" customHeight="1">
      <c r="D40540" s="305"/>
      <c r="AG40540" s="1954"/>
    </row>
    <row r="40542" spans="4:33" s="304" customFormat="1" ht="15.75" customHeight="1">
      <c r="D40542" s="305"/>
      <c r="AG40542" s="1954"/>
    </row>
    <row r="40544" spans="4:33" s="304" customFormat="1" ht="15.75" customHeight="1">
      <c r="D40544" s="305"/>
      <c r="AG40544" s="1954"/>
    </row>
    <row r="40546" spans="4:33" s="304" customFormat="1" ht="15.75" customHeight="1">
      <c r="D40546" s="305"/>
      <c r="AG40546" s="1954"/>
    </row>
    <row r="40548" spans="4:33" s="304" customFormat="1" ht="15.75" customHeight="1">
      <c r="D40548" s="305"/>
      <c r="AG40548" s="1954"/>
    </row>
    <row r="40550" spans="4:33" s="304" customFormat="1" ht="15.75" customHeight="1">
      <c r="D40550" s="305"/>
      <c r="AG40550" s="1954"/>
    </row>
    <row r="40552" spans="4:33" s="304" customFormat="1" ht="15.75" customHeight="1">
      <c r="D40552" s="305"/>
      <c r="AG40552" s="1954"/>
    </row>
    <row r="40554" spans="4:33" s="304" customFormat="1" ht="15.75" customHeight="1">
      <c r="D40554" s="305"/>
      <c r="AG40554" s="1954"/>
    </row>
    <row r="40556" spans="4:33" s="304" customFormat="1" ht="15.75" customHeight="1">
      <c r="D40556" s="305"/>
      <c r="AG40556" s="1954"/>
    </row>
    <row r="40558" spans="4:33" s="304" customFormat="1" ht="15.75" customHeight="1">
      <c r="D40558" s="305"/>
      <c r="AG40558" s="1954"/>
    </row>
    <row r="40560" spans="4:33" s="304" customFormat="1" ht="15.75" customHeight="1">
      <c r="D40560" s="305"/>
      <c r="AG40560" s="1954"/>
    </row>
    <row r="40562" spans="4:33" s="304" customFormat="1" ht="15.75" customHeight="1">
      <c r="D40562" s="305"/>
      <c r="AG40562" s="1954"/>
    </row>
    <row r="40564" spans="4:33" s="304" customFormat="1" ht="15.75" customHeight="1">
      <c r="D40564" s="305"/>
      <c r="AG40564" s="1954"/>
    </row>
    <row r="40566" spans="4:33" s="304" customFormat="1" ht="15.75" customHeight="1">
      <c r="D40566" s="305"/>
      <c r="AG40566" s="1954"/>
    </row>
    <row r="40568" spans="4:33" s="304" customFormat="1" ht="15.75" customHeight="1">
      <c r="D40568" s="305"/>
      <c r="AG40568" s="1954"/>
    </row>
    <row r="40570" spans="4:33" s="304" customFormat="1" ht="15.75" customHeight="1">
      <c r="D40570" s="305"/>
      <c r="AG40570" s="1954"/>
    </row>
    <row r="40572" spans="4:33" s="304" customFormat="1" ht="15.75" customHeight="1">
      <c r="D40572" s="305"/>
      <c r="AG40572" s="1954"/>
    </row>
    <row r="40574" spans="4:33" s="304" customFormat="1" ht="15.75" customHeight="1">
      <c r="D40574" s="305"/>
      <c r="AG40574" s="1954"/>
    </row>
    <row r="40576" spans="4:33" s="304" customFormat="1" ht="15.75" customHeight="1">
      <c r="D40576" s="305"/>
      <c r="AG40576" s="1954"/>
    </row>
    <row r="40578" spans="4:33" s="304" customFormat="1" ht="15.75" customHeight="1">
      <c r="D40578" s="305"/>
      <c r="AG40578" s="1954"/>
    </row>
    <row r="40580" spans="4:33" s="304" customFormat="1" ht="15.75" customHeight="1">
      <c r="D40580" s="305"/>
      <c r="AG40580" s="1954"/>
    </row>
    <row r="40582" spans="4:33" s="304" customFormat="1" ht="15.75" customHeight="1">
      <c r="D40582" s="305"/>
      <c r="AG40582" s="1954"/>
    </row>
    <row r="40584" spans="4:33" s="304" customFormat="1" ht="15.75" customHeight="1">
      <c r="D40584" s="305"/>
      <c r="AG40584" s="1954"/>
    </row>
    <row r="40586" spans="4:33" s="304" customFormat="1" ht="15.75" customHeight="1">
      <c r="D40586" s="305"/>
      <c r="AG40586" s="1954"/>
    </row>
    <row r="40588" spans="4:33" s="304" customFormat="1" ht="15.75" customHeight="1">
      <c r="D40588" s="305"/>
      <c r="AG40588" s="1954"/>
    </row>
    <row r="40590" spans="4:33" s="304" customFormat="1" ht="15.75" customHeight="1">
      <c r="D40590" s="305"/>
      <c r="AG40590" s="1954"/>
    </row>
    <row r="40592" spans="4:33" s="304" customFormat="1" ht="15.75" customHeight="1">
      <c r="D40592" s="305"/>
      <c r="AG40592" s="1954"/>
    </row>
    <row r="40594" spans="4:33" s="304" customFormat="1" ht="15.75" customHeight="1">
      <c r="D40594" s="305"/>
      <c r="AG40594" s="1954"/>
    </row>
    <row r="40596" spans="4:33" s="304" customFormat="1" ht="15.75" customHeight="1">
      <c r="D40596" s="305"/>
      <c r="AG40596" s="1954"/>
    </row>
    <row r="40598" spans="4:33" s="304" customFormat="1" ht="15.75" customHeight="1">
      <c r="D40598" s="305"/>
      <c r="AG40598" s="1954"/>
    </row>
    <row r="40600" spans="4:33" s="304" customFormat="1" ht="15.75" customHeight="1">
      <c r="D40600" s="305"/>
      <c r="AG40600" s="1954"/>
    </row>
    <row r="40602" spans="4:33" s="304" customFormat="1" ht="15.75" customHeight="1">
      <c r="D40602" s="305"/>
      <c r="AG40602" s="1954"/>
    </row>
    <row r="40604" spans="4:33" s="304" customFormat="1" ht="15.75" customHeight="1">
      <c r="D40604" s="305"/>
      <c r="AG40604" s="1954"/>
    </row>
    <row r="40606" spans="4:33" s="304" customFormat="1" ht="15.75" customHeight="1">
      <c r="D40606" s="305"/>
      <c r="AG40606" s="1954"/>
    </row>
    <row r="40608" spans="4:33" s="304" customFormat="1" ht="15.75" customHeight="1">
      <c r="D40608" s="305"/>
      <c r="AG40608" s="1954"/>
    </row>
    <row r="40610" spans="4:33" s="304" customFormat="1" ht="15.75" customHeight="1">
      <c r="D40610" s="305"/>
      <c r="AG40610" s="1954"/>
    </row>
    <row r="40612" spans="4:33" s="304" customFormat="1" ht="15.75" customHeight="1">
      <c r="D40612" s="305"/>
      <c r="AG40612" s="1954"/>
    </row>
    <row r="40614" spans="4:33" s="304" customFormat="1" ht="15.75" customHeight="1">
      <c r="D40614" s="305"/>
      <c r="AG40614" s="1954"/>
    </row>
    <row r="40616" spans="4:33" s="304" customFormat="1" ht="15.75" customHeight="1">
      <c r="D40616" s="305"/>
      <c r="AG40616" s="1954"/>
    </row>
    <row r="40618" spans="4:33" s="304" customFormat="1" ht="15.75" customHeight="1">
      <c r="D40618" s="305"/>
      <c r="AG40618" s="1954"/>
    </row>
    <row r="40620" spans="4:33" s="304" customFormat="1" ht="15.75" customHeight="1">
      <c r="D40620" s="305"/>
      <c r="AG40620" s="1954"/>
    </row>
    <row r="40622" spans="4:33" s="304" customFormat="1" ht="15.75" customHeight="1">
      <c r="D40622" s="305"/>
      <c r="AG40622" s="1954"/>
    </row>
    <row r="40624" spans="4:33" s="304" customFormat="1" ht="15.75" customHeight="1">
      <c r="D40624" s="305"/>
      <c r="AG40624" s="1954"/>
    </row>
    <row r="40626" spans="4:33" s="304" customFormat="1" ht="15.75" customHeight="1">
      <c r="D40626" s="305"/>
      <c r="AG40626" s="1954"/>
    </row>
    <row r="40628" spans="4:33" s="304" customFormat="1" ht="15.75" customHeight="1">
      <c r="D40628" s="305"/>
      <c r="AG40628" s="1954"/>
    </row>
    <row r="40630" spans="4:33" s="304" customFormat="1" ht="15.75" customHeight="1">
      <c r="D40630" s="305"/>
      <c r="AG40630" s="1954"/>
    </row>
    <row r="40632" spans="4:33" s="304" customFormat="1" ht="15.75" customHeight="1">
      <c r="D40632" s="305"/>
      <c r="AG40632" s="1954"/>
    </row>
    <row r="40634" spans="4:33" s="304" customFormat="1" ht="15.75" customHeight="1">
      <c r="D40634" s="305"/>
      <c r="AG40634" s="1954"/>
    </row>
    <row r="40636" spans="4:33" s="304" customFormat="1" ht="15.75" customHeight="1">
      <c r="D40636" s="305"/>
      <c r="AG40636" s="1954"/>
    </row>
    <row r="40638" spans="4:33" s="304" customFormat="1" ht="15.75" customHeight="1">
      <c r="D40638" s="305"/>
      <c r="AG40638" s="1954"/>
    </row>
    <row r="40640" spans="4:33" s="304" customFormat="1" ht="15.75" customHeight="1">
      <c r="D40640" s="305"/>
      <c r="AG40640" s="1954"/>
    </row>
    <row r="40642" spans="4:33" s="304" customFormat="1" ht="15.75" customHeight="1">
      <c r="D40642" s="305"/>
      <c r="AG40642" s="1954"/>
    </row>
    <row r="40644" spans="4:33" s="304" customFormat="1" ht="15.75" customHeight="1">
      <c r="D40644" s="305"/>
      <c r="AG40644" s="1954"/>
    </row>
    <row r="40646" spans="4:33" s="304" customFormat="1" ht="15.75" customHeight="1">
      <c r="D40646" s="305"/>
      <c r="AG40646" s="1954"/>
    </row>
    <row r="40648" spans="4:33" s="304" customFormat="1" ht="15.75" customHeight="1">
      <c r="D40648" s="305"/>
      <c r="AG40648" s="1954"/>
    </row>
    <row r="40650" spans="4:33" s="304" customFormat="1" ht="15.75" customHeight="1">
      <c r="D40650" s="305"/>
      <c r="AG40650" s="1954"/>
    </row>
    <row r="40652" spans="4:33" s="304" customFormat="1" ht="15.75" customHeight="1">
      <c r="D40652" s="305"/>
      <c r="AG40652" s="1954"/>
    </row>
    <row r="40654" spans="4:33" s="304" customFormat="1" ht="15.75" customHeight="1">
      <c r="D40654" s="305"/>
      <c r="AG40654" s="1954"/>
    </row>
    <row r="40656" spans="4:33" s="304" customFormat="1" ht="15.75" customHeight="1">
      <c r="D40656" s="305"/>
      <c r="AG40656" s="1954"/>
    </row>
    <row r="40658" spans="4:33" s="304" customFormat="1" ht="15.75" customHeight="1">
      <c r="D40658" s="305"/>
      <c r="AG40658" s="1954"/>
    </row>
    <row r="40660" spans="4:33" s="304" customFormat="1" ht="15.75" customHeight="1">
      <c r="D40660" s="305"/>
      <c r="AG40660" s="1954"/>
    </row>
    <row r="40662" spans="4:33" s="304" customFormat="1" ht="15.75" customHeight="1">
      <c r="D40662" s="305"/>
      <c r="AG40662" s="1954"/>
    </row>
    <row r="40664" spans="4:33" s="304" customFormat="1" ht="15.75" customHeight="1">
      <c r="D40664" s="305"/>
      <c r="AG40664" s="1954"/>
    </row>
    <row r="40666" spans="4:33" s="304" customFormat="1" ht="15.75" customHeight="1">
      <c r="D40666" s="305"/>
      <c r="AG40666" s="1954"/>
    </row>
    <row r="40668" spans="4:33" s="304" customFormat="1" ht="15.75" customHeight="1">
      <c r="D40668" s="305"/>
      <c r="AG40668" s="1954"/>
    </row>
    <row r="40670" spans="4:33" s="304" customFormat="1" ht="15.75" customHeight="1">
      <c r="D40670" s="305"/>
      <c r="AG40670" s="1954"/>
    </row>
    <row r="40672" spans="4:33" s="304" customFormat="1" ht="15.75" customHeight="1">
      <c r="D40672" s="305"/>
      <c r="AG40672" s="1954"/>
    </row>
    <row r="40674" spans="4:33" s="304" customFormat="1" ht="15.75" customHeight="1">
      <c r="D40674" s="305"/>
      <c r="AG40674" s="1954"/>
    </row>
    <row r="40676" spans="4:33" s="304" customFormat="1" ht="15.75" customHeight="1">
      <c r="D40676" s="305"/>
      <c r="AG40676" s="1954"/>
    </row>
    <row r="40678" spans="4:33" s="304" customFormat="1" ht="15.75" customHeight="1">
      <c r="D40678" s="305"/>
      <c r="AG40678" s="1954"/>
    </row>
    <row r="40680" spans="4:33" s="304" customFormat="1" ht="15.75" customHeight="1">
      <c r="D40680" s="305"/>
      <c r="AG40680" s="1954"/>
    </row>
    <row r="40682" spans="4:33" s="304" customFormat="1" ht="15.75" customHeight="1">
      <c r="D40682" s="305"/>
      <c r="AG40682" s="1954"/>
    </row>
    <row r="40684" spans="4:33" s="304" customFormat="1" ht="15.75" customHeight="1">
      <c r="D40684" s="305"/>
      <c r="AG40684" s="1954"/>
    </row>
    <row r="40686" spans="4:33" s="304" customFormat="1" ht="15.75" customHeight="1">
      <c r="D40686" s="305"/>
      <c r="AG40686" s="1954"/>
    </row>
    <row r="40688" spans="4:33" s="304" customFormat="1" ht="15.75" customHeight="1">
      <c r="D40688" s="305"/>
      <c r="AG40688" s="1954"/>
    </row>
    <row r="40690" spans="4:33" s="304" customFormat="1" ht="15.75" customHeight="1">
      <c r="D40690" s="305"/>
      <c r="AG40690" s="1954"/>
    </row>
    <row r="40692" spans="4:33" s="304" customFormat="1" ht="15.75" customHeight="1">
      <c r="D40692" s="305"/>
      <c r="AG40692" s="1954"/>
    </row>
    <row r="40694" spans="4:33" s="304" customFormat="1" ht="15.75" customHeight="1">
      <c r="D40694" s="305"/>
      <c r="AG40694" s="1954"/>
    </row>
    <row r="40696" spans="4:33" s="304" customFormat="1" ht="15.75" customHeight="1">
      <c r="D40696" s="305"/>
      <c r="AG40696" s="1954"/>
    </row>
    <row r="40698" spans="4:33" s="304" customFormat="1" ht="15.75" customHeight="1">
      <c r="D40698" s="305"/>
      <c r="AG40698" s="1954"/>
    </row>
    <row r="40700" spans="4:33" s="304" customFormat="1" ht="15.75" customHeight="1">
      <c r="D40700" s="305"/>
      <c r="AG40700" s="1954"/>
    </row>
    <row r="40702" spans="4:33" s="304" customFormat="1" ht="15.75" customHeight="1">
      <c r="D40702" s="305"/>
      <c r="AG40702" s="1954"/>
    </row>
    <row r="40704" spans="4:33" s="304" customFormat="1" ht="15.75" customHeight="1">
      <c r="D40704" s="305"/>
      <c r="AG40704" s="1954"/>
    </row>
    <row r="40706" spans="4:33" s="304" customFormat="1" ht="15.75" customHeight="1">
      <c r="D40706" s="305"/>
      <c r="AG40706" s="1954"/>
    </row>
    <row r="40708" spans="4:33" s="304" customFormat="1" ht="15.75" customHeight="1">
      <c r="D40708" s="305"/>
      <c r="AG40708" s="1954"/>
    </row>
    <row r="40710" spans="4:33" s="304" customFormat="1" ht="15.75" customHeight="1">
      <c r="D40710" s="305"/>
      <c r="AG40710" s="1954"/>
    </row>
    <row r="40712" spans="4:33" s="304" customFormat="1" ht="15.75" customHeight="1">
      <c r="D40712" s="305"/>
      <c r="AG40712" s="1954"/>
    </row>
    <row r="40714" spans="4:33" s="304" customFormat="1" ht="15.75" customHeight="1">
      <c r="D40714" s="305"/>
      <c r="AG40714" s="1954"/>
    </row>
    <row r="40716" spans="4:33" s="304" customFormat="1" ht="15.75" customHeight="1">
      <c r="D40716" s="305"/>
      <c r="AG40716" s="1954"/>
    </row>
    <row r="40718" spans="4:33" s="304" customFormat="1" ht="15.75" customHeight="1">
      <c r="D40718" s="305"/>
      <c r="AG40718" s="1954"/>
    </row>
    <row r="40720" spans="4:33" s="304" customFormat="1" ht="15.75" customHeight="1">
      <c r="D40720" s="305"/>
      <c r="AG40720" s="1954"/>
    </row>
    <row r="40722" spans="4:33" s="304" customFormat="1" ht="15.75" customHeight="1">
      <c r="D40722" s="305"/>
      <c r="AG40722" s="1954"/>
    </row>
    <row r="40724" spans="4:33" s="304" customFormat="1" ht="15.75" customHeight="1">
      <c r="D40724" s="305"/>
      <c r="AG40724" s="1954"/>
    </row>
    <row r="40726" spans="4:33" s="304" customFormat="1" ht="15.75" customHeight="1">
      <c r="D40726" s="305"/>
      <c r="AG40726" s="1954"/>
    </row>
    <row r="40728" spans="4:33" s="304" customFormat="1" ht="15.75" customHeight="1">
      <c r="D40728" s="305"/>
      <c r="AG40728" s="1954"/>
    </row>
    <row r="40730" spans="4:33" s="304" customFormat="1" ht="15.75" customHeight="1">
      <c r="D40730" s="305"/>
      <c r="AG40730" s="1954"/>
    </row>
    <row r="40732" spans="4:33" s="304" customFormat="1" ht="15.75" customHeight="1">
      <c r="D40732" s="305"/>
      <c r="AG40732" s="1954"/>
    </row>
    <row r="40734" spans="4:33" s="304" customFormat="1" ht="15.75" customHeight="1">
      <c r="D40734" s="305"/>
      <c r="AG40734" s="1954"/>
    </row>
    <row r="40736" spans="4:33" s="304" customFormat="1" ht="15.75" customHeight="1">
      <c r="D40736" s="305"/>
      <c r="AG40736" s="1954"/>
    </row>
    <row r="40738" spans="4:33" s="304" customFormat="1" ht="15.75" customHeight="1">
      <c r="D40738" s="305"/>
      <c r="AG40738" s="1954"/>
    </row>
    <row r="40740" spans="4:33" s="304" customFormat="1" ht="15.75" customHeight="1">
      <c r="D40740" s="305"/>
      <c r="AG40740" s="1954"/>
    </row>
    <row r="40742" spans="4:33" s="304" customFormat="1" ht="15.75" customHeight="1">
      <c r="D40742" s="305"/>
      <c r="AG40742" s="1954"/>
    </row>
    <row r="40744" spans="4:33" s="304" customFormat="1" ht="15.75" customHeight="1">
      <c r="D40744" s="305"/>
      <c r="AG40744" s="1954"/>
    </row>
    <row r="40746" spans="4:33" s="304" customFormat="1" ht="15.75" customHeight="1">
      <c r="D40746" s="305"/>
      <c r="AG40746" s="1954"/>
    </row>
    <row r="40748" spans="4:33" s="304" customFormat="1" ht="15.75" customHeight="1">
      <c r="D40748" s="305"/>
      <c r="AG40748" s="1954"/>
    </row>
    <row r="40750" spans="4:33" s="304" customFormat="1" ht="15.75" customHeight="1">
      <c r="D40750" s="305"/>
      <c r="AG40750" s="1954"/>
    </row>
    <row r="40752" spans="4:33" s="304" customFormat="1" ht="15.75" customHeight="1">
      <c r="D40752" s="305"/>
      <c r="AG40752" s="1954"/>
    </row>
    <row r="40754" spans="4:33" s="304" customFormat="1" ht="15.75" customHeight="1">
      <c r="D40754" s="305"/>
      <c r="AG40754" s="1954"/>
    </row>
    <row r="40756" spans="4:33" s="304" customFormat="1" ht="15.75" customHeight="1">
      <c r="D40756" s="305"/>
      <c r="AG40756" s="1954"/>
    </row>
    <row r="40758" spans="4:33" s="304" customFormat="1" ht="15.75" customHeight="1">
      <c r="D40758" s="305"/>
      <c r="AG40758" s="1954"/>
    </row>
    <row r="40760" spans="4:33" s="304" customFormat="1" ht="15.75" customHeight="1">
      <c r="D40760" s="305"/>
      <c r="AG40760" s="1954"/>
    </row>
    <row r="40762" spans="4:33" s="304" customFormat="1" ht="15.75" customHeight="1">
      <c r="D40762" s="305"/>
      <c r="AG40762" s="1954"/>
    </row>
    <row r="40764" spans="4:33" s="304" customFormat="1" ht="15.75" customHeight="1">
      <c r="D40764" s="305"/>
      <c r="AG40764" s="1954"/>
    </row>
    <row r="40766" spans="4:33" s="304" customFormat="1" ht="15.75" customHeight="1">
      <c r="D40766" s="305"/>
      <c r="AG40766" s="1954"/>
    </row>
    <row r="40768" spans="4:33" s="304" customFormat="1" ht="15.75" customHeight="1">
      <c r="D40768" s="305"/>
      <c r="AG40768" s="1954"/>
    </row>
    <row r="40770" spans="4:33" s="304" customFormat="1" ht="15.75" customHeight="1">
      <c r="D40770" s="305"/>
      <c r="AG40770" s="1954"/>
    </row>
    <row r="40772" spans="4:33" s="304" customFormat="1" ht="15.75" customHeight="1">
      <c r="D40772" s="305"/>
      <c r="AG40772" s="1954"/>
    </row>
    <row r="40774" spans="4:33" s="304" customFormat="1" ht="15.75" customHeight="1">
      <c r="D40774" s="305"/>
      <c r="AG40774" s="1954"/>
    </row>
    <row r="40776" spans="4:33" s="304" customFormat="1" ht="15.75" customHeight="1">
      <c r="D40776" s="305"/>
      <c r="AG40776" s="1954"/>
    </row>
    <row r="40778" spans="4:33" s="304" customFormat="1" ht="15.75" customHeight="1">
      <c r="D40778" s="305"/>
      <c r="AG40778" s="1954"/>
    </row>
    <row r="40780" spans="4:33" s="304" customFormat="1" ht="15.75" customHeight="1">
      <c r="D40780" s="305"/>
      <c r="AG40780" s="1954"/>
    </row>
    <row r="40782" spans="4:33" s="304" customFormat="1" ht="15.75" customHeight="1">
      <c r="D40782" s="305"/>
      <c r="AG40782" s="1954"/>
    </row>
    <row r="40784" spans="4:33" s="304" customFormat="1" ht="15.75" customHeight="1">
      <c r="D40784" s="305"/>
      <c r="AG40784" s="1954"/>
    </row>
    <row r="40786" spans="4:33" s="304" customFormat="1" ht="15.75" customHeight="1">
      <c r="D40786" s="305"/>
      <c r="AG40786" s="1954"/>
    </row>
    <row r="40788" spans="4:33" s="304" customFormat="1" ht="15.75" customHeight="1">
      <c r="D40788" s="305"/>
      <c r="AG40788" s="1954"/>
    </row>
    <row r="40790" spans="4:33" s="304" customFormat="1" ht="15.75" customHeight="1">
      <c r="D40790" s="305"/>
      <c r="AG40790" s="1954"/>
    </row>
    <row r="40792" spans="4:33" s="304" customFormat="1" ht="15.75" customHeight="1">
      <c r="D40792" s="305"/>
      <c r="AG40792" s="1954"/>
    </row>
    <row r="40794" spans="4:33" s="304" customFormat="1" ht="15.75" customHeight="1">
      <c r="D40794" s="305"/>
      <c r="AG40794" s="1954"/>
    </row>
    <row r="40796" spans="4:33" s="304" customFormat="1" ht="15.75" customHeight="1">
      <c r="D40796" s="305"/>
      <c r="AG40796" s="1954"/>
    </row>
    <row r="40798" spans="4:33" s="304" customFormat="1" ht="15.75" customHeight="1">
      <c r="D40798" s="305"/>
      <c r="AG40798" s="1954"/>
    </row>
    <row r="40800" spans="4:33" s="304" customFormat="1" ht="15.75" customHeight="1">
      <c r="D40800" s="305"/>
      <c r="AG40800" s="1954"/>
    </row>
    <row r="40802" spans="4:33" s="304" customFormat="1" ht="15.75" customHeight="1">
      <c r="D40802" s="305"/>
      <c r="AG40802" s="1954"/>
    </row>
    <row r="40804" spans="4:33" s="304" customFormat="1" ht="15.75" customHeight="1">
      <c r="D40804" s="305"/>
      <c r="AG40804" s="1954"/>
    </row>
    <row r="40806" spans="4:33" s="304" customFormat="1" ht="15.75" customHeight="1">
      <c r="D40806" s="305"/>
      <c r="AG40806" s="1954"/>
    </row>
    <row r="40808" spans="4:33" s="304" customFormat="1" ht="15.75" customHeight="1">
      <c r="D40808" s="305"/>
      <c r="AG40808" s="1954"/>
    </row>
    <row r="40810" spans="4:33" s="304" customFormat="1" ht="15.75" customHeight="1">
      <c r="D40810" s="305"/>
      <c r="AG40810" s="1954"/>
    </row>
    <row r="40812" spans="4:33" s="304" customFormat="1" ht="15.75" customHeight="1">
      <c r="D40812" s="305"/>
      <c r="AG40812" s="1954"/>
    </row>
    <row r="40814" spans="4:33" s="304" customFormat="1" ht="15.75" customHeight="1">
      <c r="D40814" s="305"/>
      <c r="AG40814" s="1954"/>
    </row>
    <row r="40816" spans="4:33" s="304" customFormat="1" ht="15.75" customHeight="1">
      <c r="D40816" s="305"/>
      <c r="AG40816" s="1954"/>
    </row>
    <row r="40818" spans="4:33" s="304" customFormat="1" ht="15.75" customHeight="1">
      <c r="D40818" s="305"/>
      <c r="AG40818" s="1954"/>
    </row>
    <row r="40820" spans="4:33" s="304" customFormat="1" ht="15.75" customHeight="1">
      <c r="D40820" s="305"/>
      <c r="AG40820" s="1954"/>
    </row>
    <row r="40822" spans="4:33" s="304" customFormat="1" ht="15.75" customHeight="1">
      <c r="D40822" s="305"/>
      <c r="AG40822" s="1954"/>
    </row>
    <row r="40824" spans="4:33" s="304" customFormat="1" ht="15.75" customHeight="1">
      <c r="D40824" s="305"/>
      <c r="AG40824" s="1954"/>
    </row>
    <row r="40826" spans="4:33" s="304" customFormat="1" ht="15.75" customHeight="1">
      <c r="D40826" s="305"/>
      <c r="AG40826" s="1954"/>
    </row>
    <row r="40828" spans="4:33" s="304" customFormat="1" ht="15.75" customHeight="1">
      <c r="D40828" s="305"/>
      <c r="AG40828" s="1954"/>
    </row>
    <row r="40830" spans="4:33" s="304" customFormat="1" ht="15.75" customHeight="1">
      <c r="D40830" s="305"/>
      <c r="AG40830" s="1954"/>
    </row>
    <row r="40832" spans="4:33" s="304" customFormat="1" ht="15.75" customHeight="1">
      <c r="D40832" s="305"/>
      <c r="AG40832" s="1954"/>
    </row>
    <row r="40834" spans="4:33" s="304" customFormat="1" ht="15.75" customHeight="1">
      <c r="D40834" s="305"/>
      <c r="AG40834" s="1954"/>
    </row>
    <row r="40836" spans="4:33" s="304" customFormat="1" ht="15.75" customHeight="1">
      <c r="D40836" s="305"/>
      <c r="AG40836" s="1954"/>
    </row>
    <row r="40838" spans="4:33" s="304" customFormat="1" ht="15.75" customHeight="1">
      <c r="D40838" s="305"/>
      <c r="AG40838" s="1954"/>
    </row>
    <row r="40840" spans="4:33" s="304" customFormat="1" ht="15.75" customHeight="1">
      <c r="D40840" s="305"/>
      <c r="AG40840" s="1954"/>
    </row>
    <row r="40842" spans="4:33" s="304" customFormat="1" ht="15.75" customHeight="1">
      <c r="D40842" s="305"/>
      <c r="AG40842" s="1954"/>
    </row>
    <row r="40844" spans="4:33" s="304" customFormat="1" ht="15.75" customHeight="1">
      <c r="D40844" s="305"/>
      <c r="AG40844" s="1954"/>
    </row>
    <row r="40846" spans="4:33" s="304" customFormat="1" ht="15.75" customHeight="1">
      <c r="D40846" s="305"/>
      <c r="AG40846" s="1954"/>
    </row>
    <row r="40848" spans="4:33" s="304" customFormat="1" ht="15.75" customHeight="1">
      <c r="D40848" s="305"/>
      <c r="AG40848" s="1954"/>
    </row>
    <row r="40850" spans="4:33" s="304" customFormat="1" ht="15.75" customHeight="1">
      <c r="D40850" s="305"/>
      <c r="AG40850" s="1954"/>
    </row>
    <row r="40852" spans="4:33" s="304" customFormat="1" ht="15.75" customHeight="1">
      <c r="D40852" s="305"/>
      <c r="AG40852" s="1954"/>
    </row>
    <row r="40854" spans="4:33" s="304" customFormat="1" ht="15.75" customHeight="1">
      <c r="D40854" s="305"/>
      <c r="AG40854" s="1954"/>
    </row>
    <row r="40856" spans="4:33" s="304" customFormat="1" ht="15.75" customHeight="1">
      <c r="D40856" s="305"/>
      <c r="AG40856" s="1954"/>
    </row>
    <row r="40858" spans="4:33" s="304" customFormat="1" ht="15.75" customHeight="1">
      <c r="D40858" s="305"/>
      <c r="AG40858" s="1954"/>
    </row>
    <row r="40860" spans="4:33" s="304" customFormat="1" ht="15.75" customHeight="1">
      <c r="D40860" s="305"/>
      <c r="AG40860" s="1954"/>
    </row>
    <row r="40862" spans="4:33" s="304" customFormat="1" ht="15.75" customHeight="1">
      <c r="D40862" s="305"/>
      <c r="AG40862" s="1954"/>
    </row>
    <row r="40864" spans="4:33" s="304" customFormat="1" ht="15.75" customHeight="1">
      <c r="D40864" s="305"/>
      <c r="AG40864" s="1954"/>
    </row>
    <row r="40866" spans="4:33" s="304" customFormat="1" ht="15.75" customHeight="1">
      <c r="D40866" s="305"/>
      <c r="AG40866" s="1954"/>
    </row>
    <row r="40868" spans="4:33" s="304" customFormat="1" ht="15.75" customHeight="1">
      <c r="D40868" s="305"/>
      <c r="AG40868" s="1954"/>
    </row>
    <row r="40870" spans="4:33" s="304" customFormat="1" ht="15.75" customHeight="1">
      <c r="D40870" s="305"/>
      <c r="AG40870" s="1954"/>
    </row>
    <row r="40872" spans="4:33" s="304" customFormat="1" ht="15.75" customHeight="1">
      <c r="D40872" s="305"/>
      <c r="AG40872" s="1954"/>
    </row>
    <row r="40874" spans="4:33" s="304" customFormat="1" ht="15.75" customHeight="1">
      <c r="D40874" s="305"/>
      <c r="AG40874" s="1954"/>
    </row>
    <row r="40876" spans="4:33" s="304" customFormat="1" ht="15.75" customHeight="1">
      <c r="D40876" s="305"/>
      <c r="AG40876" s="1954"/>
    </row>
    <row r="40878" spans="4:33" s="304" customFormat="1" ht="15.75" customHeight="1">
      <c r="D40878" s="305"/>
      <c r="AG40878" s="1954"/>
    </row>
    <row r="40880" spans="4:33" s="304" customFormat="1" ht="15.75" customHeight="1">
      <c r="D40880" s="305"/>
      <c r="AG40880" s="1954"/>
    </row>
    <row r="40882" spans="4:33" s="304" customFormat="1" ht="15.75" customHeight="1">
      <c r="D40882" s="305"/>
      <c r="AG40882" s="1954"/>
    </row>
    <row r="40884" spans="4:33" s="304" customFormat="1" ht="15.75" customHeight="1">
      <c r="D40884" s="305"/>
      <c r="AG40884" s="1954"/>
    </row>
    <row r="40886" spans="4:33" s="304" customFormat="1" ht="15.75" customHeight="1">
      <c r="D40886" s="305"/>
      <c r="AG40886" s="1954"/>
    </row>
    <row r="40888" spans="4:33" s="304" customFormat="1" ht="15.75" customHeight="1">
      <c r="D40888" s="305"/>
      <c r="AG40888" s="1954"/>
    </row>
    <row r="40890" spans="4:33" s="304" customFormat="1" ht="15.75" customHeight="1">
      <c r="D40890" s="305"/>
      <c r="AG40890" s="1954"/>
    </row>
    <row r="40892" spans="4:33" s="304" customFormat="1" ht="15.75" customHeight="1">
      <c r="D40892" s="305"/>
      <c r="AG40892" s="1954"/>
    </row>
    <row r="40894" spans="4:33" s="304" customFormat="1" ht="15.75" customHeight="1">
      <c r="D40894" s="305"/>
      <c r="AG40894" s="1954"/>
    </row>
    <row r="40896" spans="4:33" s="304" customFormat="1" ht="15.75" customHeight="1">
      <c r="D40896" s="305"/>
      <c r="AG40896" s="1954"/>
    </row>
    <row r="40898" spans="4:33" s="304" customFormat="1" ht="15.75" customHeight="1">
      <c r="D40898" s="305"/>
      <c r="AG40898" s="1954"/>
    </row>
    <row r="40900" spans="4:33" s="304" customFormat="1" ht="15.75" customHeight="1">
      <c r="D40900" s="305"/>
      <c r="AG40900" s="1954"/>
    </row>
    <row r="40902" spans="4:33" s="304" customFormat="1" ht="15.75" customHeight="1">
      <c r="D40902" s="305"/>
      <c r="AG40902" s="1954"/>
    </row>
    <row r="40904" spans="4:33" s="304" customFormat="1" ht="15.75" customHeight="1">
      <c r="D40904" s="305"/>
      <c r="AG40904" s="1954"/>
    </row>
    <row r="40906" spans="4:33" s="304" customFormat="1" ht="15.75" customHeight="1">
      <c r="D40906" s="305"/>
      <c r="AG40906" s="1954"/>
    </row>
    <row r="40908" spans="4:33" s="304" customFormat="1" ht="15.75" customHeight="1">
      <c r="D40908" s="305"/>
      <c r="AG40908" s="1954"/>
    </row>
    <row r="40910" spans="4:33" s="304" customFormat="1" ht="15.75" customHeight="1">
      <c r="D40910" s="305"/>
      <c r="AG40910" s="1954"/>
    </row>
    <row r="40912" spans="4:33" s="304" customFormat="1" ht="15.75" customHeight="1">
      <c r="D40912" s="305"/>
      <c r="AG40912" s="1954"/>
    </row>
    <row r="40914" spans="4:33" s="304" customFormat="1" ht="15.75" customHeight="1">
      <c r="D40914" s="305"/>
      <c r="AG40914" s="1954"/>
    </row>
    <row r="40916" spans="4:33" s="304" customFormat="1" ht="15.75" customHeight="1">
      <c r="D40916" s="305"/>
      <c r="AG40916" s="1954"/>
    </row>
    <row r="40918" spans="4:33" s="304" customFormat="1" ht="15.75" customHeight="1">
      <c r="D40918" s="305"/>
      <c r="AG40918" s="1954"/>
    </row>
    <row r="40920" spans="4:33" s="304" customFormat="1" ht="15.75" customHeight="1">
      <c r="D40920" s="305"/>
      <c r="AG40920" s="1954"/>
    </row>
    <row r="40922" spans="4:33" s="304" customFormat="1" ht="15.75" customHeight="1">
      <c r="D40922" s="305"/>
      <c r="AG40922" s="1954"/>
    </row>
    <row r="40924" spans="4:33" s="304" customFormat="1" ht="15.75" customHeight="1">
      <c r="D40924" s="305"/>
      <c r="AG40924" s="1954"/>
    </row>
    <row r="40926" spans="4:33" s="304" customFormat="1" ht="15.75" customHeight="1">
      <c r="D40926" s="305"/>
      <c r="AG40926" s="1954"/>
    </row>
    <row r="40928" spans="4:33" s="304" customFormat="1" ht="15.75" customHeight="1">
      <c r="D40928" s="305"/>
      <c r="AG40928" s="1954"/>
    </row>
    <row r="40930" spans="4:33" s="304" customFormat="1" ht="15.75" customHeight="1">
      <c r="D40930" s="305"/>
      <c r="AG40930" s="1954"/>
    </row>
    <row r="40932" spans="4:33" s="304" customFormat="1" ht="15.75" customHeight="1">
      <c r="D40932" s="305"/>
      <c r="AG40932" s="1954"/>
    </row>
    <row r="40934" spans="4:33" s="304" customFormat="1" ht="15.75" customHeight="1">
      <c r="D40934" s="305"/>
      <c r="AG40934" s="1954"/>
    </row>
    <row r="40936" spans="4:33" s="304" customFormat="1" ht="15.75" customHeight="1">
      <c r="D40936" s="305"/>
      <c r="AG40936" s="1954"/>
    </row>
    <row r="40938" spans="4:33" s="304" customFormat="1" ht="15.75" customHeight="1">
      <c r="D40938" s="305"/>
      <c r="AG40938" s="1954"/>
    </row>
    <row r="40940" spans="4:33" s="304" customFormat="1" ht="15.75" customHeight="1">
      <c r="D40940" s="305"/>
      <c r="AG40940" s="1954"/>
    </row>
    <row r="40942" spans="4:33" s="304" customFormat="1" ht="15.75" customHeight="1">
      <c r="D40942" s="305"/>
      <c r="AG40942" s="1954"/>
    </row>
    <row r="40944" spans="4:33" s="304" customFormat="1" ht="15.75" customHeight="1">
      <c r="D40944" s="305"/>
      <c r="AG40944" s="1954"/>
    </row>
    <row r="40946" spans="4:33" s="304" customFormat="1" ht="15.75" customHeight="1">
      <c r="D40946" s="305"/>
      <c r="AG40946" s="1954"/>
    </row>
    <row r="40948" spans="4:33" s="304" customFormat="1" ht="15.75" customHeight="1">
      <c r="D40948" s="305"/>
      <c r="AG40948" s="1954"/>
    </row>
    <row r="40950" spans="4:33" s="304" customFormat="1" ht="15.75" customHeight="1">
      <c r="D40950" s="305"/>
      <c r="AG40950" s="1954"/>
    </row>
    <row r="40952" spans="4:33" s="304" customFormat="1" ht="15.75" customHeight="1">
      <c r="D40952" s="305"/>
      <c r="AG40952" s="1954"/>
    </row>
    <row r="40954" spans="4:33" s="304" customFormat="1" ht="15.75" customHeight="1">
      <c r="D40954" s="305"/>
      <c r="AG40954" s="1954"/>
    </row>
    <row r="40956" spans="4:33" s="304" customFormat="1" ht="15.75" customHeight="1">
      <c r="D40956" s="305"/>
      <c r="AG40956" s="1954"/>
    </row>
    <row r="40958" spans="4:33" s="304" customFormat="1" ht="15.75" customHeight="1">
      <c r="D40958" s="305"/>
      <c r="AG40958" s="1954"/>
    </row>
    <row r="40960" spans="4:33" s="304" customFormat="1" ht="15.75" customHeight="1">
      <c r="D40960" s="305"/>
      <c r="AG40960" s="1954"/>
    </row>
    <row r="40962" spans="4:33" s="304" customFormat="1" ht="15.75" customHeight="1">
      <c r="D40962" s="305"/>
      <c r="AG40962" s="1954"/>
    </row>
    <row r="40964" spans="4:33" s="304" customFormat="1" ht="15.75" customHeight="1">
      <c r="D40964" s="305"/>
      <c r="AG40964" s="1954"/>
    </row>
    <row r="40966" spans="4:33" s="304" customFormat="1" ht="15.75" customHeight="1">
      <c r="D40966" s="305"/>
      <c r="AG40966" s="1954"/>
    </row>
    <row r="40968" spans="4:33" s="304" customFormat="1" ht="15.75" customHeight="1">
      <c r="D40968" s="305"/>
      <c r="AG40968" s="1954"/>
    </row>
    <row r="40970" spans="4:33" s="304" customFormat="1" ht="15.75" customHeight="1">
      <c r="D40970" s="305"/>
      <c r="AG40970" s="1954"/>
    </row>
    <row r="40972" spans="4:33" s="304" customFormat="1" ht="15.75" customHeight="1">
      <c r="D40972" s="305"/>
      <c r="AG40972" s="1954"/>
    </row>
    <row r="40974" spans="4:33" s="304" customFormat="1" ht="15.75" customHeight="1">
      <c r="D40974" s="305"/>
      <c r="AG40974" s="1954"/>
    </row>
    <row r="40976" spans="4:33" s="304" customFormat="1" ht="15.75" customHeight="1">
      <c r="D40976" s="305"/>
      <c r="AG40976" s="1954"/>
    </row>
    <row r="40978" spans="4:33" s="304" customFormat="1" ht="15.75" customHeight="1">
      <c r="D40978" s="305"/>
      <c r="AG40978" s="1954"/>
    </row>
    <row r="40980" spans="4:33" s="304" customFormat="1" ht="15.75" customHeight="1">
      <c r="D40980" s="305"/>
      <c r="AG40980" s="1954"/>
    </row>
    <row r="40982" spans="4:33" s="304" customFormat="1" ht="15.75" customHeight="1">
      <c r="D40982" s="305"/>
      <c r="AG40982" s="1954"/>
    </row>
    <row r="40984" spans="4:33" s="304" customFormat="1" ht="15.75" customHeight="1">
      <c r="D40984" s="305"/>
      <c r="AG40984" s="1954"/>
    </row>
    <row r="40986" spans="4:33" s="304" customFormat="1" ht="15.75" customHeight="1">
      <c r="D40986" s="305"/>
      <c r="AG40986" s="1954"/>
    </row>
    <row r="40988" spans="4:33" s="304" customFormat="1" ht="15.75" customHeight="1">
      <c r="D40988" s="305"/>
      <c r="AG40988" s="1954"/>
    </row>
    <row r="40990" spans="4:33" s="304" customFormat="1" ht="15.75" customHeight="1">
      <c r="D40990" s="305"/>
      <c r="AG40990" s="1954"/>
    </row>
    <row r="40992" spans="4:33" s="304" customFormat="1" ht="15.75" customHeight="1">
      <c r="D40992" s="305"/>
      <c r="AG40992" s="1954"/>
    </row>
    <row r="40994" spans="4:33" s="304" customFormat="1" ht="15.75" customHeight="1">
      <c r="D40994" s="305"/>
      <c r="AG40994" s="1954"/>
    </row>
    <row r="40996" spans="4:33" s="304" customFormat="1" ht="15.75" customHeight="1">
      <c r="D40996" s="305"/>
      <c r="AG40996" s="1954"/>
    </row>
    <row r="40998" spans="4:33" s="304" customFormat="1" ht="15.75" customHeight="1">
      <c r="D40998" s="305"/>
      <c r="AG40998" s="1954"/>
    </row>
    <row r="41000" spans="4:33" s="304" customFormat="1" ht="15.75" customHeight="1">
      <c r="D41000" s="305"/>
      <c r="AG41000" s="1954"/>
    </row>
    <row r="41002" spans="4:33" s="304" customFormat="1" ht="15.75" customHeight="1">
      <c r="D41002" s="305"/>
      <c r="AG41002" s="1954"/>
    </row>
    <row r="41004" spans="4:33" s="304" customFormat="1" ht="15.75" customHeight="1">
      <c r="D41004" s="305"/>
      <c r="AG41004" s="1954"/>
    </row>
    <row r="41006" spans="4:33" s="304" customFormat="1" ht="15.75" customHeight="1">
      <c r="D41006" s="305"/>
      <c r="AG41006" s="1954"/>
    </row>
    <row r="41008" spans="4:33" s="304" customFormat="1" ht="15.75" customHeight="1">
      <c r="D41008" s="305"/>
      <c r="AG41008" s="1954"/>
    </row>
    <row r="41010" spans="4:33" s="304" customFormat="1" ht="15.75" customHeight="1">
      <c r="D41010" s="305"/>
      <c r="AG41010" s="1954"/>
    </row>
    <row r="41012" spans="4:33" s="304" customFormat="1" ht="15.75" customHeight="1">
      <c r="D41012" s="305"/>
      <c r="AG41012" s="1954"/>
    </row>
    <row r="41014" spans="4:33" s="304" customFormat="1" ht="15.75" customHeight="1">
      <c r="D41014" s="305"/>
      <c r="AG41014" s="1954"/>
    </row>
    <row r="41016" spans="4:33" s="304" customFormat="1" ht="15.75" customHeight="1">
      <c r="D41016" s="305"/>
      <c r="AG41016" s="1954"/>
    </row>
    <row r="41018" spans="4:33" s="304" customFormat="1" ht="15.75" customHeight="1">
      <c r="D41018" s="305"/>
      <c r="AG41018" s="1954"/>
    </row>
    <row r="41020" spans="4:33" s="304" customFormat="1" ht="15.75" customHeight="1">
      <c r="D41020" s="305"/>
      <c r="AG41020" s="1954"/>
    </row>
    <row r="41022" spans="4:33" s="304" customFormat="1" ht="15.75" customHeight="1">
      <c r="D41022" s="305"/>
      <c r="AG41022" s="1954"/>
    </row>
    <row r="41024" spans="4:33" s="304" customFormat="1" ht="15.75" customHeight="1">
      <c r="D41024" s="305"/>
      <c r="AG41024" s="1954"/>
    </row>
    <row r="41026" spans="4:33" s="304" customFormat="1" ht="15.75" customHeight="1">
      <c r="D41026" s="305"/>
      <c r="AG41026" s="1954"/>
    </row>
    <row r="41028" spans="4:33" s="304" customFormat="1" ht="15.75" customHeight="1">
      <c r="D41028" s="305"/>
      <c r="AG41028" s="1954"/>
    </row>
    <row r="41030" spans="4:33" s="304" customFormat="1" ht="15.75" customHeight="1">
      <c r="D41030" s="305"/>
      <c r="AG41030" s="1954"/>
    </row>
    <row r="41032" spans="4:33" s="304" customFormat="1" ht="15.75" customHeight="1">
      <c r="D41032" s="305"/>
      <c r="AG41032" s="1954"/>
    </row>
    <row r="41034" spans="4:33" s="304" customFormat="1" ht="15.75" customHeight="1">
      <c r="D41034" s="305"/>
      <c r="AG41034" s="1954"/>
    </row>
    <row r="41036" spans="4:33" s="304" customFormat="1" ht="15.75" customHeight="1">
      <c r="D41036" s="305"/>
      <c r="AG41036" s="1954"/>
    </row>
    <row r="41038" spans="4:33" s="304" customFormat="1" ht="15.75" customHeight="1">
      <c r="D41038" s="305"/>
      <c r="AG41038" s="1954"/>
    </row>
    <row r="41040" spans="4:33" s="304" customFormat="1" ht="15.75" customHeight="1">
      <c r="D41040" s="305"/>
      <c r="AG41040" s="1954"/>
    </row>
    <row r="41042" spans="4:33" s="304" customFormat="1" ht="15.75" customHeight="1">
      <c r="D41042" s="305"/>
      <c r="AG41042" s="1954"/>
    </row>
    <row r="41044" spans="4:33" s="304" customFormat="1" ht="15.75" customHeight="1">
      <c r="D41044" s="305"/>
      <c r="AG41044" s="1954"/>
    </row>
    <row r="41046" spans="4:33" s="304" customFormat="1" ht="15.75" customHeight="1">
      <c r="D41046" s="305"/>
      <c r="AG41046" s="1954"/>
    </row>
    <row r="41048" spans="4:33" s="304" customFormat="1" ht="15.75" customHeight="1">
      <c r="D41048" s="305"/>
      <c r="AG41048" s="1954"/>
    </row>
    <row r="41050" spans="4:33" s="304" customFormat="1" ht="15.75" customHeight="1">
      <c r="D41050" s="305"/>
      <c r="AG41050" s="1954"/>
    </row>
    <row r="41052" spans="4:33" s="304" customFormat="1" ht="15.75" customHeight="1">
      <c r="D41052" s="305"/>
      <c r="AG41052" s="1954"/>
    </row>
    <row r="41054" spans="4:33" s="304" customFormat="1" ht="15.75" customHeight="1">
      <c r="D41054" s="305"/>
      <c r="AG41054" s="1954"/>
    </row>
    <row r="41056" spans="4:33" s="304" customFormat="1" ht="15.75" customHeight="1">
      <c r="D41056" s="305"/>
      <c r="AG41056" s="1954"/>
    </row>
    <row r="41058" spans="4:33" s="304" customFormat="1" ht="15.75" customHeight="1">
      <c r="D41058" s="305"/>
      <c r="AG41058" s="1954"/>
    </row>
    <row r="41060" spans="4:33" s="304" customFormat="1" ht="15.75" customHeight="1">
      <c r="D41060" s="305"/>
      <c r="AG41060" s="1954"/>
    </row>
    <row r="41062" spans="4:33" s="304" customFormat="1" ht="15.75" customHeight="1">
      <c r="D41062" s="305"/>
      <c r="AG41062" s="1954"/>
    </row>
    <row r="41064" spans="4:33" s="304" customFormat="1" ht="15.75" customHeight="1">
      <c r="D41064" s="305"/>
      <c r="AG41064" s="1954"/>
    </row>
    <row r="41066" spans="4:33" s="304" customFormat="1" ht="15.75" customHeight="1">
      <c r="D41066" s="305"/>
      <c r="AG41066" s="1954"/>
    </row>
    <row r="41068" spans="4:33" s="304" customFormat="1" ht="15.75" customHeight="1">
      <c r="D41068" s="305"/>
      <c r="AG41068" s="1954"/>
    </row>
    <row r="41070" spans="4:33" s="304" customFormat="1" ht="15.75" customHeight="1">
      <c r="D41070" s="305"/>
      <c r="AG41070" s="1954"/>
    </row>
    <row r="41072" spans="4:33" s="304" customFormat="1" ht="15.75" customHeight="1">
      <c r="D41072" s="305"/>
      <c r="AG41072" s="1954"/>
    </row>
    <row r="41074" spans="4:33" s="304" customFormat="1" ht="15.75" customHeight="1">
      <c r="D41074" s="305"/>
      <c r="AG41074" s="1954"/>
    </row>
    <row r="41076" spans="4:33" s="304" customFormat="1" ht="15.75" customHeight="1">
      <c r="D41076" s="305"/>
      <c r="AG41076" s="1954"/>
    </row>
    <row r="41078" spans="4:33" s="304" customFormat="1" ht="15.75" customHeight="1">
      <c r="D41078" s="305"/>
      <c r="AG41078" s="1954"/>
    </row>
    <row r="41080" spans="4:33" s="304" customFormat="1" ht="15.75" customHeight="1">
      <c r="D41080" s="305"/>
      <c r="AG41080" s="1954"/>
    </row>
    <row r="41082" spans="4:33" s="304" customFormat="1" ht="15.75" customHeight="1">
      <c r="D41082" s="305"/>
      <c r="AG41082" s="1954"/>
    </row>
    <row r="41084" spans="4:33" s="304" customFormat="1" ht="15.75" customHeight="1">
      <c r="D41084" s="305"/>
      <c r="AG41084" s="1954"/>
    </row>
    <row r="41086" spans="4:33" s="304" customFormat="1" ht="15.75" customHeight="1">
      <c r="D41086" s="305"/>
      <c r="AG41086" s="1954"/>
    </row>
    <row r="41088" spans="4:33" s="304" customFormat="1" ht="15.75" customHeight="1">
      <c r="D41088" s="305"/>
      <c r="AG41088" s="1954"/>
    </row>
    <row r="41090" spans="4:33" s="304" customFormat="1" ht="15.75" customHeight="1">
      <c r="D41090" s="305"/>
      <c r="AG41090" s="1954"/>
    </row>
    <row r="41092" spans="4:33" s="304" customFormat="1" ht="15.75" customHeight="1">
      <c r="D41092" s="305"/>
      <c r="AG41092" s="1954"/>
    </row>
    <row r="41094" spans="4:33" s="304" customFormat="1" ht="15.75" customHeight="1">
      <c r="D41094" s="305"/>
      <c r="AG41094" s="1954"/>
    </row>
    <row r="41096" spans="4:33" s="304" customFormat="1" ht="15.75" customHeight="1">
      <c r="D41096" s="305"/>
      <c r="AG41096" s="1954"/>
    </row>
    <row r="41098" spans="4:33" s="304" customFormat="1" ht="15.75" customHeight="1">
      <c r="D41098" s="305"/>
      <c r="AG41098" s="1954"/>
    </row>
    <row r="41100" spans="4:33" s="304" customFormat="1" ht="15.75" customHeight="1">
      <c r="D41100" s="305"/>
      <c r="AG41100" s="1954"/>
    </row>
    <row r="41102" spans="4:33" s="304" customFormat="1" ht="15.75" customHeight="1">
      <c r="D41102" s="305"/>
      <c r="AG41102" s="1954"/>
    </row>
    <row r="41104" spans="4:33" s="304" customFormat="1" ht="15.75" customHeight="1">
      <c r="D41104" s="305"/>
      <c r="AG41104" s="1954"/>
    </row>
    <row r="41106" spans="4:33" s="304" customFormat="1" ht="15.75" customHeight="1">
      <c r="D41106" s="305"/>
      <c r="AG41106" s="1954"/>
    </row>
    <row r="41108" spans="4:33" s="304" customFormat="1" ht="15.75" customHeight="1">
      <c r="D41108" s="305"/>
      <c r="AG41108" s="1954"/>
    </row>
    <row r="41110" spans="4:33" s="304" customFormat="1" ht="15.75" customHeight="1">
      <c r="D41110" s="305"/>
      <c r="AG41110" s="1954"/>
    </row>
    <row r="41112" spans="4:33" s="304" customFormat="1" ht="15.75" customHeight="1">
      <c r="D41112" s="305"/>
      <c r="AG41112" s="1954"/>
    </row>
    <row r="41114" spans="4:33" s="304" customFormat="1" ht="15.75" customHeight="1">
      <c r="D41114" s="305"/>
      <c r="AG41114" s="1954"/>
    </row>
    <row r="41116" spans="4:33" s="304" customFormat="1" ht="15.75" customHeight="1">
      <c r="D41116" s="305"/>
      <c r="AG41116" s="1954"/>
    </row>
    <row r="41118" spans="4:33" s="304" customFormat="1" ht="15.75" customHeight="1">
      <c r="D41118" s="305"/>
      <c r="AG41118" s="1954"/>
    </row>
    <row r="41120" spans="4:33" s="304" customFormat="1" ht="15.75" customHeight="1">
      <c r="D41120" s="305"/>
      <c r="AG41120" s="1954"/>
    </row>
    <row r="41122" spans="4:33" s="304" customFormat="1" ht="15.75" customHeight="1">
      <c r="D41122" s="305"/>
      <c r="AG41122" s="1954"/>
    </row>
    <row r="41124" spans="4:33" s="304" customFormat="1" ht="15.75" customHeight="1">
      <c r="D41124" s="305"/>
      <c r="AG41124" s="1954"/>
    </row>
    <row r="41126" spans="4:33" s="304" customFormat="1" ht="15.75" customHeight="1">
      <c r="D41126" s="305"/>
      <c r="AG41126" s="1954"/>
    </row>
    <row r="41128" spans="4:33" s="304" customFormat="1" ht="15.75" customHeight="1">
      <c r="D41128" s="305"/>
      <c r="AG41128" s="1954"/>
    </row>
    <row r="41130" spans="4:33" s="304" customFormat="1" ht="15.75" customHeight="1">
      <c r="D41130" s="305"/>
      <c r="AG41130" s="1954"/>
    </row>
    <row r="41132" spans="4:33" s="304" customFormat="1" ht="15.75" customHeight="1">
      <c r="D41132" s="305"/>
      <c r="AG41132" s="1954"/>
    </row>
    <row r="41134" spans="4:33" s="304" customFormat="1" ht="15.75" customHeight="1">
      <c r="D41134" s="305"/>
      <c r="AG41134" s="1954"/>
    </row>
    <row r="41136" spans="4:33" s="304" customFormat="1" ht="15.75" customHeight="1">
      <c r="D41136" s="305"/>
      <c r="AG41136" s="1954"/>
    </row>
    <row r="41138" spans="4:33" s="304" customFormat="1" ht="15.75" customHeight="1">
      <c r="D41138" s="305"/>
      <c r="AG41138" s="1954"/>
    </row>
    <row r="41140" spans="4:33" s="304" customFormat="1" ht="15.75" customHeight="1">
      <c r="D41140" s="305"/>
      <c r="AG41140" s="1954"/>
    </row>
    <row r="41142" spans="4:33" s="304" customFormat="1" ht="15.75" customHeight="1">
      <c r="D41142" s="305"/>
      <c r="AG41142" s="1954"/>
    </row>
    <row r="41144" spans="4:33" s="304" customFormat="1" ht="15.75" customHeight="1">
      <c r="D41144" s="305"/>
      <c r="AG41144" s="1954"/>
    </row>
    <row r="41146" spans="4:33" s="304" customFormat="1" ht="15.75" customHeight="1">
      <c r="D41146" s="305"/>
      <c r="AG41146" s="1954"/>
    </row>
    <row r="41148" spans="4:33" s="304" customFormat="1" ht="15.75" customHeight="1">
      <c r="D41148" s="305"/>
      <c r="AG41148" s="1954"/>
    </row>
    <row r="41150" spans="4:33" s="304" customFormat="1" ht="15.75" customHeight="1">
      <c r="D41150" s="305"/>
      <c r="AG41150" s="1954"/>
    </row>
    <row r="41152" spans="4:33" s="304" customFormat="1" ht="15.75" customHeight="1">
      <c r="D41152" s="305"/>
      <c r="AG41152" s="1954"/>
    </row>
    <row r="41154" spans="4:33" s="304" customFormat="1" ht="15.75" customHeight="1">
      <c r="D41154" s="305"/>
      <c r="AG41154" s="1954"/>
    </row>
    <row r="41156" spans="4:33" s="304" customFormat="1" ht="15.75" customHeight="1">
      <c r="D41156" s="305"/>
      <c r="AG41156" s="1954"/>
    </row>
    <row r="41158" spans="4:33" s="304" customFormat="1" ht="15.75" customHeight="1">
      <c r="D41158" s="305"/>
      <c r="AG41158" s="1954"/>
    </row>
    <row r="41160" spans="4:33" s="304" customFormat="1" ht="15.75" customHeight="1">
      <c r="D41160" s="305"/>
      <c r="AG41160" s="1954"/>
    </row>
    <row r="41162" spans="4:33" s="304" customFormat="1" ht="15.75" customHeight="1">
      <c r="D41162" s="305"/>
      <c r="AG41162" s="1954"/>
    </row>
    <row r="41164" spans="4:33" s="304" customFormat="1" ht="15.75" customHeight="1">
      <c r="D41164" s="305"/>
      <c r="AG41164" s="1954"/>
    </row>
    <row r="41166" spans="4:33" s="304" customFormat="1" ht="15.75" customHeight="1">
      <c r="D41166" s="305"/>
      <c r="AG41166" s="1954"/>
    </row>
    <row r="41168" spans="4:33" s="304" customFormat="1" ht="15.75" customHeight="1">
      <c r="D41168" s="305"/>
      <c r="AG41168" s="1954"/>
    </row>
    <row r="41170" spans="4:33" s="304" customFormat="1" ht="15.75" customHeight="1">
      <c r="D41170" s="305"/>
      <c r="AG41170" s="1954"/>
    </row>
    <row r="41172" spans="4:33" s="304" customFormat="1" ht="15.75" customHeight="1">
      <c r="D41172" s="305"/>
      <c r="AG41172" s="1954"/>
    </row>
    <row r="41174" spans="4:33" s="304" customFormat="1" ht="15.75" customHeight="1">
      <c r="D41174" s="305"/>
      <c r="AG41174" s="1954"/>
    </row>
    <row r="41176" spans="4:33" s="304" customFormat="1" ht="15.75" customHeight="1">
      <c r="D41176" s="305"/>
      <c r="AG41176" s="1954"/>
    </row>
    <row r="41178" spans="4:33" s="304" customFormat="1" ht="15.75" customHeight="1">
      <c r="D41178" s="305"/>
      <c r="AG41178" s="1954"/>
    </row>
    <row r="41180" spans="4:33" s="304" customFormat="1" ht="15.75" customHeight="1">
      <c r="D41180" s="305"/>
      <c r="AG41180" s="1954"/>
    </row>
    <row r="41182" spans="4:33" s="304" customFormat="1" ht="15.75" customHeight="1">
      <c r="D41182" s="305"/>
      <c r="AG41182" s="1954"/>
    </row>
    <row r="41184" spans="4:33" s="304" customFormat="1" ht="15.75" customHeight="1">
      <c r="D41184" s="305"/>
      <c r="AG41184" s="1954"/>
    </row>
    <row r="41186" spans="4:33" s="304" customFormat="1" ht="15.75" customHeight="1">
      <c r="D41186" s="305"/>
      <c r="AG41186" s="1954"/>
    </row>
    <row r="41188" spans="4:33" s="304" customFormat="1" ht="15.75" customHeight="1">
      <c r="D41188" s="305"/>
      <c r="AG41188" s="1954"/>
    </row>
    <row r="41190" spans="4:33" s="304" customFormat="1" ht="15.75" customHeight="1">
      <c r="D41190" s="305"/>
      <c r="AG41190" s="1954"/>
    </row>
    <row r="41192" spans="4:33" s="304" customFormat="1" ht="15.75" customHeight="1">
      <c r="D41192" s="305"/>
      <c r="AG41192" s="1954"/>
    </row>
    <row r="41194" spans="4:33" s="304" customFormat="1" ht="15.75" customHeight="1">
      <c r="D41194" s="305"/>
      <c r="AG41194" s="1954"/>
    </row>
    <row r="41196" spans="4:33" s="304" customFormat="1" ht="15.75" customHeight="1">
      <c r="D41196" s="305"/>
      <c r="AG41196" s="1954"/>
    </row>
    <row r="41198" spans="4:33" s="304" customFormat="1" ht="15.75" customHeight="1">
      <c r="D41198" s="305"/>
      <c r="AG41198" s="1954"/>
    </row>
    <row r="41200" spans="4:33" s="304" customFormat="1" ht="15.75" customHeight="1">
      <c r="D41200" s="305"/>
      <c r="AG41200" s="1954"/>
    </row>
    <row r="41202" spans="4:33" s="304" customFormat="1" ht="15.75" customHeight="1">
      <c r="D41202" s="305"/>
      <c r="AG41202" s="1954"/>
    </row>
    <row r="41204" spans="4:33" s="304" customFormat="1" ht="15.75" customHeight="1">
      <c r="D41204" s="305"/>
      <c r="AG41204" s="1954"/>
    </row>
    <row r="41206" spans="4:33" s="304" customFormat="1" ht="15.75" customHeight="1">
      <c r="D41206" s="305"/>
      <c r="AG41206" s="1954"/>
    </row>
    <row r="41208" spans="4:33" s="304" customFormat="1" ht="15.75" customHeight="1">
      <c r="D41208" s="305"/>
      <c r="AG41208" s="1954"/>
    </row>
    <row r="41210" spans="4:33" s="304" customFormat="1" ht="15.75" customHeight="1">
      <c r="D41210" s="305"/>
      <c r="AG41210" s="1954"/>
    </row>
    <row r="41212" spans="4:33" s="304" customFormat="1" ht="15.75" customHeight="1">
      <c r="D41212" s="305"/>
      <c r="AG41212" s="1954"/>
    </row>
    <row r="41214" spans="4:33" s="304" customFormat="1" ht="15.75" customHeight="1">
      <c r="D41214" s="305"/>
      <c r="AG41214" s="1954"/>
    </row>
    <row r="41216" spans="4:33" s="304" customFormat="1" ht="15.75" customHeight="1">
      <c r="D41216" s="305"/>
      <c r="AG41216" s="1954"/>
    </row>
    <row r="41218" spans="4:33" s="304" customFormat="1" ht="15.75" customHeight="1">
      <c r="D41218" s="305"/>
      <c r="AG41218" s="1954"/>
    </row>
    <row r="41220" spans="4:33" s="304" customFormat="1" ht="15.75" customHeight="1">
      <c r="D41220" s="305"/>
      <c r="AG41220" s="1954"/>
    </row>
    <row r="41222" spans="4:33" s="304" customFormat="1" ht="15.75" customHeight="1">
      <c r="D41222" s="305"/>
      <c r="AG41222" s="1954"/>
    </row>
    <row r="41224" spans="4:33" s="304" customFormat="1" ht="15.75" customHeight="1">
      <c r="D41224" s="305"/>
      <c r="AG41224" s="1954"/>
    </row>
    <row r="41226" spans="4:33" s="304" customFormat="1" ht="15.75" customHeight="1">
      <c r="D41226" s="305"/>
      <c r="AG41226" s="1954"/>
    </row>
    <row r="41228" spans="4:33" s="304" customFormat="1" ht="15.75" customHeight="1">
      <c r="D41228" s="305"/>
      <c r="AG41228" s="1954"/>
    </row>
    <row r="41230" spans="4:33" s="304" customFormat="1" ht="15.75" customHeight="1">
      <c r="D41230" s="305"/>
      <c r="AG41230" s="1954"/>
    </row>
    <row r="41232" spans="4:33" s="304" customFormat="1" ht="15.75" customHeight="1">
      <c r="D41232" s="305"/>
      <c r="AG41232" s="1954"/>
    </row>
    <row r="41234" spans="4:33" s="304" customFormat="1" ht="15.75" customHeight="1">
      <c r="D41234" s="305"/>
      <c r="AG41234" s="1954"/>
    </row>
    <row r="41236" spans="4:33" s="304" customFormat="1" ht="15.75" customHeight="1">
      <c r="D41236" s="305"/>
      <c r="AG41236" s="1954"/>
    </row>
    <row r="41238" spans="4:33" s="304" customFormat="1" ht="15.75" customHeight="1">
      <c r="D41238" s="305"/>
      <c r="AG41238" s="1954"/>
    </row>
    <row r="41240" spans="4:33" s="304" customFormat="1" ht="15.75" customHeight="1">
      <c r="D41240" s="305"/>
      <c r="AG41240" s="1954"/>
    </row>
    <row r="41242" spans="4:33" s="304" customFormat="1" ht="15.75" customHeight="1">
      <c r="D41242" s="305"/>
      <c r="AG41242" s="1954"/>
    </row>
    <row r="41244" spans="4:33" s="304" customFormat="1" ht="15.75" customHeight="1">
      <c r="D41244" s="305"/>
      <c r="AG41244" s="1954"/>
    </row>
    <row r="41246" spans="4:33" s="304" customFormat="1" ht="15.75" customHeight="1">
      <c r="D41246" s="305"/>
      <c r="AG41246" s="1954"/>
    </row>
    <row r="41248" spans="4:33" s="304" customFormat="1" ht="15.75" customHeight="1">
      <c r="D41248" s="305"/>
      <c r="AG41248" s="1954"/>
    </row>
    <row r="41250" spans="4:33" s="304" customFormat="1" ht="15.75" customHeight="1">
      <c r="D41250" s="305"/>
      <c r="AG41250" s="1954"/>
    </row>
    <row r="41252" spans="4:33" s="304" customFormat="1" ht="15.75" customHeight="1">
      <c r="D41252" s="305"/>
      <c r="AG41252" s="1954"/>
    </row>
    <row r="41254" spans="4:33" s="304" customFormat="1" ht="15.75" customHeight="1">
      <c r="D41254" s="305"/>
      <c r="AG41254" s="1954"/>
    </row>
    <row r="41256" spans="4:33" s="304" customFormat="1" ht="15.75" customHeight="1">
      <c r="D41256" s="305"/>
      <c r="AG41256" s="1954"/>
    </row>
    <row r="41258" spans="4:33" s="304" customFormat="1" ht="15.75" customHeight="1">
      <c r="D41258" s="305"/>
      <c r="AG41258" s="1954"/>
    </row>
    <row r="41260" spans="4:33" s="304" customFormat="1" ht="15.75" customHeight="1">
      <c r="D41260" s="305"/>
      <c r="AG41260" s="1954"/>
    </row>
    <row r="41262" spans="4:33" s="304" customFormat="1" ht="15.75" customHeight="1">
      <c r="D41262" s="305"/>
      <c r="AG41262" s="1954"/>
    </row>
    <row r="41264" spans="4:33" s="304" customFormat="1" ht="15.75" customHeight="1">
      <c r="D41264" s="305"/>
      <c r="AG41264" s="1954"/>
    </row>
    <row r="41266" spans="4:33" s="304" customFormat="1" ht="15.75" customHeight="1">
      <c r="D41266" s="305"/>
      <c r="AG41266" s="1954"/>
    </row>
    <row r="41268" spans="4:33" s="304" customFormat="1" ht="15.75" customHeight="1">
      <c r="D41268" s="305"/>
      <c r="AG41268" s="1954"/>
    </row>
    <row r="41270" spans="4:33" s="304" customFormat="1" ht="15.75" customHeight="1">
      <c r="D41270" s="305"/>
      <c r="AG41270" s="1954"/>
    </row>
    <row r="41272" spans="4:33" s="304" customFormat="1" ht="15.75" customHeight="1">
      <c r="D41272" s="305"/>
      <c r="AG41272" s="1954"/>
    </row>
    <row r="41274" spans="4:33" s="304" customFormat="1" ht="15.75" customHeight="1">
      <c r="D41274" s="305"/>
      <c r="AG41274" s="1954"/>
    </row>
    <row r="41276" spans="4:33" s="304" customFormat="1" ht="15.75" customHeight="1">
      <c r="D41276" s="305"/>
      <c r="AG41276" s="1954"/>
    </row>
    <row r="41278" spans="4:33" s="304" customFormat="1" ht="15.75" customHeight="1">
      <c r="D41278" s="305"/>
      <c r="AG41278" s="1954"/>
    </row>
    <row r="41280" spans="4:33" s="304" customFormat="1" ht="15.75" customHeight="1">
      <c r="D41280" s="305"/>
      <c r="AG41280" s="1954"/>
    </row>
    <row r="41282" spans="4:33" s="304" customFormat="1" ht="15.75" customHeight="1">
      <c r="D41282" s="305"/>
      <c r="AG41282" s="1954"/>
    </row>
    <row r="41284" spans="4:33" s="304" customFormat="1" ht="15.75" customHeight="1">
      <c r="D41284" s="305"/>
      <c r="AG41284" s="1954"/>
    </row>
    <row r="41286" spans="4:33" s="304" customFormat="1" ht="15.75" customHeight="1">
      <c r="D41286" s="305"/>
      <c r="AG41286" s="1954"/>
    </row>
    <row r="41288" spans="4:33" s="304" customFormat="1" ht="15.75" customHeight="1">
      <c r="D41288" s="305"/>
      <c r="AG41288" s="1954"/>
    </row>
    <row r="41290" spans="4:33" s="304" customFormat="1" ht="15.75" customHeight="1">
      <c r="D41290" s="305"/>
      <c r="AG41290" s="1954"/>
    </row>
    <row r="41292" spans="4:33" s="304" customFormat="1" ht="15.75" customHeight="1">
      <c r="D41292" s="305"/>
      <c r="AG41292" s="1954"/>
    </row>
    <row r="41294" spans="4:33" s="304" customFormat="1" ht="15.75" customHeight="1">
      <c r="D41294" s="305"/>
      <c r="AG41294" s="1954"/>
    </row>
    <row r="41296" spans="4:33" s="304" customFormat="1" ht="15.75" customHeight="1">
      <c r="D41296" s="305"/>
      <c r="AG41296" s="1954"/>
    </row>
    <row r="41298" spans="4:33" s="304" customFormat="1" ht="15.75" customHeight="1">
      <c r="D41298" s="305"/>
      <c r="AG41298" s="1954"/>
    </row>
    <row r="41300" spans="4:33" s="304" customFormat="1" ht="15.75" customHeight="1">
      <c r="D41300" s="305"/>
      <c r="AG41300" s="1954"/>
    </row>
    <row r="41302" spans="4:33" s="304" customFormat="1" ht="15.75" customHeight="1">
      <c r="D41302" s="305"/>
      <c r="AG41302" s="1954"/>
    </row>
    <row r="41304" spans="4:33" s="304" customFormat="1" ht="15.75" customHeight="1">
      <c r="D41304" s="305"/>
      <c r="AG41304" s="1954"/>
    </row>
    <row r="41306" spans="4:33" s="304" customFormat="1" ht="15.75" customHeight="1">
      <c r="D41306" s="305"/>
      <c r="AG41306" s="1954"/>
    </row>
    <row r="41308" spans="4:33" s="304" customFormat="1" ht="15.75" customHeight="1">
      <c r="D41308" s="305"/>
      <c r="AG41308" s="1954"/>
    </row>
    <row r="41310" spans="4:33" s="304" customFormat="1" ht="15.75" customHeight="1">
      <c r="D41310" s="305"/>
      <c r="AG41310" s="1954"/>
    </row>
    <row r="41312" spans="4:33" s="304" customFormat="1" ht="15.75" customHeight="1">
      <c r="D41312" s="305"/>
      <c r="AG41312" s="1954"/>
    </row>
    <row r="41314" spans="4:33" s="304" customFormat="1" ht="15.75" customHeight="1">
      <c r="D41314" s="305"/>
      <c r="AG41314" s="1954"/>
    </row>
    <row r="41316" spans="4:33" s="304" customFormat="1" ht="15.75" customHeight="1">
      <c r="D41316" s="305"/>
      <c r="AG41316" s="1954"/>
    </row>
    <row r="41318" spans="4:33" s="304" customFormat="1" ht="15.75" customHeight="1">
      <c r="D41318" s="305"/>
      <c r="AG41318" s="1954"/>
    </row>
    <row r="41320" spans="4:33" s="304" customFormat="1" ht="15.75" customHeight="1">
      <c r="D41320" s="305"/>
      <c r="AG41320" s="1954"/>
    </row>
    <row r="41322" spans="4:33" s="304" customFormat="1" ht="15.75" customHeight="1">
      <c r="D41322" s="305"/>
      <c r="AG41322" s="1954"/>
    </row>
    <row r="41324" spans="4:33" s="304" customFormat="1" ht="15.75" customHeight="1">
      <c r="D41324" s="305"/>
      <c r="AG41324" s="1954"/>
    </row>
    <row r="41326" spans="4:33" s="304" customFormat="1" ht="15.75" customHeight="1">
      <c r="D41326" s="305"/>
      <c r="AG41326" s="1954"/>
    </row>
    <row r="41328" spans="4:33" s="304" customFormat="1" ht="15.75" customHeight="1">
      <c r="D41328" s="305"/>
      <c r="AG41328" s="1954"/>
    </row>
    <row r="41330" spans="4:33" s="304" customFormat="1" ht="15.75" customHeight="1">
      <c r="D41330" s="305"/>
      <c r="AG41330" s="1954"/>
    </row>
    <row r="41332" spans="4:33" s="304" customFormat="1" ht="15.75" customHeight="1">
      <c r="D41332" s="305"/>
      <c r="AG41332" s="1954"/>
    </row>
    <row r="41334" spans="4:33" s="304" customFormat="1" ht="15.75" customHeight="1">
      <c r="D41334" s="305"/>
      <c r="AG41334" s="1954"/>
    </row>
    <row r="41336" spans="4:33" s="304" customFormat="1" ht="15.75" customHeight="1">
      <c r="D41336" s="305"/>
      <c r="AG41336" s="1954"/>
    </row>
    <row r="41338" spans="4:33" s="304" customFormat="1" ht="15.75" customHeight="1">
      <c r="D41338" s="305"/>
      <c r="AG41338" s="1954"/>
    </row>
    <row r="41340" spans="4:33" s="304" customFormat="1" ht="15.75" customHeight="1">
      <c r="D41340" s="305"/>
      <c r="AG41340" s="1954"/>
    </row>
    <row r="41342" spans="4:33" s="304" customFormat="1" ht="15.75" customHeight="1">
      <c r="D41342" s="305"/>
      <c r="AG41342" s="1954"/>
    </row>
    <row r="41344" spans="4:33" s="304" customFormat="1" ht="15.75" customHeight="1">
      <c r="D41344" s="305"/>
      <c r="AG41344" s="1954"/>
    </row>
    <row r="41346" spans="4:33" s="304" customFormat="1" ht="15.75" customHeight="1">
      <c r="D41346" s="305"/>
      <c r="AG41346" s="1954"/>
    </row>
    <row r="41348" spans="4:33" s="304" customFormat="1" ht="15.75" customHeight="1">
      <c r="D41348" s="305"/>
      <c r="AG41348" s="1954"/>
    </row>
    <row r="41350" spans="4:33" s="304" customFormat="1" ht="15.75" customHeight="1">
      <c r="D41350" s="305"/>
      <c r="AG41350" s="1954"/>
    </row>
    <row r="41352" spans="4:33" s="304" customFormat="1" ht="15.75" customHeight="1">
      <c r="D41352" s="305"/>
      <c r="AG41352" s="1954"/>
    </row>
    <row r="41354" spans="4:33" s="304" customFormat="1" ht="15.75" customHeight="1">
      <c r="D41354" s="305"/>
      <c r="AG41354" s="1954"/>
    </row>
    <row r="41356" spans="4:33" s="304" customFormat="1" ht="15.75" customHeight="1">
      <c r="D41356" s="305"/>
      <c r="AG41356" s="1954"/>
    </row>
    <row r="41358" spans="4:33" s="304" customFormat="1" ht="15.75" customHeight="1">
      <c r="D41358" s="305"/>
      <c r="AG41358" s="1954"/>
    </row>
    <row r="41360" spans="4:33" s="304" customFormat="1" ht="15.75" customHeight="1">
      <c r="D41360" s="305"/>
      <c r="AG41360" s="1954"/>
    </row>
    <row r="41362" spans="4:33" s="304" customFormat="1" ht="15.75" customHeight="1">
      <c r="D41362" s="305"/>
      <c r="AG41362" s="1954"/>
    </row>
    <row r="41364" spans="4:33" s="304" customFormat="1" ht="15.75" customHeight="1">
      <c r="D41364" s="305"/>
      <c r="AG41364" s="1954"/>
    </row>
    <row r="41366" spans="4:33" s="304" customFormat="1" ht="15.75" customHeight="1">
      <c r="D41366" s="305"/>
      <c r="AG41366" s="1954"/>
    </row>
    <row r="41368" spans="4:33" s="304" customFormat="1" ht="15.75" customHeight="1">
      <c r="D41368" s="305"/>
      <c r="AG41368" s="1954"/>
    </row>
    <row r="41370" spans="4:33" s="304" customFormat="1" ht="15.75" customHeight="1">
      <c r="D41370" s="305"/>
      <c r="AG41370" s="1954"/>
    </row>
    <row r="41372" spans="4:33" s="304" customFormat="1" ht="15.75" customHeight="1">
      <c r="D41372" s="305"/>
      <c r="AG41372" s="1954"/>
    </row>
    <row r="41374" spans="4:33" s="304" customFormat="1" ht="15.75" customHeight="1">
      <c r="D41374" s="305"/>
      <c r="AG41374" s="1954"/>
    </row>
    <row r="41376" spans="4:33" s="304" customFormat="1" ht="15.75" customHeight="1">
      <c r="D41376" s="305"/>
      <c r="AG41376" s="1954"/>
    </row>
    <row r="41378" spans="4:33" s="304" customFormat="1" ht="15.75" customHeight="1">
      <c r="D41378" s="305"/>
      <c r="AG41378" s="1954"/>
    </row>
    <row r="41380" spans="4:33" s="304" customFormat="1" ht="15.75" customHeight="1">
      <c r="D41380" s="305"/>
      <c r="AG41380" s="1954"/>
    </row>
    <row r="41382" spans="4:33" s="304" customFormat="1" ht="15.75" customHeight="1">
      <c r="D41382" s="305"/>
      <c r="AG41382" s="1954"/>
    </row>
    <row r="41384" spans="4:33" s="304" customFormat="1" ht="15.75" customHeight="1">
      <c r="D41384" s="305"/>
      <c r="AG41384" s="1954"/>
    </row>
    <row r="41386" spans="4:33" s="304" customFormat="1" ht="15.75" customHeight="1">
      <c r="D41386" s="305"/>
      <c r="AG41386" s="1954"/>
    </row>
    <row r="41388" spans="4:33" s="304" customFormat="1" ht="15.75" customHeight="1">
      <c r="D41388" s="305"/>
      <c r="AG41388" s="1954"/>
    </row>
    <row r="41390" spans="4:33" s="304" customFormat="1" ht="15.75" customHeight="1">
      <c r="D41390" s="305"/>
      <c r="AG41390" s="1954"/>
    </row>
    <row r="41392" spans="4:33" s="304" customFormat="1" ht="15.75" customHeight="1">
      <c r="D41392" s="305"/>
      <c r="AG41392" s="1954"/>
    </row>
    <row r="41394" spans="4:33" s="304" customFormat="1" ht="15.75" customHeight="1">
      <c r="D41394" s="305"/>
      <c r="AG41394" s="1954"/>
    </row>
    <row r="41396" spans="4:33" s="304" customFormat="1" ht="15.75" customHeight="1">
      <c r="D41396" s="305"/>
      <c r="AG41396" s="1954"/>
    </row>
    <row r="41398" spans="4:33" s="304" customFormat="1" ht="15.75" customHeight="1">
      <c r="D41398" s="305"/>
      <c r="AG41398" s="1954"/>
    </row>
    <row r="41400" spans="4:33" s="304" customFormat="1" ht="15.75" customHeight="1">
      <c r="D41400" s="305"/>
      <c r="AG41400" s="1954"/>
    </row>
    <row r="41402" spans="4:33" s="304" customFormat="1" ht="15.75" customHeight="1">
      <c r="D41402" s="305"/>
      <c r="AG41402" s="1954"/>
    </row>
    <row r="41404" spans="4:33" s="304" customFormat="1" ht="15.75" customHeight="1">
      <c r="D41404" s="305"/>
      <c r="AG41404" s="1954"/>
    </row>
    <row r="41406" spans="4:33" s="304" customFormat="1" ht="15.75" customHeight="1">
      <c r="D41406" s="305"/>
      <c r="AG41406" s="1954"/>
    </row>
    <row r="41408" spans="4:33" s="304" customFormat="1" ht="15.75" customHeight="1">
      <c r="D41408" s="305"/>
      <c r="AG41408" s="1954"/>
    </row>
    <row r="41410" spans="4:33" s="304" customFormat="1" ht="15.75" customHeight="1">
      <c r="D41410" s="305"/>
      <c r="AG41410" s="1954"/>
    </row>
    <row r="41412" spans="4:33" s="304" customFormat="1" ht="15.75" customHeight="1">
      <c r="D41412" s="305"/>
      <c r="AG41412" s="1954"/>
    </row>
    <row r="41414" spans="4:33" s="304" customFormat="1" ht="15.75" customHeight="1">
      <c r="D41414" s="305"/>
      <c r="AG41414" s="1954"/>
    </row>
    <row r="41416" spans="4:33" s="304" customFormat="1" ht="15.75" customHeight="1">
      <c r="D41416" s="305"/>
      <c r="AG41416" s="1954"/>
    </row>
    <row r="41418" spans="4:33" s="304" customFormat="1" ht="15.75" customHeight="1">
      <c r="D41418" s="305"/>
      <c r="AG41418" s="1954"/>
    </row>
    <row r="41420" spans="4:33" s="304" customFormat="1" ht="15.75" customHeight="1">
      <c r="D41420" s="305"/>
      <c r="AG41420" s="1954"/>
    </row>
    <row r="41422" spans="4:33" s="304" customFormat="1" ht="15.75" customHeight="1">
      <c r="D41422" s="305"/>
      <c r="AG41422" s="1954"/>
    </row>
    <row r="41424" spans="4:33" s="304" customFormat="1" ht="15.75" customHeight="1">
      <c r="D41424" s="305"/>
      <c r="AG41424" s="1954"/>
    </row>
    <row r="41426" spans="4:33" s="304" customFormat="1" ht="15.75" customHeight="1">
      <c r="D41426" s="305"/>
      <c r="AG41426" s="1954"/>
    </row>
    <row r="41428" spans="4:33" s="304" customFormat="1" ht="15.75" customHeight="1">
      <c r="D41428" s="305"/>
      <c r="AG41428" s="1954"/>
    </row>
    <row r="41430" spans="4:33" s="304" customFormat="1" ht="15.75" customHeight="1">
      <c r="D41430" s="305"/>
      <c r="AG41430" s="1954"/>
    </row>
    <row r="41432" spans="4:33" s="304" customFormat="1" ht="15.75" customHeight="1">
      <c r="D41432" s="305"/>
      <c r="AG41432" s="1954"/>
    </row>
    <row r="41434" spans="4:33" s="304" customFormat="1" ht="15.75" customHeight="1">
      <c r="D41434" s="305"/>
      <c r="AG41434" s="1954"/>
    </row>
    <row r="41436" spans="4:33" s="304" customFormat="1" ht="15.75" customHeight="1">
      <c r="D41436" s="305"/>
      <c r="AG41436" s="1954"/>
    </row>
    <row r="41438" spans="4:33" s="304" customFormat="1" ht="15.75" customHeight="1">
      <c r="D41438" s="305"/>
      <c r="AG41438" s="1954"/>
    </row>
    <row r="41440" spans="4:33" s="304" customFormat="1" ht="15.75" customHeight="1">
      <c r="D41440" s="305"/>
      <c r="AG41440" s="1954"/>
    </row>
    <row r="41442" spans="4:33" s="304" customFormat="1" ht="15.75" customHeight="1">
      <c r="D41442" s="305"/>
      <c r="AG41442" s="1954"/>
    </row>
    <row r="41444" spans="4:33" s="304" customFormat="1" ht="15.75" customHeight="1">
      <c r="D41444" s="305"/>
      <c r="AG41444" s="1954"/>
    </row>
    <row r="41446" spans="4:33" s="304" customFormat="1" ht="15.75" customHeight="1">
      <c r="D41446" s="305"/>
      <c r="AG41446" s="1954"/>
    </row>
    <row r="41448" spans="4:33" s="304" customFormat="1" ht="15.75" customHeight="1">
      <c r="D41448" s="305"/>
      <c r="AG41448" s="1954"/>
    </row>
    <row r="41450" spans="4:33" s="304" customFormat="1" ht="15.75" customHeight="1">
      <c r="D41450" s="305"/>
      <c r="AG41450" s="1954"/>
    </row>
    <row r="41452" spans="4:33" s="304" customFormat="1" ht="15.75" customHeight="1">
      <c r="D41452" s="305"/>
      <c r="AG41452" s="1954"/>
    </row>
    <row r="41454" spans="4:33" s="304" customFormat="1" ht="15.75" customHeight="1">
      <c r="D41454" s="305"/>
      <c r="AG41454" s="1954"/>
    </row>
    <row r="41456" spans="4:33" s="304" customFormat="1" ht="15.75" customHeight="1">
      <c r="D41456" s="305"/>
      <c r="AG41456" s="1954"/>
    </row>
    <row r="41458" spans="4:33" s="304" customFormat="1" ht="15.75" customHeight="1">
      <c r="D41458" s="305"/>
      <c r="AG41458" s="1954"/>
    </row>
    <row r="41460" spans="4:33" s="304" customFormat="1" ht="15.75" customHeight="1">
      <c r="D41460" s="305"/>
      <c r="AG41460" s="1954"/>
    </row>
    <row r="41462" spans="4:33" s="304" customFormat="1" ht="15.75" customHeight="1">
      <c r="D41462" s="305"/>
      <c r="AG41462" s="1954"/>
    </row>
    <row r="41464" spans="4:33" s="304" customFormat="1" ht="15.75" customHeight="1">
      <c r="D41464" s="305"/>
      <c r="AG41464" s="1954"/>
    </row>
    <row r="41466" spans="4:33" s="304" customFormat="1" ht="15.75" customHeight="1">
      <c r="D41466" s="305"/>
      <c r="AG41466" s="1954"/>
    </row>
    <row r="41468" spans="4:33" s="304" customFormat="1" ht="15.75" customHeight="1">
      <c r="D41468" s="305"/>
      <c r="AG41468" s="1954"/>
    </row>
    <row r="41470" spans="4:33" s="304" customFormat="1" ht="15.75" customHeight="1">
      <c r="D41470" s="305"/>
      <c r="AG41470" s="1954"/>
    </row>
    <row r="41472" spans="4:33" s="304" customFormat="1" ht="15.75" customHeight="1">
      <c r="D41472" s="305"/>
      <c r="AG41472" s="1954"/>
    </row>
    <row r="41474" spans="4:33" s="304" customFormat="1" ht="15.75" customHeight="1">
      <c r="D41474" s="305"/>
      <c r="AG41474" s="1954"/>
    </row>
    <row r="41476" spans="4:33" s="304" customFormat="1" ht="15.75" customHeight="1">
      <c r="D41476" s="305"/>
      <c r="AG41476" s="1954"/>
    </row>
    <row r="41478" spans="4:33" s="304" customFormat="1" ht="15.75" customHeight="1">
      <c r="D41478" s="305"/>
      <c r="AG41478" s="1954"/>
    </row>
    <row r="41480" spans="4:33" s="304" customFormat="1" ht="15.75" customHeight="1">
      <c r="D41480" s="305"/>
      <c r="AG41480" s="1954"/>
    </row>
    <row r="41482" spans="4:33" s="304" customFormat="1" ht="15.75" customHeight="1">
      <c r="D41482" s="305"/>
      <c r="AG41482" s="1954"/>
    </row>
    <row r="41484" spans="4:33" s="304" customFormat="1" ht="15.75" customHeight="1">
      <c r="D41484" s="305"/>
      <c r="AG41484" s="1954"/>
    </row>
    <row r="41486" spans="4:33" s="304" customFormat="1" ht="15.75" customHeight="1">
      <c r="D41486" s="305"/>
      <c r="AG41486" s="1954"/>
    </row>
    <row r="41488" spans="4:33" s="304" customFormat="1" ht="15.75" customHeight="1">
      <c r="D41488" s="305"/>
      <c r="AG41488" s="1954"/>
    </row>
    <row r="41490" spans="4:33" s="304" customFormat="1" ht="15.75" customHeight="1">
      <c r="D41490" s="305"/>
      <c r="AG41490" s="1954"/>
    </row>
    <row r="41492" spans="4:33" s="304" customFormat="1" ht="15.75" customHeight="1">
      <c r="D41492" s="305"/>
      <c r="AG41492" s="1954"/>
    </row>
    <row r="41494" spans="4:33" s="304" customFormat="1" ht="15.75" customHeight="1">
      <c r="D41494" s="305"/>
      <c r="AG41494" s="1954"/>
    </row>
    <row r="41496" spans="4:33" s="304" customFormat="1" ht="15.75" customHeight="1">
      <c r="D41496" s="305"/>
      <c r="AG41496" s="1954"/>
    </row>
    <row r="41498" spans="4:33" s="304" customFormat="1" ht="15.75" customHeight="1">
      <c r="D41498" s="305"/>
      <c r="AG41498" s="1954"/>
    </row>
    <row r="41500" spans="4:33" s="304" customFormat="1" ht="15.75" customHeight="1">
      <c r="D41500" s="305"/>
      <c r="AG41500" s="1954"/>
    </row>
    <row r="41502" spans="4:33" s="304" customFormat="1" ht="15.75" customHeight="1">
      <c r="D41502" s="305"/>
      <c r="AG41502" s="1954"/>
    </row>
    <row r="41504" spans="4:33" s="304" customFormat="1" ht="15.75" customHeight="1">
      <c r="D41504" s="305"/>
      <c r="AG41504" s="1954"/>
    </row>
    <row r="41506" spans="4:33" s="304" customFormat="1" ht="15.75" customHeight="1">
      <c r="D41506" s="305"/>
      <c r="AG41506" s="1954"/>
    </row>
    <row r="41508" spans="4:33" s="304" customFormat="1" ht="15.75" customHeight="1">
      <c r="D41508" s="305"/>
      <c r="AG41508" s="1954"/>
    </row>
    <row r="41510" spans="4:33" s="304" customFormat="1" ht="15.75" customHeight="1">
      <c r="D41510" s="305"/>
      <c r="AG41510" s="1954"/>
    </row>
    <row r="41512" spans="4:33" s="304" customFormat="1" ht="15.75" customHeight="1">
      <c r="D41512" s="305"/>
      <c r="AG41512" s="1954"/>
    </row>
    <row r="41514" spans="4:33" s="304" customFormat="1" ht="15.75" customHeight="1">
      <c r="D41514" s="305"/>
      <c r="AG41514" s="1954"/>
    </row>
    <row r="41516" spans="4:33" s="304" customFormat="1" ht="15.75" customHeight="1">
      <c r="D41516" s="305"/>
      <c r="AG41516" s="1954"/>
    </row>
    <row r="41518" spans="4:33" s="304" customFormat="1" ht="15.75" customHeight="1">
      <c r="D41518" s="305"/>
      <c r="AG41518" s="1954"/>
    </row>
    <row r="41520" spans="4:33" s="304" customFormat="1" ht="15.75" customHeight="1">
      <c r="D41520" s="305"/>
      <c r="AG41520" s="1954"/>
    </row>
    <row r="41522" spans="4:33" s="304" customFormat="1" ht="15.75" customHeight="1">
      <c r="D41522" s="305"/>
      <c r="AG41522" s="1954"/>
    </row>
    <row r="41524" spans="4:33" s="304" customFormat="1" ht="15.75" customHeight="1">
      <c r="D41524" s="305"/>
      <c r="AG41524" s="1954"/>
    </row>
    <row r="41526" spans="4:33" s="304" customFormat="1" ht="15.75" customHeight="1">
      <c r="D41526" s="305"/>
      <c r="AG41526" s="1954"/>
    </row>
    <row r="41528" spans="4:33" s="304" customFormat="1" ht="15.75" customHeight="1">
      <c r="D41528" s="305"/>
      <c r="AG41528" s="1954"/>
    </row>
    <row r="41530" spans="4:33" s="304" customFormat="1" ht="15.75" customHeight="1">
      <c r="D41530" s="305"/>
      <c r="AG41530" s="1954"/>
    </row>
    <row r="41532" spans="4:33" s="304" customFormat="1" ht="15.75" customHeight="1">
      <c r="D41532" s="305"/>
      <c r="AG41532" s="1954"/>
    </row>
    <row r="41534" spans="4:33" s="304" customFormat="1" ht="15.75" customHeight="1">
      <c r="D41534" s="305"/>
      <c r="AG41534" s="1954"/>
    </row>
    <row r="41536" spans="4:33" s="304" customFormat="1" ht="15.75" customHeight="1">
      <c r="D41536" s="305"/>
      <c r="AG41536" s="1954"/>
    </row>
    <row r="41538" spans="4:33" s="304" customFormat="1" ht="15.75" customHeight="1">
      <c r="D41538" s="305"/>
      <c r="AG41538" s="1954"/>
    </row>
    <row r="41540" spans="4:33" s="304" customFormat="1" ht="15.75" customHeight="1">
      <c r="D41540" s="305"/>
      <c r="AG41540" s="1954"/>
    </row>
    <row r="41542" spans="4:33" s="304" customFormat="1" ht="15.75" customHeight="1">
      <c r="D41542" s="305"/>
      <c r="AG41542" s="1954"/>
    </row>
    <row r="41544" spans="4:33" s="304" customFormat="1" ht="15.75" customHeight="1">
      <c r="D41544" s="305"/>
      <c r="AG41544" s="1954"/>
    </row>
    <row r="41546" spans="4:33" s="304" customFormat="1" ht="15.75" customHeight="1">
      <c r="D41546" s="305"/>
      <c r="AG41546" s="1954"/>
    </row>
    <row r="41548" spans="4:33" s="304" customFormat="1" ht="15.75" customHeight="1">
      <c r="D41548" s="305"/>
      <c r="AG41548" s="1954"/>
    </row>
    <row r="41550" spans="4:33" s="304" customFormat="1" ht="15.75" customHeight="1">
      <c r="D41550" s="305"/>
      <c r="AG41550" s="1954"/>
    </row>
    <row r="41552" spans="4:33" s="304" customFormat="1" ht="15.75" customHeight="1">
      <c r="D41552" s="305"/>
      <c r="AG41552" s="1954"/>
    </row>
    <row r="41554" spans="4:33" s="304" customFormat="1" ht="15.75" customHeight="1">
      <c r="D41554" s="305"/>
      <c r="AG41554" s="1954"/>
    </row>
    <row r="41556" spans="4:33" s="304" customFormat="1" ht="15.75" customHeight="1">
      <c r="D41556" s="305"/>
      <c r="AG41556" s="1954"/>
    </row>
    <row r="41558" spans="4:33" s="304" customFormat="1" ht="15.75" customHeight="1">
      <c r="D41558" s="305"/>
      <c r="AG41558" s="1954"/>
    </row>
    <row r="41560" spans="4:33" s="304" customFormat="1" ht="15.75" customHeight="1">
      <c r="D41560" s="305"/>
      <c r="AG41560" s="1954"/>
    </row>
    <row r="41562" spans="4:33" s="304" customFormat="1" ht="15.75" customHeight="1">
      <c r="D41562" s="305"/>
      <c r="AG41562" s="1954"/>
    </row>
    <row r="41564" spans="4:33" s="304" customFormat="1" ht="15.75" customHeight="1">
      <c r="D41564" s="305"/>
      <c r="AG41564" s="1954"/>
    </row>
    <row r="41566" spans="4:33" s="304" customFormat="1" ht="15.75" customHeight="1">
      <c r="D41566" s="305"/>
      <c r="AG41566" s="1954"/>
    </row>
    <row r="41568" spans="4:33" s="304" customFormat="1" ht="15.75" customHeight="1">
      <c r="D41568" s="305"/>
      <c r="AG41568" s="1954"/>
    </row>
    <row r="41570" spans="4:33" s="304" customFormat="1" ht="15.75" customHeight="1">
      <c r="D41570" s="305"/>
      <c r="AG41570" s="1954"/>
    </row>
    <row r="41572" spans="4:33" s="304" customFormat="1" ht="15.75" customHeight="1">
      <c r="D41572" s="305"/>
      <c r="AG41572" s="1954"/>
    </row>
    <row r="41574" spans="4:33" s="304" customFormat="1" ht="15.75" customHeight="1">
      <c r="D41574" s="305"/>
      <c r="AG41574" s="1954"/>
    </row>
    <row r="41576" spans="4:33" s="304" customFormat="1" ht="15.75" customHeight="1">
      <c r="D41576" s="305"/>
      <c r="AG41576" s="1954"/>
    </row>
    <row r="41578" spans="4:33" s="304" customFormat="1" ht="15.75" customHeight="1">
      <c r="D41578" s="305"/>
      <c r="AG41578" s="1954"/>
    </row>
    <row r="41580" spans="4:33" s="304" customFormat="1" ht="15.75" customHeight="1">
      <c r="D41580" s="305"/>
      <c r="AG41580" s="1954"/>
    </row>
    <row r="41582" spans="4:33" s="304" customFormat="1" ht="15.75" customHeight="1">
      <c r="D41582" s="305"/>
      <c r="AG41582" s="1954"/>
    </row>
    <row r="41584" spans="4:33" s="304" customFormat="1" ht="15.75" customHeight="1">
      <c r="D41584" s="305"/>
      <c r="AG41584" s="1954"/>
    </row>
    <row r="41586" spans="4:33" s="304" customFormat="1" ht="15.75" customHeight="1">
      <c r="D41586" s="305"/>
      <c r="AG41586" s="1954"/>
    </row>
    <row r="41588" spans="4:33" s="304" customFormat="1" ht="15.75" customHeight="1">
      <c r="D41588" s="305"/>
      <c r="AG41588" s="1954"/>
    </row>
    <row r="41590" spans="4:33" s="304" customFormat="1" ht="15.75" customHeight="1">
      <c r="D41590" s="305"/>
      <c r="AG41590" s="1954"/>
    </row>
    <row r="41592" spans="4:33" s="304" customFormat="1" ht="15.75" customHeight="1">
      <c r="D41592" s="305"/>
      <c r="AG41592" s="1954"/>
    </row>
    <row r="41594" spans="4:33" s="304" customFormat="1" ht="15.75" customHeight="1">
      <c r="D41594" s="305"/>
      <c r="AG41594" s="1954"/>
    </row>
    <row r="41596" spans="4:33" s="304" customFormat="1" ht="15.75" customHeight="1">
      <c r="D41596" s="305"/>
      <c r="AG41596" s="1954"/>
    </row>
    <row r="41598" spans="4:33" s="304" customFormat="1" ht="15.75" customHeight="1">
      <c r="D41598" s="305"/>
      <c r="AG41598" s="1954"/>
    </row>
    <row r="41600" spans="4:33" s="304" customFormat="1" ht="15.75" customHeight="1">
      <c r="D41600" s="305"/>
      <c r="AG41600" s="1954"/>
    </row>
    <row r="41602" spans="4:33" s="304" customFormat="1" ht="15.75" customHeight="1">
      <c r="D41602" s="305"/>
      <c r="AG41602" s="1954"/>
    </row>
    <row r="41604" spans="4:33" s="304" customFormat="1" ht="15.75" customHeight="1">
      <c r="D41604" s="305"/>
      <c r="AG41604" s="1954"/>
    </row>
    <row r="41606" spans="4:33" s="304" customFormat="1" ht="15.75" customHeight="1">
      <c r="D41606" s="305"/>
      <c r="AG41606" s="1954"/>
    </row>
    <row r="41608" spans="4:33" s="304" customFormat="1" ht="15.75" customHeight="1">
      <c r="D41608" s="305"/>
      <c r="AG41608" s="1954"/>
    </row>
    <row r="41610" spans="4:33" s="304" customFormat="1" ht="15.75" customHeight="1">
      <c r="D41610" s="305"/>
      <c r="AG41610" s="1954"/>
    </row>
    <row r="41612" spans="4:33" s="304" customFormat="1" ht="15.75" customHeight="1">
      <c r="D41612" s="305"/>
      <c r="AG41612" s="1954"/>
    </row>
    <row r="41614" spans="4:33" s="304" customFormat="1" ht="15.75" customHeight="1">
      <c r="D41614" s="305"/>
      <c r="AG41614" s="1954"/>
    </row>
    <row r="41616" spans="4:33" s="304" customFormat="1" ht="15.75" customHeight="1">
      <c r="D41616" s="305"/>
      <c r="AG41616" s="1954"/>
    </row>
    <row r="41618" spans="4:33" s="304" customFormat="1" ht="15.75" customHeight="1">
      <c r="D41618" s="305"/>
      <c r="AG41618" s="1954"/>
    </row>
    <row r="41620" spans="4:33" s="304" customFormat="1" ht="15.75" customHeight="1">
      <c r="D41620" s="305"/>
      <c r="AG41620" s="1954"/>
    </row>
    <row r="41622" spans="4:33" s="304" customFormat="1" ht="15.75" customHeight="1">
      <c r="D41622" s="305"/>
      <c r="AG41622" s="1954"/>
    </row>
    <row r="41624" spans="4:33" s="304" customFormat="1" ht="15.75" customHeight="1">
      <c r="D41624" s="305"/>
      <c r="AG41624" s="1954"/>
    </row>
    <row r="41626" spans="4:33" s="304" customFormat="1" ht="15.75" customHeight="1">
      <c r="D41626" s="305"/>
      <c r="AG41626" s="1954"/>
    </row>
    <row r="41628" spans="4:33" s="304" customFormat="1" ht="15.75" customHeight="1">
      <c r="D41628" s="305"/>
      <c r="AG41628" s="1954"/>
    </row>
    <row r="41630" spans="4:33" s="304" customFormat="1" ht="15.75" customHeight="1">
      <c r="D41630" s="305"/>
      <c r="AG41630" s="1954"/>
    </row>
    <row r="41632" spans="4:33" s="304" customFormat="1" ht="15.75" customHeight="1">
      <c r="D41632" s="305"/>
      <c r="AG41632" s="1954"/>
    </row>
    <row r="41634" spans="4:33" s="304" customFormat="1" ht="15.75" customHeight="1">
      <c r="D41634" s="305"/>
      <c r="AG41634" s="1954"/>
    </row>
    <row r="41636" spans="4:33" s="304" customFormat="1" ht="15.75" customHeight="1">
      <c r="D41636" s="305"/>
      <c r="AG41636" s="1954"/>
    </row>
    <row r="41638" spans="4:33" s="304" customFormat="1" ht="15.75" customHeight="1">
      <c r="D41638" s="305"/>
      <c r="AG41638" s="1954"/>
    </row>
    <row r="41640" spans="4:33" s="304" customFormat="1" ht="15.75" customHeight="1">
      <c r="D41640" s="305"/>
      <c r="AG41640" s="1954"/>
    </row>
    <row r="41642" spans="4:33" s="304" customFormat="1" ht="15.75" customHeight="1">
      <c r="D41642" s="305"/>
      <c r="AG41642" s="1954"/>
    </row>
    <row r="41644" spans="4:33" s="304" customFormat="1" ht="15.75" customHeight="1">
      <c r="D41644" s="305"/>
      <c r="AG41644" s="1954"/>
    </row>
    <row r="41646" spans="4:33" s="304" customFormat="1" ht="15.75" customHeight="1">
      <c r="D41646" s="305"/>
      <c r="AG41646" s="1954"/>
    </row>
    <row r="41648" spans="4:33" s="304" customFormat="1" ht="15.75" customHeight="1">
      <c r="D41648" s="305"/>
      <c r="AG41648" s="1954"/>
    </row>
    <row r="41650" spans="4:33" s="304" customFormat="1" ht="15.75" customHeight="1">
      <c r="D41650" s="305"/>
      <c r="AG41650" s="1954"/>
    </row>
    <row r="41652" spans="4:33" s="304" customFormat="1" ht="15.75" customHeight="1">
      <c r="D41652" s="305"/>
      <c r="AG41652" s="1954"/>
    </row>
    <row r="41654" spans="4:33" s="304" customFormat="1" ht="15.75" customHeight="1">
      <c r="D41654" s="305"/>
      <c r="AG41654" s="1954"/>
    </row>
    <row r="41656" spans="4:33" s="304" customFormat="1" ht="15.75" customHeight="1">
      <c r="D41656" s="305"/>
      <c r="AG41656" s="1954"/>
    </row>
    <row r="41658" spans="4:33" s="304" customFormat="1" ht="15.75" customHeight="1">
      <c r="D41658" s="305"/>
      <c r="AG41658" s="1954"/>
    </row>
    <row r="41660" spans="4:33" s="304" customFormat="1" ht="15.75" customHeight="1">
      <c r="D41660" s="305"/>
      <c r="AG41660" s="1954"/>
    </row>
    <row r="41662" spans="4:33" s="304" customFormat="1" ht="15.75" customHeight="1">
      <c r="D41662" s="305"/>
      <c r="AG41662" s="1954"/>
    </row>
    <row r="41664" spans="4:33" s="304" customFormat="1" ht="15.75" customHeight="1">
      <c r="D41664" s="305"/>
      <c r="AG41664" s="1954"/>
    </row>
    <row r="41666" spans="4:33" s="304" customFormat="1" ht="15.75" customHeight="1">
      <c r="D41666" s="305"/>
      <c r="AG41666" s="1954"/>
    </row>
    <row r="41668" spans="4:33" s="304" customFormat="1" ht="15.75" customHeight="1">
      <c r="D41668" s="305"/>
      <c r="AG41668" s="1954"/>
    </row>
    <row r="41670" spans="4:33" s="304" customFormat="1" ht="15.75" customHeight="1">
      <c r="D41670" s="305"/>
      <c r="AG41670" s="1954"/>
    </row>
    <row r="41672" spans="4:33" s="304" customFormat="1" ht="15.75" customHeight="1">
      <c r="D41672" s="305"/>
      <c r="AG41672" s="1954"/>
    </row>
    <row r="41674" spans="4:33" s="304" customFormat="1" ht="15.75" customHeight="1">
      <c r="D41674" s="305"/>
      <c r="AG41674" s="1954"/>
    </row>
    <row r="41676" spans="4:33" s="304" customFormat="1" ht="15.75" customHeight="1">
      <c r="D41676" s="305"/>
      <c r="AG41676" s="1954"/>
    </row>
    <row r="41678" spans="4:33" s="304" customFormat="1" ht="15.75" customHeight="1">
      <c r="D41678" s="305"/>
      <c r="AG41678" s="1954"/>
    </row>
    <row r="41680" spans="4:33" s="304" customFormat="1" ht="15.75" customHeight="1">
      <c r="D41680" s="305"/>
      <c r="AG41680" s="1954"/>
    </row>
    <row r="41682" spans="4:33" s="304" customFormat="1" ht="15.75" customHeight="1">
      <c r="D41682" s="305"/>
      <c r="AG41682" s="1954"/>
    </row>
    <row r="41684" spans="4:33" s="304" customFormat="1" ht="15.75" customHeight="1">
      <c r="D41684" s="305"/>
      <c r="AG41684" s="1954"/>
    </row>
    <row r="41686" spans="4:33" s="304" customFormat="1" ht="15.75" customHeight="1">
      <c r="D41686" s="305"/>
      <c r="AG41686" s="1954"/>
    </row>
    <row r="41688" spans="4:33" s="304" customFormat="1" ht="15.75" customHeight="1">
      <c r="D41688" s="305"/>
      <c r="AG41688" s="1954"/>
    </row>
    <row r="41690" spans="4:33" s="304" customFormat="1" ht="15.75" customHeight="1">
      <c r="D41690" s="305"/>
      <c r="AG41690" s="1954"/>
    </row>
    <row r="41692" spans="4:33" s="304" customFormat="1" ht="15.75" customHeight="1">
      <c r="D41692" s="305"/>
      <c r="AG41692" s="1954"/>
    </row>
    <row r="41694" spans="4:33" s="304" customFormat="1" ht="15.75" customHeight="1">
      <c r="D41694" s="305"/>
      <c r="AG41694" s="1954"/>
    </row>
    <row r="41696" spans="4:33" s="304" customFormat="1" ht="15.75" customHeight="1">
      <c r="D41696" s="305"/>
      <c r="AG41696" s="1954"/>
    </row>
    <row r="41698" spans="4:33" s="304" customFormat="1" ht="15.75" customHeight="1">
      <c r="D41698" s="305"/>
      <c r="AG41698" s="1954"/>
    </row>
    <row r="41700" spans="4:33" s="304" customFormat="1" ht="15.75" customHeight="1">
      <c r="D41700" s="305"/>
      <c r="AG41700" s="1954"/>
    </row>
    <row r="41702" spans="4:33" s="304" customFormat="1" ht="15.75" customHeight="1">
      <c r="D41702" s="305"/>
      <c r="AG41702" s="1954"/>
    </row>
    <row r="41704" spans="4:33" s="304" customFormat="1" ht="15.75" customHeight="1">
      <c r="D41704" s="305"/>
      <c r="AG41704" s="1954"/>
    </row>
    <row r="41706" spans="4:33" s="304" customFormat="1" ht="15.75" customHeight="1">
      <c r="D41706" s="305"/>
      <c r="AG41706" s="1954"/>
    </row>
    <row r="41708" spans="4:33" s="304" customFormat="1" ht="15.75" customHeight="1">
      <c r="D41708" s="305"/>
      <c r="AG41708" s="1954"/>
    </row>
    <row r="41710" spans="4:33" s="304" customFormat="1" ht="15.75" customHeight="1">
      <c r="D41710" s="305"/>
      <c r="AG41710" s="1954"/>
    </row>
    <row r="41712" spans="4:33" s="304" customFormat="1" ht="15.75" customHeight="1">
      <c r="D41712" s="305"/>
      <c r="AG41712" s="1954"/>
    </row>
    <row r="41714" spans="4:33" s="304" customFormat="1" ht="15.75" customHeight="1">
      <c r="D41714" s="305"/>
      <c r="AG41714" s="1954"/>
    </row>
    <row r="41716" spans="4:33" s="304" customFormat="1" ht="15.75" customHeight="1">
      <c r="D41716" s="305"/>
      <c r="AG41716" s="1954"/>
    </row>
    <row r="41718" spans="4:33" s="304" customFormat="1" ht="15.75" customHeight="1">
      <c r="D41718" s="305"/>
      <c r="AG41718" s="1954"/>
    </row>
    <row r="41720" spans="4:33" s="304" customFormat="1" ht="15.75" customHeight="1">
      <c r="D41720" s="305"/>
      <c r="AG41720" s="1954"/>
    </row>
    <row r="41722" spans="4:33" s="304" customFormat="1" ht="15.75" customHeight="1">
      <c r="D41722" s="305"/>
      <c r="AG41722" s="1954"/>
    </row>
    <row r="41724" spans="4:33" s="304" customFormat="1" ht="15.75" customHeight="1">
      <c r="D41724" s="305"/>
      <c r="AG41724" s="1954"/>
    </row>
    <row r="41726" spans="4:33" s="304" customFormat="1" ht="15.75" customHeight="1">
      <c r="D41726" s="305"/>
      <c r="AG41726" s="1954"/>
    </row>
    <row r="41728" spans="4:33" s="304" customFormat="1" ht="15.75" customHeight="1">
      <c r="D41728" s="305"/>
      <c r="AG41728" s="1954"/>
    </row>
    <row r="41730" spans="4:33" s="304" customFormat="1" ht="15.75" customHeight="1">
      <c r="D41730" s="305"/>
      <c r="AG41730" s="1954"/>
    </row>
    <row r="41732" spans="4:33" s="304" customFormat="1" ht="15.75" customHeight="1">
      <c r="D41732" s="305"/>
      <c r="AG41732" s="1954"/>
    </row>
    <row r="41734" spans="4:33" s="304" customFormat="1" ht="15.75" customHeight="1">
      <c r="D41734" s="305"/>
      <c r="AG41734" s="1954"/>
    </row>
    <row r="41736" spans="4:33" s="304" customFormat="1" ht="15.75" customHeight="1">
      <c r="D41736" s="305"/>
      <c r="AG41736" s="1954"/>
    </row>
    <row r="41738" spans="4:33" s="304" customFormat="1" ht="15.75" customHeight="1">
      <c r="D41738" s="305"/>
      <c r="AG41738" s="1954"/>
    </row>
    <row r="41740" spans="4:33" s="304" customFormat="1" ht="15.75" customHeight="1">
      <c r="D41740" s="305"/>
      <c r="AG41740" s="1954"/>
    </row>
    <row r="41742" spans="4:33" s="304" customFormat="1" ht="15.75" customHeight="1">
      <c r="D41742" s="305"/>
      <c r="AG41742" s="1954"/>
    </row>
    <row r="41744" spans="4:33" s="304" customFormat="1" ht="15.75" customHeight="1">
      <c r="D41744" s="305"/>
      <c r="AG41744" s="1954"/>
    </row>
    <row r="41746" spans="4:33" s="304" customFormat="1" ht="15.75" customHeight="1">
      <c r="D41746" s="305"/>
      <c r="AG41746" s="1954"/>
    </row>
    <row r="41748" spans="4:33" s="304" customFormat="1" ht="15.75" customHeight="1">
      <c r="D41748" s="305"/>
      <c r="AG41748" s="1954"/>
    </row>
    <row r="41750" spans="4:33" s="304" customFormat="1" ht="15.75" customHeight="1">
      <c r="D41750" s="305"/>
      <c r="AG41750" s="1954"/>
    </row>
    <row r="41752" spans="4:33" s="304" customFormat="1" ht="15.75" customHeight="1">
      <c r="D41752" s="305"/>
      <c r="AG41752" s="1954"/>
    </row>
    <row r="41754" spans="4:33" s="304" customFormat="1" ht="15.75" customHeight="1">
      <c r="D41754" s="305"/>
      <c r="AG41754" s="1954"/>
    </row>
    <row r="41756" spans="4:33" s="304" customFormat="1" ht="15.75" customHeight="1">
      <c r="D41756" s="305"/>
      <c r="AG41756" s="1954"/>
    </row>
    <row r="41758" spans="4:33" s="304" customFormat="1" ht="15.75" customHeight="1">
      <c r="D41758" s="305"/>
      <c r="AG41758" s="1954"/>
    </row>
    <row r="41760" spans="4:33" s="304" customFormat="1" ht="15.75" customHeight="1">
      <c r="D41760" s="305"/>
      <c r="AG41760" s="1954"/>
    </row>
    <row r="41762" spans="4:33" s="304" customFormat="1" ht="15.75" customHeight="1">
      <c r="D41762" s="305"/>
      <c r="AG41762" s="1954"/>
    </row>
    <row r="41764" spans="4:33" s="304" customFormat="1" ht="15.75" customHeight="1">
      <c r="D41764" s="305"/>
      <c r="AG41764" s="1954"/>
    </row>
    <row r="41766" spans="4:33" s="304" customFormat="1" ht="15.75" customHeight="1">
      <c r="D41766" s="305"/>
      <c r="AG41766" s="1954"/>
    </row>
    <row r="41768" spans="4:33" s="304" customFormat="1" ht="15.75" customHeight="1">
      <c r="D41768" s="305"/>
      <c r="AG41768" s="1954"/>
    </row>
    <row r="41770" spans="4:33" s="304" customFormat="1" ht="15.75" customHeight="1">
      <c r="D41770" s="305"/>
      <c r="AG41770" s="1954"/>
    </row>
    <row r="41772" spans="4:33" s="304" customFormat="1" ht="15.75" customHeight="1">
      <c r="D41772" s="305"/>
      <c r="AG41772" s="1954"/>
    </row>
    <row r="41774" spans="4:33" s="304" customFormat="1" ht="15.75" customHeight="1">
      <c r="D41774" s="305"/>
      <c r="AG41774" s="1954"/>
    </row>
    <row r="41776" spans="4:33" s="304" customFormat="1" ht="15.75" customHeight="1">
      <c r="D41776" s="305"/>
      <c r="AG41776" s="1954"/>
    </row>
    <row r="41778" spans="4:33" s="304" customFormat="1" ht="15.75" customHeight="1">
      <c r="D41778" s="305"/>
      <c r="AG41778" s="1954"/>
    </row>
    <row r="41780" spans="4:33" s="304" customFormat="1" ht="15.75" customHeight="1">
      <c r="D41780" s="305"/>
      <c r="AG41780" s="1954"/>
    </row>
    <row r="41782" spans="4:33" s="304" customFormat="1" ht="15.75" customHeight="1">
      <c r="D41782" s="305"/>
      <c r="AG41782" s="1954"/>
    </row>
    <row r="41784" spans="4:33" s="304" customFormat="1" ht="15.75" customHeight="1">
      <c r="D41784" s="305"/>
      <c r="AG41784" s="1954"/>
    </row>
    <row r="41786" spans="4:33" s="304" customFormat="1" ht="15.75" customHeight="1">
      <c r="D41786" s="305"/>
      <c r="AG41786" s="1954"/>
    </row>
    <row r="41788" spans="4:33" s="304" customFormat="1" ht="15.75" customHeight="1">
      <c r="D41788" s="305"/>
      <c r="AG41788" s="1954"/>
    </row>
    <row r="41790" spans="4:33" s="304" customFormat="1" ht="15.75" customHeight="1">
      <c r="D41790" s="305"/>
      <c r="AG41790" s="1954"/>
    </row>
    <row r="41792" spans="4:33" s="304" customFormat="1" ht="15.75" customHeight="1">
      <c r="D41792" s="305"/>
      <c r="AG41792" s="1954"/>
    </row>
    <row r="41794" spans="4:33" s="304" customFormat="1" ht="15.75" customHeight="1">
      <c r="D41794" s="305"/>
      <c r="AG41794" s="1954"/>
    </row>
    <row r="41796" spans="4:33" s="304" customFormat="1" ht="15.75" customHeight="1">
      <c r="D41796" s="305"/>
      <c r="AG41796" s="1954"/>
    </row>
    <row r="41798" spans="4:33" s="304" customFormat="1" ht="15.75" customHeight="1">
      <c r="D41798" s="305"/>
      <c r="AG41798" s="1954"/>
    </row>
    <row r="41800" spans="4:33" s="304" customFormat="1" ht="15.75" customHeight="1">
      <c r="D41800" s="305"/>
      <c r="AG41800" s="1954"/>
    </row>
    <row r="41802" spans="4:33" s="304" customFormat="1" ht="15.75" customHeight="1">
      <c r="D41802" s="305"/>
      <c r="AG41802" s="1954"/>
    </row>
    <row r="41804" spans="4:33" s="304" customFormat="1" ht="15.75" customHeight="1">
      <c r="D41804" s="305"/>
      <c r="AG41804" s="1954"/>
    </row>
    <row r="41806" spans="4:33" s="304" customFormat="1" ht="15.75" customHeight="1">
      <c r="D41806" s="305"/>
      <c r="AG41806" s="1954"/>
    </row>
    <row r="41808" spans="4:33" s="304" customFormat="1" ht="15.75" customHeight="1">
      <c r="D41808" s="305"/>
      <c r="AG41808" s="1954"/>
    </row>
    <row r="41810" spans="4:33" s="304" customFormat="1" ht="15.75" customHeight="1">
      <c r="D41810" s="305"/>
      <c r="AG41810" s="1954"/>
    </row>
    <row r="41812" spans="4:33" s="304" customFormat="1" ht="15.75" customHeight="1">
      <c r="D41812" s="305"/>
      <c r="AG41812" s="1954"/>
    </row>
    <row r="41814" spans="4:33" s="304" customFormat="1" ht="15.75" customHeight="1">
      <c r="D41814" s="305"/>
      <c r="AG41814" s="1954"/>
    </row>
    <row r="41816" spans="4:33" s="304" customFormat="1" ht="15.75" customHeight="1">
      <c r="D41816" s="305"/>
      <c r="AG41816" s="1954"/>
    </row>
    <row r="41818" spans="4:33" s="304" customFormat="1" ht="15.75" customHeight="1">
      <c r="D41818" s="305"/>
      <c r="AG41818" s="1954"/>
    </row>
    <row r="41820" spans="4:33" s="304" customFormat="1" ht="15.75" customHeight="1">
      <c r="D41820" s="305"/>
      <c r="AG41820" s="1954"/>
    </row>
    <row r="41822" spans="4:33" s="304" customFormat="1" ht="15.75" customHeight="1">
      <c r="D41822" s="305"/>
      <c r="AG41822" s="1954"/>
    </row>
    <row r="41824" spans="4:33" s="304" customFormat="1" ht="15.75" customHeight="1">
      <c r="D41824" s="305"/>
      <c r="AG41824" s="1954"/>
    </row>
    <row r="41826" spans="4:33" s="304" customFormat="1" ht="15.75" customHeight="1">
      <c r="D41826" s="305"/>
      <c r="AG41826" s="1954"/>
    </row>
    <row r="41828" spans="4:33" s="304" customFormat="1" ht="15.75" customHeight="1">
      <c r="D41828" s="305"/>
      <c r="AG41828" s="1954"/>
    </row>
    <row r="41830" spans="4:33" s="304" customFormat="1" ht="15.75" customHeight="1">
      <c r="D41830" s="305"/>
      <c r="AG41830" s="1954"/>
    </row>
    <row r="41832" spans="4:33" s="304" customFormat="1" ht="15.75" customHeight="1">
      <c r="D41832" s="305"/>
      <c r="AG41832" s="1954"/>
    </row>
    <row r="41834" spans="4:33" s="304" customFormat="1" ht="15.75" customHeight="1">
      <c r="D41834" s="305"/>
      <c r="AG41834" s="1954"/>
    </row>
    <row r="41836" spans="4:33" s="304" customFormat="1" ht="15.75" customHeight="1">
      <c r="D41836" s="305"/>
      <c r="AG41836" s="1954"/>
    </row>
    <row r="41838" spans="4:33" s="304" customFormat="1" ht="15.75" customHeight="1">
      <c r="D41838" s="305"/>
      <c r="AG41838" s="1954"/>
    </row>
    <row r="41840" spans="4:33" s="304" customFormat="1" ht="15.75" customHeight="1">
      <c r="D41840" s="305"/>
      <c r="AG41840" s="1954"/>
    </row>
    <row r="41842" spans="4:33" s="304" customFormat="1" ht="15.75" customHeight="1">
      <c r="D41842" s="305"/>
      <c r="AG41842" s="1954"/>
    </row>
    <row r="41844" spans="4:33" s="304" customFormat="1" ht="15.75" customHeight="1">
      <c r="D41844" s="305"/>
      <c r="AG41844" s="1954"/>
    </row>
    <row r="41846" spans="4:33" s="304" customFormat="1" ht="15.75" customHeight="1">
      <c r="D41846" s="305"/>
      <c r="AG41846" s="1954"/>
    </row>
    <row r="41848" spans="4:33" s="304" customFormat="1" ht="15.75" customHeight="1">
      <c r="D41848" s="305"/>
      <c r="AG41848" s="1954"/>
    </row>
    <row r="41850" spans="4:33" s="304" customFormat="1" ht="15.75" customHeight="1">
      <c r="D41850" s="305"/>
      <c r="AG41850" s="1954"/>
    </row>
    <row r="41852" spans="4:33" s="304" customFormat="1" ht="15.75" customHeight="1">
      <c r="D41852" s="305"/>
      <c r="AG41852" s="1954"/>
    </row>
    <row r="41854" spans="4:33" s="304" customFormat="1" ht="15.75" customHeight="1">
      <c r="D41854" s="305"/>
      <c r="AG41854" s="1954"/>
    </row>
    <row r="41856" spans="4:33" s="304" customFormat="1" ht="15.75" customHeight="1">
      <c r="D41856" s="305"/>
      <c r="AG41856" s="1954"/>
    </row>
    <row r="41858" spans="4:33" s="304" customFormat="1" ht="15.75" customHeight="1">
      <c r="D41858" s="305"/>
      <c r="AG41858" s="1954"/>
    </row>
    <row r="41860" spans="4:33" s="304" customFormat="1" ht="15.75" customHeight="1">
      <c r="D41860" s="305"/>
      <c r="AG41860" s="1954"/>
    </row>
    <row r="41862" spans="4:33" s="304" customFormat="1" ht="15.75" customHeight="1">
      <c r="D41862" s="305"/>
      <c r="AG41862" s="1954"/>
    </row>
    <row r="41864" spans="4:33" s="304" customFormat="1" ht="15.75" customHeight="1">
      <c r="D41864" s="305"/>
      <c r="AG41864" s="1954"/>
    </row>
    <row r="41866" spans="4:33" s="304" customFormat="1" ht="15.75" customHeight="1">
      <c r="D41866" s="305"/>
      <c r="AG41866" s="1954"/>
    </row>
    <row r="41868" spans="4:33" s="304" customFormat="1" ht="15.75" customHeight="1">
      <c r="D41868" s="305"/>
      <c r="AG41868" s="1954"/>
    </row>
    <row r="41870" spans="4:33" s="304" customFormat="1" ht="15.75" customHeight="1">
      <c r="D41870" s="305"/>
      <c r="AG41870" s="1954"/>
    </row>
    <row r="41872" spans="4:33" s="304" customFormat="1" ht="15.75" customHeight="1">
      <c r="D41872" s="305"/>
      <c r="AG41872" s="1954"/>
    </row>
    <row r="41874" spans="4:33" s="304" customFormat="1" ht="15.75" customHeight="1">
      <c r="D41874" s="305"/>
      <c r="AG41874" s="1954"/>
    </row>
    <row r="41876" spans="4:33" s="304" customFormat="1" ht="15.75" customHeight="1">
      <c r="D41876" s="305"/>
      <c r="AG41876" s="1954"/>
    </row>
    <row r="41878" spans="4:33" s="304" customFormat="1" ht="15.75" customHeight="1">
      <c r="D41878" s="305"/>
      <c r="AG41878" s="1954"/>
    </row>
    <row r="41880" spans="4:33" s="304" customFormat="1" ht="15.75" customHeight="1">
      <c r="D41880" s="305"/>
      <c r="AG41880" s="1954"/>
    </row>
    <row r="41882" spans="4:33" s="304" customFormat="1" ht="15.75" customHeight="1">
      <c r="D41882" s="305"/>
      <c r="AG41882" s="1954"/>
    </row>
    <row r="41884" spans="4:33" s="304" customFormat="1" ht="15.75" customHeight="1">
      <c r="D41884" s="305"/>
      <c r="AG41884" s="1954"/>
    </row>
    <row r="41886" spans="4:33" s="304" customFormat="1" ht="15.75" customHeight="1">
      <c r="D41886" s="305"/>
      <c r="AG41886" s="1954"/>
    </row>
    <row r="41888" spans="4:33" s="304" customFormat="1" ht="15.75" customHeight="1">
      <c r="D41888" s="305"/>
      <c r="AG41888" s="1954"/>
    </row>
    <row r="41890" spans="4:33" s="304" customFormat="1" ht="15.75" customHeight="1">
      <c r="D41890" s="305"/>
      <c r="AG41890" s="1954"/>
    </row>
    <row r="41892" spans="4:33" s="304" customFormat="1" ht="15.75" customHeight="1">
      <c r="D41892" s="305"/>
      <c r="AG41892" s="1954"/>
    </row>
    <row r="41894" spans="4:33" s="304" customFormat="1" ht="15.75" customHeight="1">
      <c r="D41894" s="305"/>
      <c r="AG41894" s="1954"/>
    </row>
    <row r="41896" spans="4:33" s="304" customFormat="1" ht="15.75" customHeight="1">
      <c r="D41896" s="305"/>
      <c r="AG41896" s="1954"/>
    </row>
    <row r="41898" spans="4:33" s="304" customFormat="1" ht="15.75" customHeight="1">
      <c r="D41898" s="305"/>
      <c r="AG41898" s="1954"/>
    </row>
    <row r="41900" spans="4:33" s="304" customFormat="1" ht="15.75" customHeight="1">
      <c r="D41900" s="305"/>
      <c r="AG41900" s="1954"/>
    </row>
    <row r="41902" spans="4:33" s="304" customFormat="1" ht="15.75" customHeight="1">
      <c r="D41902" s="305"/>
      <c r="AG41902" s="1954"/>
    </row>
    <row r="41904" spans="4:33" s="304" customFormat="1" ht="15.75" customHeight="1">
      <c r="D41904" s="305"/>
      <c r="AG41904" s="1954"/>
    </row>
    <row r="41906" spans="4:33" s="304" customFormat="1" ht="15.75" customHeight="1">
      <c r="D41906" s="305"/>
      <c r="AG41906" s="1954"/>
    </row>
    <row r="41908" spans="4:33" s="304" customFormat="1" ht="15.75" customHeight="1">
      <c r="D41908" s="305"/>
      <c r="AG41908" s="1954"/>
    </row>
    <row r="41910" spans="4:33" s="304" customFormat="1" ht="15.75" customHeight="1">
      <c r="D41910" s="305"/>
      <c r="AG41910" s="1954"/>
    </row>
    <row r="41912" spans="4:33" s="304" customFormat="1" ht="15.75" customHeight="1">
      <c r="D41912" s="305"/>
      <c r="AG41912" s="1954"/>
    </row>
    <row r="41914" spans="4:33" s="304" customFormat="1" ht="15.75" customHeight="1">
      <c r="D41914" s="305"/>
      <c r="AG41914" s="1954"/>
    </row>
    <row r="41916" spans="4:33" s="304" customFormat="1" ht="15.75" customHeight="1">
      <c r="D41916" s="305"/>
      <c r="AG41916" s="1954"/>
    </row>
    <row r="41918" spans="4:33" s="304" customFormat="1" ht="15.75" customHeight="1">
      <c r="D41918" s="305"/>
      <c r="AG41918" s="1954"/>
    </row>
    <row r="41920" spans="4:33" s="304" customFormat="1" ht="15.75" customHeight="1">
      <c r="D41920" s="305"/>
      <c r="AG41920" s="1954"/>
    </row>
    <row r="41922" spans="4:33" s="304" customFormat="1" ht="15.75" customHeight="1">
      <c r="D41922" s="305"/>
      <c r="AG41922" s="1954"/>
    </row>
    <row r="41924" spans="4:33" s="304" customFormat="1" ht="15.75" customHeight="1">
      <c r="D41924" s="305"/>
      <c r="AG41924" s="1954"/>
    </row>
    <row r="41926" spans="4:33" s="304" customFormat="1" ht="15.75" customHeight="1">
      <c r="D41926" s="305"/>
      <c r="AG41926" s="1954"/>
    </row>
    <row r="41928" spans="4:33" s="304" customFormat="1" ht="15.75" customHeight="1">
      <c r="D41928" s="305"/>
      <c r="AG41928" s="1954"/>
    </row>
    <row r="41930" spans="4:33" s="304" customFormat="1" ht="15.75" customHeight="1">
      <c r="D41930" s="305"/>
      <c r="AG41930" s="1954"/>
    </row>
    <row r="41932" spans="4:33" s="304" customFormat="1" ht="15.75" customHeight="1">
      <c r="D41932" s="305"/>
      <c r="AG41932" s="1954"/>
    </row>
    <row r="41934" spans="4:33" s="304" customFormat="1" ht="15.75" customHeight="1">
      <c r="D41934" s="305"/>
      <c r="AG41934" s="1954"/>
    </row>
    <row r="41936" spans="4:33" s="304" customFormat="1" ht="15.75" customHeight="1">
      <c r="D41936" s="305"/>
      <c r="AG41936" s="1954"/>
    </row>
    <row r="41938" spans="4:33" s="304" customFormat="1" ht="15.75" customHeight="1">
      <c r="D41938" s="305"/>
      <c r="AG41938" s="1954"/>
    </row>
    <row r="41940" spans="4:33" s="304" customFormat="1" ht="15.75" customHeight="1">
      <c r="D41940" s="305"/>
      <c r="AG41940" s="1954"/>
    </row>
    <row r="41942" spans="4:33" s="304" customFormat="1" ht="15.75" customHeight="1">
      <c r="D41942" s="305"/>
      <c r="AG41942" s="1954"/>
    </row>
    <row r="41944" spans="4:33" s="304" customFormat="1" ht="15.75" customHeight="1">
      <c r="D41944" s="305"/>
      <c r="AG41944" s="1954"/>
    </row>
    <row r="41946" spans="4:33" s="304" customFormat="1" ht="15.75" customHeight="1">
      <c r="D41946" s="305"/>
      <c r="AG41946" s="1954"/>
    </row>
    <row r="41948" spans="4:33" s="304" customFormat="1" ht="15.75" customHeight="1">
      <c r="D41948" s="305"/>
      <c r="AG41948" s="1954"/>
    </row>
    <row r="41950" spans="4:33" s="304" customFormat="1" ht="15.75" customHeight="1">
      <c r="D41950" s="305"/>
      <c r="AG41950" s="1954"/>
    </row>
    <row r="41952" spans="4:33" s="304" customFormat="1" ht="15.75" customHeight="1">
      <c r="D41952" s="305"/>
      <c r="AG41952" s="1954"/>
    </row>
    <row r="41954" spans="4:33" s="304" customFormat="1" ht="15.75" customHeight="1">
      <c r="D41954" s="305"/>
      <c r="AG41954" s="1954"/>
    </row>
    <row r="41956" spans="4:33" s="304" customFormat="1" ht="15.75" customHeight="1">
      <c r="D41956" s="305"/>
      <c r="AG41956" s="1954"/>
    </row>
    <row r="41958" spans="4:33" s="304" customFormat="1" ht="15.75" customHeight="1">
      <c r="D41958" s="305"/>
      <c r="AG41958" s="1954"/>
    </row>
    <row r="41960" spans="4:33" s="304" customFormat="1" ht="15.75" customHeight="1">
      <c r="D41960" s="305"/>
      <c r="AG41960" s="1954"/>
    </row>
    <row r="41962" spans="4:33" s="304" customFormat="1" ht="15.75" customHeight="1">
      <c r="D41962" s="305"/>
      <c r="AG41962" s="1954"/>
    </row>
    <row r="41964" spans="4:33" s="304" customFormat="1" ht="15.75" customHeight="1">
      <c r="D41964" s="305"/>
      <c r="AG41964" s="1954"/>
    </row>
    <row r="41966" spans="4:33" s="304" customFormat="1" ht="15.75" customHeight="1">
      <c r="D41966" s="305"/>
      <c r="AG41966" s="1954"/>
    </row>
    <row r="41968" spans="4:33" s="304" customFormat="1" ht="15.75" customHeight="1">
      <c r="D41968" s="305"/>
      <c r="AG41968" s="1954"/>
    </row>
    <row r="41970" spans="4:33" s="304" customFormat="1" ht="15.75" customHeight="1">
      <c r="D41970" s="305"/>
      <c r="AG41970" s="1954"/>
    </row>
    <row r="41972" spans="4:33" s="304" customFormat="1" ht="15.75" customHeight="1">
      <c r="D41972" s="305"/>
      <c r="AG41972" s="1954"/>
    </row>
    <row r="41974" spans="4:33" s="304" customFormat="1" ht="15.75" customHeight="1">
      <c r="D41974" s="305"/>
      <c r="AG41974" s="1954"/>
    </row>
    <row r="41976" spans="4:33" s="304" customFormat="1" ht="15.75" customHeight="1">
      <c r="D41976" s="305"/>
      <c r="AG41976" s="1954"/>
    </row>
    <row r="41978" spans="4:33" s="304" customFormat="1" ht="15.75" customHeight="1">
      <c r="D41978" s="305"/>
      <c r="AG41978" s="1954"/>
    </row>
    <row r="41980" spans="4:33" s="304" customFormat="1" ht="15.75" customHeight="1">
      <c r="D41980" s="305"/>
      <c r="AG41980" s="1954"/>
    </row>
    <row r="41982" spans="4:33" s="304" customFormat="1" ht="15.75" customHeight="1">
      <c r="D41982" s="305"/>
      <c r="AG41982" s="1954"/>
    </row>
    <row r="41984" spans="4:33" s="304" customFormat="1" ht="15.75" customHeight="1">
      <c r="D41984" s="305"/>
      <c r="AG41984" s="1954"/>
    </row>
    <row r="41986" spans="4:33" s="304" customFormat="1" ht="15.75" customHeight="1">
      <c r="D41986" s="305"/>
      <c r="AG41986" s="1954"/>
    </row>
    <row r="41988" spans="4:33" s="304" customFormat="1" ht="15.75" customHeight="1">
      <c r="D41988" s="305"/>
      <c r="AG41988" s="1954"/>
    </row>
    <row r="41990" spans="4:33" s="304" customFormat="1" ht="15.75" customHeight="1">
      <c r="D41990" s="305"/>
      <c r="AG41990" s="1954"/>
    </row>
    <row r="41992" spans="4:33" s="304" customFormat="1" ht="15.75" customHeight="1">
      <c r="D41992" s="305"/>
      <c r="AG41992" s="1954"/>
    </row>
    <row r="41994" spans="4:33" s="304" customFormat="1" ht="15.75" customHeight="1">
      <c r="D41994" s="305"/>
      <c r="AG41994" s="1954"/>
    </row>
    <row r="41996" spans="4:33" s="304" customFormat="1" ht="15.75" customHeight="1">
      <c r="D41996" s="305"/>
      <c r="AG41996" s="1954"/>
    </row>
    <row r="41998" spans="4:33" s="304" customFormat="1" ht="15.75" customHeight="1">
      <c r="D41998" s="305"/>
      <c r="AG41998" s="1954"/>
    </row>
    <row r="42000" spans="4:33" s="304" customFormat="1" ht="15.75" customHeight="1">
      <c r="D42000" s="305"/>
      <c r="AG42000" s="1954"/>
    </row>
    <row r="42002" spans="4:33" s="304" customFormat="1" ht="15.75" customHeight="1">
      <c r="D42002" s="305"/>
      <c r="AG42002" s="1954"/>
    </row>
    <row r="42004" spans="4:33" s="304" customFormat="1" ht="15.75" customHeight="1">
      <c r="D42004" s="305"/>
      <c r="AG42004" s="1954"/>
    </row>
    <row r="42006" spans="4:33" s="304" customFormat="1" ht="15.75" customHeight="1">
      <c r="D42006" s="305"/>
      <c r="AG42006" s="1954"/>
    </row>
    <row r="42008" spans="4:33" s="304" customFormat="1" ht="15.75" customHeight="1">
      <c r="D42008" s="305"/>
      <c r="AG42008" s="1954"/>
    </row>
    <row r="42010" spans="4:33" s="304" customFormat="1" ht="15.75" customHeight="1">
      <c r="D42010" s="305"/>
      <c r="AG42010" s="1954"/>
    </row>
    <row r="42012" spans="4:33" s="304" customFormat="1" ht="15.75" customHeight="1">
      <c r="D42012" s="305"/>
      <c r="AG42012" s="1954"/>
    </row>
    <row r="42014" spans="4:33" s="304" customFormat="1" ht="15.75" customHeight="1">
      <c r="D42014" s="305"/>
      <c r="AG42014" s="1954"/>
    </row>
    <row r="42016" spans="4:33" s="304" customFormat="1" ht="15.75" customHeight="1">
      <c r="D42016" s="305"/>
      <c r="AG42016" s="1954"/>
    </row>
    <row r="42018" spans="4:33" s="304" customFormat="1" ht="15.75" customHeight="1">
      <c r="D42018" s="305"/>
      <c r="AG42018" s="1954"/>
    </row>
    <row r="42020" spans="4:33" s="304" customFormat="1" ht="15.75" customHeight="1">
      <c r="D42020" s="305"/>
      <c r="AG42020" s="1954"/>
    </row>
    <row r="42022" spans="4:33" s="304" customFormat="1" ht="15.75" customHeight="1">
      <c r="D42022" s="305"/>
      <c r="AG42022" s="1954"/>
    </row>
    <row r="42024" spans="4:33" s="304" customFormat="1" ht="15.75" customHeight="1">
      <c r="D42024" s="305"/>
      <c r="AG42024" s="1954"/>
    </row>
    <row r="42026" spans="4:33" s="304" customFormat="1" ht="15.75" customHeight="1">
      <c r="D42026" s="305"/>
      <c r="AG42026" s="1954"/>
    </row>
    <row r="42028" spans="4:33" s="304" customFormat="1" ht="15.75" customHeight="1">
      <c r="D42028" s="305"/>
      <c r="AG42028" s="1954"/>
    </row>
    <row r="42030" spans="4:33" s="304" customFormat="1" ht="15.75" customHeight="1">
      <c r="D42030" s="305"/>
      <c r="AG42030" s="1954"/>
    </row>
    <row r="42032" spans="4:33" s="304" customFormat="1" ht="15.75" customHeight="1">
      <c r="D42032" s="305"/>
      <c r="AG42032" s="1954"/>
    </row>
    <row r="42034" spans="4:33" s="304" customFormat="1" ht="15.75" customHeight="1">
      <c r="D42034" s="305"/>
      <c r="AG42034" s="1954"/>
    </row>
    <row r="42036" spans="4:33" s="304" customFormat="1" ht="15.75" customHeight="1">
      <c r="D42036" s="305"/>
      <c r="AG42036" s="1954"/>
    </row>
    <row r="42038" spans="4:33" s="304" customFormat="1" ht="15.75" customHeight="1">
      <c r="D42038" s="305"/>
      <c r="AG42038" s="1954"/>
    </row>
    <row r="42040" spans="4:33" s="304" customFormat="1" ht="15.75" customHeight="1">
      <c r="D42040" s="305"/>
      <c r="AG42040" s="1954"/>
    </row>
    <row r="42042" spans="4:33" s="304" customFormat="1" ht="15.75" customHeight="1">
      <c r="D42042" s="305"/>
      <c r="AG42042" s="1954"/>
    </row>
    <row r="42044" spans="4:33" s="304" customFormat="1" ht="15.75" customHeight="1">
      <c r="D42044" s="305"/>
      <c r="AG42044" s="1954"/>
    </row>
    <row r="42046" spans="4:33" s="304" customFormat="1" ht="15.75" customHeight="1">
      <c r="D42046" s="305"/>
      <c r="AG42046" s="1954"/>
    </row>
    <row r="42048" spans="4:33" s="304" customFormat="1" ht="15.75" customHeight="1">
      <c r="D42048" s="305"/>
      <c r="AG42048" s="1954"/>
    </row>
    <row r="42050" spans="4:33" s="304" customFormat="1" ht="15.75" customHeight="1">
      <c r="D42050" s="305"/>
      <c r="AG42050" s="1954"/>
    </row>
    <row r="42052" spans="4:33" s="304" customFormat="1" ht="15.75" customHeight="1">
      <c r="D42052" s="305"/>
      <c r="AG42052" s="1954"/>
    </row>
    <row r="42054" spans="4:33" s="304" customFormat="1" ht="15.75" customHeight="1">
      <c r="D42054" s="305"/>
      <c r="AG42054" s="1954"/>
    </row>
    <row r="42056" spans="4:33" s="304" customFormat="1" ht="15.75" customHeight="1">
      <c r="D42056" s="305"/>
      <c r="AG42056" s="1954"/>
    </row>
    <row r="42058" spans="4:33" s="304" customFormat="1" ht="15.75" customHeight="1">
      <c r="D42058" s="305"/>
      <c r="AG42058" s="1954"/>
    </row>
    <row r="42060" spans="4:33" s="304" customFormat="1" ht="15.75" customHeight="1">
      <c r="D42060" s="305"/>
      <c r="AG42060" s="1954"/>
    </row>
    <row r="42062" spans="4:33" s="304" customFormat="1" ht="15.75" customHeight="1">
      <c r="D42062" s="305"/>
      <c r="AG42062" s="1954"/>
    </row>
    <row r="42064" spans="4:33" s="304" customFormat="1" ht="15.75" customHeight="1">
      <c r="D42064" s="305"/>
      <c r="AG42064" s="1954"/>
    </row>
    <row r="42066" spans="4:33" s="304" customFormat="1" ht="15.75" customHeight="1">
      <c r="D42066" s="305"/>
      <c r="AG42066" s="1954"/>
    </row>
    <row r="42068" spans="4:33" s="304" customFormat="1" ht="15.75" customHeight="1">
      <c r="D42068" s="305"/>
      <c r="AG42068" s="1954"/>
    </row>
    <row r="42070" spans="4:33" s="304" customFormat="1" ht="15.75" customHeight="1">
      <c r="D42070" s="305"/>
      <c r="AG42070" s="1954"/>
    </row>
    <row r="42072" spans="4:33" s="304" customFormat="1" ht="15.75" customHeight="1">
      <c r="D42072" s="305"/>
      <c r="AG42072" s="1954"/>
    </row>
    <row r="42074" spans="4:33" s="304" customFormat="1" ht="15.75" customHeight="1">
      <c r="D42074" s="305"/>
      <c r="AG42074" s="1954"/>
    </row>
    <row r="42076" spans="4:33" s="304" customFormat="1" ht="15.75" customHeight="1">
      <c r="D42076" s="305"/>
      <c r="AG42076" s="1954"/>
    </row>
    <row r="42078" spans="4:33" s="304" customFormat="1" ht="15.75" customHeight="1">
      <c r="D42078" s="305"/>
      <c r="AG42078" s="1954"/>
    </row>
    <row r="42080" spans="4:33" s="304" customFormat="1" ht="15.75" customHeight="1">
      <c r="D42080" s="305"/>
      <c r="AG42080" s="1954"/>
    </row>
    <row r="42082" spans="4:33" s="304" customFormat="1" ht="15.75" customHeight="1">
      <c r="D42082" s="305"/>
      <c r="AG42082" s="1954"/>
    </row>
    <row r="42084" spans="4:33" s="304" customFormat="1" ht="15.75" customHeight="1">
      <c r="D42084" s="305"/>
      <c r="AG42084" s="1954"/>
    </row>
    <row r="42086" spans="4:33" s="304" customFormat="1" ht="15.75" customHeight="1">
      <c r="D42086" s="305"/>
      <c r="AG42086" s="1954"/>
    </row>
    <row r="42088" spans="4:33" s="304" customFormat="1" ht="15.75" customHeight="1">
      <c r="D42088" s="305"/>
      <c r="AG42088" s="1954"/>
    </row>
    <row r="42090" spans="4:33" s="304" customFormat="1" ht="15.75" customHeight="1">
      <c r="D42090" s="305"/>
      <c r="AG42090" s="1954"/>
    </row>
    <row r="42092" spans="4:33" s="304" customFormat="1" ht="15.75" customHeight="1">
      <c r="D42092" s="305"/>
      <c r="AG42092" s="1954"/>
    </row>
    <row r="42094" spans="4:33" s="304" customFormat="1" ht="15.75" customHeight="1">
      <c r="D42094" s="305"/>
      <c r="AG42094" s="1954"/>
    </row>
    <row r="42096" spans="4:33" s="304" customFormat="1" ht="15.75" customHeight="1">
      <c r="D42096" s="305"/>
      <c r="AG42096" s="1954"/>
    </row>
    <row r="42098" spans="4:33" s="304" customFormat="1" ht="15.75" customHeight="1">
      <c r="D42098" s="305"/>
      <c r="AG42098" s="1954"/>
    </row>
    <row r="42100" spans="4:33" s="304" customFormat="1" ht="15.75" customHeight="1">
      <c r="D42100" s="305"/>
      <c r="AG42100" s="1954"/>
    </row>
    <row r="42102" spans="4:33" s="304" customFormat="1" ht="15.75" customHeight="1">
      <c r="D42102" s="305"/>
      <c r="AG42102" s="1954"/>
    </row>
    <row r="42104" spans="4:33" s="304" customFormat="1" ht="15.75" customHeight="1">
      <c r="D42104" s="305"/>
      <c r="AG42104" s="1954"/>
    </row>
    <row r="42106" spans="4:33" s="304" customFormat="1" ht="15.75" customHeight="1">
      <c r="D42106" s="305"/>
      <c r="AG42106" s="1954"/>
    </row>
    <row r="42108" spans="4:33" s="304" customFormat="1" ht="15.75" customHeight="1">
      <c r="D42108" s="305"/>
      <c r="AG42108" s="1954"/>
    </row>
    <row r="42110" spans="4:33" s="304" customFormat="1" ht="15.75" customHeight="1">
      <c r="D42110" s="305"/>
      <c r="AG42110" s="1954"/>
    </row>
    <row r="42112" spans="4:33" s="304" customFormat="1" ht="15.75" customHeight="1">
      <c r="D42112" s="305"/>
      <c r="AG42112" s="1954"/>
    </row>
    <row r="42114" spans="4:33" s="304" customFormat="1" ht="15.75" customHeight="1">
      <c r="D42114" s="305"/>
      <c r="AG42114" s="1954"/>
    </row>
    <row r="42116" spans="4:33" s="304" customFormat="1" ht="15.75" customHeight="1">
      <c r="D42116" s="305"/>
      <c r="AG42116" s="1954"/>
    </row>
    <row r="42118" spans="4:33" s="304" customFormat="1" ht="15.75" customHeight="1">
      <c r="D42118" s="305"/>
      <c r="AG42118" s="1954"/>
    </row>
    <row r="42120" spans="4:33" s="304" customFormat="1" ht="15.75" customHeight="1">
      <c r="D42120" s="305"/>
      <c r="AG42120" s="1954"/>
    </row>
    <row r="42122" spans="4:33" s="304" customFormat="1" ht="15.75" customHeight="1">
      <c r="D42122" s="305"/>
      <c r="AG42122" s="1954"/>
    </row>
    <row r="42124" spans="4:33" s="304" customFormat="1" ht="15.75" customHeight="1">
      <c r="D42124" s="305"/>
      <c r="AG42124" s="1954"/>
    </row>
    <row r="42126" spans="4:33" s="304" customFormat="1" ht="15.75" customHeight="1">
      <c r="D42126" s="305"/>
      <c r="AG42126" s="1954"/>
    </row>
    <row r="42128" spans="4:33" s="304" customFormat="1" ht="15.75" customHeight="1">
      <c r="D42128" s="305"/>
      <c r="AG42128" s="1954"/>
    </row>
    <row r="42130" spans="4:33" s="304" customFormat="1" ht="15.75" customHeight="1">
      <c r="D42130" s="305"/>
      <c r="AG42130" s="1954"/>
    </row>
    <row r="42132" spans="4:33" s="304" customFormat="1" ht="15.75" customHeight="1">
      <c r="D42132" s="305"/>
      <c r="AG42132" s="1954"/>
    </row>
    <row r="42134" spans="4:33" s="304" customFormat="1" ht="15.75" customHeight="1">
      <c r="D42134" s="305"/>
      <c r="AG42134" s="1954"/>
    </row>
    <row r="42136" spans="4:33" s="304" customFormat="1" ht="15.75" customHeight="1">
      <c r="D42136" s="305"/>
      <c r="AG42136" s="1954"/>
    </row>
    <row r="42138" spans="4:33" s="304" customFormat="1" ht="15.75" customHeight="1">
      <c r="D42138" s="305"/>
      <c r="AG42138" s="1954"/>
    </row>
    <row r="42140" spans="4:33" s="304" customFormat="1" ht="15.75" customHeight="1">
      <c r="D42140" s="305"/>
      <c r="AG42140" s="1954"/>
    </row>
    <row r="42142" spans="4:33" s="304" customFormat="1" ht="15.75" customHeight="1">
      <c r="D42142" s="305"/>
      <c r="AG42142" s="1954"/>
    </row>
    <row r="42144" spans="4:33" s="304" customFormat="1" ht="15.75" customHeight="1">
      <c r="D42144" s="305"/>
      <c r="AG42144" s="1954"/>
    </row>
    <row r="42146" spans="4:33" s="304" customFormat="1" ht="15.75" customHeight="1">
      <c r="D42146" s="305"/>
      <c r="AG42146" s="1954"/>
    </row>
    <row r="42148" spans="4:33" s="304" customFormat="1" ht="15.75" customHeight="1">
      <c r="D42148" s="305"/>
      <c r="AG42148" s="1954"/>
    </row>
    <row r="42150" spans="4:33" s="304" customFormat="1" ht="15.75" customHeight="1">
      <c r="D42150" s="305"/>
      <c r="AG42150" s="1954"/>
    </row>
    <row r="42152" spans="4:33" s="304" customFormat="1" ht="15.75" customHeight="1">
      <c r="D42152" s="305"/>
      <c r="AG42152" s="1954"/>
    </row>
    <row r="42154" spans="4:33" s="304" customFormat="1" ht="15.75" customHeight="1">
      <c r="D42154" s="305"/>
      <c r="AG42154" s="1954"/>
    </row>
    <row r="42156" spans="4:33" s="304" customFormat="1" ht="15.75" customHeight="1">
      <c r="D42156" s="305"/>
      <c r="AG42156" s="1954"/>
    </row>
    <row r="42158" spans="4:33" s="304" customFormat="1" ht="15.75" customHeight="1">
      <c r="D42158" s="305"/>
      <c r="AG42158" s="1954"/>
    </row>
    <row r="42160" spans="4:33" s="304" customFormat="1" ht="15.75" customHeight="1">
      <c r="D42160" s="305"/>
      <c r="AG42160" s="1954"/>
    </row>
    <row r="42162" spans="4:33" s="304" customFormat="1" ht="15.75" customHeight="1">
      <c r="D42162" s="305"/>
      <c r="AG42162" s="1954"/>
    </row>
    <row r="42164" spans="4:33" s="304" customFormat="1" ht="15.75" customHeight="1">
      <c r="D42164" s="305"/>
      <c r="AG42164" s="1954"/>
    </row>
    <row r="42166" spans="4:33" s="304" customFormat="1" ht="15.75" customHeight="1">
      <c r="D42166" s="305"/>
      <c r="AG42166" s="1954"/>
    </row>
    <row r="42168" spans="4:33" s="304" customFormat="1" ht="15.75" customHeight="1">
      <c r="D42168" s="305"/>
      <c r="AG42168" s="1954"/>
    </row>
    <row r="42170" spans="4:33" s="304" customFormat="1" ht="15.75" customHeight="1">
      <c r="D42170" s="305"/>
      <c r="AG42170" s="1954"/>
    </row>
    <row r="42172" spans="4:33" s="304" customFormat="1" ht="15.75" customHeight="1">
      <c r="D42172" s="305"/>
      <c r="AG42172" s="1954"/>
    </row>
    <row r="42174" spans="4:33" s="304" customFormat="1" ht="15.75" customHeight="1">
      <c r="D42174" s="305"/>
      <c r="AG42174" s="1954"/>
    </row>
    <row r="42176" spans="4:33" s="304" customFormat="1" ht="15.75" customHeight="1">
      <c r="D42176" s="305"/>
      <c r="AG42176" s="1954"/>
    </row>
    <row r="42178" spans="4:33" s="304" customFormat="1" ht="15.75" customHeight="1">
      <c r="D42178" s="305"/>
      <c r="AG42178" s="1954"/>
    </row>
    <row r="42180" spans="4:33" s="304" customFormat="1" ht="15.75" customHeight="1">
      <c r="D42180" s="305"/>
      <c r="AG42180" s="1954"/>
    </row>
    <row r="42182" spans="4:33" s="304" customFormat="1" ht="15.75" customHeight="1">
      <c r="D42182" s="305"/>
      <c r="AG42182" s="1954"/>
    </row>
    <row r="42184" spans="4:33" s="304" customFormat="1" ht="15.75" customHeight="1">
      <c r="D42184" s="305"/>
      <c r="AG42184" s="1954"/>
    </row>
    <row r="42186" spans="4:33" s="304" customFormat="1" ht="15.75" customHeight="1">
      <c r="D42186" s="305"/>
      <c r="AG42186" s="1954"/>
    </row>
    <row r="42188" spans="4:33" s="304" customFormat="1" ht="15.75" customHeight="1">
      <c r="D42188" s="305"/>
      <c r="AG42188" s="1954"/>
    </row>
    <row r="42190" spans="4:33" s="304" customFormat="1" ht="15.75" customHeight="1">
      <c r="D42190" s="305"/>
      <c r="AG42190" s="1954"/>
    </row>
    <row r="42192" spans="4:33" s="304" customFormat="1" ht="15.75" customHeight="1">
      <c r="D42192" s="305"/>
      <c r="AG42192" s="1954"/>
    </row>
    <row r="42194" spans="4:33" s="304" customFormat="1" ht="15.75" customHeight="1">
      <c r="D42194" s="305"/>
      <c r="AG42194" s="1954"/>
    </row>
    <row r="42196" spans="4:33" s="304" customFormat="1" ht="15.75" customHeight="1">
      <c r="D42196" s="305"/>
      <c r="AG42196" s="1954"/>
    </row>
    <row r="42198" spans="4:33" s="304" customFormat="1" ht="15.75" customHeight="1">
      <c r="D42198" s="305"/>
      <c r="AG42198" s="1954"/>
    </row>
    <row r="42200" spans="4:33" s="304" customFormat="1" ht="15.75" customHeight="1">
      <c r="D42200" s="305"/>
      <c r="AG42200" s="1954"/>
    </row>
    <row r="42202" spans="4:33" s="304" customFormat="1" ht="15.75" customHeight="1">
      <c r="D42202" s="305"/>
      <c r="AG42202" s="1954"/>
    </row>
    <row r="42204" spans="4:33" s="304" customFormat="1" ht="15.75" customHeight="1">
      <c r="D42204" s="305"/>
      <c r="AG42204" s="1954"/>
    </row>
    <row r="42206" spans="4:33" s="304" customFormat="1" ht="15.75" customHeight="1">
      <c r="D42206" s="305"/>
      <c r="AG42206" s="1954"/>
    </row>
    <row r="42208" spans="4:33" s="304" customFormat="1" ht="15.75" customHeight="1">
      <c r="D42208" s="305"/>
      <c r="AG42208" s="1954"/>
    </row>
    <row r="42210" spans="4:33" s="304" customFormat="1" ht="15.75" customHeight="1">
      <c r="D42210" s="305"/>
      <c r="AG42210" s="1954"/>
    </row>
    <row r="42212" spans="4:33" s="304" customFormat="1" ht="15.75" customHeight="1">
      <c r="D42212" s="305"/>
      <c r="AG42212" s="1954"/>
    </row>
    <row r="42214" spans="4:33" s="304" customFormat="1" ht="15.75" customHeight="1">
      <c r="D42214" s="305"/>
      <c r="AG42214" s="1954"/>
    </row>
    <row r="42216" spans="4:33" s="304" customFormat="1" ht="15.75" customHeight="1">
      <c r="D42216" s="305"/>
      <c r="AG42216" s="1954"/>
    </row>
    <row r="42218" spans="4:33" s="304" customFormat="1" ht="15.75" customHeight="1">
      <c r="D42218" s="305"/>
      <c r="AG42218" s="1954"/>
    </row>
    <row r="42220" spans="4:33" s="304" customFormat="1" ht="15.75" customHeight="1">
      <c r="D42220" s="305"/>
      <c r="AG42220" s="1954"/>
    </row>
    <row r="42222" spans="4:33" s="304" customFormat="1" ht="15.75" customHeight="1">
      <c r="D42222" s="305"/>
      <c r="AG42222" s="1954"/>
    </row>
    <row r="42224" spans="4:33" s="304" customFormat="1" ht="15.75" customHeight="1">
      <c r="D42224" s="305"/>
      <c r="AG42224" s="1954"/>
    </row>
    <row r="42226" spans="4:33" s="304" customFormat="1" ht="15.75" customHeight="1">
      <c r="D42226" s="305"/>
      <c r="AG42226" s="1954"/>
    </row>
    <row r="42228" spans="4:33" s="304" customFormat="1" ht="15.75" customHeight="1">
      <c r="D42228" s="305"/>
      <c r="AG42228" s="1954"/>
    </row>
    <row r="42230" spans="4:33" s="304" customFormat="1" ht="15.75" customHeight="1">
      <c r="D42230" s="305"/>
      <c r="AG42230" s="1954"/>
    </row>
    <row r="42232" spans="4:33" s="304" customFormat="1" ht="15.75" customHeight="1">
      <c r="D42232" s="305"/>
      <c r="AG42232" s="1954"/>
    </row>
    <row r="42234" spans="4:33" s="304" customFormat="1" ht="15.75" customHeight="1">
      <c r="D42234" s="305"/>
      <c r="AG42234" s="1954"/>
    </row>
    <row r="42236" spans="4:33" s="304" customFormat="1" ht="15.75" customHeight="1">
      <c r="D42236" s="305"/>
      <c r="AG42236" s="1954"/>
    </row>
    <row r="42238" spans="4:33" s="304" customFormat="1" ht="15.75" customHeight="1">
      <c r="D42238" s="305"/>
      <c r="AG42238" s="1954"/>
    </row>
    <row r="42240" spans="4:33" s="304" customFormat="1" ht="15.75" customHeight="1">
      <c r="D42240" s="305"/>
      <c r="AG42240" s="1954"/>
    </row>
    <row r="42242" spans="4:33" s="304" customFormat="1" ht="15.75" customHeight="1">
      <c r="D42242" s="305"/>
      <c r="AG42242" s="1954"/>
    </row>
    <row r="42244" spans="4:33" s="304" customFormat="1" ht="15.75" customHeight="1">
      <c r="D42244" s="305"/>
      <c r="AG42244" s="1954"/>
    </row>
    <row r="42246" spans="4:33" s="304" customFormat="1" ht="15.75" customHeight="1">
      <c r="D42246" s="305"/>
      <c r="AG42246" s="1954"/>
    </row>
    <row r="42248" spans="4:33" s="304" customFormat="1" ht="15.75" customHeight="1">
      <c r="D42248" s="305"/>
      <c r="AG42248" s="1954"/>
    </row>
    <row r="42250" spans="4:33" s="304" customFormat="1" ht="15.75" customHeight="1">
      <c r="D42250" s="305"/>
      <c r="AG42250" s="1954"/>
    </row>
    <row r="42252" spans="4:33" s="304" customFormat="1" ht="15.75" customHeight="1">
      <c r="D42252" s="305"/>
      <c r="AG42252" s="1954"/>
    </row>
    <row r="42254" spans="4:33" s="304" customFormat="1" ht="15.75" customHeight="1">
      <c r="D42254" s="305"/>
      <c r="AG42254" s="1954"/>
    </row>
    <row r="42256" spans="4:33" s="304" customFormat="1" ht="15.75" customHeight="1">
      <c r="D42256" s="305"/>
      <c r="AG42256" s="1954"/>
    </row>
    <row r="42258" spans="4:33" s="304" customFormat="1" ht="15.75" customHeight="1">
      <c r="D42258" s="305"/>
      <c r="AG42258" s="1954"/>
    </row>
    <row r="42260" spans="4:33" s="304" customFormat="1" ht="15.75" customHeight="1">
      <c r="D42260" s="305"/>
      <c r="AG42260" s="1954"/>
    </row>
    <row r="42262" spans="4:33" s="304" customFormat="1" ht="15.75" customHeight="1">
      <c r="D42262" s="305"/>
      <c r="AG42262" s="1954"/>
    </row>
    <row r="42264" spans="4:33" s="304" customFormat="1" ht="15.75" customHeight="1">
      <c r="D42264" s="305"/>
      <c r="AG42264" s="1954"/>
    </row>
    <row r="42266" spans="4:33" s="304" customFormat="1" ht="15.75" customHeight="1">
      <c r="D42266" s="305"/>
      <c r="AG42266" s="1954"/>
    </row>
    <row r="42268" spans="4:33" s="304" customFormat="1" ht="15.75" customHeight="1">
      <c r="D42268" s="305"/>
      <c r="AG42268" s="1954"/>
    </row>
    <row r="42270" spans="4:33" s="304" customFormat="1" ht="15.75" customHeight="1">
      <c r="D42270" s="305"/>
      <c r="AG42270" s="1954"/>
    </row>
    <row r="42272" spans="4:33" s="304" customFormat="1" ht="15.75" customHeight="1">
      <c r="D42272" s="305"/>
      <c r="AG42272" s="1954"/>
    </row>
    <row r="42274" spans="4:33" s="304" customFormat="1" ht="15.75" customHeight="1">
      <c r="D42274" s="305"/>
      <c r="AG42274" s="1954"/>
    </row>
    <row r="42276" spans="4:33" s="304" customFormat="1" ht="15.75" customHeight="1">
      <c r="D42276" s="305"/>
      <c r="AG42276" s="1954"/>
    </row>
    <row r="42278" spans="4:33" s="304" customFormat="1" ht="15.75" customHeight="1">
      <c r="D42278" s="305"/>
      <c r="AG42278" s="1954"/>
    </row>
    <row r="42280" spans="4:33" s="304" customFormat="1" ht="15.75" customHeight="1">
      <c r="D42280" s="305"/>
      <c r="AG42280" s="1954"/>
    </row>
    <row r="42282" spans="4:33" s="304" customFormat="1" ht="15.75" customHeight="1">
      <c r="D42282" s="305"/>
      <c r="AG42282" s="1954"/>
    </row>
    <row r="42284" spans="4:33" s="304" customFormat="1" ht="15.75" customHeight="1">
      <c r="D42284" s="305"/>
      <c r="AG42284" s="1954"/>
    </row>
    <row r="42286" spans="4:33" s="304" customFormat="1" ht="15.75" customHeight="1">
      <c r="D42286" s="305"/>
      <c r="AG42286" s="1954"/>
    </row>
    <row r="42288" spans="4:33" s="304" customFormat="1" ht="15.75" customHeight="1">
      <c r="D42288" s="305"/>
      <c r="AG42288" s="1954"/>
    </row>
    <row r="42290" spans="4:33" s="304" customFormat="1" ht="15.75" customHeight="1">
      <c r="D42290" s="305"/>
      <c r="AG42290" s="1954"/>
    </row>
    <row r="42292" spans="4:33" s="304" customFormat="1" ht="15.75" customHeight="1">
      <c r="D42292" s="305"/>
      <c r="AG42292" s="1954"/>
    </row>
    <row r="42294" spans="4:33" s="304" customFormat="1" ht="15.75" customHeight="1">
      <c r="D42294" s="305"/>
      <c r="AG42294" s="1954"/>
    </row>
    <row r="42296" spans="4:33" s="304" customFormat="1" ht="15.75" customHeight="1">
      <c r="D42296" s="305"/>
      <c r="AG42296" s="1954"/>
    </row>
    <row r="42298" spans="4:33" s="304" customFormat="1" ht="15.75" customHeight="1">
      <c r="D42298" s="305"/>
      <c r="AG42298" s="1954"/>
    </row>
    <row r="42300" spans="4:33" s="304" customFormat="1" ht="15.75" customHeight="1">
      <c r="D42300" s="305"/>
      <c r="AG42300" s="1954"/>
    </row>
    <row r="42302" spans="4:33" s="304" customFormat="1" ht="15.75" customHeight="1">
      <c r="D42302" s="305"/>
      <c r="AG42302" s="1954"/>
    </row>
    <row r="42304" spans="4:33" s="304" customFormat="1" ht="15.75" customHeight="1">
      <c r="D42304" s="305"/>
      <c r="AG42304" s="1954"/>
    </row>
    <row r="42306" spans="4:33" s="304" customFormat="1" ht="15.75" customHeight="1">
      <c r="D42306" s="305"/>
      <c r="AG42306" s="1954"/>
    </row>
    <row r="42308" spans="4:33" s="304" customFormat="1" ht="15.75" customHeight="1">
      <c r="D42308" s="305"/>
      <c r="AG42308" s="1954"/>
    </row>
    <row r="42310" spans="4:33" s="304" customFormat="1" ht="15.75" customHeight="1">
      <c r="D42310" s="305"/>
      <c r="AG42310" s="1954"/>
    </row>
    <row r="42312" spans="4:33" s="304" customFormat="1" ht="15.75" customHeight="1">
      <c r="D42312" s="305"/>
      <c r="AG42312" s="1954"/>
    </row>
    <row r="42314" spans="4:33" s="304" customFormat="1" ht="15.75" customHeight="1">
      <c r="D42314" s="305"/>
      <c r="AG42314" s="1954"/>
    </row>
    <row r="42316" spans="4:33" s="304" customFormat="1" ht="15.75" customHeight="1">
      <c r="D42316" s="305"/>
      <c r="AG42316" s="1954"/>
    </row>
    <row r="42318" spans="4:33" s="304" customFormat="1" ht="15.75" customHeight="1">
      <c r="D42318" s="305"/>
      <c r="AG42318" s="1954"/>
    </row>
    <row r="42320" spans="4:33" s="304" customFormat="1" ht="15.75" customHeight="1">
      <c r="D42320" s="305"/>
      <c r="AG42320" s="1954"/>
    </row>
    <row r="42322" spans="4:33" s="304" customFormat="1" ht="15.75" customHeight="1">
      <c r="D42322" s="305"/>
      <c r="AG42322" s="1954"/>
    </row>
    <row r="42324" spans="4:33" s="304" customFormat="1" ht="15.75" customHeight="1">
      <c r="D42324" s="305"/>
      <c r="AG42324" s="1954"/>
    </row>
    <row r="42326" spans="4:33" s="304" customFormat="1" ht="15.75" customHeight="1">
      <c r="D42326" s="305"/>
      <c r="AG42326" s="1954"/>
    </row>
    <row r="42328" spans="4:33" s="304" customFormat="1" ht="15.75" customHeight="1">
      <c r="D42328" s="305"/>
      <c r="AG42328" s="1954"/>
    </row>
    <row r="42330" spans="4:33" s="304" customFormat="1" ht="15.75" customHeight="1">
      <c r="D42330" s="305"/>
      <c r="AG42330" s="1954"/>
    </row>
    <row r="42332" spans="4:33" s="304" customFormat="1" ht="15.75" customHeight="1">
      <c r="D42332" s="305"/>
      <c r="AG42332" s="1954"/>
    </row>
    <row r="42334" spans="4:33" s="304" customFormat="1" ht="15.75" customHeight="1">
      <c r="D42334" s="305"/>
      <c r="AG42334" s="1954"/>
    </row>
    <row r="42336" spans="4:33" s="304" customFormat="1" ht="15.75" customHeight="1">
      <c r="D42336" s="305"/>
      <c r="AG42336" s="1954"/>
    </row>
    <row r="42338" spans="4:33" s="304" customFormat="1" ht="15.75" customHeight="1">
      <c r="D42338" s="305"/>
      <c r="AG42338" s="1954"/>
    </row>
    <row r="42340" spans="4:33" s="304" customFormat="1" ht="15.75" customHeight="1">
      <c r="D42340" s="305"/>
      <c r="AG42340" s="1954"/>
    </row>
    <row r="42342" spans="4:33" s="304" customFormat="1" ht="15.75" customHeight="1">
      <c r="D42342" s="305"/>
      <c r="AG42342" s="1954"/>
    </row>
    <row r="42344" spans="4:33" s="304" customFormat="1" ht="15.75" customHeight="1">
      <c r="D42344" s="305"/>
      <c r="AG42344" s="1954"/>
    </row>
    <row r="42346" spans="4:33" s="304" customFormat="1" ht="15.75" customHeight="1">
      <c r="D42346" s="305"/>
      <c r="AG42346" s="1954"/>
    </row>
    <row r="42348" spans="4:33" s="304" customFormat="1" ht="15.75" customHeight="1">
      <c r="D42348" s="305"/>
      <c r="AG42348" s="1954"/>
    </row>
    <row r="42350" spans="4:33" s="304" customFormat="1" ht="15.75" customHeight="1">
      <c r="D42350" s="305"/>
      <c r="AG42350" s="1954"/>
    </row>
    <row r="42352" spans="4:33" s="304" customFormat="1" ht="15.75" customHeight="1">
      <c r="D42352" s="305"/>
      <c r="AG42352" s="1954"/>
    </row>
    <row r="42354" spans="4:33" s="304" customFormat="1" ht="15.75" customHeight="1">
      <c r="D42354" s="305"/>
      <c r="AG42354" s="1954"/>
    </row>
    <row r="42356" spans="4:33" s="304" customFormat="1" ht="15.75" customHeight="1">
      <c r="D42356" s="305"/>
      <c r="AG42356" s="1954"/>
    </row>
    <row r="42358" spans="4:33" s="304" customFormat="1" ht="15.75" customHeight="1">
      <c r="D42358" s="305"/>
      <c r="AG42358" s="1954"/>
    </row>
    <row r="42360" spans="4:33" s="304" customFormat="1" ht="15.75" customHeight="1">
      <c r="D42360" s="305"/>
      <c r="AG42360" s="1954"/>
    </row>
    <row r="42362" spans="4:33" s="304" customFormat="1" ht="15.75" customHeight="1">
      <c r="D42362" s="305"/>
      <c r="AG42362" s="1954"/>
    </row>
    <row r="42364" spans="4:33" s="304" customFormat="1" ht="15.75" customHeight="1">
      <c r="D42364" s="305"/>
      <c r="AG42364" s="1954"/>
    </row>
    <row r="42366" spans="4:33" s="304" customFormat="1" ht="15.75" customHeight="1">
      <c r="D42366" s="305"/>
      <c r="AG42366" s="1954"/>
    </row>
    <row r="42368" spans="4:33" s="304" customFormat="1" ht="15.75" customHeight="1">
      <c r="D42368" s="305"/>
      <c r="AG42368" s="1954"/>
    </row>
    <row r="42370" spans="4:33" s="304" customFormat="1" ht="15.75" customHeight="1">
      <c r="D42370" s="305"/>
      <c r="AG42370" s="1954"/>
    </row>
    <row r="42372" spans="4:33" s="304" customFormat="1" ht="15.75" customHeight="1">
      <c r="D42372" s="305"/>
      <c r="AG42372" s="1954"/>
    </row>
    <row r="42374" spans="4:33" s="304" customFormat="1" ht="15.75" customHeight="1">
      <c r="D42374" s="305"/>
      <c r="AG42374" s="1954"/>
    </row>
    <row r="42376" spans="4:33" s="304" customFormat="1" ht="15.75" customHeight="1">
      <c r="D42376" s="305"/>
      <c r="AG42376" s="1954"/>
    </row>
    <row r="42378" spans="4:33" s="304" customFormat="1" ht="15.75" customHeight="1">
      <c r="D42378" s="305"/>
      <c r="AG42378" s="1954"/>
    </row>
    <row r="42380" spans="4:33" s="304" customFormat="1" ht="15.75" customHeight="1">
      <c r="D42380" s="305"/>
      <c r="AG42380" s="1954"/>
    </row>
    <row r="42382" spans="4:33" s="304" customFormat="1" ht="15.75" customHeight="1">
      <c r="D42382" s="305"/>
      <c r="AG42382" s="1954"/>
    </row>
    <row r="42384" spans="4:33" s="304" customFormat="1" ht="15.75" customHeight="1">
      <c r="D42384" s="305"/>
      <c r="AG42384" s="1954"/>
    </row>
    <row r="42386" spans="4:33" s="304" customFormat="1" ht="15.75" customHeight="1">
      <c r="D42386" s="305"/>
      <c r="AG42386" s="1954"/>
    </row>
    <row r="42388" spans="4:33" s="304" customFormat="1" ht="15.75" customHeight="1">
      <c r="D42388" s="305"/>
      <c r="AG42388" s="1954"/>
    </row>
    <row r="42390" spans="4:33" s="304" customFormat="1" ht="15.75" customHeight="1">
      <c r="D42390" s="305"/>
      <c r="AG42390" s="1954"/>
    </row>
    <row r="42392" spans="4:33" s="304" customFormat="1" ht="15.75" customHeight="1">
      <c r="D42392" s="305"/>
      <c r="AG42392" s="1954"/>
    </row>
    <row r="42394" spans="4:33" s="304" customFormat="1" ht="15.75" customHeight="1">
      <c r="D42394" s="305"/>
      <c r="AG42394" s="1954"/>
    </row>
    <row r="42396" spans="4:33" s="304" customFormat="1" ht="15.75" customHeight="1">
      <c r="D42396" s="305"/>
      <c r="AG42396" s="1954"/>
    </row>
    <row r="42398" spans="4:33" s="304" customFormat="1" ht="15.75" customHeight="1">
      <c r="D42398" s="305"/>
      <c r="AG42398" s="1954"/>
    </row>
    <row r="42400" spans="4:33" s="304" customFormat="1" ht="15.75" customHeight="1">
      <c r="D42400" s="305"/>
      <c r="AG42400" s="1954"/>
    </row>
    <row r="42402" spans="4:33" s="304" customFormat="1" ht="15.75" customHeight="1">
      <c r="D42402" s="305"/>
      <c r="AG42402" s="1954"/>
    </row>
    <row r="42404" spans="4:33" s="304" customFormat="1" ht="15.75" customHeight="1">
      <c r="D42404" s="305"/>
      <c r="AG42404" s="1954"/>
    </row>
    <row r="42406" spans="4:33" s="304" customFormat="1" ht="15.75" customHeight="1">
      <c r="D42406" s="305"/>
      <c r="AG42406" s="1954"/>
    </row>
    <row r="42408" spans="4:33" s="304" customFormat="1" ht="15.75" customHeight="1">
      <c r="D42408" s="305"/>
      <c r="AG42408" s="1954"/>
    </row>
    <row r="42410" spans="4:33" s="304" customFormat="1" ht="15.75" customHeight="1">
      <c r="D42410" s="305"/>
      <c r="AG42410" s="1954"/>
    </row>
    <row r="42412" spans="4:33" s="304" customFormat="1" ht="15.75" customHeight="1">
      <c r="D42412" s="305"/>
      <c r="AG42412" s="1954"/>
    </row>
    <row r="42414" spans="4:33" s="304" customFormat="1" ht="15.75" customHeight="1">
      <c r="D42414" s="305"/>
      <c r="AG42414" s="1954"/>
    </row>
    <row r="42416" spans="4:33" s="304" customFormat="1" ht="15.75" customHeight="1">
      <c r="D42416" s="305"/>
      <c r="AG42416" s="1954"/>
    </row>
    <row r="42418" spans="4:33" s="304" customFormat="1" ht="15.75" customHeight="1">
      <c r="D42418" s="305"/>
      <c r="AG42418" s="1954"/>
    </row>
    <row r="42420" spans="4:33" s="304" customFormat="1" ht="15.75" customHeight="1">
      <c r="D42420" s="305"/>
      <c r="AG42420" s="1954"/>
    </row>
    <row r="42422" spans="4:33" s="304" customFormat="1" ht="15.75" customHeight="1">
      <c r="D42422" s="305"/>
      <c r="AG42422" s="1954"/>
    </row>
    <row r="42424" spans="4:33" s="304" customFormat="1" ht="15.75" customHeight="1">
      <c r="D42424" s="305"/>
      <c r="AG42424" s="1954"/>
    </row>
    <row r="42426" spans="4:33" s="304" customFormat="1" ht="15.75" customHeight="1">
      <c r="D42426" s="305"/>
      <c r="AG42426" s="1954"/>
    </row>
    <row r="42428" spans="4:33" s="304" customFormat="1" ht="15.75" customHeight="1">
      <c r="D42428" s="305"/>
      <c r="AG42428" s="1954"/>
    </row>
    <row r="42430" spans="4:33" s="304" customFormat="1" ht="15.75" customHeight="1">
      <c r="D42430" s="305"/>
      <c r="AG42430" s="1954"/>
    </row>
    <row r="42432" spans="4:33" s="304" customFormat="1" ht="15.75" customHeight="1">
      <c r="D42432" s="305"/>
      <c r="AG42432" s="1954"/>
    </row>
    <row r="42434" spans="4:33" s="304" customFormat="1" ht="15.75" customHeight="1">
      <c r="D42434" s="305"/>
      <c r="AG42434" s="1954"/>
    </row>
    <row r="42436" spans="4:33" s="304" customFormat="1" ht="15.75" customHeight="1">
      <c r="D42436" s="305"/>
      <c r="AG42436" s="1954"/>
    </row>
    <row r="42438" spans="4:33" s="304" customFormat="1" ht="15.75" customHeight="1">
      <c r="D42438" s="305"/>
      <c r="AG42438" s="1954"/>
    </row>
    <row r="42440" spans="4:33" s="304" customFormat="1" ht="15.75" customHeight="1">
      <c r="D42440" s="305"/>
      <c r="AG42440" s="1954"/>
    </row>
    <row r="42442" spans="4:33" s="304" customFormat="1" ht="15.75" customHeight="1">
      <c r="D42442" s="305"/>
      <c r="AG42442" s="1954"/>
    </row>
    <row r="42444" spans="4:33" s="304" customFormat="1" ht="15.75" customHeight="1">
      <c r="D42444" s="305"/>
      <c r="AG42444" s="1954"/>
    </row>
    <row r="42446" spans="4:33" s="304" customFormat="1" ht="15.75" customHeight="1">
      <c r="D42446" s="305"/>
      <c r="AG42446" s="1954"/>
    </row>
    <row r="42448" spans="4:33" s="304" customFormat="1" ht="15.75" customHeight="1">
      <c r="D42448" s="305"/>
      <c r="AG42448" s="1954"/>
    </row>
    <row r="42450" spans="4:33" s="304" customFormat="1" ht="15.75" customHeight="1">
      <c r="D42450" s="305"/>
      <c r="AG42450" s="1954"/>
    </row>
    <row r="42452" spans="4:33" s="304" customFormat="1" ht="15.75" customHeight="1">
      <c r="D42452" s="305"/>
      <c r="AG42452" s="1954"/>
    </row>
    <row r="42454" spans="4:33" s="304" customFormat="1" ht="15.75" customHeight="1">
      <c r="D42454" s="305"/>
      <c r="AG42454" s="1954"/>
    </row>
    <row r="42456" spans="4:33" s="304" customFormat="1" ht="15.75" customHeight="1">
      <c r="D42456" s="305"/>
      <c r="AG42456" s="1954"/>
    </row>
    <row r="42458" spans="4:33" s="304" customFormat="1" ht="15.75" customHeight="1">
      <c r="D42458" s="305"/>
      <c r="AG42458" s="1954"/>
    </row>
    <row r="42460" spans="4:33" s="304" customFormat="1" ht="15.75" customHeight="1">
      <c r="D42460" s="305"/>
      <c r="AG42460" s="1954"/>
    </row>
    <row r="42462" spans="4:33" s="304" customFormat="1" ht="15.75" customHeight="1">
      <c r="D42462" s="305"/>
      <c r="AG42462" s="1954"/>
    </row>
    <row r="42464" spans="4:33" s="304" customFormat="1" ht="15.75" customHeight="1">
      <c r="D42464" s="305"/>
      <c r="AG42464" s="1954"/>
    </row>
    <row r="42466" spans="4:33" s="304" customFormat="1" ht="15.75" customHeight="1">
      <c r="D42466" s="305"/>
      <c r="AG42466" s="1954"/>
    </row>
    <row r="42468" spans="4:33" s="304" customFormat="1" ht="15.75" customHeight="1">
      <c r="D42468" s="305"/>
      <c r="AG42468" s="1954"/>
    </row>
    <row r="42470" spans="4:33" s="304" customFormat="1" ht="15.75" customHeight="1">
      <c r="D42470" s="305"/>
      <c r="AG42470" s="1954"/>
    </row>
    <row r="42472" spans="4:33" s="304" customFormat="1" ht="15.75" customHeight="1">
      <c r="D42472" s="305"/>
      <c r="AG42472" s="1954"/>
    </row>
    <row r="42474" spans="4:33" s="304" customFormat="1" ht="15.75" customHeight="1">
      <c r="D42474" s="305"/>
      <c r="AG42474" s="1954"/>
    </row>
    <row r="42476" spans="4:33" s="304" customFormat="1" ht="15.75" customHeight="1">
      <c r="D42476" s="305"/>
      <c r="AG42476" s="1954"/>
    </row>
    <row r="42478" spans="4:33" s="304" customFormat="1" ht="15.75" customHeight="1">
      <c r="D42478" s="305"/>
      <c r="AG42478" s="1954"/>
    </row>
    <row r="42480" spans="4:33" s="304" customFormat="1" ht="15.75" customHeight="1">
      <c r="D42480" s="305"/>
      <c r="AG42480" s="1954"/>
    </row>
    <row r="42482" spans="4:33" s="304" customFormat="1" ht="15.75" customHeight="1">
      <c r="D42482" s="305"/>
      <c r="AG42482" s="1954"/>
    </row>
    <row r="42484" spans="4:33" s="304" customFormat="1" ht="15.75" customHeight="1">
      <c r="D42484" s="305"/>
      <c r="AG42484" s="1954"/>
    </row>
    <row r="42486" spans="4:33" s="304" customFormat="1" ht="15.75" customHeight="1">
      <c r="D42486" s="305"/>
      <c r="AG42486" s="1954"/>
    </row>
    <row r="42488" spans="4:33" s="304" customFormat="1" ht="15.75" customHeight="1">
      <c r="D42488" s="305"/>
      <c r="AG42488" s="1954"/>
    </row>
    <row r="42490" spans="4:33" s="304" customFormat="1" ht="15.75" customHeight="1">
      <c r="D42490" s="305"/>
      <c r="AG42490" s="1954"/>
    </row>
    <row r="42492" spans="4:33" s="304" customFormat="1" ht="15.75" customHeight="1">
      <c r="D42492" s="305"/>
      <c r="AG42492" s="1954"/>
    </row>
    <row r="42494" spans="4:33" s="304" customFormat="1" ht="15.75" customHeight="1">
      <c r="D42494" s="305"/>
      <c r="AG42494" s="1954"/>
    </row>
    <row r="42496" spans="4:33" s="304" customFormat="1" ht="15.75" customHeight="1">
      <c r="D42496" s="305"/>
      <c r="AG42496" s="1954"/>
    </row>
    <row r="42498" spans="4:33" s="304" customFormat="1" ht="15.75" customHeight="1">
      <c r="D42498" s="305"/>
      <c r="AG42498" s="1954"/>
    </row>
    <row r="42500" spans="4:33" s="304" customFormat="1" ht="15.75" customHeight="1">
      <c r="D42500" s="305"/>
      <c r="AG42500" s="1954"/>
    </row>
    <row r="42502" spans="4:33" s="304" customFormat="1" ht="15.75" customHeight="1">
      <c r="D42502" s="305"/>
      <c r="AG42502" s="1954"/>
    </row>
    <row r="42504" spans="4:33" s="304" customFormat="1" ht="15.75" customHeight="1">
      <c r="D42504" s="305"/>
      <c r="AG42504" s="1954"/>
    </row>
    <row r="42506" spans="4:33" s="304" customFormat="1" ht="15.75" customHeight="1">
      <c r="D42506" s="305"/>
      <c r="AG42506" s="1954"/>
    </row>
    <row r="42508" spans="4:33" s="304" customFormat="1" ht="15.75" customHeight="1">
      <c r="D42508" s="305"/>
      <c r="AG42508" s="1954"/>
    </row>
    <row r="42510" spans="4:33" s="304" customFormat="1" ht="15.75" customHeight="1">
      <c r="D42510" s="305"/>
      <c r="AG42510" s="1954"/>
    </row>
    <row r="42512" spans="4:33" s="304" customFormat="1" ht="15.75" customHeight="1">
      <c r="D42512" s="305"/>
      <c r="AG42512" s="1954"/>
    </row>
    <row r="42514" spans="4:33" s="304" customFormat="1" ht="15.75" customHeight="1">
      <c r="D42514" s="305"/>
      <c r="AG42514" s="1954"/>
    </row>
    <row r="42516" spans="4:33" s="304" customFormat="1" ht="15.75" customHeight="1">
      <c r="D42516" s="305"/>
      <c r="AG42516" s="1954"/>
    </row>
    <row r="42518" spans="4:33" s="304" customFormat="1" ht="15.75" customHeight="1">
      <c r="D42518" s="305"/>
      <c r="AG42518" s="1954"/>
    </row>
    <row r="42520" spans="4:33" s="304" customFormat="1" ht="15.75" customHeight="1">
      <c r="D42520" s="305"/>
      <c r="AG42520" s="1954"/>
    </row>
    <row r="42522" spans="4:33" s="304" customFormat="1" ht="15.75" customHeight="1">
      <c r="D42522" s="305"/>
      <c r="AG42522" s="1954"/>
    </row>
    <row r="42524" spans="4:33" s="304" customFormat="1" ht="15.75" customHeight="1">
      <c r="D42524" s="305"/>
      <c r="AG42524" s="1954"/>
    </row>
    <row r="42526" spans="4:33" s="304" customFormat="1" ht="15.75" customHeight="1">
      <c r="D42526" s="305"/>
      <c r="AG42526" s="1954"/>
    </row>
    <row r="42528" spans="4:33" s="304" customFormat="1" ht="15.75" customHeight="1">
      <c r="D42528" s="305"/>
      <c r="AG42528" s="1954"/>
    </row>
    <row r="42530" spans="4:33" s="304" customFormat="1" ht="15.75" customHeight="1">
      <c r="D42530" s="305"/>
      <c r="AG42530" s="1954"/>
    </row>
    <row r="42532" spans="4:33" s="304" customFormat="1" ht="15.75" customHeight="1">
      <c r="D42532" s="305"/>
      <c r="AG42532" s="1954"/>
    </row>
    <row r="42534" spans="4:33" s="304" customFormat="1" ht="15.75" customHeight="1">
      <c r="D42534" s="305"/>
      <c r="AG42534" s="1954"/>
    </row>
    <row r="42536" spans="4:33" s="304" customFormat="1" ht="15.75" customHeight="1">
      <c r="D42536" s="305"/>
      <c r="AG42536" s="1954"/>
    </row>
    <row r="42538" spans="4:33" s="304" customFormat="1" ht="15.75" customHeight="1">
      <c r="D42538" s="305"/>
      <c r="AG42538" s="1954"/>
    </row>
    <row r="42540" spans="4:33" s="304" customFormat="1" ht="15.75" customHeight="1">
      <c r="D42540" s="305"/>
      <c r="AG42540" s="1954"/>
    </row>
    <row r="42542" spans="4:33" s="304" customFormat="1" ht="15.75" customHeight="1">
      <c r="D42542" s="305"/>
      <c r="AG42542" s="1954"/>
    </row>
    <row r="42544" spans="4:33" s="304" customFormat="1" ht="15.75" customHeight="1">
      <c r="D42544" s="305"/>
      <c r="AG42544" s="1954"/>
    </row>
    <row r="42546" spans="4:33" s="304" customFormat="1" ht="15.75" customHeight="1">
      <c r="D42546" s="305"/>
      <c r="AG42546" s="1954"/>
    </row>
    <row r="42548" spans="4:33" s="304" customFormat="1" ht="15.75" customHeight="1">
      <c r="D42548" s="305"/>
      <c r="AG42548" s="1954"/>
    </row>
    <row r="42550" spans="4:33" s="304" customFormat="1" ht="15.75" customHeight="1">
      <c r="D42550" s="305"/>
      <c r="AG42550" s="1954"/>
    </row>
    <row r="42552" spans="4:33" s="304" customFormat="1" ht="15.75" customHeight="1">
      <c r="D42552" s="305"/>
      <c r="AG42552" s="1954"/>
    </row>
    <row r="42554" spans="4:33" s="304" customFormat="1" ht="15.75" customHeight="1">
      <c r="D42554" s="305"/>
      <c r="AG42554" s="1954"/>
    </row>
    <row r="42556" spans="4:33" s="304" customFormat="1" ht="15.75" customHeight="1">
      <c r="D42556" s="305"/>
      <c r="AG42556" s="1954"/>
    </row>
    <row r="42558" spans="4:33" s="304" customFormat="1" ht="15.75" customHeight="1">
      <c r="D42558" s="305"/>
      <c r="AG42558" s="1954"/>
    </row>
    <row r="42560" spans="4:33" s="304" customFormat="1" ht="15.75" customHeight="1">
      <c r="D42560" s="305"/>
      <c r="AG42560" s="1954"/>
    </row>
    <row r="42562" spans="4:33" s="304" customFormat="1" ht="15.75" customHeight="1">
      <c r="D42562" s="305"/>
      <c r="AG42562" s="1954"/>
    </row>
    <row r="42564" spans="4:33" s="304" customFormat="1" ht="15.75" customHeight="1">
      <c r="D42564" s="305"/>
      <c r="AG42564" s="1954"/>
    </row>
    <row r="42566" spans="4:33" s="304" customFormat="1" ht="15.75" customHeight="1">
      <c r="D42566" s="305"/>
      <c r="AG42566" s="1954"/>
    </row>
    <row r="42568" spans="4:33" s="304" customFormat="1" ht="15.75" customHeight="1">
      <c r="D42568" s="305"/>
      <c r="AG42568" s="1954"/>
    </row>
    <row r="42570" spans="4:33" s="304" customFormat="1" ht="15.75" customHeight="1">
      <c r="D42570" s="305"/>
      <c r="AG42570" s="1954"/>
    </row>
    <row r="42572" spans="4:33" s="304" customFormat="1" ht="15.75" customHeight="1">
      <c r="D42572" s="305"/>
      <c r="AG42572" s="1954"/>
    </row>
    <row r="42574" spans="4:33" s="304" customFormat="1" ht="15.75" customHeight="1">
      <c r="D42574" s="305"/>
      <c r="AG42574" s="1954"/>
    </row>
    <row r="42576" spans="4:33" s="304" customFormat="1" ht="15.75" customHeight="1">
      <c r="D42576" s="305"/>
      <c r="AG42576" s="1954"/>
    </row>
    <row r="42578" spans="4:33" s="304" customFormat="1" ht="15.75" customHeight="1">
      <c r="D42578" s="305"/>
      <c r="AG42578" s="1954"/>
    </row>
    <row r="42580" spans="4:33" s="304" customFormat="1" ht="15.75" customHeight="1">
      <c r="D42580" s="305"/>
      <c r="AG42580" s="1954"/>
    </row>
    <row r="42582" spans="4:33" s="304" customFormat="1" ht="15.75" customHeight="1">
      <c r="D42582" s="305"/>
      <c r="AG42582" s="1954"/>
    </row>
    <row r="42584" spans="4:33" s="304" customFormat="1" ht="15.75" customHeight="1">
      <c r="D42584" s="305"/>
      <c r="AG42584" s="1954"/>
    </row>
    <row r="42586" spans="4:33" s="304" customFormat="1" ht="15.75" customHeight="1">
      <c r="D42586" s="305"/>
      <c r="AG42586" s="1954"/>
    </row>
    <row r="42588" spans="4:33" s="304" customFormat="1" ht="15.75" customHeight="1">
      <c r="D42588" s="305"/>
      <c r="AG42588" s="1954"/>
    </row>
    <row r="42590" spans="4:33" s="304" customFormat="1" ht="15.75" customHeight="1">
      <c r="D42590" s="305"/>
      <c r="AG42590" s="1954"/>
    </row>
    <row r="42592" spans="4:33" s="304" customFormat="1" ht="15.75" customHeight="1">
      <c r="D42592" s="305"/>
      <c r="AG42592" s="1954"/>
    </row>
    <row r="42594" spans="4:33" s="304" customFormat="1" ht="15.75" customHeight="1">
      <c r="D42594" s="305"/>
      <c r="AG42594" s="1954"/>
    </row>
    <row r="42596" spans="4:33" s="304" customFormat="1" ht="15.75" customHeight="1">
      <c r="D42596" s="305"/>
      <c r="AG42596" s="1954"/>
    </row>
    <row r="42598" spans="4:33" s="304" customFormat="1" ht="15.75" customHeight="1">
      <c r="D42598" s="305"/>
      <c r="AG42598" s="1954"/>
    </row>
    <row r="42600" spans="4:33" s="304" customFormat="1" ht="15.75" customHeight="1">
      <c r="D42600" s="305"/>
      <c r="AG42600" s="1954"/>
    </row>
    <row r="42602" spans="4:33" s="304" customFormat="1" ht="15.75" customHeight="1">
      <c r="D42602" s="305"/>
      <c r="AG42602" s="1954"/>
    </row>
    <row r="42604" spans="4:33" s="304" customFormat="1" ht="15.75" customHeight="1">
      <c r="D42604" s="305"/>
      <c r="AG42604" s="1954"/>
    </row>
    <row r="42606" spans="4:33" s="304" customFormat="1" ht="15.75" customHeight="1">
      <c r="D42606" s="305"/>
      <c r="AG42606" s="1954"/>
    </row>
    <row r="42608" spans="4:33" s="304" customFormat="1" ht="15.75" customHeight="1">
      <c r="D42608" s="305"/>
      <c r="AG42608" s="1954"/>
    </row>
    <row r="42610" spans="4:33" s="304" customFormat="1" ht="15.75" customHeight="1">
      <c r="D42610" s="305"/>
      <c r="AG42610" s="1954"/>
    </row>
    <row r="42612" spans="4:33" s="304" customFormat="1" ht="15.75" customHeight="1">
      <c r="D42612" s="305"/>
      <c r="AG42612" s="1954"/>
    </row>
    <row r="42614" spans="4:33" s="304" customFormat="1" ht="15.75" customHeight="1">
      <c r="D42614" s="305"/>
      <c r="AG42614" s="1954"/>
    </row>
    <row r="42616" spans="4:33" s="304" customFormat="1" ht="15.75" customHeight="1">
      <c r="D42616" s="305"/>
      <c r="AG42616" s="1954"/>
    </row>
    <row r="42618" spans="4:33" s="304" customFormat="1" ht="15.75" customHeight="1">
      <c r="D42618" s="305"/>
      <c r="AG42618" s="1954"/>
    </row>
    <row r="42620" spans="4:33" s="304" customFormat="1" ht="15.75" customHeight="1">
      <c r="D42620" s="305"/>
      <c r="AG42620" s="1954"/>
    </row>
    <row r="42622" spans="4:33" s="304" customFormat="1" ht="15.75" customHeight="1">
      <c r="D42622" s="305"/>
      <c r="AG42622" s="1954"/>
    </row>
    <row r="42624" spans="4:33" s="304" customFormat="1" ht="15.75" customHeight="1">
      <c r="D42624" s="305"/>
      <c r="AG42624" s="1954"/>
    </row>
    <row r="42626" spans="4:33" s="304" customFormat="1" ht="15.75" customHeight="1">
      <c r="D42626" s="305"/>
      <c r="AG42626" s="1954"/>
    </row>
    <row r="42628" spans="4:33" s="304" customFormat="1" ht="15.75" customHeight="1">
      <c r="D42628" s="305"/>
      <c r="AG42628" s="1954"/>
    </row>
    <row r="42630" spans="4:33" s="304" customFormat="1" ht="15.75" customHeight="1">
      <c r="D42630" s="305"/>
      <c r="AG42630" s="1954"/>
    </row>
    <row r="42632" spans="4:33" s="304" customFormat="1" ht="15.75" customHeight="1">
      <c r="D42632" s="305"/>
      <c r="AG42632" s="1954"/>
    </row>
    <row r="42634" spans="4:33" s="304" customFormat="1" ht="15.75" customHeight="1">
      <c r="D42634" s="305"/>
      <c r="AG42634" s="1954"/>
    </row>
    <row r="42636" spans="4:33" s="304" customFormat="1" ht="15.75" customHeight="1">
      <c r="D42636" s="305"/>
      <c r="AG42636" s="1954"/>
    </row>
    <row r="42638" spans="4:33" s="304" customFormat="1" ht="15.75" customHeight="1">
      <c r="D42638" s="305"/>
      <c r="AG42638" s="1954"/>
    </row>
    <row r="42640" spans="4:33" s="304" customFormat="1" ht="15.75" customHeight="1">
      <c r="D42640" s="305"/>
      <c r="AG42640" s="1954"/>
    </row>
    <row r="42642" spans="4:33" s="304" customFormat="1" ht="15.75" customHeight="1">
      <c r="D42642" s="305"/>
      <c r="AG42642" s="1954"/>
    </row>
    <row r="42644" spans="4:33" s="304" customFormat="1" ht="15.75" customHeight="1">
      <c r="D42644" s="305"/>
      <c r="AG42644" s="1954"/>
    </row>
    <row r="42646" spans="4:33" s="304" customFormat="1" ht="15.75" customHeight="1">
      <c r="D42646" s="305"/>
      <c r="AG42646" s="1954"/>
    </row>
    <row r="42648" spans="4:33" s="304" customFormat="1" ht="15.75" customHeight="1">
      <c r="D42648" s="305"/>
      <c r="AG42648" s="1954"/>
    </row>
    <row r="42650" spans="4:33" s="304" customFormat="1" ht="15.75" customHeight="1">
      <c r="D42650" s="305"/>
      <c r="AG42650" s="1954"/>
    </row>
    <row r="42652" spans="4:33" s="304" customFormat="1" ht="15.75" customHeight="1">
      <c r="D42652" s="305"/>
      <c r="AG42652" s="1954"/>
    </row>
    <row r="42654" spans="4:33" s="304" customFormat="1" ht="15.75" customHeight="1">
      <c r="D42654" s="305"/>
      <c r="AG42654" s="1954"/>
    </row>
    <row r="42656" spans="4:33" s="304" customFormat="1" ht="15.75" customHeight="1">
      <c r="D42656" s="305"/>
      <c r="AG42656" s="1954"/>
    </row>
    <row r="42658" spans="4:33" s="304" customFormat="1" ht="15.75" customHeight="1">
      <c r="D42658" s="305"/>
      <c r="AG42658" s="1954"/>
    </row>
    <row r="42660" spans="4:33" s="304" customFormat="1" ht="15.75" customHeight="1">
      <c r="D42660" s="305"/>
      <c r="AG42660" s="1954"/>
    </row>
    <row r="42662" spans="4:33" s="304" customFormat="1" ht="15.75" customHeight="1">
      <c r="D42662" s="305"/>
      <c r="AG42662" s="1954"/>
    </row>
    <row r="42664" spans="4:33" s="304" customFormat="1" ht="15.75" customHeight="1">
      <c r="D42664" s="305"/>
      <c r="AG42664" s="1954"/>
    </row>
    <row r="42666" spans="4:33" s="304" customFormat="1" ht="15.75" customHeight="1">
      <c r="D42666" s="305"/>
      <c r="AG42666" s="1954"/>
    </row>
    <row r="42668" spans="4:33" s="304" customFormat="1" ht="15.75" customHeight="1">
      <c r="D42668" s="305"/>
      <c r="AG42668" s="1954"/>
    </row>
    <row r="42670" spans="4:33" s="304" customFormat="1" ht="15.75" customHeight="1">
      <c r="D42670" s="305"/>
      <c r="AG42670" s="1954"/>
    </row>
    <row r="42672" spans="4:33" s="304" customFormat="1" ht="15.75" customHeight="1">
      <c r="D42672" s="305"/>
      <c r="AG42672" s="1954"/>
    </row>
    <row r="42674" spans="4:33" s="304" customFormat="1" ht="15.75" customHeight="1">
      <c r="D42674" s="305"/>
      <c r="AG42674" s="1954"/>
    </row>
    <row r="42676" spans="4:33" s="304" customFormat="1" ht="15.75" customHeight="1">
      <c r="D42676" s="305"/>
      <c r="AG42676" s="1954"/>
    </row>
    <row r="42678" spans="4:33" s="304" customFormat="1" ht="15.75" customHeight="1">
      <c r="D42678" s="305"/>
      <c r="AG42678" s="1954"/>
    </row>
    <row r="42680" spans="4:33" s="304" customFormat="1" ht="15.75" customHeight="1">
      <c r="D42680" s="305"/>
      <c r="AG42680" s="1954"/>
    </row>
    <row r="42682" spans="4:33" s="304" customFormat="1" ht="15.75" customHeight="1">
      <c r="D42682" s="305"/>
      <c r="AG42682" s="1954"/>
    </row>
    <row r="42684" spans="4:33" s="304" customFormat="1" ht="15.75" customHeight="1">
      <c r="D42684" s="305"/>
      <c r="AG42684" s="1954"/>
    </row>
    <row r="42686" spans="4:33" s="304" customFormat="1" ht="15.75" customHeight="1">
      <c r="D42686" s="305"/>
      <c r="AG42686" s="1954"/>
    </row>
    <row r="42688" spans="4:33" s="304" customFormat="1" ht="15.75" customHeight="1">
      <c r="D42688" s="305"/>
      <c r="AG42688" s="1954"/>
    </row>
    <row r="42690" spans="4:33" s="304" customFormat="1" ht="15.75" customHeight="1">
      <c r="D42690" s="305"/>
      <c r="AG42690" s="1954"/>
    </row>
    <row r="42692" spans="4:33" s="304" customFormat="1" ht="15.75" customHeight="1">
      <c r="D42692" s="305"/>
      <c r="AG42692" s="1954"/>
    </row>
    <row r="42694" spans="4:33" s="304" customFormat="1" ht="15.75" customHeight="1">
      <c r="D42694" s="305"/>
      <c r="AG42694" s="1954"/>
    </row>
    <row r="42696" spans="4:33" s="304" customFormat="1" ht="15.75" customHeight="1">
      <c r="D42696" s="305"/>
      <c r="AG42696" s="1954"/>
    </row>
    <row r="42698" spans="4:33" s="304" customFormat="1" ht="15.75" customHeight="1">
      <c r="D42698" s="305"/>
      <c r="AG42698" s="1954"/>
    </row>
    <row r="42700" spans="4:33" s="304" customFormat="1" ht="15.75" customHeight="1">
      <c r="D42700" s="305"/>
      <c r="AG42700" s="1954"/>
    </row>
    <row r="42702" spans="4:33" s="304" customFormat="1" ht="15.75" customHeight="1">
      <c r="D42702" s="305"/>
      <c r="AG42702" s="1954"/>
    </row>
    <row r="42704" spans="4:33" s="304" customFormat="1" ht="15.75" customHeight="1">
      <c r="D42704" s="305"/>
      <c r="AG42704" s="1954"/>
    </row>
    <row r="42706" spans="4:33" s="304" customFormat="1" ht="15.75" customHeight="1">
      <c r="D42706" s="305"/>
      <c r="AG42706" s="1954"/>
    </row>
    <row r="42708" spans="4:33" s="304" customFormat="1" ht="15.75" customHeight="1">
      <c r="D42708" s="305"/>
      <c r="AG42708" s="1954"/>
    </row>
    <row r="42710" spans="4:33" s="304" customFormat="1" ht="15.75" customHeight="1">
      <c r="D42710" s="305"/>
      <c r="AG42710" s="1954"/>
    </row>
    <row r="42712" spans="4:33" s="304" customFormat="1" ht="15.75" customHeight="1">
      <c r="D42712" s="305"/>
      <c r="AG42712" s="1954"/>
    </row>
    <row r="42714" spans="4:33" s="304" customFormat="1" ht="15.75" customHeight="1">
      <c r="D42714" s="305"/>
      <c r="AG42714" s="1954"/>
    </row>
    <row r="42716" spans="4:33" s="304" customFormat="1" ht="15.75" customHeight="1">
      <c r="D42716" s="305"/>
      <c r="AG42716" s="1954"/>
    </row>
    <row r="42718" spans="4:33" s="304" customFormat="1" ht="15.75" customHeight="1">
      <c r="D42718" s="305"/>
      <c r="AG42718" s="1954"/>
    </row>
    <row r="42720" spans="4:33" s="304" customFormat="1" ht="15.75" customHeight="1">
      <c r="D42720" s="305"/>
      <c r="AG42720" s="1954"/>
    </row>
    <row r="42722" spans="4:33" s="304" customFormat="1" ht="15.75" customHeight="1">
      <c r="D42722" s="305"/>
      <c r="AG42722" s="1954"/>
    </row>
    <row r="42724" spans="4:33" s="304" customFormat="1" ht="15.75" customHeight="1">
      <c r="D42724" s="305"/>
      <c r="AG42724" s="1954"/>
    </row>
    <row r="42726" spans="4:33" s="304" customFormat="1" ht="15.75" customHeight="1">
      <c r="D42726" s="305"/>
      <c r="AG42726" s="1954"/>
    </row>
    <row r="42728" spans="4:33" s="304" customFormat="1" ht="15.75" customHeight="1">
      <c r="D42728" s="305"/>
      <c r="AG42728" s="1954"/>
    </row>
    <row r="42730" spans="4:33" s="304" customFormat="1" ht="15.75" customHeight="1">
      <c r="D42730" s="305"/>
      <c r="AG42730" s="1954"/>
    </row>
    <row r="42732" spans="4:33" s="304" customFormat="1" ht="15.75" customHeight="1">
      <c r="D42732" s="305"/>
      <c r="AG42732" s="1954"/>
    </row>
    <row r="42734" spans="4:33" s="304" customFormat="1" ht="15.75" customHeight="1">
      <c r="D42734" s="305"/>
      <c r="AG42734" s="1954"/>
    </row>
    <row r="42736" spans="4:33" s="304" customFormat="1" ht="15.75" customHeight="1">
      <c r="D42736" s="305"/>
      <c r="AG42736" s="1954"/>
    </row>
    <row r="42738" spans="4:33" s="304" customFormat="1" ht="15.75" customHeight="1">
      <c r="D42738" s="305"/>
      <c r="AG42738" s="1954"/>
    </row>
    <row r="42740" spans="4:33" s="304" customFormat="1" ht="15.75" customHeight="1">
      <c r="D42740" s="305"/>
      <c r="AG42740" s="1954"/>
    </row>
    <row r="42742" spans="4:33" s="304" customFormat="1" ht="15.75" customHeight="1">
      <c r="D42742" s="305"/>
      <c r="AG42742" s="1954"/>
    </row>
    <row r="42744" spans="4:33" s="304" customFormat="1" ht="15.75" customHeight="1">
      <c r="D42744" s="305"/>
      <c r="AG42744" s="1954"/>
    </row>
    <row r="42746" spans="4:33" s="304" customFormat="1" ht="15.75" customHeight="1">
      <c r="D42746" s="305"/>
      <c r="AG42746" s="1954"/>
    </row>
    <row r="42748" spans="4:33" s="304" customFormat="1" ht="15.75" customHeight="1">
      <c r="D42748" s="305"/>
      <c r="AG42748" s="1954"/>
    </row>
    <row r="42750" spans="4:33" s="304" customFormat="1" ht="15.75" customHeight="1">
      <c r="D42750" s="305"/>
      <c r="AG42750" s="1954"/>
    </row>
    <row r="42752" spans="4:33" s="304" customFormat="1" ht="15.75" customHeight="1">
      <c r="D42752" s="305"/>
      <c r="AG42752" s="1954"/>
    </row>
    <row r="42754" spans="4:33" s="304" customFormat="1" ht="15.75" customHeight="1">
      <c r="D42754" s="305"/>
      <c r="AG42754" s="1954"/>
    </row>
    <row r="42756" spans="4:33" s="304" customFormat="1" ht="15.75" customHeight="1">
      <c r="D42756" s="305"/>
      <c r="AG42756" s="1954"/>
    </row>
    <row r="42758" spans="4:33" s="304" customFormat="1" ht="15.75" customHeight="1">
      <c r="D42758" s="305"/>
      <c r="AG42758" s="1954"/>
    </row>
    <row r="42760" spans="4:33" s="304" customFormat="1" ht="15.75" customHeight="1">
      <c r="D42760" s="305"/>
      <c r="AG42760" s="1954"/>
    </row>
    <row r="42762" spans="4:33" s="304" customFormat="1" ht="15.75" customHeight="1">
      <c r="D42762" s="305"/>
      <c r="AG42762" s="1954"/>
    </row>
    <row r="42764" spans="4:33" s="304" customFormat="1" ht="15.75" customHeight="1">
      <c r="D42764" s="305"/>
      <c r="AG42764" s="1954"/>
    </row>
    <row r="42766" spans="4:33" s="304" customFormat="1" ht="15.75" customHeight="1">
      <c r="D42766" s="305"/>
      <c r="AG42766" s="1954"/>
    </row>
    <row r="42768" spans="4:33" s="304" customFormat="1" ht="15.75" customHeight="1">
      <c r="D42768" s="305"/>
      <c r="AG42768" s="1954"/>
    </row>
    <row r="42770" spans="4:33" s="304" customFormat="1" ht="15.75" customHeight="1">
      <c r="D42770" s="305"/>
      <c r="AG42770" s="1954"/>
    </row>
    <row r="42772" spans="4:33" s="304" customFormat="1" ht="15.75" customHeight="1">
      <c r="D42772" s="305"/>
      <c r="AG42772" s="1954"/>
    </row>
    <row r="42774" spans="4:33" s="304" customFormat="1" ht="15.75" customHeight="1">
      <c r="D42774" s="305"/>
      <c r="AG42774" s="1954"/>
    </row>
    <row r="42776" spans="4:33" s="304" customFormat="1" ht="15.75" customHeight="1">
      <c r="D42776" s="305"/>
      <c r="AG42776" s="1954"/>
    </row>
    <row r="42778" spans="4:33" s="304" customFormat="1" ht="15.75" customHeight="1">
      <c r="D42778" s="305"/>
      <c r="AG42778" s="1954"/>
    </row>
    <row r="42780" spans="4:33" s="304" customFormat="1" ht="15.75" customHeight="1">
      <c r="D42780" s="305"/>
      <c r="AG42780" s="1954"/>
    </row>
    <row r="42782" spans="4:33" s="304" customFormat="1" ht="15.75" customHeight="1">
      <c r="D42782" s="305"/>
      <c r="AG42782" s="1954"/>
    </row>
    <row r="42784" spans="4:33" s="304" customFormat="1" ht="15.75" customHeight="1">
      <c r="D42784" s="305"/>
      <c r="AG42784" s="1954"/>
    </row>
    <row r="42786" spans="4:33" s="304" customFormat="1" ht="15.75" customHeight="1">
      <c r="D42786" s="305"/>
      <c r="AG42786" s="1954"/>
    </row>
    <row r="42788" spans="4:33" s="304" customFormat="1" ht="15.75" customHeight="1">
      <c r="D42788" s="305"/>
      <c r="AG42788" s="1954"/>
    </row>
    <row r="42790" spans="4:33" s="304" customFormat="1" ht="15.75" customHeight="1">
      <c r="D42790" s="305"/>
      <c r="AG42790" s="1954"/>
    </row>
    <row r="42792" spans="4:33" s="304" customFormat="1" ht="15.75" customHeight="1">
      <c r="D42792" s="305"/>
      <c r="AG42792" s="1954"/>
    </row>
    <row r="42794" spans="4:33" s="304" customFormat="1" ht="15.75" customHeight="1">
      <c r="D42794" s="305"/>
      <c r="AG42794" s="1954"/>
    </row>
    <row r="42796" spans="4:33" s="304" customFormat="1" ht="15.75" customHeight="1">
      <c r="D42796" s="305"/>
      <c r="AG42796" s="1954"/>
    </row>
    <row r="42798" spans="4:33" s="304" customFormat="1" ht="15.75" customHeight="1">
      <c r="D42798" s="305"/>
      <c r="AG42798" s="1954"/>
    </row>
    <row r="42800" spans="4:33" s="304" customFormat="1" ht="15.75" customHeight="1">
      <c r="D42800" s="305"/>
      <c r="AG42800" s="1954"/>
    </row>
    <row r="42802" spans="4:33" s="304" customFormat="1" ht="15.75" customHeight="1">
      <c r="D42802" s="305"/>
      <c r="AG42802" s="1954"/>
    </row>
    <row r="42804" spans="4:33" s="304" customFormat="1" ht="15.75" customHeight="1">
      <c r="D42804" s="305"/>
      <c r="AG42804" s="1954"/>
    </row>
    <row r="42806" spans="4:33" s="304" customFormat="1" ht="15.75" customHeight="1">
      <c r="D42806" s="305"/>
      <c r="AG42806" s="1954"/>
    </row>
    <row r="42808" spans="4:33" s="304" customFormat="1" ht="15.75" customHeight="1">
      <c r="D42808" s="305"/>
      <c r="AG42808" s="1954"/>
    </row>
    <row r="42810" spans="4:33" s="304" customFormat="1" ht="15.75" customHeight="1">
      <c r="D42810" s="305"/>
      <c r="AG42810" s="1954"/>
    </row>
    <row r="42812" spans="4:33" s="304" customFormat="1" ht="15.75" customHeight="1">
      <c r="D42812" s="305"/>
      <c r="AG42812" s="1954"/>
    </row>
    <row r="42814" spans="4:33" s="304" customFormat="1" ht="15.75" customHeight="1">
      <c r="D42814" s="305"/>
      <c r="AG42814" s="1954"/>
    </row>
    <row r="42816" spans="4:33" s="304" customFormat="1" ht="15.75" customHeight="1">
      <c r="D42816" s="305"/>
      <c r="AG42816" s="1954"/>
    </row>
    <row r="42818" spans="4:33" s="304" customFormat="1" ht="15.75" customHeight="1">
      <c r="D42818" s="305"/>
      <c r="AG42818" s="1954"/>
    </row>
    <row r="42820" spans="4:33" s="304" customFormat="1" ht="15.75" customHeight="1">
      <c r="D42820" s="305"/>
      <c r="AG42820" s="1954"/>
    </row>
    <row r="42822" spans="4:33" s="304" customFormat="1" ht="15.75" customHeight="1">
      <c r="D42822" s="305"/>
      <c r="AG42822" s="1954"/>
    </row>
    <row r="42824" spans="4:33" s="304" customFormat="1" ht="15.75" customHeight="1">
      <c r="D42824" s="305"/>
      <c r="AG42824" s="1954"/>
    </row>
    <row r="42826" spans="4:33" s="304" customFormat="1" ht="15.75" customHeight="1">
      <c r="D42826" s="305"/>
      <c r="AG42826" s="1954"/>
    </row>
    <row r="42828" spans="4:33" s="304" customFormat="1" ht="15.75" customHeight="1">
      <c r="D42828" s="305"/>
      <c r="AG42828" s="1954"/>
    </row>
    <row r="42830" spans="4:33" s="304" customFormat="1" ht="15.75" customHeight="1">
      <c r="D42830" s="305"/>
      <c r="AG42830" s="1954"/>
    </row>
    <row r="42832" spans="4:33" s="304" customFormat="1" ht="15.75" customHeight="1">
      <c r="D42832" s="305"/>
      <c r="AG42832" s="1954"/>
    </row>
    <row r="42834" spans="4:33" s="304" customFormat="1" ht="15.75" customHeight="1">
      <c r="D42834" s="305"/>
      <c r="AG42834" s="1954"/>
    </row>
    <row r="42836" spans="4:33" s="304" customFormat="1" ht="15.75" customHeight="1">
      <c r="D42836" s="305"/>
      <c r="AG42836" s="1954"/>
    </row>
    <row r="42838" spans="4:33" s="304" customFormat="1" ht="15.75" customHeight="1">
      <c r="D42838" s="305"/>
      <c r="AG42838" s="1954"/>
    </row>
    <row r="42840" spans="4:33" s="304" customFormat="1" ht="15.75" customHeight="1">
      <c r="D42840" s="305"/>
      <c r="AG42840" s="1954"/>
    </row>
    <row r="42842" spans="4:33" s="304" customFormat="1" ht="15.75" customHeight="1">
      <c r="D42842" s="305"/>
      <c r="AG42842" s="1954"/>
    </row>
    <row r="42844" spans="4:33" s="304" customFormat="1" ht="15.75" customHeight="1">
      <c r="D42844" s="305"/>
      <c r="AG42844" s="1954"/>
    </row>
    <row r="42846" spans="4:33" s="304" customFormat="1" ht="15.75" customHeight="1">
      <c r="D42846" s="305"/>
      <c r="AG42846" s="1954"/>
    </row>
    <row r="42848" spans="4:33" s="304" customFormat="1" ht="15.75" customHeight="1">
      <c r="D42848" s="305"/>
      <c r="AG42848" s="1954"/>
    </row>
    <row r="42850" spans="4:33" s="304" customFormat="1" ht="15.75" customHeight="1">
      <c r="D42850" s="305"/>
      <c r="AG42850" s="1954"/>
    </row>
    <row r="42852" spans="4:33" s="304" customFormat="1" ht="15.75" customHeight="1">
      <c r="D42852" s="305"/>
      <c r="AG42852" s="1954"/>
    </row>
    <row r="42854" spans="4:33" s="304" customFormat="1" ht="15.75" customHeight="1">
      <c r="D42854" s="305"/>
      <c r="AG42854" s="1954"/>
    </row>
    <row r="42856" spans="4:33" s="304" customFormat="1" ht="15.75" customHeight="1">
      <c r="D42856" s="305"/>
      <c r="AG42856" s="1954"/>
    </row>
    <row r="42858" spans="4:33" s="304" customFormat="1" ht="15.75" customHeight="1">
      <c r="D42858" s="305"/>
      <c r="AG42858" s="1954"/>
    </row>
    <row r="42860" spans="4:33" s="304" customFormat="1" ht="15.75" customHeight="1">
      <c r="D42860" s="305"/>
      <c r="AG42860" s="1954"/>
    </row>
    <row r="42862" spans="4:33" s="304" customFormat="1" ht="15.75" customHeight="1">
      <c r="D42862" s="305"/>
      <c r="AG42862" s="1954"/>
    </row>
    <row r="42864" spans="4:33" s="304" customFormat="1" ht="15.75" customHeight="1">
      <c r="D42864" s="305"/>
      <c r="AG42864" s="1954"/>
    </row>
    <row r="42866" spans="4:33" s="304" customFormat="1" ht="15.75" customHeight="1">
      <c r="D42866" s="305"/>
      <c r="AG42866" s="1954"/>
    </row>
    <row r="42868" spans="4:33" s="304" customFormat="1" ht="15.75" customHeight="1">
      <c r="D42868" s="305"/>
      <c r="AG42868" s="1954"/>
    </row>
    <row r="42870" spans="4:33" s="304" customFormat="1" ht="15.75" customHeight="1">
      <c r="D42870" s="305"/>
      <c r="AG42870" s="1954"/>
    </row>
    <row r="42872" spans="4:33" s="304" customFormat="1" ht="15.75" customHeight="1">
      <c r="D42872" s="305"/>
      <c r="AG42872" s="1954"/>
    </row>
    <row r="42874" spans="4:33" s="304" customFormat="1" ht="15.75" customHeight="1">
      <c r="D42874" s="305"/>
      <c r="AG42874" s="1954"/>
    </row>
    <row r="42876" spans="4:33" s="304" customFormat="1" ht="15.75" customHeight="1">
      <c r="D42876" s="305"/>
      <c r="AG42876" s="1954"/>
    </row>
    <row r="42878" spans="4:33" s="304" customFormat="1" ht="15.75" customHeight="1">
      <c r="D42878" s="305"/>
      <c r="AG42878" s="1954"/>
    </row>
    <row r="42880" spans="4:33" s="304" customFormat="1" ht="15.75" customHeight="1">
      <c r="D42880" s="305"/>
      <c r="AG42880" s="1954"/>
    </row>
    <row r="42882" spans="4:33" s="304" customFormat="1" ht="15.75" customHeight="1">
      <c r="D42882" s="305"/>
      <c r="AG42882" s="1954"/>
    </row>
    <row r="42884" spans="4:33" s="304" customFormat="1" ht="15.75" customHeight="1">
      <c r="D42884" s="305"/>
      <c r="AG42884" s="1954"/>
    </row>
    <row r="42886" spans="4:33" s="304" customFormat="1" ht="15.75" customHeight="1">
      <c r="D42886" s="305"/>
      <c r="AG42886" s="1954"/>
    </row>
    <row r="42888" spans="4:33" s="304" customFormat="1" ht="15.75" customHeight="1">
      <c r="D42888" s="305"/>
      <c r="AG42888" s="1954"/>
    </row>
    <row r="42890" spans="4:33" s="304" customFormat="1" ht="15.75" customHeight="1">
      <c r="D42890" s="305"/>
      <c r="AG42890" s="1954"/>
    </row>
    <row r="42892" spans="4:33" s="304" customFormat="1" ht="15.75" customHeight="1">
      <c r="D42892" s="305"/>
      <c r="AG42892" s="1954"/>
    </row>
    <row r="42894" spans="4:33" s="304" customFormat="1" ht="15.75" customHeight="1">
      <c r="D42894" s="305"/>
      <c r="AG42894" s="1954"/>
    </row>
    <row r="42896" spans="4:33" s="304" customFormat="1" ht="15.75" customHeight="1">
      <c r="D42896" s="305"/>
      <c r="AG42896" s="1954"/>
    </row>
    <row r="42898" spans="4:33" s="304" customFormat="1" ht="15.75" customHeight="1">
      <c r="D42898" s="305"/>
      <c r="AG42898" s="1954"/>
    </row>
    <row r="42900" spans="4:33" s="304" customFormat="1" ht="15.75" customHeight="1">
      <c r="D42900" s="305"/>
      <c r="AG42900" s="1954"/>
    </row>
    <row r="42902" spans="4:33" s="304" customFormat="1" ht="15.75" customHeight="1">
      <c r="D42902" s="305"/>
      <c r="AG42902" s="1954"/>
    </row>
    <row r="42904" spans="4:33" s="304" customFormat="1" ht="15.75" customHeight="1">
      <c r="D42904" s="305"/>
      <c r="AG42904" s="1954"/>
    </row>
    <row r="42906" spans="4:33" s="304" customFormat="1" ht="15.75" customHeight="1">
      <c r="D42906" s="305"/>
      <c r="AG42906" s="1954"/>
    </row>
    <row r="42908" spans="4:33" s="304" customFormat="1" ht="15.75" customHeight="1">
      <c r="D42908" s="305"/>
      <c r="AG42908" s="1954"/>
    </row>
    <row r="42910" spans="4:33" s="304" customFormat="1" ht="15.75" customHeight="1">
      <c r="D42910" s="305"/>
      <c r="AG42910" s="1954"/>
    </row>
    <row r="42912" spans="4:33" s="304" customFormat="1" ht="15.75" customHeight="1">
      <c r="D42912" s="305"/>
      <c r="AG42912" s="1954"/>
    </row>
    <row r="42914" spans="4:33" s="304" customFormat="1" ht="15.75" customHeight="1">
      <c r="D42914" s="305"/>
      <c r="AG42914" s="1954"/>
    </row>
    <row r="42916" spans="4:33" s="304" customFormat="1" ht="15.75" customHeight="1">
      <c r="D42916" s="305"/>
      <c r="AG42916" s="1954"/>
    </row>
    <row r="42918" spans="4:33" s="304" customFormat="1" ht="15.75" customHeight="1">
      <c r="D42918" s="305"/>
      <c r="AG42918" s="1954"/>
    </row>
    <row r="42920" spans="4:33" s="304" customFormat="1" ht="15.75" customHeight="1">
      <c r="D42920" s="305"/>
      <c r="AG42920" s="1954"/>
    </row>
    <row r="42922" spans="4:33" s="304" customFormat="1" ht="15.75" customHeight="1">
      <c r="D42922" s="305"/>
      <c r="AG42922" s="1954"/>
    </row>
    <row r="42924" spans="4:33" s="304" customFormat="1" ht="15.75" customHeight="1">
      <c r="D42924" s="305"/>
      <c r="AG42924" s="1954"/>
    </row>
    <row r="42926" spans="4:33" s="304" customFormat="1" ht="15.75" customHeight="1">
      <c r="D42926" s="305"/>
      <c r="AG42926" s="1954"/>
    </row>
    <row r="42928" spans="4:33" s="304" customFormat="1" ht="15.75" customHeight="1">
      <c r="D42928" s="305"/>
      <c r="AG42928" s="1954"/>
    </row>
    <row r="42930" spans="4:33" s="304" customFormat="1" ht="15.75" customHeight="1">
      <c r="D42930" s="305"/>
      <c r="AG42930" s="1954"/>
    </row>
    <row r="42932" spans="4:33" s="304" customFormat="1" ht="15.75" customHeight="1">
      <c r="D42932" s="305"/>
      <c r="AG42932" s="1954"/>
    </row>
    <row r="42934" spans="4:33" s="304" customFormat="1" ht="15.75" customHeight="1">
      <c r="D42934" s="305"/>
      <c r="AG42934" s="1954"/>
    </row>
    <row r="42936" spans="4:33" s="304" customFormat="1" ht="15.75" customHeight="1">
      <c r="D42936" s="305"/>
      <c r="AG42936" s="1954"/>
    </row>
    <row r="42938" spans="4:33" s="304" customFormat="1" ht="15.75" customHeight="1">
      <c r="D42938" s="305"/>
      <c r="AG42938" s="1954"/>
    </row>
    <row r="42940" spans="4:33" s="304" customFormat="1" ht="15.75" customHeight="1">
      <c r="D42940" s="305"/>
      <c r="AG42940" s="1954"/>
    </row>
    <row r="42942" spans="4:33" s="304" customFormat="1" ht="15.75" customHeight="1">
      <c r="D42942" s="305"/>
      <c r="AG42942" s="1954"/>
    </row>
    <row r="42944" spans="4:33" s="304" customFormat="1" ht="15.75" customHeight="1">
      <c r="D42944" s="305"/>
      <c r="AG42944" s="1954"/>
    </row>
    <row r="42946" spans="4:33" s="304" customFormat="1" ht="15.75" customHeight="1">
      <c r="D42946" s="305"/>
      <c r="AG42946" s="1954"/>
    </row>
    <row r="42948" spans="4:33" s="304" customFormat="1" ht="15.75" customHeight="1">
      <c r="D42948" s="305"/>
      <c r="AG42948" s="1954"/>
    </row>
    <row r="42950" spans="4:33" s="304" customFormat="1" ht="15.75" customHeight="1">
      <c r="D42950" s="305"/>
      <c r="AG42950" s="1954"/>
    </row>
    <row r="42952" spans="4:33" s="304" customFormat="1" ht="15.75" customHeight="1">
      <c r="D42952" s="305"/>
      <c r="AG42952" s="1954"/>
    </row>
    <row r="42954" spans="4:33" s="304" customFormat="1" ht="15.75" customHeight="1">
      <c r="D42954" s="305"/>
      <c r="AG42954" s="1954"/>
    </row>
    <row r="42956" spans="4:33" s="304" customFormat="1" ht="15.75" customHeight="1">
      <c r="D42956" s="305"/>
      <c r="AG42956" s="1954"/>
    </row>
    <row r="42958" spans="4:33" s="304" customFormat="1" ht="15.75" customHeight="1">
      <c r="D42958" s="305"/>
      <c r="AG42958" s="1954"/>
    </row>
    <row r="42960" spans="4:33" s="304" customFormat="1" ht="15.75" customHeight="1">
      <c r="D42960" s="305"/>
      <c r="AG42960" s="1954"/>
    </row>
    <row r="42962" spans="4:33" s="304" customFormat="1" ht="15.75" customHeight="1">
      <c r="D42962" s="305"/>
      <c r="AG42962" s="1954"/>
    </row>
    <row r="42964" spans="4:33" s="304" customFormat="1" ht="15.75" customHeight="1">
      <c r="D42964" s="305"/>
      <c r="AG42964" s="1954"/>
    </row>
    <row r="42966" spans="4:33" s="304" customFormat="1" ht="15.75" customHeight="1">
      <c r="D42966" s="305"/>
      <c r="AG42966" s="1954"/>
    </row>
    <row r="42968" spans="4:33" s="304" customFormat="1" ht="15.75" customHeight="1">
      <c r="D42968" s="305"/>
      <c r="AG42968" s="1954"/>
    </row>
    <row r="42970" spans="4:33" s="304" customFormat="1" ht="15.75" customHeight="1">
      <c r="D42970" s="305"/>
      <c r="AG42970" s="1954"/>
    </row>
    <row r="42972" spans="4:33" s="304" customFormat="1" ht="15.75" customHeight="1">
      <c r="D42972" s="305"/>
      <c r="AG42972" s="1954"/>
    </row>
    <row r="42974" spans="4:33" s="304" customFormat="1" ht="15.75" customHeight="1">
      <c r="D42974" s="305"/>
      <c r="AG42974" s="1954"/>
    </row>
    <row r="42976" spans="4:33" s="304" customFormat="1" ht="15.75" customHeight="1">
      <c r="D42976" s="305"/>
      <c r="AG42976" s="1954"/>
    </row>
    <row r="42978" spans="4:33" s="304" customFormat="1" ht="15.75" customHeight="1">
      <c r="D42978" s="305"/>
      <c r="AG42978" s="1954"/>
    </row>
    <row r="42980" spans="4:33" s="304" customFormat="1" ht="15.75" customHeight="1">
      <c r="D42980" s="305"/>
      <c r="AG42980" s="1954"/>
    </row>
    <row r="42982" spans="4:33" s="304" customFormat="1" ht="15.75" customHeight="1">
      <c r="D42982" s="305"/>
      <c r="AG42982" s="1954"/>
    </row>
    <row r="42984" spans="4:33" s="304" customFormat="1" ht="15.75" customHeight="1">
      <c r="D42984" s="305"/>
      <c r="AG42984" s="1954"/>
    </row>
    <row r="42986" spans="4:33" s="304" customFormat="1" ht="15.75" customHeight="1">
      <c r="D42986" s="305"/>
      <c r="AG42986" s="1954"/>
    </row>
    <row r="42988" spans="4:33" s="304" customFormat="1" ht="15.75" customHeight="1">
      <c r="D42988" s="305"/>
      <c r="AG42988" s="1954"/>
    </row>
    <row r="42990" spans="4:33" s="304" customFormat="1" ht="15.75" customHeight="1">
      <c r="D42990" s="305"/>
      <c r="AG42990" s="1954"/>
    </row>
    <row r="42992" spans="4:33" s="304" customFormat="1" ht="15.75" customHeight="1">
      <c r="D42992" s="305"/>
      <c r="AG42992" s="1954"/>
    </row>
    <row r="42994" spans="4:33" s="304" customFormat="1" ht="15.75" customHeight="1">
      <c r="D42994" s="305"/>
      <c r="AG42994" s="1954"/>
    </row>
    <row r="42996" spans="4:33" s="304" customFormat="1" ht="15.75" customHeight="1">
      <c r="D42996" s="305"/>
      <c r="AG42996" s="1954"/>
    </row>
    <row r="42998" spans="4:33" s="304" customFormat="1" ht="15.75" customHeight="1">
      <c r="D42998" s="305"/>
      <c r="AG42998" s="1954"/>
    </row>
    <row r="43000" spans="4:33" s="304" customFormat="1" ht="15.75" customHeight="1">
      <c r="D43000" s="305"/>
      <c r="AG43000" s="1954"/>
    </row>
    <row r="43002" spans="4:33" s="304" customFormat="1" ht="15.75" customHeight="1">
      <c r="D43002" s="305"/>
      <c r="AG43002" s="1954"/>
    </row>
    <row r="43004" spans="4:33" s="304" customFormat="1" ht="15.75" customHeight="1">
      <c r="D43004" s="305"/>
      <c r="AG43004" s="1954"/>
    </row>
    <row r="43006" spans="4:33" s="304" customFormat="1" ht="15.75" customHeight="1">
      <c r="D43006" s="305"/>
      <c r="AG43006" s="1954"/>
    </row>
    <row r="43008" spans="4:33" s="304" customFormat="1" ht="15.75" customHeight="1">
      <c r="D43008" s="305"/>
      <c r="AG43008" s="1954"/>
    </row>
    <row r="43010" spans="4:33" s="304" customFormat="1" ht="15.75" customHeight="1">
      <c r="D43010" s="305"/>
      <c r="AG43010" s="1954"/>
    </row>
    <row r="43012" spans="4:33" s="304" customFormat="1" ht="15.75" customHeight="1">
      <c r="D43012" s="305"/>
      <c r="AG43012" s="1954"/>
    </row>
    <row r="43014" spans="4:33" s="304" customFormat="1" ht="15.75" customHeight="1">
      <c r="D43014" s="305"/>
      <c r="AG43014" s="1954"/>
    </row>
    <row r="43016" spans="4:33" s="304" customFormat="1" ht="15.75" customHeight="1">
      <c r="D43016" s="305"/>
      <c r="AG43016" s="1954"/>
    </row>
    <row r="43018" spans="4:33" s="304" customFormat="1" ht="15.75" customHeight="1">
      <c r="D43018" s="305"/>
      <c r="AG43018" s="1954"/>
    </row>
    <row r="43020" spans="4:33" s="304" customFormat="1" ht="15.75" customHeight="1">
      <c r="D43020" s="305"/>
      <c r="AG43020" s="1954"/>
    </row>
    <row r="43022" spans="4:33" s="304" customFormat="1" ht="15.75" customHeight="1">
      <c r="D43022" s="305"/>
      <c r="AG43022" s="1954"/>
    </row>
    <row r="43024" spans="4:33" s="304" customFormat="1" ht="15.75" customHeight="1">
      <c r="D43024" s="305"/>
      <c r="AG43024" s="1954"/>
    </row>
    <row r="43026" spans="4:33" s="304" customFormat="1" ht="15.75" customHeight="1">
      <c r="D43026" s="305"/>
      <c r="AG43026" s="1954"/>
    </row>
    <row r="43028" spans="4:33" s="304" customFormat="1" ht="15.75" customHeight="1">
      <c r="D43028" s="305"/>
      <c r="AG43028" s="1954"/>
    </row>
    <row r="43030" spans="4:33" s="304" customFormat="1" ht="15.75" customHeight="1">
      <c r="D43030" s="305"/>
      <c r="AG43030" s="1954"/>
    </row>
    <row r="43032" spans="4:33" s="304" customFormat="1" ht="15.75" customHeight="1">
      <c r="D43032" s="305"/>
      <c r="AG43032" s="1954"/>
    </row>
    <row r="43034" spans="4:33" s="304" customFormat="1" ht="15.75" customHeight="1">
      <c r="D43034" s="305"/>
      <c r="AG43034" s="1954"/>
    </row>
    <row r="43036" spans="4:33" s="304" customFormat="1" ht="15.75" customHeight="1">
      <c r="D43036" s="305"/>
      <c r="AG43036" s="1954"/>
    </row>
    <row r="43038" spans="4:33" s="304" customFormat="1" ht="15.75" customHeight="1">
      <c r="D43038" s="305"/>
      <c r="AG43038" s="1954"/>
    </row>
    <row r="43040" spans="4:33" s="304" customFormat="1" ht="15.75" customHeight="1">
      <c r="D43040" s="305"/>
      <c r="AG43040" s="1954"/>
    </row>
    <row r="43042" spans="4:33" s="304" customFormat="1" ht="15.75" customHeight="1">
      <c r="D43042" s="305"/>
      <c r="AG43042" s="1954"/>
    </row>
    <row r="43044" spans="4:33" s="304" customFormat="1" ht="15.75" customHeight="1">
      <c r="D43044" s="305"/>
      <c r="AG43044" s="1954"/>
    </row>
    <row r="43046" spans="4:33" s="304" customFormat="1" ht="15.75" customHeight="1">
      <c r="D43046" s="305"/>
      <c r="AG43046" s="1954"/>
    </row>
    <row r="43048" spans="4:33" s="304" customFormat="1" ht="15.75" customHeight="1">
      <c r="D43048" s="305"/>
      <c r="AG43048" s="1954"/>
    </row>
    <row r="43050" spans="4:33" s="304" customFormat="1" ht="15.75" customHeight="1">
      <c r="D43050" s="305"/>
      <c r="AG43050" s="1954"/>
    </row>
    <row r="43052" spans="4:33" s="304" customFormat="1" ht="15.75" customHeight="1">
      <c r="D43052" s="305"/>
      <c r="AG43052" s="1954"/>
    </row>
    <row r="43054" spans="4:33" s="304" customFormat="1" ht="15.75" customHeight="1">
      <c r="D43054" s="305"/>
      <c r="AG43054" s="1954"/>
    </row>
    <row r="43056" spans="4:33" s="304" customFormat="1" ht="15.75" customHeight="1">
      <c r="D43056" s="305"/>
      <c r="AG43056" s="1954"/>
    </row>
    <row r="43058" spans="4:33" s="304" customFormat="1" ht="15.75" customHeight="1">
      <c r="D43058" s="305"/>
      <c r="AG43058" s="1954"/>
    </row>
    <row r="43060" spans="4:33" s="304" customFormat="1" ht="15.75" customHeight="1">
      <c r="D43060" s="305"/>
      <c r="AG43060" s="1954"/>
    </row>
    <row r="43062" spans="4:33" s="304" customFormat="1" ht="15.75" customHeight="1">
      <c r="D43062" s="305"/>
      <c r="AG43062" s="1954"/>
    </row>
    <row r="43064" spans="4:33" s="304" customFormat="1" ht="15.75" customHeight="1">
      <c r="D43064" s="305"/>
      <c r="AG43064" s="1954"/>
    </row>
    <row r="43066" spans="4:33" s="304" customFormat="1" ht="15.75" customHeight="1">
      <c r="D43066" s="305"/>
      <c r="AG43066" s="1954"/>
    </row>
    <row r="43068" spans="4:33" s="304" customFormat="1" ht="15.75" customHeight="1">
      <c r="D43068" s="305"/>
      <c r="AG43068" s="1954"/>
    </row>
    <row r="43070" spans="4:33" s="304" customFormat="1" ht="15.75" customHeight="1">
      <c r="D43070" s="305"/>
      <c r="AG43070" s="1954"/>
    </row>
    <row r="43072" spans="4:33" s="304" customFormat="1" ht="15.75" customHeight="1">
      <c r="D43072" s="305"/>
      <c r="AG43072" s="1954"/>
    </row>
    <row r="43074" spans="4:33" s="304" customFormat="1" ht="15.75" customHeight="1">
      <c r="D43074" s="305"/>
      <c r="AG43074" s="1954"/>
    </row>
    <row r="43076" spans="4:33" s="304" customFormat="1" ht="15.75" customHeight="1">
      <c r="D43076" s="305"/>
      <c r="AG43076" s="1954"/>
    </row>
    <row r="43078" spans="4:33" s="304" customFormat="1" ht="15.75" customHeight="1">
      <c r="D43078" s="305"/>
      <c r="AG43078" s="1954"/>
    </row>
    <row r="43080" spans="4:33" s="304" customFormat="1" ht="15.75" customHeight="1">
      <c r="D43080" s="305"/>
      <c r="AG43080" s="1954"/>
    </row>
    <row r="43082" spans="4:33" s="304" customFormat="1" ht="15.75" customHeight="1">
      <c r="D43082" s="305"/>
      <c r="AG43082" s="1954"/>
    </row>
    <row r="43084" spans="4:33" s="304" customFormat="1" ht="15.75" customHeight="1">
      <c r="D43084" s="305"/>
      <c r="AG43084" s="1954"/>
    </row>
    <row r="43086" spans="4:33" s="304" customFormat="1" ht="15.75" customHeight="1">
      <c r="D43086" s="305"/>
      <c r="AG43086" s="1954"/>
    </row>
    <row r="43088" spans="4:33" s="304" customFormat="1" ht="15.75" customHeight="1">
      <c r="D43088" s="305"/>
      <c r="AG43088" s="1954"/>
    </row>
    <row r="43090" spans="4:33" s="304" customFormat="1" ht="15.75" customHeight="1">
      <c r="D43090" s="305"/>
      <c r="AG43090" s="1954"/>
    </row>
    <row r="43092" spans="4:33" s="304" customFormat="1" ht="15.75" customHeight="1">
      <c r="D43092" s="305"/>
      <c r="AG43092" s="1954"/>
    </row>
    <row r="43094" spans="4:33" s="304" customFormat="1" ht="15.75" customHeight="1">
      <c r="D43094" s="305"/>
      <c r="AG43094" s="1954"/>
    </row>
    <row r="43096" spans="4:33" s="304" customFormat="1" ht="15.75" customHeight="1">
      <c r="D43096" s="305"/>
      <c r="AG43096" s="1954"/>
    </row>
    <row r="43098" spans="4:33" s="304" customFormat="1" ht="15.75" customHeight="1">
      <c r="D43098" s="305"/>
      <c r="AG43098" s="1954"/>
    </row>
    <row r="43100" spans="4:33" s="304" customFormat="1" ht="15.75" customHeight="1">
      <c r="D43100" s="305"/>
      <c r="AG43100" s="1954"/>
    </row>
    <row r="43102" spans="4:33" s="304" customFormat="1" ht="15.75" customHeight="1">
      <c r="D43102" s="305"/>
      <c r="AG43102" s="1954"/>
    </row>
    <row r="43104" spans="4:33" s="304" customFormat="1" ht="15.75" customHeight="1">
      <c r="D43104" s="305"/>
      <c r="AG43104" s="1954"/>
    </row>
    <row r="43106" spans="4:33" s="304" customFormat="1" ht="15.75" customHeight="1">
      <c r="D43106" s="305"/>
      <c r="AG43106" s="1954"/>
    </row>
    <row r="43108" spans="4:33" s="304" customFormat="1" ht="15.75" customHeight="1">
      <c r="D43108" s="305"/>
      <c r="AG43108" s="1954"/>
    </row>
    <row r="43110" spans="4:33" s="304" customFormat="1" ht="15.75" customHeight="1">
      <c r="D43110" s="305"/>
      <c r="AG43110" s="1954"/>
    </row>
    <row r="43112" spans="4:33" s="304" customFormat="1" ht="15.75" customHeight="1">
      <c r="D43112" s="305"/>
      <c r="AG43112" s="1954"/>
    </row>
    <row r="43114" spans="4:33" s="304" customFormat="1" ht="15.75" customHeight="1">
      <c r="D43114" s="305"/>
      <c r="AG43114" s="1954"/>
    </row>
    <row r="43116" spans="4:33" s="304" customFormat="1" ht="15.75" customHeight="1">
      <c r="D43116" s="305"/>
      <c r="AG43116" s="1954"/>
    </row>
    <row r="43118" spans="4:33" s="304" customFormat="1" ht="15.75" customHeight="1">
      <c r="D43118" s="305"/>
      <c r="AG43118" s="1954"/>
    </row>
    <row r="43120" spans="4:33" s="304" customFormat="1" ht="15.75" customHeight="1">
      <c r="D43120" s="305"/>
      <c r="AG43120" s="1954"/>
    </row>
    <row r="43122" spans="4:33" s="304" customFormat="1" ht="15.75" customHeight="1">
      <c r="D43122" s="305"/>
      <c r="AG43122" s="1954"/>
    </row>
    <row r="43124" spans="4:33" s="304" customFormat="1" ht="15.75" customHeight="1">
      <c r="D43124" s="305"/>
      <c r="AG43124" s="1954"/>
    </row>
    <row r="43126" spans="4:33" s="304" customFormat="1" ht="15.75" customHeight="1">
      <c r="D43126" s="305"/>
      <c r="AG43126" s="1954"/>
    </row>
    <row r="43128" spans="4:33" s="304" customFormat="1" ht="15.75" customHeight="1">
      <c r="D43128" s="305"/>
      <c r="AG43128" s="1954"/>
    </row>
    <row r="43130" spans="4:33" s="304" customFormat="1" ht="15.75" customHeight="1">
      <c r="D43130" s="305"/>
      <c r="AG43130" s="1954"/>
    </row>
    <row r="43132" spans="4:33" s="304" customFormat="1" ht="15.75" customHeight="1">
      <c r="D43132" s="305"/>
      <c r="AG43132" s="1954"/>
    </row>
    <row r="43134" spans="4:33" s="304" customFormat="1" ht="15.75" customHeight="1">
      <c r="D43134" s="305"/>
      <c r="AG43134" s="1954"/>
    </row>
    <row r="43136" spans="4:33" s="304" customFormat="1" ht="15.75" customHeight="1">
      <c r="D43136" s="305"/>
      <c r="AG43136" s="1954"/>
    </row>
    <row r="43138" spans="4:33" s="304" customFormat="1" ht="15.75" customHeight="1">
      <c r="D43138" s="305"/>
      <c r="AG43138" s="1954"/>
    </row>
    <row r="43140" spans="4:33" s="304" customFormat="1" ht="15.75" customHeight="1">
      <c r="D43140" s="305"/>
      <c r="AG43140" s="1954"/>
    </row>
    <row r="43142" spans="4:33" s="304" customFormat="1" ht="15.75" customHeight="1">
      <c r="D43142" s="305"/>
      <c r="AG43142" s="1954"/>
    </row>
    <row r="43144" spans="4:33" s="304" customFormat="1" ht="15.75" customHeight="1">
      <c r="D43144" s="305"/>
      <c r="AG43144" s="1954"/>
    </row>
    <row r="43146" spans="4:33" s="304" customFormat="1" ht="15.75" customHeight="1">
      <c r="D43146" s="305"/>
      <c r="AG43146" s="1954"/>
    </row>
    <row r="43148" spans="4:33" s="304" customFormat="1" ht="15.75" customHeight="1">
      <c r="D43148" s="305"/>
      <c r="AG43148" s="1954"/>
    </row>
    <row r="43150" spans="4:33" s="304" customFormat="1" ht="15.75" customHeight="1">
      <c r="D43150" s="305"/>
      <c r="AG43150" s="1954"/>
    </row>
    <row r="43152" spans="4:33" s="304" customFormat="1" ht="15.75" customHeight="1">
      <c r="D43152" s="305"/>
      <c r="AG43152" s="1954"/>
    </row>
    <row r="43154" spans="4:33" s="304" customFormat="1" ht="15.75" customHeight="1">
      <c r="D43154" s="305"/>
      <c r="AG43154" s="1954"/>
    </row>
    <row r="43156" spans="4:33" s="304" customFormat="1" ht="15.75" customHeight="1">
      <c r="D43156" s="305"/>
      <c r="AG43156" s="1954"/>
    </row>
    <row r="43158" spans="4:33" s="304" customFormat="1" ht="15.75" customHeight="1">
      <c r="D43158" s="305"/>
      <c r="AG43158" s="1954"/>
    </row>
    <row r="43160" spans="4:33" s="304" customFormat="1" ht="15.75" customHeight="1">
      <c r="D43160" s="305"/>
      <c r="AG43160" s="1954"/>
    </row>
    <row r="43162" spans="4:33" s="304" customFormat="1" ht="15.75" customHeight="1">
      <c r="D43162" s="305"/>
      <c r="AG43162" s="1954"/>
    </row>
    <row r="43164" spans="4:33" s="304" customFormat="1" ht="15.75" customHeight="1">
      <c r="D43164" s="305"/>
      <c r="AG43164" s="1954"/>
    </row>
    <row r="43166" spans="4:33" s="304" customFormat="1" ht="15.75" customHeight="1">
      <c r="D43166" s="305"/>
      <c r="AG43166" s="1954"/>
    </row>
    <row r="43168" spans="4:33" s="304" customFormat="1" ht="15.75" customHeight="1">
      <c r="D43168" s="305"/>
      <c r="AG43168" s="1954"/>
    </row>
    <row r="43170" spans="4:33" s="304" customFormat="1" ht="15.75" customHeight="1">
      <c r="D43170" s="305"/>
      <c r="AG43170" s="1954"/>
    </row>
    <row r="43172" spans="4:33" s="304" customFormat="1" ht="15.75" customHeight="1">
      <c r="D43172" s="305"/>
      <c r="AG43172" s="1954"/>
    </row>
    <row r="43174" spans="4:33" s="304" customFormat="1" ht="15.75" customHeight="1">
      <c r="D43174" s="305"/>
      <c r="AG43174" s="1954"/>
    </row>
    <row r="43176" spans="4:33" s="304" customFormat="1" ht="15.75" customHeight="1">
      <c r="D43176" s="305"/>
      <c r="AG43176" s="1954"/>
    </row>
    <row r="43178" spans="4:33" s="304" customFormat="1" ht="15.75" customHeight="1">
      <c r="D43178" s="305"/>
      <c r="AG43178" s="1954"/>
    </row>
    <row r="43180" spans="4:33" s="304" customFormat="1" ht="15.75" customHeight="1">
      <c r="D43180" s="305"/>
      <c r="AG43180" s="1954"/>
    </row>
    <row r="43182" spans="4:33" s="304" customFormat="1" ht="15.75" customHeight="1">
      <c r="D43182" s="305"/>
      <c r="AG43182" s="1954"/>
    </row>
    <row r="43184" spans="4:33" s="304" customFormat="1" ht="15.75" customHeight="1">
      <c r="D43184" s="305"/>
      <c r="AG43184" s="1954"/>
    </row>
    <row r="43186" spans="4:33" s="304" customFormat="1" ht="15.75" customHeight="1">
      <c r="D43186" s="305"/>
      <c r="AG43186" s="1954"/>
    </row>
    <row r="43188" spans="4:33" s="304" customFormat="1" ht="15.75" customHeight="1">
      <c r="D43188" s="305"/>
      <c r="AG43188" s="1954"/>
    </row>
    <row r="43190" spans="4:33" s="304" customFormat="1" ht="15.75" customHeight="1">
      <c r="D43190" s="305"/>
      <c r="AG43190" s="1954"/>
    </row>
    <row r="43192" spans="4:33" s="304" customFormat="1" ht="15.75" customHeight="1">
      <c r="D43192" s="305"/>
      <c r="AG43192" s="1954"/>
    </row>
    <row r="43194" spans="4:33" s="304" customFormat="1" ht="15.75" customHeight="1">
      <c r="D43194" s="305"/>
      <c r="AG43194" s="1954"/>
    </row>
    <row r="43196" spans="4:33" s="304" customFormat="1" ht="15.75" customHeight="1">
      <c r="D43196" s="305"/>
      <c r="AG43196" s="1954"/>
    </row>
    <row r="43198" spans="4:33" s="304" customFormat="1" ht="15.75" customHeight="1">
      <c r="D43198" s="305"/>
      <c r="AG43198" s="1954"/>
    </row>
    <row r="43200" spans="4:33" s="304" customFormat="1" ht="15.75" customHeight="1">
      <c r="D43200" s="305"/>
      <c r="AG43200" s="1954"/>
    </row>
    <row r="43202" spans="4:33" s="304" customFormat="1" ht="15.75" customHeight="1">
      <c r="D43202" s="305"/>
      <c r="AG43202" s="1954"/>
    </row>
    <row r="43204" spans="4:33" s="304" customFormat="1" ht="15.75" customHeight="1">
      <c r="D43204" s="305"/>
      <c r="AG43204" s="1954"/>
    </row>
    <row r="43206" spans="4:33" s="304" customFormat="1" ht="15.75" customHeight="1">
      <c r="D43206" s="305"/>
      <c r="AG43206" s="1954"/>
    </row>
    <row r="43208" spans="4:33" s="304" customFormat="1" ht="15.75" customHeight="1">
      <c r="D43208" s="305"/>
      <c r="AG43208" s="1954"/>
    </row>
    <row r="43210" spans="4:33" s="304" customFormat="1" ht="15.75" customHeight="1">
      <c r="D43210" s="305"/>
      <c r="AG43210" s="1954"/>
    </row>
    <row r="43212" spans="4:33" s="304" customFormat="1" ht="15.75" customHeight="1">
      <c r="D43212" s="305"/>
      <c r="AG43212" s="1954"/>
    </row>
    <row r="43214" spans="4:33" s="304" customFormat="1" ht="15.75" customHeight="1">
      <c r="D43214" s="305"/>
      <c r="AG43214" s="1954"/>
    </row>
    <row r="43216" spans="4:33" s="304" customFormat="1" ht="15.75" customHeight="1">
      <c r="D43216" s="305"/>
      <c r="AG43216" s="1954"/>
    </row>
    <row r="43218" spans="4:33" s="304" customFormat="1" ht="15.75" customHeight="1">
      <c r="D43218" s="305"/>
      <c r="AG43218" s="1954"/>
    </row>
    <row r="43220" spans="4:33" s="304" customFormat="1" ht="15.75" customHeight="1">
      <c r="D43220" s="305"/>
      <c r="AG43220" s="1954"/>
    </row>
    <row r="43222" spans="4:33" s="304" customFormat="1" ht="15.75" customHeight="1">
      <c r="D43222" s="305"/>
      <c r="AG43222" s="1954"/>
    </row>
    <row r="43224" spans="4:33" s="304" customFormat="1" ht="15.75" customHeight="1">
      <c r="D43224" s="305"/>
      <c r="AG43224" s="1954"/>
    </row>
    <row r="43226" spans="4:33" s="304" customFormat="1" ht="15.75" customHeight="1">
      <c r="D43226" s="305"/>
      <c r="AG43226" s="1954"/>
    </row>
    <row r="43228" spans="4:33" s="304" customFormat="1" ht="15.75" customHeight="1">
      <c r="D43228" s="305"/>
      <c r="AG43228" s="1954"/>
    </row>
    <row r="43230" spans="4:33" s="304" customFormat="1" ht="15.75" customHeight="1">
      <c r="D43230" s="305"/>
      <c r="AG43230" s="1954"/>
    </row>
    <row r="43232" spans="4:33" s="304" customFormat="1" ht="15.75" customHeight="1">
      <c r="D43232" s="305"/>
      <c r="AG43232" s="1954"/>
    </row>
    <row r="43234" spans="4:33" s="304" customFormat="1" ht="15.75" customHeight="1">
      <c r="D43234" s="305"/>
      <c r="AG43234" s="1954"/>
    </row>
    <row r="43236" spans="4:33" s="304" customFormat="1" ht="15.75" customHeight="1">
      <c r="D43236" s="305"/>
      <c r="AG43236" s="1954"/>
    </row>
    <row r="43238" spans="4:33" s="304" customFormat="1" ht="15.75" customHeight="1">
      <c r="D43238" s="305"/>
      <c r="AG43238" s="1954"/>
    </row>
    <row r="43240" spans="4:33" s="304" customFormat="1" ht="15.75" customHeight="1">
      <c r="D43240" s="305"/>
      <c r="AG43240" s="1954"/>
    </row>
    <row r="43242" spans="4:33" s="304" customFormat="1" ht="15.75" customHeight="1">
      <c r="D43242" s="305"/>
      <c r="AG43242" s="1954"/>
    </row>
    <row r="43244" spans="4:33" s="304" customFormat="1" ht="15.75" customHeight="1">
      <c r="D43244" s="305"/>
      <c r="AG43244" s="1954"/>
    </row>
    <row r="43246" spans="4:33" s="304" customFormat="1" ht="15.75" customHeight="1">
      <c r="D43246" s="305"/>
      <c r="AG43246" s="1954"/>
    </row>
    <row r="43248" spans="4:33" s="304" customFormat="1" ht="15.75" customHeight="1">
      <c r="D43248" s="305"/>
      <c r="AG43248" s="1954"/>
    </row>
    <row r="43250" spans="4:33" s="304" customFormat="1" ht="15.75" customHeight="1">
      <c r="D43250" s="305"/>
      <c r="AG43250" s="1954"/>
    </row>
    <row r="43252" spans="4:33" s="304" customFormat="1" ht="15.75" customHeight="1">
      <c r="D43252" s="305"/>
      <c r="AG43252" s="1954"/>
    </row>
    <row r="43254" spans="4:33" s="304" customFormat="1" ht="15.75" customHeight="1">
      <c r="D43254" s="305"/>
      <c r="AG43254" s="1954"/>
    </row>
    <row r="43256" spans="4:33" s="304" customFormat="1" ht="15.75" customHeight="1">
      <c r="D43256" s="305"/>
      <c r="AG43256" s="1954"/>
    </row>
    <row r="43258" spans="4:33" s="304" customFormat="1" ht="15.75" customHeight="1">
      <c r="D43258" s="305"/>
      <c r="AG43258" s="1954"/>
    </row>
    <row r="43260" spans="4:33" s="304" customFormat="1" ht="15.75" customHeight="1">
      <c r="D43260" s="305"/>
      <c r="AG43260" s="1954"/>
    </row>
    <row r="43262" spans="4:33" s="304" customFormat="1" ht="15.75" customHeight="1">
      <c r="D43262" s="305"/>
      <c r="AG43262" s="1954"/>
    </row>
    <row r="43264" spans="4:33" s="304" customFormat="1" ht="15.75" customHeight="1">
      <c r="D43264" s="305"/>
      <c r="AG43264" s="1954"/>
    </row>
    <row r="43266" spans="4:33" s="304" customFormat="1" ht="15.75" customHeight="1">
      <c r="D43266" s="305"/>
      <c r="AG43266" s="1954"/>
    </row>
    <row r="43268" spans="4:33" s="304" customFormat="1" ht="15.75" customHeight="1">
      <c r="D43268" s="305"/>
      <c r="AG43268" s="1954"/>
    </row>
    <row r="43270" spans="4:33" s="304" customFormat="1" ht="15.75" customHeight="1">
      <c r="D43270" s="305"/>
      <c r="AG43270" s="1954"/>
    </row>
    <row r="43272" spans="4:33" s="304" customFormat="1" ht="15.75" customHeight="1">
      <c r="D43272" s="305"/>
      <c r="AG43272" s="1954"/>
    </row>
    <row r="43274" spans="4:33" s="304" customFormat="1" ht="15.75" customHeight="1">
      <c r="D43274" s="305"/>
      <c r="AG43274" s="1954"/>
    </row>
    <row r="43276" spans="4:33" s="304" customFormat="1" ht="15.75" customHeight="1">
      <c r="D43276" s="305"/>
      <c r="AG43276" s="1954"/>
    </row>
    <row r="43278" spans="4:33" s="304" customFormat="1" ht="15.75" customHeight="1">
      <c r="D43278" s="305"/>
      <c r="AG43278" s="1954"/>
    </row>
    <row r="43280" spans="4:33" s="304" customFormat="1" ht="15.75" customHeight="1">
      <c r="D43280" s="305"/>
      <c r="AG43280" s="1954"/>
    </row>
    <row r="43282" spans="4:33" s="304" customFormat="1" ht="15.75" customHeight="1">
      <c r="D43282" s="305"/>
      <c r="AG43282" s="1954"/>
    </row>
    <row r="43284" spans="4:33" s="304" customFormat="1" ht="15.75" customHeight="1">
      <c r="D43284" s="305"/>
      <c r="AG43284" s="1954"/>
    </row>
    <row r="43286" spans="4:33" s="304" customFormat="1" ht="15.75" customHeight="1">
      <c r="D43286" s="305"/>
      <c r="AG43286" s="1954"/>
    </row>
    <row r="43288" spans="4:33" s="304" customFormat="1" ht="15.75" customHeight="1">
      <c r="D43288" s="305"/>
      <c r="AG43288" s="1954"/>
    </row>
    <row r="43290" spans="4:33" s="304" customFormat="1" ht="15.75" customHeight="1">
      <c r="D43290" s="305"/>
      <c r="AG43290" s="1954"/>
    </row>
    <row r="43292" spans="4:33" s="304" customFormat="1" ht="15.75" customHeight="1">
      <c r="D43292" s="305"/>
      <c r="AG43292" s="1954"/>
    </row>
    <row r="43294" spans="4:33" s="304" customFormat="1" ht="15.75" customHeight="1">
      <c r="D43294" s="305"/>
      <c r="AG43294" s="1954"/>
    </row>
    <row r="43296" spans="4:33" s="304" customFormat="1" ht="15.75" customHeight="1">
      <c r="D43296" s="305"/>
      <c r="AG43296" s="1954"/>
    </row>
    <row r="43298" spans="4:33" s="304" customFormat="1" ht="15.75" customHeight="1">
      <c r="D43298" s="305"/>
      <c r="AG43298" s="1954"/>
    </row>
    <row r="43300" spans="4:33" s="304" customFormat="1" ht="15.75" customHeight="1">
      <c r="D43300" s="305"/>
      <c r="AG43300" s="1954"/>
    </row>
    <row r="43302" spans="4:33" s="304" customFormat="1" ht="15.75" customHeight="1">
      <c r="D43302" s="305"/>
      <c r="AG43302" s="1954"/>
    </row>
    <row r="43304" spans="4:33" s="304" customFormat="1" ht="15.75" customHeight="1">
      <c r="D43304" s="305"/>
      <c r="AG43304" s="1954"/>
    </row>
    <row r="43306" spans="4:33" s="304" customFormat="1" ht="15.75" customHeight="1">
      <c r="D43306" s="305"/>
      <c r="AG43306" s="1954"/>
    </row>
    <row r="43308" spans="4:33" s="304" customFormat="1" ht="15.75" customHeight="1">
      <c r="D43308" s="305"/>
      <c r="AG43308" s="1954"/>
    </row>
    <row r="43310" spans="4:33" s="304" customFormat="1" ht="15.75" customHeight="1">
      <c r="D43310" s="305"/>
      <c r="AG43310" s="1954"/>
    </row>
    <row r="43312" spans="4:33" s="304" customFormat="1" ht="15.75" customHeight="1">
      <c r="D43312" s="305"/>
      <c r="AG43312" s="1954"/>
    </row>
    <row r="43314" spans="4:33" s="304" customFormat="1" ht="15.75" customHeight="1">
      <c r="D43314" s="305"/>
      <c r="AG43314" s="1954"/>
    </row>
    <row r="43316" spans="4:33" s="304" customFormat="1" ht="15.75" customHeight="1">
      <c r="D43316" s="305"/>
      <c r="AG43316" s="1954"/>
    </row>
    <row r="43318" spans="4:33" s="304" customFormat="1" ht="15.75" customHeight="1">
      <c r="D43318" s="305"/>
      <c r="AG43318" s="1954"/>
    </row>
    <row r="43320" spans="4:33" s="304" customFormat="1" ht="15.75" customHeight="1">
      <c r="D43320" s="305"/>
      <c r="AG43320" s="1954"/>
    </row>
    <row r="43322" spans="4:33" s="304" customFormat="1" ht="15.75" customHeight="1">
      <c r="D43322" s="305"/>
      <c r="AG43322" s="1954"/>
    </row>
    <row r="43324" spans="4:33" s="304" customFormat="1" ht="15.75" customHeight="1">
      <c r="D43324" s="305"/>
      <c r="AG43324" s="1954"/>
    </row>
    <row r="43326" spans="4:33" s="304" customFormat="1" ht="15.75" customHeight="1">
      <c r="D43326" s="305"/>
      <c r="AG43326" s="1954"/>
    </row>
    <row r="43328" spans="4:33" s="304" customFormat="1" ht="15.75" customHeight="1">
      <c r="D43328" s="305"/>
      <c r="AG43328" s="1954"/>
    </row>
    <row r="43330" spans="4:33" s="304" customFormat="1" ht="15.75" customHeight="1">
      <c r="D43330" s="305"/>
      <c r="AG43330" s="1954"/>
    </row>
    <row r="43332" spans="4:33" s="304" customFormat="1" ht="15.75" customHeight="1">
      <c r="D43332" s="305"/>
      <c r="AG43332" s="1954"/>
    </row>
    <row r="43334" spans="4:33" s="304" customFormat="1" ht="15.75" customHeight="1">
      <c r="D43334" s="305"/>
      <c r="AG43334" s="1954"/>
    </row>
    <row r="43336" spans="4:33" s="304" customFormat="1" ht="15.75" customHeight="1">
      <c r="D43336" s="305"/>
      <c r="AG43336" s="1954"/>
    </row>
    <row r="43338" spans="4:33" s="304" customFormat="1" ht="15.75" customHeight="1">
      <c r="D43338" s="305"/>
      <c r="AG43338" s="1954"/>
    </row>
    <row r="43340" spans="4:33" s="304" customFormat="1" ht="15.75" customHeight="1">
      <c r="D43340" s="305"/>
      <c r="AG43340" s="1954"/>
    </row>
    <row r="43342" spans="4:33" s="304" customFormat="1" ht="15.75" customHeight="1">
      <c r="D43342" s="305"/>
      <c r="AG43342" s="1954"/>
    </row>
    <row r="43344" spans="4:33" s="304" customFormat="1" ht="15.75" customHeight="1">
      <c r="D43344" s="305"/>
      <c r="AG43344" s="1954"/>
    </row>
    <row r="43346" spans="4:33" s="304" customFormat="1" ht="15.75" customHeight="1">
      <c r="D43346" s="305"/>
      <c r="AG43346" s="1954"/>
    </row>
    <row r="43348" spans="4:33" s="304" customFormat="1" ht="15.75" customHeight="1">
      <c r="D43348" s="305"/>
      <c r="AG43348" s="1954"/>
    </row>
    <row r="43350" spans="4:33" s="304" customFormat="1" ht="15.75" customHeight="1">
      <c r="D43350" s="305"/>
      <c r="AG43350" s="1954"/>
    </row>
    <row r="43352" spans="4:33" s="304" customFormat="1" ht="15.75" customHeight="1">
      <c r="D43352" s="305"/>
      <c r="AG43352" s="1954"/>
    </row>
    <row r="43354" spans="4:33" s="304" customFormat="1" ht="15.75" customHeight="1">
      <c r="D43354" s="305"/>
      <c r="AG43354" s="1954"/>
    </row>
    <row r="43356" spans="4:33" s="304" customFormat="1" ht="15.75" customHeight="1">
      <c r="D43356" s="305"/>
      <c r="AG43356" s="1954"/>
    </row>
    <row r="43358" spans="4:33" s="304" customFormat="1" ht="15.75" customHeight="1">
      <c r="D43358" s="305"/>
      <c r="AG43358" s="1954"/>
    </row>
    <row r="43360" spans="4:33" s="304" customFormat="1" ht="15.75" customHeight="1">
      <c r="D43360" s="305"/>
      <c r="AG43360" s="1954"/>
    </row>
    <row r="43362" spans="4:33" s="304" customFormat="1" ht="15.75" customHeight="1">
      <c r="D43362" s="305"/>
      <c r="AG43362" s="1954"/>
    </row>
    <row r="43364" spans="4:33" s="304" customFormat="1" ht="15.75" customHeight="1">
      <c r="D43364" s="305"/>
      <c r="AG43364" s="1954"/>
    </row>
    <row r="43366" spans="4:33" s="304" customFormat="1" ht="15.75" customHeight="1">
      <c r="D43366" s="305"/>
      <c r="AG43366" s="1954"/>
    </row>
    <row r="43368" spans="4:33" s="304" customFormat="1" ht="15.75" customHeight="1">
      <c r="D43368" s="305"/>
      <c r="AG43368" s="1954"/>
    </row>
    <row r="43370" spans="4:33" s="304" customFormat="1" ht="15.75" customHeight="1">
      <c r="D43370" s="305"/>
      <c r="AG43370" s="1954"/>
    </row>
    <row r="43372" spans="4:33" s="304" customFormat="1" ht="15.75" customHeight="1">
      <c r="D43372" s="305"/>
      <c r="AG43372" s="1954"/>
    </row>
    <row r="43374" spans="4:33" s="304" customFormat="1" ht="15.75" customHeight="1">
      <c r="D43374" s="305"/>
      <c r="AG43374" s="1954"/>
    </row>
    <row r="43376" spans="4:33" s="304" customFormat="1" ht="15.75" customHeight="1">
      <c r="D43376" s="305"/>
      <c r="AG43376" s="1954"/>
    </row>
    <row r="43378" spans="4:33" s="304" customFormat="1" ht="15.75" customHeight="1">
      <c r="D43378" s="305"/>
      <c r="AG43378" s="1954"/>
    </row>
    <row r="43380" spans="4:33" s="304" customFormat="1" ht="15.75" customHeight="1">
      <c r="D43380" s="305"/>
      <c r="AG43380" s="1954"/>
    </row>
    <row r="43382" spans="4:33" s="304" customFormat="1" ht="15.75" customHeight="1">
      <c r="D43382" s="305"/>
      <c r="AG43382" s="1954"/>
    </row>
    <row r="43384" spans="4:33" s="304" customFormat="1" ht="15.75" customHeight="1">
      <c r="D43384" s="305"/>
      <c r="AG43384" s="1954"/>
    </row>
    <row r="43386" spans="4:33" s="304" customFormat="1" ht="15.75" customHeight="1">
      <c r="D43386" s="305"/>
      <c r="AG43386" s="1954"/>
    </row>
    <row r="43388" spans="4:33" s="304" customFormat="1" ht="15.75" customHeight="1">
      <c r="D43388" s="305"/>
      <c r="AG43388" s="1954"/>
    </row>
    <row r="43390" spans="4:33" s="304" customFormat="1" ht="15.75" customHeight="1">
      <c r="D43390" s="305"/>
      <c r="AG43390" s="1954"/>
    </row>
    <row r="43392" spans="4:33" s="304" customFormat="1" ht="15.75" customHeight="1">
      <c r="D43392" s="305"/>
      <c r="AG43392" s="1954"/>
    </row>
    <row r="43394" spans="4:33" s="304" customFormat="1" ht="15.75" customHeight="1">
      <c r="D43394" s="305"/>
      <c r="AG43394" s="1954"/>
    </row>
    <row r="43396" spans="4:33" s="304" customFormat="1" ht="15.75" customHeight="1">
      <c r="D43396" s="305"/>
      <c r="AG43396" s="1954"/>
    </row>
    <row r="43398" spans="4:33" s="304" customFormat="1" ht="15.75" customHeight="1">
      <c r="D43398" s="305"/>
      <c r="AG43398" s="1954"/>
    </row>
    <row r="43400" spans="4:33" s="304" customFormat="1" ht="15.75" customHeight="1">
      <c r="D43400" s="305"/>
      <c r="AG43400" s="1954"/>
    </row>
    <row r="43402" spans="4:33" s="304" customFormat="1" ht="15.75" customHeight="1">
      <c r="D43402" s="305"/>
      <c r="AG43402" s="1954"/>
    </row>
    <row r="43404" spans="4:33" s="304" customFormat="1" ht="15.75" customHeight="1">
      <c r="D43404" s="305"/>
      <c r="AG43404" s="1954"/>
    </row>
    <row r="43406" spans="4:33" s="304" customFormat="1" ht="15.75" customHeight="1">
      <c r="D43406" s="305"/>
      <c r="AG43406" s="1954"/>
    </row>
    <row r="43408" spans="4:33" s="304" customFormat="1" ht="15.75" customHeight="1">
      <c r="D43408" s="305"/>
      <c r="AG43408" s="1954"/>
    </row>
    <row r="43410" spans="4:33" s="304" customFormat="1" ht="15.75" customHeight="1">
      <c r="D43410" s="305"/>
      <c r="AG43410" s="1954"/>
    </row>
    <row r="43412" spans="4:33" s="304" customFormat="1" ht="15.75" customHeight="1">
      <c r="D43412" s="305"/>
      <c r="AG43412" s="1954"/>
    </row>
    <row r="43414" spans="4:33" s="304" customFormat="1" ht="15.75" customHeight="1">
      <c r="D43414" s="305"/>
      <c r="AG43414" s="1954"/>
    </row>
    <row r="43416" spans="4:33" s="304" customFormat="1" ht="15.75" customHeight="1">
      <c r="D43416" s="305"/>
      <c r="AG43416" s="1954"/>
    </row>
    <row r="43418" spans="4:33" s="304" customFormat="1" ht="15.75" customHeight="1">
      <c r="D43418" s="305"/>
      <c r="AG43418" s="1954"/>
    </row>
    <row r="43420" spans="4:33" s="304" customFormat="1" ht="15.75" customHeight="1">
      <c r="D43420" s="305"/>
      <c r="AG43420" s="1954"/>
    </row>
    <row r="43422" spans="4:33" s="304" customFormat="1" ht="15.75" customHeight="1">
      <c r="D43422" s="305"/>
      <c r="AG43422" s="1954"/>
    </row>
    <row r="43424" spans="4:33" s="304" customFormat="1" ht="15.75" customHeight="1">
      <c r="D43424" s="305"/>
      <c r="AG43424" s="1954"/>
    </row>
    <row r="43426" spans="4:33" s="304" customFormat="1" ht="15.75" customHeight="1">
      <c r="D43426" s="305"/>
      <c r="AG43426" s="1954"/>
    </row>
    <row r="43428" spans="4:33" s="304" customFormat="1" ht="15.75" customHeight="1">
      <c r="D43428" s="305"/>
      <c r="AG43428" s="1954"/>
    </row>
    <row r="43430" spans="4:33" s="304" customFormat="1" ht="15.75" customHeight="1">
      <c r="D43430" s="305"/>
      <c r="AG43430" s="1954"/>
    </row>
    <row r="43432" spans="4:33" s="304" customFormat="1" ht="15.75" customHeight="1">
      <c r="D43432" s="305"/>
      <c r="AG43432" s="1954"/>
    </row>
    <row r="43434" spans="4:33" s="304" customFormat="1" ht="15.75" customHeight="1">
      <c r="D43434" s="305"/>
      <c r="AG43434" s="1954"/>
    </row>
    <row r="43436" spans="4:33" s="304" customFormat="1" ht="15.75" customHeight="1">
      <c r="D43436" s="305"/>
      <c r="AG43436" s="1954"/>
    </row>
    <row r="43438" spans="4:33" s="304" customFormat="1" ht="15.75" customHeight="1">
      <c r="D43438" s="305"/>
      <c r="AG43438" s="1954"/>
    </row>
    <row r="43440" spans="4:33" s="304" customFormat="1" ht="15.75" customHeight="1">
      <c r="D43440" s="305"/>
      <c r="AG43440" s="1954"/>
    </row>
    <row r="43442" spans="4:33" s="304" customFormat="1" ht="15.75" customHeight="1">
      <c r="D43442" s="305"/>
      <c r="AG43442" s="1954"/>
    </row>
    <row r="43444" spans="4:33" s="304" customFormat="1" ht="15.75" customHeight="1">
      <c r="D43444" s="305"/>
      <c r="AG43444" s="1954"/>
    </row>
    <row r="43446" spans="4:33" s="304" customFormat="1" ht="15.75" customHeight="1">
      <c r="D43446" s="305"/>
      <c r="AG43446" s="1954"/>
    </row>
    <row r="43448" spans="4:33" s="304" customFormat="1" ht="15.75" customHeight="1">
      <c r="D43448" s="305"/>
      <c r="AG43448" s="1954"/>
    </row>
    <row r="43450" spans="4:33" s="304" customFormat="1" ht="15.75" customHeight="1">
      <c r="D43450" s="305"/>
      <c r="AG43450" s="1954"/>
    </row>
    <row r="43452" spans="4:33" s="304" customFormat="1" ht="15.75" customHeight="1">
      <c r="D43452" s="305"/>
      <c r="AG43452" s="1954"/>
    </row>
    <row r="43454" spans="4:33" s="304" customFormat="1" ht="15.75" customHeight="1">
      <c r="D43454" s="305"/>
      <c r="AG43454" s="1954"/>
    </row>
    <row r="43456" spans="4:33" s="304" customFormat="1" ht="15.75" customHeight="1">
      <c r="D43456" s="305"/>
      <c r="AG43456" s="1954"/>
    </row>
    <row r="43458" spans="4:33" s="304" customFormat="1" ht="15.75" customHeight="1">
      <c r="D43458" s="305"/>
      <c r="AG43458" s="1954"/>
    </row>
    <row r="43460" spans="4:33" s="304" customFormat="1" ht="15.75" customHeight="1">
      <c r="D43460" s="305"/>
      <c r="AG43460" s="1954"/>
    </row>
    <row r="43462" spans="4:33" s="304" customFormat="1" ht="15.75" customHeight="1">
      <c r="D43462" s="305"/>
      <c r="AG43462" s="1954"/>
    </row>
    <row r="43464" spans="4:33" s="304" customFormat="1" ht="15.75" customHeight="1">
      <c r="D43464" s="305"/>
      <c r="AG43464" s="1954"/>
    </row>
    <row r="43466" spans="4:33" s="304" customFormat="1" ht="15.75" customHeight="1">
      <c r="D43466" s="305"/>
      <c r="AG43466" s="1954"/>
    </row>
    <row r="43468" spans="4:33" s="304" customFormat="1" ht="15.75" customHeight="1">
      <c r="D43468" s="305"/>
      <c r="AG43468" s="1954"/>
    </row>
    <row r="43470" spans="4:33" s="304" customFormat="1" ht="15.75" customHeight="1">
      <c r="D43470" s="305"/>
      <c r="AG43470" s="1954"/>
    </row>
    <row r="43472" spans="4:33" s="304" customFormat="1" ht="15.75" customHeight="1">
      <c r="D43472" s="305"/>
      <c r="AG43472" s="1954"/>
    </row>
    <row r="43474" spans="4:33" s="304" customFormat="1" ht="15.75" customHeight="1">
      <c r="D43474" s="305"/>
      <c r="AG43474" s="1954"/>
    </row>
    <row r="43476" spans="4:33" s="304" customFormat="1" ht="15.75" customHeight="1">
      <c r="D43476" s="305"/>
      <c r="AG43476" s="1954"/>
    </row>
    <row r="43478" spans="4:33" s="304" customFormat="1" ht="15.75" customHeight="1">
      <c r="D43478" s="305"/>
      <c r="AG43478" s="1954"/>
    </row>
    <row r="43480" spans="4:33" s="304" customFormat="1" ht="15.75" customHeight="1">
      <c r="D43480" s="305"/>
      <c r="AG43480" s="1954"/>
    </row>
    <row r="43482" spans="4:33" s="304" customFormat="1" ht="15.75" customHeight="1">
      <c r="D43482" s="305"/>
      <c r="AG43482" s="1954"/>
    </row>
    <row r="43484" spans="4:33" s="304" customFormat="1" ht="15.75" customHeight="1">
      <c r="D43484" s="305"/>
      <c r="AG43484" s="1954"/>
    </row>
    <row r="43486" spans="4:33" s="304" customFormat="1" ht="15.75" customHeight="1">
      <c r="D43486" s="305"/>
      <c r="AG43486" s="1954"/>
    </row>
    <row r="43488" spans="4:33" s="304" customFormat="1" ht="15.75" customHeight="1">
      <c r="D43488" s="305"/>
      <c r="AG43488" s="1954"/>
    </row>
    <row r="43490" spans="4:33" s="304" customFormat="1" ht="15.75" customHeight="1">
      <c r="D43490" s="305"/>
      <c r="AG43490" s="1954"/>
    </row>
    <row r="43492" spans="4:33" s="304" customFormat="1" ht="15.75" customHeight="1">
      <c r="D43492" s="305"/>
      <c r="AG43492" s="1954"/>
    </row>
    <row r="43494" spans="4:33" s="304" customFormat="1" ht="15.75" customHeight="1">
      <c r="D43494" s="305"/>
      <c r="AG43494" s="1954"/>
    </row>
    <row r="43496" spans="4:33" s="304" customFormat="1" ht="15.75" customHeight="1">
      <c r="D43496" s="305"/>
      <c r="AG43496" s="1954"/>
    </row>
    <row r="43498" spans="4:33" s="304" customFormat="1" ht="15.75" customHeight="1">
      <c r="D43498" s="305"/>
      <c r="AG43498" s="1954"/>
    </row>
    <row r="43500" spans="4:33" s="304" customFormat="1" ht="15.75" customHeight="1">
      <c r="D43500" s="305"/>
      <c r="AG43500" s="1954"/>
    </row>
    <row r="43502" spans="4:33" s="304" customFormat="1" ht="15.75" customHeight="1">
      <c r="D43502" s="305"/>
      <c r="AG43502" s="1954"/>
    </row>
    <row r="43504" spans="4:33" s="304" customFormat="1" ht="15.75" customHeight="1">
      <c r="D43504" s="305"/>
      <c r="AG43504" s="1954"/>
    </row>
    <row r="43506" spans="4:33" s="304" customFormat="1" ht="15.75" customHeight="1">
      <c r="D43506" s="305"/>
      <c r="AG43506" s="1954"/>
    </row>
    <row r="43508" spans="4:33" s="304" customFormat="1" ht="15.75" customHeight="1">
      <c r="D43508" s="305"/>
      <c r="AG43508" s="1954"/>
    </row>
    <row r="43510" spans="4:33" s="304" customFormat="1" ht="15.75" customHeight="1">
      <c r="D43510" s="305"/>
      <c r="AG43510" s="1954"/>
    </row>
    <row r="43512" spans="4:33" s="304" customFormat="1" ht="15.75" customHeight="1">
      <c r="D43512" s="305"/>
      <c r="AG43512" s="1954"/>
    </row>
    <row r="43514" spans="4:33" s="304" customFormat="1" ht="15.75" customHeight="1">
      <c r="D43514" s="305"/>
      <c r="AG43514" s="1954"/>
    </row>
    <row r="43516" spans="4:33" s="304" customFormat="1" ht="15.75" customHeight="1">
      <c r="D43516" s="305"/>
      <c r="AG43516" s="1954"/>
    </row>
    <row r="43518" spans="4:33" s="304" customFormat="1" ht="15.75" customHeight="1">
      <c r="D43518" s="305"/>
      <c r="AG43518" s="1954"/>
    </row>
    <row r="43520" spans="4:33" s="304" customFormat="1" ht="15.75" customHeight="1">
      <c r="D43520" s="305"/>
      <c r="AG43520" s="1954"/>
    </row>
    <row r="43522" spans="4:33" s="304" customFormat="1" ht="15.75" customHeight="1">
      <c r="D43522" s="305"/>
      <c r="AG43522" s="1954"/>
    </row>
    <row r="43524" spans="4:33" s="304" customFormat="1" ht="15.75" customHeight="1">
      <c r="D43524" s="305"/>
      <c r="AG43524" s="1954"/>
    </row>
    <row r="43526" spans="4:33" s="304" customFormat="1" ht="15.75" customHeight="1">
      <c r="D43526" s="305"/>
      <c r="AG43526" s="1954"/>
    </row>
    <row r="43528" spans="4:33" s="304" customFormat="1" ht="15.75" customHeight="1">
      <c r="D43528" s="305"/>
      <c r="AG43528" s="1954"/>
    </row>
    <row r="43530" spans="4:33" s="304" customFormat="1" ht="15.75" customHeight="1">
      <c r="D43530" s="305"/>
      <c r="AG43530" s="1954"/>
    </row>
    <row r="43532" spans="4:33" s="304" customFormat="1" ht="15.75" customHeight="1">
      <c r="D43532" s="305"/>
      <c r="AG43532" s="1954"/>
    </row>
    <row r="43534" spans="4:33" s="304" customFormat="1" ht="15.75" customHeight="1">
      <c r="D43534" s="305"/>
      <c r="AG43534" s="1954"/>
    </row>
    <row r="43536" spans="4:33" s="304" customFormat="1" ht="15.75" customHeight="1">
      <c r="D43536" s="305"/>
      <c r="AG43536" s="1954"/>
    </row>
    <row r="43538" spans="4:33" s="304" customFormat="1" ht="15.75" customHeight="1">
      <c r="D43538" s="305"/>
      <c r="AG43538" s="1954"/>
    </row>
    <row r="43540" spans="4:33" s="304" customFormat="1" ht="15.75" customHeight="1">
      <c r="D43540" s="305"/>
      <c r="AG43540" s="1954"/>
    </row>
    <row r="43542" spans="4:33" s="304" customFormat="1" ht="15.75" customHeight="1">
      <c r="D43542" s="305"/>
      <c r="AG43542" s="1954"/>
    </row>
    <row r="43544" spans="4:33" s="304" customFormat="1" ht="15.75" customHeight="1">
      <c r="D43544" s="305"/>
      <c r="AG43544" s="1954"/>
    </row>
    <row r="43546" spans="4:33" s="304" customFormat="1" ht="15.75" customHeight="1">
      <c r="D43546" s="305"/>
      <c r="AG43546" s="1954"/>
    </row>
    <row r="43548" spans="4:33" s="304" customFormat="1" ht="15.75" customHeight="1">
      <c r="D43548" s="305"/>
      <c r="AG43548" s="1954"/>
    </row>
    <row r="43550" spans="4:33" s="304" customFormat="1" ht="15.75" customHeight="1">
      <c r="D43550" s="305"/>
      <c r="AG43550" s="1954"/>
    </row>
    <row r="43552" spans="4:33" s="304" customFormat="1" ht="15.75" customHeight="1">
      <c r="D43552" s="305"/>
      <c r="AG43552" s="1954"/>
    </row>
    <row r="43554" spans="4:33" s="304" customFormat="1" ht="15.75" customHeight="1">
      <c r="D43554" s="305"/>
      <c r="AG43554" s="1954"/>
    </row>
    <row r="43556" spans="4:33" s="304" customFormat="1" ht="15.75" customHeight="1">
      <c r="D43556" s="305"/>
      <c r="AG43556" s="1954"/>
    </row>
    <row r="43558" spans="4:33" s="304" customFormat="1" ht="15.75" customHeight="1">
      <c r="D43558" s="305"/>
      <c r="AG43558" s="1954"/>
    </row>
    <row r="43560" spans="4:33" s="304" customFormat="1" ht="15.75" customHeight="1">
      <c r="D43560" s="305"/>
      <c r="AG43560" s="1954"/>
    </row>
    <row r="43562" spans="4:33" s="304" customFormat="1" ht="15.75" customHeight="1">
      <c r="D43562" s="305"/>
      <c r="AG43562" s="1954"/>
    </row>
    <row r="43564" spans="4:33" s="304" customFormat="1" ht="15.75" customHeight="1">
      <c r="D43564" s="305"/>
      <c r="AG43564" s="1954"/>
    </row>
    <row r="43566" spans="4:33" s="304" customFormat="1" ht="15.75" customHeight="1">
      <c r="D43566" s="305"/>
      <c r="AG43566" s="1954"/>
    </row>
    <row r="43568" spans="4:33" s="304" customFormat="1" ht="15.75" customHeight="1">
      <c r="D43568" s="305"/>
      <c r="AG43568" s="1954"/>
    </row>
    <row r="43570" spans="4:33" s="304" customFormat="1" ht="15.75" customHeight="1">
      <c r="D43570" s="305"/>
      <c r="AG43570" s="1954"/>
    </row>
    <row r="43572" spans="4:33" s="304" customFormat="1" ht="15.75" customHeight="1">
      <c r="D43572" s="305"/>
      <c r="AG43572" s="1954"/>
    </row>
    <row r="43574" spans="4:33" s="304" customFormat="1" ht="15.75" customHeight="1">
      <c r="D43574" s="305"/>
      <c r="AG43574" s="1954"/>
    </row>
    <row r="43576" spans="4:33" s="304" customFormat="1" ht="15.75" customHeight="1">
      <c r="D43576" s="305"/>
      <c r="AG43576" s="1954"/>
    </row>
    <row r="43578" spans="4:33" s="304" customFormat="1" ht="15.75" customHeight="1">
      <c r="D43578" s="305"/>
      <c r="AG43578" s="1954"/>
    </row>
    <row r="43580" spans="4:33" s="304" customFormat="1" ht="15.75" customHeight="1">
      <c r="D43580" s="305"/>
      <c r="AG43580" s="1954"/>
    </row>
    <row r="43582" spans="4:33" s="304" customFormat="1" ht="15.75" customHeight="1">
      <c r="D43582" s="305"/>
      <c r="AG43582" s="1954"/>
    </row>
    <row r="43584" spans="4:33" s="304" customFormat="1" ht="15.75" customHeight="1">
      <c r="D43584" s="305"/>
      <c r="AG43584" s="1954"/>
    </row>
    <row r="43586" spans="4:33" s="304" customFormat="1" ht="15.75" customHeight="1">
      <c r="D43586" s="305"/>
      <c r="AG43586" s="1954"/>
    </row>
    <row r="43588" spans="4:33" s="304" customFormat="1" ht="15.75" customHeight="1">
      <c r="D43588" s="305"/>
      <c r="AG43588" s="1954"/>
    </row>
    <row r="43590" spans="4:33" s="304" customFormat="1" ht="15.75" customHeight="1">
      <c r="D43590" s="305"/>
      <c r="AG43590" s="1954"/>
    </row>
    <row r="43592" spans="4:33" s="304" customFormat="1" ht="15.75" customHeight="1">
      <c r="D43592" s="305"/>
      <c r="AG43592" s="1954"/>
    </row>
    <row r="43594" spans="4:33" s="304" customFormat="1" ht="15.75" customHeight="1">
      <c r="D43594" s="305"/>
      <c r="AG43594" s="1954"/>
    </row>
    <row r="43596" spans="4:33" s="304" customFormat="1" ht="15.75" customHeight="1">
      <c r="D43596" s="305"/>
      <c r="AG43596" s="1954"/>
    </row>
    <row r="43598" spans="4:33" s="304" customFormat="1" ht="15.75" customHeight="1">
      <c r="D43598" s="305"/>
      <c r="AG43598" s="1954"/>
    </row>
    <row r="43600" spans="4:33" s="304" customFormat="1" ht="15.75" customHeight="1">
      <c r="D43600" s="305"/>
      <c r="AG43600" s="1954"/>
    </row>
    <row r="43602" spans="4:33" s="304" customFormat="1" ht="15.75" customHeight="1">
      <c r="D43602" s="305"/>
      <c r="AG43602" s="1954"/>
    </row>
    <row r="43604" spans="4:33" s="304" customFormat="1" ht="15.75" customHeight="1">
      <c r="D43604" s="305"/>
      <c r="AG43604" s="1954"/>
    </row>
    <row r="43606" spans="4:33" s="304" customFormat="1" ht="15.75" customHeight="1">
      <c r="D43606" s="305"/>
      <c r="AG43606" s="1954"/>
    </row>
    <row r="43608" spans="4:33" s="304" customFormat="1" ht="15.75" customHeight="1">
      <c r="D43608" s="305"/>
      <c r="AG43608" s="1954"/>
    </row>
    <row r="43610" spans="4:33" s="304" customFormat="1" ht="15.75" customHeight="1">
      <c r="D43610" s="305"/>
      <c r="AG43610" s="1954"/>
    </row>
    <row r="43612" spans="4:33" s="304" customFormat="1" ht="15.75" customHeight="1">
      <c r="D43612" s="305"/>
      <c r="AG43612" s="1954"/>
    </row>
    <row r="43614" spans="4:33" s="304" customFormat="1" ht="15.75" customHeight="1">
      <c r="D43614" s="305"/>
      <c r="AG43614" s="1954"/>
    </row>
    <row r="43616" spans="4:33" s="304" customFormat="1" ht="15.75" customHeight="1">
      <c r="D43616" s="305"/>
      <c r="AG43616" s="1954"/>
    </row>
    <row r="43618" spans="4:33" s="304" customFormat="1" ht="15.75" customHeight="1">
      <c r="D43618" s="305"/>
      <c r="AG43618" s="1954"/>
    </row>
    <row r="43620" spans="4:33" s="304" customFormat="1" ht="15.75" customHeight="1">
      <c r="D43620" s="305"/>
      <c r="AG43620" s="1954"/>
    </row>
    <row r="43622" spans="4:33" s="304" customFormat="1" ht="15.75" customHeight="1">
      <c r="D43622" s="305"/>
      <c r="AG43622" s="1954"/>
    </row>
    <row r="43624" spans="4:33" s="304" customFormat="1" ht="15.75" customHeight="1">
      <c r="D43624" s="305"/>
      <c r="AG43624" s="1954"/>
    </row>
    <row r="43626" spans="4:33" s="304" customFormat="1" ht="15.75" customHeight="1">
      <c r="D43626" s="305"/>
      <c r="AG43626" s="1954"/>
    </row>
    <row r="43628" spans="4:33" s="304" customFormat="1" ht="15.75" customHeight="1">
      <c r="D43628" s="305"/>
      <c r="AG43628" s="1954"/>
    </row>
    <row r="43630" spans="4:33" s="304" customFormat="1" ht="15.75" customHeight="1">
      <c r="D43630" s="305"/>
      <c r="AG43630" s="1954"/>
    </row>
    <row r="43632" spans="4:33" s="304" customFormat="1" ht="15.75" customHeight="1">
      <c r="D43632" s="305"/>
      <c r="AG43632" s="1954"/>
    </row>
    <row r="43634" spans="4:33" s="304" customFormat="1" ht="15.75" customHeight="1">
      <c r="D43634" s="305"/>
      <c r="AG43634" s="1954"/>
    </row>
    <row r="43636" spans="4:33" s="304" customFormat="1" ht="15.75" customHeight="1">
      <c r="D43636" s="305"/>
      <c r="AG43636" s="1954"/>
    </row>
    <row r="43638" spans="4:33" s="304" customFormat="1" ht="15.75" customHeight="1">
      <c r="D43638" s="305"/>
      <c r="AG43638" s="1954"/>
    </row>
    <row r="43640" spans="4:33" s="304" customFormat="1" ht="15.75" customHeight="1">
      <c r="D43640" s="305"/>
      <c r="AG43640" s="1954"/>
    </row>
    <row r="43642" spans="4:33" s="304" customFormat="1" ht="15.75" customHeight="1">
      <c r="D43642" s="305"/>
      <c r="AG43642" s="1954"/>
    </row>
    <row r="43644" spans="4:33" s="304" customFormat="1" ht="15.75" customHeight="1">
      <c r="D43644" s="305"/>
      <c r="AG43644" s="1954"/>
    </row>
    <row r="43646" spans="4:33" s="304" customFormat="1" ht="15.75" customHeight="1">
      <c r="D43646" s="305"/>
      <c r="AG43646" s="1954"/>
    </row>
    <row r="43648" spans="4:33" s="304" customFormat="1" ht="15.75" customHeight="1">
      <c r="D43648" s="305"/>
      <c r="AG43648" s="1954"/>
    </row>
    <row r="43650" spans="4:33" s="304" customFormat="1" ht="15.75" customHeight="1">
      <c r="D43650" s="305"/>
      <c r="AG43650" s="1954"/>
    </row>
    <row r="43652" spans="4:33" s="304" customFormat="1" ht="15.75" customHeight="1">
      <c r="D43652" s="305"/>
      <c r="AG43652" s="1954"/>
    </row>
    <row r="43654" spans="4:33" s="304" customFormat="1" ht="15.75" customHeight="1">
      <c r="D43654" s="305"/>
      <c r="AG43654" s="1954"/>
    </row>
    <row r="43656" spans="4:33" s="304" customFormat="1" ht="15.75" customHeight="1">
      <c r="D43656" s="305"/>
      <c r="AG43656" s="1954"/>
    </row>
    <row r="43658" spans="4:33" s="304" customFormat="1" ht="15.75" customHeight="1">
      <c r="D43658" s="305"/>
      <c r="AG43658" s="1954"/>
    </row>
    <row r="43660" spans="4:33" s="304" customFormat="1" ht="15.75" customHeight="1">
      <c r="D43660" s="305"/>
      <c r="AG43660" s="1954"/>
    </row>
    <row r="43662" spans="4:33" s="304" customFormat="1" ht="15.75" customHeight="1">
      <c r="D43662" s="305"/>
      <c r="AG43662" s="1954"/>
    </row>
    <row r="43664" spans="4:33" s="304" customFormat="1" ht="15.75" customHeight="1">
      <c r="D43664" s="305"/>
      <c r="AG43664" s="1954"/>
    </row>
    <row r="43666" spans="4:33" s="304" customFormat="1" ht="15.75" customHeight="1">
      <c r="D43666" s="305"/>
      <c r="AG43666" s="1954"/>
    </row>
    <row r="43668" spans="4:33" s="304" customFormat="1" ht="15.75" customHeight="1">
      <c r="D43668" s="305"/>
      <c r="AG43668" s="1954"/>
    </row>
    <row r="43670" spans="4:33" s="304" customFormat="1" ht="15.75" customHeight="1">
      <c r="D43670" s="305"/>
      <c r="AG43670" s="1954"/>
    </row>
    <row r="43672" spans="4:33" s="304" customFormat="1" ht="15.75" customHeight="1">
      <c r="D43672" s="305"/>
      <c r="AG43672" s="1954"/>
    </row>
    <row r="43674" spans="4:33" s="304" customFormat="1" ht="15.75" customHeight="1">
      <c r="D43674" s="305"/>
      <c r="AG43674" s="1954"/>
    </row>
    <row r="43676" spans="4:33" s="304" customFormat="1" ht="15.75" customHeight="1">
      <c r="D43676" s="305"/>
      <c r="AG43676" s="1954"/>
    </row>
    <row r="43678" spans="4:33" s="304" customFormat="1" ht="15.75" customHeight="1">
      <c r="D43678" s="305"/>
      <c r="AG43678" s="1954"/>
    </row>
    <row r="43680" spans="4:33" s="304" customFormat="1" ht="15.75" customHeight="1">
      <c r="D43680" s="305"/>
      <c r="AG43680" s="1954"/>
    </row>
    <row r="43682" spans="4:33" s="304" customFormat="1" ht="15.75" customHeight="1">
      <c r="D43682" s="305"/>
      <c r="AG43682" s="1954"/>
    </row>
    <row r="43684" spans="4:33" s="304" customFormat="1" ht="15.75" customHeight="1">
      <c r="D43684" s="305"/>
      <c r="AG43684" s="1954"/>
    </row>
    <row r="43686" spans="4:33" s="304" customFormat="1" ht="15.75" customHeight="1">
      <c r="D43686" s="305"/>
      <c r="AG43686" s="1954"/>
    </row>
    <row r="43688" spans="4:33" s="304" customFormat="1" ht="15.75" customHeight="1">
      <c r="D43688" s="305"/>
      <c r="AG43688" s="1954"/>
    </row>
    <row r="43690" spans="4:33" s="304" customFormat="1" ht="15.75" customHeight="1">
      <c r="D43690" s="305"/>
      <c r="AG43690" s="1954"/>
    </row>
    <row r="43692" spans="4:33" s="304" customFormat="1" ht="15.75" customHeight="1">
      <c r="D43692" s="305"/>
      <c r="AG43692" s="1954"/>
    </row>
    <row r="43694" spans="4:33" s="304" customFormat="1" ht="15.75" customHeight="1">
      <c r="D43694" s="305"/>
      <c r="AG43694" s="1954"/>
    </row>
    <row r="43696" spans="4:33" s="304" customFormat="1" ht="15.75" customHeight="1">
      <c r="D43696" s="305"/>
      <c r="AG43696" s="1954"/>
    </row>
    <row r="43698" spans="4:33" s="304" customFormat="1" ht="15.75" customHeight="1">
      <c r="D43698" s="305"/>
      <c r="AG43698" s="1954"/>
    </row>
    <row r="43700" spans="4:33" s="304" customFormat="1" ht="15.75" customHeight="1">
      <c r="D43700" s="305"/>
      <c r="AG43700" s="1954"/>
    </row>
    <row r="43702" spans="4:33" s="304" customFormat="1" ht="15.75" customHeight="1">
      <c r="D43702" s="305"/>
      <c r="AG43702" s="1954"/>
    </row>
    <row r="43704" spans="4:33" s="304" customFormat="1" ht="15.75" customHeight="1">
      <c r="D43704" s="305"/>
      <c r="AG43704" s="1954"/>
    </row>
    <row r="43706" spans="4:33" s="304" customFormat="1" ht="15.75" customHeight="1">
      <c r="D43706" s="305"/>
      <c r="AG43706" s="1954"/>
    </row>
    <row r="43708" spans="4:33" s="304" customFormat="1" ht="15.75" customHeight="1">
      <c r="D43708" s="305"/>
      <c r="AG43708" s="1954"/>
    </row>
    <row r="43710" spans="4:33" s="304" customFormat="1" ht="15.75" customHeight="1">
      <c r="D43710" s="305"/>
      <c r="AG43710" s="1954"/>
    </row>
    <row r="43712" spans="4:33" s="304" customFormat="1" ht="15.75" customHeight="1">
      <c r="D43712" s="305"/>
      <c r="AG43712" s="1954"/>
    </row>
    <row r="43714" spans="4:33" s="304" customFormat="1" ht="15.75" customHeight="1">
      <c r="D43714" s="305"/>
      <c r="AG43714" s="1954"/>
    </row>
    <row r="43716" spans="4:33" s="304" customFormat="1" ht="15.75" customHeight="1">
      <c r="D43716" s="305"/>
      <c r="AG43716" s="1954"/>
    </row>
    <row r="43718" spans="4:33" s="304" customFormat="1" ht="15.75" customHeight="1">
      <c r="D43718" s="305"/>
      <c r="AG43718" s="1954"/>
    </row>
    <row r="43720" spans="4:33" s="304" customFormat="1" ht="15.75" customHeight="1">
      <c r="D43720" s="305"/>
      <c r="AG43720" s="1954"/>
    </row>
    <row r="43722" spans="4:33" s="304" customFormat="1" ht="15.75" customHeight="1">
      <c r="D43722" s="305"/>
      <c r="AG43722" s="1954"/>
    </row>
    <row r="43724" spans="4:33" s="304" customFormat="1" ht="15.75" customHeight="1">
      <c r="D43724" s="305"/>
      <c r="AG43724" s="1954"/>
    </row>
    <row r="43726" spans="4:33" s="304" customFormat="1" ht="15.75" customHeight="1">
      <c r="D43726" s="305"/>
      <c r="AG43726" s="1954"/>
    </row>
    <row r="43728" spans="4:33" s="304" customFormat="1" ht="15.75" customHeight="1">
      <c r="D43728" s="305"/>
      <c r="AG43728" s="1954"/>
    </row>
    <row r="43730" spans="4:33" s="304" customFormat="1" ht="15.75" customHeight="1">
      <c r="D43730" s="305"/>
      <c r="AG43730" s="1954"/>
    </row>
    <row r="43732" spans="4:33" s="304" customFormat="1" ht="15.75" customHeight="1">
      <c r="D43732" s="305"/>
      <c r="AG43732" s="1954"/>
    </row>
    <row r="43734" spans="4:33" s="304" customFormat="1" ht="15.75" customHeight="1">
      <c r="D43734" s="305"/>
      <c r="AG43734" s="1954"/>
    </row>
    <row r="43736" spans="4:33" s="304" customFormat="1" ht="15.75" customHeight="1">
      <c r="D43736" s="305"/>
      <c r="AG43736" s="1954"/>
    </row>
    <row r="43738" spans="4:33" s="304" customFormat="1" ht="15.75" customHeight="1">
      <c r="D43738" s="305"/>
      <c r="AG43738" s="1954"/>
    </row>
    <row r="43740" spans="4:33" s="304" customFormat="1" ht="15.75" customHeight="1">
      <c r="D43740" s="305"/>
      <c r="AG43740" s="1954"/>
    </row>
    <row r="43742" spans="4:33" s="304" customFormat="1" ht="15.75" customHeight="1">
      <c r="D43742" s="305"/>
      <c r="AG43742" s="1954"/>
    </row>
    <row r="43744" spans="4:33" s="304" customFormat="1" ht="15.75" customHeight="1">
      <c r="D43744" s="305"/>
      <c r="AG43744" s="1954"/>
    </row>
    <row r="43746" spans="4:33" s="304" customFormat="1" ht="15.75" customHeight="1">
      <c r="D43746" s="305"/>
      <c r="AG43746" s="1954"/>
    </row>
    <row r="43748" spans="4:33" s="304" customFormat="1" ht="15.75" customHeight="1">
      <c r="D43748" s="305"/>
      <c r="AG43748" s="1954"/>
    </row>
    <row r="43750" spans="4:33" s="304" customFormat="1" ht="15.75" customHeight="1">
      <c r="D43750" s="305"/>
      <c r="AG43750" s="1954"/>
    </row>
    <row r="43752" spans="4:33" s="304" customFormat="1" ht="15.75" customHeight="1">
      <c r="D43752" s="305"/>
      <c r="AG43752" s="1954"/>
    </row>
    <row r="43754" spans="4:33" s="304" customFormat="1" ht="15.75" customHeight="1">
      <c r="D43754" s="305"/>
      <c r="AG43754" s="1954"/>
    </row>
    <row r="43756" spans="4:33" s="304" customFormat="1" ht="15.75" customHeight="1">
      <c r="D43756" s="305"/>
      <c r="AG43756" s="1954"/>
    </row>
    <row r="43758" spans="4:33" s="304" customFormat="1" ht="15.75" customHeight="1">
      <c r="D43758" s="305"/>
      <c r="AG43758" s="1954"/>
    </row>
    <row r="43760" spans="4:33" s="304" customFormat="1" ht="15.75" customHeight="1">
      <c r="D43760" s="305"/>
      <c r="AG43760" s="1954"/>
    </row>
    <row r="43762" spans="4:33" s="304" customFormat="1" ht="15.75" customHeight="1">
      <c r="D43762" s="305"/>
      <c r="AG43762" s="1954"/>
    </row>
    <row r="43764" spans="4:33" s="304" customFormat="1" ht="15.75" customHeight="1">
      <c r="D43764" s="305"/>
      <c r="AG43764" s="1954"/>
    </row>
    <row r="43766" spans="4:33" s="304" customFormat="1" ht="15.75" customHeight="1">
      <c r="D43766" s="305"/>
      <c r="AG43766" s="1954"/>
    </row>
    <row r="43768" spans="4:33" s="304" customFormat="1" ht="15.75" customHeight="1">
      <c r="D43768" s="305"/>
      <c r="AG43768" s="1954"/>
    </row>
    <row r="43770" spans="4:33" s="304" customFormat="1" ht="15.75" customHeight="1">
      <c r="D43770" s="305"/>
      <c r="AG43770" s="1954"/>
    </row>
    <row r="43772" spans="4:33" s="304" customFormat="1" ht="15.75" customHeight="1">
      <c r="D43772" s="305"/>
      <c r="AG43772" s="1954"/>
    </row>
    <row r="43774" spans="4:33" s="304" customFormat="1" ht="15.75" customHeight="1">
      <c r="D43774" s="305"/>
      <c r="AG43774" s="1954"/>
    </row>
    <row r="43776" spans="4:33" s="304" customFormat="1" ht="15.75" customHeight="1">
      <c r="D43776" s="305"/>
      <c r="AG43776" s="1954"/>
    </row>
    <row r="43778" spans="4:33" s="304" customFormat="1" ht="15.75" customHeight="1">
      <c r="D43778" s="305"/>
      <c r="AG43778" s="1954"/>
    </row>
    <row r="43780" spans="4:33" s="304" customFormat="1" ht="15.75" customHeight="1">
      <c r="D43780" s="305"/>
      <c r="AG43780" s="1954"/>
    </row>
    <row r="43782" spans="4:33" s="304" customFormat="1" ht="15.75" customHeight="1">
      <c r="D43782" s="305"/>
      <c r="AG43782" s="1954"/>
    </row>
    <row r="43784" spans="4:33" s="304" customFormat="1" ht="15.75" customHeight="1">
      <c r="D43784" s="305"/>
      <c r="AG43784" s="1954"/>
    </row>
    <row r="43786" spans="4:33" s="304" customFormat="1" ht="15.75" customHeight="1">
      <c r="D43786" s="305"/>
      <c r="AG43786" s="1954"/>
    </row>
    <row r="43788" spans="4:33" s="304" customFormat="1" ht="15.75" customHeight="1">
      <c r="D43788" s="305"/>
      <c r="AG43788" s="1954"/>
    </row>
    <row r="43790" spans="4:33" s="304" customFormat="1" ht="15.75" customHeight="1">
      <c r="D43790" s="305"/>
      <c r="AG43790" s="1954"/>
    </row>
    <row r="43792" spans="4:33" s="304" customFormat="1" ht="15.75" customHeight="1">
      <c r="D43792" s="305"/>
      <c r="AG43792" s="1954"/>
    </row>
    <row r="43794" spans="4:33" s="304" customFormat="1" ht="15.75" customHeight="1">
      <c r="D43794" s="305"/>
      <c r="AG43794" s="1954"/>
    </row>
    <row r="43796" spans="4:33" s="304" customFormat="1" ht="15.75" customHeight="1">
      <c r="D43796" s="305"/>
      <c r="AG43796" s="1954"/>
    </row>
    <row r="43798" spans="4:33" s="304" customFormat="1" ht="15.75" customHeight="1">
      <c r="D43798" s="305"/>
      <c r="AG43798" s="1954"/>
    </row>
    <row r="43800" spans="4:33" s="304" customFormat="1" ht="15.75" customHeight="1">
      <c r="D43800" s="305"/>
      <c r="AG43800" s="1954"/>
    </row>
    <row r="43802" spans="4:33" s="304" customFormat="1" ht="15.75" customHeight="1">
      <c r="D43802" s="305"/>
      <c r="AG43802" s="1954"/>
    </row>
    <row r="43804" spans="4:33" s="304" customFormat="1" ht="15.75" customHeight="1">
      <c r="D43804" s="305"/>
      <c r="AG43804" s="1954"/>
    </row>
    <row r="43806" spans="4:33" s="304" customFormat="1" ht="15.75" customHeight="1">
      <c r="D43806" s="305"/>
      <c r="AG43806" s="1954"/>
    </row>
    <row r="43808" spans="4:33" s="304" customFormat="1" ht="15.75" customHeight="1">
      <c r="D43808" s="305"/>
      <c r="AG43808" s="1954"/>
    </row>
    <row r="43810" spans="4:33" s="304" customFormat="1" ht="15.75" customHeight="1">
      <c r="D43810" s="305"/>
      <c r="AG43810" s="1954"/>
    </row>
    <row r="43812" spans="4:33" s="304" customFormat="1" ht="15.75" customHeight="1">
      <c r="D43812" s="305"/>
      <c r="AG43812" s="1954"/>
    </row>
    <row r="43814" spans="4:33" s="304" customFormat="1" ht="15.75" customHeight="1">
      <c r="D43814" s="305"/>
      <c r="AG43814" s="1954"/>
    </row>
    <row r="43816" spans="4:33" s="304" customFormat="1" ht="15.75" customHeight="1">
      <c r="D43816" s="305"/>
      <c r="AG43816" s="1954"/>
    </row>
    <row r="43818" spans="4:33" s="304" customFormat="1" ht="15.75" customHeight="1">
      <c r="D43818" s="305"/>
      <c r="AG43818" s="1954"/>
    </row>
    <row r="43820" spans="4:33" s="304" customFormat="1" ht="15.75" customHeight="1">
      <c r="D43820" s="305"/>
      <c r="AG43820" s="1954"/>
    </row>
    <row r="43822" spans="4:33" s="304" customFormat="1" ht="15.75" customHeight="1">
      <c r="D43822" s="305"/>
      <c r="AG43822" s="1954"/>
    </row>
    <row r="43824" spans="4:33" s="304" customFormat="1" ht="15.75" customHeight="1">
      <c r="D43824" s="305"/>
      <c r="AG43824" s="1954"/>
    </row>
    <row r="43826" spans="4:33" s="304" customFormat="1" ht="15.75" customHeight="1">
      <c r="D43826" s="305"/>
      <c r="AG43826" s="1954"/>
    </row>
    <row r="43828" spans="4:33" s="304" customFormat="1" ht="15.75" customHeight="1">
      <c r="D43828" s="305"/>
      <c r="AG43828" s="1954"/>
    </row>
    <row r="43830" spans="4:33" s="304" customFormat="1" ht="15.75" customHeight="1">
      <c r="D43830" s="305"/>
      <c r="AG43830" s="1954"/>
    </row>
    <row r="43832" spans="4:33" s="304" customFormat="1" ht="15.75" customHeight="1">
      <c r="D43832" s="305"/>
      <c r="AG43832" s="1954"/>
    </row>
    <row r="43834" spans="4:33" s="304" customFormat="1" ht="15.75" customHeight="1">
      <c r="D43834" s="305"/>
      <c r="AG43834" s="1954"/>
    </row>
    <row r="43836" spans="4:33" s="304" customFormat="1" ht="15.75" customHeight="1">
      <c r="D43836" s="305"/>
      <c r="AG43836" s="1954"/>
    </row>
    <row r="43838" spans="4:33" s="304" customFormat="1" ht="15.75" customHeight="1">
      <c r="D43838" s="305"/>
      <c r="AG43838" s="1954"/>
    </row>
    <row r="43840" spans="4:33" s="304" customFormat="1" ht="15.75" customHeight="1">
      <c r="D43840" s="305"/>
      <c r="AG43840" s="1954"/>
    </row>
    <row r="43842" spans="4:33" s="304" customFormat="1" ht="15.75" customHeight="1">
      <c r="D43842" s="305"/>
      <c r="AG43842" s="1954"/>
    </row>
    <row r="43844" spans="4:33" s="304" customFormat="1" ht="15.75" customHeight="1">
      <c r="D43844" s="305"/>
      <c r="AG43844" s="1954"/>
    </row>
    <row r="43846" spans="4:33" s="304" customFormat="1" ht="15.75" customHeight="1">
      <c r="D43846" s="305"/>
      <c r="AG43846" s="1954"/>
    </row>
    <row r="43848" spans="4:33" s="304" customFormat="1" ht="15.75" customHeight="1">
      <c r="D43848" s="305"/>
      <c r="AG43848" s="1954"/>
    </row>
    <row r="43850" spans="4:33" s="304" customFormat="1" ht="15.75" customHeight="1">
      <c r="D43850" s="305"/>
      <c r="AG43850" s="1954"/>
    </row>
    <row r="43852" spans="4:33" s="304" customFormat="1" ht="15.75" customHeight="1">
      <c r="D43852" s="305"/>
      <c r="AG43852" s="1954"/>
    </row>
    <row r="43854" spans="4:33" s="304" customFormat="1" ht="15.75" customHeight="1">
      <c r="D43854" s="305"/>
      <c r="AG43854" s="1954"/>
    </row>
    <row r="43856" spans="4:33" s="304" customFormat="1" ht="15.75" customHeight="1">
      <c r="D43856" s="305"/>
      <c r="AG43856" s="1954"/>
    </row>
    <row r="43858" spans="4:33" s="304" customFormat="1" ht="15.75" customHeight="1">
      <c r="D43858" s="305"/>
      <c r="AG43858" s="1954"/>
    </row>
    <row r="43860" spans="4:33" s="304" customFormat="1" ht="15.75" customHeight="1">
      <c r="D43860" s="305"/>
      <c r="AG43860" s="1954"/>
    </row>
    <row r="43862" spans="4:33" s="304" customFormat="1" ht="15.75" customHeight="1">
      <c r="D43862" s="305"/>
      <c r="AG43862" s="1954"/>
    </row>
    <row r="43864" spans="4:33" s="304" customFormat="1" ht="15.75" customHeight="1">
      <c r="D43864" s="305"/>
      <c r="AG43864" s="1954"/>
    </row>
    <row r="43866" spans="4:33" s="304" customFormat="1" ht="15.75" customHeight="1">
      <c r="D43866" s="305"/>
      <c r="AG43866" s="1954"/>
    </row>
    <row r="43868" spans="4:33" s="304" customFormat="1" ht="15.75" customHeight="1">
      <c r="D43868" s="305"/>
      <c r="AG43868" s="1954"/>
    </row>
    <row r="43870" spans="4:33" s="304" customFormat="1" ht="15.75" customHeight="1">
      <c r="D43870" s="305"/>
      <c r="AG43870" s="1954"/>
    </row>
    <row r="43872" spans="4:33" s="304" customFormat="1" ht="15.75" customHeight="1">
      <c r="D43872" s="305"/>
      <c r="AG43872" s="1954"/>
    </row>
    <row r="43874" spans="4:33" s="304" customFormat="1" ht="15.75" customHeight="1">
      <c r="D43874" s="305"/>
      <c r="AG43874" s="1954"/>
    </row>
    <row r="43876" spans="4:33" s="304" customFormat="1" ht="15.75" customHeight="1">
      <c r="D43876" s="305"/>
      <c r="AG43876" s="1954"/>
    </row>
    <row r="43878" spans="4:33" s="304" customFormat="1" ht="15.75" customHeight="1">
      <c r="D43878" s="305"/>
      <c r="AG43878" s="1954"/>
    </row>
    <row r="43880" spans="4:33" s="304" customFormat="1" ht="15.75" customHeight="1">
      <c r="D43880" s="305"/>
      <c r="AG43880" s="1954"/>
    </row>
    <row r="43882" spans="4:33" s="304" customFormat="1" ht="15.75" customHeight="1">
      <c r="D43882" s="305"/>
      <c r="AG43882" s="1954"/>
    </row>
    <row r="43884" spans="4:33" s="304" customFormat="1" ht="15.75" customHeight="1">
      <c r="D43884" s="305"/>
      <c r="AG43884" s="1954"/>
    </row>
    <row r="43886" spans="4:33" s="304" customFormat="1" ht="15.75" customHeight="1">
      <c r="D43886" s="305"/>
      <c r="AG43886" s="1954"/>
    </row>
    <row r="43888" spans="4:33" s="304" customFormat="1" ht="15.75" customHeight="1">
      <c r="D43888" s="305"/>
      <c r="AG43888" s="1954"/>
    </row>
    <row r="43890" spans="4:33" s="304" customFormat="1" ht="15.75" customHeight="1">
      <c r="D43890" s="305"/>
      <c r="AG43890" s="1954"/>
    </row>
    <row r="43892" spans="4:33" s="304" customFormat="1" ht="15.75" customHeight="1">
      <c r="D43892" s="305"/>
      <c r="AG43892" s="1954"/>
    </row>
    <row r="43894" spans="4:33" s="304" customFormat="1" ht="15.75" customHeight="1">
      <c r="D43894" s="305"/>
      <c r="AG43894" s="1954"/>
    </row>
    <row r="43896" spans="4:33" s="304" customFormat="1" ht="15.75" customHeight="1">
      <c r="D43896" s="305"/>
      <c r="AG43896" s="1954"/>
    </row>
    <row r="43898" spans="4:33" s="304" customFormat="1" ht="15.75" customHeight="1">
      <c r="D43898" s="305"/>
      <c r="AG43898" s="1954"/>
    </row>
    <row r="43900" spans="4:33" s="304" customFormat="1" ht="15.75" customHeight="1">
      <c r="D43900" s="305"/>
      <c r="AG43900" s="1954"/>
    </row>
    <row r="43902" spans="4:33" s="304" customFormat="1" ht="15.75" customHeight="1">
      <c r="D43902" s="305"/>
      <c r="AG43902" s="1954"/>
    </row>
    <row r="43904" spans="4:33" s="304" customFormat="1" ht="15.75" customHeight="1">
      <c r="D43904" s="305"/>
      <c r="AG43904" s="1954"/>
    </row>
    <row r="43906" spans="4:33" s="304" customFormat="1" ht="15.75" customHeight="1">
      <c r="D43906" s="305"/>
      <c r="AG43906" s="1954"/>
    </row>
    <row r="43908" spans="4:33" s="304" customFormat="1" ht="15.75" customHeight="1">
      <c r="D43908" s="305"/>
      <c r="AG43908" s="1954"/>
    </row>
    <row r="43910" spans="4:33" s="304" customFormat="1" ht="15.75" customHeight="1">
      <c r="D43910" s="305"/>
      <c r="AG43910" s="1954"/>
    </row>
    <row r="43912" spans="4:33" s="304" customFormat="1" ht="15.75" customHeight="1">
      <c r="D43912" s="305"/>
      <c r="AG43912" s="1954"/>
    </row>
    <row r="43914" spans="4:33" s="304" customFormat="1" ht="15.75" customHeight="1">
      <c r="D43914" s="305"/>
      <c r="AG43914" s="1954"/>
    </row>
    <row r="43916" spans="4:33" s="304" customFormat="1" ht="15.75" customHeight="1">
      <c r="D43916" s="305"/>
      <c r="AG43916" s="1954"/>
    </row>
    <row r="43918" spans="4:33" s="304" customFormat="1" ht="15.75" customHeight="1">
      <c r="D43918" s="305"/>
      <c r="AG43918" s="1954"/>
    </row>
    <row r="43920" spans="4:33" s="304" customFormat="1" ht="15.75" customHeight="1">
      <c r="D43920" s="305"/>
      <c r="AG43920" s="1954"/>
    </row>
    <row r="43922" spans="4:33" s="304" customFormat="1" ht="15.75" customHeight="1">
      <c r="D43922" s="305"/>
      <c r="AG43922" s="1954"/>
    </row>
    <row r="43924" spans="4:33" s="304" customFormat="1" ht="15.75" customHeight="1">
      <c r="D43924" s="305"/>
      <c r="AG43924" s="1954"/>
    </row>
    <row r="43926" spans="4:33" s="304" customFormat="1" ht="15.75" customHeight="1">
      <c r="D43926" s="305"/>
      <c r="AG43926" s="1954"/>
    </row>
    <row r="43928" spans="4:33" s="304" customFormat="1" ht="15.75" customHeight="1">
      <c r="D43928" s="305"/>
      <c r="AG43928" s="1954"/>
    </row>
    <row r="43930" spans="4:33" s="304" customFormat="1" ht="15.75" customHeight="1">
      <c r="D43930" s="305"/>
      <c r="AG43930" s="1954"/>
    </row>
    <row r="43932" spans="4:33" s="304" customFormat="1" ht="15.75" customHeight="1">
      <c r="D43932" s="305"/>
      <c r="AG43932" s="1954"/>
    </row>
    <row r="43934" spans="4:33" s="304" customFormat="1" ht="15.75" customHeight="1">
      <c r="D43934" s="305"/>
      <c r="AG43934" s="1954"/>
    </row>
    <row r="43936" spans="4:33" s="304" customFormat="1" ht="15.75" customHeight="1">
      <c r="D43936" s="305"/>
      <c r="AG43936" s="1954"/>
    </row>
    <row r="43938" spans="4:33" s="304" customFormat="1" ht="15.75" customHeight="1">
      <c r="D43938" s="305"/>
      <c r="AG43938" s="1954"/>
    </row>
    <row r="43940" spans="4:33" s="304" customFormat="1" ht="15.75" customHeight="1">
      <c r="D43940" s="305"/>
      <c r="AG43940" s="1954"/>
    </row>
    <row r="43942" spans="4:33" s="304" customFormat="1" ht="15.75" customHeight="1">
      <c r="D43942" s="305"/>
      <c r="AG43942" s="1954"/>
    </row>
    <row r="43944" spans="4:33" s="304" customFormat="1" ht="15.75" customHeight="1">
      <c r="D43944" s="305"/>
      <c r="AG43944" s="1954"/>
    </row>
    <row r="43946" spans="4:33" s="304" customFormat="1" ht="15.75" customHeight="1">
      <c r="D43946" s="305"/>
      <c r="AG43946" s="1954"/>
    </row>
    <row r="43948" spans="4:33" s="304" customFormat="1" ht="15.75" customHeight="1">
      <c r="D43948" s="305"/>
      <c r="AG43948" s="1954"/>
    </row>
    <row r="43950" spans="4:33" s="304" customFormat="1" ht="15.75" customHeight="1">
      <c r="D43950" s="305"/>
      <c r="AG43950" s="1954"/>
    </row>
    <row r="43952" spans="4:33" s="304" customFormat="1" ht="15.75" customHeight="1">
      <c r="D43952" s="305"/>
      <c r="AG43952" s="1954"/>
    </row>
    <row r="43954" spans="4:33" s="304" customFormat="1" ht="15.75" customHeight="1">
      <c r="D43954" s="305"/>
      <c r="AG43954" s="1954"/>
    </row>
    <row r="43956" spans="4:33" s="304" customFormat="1" ht="15.75" customHeight="1">
      <c r="D43956" s="305"/>
      <c r="AG43956" s="1954"/>
    </row>
    <row r="43958" spans="4:33" s="304" customFormat="1" ht="15.75" customHeight="1">
      <c r="D43958" s="305"/>
      <c r="AG43958" s="1954"/>
    </row>
    <row r="43960" spans="4:33" s="304" customFormat="1" ht="15.75" customHeight="1">
      <c r="D43960" s="305"/>
      <c r="AG43960" s="1954"/>
    </row>
    <row r="43962" spans="4:33" s="304" customFormat="1" ht="15.75" customHeight="1">
      <c r="D43962" s="305"/>
      <c r="AG43962" s="1954"/>
    </row>
    <row r="43964" spans="4:33" s="304" customFormat="1" ht="15.75" customHeight="1">
      <c r="D43964" s="305"/>
      <c r="AG43964" s="1954"/>
    </row>
    <row r="43966" spans="4:33" s="304" customFormat="1" ht="15.75" customHeight="1">
      <c r="D43966" s="305"/>
      <c r="AG43966" s="1954"/>
    </row>
    <row r="43968" spans="4:33" s="304" customFormat="1" ht="15.75" customHeight="1">
      <c r="D43968" s="305"/>
      <c r="AG43968" s="1954"/>
    </row>
    <row r="43970" spans="4:33" s="304" customFormat="1" ht="15.75" customHeight="1">
      <c r="D43970" s="305"/>
      <c r="AG43970" s="1954"/>
    </row>
    <row r="43972" spans="4:33" s="304" customFormat="1" ht="15.75" customHeight="1">
      <c r="D43972" s="305"/>
      <c r="AG43972" s="1954"/>
    </row>
    <row r="43974" spans="4:33" s="304" customFormat="1" ht="15.75" customHeight="1">
      <c r="D43974" s="305"/>
      <c r="AG43974" s="1954"/>
    </row>
    <row r="43976" spans="4:33" s="304" customFormat="1" ht="15.75" customHeight="1">
      <c r="D43976" s="305"/>
      <c r="AG43976" s="1954"/>
    </row>
    <row r="43978" spans="4:33" s="304" customFormat="1" ht="15.75" customHeight="1">
      <c r="D43978" s="305"/>
      <c r="AG43978" s="1954"/>
    </row>
    <row r="43980" spans="4:33" s="304" customFormat="1" ht="15.75" customHeight="1">
      <c r="D43980" s="305"/>
      <c r="AG43980" s="1954"/>
    </row>
    <row r="43982" spans="4:33" s="304" customFormat="1" ht="15.75" customHeight="1">
      <c r="D43982" s="305"/>
      <c r="AG43982" s="1954"/>
    </row>
    <row r="43984" spans="4:33" s="304" customFormat="1" ht="15.75" customHeight="1">
      <c r="D43984" s="305"/>
      <c r="AG43984" s="1954"/>
    </row>
    <row r="43986" spans="4:33" s="304" customFormat="1" ht="15.75" customHeight="1">
      <c r="D43986" s="305"/>
      <c r="AG43986" s="1954"/>
    </row>
    <row r="43988" spans="4:33" s="304" customFormat="1" ht="15.75" customHeight="1">
      <c r="D43988" s="305"/>
      <c r="AG43988" s="1954"/>
    </row>
    <row r="43990" spans="4:33" s="304" customFormat="1" ht="15.75" customHeight="1">
      <c r="D43990" s="305"/>
      <c r="AG43990" s="1954"/>
    </row>
    <row r="43992" spans="4:33" s="304" customFormat="1" ht="15.75" customHeight="1">
      <c r="D43992" s="305"/>
      <c r="AG43992" s="1954"/>
    </row>
    <row r="43994" spans="4:33" s="304" customFormat="1" ht="15.75" customHeight="1">
      <c r="D43994" s="305"/>
      <c r="AG43994" s="1954"/>
    </row>
    <row r="43996" spans="4:33" s="304" customFormat="1" ht="15.75" customHeight="1">
      <c r="D43996" s="305"/>
      <c r="AG43996" s="1954"/>
    </row>
    <row r="43998" spans="4:33" s="304" customFormat="1" ht="15.75" customHeight="1">
      <c r="D43998" s="305"/>
      <c r="AG43998" s="1954"/>
    </row>
    <row r="44000" spans="4:33" s="304" customFormat="1" ht="15.75" customHeight="1">
      <c r="D44000" s="305"/>
      <c r="AG44000" s="1954"/>
    </row>
    <row r="44002" spans="4:33" s="304" customFormat="1" ht="15.75" customHeight="1">
      <c r="D44002" s="305"/>
      <c r="AG44002" s="1954"/>
    </row>
    <row r="44004" spans="4:33" s="304" customFormat="1" ht="15.75" customHeight="1">
      <c r="D44004" s="305"/>
      <c r="AG44004" s="1954"/>
    </row>
    <row r="44006" spans="4:33" s="304" customFormat="1" ht="15.75" customHeight="1">
      <c r="D44006" s="305"/>
      <c r="AG44006" s="1954"/>
    </row>
    <row r="44008" spans="4:33" s="304" customFormat="1" ht="15.75" customHeight="1">
      <c r="D44008" s="305"/>
      <c r="AG44008" s="1954"/>
    </row>
    <row r="44010" spans="4:33" s="304" customFormat="1" ht="15.75" customHeight="1">
      <c r="D44010" s="305"/>
      <c r="AG44010" s="1954"/>
    </row>
    <row r="44012" spans="4:33" s="304" customFormat="1" ht="15.75" customHeight="1">
      <c r="D44012" s="305"/>
      <c r="AG44012" s="1954"/>
    </row>
    <row r="44014" spans="4:33" s="304" customFormat="1" ht="15.75" customHeight="1">
      <c r="D44014" s="305"/>
      <c r="AG44014" s="1954"/>
    </row>
    <row r="44016" spans="4:33" s="304" customFormat="1" ht="15.75" customHeight="1">
      <c r="D44016" s="305"/>
      <c r="AG44016" s="1954"/>
    </row>
    <row r="44018" spans="4:33" s="304" customFormat="1" ht="15.75" customHeight="1">
      <c r="D44018" s="305"/>
      <c r="AG44018" s="1954"/>
    </row>
    <row r="44020" spans="4:33" s="304" customFormat="1" ht="15.75" customHeight="1">
      <c r="D44020" s="305"/>
      <c r="AG44020" s="1954"/>
    </row>
    <row r="44022" spans="4:33" s="304" customFormat="1" ht="15.75" customHeight="1">
      <c r="D44022" s="305"/>
      <c r="AG44022" s="1954"/>
    </row>
    <row r="44024" spans="4:33" s="304" customFormat="1" ht="15.75" customHeight="1">
      <c r="D44024" s="305"/>
      <c r="AG44024" s="1954"/>
    </row>
    <row r="44026" spans="4:33" s="304" customFormat="1" ht="15.75" customHeight="1">
      <c r="D44026" s="305"/>
      <c r="AG44026" s="1954"/>
    </row>
    <row r="44028" spans="4:33" s="304" customFormat="1" ht="15.75" customHeight="1">
      <c r="D44028" s="305"/>
      <c r="AG44028" s="1954"/>
    </row>
    <row r="44030" spans="4:33" s="304" customFormat="1" ht="15.75" customHeight="1">
      <c r="D44030" s="305"/>
      <c r="AG44030" s="1954"/>
    </row>
    <row r="44032" spans="4:33" s="304" customFormat="1" ht="15.75" customHeight="1">
      <c r="D44032" s="305"/>
      <c r="AG44032" s="1954"/>
    </row>
    <row r="44034" spans="4:33" s="304" customFormat="1" ht="15.75" customHeight="1">
      <c r="D44034" s="305"/>
      <c r="AG44034" s="1954"/>
    </row>
    <row r="44036" spans="4:33" s="304" customFormat="1" ht="15.75" customHeight="1">
      <c r="D44036" s="305"/>
      <c r="AG44036" s="1954"/>
    </row>
    <row r="44038" spans="4:33" s="304" customFormat="1" ht="15.75" customHeight="1">
      <c r="D44038" s="305"/>
      <c r="AG44038" s="1954"/>
    </row>
    <row r="44040" spans="4:33" s="304" customFormat="1" ht="15.75" customHeight="1">
      <c r="D44040" s="305"/>
      <c r="AG44040" s="1954"/>
    </row>
    <row r="44042" spans="4:33" s="304" customFormat="1" ht="15.75" customHeight="1">
      <c r="D44042" s="305"/>
      <c r="AG44042" s="1954"/>
    </row>
    <row r="44044" spans="4:33" s="304" customFormat="1" ht="15.75" customHeight="1">
      <c r="D44044" s="305"/>
      <c r="AG44044" s="1954"/>
    </row>
    <row r="44046" spans="4:33" s="304" customFormat="1" ht="15.75" customHeight="1">
      <c r="D44046" s="305"/>
      <c r="AG44046" s="1954"/>
    </row>
    <row r="44048" spans="4:33" s="304" customFormat="1" ht="15.75" customHeight="1">
      <c r="D44048" s="305"/>
      <c r="AG44048" s="1954"/>
    </row>
    <row r="44050" spans="4:33" s="304" customFormat="1" ht="15.75" customHeight="1">
      <c r="D44050" s="305"/>
      <c r="AG44050" s="1954"/>
    </row>
    <row r="44052" spans="4:33" s="304" customFormat="1" ht="15.75" customHeight="1">
      <c r="D44052" s="305"/>
      <c r="AG44052" s="1954"/>
    </row>
    <row r="44054" spans="4:33" s="304" customFormat="1" ht="15.75" customHeight="1">
      <c r="D44054" s="305"/>
      <c r="AG44054" s="1954"/>
    </row>
    <row r="44056" spans="4:33" s="304" customFormat="1" ht="15.75" customHeight="1">
      <c r="D44056" s="305"/>
      <c r="AG44056" s="1954"/>
    </row>
    <row r="44058" spans="4:33" s="304" customFormat="1" ht="15.75" customHeight="1">
      <c r="D44058" s="305"/>
      <c r="AG44058" s="1954"/>
    </row>
    <row r="44060" spans="4:33" s="304" customFormat="1" ht="15.75" customHeight="1">
      <c r="D44060" s="305"/>
      <c r="AG44060" s="1954"/>
    </row>
    <row r="44062" spans="4:33" s="304" customFormat="1" ht="15.75" customHeight="1">
      <c r="D44062" s="305"/>
      <c r="AG44062" s="1954"/>
    </row>
    <row r="44064" spans="4:33" s="304" customFormat="1" ht="15.75" customHeight="1">
      <c r="D44064" s="305"/>
      <c r="AG44064" s="1954"/>
    </row>
    <row r="44066" spans="4:33" s="304" customFormat="1" ht="15.75" customHeight="1">
      <c r="D44066" s="305"/>
      <c r="AG44066" s="1954"/>
    </row>
    <row r="44068" spans="4:33" s="304" customFormat="1" ht="15.75" customHeight="1">
      <c r="D44068" s="305"/>
      <c r="AG44068" s="1954"/>
    </row>
    <row r="44070" spans="4:33" s="304" customFormat="1" ht="15.75" customHeight="1">
      <c r="D44070" s="305"/>
      <c r="AG44070" s="1954"/>
    </row>
    <row r="44072" spans="4:33" s="304" customFormat="1" ht="15.75" customHeight="1">
      <c r="D44072" s="305"/>
      <c r="AG44072" s="1954"/>
    </row>
    <row r="44074" spans="4:33" s="304" customFormat="1" ht="15.75" customHeight="1">
      <c r="D44074" s="305"/>
      <c r="AG44074" s="1954"/>
    </row>
    <row r="44076" spans="4:33" s="304" customFormat="1" ht="15.75" customHeight="1">
      <c r="D44076" s="305"/>
      <c r="AG44076" s="1954"/>
    </row>
    <row r="44078" spans="4:33" s="304" customFormat="1" ht="15.75" customHeight="1">
      <c r="D44078" s="305"/>
      <c r="AG44078" s="1954"/>
    </row>
    <row r="44080" spans="4:33" s="304" customFormat="1" ht="15.75" customHeight="1">
      <c r="D44080" s="305"/>
      <c r="AG44080" s="1954"/>
    </row>
    <row r="44082" spans="4:33" s="304" customFormat="1" ht="15.75" customHeight="1">
      <c r="D44082" s="305"/>
      <c r="AG44082" s="1954"/>
    </row>
    <row r="44084" spans="4:33" s="304" customFormat="1" ht="15.75" customHeight="1">
      <c r="D44084" s="305"/>
      <c r="AG44084" s="1954"/>
    </row>
    <row r="44086" spans="4:33" s="304" customFormat="1" ht="15.75" customHeight="1">
      <c r="D44086" s="305"/>
      <c r="AG44086" s="1954"/>
    </row>
    <row r="44088" spans="4:33" s="304" customFormat="1" ht="15.75" customHeight="1">
      <c r="D44088" s="305"/>
      <c r="AG44088" s="1954"/>
    </row>
    <row r="44090" spans="4:33" s="304" customFormat="1" ht="15.75" customHeight="1">
      <c r="D44090" s="305"/>
      <c r="AG44090" s="1954"/>
    </row>
    <row r="44092" spans="4:33" s="304" customFormat="1" ht="15.75" customHeight="1">
      <c r="D44092" s="305"/>
      <c r="AG44092" s="1954"/>
    </row>
    <row r="44094" spans="4:33" s="304" customFormat="1" ht="15.75" customHeight="1">
      <c r="D44094" s="305"/>
      <c r="AG44094" s="1954"/>
    </row>
    <row r="44096" spans="4:33" s="304" customFormat="1" ht="15.75" customHeight="1">
      <c r="D44096" s="305"/>
      <c r="AG44096" s="1954"/>
    </row>
    <row r="44098" spans="4:33" s="304" customFormat="1" ht="15.75" customHeight="1">
      <c r="D44098" s="305"/>
      <c r="AG44098" s="1954"/>
    </row>
    <row r="44100" spans="4:33" s="304" customFormat="1" ht="15.75" customHeight="1">
      <c r="D44100" s="305"/>
      <c r="AG44100" s="1954"/>
    </row>
    <row r="44102" spans="4:33" s="304" customFormat="1" ht="15.75" customHeight="1">
      <c r="D44102" s="305"/>
      <c r="AG44102" s="1954"/>
    </row>
    <row r="44104" spans="4:33" s="304" customFormat="1" ht="15.75" customHeight="1">
      <c r="D44104" s="305"/>
      <c r="AG44104" s="1954"/>
    </row>
    <row r="44106" spans="4:33" s="304" customFormat="1" ht="15.75" customHeight="1">
      <c r="D44106" s="305"/>
      <c r="AG44106" s="1954"/>
    </row>
    <row r="44108" spans="4:33" s="304" customFormat="1" ht="15.75" customHeight="1">
      <c r="D44108" s="305"/>
      <c r="AG44108" s="1954"/>
    </row>
    <row r="44110" spans="4:33" s="304" customFormat="1" ht="15.75" customHeight="1">
      <c r="D44110" s="305"/>
      <c r="AG44110" s="1954"/>
    </row>
    <row r="44112" spans="4:33" s="304" customFormat="1" ht="15.75" customHeight="1">
      <c r="D44112" s="305"/>
      <c r="AG44112" s="1954"/>
    </row>
    <row r="44114" spans="4:33" s="304" customFormat="1" ht="15.75" customHeight="1">
      <c r="D44114" s="305"/>
      <c r="AG44114" s="1954"/>
    </row>
    <row r="44116" spans="4:33" s="304" customFormat="1" ht="15.75" customHeight="1">
      <c r="D44116" s="305"/>
      <c r="AG44116" s="1954"/>
    </row>
    <row r="44118" spans="4:33" s="304" customFormat="1" ht="15.75" customHeight="1">
      <c r="D44118" s="305"/>
      <c r="AG44118" s="1954"/>
    </row>
    <row r="44120" spans="4:33" s="304" customFormat="1" ht="15.75" customHeight="1">
      <c r="D44120" s="305"/>
      <c r="AG44120" s="1954"/>
    </row>
    <row r="44122" spans="4:33" s="304" customFormat="1" ht="15.75" customHeight="1">
      <c r="D44122" s="305"/>
      <c r="AG44122" s="1954"/>
    </row>
    <row r="44124" spans="4:33" s="304" customFormat="1" ht="15.75" customHeight="1">
      <c r="D44124" s="305"/>
      <c r="AG44124" s="1954"/>
    </row>
    <row r="44126" spans="4:33" s="304" customFormat="1" ht="15.75" customHeight="1">
      <c r="D44126" s="305"/>
      <c r="AG44126" s="1954"/>
    </row>
    <row r="44128" spans="4:33" s="304" customFormat="1" ht="15.75" customHeight="1">
      <c r="D44128" s="305"/>
      <c r="AG44128" s="1954"/>
    </row>
    <row r="44130" spans="4:33" s="304" customFormat="1" ht="15.75" customHeight="1">
      <c r="D44130" s="305"/>
      <c r="AG44130" s="1954"/>
    </row>
    <row r="44132" spans="4:33" s="304" customFormat="1" ht="15.75" customHeight="1">
      <c r="D44132" s="305"/>
      <c r="AG44132" s="1954"/>
    </row>
    <row r="44134" spans="4:33" s="304" customFormat="1" ht="15.75" customHeight="1">
      <c r="D44134" s="305"/>
      <c r="AG44134" s="1954"/>
    </row>
    <row r="44136" spans="4:33" s="304" customFormat="1" ht="15.75" customHeight="1">
      <c r="D44136" s="305"/>
      <c r="AG44136" s="1954"/>
    </row>
    <row r="44138" spans="4:33" s="304" customFormat="1" ht="15.75" customHeight="1">
      <c r="D44138" s="305"/>
      <c r="AG44138" s="1954"/>
    </row>
    <row r="44140" spans="4:33" s="304" customFormat="1" ht="15.75" customHeight="1">
      <c r="D44140" s="305"/>
      <c r="AG44140" s="1954"/>
    </row>
    <row r="44142" spans="4:33" s="304" customFormat="1" ht="15.75" customHeight="1">
      <c r="D44142" s="305"/>
      <c r="AG44142" s="1954"/>
    </row>
    <row r="44144" spans="4:33" s="304" customFormat="1" ht="15.75" customHeight="1">
      <c r="D44144" s="305"/>
      <c r="AG44144" s="1954"/>
    </row>
    <row r="44146" spans="4:33" s="304" customFormat="1" ht="15.75" customHeight="1">
      <c r="D44146" s="305"/>
      <c r="AG44146" s="1954"/>
    </row>
    <row r="44148" spans="4:33" s="304" customFormat="1" ht="15.75" customHeight="1">
      <c r="D44148" s="305"/>
      <c r="AG44148" s="1954"/>
    </row>
    <row r="44150" spans="4:33" s="304" customFormat="1" ht="15.75" customHeight="1">
      <c r="D44150" s="305"/>
      <c r="AG44150" s="1954"/>
    </row>
    <row r="44152" spans="4:33" s="304" customFormat="1" ht="15.75" customHeight="1">
      <c r="D44152" s="305"/>
      <c r="AG44152" s="1954"/>
    </row>
    <row r="44154" spans="4:33" s="304" customFormat="1" ht="15.75" customHeight="1">
      <c r="D44154" s="305"/>
      <c r="AG44154" s="1954"/>
    </row>
    <row r="44156" spans="4:33" s="304" customFormat="1" ht="15.75" customHeight="1">
      <c r="D44156" s="305"/>
      <c r="AG44156" s="1954"/>
    </row>
    <row r="44158" spans="4:33" s="304" customFormat="1" ht="15.75" customHeight="1">
      <c r="D44158" s="305"/>
      <c r="AG44158" s="1954"/>
    </row>
    <row r="44160" spans="4:33" s="304" customFormat="1" ht="15.75" customHeight="1">
      <c r="D44160" s="305"/>
      <c r="AG44160" s="1954"/>
    </row>
    <row r="44162" spans="4:33" s="304" customFormat="1" ht="15.75" customHeight="1">
      <c r="D44162" s="305"/>
      <c r="AG44162" s="1954"/>
    </row>
    <row r="44164" spans="4:33" s="304" customFormat="1" ht="15.75" customHeight="1">
      <c r="D44164" s="305"/>
      <c r="AG44164" s="1954"/>
    </row>
    <row r="44166" spans="4:33" s="304" customFormat="1" ht="15.75" customHeight="1">
      <c r="D44166" s="305"/>
      <c r="AG44166" s="1954"/>
    </row>
    <row r="44168" spans="4:33" s="304" customFormat="1" ht="15.75" customHeight="1">
      <c r="D44168" s="305"/>
      <c r="AG44168" s="1954"/>
    </row>
    <row r="44170" spans="4:33" s="304" customFormat="1" ht="15.75" customHeight="1">
      <c r="D44170" s="305"/>
      <c r="AG44170" s="1954"/>
    </row>
    <row r="44172" spans="4:33" s="304" customFormat="1" ht="15.75" customHeight="1">
      <c r="D44172" s="305"/>
      <c r="AG44172" s="1954"/>
    </row>
    <row r="44174" spans="4:33" s="304" customFormat="1" ht="15.75" customHeight="1">
      <c r="D44174" s="305"/>
      <c r="AG44174" s="1954"/>
    </row>
    <row r="44176" spans="4:33" s="304" customFormat="1" ht="15.75" customHeight="1">
      <c r="D44176" s="305"/>
      <c r="AG44176" s="1954"/>
    </row>
    <row r="44178" spans="4:33" s="304" customFormat="1" ht="15.75" customHeight="1">
      <c r="D44178" s="305"/>
      <c r="AG44178" s="1954"/>
    </row>
    <row r="44180" spans="4:33" s="304" customFormat="1" ht="15.75" customHeight="1">
      <c r="D44180" s="305"/>
      <c r="AG44180" s="1954"/>
    </row>
    <row r="44182" spans="4:33" s="304" customFormat="1" ht="15.75" customHeight="1">
      <c r="D44182" s="305"/>
      <c r="AG44182" s="1954"/>
    </row>
    <row r="44184" spans="4:33" s="304" customFormat="1" ht="15.75" customHeight="1">
      <c r="D44184" s="305"/>
      <c r="AG44184" s="1954"/>
    </row>
    <row r="44186" spans="4:33" s="304" customFormat="1" ht="15.75" customHeight="1">
      <c r="D44186" s="305"/>
      <c r="AG44186" s="1954"/>
    </row>
    <row r="44188" spans="4:33" s="304" customFormat="1" ht="15.75" customHeight="1">
      <c r="D44188" s="305"/>
      <c r="AG44188" s="1954"/>
    </row>
    <row r="44190" spans="4:33" s="304" customFormat="1" ht="15.75" customHeight="1">
      <c r="D44190" s="305"/>
      <c r="AG44190" s="1954"/>
    </row>
    <row r="44192" spans="4:33" s="304" customFormat="1" ht="15.75" customHeight="1">
      <c r="D44192" s="305"/>
      <c r="AG44192" s="1954"/>
    </row>
    <row r="44194" spans="4:33" s="304" customFormat="1" ht="15.75" customHeight="1">
      <c r="D44194" s="305"/>
      <c r="AG44194" s="1954"/>
    </row>
    <row r="44196" spans="4:33" s="304" customFormat="1" ht="15.75" customHeight="1">
      <c r="D44196" s="305"/>
      <c r="AG44196" s="1954"/>
    </row>
    <row r="44198" spans="4:33" s="304" customFormat="1" ht="15.75" customHeight="1">
      <c r="D44198" s="305"/>
      <c r="AG44198" s="1954"/>
    </row>
    <row r="44200" spans="4:33" s="304" customFormat="1" ht="15.75" customHeight="1">
      <c r="D44200" s="305"/>
      <c r="AG44200" s="1954"/>
    </row>
    <row r="44202" spans="4:33" s="304" customFormat="1" ht="15.75" customHeight="1">
      <c r="D44202" s="305"/>
      <c r="AG44202" s="1954"/>
    </row>
    <row r="44204" spans="4:33" s="304" customFormat="1" ht="15.75" customHeight="1">
      <c r="D44204" s="305"/>
      <c r="AG44204" s="1954"/>
    </row>
    <row r="44206" spans="4:33" s="304" customFormat="1" ht="15.75" customHeight="1">
      <c r="D44206" s="305"/>
      <c r="AG44206" s="1954"/>
    </row>
    <row r="44208" spans="4:33" s="304" customFormat="1" ht="15.75" customHeight="1">
      <c r="D44208" s="305"/>
      <c r="AG44208" s="1954"/>
    </row>
    <row r="44210" spans="4:33" s="304" customFormat="1" ht="15.75" customHeight="1">
      <c r="D44210" s="305"/>
      <c r="AG44210" s="1954"/>
    </row>
    <row r="44212" spans="4:33" s="304" customFormat="1" ht="15.75" customHeight="1">
      <c r="D44212" s="305"/>
      <c r="AG44212" s="1954"/>
    </row>
    <row r="44214" spans="4:33" s="304" customFormat="1" ht="15.75" customHeight="1">
      <c r="D44214" s="305"/>
      <c r="AG44214" s="1954"/>
    </row>
    <row r="44216" spans="4:33" s="304" customFormat="1" ht="15.75" customHeight="1">
      <c r="D44216" s="305"/>
      <c r="AG44216" s="1954"/>
    </row>
    <row r="44218" spans="4:33" s="304" customFormat="1" ht="15.75" customHeight="1">
      <c r="D44218" s="305"/>
      <c r="AG44218" s="1954"/>
    </row>
    <row r="44220" spans="4:33" s="304" customFormat="1" ht="15.75" customHeight="1">
      <c r="D44220" s="305"/>
      <c r="AG44220" s="1954"/>
    </row>
    <row r="44222" spans="4:33" s="304" customFormat="1" ht="15.75" customHeight="1">
      <c r="D44222" s="305"/>
      <c r="AG44222" s="1954"/>
    </row>
    <row r="44224" spans="4:33" s="304" customFormat="1" ht="15.75" customHeight="1">
      <c r="D44224" s="305"/>
      <c r="AG44224" s="1954"/>
    </row>
    <row r="44226" spans="4:33" s="304" customFormat="1" ht="15.75" customHeight="1">
      <c r="D44226" s="305"/>
      <c r="AG44226" s="1954"/>
    </row>
    <row r="44228" spans="4:33" s="304" customFormat="1" ht="15.75" customHeight="1">
      <c r="D44228" s="305"/>
      <c r="AG44228" s="1954"/>
    </row>
    <row r="44230" spans="4:33" s="304" customFormat="1" ht="15.75" customHeight="1">
      <c r="D44230" s="305"/>
      <c r="AG44230" s="1954"/>
    </row>
    <row r="44232" spans="4:33" s="304" customFormat="1" ht="15.75" customHeight="1">
      <c r="D44232" s="305"/>
      <c r="AG44232" s="1954"/>
    </row>
    <row r="44234" spans="4:33" s="304" customFormat="1" ht="15.75" customHeight="1">
      <c r="D44234" s="305"/>
      <c r="AG44234" s="1954"/>
    </row>
    <row r="44236" spans="4:33" s="304" customFormat="1" ht="15.75" customHeight="1">
      <c r="D44236" s="305"/>
      <c r="AG44236" s="1954"/>
    </row>
    <row r="44238" spans="4:33" s="304" customFormat="1" ht="15.75" customHeight="1">
      <c r="D44238" s="305"/>
      <c r="AG44238" s="1954"/>
    </row>
    <row r="44240" spans="4:33" s="304" customFormat="1" ht="15.75" customHeight="1">
      <c r="D44240" s="305"/>
      <c r="AG44240" s="1954"/>
    </row>
    <row r="44242" spans="4:33" s="304" customFormat="1" ht="15.75" customHeight="1">
      <c r="D44242" s="305"/>
      <c r="AG44242" s="1954"/>
    </row>
    <row r="44244" spans="4:33" s="304" customFormat="1" ht="15.75" customHeight="1">
      <c r="D44244" s="305"/>
      <c r="AG44244" s="1954"/>
    </row>
    <row r="44246" spans="4:33" s="304" customFormat="1" ht="15.75" customHeight="1">
      <c r="D44246" s="305"/>
      <c r="AG44246" s="1954"/>
    </row>
    <row r="44248" spans="4:33" s="304" customFormat="1" ht="15.75" customHeight="1">
      <c r="D44248" s="305"/>
      <c r="AG44248" s="1954"/>
    </row>
    <row r="44250" spans="4:33" s="304" customFormat="1" ht="15.75" customHeight="1">
      <c r="D44250" s="305"/>
      <c r="AG44250" s="1954"/>
    </row>
    <row r="44252" spans="4:33" s="304" customFormat="1" ht="15.75" customHeight="1">
      <c r="D44252" s="305"/>
      <c r="AG44252" s="1954"/>
    </row>
    <row r="44254" spans="4:33" s="304" customFormat="1" ht="15.75" customHeight="1">
      <c r="D44254" s="305"/>
      <c r="AG44254" s="1954"/>
    </row>
    <row r="44256" spans="4:33" s="304" customFormat="1" ht="15.75" customHeight="1">
      <c r="D44256" s="305"/>
      <c r="AG44256" s="1954"/>
    </row>
    <row r="44258" spans="4:33" s="304" customFormat="1" ht="15.75" customHeight="1">
      <c r="D44258" s="305"/>
      <c r="AG44258" s="1954"/>
    </row>
    <row r="44260" spans="4:33" s="304" customFormat="1" ht="15.75" customHeight="1">
      <c r="D44260" s="305"/>
      <c r="AG44260" s="1954"/>
    </row>
    <row r="44262" spans="4:33" s="304" customFormat="1" ht="15.75" customHeight="1">
      <c r="D44262" s="305"/>
      <c r="AG44262" s="1954"/>
    </row>
    <row r="44264" spans="4:33" s="304" customFormat="1" ht="15.75" customHeight="1">
      <c r="D44264" s="305"/>
      <c r="AG44264" s="1954"/>
    </row>
    <row r="44266" spans="4:33" s="304" customFormat="1" ht="15.75" customHeight="1">
      <c r="D44266" s="305"/>
      <c r="AG44266" s="1954"/>
    </row>
    <row r="44268" spans="4:33" s="304" customFormat="1" ht="15.75" customHeight="1">
      <c r="D44268" s="305"/>
      <c r="AG44268" s="1954"/>
    </row>
    <row r="44270" spans="4:33" s="304" customFormat="1" ht="15.75" customHeight="1">
      <c r="D44270" s="305"/>
      <c r="AG44270" s="1954"/>
    </row>
    <row r="44272" spans="4:33" s="304" customFormat="1" ht="15.75" customHeight="1">
      <c r="D44272" s="305"/>
      <c r="AG44272" s="1954"/>
    </row>
    <row r="44274" spans="4:33" s="304" customFormat="1" ht="15.75" customHeight="1">
      <c r="D44274" s="305"/>
      <c r="AG44274" s="1954"/>
    </row>
    <row r="44276" spans="4:33" s="304" customFormat="1" ht="15.75" customHeight="1">
      <c r="D44276" s="305"/>
      <c r="AG44276" s="1954"/>
    </row>
    <row r="44278" spans="4:33" s="304" customFormat="1" ht="15.75" customHeight="1">
      <c r="D44278" s="305"/>
      <c r="AG44278" s="1954"/>
    </row>
    <row r="44280" spans="4:33" s="304" customFormat="1" ht="15.75" customHeight="1">
      <c r="D44280" s="305"/>
      <c r="AG44280" s="1954"/>
    </row>
    <row r="44282" spans="4:33" s="304" customFormat="1" ht="15.75" customHeight="1">
      <c r="D44282" s="305"/>
      <c r="AG44282" s="1954"/>
    </row>
    <row r="44284" spans="4:33" s="304" customFormat="1" ht="15.75" customHeight="1">
      <c r="D44284" s="305"/>
      <c r="AG44284" s="1954"/>
    </row>
    <row r="44286" spans="4:33" s="304" customFormat="1" ht="15.75" customHeight="1">
      <c r="D44286" s="305"/>
      <c r="AG44286" s="1954"/>
    </row>
    <row r="44288" spans="4:33" s="304" customFormat="1" ht="15.75" customHeight="1">
      <c r="D44288" s="305"/>
      <c r="AG44288" s="1954"/>
    </row>
    <row r="44290" spans="4:33" s="304" customFormat="1" ht="15.75" customHeight="1">
      <c r="D44290" s="305"/>
      <c r="AG44290" s="1954"/>
    </row>
    <row r="44292" spans="4:33" s="304" customFormat="1" ht="15.75" customHeight="1">
      <c r="D44292" s="305"/>
      <c r="AG44292" s="1954"/>
    </row>
    <row r="44294" spans="4:33" s="304" customFormat="1" ht="15.75" customHeight="1">
      <c r="D44294" s="305"/>
      <c r="AG44294" s="1954"/>
    </row>
    <row r="44296" spans="4:33" s="304" customFormat="1" ht="15.75" customHeight="1">
      <c r="D44296" s="305"/>
      <c r="AG44296" s="1954"/>
    </row>
    <row r="44298" spans="4:33" s="304" customFormat="1" ht="15.75" customHeight="1">
      <c r="D44298" s="305"/>
      <c r="AG44298" s="1954"/>
    </row>
    <row r="44300" spans="4:33" s="304" customFormat="1" ht="15.75" customHeight="1">
      <c r="D44300" s="305"/>
      <c r="AG44300" s="1954"/>
    </row>
    <row r="44302" spans="4:33" s="304" customFormat="1" ht="15.75" customHeight="1">
      <c r="D44302" s="305"/>
      <c r="AG44302" s="1954"/>
    </row>
    <row r="44304" spans="4:33" s="304" customFormat="1" ht="15.75" customHeight="1">
      <c r="D44304" s="305"/>
      <c r="AG44304" s="1954"/>
    </row>
    <row r="44306" spans="4:33" s="304" customFormat="1" ht="15.75" customHeight="1">
      <c r="D44306" s="305"/>
      <c r="AG44306" s="1954"/>
    </row>
    <row r="44308" spans="4:33" s="304" customFormat="1" ht="15.75" customHeight="1">
      <c r="D44308" s="305"/>
      <c r="AG44308" s="1954"/>
    </row>
    <row r="44310" spans="4:33" s="304" customFormat="1" ht="15.75" customHeight="1">
      <c r="D44310" s="305"/>
      <c r="AG44310" s="1954"/>
    </row>
    <row r="44312" spans="4:33" s="304" customFormat="1" ht="15.75" customHeight="1">
      <c r="D44312" s="305"/>
      <c r="AG44312" s="1954"/>
    </row>
    <row r="44314" spans="4:33" s="304" customFormat="1" ht="15.75" customHeight="1">
      <c r="D44314" s="305"/>
      <c r="AG44314" s="1954"/>
    </row>
    <row r="44316" spans="4:33" s="304" customFormat="1" ht="15.75" customHeight="1">
      <c r="D44316" s="305"/>
      <c r="AG44316" s="1954"/>
    </row>
    <row r="44318" spans="4:33" s="304" customFormat="1" ht="15.75" customHeight="1">
      <c r="D44318" s="305"/>
      <c r="AG44318" s="1954"/>
    </row>
    <row r="44320" spans="4:33" s="304" customFormat="1" ht="15.75" customHeight="1">
      <c r="D44320" s="305"/>
      <c r="AG44320" s="1954"/>
    </row>
    <row r="44322" spans="4:33" s="304" customFormat="1" ht="15.75" customHeight="1">
      <c r="D44322" s="305"/>
      <c r="AG44322" s="1954"/>
    </row>
    <row r="44324" spans="4:33" s="304" customFormat="1" ht="15.75" customHeight="1">
      <c r="D44324" s="305"/>
      <c r="AG44324" s="1954"/>
    </row>
    <row r="44326" spans="4:33" s="304" customFormat="1" ht="15.75" customHeight="1">
      <c r="D44326" s="305"/>
      <c r="AG44326" s="1954"/>
    </row>
    <row r="44328" spans="4:33" s="304" customFormat="1" ht="15.75" customHeight="1">
      <c r="D44328" s="305"/>
      <c r="AG44328" s="1954"/>
    </row>
    <row r="44330" spans="4:33" s="304" customFormat="1" ht="15.75" customHeight="1">
      <c r="D44330" s="305"/>
      <c r="AG44330" s="1954"/>
    </row>
    <row r="44332" spans="4:33" s="304" customFormat="1" ht="15.75" customHeight="1">
      <c r="D44332" s="305"/>
      <c r="AG44332" s="1954"/>
    </row>
    <row r="44334" spans="4:33" s="304" customFormat="1" ht="15.75" customHeight="1">
      <c r="D44334" s="305"/>
      <c r="AG44334" s="1954"/>
    </row>
    <row r="44336" spans="4:33" s="304" customFormat="1" ht="15.75" customHeight="1">
      <c r="D44336" s="305"/>
      <c r="AG44336" s="1954"/>
    </row>
    <row r="44338" spans="4:33" s="304" customFormat="1" ht="15.75" customHeight="1">
      <c r="D44338" s="305"/>
      <c r="AG44338" s="1954"/>
    </row>
    <row r="44340" spans="4:33" s="304" customFormat="1" ht="15.75" customHeight="1">
      <c r="D44340" s="305"/>
      <c r="AG44340" s="1954"/>
    </row>
    <row r="44342" spans="4:33" s="304" customFormat="1" ht="15.75" customHeight="1">
      <c r="D44342" s="305"/>
      <c r="AG44342" s="1954"/>
    </row>
    <row r="44344" spans="4:33" s="304" customFormat="1" ht="15.75" customHeight="1">
      <c r="D44344" s="305"/>
      <c r="AG44344" s="1954"/>
    </row>
    <row r="44346" spans="4:33" s="304" customFormat="1" ht="15.75" customHeight="1">
      <c r="D44346" s="305"/>
      <c r="AG44346" s="1954"/>
    </row>
    <row r="44348" spans="4:33" s="304" customFormat="1" ht="15.75" customHeight="1">
      <c r="D44348" s="305"/>
      <c r="AG44348" s="1954"/>
    </row>
    <row r="44350" spans="4:33" s="304" customFormat="1" ht="15.75" customHeight="1">
      <c r="D44350" s="305"/>
      <c r="AG44350" s="1954"/>
    </row>
    <row r="44352" spans="4:33" s="304" customFormat="1" ht="15.75" customHeight="1">
      <c r="D44352" s="305"/>
      <c r="AG44352" s="1954"/>
    </row>
    <row r="44354" spans="4:33" s="304" customFormat="1" ht="15.75" customHeight="1">
      <c r="D44354" s="305"/>
      <c r="AG44354" s="1954"/>
    </row>
    <row r="44356" spans="4:33" s="304" customFormat="1" ht="15.75" customHeight="1">
      <c r="D44356" s="305"/>
      <c r="AG44356" s="1954"/>
    </row>
    <row r="44358" spans="4:33" s="304" customFormat="1" ht="15.75" customHeight="1">
      <c r="D44358" s="305"/>
      <c r="AG44358" s="1954"/>
    </row>
    <row r="44360" spans="4:33" s="304" customFormat="1" ht="15.75" customHeight="1">
      <c r="D44360" s="305"/>
      <c r="AG44360" s="1954"/>
    </row>
    <row r="44362" spans="4:33" s="304" customFormat="1" ht="15.75" customHeight="1">
      <c r="D44362" s="305"/>
      <c r="AG44362" s="1954"/>
    </row>
    <row r="44364" spans="4:33" s="304" customFormat="1" ht="15.75" customHeight="1">
      <c r="D44364" s="305"/>
      <c r="AG44364" s="1954"/>
    </row>
    <row r="44366" spans="4:33" s="304" customFormat="1" ht="15.75" customHeight="1">
      <c r="D44366" s="305"/>
      <c r="AG44366" s="1954"/>
    </row>
    <row r="44368" spans="4:33" s="304" customFormat="1" ht="15.75" customHeight="1">
      <c r="D44368" s="305"/>
      <c r="AG44368" s="1954"/>
    </row>
    <row r="44370" spans="4:33" s="304" customFormat="1" ht="15.75" customHeight="1">
      <c r="D44370" s="305"/>
      <c r="AG44370" s="1954"/>
    </row>
    <row r="44372" spans="4:33" s="304" customFormat="1" ht="15.75" customHeight="1">
      <c r="D44372" s="305"/>
      <c r="AG44372" s="1954"/>
    </row>
    <row r="44374" spans="4:33" s="304" customFormat="1" ht="15.75" customHeight="1">
      <c r="D44374" s="305"/>
      <c r="AG44374" s="1954"/>
    </row>
    <row r="44376" spans="4:33" s="304" customFormat="1" ht="15.75" customHeight="1">
      <c r="D44376" s="305"/>
      <c r="AG44376" s="1954"/>
    </row>
    <row r="44378" spans="4:33" s="304" customFormat="1" ht="15.75" customHeight="1">
      <c r="D44378" s="305"/>
      <c r="AG44378" s="1954"/>
    </row>
    <row r="44380" spans="4:33" s="304" customFormat="1" ht="15.75" customHeight="1">
      <c r="D44380" s="305"/>
      <c r="AG44380" s="1954"/>
    </row>
    <row r="44382" spans="4:33" s="304" customFormat="1" ht="15.75" customHeight="1">
      <c r="D44382" s="305"/>
      <c r="AG44382" s="1954"/>
    </row>
    <row r="44384" spans="4:33" s="304" customFormat="1" ht="15.75" customHeight="1">
      <c r="D44384" s="305"/>
      <c r="AG44384" s="1954"/>
    </row>
    <row r="44386" spans="4:33" s="304" customFormat="1" ht="15.75" customHeight="1">
      <c r="D44386" s="305"/>
      <c r="AG44386" s="1954"/>
    </row>
    <row r="44388" spans="4:33" s="304" customFormat="1" ht="15.75" customHeight="1">
      <c r="D44388" s="305"/>
      <c r="AG44388" s="1954"/>
    </row>
    <row r="44390" spans="4:33" s="304" customFormat="1" ht="15.75" customHeight="1">
      <c r="D44390" s="305"/>
      <c r="AG44390" s="1954"/>
    </row>
    <row r="44392" spans="4:33" s="304" customFormat="1" ht="15.75" customHeight="1">
      <c r="D44392" s="305"/>
      <c r="AG44392" s="1954"/>
    </row>
    <row r="44394" spans="4:33" s="304" customFormat="1" ht="15.75" customHeight="1">
      <c r="D44394" s="305"/>
      <c r="AG44394" s="1954"/>
    </row>
    <row r="44396" spans="4:33" s="304" customFormat="1" ht="15.75" customHeight="1">
      <c r="D44396" s="305"/>
      <c r="AG44396" s="1954"/>
    </row>
    <row r="44398" spans="4:33" s="304" customFormat="1" ht="15.75" customHeight="1">
      <c r="D44398" s="305"/>
      <c r="AG44398" s="1954"/>
    </row>
    <row r="44400" spans="4:33" s="304" customFormat="1" ht="15.75" customHeight="1">
      <c r="D44400" s="305"/>
      <c r="AG44400" s="1954"/>
    </row>
    <row r="44402" spans="4:33" s="304" customFormat="1" ht="15.75" customHeight="1">
      <c r="D44402" s="305"/>
      <c r="AG44402" s="1954"/>
    </row>
    <row r="44404" spans="4:33" s="304" customFormat="1" ht="15.75" customHeight="1">
      <c r="D44404" s="305"/>
      <c r="AG44404" s="1954"/>
    </row>
    <row r="44406" spans="4:33" s="304" customFormat="1" ht="15.75" customHeight="1">
      <c r="D44406" s="305"/>
      <c r="AG44406" s="1954"/>
    </row>
    <row r="44408" spans="4:33" s="304" customFormat="1" ht="15.75" customHeight="1">
      <c r="D44408" s="305"/>
      <c r="AG44408" s="1954"/>
    </row>
    <row r="44410" spans="4:33" s="304" customFormat="1" ht="15.75" customHeight="1">
      <c r="D44410" s="305"/>
      <c r="AG44410" s="1954"/>
    </row>
    <row r="44412" spans="4:33" s="304" customFormat="1" ht="15.75" customHeight="1">
      <c r="D44412" s="305"/>
      <c r="AG44412" s="1954"/>
    </row>
    <row r="44414" spans="4:33" s="304" customFormat="1" ht="15.75" customHeight="1">
      <c r="D44414" s="305"/>
      <c r="AG44414" s="1954"/>
    </row>
    <row r="44416" spans="4:33" s="304" customFormat="1" ht="15.75" customHeight="1">
      <c r="D44416" s="305"/>
      <c r="AG44416" s="1954"/>
    </row>
    <row r="44418" spans="4:33" s="304" customFormat="1" ht="15.75" customHeight="1">
      <c r="D44418" s="305"/>
      <c r="AG44418" s="1954"/>
    </row>
    <row r="44420" spans="4:33" s="304" customFormat="1" ht="15.75" customHeight="1">
      <c r="D44420" s="305"/>
      <c r="AG44420" s="1954"/>
    </row>
    <row r="44422" spans="4:33" s="304" customFormat="1" ht="15.75" customHeight="1">
      <c r="D44422" s="305"/>
      <c r="AG44422" s="1954"/>
    </row>
    <row r="44424" spans="4:33" s="304" customFormat="1" ht="15.75" customHeight="1">
      <c r="D44424" s="305"/>
      <c r="AG44424" s="1954"/>
    </row>
    <row r="44426" spans="4:33" s="304" customFormat="1" ht="15.75" customHeight="1">
      <c r="D44426" s="305"/>
      <c r="AG44426" s="1954"/>
    </row>
    <row r="44428" spans="4:33" s="304" customFormat="1" ht="15.75" customHeight="1">
      <c r="D44428" s="305"/>
      <c r="AG44428" s="1954"/>
    </row>
    <row r="44430" spans="4:33" s="304" customFormat="1" ht="15.75" customHeight="1">
      <c r="D44430" s="305"/>
      <c r="AG44430" s="1954"/>
    </row>
    <row r="44432" spans="4:33" s="304" customFormat="1" ht="15.75" customHeight="1">
      <c r="D44432" s="305"/>
      <c r="AG44432" s="1954"/>
    </row>
    <row r="44434" spans="4:33" s="304" customFormat="1" ht="15.75" customHeight="1">
      <c r="D44434" s="305"/>
      <c r="AG44434" s="1954"/>
    </row>
    <row r="44436" spans="4:33" s="304" customFormat="1" ht="15.75" customHeight="1">
      <c r="D44436" s="305"/>
      <c r="AG44436" s="1954"/>
    </row>
    <row r="44438" spans="4:33" s="304" customFormat="1" ht="15.75" customHeight="1">
      <c r="D44438" s="305"/>
      <c r="AG44438" s="1954"/>
    </row>
    <row r="44440" spans="4:33" s="304" customFormat="1" ht="15.75" customHeight="1">
      <c r="D44440" s="305"/>
      <c r="AG44440" s="1954"/>
    </row>
    <row r="44442" spans="4:33" s="304" customFormat="1" ht="15.75" customHeight="1">
      <c r="D44442" s="305"/>
      <c r="AG44442" s="1954"/>
    </row>
    <row r="44444" spans="4:33" s="304" customFormat="1" ht="15.75" customHeight="1">
      <c r="D44444" s="305"/>
      <c r="AG44444" s="1954"/>
    </row>
    <row r="44446" spans="4:33" s="304" customFormat="1" ht="15.75" customHeight="1">
      <c r="D44446" s="305"/>
      <c r="AG44446" s="1954"/>
    </row>
    <row r="44448" spans="4:33" s="304" customFormat="1" ht="15.75" customHeight="1">
      <c r="D44448" s="305"/>
      <c r="AG44448" s="1954"/>
    </row>
    <row r="44450" spans="4:33" s="304" customFormat="1" ht="15.75" customHeight="1">
      <c r="D44450" s="305"/>
      <c r="AG44450" s="1954"/>
    </row>
    <row r="44452" spans="4:33" s="304" customFormat="1" ht="15.75" customHeight="1">
      <c r="D44452" s="305"/>
      <c r="AG44452" s="1954"/>
    </row>
    <row r="44454" spans="4:33" s="304" customFormat="1" ht="15.75" customHeight="1">
      <c r="D44454" s="305"/>
      <c r="AG44454" s="1954"/>
    </row>
    <row r="44456" spans="4:33" s="304" customFormat="1" ht="15.75" customHeight="1">
      <c r="D44456" s="305"/>
      <c r="AG44456" s="1954"/>
    </row>
    <row r="44458" spans="4:33" s="304" customFormat="1" ht="15.75" customHeight="1">
      <c r="D44458" s="305"/>
      <c r="AG44458" s="1954"/>
    </row>
    <row r="44460" spans="4:33" s="304" customFormat="1" ht="15.75" customHeight="1">
      <c r="D44460" s="305"/>
      <c r="AG44460" s="1954"/>
    </row>
    <row r="44462" spans="4:33" s="304" customFormat="1" ht="15.75" customHeight="1">
      <c r="D44462" s="305"/>
      <c r="AG44462" s="1954"/>
    </row>
    <row r="44464" spans="4:33" s="304" customFormat="1" ht="15.75" customHeight="1">
      <c r="D44464" s="305"/>
      <c r="AG44464" s="1954"/>
    </row>
    <row r="44466" spans="4:33" s="304" customFormat="1" ht="15.75" customHeight="1">
      <c r="D44466" s="305"/>
      <c r="AG44466" s="1954"/>
    </row>
    <row r="44468" spans="4:33" s="304" customFormat="1" ht="15.75" customHeight="1">
      <c r="D44468" s="305"/>
      <c r="AG44468" s="1954"/>
    </row>
    <row r="44470" spans="4:33" s="304" customFormat="1" ht="15.75" customHeight="1">
      <c r="D44470" s="305"/>
      <c r="AG44470" s="1954"/>
    </row>
    <row r="44472" spans="4:33" s="304" customFormat="1" ht="15.75" customHeight="1">
      <c r="D44472" s="305"/>
      <c r="AG44472" s="1954"/>
    </row>
    <row r="44474" spans="4:33" s="304" customFormat="1" ht="15.75" customHeight="1">
      <c r="D44474" s="305"/>
      <c r="AG44474" s="1954"/>
    </row>
    <row r="44476" spans="4:33" s="304" customFormat="1" ht="15.75" customHeight="1">
      <c r="D44476" s="305"/>
      <c r="AG44476" s="1954"/>
    </row>
    <row r="44478" spans="4:33" s="304" customFormat="1" ht="15.75" customHeight="1">
      <c r="D44478" s="305"/>
      <c r="AG44478" s="1954"/>
    </row>
    <row r="44480" spans="4:33" s="304" customFormat="1" ht="15.75" customHeight="1">
      <c r="D44480" s="305"/>
      <c r="AG44480" s="1954"/>
    </row>
    <row r="44482" spans="4:33" s="304" customFormat="1" ht="15.75" customHeight="1">
      <c r="D44482" s="305"/>
      <c r="AG44482" s="1954"/>
    </row>
    <row r="44484" spans="4:33" s="304" customFormat="1" ht="15.75" customHeight="1">
      <c r="D44484" s="305"/>
      <c r="AG44484" s="1954"/>
    </row>
    <row r="44486" spans="4:33" s="304" customFormat="1" ht="15.75" customHeight="1">
      <c r="D44486" s="305"/>
      <c r="AG44486" s="1954"/>
    </row>
    <row r="44488" spans="4:33" s="304" customFormat="1" ht="15.75" customHeight="1">
      <c r="D44488" s="305"/>
      <c r="AG44488" s="1954"/>
    </row>
    <row r="44490" spans="4:33" s="304" customFormat="1" ht="15.75" customHeight="1">
      <c r="D44490" s="305"/>
      <c r="AG44490" s="1954"/>
    </row>
    <row r="44492" spans="4:33" s="304" customFormat="1" ht="15.75" customHeight="1">
      <c r="D44492" s="305"/>
      <c r="AG44492" s="1954"/>
    </row>
    <row r="44494" spans="4:33" s="304" customFormat="1" ht="15.75" customHeight="1">
      <c r="D44494" s="305"/>
      <c r="AG44494" s="1954"/>
    </row>
    <row r="44496" spans="4:33" s="304" customFormat="1" ht="15.75" customHeight="1">
      <c r="D44496" s="305"/>
      <c r="AG44496" s="1954"/>
    </row>
    <row r="44498" spans="4:33" s="304" customFormat="1" ht="15.75" customHeight="1">
      <c r="D44498" s="305"/>
      <c r="AG44498" s="1954"/>
    </row>
    <row r="44500" spans="4:33" s="304" customFormat="1" ht="15.75" customHeight="1">
      <c r="D44500" s="305"/>
      <c r="AG44500" s="1954"/>
    </row>
    <row r="44502" spans="4:33" s="304" customFormat="1" ht="15.75" customHeight="1">
      <c r="D44502" s="305"/>
      <c r="AG44502" s="1954"/>
    </row>
    <row r="44504" spans="4:33" s="304" customFormat="1" ht="15.75" customHeight="1">
      <c r="D44504" s="305"/>
      <c r="AG44504" s="1954"/>
    </row>
    <row r="44506" spans="4:33" s="304" customFormat="1" ht="15.75" customHeight="1">
      <c r="D44506" s="305"/>
      <c r="AG44506" s="1954"/>
    </row>
    <row r="44508" spans="4:33" s="304" customFormat="1" ht="15.75" customHeight="1">
      <c r="D44508" s="305"/>
      <c r="AG44508" s="1954"/>
    </row>
    <row r="44510" spans="4:33" s="304" customFormat="1" ht="15.75" customHeight="1">
      <c r="D44510" s="305"/>
      <c r="AG44510" s="1954"/>
    </row>
    <row r="44512" spans="4:33" s="304" customFormat="1" ht="15.75" customHeight="1">
      <c r="D44512" s="305"/>
      <c r="AG44512" s="1954"/>
    </row>
    <row r="44514" spans="4:33" s="304" customFormat="1" ht="15.75" customHeight="1">
      <c r="D44514" s="305"/>
      <c r="AG44514" s="1954"/>
    </row>
    <row r="44516" spans="4:33" s="304" customFormat="1" ht="15.75" customHeight="1">
      <c r="D44516" s="305"/>
      <c r="AG44516" s="1954"/>
    </row>
    <row r="44518" spans="4:33" s="304" customFormat="1" ht="15.75" customHeight="1">
      <c r="D44518" s="305"/>
      <c r="AG44518" s="1954"/>
    </row>
    <row r="44520" spans="4:33" s="304" customFormat="1" ht="15.75" customHeight="1">
      <c r="D44520" s="305"/>
      <c r="AG44520" s="1954"/>
    </row>
    <row r="44522" spans="4:33" s="304" customFormat="1" ht="15.75" customHeight="1">
      <c r="D44522" s="305"/>
      <c r="AG44522" s="1954"/>
    </row>
    <row r="44524" spans="4:33" s="304" customFormat="1" ht="15.75" customHeight="1">
      <c r="D44524" s="305"/>
      <c r="AG44524" s="1954"/>
    </row>
    <row r="44526" spans="4:33" s="304" customFormat="1" ht="15.75" customHeight="1">
      <c r="D44526" s="305"/>
      <c r="AG44526" s="1954"/>
    </row>
    <row r="44528" spans="4:33" s="304" customFormat="1" ht="15.75" customHeight="1">
      <c r="D44528" s="305"/>
      <c r="AG44528" s="1954"/>
    </row>
    <row r="44530" spans="4:33" s="304" customFormat="1" ht="15.75" customHeight="1">
      <c r="D44530" s="305"/>
      <c r="AG44530" s="1954"/>
    </row>
    <row r="44532" spans="4:33" s="304" customFormat="1" ht="15.75" customHeight="1">
      <c r="D44532" s="305"/>
      <c r="AG44532" s="1954"/>
    </row>
    <row r="44534" spans="4:33" s="304" customFormat="1" ht="15.75" customHeight="1">
      <c r="D44534" s="305"/>
      <c r="AG44534" s="1954"/>
    </row>
    <row r="44536" spans="4:33" s="304" customFormat="1" ht="15.75" customHeight="1">
      <c r="D44536" s="305"/>
      <c r="AG44536" s="1954"/>
    </row>
    <row r="44538" spans="4:33" s="304" customFormat="1" ht="15.75" customHeight="1">
      <c r="D44538" s="305"/>
      <c r="AG44538" s="1954"/>
    </row>
    <row r="44540" spans="4:33" s="304" customFormat="1" ht="15.75" customHeight="1">
      <c r="D44540" s="305"/>
      <c r="AG44540" s="1954"/>
    </row>
    <row r="44542" spans="4:33" s="304" customFormat="1" ht="15.75" customHeight="1">
      <c r="D44542" s="305"/>
      <c r="AG44542" s="1954"/>
    </row>
    <row r="44544" spans="4:33" s="304" customFormat="1" ht="15.75" customHeight="1">
      <c r="D44544" s="305"/>
      <c r="AG44544" s="1954"/>
    </row>
    <row r="44546" spans="4:33" s="304" customFormat="1" ht="15.75" customHeight="1">
      <c r="D44546" s="305"/>
      <c r="AG44546" s="1954"/>
    </row>
    <row r="44548" spans="4:33" s="304" customFormat="1" ht="15.75" customHeight="1">
      <c r="D44548" s="305"/>
      <c r="AG44548" s="1954"/>
    </row>
    <row r="44550" spans="4:33" s="304" customFormat="1" ht="15.75" customHeight="1">
      <c r="D44550" s="305"/>
      <c r="AG44550" s="1954"/>
    </row>
    <row r="44552" spans="4:33" s="304" customFormat="1" ht="15.75" customHeight="1">
      <c r="D44552" s="305"/>
      <c r="AG44552" s="1954"/>
    </row>
    <row r="44554" spans="4:33" s="304" customFormat="1" ht="15.75" customHeight="1">
      <c r="D44554" s="305"/>
      <c r="AG44554" s="1954"/>
    </row>
    <row r="44556" spans="4:33" s="304" customFormat="1" ht="15.75" customHeight="1">
      <c r="D44556" s="305"/>
      <c r="AG44556" s="1954"/>
    </row>
    <row r="44558" spans="4:33" s="304" customFormat="1" ht="15.75" customHeight="1">
      <c r="D44558" s="305"/>
      <c r="AG44558" s="1954"/>
    </row>
    <row r="44560" spans="4:33" s="304" customFormat="1" ht="15.75" customHeight="1">
      <c r="D44560" s="305"/>
      <c r="AG44560" s="1954"/>
    </row>
    <row r="44562" spans="4:33" s="304" customFormat="1" ht="15.75" customHeight="1">
      <c r="D44562" s="305"/>
      <c r="AG44562" s="1954"/>
    </row>
    <row r="44564" spans="4:33" s="304" customFormat="1" ht="15.75" customHeight="1">
      <c r="D44564" s="305"/>
      <c r="AG44564" s="1954"/>
    </row>
    <row r="44566" spans="4:33" s="304" customFormat="1" ht="15.75" customHeight="1">
      <c r="D44566" s="305"/>
      <c r="AG44566" s="1954"/>
    </row>
    <row r="44568" spans="4:33" s="304" customFormat="1" ht="15.75" customHeight="1">
      <c r="D44568" s="305"/>
      <c r="AG44568" s="1954"/>
    </row>
    <row r="44570" spans="4:33" s="304" customFormat="1" ht="15.75" customHeight="1">
      <c r="D44570" s="305"/>
      <c r="AG44570" s="1954"/>
    </row>
    <row r="44572" spans="4:33" s="304" customFormat="1" ht="15.75" customHeight="1">
      <c r="D44572" s="305"/>
      <c r="AG44572" s="1954"/>
    </row>
    <row r="44574" spans="4:33" s="304" customFormat="1" ht="15.75" customHeight="1">
      <c r="D44574" s="305"/>
      <c r="AG44574" s="1954"/>
    </row>
    <row r="44576" spans="4:33" s="304" customFormat="1" ht="15.75" customHeight="1">
      <c r="D44576" s="305"/>
      <c r="AG44576" s="1954"/>
    </row>
    <row r="44578" spans="4:33" s="304" customFormat="1" ht="15.75" customHeight="1">
      <c r="D44578" s="305"/>
      <c r="AG44578" s="1954"/>
    </row>
    <row r="44580" spans="4:33" s="304" customFormat="1" ht="15.75" customHeight="1">
      <c r="D44580" s="305"/>
      <c r="AG44580" s="1954"/>
    </row>
    <row r="44582" spans="4:33" s="304" customFormat="1" ht="15.75" customHeight="1">
      <c r="D44582" s="305"/>
      <c r="AG44582" s="1954"/>
    </row>
    <row r="44584" spans="4:33" s="304" customFormat="1" ht="15.75" customHeight="1">
      <c r="D44584" s="305"/>
      <c r="AG44584" s="1954"/>
    </row>
    <row r="44586" spans="4:33" s="304" customFormat="1" ht="15.75" customHeight="1">
      <c r="D44586" s="305"/>
      <c r="AG44586" s="1954"/>
    </row>
    <row r="44588" spans="4:33" s="304" customFormat="1" ht="15.75" customHeight="1">
      <c r="D44588" s="305"/>
      <c r="AG44588" s="1954"/>
    </row>
    <row r="44590" spans="4:33" s="304" customFormat="1" ht="15.75" customHeight="1">
      <c r="D44590" s="305"/>
      <c r="AG44590" s="1954"/>
    </row>
    <row r="44592" spans="4:33" s="304" customFormat="1" ht="15.75" customHeight="1">
      <c r="D44592" s="305"/>
      <c r="AG44592" s="1954"/>
    </row>
    <row r="44594" spans="4:33" s="304" customFormat="1" ht="15.75" customHeight="1">
      <c r="D44594" s="305"/>
      <c r="AG44594" s="1954"/>
    </row>
    <row r="44596" spans="4:33" s="304" customFormat="1" ht="15.75" customHeight="1">
      <c r="D44596" s="305"/>
      <c r="AG44596" s="1954"/>
    </row>
    <row r="44598" spans="4:33" s="304" customFormat="1" ht="15.75" customHeight="1">
      <c r="D44598" s="305"/>
      <c r="AG44598" s="1954"/>
    </row>
    <row r="44600" spans="4:33" s="304" customFormat="1" ht="15.75" customHeight="1">
      <c r="D44600" s="305"/>
      <c r="AG44600" s="1954"/>
    </row>
    <row r="44602" spans="4:33" s="304" customFormat="1" ht="15.75" customHeight="1">
      <c r="D44602" s="305"/>
      <c r="AG44602" s="1954"/>
    </row>
    <row r="44604" spans="4:33" s="304" customFormat="1" ht="15.75" customHeight="1">
      <c r="D44604" s="305"/>
      <c r="AG44604" s="1954"/>
    </row>
    <row r="44606" spans="4:33" s="304" customFormat="1" ht="15.75" customHeight="1">
      <c r="D44606" s="305"/>
      <c r="AG44606" s="1954"/>
    </row>
    <row r="44608" spans="4:33" s="304" customFormat="1" ht="15.75" customHeight="1">
      <c r="D44608" s="305"/>
      <c r="AG44608" s="1954"/>
    </row>
    <row r="44610" spans="4:33" s="304" customFormat="1" ht="15.75" customHeight="1">
      <c r="D44610" s="305"/>
      <c r="AG44610" s="1954"/>
    </row>
    <row r="44612" spans="4:33" s="304" customFormat="1" ht="15.75" customHeight="1">
      <c r="D44612" s="305"/>
      <c r="AG44612" s="1954"/>
    </row>
    <row r="44614" spans="4:33" s="304" customFormat="1" ht="15.75" customHeight="1">
      <c r="D44614" s="305"/>
      <c r="AG44614" s="1954"/>
    </row>
    <row r="44616" spans="4:33" s="304" customFormat="1" ht="15.75" customHeight="1">
      <c r="D44616" s="305"/>
      <c r="AG44616" s="1954"/>
    </row>
    <row r="44618" spans="4:33" s="304" customFormat="1" ht="15.75" customHeight="1">
      <c r="D44618" s="305"/>
      <c r="AG44618" s="1954"/>
    </row>
    <row r="44620" spans="4:33" s="304" customFormat="1" ht="15.75" customHeight="1">
      <c r="D44620" s="305"/>
      <c r="AG44620" s="1954"/>
    </row>
    <row r="44622" spans="4:33" s="304" customFormat="1" ht="15.75" customHeight="1">
      <c r="D44622" s="305"/>
      <c r="AG44622" s="1954"/>
    </row>
    <row r="44624" spans="4:33" s="304" customFormat="1" ht="15.75" customHeight="1">
      <c r="D44624" s="305"/>
      <c r="AG44624" s="1954"/>
    </row>
    <row r="44626" spans="4:33" s="304" customFormat="1" ht="15.75" customHeight="1">
      <c r="D44626" s="305"/>
      <c r="AG44626" s="1954"/>
    </row>
    <row r="44628" spans="4:33" s="304" customFormat="1" ht="15.75" customHeight="1">
      <c r="D44628" s="305"/>
      <c r="AG44628" s="1954"/>
    </row>
    <row r="44630" spans="4:33" s="304" customFormat="1" ht="15.75" customHeight="1">
      <c r="D44630" s="305"/>
      <c r="AG44630" s="1954"/>
    </row>
    <row r="44632" spans="4:33" s="304" customFormat="1" ht="15.75" customHeight="1">
      <c r="D44632" s="305"/>
      <c r="AG44632" s="1954"/>
    </row>
    <row r="44634" spans="4:33" s="304" customFormat="1" ht="15.75" customHeight="1">
      <c r="D44634" s="305"/>
      <c r="AG44634" s="1954"/>
    </row>
    <row r="44636" spans="4:33" s="304" customFormat="1" ht="15.75" customHeight="1">
      <c r="D44636" s="305"/>
      <c r="AG44636" s="1954"/>
    </row>
    <row r="44638" spans="4:33" s="304" customFormat="1" ht="15.75" customHeight="1">
      <c r="D44638" s="305"/>
      <c r="AG44638" s="1954"/>
    </row>
    <row r="44640" spans="4:33" s="304" customFormat="1" ht="15.75" customHeight="1">
      <c r="D44640" s="305"/>
      <c r="AG44640" s="1954"/>
    </row>
    <row r="44642" spans="4:33" s="304" customFormat="1" ht="15.75" customHeight="1">
      <c r="D44642" s="305"/>
      <c r="AG44642" s="1954"/>
    </row>
    <row r="44644" spans="4:33" s="304" customFormat="1" ht="15.75" customHeight="1">
      <c r="D44644" s="305"/>
      <c r="AG44644" s="1954"/>
    </row>
    <row r="44646" spans="4:33" s="304" customFormat="1" ht="15.75" customHeight="1">
      <c r="D44646" s="305"/>
      <c r="AG44646" s="1954"/>
    </row>
    <row r="44648" spans="4:33" s="304" customFormat="1" ht="15.75" customHeight="1">
      <c r="D44648" s="305"/>
      <c r="AG44648" s="1954"/>
    </row>
    <row r="44650" spans="4:33" s="304" customFormat="1" ht="15.75" customHeight="1">
      <c r="D44650" s="305"/>
      <c r="AG44650" s="1954"/>
    </row>
    <row r="44652" spans="4:33" s="304" customFormat="1" ht="15.75" customHeight="1">
      <c r="D44652" s="305"/>
      <c r="AG44652" s="1954"/>
    </row>
    <row r="44654" spans="4:33" s="304" customFormat="1" ht="15.75" customHeight="1">
      <c r="D44654" s="305"/>
      <c r="AG44654" s="1954"/>
    </row>
    <row r="44656" spans="4:33" s="304" customFormat="1" ht="15.75" customHeight="1">
      <c r="D44656" s="305"/>
      <c r="AG44656" s="1954"/>
    </row>
    <row r="44658" spans="4:33" s="304" customFormat="1" ht="15.75" customHeight="1">
      <c r="D44658" s="305"/>
      <c r="AG44658" s="1954"/>
    </row>
    <row r="44660" spans="4:33" s="304" customFormat="1" ht="15.75" customHeight="1">
      <c r="D44660" s="305"/>
      <c r="AG44660" s="1954"/>
    </row>
    <row r="44662" spans="4:33" s="304" customFormat="1" ht="15.75" customHeight="1">
      <c r="D44662" s="305"/>
      <c r="AG44662" s="1954"/>
    </row>
    <row r="44664" spans="4:33" s="304" customFormat="1" ht="15.75" customHeight="1">
      <c r="D44664" s="305"/>
      <c r="AG44664" s="1954"/>
    </row>
    <row r="44666" spans="4:33" s="304" customFormat="1" ht="15.75" customHeight="1">
      <c r="D44666" s="305"/>
      <c r="AG44666" s="1954"/>
    </row>
    <row r="44668" spans="4:33" s="304" customFormat="1" ht="15.75" customHeight="1">
      <c r="D44668" s="305"/>
      <c r="AG44668" s="1954"/>
    </row>
    <row r="44670" spans="4:33" s="304" customFormat="1" ht="15.75" customHeight="1">
      <c r="D44670" s="305"/>
      <c r="AG44670" s="1954"/>
    </row>
    <row r="44672" spans="4:33" s="304" customFormat="1" ht="15.75" customHeight="1">
      <c r="D44672" s="305"/>
      <c r="AG44672" s="1954"/>
    </row>
    <row r="44674" spans="4:33" s="304" customFormat="1" ht="15.75" customHeight="1">
      <c r="D44674" s="305"/>
      <c r="AG44674" s="1954"/>
    </row>
    <row r="44676" spans="4:33" s="304" customFormat="1" ht="15.75" customHeight="1">
      <c r="D44676" s="305"/>
      <c r="AG44676" s="1954"/>
    </row>
    <row r="44678" spans="4:33" s="304" customFormat="1" ht="15.75" customHeight="1">
      <c r="D44678" s="305"/>
      <c r="AG44678" s="1954"/>
    </row>
    <row r="44680" spans="4:33" s="304" customFormat="1" ht="15.75" customHeight="1">
      <c r="D44680" s="305"/>
      <c r="AG44680" s="1954"/>
    </row>
    <row r="44682" spans="4:33" s="304" customFormat="1" ht="15.75" customHeight="1">
      <c r="D44682" s="305"/>
      <c r="AG44682" s="1954"/>
    </row>
    <row r="44684" spans="4:33" s="304" customFormat="1" ht="15.75" customHeight="1">
      <c r="D44684" s="305"/>
      <c r="AG44684" s="1954"/>
    </row>
    <row r="44686" spans="4:33" s="304" customFormat="1" ht="15.75" customHeight="1">
      <c r="D44686" s="305"/>
      <c r="AG44686" s="1954"/>
    </row>
    <row r="44688" spans="4:33" s="304" customFormat="1" ht="15.75" customHeight="1">
      <c r="D44688" s="305"/>
      <c r="AG44688" s="1954"/>
    </row>
    <row r="44690" spans="4:33" s="304" customFormat="1" ht="15.75" customHeight="1">
      <c r="D44690" s="305"/>
      <c r="AG44690" s="1954"/>
    </row>
    <row r="44692" spans="4:33" s="304" customFormat="1" ht="15.75" customHeight="1">
      <c r="D44692" s="305"/>
      <c r="AG44692" s="1954"/>
    </row>
    <row r="44694" spans="4:33" s="304" customFormat="1" ht="15.75" customHeight="1">
      <c r="D44694" s="305"/>
      <c r="AG44694" s="1954"/>
    </row>
    <row r="44696" spans="4:33" s="304" customFormat="1" ht="15.75" customHeight="1">
      <c r="D44696" s="305"/>
      <c r="AG44696" s="1954"/>
    </row>
    <row r="44698" spans="4:33" s="304" customFormat="1" ht="15.75" customHeight="1">
      <c r="D44698" s="305"/>
      <c r="AG44698" s="1954"/>
    </row>
    <row r="44700" spans="4:33" s="304" customFormat="1" ht="15.75" customHeight="1">
      <c r="D44700" s="305"/>
      <c r="AG44700" s="1954"/>
    </row>
    <row r="44702" spans="4:33" s="304" customFormat="1" ht="15.75" customHeight="1">
      <c r="D44702" s="305"/>
      <c r="AG44702" s="1954"/>
    </row>
    <row r="44704" spans="4:33" s="304" customFormat="1" ht="15.75" customHeight="1">
      <c r="D44704" s="305"/>
      <c r="AG44704" s="1954"/>
    </row>
    <row r="44706" spans="4:33" s="304" customFormat="1" ht="15.75" customHeight="1">
      <c r="D44706" s="305"/>
      <c r="AG44706" s="1954"/>
    </row>
    <row r="44708" spans="4:33" s="304" customFormat="1" ht="15.75" customHeight="1">
      <c r="D44708" s="305"/>
      <c r="AG44708" s="1954"/>
    </row>
    <row r="44710" spans="4:33" s="304" customFormat="1" ht="15.75" customHeight="1">
      <c r="D44710" s="305"/>
      <c r="AG44710" s="1954"/>
    </row>
    <row r="44712" spans="4:33" s="304" customFormat="1" ht="15.75" customHeight="1">
      <c r="D44712" s="305"/>
      <c r="AG44712" s="1954"/>
    </row>
    <row r="44714" spans="4:33" s="304" customFormat="1" ht="15.75" customHeight="1">
      <c r="D44714" s="305"/>
      <c r="AG44714" s="1954"/>
    </row>
    <row r="44716" spans="4:33" s="304" customFormat="1" ht="15.75" customHeight="1">
      <c r="D44716" s="305"/>
      <c r="AG44716" s="1954"/>
    </row>
    <row r="44718" spans="4:33" s="304" customFormat="1" ht="15.75" customHeight="1">
      <c r="D44718" s="305"/>
      <c r="AG44718" s="1954"/>
    </row>
    <row r="44720" spans="4:33" s="304" customFormat="1" ht="15.75" customHeight="1">
      <c r="D44720" s="305"/>
      <c r="AG44720" s="1954"/>
    </row>
    <row r="44722" spans="4:33" s="304" customFormat="1" ht="15.75" customHeight="1">
      <c r="D44722" s="305"/>
      <c r="AG44722" s="1954"/>
    </row>
    <row r="44724" spans="4:33" s="304" customFormat="1" ht="15.75" customHeight="1">
      <c r="D44724" s="305"/>
      <c r="AG44724" s="1954"/>
    </row>
    <row r="44726" spans="4:33" s="304" customFormat="1" ht="15.75" customHeight="1">
      <c r="D44726" s="305"/>
      <c r="AG44726" s="1954"/>
    </row>
    <row r="44728" spans="4:33" s="304" customFormat="1" ht="15.75" customHeight="1">
      <c r="D44728" s="305"/>
      <c r="AG44728" s="1954"/>
    </row>
    <row r="44730" spans="4:33" s="304" customFormat="1" ht="15.75" customHeight="1">
      <c r="D44730" s="305"/>
      <c r="AG44730" s="1954"/>
    </row>
    <row r="44732" spans="4:33" s="304" customFormat="1" ht="15.75" customHeight="1">
      <c r="D44732" s="305"/>
      <c r="AG44732" s="1954"/>
    </row>
    <row r="44734" spans="4:33" s="304" customFormat="1" ht="15.75" customHeight="1">
      <c r="D44734" s="305"/>
      <c r="AG44734" s="1954"/>
    </row>
    <row r="44736" spans="4:33" s="304" customFormat="1" ht="15.75" customHeight="1">
      <c r="D44736" s="305"/>
      <c r="AG44736" s="1954"/>
    </row>
    <row r="44738" spans="4:33" s="304" customFormat="1" ht="15.75" customHeight="1">
      <c r="D44738" s="305"/>
      <c r="AG44738" s="1954"/>
    </row>
    <row r="44740" spans="4:33" s="304" customFormat="1" ht="15.75" customHeight="1">
      <c r="D44740" s="305"/>
      <c r="AG44740" s="1954"/>
    </row>
    <row r="44742" spans="4:33" s="304" customFormat="1" ht="15.75" customHeight="1">
      <c r="D44742" s="305"/>
      <c r="AG44742" s="1954"/>
    </row>
    <row r="44744" spans="4:33" s="304" customFormat="1" ht="15.75" customHeight="1">
      <c r="D44744" s="305"/>
      <c r="AG44744" s="1954"/>
    </row>
    <row r="44746" spans="4:33" s="304" customFormat="1" ht="15.75" customHeight="1">
      <c r="D44746" s="305"/>
      <c r="AG44746" s="1954"/>
    </row>
    <row r="44748" spans="4:33" s="304" customFormat="1" ht="15.75" customHeight="1">
      <c r="D44748" s="305"/>
      <c r="AG44748" s="1954"/>
    </row>
    <row r="44750" spans="4:33" s="304" customFormat="1" ht="15.75" customHeight="1">
      <c r="D44750" s="305"/>
      <c r="AG44750" s="1954"/>
    </row>
    <row r="44752" spans="4:33" s="304" customFormat="1" ht="15.75" customHeight="1">
      <c r="D44752" s="305"/>
      <c r="AG44752" s="1954"/>
    </row>
    <row r="44754" spans="4:33" s="304" customFormat="1" ht="15.75" customHeight="1">
      <c r="D44754" s="305"/>
      <c r="AG44754" s="1954"/>
    </row>
    <row r="44756" spans="4:33" s="304" customFormat="1" ht="15.75" customHeight="1">
      <c r="D44756" s="305"/>
      <c r="AG44756" s="1954"/>
    </row>
    <row r="44758" spans="4:33" s="304" customFormat="1" ht="15.75" customHeight="1">
      <c r="D44758" s="305"/>
      <c r="AG44758" s="1954"/>
    </row>
    <row r="44760" spans="4:33" s="304" customFormat="1" ht="15.75" customHeight="1">
      <c r="D44760" s="305"/>
      <c r="AG44760" s="1954"/>
    </row>
    <row r="44762" spans="4:33" s="304" customFormat="1" ht="15.75" customHeight="1">
      <c r="D44762" s="305"/>
      <c r="AG44762" s="1954"/>
    </row>
    <row r="44764" spans="4:33" s="304" customFormat="1" ht="15.75" customHeight="1">
      <c r="D44764" s="305"/>
      <c r="AG44764" s="1954"/>
    </row>
    <row r="44766" spans="4:33" s="304" customFormat="1" ht="15.75" customHeight="1">
      <c r="D44766" s="305"/>
      <c r="AG44766" s="1954"/>
    </row>
    <row r="44768" spans="4:33" s="304" customFormat="1" ht="15.75" customHeight="1">
      <c r="D44768" s="305"/>
      <c r="AG44768" s="1954"/>
    </row>
    <row r="44770" spans="4:33" s="304" customFormat="1" ht="15.75" customHeight="1">
      <c r="D44770" s="305"/>
      <c r="AG44770" s="1954"/>
    </row>
    <row r="44772" spans="4:33" s="304" customFormat="1" ht="15.75" customHeight="1">
      <c r="D44772" s="305"/>
      <c r="AG44772" s="1954"/>
    </row>
    <row r="44774" spans="4:33" s="304" customFormat="1" ht="15.75" customHeight="1">
      <c r="D44774" s="305"/>
      <c r="AG44774" s="1954"/>
    </row>
    <row r="44776" spans="4:33" s="304" customFormat="1" ht="15.75" customHeight="1">
      <c r="D44776" s="305"/>
      <c r="AG44776" s="1954"/>
    </row>
    <row r="44778" spans="4:33" s="304" customFormat="1" ht="15.75" customHeight="1">
      <c r="D44778" s="305"/>
      <c r="AG44778" s="1954"/>
    </row>
    <row r="44780" spans="4:33" s="304" customFormat="1" ht="15.75" customHeight="1">
      <c r="D44780" s="305"/>
      <c r="AG44780" s="1954"/>
    </row>
    <row r="44782" spans="4:33" s="304" customFormat="1" ht="15.75" customHeight="1">
      <c r="D44782" s="305"/>
      <c r="AG44782" s="1954"/>
    </row>
    <row r="44784" spans="4:33" s="304" customFormat="1" ht="15.75" customHeight="1">
      <c r="D44784" s="305"/>
      <c r="AG44784" s="1954"/>
    </row>
    <row r="44786" spans="4:33" s="304" customFormat="1" ht="15.75" customHeight="1">
      <c r="D44786" s="305"/>
      <c r="AG44786" s="1954"/>
    </row>
    <row r="44788" spans="4:33" s="304" customFormat="1" ht="15.75" customHeight="1">
      <c r="D44788" s="305"/>
      <c r="AG44788" s="1954"/>
    </row>
    <row r="44790" spans="4:33" s="304" customFormat="1" ht="15.75" customHeight="1">
      <c r="D44790" s="305"/>
      <c r="AG44790" s="1954"/>
    </row>
    <row r="44792" spans="4:33" s="304" customFormat="1" ht="15.75" customHeight="1">
      <c r="D44792" s="305"/>
      <c r="AG44792" s="1954"/>
    </row>
    <row r="44794" spans="4:33" s="304" customFormat="1" ht="15.75" customHeight="1">
      <c r="D44794" s="305"/>
      <c r="AG44794" s="1954"/>
    </row>
    <row r="44796" spans="4:33" s="304" customFormat="1" ht="15.75" customHeight="1">
      <c r="D44796" s="305"/>
      <c r="AG44796" s="1954"/>
    </row>
    <row r="44798" spans="4:33" s="304" customFormat="1" ht="15.75" customHeight="1">
      <c r="D44798" s="305"/>
      <c r="AG44798" s="1954"/>
    </row>
    <row r="44800" spans="4:33" s="304" customFormat="1" ht="15.75" customHeight="1">
      <c r="D44800" s="305"/>
      <c r="AG44800" s="1954"/>
    </row>
    <row r="44802" spans="4:33" s="304" customFormat="1" ht="15.75" customHeight="1">
      <c r="D44802" s="305"/>
      <c r="AG44802" s="1954"/>
    </row>
    <row r="44804" spans="4:33" s="304" customFormat="1" ht="15.75" customHeight="1">
      <c r="D44804" s="305"/>
      <c r="AG44804" s="1954"/>
    </row>
    <row r="44806" spans="4:33" s="304" customFormat="1" ht="15.75" customHeight="1">
      <c r="D44806" s="305"/>
      <c r="AG44806" s="1954"/>
    </row>
    <row r="44808" spans="4:33" s="304" customFormat="1" ht="15.75" customHeight="1">
      <c r="D44808" s="305"/>
      <c r="AG44808" s="1954"/>
    </row>
    <row r="44810" spans="4:33" s="304" customFormat="1" ht="15.75" customHeight="1">
      <c r="D44810" s="305"/>
      <c r="AG44810" s="1954"/>
    </row>
    <row r="44812" spans="4:33" s="304" customFormat="1" ht="15.75" customHeight="1">
      <c r="D44812" s="305"/>
      <c r="AG44812" s="1954"/>
    </row>
    <row r="44814" spans="4:33" s="304" customFormat="1" ht="15.75" customHeight="1">
      <c r="D44814" s="305"/>
      <c r="AG44814" s="1954"/>
    </row>
    <row r="44816" spans="4:33" s="304" customFormat="1" ht="15.75" customHeight="1">
      <c r="D44816" s="305"/>
      <c r="AG44816" s="1954"/>
    </row>
    <row r="44818" spans="4:33" s="304" customFormat="1" ht="15.75" customHeight="1">
      <c r="D44818" s="305"/>
      <c r="AG44818" s="1954"/>
    </row>
    <row r="44820" spans="4:33" s="304" customFormat="1" ht="15.75" customHeight="1">
      <c r="D44820" s="305"/>
      <c r="AG44820" s="1954"/>
    </row>
    <row r="44822" spans="4:33" s="304" customFormat="1" ht="15.75" customHeight="1">
      <c r="D44822" s="305"/>
      <c r="AG44822" s="1954"/>
    </row>
    <row r="44824" spans="4:33" s="304" customFormat="1" ht="15.75" customHeight="1">
      <c r="D44824" s="305"/>
      <c r="AG44824" s="1954"/>
    </row>
    <row r="44826" spans="4:33" s="304" customFormat="1" ht="15.75" customHeight="1">
      <c r="D44826" s="305"/>
      <c r="AG44826" s="1954"/>
    </row>
    <row r="44828" spans="4:33" s="304" customFormat="1" ht="15.75" customHeight="1">
      <c r="D44828" s="305"/>
      <c r="AG44828" s="1954"/>
    </row>
    <row r="44830" spans="4:33" s="304" customFormat="1" ht="15.75" customHeight="1">
      <c r="D44830" s="305"/>
      <c r="AG44830" s="1954"/>
    </row>
    <row r="44832" spans="4:33" s="304" customFormat="1" ht="15.75" customHeight="1">
      <c r="D44832" s="305"/>
      <c r="AG44832" s="1954"/>
    </row>
    <row r="44834" spans="4:33" s="304" customFormat="1" ht="15.75" customHeight="1">
      <c r="D44834" s="305"/>
      <c r="AG44834" s="1954"/>
    </row>
    <row r="44836" spans="4:33" s="304" customFormat="1" ht="15.75" customHeight="1">
      <c r="D44836" s="305"/>
      <c r="AG44836" s="1954"/>
    </row>
    <row r="44838" spans="4:33" s="304" customFormat="1" ht="15.75" customHeight="1">
      <c r="D44838" s="305"/>
      <c r="AG44838" s="1954"/>
    </row>
    <row r="44840" spans="4:33" s="304" customFormat="1" ht="15.75" customHeight="1">
      <c r="D44840" s="305"/>
      <c r="AG44840" s="1954"/>
    </row>
    <row r="44842" spans="4:33" s="304" customFormat="1" ht="15.75" customHeight="1">
      <c r="D44842" s="305"/>
      <c r="AG44842" s="1954"/>
    </row>
    <row r="44844" spans="4:33" s="304" customFormat="1" ht="15.75" customHeight="1">
      <c r="D44844" s="305"/>
      <c r="AG44844" s="1954"/>
    </row>
    <row r="44846" spans="4:33" s="304" customFormat="1" ht="15.75" customHeight="1">
      <c r="D44846" s="305"/>
      <c r="AG44846" s="1954"/>
    </row>
    <row r="44848" spans="4:33" s="304" customFormat="1" ht="15.75" customHeight="1">
      <c r="D44848" s="305"/>
      <c r="AG44848" s="1954"/>
    </row>
    <row r="44850" spans="4:33" s="304" customFormat="1" ht="15.75" customHeight="1">
      <c r="D44850" s="305"/>
      <c r="AG44850" s="1954"/>
    </row>
    <row r="44852" spans="4:33" s="304" customFormat="1" ht="15.75" customHeight="1">
      <c r="D44852" s="305"/>
      <c r="AG44852" s="1954"/>
    </row>
    <row r="44854" spans="4:33" s="304" customFormat="1" ht="15.75" customHeight="1">
      <c r="D44854" s="305"/>
      <c r="AG44854" s="1954"/>
    </row>
    <row r="44856" spans="4:33" s="304" customFormat="1" ht="15.75" customHeight="1">
      <c r="D44856" s="305"/>
      <c r="AG44856" s="1954"/>
    </row>
    <row r="44858" spans="4:33" s="304" customFormat="1" ht="15.75" customHeight="1">
      <c r="D44858" s="305"/>
      <c r="AG44858" s="1954"/>
    </row>
    <row r="44860" spans="4:33" s="304" customFormat="1" ht="15.75" customHeight="1">
      <c r="D44860" s="305"/>
      <c r="AG44860" s="1954"/>
    </row>
    <row r="44862" spans="4:33" s="304" customFormat="1" ht="15.75" customHeight="1">
      <c r="D44862" s="305"/>
      <c r="AG44862" s="1954"/>
    </row>
    <row r="44864" spans="4:33" s="304" customFormat="1" ht="15.75" customHeight="1">
      <c r="D44864" s="305"/>
      <c r="AG44864" s="1954"/>
    </row>
    <row r="44866" spans="4:33" s="304" customFormat="1" ht="15.75" customHeight="1">
      <c r="D44866" s="305"/>
      <c r="AG44866" s="1954"/>
    </row>
    <row r="44868" spans="4:33" s="304" customFormat="1" ht="15.75" customHeight="1">
      <c r="D44868" s="305"/>
      <c r="AG44868" s="1954"/>
    </row>
    <row r="44870" spans="4:33" s="304" customFormat="1" ht="15.75" customHeight="1">
      <c r="D44870" s="305"/>
      <c r="AG44870" s="1954"/>
    </row>
    <row r="44872" spans="4:33" s="304" customFormat="1" ht="15.75" customHeight="1">
      <c r="D44872" s="305"/>
      <c r="AG44872" s="1954"/>
    </row>
    <row r="44874" spans="4:33" s="304" customFormat="1" ht="15.75" customHeight="1">
      <c r="D44874" s="305"/>
      <c r="AG44874" s="1954"/>
    </row>
    <row r="44876" spans="4:33" s="304" customFormat="1" ht="15.75" customHeight="1">
      <c r="D44876" s="305"/>
      <c r="AG44876" s="1954"/>
    </row>
    <row r="44878" spans="4:33" s="304" customFormat="1" ht="15.75" customHeight="1">
      <c r="D44878" s="305"/>
      <c r="AG44878" s="1954"/>
    </row>
    <row r="44880" spans="4:33" s="304" customFormat="1" ht="15.75" customHeight="1">
      <c r="D44880" s="305"/>
      <c r="AG44880" s="1954"/>
    </row>
    <row r="44882" spans="4:33" s="304" customFormat="1" ht="15.75" customHeight="1">
      <c r="D44882" s="305"/>
      <c r="AG44882" s="1954"/>
    </row>
    <row r="44884" spans="4:33" s="304" customFormat="1" ht="15.75" customHeight="1">
      <c r="D44884" s="305"/>
      <c r="AG44884" s="1954"/>
    </row>
    <row r="44886" spans="4:33" s="304" customFormat="1" ht="15.75" customHeight="1">
      <c r="D44886" s="305"/>
      <c r="AG44886" s="1954"/>
    </row>
    <row r="44888" spans="4:33" s="304" customFormat="1" ht="15.75" customHeight="1">
      <c r="D44888" s="305"/>
      <c r="AG44888" s="1954"/>
    </row>
    <row r="44890" spans="4:33" s="304" customFormat="1" ht="15.75" customHeight="1">
      <c r="D44890" s="305"/>
      <c r="AG44890" s="1954"/>
    </row>
    <row r="44892" spans="4:33" s="304" customFormat="1" ht="15.75" customHeight="1">
      <c r="D44892" s="305"/>
      <c r="AG44892" s="1954"/>
    </row>
    <row r="44894" spans="4:33" s="304" customFormat="1" ht="15.75" customHeight="1">
      <c r="D44894" s="305"/>
      <c r="AG44894" s="1954"/>
    </row>
    <row r="44896" spans="4:33" s="304" customFormat="1" ht="15.75" customHeight="1">
      <c r="D44896" s="305"/>
      <c r="AG44896" s="1954"/>
    </row>
    <row r="44898" spans="4:33" s="304" customFormat="1" ht="15.75" customHeight="1">
      <c r="D44898" s="305"/>
      <c r="AG44898" s="1954"/>
    </row>
    <row r="44900" spans="4:33" s="304" customFormat="1" ht="15.75" customHeight="1">
      <c r="D44900" s="305"/>
      <c r="AG44900" s="1954"/>
    </row>
    <row r="44902" spans="4:33" s="304" customFormat="1" ht="15.75" customHeight="1">
      <c r="D44902" s="305"/>
      <c r="AG44902" s="1954"/>
    </row>
    <row r="44904" spans="4:33" s="304" customFormat="1" ht="15.75" customHeight="1">
      <c r="D44904" s="305"/>
      <c r="AG44904" s="1954"/>
    </row>
    <row r="44906" spans="4:33" s="304" customFormat="1" ht="15.75" customHeight="1">
      <c r="D44906" s="305"/>
      <c r="AG44906" s="1954"/>
    </row>
    <row r="44908" spans="4:33" s="304" customFormat="1" ht="15.75" customHeight="1">
      <c r="D44908" s="305"/>
      <c r="AG44908" s="1954"/>
    </row>
    <row r="44910" spans="4:33" s="304" customFormat="1" ht="15.75" customHeight="1">
      <c r="D44910" s="305"/>
      <c r="AG44910" s="1954"/>
    </row>
    <row r="44912" spans="4:33" s="304" customFormat="1" ht="15.75" customHeight="1">
      <c r="D44912" s="305"/>
      <c r="AG44912" s="1954"/>
    </row>
    <row r="44914" spans="4:33" s="304" customFormat="1" ht="15.75" customHeight="1">
      <c r="D44914" s="305"/>
      <c r="AG44914" s="1954"/>
    </row>
    <row r="44916" spans="4:33" s="304" customFormat="1" ht="15.75" customHeight="1">
      <c r="D44916" s="305"/>
      <c r="AG44916" s="1954"/>
    </row>
    <row r="44918" spans="4:33" s="304" customFormat="1" ht="15.75" customHeight="1">
      <c r="D44918" s="305"/>
      <c r="AG44918" s="1954"/>
    </row>
    <row r="44920" spans="4:33" s="304" customFormat="1" ht="15.75" customHeight="1">
      <c r="D44920" s="305"/>
      <c r="AG44920" s="1954"/>
    </row>
    <row r="44922" spans="4:33" s="304" customFormat="1" ht="15.75" customHeight="1">
      <c r="D44922" s="305"/>
      <c r="AG44922" s="1954"/>
    </row>
    <row r="44924" spans="4:33" s="304" customFormat="1" ht="15.75" customHeight="1">
      <c r="D44924" s="305"/>
      <c r="AG44924" s="1954"/>
    </row>
    <row r="44926" spans="4:33" s="304" customFormat="1" ht="15.75" customHeight="1">
      <c r="D44926" s="305"/>
      <c r="AG44926" s="1954"/>
    </row>
    <row r="44928" spans="4:33" s="304" customFormat="1" ht="15.75" customHeight="1">
      <c r="D44928" s="305"/>
      <c r="AG44928" s="1954"/>
    </row>
    <row r="44930" spans="4:33" s="304" customFormat="1" ht="15.75" customHeight="1">
      <c r="D44930" s="305"/>
      <c r="AG44930" s="1954"/>
    </row>
    <row r="44932" spans="4:33" s="304" customFormat="1" ht="15.75" customHeight="1">
      <c r="D44932" s="305"/>
      <c r="AG44932" s="1954"/>
    </row>
    <row r="44934" spans="4:33" s="304" customFormat="1" ht="15.75" customHeight="1">
      <c r="D44934" s="305"/>
      <c r="AG44934" s="1954"/>
    </row>
    <row r="44936" spans="4:33" s="304" customFormat="1" ht="15.75" customHeight="1">
      <c r="D44936" s="305"/>
      <c r="AG44936" s="1954"/>
    </row>
    <row r="44938" spans="4:33" s="304" customFormat="1" ht="15.75" customHeight="1">
      <c r="D44938" s="305"/>
      <c r="AG44938" s="1954"/>
    </row>
    <row r="44940" spans="4:33" s="304" customFormat="1" ht="15.75" customHeight="1">
      <c r="D44940" s="305"/>
      <c r="AG44940" s="1954"/>
    </row>
    <row r="44942" spans="4:33" s="304" customFormat="1" ht="15.75" customHeight="1">
      <c r="D44942" s="305"/>
      <c r="AG44942" s="1954"/>
    </row>
    <row r="44944" spans="4:33" s="304" customFormat="1" ht="15.75" customHeight="1">
      <c r="D44944" s="305"/>
      <c r="AG44944" s="1954"/>
    </row>
    <row r="44946" spans="4:33" s="304" customFormat="1" ht="15.75" customHeight="1">
      <c r="D44946" s="305"/>
      <c r="AG44946" s="1954"/>
    </row>
    <row r="44948" spans="4:33" s="304" customFormat="1" ht="15.75" customHeight="1">
      <c r="D44948" s="305"/>
      <c r="AG44948" s="1954"/>
    </row>
    <row r="44950" spans="4:33" s="304" customFormat="1" ht="15.75" customHeight="1">
      <c r="D44950" s="305"/>
      <c r="AG44950" s="1954"/>
    </row>
    <row r="44952" spans="4:33" s="304" customFormat="1" ht="15.75" customHeight="1">
      <c r="D44952" s="305"/>
      <c r="AG44952" s="1954"/>
    </row>
    <row r="44954" spans="4:33" s="304" customFormat="1" ht="15.75" customHeight="1">
      <c r="D44954" s="305"/>
      <c r="AG44954" s="1954"/>
    </row>
    <row r="44956" spans="4:33" s="304" customFormat="1" ht="15.75" customHeight="1">
      <c r="D44956" s="305"/>
      <c r="AG44956" s="1954"/>
    </row>
    <row r="44958" spans="4:33" s="304" customFormat="1" ht="15.75" customHeight="1">
      <c r="D44958" s="305"/>
      <c r="AG44958" s="1954"/>
    </row>
    <row r="44960" spans="4:33" s="304" customFormat="1" ht="15.75" customHeight="1">
      <c r="D44960" s="305"/>
      <c r="AG44960" s="1954"/>
    </row>
    <row r="44962" spans="4:33" s="304" customFormat="1" ht="15.75" customHeight="1">
      <c r="D44962" s="305"/>
      <c r="AG44962" s="1954"/>
    </row>
    <row r="44964" spans="4:33" s="304" customFormat="1" ht="15.75" customHeight="1">
      <c r="D44964" s="305"/>
      <c r="AG44964" s="1954"/>
    </row>
    <row r="44966" spans="4:33" s="304" customFormat="1" ht="15.75" customHeight="1">
      <c r="D44966" s="305"/>
      <c r="AG44966" s="1954"/>
    </row>
    <row r="44968" spans="4:33" s="304" customFormat="1" ht="15.75" customHeight="1">
      <c r="D44968" s="305"/>
      <c r="AG44968" s="1954"/>
    </row>
    <row r="44970" spans="4:33" s="304" customFormat="1" ht="15.75" customHeight="1">
      <c r="D44970" s="305"/>
      <c r="AG44970" s="1954"/>
    </row>
    <row r="44972" spans="4:33" s="304" customFormat="1" ht="15.75" customHeight="1">
      <c r="D44972" s="305"/>
      <c r="AG44972" s="1954"/>
    </row>
    <row r="44974" spans="4:33" s="304" customFormat="1" ht="15.75" customHeight="1">
      <c r="D44974" s="305"/>
      <c r="AG44974" s="1954"/>
    </row>
    <row r="44976" spans="4:33" s="304" customFormat="1" ht="15.75" customHeight="1">
      <c r="D44976" s="305"/>
      <c r="AG44976" s="1954"/>
    </row>
    <row r="44978" spans="4:33" s="304" customFormat="1" ht="15.75" customHeight="1">
      <c r="D44978" s="305"/>
      <c r="AG44978" s="1954"/>
    </row>
    <row r="44980" spans="4:33" s="304" customFormat="1" ht="15.75" customHeight="1">
      <c r="D44980" s="305"/>
      <c r="AG44980" s="1954"/>
    </row>
    <row r="44982" spans="4:33" s="304" customFormat="1" ht="15.75" customHeight="1">
      <c r="D44982" s="305"/>
      <c r="AG44982" s="1954"/>
    </row>
    <row r="44984" spans="4:33" s="304" customFormat="1" ht="15.75" customHeight="1">
      <c r="D44984" s="305"/>
      <c r="AG44984" s="1954"/>
    </row>
    <row r="44986" spans="4:33" s="304" customFormat="1" ht="15.75" customHeight="1">
      <c r="D44986" s="305"/>
      <c r="AG44986" s="1954"/>
    </row>
    <row r="44988" spans="4:33" s="304" customFormat="1" ht="15.75" customHeight="1">
      <c r="D44988" s="305"/>
      <c r="AG44988" s="1954"/>
    </row>
    <row r="44990" spans="4:33" s="304" customFormat="1" ht="15.75" customHeight="1">
      <c r="D44990" s="305"/>
      <c r="AG44990" s="1954"/>
    </row>
    <row r="44992" spans="4:33" s="304" customFormat="1" ht="15.75" customHeight="1">
      <c r="D44992" s="305"/>
      <c r="AG44992" s="1954"/>
    </row>
    <row r="44994" spans="4:33" s="304" customFormat="1" ht="15.75" customHeight="1">
      <c r="D44994" s="305"/>
      <c r="AG44994" s="1954"/>
    </row>
    <row r="44996" spans="4:33" s="304" customFormat="1" ht="15.75" customHeight="1">
      <c r="D44996" s="305"/>
      <c r="AG44996" s="1954"/>
    </row>
    <row r="44998" spans="4:33" s="304" customFormat="1" ht="15.75" customHeight="1">
      <c r="D44998" s="305"/>
      <c r="AG44998" s="1954"/>
    </row>
    <row r="45000" spans="4:33" s="304" customFormat="1" ht="15.75" customHeight="1">
      <c r="D45000" s="305"/>
      <c r="AG45000" s="1954"/>
    </row>
    <row r="45002" spans="4:33" s="304" customFormat="1" ht="15.75" customHeight="1">
      <c r="D45002" s="305"/>
      <c r="AG45002" s="1954"/>
    </row>
    <row r="45004" spans="4:33" s="304" customFormat="1" ht="15.75" customHeight="1">
      <c r="D45004" s="305"/>
      <c r="AG45004" s="1954"/>
    </row>
    <row r="45006" spans="4:33" s="304" customFormat="1" ht="15.75" customHeight="1">
      <c r="D45006" s="305"/>
      <c r="AG45006" s="1954"/>
    </row>
    <row r="45008" spans="4:33" s="304" customFormat="1" ht="15.75" customHeight="1">
      <c r="D45008" s="305"/>
      <c r="AG45008" s="1954"/>
    </row>
    <row r="45010" spans="4:33" s="304" customFormat="1" ht="15.75" customHeight="1">
      <c r="D45010" s="305"/>
      <c r="AG45010" s="1954"/>
    </row>
    <row r="45012" spans="4:33" s="304" customFormat="1" ht="15.75" customHeight="1">
      <c r="D45012" s="305"/>
      <c r="AG45012" s="1954"/>
    </row>
    <row r="45014" spans="4:33" s="304" customFormat="1" ht="15.75" customHeight="1">
      <c r="D45014" s="305"/>
      <c r="AG45014" s="1954"/>
    </row>
    <row r="45016" spans="4:33" s="304" customFormat="1" ht="15.75" customHeight="1">
      <c r="D45016" s="305"/>
      <c r="AG45016" s="1954"/>
    </row>
    <row r="45018" spans="4:33" s="304" customFormat="1" ht="15.75" customHeight="1">
      <c r="D45018" s="305"/>
      <c r="AG45018" s="1954"/>
    </row>
    <row r="45020" spans="4:33" s="304" customFormat="1" ht="15.75" customHeight="1">
      <c r="D45020" s="305"/>
      <c r="AG45020" s="1954"/>
    </row>
    <row r="45022" spans="4:33" s="304" customFormat="1" ht="15.75" customHeight="1">
      <c r="D45022" s="305"/>
      <c r="AG45022" s="1954"/>
    </row>
    <row r="45024" spans="4:33" s="304" customFormat="1" ht="15.75" customHeight="1">
      <c r="D45024" s="305"/>
      <c r="AG45024" s="1954"/>
    </row>
    <row r="45026" spans="4:33" s="304" customFormat="1" ht="15.75" customHeight="1">
      <c r="D45026" s="305"/>
      <c r="AG45026" s="1954"/>
    </row>
    <row r="45028" spans="4:33" s="304" customFormat="1" ht="15.75" customHeight="1">
      <c r="D45028" s="305"/>
      <c r="AG45028" s="1954"/>
    </row>
    <row r="45030" spans="4:33" s="304" customFormat="1" ht="15.75" customHeight="1">
      <c r="D45030" s="305"/>
      <c r="AG45030" s="1954"/>
    </row>
    <row r="45032" spans="4:33" s="304" customFormat="1" ht="15.75" customHeight="1">
      <c r="D45032" s="305"/>
      <c r="AG45032" s="1954"/>
    </row>
    <row r="45034" spans="4:33" s="304" customFormat="1" ht="15.75" customHeight="1">
      <c r="D45034" s="305"/>
      <c r="AG45034" s="1954"/>
    </row>
    <row r="45036" spans="4:33" s="304" customFormat="1" ht="15.75" customHeight="1">
      <c r="D45036" s="305"/>
      <c r="AG45036" s="1954"/>
    </row>
    <row r="45038" spans="4:33" s="304" customFormat="1" ht="15.75" customHeight="1">
      <c r="D45038" s="305"/>
      <c r="AG45038" s="1954"/>
    </row>
    <row r="45040" spans="4:33" s="304" customFormat="1" ht="15.75" customHeight="1">
      <c r="D45040" s="305"/>
      <c r="AG45040" s="1954"/>
    </row>
    <row r="45042" spans="4:33" s="304" customFormat="1" ht="15.75" customHeight="1">
      <c r="D45042" s="305"/>
      <c r="AG45042" s="1954"/>
    </row>
    <row r="45044" spans="4:33" s="304" customFormat="1" ht="15.75" customHeight="1">
      <c r="D45044" s="305"/>
      <c r="AG45044" s="1954"/>
    </row>
    <row r="45046" spans="4:33" s="304" customFormat="1" ht="15.75" customHeight="1">
      <c r="D45046" s="305"/>
      <c r="AG45046" s="1954"/>
    </row>
    <row r="45048" spans="4:33" s="304" customFormat="1" ht="15.75" customHeight="1">
      <c r="D45048" s="305"/>
      <c r="AG45048" s="1954"/>
    </row>
    <row r="45050" spans="4:33" s="304" customFormat="1" ht="15.75" customHeight="1">
      <c r="D45050" s="305"/>
      <c r="AG45050" s="1954"/>
    </row>
    <row r="45052" spans="4:33" s="304" customFormat="1" ht="15.75" customHeight="1">
      <c r="D45052" s="305"/>
      <c r="AG45052" s="1954"/>
    </row>
    <row r="45054" spans="4:33" s="304" customFormat="1" ht="15.75" customHeight="1">
      <c r="D45054" s="305"/>
      <c r="AG45054" s="1954"/>
    </row>
    <row r="45056" spans="4:33" s="304" customFormat="1" ht="15.75" customHeight="1">
      <c r="D45056" s="305"/>
      <c r="AG45056" s="1954"/>
    </row>
    <row r="45058" spans="4:33" s="304" customFormat="1" ht="15.75" customHeight="1">
      <c r="D45058" s="305"/>
      <c r="AG45058" s="1954"/>
    </row>
    <row r="45060" spans="4:33" s="304" customFormat="1" ht="15.75" customHeight="1">
      <c r="D45060" s="305"/>
      <c r="AG45060" s="1954"/>
    </row>
    <row r="45062" spans="4:33" s="304" customFormat="1" ht="15.75" customHeight="1">
      <c r="D45062" s="305"/>
      <c r="AG45062" s="1954"/>
    </row>
    <row r="45064" spans="4:33" s="304" customFormat="1" ht="15.75" customHeight="1">
      <c r="D45064" s="305"/>
      <c r="AG45064" s="1954"/>
    </row>
    <row r="45066" spans="4:33" s="304" customFormat="1" ht="15.75" customHeight="1">
      <c r="D45066" s="305"/>
      <c r="AG45066" s="1954"/>
    </row>
    <row r="45068" spans="4:33" s="304" customFormat="1" ht="15.75" customHeight="1">
      <c r="D45068" s="305"/>
      <c r="AG45068" s="1954"/>
    </row>
    <row r="45070" spans="4:33" s="304" customFormat="1" ht="15.75" customHeight="1">
      <c r="D45070" s="305"/>
      <c r="AG45070" s="1954"/>
    </row>
    <row r="45072" spans="4:33" s="304" customFormat="1" ht="15.75" customHeight="1">
      <c r="D45072" s="305"/>
      <c r="AG45072" s="1954"/>
    </row>
    <row r="45074" spans="4:33" s="304" customFormat="1" ht="15.75" customHeight="1">
      <c r="D45074" s="305"/>
      <c r="AG45074" s="1954"/>
    </row>
    <row r="45076" spans="4:33" s="304" customFormat="1" ht="15.75" customHeight="1">
      <c r="D45076" s="305"/>
      <c r="AG45076" s="1954"/>
    </row>
    <row r="45078" spans="4:33" s="304" customFormat="1" ht="15.75" customHeight="1">
      <c r="D45078" s="305"/>
      <c r="AG45078" s="1954"/>
    </row>
    <row r="45080" spans="4:33" s="304" customFormat="1" ht="15.75" customHeight="1">
      <c r="D45080" s="305"/>
      <c r="AG45080" s="1954"/>
    </row>
    <row r="45082" spans="4:33" s="304" customFormat="1" ht="15.75" customHeight="1">
      <c r="D45082" s="305"/>
      <c r="AG45082" s="1954"/>
    </row>
    <row r="45084" spans="4:33" s="304" customFormat="1" ht="15.75" customHeight="1">
      <c r="D45084" s="305"/>
      <c r="AG45084" s="1954"/>
    </row>
    <row r="45086" spans="4:33" s="304" customFormat="1" ht="15.75" customHeight="1">
      <c r="D45086" s="305"/>
      <c r="AG45086" s="1954"/>
    </row>
    <row r="45088" spans="4:33" s="304" customFormat="1" ht="15.75" customHeight="1">
      <c r="D45088" s="305"/>
      <c r="AG45088" s="1954"/>
    </row>
    <row r="45090" spans="4:33" s="304" customFormat="1" ht="15.75" customHeight="1">
      <c r="D45090" s="305"/>
      <c r="AG45090" s="1954"/>
    </row>
    <row r="45092" spans="4:33" s="304" customFormat="1" ht="15.75" customHeight="1">
      <c r="D45092" s="305"/>
      <c r="AG45092" s="1954"/>
    </row>
    <row r="45094" spans="4:33" s="304" customFormat="1" ht="15.75" customHeight="1">
      <c r="D45094" s="305"/>
      <c r="AG45094" s="1954"/>
    </row>
    <row r="45096" spans="4:33" s="304" customFormat="1" ht="15.75" customHeight="1">
      <c r="D45096" s="305"/>
      <c r="AG45096" s="1954"/>
    </row>
    <row r="45098" spans="4:33" s="304" customFormat="1" ht="15.75" customHeight="1">
      <c r="D45098" s="305"/>
      <c r="AG45098" s="1954"/>
    </row>
    <row r="45100" spans="4:33" s="304" customFormat="1" ht="15.75" customHeight="1">
      <c r="D45100" s="305"/>
      <c r="AG45100" s="1954"/>
    </row>
    <row r="45102" spans="4:33" s="304" customFormat="1" ht="15.75" customHeight="1">
      <c r="D45102" s="305"/>
      <c r="AG45102" s="1954"/>
    </row>
    <row r="45104" spans="4:33" s="304" customFormat="1" ht="15.75" customHeight="1">
      <c r="D45104" s="305"/>
      <c r="AG45104" s="1954"/>
    </row>
    <row r="45106" spans="4:33" s="304" customFormat="1" ht="15.75" customHeight="1">
      <c r="D45106" s="305"/>
      <c r="AG45106" s="1954"/>
    </row>
    <row r="45108" spans="4:33" s="304" customFormat="1" ht="15.75" customHeight="1">
      <c r="D45108" s="305"/>
      <c r="AG45108" s="1954"/>
    </row>
    <row r="45110" spans="4:33" s="304" customFormat="1" ht="15.75" customHeight="1">
      <c r="D45110" s="305"/>
      <c r="AG45110" s="1954"/>
    </row>
    <row r="45112" spans="4:33" s="304" customFormat="1" ht="15.75" customHeight="1">
      <c r="D45112" s="305"/>
      <c r="AG45112" s="1954"/>
    </row>
    <row r="45114" spans="4:33" s="304" customFormat="1" ht="15.75" customHeight="1">
      <c r="D45114" s="305"/>
      <c r="AG45114" s="1954"/>
    </row>
    <row r="45116" spans="4:33" s="304" customFormat="1" ht="15.75" customHeight="1">
      <c r="D45116" s="305"/>
      <c r="AG45116" s="1954"/>
    </row>
    <row r="45118" spans="4:33" s="304" customFormat="1" ht="15.75" customHeight="1">
      <c r="D45118" s="305"/>
      <c r="AG45118" s="1954"/>
    </row>
    <row r="45120" spans="4:33" s="304" customFormat="1" ht="15.75" customHeight="1">
      <c r="D45120" s="305"/>
      <c r="AG45120" s="1954"/>
    </row>
    <row r="45122" spans="4:33" s="304" customFormat="1" ht="15.75" customHeight="1">
      <c r="D45122" s="305"/>
      <c r="AG45122" s="1954"/>
    </row>
    <row r="45124" spans="4:33" s="304" customFormat="1" ht="15.75" customHeight="1">
      <c r="D45124" s="305"/>
      <c r="AG45124" s="1954"/>
    </row>
    <row r="45126" spans="4:33" s="304" customFormat="1" ht="15.75" customHeight="1">
      <c r="D45126" s="305"/>
      <c r="AG45126" s="1954"/>
    </row>
    <row r="45128" spans="4:33" s="304" customFormat="1" ht="15.75" customHeight="1">
      <c r="D45128" s="305"/>
      <c r="AG45128" s="1954"/>
    </row>
    <row r="45130" spans="4:33" s="304" customFormat="1" ht="15.75" customHeight="1">
      <c r="D45130" s="305"/>
      <c r="AG45130" s="1954"/>
    </row>
    <row r="45132" spans="4:33" s="304" customFormat="1" ht="15.75" customHeight="1">
      <c r="D45132" s="305"/>
      <c r="AG45132" s="1954"/>
    </row>
    <row r="45134" spans="4:33" s="304" customFormat="1" ht="15.75" customHeight="1">
      <c r="D45134" s="305"/>
      <c r="AG45134" s="1954"/>
    </row>
    <row r="45136" spans="4:33" s="304" customFormat="1" ht="15.75" customHeight="1">
      <c r="D45136" s="305"/>
      <c r="AG45136" s="1954"/>
    </row>
    <row r="45138" spans="4:33" s="304" customFormat="1" ht="15.75" customHeight="1">
      <c r="D45138" s="305"/>
      <c r="AG45138" s="1954"/>
    </row>
    <row r="45140" spans="4:33" s="304" customFormat="1" ht="15.75" customHeight="1">
      <c r="D45140" s="305"/>
      <c r="AG45140" s="1954"/>
    </row>
    <row r="45142" spans="4:33" s="304" customFormat="1" ht="15.75" customHeight="1">
      <c r="D45142" s="305"/>
      <c r="AG45142" s="1954"/>
    </row>
    <row r="45144" spans="4:33" s="304" customFormat="1" ht="15.75" customHeight="1">
      <c r="D45144" s="305"/>
      <c r="AG45144" s="1954"/>
    </row>
    <row r="45146" spans="4:33" s="304" customFormat="1" ht="15.75" customHeight="1">
      <c r="D45146" s="305"/>
      <c r="AG45146" s="1954"/>
    </row>
    <row r="45148" spans="4:33" s="304" customFormat="1" ht="15.75" customHeight="1">
      <c r="D45148" s="305"/>
      <c r="AG45148" s="1954"/>
    </row>
    <row r="45150" spans="4:33" s="304" customFormat="1" ht="15.75" customHeight="1">
      <c r="D45150" s="305"/>
      <c r="AG45150" s="1954"/>
    </row>
    <row r="45152" spans="4:33" s="304" customFormat="1" ht="15.75" customHeight="1">
      <c r="D45152" s="305"/>
      <c r="AG45152" s="1954"/>
    </row>
    <row r="45154" spans="4:33" s="304" customFormat="1" ht="15.75" customHeight="1">
      <c r="D45154" s="305"/>
      <c r="AG45154" s="1954"/>
    </row>
    <row r="45156" spans="4:33" s="304" customFormat="1" ht="15.75" customHeight="1">
      <c r="D45156" s="305"/>
      <c r="AG45156" s="1954"/>
    </row>
    <row r="45158" spans="4:33" s="304" customFormat="1" ht="15.75" customHeight="1">
      <c r="D45158" s="305"/>
      <c r="AG45158" s="1954"/>
    </row>
    <row r="45160" spans="4:33" s="304" customFormat="1" ht="15.75" customHeight="1">
      <c r="D45160" s="305"/>
      <c r="AG45160" s="1954"/>
    </row>
    <row r="45162" spans="4:33" s="304" customFormat="1" ht="15.75" customHeight="1">
      <c r="D45162" s="305"/>
      <c r="AG45162" s="1954"/>
    </row>
    <row r="45164" spans="4:33" s="304" customFormat="1" ht="15.75" customHeight="1">
      <c r="D45164" s="305"/>
      <c r="AG45164" s="1954"/>
    </row>
    <row r="45166" spans="4:33" s="304" customFormat="1" ht="15.75" customHeight="1">
      <c r="D45166" s="305"/>
      <c r="AG45166" s="1954"/>
    </row>
    <row r="45168" spans="4:33" s="304" customFormat="1" ht="15.75" customHeight="1">
      <c r="D45168" s="305"/>
      <c r="AG45168" s="1954"/>
    </row>
    <row r="45170" spans="4:33" s="304" customFormat="1" ht="15.75" customHeight="1">
      <c r="D45170" s="305"/>
      <c r="AG45170" s="1954"/>
    </row>
    <row r="45172" spans="4:33" s="304" customFormat="1" ht="15.75" customHeight="1">
      <c r="D45172" s="305"/>
      <c r="AG45172" s="1954"/>
    </row>
    <row r="45174" spans="4:33" s="304" customFormat="1" ht="15.75" customHeight="1">
      <c r="D45174" s="305"/>
      <c r="AG45174" s="1954"/>
    </row>
    <row r="45176" spans="4:33" s="304" customFormat="1" ht="15.75" customHeight="1">
      <c r="D45176" s="305"/>
      <c r="AG45176" s="1954"/>
    </row>
    <row r="45178" spans="4:33" s="304" customFormat="1" ht="15.75" customHeight="1">
      <c r="D45178" s="305"/>
      <c r="AG45178" s="1954"/>
    </row>
    <row r="45180" spans="4:33" s="304" customFormat="1" ht="15.75" customHeight="1">
      <c r="D45180" s="305"/>
      <c r="AG45180" s="1954"/>
    </row>
    <row r="45182" spans="4:33" s="304" customFormat="1" ht="15.75" customHeight="1">
      <c r="D45182" s="305"/>
      <c r="AG45182" s="1954"/>
    </row>
    <row r="45184" spans="4:33" s="304" customFormat="1" ht="15.75" customHeight="1">
      <c r="D45184" s="305"/>
      <c r="AG45184" s="1954"/>
    </row>
    <row r="45186" spans="4:33" s="304" customFormat="1" ht="15.75" customHeight="1">
      <c r="D45186" s="305"/>
      <c r="AG45186" s="1954"/>
    </row>
    <row r="45188" spans="4:33" s="304" customFormat="1" ht="15.75" customHeight="1">
      <c r="D45188" s="305"/>
      <c r="AG45188" s="1954"/>
    </row>
    <row r="45190" spans="4:33" s="304" customFormat="1" ht="15.75" customHeight="1">
      <c r="D45190" s="305"/>
      <c r="AG45190" s="1954"/>
    </row>
    <row r="45192" spans="4:33" s="304" customFormat="1" ht="15.75" customHeight="1">
      <c r="D45192" s="305"/>
      <c r="AG45192" s="1954"/>
    </row>
    <row r="45194" spans="4:33" s="304" customFormat="1" ht="15.75" customHeight="1">
      <c r="D45194" s="305"/>
      <c r="AG45194" s="1954"/>
    </row>
    <row r="45196" spans="4:33" s="304" customFormat="1" ht="15.75" customHeight="1">
      <c r="D45196" s="305"/>
      <c r="AG45196" s="1954"/>
    </row>
    <row r="45198" spans="4:33" s="304" customFormat="1" ht="15.75" customHeight="1">
      <c r="D45198" s="305"/>
      <c r="AG45198" s="1954"/>
    </row>
    <row r="45200" spans="4:33" s="304" customFormat="1" ht="15.75" customHeight="1">
      <c r="D45200" s="305"/>
      <c r="AG45200" s="1954"/>
    </row>
    <row r="45202" spans="4:33" s="304" customFormat="1" ht="15.75" customHeight="1">
      <c r="D45202" s="305"/>
      <c r="AG45202" s="1954"/>
    </row>
    <row r="45204" spans="4:33" s="304" customFormat="1" ht="15.75" customHeight="1">
      <c r="D45204" s="305"/>
      <c r="AG45204" s="1954"/>
    </row>
    <row r="45206" spans="4:33" s="304" customFormat="1" ht="15.75" customHeight="1">
      <c r="D45206" s="305"/>
      <c r="AG45206" s="1954"/>
    </row>
    <row r="45208" spans="4:33" s="304" customFormat="1" ht="15.75" customHeight="1">
      <c r="D45208" s="305"/>
      <c r="AG45208" s="1954"/>
    </row>
    <row r="45210" spans="4:33" s="304" customFormat="1" ht="15.75" customHeight="1">
      <c r="D45210" s="305"/>
      <c r="AG45210" s="1954"/>
    </row>
    <row r="45212" spans="4:33" s="304" customFormat="1" ht="15.75" customHeight="1">
      <c r="D45212" s="305"/>
      <c r="AG45212" s="1954"/>
    </row>
    <row r="45214" spans="4:33" s="304" customFormat="1" ht="15.75" customHeight="1">
      <c r="D45214" s="305"/>
      <c r="AG45214" s="1954"/>
    </row>
    <row r="45216" spans="4:33" s="304" customFormat="1" ht="15.75" customHeight="1">
      <c r="D45216" s="305"/>
      <c r="AG45216" s="1954"/>
    </row>
    <row r="45218" spans="4:33" s="304" customFormat="1" ht="15.75" customHeight="1">
      <c r="D45218" s="305"/>
      <c r="AG45218" s="1954"/>
    </row>
    <row r="45220" spans="4:33" s="304" customFormat="1" ht="15.75" customHeight="1">
      <c r="D45220" s="305"/>
      <c r="AG45220" s="1954"/>
    </row>
    <row r="45222" spans="4:33" s="304" customFormat="1" ht="15.75" customHeight="1">
      <c r="D45222" s="305"/>
      <c r="AG45222" s="1954"/>
    </row>
    <row r="45224" spans="4:33" s="304" customFormat="1" ht="15.75" customHeight="1">
      <c r="D45224" s="305"/>
      <c r="AG45224" s="1954"/>
    </row>
    <row r="45226" spans="4:33" s="304" customFormat="1" ht="15.75" customHeight="1">
      <c r="D45226" s="305"/>
      <c r="AG45226" s="1954"/>
    </row>
    <row r="45228" spans="4:33" s="304" customFormat="1" ht="15.75" customHeight="1">
      <c r="D45228" s="305"/>
      <c r="AG45228" s="1954"/>
    </row>
    <row r="45230" spans="4:33" s="304" customFormat="1" ht="15.75" customHeight="1">
      <c r="D45230" s="305"/>
      <c r="AG45230" s="1954"/>
    </row>
    <row r="45232" spans="4:33" s="304" customFormat="1" ht="15.75" customHeight="1">
      <c r="D45232" s="305"/>
      <c r="AG45232" s="1954"/>
    </row>
    <row r="45234" spans="4:33" s="304" customFormat="1" ht="15.75" customHeight="1">
      <c r="D45234" s="305"/>
      <c r="AG45234" s="1954"/>
    </row>
    <row r="45236" spans="4:33" s="304" customFormat="1" ht="15.75" customHeight="1">
      <c r="D45236" s="305"/>
      <c r="AG45236" s="1954"/>
    </row>
    <row r="45238" spans="4:33" s="304" customFormat="1" ht="15.75" customHeight="1">
      <c r="D45238" s="305"/>
      <c r="AG45238" s="1954"/>
    </row>
    <row r="45240" spans="4:33" s="304" customFormat="1" ht="15.75" customHeight="1">
      <c r="D45240" s="305"/>
      <c r="AG45240" s="1954"/>
    </row>
    <row r="45242" spans="4:33" s="304" customFormat="1" ht="15.75" customHeight="1">
      <c r="D45242" s="305"/>
      <c r="AG45242" s="1954"/>
    </row>
    <row r="45244" spans="4:33" s="304" customFormat="1" ht="15.75" customHeight="1">
      <c r="D45244" s="305"/>
      <c r="AG45244" s="1954"/>
    </row>
    <row r="45246" spans="4:33" s="304" customFormat="1" ht="15.75" customHeight="1">
      <c r="D45246" s="305"/>
      <c r="AG45246" s="1954"/>
    </row>
    <row r="45248" spans="4:33" s="304" customFormat="1" ht="15.75" customHeight="1">
      <c r="D45248" s="305"/>
      <c r="AG45248" s="1954"/>
    </row>
    <row r="45250" spans="4:33" s="304" customFormat="1" ht="15.75" customHeight="1">
      <c r="D45250" s="305"/>
      <c r="AG45250" s="1954"/>
    </row>
    <row r="45252" spans="4:33" s="304" customFormat="1" ht="15.75" customHeight="1">
      <c r="D45252" s="305"/>
      <c r="AG45252" s="1954"/>
    </row>
    <row r="45254" spans="4:33" s="304" customFormat="1" ht="15.75" customHeight="1">
      <c r="D45254" s="305"/>
      <c r="AG45254" s="1954"/>
    </row>
    <row r="45256" spans="4:33" s="304" customFormat="1" ht="15.75" customHeight="1">
      <c r="D45256" s="305"/>
      <c r="AG45256" s="1954"/>
    </row>
    <row r="45258" spans="4:33" s="304" customFormat="1" ht="15.75" customHeight="1">
      <c r="D45258" s="305"/>
      <c r="AG45258" s="1954"/>
    </row>
    <row r="45260" spans="4:33" s="304" customFormat="1" ht="15.75" customHeight="1">
      <c r="D45260" s="305"/>
      <c r="AG45260" s="1954"/>
    </row>
    <row r="45262" spans="4:33" s="304" customFormat="1" ht="15.75" customHeight="1">
      <c r="D45262" s="305"/>
      <c r="AG45262" s="1954"/>
    </row>
    <row r="45264" spans="4:33" s="304" customFormat="1" ht="15.75" customHeight="1">
      <c r="D45264" s="305"/>
      <c r="AG45264" s="1954"/>
    </row>
    <row r="45266" spans="4:33" s="304" customFormat="1" ht="15.75" customHeight="1">
      <c r="D45266" s="305"/>
      <c r="AG45266" s="1954"/>
    </row>
    <row r="45268" spans="4:33" s="304" customFormat="1" ht="15.75" customHeight="1">
      <c r="D45268" s="305"/>
      <c r="AG45268" s="1954"/>
    </row>
    <row r="45270" spans="4:33" s="304" customFormat="1" ht="15.75" customHeight="1">
      <c r="D45270" s="305"/>
      <c r="AG45270" s="1954"/>
    </row>
    <row r="45272" spans="4:33" s="304" customFormat="1" ht="15.75" customHeight="1">
      <c r="D45272" s="305"/>
      <c r="AG45272" s="1954"/>
    </row>
    <row r="45274" spans="4:33" s="304" customFormat="1" ht="15.75" customHeight="1">
      <c r="D45274" s="305"/>
      <c r="AG45274" s="1954"/>
    </row>
    <row r="45276" spans="4:33" s="304" customFormat="1" ht="15.75" customHeight="1">
      <c r="D45276" s="305"/>
      <c r="AG45276" s="1954"/>
    </row>
    <row r="45278" spans="4:33" s="304" customFormat="1" ht="15.75" customHeight="1">
      <c r="D45278" s="305"/>
      <c r="AG45278" s="1954"/>
    </row>
    <row r="45280" spans="4:33" s="304" customFormat="1" ht="15.75" customHeight="1">
      <c r="D45280" s="305"/>
      <c r="AG45280" s="1954"/>
    </row>
    <row r="45282" spans="4:33" s="304" customFormat="1" ht="15.75" customHeight="1">
      <c r="D45282" s="305"/>
      <c r="AG45282" s="1954"/>
    </row>
    <row r="45284" spans="4:33" s="304" customFormat="1" ht="15.75" customHeight="1">
      <c r="D45284" s="305"/>
      <c r="AG45284" s="1954"/>
    </row>
    <row r="45286" spans="4:33" s="304" customFormat="1" ht="15.75" customHeight="1">
      <c r="D45286" s="305"/>
      <c r="AG45286" s="1954"/>
    </row>
    <row r="45288" spans="4:33" s="304" customFormat="1" ht="15.75" customHeight="1">
      <c r="D45288" s="305"/>
      <c r="AG45288" s="1954"/>
    </row>
    <row r="45290" spans="4:33" s="304" customFormat="1" ht="15.75" customHeight="1">
      <c r="D45290" s="305"/>
      <c r="AG45290" s="1954"/>
    </row>
    <row r="45292" spans="4:33" s="304" customFormat="1" ht="15.75" customHeight="1">
      <c r="D45292" s="305"/>
      <c r="AG45292" s="1954"/>
    </row>
    <row r="45294" spans="4:33" s="304" customFormat="1" ht="15.75" customHeight="1">
      <c r="D45294" s="305"/>
      <c r="AG45294" s="1954"/>
    </row>
    <row r="45296" spans="4:33" s="304" customFormat="1" ht="15.75" customHeight="1">
      <c r="D45296" s="305"/>
      <c r="AG45296" s="1954"/>
    </row>
    <row r="45298" spans="4:33" s="304" customFormat="1" ht="15.75" customHeight="1">
      <c r="D45298" s="305"/>
      <c r="AG45298" s="1954"/>
    </row>
    <row r="45300" spans="4:33" s="304" customFormat="1" ht="15.75" customHeight="1">
      <c r="D45300" s="305"/>
      <c r="AG45300" s="1954"/>
    </row>
    <row r="45302" spans="4:33" s="304" customFormat="1" ht="15.75" customHeight="1">
      <c r="D45302" s="305"/>
      <c r="AG45302" s="1954"/>
    </row>
    <row r="45304" spans="4:33" s="304" customFormat="1" ht="15.75" customHeight="1">
      <c r="D45304" s="305"/>
      <c r="AG45304" s="1954"/>
    </row>
    <row r="45306" spans="4:33" s="304" customFormat="1" ht="15.75" customHeight="1">
      <c r="D45306" s="305"/>
      <c r="AG45306" s="1954"/>
    </row>
    <row r="45308" spans="4:33" s="304" customFormat="1" ht="15.75" customHeight="1">
      <c r="D45308" s="305"/>
      <c r="AG45308" s="1954"/>
    </row>
    <row r="45310" spans="4:33" s="304" customFormat="1" ht="15.75" customHeight="1">
      <c r="D45310" s="305"/>
      <c r="AG45310" s="1954"/>
    </row>
    <row r="45312" spans="4:33" s="304" customFormat="1" ht="15.75" customHeight="1">
      <c r="D45312" s="305"/>
      <c r="AG45312" s="1954"/>
    </row>
    <row r="45314" spans="4:33" s="304" customFormat="1" ht="15.75" customHeight="1">
      <c r="D45314" s="305"/>
      <c r="AG45314" s="1954"/>
    </row>
    <row r="45316" spans="4:33" s="304" customFormat="1" ht="15.75" customHeight="1">
      <c r="D45316" s="305"/>
      <c r="AG45316" s="1954"/>
    </row>
    <row r="45318" spans="4:33" s="304" customFormat="1" ht="15.75" customHeight="1">
      <c r="D45318" s="305"/>
      <c r="AG45318" s="1954"/>
    </row>
    <row r="45320" spans="4:33" s="304" customFormat="1" ht="15.75" customHeight="1">
      <c r="D45320" s="305"/>
      <c r="AG45320" s="1954"/>
    </row>
    <row r="45322" spans="4:33" s="304" customFormat="1" ht="15.75" customHeight="1">
      <c r="D45322" s="305"/>
      <c r="AG45322" s="1954"/>
    </row>
    <row r="45324" spans="4:33" s="304" customFormat="1" ht="15.75" customHeight="1">
      <c r="D45324" s="305"/>
      <c r="AG45324" s="1954"/>
    </row>
    <row r="45326" spans="4:33" s="304" customFormat="1" ht="15.75" customHeight="1">
      <c r="D45326" s="305"/>
      <c r="AG45326" s="1954"/>
    </row>
    <row r="45328" spans="4:33" s="304" customFormat="1" ht="15.75" customHeight="1">
      <c r="D45328" s="305"/>
      <c r="AG45328" s="1954"/>
    </row>
    <row r="45330" spans="4:33" s="304" customFormat="1" ht="15.75" customHeight="1">
      <c r="D45330" s="305"/>
      <c r="AG45330" s="1954"/>
    </row>
    <row r="45332" spans="4:33" s="304" customFormat="1" ht="15.75" customHeight="1">
      <c r="D45332" s="305"/>
      <c r="AG45332" s="1954"/>
    </row>
    <row r="45334" spans="4:33" s="304" customFormat="1" ht="15.75" customHeight="1">
      <c r="D45334" s="305"/>
      <c r="AG45334" s="1954"/>
    </row>
    <row r="45336" spans="4:33" s="304" customFormat="1" ht="15.75" customHeight="1">
      <c r="D45336" s="305"/>
      <c r="AG45336" s="1954"/>
    </row>
    <row r="45338" spans="4:33" s="304" customFormat="1" ht="15.75" customHeight="1">
      <c r="D45338" s="305"/>
      <c r="AG45338" s="1954"/>
    </row>
    <row r="45340" spans="4:33" s="304" customFormat="1" ht="15.75" customHeight="1">
      <c r="D45340" s="305"/>
      <c r="AG45340" s="1954"/>
    </row>
    <row r="45342" spans="4:33" s="304" customFormat="1" ht="15.75" customHeight="1">
      <c r="D45342" s="305"/>
      <c r="AG45342" s="1954"/>
    </row>
    <row r="45344" spans="4:33" s="304" customFormat="1" ht="15.75" customHeight="1">
      <c r="D45344" s="305"/>
      <c r="AG45344" s="1954"/>
    </row>
    <row r="45346" spans="4:33" s="304" customFormat="1" ht="15.75" customHeight="1">
      <c r="D45346" s="305"/>
      <c r="AG45346" s="1954"/>
    </row>
    <row r="45348" spans="4:33" s="304" customFormat="1" ht="15.75" customHeight="1">
      <c r="D45348" s="305"/>
      <c r="AG45348" s="1954"/>
    </row>
    <row r="45350" spans="4:33" s="304" customFormat="1" ht="15.75" customHeight="1">
      <c r="D45350" s="305"/>
      <c r="AG45350" s="1954"/>
    </row>
    <row r="45352" spans="4:33" s="304" customFormat="1" ht="15.75" customHeight="1">
      <c r="D45352" s="305"/>
      <c r="AG45352" s="1954"/>
    </row>
    <row r="45354" spans="4:33" s="304" customFormat="1" ht="15.75" customHeight="1">
      <c r="D45354" s="305"/>
      <c r="AG45354" s="1954"/>
    </row>
    <row r="45356" spans="4:33" s="304" customFormat="1" ht="15.75" customHeight="1">
      <c r="D45356" s="305"/>
      <c r="AG45356" s="1954"/>
    </row>
    <row r="45358" spans="4:33" s="304" customFormat="1" ht="15.75" customHeight="1">
      <c r="D45358" s="305"/>
      <c r="AG45358" s="1954"/>
    </row>
    <row r="45360" spans="4:33" s="304" customFormat="1" ht="15.75" customHeight="1">
      <c r="D45360" s="305"/>
      <c r="AG45360" s="1954"/>
    </row>
    <row r="45362" spans="4:33" s="304" customFormat="1" ht="15.75" customHeight="1">
      <c r="D45362" s="305"/>
      <c r="AG45362" s="1954"/>
    </row>
    <row r="45364" spans="4:33" s="304" customFormat="1" ht="15.75" customHeight="1">
      <c r="D45364" s="305"/>
      <c r="AG45364" s="1954"/>
    </row>
    <row r="45366" spans="4:33" s="304" customFormat="1" ht="15.75" customHeight="1">
      <c r="D45366" s="305"/>
      <c r="AG45366" s="1954"/>
    </row>
    <row r="45368" spans="4:33" s="304" customFormat="1" ht="15.75" customHeight="1">
      <c r="D45368" s="305"/>
      <c r="AG45368" s="1954"/>
    </row>
    <row r="45370" spans="4:33" s="304" customFormat="1" ht="15.75" customHeight="1">
      <c r="D45370" s="305"/>
      <c r="AG45370" s="1954"/>
    </row>
    <row r="45372" spans="4:33" s="304" customFormat="1" ht="15.75" customHeight="1">
      <c r="D45372" s="305"/>
      <c r="AG45372" s="1954"/>
    </row>
    <row r="45374" spans="4:33" s="304" customFormat="1" ht="15.75" customHeight="1">
      <c r="D45374" s="305"/>
      <c r="AG45374" s="1954"/>
    </row>
    <row r="45376" spans="4:33" s="304" customFormat="1" ht="15.75" customHeight="1">
      <c r="D45376" s="305"/>
      <c r="AG45376" s="1954"/>
    </row>
    <row r="45378" spans="4:33" s="304" customFormat="1" ht="15.75" customHeight="1">
      <c r="D45378" s="305"/>
      <c r="AG45378" s="1954"/>
    </row>
    <row r="45380" spans="4:33" s="304" customFormat="1" ht="15.75" customHeight="1">
      <c r="D45380" s="305"/>
      <c r="AG45380" s="1954"/>
    </row>
    <row r="45382" spans="4:33" s="304" customFormat="1" ht="15.75" customHeight="1">
      <c r="D45382" s="305"/>
      <c r="AG45382" s="1954"/>
    </row>
    <row r="45384" spans="4:33" s="304" customFormat="1" ht="15.75" customHeight="1">
      <c r="D45384" s="305"/>
      <c r="AG45384" s="1954"/>
    </row>
    <row r="45386" spans="4:33" s="304" customFormat="1" ht="15.75" customHeight="1">
      <c r="D45386" s="305"/>
      <c r="AG45386" s="1954"/>
    </row>
    <row r="45388" spans="4:33" s="304" customFormat="1" ht="15.75" customHeight="1">
      <c r="D45388" s="305"/>
      <c r="AG45388" s="1954"/>
    </row>
    <row r="45390" spans="4:33" s="304" customFormat="1" ht="15.75" customHeight="1">
      <c r="D45390" s="305"/>
      <c r="AG45390" s="1954"/>
    </row>
    <row r="45392" spans="4:33" s="304" customFormat="1" ht="15.75" customHeight="1">
      <c r="D45392" s="305"/>
      <c r="AG45392" s="1954"/>
    </row>
    <row r="45394" spans="4:33" s="304" customFormat="1" ht="15.75" customHeight="1">
      <c r="D45394" s="305"/>
      <c r="AG45394" s="1954"/>
    </row>
    <row r="45396" spans="4:33" s="304" customFormat="1" ht="15.75" customHeight="1">
      <c r="D45396" s="305"/>
      <c r="AG45396" s="1954"/>
    </row>
    <row r="45398" spans="4:33" s="304" customFormat="1" ht="15.75" customHeight="1">
      <c r="D45398" s="305"/>
      <c r="AG45398" s="1954"/>
    </row>
    <row r="45400" spans="4:33" s="304" customFormat="1" ht="15.75" customHeight="1">
      <c r="D45400" s="305"/>
      <c r="AG45400" s="1954"/>
    </row>
    <row r="45402" spans="4:33" s="304" customFormat="1" ht="15.75" customHeight="1">
      <c r="D45402" s="305"/>
      <c r="AG45402" s="1954"/>
    </row>
    <row r="45404" spans="4:33" s="304" customFormat="1" ht="15.75" customHeight="1">
      <c r="D45404" s="305"/>
      <c r="AG45404" s="1954"/>
    </row>
    <row r="45406" spans="4:33" s="304" customFormat="1" ht="15.75" customHeight="1">
      <c r="D45406" s="305"/>
      <c r="AG45406" s="1954"/>
    </row>
    <row r="45408" spans="4:33" s="304" customFormat="1" ht="15.75" customHeight="1">
      <c r="D45408" s="305"/>
      <c r="AG45408" s="1954"/>
    </row>
    <row r="45410" spans="4:33" s="304" customFormat="1" ht="15.75" customHeight="1">
      <c r="D45410" s="305"/>
      <c r="AG45410" s="1954"/>
    </row>
    <row r="45412" spans="4:33" s="304" customFormat="1" ht="15.75" customHeight="1">
      <c r="D45412" s="305"/>
      <c r="AG45412" s="1954"/>
    </row>
    <row r="45414" spans="4:33" s="304" customFormat="1" ht="15.75" customHeight="1">
      <c r="D45414" s="305"/>
      <c r="AG45414" s="1954"/>
    </row>
    <row r="45416" spans="4:33" s="304" customFormat="1" ht="15.75" customHeight="1">
      <c r="D45416" s="305"/>
      <c r="AG45416" s="1954"/>
    </row>
    <row r="45418" spans="4:33" s="304" customFormat="1" ht="15.75" customHeight="1">
      <c r="D45418" s="305"/>
      <c r="AG45418" s="1954"/>
    </row>
    <row r="45420" spans="4:33" s="304" customFormat="1" ht="15.75" customHeight="1">
      <c r="D45420" s="305"/>
      <c r="AG45420" s="1954"/>
    </row>
    <row r="45422" spans="4:33" s="304" customFormat="1" ht="15.75" customHeight="1">
      <c r="D45422" s="305"/>
      <c r="AG45422" s="1954"/>
    </row>
    <row r="45424" spans="4:33" s="304" customFormat="1" ht="15.75" customHeight="1">
      <c r="D45424" s="305"/>
      <c r="AG45424" s="1954"/>
    </row>
    <row r="45426" spans="4:33" s="304" customFormat="1" ht="15.75" customHeight="1">
      <c r="D45426" s="305"/>
      <c r="AG45426" s="1954"/>
    </row>
    <row r="45428" spans="4:33" s="304" customFormat="1" ht="15.75" customHeight="1">
      <c r="D45428" s="305"/>
      <c r="AG45428" s="1954"/>
    </row>
    <row r="45430" spans="4:33" s="304" customFormat="1" ht="15.75" customHeight="1">
      <c r="D45430" s="305"/>
      <c r="AG45430" s="1954"/>
    </row>
    <row r="45432" spans="4:33" s="304" customFormat="1" ht="15.75" customHeight="1">
      <c r="D45432" s="305"/>
      <c r="AG45432" s="1954"/>
    </row>
    <row r="45434" spans="4:33" s="304" customFormat="1" ht="15.75" customHeight="1">
      <c r="D45434" s="305"/>
      <c r="AG45434" s="1954"/>
    </row>
    <row r="45436" spans="4:33" s="304" customFormat="1" ht="15.75" customHeight="1">
      <c r="D45436" s="305"/>
      <c r="AG45436" s="1954"/>
    </row>
    <row r="45438" spans="4:33" s="304" customFormat="1" ht="15.75" customHeight="1">
      <c r="D45438" s="305"/>
      <c r="AG45438" s="1954"/>
    </row>
    <row r="45440" spans="4:33" s="304" customFormat="1" ht="15.75" customHeight="1">
      <c r="D45440" s="305"/>
      <c r="AG45440" s="1954"/>
    </row>
    <row r="45442" spans="4:33" s="304" customFormat="1" ht="15.75" customHeight="1">
      <c r="D45442" s="305"/>
      <c r="AG45442" s="1954"/>
    </row>
    <row r="45444" spans="4:33" s="304" customFormat="1" ht="15.75" customHeight="1">
      <c r="D45444" s="305"/>
      <c r="AG45444" s="1954"/>
    </row>
    <row r="45446" spans="4:33" s="304" customFormat="1" ht="15.75" customHeight="1">
      <c r="D45446" s="305"/>
      <c r="AG45446" s="1954"/>
    </row>
    <row r="45448" spans="4:33" s="304" customFormat="1" ht="15.75" customHeight="1">
      <c r="D45448" s="305"/>
      <c r="AG45448" s="1954"/>
    </row>
    <row r="45450" spans="4:33" s="304" customFormat="1" ht="15.75" customHeight="1">
      <c r="D45450" s="305"/>
      <c r="AG45450" s="1954"/>
    </row>
    <row r="45452" spans="4:33" s="304" customFormat="1" ht="15.75" customHeight="1">
      <c r="D45452" s="305"/>
      <c r="AG45452" s="1954"/>
    </row>
    <row r="45454" spans="4:33" s="304" customFormat="1" ht="15.75" customHeight="1">
      <c r="D45454" s="305"/>
      <c r="AG45454" s="1954"/>
    </row>
    <row r="45456" spans="4:33" s="304" customFormat="1" ht="15.75" customHeight="1">
      <c r="D45456" s="305"/>
      <c r="AG45456" s="1954"/>
    </row>
    <row r="45458" spans="4:33" s="304" customFormat="1" ht="15.75" customHeight="1">
      <c r="D45458" s="305"/>
      <c r="AG45458" s="1954"/>
    </row>
    <row r="45460" spans="4:33" s="304" customFormat="1" ht="15.75" customHeight="1">
      <c r="D45460" s="305"/>
      <c r="AG45460" s="1954"/>
    </row>
    <row r="45462" spans="4:33" s="304" customFormat="1" ht="15.75" customHeight="1">
      <c r="D45462" s="305"/>
      <c r="AG45462" s="1954"/>
    </row>
    <row r="45464" spans="4:33" s="304" customFormat="1" ht="15.75" customHeight="1">
      <c r="D45464" s="305"/>
      <c r="AG45464" s="1954"/>
    </row>
    <row r="45466" spans="4:33" s="304" customFormat="1" ht="15.75" customHeight="1">
      <c r="D45466" s="305"/>
      <c r="AG45466" s="1954"/>
    </row>
    <row r="45468" spans="4:33" s="304" customFormat="1" ht="15.75" customHeight="1">
      <c r="D45468" s="305"/>
      <c r="AG45468" s="1954"/>
    </row>
    <row r="45470" spans="4:33" s="304" customFormat="1" ht="15.75" customHeight="1">
      <c r="D45470" s="305"/>
      <c r="AG45470" s="1954"/>
    </row>
    <row r="45472" spans="4:33" s="304" customFormat="1" ht="15.75" customHeight="1">
      <c r="D45472" s="305"/>
      <c r="AG45472" s="1954"/>
    </row>
    <row r="45474" spans="4:33" s="304" customFormat="1" ht="15.75" customHeight="1">
      <c r="D45474" s="305"/>
      <c r="AG45474" s="1954"/>
    </row>
    <row r="45476" spans="4:33" s="304" customFormat="1" ht="15.75" customHeight="1">
      <c r="D45476" s="305"/>
      <c r="AG45476" s="1954"/>
    </row>
    <row r="45478" spans="4:33" s="304" customFormat="1" ht="15.75" customHeight="1">
      <c r="D45478" s="305"/>
      <c r="AG45478" s="1954"/>
    </row>
    <row r="45480" spans="4:33" s="304" customFormat="1" ht="15.75" customHeight="1">
      <c r="D45480" s="305"/>
      <c r="AG45480" s="1954"/>
    </row>
    <row r="45482" spans="4:33" s="304" customFormat="1" ht="15.75" customHeight="1">
      <c r="D45482" s="305"/>
      <c r="AG45482" s="1954"/>
    </row>
    <row r="45484" spans="4:33" s="304" customFormat="1" ht="15.75" customHeight="1">
      <c r="D45484" s="305"/>
      <c r="AG45484" s="1954"/>
    </row>
    <row r="45486" spans="4:33" s="304" customFormat="1" ht="15.75" customHeight="1">
      <c r="D45486" s="305"/>
      <c r="AG45486" s="1954"/>
    </row>
    <row r="45488" spans="4:33" s="304" customFormat="1" ht="15.75" customHeight="1">
      <c r="D45488" s="305"/>
      <c r="AG45488" s="1954"/>
    </row>
    <row r="45490" spans="4:33" s="304" customFormat="1" ht="15.75" customHeight="1">
      <c r="D45490" s="305"/>
      <c r="AG45490" s="1954"/>
    </row>
    <row r="45492" spans="4:33" s="304" customFormat="1" ht="15.75" customHeight="1">
      <c r="D45492" s="305"/>
      <c r="AG45492" s="1954"/>
    </row>
    <row r="45494" spans="4:33" s="304" customFormat="1" ht="15.75" customHeight="1">
      <c r="D45494" s="305"/>
      <c r="AG45494" s="1954"/>
    </row>
    <row r="45496" spans="4:33" s="304" customFormat="1" ht="15.75" customHeight="1">
      <c r="D45496" s="305"/>
      <c r="AG45496" s="1954"/>
    </row>
    <row r="45498" spans="4:33" s="304" customFormat="1" ht="15.75" customHeight="1">
      <c r="D45498" s="305"/>
      <c r="AG45498" s="1954"/>
    </row>
    <row r="45500" spans="4:33" s="304" customFormat="1" ht="15.75" customHeight="1">
      <c r="D45500" s="305"/>
      <c r="AG45500" s="1954"/>
    </row>
    <row r="45502" spans="4:33" s="304" customFormat="1" ht="15.75" customHeight="1">
      <c r="D45502" s="305"/>
      <c r="AG45502" s="1954"/>
    </row>
    <row r="45504" spans="4:33" s="304" customFormat="1" ht="15.75" customHeight="1">
      <c r="D45504" s="305"/>
      <c r="AG45504" s="1954"/>
    </row>
    <row r="45506" spans="4:33" s="304" customFormat="1" ht="15.75" customHeight="1">
      <c r="D45506" s="305"/>
      <c r="AG45506" s="1954"/>
    </row>
    <row r="45508" spans="4:33" s="304" customFormat="1" ht="15.75" customHeight="1">
      <c r="D45508" s="305"/>
      <c r="AG45508" s="1954"/>
    </row>
    <row r="45510" spans="4:33" s="304" customFormat="1" ht="15.75" customHeight="1">
      <c r="D45510" s="305"/>
      <c r="AG45510" s="1954"/>
    </row>
    <row r="45512" spans="4:33" s="304" customFormat="1" ht="15.75" customHeight="1">
      <c r="D45512" s="305"/>
      <c r="AG45512" s="1954"/>
    </row>
    <row r="45514" spans="4:33" s="304" customFormat="1" ht="15.75" customHeight="1">
      <c r="D45514" s="305"/>
      <c r="AG45514" s="1954"/>
    </row>
    <row r="45516" spans="4:33" s="304" customFormat="1" ht="15.75" customHeight="1">
      <c r="D45516" s="305"/>
      <c r="AG45516" s="1954"/>
    </row>
    <row r="45518" spans="4:33" s="304" customFormat="1" ht="15.75" customHeight="1">
      <c r="D45518" s="305"/>
      <c r="AG45518" s="1954"/>
    </row>
    <row r="45520" spans="4:33" s="304" customFormat="1" ht="15.75" customHeight="1">
      <c r="D45520" s="305"/>
      <c r="AG45520" s="1954"/>
    </row>
    <row r="45522" spans="4:33" s="304" customFormat="1" ht="15.75" customHeight="1">
      <c r="D45522" s="305"/>
      <c r="AG45522" s="1954"/>
    </row>
    <row r="45524" spans="4:33" s="304" customFormat="1" ht="15.75" customHeight="1">
      <c r="D45524" s="305"/>
      <c r="AG45524" s="1954"/>
    </row>
    <row r="45526" spans="4:33" s="304" customFormat="1" ht="15.75" customHeight="1">
      <c r="D45526" s="305"/>
      <c r="AG45526" s="1954"/>
    </row>
    <row r="45528" spans="4:33" s="304" customFormat="1" ht="15.75" customHeight="1">
      <c r="D45528" s="305"/>
      <c r="AG45528" s="1954"/>
    </row>
    <row r="45530" spans="4:33" s="304" customFormat="1" ht="15.75" customHeight="1">
      <c r="D45530" s="305"/>
      <c r="AG45530" s="1954"/>
    </row>
    <row r="45532" spans="4:33" s="304" customFormat="1" ht="15.75" customHeight="1">
      <c r="D45532" s="305"/>
      <c r="AG45532" s="1954"/>
    </row>
    <row r="45534" spans="4:33" s="304" customFormat="1" ht="15.75" customHeight="1">
      <c r="D45534" s="305"/>
      <c r="AG45534" s="1954"/>
    </row>
    <row r="45536" spans="4:33" s="304" customFormat="1" ht="15.75" customHeight="1">
      <c r="D45536" s="305"/>
      <c r="AG45536" s="1954"/>
    </row>
    <row r="45538" spans="4:33" s="304" customFormat="1" ht="15.75" customHeight="1">
      <c r="D45538" s="305"/>
      <c r="AG45538" s="1954"/>
    </row>
    <row r="45540" spans="4:33" s="304" customFormat="1" ht="15.75" customHeight="1">
      <c r="D45540" s="305"/>
      <c r="AG45540" s="1954"/>
    </row>
    <row r="45542" spans="4:33" s="304" customFormat="1" ht="15.75" customHeight="1">
      <c r="D45542" s="305"/>
      <c r="AG45542" s="1954"/>
    </row>
    <row r="45544" spans="4:33" s="304" customFormat="1" ht="15.75" customHeight="1">
      <c r="D45544" s="305"/>
      <c r="AG45544" s="1954"/>
    </row>
    <row r="45546" spans="4:33" s="304" customFormat="1" ht="15.75" customHeight="1">
      <c r="D45546" s="305"/>
      <c r="AG45546" s="1954"/>
    </row>
    <row r="45548" spans="4:33" s="304" customFormat="1" ht="15.75" customHeight="1">
      <c r="D45548" s="305"/>
      <c r="AG45548" s="1954"/>
    </row>
    <row r="45550" spans="4:33" s="304" customFormat="1" ht="15.75" customHeight="1">
      <c r="D45550" s="305"/>
      <c r="AG45550" s="1954"/>
    </row>
    <row r="45552" spans="4:33" s="304" customFormat="1" ht="15.75" customHeight="1">
      <c r="D45552" s="305"/>
      <c r="AG45552" s="1954"/>
    </row>
    <row r="45554" spans="4:33" s="304" customFormat="1" ht="15.75" customHeight="1">
      <c r="D45554" s="305"/>
      <c r="AG45554" s="1954"/>
    </row>
    <row r="45556" spans="4:33" s="304" customFormat="1" ht="15.75" customHeight="1">
      <c r="D45556" s="305"/>
      <c r="AG45556" s="1954"/>
    </row>
    <row r="45558" spans="4:33" s="304" customFormat="1" ht="15.75" customHeight="1">
      <c r="D45558" s="305"/>
      <c r="AG45558" s="1954"/>
    </row>
    <row r="45560" spans="4:33" s="304" customFormat="1" ht="15.75" customHeight="1">
      <c r="D45560" s="305"/>
      <c r="AG45560" s="1954"/>
    </row>
    <row r="45562" spans="4:33" s="304" customFormat="1" ht="15.75" customHeight="1">
      <c r="D45562" s="305"/>
      <c r="AG45562" s="1954"/>
    </row>
    <row r="45564" spans="4:33" s="304" customFormat="1" ht="15.75" customHeight="1">
      <c r="D45564" s="305"/>
      <c r="AG45564" s="1954"/>
    </row>
    <row r="45566" spans="4:33" s="304" customFormat="1" ht="15.75" customHeight="1">
      <c r="D45566" s="305"/>
      <c r="AG45566" s="1954"/>
    </row>
    <row r="45568" spans="4:33" s="304" customFormat="1" ht="15.75" customHeight="1">
      <c r="D45568" s="305"/>
      <c r="AG45568" s="1954"/>
    </row>
    <row r="45570" spans="4:33" s="304" customFormat="1" ht="15.75" customHeight="1">
      <c r="D45570" s="305"/>
      <c r="AG45570" s="1954"/>
    </row>
    <row r="45572" spans="4:33" s="304" customFormat="1" ht="15.75" customHeight="1">
      <c r="D45572" s="305"/>
      <c r="AG45572" s="1954"/>
    </row>
    <row r="45574" spans="4:33" s="304" customFormat="1" ht="15.75" customHeight="1">
      <c r="D45574" s="305"/>
      <c r="AG45574" s="1954"/>
    </row>
    <row r="45576" spans="4:33" s="304" customFormat="1" ht="15.75" customHeight="1">
      <c r="D45576" s="305"/>
      <c r="AG45576" s="1954"/>
    </row>
    <row r="45578" spans="4:33" s="304" customFormat="1" ht="15.75" customHeight="1">
      <c r="D45578" s="305"/>
      <c r="AG45578" s="1954"/>
    </row>
    <row r="45580" spans="4:33" s="304" customFormat="1" ht="15.75" customHeight="1">
      <c r="D45580" s="305"/>
      <c r="AG45580" s="1954"/>
    </row>
    <row r="45582" spans="4:33" s="304" customFormat="1" ht="15.75" customHeight="1">
      <c r="D45582" s="305"/>
      <c r="AG45582" s="1954"/>
    </row>
    <row r="45584" spans="4:33" s="304" customFormat="1" ht="15.75" customHeight="1">
      <c r="D45584" s="305"/>
      <c r="AG45584" s="1954"/>
    </row>
    <row r="45586" spans="4:33" s="304" customFormat="1" ht="15.75" customHeight="1">
      <c r="D45586" s="305"/>
      <c r="AG45586" s="1954"/>
    </row>
    <row r="45588" spans="4:33" s="304" customFormat="1" ht="15.75" customHeight="1">
      <c r="D45588" s="305"/>
      <c r="AG45588" s="1954"/>
    </row>
    <row r="45590" spans="4:33" s="304" customFormat="1" ht="15.75" customHeight="1">
      <c r="D45590" s="305"/>
      <c r="AG45590" s="1954"/>
    </row>
    <row r="45592" spans="4:33" s="304" customFormat="1" ht="15.75" customHeight="1">
      <c r="D45592" s="305"/>
      <c r="AG45592" s="1954"/>
    </row>
    <row r="45594" spans="4:33" s="304" customFormat="1" ht="15.75" customHeight="1">
      <c r="D45594" s="305"/>
      <c r="AG45594" s="1954"/>
    </row>
    <row r="45596" spans="4:33" s="304" customFormat="1" ht="15.75" customHeight="1">
      <c r="D45596" s="305"/>
      <c r="AG45596" s="1954"/>
    </row>
    <row r="45598" spans="4:33" s="304" customFormat="1" ht="15.75" customHeight="1">
      <c r="D45598" s="305"/>
      <c r="AG45598" s="1954"/>
    </row>
    <row r="45600" spans="4:33" s="304" customFormat="1" ht="15.75" customHeight="1">
      <c r="D45600" s="305"/>
      <c r="AG45600" s="1954"/>
    </row>
    <row r="45602" spans="4:33" s="304" customFormat="1" ht="15.75" customHeight="1">
      <c r="D45602" s="305"/>
      <c r="AG45602" s="1954"/>
    </row>
    <row r="45604" spans="4:33" s="304" customFormat="1" ht="15.75" customHeight="1">
      <c r="D45604" s="305"/>
      <c r="AG45604" s="1954"/>
    </row>
    <row r="45606" spans="4:33" s="304" customFormat="1" ht="15.75" customHeight="1">
      <c r="D45606" s="305"/>
      <c r="AG45606" s="1954"/>
    </row>
    <row r="45608" spans="4:33" s="304" customFormat="1" ht="15.75" customHeight="1">
      <c r="D45608" s="305"/>
      <c r="AG45608" s="1954"/>
    </row>
    <row r="45610" spans="4:33" s="304" customFormat="1" ht="15.75" customHeight="1">
      <c r="D45610" s="305"/>
      <c r="AG45610" s="1954"/>
    </row>
    <row r="45612" spans="4:33" s="304" customFormat="1" ht="15.75" customHeight="1">
      <c r="D45612" s="305"/>
      <c r="AG45612" s="1954"/>
    </row>
    <row r="45614" spans="4:33" s="304" customFormat="1" ht="15.75" customHeight="1">
      <c r="D45614" s="305"/>
      <c r="AG45614" s="1954"/>
    </row>
    <row r="45616" spans="4:33" s="304" customFormat="1" ht="15.75" customHeight="1">
      <c r="D45616" s="305"/>
      <c r="AG45616" s="1954"/>
    </row>
    <row r="45618" spans="4:33" s="304" customFormat="1" ht="15.75" customHeight="1">
      <c r="D45618" s="305"/>
      <c r="AG45618" s="1954"/>
    </row>
    <row r="45620" spans="4:33" s="304" customFormat="1" ht="15.75" customHeight="1">
      <c r="D45620" s="305"/>
      <c r="AG45620" s="1954"/>
    </row>
    <row r="45622" spans="4:33" s="304" customFormat="1" ht="15.75" customHeight="1">
      <c r="D45622" s="305"/>
      <c r="AG45622" s="1954"/>
    </row>
    <row r="45624" spans="4:33" s="304" customFormat="1" ht="15.75" customHeight="1">
      <c r="D45624" s="305"/>
      <c r="AG45624" s="1954"/>
    </row>
    <row r="45626" spans="4:33" s="304" customFormat="1" ht="15.75" customHeight="1">
      <c r="D45626" s="305"/>
      <c r="AG45626" s="1954"/>
    </row>
    <row r="45628" spans="4:33" s="304" customFormat="1" ht="15.75" customHeight="1">
      <c r="D45628" s="305"/>
      <c r="AG45628" s="1954"/>
    </row>
    <row r="45630" spans="4:33" s="304" customFormat="1" ht="15.75" customHeight="1">
      <c r="D45630" s="305"/>
      <c r="AG45630" s="1954"/>
    </row>
    <row r="45632" spans="4:33" s="304" customFormat="1" ht="15.75" customHeight="1">
      <c r="D45632" s="305"/>
      <c r="AG45632" s="1954"/>
    </row>
    <row r="45634" spans="4:33" s="304" customFormat="1" ht="15.75" customHeight="1">
      <c r="D45634" s="305"/>
      <c r="AG45634" s="1954"/>
    </row>
    <row r="45636" spans="4:33" s="304" customFormat="1" ht="15.75" customHeight="1">
      <c r="D45636" s="305"/>
      <c r="AG45636" s="1954"/>
    </row>
    <row r="45638" spans="4:33" s="304" customFormat="1" ht="15.75" customHeight="1">
      <c r="D45638" s="305"/>
      <c r="AG45638" s="1954"/>
    </row>
    <row r="45640" spans="4:33" s="304" customFormat="1" ht="15.75" customHeight="1">
      <c r="D45640" s="305"/>
      <c r="AG45640" s="1954"/>
    </row>
    <row r="45642" spans="4:33" s="304" customFormat="1" ht="15.75" customHeight="1">
      <c r="D45642" s="305"/>
      <c r="AG45642" s="1954"/>
    </row>
    <row r="45644" spans="4:33" s="304" customFormat="1" ht="15.75" customHeight="1">
      <c r="D45644" s="305"/>
      <c r="AG45644" s="1954"/>
    </row>
    <row r="45646" spans="4:33" s="304" customFormat="1" ht="15.75" customHeight="1">
      <c r="D45646" s="305"/>
      <c r="AG45646" s="1954"/>
    </row>
    <row r="45648" spans="4:33" s="304" customFormat="1" ht="15.75" customHeight="1">
      <c r="D45648" s="305"/>
      <c r="AG45648" s="1954"/>
    </row>
    <row r="45650" spans="4:33" s="304" customFormat="1" ht="15.75" customHeight="1">
      <c r="D45650" s="305"/>
      <c r="AG45650" s="1954"/>
    </row>
    <row r="45652" spans="4:33" s="304" customFormat="1" ht="15.75" customHeight="1">
      <c r="D45652" s="305"/>
      <c r="AG45652" s="1954"/>
    </row>
    <row r="45654" spans="4:33" s="304" customFormat="1" ht="15.75" customHeight="1">
      <c r="D45654" s="305"/>
      <c r="AG45654" s="1954"/>
    </row>
    <row r="45656" spans="4:33" s="304" customFormat="1" ht="15.75" customHeight="1">
      <c r="D45656" s="305"/>
      <c r="AG45656" s="1954"/>
    </row>
    <row r="45658" spans="4:33" s="304" customFormat="1" ht="15.75" customHeight="1">
      <c r="D45658" s="305"/>
      <c r="AG45658" s="1954"/>
    </row>
    <row r="45660" spans="4:33" s="304" customFormat="1" ht="15.75" customHeight="1">
      <c r="D45660" s="305"/>
      <c r="AG45660" s="1954"/>
    </row>
    <row r="45662" spans="4:33" s="304" customFormat="1" ht="15.75" customHeight="1">
      <c r="D45662" s="305"/>
      <c r="AG45662" s="1954"/>
    </row>
    <row r="45664" spans="4:33" s="304" customFormat="1" ht="15.75" customHeight="1">
      <c r="D45664" s="305"/>
      <c r="AG45664" s="1954"/>
    </row>
    <row r="45666" spans="4:33" s="304" customFormat="1" ht="15.75" customHeight="1">
      <c r="D45666" s="305"/>
      <c r="AG45666" s="1954"/>
    </row>
    <row r="45668" spans="4:33" s="304" customFormat="1" ht="15.75" customHeight="1">
      <c r="D45668" s="305"/>
      <c r="AG45668" s="1954"/>
    </row>
    <row r="45670" spans="4:33" s="304" customFormat="1" ht="15.75" customHeight="1">
      <c r="D45670" s="305"/>
      <c r="AG45670" s="1954"/>
    </row>
    <row r="45672" spans="4:33" s="304" customFormat="1" ht="15.75" customHeight="1">
      <c r="D45672" s="305"/>
      <c r="AG45672" s="1954"/>
    </row>
    <row r="45674" spans="4:33" s="304" customFormat="1" ht="15.75" customHeight="1">
      <c r="D45674" s="305"/>
      <c r="AG45674" s="1954"/>
    </row>
    <row r="45676" spans="4:33" s="304" customFormat="1" ht="15.75" customHeight="1">
      <c r="D45676" s="305"/>
      <c r="AG45676" s="1954"/>
    </row>
    <row r="45678" spans="4:33" s="304" customFormat="1" ht="15.75" customHeight="1">
      <c r="D45678" s="305"/>
      <c r="AG45678" s="1954"/>
    </row>
    <row r="45680" spans="4:33" s="304" customFormat="1" ht="15.75" customHeight="1">
      <c r="D45680" s="305"/>
      <c r="AG45680" s="1954"/>
    </row>
    <row r="45682" spans="4:33" s="304" customFormat="1" ht="15.75" customHeight="1">
      <c r="D45682" s="305"/>
      <c r="AG45682" s="1954"/>
    </row>
    <row r="45684" spans="4:33" s="304" customFormat="1" ht="15.75" customHeight="1">
      <c r="D45684" s="305"/>
      <c r="AG45684" s="1954"/>
    </row>
    <row r="45686" spans="4:33" s="304" customFormat="1" ht="15.75" customHeight="1">
      <c r="D45686" s="305"/>
      <c r="AG45686" s="1954"/>
    </row>
    <row r="45688" spans="4:33" s="304" customFormat="1" ht="15.75" customHeight="1">
      <c r="D45688" s="305"/>
      <c r="AG45688" s="1954"/>
    </row>
    <row r="45690" spans="4:33" s="304" customFormat="1" ht="15.75" customHeight="1">
      <c r="D45690" s="305"/>
      <c r="AG45690" s="1954"/>
    </row>
    <row r="45692" spans="4:33" s="304" customFormat="1" ht="15.75" customHeight="1">
      <c r="D45692" s="305"/>
      <c r="AG45692" s="1954"/>
    </row>
    <row r="45694" spans="4:33" s="304" customFormat="1" ht="15.75" customHeight="1">
      <c r="D45694" s="305"/>
      <c r="AG45694" s="1954"/>
    </row>
    <row r="45696" spans="4:33" s="304" customFormat="1" ht="15.75" customHeight="1">
      <c r="D45696" s="305"/>
      <c r="AG45696" s="1954"/>
    </row>
    <row r="45698" spans="4:33" s="304" customFormat="1" ht="15.75" customHeight="1">
      <c r="D45698" s="305"/>
      <c r="AG45698" s="1954"/>
    </row>
    <row r="45700" spans="4:33" s="304" customFormat="1" ht="15.75" customHeight="1">
      <c r="D45700" s="305"/>
      <c r="AG45700" s="1954"/>
    </row>
    <row r="45702" spans="4:33" s="304" customFormat="1" ht="15.75" customHeight="1">
      <c r="D45702" s="305"/>
      <c r="AG45702" s="1954"/>
    </row>
    <row r="45704" spans="4:33" s="304" customFormat="1" ht="15.75" customHeight="1">
      <c r="D45704" s="305"/>
      <c r="AG45704" s="1954"/>
    </row>
    <row r="45706" spans="4:33" s="304" customFormat="1" ht="15.75" customHeight="1">
      <c r="D45706" s="305"/>
      <c r="AG45706" s="1954"/>
    </row>
    <row r="45708" spans="4:33" s="304" customFormat="1" ht="15.75" customHeight="1">
      <c r="D45708" s="305"/>
      <c r="AG45708" s="1954"/>
    </row>
    <row r="45710" spans="4:33" s="304" customFormat="1" ht="15.75" customHeight="1">
      <c r="D45710" s="305"/>
      <c r="AG45710" s="1954"/>
    </row>
    <row r="45712" spans="4:33" s="304" customFormat="1" ht="15.75" customHeight="1">
      <c r="D45712" s="305"/>
      <c r="AG45712" s="1954"/>
    </row>
    <row r="45714" spans="4:33" s="304" customFormat="1" ht="15.75" customHeight="1">
      <c r="D45714" s="305"/>
      <c r="AG45714" s="1954"/>
    </row>
    <row r="45716" spans="4:33" s="304" customFormat="1" ht="15.75" customHeight="1">
      <c r="D45716" s="305"/>
      <c r="AG45716" s="1954"/>
    </row>
    <row r="45718" spans="4:33" s="304" customFormat="1" ht="15.75" customHeight="1">
      <c r="D45718" s="305"/>
      <c r="AG45718" s="1954"/>
    </row>
    <row r="45720" spans="4:33" s="304" customFormat="1" ht="15.75" customHeight="1">
      <c r="D45720" s="305"/>
      <c r="AG45720" s="1954"/>
    </row>
    <row r="45722" spans="4:33" s="304" customFormat="1" ht="15.75" customHeight="1">
      <c r="D45722" s="305"/>
      <c r="AG45722" s="1954"/>
    </row>
    <row r="45724" spans="4:33" s="304" customFormat="1" ht="15.75" customHeight="1">
      <c r="D45724" s="305"/>
      <c r="AG45724" s="1954"/>
    </row>
    <row r="45726" spans="4:33" s="304" customFormat="1" ht="15.75" customHeight="1">
      <c r="D45726" s="305"/>
      <c r="AG45726" s="1954"/>
    </row>
    <row r="45728" spans="4:33" s="304" customFormat="1" ht="15.75" customHeight="1">
      <c r="D45728" s="305"/>
      <c r="AG45728" s="1954"/>
    </row>
    <row r="45730" spans="4:33" s="304" customFormat="1" ht="15.75" customHeight="1">
      <c r="D45730" s="305"/>
      <c r="AG45730" s="1954"/>
    </row>
    <row r="45732" spans="4:33" s="304" customFormat="1" ht="15.75" customHeight="1">
      <c r="D45732" s="305"/>
      <c r="AG45732" s="1954"/>
    </row>
    <row r="45734" spans="4:33" s="304" customFormat="1" ht="15.75" customHeight="1">
      <c r="D45734" s="305"/>
      <c r="AG45734" s="1954"/>
    </row>
    <row r="45736" spans="4:33" s="304" customFormat="1" ht="15.75" customHeight="1">
      <c r="D45736" s="305"/>
      <c r="AG45736" s="1954"/>
    </row>
    <row r="45738" spans="4:33" s="304" customFormat="1" ht="15.75" customHeight="1">
      <c r="D45738" s="305"/>
      <c r="AG45738" s="1954"/>
    </row>
    <row r="45740" spans="4:33" s="304" customFormat="1" ht="15.75" customHeight="1">
      <c r="D45740" s="305"/>
      <c r="AG45740" s="1954"/>
    </row>
    <row r="45742" spans="4:33" s="304" customFormat="1" ht="15.75" customHeight="1">
      <c r="D45742" s="305"/>
      <c r="AG45742" s="1954"/>
    </row>
    <row r="45744" spans="4:33" s="304" customFormat="1" ht="15.75" customHeight="1">
      <c r="D45744" s="305"/>
      <c r="AG45744" s="1954"/>
    </row>
    <row r="45746" spans="4:33" s="304" customFormat="1" ht="15.75" customHeight="1">
      <c r="D45746" s="305"/>
      <c r="AG45746" s="1954"/>
    </row>
    <row r="45748" spans="4:33" s="304" customFormat="1" ht="15.75" customHeight="1">
      <c r="D45748" s="305"/>
      <c r="AG45748" s="1954"/>
    </row>
    <row r="45750" spans="4:33" s="304" customFormat="1" ht="15.75" customHeight="1">
      <c r="D45750" s="305"/>
      <c r="AG45750" s="1954"/>
    </row>
    <row r="45752" spans="4:33" s="304" customFormat="1" ht="15.75" customHeight="1">
      <c r="D45752" s="305"/>
      <c r="AG45752" s="1954"/>
    </row>
    <row r="45754" spans="4:33" s="304" customFormat="1" ht="15.75" customHeight="1">
      <c r="D45754" s="305"/>
      <c r="AG45754" s="1954"/>
    </row>
    <row r="45756" spans="4:33" s="304" customFormat="1" ht="15.75" customHeight="1">
      <c r="D45756" s="305"/>
      <c r="AG45756" s="1954"/>
    </row>
    <row r="45758" spans="4:33" s="304" customFormat="1" ht="15.75" customHeight="1">
      <c r="D45758" s="305"/>
      <c r="AG45758" s="1954"/>
    </row>
    <row r="45760" spans="4:33" s="304" customFormat="1" ht="15.75" customHeight="1">
      <c r="D45760" s="305"/>
      <c r="AG45760" s="1954"/>
    </row>
    <row r="45762" spans="4:33" s="304" customFormat="1" ht="15.75" customHeight="1">
      <c r="D45762" s="305"/>
      <c r="AG45762" s="1954"/>
    </row>
    <row r="45764" spans="4:33" s="304" customFormat="1" ht="15.75" customHeight="1">
      <c r="D45764" s="305"/>
      <c r="AG45764" s="1954"/>
    </row>
    <row r="45766" spans="4:33" s="304" customFormat="1" ht="15.75" customHeight="1">
      <c r="D45766" s="305"/>
      <c r="AG45766" s="1954"/>
    </row>
    <row r="45768" spans="4:33" s="304" customFormat="1" ht="15.75" customHeight="1">
      <c r="D45768" s="305"/>
      <c r="AG45768" s="1954"/>
    </row>
    <row r="45770" spans="4:33" s="304" customFormat="1" ht="15.75" customHeight="1">
      <c r="D45770" s="305"/>
      <c r="AG45770" s="1954"/>
    </row>
    <row r="45772" spans="4:33" s="304" customFormat="1" ht="15.75" customHeight="1">
      <c r="D45772" s="305"/>
      <c r="AG45772" s="1954"/>
    </row>
    <row r="45774" spans="4:33" s="304" customFormat="1" ht="15.75" customHeight="1">
      <c r="D45774" s="305"/>
      <c r="AG45774" s="1954"/>
    </row>
    <row r="45776" spans="4:33" s="304" customFormat="1" ht="15.75" customHeight="1">
      <c r="D45776" s="305"/>
      <c r="AG45776" s="1954"/>
    </row>
    <row r="45778" spans="4:33" s="304" customFormat="1" ht="15.75" customHeight="1">
      <c r="D45778" s="305"/>
      <c r="AG45778" s="1954"/>
    </row>
    <row r="45780" spans="4:33" s="304" customFormat="1" ht="15.75" customHeight="1">
      <c r="D45780" s="305"/>
      <c r="AG45780" s="1954"/>
    </row>
    <row r="45782" spans="4:33" s="304" customFormat="1" ht="15.75" customHeight="1">
      <c r="D45782" s="305"/>
      <c r="AG45782" s="1954"/>
    </row>
    <row r="45784" spans="4:33" s="304" customFormat="1" ht="15.75" customHeight="1">
      <c r="D45784" s="305"/>
      <c r="AG45784" s="1954"/>
    </row>
    <row r="45786" spans="4:33" s="304" customFormat="1" ht="15.75" customHeight="1">
      <c r="D45786" s="305"/>
      <c r="AG45786" s="1954"/>
    </row>
    <row r="45788" spans="4:33" s="304" customFormat="1" ht="15.75" customHeight="1">
      <c r="D45788" s="305"/>
      <c r="AG45788" s="1954"/>
    </row>
    <row r="45790" spans="4:33" s="304" customFormat="1" ht="15.75" customHeight="1">
      <c r="D45790" s="305"/>
      <c r="AG45790" s="1954"/>
    </row>
    <row r="45792" spans="4:33" s="304" customFormat="1" ht="15.75" customHeight="1">
      <c r="D45792" s="305"/>
      <c r="AG45792" s="1954"/>
    </row>
    <row r="45794" spans="4:33" s="304" customFormat="1" ht="15.75" customHeight="1">
      <c r="D45794" s="305"/>
      <c r="AG45794" s="1954"/>
    </row>
    <row r="45796" spans="4:33" s="304" customFormat="1" ht="15.75" customHeight="1">
      <c r="D45796" s="305"/>
      <c r="AG45796" s="1954"/>
    </row>
    <row r="45798" spans="4:33" s="304" customFormat="1" ht="15.75" customHeight="1">
      <c r="D45798" s="305"/>
      <c r="AG45798" s="1954"/>
    </row>
    <row r="45800" spans="4:33" s="304" customFormat="1" ht="15.75" customHeight="1">
      <c r="D45800" s="305"/>
      <c r="AG45800" s="1954"/>
    </row>
    <row r="45802" spans="4:33" s="304" customFormat="1" ht="15.75" customHeight="1">
      <c r="D45802" s="305"/>
      <c r="AG45802" s="1954"/>
    </row>
    <row r="45804" spans="4:33" s="304" customFormat="1" ht="15.75" customHeight="1">
      <c r="D45804" s="305"/>
      <c r="AG45804" s="1954"/>
    </row>
    <row r="45806" spans="4:33" s="304" customFormat="1" ht="15.75" customHeight="1">
      <c r="D45806" s="305"/>
      <c r="AG45806" s="1954"/>
    </row>
    <row r="45808" spans="4:33" s="304" customFormat="1" ht="15.75" customHeight="1">
      <c r="D45808" s="305"/>
      <c r="AG45808" s="1954"/>
    </row>
    <row r="45810" spans="4:33" s="304" customFormat="1" ht="15.75" customHeight="1">
      <c r="D45810" s="305"/>
      <c r="AG45810" s="1954"/>
    </row>
    <row r="45812" spans="4:33" s="304" customFormat="1" ht="15.75" customHeight="1">
      <c r="D45812" s="305"/>
      <c r="AG45812" s="1954"/>
    </row>
    <row r="45814" spans="4:33" s="304" customFormat="1" ht="15.75" customHeight="1">
      <c r="D45814" s="305"/>
      <c r="AG45814" s="1954"/>
    </row>
    <row r="45816" spans="4:33" s="304" customFormat="1" ht="15.75" customHeight="1">
      <c r="D45816" s="305"/>
      <c r="AG45816" s="1954"/>
    </row>
    <row r="45818" spans="4:33" s="304" customFormat="1" ht="15.75" customHeight="1">
      <c r="D45818" s="305"/>
      <c r="AG45818" s="1954"/>
    </row>
    <row r="45820" spans="4:33" s="304" customFormat="1" ht="15.75" customHeight="1">
      <c r="D45820" s="305"/>
      <c r="AG45820" s="1954"/>
    </row>
    <row r="45822" spans="4:33" s="304" customFormat="1" ht="15.75" customHeight="1">
      <c r="D45822" s="305"/>
      <c r="AG45822" s="1954"/>
    </row>
    <row r="45824" spans="4:33" s="304" customFormat="1" ht="15.75" customHeight="1">
      <c r="D45824" s="305"/>
      <c r="AG45824" s="1954"/>
    </row>
    <row r="45826" spans="4:33" s="304" customFormat="1" ht="15.75" customHeight="1">
      <c r="D45826" s="305"/>
      <c r="AG45826" s="1954"/>
    </row>
    <row r="45828" spans="4:33" s="304" customFormat="1" ht="15.75" customHeight="1">
      <c r="D45828" s="305"/>
      <c r="AG45828" s="1954"/>
    </row>
    <row r="45830" spans="4:33" s="304" customFormat="1" ht="15.75" customHeight="1">
      <c r="D45830" s="305"/>
      <c r="AG45830" s="1954"/>
    </row>
    <row r="45832" spans="4:33" s="304" customFormat="1" ht="15.75" customHeight="1">
      <c r="D45832" s="305"/>
      <c r="AG45832" s="1954"/>
    </row>
    <row r="45834" spans="4:33" s="304" customFormat="1" ht="15.75" customHeight="1">
      <c r="D45834" s="305"/>
      <c r="AG45834" s="1954"/>
    </row>
    <row r="45836" spans="4:33" s="304" customFormat="1" ht="15.75" customHeight="1">
      <c r="D45836" s="305"/>
      <c r="AG45836" s="1954"/>
    </row>
    <row r="45838" spans="4:33" s="304" customFormat="1" ht="15.75" customHeight="1">
      <c r="D45838" s="305"/>
      <c r="AG45838" s="1954"/>
    </row>
    <row r="45840" spans="4:33" s="304" customFormat="1" ht="15.75" customHeight="1">
      <c r="D45840" s="305"/>
      <c r="AG45840" s="1954"/>
    </row>
    <row r="45842" spans="4:33" s="304" customFormat="1" ht="15.75" customHeight="1">
      <c r="D45842" s="305"/>
      <c r="AG45842" s="1954"/>
    </row>
    <row r="45844" spans="4:33" s="304" customFormat="1" ht="15.75" customHeight="1">
      <c r="D45844" s="305"/>
      <c r="AG45844" s="1954"/>
    </row>
    <row r="45846" spans="4:33" s="304" customFormat="1" ht="15.75" customHeight="1">
      <c r="D45846" s="305"/>
      <c r="AG45846" s="1954"/>
    </row>
    <row r="45848" spans="4:33" s="304" customFormat="1" ht="15.75" customHeight="1">
      <c r="D45848" s="305"/>
      <c r="AG45848" s="1954"/>
    </row>
    <row r="45850" spans="4:33" s="304" customFormat="1" ht="15.75" customHeight="1">
      <c r="D45850" s="305"/>
      <c r="AG45850" s="1954"/>
    </row>
    <row r="45852" spans="4:33" s="304" customFormat="1" ht="15.75" customHeight="1">
      <c r="D45852" s="305"/>
      <c r="AG45852" s="1954"/>
    </row>
    <row r="45854" spans="4:33" s="304" customFormat="1" ht="15.75" customHeight="1">
      <c r="D45854" s="305"/>
      <c r="AG45854" s="1954"/>
    </row>
    <row r="45856" spans="4:33" s="304" customFormat="1" ht="15.75" customHeight="1">
      <c r="D45856" s="305"/>
      <c r="AG45856" s="1954"/>
    </row>
    <row r="45858" spans="4:33" s="304" customFormat="1" ht="15.75" customHeight="1">
      <c r="D45858" s="305"/>
      <c r="AG45858" s="1954"/>
    </row>
    <row r="45860" spans="4:33" s="304" customFormat="1" ht="15.75" customHeight="1">
      <c r="D45860" s="305"/>
      <c r="AG45860" s="1954"/>
    </row>
    <row r="45862" spans="4:33" s="304" customFormat="1" ht="15.75" customHeight="1">
      <c r="D45862" s="305"/>
      <c r="AG45862" s="1954"/>
    </row>
    <row r="45864" spans="4:33" s="304" customFormat="1" ht="15.75" customHeight="1">
      <c r="D45864" s="305"/>
      <c r="AG45864" s="1954"/>
    </row>
    <row r="45866" spans="4:33" s="304" customFormat="1" ht="15.75" customHeight="1">
      <c r="D45866" s="305"/>
      <c r="AG45866" s="1954"/>
    </row>
    <row r="45868" spans="4:33" s="304" customFormat="1" ht="15.75" customHeight="1">
      <c r="D45868" s="305"/>
      <c r="AG45868" s="1954"/>
    </row>
    <row r="45870" spans="4:33" s="304" customFormat="1" ht="15.75" customHeight="1">
      <c r="D45870" s="305"/>
      <c r="AG45870" s="1954"/>
    </row>
    <row r="45872" spans="4:33" s="304" customFormat="1" ht="15.75" customHeight="1">
      <c r="D45872" s="305"/>
      <c r="AG45872" s="1954"/>
    </row>
    <row r="45874" spans="4:33" s="304" customFormat="1" ht="15.75" customHeight="1">
      <c r="D45874" s="305"/>
      <c r="AG45874" s="1954"/>
    </row>
    <row r="45876" spans="4:33" s="304" customFormat="1" ht="15.75" customHeight="1">
      <c r="D45876" s="305"/>
      <c r="AG45876" s="1954"/>
    </row>
    <row r="45878" spans="4:33" s="304" customFormat="1" ht="15.75" customHeight="1">
      <c r="D45878" s="305"/>
      <c r="AG45878" s="1954"/>
    </row>
    <row r="45880" spans="4:33" s="304" customFormat="1" ht="15.75" customHeight="1">
      <c r="D45880" s="305"/>
      <c r="AG45880" s="1954"/>
    </row>
    <row r="45882" spans="4:33" s="304" customFormat="1" ht="15.75" customHeight="1">
      <c r="D45882" s="305"/>
      <c r="AG45882" s="1954"/>
    </row>
    <row r="45884" spans="4:33" s="304" customFormat="1" ht="15.75" customHeight="1">
      <c r="D45884" s="305"/>
      <c r="AG45884" s="1954"/>
    </row>
    <row r="45886" spans="4:33" s="304" customFormat="1" ht="15.75" customHeight="1">
      <c r="D45886" s="305"/>
      <c r="AG45886" s="1954"/>
    </row>
    <row r="45888" spans="4:33" s="304" customFormat="1" ht="15.75" customHeight="1">
      <c r="D45888" s="305"/>
      <c r="AG45888" s="1954"/>
    </row>
    <row r="45890" spans="4:33" s="304" customFormat="1" ht="15.75" customHeight="1">
      <c r="D45890" s="305"/>
      <c r="AG45890" s="1954"/>
    </row>
    <row r="45892" spans="4:33" s="304" customFormat="1" ht="15.75" customHeight="1">
      <c r="D45892" s="305"/>
      <c r="AG45892" s="1954"/>
    </row>
    <row r="45894" spans="4:33" s="304" customFormat="1" ht="15.75" customHeight="1">
      <c r="D45894" s="305"/>
      <c r="AG45894" s="1954"/>
    </row>
    <row r="45896" spans="4:33" s="304" customFormat="1" ht="15.75" customHeight="1">
      <c r="D45896" s="305"/>
      <c r="AG45896" s="1954"/>
    </row>
    <row r="45898" spans="4:33" s="304" customFormat="1" ht="15.75" customHeight="1">
      <c r="D45898" s="305"/>
      <c r="AG45898" s="1954"/>
    </row>
    <row r="45900" spans="4:33" s="304" customFormat="1" ht="15.75" customHeight="1">
      <c r="D45900" s="305"/>
      <c r="AG45900" s="1954"/>
    </row>
    <row r="45902" spans="4:33" s="304" customFormat="1" ht="15.75" customHeight="1">
      <c r="D45902" s="305"/>
      <c r="AG45902" s="1954"/>
    </row>
    <row r="45904" spans="4:33" s="304" customFormat="1" ht="15.75" customHeight="1">
      <c r="D45904" s="305"/>
      <c r="AG45904" s="1954"/>
    </row>
    <row r="45906" spans="4:33" s="304" customFormat="1" ht="15.75" customHeight="1">
      <c r="D45906" s="305"/>
      <c r="AG45906" s="1954"/>
    </row>
    <row r="45908" spans="4:33" s="304" customFormat="1" ht="15.75" customHeight="1">
      <c r="D45908" s="305"/>
      <c r="AG45908" s="1954"/>
    </row>
    <row r="45910" spans="4:33" s="304" customFormat="1" ht="15.75" customHeight="1">
      <c r="D45910" s="305"/>
      <c r="AG45910" s="1954"/>
    </row>
    <row r="45912" spans="4:33" s="304" customFormat="1" ht="15.75" customHeight="1">
      <c r="D45912" s="305"/>
      <c r="AG45912" s="1954"/>
    </row>
    <row r="45914" spans="4:33" s="304" customFormat="1" ht="15.75" customHeight="1">
      <c r="D45914" s="305"/>
      <c r="AG45914" s="1954"/>
    </row>
    <row r="45916" spans="4:33" s="304" customFormat="1" ht="15.75" customHeight="1">
      <c r="D45916" s="305"/>
      <c r="AG45916" s="1954"/>
    </row>
    <row r="45918" spans="4:33" s="304" customFormat="1" ht="15.75" customHeight="1">
      <c r="D45918" s="305"/>
      <c r="AG45918" s="1954"/>
    </row>
    <row r="45920" spans="4:33" s="304" customFormat="1" ht="15.75" customHeight="1">
      <c r="D45920" s="305"/>
      <c r="AG45920" s="1954"/>
    </row>
    <row r="45922" spans="4:33" s="304" customFormat="1" ht="15.75" customHeight="1">
      <c r="D45922" s="305"/>
      <c r="AG45922" s="1954"/>
    </row>
    <row r="45924" spans="4:33" s="304" customFormat="1" ht="15.75" customHeight="1">
      <c r="D45924" s="305"/>
      <c r="AG45924" s="1954"/>
    </row>
    <row r="45926" spans="4:33" s="304" customFormat="1" ht="15.75" customHeight="1">
      <c r="D45926" s="305"/>
      <c r="AG45926" s="1954"/>
    </row>
    <row r="45928" spans="4:33" s="304" customFormat="1" ht="15.75" customHeight="1">
      <c r="D45928" s="305"/>
      <c r="AG45928" s="1954"/>
    </row>
    <row r="45930" spans="4:33" s="304" customFormat="1" ht="15.75" customHeight="1">
      <c r="D45930" s="305"/>
      <c r="AG45930" s="1954"/>
    </row>
    <row r="45932" spans="4:33" s="304" customFormat="1" ht="15.75" customHeight="1">
      <c r="D45932" s="305"/>
      <c r="AG45932" s="1954"/>
    </row>
    <row r="45934" spans="4:33" s="304" customFormat="1" ht="15.75" customHeight="1">
      <c r="D45934" s="305"/>
      <c r="AG45934" s="1954"/>
    </row>
    <row r="45936" spans="4:33" s="304" customFormat="1" ht="15.75" customHeight="1">
      <c r="D45936" s="305"/>
      <c r="AG45936" s="1954"/>
    </row>
    <row r="45938" spans="4:33" s="304" customFormat="1" ht="15.75" customHeight="1">
      <c r="D45938" s="305"/>
      <c r="AG45938" s="1954"/>
    </row>
    <row r="45940" spans="4:33" s="304" customFormat="1" ht="15.75" customHeight="1">
      <c r="D45940" s="305"/>
      <c r="AG45940" s="1954"/>
    </row>
    <row r="45942" spans="4:33" s="304" customFormat="1" ht="15.75" customHeight="1">
      <c r="D45942" s="305"/>
      <c r="AG45942" s="1954"/>
    </row>
    <row r="45944" spans="4:33" s="304" customFormat="1" ht="15.75" customHeight="1">
      <c r="D45944" s="305"/>
      <c r="AG45944" s="1954"/>
    </row>
    <row r="45946" spans="4:33" s="304" customFormat="1" ht="15.75" customHeight="1">
      <c r="D45946" s="305"/>
      <c r="AG45946" s="1954"/>
    </row>
    <row r="45948" spans="4:33" s="304" customFormat="1" ht="15.75" customHeight="1">
      <c r="D45948" s="305"/>
      <c r="AG45948" s="1954"/>
    </row>
    <row r="45950" spans="4:33" s="304" customFormat="1" ht="15.75" customHeight="1">
      <c r="D45950" s="305"/>
      <c r="AG45950" s="1954"/>
    </row>
    <row r="45952" spans="4:33" s="304" customFormat="1" ht="15.75" customHeight="1">
      <c r="D45952" s="305"/>
      <c r="AG45952" s="1954"/>
    </row>
    <row r="45954" spans="4:33" s="304" customFormat="1" ht="15.75" customHeight="1">
      <c r="D45954" s="305"/>
      <c r="AG45954" s="1954"/>
    </row>
    <row r="45956" spans="4:33" s="304" customFormat="1" ht="15.75" customHeight="1">
      <c r="D45956" s="305"/>
      <c r="AG45956" s="1954"/>
    </row>
    <row r="45958" spans="4:33" s="304" customFormat="1" ht="15.75" customHeight="1">
      <c r="D45958" s="305"/>
      <c r="AG45958" s="1954"/>
    </row>
    <row r="45960" spans="4:33" s="304" customFormat="1" ht="15.75" customHeight="1">
      <c r="D45960" s="305"/>
      <c r="AG45960" s="1954"/>
    </row>
    <row r="45962" spans="4:33" s="304" customFormat="1" ht="15.75" customHeight="1">
      <c r="D45962" s="305"/>
      <c r="AG45962" s="1954"/>
    </row>
    <row r="45964" spans="4:33" s="304" customFormat="1" ht="15.75" customHeight="1">
      <c r="D45964" s="305"/>
      <c r="AG45964" s="1954"/>
    </row>
    <row r="45966" spans="4:33" s="304" customFormat="1" ht="15.75" customHeight="1">
      <c r="D45966" s="305"/>
      <c r="AG45966" s="1954"/>
    </row>
    <row r="45968" spans="4:33" s="304" customFormat="1" ht="15.75" customHeight="1">
      <c r="D45968" s="305"/>
      <c r="AG45968" s="1954"/>
    </row>
    <row r="45970" spans="4:33" s="304" customFormat="1" ht="15.75" customHeight="1">
      <c r="D45970" s="305"/>
      <c r="AG45970" s="1954"/>
    </row>
    <row r="45972" spans="4:33" s="304" customFormat="1" ht="15.75" customHeight="1">
      <c r="D45972" s="305"/>
      <c r="AG45972" s="1954"/>
    </row>
    <row r="45974" spans="4:33" s="304" customFormat="1" ht="15.75" customHeight="1">
      <c r="D45974" s="305"/>
      <c r="AG45974" s="1954"/>
    </row>
    <row r="45976" spans="4:33" s="304" customFormat="1" ht="15.75" customHeight="1">
      <c r="D45976" s="305"/>
      <c r="AG45976" s="1954"/>
    </row>
    <row r="45978" spans="4:33" s="304" customFormat="1" ht="15.75" customHeight="1">
      <c r="D45978" s="305"/>
      <c r="AG45978" s="1954"/>
    </row>
    <row r="45980" spans="4:33" s="304" customFormat="1" ht="15.75" customHeight="1">
      <c r="D45980" s="305"/>
      <c r="AG45980" s="1954"/>
    </row>
    <row r="45982" spans="4:33" s="304" customFormat="1" ht="15.75" customHeight="1">
      <c r="D45982" s="305"/>
      <c r="AG45982" s="1954"/>
    </row>
    <row r="45984" spans="4:33" s="304" customFormat="1" ht="15.75" customHeight="1">
      <c r="D45984" s="305"/>
      <c r="AG45984" s="1954"/>
    </row>
    <row r="45986" spans="4:33" s="304" customFormat="1" ht="15.75" customHeight="1">
      <c r="D45986" s="305"/>
      <c r="AG45986" s="1954"/>
    </row>
    <row r="45988" spans="4:33" s="304" customFormat="1" ht="15.75" customHeight="1">
      <c r="D45988" s="305"/>
      <c r="AG45988" s="1954"/>
    </row>
    <row r="45990" spans="4:33" s="304" customFormat="1" ht="15.75" customHeight="1">
      <c r="D45990" s="305"/>
      <c r="AG45990" s="1954"/>
    </row>
    <row r="45992" spans="4:33" s="304" customFormat="1" ht="15.75" customHeight="1">
      <c r="D45992" s="305"/>
      <c r="AG45992" s="1954"/>
    </row>
    <row r="45994" spans="4:33" s="304" customFormat="1" ht="15.75" customHeight="1">
      <c r="D45994" s="305"/>
      <c r="AG45994" s="1954"/>
    </row>
    <row r="45996" spans="4:33" s="304" customFormat="1" ht="15.75" customHeight="1">
      <c r="D45996" s="305"/>
      <c r="AG45996" s="1954"/>
    </row>
    <row r="45998" spans="4:33" s="304" customFormat="1" ht="15.75" customHeight="1">
      <c r="D45998" s="305"/>
      <c r="AG45998" s="1954"/>
    </row>
    <row r="46000" spans="4:33" s="304" customFormat="1" ht="15.75" customHeight="1">
      <c r="D46000" s="305"/>
      <c r="AG46000" s="1954"/>
    </row>
    <row r="46002" spans="4:33" s="304" customFormat="1" ht="15.75" customHeight="1">
      <c r="D46002" s="305"/>
      <c r="AG46002" s="1954"/>
    </row>
    <row r="46004" spans="4:33" s="304" customFormat="1" ht="15.75" customHeight="1">
      <c r="D46004" s="305"/>
      <c r="AG46004" s="1954"/>
    </row>
    <row r="46006" spans="4:33" s="304" customFormat="1" ht="15.75" customHeight="1">
      <c r="D46006" s="305"/>
      <c r="AG46006" s="1954"/>
    </row>
    <row r="46008" spans="4:33" s="304" customFormat="1" ht="15.75" customHeight="1">
      <c r="D46008" s="305"/>
      <c r="AG46008" s="1954"/>
    </row>
    <row r="46010" spans="4:33" s="304" customFormat="1" ht="15.75" customHeight="1">
      <c r="D46010" s="305"/>
      <c r="AG46010" s="1954"/>
    </row>
    <row r="46012" spans="4:33" s="304" customFormat="1" ht="15.75" customHeight="1">
      <c r="D46012" s="305"/>
      <c r="AG46012" s="1954"/>
    </row>
    <row r="46014" spans="4:33" s="304" customFormat="1" ht="15.75" customHeight="1">
      <c r="D46014" s="305"/>
      <c r="AG46014" s="1954"/>
    </row>
    <row r="46016" spans="4:33" s="304" customFormat="1" ht="15.75" customHeight="1">
      <c r="D46016" s="305"/>
      <c r="AG46016" s="1954"/>
    </row>
    <row r="46018" spans="4:33" s="304" customFormat="1" ht="15.75" customHeight="1">
      <c r="D46018" s="305"/>
      <c r="AG46018" s="1954"/>
    </row>
    <row r="46020" spans="4:33" s="304" customFormat="1" ht="15.75" customHeight="1">
      <c r="D46020" s="305"/>
      <c r="AG46020" s="1954"/>
    </row>
    <row r="46022" spans="4:33" s="304" customFormat="1" ht="15.75" customHeight="1">
      <c r="D46022" s="305"/>
      <c r="AG46022" s="1954"/>
    </row>
    <row r="46024" spans="4:33" s="304" customFormat="1" ht="15.75" customHeight="1">
      <c r="D46024" s="305"/>
      <c r="AG46024" s="1954"/>
    </row>
    <row r="46026" spans="4:33" s="304" customFormat="1" ht="15.75" customHeight="1">
      <c r="D46026" s="305"/>
      <c r="AG46026" s="1954"/>
    </row>
    <row r="46028" spans="4:33" s="304" customFormat="1" ht="15.75" customHeight="1">
      <c r="D46028" s="305"/>
      <c r="AG46028" s="1954"/>
    </row>
    <row r="46030" spans="4:33" s="304" customFormat="1" ht="15.75" customHeight="1">
      <c r="D46030" s="305"/>
      <c r="AG46030" s="1954"/>
    </row>
    <row r="46032" spans="4:33" s="304" customFormat="1" ht="15.75" customHeight="1">
      <c r="D46032" s="305"/>
      <c r="AG46032" s="1954"/>
    </row>
    <row r="46034" spans="4:33" s="304" customFormat="1" ht="15.75" customHeight="1">
      <c r="D46034" s="305"/>
      <c r="AG46034" s="1954"/>
    </row>
    <row r="46036" spans="4:33" s="304" customFormat="1" ht="15.75" customHeight="1">
      <c r="D46036" s="305"/>
      <c r="AG46036" s="1954"/>
    </row>
    <row r="46038" spans="4:33" s="304" customFormat="1" ht="15.75" customHeight="1">
      <c r="D46038" s="305"/>
      <c r="AG46038" s="1954"/>
    </row>
    <row r="46040" spans="4:33" s="304" customFormat="1" ht="15.75" customHeight="1">
      <c r="D46040" s="305"/>
      <c r="AG46040" s="1954"/>
    </row>
    <row r="46042" spans="4:33" s="304" customFormat="1" ht="15.75" customHeight="1">
      <c r="D46042" s="305"/>
      <c r="AG46042" s="1954"/>
    </row>
    <row r="46044" spans="4:33" s="304" customFormat="1" ht="15.75" customHeight="1">
      <c r="D46044" s="305"/>
      <c r="AG46044" s="1954"/>
    </row>
    <row r="46046" spans="4:33" s="304" customFormat="1" ht="15.75" customHeight="1">
      <c r="D46046" s="305"/>
      <c r="AG46046" s="1954"/>
    </row>
    <row r="46048" spans="4:33" s="304" customFormat="1" ht="15.75" customHeight="1">
      <c r="D46048" s="305"/>
      <c r="AG46048" s="1954"/>
    </row>
    <row r="46050" spans="4:33" s="304" customFormat="1" ht="15.75" customHeight="1">
      <c r="D46050" s="305"/>
      <c r="AG46050" s="1954"/>
    </row>
    <row r="46052" spans="4:33" s="304" customFormat="1" ht="15.75" customHeight="1">
      <c r="D46052" s="305"/>
      <c r="AG46052" s="1954"/>
    </row>
    <row r="46054" spans="4:33" s="304" customFormat="1" ht="15.75" customHeight="1">
      <c r="D46054" s="305"/>
      <c r="AG46054" s="1954"/>
    </row>
    <row r="46056" spans="4:33" s="304" customFormat="1" ht="15.75" customHeight="1">
      <c r="D46056" s="305"/>
      <c r="AG46056" s="1954"/>
    </row>
    <row r="46058" spans="4:33" s="304" customFormat="1" ht="15.75" customHeight="1">
      <c r="D46058" s="305"/>
      <c r="AG46058" s="1954"/>
    </row>
    <row r="46060" spans="4:33" s="304" customFormat="1" ht="15.75" customHeight="1">
      <c r="D46060" s="305"/>
      <c r="AG46060" s="1954"/>
    </row>
    <row r="46062" spans="4:33" s="304" customFormat="1" ht="15.75" customHeight="1">
      <c r="D46062" s="305"/>
      <c r="AG46062" s="1954"/>
    </row>
    <row r="46064" spans="4:33" s="304" customFormat="1" ht="15.75" customHeight="1">
      <c r="D46064" s="305"/>
      <c r="AG46064" s="1954"/>
    </row>
    <row r="46066" spans="4:33" s="304" customFormat="1" ht="15.75" customHeight="1">
      <c r="D46066" s="305"/>
      <c r="AG46066" s="1954"/>
    </row>
    <row r="46068" spans="4:33" s="304" customFormat="1" ht="15.75" customHeight="1">
      <c r="D46068" s="305"/>
      <c r="AG46068" s="1954"/>
    </row>
    <row r="46070" spans="4:33" s="304" customFormat="1" ht="15.75" customHeight="1">
      <c r="D46070" s="305"/>
      <c r="AG46070" s="1954"/>
    </row>
    <row r="46072" spans="4:33" s="304" customFormat="1" ht="15.75" customHeight="1">
      <c r="D46072" s="305"/>
      <c r="AG46072" s="1954"/>
    </row>
    <row r="46074" spans="4:33" s="304" customFormat="1" ht="15.75" customHeight="1">
      <c r="D46074" s="305"/>
      <c r="AG46074" s="1954"/>
    </row>
    <row r="46076" spans="4:33" s="304" customFormat="1" ht="15.75" customHeight="1">
      <c r="D46076" s="305"/>
      <c r="AG46076" s="1954"/>
    </row>
    <row r="46078" spans="4:33" s="304" customFormat="1" ht="15.75" customHeight="1">
      <c r="D46078" s="305"/>
      <c r="AG46078" s="1954"/>
    </row>
    <row r="46080" spans="4:33" s="304" customFormat="1" ht="15.75" customHeight="1">
      <c r="D46080" s="305"/>
      <c r="AG46080" s="1954"/>
    </row>
    <row r="46082" spans="4:33" s="304" customFormat="1" ht="15.75" customHeight="1">
      <c r="D46082" s="305"/>
      <c r="AG46082" s="1954"/>
    </row>
    <row r="46084" spans="4:33" s="304" customFormat="1" ht="15.75" customHeight="1">
      <c r="D46084" s="305"/>
      <c r="AG46084" s="1954"/>
    </row>
    <row r="46086" spans="4:33" s="304" customFormat="1" ht="15.75" customHeight="1">
      <c r="D46086" s="305"/>
      <c r="AG46086" s="1954"/>
    </row>
    <row r="46088" spans="4:33" s="304" customFormat="1" ht="15.75" customHeight="1">
      <c r="D46088" s="305"/>
      <c r="AG46088" s="1954"/>
    </row>
    <row r="46090" spans="4:33" s="304" customFormat="1" ht="15.75" customHeight="1">
      <c r="D46090" s="305"/>
      <c r="AG46090" s="1954"/>
    </row>
    <row r="46092" spans="4:33" s="304" customFormat="1" ht="15.75" customHeight="1">
      <c r="D46092" s="305"/>
      <c r="AG46092" s="1954"/>
    </row>
    <row r="46094" spans="4:33" s="304" customFormat="1" ht="15.75" customHeight="1">
      <c r="D46094" s="305"/>
      <c r="AG46094" s="1954"/>
    </row>
    <row r="46096" spans="4:33" s="304" customFormat="1" ht="15.75" customHeight="1">
      <c r="D46096" s="305"/>
      <c r="AG46096" s="1954"/>
    </row>
    <row r="46098" spans="4:33" s="304" customFormat="1" ht="15.75" customHeight="1">
      <c r="D46098" s="305"/>
      <c r="AG46098" s="1954"/>
    </row>
    <row r="46100" spans="4:33" s="304" customFormat="1" ht="15.75" customHeight="1">
      <c r="D46100" s="305"/>
      <c r="AG46100" s="1954"/>
    </row>
    <row r="46102" spans="4:33" s="304" customFormat="1" ht="15.75" customHeight="1">
      <c r="D46102" s="305"/>
      <c r="AG46102" s="1954"/>
    </row>
    <row r="46104" spans="4:33" s="304" customFormat="1" ht="15.75" customHeight="1">
      <c r="D46104" s="305"/>
      <c r="AG46104" s="1954"/>
    </row>
    <row r="46106" spans="4:33" s="304" customFormat="1" ht="15.75" customHeight="1">
      <c r="D46106" s="305"/>
      <c r="AG46106" s="1954"/>
    </row>
    <row r="46108" spans="4:33" s="304" customFormat="1" ht="15.75" customHeight="1">
      <c r="D46108" s="305"/>
      <c r="AG46108" s="1954"/>
    </row>
    <row r="46110" spans="4:33" s="304" customFormat="1" ht="15.75" customHeight="1">
      <c r="D46110" s="305"/>
      <c r="AG46110" s="1954"/>
    </row>
    <row r="46112" spans="4:33" s="304" customFormat="1" ht="15.75" customHeight="1">
      <c r="D46112" s="305"/>
      <c r="AG46112" s="1954"/>
    </row>
    <row r="46114" spans="4:33" s="304" customFormat="1" ht="15.75" customHeight="1">
      <c r="D46114" s="305"/>
      <c r="AG46114" s="1954"/>
    </row>
    <row r="46116" spans="4:33" s="304" customFormat="1" ht="15.75" customHeight="1">
      <c r="D46116" s="305"/>
      <c r="AG46116" s="1954"/>
    </row>
    <row r="46118" spans="4:33" s="304" customFormat="1" ht="15.75" customHeight="1">
      <c r="D46118" s="305"/>
      <c r="AG46118" s="1954"/>
    </row>
    <row r="46120" spans="4:33" s="304" customFormat="1" ht="15.75" customHeight="1">
      <c r="D46120" s="305"/>
      <c r="AG46120" s="1954"/>
    </row>
    <row r="46122" spans="4:33" s="304" customFormat="1" ht="15.75" customHeight="1">
      <c r="D46122" s="305"/>
      <c r="AG46122" s="1954"/>
    </row>
    <row r="46124" spans="4:33" s="304" customFormat="1" ht="15.75" customHeight="1">
      <c r="D46124" s="305"/>
      <c r="AG46124" s="1954"/>
    </row>
    <row r="46126" spans="4:33" s="304" customFormat="1" ht="15.75" customHeight="1">
      <c r="D46126" s="305"/>
      <c r="AG46126" s="1954"/>
    </row>
    <row r="46128" spans="4:33" s="304" customFormat="1" ht="15.75" customHeight="1">
      <c r="D46128" s="305"/>
      <c r="AG46128" s="1954"/>
    </row>
    <row r="46130" spans="4:33" s="304" customFormat="1" ht="15.75" customHeight="1">
      <c r="D46130" s="305"/>
      <c r="AG46130" s="1954"/>
    </row>
    <row r="46132" spans="4:33" s="304" customFormat="1" ht="15.75" customHeight="1">
      <c r="D46132" s="305"/>
      <c r="AG46132" s="1954"/>
    </row>
    <row r="46134" spans="4:33" s="304" customFormat="1" ht="15.75" customHeight="1">
      <c r="D46134" s="305"/>
      <c r="AG46134" s="1954"/>
    </row>
    <row r="46136" spans="4:33" s="304" customFormat="1" ht="15.75" customHeight="1">
      <c r="D46136" s="305"/>
      <c r="AG46136" s="1954"/>
    </row>
    <row r="46138" spans="4:33" s="304" customFormat="1" ht="15.75" customHeight="1">
      <c r="D46138" s="305"/>
      <c r="AG46138" s="1954"/>
    </row>
    <row r="46140" spans="4:33" s="304" customFormat="1" ht="15.75" customHeight="1">
      <c r="D46140" s="305"/>
      <c r="AG46140" s="1954"/>
    </row>
    <row r="46142" spans="4:33" s="304" customFormat="1" ht="15.75" customHeight="1">
      <c r="D46142" s="305"/>
      <c r="AG46142" s="1954"/>
    </row>
    <row r="46144" spans="4:33" s="304" customFormat="1" ht="15.75" customHeight="1">
      <c r="D46144" s="305"/>
      <c r="AG46144" s="1954"/>
    </row>
    <row r="46146" spans="4:33" s="304" customFormat="1" ht="15.75" customHeight="1">
      <c r="D46146" s="305"/>
      <c r="AG46146" s="1954"/>
    </row>
    <row r="46148" spans="4:33" s="304" customFormat="1" ht="15.75" customHeight="1">
      <c r="D46148" s="305"/>
      <c r="AG46148" s="1954"/>
    </row>
    <row r="46150" spans="4:33" s="304" customFormat="1" ht="15.75" customHeight="1">
      <c r="D46150" s="305"/>
      <c r="AG46150" s="1954"/>
    </row>
    <row r="46152" spans="4:33" s="304" customFormat="1" ht="15.75" customHeight="1">
      <c r="D46152" s="305"/>
      <c r="AG46152" s="1954"/>
    </row>
    <row r="46154" spans="4:33" s="304" customFormat="1" ht="15.75" customHeight="1">
      <c r="D46154" s="305"/>
      <c r="AG46154" s="1954"/>
    </row>
    <row r="46156" spans="4:33" s="304" customFormat="1" ht="15.75" customHeight="1">
      <c r="D46156" s="305"/>
      <c r="AG46156" s="1954"/>
    </row>
    <row r="46158" spans="4:33" s="304" customFormat="1" ht="15.75" customHeight="1">
      <c r="D46158" s="305"/>
      <c r="AG46158" s="1954"/>
    </row>
    <row r="46160" spans="4:33" s="304" customFormat="1" ht="15.75" customHeight="1">
      <c r="D46160" s="305"/>
      <c r="AG46160" s="1954"/>
    </row>
    <row r="46162" spans="4:33" s="304" customFormat="1" ht="15.75" customHeight="1">
      <c r="D46162" s="305"/>
      <c r="AG46162" s="1954"/>
    </row>
    <row r="46164" spans="4:33" s="304" customFormat="1" ht="15.75" customHeight="1">
      <c r="D46164" s="305"/>
      <c r="AG46164" s="1954"/>
    </row>
    <row r="46166" spans="4:33" s="304" customFormat="1" ht="15.75" customHeight="1">
      <c r="D46166" s="305"/>
      <c r="AG46166" s="1954"/>
    </row>
    <row r="46168" spans="4:33" s="304" customFormat="1" ht="15.75" customHeight="1">
      <c r="D46168" s="305"/>
      <c r="AG46168" s="1954"/>
    </row>
    <row r="46170" spans="4:33" s="304" customFormat="1" ht="15.75" customHeight="1">
      <c r="D46170" s="305"/>
      <c r="AG46170" s="1954"/>
    </row>
    <row r="46172" spans="4:33" s="304" customFormat="1" ht="15.75" customHeight="1">
      <c r="D46172" s="305"/>
      <c r="AG46172" s="1954"/>
    </row>
    <row r="46174" spans="4:33" s="304" customFormat="1" ht="15.75" customHeight="1">
      <c r="D46174" s="305"/>
      <c r="AG46174" s="1954"/>
    </row>
    <row r="46176" spans="4:33" s="304" customFormat="1" ht="15.75" customHeight="1">
      <c r="D46176" s="305"/>
      <c r="AG46176" s="1954"/>
    </row>
    <row r="46178" spans="4:33" s="304" customFormat="1" ht="15.75" customHeight="1">
      <c r="D46178" s="305"/>
      <c r="AG46178" s="1954"/>
    </row>
    <row r="46180" spans="4:33" s="304" customFormat="1" ht="15.75" customHeight="1">
      <c r="D46180" s="305"/>
      <c r="AG46180" s="1954"/>
    </row>
    <row r="46182" spans="4:33" s="304" customFormat="1" ht="15.75" customHeight="1">
      <c r="D46182" s="305"/>
      <c r="AG46182" s="1954"/>
    </row>
    <row r="46184" spans="4:33" s="304" customFormat="1" ht="15.75" customHeight="1">
      <c r="D46184" s="305"/>
      <c r="AG46184" s="1954"/>
    </row>
    <row r="46186" spans="4:33" s="304" customFormat="1" ht="15.75" customHeight="1">
      <c r="D46186" s="305"/>
      <c r="AG46186" s="1954"/>
    </row>
    <row r="46188" spans="4:33" s="304" customFormat="1" ht="15.75" customHeight="1">
      <c r="D46188" s="305"/>
      <c r="AG46188" s="1954"/>
    </row>
    <row r="46190" spans="4:33" s="304" customFormat="1" ht="15.75" customHeight="1">
      <c r="D46190" s="305"/>
      <c r="AG46190" s="1954"/>
    </row>
    <row r="46192" spans="4:33" s="304" customFormat="1" ht="15.75" customHeight="1">
      <c r="D46192" s="305"/>
      <c r="AG46192" s="1954"/>
    </row>
    <row r="46194" spans="4:33" s="304" customFormat="1" ht="15.75" customHeight="1">
      <c r="D46194" s="305"/>
      <c r="AG46194" s="1954"/>
    </row>
    <row r="46196" spans="4:33" s="304" customFormat="1" ht="15.75" customHeight="1">
      <c r="D46196" s="305"/>
      <c r="AG46196" s="1954"/>
    </row>
    <row r="46198" spans="4:33" s="304" customFormat="1" ht="15.75" customHeight="1">
      <c r="D46198" s="305"/>
      <c r="AG46198" s="1954"/>
    </row>
    <row r="46200" spans="4:33" s="304" customFormat="1" ht="15.75" customHeight="1">
      <c r="D46200" s="305"/>
      <c r="AG46200" s="1954"/>
    </row>
    <row r="46202" spans="4:33" s="304" customFormat="1" ht="15.75" customHeight="1">
      <c r="D46202" s="305"/>
      <c r="AG46202" s="1954"/>
    </row>
    <row r="46204" spans="4:33" s="304" customFormat="1" ht="15.75" customHeight="1">
      <c r="D46204" s="305"/>
      <c r="AG46204" s="1954"/>
    </row>
    <row r="46206" spans="4:33" s="304" customFormat="1" ht="15.75" customHeight="1">
      <c r="D46206" s="305"/>
      <c r="AG46206" s="1954"/>
    </row>
    <row r="46208" spans="4:33" s="304" customFormat="1" ht="15.75" customHeight="1">
      <c r="D46208" s="305"/>
      <c r="AG46208" s="1954"/>
    </row>
    <row r="46210" spans="4:33" s="304" customFormat="1" ht="15.75" customHeight="1">
      <c r="D46210" s="305"/>
      <c r="AG46210" s="1954"/>
    </row>
    <row r="46212" spans="4:33" s="304" customFormat="1" ht="15.75" customHeight="1">
      <c r="D46212" s="305"/>
      <c r="AG46212" s="1954"/>
    </row>
    <row r="46214" spans="4:33" s="304" customFormat="1" ht="15.75" customHeight="1">
      <c r="D46214" s="305"/>
      <c r="AG46214" s="1954"/>
    </row>
    <row r="46216" spans="4:33" s="304" customFormat="1" ht="15.75" customHeight="1">
      <c r="D46216" s="305"/>
      <c r="AG46216" s="1954"/>
    </row>
    <row r="46218" spans="4:33" s="304" customFormat="1" ht="15.75" customHeight="1">
      <c r="D46218" s="305"/>
      <c r="AG46218" s="1954"/>
    </row>
    <row r="46220" spans="4:33" s="304" customFormat="1" ht="15.75" customHeight="1">
      <c r="D46220" s="305"/>
      <c r="AG46220" s="1954"/>
    </row>
    <row r="46222" spans="4:33" s="304" customFormat="1" ht="15.75" customHeight="1">
      <c r="D46222" s="305"/>
      <c r="AG46222" s="1954"/>
    </row>
    <row r="46224" spans="4:33" s="304" customFormat="1" ht="15.75" customHeight="1">
      <c r="D46224" s="305"/>
      <c r="AG46224" s="1954"/>
    </row>
    <row r="46226" spans="4:33" s="304" customFormat="1" ht="15.75" customHeight="1">
      <c r="D46226" s="305"/>
      <c r="AG46226" s="1954"/>
    </row>
    <row r="46228" spans="4:33" s="304" customFormat="1" ht="15.75" customHeight="1">
      <c r="D46228" s="305"/>
      <c r="AG46228" s="1954"/>
    </row>
    <row r="46230" spans="4:33" s="304" customFormat="1" ht="15.75" customHeight="1">
      <c r="D46230" s="305"/>
      <c r="AG46230" s="1954"/>
    </row>
    <row r="46232" spans="4:33" s="304" customFormat="1" ht="15.75" customHeight="1">
      <c r="D46232" s="305"/>
      <c r="AG46232" s="1954"/>
    </row>
    <row r="46234" spans="4:33" s="304" customFormat="1" ht="15.75" customHeight="1">
      <c r="D46234" s="305"/>
      <c r="AG46234" s="1954"/>
    </row>
    <row r="46236" spans="4:33" s="304" customFormat="1" ht="15.75" customHeight="1">
      <c r="D46236" s="305"/>
      <c r="AG46236" s="1954"/>
    </row>
    <row r="46238" spans="4:33" s="304" customFormat="1" ht="15.75" customHeight="1">
      <c r="D46238" s="305"/>
      <c r="AG46238" s="1954"/>
    </row>
    <row r="46240" spans="4:33" s="304" customFormat="1" ht="15.75" customHeight="1">
      <c r="D46240" s="305"/>
      <c r="AG46240" s="1954"/>
    </row>
    <row r="46242" spans="4:33" s="304" customFormat="1" ht="15.75" customHeight="1">
      <c r="D46242" s="305"/>
      <c r="AG46242" s="1954"/>
    </row>
    <row r="46244" spans="4:33" s="304" customFormat="1" ht="15.75" customHeight="1">
      <c r="D46244" s="305"/>
      <c r="AG46244" s="1954"/>
    </row>
    <row r="46246" spans="4:33" s="304" customFormat="1" ht="15.75" customHeight="1">
      <c r="D46246" s="305"/>
      <c r="AG46246" s="1954"/>
    </row>
    <row r="46248" spans="4:33" s="304" customFormat="1" ht="15.75" customHeight="1">
      <c r="D46248" s="305"/>
      <c r="AG46248" s="1954"/>
    </row>
    <row r="46250" spans="4:33" s="304" customFormat="1" ht="15.75" customHeight="1">
      <c r="D46250" s="305"/>
      <c r="AG46250" s="1954"/>
    </row>
    <row r="46252" spans="4:33" s="304" customFormat="1" ht="15.75" customHeight="1">
      <c r="D46252" s="305"/>
      <c r="AG46252" s="1954"/>
    </row>
    <row r="46254" spans="4:33" s="304" customFormat="1" ht="15.75" customHeight="1">
      <c r="D46254" s="305"/>
      <c r="AG46254" s="1954"/>
    </row>
    <row r="46256" spans="4:33" s="304" customFormat="1" ht="15.75" customHeight="1">
      <c r="D46256" s="305"/>
      <c r="AG46256" s="1954"/>
    </row>
    <row r="46258" spans="4:33" s="304" customFormat="1" ht="15.75" customHeight="1">
      <c r="D46258" s="305"/>
      <c r="AG46258" s="1954"/>
    </row>
    <row r="46260" spans="4:33" s="304" customFormat="1" ht="15.75" customHeight="1">
      <c r="D46260" s="305"/>
      <c r="AG46260" s="1954"/>
    </row>
    <row r="46262" spans="4:33" s="304" customFormat="1" ht="15.75" customHeight="1">
      <c r="D46262" s="305"/>
      <c r="AG46262" s="1954"/>
    </row>
    <row r="46264" spans="4:33" s="304" customFormat="1" ht="15.75" customHeight="1">
      <c r="D46264" s="305"/>
      <c r="AG46264" s="1954"/>
    </row>
    <row r="46266" spans="4:33" s="304" customFormat="1" ht="15.75" customHeight="1">
      <c r="D46266" s="305"/>
      <c r="AG46266" s="1954"/>
    </row>
    <row r="46268" spans="4:33" s="304" customFormat="1" ht="15.75" customHeight="1">
      <c r="D46268" s="305"/>
      <c r="AG46268" s="1954"/>
    </row>
    <row r="46270" spans="4:33" s="304" customFormat="1" ht="15.75" customHeight="1">
      <c r="D46270" s="305"/>
      <c r="AG46270" s="1954"/>
    </row>
    <row r="46272" spans="4:33" s="304" customFormat="1" ht="15.75" customHeight="1">
      <c r="D46272" s="305"/>
      <c r="AG46272" s="1954"/>
    </row>
    <row r="46274" spans="4:33" s="304" customFormat="1" ht="15.75" customHeight="1">
      <c r="D46274" s="305"/>
      <c r="AG46274" s="1954"/>
    </row>
    <row r="46276" spans="4:33" s="304" customFormat="1" ht="15.75" customHeight="1">
      <c r="D46276" s="305"/>
      <c r="AG46276" s="1954"/>
    </row>
    <row r="46278" spans="4:33" s="304" customFormat="1" ht="15.75" customHeight="1">
      <c r="D46278" s="305"/>
      <c r="AG46278" s="1954"/>
    </row>
    <row r="46280" spans="4:33" s="304" customFormat="1" ht="15.75" customHeight="1">
      <c r="D46280" s="305"/>
      <c r="AG46280" s="1954"/>
    </row>
    <row r="46282" spans="4:33" s="304" customFormat="1" ht="15.75" customHeight="1">
      <c r="D46282" s="305"/>
      <c r="AG46282" s="1954"/>
    </row>
    <row r="46284" spans="4:33" s="304" customFormat="1" ht="15.75" customHeight="1">
      <c r="D46284" s="305"/>
      <c r="AG46284" s="1954"/>
    </row>
    <row r="46286" spans="4:33" s="304" customFormat="1" ht="15.75" customHeight="1">
      <c r="D46286" s="305"/>
      <c r="AG46286" s="1954"/>
    </row>
    <row r="46288" spans="4:33" s="304" customFormat="1" ht="15.75" customHeight="1">
      <c r="D46288" s="305"/>
      <c r="AG46288" s="1954"/>
    </row>
    <row r="46290" spans="4:33" s="304" customFormat="1" ht="15.75" customHeight="1">
      <c r="D46290" s="305"/>
      <c r="AG46290" s="1954"/>
    </row>
    <row r="46292" spans="4:33" s="304" customFormat="1" ht="15.75" customHeight="1">
      <c r="D46292" s="305"/>
      <c r="AG46292" s="1954"/>
    </row>
    <row r="46294" spans="4:33" s="304" customFormat="1" ht="15.75" customHeight="1">
      <c r="D46294" s="305"/>
      <c r="AG46294" s="1954"/>
    </row>
    <row r="46296" spans="4:33" s="304" customFormat="1" ht="15.75" customHeight="1">
      <c r="D46296" s="305"/>
      <c r="AG46296" s="1954"/>
    </row>
    <row r="46298" spans="4:33" s="304" customFormat="1" ht="15.75" customHeight="1">
      <c r="D46298" s="305"/>
      <c r="AG46298" s="1954"/>
    </row>
    <row r="46300" spans="4:33" s="304" customFormat="1" ht="15.75" customHeight="1">
      <c r="D46300" s="305"/>
      <c r="AG46300" s="1954"/>
    </row>
    <row r="46302" spans="4:33" s="304" customFormat="1" ht="15.75" customHeight="1">
      <c r="D46302" s="305"/>
      <c r="AG46302" s="1954"/>
    </row>
    <row r="46304" spans="4:33" s="304" customFormat="1" ht="15.75" customHeight="1">
      <c r="D46304" s="305"/>
      <c r="AG46304" s="1954"/>
    </row>
    <row r="46306" spans="4:33" s="304" customFormat="1" ht="15.75" customHeight="1">
      <c r="D46306" s="305"/>
      <c r="AG46306" s="1954"/>
    </row>
    <row r="46308" spans="4:33" s="304" customFormat="1" ht="15.75" customHeight="1">
      <c r="D46308" s="305"/>
      <c r="AG46308" s="1954"/>
    </row>
    <row r="46310" spans="4:33" s="304" customFormat="1" ht="15.75" customHeight="1">
      <c r="D46310" s="305"/>
      <c r="AG46310" s="1954"/>
    </row>
    <row r="46312" spans="4:33" s="304" customFormat="1" ht="15.75" customHeight="1">
      <c r="D46312" s="305"/>
      <c r="AG46312" s="1954"/>
    </row>
    <row r="46314" spans="4:33" s="304" customFormat="1" ht="15.75" customHeight="1">
      <c r="D46314" s="305"/>
      <c r="AG46314" s="1954"/>
    </row>
    <row r="46316" spans="4:33" s="304" customFormat="1" ht="15.75" customHeight="1">
      <c r="D46316" s="305"/>
      <c r="AG46316" s="1954"/>
    </row>
    <row r="46318" spans="4:33" s="304" customFormat="1" ht="15.75" customHeight="1">
      <c r="D46318" s="305"/>
      <c r="AG46318" s="1954"/>
    </row>
    <row r="46320" spans="4:33" s="304" customFormat="1" ht="15.75" customHeight="1">
      <c r="D46320" s="305"/>
      <c r="AG46320" s="1954"/>
    </row>
    <row r="46322" spans="4:33" s="304" customFormat="1" ht="15.75" customHeight="1">
      <c r="D46322" s="305"/>
      <c r="AG46322" s="1954"/>
    </row>
    <row r="46324" spans="4:33" s="304" customFormat="1" ht="15.75" customHeight="1">
      <c r="D46324" s="305"/>
      <c r="AG46324" s="1954"/>
    </row>
    <row r="46326" spans="4:33" s="304" customFormat="1" ht="15.75" customHeight="1">
      <c r="D46326" s="305"/>
      <c r="AG46326" s="1954"/>
    </row>
    <row r="46328" spans="4:33" s="304" customFormat="1" ht="15.75" customHeight="1">
      <c r="D46328" s="305"/>
      <c r="AG46328" s="1954"/>
    </row>
    <row r="46330" spans="4:33" s="304" customFormat="1" ht="15.75" customHeight="1">
      <c r="D46330" s="305"/>
      <c r="AG46330" s="1954"/>
    </row>
    <row r="46332" spans="4:33" s="304" customFormat="1" ht="15.75" customHeight="1">
      <c r="D46332" s="305"/>
      <c r="AG46332" s="1954"/>
    </row>
    <row r="46334" spans="4:33" s="304" customFormat="1" ht="15.75" customHeight="1">
      <c r="D46334" s="305"/>
      <c r="AG46334" s="1954"/>
    </row>
    <row r="46336" spans="4:33" s="304" customFormat="1" ht="15.75" customHeight="1">
      <c r="D46336" s="305"/>
      <c r="AG46336" s="1954"/>
    </row>
    <row r="46338" spans="4:33" s="304" customFormat="1" ht="15.75" customHeight="1">
      <c r="D46338" s="305"/>
      <c r="AG46338" s="1954"/>
    </row>
    <row r="46340" spans="4:33" s="304" customFormat="1" ht="15.75" customHeight="1">
      <c r="D46340" s="305"/>
      <c r="AG46340" s="1954"/>
    </row>
    <row r="46342" spans="4:33" s="304" customFormat="1" ht="15.75" customHeight="1">
      <c r="D46342" s="305"/>
      <c r="AG46342" s="1954"/>
    </row>
    <row r="46344" spans="4:33" s="304" customFormat="1" ht="15.75" customHeight="1">
      <c r="D46344" s="305"/>
      <c r="AG46344" s="1954"/>
    </row>
    <row r="46346" spans="4:33" s="304" customFormat="1" ht="15.75" customHeight="1">
      <c r="D46346" s="305"/>
      <c r="AG46346" s="1954"/>
    </row>
    <row r="46348" spans="4:33" s="304" customFormat="1" ht="15.75" customHeight="1">
      <c r="D46348" s="305"/>
      <c r="AG46348" s="1954"/>
    </row>
    <row r="46350" spans="4:33" s="304" customFormat="1" ht="15.75" customHeight="1">
      <c r="D46350" s="305"/>
      <c r="AG46350" s="1954"/>
    </row>
    <row r="46352" spans="4:33" s="304" customFormat="1" ht="15.75" customHeight="1">
      <c r="D46352" s="305"/>
      <c r="AG46352" s="1954"/>
    </row>
    <row r="46354" spans="4:33" s="304" customFormat="1" ht="15.75" customHeight="1">
      <c r="D46354" s="305"/>
      <c r="AG46354" s="1954"/>
    </row>
    <row r="46356" spans="4:33" s="304" customFormat="1" ht="15.75" customHeight="1">
      <c r="D46356" s="305"/>
      <c r="AG46356" s="1954"/>
    </row>
    <row r="46358" spans="4:33" s="304" customFormat="1" ht="15.75" customHeight="1">
      <c r="D46358" s="305"/>
      <c r="AG46358" s="1954"/>
    </row>
    <row r="46360" spans="4:33" s="304" customFormat="1" ht="15.75" customHeight="1">
      <c r="D46360" s="305"/>
      <c r="AG46360" s="1954"/>
    </row>
    <row r="46362" spans="4:33" s="304" customFormat="1" ht="15.75" customHeight="1">
      <c r="D46362" s="305"/>
      <c r="AG46362" s="1954"/>
    </row>
    <row r="46364" spans="4:33" s="304" customFormat="1" ht="15.75" customHeight="1">
      <c r="D46364" s="305"/>
      <c r="AG46364" s="1954"/>
    </row>
    <row r="46366" spans="4:33" s="304" customFormat="1" ht="15.75" customHeight="1">
      <c r="D46366" s="305"/>
      <c r="AG46366" s="1954"/>
    </row>
    <row r="46368" spans="4:33" s="304" customFormat="1" ht="15.75" customHeight="1">
      <c r="D46368" s="305"/>
      <c r="AG46368" s="1954"/>
    </row>
    <row r="46370" spans="4:33" s="304" customFormat="1" ht="15.75" customHeight="1">
      <c r="D46370" s="305"/>
      <c r="AG46370" s="1954"/>
    </row>
    <row r="46372" spans="4:33" s="304" customFormat="1" ht="15.75" customHeight="1">
      <c r="D46372" s="305"/>
      <c r="AG46372" s="1954"/>
    </row>
    <row r="46374" spans="4:33" s="304" customFormat="1" ht="15.75" customHeight="1">
      <c r="D46374" s="305"/>
      <c r="AG46374" s="1954"/>
    </row>
    <row r="46376" spans="4:33" s="304" customFormat="1" ht="15.75" customHeight="1">
      <c r="D46376" s="305"/>
      <c r="AG46376" s="1954"/>
    </row>
    <row r="46378" spans="4:33" s="304" customFormat="1" ht="15.75" customHeight="1">
      <c r="D46378" s="305"/>
      <c r="AG46378" s="1954"/>
    </row>
    <row r="46380" spans="4:33" s="304" customFormat="1" ht="15.75" customHeight="1">
      <c r="D46380" s="305"/>
      <c r="AG46380" s="1954"/>
    </row>
    <row r="46382" spans="4:33" s="304" customFormat="1" ht="15.75" customHeight="1">
      <c r="D46382" s="305"/>
      <c r="AG46382" s="1954"/>
    </row>
    <row r="46384" spans="4:33" s="304" customFormat="1" ht="15.75" customHeight="1">
      <c r="D46384" s="305"/>
      <c r="AG46384" s="1954"/>
    </row>
    <row r="46386" spans="4:33" s="304" customFormat="1" ht="15.75" customHeight="1">
      <c r="D46386" s="305"/>
      <c r="AG46386" s="1954"/>
    </row>
    <row r="46388" spans="4:33" s="304" customFormat="1" ht="15.75" customHeight="1">
      <c r="D46388" s="305"/>
      <c r="AG46388" s="1954"/>
    </row>
    <row r="46390" spans="4:33" s="304" customFormat="1" ht="15.75" customHeight="1">
      <c r="D46390" s="305"/>
      <c r="AG46390" s="1954"/>
    </row>
    <row r="46392" spans="4:33" s="304" customFormat="1" ht="15.75" customHeight="1">
      <c r="D46392" s="305"/>
      <c r="AG46392" s="1954"/>
    </row>
    <row r="46394" spans="4:33" s="304" customFormat="1" ht="15.75" customHeight="1">
      <c r="D46394" s="305"/>
      <c r="AG46394" s="1954"/>
    </row>
    <row r="46396" spans="4:33" s="304" customFormat="1" ht="15.75" customHeight="1">
      <c r="D46396" s="305"/>
      <c r="AG46396" s="1954"/>
    </row>
    <row r="46398" spans="4:33" s="304" customFormat="1" ht="15.75" customHeight="1">
      <c r="D46398" s="305"/>
      <c r="AG46398" s="1954"/>
    </row>
    <row r="46400" spans="4:33" s="304" customFormat="1" ht="15.75" customHeight="1">
      <c r="D46400" s="305"/>
      <c r="AG46400" s="1954"/>
    </row>
    <row r="46402" spans="4:33" s="304" customFormat="1" ht="15.75" customHeight="1">
      <c r="D46402" s="305"/>
      <c r="AG46402" s="1954"/>
    </row>
    <row r="46404" spans="4:33" s="304" customFormat="1" ht="15.75" customHeight="1">
      <c r="D46404" s="305"/>
      <c r="AG46404" s="1954"/>
    </row>
    <row r="46406" spans="4:33" s="304" customFormat="1" ht="15.75" customHeight="1">
      <c r="D46406" s="305"/>
      <c r="AG46406" s="1954"/>
    </row>
    <row r="46408" spans="4:33" s="304" customFormat="1" ht="15.75" customHeight="1">
      <c r="D46408" s="305"/>
      <c r="AG46408" s="1954"/>
    </row>
    <row r="46410" spans="4:33" s="304" customFormat="1" ht="15.75" customHeight="1">
      <c r="D46410" s="305"/>
      <c r="AG46410" s="1954"/>
    </row>
    <row r="46412" spans="4:33" s="304" customFormat="1" ht="15.75" customHeight="1">
      <c r="D46412" s="305"/>
      <c r="AG46412" s="1954"/>
    </row>
    <row r="46414" spans="4:33" s="304" customFormat="1" ht="15.75" customHeight="1">
      <c r="D46414" s="305"/>
      <c r="AG46414" s="1954"/>
    </row>
    <row r="46416" spans="4:33" s="304" customFormat="1" ht="15.75" customHeight="1">
      <c r="D46416" s="305"/>
      <c r="AG46416" s="1954"/>
    </row>
    <row r="46418" spans="4:33" s="304" customFormat="1" ht="15.75" customHeight="1">
      <c r="D46418" s="305"/>
      <c r="AG46418" s="1954"/>
    </row>
    <row r="46420" spans="4:33" s="304" customFormat="1" ht="15.75" customHeight="1">
      <c r="D46420" s="305"/>
      <c r="AG46420" s="1954"/>
    </row>
    <row r="46422" spans="4:33" s="304" customFormat="1" ht="15.75" customHeight="1">
      <c r="D46422" s="305"/>
      <c r="AG46422" s="1954"/>
    </row>
    <row r="46424" spans="4:33" s="304" customFormat="1" ht="15.75" customHeight="1">
      <c r="D46424" s="305"/>
      <c r="AG46424" s="1954"/>
    </row>
    <row r="46426" spans="4:33" s="304" customFormat="1" ht="15.75" customHeight="1">
      <c r="D46426" s="305"/>
      <c r="AG46426" s="1954"/>
    </row>
    <row r="46428" spans="4:33" s="304" customFormat="1" ht="15.75" customHeight="1">
      <c r="D46428" s="305"/>
      <c r="AG46428" s="1954"/>
    </row>
    <row r="46430" spans="4:33" s="304" customFormat="1" ht="15.75" customHeight="1">
      <c r="D46430" s="305"/>
      <c r="AG46430" s="1954"/>
    </row>
    <row r="46432" spans="4:33" s="304" customFormat="1" ht="15.75" customHeight="1">
      <c r="D46432" s="305"/>
      <c r="AG46432" s="1954"/>
    </row>
    <row r="46434" spans="4:33" s="304" customFormat="1" ht="15.75" customHeight="1">
      <c r="D46434" s="305"/>
      <c r="AG46434" s="1954"/>
    </row>
    <row r="46436" spans="4:33" s="304" customFormat="1" ht="15.75" customHeight="1">
      <c r="D46436" s="305"/>
      <c r="AG46436" s="1954"/>
    </row>
    <row r="46438" spans="4:33" s="304" customFormat="1" ht="15.75" customHeight="1">
      <c r="D46438" s="305"/>
      <c r="AG46438" s="1954"/>
    </row>
    <row r="46440" spans="4:33" s="304" customFormat="1" ht="15.75" customHeight="1">
      <c r="D46440" s="305"/>
      <c r="AG46440" s="1954"/>
    </row>
    <row r="46442" spans="4:33" s="304" customFormat="1" ht="15.75" customHeight="1">
      <c r="D46442" s="305"/>
      <c r="AG46442" s="1954"/>
    </row>
    <row r="46444" spans="4:33" s="304" customFormat="1" ht="15.75" customHeight="1">
      <c r="D46444" s="305"/>
      <c r="AG46444" s="1954"/>
    </row>
    <row r="46446" spans="4:33" s="304" customFormat="1" ht="15.75" customHeight="1">
      <c r="D46446" s="305"/>
      <c r="AG46446" s="1954"/>
    </row>
    <row r="46448" spans="4:33" s="304" customFormat="1" ht="15.75" customHeight="1">
      <c r="D46448" s="305"/>
      <c r="AG46448" s="1954"/>
    </row>
    <row r="46450" spans="4:33" s="304" customFormat="1" ht="15.75" customHeight="1">
      <c r="D46450" s="305"/>
      <c r="AG46450" s="1954"/>
    </row>
    <row r="46452" spans="4:33" s="304" customFormat="1" ht="15.75" customHeight="1">
      <c r="D46452" s="305"/>
      <c r="AG46452" s="1954"/>
    </row>
    <row r="46454" spans="4:33" s="304" customFormat="1" ht="15.75" customHeight="1">
      <c r="D46454" s="305"/>
      <c r="AG46454" s="1954"/>
    </row>
    <row r="46456" spans="4:33" s="304" customFormat="1" ht="15.75" customHeight="1">
      <c r="D46456" s="305"/>
      <c r="AG46456" s="1954"/>
    </row>
    <row r="46458" spans="4:33" s="304" customFormat="1" ht="15.75" customHeight="1">
      <c r="D46458" s="305"/>
      <c r="AG46458" s="1954"/>
    </row>
    <row r="46460" spans="4:33" s="304" customFormat="1" ht="15.75" customHeight="1">
      <c r="D46460" s="305"/>
      <c r="AG46460" s="1954"/>
    </row>
    <row r="46462" spans="4:33" s="304" customFormat="1" ht="15.75" customHeight="1">
      <c r="D46462" s="305"/>
      <c r="AG46462" s="1954"/>
    </row>
    <row r="46464" spans="4:33" s="304" customFormat="1" ht="15.75" customHeight="1">
      <c r="D46464" s="305"/>
      <c r="AG46464" s="1954"/>
    </row>
    <row r="46466" spans="4:33" s="304" customFormat="1" ht="15.75" customHeight="1">
      <c r="D46466" s="305"/>
      <c r="AG46466" s="1954"/>
    </row>
    <row r="46468" spans="4:33" s="304" customFormat="1" ht="15.75" customHeight="1">
      <c r="D46468" s="305"/>
      <c r="AG46468" s="1954"/>
    </row>
    <row r="46470" spans="4:33" s="304" customFormat="1" ht="15.75" customHeight="1">
      <c r="D46470" s="305"/>
      <c r="AG46470" s="1954"/>
    </row>
    <row r="46472" spans="4:33" s="304" customFormat="1" ht="15.75" customHeight="1">
      <c r="D46472" s="305"/>
      <c r="AG46472" s="1954"/>
    </row>
    <row r="46474" spans="4:33" s="304" customFormat="1" ht="15.75" customHeight="1">
      <c r="D46474" s="305"/>
      <c r="AG46474" s="1954"/>
    </row>
    <row r="46476" spans="4:33" s="304" customFormat="1" ht="15.75" customHeight="1">
      <c r="D46476" s="305"/>
      <c r="AG46476" s="1954"/>
    </row>
    <row r="46478" spans="4:33" s="304" customFormat="1" ht="15.75" customHeight="1">
      <c r="D46478" s="305"/>
      <c r="AG46478" s="1954"/>
    </row>
    <row r="46480" spans="4:33" s="304" customFormat="1" ht="15.75" customHeight="1">
      <c r="D46480" s="305"/>
      <c r="AG46480" s="1954"/>
    </row>
    <row r="46482" spans="4:33" s="304" customFormat="1" ht="15.75" customHeight="1">
      <c r="D46482" s="305"/>
      <c r="AG46482" s="1954"/>
    </row>
    <row r="46484" spans="4:33" s="304" customFormat="1" ht="15.75" customHeight="1">
      <c r="D46484" s="305"/>
      <c r="AG46484" s="1954"/>
    </row>
    <row r="46486" spans="4:33" s="304" customFormat="1" ht="15.75" customHeight="1">
      <c r="D46486" s="305"/>
      <c r="AG46486" s="1954"/>
    </row>
    <row r="46488" spans="4:33" s="304" customFormat="1" ht="15.75" customHeight="1">
      <c r="D46488" s="305"/>
      <c r="AG46488" s="1954"/>
    </row>
    <row r="46490" spans="4:33" s="304" customFormat="1" ht="15.75" customHeight="1">
      <c r="D46490" s="305"/>
      <c r="AG46490" s="1954"/>
    </row>
    <row r="46492" spans="4:33" s="304" customFormat="1" ht="15.75" customHeight="1">
      <c r="D46492" s="305"/>
      <c r="AG46492" s="1954"/>
    </row>
    <row r="46494" spans="4:33" s="304" customFormat="1" ht="15.75" customHeight="1">
      <c r="D46494" s="305"/>
      <c r="AG46494" s="1954"/>
    </row>
    <row r="46496" spans="4:33" s="304" customFormat="1" ht="15.75" customHeight="1">
      <c r="D46496" s="305"/>
      <c r="AG46496" s="1954"/>
    </row>
    <row r="46498" spans="4:33" s="304" customFormat="1" ht="15.75" customHeight="1">
      <c r="D46498" s="305"/>
      <c r="AG46498" s="1954"/>
    </row>
    <row r="46500" spans="4:33" s="304" customFormat="1" ht="15.75" customHeight="1">
      <c r="D46500" s="305"/>
      <c r="AG46500" s="1954"/>
    </row>
    <row r="46502" spans="4:33" s="304" customFormat="1" ht="15.75" customHeight="1">
      <c r="D46502" s="305"/>
      <c r="AG46502" s="1954"/>
    </row>
    <row r="46504" spans="4:33" s="304" customFormat="1" ht="15.75" customHeight="1">
      <c r="D46504" s="305"/>
      <c r="AG46504" s="1954"/>
    </row>
    <row r="46506" spans="4:33" s="304" customFormat="1" ht="15.75" customHeight="1">
      <c r="D46506" s="305"/>
      <c r="AG46506" s="1954"/>
    </row>
    <row r="46508" spans="4:33" s="304" customFormat="1" ht="15.75" customHeight="1">
      <c r="D46508" s="305"/>
      <c r="AG46508" s="1954"/>
    </row>
    <row r="46510" spans="4:33" s="304" customFormat="1" ht="15.75" customHeight="1">
      <c r="D46510" s="305"/>
      <c r="AG46510" s="1954"/>
    </row>
    <row r="46512" spans="4:33" s="304" customFormat="1" ht="15.75" customHeight="1">
      <c r="D46512" s="305"/>
      <c r="AG46512" s="1954"/>
    </row>
    <row r="46514" spans="4:33" s="304" customFormat="1" ht="15.75" customHeight="1">
      <c r="D46514" s="305"/>
      <c r="AG46514" s="1954"/>
    </row>
    <row r="46516" spans="4:33" s="304" customFormat="1" ht="15.75" customHeight="1">
      <c r="D46516" s="305"/>
      <c r="AG46516" s="1954"/>
    </row>
    <row r="46518" spans="4:33" s="304" customFormat="1" ht="15.75" customHeight="1">
      <c r="D46518" s="305"/>
      <c r="AG46518" s="1954"/>
    </row>
    <row r="46520" spans="4:33" s="304" customFormat="1" ht="15.75" customHeight="1">
      <c r="D46520" s="305"/>
      <c r="AG46520" s="1954"/>
    </row>
    <row r="46522" spans="4:33" s="304" customFormat="1" ht="15.75" customHeight="1">
      <c r="D46522" s="305"/>
      <c r="AG46522" s="1954"/>
    </row>
    <row r="46524" spans="4:33" s="304" customFormat="1" ht="15.75" customHeight="1">
      <c r="D46524" s="305"/>
      <c r="AG46524" s="1954"/>
    </row>
    <row r="46526" spans="4:33" s="304" customFormat="1" ht="15.75" customHeight="1">
      <c r="D46526" s="305"/>
      <c r="AG46526" s="1954"/>
    </row>
    <row r="46528" spans="4:33" s="304" customFormat="1" ht="15.75" customHeight="1">
      <c r="D46528" s="305"/>
      <c r="AG46528" s="1954"/>
    </row>
    <row r="46530" spans="4:33" s="304" customFormat="1" ht="15.75" customHeight="1">
      <c r="D46530" s="305"/>
      <c r="AG46530" s="1954"/>
    </row>
    <row r="46532" spans="4:33" s="304" customFormat="1" ht="15.75" customHeight="1">
      <c r="D46532" s="305"/>
      <c r="AG46532" s="1954"/>
    </row>
    <row r="46534" spans="4:33" s="304" customFormat="1" ht="15.75" customHeight="1">
      <c r="D46534" s="305"/>
      <c r="AG46534" s="1954"/>
    </row>
    <row r="46536" spans="4:33" s="304" customFormat="1" ht="15.75" customHeight="1">
      <c r="D46536" s="305"/>
      <c r="AG46536" s="1954"/>
    </row>
    <row r="46538" spans="4:33" s="304" customFormat="1" ht="15.75" customHeight="1">
      <c r="D46538" s="305"/>
      <c r="AG46538" s="1954"/>
    </row>
    <row r="46540" spans="4:33" s="304" customFormat="1" ht="15.75" customHeight="1">
      <c r="D46540" s="305"/>
      <c r="AG46540" s="1954"/>
    </row>
    <row r="46542" spans="4:33" s="304" customFormat="1" ht="15.75" customHeight="1">
      <c r="D46542" s="305"/>
      <c r="AG46542" s="1954"/>
    </row>
    <row r="46544" spans="4:33" s="304" customFormat="1" ht="15.75" customHeight="1">
      <c r="D46544" s="305"/>
      <c r="AG46544" s="1954"/>
    </row>
    <row r="46546" spans="4:33" s="304" customFormat="1" ht="15.75" customHeight="1">
      <c r="D46546" s="305"/>
      <c r="AG46546" s="1954"/>
    </row>
    <row r="46548" spans="4:33" s="304" customFormat="1" ht="15.75" customHeight="1">
      <c r="D46548" s="305"/>
      <c r="AG46548" s="1954"/>
    </row>
    <row r="46550" spans="4:33" s="304" customFormat="1" ht="15.75" customHeight="1">
      <c r="D46550" s="305"/>
      <c r="AG46550" s="1954"/>
    </row>
    <row r="46552" spans="4:33" s="304" customFormat="1" ht="15.75" customHeight="1">
      <c r="D46552" s="305"/>
      <c r="AG46552" s="1954"/>
    </row>
    <row r="46554" spans="4:33" s="304" customFormat="1" ht="15.75" customHeight="1">
      <c r="D46554" s="305"/>
      <c r="AG46554" s="1954"/>
    </row>
    <row r="46556" spans="4:33" s="304" customFormat="1" ht="15.75" customHeight="1">
      <c r="D46556" s="305"/>
      <c r="AG46556" s="1954"/>
    </row>
    <row r="46558" spans="4:33" s="304" customFormat="1" ht="15.75" customHeight="1">
      <c r="D46558" s="305"/>
      <c r="AG46558" s="1954"/>
    </row>
    <row r="46560" spans="4:33" s="304" customFormat="1" ht="15.75" customHeight="1">
      <c r="D46560" s="305"/>
      <c r="AG46560" s="1954"/>
    </row>
    <row r="46562" spans="4:33" s="304" customFormat="1" ht="15.75" customHeight="1">
      <c r="D46562" s="305"/>
      <c r="AG46562" s="1954"/>
    </row>
    <row r="46564" spans="4:33" s="304" customFormat="1" ht="15.75" customHeight="1">
      <c r="D46564" s="305"/>
      <c r="AG46564" s="1954"/>
    </row>
    <row r="46566" spans="4:33" s="304" customFormat="1" ht="15.75" customHeight="1">
      <c r="D46566" s="305"/>
      <c r="AG46566" s="1954"/>
    </row>
    <row r="46568" spans="4:33" s="304" customFormat="1" ht="15.75" customHeight="1">
      <c r="D46568" s="305"/>
      <c r="AG46568" s="1954"/>
    </row>
    <row r="46570" spans="4:33" s="304" customFormat="1" ht="15.75" customHeight="1">
      <c r="D46570" s="305"/>
      <c r="AG46570" s="1954"/>
    </row>
    <row r="46572" spans="4:33" s="304" customFormat="1" ht="15.75" customHeight="1">
      <c r="D46572" s="305"/>
      <c r="AG46572" s="1954"/>
    </row>
    <row r="46574" spans="4:33" s="304" customFormat="1" ht="15.75" customHeight="1">
      <c r="D46574" s="305"/>
      <c r="AG46574" s="1954"/>
    </row>
    <row r="46576" spans="4:33" s="304" customFormat="1" ht="15.75" customHeight="1">
      <c r="D46576" s="305"/>
      <c r="AG46576" s="1954"/>
    </row>
    <row r="46578" spans="4:33" s="304" customFormat="1" ht="15.75" customHeight="1">
      <c r="D46578" s="305"/>
      <c r="AG46578" s="1954"/>
    </row>
    <row r="46580" spans="4:33" s="304" customFormat="1" ht="15.75" customHeight="1">
      <c r="D46580" s="305"/>
      <c r="AG46580" s="1954"/>
    </row>
    <row r="46582" spans="4:33" s="304" customFormat="1" ht="15.75" customHeight="1">
      <c r="D46582" s="305"/>
      <c r="AG46582" s="1954"/>
    </row>
    <row r="46584" spans="4:33" s="304" customFormat="1" ht="15.75" customHeight="1">
      <c r="D46584" s="305"/>
      <c r="AG46584" s="1954"/>
    </row>
    <row r="46586" spans="4:33" s="304" customFormat="1" ht="15.75" customHeight="1">
      <c r="D46586" s="305"/>
      <c r="AG46586" s="1954"/>
    </row>
    <row r="46588" spans="4:33" s="304" customFormat="1" ht="15.75" customHeight="1">
      <c r="D46588" s="305"/>
      <c r="AG46588" s="1954"/>
    </row>
    <row r="46590" spans="4:33" s="304" customFormat="1" ht="15.75" customHeight="1">
      <c r="D46590" s="305"/>
      <c r="AG46590" s="1954"/>
    </row>
    <row r="46592" spans="4:33" s="304" customFormat="1" ht="15.75" customHeight="1">
      <c r="D46592" s="305"/>
      <c r="AG46592" s="1954"/>
    </row>
    <row r="46594" spans="4:33" s="304" customFormat="1" ht="15.75" customHeight="1">
      <c r="D46594" s="305"/>
      <c r="AG46594" s="1954"/>
    </row>
    <row r="46596" spans="4:33" s="304" customFormat="1" ht="15.75" customHeight="1">
      <c r="D46596" s="305"/>
      <c r="AG46596" s="1954"/>
    </row>
    <row r="46598" spans="4:33" s="304" customFormat="1" ht="15.75" customHeight="1">
      <c r="D46598" s="305"/>
      <c r="AG46598" s="1954"/>
    </row>
    <row r="46600" spans="4:33" s="304" customFormat="1" ht="15.75" customHeight="1">
      <c r="D46600" s="305"/>
      <c r="AG46600" s="1954"/>
    </row>
    <row r="46602" spans="4:33" s="304" customFormat="1" ht="15.75" customHeight="1">
      <c r="D46602" s="305"/>
      <c r="AG46602" s="1954"/>
    </row>
    <row r="46604" spans="4:33" s="304" customFormat="1" ht="15.75" customHeight="1">
      <c r="D46604" s="305"/>
      <c r="AG46604" s="1954"/>
    </row>
    <row r="46606" spans="4:33" s="304" customFormat="1" ht="15.75" customHeight="1">
      <c r="D46606" s="305"/>
      <c r="AG46606" s="1954"/>
    </row>
    <row r="46608" spans="4:33" s="304" customFormat="1" ht="15.75" customHeight="1">
      <c r="D46608" s="305"/>
      <c r="AG46608" s="1954"/>
    </row>
    <row r="46610" spans="4:33" s="304" customFormat="1" ht="15.75" customHeight="1">
      <c r="D46610" s="305"/>
      <c r="AG46610" s="1954"/>
    </row>
    <row r="46612" spans="4:33" s="304" customFormat="1" ht="15.75" customHeight="1">
      <c r="D46612" s="305"/>
      <c r="AG46612" s="1954"/>
    </row>
    <row r="46614" spans="4:33" s="304" customFormat="1" ht="15.75" customHeight="1">
      <c r="D46614" s="305"/>
      <c r="AG46614" s="1954"/>
    </row>
    <row r="46616" spans="4:33" s="304" customFormat="1" ht="15.75" customHeight="1">
      <c r="D46616" s="305"/>
      <c r="AG46616" s="1954"/>
    </row>
    <row r="46618" spans="4:33" s="304" customFormat="1" ht="15.75" customHeight="1">
      <c r="D46618" s="305"/>
      <c r="AG46618" s="1954"/>
    </row>
    <row r="46620" spans="4:33" s="304" customFormat="1" ht="15.75" customHeight="1">
      <c r="D46620" s="305"/>
      <c r="AG46620" s="1954"/>
    </row>
    <row r="46622" spans="4:33" s="304" customFormat="1" ht="15.75" customHeight="1">
      <c r="D46622" s="305"/>
      <c r="AG46622" s="1954"/>
    </row>
    <row r="46624" spans="4:33" s="304" customFormat="1" ht="15.75" customHeight="1">
      <c r="D46624" s="305"/>
      <c r="AG46624" s="1954"/>
    </row>
    <row r="46626" spans="4:33" s="304" customFormat="1" ht="15.75" customHeight="1">
      <c r="D46626" s="305"/>
      <c r="AG46626" s="1954"/>
    </row>
    <row r="46628" spans="4:33" s="304" customFormat="1" ht="15.75" customHeight="1">
      <c r="D46628" s="305"/>
      <c r="AG46628" s="1954"/>
    </row>
    <row r="46630" spans="4:33" s="304" customFormat="1" ht="15.75" customHeight="1">
      <c r="D46630" s="305"/>
      <c r="AG46630" s="1954"/>
    </row>
    <row r="46632" spans="4:33" s="304" customFormat="1" ht="15.75" customHeight="1">
      <c r="D46632" s="305"/>
      <c r="AG46632" s="1954"/>
    </row>
    <row r="46634" spans="4:33" s="304" customFormat="1" ht="15.75" customHeight="1">
      <c r="D46634" s="305"/>
      <c r="AG46634" s="1954"/>
    </row>
    <row r="46636" spans="4:33" s="304" customFormat="1" ht="15.75" customHeight="1">
      <c r="D46636" s="305"/>
      <c r="AG46636" s="1954"/>
    </row>
    <row r="46638" spans="4:33" s="304" customFormat="1" ht="15.75" customHeight="1">
      <c r="D46638" s="305"/>
      <c r="AG46638" s="1954"/>
    </row>
    <row r="46640" spans="4:33" s="304" customFormat="1" ht="15.75" customHeight="1">
      <c r="D46640" s="305"/>
      <c r="AG46640" s="1954"/>
    </row>
    <row r="46642" spans="4:33" s="304" customFormat="1" ht="15.75" customHeight="1">
      <c r="D46642" s="305"/>
      <c r="AG46642" s="1954"/>
    </row>
    <row r="46644" spans="4:33" s="304" customFormat="1" ht="15.75" customHeight="1">
      <c r="D46644" s="305"/>
      <c r="AG46644" s="1954"/>
    </row>
    <row r="46646" spans="4:33" s="304" customFormat="1" ht="15.75" customHeight="1">
      <c r="D46646" s="305"/>
      <c r="AG46646" s="1954"/>
    </row>
    <row r="46648" spans="4:33" s="304" customFormat="1" ht="15.75" customHeight="1">
      <c r="D46648" s="305"/>
      <c r="AG46648" s="1954"/>
    </row>
    <row r="46650" spans="4:33" s="304" customFormat="1" ht="15.75" customHeight="1">
      <c r="D46650" s="305"/>
      <c r="AG46650" s="1954"/>
    </row>
    <row r="46652" spans="4:33" s="304" customFormat="1" ht="15.75" customHeight="1">
      <c r="D46652" s="305"/>
      <c r="AG46652" s="1954"/>
    </row>
    <row r="46654" spans="4:33" s="304" customFormat="1" ht="15.75" customHeight="1">
      <c r="D46654" s="305"/>
      <c r="AG46654" s="1954"/>
    </row>
    <row r="46656" spans="4:33" s="304" customFormat="1" ht="15.75" customHeight="1">
      <c r="D46656" s="305"/>
      <c r="AG46656" s="1954"/>
    </row>
    <row r="46658" spans="4:33" s="304" customFormat="1" ht="15.75" customHeight="1">
      <c r="D46658" s="305"/>
      <c r="AG46658" s="1954"/>
    </row>
    <row r="46660" spans="4:33" s="304" customFormat="1" ht="15.75" customHeight="1">
      <c r="D46660" s="305"/>
      <c r="AG46660" s="1954"/>
    </row>
    <row r="46662" spans="4:33" s="304" customFormat="1" ht="15.75" customHeight="1">
      <c r="D46662" s="305"/>
      <c r="AG46662" s="1954"/>
    </row>
    <row r="46664" spans="4:33" s="304" customFormat="1" ht="15.75" customHeight="1">
      <c r="D46664" s="305"/>
      <c r="AG46664" s="1954"/>
    </row>
    <row r="46666" spans="4:33" s="304" customFormat="1" ht="15.75" customHeight="1">
      <c r="D46666" s="305"/>
      <c r="AG46666" s="1954"/>
    </row>
    <row r="46668" spans="4:33" s="304" customFormat="1" ht="15.75" customHeight="1">
      <c r="D46668" s="305"/>
      <c r="AG46668" s="1954"/>
    </row>
    <row r="46670" spans="4:33" s="304" customFormat="1" ht="15.75" customHeight="1">
      <c r="D46670" s="305"/>
      <c r="AG46670" s="1954"/>
    </row>
    <row r="46672" spans="4:33" s="304" customFormat="1" ht="15.75" customHeight="1">
      <c r="D46672" s="305"/>
      <c r="AG46672" s="1954"/>
    </row>
    <row r="46674" spans="4:33" s="304" customFormat="1" ht="15.75" customHeight="1">
      <c r="D46674" s="305"/>
      <c r="AG46674" s="1954"/>
    </row>
    <row r="46676" spans="4:33" s="304" customFormat="1" ht="15.75" customHeight="1">
      <c r="D46676" s="305"/>
      <c r="AG46676" s="1954"/>
    </row>
    <row r="46678" spans="4:33" s="304" customFormat="1" ht="15.75" customHeight="1">
      <c r="D46678" s="305"/>
      <c r="AG46678" s="1954"/>
    </row>
    <row r="46680" spans="4:33" s="304" customFormat="1" ht="15.75" customHeight="1">
      <c r="D46680" s="305"/>
      <c r="AG46680" s="1954"/>
    </row>
    <row r="46682" spans="4:33" s="304" customFormat="1" ht="15.75" customHeight="1">
      <c r="D46682" s="305"/>
      <c r="AG46682" s="1954"/>
    </row>
    <row r="46684" spans="4:33" s="304" customFormat="1" ht="15.75" customHeight="1">
      <c r="D46684" s="305"/>
      <c r="AG46684" s="1954"/>
    </row>
    <row r="46686" spans="4:33" s="304" customFormat="1" ht="15.75" customHeight="1">
      <c r="D46686" s="305"/>
      <c r="AG46686" s="1954"/>
    </row>
    <row r="46688" spans="4:33" s="304" customFormat="1" ht="15.75" customHeight="1">
      <c r="D46688" s="305"/>
      <c r="AG46688" s="1954"/>
    </row>
    <row r="46690" spans="4:33" s="304" customFormat="1" ht="15.75" customHeight="1">
      <c r="D46690" s="305"/>
      <c r="AG46690" s="1954"/>
    </row>
    <row r="46692" spans="4:33" s="304" customFormat="1" ht="15.75" customHeight="1">
      <c r="D46692" s="305"/>
      <c r="AG46692" s="1954"/>
    </row>
    <row r="46694" spans="4:33" s="304" customFormat="1" ht="15.75" customHeight="1">
      <c r="D46694" s="305"/>
      <c r="AG46694" s="1954"/>
    </row>
    <row r="46696" spans="4:33" s="304" customFormat="1" ht="15.75" customHeight="1">
      <c r="D46696" s="305"/>
      <c r="AG46696" s="1954"/>
    </row>
    <row r="46698" spans="4:33" s="304" customFormat="1" ht="15.75" customHeight="1">
      <c r="D46698" s="305"/>
      <c r="AG46698" s="1954"/>
    </row>
    <row r="46700" spans="4:33" s="304" customFormat="1" ht="15.75" customHeight="1">
      <c r="D46700" s="305"/>
      <c r="AG46700" s="1954"/>
    </row>
    <row r="46702" spans="4:33" s="304" customFormat="1" ht="15.75" customHeight="1">
      <c r="D46702" s="305"/>
      <c r="AG46702" s="1954"/>
    </row>
    <row r="46704" spans="4:33" s="304" customFormat="1" ht="15.75" customHeight="1">
      <c r="D46704" s="305"/>
      <c r="AG46704" s="1954"/>
    </row>
    <row r="46706" spans="4:33" s="304" customFormat="1" ht="15.75" customHeight="1">
      <c r="D46706" s="305"/>
      <c r="AG46706" s="1954"/>
    </row>
    <row r="46708" spans="4:33" s="304" customFormat="1" ht="15.75" customHeight="1">
      <c r="D46708" s="305"/>
      <c r="AG46708" s="1954"/>
    </row>
    <row r="46710" spans="4:33" s="304" customFormat="1" ht="15.75" customHeight="1">
      <c r="D46710" s="305"/>
      <c r="AG46710" s="1954"/>
    </row>
    <row r="46712" spans="4:33" s="304" customFormat="1" ht="15.75" customHeight="1">
      <c r="D46712" s="305"/>
      <c r="AG46712" s="1954"/>
    </row>
    <row r="46714" spans="4:33" s="304" customFormat="1" ht="15.75" customHeight="1">
      <c r="D46714" s="305"/>
      <c r="AG46714" s="1954"/>
    </row>
    <row r="46716" spans="4:33" s="304" customFormat="1" ht="15.75" customHeight="1">
      <c r="D46716" s="305"/>
      <c r="AG46716" s="1954"/>
    </row>
    <row r="46718" spans="4:33" s="304" customFormat="1" ht="15.75" customHeight="1">
      <c r="D46718" s="305"/>
      <c r="AG46718" s="1954"/>
    </row>
    <row r="46720" spans="4:33" s="304" customFormat="1" ht="15.75" customHeight="1">
      <c r="D46720" s="305"/>
      <c r="AG46720" s="1954"/>
    </row>
    <row r="46722" spans="4:33" s="304" customFormat="1" ht="15.75" customHeight="1">
      <c r="D46722" s="305"/>
      <c r="AG46722" s="1954"/>
    </row>
    <row r="46724" spans="4:33" s="304" customFormat="1" ht="15.75" customHeight="1">
      <c r="D46724" s="305"/>
      <c r="AG46724" s="1954"/>
    </row>
    <row r="46726" spans="4:33" s="304" customFormat="1" ht="15.75" customHeight="1">
      <c r="D46726" s="305"/>
      <c r="AG46726" s="1954"/>
    </row>
    <row r="46728" spans="4:33" s="304" customFormat="1" ht="15.75" customHeight="1">
      <c r="D46728" s="305"/>
      <c r="AG46728" s="1954"/>
    </row>
    <row r="46730" spans="4:33" s="304" customFormat="1" ht="15.75" customHeight="1">
      <c r="D46730" s="305"/>
      <c r="AG46730" s="1954"/>
    </row>
    <row r="46732" spans="4:33" s="304" customFormat="1" ht="15.75" customHeight="1">
      <c r="D46732" s="305"/>
      <c r="AG46732" s="1954"/>
    </row>
    <row r="46734" spans="4:33" s="304" customFormat="1" ht="15.75" customHeight="1">
      <c r="D46734" s="305"/>
      <c r="AG46734" s="1954"/>
    </row>
    <row r="46736" spans="4:33" s="304" customFormat="1" ht="15.75" customHeight="1">
      <c r="D46736" s="305"/>
      <c r="AG46736" s="1954"/>
    </row>
    <row r="46738" spans="4:33" s="304" customFormat="1" ht="15.75" customHeight="1">
      <c r="D46738" s="305"/>
      <c r="AG46738" s="1954"/>
    </row>
    <row r="46740" spans="4:33" s="304" customFormat="1" ht="15.75" customHeight="1">
      <c r="D46740" s="305"/>
      <c r="AG46740" s="1954"/>
    </row>
    <row r="46742" spans="4:33" s="304" customFormat="1" ht="15.75" customHeight="1">
      <c r="D46742" s="305"/>
      <c r="AG46742" s="1954"/>
    </row>
    <row r="46744" spans="4:33" s="304" customFormat="1" ht="15.75" customHeight="1">
      <c r="D46744" s="305"/>
      <c r="AG46744" s="1954"/>
    </row>
    <row r="46746" spans="4:33" s="304" customFormat="1" ht="15.75" customHeight="1">
      <c r="D46746" s="305"/>
      <c r="AG46746" s="1954"/>
    </row>
    <row r="46748" spans="4:33" s="304" customFormat="1" ht="15.75" customHeight="1">
      <c r="D46748" s="305"/>
      <c r="AG46748" s="1954"/>
    </row>
    <row r="46750" spans="4:33" s="304" customFormat="1" ht="15.75" customHeight="1">
      <c r="D46750" s="305"/>
      <c r="AG46750" s="1954"/>
    </row>
    <row r="46752" spans="4:33" s="304" customFormat="1" ht="15.75" customHeight="1">
      <c r="D46752" s="305"/>
      <c r="AG46752" s="1954"/>
    </row>
    <row r="46754" spans="4:33" s="304" customFormat="1" ht="15.75" customHeight="1">
      <c r="D46754" s="305"/>
      <c r="AG46754" s="1954"/>
    </row>
    <row r="46756" spans="4:33" s="304" customFormat="1" ht="15.75" customHeight="1">
      <c r="D46756" s="305"/>
      <c r="AG46756" s="1954"/>
    </row>
    <row r="46758" spans="4:33" s="304" customFormat="1" ht="15.75" customHeight="1">
      <c r="D46758" s="305"/>
      <c r="AG46758" s="1954"/>
    </row>
    <row r="46760" spans="4:33" s="304" customFormat="1" ht="15.75" customHeight="1">
      <c r="D46760" s="305"/>
      <c r="AG46760" s="1954"/>
    </row>
    <row r="46762" spans="4:33" s="304" customFormat="1" ht="15.75" customHeight="1">
      <c r="D46762" s="305"/>
      <c r="AG46762" s="1954"/>
    </row>
    <row r="46764" spans="4:33" s="304" customFormat="1" ht="15.75" customHeight="1">
      <c r="D46764" s="305"/>
      <c r="AG46764" s="1954"/>
    </row>
    <row r="46766" spans="4:33" s="304" customFormat="1" ht="15.75" customHeight="1">
      <c r="D46766" s="305"/>
      <c r="AG46766" s="1954"/>
    </row>
    <row r="46768" spans="4:33" s="304" customFormat="1" ht="15.75" customHeight="1">
      <c r="D46768" s="305"/>
      <c r="AG46768" s="1954"/>
    </row>
    <row r="46770" spans="4:33" s="304" customFormat="1" ht="15.75" customHeight="1">
      <c r="D46770" s="305"/>
      <c r="AG46770" s="1954"/>
    </row>
    <row r="46772" spans="4:33" s="304" customFormat="1" ht="15.75" customHeight="1">
      <c r="D46772" s="305"/>
      <c r="AG46772" s="1954"/>
    </row>
    <row r="46774" spans="4:33" s="304" customFormat="1" ht="15.75" customHeight="1">
      <c r="D46774" s="305"/>
      <c r="AG46774" s="1954"/>
    </row>
    <row r="46776" spans="4:33" s="304" customFormat="1" ht="15.75" customHeight="1">
      <c r="D46776" s="305"/>
      <c r="AG46776" s="1954"/>
    </row>
    <row r="46778" spans="4:33" s="304" customFormat="1" ht="15.75" customHeight="1">
      <c r="D46778" s="305"/>
      <c r="AG46778" s="1954"/>
    </row>
    <row r="46780" spans="4:33" s="304" customFormat="1" ht="15.75" customHeight="1">
      <c r="D46780" s="305"/>
      <c r="AG46780" s="1954"/>
    </row>
    <row r="46782" spans="4:33" s="304" customFormat="1" ht="15.75" customHeight="1">
      <c r="D46782" s="305"/>
      <c r="AG46782" s="1954"/>
    </row>
    <row r="46784" spans="4:33" s="304" customFormat="1" ht="15.75" customHeight="1">
      <c r="D46784" s="305"/>
      <c r="AG46784" s="1954"/>
    </row>
    <row r="46786" spans="4:33" s="304" customFormat="1" ht="15.75" customHeight="1">
      <c r="D46786" s="305"/>
      <c r="AG46786" s="1954"/>
    </row>
    <row r="46788" spans="4:33" s="304" customFormat="1" ht="15.75" customHeight="1">
      <c r="D46788" s="305"/>
      <c r="AG46788" s="1954"/>
    </row>
    <row r="46790" spans="4:33" s="304" customFormat="1" ht="15.75" customHeight="1">
      <c r="D46790" s="305"/>
      <c r="AG46790" s="1954"/>
    </row>
    <row r="46792" spans="4:33" s="304" customFormat="1" ht="15.75" customHeight="1">
      <c r="D46792" s="305"/>
      <c r="AG46792" s="1954"/>
    </row>
    <row r="46794" spans="4:33" s="304" customFormat="1" ht="15.75" customHeight="1">
      <c r="D46794" s="305"/>
      <c r="AG46794" s="1954"/>
    </row>
    <row r="46796" spans="4:33" s="304" customFormat="1" ht="15.75" customHeight="1">
      <c r="D46796" s="305"/>
      <c r="AG46796" s="1954"/>
    </row>
    <row r="46798" spans="4:33" s="304" customFormat="1" ht="15.75" customHeight="1">
      <c r="D46798" s="305"/>
      <c r="AG46798" s="1954"/>
    </row>
    <row r="46800" spans="4:33" s="304" customFormat="1" ht="15.75" customHeight="1">
      <c r="D46800" s="305"/>
      <c r="AG46800" s="1954"/>
    </row>
    <row r="46802" spans="4:33" s="304" customFormat="1" ht="15.75" customHeight="1">
      <c r="D46802" s="305"/>
      <c r="AG46802" s="1954"/>
    </row>
    <row r="46804" spans="4:33" s="304" customFormat="1" ht="15.75" customHeight="1">
      <c r="D46804" s="305"/>
      <c r="AG46804" s="1954"/>
    </row>
    <row r="46806" spans="4:33" s="304" customFormat="1" ht="15.75" customHeight="1">
      <c r="D46806" s="305"/>
      <c r="AG46806" s="1954"/>
    </row>
    <row r="46808" spans="4:33" s="304" customFormat="1" ht="15.75" customHeight="1">
      <c r="D46808" s="305"/>
      <c r="AG46808" s="1954"/>
    </row>
    <row r="46810" spans="4:33" s="304" customFormat="1" ht="15.75" customHeight="1">
      <c r="D46810" s="305"/>
      <c r="AG46810" s="1954"/>
    </row>
    <row r="46812" spans="4:33" s="304" customFormat="1" ht="15.75" customHeight="1">
      <c r="D46812" s="305"/>
      <c r="AG46812" s="1954"/>
    </row>
    <row r="46814" spans="4:33" s="304" customFormat="1" ht="15.75" customHeight="1">
      <c r="D46814" s="305"/>
      <c r="AG46814" s="1954"/>
    </row>
    <row r="46816" spans="4:33" s="304" customFormat="1" ht="15.75" customHeight="1">
      <c r="D46816" s="305"/>
      <c r="AG46816" s="1954"/>
    </row>
    <row r="46818" spans="4:33" s="304" customFormat="1" ht="15.75" customHeight="1">
      <c r="D46818" s="305"/>
      <c r="AG46818" s="1954"/>
    </row>
    <row r="46820" spans="4:33" s="304" customFormat="1" ht="15.75" customHeight="1">
      <c r="D46820" s="305"/>
      <c r="AG46820" s="1954"/>
    </row>
    <row r="46822" spans="4:33" s="304" customFormat="1" ht="15.75" customHeight="1">
      <c r="D46822" s="305"/>
      <c r="AG46822" s="1954"/>
    </row>
    <row r="46824" spans="4:33" s="304" customFormat="1" ht="15.75" customHeight="1">
      <c r="D46824" s="305"/>
      <c r="AG46824" s="1954"/>
    </row>
    <row r="46826" spans="4:33" s="304" customFormat="1" ht="15.75" customHeight="1">
      <c r="D46826" s="305"/>
      <c r="AG46826" s="1954"/>
    </row>
    <row r="46828" spans="4:33" s="304" customFormat="1" ht="15.75" customHeight="1">
      <c r="D46828" s="305"/>
      <c r="AG46828" s="1954"/>
    </row>
    <row r="46830" spans="4:33" s="304" customFormat="1" ht="15.75" customHeight="1">
      <c r="D46830" s="305"/>
      <c r="AG46830" s="1954"/>
    </row>
    <row r="46832" spans="4:33" s="304" customFormat="1" ht="15.75" customHeight="1">
      <c r="D46832" s="305"/>
      <c r="AG46832" s="1954"/>
    </row>
    <row r="46834" spans="4:33" s="304" customFormat="1" ht="15.75" customHeight="1">
      <c r="D46834" s="305"/>
      <c r="AG46834" s="1954"/>
    </row>
    <row r="46836" spans="4:33" s="304" customFormat="1" ht="15.75" customHeight="1">
      <c r="D46836" s="305"/>
      <c r="AG46836" s="1954"/>
    </row>
    <row r="46838" spans="4:33" s="304" customFormat="1" ht="15.75" customHeight="1">
      <c r="D46838" s="305"/>
      <c r="AG46838" s="1954"/>
    </row>
    <row r="46840" spans="4:33" s="304" customFormat="1" ht="15.75" customHeight="1">
      <c r="D46840" s="305"/>
      <c r="AG46840" s="1954"/>
    </row>
    <row r="46842" spans="4:33" s="304" customFormat="1" ht="15.75" customHeight="1">
      <c r="D46842" s="305"/>
      <c r="AG46842" s="1954"/>
    </row>
    <row r="46844" spans="4:33" s="304" customFormat="1" ht="15.75" customHeight="1">
      <c r="D46844" s="305"/>
      <c r="AG46844" s="1954"/>
    </row>
    <row r="46846" spans="4:33" s="304" customFormat="1" ht="15.75" customHeight="1">
      <c r="D46846" s="305"/>
      <c r="AG46846" s="1954"/>
    </row>
    <row r="46848" spans="4:33" s="304" customFormat="1" ht="15.75" customHeight="1">
      <c r="D46848" s="305"/>
      <c r="AG46848" s="1954"/>
    </row>
    <row r="46850" spans="4:33" s="304" customFormat="1" ht="15.75" customHeight="1">
      <c r="D46850" s="305"/>
      <c r="AG46850" s="1954"/>
    </row>
    <row r="46852" spans="4:33" s="304" customFormat="1" ht="15.75" customHeight="1">
      <c r="D46852" s="305"/>
      <c r="AG46852" s="1954"/>
    </row>
    <row r="46854" spans="4:33" s="304" customFormat="1" ht="15.75" customHeight="1">
      <c r="D46854" s="305"/>
      <c r="AG46854" s="1954"/>
    </row>
    <row r="46856" spans="4:33" s="304" customFormat="1" ht="15.75" customHeight="1">
      <c r="D46856" s="305"/>
      <c r="AG46856" s="1954"/>
    </row>
    <row r="46858" spans="4:33" s="304" customFormat="1" ht="15.75" customHeight="1">
      <c r="D46858" s="305"/>
      <c r="AG46858" s="1954"/>
    </row>
    <row r="46860" spans="4:33" s="304" customFormat="1" ht="15.75" customHeight="1">
      <c r="D46860" s="305"/>
      <c r="AG46860" s="1954"/>
    </row>
    <row r="46862" spans="4:33" s="304" customFormat="1" ht="15.75" customHeight="1">
      <c r="D46862" s="305"/>
      <c r="AG46862" s="1954"/>
    </row>
    <row r="46864" spans="4:33" s="304" customFormat="1" ht="15.75" customHeight="1">
      <c r="D46864" s="305"/>
      <c r="AG46864" s="1954"/>
    </row>
    <row r="46866" spans="4:33" s="304" customFormat="1" ht="15.75" customHeight="1">
      <c r="D46866" s="305"/>
      <c r="AG46866" s="1954"/>
    </row>
    <row r="46868" spans="4:33" s="304" customFormat="1" ht="15.75" customHeight="1">
      <c r="D46868" s="305"/>
      <c r="AG46868" s="1954"/>
    </row>
    <row r="46870" spans="4:33" s="304" customFormat="1" ht="15.75" customHeight="1">
      <c r="D46870" s="305"/>
      <c r="AG46870" s="1954"/>
    </row>
    <row r="46872" spans="4:33" s="304" customFormat="1" ht="15.75" customHeight="1">
      <c r="D46872" s="305"/>
      <c r="AG46872" s="1954"/>
    </row>
    <row r="46874" spans="4:33" s="304" customFormat="1" ht="15.75" customHeight="1">
      <c r="D46874" s="305"/>
      <c r="AG46874" s="1954"/>
    </row>
    <row r="46876" spans="4:33" s="304" customFormat="1" ht="15.75" customHeight="1">
      <c r="D46876" s="305"/>
      <c r="AG46876" s="1954"/>
    </row>
    <row r="46878" spans="4:33" s="304" customFormat="1" ht="15.75" customHeight="1">
      <c r="D46878" s="305"/>
      <c r="AG46878" s="1954"/>
    </row>
    <row r="46880" spans="4:33" s="304" customFormat="1" ht="15.75" customHeight="1">
      <c r="D46880" s="305"/>
      <c r="AG46880" s="1954"/>
    </row>
    <row r="46882" spans="4:33" s="304" customFormat="1" ht="15.75" customHeight="1">
      <c r="D46882" s="305"/>
      <c r="AG46882" s="1954"/>
    </row>
    <row r="46884" spans="4:33" s="304" customFormat="1" ht="15.75" customHeight="1">
      <c r="D46884" s="305"/>
      <c r="AG46884" s="1954"/>
    </row>
    <row r="46886" spans="4:33" s="304" customFormat="1" ht="15.75" customHeight="1">
      <c r="D46886" s="305"/>
      <c r="AG46886" s="1954"/>
    </row>
    <row r="46888" spans="4:33" s="304" customFormat="1" ht="15.75" customHeight="1">
      <c r="D46888" s="305"/>
      <c r="AG46888" s="1954"/>
    </row>
    <row r="46890" spans="4:33" s="304" customFormat="1" ht="15.75" customHeight="1">
      <c r="D46890" s="305"/>
      <c r="AG46890" s="1954"/>
    </row>
    <row r="46892" spans="4:33" s="304" customFormat="1" ht="15.75" customHeight="1">
      <c r="D46892" s="305"/>
      <c r="AG46892" s="1954"/>
    </row>
    <row r="46894" spans="4:33" s="304" customFormat="1" ht="15.75" customHeight="1">
      <c r="D46894" s="305"/>
      <c r="AG46894" s="1954"/>
    </row>
    <row r="46896" spans="4:33" s="304" customFormat="1" ht="15.75" customHeight="1">
      <c r="D46896" s="305"/>
      <c r="AG46896" s="1954"/>
    </row>
    <row r="46898" spans="4:33" s="304" customFormat="1" ht="15.75" customHeight="1">
      <c r="D46898" s="305"/>
      <c r="AG46898" s="1954"/>
    </row>
    <row r="46900" spans="4:33" s="304" customFormat="1" ht="15.75" customHeight="1">
      <c r="D46900" s="305"/>
      <c r="AG46900" s="1954"/>
    </row>
    <row r="46902" spans="4:33" s="304" customFormat="1" ht="15.75" customHeight="1">
      <c r="D46902" s="305"/>
      <c r="AG46902" s="1954"/>
    </row>
    <row r="46904" spans="4:33" s="304" customFormat="1" ht="15.75" customHeight="1">
      <c r="D46904" s="305"/>
      <c r="AG46904" s="1954"/>
    </row>
    <row r="46906" spans="4:33" s="304" customFormat="1" ht="15.75" customHeight="1">
      <c r="D46906" s="305"/>
      <c r="AG46906" s="1954"/>
    </row>
    <row r="46908" spans="4:33" s="304" customFormat="1" ht="15.75" customHeight="1">
      <c r="D46908" s="305"/>
      <c r="AG46908" s="1954"/>
    </row>
    <row r="46910" spans="4:33" s="304" customFormat="1" ht="15.75" customHeight="1">
      <c r="D46910" s="305"/>
      <c r="AG46910" s="1954"/>
    </row>
    <row r="46912" spans="4:33" s="304" customFormat="1" ht="15.75" customHeight="1">
      <c r="D46912" s="305"/>
      <c r="AG46912" s="1954"/>
    </row>
    <row r="46914" spans="4:33" s="304" customFormat="1" ht="15.75" customHeight="1">
      <c r="D46914" s="305"/>
      <c r="AG46914" s="1954"/>
    </row>
    <row r="46916" spans="4:33" s="304" customFormat="1" ht="15.75" customHeight="1">
      <c r="D46916" s="305"/>
      <c r="AG46916" s="1954"/>
    </row>
    <row r="46918" spans="4:33" s="304" customFormat="1" ht="15.75" customHeight="1">
      <c r="D46918" s="305"/>
      <c r="AG46918" s="1954"/>
    </row>
    <row r="46920" spans="4:33" s="304" customFormat="1" ht="15.75" customHeight="1">
      <c r="D46920" s="305"/>
      <c r="AG46920" s="1954"/>
    </row>
    <row r="46922" spans="4:33" s="304" customFormat="1" ht="15.75" customHeight="1">
      <c r="D46922" s="305"/>
      <c r="AG46922" s="1954"/>
    </row>
    <row r="46924" spans="4:33" s="304" customFormat="1" ht="15.75" customHeight="1">
      <c r="D46924" s="305"/>
      <c r="AG46924" s="1954"/>
    </row>
    <row r="46926" spans="4:33" s="304" customFormat="1" ht="15.75" customHeight="1">
      <c r="D46926" s="305"/>
      <c r="AG46926" s="1954"/>
    </row>
    <row r="46928" spans="4:33" s="304" customFormat="1" ht="15.75" customHeight="1">
      <c r="D46928" s="305"/>
      <c r="AG46928" s="1954"/>
    </row>
    <row r="46930" spans="4:33" s="304" customFormat="1" ht="15.75" customHeight="1">
      <c r="D46930" s="305"/>
      <c r="AG46930" s="1954"/>
    </row>
    <row r="46932" spans="4:33" s="304" customFormat="1" ht="15.75" customHeight="1">
      <c r="D46932" s="305"/>
      <c r="AG46932" s="1954"/>
    </row>
    <row r="46934" spans="4:33" s="304" customFormat="1" ht="15.75" customHeight="1">
      <c r="D46934" s="305"/>
      <c r="AG46934" s="1954"/>
    </row>
    <row r="46936" spans="4:33" s="304" customFormat="1" ht="15.75" customHeight="1">
      <c r="D46936" s="305"/>
      <c r="AG46936" s="1954"/>
    </row>
    <row r="46938" spans="4:33" s="304" customFormat="1" ht="15.75" customHeight="1">
      <c r="D46938" s="305"/>
      <c r="AG46938" s="1954"/>
    </row>
    <row r="46940" spans="4:33" s="304" customFormat="1" ht="15.75" customHeight="1">
      <c r="D46940" s="305"/>
      <c r="AG46940" s="1954"/>
    </row>
    <row r="46942" spans="4:33" s="304" customFormat="1" ht="15.75" customHeight="1">
      <c r="D46942" s="305"/>
      <c r="AG46942" s="1954"/>
    </row>
    <row r="46944" spans="4:33" s="304" customFormat="1" ht="15.75" customHeight="1">
      <c r="D46944" s="305"/>
      <c r="AG46944" s="1954"/>
    </row>
    <row r="46946" spans="4:33" s="304" customFormat="1" ht="15.75" customHeight="1">
      <c r="D46946" s="305"/>
      <c r="AG46946" s="1954"/>
    </row>
    <row r="46948" spans="4:33" s="304" customFormat="1" ht="15.75" customHeight="1">
      <c r="D46948" s="305"/>
      <c r="AG46948" s="1954"/>
    </row>
    <row r="46950" spans="4:33" s="304" customFormat="1" ht="15.75" customHeight="1">
      <c r="D46950" s="305"/>
      <c r="AG46950" s="1954"/>
    </row>
    <row r="46952" spans="4:33" s="304" customFormat="1" ht="15.75" customHeight="1">
      <c r="D46952" s="305"/>
      <c r="AG46952" s="1954"/>
    </row>
    <row r="46954" spans="4:33" s="304" customFormat="1" ht="15.75" customHeight="1">
      <c r="D46954" s="305"/>
      <c r="AG46954" s="1954"/>
    </row>
    <row r="46956" spans="4:33" s="304" customFormat="1" ht="15.75" customHeight="1">
      <c r="D46956" s="305"/>
      <c r="AG46956" s="1954"/>
    </row>
    <row r="46958" spans="4:33" s="304" customFormat="1" ht="15.75" customHeight="1">
      <c r="D46958" s="305"/>
      <c r="AG46958" s="1954"/>
    </row>
    <row r="46960" spans="4:33" s="304" customFormat="1" ht="15.75" customHeight="1">
      <c r="D46960" s="305"/>
      <c r="AG46960" s="1954"/>
    </row>
    <row r="46962" spans="4:33" s="304" customFormat="1" ht="15.75" customHeight="1">
      <c r="D46962" s="305"/>
      <c r="AG46962" s="1954"/>
    </row>
    <row r="46964" spans="4:33" s="304" customFormat="1" ht="15.75" customHeight="1">
      <c r="D46964" s="305"/>
      <c r="AG46964" s="1954"/>
    </row>
    <row r="46966" spans="4:33" s="304" customFormat="1" ht="15.75" customHeight="1">
      <c r="D46966" s="305"/>
      <c r="AG46966" s="1954"/>
    </row>
    <row r="46968" spans="4:33" s="304" customFormat="1" ht="15.75" customHeight="1">
      <c r="D46968" s="305"/>
      <c r="AG46968" s="1954"/>
    </row>
    <row r="46970" spans="4:33" s="304" customFormat="1" ht="15.75" customHeight="1">
      <c r="D46970" s="305"/>
      <c r="AG46970" s="1954"/>
    </row>
    <row r="46972" spans="4:33" s="304" customFormat="1" ht="15.75" customHeight="1">
      <c r="D46972" s="305"/>
      <c r="AG46972" s="1954"/>
    </row>
    <row r="46974" spans="4:33" s="304" customFormat="1" ht="15.75" customHeight="1">
      <c r="D46974" s="305"/>
      <c r="AG46974" s="1954"/>
    </row>
    <row r="46976" spans="4:33" s="304" customFormat="1" ht="15.75" customHeight="1">
      <c r="D46976" s="305"/>
      <c r="AG46976" s="1954"/>
    </row>
    <row r="46978" spans="4:33" s="304" customFormat="1" ht="15.75" customHeight="1">
      <c r="D46978" s="305"/>
      <c r="AG46978" s="1954"/>
    </row>
    <row r="46980" spans="4:33" s="304" customFormat="1" ht="15.75" customHeight="1">
      <c r="D46980" s="305"/>
      <c r="AG46980" s="1954"/>
    </row>
    <row r="46982" spans="4:33" s="304" customFormat="1" ht="15.75" customHeight="1">
      <c r="D46982" s="305"/>
      <c r="AG46982" s="1954"/>
    </row>
    <row r="46984" spans="4:33" s="304" customFormat="1" ht="15.75" customHeight="1">
      <c r="D46984" s="305"/>
      <c r="AG46984" s="1954"/>
    </row>
    <row r="46986" spans="4:33" s="304" customFormat="1" ht="15.75" customHeight="1">
      <c r="D46986" s="305"/>
      <c r="AG46986" s="1954"/>
    </row>
    <row r="46988" spans="4:33" s="304" customFormat="1" ht="15.75" customHeight="1">
      <c r="D46988" s="305"/>
      <c r="AG46988" s="1954"/>
    </row>
    <row r="46990" spans="4:33" s="304" customFormat="1" ht="15.75" customHeight="1">
      <c r="D46990" s="305"/>
      <c r="AG46990" s="1954"/>
    </row>
    <row r="46992" spans="4:33" s="304" customFormat="1" ht="15.75" customHeight="1">
      <c r="D46992" s="305"/>
      <c r="AG46992" s="1954"/>
    </row>
    <row r="46994" spans="4:33" s="304" customFormat="1" ht="15.75" customHeight="1">
      <c r="D46994" s="305"/>
      <c r="AG46994" s="1954"/>
    </row>
    <row r="46996" spans="4:33" s="304" customFormat="1" ht="15.75" customHeight="1">
      <c r="D46996" s="305"/>
      <c r="AG46996" s="1954"/>
    </row>
    <row r="46998" spans="4:33" s="304" customFormat="1" ht="15.75" customHeight="1">
      <c r="D46998" s="305"/>
      <c r="AG46998" s="1954"/>
    </row>
    <row r="47000" spans="4:33" s="304" customFormat="1" ht="15.75" customHeight="1">
      <c r="D47000" s="305"/>
      <c r="AG47000" s="1954"/>
    </row>
    <row r="47002" spans="4:33" s="304" customFormat="1" ht="15.75" customHeight="1">
      <c r="D47002" s="305"/>
      <c r="AG47002" s="1954"/>
    </row>
    <row r="47004" spans="4:33" s="304" customFormat="1" ht="15.75" customHeight="1">
      <c r="D47004" s="305"/>
      <c r="AG47004" s="1954"/>
    </row>
    <row r="47006" spans="4:33" s="304" customFormat="1" ht="15.75" customHeight="1">
      <c r="D47006" s="305"/>
      <c r="AG47006" s="1954"/>
    </row>
    <row r="47008" spans="4:33" s="304" customFormat="1" ht="15.75" customHeight="1">
      <c r="D47008" s="305"/>
      <c r="AG47008" s="1954"/>
    </row>
    <row r="47010" spans="4:33" s="304" customFormat="1" ht="15.75" customHeight="1">
      <c r="D47010" s="305"/>
      <c r="AG47010" s="1954"/>
    </row>
    <row r="47012" spans="4:33" s="304" customFormat="1" ht="15.75" customHeight="1">
      <c r="D47012" s="305"/>
      <c r="AG47012" s="1954"/>
    </row>
    <row r="47014" spans="4:33" s="304" customFormat="1" ht="15.75" customHeight="1">
      <c r="D47014" s="305"/>
      <c r="AG47014" s="1954"/>
    </row>
    <row r="47016" spans="4:33" s="304" customFormat="1" ht="15.75" customHeight="1">
      <c r="D47016" s="305"/>
      <c r="AG47016" s="1954"/>
    </row>
    <row r="47018" spans="4:33" s="304" customFormat="1" ht="15.75" customHeight="1">
      <c r="D47018" s="305"/>
      <c r="AG47018" s="1954"/>
    </row>
    <row r="47020" spans="4:33" s="304" customFormat="1" ht="15.75" customHeight="1">
      <c r="D47020" s="305"/>
      <c r="AG47020" s="1954"/>
    </row>
    <row r="47022" spans="4:33" s="304" customFormat="1" ht="15.75" customHeight="1">
      <c r="D47022" s="305"/>
      <c r="AG47022" s="1954"/>
    </row>
    <row r="47024" spans="4:33" s="304" customFormat="1" ht="15.75" customHeight="1">
      <c r="D47024" s="305"/>
      <c r="AG47024" s="1954"/>
    </row>
    <row r="47026" spans="4:33" s="304" customFormat="1" ht="15.75" customHeight="1">
      <c r="D47026" s="305"/>
      <c r="AG47026" s="1954"/>
    </row>
    <row r="47028" spans="4:33" s="304" customFormat="1" ht="15.75" customHeight="1">
      <c r="D47028" s="305"/>
      <c r="AG47028" s="1954"/>
    </row>
    <row r="47030" spans="4:33" s="304" customFormat="1" ht="15.75" customHeight="1">
      <c r="D47030" s="305"/>
      <c r="AG47030" s="1954"/>
    </row>
    <row r="47032" spans="4:33" s="304" customFormat="1" ht="15.75" customHeight="1">
      <c r="D47032" s="305"/>
      <c r="AG47032" s="1954"/>
    </row>
    <row r="47034" spans="4:33" s="304" customFormat="1" ht="15.75" customHeight="1">
      <c r="D47034" s="305"/>
      <c r="AG47034" s="1954"/>
    </row>
    <row r="47036" spans="4:33" s="304" customFormat="1" ht="15.75" customHeight="1">
      <c r="D47036" s="305"/>
      <c r="AG47036" s="1954"/>
    </row>
    <row r="47038" spans="4:33" s="304" customFormat="1" ht="15.75" customHeight="1">
      <c r="D47038" s="305"/>
      <c r="AG47038" s="1954"/>
    </row>
    <row r="47040" spans="4:33" s="304" customFormat="1" ht="15.75" customHeight="1">
      <c r="D47040" s="305"/>
      <c r="AG47040" s="1954"/>
    </row>
    <row r="47042" spans="4:33" s="304" customFormat="1" ht="15.75" customHeight="1">
      <c r="D47042" s="305"/>
      <c r="AG47042" s="1954"/>
    </row>
    <row r="47044" spans="4:33" s="304" customFormat="1" ht="15.75" customHeight="1">
      <c r="D47044" s="305"/>
      <c r="AG47044" s="1954"/>
    </row>
    <row r="47046" spans="4:33" s="304" customFormat="1" ht="15.75" customHeight="1">
      <c r="D47046" s="305"/>
      <c r="AG47046" s="1954"/>
    </row>
    <row r="47048" spans="4:33" s="304" customFormat="1" ht="15.75" customHeight="1">
      <c r="D47048" s="305"/>
      <c r="AG47048" s="1954"/>
    </row>
    <row r="47050" spans="4:33" s="304" customFormat="1" ht="15.75" customHeight="1">
      <c r="D47050" s="305"/>
      <c r="AG47050" s="1954"/>
    </row>
    <row r="47052" spans="4:33" s="304" customFormat="1" ht="15.75" customHeight="1">
      <c r="D47052" s="305"/>
      <c r="AG47052" s="1954"/>
    </row>
    <row r="47054" spans="4:33" s="304" customFormat="1" ht="15.75" customHeight="1">
      <c r="D47054" s="305"/>
      <c r="AG47054" s="1954"/>
    </row>
    <row r="47056" spans="4:33" s="304" customFormat="1" ht="15.75" customHeight="1">
      <c r="D47056" s="305"/>
      <c r="AG47056" s="1954"/>
    </row>
    <row r="47058" spans="4:33" s="304" customFormat="1" ht="15.75" customHeight="1">
      <c r="D47058" s="305"/>
      <c r="AG47058" s="1954"/>
    </row>
    <row r="47060" spans="4:33" s="304" customFormat="1" ht="15.75" customHeight="1">
      <c r="D47060" s="305"/>
      <c r="AG47060" s="1954"/>
    </row>
    <row r="47062" spans="4:33" s="304" customFormat="1" ht="15.75" customHeight="1">
      <c r="D47062" s="305"/>
      <c r="AG47062" s="1954"/>
    </row>
    <row r="47064" spans="4:33" s="304" customFormat="1" ht="15.75" customHeight="1">
      <c r="D47064" s="305"/>
      <c r="AG47064" s="1954"/>
    </row>
    <row r="47066" spans="4:33" s="304" customFormat="1" ht="15.75" customHeight="1">
      <c r="D47066" s="305"/>
      <c r="AG47066" s="1954"/>
    </row>
    <row r="47068" spans="4:33" s="304" customFormat="1" ht="15.75" customHeight="1">
      <c r="D47068" s="305"/>
      <c r="AG47068" s="1954"/>
    </row>
    <row r="47070" spans="4:33" s="304" customFormat="1" ht="15.75" customHeight="1">
      <c r="D47070" s="305"/>
      <c r="AG47070" s="1954"/>
    </row>
    <row r="47072" spans="4:33" s="304" customFormat="1" ht="15.75" customHeight="1">
      <c r="D47072" s="305"/>
      <c r="AG47072" s="1954"/>
    </row>
    <row r="47074" spans="4:33" s="304" customFormat="1" ht="15.75" customHeight="1">
      <c r="D47074" s="305"/>
      <c r="AG47074" s="1954"/>
    </row>
    <row r="47076" spans="4:33" s="304" customFormat="1" ht="15.75" customHeight="1">
      <c r="D47076" s="305"/>
      <c r="AG47076" s="1954"/>
    </row>
    <row r="47078" spans="4:33" s="304" customFormat="1" ht="15.75" customHeight="1">
      <c r="D47078" s="305"/>
      <c r="AG47078" s="1954"/>
    </row>
    <row r="47080" spans="4:33" s="304" customFormat="1" ht="15.75" customHeight="1">
      <c r="D47080" s="305"/>
      <c r="AG47080" s="1954"/>
    </row>
    <row r="47082" spans="4:33" s="304" customFormat="1" ht="15.75" customHeight="1">
      <c r="D47082" s="305"/>
      <c r="AG47082" s="1954"/>
    </row>
    <row r="47084" spans="4:33" s="304" customFormat="1" ht="15.75" customHeight="1">
      <c r="D47084" s="305"/>
      <c r="AG47084" s="1954"/>
    </row>
    <row r="47086" spans="4:33" s="304" customFormat="1" ht="15.75" customHeight="1">
      <c r="D47086" s="305"/>
      <c r="AG47086" s="1954"/>
    </row>
    <row r="47088" spans="4:33" s="304" customFormat="1" ht="15.75" customHeight="1">
      <c r="D47088" s="305"/>
      <c r="AG47088" s="1954"/>
    </row>
    <row r="47090" spans="4:33" s="304" customFormat="1" ht="15.75" customHeight="1">
      <c r="D47090" s="305"/>
      <c r="AG47090" s="1954"/>
    </row>
    <row r="47092" spans="4:33" s="304" customFormat="1" ht="15.75" customHeight="1">
      <c r="D47092" s="305"/>
      <c r="AG47092" s="1954"/>
    </row>
    <row r="47094" spans="4:33" s="304" customFormat="1" ht="15.75" customHeight="1">
      <c r="D47094" s="305"/>
      <c r="AG47094" s="1954"/>
    </row>
    <row r="47096" spans="4:33" s="304" customFormat="1" ht="15.75" customHeight="1">
      <c r="D47096" s="305"/>
      <c r="AG47096" s="1954"/>
    </row>
    <row r="47098" spans="4:33" s="304" customFormat="1" ht="15.75" customHeight="1">
      <c r="D47098" s="305"/>
      <c r="AG47098" s="1954"/>
    </row>
    <row r="47100" spans="4:33" s="304" customFormat="1" ht="15.75" customHeight="1">
      <c r="D47100" s="305"/>
      <c r="AG47100" s="1954"/>
    </row>
    <row r="47102" spans="4:33" s="304" customFormat="1" ht="15.75" customHeight="1">
      <c r="D47102" s="305"/>
      <c r="AG47102" s="1954"/>
    </row>
    <row r="47104" spans="4:33" s="304" customFormat="1" ht="15.75" customHeight="1">
      <c r="D47104" s="305"/>
      <c r="AG47104" s="1954"/>
    </row>
    <row r="47106" spans="4:33" s="304" customFormat="1" ht="15.75" customHeight="1">
      <c r="D47106" s="305"/>
      <c r="AG47106" s="1954"/>
    </row>
    <row r="47108" spans="4:33" s="304" customFormat="1" ht="15.75" customHeight="1">
      <c r="D47108" s="305"/>
      <c r="AG47108" s="1954"/>
    </row>
    <row r="47110" spans="4:33" s="304" customFormat="1" ht="15.75" customHeight="1">
      <c r="D47110" s="305"/>
      <c r="AG47110" s="1954"/>
    </row>
    <row r="47112" spans="4:33" s="304" customFormat="1" ht="15.75" customHeight="1">
      <c r="D47112" s="305"/>
      <c r="AG47112" s="1954"/>
    </row>
    <row r="47114" spans="4:33" s="304" customFormat="1" ht="15.75" customHeight="1">
      <c r="D47114" s="305"/>
      <c r="AG47114" s="1954"/>
    </row>
    <row r="47116" spans="4:33" s="304" customFormat="1" ht="15.75" customHeight="1">
      <c r="D47116" s="305"/>
      <c r="AG47116" s="1954"/>
    </row>
    <row r="47118" spans="4:33" s="304" customFormat="1" ht="15.75" customHeight="1">
      <c r="D47118" s="305"/>
      <c r="AG47118" s="1954"/>
    </row>
    <row r="47120" spans="4:33" s="304" customFormat="1" ht="15.75" customHeight="1">
      <c r="D47120" s="305"/>
      <c r="AG47120" s="1954"/>
    </row>
    <row r="47122" spans="4:33" s="304" customFormat="1" ht="15.75" customHeight="1">
      <c r="D47122" s="305"/>
      <c r="AG47122" s="1954"/>
    </row>
    <row r="47124" spans="4:33" s="304" customFormat="1" ht="15.75" customHeight="1">
      <c r="D47124" s="305"/>
      <c r="AG47124" s="1954"/>
    </row>
    <row r="47126" spans="4:33" s="304" customFormat="1" ht="15.75" customHeight="1">
      <c r="D47126" s="305"/>
      <c r="AG47126" s="1954"/>
    </row>
    <row r="47128" spans="4:33" s="304" customFormat="1" ht="15.75" customHeight="1">
      <c r="D47128" s="305"/>
      <c r="AG47128" s="1954"/>
    </row>
    <row r="47130" spans="4:33" s="304" customFormat="1" ht="15.75" customHeight="1">
      <c r="D47130" s="305"/>
      <c r="AG47130" s="1954"/>
    </row>
    <row r="47132" spans="4:33" s="304" customFormat="1" ht="15.75" customHeight="1">
      <c r="D47132" s="305"/>
      <c r="AG47132" s="1954"/>
    </row>
    <row r="47134" spans="4:33" s="304" customFormat="1" ht="15.75" customHeight="1">
      <c r="D47134" s="305"/>
      <c r="AG47134" s="1954"/>
    </row>
    <row r="47136" spans="4:33" s="304" customFormat="1" ht="15.75" customHeight="1">
      <c r="D47136" s="305"/>
      <c r="AG47136" s="1954"/>
    </row>
    <row r="47138" spans="4:33" s="304" customFormat="1" ht="15.75" customHeight="1">
      <c r="D47138" s="305"/>
      <c r="AG47138" s="1954"/>
    </row>
    <row r="47140" spans="4:33" s="304" customFormat="1" ht="15.75" customHeight="1">
      <c r="D47140" s="305"/>
      <c r="AG47140" s="1954"/>
    </row>
    <row r="47142" spans="4:33" s="304" customFormat="1" ht="15.75" customHeight="1">
      <c r="D47142" s="305"/>
      <c r="AG47142" s="1954"/>
    </row>
    <row r="47144" spans="4:33" s="304" customFormat="1" ht="15.75" customHeight="1">
      <c r="D47144" s="305"/>
      <c r="AG47144" s="1954"/>
    </row>
    <row r="47146" spans="4:33" s="304" customFormat="1" ht="15.75" customHeight="1">
      <c r="D47146" s="305"/>
      <c r="AG47146" s="1954"/>
    </row>
    <row r="47148" spans="4:33" s="304" customFormat="1" ht="15.75" customHeight="1">
      <c r="D47148" s="305"/>
      <c r="AG47148" s="1954"/>
    </row>
    <row r="47150" spans="4:33" s="304" customFormat="1" ht="15.75" customHeight="1">
      <c r="D47150" s="305"/>
      <c r="AG47150" s="1954"/>
    </row>
    <row r="47152" spans="4:33" s="304" customFormat="1" ht="15.75" customHeight="1">
      <c r="D47152" s="305"/>
      <c r="AG47152" s="1954"/>
    </row>
    <row r="47154" spans="4:33" s="304" customFormat="1" ht="15.75" customHeight="1">
      <c r="D47154" s="305"/>
      <c r="AG47154" s="1954"/>
    </row>
    <row r="47156" spans="4:33" s="304" customFormat="1" ht="15.75" customHeight="1">
      <c r="D47156" s="305"/>
      <c r="AG47156" s="1954"/>
    </row>
    <row r="47158" spans="4:33" s="304" customFormat="1" ht="15.75" customHeight="1">
      <c r="D47158" s="305"/>
      <c r="AG47158" s="1954"/>
    </row>
    <row r="47160" spans="4:33" s="304" customFormat="1" ht="15.75" customHeight="1">
      <c r="D47160" s="305"/>
      <c r="AG47160" s="1954"/>
    </row>
    <row r="47162" spans="4:33" s="304" customFormat="1" ht="15.75" customHeight="1">
      <c r="D47162" s="305"/>
      <c r="AG47162" s="1954"/>
    </row>
    <row r="47164" spans="4:33" s="304" customFormat="1" ht="15.75" customHeight="1">
      <c r="D47164" s="305"/>
      <c r="AG47164" s="1954"/>
    </row>
    <row r="47166" spans="4:33" s="304" customFormat="1" ht="15.75" customHeight="1">
      <c r="D47166" s="305"/>
      <c r="AG47166" s="1954"/>
    </row>
    <row r="47168" spans="4:33" s="304" customFormat="1" ht="15.75" customHeight="1">
      <c r="D47168" s="305"/>
      <c r="AG47168" s="1954"/>
    </row>
    <row r="47170" spans="4:33" s="304" customFormat="1" ht="15.75" customHeight="1">
      <c r="D47170" s="305"/>
      <c r="AG47170" s="1954"/>
    </row>
    <row r="47172" spans="4:33" s="304" customFormat="1" ht="15.75" customHeight="1">
      <c r="D47172" s="305"/>
      <c r="AG47172" s="1954"/>
    </row>
    <row r="47174" spans="4:33" s="304" customFormat="1" ht="15.75" customHeight="1">
      <c r="D47174" s="305"/>
      <c r="AG47174" s="1954"/>
    </row>
    <row r="47176" spans="4:33" s="304" customFormat="1" ht="15.75" customHeight="1">
      <c r="D47176" s="305"/>
      <c r="AG47176" s="1954"/>
    </row>
    <row r="47178" spans="4:33" s="304" customFormat="1" ht="15.75" customHeight="1">
      <c r="D47178" s="305"/>
      <c r="AG47178" s="1954"/>
    </row>
    <row r="47180" spans="4:33" s="304" customFormat="1" ht="15.75" customHeight="1">
      <c r="D47180" s="305"/>
      <c r="AG47180" s="1954"/>
    </row>
    <row r="47182" spans="4:33" s="304" customFormat="1" ht="15.75" customHeight="1">
      <c r="D47182" s="305"/>
      <c r="AG47182" s="1954"/>
    </row>
    <row r="47184" spans="4:33" s="304" customFormat="1" ht="15.75" customHeight="1">
      <c r="D47184" s="305"/>
      <c r="AG47184" s="1954"/>
    </row>
    <row r="47186" spans="4:33" s="304" customFormat="1" ht="15.75" customHeight="1">
      <c r="D47186" s="305"/>
      <c r="AG47186" s="1954"/>
    </row>
    <row r="47188" spans="4:33" s="304" customFormat="1" ht="15.75" customHeight="1">
      <c r="D47188" s="305"/>
      <c r="AG47188" s="1954"/>
    </row>
    <row r="47190" spans="4:33" s="304" customFormat="1" ht="15.75" customHeight="1">
      <c r="D47190" s="305"/>
      <c r="AG47190" s="1954"/>
    </row>
    <row r="47192" spans="4:33" s="304" customFormat="1" ht="15.75" customHeight="1">
      <c r="D47192" s="305"/>
      <c r="AG47192" s="1954"/>
    </row>
    <row r="47194" spans="4:33" s="304" customFormat="1" ht="15.75" customHeight="1">
      <c r="D47194" s="305"/>
      <c r="AG47194" s="1954"/>
    </row>
    <row r="47196" spans="4:33" s="304" customFormat="1" ht="15.75" customHeight="1">
      <c r="D47196" s="305"/>
      <c r="AG47196" s="1954"/>
    </row>
    <row r="47198" spans="4:33" s="304" customFormat="1" ht="15.75" customHeight="1">
      <c r="D47198" s="305"/>
      <c r="AG47198" s="1954"/>
    </row>
    <row r="47200" spans="4:33" s="304" customFormat="1" ht="15.75" customHeight="1">
      <c r="D47200" s="305"/>
      <c r="AG47200" s="1954"/>
    </row>
    <row r="47202" spans="4:33" s="304" customFormat="1" ht="15.75" customHeight="1">
      <c r="D47202" s="305"/>
      <c r="AG47202" s="1954"/>
    </row>
    <row r="47204" spans="4:33" s="304" customFormat="1" ht="15.75" customHeight="1">
      <c r="D47204" s="305"/>
      <c r="AG47204" s="1954"/>
    </row>
    <row r="47206" spans="4:33" s="304" customFormat="1" ht="15.75" customHeight="1">
      <c r="D47206" s="305"/>
      <c r="AG47206" s="1954"/>
    </row>
    <row r="47208" spans="4:33" s="304" customFormat="1" ht="15.75" customHeight="1">
      <c r="D47208" s="305"/>
      <c r="AG47208" s="1954"/>
    </row>
    <row r="47210" spans="4:33" s="304" customFormat="1" ht="15.75" customHeight="1">
      <c r="D47210" s="305"/>
      <c r="AG47210" s="1954"/>
    </row>
    <row r="47212" spans="4:33" s="304" customFormat="1" ht="15.75" customHeight="1">
      <c r="D47212" s="305"/>
      <c r="AG47212" s="1954"/>
    </row>
    <row r="47214" spans="4:33" s="304" customFormat="1" ht="15.75" customHeight="1">
      <c r="D47214" s="305"/>
      <c r="AG47214" s="1954"/>
    </row>
    <row r="47216" spans="4:33" s="304" customFormat="1" ht="15.75" customHeight="1">
      <c r="D47216" s="305"/>
      <c r="AG47216" s="1954"/>
    </row>
    <row r="47218" spans="4:33" s="304" customFormat="1" ht="15.75" customHeight="1">
      <c r="D47218" s="305"/>
      <c r="AG47218" s="1954"/>
    </row>
    <row r="47220" spans="4:33" s="304" customFormat="1" ht="15.75" customHeight="1">
      <c r="D47220" s="305"/>
      <c r="AG47220" s="1954"/>
    </row>
    <row r="47222" spans="4:33" s="304" customFormat="1" ht="15.75" customHeight="1">
      <c r="D47222" s="305"/>
      <c r="AG47222" s="1954"/>
    </row>
    <row r="47224" spans="4:33" s="304" customFormat="1" ht="15.75" customHeight="1">
      <c r="D47224" s="305"/>
      <c r="AG47224" s="1954"/>
    </row>
    <row r="47226" spans="4:33" s="304" customFormat="1" ht="15.75" customHeight="1">
      <c r="D47226" s="305"/>
      <c r="AG47226" s="1954"/>
    </row>
    <row r="47228" spans="4:33" s="304" customFormat="1" ht="15.75" customHeight="1">
      <c r="D47228" s="305"/>
      <c r="AG47228" s="1954"/>
    </row>
    <row r="47230" spans="4:33" s="304" customFormat="1" ht="15.75" customHeight="1">
      <c r="D47230" s="305"/>
      <c r="AG47230" s="1954"/>
    </row>
    <row r="47232" spans="4:33" s="304" customFormat="1" ht="15.75" customHeight="1">
      <c r="D47232" s="305"/>
      <c r="AG47232" s="1954"/>
    </row>
    <row r="47234" spans="4:33" s="304" customFormat="1" ht="15.75" customHeight="1">
      <c r="D47234" s="305"/>
      <c r="AG47234" s="1954"/>
    </row>
    <row r="47236" spans="4:33" s="304" customFormat="1" ht="15.75" customHeight="1">
      <c r="D47236" s="305"/>
      <c r="AG47236" s="1954"/>
    </row>
    <row r="47238" spans="4:33" s="304" customFormat="1" ht="15.75" customHeight="1">
      <c r="D47238" s="305"/>
      <c r="AG47238" s="1954"/>
    </row>
    <row r="47240" spans="4:33" s="304" customFormat="1" ht="15.75" customHeight="1">
      <c r="D47240" s="305"/>
      <c r="AG47240" s="1954"/>
    </row>
    <row r="47242" spans="4:33" s="304" customFormat="1" ht="15.75" customHeight="1">
      <c r="D47242" s="305"/>
      <c r="AG47242" s="1954"/>
    </row>
    <row r="47244" spans="4:33" s="304" customFormat="1" ht="15.75" customHeight="1">
      <c r="D47244" s="305"/>
      <c r="AG47244" s="1954"/>
    </row>
    <row r="47246" spans="4:33" s="304" customFormat="1" ht="15.75" customHeight="1">
      <c r="D47246" s="305"/>
      <c r="AG47246" s="1954"/>
    </row>
    <row r="47248" spans="4:33" s="304" customFormat="1" ht="15.75" customHeight="1">
      <c r="D47248" s="305"/>
      <c r="AG47248" s="1954"/>
    </row>
    <row r="47250" spans="4:33" s="304" customFormat="1" ht="15.75" customHeight="1">
      <c r="D47250" s="305"/>
      <c r="AG47250" s="1954"/>
    </row>
    <row r="47252" spans="4:33" s="304" customFormat="1" ht="15.75" customHeight="1">
      <c r="D47252" s="305"/>
      <c r="AG47252" s="1954"/>
    </row>
    <row r="47254" spans="4:33" s="304" customFormat="1" ht="15.75" customHeight="1">
      <c r="D47254" s="305"/>
      <c r="AG47254" s="1954"/>
    </row>
    <row r="47256" spans="4:33" s="304" customFormat="1" ht="15.75" customHeight="1">
      <c r="D47256" s="305"/>
      <c r="AG47256" s="1954"/>
    </row>
    <row r="47258" spans="4:33" s="304" customFormat="1" ht="15.75" customHeight="1">
      <c r="D47258" s="305"/>
      <c r="AG47258" s="1954"/>
    </row>
    <row r="47260" spans="4:33" s="304" customFormat="1" ht="15.75" customHeight="1">
      <c r="D47260" s="305"/>
      <c r="AG47260" s="1954"/>
    </row>
    <row r="47262" spans="4:33" s="304" customFormat="1" ht="15.75" customHeight="1">
      <c r="D47262" s="305"/>
      <c r="AG47262" s="1954"/>
    </row>
    <row r="47264" spans="4:33" s="304" customFormat="1" ht="15.75" customHeight="1">
      <c r="D47264" s="305"/>
      <c r="AG47264" s="1954"/>
    </row>
    <row r="47266" spans="4:33" s="304" customFormat="1" ht="15.75" customHeight="1">
      <c r="D47266" s="305"/>
      <c r="AG47266" s="1954"/>
    </row>
    <row r="47268" spans="4:33" s="304" customFormat="1" ht="15.75" customHeight="1">
      <c r="D47268" s="305"/>
      <c r="AG47268" s="1954"/>
    </row>
    <row r="47270" spans="4:33" s="304" customFormat="1" ht="15.75" customHeight="1">
      <c r="D47270" s="305"/>
      <c r="AG47270" s="1954"/>
    </row>
    <row r="47272" spans="4:33" s="304" customFormat="1" ht="15.75" customHeight="1">
      <c r="D47272" s="305"/>
      <c r="AG47272" s="1954"/>
    </row>
    <row r="47274" spans="4:33" s="304" customFormat="1" ht="15.75" customHeight="1">
      <c r="D47274" s="305"/>
      <c r="AG47274" s="1954"/>
    </row>
    <row r="47276" spans="4:33" s="304" customFormat="1" ht="15.75" customHeight="1">
      <c r="D47276" s="305"/>
      <c r="AG47276" s="1954"/>
    </row>
    <row r="47278" spans="4:33" s="304" customFormat="1" ht="15.75" customHeight="1">
      <c r="D47278" s="305"/>
      <c r="AG47278" s="1954"/>
    </row>
    <row r="47280" spans="4:33" s="304" customFormat="1" ht="15.75" customHeight="1">
      <c r="D47280" s="305"/>
      <c r="AG47280" s="1954"/>
    </row>
    <row r="47282" spans="4:33" s="304" customFormat="1" ht="15.75" customHeight="1">
      <c r="D47282" s="305"/>
      <c r="AG47282" s="1954"/>
    </row>
    <row r="47284" spans="4:33" s="304" customFormat="1" ht="15.75" customHeight="1">
      <c r="D47284" s="305"/>
      <c r="AG47284" s="1954"/>
    </row>
    <row r="47286" spans="4:33" s="304" customFormat="1" ht="15.75" customHeight="1">
      <c r="D47286" s="305"/>
      <c r="AG47286" s="1954"/>
    </row>
    <row r="47288" spans="4:33" s="304" customFormat="1" ht="15.75" customHeight="1">
      <c r="D47288" s="305"/>
      <c r="AG47288" s="1954"/>
    </row>
    <row r="47290" spans="4:33" s="304" customFormat="1" ht="15.75" customHeight="1">
      <c r="D47290" s="305"/>
      <c r="AG47290" s="1954"/>
    </row>
    <row r="47292" spans="4:33" s="304" customFormat="1" ht="15.75" customHeight="1">
      <c r="D47292" s="305"/>
      <c r="AG47292" s="1954"/>
    </row>
    <row r="47294" spans="4:33" s="304" customFormat="1" ht="15.75" customHeight="1">
      <c r="D47294" s="305"/>
      <c r="AG47294" s="1954"/>
    </row>
    <row r="47296" spans="4:33" s="304" customFormat="1" ht="15.75" customHeight="1">
      <c r="D47296" s="305"/>
      <c r="AG47296" s="1954"/>
    </row>
    <row r="47298" spans="4:33" s="304" customFormat="1" ht="15.75" customHeight="1">
      <c r="D47298" s="305"/>
      <c r="AG47298" s="1954"/>
    </row>
    <row r="47300" spans="4:33" s="304" customFormat="1" ht="15.75" customHeight="1">
      <c r="D47300" s="305"/>
      <c r="AG47300" s="1954"/>
    </row>
    <row r="47302" spans="4:33" s="304" customFormat="1" ht="15.75" customHeight="1">
      <c r="D47302" s="305"/>
      <c r="AG47302" s="1954"/>
    </row>
    <row r="47304" spans="4:33" s="304" customFormat="1" ht="15.75" customHeight="1">
      <c r="D47304" s="305"/>
      <c r="AG47304" s="1954"/>
    </row>
    <row r="47306" spans="4:33" s="304" customFormat="1" ht="15.75" customHeight="1">
      <c r="D47306" s="305"/>
      <c r="AG47306" s="1954"/>
    </row>
    <row r="47308" spans="4:33" s="304" customFormat="1" ht="15.75" customHeight="1">
      <c r="D47308" s="305"/>
      <c r="AG47308" s="1954"/>
    </row>
    <row r="47310" spans="4:33" s="304" customFormat="1" ht="15.75" customHeight="1">
      <c r="D47310" s="305"/>
      <c r="AG47310" s="1954"/>
    </row>
    <row r="47312" spans="4:33" s="304" customFormat="1" ht="15.75" customHeight="1">
      <c r="D47312" s="305"/>
      <c r="AG47312" s="1954"/>
    </row>
    <row r="47314" spans="4:33" s="304" customFormat="1" ht="15.75" customHeight="1">
      <c r="D47314" s="305"/>
      <c r="AG47314" s="1954"/>
    </row>
    <row r="47316" spans="4:33" s="304" customFormat="1" ht="15.75" customHeight="1">
      <c r="D47316" s="305"/>
      <c r="AG47316" s="1954"/>
    </row>
    <row r="47318" spans="4:33" s="304" customFormat="1" ht="15.75" customHeight="1">
      <c r="D47318" s="305"/>
      <c r="AG47318" s="1954"/>
    </row>
    <row r="47320" spans="4:33" s="304" customFormat="1" ht="15.75" customHeight="1">
      <c r="D47320" s="305"/>
      <c r="AG47320" s="1954"/>
    </row>
    <row r="47322" spans="4:33" s="304" customFormat="1" ht="15.75" customHeight="1">
      <c r="D47322" s="305"/>
      <c r="AG47322" s="1954"/>
    </row>
    <row r="47324" spans="4:33" s="304" customFormat="1" ht="15.75" customHeight="1">
      <c r="D47324" s="305"/>
      <c r="AG47324" s="1954"/>
    </row>
    <row r="47326" spans="4:33" s="304" customFormat="1" ht="15.75" customHeight="1">
      <c r="D47326" s="305"/>
      <c r="AG47326" s="1954"/>
    </row>
    <row r="47328" spans="4:33" s="304" customFormat="1" ht="15.75" customHeight="1">
      <c r="D47328" s="305"/>
      <c r="AG47328" s="1954"/>
    </row>
    <row r="47330" spans="4:33" s="304" customFormat="1" ht="15.75" customHeight="1">
      <c r="D47330" s="305"/>
      <c r="AG47330" s="1954"/>
    </row>
    <row r="47332" spans="4:33" s="304" customFormat="1" ht="15.75" customHeight="1">
      <c r="D47332" s="305"/>
      <c r="AG47332" s="1954"/>
    </row>
    <row r="47334" spans="4:33" s="304" customFormat="1" ht="15.75" customHeight="1">
      <c r="D47334" s="305"/>
      <c r="AG47334" s="1954"/>
    </row>
    <row r="47336" spans="4:33" s="304" customFormat="1" ht="15.75" customHeight="1">
      <c r="D47336" s="305"/>
      <c r="AG47336" s="1954"/>
    </row>
    <row r="47338" spans="4:33" s="304" customFormat="1" ht="15.75" customHeight="1">
      <c r="D47338" s="305"/>
      <c r="AG47338" s="1954"/>
    </row>
    <row r="47340" spans="4:33" s="304" customFormat="1" ht="15.75" customHeight="1">
      <c r="D47340" s="305"/>
      <c r="AG47340" s="1954"/>
    </row>
    <row r="47342" spans="4:33" s="304" customFormat="1" ht="15.75" customHeight="1">
      <c r="D47342" s="305"/>
      <c r="AG47342" s="1954"/>
    </row>
    <row r="47344" spans="4:33" s="304" customFormat="1" ht="15.75" customHeight="1">
      <c r="D47344" s="305"/>
      <c r="AG47344" s="1954"/>
    </row>
    <row r="47346" spans="4:33" s="304" customFormat="1" ht="15.75" customHeight="1">
      <c r="D47346" s="305"/>
      <c r="AG47346" s="1954"/>
    </row>
    <row r="47348" spans="4:33" s="304" customFormat="1" ht="15.75" customHeight="1">
      <c r="D47348" s="305"/>
      <c r="AG47348" s="1954"/>
    </row>
    <row r="47350" spans="4:33" s="304" customFormat="1" ht="15.75" customHeight="1">
      <c r="D47350" s="305"/>
      <c r="AG47350" s="1954"/>
    </row>
    <row r="47352" spans="4:33" s="304" customFormat="1" ht="15.75" customHeight="1">
      <c r="D47352" s="305"/>
      <c r="AG47352" s="1954"/>
    </row>
    <row r="47354" spans="4:33" s="304" customFormat="1" ht="15.75" customHeight="1">
      <c r="D47354" s="305"/>
      <c r="AG47354" s="1954"/>
    </row>
    <row r="47356" spans="4:33" s="304" customFormat="1" ht="15.75" customHeight="1">
      <c r="D47356" s="305"/>
      <c r="AG47356" s="1954"/>
    </row>
    <row r="47358" spans="4:33" s="304" customFormat="1" ht="15.75" customHeight="1">
      <c r="D47358" s="305"/>
      <c r="AG47358" s="1954"/>
    </row>
    <row r="47360" spans="4:33" s="304" customFormat="1" ht="15.75" customHeight="1">
      <c r="D47360" s="305"/>
      <c r="AG47360" s="1954"/>
    </row>
    <row r="47362" spans="4:33" s="304" customFormat="1" ht="15.75" customHeight="1">
      <c r="D47362" s="305"/>
      <c r="AG47362" s="1954"/>
    </row>
    <row r="47364" spans="4:33" s="304" customFormat="1" ht="15.75" customHeight="1">
      <c r="D47364" s="305"/>
      <c r="AG47364" s="1954"/>
    </row>
    <row r="47366" spans="4:33" s="304" customFormat="1" ht="15.75" customHeight="1">
      <c r="D47366" s="305"/>
      <c r="AG47366" s="1954"/>
    </row>
    <row r="47368" spans="4:33" s="304" customFormat="1" ht="15.75" customHeight="1">
      <c r="D47368" s="305"/>
      <c r="AG47368" s="1954"/>
    </row>
    <row r="47370" spans="4:33" s="304" customFormat="1" ht="15.75" customHeight="1">
      <c r="D47370" s="305"/>
      <c r="AG47370" s="1954"/>
    </row>
    <row r="47372" spans="4:33" s="304" customFormat="1" ht="15.75" customHeight="1">
      <c r="D47372" s="305"/>
      <c r="AG47372" s="1954"/>
    </row>
    <row r="47374" spans="4:33" s="304" customFormat="1" ht="15.75" customHeight="1">
      <c r="D47374" s="305"/>
      <c r="AG47374" s="1954"/>
    </row>
    <row r="47376" spans="4:33" s="304" customFormat="1" ht="15.75" customHeight="1">
      <c r="D47376" s="305"/>
      <c r="AG47376" s="1954"/>
    </row>
    <row r="47378" spans="4:33" s="304" customFormat="1" ht="15.75" customHeight="1">
      <c r="D47378" s="305"/>
      <c r="AG47378" s="1954"/>
    </row>
    <row r="47380" spans="4:33" s="304" customFormat="1" ht="15.75" customHeight="1">
      <c r="D47380" s="305"/>
      <c r="AG47380" s="1954"/>
    </row>
    <row r="47382" spans="4:33" s="304" customFormat="1" ht="15.75" customHeight="1">
      <c r="D47382" s="305"/>
      <c r="AG47382" s="1954"/>
    </row>
    <row r="47384" spans="4:33" s="304" customFormat="1" ht="15.75" customHeight="1">
      <c r="D47384" s="305"/>
      <c r="AG47384" s="1954"/>
    </row>
    <row r="47386" spans="4:33" s="304" customFormat="1" ht="15.75" customHeight="1">
      <c r="D47386" s="305"/>
      <c r="AG47386" s="1954"/>
    </row>
    <row r="47388" spans="4:33" s="304" customFormat="1" ht="15.75" customHeight="1">
      <c r="D47388" s="305"/>
      <c r="AG47388" s="1954"/>
    </row>
    <row r="47390" spans="4:33" s="304" customFormat="1" ht="15.75" customHeight="1">
      <c r="D47390" s="305"/>
      <c r="AG47390" s="1954"/>
    </row>
    <row r="47392" spans="4:33" s="304" customFormat="1" ht="15.75" customHeight="1">
      <c r="D47392" s="305"/>
      <c r="AG47392" s="1954"/>
    </row>
    <row r="47394" spans="4:33" s="304" customFormat="1" ht="15.75" customHeight="1">
      <c r="D47394" s="305"/>
      <c r="AG47394" s="1954"/>
    </row>
    <row r="47396" spans="4:33" s="304" customFormat="1" ht="15.75" customHeight="1">
      <c r="D47396" s="305"/>
      <c r="AG47396" s="1954"/>
    </row>
    <row r="47398" spans="4:33" s="304" customFormat="1" ht="15.75" customHeight="1">
      <c r="D47398" s="305"/>
      <c r="AG47398" s="1954"/>
    </row>
    <row r="47400" spans="4:33" s="304" customFormat="1" ht="15.75" customHeight="1">
      <c r="D47400" s="305"/>
      <c r="AG47400" s="1954"/>
    </row>
    <row r="47402" spans="4:33" s="304" customFormat="1" ht="15.75" customHeight="1">
      <c r="D47402" s="305"/>
      <c r="AG47402" s="1954"/>
    </row>
    <row r="47404" spans="4:33" s="304" customFormat="1" ht="15.75" customHeight="1">
      <c r="D47404" s="305"/>
      <c r="AG47404" s="1954"/>
    </row>
    <row r="47406" spans="4:33" s="304" customFormat="1" ht="15.75" customHeight="1">
      <c r="D47406" s="305"/>
      <c r="AG47406" s="1954"/>
    </row>
    <row r="47408" spans="4:33" s="304" customFormat="1" ht="15.75" customHeight="1">
      <c r="D47408" s="305"/>
      <c r="AG47408" s="1954"/>
    </row>
    <row r="47410" spans="4:33" s="304" customFormat="1" ht="15.75" customHeight="1">
      <c r="D47410" s="305"/>
      <c r="AG47410" s="1954"/>
    </row>
    <row r="47412" spans="4:33" s="304" customFormat="1" ht="15.75" customHeight="1">
      <c r="D47412" s="305"/>
      <c r="AG47412" s="1954"/>
    </row>
    <row r="47414" spans="4:33" s="304" customFormat="1" ht="15.75" customHeight="1">
      <c r="D47414" s="305"/>
      <c r="AG47414" s="1954"/>
    </row>
    <row r="47416" spans="4:33" s="304" customFormat="1" ht="15.75" customHeight="1">
      <c r="D47416" s="305"/>
      <c r="AG47416" s="1954"/>
    </row>
    <row r="47418" spans="4:33" s="304" customFormat="1" ht="15.75" customHeight="1">
      <c r="D47418" s="305"/>
      <c r="AG47418" s="1954"/>
    </row>
    <row r="47420" spans="4:33" s="304" customFormat="1" ht="15.75" customHeight="1">
      <c r="D47420" s="305"/>
      <c r="AG47420" s="1954"/>
    </row>
    <row r="47422" spans="4:33" s="304" customFormat="1" ht="15.75" customHeight="1">
      <c r="D47422" s="305"/>
      <c r="AG47422" s="1954"/>
    </row>
    <row r="47424" spans="4:33" s="304" customFormat="1" ht="15.75" customHeight="1">
      <c r="D47424" s="305"/>
      <c r="AG47424" s="1954"/>
    </row>
    <row r="47426" spans="4:33" s="304" customFormat="1" ht="15.75" customHeight="1">
      <c r="D47426" s="305"/>
      <c r="AG47426" s="1954"/>
    </row>
    <row r="47428" spans="4:33" s="304" customFormat="1" ht="15.75" customHeight="1">
      <c r="D47428" s="305"/>
      <c r="AG47428" s="1954"/>
    </row>
    <row r="47430" spans="4:33" s="304" customFormat="1" ht="15.75" customHeight="1">
      <c r="D47430" s="305"/>
      <c r="AG47430" s="1954"/>
    </row>
    <row r="47432" spans="4:33" s="304" customFormat="1" ht="15.75" customHeight="1">
      <c r="D47432" s="305"/>
      <c r="AG47432" s="1954"/>
    </row>
    <row r="47434" spans="4:33" s="304" customFormat="1" ht="15.75" customHeight="1">
      <c r="D47434" s="305"/>
      <c r="AG47434" s="1954"/>
    </row>
    <row r="47436" spans="4:33" s="304" customFormat="1" ht="15.75" customHeight="1">
      <c r="D47436" s="305"/>
      <c r="AG47436" s="1954"/>
    </row>
    <row r="47438" spans="4:33" s="304" customFormat="1" ht="15.75" customHeight="1">
      <c r="D47438" s="305"/>
      <c r="AG47438" s="1954"/>
    </row>
    <row r="47440" spans="4:33" s="304" customFormat="1" ht="15.75" customHeight="1">
      <c r="D47440" s="305"/>
      <c r="AG47440" s="1954"/>
    </row>
    <row r="47442" spans="4:33" s="304" customFormat="1" ht="15.75" customHeight="1">
      <c r="D47442" s="305"/>
      <c r="AG47442" s="1954"/>
    </row>
    <row r="47444" spans="4:33" s="304" customFormat="1" ht="15.75" customHeight="1">
      <c r="D47444" s="305"/>
      <c r="AG47444" s="1954"/>
    </row>
    <row r="47446" spans="4:33" s="304" customFormat="1" ht="15.75" customHeight="1">
      <c r="D47446" s="305"/>
      <c r="AG47446" s="1954"/>
    </row>
    <row r="47448" spans="4:33" s="304" customFormat="1" ht="15.75" customHeight="1">
      <c r="D47448" s="305"/>
      <c r="AG47448" s="1954"/>
    </row>
    <row r="47450" spans="4:33" s="304" customFormat="1" ht="15.75" customHeight="1">
      <c r="D47450" s="305"/>
      <c r="AG47450" s="1954"/>
    </row>
    <row r="47452" spans="4:33" s="304" customFormat="1" ht="15.75" customHeight="1">
      <c r="D47452" s="305"/>
      <c r="AG47452" s="1954"/>
    </row>
    <row r="47454" spans="4:33" s="304" customFormat="1" ht="15.75" customHeight="1">
      <c r="D47454" s="305"/>
      <c r="AG47454" s="1954"/>
    </row>
    <row r="47456" spans="4:33" s="304" customFormat="1" ht="15.75" customHeight="1">
      <c r="D47456" s="305"/>
      <c r="AG47456" s="1954"/>
    </row>
    <row r="47458" spans="4:33" s="304" customFormat="1" ht="15.75" customHeight="1">
      <c r="D47458" s="305"/>
      <c r="AG47458" s="1954"/>
    </row>
    <row r="47460" spans="4:33" s="304" customFormat="1" ht="15.75" customHeight="1">
      <c r="D47460" s="305"/>
      <c r="AG47460" s="1954"/>
    </row>
    <row r="47462" spans="4:33" s="304" customFormat="1" ht="15.75" customHeight="1">
      <c r="D47462" s="305"/>
      <c r="AG47462" s="1954"/>
    </row>
    <row r="47464" spans="4:33" s="304" customFormat="1" ht="15.75" customHeight="1">
      <c r="D47464" s="305"/>
      <c r="AG47464" s="1954"/>
    </row>
    <row r="47466" spans="4:33" s="304" customFormat="1" ht="15.75" customHeight="1">
      <c r="D47466" s="305"/>
      <c r="AG47466" s="1954"/>
    </row>
    <row r="47468" spans="4:33" s="304" customFormat="1" ht="15.75" customHeight="1">
      <c r="D47468" s="305"/>
      <c r="AG47468" s="1954"/>
    </row>
    <row r="47470" spans="4:33" s="304" customFormat="1" ht="15.75" customHeight="1">
      <c r="D47470" s="305"/>
      <c r="AG47470" s="1954"/>
    </row>
    <row r="47472" spans="4:33" s="304" customFormat="1" ht="15.75" customHeight="1">
      <c r="D47472" s="305"/>
      <c r="AG47472" s="1954"/>
    </row>
    <row r="47474" spans="4:33" s="304" customFormat="1" ht="15.75" customHeight="1">
      <c r="D47474" s="305"/>
      <c r="AG47474" s="1954"/>
    </row>
    <row r="47476" spans="4:33" s="304" customFormat="1" ht="15.75" customHeight="1">
      <c r="D47476" s="305"/>
      <c r="AG47476" s="1954"/>
    </row>
    <row r="47478" spans="4:33" s="304" customFormat="1" ht="15.75" customHeight="1">
      <c r="D47478" s="305"/>
      <c r="AG47478" s="1954"/>
    </row>
    <row r="47480" spans="4:33" s="304" customFormat="1" ht="15.75" customHeight="1">
      <c r="D47480" s="305"/>
      <c r="AG47480" s="1954"/>
    </row>
    <row r="47482" spans="4:33" s="304" customFormat="1" ht="15.75" customHeight="1">
      <c r="D47482" s="305"/>
      <c r="AG47482" s="1954"/>
    </row>
    <row r="47484" spans="4:33" s="304" customFormat="1" ht="15.75" customHeight="1">
      <c r="D47484" s="305"/>
      <c r="AG47484" s="1954"/>
    </row>
    <row r="47486" spans="4:33" s="304" customFormat="1" ht="15.75" customHeight="1">
      <c r="D47486" s="305"/>
      <c r="AG47486" s="1954"/>
    </row>
    <row r="47488" spans="4:33" s="304" customFormat="1" ht="15.75" customHeight="1">
      <c r="D47488" s="305"/>
      <c r="AG47488" s="1954"/>
    </row>
    <row r="47490" spans="4:33" s="304" customFormat="1" ht="15.75" customHeight="1">
      <c r="D47490" s="305"/>
      <c r="AG47490" s="1954"/>
    </row>
    <row r="47492" spans="4:33" s="304" customFormat="1" ht="15.75" customHeight="1">
      <c r="D47492" s="305"/>
      <c r="AG47492" s="1954"/>
    </row>
    <row r="47494" spans="4:33" s="304" customFormat="1" ht="15.75" customHeight="1">
      <c r="D47494" s="305"/>
      <c r="AG47494" s="1954"/>
    </row>
    <row r="47496" spans="4:33" s="304" customFormat="1" ht="15.75" customHeight="1">
      <c r="D47496" s="305"/>
      <c r="AG47496" s="1954"/>
    </row>
    <row r="47498" spans="4:33" s="304" customFormat="1" ht="15.75" customHeight="1">
      <c r="D47498" s="305"/>
      <c r="AG47498" s="1954"/>
    </row>
    <row r="47500" spans="4:33" s="304" customFormat="1" ht="15.75" customHeight="1">
      <c r="D47500" s="305"/>
      <c r="AG47500" s="1954"/>
    </row>
    <row r="47502" spans="4:33" s="304" customFormat="1" ht="15.75" customHeight="1">
      <c r="D47502" s="305"/>
      <c r="AG47502" s="1954"/>
    </row>
    <row r="47504" spans="4:33" s="304" customFormat="1" ht="15.75" customHeight="1">
      <c r="D47504" s="305"/>
      <c r="AG47504" s="1954"/>
    </row>
    <row r="47506" spans="4:33" s="304" customFormat="1" ht="15.75" customHeight="1">
      <c r="D47506" s="305"/>
      <c r="AG47506" s="1954"/>
    </row>
    <row r="47508" spans="4:33" s="304" customFormat="1" ht="15.75" customHeight="1">
      <c r="D47508" s="305"/>
      <c r="AG47508" s="1954"/>
    </row>
    <row r="47510" spans="4:33" s="304" customFormat="1" ht="15.75" customHeight="1">
      <c r="D47510" s="305"/>
      <c r="AG47510" s="1954"/>
    </row>
    <row r="47512" spans="4:33" s="304" customFormat="1" ht="15.75" customHeight="1">
      <c r="D47512" s="305"/>
      <c r="AG47512" s="1954"/>
    </row>
    <row r="47514" spans="4:33" s="304" customFormat="1" ht="15.75" customHeight="1">
      <c r="D47514" s="305"/>
      <c r="AG47514" s="1954"/>
    </row>
    <row r="47516" spans="4:33" s="304" customFormat="1" ht="15.75" customHeight="1">
      <c r="D47516" s="305"/>
      <c r="AG47516" s="1954"/>
    </row>
    <row r="47518" spans="4:33" s="304" customFormat="1" ht="15.75" customHeight="1">
      <c r="D47518" s="305"/>
      <c r="AG47518" s="1954"/>
    </row>
    <row r="47520" spans="4:33" s="304" customFormat="1" ht="15.75" customHeight="1">
      <c r="D47520" s="305"/>
      <c r="AG47520" s="1954"/>
    </row>
    <row r="47522" spans="4:33" s="304" customFormat="1" ht="15.75" customHeight="1">
      <c r="D47522" s="305"/>
      <c r="AG47522" s="1954"/>
    </row>
    <row r="47524" spans="4:33" s="304" customFormat="1" ht="15.75" customHeight="1">
      <c r="D47524" s="305"/>
      <c r="AG47524" s="1954"/>
    </row>
    <row r="47526" spans="4:33" s="304" customFormat="1" ht="15.75" customHeight="1">
      <c r="D47526" s="305"/>
      <c r="AG47526" s="1954"/>
    </row>
    <row r="47528" spans="4:33" s="304" customFormat="1" ht="15.75" customHeight="1">
      <c r="D47528" s="305"/>
      <c r="AG47528" s="1954"/>
    </row>
    <row r="47530" spans="4:33" s="304" customFormat="1" ht="15.75" customHeight="1">
      <c r="D47530" s="305"/>
      <c r="AG47530" s="1954"/>
    </row>
    <row r="47532" spans="4:33" s="304" customFormat="1" ht="15.75" customHeight="1">
      <c r="D47532" s="305"/>
      <c r="AG47532" s="1954"/>
    </row>
    <row r="47534" spans="4:33" s="304" customFormat="1" ht="15.75" customHeight="1">
      <c r="D47534" s="305"/>
      <c r="AG47534" s="1954"/>
    </row>
    <row r="47536" spans="4:33" s="304" customFormat="1" ht="15.75" customHeight="1">
      <c r="D47536" s="305"/>
      <c r="AG47536" s="1954"/>
    </row>
    <row r="47538" spans="4:33" s="304" customFormat="1" ht="15.75" customHeight="1">
      <c r="D47538" s="305"/>
      <c r="AG47538" s="1954"/>
    </row>
    <row r="47540" spans="4:33" s="304" customFormat="1" ht="15.75" customHeight="1">
      <c r="D47540" s="305"/>
      <c r="AG47540" s="1954"/>
    </row>
    <row r="47542" spans="4:33" s="304" customFormat="1" ht="15.75" customHeight="1">
      <c r="D47542" s="305"/>
      <c r="AG47542" s="1954"/>
    </row>
    <row r="47544" spans="4:33" s="304" customFormat="1" ht="15.75" customHeight="1">
      <c r="D47544" s="305"/>
      <c r="AG47544" s="1954"/>
    </row>
    <row r="47546" spans="4:33" s="304" customFormat="1" ht="15.75" customHeight="1">
      <c r="D47546" s="305"/>
      <c r="AG47546" s="1954"/>
    </row>
    <row r="47548" spans="4:33" s="304" customFormat="1" ht="15.75" customHeight="1">
      <c r="D47548" s="305"/>
      <c r="AG47548" s="1954"/>
    </row>
    <row r="47550" spans="4:33" s="304" customFormat="1" ht="15.75" customHeight="1">
      <c r="D47550" s="305"/>
      <c r="AG47550" s="1954"/>
    </row>
    <row r="47552" spans="4:33" s="304" customFormat="1" ht="15.75" customHeight="1">
      <c r="D47552" s="305"/>
      <c r="AG47552" s="1954"/>
    </row>
    <row r="47554" spans="4:33" s="304" customFormat="1" ht="15.75" customHeight="1">
      <c r="D47554" s="305"/>
      <c r="AG47554" s="1954"/>
    </row>
    <row r="47556" spans="4:33" s="304" customFormat="1" ht="15.75" customHeight="1">
      <c r="D47556" s="305"/>
      <c r="AG47556" s="1954"/>
    </row>
    <row r="47558" spans="4:33" s="304" customFormat="1" ht="15.75" customHeight="1">
      <c r="D47558" s="305"/>
      <c r="AG47558" s="1954"/>
    </row>
    <row r="47560" spans="4:33" s="304" customFormat="1" ht="15.75" customHeight="1">
      <c r="D47560" s="305"/>
      <c r="AG47560" s="1954"/>
    </row>
    <row r="47562" spans="4:33" s="304" customFormat="1" ht="15.75" customHeight="1">
      <c r="D47562" s="305"/>
      <c r="AG47562" s="1954"/>
    </row>
    <row r="47564" spans="4:33" s="304" customFormat="1" ht="15.75" customHeight="1">
      <c r="D47564" s="305"/>
      <c r="AG47564" s="1954"/>
    </row>
    <row r="47566" spans="4:33" s="304" customFormat="1" ht="15.75" customHeight="1">
      <c r="D47566" s="305"/>
      <c r="AG47566" s="1954"/>
    </row>
    <row r="47568" spans="4:33" s="304" customFormat="1" ht="15.75" customHeight="1">
      <c r="D47568" s="305"/>
      <c r="AG47568" s="1954"/>
    </row>
    <row r="47570" spans="4:33" s="304" customFormat="1" ht="15.75" customHeight="1">
      <c r="D47570" s="305"/>
      <c r="AG47570" s="1954"/>
    </row>
    <row r="47572" spans="4:33" s="304" customFormat="1" ht="15.75" customHeight="1">
      <c r="D47572" s="305"/>
      <c r="AG47572" s="1954"/>
    </row>
    <row r="47574" spans="4:33" s="304" customFormat="1" ht="15.75" customHeight="1">
      <c r="D47574" s="305"/>
      <c r="AG47574" s="1954"/>
    </row>
    <row r="47576" spans="4:33" s="304" customFormat="1" ht="15.75" customHeight="1">
      <c r="D47576" s="305"/>
      <c r="AG47576" s="1954"/>
    </row>
    <row r="47578" spans="4:33" s="304" customFormat="1" ht="15.75" customHeight="1">
      <c r="D47578" s="305"/>
      <c r="AG47578" s="1954"/>
    </row>
    <row r="47580" spans="4:33" s="304" customFormat="1" ht="15.75" customHeight="1">
      <c r="D47580" s="305"/>
      <c r="AG47580" s="1954"/>
    </row>
    <row r="47582" spans="4:33" s="304" customFormat="1" ht="15.75" customHeight="1">
      <c r="D47582" s="305"/>
      <c r="AG47582" s="1954"/>
    </row>
    <row r="47584" spans="4:33" s="304" customFormat="1" ht="15.75" customHeight="1">
      <c r="D47584" s="305"/>
      <c r="AG47584" s="1954"/>
    </row>
    <row r="47586" spans="4:33" s="304" customFormat="1" ht="15.75" customHeight="1">
      <c r="D47586" s="305"/>
      <c r="AG47586" s="1954"/>
    </row>
    <row r="47588" spans="4:33" s="304" customFormat="1" ht="15.75" customHeight="1">
      <c r="D47588" s="305"/>
      <c r="AG47588" s="1954"/>
    </row>
    <row r="47590" spans="4:33" s="304" customFormat="1" ht="15.75" customHeight="1">
      <c r="D47590" s="305"/>
      <c r="AG47590" s="1954"/>
    </row>
    <row r="47592" spans="4:33" s="304" customFormat="1" ht="15.75" customHeight="1">
      <c r="D47592" s="305"/>
      <c r="AG47592" s="1954"/>
    </row>
    <row r="47594" spans="4:33" s="304" customFormat="1" ht="15.75" customHeight="1">
      <c r="D47594" s="305"/>
      <c r="AG47594" s="1954"/>
    </row>
    <row r="47596" spans="4:33" s="304" customFormat="1" ht="15.75" customHeight="1">
      <c r="D47596" s="305"/>
      <c r="AG47596" s="1954"/>
    </row>
    <row r="47598" spans="4:33" s="304" customFormat="1" ht="15.75" customHeight="1">
      <c r="D47598" s="305"/>
      <c r="AG47598" s="1954"/>
    </row>
    <row r="47600" spans="4:33" s="304" customFormat="1" ht="15.75" customHeight="1">
      <c r="D47600" s="305"/>
      <c r="AG47600" s="1954"/>
    </row>
    <row r="47602" spans="4:33" s="304" customFormat="1" ht="15.75" customHeight="1">
      <c r="D47602" s="305"/>
      <c r="AG47602" s="1954"/>
    </row>
    <row r="47604" spans="4:33" s="304" customFormat="1" ht="15.75" customHeight="1">
      <c r="D47604" s="305"/>
      <c r="AG47604" s="1954"/>
    </row>
    <row r="47606" spans="4:33" s="304" customFormat="1" ht="15.75" customHeight="1">
      <c r="D47606" s="305"/>
      <c r="AG47606" s="1954"/>
    </row>
    <row r="47608" spans="4:33" s="304" customFormat="1" ht="15.75" customHeight="1">
      <c r="D47608" s="305"/>
      <c r="AG47608" s="1954"/>
    </row>
    <row r="47610" spans="4:33" s="304" customFormat="1" ht="15.75" customHeight="1">
      <c r="D47610" s="305"/>
      <c r="AG47610" s="1954"/>
    </row>
    <row r="47612" spans="4:33" s="304" customFormat="1" ht="15.75" customHeight="1">
      <c r="D47612" s="305"/>
      <c r="AG47612" s="1954"/>
    </row>
    <row r="47614" spans="4:33" s="304" customFormat="1" ht="15.75" customHeight="1">
      <c r="D47614" s="305"/>
      <c r="AG47614" s="1954"/>
    </row>
    <row r="47616" spans="4:33" s="304" customFormat="1" ht="15.75" customHeight="1">
      <c r="D47616" s="305"/>
      <c r="AG47616" s="1954"/>
    </row>
    <row r="47618" spans="4:33" s="304" customFormat="1" ht="15.75" customHeight="1">
      <c r="D47618" s="305"/>
      <c r="AG47618" s="1954"/>
    </row>
    <row r="47620" spans="4:33" s="304" customFormat="1" ht="15.75" customHeight="1">
      <c r="D47620" s="305"/>
      <c r="AG47620" s="1954"/>
    </row>
    <row r="47622" spans="4:33" s="304" customFormat="1" ht="15.75" customHeight="1">
      <c r="D47622" s="305"/>
      <c r="AG47622" s="1954"/>
    </row>
    <row r="47624" spans="4:33" s="304" customFormat="1" ht="15.75" customHeight="1">
      <c r="D47624" s="305"/>
      <c r="AG47624" s="1954"/>
    </row>
    <row r="47626" spans="4:33" s="304" customFormat="1" ht="15.75" customHeight="1">
      <c r="D47626" s="305"/>
      <c r="AG47626" s="1954"/>
    </row>
    <row r="47628" spans="4:33" s="304" customFormat="1" ht="15.75" customHeight="1">
      <c r="D47628" s="305"/>
      <c r="AG47628" s="1954"/>
    </row>
    <row r="47630" spans="4:33" s="304" customFormat="1" ht="15.75" customHeight="1">
      <c r="D47630" s="305"/>
      <c r="AG47630" s="1954"/>
    </row>
    <row r="47632" spans="4:33" s="304" customFormat="1" ht="15.75" customHeight="1">
      <c r="D47632" s="305"/>
      <c r="AG47632" s="1954"/>
    </row>
    <row r="47634" spans="4:33" s="304" customFormat="1" ht="15.75" customHeight="1">
      <c r="D47634" s="305"/>
      <c r="AG47634" s="1954"/>
    </row>
    <row r="47636" spans="4:33" s="304" customFormat="1" ht="15.75" customHeight="1">
      <c r="D47636" s="305"/>
      <c r="AG47636" s="1954"/>
    </row>
    <row r="47638" spans="4:33" s="304" customFormat="1" ht="15.75" customHeight="1">
      <c r="D47638" s="305"/>
      <c r="AG47638" s="1954"/>
    </row>
    <row r="47640" spans="4:33" s="304" customFormat="1" ht="15.75" customHeight="1">
      <c r="D47640" s="305"/>
      <c r="AG47640" s="1954"/>
    </row>
    <row r="47642" spans="4:33" s="304" customFormat="1" ht="15.75" customHeight="1">
      <c r="D47642" s="305"/>
      <c r="AG47642" s="1954"/>
    </row>
    <row r="47644" spans="4:33" s="304" customFormat="1" ht="15.75" customHeight="1">
      <c r="D47644" s="305"/>
      <c r="AG47644" s="1954"/>
    </row>
    <row r="47646" spans="4:33" s="304" customFormat="1" ht="15.75" customHeight="1">
      <c r="D47646" s="305"/>
      <c r="AG47646" s="1954"/>
    </row>
    <row r="47648" spans="4:33" s="304" customFormat="1" ht="15.75" customHeight="1">
      <c r="D47648" s="305"/>
      <c r="AG47648" s="1954"/>
    </row>
    <row r="47650" spans="4:33" s="304" customFormat="1" ht="15.75" customHeight="1">
      <c r="D47650" s="305"/>
      <c r="AG47650" s="1954"/>
    </row>
    <row r="47652" spans="4:33" s="304" customFormat="1" ht="15.75" customHeight="1">
      <c r="D47652" s="305"/>
      <c r="AG47652" s="1954"/>
    </row>
    <row r="47654" spans="4:33" s="304" customFormat="1" ht="15.75" customHeight="1">
      <c r="D47654" s="305"/>
      <c r="AG47654" s="1954"/>
    </row>
    <row r="47656" spans="4:33" s="304" customFormat="1" ht="15.75" customHeight="1">
      <c r="D47656" s="305"/>
      <c r="AG47656" s="1954"/>
    </row>
    <row r="47658" spans="4:33" s="304" customFormat="1" ht="15.75" customHeight="1">
      <c r="D47658" s="305"/>
      <c r="AG47658" s="1954"/>
    </row>
    <row r="47660" spans="4:33" s="304" customFormat="1" ht="15.75" customHeight="1">
      <c r="D47660" s="305"/>
      <c r="AG47660" s="1954"/>
    </row>
    <row r="47662" spans="4:33" s="304" customFormat="1" ht="15.75" customHeight="1">
      <c r="D47662" s="305"/>
      <c r="AG47662" s="1954"/>
    </row>
    <row r="47664" spans="4:33" s="304" customFormat="1" ht="15.75" customHeight="1">
      <c r="D47664" s="305"/>
      <c r="AG47664" s="1954"/>
    </row>
    <row r="47666" spans="4:33" s="304" customFormat="1" ht="15.75" customHeight="1">
      <c r="D47666" s="305"/>
      <c r="AG47666" s="1954"/>
    </row>
    <row r="47668" spans="4:33" s="304" customFormat="1" ht="15.75" customHeight="1">
      <c r="D47668" s="305"/>
      <c r="AG47668" s="1954"/>
    </row>
    <row r="47670" spans="4:33" s="304" customFormat="1" ht="15.75" customHeight="1">
      <c r="D47670" s="305"/>
      <c r="AG47670" s="1954"/>
    </row>
    <row r="47672" spans="4:33" s="304" customFormat="1" ht="15.75" customHeight="1">
      <c r="D47672" s="305"/>
      <c r="AG47672" s="1954"/>
    </row>
    <row r="47674" spans="4:33" s="304" customFormat="1" ht="15.75" customHeight="1">
      <c r="D47674" s="305"/>
      <c r="AG47674" s="1954"/>
    </row>
    <row r="47676" spans="4:33" s="304" customFormat="1" ht="15.75" customHeight="1">
      <c r="D47676" s="305"/>
      <c r="AG47676" s="1954"/>
    </row>
    <row r="47678" spans="4:33" s="304" customFormat="1" ht="15.75" customHeight="1">
      <c r="D47678" s="305"/>
      <c r="AG47678" s="1954"/>
    </row>
    <row r="47680" spans="4:33" s="304" customFormat="1" ht="15.75" customHeight="1">
      <c r="D47680" s="305"/>
      <c r="AG47680" s="1954"/>
    </row>
    <row r="47682" spans="4:33" s="304" customFormat="1" ht="15.75" customHeight="1">
      <c r="D47682" s="305"/>
      <c r="AG47682" s="1954"/>
    </row>
    <row r="47684" spans="4:33" s="304" customFormat="1" ht="15.75" customHeight="1">
      <c r="D47684" s="305"/>
      <c r="AG47684" s="1954"/>
    </row>
    <row r="47686" spans="4:33" s="304" customFormat="1" ht="15.75" customHeight="1">
      <c r="D47686" s="305"/>
      <c r="AG47686" s="1954"/>
    </row>
    <row r="47688" spans="4:33" s="304" customFormat="1" ht="15.75" customHeight="1">
      <c r="D47688" s="305"/>
      <c r="AG47688" s="1954"/>
    </row>
    <row r="47690" spans="4:33" s="304" customFormat="1" ht="15.75" customHeight="1">
      <c r="D47690" s="305"/>
      <c r="AG47690" s="1954"/>
    </row>
    <row r="47692" spans="4:33" s="304" customFormat="1" ht="15.75" customHeight="1">
      <c r="D47692" s="305"/>
      <c r="AG47692" s="1954"/>
    </row>
    <row r="47694" spans="4:33" s="304" customFormat="1" ht="15.75" customHeight="1">
      <c r="D47694" s="305"/>
      <c r="AG47694" s="1954"/>
    </row>
    <row r="47696" spans="4:33" s="304" customFormat="1" ht="15.75" customHeight="1">
      <c r="D47696" s="305"/>
      <c r="AG47696" s="1954"/>
    </row>
    <row r="47698" spans="4:33" s="304" customFormat="1" ht="15.75" customHeight="1">
      <c r="D47698" s="305"/>
      <c r="AG47698" s="1954"/>
    </row>
    <row r="47700" spans="4:33" s="304" customFormat="1" ht="15.75" customHeight="1">
      <c r="D47700" s="305"/>
      <c r="AG47700" s="1954"/>
    </row>
    <row r="47702" spans="4:33" s="304" customFormat="1" ht="15.75" customHeight="1">
      <c r="D47702" s="305"/>
      <c r="AG47702" s="1954"/>
    </row>
    <row r="47704" spans="4:33" s="304" customFormat="1" ht="15.75" customHeight="1">
      <c r="D47704" s="305"/>
      <c r="AG47704" s="1954"/>
    </row>
    <row r="47706" spans="4:33" s="304" customFormat="1" ht="15.75" customHeight="1">
      <c r="D47706" s="305"/>
      <c r="AG47706" s="1954"/>
    </row>
    <row r="47708" spans="4:33" s="304" customFormat="1" ht="15.75" customHeight="1">
      <c r="D47708" s="305"/>
      <c r="AG47708" s="1954"/>
    </row>
    <row r="47710" spans="4:33" s="304" customFormat="1" ht="15.75" customHeight="1">
      <c r="D47710" s="305"/>
      <c r="AG47710" s="1954"/>
    </row>
    <row r="47712" spans="4:33" s="304" customFormat="1" ht="15.75" customHeight="1">
      <c r="D47712" s="305"/>
      <c r="AG47712" s="1954"/>
    </row>
    <row r="47714" spans="4:33" s="304" customFormat="1" ht="15.75" customHeight="1">
      <c r="D47714" s="305"/>
      <c r="AG47714" s="1954"/>
    </row>
    <row r="47716" spans="4:33" s="304" customFormat="1" ht="15.75" customHeight="1">
      <c r="D47716" s="305"/>
      <c r="AG47716" s="1954"/>
    </row>
    <row r="47718" spans="4:33" s="304" customFormat="1" ht="15.75" customHeight="1">
      <c r="D47718" s="305"/>
      <c r="AG47718" s="1954"/>
    </row>
    <row r="47720" spans="4:33" s="304" customFormat="1" ht="15.75" customHeight="1">
      <c r="D47720" s="305"/>
      <c r="AG47720" s="1954"/>
    </row>
    <row r="47722" spans="4:33" s="304" customFormat="1" ht="15.75" customHeight="1">
      <c r="D47722" s="305"/>
      <c r="AG47722" s="1954"/>
    </row>
    <row r="47724" spans="4:33" s="304" customFormat="1" ht="15.75" customHeight="1">
      <c r="D47724" s="305"/>
      <c r="AG47724" s="1954"/>
    </row>
    <row r="47726" spans="4:33" s="304" customFormat="1" ht="15.75" customHeight="1">
      <c r="D47726" s="305"/>
      <c r="AG47726" s="1954"/>
    </row>
    <row r="47728" spans="4:33" s="304" customFormat="1" ht="15.75" customHeight="1">
      <c r="D47728" s="305"/>
      <c r="AG47728" s="1954"/>
    </row>
    <row r="47730" spans="4:33" s="304" customFormat="1" ht="15.75" customHeight="1">
      <c r="D47730" s="305"/>
      <c r="AG47730" s="1954"/>
    </row>
    <row r="47732" spans="4:33" s="304" customFormat="1" ht="15.75" customHeight="1">
      <c r="D47732" s="305"/>
      <c r="AG47732" s="1954"/>
    </row>
    <row r="47734" spans="4:33" s="304" customFormat="1" ht="15.75" customHeight="1">
      <c r="D47734" s="305"/>
      <c r="AG47734" s="1954"/>
    </row>
    <row r="47736" spans="4:33" s="304" customFormat="1" ht="15.75" customHeight="1">
      <c r="D47736" s="305"/>
      <c r="AG47736" s="1954"/>
    </row>
    <row r="47738" spans="4:33" s="304" customFormat="1" ht="15.75" customHeight="1">
      <c r="D47738" s="305"/>
      <c r="AG47738" s="1954"/>
    </row>
    <row r="47740" spans="4:33" s="304" customFormat="1" ht="15.75" customHeight="1">
      <c r="D47740" s="305"/>
      <c r="AG47740" s="1954"/>
    </row>
    <row r="47742" spans="4:33" s="304" customFormat="1" ht="15.75" customHeight="1">
      <c r="D47742" s="305"/>
      <c r="AG47742" s="1954"/>
    </row>
    <row r="47744" spans="4:33" s="304" customFormat="1" ht="15.75" customHeight="1">
      <c r="D47744" s="305"/>
      <c r="AG47744" s="1954"/>
    </row>
    <row r="47746" spans="4:33" s="304" customFormat="1" ht="15.75" customHeight="1">
      <c r="D47746" s="305"/>
      <c r="AG47746" s="1954"/>
    </row>
    <row r="47748" spans="4:33" s="304" customFormat="1" ht="15.75" customHeight="1">
      <c r="D47748" s="305"/>
      <c r="AG47748" s="1954"/>
    </row>
    <row r="47750" spans="4:33" s="304" customFormat="1" ht="15.75" customHeight="1">
      <c r="D47750" s="305"/>
      <c r="AG47750" s="1954"/>
    </row>
    <row r="47752" spans="4:33" s="304" customFormat="1" ht="15.75" customHeight="1">
      <c r="D47752" s="305"/>
      <c r="AG47752" s="1954"/>
    </row>
    <row r="47754" spans="4:33" s="304" customFormat="1" ht="15.75" customHeight="1">
      <c r="D47754" s="305"/>
      <c r="AG47754" s="1954"/>
    </row>
    <row r="47756" spans="4:33" s="304" customFormat="1" ht="15.75" customHeight="1">
      <c r="D47756" s="305"/>
      <c r="AG47756" s="1954"/>
    </row>
    <row r="47758" spans="4:33" s="304" customFormat="1" ht="15.75" customHeight="1">
      <c r="D47758" s="305"/>
      <c r="AG47758" s="1954"/>
    </row>
    <row r="47760" spans="4:33" s="304" customFormat="1" ht="15.75" customHeight="1">
      <c r="D47760" s="305"/>
      <c r="AG47760" s="1954"/>
    </row>
    <row r="47762" spans="4:33" s="304" customFormat="1" ht="15.75" customHeight="1">
      <c r="D47762" s="305"/>
      <c r="AG47762" s="1954"/>
    </row>
    <row r="47764" spans="4:33" s="304" customFormat="1" ht="15.75" customHeight="1">
      <c r="D47764" s="305"/>
      <c r="AG47764" s="1954"/>
    </row>
    <row r="47766" spans="4:33" s="304" customFormat="1" ht="15.75" customHeight="1">
      <c r="D47766" s="305"/>
      <c r="AG47766" s="1954"/>
    </row>
    <row r="47768" spans="4:33" s="304" customFormat="1" ht="15.75" customHeight="1">
      <c r="D47768" s="305"/>
      <c r="AG47768" s="1954"/>
    </row>
    <row r="47770" spans="4:33" s="304" customFormat="1" ht="15.75" customHeight="1">
      <c r="D47770" s="305"/>
      <c r="AG47770" s="1954"/>
    </row>
    <row r="47772" spans="4:33" s="304" customFormat="1" ht="15.75" customHeight="1">
      <c r="D47772" s="305"/>
      <c r="AG47772" s="1954"/>
    </row>
    <row r="47774" spans="4:33" s="304" customFormat="1" ht="15.75" customHeight="1">
      <c r="D47774" s="305"/>
      <c r="AG47774" s="1954"/>
    </row>
    <row r="47776" spans="4:33" s="304" customFormat="1" ht="15.75" customHeight="1">
      <c r="D47776" s="305"/>
      <c r="AG47776" s="1954"/>
    </row>
    <row r="47778" spans="4:33" s="304" customFormat="1" ht="15.75" customHeight="1">
      <c r="D47778" s="305"/>
      <c r="AG47778" s="1954"/>
    </row>
    <row r="47780" spans="4:33" s="304" customFormat="1" ht="15.75" customHeight="1">
      <c r="D47780" s="305"/>
      <c r="AG47780" s="1954"/>
    </row>
    <row r="47782" spans="4:33" s="304" customFormat="1" ht="15.75" customHeight="1">
      <c r="D47782" s="305"/>
      <c r="AG47782" s="1954"/>
    </row>
    <row r="47784" spans="4:33" s="304" customFormat="1" ht="15.75" customHeight="1">
      <c r="D47784" s="305"/>
      <c r="AG47784" s="1954"/>
    </row>
    <row r="47786" spans="4:33" s="304" customFormat="1" ht="15.75" customHeight="1">
      <c r="D47786" s="305"/>
      <c r="AG47786" s="1954"/>
    </row>
    <row r="47788" spans="4:33" s="304" customFormat="1" ht="15.75" customHeight="1">
      <c r="D47788" s="305"/>
      <c r="AG47788" s="1954"/>
    </row>
    <row r="47790" spans="4:33" s="304" customFormat="1" ht="15.75" customHeight="1">
      <c r="D47790" s="305"/>
      <c r="AG47790" s="1954"/>
    </row>
    <row r="47792" spans="4:33" s="304" customFormat="1" ht="15.75" customHeight="1">
      <c r="D47792" s="305"/>
      <c r="AG47792" s="1954"/>
    </row>
    <row r="47794" spans="4:33" s="304" customFormat="1" ht="15.75" customHeight="1">
      <c r="D47794" s="305"/>
      <c r="AG47794" s="1954"/>
    </row>
    <row r="47796" spans="4:33" s="304" customFormat="1" ht="15.75" customHeight="1">
      <c r="D47796" s="305"/>
      <c r="AG47796" s="1954"/>
    </row>
    <row r="47798" spans="4:33" s="304" customFormat="1" ht="15.75" customHeight="1">
      <c r="D47798" s="305"/>
      <c r="AG47798" s="1954"/>
    </row>
    <row r="47800" spans="4:33" s="304" customFormat="1" ht="15.75" customHeight="1">
      <c r="D47800" s="305"/>
      <c r="AG47800" s="1954"/>
    </row>
    <row r="47802" spans="4:33" s="304" customFormat="1" ht="15.75" customHeight="1">
      <c r="D47802" s="305"/>
      <c r="AG47802" s="1954"/>
    </row>
    <row r="47804" spans="4:33" s="304" customFormat="1" ht="15.75" customHeight="1">
      <c r="D47804" s="305"/>
      <c r="AG47804" s="1954"/>
    </row>
    <row r="47806" spans="4:33" s="304" customFormat="1" ht="15.75" customHeight="1">
      <c r="D47806" s="305"/>
      <c r="AG47806" s="1954"/>
    </row>
    <row r="47808" spans="4:33" s="304" customFormat="1" ht="15.75" customHeight="1">
      <c r="D47808" s="305"/>
      <c r="AG47808" s="1954"/>
    </row>
    <row r="47810" spans="4:33" s="304" customFormat="1" ht="15.75" customHeight="1">
      <c r="D47810" s="305"/>
      <c r="AG47810" s="1954"/>
    </row>
    <row r="47812" spans="4:33" s="304" customFormat="1" ht="15.75" customHeight="1">
      <c r="D47812" s="305"/>
      <c r="AG47812" s="1954"/>
    </row>
    <row r="47814" spans="4:33" s="304" customFormat="1" ht="15.75" customHeight="1">
      <c r="D47814" s="305"/>
      <c r="AG47814" s="1954"/>
    </row>
    <row r="47816" spans="4:33" s="304" customFormat="1" ht="15.75" customHeight="1">
      <c r="D47816" s="305"/>
      <c r="AG47816" s="1954"/>
    </row>
    <row r="47818" spans="4:33" s="304" customFormat="1" ht="15.75" customHeight="1">
      <c r="D47818" s="305"/>
      <c r="AG47818" s="1954"/>
    </row>
    <row r="47820" spans="4:33" s="304" customFormat="1" ht="15.75" customHeight="1">
      <c r="D47820" s="305"/>
      <c r="AG47820" s="1954"/>
    </row>
    <row r="47822" spans="4:33" s="304" customFormat="1" ht="15.75" customHeight="1">
      <c r="D47822" s="305"/>
      <c r="AG47822" s="1954"/>
    </row>
    <row r="47824" spans="4:33" s="304" customFormat="1" ht="15.75" customHeight="1">
      <c r="D47824" s="305"/>
      <c r="AG47824" s="1954"/>
    </row>
    <row r="47826" spans="4:33" s="304" customFormat="1" ht="15.75" customHeight="1">
      <c r="D47826" s="305"/>
      <c r="AG47826" s="1954"/>
    </row>
    <row r="47828" spans="4:33" s="304" customFormat="1" ht="15.75" customHeight="1">
      <c r="D47828" s="305"/>
      <c r="AG47828" s="1954"/>
    </row>
    <row r="47830" spans="4:33" s="304" customFormat="1" ht="15.75" customHeight="1">
      <c r="D47830" s="305"/>
      <c r="AG47830" s="1954"/>
    </row>
    <row r="47832" spans="4:33" s="304" customFormat="1" ht="15.75" customHeight="1">
      <c r="D47832" s="305"/>
      <c r="AG47832" s="1954"/>
    </row>
    <row r="47834" spans="4:33" s="304" customFormat="1" ht="15.75" customHeight="1">
      <c r="D47834" s="305"/>
      <c r="AG47834" s="1954"/>
    </row>
    <row r="47836" spans="4:33" s="304" customFormat="1" ht="15.75" customHeight="1">
      <c r="D47836" s="305"/>
      <c r="AG47836" s="1954"/>
    </row>
    <row r="47838" spans="4:33" s="304" customFormat="1" ht="15.75" customHeight="1">
      <c r="D47838" s="305"/>
      <c r="AG47838" s="1954"/>
    </row>
    <row r="47840" spans="4:33" s="304" customFormat="1" ht="15.75" customHeight="1">
      <c r="D47840" s="305"/>
      <c r="AG47840" s="1954"/>
    </row>
    <row r="47842" spans="4:33" s="304" customFormat="1" ht="15.75" customHeight="1">
      <c r="D47842" s="305"/>
      <c r="AG47842" s="1954"/>
    </row>
    <row r="47844" spans="4:33" s="304" customFormat="1" ht="15.75" customHeight="1">
      <c r="D47844" s="305"/>
      <c r="AG47844" s="1954"/>
    </row>
    <row r="47846" spans="4:33" s="304" customFormat="1" ht="15.75" customHeight="1">
      <c r="D47846" s="305"/>
      <c r="AG47846" s="1954"/>
    </row>
    <row r="47848" spans="4:33" s="304" customFormat="1" ht="15.75" customHeight="1">
      <c r="D47848" s="305"/>
      <c r="AG47848" s="1954"/>
    </row>
    <row r="47850" spans="4:33" s="304" customFormat="1" ht="15.75" customHeight="1">
      <c r="D47850" s="305"/>
      <c r="AG47850" s="1954"/>
    </row>
    <row r="47852" spans="4:33" s="304" customFormat="1" ht="15.75" customHeight="1">
      <c r="D47852" s="305"/>
      <c r="AG47852" s="1954"/>
    </row>
    <row r="47854" spans="4:33" s="304" customFormat="1" ht="15.75" customHeight="1">
      <c r="D47854" s="305"/>
      <c r="AG47854" s="1954"/>
    </row>
    <row r="47856" spans="4:33" s="304" customFormat="1" ht="15.75" customHeight="1">
      <c r="D47856" s="305"/>
      <c r="AG47856" s="1954"/>
    </row>
    <row r="47858" spans="4:33" s="304" customFormat="1" ht="15.75" customHeight="1">
      <c r="D47858" s="305"/>
      <c r="AG47858" s="1954"/>
    </row>
    <row r="47860" spans="4:33" s="304" customFormat="1" ht="15.75" customHeight="1">
      <c r="D47860" s="305"/>
      <c r="AG47860" s="1954"/>
    </row>
    <row r="47862" spans="4:33" s="304" customFormat="1" ht="15.75" customHeight="1">
      <c r="D47862" s="305"/>
      <c r="AG47862" s="1954"/>
    </row>
    <row r="47864" spans="4:33" s="304" customFormat="1" ht="15.75" customHeight="1">
      <c r="D47864" s="305"/>
      <c r="AG47864" s="1954"/>
    </row>
    <row r="47866" spans="4:33" s="304" customFormat="1" ht="15.75" customHeight="1">
      <c r="D47866" s="305"/>
      <c r="AG47866" s="1954"/>
    </row>
    <row r="47868" spans="4:33" s="304" customFormat="1" ht="15.75" customHeight="1">
      <c r="D47868" s="305"/>
      <c r="AG47868" s="1954"/>
    </row>
    <row r="47870" spans="4:33" s="304" customFormat="1" ht="15.75" customHeight="1">
      <c r="D47870" s="305"/>
      <c r="AG47870" s="1954"/>
    </row>
    <row r="47872" spans="4:33" s="304" customFormat="1" ht="15.75" customHeight="1">
      <c r="D47872" s="305"/>
      <c r="AG47872" s="1954"/>
    </row>
    <row r="47874" spans="4:33" s="304" customFormat="1" ht="15.75" customHeight="1">
      <c r="D47874" s="305"/>
      <c r="AG47874" s="1954"/>
    </row>
    <row r="47876" spans="4:33" s="304" customFormat="1" ht="15.75" customHeight="1">
      <c r="D47876" s="305"/>
      <c r="AG47876" s="1954"/>
    </row>
    <row r="47878" spans="4:33" s="304" customFormat="1" ht="15.75" customHeight="1">
      <c r="D47878" s="305"/>
      <c r="AG47878" s="1954"/>
    </row>
    <row r="47880" spans="4:33" s="304" customFormat="1" ht="15.75" customHeight="1">
      <c r="D47880" s="305"/>
      <c r="AG47880" s="1954"/>
    </row>
    <row r="47882" spans="4:33" s="304" customFormat="1" ht="15.75" customHeight="1">
      <c r="D47882" s="305"/>
      <c r="AG47882" s="1954"/>
    </row>
    <row r="47884" spans="4:33" s="304" customFormat="1" ht="15.75" customHeight="1">
      <c r="D47884" s="305"/>
      <c r="AG47884" s="1954"/>
    </row>
    <row r="47886" spans="4:33" s="304" customFormat="1" ht="15.75" customHeight="1">
      <c r="D47886" s="305"/>
      <c r="AG47886" s="1954"/>
    </row>
    <row r="47888" spans="4:33" s="304" customFormat="1" ht="15.75" customHeight="1">
      <c r="D47888" s="305"/>
      <c r="AG47888" s="1954"/>
    </row>
    <row r="47890" spans="4:33" s="304" customFormat="1" ht="15.75" customHeight="1">
      <c r="D47890" s="305"/>
      <c r="AG47890" s="1954"/>
    </row>
    <row r="47892" spans="4:33" s="304" customFormat="1" ht="15.75" customHeight="1">
      <c r="D47892" s="305"/>
      <c r="AG47892" s="1954"/>
    </row>
    <row r="47894" spans="4:33" s="304" customFormat="1" ht="15.75" customHeight="1">
      <c r="D47894" s="305"/>
      <c r="AG47894" s="1954"/>
    </row>
    <row r="47896" spans="4:33" s="304" customFormat="1" ht="15.75" customHeight="1">
      <c r="D47896" s="305"/>
      <c r="AG47896" s="1954"/>
    </row>
    <row r="47898" spans="4:33" s="304" customFormat="1" ht="15.75" customHeight="1">
      <c r="D47898" s="305"/>
      <c r="AG47898" s="1954"/>
    </row>
    <row r="47900" spans="4:33" s="304" customFormat="1" ht="15.75" customHeight="1">
      <c r="D47900" s="305"/>
      <c r="AG47900" s="1954"/>
    </row>
    <row r="47902" spans="4:33" s="304" customFormat="1" ht="15.75" customHeight="1">
      <c r="D47902" s="305"/>
      <c r="AG47902" s="1954"/>
    </row>
    <row r="47904" spans="4:33" s="304" customFormat="1" ht="15.75" customHeight="1">
      <c r="D47904" s="305"/>
      <c r="AG47904" s="1954"/>
    </row>
    <row r="47906" spans="4:33" s="304" customFormat="1" ht="15.75" customHeight="1">
      <c r="D47906" s="305"/>
      <c r="AG47906" s="1954"/>
    </row>
    <row r="47908" spans="4:33" s="304" customFormat="1" ht="15.75" customHeight="1">
      <c r="D47908" s="305"/>
      <c r="AG47908" s="1954"/>
    </row>
    <row r="47910" spans="4:33" s="304" customFormat="1" ht="15.75" customHeight="1">
      <c r="D47910" s="305"/>
      <c r="AG47910" s="1954"/>
    </row>
    <row r="47912" spans="4:33" s="304" customFormat="1" ht="15.75" customHeight="1">
      <c r="D47912" s="305"/>
      <c r="AG47912" s="1954"/>
    </row>
    <row r="47914" spans="4:33" s="304" customFormat="1" ht="15.75" customHeight="1">
      <c r="D47914" s="305"/>
      <c r="AG47914" s="1954"/>
    </row>
    <row r="47916" spans="4:33" s="304" customFormat="1" ht="15.75" customHeight="1">
      <c r="D47916" s="305"/>
      <c r="AG47916" s="1954"/>
    </row>
    <row r="47918" spans="4:33" s="304" customFormat="1" ht="15.75" customHeight="1">
      <c r="D47918" s="305"/>
      <c r="AG47918" s="1954"/>
    </row>
    <row r="47920" spans="4:33" s="304" customFormat="1" ht="15.75" customHeight="1">
      <c r="D47920" s="305"/>
      <c r="AG47920" s="1954"/>
    </row>
    <row r="47922" spans="4:33" s="304" customFormat="1" ht="15.75" customHeight="1">
      <c r="D47922" s="305"/>
      <c r="AG47922" s="1954"/>
    </row>
    <row r="47924" spans="4:33" s="304" customFormat="1" ht="15.75" customHeight="1">
      <c r="D47924" s="305"/>
      <c r="AG47924" s="1954"/>
    </row>
    <row r="47926" spans="4:33" s="304" customFormat="1" ht="15.75" customHeight="1">
      <c r="D47926" s="305"/>
      <c r="AG47926" s="1954"/>
    </row>
    <row r="47928" spans="4:33" s="304" customFormat="1" ht="15.75" customHeight="1">
      <c r="D47928" s="305"/>
      <c r="AG47928" s="1954"/>
    </row>
    <row r="47930" spans="4:33" s="304" customFormat="1" ht="15.75" customHeight="1">
      <c r="D47930" s="305"/>
      <c r="AG47930" s="1954"/>
    </row>
    <row r="47932" spans="4:33" s="304" customFormat="1" ht="15.75" customHeight="1">
      <c r="D47932" s="305"/>
      <c r="AG47932" s="1954"/>
    </row>
    <row r="47934" spans="4:33" s="304" customFormat="1" ht="15.75" customHeight="1">
      <c r="D47934" s="305"/>
      <c r="AG47934" s="1954"/>
    </row>
    <row r="47936" spans="4:33" s="304" customFormat="1" ht="15.75" customHeight="1">
      <c r="D47936" s="305"/>
      <c r="AG47936" s="1954"/>
    </row>
    <row r="47938" spans="4:33" s="304" customFormat="1" ht="15.75" customHeight="1">
      <c r="D47938" s="305"/>
      <c r="AG47938" s="1954"/>
    </row>
    <row r="47940" spans="4:33" s="304" customFormat="1" ht="15.75" customHeight="1">
      <c r="D47940" s="305"/>
      <c r="AG47940" s="1954"/>
    </row>
    <row r="47942" spans="4:33" s="304" customFormat="1" ht="15.75" customHeight="1">
      <c r="D47942" s="305"/>
      <c r="AG47942" s="1954"/>
    </row>
    <row r="47944" spans="4:33" s="304" customFormat="1" ht="15.75" customHeight="1">
      <c r="D47944" s="305"/>
      <c r="AG47944" s="1954"/>
    </row>
    <row r="47946" spans="4:33" s="304" customFormat="1" ht="15.75" customHeight="1">
      <c r="D47946" s="305"/>
      <c r="AG47946" s="1954"/>
    </row>
    <row r="47948" spans="4:33" s="304" customFormat="1" ht="15.75" customHeight="1">
      <c r="D47948" s="305"/>
      <c r="AG47948" s="1954"/>
    </row>
    <row r="47950" spans="4:33" s="304" customFormat="1" ht="15.75" customHeight="1">
      <c r="D47950" s="305"/>
      <c r="AG47950" s="1954"/>
    </row>
    <row r="47952" spans="4:33" s="304" customFormat="1" ht="15.75" customHeight="1">
      <c r="D47952" s="305"/>
      <c r="AG47952" s="1954"/>
    </row>
    <row r="47954" spans="4:33" s="304" customFormat="1" ht="15.75" customHeight="1">
      <c r="D47954" s="305"/>
      <c r="AG47954" s="1954"/>
    </row>
    <row r="47956" spans="4:33" s="304" customFormat="1" ht="15.75" customHeight="1">
      <c r="D47956" s="305"/>
      <c r="AG47956" s="1954"/>
    </row>
    <row r="47958" spans="4:33" s="304" customFormat="1" ht="15.75" customHeight="1">
      <c r="D47958" s="305"/>
      <c r="AG47958" s="1954"/>
    </row>
    <row r="47960" spans="4:33" s="304" customFormat="1" ht="15.75" customHeight="1">
      <c r="D47960" s="305"/>
      <c r="AG47960" s="1954"/>
    </row>
    <row r="47962" spans="4:33" s="304" customFormat="1" ht="15.75" customHeight="1">
      <c r="D47962" s="305"/>
      <c r="AG47962" s="1954"/>
    </row>
    <row r="47964" spans="4:33" s="304" customFormat="1" ht="15.75" customHeight="1">
      <c r="D47964" s="305"/>
      <c r="AG47964" s="1954"/>
    </row>
    <row r="47966" spans="4:33" s="304" customFormat="1" ht="15.75" customHeight="1">
      <c r="D47966" s="305"/>
      <c r="AG47966" s="1954"/>
    </row>
    <row r="47968" spans="4:33" s="304" customFormat="1" ht="15.75" customHeight="1">
      <c r="D47968" s="305"/>
      <c r="AG47968" s="1954"/>
    </row>
    <row r="47970" spans="4:33" s="304" customFormat="1" ht="15.75" customHeight="1">
      <c r="D47970" s="305"/>
      <c r="AG47970" s="1954"/>
    </row>
    <row r="47972" spans="4:33" s="304" customFormat="1" ht="15.75" customHeight="1">
      <c r="D47972" s="305"/>
      <c r="AG47972" s="1954"/>
    </row>
    <row r="47974" spans="4:33" s="304" customFormat="1" ht="15.75" customHeight="1">
      <c r="D47974" s="305"/>
      <c r="AG47974" s="1954"/>
    </row>
    <row r="47976" spans="4:33" s="304" customFormat="1" ht="15.75" customHeight="1">
      <c r="D47976" s="305"/>
      <c r="AG47976" s="1954"/>
    </row>
    <row r="47978" spans="4:33" s="304" customFormat="1" ht="15.75" customHeight="1">
      <c r="D47978" s="305"/>
      <c r="AG47978" s="1954"/>
    </row>
    <row r="47980" spans="4:33" s="304" customFormat="1" ht="15.75" customHeight="1">
      <c r="D47980" s="305"/>
      <c r="AG47980" s="1954"/>
    </row>
    <row r="47982" spans="4:33" s="304" customFormat="1" ht="15.75" customHeight="1">
      <c r="D47982" s="305"/>
      <c r="AG47982" s="1954"/>
    </row>
    <row r="47984" spans="4:33" s="304" customFormat="1" ht="15.75" customHeight="1">
      <c r="D47984" s="305"/>
      <c r="AG47984" s="1954"/>
    </row>
    <row r="47986" spans="4:33" s="304" customFormat="1" ht="15.75" customHeight="1">
      <c r="D47986" s="305"/>
      <c r="AG47986" s="1954"/>
    </row>
    <row r="47988" spans="4:33" s="304" customFormat="1" ht="15.75" customHeight="1">
      <c r="D47988" s="305"/>
      <c r="AG47988" s="1954"/>
    </row>
    <row r="47990" spans="4:33" s="304" customFormat="1" ht="15.75" customHeight="1">
      <c r="D47990" s="305"/>
      <c r="AG47990" s="1954"/>
    </row>
    <row r="47992" spans="4:33" s="304" customFormat="1" ht="15.75" customHeight="1">
      <c r="D47992" s="305"/>
      <c r="AG47992" s="1954"/>
    </row>
    <row r="47994" spans="4:33" s="304" customFormat="1" ht="15.75" customHeight="1">
      <c r="D47994" s="305"/>
      <c r="AG47994" s="1954"/>
    </row>
    <row r="47996" spans="4:33" s="304" customFormat="1" ht="15.75" customHeight="1">
      <c r="D47996" s="305"/>
      <c r="AG47996" s="1954"/>
    </row>
    <row r="47998" spans="4:33" s="304" customFormat="1" ht="15.75" customHeight="1">
      <c r="D47998" s="305"/>
      <c r="AG47998" s="1954"/>
    </row>
    <row r="48000" spans="4:33" s="304" customFormat="1" ht="15.75" customHeight="1">
      <c r="D48000" s="305"/>
      <c r="AG48000" s="1954"/>
    </row>
    <row r="48002" spans="4:33" s="304" customFormat="1" ht="15.75" customHeight="1">
      <c r="D48002" s="305"/>
      <c r="AG48002" s="1954"/>
    </row>
    <row r="48004" spans="4:33" s="304" customFormat="1" ht="15.75" customHeight="1">
      <c r="D48004" s="305"/>
      <c r="AG48004" s="1954"/>
    </row>
    <row r="48006" spans="4:33" s="304" customFormat="1" ht="15.75" customHeight="1">
      <c r="D48006" s="305"/>
      <c r="AG48006" s="1954"/>
    </row>
    <row r="48008" spans="4:33" s="304" customFormat="1" ht="15.75" customHeight="1">
      <c r="D48008" s="305"/>
      <c r="AG48008" s="1954"/>
    </row>
    <row r="48010" spans="4:33" s="304" customFormat="1" ht="15.75" customHeight="1">
      <c r="D48010" s="305"/>
      <c r="AG48010" s="1954"/>
    </row>
    <row r="48012" spans="4:33" s="304" customFormat="1" ht="15.75" customHeight="1">
      <c r="D48012" s="305"/>
      <c r="AG48012" s="1954"/>
    </row>
    <row r="48014" spans="4:33" s="304" customFormat="1" ht="15.75" customHeight="1">
      <c r="D48014" s="305"/>
      <c r="AG48014" s="1954"/>
    </row>
    <row r="48016" spans="4:33" s="304" customFormat="1" ht="15.75" customHeight="1">
      <c r="D48016" s="305"/>
      <c r="AG48016" s="1954"/>
    </row>
    <row r="48018" spans="4:33" s="304" customFormat="1" ht="15.75" customHeight="1">
      <c r="D48018" s="305"/>
      <c r="AG48018" s="1954"/>
    </row>
    <row r="48020" spans="4:33" s="304" customFormat="1" ht="15.75" customHeight="1">
      <c r="D48020" s="305"/>
      <c r="AG48020" s="1954"/>
    </row>
    <row r="48022" spans="4:33" s="304" customFormat="1" ht="15.75" customHeight="1">
      <c r="D48022" s="305"/>
      <c r="AG48022" s="1954"/>
    </row>
    <row r="48024" spans="4:33" s="304" customFormat="1" ht="15.75" customHeight="1">
      <c r="D48024" s="305"/>
      <c r="AG48024" s="1954"/>
    </row>
    <row r="48026" spans="4:33" s="304" customFormat="1" ht="15.75" customHeight="1">
      <c r="D48026" s="305"/>
      <c r="AG48026" s="1954"/>
    </row>
    <row r="48028" spans="4:33" s="304" customFormat="1" ht="15.75" customHeight="1">
      <c r="D48028" s="305"/>
      <c r="AG48028" s="1954"/>
    </row>
    <row r="48030" spans="4:33" s="304" customFormat="1" ht="15.75" customHeight="1">
      <c r="D48030" s="305"/>
      <c r="AG48030" s="1954"/>
    </row>
    <row r="48032" spans="4:33" s="304" customFormat="1" ht="15.75" customHeight="1">
      <c r="D48032" s="305"/>
      <c r="AG48032" s="1954"/>
    </row>
    <row r="48034" spans="4:33" s="304" customFormat="1" ht="15.75" customHeight="1">
      <c r="D48034" s="305"/>
      <c r="AG48034" s="1954"/>
    </row>
    <row r="48036" spans="4:33" s="304" customFormat="1" ht="15.75" customHeight="1">
      <c r="D48036" s="305"/>
      <c r="AG48036" s="1954"/>
    </row>
    <row r="48038" spans="4:33" s="304" customFormat="1" ht="15.75" customHeight="1">
      <c r="D48038" s="305"/>
      <c r="AG48038" s="1954"/>
    </row>
    <row r="48040" spans="4:33" s="304" customFormat="1" ht="15.75" customHeight="1">
      <c r="D48040" s="305"/>
      <c r="AG48040" s="1954"/>
    </row>
    <row r="48042" spans="4:33" s="304" customFormat="1" ht="15.75" customHeight="1">
      <c r="D48042" s="305"/>
      <c r="AG48042" s="1954"/>
    </row>
    <row r="48044" spans="4:33" s="304" customFormat="1" ht="15.75" customHeight="1">
      <c r="D48044" s="305"/>
      <c r="AG48044" s="1954"/>
    </row>
    <row r="48046" spans="4:33" s="304" customFormat="1" ht="15.75" customHeight="1">
      <c r="D48046" s="305"/>
      <c r="AG48046" s="1954"/>
    </row>
    <row r="48048" spans="4:33" s="304" customFormat="1" ht="15.75" customHeight="1">
      <c r="D48048" s="305"/>
      <c r="AG48048" s="1954"/>
    </row>
    <row r="48050" spans="4:33" s="304" customFormat="1" ht="15.75" customHeight="1">
      <c r="D48050" s="305"/>
      <c r="AG48050" s="1954"/>
    </row>
    <row r="48052" spans="4:33" s="304" customFormat="1" ht="15.75" customHeight="1">
      <c r="D48052" s="305"/>
      <c r="AG48052" s="1954"/>
    </row>
    <row r="48054" spans="4:33" s="304" customFormat="1" ht="15.75" customHeight="1">
      <c r="D48054" s="305"/>
      <c r="AG48054" s="1954"/>
    </row>
    <row r="48056" spans="4:33" s="304" customFormat="1" ht="15.75" customHeight="1">
      <c r="D48056" s="305"/>
      <c r="AG48056" s="1954"/>
    </row>
    <row r="48058" spans="4:33" s="304" customFormat="1" ht="15.75" customHeight="1">
      <c r="D48058" s="305"/>
      <c r="AG48058" s="1954"/>
    </row>
    <row r="48060" spans="4:33" s="304" customFormat="1" ht="15.75" customHeight="1">
      <c r="D48060" s="305"/>
      <c r="AG48060" s="1954"/>
    </row>
    <row r="48062" spans="4:33" s="304" customFormat="1" ht="15.75" customHeight="1">
      <c r="D48062" s="305"/>
      <c r="AG48062" s="1954"/>
    </row>
    <row r="48064" spans="4:33" s="304" customFormat="1" ht="15.75" customHeight="1">
      <c r="D48064" s="305"/>
      <c r="AG48064" s="1954"/>
    </row>
    <row r="48066" spans="4:33" s="304" customFormat="1" ht="15.75" customHeight="1">
      <c r="D48066" s="305"/>
      <c r="AG48066" s="1954"/>
    </row>
    <row r="48068" spans="4:33" s="304" customFormat="1" ht="15.75" customHeight="1">
      <c r="D48068" s="305"/>
      <c r="AG48068" s="1954"/>
    </row>
    <row r="48070" spans="4:33" s="304" customFormat="1" ht="15.75" customHeight="1">
      <c r="D48070" s="305"/>
      <c r="AG48070" s="1954"/>
    </row>
    <row r="48072" spans="4:33" s="304" customFormat="1" ht="15.75" customHeight="1">
      <c r="D48072" s="305"/>
      <c r="AG48072" s="1954"/>
    </row>
    <row r="48074" spans="4:33" s="304" customFormat="1" ht="15.75" customHeight="1">
      <c r="D48074" s="305"/>
      <c r="AG48074" s="1954"/>
    </row>
    <row r="48076" spans="4:33" s="304" customFormat="1" ht="15.75" customHeight="1">
      <c r="D48076" s="305"/>
      <c r="AG48076" s="1954"/>
    </row>
    <row r="48078" spans="4:33" s="304" customFormat="1" ht="15.75" customHeight="1">
      <c r="D48078" s="305"/>
      <c r="AG48078" s="1954"/>
    </row>
    <row r="48080" spans="4:33" s="304" customFormat="1" ht="15.75" customHeight="1">
      <c r="D48080" s="305"/>
      <c r="AG48080" s="1954"/>
    </row>
    <row r="48082" spans="4:33" s="304" customFormat="1" ht="15.75" customHeight="1">
      <c r="D48082" s="305"/>
      <c r="AG48082" s="1954"/>
    </row>
    <row r="48084" spans="4:33" s="304" customFormat="1" ht="15.75" customHeight="1">
      <c r="D48084" s="305"/>
      <c r="AG48084" s="1954"/>
    </row>
    <row r="48086" spans="4:33" s="304" customFormat="1" ht="15.75" customHeight="1">
      <c r="D48086" s="305"/>
      <c r="AG48086" s="1954"/>
    </row>
    <row r="48088" spans="4:33" s="304" customFormat="1" ht="15.75" customHeight="1">
      <c r="D48088" s="305"/>
      <c r="AG48088" s="1954"/>
    </row>
    <row r="48090" spans="4:33" s="304" customFormat="1" ht="15.75" customHeight="1">
      <c r="D48090" s="305"/>
      <c r="AG48090" s="1954"/>
    </row>
    <row r="48092" spans="4:33" s="304" customFormat="1" ht="15.75" customHeight="1">
      <c r="D48092" s="305"/>
      <c r="AG48092" s="1954"/>
    </row>
    <row r="48094" spans="4:33" s="304" customFormat="1" ht="15.75" customHeight="1">
      <c r="D48094" s="305"/>
      <c r="AG48094" s="1954"/>
    </row>
    <row r="48096" spans="4:33" s="304" customFormat="1" ht="15.75" customHeight="1">
      <c r="D48096" s="305"/>
      <c r="AG48096" s="1954"/>
    </row>
    <row r="48098" spans="4:33" s="304" customFormat="1" ht="15.75" customHeight="1">
      <c r="D48098" s="305"/>
      <c r="AG48098" s="1954"/>
    </row>
    <row r="48100" spans="4:33" s="304" customFormat="1" ht="15.75" customHeight="1">
      <c r="D48100" s="305"/>
      <c r="AG48100" s="1954"/>
    </row>
    <row r="48102" spans="4:33" s="304" customFormat="1" ht="15.75" customHeight="1">
      <c r="D48102" s="305"/>
      <c r="AG48102" s="1954"/>
    </row>
    <row r="48104" spans="4:33" s="304" customFormat="1" ht="15.75" customHeight="1">
      <c r="D48104" s="305"/>
      <c r="AG48104" s="1954"/>
    </row>
    <row r="48106" spans="4:33" s="304" customFormat="1" ht="15.75" customHeight="1">
      <c r="D48106" s="305"/>
      <c r="AG48106" s="1954"/>
    </row>
    <row r="48108" spans="4:33" s="304" customFormat="1" ht="15.75" customHeight="1">
      <c r="D48108" s="305"/>
      <c r="AG48108" s="1954"/>
    </row>
    <row r="48110" spans="4:33" s="304" customFormat="1" ht="15.75" customHeight="1">
      <c r="D48110" s="305"/>
      <c r="AG48110" s="1954"/>
    </row>
    <row r="48112" spans="4:33" s="304" customFormat="1" ht="15.75" customHeight="1">
      <c r="D48112" s="305"/>
      <c r="AG48112" s="1954"/>
    </row>
    <row r="48114" spans="4:33" s="304" customFormat="1" ht="15.75" customHeight="1">
      <c r="D48114" s="305"/>
      <c r="AG48114" s="1954"/>
    </row>
    <row r="48116" spans="4:33" s="304" customFormat="1" ht="15.75" customHeight="1">
      <c r="D48116" s="305"/>
      <c r="AG48116" s="1954"/>
    </row>
    <row r="48118" spans="4:33" s="304" customFormat="1" ht="15.75" customHeight="1">
      <c r="D48118" s="305"/>
      <c r="AG48118" s="1954"/>
    </row>
    <row r="48120" spans="4:33" s="304" customFormat="1" ht="15.75" customHeight="1">
      <c r="D48120" s="305"/>
      <c r="AG48120" s="1954"/>
    </row>
    <row r="48122" spans="4:33" s="304" customFormat="1" ht="15.75" customHeight="1">
      <c r="D48122" s="305"/>
      <c r="AG48122" s="1954"/>
    </row>
    <row r="48124" spans="4:33" s="304" customFormat="1" ht="15.75" customHeight="1">
      <c r="D48124" s="305"/>
      <c r="AG48124" s="1954"/>
    </row>
    <row r="48126" spans="4:33" s="304" customFormat="1" ht="15.75" customHeight="1">
      <c r="D48126" s="305"/>
      <c r="AG48126" s="1954"/>
    </row>
    <row r="48128" spans="4:33" s="304" customFormat="1" ht="15.75" customHeight="1">
      <c r="D48128" s="305"/>
      <c r="AG48128" s="1954"/>
    </row>
    <row r="48130" spans="4:33" s="304" customFormat="1" ht="15.75" customHeight="1">
      <c r="D48130" s="305"/>
      <c r="AG48130" s="1954"/>
    </row>
    <row r="48132" spans="4:33" s="304" customFormat="1" ht="15.75" customHeight="1">
      <c r="D48132" s="305"/>
      <c r="AG48132" s="1954"/>
    </row>
    <row r="48134" spans="4:33" s="304" customFormat="1" ht="15.75" customHeight="1">
      <c r="D48134" s="305"/>
      <c r="AG48134" s="1954"/>
    </row>
    <row r="48136" spans="4:33" s="304" customFormat="1" ht="15.75" customHeight="1">
      <c r="D48136" s="305"/>
      <c r="AG48136" s="1954"/>
    </row>
    <row r="48138" spans="4:33" s="304" customFormat="1" ht="15.75" customHeight="1">
      <c r="D48138" s="305"/>
      <c r="AG48138" s="1954"/>
    </row>
    <row r="48140" spans="4:33" s="304" customFormat="1" ht="15.75" customHeight="1">
      <c r="D48140" s="305"/>
      <c r="AG48140" s="1954"/>
    </row>
    <row r="48142" spans="4:33" s="304" customFormat="1" ht="15.75" customHeight="1">
      <c r="D48142" s="305"/>
      <c r="AG48142" s="1954"/>
    </row>
    <row r="48144" spans="4:33" s="304" customFormat="1" ht="15.75" customHeight="1">
      <c r="D48144" s="305"/>
      <c r="AG48144" s="1954"/>
    </row>
    <row r="48146" spans="4:33" s="304" customFormat="1" ht="15.75" customHeight="1">
      <c r="D48146" s="305"/>
      <c r="AG48146" s="1954"/>
    </row>
    <row r="48148" spans="4:33" s="304" customFormat="1" ht="15.75" customHeight="1">
      <c r="D48148" s="305"/>
      <c r="AG48148" s="1954"/>
    </row>
    <row r="48150" spans="4:33" s="304" customFormat="1" ht="15.75" customHeight="1">
      <c r="D48150" s="305"/>
      <c r="AG48150" s="1954"/>
    </row>
    <row r="48152" spans="4:33" s="304" customFormat="1" ht="15.75" customHeight="1">
      <c r="D48152" s="305"/>
      <c r="AG48152" s="1954"/>
    </row>
    <row r="48154" spans="4:33" s="304" customFormat="1" ht="15.75" customHeight="1">
      <c r="D48154" s="305"/>
      <c r="AG48154" s="1954"/>
    </row>
    <row r="48156" spans="4:33" s="304" customFormat="1" ht="15.75" customHeight="1">
      <c r="D48156" s="305"/>
      <c r="AG48156" s="1954"/>
    </row>
    <row r="48158" spans="4:33" s="304" customFormat="1" ht="15.75" customHeight="1">
      <c r="D48158" s="305"/>
      <c r="AG48158" s="1954"/>
    </row>
    <row r="48160" spans="4:33" s="304" customFormat="1" ht="15.75" customHeight="1">
      <c r="D48160" s="305"/>
      <c r="AG48160" s="1954"/>
    </row>
    <row r="48162" spans="4:33" s="304" customFormat="1" ht="15.75" customHeight="1">
      <c r="D48162" s="305"/>
      <c r="AG48162" s="1954"/>
    </row>
    <row r="48164" spans="4:33" s="304" customFormat="1" ht="15.75" customHeight="1">
      <c r="D48164" s="305"/>
      <c r="AG48164" s="1954"/>
    </row>
    <row r="48166" spans="4:33" s="304" customFormat="1" ht="15.75" customHeight="1">
      <c r="D48166" s="305"/>
      <c r="AG48166" s="1954"/>
    </row>
    <row r="48168" spans="4:33" s="304" customFormat="1" ht="15.75" customHeight="1">
      <c r="D48168" s="305"/>
      <c r="AG48168" s="1954"/>
    </row>
    <row r="48170" spans="4:33" s="304" customFormat="1" ht="15.75" customHeight="1">
      <c r="D48170" s="305"/>
      <c r="AG48170" s="1954"/>
    </row>
    <row r="48172" spans="4:33" s="304" customFormat="1" ht="15.75" customHeight="1">
      <c r="D48172" s="305"/>
      <c r="AG48172" s="1954"/>
    </row>
    <row r="48174" spans="4:33" s="304" customFormat="1" ht="15.75" customHeight="1">
      <c r="D48174" s="305"/>
      <c r="AG48174" s="1954"/>
    </row>
    <row r="48176" spans="4:33" s="304" customFormat="1" ht="15.75" customHeight="1">
      <c r="D48176" s="305"/>
      <c r="AG48176" s="1954"/>
    </row>
    <row r="48178" spans="4:33" s="304" customFormat="1" ht="15.75" customHeight="1">
      <c r="D48178" s="305"/>
      <c r="AG48178" s="1954"/>
    </row>
    <row r="48180" spans="4:33" s="304" customFormat="1" ht="15.75" customHeight="1">
      <c r="D48180" s="305"/>
      <c r="AG48180" s="1954"/>
    </row>
    <row r="48182" spans="4:33" s="304" customFormat="1" ht="15.75" customHeight="1">
      <c r="D48182" s="305"/>
      <c r="AG48182" s="1954"/>
    </row>
    <row r="48184" spans="4:33" s="304" customFormat="1" ht="15.75" customHeight="1">
      <c r="D48184" s="305"/>
      <c r="AG48184" s="1954"/>
    </row>
    <row r="48186" spans="4:33" s="304" customFormat="1" ht="15.75" customHeight="1">
      <c r="D48186" s="305"/>
      <c r="AG48186" s="1954"/>
    </row>
    <row r="48188" spans="4:33" s="304" customFormat="1" ht="15.75" customHeight="1">
      <c r="D48188" s="305"/>
      <c r="AG48188" s="1954"/>
    </row>
    <row r="48190" spans="4:33" s="304" customFormat="1" ht="15.75" customHeight="1">
      <c r="D48190" s="305"/>
      <c r="AG48190" s="1954"/>
    </row>
    <row r="48192" spans="4:33" s="304" customFormat="1" ht="15.75" customHeight="1">
      <c r="D48192" s="305"/>
      <c r="AG48192" s="1954"/>
    </row>
    <row r="48194" spans="4:33" s="304" customFormat="1" ht="15.75" customHeight="1">
      <c r="D48194" s="305"/>
      <c r="AG48194" s="1954"/>
    </row>
    <row r="48196" spans="4:33" s="304" customFormat="1" ht="15.75" customHeight="1">
      <c r="D48196" s="305"/>
      <c r="AG48196" s="1954"/>
    </row>
    <row r="48198" spans="4:33" s="304" customFormat="1" ht="15.75" customHeight="1">
      <c r="D48198" s="305"/>
      <c r="AG48198" s="1954"/>
    </row>
    <row r="48200" spans="4:33" s="304" customFormat="1" ht="15.75" customHeight="1">
      <c r="D48200" s="305"/>
      <c r="AG48200" s="1954"/>
    </row>
    <row r="48202" spans="4:33" s="304" customFormat="1" ht="15.75" customHeight="1">
      <c r="D48202" s="305"/>
      <c r="AG48202" s="1954"/>
    </row>
    <row r="48204" spans="4:33" s="304" customFormat="1" ht="15.75" customHeight="1">
      <c r="D48204" s="305"/>
      <c r="AG48204" s="1954"/>
    </row>
    <row r="48206" spans="4:33" s="304" customFormat="1" ht="15.75" customHeight="1">
      <c r="D48206" s="305"/>
      <c r="AG48206" s="1954"/>
    </row>
    <row r="48208" spans="4:33" s="304" customFormat="1" ht="15.75" customHeight="1">
      <c r="D48208" s="305"/>
      <c r="AG48208" s="1954"/>
    </row>
    <row r="48210" spans="4:33" s="304" customFormat="1" ht="15.75" customHeight="1">
      <c r="D48210" s="305"/>
      <c r="AG48210" s="1954"/>
    </row>
    <row r="48212" spans="4:33" s="304" customFormat="1" ht="15.75" customHeight="1">
      <c r="D48212" s="305"/>
      <c r="AG48212" s="1954"/>
    </row>
    <row r="48214" spans="4:33" s="304" customFormat="1" ht="15.75" customHeight="1">
      <c r="D48214" s="305"/>
      <c r="AG48214" s="1954"/>
    </row>
    <row r="48216" spans="4:33" s="304" customFormat="1" ht="15.75" customHeight="1">
      <c r="D48216" s="305"/>
      <c r="AG48216" s="1954"/>
    </row>
    <row r="48218" spans="4:33" s="304" customFormat="1" ht="15.75" customHeight="1">
      <c r="D48218" s="305"/>
      <c r="AG48218" s="1954"/>
    </row>
    <row r="48220" spans="4:33" s="304" customFormat="1" ht="15.75" customHeight="1">
      <c r="D48220" s="305"/>
      <c r="AG48220" s="1954"/>
    </row>
    <row r="48222" spans="4:33" s="304" customFormat="1" ht="15.75" customHeight="1">
      <c r="D48222" s="305"/>
      <c r="AG48222" s="1954"/>
    </row>
    <row r="48224" spans="4:33" s="304" customFormat="1" ht="15.75" customHeight="1">
      <c r="D48224" s="305"/>
      <c r="AG48224" s="1954"/>
    </row>
    <row r="48226" spans="4:33" s="304" customFormat="1" ht="15.75" customHeight="1">
      <c r="D48226" s="305"/>
      <c r="AG48226" s="1954"/>
    </row>
    <row r="48228" spans="4:33" s="304" customFormat="1" ht="15.75" customHeight="1">
      <c r="D48228" s="305"/>
      <c r="AG48228" s="1954"/>
    </row>
    <row r="48230" spans="4:33" s="304" customFormat="1" ht="15.75" customHeight="1">
      <c r="D48230" s="305"/>
      <c r="AG48230" s="1954"/>
    </row>
    <row r="48232" spans="4:33" s="304" customFormat="1" ht="15.75" customHeight="1">
      <c r="D48232" s="305"/>
      <c r="AG48232" s="1954"/>
    </row>
    <row r="48234" spans="4:33" s="304" customFormat="1" ht="15.75" customHeight="1">
      <c r="D48234" s="305"/>
      <c r="AG48234" s="1954"/>
    </row>
    <row r="48236" spans="4:33" s="304" customFormat="1" ht="15.75" customHeight="1">
      <c r="D48236" s="305"/>
      <c r="AG48236" s="1954"/>
    </row>
    <row r="48238" spans="4:33" s="304" customFormat="1" ht="15.75" customHeight="1">
      <c r="D48238" s="305"/>
      <c r="AG48238" s="1954"/>
    </row>
    <row r="48240" spans="4:33" s="304" customFormat="1" ht="15.75" customHeight="1">
      <c r="D48240" s="305"/>
      <c r="AG48240" s="1954"/>
    </row>
    <row r="48242" spans="4:33" s="304" customFormat="1" ht="15.75" customHeight="1">
      <c r="D48242" s="305"/>
      <c r="AG48242" s="1954"/>
    </row>
    <row r="48244" spans="4:33" s="304" customFormat="1" ht="15.75" customHeight="1">
      <c r="D48244" s="305"/>
      <c r="AG48244" s="1954"/>
    </row>
    <row r="48246" spans="4:33" s="304" customFormat="1" ht="15.75" customHeight="1">
      <c r="D48246" s="305"/>
      <c r="AG48246" s="1954"/>
    </row>
    <row r="48248" spans="4:33" s="304" customFormat="1" ht="15.75" customHeight="1">
      <c r="D48248" s="305"/>
      <c r="AG48248" s="1954"/>
    </row>
    <row r="48250" spans="4:33" s="304" customFormat="1" ht="15.75" customHeight="1">
      <c r="D48250" s="305"/>
      <c r="AG48250" s="1954"/>
    </row>
    <row r="48252" spans="4:33" s="304" customFormat="1" ht="15.75" customHeight="1">
      <c r="D48252" s="305"/>
      <c r="AG48252" s="1954"/>
    </row>
    <row r="48254" spans="4:33" s="304" customFormat="1" ht="15.75" customHeight="1">
      <c r="D48254" s="305"/>
      <c r="AG48254" s="1954"/>
    </row>
    <row r="48256" spans="4:33" s="304" customFormat="1" ht="15.75" customHeight="1">
      <c r="D48256" s="305"/>
      <c r="AG48256" s="1954"/>
    </row>
    <row r="48258" spans="4:33" s="304" customFormat="1" ht="15.75" customHeight="1">
      <c r="D48258" s="305"/>
      <c r="AG48258" s="1954"/>
    </row>
    <row r="48260" spans="4:33" s="304" customFormat="1" ht="15.75" customHeight="1">
      <c r="D48260" s="305"/>
      <c r="AG48260" s="1954"/>
    </row>
    <row r="48262" spans="4:33" s="304" customFormat="1" ht="15.75" customHeight="1">
      <c r="D48262" s="305"/>
      <c r="AG48262" s="1954"/>
    </row>
    <row r="48264" spans="4:33" s="304" customFormat="1" ht="15.75" customHeight="1">
      <c r="D48264" s="305"/>
      <c r="AG48264" s="1954"/>
    </row>
    <row r="48266" spans="4:33" s="304" customFormat="1" ht="15.75" customHeight="1">
      <c r="D48266" s="305"/>
      <c r="AG48266" s="1954"/>
    </row>
    <row r="48268" spans="4:33" s="304" customFormat="1" ht="15.75" customHeight="1">
      <c r="D48268" s="305"/>
      <c r="AG48268" s="1954"/>
    </row>
    <row r="48270" spans="4:33" s="304" customFormat="1" ht="15.75" customHeight="1">
      <c r="D48270" s="305"/>
      <c r="AG48270" s="1954"/>
    </row>
    <row r="48272" spans="4:33" s="304" customFormat="1" ht="15.75" customHeight="1">
      <c r="D48272" s="305"/>
      <c r="AG48272" s="1954"/>
    </row>
    <row r="48274" spans="4:33" s="304" customFormat="1" ht="15.75" customHeight="1">
      <c r="D48274" s="305"/>
      <c r="AG48274" s="1954"/>
    </row>
    <row r="48276" spans="4:33" s="304" customFormat="1" ht="15.75" customHeight="1">
      <c r="D48276" s="305"/>
      <c r="AG48276" s="1954"/>
    </row>
    <row r="48278" spans="4:33" s="304" customFormat="1" ht="15.75" customHeight="1">
      <c r="D48278" s="305"/>
      <c r="AG48278" s="1954"/>
    </row>
    <row r="48280" spans="4:33" s="304" customFormat="1" ht="15.75" customHeight="1">
      <c r="D48280" s="305"/>
      <c r="AG48280" s="1954"/>
    </row>
    <row r="48282" spans="4:33" s="304" customFormat="1" ht="15.75" customHeight="1">
      <c r="D48282" s="305"/>
      <c r="AG48282" s="1954"/>
    </row>
    <row r="48284" spans="4:33" s="304" customFormat="1" ht="15.75" customHeight="1">
      <c r="D48284" s="305"/>
      <c r="AG48284" s="1954"/>
    </row>
    <row r="48286" spans="4:33" s="304" customFormat="1" ht="15.75" customHeight="1">
      <c r="D48286" s="305"/>
      <c r="AG48286" s="1954"/>
    </row>
    <row r="48288" spans="4:33" s="304" customFormat="1" ht="15.75" customHeight="1">
      <c r="D48288" s="305"/>
      <c r="AG48288" s="1954"/>
    </row>
    <row r="48290" spans="4:33" s="304" customFormat="1" ht="15.75" customHeight="1">
      <c r="D48290" s="305"/>
      <c r="AG48290" s="1954"/>
    </row>
    <row r="48292" spans="4:33" s="304" customFormat="1" ht="15.75" customHeight="1">
      <c r="D48292" s="305"/>
      <c r="AG48292" s="1954"/>
    </row>
    <row r="48294" spans="4:33" s="304" customFormat="1" ht="15.75" customHeight="1">
      <c r="D48294" s="305"/>
      <c r="AG48294" s="1954"/>
    </row>
    <row r="48296" spans="4:33" s="304" customFormat="1" ht="15.75" customHeight="1">
      <c r="D48296" s="305"/>
      <c r="AG48296" s="1954"/>
    </row>
    <row r="48298" spans="4:33" s="304" customFormat="1" ht="15.75" customHeight="1">
      <c r="D48298" s="305"/>
      <c r="AG48298" s="1954"/>
    </row>
    <row r="48300" spans="4:33" s="304" customFormat="1" ht="15.75" customHeight="1">
      <c r="D48300" s="305"/>
      <c r="AG48300" s="1954"/>
    </row>
    <row r="48302" spans="4:33" s="304" customFormat="1" ht="15.75" customHeight="1">
      <c r="D48302" s="305"/>
      <c r="AG48302" s="1954"/>
    </row>
    <row r="48304" spans="4:33" s="304" customFormat="1" ht="15.75" customHeight="1">
      <c r="D48304" s="305"/>
      <c r="AG48304" s="1954"/>
    </row>
    <row r="48306" spans="4:33" s="304" customFormat="1" ht="15.75" customHeight="1">
      <c r="D48306" s="305"/>
      <c r="AG48306" s="1954"/>
    </row>
    <row r="48308" spans="4:33" s="304" customFormat="1" ht="15.75" customHeight="1">
      <c r="D48308" s="305"/>
      <c r="AG48308" s="1954"/>
    </row>
    <row r="48310" spans="4:33" s="304" customFormat="1" ht="15.75" customHeight="1">
      <c r="D48310" s="305"/>
      <c r="AG48310" s="1954"/>
    </row>
    <row r="48312" spans="4:33" s="304" customFormat="1" ht="15.75" customHeight="1">
      <c r="D48312" s="305"/>
      <c r="AG48312" s="1954"/>
    </row>
    <row r="48314" spans="4:33" s="304" customFormat="1" ht="15.75" customHeight="1">
      <c r="D48314" s="305"/>
      <c r="AG48314" s="1954"/>
    </row>
    <row r="48316" spans="4:33" s="304" customFormat="1" ht="15.75" customHeight="1">
      <c r="D48316" s="305"/>
      <c r="AG48316" s="1954"/>
    </row>
    <row r="48318" spans="4:33" s="304" customFormat="1" ht="15.75" customHeight="1">
      <c r="D48318" s="305"/>
      <c r="AG48318" s="1954"/>
    </row>
    <row r="48320" spans="4:33" s="304" customFormat="1" ht="15.75" customHeight="1">
      <c r="D48320" s="305"/>
      <c r="AG48320" s="1954"/>
    </row>
    <row r="48322" spans="4:33" s="304" customFormat="1" ht="15.75" customHeight="1">
      <c r="D48322" s="305"/>
      <c r="AG48322" s="1954"/>
    </row>
    <row r="48324" spans="4:33" s="304" customFormat="1" ht="15.75" customHeight="1">
      <c r="D48324" s="305"/>
      <c r="AG48324" s="1954"/>
    </row>
    <row r="48326" spans="4:33" s="304" customFormat="1" ht="15.75" customHeight="1">
      <c r="D48326" s="305"/>
      <c r="AG48326" s="1954"/>
    </row>
    <row r="48328" spans="4:33" s="304" customFormat="1" ht="15.75" customHeight="1">
      <c r="D48328" s="305"/>
      <c r="AG48328" s="1954"/>
    </row>
    <row r="48330" spans="4:33" s="304" customFormat="1" ht="15.75" customHeight="1">
      <c r="D48330" s="305"/>
      <c r="AG48330" s="1954"/>
    </row>
    <row r="48332" spans="4:33" s="304" customFormat="1" ht="15.75" customHeight="1">
      <c r="D48332" s="305"/>
      <c r="AG48332" s="1954"/>
    </row>
    <row r="48334" spans="4:33" s="304" customFormat="1" ht="15.75" customHeight="1">
      <c r="D48334" s="305"/>
      <c r="AG48334" s="1954"/>
    </row>
    <row r="48336" spans="4:33" s="304" customFormat="1" ht="15.75" customHeight="1">
      <c r="D48336" s="305"/>
      <c r="AG48336" s="1954"/>
    </row>
    <row r="48338" spans="4:33" s="304" customFormat="1" ht="15.75" customHeight="1">
      <c r="D48338" s="305"/>
      <c r="AG48338" s="1954"/>
    </row>
    <row r="48340" spans="4:33" s="304" customFormat="1" ht="15.75" customHeight="1">
      <c r="D48340" s="305"/>
      <c r="AG48340" s="1954"/>
    </row>
    <row r="48342" spans="4:33" s="304" customFormat="1" ht="15.75" customHeight="1">
      <c r="D48342" s="305"/>
      <c r="AG48342" s="1954"/>
    </row>
    <row r="48344" spans="4:33" s="304" customFormat="1" ht="15.75" customHeight="1">
      <c r="D48344" s="305"/>
      <c r="AG48344" s="1954"/>
    </row>
    <row r="48346" spans="4:33" s="304" customFormat="1" ht="15.75" customHeight="1">
      <c r="D48346" s="305"/>
      <c r="AG48346" s="1954"/>
    </row>
    <row r="48348" spans="4:33" s="304" customFormat="1" ht="15.75" customHeight="1">
      <c r="D48348" s="305"/>
      <c r="AG48348" s="1954"/>
    </row>
    <row r="48350" spans="4:33" s="304" customFormat="1" ht="15.75" customHeight="1">
      <c r="D48350" s="305"/>
      <c r="AG48350" s="1954"/>
    </row>
    <row r="48352" spans="4:33" s="304" customFormat="1" ht="15.75" customHeight="1">
      <c r="D48352" s="305"/>
      <c r="AG48352" s="1954"/>
    </row>
    <row r="48354" spans="4:33" s="304" customFormat="1" ht="15.75" customHeight="1">
      <c r="D48354" s="305"/>
      <c r="AG48354" s="1954"/>
    </row>
    <row r="48356" spans="4:33" s="304" customFormat="1" ht="15.75" customHeight="1">
      <c r="D48356" s="305"/>
      <c r="AG48356" s="1954"/>
    </row>
    <row r="48358" spans="4:33" s="304" customFormat="1" ht="15.75" customHeight="1">
      <c r="D48358" s="305"/>
      <c r="AG48358" s="1954"/>
    </row>
    <row r="48360" spans="4:33" s="304" customFormat="1" ht="15.75" customHeight="1">
      <c r="D48360" s="305"/>
      <c r="AG48360" s="1954"/>
    </row>
    <row r="48362" spans="4:33" s="304" customFormat="1" ht="15.75" customHeight="1">
      <c r="D48362" s="305"/>
      <c r="AG48362" s="1954"/>
    </row>
    <row r="48364" spans="4:33" s="304" customFormat="1" ht="15.75" customHeight="1">
      <c r="D48364" s="305"/>
      <c r="AG48364" s="1954"/>
    </row>
    <row r="48366" spans="4:33" s="304" customFormat="1" ht="15.75" customHeight="1">
      <c r="D48366" s="305"/>
      <c r="AG48366" s="1954"/>
    </row>
    <row r="48368" spans="4:33" s="304" customFormat="1" ht="15.75" customHeight="1">
      <c r="D48368" s="305"/>
      <c r="AG48368" s="1954"/>
    </row>
    <row r="48370" spans="4:33" s="304" customFormat="1" ht="15.75" customHeight="1">
      <c r="D48370" s="305"/>
      <c r="AG48370" s="1954"/>
    </row>
    <row r="48372" spans="4:33" s="304" customFormat="1" ht="15.75" customHeight="1">
      <c r="D48372" s="305"/>
      <c r="AG48372" s="1954"/>
    </row>
    <row r="48374" spans="4:33" s="304" customFormat="1" ht="15.75" customHeight="1">
      <c r="D48374" s="305"/>
      <c r="AG48374" s="1954"/>
    </row>
    <row r="48376" spans="4:33" s="304" customFormat="1" ht="15.75" customHeight="1">
      <c r="D48376" s="305"/>
      <c r="AG48376" s="1954"/>
    </row>
    <row r="48378" spans="4:33" s="304" customFormat="1" ht="15.75" customHeight="1">
      <c r="D48378" s="305"/>
      <c r="AG48378" s="1954"/>
    </row>
    <row r="48380" spans="4:33" s="304" customFormat="1" ht="15.75" customHeight="1">
      <c r="D48380" s="305"/>
      <c r="AG48380" s="1954"/>
    </row>
    <row r="48382" spans="4:33" s="304" customFormat="1" ht="15.75" customHeight="1">
      <c r="D48382" s="305"/>
      <c r="AG48382" s="1954"/>
    </row>
    <row r="48384" spans="4:33" s="304" customFormat="1" ht="15.75" customHeight="1">
      <c r="D48384" s="305"/>
      <c r="AG48384" s="1954"/>
    </row>
    <row r="48386" spans="4:33" s="304" customFormat="1" ht="15.75" customHeight="1">
      <c r="D48386" s="305"/>
      <c r="AG48386" s="1954"/>
    </row>
    <row r="48388" spans="4:33" s="304" customFormat="1" ht="15.75" customHeight="1">
      <c r="D48388" s="305"/>
      <c r="AG48388" s="1954"/>
    </row>
    <row r="48390" spans="4:33" s="304" customFormat="1" ht="15.75" customHeight="1">
      <c r="D48390" s="305"/>
      <c r="AG48390" s="1954"/>
    </row>
    <row r="48392" spans="4:33" s="304" customFormat="1" ht="15.75" customHeight="1">
      <c r="D48392" s="305"/>
      <c r="AG48392" s="1954"/>
    </row>
    <row r="48394" spans="4:33" s="304" customFormat="1" ht="15.75" customHeight="1">
      <c r="D48394" s="305"/>
      <c r="AG48394" s="1954"/>
    </row>
    <row r="48396" spans="4:33" s="304" customFormat="1" ht="15.75" customHeight="1">
      <c r="D48396" s="305"/>
      <c r="AG48396" s="1954"/>
    </row>
    <row r="48398" spans="4:33" s="304" customFormat="1" ht="15.75" customHeight="1">
      <c r="D48398" s="305"/>
      <c r="AG48398" s="1954"/>
    </row>
    <row r="48400" spans="4:33" s="304" customFormat="1" ht="15.75" customHeight="1">
      <c r="D48400" s="305"/>
      <c r="AG48400" s="1954"/>
    </row>
    <row r="48402" spans="4:33" s="304" customFormat="1" ht="15.75" customHeight="1">
      <c r="D48402" s="305"/>
      <c r="AG48402" s="1954"/>
    </row>
    <row r="48404" spans="4:33" s="304" customFormat="1" ht="15.75" customHeight="1">
      <c r="D48404" s="305"/>
      <c r="AG48404" s="1954"/>
    </row>
    <row r="48406" spans="4:33" s="304" customFormat="1" ht="15.75" customHeight="1">
      <c r="D48406" s="305"/>
      <c r="AG48406" s="1954"/>
    </row>
    <row r="48408" spans="4:33" s="304" customFormat="1" ht="15.75" customHeight="1">
      <c r="D48408" s="305"/>
      <c r="AG48408" s="1954"/>
    </row>
    <row r="48410" spans="4:33" s="304" customFormat="1" ht="15.75" customHeight="1">
      <c r="D48410" s="305"/>
      <c r="AG48410" s="1954"/>
    </row>
    <row r="48412" spans="4:33" s="304" customFormat="1" ht="15.75" customHeight="1">
      <c r="D48412" s="305"/>
      <c r="AG48412" s="1954"/>
    </row>
    <row r="48414" spans="4:33" s="304" customFormat="1" ht="15.75" customHeight="1">
      <c r="D48414" s="305"/>
      <c r="AG48414" s="1954"/>
    </row>
    <row r="48416" spans="4:33" s="304" customFormat="1" ht="15.75" customHeight="1">
      <c r="D48416" s="305"/>
      <c r="AG48416" s="1954"/>
    </row>
    <row r="48418" spans="4:33" s="304" customFormat="1" ht="15.75" customHeight="1">
      <c r="D48418" s="305"/>
      <c r="AG48418" s="1954"/>
    </row>
    <row r="48420" spans="4:33" s="304" customFormat="1" ht="15.75" customHeight="1">
      <c r="D48420" s="305"/>
      <c r="AG48420" s="1954"/>
    </row>
    <row r="48422" spans="4:33" s="304" customFormat="1" ht="15.75" customHeight="1">
      <c r="D48422" s="305"/>
      <c r="AG48422" s="1954"/>
    </row>
    <row r="48424" spans="4:33" s="304" customFormat="1" ht="15.75" customHeight="1">
      <c r="D48424" s="305"/>
      <c r="AG48424" s="1954"/>
    </row>
    <row r="48426" spans="4:33" s="304" customFormat="1" ht="15.75" customHeight="1">
      <c r="D48426" s="305"/>
      <c r="AG48426" s="1954"/>
    </row>
    <row r="48428" spans="4:33" s="304" customFormat="1" ht="15.75" customHeight="1">
      <c r="D48428" s="305"/>
      <c r="AG48428" s="1954"/>
    </row>
    <row r="48430" spans="4:33" s="304" customFormat="1" ht="15.75" customHeight="1">
      <c r="D48430" s="305"/>
      <c r="AG48430" s="1954"/>
    </row>
    <row r="48432" spans="4:33" s="304" customFormat="1" ht="15.75" customHeight="1">
      <c r="D48432" s="305"/>
      <c r="AG48432" s="1954"/>
    </row>
    <row r="48434" spans="4:33" s="304" customFormat="1" ht="15.75" customHeight="1">
      <c r="D48434" s="305"/>
      <c r="AG48434" s="1954"/>
    </row>
    <row r="48436" spans="4:33" s="304" customFormat="1" ht="15.75" customHeight="1">
      <c r="D48436" s="305"/>
      <c r="AG48436" s="1954"/>
    </row>
    <row r="48438" spans="4:33" s="304" customFormat="1" ht="15.75" customHeight="1">
      <c r="D48438" s="305"/>
      <c r="AG48438" s="1954"/>
    </row>
    <row r="48440" spans="4:33" s="304" customFormat="1" ht="15.75" customHeight="1">
      <c r="D48440" s="305"/>
      <c r="AG48440" s="1954"/>
    </row>
    <row r="48442" spans="4:33" s="304" customFormat="1" ht="15.75" customHeight="1">
      <c r="D48442" s="305"/>
      <c r="AG48442" s="1954"/>
    </row>
    <row r="48444" spans="4:33" s="304" customFormat="1" ht="15.75" customHeight="1">
      <c r="D48444" s="305"/>
      <c r="AG48444" s="1954"/>
    </row>
    <row r="48446" spans="4:33" s="304" customFormat="1" ht="15.75" customHeight="1">
      <c r="D48446" s="305"/>
      <c r="AG48446" s="1954"/>
    </row>
    <row r="48448" spans="4:33" s="304" customFormat="1" ht="15.75" customHeight="1">
      <c r="D48448" s="305"/>
      <c r="AG48448" s="1954"/>
    </row>
    <row r="48450" spans="4:33" s="304" customFormat="1" ht="15.75" customHeight="1">
      <c r="D48450" s="305"/>
      <c r="AG48450" s="1954"/>
    </row>
    <row r="48452" spans="4:33" s="304" customFormat="1" ht="15.75" customHeight="1">
      <c r="D48452" s="305"/>
      <c r="AG48452" s="1954"/>
    </row>
    <row r="48454" spans="4:33" s="304" customFormat="1" ht="15.75" customHeight="1">
      <c r="D48454" s="305"/>
      <c r="AG48454" s="1954"/>
    </row>
    <row r="48456" spans="4:33" s="304" customFormat="1" ht="15.75" customHeight="1">
      <c r="D48456" s="305"/>
      <c r="AG48456" s="1954"/>
    </row>
    <row r="48458" spans="4:33" s="304" customFormat="1" ht="15.75" customHeight="1">
      <c r="D48458" s="305"/>
      <c r="AG48458" s="1954"/>
    </row>
    <row r="48460" spans="4:33" s="304" customFormat="1" ht="15.75" customHeight="1">
      <c r="D48460" s="305"/>
      <c r="AG48460" s="1954"/>
    </row>
    <row r="48462" spans="4:33" s="304" customFormat="1" ht="15.75" customHeight="1">
      <c r="D48462" s="305"/>
      <c r="AG48462" s="1954"/>
    </row>
    <row r="48464" spans="4:33" s="304" customFormat="1" ht="15.75" customHeight="1">
      <c r="D48464" s="305"/>
      <c r="AG48464" s="1954"/>
    </row>
    <row r="48466" spans="4:33" s="304" customFormat="1" ht="15.75" customHeight="1">
      <c r="D48466" s="305"/>
      <c r="AG48466" s="1954"/>
    </row>
    <row r="48468" spans="4:33" s="304" customFormat="1" ht="15.75" customHeight="1">
      <c r="D48468" s="305"/>
      <c r="AG48468" s="1954"/>
    </row>
    <row r="48470" spans="4:33" s="304" customFormat="1" ht="15.75" customHeight="1">
      <c r="D48470" s="305"/>
      <c r="AG48470" s="1954"/>
    </row>
    <row r="48472" spans="4:33" s="304" customFormat="1" ht="15.75" customHeight="1">
      <c r="D48472" s="305"/>
      <c r="AG48472" s="1954"/>
    </row>
    <row r="48474" spans="4:33" s="304" customFormat="1" ht="15.75" customHeight="1">
      <c r="D48474" s="305"/>
      <c r="AG48474" s="1954"/>
    </row>
    <row r="48476" spans="4:33" s="304" customFormat="1" ht="15.75" customHeight="1">
      <c r="D48476" s="305"/>
      <c r="AG48476" s="1954"/>
    </row>
    <row r="48478" spans="4:33" s="304" customFormat="1" ht="15.75" customHeight="1">
      <c r="D48478" s="305"/>
      <c r="AG48478" s="1954"/>
    </row>
    <row r="48480" spans="4:33" s="304" customFormat="1" ht="15.75" customHeight="1">
      <c r="D48480" s="305"/>
      <c r="AG48480" s="1954"/>
    </row>
    <row r="48482" spans="4:33" s="304" customFormat="1" ht="15.75" customHeight="1">
      <c r="D48482" s="305"/>
      <c r="AG48482" s="1954"/>
    </row>
    <row r="48484" spans="4:33" s="304" customFormat="1" ht="15.75" customHeight="1">
      <c r="D48484" s="305"/>
      <c r="AG48484" s="1954"/>
    </row>
    <row r="48486" spans="4:33" s="304" customFormat="1" ht="15.75" customHeight="1">
      <c r="D48486" s="305"/>
      <c r="AG48486" s="1954"/>
    </row>
    <row r="48488" spans="4:33" s="304" customFormat="1" ht="15.75" customHeight="1">
      <c r="D48488" s="305"/>
      <c r="AG48488" s="1954"/>
    </row>
    <row r="48490" spans="4:33" s="304" customFormat="1" ht="15.75" customHeight="1">
      <c r="D48490" s="305"/>
      <c r="AG48490" s="1954"/>
    </row>
    <row r="48492" spans="4:33" s="304" customFormat="1" ht="15.75" customHeight="1">
      <c r="D48492" s="305"/>
      <c r="AG48492" s="1954"/>
    </row>
    <row r="48494" spans="4:33" s="304" customFormat="1" ht="15.75" customHeight="1">
      <c r="D48494" s="305"/>
      <c r="AG48494" s="1954"/>
    </row>
    <row r="48496" spans="4:33" s="304" customFormat="1" ht="15.75" customHeight="1">
      <c r="D48496" s="305"/>
      <c r="AG48496" s="1954"/>
    </row>
    <row r="48498" spans="4:33" s="304" customFormat="1" ht="15.75" customHeight="1">
      <c r="D48498" s="305"/>
      <c r="AG48498" s="1954"/>
    </row>
    <row r="48500" spans="4:33" s="304" customFormat="1" ht="15.75" customHeight="1">
      <c r="D48500" s="305"/>
      <c r="AG48500" s="1954"/>
    </row>
    <row r="48502" spans="4:33" s="304" customFormat="1" ht="15.75" customHeight="1">
      <c r="D48502" s="305"/>
      <c r="AG48502" s="1954"/>
    </row>
    <row r="48504" spans="4:33" s="304" customFormat="1" ht="15.75" customHeight="1">
      <c r="D48504" s="305"/>
      <c r="AG48504" s="1954"/>
    </row>
    <row r="48506" spans="4:33" s="304" customFormat="1" ht="15.75" customHeight="1">
      <c r="D48506" s="305"/>
      <c r="AG48506" s="1954"/>
    </row>
    <row r="48508" spans="4:33" s="304" customFormat="1" ht="15.75" customHeight="1">
      <c r="D48508" s="305"/>
      <c r="AG48508" s="1954"/>
    </row>
    <row r="48510" spans="4:33" s="304" customFormat="1" ht="15.75" customHeight="1">
      <c r="D48510" s="305"/>
      <c r="AG48510" s="1954"/>
    </row>
    <row r="48512" spans="4:33" s="304" customFormat="1" ht="15.75" customHeight="1">
      <c r="D48512" s="305"/>
      <c r="AG48512" s="1954"/>
    </row>
    <row r="48514" spans="4:33" s="304" customFormat="1" ht="15.75" customHeight="1">
      <c r="D48514" s="305"/>
      <c r="AG48514" s="1954"/>
    </row>
    <row r="48516" spans="4:33" s="304" customFormat="1" ht="15.75" customHeight="1">
      <c r="D48516" s="305"/>
      <c r="AG48516" s="1954"/>
    </row>
    <row r="48518" spans="4:33" s="304" customFormat="1" ht="15.75" customHeight="1">
      <c r="D48518" s="305"/>
      <c r="AG48518" s="1954"/>
    </row>
    <row r="48520" spans="4:33" s="304" customFormat="1" ht="15.75" customHeight="1">
      <c r="D48520" s="305"/>
      <c r="AG48520" s="1954"/>
    </row>
    <row r="48522" spans="4:33" s="304" customFormat="1" ht="15.75" customHeight="1">
      <c r="D48522" s="305"/>
      <c r="AG48522" s="1954"/>
    </row>
    <row r="48524" spans="4:33" s="304" customFormat="1" ht="15.75" customHeight="1">
      <c r="D48524" s="305"/>
      <c r="AG48524" s="1954"/>
    </row>
    <row r="48526" spans="4:33" s="304" customFormat="1" ht="15.75" customHeight="1">
      <c r="D48526" s="305"/>
      <c r="AG48526" s="1954"/>
    </row>
    <row r="48528" spans="4:33" s="304" customFormat="1" ht="15.75" customHeight="1">
      <c r="D48528" s="305"/>
      <c r="AG48528" s="1954"/>
    </row>
    <row r="48530" spans="4:33" s="304" customFormat="1" ht="15.75" customHeight="1">
      <c r="D48530" s="305"/>
      <c r="AG48530" s="1954"/>
    </row>
    <row r="48532" spans="4:33" s="304" customFormat="1" ht="15.75" customHeight="1">
      <c r="D48532" s="305"/>
      <c r="AG48532" s="1954"/>
    </row>
    <row r="48534" spans="4:33" s="304" customFormat="1" ht="15.75" customHeight="1">
      <c r="D48534" s="305"/>
      <c r="AG48534" s="1954"/>
    </row>
    <row r="48536" spans="4:33" s="304" customFormat="1" ht="15.75" customHeight="1">
      <c r="D48536" s="305"/>
      <c r="AG48536" s="1954"/>
    </row>
    <row r="48538" spans="4:33" s="304" customFormat="1" ht="15.75" customHeight="1">
      <c r="D48538" s="305"/>
      <c r="AG48538" s="1954"/>
    </row>
    <row r="48540" spans="4:33" s="304" customFormat="1" ht="15.75" customHeight="1">
      <c r="D48540" s="305"/>
      <c r="AG48540" s="1954"/>
    </row>
    <row r="48542" spans="4:33" s="304" customFormat="1" ht="15.75" customHeight="1">
      <c r="D48542" s="305"/>
      <c r="AG48542" s="1954"/>
    </row>
    <row r="48544" spans="4:33" s="304" customFormat="1" ht="15.75" customHeight="1">
      <c r="D48544" s="305"/>
      <c r="AG48544" s="1954"/>
    </row>
    <row r="48546" spans="4:33" s="304" customFormat="1" ht="15.75" customHeight="1">
      <c r="D48546" s="305"/>
      <c r="AG48546" s="1954"/>
    </row>
    <row r="48548" spans="4:33" s="304" customFormat="1" ht="15.75" customHeight="1">
      <c r="D48548" s="305"/>
      <c r="AG48548" s="1954"/>
    </row>
    <row r="48550" spans="4:33" s="304" customFormat="1" ht="15.75" customHeight="1">
      <c r="D48550" s="305"/>
      <c r="AG48550" s="1954"/>
    </row>
    <row r="48552" spans="4:33" s="304" customFormat="1" ht="15.75" customHeight="1">
      <c r="D48552" s="305"/>
      <c r="AG48552" s="1954"/>
    </row>
    <row r="48554" spans="4:33" s="304" customFormat="1" ht="15.75" customHeight="1">
      <c r="D48554" s="305"/>
      <c r="AG48554" s="1954"/>
    </row>
    <row r="48556" spans="4:33" s="304" customFormat="1" ht="15.75" customHeight="1">
      <c r="D48556" s="305"/>
      <c r="AG48556" s="1954"/>
    </row>
    <row r="48558" spans="4:33" s="304" customFormat="1" ht="15.75" customHeight="1">
      <c r="D48558" s="305"/>
      <c r="AG48558" s="1954"/>
    </row>
    <row r="48560" spans="4:33" s="304" customFormat="1" ht="15.75" customHeight="1">
      <c r="D48560" s="305"/>
      <c r="AG48560" s="1954"/>
    </row>
    <row r="48562" spans="4:33" s="304" customFormat="1" ht="15.75" customHeight="1">
      <c r="D48562" s="305"/>
      <c r="AG48562" s="1954"/>
    </row>
    <row r="48564" spans="4:33" s="304" customFormat="1" ht="15.75" customHeight="1">
      <c r="D48564" s="305"/>
      <c r="AG48564" s="1954"/>
    </row>
    <row r="48566" spans="4:33" s="304" customFormat="1" ht="15.75" customHeight="1">
      <c r="D48566" s="305"/>
      <c r="AG48566" s="1954"/>
    </row>
    <row r="48568" spans="4:33" s="304" customFormat="1" ht="15.75" customHeight="1">
      <c r="D48568" s="305"/>
      <c r="AG48568" s="1954"/>
    </row>
    <row r="48570" spans="4:33" s="304" customFormat="1" ht="15.75" customHeight="1">
      <c r="D48570" s="305"/>
      <c r="AG48570" s="1954"/>
    </row>
    <row r="48572" spans="4:33" s="304" customFormat="1" ht="15.75" customHeight="1">
      <c r="D48572" s="305"/>
      <c r="AG48572" s="1954"/>
    </row>
    <row r="48574" spans="4:33" s="304" customFormat="1" ht="15.75" customHeight="1">
      <c r="D48574" s="305"/>
      <c r="AG48574" s="1954"/>
    </row>
    <row r="48576" spans="4:33" s="304" customFormat="1" ht="15.75" customHeight="1">
      <c r="D48576" s="305"/>
      <c r="AG48576" s="1954"/>
    </row>
    <row r="48578" spans="4:33" s="304" customFormat="1" ht="15.75" customHeight="1">
      <c r="D48578" s="305"/>
      <c r="AG48578" s="1954"/>
    </row>
    <row r="48580" spans="4:33" s="304" customFormat="1" ht="15.75" customHeight="1">
      <c r="D48580" s="305"/>
      <c r="AG48580" s="1954"/>
    </row>
    <row r="48582" spans="4:33" s="304" customFormat="1" ht="15.75" customHeight="1">
      <c r="D48582" s="305"/>
      <c r="AG48582" s="1954"/>
    </row>
    <row r="48584" spans="4:33" s="304" customFormat="1" ht="15.75" customHeight="1">
      <c r="D48584" s="305"/>
      <c r="AG48584" s="1954"/>
    </row>
    <row r="48586" spans="4:33" s="304" customFormat="1" ht="15.75" customHeight="1">
      <c r="D48586" s="305"/>
      <c r="AG48586" s="1954"/>
    </row>
    <row r="48588" spans="4:33" s="304" customFormat="1" ht="15.75" customHeight="1">
      <c r="D48588" s="305"/>
      <c r="AG48588" s="1954"/>
    </row>
    <row r="48590" spans="4:33" s="304" customFormat="1" ht="15.75" customHeight="1">
      <c r="D48590" s="305"/>
      <c r="AG48590" s="1954"/>
    </row>
    <row r="48592" spans="4:33" s="304" customFormat="1" ht="15.75" customHeight="1">
      <c r="D48592" s="305"/>
      <c r="AG48592" s="1954"/>
    </row>
    <row r="48594" spans="4:33" s="304" customFormat="1" ht="15.75" customHeight="1">
      <c r="D48594" s="305"/>
      <c r="AG48594" s="1954"/>
    </row>
    <row r="48596" spans="4:33" s="304" customFormat="1" ht="15.75" customHeight="1">
      <c r="D48596" s="305"/>
      <c r="AG48596" s="1954"/>
    </row>
    <row r="48598" spans="4:33" s="304" customFormat="1" ht="15.75" customHeight="1">
      <c r="D48598" s="305"/>
      <c r="AG48598" s="1954"/>
    </row>
    <row r="48600" spans="4:33" s="304" customFormat="1" ht="15.75" customHeight="1">
      <c r="D48600" s="305"/>
      <c r="AG48600" s="1954"/>
    </row>
    <row r="48602" spans="4:33" s="304" customFormat="1" ht="15.75" customHeight="1">
      <c r="D48602" s="305"/>
      <c r="AG48602" s="1954"/>
    </row>
    <row r="48604" spans="4:33" s="304" customFormat="1" ht="15.75" customHeight="1">
      <c r="D48604" s="305"/>
      <c r="AG48604" s="1954"/>
    </row>
    <row r="48606" spans="4:33" s="304" customFormat="1" ht="15.75" customHeight="1">
      <c r="D48606" s="305"/>
      <c r="AG48606" s="1954"/>
    </row>
    <row r="48608" spans="4:33" s="304" customFormat="1" ht="15.75" customHeight="1">
      <c r="D48608" s="305"/>
      <c r="AG48608" s="1954"/>
    </row>
    <row r="48610" spans="4:33" s="304" customFormat="1" ht="15.75" customHeight="1">
      <c r="D48610" s="305"/>
      <c r="AG48610" s="1954"/>
    </row>
    <row r="48612" spans="4:33" s="304" customFormat="1" ht="15.75" customHeight="1">
      <c r="D48612" s="305"/>
      <c r="AG48612" s="1954"/>
    </row>
    <row r="48614" spans="4:33" s="304" customFormat="1" ht="15.75" customHeight="1">
      <c r="D48614" s="305"/>
      <c r="AG48614" s="1954"/>
    </row>
    <row r="48616" spans="4:33" s="304" customFormat="1" ht="15.75" customHeight="1">
      <c r="D48616" s="305"/>
      <c r="AG48616" s="1954"/>
    </row>
    <row r="48618" spans="4:33" s="304" customFormat="1" ht="15.75" customHeight="1">
      <c r="D48618" s="305"/>
      <c r="AG48618" s="1954"/>
    </row>
    <row r="48620" spans="4:33" s="304" customFormat="1" ht="15.75" customHeight="1">
      <c r="D48620" s="305"/>
      <c r="AG48620" s="1954"/>
    </row>
    <row r="48622" spans="4:33" s="304" customFormat="1" ht="15.75" customHeight="1">
      <c r="D48622" s="305"/>
      <c r="AG48622" s="1954"/>
    </row>
    <row r="48624" spans="4:33" s="304" customFormat="1" ht="15.75" customHeight="1">
      <c r="D48624" s="305"/>
      <c r="AG48624" s="1954"/>
    </row>
    <row r="48626" spans="4:33" s="304" customFormat="1" ht="15.75" customHeight="1">
      <c r="D48626" s="305"/>
      <c r="AG48626" s="1954"/>
    </row>
    <row r="48628" spans="4:33" s="304" customFormat="1" ht="15.75" customHeight="1">
      <c r="D48628" s="305"/>
      <c r="AG48628" s="1954"/>
    </row>
    <row r="48630" spans="4:33" s="304" customFormat="1" ht="15.75" customHeight="1">
      <c r="D48630" s="305"/>
      <c r="AG48630" s="1954"/>
    </row>
    <row r="48632" spans="4:33" s="304" customFormat="1" ht="15.75" customHeight="1">
      <c r="D48632" s="305"/>
      <c r="AG48632" s="1954"/>
    </row>
    <row r="48634" spans="4:33" s="304" customFormat="1" ht="15.75" customHeight="1">
      <c r="D48634" s="305"/>
      <c r="AG48634" s="1954"/>
    </row>
    <row r="48636" spans="4:33" s="304" customFormat="1" ht="15.75" customHeight="1">
      <c r="D48636" s="305"/>
      <c r="AG48636" s="1954"/>
    </row>
    <row r="48638" spans="4:33" s="304" customFormat="1" ht="15.75" customHeight="1">
      <c r="D48638" s="305"/>
      <c r="AG48638" s="1954"/>
    </row>
    <row r="48640" spans="4:33" s="304" customFormat="1" ht="15.75" customHeight="1">
      <c r="D48640" s="305"/>
      <c r="AG48640" s="1954"/>
    </row>
    <row r="48642" spans="4:33" s="304" customFormat="1" ht="15.75" customHeight="1">
      <c r="D48642" s="305"/>
      <c r="AG48642" s="1954"/>
    </row>
    <row r="48644" spans="4:33" s="304" customFormat="1" ht="15.75" customHeight="1">
      <c r="D48644" s="305"/>
      <c r="AG48644" s="1954"/>
    </row>
    <row r="48646" spans="4:33" s="304" customFormat="1" ht="15.75" customHeight="1">
      <c r="D48646" s="305"/>
      <c r="AG48646" s="1954"/>
    </row>
    <row r="48648" spans="4:33" s="304" customFormat="1" ht="15.75" customHeight="1">
      <c r="D48648" s="305"/>
      <c r="AG48648" s="1954"/>
    </row>
    <row r="48650" spans="4:33" s="304" customFormat="1" ht="15.75" customHeight="1">
      <c r="D48650" s="305"/>
      <c r="AG48650" s="1954"/>
    </row>
    <row r="48652" spans="4:33" s="304" customFormat="1" ht="15.75" customHeight="1">
      <c r="D48652" s="305"/>
      <c r="AG48652" s="1954"/>
    </row>
    <row r="48654" spans="4:33" s="304" customFormat="1" ht="15.75" customHeight="1">
      <c r="D48654" s="305"/>
      <c r="AG48654" s="1954"/>
    </row>
    <row r="48656" spans="4:33" s="304" customFormat="1" ht="15.75" customHeight="1">
      <c r="D48656" s="305"/>
      <c r="AG48656" s="1954"/>
    </row>
    <row r="48658" spans="4:33" s="304" customFormat="1" ht="15.75" customHeight="1">
      <c r="D48658" s="305"/>
      <c r="AG48658" s="1954"/>
    </row>
    <row r="48660" spans="4:33" s="304" customFormat="1" ht="15.75" customHeight="1">
      <c r="D48660" s="305"/>
      <c r="AG48660" s="1954"/>
    </row>
    <row r="48662" spans="4:33" s="304" customFormat="1" ht="15.75" customHeight="1">
      <c r="D48662" s="305"/>
      <c r="AG48662" s="1954"/>
    </row>
    <row r="48664" spans="4:33" s="304" customFormat="1" ht="15.75" customHeight="1">
      <c r="D48664" s="305"/>
      <c r="AG48664" s="1954"/>
    </row>
    <row r="48666" spans="4:33" s="304" customFormat="1" ht="15.75" customHeight="1">
      <c r="D48666" s="305"/>
      <c r="AG48666" s="1954"/>
    </row>
    <row r="48668" spans="4:33" s="304" customFormat="1" ht="15.75" customHeight="1">
      <c r="D48668" s="305"/>
      <c r="AG48668" s="1954"/>
    </row>
    <row r="48670" spans="4:33" s="304" customFormat="1" ht="15.75" customHeight="1">
      <c r="D48670" s="305"/>
      <c r="AG48670" s="1954"/>
    </row>
    <row r="48672" spans="4:33" s="304" customFormat="1" ht="15.75" customHeight="1">
      <c r="D48672" s="305"/>
      <c r="AG48672" s="1954"/>
    </row>
    <row r="48674" spans="4:33" s="304" customFormat="1" ht="15.75" customHeight="1">
      <c r="D48674" s="305"/>
      <c r="AG48674" s="1954"/>
    </row>
    <row r="48676" spans="4:33" s="304" customFormat="1" ht="15.75" customHeight="1">
      <c r="D48676" s="305"/>
      <c r="AG48676" s="1954"/>
    </row>
    <row r="48678" spans="4:33" s="304" customFormat="1" ht="15.75" customHeight="1">
      <c r="D48678" s="305"/>
      <c r="AG48678" s="1954"/>
    </row>
    <row r="48680" spans="4:33" s="304" customFormat="1" ht="15.75" customHeight="1">
      <c r="D48680" s="305"/>
      <c r="AG48680" s="1954"/>
    </row>
    <row r="48682" spans="4:33" s="304" customFormat="1" ht="15.75" customHeight="1">
      <c r="D48682" s="305"/>
      <c r="AG48682" s="1954"/>
    </row>
    <row r="48684" spans="4:33" s="304" customFormat="1" ht="15.75" customHeight="1">
      <c r="D48684" s="305"/>
      <c r="AG48684" s="1954"/>
    </row>
    <row r="48686" spans="4:33" s="304" customFormat="1" ht="15.75" customHeight="1">
      <c r="D48686" s="305"/>
      <c r="AG48686" s="1954"/>
    </row>
    <row r="48688" spans="4:33" s="304" customFormat="1" ht="15.75" customHeight="1">
      <c r="D48688" s="305"/>
      <c r="AG48688" s="1954"/>
    </row>
    <row r="48690" spans="4:33" s="304" customFormat="1" ht="15.75" customHeight="1">
      <c r="D48690" s="305"/>
      <c r="AG48690" s="1954"/>
    </row>
    <row r="48692" spans="4:33" s="304" customFormat="1" ht="15.75" customHeight="1">
      <c r="D48692" s="305"/>
      <c r="AG48692" s="1954"/>
    </row>
    <row r="48694" spans="4:33" s="304" customFormat="1" ht="15.75" customHeight="1">
      <c r="D48694" s="305"/>
      <c r="AG48694" s="1954"/>
    </row>
    <row r="48696" spans="4:33" s="304" customFormat="1" ht="15.75" customHeight="1">
      <c r="D48696" s="305"/>
      <c r="AG48696" s="1954"/>
    </row>
    <row r="48698" spans="4:33" s="304" customFormat="1" ht="15.75" customHeight="1">
      <c r="D48698" s="305"/>
      <c r="AG48698" s="1954"/>
    </row>
    <row r="48700" spans="4:33" s="304" customFormat="1" ht="15.75" customHeight="1">
      <c r="D48700" s="305"/>
      <c r="AG48700" s="1954"/>
    </row>
    <row r="48702" spans="4:33" s="304" customFormat="1" ht="15.75" customHeight="1">
      <c r="D48702" s="305"/>
      <c r="AG48702" s="1954"/>
    </row>
    <row r="48704" spans="4:33" s="304" customFormat="1" ht="15.75" customHeight="1">
      <c r="D48704" s="305"/>
      <c r="AG48704" s="1954"/>
    </row>
    <row r="48706" spans="4:33" s="304" customFormat="1" ht="15.75" customHeight="1">
      <c r="D48706" s="305"/>
      <c r="AG48706" s="1954"/>
    </row>
    <row r="48708" spans="4:33" s="304" customFormat="1" ht="15.75" customHeight="1">
      <c r="D48708" s="305"/>
      <c r="AG48708" s="1954"/>
    </row>
    <row r="48710" spans="4:33" s="304" customFormat="1" ht="15.75" customHeight="1">
      <c r="D48710" s="305"/>
      <c r="AG48710" s="1954"/>
    </row>
    <row r="48712" spans="4:33" s="304" customFormat="1" ht="15.75" customHeight="1">
      <c r="D48712" s="305"/>
      <c r="AG48712" s="1954"/>
    </row>
    <row r="48714" spans="4:33" s="304" customFormat="1" ht="15.75" customHeight="1">
      <c r="D48714" s="305"/>
      <c r="AG48714" s="1954"/>
    </row>
    <row r="48716" spans="4:33" s="304" customFormat="1" ht="15.75" customHeight="1">
      <c r="D48716" s="305"/>
      <c r="AG48716" s="1954"/>
    </row>
    <row r="48718" spans="4:33" s="304" customFormat="1" ht="15.75" customHeight="1">
      <c r="D48718" s="305"/>
      <c r="AG48718" s="1954"/>
    </row>
    <row r="48720" spans="4:33" s="304" customFormat="1" ht="15.75" customHeight="1">
      <c r="D48720" s="305"/>
      <c r="AG48720" s="1954"/>
    </row>
    <row r="48722" spans="4:33" s="304" customFormat="1" ht="15.75" customHeight="1">
      <c r="D48722" s="305"/>
      <c r="AG48722" s="1954"/>
    </row>
    <row r="48724" spans="4:33" s="304" customFormat="1" ht="15.75" customHeight="1">
      <c r="D48724" s="305"/>
      <c r="AG48724" s="1954"/>
    </row>
    <row r="48726" spans="4:33" s="304" customFormat="1" ht="15.75" customHeight="1">
      <c r="D48726" s="305"/>
      <c r="AG48726" s="1954"/>
    </row>
    <row r="48728" spans="4:33" s="304" customFormat="1" ht="15.75" customHeight="1">
      <c r="D48728" s="305"/>
      <c r="AG48728" s="1954"/>
    </row>
    <row r="48730" spans="4:33" s="304" customFormat="1" ht="15.75" customHeight="1">
      <c r="D48730" s="305"/>
      <c r="AG48730" s="1954"/>
    </row>
    <row r="48732" spans="4:33" s="304" customFormat="1" ht="15.75" customHeight="1">
      <c r="D48732" s="305"/>
      <c r="AG48732" s="1954"/>
    </row>
    <row r="48734" spans="4:33" s="304" customFormat="1" ht="15.75" customHeight="1">
      <c r="D48734" s="305"/>
      <c r="AG48734" s="1954"/>
    </row>
    <row r="48736" spans="4:33" s="304" customFormat="1" ht="15.75" customHeight="1">
      <c r="D48736" s="305"/>
      <c r="AG48736" s="1954"/>
    </row>
    <row r="48738" spans="4:33" s="304" customFormat="1" ht="15.75" customHeight="1">
      <c r="D48738" s="305"/>
      <c r="AG48738" s="1954"/>
    </row>
    <row r="48740" spans="4:33" s="304" customFormat="1" ht="15.75" customHeight="1">
      <c r="D48740" s="305"/>
      <c r="AG48740" s="1954"/>
    </row>
    <row r="48742" spans="4:33" s="304" customFormat="1" ht="15.75" customHeight="1">
      <c r="D48742" s="305"/>
      <c r="AG48742" s="1954"/>
    </row>
    <row r="48744" spans="4:33" s="304" customFormat="1" ht="15.75" customHeight="1">
      <c r="D48744" s="305"/>
      <c r="AG48744" s="1954"/>
    </row>
    <row r="48746" spans="4:33" s="304" customFormat="1" ht="15.75" customHeight="1">
      <c r="D48746" s="305"/>
      <c r="AG48746" s="1954"/>
    </row>
    <row r="48748" spans="4:33" s="304" customFormat="1" ht="15.75" customHeight="1">
      <c r="D48748" s="305"/>
      <c r="AG48748" s="1954"/>
    </row>
    <row r="48750" spans="4:33" s="304" customFormat="1" ht="15.75" customHeight="1">
      <c r="D48750" s="305"/>
      <c r="AG48750" s="1954"/>
    </row>
    <row r="48752" spans="4:33" s="304" customFormat="1" ht="15.75" customHeight="1">
      <c r="D48752" s="305"/>
      <c r="AG48752" s="1954"/>
    </row>
    <row r="48754" spans="4:33" s="304" customFormat="1" ht="15.75" customHeight="1">
      <c r="D48754" s="305"/>
      <c r="AG48754" s="1954"/>
    </row>
    <row r="48756" spans="4:33" s="304" customFormat="1" ht="15.75" customHeight="1">
      <c r="D48756" s="305"/>
      <c r="AG48756" s="1954"/>
    </row>
    <row r="48758" spans="4:33" s="304" customFormat="1" ht="15.75" customHeight="1">
      <c r="D48758" s="305"/>
      <c r="AG48758" s="1954"/>
    </row>
    <row r="48760" spans="4:33" s="304" customFormat="1" ht="15.75" customHeight="1">
      <c r="D48760" s="305"/>
      <c r="AG48760" s="1954"/>
    </row>
    <row r="48762" spans="4:33" s="304" customFormat="1" ht="15.75" customHeight="1">
      <c r="D48762" s="305"/>
      <c r="AG48762" s="1954"/>
    </row>
    <row r="48764" spans="4:33" s="304" customFormat="1" ht="15.75" customHeight="1">
      <c r="D48764" s="305"/>
      <c r="AG48764" s="1954"/>
    </row>
    <row r="48766" spans="4:33" s="304" customFormat="1" ht="15.75" customHeight="1">
      <c r="D48766" s="305"/>
      <c r="AG48766" s="1954"/>
    </row>
    <row r="48768" spans="4:33" s="304" customFormat="1" ht="15.75" customHeight="1">
      <c r="D48768" s="305"/>
      <c r="AG48768" s="1954"/>
    </row>
    <row r="48770" spans="4:33" s="304" customFormat="1" ht="15.75" customHeight="1">
      <c r="D48770" s="305"/>
      <c r="AG48770" s="1954"/>
    </row>
    <row r="48772" spans="4:33" s="304" customFormat="1" ht="15.75" customHeight="1">
      <c r="D48772" s="305"/>
      <c r="AG48772" s="1954"/>
    </row>
    <row r="48774" spans="4:33" s="304" customFormat="1" ht="15.75" customHeight="1">
      <c r="D48774" s="305"/>
      <c r="AG48774" s="1954"/>
    </row>
    <row r="48776" spans="4:33" s="304" customFormat="1" ht="15.75" customHeight="1">
      <c r="D48776" s="305"/>
      <c r="AG48776" s="1954"/>
    </row>
    <row r="48778" spans="4:33" s="304" customFormat="1" ht="15.75" customHeight="1">
      <c r="D48778" s="305"/>
      <c r="AG48778" s="1954"/>
    </row>
    <row r="48780" spans="4:33" s="304" customFormat="1" ht="15.75" customHeight="1">
      <c r="D48780" s="305"/>
      <c r="AG48780" s="1954"/>
    </row>
    <row r="48782" spans="4:33" s="304" customFormat="1" ht="15.75" customHeight="1">
      <c r="D48782" s="305"/>
      <c r="AG48782" s="1954"/>
    </row>
    <row r="48784" spans="4:33" s="304" customFormat="1" ht="15.75" customHeight="1">
      <c r="D48784" s="305"/>
      <c r="AG48784" s="1954"/>
    </row>
    <row r="48786" spans="4:33" s="304" customFormat="1" ht="15.75" customHeight="1">
      <c r="D48786" s="305"/>
      <c r="AG48786" s="1954"/>
    </row>
    <row r="48788" spans="4:33" s="304" customFormat="1" ht="15.75" customHeight="1">
      <c r="D48788" s="305"/>
      <c r="AG48788" s="1954"/>
    </row>
    <row r="48790" spans="4:33" s="304" customFormat="1" ht="15.75" customHeight="1">
      <c r="D48790" s="305"/>
      <c r="AG48790" s="1954"/>
    </row>
    <row r="48792" spans="4:33" s="304" customFormat="1" ht="15.75" customHeight="1">
      <c r="D48792" s="305"/>
      <c r="AG48792" s="1954"/>
    </row>
    <row r="48794" spans="4:33" s="304" customFormat="1" ht="15.75" customHeight="1">
      <c r="D48794" s="305"/>
      <c r="AG48794" s="1954"/>
    </row>
    <row r="48796" spans="4:33" s="304" customFormat="1" ht="15.75" customHeight="1">
      <c r="D48796" s="305"/>
      <c r="AG48796" s="1954"/>
    </row>
    <row r="48798" spans="4:33" s="304" customFormat="1" ht="15.75" customHeight="1">
      <c r="D48798" s="305"/>
      <c r="AG48798" s="1954"/>
    </row>
    <row r="48800" spans="4:33" s="304" customFormat="1" ht="15.75" customHeight="1">
      <c r="D48800" s="305"/>
      <c r="AG48800" s="1954"/>
    </row>
    <row r="48802" spans="4:33" s="304" customFormat="1" ht="15.75" customHeight="1">
      <c r="D48802" s="305"/>
      <c r="AG48802" s="1954"/>
    </row>
    <row r="48804" spans="4:33" s="304" customFormat="1" ht="15.75" customHeight="1">
      <c r="D48804" s="305"/>
      <c r="AG48804" s="1954"/>
    </row>
    <row r="48806" spans="4:33" s="304" customFormat="1" ht="15.75" customHeight="1">
      <c r="D48806" s="305"/>
      <c r="AG48806" s="1954"/>
    </row>
    <row r="48808" spans="4:33" s="304" customFormat="1" ht="15.75" customHeight="1">
      <c r="D48808" s="305"/>
      <c r="AG48808" s="1954"/>
    </row>
    <row r="48810" spans="4:33" s="304" customFormat="1" ht="15.75" customHeight="1">
      <c r="D48810" s="305"/>
      <c r="AG48810" s="1954"/>
    </row>
    <row r="48812" spans="4:33" s="304" customFormat="1" ht="15.75" customHeight="1">
      <c r="D48812" s="305"/>
      <c r="AG48812" s="1954"/>
    </row>
    <row r="48814" spans="4:33" s="304" customFormat="1" ht="15.75" customHeight="1">
      <c r="D48814" s="305"/>
      <c r="AG48814" s="1954"/>
    </row>
    <row r="48816" spans="4:33" s="304" customFormat="1" ht="15.75" customHeight="1">
      <c r="D48816" s="305"/>
      <c r="AG48816" s="1954"/>
    </row>
    <row r="48818" spans="4:33" s="304" customFormat="1" ht="15.75" customHeight="1">
      <c r="D48818" s="305"/>
      <c r="AG48818" s="1954"/>
    </row>
    <row r="48820" spans="4:33" s="304" customFormat="1" ht="15.75" customHeight="1">
      <c r="D48820" s="305"/>
      <c r="AG48820" s="1954"/>
    </row>
    <row r="48822" spans="4:33" s="304" customFormat="1" ht="15.75" customHeight="1">
      <c r="D48822" s="305"/>
      <c r="AG48822" s="1954"/>
    </row>
    <row r="48824" spans="4:33" s="304" customFormat="1" ht="15.75" customHeight="1">
      <c r="D48824" s="305"/>
      <c r="AG48824" s="1954"/>
    </row>
    <row r="48826" spans="4:33" s="304" customFormat="1" ht="15.75" customHeight="1">
      <c r="D48826" s="305"/>
      <c r="AG48826" s="1954"/>
    </row>
    <row r="48828" spans="4:33" s="304" customFormat="1" ht="15.75" customHeight="1">
      <c r="D48828" s="305"/>
      <c r="AG48828" s="1954"/>
    </row>
    <row r="48830" spans="4:33" s="304" customFormat="1" ht="15.75" customHeight="1">
      <c r="D48830" s="305"/>
      <c r="AG48830" s="1954"/>
    </row>
    <row r="48832" spans="4:33" s="304" customFormat="1" ht="15.75" customHeight="1">
      <c r="D48832" s="305"/>
      <c r="AG48832" s="1954"/>
    </row>
    <row r="48834" spans="4:33" s="304" customFormat="1" ht="15.75" customHeight="1">
      <c r="D48834" s="305"/>
      <c r="AG48834" s="1954"/>
    </row>
    <row r="48836" spans="4:33" s="304" customFormat="1" ht="15.75" customHeight="1">
      <c r="D48836" s="305"/>
      <c r="AG48836" s="1954"/>
    </row>
    <row r="48838" spans="4:33" s="304" customFormat="1" ht="15.75" customHeight="1">
      <c r="D48838" s="305"/>
      <c r="AG48838" s="1954"/>
    </row>
    <row r="48840" spans="4:33" s="304" customFormat="1" ht="15.75" customHeight="1">
      <c r="D48840" s="305"/>
      <c r="AG48840" s="1954"/>
    </row>
    <row r="48842" spans="4:33" s="304" customFormat="1" ht="15.75" customHeight="1">
      <c r="D48842" s="305"/>
      <c r="AG48842" s="1954"/>
    </row>
    <row r="48844" spans="4:33" s="304" customFormat="1" ht="15.75" customHeight="1">
      <c r="D48844" s="305"/>
      <c r="AG48844" s="1954"/>
    </row>
    <row r="48846" spans="4:33" s="304" customFormat="1" ht="15.75" customHeight="1">
      <c r="D48846" s="305"/>
      <c r="AG48846" s="1954"/>
    </row>
    <row r="48848" spans="4:33" s="304" customFormat="1" ht="15.75" customHeight="1">
      <c r="D48848" s="305"/>
      <c r="AG48848" s="1954"/>
    </row>
    <row r="48850" spans="4:33" s="304" customFormat="1" ht="15.75" customHeight="1">
      <c r="D48850" s="305"/>
      <c r="AG48850" s="1954"/>
    </row>
    <row r="48852" spans="4:33" s="304" customFormat="1" ht="15.75" customHeight="1">
      <c r="D48852" s="305"/>
      <c r="AG48852" s="1954"/>
    </row>
    <row r="48854" spans="4:33" s="304" customFormat="1" ht="15.75" customHeight="1">
      <c r="D48854" s="305"/>
      <c r="AG48854" s="1954"/>
    </row>
    <row r="48856" spans="4:33" s="304" customFormat="1" ht="15.75" customHeight="1">
      <c r="D48856" s="305"/>
      <c r="AG48856" s="1954"/>
    </row>
    <row r="48858" spans="4:33" s="304" customFormat="1" ht="15.75" customHeight="1">
      <c r="D48858" s="305"/>
      <c r="AG48858" s="1954"/>
    </row>
    <row r="48860" spans="4:33" s="304" customFormat="1" ht="15.75" customHeight="1">
      <c r="D48860" s="305"/>
      <c r="AG48860" s="1954"/>
    </row>
    <row r="48862" spans="4:33" s="304" customFormat="1" ht="15.75" customHeight="1">
      <c r="D48862" s="305"/>
      <c r="AG48862" s="1954"/>
    </row>
    <row r="48864" spans="4:33" s="304" customFormat="1" ht="15.75" customHeight="1">
      <c r="D48864" s="305"/>
      <c r="AG48864" s="1954"/>
    </row>
    <row r="48866" spans="4:33" s="304" customFormat="1" ht="15.75" customHeight="1">
      <c r="D48866" s="305"/>
      <c r="AG48866" s="1954"/>
    </row>
    <row r="48868" spans="4:33" s="304" customFormat="1" ht="15.75" customHeight="1">
      <c r="D48868" s="305"/>
      <c r="AG48868" s="1954"/>
    </row>
    <row r="48870" spans="4:33" s="304" customFormat="1" ht="15.75" customHeight="1">
      <c r="D48870" s="305"/>
      <c r="AG48870" s="1954"/>
    </row>
    <row r="48872" spans="4:33" s="304" customFormat="1" ht="15.75" customHeight="1">
      <c r="D48872" s="305"/>
      <c r="AG48872" s="1954"/>
    </row>
    <row r="48874" spans="4:33" s="304" customFormat="1" ht="15.75" customHeight="1">
      <c r="D48874" s="305"/>
      <c r="AG48874" s="1954"/>
    </row>
    <row r="48876" spans="4:33" s="304" customFormat="1" ht="15.75" customHeight="1">
      <c r="D48876" s="305"/>
      <c r="AG48876" s="1954"/>
    </row>
    <row r="48878" spans="4:33" s="304" customFormat="1" ht="15.75" customHeight="1">
      <c r="D48878" s="305"/>
      <c r="AG48878" s="1954"/>
    </row>
    <row r="48880" spans="4:33" s="304" customFormat="1" ht="15.75" customHeight="1">
      <c r="D48880" s="305"/>
      <c r="AG48880" s="1954"/>
    </row>
    <row r="48882" spans="4:33" s="304" customFormat="1" ht="15.75" customHeight="1">
      <c r="D48882" s="305"/>
      <c r="AG48882" s="1954"/>
    </row>
    <row r="48884" spans="4:33" s="304" customFormat="1" ht="15.75" customHeight="1">
      <c r="D48884" s="305"/>
      <c r="AG48884" s="1954"/>
    </row>
    <row r="48886" spans="4:33" s="304" customFormat="1" ht="15.75" customHeight="1">
      <c r="D48886" s="305"/>
      <c r="AG48886" s="1954"/>
    </row>
    <row r="48888" spans="4:33" s="304" customFormat="1" ht="15.75" customHeight="1">
      <c r="D48888" s="305"/>
      <c r="AG48888" s="1954"/>
    </row>
    <row r="48890" spans="4:33" s="304" customFormat="1" ht="15.75" customHeight="1">
      <c r="D48890" s="305"/>
      <c r="AG48890" s="1954"/>
    </row>
    <row r="48892" spans="4:33" s="304" customFormat="1" ht="15.75" customHeight="1">
      <c r="D48892" s="305"/>
      <c r="AG48892" s="1954"/>
    </row>
    <row r="48894" spans="4:33" s="304" customFormat="1" ht="15.75" customHeight="1">
      <c r="D48894" s="305"/>
      <c r="AG48894" s="1954"/>
    </row>
    <row r="48896" spans="4:33" s="304" customFormat="1" ht="15.75" customHeight="1">
      <c r="D48896" s="305"/>
      <c r="AG48896" s="1954"/>
    </row>
    <row r="48898" spans="4:33" s="304" customFormat="1" ht="15.75" customHeight="1">
      <c r="D48898" s="305"/>
      <c r="AG48898" s="1954"/>
    </row>
    <row r="48900" spans="4:33" s="304" customFormat="1" ht="15.75" customHeight="1">
      <c r="D48900" s="305"/>
      <c r="AG48900" s="1954"/>
    </row>
    <row r="48902" spans="4:33" s="304" customFormat="1" ht="15.75" customHeight="1">
      <c r="D48902" s="305"/>
      <c r="AG48902" s="1954"/>
    </row>
    <row r="48904" spans="4:33" s="304" customFormat="1" ht="15.75" customHeight="1">
      <c r="D48904" s="305"/>
      <c r="AG48904" s="1954"/>
    </row>
    <row r="48906" spans="4:33" s="304" customFormat="1" ht="15.75" customHeight="1">
      <c r="D48906" s="305"/>
      <c r="AG48906" s="1954"/>
    </row>
    <row r="48908" spans="4:33" s="304" customFormat="1" ht="15.75" customHeight="1">
      <c r="D48908" s="305"/>
      <c r="AG48908" s="1954"/>
    </row>
    <row r="48910" spans="4:33" s="304" customFormat="1" ht="15.75" customHeight="1">
      <c r="D48910" s="305"/>
      <c r="AG48910" s="1954"/>
    </row>
    <row r="48912" spans="4:33" s="304" customFormat="1" ht="15.75" customHeight="1">
      <c r="D48912" s="305"/>
      <c r="AG48912" s="1954"/>
    </row>
    <row r="48914" spans="4:33" s="304" customFormat="1" ht="15.75" customHeight="1">
      <c r="D48914" s="305"/>
      <c r="AG48914" s="1954"/>
    </row>
    <row r="48916" spans="4:33" s="304" customFormat="1" ht="15.75" customHeight="1">
      <c r="D48916" s="305"/>
      <c r="AG48916" s="1954"/>
    </row>
    <row r="48918" spans="4:33" s="304" customFormat="1" ht="15.75" customHeight="1">
      <c r="D48918" s="305"/>
      <c r="AG48918" s="1954"/>
    </row>
    <row r="48920" spans="4:33" s="304" customFormat="1" ht="15.75" customHeight="1">
      <c r="D48920" s="305"/>
      <c r="AG48920" s="1954"/>
    </row>
    <row r="48922" spans="4:33" s="304" customFormat="1" ht="15.75" customHeight="1">
      <c r="D48922" s="305"/>
      <c r="AG48922" s="1954"/>
    </row>
    <row r="48924" spans="4:33" s="304" customFormat="1" ht="15.75" customHeight="1">
      <c r="D48924" s="305"/>
      <c r="AG48924" s="1954"/>
    </row>
    <row r="48926" spans="4:33" s="304" customFormat="1" ht="15.75" customHeight="1">
      <c r="D48926" s="305"/>
      <c r="AG48926" s="1954"/>
    </row>
    <row r="48928" spans="4:33" s="304" customFormat="1" ht="15.75" customHeight="1">
      <c r="D48928" s="305"/>
      <c r="AG48928" s="1954"/>
    </row>
    <row r="48930" spans="4:33" s="304" customFormat="1" ht="15.75" customHeight="1">
      <c r="D48930" s="305"/>
      <c r="AG48930" s="1954"/>
    </row>
    <row r="48932" spans="4:33" s="304" customFormat="1" ht="15.75" customHeight="1">
      <c r="D48932" s="305"/>
      <c r="AG48932" s="1954"/>
    </row>
    <row r="48934" spans="4:33" s="304" customFormat="1" ht="15.75" customHeight="1">
      <c r="D48934" s="305"/>
      <c r="AG48934" s="1954"/>
    </row>
    <row r="48936" spans="4:33" s="304" customFormat="1" ht="15.75" customHeight="1">
      <c r="D48936" s="305"/>
      <c r="AG48936" s="1954"/>
    </row>
    <row r="48938" spans="4:33" s="304" customFormat="1" ht="15.75" customHeight="1">
      <c r="D48938" s="305"/>
      <c r="AG48938" s="1954"/>
    </row>
    <row r="48940" spans="4:33" s="304" customFormat="1" ht="15.75" customHeight="1">
      <c r="D48940" s="305"/>
      <c r="AG48940" s="1954"/>
    </row>
    <row r="48942" spans="4:33" s="304" customFormat="1" ht="15.75" customHeight="1">
      <c r="D48942" s="305"/>
      <c r="AG48942" s="1954"/>
    </row>
    <row r="48944" spans="4:33" s="304" customFormat="1" ht="15.75" customHeight="1">
      <c r="D48944" s="305"/>
      <c r="AG48944" s="1954"/>
    </row>
    <row r="48946" spans="4:33" s="304" customFormat="1" ht="15.75" customHeight="1">
      <c r="D48946" s="305"/>
      <c r="AG48946" s="1954"/>
    </row>
    <row r="48948" spans="4:33" s="304" customFormat="1" ht="15.75" customHeight="1">
      <c r="D48948" s="305"/>
      <c r="AG48948" s="1954"/>
    </row>
    <row r="48950" spans="4:33" s="304" customFormat="1" ht="15.75" customHeight="1">
      <c r="D48950" s="305"/>
      <c r="AG48950" s="1954"/>
    </row>
    <row r="48952" spans="4:33" s="304" customFormat="1" ht="15.75" customHeight="1">
      <c r="D48952" s="305"/>
      <c r="AG48952" s="1954"/>
    </row>
    <row r="48954" spans="4:33" s="304" customFormat="1" ht="15.75" customHeight="1">
      <c r="D48954" s="305"/>
      <c r="AG48954" s="1954"/>
    </row>
    <row r="48956" spans="4:33" s="304" customFormat="1" ht="15.75" customHeight="1">
      <c r="D48956" s="305"/>
      <c r="AG48956" s="1954"/>
    </row>
    <row r="48958" spans="4:33" s="304" customFormat="1" ht="15.75" customHeight="1">
      <c r="D48958" s="305"/>
      <c r="AG48958" s="1954"/>
    </row>
    <row r="48960" spans="4:33" s="304" customFormat="1" ht="15.75" customHeight="1">
      <c r="D48960" s="305"/>
      <c r="AG48960" s="1954"/>
    </row>
    <row r="48962" spans="4:33" s="304" customFormat="1" ht="15.75" customHeight="1">
      <c r="D48962" s="305"/>
      <c r="AG48962" s="1954"/>
    </row>
    <row r="48964" spans="4:33" s="304" customFormat="1" ht="15.75" customHeight="1">
      <c r="D48964" s="305"/>
      <c r="AG48964" s="1954"/>
    </row>
    <row r="48966" spans="4:33" s="304" customFormat="1" ht="15.75" customHeight="1">
      <c r="D48966" s="305"/>
      <c r="AG48966" s="1954"/>
    </row>
    <row r="48968" spans="4:33" s="304" customFormat="1" ht="15.75" customHeight="1">
      <c r="D48968" s="305"/>
      <c r="AG48968" s="1954"/>
    </row>
    <row r="48970" spans="4:33" s="304" customFormat="1" ht="15.75" customHeight="1">
      <c r="D48970" s="305"/>
      <c r="AG48970" s="1954"/>
    </row>
    <row r="48972" spans="4:33" s="304" customFormat="1" ht="15.75" customHeight="1">
      <c r="D48972" s="305"/>
      <c r="AG48972" s="1954"/>
    </row>
    <row r="48974" spans="4:33" s="304" customFormat="1" ht="15.75" customHeight="1">
      <c r="D48974" s="305"/>
      <c r="AG48974" s="1954"/>
    </row>
    <row r="48976" spans="4:33" s="304" customFormat="1" ht="15.75" customHeight="1">
      <c r="D48976" s="305"/>
      <c r="AG48976" s="1954"/>
    </row>
    <row r="48978" spans="4:33" s="304" customFormat="1" ht="15.75" customHeight="1">
      <c r="D48978" s="305"/>
      <c r="AG48978" s="1954"/>
    </row>
    <row r="48980" spans="4:33" s="304" customFormat="1" ht="15.75" customHeight="1">
      <c r="D48980" s="305"/>
      <c r="AG48980" s="1954"/>
    </row>
    <row r="48982" spans="4:33" s="304" customFormat="1" ht="15.75" customHeight="1">
      <c r="D48982" s="305"/>
      <c r="AG48982" s="1954"/>
    </row>
    <row r="48984" spans="4:33" s="304" customFormat="1" ht="15.75" customHeight="1">
      <c r="D48984" s="305"/>
      <c r="AG48984" s="1954"/>
    </row>
    <row r="48986" spans="4:33" s="304" customFormat="1" ht="15.75" customHeight="1">
      <c r="D48986" s="305"/>
      <c r="AG48986" s="1954"/>
    </row>
    <row r="48988" spans="4:33" s="304" customFormat="1" ht="15.75" customHeight="1">
      <c r="D48988" s="305"/>
      <c r="AG48988" s="1954"/>
    </row>
    <row r="48990" spans="4:33" s="304" customFormat="1" ht="15.75" customHeight="1">
      <c r="D48990" s="305"/>
      <c r="AG48990" s="1954"/>
    </row>
    <row r="48992" spans="4:33" s="304" customFormat="1" ht="15.75" customHeight="1">
      <c r="D48992" s="305"/>
      <c r="AG48992" s="1954"/>
    </row>
    <row r="48994" spans="4:33" s="304" customFormat="1" ht="15.75" customHeight="1">
      <c r="D48994" s="305"/>
      <c r="AG48994" s="1954"/>
    </row>
    <row r="48996" spans="4:33" s="304" customFormat="1" ht="15.75" customHeight="1">
      <c r="D48996" s="305"/>
      <c r="AG48996" s="1954"/>
    </row>
    <row r="48998" spans="4:33" s="304" customFormat="1" ht="15.75" customHeight="1">
      <c r="D48998" s="305"/>
      <c r="AG48998" s="1954"/>
    </row>
    <row r="49000" spans="4:33" s="304" customFormat="1" ht="15.75" customHeight="1">
      <c r="D49000" s="305"/>
      <c r="AG49000" s="1954"/>
    </row>
    <row r="49002" spans="4:33" s="304" customFormat="1" ht="15.75" customHeight="1">
      <c r="D49002" s="305"/>
      <c r="AG49002" s="1954"/>
    </row>
    <row r="49004" spans="4:33" s="304" customFormat="1" ht="15.75" customHeight="1">
      <c r="D49004" s="305"/>
      <c r="AG49004" s="1954"/>
    </row>
    <row r="49006" spans="4:33" s="304" customFormat="1" ht="15.75" customHeight="1">
      <c r="D49006" s="305"/>
      <c r="AG49006" s="1954"/>
    </row>
    <row r="49008" spans="4:33" s="304" customFormat="1" ht="15.75" customHeight="1">
      <c r="D49008" s="305"/>
      <c r="AG49008" s="1954"/>
    </row>
    <row r="49010" spans="4:33" s="304" customFormat="1" ht="15.75" customHeight="1">
      <c r="D49010" s="305"/>
      <c r="AG49010" s="1954"/>
    </row>
    <row r="49012" spans="4:33" s="304" customFormat="1" ht="15.75" customHeight="1">
      <c r="D49012" s="305"/>
      <c r="AG49012" s="1954"/>
    </row>
    <row r="49014" spans="4:33" s="304" customFormat="1" ht="15.75" customHeight="1">
      <c r="D49014" s="305"/>
      <c r="AG49014" s="1954"/>
    </row>
    <row r="49016" spans="4:33" s="304" customFormat="1" ht="15.75" customHeight="1">
      <c r="D49016" s="305"/>
      <c r="AG49016" s="1954"/>
    </row>
    <row r="49018" spans="4:33" s="304" customFormat="1" ht="15.75" customHeight="1">
      <c r="D49018" s="305"/>
      <c r="AG49018" s="1954"/>
    </row>
    <row r="49020" spans="4:33" s="304" customFormat="1" ht="15.75" customHeight="1">
      <c r="D49020" s="305"/>
      <c r="AG49020" s="1954"/>
    </row>
    <row r="49022" spans="4:33" s="304" customFormat="1" ht="15.75" customHeight="1">
      <c r="D49022" s="305"/>
      <c r="AG49022" s="1954"/>
    </row>
    <row r="49024" spans="4:33" s="304" customFormat="1" ht="15.75" customHeight="1">
      <c r="D49024" s="305"/>
      <c r="AG49024" s="1954"/>
    </row>
    <row r="49026" spans="4:33" s="304" customFormat="1" ht="15.75" customHeight="1">
      <c r="D49026" s="305"/>
      <c r="AG49026" s="1954"/>
    </row>
    <row r="49028" spans="4:33" s="304" customFormat="1" ht="15.75" customHeight="1">
      <c r="D49028" s="305"/>
      <c r="AG49028" s="1954"/>
    </row>
    <row r="49030" spans="4:33" s="304" customFormat="1" ht="15.75" customHeight="1">
      <c r="D49030" s="305"/>
      <c r="AG49030" s="1954"/>
    </row>
    <row r="49032" spans="4:33" s="304" customFormat="1" ht="15.75" customHeight="1">
      <c r="D49032" s="305"/>
      <c r="AG49032" s="1954"/>
    </row>
    <row r="49034" spans="4:33" s="304" customFormat="1" ht="15.75" customHeight="1">
      <c r="D49034" s="305"/>
      <c r="AG49034" s="1954"/>
    </row>
    <row r="49036" spans="4:33" s="304" customFormat="1" ht="15.75" customHeight="1">
      <c r="D49036" s="305"/>
      <c r="AG49036" s="1954"/>
    </row>
    <row r="49038" spans="4:33" s="304" customFormat="1" ht="15.75" customHeight="1">
      <c r="D49038" s="305"/>
      <c r="AG49038" s="1954"/>
    </row>
    <row r="49040" spans="4:33" s="304" customFormat="1" ht="15.75" customHeight="1">
      <c r="D49040" s="305"/>
      <c r="AG49040" s="1954"/>
    </row>
    <row r="49042" spans="4:33" s="304" customFormat="1" ht="15.75" customHeight="1">
      <c r="D49042" s="305"/>
      <c r="AG49042" s="1954"/>
    </row>
    <row r="49044" spans="4:33" s="304" customFormat="1" ht="15.75" customHeight="1">
      <c r="D49044" s="305"/>
      <c r="AG49044" s="1954"/>
    </row>
    <row r="49046" spans="4:33" s="304" customFormat="1" ht="15.75" customHeight="1">
      <c r="D49046" s="305"/>
      <c r="AG49046" s="1954"/>
    </row>
    <row r="49048" spans="4:33" s="304" customFormat="1" ht="15.75" customHeight="1">
      <c r="D49048" s="305"/>
      <c r="AG49048" s="1954"/>
    </row>
    <row r="49050" spans="4:33" s="304" customFormat="1" ht="15.75" customHeight="1">
      <c r="D49050" s="305"/>
      <c r="AG49050" s="1954"/>
    </row>
    <row r="49052" spans="4:33" s="304" customFormat="1" ht="15.75" customHeight="1">
      <c r="D49052" s="305"/>
      <c r="AG49052" s="1954"/>
    </row>
    <row r="49054" spans="4:33" s="304" customFormat="1" ht="15.75" customHeight="1">
      <c r="D49054" s="305"/>
      <c r="AG49054" s="1954"/>
    </row>
    <row r="49056" spans="4:33" s="304" customFormat="1" ht="15.75" customHeight="1">
      <c r="D49056" s="305"/>
      <c r="AG49056" s="1954"/>
    </row>
    <row r="49058" spans="4:33" s="304" customFormat="1" ht="15.75" customHeight="1">
      <c r="D49058" s="305"/>
      <c r="AG49058" s="1954"/>
    </row>
    <row r="49060" spans="4:33" s="304" customFormat="1" ht="15.75" customHeight="1">
      <c r="D49060" s="305"/>
      <c r="AG49060" s="1954"/>
    </row>
    <row r="49062" spans="4:33" s="304" customFormat="1" ht="15.75" customHeight="1">
      <c r="D49062" s="305"/>
      <c r="AG49062" s="1954"/>
    </row>
    <row r="49064" spans="4:33" s="304" customFormat="1" ht="15.75" customHeight="1">
      <c r="D49064" s="305"/>
      <c r="AG49064" s="1954"/>
    </row>
    <row r="49066" spans="4:33" s="304" customFormat="1" ht="15.75" customHeight="1">
      <c r="D49066" s="305"/>
      <c r="AG49066" s="1954"/>
    </row>
    <row r="49068" spans="4:33" s="304" customFormat="1" ht="15.75" customHeight="1">
      <c r="D49068" s="305"/>
      <c r="AG49068" s="1954"/>
    </row>
    <row r="49070" spans="4:33" s="304" customFormat="1" ht="15.75" customHeight="1">
      <c r="D49070" s="305"/>
      <c r="AG49070" s="1954"/>
    </row>
    <row r="49072" spans="4:33" s="304" customFormat="1" ht="15.75" customHeight="1">
      <c r="D49072" s="305"/>
      <c r="AG49072" s="1954"/>
    </row>
    <row r="49074" spans="4:33" s="304" customFormat="1" ht="15.75" customHeight="1">
      <c r="D49074" s="305"/>
      <c r="AG49074" s="1954"/>
    </row>
    <row r="49076" spans="4:33" s="304" customFormat="1" ht="15.75" customHeight="1">
      <c r="D49076" s="305"/>
      <c r="AG49076" s="1954"/>
    </row>
    <row r="49078" spans="4:33" s="304" customFormat="1" ht="15.75" customHeight="1">
      <c r="D49078" s="305"/>
      <c r="AG49078" s="1954"/>
    </row>
    <row r="49080" spans="4:33" s="304" customFormat="1" ht="15.75" customHeight="1">
      <c r="D49080" s="305"/>
      <c r="AG49080" s="1954"/>
    </row>
    <row r="49082" spans="4:33" s="304" customFormat="1" ht="15.75" customHeight="1">
      <c r="D49082" s="305"/>
      <c r="AG49082" s="1954"/>
    </row>
    <row r="49084" spans="4:33" s="304" customFormat="1" ht="15.75" customHeight="1">
      <c r="D49084" s="305"/>
      <c r="AG49084" s="1954"/>
    </row>
    <row r="49086" spans="4:33" s="304" customFormat="1" ht="15.75" customHeight="1">
      <c r="D49086" s="305"/>
      <c r="AG49086" s="1954"/>
    </row>
    <row r="49088" spans="4:33" s="304" customFormat="1" ht="15.75" customHeight="1">
      <c r="D49088" s="305"/>
      <c r="AG49088" s="1954"/>
    </row>
    <row r="49090" spans="4:33" s="304" customFormat="1" ht="15.75" customHeight="1">
      <c r="D49090" s="305"/>
      <c r="AG49090" s="1954"/>
    </row>
    <row r="49092" spans="4:33" s="304" customFormat="1" ht="15.75" customHeight="1">
      <c r="D49092" s="305"/>
      <c r="AG49092" s="1954"/>
    </row>
    <row r="49094" spans="4:33" s="304" customFormat="1" ht="15.75" customHeight="1">
      <c r="D49094" s="305"/>
      <c r="AG49094" s="1954"/>
    </row>
    <row r="49096" spans="4:33" s="304" customFormat="1" ht="15.75" customHeight="1">
      <c r="D49096" s="305"/>
      <c r="AG49096" s="1954"/>
    </row>
    <row r="49098" spans="4:33" s="304" customFormat="1" ht="15.75" customHeight="1">
      <c r="D49098" s="305"/>
      <c r="AG49098" s="1954"/>
    </row>
    <row r="49100" spans="4:33" s="304" customFormat="1" ht="15.75" customHeight="1">
      <c r="D49100" s="305"/>
      <c r="AG49100" s="1954"/>
    </row>
    <row r="49102" spans="4:33" s="304" customFormat="1" ht="15.75" customHeight="1">
      <c r="D49102" s="305"/>
      <c r="AG49102" s="1954"/>
    </row>
    <row r="49104" spans="4:33" s="304" customFormat="1" ht="15.75" customHeight="1">
      <c r="D49104" s="305"/>
      <c r="AG49104" s="1954"/>
    </row>
    <row r="49106" spans="4:33" s="304" customFormat="1" ht="15.75" customHeight="1">
      <c r="D49106" s="305"/>
      <c r="AG49106" s="1954"/>
    </row>
    <row r="49108" spans="4:33" s="304" customFormat="1" ht="15.75" customHeight="1">
      <c r="D49108" s="305"/>
      <c r="AG49108" s="1954"/>
    </row>
    <row r="49110" spans="4:33" s="304" customFormat="1" ht="15.75" customHeight="1">
      <c r="D49110" s="305"/>
      <c r="AG49110" s="1954"/>
    </row>
    <row r="49112" spans="4:33" s="304" customFormat="1" ht="15.75" customHeight="1">
      <c r="D49112" s="305"/>
      <c r="AG49112" s="1954"/>
    </row>
    <row r="49114" spans="4:33" s="304" customFormat="1" ht="15.75" customHeight="1">
      <c r="D49114" s="305"/>
      <c r="AG49114" s="1954"/>
    </row>
    <row r="49116" spans="4:33" s="304" customFormat="1" ht="15.75" customHeight="1">
      <c r="D49116" s="305"/>
      <c r="AG49116" s="1954"/>
    </row>
    <row r="49118" spans="4:33" s="304" customFormat="1" ht="15.75" customHeight="1">
      <c r="D49118" s="305"/>
      <c r="AG49118" s="1954"/>
    </row>
    <row r="49120" spans="4:33" s="304" customFormat="1" ht="15.75" customHeight="1">
      <c r="D49120" s="305"/>
      <c r="AG49120" s="1954"/>
    </row>
    <row r="49122" spans="4:33" s="304" customFormat="1" ht="15.75" customHeight="1">
      <c r="D49122" s="305"/>
      <c r="AG49122" s="1954"/>
    </row>
    <row r="49124" spans="4:33" s="304" customFormat="1" ht="15.75" customHeight="1">
      <c r="D49124" s="305"/>
      <c r="AG49124" s="1954"/>
    </row>
    <row r="49126" spans="4:33" s="304" customFormat="1" ht="15.75" customHeight="1">
      <c r="D49126" s="305"/>
      <c r="AG49126" s="1954"/>
    </row>
    <row r="49128" spans="4:33" s="304" customFormat="1" ht="15.75" customHeight="1">
      <c r="D49128" s="305"/>
      <c r="AG49128" s="1954"/>
    </row>
    <row r="49130" spans="4:33" s="304" customFormat="1" ht="15.75" customHeight="1">
      <c r="D49130" s="305"/>
      <c r="AG49130" s="1954"/>
    </row>
    <row r="49132" spans="4:33" s="304" customFormat="1" ht="15.75" customHeight="1">
      <c r="D49132" s="305"/>
      <c r="AG49132" s="1954"/>
    </row>
    <row r="49134" spans="4:33" s="304" customFormat="1" ht="15.75" customHeight="1">
      <c r="D49134" s="305"/>
      <c r="AG49134" s="1954"/>
    </row>
    <row r="49136" spans="4:33" s="304" customFormat="1" ht="15.75" customHeight="1">
      <c r="D49136" s="305"/>
      <c r="AG49136" s="1954"/>
    </row>
    <row r="49138" spans="4:33" s="304" customFormat="1" ht="15.75" customHeight="1">
      <c r="D49138" s="305"/>
      <c r="AG49138" s="1954"/>
    </row>
    <row r="49140" spans="4:33" s="304" customFormat="1" ht="15.75" customHeight="1">
      <c r="D49140" s="305"/>
      <c r="AG49140" s="1954"/>
    </row>
    <row r="49142" spans="4:33" s="304" customFormat="1" ht="15.75" customHeight="1">
      <c r="D49142" s="305"/>
      <c r="AG49142" s="1954"/>
    </row>
    <row r="49144" spans="4:33" s="304" customFormat="1" ht="15.75" customHeight="1">
      <c r="D49144" s="305"/>
      <c r="AG49144" s="1954"/>
    </row>
    <row r="49146" spans="4:33" s="304" customFormat="1" ht="15.75" customHeight="1">
      <c r="D49146" s="305"/>
      <c r="AG49146" s="1954"/>
    </row>
    <row r="49148" spans="4:33" s="304" customFormat="1" ht="15.75" customHeight="1">
      <c r="D49148" s="305"/>
      <c r="AG49148" s="1954"/>
    </row>
    <row r="49150" spans="4:33" s="304" customFormat="1" ht="15.75" customHeight="1">
      <c r="D49150" s="305"/>
      <c r="AG49150" s="1954"/>
    </row>
    <row r="49152" spans="4:33" s="304" customFormat="1" ht="15.75" customHeight="1">
      <c r="D49152" s="305"/>
      <c r="AG49152" s="1954"/>
    </row>
    <row r="49154" spans="4:33" s="304" customFormat="1" ht="15.75" customHeight="1">
      <c r="D49154" s="305"/>
      <c r="AG49154" s="1954"/>
    </row>
    <row r="49156" spans="4:33" s="304" customFormat="1" ht="15.75" customHeight="1">
      <c r="D49156" s="305"/>
      <c r="AG49156" s="1954"/>
    </row>
    <row r="49158" spans="4:33" s="304" customFormat="1" ht="15.75" customHeight="1">
      <c r="D49158" s="305"/>
      <c r="AG49158" s="1954"/>
    </row>
    <row r="49160" spans="4:33" s="304" customFormat="1" ht="15.75" customHeight="1">
      <c r="D49160" s="305"/>
      <c r="AG49160" s="1954"/>
    </row>
    <row r="49162" spans="4:33" s="304" customFormat="1" ht="15.75" customHeight="1">
      <c r="D49162" s="305"/>
      <c r="AG49162" s="1954"/>
    </row>
    <row r="49164" spans="4:33" s="304" customFormat="1" ht="15.75" customHeight="1">
      <c r="D49164" s="305"/>
      <c r="AG49164" s="1954"/>
    </row>
    <row r="49166" spans="4:33" s="304" customFormat="1" ht="15.75" customHeight="1">
      <c r="D49166" s="305"/>
      <c r="AG49166" s="1954"/>
    </row>
    <row r="49168" spans="4:33" s="304" customFormat="1" ht="15.75" customHeight="1">
      <c r="D49168" s="305"/>
      <c r="AG49168" s="1954"/>
    </row>
    <row r="49170" spans="4:33" s="304" customFormat="1" ht="15.75" customHeight="1">
      <c r="D49170" s="305"/>
      <c r="AG49170" s="1954"/>
    </row>
    <row r="49172" spans="4:33" s="304" customFormat="1" ht="15.75" customHeight="1">
      <c r="D49172" s="305"/>
      <c r="AG49172" s="1954"/>
    </row>
    <row r="49174" spans="4:33" s="304" customFormat="1" ht="15.75" customHeight="1">
      <c r="D49174" s="305"/>
      <c r="AG49174" s="1954"/>
    </row>
    <row r="49176" spans="4:33" s="304" customFormat="1" ht="15.75" customHeight="1">
      <c r="D49176" s="305"/>
      <c r="AG49176" s="1954"/>
    </row>
    <row r="49178" spans="4:33" s="304" customFormat="1" ht="15.75" customHeight="1">
      <c r="D49178" s="305"/>
      <c r="AG49178" s="1954"/>
    </row>
    <row r="49180" spans="4:33" s="304" customFormat="1" ht="15.75" customHeight="1">
      <c r="D49180" s="305"/>
      <c r="AG49180" s="1954"/>
    </row>
    <row r="49182" spans="4:33" s="304" customFormat="1" ht="15.75" customHeight="1">
      <c r="D49182" s="305"/>
      <c r="AG49182" s="1954"/>
    </row>
    <row r="49184" spans="4:33" s="304" customFormat="1" ht="15.75" customHeight="1">
      <c r="D49184" s="305"/>
      <c r="AG49184" s="1954"/>
    </row>
    <row r="49186" spans="4:33" s="304" customFormat="1" ht="15.75" customHeight="1">
      <c r="D49186" s="305"/>
      <c r="AG49186" s="1954"/>
    </row>
    <row r="49188" spans="4:33" s="304" customFormat="1" ht="15.75" customHeight="1">
      <c r="D49188" s="305"/>
      <c r="AG49188" s="1954"/>
    </row>
    <row r="49190" spans="4:33" s="304" customFormat="1" ht="15.75" customHeight="1">
      <c r="D49190" s="305"/>
      <c r="AG49190" s="1954"/>
    </row>
    <row r="49192" spans="4:33" s="304" customFormat="1" ht="15.75" customHeight="1">
      <c r="D49192" s="305"/>
      <c r="AG49192" s="1954"/>
    </row>
    <row r="49194" spans="4:33" s="304" customFormat="1" ht="15.75" customHeight="1">
      <c r="D49194" s="305"/>
      <c r="AG49194" s="1954"/>
    </row>
    <row r="49196" spans="4:33" s="304" customFormat="1" ht="15.75" customHeight="1">
      <c r="D49196" s="305"/>
      <c r="AG49196" s="1954"/>
    </row>
    <row r="49198" spans="4:33" s="304" customFormat="1" ht="15.75" customHeight="1">
      <c r="D49198" s="305"/>
      <c r="AG49198" s="1954"/>
    </row>
    <row r="49200" spans="4:33" s="304" customFormat="1" ht="15.75" customHeight="1">
      <c r="D49200" s="305"/>
      <c r="AG49200" s="1954"/>
    </row>
    <row r="49202" spans="4:33" s="304" customFormat="1" ht="15.75" customHeight="1">
      <c r="D49202" s="305"/>
      <c r="AG49202" s="1954"/>
    </row>
    <row r="49204" spans="4:33" s="304" customFormat="1" ht="15.75" customHeight="1">
      <c r="D49204" s="305"/>
      <c r="AG49204" s="1954"/>
    </row>
    <row r="49206" spans="4:33" s="304" customFormat="1" ht="15.75" customHeight="1">
      <c r="D49206" s="305"/>
      <c r="AG49206" s="1954"/>
    </row>
    <row r="49208" spans="4:33" s="304" customFormat="1" ht="15.75" customHeight="1">
      <c r="D49208" s="305"/>
      <c r="AG49208" s="1954"/>
    </row>
    <row r="49210" spans="4:33" s="304" customFormat="1" ht="15.75" customHeight="1">
      <c r="D49210" s="305"/>
      <c r="AG49210" s="1954"/>
    </row>
    <row r="49212" spans="4:33" s="304" customFormat="1" ht="15.75" customHeight="1">
      <c r="D49212" s="305"/>
      <c r="AG49212" s="1954"/>
    </row>
    <row r="49214" spans="4:33" s="304" customFormat="1" ht="15.75" customHeight="1">
      <c r="D49214" s="305"/>
      <c r="AG49214" s="1954"/>
    </row>
    <row r="49216" spans="4:33" s="304" customFormat="1" ht="15.75" customHeight="1">
      <c r="D49216" s="305"/>
      <c r="AG49216" s="1954"/>
    </row>
    <row r="49218" spans="4:33" s="304" customFormat="1" ht="15.75" customHeight="1">
      <c r="D49218" s="305"/>
      <c r="AG49218" s="1954"/>
    </row>
    <row r="49220" spans="4:33" s="304" customFormat="1" ht="15.75" customHeight="1">
      <c r="D49220" s="305"/>
      <c r="AG49220" s="1954"/>
    </row>
    <row r="49222" spans="4:33" s="304" customFormat="1" ht="15.75" customHeight="1">
      <c r="D49222" s="305"/>
      <c r="AG49222" s="1954"/>
    </row>
    <row r="49224" spans="4:33" s="304" customFormat="1" ht="15.75" customHeight="1">
      <c r="D49224" s="305"/>
      <c r="AG49224" s="1954"/>
    </row>
    <row r="49226" spans="4:33" s="304" customFormat="1" ht="15.75" customHeight="1">
      <c r="D49226" s="305"/>
      <c r="AG49226" s="1954"/>
    </row>
    <row r="49228" spans="4:33" s="304" customFormat="1" ht="15.75" customHeight="1">
      <c r="D49228" s="305"/>
      <c r="AG49228" s="1954"/>
    </row>
    <row r="49230" spans="4:33" s="304" customFormat="1" ht="15.75" customHeight="1">
      <c r="D49230" s="305"/>
      <c r="AG49230" s="1954"/>
    </row>
    <row r="49232" spans="4:33" s="304" customFormat="1" ht="15.75" customHeight="1">
      <c r="D49232" s="305"/>
      <c r="AG49232" s="1954"/>
    </row>
    <row r="49234" spans="4:33" s="304" customFormat="1" ht="15.75" customHeight="1">
      <c r="D49234" s="305"/>
      <c r="AG49234" s="1954"/>
    </row>
    <row r="49236" spans="4:33" s="304" customFormat="1" ht="15.75" customHeight="1">
      <c r="D49236" s="305"/>
      <c r="AG49236" s="1954"/>
    </row>
    <row r="49238" spans="4:33" s="304" customFormat="1" ht="15.75" customHeight="1">
      <c r="D49238" s="305"/>
      <c r="AG49238" s="1954"/>
    </row>
    <row r="49240" spans="4:33" s="304" customFormat="1" ht="15.75" customHeight="1">
      <c r="D49240" s="305"/>
      <c r="AG49240" s="1954"/>
    </row>
    <row r="49242" spans="4:33" s="304" customFormat="1" ht="15.75" customHeight="1">
      <c r="D49242" s="305"/>
      <c r="AG49242" s="1954"/>
    </row>
    <row r="49244" spans="4:33" s="304" customFormat="1" ht="15.75" customHeight="1">
      <c r="D49244" s="305"/>
      <c r="AG49244" s="1954"/>
    </row>
    <row r="49246" spans="4:33" s="304" customFormat="1" ht="15.75" customHeight="1">
      <c r="D49246" s="305"/>
      <c r="AG49246" s="1954"/>
    </row>
    <row r="49248" spans="4:33" s="304" customFormat="1" ht="15.75" customHeight="1">
      <c r="D49248" s="305"/>
      <c r="AG49248" s="1954"/>
    </row>
    <row r="49250" spans="4:33" s="304" customFormat="1" ht="15.75" customHeight="1">
      <c r="D49250" s="305"/>
      <c r="AG49250" s="1954"/>
    </row>
    <row r="49252" spans="4:33" s="304" customFormat="1" ht="15.75" customHeight="1">
      <c r="D49252" s="305"/>
      <c r="AG49252" s="1954"/>
    </row>
    <row r="49254" spans="4:33" s="304" customFormat="1" ht="15.75" customHeight="1">
      <c r="D49254" s="305"/>
      <c r="AG49254" s="1954"/>
    </row>
    <row r="49256" spans="4:33" s="304" customFormat="1" ht="15.75" customHeight="1">
      <c r="D49256" s="305"/>
      <c r="AG49256" s="1954"/>
    </row>
    <row r="49258" spans="4:33" s="304" customFormat="1" ht="15.75" customHeight="1">
      <c r="D49258" s="305"/>
      <c r="AG49258" s="1954"/>
    </row>
    <row r="49260" spans="4:33" s="304" customFormat="1" ht="15.75" customHeight="1">
      <c r="D49260" s="305"/>
      <c r="AG49260" s="1954"/>
    </row>
    <row r="49262" spans="4:33" s="304" customFormat="1" ht="15.75" customHeight="1">
      <c r="D49262" s="305"/>
      <c r="AG49262" s="1954"/>
    </row>
    <row r="49264" spans="4:33" s="304" customFormat="1" ht="15.75" customHeight="1">
      <c r="D49264" s="305"/>
      <c r="AG49264" s="1954"/>
    </row>
    <row r="49266" spans="4:33" s="304" customFormat="1" ht="15.75" customHeight="1">
      <c r="D49266" s="305"/>
      <c r="AG49266" s="1954"/>
    </row>
    <row r="49268" spans="4:33" s="304" customFormat="1" ht="15.75" customHeight="1">
      <c r="D49268" s="305"/>
      <c r="AG49268" s="1954"/>
    </row>
    <row r="49270" spans="4:33" s="304" customFormat="1" ht="15.75" customHeight="1">
      <c r="D49270" s="305"/>
      <c r="AG49270" s="1954"/>
    </row>
    <row r="49272" spans="4:33" s="304" customFormat="1" ht="15.75" customHeight="1">
      <c r="D49272" s="305"/>
      <c r="AG49272" s="1954"/>
    </row>
    <row r="49274" spans="4:33" s="304" customFormat="1" ht="15.75" customHeight="1">
      <c r="D49274" s="305"/>
      <c r="AG49274" s="1954"/>
    </row>
    <row r="49276" spans="4:33" s="304" customFormat="1" ht="15.75" customHeight="1">
      <c r="D49276" s="305"/>
      <c r="AG49276" s="1954"/>
    </row>
    <row r="49278" spans="4:33" s="304" customFormat="1" ht="15.75" customHeight="1">
      <c r="D49278" s="305"/>
      <c r="AG49278" s="1954"/>
    </row>
    <row r="49280" spans="4:33" s="304" customFormat="1" ht="15.75" customHeight="1">
      <c r="D49280" s="305"/>
      <c r="AG49280" s="1954"/>
    </row>
    <row r="49282" spans="4:33" s="304" customFormat="1" ht="15.75" customHeight="1">
      <c r="D49282" s="305"/>
      <c r="AG49282" s="1954"/>
    </row>
    <row r="49284" spans="4:33" s="304" customFormat="1" ht="15.75" customHeight="1">
      <c r="D49284" s="305"/>
      <c r="AG49284" s="1954"/>
    </row>
    <row r="49286" spans="4:33" s="304" customFormat="1" ht="15.75" customHeight="1">
      <c r="D49286" s="305"/>
      <c r="AG49286" s="1954"/>
    </row>
    <row r="49288" spans="4:33" s="304" customFormat="1" ht="15.75" customHeight="1">
      <c r="D49288" s="305"/>
      <c r="AG49288" s="1954"/>
    </row>
    <row r="49290" spans="4:33" s="304" customFormat="1" ht="15.75" customHeight="1">
      <c r="D49290" s="305"/>
      <c r="AG49290" s="1954"/>
    </row>
    <row r="49292" spans="4:33" s="304" customFormat="1" ht="15.75" customHeight="1">
      <c r="D49292" s="305"/>
      <c r="AG49292" s="1954"/>
    </row>
    <row r="49294" spans="4:33" s="304" customFormat="1" ht="15.75" customHeight="1">
      <c r="D49294" s="305"/>
      <c r="AG49294" s="1954"/>
    </row>
    <row r="49296" spans="4:33" s="304" customFormat="1" ht="15.75" customHeight="1">
      <c r="D49296" s="305"/>
      <c r="AG49296" s="1954"/>
    </row>
    <row r="49298" spans="4:33" s="304" customFormat="1" ht="15.75" customHeight="1">
      <c r="D49298" s="305"/>
      <c r="AG49298" s="1954"/>
    </row>
    <row r="49300" spans="4:33" s="304" customFormat="1" ht="15.75" customHeight="1">
      <c r="D49300" s="305"/>
      <c r="AG49300" s="1954"/>
    </row>
    <row r="49302" spans="4:33" s="304" customFormat="1" ht="15.75" customHeight="1">
      <c r="D49302" s="305"/>
      <c r="AG49302" s="1954"/>
    </row>
    <row r="49304" spans="4:33" s="304" customFormat="1" ht="15.75" customHeight="1">
      <c r="D49304" s="305"/>
      <c r="AG49304" s="1954"/>
    </row>
    <row r="49306" spans="4:33" s="304" customFormat="1" ht="15.75" customHeight="1">
      <c r="D49306" s="305"/>
      <c r="AG49306" s="1954"/>
    </row>
    <row r="49308" spans="4:33" s="304" customFormat="1" ht="15.75" customHeight="1">
      <c r="D49308" s="305"/>
      <c r="AG49308" s="1954"/>
    </row>
    <row r="49310" spans="4:33" s="304" customFormat="1" ht="15.75" customHeight="1">
      <c r="D49310" s="305"/>
      <c r="AG49310" s="1954"/>
    </row>
    <row r="49312" spans="4:33" s="304" customFormat="1" ht="15.75" customHeight="1">
      <c r="D49312" s="305"/>
      <c r="AG49312" s="1954"/>
    </row>
    <row r="49314" spans="4:33" s="304" customFormat="1" ht="15.75" customHeight="1">
      <c r="D49314" s="305"/>
      <c r="AG49314" s="1954"/>
    </row>
    <row r="49316" spans="4:33" s="304" customFormat="1" ht="15.75" customHeight="1">
      <c r="D49316" s="305"/>
      <c r="AG49316" s="1954"/>
    </row>
    <row r="49318" spans="4:33" s="304" customFormat="1" ht="15.75" customHeight="1">
      <c r="D49318" s="305"/>
      <c r="AG49318" s="1954"/>
    </row>
    <row r="49320" spans="4:33" s="304" customFormat="1" ht="15.75" customHeight="1">
      <c r="D49320" s="305"/>
      <c r="AG49320" s="1954"/>
    </row>
    <row r="49322" spans="4:33" s="304" customFormat="1" ht="15.75" customHeight="1">
      <c r="D49322" s="305"/>
      <c r="AG49322" s="1954"/>
    </row>
    <row r="49324" spans="4:33" s="304" customFormat="1" ht="15.75" customHeight="1">
      <c r="D49324" s="305"/>
      <c r="AG49324" s="1954"/>
    </row>
    <row r="49326" spans="4:33" s="304" customFormat="1" ht="15.75" customHeight="1">
      <c r="D49326" s="305"/>
      <c r="AG49326" s="1954"/>
    </row>
    <row r="49328" spans="4:33" s="304" customFormat="1" ht="15.75" customHeight="1">
      <c r="D49328" s="305"/>
      <c r="AG49328" s="1954"/>
    </row>
    <row r="49330" spans="4:33" s="304" customFormat="1" ht="15.75" customHeight="1">
      <c r="D49330" s="305"/>
      <c r="AG49330" s="1954"/>
    </row>
    <row r="49332" spans="4:33" s="304" customFormat="1" ht="15.75" customHeight="1">
      <c r="D49332" s="305"/>
      <c r="AG49332" s="1954"/>
    </row>
    <row r="49334" spans="4:33" s="304" customFormat="1" ht="15.75" customHeight="1">
      <c r="D49334" s="305"/>
      <c r="AG49334" s="1954"/>
    </row>
    <row r="49336" spans="4:33" s="304" customFormat="1" ht="15.75" customHeight="1">
      <c r="D49336" s="305"/>
      <c r="AG49336" s="1954"/>
    </row>
    <row r="49338" spans="4:33" s="304" customFormat="1" ht="15.75" customHeight="1">
      <c r="D49338" s="305"/>
      <c r="AG49338" s="1954"/>
    </row>
    <row r="49340" spans="4:33" s="304" customFormat="1" ht="15.75" customHeight="1">
      <c r="D49340" s="305"/>
      <c r="AG49340" s="1954"/>
    </row>
    <row r="49342" spans="4:33" s="304" customFormat="1" ht="15.75" customHeight="1">
      <c r="D49342" s="305"/>
      <c r="AG49342" s="1954"/>
    </row>
    <row r="49344" spans="4:33" s="304" customFormat="1" ht="15.75" customHeight="1">
      <c r="D49344" s="305"/>
      <c r="AG49344" s="1954"/>
    </row>
    <row r="49346" spans="4:33" s="304" customFormat="1" ht="15.75" customHeight="1">
      <c r="D49346" s="305"/>
      <c r="AG49346" s="1954"/>
    </row>
    <row r="49348" spans="4:33" s="304" customFormat="1" ht="15.75" customHeight="1">
      <c r="D49348" s="305"/>
      <c r="AG49348" s="1954"/>
    </row>
    <row r="49350" spans="4:33" s="304" customFormat="1" ht="15.75" customHeight="1">
      <c r="D49350" s="305"/>
      <c r="AG49350" s="1954"/>
    </row>
    <row r="49352" spans="4:33" s="304" customFormat="1" ht="15.75" customHeight="1">
      <c r="D49352" s="305"/>
      <c r="AG49352" s="1954"/>
    </row>
    <row r="49354" spans="4:33" s="304" customFormat="1" ht="15.75" customHeight="1">
      <c r="D49354" s="305"/>
      <c r="AG49354" s="1954"/>
    </row>
    <row r="49356" spans="4:33" s="304" customFormat="1" ht="15.75" customHeight="1">
      <c r="D49356" s="305"/>
      <c r="AG49356" s="1954"/>
    </row>
    <row r="49358" spans="4:33" s="304" customFormat="1" ht="15.75" customHeight="1">
      <c r="D49358" s="305"/>
      <c r="AG49358" s="1954"/>
    </row>
    <row r="49360" spans="4:33" s="304" customFormat="1" ht="15.75" customHeight="1">
      <c r="D49360" s="305"/>
      <c r="AG49360" s="1954"/>
    </row>
    <row r="49362" spans="4:33" s="304" customFormat="1" ht="15.75" customHeight="1">
      <c r="D49362" s="305"/>
      <c r="AG49362" s="1954"/>
    </row>
    <row r="49364" spans="4:33" s="304" customFormat="1" ht="15.75" customHeight="1">
      <c r="D49364" s="305"/>
      <c r="AG49364" s="1954"/>
    </row>
    <row r="49366" spans="4:33" s="304" customFormat="1" ht="15.75" customHeight="1">
      <c r="D49366" s="305"/>
      <c r="AG49366" s="1954"/>
    </row>
    <row r="49368" spans="4:33" s="304" customFormat="1" ht="15.75" customHeight="1">
      <c r="D49368" s="305"/>
      <c r="AG49368" s="1954"/>
    </row>
    <row r="49370" spans="4:33" s="304" customFormat="1" ht="15.75" customHeight="1">
      <c r="D49370" s="305"/>
      <c r="AG49370" s="1954"/>
    </row>
    <row r="49372" spans="4:33" s="304" customFormat="1" ht="15.75" customHeight="1">
      <c r="D49372" s="305"/>
      <c r="AG49372" s="1954"/>
    </row>
    <row r="49374" spans="4:33" s="304" customFormat="1" ht="15.75" customHeight="1">
      <c r="D49374" s="305"/>
      <c r="AG49374" s="1954"/>
    </row>
    <row r="49376" spans="4:33" s="304" customFormat="1" ht="15.75" customHeight="1">
      <c r="D49376" s="305"/>
      <c r="AG49376" s="1954"/>
    </row>
    <row r="49378" spans="4:33" s="304" customFormat="1" ht="15.75" customHeight="1">
      <c r="D49378" s="305"/>
      <c r="AG49378" s="1954"/>
    </row>
    <row r="49380" spans="4:33" s="304" customFormat="1" ht="15.75" customHeight="1">
      <c r="D49380" s="305"/>
      <c r="AG49380" s="1954"/>
    </row>
    <row r="49382" spans="4:33" s="304" customFormat="1" ht="15.75" customHeight="1">
      <c r="D49382" s="305"/>
      <c r="AG49382" s="1954"/>
    </row>
    <row r="49384" spans="4:33" s="304" customFormat="1" ht="15.75" customHeight="1">
      <c r="D49384" s="305"/>
      <c r="AG49384" s="1954"/>
    </row>
    <row r="49386" spans="4:33" s="304" customFormat="1" ht="15.75" customHeight="1">
      <c r="D49386" s="305"/>
      <c r="AG49386" s="1954"/>
    </row>
    <row r="49388" spans="4:33" s="304" customFormat="1" ht="15.75" customHeight="1">
      <c r="D49388" s="305"/>
      <c r="AG49388" s="1954"/>
    </row>
    <row r="49390" spans="4:33" s="304" customFormat="1" ht="15.75" customHeight="1">
      <c r="D49390" s="305"/>
      <c r="AG49390" s="1954"/>
    </row>
    <row r="49392" spans="4:33" s="304" customFormat="1" ht="15.75" customHeight="1">
      <c r="D49392" s="305"/>
      <c r="AG49392" s="1954"/>
    </row>
    <row r="49394" spans="4:33" s="304" customFormat="1" ht="15.75" customHeight="1">
      <c r="D49394" s="305"/>
      <c r="AG49394" s="1954"/>
    </row>
    <row r="49396" spans="4:33" s="304" customFormat="1" ht="15.75" customHeight="1">
      <c r="D49396" s="305"/>
      <c r="AG49396" s="1954"/>
    </row>
    <row r="49398" spans="4:33" s="304" customFormat="1" ht="15.75" customHeight="1">
      <c r="D49398" s="305"/>
      <c r="AG49398" s="1954"/>
    </row>
    <row r="49400" spans="4:33" s="304" customFormat="1" ht="15.75" customHeight="1">
      <c r="D49400" s="305"/>
      <c r="AG49400" s="1954"/>
    </row>
    <row r="49402" spans="4:33" s="304" customFormat="1" ht="15.75" customHeight="1">
      <c r="D49402" s="305"/>
      <c r="AG49402" s="1954"/>
    </row>
    <row r="49404" spans="4:33" s="304" customFormat="1" ht="15.75" customHeight="1">
      <c r="D49404" s="305"/>
      <c r="AG49404" s="1954"/>
    </row>
    <row r="49406" spans="4:33" s="304" customFormat="1" ht="15.75" customHeight="1">
      <c r="D49406" s="305"/>
      <c r="AG49406" s="1954"/>
    </row>
    <row r="49408" spans="4:33" s="304" customFormat="1" ht="15.75" customHeight="1">
      <c r="D49408" s="305"/>
      <c r="AG49408" s="1954"/>
    </row>
    <row r="49410" spans="4:33" s="304" customFormat="1" ht="15.75" customHeight="1">
      <c r="D49410" s="305"/>
      <c r="AG49410" s="1954"/>
    </row>
    <row r="49412" spans="4:33" s="304" customFormat="1" ht="15.75" customHeight="1">
      <c r="D49412" s="305"/>
      <c r="AG49412" s="1954"/>
    </row>
    <row r="49414" spans="4:33" s="304" customFormat="1" ht="15.75" customHeight="1">
      <c r="D49414" s="305"/>
      <c r="AG49414" s="1954"/>
    </row>
    <row r="49416" spans="4:33" s="304" customFormat="1" ht="15.75" customHeight="1">
      <c r="D49416" s="305"/>
      <c r="AG49416" s="1954"/>
    </row>
    <row r="49418" spans="4:33" s="304" customFormat="1" ht="15.75" customHeight="1">
      <c r="D49418" s="305"/>
      <c r="AG49418" s="1954"/>
    </row>
    <row r="49420" spans="4:33" s="304" customFormat="1" ht="15.75" customHeight="1">
      <c r="D49420" s="305"/>
      <c r="AG49420" s="1954"/>
    </row>
    <row r="49422" spans="4:33" s="304" customFormat="1" ht="15.75" customHeight="1">
      <c r="D49422" s="305"/>
      <c r="AG49422" s="1954"/>
    </row>
    <row r="49424" spans="4:33" s="304" customFormat="1" ht="15.75" customHeight="1">
      <c r="D49424" s="305"/>
      <c r="AG49424" s="1954"/>
    </row>
    <row r="49426" spans="4:33" s="304" customFormat="1" ht="15.75" customHeight="1">
      <c r="D49426" s="305"/>
      <c r="AG49426" s="1954"/>
    </row>
    <row r="49428" spans="4:33" s="304" customFormat="1" ht="15.75" customHeight="1">
      <c r="D49428" s="305"/>
      <c r="AG49428" s="1954"/>
    </row>
    <row r="49430" spans="4:33" s="304" customFormat="1" ht="15.75" customHeight="1">
      <c r="D49430" s="305"/>
      <c r="AG49430" s="1954"/>
    </row>
    <row r="49432" spans="4:33" s="304" customFormat="1" ht="15.75" customHeight="1">
      <c r="D49432" s="305"/>
      <c r="AG49432" s="1954"/>
    </row>
    <row r="49434" spans="4:33" s="304" customFormat="1" ht="15.75" customHeight="1">
      <c r="D49434" s="305"/>
      <c r="AG49434" s="1954"/>
    </row>
    <row r="49436" spans="4:33" s="304" customFormat="1" ht="15.75" customHeight="1">
      <c r="D49436" s="305"/>
      <c r="AG49436" s="1954"/>
    </row>
    <row r="49438" spans="4:33" s="304" customFormat="1" ht="15.75" customHeight="1">
      <c r="D49438" s="305"/>
      <c r="AG49438" s="1954"/>
    </row>
    <row r="49440" spans="4:33" s="304" customFormat="1" ht="15.75" customHeight="1">
      <c r="D49440" s="305"/>
      <c r="AG49440" s="1954"/>
    </row>
    <row r="49442" spans="4:33" s="304" customFormat="1" ht="15.75" customHeight="1">
      <c r="D49442" s="305"/>
      <c r="AG49442" s="1954"/>
    </row>
    <row r="49444" spans="4:33" s="304" customFormat="1" ht="15.75" customHeight="1">
      <c r="D49444" s="305"/>
      <c r="AG49444" s="1954"/>
    </row>
    <row r="49446" spans="4:33" s="304" customFormat="1" ht="15.75" customHeight="1">
      <c r="D49446" s="305"/>
      <c r="AG49446" s="1954"/>
    </row>
    <row r="49448" spans="4:33" s="304" customFormat="1" ht="15.75" customHeight="1">
      <c r="D49448" s="305"/>
      <c r="AG49448" s="1954"/>
    </row>
    <row r="49450" spans="4:33" s="304" customFormat="1" ht="15.75" customHeight="1">
      <c r="D49450" s="305"/>
      <c r="AG49450" s="1954"/>
    </row>
    <row r="49452" spans="4:33" s="304" customFormat="1" ht="15.75" customHeight="1">
      <c r="D49452" s="305"/>
      <c r="AG49452" s="1954"/>
    </row>
    <row r="49454" spans="4:33" s="304" customFormat="1" ht="15.75" customHeight="1">
      <c r="D49454" s="305"/>
      <c r="AG49454" s="1954"/>
    </row>
    <row r="49456" spans="4:33" s="304" customFormat="1" ht="15.75" customHeight="1">
      <c r="D49456" s="305"/>
      <c r="AG49456" s="1954"/>
    </row>
    <row r="49458" spans="4:33" s="304" customFormat="1" ht="15.75" customHeight="1">
      <c r="D49458" s="305"/>
      <c r="AG49458" s="1954"/>
    </row>
    <row r="49460" spans="4:33" s="304" customFormat="1" ht="15.75" customHeight="1">
      <c r="D49460" s="305"/>
      <c r="AG49460" s="1954"/>
    </row>
    <row r="49462" spans="4:33" s="304" customFormat="1" ht="15.75" customHeight="1">
      <c r="D49462" s="305"/>
      <c r="AG49462" s="1954"/>
    </row>
    <row r="49464" spans="4:33" s="304" customFormat="1" ht="15.75" customHeight="1">
      <c r="D49464" s="305"/>
      <c r="AG49464" s="1954"/>
    </row>
    <row r="49466" spans="4:33" s="304" customFormat="1" ht="15.75" customHeight="1">
      <c r="D49466" s="305"/>
      <c r="AG49466" s="1954"/>
    </row>
    <row r="49468" spans="4:33" s="304" customFormat="1" ht="15.75" customHeight="1">
      <c r="D49468" s="305"/>
      <c r="AG49468" s="1954"/>
    </row>
    <row r="49470" spans="4:33" s="304" customFormat="1" ht="15.75" customHeight="1">
      <c r="D49470" s="305"/>
      <c r="AG49470" s="1954"/>
    </row>
    <row r="49472" spans="4:33" s="304" customFormat="1" ht="15.75" customHeight="1">
      <c r="D49472" s="305"/>
      <c r="AG49472" s="1954"/>
    </row>
    <row r="49474" spans="4:33" s="304" customFormat="1" ht="15.75" customHeight="1">
      <c r="D49474" s="305"/>
      <c r="AG49474" s="1954"/>
    </row>
    <row r="49476" spans="4:33" s="304" customFormat="1" ht="15.75" customHeight="1">
      <c r="D49476" s="305"/>
      <c r="AG49476" s="1954"/>
    </row>
    <row r="49478" spans="4:33" s="304" customFormat="1" ht="15.75" customHeight="1">
      <c r="D49478" s="305"/>
      <c r="AG49478" s="1954"/>
    </row>
    <row r="49480" spans="4:33" s="304" customFormat="1" ht="15.75" customHeight="1">
      <c r="D49480" s="305"/>
      <c r="AG49480" s="1954"/>
    </row>
    <row r="49482" spans="4:33" s="304" customFormat="1" ht="15.75" customHeight="1">
      <c r="D49482" s="305"/>
      <c r="AG49482" s="1954"/>
    </row>
    <row r="49484" spans="4:33" s="304" customFormat="1" ht="15.75" customHeight="1">
      <c r="D49484" s="305"/>
      <c r="AG49484" s="1954"/>
    </row>
    <row r="49486" spans="4:33" s="304" customFormat="1" ht="15.75" customHeight="1">
      <c r="D49486" s="305"/>
      <c r="AG49486" s="1954"/>
    </row>
    <row r="49488" spans="4:33" s="304" customFormat="1" ht="15.75" customHeight="1">
      <c r="D49488" s="305"/>
      <c r="AG49488" s="1954"/>
    </row>
    <row r="49490" spans="4:33" s="304" customFormat="1" ht="15.75" customHeight="1">
      <c r="D49490" s="305"/>
      <c r="AG49490" s="1954"/>
    </row>
    <row r="49492" spans="4:33" s="304" customFormat="1" ht="15.75" customHeight="1">
      <c r="D49492" s="305"/>
      <c r="AG49492" s="1954"/>
    </row>
    <row r="49494" spans="4:33" s="304" customFormat="1" ht="15.75" customHeight="1">
      <c r="D49494" s="305"/>
      <c r="AG49494" s="1954"/>
    </row>
    <row r="49496" spans="4:33" s="304" customFormat="1" ht="15.75" customHeight="1">
      <c r="D49496" s="305"/>
      <c r="AG49496" s="1954"/>
    </row>
    <row r="49498" spans="4:33" s="304" customFormat="1" ht="15.75" customHeight="1">
      <c r="D49498" s="305"/>
      <c r="AG49498" s="1954"/>
    </row>
    <row r="49500" spans="4:33" s="304" customFormat="1" ht="15.75" customHeight="1">
      <c r="D49500" s="305"/>
      <c r="AG49500" s="1954"/>
    </row>
    <row r="49502" spans="4:33" s="304" customFormat="1" ht="15.75" customHeight="1">
      <c r="D49502" s="305"/>
      <c r="AG49502" s="1954"/>
    </row>
    <row r="49504" spans="4:33" s="304" customFormat="1" ht="15.75" customHeight="1">
      <c r="D49504" s="305"/>
      <c r="AG49504" s="1954"/>
    </row>
    <row r="49506" spans="4:33" s="304" customFormat="1" ht="15.75" customHeight="1">
      <c r="D49506" s="305"/>
      <c r="AG49506" s="1954"/>
    </row>
    <row r="49508" spans="4:33" s="304" customFormat="1" ht="15.75" customHeight="1">
      <c r="D49508" s="305"/>
      <c r="AG49508" s="1954"/>
    </row>
    <row r="49510" spans="4:33" s="304" customFormat="1" ht="15.75" customHeight="1">
      <c r="D49510" s="305"/>
      <c r="AG49510" s="1954"/>
    </row>
    <row r="49512" spans="4:33" s="304" customFormat="1" ht="15.75" customHeight="1">
      <c r="D49512" s="305"/>
      <c r="AG49512" s="1954"/>
    </row>
    <row r="49514" spans="4:33" s="304" customFormat="1" ht="15.75" customHeight="1">
      <c r="D49514" s="305"/>
      <c r="AG49514" s="1954"/>
    </row>
    <row r="49516" spans="4:33" s="304" customFormat="1" ht="15.75" customHeight="1">
      <c r="D49516" s="305"/>
      <c r="AG49516" s="1954"/>
    </row>
    <row r="49518" spans="4:33" s="304" customFormat="1" ht="15.75" customHeight="1">
      <c r="D49518" s="305"/>
      <c r="AG49518" s="1954"/>
    </row>
    <row r="49520" spans="4:33" s="304" customFormat="1" ht="15.75" customHeight="1">
      <c r="D49520" s="305"/>
      <c r="AG49520" s="1954"/>
    </row>
    <row r="49522" spans="4:33" s="304" customFormat="1" ht="15.75" customHeight="1">
      <c r="D49522" s="305"/>
      <c r="AG49522" s="1954"/>
    </row>
    <row r="49524" spans="4:33" s="304" customFormat="1" ht="15.75" customHeight="1">
      <c r="D49524" s="305"/>
      <c r="AG49524" s="1954"/>
    </row>
    <row r="49526" spans="4:33" s="304" customFormat="1" ht="15.75" customHeight="1">
      <c r="D49526" s="305"/>
      <c r="AG49526" s="1954"/>
    </row>
    <row r="49528" spans="4:33" s="304" customFormat="1" ht="15.75" customHeight="1">
      <c r="D49528" s="305"/>
      <c r="AG49528" s="1954"/>
    </row>
    <row r="49530" spans="4:33" s="304" customFormat="1" ht="15.75" customHeight="1">
      <c r="D49530" s="305"/>
      <c r="AG49530" s="1954"/>
    </row>
    <row r="49532" spans="4:33" s="304" customFormat="1" ht="15.75" customHeight="1">
      <c r="D49532" s="305"/>
      <c r="AG49532" s="1954"/>
    </row>
    <row r="49534" spans="4:33" s="304" customFormat="1" ht="15.75" customHeight="1">
      <c r="D49534" s="305"/>
      <c r="AG49534" s="1954"/>
    </row>
    <row r="49536" spans="4:33" s="304" customFormat="1" ht="15.75" customHeight="1">
      <c r="D49536" s="305"/>
      <c r="AG49536" s="1954"/>
    </row>
    <row r="49538" spans="4:33" s="304" customFormat="1" ht="15.75" customHeight="1">
      <c r="D49538" s="305"/>
      <c r="AG49538" s="1954"/>
    </row>
    <row r="49540" spans="4:33" s="304" customFormat="1" ht="15.75" customHeight="1">
      <c r="D49540" s="305"/>
      <c r="AG49540" s="1954"/>
    </row>
    <row r="49542" spans="4:33" s="304" customFormat="1" ht="15.75" customHeight="1">
      <c r="D49542" s="305"/>
      <c r="AG49542" s="1954"/>
    </row>
    <row r="49544" spans="4:33" s="304" customFormat="1" ht="15.75" customHeight="1">
      <c r="D49544" s="305"/>
      <c r="AG49544" s="1954"/>
    </row>
    <row r="49546" spans="4:33" s="304" customFormat="1" ht="15.75" customHeight="1">
      <c r="D49546" s="305"/>
      <c r="AG49546" s="1954"/>
    </row>
    <row r="49548" spans="4:33" s="304" customFormat="1" ht="15.75" customHeight="1">
      <c r="D49548" s="305"/>
      <c r="AG49548" s="1954"/>
    </row>
    <row r="49550" spans="4:33" s="304" customFormat="1" ht="15.75" customHeight="1">
      <c r="D49550" s="305"/>
      <c r="AG49550" s="1954"/>
    </row>
    <row r="49552" spans="4:33" s="304" customFormat="1" ht="15.75" customHeight="1">
      <c r="D49552" s="305"/>
      <c r="AG49552" s="1954"/>
    </row>
    <row r="49554" spans="4:33" s="304" customFormat="1" ht="15.75" customHeight="1">
      <c r="D49554" s="305"/>
      <c r="AG49554" s="1954"/>
    </row>
    <row r="49556" spans="4:33" s="304" customFormat="1" ht="15.75" customHeight="1">
      <c r="D49556" s="305"/>
      <c r="AG49556" s="1954"/>
    </row>
    <row r="49558" spans="4:33" s="304" customFormat="1" ht="15.75" customHeight="1">
      <c r="D49558" s="305"/>
      <c r="AG49558" s="1954"/>
    </row>
    <row r="49560" spans="4:33" s="304" customFormat="1" ht="15.75" customHeight="1">
      <c r="D49560" s="305"/>
      <c r="AG49560" s="1954"/>
    </row>
    <row r="49562" spans="4:33" s="304" customFormat="1" ht="15.75" customHeight="1">
      <c r="D49562" s="305"/>
      <c r="AG49562" s="1954"/>
    </row>
    <row r="49564" spans="4:33" s="304" customFormat="1" ht="15.75" customHeight="1">
      <c r="D49564" s="305"/>
      <c r="AG49564" s="1954"/>
    </row>
    <row r="49566" spans="4:33" s="304" customFormat="1" ht="15.75" customHeight="1">
      <c r="D49566" s="305"/>
      <c r="AG49566" s="1954"/>
    </row>
    <row r="49568" spans="4:33" s="304" customFormat="1" ht="15.75" customHeight="1">
      <c r="D49568" s="305"/>
      <c r="AG49568" s="1954"/>
    </row>
    <row r="49570" spans="4:33" s="304" customFormat="1" ht="15.75" customHeight="1">
      <c r="D49570" s="305"/>
      <c r="AG49570" s="1954"/>
    </row>
    <row r="49572" spans="4:33" s="304" customFormat="1" ht="15.75" customHeight="1">
      <c r="D49572" s="305"/>
      <c r="AG49572" s="1954"/>
    </row>
    <row r="49574" spans="4:33" s="304" customFormat="1" ht="15.75" customHeight="1">
      <c r="D49574" s="305"/>
      <c r="AG49574" s="1954"/>
    </row>
    <row r="49576" spans="4:33" s="304" customFormat="1" ht="15.75" customHeight="1">
      <c r="D49576" s="305"/>
      <c r="AG49576" s="1954"/>
    </row>
    <row r="49578" spans="4:33" s="304" customFormat="1" ht="15.75" customHeight="1">
      <c r="D49578" s="305"/>
      <c r="AG49578" s="1954"/>
    </row>
    <row r="49580" spans="4:33" s="304" customFormat="1" ht="15.75" customHeight="1">
      <c r="D49580" s="305"/>
      <c r="AG49580" s="1954"/>
    </row>
    <row r="49582" spans="4:33" s="304" customFormat="1" ht="15.75" customHeight="1">
      <c r="D49582" s="305"/>
      <c r="AG49582" s="1954"/>
    </row>
    <row r="49584" spans="4:33" s="304" customFormat="1" ht="15.75" customHeight="1">
      <c r="D49584" s="305"/>
      <c r="AG49584" s="1954"/>
    </row>
    <row r="49586" spans="4:33" s="304" customFormat="1" ht="15.75" customHeight="1">
      <c r="D49586" s="305"/>
      <c r="AG49586" s="1954"/>
    </row>
    <row r="49588" spans="4:33" s="304" customFormat="1" ht="15.75" customHeight="1">
      <c r="D49588" s="305"/>
      <c r="AG49588" s="1954"/>
    </row>
    <row r="49590" spans="4:33" s="304" customFormat="1" ht="15.75" customHeight="1">
      <c r="D49590" s="305"/>
      <c r="AG49590" s="1954"/>
    </row>
    <row r="49592" spans="4:33" s="304" customFormat="1" ht="15.75" customHeight="1">
      <c r="D49592" s="305"/>
      <c r="AG49592" s="1954"/>
    </row>
    <row r="49594" spans="4:33" s="304" customFormat="1" ht="15.75" customHeight="1">
      <c r="D49594" s="305"/>
      <c r="AG49594" s="1954"/>
    </row>
    <row r="49596" spans="4:33" s="304" customFormat="1" ht="15.75" customHeight="1">
      <c r="D49596" s="305"/>
      <c r="AG49596" s="1954"/>
    </row>
    <row r="49598" spans="4:33" s="304" customFormat="1" ht="15.75" customHeight="1">
      <c r="D49598" s="305"/>
      <c r="AG49598" s="1954"/>
    </row>
    <row r="49600" spans="4:33" s="304" customFormat="1" ht="15.75" customHeight="1">
      <c r="D49600" s="305"/>
      <c r="AG49600" s="1954"/>
    </row>
    <row r="49602" spans="4:33" s="304" customFormat="1" ht="15.75" customHeight="1">
      <c r="D49602" s="305"/>
      <c r="AG49602" s="1954"/>
    </row>
    <row r="49604" spans="4:33" s="304" customFormat="1" ht="15.75" customHeight="1">
      <c r="D49604" s="305"/>
      <c r="AG49604" s="1954"/>
    </row>
    <row r="49606" spans="4:33" s="304" customFormat="1" ht="15.75" customHeight="1">
      <c r="D49606" s="305"/>
      <c r="AG49606" s="1954"/>
    </row>
    <row r="49608" spans="4:33" s="304" customFormat="1" ht="15.75" customHeight="1">
      <c r="D49608" s="305"/>
      <c r="AG49608" s="1954"/>
    </row>
    <row r="49610" spans="4:33" s="304" customFormat="1" ht="15.75" customHeight="1">
      <c r="D49610" s="305"/>
      <c r="AG49610" s="1954"/>
    </row>
    <row r="49612" spans="4:33" s="304" customFormat="1" ht="15.75" customHeight="1">
      <c r="D49612" s="305"/>
      <c r="AG49612" s="1954"/>
    </row>
    <row r="49614" spans="4:33" s="304" customFormat="1" ht="15.75" customHeight="1">
      <c r="D49614" s="305"/>
      <c r="AG49614" s="1954"/>
    </row>
    <row r="49616" spans="4:33" s="304" customFormat="1" ht="15.75" customHeight="1">
      <c r="D49616" s="305"/>
      <c r="AG49616" s="1954"/>
    </row>
    <row r="49618" spans="4:33" s="304" customFormat="1" ht="15.75" customHeight="1">
      <c r="D49618" s="305"/>
      <c r="AG49618" s="1954"/>
    </row>
    <row r="49620" spans="4:33" s="304" customFormat="1" ht="15.75" customHeight="1">
      <c r="D49620" s="305"/>
      <c r="AG49620" s="1954"/>
    </row>
    <row r="49622" spans="4:33" s="304" customFormat="1" ht="15.75" customHeight="1">
      <c r="D49622" s="305"/>
      <c r="AG49622" s="1954"/>
    </row>
    <row r="49624" spans="4:33" s="304" customFormat="1" ht="15.75" customHeight="1">
      <c r="D49624" s="305"/>
      <c r="AG49624" s="1954"/>
    </row>
    <row r="49626" spans="4:33" s="304" customFormat="1" ht="15.75" customHeight="1">
      <c r="D49626" s="305"/>
      <c r="AG49626" s="1954"/>
    </row>
    <row r="49628" spans="4:33" s="304" customFormat="1" ht="15.75" customHeight="1">
      <c r="D49628" s="305"/>
      <c r="AG49628" s="1954"/>
    </row>
    <row r="49630" spans="4:33" s="304" customFormat="1" ht="15.75" customHeight="1">
      <c r="D49630" s="305"/>
      <c r="AG49630" s="1954"/>
    </row>
    <row r="49632" spans="4:33" s="304" customFormat="1" ht="15.75" customHeight="1">
      <c r="D49632" s="305"/>
      <c r="AG49632" s="1954"/>
    </row>
    <row r="49634" spans="4:33" s="304" customFormat="1" ht="15.75" customHeight="1">
      <c r="D49634" s="305"/>
      <c r="AG49634" s="1954"/>
    </row>
    <row r="49636" spans="4:33" s="304" customFormat="1" ht="15.75" customHeight="1">
      <c r="D49636" s="305"/>
      <c r="AG49636" s="1954"/>
    </row>
    <row r="49638" spans="4:33" s="304" customFormat="1" ht="15.75" customHeight="1">
      <c r="D49638" s="305"/>
      <c r="AG49638" s="1954"/>
    </row>
    <row r="49640" spans="4:33" s="304" customFormat="1" ht="15.75" customHeight="1">
      <c r="D49640" s="305"/>
      <c r="AG49640" s="1954"/>
    </row>
    <row r="49642" spans="4:33" s="304" customFormat="1" ht="15.75" customHeight="1">
      <c r="D49642" s="305"/>
      <c r="AG49642" s="1954"/>
    </row>
    <row r="49644" spans="4:33" s="304" customFormat="1" ht="15.75" customHeight="1">
      <c r="D49644" s="305"/>
      <c r="AG49644" s="1954"/>
    </row>
    <row r="49646" spans="4:33" s="304" customFormat="1" ht="15.75" customHeight="1">
      <c r="D49646" s="305"/>
      <c r="AG49646" s="1954"/>
    </row>
    <row r="49648" spans="4:33" s="304" customFormat="1" ht="15.75" customHeight="1">
      <c r="D49648" s="305"/>
      <c r="AG49648" s="1954"/>
    </row>
    <row r="49650" spans="4:33" s="304" customFormat="1" ht="15.75" customHeight="1">
      <c r="D49650" s="305"/>
      <c r="AG49650" s="1954"/>
    </row>
    <row r="49652" spans="4:33" s="304" customFormat="1" ht="15.75" customHeight="1">
      <c r="D49652" s="305"/>
      <c r="AG49652" s="1954"/>
    </row>
    <row r="49654" spans="4:33" s="304" customFormat="1" ht="15.75" customHeight="1">
      <c r="D49654" s="305"/>
      <c r="AG49654" s="1954"/>
    </row>
    <row r="49656" spans="4:33" s="304" customFormat="1" ht="15.75" customHeight="1">
      <c r="D49656" s="305"/>
      <c r="AG49656" s="1954"/>
    </row>
    <row r="49658" spans="4:33" s="304" customFormat="1" ht="15.75" customHeight="1">
      <c r="D49658" s="305"/>
      <c r="AG49658" s="1954"/>
    </row>
    <row r="49660" spans="4:33" s="304" customFormat="1" ht="15.75" customHeight="1">
      <c r="D49660" s="305"/>
      <c r="AG49660" s="1954"/>
    </row>
    <row r="49662" spans="4:33" s="304" customFormat="1" ht="15.75" customHeight="1">
      <c r="D49662" s="305"/>
      <c r="AG49662" s="1954"/>
    </row>
    <row r="49664" spans="4:33" s="304" customFormat="1" ht="15.75" customHeight="1">
      <c r="D49664" s="305"/>
      <c r="AG49664" s="1954"/>
    </row>
    <row r="49666" spans="4:33" s="304" customFormat="1" ht="15.75" customHeight="1">
      <c r="D49666" s="305"/>
      <c r="AG49666" s="1954"/>
    </row>
    <row r="49668" spans="4:33" s="304" customFormat="1" ht="15.75" customHeight="1">
      <c r="D49668" s="305"/>
      <c r="AG49668" s="1954"/>
    </row>
    <row r="49670" spans="4:33" s="304" customFormat="1" ht="15.75" customHeight="1">
      <c r="D49670" s="305"/>
      <c r="AG49670" s="1954"/>
    </row>
    <row r="49672" spans="4:33" s="304" customFormat="1" ht="15.75" customHeight="1">
      <c r="D49672" s="305"/>
      <c r="AG49672" s="1954"/>
    </row>
    <row r="49674" spans="4:33" s="304" customFormat="1" ht="15.75" customHeight="1">
      <c r="D49674" s="305"/>
      <c r="AG49674" s="1954"/>
    </row>
    <row r="49676" spans="4:33" s="304" customFormat="1" ht="15.75" customHeight="1">
      <c r="D49676" s="305"/>
      <c r="AG49676" s="1954"/>
    </row>
    <row r="49678" spans="4:33" s="304" customFormat="1" ht="15.75" customHeight="1">
      <c r="D49678" s="305"/>
      <c r="AG49678" s="1954"/>
    </row>
    <row r="49680" spans="4:33" s="304" customFormat="1" ht="15.75" customHeight="1">
      <c r="D49680" s="305"/>
      <c r="AG49680" s="1954"/>
    </row>
    <row r="49682" spans="4:33" s="304" customFormat="1" ht="15.75" customHeight="1">
      <c r="D49682" s="305"/>
      <c r="AG49682" s="1954"/>
    </row>
    <row r="49684" spans="4:33" s="304" customFormat="1" ht="15.75" customHeight="1">
      <c r="D49684" s="305"/>
      <c r="AG49684" s="1954"/>
    </row>
    <row r="49686" spans="4:33" s="304" customFormat="1" ht="15.75" customHeight="1">
      <c r="D49686" s="305"/>
      <c r="AG49686" s="1954"/>
    </row>
    <row r="49688" spans="4:33" s="304" customFormat="1" ht="15.75" customHeight="1">
      <c r="D49688" s="305"/>
      <c r="AG49688" s="1954"/>
    </row>
    <row r="49690" spans="4:33" s="304" customFormat="1" ht="15.75" customHeight="1">
      <c r="D49690" s="305"/>
      <c r="AG49690" s="1954"/>
    </row>
    <row r="49692" spans="4:33" s="304" customFormat="1" ht="15.75" customHeight="1">
      <c r="D49692" s="305"/>
      <c r="AG49692" s="1954"/>
    </row>
    <row r="49694" spans="4:33" s="304" customFormat="1" ht="15.75" customHeight="1">
      <c r="D49694" s="305"/>
      <c r="AG49694" s="1954"/>
    </row>
    <row r="49696" spans="4:33" s="304" customFormat="1" ht="15.75" customHeight="1">
      <c r="D49696" s="305"/>
      <c r="AG49696" s="1954"/>
    </row>
    <row r="49698" spans="4:33" s="304" customFormat="1" ht="15.75" customHeight="1">
      <c r="D49698" s="305"/>
      <c r="AG49698" s="1954"/>
    </row>
    <row r="49700" spans="4:33" s="304" customFormat="1" ht="15.75" customHeight="1">
      <c r="D49700" s="305"/>
      <c r="AG49700" s="1954"/>
    </row>
    <row r="49702" spans="4:33" s="304" customFormat="1" ht="15.75" customHeight="1">
      <c r="D49702" s="305"/>
      <c r="AG49702" s="1954"/>
    </row>
    <row r="49704" spans="4:33" s="304" customFormat="1" ht="15.75" customHeight="1">
      <c r="D49704" s="305"/>
      <c r="AG49704" s="1954"/>
    </row>
    <row r="49706" spans="4:33" s="304" customFormat="1" ht="15.75" customHeight="1">
      <c r="D49706" s="305"/>
      <c r="AG49706" s="1954"/>
    </row>
    <row r="49708" spans="4:33" s="304" customFormat="1" ht="15.75" customHeight="1">
      <c r="D49708" s="305"/>
      <c r="AG49708" s="1954"/>
    </row>
    <row r="49710" spans="4:33" s="304" customFormat="1" ht="15.75" customHeight="1">
      <c r="D49710" s="305"/>
      <c r="AG49710" s="1954"/>
    </row>
    <row r="49712" spans="4:33" s="304" customFormat="1" ht="15.75" customHeight="1">
      <c r="D49712" s="305"/>
      <c r="AG49712" s="1954"/>
    </row>
    <row r="49714" spans="4:33" s="304" customFormat="1" ht="15.75" customHeight="1">
      <c r="D49714" s="305"/>
      <c r="AG49714" s="1954"/>
    </row>
    <row r="49716" spans="4:33" s="304" customFormat="1" ht="15.75" customHeight="1">
      <c r="D49716" s="305"/>
      <c r="AG49716" s="1954"/>
    </row>
    <row r="49718" spans="4:33" s="304" customFormat="1" ht="15.75" customHeight="1">
      <c r="D49718" s="305"/>
      <c r="AG49718" s="1954"/>
    </row>
    <row r="49720" spans="4:33" s="304" customFormat="1" ht="15.75" customHeight="1">
      <c r="D49720" s="305"/>
      <c r="AG49720" s="1954"/>
    </row>
    <row r="49722" spans="4:33" s="304" customFormat="1" ht="15.75" customHeight="1">
      <c r="D49722" s="305"/>
      <c r="AG49722" s="1954"/>
    </row>
    <row r="49724" spans="4:33" s="304" customFormat="1" ht="15.75" customHeight="1">
      <c r="D49724" s="305"/>
      <c r="AG49724" s="1954"/>
    </row>
    <row r="49726" spans="4:33" s="304" customFormat="1" ht="15.75" customHeight="1">
      <c r="D49726" s="305"/>
      <c r="AG49726" s="1954"/>
    </row>
    <row r="49728" spans="4:33" s="304" customFormat="1" ht="15.75" customHeight="1">
      <c r="D49728" s="305"/>
      <c r="AG49728" s="1954"/>
    </row>
    <row r="49730" spans="4:33" s="304" customFormat="1" ht="15.75" customHeight="1">
      <c r="D49730" s="305"/>
      <c r="AG49730" s="1954"/>
    </row>
    <row r="49732" spans="4:33" s="304" customFormat="1" ht="15.75" customHeight="1">
      <c r="D49732" s="305"/>
      <c r="AG49732" s="1954"/>
    </row>
    <row r="49734" spans="4:33" s="304" customFormat="1" ht="15.75" customHeight="1">
      <c r="D49734" s="305"/>
      <c r="AG49734" s="1954"/>
    </row>
    <row r="49736" spans="4:33" s="304" customFormat="1" ht="15.75" customHeight="1">
      <c r="D49736" s="305"/>
      <c r="AG49736" s="1954"/>
    </row>
    <row r="49738" spans="4:33" s="304" customFormat="1" ht="15.75" customHeight="1">
      <c r="D49738" s="305"/>
      <c r="AG49738" s="1954"/>
    </row>
    <row r="49740" spans="4:33" s="304" customFormat="1" ht="15.75" customHeight="1">
      <c r="D49740" s="305"/>
      <c r="AG49740" s="1954"/>
    </row>
    <row r="49742" spans="4:33" s="304" customFormat="1" ht="15.75" customHeight="1">
      <c r="D49742" s="305"/>
      <c r="AG49742" s="1954"/>
    </row>
    <row r="49744" spans="4:33" s="304" customFormat="1" ht="15.75" customHeight="1">
      <c r="D49744" s="305"/>
      <c r="AG49744" s="1954"/>
    </row>
    <row r="49746" spans="4:33" s="304" customFormat="1" ht="15.75" customHeight="1">
      <c r="D49746" s="305"/>
      <c r="AG49746" s="1954"/>
    </row>
    <row r="49748" spans="4:33" s="304" customFormat="1" ht="15.75" customHeight="1">
      <c r="D49748" s="305"/>
      <c r="AG49748" s="1954"/>
    </row>
    <row r="49750" spans="4:33" s="304" customFormat="1" ht="15.75" customHeight="1">
      <c r="D49750" s="305"/>
      <c r="AG49750" s="1954"/>
    </row>
    <row r="49752" spans="4:33" s="304" customFormat="1" ht="15.75" customHeight="1">
      <c r="D49752" s="305"/>
      <c r="AG49752" s="1954"/>
    </row>
    <row r="49754" spans="4:33" s="304" customFormat="1" ht="15.75" customHeight="1">
      <c r="D49754" s="305"/>
      <c r="AG49754" s="1954"/>
    </row>
    <row r="49756" spans="4:33" s="304" customFormat="1" ht="15.75" customHeight="1">
      <c r="D49756" s="305"/>
      <c r="AG49756" s="1954"/>
    </row>
    <row r="49758" spans="4:33" s="304" customFormat="1" ht="15.75" customHeight="1">
      <c r="D49758" s="305"/>
      <c r="AG49758" s="1954"/>
    </row>
    <row r="49760" spans="4:33" s="304" customFormat="1" ht="15.75" customHeight="1">
      <c r="D49760" s="305"/>
      <c r="AG49760" s="1954"/>
    </row>
    <row r="49762" spans="4:33" s="304" customFormat="1" ht="15.75" customHeight="1">
      <c r="D49762" s="305"/>
      <c r="AG49762" s="1954"/>
    </row>
    <row r="49764" spans="4:33" s="304" customFormat="1" ht="15.75" customHeight="1">
      <c r="D49764" s="305"/>
      <c r="AG49764" s="1954"/>
    </row>
    <row r="49766" spans="4:33" s="304" customFormat="1" ht="15.75" customHeight="1">
      <c r="D49766" s="305"/>
      <c r="AG49766" s="1954"/>
    </row>
    <row r="49768" spans="4:33" s="304" customFormat="1" ht="15.75" customHeight="1">
      <c r="D49768" s="305"/>
      <c r="AG49768" s="1954"/>
    </row>
    <row r="49770" spans="4:33" s="304" customFormat="1" ht="15.75" customHeight="1">
      <c r="D49770" s="305"/>
      <c r="AG49770" s="1954"/>
    </row>
    <row r="49772" spans="4:33" s="304" customFormat="1" ht="15.75" customHeight="1">
      <c r="D49772" s="305"/>
      <c r="AG49772" s="1954"/>
    </row>
    <row r="49774" spans="4:33" s="304" customFormat="1" ht="15.75" customHeight="1">
      <c r="D49774" s="305"/>
      <c r="AG49774" s="1954"/>
    </row>
    <row r="49776" spans="4:33" s="304" customFormat="1" ht="15.75" customHeight="1">
      <c r="D49776" s="305"/>
      <c r="AG49776" s="1954"/>
    </row>
    <row r="49778" spans="4:33" s="304" customFormat="1" ht="15.75" customHeight="1">
      <c r="D49778" s="305"/>
      <c r="AG49778" s="1954"/>
    </row>
    <row r="49780" spans="4:33" s="304" customFormat="1" ht="15.75" customHeight="1">
      <c r="D49780" s="305"/>
      <c r="AG49780" s="1954"/>
    </row>
    <row r="49782" spans="4:33" s="304" customFormat="1" ht="15.75" customHeight="1">
      <c r="D49782" s="305"/>
      <c r="AG49782" s="1954"/>
    </row>
    <row r="49784" spans="4:33" s="304" customFormat="1" ht="15.75" customHeight="1">
      <c r="D49784" s="305"/>
      <c r="AG49784" s="1954"/>
    </row>
    <row r="49786" spans="4:33" s="304" customFormat="1" ht="15.75" customHeight="1">
      <c r="D49786" s="305"/>
      <c r="AG49786" s="1954"/>
    </row>
    <row r="49788" spans="4:33" s="304" customFormat="1" ht="15.75" customHeight="1">
      <c r="D49788" s="305"/>
      <c r="AG49788" s="1954"/>
    </row>
    <row r="49790" spans="4:33" s="304" customFormat="1" ht="15.75" customHeight="1">
      <c r="D49790" s="305"/>
      <c r="AG49790" s="1954"/>
    </row>
    <row r="49792" spans="4:33" s="304" customFormat="1" ht="15.75" customHeight="1">
      <c r="D49792" s="305"/>
      <c r="AG49792" s="1954"/>
    </row>
    <row r="49794" spans="4:33" s="304" customFormat="1" ht="15.75" customHeight="1">
      <c r="D49794" s="305"/>
      <c r="AG49794" s="1954"/>
    </row>
    <row r="49796" spans="4:33" s="304" customFormat="1" ht="15.75" customHeight="1">
      <c r="D49796" s="305"/>
      <c r="AG49796" s="1954"/>
    </row>
    <row r="49798" spans="4:33" s="304" customFormat="1" ht="15.75" customHeight="1">
      <c r="D49798" s="305"/>
      <c r="AG49798" s="1954"/>
    </row>
    <row r="49800" spans="4:33" s="304" customFormat="1" ht="15.75" customHeight="1">
      <c r="D49800" s="305"/>
      <c r="AG49800" s="1954"/>
    </row>
    <row r="49802" spans="4:33" s="304" customFormat="1" ht="15.75" customHeight="1">
      <c r="D49802" s="305"/>
      <c r="AG49802" s="1954"/>
    </row>
    <row r="49804" spans="4:33" s="304" customFormat="1" ht="15.75" customHeight="1">
      <c r="D49804" s="305"/>
      <c r="AG49804" s="1954"/>
    </row>
    <row r="49806" spans="4:33" s="304" customFormat="1" ht="15.75" customHeight="1">
      <c r="D49806" s="305"/>
      <c r="AG49806" s="1954"/>
    </row>
    <row r="49808" spans="4:33" s="304" customFormat="1" ht="15.75" customHeight="1">
      <c r="D49808" s="305"/>
      <c r="AG49808" s="1954"/>
    </row>
    <row r="49810" spans="4:33" s="304" customFormat="1" ht="15.75" customHeight="1">
      <c r="D49810" s="305"/>
      <c r="AG49810" s="1954"/>
    </row>
    <row r="49812" spans="4:33" s="304" customFormat="1" ht="15.75" customHeight="1">
      <c r="D49812" s="305"/>
      <c r="AG49812" s="1954"/>
    </row>
    <row r="49814" spans="4:33" s="304" customFormat="1" ht="15.75" customHeight="1">
      <c r="D49814" s="305"/>
      <c r="AG49814" s="1954"/>
    </row>
    <row r="49816" spans="4:33" s="304" customFormat="1" ht="15.75" customHeight="1">
      <c r="D49816" s="305"/>
      <c r="AG49816" s="1954"/>
    </row>
    <row r="49818" spans="4:33" s="304" customFormat="1" ht="15.75" customHeight="1">
      <c r="D49818" s="305"/>
      <c r="AG49818" s="1954"/>
    </row>
    <row r="49820" spans="4:33" s="304" customFormat="1" ht="15.75" customHeight="1">
      <c r="D49820" s="305"/>
      <c r="AG49820" s="1954"/>
    </row>
    <row r="49822" spans="4:33" s="304" customFormat="1" ht="15.75" customHeight="1">
      <c r="D49822" s="305"/>
      <c r="AG49822" s="1954"/>
    </row>
    <row r="49824" spans="4:33" s="304" customFormat="1" ht="15.75" customHeight="1">
      <c r="D49824" s="305"/>
      <c r="AG49824" s="1954"/>
    </row>
    <row r="49826" spans="4:33" s="304" customFormat="1" ht="15.75" customHeight="1">
      <c r="D49826" s="305"/>
      <c r="AG49826" s="1954"/>
    </row>
    <row r="49828" spans="4:33" s="304" customFormat="1" ht="15.75" customHeight="1">
      <c r="D49828" s="305"/>
      <c r="AG49828" s="1954"/>
    </row>
    <row r="49830" spans="4:33" s="304" customFormat="1" ht="15.75" customHeight="1">
      <c r="D49830" s="305"/>
      <c r="AG49830" s="1954"/>
    </row>
    <row r="49832" spans="4:33" s="304" customFormat="1" ht="15.75" customHeight="1">
      <c r="D49832" s="305"/>
      <c r="AG49832" s="1954"/>
    </row>
    <row r="49834" spans="4:33" s="304" customFormat="1" ht="15.75" customHeight="1">
      <c r="D49834" s="305"/>
      <c r="AG49834" s="1954"/>
    </row>
    <row r="49836" spans="4:33" s="304" customFormat="1" ht="15.75" customHeight="1">
      <c r="D49836" s="305"/>
      <c r="AG49836" s="1954"/>
    </row>
    <row r="49838" spans="4:33" s="304" customFormat="1" ht="15.75" customHeight="1">
      <c r="D49838" s="305"/>
      <c r="AG49838" s="1954"/>
    </row>
    <row r="49840" spans="4:33" s="304" customFormat="1" ht="15.75" customHeight="1">
      <c r="D49840" s="305"/>
      <c r="AG49840" s="1954"/>
    </row>
    <row r="49842" spans="4:33" s="304" customFormat="1" ht="15.75" customHeight="1">
      <c r="D49842" s="305"/>
      <c r="AG49842" s="1954"/>
    </row>
    <row r="49844" spans="4:33" s="304" customFormat="1" ht="15.75" customHeight="1">
      <c r="D49844" s="305"/>
      <c r="AG49844" s="1954"/>
    </row>
    <row r="49846" spans="4:33" s="304" customFormat="1" ht="15.75" customHeight="1">
      <c r="D49846" s="305"/>
      <c r="AG49846" s="1954"/>
    </row>
    <row r="49848" spans="4:33" s="304" customFormat="1" ht="15.75" customHeight="1">
      <c r="D49848" s="305"/>
      <c r="AG49848" s="1954"/>
    </row>
    <row r="49850" spans="4:33" s="304" customFormat="1" ht="15.75" customHeight="1">
      <c r="D49850" s="305"/>
      <c r="AG49850" s="1954"/>
    </row>
    <row r="49852" spans="4:33" s="304" customFormat="1" ht="15.75" customHeight="1">
      <c r="D49852" s="305"/>
      <c r="AG49852" s="1954"/>
    </row>
    <row r="49854" spans="4:33" s="304" customFormat="1" ht="15.75" customHeight="1">
      <c r="D49854" s="305"/>
      <c r="AG49854" s="1954"/>
    </row>
    <row r="49856" spans="4:33" s="304" customFormat="1" ht="15.75" customHeight="1">
      <c r="D49856" s="305"/>
      <c r="AG49856" s="1954"/>
    </row>
    <row r="49858" spans="4:33" s="304" customFormat="1" ht="15.75" customHeight="1">
      <c r="D49858" s="305"/>
      <c r="AG49858" s="1954"/>
    </row>
    <row r="49860" spans="4:33" s="304" customFormat="1" ht="15.75" customHeight="1">
      <c r="D49860" s="305"/>
      <c r="AG49860" s="1954"/>
    </row>
    <row r="49862" spans="4:33" s="304" customFormat="1" ht="15.75" customHeight="1">
      <c r="D49862" s="305"/>
      <c r="AG49862" s="1954"/>
    </row>
    <row r="49864" spans="4:33" s="304" customFormat="1" ht="15.75" customHeight="1">
      <c r="D49864" s="305"/>
      <c r="AG49864" s="1954"/>
    </row>
    <row r="49866" spans="4:33" s="304" customFormat="1" ht="15.75" customHeight="1">
      <c r="D49866" s="305"/>
      <c r="AG49866" s="1954"/>
    </row>
    <row r="49868" spans="4:33" s="304" customFormat="1" ht="15.75" customHeight="1">
      <c r="D49868" s="305"/>
      <c r="AG49868" s="1954"/>
    </row>
    <row r="49870" spans="4:33" s="304" customFormat="1" ht="15.75" customHeight="1">
      <c r="D49870" s="305"/>
      <c r="AG49870" s="1954"/>
    </row>
    <row r="49872" spans="4:33" s="304" customFormat="1" ht="15.75" customHeight="1">
      <c r="D49872" s="305"/>
      <c r="AG49872" s="1954"/>
    </row>
    <row r="49874" spans="4:33" s="304" customFormat="1" ht="15.75" customHeight="1">
      <c r="D49874" s="305"/>
      <c r="AG49874" s="1954"/>
    </row>
    <row r="49876" spans="4:33" s="304" customFormat="1" ht="15.75" customHeight="1">
      <c r="D49876" s="305"/>
      <c r="AG49876" s="1954"/>
    </row>
    <row r="49878" spans="4:33" s="304" customFormat="1" ht="15.75" customHeight="1">
      <c r="D49878" s="305"/>
      <c r="AG49878" s="1954"/>
    </row>
    <row r="49880" spans="4:33" s="304" customFormat="1" ht="15.75" customHeight="1">
      <c r="D49880" s="305"/>
      <c r="AG49880" s="1954"/>
    </row>
    <row r="49882" spans="4:33" s="304" customFormat="1" ht="15.75" customHeight="1">
      <c r="D49882" s="305"/>
      <c r="AG49882" s="1954"/>
    </row>
    <row r="49884" spans="4:33" s="304" customFormat="1" ht="15.75" customHeight="1">
      <c r="D49884" s="305"/>
      <c r="AG49884" s="1954"/>
    </row>
    <row r="49886" spans="4:33" s="304" customFormat="1" ht="15.75" customHeight="1">
      <c r="D49886" s="305"/>
      <c r="AG49886" s="1954"/>
    </row>
    <row r="49888" spans="4:33" s="304" customFormat="1" ht="15.75" customHeight="1">
      <c r="D49888" s="305"/>
      <c r="AG49888" s="1954"/>
    </row>
    <row r="49890" spans="4:33" s="304" customFormat="1" ht="15.75" customHeight="1">
      <c r="D49890" s="305"/>
      <c r="AG49890" s="1954"/>
    </row>
    <row r="49892" spans="4:33" s="304" customFormat="1" ht="15.75" customHeight="1">
      <c r="D49892" s="305"/>
      <c r="AG49892" s="1954"/>
    </row>
    <row r="49894" spans="4:33" s="304" customFormat="1" ht="15.75" customHeight="1">
      <c r="D49894" s="305"/>
      <c r="AG49894" s="1954"/>
    </row>
    <row r="49896" spans="4:33" s="304" customFormat="1" ht="15.75" customHeight="1">
      <c r="D49896" s="305"/>
      <c r="AG49896" s="1954"/>
    </row>
    <row r="49898" spans="4:33" s="304" customFormat="1" ht="15.75" customHeight="1">
      <c r="D49898" s="305"/>
      <c r="AG49898" s="1954"/>
    </row>
    <row r="49900" spans="4:33" s="304" customFormat="1" ht="15.75" customHeight="1">
      <c r="D49900" s="305"/>
      <c r="AG49900" s="1954"/>
    </row>
    <row r="49902" spans="4:33" s="304" customFormat="1" ht="15.75" customHeight="1">
      <c r="D49902" s="305"/>
      <c r="AG49902" s="1954"/>
    </row>
    <row r="49904" spans="4:33" s="304" customFormat="1" ht="15.75" customHeight="1">
      <c r="D49904" s="305"/>
      <c r="AG49904" s="1954"/>
    </row>
    <row r="49906" spans="4:33" s="304" customFormat="1" ht="15.75" customHeight="1">
      <c r="D49906" s="305"/>
      <c r="AG49906" s="1954"/>
    </row>
    <row r="49908" spans="4:33" s="304" customFormat="1" ht="15.75" customHeight="1">
      <c r="D49908" s="305"/>
      <c r="AG49908" s="1954"/>
    </row>
    <row r="49910" spans="4:33" s="304" customFormat="1" ht="15.75" customHeight="1">
      <c r="D49910" s="305"/>
      <c r="AG49910" s="1954"/>
    </row>
    <row r="49912" spans="4:33" s="304" customFormat="1" ht="15.75" customHeight="1">
      <c r="D49912" s="305"/>
      <c r="AG49912" s="1954"/>
    </row>
    <row r="49914" spans="4:33" s="304" customFormat="1" ht="15.75" customHeight="1">
      <c r="D49914" s="305"/>
      <c r="AG49914" s="1954"/>
    </row>
    <row r="49916" spans="4:33" s="304" customFormat="1" ht="15.75" customHeight="1">
      <c r="D49916" s="305"/>
      <c r="AG49916" s="1954"/>
    </row>
    <row r="49918" spans="4:33" s="304" customFormat="1" ht="15.75" customHeight="1">
      <c r="D49918" s="305"/>
      <c r="AG49918" s="1954"/>
    </row>
    <row r="49920" spans="4:33" s="304" customFormat="1" ht="15.75" customHeight="1">
      <c r="D49920" s="305"/>
      <c r="AG49920" s="1954"/>
    </row>
    <row r="49922" spans="4:33" s="304" customFormat="1" ht="15.75" customHeight="1">
      <c r="D49922" s="305"/>
      <c r="AG49922" s="1954"/>
    </row>
    <row r="49924" spans="4:33" s="304" customFormat="1" ht="15.75" customHeight="1">
      <c r="D49924" s="305"/>
      <c r="AG49924" s="1954"/>
    </row>
    <row r="49926" spans="4:33" s="304" customFormat="1" ht="15.75" customHeight="1">
      <c r="D49926" s="305"/>
      <c r="AG49926" s="1954"/>
    </row>
    <row r="49928" spans="4:33" s="304" customFormat="1" ht="15.75" customHeight="1">
      <c r="D49928" s="305"/>
      <c r="AG49928" s="1954"/>
    </row>
    <row r="49930" spans="4:33" s="304" customFormat="1" ht="15.75" customHeight="1">
      <c r="D49930" s="305"/>
      <c r="AG49930" s="1954"/>
    </row>
    <row r="49932" spans="4:33" s="304" customFormat="1" ht="15.75" customHeight="1">
      <c r="D49932" s="305"/>
      <c r="AG49932" s="1954"/>
    </row>
    <row r="49934" spans="4:33" s="304" customFormat="1" ht="15.75" customHeight="1">
      <c r="D49934" s="305"/>
      <c r="AG49934" s="1954"/>
    </row>
    <row r="49936" spans="4:33" s="304" customFormat="1" ht="15.75" customHeight="1">
      <c r="D49936" s="305"/>
      <c r="AG49936" s="1954"/>
    </row>
    <row r="49938" spans="4:33" s="304" customFormat="1" ht="15.75" customHeight="1">
      <c r="D49938" s="305"/>
      <c r="AG49938" s="1954"/>
    </row>
    <row r="49940" spans="4:33" s="304" customFormat="1" ht="15.75" customHeight="1">
      <c r="D49940" s="305"/>
      <c r="AG49940" s="1954"/>
    </row>
    <row r="49942" spans="4:33" s="304" customFormat="1" ht="15.75" customHeight="1">
      <c r="D49942" s="305"/>
      <c r="AG49942" s="1954"/>
    </row>
    <row r="49944" spans="4:33" s="304" customFormat="1" ht="15.75" customHeight="1">
      <c r="D49944" s="305"/>
      <c r="AG49944" s="1954"/>
    </row>
    <row r="49946" spans="4:33" s="304" customFormat="1" ht="15.75" customHeight="1">
      <c r="D49946" s="305"/>
      <c r="AG49946" s="1954"/>
    </row>
    <row r="49948" spans="4:33" s="304" customFormat="1" ht="15.75" customHeight="1">
      <c r="D49948" s="305"/>
      <c r="AG49948" s="1954"/>
    </row>
    <row r="49950" spans="4:33" s="304" customFormat="1" ht="15.75" customHeight="1">
      <c r="D49950" s="305"/>
      <c r="AG49950" s="1954"/>
    </row>
    <row r="49952" spans="4:33" s="304" customFormat="1" ht="15.75" customHeight="1">
      <c r="D49952" s="305"/>
      <c r="AG49952" s="1954"/>
    </row>
    <row r="49954" spans="4:33" s="304" customFormat="1" ht="15.75" customHeight="1">
      <c r="D49954" s="305"/>
      <c r="AG49954" s="1954"/>
    </row>
    <row r="49956" spans="4:33" s="304" customFormat="1" ht="15.75" customHeight="1">
      <c r="D49956" s="305"/>
      <c r="AG49956" s="1954"/>
    </row>
    <row r="49958" spans="4:33" s="304" customFormat="1" ht="15.75" customHeight="1">
      <c r="D49958" s="305"/>
      <c r="AG49958" s="1954"/>
    </row>
    <row r="49960" spans="4:33" s="304" customFormat="1" ht="15.75" customHeight="1">
      <c r="D49960" s="305"/>
      <c r="AG49960" s="1954"/>
    </row>
    <row r="49962" spans="4:33" s="304" customFormat="1" ht="15.75" customHeight="1">
      <c r="D49962" s="305"/>
      <c r="AG49962" s="1954"/>
    </row>
    <row r="49964" spans="4:33" s="304" customFormat="1" ht="15.75" customHeight="1">
      <c r="D49964" s="305"/>
      <c r="AG49964" s="1954"/>
    </row>
    <row r="49966" spans="4:33" s="304" customFormat="1" ht="15.75" customHeight="1">
      <c r="D49966" s="305"/>
      <c r="AG49966" s="1954"/>
    </row>
    <row r="49968" spans="4:33" s="304" customFormat="1" ht="15.75" customHeight="1">
      <c r="D49968" s="305"/>
      <c r="AG49968" s="1954"/>
    </row>
    <row r="49970" spans="4:33" s="304" customFormat="1" ht="15.75" customHeight="1">
      <c r="D49970" s="305"/>
      <c r="AG49970" s="1954"/>
    </row>
    <row r="49972" spans="4:33" s="304" customFormat="1" ht="15.75" customHeight="1">
      <c r="D49972" s="305"/>
      <c r="AG49972" s="1954"/>
    </row>
    <row r="49974" spans="4:33" s="304" customFormat="1" ht="15.75" customHeight="1">
      <c r="D49974" s="305"/>
      <c r="AG49974" s="1954"/>
    </row>
    <row r="49976" spans="4:33" s="304" customFormat="1" ht="15.75" customHeight="1">
      <c r="D49976" s="305"/>
      <c r="AG49976" s="1954"/>
    </row>
    <row r="49978" spans="4:33" s="304" customFormat="1" ht="15.75" customHeight="1">
      <c r="D49978" s="305"/>
      <c r="AG49978" s="1954"/>
    </row>
    <row r="49980" spans="4:33" s="304" customFormat="1" ht="15.75" customHeight="1">
      <c r="D49980" s="305"/>
      <c r="AG49980" s="1954"/>
    </row>
    <row r="49982" spans="4:33" s="304" customFormat="1" ht="15.75" customHeight="1">
      <c r="D49982" s="305"/>
      <c r="AG49982" s="1954"/>
    </row>
    <row r="49984" spans="4:33" s="304" customFormat="1" ht="15.75" customHeight="1">
      <c r="D49984" s="305"/>
      <c r="AG49984" s="1954"/>
    </row>
    <row r="49986" spans="4:33" s="304" customFormat="1" ht="15.75" customHeight="1">
      <c r="D49986" s="305"/>
      <c r="AG49986" s="1954"/>
    </row>
    <row r="49988" spans="4:33" s="304" customFormat="1" ht="15.75" customHeight="1">
      <c r="D49988" s="305"/>
      <c r="AG49988" s="1954"/>
    </row>
    <row r="49990" spans="4:33" s="304" customFormat="1" ht="15.75" customHeight="1">
      <c r="D49990" s="305"/>
      <c r="AG49990" s="1954"/>
    </row>
    <row r="49992" spans="4:33" s="304" customFormat="1" ht="15.75" customHeight="1">
      <c r="D49992" s="305"/>
      <c r="AG49992" s="1954"/>
    </row>
    <row r="49994" spans="4:33" s="304" customFormat="1" ht="15.75" customHeight="1">
      <c r="D49994" s="305"/>
      <c r="AG49994" s="1954"/>
    </row>
    <row r="49996" spans="4:33" s="304" customFormat="1" ht="15.75" customHeight="1">
      <c r="D49996" s="305"/>
      <c r="AG49996" s="1954"/>
    </row>
    <row r="49998" spans="4:33" s="304" customFormat="1" ht="15.75" customHeight="1">
      <c r="D49998" s="305"/>
      <c r="AG49998" s="1954"/>
    </row>
    <row r="50000" spans="4:33" s="304" customFormat="1" ht="15.75" customHeight="1">
      <c r="D50000" s="305"/>
      <c r="AG50000" s="1954"/>
    </row>
    <row r="50002" spans="4:33" s="304" customFormat="1" ht="15.75" customHeight="1">
      <c r="D50002" s="305"/>
      <c r="AG50002" s="1954"/>
    </row>
    <row r="50004" spans="4:33" s="304" customFormat="1" ht="15.75" customHeight="1">
      <c r="D50004" s="305"/>
      <c r="AG50004" s="1954"/>
    </row>
    <row r="50006" spans="4:33" s="304" customFormat="1" ht="15.75" customHeight="1">
      <c r="D50006" s="305"/>
      <c r="AG50006" s="1954"/>
    </row>
    <row r="50008" spans="4:33" s="304" customFormat="1" ht="15.75" customHeight="1">
      <c r="D50008" s="305"/>
      <c r="AG50008" s="1954"/>
    </row>
    <row r="50010" spans="4:33" s="304" customFormat="1" ht="15.75" customHeight="1">
      <c r="D50010" s="305"/>
      <c r="AG50010" s="1954"/>
    </row>
    <row r="50012" spans="4:33" s="304" customFormat="1" ht="15.75" customHeight="1">
      <c r="D50012" s="305"/>
      <c r="AG50012" s="1954"/>
    </row>
    <row r="50014" spans="4:33" s="304" customFormat="1" ht="15.75" customHeight="1">
      <c r="D50014" s="305"/>
      <c r="AG50014" s="1954"/>
    </row>
    <row r="50016" spans="4:33" s="304" customFormat="1" ht="15.75" customHeight="1">
      <c r="D50016" s="305"/>
      <c r="AG50016" s="1954"/>
    </row>
    <row r="50018" spans="4:33" s="304" customFormat="1" ht="15.75" customHeight="1">
      <c r="D50018" s="305"/>
      <c r="AG50018" s="1954"/>
    </row>
    <row r="50020" spans="4:33" s="304" customFormat="1" ht="15.75" customHeight="1">
      <c r="D50020" s="305"/>
      <c r="AG50020" s="1954"/>
    </row>
    <row r="50022" spans="4:33" s="304" customFormat="1" ht="15.75" customHeight="1">
      <c r="D50022" s="305"/>
      <c r="AG50022" s="1954"/>
    </row>
    <row r="50024" spans="4:33" s="304" customFormat="1" ht="15.75" customHeight="1">
      <c r="D50024" s="305"/>
      <c r="AG50024" s="1954"/>
    </row>
    <row r="50026" spans="4:33" s="304" customFormat="1" ht="15.75" customHeight="1">
      <c r="D50026" s="305"/>
      <c r="AG50026" s="1954"/>
    </row>
    <row r="50028" spans="4:33" s="304" customFormat="1" ht="15.75" customHeight="1">
      <c r="D50028" s="305"/>
      <c r="AG50028" s="1954"/>
    </row>
    <row r="50030" spans="4:33" s="304" customFormat="1" ht="15.75" customHeight="1">
      <c r="D50030" s="305"/>
      <c r="AG50030" s="1954"/>
    </row>
    <row r="50032" spans="4:33" s="304" customFormat="1" ht="15.75" customHeight="1">
      <c r="D50032" s="305"/>
      <c r="AG50032" s="1954"/>
    </row>
    <row r="50034" spans="4:33" s="304" customFormat="1" ht="15.75" customHeight="1">
      <c r="D50034" s="305"/>
      <c r="AG50034" s="1954"/>
    </row>
    <row r="50036" spans="4:33" s="304" customFormat="1" ht="15.75" customHeight="1">
      <c r="D50036" s="305"/>
      <c r="AG50036" s="1954"/>
    </row>
    <row r="50038" spans="4:33" s="304" customFormat="1" ht="15.75" customHeight="1">
      <c r="D50038" s="305"/>
      <c r="AG50038" s="1954"/>
    </row>
    <row r="50040" spans="4:33" s="304" customFormat="1" ht="15.75" customHeight="1">
      <c r="D50040" s="305"/>
      <c r="AG50040" s="1954"/>
    </row>
    <row r="50042" spans="4:33" s="304" customFormat="1" ht="15.75" customHeight="1">
      <c r="D50042" s="305"/>
      <c r="AG50042" s="1954"/>
    </row>
    <row r="50044" spans="4:33" s="304" customFormat="1" ht="15.75" customHeight="1">
      <c r="D50044" s="305"/>
      <c r="AG50044" s="1954"/>
    </row>
    <row r="50046" spans="4:33" s="304" customFormat="1" ht="15.75" customHeight="1">
      <c r="D50046" s="305"/>
      <c r="AG50046" s="1954"/>
    </row>
    <row r="50048" spans="4:33" s="304" customFormat="1" ht="15.75" customHeight="1">
      <c r="D50048" s="305"/>
      <c r="AG50048" s="1954"/>
    </row>
    <row r="50050" spans="4:33" s="304" customFormat="1" ht="15.75" customHeight="1">
      <c r="D50050" s="305"/>
      <c r="AG50050" s="1954"/>
    </row>
    <row r="50052" spans="4:33" s="304" customFormat="1" ht="15.75" customHeight="1">
      <c r="D50052" s="305"/>
      <c r="AG50052" s="1954"/>
    </row>
    <row r="50054" spans="4:33" s="304" customFormat="1" ht="15.75" customHeight="1">
      <c r="D50054" s="305"/>
      <c r="AG50054" s="1954"/>
    </row>
    <row r="50056" spans="4:33" s="304" customFormat="1" ht="15.75" customHeight="1">
      <c r="D50056" s="305"/>
      <c r="AG50056" s="1954"/>
    </row>
    <row r="50058" spans="4:33" s="304" customFormat="1" ht="15.75" customHeight="1">
      <c r="D50058" s="305"/>
      <c r="AG50058" s="1954"/>
    </row>
    <row r="50060" spans="4:33" s="304" customFormat="1" ht="15.75" customHeight="1">
      <c r="D50060" s="305"/>
      <c r="AG50060" s="1954"/>
    </row>
    <row r="50062" spans="4:33" s="304" customFormat="1" ht="15.75" customHeight="1">
      <c r="D50062" s="305"/>
      <c r="AG50062" s="1954"/>
    </row>
    <row r="50064" spans="4:33" s="304" customFormat="1" ht="15.75" customHeight="1">
      <c r="D50064" s="305"/>
      <c r="AG50064" s="1954"/>
    </row>
    <row r="50066" spans="4:33" s="304" customFormat="1" ht="15.75" customHeight="1">
      <c r="D50066" s="305"/>
      <c r="AG50066" s="1954"/>
    </row>
    <row r="50068" spans="4:33" s="304" customFormat="1" ht="15.75" customHeight="1">
      <c r="D50068" s="305"/>
      <c r="AG50068" s="1954"/>
    </row>
    <row r="50070" spans="4:33" s="304" customFormat="1" ht="15.75" customHeight="1">
      <c r="D50070" s="305"/>
      <c r="AG50070" s="1954"/>
    </row>
    <row r="50072" spans="4:33" s="304" customFormat="1" ht="15.75" customHeight="1">
      <c r="D50072" s="305"/>
      <c r="AG50072" s="1954"/>
    </row>
    <row r="50074" spans="4:33" s="304" customFormat="1" ht="15.75" customHeight="1">
      <c r="D50074" s="305"/>
      <c r="AG50074" s="1954"/>
    </row>
    <row r="50076" spans="4:33" s="304" customFormat="1" ht="15.75" customHeight="1">
      <c r="D50076" s="305"/>
      <c r="AG50076" s="1954"/>
    </row>
    <row r="50078" spans="4:33" s="304" customFormat="1" ht="15.75" customHeight="1">
      <c r="D50078" s="305"/>
      <c r="AG50078" s="1954"/>
    </row>
    <row r="50080" spans="4:33" s="304" customFormat="1" ht="15.75" customHeight="1">
      <c r="D50080" s="305"/>
      <c r="AG50080" s="1954"/>
    </row>
    <row r="50082" spans="4:33" s="304" customFormat="1" ht="15.75" customHeight="1">
      <c r="D50082" s="305"/>
      <c r="AG50082" s="1954"/>
    </row>
    <row r="50084" spans="4:33" s="304" customFormat="1" ht="15.75" customHeight="1">
      <c r="D50084" s="305"/>
      <c r="AG50084" s="1954"/>
    </row>
    <row r="50086" spans="4:33" s="304" customFormat="1" ht="15.75" customHeight="1">
      <c r="D50086" s="305"/>
      <c r="AG50086" s="1954"/>
    </row>
    <row r="50088" spans="4:33" s="304" customFormat="1" ht="15.75" customHeight="1">
      <c r="D50088" s="305"/>
      <c r="AG50088" s="1954"/>
    </row>
    <row r="50090" spans="4:33" s="304" customFormat="1" ht="15.75" customHeight="1">
      <c r="D50090" s="305"/>
      <c r="AG50090" s="1954"/>
    </row>
    <row r="50092" spans="4:33" s="304" customFormat="1" ht="15.75" customHeight="1">
      <c r="D50092" s="305"/>
      <c r="AG50092" s="1954"/>
    </row>
    <row r="50094" spans="4:33" s="304" customFormat="1" ht="15.75" customHeight="1">
      <c r="D50094" s="305"/>
      <c r="AG50094" s="1954"/>
    </row>
    <row r="50096" spans="4:33" s="304" customFormat="1" ht="15.75" customHeight="1">
      <c r="D50096" s="305"/>
      <c r="AG50096" s="1954"/>
    </row>
    <row r="50098" spans="4:33" s="304" customFormat="1" ht="15.75" customHeight="1">
      <c r="D50098" s="305"/>
      <c r="AG50098" s="1954"/>
    </row>
    <row r="50100" spans="4:33" s="304" customFormat="1" ht="15.75" customHeight="1">
      <c r="D50100" s="305"/>
      <c r="AG50100" s="1954"/>
    </row>
    <row r="50102" spans="4:33" s="304" customFormat="1" ht="15.75" customHeight="1">
      <c r="D50102" s="305"/>
      <c r="AG50102" s="1954"/>
    </row>
    <row r="50104" spans="4:33" s="304" customFormat="1" ht="15.75" customHeight="1">
      <c r="D50104" s="305"/>
      <c r="AG50104" s="1954"/>
    </row>
    <row r="50106" spans="4:33" s="304" customFormat="1" ht="15.75" customHeight="1">
      <c r="D50106" s="305"/>
      <c r="AG50106" s="1954"/>
    </row>
    <row r="50108" spans="4:33" s="304" customFormat="1" ht="15.75" customHeight="1">
      <c r="D50108" s="305"/>
      <c r="AG50108" s="1954"/>
    </row>
    <row r="50110" spans="4:33" s="304" customFormat="1" ht="15.75" customHeight="1">
      <c r="D50110" s="305"/>
      <c r="AG50110" s="1954"/>
    </row>
    <row r="50112" spans="4:33" s="304" customFormat="1" ht="15.75" customHeight="1">
      <c r="D50112" s="305"/>
      <c r="AG50112" s="1954"/>
    </row>
    <row r="50114" spans="4:33" s="304" customFormat="1" ht="15.75" customHeight="1">
      <c r="D50114" s="305"/>
      <c r="AG50114" s="1954"/>
    </row>
    <row r="50116" spans="4:33" s="304" customFormat="1" ht="15.75" customHeight="1">
      <c r="D50116" s="305"/>
      <c r="AG50116" s="1954"/>
    </row>
    <row r="50118" spans="4:33" s="304" customFormat="1" ht="15.75" customHeight="1">
      <c r="D50118" s="305"/>
      <c r="AG50118" s="1954"/>
    </row>
    <row r="50120" spans="4:33" s="304" customFormat="1" ht="15.75" customHeight="1">
      <c r="D50120" s="305"/>
      <c r="AG50120" s="1954"/>
    </row>
    <row r="50122" spans="4:33" s="304" customFormat="1" ht="15.75" customHeight="1">
      <c r="D50122" s="305"/>
      <c r="AG50122" s="1954"/>
    </row>
    <row r="50124" spans="4:33" s="304" customFormat="1" ht="15.75" customHeight="1">
      <c r="D50124" s="305"/>
      <c r="AG50124" s="1954"/>
    </row>
    <row r="50126" spans="4:33" s="304" customFormat="1" ht="15.75" customHeight="1">
      <c r="D50126" s="305"/>
      <c r="AG50126" s="1954"/>
    </row>
    <row r="50128" spans="4:33" s="304" customFormat="1" ht="15.75" customHeight="1">
      <c r="D50128" s="305"/>
      <c r="AG50128" s="1954"/>
    </row>
    <row r="50130" spans="4:33" s="304" customFormat="1" ht="15.75" customHeight="1">
      <c r="D50130" s="305"/>
      <c r="AG50130" s="1954"/>
    </row>
    <row r="50132" spans="4:33" s="304" customFormat="1" ht="15.75" customHeight="1">
      <c r="D50132" s="305"/>
      <c r="AG50132" s="1954"/>
    </row>
    <row r="50134" spans="4:33" s="304" customFormat="1" ht="15.75" customHeight="1">
      <c r="D50134" s="305"/>
      <c r="AG50134" s="1954"/>
    </row>
    <row r="50136" spans="4:33" s="304" customFormat="1" ht="15.75" customHeight="1">
      <c r="D50136" s="305"/>
      <c r="AG50136" s="1954"/>
    </row>
    <row r="50138" spans="4:33" s="304" customFormat="1" ht="15.75" customHeight="1">
      <c r="D50138" s="305"/>
      <c r="AG50138" s="1954"/>
    </row>
    <row r="50140" spans="4:33" s="304" customFormat="1" ht="15.75" customHeight="1">
      <c r="D50140" s="305"/>
      <c r="AG50140" s="1954"/>
    </row>
    <row r="50142" spans="4:33" s="304" customFormat="1" ht="15.75" customHeight="1">
      <c r="D50142" s="305"/>
      <c r="AG50142" s="1954"/>
    </row>
    <row r="50144" spans="4:33" s="304" customFormat="1" ht="15.75" customHeight="1">
      <c r="D50144" s="305"/>
      <c r="AG50144" s="1954"/>
    </row>
    <row r="50146" spans="4:33" s="304" customFormat="1" ht="15.75" customHeight="1">
      <c r="D50146" s="305"/>
      <c r="AG50146" s="1954"/>
    </row>
    <row r="50148" spans="4:33" s="304" customFormat="1" ht="15.75" customHeight="1">
      <c r="D50148" s="305"/>
      <c r="AG50148" s="1954"/>
    </row>
    <row r="50150" spans="4:33" s="304" customFormat="1" ht="15.75" customHeight="1">
      <c r="D50150" s="305"/>
      <c r="AG50150" s="1954"/>
    </row>
    <row r="50152" spans="4:33" s="304" customFormat="1" ht="15.75" customHeight="1">
      <c r="D50152" s="305"/>
      <c r="AG50152" s="1954"/>
    </row>
    <row r="50154" spans="4:33" s="304" customFormat="1" ht="15.75" customHeight="1">
      <c r="D50154" s="305"/>
      <c r="AG50154" s="1954"/>
    </row>
    <row r="50156" spans="4:33" s="304" customFormat="1" ht="15.75" customHeight="1">
      <c r="D50156" s="305"/>
      <c r="AG50156" s="1954"/>
    </row>
    <row r="50158" spans="4:33" s="304" customFormat="1" ht="15.75" customHeight="1">
      <c r="D50158" s="305"/>
      <c r="AG50158" s="1954"/>
    </row>
    <row r="50160" spans="4:33" s="304" customFormat="1" ht="15.75" customHeight="1">
      <c r="D50160" s="305"/>
      <c r="AG50160" s="1954"/>
    </row>
    <row r="50162" spans="4:33" s="304" customFormat="1" ht="15.75" customHeight="1">
      <c r="D50162" s="305"/>
      <c r="AG50162" s="1954"/>
    </row>
    <row r="50164" spans="4:33" s="304" customFormat="1" ht="15.75" customHeight="1">
      <c r="D50164" s="305"/>
      <c r="AG50164" s="1954"/>
    </row>
    <row r="50166" spans="4:33" s="304" customFormat="1" ht="15.75" customHeight="1">
      <c r="D50166" s="305"/>
      <c r="AG50166" s="1954"/>
    </row>
    <row r="50168" spans="4:33" s="304" customFormat="1" ht="15.75" customHeight="1">
      <c r="D50168" s="305"/>
      <c r="AG50168" s="1954"/>
    </row>
    <row r="50170" spans="4:33" s="304" customFormat="1" ht="15.75" customHeight="1">
      <c r="D50170" s="305"/>
      <c r="AG50170" s="1954"/>
    </row>
    <row r="50172" spans="4:33" s="304" customFormat="1" ht="15.75" customHeight="1">
      <c r="D50172" s="305"/>
      <c r="AG50172" s="1954"/>
    </row>
    <row r="50174" spans="4:33" s="304" customFormat="1" ht="15.75" customHeight="1">
      <c r="D50174" s="305"/>
      <c r="AG50174" s="1954"/>
    </row>
    <row r="50176" spans="4:33" s="304" customFormat="1" ht="15.75" customHeight="1">
      <c r="D50176" s="305"/>
      <c r="AG50176" s="1954"/>
    </row>
    <row r="50178" spans="4:33" s="304" customFormat="1" ht="15.75" customHeight="1">
      <c r="D50178" s="305"/>
      <c r="AG50178" s="1954"/>
    </row>
    <row r="50180" spans="4:33" s="304" customFormat="1" ht="15.75" customHeight="1">
      <c r="D50180" s="305"/>
      <c r="AG50180" s="1954"/>
    </row>
    <row r="50182" spans="4:33" s="304" customFormat="1" ht="15.75" customHeight="1">
      <c r="D50182" s="305"/>
      <c r="AG50182" s="1954"/>
    </row>
    <row r="50184" spans="4:33" s="304" customFormat="1" ht="15.75" customHeight="1">
      <c r="D50184" s="305"/>
      <c r="AG50184" s="1954"/>
    </row>
    <row r="50186" spans="4:33" s="304" customFormat="1" ht="15.75" customHeight="1">
      <c r="D50186" s="305"/>
      <c r="AG50186" s="1954"/>
    </row>
    <row r="50188" spans="4:33" s="304" customFormat="1" ht="15.75" customHeight="1">
      <c r="D50188" s="305"/>
      <c r="AG50188" s="1954"/>
    </row>
    <row r="50190" spans="4:33" s="304" customFormat="1" ht="15.75" customHeight="1">
      <c r="D50190" s="305"/>
      <c r="AG50190" s="1954"/>
    </row>
    <row r="50192" spans="4:33" s="304" customFormat="1" ht="15.75" customHeight="1">
      <c r="D50192" s="305"/>
      <c r="AG50192" s="1954"/>
    </row>
    <row r="50194" spans="4:33" s="304" customFormat="1" ht="15.75" customHeight="1">
      <c r="D50194" s="305"/>
      <c r="AG50194" s="1954"/>
    </row>
    <row r="50196" spans="4:33" s="304" customFormat="1" ht="15.75" customHeight="1">
      <c r="D50196" s="305"/>
      <c r="AG50196" s="1954"/>
    </row>
    <row r="50198" spans="4:33" s="304" customFormat="1" ht="15.75" customHeight="1">
      <c r="D50198" s="305"/>
      <c r="AG50198" s="1954"/>
    </row>
    <row r="50200" spans="4:33" s="304" customFormat="1" ht="15.75" customHeight="1">
      <c r="D50200" s="305"/>
      <c r="AG50200" s="1954"/>
    </row>
    <row r="50202" spans="4:33" s="304" customFormat="1" ht="15.75" customHeight="1">
      <c r="D50202" s="305"/>
      <c r="AG50202" s="1954"/>
    </row>
    <row r="50204" spans="4:33" s="304" customFormat="1" ht="15.75" customHeight="1">
      <c r="D50204" s="305"/>
      <c r="AG50204" s="1954"/>
    </row>
    <row r="50206" spans="4:33" s="304" customFormat="1" ht="15.75" customHeight="1">
      <c r="D50206" s="305"/>
      <c r="AG50206" s="1954"/>
    </row>
    <row r="50208" spans="4:33" s="304" customFormat="1" ht="15.75" customHeight="1">
      <c r="D50208" s="305"/>
      <c r="AG50208" s="1954"/>
    </row>
    <row r="50210" spans="4:33" s="304" customFormat="1" ht="15.75" customHeight="1">
      <c r="D50210" s="305"/>
      <c r="AG50210" s="1954"/>
    </row>
    <row r="50212" spans="4:33" s="304" customFormat="1" ht="15.75" customHeight="1">
      <c r="D50212" s="305"/>
      <c r="AG50212" s="1954"/>
    </row>
    <row r="50214" spans="4:33" s="304" customFormat="1" ht="15.75" customHeight="1">
      <c r="D50214" s="305"/>
      <c r="AG50214" s="1954"/>
    </row>
    <row r="50216" spans="4:33" s="304" customFormat="1" ht="15.75" customHeight="1">
      <c r="D50216" s="305"/>
      <c r="AG50216" s="1954"/>
    </row>
    <row r="50218" spans="4:33" s="304" customFormat="1" ht="15.75" customHeight="1">
      <c r="D50218" s="305"/>
      <c r="AG50218" s="1954"/>
    </row>
    <row r="50220" spans="4:33" s="304" customFormat="1" ht="15.75" customHeight="1">
      <c r="D50220" s="305"/>
      <c r="AG50220" s="1954"/>
    </row>
    <row r="50222" spans="4:33" s="304" customFormat="1" ht="15.75" customHeight="1">
      <c r="D50222" s="305"/>
      <c r="AG50222" s="1954"/>
    </row>
    <row r="50224" spans="4:33" s="304" customFormat="1" ht="15.75" customHeight="1">
      <c r="D50224" s="305"/>
      <c r="AG50224" s="1954"/>
    </row>
    <row r="50226" spans="4:33" s="304" customFormat="1" ht="15.75" customHeight="1">
      <c r="D50226" s="305"/>
      <c r="AG50226" s="1954"/>
    </row>
    <row r="50228" spans="4:33" s="304" customFormat="1" ht="15.75" customHeight="1">
      <c r="D50228" s="305"/>
      <c r="AG50228" s="1954"/>
    </row>
    <row r="50230" spans="4:33" s="304" customFormat="1" ht="15.75" customHeight="1">
      <c r="D50230" s="305"/>
      <c r="AG50230" s="1954"/>
    </row>
    <row r="50232" spans="4:33" s="304" customFormat="1" ht="15.75" customHeight="1">
      <c r="D50232" s="305"/>
      <c r="AG50232" s="1954"/>
    </row>
    <row r="50234" spans="4:33" s="304" customFormat="1" ht="15.75" customHeight="1">
      <c r="D50234" s="305"/>
      <c r="AG50234" s="1954"/>
    </row>
    <row r="50236" spans="4:33" s="304" customFormat="1" ht="15.75" customHeight="1">
      <c r="D50236" s="305"/>
      <c r="AG50236" s="1954"/>
    </row>
    <row r="50238" spans="4:33" s="304" customFormat="1" ht="15.75" customHeight="1">
      <c r="D50238" s="305"/>
      <c r="AG50238" s="1954"/>
    </row>
    <row r="50240" spans="4:33" s="304" customFormat="1" ht="15.75" customHeight="1">
      <c r="D50240" s="305"/>
      <c r="AG50240" s="1954"/>
    </row>
    <row r="50242" spans="4:33" s="304" customFormat="1" ht="15.75" customHeight="1">
      <c r="D50242" s="305"/>
      <c r="AG50242" s="1954"/>
    </row>
    <row r="50244" spans="4:33" s="304" customFormat="1" ht="15.75" customHeight="1">
      <c r="D50244" s="305"/>
      <c r="AG50244" s="1954"/>
    </row>
    <row r="50246" spans="4:33" s="304" customFormat="1" ht="15.75" customHeight="1">
      <c r="D50246" s="305"/>
      <c r="AG50246" s="1954"/>
    </row>
    <row r="50248" spans="4:33" s="304" customFormat="1" ht="15.75" customHeight="1">
      <c r="D50248" s="305"/>
      <c r="AG50248" s="1954"/>
    </row>
    <row r="50250" spans="4:33" s="304" customFormat="1" ht="15.75" customHeight="1">
      <c r="D50250" s="305"/>
      <c r="AG50250" s="1954"/>
    </row>
    <row r="50252" spans="4:33" s="304" customFormat="1" ht="15.75" customHeight="1">
      <c r="D50252" s="305"/>
      <c r="AG50252" s="1954"/>
    </row>
    <row r="50254" spans="4:33" s="304" customFormat="1" ht="15.75" customHeight="1">
      <c r="D50254" s="305"/>
      <c r="AG50254" s="1954"/>
    </row>
    <row r="50256" spans="4:33" s="304" customFormat="1" ht="15.75" customHeight="1">
      <c r="D50256" s="305"/>
      <c r="AG50256" s="1954"/>
    </row>
    <row r="50258" spans="4:33" s="304" customFormat="1" ht="15.75" customHeight="1">
      <c r="D50258" s="305"/>
      <c r="AG50258" s="1954"/>
    </row>
    <row r="50260" spans="4:33" s="304" customFormat="1" ht="15.75" customHeight="1">
      <c r="D50260" s="305"/>
      <c r="AG50260" s="1954"/>
    </row>
    <row r="50262" spans="4:33" s="304" customFormat="1" ht="15.75" customHeight="1">
      <c r="D50262" s="305"/>
      <c r="AG50262" s="1954"/>
    </row>
    <row r="50264" spans="4:33" s="304" customFormat="1" ht="15.75" customHeight="1">
      <c r="D50264" s="305"/>
      <c r="AG50264" s="1954"/>
    </row>
    <row r="50266" spans="4:33" s="304" customFormat="1" ht="15.75" customHeight="1">
      <c r="D50266" s="305"/>
      <c r="AG50266" s="1954"/>
    </row>
    <row r="50268" spans="4:33" s="304" customFormat="1" ht="15.75" customHeight="1">
      <c r="D50268" s="305"/>
      <c r="AG50268" s="1954"/>
    </row>
    <row r="50270" spans="4:33" s="304" customFormat="1" ht="15.75" customHeight="1">
      <c r="D50270" s="305"/>
      <c r="AG50270" s="1954"/>
    </row>
    <row r="50272" spans="4:33" s="304" customFormat="1" ht="15.75" customHeight="1">
      <c r="D50272" s="305"/>
      <c r="AG50272" s="1954"/>
    </row>
    <row r="50274" spans="4:33" s="304" customFormat="1" ht="15.75" customHeight="1">
      <c r="D50274" s="305"/>
      <c r="AG50274" s="1954"/>
    </row>
    <row r="50276" spans="4:33" s="304" customFormat="1" ht="15.75" customHeight="1">
      <c r="D50276" s="305"/>
      <c r="AG50276" s="1954"/>
    </row>
    <row r="50278" spans="4:33" s="304" customFormat="1" ht="15.75" customHeight="1">
      <c r="D50278" s="305"/>
      <c r="AG50278" s="1954"/>
    </row>
    <row r="50280" spans="4:33" s="304" customFormat="1" ht="15.75" customHeight="1">
      <c r="D50280" s="305"/>
      <c r="AG50280" s="1954"/>
    </row>
    <row r="50282" spans="4:33" s="304" customFormat="1" ht="15.75" customHeight="1">
      <c r="D50282" s="305"/>
      <c r="AG50282" s="1954"/>
    </row>
    <row r="50284" spans="4:33" s="304" customFormat="1" ht="15.75" customHeight="1">
      <c r="D50284" s="305"/>
      <c r="AG50284" s="1954"/>
    </row>
    <row r="50286" spans="4:33" s="304" customFormat="1" ht="15.75" customHeight="1">
      <c r="D50286" s="305"/>
      <c r="AG50286" s="1954"/>
    </row>
    <row r="50288" spans="4:33" s="304" customFormat="1" ht="15.75" customHeight="1">
      <c r="D50288" s="305"/>
      <c r="AG50288" s="1954"/>
    </row>
    <row r="50290" spans="4:33" s="304" customFormat="1" ht="15.75" customHeight="1">
      <c r="D50290" s="305"/>
      <c r="AG50290" s="1954"/>
    </row>
    <row r="50292" spans="4:33" s="304" customFormat="1" ht="15.75" customHeight="1">
      <c r="D50292" s="305"/>
      <c r="AG50292" s="1954"/>
    </row>
    <row r="50294" spans="4:33" s="304" customFormat="1" ht="15.75" customHeight="1">
      <c r="D50294" s="305"/>
      <c r="AG50294" s="1954"/>
    </row>
    <row r="50296" spans="4:33" s="304" customFormat="1" ht="15.75" customHeight="1">
      <c r="D50296" s="305"/>
      <c r="AG50296" s="1954"/>
    </row>
    <row r="50298" spans="4:33" s="304" customFormat="1" ht="15.75" customHeight="1">
      <c r="D50298" s="305"/>
      <c r="AG50298" s="1954"/>
    </row>
    <row r="50300" spans="4:33" s="304" customFormat="1" ht="15.75" customHeight="1">
      <c r="D50300" s="305"/>
      <c r="AG50300" s="1954"/>
    </row>
    <row r="50302" spans="4:33" s="304" customFormat="1" ht="15.75" customHeight="1">
      <c r="D50302" s="305"/>
      <c r="AG50302" s="1954"/>
    </row>
    <row r="50304" spans="4:33" s="304" customFormat="1" ht="15.75" customHeight="1">
      <c r="D50304" s="305"/>
      <c r="AG50304" s="1954"/>
    </row>
    <row r="50306" spans="4:33" s="304" customFormat="1" ht="15.75" customHeight="1">
      <c r="D50306" s="305"/>
      <c r="AG50306" s="1954"/>
    </row>
    <row r="50308" spans="4:33" s="304" customFormat="1" ht="15.75" customHeight="1">
      <c r="D50308" s="305"/>
      <c r="AG50308" s="1954"/>
    </row>
    <row r="50310" spans="4:33" s="304" customFormat="1" ht="15.75" customHeight="1">
      <c r="D50310" s="305"/>
      <c r="AG50310" s="1954"/>
    </row>
    <row r="50312" spans="4:33" s="304" customFormat="1" ht="15.75" customHeight="1">
      <c r="D50312" s="305"/>
      <c r="AG50312" s="1954"/>
    </row>
    <row r="50314" spans="4:33" s="304" customFormat="1" ht="15.75" customHeight="1">
      <c r="D50314" s="305"/>
      <c r="AG50314" s="1954"/>
    </row>
    <row r="50316" spans="4:33" s="304" customFormat="1" ht="15.75" customHeight="1">
      <c r="D50316" s="305"/>
      <c r="AG50316" s="1954"/>
    </row>
    <row r="50318" spans="4:33" s="304" customFormat="1" ht="15.75" customHeight="1">
      <c r="D50318" s="305"/>
      <c r="AG50318" s="1954"/>
    </row>
    <row r="50320" spans="4:33" s="304" customFormat="1" ht="15.75" customHeight="1">
      <c r="D50320" s="305"/>
      <c r="AG50320" s="1954"/>
    </row>
    <row r="50322" spans="4:33" s="304" customFormat="1" ht="15.75" customHeight="1">
      <c r="D50322" s="305"/>
      <c r="AG50322" s="1954"/>
    </row>
    <row r="50324" spans="4:33" s="304" customFormat="1" ht="15.75" customHeight="1">
      <c r="D50324" s="305"/>
      <c r="AG50324" s="1954"/>
    </row>
    <row r="50326" spans="4:33" s="304" customFormat="1" ht="15.75" customHeight="1">
      <c r="D50326" s="305"/>
      <c r="AG50326" s="1954"/>
    </row>
    <row r="50328" spans="4:33" s="304" customFormat="1" ht="15.75" customHeight="1">
      <c r="D50328" s="305"/>
      <c r="AG50328" s="1954"/>
    </row>
    <row r="50330" spans="4:33" s="304" customFormat="1" ht="15.75" customHeight="1">
      <c r="D50330" s="305"/>
      <c r="AG50330" s="1954"/>
    </row>
    <row r="50332" spans="4:33" s="304" customFormat="1" ht="15.75" customHeight="1">
      <c r="D50332" s="305"/>
      <c r="AG50332" s="1954"/>
    </row>
    <row r="50334" spans="4:33" s="304" customFormat="1" ht="15.75" customHeight="1">
      <c r="D50334" s="305"/>
      <c r="AG50334" s="1954"/>
    </row>
    <row r="50336" spans="4:33" s="304" customFormat="1" ht="15.75" customHeight="1">
      <c r="D50336" s="305"/>
      <c r="AG50336" s="1954"/>
    </row>
    <row r="50338" spans="4:33" s="304" customFormat="1" ht="15.75" customHeight="1">
      <c r="D50338" s="305"/>
      <c r="AG50338" s="1954"/>
    </row>
    <row r="50340" spans="4:33" s="304" customFormat="1" ht="15.75" customHeight="1">
      <c r="D50340" s="305"/>
      <c r="AG50340" s="1954"/>
    </row>
    <row r="50342" spans="4:33" s="304" customFormat="1" ht="15.75" customHeight="1">
      <c r="D50342" s="305"/>
      <c r="AG50342" s="1954"/>
    </row>
    <row r="50344" spans="4:33" s="304" customFormat="1" ht="15.75" customHeight="1">
      <c r="D50344" s="305"/>
      <c r="AG50344" s="1954"/>
    </row>
    <row r="50346" spans="4:33" s="304" customFormat="1" ht="15.75" customHeight="1">
      <c r="D50346" s="305"/>
      <c r="AG50346" s="1954"/>
    </row>
    <row r="50348" spans="4:33" s="304" customFormat="1" ht="15.75" customHeight="1">
      <c r="D50348" s="305"/>
      <c r="AG50348" s="1954"/>
    </row>
    <row r="50350" spans="4:33" s="304" customFormat="1" ht="15.75" customHeight="1">
      <c r="D50350" s="305"/>
      <c r="AG50350" s="1954"/>
    </row>
    <row r="50352" spans="4:33" s="304" customFormat="1" ht="15.75" customHeight="1">
      <c r="D50352" s="305"/>
      <c r="AG50352" s="1954"/>
    </row>
    <row r="50354" spans="4:33" s="304" customFormat="1" ht="15.75" customHeight="1">
      <c r="D50354" s="305"/>
      <c r="AG50354" s="1954"/>
    </row>
    <row r="50356" spans="4:33" s="304" customFormat="1" ht="15.75" customHeight="1">
      <c r="D50356" s="305"/>
      <c r="AG50356" s="1954"/>
    </row>
    <row r="50358" spans="4:33" s="304" customFormat="1" ht="15.75" customHeight="1">
      <c r="D50358" s="305"/>
      <c r="AG50358" s="1954"/>
    </row>
    <row r="50360" spans="4:33" s="304" customFormat="1" ht="15.75" customHeight="1">
      <c r="D50360" s="305"/>
      <c r="AG50360" s="1954"/>
    </row>
    <row r="50362" spans="4:33" s="304" customFormat="1" ht="15.75" customHeight="1">
      <c r="D50362" s="305"/>
      <c r="AG50362" s="1954"/>
    </row>
    <row r="50364" spans="4:33" s="304" customFormat="1" ht="15.75" customHeight="1">
      <c r="D50364" s="305"/>
      <c r="AG50364" s="1954"/>
    </row>
    <row r="50366" spans="4:33" s="304" customFormat="1" ht="15.75" customHeight="1">
      <c r="D50366" s="305"/>
      <c r="AG50366" s="1954"/>
    </row>
    <row r="50368" spans="4:33" s="304" customFormat="1" ht="15.75" customHeight="1">
      <c r="D50368" s="305"/>
      <c r="AG50368" s="1954"/>
    </row>
    <row r="50370" spans="4:33" s="304" customFormat="1" ht="15.75" customHeight="1">
      <c r="D50370" s="305"/>
      <c r="AG50370" s="1954"/>
    </row>
    <row r="50372" spans="4:33" s="304" customFormat="1" ht="15.75" customHeight="1">
      <c r="D50372" s="305"/>
      <c r="AG50372" s="1954"/>
    </row>
    <row r="50374" spans="4:33" s="304" customFormat="1" ht="15.75" customHeight="1">
      <c r="D50374" s="305"/>
      <c r="AG50374" s="1954"/>
    </row>
    <row r="50376" spans="4:33" s="304" customFormat="1" ht="15.75" customHeight="1">
      <c r="D50376" s="305"/>
      <c r="AG50376" s="1954"/>
    </row>
    <row r="50378" spans="4:33" s="304" customFormat="1" ht="15.75" customHeight="1">
      <c r="D50378" s="305"/>
      <c r="AG50378" s="1954"/>
    </row>
    <row r="50380" spans="4:33" s="304" customFormat="1" ht="15.75" customHeight="1">
      <c r="D50380" s="305"/>
      <c r="AG50380" s="1954"/>
    </row>
    <row r="50382" spans="4:33" s="304" customFormat="1" ht="15.75" customHeight="1">
      <c r="D50382" s="305"/>
      <c r="AG50382" s="1954"/>
    </row>
    <row r="50384" spans="4:33" s="304" customFormat="1" ht="15.75" customHeight="1">
      <c r="D50384" s="305"/>
      <c r="AG50384" s="1954"/>
    </row>
    <row r="50386" spans="4:33" s="304" customFormat="1" ht="15.75" customHeight="1">
      <c r="D50386" s="305"/>
      <c r="AG50386" s="1954"/>
    </row>
    <row r="50388" spans="4:33" s="304" customFormat="1" ht="15.75" customHeight="1">
      <c r="D50388" s="305"/>
      <c r="AG50388" s="1954"/>
    </row>
    <row r="50390" spans="4:33" s="304" customFormat="1" ht="15.75" customHeight="1">
      <c r="D50390" s="305"/>
      <c r="AG50390" s="1954"/>
    </row>
    <row r="50392" spans="4:33" s="304" customFormat="1" ht="15.75" customHeight="1">
      <c r="D50392" s="305"/>
      <c r="AG50392" s="1954"/>
    </row>
    <row r="50394" spans="4:33" s="304" customFormat="1" ht="15.75" customHeight="1">
      <c r="D50394" s="305"/>
      <c r="AG50394" s="1954"/>
    </row>
    <row r="50396" spans="4:33" s="304" customFormat="1" ht="15.75" customHeight="1">
      <c r="D50396" s="305"/>
      <c r="AG50396" s="1954"/>
    </row>
    <row r="50398" spans="4:33" s="304" customFormat="1" ht="15.75" customHeight="1">
      <c r="D50398" s="305"/>
      <c r="AG50398" s="1954"/>
    </row>
    <row r="50400" spans="4:33" s="304" customFormat="1" ht="15.75" customHeight="1">
      <c r="D50400" s="305"/>
      <c r="AG50400" s="1954"/>
    </row>
    <row r="50402" spans="4:33" s="304" customFormat="1" ht="15.75" customHeight="1">
      <c r="D50402" s="305"/>
      <c r="AG50402" s="1954"/>
    </row>
    <row r="50404" spans="4:33" s="304" customFormat="1" ht="15.75" customHeight="1">
      <c r="D50404" s="305"/>
      <c r="AG50404" s="1954"/>
    </row>
    <row r="50406" spans="4:33" s="304" customFormat="1" ht="15.75" customHeight="1">
      <c r="D50406" s="305"/>
      <c r="AG50406" s="1954"/>
    </row>
    <row r="50408" spans="4:33" s="304" customFormat="1" ht="15.75" customHeight="1">
      <c r="D50408" s="305"/>
      <c r="AG50408" s="1954"/>
    </row>
    <row r="50410" spans="4:33" s="304" customFormat="1" ht="15.75" customHeight="1">
      <c r="D50410" s="305"/>
      <c r="AG50410" s="1954"/>
    </row>
    <row r="50412" spans="4:33" s="304" customFormat="1" ht="15.75" customHeight="1">
      <c r="D50412" s="305"/>
      <c r="AG50412" s="1954"/>
    </row>
    <row r="50414" spans="4:33" s="304" customFormat="1" ht="15.75" customHeight="1">
      <c r="D50414" s="305"/>
      <c r="AG50414" s="1954"/>
    </row>
    <row r="50416" spans="4:33" s="304" customFormat="1" ht="15.75" customHeight="1">
      <c r="D50416" s="305"/>
      <c r="AG50416" s="1954"/>
    </row>
    <row r="50418" spans="4:33" s="304" customFormat="1" ht="15.75" customHeight="1">
      <c r="D50418" s="305"/>
      <c r="AG50418" s="1954"/>
    </row>
    <row r="50420" spans="4:33" s="304" customFormat="1" ht="15.75" customHeight="1">
      <c r="D50420" s="305"/>
      <c r="AG50420" s="1954"/>
    </row>
    <row r="50422" spans="4:33" s="304" customFormat="1" ht="15.75" customHeight="1">
      <c r="D50422" s="305"/>
      <c r="AG50422" s="1954"/>
    </row>
    <row r="50424" spans="4:33" s="304" customFormat="1" ht="15.75" customHeight="1">
      <c r="D50424" s="305"/>
      <c r="AG50424" s="1954"/>
    </row>
    <row r="50426" spans="4:33" s="304" customFormat="1" ht="15.75" customHeight="1">
      <c r="D50426" s="305"/>
      <c r="AG50426" s="1954"/>
    </row>
    <row r="50428" spans="4:33" s="304" customFormat="1" ht="15.75" customHeight="1">
      <c r="D50428" s="305"/>
      <c r="AG50428" s="1954"/>
    </row>
    <row r="50430" spans="4:33" s="304" customFormat="1" ht="15.75" customHeight="1">
      <c r="D50430" s="305"/>
      <c r="AG50430" s="1954"/>
    </row>
    <row r="50432" spans="4:33" s="304" customFormat="1" ht="15.75" customHeight="1">
      <c r="D50432" s="305"/>
      <c r="AG50432" s="1954"/>
    </row>
    <row r="50434" spans="4:33" s="304" customFormat="1" ht="15.75" customHeight="1">
      <c r="D50434" s="305"/>
      <c r="AG50434" s="1954"/>
    </row>
    <row r="50436" spans="4:33" s="304" customFormat="1" ht="15.75" customHeight="1">
      <c r="D50436" s="305"/>
      <c r="AG50436" s="1954"/>
    </row>
    <row r="50438" spans="4:33" s="304" customFormat="1" ht="15.75" customHeight="1">
      <c r="D50438" s="305"/>
      <c r="AG50438" s="1954"/>
    </row>
    <row r="50440" spans="4:33" s="304" customFormat="1" ht="15.75" customHeight="1">
      <c r="D50440" s="305"/>
      <c r="AG50440" s="1954"/>
    </row>
    <row r="50442" spans="4:33" s="304" customFormat="1" ht="15.75" customHeight="1">
      <c r="D50442" s="305"/>
      <c r="AG50442" s="1954"/>
    </row>
    <row r="50444" spans="4:33" s="304" customFormat="1" ht="15.75" customHeight="1">
      <c r="D50444" s="305"/>
      <c r="AG50444" s="1954"/>
    </row>
    <row r="50446" spans="4:33" s="304" customFormat="1" ht="15.75" customHeight="1">
      <c r="D50446" s="305"/>
      <c r="AG50446" s="1954"/>
    </row>
    <row r="50448" spans="4:33" s="304" customFormat="1" ht="15.75" customHeight="1">
      <c r="D50448" s="305"/>
      <c r="AG50448" s="1954"/>
    </row>
    <row r="50450" spans="4:33" s="304" customFormat="1" ht="15.75" customHeight="1">
      <c r="D50450" s="305"/>
      <c r="AG50450" s="1954"/>
    </row>
    <row r="50452" spans="4:33" s="304" customFormat="1" ht="15.75" customHeight="1">
      <c r="D50452" s="305"/>
      <c r="AG50452" s="1954"/>
    </row>
    <row r="50454" spans="4:33" s="304" customFormat="1" ht="15.75" customHeight="1">
      <c r="D50454" s="305"/>
      <c r="AG50454" s="1954"/>
    </row>
    <row r="50456" spans="4:33" s="304" customFormat="1" ht="15.75" customHeight="1">
      <c r="D50456" s="305"/>
      <c r="AG50456" s="1954"/>
    </row>
    <row r="50458" spans="4:33" s="304" customFormat="1" ht="15.75" customHeight="1">
      <c r="D50458" s="305"/>
      <c r="AG50458" s="1954"/>
    </row>
    <row r="50460" spans="4:33" s="304" customFormat="1" ht="15.75" customHeight="1">
      <c r="D50460" s="305"/>
      <c r="AG50460" s="1954"/>
    </row>
    <row r="50462" spans="4:33" s="304" customFormat="1" ht="15.75" customHeight="1">
      <c r="D50462" s="305"/>
      <c r="AG50462" s="1954"/>
    </row>
    <row r="50464" spans="4:33" s="304" customFormat="1" ht="15.75" customHeight="1">
      <c r="D50464" s="305"/>
      <c r="AG50464" s="1954"/>
    </row>
    <row r="50466" spans="4:33" s="304" customFormat="1" ht="15.75" customHeight="1">
      <c r="D50466" s="305"/>
      <c r="AG50466" s="1954"/>
    </row>
    <row r="50468" spans="4:33" s="304" customFormat="1" ht="15.75" customHeight="1">
      <c r="D50468" s="305"/>
      <c r="AG50468" s="1954"/>
    </row>
    <row r="50470" spans="4:33" s="304" customFormat="1" ht="15.75" customHeight="1">
      <c r="D50470" s="305"/>
      <c r="AG50470" s="1954"/>
    </row>
    <row r="50472" spans="4:33" s="304" customFormat="1" ht="15.75" customHeight="1">
      <c r="D50472" s="305"/>
      <c r="AG50472" s="1954"/>
    </row>
    <row r="50474" spans="4:33" s="304" customFormat="1" ht="15.75" customHeight="1">
      <c r="D50474" s="305"/>
      <c r="AG50474" s="1954"/>
    </row>
    <row r="50476" spans="4:33" s="304" customFormat="1" ht="15.75" customHeight="1">
      <c r="D50476" s="305"/>
      <c r="AG50476" s="1954"/>
    </row>
    <row r="50478" spans="4:33" s="304" customFormat="1" ht="15.75" customHeight="1">
      <c r="D50478" s="305"/>
      <c r="AG50478" s="1954"/>
    </row>
    <row r="50480" spans="4:33" s="304" customFormat="1" ht="15.75" customHeight="1">
      <c r="D50480" s="305"/>
      <c r="AG50480" s="1954"/>
    </row>
    <row r="50482" spans="4:33" s="304" customFormat="1" ht="15.75" customHeight="1">
      <c r="D50482" s="305"/>
      <c r="AG50482" s="1954"/>
    </row>
    <row r="50484" spans="4:33" s="304" customFormat="1" ht="15.75" customHeight="1">
      <c r="D50484" s="305"/>
      <c r="AG50484" s="1954"/>
    </row>
    <row r="50486" spans="4:33" s="304" customFormat="1" ht="15.75" customHeight="1">
      <c r="D50486" s="305"/>
      <c r="AG50486" s="1954"/>
    </row>
    <row r="50488" spans="4:33" s="304" customFormat="1" ht="15.75" customHeight="1">
      <c r="D50488" s="305"/>
      <c r="AG50488" s="1954"/>
    </row>
    <row r="50490" spans="4:33" s="304" customFormat="1" ht="15.75" customHeight="1">
      <c r="D50490" s="305"/>
      <c r="AG50490" s="1954"/>
    </row>
    <row r="50492" spans="4:33" s="304" customFormat="1" ht="15.75" customHeight="1">
      <c r="D50492" s="305"/>
      <c r="AG50492" s="1954"/>
    </row>
    <row r="50494" spans="4:33" s="304" customFormat="1" ht="15.75" customHeight="1">
      <c r="D50494" s="305"/>
      <c r="AG50494" s="1954"/>
    </row>
    <row r="50496" spans="4:33" s="304" customFormat="1" ht="15.75" customHeight="1">
      <c r="D50496" s="305"/>
      <c r="AG50496" s="1954"/>
    </row>
    <row r="50498" spans="4:33" s="304" customFormat="1" ht="15.75" customHeight="1">
      <c r="D50498" s="305"/>
      <c r="AG50498" s="1954"/>
    </row>
    <row r="50500" spans="4:33" s="304" customFormat="1" ht="15.75" customHeight="1">
      <c r="D50500" s="305"/>
      <c r="AG50500" s="1954"/>
    </row>
    <row r="50502" spans="4:33" s="304" customFormat="1" ht="15.75" customHeight="1">
      <c r="D50502" s="305"/>
      <c r="AG50502" s="1954"/>
    </row>
    <row r="50504" spans="4:33" s="304" customFormat="1" ht="15.75" customHeight="1">
      <c r="D50504" s="305"/>
      <c r="AG50504" s="1954"/>
    </row>
    <row r="50506" spans="4:33" s="304" customFormat="1" ht="15.75" customHeight="1">
      <c r="D50506" s="305"/>
      <c r="AG50506" s="1954"/>
    </row>
    <row r="50508" spans="4:33" s="304" customFormat="1" ht="15.75" customHeight="1">
      <c r="D50508" s="305"/>
      <c r="AG50508" s="1954"/>
    </row>
    <row r="50510" spans="4:33" s="304" customFormat="1" ht="15.75" customHeight="1">
      <c r="D50510" s="305"/>
      <c r="AG50510" s="1954"/>
    </row>
    <row r="50512" spans="4:33" s="304" customFormat="1" ht="15.75" customHeight="1">
      <c r="D50512" s="305"/>
      <c r="AG50512" s="1954"/>
    </row>
    <row r="50514" spans="4:33" s="304" customFormat="1" ht="15.75" customHeight="1">
      <c r="D50514" s="305"/>
      <c r="AG50514" s="1954"/>
    </row>
    <row r="50516" spans="4:33" s="304" customFormat="1" ht="15.75" customHeight="1">
      <c r="D50516" s="305"/>
      <c r="AG50516" s="1954"/>
    </row>
    <row r="50518" spans="4:33" s="304" customFormat="1" ht="15.75" customHeight="1">
      <c r="D50518" s="305"/>
      <c r="AG50518" s="1954"/>
    </row>
    <row r="50520" spans="4:33" s="304" customFormat="1" ht="15.75" customHeight="1">
      <c r="D50520" s="305"/>
      <c r="AG50520" s="1954"/>
    </row>
    <row r="50522" spans="4:33" s="304" customFormat="1" ht="15.75" customHeight="1">
      <c r="D50522" s="305"/>
      <c r="AG50522" s="1954"/>
    </row>
    <row r="50524" spans="4:33" s="304" customFormat="1" ht="15.75" customHeight="1">
      <c r="D50524" s="305"/>
      <c r="AG50524" s="1954"/>
    </row>
    <row r="50526" spans="4:33" s="304" customFormat="1" ht="15.75" customHeight="1">
      <c r="D50526" s="305"/>
      <c r="AG50526" s="1954"/>
    </row>
    <row r="50528" spans="4:33" s="304" customFormat="1" ht="15.75" customHeight="1">
      <c r="D50528" s="305"/>
      <c r="AG50528" s="1954"/>
    </row>
    <row r="50530" spans="4:33" s="304" customFormat="1" ht="15.75" customHeight="1">
      <c r="D50530" s="305"/>
      <c r="AG50530" s="1954"/>
    </row>
    <row r="50532" spans="4:33" s="304" customFormat="1" ht="15.75" customHeight="1">
      <c r="D50532" s="305"/>
      <c r="AG50532" s="1954"/>
    </row>
    <row r="50534" spans="4:33" s="304" customFormat="1" ht="15.75" customHeight="1">
      <c r="D50534" s="305"/>
      <c r="AG50534" s="1954"/>
    </row>
    <row r="50536" spans="4:33" s="304" customFormat="1" ht="15.75" customHeight="1">
      <c r="D50536" s="305"/>
      <c r="AG50536" s="1954"/>
    </row>
    <row r="50538" spans="4:33" s="304" customFormat="1" ht="15.75" customHeight="1">
      <c r="D50538" s="305"/>
      <c r="AG50538" s="1954"/>
    </row>
    <row r="50540" spans="4:33" s="304" customFormat="1" ht="15.75" customHeight="1">
      <c r="D50540" s="305"/>
      <c r="AG50540" s="1954"/>
    </row>
    <row r="50542" spans="4:33" s="304" customFormat="1" ht="15.75" customHeight="1">
      <c r="D50542" s="305"/>
      <c r="AG50542" s="1954"/>
    </row>
    <row r="50544" spans="4:33" s="304" customFormat="1" ht="15.75" customHeight="1">
      <c r="D50544" s="305"/>
      <c r="AG50544" s="1954"/>
    </row>
    <row r="50546" spans="4:33" s="304" customFormat="1" ht="15.75" customHeight="1">
      <c r="D50546" s="305"/>
      <c r="AG50546" s="1954"/>
    </row>
    <row r="50548" spans="4:33" s="304" customFormat="1" ht="15.75" customHeight="1">
      <c r="D50548" s="305"/>
      <c r="AG50548" s="1954"/>
    </row>
    <row r="50550" spans="4:33" s="304" customFormat="1" ht="15.75" customHeight="1">
      <c r="D50550" s="305"/>
      <c r="AG50550" s="1954"/>
    </row>
    <row r="50552" spans="4:33" s="304" customFormat="1" ht="15.75" customHeight="1">
      <c r="D50552" s="305"/>
      <c r="AG50552" s="1954"/>
    </row>
    <row r="50554" spans="4:33" s="304" customFormat="1" ht="15.75" customHeight="1">
      <c r="D50554" s="305"/>
      <c r="AG50554" s="1954"/>
    </row>
    <row r="50556" spans="4:33" s="304" customFormat="1" ht="15.75" customHeight="1">
      <c r="D50556" s="305"/>
      <c r="AG50556" s="1954"/>
    </row>
    <row r="50558" spans="4:33" s="304" customFormat="1" ht="15.75" customHeight="1">
      <c r="D50558" s="305"/>
      <c r="AG50558" s="1954"/>
    </row>
    <row r="50560" spans="4:33" s="304" customFormat="1" ht="15.75" customHeight="1">
      <c r="D50560" s="305"/>
      <c r="AG50560" s="1954"/>
    </row>
    <row r="50562" spans="4:33" s="304" customFormat="1" ht="15.75" customHeight="1">
      <c r="D50562" s="305"/>
      <c r="AG50562" s="1954"/>
    </row>
    <row r="50564" spans="4:33" s="304" customFormat="1" ht="15.75" customHeight="1">
      <c r="D50564" s="305"/>
      <c r="AG50564" s="1954"/>
    </row>
    <row r="50566" spans="4:33" s="304" customFormat="1" ht="15.75" customHeight="1">
      <c r="D50566" s="305"/>
      <c r="AG50566" s="1954"/>
    </row>
    <row r="50568" spans="4:33" s="304" customFormat="1" ht="15.75" customHeight="1">
      <c r="D50568" s="305"/>
      <c r="AG50568" s="1954"/>
    </row>
    <row r="50570" spans="4:33" s="304" customFormat="1" ht="15.75" customHeight="1">
      <c r="D50570" s="305"/>
      <c r="AG50570" s="1954"/>
    </row>
    <row r="50572" spans="4:33" s="304" customFormat="1" ht="15.75" customHeight="1">
      <c r="D50572" s="305"/>
      <c r="AG50572" s="1954"/>
    </row>
    <row r="50574" spans="4:33" s="304" customFormat="1" ht="15.75" customHeight="1">
      <c r="D50574" s="305"/>
      <c r="AG50574" s="1954"/>
    </row>
    <row r="50576" spans="4:33" s="304" customFormat="1" ht="15.75" customHeight="1">
      <c r="D50576" s="305"/>
      <c r="AG50576" s="1954"/>
    </row>
    <row r="50578" spans="4:33" s="304" customFormat="1" ht="15.75" customHeight="1">
      <c r="D50578" s="305"/>
      <c r="AG50578" s="1954"/>
    </row>
    <row r="50580" spans="4:33" s="304" customFormat="1" ht="15.75" customHeight="1">
      <c r="D50580" s="305"/>
      <c r="AG50580" s="1954"/>
    </row>
    <row r="50582" spans="4:33" s="304" customFormat="1" ht="15.75" customHeight="1">
      <c r="D50582" s="305"/>
      <c r="AG50582" s="1954"/>
    </row>
    <row r="50584" spans="4:33" s="304" customFormat="1" ht="15.75" customHeight="1">
      <c r="D50584" s="305"/>
      <c r="AG50584" s="1954"/>
    </row>
    <row r="50586" spans="4:33" s="304" customFormat="1" ht="15.75" customHeight="1">
      <c r="D50586" s="305"/>
      <c r="AG50586" s="1954"/>
    </row>
    <row r="50588" spans="4:33" s="304" customFormat="1" ht="15.75" customHeight="1">
      <c r="D50588" s="305"/>
      <c r="AG50588" s="1954"/>
    </row>
    <row r="50590" spans="4:33" s="304" customFormat="1" ht="15.75" customHeight="1">
      <c r="D50590" s="305"/>
      <c r="AG50590" s="1954"/>
    </row>
    <row r="50592" spans="4:33" s="304" customFormat="1" ht="15.75" customHeight="1">
      <c r="D50592" s="305"/>
      <c r="AG50592" s="1954"/>
    </row>
    <row r="50594" spans="4:33" s="304" customFormat="1" ht="15.75" customHeight="1">
      <c r="D50594" s="305"/>
      <c r="AG50594" s="1954"/>
    </row>
    <row r="50596" spans="4:33" s="304" customFormat="1" ht="15.75" customHeight="1">
      <c r="D50596" s="305"/>
      <c r="AG50596" s="1954"/>
    </row>
    <row r="50598" spans="4:33" s="304" customFormat="1" ht="15.75" customHeight="1">
      <c r="D50598" s="305"/>
      <c r="AG50598" s="1954"/>
    </row>
    <row r="50600" spans="4:33" s="304" customFormat="1" ht="15.75" customHeight="1">
      <c r="D50600" s="305"/>
      <c r="AG50600" s="1954"/>
    </row>
    <row r="50602" spans="4:33" s="304" customFormat="1" ht="15.75" customHeight="1">
      <c r="D50602" s="305"/>
      <c r="AG50602" s="1954"/>
    </row>
    <row r="50604" spans="4:33" s="304" customFormat="1" ht="15.75" customHeight="1">
      <c r="D50604" s="305"/>
      <c r="AG50604" s="1954"/>
    </row>
    <row r="50606" spans="4:33" s="304" customFormat="1" ht="15.75" customHeight="1">
      <c r="D50606" s="305"/>
      <c r="AG50606" s="1954"/>
    </row>
    <row r="50608" spans="4:33" s="304" customFormat="1" ht="15.75" customHeight="1">
      <c r="D50608" s="305"/>
      <c r="AG50608" s="1954"/>
    </row>
    <row r="50610" spans="4:33" s="304" customFormat="1" ht="15.75" customHeight="1">
      <c r="D50610" s="305"/>
      <c r="AG50610" s="1954"/>
    </row>
    <row r="50612" spans="4:33" s="304" customFormat="1" ht="15.75" customHeight="1">
      <c r="D50612" s="305"/>
      <c r="AG50612" s="1954"/>
    </row>
    <row r="50614" spans="4:33" s="304" customFormat="1" ht="15.75" customHeight="1">
      <c r="D50614" s="305"/>
      <c r="AG50614" s="1954"/>
    </row>
    <row r="50616" spans="4:33" s="304" customFormat="1" ht="15.75" customHeight="1">
      <c r="D50616" s="305"/>
      <c r="AG50616" s="1954"/>
    </row>
    <row r="50618" spans="4:33" s="304" customFormat="1" ht="15.75" customHeight="1">
      <c r="D50618" s="305"/>
      <c r="AG50618" s="1954"/>
    </row>
    <row r="50620" spans="4:33" s="304" customFormat="1" ht="15.75" customHeight="1">
      <c r="D50620" s="305"/>
      <c r="AG50620" s="1954"/>
    </row>
    <row r="50622" spans="4:33" s="304" customFormat="1" ht="15.75" customHeight="1">
      <c r="D50622" s="305"/>
      <c r="AG50622" s="1954"/>
    </row>
    <row r="50624" spans="4:33" s="304" customFormat="1" ht="15.75" customHeight="1">
      <c r="D50624" s="305"/>
      <c r="AG50624" s="1954"/>
    </row>
    <row r="50626" spans="4:33" s="304" customFormat="1" ht="15.75" customHeight="1">
      <c r="D50626" s="305"/>
      <c r="AG50626" s="1954"/>
    </row>
    <row r="50628" spans="4:33" s="304" customFormat="1" ht="15.75" customHeight="1">
      <c r="D50628" s="305"/>
      <c r="AG50628" s="1954"/>
    </row>
    <row r="50630" spans="4:33" s="304" customFormat="1" ht="15.75" customHeight="1">
      <c r="D50630" s="305"/>
      <c r="AG50630" s="1954"/>
    </row>
    <row r="50632" spans="4:33" s="304" customFormat="1" ht="15.75" customHeight="1">
      <c r="D50632" s="305"/>
      <c r="AG50632" s="1954"/>
    </row>
    <row r="50634" spans="4:33" s="304" customFormat="1" ht="15.75" customHeight="1">
      <c r="D50634" s="305"/>
      <c r="AG50634" s="1954"/>
    </row>
    <row r="50636" spans="4:33" s="304" customFormat="1" ht="15.75" customHeight="1">
      <c r="D50636" s="305"/>
      <c r="AG50636" s="1954"/>
    </row>
    <row r="50638" spans="4:33" s="304" customFormat="1" ht="15.75" customHeight="1">
      <c r="D50638" s="305"/>
      <c r="AG50638" s="1954"/>
    </row>
    <row r="50640" spans="4:33" s="304" customFormat="1" ht="15.75" customHeight="1">
      <c r="D50640" s="305"/>
      <c r="AG50640" s="1954"/>
    </row>
    <row r="50642" spans="4:33" s="304" customFormat="1" ht="15.75" customHeight="1">
      <c r="D50642" s="305"/>
      <c r="AG50642" s="1954"/>
    </row>
    <row r="50644" spans="4:33" s="304" customFormat="1" ht="15.75" customHeight="1">
      <c r="D50644" s="305"/>
      <c r="AG50644" s="1954"/>
    </row>
    <row r="50646" spans="4:33" s="304" customFormat="1" ht="15.75" customHeight="1">
      <c r="D50646" s="305"/>
      <c r="AG50646" s="1954"/>
    </row>
    <row r="50648" spans="4:33" s="304" customFormat="1" ht="15.75" customHeight="1">
      <c r="D50648" s="305"/>
      <c r="AG50648" s="1954"/>
    </row>
    <row r="50650" spans="4:33" s="304" customFormat="1" ht="15.75" customHeight="1">
      <c r="D50650" s="305"/>
      <c r="AG50650" s="1954"/>
    </row>
    <row r="50652" spans="4:33" s="304" customFormat="1" ht="15.75" customHeight="1">
      <c r="D50652" s="305"/>
      <c r="AG50652" s="1954"/>
    </row>
    <row r="50654" spans="4:33" s="304" customFormat="1" ht="15.75" customHeight="1">
      <c r="D50654" s="305"/>
      <c r="AG50654" s="1954"/>
    </row>
    <row r="50656" spans="4:33" s="304" customFormat="1" ht="15.75" customHeight="1">
      <c r="D50656" s="305"/>
      <c r="AG50656" s="1954"/>
    </row>
    <row r="50658" spans="4:33" s="304" customFormat="1" ht="15.75" customHeight="1">
      <c r="D50658" s="305"/>
      <c r="AG50658" s="1954"/>
    </row>
    <row r="50660" spans="4:33" s="304" customFormat="1" ht="15.75" customHeight="1">
      <c r="D50660" s="305"/>
      <c r="AG50660" s="1954"/>
    </row>
    <row r="50662" spans="4:33" s="304" customFormat="1" ht="15.75" customHeight="1">
      <c r="D50662" s="305"/>
      <c r="AG50662" s="1954"/>
    </row>
    <row r="50664" spans="4:33" s="304" customFormat="1" ht="15.75" customHeight="1">
      <c r="D50664" s="305"/>
      <c r="AG50664" s="1954"/>
    </row>
    <row r="50666" spans="4:33" s="304" customFormat="1" ht="15.75" customHeight="1">
      <c r="D50666" s="305"/>
      <c r="AG50666" s="1954"/>
    </row>
    <row r="50668" spans="4:33" s="304" customFormat="1" ht="15.75" customHeight="1">
      <c r="D50668" s="305"/>
      <c r="AG50668" s="1954"/>
    </row>
    <row r="50670" spans="4:33" s="304" customFormat="1" ht="15.75" customHeight="1">
      <c r="D50670" s="305"/>
      <c r="AG50670" s="1954"/>
    </row>
    <row r="50672" spans="4:33" s="304" customFormat="1" ht="15.75" customHeight="1">
      <c r="D50672" s="305"/>
      <c r="AG50672" s="1954"/>
    </row>
    <row r="50674" spans="4:33" s="304" customFormat="1" ht="15.75" customHeight="1">
      <c r="D50674" s="305"/>
      <c r="AG50674" s="1954"/>
    </row>
    <row r="50676" spans="4:33" s="304" customFormat="1" ht="15.75" customHeight="1">
      <c r="D50676" s="305"/>
      <c r="AG50676" s="1954"/>
    </row>
    <row r="50678" spans="4:33" s="304" customFormat="1" ht="15.75" customHeight="1">
      <c r="D50678" s="305"/>
      <c r="AG50678" s="1954"/>
    </row>
    <row r="50680" spans="4:33" s="304" customFormat="1" ht="15.75" customHeight="1">
      <c r="D50680" s="305"/>
      <c r="AG50680" s="1954"/>
    </row>
    <row r="50682" spans="4:33" s="304" customFormat="1" ht="15.75" customHeight="1">
      <c r="D50682" s="305"/>
      <c r="AG50682" s="1954"/>
    </row>
    <row r="50684" spans="4:33" s="304" customFormat="1" ht="15.75" customHeight="1">
      <c r="D50684" s="305"/>
      <c r="AG50684" s="1954"/>
    </row>
    <row r="50686" spans="4:33" s="304" customFormat="1" ht="15.75" customHeight="1">
      <c r="D50686" s="305"/>
      <c r="AG50686" s="1954"/>
    </row>
    <row r="50688" spans="4:33" s="304" customFormat="1" ht="15.75" customHeight="1">
      <c r="D50688" s="305"/>
      <c r="AG50688" s="1954"/>
    </row>
    <row r="50690" spans="4:33" s="304" customFormat="1" ht="15.75" customHeight="1">
      <c r="D50690" s="305"/>
      <c r="AG50690" s="1954"/>
    </row>
    <row r="50692" spans="4:33" s="304" customFormat="1" ht="15.75" customHeight="1">
      <c r="D50692" s="305"/>
      <c r="AG50692" s="1954"/>
    </row>
    <row r="50694" spans="4:33" s="304" customFormat="1" ht="15.75" customHeight="1">
      <c r="D50694" s="305"/>
      <c r="AG50694" s="1954"/>
    </row>
    <row r="50696" spans="4:33" s="304" customFormat="1" ht="15.75" customHeight="1">
      <c r="D50696" s="305"/>
      <c r="AG50696" s="1954"/>
    </row>
    <row r="50698" spans="4:33" s="304" customFormat="1" ht="15.75" customHeight="1">
      <c r="D50698" s="305"/>
      <c r="AG50698" s="1954"/>
    </row>
    <row r="50700" spans="4:33" s="304" customFormat="1" ht="15.75" customHeight="1">
      <c r="D50700" s="305"/>
      <c r="AG50700" s="1954"/>
    </row>
    <row r="50702" spans="4:33" s="304" customFormat="1" ht="15.75" customHeight="1">
      <c r="D50702" s="305"/>
      <c r="AG50702" s="1954"/>
    </row>
    <row r="50704" spans="4:33" s="304" customFormat="1" ht="15.75" customHeight="1">
      <c r="D50704" s="305"/>
      <c r="AG50704" s="1954"/>
    </row>
    <row r="50706" spans="4:33" s="304" customFormat="1" ht="15.75" customHeight="1">
      <c r="D50706" s="305"/>
      <c r="AG50706" s="1954"/>
    </row>
    <row r="50708" spans="4:33" s="304" customFormat="1" ht="15.75" customHeight="1">
      <c r="D50708" s="305"/>
      <c r="AG50708" s="1954"/>
    </row>
    <row r="50710" spans="4:33" s="304" customFormat="1" ht="15.75" customHeight="1">
      <c r="D50710" s="305"/>
      <c r="AG50710" s="1954"/>
    </row>
    <row r="50712" spans="4:33" s="304" customFormat="1" ht="15.75" customHeight="1">
      <c r="D50712" s="305"/>
      <c r="AG50712" s="1954"/>
    </row>
    <row r="50714" spans="4:33" s="304" customFormat="1" ht="15.75" customHeight="1">
      <c r="D50714" s="305"/>
      <c r="AG50714" s="1954"/>
    </row>
    <row r="50716" spans="4:33" s="304" customFormat="1" ht="15.75" customHeight="1">
      <c r="D50716" s="305"/>
      <c r="AG50716" s="1954"/>
    </row>
    <row r="50718" spans="4:33" s="304" customFormat="1" ht="15.75" customHeight="1">
      <c r="D50718" s="305"/>
      <c r="AG50718" s="1954"/>
    </row>
    <row r="50720" spans="4:33" s="304" customFormat="1" ht="15.75" customHeight="1">
      <c r="D50720" s="305"/>
      <c r="AG50720" s="1954"/>
    </row>
    <row r="50722" spans="4:33" s="304" customFormat="1" ht="15.75" customHeight="1">
      <c r="D50722" s="305"/>
      <c r="AG50722" s="1954"/>
    </row>
    <row r="50724" spans="4:33" s="304" customFormat="1" ht="15.75" customHeight="1">
      <c r="D50724" s="305"/>
      <c r="AG50724" s="1954"/>
    </row>
    <row r="50726" spans="4:33" s="304" customFormat="1" ht="15.75" customHeight="1">
      <c r="D50726" s="305"/>
      <c r="AG50726" s="1954"/>
    </row>
    <row r="50728" spans="4:33" s="304" customFormat="1" ht="15.75" customHeight="1">
      <c r="D50728" s="305"/>
      <c r="AG50728" s="1954"/>
    </row>
    <row r="50730" spans="4:33" s="304" customFormat="1" ht="15.75" customHeight="1">
      <c r="D50730" s="305"/>
      <c r="AG50730" s="1954"/>
    </row>
    <row r="50732" spans="4:33" s="304" customFormat="1" ht="15.75" customHeight="1">
      <c r="D50732" s="305"/>
      <c r="AG50732" s="1954"/>
    </row>
    <row r="50734" spans="4:33" s="304" customFormat="1" ht="15.75" customHeight="1">
      <c r="D50734" s="305"/>
      <c r="AG50734" s="1954"/>
    </row>
    <row r="50736" spans="4:33" s="304" customFormat="1" ht="15.75" customHeight="1">
      <c r="D50736" s="305"/>
      <c r="AG50736" s="1954"/>
    </row>
    <row r="50738" spans="4:33" s="304" customFormat="1" ht="15.75" customHeight="1">
      <c r="D50738" s="305"/>
      <c r="AG50738" s="1954"/>
    </row>
    <row r="50740" spans="4:33" s="304" customFormat="1" ht="15.75" customHeight="1">
      <c r="D50740" s="305"/>
      <c r="AG50740" s="1954"/>
    </row>
    <row r="50742" spans="4:33" s="304" customFormat="1" ht="15.75" customHeight="1">
      <c r="D50742" s="305"/>
      <c r="AG50742" s="1954"/>
    </row>
    <row r="50744" spans="4:33" s="304" customFormat="1" ht="15.75" customHeight="1">
      <c r="D50744" s="305"/>
      <c r="AG50744" s="1954"/>
    </row>
    <row r="50746" spans="4:33" s="304" customFormat="1" ht="15.75" customHeight="1">
      <c r="D50746" s="305"/>
      <c r="AG50746" s="1954"/>
    </row>
    <row r="50748" spans="4:33" s="304" customFormat="1" ht="15.75" customHeight="1">
      <c r="D50748" s="305"/>
      <c r="AG50748" s="1954"/>
    </row>
    <row r="50750" spans="4:33" s="304" customFormat="1" ht="15.75" customHeight="1">
      <c r="D50750" s="305"/>
      <c r="AG50750" s="1954"/>
    </row>
    <row r="50752" spans="4:33" s="304" customFormat="1" ht="15.75" customHeight="1">
      <c r="D50752" s="305"/>
      <c r="AG50752" s="1954"/>
    </row>
    <row r="50754" spans="4:33" s="304" customFormat="1" ht="15.75" customHeight="1">
      <c r="D50754" s="305"/>
      <c r="AG50754" s="1954"/>
    </row>
    <row r="50756" spans="4:33" s="304" customFormat="1" ht="15.75" customHeight="1">
      <c r="D50756" s="305"/>
      <c r="AG50756" s="1954"/>
    </row>
    <row r="50758" spans="4:33" s="304" customFormat="1" ht="15.75" customHeight="1">
      <c r="D50758" s="305"/>
      <c r="AG50758" s="1954"/>
    </row>
    <row r="50760" spans="4:33" s="304" customFormat="1" ht="15.75" customHeight="1">
      <c r="D50760" s="305"/>
      <c r="AG50760" s="1954"/>
    </row>
    <row r="50762" spans="4:33" s="304" customFormat="1" ht="15.75" customHeight="1">
      <c r="D50762" s="305"/>
      <c r="AG50762" s="1954"/>
    </row>
    <row r="50764" spans="4:33" s="304" customFormat="1" ht="15.75" customHeight="1">
      <c r="D50764" s="305"/>
      <c r="AG50764" s="1954"/>
    </row>
    <row r="50766" spans="4:33" s="304" customFormat="1" ht="15.75" customHeight="1">
      <c r="D50766" s="305"/>
      <c r="AG50766" s="1954"/>
    </row>
    <row r="50768" spans="4:33" s="304" customFormat="1" ht="15.75" customHeight="1">
      <c r="D50768" s="305"/>
      <c r="AG50768" s="1954"/>
    </row>
    <row r="50770" spans="4:33" s="304" customFormat="1" ht="15.75" customHeight="1">
      <c r="D50770" s="305"/>
      <c r="AG50770" s="1954"/>
    </row>
    <row r="50772" spans="4:33" s="304" customFormat="1" ht="15.75" customHeight="1">
      <c r="D50772" s="305"/>
      <c r="AG50772" s="1954"/>
    </row>
    <row r="50774" spans="4:33" s="304" customFormat="1" ht="15.75" customHeight="1">
      <c r="D50774" s="305"/>
      <c r="AG50774" s="1954"/>
    </row>
    <row r="50776" spans="4:33" s="304" customFormat="1" ht="15.75" customHeight="1">
      <c r="D50776" s="305"/>
      <c r="AG50776" s="1954"/>
    </row>
    <row r="50778" spans="4:33" s="304" customFormat="1" ht="15.75" customHeight="1">
      <c r="D50778" s="305"/>
      <c r="AG50778" s="1954"/>
    </row>
    <row r="50780" spans="4:33" s="304" customFormat="1" ht="15.75" customHeight="1">
      <c r="D50780" s="305"/>
      <c r="AG50780" s="1954"/>
    </row>
    <row r="50782" spans="4:33" s="304" customFormat="1" ht="15.75" customHeight="1">
      <c r="D50782" s="305"/>
      <c r="AG50782" s="1954"/>
    </row>
    <row r="50784" spans="4:33" s="304" customFormat="1" ht="15.75" customHeight="1">
      <c r="D50784" s="305"/>
      <c r="AG50784" s="1954"/>
    </row>
    <row r="50786" spans="4:33" s="304" customFormat="1" ht="15.75" customHeight="1">
      <c r="D50786" s="305"/>
      <c r="AG50786" s="1954"/>
    </row>
    <row r="50788" spans="4:33" s="304" customFormat="1" ht="15.75" customHeight="1">
      <c r="D50788" s="305"/>
      <c r="AG50788" s="1954"/>
    </row>
    <row r="50790" spans="4:33" s="304" customFormat="1" ht="15.75" customHeight="1">
      <c r="D50790" s="305"/>
      <c r="AG50790" s="1954"/>
    </row>
    <row r="50792" spans="4:33" s="304" customFormat="1" ht="15.75" customHeight="1">
      <c r="D50792" s="305"/>
      <c r="AG50792" s="1954"/>
    </row>
    <row r="50794" spans="4:33" s="304" customFormat="1" ht="15.75" customHeight="1">
      <c r="D50794" s="305"/>
      <c r="AG50794" s="1954"/>
    </row>
    <row r="50796" spans="4:33" s="304" customFormat="1" ht="15.75" customHeight="1">
      <c r="D50796" s="305"/>
      <c r="AG50796" s="1954"/>
    </row>
    <row r="50798" spans="4:33" s="304" customFormat="1" ht="15.75" customHeight="1">
      <c r="D50798" s="305"/>
      <c r="AG50798" s="1954"/>
    </row>
    <row r="50800" spans="4:33" s="304" customFormat="1" ht="15.75" customHeight="1">
      <c r="D50800" s="305"/>
      <c r="AG50800" s="1954"/>
    </row>
    <row r="50802" spans="4:33" s="304" customFormat="1" ht="15.75" customHeight="1">
      <c r="D50802" s="305"/>
      <c r="AG50802" s="1954"/>
    </row>
    <row r="50804" spans="4:33" s="304" customFormat="1" ht="15.75" customHeight="1">
      <c r="D50804" s="305"/>
      <c r="AG50804" s="1954"/>
    </row>
    <row r="50806" spans="4:33" s="304" customFormat="1" ht="15.75" customHeight="1">
      <c r="D50806" s="305"/>
      <c r="AG50806" s="1954"/>
    </row>
    <row r="50808" spans="4:33" s="304" customFormat="1" ht="15.75" customHeight="1">
      <c r="D50808" s="305"/>
      <c r="AG50808" s="1954"/>
    </row>
    <row r="50810" spans="4:33" s="304" customFormat="1" ht="15.75" customHeight="1">
      <c r="D50810" s="305"/>
      <c r="AG50810" s="1954"/>
    </row>
    <row r="50812" spans="4:33" s="304" customFormat="1" ht="15.75" customHeight="1">
      <c r="D50812" s="305"/>
      <c r="AG50812" s="1954"/>
    </row>
    <row r="50814" spans="4:33" s="304" customFormat="1" ht="15.75" customHeight="1">
      <c r="D50814" s="305"/>
      <c r="AG50814" s="1954"/>
    </row>
    <row r="50816" spans="4:33" s="304" customFormat="1" ht="15.75" customHeight="1">
      <c r="D50816" s="305"/>
      <c r="AG50816" s="1954"/>
    </row>
    <row r="50818" spans="4:33" s="304" customFormat="1" ht="15.75" customHeight="1">
      <c r="D50818" s="305"/>
      <c r="AG50818" s="1954"/>
    </row>
    <row r="50820" spans="4:33" s="304" customFormat="1" ht="15.75" customHeight="1">
      <c r="D50820" s="305"/>
      <c r="AG50820" s="1954"/>
    </row>
    <row r="50822" spans="4:33" s="304" customFormat="1" ht="15.75" customHeight="1">
      <c r="D50822" s="305"/>
      <c r="AG50822" s="1954"/>
    </row>
    <row r="50824" spans="4:33" s="304" customFormat="1" ht="15.75" customHeight="1">
      <c r="D50824" s="305"/>
      <c r="AG50824" s="1954"/>
    </row>
    <row r="50826" spans="4:33" s="304" customFormat="1" ht="15.75" customHeight="1">
      <c r="D50826" s="305"/>
      <c r="AG50826" s="1954"/>
    </row>
    <row r="50828" spans="4:33" s="304" customFormat="1" ht="15.75" customHeight="1">
      <c r="D50828" s="305"/>
      <c r="AG50828" s="1954"/>
    </row>
    <row r="50830" spans="4:33" s="304" customFormat="1" ht="15.75" customHeight="1">
      <c r="D50830" s="305"/>
      <c r="AG50830" s="1954"/>
    </row>
    <row r="50832" spans="4:33" s="304" customFormat="1" ht="15.75" customHeight="1">
      <c r="D50832" s="305"/>
      <c r="AG50832" s="1954"/>
    </row>
    <row r="50834" spans="4:33" s="304" customFormat="1" ht="15.75" customHeight="1">
      <c r="D50834" s="305"/>
      <c r="AG50834" s="1954"/>
    </row>
    <row r="50836" spans="4:33" s="304" customFormat="1" ht="15.75" customHeight="1">
      <c r="D50836" s="305"/>
      <c r="AG50836" s="1954"/>
    </row>
    <row r="50838" spans="4:33" s="304" customFormat="1" ht="15.75" customHeight="1">
      <c r="D50838" s="305"/>
      <c r="AG50838" s="1954"/>
    </row>
    <row r="50840" spans="4:33" s="304" customFormat="1" ht="15.75" customHeight="1">
      <c r="D50840" s="305"/>
      <c r="AG50840" s="1954"/>
    </row>
    <row r="50842" spans="4:33" s="304" customFormat="1" ht="15.75" customHeight="1">
      <c r="D50842" s="305"/>
      <c r="AG50842" s="1954"/>
    </row>
    <row r="50844" spans="4:33" s="304" customFormat="1" ht="15.75" customHeight="1">
      <c r="D50844" s="305"/>
      <c r="AG50844" s="1954"/>
    </row>
    <row r="50846" spans="4:33" s="304" customFormat="1" ht="15.75" customHeight="1">
      <c r="D50846" s="305"/>
      <c r="AG50846" s="1954"/>
    </row>
    <row r="50848" spans="4:33" s="304" customFormat="1" ht="15.75" customHeight="1">
      <c r="D50848" s="305"/>
      <c r="AG50848" s="1954"/>
    </row>
    <row r="50850" spans="4:33" s="304" customFormat="1" ht="15.75" customHeight="1">
      <c r="D50850" s="305"/>
      <c r="AG50850" s="1954"/>
    </row>
    <row r="50852" spans="4:33" s="304" customFormat="1" ht="15.75" customHeight="1">
      <c r="D50852" s="305"/>
      <c r="AG50852" s="1954"/>
    </row>
    <row r="50854" spans="4:33" s="304" customFormat="1" ht="15.75" customHeight="1">
      <c r="D50854" s="305"/>
      <c r="AG50854" s="1954"/>
    </row>
    <row r="50856" spans="4:33" s="304" customFormat="1" ht="15.75" customHeight="1">
      <c r="D50856" s="305"/>
      <c r="AG50856" s="1954"/>
    </row>
    <row r="50858" spans="4:33" s="304" customFormat="1" ht="15.75" customHeight="1">
      <c r="D50858" s="305"/>
      <c r="AG50858" s="1954"/>
    </row>
    <row r="50860" spans="4:33" s="304" customFormat="1" ht="15.75" customHeight="1">
      <c r="D50860" s="305"/>
      <c r="AG50860" s="1954"/>
    </row>
    <row r="50862" spans="4:33" s="304" customFormat="1" ht="15.75" customHeight="1">
      <c r="D50862" s="305"/>
      <c r="AG50862" s="1954"/>
    </row>
    <row r="50864" spans="4:33" s="304" customFormat="1" ht="15.75" customHeight="1">
      <c r="D50864" s="305"/>
      <c r="AG50864" s="1954"/>
    </row>
    <row r="50866" spans="4:33" s="304" customFormat="1" ht="15.75" customHeight="1">
      <c r="D50866" s="305"/>
      <c r="AG50866" s="1954"/>
    </row>
    <row r="50868" spans="4:33" s="304" customFormat="1" ht="15.75" customHeight="1">
      <c r="D50868" s="305"/>
      <c r="AG50868" s="1954"/>
    </row>
    <row r="50870" spans="4:33" s="304" customFormat="1" ht="15.75" customHeight="1">
      <c r="D50870" s="305"/>
      <c r="AG50870" s="1954"/>
    </row>
    <row r="50872" spans="4:33" s="304" customFormat="1" ht="15.75" customHeight="1">
      <c r="D50872" s="305"/>
      <c r="AG50872" s="1954"/>
    </row>
    <row r="50874" spans="4:33" s="304" customFormat="1" ht="15.75" customHeight="1">
      <c r="D50874" s="305"/>
      <c r="AG50874" s="1954"/>
    </row>
    <row r="50876" spans="4:33" s="304" customFormat="1" ht="15.75" customHeight="1">
      <c r="D50876" s="305"/>
      <c r="AG50876" s="1954"/>
    </row>
    <row r="50878" spans="4:33" s="304" customFormat="1" ht="15.75" customHeight="1">
      <c r="D50878" s="305"/>
      <c r="AG50878" s="1954"/>
    </row>
    <row r="50880" spans="4:33" s="304" customFormat="1" ht="15.75" customHeight="1">
      <c r="D50880" s="305"/>
      <c r="AG50880" s="1954"/>
    </row>
    <row r="50882" spans="4:33" s="304" customFormat="1" ht="15.75" customHeight="1">
      <c r="D50882" s="305"/>
      <c r="AG50882" s="1954"/>
    </row>
    <row r="50884" spans="4:33" s="304" customFormat="1" ht="15.75" customHeight="1">
      <c r="D50884" s="305"/>
      <c r="AG50884" s="1954"/>
    </row>
    <row r="50886" spans="4:33" s="304" customFormat="1" ht="15.75" customHeight="1">
      <c r="D50886" s="305"/>
      <c r="AG50886" s="1954"/>
    </row>
    <row r="50888" spans="4:33" s="304" customFormat="1" ht="15.75" customHeight="1">
      <c r="D50888" s="305"/>
      <c r="AG50888" s="1954"/>
    </row>
    <row r="50890" spans="4:33" s="304" customFormat="1" ht="15.75" customHeight="1">
      <c r="D50890" s="305"/>
      <c r="AG50890" s="1954"/>
    </row>
    <row r="50892" spans="4:33" s="304" customFormat="1" ht="15.75" customHeight="1">
      <c r="D50892" s="305"/>
      <c r="AG50892" s="1954"/>
    </row>
    <row r="50894" spans="4:33" s="304" customFormat="1" ht="15.75" customHeight="1">
      <c r="D50894" s="305"/>
      <c r="AG50894" s="1954"/>
    </row>
    <row r="50896" spans="4:33" s="304" customFormat="1" ht="15.75" customHeight="1">
      <c r="D50896" s="305"/>
      <c r="AG50896" s="1954"/>
    </row>
    <row r="50898" spans="4:33" s="304" customFormat="1" ht="15.75" customHeight="1">
      <c r="D50898" s="305"/>
      <c r="AG50898" s="1954"/>
    </row>
    <row r="50900" spans="4:33" s="304" customFormat="1" ht="15.75" customHeight="1">
      <c r="D50900" s="305"/>
      <c r="AG50900" s="1954"/>
    </row>
    <row r="50902" spans="4:33" s="304" customFormat="1" ht="15.75" customHeight="1">
      <c r="D50902" s="305"/>
      <c r="AG50902" s="1954"/>
    </row>
    <row r="50904" spans="4:33" s="304" customFormat="1" ht="15.75" customHeight="1">
      <c r="D50904" s="305"/>
      <c r="AG50904" s="1954"/>
    </row>
    <row r="50906" spans="4:33" s="304" customFormat="1" ht="15.75" customHeight="1">
      <c r="D50906" s="305"/>
      <c r="AG50906" s="1954"/>
    </row>
    <row r="50908" spans="4:33" s="304" customFormat="1" ht="15.75" customHeight="1">
      <c r="D50908" s="305"/>
      <c r="AG50908" s="1954"/>
    </row>
    <row r="50910" spans="4:33" s="304" customFormat="1" ht="15.75" customHeight="1">
      <c r="D50910" s="305"/>
      <c r="AG50910" s="1954"/>
    </row>
    <row r="50912" spans="4:33" s="304" customFormat="1" ht="15.75" customHeight="1">
      <c r="D50912" s="305"/>
      <c r="AG50912" s="1954"/>
    </row>
    <row r="50914" spans="4:33" s="304" customFormat="1" ht="15.75" customHeight="1">
      <c r="D50914" s="305"/>
      <c r="AG50914" s="1954"/>
    </row>
    <row r="50916" spans="4:33" s="304" customFormat="1" ht="15.75" customHeight="1">
      <c r="D50916" s="305"/>
      <c r="AG50916" s="1954"/>
    </row>
    <row r="50918" spans="4:33" s="304" customFormat="1" ht="15.75" customHeight="1">
      <c r="D50918" s="305"/>
      <c r="AG50918" s="1954"/>
    </row>
    <row r="50920" spans="4:33" s="304" customFormat="1" ht="15.75" customHeight="1">
      <c r="D50920" s="305"/>
      <c r="AG50920" s="1954"/>
    </row>
    <row r="50922" spans="4:33" s="304" customFormat="1" ht="15.75" customHeight="1">
      <c r="D50922" s="305"/>
      <c r="AG50922" s="1954"/>
    </row>
    <row r="50924" spans="4:33" s="304" customFormat="1" ht="15.75" customHeight="1">
      <c r="D50924" s="305"/>
      <c r="AG50924" s="1954"/>
    </row>
    <row r="50926" spans="4:33" s="304" customFormat="1" ht="15.75" customHeight="1">
      <c r="D50926" s="305"/>
      <c r="AG50926" s="1954"/>
    </row>
    <row r="50928" spans="4:33" s="304" customFormat="1" ht="15.75" customHeight="1">
      <c r="D50928" s="305"/>
      <c r="AG50928" s="1954"/>
    </row>
    <row r="50930" spans="4:33" s="304" customFormat="1" ht="15.75" customHeight="1">
      <c r="D50930" s="305"/>
      <c r="AG50930" s="1954"/>
    </row>
    <row r="50932" spans="4:33" s="304" customFormat="1" ht="15.75" customHeight="1">
      <c r="D50932" s="305"/>
      <c r="AG50932" s="1954"/>
    </row>
    <row r="50934" spans="4:33" s="304" customFormat="1" ht="15.75" customHeight="1">
      <c r="D50934" s="305"/>
      <c r="AG50934" s="1954"/>
    </row>
    <row r="50936" spans="4:33" s="304" customFormat="1" ht="15.75" customHeight="1">
      <c r="D50936" s="305"/>
      <c r="AG50936" s="1954"/>
    </row>
    <row r="50938" spans="4:33" s="304" customFormat="1" ht="15.75" customHeight="1">
      <c r="D50938" s="305"/>
      <c r="AG50938" s="1954"/>
    </row>
    <row r="50940" spans="4:33" s="304" customFormat="1" ht="15.75" customHeight="1">
      <c r="D50940" s="305"/>
      <c r="AG50940" s="1954"/>
    </row>
    <row r="50942" spans="4:33" s="304" customFormat="1" ht="15.75" customHeight="1">
      <c r="D50942" s="305"/>
      <c r="AG50942" s="1954"/>
    </row>
    <row r="50944" spans="4:33" s="304" customFormat="1" ht="15.75" customHeight="1">
      <c r="D50944" s="305"/>
      <c r="AG50944" s="1954"/>
    </row>
    <row r="50946" spans="4:33" s="304" customFormat="1" ht="15.75" customHeight="1">
      <c r="D50946" s="305"/>
      <c r="AG50946" s="1954"/>
    </row>
    <row r="50948" spans="4:33" s="304" customFormat="1" ht="15.75" customHeight="1">
      <c r="D50948" s="305"/>
      <c r="AG50948" s="1954"/>
    </row>
    <row r="50950" spans="4:33" s="304" customFormat="1" ht="15.75" customHeight="1">
      <c r="D50950" s="305"/>
      <c r="AG50950" s="1954"/>
    </row>
    <row r="50952" spans="4:33" s="304" customFormat="1" ht="15.75" customHeight="1">
      <c r="D50952" s="305"/>
      <c r="AG50952" s="1954"/>
    </row>
    <row r="50954" spans="4:33" s="304" customFormat="1" ht="15.75" customHeight="1">
      <c r="D50954" s="305"/>
      <c r="AG50954" s="1954"/>
    </row>
    <row r="50956" spans="4:33" s="304" customFormat="1" ht="15.75" customHeight="1">
      <c r="D50956" s="305"/>
      <c r="AG50956" s="1954"/>
    </row>
    <row r="50958" spans="4:33" s="304" customFormat="1" ht="15.75" customHeight="1">
      <c r="D50958" s="305"/>
      <c r="AG50958" s="1954"/>
    </row>
    <row r="50960" spans="4:33" s="304" customFormat="1" ht="15.75" customHeight="1">
      <c r="D50960" s="305"/>
      <c r="AG50960" s="1954"/>
    </row>
    <row r="50962" spans="4:33" s="304" customFormat="1" ht="15.75" customHeight="1">
      <c r="D50962" s="305"/>
      <c r="AG50962" s="1954"/>
    </row>
    <row r="50964" spans="4:33" s="304" customFormat="1" ht="15.75" customHeight="1">
      <c r="D50964" s="305"/>
      <c r="AG50964" s="1954"/>
    </row>
    <row r="50966" spans="4:33" s="304" customFormat="1" ht="15.75" customHeight="1">
      <c r="D50966" s="305"/>
      <c r="AG50966" s="1954"/>
    </row>
    <row r="50968" spans="4:33" s="304" customFormat="1" ht="15.75" customHeight="1">
      <c r="D50968" s="305"/>
      <c r="AG50968" s="1954"/>
    </row>
    <row r="50970" spans="4:33" s="304" customFormat="1" ht="15.75" customHeight="1">
      <c r="D50970" s="305"/>
      <c r="AG50970" s="1954"/>
    </row>
    <row r="50972" spans="4:33" s="304" customFormat="1" ht="15.75" customHeight="1">
      <c r="D50972" s="305"/>
      <c r="AG50972" s="1954"/>
    </row>
    <row r="50974" spans="4:33" s="304" customFormat="1" ht="15.75" customHeight="1">
      <c r="D50974" s="305"/>
      <c r="AG50974" s="1954"/>
    </row>
    <row r="50976" spans="4:33" s="304" customFormat="1" ht="15.75" customHeight="1">
      <c r="D50976" s="305"/>
      <c r="AG50976" s="1954"/>
    </row>
    <row r="50978" spans="4:33" s="304" customFormat="1" ht="15.75" customHeight="1">
      <c r="D50978" s="305"/>
      <c r="AG50978" s="1954"/>
    </row>
    <row r="50980" spans="4:33" s="304" customFormat="1" ht="15.75" customHeight="1">
      <c r="D50980" s="305"/>
      <c r="AG50980" s="1954"/>
    </row>
    <row r="50982" spans="4:33" s="304" customFormat="1" ht="15.75" customHeight="1">
      <c r="D50982" s="305"/>
      <c r="AG50982" s="1954"/>
    </row>
    <row r="50984" spans="4:33" s="304" customFormat="1" ht="15.75" customHeight="1">
      <c r="D50984" s="305"/>
      <c r="AG50984" s="1954"/>
    </row>
    <row r="50986" spans="4:33" s="304" customFormat="1" ht="15.75" customHeight="1">
      <c r="D50986" s="305"/>
      <c r="AG50986" s="1954"/>
    </row>
    <row r="50988" spans="4:33" s="304" customFormat="1" ht="15.75" customHeight="1">
      <c r="D50988" s="305"/>
      <c r="AG50988" s="1954"/>
    </row>
    <row r="50990" spans="4:33" s="304" customFormat="1" ht="15.75" customHeight="1">
      <c r="D50990" s="305"/>
      <c r="AG50990" s="1954"/>
    </row>
    <row r="50992" spans="4:33" s="304" customFormat="1" ht="15.75" customHeight="1">
      <c r="D50992" s="305"/>
      <c r="AG50992" s="1954"/>
    </row>
    <row r="50994" spans="4:33" s="304" customFormat="1" ht="15.75" customHeight="1">
      <c r="D50994" s="305"/>
      <c r="AG50994" s="1954"/>
    </row>
    <row r="50996" spans="4:33" s="304" customFormat="1" ht="15.75" customHeight="1">
      <c r="D50996" s="305"/>
      <c r="AG50996" s="1954"/>
    </row>
    <row r="50998" spans="4:33" s="304" customFormat="1" ht="15.75" customHeight="1">
      <c r="D50998" s="305"/>
      <c r="AG50998" s="1954"/>
    </row>
    <row r="51000" spans="4:33" s="304" customFormat="1" ht="15.75" customHeight="1">
      <c r="D51000" s="305"/>
      <c r="AG51000" s="1954"/>
    </row>
    <row r="51002" spans="4:33" s="304" customFormat="1" ht="15.75" customHeight="1">
      <c r="D51002" s="305"/>
      <c r="AG51002" s="1954"/>
    </row>
    <row r="51004" spans="4:33" s="304" customFormat="1" ht="15.75" customHeight="1">
      <c r="D51004" s="305"/>
      <c r="AG51004" s="1954"/>
    </row>
    <row r="51006" spans="4:33" s="304" customFormat="1" ht="15.75" customHeight="1">
      <c r="D51006" s="305"/>
      <c r="AG51006" s="1954"/>
    </row>
    <row r="51008" spans="4:33" s="304" customFormat="1" ht="15.75" customHeight="1">
      <c r="D51008" s="305"/>
      <c r="AG51008" s="1954"/>
    </row>
    <row r="51010" spans="4:33" s="304" customFormat="1" ht="15.75" customHeight="1">
      <c r="D51010" s="305"/>
      <c r="AG51010" s="1954"/>
    </row>
    <row r="51012" spans="4:33" s="304" customFormat="1" ht="15.75" customHeight="1">
      <c r="D51012" s="305"/>
      <c r="AG51012" s="1954"/>
    </row>
    <row r="51014" spans="4:33" s="304" customFormat="1" ht="15.75" customHeight="1">
      <c r="D51014" s="305"/>
      <c r="AG51014" s="1954"/>
    </row>
    <row r="51016" spans="4:33" s="304" customFormat="1" ht="15.75" customHeight="1">
      <c r="D51016" s="305"/>
      <c r="AG51016" s="1954"/>
    </row>
    <row r="51018" spans="4:33" s="304" customFormat="1" ht="15.75" customHeight="1">
      <c r="D51018" s="305"/>
      <c r="AG51018" s="1954"/>
    </row>
    <row r="51020" spans="4:33" s="304" customFormat="1" ht="15.75" customHeight="1">
      <c r="D51020" s="305"/>
      <c r="AG51020" s="1954"/>
    </row>
    <row r="51022" spans="4:33" s="304" customFormat="1" ht="15.75" customHeight="1">
      <c r="D51022" s="305"/>
      <c r="AG51022" s="1954"/>
    </row>
    <row r="51024" spans="4:33" s="304" customFormat="1" ht="15.75" customHeight="1">
      <c r="D51024" s="305"/>
      <c r="AG51024" s="1954"/>
    </row>
    <row r="51026" spans="4:33" s="304" customFormat="1" ht="15.75" customHeight="1">
      <c r="D51026" s="305"/>
      <c r="AG51026" s="1954"/>
    </row>
    <row r="51028" spans="4:33" s="304" customFormat="1" ht="15.75" customHeight="1">
      <c r="D51028" s="305"/>
      <c r="AG51028" s="1954"/>
    </row>
    <row r="51030" spans="4:33" s="304" customFormat="1" ht="15.75" customHeight="1">
      <c r="D51030" s="305"/>
      <c r="AG51030" s="1954"/>
    </row>
    <row r="51032" spans="4:33" s="304" customFormat="1" ht="15.75" customHeight="1">
      <c r="D51032" s="305"/>
      <c r="AG51032" s="1954"/>
    </row>
    <row r="51034" spans="4:33" s="304" customFormat="1" ht="15.75" customHeight="1">
      <c r="D51034" s="305"/>
      <c r="AG51034" s="1954"/>
    </row>
    <row r="51036" spans="4:33" s="304" customFormat="1" ht="15.75" customHeight="1">
      <c r="D51036" s="305"/>
      <c r="AG51036" s="1954"/>
    </row>
    <row r="51038" spans="4:33" s="304" customFormat="1" ht="15.75" customHeight="1">
      <c r="D51038" s="305"/>
      <c r="AG51038" s="1954"/>
    </row>
    <row r="51040" spans="4:33" s="304" customFormat="1" ht="15.75" customHeight="1">
      <c r="D51040" s="305"/>
      <c r="AG51040" s="1954"/>
    </row>
    <row r="51042" spans="4:33" s="304" customFormat="1" ht="15.75" customHeight="1">
      <c r="D51042" s="305"/>
      <c r="AG51042" s="1954"/>
    </row>
    <row r="51044" spans="4:33" s="304" customFormat="1" ht="15.75" customHeight="1">
      <c r="D51044" s="305"/>
      <c r="AG51044" s="1954"/>
    </row>
    <row r="51046" spans="4:33" s="304" customFormat="1" ht="15.75" customHeight="1">
      <c r="D51046" s="305"/>
      <c r="AG51046" s="1954"/>
    </row>
    <row r="51048" spans="4:33" s="304" customFormat="1" ht="15.75" customHeight="1">
      <c r="D51048" s="305"/>
      <c r="AG51048" s="1954"/>
    </row>
    <row r="51050" spans="4:33" s="304" customFormat="1" ht="15.75" customHeight="1">
      <c r="D51050" s="305"/>
      <c r="AG51050" s="1954"/>
    </row>
    <row r="51052" spans="4:33" s="304" customFormat="1" ht="15.75" customHeight="1">
      <c r="D51052" s="305"/>
      <c r="AG51052" s="1954"/>
    </row>
    <row r="51054" spans="4:33" s="304" customFormat="1" ht="15.75" customHeight="1">
      <c r="D51054" s="305"/>
      <c r="AG51054" s="1954"/>
    </row>
    <row r="51056" spans="4:33" s="304" customFormat="1" ht="15.75" customHeight="1">
      <c r="D51056" s="305"/>
      <c r="AG51056" s="1954"/>
    </row>
    <row r="51058" spans="4:33" s="304" customFormat="1" ht="15.75" customHeight="1">
      <c r="D51058" s="305"/>
      <c r="AG51058" s="1954"/>
    </row>
    <row r="51060" spans="4:33" s="304" customFormat="1" ht="15.75" customHeight="1">
      <c r="D51060" s="305"/>
      <c r="AG51060" s="1954"/>
    </row>
    <row r="51062" spans="4:33" s="304" customFormat="1" ht="15.75" customHeight="1">
      <c r="D51062" s="305"/>
      <c r="AG51062" s="1954"/>
    </row>
    <row r="51064" spans="4:33" s="304" customFormat="1" ht="15.75" customHeight="1">
      <c r="D51064" s="305"/>
      <c r="AG51064" s="1954"/>
    </row>
    <row r="51066" spans="4:33" s="304" customFormat="1" ht="15.75" customHeight="1">
      <c r="D51066" s="305"/>
      <c r="AG51066" s="1954"/>
    </row>
    <row r="51068" spans="4:33" s="304" customFormat="1" ht="15.75" customHeight="1">
      <c r="D51068" s="305"/>
      <c r="AG51068" s="1954"/>
    </row>
    <row r="51070" spans="4:33" s="304" customFormat="1" ht="15.75" customHeight="1">
      <c r="D51070" s="305"/>
      <c r="AG51070" s="1954"/>
    </row>
    <row r="51072" spans="4:33" s="304" customFormat="1" ht="15.75" customHeight="1">
      <c r="D51072" s="305"/>
      <c r="AG51072" s="1954"/>
    </row>
    <row r="51074" spans="4:33" s="304" customFormat="1" ht="15.75" customHeight="1">
      <c r="D51074" s="305"/>
      <c r="AG51074" s="1954"/>
    </row>
    <row r="51076" spans="4:33" s="304" customFormat="1" ht="15.75" customHeight="1">
      <c r="D51076" s="305"/>
      <c r="AG51076" s="1954"/>
    </row>
    <row r="51078" spans="4:33" s="304" customFormat="1" ht="15.75" customHeight="1">
      <c r="D51078" s="305"/>
      <c r="AG51078" s="1954"/>
    </row>
    <row r="51080" spans="4:33" s="304" customFormat="1" ht="15.75" customHeight="1">
      <c r="D51080" s="305"/>
      <c r="AG51080" s="1954"/>
    </row>
    <row r="51082" spans="4:33" s="304" customFormat="1" ht="15.75" customHeight="1">
      <c r="D51082" s="305"/>
      <c r="AG51082" s="1954"/>
    </row>
    <row r="51084" spans="4:33" s="304" customFormat="1" ht="15.75" customHeight="1">
      <c r="D51084" s="305"/>
      <c r="AG51084" s="1954"/>
    </row>
    <row r="51086" spans="4:33" s="304" customFormat="1" ht="15.75" customHeight="1">
      <c r="D51086" s="305"/>
      <c r="AG51086" s="1954"/>
    </row>
    <row r="51088" spans="4:33" s="304" customFormat="1" ht="15.75" customHeight="1">
      <c r="D51088" s="305"/>
      <c r="AG51088" s="1954"/>
    </row>
    <row r="51090" spans="4:33" s="304" customFormat="1" ht="15.75" customHeight="1">
      <c r="D51090" s="305"/>
      <c r="AG51090" s="1954"/>
    </row>
    <row r="51092" spans="4:33" s="304" customFormat="1" ht="15.75" customHeight="1">
      <c r="D51092" s="305"/>
      <c r="AG51092" s="1954"/>
    </row>
    <row r="51094" spans="4:33" s="304" customFormat="1" ht="15.75" customHeight="1">
      <c r="D51094" s="305"/>
      <c r="AG51094" s="1954"/>
    </row>
    <row r="51096" spans="4:33" s="304" customFormat="1" ht="15.75" customHeight="1">
      <c r="D51096" s="305"/>
      <c r="AG51096" s="1954"/>
    </row>
    <row r="51098" spans="4:33" s="304" customFormat="1" ht="15.75" customHeight="1">
      <c r="D51098" s="305"/>
      <c r="AG51098" s="1954"/>
    </row>
    <row r="51100" spans="4:33" s="304" customFormat="1" ht="15.75" customHeight="1">
      <c r="D51100" s="305"/>
      <c r="AG51100" s="1954"/>
    </row>
    <row r="51102" spans="4:33" s="304" customFormat="1" ht="15.75" customHeight="1">
      <c r="D51102" s="305"/>
      <c r="AG51102" s="1954"/>
    </row>
    <row r="51104" spans="4:33" s="304" customFormat="1" ht="15.75" customHeight="1">
      <c r="D51104" s="305"/>
      <c r="AG51104" s="1954"/>
    </row>
    <row r="51106" spans="4:33" s="304" customFormat="1" ht="15.75" customHeight="1">
      <c r="D51106" s="305"/>
      <c r="AG51106" s="1954"/>
    </row>
    <row r="51108" spans="4:33" s="304" customFormat="1" ht="15.75" customHeight="1">
      <c r="D51108" s="305"/>
      <c r="AG51108" s="1954"/>
    </row>
    <row r="51110" spans="4:33" s="304" customFormat="1" ht="15.75" customHeight="1">
      <c r="D51110" s="305"/>
      <c r="AG51110" s="1954"/>
    </row>
    <row r="51112" spans="4:33" s="304" customFormat="1" ht="15.75" customHeight="1">
      <c r="D51112" s="305"/>
      <c r="AG51112" s="1954"/>
    </row>
    <row r="51114" spans="4:33" s="304" customFormat="1" ht="15.75" customHeight="1">
      <c r="D51114" s="305"/>
      <c r="AG51114" s="1954"/>
    </row>
    <row r="51116" spans="4:33" s="304" customFormat="1" ht="15.75" customHeight="1">
      <c r="D51116" s="305"/>
      <c r="AG51116" s="1954"/>
    </row>
    <row r="51118" spans="4:33" s="304" customFormat="1" ht="15.75" customHeight="1">
      <c r="D51118" s="305"/>
      <c r="AG51118" s="1954"/>
    </row>
    <row r="51120" spans="4:33" s="304" customFormat="1" ht="15.75" customHeight="1">
      <c r="D51120" s="305"/>
      <c r="AG51120" s="1954"/>
    </row>
    <row r="51122" spans="4:33" s="304" customFormat="1" ht="15.75" customHeight="1">
      <c r="D51122" s="305"/>
      <c r="AG51122" s="1954"/>
    </row>
    <row r="51124" spans="4:33" s="304" customFormat="1" ht="15.75" customHeight="1">
      <c r="D51124" s="305"/>
      <c r="AG51124" s="1954"/>
    </row>
    <row r="51126" spans="4:33" s="304" customFormat="1" ht="15.75" customHeight="1">
      <c r="D51126" s="305"/>
      <c r="AG51126" s="1954"/>
    </row>
    <row r="51128" spans="4:33" s="304" customFormat="1" ht="15.75" customHeight="1">
      <c r="D51128" s="305"/>
      <c r="AG51128" s="1954"/>
    </row>
    <row r="51130" spans="4:33" s="304" customFormat="1" ht="15.75" customHeight="1">
      <c r="D51130" s="305"/>
      <c r="AG51130" s="1954"/>
    </row>
    <row r="51132" spans="4:33" s="304" customFormat="1" ht="15.75" customHeight="1">
      <c r="D51132" s="305"/>
      <c r="AG51132" s="1954"/>
    </row>
    <row r="51134" spans="4:33" s="304" customFormat="1" ht="15.75" customHeight="1">
      <c r="D51134" s="305"/>
      <c r="AG51134" s="1954"/>
    </row>
    <row r="51136" spans="4:33" s="304" customFormat="1" ht="15.75" customHeight="1">
      <c r="D51136" s="305"/>
      <c r="AG51136" s="1954"/>
    </row>
    <row r="51138" spans="4:33" s="304" customFormat="1" ht="15.75" customHeight="1">
      <c r="D51138" s="305"/>
      <c r="AG51138" s="1954"/>
    </row>
    <row r="51140" spans="4:33" s="304" customFormat="1" ht="15.75" customHeight="1">
      <c r="D51140" s="305"/>
      <c r="AG51140" s="1954"/>
    </row>
    <row r="51142" spans="4:33" s="304" customFormat="1" ht="15.75" customHeight="1">
      <c r="D51142" s="305"/>
      <c r="AG51142" s="1954"/>
    </row>
    <row r="51144" spans="4:33" s="304" customFormat="1" ht="15.75" customHeight="1">
      <c r="D51144" s="305"/>
      <c r="AG51144" s="1954"/>
    </row>
    <row r="51146" spans="4:33" s="304" customFormat="1" ht="15.75" customHeight="1">
      <c r="D51146" s="305"/>
      <c r="AG51146" s="1954"/>
    </row>
    <row r="51148" spans="4:33" s="304" customFormat="1" ht="15.75" customHeight="1">
      <c r="D51148" s="305"/>
      <c r="AG51148" s="1954"/>
    </row>
    <row r="51150" spans="4:33" s="304" customFormat="1" ht="15.75" customHeight="1">
      <c r="D51150" s="305"/>
      <c r="AG51150" s="1954"/>
    </row>
    <row r="51152" spans="4:33" s="304" customFormat="1" ht="15.75" customHeight="1">
      <c r="D51152" s="305"/>
      <c r="AG51152" s="1954"/>
    </row>
    <row r="51154" spans="4:33" s="304" customFormat="1" ht="15.75" customHeight="1">
      <c r="D51154" s="305"/>
      <c r="AG51154" s="1954"/>
    </row>
    <row r="51156" spans="4:33" s="304" customFormat="1" ht="15.75" customHeight="1">
      <c r="D51156" s="305"/>
      <c r="AG51156" s="1954"/>
    </row>
    <row r="51158" spans="4:33" s="304" customFormat="1" ht="15.75" customHeight="1">
      <c r="D51158" s="305"/>
      <c r="AG51158" s="1954"/>
    </row>
    <row r="51160" spans="4:33" s="304" customFormat="1" ht="15.75" customHeight="1">
      <c r="D51160" s="305"/>
      <c r="AG51160" s="1954"/>
    </row>
    <row r="51162" spans="4:33" s="304" customFormat="1" ht="15.75" customHeight="1">
      <c r="D51162" s="305"/>
      <c r="AG51162" s="1954"/>
    </row>
    <row r="51164" spans="4:33" s="304" customFormat="1" ht="15.75" customHeight="1">
      <c r="D51164" s="305"/>
      <c r="AG51164" s="1954"/>
    </row>
    <row r="51166" spans="4:33" s="304" customFormat="1" ht="15.75" customHeight="1">
      <c r="D51166" s="305"/>
      <c r="AG51166" s="1954"/>
    </row>
    <row r="51168" spans="4:33" s="304" customFormat="1" ht="15.75" customHeight="1">
      <c r="D51168" s="305"/>
      <c r="AG51168" s="1954"/>
    </row>
    <row r="51170" spans="4:33" s="304" customFormat="1" ht="15.75" customHeight="1">
      <c r="D51170" s="305"/>
      <c r="AG51170" s="1954"/>
    </row>
    <row r="51172" spans="4:33" s="304" customFormat="1" ht="15.75" customHeight="1">
      <c r="D51172" s="305"/>
      <c r="AG51172" s="1954"/>
    </row>
    <row r="51174" spans="4:33" s="304" customFormat="1" ht="15.75" customHeight="1">
      <c r="D51174" s="305"/>
      <c r="AG51174" s="1954"/>
    </row>
    <row r="51176" spans="4:33" s="304" customFormat="1" ht="15.75" customHeight="1">
      <c r="D51176" s="305"/>
      <c r="AG51176" s="1954"/>
    </row>
    <row r="51178" spans="4:33" s="304" customFormat="1" ht="15.75" customHeight="1">
      <c r="D51178" s="305"/>
      <c r="AG51178" s="1954"/>
    </row>
    <row r="51180" spans="4:33" s="304" customFormat="1" ht="15.75" customHeight="1">
      <c r="D51180" s="305"/>
      <c r="AG51180" s="1954"/>
    </row>
    <row r="51182" spans="4:33" s="304" customFormat="1" ht="15.75" customHeight="1">
      <c r="D51182" s="305"/>
      <c r="AG51182" s="1954"/>
    </row>
    <row r="51184" spans="4:33" s="304" customFormat="1" ht="15.75" customHeight="1">
      <c r="D51184" s="305"/>
      <c r="AG51184" s="1954"/>
    </row>
    <row r="51186" spans="4:33" s="304" customFormat="1" ht="15.75" customHeight="1">
      <c r="D51186" s="305"/>
      <c r="AG51186" s="1954"/>
    </row>
    <row r="51188" spans="4:33" s="304" customFormat="1" ht="15.75" customHeight="1">
      <c r="D51188" s="305"/>
      <c r="AG51188" s="1954"/>
    </row>
    <row r="51190" spans="4:33" s="304" customFormat="1" ht="15.75" customHeight="1">
      <c r="D51190" s="305"/>
      <c r="AG51190" s="1954"/>
    </row>
    <row r="51192" spans="4:33" s="304" customFormat="1" ht="15.75" customHeight="1">
      <c r="D51192" s="305"/>
      <c r="AG51192" s="1954"/>
    </row>
    <row r="51194" spans="4:33" s="304" customFormat="1" ht="15.75" customHeight="1">
      <c r="D51194" s="305"/>
      <c r="AG51194" s="1954"/>
    </row>
    <row r="51196" spans="4:33" s="304" customFormat="1" ht="15.75" customHeight="1">
      <c r="D51196" s="305"/>
      <c r="AG51196" s="1954"/>
    </row>
    <row r="51198" spans="4:33" s="304" customFormat="1" ht="15.75" customHeight="1">
      <c r="D51198" s="305"/>
      <c r="AG51198" s="1954"/>
    </row>
    <row r="51200" spans="4:33" s="304" customFormat="1" ht="15.75" customHeight="1">
      <c r="D51200" s="305"/>
      <c r="AG51200" s="1954"/>
    </row>
    <row r="51202" spans="4:33" s="304" customFormat="1" ht="15.75" customHeight="1">
      <c r="D51202" s="305"/>
      <c r="AG51202" s="1954"/>
    </row>
    <row r="51204" spans="4:33" s="304" customFormat="1" ht="15.75" customHeight="1">
      <c r="D51204" s="305"/>
      <c r="AG51204" s="1954"/>
    </row>
    <row r="51206" spans="4:33" s="304" customFormat="1" ht="15.75" customHeight="1">
      <c r="D51206" s="305"/>
      <c r="AG51206" s="1954"/>
    </row>
    <row r="51208" spans="4:33" s="304" customFormat="1" ht="15.75" customHeight="1">
      <c r="D51208" s="305"/>
      <c r="AG51208" s="1954"/>
    </row>
    <row r="51210" spans="4:33" s="304" customFormat="1" ht="15.75" customHeight="1">
      <c r="D51210" s="305"/>
      <c r="AG51210" s="1954"/>
    </row>
    <row r="51212" spans="4:33" s="304" customFormat="1" ht="15.75" customHeight="1">
      <c r="D51212" s="305"/>
      <c r="AG51212" s="1954"/>
    </row>
    <row r="51214" spans="4:33" s="304" customFormat="1" ht="15.75" customHeight="1">
      <c r="D51214" s="305"/>
      <c r="AG51214" s="1954"/>
    </row>
    <row r="51216" spans="4:33" s="304" customFormat="1" ht="15.75" customHeight="1">
      <c r="D51216" s="305"/>
      <c r="AG51216" s="1954"/>
    </row>
    <row r="51218" spans="4:33" s="304" customFormat="1" ht="15.75" customHeight="1">
      <c r="D51218" s="305"/>
      <c r="AG51218" s="1954"/>
    </row>
    <row r="51220" spans="4:33" s="304" customFormat="1" ht="15.75" customHeight="1">
      <c r="D51220" s="305"/>
      <c r="AG51220" s="1954"/>
    </row>
    <row r="51222" spans="4:33" s="304" customFormat="1" ht="15.75" customHeight="1">
      <c r="D51222" s="305"/>
      <c r="AG51222" s="1954"/>
    </row>
    <row r="51224" spans="4:33" s="304" customFormat="1" ht="15.75" customHeight="1">
      <c r="D51224" s="305"/>
      <c r="AG51224" s="1954"/>
    </row>
    <row r="51226" spans="4:33" s="304" customFormat="1" ht="15.75" customHeight="1">
      <c r="D51226" s="305"/>
      <c r="AG51226" s="1954"/>
    </row>
    <row r="51228" spans="4:33" s="304" customFormat="1" ht="15.75" customHeight="1">
      <c r="D51228" s="305"/>
      <c r="AG51228" s="1954"/>
    </row>
    <row r="51230" spans="4:33" s="304" customFormat="1" ht="15.75" customHeight="1">
      <c r="D51230" s="305"/>
      <c r="AG51230" s="1954"/>
    </row>
    <row r="51232" spans="4:33" s="304" customFormat="1" ht="15.75" customHeight="1">
      <c r="D51232" s="305"/>
      <c r="AG51232" s="1954"/>
    </row>
    <row r="51234" spans="4:33" s="304" customFormat="1" ht="15.75" customHeight="1">
      <c r="D51234" s="305"/>
      <c r="AG51234" s="1954"/>
    </row>
    <row r="51236" spans="4:33" s="304" customFormat="1" ht="15.75" customHeight="1">
      <c r="D51236" s="305"/>
      <c r="AG51236" s="1954"/>
    </row>
    <row r="51238" spans="4:33" s="304" customFormat="1" ht="15.75" customHeight="1">
      <c r="D51238" s="305"/>
      <c r="AG51238" s="1954"/>
    </row>
    <row r="51240" spans="4:33" s="304" customFormat="1" ht="15.75" customHeight="1">
      <c r="D51240" s="305"/>
      <c r="AG51240" s="1954"/>
    </row>
    <row r="51242" spans="4:33" s="304" customFormat="1" ht="15.75" customHeight="1">
      <c r="D51242" s="305"/>
      <c r="AG51242" s="1954"/>
    </row>
    <row r="51244" spans="4:33" s="304" customFormat="1" ht="15.75" customHeight="1">
      <c r="D51244" s="305"/>
      <c r="AG51244" s="1954"/>
    </row>
    <row r="51246" spans="4:33" s="304" customFormat="1" ht="15.75" customHeight="1">
      <c r="D51246" s="305"/>
      <c r="AG51246" s="1954"/>
    </row>
    <row r="51248" spans="4:33" s="304" customFormat="1" ht="15.75" customHeight="1">
      <c r="D51248" s="305"/>
      <c r="AG51248" s="1954"/>
    </row>
    <row r="51250" spans="4:33" s="304" customFormat="1" ht="15.75" customHeight="1">
      <c r="D51250" s="305"/>
      <c r="AG51250" s="1954"/>
    </row>
    <row r="51252" spans="4:33" s="304" customFormat="1" ht="15.75" customHeight="1">
      <c r="D51252" s="305"/>
      <c r="AG51252" s="1954"/>
    </row>
    <row r="51254" spans="4:33" s="304" customFormat="1" ht="15.75" customHeight="1">
      <c r="D51254" s="305"/>
      <c r="AG51254" s="1954"/>
    </row>
    <row r="51256" spans="4:33" s="304" customFormat="1" ht="15.75" customHeight="1">
      <c r="D51256" s="305"/>
      <c r="AG51256" s="1954"/>
    </row>
    <row r="51258" spans="4:33" s="304" customFormat="1" ht="15.75" customHeight="1">
      <c r="D51258" s="305"/>
      <c r="AG51258" s="1954"/>
    </row>
    <row r="51260" spans="4:33" s="304" customFormat="1" ht="15.75" customHeight="1">
      <c r="D51260" s="305"/>
      <c r="AG51260" s="1954"/>
    </row>
    <row r="51262" spans="4:33" s="304" customFormat="1" ht="15.75" customHeight="1">
      <c r="D51262" s="305"/>
      <c r="AG51262" s="1954"/>
    </row>
    <row r="51264" spans="4:33" s="304" customFormat="1" ht="15.75" customHeight="1">
      <c r="D51264" s="305"/>
      <c r="AG51264" s="1954"/>
    </row>
    <row r="51266" spans="4:33" s="304" customFormat="1" ht="15.75" customHeight="1">
      <c r="D51266" s="305"/>
      <c r="AG51266" s="1954"/>
    </row>
    <row r="51268" spans="4:33" s="304" customFormat="1" ht="15.75" customHeight="1">
      <c r="D51268" s="305"/>
      <c r="AG51268" s="1954"/>
    </row>
    <row r="51270" spans="4:33" s="304" customFormat="1" ht="15.75" customHeight="1">
      <c r="D51270" s="305"/>
      <c r="AG51270" s="1954"/>
    </row>
    <row r="51272" spans="4:33" s="304" customFormat="1" ht="15.75" customHeight="1">
      <c r="D51272" s="305"/>
      <c r="AG51272" s="1954"/>
    </row>
    <row r="51274" spans="4:33" s="304" customFormat="1" ht="15.75" customHeight="1">
      <c r="D51274" s="305"/>
      <c r="AG51274" s="1954"/>
    </row>
    <row r="51276" spans="4:33" s="304" customFormat="1" ht="15.75" customHeight="1">
      <c r="D51276" s="305"/>
      <c r="AG51276" s="1954"/>
    </row>
    <row r="51278" spans="4:33" s="304" customFormat="1" ht="15.75" customHeight="1">
      <c r="D51278" s="305"/>
      <c r="AG51278" s="1954"/>
    </row>
    <row r="51280" spans="4:33" s="304" customFormat="1" ht="15.75" customHeight="1">
      <c r="D51280" s="305"/>
      <c r="AG51280" s="1954"/>
    </row>
    <row r="51282" spans="4:33" s="304" customFormat="1" ht="15.75" customHeight="1">
      <c r="D51282" s="305"/>
      <c r="AG51282" s="1954"/>
    </row>
    <row r="51284" spans="4:33" s="304" customFormat="1" ht="15.75" customHeight="1">
      <c r="D51284" s="305"/>
      <c r="AG51284" s="1954"/>
    </row>
    <row r="51286" spans="4:33" s="304" customFormat="1" ht="15.75" customHeight="1">
      <c r="D51286" s="305"/>
      <c r="AG51286" s="1954"/>
    </row>
    <row r="51288" spans="4:33" s="304" customFormat="1" ht="15.75" customHeight="1">
      <c r="D51288" s="305"/>
      <c r="AG51288" s="1954"/>
    </row>
    <row r="51290" spans="4:33" s="304" customFormat="1" ht="15.75" customHeight="1">
      <c r="D51290" s="305"/>
      <c r="AG51290" s="1954"/>
    </row>
    <row r="51292" spans="4:33" s="304" customFormat="1" ht="15.75" customHeight="1">
      <c r="D51292" s="305"/>
      <c r="AG51292" s="1954"/>
    </row>
    <row r="51294" spans="4:33" s="304" customFormat="1" ht="15.75" customHeight="1">
      <c r="D51294" s="305"/>
      <c r="AG51294" s="1954"/>
    </row>
    <row r="51296" spans="4:33" s="304" customFormat="1" ht="15.75" customHeight="1">
      <c r="D51296" s="305"/>
      <c r="AG51296" s="1954"/>
    </row>
    <row r="51298" spans="4:33" s="304" customFormat="1" ht="15.75" customHeight="1">
      <c r="D51298" s="305"/>
      <c r="AG51298" s="1954"/>
    </row>
    <row r="51300" spans="4:33" s="304" customFormat="1" ht="15.75" customHeight="1">
      <c r="D51300" s="305"/>
      <c r="AG51300" s="1954"/>
    </row>
    <row r="51302" spans="4:33" s="304" customFormat="1" ht="15.75" customHeight="1">
      <c r="D51302" s="305"/>
      <c r="AG51302" s="1954"/>
    </row>
    <row r="51304" spans="4:33" s="304" customFormat="1" ht="15.75" customHeight="1">
      <c r="D51304" s="305"/>
      <c r="AG51304" s="1954"/>
    </row>
    <row r="51306" spans="4:33" s="304" customFormat="1" ht="15.75" customHeight="1">
      <c r="D51306" s="305"/>
      <c r="AG51306" s="1954"/>
    </row>
    <row r="51308" spans="4:33" s="304" customFormat="1" ht="15.75" customHeight="1">
      <c r="D51308" s="305"/>
      <c r="AG51308" s="1954"/>
    </row>
    <row r="51310" spans="4:33" s="304" customFormat="1" ht="15.75" customHeight="1">
      <c r="D51310" s="305"/>
      <c r="AG51310" s="1954"/>
    </row>
    <row r="51312" spans="4:33" s="304" customFormat="1" ht="15.75" customHeight="1">
      <c r="D51312" s="305"/>
      <c r="AG51312" s="1954"/>
    </row>
    <row r="51314" spans="4:33" s="304" customFormat="1" ht="15.75" customHeight="1">
      <c r="D51314" s="305"/>
      <c r="AG51314" s="1954"/>
    </row>
    <row r="51316" spans="4:33" s="304" customFormat="1" ht="15.75" customHeight="1">
      <c r="D51316" s="305"/>
      <c r="AG51316" s="1954"/>
    </row>
    <row r="51318" spans="4:33" s="304" customFormat="1" ht="15.75" customHeight="1">
      <c r="D51318" s="305"/>
      <c r="AG51318" s="1954"/>
    </row>
    <row r="51320" spans="4:33" s="304" customFormat="1" ht="15.75" customHeight="1">
      <c r="D51320" s="305"/>
      <c r="AG51320" s="1954"/>
    </row>
    <row r="51322" spans="4:33" s="304" customFormat="1" ht="15.75" customHeight="1">
      <c r="D51322" s="305"/>
      <c r="AG51322" s="1954"/>
    </row>
    <row r="51324" spans="4:33" s="304" customFormat="1" ht="15.75" customHeight="1">
      <c r="D51324" s="305"/>
      <c r="AG51324" s="1954"/>
    </row>
    <row r="51326" spans="4:33" s="304" customFormat="1" ht="15.75" customHeight="1">
      <c r="D51326" s="305"/>
      <c r="AG51326" s="1954"/>
    </row>
    <row r="51328" spans="4:33" s="304" customFormat="1" ht="15.75" customHeight="1">
      <c r="D51328" s="305"/>
      <c r="AG51328" s="1954"/>
    </row>
    <row r="51330" spans="4:33" s="304" customFormat="1" ht="15.75" customHeight="1">
      <c r="D51330" s="305"/>
      <c r="AG51330" s="1954"/>
    </row>
    <row r="51332" spans="4:33" s="304" customFormat="1" ht="15.75" customHeight="1">
      <c r="D51332" s="305"/>
      <c r="AG51332" s="1954"/>
    </row>
    <row r="51334" spans="4:33" s="304" customFormat="1" ht="15.75" customHeight="1">
      <c r="D51334" s="305"/>
      <c r="AG51334" s="1954"/>
    </row>
    <row r="51336" spans="4:33" s="304" customFormat="1" ht="15.75" customHeight="1">
      <c r="D51336" s="305"/>
      <c r="AG51336" s="1954"/>
    </row>
    <row r="51338" spans="4:33" s="304" customFormat="1" ht="15.75" customHeight="1">
      <c r="D51338" s="305"/>
      <c r="AG51338" s="1954"/>
    </row>
    <row r="51340" spans="4:33" s="304" customFormat="1" ht="15.75" customHeight="1">
      <c r="D51340" s="305"/>
      <c r="AG51340" s="1954"/>
    </row>
    <row r="51342" spans="4:33" s="304" customFormat="1" ht="15.75" customHeight="1">
      <c r="D51342" s="305"/>
      <c r="AG51342" s="1954"/>
    </row>
    <row r="51344" spans="4:33" s="304" customFormat="1" ht="15.75" customHeight="1">
      <c r="D51344" s="305"/>
      <c r="AG51344" s="1954"/>
    </row>
    <row r="51346" spans="4:33" s="304" customFormat="1" ht="15.75" customHeight="1">
      <c r="D51346" s="305"/>
      <c r="AG51346" s="1954"/>
    </row>
    <row r="51348" spans="4:33" s="304" customFormat="1" ht="15.75" customHeight="1">
      <c r="D51348" s="305"/>
      <c r="AG51348" s="1954"/>
    </row>
    <row r="51350" spans="4:33" s="304" customFormat="1" ht="15.75" customHeight="1">
      <c r="D51350" s="305"/>
      <c r="AG51350" s="1954"/>
    </row>
    <row r="51352" spans="4:33" s="304" customFormat="1" ht="15.75" customHeight="1">
      <c r="D51352" s="305"/>
      <c r="AG51352" s="1954"/>
    </row>
    <row r="51354" spans="4:33" s="304" customFormat="1" ht="15.75" customHeight="1">
      <c r="D51354" s="305"/>
      <c r="AG51354" s="1954"/>
    </row>
    <row r="51356" spans="4:33" s="304" customFormat="1" ht="15.75" customHeight="1">
      <c r="D51356" s="305"/>
      <c r="AG51356" s="1954"/>
    </row>
    <row r="51358" spans="4:33" s="304" customFormat="1" ht="15.75" customHeight="1">
      <c r="D51358" s="305"/>
      <c r="AG51358" s="1954"/>
    </row>
    <row r="51360" spans="4:33" s="304" customFormat="1" ht="15.75" customHeight="1">
      <c r="D51360" s="305"/>
      <c r="AG51360" s="1954"/>
    </row>
    <row r="51362" spans="4:33" s="304" customFormat="1" ht="15.75" customHeight="1">
      <c r="D51362" s="305"/>
      <c r="AG51362" s="1954"/>
    </row>
    <row r="51364" spans="4:33" s="304" customFormat="1" ht="15.75" customHeight="1">
      <c r="D51364" s="305"/>
      <c r="AG51364" s="1954"/>
    </row>
    <row r="51366" spans="4:33" s="304" customFormat="1" ht="15.75" customHeight="1">
      <c r="D51366" s="305"/>
      <c r="AG51366" s="1954"/>
    </row>
    <row r="51368" spans="4:33" s="304" customFormat="1" ht="15.75" customHeight="1">
      <c r="D51368" s="305"/>
      <c r="AG51368" s="1954"/>
    </row>
    <row r="51370" spans="4:33" s="304" customFormat="1" ht="15.75" customHeight="1">
      <c r="D51370" s="305"/>
      <c r="AG51370" s="1954"/>
    </row>
    <row r="51372" spans="4:33" s="304" customFormat="1" ht="15.75" customHeight="1">
      <c r="D51372" s="305"/>
      <c r="AG51372" s="1954"/>
    </row>
    <row r="51374" spans="4:33" s="304" customFormat="1" ht="15.75" customHeight="1">
      <c r="D51374" s="305"/>
      <c r="AG51374" s="1954"/>
    </row>
    <row r="51376" spans="4:33" s="304" customFormat="1" ht="15.75" customHeight="1">
      <c r="D51376" s="305"/>
      <c r="AG51376" s="1954"/>
    </row>
    <row r="51378" spans="4:33" s="304" customFormat="1" ht="15.75" customHeight="1">
      <c r="D51378" s="305"/>
      <c r="AG51378" s="1954"/>
    </row>
    <row r="51380" spans="4:33" s="304" customFormat="1" ht="15.75" customHeight="1">
      <c r="D51380" s="305"/>
      <c r="AG51380" s="1954"/>
    </row>
    <row r="51382" spans="4:33" s="304" customFormat="1" ht="15.75" customHeight="1">
      <c r="D51382" s="305"/>
      <c r="AG51382" s="1954"/>
    </row>
    <row r="51384" spans="4:33" s="304" customFormat="1" ht="15.75" customHeight="1">
      <c r="D51384" s="305"/>
      <c r="AG51384" s="1954"/>
    </row>
    <row r="51386" spans="4:33" s="304" customFormat="1" ht="15.75" customHeight="1">
      <c r="D51386" s="305"/>
      <c r="AG51386" s="1954"/>
    </row>
    <row r="51388" spans="4:33" s="304" customFormat="1" ht="15.75" customHeight="1">
      <c r="D51388" s="305"/>
      <c r="AG51388" s="1954"/>
    </row>
    <row r="51390" spans="4:33" s="304" customFormat="1" ht="15.75" customHeight="1">
      <c r="D51390" s="305"/>
      <c r="AG51390" s="1954"/>
    </row>
    <row r="51392" spans="4:33" s="304" customFormat="1" ht="15.75" customHeight="1">
      <c r="D51392" s="305"/>
      <c r="AG51392" s="1954"/>
    </row>
    <row r="51394" spans="4:33" s="304" customFormat="1" ht="15.75" customHeight="1">
      <c r="D51394" s="305"/>
      <c r="AG51394" s="1954"/>
    </row>
    <row r="51396" spans="4:33" s="304" customFormat="1" ht="15.75" customHeight="1">
      <c r="D51396" s="305"/>
      <c r="AG51396" s="1954"/>
    </row>
    <row r="51398" spans="4:33" s="304" customFormat="1" ht="15.75" customHeight="1">
      <c r="D51398" s="305"/>
      <c r="AG51398" s="1954"/>
    </row>
    <row r="51400" spans="4:33" s="304" customFormat="1" ht="15.75" customHeight="1">
      <c r="D51400" s="305"/>
      <c r="AG51400" s="1954"/>
    </row>
    <row r="51402" spans="4:33" s="304" customFormat="1" ht="15.75" customHeight="1">
      <c r="D51402" s="305"/>
      <c r="AG51402" s="1954"/>
    </row>
    <row r="51404" spans="4:33" s="304" customFormat="1" ht="15.75" customHeight="1">
      <c r="D51404" s="305"/>
      <c r="AG51404" s="1954"/>
    </row>
    <row r="51406" spans="4:33" s="304" customFormat="1" ht="15.75" customHeight="1">
      <c r="D51406" s="305"/>
      <c r="AG51406" s="1954"/>
    </row>
    <row r="51408" spans="4:33" s="304" customFormat="1" ht="15.75" customHeight="1">
      <c r="D51408" s="305"/>
      <c r="AG51408" s="1954"/>
    </row>
    <row r="51410" spans="4:33" s="304" customFormat="1" ht="15.75" customHeight="1">
      <c r="D51410" s="305"/>
      <c r="AG51410" s="1954"/>
    </row>
    <row r="51412" spans="4:33" s="304" customFormat="1" ht="15.75" customHeight="1">
      <c r="D51412" s="305"/>
      <c r="AG51412" s="1954"/>
    </row>
    <row r="51414" spans="4:33" s="304" customFormat="1" ht="15.75" customHeight="1">
      <c r="D51414" s="305"/>
      <c r="AG51414" s="1954"/>
    </row>
    <row r="51416" spans="4:33" s="304" customFormat="1" ht="15.75" customHeight="1">
      <c r="D51416" s="305"/>
      <c r="AG51416" s="1954"/>
    </row>
    <row r="51418" spans="4:33" s="304" customFormat="1" ht="15.75" customHeight="1">
      <c r="D51418" s="305"/>
      <c r="AG51418" s="1954"/>
    </row>
    <row r="51420" spans="4:33" s="304" customFormat="1" ht="15.75" customHeight="1">
      <c r="D51420" s="305"/>
      <c r="AG51420" s="1954"/>
    </row>
    <row r="51422" spans="4:33" s="304" customFormat="1" ht="15.75" customHeight="1">
      <c r="D51422" s="305"/>
      <c r="AG51422" s="1954"/>
    </row>
    <row r="51424" spans="4:33" s="304" customFormat="1" ht="15.75" customHeight="1">
      <c r="D51424" s="305"/>
      <c r="AG51424" s="1954"/>
    </row>
    <row r="51426" spans="4:33" s="304" customFormat="1" ht="15.75" customHeight="1">
      <c r="D51426" s="305"/>
      <c r="AG51426" s="1954"/>
    </row>
    <row r="51428" spans="4:33" s="304" customFormat="1" ht="15.75" customHeight="1">
      <c r="D51428" s="305"/>
      <c r="AG51428" s="1954"/>
    </row>
    <row r="51430" spans="4:33" s="304" customFormat="1" ht="15.75" customHeight="1">
      <c r="D51430" s="305"/>
      <c r="AG51430" s="1954"/>
    </row>
    <row r="51432" spans="4:33" s="304" customFormat="1" ht="15.75" customHeight="1">
      <c r="D51432" s="305"/>
      <c r="AG51432" s="1954"/>
    </row>
    <row r="51434" spans="4:33" s="304" customFormat="1" ht="15.75" customHeight="1">
      <c r="D51434" s="305"/>
      <c r="AG51434" s="1954"/>
    </row>
    <row r="51436" spans="4:33" s="304" customFormat="1" ht="15.75" customHeight="1">
      <c r="D51436" s="305"/>
      <c r="AG51436" s="1954"/>
    </row>
    <row r="51438" spans="4:33" s="304" customFormat="1" ht="15.75" customHeight="1">
      <c r="D51438" s="305"/>
      <c r="AG51438" s="1954"/>
    </row>
    <row r="51440" spans="4:33" s="304" customFormat="1" ht="15.75" customHeight="1">
      <c r="D51440" s="305"/>
      <c r="AG51440" s="1954"/>
    </row>
    <row r="51442" spans="4:33" s="304" customFormat="1" ht="15.75" customHeight="1">
      <c r="D51442" s="305"/>
      <c r="AG51442" s="1954"/>
    </row>
    <row r="51444" spans="4:33" s="304" customFormat="1" ht="15.75" customHeight="1">
      <c r="D51444" s="305"/>
      <c r="AG51444" s="1954"/>
    </row>
    <row r="51446" spans="4:33" s="304" customFormat="1" ht="15.75" customHeight="1">
      <c r="D51446" s="305"/>
      <c r="AG51446" s="1954"/>
    </row>
    <row r="51448" spans="4:33" s="304" customFormat="1" ht="15.75" customHeight="1">
      <c r="D51448" s="305"/>
      <c r="AG51448" s="1954"/>
    </row>
    <row r="51450" spans="4:33" s="304" customFormat="1" ht="15.75" customHeight="1">
      <c r="D51450" s="305"/>
      <c r="AG51450" s="1954"/>
    </row>
    <row r="51452" spans="4:33" s="304" customFormat="1" ht="15.75" customHeight="1">
      <c r="D51452" s="305"/>
      <c r="AG51452" s="1954"/>
    </row>
    <row r="51454" spans="4:33" s="304" customFormat="1" ht="15.75" customHeight="1">
      <c r="D51454" s="305"/>
      <c r="AG51454" s="1954"/>
    </row>
    <row r="51456" spans="4:33" s="304" customFormat="1" ht="15.75" customHeight="1">
      <c r="D51456" s="305"/>
      <c r="AG51456" s="1954"/>
    </row>
    <row r="51458" spans="4:33" s="304" customFormat="1" ht="15.75" customHeight="1">
      <c r="D51458" s="305"/>
      <c r="AG51458" s="1954"/>
    </row>
    <row r="51460" spans="4:33" s="304" customFormat="1" ht="15.75" customHeight="1">
      <c r="D51460" s="305"/>
      <c r="AG51460" s="1954"/>
    </row>
    <row r="51462" spans="4:33" s="304" customFormat="1" ht="15.75" customHeight="1">
      <c r="D51462" s="305"/>
      <c r="AG51462" s="1954"/>
    </row>
    <row r="51464" spans="4:33" s="304" customFormat="1" ht="15.75" customHeight="1">
      <c r="D51464" s="305"/>
      <c r="AG51464" s="1954"/>
    </row>
    <row r="51466" spans="4:33" s="304" customFormat="1" ht="15.75" customHeight="1">
      <c r="D51466" s="305"/>
      <c r="AG51466" s="1954"/>
    </row>
    <row r="51468" spans="4:33" s="304" customFormat="1" ht="15.75" customHeight="1">
      <c r="D51468" s="305"/>
      <c r="AG51468" s="1954"/>
    </row>
    <row r="51470" spans="4:33" s="304" customFormat="1" ht="15.75" customHeight="1">
      <c r="D51470" s="305"/>
      <c r="AG51470" s="1954"/>
    </row>
    <row r="51472" spans="4:33" s="304" customFormat="1" ht="15.75" customHeight="1">
      <c r="D51472" s="305"/>
      <c r="AG51472" s="1954"/>
    </row>
    <row r="51474" spans="4:33" s="304" customFormat="1" ht="15.75" customHeight="1">
      <c r="D51474" s="305"/>
      <c r="AG51474" s="1954"/>
    </row>
    <row r="51476" spans="4:33" s="304" customFormat="1" ht="15.75" customHeight="1">
      <c r="D51476" s="305"/>
      <c r="AG51476" s="1954"/>
    </row>
    <row r="51478" spans="4:33" s="304" customFormat="1" ht="15.75" customHeight="1">
      <c r="D51478" s="305"/>
      <c r="AG51478" s="1954"/>
    </row>
    <row r="51480" spans="4:33" s="304" customFormat="1" ht="15.75" customHeight="1">
      <c r="D51480" s="305"/>
      <c r="AG51480" s="1954"/>
    </row>
    <row r="51482" spans="4:33" s="304" customFormat="1" ht="15.75" customHeight="1">
      <c r="D51482" s="305"/>
      <c r="AG51482" s="1954"/>
    </row>
    <row r="51484" spans="4:33" s="304" customFormat="1" ht="15.75" customHeight="1">
      <c r="D51484" s="305"/>
      <c r="AG51484" s="1954"/>
    </row>
    <row r="51486" spans="4:33" s="304" customFormat="1" ht="15.75" customHeight="1">
      <c r="D51486" s="305"/>
      <c r="AG51486" s="1954"/>
    </row>
    <row r="51488" spans="4:33" s="304" customFormat="1" ht="15.75" customHeight="1">
      <c r="D51488" s="305"/>
      <c r="AG51488" s="1954"/>
    </row>
    <row r="51490" spans="4:33" s="304" customFormat="1" ht="15.75" customHeight="1">
      <c r="D51490" s="305"/>
      <c r="AG51490" s="1954"/>
    </row>
    <row r="51492" spans="4:33" s="304" customFormat="1" ht="15.75" customHeight="1">
      <c r="D51492" s="305"/>
      <c r="AG51492" s="1954"/>
    </row>
    <row r="51494" spans="4:33" s="304" customFormat="1" ht="15.75" customHeight="1">
      <c r="D51494" s="305"/>
      <c r="AG51494" s="1954"/>
    </row>
    <row r="51496" spans="4:33" s="304" customFormat="1" ht="15.75" customHeight="1">
      <c r="D51496" s="305"/>
      <c r="AG51496" s="1954"/>
    </row>
    <row r="51498" spans="4:33" s="304" customFormat="1" ht="15.75" customHeight="1">
      <c r="D51498" s="305"/>
      <c r="AG51498" s="1954"/>
    </row>
    <row r="51500" spans="4:33" s="304" customFormat="1" ht="15.75" customHeight="1">
      <c r="D51500" s="305"/>
      <c r="AG51500" s="1954"/>
    </row>
    <row r="51502" spans="4:33" s="304" customFormat="1" ht="15.75" customHeight="1">
      <c r="D51502" s="305"/>
      <c r="AG51502" s="1954"/>
    </row>
    <row r="51504" spans="4:33" s="304" customFormat="1" ht="15.75" customHeight="1">
      <c r="D51504" s="305"/>
      <c r="AG51504" s="1954"/>
    </row>
    <row r="51506" spans="4:33" s="304" customFormat="1" ht="15.75" customHeight="1">
      <c r="D51506" s="305"/>
      <c r="AG51506" s="1954"/>
    </row>
    <row r="51508" spans="4:33" s="304" customFormat="1" ht="15.75" customHeight="1">
      <c r="D51508" s="305"/>
      <c r="AG51508" s="1954"/>
    </row>
    <row r="51510" spans="4:33" s="304" customFormat="1" ht="15.75" customHeight="1">
      <c r="D51510" s="305"/>
      <c r="AG51510" s="1954"/>
    </row>
    <row r="51512" spans="4:33" s="304" customFormat="1" ht="15.75" customHeight="1">
      <c r="D51512" s="305"/>
      <c r="AG51512" s="1954"/>
    </row>
    <row r="51514" spans="4:33" s="304" customFormat="1" ht="15.75" customHeight="1">
      <c r="D51514" s="305"/>
      <c r="AG51514" s="1954"/>
    </row>
    <row r="51516" spans="4:33" s="304" customFormat="1" ht="15.75" customHeight="1">
      <c r="D51516" s="305"/>
      <c r="AG51516" s="1954"/>
    </row>
    <row r="51518" spans="4:33" s="304" customFormat="1" ht="15.75" customHeight="1">
      <c r="D51518" s="305"/>
      <c r="AG51518" s="1954"/>
    </row>
    <row r="51520" spans="4:33" s="304" customFormat="1" ht="15.75" customHeight="1">
      <c r="D51520" s="305"/>
      <c r="AG51520" s="1954"/>
    </row>
    <row r="51522" spans="4:33" s="304" customFormat="1" ht="15.75" customHeight="1">
      <c r="D51522" s="305"/>
      <c r="AG51522" s="1954"/>
    </row>
    <row r="51524" spans="4:33" s="304" customFormat="1" ht="15.75" customHeight="1">
      <c r="D51524" s="305"/>
      <c r="AG51524" s="1954"/>
    </row>
    <row r="51526" spans="4:33" s="304" customFormat="1" ht="15.75" customHeight="1">
      <c r="D51526" s="305"/>
      <c r="AG51526" s="1954"/>
    </row>
    <row r="51528" spans="4:33" s="304" customFormat="1" ht="15.75" customHeight="1">
      <c r="D51528" s="305"/>
      <c r="AG51528" s="1954"/>
    </row>
    <row r="51530" spans="4:33" s="304" customFormat="1" ht="15.75" customHeight="1">
      <c r="D51530" s="305"/>
      <c r="AG51530" s="1954"/>
    </row>
    <row r="51532" spans="4:33" s="304" customFormat="1" ht="15.75" customHeight="1">
      <c r="D51532" s="305"/>
      <c r="AG51532" s="1954"/>
    </row>
    <row r="51534" spans="4:33" s="304" customFormat="1" ht="15.75" customHeight="1">
      <c r="D51534" s="305"/>
      <c r="AG51534" s="1954"/>
    </row>
    <row r="51536" spans="4:33" s="304" customFormat="1" ht="15.75" customHeight="1">
      <c r="D51536" s="305"/>
      <c r="AG51536" s="1954"/>
    </row>
    <row r="51538" spans="4:33" s="304" customFormat="1" ht="15.75" customHeight="1">
      <c r="D51538" s="305"/>
      <c r="AG51538" s="1954"/>
    </row>
    <row r="51540" spans="4:33" s="304" customFormat="1" ht="15.75" customHeight="1">
      <c r="D51540" s="305"/>
      <c r="AG51540" s="1954"/>
    </row>
    <row r="51542" spans="4:33" s="304" customFormat="1" ht="15.75" customHeight="1">
      <c r="D51542" s="305"/>
      <c r="AG51542" s="1954"/>
    </row>
    <row r="51544" spans="4:33" s="304" customFormat="1" ht="15.75" customHeight="1">
      <c r="D51544" s="305"/>
      <c r="AG51544" s="1954"/>
    </row>
    <row r="51546" spans="4:33" s="304" customFormat="1" ht="15.75" customHeight="1">
      <c r="D51546" s="305"/>
      <c r="AG51546" s="1954"/>
    </row>
    <row r="51548" spans="4:33" s="304" customFormat="1" ht="15.75" customHeight="1">
      <c r="D51548" s="305"/>
      <c r="AG51548" s="1954"/>
    </row>
    <row r="51550" spans="4:33" s="304" customFormat="1" ht="15.75" customHeight="1">
      <c r="D51550" s="305"/>
      <c r="AG51550" s="1954"/>
    </row>
    <row r="51552" spans="4:33" s="304" customFormat="1" ht="15.75" customHeight="1">
      <c r="D51552" s="305"/>
      <c r="AG51552" s="1954"/>
    </row>
    <row r="51554" spans="4:33" s="304" customFormat="1" ht="15.75" customHeight="1">
      <c r="D51554" s="305"/>
      <c r="AG51554" s="1954"/>
    </row>
    <row r="51556" spans="4:33" s="304" customFormat="1" ht="15.75" customHeight="1">
      <c r="D51556" s="305"/>
      <c r="AG51556" s="1954"/>
    </row>
    <row r="51558" spans="4:33" s="304" customFormat="1" ht="15.75" customHeight="1">
      <c r="D51558" s="305"/>
      <c r="AG51558" s="1954"/>
    </row>
    <row r="51560" spans="4:33" s="304" customFormat="1" ht="15.75" customHeight="1">
      <c r="D51560" s="305"/>
      <c r="AG51560" s="1954"/>
    </row>
    <row r="51562" spans="4:33" s="304" customFormat="1" ht="15.75" customHeight="1">
      <c r="D51562" s="305"/>
      <c r="AG51562" s="1954"/>
    </row>
    <row r="51564" spans="4:33" s="304" customFormat="1" ht="15.75" customHeight="1">
      <c r="D51564" s="305"/>
      <c r="AG51564" s="1954"/>
    </row>
    <row r="51566" spans="4:33" s="304" customFormat="1" ht="15.75" customHeight="1">
      <c r="D51566" s="305"/>
      <c r="AG51566" s="1954"/>
    </row>
    <row r="51568" spans="4:33" s="304" customFormat="1" ht="15.75" customHeight="1">
      <c r="D51568" s="305"/>
      <c r="AG51568" s="1954"/>
    </row>
    <row r="51570" spans="4:33" s="304" customFormat="1" ht="15.75" customHeight="1">
      <c r="D51570" s="305"/>
      <c r="AG51570" s="1954"/>
    </row>
    <row r="51572" spans="4:33" s="304" customFormat="1" ht="15.75" customHeight="1">
      <c r="D51572" s="305"/>
      <c r="AG51572" s="1954"/>
    </row>
    <row r="51574" spans="4:33" s="304" customFormat="1" ht="15.75" customHeight="1">
      <c r="D51574" s="305"/>
      <c r="AG51574" s="1954"/>
    </row>
    <row r="51576" spans="4:33" s="304" customFormat="1" ht="15.75" customHeight="1">
      <c r="D51576" s="305"/>
      <c r="AG51576" s="1954"/>
    </row>
    <row r="51578" spans="4:33" s="304" customFormat="1" ht="15.75" customHeight="1">
      <c r="D51578" s="305"/>
      <c r="AG51578" s="1954"/>
    </row>
    <row r="51580" spans="4:33" s="304" customFormat="1" ht="15.75" customHeight="1">
      <c r="D51580" s="305"/>
      <c r="AG51580" s="1954"/>
    </row>
    <row r="51582" spans="4:33" s="304" customFormat="1" ht="15.75" customHeight="1">
      <c r="D51582" s="305"/>
      <c r="AG51582" s="1954"/>
    </row>
    <row r="51584" spans="4:33" s="304" customFormat="1" ht="15.75" customHeight="1">
      <c r="D51584" s="305"/>
      <c r="AG51584" s="1954"/>
    </row>
    <row r="51586" spans="4:33" s="304" customFormat="1" ht="15.75" customHeight="1">
      <c r="D51586" s="305"/>
      <c r="AG51586" s="1954"/>
    </row>
    <row r="51588" spans="4:33" s="304" customFormat="1" ht="15.75" customHeight="1">
      <c r="D51588" s="305"/>
      <c r="AG51588" s="1954"/>
    </row>
    <row r="51590" spans="4:33" s="304" customFormat="1" ht="15.75" customHeight="1">
      <c r="D51590" s="305"/>
      <c r="AG51590" s="1954"/>
    </row>
    <row r="51592" spans="4:33" s="304" customFormat="1" ht="15.75" customHeight="1">
      <c r="D51592" s="305"/>
      <c r="AG51592" s="1954"/>
    </row>
    <row r="51594" spans="4:33" s="304" customFormat="1" ht="15.75" customHeight="1">
      <c r="D51594" s="305"/>
      <c r="AG51594" s="1954"/>
    </row>
    <row r="51596" spans="4:33" s="304" customFormat="1" ht="15.75" customHeight="1">
      <c r="D51596" s="305"/>
      <c r="AG51596" s="1954"/>
    </row>
    <row r="51598" spans="4:33" s="304" customFormat="1" ht="15.75" customHeight="1">
      <c r="D51598" s="305"/>
      <c r="AG51598" s="1954"/>
    </row>
    <row r="51600" spans="4:33" s="304" customFormat="1" ht="15.75" customHeight="1">
      <c r="D51600" s="305"/>
      <c r="AG51600" s="1954"/>
    </row>
    <row r="51602" spans="4:33" s="304" customFormat="1" ht="15.75" customHeight="1">
      <c r="D51602" s="305"/>
      <c r="AG51602" s="1954"/>
    </row>
    <row r="51604" spans="4:33" s="304" customFormat="1" ht="15.75" customHeight="1">
      <c r="D51604" s="305"/>
      <c r="AG51604" s="1954"/>
    </row>
    <row r="51606" spans="4:33" s="304" customFormat="1" ht="15.75" customHeight="1">
      <c r="D51606" s="305"/>
      <c r="AG51606" s="1954"/>
    </row>
    <row r="51608" spans="4:33" s="304" customFormat="1" ht="15.75" customHeight="1">
      <c r="D51608" s="305"/>
      <c r="AG51608" s="1954"/>
    </row>
    <row r="51610" spans="4:33" s="304" customFormat="1" ht="15.75" customHeight="1">
      <c r="D51610" s="305"/>
      <c r="AG51610" s="1954"/>
    </row>
    <row r="51612" spans="4:33" s="304" customFormat="1" ht="15.75" customHeight="1">
      <c r="D51612" s="305"/>
      <c r="AG51612" s="1954"/>
    </row>
    <row r="51614" spans="4:33" s="304" customFormat="1" ht="15.75" customHeight="1">
      <c r="D51614" s="305"/>
      <c r="AG51614" s="1954"/>
    </row>
    <row r="51616" spans="4:33" s="304" customFormat="1" ht="15.75" customHeight="1">
      <c r="D51616" s="305"/>
      <c r="AG51616" s="1954"/>
    </row>
    <row r="51618" spans="4:33" s="304" customFormat="1" ht="15.75" customHeight="1">
      <c r="D51618" s="305"/>
      <c r="AG51618" s="1954"/>
    </row>
    <row r="51620" spans="4:33" s="304" customFormat="1" ht="15.75" customHeight="1">
      <c r="D51620" s="305"/>
      <c r="AG51620" s="1954"/>
    </row>
    <row r="51622" spans="4:33" s="304" customFormat="1" ht="15.75" customHeight="1">
      <c r="D51622" s="305"/>
      <c r="AG51622" s="1954"/>
    </row>
    <row r="51624" spans="4:33" s="304" customFormat="1" ht="15.75" customHeight="1">
      <c r="D51624" s="305"/>
      <c r="AG51624" s="1954"/>
    </row>
    <row r="51626" spans="4:33" s="304" customFormat="1" ht="15.75" customHeight="1">
      <c r="D51626" s="305"/>
      <c r="AG51626" s="1954"/>
    </row>
    <row r="51628" spans="4:33" s="304" customFormat="1" ht="15.75" customHeight="1">
      <c r="D51628" s="305"/>
      <c r="AG51628" s="1954"/>
    </row>
    <row r="51630" spans="4:33" s="304" customFormat="1" ht="15.75" customHeight="1">
      <c r="D51630" s="305"/>
      <c r="AG51630" s="1954"/>
    </row>
    <row r="51632" spans="4:33" s="304" customFormat="1" ht="15.75" customHeight="1">
      <c r="D51632" s="305"/>
      <c r="AG51632" s="1954"/>
    </row>
    <row r="51634" spans="4:33" s="304" customFormat="1" ht="15.75" customHeight="1">
      <c r="D51634" s="305"/>
      <c r="AG51634" s="1954"/>
    </row>
    <row r="51636" spans="4:33" s="304" customFormat="1" ht="15.75" customHeight="1">
      <c r="D51636" s="305"/>
      <c r="AG51636" s="1954"/>
    </row>
    <row r="51638" spans="4:33" s="304" customFormat="1" ht="15.75" customHeight="1">
      <c r="D51638" s="305"/>
      <c r="AG51638" s="1954"/>
    </row>
    <row r="51640" spans="4:33" s="304" customFormat="1" ht="15.75" customHeight="1">
      <c r="D51640" s="305"/>
      <c r="AG51640" s="1954"/>
    </row>
    <row r="51642" spans="4:33" s="304" customFormat="1" ht="15.75" customHeight="1">
      <c r="D51642" s="305"/>
      <c r="AG51642" s="1954"/>
    </row>
    <row r="51644" spans="4:33" s="304" customFormat="1" ht="15.75" customHeight="1">
      <c r="D51644" s="305"/>
      <c r="AG51644" s="1954"/>
    </row>
    <row r="51646" spans="4:33" s="304" customFormat="1" ht="15.75" customHeight="1">
      <c r="D51646" s="305"/>
      <c r="AG51646" s="1954"/>
    </row>
    <row r="51648" spans="4:33" s="304" customFormat="1" ht="15.75" customHeight="1">
      <c r="D51648" s="305"/>
      <c r="AG51648" s="1954"/>
    </row>
    <row r="51650" spans="4:33" s="304" customFormat="1" ht="15.75" customHeight="1">
      <c r="D51650" s="305"/>
      <c r="AG51650" s="1954"/>
    </row>
    <row r="51652" spans="4:33" s="304" customFormat="1" ht="15.75" customHeight="1">
      <c r="D51652" s="305"/>
      <c r="AG51652" s="1954"/>
    </row>
    <row r="51654" spans="4:33" s="304" customFormat="1" ht="15.75" customHeight="1">
      <c r="D51654" s="305"/>
      <c r="AG51654" s="1954"/>
    </row>
    <row r="51656" spans="4:33" s="304" customFormat="1" ht="15.75" customHeight="1">
      <c r="D51656" s="305"/>
      <c r="AG51656" s="1954"/>
    </row>
    <row r="51658" spans="4:33" s="304" customFormat="1" ht="15.75" customHeight="1">
      <c r="D51658" s="305"/>
      <c r="AG51658" s="1954"/>
    </row>
    <row r="51660" spans="4:33" s="304" customFormat="1" ht="15.75" customHeight="1">
      <c r="D51660" s="305"/>
      <c r="AG51660" s="1954"/>
    </row>
    <row r="51662" spans="4:33" s="304" customFormat="1" ht="15.75" customHeight="1">
      <c r="D51662" s="305"/>
      <c r="AG51662" s="1954"/>
    </row>
    <row r="51664" spans="4:33" s="304" customFormat="1" ht="15.75" customHeight="1">
      <c r="D51664" s="305"/>
      <c r="AG51664" s="1954"/>
    </row>
    <row r="51666" spans="4:33" s="304" customFormat="1" ht="15.75" customHeight="1">
      <c r="D51666" s="305"/>
      <c r="AG51666" s="1954"/>
    </row>
    <row r="51668" spans="4:33" s="304" customFormat="1" ht="15.75" customHeight="1">
      <c r="D51668" s="305"/>
      <c r="AG51668" s="1954"/>
    </row>
    <row r="51670" spans="4:33" s="304" customFormat="1" ht="15.75" customHeight="1">
      <c r="D51670" s="305"/>
      <c r="AG51670" s="1954"/>
    </row>
    <row r="51672" spans="4:33" s="304" customFormat="1" ht="15.75" customHeight="1">
      <c r="D51672" s="305"/>
      <c r="AG51672" s="1954"/>
    </row>
    <row r="51674" spans="4:33" s="304" customFormat="1" ht="15.75" customHeight="1">
      <c r="D51674" s="305"/>
      <c r="AG51674" s="1954"/>
    </row>
    <row r="51676" spans="4:33" s="304" customFormat="1" ht="15.75" customHeight="1">
      <c r="D51676" s="305"/>
      <c r="AG51676" s="1954"/>
    </row>
    <row r="51678" spans="4:33" s="304" customFormat="1" ht="15.75" customHeight="1">
      <c r="D51678" s="305"/>
      <c r="AG51678" s="1954"/>
    </row>
    <row r="51680" spans="4:33" s="304" customFormat="1" ht="15.75" customHeight="1">
      <c r="D51680" s="305"/>
      <c r="AG51680" s="1954"/>
    </row>
    <row r="51682" spans="4:33" s="304" customFormat="1" ht="15.75" customHeight="1">
      <c r="D51682" s="305"/>
      <c r="AG51682" s="1954"/>
    </row>
    <row r="51684" spans="4:33" s="304" customFormat="1" ht="15.75" customHeight="1">
      <c r="D51684" s="305"/>
      <c r="AG51684" s="1954"/>
    </row>
    <row r="51686" spans="4:33" s="304" customFormat="1" ht="15.75" customHeight="1">
      <c r="D51686" s="305"/>
      <c r="AG51686" s="1954"/>
    </row>
    <row r="51688" spans="4:33" s="304" customFormat="1" ht="15.75" customHeight="1">
      <c r="D51688" s="305"/>
      <c r="AG51688" s="1954"/>
    </row>
    <row r="51690" spans="4:33" s="304" customFormat="1" ht="15.75" customHeight="1">
      <c r="D51690" s="305"/>
      <c r="AG51690" s="1954"/>
    </row>
    <row r="51692" spans="4:33" s="304" customFormat="1" ht="15.75" customHeight="1">
      <c r="D51692" s="305"/>
      <c r="AG51692" s="1954"/>
    </row>
    <row r="51694" spans="4:33" s="304" customFormat="1" ht="15.75" customHeight="1">
      <c r="D51694" s="305"/>
      <c r="AG51694" s="1954"/>
    </row>
    <row r="51696" spans="4:33" s="304" customFormat="1" ht="15.75" customHeight="1">
      <c r="D51696" s="305"/>
      <c r="AG51696" s="1954"/>
    </row>
    <row r="51698" spans="4:33" s="304" customFormat="1" ht="15.75" customHeight="1">
      <c r="D51698" s="305"/>
      <c r="AG51698" s="1954"/>
    </row>
    <row r="51700" spans="4:33" s="304" customFormat="1" ht="15.75" customHeight="1">
      <c r="D51700" s="305"/>
      <c r="AG51700" s="1954"/>
    </row>
    <row r="51702" spans="4:33" s="304" customFormat="1" ht="15.75" customHeight="1">
      <c r="D51702" s="305"/>
      <c r="AG51702" s="1954"/>
    </row>
    <row r="51704" spans="4:33" s="304" customFormat="1" ht="15.75" customHeight="1">
      <c r="D51704" s="305"/>
      <c r="AG51704" s="1954"/>
    </row>
    <row r="51706" spans="4:33" s="304" customFormat="1" ht="15.75" customHeight="1">
      <c r="D51706" s="305"/>
      <c r="AG51706" s="1954"/>
    </row>
    <row r="51708" spans="4:33" s="304" customFormat="1" ht="15.75" customHeight="1">
      <c r="D51708" s="305"/>
      <c r="AG51708" s="1954"/>
    </row>
    <row r="51710" spans="4:33" s="304" customFormat="1" ht="15.75" customHeight="1">
      <c r="D51710" s="305"/>
      <c r="AG51710" s="1954"/>
    </row>
    <row r="51712" spans="4:33" s="304" customFormat="1" ht="15.75" customHeight="1">
      <c r="D51712" s="305"/>
      <c r="AG51712" s="1954"/>
    </row>
    <row r="51714" spans="4:33" s="304" customFormat="1" ht="15.75" customHeight="1">
      <c r="D51714" s="305"/>
      <c r="AG51714" s="1954"/>
    </row>
    <row r="51716" spans="4:33" s="304" customFormat="1" ht="15.75" customHeight="1">
      <c r="D51716" s="305"/>
      <c r="AG51716" s="1954"/>
    </row>
    <row r="51718" spans="4:33" s="304" customFormat="1" ht="15.75" customHeight="1">
      <c r="D51718" s="305"/>
      <c r="AG51718" s="1954"/>
    </row>
    <row r="51720" spans="4:33" s="304" customFormat="1" ht="15.75" customHeight="1">
      <c r="D51720" s="305"/>
      <c r="AG51720" s="1954"/>
    </row>
    <row r="51722" spans="4:33" s="304" customFormat="1" ht="15.75" customHeight="1">
      <c r="D51722" s="305"/>
      <c r="AG51722" s="1954"/>
    </row>
    <row r="51724" spans="4:33" s="304" customFormat="1" ht="15.75" customHeight="1">
      <c r="D51724" s="305"/>
      <c r="AG51724" s="1954"/>
    </row>
    <row r="51726" spans="4:33" s="304" customFormat="1" ht="15.75" customHeight="1">
      <c r="D51726" s="305"/>
      <c r="AG51726" s="1954"/>
    </row>
    <row r="51728" spans="4:33" s="304" customFormat="1" ht="15.75" customHeight="1">
      <c r="D51728" s="305"/>
      <c r="AG51728" s="1954"/>
    </row>
    <row r="51730" spans="4:33" s="304" customFormat="1" ht="15.75" customHeight="1">
      <c r="D51730" s="305"/>
      <c r="AG51730" s="1954"/>
    </row>
    <row r="51732" spans="4:33" s="304" customFormat="1" ht="15.75" customHeight="1">
      <c r="D51732" s="305"/>
      <c r="AG51732" s="1954"/>
    </row>
    <row r="51734" spans="4:33" s="304" customFormat="1" ht="15.75" customHeight="1">
      <c r="D51734" s="305"/>
      <c r="AG51734" s="1954"/>
    </row>
    <row r="51736" spans="4:33" s="304" customFormat="1" ht="15.75" customHeight="1">
      <c r="D51736" s="305"/>
      <c r="AG51736" s="1954"/>
    </row>
    <row r="51738" spans="4:33" s="304" customFormat="1" ht="15.75" customHeight="1">
      <c r="D51738" s="305"/>
      <c r="AG51738" s="1954"/>
    </row>
    <row r="51740" spans="4:33" s="304" customFormat="1" ht="15.75" customHeight="1">
      <c r="D51740" s="305"/>
      <c r="AG51740" s="1954"/>
    </row>
    <row r="51742" spans="4:33" s="304" customFormat="1" ht="15.75" customHeight="1">
      <c r="D51742" s="305"/>
      <c r="AG51742" s="1954"/>
    </row>
    <row r="51744" spans="4:33" s="304" customFormat="1" ht="15.75" customHeight="1">
      <c r="D51744" s="305"/>
      <c r="AG51744" s="1954"/>
    </row>
    <row r="51746" spans="4:33" s="304" customFormat="1" ht="15.75" customHeight="1">
      <c r="D51746" s="305"/>
      <c r="AG51746" s="1954"/>
    </row>
    <row r="51748" spans="4:33" s="304" customFormat="1" ht="15.75" customHeight="1">
      <c r="D51748" s="305"/>
      <c r="AG51748" s="1954"/>
    </row>
    <row r="51750" spans="4:33" s="304" customFormat="1" ht="15.75" customHeight="1">
      <c r="D51750" s="305"/>
      <c r="AG51750" s="1954"/>
    </row>
    <row r="51752" spans="4:33" s="304" customFormat="1" ht="15.75" customHeight="1">
      <c r="D51752" s="305"/>
      <c r="AG51752" s="1954"/>
    </row>
    <row r="51754" spans="4:33" s="304" customFormat="1" ht="15.75" customHeight="1">
      <c r="D51754" s="305"/>
      <c r="AG51754" s="1954"/>
    </row>
    <row r="51756" spans="4:33" s="304" customFormat="1" ht="15.75" customHeight="1">
      <c r="D51756" s="305"/>
      <c r="AG51756" s="1954"/>
    </row>
    <row r="51758" spans="4:33" s="304" customFormat="1" ht="15.75" customHeight="1">
      <c r="D51758" s="305"/>
      <c r="AG51758" s="1954"/>
    </row>
    <row r="51760" spans="4:33" s="304" customFormat="1" ht="15.75" customHeight="1">
      <c r="D51760" s="305"/>
      <c r="AG51760" s="1954"/>
    </row>
    <row r="51762" spans="4:33" s="304" customFormat="1" ht="15.75" customHeight="1">
      <c r="D51762" s="305"/>
      <c r="AG51762" s="1954"/>
    </row>
    <row r="51764" spans="4:33" s="304" customFormat="1" ht="15.75" customHeight="1">
      <c r="D51764" s="305"/>
      <c r="AG51764" s="1954"/>
    </row>
    <row r="51766" spans="4:33" s="304" customFormat="1" ht="15.75" customHeight="1">
      <c r="D51766" s="305"/>
      <c r="AG51766" s="1954"/>
    </row>
    <row r="51768" spans="4:33" s="304" customFormat="1" ht="15.75" customHeight="1">
      <c r="D51768" s="305"/>
      <c r="AG51768" s="1954"/>
    </row>
    <row r="51770" spans="4:33" s="304" customFormat="1" ht="15.75" customHeight="1">
      <c r="D51770" s="305"/>
      <c r="AG51770" s="1954"/>
    </row>
    <row r="51772" spans="4:33" s="304" customFormat="1" ht="15.75" customHeight="1">
      <c r="D51772" s="305"/>
      <c r="AG51772" s="1954"/>
    </row>
    <row r="51774" spans="4:33" s="304" customFormat="1" ht="15.75" customHeight="1">
      <c r="D51774" s="305"/>
      <c r="AG51774" s="1954"/>
    </row>
    <row r="51776" spans="4:33" s="304" customFormat="1" ht="15.75" customHeight="1">
      <c r="D51776" s="305"/>
      <c r="AG51776" s="1954"/>
    </row>
    <row r="51778" spans="4:33" s="304" customFormat="1" ht="15.75" customHeight="1">
      <c r="D51778" s="305"/>
      <c r="AG51778" s="1954"/>
    </row>
    <row r="51780" spans="4:33" s="304" customFormat="1" ht="15.75" customHeight="1">
      <c r="D51780" s="305"/>
      <c r="AG51780" s="1954"/>
    </row>
    <row r="51782" spans="4:33" s="304" customFormat="1" ht="15.75" customHeight="1">
      <c r="D51782" s="305"/>
      <c r="AG51782" s="1954"/>
    </row>
    <row r="51784" spans="4:33" s="304" customFormat="1" ht="15.75" customHeight="1">
      <c r="D51784" s="305"/>
      <c r="AG51784" s="1954"/>
    </row>
    <row r="51786" spans="4:33" s="304" customFormat="1" ht="15.75" customHeight="1">
      <c r="D51786" s="305"/>
      <c r="AG51786" s="1954"/>
    </row>
    <row r="51788" spans="4:33" s="304" customFormat="1" ht="15.75" customHeight="1">
      <c r="D51788" s="305"/>
      <c r="AG51788" s="1954"/>
    </row>
    <row r="51790" spans="4:33" s="304" customFormat="1" ht="15.75" customHeight="1">
      <c r="D51790" s="305"/>
      <c r="AG51790" s="1954"/>
    </row>
    <row r="51792" spans="4:33" s="304" customFormat="1" ht="15.75" customHeight="1">
      <c r="D51792" s="305"/>
      <c r="AG51792" s="1954"/>
    </row>
    <row r="51794" spans="4:33" s="304" customFormat="1" ht="15.75" customHeight="1">
      <c r="D51794" s="305"/>
      <c r="AG51794" s="1954"/>
    </row>
    <row r="51796" spans="4:33" s="304" customFormat="1" ht="15.75" customHeight="1">
      <c r="D51796" s="305"/>
      <c r="AG51796" s="1954"/>
    </row>
    <row r="51798" spans="4:33" s="304" customFormat="1" ht="15.75" customHeight="1">
      <c r="D51798" s="305"/>
      <c r="AG51798" s="1954"/>
    </row>
    <row r="51800" spans="4:33" s="304" customFormat="1" ht="15.75" customHeight="1">
      <c r="D51800" s="305"/>
      <c r="AG51800" s="1954"/>
    </row>
    <row r="51802" spans="4:33" s="304" customFormat="1" ht="15.75" customHeight="1">
      <c r="D51802" s="305"/>
      <c r="AG51802" s="1954"/>
    </row>
    <row r="51804" spans="4:33" s="304" customFormat="1" ht="15.75" customHeight="1">
      <c r="D51804" s="305"/>
      <c r="AG51804" s="1954"/>
    </row>
    <row r="51806" spans="4:33" s="304" customFormat="1" ht="15.75" customHeight="1">
      <c r="D51806" s="305"/>
      <c r="AG51806" s="1954"/>
    </row>
    <row r="51808" spans="4:33" s="304" customFormat="1" ht="15.75" customHeight="1">
      <c r="D51808" s="305"/>
      <c r="AG51808" s="1954"/>
    </row>
    <row r="51810" spans="4:33" s="304" customFormat="1" ht="15.75" customHeight="1">
      <c r="D51810" s="305"/>
      <c r="AG51810" s="1954"/>
    </row>
    <row r="51812" spans="4:33" s="304" customFormat="1" ht="15.75" customHeight="1">
      <c r="D51812" s="305"/>
      <c r="AG51812" s="1954"/>
    </row>
    <row r="51814" spans="4:33" s="304" customFormat="1" ht="15.75" customHeight="1">
      <c r="D51814" s="305"/>
      <c r="AG51814" s="1954"/>
    </row>
    <row r="51816" spans="4:33" s="304" customFormat="1" ht="15.75" customHeight="1">
      <c r="D51816" s="305"/>
      <c r="AG51816" s="1954"/>
    </row>
    <row r="51818" spans="4:33" s="304" customFormat="1" ht="15.75" customHeight="1">
      <c r="D51818" s="305"/>
      <c r="AG51818" s="1954"/>
    </row>
    <row r="51820" spans="4:33" s="304" customFormat="1" ht="15.75" customHeight="1">
      <c r="D51820" s="305"/>
      <c r="AG51820" s="1954"/>
    </row>
    <row r="51822" spans="4:33" s="304" customFormat="1" ht="15.75" customHeight="1">
      <c r="D51822" s="305"/>
      <c r="AG51822" s="1954"/>
    </row>
    <row r="51824" spans="4:33" s="304" customFormat="1" ht="15.75" customHeight="1">
      <c r="D51824" s="305"/>
      <c r="AG51824" s="1954"/>
    </row>
    <row r="51826" spans="4:33" s="304" customFormat="1" ht="15.75" customHeight="1">
      <c r="D51826" s="305"/>
      <c r="AG51826" s="1954"/>
    </row>
    <row r="51828" spans="4:33" s="304" customFormat="1" ht="15.75" customHeight="1">
      <c r="D51828" s="305"/>
      <c r="AG51828" s="1954"/>
    </row>
    <row r="51830" spans="4:33" s="304" customFormat="1" ht="15.75" customHeight="1">
      <c r="D51830" s="305"/>
      <c r="AG51830" s="1954"/>
    </row>
    <row r="51832" spans="4:33" s="304" customFormat="1" ht="15.75" customHeight="1">
      <c r="D51832" s="305"/>
      <c r="AG51832" s="1954"/>
    </row>
    <row r="51834" spans="4:33" s="304" customFormat="1" ht="15.75" customHeight="1">
      <c r="D51834" s="305"/>
      <c r="AG51834" s="1954"/>
    </row>
    <row r="51836" spans="4:33" s="304" customFormat="1" ht="15.75" customHeight="1">
      <c r="D51836" s="305"/>
      <c r="AG51836" s="1954"/>
    </row>
    <row r="51838" spans="4:33" s="304" customFormat="1" ht="15.75" customHeight="1">
      <c r="D51838" s="305"/>
      <c r="AG51838" s="1954"/>
    </row>
    <row r="51840" spans="4:33" s="304" customFormat="1" ht="15.75" customHeight="1">
      <c r="D51840" s="305"/>
      <c r="AG51840" s="1954"/>
    </row>
    <row r="51842" spans="4:33" s="304" customFormat="1" ht="15.75" customHeight="1">
      <c r="D51842" s="305"/>
      <c r="AG51842" s="1954"/>
    </row>
    <row r="51844" spans="4:33" s="304" customFormat="1" ht="15.75" customHeight="1">
      <c r="D51844" s="305"/>
      <c r="AG51844" s="1954"/>
    </row>
    <row r="51846" spans="4:33" s="304" customFormat="1" ht="15.75" customHeight="1">
      <c r="D51846" s="305"/>
      <c r="AG51846" s="1954"/>
    </row>
    <row r="51848" spans="4:33" s="304" customFormat="1" ht="15.75" customHeight="1">
      <c r="D51848" s="305"/>
      <c r="AG51848" s="1954"/>
    </row>
    <row r="51850" spans="4:33" s="304" customFormat="1" ht="15.75" customHeight="1">
      <c r="D51850" s="305"/>
      <c r="AG51850" s="1954"/>
    </row>
    <row r="51852" spans="4:33" s="304" customFormat="1" ht="15.75" customHeight="1">
      <c r="D51852" s="305"/>
      <c r="AG51852" s="1954"/>
    </row>
    <row r="51854" spans="4:33" s="304" customFormat="1" ht="15.75" customHeight="1">
      <c r="D51854" s="305"/>
      <c r="AG51854" s="1954"/>
    </row>
    <row r="51856" spans="4:33" s="304" customFormat="1" ht="15.75" customHeight="1">
      <c r="D51856" s="305"/>
      <c r="AG51856" s="1954"/>
    </row>
    <row r="51858" spans="4:33" s="304" customFormat="1" ht="15.75" customHeight="1">
      <c r="D51858" s="305"/>
      <c r="AG51858" s="1954"/>
    </row>
    <row r="51860" spans="4:33" s="304" customFormat="1" ht="15.75" customHeight="1">
      <c r="D51860" s="305"/>
      <c r="AG51860" s="1954"/>
    </row>
    <row r="51862" spans="4:33" s="304" customFormat="1" ht="15.75" customHeight="1">
      <c r="D51862" s="305"/>
      <c r="AG51862" s="1954"/>
    </row>
    <row r="51864" spans="4:33" s="304" customFormat="1" ht="15.75" customHeight="1">
      <c r="D51864" s="305"/>
      <c r="AG51864" s="1954"/>
    </row>
    <row r="51866" spans="4:33" s="304" customFormat="1" ht="15.75" customHeight="1">
      <c r="D51866" s="305"/>
      <c r="AG51866" s="1954"/>
    </row>
    <row r="51868" spans="4:33" s="304" customFormat="1" ht="15.75" customHeight="1">
      <c r="D51868" s="305"/>
      <c r="AG51868" s="1954"/>
    </row>
    <row r="51870" spans="4:33" s="304" customFormat="1" ht="15.75" customHeight="1">
      <c r="D51870" s="305"/>
      <c r="AG51870" s="1954"/>
    </row>
    <row r="51872" spans="4:33" s="304" customFormat="1" ht="15.75" customHeight="1">
      <c r="D51872" s="305"/>
      <c r="AG51872" s="1954"/>
    </row>
    <row r="51874" spans="4:33" s="304" customFormat="1" ht="15.75" customHeight="1">
      <c r="D51874" s="305"/>
      <c r="AG51874" s="1954"/>
    </row>
    <row r="51876" spans="4:33" s="304" customFormat="1" ht="15.75" customHeight="1">
      <c r="D51876" s="305"/>
      <c r="AG51876" s="1954"/>
    </row>
    <row r="51878" spans="4:33" s="304" customFormat="1" ht="15.75" customHeight="1">
      <c r="D51878" s="305"/>
      <c r="AG51878" s="1954"/>
    </row>
    <row r="51880" spans="4:33" s="304" customFormat="1" ht="15.75" customHeight="1">
      <c r="D51880" s="305"/>
      <c r="AG51880" s="1954"/>
    </row>
    <row r="51882" spans="4:33" s="304" customFormat="1" ht="15.75" customHeight="1">
      <c r="D51882" s="305"/>
      <c r="AG51882" s="1954"/>
    </row>
    <row r="51884" spans="4:33" s="304" customFormat="1" ht="15.75" customHeight="1">
      <c r="D51884" s="305"/>
      <c r="AG51884" s="1954"/>
    </row>
    <row r="51886" spans="4:33" s="304" customFormat="1" ht="15.75" customHeight="1">
      <c r="D51886" s="305"/>
      <c r="AG51886" s="1954"/>
    </row>
    <row r="51888" spans="4:33" s="304" customFormat="1" ht="15.75" customHeight="1">
      <c r="D51888" s="305"/>
      <c r="AG51888" s="1954"/>
    </row>
    <row r="51890" spans="4:33" s="304" customFormat="1" ht="15.75" customHeight="1">
      <c r="D51890" s="305"/>
      <c r="AG51890" s="1954"/>
    </row>
    <row r="51892" spans="4:33" s="304" customFormat="1" ht="15.75" customHeight="1">
      <c r="D51892" s="305"/>
      <c r="AG51892" s="1954"/>
    </row>
    <row r="51894" spans="4:33" s="304" customFormat="1" ht="15.75" customHeight="1">
      <c r="D51894" s="305"/>
      <c r="AG51894" s="1954"/>
    </row>
    <row r="51896" spans="4:33" s="304" customFormat="1" ht="15.75" customHeight="1">
      <c r="D51896" s="305"/>
      <c r="AG51896" s="1954"/>
    </row>
    <row r="51898" spans="4:33" s="304" customFormat="1" ht="15.75" customHeight="1">
      <c r="D51898" s="305"/>
      <c r="AG51898" s="1954"/>
    </row>
    <row r="51900" spans="4:33" s="304" customFormat="1" ht="15.75" customHeight="1">
      <c r="D51900" s="305"/>
      <c r="AG51900" s="1954"/>
    </row>
    <row r="51902" spans="4:33" s="304" customFormat="1" ht="15.75" customHeight="1">
      <c r="D51902" s="305"/>
      <c r="AG51902" s="1954"/>
    </row>
    <row r="51904" spans="4:33" s="304" customFormat="1" ht="15.75" customHeight="1">
      <c r="D51904" s="305"/>
      <c r="AG51904" s="1954"/>
    </row>
    <row r="51906" spans="4:33" s="304" customFormat="1" ht="15.75" customHeight="1">
      <c r="D51906" s="305"/>
      <c r="AG51906" s="1954"/>
    </row>
    <row r="51908" spans="4:33" s="304" customFormat="1" ht="15.75" customHeight="1">
      <c r="D51908" s="305"/>
      <c r="AG51908" s="1954"/>
    </row>
    <row r="51910" spans="4:33" s="304" customFormat="1" ht="15.75" customHeight="1">
      <c r="D51910" s="305"/>
      <c r="AG51910" s="1954"/>
    </row>
    <row r="51912" spans="4:33" s="304" customFormat="1" ht="15.75" customHeight="1">
      <c r="D51912" s="305"/>
      <c r="AG51912" s="1954"/>
    </row>
    <row r="51914" spans="4:33" s="304" customFormat="1" ht="15.75" customHeight="1">
      <c r="D51914" s="305"/>
      <c r="AG51914" s="1954"/>
    </row>
    <row r="51916" spans="4:33" s="304" customFormat="1" ht="15.75" customHeight="1">
      <c r="D51916" s="305"/>
      <c r="AG51916" s="1954"/>
    </row>
    <row r="51918" spans="4:33" s="304" customFormat="1" ht="15.75" customHeight="1">
      <c r="D51918" s="305"/>
      <c r="AG51918" s="1954"/>
    </row>
    <row r="51920" spans="4:33" s="304" customFormat="1" ht="15.75" customHeight="1">
      <c r="D51920" s="305"/>
      <c r="AG51920" s="1954"/>
    </row>
    <row r="51922" spans="4:33" s="304" customFormat="1" ht="15.75" customHeight="1">
      <c r="D51922" s="305"/>
      <c r="AG51922" s="1954"/>
    </row>
    <row r="51924" spans="4:33" s="304" customFormat="1" ht="15.75" customHeight="1">
      <c r="D51924" s="305"/>
      <c r="AG51924" s="1954"/>
    </row>
    <row r="51926" spans="4:33" s="304" customFormat="1" ht="15.75" customHeight="1">
      <c r="D51926" s="305"/>
      <c r="AG51926" s="1954"/>
    </row>
    <row r="51928" spans="4:33" s="304" customFormat="1" ht="15.75" customHeight="1">
      <c r="D51928" s="305"/>
      <c r="AG51928" s="1954"/>
    </row>
    <row r="51930" spans="4:33" s="304" customFormat="1" ht="15.75" customHeight="1">
      <c r="D51930" s="305"/>
      <c r="AG51930" s="1954"/>
    </row>
    <row r="51932" spans="4:33" s="304" customFormat="1" ht="15.75" customHeight="1">
      <c r="D51932" s="305"/>
      <c r="AG51932" s="1954"/>
    </row>
    <row r="51934" spans="4:33" s="304" customFormat="1" ht="15.75" customHeight="1">
      <c r="D51934" s="305"/>
      <c r="AG51934" s="1954"/>
    </row>
    <row r="51936" spans="4:33" s="304" customFormat="1" ht="15.75" customHeight="1">
      <c r="D51936" s="305"/>
      <c r="AG51936" s="1954"/>
    </row>
    <row r="51938" spans="4:33" s="304" customFormat="1" ht="15.75" customHeight="1">
      <c r="D51938" s="305"/>
      <c r="AG51938" s="1954"/>
    </row>
    <row r="51940" spans="4:33" s="304" customFormat="1" ht="15.75" customHeight="1">
      <c r="D51940" s="305"/>
      <c r="AG51940" s="1954"/>
    </row>
    <row r="51942" spans="4:33" s="304" customFormat="1" ht="15.75" customHeight="1">
      <c r="D51942" s="305"/>
      <c r="AG51942" s="1954"/>
    </row>
    <row r="51944" spans="4:33" s="304" customFormat="1" ht="15.75" customHeight="1">
      <c r="D51944" s="305"/>
      <c r="AG51944" s="1954"/>
    </row>
    <row r="51946" spans="4:33" s="304" customFormat="1" ht="15.75" customHeight="1">
      <c r="D51946" s="305"/>
      <c r="AG51946" s="1954"/>
    </row>
    <row r="51948" spans="4:33" s="304" customFormat="1" ht="15.75" customHeight="1">
      <c r="D51948" s="305"/>
      <c r="AG51948" s="1954"/>
    </row>
    <row r="51950" spans="4:33" s="304" customFormat="1" ht="15.75" customHeight="1">
      <c r="D51950" s="305"/>
      <c r="AG51950" s="1954"/>
    </row>
    <row r="51952" spans="4:33" s="304" customFormat="1" ht="15.75" customHeight="1">
      <c r="D51952" s="305"/>
      <c r="AG51952" s="1954"/>
    </row>
    <row r="51954" spans="4:33" s="304" customFormat="1" ht="15.75" customHeight="1">
      <c r="D51954" s="305"/>
      <c r="AG51954" s="1954"/>
    </row>
    <row r="51956" spans="4:33" s="304" customFormat="1" ht="15.75" customHeight="1">
      <c r="D51956" s="305"/>
      <c r="AG51956" s="1954"/>
    </row>
    <row r="51958" spans="4:33" s="304" customFormat="1" ht="15.75" customHeight="1">
      <c r="D51958" s="305"/>
      <c r="AG51958" s="1954"/>
    </row>
    <row r="51960" spans="4:33" s="304" customFormat="1" ht="15.75" customHeight="1">
      <c r="D51960" s="305"/>
      <c r="AG51960" s="1954"/>
    </row>
    <row r="51962" spans="4:33" s="304" customFormat="1" ht="15.75" customHeight="1">
      <c r="D51962" s="305"/>
      <c r="AG51962" s="1954"/>
    </row>
    <row r="51964" spans="4:33" s="304" customFormat="1" ht="15.75" customHeight="1">
      <c r="D51964" s="305"/>
      <c r="AG51964" s="1954"/>
    </row>
    <row r="51966" spans="4:33" s="304" customFormat="1" ht="15.75" customHeight="1">
      <c r="D51966" s="305"/>
      <c r="AG51966" s="1954"/>
    </row>
    <row r="51968" spans="4:33" s="304" customFormat="1" ht="15.75" customHeight="1">
      <c r="D51968" s="305"/>
      <c r="AG51968" s="1954"/>
    </row>
    <row r="51970" spans="4:33" s="304" customFormat="1" ht="15.75" customHeight="1">
      <c r="D51970" s="305"/>
      <c r="AG51970" s="1954"/>
    </row>
    <row r="51972" spans="4:33" s="304" customFormat="1" ht="15.75" customHeight="1">
      <c r="D51972" s="305"/>
      <c r="AG51972" s="1954"/>
    </row>
    <row r="51974" spans="4:33" s="304" customFormat="1" ht="15.75" customHeight="1">
      <c r="D51974" s="305"/>
      <c r="AG51974" s="1954"/>
    </row>
    <row r="51976" spans="4:33" s="304" customFormat="1" ht="15.75" customHeight="1">
      <c r="D51976" s="305"/>
      <c r="AG51976" s="1954"/>
    </row>
    <row r="51978" spans="4:33" s="304" customFormat="1" ht="15.75" customHeight="1">
      <c r="D51978" s="305"/>
      <c r="AG51978" s="1954"/>
    </row>
    <row r="51980" spans="4:33" s="304" customFormat="1" ht="15.75" customHeight="1">
      <c r="D51980" s="305"/>
      <c r="AG51980" s="1954"/>
    </row>
    <row r="51982" spans="4:33" s="304" customFormat="1" ht="15.75" customHeight="1">
      <c r="D51982" s="305"/>
      <c r="AG51982" s="1954"/>
    </row>
    <row r="51984" spans="4:33" s="304" customFormat="1" ht="15.75" customHeight="1">
      <c r="D51984" s="305"/>
      <c r="AG51984" s="1954"/>
    </row>
    <row r="51986" spans="4:33" s="304" customFormat="1" ht="15.75" customHeight="1">
      <c r="D51986" s="305"/>
      <c r="AG51986" s="1954"/>
    </row>
    <row r="51988" spans="4:33" s="304" customFormat="1" ht="15.75" customHeight="1">
      <c r="D51988" s="305"/>
      <c r="AG51988" s="1954"/>
    </row>
    <row r="51990" spans="4:33" s="304" customFormat="1" ht="15.75" customHeight="1">
      <c r="D51990" s="305"/>
      <c r="AG51990" s="1954"/>
    </row>
    <row r="51992" spans="4:33" s="304" customFormat="1" ht="15.75" customHeight="1">
      <c r="D51992" s="305"/>
      <c r="AG51992" s="1954"/>
    </row>
    <row r="51994" spans="4:33" s="304" customFormat="1" ht="15.75" customHeight="1">
      <c r="D51994" s="305"/>
      <c r="AG51994" s="1954"/>
    </row>
    <row r="51996" spans="4:33" s="304" customFormat="1" ht="15.75" customHeight="1">
      <c r="D51996" s="305"/>
      <c r="AG51996" s="1954"/>
    </row>
    <row r="51998" spans="4:33" s="304" customFormat="1" ht="15.75" customHeight="1">
      <c r="D51998" s="305"/>
      <c r="AG51998" s="1954"/>
    </row>
    <row r="52000" spans="4:33" s="304" customFormat="1" ht="15.75" customHeight="1">
      <c r="D52000" s="305"/>
      <c r="AG52000" s="1954"/>
    </row>
    <row r="52002" spans="4:33" s="304" customFormat="1" ht="15.75" customHeight="1">
      <c r="D52002" s="305"/>
      <c r="AG52002" s="1954"/>
    </row>
    <row r="52004" spans="4:33" s="304" customFormat="1" ht="15.75" customHeight="1">
      <c r="D52004" s="305"/>
      <c r="AG52004" s="1954"/>
    </row>
    <row r="52006" spans="4:33" s="304" customFormat="1" ht="15.75" customHeight="1">
      <c r="D52006" s="305"/>
      <c r="AG52006" s="1954"/>
    </row>
    <row r="52008" spans="4:33" s="304" customFormat="1" ht="15.75" customHeight="1">
      <c r="D52008" s="305"/>
      <c r="AG52008" s="1954"/>
    </row>
    <row r="52010" spans="4:33" s="304" customFormat="1" ht="15.75" customHeight="1">
      <c r="D52010" s="305"/>
      <c r="AG52010" s="1954"/>
    </row>
    <row r="52012" spans="4:33" s="304" customFormat="1" ht="15.75" customHeight="1">
      <c r="D52012" s="305"/>
      <c r="AG52012" s="1954"/>
    </row>
    <row r="52014" spans="4:33" s="304" customFormat="1" ht="15.75" customHeight="1">
      <c r="D52014" s="305"/>
      <c r="AG52014" s="1954"/>
    </row>
    <row r="52016" spans="4:33" s="304" customFormat="1" ht="15.75" customHeight="1">
      <c r="D52016" s="305"/>
      <c r="AG52016" s="1954"/>
    </row>
    <row r="52018" spans="4:33" s="304" customFormat="1" ht="15.75" customHeight="1">
      <c r="D52018" s="305"/>
      <c r="AG52018" s="1954"/>
    </row>
    <row r="52020" spans="4:33" s="304" customFormat="1" ht="15.75" customHeight="1">
      <c r="D52020" s="305"/>
      <c r="AG52020" s="1954"/>
    </row>
    <row r="52022" spans="4:33" s="304" customFormat="1" ht="15.75" customHeight="1">
      <c r="D52022" s="305"/>
      <c r="AG52022" s="1954"/>
    </row>
    <row r="52024" spans="4:33" s="304" customFormat="1" ht="15.75" customHeight="1">
      <c r="D52024" s="305"/>
      <c r="AG52024" s="1954"/>
    </row>
    <row r="52026" spans="4:33" s="304" customFormat="1" ht="15.75" customHeight="1">
      <c r="D52026" s="305"/>
      <c r="AG52026" s="1954"/>
    </row>
    <row r="52028" spans="4:33" s="304" customFormat="1" ht="15.75" customHeight="1">
      <c r="D52028" s="305"/>
      <c r="AG52028" s="1954"/>
    </row>
    <row r="52030" spans="4:33" s="304" customFormat="1" ht="15.75" customHeight="1">
      <c r="D52030" s="305"/>
      <c r="AG52030" s="1954"/>
    </row>
    <row r="52032" spans="4:33" s="304" customFormat="1" ht="15.75" customHeight="1">
      <c r="D52032" s="305"/>
      <c r="AG52032" s="1954"/>
    </row>
    <row r="52034" spans="4:33" s="304" customFormat="1" ht="15.75" customHeight="1">
      <c r="D52034" s="305"/>
      <c r="AG52034" s="1954"/>
    </row>
    <row r="52036" spans="4:33" s="304" customFormat="1" ht="15.75" customHeight="1">
      <c r="D52036" s="305"/>
      <c r="AG52036" s="1954"/>
    </row>
    <row r="52038" spans="4:33" s="304" customFormat="1" ht="15.75" customHeight="1">
      <c r="D52038" s="305"/>
      <c r="AG52038" s="1954"/>
    </row>
    <row r="52040" spans="4:33" s="304" customFormat="1" ht="15.75" customHeight="1">
      <c r="D52040" s="305"/>
      <c r="AG52040" s="1954"/>
    </row>
    <row r="52042" spans="4:33" s="304" customFormat="1" ht="15.75" customHeight="1">
      <c r="D52042" s="305"/>
      <c r="AG52042" s="1954"/>
    </row>
    <row r="52044" spans="4:33" s="304" customFormat="1" ht="15.75" customHeight="1">
      <c r="D52044" s="305"/>
      <c r="AG52044" s="1954"/>
    </row>
    <row r="52046" spans="4:33" s="304" customFormat="1" ht="15.75" customHeight="1">
      <c r="D52046" s="305"/>
      <c r="AG52046" s="1954"/>
    </row>
    <row r="52048" spans="4:33" s="304" customFormat="1" ht="15.75" customHeight="1">
      <c r="D52048" s="305"/>
      <c r="AG52048" s="1954"/>
    </row>
    <row r="52050" spans="4:33" s="304" customFormat="1" ht="15.75" customHeight="1">
      <c r="D52050" s="305"/>
      <c r="AG52050" s="1954"/>
    </row>
    <row r="52052" spans="4:33" s="304" customFormat="1" ht="15.75" customHeight="1">
      <c r="D52052" s="305"/>
      <c r="AG52052" s="1954"/>
    </row>
    <row r="52054" spans="4:33" s="304" customFormat="1" ht="15.75" customHeight="1">
      <c r="D52054" s="305"/>
      <c r="AG52054" s="1954"/>
    </row>
    <row r="52056" spans="4:33" s="304" customFormat="1" ht="15.75" customHeight="1">
      <c r="D52056" s="305"/>
      <c r="AG52056" s="1954"/>
    </row>
    <row r="52058" spans="4:33" s="304" customFormat="1" ht="15.75" customHeight="1">
      <c r="D52058" s="305"/>
      <c r="AG52058" s="1954"/>
    </row>
    <row r="52060" spans="4:33" s="304" customFormat="1" ht="15.75" customHeight="1">
      <c r="D52060" s="305"/>
      <c r="AG52060" s="1954"/>
    </row>
    <row r="52062" spans="4:33" s="304" customFormat="1" ht="15.75" customHeight="1">
      <c r="D52062" s="305"/>
      <c r="AG52062" s="1954"/>
    </row>
    <row r="52064" spans="4:33" s="304" customFormat="1" ht="15.75" customHeight="1">
      <c r="D52064" s="305"/>
      <c r="AG52064" s="1954"/>
    </row>
    <row r="52066" spans="4:33" s="304" customFormat="1" ht="15.75" customHeight="1">
      <c r="D52066" s="305"/>
      <c r="AG52066" s="1954"/>
    </row>
    <row r="52068" spans="4:33" s="304" customFormat="1" ht="15.75" customHeight="1">
      <c r="D52068" s="305"/>
      <c r="AG52068" s="1954"/>
    </row>
    <row r="52070" spans="4:33" s="304" customFormat="1" ht="15.75" customHeight="1">
      <c r="D52070" s="305"/>
      <c r="AG52070" s="1954"/>
    </row>
    <row r="52072" spans="4:33" s="304" customFormat="1" ht="15.75" customHeight="1">
      <c r="D52072" s="305"/>
      <c r="AG52072" s="1954"/>
    </row>
    <row r="52074" spans="4:33" s="304" customFormat="1" ht="15.75" customHeight="1">
      <c r="D52074" s="305"/>
      <c r="AG52074" s="1954"/>
    </row>
    <row r="52076" spans="4:33" s="304" customFormat="1" ht="15.75" customHeight="1">
      <c r="D52076" s="305"/>
      <c r="AG52076" s="1954"/>
    </row>
    <row r="52078" spans="4:33" s="304" customFormat="1" ht="15.75" customHeight="1">
      <c r="D52078" s="305"/>
      <c r="AG52078" s="1954"/>
    </row>
    <row r="52080" spans="4:33" s="304" customFormat="1" ht="15.75" customHeight="1">
      <c r="D52080" s="305"/>
      <c r="AG52080" s="1954"/>
    </row>
    <row r="52082" spans="4:33" s="304" customFormat="1" ht="15.75" customHeight="1">
      <c r="D52082" s="305"/>
      <c r="AG52082" s="1954"/>
    </row>
    <row r="52084" spans="4:33" s="304" customFormat="1" ht="15.75" customHeight="1">
      <c r="D52084" s="305"/>
      <c r="AG52084" s="1954"/>
    </row>
    <row r="52086" spans="4:33" s="304" customFormat="1" ht="15.75" customHeight="1">
      <c r="D52086" s="305"/>
      <c r="AG52086" s="1954"/>
    </row>
    <row r="52088" spans="4:33" s="304" customFormat="1" ht="15.75" customHeight="1">
      <c r="D52088" s="305"/>
      <c r="AG52088" s="1954"/>
    </row>
    <row r="52090" spans="4:33" s="304" customFormat="1" ht="15.75" customHeight="1">
      <c r="D52090" s="305"/>
      <c r="AG52090" s="1954"/>
    </row>
    <row r="52092" spans="4:33" s="304" customFormat="1" ht="15.75" customHeight="1">
      <c r="D52092" s="305"/>
      <c r="AG52092" s="1954"/>
    </row>
    <row r="52094" spans="4:33" s="304" customFormat="1" ht="15.75" customHeight="1">
      <c r="D52094" s="305"/>
      <c r="AG52094" s="1954"/>
    </row>
    <row r="52096" spans="4:33" s="304" customFormat="1" ht="15.75" customHeight="1">
      <c r="D52096" s="305"/>
      <c r="AG52096" s="1954"/>
    </row>
    <row r="52098" spans="4:33" s="304" customFormat="1" ht="15.75" customHeight="1">
      <c r="D52098" s="305"/>
      <c r="AG52098" s="1954"/>
    </row>
    <row r="52100" spans="4:33" s="304" customFormat="1" ht="15.75" customHeight="1">
      <c r="D52100" s="305"/>
      <c r="AG52100" s="1954"/>
    </row>
    <row r="52102" spans="4:33" s="304" customFormat="1" ht="15.75" customHeight="1">
      <c r="D52102" s="305"/>
      <c r="AG52102" s="1954"/>
    </row>
    <row r="52104" spans="4:33" s="304" customFormat="1" ht="15.75" customHeight="1">
      <c r="D52104" s="305"/>
      <c r="AG52104" s="1954"/>
    </row>
    <row r="52106" spans="4:33" s="304" customFormat="1" ht="15.75" customHeight="1">
      <c r="D52106" s="305"/>
      <c r="AG52106" s="1954"/>
    </row>
    <row r="52108" spans="4:33" s="304" customFormat="1" ht="15.75" customHeight="1">
      <c r="D52108" s="305"/>
      <c r="AG52108" s="1954"/>
    </row>
    <row r="52110" spans="4:33" s="304" customFormat="1" ht="15.75" customHeight="1">
      <c r="D52110" s="305"/>
      <c r="AG52110" s="1954"/>
    </row>
    <row r="52112" spans="4:33" s="304" customFormat="1" ht="15.75" customHeight="1">
      <c r="D52112" s="305"/>
      <c r="AG52112" s="1954"/>
    </row>
    <row r="52114" spans="4:33" s="304" customFormat="1" ht="15.75" customHeight="1">
      <c r="D52114" s="305"/>
      <c r="AG52114" s="1954"/>
    </row>
    <row r="52116" spans="4:33" s="304" customFormat="1" ht="15.75" customHeight="1">
      <c r="D52116" s="305"/>
      <c r="AG52116" s="1954"/>
    </row>
    <row r="52118" spans="4:33" s="304" customFormat="1" ht="15.75" customHeight="1">
      <c r="D52118" s="305"/>
      <c r="AG52118" s="1954"/>
    </row>
    <row r="52120" spans="4:33" s="304" customFormat="1" ht="15.75" customHeight="1">
      <c r="D52120" s="305"/>
      <c r="AG52120" s="1954"/>
    </row>
    <row r="52122" spans="4:33" s="304" customFormat="1" ht="15.75" customHeight="1">
      <c r="D52122" s="305"/>
      <c r="AG52122" s="1954"/>
    </row>
    <row r="52124" spans="4:33" s="304" customFormat="1" ht="15.75" customHeight="1">
      <c r="D52124" s="305"/>
      <c r="AG52124" s="1954"/>
    </row>
    <row r="52126" spans="4:33" s="304" customFormat="1" ht="15.75" customHeight="1">
      <c r="D52126" s="305"/>
      <c r="AG52126" s="1954"/>
    </row>
    <row r="52128" spans="4:33" s="304" customFormat="1" ht="15.75" customHeight="1">
      <c r="D52128" s="305"/>
      <c r="AG52128" s="1954"/>
    </row>
    <row r="52130" spans="4:33" s="304" customFormat="1" ht="15.75" customHeight="1">
      <c r="D52130" s="305"/>
      <c r="AG52130" s="1954"/>
    </row>
    <row r="52132" spans="4:33" s="304" customFormat="1" ht="15.75" customHeight="1">
      <c r="D52132" s="305"/>
      <c r="AG52132" s="1954"/>
    </row>
    <row r="52134" spans="4:33" s="304" customFormat="1" ht="15.75" customHeight="1">
      <c r="D52134" s="305"/>
      <c r="AG52134" s="1954"/>
    </row>
    <row r="52136" spans="4:33" s="304" customFormat="1" ht="15.75" customHeight="1">
      <c r="D52136" s="305"/>
      <c r="AG52136" s="1954"/>
    </row>
    <row r="52138" spans="4:33" s="304" customFormat="1" ht="15.75" customHeight="1">
      <c r="D52138" s="305"/>
      <c r="AG52138" s="1954"/>
    </row>
    <row r="52140" spans="4:33" s="304" customFormat="1" ht="15.75" customHeight="1">
      <c r="D52140" s="305"/>
      <c r="AG52140" s="1954"/>
    </row>
    <row r="52142" spans="4:33" s="304" customFormat="1" ht="15.75" customHeight="1">
      <c r="D52142" s="305"/>
      <c r="AG52142" s="1954"/>
    </row>
    <row r="52144" spans="4:33" s="304" customFormat="1" ht="15.75" customHeight="1">
      <c r="D52144" s="305"/>
      <c r="AG52144" s="1954"/>
    </row>
    <row r="52146" spans="4:33" s="304" customFormat="1" ht="15.75" customHeight="1">
      <c r="D52146" s="305"/>
      <c r="AG52146" s="1954"/>
    </row>
    <row r="52148" spans="4:33" s="304" customFormat="1" ht="15.75" customHeight="1">
      <c r="D52148" s="305"/>
      <c r="AG52148" s="1954"/>
    </row>
    <row r="52150" spans="4:33" s="304" customFormat="1" ht="15.75" customHeight="1">
      <c r="D52150" s="305"/>
      <c r="AG52150" s="1954"/>
    </row>
    <row r="52152" spans="4:33" s="304" customFormat="1" ht="15.75" customHeight="1">
      <c r="D52152" s="305"/>
      <c r="AG52152" s="1954"/>
    </row>
    <row r="52154" spans="4:33" s="304" customFormat="1" ht="15.75" customHeight="1">
      <c r="D52154" s="305"/>
      <c r="AG52154" s="1954"/>
    </row>
    <row r="52156" spans="4:33" s="304" customFormat="1" ht="15.75" customHeight="1">
      <c r="D52156" s="305"/>
      <c r="AG52156" s="1954"/>
    </row>
    <row r="52158" spans="4:33" s="304" customFormat="1" ht="15.75" customHeight="1">
      <c r="D52158" s="305"/>
      <c r="AG52158" s="1954"/>
    </row>
    <row r="52160" spans="4:33" s="304" customFormat="1" ht="15.75" customHeight="1">
      <c r="D52160" s="305"/>
      <c r="AG52160" s="1954"/>
    </row>
    <row r="52162" spans="4:33" s="304" customFormat="1" ht="15.75" customHeight="1">
      <c r="D52162" s="305"/>
      <c r="AG52162" s="1954"/>
    </row>
    <row r="52164" spans="4:33" s="304" customFormat="1" ht="15.75" customHeight="1">
      <c r="D52164" s="305"/>
      <c r="AG52164" s="1954"/>
    </row>
    <row r="52166" spans="4:33" s="304" customFormat="1" ht="15.75" customHeight="1">
      <c r="D52166" s="305"/>
      <c r="AG52166" s="1954"/>
    </row>
    <row r="52168" spans="4:33" s="304" customFormat="1" ht="15.75" customHeight="1">
      <c r="D52168" s="305"/>
      <c r="AG52168" s="1954"/>
    </row>
    <row r="52170" spans="4:33" s="304" customFormat="1" ht="15.75" customHeight="1">
      <c r="D52170" s="305"/>
      <c r="AG52170" s="1954"/>
    </row>
    <row r="52172" spans="4:33" s="304" customFormat="1" ht="15.75" customHeight="1">
      <c r="D52172" s="305"/>
      <c r="AG52172" s="1954"/>
    </row>
    <row r="52174" spans="4:33" s="304" customFormat="1" ht="15.75" customHeight="1">
      <c r="D52174" s="305"/>
      <c r="AG52174" s="1954"/>
    </row>
    <row r="52176" spans="4:33" s="304" customFormat="1" ht="15.75" customHeight="1">
      <c r="D52176" s="305"/>
      <c r="AG52176" s="1954"/>
    </row>
    <row r="52178" spans="4:33" s="304" customFormat="1" ht="15.75" customHeight="1">
      <c r="D52178" s="305"/>
      <c r="AG52178" s="1954"/>
    </row>
    <row r="52180" spans="4:33" s="304" customFormat="1" ht="15.75" customHeight="1">
      <c r="D52180" s="305"/>
      <c r="AG52180" s="1954"/>
    </row>
    <row r="52182" spans="4:33" s="304" customFormat="1" ht="15.75" customHeight="1">
      <c r="D52182" s="305"/>
      <c r="AG52182" s="1954"/>
    </row>
    <row r="52184" spans="4:33" s="304" customFormat="1" ht="15.75" customHeight="1">
      <c r="D52184" s="305"/>
      <c r="AG52184" s="1954"/>
    </row>
    <row r="52186" spans="4:33" s="304" customFormat="1" ht="15.75" customHeight="1">
      <c r="D52186" s="305"/>
      <c r="AG52186" s="1954"/>
    </row>
    <row r="52188" spans="4:33" s="304" customFormat="1" ht="15.75" customHeight="1">
      <c r="D52188" s="305"/>
      <c r="AG52188" s="1954"/>
    </row>
    <row r="52190" spans="4:33" s="304" customFormat="1" ht="15.75" customHeight="1">
      <c r="D52190" s="305"/>
      <c r="AG52190" s="1954"/>
    </row>
    <row r="52192" spans="4:33" s="304" customFormat="1" ht="15.75" customHeight="1">
      <c r="D52192" s="305"/>
      <c r="AG52192" s="1954"/>
    </row>
    <row r="52194" spans="4:33" s="304" customFormat="1" ht="15.75" customHeight="1">
      <c r="D52194" s="305"/>
      <c r="AG52194" s="1954"/>
    </row>
    <row r="52196" spans="4:33" s="304" customFormat="1" ht="15.75" customHeight="1">
      <c r="D52196" s="305"/>
      <c r="AG52196" s="1954"/>
    </row>
    <row r="52198" spans="4:33" s="304" customFormat="1" ht="15.75" customHeight="1">
      <c r="D52198" s="305"/>
      <c r="AG52198" s="1954"/>
    </row>
    <row r="52200" spans="4:33" s="304" customFormat="1" ht="15.75" customHeight="1">
      <c r="D52200" s="305"/>
      <c r="AG52200" s="1954"/>
    </row>
    <row r="52202" spans="4:33" s="304" customFormat="1" ht="15.75" customHeight="1">
      <c r="D52202" s="305"/>
      <c r="AG52202" s="1954"/>
    </row>
    <row r="52204" spans="4:33" s="304" customFormat="1" ht="15.75" customHeight="1">
      <c r="D52204" s="305"/>
      <c r="AG52204" s="1954"/>
    </row>
    <row r="52206" spans="4:33" s="304" customFormat="1" ht="15.75" customHeight="1">
      <c r="D52206" s="305"/>
      <c r="AG52206" s="1954"/>
    </row>
    <row r="52208" spans="4:33" s="304" customFormat="1" ht="15.75" customHeight="1">
      <c r="D52208" s="305"/>
      <c r="AG52208" s="1954"/>
    </row>
    <row r="52210" spans="4:33" s="304" customFormat="1" ht="15.75" customHeight="1">
      <c r="D52210" s="305"/>
      <c r="AG52210" s="1954"/>
    </row>
    <row r="52212" spans="4:33" s="304" customFormat="1" ht="15.75" customHeight="1">
      <c r="D52212" s="305"/>
      <c r="AG52212" s="1954"/>
    </row>
    <row r="52214" spans="4:33" s="304" customFormat="1" ht="15.75" customHeight="1">
      <c r="D52214" s="305"/>
      <c r="AG52214" s="1954"/>
    </row>
    <row r="52216" spans="4:33" s="304" customFormat="1" ht="15.75" customHeight="1">
      <c r="D52216" s="305"/>
      <c r="AG52216" s="1954"/>
    </row>
    <row r="52218" spans="4:33" s="304" customFormat="1" ht="15.75" customHeight="1">
      <c r="D52218" s="305"/>
      <c r="AG52218" s="1954"/>
    </row>
    <row r="52220" spans="4:33" s="304" customFormat="1" ht="15.75" customHeight="1">
      <c r="D52220" s="305"/>
      <c r="AG52220" s="1954"/>
    </row>
    <row r="52222" spans="4:33" s="304" customFormat="1" ht="15.75" customHeight="1">
      <c r="D52222" s="305"/>
      <c r="AG52222" s="1954"/>
    </row>
    <row r="52224" spans="4:33" s="304" customFormat="1" ht="15.75" customHeight="1">
      <c r="D52224" s="305"/>
      <c r="AG52224" s="1954"/>
    </row>
    <row r="52226" spans="4:33" s="304" customFormat="1" ht="15.75" customHeight="1">
      <c r="D52226" s="305"/>
      <c r="AG52226" s="1954"/>
    </row>
    <row r="52228" spans="4:33" s="304" customFormat="1" ht="15.75" customHeight="1">
      <c r="D52228" s="305"/>
      <c r="AG52228" s="1954"/>
    </row>
    <row r="52230" spans="4:33" s="304" customFormat="1" ht="15.75" customHeight="1">
      <c r="D52230" s="305"/>
      <c r="AG52230" s="1954"/>
    </row>
    <row r="52232" spans="4:33" s="304" customFormat="1" ht="15.75" customHeight="1">
      <c r="D52232" s="305"/>
      <c r="AG52232" s="1954"/>
    </row>
    <row r="52234" spans="4:33" s="304" customFormat="1" ht="15.75" customHeight="1">
      <c r="D52234" s="305"/>
      <c r="AG52234" s="1954"/>
    </row>
    <row r="52236" spans="4:33" s="304" customFormat="1" ht="15.75" customHeight="1">
      <c r="D52236" s="305"/>
      <c r="AG52236" s="1954"/>
    </row>
    <row r="52238" spans="4:33" s="304" customFormat="1" ht="15.75" customHeight="1">
      <c r="D52238" s="305"/>
      <c r="AG52238" s="1954"/>
    </row>
    <row r="52240" spans="4:33" s="304" customFormat="1" ht="15.75" customHeight="1">
      <c r="D52240" s="305"/>
      <c r="AG52240" s="1954"/>
    </row>
    <row r="52242" spans="4:33" s="304" customFormat="1" ht="15.75" customHeight="1">
      <c r="D52242" s="305"/>
      <c r="AG52242" s="1954"/>
    </row>
    <row r="52244" spans="4:33" s="304" customFormat="1" ht="15.75" customHeight="1">
      <c r="D52244" s="305"/>
      <c r="AG52244" s="1954"/>
    </row>
    <row r="52246" spans="4:33" s="304" customFormat="1" ht="15.75" customHeight="1">
      <c r="D52246" s="305"/>
      <c r="AG52246" s="1954"/>
    </row>
    <row r="52248" spans="4:33" s="304" customFormat="1" ht="15.75" customHeight="1">
      <c r="D52248" s="305"/>
      <c r="AG52248" s="1954"/>
    </row>
    <row r="52250" spans="4:33" s="304" customFormat="1" ht="15.75" customHeight="1">
      <c r="D52250" s="305"/>
      <c r="AG52250" s="1954"/>
    </row>
    <row r="52252" spans="4:33" s="304" customFormat="1" ht="15.75" customHeight="1">
      <c r="D52252" s="305"/>
      <c r="AG52252" s="1954"/>
    </row>
    <row r="52254" spans="4:33" s="304" customFormat="1" ht="15.75" customHeight="1">
      <c r="D52254" s="305"/>
      <c r="AG52254" s="1954"/>
    </row>
    <row r="52256" spans="4:33" s="304" customFormat="1" ht="15.75" customHeight="1">
      <c r="D52256" s="305"/>
      <c r="AG52256" s="1954"/>
    </row>
    <row r="52258" spans="4:33" s="304" customFormat="1" ht="15.75" customHeight="1">
      <c r="D52258" s="305"/>
      <c r="AG52258" s="1954"/>
    </row>
    <row r="52260" spans="4:33" s="304" customFormat="1" ht="15.75" customHeight="1">
      <c r="D52260" s="305"/>
      <c r="AG52260" s="1954"/>
    </row>
    <row r="52262" spans="4:33" s="304" customFormat="1" ht="15.75" customHeight="1">
      <c r="D52262" s="305"/>
      <c r="AG52262" s="1954"/>
    </row>
    <row r="52264" spans="4:33" s="304" customFormat="1" ht="15.75" customHeight="1">
      <c r="D52264" s="305"/>
      <c r="AG52264" s="1954"/>
    </row>
    <row r="52266" spans="4:33" s="304" customFormat="1" ht="15.75" customHeight="1">
      <c r="D52266" s="305"/>
      <c r="AG52266" s="1954"/>
    </row>
    <row r="52268" spans="4:33" s="304" customFormat="1" ht="15.75" customHeight="1">
      <c r="D52268" s="305"/>
      <c r="AG52268" s="1954"/>
    </row>
    <row r="52270" spans="4:33" s="304" customFormat="1" ht="15.75" customHeight="1">
      <c r="D52270" s="305"/>
      <c r="AG52270" s="1954"/>
    </row>
    <row r="52272" spans="4:33" s="304" customFormat="1" ht="15.75" customHeight="1">
      <c r="D52272" s="305"/>
      <c r="AG52272" s="1954"/>
    </row>
    <row r="52274" spans="4:33" s="304" customFormat="1" ht="15.75" customHeight="1">
      <c r="D52274" s="305"/>
      <c r="AG52274" s="1954"/>
    </row>
    <row r="52276" spans="4:33" s="304" customFormat="1" ht="15.75" customHeight="1">
      <c r="D52276" s="305"/>
      <c r="AG52276" s="1954"/>
    </row>
    <row r="52278" spans="4:33" s="304" customFormat="1" ht="15.75" customHeight="1">
      <c r="D52278" s="305"/>
      <c r="AG52278" s="1954"/>
    </row>
    <row r="52280" spans="4:33" s="304" customFormat="1" ht="15.75" customHeight="1">
      <c r="D52280" s="305"/>
      <c r="AG52280" s="1954"/>
    </row>
    <row r="52282" spans="4:33" s="304" customFormat="1" ht="15.75" customHeight="1">
      <c r="D52282" s="305"/>
      <c r="AG52282" s="1954"/>
    </row>
    <row r="52284" spans="4:33" s="304" customFormat="1" ht="15.75" customHeight="1">
      <c r="D52284" s="305"/>
      <c r="AG52284" s="1954"/>
    </row>
    <row r="52286" spans="4:33" s="304" customFormat="1" ht="15.75" customHeight="1">
      <c r="D52286" s="305"/>
      <c r="AG52286" s="1954"/>
    </row>
    <row r="52288" spans="4:33" s="304" customFormat="1" ht="15.75" customHeight="1">
      <c r="D52288" s="305"/>
      <c r="AG52288" s="1954"/>
    </row>
    <row r="52290" spans="4:33" s="304" customFormat="1" ht="15.75" customHeight="1">
      <c r="D52290" s="305"/>
      <c r="AG52290" s="1954"/>
    </row>
    <row r="52292" spans="4:33" s="304" customFormat="1" ht="15.75" customHeight="1">
      <c r="D52292" s="305"/>
      <c r="AG52292" s="1954"/>
    </row>
    <row r="52294" spans="4:33" s="304" customFormat="1" ht="15.75" customHeight="1">
      <c r="D52294" s="305"/>
      <c r="AG52294" s="1954"/>
    </row>
    <row r="52296" spans="4:33" s="304" customFormat="1" ht="15.75" customHeight="1">
      <c r="D52296" s="305"/>
      <c r="AG52296" s="1954"/>
    </row>
    <row r="52298" spans="4:33" s="304" customFormat="1" ht="15.75" customHeight="1">
      <c r="D52298" s="305"/>
      <c r="AG52298" s="1954"/>
    </row>
    <row r="52300" spans="4:33" s="304" customFormat="1" ht="15.75" customHeight="1">
      <c r="D52300" s="305"/>
      <c r="AG52300" s="1954"/>
    </row>
    <row r="52302" spans="4:33" s="304" customFormat="1" ht="15.75" customHeight="1">
      <c r="D52302" s="305"/>
      <c r="AG52302" s="1954"/>
    </row>
    <row r="52304" spans="4:33" s="304" customFormat="1" ht="15.75" customHeight="1">
      <c r="D52304" s="305"/>
      <c r="AG52304" s="1954"/>
    </row>
    <row r="52306" spans="4:33" s="304" customFormat="1" ht="15.75" customHeight="1">
      <c r="D52306" s="305"/>
      <c r="AG52306" s="1954"/>
    </row>
    <row r="52308" spans="4:33" s="304" customFormat="1" ht="15.75" customHeight="1">
      <c r="D52308" s="305"/>
      <c r="AG52308" s="1954"/>
    </row>
    <row r="52310" spans="4:33" s="304" customFormat="1" ht="15.75" customHeight="1">
      <c r="D52310" s="305"/>
      <c r="AG52310" s="1954"/>
    </row>
    <row r="52312" spans="4:33" s="304" customFormat="1" ht="15.75" customHeight="1">
      <c r="D52312" s="305"/>
      <c r="AG52312" s="1954"/>
    </row>
    <row r="52314" spans="4:33" s="304" customFormat="1" ht="15.75" customHeight="1">
      <c r="D52314" s="305"/>
      <c r="AG52314" s="1954"/>
    </row>
    <row r="52316" spans="4:33" s="304" customFormat="1" ht="15.75" customHeight="1">
      <c r="D52316" s="305"/>
      <c r="AG52316" s="1954"/>
    </row>
    <row r="52318" spans="4:33" s="304" customFormat="1" ht="15.75" customHeight="1">
      <c r="D52318" s="305"/>
      <c r="AG52318" s="1954"/>
    </row>
    <row r="52320" spans="4:33" s="304" customFormat="1" ht="15.75" customHeight="1">
      <c r="D52320" s="305"/>
      <c r="AG52320" s="1954"/>
    </row>
    <row r="52322" spans="4:33" s="304" customFormat="1" ht="15.75" customHeight="1">
      <c r="D52322" s="305"/>
      <c r="AG52322" s="1954"/>
    </row>
    <row r="52324" spans="4:33" s="304" customFormat="1" ht="15.75" customHeight="1">
      <c r="D52324" s="305"/>
      <c r="AG52324" s="1954"/>
    </row>
    <row r="52326" spans="4:33" s="304" customFormat="1" ht="15.75" customHeight="1">
      <c r="D52326" s="305"/>
      <c r="AG52326" s="1954"/>
    </row>
    <row r="52328" spans="4:33" s="304" customFormat="1" ht="15.75" customHeight="1">
      <c r="D52328" s="305"/>
      <c r="AG52328" s="1954"/>
    </row>
    <row r="52330" spans="4:33" s="304" customFormat="1" ht="15.75" customHeight="1">
      <c r="D52330" s="305"/>
      <c r="AG52330" s="1954"/>
    </row>
    <row r="52332" spans="4:33" s="304" customFormat="1" ht="15.75" customHeight="1">
      <c r="D52332" s="305"/>
      <c r="AG52332" s="1954"/>
    </row>
    <row r="52334" spans="4:33" s="304" customFormat="1" ht="15.75" customHeight="1">
      <c r="D52334" s="305"/>
      <c r="AG52334" s="1954"/>
    </row>
    <row r="52336" spans="4:33" s="304" customFormat="1" ht="15.75" customHeight="1">
      <c r="D52336" s="305"/>
      <c r="AG52336" s="1954"/>
    </row>
    <row r="52338" spans="4:33" s="304" customFormat="1" ht="15.75" customHeight="1">
      <c r="D52338" s="305"/>
      <c r="AG52338" s="1954"/>
    </row>
    <row r="52340" spans="4:33" s="304" customFormat="1" ht="15.75" customHeight="1">
      <c r="D52340" s="305"/>
      <c r="AG52340" s="1954"/>
    </row>
    <row r="52342" spans="4:33" s="304" customFormat="1" ht="15.75" customHeight="1">
      <c r="D52342" s="305"/>
      <c r="AG52342" s="1954"/>
    </row>
    <row r="52344" spans="4:33" s="304" customFormat="1" ht="15.75" customHeight="1">
      <c r="D52344" s="305"/>
      <c r="AG52344" s="1954"/>
    </row>
    <row r="52346" spans="4:33" s="304" customFormat="1" ht="15.75" customHeight="1">
      <c r="D52346" s="305"/>
      <c r="AG52346" s="1954"/>
    </row>
    <row r="52348" spans="4:33" s="304" customFormat="1" ht="15.75" customHeight="1">
      <c r="D52348" s="305"/>
      <c r="AG52348" s="1954"/>
    </row>
    <row r="52350" spans="4:33" s="304" customFormat="1" ht="15.75" customHeight="1">
      <c r="D52350" s="305"/>
      <c r="AG52350" s="1954"/>
    </row>
    <row r="52352" spans="4:33" s="304" customFormat="1" ht="15.75" customHeight="1">
      <c r="D52352" s="305"/>
      <c r="AG52352" s="1954"/>
    </row>
    <row r="52354" spans="4:33" s="304" customFormat="1" ht="15.75" customHeight="1">
      <c r="D52354" s="305"/>
      <c r="AG52354" s="1954"/>
    </row>
    <row r="52356" spans="4:33" s="304" customFormat="1" ht="15.75" customHeight="1">
      <c r="D52356" s="305"/>
      <c r="AG52356" s="1954"/>
    </row>
    <row r="52358" spans="4:33" s="304" customFormat="1" ht="15.75" customHeight="1">
      <c r="D52358" s="305"/>
      <c r="AG52358" s="1954"/>
    </row>
    <row r="52360" spans="4:33" s="304" customFormat="1" ht="15.75" customHeight="1">
      <c r="D52360" s="305"/>
      <c r="AG52360" s="1954"/>
    </row>
    <row r="52362" spans="4:33" s="304" customFormat="1" ht="15.75" customHeight="1">
      <c r="D52362" s="305"/>
      <c r="AG52362" s="1954"/>
    </row>
    <row r="52364" spans="4:33" s="304" customFormat="1" ht="15.75" customHeight="1">
      <c r="D52364" s="305"/>
      <c r="AG52364" s="1954"/>
    </row>
    <row r="52366" spans="4:33" s="304" customFormat="1" ht="15.75" customHeight="1">
      <c r="D52366" s="305"/>
      <c r="AG52366" s="1954"/>
    </row>
    <row r="52368" spans="4:33" s="304" customFormat="1" ht="15.75" customHeight="1">
      <c r="D52368" s="305"/>
      <c r="AG52368" s="1954"/>
    </row>
    <row r="52370" spans="4:33" s="304" customFormat="1" ht="15.75" customHeight="1">
      <c r="D52370" s="305"/>
      <c r="AG52370" s="1954"/>
    </row>
    <row r="52372" spans="4:33" s="304" customFormat="1" ht="15.75" customHeight="1">
      <c r="D52372" s="305"/>
      <c r="AG52372" s="1954"/>
    </row>
    <row r="52374" spans="4:33" s="304" customFormat="1" ht="15.75" customHeight="1">
      <c r="D52374" s="305"/>
      <c r="AG52374" s="1954"/>
    </row>
    <row r="52376" spans="4:33" s="304" customFormat="1" ht="15.75" customHeight="1">
      <c r="D52376" s="305"/>
      <c r="AG52376" s="1954"/>
    </row>
    <row r="52378" spans="4:33" s="304" customFormat="1" ht="15.75" customHeight="1">
      <c r="D52378" s="305"/>
      <c r="AG52378" s="1954"/>
    </row>
    <row r="52380" spans="4:33" s="304" customFormat="1" ht="15.75" customHeight="1">
      <c r="D52380" s="305"/>
      <c r="AG52380" s="1954"/>
    </row>
    <row r="52382" spans="4:33" s="304" customFormat="1" ht="15.75" customHeight="1">
      <c r="D52382" s="305"/>
      <c r="AG52382" s="1954"/>
    </row>
    <row r="52384" spans="4:33" s="304" customFormat="1" ht="15.75" customHeight="1">
      <c r="D52384" s="305"/>
      <c r="AG52384" s="1954"/>
    </row>
    <row r="52386" spans="4:33" s="304" customFormat="1" ht="15.75" customHeight="1">
      <c r="D52386" s="305"/>
      <c r="AG52386" s="1954"/>
    </row>
    <row r="52388" spans="4:33" s="304" customFormat="1" ht="15.75" customHeight="1">
      <c r="D52388" s="305"/>
      <c r="AG52388" s="1954"/>
    </row>
    <row r="52390" spans="4:33" s="304" customFormat="1" ht="15.75" customHeight="1">
      <c r="D52390" s="305"/>
      <c r="AG52390" s="1954"/>
    </row>
    <row r="52392" spans="4:33" s="304" customFormat="1" ht="15.75" customHeight="1">
      <c r="D52392" s="305"/>
      <c r="AG52392" s="1954"/>
    </row>
    <row r="52394" spans="4:33" s="304" customFormat="1" ht="15.75" customHeight="1">
      <c r="D52394" s="305"/>
      <c r="AG52394" s="1954"/>
    </row>
    <row r="52396" spans="4:33" s="304" customFormat="1" ht="15.75" customHeight="1">
      <c r="D52396" s="305"/>
      <c r="AG52396" s="1954"/>
    </row>
    <row r="52398" spans="4:33" s="304" customFormat="1" ht="15.75" customHeight="1">
      <c r="D52398" s="305"/>
      <c r="AG52398" s="1954"/>
    </row>
    <row r="52400" spans="4:33" s="304" customFormat="1" ht="15.75" customHeight="1">
      <c r="D52400" s="305"/>
      <c r="AG52400" s="1954"/>
    </row>
    <row r="52402" spans="4:33" s="304" customFormat="1" ht="15.75" customHeight="1">
      <c r="D52402" s="305"/>
      <c r="AG52402" s="1954"/>
    </row>
    <row r="52404" spans="4:33" s="304" customFormat="1" ht="15.75" customHeight="1">
      <c r="D52404" s="305"/>
      <c r="AG52404" s="1954"/>
    </row>
    <row r="52406" spans="4:33" s="304" customFormat="1" ht="15.75" customHeight="1">
      <c r="D52406" s="305"/>
      <c r="AG52406" s="1954"/>
    </row>
    <row r="52408" spans="4:33" s="304" customFormat="1" ht="15.75" customHeight="1">
      <c r="D52408" s="305"/>
      <c r="AG52408" s="1954"/>
    </row>
    <row r="52410" spans="4:33" s="304" customFormat="1" ht="15.75" customHeight="1">
      <c r="D52410" s="305"/>
      <c r="AG52410" s="1954"/>
    </row>
    <row r="52412" spans="4:33" s="304" customFormat="1" ht="15.75" customHeight="1">
      <c r="D52412" s="305"/>
      <c r="AG52412" s="1954"/>
    </row>
    <row r="52414" spans="4:33" s="304" customFormat="1" ht="15.75" customHeight="1">
      <c r="D52414" s="305"/>
      <c r="AG52414" s="1954"/>
    </row>
    <row r="52416" spans="4:33" s="304" customFormat="1" ht="15.75" customHeight="1">
      <c r="D52416" s="305"/>
      <c r="AG52416" s="1954"/>
    </row>
    <row r="52418" spans="4:33" s="304" customFormat="1" ht="15.75" customHeight="1">
      <c r="D52418" s="305"/>
      <c r="AG52418" s="1954"/>
    </row>
    <row r="52420" spans="4:33" s="304" customFormat="1" ht="15.75" customHeight="1">
      <c r="D52420" s="305"/>
      <c r="AG52420" s="1954"/>
    </row>
    <row r="52422" spans="4:33" s="304" customFormat="1" ht="15.75" customHeight="1">
      <c r="D52422" s="305"/>
      <c r="AG52422" s="1954"/>
    </row>
    <row r="52424" spans="4:33" s="304" customFormat="1" ht="15.75" customHeight="1">
      <c r="D52424" s="305"/>
      <c r="AG52424" s="1954"/>
    </row>
    <row r="52426" spans="4:33" s="304" customFormat="1" ht="15.75" customHeight="1">
      <c r="D52426" s="305"/>
      <c r="AG52426" s="1954"/>
    </row>
    <row r="52428" spans="4:33" s="304" customFormat="1" ht="15.75" customHeight="1">
      <c r="D52428" s="305"/>
      <c r="AG52428" s="1954"/>
    </row>
    <row r="52430" spans="4:33" s="304" customFormat="1" ht="15.75" customHeight="1">
      <c r="D52430" s="305"/>
      <c r="AG52430" s="1954"/>
    </row>
    <row r="52432" spans="4:33" s="304" customFormat="1" ht="15.75" customHeight="1">
      <c r="D52432" s="305"/>
      <c r="AG52432" s="1954"/>
    </row>
    <row r="52434" spans="4:33" s="304" customFormat="1" ht="15.75" customHeight="1">
      <c r="D52434" s="305"/>
      <c r="AG52434" s="1954"/>
    </row>
    <row r="52436" spans="4:33" s="304" customFormat="1" ht="15.75" customHeight="1">
      <c r="D52436" s="305"/>
      <c r="AG52436" s="1954"/>
    </row>
    <row r="52438" spans="4:33" s="304" customFormat="1" ht="15.75" customHeight="1">
      <c r="D52438" s="305"/>
      <c r="AG52438" s="1954"/>
    </row>
    <row r="52440" spans="4:33" s="304" customFormat="1" ht="15.75" customHeight="1">
      <c r="D52440" s="305"/>
      <c r="AG52440" s="1954"/>
    </row>
    <row r="52442" spans="4:33" s="304" customFormat="1" ht="15.75" customHeight="1">
      <c r="D52442" s="305"/>
      <c r="AG52442" s="1954"/>
    </row>
    <row r="52444" spans="4:33" s="304" customFormat="1" ht="15.75" customHeight="1">
      <c r="D52444" s="305"/>
      <c r="AG52444" s="1954"/>
    </row>
    <row r="52446" spans="4:33" s="304" customFormat="1" ht="15.75" customHeight="1">
      <c r="D52446" s="305"/>
      <c r="AG52446" s="1954"/>
    </row>
    <row r="52448" spans="4:33" s="304" customFormat="1" ht="15.75" customHeight="1">
      <c r="D52448" s="305"/>
      <c r="AG52448" s="1954"/>
    </row>
    <row r="52450" spans="4:33" s="304" customFormat="1" ht="15.75" customHeight="1">
      <c r="D52450" s="305"/>
      <c r="AG52450" s="1954"/>
    </row>
    <row r="52452" spans="4:33" s="304" customFormat="1" ht="15.75" customHeight="1">
      <c r="D52452" s="305"/>
      <c r="AG52452" s="1954"/>
    </row>
    <row r="52454" spans="4:33" s="304" customFormat="1" ht="15.75" customHeight="1">
      <c r="D52454" s="305"/>
      <c r="AG52454" s="1954"/>
    </row>
    <row r="52456" spans="4:33" s="304" customFormat="1" ht="15.75" customHeight="1">
      <c r="D52456" s="305"/>
      <c r="AG52456" s="1954"/>
    </row>
    <row r="52458" spans="4:33" s="304" customFormat="1" ht="15.75" customHeight="1">
      <c r="D52458" s="305"/>
      <c r="AG52458" s="1954"/>
    </row>
    <row r="52460" spans="4:33" s="304" customFormat="1" ht="15.75" customHeight="1">
      <c r="D52460" s="305"/>
      <c r="AG52460" s="1954"/>
    </row>
    <row r="52462" spans="4:33" s="304" customFormat="1" ht="15.75" customHeight="1">
      <c r="D52462" s="305"/>
      <c r="AG52462" s="1954"/>
    </row>
    <row r="52464" spans="4:33" s="304" customFormat="1" ht="15.75" customHeight="1">
      <c r="D52464" s="305"/>
      <c r="AG52464" s="1954"/>
    </row>
    <row r="52466" spans="4:33" s="304" customFormat="1" ht="15.75" customHeight="1">
      <c r="D52466" s="305"/>
      <c r="AG52466" s="1954"/>
    </row>
    <row r="52468" spans="4:33" s="304" customFormat="1" ht="15.75" customHeight="1">
      <c r="D52468" s="305"/>
      <c r="AG52468" s="1954"/>
    </row>
    <row r="52470" spans="4:33" s="304" customFormat="1" ht="15.75" customHeight="1">
      <c r="D52470" s="305"/>
      <c r="AG52470" s="1954"/>
    </row>
    <row r="52472" spans="4:33" s="304" customFormat="1" ht="15.75" customHeight="1">
      <c r="D52472" s="305"/>
      <c r="AG52472" s="1954"/>
    </row>
    <row r="52474" spans="4:33" s="304" customFormat="1" ht="15.75" customHeight="1">
      <c r="D52474" s="305"/>
      <c r="AG52474" s="1954"/>
    </row>
    <row r="52476" spans="4:33" s="304" customFormat="1" ht="15.75" customHeight="1">
      <c r="D52476" s="305"/>
      <c r="AG52476" s="1954"/>
    </row>
    <row r="52478" spans="4:33" s="304" customFormat="1" ht="15.75" customHeight="1">
      <c r="D52478" s="305"/>
      <c r="AG52478" s="1954"/>
    </row>
    <row r="52480" spans="4:33" s="304" customFormat="1" ht="15.75" customHeight="1">
      <c r="D52480" s="305"/>
      <c r="AG52480" s="1954"/>
    </row>
    <row r="52482" spans="4:33" s="304" customFormat="1" ht="15.75" customHeight="1">
      <c r="D52482" s="305"/>
      <c r="AG52482" s="1954"/>
    </row>
    <row r="52484" spans="4:33" s="304" customFormat="1" ht="15.75" customHeight="1">
      <c r="D52484" s="305"/>
      <c r="AG52484" s="1954"/>
    </row>
    <row r="52486" spans="4:33" s="304" customFormat="1" ht="15.75" customHeight="1">
      <c r="D52486" s="305"/>
      <c r="AG52486" s="1954"/>
    </row>
    <row r="52488" spans="4:33" s="304" customFormat="1" ht="15.75" customHeight="1">
      <c r="D52488" s="305"/>
      <c r="AG52488" s="1954"/>
    </row>
    <row r="52490" spans="4:33" s="304" customFormat="1" ht="15.75" customHeight="1">
      <c r="D52490" s="305"/>
      <c r="AG52490" s="1954"/>
    </row>
    <row r="52492" spans="4:33" s="304" customFormat="1" ht="15.75" customHeight="1">
      <c r="D52492" s="305"/>
      <c r="AG52492" s="1954"/>
    </row>
    <row r="52494" spans="4:33" s="304" customFormat="1" ht="15.75" customHeight="1">
      <c r="D52494" s="305"/>
      <c r="AG52494" s="1954"/>
    </row>
    <row r="52496" spans="4:33" s="304" customFormat="1" ht="15.75" customHeight="1">
      <c r="D52496" s="305"/>
      <c r="AG52496" s="1954"/>
    </row>
    <row r="52498" spans="4:33" s="304" customFormat="1" ht="15.75" customHeight="1">
      <c r="D52498" s="305"/>
      <c r="AG52498" s="1954"/>
    </row>
    <row r="52500" spans="4:33" s="304" customFormat="1" ht="15.75" customHeight="1">
      <c r="D52500" s="305"/>
      <c r="AG52500" s="1954"/>
    </row>
    <row r="52502" spans="4:33" s="304" customFormat="1" ht="15.75" customHeight="1">
      <c r="D52502" s="305"/>
      <c r="AG52502" s="1954"/>
    </row>
    <row r="52504" spans="4:33" s="304" customFormat="1" ht="15.75" customHeight="1">
      <c r="D52504" s="305"/>
      <c r="AG52504" s="1954"/>
    </row>
    <row r="52506" spans="4:33" s="304" customFormat="1" ht="15.75" customHeight="1">
      <c r="D52506" s="305"/>
      <c r="AG52506" s="1954"/>
    </row>
    <row r="52508" spans="4:33" s="304" customFormat="1" ht="15.75" customHeight="1">
      <c r="D52508" s="305"/>
      <c r="AG52508" s="1954"/>
    </row>
    <row r="52510" spans="4:33" s="304" customFormat="1" ht="15.75" customHeight="1">
      <c r="D52510" s="305"/>
      <c r="AG52510" s="1954"/>
    </row>
    <row r="52512" spans="4:33" s="304" customFormat="1" ht="15.75" customHeight="1">
      <c r="D52512" s="305"/>
      <c r="AG52512" s="1954"/>
    </row>
    <row r="52514" spans="4:33" s="304" customFormat="1" ht="15.75" customHeight="1">
      <c r="D52514" s="305"/>
      <c r="AG52514" s="1954"/>
    </row>
    <row r="52516" spans="4:33" s="304" customFormat="1" ht="15.75" customHeight="1">
      <c r="D52516" s="305"/>
      <c r="AG52516" s="1954"/>
    </row>
    <row r="52518" spans="4:33" s="304" customFormat="1" ht="15.75" customHeight="1">
      <c r="D52518" s="305"/>
      <c r="AG52518" s="1954"/>
    </row>
    <row r="52520" spans="4:33" s="304" customFormat="1" ht="15.75" customHeight="1">
      <c r="D52520" s="305"/>
      <c r="AG52520" s="1954"/>
    </row>
    <row r="52522" spans="4:33" s="304" customFormat="1" ht="15.75" customHeight="1">
      <c r="D52522" s="305"/>
      <c r="AG52522" s="1954"/>
    </row>
    <row r="52524" spans="4:33" s="304" customFormat="1" ht="15.75" customHeight="1">
      <c r="D52524" s="305"/>
      <c r="AG52524" s="1954"/>
    </row>
    <row r="52526" spans="4:33" s="304" customFormat="1" ht="15.75" customHeight="1">
      <c r="D52526" s="305"/>
      <c r="AG52526" s="1954"/>
    </row>
    <row r="52528" spans="4:33" s="304" customFormat="1" ht="15.75" customHeight="1">
      <c r="D52528" s="305"/>
      <c r="AG52528" s="1954"/>
    </row>
    <row r="52530" spans="4:33" s="304" customFormat="1" ht="15.75" customHeight="1">
      <c r="D52530" s="305"/>
      <c r="AG52530" s="1954"/>
    </row>
    <row r="52532" spans="4:33" s="304" customFormat="1" ht="15.75" customHeight="1">
      <c r="D52532" s="305"/>
      <c r="AG52532" s="1954"/>
    </row>
    <row r="52534" spans="4:33" s="304" customFormat="1" ht="15.75" customHeight="1">
      <c r="D52534" s="305"/>
      <c r="AG52534" s="1954"/>
    </row>
    <row r="52536" spans="4:33" s="304" customFormat="1" ht="15.75" customHeight="1">
      <c r="D52536" s="305"/>
      <c r="AG52536" s="1954"/>
    </row>
    <row r="52538" spans="4:33" s="304" customFormat="1" ht="15.75" customHeight="1">
      <c r="D52538" s="305"/>
      <c r="AG52538" s="1954"/>
    </row>
    <row r="52540" spans="4:33" s="304" customFormat="1" ht="15.75" customHeight="1">
      <c r="D52540" s="305"/>
      <c r="AG52540" s="1954"/>
    </row>
    <row r="52542" spans="4:33" s="304" customFormat="1" ht="15.75" customHeight="1">
      <c r="D52542" s="305"/>
      <c r="AG52542" s="1954"/>
    </row>
    <row r="52544" spans="4:33" s="304" customFormat="1" ht="15.75" customHeight="1">
      <c r="D52544" s="305"/>
      <c r="AG52544" s="1954"/>
    </row>
    <row r="52546" spans="4:33" s="304" customFormat="1" ht="15.75" customHeight="1">
      <c r="D52546" s="305"/>
      <c r="AG52546" s="1954"/>
    </row>
    <row r="52548" spans="4:33" s="304" customFormat="1" ht="15.75" customHeight="1">
      <c r="D52548" s="305"/>
      <c r="AG52548" s="1954"/>
    </row>
    <row r="52550" spans="4:33" s="304" customFormat="1" ht="15.75" customHeight="1">
      <c r="D52550" s="305"/>
      <c r="AG52550" s="1954"/>
    </row>
    <row r="52552" spans="4:33" s="304" customFormat="1" ht="15.75" customHeight="1">
      <c r="D52552" s="305"/>
      <c r="AG52552" s="1954"/>
    </row>
    <row r="52554" spans="4:33" s="304" customFormat="1" ht="15.75" customHeight="1">
      <c r="D52554" s="305"/>
      <c r="AG52554" s="1954"/>
    </row>
    <row r="52556" spans="4:33" s="304" customFormat="1" ht="15.75" customHeight="1">
      <c r="D52556" s="305"/>
      <c r="AG52556" s="1954"/>
    </row>
    <row r="52558" spans="4:33" s="304" customFormat="1" ht="15.75" customHeight="1">
      <c r="D52558" s="305"/>
      <c r="AG52558" s="1954"/>
    </row>
    <row r="52560" spans="4:33" s="304" customFormat="1" ht="15.75" customHeight="1">
      <c r="D52560" s="305"/>
      <c r="AG52560" s="1954"/>
    </row>
    <row r="52562" spans="4:33" s="304" customFormat="1" ht="15.75" customHeight="1">
      <c r="D52562" s="305"/>
      <c r="AG52562" s="1954"/>
    </row>
    <row r="52564" spans="4:33" s="304" customFormat="1" ht="15.75" customHeight="1">
      <c r="D52564" s="305"/>
      <c r="AG52564" s="1954"/>
    </row>
    <row r="52566" spans="4:33" s="304" customFormat="1" ht="15.75" customHeight="1">
      <c r="D52566" s="305"/>
      <c r="AG52566" s="1954"/>
    </row>
    <row r="52568" spans="4:33" s="304" customFormat="1" ht="15.75" customHeight="1">
      <c r="D52568" s="305"/>
      <c r="AG52568" s="1954"/>
    </row>
    <row r="52570" spans="4:33" s="304" customFormat="1" ht="15.75" customHeight="1">
      <c r="D52570" s="305"/>
      <c r="AG52570" s="1954"/>
    </row>
    <row r="52572" spans="4:33" s="304" customFormat="1" ht="15.75" customHeight="1">
      <c r="D52572" s="305"/>
      <c r="AG52572" s="1954"/>
    </row>
    <row r="52574" spans="4:33" s="304" customFormat="1" ht="15.75" customHeight="1">
      <c r="D52574" s="305"/>
      <c r="AG52574" s="1954"/>
    </row>
    <row r="52576" spans="4:33" s="304" customFormat="1" ht="15.75" customHeight="1">
      <c r="D52576" s="305"/>
      <c r="AG52576" s="1954"/>
    </row>
    <row r="52578" spans="4:33" s="304" customFormat="1" ht="15.75" customHeight="1">
      <c r="D52578" s="305"/>
      <c r="AG52578" s="1954"/>
    </row>
    <row r="52580" spans="4:33" s="304" customFormat="1" ht="15.75" customHeight="1">
      <c r="D52580" s="305"/>
      <c r="AG52580" s="1954"/>
    </row>
    <row r="52582" spans="4:33" s="304" customFormat="1" ht="15.75" customHeight="1">
      <c r="D52582" s="305"/>
      <c r="AG52582" s="1954"/>
    </row>
    <row r="52584" spans="4:33" s="304" customFormat="1" ht="15.75" customHeight="1">
      <c r="D52584" s="305"/>
      <c r="AG52584" s="1954"/>
    </row>
    <row r="52586" spans="4:33" s="304" customFormat="1" ht="15.75" customHeight="1">
      <c r="D52586" s="305"/>
      <c r="AG52586" s="1954"/>
    </row>
    <row r="52588" spans="4:33" s="304" customFormat="1" ht="15.75" customHeight="1">
      <c r="D52588" s="305"/>
      <c r="AG52588" s="1954"/>
    </row>
    <row r="52590" spans="4:33" s="304" customFormat="1" ht="15.75" customHeight="1">
      <c r="D52590" s="305"/>
      <c r="AG52590" s="1954"/>
    </row>
    <row r="52592" spans="4:33" s="304" customFormat="1" ht="15.75" customHeight="1">
      <c r="D52592" s="305"/>
      <c r="AG52592" s="1954"/>
    </row>
    <row r="52594" spans="4:33" s="304" customFormat="1" ht="15.75" customHeight="1">
      <c r="D52594" s="305"/>
      <c r="AG52594" s="1954"/>
    </row>
    <row r="52596" spans="4:33" s="304" customFormat="1" ht="15.75" customHeight="1">
      <c r="D52596" s="305"/>
      <c r="AG52596" s="1954"/>
    </row>
    <row r="52598" spans="4:33" s="304" customFormat="1" ht="15.75" customHeight="1">
      <c r="D52598" s="305"/>
      <c r="AG52598" s="1954"/>
    </row>
    <row r="52600" spans="4:33" s="304" customFormat="1" ht="15.75" customHeight="1">
      <c r="D52600" s="305"/>
      <c r="AG52600" s="1954"/>
    </row>
    <row r="52602" spans="4:33" s="304" customFormat="1" ht="15.75" customHeight="1">
      <c r="D52602" s="305"/>
      <c r="AG52602" s="1954"/>
    </row>
    <row r="52604" spans="4:33" s="304" customFormat="1" ht="15.75" customHeight="1">
      <c r="D52604" s="305"/>
      <c r="AG52604" s="1954"/>
    </row>
    <row r="52606" spans="4:33" s="304" customFormat="1" ht="15.75" customHeight="1">
      <c r="D52606" s="305"/>
      <c r="AG52606" s="1954"/>
    </row>
    <row r="52608" spans="4:33" s="304" customFormat="1" ht="15.75" customHeight="1">
      <c r="D52608" s="305"/>
      <c r="AG52608" s="1954"/>
    </row>
    <row r="52610" spans="4:33" s="304" customFormat="1" ht="15.75" customHeight="1">
      <c r="D52610" s="305"/>
      <c r="AG52610" s="1954"/>
    </row>
    <row r="52612" spans="4:33" s="304" customFormat="1" ht="15.75" customHeight="1">
      <c r="D52612" s="305"/>
      <c r="AG52612" s="1954"/>
    </row>
    <row r="52614" spans="4:33" s="304" customFormat="1" ht="15.75" customHeight="1">
      <c r="D52614" s="305"/>
      <c r="AG52614" s="1954"/>
    </row>
    <row r="52616" spans="4:33" s="304" customFormat="1" ht="15.75" customHeight="1">
      <c r="D52616" s="305"/>
      <c r="AG52616" s="1954"/>
    </row>
    <row r="52618" spans="4:33" s="304" customFormat="1" ht="15.75" customHeight="1">
      <c r="D52618" s="305"/>
      <c r="AG52618" s="1954"/>
    </row>
    <row r="52620" spans="4:33" s="304" customFormat="1" ht="15.75" customHeight="1">
      <c r="D52620" s="305"/>
      <c r="AG52620" s="1954"/>
    </row>
    <row r="52622" spans="4:33" s="304" customFormat="1" ht="15.75" customHeight="1">
      <c r="D52622" s="305"/>
      <c r="AG52622" s="1954"/>
    </row>
    <row r="52624" spans="4:33" s="304" customFormat="1" ht="15.75" customHeight="1">
      <c r="D52624" s="305"/>
      <c r="AG52624" s="1954"/>
    </row>
    <row r="52626" spans="4:33" s="304" customFormat="1" ht="15.75" customHeight="1">
      <c r="D52626" s="305"/>
      <c r="AG52626" s="1954"/>
    </row>
    <row r="52628" spans="4:33" s="304" customFormat="1" ht="15.75" customHeight="1">
      <c r="D52628" s="305"/>
      <c r="AG52628" s="1954"/>
    </row>
    <row r="52630" spans="4:33" s="304" customFormat="1" ht="15.75" customHeight="1">
      <c r="D52630" s="305"/>
      <c r="AG52630" s="1954"/>
    </row>
    <row r="52632" spans="4:33" s="304" customFormat="1" ht="15.75" customHeight="1">
      <c r="D52632" s="305"/>
      <c r="AG52632" s="1954"/>
    </row>
    <row r="52634" spans="4:33" s="304" customFormat="1" ht="15.75" customHeight="1">
      <c r="D52634" s="305"/>
      <c r="AG52634" s="1954"/>
    </row>
    <row r="52636" spans="4:33" s="304" customFormat="1" ht="15.75" customHeight="1">
      <c r="D52636" s="305"/>
      <c r="AG52636" s="1954"/>
    </row>
    <row r="52638" spans="4:33" s="304" customFormat="1" ht="15.75" customHeight="1">
      <c r="D52638" s="305"/>
      <c r="AG52638" s="1954"/>
    </row>
    <row r="52640" spans="4:33" s="304" customFormat="1" ht="15.75" customHeight="1">
      <c r="D52640" s="305"/>
      <c r="AG52640" s="1954"/>
    </row>
    <row r="52642" spans="4:33" s="304" customFormat="1" ht="15.75" customHeight="1">
      <c r="D52642" s="305"/>
      <c r="AG52642" s="1954"/>
    </row>
    <row r="52644" spans="4:33" s="304" customFormat="1" ht="15.75" customHeight="1">
      <c r="D52644" s="305"/>
      <c r="AG52644" s="1954"/>
    </row>
    <row r="52646" spans="4:33" s="304" customFormat="1" ht="15.75" customHeight="1">
      <c r="D52646" s="305"/>
      <c r="AG52646" s="1954"/>
    </row>
    <row r="52648" spans="4:33" s="304" customFormat="1" ht="15.75" customHeight="1">
      <c r="D52648" s="305"/>
      <c r="AG52648" s="1954"/>
    </row>
    <row r="52650" spans="4:33" s="304" customFormat="1" ht="15.75" customHeight="1">
      <c r="D52650" s="305"/>
      <c r="AG52650" s="1954"/>
    </row>
    <row r="52652" spans="4:33" s="304" customFormat="1" ht="15.75" customHeight="1">
      <c r="D52652" s="305"/>
      <c r="AG52652" s="1954"/>
    </row>
    <row r="52654" spans="4:33" s="304" customFormat="1" ht="15.75" customHeight="1">
      <c r="D52654" s="305"/>
      <c r="AG52654" s="1954"/>
    </row>
    <row r="52656" spans="4:33" s="304" customFormat="1" ht="15.75" customHeight="1">
      <c r="D52656" s="305"/>
      <c r="AG52656" s="1954"/>
    </row>
    <row r="52658" spans="4:33" s="304" customFormat="1" ht="15.75" customHeight="1">
      <c r="D52658" s="305"/>
      <c r="AG52658" s="1954"/>
    </row>
    <row r="52660" spans="4:33" s="304" customFormat="1" ht="15.75" customHeight="1">
      <c r="D52660" s="305"/>
      <c r="AG52660" s="1954"/>
    </row>
    <row r="52662" spans="4:33" s="304" customFormat="1" ht="15.75" customHeight="1">
      <c r="D52662" s="305"/>
      <c r="AG52662" s="1954"/>
    </row>
    <row r="52664" spans="4:33" s="304" customFormat="1" ht="15.75" customHeight="1">
      <c r="D52664" s="305"/>
      <c r="AG52664" s="1954"/>
    </row>
    <row r="52666" spans="4:33" s="304" customFormat="1" ht="15.75" customHeight="1">
      <c r="D52666" s="305"/>
      <c r="AG52666" s="1954"/>
    </row>
    <row r="52668" spans="4:33" s="304" customFormat="1" ht="15.75" customHeight="1">
      <c r="D52668" s="305"/>
      <c r="AG52668" s="1954"/>
    </row>
    <row r="52670" spans="4:33" s="304" customFormat="1" ht="15.75" customHeight="1">
      <c r="D52670" s="305"/>
      <c r="AG52670" s="1954"/>
    </row>
    <row r="52672" spans="4:33" s="304" customFormat="1" ht="15.75" customHeight="1">
      <c r="D52672" s="305"/>
      <c r="AG52672" s="1954"/>
    </row>
    <row r="52674" spans="4:33" s="304" customFormat="1" ht="15.75" customHeight="1">
      <c r="D52674" s="305"/>
      <c r="AG52674" s="1954"/>
    </row>
    <row r="52676" spans="4:33" s="304" customFormat="1" ht="15.75" customHeight="1">
      <c r="D52676" s="305"/>
      <c r="AG52676" s="1954"/>
    </row>
    <row r="52678" spans="4:33" s="304" customFormat="1" ht="15.75" customHeight="1">
      <c r="D52678" s="305"/>
      <c r="AG52678" s="1954"/>
    </row>
    <row r="52680" spans="4:33" s="304" customFormat="1" ht="15.75" customHeight="1">
      <c r="D52680" s="305"/>
      <c r="AG52680" s="1954"/>
    </row>
    <row r="52682" spans="4:33" s="304" customFormat="1" ht="15.75" customHeight="1">
      <c r="D52682" s="305"/>
      <c r="AG52682" s="1954"/>
    </row>
    <row r="52684" spans="4:33" s="304" customFormat="1" ht="15.75" customHeight="1">
      <c r="D52684" s="305"/>
      <c r="AG52684" s="1954"/>
    </row>
    <row r="52686" spans="4:33" s="304" customFormat="1" ht="15.75" customHeight="1">
      <c r="D52686" s="305"/>
      <c r="AG52686" s="1954"/>
    </row>
    <row r="52688" spans="4:33" s="304" customFormat="1" ht="15.75" customHeight="1">
      <c r="D52688" s="305"/>
      <c r="AG52688" s="1954"/>
    </row>
    <row r="52690" spans="4:33" s="304" customFormat="1" ht="15.75" customHeight="1">
      <c r="D52690" s="305"/>
      <c r="AG52690" s="1954"/>
    </row>
    <row r="52692" spans="4:33" s="304" customFormat="1" ht="15.75" customHeight="1">
      <c r="D52692" s="305"/>
      <c r="AG52692" s="1954"/>
    </row>
    <row r="52694" spans="4:33" s="304" customFormat="1" ht="15.75" customHeight="1">
      <c r="D52694" s="305"/>
      <c r="AG52694" s="1954"/>
    </row>
    <row r="52696" spans="4:33" s="304" customFormat="1" ht="15.75" customHeight="1">
      <c r="D52696" s="305"/>
      <c r="AG52696" s="1954"/>
    </row>
    <row r="52698" spans="4:33" s="304" customFormat="1" ht="15.75" customHeight="1">
      <c r="D52698" s="305"/>
      <c r="AG52698" s="1954"/>
    </row>
    <row r="52700" spans="4:33" s="304" customFormat="1" ht="15.75" customHeight="1">
      <c r="D52700" s="305"/>
      <c r="AG52700" s="1954"/>
    </row>
    <row r="52702" spans="4:33" s="304" customFormat="1" ht="15.75" customHeight="1">
      <c r="D52702" s="305"/>
      <c r="AG52702" s="1954"/>
    </row>
    <row r="52704" spans="4:33" s="304" customFormat="1" ht="15.75" customHeight="1">
      <c r="D52704" s="305"/>
      <c r="AG52704" s="1954"/>
    </row>
    <row r="52706" spans="4:33" s="304" customFormat="1" ht="15.75" customHeight="1">
      <c r="D52706" s="305"/>
      <c r="AG52706" s="1954"/>
    </row>
    <row r="52708" spans="4:33" s="304" customFormat="1" ht="15.75" customHeight="1">
      <c r="D52708" s="305"/>
      <c r="AG52708" s="1954"/>
    </row>
    <row r="52710" spans="4:33" s="304" customFormat="1" ht="15.75" customHeight="1">
      <c r="D52710" s="305"/>
      <c r="AG52710" s="1954"/>
    </row>
    <row r="52712" spans="4:33" s="304" customFormat="1" ht="15.75" customHeight="1">
      <c r="D52712" s="305"/>
      <c r="AG52712" s="1954"/>
    </row>
    <row r="52714" spans="4:33" s="304" customFormat="1" ht="15.75" customHeight="1">
      <c r="D52714" s="305"/>
      <c r="AG52714" s="1954"/>
    </row>
    <row r="52716" spans="4:33" s="304" customFormat="1" ht="15.75" customHeight="1">
      <c r="D52716" s="305"/>
      <c r="AG52716" s="1954"/>
    </row>
    <row r="52718" spans="4:33" s="304" customFormat="1" ht="15.75" customHeight="1">
      <c r="D52718" s="305"/>
      <c r="AG52718" s="1954"/>
    </row>
    <row r="52720" spans="4:33" s="304" customFormat="1" ht="15.75" customHeight="1">
      <c r="D52720" s="305"/>
      <c r="AG52720" s="1954"/>
    </row>
    <row r="52722" spans="4:33" s="304" customFormat="1" ht="15.75" customHeight="1">
      <c r="D52722" s="305"/>
      <c r="AG52722" s="1954"/>
    </row>
    <row r="52724" spans="4:33" s="304" customFormat="1" ht="15.75" customHeight="1">
      <c r="D52724" s="305"/>
      <c r="AG52724" s="1954"/>
    </row>
    <row r="52726" spans="4:33" s="304" customFormat="1" ht="15.75" customHeight="1">
      <c r="D52726" s="305"/>
      <c r="AG52726" s="1954"/>
    </row>
    <row r="52728" spans="4:33" s="304" customFormat="1" ht="15.75" customHeight="1">
      <c r="D52728" s="305"/>
      <c r="AG52728" s="1954"/>
    </row>
    <row r="52730" spans="4:33" s="304" customFormat="1" ht="15.75" customHeight="1">
      <c r="D52730" s="305"/>
      <c r="AG52730" s="1954"/>
    </row>
    <row r="52732" spans="4:33" s="304" customFormat="1" ht="15.75" customHeight="1">
      <c r="D52732" s="305"/>
      <c r="AG52732" s="1954"/>
    </row>
    <row r="52734" spans="4:33" s="304" customFormat="1" ht="15.75" customHeight="1">
      <c r="D52734" s="305"/>
      <c r="AG52734" s="1954"/>
    </row>
    <row r="52736" spans="4:33" s="304" customFormat="1" ht="15.75" customHeight="1">
      <c r="D52736" s="305"/>
      <c r="AG52736" s="1954"/>
    </row>
    <row r="52738" spans="4:33" s="304" customFormat="1" ht="15.75" customHeight="1">
      <c r="D52738" s="305"/>
      <c r="AG52738" s="1954"/>
    </row>
    <row r="52740" spans="4:33" s="304" customFormat="1" ht="15.75" customHeight="1">
      <c r="D52740" s="305"/>
      <c r="AG52740" s="1954"/>
    </row>
    <row r="52742" spans="4:33" s="304" customFormat="1" ht="15.75" customHeight="1">
      <c r="D52742" s="305"/>
      <c r="AG52742" s="1954"/>
    </row>
    <row r="52744" spans="4:33" s="304" customFormat="1" ht="15.75" customHeight="1">
      <c r="D52744" s="305"/>
      <c r="AG52744" s="1954"/>
    </row>
    <row r="52746" spans="4:33" s="304" customFormat="1" ht="15.75" customHeight="1">
      <c r="D52746" s="305"/>
      <c r="AG52746" s="1954"/>
    </row>
    <row r="52748" spans="4:33" s="304" customFormat="1" ht="15.75" customHeight="1">
      <c r="D52748" s="305"/>
      <c r="AG52748" s="1954"/>
    </row>
    <row r="52750" spans="4:33" s="304" customFormat="1" ht="15.75" customHeight="1">
      <c r="D52750" s="305"/>
      <c r="AG52750" s="1954"/>
    </row>
    <row r="52752" spans="4:33" s="304" customFormat="1" ht="15.75" customHeight="1">
      <c r="D52752" s="305"/>
      <c r="AG52752" s="1954"/>
    </row>
    <row r="52754" spans="4:33" s="304" customFormat="1" ht="15.75" customHeight="1">
      <c r="D52754" s="305"/>
      <c r="AG52754" s="1954"/>
    </row>
    <row r="52756" spans="4:33" s="304" customFormat="1" ht="15.75" customHeight="1">
      <c r="D52756" s="305"/>
      <c r="AG52756" s="1954"/>
    </row>
    <row r="52758" spans="4:33" s="304" customFormat="1" ht="15.75" customHeight="1">
      <c r="D52758" s="305"/>
      <c r="AG52758" s="1954"/>
    </row>
    <row r="52760" spans="4:33" s="304" customFormat="1" ht="15.75" customHeight="1">
      <c r="D52760" s="305"/>
      <c r="AG52760" s="1954"/>
    </row>
    <row r="52762" spans="4:33" s="304" customFormat="1" ht="15.75" customHeight="1">
      <c r="D52762" s="305"/>
      <c r="AG52762" s="1954"/>
    </row>
    <row r="52764" spans="4:33" s="304" customFormat="1" ht="15.75" customHeight="1">
      <c r="D52764" s="305"/>
      <c r="AG52764" s="1954"/>
    </row>
    <row r="52766" spans="4:33" s="304" customFormat="1" ht="15.75" customHeight="1">
      <c r="D52766" s="305"/>
      <c r="AG52766" s="1954"/>
    </row>
    <row r="52768" spans="4:33" s="304" customFormat="1" ht="15.75" customHeight="1">
      <c r="D52768" s="305"/>
      <c r="AG52768" s="1954"/>
    </row>
    <row r="52770" spans="4:33" s="304" customFormat="1" ht="15.75" customHeight="1">
      <c r="D52770" s="305"/>
      <c r="AG52770" s="1954"/>
    </row>
    <row r="52772" spans="4:33" s="304" customFormat="1" ht="15.75" customHeight="1">
      <c r="D52772" s="305"/>
      <c r="AG52772" s="1954"/>
    </row>
    <row r="52774" spans="4:33" s="304" customFormat="1" ht="15.75" customHeight="1">
      <c r="D52774" s="305"/>
      <c r="AG52774" s="1954"/>
    </row>
    <row r="52776" spans="4:33" s="304" customFormat="1" ht="15.75" customHeight="1">
      <c r="D52776" s="305"/>
      <c r="AG52776" s="1954"/>
    </row>
    <row r="52778" spans="4:33" s="304" customFormat="1" ht="15.75" customHeight="1">
      <c r="D52778" s="305"/>
      <c r="AG52778" s="1954"/>
    </row>
    <row r="52780" spans="4:33" s="304" customFormat="1" ht="15.75" customHeight="1">
      <c r="D52780" s="305"/>
      <c r="AG52780" s="1954"/>
    </row>
    <row r="52782" spans="4:33" s="304" customFormat="1" ht="15.75" customHeight="1">
      <c r="D52782" s="305"/>
      <c r="AG52782" s="1954"/>
    </row>
    <row r="52784" spans="4:33" s="304" customFormat="1" ht="15.75" customHeight="1">
      <c r="D52784" s="305"/>
      <c r="AG52784" s="1954"/>
    </row>
    <row r="52786" spans="4:33" s="304" customFormat="1" ht="15.75" customHeight="1">
      <c r="D52786" s="305"/>
      <c r="AG52786" s="1954"/>
    </row>
    <row r="52788" spans="4:33" s="304" customFormat="1" ht="15.75" customHeight="1">
      <c r="D52788" s="305"/>
      <c r="AG52788" s="1954"/>
    </row>
    <row r="52790" spans="4:33" s="304" customFormat="1" ht="15.75" customHeight="1">
      <c r="D52790" s="305"/>
      <c r="AG52790" s="1954"/>
    </row>
    <row r="52792" spans="4:33" s="304" customFormat="1" ht="15.75" customHeight="1">
      <c r="D52792" s="305"/>
      <c r="AG52792" s="1954"/>
    </row>
    <row r="52794" spans="4:33" s="304" customFormat="1" ht="15.75" customHeight="1">
      <c r="D52794" s="305"/>
      <c r="AG52794" s="1954"/>
    </row>
    <row r="52796" spans="4:33" s="304" customFormat="1" ht="15.75" customHeight="1">
      <c r="D52796" s="305"/>
      <c r="AG52796" s="1954"/>
    </row>
    <row r="52798" spans="4:33" s="304" customFormat="1" ht="15.75" customHeight="1">
      <c r="D52798" s="305"/>
      <c r="AG52798" s="1954"/>
    </row>
    <row r="52800" spans="4:33" s="304" customFormat="1" ht="15.75" customHeight="1">
      <c r="D52800" s="305"/>
      <c r="AG52800" s="1954"/>
    </row>
    <row r="52802" spans="4:33" s="304" customFormat="1" ht="15.75" customHeight="1">
      <c r="D52802" s="305"/>
      <c r="AG52802" s="1954"/>
    </row>
    <row r="52804" spans="4:33" s="304" customFormat="1" ht="15.75" customHeight="1">
      <c r="D52804" s="305"/>
      <c r="AG52804" s="1954"/>
    </row>
    <row r="52806" spans="4:33" s="304" customFormat="1" ht="15.75" customHeight="1">
      <c r="D52806" s="305"/>
      <c r="AG52806" s="1954"/>
    </row>
    <row r="52808" spans="4:33" s="304" customFormat="1" ht="15.75" customHeight="1">
      <c r="D52808" s="305"/>
      <c r="AG52808" s="1954"/>
    </row>
    <row r="52810" spans="4:33" s="304" customFormat="1" ht="15.75" customHeight="1">
      <c r="D52810" s="305"/>
      <c r="AG52810" s="1954"/>
    </row>
    <row r="52812" spans="4:33" s="304" customFormat="1" ht="15.75" customHeight="1">
      <c r="D52812" s="305"/>
      <c r="AG52812" s="1954"/>
    </row>
    <row r="52814" spans="4:33" s="304" customFormat="1" ht="15.75" customHeight="1">
      <c r="D52814" s="305"/>
      <c r="AG52814" s="1954"/>
    </row>
    <row r="52816" spans="4:33" s="304" customFormat="1" ht="15.75" customHeight="1">
      <c r="D52816" s="305"/>
      <c r="AG52816" s="1954"/>
    </row>
    <row r="52818" spans="4:33" s="304" customFormat="1" ht="15.75" customHeight="1">
      <c r="D52818" s="305"/>
      <c r="AG52818" s="1954"/>
    </row>
    <row r="52820" spans="4:33" s="304" customFormat="1" ht="15.75" customHeight="1">
      <c r="D52820" s="305"/>
      <c r="AG52820" s="1954"/>
    </row>
    <row r="52822" spans="4:33" s="304" customFormat="1" ht="15.75" customHeight="1">
      <c r="D52822" s="305"/>
      <c r="AG52822" s="1954"/>
    </row>
    <row r="52824" spans="4:33" s="304" customFormat="1" ht="15.75" customHeight="1">
      <c r="D52824" s="305"/>
      <c r="AG52824" s="1954"/>
    </row>
    <row r="52826" spans="4:33" s="304" customFormat="1" ht="15.75" customHeight="1">
      <c r="D52826" s="305"/>
      <c r="AG52826" s="1954"/>
    </row>
    <row r="52828" spans="4:33" s="304" customFormat="1" ht="15.75" customHeight="1">
      <c r="D52828" s="305"/>
      <c r="AG52828" s="1954"/>
    </row>
    <row r="52830" spans="4:33" s="304" customFormat="1" ht="15.75" customHeight="1">
      <c r="D52830" s="305"/>
      <c r="AG52830" s="1954"/>
    </row>
    <row r="52832" spans="4:33" s="304" customFormat="1" ht="15.75" customHeight="1">
      <c r="D52832" s="305"/>
      <c r="AG52832" s="1954"/>
    </row>
    <row r="52834" spans="4:33" s="304" customFormat="1" ht="15.75" customHeight="1">
      <c r="D52834" s="305"/>
      <c r="AG52834" s="1954"/>
    </row>
    <row r="52836" spans="4:33" s="304" customFormat="1" ht="15.75" customHeight="1">
      <c r="D52836" s="305"/>
      <c r="AG52836" s="1954"/>
    </row>
    <row r="52838" spans="4:33" s="304" customFormat="1" ht="15.75" customHeight="1">
      <c r="D52838" s="305"/>
      <c r="AG52838" s="1954"/>
    </row>
    <row r="52840" spans="4:33" s="304" customFormat="1" ht="15.75" customHeight="1">
      <c r="D52840" s="305"/>
      <c r="AG52840" s="1954"/>
    </row>
    <row r="52842" spans="4:33" s="304" customFormat="1" ht="15.75" customHeight="1">
      <c r="D52842" s="305"/>
      <c r="AG52842" s="1954"/>
    </row>
    <row r="52844" spans="4:33" s="304" customFormat="1" ht="15.75" customHeight="1">
      <c r="D52844" s="305"/>
      <c r="AG52844" s="1954"/>
    </row>
    <row r="52846" spans="4:33" s="304" customFormat="1" ht="15.75" customHeight="1">
      <c r="D52846" s="305"/>
      <c r="AG52846" s="1954"/>
    </row>
    <row r="52848" spans="4:33" s="304" customFormat="1" ht="15.75" customHeight="1">
      <c r="D52848" s="305"/>
      <c r="AG52848" s="1954"/>
    </row>
    <row r="52850" spans="4:33" s="304" customFormat="1" ht="15.75" customHeight="1">
      <c r="D52850" s="305"/>
      <c r="AG52850" s="1954"/>
    </row>
    <row r="52852" spans="4:33" s="304" customFormat="1" ht="15.75" customHeight="1">
      <c r="D52852" s="305"/>
      <c r="AG52852" s="1954"/>
    </row>
    <row r="52854" spans="4:33" s="304" customFormat="1" ht="15.75" customHeight="1">
      <c r="D52854" s="305"/>
      <c r="AG52854" s="1954"/>
    </row>
    <row r="52856" spans="4:33" s="304" customFormat="1" ht="15.75" customHeight="1">
      <c r="D52856" s="305"/>
      <c r="AG52856" s="1954"/>
    </row>
    <row r="52858" spans="4:33" s="304" customFormat="1" ht="15.75" customHeight="1">
      <c r="D52858" s="305"/>
      <c r="AG52858" s="1954"/>
    </row>
    <row r="52860" spans="4:33" s="304" customFormat="1" ht="15.75" customHeight="1">
      <c r="D52860" s="305"/>
      <c r="AG52860" s="1954"/>
    </row>
    <row r="52862" spans="4:33" s="304" customFormat="1" ht="15.75" customHeight="1">
      <c r="D52862" s="305"/>
      <c r="AG52862" s="1954"/>
    </row>
    <row r="52864" spans="4:33" s="304" customFormat="1" ht="15.75" customHeight="1">
      <c r="D52864" s="305"/>
      <c r="AG52864" s="1954"/>
    </row>
    <row r="52866" spans="4:33" s="304" customFormat="1" ht="15.75" customHeight="1">
      <c r="D52866" s="305"/>
      <c r="AG52866" s="1954"/>
    </row>
    <row r="52868" spans="4:33" s="304" customFormat="1" ht="15.75" customHeight="1">
      <c r="D52868" s="305"/>
      <c r="AG52868" s="1954"/>
    </row>
    <row r="52870" spans="4:33" s="304" customFormat="1" ht="15.75" customHeight="1">
      <c r="D52870" s="305"/>
      <c r="AG52870" s="1954"/>
    </row>
    <row r="52872" spans="4:33" s="304" customFormat="1" ht="15.75" customHeight="1">
      <c r="D52872" s="305"/>
      <c r="AG52872" s="1954"/>
    </row>
    <row r="52874" spans="4:33" s="304" customFormat="1" ht="15.75" customHeight="1">
      <c r="D52874" s="305"/>
      <c r="AG52874" s="1954"/>
    </row>
    <row r="52876" spans="4:33" s="304" customFormat="1" ht="15.75" customHeight="1">
      <c r="D52876" s="305"/>
      <c r="AG52876" s="1954"/>
    </row>
    <row r="52878" spans="4:33" s="304" customFormat="1" ht="15.75" customHeight="1">
      <c r="D52878" s="305"/>
      <c r="AG52878" s="1954"/>
    </row>
    <row r="52880" spans="4:33" s="304" customFormat="1" ht="15.75" customHeight="1">
      <c r="D52880" s="305"/>
      <c r="AG52880" s="1954"/>
    </row>
    <row r="52882" spans="4:33" s="304" customFormat="1" ht="15.75" customHeight="1">
      <c r="D52882" s="305"/>
      <c r="AG52882" s="1954"/>
    </row>
    <row r="52884" spans="4:33" s="304" customFormat="1" ht="15.75" customHeight="1">
      <c r="D52884" s="305"/>
      <c r="AG52884" s="1954"/>
    </row>
    <row r="52886" spans="4:33" s="304" customFormat="1" ht="15.75" customHeight="1">
      <c r="D52886" s="305"/>
      <c r="AG52886" s="1954"/>
    </row>
    <row r="52888" spans="4:33" s="304" customFormat="1" ht="15.75" customHeight="1">
      <c r="D52888" s="305"/>
      <c r="AG52888" s="1954"/>
    </row>
    <row r="52890" spans="4:33" s="304" customFormat="1" ht="15.75" customHeight="1">
      <c r="D52890" s="305"/>
      <c r="AG52890" s="1954"/>
    </row>
    <row r="52892" spans="4:33" s="304" customFormat="1" ht="15.75" customHeight="1">
      <c r="D52892" s="305"/>
      <c r="AG52892" s="1954"/>
    </row>
    <row r="52894" spans="4:33" s="304" customFormat="1" ht="15.75" customHeight="1">
      <c r="D52894" s="305"/>
      <c r="AG52894" s="1954"/>
    </row>
    <row r="52896" spans="4:33" s="304" customFormat="1" ht="15.75" customHeight="1">
      <c r="D52896" s="305"/>
      <c r="AG52896" s="1954"/>
    </row>
    <row r="52898" spans="4:33" s="304" customFormat="1" ht="15.75" customHeight="1">
      <c r="D52898" s="305"/>
      <c r="AG52898" s="1954"/>
    </row>
    <row r="52900" spans="4:33" s="304" customFormat="1" ht="15.75" customHeight="1">
      <c r="D52900" s="305"/>
      <c r="AG52900" s="1954"/>
    </row>
    <row r="52902" spans="4:33" s="304" customFormat="1" ht="15.75" customHeight="1">
      <c r="D52902" s="305"/>
      <c r="AG52902" s="1954"/>
    </row>
    <row r="52904" spans="4:33" s="304" customFormat="1" ht="15.75" customHeight="1">
      <c r="D52904" s="305"/>
      <c r="AG52904" s="1954"/>
    </row>
    <row r="52906" spans="4:33" s="304" customFormat="1" ht="15.75" customHeight="1">
      <c r="D52906" s="305"/>
      <c r="AG52906" s="1954"/>
    </row>
    <row r="52908" spans="4:33" s="304" customFormat="1" ht="15.75" customHeight="1">
      <c r="D52908" s="305"/>
      <c r="AG52908" s="1954"/>
    </row>
    <row r="52910" spans="4:33" s="304" customFormat="1" ht="15.75" customHeight="1">
      <c r="D52910" s="305"/>
      <c r="AG52910" s="1954"/>
    </row>
    <row r="52912" spans="4:33" s="304" customFormat="1" ht="15.75" customHeight="1">
      <c r="D52912" s="305"/>
      <c r="AG52912" s="1954"/>
    </row>
    <row r="52914" spans="4:33" s="304" customFormat="1" ht="15.75" customHeight="1">
      <c r="D52914" s="305"/>
      <c r="AG52914" s="1954"/>
    </row>
    <row r="52916" spans="4:33" s="304" customFormat="1" ht="15.75" customHeight="1">
      <c r="D52916" s="305"/>
      <c r="AG52916" s="1954"/>
    </row>
    <row r="52918" spans="4:33" s="304" customFormat="1" ht="15.75" customHeight="1">
      <c r="D52918" s="305"/>
      <c r="AG52918" s="1954"/>
    </row>
    <row r="52920" spans="4:33" s="304" customFormat="1" ht="15.75" customHeight="1">
      <c r="D52920" s="305"/>
      <c r="AG52920" s="1954"/>
    </row>
    <row r="52922" spans="4:33" s="304" customFormat="1" ht="15.75" customHeight="1">
      <c r="D52922" s="305"/>
      <c r="AG52922" s="1954"/>
    </row>
    <row r="52924" spans="4:33" s="304" customFormat="1" ht="15.75" customHeight="1">
      <c r="D52924" s="305"/>
      <c r="AG52924" s="1954"/>
    </row>
    <row r="52926" spans="4:33" s="304" customFormat="1" ht="15.75" customHeight="1">
      <c r="D52926" s="305"/>
      <c r="AG52926" s="1954"/>
    </row>
    <row r="52928" spans="4:33" s="304" customFormat="1" ht="15.75" customHeight="1">
      <c r="D52928" s="305"/>
      <c r="AG52928" s="1954"/>
    </row>
    <row r="52930" spans="4:33" s="304" customFormat="1" ht="15.75" customHeight="1">
      <c r="D52930" s="305"/>
      <c r="AG52930" s="1954"/>
    </row>
    <row r="52932" spans="4:33" s="304" customFormat="1" ht="15.75" customHeight="1">
      <c r="D52932" s="305"/>
      <c r="AG52932" s="1954"/>
    </row>
    <row r="52934" spans="4:33" s="304" customFormat="1" ht="15.75" customHeight="1">
      <c r="D52934" s="305"/>
      <c r="AG52934" s="1954"/>
    </row>
    <row r="52936" spans="4:33" s="304" customFormat="1" ht="15.75" customHeight="1">
      <c r="D52936" s="305"/>
      <c r="AG52936" s="1954"/>
    </row>
    <row r="52938" spans="4:33" s="304" customFormat="1" ht="15.75" customHeight="1">
      <c r="D52938" s="305"/>
      <c r="AG52938" s="1954"/>
    </row>
    <row r="52940" spans="4:33" s="304" customFormat="1" ht="15.75" customHeight="1">
      <c r="D52940" s="305"/>
      <c r="AG52940" s="1954"/>
    </row>
    <row r="52942" spans="4:33" s="304" customFormat="1" ht="15.75" customHeight="1">
      <c r="D52942" s="305"/>
      <c r="AG52942" s="1954"/>
    </row>
    <row r="52944" spans="4:33" s="304" customFormat="1" ht="15.75" customHeight="1">
      <c r="D52944" s="305"/>
      <c r="AG52944" s="1954"/>
    </row>
    <row r="52946" spans="4:33" s="304" customFormat="1" ht="15.75" customHeight="1">
      <c r="D52946" s="305"/>
      <c r="AG52946" s="1954"/>
    </row>
    <row r="52948" spans="4:33" s="304" customFormat="1" ht="15.75" customHeight="1">
      <c r="D52948" s="305"/>
      <c r="AG52948" s="1954"/>
    </row>
    <row r="52950" spans="4:33" s="304" customFormat="1" ht="15.75" customHeight="1">
      <c r="D52950" s="305"/>
      <c r="AG52950" s="1954"/>
    </row>
    <row r="52952" spans="4:33" s="304" customFormat="1" ht="15.75" customHeight="1">
      <c r="D52952" s="305"/>
      <c r="AG52952" s="1954"/>
    </row>
    <row r="52954" spans="4:33" s="304" customFormat="1" ht="15.75" customHeight="1">
      <c r="D52954" s="305"/>
      <c r="AG52954" s="1954"/>
    </row>
    <row r="52956" spans="4:33" s="304" customFormat="1" ht="15.75" customHeight="1">
      <c r="D52956" s="305"/>
      <c r="AG52956" s="1954"/>
    </row>
    <row r="52958" spans="4:33" s="304" customFormat="1" ht="15.75" customHeight="1">
      <c r="D52958" s="305"/>
      <c r="AG52958" s="1954"/>
    </row>
    <row r="52960" spans="4:33" s="304" customFormat="1" ht="15.75" customHeight="1">
      <c r="D52960" s="305"/>
      <c r="AG52960" s="1954"/>
    </row>
    <row r="52962" spans="4:33" s="304" customFormat="1" ht="15.75" customHeight="1">
      <c r="D52962" s="305"/>
      <c r="AG52962" s="1954"/>
    </row>
    <row r="52964" spans="4:33" s="304" customFormat="1" ht="15.75" customHeight="1">
      <c r="D52964" s="305"/>
      <c r="AG52964" s="1954"/>
    </row>
    <row r="52966" spans="4:33" s="304" customFormat="1" ht="15.75" customHeight="1">
      <c r="D52966" s="305"/>
      <c r="AG52966" s="1954"/>
    </row>
    <row r="52968" spans="4:33" s="304" customFormat="1" ht="15.75" customHeight="1">
      <c r="D52968" s="305"/>
      <c r="AG52968" s="1954"/>
    </row>
    <row r="52970" spans="4:33" s="304" customFormat="1" ht="15.75" customHeight="1">
      <c r="D52970" s="305"/>
      <c r="AG52970" s="1954"/>
    </row>
    <row r="52972" spans="4:33" s="304" customFormat="1" ht="15.75" customHeight="1">
      <c r="D52972" s="305"/>
      <c r="AG52972" s="1954"/>
    </row>
    <row r="52974" spans="4:33" s="304" customFormat="1" ht="15.75" customHeight="1">
      <c r="D52974" s="305"/>
      <c r="AG52974" s="1954"/>
    </row>
    <row r="52976" spans="4:33" s="304" customFormat="1" ht="15.75" customHeight="1">
      <c r="D52976" s="305"/>
      <c r="AG52976" s="1954"/>
    </row>
    <row r="52978" spans="4:33" s="304" customFormat="1" ht="15.75" customHeight="1">
      <c r="D52978" s="305"/>
      <c r="AG52978" s="1954"/>
    </row>
    <row r="52980" spans="4:33" s="304" customFormat="1" ht="15.75" customHeight="1">
      <c r="D52980" s="305"/>
      <c r="AG52980" s="1954"/>
    </row>
    <row r="52982" spans="4:33" s="304" customFormat="1" ht="15.75" customHeight="1">
      <c r="D52982" s="305"/>
      <c r="AG52982" s="1954"/>
    </row>
    <row r="52984" spans="4:33" s="304" customFormat="1" ht="15.75" customHeight="1">
      <c r="D52984" s="305"/>
      <c r="AG52984" s="1954"/>
    </row>
    <row r="52986" spans="4:33" s="304" customFormat="1" ht="15.75" customHeight="1">
      <c r="D52986" s="305"/>
      <c r="AG52986" s="1954"/>
    </row>
    <row r="52988" spans="4:33" s="304" customFormat="1" ht="15.75" customHeight="1">
      <c r="D52988" s="305"/>
      <c r="AG52988" s="1954"/>
    </row>
    <row r="52990" spans="4:33" s="304" customFormat="1" ht="15.75" customHeight="1">
      <c r="D52990" s="305"/>
      <c r="AG52990" s="1954"/>
    </row>
    <row r="52992" spans="4:33" s="304" customFormat="1" ht="15.75" customHeight="1">
      <c r="D52992" s="305"/>
      <c r="AG52992" s="1954"/>
    </row>
    <row r="52994" spans="4:33" s="304" customFormat="1" ht="15.75" customHeight="1">
      <c r="D52994" s="305"/>
      <c r="AG52994" s="1954"/>
    </row>
    <row r="52996" spans="4:33" s="304" customFormat="1" ht="15.75" customHeight="1">
      <c r="D52996" s="305"/>
      <c r="AG52996" s="1954"/>
    </row>
    <row r="52998" spans="4:33" s="304" customFormat="1" ht="15.75" customHeight="1">
      <c r="D52998" s="305"/>
      <c r="AG52998" s="1954"/>
    </row>
    <row r="53000" spans="4:33" s="304" customFormat="1" ht="15.75" customHeight="1">
      <c r="D53000" s="305"/>
      <c r="AG53000" s="1954"/>
    </row>
    <row r="53002" spans="4:33" s="304" customFormat="1" ht="15.75" customHeight="1">
      <c r="D53002" s="305"/>
      <c r="AG53002" s="1954"/>
    </row>
    <row r="53004" spans="4:33" s="304" customFormat="1" ht="15.75" customHeight="1">
      <c r="D53004" s="305"/>
      <c r="AG53004" s="1954"/>
    </row>
    <row r="53006" spans="4:33" s="304" customFormat="1" ht="15.75" customHeight="1">
      <c r="D53006" s="305"/>
      <c r="AG53006" s="1954"/>
    </row>
    <row r="53008" spans="4:33" s="304" customFormat="1" ht="15.75" customHeight="1">
      <c r="D53008" s="305"/>
      <c r="AG53008" s="1954"/>
    </row>
    <row r="53010" spans="4:33" s="304" customFormat="1" ht="15.75" customHeight="1">
      <c r="D53010" s="305"/>
      <c r="AG53010" s="1954"/>
    </row>
    <row r="53012" spans="4:33" s="304" customFormat="1" ht="15.75" customHeight="1">
      <c r="D53012" s="305"/>
      <c r="AG53012" s="1954"/>
    </row>
    <row r="53014" spans="4:33" s="304" customFormat="1" ht="15.75" customHeight="1">
      <c r="D53014" s="305"/>
      <c r="AG53014" s="1954"/>
    </row>
    <row r="53016" spans="4:33" s="304" customFormat="1" ht="15.75" customHeight="1">
      <c r="D53016" s="305"/>
      <c r="AG53016" s="1954"/>
    </row>
    <row r="53018" spans="4:33" s="304" customFormat="1" ht="15.75" customHeight="1">
      <c r="D53018" s="305"/>
      <c r="AG53018" s="1954"/>
    </row>
    <row r="53020" spans="4:33" s="304" customFormat="1" ht="15.75" customHeight="1">
      <c r="D53020" s="305"/>
      <c r="AG53020" s="1954"/>
    </row>
    <row r="53022" spans="4:33" s="304" customFormat="1" ht="15.75" customHeight="1">
      <c r="D53022" s="305"/>
      <c r="AG53022" s="1954"/>
    </row>
    <row r="53024" spans="4:33" s="304" customFormat="1" ht="15.75" customHeight="1">
      <c r="D53024" s="305"/>
      <c r="AG53024" s="1954"/>
    </row>
    <row r="53026" spans="4:33" s="304" customFormat="1" ht="15.75" customHeight="1">
      <c r="D53026" s="305"/>
      <c r="AG53026" s="1954"/>
    </row>
    <row r="53028" spans="4:33" s="304" customFormat="1" ht="15.75" customHeight="1">
      <c r="D53028" s="305"/>
      <c r="AG53028" s="1954"/>
    </row>
    <row r="53030" spans="4:33" s="304" customFormat="1" ht="15.75" customHeight="1">
      <c r="D53030" s="305"/>
      <c r="AG53030" s="1954"/>
    </row>
    <row r="53032" spans="4:33" s="304" customFormat="1" ht="15.75" customHeight="1">
      <c r="D53032" s="305"/>
      <c r="AG53032" s="1954"/>
    </row>
    <row r="53034" spans="4:33" s="304" customFormat="1" ht="15.75" customHeight="1">
      <c r="D53034" s="305"/>
      <c r="AG53034" s="1954"/>
    </row>
    <row r="53036" spans="4:33" s="304" customFormat="1" ht="15.75" customHeight="1">
      <c r="D53036" s="305"/>
      <c r="AG53036" s="1954"/>
    </row>
    <row r="53038" spans="4:33" s="304" customFormat="1" ht="15.75" customHeight="1">
      <c r="D53038" s="305"/>
      <c r="AG53038" s="1954"/>
    </row>
    <row r="53040" spans="4:33" s="304" customFormat="1" ht="15.75" customHeight="1">
      <c r="D53040" s="305"/>
      <c r="AG53040" s="1954"/>
    </row>
    <row r="53042" spans="4:33" s="304" customFormat="1" ht="15.75" customHeight="1">
      <c r="D53042" s="305"/>
      <c r="AG53042" s="1954"/>
    </row>
    <row r="53044" spans="4:33" s="304" customFormat="1" ht="15.75" customHeight="1">
      <c r="D53044" s="305"/>
      <c r="AG53044" s="1954"/>
    </row>
    <row r="53046" spans="4:33" s="304" customFormat="1" ht="15.75" customHeight="1">
      <c r="D53046" s="305"/>
      <c r="AG53046" s="1954"/>
    </row>
    <row r="53048" spans="4:33" s="304" customFormat="1" ht="15.75" customHeight="1">
      <c r="D53048" s="305"/>
      <c r="AG53048" s="1954"/>
    </row>
    <row r="53050" spans="4:33" s="304" customFormat="1" ht="15.75" customHeight="1">
      <c r="D53050" s="305"/>
      <c r="AG53050" s="1954"/>
    </row>
    <row r="53052" spans="4:33" s="304" customFormat="1" ht="15.75" customHeight="1">
      <c r="D53052" s="305"/>
      <c r="AG53052" s="1954"/>
    </row>
    <row r="53054" spans="4:33" s="304" customFormat="1" ht="15.75" customHeight="1">
      <c r="D53054" s="305"/>
      <c r="AG53054" s="1954"/>
    </row>
    <row r="53056" spans="4:33" s="304" customFormat="1" ht="15.75" customHeight="1">
      <c r="D53056" s="305"/>
      <c r="AG53056" s="1954"/>
    </row>
    <row r="53058" spans="4:33" s="304" customFormat="1" ht="15.75" customHeight="1">
      <c r="D53058" s="305"/>
      <c r="AG53058" s="1954"/>
    </row>
    <row r="53060" spans="4:33" s="304" customFormat="1" ht="15.75" customHeight="1">
      <c r="D53060" s="305"/>
      <c r="AG53060" s="1954"/>
    </row>
    <row r="53062" spans="4:33" s="304" customFormat="1" ht="15.75" customHeight="1">
      <c r="D53062" s="305"/>
      <c r="AG53062" s="1954"/>
    </row>
    <row r="53064" spans="4:33" s="304" customFormat="1" ht="15.75" customHeight="1">
      <c r="D53064" s="305"/>
      <c r="AG53064" s="1954"/>
    </row>
    <row r="53066" spans="4:33" s="304" customFormat="1" ht="15.75" customHeight="1">
      <c r="D53066" s="305"/>
      <c r="AG53066" s="1954"/>
    </row>
    <row r="53068" spans="4:33" s="304" customFormat="1" ht="15.75" customHeight="1">
      <c r="D53068" s="305"/>
      <c r="AG53068" s="1954"/>
    </row>
    <row r="53070" spans="4:33" s="304" customFormat="1" ht="15.75" customHeight="1">
      <c r="D53070" s="305"/>
      <c r="AG53070" s="1954"/>
    </row>
    <row r="53072" spans="4:33" s="304" customFormat="1" ht="15.75" customHeight="1">
      <c r="D53072" s="305"/>
      <c r="AG53072" s="1954"/>
    </row>
    <row r="53074" spans="4:33" s="304" customFormat="1" ht="15.75" customHeight="1">
      <c r="D53074" s="305"/>
      <c r="AG53074" s="1954"/>
    </row>
    <row r="53076" spans="4:33" s="304" customFormat="1" ht="15.75" customHeight="1">
      <c r="D53076" s="305"/>
      <c r="AG53076" s="1954"/>
    </row>
    <row r="53078" spans="4:33" s="304" customFormat="1" ht="15.75" customHeight="1">
      <c r="D53078" s="305"/>
      <c r="AG53078" s="1954"/>
    </row>
    <row r="53080" spans="4:33" s="304" customFormat="1" ht="15.75" customHeight="1">
      <c r="D53080" s="305"/>
      <c r="AG53080" s="1954"/>
    </row>
    <row r="53082" spans="4:33" s="304" customFormat="1" ht="15.75" customHeight="1">
      <c r="D53082" s="305"/>
      <c r="AG53082" s="1954"/>
    </row>
    <row r="53084" spans="4:33" s="304" customFormat="1" ht="15.75" customHeight="1">
      <c r="D53084" s="305"/>
      <c r="AG53084" s="1954"/>
    </row>
    <row r="53086" spans="4:33" s="304" customFormat="1" ht="15.75" customHeight="1">
      <c r="D53086" s="305"/>
      <c r="AG53086" s="1954"/>
    </row>
    <row r="53088" spans="4:33" s="304" customFormat="1" ht="15.75" customHeight="1">
      <c r="D53088" s="305"/>
      <c r="AG53088" s="1954"/>
    </row>
    <row r="53090" spans="4:33" s="304" customFormat="1" ht="15.75" customHeight="1">
      <c r="D53090" s="305"/>
      <c r="AG53090" s="1954"/>
    </row>
    <row r="53092" spans="4:33" s="304" customFormat="1" ht="15.75" customHeight="1">
      <c r="D53092" s="305"/>
      <c r="AG53092" s="1954"/>
    </row>
    <row r="53094" spans="4:33" s="304" customFormat="1" ht="15.75" customHeight="1">
      <c r="D53094" s="305"/>
      <c r="AG53094" s="1954"/>
    </row>
    <row r="53096" spans="4:33" s="304" customFormat="1" ht="15.75" customHeight="1">
      <c r="D53096" s="305"/>
      <c r="AG53096" s="1954"/>
    </row>
    <row r="53098" spans="4:33" s="304" customFormat="1" ht="15.75" customHeight="1">
      <c r="D53098" s="305"/>
      <c r="AG53098" s="1954"/>
    </row>
    <row r="53100" spans="4:33" s="304" customFormat="1" ht="15.75" customHeight="1">
      <c r="D53100" s="305"/>
      <c r="AG53100" s="1954"/>
    </row>
    <row r="53102" spans="4:33" s="304" customFormat="1" ht="15.75" customHeight="1">
      <c r="D53102" s="305"/>
      <c r="AG53102" s="1954"/>
    </row>
    <row r="53104" spans="4:33" s="304" customFormat="1" ht="15.75" customHeight="1">
      <c r="D53104" s="305"/>
      <c r="AG53104" s="1954"/>
    </row>
    <row r="53106" spans="4:33" s="304" customFormat="1" ht="15.75" customHeight="1">
      <c r="D53106" s="305"/>
      <c r="AG53106" s="1954"/>
    </row>
    <row r="53108" spans="4:33" s="304" customFormat="1" ht="15.75" customHeight="1">
      <c r="D53108" s="305"/>
      <c r="AG53108" s="1954"/>
    </row>
    <row r="53110" spans="4:33" s="304" customFormat="1" ht="15.75" customHeight="1">
      <c r="D53110" s="305"/>
      <c r="AG53110" s="1954"/>
    </row>
    <row r="53112" spans="4:33" s="304" customFormat="1" ht="15.75" customHeight="1">
      <c r="D53112" s="305"/>
      <c r="AG53112" s="1954"/>
    </row>
    <row r="53114" spans="4:33" s="304" customFormat="1" ht="15.75" customHeight="1">
      <c r="D53114" s="305"/>
      <c r="AG53114" s="1954"/>
    </row>
    <row r="53116" spans="4:33" s="304" customFormat="1" ht="15.75" customHeight="1">
      <c r="D53116" s="305"/>
      <c r="AG53116" s="1954"/>
    </row>
    <row r="53118" spans="4:33" s="304" customFormat="1" ht="15.75" customHeight="1">
      <c r="D53118" s="305"/>
      <c r="AG53118" s="1954"/>
    </row>
    <row r="53120" spans="4:33" s="304" customFormat="1" ht="15.75" customHeight="1">
      <c r="D53120" s="305"/>
      <c r="AG53120" s="1954"/>
    </row>
    <row r="53122" spans="4:33" s="304" customFormat="1" ht="15.75" customHeight="1">
      <c r="D53122" s="305"/>
      <c r="AG53122" s="1954"/>
    </row>
    <row r="53124" spans="4:33" s="304" customFormat="1" ht="15.75" customHeight="1">
      <c r="D53124" s="305"/>
      <c r="AG53124" s="1954"/>
    </row>
    <row r="53126" spans="4:33" s="304" customFormat="1" ht="15.75" customHeight="1">
      <c r="D53126" s="305"/>
      <c r="AG53126" s="1954"/>
    </row>
    <row r="53128" spans="4:33" s="304" customFormat="1" ht="15.75" customHeight="1">
      <c r="D53128" s="305"/>
      <c r="AG53128" s="1954"/>
    </row>
    <row r="53130" spans="4:33" s="304" customFormat="1" ht="15.75" customHeight="1">
      <c r="D53130" s="305"/>
      <c r="AG53130" s="1954"/>
    </row>
    <row r="53132" spans="4:33" s="304" customFormat="1" ht="15.75" customHeight="1">
      <c r="D53132" s="305"/>
      <c r="AG53132" s="1954"/>
    </row>
    <row r="53134" spans="4:33" s="304" customFormat="1" ht="15.75" customHeight="1">
      <c r="D53134" s="305"/>
      <c r="AG53134" s="1954"/>
    </row>
    <row r="53136" spans="4:33" s="304" customFormat="1" ht="15.75" customHeight="1">
      <c r="D53136" s="305"/>
      <c r="AG53136" s="1954"/>
    </row>
    <row r="53138" spans="4:33" s="304" customFormat="1" ht="15.75" customHeight="1">
      <c r="D53138" s="305"/>
      <c r="AG53138" s="1954"/>
    </row>
    <row r="53140" spans="4:33" s="304" customFormat="1" ht="15.75" customHeight="1">
      <c r="D53140" s="305"/>
      <c r="AG53140" s="1954"/>
    </row>
    <row r="53142" spans="4:33" s="304" customFormat="1" ht="15.75" customHeight="1">
      <c r="D53142" s="305"/>
      <c r="AG53142" s="1954"/>
    </row>
    <row r="53144" spans="4:33" s="304" customFormat="1" ht="15.75" customHeight="1">
      <c r="D53144" s="305"/>
      <c r="AG53144" s="1954"/>
    </row>
    <row r="53146" spans="4:33" s="304" customFormat="1" ht="15.75" customHeight="1">
      <c r="D53146" s="305"/>
      <c r="AG53146" s="1954"/>
    </row>
    <row r="53148" spans="4:33" s="304" customFormat="1" ht="15.75" customHeight="1">
      <c r="D53148" s="305"/>
      <c r="AG53148" s="1954"/>
    </row>
    <row r="53150" spans="4:33" s="304" customFormat="1" ht="15.75" customHeight="1">
      <c r="D53150" s="305"/>
      <c r="AG53150" s="1954"/>
    </row>
    <row r="53152" spans="4:33" s="304" customFormat="1" ht="15.75" customHeight="1">
      <c r="D53152" s="305"/>
      <c r="AG53152" s="1954"/>
    </row>
    <row r="53154" spans="4:33" s="304" customFormat="1" ht="15.75" customHeight="1">
      <c r="D53154" s="305"/>
      <c r="AG53154" s="1954"/>
    </row>
    <row r="53156" spans="4:33" s="304" customFormat="1" ht="15.75" customHeight="1">
      <c r="D53156" s="305"/>
      <c r="AG53156" s="1954"/>
    </row>
    <row r="53158" spans="4:33" s="304" customFormat="1" ht="15.75" customHeight="1">
      <c r="D53158" s="305"/>
      <c r="AG53158" s="1954"/>
    </row>
    <row r="53160" spans="4:33" s="304" customFormat="1" ht="15.75" customHeight="1">
      <c r="D53160" s="305"/>
      <c r="AG53160" s="1954"/>
    </row>
    <row r="53162" spans="4:33" s="304" customFormat="1" ht="15.75" customHeight="1">
      <c r="D53162" s="305"/>
      <c r="AG53162" s="1954"/>
    </row>
    <row r="53164" spans="4:33" s="304" customFormat="1" ht="15.75" customHeight="1">
      <c r="D53164" s="305"/>
      <c r="AG53164" s="1954"/>
    </row>
    <row r="53166" spans="4:33" s="304" customFormat="1" ht="15.75" customHeight="1">
      <c r="D53166" s="305"/>
      <c r="AG53166" s="1954"/>
    </row>
    <row r="53168" spans="4:33" s="304" customFormat="1" ht="15.75" customHeight="1">
      <c r="D53168" s="305"/>
      <c r="AG53168" s="1954"/>
    </row>
    <row r="53170" spans="4:33" s="304" customFormat="1" ht="15.75" customHeight="1">
      <c r="D53170" s="305"/>
      <c r="AG53170" s="1954"/>
    </row>
    <row r="53172" spans="4:33" s="304" customFormat="1" ht="15.75" customHeight="1">
      <c r="D53172" s="305"/>
      <c r="AG53172" s="1954"/>
    </row>
    <row r="53174" spans="4:33" s="304" customFormat="1" ht="15.75" customHeight="1">
      <c r="D53174" s="305"/>
      <c r="AG53174" s="1954"/>
    </row>
    <row r="53176" spans="4:33" s="304" customFormat="1" ht="15.75" customHeight="1">
      <c r="D53176" s="305"/>
      <c r="AG53176" s="1954"/>
    </row>
    <row r="53178" spans="4:33" s="304" customFormat="1" ht="15.75" customHeight="1">
      <c r="D53178" s="305"/>
      <c r="AG53178" s="1954"/>
    </row>
    <row r="53180" spans="4:33" s="304" customFormat="1" ht="15.75" customHeight="1">
      <c r="D53180" s="305"/>
      <c r="AG53180" s="1954"/>
    </row>
    <row r="53182" spans="4:33" s="304" customFormat="1" ht="15.75" customHeight="1">
      <c r="D53182" s="305"/>
      <c r="AG53182" s="1954"/>
    </row>
    <row r="53184" spans="4:33" s="304" customFormat="1" ht="15.75" customHeight="1">
      <c r="D53184" s="305"/>
      <c r="AG53184" s="1954"/>
    </row>
    <row r="53186" spans="4:33" s="304" customFormat="1" ht="15.75" customHeight="1">
      <c r="D53186" s="305"/>
      <c r="AG53186" s="1954"/>
    </row>
    <row r="53188" spans="4:33" s="304" customFormat="1" ht="15.75" customHeight="1">
      <c r="D53188" s="305"/>
      <c r="AG53188" s="1954"/>
    </row>
    <row r="53190" spans="4:33" s="304" customFormat="1" ht="15.75" customHeight="1">
      <c r="D53190" s="305"/>
      <c r="AG53190" s="1954"/>
    </row>
    <row r="53192" spans="4:33" s="304" customFormat="1" ht="15.75" customHeight="1">
      <c r="D53192" s="305"/>
      <c r="AG53192" s="1954"/>
    </row>
    <row r="53194" spans="4:33" s="304" customFormat="1" ht="15.75" customHeight="1">
      <c r="D53194" s="305"/>
      <c r="AG53194" s="1954"/>
    </row>
    <row r="53196" spans="4:33" s="304" customFormat="1" ht="15.75" customHeight="1">
      <c r="D53196" s="305"/>
      <c r="AG53196" s="1954"/>
    </row>
    <row r="53198" spans="4:33" s="304" customFormat="1" ht="15.75" customHeight="1">
      <c r="D53198" s="305"/>
      <c r="AG53198" s="1954"/>
    </row>
    <row r="53200" spans="4:33" s="304" customFormat="1" ht="15.75" customHeight="1">
      <c r="D53200" s="305"/>
      <c r="AG53200" s="1954"/>
    </row>
    <row r="53202" spans="4:33" s="304" customFormat="1" ht="15.75" customHeight="1">
      <c r="D53202" s="305"/>
      <c r="AG53202" s="1954"/>
    </row>
    <row r="53204" spans="4:33" s="304" customFormat="1" ht="15.75" customHeight="1">
      <c r="D53204" s="305"/>
      <c r="AG53204" s="1954"/>
    </row>
    <row r="53206" spans="4:33" s="304" customFormat="1" ht="15.75" customHeight="1">
      <c r="D53206" s="305"/>
      <c r="AG53206" s="1954"/>
    </row>
    <row r="53208" spans="4:33" s="304" customFormat="1" ht="15.75" customHeight="1">
      <c r="D53208" s="305"/>
      <c r="AG53208" s="1954"/>
    </row>
    <row r="53210" spans="4:33" s="304" customFormat="1" ht="15.75" customHeight="1">
      <c r="D53210" s="305"/>
      <c r="AG53210" s="1954"/>
    </row>
    <row r="53212" spans="4:33" s="304" customFormat="1" ht="15.75" customHeight="1">
      <c r="D53212" s="305"/>
      <c r="AG53212" s="1954"/>
    </row>
    <row r="53214" spans="4:33" s="304" customFormat="1" ht="15.75" customHeight="1">
      <c r="D53214" s="305"/>
      <c r="AG53214" s="1954"/>
    </row>
    <row r="53216" spans="4:33" s="304" customFormat="1" ht="15.75" customHeight="1">
      <c r="D53216" s="305"/>
      <c r="AG53216" s="1954"/>
    </row>
    <row r="53218" spans="4:33" s="304" customFormat="1" ht="15.75" customHeight="1">
      <c r="D53218" s="305"/>
      <c r="AG53218" s="1954"/>
    </row>
    <row r="53220" spans="4:33" s="304" customFormat="1" ht="15.75" customHeight="1">
      <c r="D53220" s="305"/>
      <c r="AG53220" s="1954"/>
    </row>
    <row r="53222" spans="4:33" s="304" customFormat="1" ht="15.75" customHeight="1">
      <c r="D53222" s="305"/>
      <c r="AG53222" s="1954"/>
    </row>
    <row r="53224" spans="4:33" s="304" customFormat="1" ht="15.75" customHeight="1">
      <c r="D53224" s="305"/>
      <c r="AG53224" s="1954"/>
    </row>
    <row r="53226" spans="4:33" s="304" customFormat="1" ht="15.75" customHeight="1">
      <c r="D53226" s="305"/>
      <c r="AG53226" s="1954"/>
    </row>
    <row r="53228" spans="4:33" s="304" customFormat="1" ht="15.75" customHeight="1">
      <c r="D53228" s="305"/>
      <c r="AG53228" s="1954"/>
    </row>
    <row r="53230" spans="4:33" s="304" customFormat="1" ht="15.75" customHeight="1">
      <c r="D53230" s="305"/>
      <c r="AG53230" s="1954"/>
    </row>
    <row r="53232" spans="4:33" s="304" customFormat="1" ht="15.75" customHeight="1">
      <c r="D53232" s="305"/>
      <c r="AG53232" s="1954"/>
    </row>
    <row r="53234" spans="4:33" s="304" customFormat="1" ht="15.75" customHeight="1">
      <c r="D53234" s="305"/>
      <c r="AG53234" s="1954"/>
    </row>
    <row r="53236" spans="4:33" s="304" customFormat="1" ht="15.75" customHeight="1">
      <c r="D53236" s="305"/>
      <c r="AG53236" s="1954"/>
    </row>
    <row r="53238" spans="4:33" s="304" customFormat="1" ht="15.75" customHeight="1">
      <c r="D53238" s="305"/>
      <c r="AG53238" s="1954"/>
    </row>
    <row r="53240" spans="4:33" s="304" customFormat="1" ht="15.75" customHeight="1">
      <c r="D53240" s="305"/>
      <c r="AG53240" s="1954"/>
    </row>
    <row r="53242" spans="4:33" s="304" customFormat="1" ht="15.75" customHeight="1">
      <c r="D53242" s="305"/>
      <c r="AG53242" s="1954"/>
    </row>
    <row r="53244" spans="4:33" s="304" customFormat="1" ht="15.75" customHeight="1">
      <c r="D53244" s="305"/>
      <c r="AG53244" s="1954"/>
    </row>
    <row r="53246" spans="4:33" s="304" customFormat="1" ht="15.75" customHeight="1">
      <c r="D53246" s="305"/>
      <c r="AG53246" s="1954"/>
    </row>
    <row r="53248" spans="4:33" s="304" customFormat="1" ht="15.75" customHeight="1">
      <c r="D53248" s="305"/>
      <c r="AG53248" s="1954"/>
    </row>
    <row r="53250" spans="4:33" s="304" customFormat="1" ht="15.75" customHeight="1">
      <c r="D53250" s="305"/>
      <c r="AG53250" s="1954"/>
    </row>
    <row r="53252" spans="4:33" s="304" customFormat="1" ht="15.75" customHeight="1">
      <c r="D53252" s="305"/>
      <c r="AG53252" s="1954"/>
    </row>
    <row r="53254" spans="4:33" s="304" customFormat="1" ht="15.75" customHeight="1">
      <c r="D53254" s="305"/>
      <c r="AG53254" s="1954"/>
    </row>
    <row r="53256" spans="4:33" s="304" customFormat="1" ht="15.75" customHeight="1">
      <c r="D53256" s="305"/>
      <c r="AG53256" s="1954"/>
    </row>
    <row r="53258" spans="4:33" s="304" customFormat="1" ht="15.75" customHeight="1">
      <c r="D53258" s="305"/>
      <c r="AG53258" s="1954"/>
    </row>
    <row r="53260" spans="4:33" s="304" customFormat="1" ht="15.75" customHeight="1">
      <c r="D53260" s="305"/>
      <c r="AG53260" s="1954"/>
    </row>
    <row r="53262" spans="4:33" s="304" customFormat="1" ht="15.75" customHeight="1">
      <c r="D53262" s="305"/>
      <c r="AG53262" s="1954"/>
    </row>
    <row r="53264" spans="4:33" s="304" customFormat="1" ht="15.75" customHeight="1">
      <c r="D53264" s="305"/>
      <c r="AG53264" s="1954"/>
    </row>
    <row r="53266" spans="4:33" s="304" customFormat="1" ht="15.75" customHeight="1">
      <c r="D53266" s="305"/>
      <c r="AG53266" s="1954"/>
    </row>
    <row r="53268" spans="4:33" s="304" customFormat="1" ht="15.75" customHeight="1">
      <c r="D53268" s="305"/>
      <c r="AG53268" s="1954"/>
    </row>
    <row r="53270" spans="4:33" s="304" customFormat="1" ht="15.75" customHeight="1">
      <c r="D53270" s="305"/>
      <c r="AG53270" s="1954"/>
    </row>
    <row r="53272" spans="4:33" s="304" customFormat="1" ht="15.75" customHeight="1">
      <c r="D53272" s="305"/>
      <c r="AG53272" s="1954"/>
    </row>
    <row r="53274" spans="4:33" s="304" customFormat="1" ht="15.75" customHeight="1">
      <c r="D53274" s="305"/>
      <c r="AG53274" s="1954"/>
    </row>
    <row r="53276" spans="4:33" s="304" customFormat="1" ht="15.75" customHeight="1">
      <c r="D53276" s="305"/>
      <c r="AG53276" s="1954"/>
    </row>
    <row r="53278" spans="4:33" s="304" customFormat="1" ht="15.75" customHeight="1">
      <c r="D53278" s="305"/>
      <c r="AG53278" s="1954"/>
    </row>
    <row r="53280" spans="4:33" s="304" customFormat="1" ht="15.75" customHeight="1">
      <c r="D53280" s="305"/>
      <c r="AG53280" s="1954"/>
    </row>
    <row r="53282" spans="4:33" s="304" customFormat="1" ht="15.75" customHeight="1">
      <c r="D53282" s="305"/>
      <c r="AG53282" s="1954"/>
    </row>
    <row r="53284" spans="4:33" s="304" customFormat="1" ht="15.75" customHeight="1">
      <c r="D53284" s="305"/>
      <c r="AG53284" s="1954"/>
    </row>
    <row r="53286" spans="4:33" s="304" customFormat="1" ht="15.75" customHeight="1">
      <c r="D53286" s="305"/>
      <c r="AG53286" s="1954"/>
    </row>
    <row r="53288" spans="4:33" s="304" customFormat="1" ht="15.75" customHeight="1">
      <c r="D53288" s="305"/>
      <c r="AG53288" s="1954"/>
    </row>
    <row r="53290" spans="4:33" s="304" customFormat="1" ht="15.75" customHeight="1">
      <c r="D53290" s="305"/>
      <c r="AG53290" s="1954"/>
    </row>
    <row r="53292" spans="4:33" s="304" customFormat="1" ht="15.75" customHeight="1">
      <c r="D53292" s="305"/>
      <c r="AG53292" s="1954"/>
    </row>
    <row r="53294" spans="4:33" s="304" customFormat="1" ht="15.75" customHeight="1">
      <c r="D53294" s="305"/>
      <c r="AG53294" s="1954"/>
    </row>
    <row r="53296" spans="4:33" s="304" customFormat="1" ht="15.75" customHeight="1">
      <c r="D53296" s="305"/>
      <c r="AG53296" s="1954"/>
    </row>
    <row r="53298" spans="4:33" s="304" customFormat="1" ht="15.75" customHeight="1">
      <c r="D53298" s="305"/>
      <c r="AG53298" s="1954"/>
    </row>
    <row r="53300" spans="4:33" s="304" customFormat="1" ht="15.75" customHeight="1">
      <c r="D53300" s="305"/>
      <c r="AG53300" s="1954"/>
    </row>
    <row r="53302" spans="4:33" s="304" customFormat="1" ht="15.75" customHeight="1">
      <c r="D53302" s="305"/>
      <c r="AG53302" s="1954"/>
    </row>
    <row r="53304" spans="4:33" s="304" customFormat="1" ht="15.75" customHeight="1">
      <c r="D53304" s="305"/>
      <c r="AG53304" s="1954"/>
    </row>
    <row r="53306" spans="4:33" s="304" customFormat="1" ht="15.75" customHeight="1">
      <c r="D53306" s="305"/>
      <c r="AG53306" s="1954"/>
    </row>
    <row r="53308" spans="4:33" s="304" customFormat="1" ht="15.75" customHeight="1">
      <c r="D53308" s="305"/>
      <c r="AG53308" s="1954"/>
    </row>
    <row r="53310" spans="4:33" s="304" customFormat="1" ht="15.75" customHeight="1">
      <c r="D53310" s="305"/>
      <c r="AG53310" s="1954"/>
    </row>
    <row r="53312" spans="4:33" s="304" customFormat="1" ht="15.75" customHeight="1">
      <c r="D53312" s="305"/>
      <c r="AG53312" s="1954"/>
    </row>
    <row r="53314" spans="4:33" s="304" customFormat="1" ht="15.75" customHeight="1">
      <c r="D53314" s="305"/>
      <c r="AG53314" s="1954"/>
    </row>
    <row r="53316" spans="4:33" s="304" customFormat="1" ht="15.75" customHeight="1">
      <c r="D53316" s="305"/>
      <c r="AG53316" s="1954"/>
    </row>
    <row r="53318" spans="4:33" s="304" customFormat="1" ht="15.75" customHeight="1">
      <c r="D53318" s="305"/>
      <c r="AG53318" s="1954"/>
    </row>
    <row r="53320" spans="4:33" s="304" customFormat="1" ht="15.75" customHeight="1">
      <c r="D53320" s="305"/>
      <c r="AG53320" s="1954"/>
    </row>
    <row r="53322" spans="4:33" s="304" customFormat="1" ht="15.75" customHeight="1">
      <c r="D53322" s="305"/>
      <c r="AG53322" s="1954"/>
    </row>
    <row r="53324" spans="4:33" s="304" customFormat="1" ht="15.75" customHeight="1">
      <c r="D53324" s="305"/>
      <c r="AG53324" s="1954"/>
    </row>
    <row r="53326" spans="4:33" s="304" customFormat="1" ht="15.75" customHeight="1">
      <c r="D53326" s="305"/>
      <c r="AG53326" s="1954"/>
    </row>
    <row r="53328" spans="4:33" s="304" customFormat="1" ht="15.75" customHeight="1">
      <c r="D53328" s="305"/>
      <c r="AG53328" s="1954"/>
    </row>
    <row r="53330" spans="4:33" s="304" customFormat="1" ht="15.75" customHeight="1">
      <c r="D53330" s="305"/>
      <c r="AG53330" s="1954"/>
    </row>
    <row r="53332" spans="4:33" s="304" customFormat="1" ht="15.75" customHeight="1">
      <c r="D53332" s="305"/>
      <c r="AG53332" s="1954"/>
    </row>
    <row r="53334" spans="4:33" s="304" customFormat="1" ht="15.75" customHeight="1">
      <c r="D53334" s="305"/>
      <c r="AG53334" s="1954"/>
    </row>
    <row r="53336" spans="4:33" s="304" customFormat="1" ht="15.75" customHeight="1">
      <c r="D53336" s="305"/>
      <c r="AG53336" s="1954"/>
    </row>
    <row r="53338" spans="4:33" s="304" customFormat="1" ht="15.75" customHeight="1">
      <c r="D53338" s="305"/>
      <c r="AG53338" s="1954"/>
    </row>
    <row r="53340" spans="4:33" s="304" customFormat="1" ht="15.75" customHeight="1">
      <c r="D53340" s="305"/>
      <c r="AG53340" s="1954"/>
    </row>
    <row r="53342" spans="4:33" s="304" customFormat="1" ht="15.75" customHeight="1">
      <c r="D53342" s="305"/>
      <c r="AG53342" s="1954"/>
    </row>
    <row r="53344" spans="4:33" s="304" customFormat="1" ht="15.75" customHeight="1">
      <c r="D53344" s="305"/>
      <c r="AG53344" s="1954"/>
    </row>
    <row r="53346" spans="4:33" s="304" customFormat="1" ht="15.75" customHeight="1">
      <c r="D53346" s="305"/>
      <c r="AG53346" s="1954"/>
    </row>
    <row r="53348" spans="4:33" s="304" customFormat="1" ht="15.75" customHeight="1">
      <c r="D53348" s="305"/>
      <c r="AG53348" s="1954"/>
    </row>
    <row r="53350" spans="4:33" s="304" customFormat="1" ht="15.75" customHeight="1">
      <c r="D53350" s="305"/>
      <c r="AG53350" s="1954"/>
    </row>
    <row r="53352" spans="4:33" s="304" customFormat="1" ht="15.75" customHeight="1">
      <c r="D53352" s="305"/>
      <c r="AG53352" s="1954"/>
    </row>
    <row r="53354" spans="4:33" s="304" customFormat="1" ht="15.75" customHeight="1">
      <c r="D53354" s="305"/>
      <c r="AG53354" s="1954"/>
    </row>
    <row r="53356" spans="4:33" s="304" customFormat="1" ht="15.75" customHeight="1">
      <c r="D53356" s="305"/>
      <c r="AG53356" s="1954"/>
    </row>
    <row r="53358" spans="4:33" s="304" customFormat="1" ht="15.75" customHeight="1">
      <c r="D53358" s="305"/>
      <c r="AG53358" s="1954"/>
    </row>
    <row r="53360" spans="4:33" s="304" customFormat="1" ht="15.75" customHeight="1">
      <c r="D53360" s="305"/>
      <c r="AG53360" s="1954"/>
    </row>
    <row r="53362" spans="4:33" s="304" customFormat="1" ht="15.75" customHeight="1">
      <c r="D53362" s="305"/>
      <c r="AG53362" s="1954"/>
    </row>
    <row r="53364" spans="4:33" s="304" customFormat="1" ht="15.75" customHeight="1">
      <c r="D53364" s="305"/>
      <c r="AG53364" s="1954"/>
    </row>
    <row r="53366" spans="4:33" s="304" customFormat="1" ht="15.75" customHeight="1">
      <c r="D53366" s="305"/>
      <c r="AG53366" s="1954"/>
    </row>
    <row r="53368" spans="4:33" s="304" customFormat="1" ht="15.75" customHeight="1">
      <c r="D53368" s="305"/>
      <c r="AG53368" s="1954"/>
    </row>
    <row r="53370" spans="4:33" s="304" customFormat="1" ht="15.75" customHeight="1">
      <c r="D53370" s="305"/>
      <c r="AG53370" s="1954"/>
    </row>
    <row r="53372" spans="4:33" s="304" customFormat="1" ht="15.75" customHeight="1">
      <c r="D53372" s="305"/>
      <c r="AG53372" s="1954"/>
    </row>
    <row r="53374" spans="4:33" s="304" customFormat="1" ht="15.75" customHeight="1">
      <c r="D53374" s="305"/>
      <c r="AG53374" s="1954"/>
    </row>
    <row r="53376" spans="4:33" s="304" customFormat="1" ht="15.75" customHeight="1">
      <c r="D53376" s="305"/>
      <c r="AG53376" s="1954"/>
    </row>
    <row r="53378" spans="4:33" s="304" customFormat="1" ht="15.75" customHeight="1">
      <c r="D53378" s="305"/>
      <c r="AG53378" s="1954"/>
    </row>
    <row r="53380" spans="4:33" s="304" customFormat="1" ht="15.75" customHeight="1">
      <c r="D53380" s="305"/>
      <c r="AG53380" s="1954"/>
    </row>
    <row r="53382" spans="4:33" s="304" customFormat="1" ht="15.75" customHeight="1">
      <c r="D53382" s="305"/>
      <c r="AG53382" s="1954"/>
    </row>
    <row r="53384" spans="4:33" s="304" customFormat="1" ht="15.75" customHeight="1">
      <c r="D53384" s="305"/>
      <c r="AG53384" s="1954"/>
    </row>
    <row r="53386" spans="4:33" s="304" customFormat="1" ht="15.75" customHeight="1">
      <c r="D53386" s="305"/>
      <c r="AG53386" s="1954"/>
    </row>
    <row r="53388" spans="4:33" s="304" customFormat="1" ht="15.75" customHeight="1">
      <c r="D53388" s="305"/>
      <c r="AG53388" s="1954"/>
    </row>
    <row r="53390" spans="4:33" s="304" customFormat="1" ht="15.75" customHeight="1">
      <c r="D53390" s="305"/>
      <c r="AG53390" s="1954"/>
    </row>
    <row r="53392" spans="4:33" s="304" customFormat="1" ht="15.75" customHeight="1">
      <c r="D53392" s="305"/>
      <c r="AG53392" s="1954"/>
    </row>
    <row r="53394" spans="4:33" s="304" customFormat="1" ht="15.75" customHeight="1">
      <c r="D53394" s="305"/>
      <c r="AG53394" s="1954"/>
    </row>
    <row r="53396" spans="4:33" s="304" customFormat="1" ht="15.75" customHeight="1">
      <c r="D53396" s="305"/>
      <c r="AG53396" s="1954"/>
    </row>
    <row r="53398" spans="4:33" s="304" customFormat="1" ht="15.75" customHeight="1">
      <c r="D53398" s="305"/>
      <c r="AG53398" s="1954"/>
    </row>
    <row r="53400" spans="4:33" s="304" customFormat="1" ht="15.75" customHeight="1">
      <c r="D53400" s="305"/>
      <c r="AG53400" s="1954"/>
    </row>
    <row r="53402" spans="4:33" s="304" customFormat="1" ht="15.75" customHeight="1">
      <c r="D53402" s="305"/>
      <c r="AG53402" s="1954"/>
    </row>
    <row r="53404" spans="4:33" s="304" customFormat="1" ht="15.75" customHeight="1">
      <c r="D53404" s="305"/>
      <c r="AG53404" s="1954"/>
    </row>
    <row r="53406" spans="4:33" s="304" customFormat="1" ht="15.75" customHeight="1">
      <c r="D53406" s="305"/>
      <c r="AG53406" s="1954"/>
    </row>
    <row r="53408" spans="4:33" s="304" customFormat="1" ht="15.75" customHeight="1">
      <c r="D53408" s="305"/>
      <c r="AG53408" s="1954"/>
    </row>
    <row r="53410" spans="4:33" s="304" customFormat="1" ht="15.75" customHeight="1">
      <c r="D53410" s="305"/>
      <c r="AG53410" s="1954"/>
    </row>
    <row r="53412" spans="4:33" s="304" customFormat="1" ht="15.75" customHeight="1">
      <c r="D53412" s="305"/>
      <c r="AG53412" s="1954"/>
    </row>
    <row r="53414" spans="4:33" s="304" customFormat="1" ht="15.75" customHeight="1">
      <c r="D53414" s="305"/>
      <c r="AG53414" s="1954"/>
    </row>
    <row r="53416" spans="4:33" s="304" customFormat="1" ht="15.75" customHeight="1">
      <c r="D53416" s="305"/>
      <c r="AG53416" s="1954"/>
    </row>
    <row r="53418" spans="4:33" s="304" customFormat="1" ht="15.75" customHeight="1">
      <c r="D53418" s="305"/>
      <c r="AG53418" s="1954"/>
    </row>
    <row r="53420" spans="4:33" s="304" customFormat="1" ht="15.75" customHeight="1">
      <c r="D53420" s="305"/>
      <c r="AG53420" s="1954"/>
    </row>
    <row r="53422" spans="4:33" s="304" customFormat="1" ht="15.75" customHeight="1">
      <c r="D53422" s="305"/>
      <c r="AG53422" s="1954"/>
    </row>
    <row r="53424" spans="4:33" s="304" customFormat="1" ht="15.75" customHeight="1">
      <c r="D53424" s="305"/>
      <c r="AG53424" s="1954"/>
    </row>
    <row r="53426" spans="4:33" s="304" customFormat="1" ht="15.75" customHeight="1">
      <c r="D53426" s="305"/>
      <c r="AG53426" s="1954"/>
    </row>
    <row r="53428" spans="4:33" s="304" customFormat="1" ht="15.75" customHeight="1">
      <c r="D53428" s="305"/>
      <c r="AG53428" s="1954"/>
    </row>
    <row r="53430" spans="4:33" s="304" customFormat="1" ht="15.75" customHeight="1">
      <c r="D53430" s="305"/>
      <c r="AG53430" s="1954"/>
    </row>
    <row r="53432" spans="4:33" s="304" customFormat="1" ht="15.75" customHeight="1">
      <c r="D53432" s="305"/>
      <c r="AG53432" s="1954"/>
    </row>
    <row r="53434" spans="4:33" s="304" customFormat="1" ht="15.75" customHeight="1">
      <c r="D53434" s="305"/>
      <c r="AG53434" s="1954"/>
    </row>
    <row r="53436" spans="4:33" s="304" customFormat="1" ht="15.75" customHeight="1">
      <c r="D53436" s="305"/>
      <c r="AG53436" s="1954"/>
    </row>
    <row r="53438" spans="4:33" s="304" customFormat="1" ht="15.75" customHeight="1">
      <c r="D53438" s="305"/>
      <c r="AG53438" s="1954"/>
    </row>
    <row r="53440" spans="4:33" s="304" customFormat="1" ht="15.75" customHeight="1">
      <c r="D53440" s="305"/>
      <c r="AG53440" s="1954"/>
    </row>
    <row r="53442" spans="4:33" s="304" customFormat="1" ht="15.75" customHeight="1">
      <c r="D53442" s="305"/>
      <c r="AG53442" s="1954"/>
    </row>
    <row r="53444" spans="4:33" s="304" customFormat="1" ht="15.75" customHeight="1">
      <c r="D53444" s="305"/>
      <c r="AG53444" s="1954"/>
    </row>
    <row r="53446" spans="4:33" s="304" customFormat="1" ht="15.75" customHeight="1">
      <c r="D53446" s="305"/>
      <c r="AG53446" s="1954"/>
    </row>
    <row r="53448" spans="4:33" s="304" customFormat="1" ht="15.75" customHeight="1">
      <c r="D53448" s="305"/>
      <c r="AG53448" s="1954"/>
    </row>
    <row r="53450" spans="4:33" s="304" customFormat="1" ht="15.75" customHeight="1">
      <c r="D53450" s="305"/>
      <c r="AG53450" s="1954"/>
    </row>
    <row r="53452" spans="4:33" s="304" customFormat="1" ht="15.75" customHeight="1">
      <c r="D53452" s="305"/>
      <c r="AG53452" s="1954"/>
    </row>
    <row r="53454" spans="4:33" s="304" customFormat="1" ht="15.75" customHeight="1">
      <c r="D53454" s="305"/>
      <c r="AG53454" s="1954"/>
    </row>
    <row r="53456" spans="4:33" s="304" customFormat="1" ht="15.75" customHeight="1">
      <c r="D53456" s="305"/>
      <c r="AG53456" s="1954"/>
    </row>
    <row r="53458" spans="4:33" s="304" customFormat="1" ht="15.75" customHeight="1">
      <c r="D53458" s="305"/>
      <c r="AG53458" s="1954"/>
    </row>
    <row r="53460" spans="4:33" s="304" customFormat="1" ht="15.75" customHeight="1">
      <c r="D53460" s="305"/>
      <c r="AG53460" s="1954"/>
    </row>
    <row r="53462" spans="4:33" s="304" customFormat="1" ht="15.75" customHeight="1">
      <c r="D53462" s="305"/>
      <c r="AG53462" s="1954"/>
    </row>
    <row r="53464" spans="4:33" s="304" customFormat="1" ht="15.75" customHeight="1">
      <c r="D53464" s="305"/>
      <c r="AG53464" s="1954"/>
    </row>
    <row r="53466" spans="4:33" s="304" customFormat="1" ht="15.75" customHeight="1">
      <c r="D53466" s="305"/>
      <c r="AG53466" s="1954"/>
    </row>
    <row r="53468" spans="4:33" s="304" customFormat="1" ht="15.75" customHeight="1">
      <c r="D53468" s="305"/>
      <c r="AG53468" s="1954"/>
    </row>
    <row r="53470" spans="4:33" s="304" customFormat="1" ht="15.75" customHeight="1">
      <c r="D53470" s="305"/>
      <c r="AG53470" s="1954"/>
    </row>
    <row r="53472" spans="4:33" s="304" customFormat="1" ht="15.75" customHeight="1">
      <c r="D53472" s="305"/>
      <c r="AG53472" s="1954"/>
    </row>
    <row r="53474" spans="4:33" s="304" customFormat="1" ht="15.75" customHeight="1">
      <c r="D53474" s="305"/>
      <c r="AG53474" s="1954"/>
    </row>
    <row r="53476" spans="4:33" s="304" customFormat="1" ht="15.75" customHeight="1">
      <c r="D53476" s="305"/>
      <c r="AG53476" s="1954"/>
    </row>
    <row r="53478" spans="4:33" s="304" customFormat="1" ht="15.75" customHeight="1">
      <c r="D53478" s="305"/>
      <c r="AG53478" s="1954"/>
    </row>
    <row r="53480" spans="4:33" s="304" customFormat="1" ht="15.75" customHeight="1">
      <c r="D53480" s="305"/>
      <c r="AG53480" s="1954"/>
    </row>
    <row r="53482" spans="4:33" s="304" customFormat="1" ht="15.75" customHeight="1">
      <c r="D53482" s="305"/>
      <c r="AG53482" s="1954"/>
    </row>
    <row r="53484" spans="4:33" s="304" customFormat="1" ht="15.75" customHeight="1">
      <c r="D53484" s="305"/>
      <c r="AG53484" s="1954"/>
    </row>
    <row r="53486" spans="4:33" s="304" customFormat="1" ht="15.75" customHeight="1">
      <c r="D53486" s="305"/>
      <c r="AG53486" s="1954"/>
    </row>
    <row r="53488" spans="4:33" s="304" customFormat="1" ht="15.75" customHeight="1">
      <c r="D53488" s="305"/>
      <c r="AG53488" s="1954"/>
    </row>
    <row r="53490" spans="4:33" s="304" customFormat="1" ht="15.75" customHeight="1">
      <c r="D53490" s="305"/>
      <c r="AG53490" s="1954"/>
    </row>
    <row r="53492" spans="4:33" s="304" customFormat="1" ht="15.75" customHeight="1">
      <c r="D53492" s="305"/>
      <c r="AG53492" s="1954"/>
    </row>
    <row r="53494" spans="4:33" s="304" customFormat="1" ht="15.75" customHeight="1">
      <c r="D53494" s="305"/>
      <c r="AG53494" s="1954"/>
    </row>
    <row r="53496" spans="4:33" s="304" customFormat="1" ht="15.75" customHeight="1">
      <c r="D53496" s="305"/>
      <c r="AG53496" s="1954"/>
    </row>
    <row r="53498" spans="4:33" s="304" customFormat="1" ht="15.75" customHeight="1">
      <c r="D53498" s="305"/>
      <c r="AG53498" s="1954"/>
    </row>
    <row r="53500" spans="4:33" s="304" customFormat="1" ht="15.75" customHeight="1">
      <c r="D53500" s="305"/>
      <c r="AG53500" s="1954"/>
    </row>
    <row r="53502" spans="4:33" s="304" customFormat="1" ht="15.75" customHeight="1">
      <c r="D53502" s="305"/>
      <c r="AG53502" s="1954"/>
    </row>
    <row r="53504" spans="4:33" s="304" customFormat="1" ht="15.75" customHeight="1">
      <c r="D53504" s="305"/>
      <c r="AG53504" s="1954"/>
    </row>
    <row r="53506" spans="4:33" s="304" customFormat="1" ht="15.75" customHeight="1">
      <c r="D53506" s="305"/>
      <c r="AG53506" s="1954"/>
    </row>
    <row r="53508" spans="4:33" s="304" customFormat="1" ht="15.75" customHeight="1">
      <c r="D53508" s="305"/>
      <c r="AG53508" s="1954"/>
    </row>
    <row r="53510" spans="4:33" s="304" customFormat="1" ht="15.75" customHeight="1">
      <c r="D53510" s="305"/>
      <c r="AG53510" s="1954"/>
    </row>
    <row r="53512" spans="4:33" s="304" customFormat="1" ht="15.75" customHeight="1">
      <c r="D53512" s="305"/>
      <c r="AG53512" s="1954"/>
    </row>
    <row r="53514" spans="4:33" s="304" customFormat="1" ht="15.75" customHeight="1">
      <c r="D53514" s="305"/>
      <c r="AG53514" s="1954"/>
    </row>
    <row r="53516" spans="4:33" s="304" customFormat="1" ht="15.75" customHeight="1">
      <c r="D53516" s="305"/>
      <c r="AG53516" s="1954"/>
    </row>
    <row r="53518" spans="4:33" s="304" customFormat="1" ht="15.75" customHeight="1">
      <c r="D53518" s="305"/>
      <c r="AG53518" s="1954"/>
    </row>
    <row r="53520" spans="4:33" s="304" customFormat="1" ht="15.75" customHeight="1">
      <c r="D53520" s="305"/>
      <c r="AG53520" s="1954"/>
    </row>
    <row r="53522" spans="4:33" s="304" customFormat="1" ht="15.75" customHeight="1">
      <c r="D53522" s="305"/>
      <c r="AG53522" s="1954"/>
    </row>
    <row r="53524" spans="4:33" s="304" customFormat="1" ht="15.75" customHeight="1">
      <c r="D53524" s="305"/>
      <c r="AG53524" s="1954"/>
    </row>
    <row r="53526" spans="4:33" s="304" customFormat="1" ht="15.75" customHeight="1">
      <c r="D53526" s="305"/>
      <c r="AG53526" s="1954"/>
    </row>
    <row r="53528" spans="4:33" s="304" customFormat="1" ht="15.75" customHeight="1">
      <c r="D53528" s="305"/>
      <c r="AG53528" s="1954"/>
    </row>
    <row r="53530" spans="4:33" s="304" customFormat="1" ht="15.75" customHeight="1">
      <c r="D53530" s="305"/>
      <c r="AG53530" s="1954"/>
    </row>
    <row r="53532" spans="4:33" s="304" customFormat="1" ht="15.75" customHeight="1">
      <c r="D53532" s="305"/>
      <c r="AG53532" s="1954"/>
    </row>
    <row r="53534" spans="4:33" s="304" customFormat="1" ht="15.75" customHeight="1">
      <c r="D53534" s="305"/>
      <c r="AG53534" s="1954"/>
    </row>
    <row r="53536" spans="4:33" s="304" customFormat="1" ht="15.75" customHeight="1">
      <c r="D53536" s="305"/>
      <c r="AG53536" s="1954"/>
    </row>
    <row r="53538" spans="4:33" s="304" customFormat="1" ht="15.75" customHeight="1">
      <c r="D53538" s="305"/>
      <c r="AG53538" s="1954"/>
    </row>
    <row r="53540" spans="4:33" s="304" customFormat="1" ht="15.75" customHeight="1">
      <c r="D53540" s="305"/>
      <c r="AG53540" s="1954"/>
    </row>
    <row r="53542" spans="4:33" s="304" customFormat="1" ht="15.75" customHeight="1">
      <c r="D53542" s="305"/>
      <c r="AG53542" s="1954"/>
    </row>
    <row r="53544" spans="4:33" s="304" customFormat="1" ht="15.75" customHeight="1">
      <c r="D53544" s="305"/>
      <c r="AG53544" s="1954"/>
    </row>
    <row r="53546" spans="4:33" s="304" customFormat="1" ht="15.75" customHeight="1">
      <c r="D53546" s="305"/>
      <c r="AG53546" s="1954"/>
    </row>
    <row r="53548" spans="4:33" s="304" customFormat="1" ht="15.75" customHeight="1">
      <c r="D53548" s="305"/>
      <c r="AG53548" s="1954"/>
    </row>
    <row r="53550" spans="4:33" s="304" customFormat="1" ht="15.75" customHeight="1">
      <c r="D53550" s="305"/>
      <c r="AG53550" s="1954"/>
    </row>
    <row r="53552" spans="4:33" s="304" customFormat="1" ht="15.75" customHeight="1">
      <c r="D53552" s="305"/>
      <c r="AG53552" s="1954"/>
    </row>
    <row r="53554" spans="4:33" s="304" customFormat="1" ht="15.75" customHeight="1">
      <c r="D53554" s="305"/>
      <c r="AG53554" s="1954"/>
    </row>
    <row r="53556" spans="4:33" s="304" customFormat="1" ht="15.75" customHeight="1">
      <c r="D53556" s="305"/>
      <c r="AG53556" s="1954"/>
    </row>
    <row r="53558" spans="4:33" s="304" customFormat="1" ht="15.75" customHeight="1">
      <c r="D53558" s="305"/>
      <c r="AG53558" s="1954"/>
    </row>
    <row r="53560" spans="4:33" s="304" customFormat="1" ht="15.75" customHeight="1">
      <c r="D53560" s="305"/>
      <c r="AG53560" s="1954"/>
    </row>
    <row r="53562" spans="4:33" s="304" customFormat="1" ht="15.75" customHeight="1">
      <c r="D53562" s="305"/>
      <c r="AG53562" s="1954"/>
    </row>
    <row r="53564" spans="4:33" s="304" customFormat="1" ht="15.75" customHeight="1">
      <c r="D53564" s="305"/>
      <c r="AG53564" s="1954"/>
    </row>
    <row r="53566" spans="4:33" s="304" customFormat="1" ht="15.75" customHeight="1">
      <c r="D53566" s="305"/>
      <c r="AG53566" s="1954"/>
    </row>
    <row r="53568" spans="4:33" s="304" customFormat="1" ht="15.75" customHeight="1">
      <c r="D53568" s="305"/>
      <c r="AG53568" s="1954"/>
    </row>
    <row r="53570" spans="4:33" s="304" customFormat="1" ht="15.75" customHeight="1">
      <c r="D53570" s="305"/>
      <c r="AG53570" s="1954"/>
    </row>
    <row r="53572" spans="4:33" s="304" customFormat="1" ht="15.75" customHeight="1">
      <c r="D53572" s="305"/>
      <c r="AG53572" s="1954"/>
    </row>
    <row r="53574" spans="4:33" s="304" customFormat="1" ht="15.75" customHeight="1">
      <c r="D53574" s="305"/>
      <c r="AG53574" s="1954"/>
    </row>
    <row r="53576" spans="4:33" s="304" customFormat="1" ht="15.75" customHeight="1">
      <c r="D53576" s="305"/>
      <c r="AG53576" s="1954"/>
    </row>
    <row r="53578" spans="4:33" s="304" customFormat="1" ht="15.75" customHeight="1">
      <c r="D53578" s="305"/>
      <c r="AG53578" s="1954"/>
    </row>
    <row r="53580" spans="4:33" s="304" customFormat="1" ht="15.75" customHeight="1">
      <c r="D53580" s="305"/>
      <c r="AG53580" s="1954"/>
    </row>
    <row r="53582" spans="4:33" s="304" customFormat="1" ht="15.75" customHeight="1">
      <c r="D53582" s="305"/>
      <c r="AG53582" s="1954"/>
    </row>
    <row r="53584" spans="4:33" s="304" customFormat="1" ht="15.75" customHeight="1">
      <c r="D53584" s="305"/>
      <c r="AG53584" s="1954"/>
    </row>
    <row r="53586" spans="4:33" s="304" customFormat="1" ht="15.75" customHeight="1">
      <c r="D53586" s="305"/>
      <c r="AG53586" s="1954"/>
    </row>
    <row r="53588" spans="4:33" s="304" customFormat="1" ht="15.75" customHeight="1">
      <c r="D53588" s="305"/>
      <c r="AG53588" s="1954"/>
    </row>
    <row r="53590" spans="4:33" s="304" customFormat="1" ht="15.75" customHeight="1">
      <c r="D53590" s="305"/>
      <c r="AG53590" s="1954"/>
    </row>
    <row r="53592" spans="4:33" s="304" customFormat="1" ht="15.75" customHeight="1">
      <c r="D53592" s="305"/>
      <c r="AG53592" s="1954"/>
    </row>
    <row r="53594" spans="4:33" s="304" customFormat="1" ht="15.75" customHeight="1">
      <c r="D53594" s="305"/>
      <c r="AG53594" s="1954"/>
    </row>
    <row r="53596" spans="4:33" s="304" customFormat="1" ht="15.75" customHeight="1">
      <c r="D53596" s="305"/>
      <c r="AG53596" s="1954"/>
    </row>
    <row r="53598" spans="4:33" s="304" customFormat="1" ht="15.75" customHeight="1">
      <c r="D53598" s="305"/>
      <c r="AG53598" s="1954"/>
    </row>
    <row r="53600" spans="4:33" s="304" customFormat="1" ht="15.75" customHeight="1">
      <c r="D53600" s="305"/>
      <c r="AG53600" s="1954"/>
    </row>
    <row r="53602" spans="4:33" s="304" customFormat="1" ht="15.75" customHeight="1">
      <c r="D53602" s="305"/>
      <c r="AG53602" s="1954"/>
    </row>
    <row r="53604" spans="4:33" s="304" customFormat="1" ht="15.75" customHeight="1">
      <c r="D53604" s="305"/>
      <c r="AG53604" s="1954"/>
    </row>
    <row r="53606" spans="4:33" s="304" customFormat="1" ht="15.75" customHeight="1">
      <c r="D53606" s="305"/>
      <c r="AG53606" s="1954"/>
    </row>
    <row r="53608" spans="4:33" s="304" customFormat="1" ht="15.75" customHeight="1">
      <c r="D53608" s="305"/>
      <c r="AG53608" s="1954"/>
    </row>
    <row r="53610" spans="4:33" s="304" customFormat="1" ht="15.75" customHeight="1">
      <c r="D53610" s="305"/>
      <c r="AG53610" s="1954"/>
    </row>
    <row r="53612" spans="4:33" s="304" customFormat="1" ht="15.75" customHeight="1">
      <c r="D53612" s="305"/>
      <c r="AG53612" s="1954"/>
    </row>
    <row r="53614" spans="4:33" s="304" customFormat="1" ht="15.75" customHeight="1">
      <c r="D53614" s="305"/>
      <c r="AG53614" s="1954"/>
    </row>
    <row r="53616" spans="4:33" s="304" customFormat="1" ht="15.75" customHeight="1">
      <c r="D53616" s="305"/>
      <c r="AG53616" s="1954"/>
    </row>
    <row r="53618" spans="4:33" s="304" customFormat="1" ht="15.75" customHeight="1">
      <c r="D53618" s="305"/>
      <c r="AG53618" s="1954"/>
    </row>
    <row r="53620" spans="4:33" s="304" customFormat="1" ht="15.75" customHeight="1">
      <c r="D53620" s="305"/>
      <c r="AG53620" s="1954"/>
    </row>
    <row r="53622" spans="4:33" s="304" customFormat="1" ht="15.75" customHeight="1">
      <c r="D53622" s="305"/>
      <c r="AG53622" s="1954"/>
    </row>
    <row r="53624" spans="4:33" s="304" customFormat="1" ht="15.75" customHeight="1">
      <c r="D53624" s="305"/>
      <c r="AG53624" s="1954"/>
    </row>
    <row r="53626" spans="4:33" s="304" customFormat="1" ht="15.75" customHeight="1">
      <c r="D53626" s="305"/>
      <c r="AG53626" s="1954"/>
    </row>
    <row r="53628" spans="4:33" s="304" customFormat="1" ht="15.75" customHeight="1">
      <c r="D53628" s="305"/>
      <c r="AG53628" s="1954"/>
    </row>
    <row r="53630" spans="4:33" s="304" customFormat="1" ht="15.75" customHeight="1">
      <c r="D53630" s="305"/>
      <c r="AG53630" s="1954"/>
    </row>
    <row r="53632" spans="4:33" s="304" customFormat="1" ht="15.75" customHeight="1">
      <c r="D53632" s="305"/>
      <c r="AG53632" s="1954"/>
    </row>
    <row r="53634" spans="4:33" s="304" customFormat="1" ht="15.75" customHeight="1">
      <c r="D53634" s="305"/>
      <c r="AG53634" s="1954"/>
    </row>
    <row r="53636" spans="4:33" s="304" customFormat="1" ht="15.75" customHeight="1">
      <c r="D53636" s="305"/>
      <c r="AG53636" s="1954"/>
    </row>
    <row r="53638" spans="4:33" s="304" customFormat="1" ht="15.75" customHeight="1">
      <c r="D53638" s="305"/>
      <c r="AG53638" s="1954"/>
    </row>
    <row r="53640" spans="4:33" s="304" customFormat="1" ht="15.75" customHeight="1">
      <c r="D53640" s="305"/>
      <c r="AG53640" s="1954"/>
    </row>
    <row r="53642" spans="4:33" s="304" customFormat="1" ht="15.75" customHeight="1">
      <c r="D53642" s="305"/>
      <c r="AG53642" s="1954"/>
    </row>
    <row r="53644" spans="4:33" s="304" customFormat="1" ht="15.75" customHeight="1">
      <c r="D53644" s="305"/>
      <c r="AG53644" s="1954"/>
    </row>
    <row r="53646" spans="4:33" s="304" customFormat="1" ht="15.75" customHeight="1">
      <c r="D53646" s="305"/>
      <c r="AG53646" s="1954"/>
    </row>
    <row r="53648" spans="4:33" s="304" customFormat="1" ht="15.75" customHeight="1">
      <c r="D53648" s="305"/>
      <c r="AG53648" s="1954"/>
    </row>
    <row r="53650" spans="4:33" s="304" customFormat="1" ht="15.75" customHeight="1">
      <c r="D53650" s="305"/>
      <c r="AG53650" s="1954"/>
    </row>
    <row r="53652" spans="4:33" s="304" customFormat="1" ht="15.75" customHeight="1">
      <c r="D53652" s="305"/>
      <c r="AG53652" s="1954"/>
    </row>
    <row r="53654" spans="4:33" s="304" customFormat="1" ht="15.75" customHeight="1">
      <c r="D53654" s="305"/>
      <c r="AG53654" s="1954"/>
    </row>
    <row r="53656" spans="4:33" s="304" customFormat="1" ht="15.75" customHeight="1">
      <c r="D53656" s="305"/>
      <c r="AG53656" s="1954"/>
    </row>
    <row r="53658" spans="4:33" s="304" customFormat="1" ht="15.75" customHeight="1">
      <c r="D53658" s="305"/>
      <c r="AG53658" s="1954"/>
    </row>
    <row r="53660" spans="4:33" s="304" customFormat="1" ht="15.75" customHeight="1">
      <c r="D53660" s="305"/>
      <c r="AG53660" s="1954"/>
    </row>
    <row r="53662" spans="4:33" s="304" customFormat="1" ht="15.75" customHeight="1">
      <c r="D53662" s="305"/>
      <c r="AG53662" s="1954"/>
    </row>
    <row r="53664" spans="4:33" s="304" customFormat="1" ht="15.75" customHeight="1">
      <c r="D53664" s="305"/>
      <c r="AG53664" s="1954"/>
    </row>
    <row r="53666" spans="4:33" s="304" customFormat="1" ht="15.75" customHeight="1">
      <c r="D53666" s="305"/>
      <c r="AG53666" s="1954"/>
    </row>
    <row r="53668" spans="4:33" s="304" customFormat="1" ht="15.75" customHeight="1">
      <c r="D53668" s="305"/>
      <c r="AG53668" s="1954"/>
    </row>
    <row r="53670" spans="4:33" s="304" customFormat="1" ht="15.75" customHeight="1">
      <c r="D53670" s="305"/>
      <c r="AG53670" s="1954"/>
    </row>
    <row r="53672" spans="4:33" s="304" customFormat="1" ht="15.75" customHeight="1">
      <c r="D53672" s="305"/>
      <c r="AG53672" s="1954"/>
    </row>
    <row r="53674" spans="4:33" s="304" customFormat="1" ht="15.75" customHeight="1">
      <c r="D53674" s="305"/>
      <c r="AG53674" s="1954"/>
    </row>
    <row r="53676" spans="4:33" s="304" customFormat="1" ht="15.75" customHeight="1">
      <c r="D53676" s="305"/>
      <c r="AG53676" s="1954"/>
    </row>
    <row r="53678" spans="4:33" s="304" customFormat="1" ht="15.75" customHeight="1">
      <c r="D53678" s="305"/>
      <c r="AG53678" s="1954"/>
    </row>
    <row r="53680" spans="4:33" s="304" customFormat="1" ht="15.75" customHeight="1">
      <c r="D53680" s="305"/>
      <c r="AG53680" s="1954"/>
    </row>
    <row r="53682" spans="4:33" s="304" customFormat="1" ht="15.75" customHeight="1">
      <c r="D53682" s="305"/>
      <c r="AG53682" s="1954"/>
    </row>
    <row r="53684" spans="4:33" s="304" customFormat="1" ht="15.75" customHeight="1">
      <c r="D53684" s="305"/>
      <c r="AG53684" s="1954"/>
    </row>
    <row r="53686" spans="4:33" s="304" customFormat="1" ht="15.75" customHeight="1">
      <c r="D53686" s="305"/>
      <c r="AG53686" s="1954"/>
    </row>
    <row r="53688" spans="4:33" s="304" customFormat="1" ht="15.75" customHeight="1">
      <c r="D53688" s="305"/>
      <c r="AG53688" s="1954"/>
    </row>
    <row r="53690" spans="4:33" s="304" customFormat="1" ht="15.75" customHeight="1">
      <c r="D53690" s="305"/>
      <c r="AG53690" s="1954"/>
    </row>
    <row r="53692" spans="4:33" s="304" customFormat="1" ht="15.75" customHeight="1">
      <c r="D53692" s="305"/>
      <c r="AG53692" s="1954"/>
    </row>
    <row r="53694" spans="4:33" s="304" customFormat="1" ht="15.75" customHeight="1">
      <c r="D53694" s="305"/>
      <c r="AG53694" s="1954"/>
    </row>
    <row r="53696" spans="4:33" s="304" customFormat="1" ht="15.75" customHeight="1">
      <c r="D53696" s="305"/>
      <c r="AG53696" s="1954"/>
    </row>
    <row r="53698" spans="4:33" s="304" customFormat="1" ht="15.75" customHeight="1">
      <c r="D53698" s="305"/>
      <c r="AG53698" s="1954"/>
    </row>
    <row r="53700" spans="4:33" s="304" customFormat="1" ht="15.75" customHeight="1">
      <c r="D53700" s="305"/>
      <c r="AG53700" s="1954"/>
    </row>
    <row r="53702" spans="4:33" s="304" customFormat="1" ht="15.75" customHeight="1">
      <c r="D53702" s="305"/>
      <c r="AG53702" s="1954"/>
    </row>
    <row r="53704" spans="4:33" s="304" customFormat="1" ht="15.75" customHeight="1">
      <c r="D53704" s="305"/>
      <c r="AG53704" s="1954"/>
    </row>
    <row r="53706" spans="4:33" s="304" customFormat="1" ht="15.75" customHeight="1">
      <c r="D53706" s="305"/>
      <c r="AG53706" s="1954"/>
    </row>
    <row r="53708" spans="4:33" s="304" customFormat="1" ht="15.75" customHeight="1">
      <c r="D53708" s="305"/>
      <c r="AG53708" s="1954"/>
    </row>
    <row r="53710" spans="4:33" s="304" customFormat="1" ht="15.75" customHeight="1">
      <c r="D53710" s="305"/>
      <c r="AG53710" s="1954"/>
    </row>
    <row r="53712" spans="4:33" s="304" customFormat="1" ht="15.75" customHeight="1">
      <c r="D53712" s="305"/>
      <c r="AG53712" s="1954"/>
    </row>
    <row r="53714" spans="4:33" s="304" customFormat="1" ht="15.75" customHeight="1">
      <c r="D53714" s="305"/>
      <c r="AG53714" s="1954"/>
    </row>
    <row r="53716" spans="4:33" s="304" customFormat="1" ht="15.75" customHeight="1">
      <c r="D53716" s="305"/>
      <c r="AG53716" s="1954"/>
    </row>
    <row r="53718" spans="4:33" s="304" customFormat="1" ht="15.75" customHeight="1">
      <c r="D53718" s="305"/>
      <c r="AG53718" s="1954"/>
    </row>
    <row r="53720" spans="4:33" s="304" customFormat="1" ht="15.75" customHeight="1">
      <c r="D53720" s="305"/>
      <c r="AG53720" s="1954"/>
    </row>
    <row r="53722" spans="4:33" s="304" customFormat="1" ht="15.75" customHeight="1">
      <c r="D53722" s="305"/>
      <c r="AG53722" s="1954"/>
    </row>
    <row r="53724" spans="4:33" s="304" customFormat="1" ht="15.75" customHeight="1">
      <c r="D53724" s="305"/>
      <c r="AG53724" s="1954"/>
    </row>
    <row r="53726" spans="4:33" s="304" customFormat="1" ht="15.75" customHeight="1">
      <c r="D53726" s="305"/>
      <c r="AG53726" s="1954"/>
    </row>
    <row r="53728" spans="4:33" s="304" customFormat="1" ht="15.75" customHeight="1">
      <c r="D53728" s="305"/>
      <c r="AG53728" s="1954"/>
    </row>
    <row r="53730" spans="4:33" s="304" customFormat="1" ht="15.75" customHeight="1">
      <c r="D53730" s="305"/>
      <c r="AG53730" s="1954"/>
    </row>
    <row r="53732" spans="4:33" s="304" customFormat="1" ht="15.75" customHeight="1">
      <c r="D53732" s="305"/>
      <c r="AG53732" s="1954"/>
    </row>
    <row r="53734" spans="4:33" s="304" customFormat="1" ht="15.75" customHeight="1">
      <c r="D53734" s="305"/>
      <c r="AG53734" s="1954"/>
    </row>
    <row r="53736" spans="4:33" s="304" customFormat="1" ht="15.75" customHeight="1">
      <c r="D53736" s="305"/>
      <c r="AG53736" s="1954"/>
    </row>
    <row r="53738" spans="4:33" s="304" customFormat="1" ht="15.75" customHeight="1">
      <c r="D53738" s="305"/>
      <c r="AG53738" s="1954"/>
    </row>
    <row r="53740" spans="4:33" s="304" customFormat="1" ht="15.75" customHeight="1">
      <c r="D53740" s="305"/>
      <c r="AG53740" s="1954"/>
    </row>
    <row r="53742" spans="4:33" s="304" customFormat="1" ht="15.75" customHeight="1">
      <c r="D53742" s="305"/>
      <c r="AG53742" s="1954"/>
    </row>
    <row r="53744" spans="4:33" s="304" customFormat="1" ht="15.75" customHeight="1">
      <c r="D53744" s="305"/>
      <c r="AG53744" s="1954"/>
    </row>
    <row r="53746" spans="4:33" s="304" customFormat="1" ht="15.75" customHeight="1">
      <c r="D53746" s="305"/>
      <c r="AG53746" s="1954"/>
    </row>
    <row r="53748" spans="4:33" s="304" customFormat="1" ht="15.75" customHeight="1">
      <c r="D53748" s="305"/>
      <c r="AG53748" s="1954"/>
    </row>
    <row r="53750" spans="4:33" s="304" customFormat="1" ht="15.75" customHeight="1">
      <c r="D53750" s="305"/>
      <c r="AG53750" s="1954"/>
    </row>
    <row r="53752" spans="4:33" s="304" customFormat="1" ht="15.75" customHeight="1">
      <c r="D53752" s="305"/>
      <c r="AG53752" s="1954"/>
    </row>
    <row r="53754" spans="4:33" s="304" customFormat="1" ht="15.75" customHeight="1">
      <c r="D53754" s="305"/>
      <c r="AG53754" s="1954"/>
    </row>
    <row r="53756" spans="4:33" s="304" customFormat="1" ht="15.75" customHeight="1">
      <c r="D53756" s="305"/>
      <c r="AG53756" s="1954"/>
    </row>
    <row r="53758" spans="4:33" s="304" customFormat="1" ht="15.75" customHeight="1">
      <c r="D53758" s="305"/>
      <c r="AG53758" s="1954"/>
    </row>
    <row r="53760" spans="4:33" s="304" customFormat="1" ht="15.75" customHeight="1">
      <c r="D53760" s="305"/>
      <c r="AG53760" s="1954"/>
    </row>
    <row r="53762" spans="4:33" s="304" customFormat="1" ht="15.75" customHeight="1">
      <c r="D53762" s="305"/>
      <c r="AG53762" s="1954"/>
    </row>
    <row r="53764" spans="4:33" s="304" customFormat="1" ht="15.75" customHeight="1">
      <c r="D53764" s="305"/>
      <c r="AG53764" s="1954"/>
    </row>
    <row r="53766" spans="4:33" s="304" customFormat="1" ht="15.75" customHeight="1">
      <c r="D53766" s="305"/>
      <c r="AG53766" s="1954"/>
    </row>
    <row r="53768" spans="4:33" s="304" customFormat="1" ht="15.75" customHeight="1">
      <c r="D53768" s="305"/>
      <c r="AG53768" s="1954"/>
    </row>
    <row r="53770" spans="4:33" s="304" customFormat="1" ht="15.75" customHeight="1">
      <c r="D53770" s="305"/>
      <c r="AG53770" s="1954"/>
    </row>
    <row r="53772" spans="4:33" s="304" customFormat="1" ht="15.75" customHeight="1">
      <c r="D53772" s="305"/>
      <c r="AG53772" s="1954"/>
    </row>
    <row r="53774" spans="4:33" s="304" customFormat="1" ht="15.75" customHeight="1">
      <c r="D53774" s="305"/>
      <c r="AG53774" s="1954"/>
    </row>
    <row r="53776" spans="4:33" s="304" customFormat="1" ht="15.75" customHeight="1">
      <c r="D53776" s="305"/>
      <c r="AG53776" s="1954"/>
    </row>
    <row r="53778" spans="4:33" s="304" customFormat="1" ht="15.75" customHeight="1">
      <c r="D53778" s="305"/>
      <c r="AG53778" s="1954"/>
    </row>
    <row r="53780" spans="4:33" s="304" customFormat="1" ht="15.75" customHeight="1">
      <c r="D53780" s="305"/>
      <c r="AG53780" s="1954"/>
    </row>
    <row r="53782" spans="4:33" s="304" customFormat="1" ht="15.75" customHeight="1">
      <c r="D53782" s="305"/>
      <c r="AG53782" s="1954"/>
    </row>
    <row r="53784" spans="4:33" s="304" customFormat="1" ht="15.75" customHeight="1">
      <c r="D53784" s="305"/>
      <c r="AG53784" s="1954"/>
    </row>
    <row r="53786" spans="4:33" s="304" customFormat="1" ht="15.75" customHeight="1">
      <c r="D53786" s="305"/>
      <c r="AG53786" s="1954"/>
    </row>
    <row r="53788" spans="4:33" s="304" customFormat="1" ht="15.75" customHeight="1">
      <c r="D53788" s="305"/>
      <c r="AG53788" s="1954"/>
    </row>
    <row r="53790" spans="4:33" s="304" customFormat="1" ht="15.75" customHeight="1">
      <c r="D53790" s="305"/>
      <c r="AG53790" s="1954"/>
    </row>
    <row r="53792" spans="4:33" s="304" customFormat="1" ht="15.75" customHeight="1">
      <c r="D53792" s="305"/>
      <c r="AG53792" s="1954"/>
    </row>
    <row r="53794" spans="4:33" s="304" customFormat="1" ht="15.75" customHeight="1">
      <c r="D53794" s="305"/>
      <c r="AG53794" s="1954"/>
    </row>
    <row r="53796" spans="4:33" s="304" customFormat="1" ht="15.75" customHeight="1">
      <c r="D53796" s="305"/>
      <c r="AG53796" s="1954"/>
    </row>
    <row r="53798" spans="4:33" s="304" customFormat="1" ht="15.75" customHeight="1">
      <c r="D53798" s="305"/>
      <c r="AG53798" s="1954"/>
    </row>
    <row r="53800" spans="4:33" s="304" customFormat="1" ht="15.75" customHeight="1">
      <c r="D53800" s="305"/>
      <c r="AG53800" s="1954"/>
    </row>
    <row r="53802" spans="4:33" s="304" customFormat="1" ht="15.75" customHeight="1">
      <c r="D53802" s="305"/>
      <c r="AG53802" s="1954"/>
    </row>
    <row r="53804" spans="4:33" s="304" customFormat="1" ht="15.75" customHeight="1">
      <c r="D53804" s="305"/>
      <c r="AG53804" s="1954"/>
    </row>
    <row r="53806" spans="4:33" s="304" customFormat="1" ht="15.75" customHeight="1">
      <c r="D53806" s="305"/>
      <c r="AG53806" s="1954"/>
    </row>
    <row r="53808" spans="4:33" s="304" customFormat="1" ht="15.75" customHeight="1">
      <c r="D53808" s="305"/>
      <c r="AG53808" s="1954"/>
    </row>
    <row r="53810" spans="4:33" s="304" customFormat="1" ht="15.75" customHeight="1">
      <c r="D53810" s="305"/>
      <c r="AG53810" s="1954"/>
    </row>
    <row r="53812" spans="4:33" s="304" customFormat="1" ht="15.75" customHeight="1">
      <c r="D53812" s="305"/>
      <c r="AG53812" s="1954"/>
    </row>
    <row r="53814" spans="4:33" s="304" customFormat="1" ht="15.75" customHeight="1">
      <c r="D53814" s="305"/>
      <c r="AG53814" s="1954"/>
    </row>
    <row r="53816" spans="4:33" s="304" customFormat="1" ht="15.75" customHeight="1">
      <c r="D53816" s="305"/>
      <c r="AG53816" s="1954"/>
    </row>
    <row r="53818" spans="4:33" s="304" customFormat="1" ht="15.75" customHeight="1">
      <c r="D53818" s="305"/>
      <c r="AG53818" s="1954"/>
    </row>
    <row r="53820" spans="4:33" s="304" customFormat="1" ht="15.75" customHeight="1">
      <c r="D53820" s="305"/>
      <c r="AG53820" s="1954"/>
    </row>
    <row r="53822" spans="4:33" s="304" customFormat="1" ht="15.75" customHeight="1">
      <c r="D53822" s="305"/>
      <c r="AG53822" s="1954"/>
    </row>
    <row r="53824" spans="4:33" s="304" customFormat="1" ht="15.75" customHeight="1">
      <c r="D53824" s="305"/>
      <c r="AG53824" s="1954"/>
    </row>
    <row r="53826" spans="4:33" s="304" customFormat="1" ht="15.75" customHeight="1">
      <c r="D53826" s="305"/>
      <c r="AG53826" s="1954"/>
    </row>
    <row r="53828" spans="4:33" s="304" customFormat="1" ht="15.75" customHeight="1">
      <c r="D53828" s="305"/>
      <c r="AG53828" s="1954"/>
    </row>
    <row r="53830" spans="4:33" s="304" customFormat="1" ht="15.75" customHeight="1">
      <c r="D53830" s="305"/>
      <c r="AG53830" s="1954"/>
    </row>
    <row r="53832" spans="4:33" s="304" customFormat="1" ht="15.75" customHeight="1">
      <c r="D53832" s="305"/>
      <c r="AG53832" s="1954"/>
    </row>
    <row r="53834" spans="4:33" s="304" customFormat="1" ht="15.75" customHeight="1">
      <c r="D53834" s="305"/>
      <c r="AG53834" s="1954"/>
    </row>
    <row r="53836" spans="4:33" s="304" customFormat="1" ht="15.75" customHeight="1">
      <c r="D53836" s="305"/>
      <c r="AG53836" s="1954"/>
    </row>
    <row r="53838" spans="4:33" s="304" customFormat="1" ht="15.75" customHeight="1">
      <c r="D53838" s="305"/>
      <c r="AG53838" s="1954"/>
    </row>
    <row r="53840" spans="4:33" s="304" customFormat="1" ht="15.75" customHeight="1">
      <c r="D53840" s="305"/>
      <c r="AG53840" s="1954"/>
    </row>
    <row r="53842" spans="4:33" s="304" customFormat="1" ht="15.75" customHeight="1">
      <c r="D53842" s="305"/>
      <c r="AG53842" s="1954"/>
    </row>
    <row r="53844" spans="4:33" s="304" customFormat="1" ht="15.75" customHeight="1">
      <c r="D53844" s="305"/>
      <c r="AG53844" s="1954"/>
    </row>
    <row r="53846" spans="4:33" s="304" customFormat="1" ht="15.75" customHeight="1">
      <c r="D53846" s="305"/>
      <c r="AG53846" s="1954"/>
    </row>
    <row r="53848" spans="4:33" s="304" customFormat="1" ht="15.75" customHeight="1">
      <c r="D53848" s="305"/>
      <c r="AG53848" s="1954"/>
    </row>
    <row r="53850" spans="4:33" s="304" customFormat="1" ht="15.75" customHeight="1">
      <c r="D53850" s="305"/>
      <c r="AG53850" s="1954"/>
    </row>
    <row r="53852" spans="4:33" s="304" customFormat="1" ht="15.75" customHeight="1">
      <c r="D53852" s="305"/>
      <c r="AG53852" s="1954"/>
    </row>
    <row r="53854" spans="4:33" s="304" customFormat="1" ht="15.75" customHeight="1">
      <c r="D53854" s="305"/>
      <c r="AG53854" s="1954"/>
    </row>
    <row r="53856" spans="4:33" s="304" customFormat="1" ht="15.75" customHeight="1">
      <c r="D53856" s="305"/>
      <c r="AG53856" s="1954"/>
    </row>
    <row r="53858" spans="4:33" s="304" customFormat="1" ht="15.75" customHeight="1">
      <c r="D53858" s="305"/>
      <c r="AG53858" s="1954"/>
    </row>
    <row r="53860" spans="4:33" s="304" customFormat="1" ht="15.75" customHeight="1">
      <c r="D53860" s="305"/>
      <c r="AG53860" s="1954"/>
    </row>
    <row r="53862" spans="4:33" s="304" customFormat="1" ht="15.75" customHeight="1">
      <c r="D53862" s="305"/>
      <c r="AG53862" s="1954"/>
    </row>
    <row r="53864" spans="4:33" s="304" customFormat="1" ht="15.75" customHeight="1">
      <c r="D53864" s="305"/>
      <c r="AG53864" s="1954"/>
    </row>
    <row r="53866" spans="4:33" s="304" customFormat="1" ht="15.75" customHeight="1">
      <c r="D53866" s="305"/>
      <c r="AG53866" s="1954"/>
    </row>
    <row r="53868" spans="4:33" s="304" customFormat="1" ht="15.75" customHeight="1">
      <c r="D53868" s="305"/>
      <c r="AG53868" s="1954"/>
    </row>
    <row r="53870" spans="4:33" s="304" customFormat="1" ht="15.75" customHeight="1">
      <c r="D53870" s="305"/>
      <c r="AG53870" s="1954"/>
    </row>
    <row r="53872" spans="4:33" s="304" customFormat="1" ht="15.75" customHeight="1">
      <c r="D53872" s="305"/>
      <c r="AG53872" s="1954"/>
    </row>
    <row r="53874" spans="4:33" s="304" customFormat="1" ht="15.75" customHeight="1">
      <c r="D53874" s="305"/>
      <c r="AG53874" s="1954"/>
    </row>
    <row r="53876" spans="4:33" s="304" customFormat="1" ht="15.75" customHeight="1">
      <c r="D53876" s="305"/>
      <c r="AG53876" s="1954"/>
    </row>
    <row r="53878" spans="4:33" s="304" customFormat="1" ht="15.75" customHeight="1">
      <c r="D53878" s="305"/>
      <c r="AG53878" s="1954"/>
    </row>
    <row r="53880" spans="4:33" s="304" customFormat="1" ht="15.75" customHeight="1">
      <c r="D53880" s="305"/>
      <c r="AG53880" s="1954"/>
    </row>
    <row r="53882" spans="4:33" s="304" customFormat="1" ht="15.75" customHeight="1">
      <c r="D53882" s="305"/>
      <c r="AG53882" s="1954"/>
    </row>
    <row r="53884" spans="4:33" s="304" customFormat="1" ht="15.75" customHeight="1">
      <c r="D53884" s="305"/>
      <c r="AG53884" s="1954"/>
    </row>
    <row r="53886" spans="4:33" s="304" customFormat="1" ht="15.75" customHeight="1">
      <c r="D53886" s="305"/>
      <c r="AG53886" s="1954"/>
    </row>
    <row r="53888" spans="4:33" s="304" customFormat="1" ht="15.75" customHeight="1">
      <c r="D53888" s="305"/>
      <c r="AG53888" s="1954"/>
    </row>
    <row r="53890" spans="4:33" s="304" customFormat="1" ht="15.75" customHeight="1">
      <c r="D53890" s="305"/>
      <c r="AG53890" s="1954"/>
    </row>
    <row r="53892" spans="4:33" s="304" customFormat="1" ht="15.75" customHeight="1">
      <c r="D53892" s="305"/>
      <c r="AG53892" s="1954"/>
    </row>
    <row r="53894" spans="4:33" s="304" customFormat="1" ht="15.75" customHeight="1">
      <c r="D53894" s="305"/>
      <c r="AG53894" s="1954"/>
    </row>
    <row r="53896" spans="4:33" s="304" customFormat="1" ht="15.75" customHeight="1">
      <c r="D53896" s="305"/>
      <c r="AG53896" s="1954"/>
    </row>
    <row r="53898" spans="4:33" s="304" customFormat="1" ht="15.75" customHeight="1">
      <c r="D53898" s="305"/>
      <c r="AG53898" s="1954"/>
    </row>
    <row r="53900" spans="4:33" s="304" customFormat="1" ht="15.75" customHeight="1">
      <c r="D53900" s="305"/>
      <c r="AG53900" s="1954"/>
    </row>
    <row r="53902" spans="4:33" s="304" customFormat="1" ht="15.75" customHeight="1">
      <c r="D53902" s="305"/>
      <c r="AG53902" s="1954"/>
    </row>
    <row r="53904" spans="4:33" s="304" customFormat="1" ht="15.75" customHeight="1">
      <c r="D53904" s="305"/>
      <c r="AG53904" s="1954"/>
    </row>
    <row r="53906" spans="4:33" s="304" customFormat="1" ht="15.75" customHeight="1">
      <c r="D53906" s="305"/>
      <c r="AG53906" s="1954"/>
    </row>
    <row r="53908" spans="4:33" s="304" customFormat="1" ht="15.75" customHeight="1">
      <c r="D53908" s="305"/>
      <c r="AG53908" s="1954"/>
    </row>
    <row r="53910" spans="4:33" s="304" customFormat="1" ht="15.75" customHeight="1">
      <c r="D53910" s="305"/>
      <c r="AG53910" s="1954"/>
    </row>
    <row r="53912" spans="4:33" s="304" customFormat="1" ht="15.75" customHeight="1">
      <c r="D53912" s="305"/>
      <c r="AG53912" s="1954"/>
    </row>
    <row r="53914" spans="4:33" s="304" customFormat="1" ht="15.75" customHeight="1">
      <c r="D53914" s="305"/>
      <c r="AG53914" s="1954"/>
    </row>
    <row r="53916" spans="4:33" s="304" customFormat="1" ht="15.75" customHeight="1">
      <c r="D53916" s="305"/>
      <c r="AG53916" s="1954"/>
    </row>
    <row r="53918" spans="4:33" s="304" customFormat="1" ht="15.75" customHeight="1">
      <c r="D53918" s="305"/>
      <c r="AG53918" s="1954"/>
    </row>
    <row r="53920" spans="4:33" s="304" customFormat="1" ht="15.75" customHeight="1">
      <c r="D53920" s="305"/>
      <c r="AG53920" s="1954"/>
    </row>
    <row r="53922" spans="4:33" s="304" customFormat="1" ht="15.75" customHeight="1">
      <c r="D53922" s="305"/>
      <c r="AG53922" s="1954"/>
    </row>
    <row r="53924" spans="4:33" s="304" customFormat="1" ht="15.75" customHeight="1">
      <c r="D53924" s="305"/>
      <c r="AG53924" s="1954"/>
    </row>
    <row r="53926" spans="4:33" s="304" customFormat="1" ht="15.75" customHeight="1">
      <c r="D53926" s="305"/>
      <c r="AG53926" s="1954"/>
    </row>
    <row r="53928" spans="4:33" s="304" customFormat="1" ht="15.75" customHeight="1">
      <c r="D53928" s="305"/>
      <c r="AG53928" s="1954"/>
    </row>
    <row r="53930" spans="4:33" s="304" customFormat="1" ht="15.75" customHeight="1">
      <c r="D53930" s="305"/>
      <c r="AG53930" s="1954"/>
    </row>
    <row r="53932" spans="4:33" s="304" customFormat="1" ht="15.75" customHeight="1">
      <c r="D53932" s="305"/>
      <c r="AG53932" s="1954"/>
    </row>
    <row r="53934" spans="4:33" s="304" customFormat="1" ht="15.75" customHeight="1">
      <c r="D53934" s="305"/>
      <c r="AG53934" s="1954"/>
    </row>
    <row r="53936" spans="4:33" s="304" customFormat="1" ht="15.75" customHeight="1">
      <c r="D53936" s="305"/>
      <c r="AG53936" s="1954"/>
    </row>
    <row r="53938" spans="4:33" s="304" customFormat="1" ht="15.75" customHeight="1">
      <c r="D53938" s="305"/>
      <c r="AG53938" s="1954"/>
    </row>
    <row r="53940" spans="4:33" s="304" customFormat="1" ht="15.75" customHeight="1">
      <c r="D53940" s="305"/>
      <c r="AG53940" s="1954"/>
    </row>
    <row r="53942" spans="4:33" s="304" customFormat="1" ht="15.75" customHeight="1">
      <c r="D53942" s="305"/>
      <c r="AG53942" s="1954"/>
    </row>
    <row r="53944" spans="4:33" s="304" customFormat="1" ht="15.75" customHeight="1">
      <c r="D53944" s="305"/>
      <c r="AG53944" s="1954"/>
    </row>
    <row r="53946" spans="4:33" s="304" customFormat="1" ht="15.75" customHeight="1">
      <c r="D53946" s="305"/>
      <c r="AG53946" s="1954"/>
    </row>
    <row r="53948" spans="4:33" s="304" customFormat="1" ht="15.75" customHeight="1">
      <c r="D53948" s="305"/>
      <c r="AG53948" s="1954"/>
    </row>
    <row r="53950" spans="4:33" s="304" customFormat="1" ht="15.75" customHeight="1">
      <c r="D53950" s="305"/>
      <c r="AG53950" s="1954"/>
    </row>
    <row r="53952" spans="4:33" s="304" customFormat="1" ht="15.75" customHeight="1">
      <c r="D53952" s="305"/>
      <c r="AG53952" s="1954"/>
    </row>
    <row r="53954" spans="4:33" s="304" customFormat="1" ht="15.75" customHeight="1">
      <c r="D53954" s="305"/>
      <c r="AG53954" s="1954"/>
    </row>
    <row r="53956" spans="4:33" s="304" customFormat="1" ht="15.75" customHeight="1">
      <c r="D53956" s="305"/>
      <c r="AG53956" s="1954"/>
    </row>
    <row r="53958" spans="4:33" s="304" customFormat="1" ht="15.75" customHeight="1">
      <c r="D53958" s="305"/>
      <c r="AG53958" s="1954"/>
    </row>
    <row r="53960" spans="4:33" s="304" customFormat="1" ht="15.75" customHeight="1">
      <c r="D53960" s="305"/>
      <c r="AG53960" s="1954"/>
    </row>
    <row r="53962" spans="4:33" s="304" customFormat="1" ht="15.75" customHeight="1">
      <c r="D53962" s="305"/>
      <c r="AG53962" s="1954"/>
    </row>
    <row r="53964" spans="4:33" s="304" customFormat="1" ht="15.75" customHeight="1">
      <c r="D53964" s="305"/>
      <c r="AG53964" s="1954"/>
    </row>
    <row r="53966" spans="4:33" s="304" customFormat="1" ht="15.75" customHeight="1">
      <c r="D53966" s="305"/>
      <c r="AG53966" s="1954"/>
    </row>
    <row r="53968" spans="4:33" s="304" customFormat="1" ht="15.75" customHeight="1">
      <c r="D53968" s="305"/>
      <c r="AG53968" s="1954"/>
    </row>
    <row r="53970" spans="4:33" s="304" customFormat="1" ht="15.75" customHeight="1">
      <c r="D53970" s="305"/>
      <c r="AG53970" s="1954"/>
    </row>
    <row r="53972" spans="4:33" s="304" customFormat="1" ht="15.75" customHeight="1">
      <c r="D53972" s="305"/>
      <c r="AG53972" s="1954"/>
    </row>
    <row r="53974" spans="4:33" s="304" customFormat="1" ht="15.75" customHeight="1">
      <c r="D53974" s="305"/>
      <c r="AG53974" s="1954"/>
    </row>
    <row r="53976" spans="4:33" s="304" customFormat="1" ht="15.75" customHeight="1">
      <c r="D53976" s="305"/>
      <c r="AG53976" s="1954"/>
    </row>
    <row r="53978" spans="4:33" s="304" customFormat="1" ht="15.75" customHeight="1">
      <c r="D53978" s="305"/>
      <c r="AG53978" s="1954"/>
    </row>
    <row r="53980" spans="4:33" s="304" customFormat="1" ht="15.75" customHeight="1">
      <c r="D53980" s="305"/>
      <c r="AG53980" s="1954"/>
    </row>
    <row r="53982" spans="4:33" s="304" customFormat="1" ht="15.75" customHeight="1">
      <c r="D53982" s="305"/>
      <c r="AG53982" s="1954"/>
    </row>
    <row r="53984" spans="4:33" s="304" customFormat="1" ht="15.75" customHeight="1">
      <c r="D53984" s="305"/>
      <c r="AG53984" s="1954"/>
    </row>
    <row r="53986" spans="4:33" s="304" customFormat="1" ht="15.75" customHeight="1">
      <c r="D53986" s="305"/>
      <c r="AG53986" s="1954"/>
    </row>
    <row r="53988" spans="4:33" s="304" customFormat="1" ht="15.75" customHeight="1">
      <c r="D53988" s="305"/>
      <c r="AG53988" s="1954"/>
    </row>
    <row r="53990" spans="4:33" s="304" customFormat="1" ht="15.75" customHeight="1">
      <c r="D53990" s="305"/>
      <c r="AG53990" s="1954"/>
    </row>
    <row r="53992" spans="4:33" s="304" customFormat="1" ht="15.75" customHeight="1">
      <c r="D53992" s="305"/>
      <c r="AG53992" s="1954"/>
    </row>
    <row r="53994" spans="4:33" s="304" customFormat="1" ht="15.75" customHeight="1">
      <c r="D53994" s="305"/>
      <c r="AG53994" s="1954"/>
    </row>
    <row r="53996" spans="4:33" s="304" customFormat="1" ht="15.75" customHeight="1">
      <c r="D53996" s="305"/>
      <c r="AG53996" s="1954"/>
    </row>
    <row r="53998" spans="4:33" s="304" customFormat="1" ht="15.75" customHeight="1">
      <c r="D53998" s="305"/>
      <c r="AG53998" s="1954"/>
    </row>
    <row r="54000" spans="4:33" s="304" customFormat="1" ht="15.75" customHeight="1">
      <c r="D54000" s="305"/>
      <c r="AG54000" s="1954"/>
    </row>
    <row r="54002" spans="4:33" s="304" customFormat="1" ht="15.75" customHeight="1">
      <c r="D54002" s="305"/>
      <c r="AG54002" s="1954"/>
    </row>
    <row r="54004" spans="4:33" s="304" customFormat="1" ht="15.75" customHeight="1">
      <c r="D54004" s="305"/>
      <c r="AG54004" s="1954"/>
    </row>
    <row r="54006" spans="4:33" s="304" customFormat="1" ht="15.75" customHeight="1">
      <c r="D54006" s="305"/>
      <c r="AG54006" s="1954"/>
    </row>
    <row r="54008" spans="4:33" s="304" customFormat="1" ht="15.75" customHeight="1">
      <c r="D54008" s="305"/>
      <c r="AG54008" s="1954"/>
    </row>
    <row r="54010" spans="4:33" s="304" customFormat="1" ht="15.75" customHeight="1">
      <c r="D54010" s="305"/>
      <c r="AG54010" s="1954"/>
    </row>
    <row r="54012" spans="4:33" s="304" customFormat="1" ht="15.75" customHeight="1">
      <c r="D54012" s="305"/>
      <c r="AG54012" s="1954"/>
    </row>
    <row r="54014" spans="4:33" s="304" customFormat="1" ht="15.75" customHeight="1">
      <c r="D54014" s="305"/>
      <c r="AG54014" s="1954"/>
    </row>
    <row r="54016" spans="4:33" s="304" customFormat="1" ht="15.75" customHeight="1">
      <c r="D54016" s="305"/>
      <c r="AG54016" s="1954"/>
    </row>
    <row r="54018" spans="4:33" s="304" customFormat="1" ht="15.75" customHeight="1">
      <c r="D54018" s="305"/>
      <c r="AG54018" s="1954"/>
    </row>
    <row r="54020" spans="4:33" s="304" customFormat="1" ht="15.75" customHeight="1">
      <c r="D54020" s="305"/>
      <c r="AG54020" s="1954"/>
    </row>
    <row r="54022" spans="4:33" s="304" customFormat="1" ht="15.75" customHeight="1">
      <c r="D54022" s="305"/>
      <c r="AG54022" s="1954"/>
    </row>
    <row r="54024" spans="4:33" s="304" customFormat="1" ht="15.75" customHeight="1">
      <c r="D54024" s="305"/>
      <c r="AG54024" s="1954"/>
    </row>
    <row r="54026" spans="4:33" s="304" customFormat="1" ht="15.75" customHeight="1">
      <c r="D54026" s="305"/>
      <c r="AG54026" s="1954"/>
    </row>
    <row r="54028" spans="4:33" s="304" customFormat="1" ht="15.75" customHeight="1">
      <c r="D54028" s="305"/>
      <c r="AG54028" s="1954"/>
    </row>
    <row r="54030" spans="4:33" s="304" customFormat="1" ht="15.75" customHeight="1">
      <c r="D54030" s="305"/>
      <c r="AG54030" s="1954"/>
    </row>
    <row r="54032" spans="4:33" s="304" customFormat="1" ht="15.75" customHeight="1">
      <c r="D54032" s="305"/>
      <c r="AG54032" s="1954"/>
    </row>
    <row r="54034" spans="4:33" s="304" customFormat="1" ht="15.75" customHeight="1">
      <c r="D54034" s="305"/>
      <c r="AG54034" s="1954"/>
    </row>
    <row r="54036" spans="4:33" s="304" customFormat="1" ht="15.75" customHeight="1">
      <c r="D54036" s="305"/>
      <c r="AG54036" s="1954"/>
    </row>
    <row r="54038" spans="4:33" s="304" customFormat="1" ht="15.75" customHeight="1">
      <c r="D54038" s="305"/>
      <c r="AG54038" s="1954"/>
    </row>
    <row r="54040" spans="4:33" s="304" customFormat="1" ht="15.75" customHeight="1">
      <c r="D54040" s="305"/>
      <c r="AG54040" s="1954"/>
    </row>
    <row r="54042" spans="4:33" s="304" customFormat="1" ht="15.75" customHeight="1">
      <c r="D54042" s="305"/>
      <c r="AG54042" s="1954"/>
    </row>
    <row r="54044" spans="4:33" s="304" customFormat="1" ht="15.75" customHeight="1">
      <c r="D54044" s="305"/>
      <c r="AG54044" s="1954"/>
    </row>
    <row r="54046" spans="4:33" s="304" customFormat="1" ht="15.75" customHeight="1">
      <c r="D54046" s="305"/>
      <c r="AG54046" s="1954"/>
    </row>
    <row r="54048" spans="4:33" s="304" customFormat="1" ht="15.75" customHeight="1">
      <c r="D54048" s="305"/>
      <c r="AG54048" s="1954"/>
    </row>
    <row r="54050" spans="4:33" s="304" customFormat="1" ht="15.75" customHeight="1">
      <c r="D54050" s="305"/>
      <c r="AG54050" s="1954"/>
    </row>
    <row r="54052" spans="4:33" s="304" customFormat="1" ht="15.75" customHeight="1">
      <c r="D54052" s="305"/>
      <c r="AG54052" s="1954"/>
    </row>
    <row r="54054" spans="4:33" s="304" customFormat="1" ht="15.75" customHeight="1">
      <c r="D54054" s="305"/>
      <c r="AG54054" s="1954"/>
    </row>
    <row r="54056" spans="4:33" s="304" customFormat="1" ht="15.75" customHeight="1">
      <c r="D54056" s="305"/>
      <c r="AG54056" s="1954"/>
    </row>
    <row r="54058" spans="4:33" s="304" customFormat="1" ht="15.75" customHeight="1">
      <c r="D54058" s="305"/>
      <c r="AG54058" s="1954"/>
    </row>
    <row r="54060" spans="4:33" s="304" customFormat="1" ht="15.75" customHeight="1">
      <c r="D54060" s="305"/>
      <c r="AG54060" s="1954"/>
    </row>
    <row r="54062" spans="4:33" s="304" customFormat="1" ht="15.75" customHeight="1">
      <c r="D54062" s="305"/>
      <c r="AG54062" s="1954"/>
    </row>
    <row r="54064" spans="4:33" s="304" customFormat="1" ht="15.75" customHeight="1">
      <c r="D54064" s="305"/>
      <c r="AG54064" s="1954"/>
    </row>
    <row r="54066" spans="4:33" s="304" customFormat="1" ht="15.75" customHeight="1">
      <c r="D54066" s="305"/>
      <c r="AG54066" s="1954"/>
    </row>
    <row r="54068" spans="4:33" s="304" customFormat="1" ht="15.75" customHeight="1">
      <c r="D54068" s="305"/>
      <c r="AG54068" s="1954"/>
    </row>
    <row r="54070" spans="4:33" s="304" customFormat="1" ht="15.75" customHeight="1">
      <c r="D54070" s="305"/>
      <c r="AG54070" s="1954"/>
    </row>
    <row r="54072" spans="4:33" s="304" customFormat="1" ht="15.75" customHeight="1">
      <c r="D54072" s="305"/>
      <c r="AG54072" s="1954"/>
    </row>
    <row r="54074" spans="4:33" s="304" customFormat="1" ht="15.75" customHeight="1">
      <c r="D54074" s="305"/>
      <c r="AG54074" s="1954"/>
    </row>
    <row r="54076" spans="4:33" s="304" customFormat="1" ht="15.75" customHeight="1">
      <c r="D54076" s="305"/>
      <c r="AG54076" s="1954"/>
    </row>
    <row r="54078" spans="4:33" s="304" customFormat="1" ht="15.75" customHeight="1">
      <c r="D54078" s="305"/>
      <c r="AG54078" s="1954"/>
    </row>
    <row r="54080" spans="4:33" s="304" customFormat="1" ht="15.75" customHeight="1">
      <c r="D54080" s="305"/>
      <c r="AG54080" s="1954"/>
    </row>
    <row r="54082" spans="4:33" s="304" customFormat="1" ht="15.75" customHeight="1">
      <c r="D54082" s="305"/>
      <c r="AG54082" s="1954"/>
    </row>
    <row r="54084" spans="4:33" s="304" customFormat="1" ht="15.75" customHeight="1">
      <c r="D54084" s="305"/>
      <c r="AG54084" s="1954"/>
    </row>
    <row r="54086" spans="4:33" s="304" customFormat="1" ht="15.75" customHeight="1">
      <c r="D54086" s="305"/>
      <c r="AG54086" s="1954"/>
    </row>
    <row r="54088" spans="4:33" s="304" customFormat="1" ht="15.75" customHeight="1">
      <c r="D54088" s="305"/>
      <c r="AG54088" s="1954"/>
    </row>
    <row r="54090" spans="4:33" s="304" customFormat="1" ht="15.75" customHeight="1">
      <c r="D54090" s="305"/>
      <c r="AG54090" s="1954"/>
    </row>
    <row r="54092" spans="4:33" s="304" customFormat="1" ht="15.75" customHeight="1">
      <c r="D54092" s="305"/>
      <c r="AG54092" s="1954"/>
    </row>
    <row r="54094" spans="4:33" s="304" customFormat="1" ht="15.75" customHeight="1">
      <c r="D54094" s="305"/>
      <c r="AG54094" s="1954"/>
    </row>
    <row r="54096" spans="4:33" s="304" customFormat="1" ht="15.75" customHeight="1">
      <c r="D54096" s="305"/>
      <c r="AG54096" s="1954"/>
    </row>
    <row r="54098" spans="4:33" s="304" customFormat="1" ht="15.75" customHeight="1">
      <c r="D54098" s="305"/>
      <c r="AG54098" s="1954"/>
    </row>
    <row r="54100" spans="4:33" s="304" customFormat="1" ht="15.75" customHeight="1">
      <c r="D54100" s="305"/>
      <c r="AG54100" s="1954"/>
    </row>
    <row r="54102" spans="4:33" s="304" customFormat="1" ht="15.75" customHeight="1">
      <c r="D54102" s="305"/>
      <c r="AG54102" s="1954"/>
    </row>
    <row r="54104" spans="4:33" s="304" customFormat="1" ht="15.75" customHeight="1">
      <c r="D54104" s="305"/>
      <c r="AG54104" s="1954"/>
    </row>
    <row r="54106" spans="4:33" s="304" customFormat="1" ht="15.75" customHeight="1">
      <c r="D54106" s="305"/>
      <c r="AG54106" s="1954"/>
    </row>
    <row r="54108" spans="4:33" s="304" customFormat="1" ht="15.75" customHeight="1">
      <c r="D54108" s="305"/>
      <c r="AG54108" s="1954"/>
    </row>
    <row r="54110" spans="4:33" s="304" customFormat="1" ht="15.75" customHeight="1">
      <c r="D54110" s="305"/>
      <c r="AG54110" s="1954"/>
    </row>
    <row r="54112" spans="4:33" s="304" customFormat="1" ht="15.75" customHeight="1">
      <c r="D54112" s="305"/>
      <c r="AG54112" s="1954"/>
    </row>
    <row r="54114" spans="4:33" s="304" customFormat="1" ht="15.75" customHeight="1">
      <c r="D54114" s="305"/>
      <c r="AG54114" s="1954"/>
    </row>
    <row r="54116" spans="4:33" s="304" customFormat="1" ht="15.75" customHeight="1">
      <c r="D54116" s="305"/>
      <c r="AG54116" s="1954"/>
    </row>
    <row r="54118" spans="4:33" s="304" customFormat="1" ht="15.75" customHeight="1">
      <c r="D54118" s="305"/>
      <c r="AG54118" s="1954"/>
    </row>
    <row r="54120" spans="4:33" s="304" customFormat="1" ht="15.75" customHeight="1">
      <c r="D54120" s="305"/>
      <c r="AG54120" s="1954"/>
    </row>
    <row r="54122" spans="4:33" s="304" customFormat="1" ht="15.75" customHeight="1">
      <c r="D54122" s="305"/>
      <c r="AG54122" s="1954"/>
    </row>
    <row r="54124" spans="4:33" s="304" customFormat="1" ht="15.75" customHeight="1">
      <c r="D54124" s="305"/>
      <c r="AG54124" s="1954"/>
    </row>
    <row r="54126" spans="4:33" s="304" customFormat="1" ht="15.75" customHeight="1">
      <c r="D54126" s="305"/>
      <c r="AG54126" s="1954"/>
    </row>
    <row r="54128" spans="4:33" s="304" customFormat="1" ht="15.75" customHeight="1">
      <c r="D54128" s="305"/>
      <c r="AG54128" s="1954"/>
    </row>
    <row r="54130" spans="4:33" s="304" customFormat="1" ht="15.75" customHeight="1">
      <c r="D54130" s="305"/>
      <c r="AG54130" s="1954"/>
    </row>
    <row r="54132" spans="4:33" s="304" customFormat="1" ht="15.75" customHeight="1">
      <c r="D54132" s="305"/>
      <c r="AG54132" s="1954"/>
    </row>
    <row r="54134" spans="4:33" s="304" customFormat="1" ht="15.75" customHeight="1">
      <c r="D54134" s="305"/>
      <c r="AG54134" s="1954"/>
    </row>
    <row r="54136" spans="4:33" s="304" customFormat="1" ht="15.75" customHeight="1">
      <c r="D54136" s="305"/>
      <c r="AG54136" s="1954"/>
    </row>
    <row r="54138" spans="4:33" s="304" customFormat="1" ht="15.75" customHeight="1">
      <c r="D54138" s="305"/>
      <c r="AG54138" s="1954"/>
    </row>
    <row r="54140" spans="4:33" s="304" customFormat="1" ht="15.75" customHeight="1">
      <c r="D54140" s="305"/>
      <c r="AG54140" s="1954"/>
    </row>
    <row r="54142" spans="4:33" s="304" customFormat="1" ht="15.75" customHeight="1">
      <c r="D54142" s="305"/>
      <c r="AG54142" s="1954"/>
    </row>
    <row r="54144" spans="4:33" s="304" customFormat="1" ht="15.75" customHeight="1">
      <c r="D54144" s="305"/>
      <c r="AG54144" s="1954"/>
    </row>
    <row r="54146" spans="4:33" s="304" customFormat="1" ht="15.75" customHeight="1">
      <c r="D54146" s="305"/>
      <c r="AG54146" s="1954"/>
    </row>
    <row r="54148" spans="4:33" s="304" customFormat="1" ht="15.75" customHeight="1">
      <c r="D54148" s="305"/>
      <c r="AG54148" s="1954"/>
    </row>
    <row r="54150" spans="4:33" s="304" customFormat="1" ht="15.75" customHeight="1">
      <c r="D54150" s="305"/>
      <c r="AG54150" s="1954"/>
    </row>
    <row r="54152" spans="4:33" s="304" customFormat="1" ht="15.75" customHeight="1">
      <c r="D54152" s="305"/>
      <c r="AG54152" s="1954"/>
    </row>
    <row r="54154" spans="4:33" s="304" customFormat="1" ht="15.75" customHeight="1">
      <c r="D54154" s="305"/>
      <c r="AG54154" s="1954"/>
    </row>
    <row r="54156" spans="4:33" s="304" customFormat="1" ht="15.75" customHeight="1">
      <c r="D54156" s="305"/>
      <c r="AG54156" s="1954"/>
    </row>
    <row r="54158" spans="4:33" s="304" customFormat="1" ht="15.75" customHeight="1">
      <c r="D54158" s="305"/>
      <c r="AG54158" s="1954"/>
    </row>
    <row r="54160" spans="4:33" s="304" customFormat="1" ht="15.75" customHeight="1">
      <c r="D54160" s="305"/>
      <c r="AG54160" s="1954"/>
    </row>
    <row r="54162" spans="4:33" s="304" customFormat="1" ht="15.75" customHeight="1">
      <c r="D54162" s="305"/>
      <c r="AG54162" s="1954"/>
    </row>
    <row r="54164" spans="4:33" s="304" customFormat="1" ht="15.75" customHeight="1">
      <c r="D54164" s="305"/>
      <c r="AG54164" s="1954"/>
    </row>
    <row r="54166" spans="4:33" s="304" customFormat="1" ht="15.75" customHeight="1">
      <c r="D54166" s="305"/>
      <c r="AG54166" s="1954"/>
    </row>
    <row r="54168" spans="4:33" s="304" customFormat="1" ht="15.75" customHeight="1">
      <c r="D54168" s="305"/>
      <c r="AG54168" s="1954"/>
    </row>
    <row r="54170" spans="4:33" s="304" customFormat="1" ht="15.75" customHeight="1">
      <c r="D54170" s="305"/>
      <c r="AG54170" s="1954"/>
    </row>
    <row r="54172" spans="4:33" s="304" customFormat="1" ht="15.75" customHeight="1">
      <c r="D54172" s="305"/>
      <c r="AG54172" s="1954"/>
    </row>
    <row r="54174" spans="4:33" s="304" customFormat="1" ht="15.75" customHeight="1">
      <c r="D54174" s="305"/>
      <c r="AG54174" s="1954"/>
    </row>
    <row r="54176" spans="4:33" s="304" customFormat="1" ht="15.75" customHeight="1">
      <c r="D54176" s="305"/>
      <c r="AG54176" s="1954"/>
    </row>
    <row r="54178" spans="4:33" s="304" customFormat="1" ht="15.75" customHeight="1">
      <c r="D54178" s="305"/>
      <c r="AG54178" s="1954"/>
    </row>
    <row r="54180" spans="4:33" s="304" customFormat="1" ht="15.75" customHeight="1">
      <c r="D54180" s="305"/>
      <c r="AG54180" s="1954"/>
    </row>
    <row r="54182" spans="4:33" s="304" customFormat="1" ht="15.75" customHeight="1">
      <c r="D54182" s="305"/>
      <c r="AG54182" s="1954"/>
    </row>
    <row r="54184" spans="4:33" s="304" customFormat="1" ht="15.75" customHeight="1">
      <c r="D54184" s="305"/>
      <c r="AG54184" s="1954"/>
    </row>
    <row r="54186" spans="4:33" s="304" customFormat="1" ht="15.75" customHeight="1">
      <c r="D54186" s="305"/>
      <c r="AG54186" s="1954"/>
    </row>
    <row r="54188" spans="4:33" s="304" customFormat="1" ht="15.75" customHeight="1">
      <c r="D54188" s="305"/>
      <c r="AG54188" s="1954"/>
    </row>
    <row r="54190" spans="4:33" s="304" customFormat="1" ht="15.75" customHeight="1">
      <c r="D54190" s="305"/>
      <c r="AG54190" s="1954"/>
    </row>
    <row r="54192" spans="4:33" s="304" customFormat="1" ht="15.75" customHeight="1">
      <c r="D54192" s="305"/>
      <c r="AG54192" s="1954"/>
    </row>
    <row r="54194" spans="4:33" s="304" customFormat="1" ht="15.75" customHeight="1">
      <c r="D54194" s="305"/>
      <c r="AG54194" s="1954"/>
    </row>
    <row r="54196" spans="4:33" s="304" customFormat="1" ht="15.75" customHeight="1">
      <c r="D54196" s="305"/>
      <c r="AG54196" s="1954"/>
    </row>
    <row r="54198" spans="4:33" s="304" customFormat="1" ht="15.75" customHeight="1">
      <c r="D54198" s="305"/>
      <c r="AG54198" s="1954"/>
    </row>
    <row r="54200" spans="4:33" s="304" customFormat="1" ht="15.75" customHeight="1">
      <c r="D54200" s="305"/>
      <c r="AG54200" s="1954"/>
    </row>
    <row r="54202" spans="4:33" s="304" customFormat="1" ht="15.75" customHeight="1">
      <c r="D54202" s="305"/>
      <c r="AG54202" s="1954"/>
    </row>
    <row r="54204" spans="4:33" s="304" customFormat="1" ht="15.75" customHeight="1">
      <c r="D54204" s="305"/>
      <c r="AG54204" s="1954"/>
    </row>
    <row r="54206" spans="4:33" s="304" customFormat="1" ht="15.75" customHeight="1">
      <c r="D54206" s="305"/>
      <c r="AG54206" s="1954"/>
    </row>
    <row r="54208" spans="4:33" s="304" customFormat="1" ht="15.75" customHeight="1">
      <c r="D54208" s="305"/>
      <c r="AG54208" s="1954"/>
    </row>
    <row r="54210" spans="4:33" s="304" customFormat="1" ht="15.75" customHeight="1">
      <c r="D54210" s="305"/>
      <c r="AG54210" s="1954"/>
    </row>
    <row r="54212" spans="4:33" s="304" customFormat="1" ht="15.75" customHeight="1">
      <c r="D54212" s="305"/>
      <c r="AG54212" s="1954"/>
    </row>
    <row r="54214" spans="4:33" s="304" customFormat="1" ht="15.75" customHeight="1">
      <c r="D54214" s="305"/>
      <c r="AG54214" s="1954"/>
    </row>
    <row r="54216" spans="4:33" s="304" customFormat="1" ht="15.75" customHeight="1">
      <c r="D54216" s="305"/>
      <c r="AG54216" s="1954"/>
    </row>
    <row r="54218" spans="4:33" s="304" customFormat="1" ht="15.75" customHeight="1">
      <c r="D54218" s="305"/>
      <c r="AG54218" s="1954"/>
    </row>
    <row r="54220" spans="4:33" s="304" customFormat="1" ht="15.75" customHeight="1">
      <c r="D54220" s="305"/>
      <c r="AG54220" s="1954"/>
    </row>
    <row r="54222" spans="4:33" s="304" customFormat="1" ht="15.75" customHeight="1">
      <c r="D54222" s="305"/>
      <c r="AG54222" s="1954"/>
    </row>
    <row r="54224" spans="4:33" s="304" customFormat="1" ht="15.75" customHeight="1">
      <c r="D54224" s="305"/>
      <c r="AG54224" s="1954"/>
    </row>
    <row r="54226" spans="4:33" s="304" customFormat="1" ht="15.75" customHeight="1">
      <c r="D54226" s="305"/>
      <c r="AG54226" s="1954"/>
    </row>
    <row r="54228" spans="4:33" s="304" customFormat="1" ht="15.75" customHeight="1">
      <c r="D54228" s="305"/>
      <c r="AG54228" s="1954"/>
    </row>
    <row r="54230" spans="4:33" s="304" customFormat="1" ht="15.75" customHeight="1">
      <c r="D54230" s="305"/>
      <c r="AG54230" s="1954"/>
    </row>
    <row r="54232" spans="4:33" s="304" customFormat="1" ht="15.75" customHeight="1">
      <c r="D54232" s="305"/>
      <c r="AG54232" s="1954"/>
    </row>
    <row r="54234" spans="4:33" s="304" customFormat="1" ht="15.75" customHeight="1">
      <c r="D54234" s="305"/>
      <c r="AG54234" s="1954"/>
    </row>
    <row r="54236" spans="4:33" s="304" customFormat="1" ht="15.75" customHeight="1">
      <c r="D54236" s="305"/>
      <c r="AG54236" s="1954"/>
    </row>
    <row r="54238" spans="4:33" s="304" customFormat="1" ht="15.75" customHeight="1">
      <c r="D54238" s="305"/>
      <c r="AG54238" s="1954"/>
    </row>
    <row r="54240" spans="4:33" s="304" customFormat="1" ht="15.75" customHeight="1">
      <c r="D54240" s="305"/>
      <c r="AG54240" s="1954"/>
    </row>
    <row r="54242" spans="4:33" s="304" customFormat="1" ht="15.75" customHeight="1">
      <c r="D54242" s="305"/>
      <c r="AG54242" s="1954"/>
    </row>
    <row r="54244" spans="4:33" s="304" customFormat="1" ht="15.75" customHeight="1">
      <c r="D54244" s="305"/>
      <c r="AG54244" s="1954"/>
    </row>
    <row r="54246" spans="4:33" s="304" customFormat="1" ht="15.75" customHeight="1">
      <c r="D54246" s="305"/>
      <c r="AG54246" s="1954"/>
    </row>
    <row r="54248" spans="4:33" s="304" customFormat="1" ht="15.75" customHeight="1">
      <c r="D54248" s="305"/>
      <c r="AG54248" s="1954"/>
    </row>
    <row r="54250" spans="4:33" s="304" customFormat="1" ht="15.75" customHeight="1">
      <c r="D54250" s="305"/>
      <c r="AG54250" s="1954"/>
    </row>
    <row r="54252" spans="4:33" s="304" customFormat="1" ht="15.75" customHeight="1">
      <c r="D54252" s="305"/>
      <c r="AG54252" s="1954"/>
    </row>
    <row r="54254" spans="4:33" s="304" customFormat="1" ht="15.75" customHeight="1">
      <c r="D54254" s="305"/>
      <c r="AG54254" s="1954"/>
    </row>
    <row r="54256" spans="4:33" s="304" customFormat="1" ht="15.75" customHeight="1">
      <c r="D54256" s="305"/>
      <c r="AG54256" s="1954"/>
    </row>
    <row r="54258" spans="4:33" s="304" customFormat="1" ht="15.75" customHeight="1">
      <c r="D54258" s="305"/>
      <c r="AG54258" s="1954"/>
    </row>
    <row r="54260" spans="4:33" s="304" customFormat="1" ht="15.75" customHeight="1">
      <c r="D54260" s="305"/>
      <c r="AG54260" s="1954"/>
    </row>
    <row r="54262" spans="4:33" s="304" customFormat="1" ht="15.75" customHeight="1">
      <c r="D54262" s="305"/>
      <c r="AG54262" s="1954"/>
    </row>
    <row r="54264" spans="4:33" s="304" customFormat="1" ht="15.75" customHeight="1">
      <c r="D54264" s="305"/>
      <c r="AG54264" s="1954"/>
    </row>
    <row r="54266" spans="4:33" s="304" customFormat="1" ht="15.75" customHeight="1">
      <c r="D54266" s="305"/>
      <c r="AG54266" s="1954"/>
    </row>
    <row r="54268" spans="4:33" s="304" customFormat="1" ht="15.75" customHeight="1">
      <c r="D54268" s="305"/>
      <c r="AG54268" s="1954"/>
    </row>
    <row r="54270" spans="4:33" s="304" customFormat="1" ht="15.75" customHeight="1">
      <c r="D54270" s="305"/>
      <c r="AG54270" s="1954"/>
    </row>
    <row r="54272" spans="4:33" s="304" customFormat="1" ht="15.75" customHeight="1">
      <c r="D54272" s="305"/>
      <c r="AG54272" s="1954"/>
    </row>
    <row r="54274" spans="4:33" s="304" customFormat="1" ht="15.75" customHeight="1">
      <c r="D54274" s="305"/>
      <c r="AG54274" s="1954"/>
    </row>
    <row r="54276" spans="4:33" s="304" customFormat="1" ht="15.75" customHeight="1">
      <c r="D54276" s="305"/>
      <c r="AG54276" s="1954"/>
    </row>
    <row r="54278" spans="4:33" s="304" customFormat="1" ht="15.75" customHeight="1">
      <c r="D54278" s="305"/>
      <c r="AG54278" s="1954"/>
    </row>
    <row r="54280" spans="4:33" s="304" customFormat="1" ht="15.75" customHeight="1">
      <c r="D54280" s="305"/>
      <c r="AG54280" s="1954"/>
    </row>
    <row r="54282" spans="4:33" s="304" customFormat="1" ht="15.75" customHeight="1">
      <c r="D54282" s="305"/>
      <c r="AG54282" s="1954"/>
    </row>
    <row r="54284" spans="4:33" s="304" customFormat="1" ht="15.75" customHeight="1">
      <c r="D54284" s="305"/>
      <c r="AG54284" s="1954"/>
    </row>
    <row r="54286" spans="4:33" s="304" customFormat="1" ht="15.75" customHeight="1">
      <c r="D54286" s="305"/>
      <c r="AG54286" s="1954"/>
    </row>
    <row r="54288" spans="4:33" s="304" customFormat="1" ht="15.75" customHeight="1">
      <c r="D54288" s="305"/>
      <c r="AG54288" s="1954"/>
    </row>
    <row r="54290" spans="4:33" s="304" customFormat="1" ht="15.75" customHeight="1">
      <c r="D54290" s="305"/>
      <c r="AG54290" s="1954"/>
    </row>
    <row r="54292" spans="4:33" s="304" customFormat="1" ht="15.75" customHeight="1">
      <c r="D54292" s="305"/>
      <c r="AG54292" s="1954"/>
    </row>
    <row r="54294" spans="4:33" s="304" customFormat="1" ht="15.75" customHeight="1">
      <c r="D54294" s="305"/>
      <c r="AG54294" s="1954"/>
    </row>
    <row r="54296" spans="4:33" s="304" customFormat="1" ht="15.75" customHeight="1">
      <c r="D54296" s="305"/>
      <c r="AG54296" s="1954"/>
    </row>
    <row r="54298" spans="4:33" s="304" customFormat="1" ht="15.75" customHeight="1">
      <c r="D54298" s="305"/>
      <c r="AG54298" s="1954"/>
    </row>
    <row r="54300" spans="4:33" s="304" customFormat="1" ht="15.75" customHeight="1">
      <c r="D54300" s="305"/>
      <c r="AG54300" s="1954"/>
    </row>
    <row r="54302" spans="4:33" s="304" customFormat="1" ht="15.75" customHeight="1">
      <c r="D54302" s="305"/>
      <c r="AG54302" s="1954"/>
    </row>
    <row r="54304" spans="4:33" s="304" customFormat="1" ht="15.75" customHeight="1">
      <c r="D54304" s="305"/>
      <c r="AG54304" s="1954"/>
    </row>
    <row r="54306" spans="4:33" s="304" customFormat="1" ht="15.75" customHeight="1">
      <c r="D54306" s="305"/>
      <c r="AG54306" s="1954"/>
    </row>
    <row r="54308" spans="4:33" s="304" customFormat="1" ht="15.75" customHeight="1">
      <c r="D54308" s="305"/>
      <c r="AG54308" s="1954"/>
    </row>
    <row r="54310" spans="4:33" s="304" customFormat="1" ht="15.75" customHeight="1">
      <c r="D54310" s="305"/>
      <c r="AG54310" s="1954"/>
    </row>
    <row r="54312" spans="4:33" s="304" customFormat="1" ht="15.75" customHeight="1">
      <c r="D54312" s="305"/>
      <c r="AG54312" s="1954"/>
    </row>
    <row r="54314" spans="4:33" s="304" customFormat="1" ht="15.75" customHeight="1">
      <c r="D54314" s="305"/>
      <c r="AG54314" s="1954"/>
    </row>
    <row r="54316" spans="4:33" s="304" customFormat="1" ht="15.75" customHeight="1">
      <c r="D54316" s="305"/>
      <c r="AG54316" s="1954"/>
    </row>
    <row r="54318" spans="4:33" s="304" customFormat="1" ht="15.75" customHeight="1">
      <c r="D54318" s="305"/>
      <c r="AG54318" s="1954"/>
    </row>
    <row r="54320" spans="4:33" s="304" customFormat="1" ht="15.75" customHeight="1">
      <c r="D54320" s="305"/>
      <c r="AG54320" s="1954"/>
    </row>
    <row r="54322" spans="4:33" s="304" customFormat="1" ht="15.75" customHeight="1">
      <c r="D54322" s="305"/>
      <c r="AG54322" s="1954"/>
    </row>
    <row r="54324" spans="4:33" s="304" customFormat="1" ht="15.75" customHeight="1">
      <c r="D54324" s="305"/>
      <c r="AG54324" s="1954"/>
    </row>
    <row r="54326" spans="4:33" s="304" customFormat="1" ht="15.75" customHeight="1">
      <c r="D54326" s="305"/>
      <c r="AG54326" s="1954"/>
    </row>
    <row r="54328" spans="4:33" s="304" customFormat="1" ht="15.75" customHeight="1">
      <c r="D54328" s="305"/>
      <c r="AG54328" s="1954"/>
    </row>
    <row r="54330" spans="4:33" s="304" customFormat="1" ht="15.75" customHeight="1">
      <c r="D54330" s="305"/>
      <c r="AG54330" s="1954"/>
    </row>
    <row r="54332" spans="4:33" s="304" customFormat="1" ht="15.75" customHeight="1">
      <c r="D54332" s="305"/>
      <c r="AG54332" s="1954"/>
    </row>
    <row r="54334" spans="4:33" s="304" customFormat="1" ht="15.75" customHeight="1">
      <c r="D54334" s="305"/>
      <c r="AG54334" s="1954"/>
    </row>
    <row r="54336" spans="4:33" s="304" customFormat="1" ht="15.75" customHeight="1">
      <c r="D54336" s="305"/>
      <c r="AG54336" s="1954"/>
    </row>
    <row r="54338" spans="4:33" s="304" customFormat="1" ht="15.75" customHeight="1">
      <c r="D54338" s="305"/>
      <c r="AG54338" s="1954"/>
    </row>
    <row r="54340" spans="4:33" s="304" customFormat="1" ht="15.75" customHeight="1">
      <c r="D54340" s="305"/>
      <c r="AG54340" s="1954"/>
    </row>
    <row r="54342" spans="4:33" s="304" customFormat="1" ht="15.75" customHeight="1">
      <c r="D54342" s="305"/>
      <c r="AG54342" s="1954"/>
    </row>
    <row r="54344" spans="4:33" s="304" customFormat="1" ht="15.75" customHeight="1">
      <c r="D54344" s="305"/>
      <c r="AG54344" s="1954"/>
    </row>
    <row r="54346" spans="4:33" s="304" customFormat="1" ht="15.75" customHeight="1">
      <c r="D54346" s="305"/>
      <c r="AG54346" s="1954"/>
    </row>
    <row r="54348" spans="4:33" s="304" customFormat="1" ht="15.75" customHeight="1">
      <c r="D54348" s="305"/>
      <c r="AG54348" s="1954"/>
    </row>
    <row r="54350" spans="4:33" s="304" customFormat="1" ht="15.75" customHeight="1">
      <c r="D54350" s="305"/>
      <c r="AG54350" s="1954"/>
    </row>
    <row r="54352" spans="4:33" s="304" customFormat="1" ht="15.75" customHeight="1">
      <c r="D54352" s="305"/>
      <c r="AG54352" s="1954"/>
    </row>
    <row r="54354" spans="4:33" s="304" customFormat="1" ht="15.75" customHeight="1">
      <c r="D54354" s="305"/>
      <c r="AG54354" s="1954"/>
    </row>
    <row r="54356" spans="4:33" s="304" customFormat="1" ht="15.75" customHeight="1">
      <c r="D54356" s="305"/>
      <c r="AG54356" s="1954"/>
    </row>
    <row r="54358" spans="4:33" s="304" customFormat="1" ht="15.75" customHeight="1">
      <c r="D54358" s="305"/>
      <c r="AG54358" s="1954"/>
    </row>
    <row r="54360" spans="4:33" s="304" customFormat="1" ht="15.75" customHeight="1">
      <c r="D54360" s="305"/>
      <c r="AG54360" s="1954"/>
    </row>
    <row r="54362" spans="4:33" s="304" customFormat="1" ht="15.75" customHeight="1">
      <c r="D54362" s="305"/>
      <c r="AG54362" s="1954"/>
    </row>
    <row r="54364" spans="4:33" s="304" customFormat="1" ht="15.75" customHeight="1">
      <c r="D54364" s="305"/>
      <c r="AG54364" s="1954"/>
    </row>
    <row r="54366" spans="4:33" s="304" customFormat="1" ht="15.75" customHeight="1">
      <c r="D54366" s="305"/>
      <c r="AG54366" s="1954"/>
    </row>
    <row r="54368" spans="4:33" s="304" customFormat="1" ht="15.75" customHeight="1">
      <c r="D54368" s="305"/>
      <c r="AG54368" s="1954"/>
    </row>
    <row r="54370" spans="4:33" s="304" customFormat="1" ht="15.75" customHeight="1">
      <c r="D54370" s="305"/>
      <c r="AG54370" s="1954"/>
    </row>
    <row r="54372" spans="4:33" s="304" customFormat="1" ht="15.75" customHeight="1">
      <c r="D54372" s="305"/>
      <c r="AG54372" s="1954"/>
    </row>
    <row r="54374" spans="4:33" s="304" customFormat="1" ht="15.75" customHeight="1">
      <c r="D54374" s="305"/>
      <c r="AG54374" s="1954"/>
    </row>
    <row r="54376" spans="4:33" s="304" customFormat="1" ht="15.75" customHeight="1">
      <c r="D54376" s="305"/>
      <c r="AG54376" s="1954"/>
    </row>
    <row r="54378" spans="4:33" s="304" customFormat="1" ht="15.75" customHeight="1">
      <c r="D54378" s="305"/>
      <c r="AG54378" s="1954"/>
    </row>
    <row r="54380" spans="4:33" s="304" customFormat="1" ht="15.75" customHeight="1">
      <c r="D54380" s="305"/>
      <c r="AG54380" s="1954"/>
    </row>
    <row r="54382" spans="4:33" s="304" customFormat="1" ht="15.75" customHeight="1">
      <c r="D54382" s="305"/>
      <c r="AG54382" s="1954"/>
    </row>
    <row r="54384" spans="4:33" s="304" customFormat="1" ht="15.75" customHeight="1">
      <c r="D54384" s="305"/>
      <c r="AG54384" s="1954"/>
    </row>
    <row r="54386" spans="4:33" s="304" customFormat="1" ht="15.75" customHeight="1">
      <c r="D54386" s="305"/>
      <c r="AG54386" s="1954"/>
    </row>
    <row r="54388" spans="4:33" s="304" customFormat="1" ht="15.75" customHeight="1">
      <c r="D54388" s="305"/>
      <c r="AG54388" s="1954"/>
    </row>
    <row r="54390" spans="4:33" s="304" customFormat="1" ht="15.75" customHeight="1">
      <c r="D54390" s="305"/>
      <c r="AG54390" s="1954"/>
    </row>
    <row r="54392" spans="4:33" s="304" customFormat="1" ht="15.75" customHeight="1">
      <c r="D54392" s="305"/>
      <c r="AG54392" s="1954"/>
    </row>
    <row r="54394" spans="4:33" s="304" customFormat="1" ht="15.75" customHeight="1">
      <c r="D54394" s="305"/>
      <c r="AG54394" s="1954"/>
    </row>
    <row r="54396" spans="4:33" s="304" customFormat="1" ht="15.75" customHeight="1">
      <c r="D54396" s="305"/>
      <c r="AG54396" s="1954"/>
    </row>
    <row r="54398" spans="4:33" s="304" customFormat="1" ht="15.75" customHeight="1">
      <c r="D54398" s="305"/>
      <c r="AG54398" s="1954"/>
    </row>
    <row r="54400" spans="4:33" s="304" customFormat="1" ht="15.75" customHeight="1">
      <c r="D54400" s="305"/>
      <c r="AG54400" s="1954"/>
    </row>
    <row r="54402" spans="4:33" s="304" customFormat="1" ht="15.75" customHeight="1">
      <c r="D54402" s="305"/>
      <c r="AG54402" s="1954"/>
    </row>
    <row r="54404" spans="4:33" s="304" customFormat="1" ht="15.75" customHeight="1">
      <c r="D54404" s="305"/>
      <c r="AG54404" s="1954"/>
    </row>
    <row r="54406" spans="4:33" s="304" customFormat="1" ht="15.75" customHeight="1">
      <c r="D54406" s="305"/>
      <c r="AG54406" s="1954"/>
    </row>
    <row r="54408" spans="4:33" s="304" customFormat="1" ht="15.75" customHeight="1">
      <c r="D54408" s="305"/>
      <c r="AG54408" s="1954"/>
    </row>
    <row r="54410" spans="4:33" s="304" customFormat="1" ht="15.75" customHeight="1">
      <c r="D54410" s="305"/>
      <c r="AG54410" s="1954"/>
    </row>
    <row r="54412" spans="4:33" s="304" customFormat="1" ht="15.75" customHeight="1">
      <c r="D54412" s="305"/>
      <c r="AG54412" s="1954"/>
    </row>
    <row r="54414" spans="4:33" s="304" customFormat="1" ht="15.75" customHeight="1">
      <c r="D54414" s="305"/>
      <c r="AG54414" s="1954"/>
    </row>
    <row r="54416" spans="4:33" s="304" customFormat="1" ht="15.75" customHeight="1">
      <c r="D54416" s="305"/>
      <c r="AG54416" s="1954"/>
    </row>
    <row r="54418" spans="4:33" s="304" customFormat="1" ht="15.75" customHeight="1">
      <c r="D54418" s="305"/>
      <c r="AG54418" s="1954"/>
    </row>
    <row r="54420" spans="4:33" s="304" customFormat="1" ht="15.75" customHeight="1">
      <c r="D54420" s="305"/>
      <c r="AG54420" s="1954"/>
    </row>
    <row r="54422" spans="4:33" s="304" customFormat="1" ht="15.75" customHeight="1">
      <c r="D54422" s="305"/>
      <c r="AG54422" s="1954"/>
    </row>
    <row r="54424" spans="4:33" s="304" customFormat="1" ht="15.75" customHeight="1">
      <c r="D54424" s="305"/>
      <c r="AG54424" s="1954"/>
    </row>
    <row r="54426" spans="4:33" s="304" customFormat="1" ht="15.75" customHeight="1">
      <c r="D54426" s="305"/>
      <c r="AG54426" s="1954"/>
    </row>
    <row r="54428" spans="4:33" s="304" customFormat="1" ht="15.75" customHeight="1">
      <c r="D54428" s="305"/>
      <c r="AG54428" s="1954"/>
    </row>
    <row r="54430" spans="4:33" s="304" customFormat="1" ht="15.75" customHeight="1">
      <c r="D54430" s="305"/>
      <c r="AG54430" s="1954"/>
    </row>
    <row r="54432" spans="4:33" s="304" customFormat="1" ht="15.75" customHeight="1">
      <c r="D54432" s="305"/>
      <c r="AG54432" s="1954"/>
    </row>
    <row r="54434" spans="4:33" s="304" customFormat="1" ht="15.75" customHeight="1">
      <c r="D54434" s="305"/>
      <c r="AG54434" s="1954"/>
    </row>
    <row r="54436" spans="4:33" s="304" customFormat="1" ht="15.75" customHeight="1">
      <c r="D54436" s="305"/>
      <c r="AG54436" s="1954"/>
    </row>
    <row r="54438" spans="4:33" s="304" customFormat="1" ht="15.75" customHeight="1">
      <c r="D54438" s="305"/>
      <c r="AG54438" s="1954"/>
    </row>
    <row r="54440" spans="4:33" s="304" customFormat="1" ht="15.75" customHeight="1">
      <c r="D54440" s="305"/>
      <c r="AG54440" s="1954"/>
    </row>
    <row r="54442" spans="4:33" s="304" customFormat="1" ht="15.75" customHeight="1">
      <c r="D54442" s="305"/>
      <c r="AG54442" s="1954"/>
    </row>
    <row r="54444" spans="4:33" s="304" customFormat="1" ht="15.75" customHeight="1">
      <c r="D54444" s="305"/>
      <c r="AG54444" s="1954"/>
    </row>
    <row r="54446" spans="4:33" s="304" customFormat="1" ht="15.75" customHeight="1">
      <c r="D54446" s="305"/>
      <c r="AG54446" s="1954"/>
    </row>
    <row r="54448" spans="4:33" s="304" customFormat="1" ht="15.75" customHeight="1">
      <c r="D54448" s="305"/>
      <c r="AG54448" s="1954"/>
    </row>
    <row r="54450" spans="4:33" s="304" customFormat="1" ht="15.75" customHeight="1">
      <c r="D54450" s="305"/>
      <c r="AG54450" s="1954"/>
    </row>
    <row r="54452" spans="4:33" s="304" customFormat="1" ht="15.75" customHeight="1">
      <c r="D54452" s="305"/>
      <c r="AG54452" s="1954"/>
    </row>
    <row r="54454" spans="4:33" s="304" customFormat="1" ht="15.75" customHeight="1">
      <c r="D54454" s="305"/>
      <c r="AG54454" s="1954"/>
    </row>
    <row r="54456" spans="4:33" s="304" customFormat="1" ht="15.75" customHeight="1">
      <c r="D54456" s="305"/>
      <c r="AG54456" s="1954"/>
    </row>
    <row r="54458" spans="4:33" s="304" customFormat="1" ht="15.75" customHeight="1">
      <c r="D54458" s="305"/>
      <c r="AG54458" s="1954"/>
    </row>
    <row r="54460" spans="4:33" s="304" customFormat="1" ht="15.75" customHeight="1">
      <c r="D54460" s="305"/>
      <c r="AG54460" s="1954"/>
    </row>
    <row r="54462" spans="4:33" s="304" customFormat="1" ht="15.75" customHeight="1">
      <c r="D54462" s="305"/>
      <c r="AG54462" s="1954"/>
    </row>
    <row r="54464" spans="4:33" s="304" customFormat="1" ht="15.75" customHeight="1">
      <c r="D54464" s="305"/>
      <c r="AG54464" s="1954"/>
    </row>
    <row r="54466" spans="4:33" s="304" customFormat="1" ht="15.75" customHeight="1">
      <c r="D54466" s="305"/>
      <c r="AG54466" s="1954"/>
    </row>
    <row r="54468" spans="4:33" s="304" customFormat="1" ht="15.75" customHeight="1">
      <c r="D54468" s="305"/>
      <c r="AG54468" s="1954"/>
    </row>
    <row r="54470" spans="4:33" s="304" customFormat="1" ht="15.75" customHeight="1">
      <c r="D54470" s="305"/>
      <c r="AG54470" s="1954"/>
    </row>
    <row r="54472" spans="4:33" s="304" customFormat="1" ht="15.75" customHeight="1">
      <c r="D54472" s="305"/>
      <c r="AG54472" s="1954"/>
    </row>
    <row r="54474" spans="4:33" s="304" customFormat="1" ht="15.75" customHeight="1">
      <c r="D54474" s="305"/>
      <c r="AG54474" s="1954"/>
    </row>
    <row r="54476" spans="4:33" s="304" customFormat="1" ht="15.75" customHeight="1">
      <c r="D54476" s="305"/>
      <c r="AG54476" s="1954"/>
    </row>
    <row r="54478" spans="4:33" s="304" customFormat="1" ht="15.75" customHeight="1">
      <c r="D54478" s="305"/>
      <c r="AG54478" s="1954"/>
    </row>
    <row r="54480" spans="4:33" s="304" customFormat="1" ht="15.75" customHeight="1">
      <c r="D54480" s="305"/>
      <c r="AG54480" s="1954"/>
    </row>
    <row r="54482" spans="4:33" s="304" customFormat="1" ht="15.75" customHeight="1">
      <c r="D54482" s="305"/>
      <c r="AG54482" s="1954"/>
    </row>
    <row r="54484" spans="4:33" s="304" customFormat="1" ht="15.75" customHeight="1">
      <c r="D54484" s="305"/>
      <c r="AG54484" s="1954"/>
    </row>
    <row r="54486" spans="4:33" s="304" customFormat="1" ht="15.75" customHeight="1">
      <c r="D54486" s="305"/>
      <c r="AG54486" s="1954"/>
    </row>
    <row r="54488" spans="4:33" s="304" customFormat="1" ht="15.75" customHeight="1">
      <c r="D54488" s="305"/>
      <c r="AG54488" s="1954"/>
    </row>
    <row r="54490" spans="4:33" s="304" customFormat="1" ht="15.75" customHeight="1">
      <c r="D54490" s="305"/>
      <c r="AG54490" s="1954"/>
    </row>
    <row r="54492" spans="4:33" s="304" customFormat="1" ht="15.75" customHeight="1">
      <c r="D54492" s="305"/>
      <c r="AG54492" s="1954"/>
    </row>
    <row r="54494" spans="4:33" s="304" customFormat="1" ht="15.75" customHeight="1">
      <c r="D54494" s="305"/>
      <c r="AG54494" s="1954"/>
    </row>
    <row r="54496" spans="4:33" s="304" customFormat="1" ht="15.75" customHeight="1">
      <c r="D54496" s="305"/>
      <c r="AG54496" s="1954"/>
    </row>
    <row r="54498" spans="4:33" s="304" customFormat="1" ht="15.75" customHeight="1">
      <c r="D54498" s="305"/>
      <c r="AG54498" s="1954"/>
    </row>
    <row r="54500" spans="4:33" s="304" customFormat="1" ht="15.75" customHeight="1">
      <c r="D54500" s="305"/>
      <c r="AG54500" s="1954"/>
    </row>
    <row r="54502" spans="4:33" s="304" customFormat="1" ht="15.75" customHeight="1">
      <c r="D54502" s="305"/>
      <c r="AG54502" s="1954"/>
    </row>
    <row r="54504" spans="4:33" s="304" customFormat="1" ht="15.75" customHeight="1">
      <c r="D54504" s="305"/>
      <c r="AG54504" s="1954"/>
    </row>
    <row r="54506" spans="4:33" s="304" customFormat="1" ht="15.75" customHeight="1">
      <c r="D54506" s="305"/>
      <c r="AG54506" s="1954"/>
    </row>
    <row r="54508" spans="4:33" s="304" customFormat="1" ht="15.75" customHeight="1">
      <c r="D54508" s="305"/>
      <c r="AG54508" s="1954"/>
    </row>
    <row r="54510" spans="4:33" s="304" customFormat="1" ht="15.75" customHeight="1">
      <c r="D54510" s="305"/>
      <c r="AG54510" s="1954"/>
    </row>
    <row r="54512" spans="4:33" s="304" customFormat="1" ht="15.75" customHeight="1">
      <c r="D54512" s="305"/>
      <c r="AG54512" s="1954"/>
    </row>
    <row r="54514" spans="4:33" s="304" customFormat="1" ht="15.75" customHeight="1">
      <c r="D54514" s="305"/>
      <c r="AG54514" s="1954"/>
    </row>
    <row r="54516" spans="4:33" s="304" customFormat="1" ht="15.75" customHeight="1">
      <c r="D54516" s="305"/>
      <c r="AG54516" s="1954"/>
    </row>
    <row r="54518" spans="4:33" s="304" customFormat="1" ht="15.75" customHeight="1">
      <c r="D54518" s="305"/>
      <c r="AG54518" s="1954"/>
    </row>
    <row r="54520" spans="4:33" s="304" customFormat="1" ht="15.75" customHeight="1">
      <c r="D54520" s="305"/>
      <c r="AG54520" s="1954"/>
    </row>
    <row r="54522" spans="4:33" s="304" customFormat="1" ht="15.75" customHeight="1">
      <c r="D54522" s="305"/>
      <c r="AG54522" s="1954"/>
    </row>
    <row r="54524" spans="4:33" s="304" customFormat="1" ht="15.75" customHeight="1">
      <c r="D54524" s="305"/>
      <c r="AG54524" s="1954"/>
    </row>
    <row r="54526" spans="4:33" s="304" customFormat="1" ht="15.75" customHeight="1">
      <c r="D54526" s="305"/>
      <c r="AG54526" s="1954"/>
    </row>
    <row r="54528" spans="4:33" s="304" customFormat="1" ht="15.75" customHeight="1">
      <c r="D54528" s="305"/>
      <c r="AG54528" s="1954"/>
    </row>
    <row r="54530" spans="4:33" s="304" customFormat="1" ht="15.75" customHeight="1">
      <c r="D54530" s="305"/>
      <c r="AG54530" s="1954"/>
    </row>
    <row r="54532" spans="4:33" s="304" customFormat="1" ht="15.75" customHeight="1">
      <c r="D54532" s="305"/>
      <c r="AG54532" s="1954"/>
    </row>
    <row r="54534" spans="4:33" s="304" customFormat="1" ht="15.75" customHeight="1">
      <c r="D54534" s="305"/>
      <c r="AG54534" s="1954"/>
    </row>
    <row r="54536" spans="4:33" s="304" customFormat="1" ht="15.75" customHeight="1">
      <c r="D54536" s="305"/>
      <c r="AG54536" s="1954"/>
    </row>
    <row r="54538" spans="4:33" s="304" customFormat="1" ht="15.75" customHeight="1">
      <c r="D54538" s="305"/>
      <c r="AG54538" s="1954"/>
    </row>
    <row r="54540" spans="4:33" s="304" customFormat="1" ht="15.75" customHeight="1">
      <c r="D54540" s="305"/>
      <c r="AG54540" s="1954"/>
    </row>
    <row r="54542" spans="4:33" s="304" customFormat="1" ht="15.75" customHeight="1">
      <c r="D54542" s="305"/>
      <c r="AG54542" s="1954"/>
    </row>
    <row r="54544" spans="4:33" s="304" customFormat="1" ht="15.75" customHeight="1">
      <c r="D54544" s="305"/>
      <c r="AG54544" s="1954"/>
    </row>
    <row r="54546" spans="4:33" s="304" customFormat="1" ht="15.75" customHeight="1">
      <c r="D54546" s="305"/>
      <c r="AG54546" s="1954"/>
    </row>
    <row r="54548" spans="4:33" s="304" customFormat="1" ht="15.75" customHeight="1">
      <c r="D54548" s="305"/>
      <c r="AG54548" s="1954"/>
    </row>
    <row r="54550" spans="4:33" s="304" customFormat="1" ht="15.75" customHeight="1">
      <c r="D54550" s="305"/>
      <c r="AG54550" s="1954"/>
    </row>
    <row r="54552" spans="4:33" s="304" customFormat="1" ht="15.75" customHeight="1">
      <c r="D54552" s="305"/>
      <c r="AG54552" s="1954"/>
    </row>
    <row r="54554" spans="4:33" s="304" customFormat="1" ht="15.75" customHeight="1">
      <c r="D54554" s="305"/>
      <c r="AG54554" s="1954"/>
    </row>
    <row r="54556" spans="4:33" s="304" customFormat="1" ht="15.75" customHeight="1">
      <c r="D54556" s="305"/>
      <c r="AG54556" s="1954"/>
    </row>
    <row r="54558" spans="4:33" s="304" customFormat="1" ht="15.75" customHeight="1">
      <c r="D54558" s="305"/>
      <c r="AG54558" s="1954"/>
    </row>
    <row r="54560" spans="4:33" s="304" customFormat="1" ht="15.75" customHeight="1">
      <c r="D54560" s="305"/>
      <c r="AG54560" s="1954"/>
    </row>
    <row r="54562" spans="4:33" s="304" customFormat="1" ht="15.75" customHeight="1">
      <c r="D54562" s="305"/>
      <c r="AG54562" s="1954"/>
    </row>
    <row r="54564" spans="4:33" s="304" customFormat="1" ht="15.75" customHeight="1">
      <c r="D54564" s="305"/>
      <c r="AG54564" s="1954"/>
    </row>
    <row r="54566" spans="4:33" s="304" customFormat="1" ht="15.75" customHeight="1">
      <c r="D54566" s="305"/>
      <c r="AG54566" s="1954"/>
    </row>
    <row r="54568" spans="4:33" s="304" customFormat="1" ht="15.75" customHeight="1">
      <c r="D54568" s="305"/>
      <c r="AG54568" s="1954"/>
    </row>
    <row r="54570" spans="4:33" s="304" customFormat="1" ht="15.75" customHeight="1">
      <c r="D54570" s="305"/>
      <c r="AG54570" s="1954"/>
    </row>
    <row r="54572" spans="4:33" s="304" customFormat="1" ht="15.75" customHeight="1">
      <c r="D54572" s="305"/>
      <c r="AG54572" s="1954"/>
    </row>
    <row r="54574" spans="4:33" s="304" customFormat="1" ht="15.75" customHeight="1">
      <c r="D54574" s="305"/>
      <c r="AG54574" s="1954"/>
    </row>
    <row r="54576" spans="4:33" s="304" customFormat="1" ht="15.75" customHeight="1">
      <c r="D54576" s="305"/>
      <c r="AG54576" s="1954"/>
    </row>
    <row r="54578" spans="4:33" s="304" customFormat="1" ht="15.75" customHeight="1">
      <c r="D54578" s="305"/>
      <c r="AG54578" s="1954"/>
    </row>
    <row r="54580" spans="4:33" s="304" customFormat="1" ht="15.75" customHeight="1">
      <c r="D54580" s="305"/>
      <c r="AG54580" s="1954"/>
    </row>
    <row r="54582" spans="4:33" s="304" customFormat="1" ht="15.75" customHeight="1">
      <c r="D54582" s="305"/>
      <c r="AG54582" s="1954"/>
    </row>
    <row r="54584" spans="4:33" s="304" customFormat="1" ht="15.75" customHeight="1">
      <c r="D54584" s="305"/>
      <c r="AG54584" s="1954"/>
    </row>
    <row r="54586" spans="4:33" s="304" customFormat="1" ht="15.75" customHeight="1">
      <c r="D54586" s="305"/>
      <c r="AG54586" s="1954"/>
    </row>
    <row r="54588" spans="4:33" s="304" customFormat="1" ht="15.75" customHeight="1">
      <c r="D54588" s="305"/>
      <c r="AG54588" s="1954"/>
    </row>
    <row r="54590" spans="4:33" s="304" customFormat="1" ht="15.75" customHeight="1">
      <c r="D54590" s="305"/>
      <c r="AG54590" s="1954"/>
    </row>
    <row r="54592" spans="4:33" s="304" customFormat="1" ht="15.75" customHeight="1">
      <c r="D54592" s="305"/>
      <c r="AG54592" s="1954"/>
    </row>
    <row r="54594" spans="4:33" s="304" customFormat="1" ht="15.75" customHeight="1">
      <c r="D54594" s="305"/>
      <c r="AG54594" s="1954"/>
    </row>
    <row r="54596" spans="4:33" s="304" customFormat="1" ht="15.75" customHeight="1">
      <c r="D54596" s="305"/>
      <c r="AG54596" s="1954"/>
    </row>
    <row r="54598" spans="4:33" s="304" customFormat="1" ht="15.75" customHeight="1">
      <c r="D54598" s="305"/>
      <c r="AG54598" s="1954"/>
    </row>
    <row r="54600" spans="4:33" s="304" customFormat="1" ht="15.75" customHeight="1">
      <c r="D54600" s="305"/>
      <c r="AG54600" s="1954"/>
    </row>
    <row r="54602" spans="4:33" s="304" customFormat="1" ht="15.75" customHeight="1">
      <c r="D54602" s="305"/>
      <c r="AG54602" s="1954"/>
    </row>
    <row r="54604" spans="4:33" s="304" customFormat="1" ht="15.75" customHeight="1">
      <c r="D54604" s="305"/>
      <c r="AG54604" s="1954"/>
    </row>
    <row r="54606" spans="4:33" s="304" customFormat="1" ht="15.75" customHeight="1">
      <c r="D54606" s="305"/>
      <c r="AG54606" s="1954"/>
    </row>
    <row r="54608" spans="4:33" s="304" customFormat="1" ht="15.75" customHeight="1">
      <c r="D54608" s="305"/>
      <c r="AG54608" s="1954"/>
    </row>
    <row r="54610" spans="4:33" s="304" customFormat="1" ht="15.75" customHeight="1">
      <c r="D54610" s="305"/>
      <c r="AG54610" s="1954"/>
    </row>
    <row r="54612" spans="4:33" s="304" customFormat="1" ht="15.75" customHeight="1">
      <c r="D54612" s="305"/>
      <c r="AG54612" s="1954"/>
    </row>
    <row r="54614" spans="4:33" s="304" customFormat="1" ht="15.75" customHeight="1">
      <c r="D54614" s="305"/>
      <c r="AG54614" s="1954"/>
    </row>
    <row r="54616" spans="4:33" s="304" customFormat="1" ht="15.75" customHeight="1">
      <c r="D54616" s="305"/>
      <c r="AG54616" s="1954"/>
    </row>
    <row r="54618" spans="4:33" s="304" customFormat="1" ht="15.75" customHeight="1">
      <c r="D54618" s="305"/>
      <c r="AG54618" s="1954"/>
    </row>
    <row r="54620" spans="4:33" s="304" customFormat="1" ht="15.75" customHeight="1">
      <c r="D54620" s="305"/>
      <c r="AG54620" s="1954"/>
    </row>
    <row r="54622" spans="4:33" s="304" customFormat="1" ht="15.75" customHeight="1">
      <c r="D54622" s="305"/>
      <c r="AG54622" s="1954"/>
    </row>
    <row r="54624" spans="4:33" s="304" customFormat="1" ht="15.75" customHeight="1">
      <c r="D54624" s="305"/>
      <c r="AG54624" s="1954"/>
    </row>
    <row r="54626" spans="4:33" s="304" customFormat="1" ht="15.75" customHeight="1">
      <c r="D54626" s="305"/>
      <c r="AG54626" s="1954"/>
    </row>
    <row r="54628" spans="4:33" s="304" customFormat="1" ht="15.75" customHeight="1">
      <c r="D54628" s="305"/>
      <c r="AG54628" s="1954"/>
    </row>
    <row r="54630" spans="4:33" s="304" customFormat="1" ht="15.75" customHeight="1">
      <c r="D54630" s="305"/>
      <c r="AG54630" s="1954"/>
    </row>
    <row r="54632" spans="4:33" s="304" customFormat="1" ht="15.75" customHeight="1">
      <c r="D54632" s="305"/>
      <c r="AG54632" s="1954"/>
    </row>
    <row r="54634" spans="4:33" s="304" customFormat="1" ht="15.75" customHeight="1">
      <c r="D54634" s="305"/>
      <c r="AG54634" s="1954"/>
    </row>
    <row r="54636" spans="4:33" s="304" customFormat="1" ht="15.75" customHeight="1">
      <c r="D54636" s="305"/>
      <c r="AG54636" s="1954"/>
    </row>
    <row r="54638" spans="4:33" s="304" customFormat="1" ht="15.75" customHeight="1">
      <c r="D54638" s="305"/>
      <c r="AG54638" s="1954"/>
    </row>
    <row r="54640" spans="4:33" s="304" customFormat="1" ht="15.75" customHeight="1">
      <c r="D54640" s="305"/>
      <c r="AG54640" s="1954"/>
    </row>
    <row r="54642" spans="4:33" s="304" customFormat="1" ht="15.75" customHeight="1">
      <c r="D54642" s="305"/>
      <c r="AG54642" s="1954"/>
    </row>
    <row r="54644" spans="4:33" s="304" customFormat="1" ht="15.75" customHeight="1">
      <c r="D54644" s="305"/>
      <c r="AG54644" s="1954"/>
    </row>
    <row r="54646" spans="4:33" s="304" customFormat="1" ht="15.75" customHeight="1">
      <c r="D54646" s="305"/>
      <c r="AG54646" s="1954"/>
    </row>
    <row r="54648" spans="4:33" s="304" customFormat="1" ht="15.75" customHeight="1">
      <c r="D54648" s="305"/>
      <c r="AG54648" s="1954"/>
    </row>
    <row r="54650" spans="4:33" s="304" customFormat="1" ht="15.75" customHeight="1">
      <c r="D54650" s="305"/>
      <c r="AG54650" s="1954"/>
    </row>
    <row r="54652" spans="4:33" s="304" customFormat="1" ht="15.75" customHeight="1">
      <c r="D54652" s="305"/>
      <c r="AG54652" s="1954"/>
    </row>
    <row r="54654" spans="4:33" s="304" customFormat="1" ht="15.75" customHeight="1">
      <c r="D54654" s="305"/>
      <c r="AG54654" s="1954"/>
    </row>
    <row r="54656" spans="4:33" s="304" customFormat="1" ht="15.75" customHeight="1">
      <c r="D54656" s="305"/>
      <c r="AG54656" s="1954"/>
    </row>
    <row r="54658" spans="4:33" s="304" customFormat="1" ht="15.75" customHeight="1">
      <c r="D54658" s="305"/>
      <c r="AG54658" s="1954"/>
    </row>
    <row r="54660" spans="4:33" s="304" customFormat="1" ht="15.75" customHeight="1">
      <c r="D54660" s="305"/>
      <c r="AG54660" s="1954"/>
    </row>
    <row r="54662" spans="4:33" s="304" customFormat="1" ht="15.75" customHeight="1">
      <c r="D54662" s="305"/>
      <c r="AG54662" s="1954"/>
    </row>
    <row r="54664" spans="4:33" s="304" customFormat="1" ht="15.75" customHeight="1">
      <c r="D54664" s="305"/>
      <c r="AG54664" s="1954"/>
    </row>
    <row r="54666" spans="4:33" s="304" customFormat="1" ht="15.75" customHeight="1">
      <c r="D54666" s="305"/>
      <c r="AG54666" s="1954"/>
    </row>
    <row r="54668" spans="4:33" s="304" customFormat="1" ht="15.75" customHeight="1">
      <c r="D54668" s="305"/>
      <c r="AG54668" s="1954"/>
    </row>
    <row r="54670" spans="4:33" s="304" customFormat="1" ht="15.75" customHeight="1">
      <c r="D54670" s="305"/>
      <c r="AG54670" s="1954"/>
    </row>
    <row r="54672" spans="4:33" s="304" customFormat="1" ht="15.75" customHeight="1">
      <c r="D54672" s="305"/>
      <c r="AG54672" s="1954"/>
    </row>
    <row r="54674" spans="4:33" s="304" customFormat="1" ht="15.75" customHeight="1">
      <c r="D54674" s="305"/>
      <c r="AG54674" s="1954"/>
    </row>
    <row r="54676" spans="4:33" s="304" customFormat="1" ht="15.75" customHeight="1">
      <c r="D54676" s="305"/>
      <c r="AG54676" s="1954"/>
    </row>
    <row r="54678" spans="4:33" s="304" customFormat="1" ht="15.75" customHeight="1">
      <c r="D54678" s="305"/>
      <c r="AG54678" s="1954"/>
    </row>
    <row r="54680" spans="4:33" s="304" customFormat="1" ht="15.75" customHeight="1">
      <c r="D54680" s="305"/>
      <c r="AG54680" s="1954"/>
    </row>
    <row r="54682" spans="4:33" s="304" customFormat="1" ht="15.75" customHeight="1">
      <c r="D54682" s="305"/>
      <c r="AG54682" s="1954"/>
    </row>
    <row r="54684" spans="4:33" s="304" customFormat="1" ht="15.75" customHeight="1">
      <c r="D54684" s="305"/>
      <c r="AG54684" s="1954"/>
    </row>
    <row r="54686" spans="4:33" s="304" customFormat="1" ht="15.75" customHeight="1">
      <c r="D54686" s="305"/>
      <c r="AG54686" s="1954"/>
    </row>
    <row r="54688" spans="4:33" s="304" customFormat="1" ht="15.75" customHeight="1">
      <c r="D54688" s="305"/>
      <c r="AG54688" s="1954"/>
    </row>
    <row r="54690" spans="4:33" s="304" customFormat="1" ht="15.75" customHeight="1">
      <c r="D54690" s="305"/>
      <c r="AG54690" s="1954"/>
    </row>
    <row r="54692" spans="4:33" s="304" customFormat="1" ht="15.75" customHeight="1">
      <c r="D54692" s="305"/>
      <c r="AG54692" s="1954"/>
    </row>
    <row r="54694" spans="4:33" s="304" customFormat="1" ht="15.75" customHeight="1">
      <c r="D54694" s="305"/>
      <c r="AG54694" s="1954"/>
    </row>
    <row r="54696" spans="4:33" s="304" customFormat="1" ht="15.75" customHeight="1">
      <c r="D54696" s="305"/>
      <c r="AG54696" s="1954"/>
    </row>
    <row r="54698" spans="4:33" s="304" customFormat="1" ht="15.75" customHeight="1">
      <c r="D54698" s="305"/>
      <c r="AG54698" s="1954"/>
    </row>
    <row r="54700" spans="4:33" s="304" customFormat="1" ht="15.75" customHeight="1">
      <c r="D54700" s="305"/>
      <c r="AG54700" s="1954"/>
    </row>
    <row r="54702" spans="4:33" s="304" customFormat="1" ht="15.75" customHeight="1">
      <c r="D54702" s="305"/>
      <c r="AG54702" s="1954"/>
    </row>
    <row r="54704" spans="4:33" s="304" customFormat="1" ht="15.75" customHeight="1">
      <c r="D54704" s="305"/>
      <c r="AG54704" s="1954"/>
    </row>
    <row r="54706" spans="4:33" s="304" customFormat="1" ht="15.75" customHeight="1">
      <c r="D54706" s="305"/>
      <c r="AG54706" s="1954"/>
    </row>
    <row r="54708" spans="4:33" s="304" customFormat="1" ht="15.75" customHeight="1">
      <c r="D54708" s="305"/>
      <c r="AG54708" s="1954"/>
    </row>
    <row r="54710" spans="4:33" s="304" customFormat="1" ht="15.75" customHeight="1">
      <c r="D54710" s="305"/>
      <c r="AG54710" s="1954"/>
    </row>
    <row r="54712" spans="4:33" s="304" customFormat="1" ht="15.75" customHeight="1">
      <c r="D54712" s="305"/>
      <c r="AG54712" s="1954"/>
    </row>
    <row r="54714" spans="4:33" s="304" customFormat="1" ht="15.75" customHeight="1">
      <c r="D54714" s="305"/>
      <c r="AG54714" s="1954"/>
    </row>
    <row r="54716" spans="4:33" s="304" customFormat="1" ht="15.75" customHeight="1">
      <c r="D54716" s="305"/>
      <c r="AG54716" s="1954"/>
    </row>
    <row r="54718" spans="4:33" s="304" customFormat="1" ht="15.75" customHeight="1">
      <c r="D54718" s="305"/>
      <c r="AG54718" s="1954"/>
    </row>
    <row r="54720" spans="4:33" s="304" customFormat="1" ht="15.75" customHeight="1">
      <c r="D54720" s="305"/>
      <c r="AG54720" s="1954"/>
    </row>
    <row r="54722" spans="4:33" s="304" customFormat="1" ht="15.75" customHeight="1">
      <c r="D54722" s="305"/>
      <c r="AG54722" s="1954"/>
    </row>
    <row r="54724" spans="4:33" s="304" customFormat="1" ht="15.75" customHeight="1">
      <c r="D54724" s="305"/>
      <c r="AG54724" s="1954"/>
    </row>
    <row r="54726" spans="4:33" s="304" customFormat="1" ht="15.75" customHeight="1">
      <c r="D54726" s="305"/>
      <c r="AG54726" s="1954"/>
    </row>
    <row r="54728" spans="4:33" s="304" customFormat="1" ht="15.75" customHeight="1">
      <c r="D54728" s="305"/>
      <c r="AG54728" s="1954"/>
    </row>
    <row r="54730" spans="4:33" s="304" customFormat="1" ht="15.75" customHeight="1">
      <c r="D54730" s="305"/>
      <c r="AG54730" s="1954"/>
    </row>
    <row r="54732" spans="4:33" s="304" customFormat="1" ht="15.75" customHeight="1">
      <c r="D54732" s="305"/>
      <c r="AG54732" s="1954"/>
    </row>
    <row r="54734" spans="4:33" s="304" customFormat="1" ht="15.75" customHeight="1">
      <c r="D54734" s="305"/>
      <c r="AG54734" s="1954"/>
    </row>
    <row r="54736" spans="4:33" s="304" customFormat="1" ht="15.75" customHeight="1">
      <c r="D54736" s="305"/>
      <c r="AG54736" s="1954"/>
    </row>
    <row r="54738" spans="4:33" s="304" customFormat="1" ht="15.75" customHeight="1">
      <c r="D54738" s="305"/>
      <c r="AG54738" s="1954"/>
    </row>
    <row r="54740" spans="4:33" s="304" customFormat="1" ht="15.75" customHeight="1">
      <c r="D54740" s="305"/>
      <c r="AG54740" s="1954"/>
    </row>
    <row r="54742" spans="4:33" s="304" customFormat="1" ht="15.75" customHeight="1">
      <c r="D54742" s="305"/>
      <c r="AG54742" s="1954"/>
    </row>
    <row r="54744" spans="4:33" s="304" customFormat="1" ht="15.75" customHeight="1">
      <c r="D54744" s="305"/>
      <c r="AG54744" s="1954"/>
    </row>
    <row r="54746" spans="4:33" s="304" customFormat="1" ht="15.75" customHeight="1">
      <c r="D54746" s="305"/>
      <c r="AG54746" s="1954"/>
    </row>
    <row r="54748" spans="4:33" s="304" customFormat="1" ht="15.75" customHeight="1">
      <c r="D54748" s="305"/>
      <c r="AG54748" s="1954"/>
    </row>
    <row r="54750" spans="4:33" s="304" customFormat="1" ht="15.75" customHeight="1">
      <c r="D54750" s="305"/>
      <c r="AG54750" s="1954"/>
    </row>
    <row r="54752" spans="4:33" s="304" customFormat="1" ht="15.75" customHeight="1">
      <c r="D54752" s="305"/>
      <c r="AG54752" s="1954"/>
    </row>
    <row r="54754" spans="4:33" s="304" customFormat="1" ht="15.75" customHeight="1">
      <c r="D54754" s="305"/>
      <c r="AG54754" s="1954"/>
    </row>
    <row r="54756" spans="4:33" s="304" customFormat="1" ht="15.75" customHeight="1">
      <c r="D54756" s="305"/>
      <c r="AG54756" s="1954"/>
    </row>
    <row r="54758" spans="4:33" s="304" customFormat="1" ht="15.75" customHeight="1">
      <c r="D54758" s="305"/>
      <c r="AG54758" s="1954"/>
    </row>
    <row r="54760" spans="4:33" s="304" customFormat="1" ht="15.75" customHeight="1">
      <c r="D54760" s="305"/>
      <c r="AG54760" s="1954"/>
    </row>
    <row r="54762" spans="4:33" s="304" customFormat="1" ht="15.75" customHeight="1">
      <c r="D54762" s="305"/>
      <c r="AG54762" s="1954"/>
    </row>
    <row r="54764" spans="4:33" s="304" customFormat="1" ht="15.75" customHeight="1">
      <c r="D54764" s="305"/>
      <c r="AG54764" s="1954"/>
    </row>
    <row r="54766" spans="4:33" s="304" customFormat="1" ht="15.75" customHeight="1">
      <c r="D54766" s="305"/>
      <c r="AG54766" s="1954"/>
    </row>
    <row r="54768" spans="4:33" s="304" customFormat="1" ht="15.75" customHeight="1">
      <c r="D54768" s="305"/>
      <c r="AG54768" s="1954"/>
    </row>
    <row r="54770" spans="4:33" s="304" customFormat="1" ht="15.75" customHeight="1">
      <c r="D54770" s="305"/>
      <c r="AG54770" s="1954"/>
    </row>
    <row r="54772" spans="4:33" s="304" customFormat="1" ht="15.75" customHeight="1">
      <c r="D54772" s="305"/>
      <c r="AG54772" s="1954"/>
    </row>
    <row r="54774" spans="4:33" s="304" customFormat="1" ht="15.75" customHeight="1">
      <c r="D54774" s="305"/>
      <c r="AG54774" s="1954"/>
    </row>
    <row r="54776" spans="4:33" s="304" customFormat="1" ht="15.75" customHeight="1">
      <c r="D54776" s="305"/>
      <c r="AG54776" s="1954"/>
    </row>
    <row r="54778" spans="4:33" s="304" customFormat="1" ht="15.75" customHeight="1">
      <c r="D54778" s="305"/>
      <c r="AG54778" s="1954"/>
    </row>
    <row r="54780" spans="4:33" s="304" customFormat="1" ht="15.75" customHeight="1">
      <c r="D54780" s="305"/>
      <c r="AG54780" s="1954"/>
    </row>
    <row r="54782" spans="4:33" s="304" customFormat="1" ht="15.75" customHeight="1">
      <c r="D54782" s="305"/>
      <c r="AG54782" s="1954"/>
    </row>
    <row r="54784" spans="4:33" s="304" customFormat="1" ht="15.75" customHeight="1">
      <c r="D54784" s="305"/>
      <c r="AG54784" s="1954"/>
    </row>
    <row r="54786" spans="4:33" s="304" customFormat="1" ht="15.75" customHeight="1">
      <c r="D54786" s="305"/>
      <c r="AG54786" s="1954"/>
    </row>
    <row r="54788" spans="4:33" s="304" customFormat="1" ht="15.75" customHeight="1">
      <c r="D54788" s="305"/>
      <c r="AG54788" s="1954"/>
    </row>
    <row r="54790" spans="4:33" s="304" customFormat="1" ht="15.75" customHeight="1">
      <c r="D54790" s="305"/>
      <c r="AG54790" s="1954"/>
    </row>
    <row r="54792" spans="4:33" s="304" customFormat="1" ht="15.75" customHeight="1">
      <c r="D54792" s="305"/>
      <c r="AG54792" s="1954"/>
    </row>
    <row r="54794" spans="4:33" s="304" customFormat="1" ht="15.75" customHeight="1">
      <c r="D54794" s="305"/>
      <c r="AG54794" s="1954"/>
    </row>
    <row r="54796" spans="4:33" s="304" customFormat="1" ht="15.75" customHeight="1">
      <c r="D54796" s="305"/>
      <c r="AG54796" s="1954"/>
    </row>
    <row r="54798" spans="4:33" s="304" customFormat="1" ht="15.75" customHeight="1">
      <c r="D54798" s="305"/>
      <c r="AG54798" s="1954"/>
    </row>
    <row r="54800" spans="4:33" s="304" customFormat="1" ht="15.75" customHeight="1">
      <c r="D54800" s="305"/>
      <c r="AG54800" s="1954"/>
    </row>
    <row r="54802" spans="4:33" s="304" customFormat="1" ht="15.75" customHeight="1">
      <c r="D54802" s="305"/>
      <c r="AG54802" s="1954"/>
    </row>
    <row r="54804" spans="4:33" s="304" customFormat="1" ht="15.75" customHeight="1">
      <c r="D54804" s="305"/>
      <c r="AG54804" s="1954"/>
    </row>
    <row r="54806" spans="4:33" s="304" customFormat="1" ht="15.75" customHeight="1">
      <c r="D54806" s="305"/>
      <c r="AG54806" s="1954"/>
    </row>
    <row r="54808" spans="4:33" s="304" customFormat="1" ht="15.75" customHeight="1">
      <c r="D54808" s="305"/>
      <c r="AG54808" s="1954"/>
    </row>
    <row r="54810" spans="4:33" s="304" customFormat="1" ht="15.75" customHeight="1">
      <c r="D54810" s="305"/>
      <c r="AG54810" s="1954"/>
    </row>
    <row r="54812" spans="4:33" s="304" customFormat="1" ht="15.75" customHeight="1">
      <c r="D54812" s="305"/>
      <c r="AG54812" s="1954"/>
    </row>
    <row r="54814" spans="4:33" s="304" customFormat="1" ht="15.75" customHeight="1">
      <c r="D54814" s="305"/>
      <c r="AG54814" s="1954"/>
    </row>
    <row r="54816" spans="4:33" s="304" customFormat="1" ht="15.75" customHeight="1">
      <c r="D54816" s="305"/>
      <c r="AG54816" s="1954"/>
    </row>
    <row r="54818" spans="4:33" s="304" customFormat="1" ht="15.75" customHeight="1">
      <c r="D54818" s="305"/>
      <c r="AG54818" s="1954"/>
    </row>
    <row r="54820" spans="4:33" s="304" customFormat="1" ht="15.75" customHeight="1">
      <c r="D54820" s="305"/>
      <c r="AG54820" s="1954"/>
    </row>
    <row r="54822" spans="4:33" s="304" customFormat="1" ht="15.75" customHeight="1">
      <c r="D54822" s="305"/>
      <c r="AG54822" s="1954"/>
    </row>
    <row r="54824" spans="4:33" s="304" customFormat="1" ht="15.75" customHeight="1">
      <c r="D54824" s="305"/>
      <c r="AG54824" s="1954"/>
    </row>
    <row r="54826" spans="4:33" s="304" customFormat="1" ht="15.75" customHeight="1">
      <c r="D54826" s="305"/>
      <c r="AG54826" s="1954"/>
    </row>
    <row r="54828" spans="4:33" s="304" customFormat="1" ht="15.75" customHeight="1">
      <c r="D54828" s="305"/>
      <c r="AG54828" s="1954"/>
    </row>
    <row r="54830" spans="4:33" s="304" customFormat="1" ht="15.75" customHeight="1">
      <c r="D54830" s="305"/>
      <c r="AG54830" s="1954"/>
    </row>
    <row r="54832" spans="4:33" s="304" customFormat="1" ht="15.75" customHeight="1">
      <c r="D54832" s="305"/>
      <c r="AG54832" s="1954"/>
    </row>
    <row r="54834" spans="4:33" s="304" customFormat="1" ht="15.75" customHeight="1">
      <c r="D54834" s="305"/>
      <c r="AG54834" s="1954"/>
    </row>
    <row r="54836" spans="4:33" s="304" customFormat="1" ht="15.75" customHeight="1">
      <c r="D54836" s="305"/>
      <c r="AG54836" s="1954"/>
    </row>
    <row r="54838" spans="4:33" s="304" customFormat="1" ht="15.75" customHeight="1">
      <c r="D54838" s="305"/>
      <c r="AG54838" s="1954"/>
    </row>
    <row r="54840" spans="4:33" s="304" customFormat="1" ht="15.75" customHeight="1">
      <c r="D54840" s="305"/>
      <c r="AG54840" s="1954"/>
    </row>
    <row r="54842" spans="4:33" s="304" customFormat="1" ht="15.75" customHeight="1">
      <c r="D54842" s="305"/>
      <c r="AG54842" s="1954"/>
    </row>
    <row r="54844" spans="4:33" s="304" customFormat="1" ht="15.75" customHeight="1">
      <c r="D54844" s="305"/>
      <c r="AG54844" s="1954"/>
    </row>
    <row r="54846" spans="4:33" s="304" customFormat="1" ht="15.75" customHeight="1">
      <c r="D54846" s="305"/>
      <c r="AG54846" s="1954"/>
    </row>
    <row r="54848" spans="4:33" s="304" customFormat="1" ht="15.75" customHeight="1">
      <c r="D54848" s="305"/>
      <c r="AG54848" s="1954"/>
    </row>
    <row r="54850" spans="4:33" s="304" customFormat="1" ht="15.75" customHeight="1">
      <c r="D54850" s="305"/>
      <c r="AG54850" s="1954"/>
    </row>
    <row r="54852" spans="4:33" s="304" customFormat="1" ht="15.75" customHeight="1">
      <c r="D54852" s="305"/>
      <c r="AG54852" s="1954"/>
    </row>
    <row r="54854" spans="4:33" s="304" customFormat="1" ht="15.75" customHeight="1">
      <c r="D54854" s="305"/>
      <c r="AG54854" s="1954"/>
    </row>
    <row r="54856" spans="4:33" s="304" customFormat="1" ht="15.75" customHeight="1">
      <c r="D54856" s="305"/>
      <c r="AG54856" s="1954"/>
    </row>
    <row r="54858" spans="4:33" s="304" customFormat="1" ht="15.75" customHeight="1">
      <c r="D54858" s="305"/>
      <c r="AG54858" s="1954"/>
    </row>
    <row r="54860" spans="4:33" s="304" customFormat="1" ht="15.75" customHeight="1">
      <c r="D54860" s="305"/>
      <c r="AG54860" s="1954"/>
    </row>
    <row r="54862" spans="4:33" s="304" customFormat="1" ht="15.75" customHeight="1">
      <c r="D54862" s="305"/>
      <c r="AG54862" s="1954"/>
    </row>
    <row r="54864" spans="4:33" s="304" customFormat="1" ht="15.75" customHeight="1">
      <c r="D54864" s="305"/>
      <c r="AG54864" s="1954"/>
    </row>
    <row r="54866" spans="4:33" s="304" customFormat="1" ht="15.75" customHeight="1">
      <c r="D54866" s="305"/>
      <c r="AG54866" s="1954"/>
    </row>
    <row r="54868" spans="4:33" s="304" customFormat="1" ht="15.75" customHeight="1">
      <c r="D54868" s="305"/>
      <c r="AG54868" s="1954"/>
    </row>
    <row r="54870" spans="4:33" s="304" customFormat="1" ht="15.75" customHeight="1">
      <c r="D54870" s="305"/>
      <c r="AG54870" s="1954"/>
    </row>
    <row r="54872" spans="4:33" s="304" customFormat="1" ht="15.75" customHeight="1">
      <c r="D54872" s="305"/>
      <c r="AG54872" s="1954"/>
    </row>
    <row r="54874" spans="4:33" s="304" customFormat="1" ht="15.75" customHeight="1">
      <c r="D54874" s="305"/>
      <c r="AG54874" s="1954"/>
    </row>
    <row r="54876" spans="4:33" s="304" customFormat="1" ht="15.75" customHeight="1">
      <c r="D54876" s="305"/>
      <c r="AG54876" s="1954"/>
    </row>
    <row r="54878" spans="4:33" s="304" customFormat="1" ht="15.75" customHeight="1">
      <c r="D54878" s="305"/>
      <c r="AG54878" s="1954"/>
    </row>
    <row r="54880" spans="4:33" s="304" customFormat="1" ht="15.75" customHeight="1">
      <c r="D54880" s="305"/>
      <c r="AG54880" s="1954"/>
    </row>
    <row r="54882" spans="4:33" s="304" customFormat="1" ht="15.75" customHeight="1">
      <c r="D54882" s="305"/>
      <c r="AG54882" s="1954"/>
    </row>
    <row r="54884" spans="4:33" s="304" customFormat="1" ht="15.75" customHeight="1">
      <c r="D54884" s="305"/>
      <c r="AG54884" s="1954"/>
    </row>
    <row r="54886" spans="4:33" s="304" customFormat="1" ht="15.75" customHeight="1">
      <c r="D54886" s="305"/>
      <c r="AG54886" s="1954"/>
    </row>
    <row r="54888" spans="4:33" s="304" customFormat="1" ht="15.75" customHeight="1">
      <c r="D54888" s="305"/>
      <c r="AG54888" s="1954"/>
    </row>
    <row r="54890" spans="4:33" s="304" customFormat="1" ht="15.75" customHeight="1">
      <c r="D54890" s="305"/>
      <c r="AG54890" s="1954"/>
    </row>
    <row r="54892" spans="4:33" s="304" customFormat="1" ht="15.75" customHeight="1">
      <c r="D54892" s="305"/>
      <c r="AG54892" s="1954"/>
    </row>
    <row r="54894" spans="4:33" s="304" customFormat="1" ht="15.75" customHeight="1">
      <c r="D54894" s="305"/>
      <c r="AG54894" s="1954"/>
    </row>
    <row r="54896" spans="4:33" s="304" customFormat="1" ht="15.75" customHeight="1">
      <c r="D54896" s="305"/>
      <c r="AG54896" s="1954"/>
    </row>
    <row r="54898" spans="4:33" s="304" customFormat="1" ht="15.75" customHeight="1">
      <c r="D54898" s="305"/>
      <c r="AG54898" s="1954"/>
    </row>
    <row r="54900" spans="4:33" s="304" customFormat="1" ht="15.75" customHeight="1">
      <c r="D54900" s="305"/>
      <c r="AG54900" s="1954"/>
    </row>
    <row r="54902" spans="4:33" s="304" customFormat="1" ht="15.75" customHeight="1">
      <c r="D54902" s="305"/>
      <c r="AG54902" s="1954"/>
    </row>
    <row r="54904" spans="4:33" s="304" customFormat="1" ht="15.75" customHeight="1">
      <c r="D54904" s="305"/>
      <c r="AG54904" s="1954"/>
    </row>
    <row r="54906" spans="4:33" s="304" customFormat="1" ht="15.75" customHeight="1">
      <c r="D54906" s="305"/>
      <c r="AG54906" s="1954"/>
    </row>
    <row r="54908" spans="4:33" s="304" customFormat="1" ht="15.75" customHeight="1">
      <c r="D54908" s="305"/>
      <c r="AG54908" s="1954"/>
    </row>
    <row r="54910" spans="4:33" s="304" customFormat="1" ht="15.75" customHeight="1">
      <c r="D54910" s="305"/>
      <c r="AG54910" s="1954"/>
    </row>
    <row r="54912" spans="4:33" s="304" customFormat="1" ht="15.75" customHeight="1">
      <c r="D54912" s="305"/>
      <c r="AG54912" s="1954"/>
    </row>
    <row r="54914" spans="4:33" s="304" customFormat="1" ht="15.75" customHeight="1">
      <c r="D54914" s="305"/>
      <c r="AG54914" s="1954"/>
    </row>
    <row r="54916" spans="4:33" s="304" customFormat="1" ht="15.75" customHeight="1">
      <c r="D54916" s="305"/>
      <c r="AG54916" s="1954"/>
    </row>
    <row r="54918" spans="4:33" s="304" customFormat="1" ht="15.75" customHeight="1">
      <c r="D54918" s="305"/>
      <c r="AG54918" s="1954"/>
    </row>
    <row r="54920" spans="4:33" s="304" customFormat="1" ht="15.75" customHeight="1">
      <c r="D54920" s="305"/>
      <c r="AG54920" s="1954"/>
    </row>
    <row r="54922" spans="4:33" s="304" customFormat="1" ht="15.75" customHeight="1">
      <c r="D54922" s="305"/>
      <c r="AG54922" s="1954"/>
    </row>
    <row r="54924" spans="4:33" s="304" customFormat="1" ht="15.75" customHeight="1">
      <c r="D54924" s="305"/>
      <c r="AG54924" s="1954"/>
    </row>
    <row r="54926" spans="4:33" s="304" customFormat="1" ht="15.75" customHeight="1">
      <c r="D54926" s="305"/>
      <c r="AG54926" s="1954"/>
    </row>
    <row r="54928" spans="4:33" s="304" customFormat="1" ht="15.75" customHeight="1">
      <c r="D54928" s="305"/>
      <c r="AG54928" s="1954"/>
    </row>
    <row r="54930" spans="4:33" s="304" customFormat="1" ht="15.75" customHeight="1">
      <c r="D54930" s="305"/>
      <c r="AG54930" s="1954"/>
    </row>
    <row r="54932" spans="4:33" s="304" customFormat="1" ht="15.75" customHeight="1">
      <c r="D54932" s="305"/>
      <c r="AG54932" s="1954"/>
    </row>
    <row r="54934" spans="4:33" s="304" customFormat="1" ht="15.75" customHeight="1">
      <c r="D54934" s="305"/>
      <c r="AG54934" s="1954"/>
    </row>
    <row r="54936" spans="4:33" s="304" customFormat="1" ht="15.75" customHeight="1">
      <c r="D54936" s="305"/>
      <c r="AG54936" s="1954"/>
    </row>
    <row r="54938" spans="4:33" s="304" customFormat="1" ht="15.75" customHeight="1">
      <c r="D54938" s="305"/>
      <c r="AG54938" s="1954"/>
    </row>
    <row r="54940" spans="4:33" s="304" customFormat="1" ht="15.75" customHeight="1">
      <c r="D54940" s="305"/>
      <c r="AG54940" s="1954"/>
    </row>
    <row r="54942" spans="4:33" s="304" customFormat="1" ht="15.75" customHeight="1">
      <c r="D54942" s="305"/>
      <c r="AG54942" s="1954"/>
    </row>
    <row r="54944" spans="4:33" s="304" customFormat="1" ht="15.75" customHeight="1">
      <c r="D54944" s="305"/>
      <c r="AG54944" s="1954"/>
    </row>
    <row r="54946" spans="4:33" s="304" customFormat="1" ht="15.75" customHeight="1">
      <c r="D54946" s="305"/>
      <c r="AG54946" s="1954"/>
    </row>
    <row r="54948" spans="4:33" s="304" customFormat="1" ht="15.75" customHeight="1">
      <c r="D54948" s="305"/>
      <c r="AG54948" s="1954"/>
    </row>
    <row r="54950" spans="4:33" s="304" customFormat="1" ht="15.75" customHeight="1">
      <c r="D54950" s="305"/>
      <c r="AG54950" s="1954"/>
    </row>
    <row r="54952" spans="4:33" s="304" customFormat="1" ht="15.75" customHeight="1">
      <c r="D54952" s="305"/>
      <c r="AG54952" s="1954"/>
    </row>
    <row r="54954" spans="4:33" s="304" customFormat="1" ht="15.75" customHeight="1">
      <c r="D54954" s="305"/>
      <c r="AG54954" s="1954"/>
    </row>
    <row r="54956" spans="4:33" s="304" customFormat="1" ht="15.75" customHeight="1">
      <c r="D54956" s="305"/>
      <c r="AG54956" s="1954"/>
    </row>
    <row r="54958" spans="4:33" s="304" customFormat="1" ht="15.75" customHeight="1">
      <c r="D54958" s="305"/>
      <c r="AG54958" s="1954"/>
    </row>
    <row r="54960" spans="4:33" s="304" customFormat="1" ht="15.75" customHeight="1">
      <c r="D54960" s="305"/>
      <c r="AG54960" s="1954"/>
    </row>
    <row r="54962" spans="4:33" s="304" customFormat="1" ht="15.75" customHeight="1">
      <c r="D54962" s="305"/>
      <c r="AG54962" s="1954"/>
    </row>
    <row r="54964" spans="4:33" s="304" customFormat="1" ht="15.75" customHeight="1">
      <c r="D54964" s="305"/>
      <c r="AG54964" s="1954"/>
    </row>
    <row r="54966" spans="4:33" s="304" customFormat="1" ht="15.75" customHeight="1">
      <c r="D54966" s="305"/>
      <c r="AG54966" s="1954"/>
    </row>
    <row r="54968" spans="4:33" s="304" customFormat="1" ht="15.75" customHeight="1">
      <c r="D54968" s="305"/>
      <c r="AG54968" s="1954"/>
    </row>
    <row r="54970" spans="4:33" s="304" customFormat="1" ht="15.75" customHeight="1">
      <c r="D54970" s="305"/>
      <c r="AG54970" s="1954"/>
    </row>
    <row r="54972" spans="4:33" s="304" customFormat="1" ht="15.75" customHeight="1">
      <c r="D54972" s="305"/>
      <c r="AG54972" s="1954"/>
    </row>
    <row r="54974" spans="4:33" s="304" customFormat="1" ht="15.75" customHeight="1">
      <c r="D54974" s="305"/>
      <c r="AG54974" s="1954"/>
    </row>
    <row r="54976" spans="4:33" s="304" customFormat="1" ht="15.75" customHeight="1">
      <c r="D54976" s="305"/>
      <c r="AG54976" s="1954"/>
    </row>
    <row r="54978" spans="4:33" s="304" customFormat="1" ht="15.75" customHeight="1">
      <c r="D54978" s="305"/>
      <c r="AG54978" s="1954"/>
    </row>
    <row r="54980" spans="4:33" s="304" customFormat="1" ht="15.75" customHeight="1">
      <c r="D54980" s="305"/>
      <c r="AG54980" s="1954"/>
    </row>
    <row r="54982" spans="4:33" s="304" customFormat="1" ht="15.75" customHeight="1">
      <c r="D54982" s="305"/>
      <c r="AG54982" s="1954"/>
    </row>
    <row r="54984" spans="4:33" s="304" customFormat="1" ht="15.75" customHeight="1">
      <c r="D54984" s="305"/>
      <c r="AG54984" s="1954"/>
    </row>
    <row r="54986" spans="4:33" s="304" customFormat="1" ht="15.75" customHeight="1">
      <c r="D54986" s="305"/>
      <c r="AG54986" s="1954"/>
    </row>
    <row r="54988" spans="4:33" s="304" customFormat="1" ht="15.75" customHeight="1">
      <c r="D54988" s="305"/>
      <c r="AG54988" s="1954"/>
    </row>
    <row r="54990" spans="4:33" s="304" customFormat="1" ht="15.75" customHeight="1">
      <c r="D54990" s="305"/>
      <c r="AG54990" s="1954"/>
    </row>
    <row r="54992" spans="4:33" s="304" customFormat="1" ht="15.75" customHeight="1">
      <c r="D54992" s="305"/>
      <c r="AG54992" s="1954"/>
    </row>
    <row r="54994" spans="4:33" s="304" customFormat="1" ht="15.75" customHeight="1">
      <c r="D54994" s="305"/>
      <c r="AG54994" s="1954"/>
    </row>
    <row r="54996" spans="4:33" s="304" customFormat="1" ht="15.75" customHeight="1">
      <c r="D54996" s="305"/>
      <c r="AG54996" s="1954"/>
    </row>
    <row r="54998" spans="4:33" s="304" customFormat="1" ht="15.75" customHeight="1">
      <c r="D54998" s="305"/>
      <c r="AG54998" s="1954"/>
    </row>
    <row r="55000" spans="4:33" s="304" customFormat="1" ht="15.75" customHeight="1">
      <c r="D55000" s="305"/>
      <c r="AG55000" s="1954"/>
    </row>
    <row r="55002" spans="4:33" s="304" customFormat="1" ht="15.75" customHeight="1">
      <c r="D55002" s="305"/>
      <c r="AG55002" s="1954"/>
    </row>
    <row r="55004" spans="4:33" s="304" customFormat="1" ht="15.75" customHeight="1">
      <c r="D55004" s="305"/>
      <c r="AG55004" s="1954"/>
    </row>
    <row r="55006" spans="4:33" s="304" customFormat="1" ht="15.75" customHeight="1">
      <c r="D55006" s="305"/>
      <c r="AG55006" s="1954"/>
    </row>
    <row r="55008" spans="4:33" s="304" customFormat="1" ht="15.75" customHeight="1">
      <c r="D55008" s="305"/>
      <c r="AG55008" s="1954"/>
    </row>
    <row r="55010" spans="4:33" s="304" customFormat="1" ht="15.75" customHeight="1">
      <c r="D55010" s="305"/>
      <c r="AG55010" s="1954"/>
    </row>
    <row r="55012" spans="4:33" s="304" customFormat="1" ht="15.75" customHeight="1">
      <c r="D55012" s="305"/>
      <c r="AG55012" s="1954"/>
    </row>
    <row r="55014" spans="4:33" s="304" customFormat="1" ht="15.75" customHeight="1">
      <c r="D55014" s="305"/>
      <c r="AG55014" s="1954"/>
    </row>
    <row r="55016" spans="4:33" s="304" customFormat="1" ht="15.75" customHeight="1">
      <c r="D55016" s="305"/>
      <c r="AG55016" s="1954"/>
    </row>
    <row r="55018" spans="4:33" s="304" customFormat="1" ht="15.75" customHeight="1">
      <c r="D55018" s="305"/>
      <c r="AG55018" s="1954"/>
    </row>
    <row r="55020" spans="4:33" s="304" customFormat="1" ht="15.75" customHeight="1">
      <c r="D55020" s="305"/>
      <c r="AG55020" s="1954"/>
    </row>
    <row r="55022" spans="4:33" s="304" customFormat="1" ht="15.75" customHeight="1">
      <c r="D55022" s="305"/>
      <c r="AG55022" s="1954"/>
    </row>
    <row r="55024" spans="4:33" s="304" customFormat="1" ht="15.75" customHeight="1">
      <c r="D55024" s="305"/>
      <c r="AG55024" s="1954"/>
    </row>
    <row r="55026" spans="4:33" s="304" customFormat="1" ht="15.75" customHeight="1">
      <c r="D55026" s="305"/>
      <c r="AG55026" s="1954"/>
    </row>
    <row r="55028" spans="4:33" s="304" customFormat="1" ht="15.75" customHeight="1">
      <c r="D55028" s="305"/>
      <c r="AG55028" s="1954"/>
    </row>
    <row r="55030" spans="4:33" s="304" customFormat="1" ht="15.75" customHeight="1">
      <c r="D55030" s="305"/>
      <c r="AG55030" s="1954"/>
    </row>
    <row r="55032" spans="4:33" s="304" customFormat="1" ht="15.75" customHeight="1">
      <c r="D55032" s="305"/>
      <c r="AG55032" s="1954"/>
    </row>
    <row r="55034" spans="4:33" s="304" customFormat="1" ht="15.75" customHeight="1">
      <c r="D55034" s="305"/>
      <c r="AG55034" s="1954"/>
    </row>
    <row r="55036" spans="4:33" s="304" customFormat="1" ht="15.75" customHeight="1">
      <c r="D55036" s="305"/>
      <c r="AG55036" s="1954"/>
    </row>
    <row r="55038" spans="4:33" s="304" customFormat="1" ht="15.75" customHeight="1">
      <c r="D55038" s="305"/>
      <c r="AG55038" s="1954"/>
    </row>
    <row r="55040" spans="4:33" s="304" customFormat="1" ht="15.75" customHeight="1">
      <c r="D55040" s="305"/>
      <c r="AG55040" s="1954"/>
    </row>
    <row r="55042" spans="4:33" s="304" customFormat="1" ht="15.75" customHeight="1">
      <c r="D55042" s="305"/>
      <c r="AG55042" s="1954"/>
    </row>
    <row r="55044" spans="4:33" s="304" customFormat="1" ht="15.75" customHeight="1">
      <c r="D55044" s="305"/>
      <c r="AG55044" s="1954"/>
    </row>
    <row r="55046" spans="4:33" s="304" customFormat="1" ht="15.75" customHeight="1">
      <c r="D55046" s="305"/>
      <c r="AG55046" s="1954"/>
    </row>
    <row r="55048" spans="4:33" s="304" customFormat="1" ht="15.75" customHeight="1">
      <c r="D55048" s="305"/>
      <c r="AG55048" s="1954"/>
    </row>
    <row r="55050" spans="4:33" s="304" customFormat="1" ht="15.75" customHeight="1">
      <c r="D55050" s="305"/>
      <c r="AG55050" s="1954"/>
    </row>
    <row r="55052" spans="4:33" s="304" customFormat="1" ht="15.75" customHeight="1">
      <c r="D55052" s="305"/>
      <c r="AG55052" s="1954"/>
    </row>
    <row r="55054" spans="4:33" s="304" customFormat="1" ht="15.75" customHeight="1">
      <c r="D55054" s="305"/>
      <c r="AG55054" s="1954"/>
    </row>
    <row r="55056" spans="4:33" s="304" customFormat="1" ht="15.75" customHeight="1">
      <c r="D55056" s="305"/>
      <c r="AG55056" s="1954"/>
    </row>
    <row r="55058" spans="4:33" s="304" customFormat="1" ht="15.75" customHeight="1">
      <c r="D55058" s="305"/>
      <c r="AG55058" s="1954"/>
    </row>
    <row r="55060" spans="4:33" s="304" customFormat="1" ht="15.75" customHeight="1">
      <c r="D55060" s="305"/>
      <c r="AG55060" s="1954"/>
    </row>
    <row r="55062" spans="4:33" s="304" customFormat="1" ht="15.75" customHeight="1">
      <c r="D55062" s="305"/>
      <c r="AG55062" s="1954"/>
    </row>
    <row r="55064" spans="4:33" s="304" customFormat="1" ht="15.75" customHeight="1">
      <c r="D55064" s="305"/>
      <c r="AG55064" s="1954"/>
    </row>
    <row r="55066" spans="4:33" s="304" customFormat="1" ht="15.75" customHeight="1">
      <c r="D55066" s="305"/>
      <c r="AG55066" s="1954"/>
    </row>
    <row r="55068" spans="4:33" s="304" customFormat="1" ht="15.75" customHeight="1">
      <c r="D55068" s="305"/>
      <c r="AG55068" s="1954"/>
    </row>
    <row r="55070" spans="4:33" s="304" customFormat="1" ht="15.75" customHeight="1">
      <c r="D55070" s="305"/>
      <c r="AG55070" s="1954"/>
    </row>
    <row r="55072" spans="4:33" s="304" customFormat="1" ht="15.75" customHeight="1">
      <c r="D55072" s="305"/>
      <c r="AG55072" s="1954"/>
    </row>
    <row r="55074" spans="4:33" s="304" customFormat="1" ht="15.75" customHeight="1">
      <c r="D55074" s="305"/>
      <c r="AG55074" s="1954"/>
    </row>
    <row r="55076" spans="4:33" s="304" customFormat="1" ht="15.75" customHeight="1">
      <c r="D55076" s="305"/>
      <c r="AG55076" s="1954"/>
    </row>
    <row r="55078" spans="4:33" s="304" customFormat="1" ht="15.75" customHeight="1">
      <c r="D55078" s="305"/>
      <c r="AG55078" s="1954"/>
    </row>
    <row r="55080" spans="4:33" s="304" customFormat="1" ht="15.75" customHeight="1">
      <c r="D55080" s="305"/>
      <c r="AG55080" s="1954"/>
    </row>
    <row r="55082" spans="4:33" s="304" customFormat="1" ht="15.75" customHeight="1">
      <c r="D55082" s="305"/>
      <c r="AG55082" s="1954"/>
    </row>
    <row r="55084" spans="4:33" s="304" customFormat="1" ht="15.75" customHeight="1">
      <c r="D55084" s="305"/>
      <c r="AG55084" s="1954"/>
    </row>
    <row r="55086" spans="4:33" s="304" customFormat="1" ht="15.75" customHeight="1">
      <c r="D55086" s="305"/>
      <c r="AG55086" s="1954"/>
    </row>
    <row r="55088" spans="4:33" s="304" customFormat="1" ht="15.75" customHeight="1">
      <c r="D55088" s="305"/>
      <c r="AG55088" s="1954"/>
    </row>
    <row r="55090" spans="4:33" s="304" customFormat="1" ht="15.75" customHeight="1">
      <c r="D55090" s="305"/>
      <c r="AG55090" s="1954"/>
    </row>
    <row r="55092" spans="4:33" s="304" customFormat="1" ht="15.75" customHeight="1">
      <c r="D55092" s="305"/>
      <c r="AG55092" s="1954"/>
    </row>
    <row r="55094" spans="4:33" s="304" customFormat="1" ht="15.75" customHeight="1">
      <c r="D55094" s="305"/>
      <c r="AG55094" s="1954"/>
    </row>
    <row r="55096" spans="4:33" s="304" customFormat="1" ht="15.75" customHeight="1">
      <c r="D55096" s="305"/>
      <c r="AG55096" s="1954"/>
    </row>
    <row r="55098" spans="4:33" s="304" customFormat="1" ht="15.75" customHeight="1">
      <c r="D55098" s="305"/>
      <c r="AG55098" s="1954"/>
    </row>
    <row r="55100" spans="4:33" s="304" customFormat="1" ht="15.75" customHeight="1">
      <c r="D55100" s="305"/>
      <c r="AG55100" s="1954"/>
    </row>
    <row r="55102" spans="4:33" s="304" customFormat="1" ht="15.75" customHeight="1">
      <c r="D55102" s="305"/>
      <c r="AG55102" s="1954"/>
    </row>
    <row r="55104" spans="4:33" s="304" customFormat="1" ht="15.75" customHeight="1">
      <c r="D55104" s="305"/>
      <c r="AG55104" s="1954"/>
    </row>
    <row r="55106" spans="4:33" s="304" customFormat="1" ht="15.75" customHeight="1">
      <c r="D55106" s="305"/>
      <c r="AG55106" s="1954"/>
    </row>
    <row r="55108" spans="4:33" s="304" customFormat="1" ht="15.75" customHeight="1">
      <c r="D55108" s="305"/>
      <c r="AG55108" s="1954"/>
    </row>
    <row r="55110" spans="4:33" s="304" customFormat="1" ht="15.75" customHeight="1">
      <c r="D55110" s="305"/>
      <c r="AG55110" s="1954"/>
    </row>
    <row r="55112" spans="4:33" s="304" customFormat="1" ht="15.75" customHeight="1">
      <c r="D55112" s="305"/>
      <c r="AG55112" s="1954"/>
    </row>
    <row r="55114" spans="4:33" s="304" customFormat="1" ht="15.75" customHeight="1">
      <c r="D55114" s="305"/>
      <c r="AG55114" s="1954"/>
    </row>
    <row r="55116" spans="4:33" s="304" customFormat="1" ht="15.75" customHeight="1">
      <c r="D55116" s="305"/>
      <c r="AG55116" s="1954"/>
    </row>
    <row r="55118" spans="4:33" s="304" customFormat="1" ht="15.75" customHeight="1">
      <c r="D55118" s="305"/>
      <c r="AG55118" s="1954"/>
    </row>
    <row r="55120" spans="4:33" s="304" customFormat="1" ht="15.75" customHeight="1">
      <c r="D55120" s="305"/>
      <c r="AG55120" s="1954"/>
    </row>
    <row r="55122" spans="4:33" s="304" customFormat="1" ht="15.75" customHeight="1">
      <c r="D55122" s="305"/>
      <c r="AG55122" s="1954"/>
    </row>
    <row r="55124" spans="4:33" s="304" customFormat="1" ht="15.75" customHeight="1">
      <c r="D55124" s="305"/>
      <c r="AG55124" s="1954"/>
    </row>
    <row r="55126" spans="4:33" s="304" customFormat="1" ht="15.75" customHeight="1">
      <c r="D55126" s="305"/>
      <c r="AG55126" s="1954"/>
    </row>
    <row r="55128" spans="4:33" s="304" customFormat="1" ht="15.75" customHeight="1">
      <c r="D55128" s="305"/>
      <c r="AG55128" s="1954"/>
    </row>
    <row r="55130" spans="4:33" s="304" customFormat="1" ht="15.75" customHeight="1">
      <c r="D55130" s="305"/>
      <c r="AG55130" s="1954"/>
    </row>
    <row r="55132" spans="4:33" s="304" customFormat="1" ht="15.75" customHeight="1">
      <c r="D55132" s="305"/>
      <c r="AG55132" s="1954"/>
    </row>
    <row r="55134" spans="4:33" s="304" customFormat="1" ht="15.75" customHeight="1">
      <c r="D55134" s="305"/>
      <c r="AG55134" s="1954"/>
    </row>
    <row r="55136" spans="4:33" s="304" customFormat="1" ht="15.75" customHeight="1">
      <c r="D55136" s="305"/>
      <c r="AG55136" s="1954"/>
    </row>
    <row r="55138" spans="4:33" s="304" customFormat="1" ht="15.75" customHeight="1">
      <c r="D55138" s="305"/>
      <c r="AG55138" s="1954"/>
    </row>
    <row r="55140" spans="4:33" s="304" customFormat="1" ht="15.75" customHeight="1">
      <c r="D55140" s="305"/>
      <c r="AG55140" s="1954"/>
    </row>
    <row r="55142" spans="4:33" s="304" customFormat="1" ht="15.75" customHeight="1">
      <c r="D55142" s="305"/>
      <c r="AG55142" s="1954"/>
    </row>
    <row r="55144" spans="4:33" s="304" customFormat="1" ht="15.75" customHeight="1">
      <c r="D55144" s="305"/>
      <c r="AG55144" s="1954"/>
    </row>
    <row r="55146" spans="4:33" s="304" customFormat="1" ht="15.75" customHeight="1">
      <c r="D55146" s="305"/>
      <c r="AG55146" s="1954"/>
    </row>
    <row r="55148" spans="4:33" s="304" customFormat="1" ht="15.75" customHeight="1">
      <c r="D55148" s="305"/>
      <c r="AG55148" s="1954"/>
    </row>
    <row r="55150" spans="4:33" s="304" customFormat="1" ht="15.75" customHeight="1">
      <c r="D55150" s="305"/>
      <c r="AG55150" s="1954"/>
    </row>
    <row r="55152" spans="4:33" s="304" customFormat="1" ht="15.75" customHeight="1">
      <c r="D55152" s="305"/>
      <c r="AG55152" s="1954"/>
    </row>
    <row r="55154" spans="4:33" s="304" customFormat="1" ht="15.75" customHeight="1">
      <c r="D55154" s="305"/>
      <c r="AG55154" s="1954"/>
    </row>
    <row r="55156" spans="4:33" s="304" customFormat="1" ht="15.75" customHeight="1">
      <c r="D55156" s="305"/>
      <c r="AG55156" s="1954"/>
    </row>
    <row r="55158" spans="4:33" s="304" customFormat="1" ht="15.75" customHeight="1">
      <c r="D55158" s="305"/>
      <c r="AG55158" s="1954"/>
    </row>
    <row r="55160" spans="4:33" s="304" customFormat="1" ht="15.75" customHeight="1">
      <c r="D55160" s="305"/>
      <c r="AG55160" s="1954"/>
    </row>
    <row r="55162" spans="4:33" s="304" customFormat="1" ht="15.75" customHeight="1">
      <c r="D55162" s="305"/>
      <c r="AG55162" s="1954"/>
    </row>
    <row r="55164" spans="4:33" s="304" customFormat="1" ht="15.75" customHeight="1">
      <c r="D55164" s="305"/>
      <c r="AG55164" s="1954"/>
    </row>
    <row r="55166" spans="4:33" s="304" customFormat="1" ht="15.75" customHeight="1">
      <c r="D55166" s="305"/>
      <c r="AG55166" s="1954"/>
    </row>
    <row r="55168" spans="4:33" s="304" customFormat="1" ht="15.75" customHeight="1">
      <c r="D55168" s="305"/>
      <c r="AG55168" s="1954"/>
    </row>
    <row r="55170" spans="4:33" s="304" customFormat="1" ht="15.75" customHeight="1">
      <c r="D55170" s="305"/>
      <c r="AG55170" s="1954"/>
    </row>
    <row r="55172" spans="4:33" s="304" customFormat="1" ht="15.75" customHeight="1">
      <c r="D55172" s="305"/>
      <c r="AG55172" s="1954"/>
    </row>
    <row r="55174" spans="4:33" s="304" customFormat="1" ht="15.75" customHeight="1">
      <c r="D55174" s="305"/>
      <c r="AG55174" s="1954"/>
    </row>
    <row r="55176" spans="4:33" s="304" customFormat="1" ht="15.75" customHeight="1">
      <c r="D55176" s="305"/>
      <c r="AG55176" s="1954"/>
    </row>
    <row r="55178" spans="4:33" s="304" customFormat="1" ht="15.75" customHeight="1">
      <c r="D55178" s="305"/>
      <c r="AG55178" s="1954"/>
    </row>
    <row r="55180" spans="4:33" s="304" customFormat="1" ht="15.75" customHeight="1">
      <c r="D55180" s="305"/>
      <c r="AG55180" s="1954"/>
    </row>
    <row r="55182" spans="4:33" s="304" customFormat="1" ht="15.75" customHeight="1">
      <c r="D55182" s="305"/>
      <c r="AG55182" s="1954"/>
    </row>
    <row r="55184" spans="4:33" s="304" customFormat="1" ht="15.75" customHeight="1">
      <c r="D55184" s="305"/>
      <c r="AG55184" s="1954"/>
    </row>
    <row r="55186" spans="4:33" s="304" customFormat="1" ht="15.75" customHeight="1">
      <c r="D55186" s="305"/>
      <c r="AG55186" s="1954"/>
    </row>
    <row r="55188" spans="4:33" s="304" customFormat="1" ht="15.75" customHeight="1">
      <c r="D55188" s="305"/>
      <c r="AG55188" s="1954"/>
    </row>
    <row r="55190" spans="4:33" s="304" customFormat="1" ht="15.75" customHeight="1">
      <c r="D55190" s="305"/>
      <c r="AG55190" s="1954"/>
    </row>
    <row r="55192" spans="4:33" s="304" customFormat="1" ht="15.75" customHeight="1">
      <c r="D55192" s="305"/>
      <c r="AG55192" s="1954"/>
    </row>
    <row r="55194" spans="4:33" s="304" customFormat="1" ht="15.75" customHeight="1">
      <c r="D55194" s="305"/>
      <c r="AG55194" s="1954"/>
    </row>
    <row r="55196" spans="4:33" s="304" customFormat="1" ht="15.75" customHeight="1">
      <c r="D55196" s="305"/>
      <c r="AG55196" s="1954"/>
    </row>
    <row r="55198" spans="4:33" s="304" customFormat="1" ht="15.75" customHeight="1">
      <c r="D55198" s="305"/>
      <c r="AG55198" s="1954"/>
    </row>
    <row r="55200" spans="4:33" s="304" customFormat="1" ht="15.75" customHeight="1">
      <c r="D55200" s="305"/>
      <c r="AG55200" s="1954"/>
    </row>
    <row r="55202" spans="4:33" s="304" customFormat="1" ht="15.75" customHeight="1">
      <c r="D55202" s="305"/>
      <c r="AG55202" s="1954"/>
    </row>
    <row r="55204" spans="4:33" s="304" customFormat="1" ht="15.75" customHeight="1">
      <c r="D55204" s="305"/>
      <c r="AG55204" s="1954"/>
    </row>
    <row r="55206" spans="4:33" s="304" customFormat="1" ht="15.75" customHeight="1">
      <c r="D55206" s="305"/>
      <c r="AG55206" s="1954"/>
    </row>
    <row r="55208" spans="4:33" s="304" customFormat="1" ht="15.75" customHeight="1">
      <c r="D55208" s="305"/>
      <c r="AG55208" s="1954"/>
    </row>
    <row r="55210" spans="4:33" s="304" customFormat="1" ht="15.75" customHeight="1">
      <c r="D55210" s="305"/>
      <c r="AG55210" s="1954"/>
    </row>
    <row r="55212" spans="4:33" s="304" customFormat="1" ht="15.75" customHeight="1">
      <c r="D55212" s="305"/>
      <c r="AG55212" s="1954"/>
    </row>
    <row r="55214" spans="4:33" s="304" customFormat="1" ht="15.75" customHeight="1">
      <c r="D55214" s="305"/>
      <c r="AG55214" s="1954"/>
    </row>
    <row r="55216" spans="4:33" s="304" customFormat="1" ht="15.75" customHeight="1">
      <c r="D55216" s="305"/>
      <c r="AG55216" s="1954"/>
    </row>
    <row r="55218" spans="4:33" s="304" customFormat="1" ht="15.75" customHeight="1">
      <c r="D55218" s="305"/>
      <c r="AG55218" s="1954"/>
    </row>
    <row r="55220" spans="4:33" s="304" customFormat="1" ht="15.75" customHeight="1">
      <c r="D55220" s="305"/>
      <c r="AG55220" s="1954"/>
    </row>
    <row r="55222" spans="4:33" s="304" customFormat="1" ht="15.75" customHeight="1">
      <c r="D55222" s="305"/>
      <c r="AG55222" s="1954"/>
    </row>
    <row r="55224" spans="4:33" s="304" customFormat="1" ht="15.75" customHeight="1">
      <c r="D55224" s="305"/>
      <c r="AG55224" s="1954"/>
    </row>
    <row r="55226" spans="4:33" s="304" customFormat="1" ht="15.75" customHeight="1">
      <c r="D55226" s="305"/>
      <c r="AG55226" s="1954"/>
    </row>
    <row r="55228" spans="4:33" s="304" customFormat="1" ht="15.75" customHeight="1">
      <c r="D55228" s="305"/>
      <c r="AG55228" s="1954"/>
    </row>
    <row r="55230" spans="4:33" s="304" customFormat="1" ht="15.75" customHeight="1">
      <c r="D55230" s="305"/>
      <c r="AG55230" s="1954"/>
    </row>
    <row r="55232" spans="4:33" s="304" customFormat="1" ht="15.75" customHeight="1">
      <c r="D55232" s="305"/>
      <c r="AG55232" s="1954"/>
    </row>
    <row r="55234" spans="4:33" s="304" customFormat="1" ht="15.75" customHeight="1">
      <c r="D55234" s="305"/>
      <c r="AG55234" s="1954"/>
    </row>
    <row r="55236" spans="4:33" s="304" customFormat="1" ht="15.75" customHeight="1">
      <c r="D55236" s="305"/>
      <c r="AG55236" s="1954"/>
    </row>
    <row r="55238" spans="4:33" s="304" customFormat="1" ht="15.75" customHeight="1">
      <c r="D55238" s="305"/>
      <c r="AG55238" s="1954"/>
    </row>
    <row r="55240" spans="4:33" s="304" customFormat="1" ht="15.75" customHeight="1">
      <c r="D55240" s="305"/>
      <c r="AG55240" s="1954"/>
    </row>
    <row r="55242" spans="4:33" s="304" customFormat="1" ht="15.75" customHeight="1">
      <c r="D55242" s="305"/>
      <c r="AG55242" s="1954"/>
    </row>
    <row r="55244" spans="4:33" s="304" customFormat="1" ht="15.75" customHeight="1">
      <c r="D55244" s="305"/>
      <c r="AG55244" s="1954"/>
    </row>
    <row r="55246" spans="4:33" s="304" customFormat="1" ht="15.75" customHeight="1">
      <c r="D55246" s="305"/>
      <c r="AG55246" s="1954"/>
    </row>
    <row r="55248" spans="4:33" s="304" customFormat="1" ht="15.75" customHeight="1">
      <c r="D55248" s="305"/>
      <c r="AG55248" s="1954"/>
    </row>
    <row r="55250" spans="4:33" s="304" customFormat="1" ht="15.75" customHeight="1">
      <c r="D55250" s="305"/>
      <c r="AG55250" s="1954"/>
    </row>
    <row r="55252" spans="4:33" s="304" customFormat="1" ht="15.75" customHeight="1">
      <c r="D55252" s="305"/>
      <c r="AG55252" s="1954"/>
    </row>
    <row r="55254" spans="4:33" s="304" customFormat="1" ht="15.75" customHeight="1">
      <c r="D55254" s="305"/>
      <c r="AG55254" s="1954"/>
    </row>
    <row r="55256" spans="4:33" s="304" customFormat="1" ht="15.75" customHeight="1">
      <c r="D55256" s="305"/>
      <c r="AG55256" s="1954"/>
    </row>
    <row r="55258" spans="4:33" s="304" customFormat="1" ht="15.75" customHeight="1">
      <c r="D55258" s="305"/>
      <c r="AG55258" s="1954"/>
    </row>
    <row r="55260" spans="4:33" s="304" customFormat="1" ht="15.75" customHeight="1">
      <c r="D55260" s="305"/>
      <c r="AG55260" s="1954"/>
    </row>
    <row r="55262" spans="4:33" s="304" customFormat="1" ht="15.75" customHeight="1">
      <c r="D55262" s="305"/>
      <c r="AG55262" s="1954"/>
    </row>
    <row r="55264" spans="4:33" s="304" customFormat="1" ht="15.75" customHeight="1">
      <c r="D55264" s="305"/>
      <c r="AG55264" s="1954"/>
    </row>
    <row r="55266" spans="4:33" s="304" customFormat="1" ht="15.75" customHeight="1">
      <c r="D55266" s="305"/>
      <c r="AG55266" s="1954"/>
    </row>
    <row r="55268" spans="4:33" s="304" customFormat="1" ht="15.75" customHeight="1">
      <c r="D55268" s="305"/>
      <c r="AG55268" s="1954"/>
    </row>
    <row r="55270" spans="4:33" s="304" customFormat="1" ht="15.75" customHeight="1">
      <c r="D55270" s="305"/>
      <c r="AG55270" s="1954"/>
    </row>
    <row r="55272" spans="4:33" s="304" customFormat="1" ht="15.75" customHeight="1">
      <c r="D55272" s="305"/>
      <c r="AG55272" s="1954"/>
    </row>
    <row r="55274" spans="4:33" s="304" customFormat="1" ht="15.75" customHeight="1">
      <c r="D55274" s="305"/>
      <c r="AG55274" s="1954"/>
    </row>
    <row r="55276" spans="4:33" s="304" customFormat="1" ht="15.75" customHeight="1">
      <c r="D55276" s="305"/>
      <c r="AG55276" s="1954"/>
    </row>
    <row r="55278" spans="4:33" s="304" customFormat="1" ht="15.75" customHeight="1">
      <c r="D55278" s="305"/>
      <c r="AG55278" s="1954"/>
    </row>
    <row r="55280" spans="4:33" s="304" customFormat="1" ht="15.75" customHeight="1">
      <c r="D55280" s="305"/>
      <c r="AG55280" s="1954"/>
    </row>
    <row r="55282" spans="4:33" s="304" customFormat="1" ht="15.75" customHeight="1">
      <c r="D55282" s="305"/>
      <c r="AG55282" s="1954"/>
    </row>
    <row r="55284" spans="4:33" s="304" customFormat="1" ht="15.75" customHeight="1">
      <c r="D55284" s="305"/>
      <c r="AG55284" s="1954"/>
    </row>
    <row r="55286" spans="4:33" s="304" customFormat="1" ht="15.75" customHeight="1">
      <c r="D55286" s="305"/>
      <c r="AG55286" s="1954"/>
    </row>
    <row r="55288" spans="4:33" s="304" customFormat="1" ht="15.75" customHeight="1">
      <c r="D55288" s="305"/>
      <c r="AG55288" s="1954"/>
    </row>
    <row r="55290" spans="4:33" s="304" customFormat="1" ht="15.75" customHeight="1">
      <c r="D55290" s="305"/>
      <c r="AG55290" s="1954"/>
    </row>
    <row r="55292" spans="4:33" s="304" customFormat="1" ht="15.75" customHeight="1">
      <c r="D55292" s="305"/>
      <c r="AG55292" s="1954"/>
    </row>
    <row r="55294" spans="4:33" s="304" customFormat="1" ht="15.75" customHeight="1">
      <c r="D55294" s="305"/>
      <c r="AG55294" s="1954"/>
    </row>
    <row r="55296" spans="4:33" s="304" customFormat="1" ht="15.75" customHeight="1">
      <c r="D55296" s="305"/>
      <c r="AG55296" s="1954"/>
    </row>
    <row r="55298" spans="4:33" s="304" customFormat="1" ht="15.75" customHeight="1">
      <c r="D55298" s="305"/>
      <c r="AG55298" s="1954"/>
    </row>
    <row r="55300" spans="4:33" s="304" customFormat="1" ht="15.75" customHeight="1">
      <c r="D55300" s="305"/>
      <c r="AG55300" s="1954"/>
    </row>
    <row r="55302" spans="4:33" s="304" customFormat="1" ht="15.75" customHeight="1">
      <c r="D55302" s="305"/>
      <c r="AG55302" s="1954"/>
    </row>
    <row r="55304" spans="4:33" s="304" customFormat="1" ht="15.75" customHeight="1">
      <c r="D55304" s="305"/>
      <c r="AG55304" s="1954"/>
    </row>
    <row r="55306" spans="4:33" s="304" customFormat="1" ht="15.75" customHeight="1">
      <c r="D55306" s="305"/>
      <c r="AG55306" s="1954"/>
    </row>
    <row r="55308" spans="4:33" s="304" customFormat="1" ht="15.75" customHeight="1">
      <c r="D55308" s="305"/>
      <c r="AG55308" s="1954"/>
    </row>
    <row r="55310" spans="4:33" s="304" customFormat="1" ht="15.75" customHeight="1">
      <c r="D55310" s="305"/>
      <c r="AG55310" s="1954"/>
    </row>
    <row r="55312" spans="4:33" s="304" customFormat="1" ht="15.75" customHeight="1">
      <c r="D55312" s="305"/>
      <c r="AG55312" s="1954"/>
    </row>
    <row r="55314" spans="4:33" s="304" customFormat="1" ht="15.75" customHeight="1">
      <c r="D55314" s="305"/>
      <c r="AG55314" s="1954"/>
    </row>
    <row r="55316" spans="4:33" s="304" customFormat="1" ht="15.75" customHeight="1">
      <c r="D55316" s="305"/>
      <c r="AG55316" s="1954"/>
    </row>
    <row r="55318" spans="4:33" s="304" customFormat="1" ht="15.75" customHeight="1">
      <c r="D55318" s="305"/>
      <c r="AG55318" s="1954"/>
    </row>
    <row r="55320" spans="4:33" s="304" customFormat="1" ht="15.75" customHeight="1">
      <c r="D55320" s="305"/>
      <c r="AG55320" s="1954"/>
    </row>
    <row r="55322" spans="4:33" s="304" customFormat="1" ht="15.75" customHeight="1">
      <c r="D55322" s="305"/>
      <c r="AG55322" s="1954"/>
    </row>
    <row r="55324" spans="4:33" s="304" customFormat="1" ht="15.75" customHeight="1">
      <c r="D55324" s="305"/>
      <c r="AG55324" s="1954"/>
    </row>
    <row r="55326" spans="4:33" s="304" customFormat="1" ht="15.75" customHeight="1">
      <c r="D55326" s="305"/>
      <c r="AG55326" s="1954"/>
    </row>
    <row r="55328" spans="4:33" s="304" customFormat="1" ht="15.75" customHeight="1">
      <c r="D55328" s="305"/>
      <c r="AG55328" s="1954"/>
    </row>
    <row r="55330" spans="4:33" s="304" customFormat="1" ht="15.75" customHeight="1">
      <c r="D55330" s="305"/>
      <c r="AG55330" s="1954"/>
    </row>
    <row r="55332" spans="4:33" s="304" customFormat="1" ht="15.75" customHeight="1">
      <c r="D55332" s="305"/>
      <c r="AG55332" s="1954"/>
    </row>
    <row r="55334" spans="4:33" s="304" customFormat="1" ht="15.75" customHeight="1">
      <c r="D55334" s="305"/>
      <c r="AG55334" s="1954"/>
    </row>
    <row r="55336" spans="4:33" s="304" customFormat="1" ht="15.75" customHeight="1">
      <c r="D55336" s="305"/>
      <c r="AG55336" s="1954"/>
    </row>
    <row r="55338" spans="4:33" s="304" customFormat="1" ht="15.75" customHeight="1">
      <c r="D55338" s="305"/>
      <c r="AG55338" s="1954"/>
    </row>
    <row r="55340" spans="4:33" s="304" customFormat="1" ht="15.75" customHeight="1">
      <c r="D55340" s="305"/>
      <c r="AG55340" s="1954"/>
    </row>
    <row r="55342" spans="4:33" s="304" customFormat="1" ht="15.75" customHeight="1">
      <c r="D55342" s="305"/>
      <c r="AG55342" s="1954"/>
    </row>
    <row r="55344" spans="4:33" s="304" customFormat="1" ht="15.75" customHeight="1">
      <c r="D55344" s="305"/>
      <c r="AG55344" s="1954"/>
    </row>
    <row r="55346" spans="4:33" s="304" customFormat="1" ht="15.75" customHeight="1">
      <c r="D55346" s="305"/>
      <c r="AG55346" s="1954"/>
    </row>
    <row r="55348" spans="4:33" s="304" customFormat="1" ht="15.75" customHeight="1">
      <c r="D55348" s="305"/>
      <c r="AG55348" s="1954"/>
    </row>
    <row r="55350" spans="4:33" s="304" customFormat="1" ht="15.75" customHeight="1">
      <c r="D55350" s="305"/>
      <c r="AG55350" s="1954"/>
    </row>
    <row r="55352" spans="4:33" s="304" customFormat="1" ht="15.75" customHeight="1">
      <c r="D55352" s="305"/>
      <c r="AG55352" s="1954"/>
    </row>
    <row r="55354" spans="4:33" s="304" customFormat="1" ht="15.75" customHeight="1">
      <c r="D55354" s="305"/>
      <c r="AG55354" s="1954"/>
    </row>
    <row r="55356" spans="4:33" s="304" customFormat="1" ht="15.75" customHeight="1">
      <c r="D55356" s="305"/>
      <c r="AG55356" s="1954"/>
    </row>
    <row r="55358" spans="4:33" s="304" customFormat="1" ht="15.75" customHeight="1">
      <c r="D55358" s="305"/>
      <c r="AG55358" s="1954"/>
    </row>
    <row r="55360" spans="4:33" s="304" customFormat="1" ht="15.75" customHeight="1">
      <c r="D55360" s="305"/>
      <c r="AG55360" s="1954"/>
    </row>
    <row r="55362" spans="4:33" s="304" customFormat="1" ht="15.75" customHeight="1">
      <c r="D55362" s="305"/>
      <c r="AG55362" s="1954"/>
    </row>
    <row r="55364" spans="4:33" s="304" customFormat="1" ht="15.75" customHeight="1">
      <c r="D55364" s="305"/>
      <c r="AG55364" s="1954"/>
    </row>
    <row r="55366" spans="4:33" s="304" customFormat="1" ht="15.75" customHeight="1">
      <c r="D55366" s="305"/>
      <c r="AG55366" s="1954"/>
    </row>
    <row r="55368" spans="4:33" s="304" customFormat="1" ht="15.75" customHeight="1">
      <c r="D55368" s="305"/>
      <c r="AG55368" s="1954"/>
    </row>
    <row r="55370" spans="4:33" s="304" customFormat="1" ht="15.75" customHeight="1">
      <c r="D55370" s="305"/>
      <c r="AG55370" s="1954"/>
    </row>
    <row r="55372" spans="4:33" s="304" customFormat="1" ht="15.75" customHeight="1">
      <c r="D55372" s="305"/>
      <c r="AG55372" s="1954"/>
    </row>
    <row r="55374" spans="4:33" s="304" customFormat="1" ht="15.75" customHeight="1">
      <c r="D55374" s="305"/>
      <c r="AG55374" s="1954"/>
    </row>
    <row r="55376" spans="4:33" s="304" customFormat="1" ht="15.75" customHeight="1">
      <c r="D55376" s="305"/>
      <c r="AG55376" s="1954"/>
    </row>
    <row r="55378" spans="4:33" s="304" customFormat="1" ht="15.75" customHeight="1">
      <c r="D55378" s="305"/>
      <c r="AG55378" s="1954"/>
    </row>
    <row r="55380" spans="4:33" s="304" customFormat="1" ht="15.75" customHeight="1">
      <c r="D55380" s="305"/>
      <c r="AG55380" s="1954"/>
    </row>
    <row r="55382" spans="4:33" s="304" customFormat="1" ht="15.75" customHeight="1">
      <c r="D55382" s="305"/>
      <c r="AG55382" s="1954"/>
    </row>
    <row r="55384" spans="4:33" s="304" customFormat="1" ht="15.75" customHeight="1">
      <c r="D55384" s="305"/>
      <c r="AG55384" s="1954"/>
    </row>
    <row r="55386" spans="4:33" s="304" customFormat="1" ht="15.75" customHeight="1">
      <c r="D55386" s="305"/>
      <c r="AG55386" s="1954"/>
    </row>
    <row r="55388" spans="4:33" s="304" customFormat="1" ht="15.75" customHeight="1">
      <c r="D55388" s="305"/>
      <c r="AG55388" s="1954"/>
    </row>
    <row r="55390" spans="4:33" s="304" customFormat="1" ht="15.75" customHeight="1">
      <c r="D55390" s="305"/>
      <c r="AG55390" s="1954"/>
    </row>
    <row r="55392" spans="4:33" s="304" customFormat="1" ht="15.75" customHeight="1">
      <c r="D55392" s="305"/>
      <c r="AG55392" s="1954"/>
    </row>
    <row r="55394" spans="4:33" s="304" customFormat="1" ht="15.75" customHeight="1">
      <c r="D55394" s="305"/>
      <c r="AG55394" s="1954"/>
    </row>
    <row r="55396" spans="4:33" s="304" customFormat="1" ht="15.75" customHeight="1">
      <c r="D55396" s="305"/>
      <c r="AG55396" s="1954"/>
    </row>
    <row r="55398" spans="4:33" s="304" customFormat="1" ht="15.75" customHeight="1">
      <c r="D55398" s="305"/>
      <c r="AG55398" s="1954"/>
    </row>
    <row r="55400" spans="4:33" s="304" customFormat="1" ht="15.75" customHeight="1">
      <c r="D55400" s="305"/>
      <c r="AG55400" s="1954"/>
    </row>
    <row r="55402" spans="4:33" s="304" customFormat="1" ht="15.75" customHeight="1">
      <c r="D55402" s="305"/>
      <c r="AG55402" s="1954"/>
    </row>
    <row r="55404" spans="4:33" s="304" customFormat="1" ht="15.75" customHeight="1">
      <c r="D55404" s="305"/>
      <c r="AG55404" s="1954"/>
    </row>
    <row r="55406" spans="4:33" s="304" customFormat="1" ht="15.75" customHeight="1">
      <c r="D55406" s="305"/>
      <c r="AG55406" s="1954"/>
    </row>
    <row r="55408" spans="4:33" s="304" customFormat="1" ht="15.75" customHeight="1">
      <c r="D55408" s="305"/>
      <c r="AG55408" s="1954"/>
    </row>
    <row r="55410" spans="4:33" s="304" customFormat="1" ht="15.75" customHeight="1">
      <c r="D55410" s="305"/>
      <c r="AG55410" s="1954"/>
    </row>
    <row r="55412" spans="4:33" s="304" customFormat="1" ht="15.75" customHeight="1">
      <c r="D55412" s="305"/>
      <c r="AG55412" s="1954"/>
    </row>
    <row r="55414" spans="4:33" s="304" customFormat="1" ht="15.75" customHeight="1">
      <c r="D55414" s="305"/>
      <c r="AG55414" s="1954"/>
    </row>
    <row r="55416" spans="4:33" s="304" customFormat="1" ht="15.75" customHeight="1">
      <c r="D55416" s="305"/>
      <c r="AG55416" s="1954"/>
    </row>
    <row r="55418" spans="4:33" s="304" customFormat="1" ht="15.75" customHeight="1">
      <c r="D55418" s="305"/>
      <c r="AG55418" s="1954"/>
    </row>
    <row r="55420" spans="4:33" s="304" customFormat="1" ht="15.75" customHeight="1">
      <c r="D55420" s="305"/>
      <c r="AG55420" s="1954"/>
    </row>
    <row r="55422" spans="4:33" s="304" customFormat="1" ht="15.75" customHeight="1">
      <c r="D55422" s="305"/>
      <c r="AG55422" s="1954"/>
    </row>
    <row r="55424" spans="4:33" s="304" customFormat="1" ht="15.75" customHeight="1">
      <c r="D55424" s="305"/>
      <c r="AG55424" s="1954"/>
    </row>
    <row r="55426" spans="4:33" s="304" customFormat="1" ht="15.75" customHeight="1">
      <c r="D55426" s="305"/>
      <c r="AG55426" s="1954"/>
    </row>
    <row r="55428" spans="4:33" s="304" customFormat="1" ht="15.75" customHeight="1">
      <c r="D55428" s="305"/>
      <c r="AG55428" s="1954"/>
    </row>
    <row r="55430" spans="4:33" s="304" customFormat="1" ht="15.75" customHeight="1">
      <c r="D55430" s="305"/>
      <c r="AG55430" s="1954"/>
    </row>
    <row r="55432" spans="4:33" s="304" customFormat="1" ht="15.75" customHeight="1">
      <c r="D55432" s="305"/>
      <c r="AG55432" s="1954"/>
    </row>
    <row r="55434" spans="4:33" s="304" customFormat="1" ht="15.75" customHeight="1">
      <c r="D55434" s="305"/>
      <c r="AG55434" s="1954"/>
    </row>
    <row r="55436" spans="4:33" s="304" customFormat="1" ht="15.75" customHeight="1">
      <c r="D55436" s="305"/>
      <c r="AG55436" s="1954"/>
    </row>
    <row r="55438" spans="4:33" s="304" customFormat="1" ht="15.75" customHeight="1">
      <c r="D55438" s="305"/>
      <c r="AG55438" s="1954"/>
    </row>
    <row r="55440" spans="4:33" s="304" customFormat="1" ht="15.75" customHeight="1">
      <c r="D55440" s="305"/>
      <c r="AG55440" s="1954"/>
    </row>
    <row r="55442" spans="4:33" s="304" customFormat="1" ht="15.75" customHeight="1">
      <c r="D55442" s="305"/>
      <c r="AG55442" s="1954"/>
    </row>
    <row r="55444" spans="4:33" s="304" customFormat="1" ht="15.75" customHeight="1">
      <c r="D55444" s="305"/>
      <c r="AG55444" s="1954"/>
    </row>
    <row r="55446" spans="4:33" s="304" customFormat="1" ht="15.75" customHeight="1">
      <c r="D55446" s="305"/>
      <c r="AG55446" s="1954"/>
    </row>
    <row r="55448" spans="4:33" s="304" customFormat="1" ht="15.75" customHeight="1">
      <c r="D55448" s="305"/>
      <c r="AG55448" s="1954"/>
    </row>
    <row r="55450" spans="4:33" s="304" customFormat="1" ht="15.75" customHeight="1">
      <c r="D55450" s="305"/>
      <c r="AG55450" s="1954"/>
    </row>
    <row r="55452" spans="4:33" s="304" customFormat="1" ht="15.75" customHeight="1">
      <c r="D55452" s="305"/>
      <c r="AG55452" s="1954"/>
    </row>
    <row r="55454" spans="4:33" s="304" customFormat="1" ht="15.75" customHeight="1">
      <c r="D55454" s="305"/>
      <c r="AG55454" s="1954"/>
    </row>
    <row r="55456" spans="4:33" s="304" customFormat="1" ht="15.75" customHeight="1">
      <c r="D55456" s="305"/>
      <c r="AG55456" s="1954"/>
    </row>
    <row r="55458" spans="4:33" s="304" customFormat="1" ht="15.75" customHeight="1">
      <c r="D55458" s="305"/>
      <c r="AG55458" s="1954"/>
    </row>
    <row r="55460" spans="4:33" s="304" customFormat="1" ht="15.75" customHeight="1">
      <c r="D55460" s="305"/>
      <c r="AG55460" s="1954"/>
    </row>
    <row r="55462" spans="4:33" s="304" customFormat="1" ht="15.75" customHeight="1">
      <c r="D55462" s="305"/>
      <c r="AG55462" s="1954"/>
    </row>
    <row r="55464" spans="4:33" s="304" customFormat="1" ht="15.75" customHeight="1">
      <c r="D55464" s="305"/>
      <c r="AG55464" s="1954"/>
    </row>
    <row r="55466" spans="4:33" s="304" customFormat="1" ht="15.75" customHeight="1">
      <c r="D55466" s="305"/>
      <c r="AG55466" s="1954"/>
    </row>
    <row r="55468" spans="4:33" s="304" customFormat="1" ht="15.75" customHeight="1">
      <c r="D55468" s="305"/>
      <c r="AG55468" s="1954"/>
    </row>
    <row r="55470" spans="4:33" s="304" customFormat="1" ht="15.75" customHeight="1">
      <c r="D55470" s="305"/>
      <c r="AG55470" s="1954"/>
    </row>
    <row r="55472" spans="4:33" s="304" customFormat="1" ht="15.75" customHeight="1">
      <c r="D55472" s="305"/>
      <c r="AG55472" s="1954"/>
    </row>
    <row r="55474" spans="4:33" s="304" customFormat="1" ht="15.75" customHeight="1">
      <c r="D55474" s="305"/>
      <c r="AG55474" s="1954"/>
    </row>
    <row r="55476" spans="4:33" s="304" customFormat="1" ht="15.75" customHeight="1">
      <c r="D55476" s="305"/>
      <c r="AG55476" s="1954"/>
    </row>
    <row r="55478" spans="4:33" s="304" customFormat="1" ht="15.75" customHeight="1">
      <c r="D55478" s="305"/>
      <c r="AG55478" s="1954"/>
    </row>
    <row r="55480" spans="4:33" s="304" customFormat="1" ht="15.75" customHeight="1">
      <c r="D55480" s="305"/>
      <c r="AG55480" s="1954"/>
    </row>
    <row r="55482" spans="4:33" s="304" customFormat="1" ht="15.75" customHeight="1">
      <c r="D55482" s="305"/>
      <c r="AG55482" s="1954"/>
    </row>
    <row r="55484" spans="4:33" s="304" customFormat="1" ht="15.75" customHeight="1">
      <c r="D55484" s="305"/>
      <c r="AG55484" s="1954"/>
    </row>
    <row r="55486" spans="4:33" s="304" customFormat="1" ht="15.75" customHeight="1">
      <c r="D55486" s="305"/>
      <c r="AG55486" s="1954"/>
    </row>
    <row r="55488" spans="4:33" s="304" customFormat="1" ht="15.75" customHeight="1">
      <c r="D55488" s="305"/>
      <c r="AG55488" s="1954"/>
    </row>
    <row r="55490" spans="4:33" s="304" customFormat="1" ht="15.75" customHeight="1">
      <c r="D55490" s="305"/>
      <c r="AG55490" s="1954"/>
    </row>
    <row r="55492" spans="4:33" s="304" customFormat="1" ht="15.75" customHeight="1">
      <c r="D55492" s="305"/>
      <c r="AG55492" s="1954"/>
    </row>
    <row r="55494" spans="4:33" s="304" customFormat="1" ht="15.75" customHeight="1">
      <c r="D55494" s="305"/>
      <c r="AG55494" s="1954"/>
    </row>
    <row r="55496" spans="4:33" s="304" customFormat="1" ht="15.75" customHeight="1">
      <c r="D55496" s="305"/>
      <c r="AG55496" s="1954"/>
    </row>
    <row r="55498" spans="4:33" s="304" customFormat="1" ht="15.75" customHeight="1">
      <c r="D55498" s="305"/>
      <c r="AG55498" s="1954"/>
    </row>
    <row r="55500" spans="4:33" s="304" customFormat="1" ht="15.75" customHeight="1">
      <c r="D55500" s="305"/>
      <c r="AG55500" s="1954"/>
    </row>
    <row r="55502" spans="4:33" s="304" customFormat="1" ht="15.75" customHeight="1">
      <c r="D55502" s="305"/>
      <c r="AG55502" s="1954"/>
    </row>
    <row r="55504" spans="4:33" s="304" customFormat="1" ht="15.75" customHeight="1">
      <c r="D55504" s="305"/>
      <c r="AG55504" s="1954"/>
    </row>
    <row r="55506" spans="4:33" s="304" customFormat="1" ht="15.75" customHeight="1">
      <c r="D55506" s="305"/>
      <c r="AG55506" s="1954"/>
    </row>
    <row r="55508" spans="4:33" s="304" customFormat="1" ht="15.75" customHeight="1">
      <c r="D55508" s="305"/>
      <c r="AG55508" s="1954"/>
    </row>
    <row r="55510" spans="4:33" s="304" customFormat="1" ht="15.75" customHeight="1">
      <c r="D55510" s="305"/>
      <c r="AG55510" s="1954"/>
    </row>
    <row r="55512" spans="4:33" s="304" customFormat="1" ht="15.75" customHeight="1">
      <c r="D55512" s="305"/>
      <c r="AG55512" s="1954"/>
    </row>
    <row r="55514" spans="4:33" s="304" customFormat="1" ht="15.75" customHeight="1">
      <c r="D55514" s="305"/>
      <c r="AG55514" s="1954"/>
    </row>
    <row r="55516" spans="4:33" s="304" customFormat="1" ht="15.75" customHeight="1">
      <c r="D55516" s="305"/>
      <c r="AG55516" s="1954"/>
    </row>
    <row r="55518" spans="4:33" s="304" customFormat="1" ht="15.75" customHeight="1">
      <c r="D55518" s="305"/>
      <c r="AG55518" s="1954"/>
    </row>
    <row r="55520" spans="4:33" s="304" customFormat="1" ht="15.75" customHeight="1">
      <c r="D55520" s="305"/>
      <c r="AG55520" s="1954"/>
    </row>
    <row r="55522" spans="4:33" s="304" customFormat="1" ht="15.75" customHeight="1">
      <c r="D55522" s="305"/>
      <c r="AG55522" s="1954"/>
    </row>
    <row r="55524" spans="4:33" s="304" customFormat="1" ht="15.75" customHeight="1">
      <c r="D55524" s="305"/>
      <c r="AG55524" s="1954"/>
    </row>
    <row r="55526" spans="4:33" s="304" customFormat="1" ht="15.75" customHeight="1">
      <c r="D55526" s="305"/>
      <c r="AG55526" s="1954"/>
    </row>
    <row r="55528" spans="4:33" s="304" customFormat="1" ht="15.75" customHeight="1">
      <c r="D55528" s="305"/>
      <c r="AG55528" s="1954"/>
    </row>
    <row r="55530" spans="4:33" s="304" customFormat="1" ht="15.75" customHeight="1">
      <c r="D55530" s="305"/>
      <c r="AG55530" s="1954"/>
    </row>
    <row r="55532" spans="4:33" s="304" customFormat="1" ht="15.75" customHeight="1">
      <c r="D55532" s="305"/>
      <c r="AG55532" s="1954"/>
    </row>
    <row r="55534" spans="4:33" s="304" customFormat="1" ht="15.75" customHeight="1">
      <c r="D55534" s="305"/>
      <c r="AG55534" s="1954"/>
    </row>
    <row r="55536" spans="4:33" s="304" customFormat="1" ht="15.75" customHeight="1">
      <c r="D55536" s="305"/>
      <c r="AG55536" s="1954"/>
    </row>
    <row r="55538" spans="4:33" s="304" customFormat="1" ht="15.75" customHeight="1">
      <c r="D55538" s="305"/>
      <c r="AG55538" s="1954"/>
    </row>
    <row r="55540" spans="4:33" s="304" customFormat="1" ht="15.75" customHeight="1">
      <c r="D55540" s="305"/>
      <c r="AG55540" s="1954"/>
    </row>
    <row r="55542" spans="4:33" s="304" customFormat="1" ht="15.75" customHeight="1">
      <c r="D55542" s="305"/>
      <c r="AG55542" s="1954"/>
    </row>
    <row r="55544" spans="4:33" s="304" customFormat="1" ht="15.75" customHeight="1">
      <c r="D55544" s="305"/>
      <c r="AG55544" s="1954"/>
    </row>
    <row r="55546" spans="4:33" s="304" customFormat="1" ht="15.75" customHeight="1">
      <c r="D55546" s="305"/>
      <c r="AG55546" s="1954"/>
    </row>
    <row r="55548" spans="4:33" s="304" customFormat="1" ht="15.75" customHeight="1">
      <c r="D55548" s="305"/>
      <c r="AG55548" s="1954"/>
    </row>
    <row r="55550" spans="4:33" s="304" customFormat="1" ht="15.75" customHeight="1">
      <c r="D55550" s="305"/>
      <c r="AG55550" s="1954"/>
    </row>
    <row r="55552" spans="4:33" s="304" customFormat="1" ht="15.75" customHeight="1">
      <c r="D55552" s="305"/>
      <c r="AG55552" s="1954"/>
    </row>
    <row r="55554" spans="4:33" s="304" customFormat="1" ht="15.75" customHeight="1">
      <c r="D55554" s="305"/>
      <c r="AG55554" s="1954"/>
    </row>
    <row r="55556" spans="4:33" s="304" customFormat="1" ht="15.75" customHeight="1">
      <c r="D55556" s="305"/>
      <c r="AG55556" s="1954"/>
    </row>
    <row r="55558" spans="4:33" s="304" customFormat="1" ht="15.75" customHeight="1">
      <c r="D55558" s="305"/>
      <c r="AG55558" s="1954"/>
    </row>
    <row r="55560" spans="4:33" s="304" customFormat="1" ht="15.75" customHeight="1">
      <c r="D55560" s="305"/>
      <c r="AG55560" s="1954"/>
    </row>
    <row r="55562" spans="4:33" s="304" customFormat="1" ht="15.75" customHeight="1">
      <c r="D55562" s="305"/>
      <c r="AG55562" s="1954"/>
    </row>
    <row r="55564" spans="4:33" s="304" customFormat="1" ht="15.75" customHeight="1">
      <c r="D55564" s="305"/>
      <c r="AG55564" s="1954"/>
    </row>
    <row r="55566" spans="4:33" s="304" customFormat="1" ht="15.75" customHeight="1">
      <c r="D55566" s="305"/>
      <c r="AG55566" s="1954"/>
    </row>
    <row r="55568" spans="4:33" s="304" customFormat="1" ht="15.75" customHeight="1">
      <c r="D55568" s="305"/>
      <c r="AG55568" s="1954"/>
    </row>
    <row r="55570" spans="4:33" s="304" customFormat="1" ht="15.75" customHeight="1">
      <c r="D55570" s="305"/>
      <c r="AG55570" s="1954"/>
    </row>
    <row r="55572" spans="4:33" s="304" customFormat="1" ht="15.75" customHeight="1">
      <c r="D55572" s="305"/>
      <c r="AG55572" s="1954"/>
    </row>
    <row r="55574" spans="4:33" s="304" customFormat="1" ht="15.75" customHeight="1">
      <c r="D55574" s="305"/>
      <c r="AG55574" s="1954"/>
    </row>
    <row r="55576" spans="4:33" s="304" customFormat="1" ht="15.75" customHeight="1">
      <c r="D55576" s="305"/>
      <c r="AG55576" s="1954"/>
    </row>
    <row r="55578" spans="4:33" s="304" customFormat="1" ht="15.75" customHeight="1">
      <c r="D55578" s="305"/>
      <c r="AG55578" s="1954"/>
    </row>
    <row r="55580" spans="4:33" s="304" customFormat="1" ht="15.75" customHeight="1">
      <c r="D55580" s="305"/>
      <c r="AG55580" s="1954"/>
    </row>
    <row r="55582" spans="4:33" s="304" customFormat="1" ht="15.75" customHeight="1">
      <c r="D55582" s="305"/>
      <c r="AG55582" s="1954"/>
    </row>
    <row r="55584" spans="4:33" s="304" customFormat="1" ht="15.75" customHeight="1">
      <c r="D55584" s="305"/>
      <c r="AG55584" s="1954"/>
    </row>
    <row r="55586" spans="4:33" s="304" customFormat="1" ht="15.75" customHeight="1">
      <c r="D55586" s="305"/>
      <c r="AG55586" s="1954"/>
    </row>
    <row r="55588" spans="4:33" s="304" customFormat="1" ht="15.75" customHeight="1">
      <c r="D55588" s="305"/>
      <c r="AG55588" s="1954"/>
    </row>
    <row r="55590" spans="4:33" s="304" customFormat="1" ht="15.75" customHeight="1">
      <c r="D55590" s="305"/>
      <c r="AG55590" s="1954"/>
    </row>
    <row r="55592" spans="4:33" s="304" customFormat="1" ht="15.75" customHeight="1">
      <c r="D55592" s="305"/>
      <c r="AG55592" s="1954"/>
    </row>
    <row r="55594" spans="4:33" s="304" customFormat="1" ht="15.75" customHeight="1">
      <c r="D55594" s="305"/>
      <c r="AG55594" s="1954"/>
    </row>
    <row r="55596" spans="4:33" s="304" customFormat="1" ht="15.75" customHeight="1">
      <c r="D55596" s="305"/>
      <c r="AG55596" s="1954"/>
    </row>
    <row r="55598" spans="4:33" s="304" customFormat="1" ht="15.75" customHeight="1">
      <c r="D55598" s="305"/>
      <c r="AG55598" s="1954"/>
    </row>
    <row r="55600" spans="4:33" s="304" customFormat="1" ht="15.75" customHeight="1">
      <c r="D55600" s="305"/>
      <c r="AG55600" s="1954"/>
    </row>
    <row r="55602" spans="4:33" s="304" customFormat="1" ht="15.75" customHeight="1">
      <c r="D55602" s="305"/>
      <c r="AG55602" s="1954"/>
    </row>
    <row r="55604" spans="4:33" s="304" customFormat="1" ht="15.75" customHeight="1">
      <c r="D55604" s="305"/>
      <c r="AG55604" s="1954"/>
    </row>
    <row r="55606" spans="4:33" s="304" customFormat="1" ht="15.75" customHeight="1">
      <c r="D55606" s="305"/>
      <c r="AG55606" s="1954"/>
    </row>
    <row r="55608" spans="4:33" s="304" customFormat="1" ht="15.75" customHeight="1">
      <c r="D55608" s="305"/>
      <c r="AG55608" s="1954"/>
    </row>
    <row r="55610" spans="4:33" s="304" customFormat="1" ht="15.75" customHeight="1">
      <c r="D55610" s="305"/>
      <c r="AG55610" s="1954"/>
    </row>
    <row r="55612" spans="4:33" s="304" customFormat="1" ht="15.75" customHeight="1">
      <c r="D55612" s="305"/>
      <c r="AG55612" s="1954"/>
    </row>
    <row r="55614" spans="4:33" s="304" customFormat="1" ht="15.75" customHeight="1">
      <c r="D55614" s="305"/>
      <c r="AG55614" s="1954"/>
    </row>
    <row r="55616" spans="4:33" s="304" customFormat="1" ht="15.75" customHeight="1">
      <c r="D55616" s="305"/>
      <c r="AG55616" s="1954"/>
    </row>
    <row r="55618" spans="4:33" s="304" customFormat="1" ht="15.75" customHeight="1">
      <c r="D55618" s="305"/>
      <c r="AG55618" s="1954"/>
    </row>
    <row r="55620" spans="4:33" s="304" customFormat="1" ht="15.75" customHeight="1">
      <c r="D55620" s="305"/>
      <c r="AG55620" s="1954"/>
    </row>
    <row r="55622" spans="4:33" s="304" customFormat="1" ht="15.75" customHeight="1">
      <c r="D55622" s="305"/>
      <c r="AG55622" s="1954"/>
    </row>
    <row r="55624" spans="4:33" s="304" customFormat="1" ht="15.75" customHeight="1">
      <c r="D55624" s="305"/>
      <c r="AG55624" s="1954"/>
    </row>
    <row r="55626" spans="4:33" s="304" customFormat="1" ht="15.75" customHeight="1">
      <c r="D55626" s="305"/>
      <c r="AG55626" s="1954"/>
    </row>
    <row r="55628" spans="4:33" s="304" customFormat="1" ht="15.75" customHeight="1">
      <c r="D55628" s="305"/>
      <c r="AG55628" s="1954"/>
    </row>
    <row r="55630" spans="4:33" s="304" customFormat="1" ht="15.75" customHeight="1">
      <c r="D55630" s="305"/>
      <c r="AG55630" s="1954"/>
    </row>
    <row r="55632" spans="4:33" s="304" customFormat="1" ht="15.75" customHeight="1">
      <c r="D55632" s="305"/>
      <c r="AG55632" s="1954"/>
    </row>
    <row r="55634" spans="4:33" s="304" customFormat="1" ht="15.75" customHeight="1">
      <c r="D55634" s="305"/>
      <c r="AG55634" s="1954"/>
    </row>
    <row r="55636" spans="4:33" s="304" customFormat="1" ht="15.75" customHeight="1">
      <c r="D55636" s="305"/>
      <c r="AG55636" s="1954"/>
    </row>
    <row r="55638" spans="4:33" s="304" customFormat="1" ht="15.75" customHeight="1">
      <c r="D55638" s="305"/>
      <c r="AG55638" s="1954"/>
    </row>
    <row r="55640" spans="4:33" s="304" customFormat="1" ht="15.75" customHeight="1">
      <c r="D55640" s="305"/>
      <c r="AG55640" s="1954"/>
    </row>
    <row r="55642" spans="4:33" s="304" customFormat="1" ht="15.75" customHeight="1">
      <c r="D55642" s="305"/>
      <c r="AG55642" s="1954"/>
    </row>
    <row r="55644" spans="4:33" s="304" customFormat="1" ht="15.75" customHeight="1">
      <c r="D55644" s="305"/>
      <c r="AG55644" s="1954"/>
    </row>
    <row r="55646" spans="4:33" s="304" customFormat="1" ht="15.75" customHeight="1">
      <c r="D55646" s="305"/>
      <c r="AG55646" s="1954"/>
    </row>
    <row r="55648" spans="4:33" s="304" customFormat="1" ht="15.75" customHeight="1">
      <c r="D55648" s="305"/>
      <c r="AG55648" s="1954"/>
    </row>
    <row r="55650" spans="4:33" s="304" customFormat="1" ht="15.75" customHeight="1">
      <c r="D55650" s="305"/>
      <c r="AG55650" s="1954"/>
    </row>
    <row r="55652" spans="4:33" s="304" customFormat="1" ht="15.75" customHeight="1">
      <c r="D55652" s="305"/>
      <c r="AG55652" s="1954"/>
    </row>
    <row r="55654" spans="4:33" s="304" customFormat="1" ht="15.75" customHeight="1">
      <c r="D55654" s="305"/>
      <c r="AG55654" s="1954"/>
    </row>
    <row r="55656" spans="4:33" s="304" customFormat="1" ht="15.75" customHeight="1">
      <c r="D55656" s="305"/>
      <c r="AG55656" s="1954"/>
    </row>
    <row r="55658" spans="4:33" s="304" customFormat="1" ht="15.75" customHeight="1">
      <c r="D55658" s="305"/>
      <c r="AG55658" s="1954"/>
    </row>
    <row r="55660" spans="4:33" s="304" customFormat="1" ht="15.75" customHeight="1">
      <c r="D55660" s="305"/>
      <c r="AG55660" s="1954"/>
    </row>
    <row r="55662" spans="4:33" s="304" customFormat="1" ht="15.75" customHeight="1">
      <c r="D55662" s="305"/>
      <c r="AG55662" s="1954"/>
    </row>
    <row r="55664" spans="4:33" s="304" customFormat="1" ht="15.75" customHeight="1">
      <c r="D55664" s="305"/>
      <c r="AG55664" s="1954"/>
    </row>
    <row r="55666" spans="4:33" s="304" customFormat="1" ht="15.75" customHeight="1">
      <c r="D55666" s="305"/>
      <c r="AG55666" s="1954"/>
    </row>
    <row r="55668" spans="4:33" s="304" customFormat="1" ht="15.75" customHeight="1">
      <c r="D55668" s="305"/>
      <c r="AG55668" s="1954"/>
    </row>
    <row r="55670" spans="4:33" s="304" customFormat="1" ht="15.75" customHeight="1">
      <c r="D55670" s="305"/>
      <c r="AG55670" s="1954"/>
    </row>
    <row r="55672" spans="4:33" s="304" customFormat="1" ht="15.75" customHeight="1">
      <c r="D55672" s="305"/>
      <c r="AG55672" s="1954"/>
    </row>
    <row r="55674" spans="4:33" s="304" customFormat="1" ht="15.75" customHeight="1">
      <c r="D55674" s="305"/>
      <c r="AG55674" s="1954"/>
    </row>
    <row r="55676" spans="4:33" s="304" customFormat="1" ht="15.75" customHeight="1">
      <c r="D55676" s="305"/>
      <c r="AG55676" s="1954"/>
    </row>
    <row r="55678" spans="4:33" s="304" customFormat="1" ht="15.75" customHeight="1">
      <c r="D55678" s="305"/>
      <c r="AG55678" s="1954"/>
    </row>
    <row r="55680" spans="4:33" s="304" customFormat="1" ht="15.75" customHeight="1">
      <c r="D55680" s="305"/>
      <c r="AG55680" s="1954"/>
    </row>
    <row r="55682" spans="4:33" s="304" customFormat="1" ht="15.75" customHeight="1">
      <c r="D55682" s="305"/>
      <c r="AG55682" s="1954"/>
    </row>
    <row r="55684" spans="4:33" s="304" customFormat="1" ht="15.75" customHeight="1">
      <c r="D55684" s="305"/>
      <c r="AG55684" s="1954"/>
    </row>
    <row r="55686" spans="4:33" s="304" customFormat="1" ht="15.75" customHeight="1">
      <c r="D55686" s="305"/>
      <c r="AG55686" s="1954"/>
    </row>
    <row r="55688" spans="4:33" s="304" customFormat="1" ht="15.75" customHeight="1">
      <c r="D55688" s="305"/>
      <c r="AG55688" s="1954"/>
    </row>
    <row r="55690" spans="4:33" s="304" customFormat="1" ht="15.75" customHeight="1">
      <c r="D55690" s="305"/>
      <c r="AG55690" s="1954"/>
    </row>
    <row r="55692" spans="4:33" s="304" customFormat="1" ht="15.75" customHeight="1">
      <c r="D55692" s="305"/>
      <c r="AG55692" s="1954"/>
    </row>
    <row r="55694" spans="4:33" s="304" customFormat="1" ht="15.75" customHeight="1">
      <c r="D55694" s="305"/>
      <c r="AG55694" s="1954"/>
    </row>
    <row r="55696" spans="4:33" s="304" customFormat="1" ht="15.75" customHeight="1">
      <c r="D55696" s="305"/>
      <c r="AG55696" s="1954"/>
    </row>
    <row r="55698" spans="4:33" s="304" customFormat="1" ht="15.75" customHeight="1">
      <c r="D55698" s="305"/>
      <c r="AG55698" s="1954"/>
    </row>
    <row r="55700" spans="4:33" s="304" customFormat="1" ht="15.75" customHeight="1">
      <c r="D55700" s="305"/>
      <c r="AG55700" s="1954"/>
    </row>
    <row r="55702" spans="4:33" s="304" customFormat="1" ht="15.75" customHeight="1">
      <c r="D55702" s="305"/>
      <c r="AG55702" s="1954"/>
    </row>
    <row r="55704" spans="4:33" s="304" customFormat="1" ht="15.75" customHeight="1">
      <c r="D55704" s="305"/>
      <c r="AG55704" s="1954"/>
    </row>
    <row r="55706" spans="4:33" s="304" customFormat="1" ht="15.75" customHeight="1">
      <c r="D55706" s="305"/>
      <c r="AG55706" s="1954"/>
    </row>
    <row r="55708" spans="4:33" s="304" customFormat="1" ht="15.75" customHeight="1">
      <c r="D55708" s="305"/>
      <c r="AG55708" s="1954"/>
    </row>
    <row r="55710" spans="4:33" s="304" customFormat="1" ht="15.75" customHeight="1">
      <c r="D55710" s="305"/>
      <c r="AG55710" s="1954"/>
    </row>
    <row r="55712" spans="4:33" s="304" customFormat="1" ht="15.75" customHeight="1">
      <c r="D55712" s="305"/>
      <c r="AG55712" s="1954"/>
    </row>
    <row r="55714" spans="4:33" s="304" customFormat="1" ht="15.75" customHeight="1">
      <c r="D55714" s="305"/>
      <c r="AG55714" s="1954"/>
    </row>
    <row r="55716" spans="4:33" s="304" customFormat="1" ht="15.75" customHeight="1">
      <c r="D55716" s="305"/>
      <c r="AG55716" s="1954"/>
    </row>
    <row r="55718" spans="4:33" s="304" customFormat="1" ht="15.75" customHeight="1">
      <c r="D55718" s="305"/>
      <c r="AG55718" s="1954"/>
    </row>
    <row r="55720" spans="4:33" s="304" customFormat="1" ht="15.75" customHeight="1">
      <c r="D55720" s="305"/>
      <c r="AG55720" s="1954"/>
    </row>
    <row r="55722" spans="4:33" s="304" customFormat="1" ht="15.75" customHeight="1">
      <c r="D55722" s="305"/>
      <c r="AG55722" s="1954"/>
    </row>
    <row r="55724" spans="4:33" s="304" customFormat="1" ht="15.75" customHeight="1">
      <c r="D55724" s="305"/>
      <c r="AG55724" s="1954"/>
    </row>
    <row r="55726" spans="4:33" s="304" customFormat="1" ht="15.75" customHeight="1">
      <c r="D55726" s="305"/>
      <c r="AG55726" s="1954"/>
    </row>
    <row r="55728" spans="4:33" s="304" customFormat="1" ht="15.75" customHeight="1">
      <c r="D55728" s="305"/>
      <c r="AG55728" s="1954"/>
    </row>
    <row r="55730" spans="4:33" s="304" customFormat="1" ht="15.75" customHeight="1">
      <c r="D55730" s="305"/>
      <c r="AG55730" s="1954"/>
    </row>
    <row r="55732" spans="4:33" s="304" customFormat="1" ht="15.75" customHeight="1">
      <c r="D55732" s="305"/>
      <c r="AG55732" s="1954"/>
    </row>
    <row r="55734" spans="4:33" s="304" customFormat="1" ht="15.75" customHeight="1">
      <c r="D55734" s="305"/>
      <c r="AG55734" s="1954"/>
    </row>
    <row r="55736" spans="4:33" s="304" customFormat="1" ht="15.75" customHeight="1">
      <c r="D55736" s="305"/>
      <c r="AG55736" s="1954"/>
    </row>
    <row r="55738" spans="4:33" s="304" customFormat="1" ht="15.75" customHeight="1">
      <c r="D55738" s="305"/>
      <c r="AG55738" s="1954"/>
    </row>
    <row r="55740" spans="4:33" s="304" customFormat="1" ht="15.75" customHeight="1">
      <c r="D55740" s="305"/>
      <c r="AG55740" s="1954"/>
    </row>
    <row r="55742" spans="4:33" s="304" customFormat="1" ht="15.75" customHeight="1">
      <c r="D55742" s="305"/>
      <c r="AG55742" s="1954"/>
    </row>
    <row r="55744" spans="4:33" s="304" customFormat="1" ht="15.75" customHeight="1">
      <c r="D55744" s="305"/>
      <c r="AG55744" s="1954"/>
    </row>
    <row r="55746" spans="4:33" s="304" customFormat="1" ht="15.75" customHeight="1">
      <c r="D55746" s="305"/>
      <c r="AG55746" s="1954"/>
    </row>
    <row r="55748" spans="4:33" s="304" customFormat="1" ht="15.75" customHeight="1">
      <c r="D55748" s="305"/>
      <c r="AG55748" s="1954"/>
    </row>
    <row r="55750" spans="4:33" s="304" customFormat="1" ht="15.75" customHeight="1">
      <c r="D55750" s="305"/>
      <c r="AG55750" s="1954"/>
    </row>
    <row r="55752" spans="4:33" s="304" customFormat="1" ht="15.75" customHeight="1">
      <c r="D55752" s="305"/>
      <c r="AG55752" s="1954"/>
    </row>
    <row r="55754" spans="4:33" s="304" customFormat="1" ht="15.75" customHeight="1">
      <c r="D55754" s="305"/>
      <c r="AG55754" s="1954"/>
    </row>
    <row r="55756" spans="4:33" s="304" customFormat="1" ht="15.75" customHeight="1">
      <c r="D55756" s="305"/>
      <c r="AG55756" s="1954"/>
    </row>
    <row r="55758" spans="4:33" s="304" customFormat="1" ht="15.75" customHeight="1">
      <c r="D55758" s="305"/>
      <c r="AG55758" s="1954"/>
    </row>
    <row r="55760" spans="4:33" s="304" customFormat="1" ht="15.75" customHeight="1">
      <c r="D55760" s="305"/>
      <c r="AG55760" s="1954"/>
    </row>
    <row r="55762" spans="4:33" s="304" customFormat="1" ht="15.75" customHeight="1">
      <c r="D55762" s="305"/>
      <c r="AG55762" s="1954"/>
    </row>
    <row r="55764" spans="4:33" s="304" customFormat="1" ht="15.75" customHeight="1">
      <c r="D55764" s="305"/>
      <c r="AG55764" s="1954"/>
    </row>
    <row r="55766" spans="4:33" s="304" customFormat="1" ht="15.75" customHeight="1">
      <c r="D55766" s="305"/>
      <c r="AG55766" s="1954"/>
    </row>
    <row r="55768" spans="4:33" s="304" customFormat="1" ht="15.75" customHeight="1">
      <c r="D55768" s="305"/>
      <c r="AG55768" s="1954"/>
    </row>
    <row r="55770" spans="4:33" s="304" customFormat="1" ht="15.75" customHeight="1">
      <c r="D55770" s="305"/>
      <c r="AG55770" s="1954"/>
    </row>
    <row r="55772" spans="4:33" s="304" customFormat="1" ht="15.75" customHeight="1">
      <c r="D55772" s="305"/>
      <c r="AG55772" s="1954"/>
    </row>
    <row r="55774" spans="4:33" s="304" customFormat="1" ht="15.75" customHeight="1">
      <c r="D55774" s="305"/>
      <c r="AG55774" s="1954"/>
    </row>
    <row r="55776" spans="4:33" s="304" customFormat="1" ht="15.75" customHeight="1">
      <c r="D55776" s="305"/>
      <c r="AG55776" s="1954"/>
    </row>
    <row r="55778" spans="4:33" s="304" customFormat="1" ht="15.75" customHeight="1">
      <c r="D55778" s="305"/>
      <c r="AG55778" s="1954"/>
    </row>
    <row r="55780" spans="4:33" s="304" customFormat="1" ht="15.75" customHeight="1">
      <c r="D55780" s="305"/>
      <c r="AG55780" s="1954"/>
    </row>
    <row r="55782" spans="4:33" s="304" customFormat="1" ht="15.75" customHeight="1">
      <c r="D55782" s="305"/>
      <c r="AG55782" s="1954"/>
    </row>
    <row r="55784" spans="4:33" s="304" customFormat="1" ht="15.75" customHeight="1">
      <c r="D55784" s="305"/>
      <c r="AG55784" s="1954"/>
    </row>
    <row r="55786" spans="4:33" s="304" customFormat="1" ht="15.75" customHeight="1">
      <c r="D55786" s="305"/>
      <c r="AG55786" s="1954"/>
    </row>
    <row r="55788" spans="4:33" s="304" customFormat="1" ht="15.75" customHeight="1">
      <c r="D55788" s="305"/>
      <c r="AG55788" s="1954"/>
    </row>
    <row r="55790" spans="4:33" s="304" customFormat="1" ht="15.75" customHeight="1">
      <c r="D55790" s="305"/>
      <c r="AG55790" s="1954"/>
    </row>
    <row r="55792" spans="4:33" s="304" customFormat="1" ht="15.75" customHeight="1">
      <c r="D55792" s="305"/>
      <c r="AG55792" s="1954"/>
    </row>
    <row r="55794" spans="4:33" s="304" customFormat="1" ht="15.75" customHeight="1">
      <c r="D55794" s="305"/>
      <c r="AG55794" s="1954"/>
    </row>
    <row r="55796" spans="4:33" s="304" customFormat="1" ht="15.75" customHeight="1">
      <c r="D55796" s="305"/>
      <c r="AG55796" s="1954"/>
    </row>
    <row r="55798" spans="4:33" s="304" customFormat="1" ht="15.75" customHeight="1">
      <c r="D55798" s="305"/>
      <c r="AG55798" s="1954"/>
    </row>
    <row r="55800" spans="4:33" s="304" customFormat="1" ht="15.75" customHeight="1">
      <c r="D55800" s="305"/>
      <c r="AG55800" s="1954"/>
    </row>
    <row r="55802" spans="4:33" s="304" customFormat="1" ht="15.75" customHeight="1">
      <c r="D55802" s="305"/>
      <c r="AG55802" s="1954"/>
    </row>
    <row r="55804" spans="4:33" s="304" customFormat="1" ht="15.75" customHeight="1">
      <c r="D55804" s="305"/>
      <c r="AG55804" s="1954"/>
    </row>
    <row r="55806" spans="4:33" s="304" customFormat="1" ht="15.75" customHeight="1">
      <c r="D55806" s="305"/>
      <c r="AG55806" s="1954"/>
    </row>
    <row r="55808" spans="4:33" s="304" customFormat="1" ht="15.75" customHeight="1">
      <c r="D55808" s="305"/>
      <c r="AG55808" s="1954"/>
    </row>
    <row r="55810" spans="4:33" s="304" customFormat="1" ht="15.75" customHeight="1">
      <c r="D55810" s="305"/>
      <c r="AG55810" s="1954"/>
    </row>
    <row r="55812" spans="4:33" s="304" customFormat="1" ht="15.75" customHeight="1">
      <c r="D55812" s="305"/>
      <c r="AG55812" s="1954"/>
    </row>
    <row r="55814" spans="4:33" s="304" customFormat="1" ht="15.75" customHeight="1">
      <c r="D55814" s="305"/>
      <c r="AG55814" s="1954"/>
    </row>
    <row r="55816" spans="4:33" s="304" customFormat="1" ht="15.75" customHeight="1">
      <c r="D55816" s="305"/>
      <c r="AG55816" s="1954"/>
    </row>
    <row r="55818" spans="4:33" s="304" customFormat="1" ht="15.75" customHeight="1">
      <c r="D55818" s="305"/>
      <c r="AG55818" s="1954"/>
    </row>
    <row r="55820" spans="4:33" s="304" customFormat="1" ht="15.75" customHeight="1">
      <c r="D55820" s="305"/>
      <c r="AG55820" s="1954"/>
    </row>
    <row r="55822" spans="4:33" s="304" customFormat="1" ht="15.75" customHeight="1">
      <c r="D55822" s="305"/>
      <c r="AG55822" s="1954"/>
    </row>
    <row r="55824" spans="4:33" s="304" customFormat="1" ht="15.75" customHeight="1">
      <c r="D55824" s="305"/>
      <c r="AG55824" s="1954"/>
    </row>
    <row r="55826" spans="4:33" s="304" customFormat="1" ht="15.75" customHeight="1">
      <c r="D55826" s="305"/>
      <c r="AG55826" s="1954"/>
    </row>
    <row r="55828" spans="4:33" s="304" customFormat="1" ht="15.75" customHeight="1">
      <c r="D55828" s="305"/>
      <c r="AG55828" s="1954"/>
    </row>
    <row r="55830" spans="4:33" s="304" customFormat="1" ht="15.75" customHeight="1">
      <c r="D55830" s="305"/>
      <c r="AG55830" s="1954"/>
    </row>
    <row r="55832" spans="4:33" s="304" customFormat="1" ht="15.75" customHeight="1">
      <c r="D55832" s="305"/>
      <c r="AG55832" s="1954"/>
    </row>
    <row r="55834" spans="4:33" s="304" customFormat="1" ht="15.75" customHeight="1">
      <c r="D55834" s="305"/>
      <c r="AG55834" s="1954"/>
    </row>
    <row r="55836" spans="4:33" s="304" customFormat="1" ht="15.75" customHeight="1">
      <c r="D55836" s="305"/>
      <c r="AG55836" s="1954"/>
    </row>
    <row r="55838" spans="4:33" s="304" customFormat="1" ht="15.75" customHeight="1">
      <c r="D55838" s="305"/>
      <c r="AG55838" s="1954"/>
    </row>
    <row r="55840" spans="4:33" s="304" customFormat="1" ht="15.75" customHeight="1">
      <c r="D55840" s="305"/>
      <c r="AG55840" s="1954"/>
    </row>
    <row r="55842" spans="4:33" s="304" customFormat="1" ht="15.75" customHeight="1">
      <c r="D55842" s="305"/>
      <c r="AG55842" s="1954"/>
    </row>
    <row r="55844" spans="4:33" s="304" customFormat="1" ht="15.75" customHeight="1">
      <c r="D55844" s="305"/>
      <c r="AG55844" s="1954"/>
    </row>
    <row r="55846" spans="4:33" s="304" customFormat="1" ht="15.75" customHeight="1">
      <c r="D55846" s="305"/>
      <c r="AG55846" s="1954"/>
    </row>
    <row r="55848" spans="4:33" s="304" customFormat="1" ht="15.75" customHeight="1">
      <c r="D55848" s="305"/>
      <c r="AG55848" s="1954"/>
    </row>
    <row r="55850" spans="4:33" s="304" customFormat="1" ht="15.75" customHeight="1">
      <c r="D55850" s="305"/>
      <c r="AG55850" s="1954"/>
    </row>
    <row r="55852" spans="4:33" s="304" customFormat="1" ht="15.75" customHeight="1">
      <c r="D55852" s="305"/>
      <c r="AG55852" s="1954"/>
    </row>
    <row r="55854" spans="4:33" s="304" customFormat="1" ht="15.75" customHeight="1">
      <c r="D55854" s="305"/>
      <c r="AG55854" s="1954"/>
    </row>
    <row r="55856" spans="4:33" s="304" customFormat="1" ht="15.75" customHeight="1">
      <c r="D55856" s="305"/>
      <c r="AG55856" s="1954"/>
    </row>
    <row r="55858" spans="4:33" s="304" customFormat="1" ht="15.75" customHeight="1">
      <c r="D55858" s="305"/>
      <c r="AG55858" s="1954"/>
    </row>
    <row r="55860" spans="4:33" s="304" customFormat="1" ht="15.75" customHeight="1">
      <c r="D55860" s="305"/>
      <c r="AG55860" s="1954"/>
    </row>
    <row r="55862" spans="4:33" s="304" customFormat="1" ht="15.75" customHeight="1">
      <c r="D55862" s="305"/>
      <c r="AG55862" s="1954"/>
    </row>
    <row r="55864" spans="4:33" s="304" customFormat="1" ht="15.75" customHeight="1">
      <c r="D55864" s="305"/>
      <c r="AG55864" s="1954"/>
    </row>
    <row r="55866" spans="4:33" s="304" customFormat="1" ht="15.75" customHeight="1">
      <c r="D55866" s="305"/>
      <c r="AG55866" s="1954"/>
    </row>
    <row r="55868" spans="4:33" s="304" customFormat="1" ht="15.75" customHeight="1">
      <c r="D55868" s="305"/>
      <c r="AG55868" s="1954"/>
    </row>
    <row r="55870" spans="4:33" s="304" customFormat="1" ht="15.75" customHeight="1">
      <c r="D55870" s="305"/>
      <c r="AG55870" s="1954"/>
    </row>
    <row r="55872" spans="4:33" s="304" customFormat="1" ht="15.75" customHeight="1">
      <c r="D55872" s="305"/>
      <c r="AG55872" s="1954"/>
    </row>
    <row r="55874" spans="4:33" s="304" customFormat="1" ht="15.75" customHeight="1">
      <c r="D55874" s="305"/>
      <c r="AG55874" s="1954"/>
    </row>
    <row r="55876" spans="4:33" s="304" customFormat="1" ht="15.75" customHeight="1">
      <c r="D55876" s="305"/>
      <c r="AG55876" s="1954"/>
    </row>
    <row r="55878" spans="4:33" s="304" customFormat="1" ht="15.75" customHeight="1">
      <c r="D55878" s="305"/>
      <c r="AG55878" s="1954"/>
    </row>
    <row r="55880" spans="4:33" s="304" customFormat="1" ht="15.75" customHeight="1">
      <c r="D55880" s="305"/>
      <c r="AG55880" s="1954"/>
    </row>
    <row r="55882" spans="4:33" s="304" customFormat="1" ht="15.75" customHeight="1">
      <c r="D55882" s="305"/>
      <c r="AG55882" s="1954"/>
    </row>
    <row r="55884" spans="4:33" s="304" customFormat="1" ht="15.75" customHeight="1">
      <c r="D55884" s="305"/>
      <c r="AG55884" s="1954"/>
    </row>
    <row r="55886" spans="4:33" s="304" customFormat="1" ht="15.75" customHeight="1">
      <c r="D55886" s="305"/>
      <c r="AG55886" s="1954"/>
    </row>
    <row r="55888" spans="4:33" s="304" customFormat="1" ht="15.75" customHeight="1">
      <c r="D55888" s="305"/>
      <c r="AG55888" s="1954"/>
    </row>
    <row r="55890" spans="4:33" s="304" customFormat="1" ht="15.75" customHeight="1">
      <c r="D55890" s="305"/>
      <c r="AG55890" s="1954"/>
    </row>
    <row r="55892" spans="4:33" s="304" customFormat="1" ht="15.75" customHeight="1">
      <c r="D55892" s="305"/>
      <c r="AG55892" s="1954"/>
    </row>
    <row r="55894" spans="4:33" s="304" customFormat="1" ht="15.75" customHeight="1">
      <c r="D55894" s="305"/>
      <c r="AG55894" s="1954"/>
    </row>
    <row r="55896" spans="4:33" s="304" customFormat="1" ht="15.75" customHeight="1">
      <c r="D55896" s="305"/>
      <c r="AG55896" s="1954"/>
    </row>
    <row r="55898" spans="4:33" s="304" customFormat="1" ht="15.75" customHeight="1">
      <c r="D55898" s="305"/>
      <c r="AG55898" s="1954"/>
    </row>
    <row r="55900" spans="4:33" s="304" customFormat="1" ht="15.75" customHeight="1">
      <c r="D55900" s="305"/>
      <c r="AG55900" s="1954"/>
    </row>
    <row r="55902" spans="4:33" s="304" customFormat="1" ht="15.75" customHeight="1">
      <c r="D55902" s="305"/>
      <c r="AG55902" s="1954"/>
    </row>
    <row r="55904" spans="4:33" s="304" customFormat="1" ht="15.75" customHeight="1">
      <c r="D55904" s="305"/>
      <c r="AG55904" s="1954"/>
    </row>
    <row r="55906" spans="4:33" s="304" customFormat="1" ht="15.75" customHeight="1">
      <c r="D55906" s="305"/>
      <c r="AG55906" s="1954"/>
    </row>
    <row r="55908" spans="4:33" s="304" customFormat="1" ht="15.75" customHeight="1">
      <c r="D55908" s="305"/>
      <c r="AG55908" s="1954"/>
    </row>
    <row r="55910" spans="4:33" s="304" customFormat="1" ht="15.75" customHeight="1">
      <c r="D55910" s="305"/>
      <c r="AG55910" s="1954"/>
    </row>
    <row r="55912" spans="4:33" s="304" customFormat="1" ht="15.75" customHeight="1">
      <c r="D55912" s="305"/>
      <c r="AG55912" s="1954"/>
    </row>
    <row r="55914" spans="4:33" s="304" customFormat="1" ht="15.75" customHeight="1">
      <c r="D55914" s="305"/>
      <c r="AG55914" s="1954"/>
    </row>
    <row r="55916" spans="4:33" s="304" customFormat="1" ht="15.75" customHeight="1">
      <c r="D55916" s="305"/>
      <c r="AG55916" s="1954"/>
    </row>
    <row r="55918" spans="4:33" s="304" customFormat="1" ht="15.75" customHeight="1">
      <c r="D55918" s="305"/>
      <c r="AG55918" s="1954"/>
    </row>
    <row r="55920" spans="4:33" s="304" customFormat="1" ht="15.75" customHeight="1">
      <c r="D55920" s="305"/>
      <c r="AG55920" s="1954"/>
    </row>
    <row r="55922" spans="4:33" s="304" customFormat="1" ht="15.75" customHeight="1">
      <c r="D55922" s="305"/>
      <c r="AG55922" s="1954"/>
    </row>
    <row r="55924" spans="4:33" s="304" customFormat="1" ht="15.75" customHeight="1">
      <c r="D55924" s="305"/>
      <c r="AG55924" s="1954"/>
    </row>
    <row r="55926" spans="4:33" s="304" customFormat="1" ht="15.75" customHeight="1">
      <c r="D55926" s="305"/>
      <c r="AG55926" s="1954"/>
    </row>
    <row r="55928" spans="4:33" s="304" customFormat="1" ht="15.75" customHeight="1">
      <c r="D55928" s="305"/>
      <c r="AG55928" s="1954"/>
    </row>
    <row r="55930" spans="4:33" s="304" customFormat="1" ht="15.75" customHeight="1">
      <c r="D55930" s="305"/>
      <c r="AG55930" s="1954"/>
    </row>
    <row r="55932" spans="4:33" s="304" customFormat="1" ht="15.75" customHeight="1">
      <c r="D55932" s="305"/>
      <c r="AG55932" s="1954"/>
    </row>
    <row r="55934" spans="4:33" s="304" customFormat="1" ht="15.75" customHeight="1">
      <c r="D55934" s="305"/>
      <c r="AG55934" s="1954"/>
    </row>
    <row r="55936" spans="4:33" s="304" customFormat="1" ht="15.75" customHeight="1">
      <c r="D55936" s="305"/>
      <c r="AG55936" s="1954"/>
    </row>
    <row r="55938" spans="4:33" s="304" customFormat="1" ht="15.75" customHeight="1">
      <c r="D55938" s="305"/>
      <c r="AG55938" s="1954"/>
    </row>
    <row r="55940" spans="4:33" s="304" customFormat="1" ht="15.75" customHeight="1">
      <c r="D55940" s="305"/>
      <c r="AG55940" s="1954"/>
    </row>
    <row r="55942" spans="4:33" s="304" customFormat="1" ht="15.75" customHeight="1">
      <c r="D55942" s="305"/>
      <c r="AG55942" s="1954"/>
    </row>
    <row r="55944" spans="4:33" s="304" customFormat="1" ht="15.75" customHeight="1">
      <c r="D55944" s="305"/>
      <c r="AG55944" s="1954"/>
    </row>
    <row r="55946" spans="4:33" s="304" customFormat="1" ht="15.75" customHeight="1">
      <c r="D55946" s="305"/>
      <c r="AG55946" s="1954"/>
    </row>
    <row r="55948" spans="4:33" s="304" customFormat="1" ht="15.75" customHeight="1">
      <c r="D55948" s="305"/>
      <c r="AG55948" s="1954"/>
    </row>
    <row r="55950" spans="4:33" s="304" customFormat="1" ht="15.75" customHeight="1">
      <c r="D55950" s="305"/>
      <c r="AG55950" s="1954"/>
    </row>
    <row r="55952" spans="4:33" s="304" customFormat="1" ht="15.75" customHeight="1">
      <c r="D55952" s="305"/>
      <c r="AG55952" s="1954"/>
    </row>
    <row r="55954" spans="4:33" s="304" customFormat="1" ht="15.75" customHeight="1">
      <c r="D55954" s="305"/>
      <c r="AG55954" s="1954"/>
    </row>
    <row r="55956" spans="4:33" s="304" customFormat="1" ht="15.75" customHeight="1">
      <c r="D55956" s="305"/>
      <c r="AG55956" s="1954"/>
    </row>
    <row r="55958" spans="4:33" s="304" customFormat="1" ht="15.75" customHeight="1">
      <c r="D55958" s="305"/>
      <c r="AG55958" s="1954"/>
    </row>
    <row r="55960" spans="4:33" s="304" customFormat="1" ht="15.75" customHeight="1">
      <c r="D55960" s="305"/>
      <c r="AG55960" s="1954"/>
    </row>
    <row r="55962" spans="4:33" s="304" customFormat="1" ht="15.75" customHeight="1">
      <c r="D55962" s="305"/>
      <c r="AG55962" s="1954"/>
    </row>
    <row r="55964" spans="4:33" s="304" customFormat="1" ht="15.75" customHeight="1">
      <c r="D55964" s="305"/>
      <c r="AG55964" s="1954"/>
    </row>
    <row r="55966" spans="4:33" s="304" customFormat="1" ht="15.75" customHeight="1">
      <c r="D55966" s="305"/>
      <c r="AG55966" s="1954"/>
    </row>
    <row r="55968" spans="4:33" s="304" customFormat="1" ht="15.75" customHeight="1">
      <c r="D55968" s="305"/>
      <c r="AG55968" s="1954"/>
    </row>
    <row r="55970" spans="4:33" s="304" customFormat="1" ht="15.75" customHeight="1">
      <c r="D55970" s="305"/>
      <c r="AG55970" s="1954"/>
    </row>
    <row r="55972" spans="4:33" s="304" customFormat="1" ht="15.75" customHeight="1">
      <c r="D55972" s="305"/>
      <c r="AG55972" s="1954"/>
    </row>
    <row r="55974" spans="4:33" s="304" customFormat="1" ht="15.75" customHeight="1">
      <c r="D55974" s="305"/>
      <c r="AG55974" s="1954"/>
    </row>
    <row r="55976" spans="4:33" s="304" customFormat="1" ht="15.75" customHeight="1">
      <c r="D55976" s="305"/>
      <c r="AG55976" s="1954"/>
    </row>
    <row r="55978" spans="4:33" s="304" customFormat="1" ht="15.75" customHeight="1">
      <c r="D55978" s="305"/>
      <c r="AG55978" s="1954"/>
    </row>
    <row r="55980" spans="4:33" s="304" customFormat="1" ht="15.75" customHeight="1">
      <c r="D55980" s="305"/>
      <c r="AG55980" s="1954"/>
    </row>
    <row r="55982" spans="4:33" s="304" customFormat="1" ht="15.75" customHeight="1">
      <c r="D55982" s="305"/>
      <c r="AG55982" s="1954"/>
    </row>
    <row r="55984" spans="4:33" s="304" customFormat="1" ht="15.75" customHeight="1">
      <c r="D55984" s="305"/>
      <c r="AG55984" s="1954"/>
    </row>
    <row r="55986" spans="4:33" s="304" customFormat="1" ht="15.75" customHeight="1">
      <c r="D55986" s="305"/>
      <c r="AG55986" s="1954"/>
    </row>
    <row r="55988" spans="4:33" s="304" customFormat="1" ht="15.75" customHeight="1">
      <c r="D55988" s="305"/>
      <c r="AG55988" s="1954"/>
    </row>
    <row r="55990" spans="4:33" s="304" customFormat="1" ht="15.75" customHeight="1">
      <c r="D55990" s="305"/>
      <c r="AG55990" s="1954"/>
    </row>
    <row r="55992" spans="4:33" s="304" customFormat="1" ht="15.75" customHeight="1">
      <c r="D55992" s="305"/>
      <c r="AG55992" s="1954"/>
    </row>
    <row r="55994" spans="4:33" s="304" customFormat="1" ht="15.75" customHeight="1">
      <c r="D55994" s="305"/>
      <c r="AG55994" s="1954"/>
    </row>
    <row r="55996" spans="4:33" s="304" customFormat="1" ht="15.75" customHeight="1">
      <c r="D55996" s="305"/>
      <c r="AG55996" s="1954"/>
    </row>
    <row r="55998" spans="4:33" s="304" customFormat="1" ht="15.75" customHeight="1">
      <c r="D55998" s="305"/>
      <c r="AG55998" s="1954"/>
    </row>
    <row r="56000" spans="4:33" s="304" customFormat="1" ht="15.75" customHeight="1">
      <c r="D56000" s="305"/>
      <c r="AG56000" s="1954"/>
    </row>
    <row r="56002" spans="4:33" s="304" customFormat="1" ht="15.75" customHeight="1">
      <c r="D56002" s="305"/>
      <c r="AG56002" s="1954"/>
    </row>
    <row r="56004" spans="4:33" s="304" customFormat="1" ht="15.75" customHeight="1">
      <c r="D56004" s="305"/>
      <c r="AG56004" s="1954"/>
    </row>
    <row r="56006" spans="4:33" s="304" customFormat="1" ht="15.75" customHeight="1">
      <c r="D56006" s="305"/>
      <c r="AG56006" s="1954"/>
    </row>
    <row r="56008" spans="4:33" s="304" customFormat="1" ht="15.75" customHeight="1">
      <c r="D56008" s="305"/>
      <c r="AG56008" s="1954"/>
    </row>
    <row r="56010" spans="4:33" s="304" customFormat="1" ht="15.75" customHeight="1">
      <c r="D56010" s="305"/>
      <c r="AG56010" s="1954"/>
    </row>
    <row r="56012" spans="4:33" s="304" customFormat="1" ht="15.75" customHeight="1">
      <c r="D56012" s="305"/>
      <c r="AG56012" s="1954"/>
    </row>
    <row r="56014" spans="4:33" s="304" customFormat="1" ht="15.75" customHeight="1">
      <c r="D56014" s="305"/>
      <c r="AG56014" s="1954"/>
    </row>
    <row r="56016" spans="4:33" s="304" customFormat="1" ht="15.75" customHeight="1">
      <c r="D56016" s="305"/>
      <c r="AG56016" s="1954"/>
    </row>
    <row r="56018" spans="4:33" s="304" customFormat="1" ht="15.75" customHeight="1">
      <c r="D56018" s="305"/>
      <c r="AG56018" s="1954"/>
    </row>
    <row r="56020" spans="4:33" s="304" customFormat="1" ht="15.75" customHeight="1">
      <c r="D56020" s="305"/>
      <c r="AG56020" s="1954"/>
    </row>
    <row r="56022" spans="4:33" s="304" customFormat="1" ht="15.75" customHeight="1">
      <c r="D56022" s="305"/>
      <c r="AG56022" s="1954"/>
    </row>
    <row r="56024" spans="4:33" s="304" customFormat="1" ht="15.75" customHeight="1">
      <c r="D56024" s="305"/>
      <c r="AG56024" s="1954"/>
    </row>
    <row r="56026" spans="4:33" s="304" customFormat="1" ht="15.75" customHeight="1">
      <c r="D56026" s="305"/>
      <c r="AG56026" s="1954"/>
    </row>
    <row r="56028" spans="4:33" s="304" customFormat="1" ht="15.75" customHeight="1">
      <c r="D56028" s="305"/>
      <c r="AG56028" s="1954"/>
    </row>
    <row r="56030" spans="4:33" s="304" customFormat="1" ht="15.75" customHeight="1">
      <c r="D56030" s="305"/>
      <c r="AG56030" s="1954"/>
    </row>
    <row r="56032" spans="4:33" s="304" customFormat="1" ht="15.75" customHeight="1">
      <c r="D56032" s="305"/>
      <c r="AG56032" s="1954"/>
    </row>
    <row r="56034" spans="4:33" s="304" customFormat="1" ht="15.75" customHeight="1">
      <c r="D56034" s="305"/>
      <c r="AG56034" s="1954"/>
    </row>
    <row r="56036" spans="4:33" s="304" customFormat="1" ht="15.75" customHeight="1">
      <c r="D56036" s="305"/>
      <c r="AG56036" s="1954"/>
    </row>
    <row r="56038" spans="4:33" s="304" customFormat="1" ht="15.75" customHeight="1">
      <c r="D56038" s="305"/>
      <c r="AG56038" s="1954"/>
    </row>
    <row r="56040" spans="4:33" s="304" customFormat="1" ht="15.75" customHeight="1">
      <c r="D56040" s="305"/>
      <c r="AG56040" s="1954"/>
    </row>
    <row r="56042" spans="4:33" s="304" customFormat="1" ht="15.75" customHeight="1">
      <c r="D56042" s="305"/>
      <c r="AG56042" s="1954"/>
    </row>
    <row r="56044" spans="4:33" s="304" customFormat="1" ht="15.75" customHeight="1">
      <c r="D56044" s="305"/>
      <c r="AG56044" s="1954"/>
    </row>
    <row r="56046" spans="4:33" s="304" customFormat="1" ht="15.75" customHeight="1">
      <c r="D56046" s="305"/>
      <c r="AG56046" s="1954"/>
    </row>
    <row r="56048" spans="4:33" s="304" customFormat="1" ht="15.75" customHeight="1">
      <c r="D56048" s="305"/>
      <c r="AG56048" s="1954"/>
    </row>
    <row r="56050" spans="4:33" s="304" customFormat="1" ht="15.75" customHeight="1">
      <c r="D56050" s="305"/>
      <c r="AG56050" s="1954"/>
    </row>
    <row r="56052" spans="4:33" s="304" customFormat="1" ht="15.75" customHeight="1">
      <c r="D56052" s="305"/>
      <c r="AG56052" s="1954"/>
    </row>
    <row r="56054" spans="4:33" s="304" customFormat="1" ht="15.75" customHeight="1">
      <c r="D56054" s="305"/>
      <c r="AG56054" s="1954"/>
    </row>
    <row r="56056" spans="4:33" s="304" customFormat="1" ht="15.75" customHeight="1">
      <c r="D56056" s="305"/>
      <c r="AG56056" s="1954"/>
    </row>
    <row r="56058" spans="4:33" s="304" customFormat="1" ht="15.75" customHeight="1">
      <c r="D56058" s="305"/>
      <c r="AG56058" s="1954"/>
    </row>
    <row r="56060" spans="4:33" s="304" customFormat="1" ht="15.75" customHeight="1">
      <c r="D56060" s="305"/>
      <c r="AG56060" s="1954"/>
    </row>
    <row r="56062" spans="4:33" s="304" customFormat="1" ht="15.75" customHeight="1">
      <c r="D56062" s="305"/>
      <c r="AG56062" s="1954"/>
    </row>
    <row r="56064" spans="4:33" s="304" customFormat="1" ht="15.75" customHeight="1">
      <c r="D56064" s="305"/>
      <c r="AG56064" s="1954"/>
    </row>
    <row r="56066" spans="4:33" s="304" customFormat="1" ht="15.75" customHeight="1">
      <c r="D56066" s="305"/>
      <c r="AG56066" s="1954"/>
    </row>
    <row r="56068" spans="4:33" s="304" customFormat="1" ht="15.75" customHeight="1">
      <c r="D56068" s="305"/>
      <c r="AG56068" s="1954"/>
    </row>
    <row r="56070" spans="4:33" s="304" customFormat="1" ht="15.75" customHeight="1">
      <c r="D56070" s="305"/>
      <c r="AG56070" s="1954"/>
    </row>
    <row r="56072" spans="4:33" s="304" customFormat="1" ht="15.75" customHeight="1">
      <c r="D56072" s="305"/>
      <c r="AG56072" s="1954"/>
    </row>
    <row r="56074" spans="4:33" s="304" customFormat="1" ht="15.75" customHeight="1">
      <c r="D56074" s="305"/>
      <c r="AG56074" s="1954"/>
    </row>
    <row r="56076" spans="4:33" s="304" customFormat="1" ht="15.75" customHeight="1">
      <c r="D56076" s="305"/>
      <c r="AG56076" s="1954"/>
    </row>
    <row r="56078" spans="4:33" s="304" customFormat="1" ht="15.75" customHeight="1">
      <c r="D56078" s="305"/>
      <c r="AG56078" s="1954"/>
    </row>
    <row r="56080" spans="4:33" s="304" customFormat="1" ht="15.75" customHeight="1">
      <c r="D56080" s="305"/>
      <c r="AG56080" s="1954"/>
    </row>
    <row r="56082" spans="4:33" s="304" customFormat="1" ht="15.75" customHeight="1">
      <c r="D56082" s="305"/>
      <c r="AG56082" s="1954"/>
    </row>
    <row r="56084" spans="4:33" s="304" customFormat="1" ht="15.75" customHeight="1">
      <c r="D56084" s="305"/>
      <c r="AG56084" s="1954"/>
    </row>
    <row r="56086" spans="4:33" s="304" customFormat="1" ht="15.75" customHeight="1">
      <c r="D56086" s="305"/>
      <c r="AG56086" s="1954"/>
    </row>
    <row r="56088" spans="4:33" s="304" customFormat="1" ht="15.75" customHeight="1">
      <c r="D56088" s="305"/>
      <c r="AG56088" s="1954"/>
    </row>
    <row r="56090" spans="4:33" s="304" customFormat="1" ht="15.75" customHeight="1">
      <c r="D56090" s="305"/>
      <c r="AG56090" s="1954"/>
    </row>
    <row r="56092" spans="4:33" s="304" customFormat="1" ht="15.75" customHeight="1">
      <c r="D56092" s="305"/>
      <c r="AG56092" s="1954"/>
    </row>
    <row r="56094" spans="4:33" s="304" customFormat="1" ht="15.75" customHeight="1">
      <c r="D56094" s="305"/>
      <c r="AG56094" s="1954"/>
    </row>
    <row r="56096" spans="4:33" s="304" customFormat="1" ht="15.75" customHeight="1">
      <c r="D56096" s="305"/>
      <c r="AG56096" s="1954"/>
    </row>
    <row r="56098" spans="4:33" s="304" customFormat="1" ht="15.75" customHeight="1">
      <c r="D56098" s="305"/>
      <c r="AG56098" s="1954"/>
    </row>
    <row r="56100" spans="4:33" s="304" customFormat="1" ht="15.75" customHeight="1">
      <c r="D56100" s="305"/>
      <c r="AG56100" s="1954"/>
    </row>
    <row r="56102" spans="4:33" s="304" customFormat="1" ht="15.75" customHeight="1">
      <c r="D56102" s="305"/>
      <c r="AG56102" s="1954"/>
    </row>
    <row r="56104" spans="4:33" s="304" customFormat="1" ht="15.75" customHeight="1">
      <c r="D56104" s="305"/>
      <c r="AG56104" s="1954"/>
    </row>
    <row r="56106" spans="4:33" s="304" customFormat="1" ht="15.75" customHeight="1">
      <c r="D56106" s="305"/>
      <c r="AG56106" s="1954"/>
    </row>
    <row r="56108" spans="4:33" s="304" customFormat="1" ht="15.75" customHeight="1">
      <c r="D56108" s="305"/>
      <c r="AG56108" s="1954"/>
    </row>
    <row r="56110" spans="4:33" s="304" customFormat="1" ht="15.75" customHeight="1">
      <c r="D56110" s="305"/>
      <c r="AG56110" s="1954"/>
    </row>
    <row r="56112" spans="4:33" s="304" customFormat="1" ht="15.75" customHeight="1">
      <c r="D56112" s="305"/>
      <c r="AG56112" s="1954"/>
    </row>
    <row r="56114" spans="4:33" s="304" customFormat="1" ht="15.75" customHeight="1">
      <c r="D56114" s="305"/>
      <c r="AG56114" s="1954"/>
    </row>
    <row r="56116" spans="4:33" s="304" customFormat="1" ht="15.75" customHeight="1">
      <c r="D56116" s="305"/>
      <c r="AG56116" s="1954"/>
    </row>
    <row r="56118" spans="4:33" s="304" customFormat="1" ht="15.75" customHeight="1">
      <c r="D56118" s="305"/>
      <c r="AG56118" s="1954"/>
    </row>
    <row r="56120" spans="4:33" s="304" customFormat="1" ht="15.75" customHeight="1">
      <c r="D56120" s="305"/>
      <c r="AG56120" s="1954"/>
    </row>
    <row r="56122" spans="4:33" s="304" customFormat="1" ht="15.75" customHeight="1">
      <c r="D56122" s="305"/>
      <c r="AG56122" s="1954"/>
    </row>
    <row r="56124" spans="4:33" s="304" customFormat="1" ht="15.75" customHeight="1">
      <c r="D56124" s="305"/>
      <c r="AG56124" s="1954"/>
    </row>
    <row r="56126" spans="4:33" s="304" customFormat="1" ht="15.75" customHeight="1">
      <c r="D56126" s="305"/>
      <c r="AG56126" s="1954"/>
    </row>
    <row r="56128" spans="4:33" s="304" customFormat="1" ht="15.75" customHeight="1">
      <c r="D56128" s="305"/>
      <c r="AG56128" s="1954"/>
    </row>
    <row r="56130" spans="4:33" s="304" customFormat="1" ht="15.75" customHeight="1">
      <c r="D56130" s="305"/>
      <c r="AG56130" s="1954"/>
    </row>
    <row r="56132" spans="4:33" s="304" customFormat="1" ht="15.75" customHeight="1">
      <c r="D56132" s="305"/>
      <c r="AG56132" s="1954"/>
    </row>
    <row r="56134" spans="4:33" s="304" customFormat="1" ht="15.75" customHeight="1">
      <c r="D56134" s="305"/>
      <c r="AG56134" s="1954"/>
    </row>
    <row r="56136" spans="4:33" s="304" customFormat="1" ht="15.75" customHeight="1">
      <c r="D56136" s="305"/>
      <c r="AG56136" s="1954"/>
    </row>
    <row r="56138" spans="4:33" s="304" customFormat="1" ht="15.75" customHeight="1">
      <c r="D56138" s="305"/>
      <c r="AG56138" s="1954"/>
    </row>
    <row r="56140" spans="4:33" s="304" customFormat="1" ht="15.75" customHeight="1">
      <c r="D56140" s="305"/>
      <c r="AG56140" s="1954"/>
    </row>
    <row r="56142" spans="4:33" s="304" customFormat="1" ht="15.75" customHeight="1">
      <c r="D56142" s="305"/>
      <c r="AG56142" s="1954"/>
    </row>
    <row r="56144" spans="4:33" s="304" customFormat="1" ht="15.75" customHeight="1">
      <c r="D56144" s="305"/>
      <c r="AG56144" s="1954"/>
    </row>
    <row r="56146" spans="4:33" s="304" customFormat="1" ht="15.75" customHeight="1">
      <c r="D56146" s="305"/>
      <c r="AG56146" s="1954"/>
    </row>
    <row r="56148" spans="4:33" s="304" customFormat="1" ht="15.75" customHeight="1">
      <c r="D56148" s="305"/>
      <c r="AG56148" s="1954"/>
    </row>
    <row r="56150" spans="4:33" s="304" customFormat="1" ht="15.75" customHeight="1">
      <c r="D56150" s="305"/>
      <c r="AG56150" s="1954"/>
    </row>
    <row r="56152" spans="4:33" s="304" customFormat="1" ht="15.75" customHeight="1">
      <c r="D56152" s="305"/>
      <c r="AG56152" s="1954"/>
    </row>
    <row r="56154" spans="4:33" s="304" customFormat="1" ht="15.75" customHeight="1">
      <c r="D56154" s="305"/>
      <c r="AG56154" s="1954"/>
    </row>
    <row r="56156" spans="4:33" s="304" customFormat="1" ht="15.75" customHeight="1">
      <c r="D56156" s="305"/>
      <c r="AG56156" s="1954"/>
    </row>
    <row r="56158" spans="4:33" s="304" customFormat="1" ht="15.75" customHeight="1">
      <c r="D56158" s="305"/>
      <c r="AG56158" s="1954"/>
    </row>
    <row r="56160" spans="4:33" s="304" customFormat="1" ht="15.75" customHeight="1">
      <c r="D56160" s="305"/>
      <c r="AG56160" s="1954"/>
    </row>
    <row r="56162" spans="4:33" s="304" customFormat="1" ht="15.75" customHeight="1">
      <c r="D56162" s="305"/>
      <c r="AG56162" s="1954"/>
    </row>
    <row r="56164" spans="4:33" s="304" customFormat="1" ht="15.75" customHeight="1">
      <c r="D56164" s="305"/>
      <c r="AG56164" s="1954"/>
    </row>
    <row r="56166" spans="4:33" s="304" customFormat="1" ht="15.75" customHeight="1">
      <c r="D56166" s="305"/>
      <c r="AG56166" s="1954"/>
    </row>
    <row r="56168" spans="4:33" s="304" customFormat="1" ht="15.75" customHeight="1">
      <c r="D56168" s="305"/>
      <c r="AG56168" s="1954"/>
    </row>
    <row r="56170" spans="4:33" s="304" customFormat="1" ht="15.75" customHeight="1">
      <c r="D56170" s="305"/>
      <c r="AG56170" s="1954"/>
    </row>
    <row r="56172" spans="4:33" s="304" customFormat="1" ht="15.75" customHeight="1">
      <c r="D56172" s="305"/>
      <c r="AG56172" s="1954"/>
    </row>
    <row r="56174" spans="4:33" s="304" customFormat="1" ht="15.75" customHeight="1">
      <c r="D56174" s="305"/>
      <c r="AG56174" s="1954"/>
    </row>
    <row r="56176" spans="4:33" s="304" customFormat="1" ht="15.75" customHeight="1">
      <c r="D56176" s="305"/>
      <c r="AG56176" s="1954"/>
    </row>
    <row r="56178" spans="4:33" s="304" customFormat="1" ht="15.75" customHeight="1">
      <c r="D56178" s="305"/>
      <c r="AG56178" s="1954"/>
    </row>
    <row r="56180" spans="4:33" s="304" customFormat="1" ht="15.75" customHeight="1">
      <c r="D56180" s="305"/>
      <c r="AG56180" s="1954"/>
    </row>
    <row r="56182" spans="4:33" s="304" customFormat="1" ht="15.75" customHeight="1">
      <c r="D56182" s="305"/>
      <c r="AG56182" s="1954"/>
    </row>
    <row r="56184" spans="4:33" s="304" customFormat="1" ht="15.75" customHeight="1">
      <c r="D56184" s="305"/>
      <c r="AG56184" s="1954"/>
    </row>
    <row r="56186" spans="4:33" s="304" customFormat="1" ht="15.75" customHeight="1">
      <c r="D56186" s="305"/>
      <c r="AG56186" s="1954"/>
    </row>
    <row r="56188" spans="4:33" s="304" customFormat="1" ht="15.75" customHeight="1">
      <c r="D56188" s="305"/>
      <c r="AG56188" s="1954"/>
    </row>
    <row r="56190" spans="4:33" s="304" customFormat="1" ht="15.75" customHeight="1">
      <c r="D56190" s="305"/>
      <c r="AG56190" s="1954"/>
    </row>
    <row r="56192" spans="4:33" s="304" customFormat="1" ht="15.75" customHeight="1">
      <c r="D56192" s="305"/>
      <c r="AG56192" s="1954"/>
    </row>
    <row r="56194" spans="4:33" s="304" customFormat="1" ht="15.75" customHeight="1">
      <c r="D56194" s="305"/>
      <c r="AG56194" s="1954"/>
    </row>
    <row r="56196" spans="4:33" s="304" customFormat="1" ht="15.75" customHeight="1">
      <c r="D56196" s="305"/>
      <c r="AG56196" s="1954"/>
    </row>
    <row r="56198" spans="4:33" s="304" customFormat="1" ht="15.75" customHeight="1">
      <c r="D56198" s="305"/>
      <c r="AG56198" s="1954"/>
    </row>
    <row r="56200" spans="4:33" s="304" customFormat="1" ht="15.75" customHeight="1">
      <c r="D56200" s="305"/>
      <c r="AG56200" s="1954"/>
    </row>
    <row r="56202" spans="4:33" s="304" customFormat="1" ht="15.75" customHeight="1">
      <c r="D56202" s="305"/>
      <c r="AG56202" s="1954"/>
    </row>
    <row r="56204" spans="4:33" s="304" customFormat="1" ht="15.75" customHeight="1">
      <c r="D56204" s="305"/>
      <c r="AG56204" s="1954"/>
    </row>
    <row r="56206" spans="4:33" s="304" customFormat="1" ht="15.75" customHeight="1">
      <c r="D56206" s="305"/>
      <c r="AG56206" s="1954"/>
    </row>
    <row r="56208" spans="4:33" s="304" customFormat="1" ht="15.75" customHeight="1">
      <c r="D56208" s="305"/>
      <c r="AG56208" s="1954"/>
    </row>
    <row r="56210" spans="4:33" s="304" customFormat="1" ht="15.75" customHeight="1">
      <c r="D56210" s="305"/>
      <c r="AG56210" s="1954"/>
    </row>
    <row r="56212" spans="4:33" s="304" customFormat="1" ht="15.75" customHeight="1">
      <c r="D56212" s="305"/>
      <c r="AG56212" s="1954"/>
    </row>
    <row r="56214" spans="4:33" s="304" customFormat="1" ht="15.75" customHeight="1">
      <c r="D56214" s="305"/>
      <c r="AG56214" s="1954"/>
    </row>
    <row r="56216" spans="4:33" s="304" customFormat="1" ht="15.75" customHeight="1">
      <c r="D56216" s="305"/>
      <c r="AG56216" s="1954"/>
    </row>
    <row r="56218" spans="4:33" s="304" customFormat="1" ht="15.75" customHeight="1">
      <c r="D56218" s="305"/>
      <c r="AG56218" s="1954"/>
    </row>
    <row r="56220" spans="4:33" s="304" customFormat="1" ht="15.75" customHeight="1">
      <c r="D56220" s="305"/>
      <c r="AG56220" s="1954"/>
    </row>
    <row r="56222" spans="4:33" s="304" customFormat="1" ht="15.75" customHeight="1">
      <c r="D56222" s="305"/>
      <c r="AG56222" s="1954"/>
    </row>
    <row r="56224" spans="4:33" s="304" customFormat="1" ht="15.75" customHeight="1">
      <c r="D56224" s="305"/>
      <c r="AG56224" s="1954"/>
    </row>
    <row r="56226" spans="4:33" s="304" customFormat="1" ht="15.75" customHeight="1">
      <c r="D56226" s="305"/>
      <c r="AG56226" s="1954"/>
    </row>
    <row r="56228" spans="4:33" s="304" customFormat="1" ht="15.75" customHeight="1">
      <c r="D56228" s="305"/>
      <c r="AG56228" s="1954"/>
    </row>
    <row r="56230" spans="4:33" s="304" customFormat="1" ht="15.75" customHeight="1">
      <c r="D56230" s="305"/>
      <c r="AG56230" s="1954"/>
    </row>
    <row r="56232" spans="4:33" s="304" customFormat="1" ht="15.75" customHeight="1">
      <c r="D56232" s="305"/>
      <c r="AG56232" s="1954"/>
    </row>
    <row r="56234" spans="4:33" s="304" customFormat="1" ht="15.75" customHeight="1">
      <c r="D56234" s="305"/>
      <c r="AG56234" s="1954"/>
    </row>
    <row r="56236" spans="4:33" s="304" customFormat="1" ht="15.75" customHeight="1">
      <c r="D56236" s="305"/>
      <c r="AG56236" s="1954"/>
    </row>
    <row r="56238" spans="4:33" s="304" customFormat="1" ht="15.75" customHeight="1">
      <c r="D56238" s="305"/>
      <c r="AG56238" s="1954"/>
    </row>
    <row r="56240" spans="4:33" s="304" customFormat="1" ht="15.75" customHeight="1">
      <c r="D56240" s="305"/>
      <c r="AG56240" s="1954"/>
    </row>
    <row r="56242" spans="4:33" s="304" customFormat="1" ht="15.75" customHeight="1">
      <c r="D56242" s="305"/>
      <c r="AG56242" s="1954"/>
    </row>
    <row r="56244" spans="4:33" s="304" customFormat="1" ht="15.75" customHeight="1">
      <c r="D56244" s="305"/>
      <c r="AG56244" s="1954"/>
    </row>
    <row r="56246" spans="4:33" s="304" customFormat="1" ht="15.75" customHeight="1">
      <c r="D56246" s="305"/>
      <c r="AG56246" s="1954"/>
    </row>
    <row r="56248" spans="4:33" s="304" customFormat="1" ht="15.75" customHeight="1">
      <c r="D56248" s="305"/>
      <c r="AG56248" s="1954"/>
    </row>
    <row r="56250" spans="4:33" s="304" customFormat="1" ht="15.75" customHeight="1">
      <c r="D56250" s="305"/>
      <c r="AG56250" s="1954"/>
    </row>
    <row r="56252" spans="4:33" s="304" customFormat="1" ht="15.75" customHeight="1">
      <c r="D56252" s="305"/>
      <c r="AG56252" s="1954"/>
    </row>
    <row r="56254" spans="4:33" s="304" customFormat="1" ht="15.75" customHeight="1">
      <c r="D56254" s="305"/>
      <c r="AG56254" s="1954"/>
    </row>
    <row r="56256" spans="4:33" s="304" customFormat="1" ht="15.75" customHeight="1">
      <c r="D56256" s="305"/>
      <c r="AG56256" s="1954"/>
    </row>
    <row r="56258" spans="4:33" s="304" customFormat="1" ht="15.75" customHeight="1">
      <c r="D56258" s="305"/>
      <c r="AG56258" s="1954"/>
    </row>
    <row r="56260" spans="4:33" s="304" customFormat="1" ht="15.75" customHeight="1">
      <c r="D56260" s="305"/>
      <c r="AG56260" s="1954"/>
    </row>
    <row r="56262" spans="4:33" s="304" customFormat="1" ht="15.75" customHeight="1">
      <c r="D56262" s="305"/>
      <c r="AG56262" s="1954"/>
    </row>
    <row r="56264" spans="4:33" s="304" customFormat="1" ht="15.75" customHeight="1">
      <c r="D56264" s="305"/>
      <c r="AG56264" s="1954"/>
    </row>
    <row r="56266" spans="4:33" s="304" customFormat="1" ht="15.75" customHeight="1">
      <c r="D56266" s="305"/>
      <c r="AG56266" s="1954"/>
    </row>
    <row r="56268" spans="4:33" s="304" customFormat="1" ht="15.75" customHeight="1">
      <c r="D56268" s="305"/>
      <c r="AG56268" s="1954"/>
    </row>
    <row r="56270" spans="4:33" s="304" customFormat="1" ht="15.75" customHeight="1">
      <c r="D56270" s="305"/>
      <c r="AG56270" s="1954"/>
    </row>
    <row r="56272" spans="4:33" s="304" customFormat="1" ht="15.75" customHeight="1">
      <c r="D56272" s="305"/>
      <c r="AG56272" s="1954"/>
    </row>
    <row r="56274" spans="4:33" s="304" customFormat="1" ht="15.75" customHeight="1">
      <c r="D56274" s="305"/>
      <c r="AG56274" s="1954"/>
    </row>
    <row r="56276" spans="4:33" s="304" customFormat="1" ht="15.75" customHeight="1">
      <c r="D56276" s="305"/>
      <c r="AG56276" s="1954"/>
    </row>
    <row r="56278" spans="4:33" s="304" customFormat="1" ht="15.75" customHeight="1">
      <c r="D56278" s="305"/>
      <c r="AG56278" s="1954"/>
    </row>
    <row r="56280" spans="4:33" s="304" customFormat="1" ht="15.75" customHeight="1">
      <c r="D56280" s="305"/>
      <c r="AG56280" s="1954"/>
    </row>
    <row r="56282" spans="4:33" s="304" customFormat="1" ht="15.75" customHeight="1">
      <c r="D56282" s="305"/>
      <c r="AG56282" s="1954"/>
    </row>
    <row r="56284" spans="4:33" s="304" customFormat="1" ht="15.75" customHeight="1">
      <c r="D56284" s="305"/>
      <c r="AG56284" s="1954"/>
    </row>
    <row r="56286" spans="4:33" s="304" customFormat="1" ht="15.75" customHeight="1">
      <c r="D56286" s="305"/>
      <c r="AG56286" s="1954"/>
    </row>
    <row r="56288" spans="4:33" s="304" customFormat="1" ht="15.75" customHeight="1">
      <c r="D56288" s="305"/>
      <c r="AG56288" s="1954"/>
    </row>
    <row r="56290" spans="4:33" s="304" customFormat="1" ht="15.75" customHeight="1">
      <c r="D56290" s="305"/>
      <c r="AG56290" s="1954"/>
    </row>
    <row r="56292" spans="4:33" s="304" customFormat="1" ht="15.75" customHeight="1">
      <c r="D56292" s="305"/>
      <c r="AG56292" s="1954"/>
    </row>
    <row r="56294" spans="4:33" s="304" customFormat="1" ht="15.75" customHeight="1">
      <c r="D56294" s="305"/>
      <c r="AG56294" s="1954"/>
    </row>
    <row r="56296" spans="4:33" s="304" customFormat="1" ht="15.75" customHeight="1">
      <c r="D56296" s="305"/>
      <c r="AG56296" s="1954"/>
    </row>
    <row r="56298" spans="4:33" s="304" customFormat="1" ht="15.75" customHeight="1">
      <c r="D56298" s="305"/>
      <c r="AG56298" s="1954"/>
    </row>
    <row r="56300" spans="4:33" s="304" customFormat="1" ht="15.75" customHeight="1">
      <c r="D56300" s="305"/>
      <c r="AG56300" s="1954"/>
    </row>
    <row r="56302" spans="4:33" s="304" customFormat="1" ht="15.75" customHeight="1">
      <c r="D56302" s="305"/>
      <c r="AG56302" s="1954"/>
    </row>
    <row r="56304" spans="4:33" s="304" customFormat="1" ht="15.75" customHeight="1">
      <c r="D56304" s="305"/>
      <c r="AG56304" s="1954"/>
    </row>
    <row r="56306" spans="4:33" s="304" customFormat="1" ht="15.75" customHeight="1">
      <c r="D56306" s="305"/>
      <c r="AG56306" s="1954"/>
    </row>
    <row r="56308" spans="4:33" s="304" customFormat="1" ht="15.75" customHeight="1">
      <c r="D56308" s="305"/>
      <c r="AG56308" s="1954"/>
    </row>
    <row r="56310" spans="4:33" s="304" customFormat="1" ht="15.75" customHeight="1">
      <c r="D56310" s="305"/>
      <c r="AG56310" s="1954"/>
    </row>
    <row r="56312" spans="4:33" s="304" customFormat="1" ht="15.75" customHeight="1">
      <c r="D56312" s="305"/>
      <c r="AG56312" s="1954"/>
    </row>
    <row r="56314" spans="4:33" s="304" customFormat="1" ht="15.75" customHeight="1">
      <c r="D56314" s="305"/>
      <c r="AG56314" s="1954"/>
    </row>
    <row r="56316" spans="4:33" s="304" customFormat="1" ht="15.75" customHeight="1">
      <c r="D56316" s="305"/>
      <c r="AG56316" s="1954"/>
    </row>
    <row r="56318" spans="4:33" s="304" customFormat="1" ht="15.75" customHeight="1">
      <c r="D56318" s="305"/>
      <c r="AG56318" s="1954"/>
    </row>
    <row r="56320" spans="4:33" s="304" customFormat="1" ht="15.75" customHeight="1">
      <c r="D56320" s="305"/>
      <c r="AG56320" s="1954"/>
    </row>
    <row r="56322" spans="4:33" s="304" customFormat="1" ht="15.75" customHeight="1">
      <c r="D56322" s="305"/>
      <c r="AG56322" s="1954"/>
    </row>
    <row r="56324" spans="4:33" s="304" customFormat="1" ht="15.75" customHeight="1">
      <c r="D56324" s="305"/>
      <c r="AG56324" s="1954"/>
    </row>
    <row r="56326" spans="4:33" s="304" customFormat="1" ht="15.75" customHeight="1">
      <c r="D56326" s="305"/>
      <c r="AG56326" s="1954"/>
    </row>
    <row r="56328" spans="4:33" s="304" customFormat="1" ht="15.75" customHeight="1">
      <c r="D56328" s="305"/>
      <c r="AG56328" s="1954"/>
    </row>
    <row r="56330" spans="4:33" s="304" customFormat="1" ht="15.75" customHeight="1">
      <c r="D56330" s="305"/>
      <c r="AG56330" s="1954"/>
    </row>
    <row r="56332" spans="4:33" s="304" customFormat="1" ht="15.75" customHeight="1">
      <c r="D56332" s="305"/>
      <c r="AG56332" s="1954"/>
    </row>
    <row r="56334" spans="4:33" s="304" customFormat="1" ht="15.75" customHeight="1">
      <c r="D56334" s="305"/>
      <c r="AG56334" s="1954"/>
    </row>
    <row r="56336" spans="4:33" s="304" customFormat="1" ht="15.75" customHeight="1">
      <c r="D56336" s="305"/>
      <c r="AG56336" s="1954"/>
    </row>
    <row r="56338" spans="4:33" s="304" customFormat="1" ht="15.75" customHeight="1">
      <c r="D56338" s="305"/>
      <c r="AG56338" s="1954"/>
    </row>
    <row r="56340" spans="4:33" s="304" customFormat="1" ht="15.75" customHeight="1">
      <c r="D56340" s="305"/>
      <c r="AG56340" s="1954"/>
    </row>
    <row r="56342" spans="4:33" s="304" customFormat="1" ht="15.75" customHeight="1">
      <c r="D56342" s="305"/>
      <c r="AG56342" s="1954"/>
    </row>
    <row r="56344" spans="4:33" s="304" customFormat="1" ht="15.75" customHeight="1">
      <c r="D56344" s="305"/>
      <c r="AG56344" s="1954"/>
    </row>
    <row r="56346" spans="4:33" s="304" customFormat="1" ht="15.75" customHeight="1">
      <c r="D56346" s="305"/>
      <c r="AG56346" s="1954"/>
    </row>
    <row r="56348" spans="4:33" s="304" customFormat="1" ht="15.75" customHeight="1">
      <c r="D56348" s="305"/>
      <c r="AG56348" s="1954"/>
    </row>
    <row r="56350" spans="4:33" s="304" customFormat="1" ht="15.75" customHeight="1">
      <c r="D56350" s="305"/>
      <c r="AG56350" s="1954"/>
    </row>
    <row r="56352" spans="4:33" s="304" customFormat="1" ht="15.75" customHeight="1">
      <c r="D56352" s="305"/>
      <c r="AG56352" s="1954"/>
    </row>
    <row r="56354" spans="4:33" s="304" customFormat="1" ht="15.75" customHeight="1">
      <c r="D56354" s="305"/>
      <c r="AG56354" s="1954"/>
    </row>
    <row r="56356" spans="4:33" s="304" customFormat="1" ht="15.75" customHeight="1">
      <c r="D56356" s="305"/>
      <c r="AG56356" s="1954"/>
    </row>
    <row r="56358" spans="4:33" s="304" customFormat="1" ht="15.75" customHeight="1">
      <c r="D56358" s="305"/>
      <c r="AG56358" s="1954"/>
    </row>
    <row r="56360" spans="4:33" s="304" customFormat="1" ht="15.75" customHeight="1">
      <c r="D56360" s="305"/>
      <c r="AG56360" s="1954"/>
    </row>
    <row r="56362" spans="4:33" s="304" customFormat="1" ht="15.75" customHeight="1">
      <c r="D56362" s="305"/>
      <c r="AG56362" s="1954"/>
    </row>
    <row r="56364" spans="4:33" s="304" customFormat="1" ht="15.75" customHeight="1">
      <c r="D56364" s="305"/>
      <c r="AG56364" s="1954"/>
    </row>
    <row r="56366" spans="4:33" s="304" customFormat="1" ht="15.75" customHeight="1">
      <c r="D56366" s="305"/>
      <c r="AG56366" s="1954"/>
    </row>
    <row r="56368" spans="4:33" s="304" customFormat="1" ht="15.75" customHeight="1">
      <c r="D56368" s="305"/>
      <c r="AG56368" s="1954"/>
    </row>
    <row r="56370" spans="4:33" s="304" customFormat="1" ht="15.75" customHeight="1">
      <c r="D56370" s="305"/>
      <c r="AG56370" s="1954"/>
    </row>
    <row r="56372" spans="4:33" s="304" customFormat="1" ht="15.75" customHeight="1">
      <c r="D56372" s="305"/>
      <c r="AG56372" s="1954"/>
    </row>
    <row r="56374" spans="4:33" s="304" customFormat="1" ht="15.75" customHeight="1">
      <c r="D56374" s="305"/>
      <c r="AG56374" s="1954"/>
    </row>
    <row r="56376" spans="4:33" s="304" customFormat="1" ht="15.75" customHeight="1">
      <c r="D56376" s="305"/>
      <c r="AG56376" s="1954"/>
    </row>
    <row r="56378" spans="4:33" s="304" customFormat="1" ht="15.75" customHeight="1">
      <c r="D56378" s="305"/>
      <c r="AG56378" s="1954"/>
    </row>
    <row r="56380" spans="4:33" s="304" customFormat="1" ht="15.75" customHeight="1">
      <c r="D56380" s="305"/>
      <c r="AG56380" s="1954"/>
    </row>
    <row r="56382" spans="4:33" s="304" customFormat="1" ht="15.75" customHeight="1">
      <c r="D56382" s="305"/>
      <c r="AG56382" s="1954"/>
    </row>
    <row r="56384" spans="4:33" s="304" customFormat="1" ht="15.75" customHeight="1">
      <c r="D56384" s="305"/>
      <c r="AG56384" s="1954"/>
    </row>
    <row r="56386" spans="4:33" s="304" customFormat="1" ht="15.75" customHeight="1">
      <c r="D56386" s="305"/>
      <c r="AG56386" s="1954"/>
    </row>
    <row r="56388" spans="4:33" s="304" customFormat="1" ht="15.75" customHeight="1">
      <c r="D56388" s="305"/>
      <c r="AG56388" s="1954"/>
    </row>
    <row r="56390" spans="4:33" s="304" customFormat="1" ht="15.75" customHeight="1">
      <c r="D56390" s="305"/>
      <c r="AG56390" s="1954"/>
    </row>
    <row r="56392" spans="4:33" s="304" customFormat="1" ht="15.75" customHeight="1">
      <c r="D56392" s="305"/>
      <c r="AG56392" s="1954"/>
    </row>
    <row r="56394" spans="4:33" s="304" customFormat="1" ht="15.75" customHeight="1">
      <c r="D56394" s="305"/>
      <c r="AG56394" s="1954"/>
    </row>
    <row r="56396" spans="4:33" s="304" customFormat="1" ht="15.75" customHeight="1">
      <c r="D56396" s="305"/>
      <c r="AG56396" s="1954"/>
    </row>
    <row r="56398" spans="4:33" s="304" customFormat="1" ht="15.75" customHeight="1">
      <c r="D56398" s="305"/>
      <c r="AG56398" s="1954"/>
    </row>
    <row r="56400" spans="4:33" s="304" customFormat="1" ht="15.75" customHeight="1">
      <c r="D56400" s="305"/>
      <c r="AG56400" s="1954"/>
    </row>
    <row r="56402" spans="4:33" s="304" customFormat="1" ht="15.75" customHeight="1">
      <c r="D56402" s="305"/>
      <c r="AG56402" s="1954"/>
    </row>
    <row r="56404" spans="4:33" s="304" customFormat="1" ht="15.75" customHeight="1">
      <c r="D56404" s="305"/>
      <c r="AG56404" s="1954"/>
    </row>
    <row r="56406" spans="4:33" s="304" customFormat="1" ht="15.75" customHeight="1">
      <c r="D56406" s="305"/>
      <c r="AG56406" s="1954"/>
    </row>
    <row r="56408" spans="4:33" s="304" customFormat="1" ht="15.75" customHeight="1">
      <c r="D56408" s="305"/>
      <c r="AG56408" s="1954"/>
    </row>
    <row r="56410" spans="4:33" s="304" customFormat="1" ht="15.75" customHeight="1">
      <c r="D56410" s="305"/>
      <c r="AG56410" s="1954"/>
    </row>
    <row r="56412" spans="4:33" s="304" customFormat="1" ht="15.75" customHeight="1">
      <c r="D56412" s="305"/>
      <c r="AG56412" s="1954"/>
    </row>
    <row r="56414" spans="4:33" s="304" customFormat="1" ht="15.75" customHeight="1">
      <c r="D56414" s="305"/>
      <c r="AG56414" s="1954"/>
    </row>
    <row r="56416" spans="4:33" s="304" customFormat="1" ht="15.75" customHeight="1">
      <c r="D56416" s="305"/>
      <c r="AG56416" s="1954"/>
    </row>
    <row r="56418" spans="4:33" s="304" customFormat="1" ht="15.75" customHeight="1">
      <c r="D56418" s="305"/>
      <c r="AG56418" s="1954"/>
    </row>
    <row r="56420" spans="4:33" s="304" customFormat="1" ht="15.75" customHeight="1">
      <c r="D56420" s="305"/>
      <c r="AG56420" s="1954"/>
    </row>
    <row r="56422" spans="4:33" s="304" customFormat="1" ht="15.75" customHeight="1">
      <c r="D56422" s="305"/>
      <c r="AG56422" s="1954"/>
    </row>
    <row r="56424" spans="4:33" s="304" customFormat="1" ht="15.75" customHeight="1">
      <c r="D56424" s="305"/>
      <c r="AG56424" s="1954"/>
    </row>
    <row r="56426" spans="4:33" s="304" customFormat="1" ht="15.75" customHeight="1">
      <c r="D56426" s="305"/>
      <c r="AG56426" s="1954"/>
    </row>
    <row r="56428" spans="4:33" s="304" customFormat="1" ht="15.75" customHeight="1">
      <c r="D56428" s="305"/>
      <c r="AG56428" s="1954"/>
    </row>
    <row r="56430" spans="4:33" s="304" customFormat="1" ht="15.75" customHeight="1">
      <c r="D56430" s="305"/>
      <c r="AG56430" s="1954"/>
    </row>
    <row r="56432" spans="4:33" s="304" customFormat="1" ht="15.75" customHeight="1">
      <c r="D56432" s="305"/>
      <c r="AG56432" s="1954"/>
    </row>
    <row r="56434" spans="4:33" s="304" customFormat="1" ht="15.75" customHeight="1">
      <c r="D56434" s="305"/>
      <c r="AG56434" s="1954"/>
    </row>
    <row r="56436" spans="4:33" s="304" customFormat="1" ht="15.75" customHeight="1">
      <c r="D56436" s="305"/>
      <c r="AG56436" s="1954"/>
    </row>
    <row r="56438" spans="4:33" s="304" customFormat="1" ht="15.75" customHeight="1">
      <c r="D56438" s="305"/>
      <c r="AG56438" s="1954"/>
    </row>
    <row r="56440" spans="4:33" s="304" customFormat="1" ht="15.75" customHeight="1">
      <c r="D56440" s="305"/>
      <c r="AG56440" s="1954"/>
    </row>
    <row r="56442" spans="4:33" s="304" customFormat="1" ht="15.75" customHeight="1">
      <c r="D56442" s="305"/>
      <c r="AG56442" s="1954"/>
    </row>
    <row r="56444" spans="4:33" s="304" customFormat="1" ht="15.75" customHeight="1">
      <c r="D56444" s="305"/>
      <c r="AG56444" s="1954"/>
    </row>
    <row r="56446" spans="4:33" s="304" customFormat="1" ht="15.75" customHeight="1">
      <c r="D56446" s="305"/>
      <c r="AG56446" s="1954"/>
    </row>
    <row r="56448" spans="4:33" s="304" customFormat="1" ht="15.75" customHeight="1">
      <c r="D56448" s="305"/>
      <c r="AG56448" s="1954"/>
    </row>
    <row r="56450" spans="4:33" s="304" customFormat="1" ht="15.75" customHeight="1">
      <c r="D56450" s="305"/>
      <c r="AG56450" s="1954"/>
    </row>
    <row r="56452" spans="4:33" s="304" customFormat="1" ht="15.75" customHeight="1">
      <c r="D56452" s="305"/>
      <c r="AG56452" s="1954"/>
    </row>
    <row r="56454" spans="4:33" s="304" customFormat="1" ht="15.75" customHeight="1">
      <c r="D56454" s="305"/>
      <c r="AG56454" s="1954"/>
    </row>
    <row r="56456" spans="4:33" s="304" customFormat="1" ht="15.75" customHeight="1">
      <c r="D56456" s="305"/>
      <c r="AG56456" s="1954"/>
    </row>
    <row r="56458" spans="4:33" s="304" customFormat="1" ht="15.75" customHeight="1">
      <c r="D56458" s="305"/>
      <c r="AG56458" s="1954"/>
    </row>
    <row r="56460" spans="4:33" s="304" customFormat="1" ht="15.75" customHeight="1">
      <c r="D56460" s="305"/>
      <c r="AG56460" s="1954"/>
    </row>
    <row r="56462" spans="4:33" s="304" customFormat="1" ht="15.75" customHeight="1">
      <c r="D56462" s="305"/>
      <c r="AG56462" s="1954"/>
    </row>
    <row r="56464" spans="4:33" s="304" customFormat="1" ht="15.75" customHeight="1">
      <c r="D56464" s="305"/>
      <c r="AG56464" s="1954"/>
    </row>
    <row r="56466" spans="4:33" s="304" customFormat="1" ht="15.75" customHeight="1">
      <c r="D56466" s="305"/>
      <c r="AG56466" s="1954"/>
    </row>
    <row r="56468" spans="4:33" s="304" customFormat="1" ht="15.75" customHeight="1">
      <c r="D56468" s="305"/>
      <c r="AG56468" s="1954"/>
    </row>
    <row r="56470" spans="4:33" s="304" customFormat="1" ht="15.75" customHeight="1">
      <c r="D56470" s="305"/>
      <c r="AG56470" s="1954"/>
    </row>
    <row r="56472" spans="4:33" s="304" customFormat="1" ht="15.75" customHeight="1">
      <c r="D56472" s="305"/>
      <c r="AG56472" s="1954"/>
    </row>
    <row r="56474" spans="4:33" s="304" customFormat="1" ht="15.75" customHeight="1">
      <c r="D56474" s="305"/>
      <c r="AG56474" s="1954"/>
    </row>
    <row r="56476" spans="4:33" s="304" customFormat="1" ht="15.75" customHeight="1">
      <c r="D56476" s="305"/>
      <c r="AG56476" s="1954"/>
    </row>
    <row r="56478" spans="4:33" s="304" customFormat="1" ht="15.75" customHeight="1">
      <c r="D56478" s="305"/>
      <c r="AG56478" s="1954"/>
    </row>
    <row r="56480" spans="4:33" s="304" customFormat="1" ht="15.75" customHeight="1">
      <c r="D56480" s="305"/>
      <c r="AG56480" s="1954"/>
    </row>
    <row r="56482" spans="4:33" s="304" customFormat="1" ht="15.75" customHeight="1">
      <c r="D56482" s="305"/>
      <c r="AG56482" s="1954"/>
    </row>
    <row r="56484" spans="4:33" s="304" customFormat="1" ht="15.75" customHeight="1">
      <c r="D56484" s="305"/>
      <c r="AG56484" s="1954"/>
    </row>
    <row r="56486" spans="4:33" s="304" customFormat="1" ht="15.75" customHeight="1">
      <c r="D56486" s="305"/>
      <c r="AG56486" s="1954"/>
    </row>
    <row r="56488" spans="4:33" s="304" customFormat="1" ht="15.75" customHeight="1">
      <c r="D56488" s="305"/>
      <c r="AG56488" s="1954"/>
    </row>
    <row r="56490" spans="4:33" s="304" customFormat="1" ht="15.75" customHeight="1">
      <c r="D56490" s="305"/>
      <c r="AG56490" s="1954"/>
    </row>
    <row r="56492" spans="4:33" s="304" customFormat="1" ht="15.75" customHeight="1">
      <c r="D56492" s="305"/>
      <c r="AG56492" s="1954"/>
    </row>
    <row r="56494" spans="4:33" s="304" customFormat="1" ht="15.75" customHeight="1">
      <c r="D56494" s="305"/>
      <c r="AG56494" s="1954"/>
    </row>
    <row r="56496" spans="4:33" s="304" customFormat="1" ht="15.75" customHeight="1">
      <c r="D56496" s="305"/>
      <c r="AG56496" s="1954"/>
    </row>
    <row r="56498" spans="4:33" s="304" customFormat="1" ht="15.75" customHeight="1">
      <c r="D56498" s="305"/>
      <c r="AG56498" s="1954"/>
    </row>
    <row r="56500" spans="4:33" s="304" customFormat="1" ht="15.75" customHeight="1">
      <c r="D56500" s="305"/>
      <c r="AG56500" s="1954"/>
    </row>
    <row r="56502" spans="4:33" s="304" customFormat="1" ht="15.75" customHeight="1">
      <c r="D56502" s="305"/>
      <c r="AG56502" s="1954"/>
    </row>
    <row r="56504" spans="4:33" s="304" customFormat="1" ht="15.75" customHeight="1">
      <c r="D56504" s="305"/>
      <c r="AG56504" s="1954"/>
    </row>
    <row r="56506" spans="4:33" s="304" customFormat="1" ht="15.75" customHeight="1">
      <c r="D56506" s="305"/>
      <c r="AG56506" s="1954"/>
    </row>
    <row r="56508" spans="4:33" s="304" customFormat="1" ht="15.75" customHeight="1">
      <c r="D56508" s="305"/>
      <c r="AG56508" s="1954"/>
    </row>
    <row r="56510" spans="4:33" s="304" customFormat="1" ht="15.75" customHeight="1">
      <c r="D56510" s="305"/>
      <c r="AG56510" s="1954"/>
    </row>
    <row r="56512" spans="4:33" s="304" customFormat="1" ht="15.75" customHeight="1">
      <c r="D56512" s="305"/>
      <c r="AG56512" s="1954"/>
    </row>
    <row r="56514" spans="4:33" s="304" customFormat="1" ht="15.75" customHeight="1">
      <c r="D56514" s="305"/>
      <c r="AG56514" s="1954"/>
    </row>
    <row r="56516" spans="4:33" s="304" customFormat="1" ht="15.75" customHeight="1">
      <c r="D56516" s="305"/>
      <c r="AG56516" s="1954"/>
    </row>
    <row r="56518" spans="4:33" s="304" customFormat="1" ht="15.75" customHeight="1">
      <c r="D56518" s="305"/>
      <c r="AG56518" s="1954"/>
    </row>
    <row r="56520" spans="4:33" s="304" customFormat="1" ht="15.75" customHeight="1">
      <c r="D56520" s="305"/>
      <c r="AG56520" s="1954"/>
    </row>
    <row r="56522" spans="4:33" s="304" customFormat="1" ht="15.75" customHeight="1">
      <c r="D56522" s="305"/>
      <c r="AG56522" s="1954"/>
    </row>
    <row r="56524" spans="4:33" s="304" customFormat="1" ht="15.75" customHeight="1">
      <c r="D56524" s="305"/>
      <c r="AG56524" s="1954"/>
    </row>
    <row r="56526" spans="4:33" s="304" customFormat="1" ht="15.75" customHeight="1">
      <c r="D56526" s="305"/>
      <c r="AG56526" s="1954"/>
    </row>
    <row r="56528" spans="4:33" s="304" customFormat="1" ht="15.75" customHeight="1">
      <c r="D56528" s="305"/>
      <c r="AG56528" s="1954"/>
    </row>
    <row r="56530" spans="4:33" s="304" customFormat="1" ht="15.75" customHeight="1">
      <c r="D56530" s="305"/>
      <c r="AG56530" s="1954"/>
    </row>
    <row r="56532" spans="4:33" s="304" customFormat="1" ht="15.75" customHeight="1">
      <c r="D56532" s="305"/>
      <c r="AG56532" s="1954"/>
    </row>
    <row r="56534" spans="4:33" s="304" customFormat="1" ht="15.75" customHeight="1">
      <c r="D56534" s="305"/>
      <c r="AG56534" s="1954"/>
    </row>
    <row r="56536" spans="4:33" s="304" customFormat="1" ht="15.75" customHeight="1">
      <c r="D56536" s="305"/>
      <c r="AG56536" s="1954"/>
    </row>
    <row r="56538" spans="4:33" s="304" customFormat="1" ht="15.75" customHeight="1">
      <c r="D56538" s="305"/>
      <c r="AG56538" s="1954"/>
    </row>
    <row r="56540" spans="4:33" s="304" customFormat="1" ht="15.75" customHeight="1">
      <c r="D56540" s="305"/>
      <c r="AG56540" s="1954"/>
    </row>
    <row r="56542" spans="4:33" s="304" customFormat="1" ht="15.75" customHeight="1">
      <c r="D56542" s="305"/>
      <c r="AG56542" s="1954"/>
    </row>
    <row r="56544" spans="4:33" s="304" customFormat="1" ht="15.75" customHeight="1">
      <c r="D56544" s="305"/>
      <c r="AG56544" s="1954"/>
    </row>
    <row r="56546" spans="4:33" s="304" customFormat="1" ht="15.75" customHeight="1">
      <c r="D56546" s="305"/>
      <c r="AG56546" s="1954"/>
    </row>
    <row r="56548" spans="4:33" s="304" customFormat="1" ht="15.75" customHeight="1">
      <c r="D56548" s="305"/>
      <c r="AG56548" s="1954"/>
    </row>
    <row r="56550" spans="4:33" s="304" customFormat="1" ht="15.75" customHeight="1">
      <c r="D56550" s="305"/>
      <c r="AG56550" s="1954"/>
    </row>
    <row r="56552" spans="4:33" s="304" customFormat="1" ht="15.75" customHeight="1">
      <c r="D56552" s="305"/>
      <c r="AG56552" s="1954"/>
    </row>
    <row r="56554" spans="4:33" s="304" customFormat="1" ht="15.75" customHeight="1">
      <c r="D56554" s="305"/>
      <c r="AG56554" s="1954"/>
    </row>
    <row r="56556" spans="4:33" s="304" customFormat="1" ht="15.75" customHeight="1">
      <c r="D56556" s="305"/>
      <c r="AG56556" s="1954"/>
    </row>
    <row r="56558" spans="4:33" s="304" customFormat="1" ht="15.75" customHeight="1">
      <c r="D56558" s="305"/>
      <c r="AG56558" s="1954"/>
    </row>
    <row r="56560" spans="4:33" s="304" customFormat="1" ht="15.75" customHeight="1">
      <c r="D56560" s="305"/>
      <c r="AG56560" s="1954"/>
    </row>
    <row r="56562" spans="4:33" s="304" customFormat="1" ht="15.75" customHeight="1">
      <c r="D56562" s="305"/>
      <c r="AG56562" s="1954"/>
    </row>
    <row r="56564" spans="4:33" s="304" customFormat="1" ht="15.75" customHeight="1">
      <c r="D56564" s="305"/>
      <c r="AG56564" s="1954"/>
    </row>
    <row r="56566" spans="4:33" s="304" customFormat="1" ht="15.75" customHeight="1">
      <c r="D56566" s="305"/>
      <c r="AG56566" s="1954"/>
    </row>
    <row r="56568" spans="4:33" s="304" customFormat="1" ht="15.75" customHeight="1">
      <c r="D56568" s="305"/>
      <c r="AG56568" s="1954"/>
    </row>
    <row r="56570" spans="4:33" s="304" customFormat="1" ht="15.75" customHeight="1">
      <c r="D56570" s="305"/>
      <c r="AG56570" s="1954"/>
    </row>
    <row r="56572" spans="4:33" s="304" customFormat="1" ht="15.75" customHeight="1">
      <c r="D56572" s="305"/>
      <c r="AG56572" s="1954"/>
    </row>
    <row r="56574" spans="4:33" s="304" customFormat="1" ht="15.75" customHeight="1">
      <c r="D56574" s="305"/>
      <c r="AG56574" s="1954"/>
    </row>
    <row r="56576" spans="4:33" s="304" customFormat="1" ht="15.75" customHeight="1">
      <c r="D56576" s="305"/>
      <c r="AG56576" s="1954"/>
    </row>
    <row r="56578" spans="4:33" s="304" customFormat="1" ht="15.75" customHeight="1">
      <c r="D56578" s="305"/>
      <c r="AG56578" s="1954"/>
    </row>
    <row r="56580" spans="4:33" s="304" customFormat="1" ht="15.75" customHeight="1">
      <c r="D56580" s="305"/>
      <c r="AG56580" s="1954"/>
    </row>
    <row r="56582" spans="4:33" s="304" customFormat="1" ht="15.75" customHeight="1">
      <c r="D56582" s="305"/>
      <c r="AG56582" s="1954"/>
    </row>
    <row r="56584" spans="4:33" s="304" customFormat="1" ht="15.75" customHeight="1">
      <c r="D56584" s="305"/>
      <c r="AG56584" s="1954"/>
    </row>
    <row r="56586" spans="4:33" s="304" customFormat="1" ht="15.75" customHeight="1">
      <c r="D56586" s="305"/>
      <c r="AG56586" s="1954"/>
    </row>
    <row r="56588" spans="4:33" s="304" customFormat="1" ht="15.75" customHeight="1">
      <c r="D56588" s="305"/>
      <c r="AG56588" s="1954"/>
    </row>
    <row r="56590" spans="4:33" s="304" customFormat="1" ht="15.75" customHeight="1">
      <c r="D56590" s="305"/>
      <c r="AG56590" s="1954"/>
    </row>
    <row r="56592" spans="4:33" s="304" customFormat="1" ht="15.75" customHeight="1">
      <c r="D56592" s="305"/>
      <c r="AG56592" s="1954"/>
    </row>
    <row r="56594" spans="4:33" s="304" customFormat="1" ht="15.75" customHeight="1">
      <c r="D56594" s="305"/>
      <c r="AG56594" s="1954"/>
    </row>
    <row r="56596" spans="4:33" s="304" customFormat="1" ht="15.75" customHeight="1">
      <c r="D56596" s="305"/>
      <c r="AG56596" s="1954"/>
    </row>
    <row r="56598" spans="4:33" s="304" customFormat="1" ht="15.75" customHeight="1">
      <c r="D56598" s="305"/>
      <c r="AG56598" s="1954"/>
    </row>
    <row r="56600" spans="4:33" s="304" customFormat="1" ht="15.75" customHeight="1">
      <c r="D56600" s="305"/>
      <c r="AG56600" s="1954"/>
    </row>
    <row r="56602" spans="4:33" s="304" customFormat="1" ht="15.75" customHeight="1">
      <c r="D56602" s="305"/>
      <c r="AG56602" s="1954"/>
    </row>
    <row r="56604" spans="4:33" s="304" customFormat="1" ht="15.75" customHeight="1">
      <c r="D56604" s="305"/>
      <c r="AG56604" s="1954"/>
    </row>
    <row r="56606" spans="4:33" s="304" customFormat="1" ht="15.75" customHeight="1">
      <c r="D56606" s="305"/>
      <c r="AG56606" s="1954"/>
    </row>
    <row r="56608" spans="4:33" s="304" customFormat="1" ht="15.75" customHeight="1">
      <c r="D56608" s="305"/>
      <c r="AG56608" s="1954"/>
    </row>
    <row r="56610" spans="4:33" s="304" customFormat="1" ht="15.75" customHeight="1">
      <c r="D56610" s="305"/>
      <c r="AG56610" s="1954"/>
    </row>
    <row r="56612" spans="4:33" s="304" customFormat="1" ht="15.75" customHeight="1">
      <c r="D56612" s="305"/>
      <c r="AG56612" s="1954"/>
    </row>
    <row r="56614" spans="4:33" s="304" customFormat="1" ht="15.75" customHeight="1">
      <c r="D56614" s="305"/>
      <c r="AG56614" s="1954"/>
    </row>
    <row r="56616" spans="4:33" s="304" customFormat="1" ht="15.75" customHeight="1">
      <c r="D56616" s="305"/>
      <c r="AG56616" s="1954"/>
    </row>
    <row r="56618" spans="4:33" s="304" customFormat="1" ht="15.75" customHeight="1">
      <c r="D56618" s="305"/>
      <c r="AG56618" s="1954"/>
    </row>
    <row r="56620" spans="4:33" s="304" customFormat="1" ht="15.75" customHeight="1">
      <c r="D56620" s="305"/>
      <c r="AG56620" s="1954"/>
    </row>
    <row r="56622" spans="4:33" s="304" customFormat="1" ht="15.75" customHeight="1">
      <c r="D56622" s="305"/>
      <c r="AG56622" s="1954"/>
    </row>
    <row r="56624" spans="4:33" s="304" customFormat="1" ht="15.75" customHeight="1">
      <c r="D56624" s="305"/>
      <c r="AG56624" s="1954"/>
    </row>
    <row r="56626" spans="4:33" s="304" customFormat="1" ht="15.75" customHeight="1">
      <c r="D56626" s="305"/>
      <c r="AG56626" s="1954"/>
    </row>
    <row r="56628" spans="4:33" s="304" customFormat="1" ht="15.75" customHeight="1">
      <c r="D56628" s="305"/>
      <c r="AG56628" s="1954"/>
    </row>
    <row r="56630" spans="4:33" s="304" customFormat="1" ht="15.75" customHeight="1">
      <c r="D56630" s="305"/>
      <c r="AG56630" s="1954"/>
    </row>
    <row r="56632" spans="4:33" s="304" customFormat="1" ht="15.75" customHeight="1">
      <c r="D56632" s="305"/>
      <c r="AG56632" s="1954"/>
    </row>
    <row r="56634" spans="4:33" s="304" customFormat="1" ht="15.75" customHeight="1">
      <c r="D56634" s="305"/>
      <c r="AG56634" s="1954"/>
    </row>
    <row r="56636" spans="4:33" s="304" customFormat="1" ht="15.75" customHeight="1">
      <c r="D56636" s="305"/>
      <c r="AG56636" s="1954"/>
    </row>
    <row r="56638" spans="4:33" s="304" customFormat="1" ht="15.75" customHeight="1">
      <c r="D56638" s="305"/>
      <c r="AG56638" s="1954"/>
    </row>
    <row r="56640" spans="4:33" s="304" customFormat="1" ht="15.75" customHeight="1">
      <c r="D56640" s="305"/>
      <c r="AG56640" s="1954"/>
    </row>
    <row r="56642" spans="4:33" s="304" customFormat="1" ht="15.75" customHeight="1">
      <c r="D56642" s="305"/>
      <c r="AG56642" s="1954"/>
    </row>
    <row r="56644" spans="4:33" s="304" customFormat="1" ht="15.75" customHeight="1">
      <c r="D56644" s="305"/>
      <c r="AG56644" s="1954"/>
    </row>
    <row r="56646" spans="4:33" s="304" customFormat="1" ht="15.75" customHeight="1">
      <c r="D56646" s="305"/>
      <c r="AG56646" s="1954"/>
    </row>
    <row r="56648" spans="4:33" s="304" customFormat="1" ht="15.75" customHeight="1">
      <c r="D56648" s="305"/>
      <c r="AG56648" s="1954"/>
    </row>
    <row r="56650" spans="4:33" s="304" customFormat="1" ht="15.75" customHeight="1">
      <c r="D56650" s="305"/>
      <c r="AG56650" s="1954"/>
    </row>
    <row r="56652" spans="4:33" s="304" customFormat="1" ht="15.75" customHeight="1">
      <c r="D56652" s="305"/>
      <c r="AG56652" s="1954"/>
    </row>
    <row r="56654" spans="4:33" s="304" customFormat="1" ht="15.75" customHeight="1">
      <c r="D56654" s="305"/>
      <c r="AG56654" s="1954"/>
    </row>
    <row r="56656" spans="4:33" s="304" customFormat="1" ht="15.75" customHeight="1">
      <c r="D56656" s="305"/>
      <c r="AG56656" s="1954"/>
    </row>
    <row r="56658" spans="4:33" s="304" customFormat="1" ht="15.75" customHeight="1">
      <c r="D56658" s="305"/>
      <c r="AG56658" s="1954"/>
    </row>
    <row r="56660" spans="4:33" s="304" customFormat="1" ht="15.75" customHeight="1">
      <c r="D56660" s="305"/>
      <c r="AG56660" s="1954"/>
    </row>
    <row r="56662" spans="4:33" s="304" customFormat="1" ht="15.75" customHeight="1">
      <c r="D56662" s="305"/>
      <c r="AG56662" s="1954"/>
    </row>
    <row r="56664" spans="4:33" s="304" customFormat="1" ht="15.75" customHeight="1">
      <c r="D56664" s="305"/>
      <c r="AG56664" s="1954"/>
    </row>
    <row r="56666" spans="4:33" s="304" customFormat="1" ht="15.75" customHeight="1">
      <c r="D56666" s="305"/>
      <c r="AG56666" s="1954"/>
    </row>
    <row r="56668" spans="4:33" s="304" customFormat="1" ht="15.75" customHeight="1">
      <c r="D56668" s="305"/>
      <c r="AG56668" s="1954"/>
    </row>
    <row r="56670" spans="4:33" s="304" customFormat="1" ht="15.75" customHeight="1">
      <c r="D56670" s="305"/>
      <c r="AG56670" s="1954"/>
    </row>
    <row r="56672" spans="4:33" s="304" customFormat="1" ht="15.75" customHeight="1">
      <c r="D56672" s="305"/>
      <c r="AG56672" s="1954"/>
    </row>
    <row r="56674" spans="4:33" s="304" customFormat="1" ht="15.75" customHeight="1">
      <c r="D56674" s="305"/>
      <c r="AG56674" s="1954"/>
    </row>
    <row r="56676" spans="4:33" s="304" customFormat="1" ht="15.75" customHeight="1">
      <c r="D56676" s="305"/>
      <c r="AG56676" s="1954"/>
    </row>
    <row r="56678" spans="4:33" s="304" customFormat="1" ht="15.75" customHeight="1">
      <c r="D56678" s="305"/>
      <c r="AG56678" s="1954"/>
    </row>
    <row r="56680" spans="4:33" s="304" customFormat="1" ht="15.75" customHeight="1">
      <c r="D56680" s="305"/>
      <c r="AG56680" s="1954"/>
    </row>
    <row r="56682" spans="4:33" s="304" customFormat="1" ht="15.75" customHeight="1">
      <c r="D56682" s="305"/>
      <c r="AG56682" s="1954"/>
    </row>
    <row r="56684" spans="4:33" s="304" customFormat="1" ht="15.75" customHeight="1">
      <c r="D56684" s="305"/>
      <c r="AG56684" s="1954"/>
    </row>
    <row r="56686" spans="4:33" s="304" customFormat="1" ht="15.75" customHeight="1">
      <c r="D56686" s="305"/>
      <c r="AG56686" s="1954"/>
    </row>
    <row r="56688" spans="4:33" s="304" customFormat="1" ht="15.75" customHeight="1">
      <c r="D56688" s="305"/>
      <c r="AG56688" s="1954"/>
    </row>
    <row r="56690" spans="4:33" s="304" customFormat="1" ht="15.75" customHeight="1">
      <c r="D56690" s="305"/>
      <c r="AG56690" s="1954"/>
    </row>
    <row r="56692" spans="4:33" s="304" customFormat="1" ht="15.75" customHeight="1">
      <c r="D56692" s="305"/>
      <c r="AG56692" s="1954"/>
    </row>
    <row r="56694" spans="4:33" s="304" customFormat="1" ht="15.75" customHeight="1">
      <c r="D56694" s="305"/>
      <c r="AG56694" s="1954"/>
    </row>
    <row r="56696" spans="4:33" s="304" customFormat="1" ht="15.75" customHeight="1">
      <c r="D56696" s="305"/>
      <c r="AG56696" s="1954"/>
    </row>
    <row r="56698" spans="4:33" s="304" customFormat="1" ht="15.75" customHeight="1">
      <c r="D56698" s="305"/>
      <c r="AG56698" s="1954"/>
    </row>
    <row r="56700" spans="4:33" s="304" customFormat="1" ht="15.75" customHeight="1">
      <c r="D56700" s="305"/>
      <c r="AG56700" s="1954"/>
    </row>
    <row r="56702" spans="4:33" s="304" customFormat="1" ht="15.75" customHeight="1">
      <c r="D56702" s="305"/>
      <c r="AG56702" s="1954"/>
    </row>
    <row r="56704" spans="4:33" s="304" customFormat="1" ht="15.75" customHeight="1">
      <c r="D56704" s="305"/>
      <c r="AG56704" s="1954"/>
    </row>
    <row r="56706" spans="4:33" s="304" customFormat="1" ht="15.75" customHeight="1">
      <c r="D56706" s="305"/>
      <c r="AG56706" s="1954"/>
    </row>
    <row r="56708" spans="4:33" s="304" customFormat="1" ht="15.75" customHeight="1">
      <c r="D56708" s="305"/>
      <c r="AG56708" s="1954"/>
    </row>
    <row r="56710" spans="4:33" s="304" customFormat="1" ht="15.75" customHeight="1">
      <c r="D56710" s="305"/>
      <c r="AG56710" s="1954"/>
    </row>
    <row r="56712" spans="4:33" s="304" customFormat="1" ht="15.75" customHeight="1">
      <c r="D56712" s="305"/>
      <c r="AG56712" s="1954"/>
    </row>
    <row r="56714" spans="4:33" s="304" customFormat="1" ht="15.75" customHeight="1">
      <c r="D56714" s="305"/>
      <c r="AG56714" s="1954"/>
    </row>
    <row r="56716" spans="4:33" s="304" customFormat="1" ht="15.75" customHeight="1">
      <c r="D56716" s="305"/>
      <c r="AG56716" s="1954"/>
    </row>
    <row r="56718" spans="4:33" s="304" customFormat="1" ht="15.75" customHeight="1">
      <c r="D56718" s="305"/>
      <c r="AG56718" s="1954"/>
    </row>
    <row r="56720" spans="4:33" s="304" customFormat="1" ht="15.75" customHeight="1">
      <c r="D56720" s="305"/>
      <c r="AG56720" s="1954"/>
    </row>
    <row r="56722" spans="4:33" s="304" customFormat="1" ht="15.75" customHeight="1">
      <c r="D56722" s="305"/>
      <c r="AG56722" s="1954"/>
    </row>
    <row r="56724" spans="4:33" s="304" customFormat="1" ht="15.75" customHeight="1">
      <c r="D56724" s="305"/>
      <c r="AG56724" s="1954"/>
    </row>
    <row r="56726" spans="4:33" s="304" customFormat="1" ht="15.75" customHeight="1">
      <c r="D56726" s="305"/>
      <c r="AG56726" s="1954"/>
    </row>
    <row r="56728" spans="4:33" s="304" customFormat="1" ht="15.75" customHeight="1">
      <c r="D56728" s="305"/>
      <c r="AG56728" s="1954"/>
    </row>
    <row r="56730" spans="4:33" s="304" customFormat="1" ht="15.75" customHeight="1">
      <c r="D56730" s="305"/>
      <c r="AG56730" s="1954"/>
    </row>
    <row r="56732" spans="4:33" s="304" customFormat="1" ht="15.75" customHeight="1">
      <c r="D56732" s="305"/>
      <c r="AG56732" s="1954"/>
    </row>
    <row r="56734" spans="4:33" s="304" customFormat="1" ht="15.75" customHeight="1">
      <c r="D56734" s="305"/>
      <c r="AG56734" s="1954"/>
    </row>
    <row r="56736" spans="4:33" s="304" customFormat="1" ht="15.75" customHeight="1">
      <c r="D56736" s="305"/>
      <c r="AG56736" s="1954"/>
    </row>
    <row r="56738" spans="4:33" s="304" customFormat="1" ht="15.75" customHeight="1">
      <c r="D56738" s="305"/>
      <c r="AG56738" s="1954"/>
    </row>
    <row r="56740" spans="4:33" s="304" customFormat="1" ht="15.75" customHeight="1">
      <c r="D56740" s="305"/>
      <c r="AG56740" s="1954"/>
    </row>
    <row r="56742" spans="4:33" s="304" customFormat="1" ht="15.75" customHeight="1">
      <c r="D56742" s="305"/>
      <c r="AG56742" s="1954"/>
    </row>
    <row r="56744" spans="4:33" s="304" customFormat="1" ht="15.75" customHeight="1">
      <c r="D56744" s="305"/>
      <c r="AG56744" s="1954"/>
    </row>
    <row r="56746" spans="4:33" s="304" customFormat="1" ht="15.75" customHeight="1">
      <c r="D56746" s="305"/>
      <c r="AG56746" s="1954"/>
    </row>
    <row r="56748" spans="4:33" s="304" customFormat="1" ht="15.75" customHeight="1">
      <c r="D56748" s="305"/>
      <c r="AG56748" s="1954"/>
    </row>
    <row r="56750" spans="4:33" s="304" customFormat="1" ht="15.75" customHeight="1">
      <c r="D56750" s="305"/>
      <c r="AG56750" s="1954"/>
    </row>
    <row r="56752" spans="4:33" s="304" customFormat="1" ht="15.75" customHeight="1">
      <c r="D56752" s="305"/>
      <c r="AG56752" s="1954"/>
    </row>
    <row r="56754" spans="4:33" s="304" customFormat="1" ht="15.75" customHeight="1">
      <c r="D56754" s="305"/>
      <c r="AG56754" s="1954"/>
    </row>
    <row r="56756" spans="4:33" s="304" customFormat="1" ht="15.75" customHeight="1">
      <c r="D56756" s="305"/>
      <c r="AG56756" s="1954"/>
    </row>
    <row r="56758" spans="4:33" s="304" customFormat="1" ht="15.75" customHeight="1">
      <c r="D56758" s="305"/>
      <c r="AG56758" s="1954"/>
    </row>
    <row r="56760" spans="4:33" s="304" customFormat="1" ht="15.75" customHeight="1">
      <c r="D56760" s="305"/>
      <c r="AG56760" s="1954"/>
    </row>
    <row r="56762" spans="4:33" s="304" customFormat="1" ht="15.75" customHeight="1">
      <c r="D56762" s="305"/>
      <c r="AG56762" s="1954"/>
    </row>
    <row r="56764" spans="4:33" s="304" customFormat="1" ht="15.75" customHeight="1">
      <c r="D56764" s="305"/>
      <c r="AG56764" s="1954"/>
    </row>
    <row r="56766" spans="4:33" s="304" customFormat="1" ht="15.75" customHeight="1">
      <c r="D56766" s="305"/>
      <c r="AG56766" s="1954"/>
    </row>
    <row r="56768" spans="4:33" s="304" customFormat="1" ht="15.75" customHeight="1">
      <c r="D56768" s="305"/>
      <c r="AG56768" s="1954"/>
    </row>
    <row r="56770" spans="4:33" s="304" customFormat="1" ht="15.75" customHeight="1">
      <c r="D56770" s="305"/>
      <c r="AG56770" s="1954"/>
    </row>
    <row r="56772" spans="4:33" s="304" customFormat="1" ht="15.75" customHeight="1">
      <c r="D56772" s="305"/>
      <c r="AG56772" s="1954"/>
    </row>
    <row r="56774" spans="4:33" s="304" customFormat="1" ht="15.75" customHeight="1">
      <c r="D56774" s="305"/>
      <c r="AG56774" s="1954"/>
    </row>
    <row r="56776" spans="4:33" s="304" customFormat="1" ht="15.75" customHeight="1">
      <c r="D56776" s="305"/>
      <c r="AG56776" s="1954"/>
    </row>
    <row r="56778" spans="4:33" s="304" customFormat="1" ht="15.75" customHeight="1">
      <c r="D56778" s="305"/>
      <c r="AG56778" s="1954"/>
    </row>
    <row r="56780" spans="4:33" s="304" customFormat="1" ht="15.75" customHeight="1">
      <c r="D56780" s="305"/>
      <c r="AG56780" s="1954"/>
    </row>
    <row r="56782" spans="4:33" s="304" customFormat="1" ht="15.75" customHeight="1">
      <c r="D56782" s="305"/>
      <c r="AG56782" s="1954"/>
    </row>
    <row r="56784" spans="4:33" s="304" customFormat="1" ht="15.75" customHeight="1">
      <c r="D56784" s="305"/>
      <c r="AG56784" s="1954"/>
    </row>
    <row r="56786" spans="4:33" s="304" customFormat="1" ht="15.75" customHeight="1">
      <c r="D56786" s="305"/>
      <c r="AG56786" s="1954"/>
    </row>
    <row r="56788" spans="4:33" s="304" customFormat="1" ht="15.75" customHeight="1">
      <c r="D56788" s="305"/>
      <c r="AG56788" s="1954"/>
    </row>
    <row r="56790" spans="4:33" s="304" customFormat="1" ht="15.75" customHeight="1">
      <c r="D56790" s="305"/>
      <c r="AG56790" s="1954"/>
    </row>
    <row r="56792" spans="4:33" s="304" customFormat="1" ht="15.75" customHeight="1">
      <c r="D56792" s="305"/>
      <c r="AG56792" s="1954"/>
    </row>
    <row r="56794" spans="4:33" s="304" customFormat="1" ht="15.75" customHeight="1">
      <c r="D56794" s="305"/>
      <c r="AG56794" s="1954"/>
    </row>
    <row r="56796" spans="4:33" s="304" customFormat="1" ht="15.75" customHeight="1">
      <c r="D56796" s="305"/>
      <c r="AG56796" s="1954"/>
    </row>
    <row r="56798" spans="4:33" s="304" customFormat="1" ht="15.75" customHeight="1">
      <c r="D56798" s="305"/>
      <c r="AG56798" s="1954"/>
    </row>
    <row r="56800" spans="4:33" s="304" customFormat="1" ht="15.75" customHeight="1">
      <c r="D56800" s="305"/>
      <c r="AG56800" s="1954"/>
    </row>
    <row r="56802" spans="4:33" s="304" customFormat="1" ht="15.75" customHeight="1">
      <c r="D56802" s="305"/>
      <c r="AG56802" s="1954"/>
    </row>
    <row r="56804" spans="4:33" s="304" customFormat="1" ht="15.75" customHeight="1">
      <c r="D56804" s="305"/>
      <c r="AG56804" s="1954"/>
    </row>
    <row r="56806" spans="4:33" s="304" customFormat="1" ht="15.75" customHeight="1">
      <c r="D56806" s="305"/>
      <c r="AG56806" s="1954"/>
    </row>
    <row r="56808" spans="4:33" s="304" customFormat="1" ht="15.75" customHeight="1">
      <c r="D56808" s="305"/>
      <c r="AG56808" s="1954"/>
    </row>
    <row r="56810" spans="4:33" s="304" customFormat="1" ht="15.75" customHeight="1">
      <c r="D56810" s="305"/>
      <c r="AG56810" s="1954"/>
    </row>
    <row r="56812" spans="4:33" s="304" customFormat="1" ht="15.75" customHeight="1">
      <c r="D56812" s="305"/>
      <c r="AG56812" s="1954"/>
    </row>
    <row r="56814" spans="4:33" s="304" customFormat="1" ht="15.75" customHeight="1">
      <c r="D56814" s="305"/>
      <c r="AG56814" s="1954"/>
    </row>
    <row r="56816" spans="4:33" s="304" customFormat="1" ht="15.75" customHeight="1">
      <c r="D56816" s="305"/>
      <c r="AG56816" s="1954"/>
    </row>
    <row r="56818" spans="4:33" s="304" customFormat="1" ht="15.75" customHeight="1">
      <c r="D56818" s="305"/>
      <c r="AG56818" s="1954"/>
    </row>
    <row r="56820" spans="4:33" s="304" customFormat="1" ht="15.75" customHeight="1">
      <c r="D56820" s="305"/>
      <c r="AG56820" s="1954"/>
    </row>
    <row r="56822" spans="4:33" s="304" customFormat="1" ht="15.75" customHeight="1">
      <c r="D56822" s="305"/>
      <c r="AG56822" s="1954"/>
    </row>
    <row r="56824" spans="4:33" s="304" customFormat="1" ht="15.75" customHeight="1">
      <c r="D56824" s="305"/>
      <c r="AG56824" s="1954"/>
    </row>
    <row r="56826" spans="4:33" s="304" customFormat="1" ht="15.75" customHeight="1">
      <c r="D56826" s="305"/>
      <c r="AG56826" s="1954"/>
    </row>
    <row r="56828" spans="4:33" s="304" customFormat="1" ht="15.75" customHeight="1">
      <c r="D56828" s="305"/>
      <c r="AG56828" s="1954"/>
    </row>
    <row r="56830" spans="4:33" s="304" customFormat="1" ht="15.75" customHeight="1">
      <c r="D56830" s="305"/>
      <c r="AG56830" s="1954"/>
    </row>
    <row r="56832" spans="4:33" s="304" customFormat="1" ht="15.75" customHeight="1">
      <c r="D56832" s="305"/>
      <c r="AG56832" s="1954"/>
    </row>
    <row r="56834" spans="4:33" s="304" customFormat="1" ht="15.75" customHeight="1">
      <c r="D56834" s="305"/>
      <c r="AG56834" s="1954"/>
    </row>
    <row r="56836" spans="4:33" s="304" customFormat="1" ht="15.75" customHeight="1">
      <c r="D56836" s="305"/>
      <c r="AG56836" s="1954"/>
    </row>
    <row r="56838" spans="4:33" s="304" customFormat="1" ht="15.75" customHeight="1">
      <c r="D56838" s="305"/>
      <c r="AG56838" s="1954"/>
    </row>
    <row r="56840" spans="4:33" s="304" customFormat="1" ht="15.75" customHeight="1">
      <c r="D56840" s="305"/>
      <c r="AG56840" s="1954"/>
    </row>
    <row r="56842" spans="4:33" s="304" customFormat="1" ht="15.75" customHeight="1">
      <c r="D56842" s="305"/>
      <c r="AG56842" s="1954"/>
    </row>
    <row r="56844" spans="4:33" s="304" customFormat="1" ht="15.75" customHeight="1">
      <c r="D56844" s="305"/>
      <c r="AG56844" s="1954"/>
    </row>
    <row r="56846" spans="4:33" s="304" customFormat="1" ht="15.75" customHeight="1">
      <c r="D56846" s="305"/>
      <c r="AG56846" s="1954"/>
    </row>
    <row r="56848" spans="4:33" s="304" customFormat="1" ht="15.75" customHeight="1">
      <c r="D56848" s="305"/>
      <c r="AG56848" s="1954"/>
    </row>
    <row r="56850" spans="4:33" s="304" customFormat="1" ht="15.75" customHeight="1">
      <c r="D56850" s="305"/>
      <c r="AG56850" s="1954"/>
    </row>
    <row r="56852" spans="4:33" s="304" customFormat="1" ht="15.75" customHeight="1">
      <c r="D56852" s="305"/>
      <c r="AG56852" s="1954"/>
    </row>
    <row r="56854" spans="4:33" s="304" customFormat="1" ht="15.75" customHeight="1">
      <c r="D56854" s="305"/>
      <c r="AG56854" s="1954"/>
    </row>
    <row r="56856" spans="4:33" s="304" customFormat="1" ht="15.75" customHeight="1">
      <c r="D56856" s="305"/>
      <c r="AG56856" s="1954"/>
    </row>
    <row r="56858" spans="4:33" s="304" customFormat="1" ht="15.75" customHeight="1">
      <c r="D56858" s="305"/>
      <c r="AG56858" s="1954"/>
    </row>
    <row r="56860" spans="4:33" s="304" customFormat="1" ht="15.75" customHeight="1">
      <c r="D56860" s="305"/>
      <c r="AG56860" s="1954"/>
    </row>
    <row r="56862" spans="4:33" s="304" customFormat="1" ht="15.75" customHeight="1">
      <c r="D56862" s="305"/>
      <c r="AG56862" s="1954"/>
    </row>
    <row r="56864" spans="4:33" s="304" customFormat="1" ht="15.75" customHeight="1">
      <c r="D56864" s="305"/>
      <c r="AG56864" s="1954"/>
    </row>
    <row r="56866" spans="4:33" s="304" customFormat="1" ht="15.75" customHeight="1">
      <c r="D56866" s="305"/>
      <c r="AG56866" s="1954"/>
    </row>
    <row r="56868" spans="4:33" s="304" customFormat="1" ht="15.75" customHeight="1">
      <c r="D56868" s="305"/>
      <c r="AG56868" s="1954"/>
    </row>
    <row r="56870" spans="4:33" s="304" customFormat="1" ht="15.75" customHeight="1">
      <c r="D56870" s="305"/>
      <c r="AG56870" s="1954"/>
    </row>
    <row r="56872" spans="4:33" s="304" customFormat="1" ht="15.75" customHeight="1">
      <c r="D56872" s="305"/>
      <c r="AG56872" s="1954"/>
    </row>
    <row r="56874" spans="4:33" s="304" customFormat="1" ht="15.75" customHeight="1">
      <c r="D56874" s="305"/>
      <c r="AG56874" s="1954"/>
    </row>
    <row r="56876" spans="4:33" s="304" customFormat="1" ht="15.75" customHeight="1">
      <c r="D56876" s="305"/>
      <c r="AG56876" s="1954"/>
    </row>
    <row r="56878" spans="4:33" s="304" customFormat="1" ht="15.75" customHeight="1">
      <c r="D56878" s="305"/>
      <c r="AG56878" s="1954"/>
    </row>
    <row r="56880" spans="4:33" s="304" customFormat="1" ht="15.75" customHeight="1">
      <c r="D56880" s="305"/>
      <c r="AG56880" s="1954"/>
    </row>
    <row r="56882" spans="4:33" s="304" customFormat="1" ht="15.75" customHeight="1">
      <c r="D56882" s="305"/>
      <c r="AG56882" s="1954"/>
    </row>
    <row r="56884" spans="4:33" s="304" customFormat="1" ht="15.75" customHeight="1">
      <c r="D56884" s="305"/>
      <c r="AG56884" s="1954"/>
    </row>
    <row r="56886" spans="4:33" s="304" customFormat="1" ht="15.75" customHeight="1">
      <c r="D56886" s="305"/>
      <c r="AG56886" s="1954"/>
    </row>
    <row r="56888" spans="4:33" s="304" customFormat="1" ht="15.75" customHeight="1">
      <c r="D56888" s="305"/>
      <c r="AG56888" s="1954"/>
    </row>
    <row r="56890" spans="4:33" s="304" customFormat="1" ht="15.75" customHeight="1">
      <c r="D56890" s="305"/>
      <c r="AG56890" s="1954"/>
    </row>
    <row r="56892" spans="4:33" s="304" customFormat="1" ht="15.75" customHeight="1">
      <c r="D56892" s="305"/>
      <c r="AG56892" s="1954"/>
    </row>
    <row r="56894" spans="4:33" s="304" customFormat="1" ht="15.75" customHeight="1">
      <c r="D56894" s="305"/>
      <c r="AG56894" s="1954"/>
    </row>
    <row r="56896" spans="4:33" s="304" customFormat="1" ht="15.75" customHeight="1">
      <c r="D56896" s="305"/>
      <c r="AG56896" s="1954"/>
    </row>
    <row r="56898" spans="4:33" s="304" customFormat="1" ht="15.75" customHeight="1">
      <c r="D56898" s="305"/>
      <c r="AG56898" s="1954"/>
    </row>
    <row r="56900" spans="4:33" s="304" customFormat="1" ht="15.75" customHeight="1">
      <c r="D56900" s="305"/>
      <c r="AG56900" s="1954"/>
    </row>
    <row r="56902" spans="4:33" s="304" customFormat="1" ht="15.75" customHeight="1">
      <c r="D56902" s="305"/>
      <c r="AG56902" s="1954"/>
    </row>
    <row r="56904" spans="4:33" s="304" customFormat="1" ht="15.75" customHeight="1">
      <c r="D56904" s="305"/>
      <c r="AG56904" s="1954"/>
    </row>
    <row r="56906" spans="4:33" s="304" customFormat="1" ht="15.75" customHeight="1">
      <c r="D56906" s="305"/>
      <c r="AG56906" s="1954"/>
    </row>
    <row r="56908" spans="4:33" s="304" customFormat="1" ht="15.75" customHeight="1">
      <c r="D56908" s="305"/>
      <c r="AG56908" s="1954"/>
    </row>
    <row r="56910" spans="4:33" s="304" customFormat="1" ht="15.75" customHeight="1">
      <c r="D56910" s="305"/>
      <c r="AG56910" s="1954"/>
    </row>
    <row r="56912" spans="4:33" s="304" customFormat="1" ht="15.75" customHeight="1">
      <c r="D56912" s="305"/>
      <c r="AG56912" s="1954"/>
    </row>
    <row r="56914" spans="4:33" s="304" customFormat="1" ht="15.75" customHeight="1">
      <c r="D56914" s="305"/>
      <c r="AG56914" s="1954"/>
    </row>
    <row r="56916" spans="4:33" s="304" customFormat="1" ht="15.75" customHeight="1">
      <c r="D56916" s="305"/>
      <c r="AG56916" s="1954"/>
    </row>
    <row r="56918" spans="4:33" s="304" customFormat="1" ht="15.75" customHeight="1">
      <c r="D56918" s="305"/>
      <c r="AG56918" s="1954"/>
    </row>
    <row r="56920" spans="4:33" s="304" customFormat="1" ht="15.75" customHeight="1">
      <c r="D56920" s="305"/>
      <c r="AG56920" s="1954"/>
    </row>
    <row r="56922" spans="4:33" s="304" customFormat="1" ht="15.75" customHeight="1">
      <c r="D56922" s="305"/>
      <c r="AG56922" s="1954"/>
    </row>
    <row r="56924" spans="4:33" s="304" customFormat="1" ht="15.75" customHeight="1">
      <c r="D56924" s="305"/>
      <c r="AG56924" s="1954"/>
    </row>
    <row r="56926" spans="4:33" s="304" customFormat="1" ht="15.75" customHeight="1">
      <c r="D56926" s="305"/>
      <c r="AG56926" s="1954"/>
    </row>
    <row r="56928" spans="4:33" s="304" customFormat="1" ht="15.75" customHeight="1">
      <c r="D56928" s="305"/>
      <c r="AG56928" s="1954"/>
    </row>
    <row r="56930" spans="4:33" s="304" customFormat="1" ht="15.75" customHeight="1">
      <c r="D56930" s="305"/>
      <c r="AG56930" s="1954"/>
    </row>
    <row r="56932" spans="4:33" s="304" customFormat="1" ht="15.75" customHeight="1">
      <c r="D56932" s="305"/>
      <c r="AG56932" s="1954"/>
    </row>
    <row r="56934" spans="4:33" s="304" customFormat="1" ht="15.75" customHeight="1">
      <c r="D56934" s="305"/>
      <c r="AG56934" s="1954"/>
    </row>
    <row r="56936" spans="4:33" s="304" customFormat="1" ht="15.75" customHeight="1">
      <c r="D56936" s="305"/>
      <c r="AG56936" s="1954"/>
    </row>
    <row r="56938" spans="4:33" s="304" customFormat="1" ht="15.75" customHeight="1">
      <c r="D56938" s="305"/>
      <c r="AG56938" s="1954"/>
    </row>
    <row r="56940" spans="4:33" s="304" customFormat="1" ht="15.75" customHeight="1">
      <c r="D56940" s="305"/>
      <c r="AG56940" s="1954"/>
    </row>
    <row r="56942" spans="4:33" s="304" customFormat="1" ht="15.75" customHeight="1">
      <c r="D56942" s="305"/>
      <c r="AG56942" s="1954"/>
    </row>
    <row r="56944" spans="4:33" s="304" customFormat="1" ht="15.75" customHeight="1">
      <c r="D56944" s="305"/>
      <c r="AG56944" s="1954"/>
    </row>
    <row r="56946" spans="4:33" s="304" customFormat="1" ht="15.75" customHeight="1">
      <c r="D56946" s="305"/>
      <c r="AG56946" s="1954"/>
    </row>
    <row r="56948" spans="4:33" s="304" customFormat="1" ht="15.75" customHeight="1">
      <c r="D56948" s="305"/>
      <c r="AG56948" s="1954"/>
    </row>
    <row r="56950" spans="4:33" s="304" customFormat="1" ht="15.75" customHeight="1">
      <c r="D56950" s="305"/>
      <c r="AG56950" s="1954"/>
    </row>
    <row r="56952" spans="4:33" s="304" customFormat="1" ht="15.75" customHeight="1">
      <c r="D56952" s="305"/>
      <c r="AG56952" s="1954"/>
    </row>
    <row r="56954" spans="4:33" s="304" customFormat="1" ht="15.75" customHeight="1">
      <c r="D56954" s="305"/>
      <c r="AG56954" s="1954"/>
    </row>
    <row r="56956" spans="4:33" s="304" customFormat="1" ht="15.75" customHeight="1">
      <c r="D56956" s="305"/>
      <c r="AG56956" s="1954"/>
    </row>
    <row r="56958" spans="4:33" s="304" customFormat="1" ht="15.75" customHeight="1">
      <c r="D56958" s="305"/>
      <c r="AG56958" s="1954"/>
    </row>
    <row r="56960" spans="4:33" s="304" customFormat="1" ht="15.75" customHeight="1">
      <c r="D56960" s="305"/>
      <c r="AG56960" s="1954"/>
    </row>
    <row r="56962" spans="4:33" s="304" customFormat="1" ht="15.75" customHeight="1">
      <c r="D56962" s="305"/>
      <c r="AG56962" s="1954"/>
    </row>
    <row r="56964" spans="4:33" s="304" customFormat="1" ht="15.75" customHeight="1">
      <c r="D56964" s="305"/>
      <c r="AG56964" s="1954"/>
    </row>
    <row r="56966" spans="4:33" s="304" customFormat="1" ht="15.75" customHeight="1">
      <c r="D56966" s="305"/>
      <c r="AG56966" s="1954"/>
    </row>
    <row r="56968" spans="4:33" s="304" customFormat="1" ht="15.75" customHeight="1">
      <c r="D56968" s="305"/>
      <c r="AG56968" s="1954"/>
    </row>
    <row r="56970" spans="4:33" s="304" customFormat="1" ht="15.75" customHeight="1">
      <c r="D56970" s="305"/>
      <c r="AG56970" s="1954"/>
    </row>
    <row r="56972" spans="4:33" s="304" customFormat="1" ht="15.75" customHeight="1">
      <c r="D56972" s="305"/>
      <c r="AG56972" s="1954"/>
    </row>
    <row r="56974" spans="4:33" s="304" customFormat="1" ht="15.75" customHeight="1">
      <c r="D56974" s="305"/>
      <c r="AG56974" s="1954"/>
    </row>
    <row r="56976" spans="4:33" s="304" customFormat="1" ht="15.75" customHeight="1">
      <c r="D56976" s="305"/>
      <c r="AG56976" s="1954"/>
    </row>
    <row r="56978" spans="4:33" s="304" customFormat="1" ht="15.75" customHeight="1">
      <c r="D56978" s="305"/>
      <c r="AG56978" s="1954"/>
    </row>
    <row r="56980" spans="4:33" s="304" customFormat="1" ht="15.75" customHeight="1">
      <c r="D56980" s="305"/>
      <c r="AG56980" s="1954"/>
    </row>
    <row r="56982" spans="4:33" s="304" customFormat="1" ht="15.75" customHeight="1">
      <c r="D56982" s="305"/>
      <c r="AG56982" s="1954"/>
    </row>
    <row r="56984" spans="4:33" s="304" customFormat="1" ht="15.75" customHeight="1">
      <c r="D56984" s="305"/>
      <c r="AG56984" s="1954"/>
    </row>
    <row r="56986" spans="4:33" s="304" customFormat="1" ht="15.75" customHeight="1">
      <c r="D56986" s="305"/>
      <c r="AG56986" s="1954"/>
    </row>
    <row r="56988" spans="4:33" s="304" customFormat="1" ht="15.75" customHeight="1">
      <c r="D56988" s="305"/>
      <c r="AG56988" s="1954"/>
    </row>
    <row r="56990" spans="4:33" s="304" customFormat="1" ht="15.75" customHeight="1">
      <c r="D56990" s="305"/>
      <c r="AG56990" s="1954"/>
    </row>
    <row r="56992" spans="4:33" s="304" customFormat="1" ht="15.75" customHeight="1">
      <c r="D56992" s="305"/>
      <c r="AG56992" s="1954"/>
    </row>
    <row r="56994" spans="4:33" s="304" customFormat="1" ht="15.75" customHeight="1">
      <c r="D56994" s="305"/>
      <c r="AG56994" s="1954"/>
    </row>
    <row r="56996" spans="4:33" s="304" customFormat="1" ht="15.75" customHeight="1">
      <c r="D56996" s="305"/>
      <c r="AG56996" s="1954"/>
    </row>
    <row r="56998" spans="4:33" s="304" customFormat="1" ht="15.75" customHeight="1">
      <c r="D56998" s="305"/>
      <c r="AG56998" s="1954"/>
    </row>
    <row r="57000" spans="4:33" s="304" customFormat="1" ht="15.75" customHeight="1">
      <c r="D57000" s="305"/>
      <c r="AG57000" s="1954"/>
    </row>
    <row r="57002" spans="4:33" s="304" customFormat="1" ht="15.75" customHeight="1">
      <c r="D57002" s="305"/>
      <c r="AG57002" s="1954"/>
    </row>
    <row r="57004" spans="4:33" s="304" customFormat="1" ht="15.75" customHeight="1">
      <c r="D57004" s="305"/>
      <c r="AG57004" s="1954"/>
    </row>
    <row r="57006" spans="4:33" s="304" customFormat="1" ht="15.75" customHeight="1">
      <c r="D57006" s="305"/>
      <c r="AG57006" s="1954"/>
    </row>
    <row r="57008" spans="4:33" s="304" customFormat="1" ht="15.75" customHeight="1">
      <c r="D57008" s="305"/>
      <c r="AG57008" s="1954"/>
    </row>
    <row r="57010" spans="4:33" s="304" customFormat="1" ht="15.75" customHeight="1">
      <c r="D57010" s="305"/>
      <c r="AG57010" s="1954"/>
    </row>
    <row r="57012" spans="4:33" s="304" customFormat="1" ht="15.75" customHeight="1">
      <c r="D57012" s="305"/>
      <c r="AG57012" s="1954"/>
    </row>
    <row r="57014" spans="4:33" s="304" customFormat="1" ht="15.75" customHeight="1">
      <c r="D57014" s="305"/>
      <c r="AG57014" s="1954"/>
    </row>
    <row r="57016" spans="4:33" s="304" customFormat="1" ht="15.75" customHeight="1">
      <c r="D57016" s="305"/>
      <c r="AG57016" s="1954"/>
    </row>
    <row r="57018" spans="4:33" s="304" customFormat="1" ht="15.75" customHeight="1">
      <c r="D57018" s="305"/>
      <c r="AG57018" s="1954"/>
    </row>
    <row r="57020" spans="4:33" s="304" customFormat="1" ht="15.75" customHeight="1">
      <c r="D57020" s="305"/>
      <c r="AG57020" s="1954"/>
    </row>
    <row r="57022" spans="4:33" s="304" customFormat="1" ht="15.75" customHeight="1">
      <c r="D57022" s="305"/>
      <c r="AG57022" s="1954"/>
    </row>
    <row r="57024" spans="4:33" s="304" customFormat="1" ht="15.75" customHeight="1">
      <c r="D57024" s="305"/>
      <c r="AG57024" s="1954"/>
    </row>
    <row r="57026" spans="4:33" s="304" customFormat="1" ht="15.75" customHeight="1">
      <c r="D57026" s="305"/>
      <c r="AG57026" s="1954"/>
    </row>
    <row r="57028" spans="4:33" s="304" customFormat="1" ht="15.75" customHeight="1">
      <c r="D57028" s="305"/>
      <c r="AG57028" s="1954"/>
    </row>
    <row r="57030" spans="4:33" s="304" customFormat="1" ht="15.75" customHeight="1">
      <c r="D57030" s="305"/>
      <c r="AG57030" s="1954"/>
    </row>
    <row r="57032" spans="4:33" s="304" customFormat="1" ht="15.75" customHeight="1">
      <c r="D57032" s="305"/>
      <c r="AG57032" s="1954"/>
    </row>
    <row r="57034" spans="4:33" s="304" customFormat="1" ht="15.75" customHeight="1">
      <c r="D57034" s="305"/>
      <c r="AG57034" s="1954"/>
    </row>
    <row r="57036" spans="4:33" s="304" customFormat="1" ht="15.75" customHeight="1">
      <c r="D57036" s="305"/>
      <c r="AG57036" s="1954"/>
    </row>
    <row r="57038" spans="4:33" s="304" customFormat="1" ht="15.75" customHeight="1">
      <c r="D57038" s="305"/>
      <c r="AG57038" s="1954"/>
    </row>
    <row r="57040" spans="4:33" s="304" customFormat="1" ht="15.75" customHeight="1">
      <c r="D57040" s="305"/>
      <c r="AG57040" s="1954"/>
    </row>
    <row r="57042" spans="4:33" s="304" customFormat="1" ht="15.75" customHeight="1">
      <c r="D57042" s="305"/>
      <c r="AG57042" s="1954"/>
    </row>
    <row r="57044" spans="4:33" s="304" customFormat="1" ht="15.75" customHeight="1">
      <c r="D57044" s="305"/>
      <c r="AG57044" s="1954"/>
    </row>
    <row r="57046" spans="4:33" s="304" customFormat="1" ht="15.75" customHeight="1">
      <c r="D57046" s="305"/>
      <c r="AG57046" s="1954"/>
    </row>
    <row r="57048" spans="4:33" s="304" customFormat="1" ht="15.75" customHeight="1">
      <c r="D57048" s="305"/>
      <c r="AG57048" s="1954"/>
    </row>
    <row r="57050" spans="4:33" s="304" customFormat="1" ht="15.75" customHeight="1">
      <c r="D57050" s="305"/>
      <c r="AG57050" s="1954"/>
    </row>
    <row r="57052" spans="4:33" s="304" customFormat="1" ht="15.75" customHeight="1">
      <c r="D57052" s="305"/>
      <c r="AG57052" s="1954"/>
    </row>
    <row r="57054" spans="4:33" s="304" customFormat="1" ht="15.75" customHeight="1">
      <c r="D57054" s="305"/>
      <c r="AG57054" s="1954"/>
    </row>
    <row r="57056" spans="4:33" s="304" customFormat="1" ht="15.75" customHeight="1">
      <c r="D57056" s="305"/>
      <c r="AG57056" s="1954"/>
    </row>
    <row r="57058" spans="4:33" s="304" customFormat="1" ht="15.75" customHeight="1">
      <c r="D57058" s="305"/>
      <c r="AG57058" s="1954"/>
    </row>
    <row r="57060" spans="4:33" s="304" customFormat="1" ht="15.75" customHeight="1">
      <c r="D57060" s="305"/>
      <c r="AG57060" s="1954"/>
    </row>
    <row r="57062" spans="4:33" s="304" customFormat="1" ht="15.75" customHeight="1">
      <c r="D57062" s="305"/>
      <c r="AG57062" s="1954"/>
    </row>
    <row r="57064" spans="4:33" s="304" customFormat="1" ht="15.75" customHeight="1">
      <c r="D57064" s="305"/>
      <c r="AG57064" s="1954"/>
    </row>
    <row r="57066" spans="4:33" s="304" customFormat="1" ht="15.75" customHeight="1">
      <c r="D57066" s="305"/>
      <c r="AG57066" s="1954"/>
    </row>
    <row r="57068" spans="4:33" s="304" customFormat="1" ht="15.75" customHeight="1">
      <c r="D57068" s="305"/>
      <c r="AG57068" s="1954"/>
    </row>
    <row r="57070" spans="4:33" s="304" customFormat="1" ht="15.75" customHeight="1">
      <c r="D57070" s="305"/>
      <c r="AG57070" s="1954"/>
    </row>
    <row r="57072" spans="4:33" s="304" customFormat="1" ht="15.75" customHeight="1">
      <c r="D57072" s="305"/>
      <c r="AG57072" s="1954"/>
    </row>
    <row r="57074" spans="4:33" s="304" customFormat="1" ht="15.75" customHeight="1">
      <c r="D57074" s="305"/>
      <c r="AG57074" s="1954"/>
    </row>
    <row r="57076" spans="4:33" s="304" customFormat="1" ht="15.75" customHeight="1">
      <c r="D57076" s="305"/>
      <c r="AG57076" s="1954"/>
    </row>
    <row r="57078" spans="4:33" s="304" customFormat="1" ht="15.75" customHeight="1">
      <c r="D57078" s="305"/>
      <c r="AG57078" s="1954"/>
    </row>
    <row r="57080" spans="4:33" s="304" customFormat="1" ht="15.75" customHeight="1">
      <c r="D57080" s="305"/>
      <c r="AG57080" s="1954"/>
    </row>
    <row r="57082" spans="4:33" s="304" customFormat="1" ht="15.75" customHeight="1">
      <c r="D57082" s="305"/>
      <c r="AG57082" s="1954"/>
    </row>
    <row r="57084" spans="4:33" s="304" customFormat="1" ht="15.75" customHeight="1">
      <c r="D57084" s="305"/>
      <c r="AG57084" s="1954"/>
    </row>
    <row r="57086" spans="4:33" s="304" customFormat="1" ht="15.75" customHeight="1">
      <c r="D57086" s="305"/>
      <c r="AG57086" s="1954"/>
    </row>
    <row r="57088" spans="4:33" s="304" customFormat="1" ht="15.75" customHeight="1">
      <c r="D57088" s="305"/>
      <c r="AG57088" s="1954"/>
    </row>
    <row r="57090" spans="4:33" s="304" customFormat="1" ht="15.75" customHeight="1">
      <c r="D57090" s="305"/>
      <c r="AG57090" s="1954"/>
    </row>
    <row r="57092" spans="4:33" s="304" customFormat="1" ht="15.75" customHeight="1">
      <c r="D57092" s="305"/>
      <c r="AG57092" s="1954"/>
    </row>
    <row r="57094" spans="4:33" s="304" customFormat="1" ht="15.75" customHeight="1">
      <c r="D57094" s="305"/>
      <c r="AG57094" s="1954"/>
    </row>
    <row r="57096" spans="4:33" s="304" customFormat="1" ht="15.75" customHeight="1">
      <c r="D57096" s="305"/>
      <c r="AG57096" s="1954"/>
    </row>
    <row r="57098" spans="4:33" s="304" customFormat="1" ht="15.75" customHeight="1">
      <c r="D57098" s="305"/>
      <c r="AG57098" s="1954"/>
    </row>
    <row r="57100" spans="4:33" s="304" customFormat="1" ht="15.75" customHeight="1">
      <c r="D57100" s="305"/>
      <c r="AG57100" s="1954"/>
    </row>
    <row r="57102" spans="4:33" s="304" customFormat="1" ht="15.75" customHeight="1">
      <c r="D57102" s="305"/>
      <c r="AG57102" s="1954"/>
    </row>
    <row r="57104" spans="4:33" s="304" customFormat="1" ht="15.75" customHeight="1">
      <c r="D57104" s="305"/>
      <c r="AG57104" s="1954"/>
    </row>
    <row r="57106" spans="4:33" s="304" customFormat="1" ht="15.75" customHeight="1">
      <c r="D57106" s="305"/>
      <c r="AG57106" s="1954"/>
    </row>
    <row r="57108" spans="4:33" s="304" customFormat="1" ht="15.75" customHeight="1">
      <c r="D57108" s="305"/>
      <c r="AG57108" s="1954"/>
    </row>
    <row r="57110" spans="4:33" s="304" customFormat="1" ht="15.75" customHeight="1">
      <c r="D57110" s="305"/>
      <c r="AG57110" s="1954"/>
    </row>
    <row r="57112" spans="4:33" s="304" customFormat="1" ht="15.75" customHeight="1">
      <c r="D57112" s="305"/>
      <c r="AG57112" s="1954"/>
    </row>
    <row r="57114" spans="4:33" s="304" customFormat="1" ht="15.75" customHeight="1">
      <c r="D57114" s="305"/>
      <c r="AG57114" s="1954"/>
    </row>
    <row r="57116" spans="4:33" s="304" customFormat="1" ht="15.75" customHeight="1">
      <c r="D57116" s="305"/>
      <c r="AG57116" s="1954"/>
    </row>
    <row r="57118" spans="4:33" s="304" customFormat="1" ht="15.75" customHeight="1">
      <c r="D57118" s="305"/>
      <c r="AG57118" s="1954"/>
    </row>
    <row r="57120" spans="4:33" s="304" customFormat="1" ht="15.75" customHeight="1">
      <c r="D57120" s="305"/>
      <c r="AG57120" s="1954"/>
    </row>
    <row r="57122" spans="4:33" s="304" customFormat="1" ht="15.75" customHeight="1">
      <c r="D57122" s="305"/>
      <c r="AG57122" s="1954"/>
    </row>
    <row r="57124" spans="4:33" s="304" customFormat="1" ht="15.75" customHeight="1">
      <c r="D57124" s="305"/>
      <c r="AG57124" s="1954"/>
    </row>
    <row r="57126" spans="4:33" s="304" customFormat="1" ht="15.75" customHeight="1">
      <c r="D57126" s="305"/>
      <c r="AG57126" s="1954"/>
    </row>
    <row r="57128" spans="4:33" s="304" customFormat="1" ht="15.75" customHeight="1">
      <c r="D57128" s="305"/>
      <c r="AG57128" s="1954"/>
    </row>
    <row r="57130" spans="4:33" s="304" customFormat="1" ht="15.75" customHeight="1">
      <c r="D57130" s="305"/>
      <c r="AG57130" s="1954"/>
    </row>
    <row r="57132" spans="4:33" s="304" customFormat="1" ht="15.75" customHeight="1">
      <c r="D57132" s="305"/>
      <c r="AG57132" s="1954"/>
    </row>
    <row r="57134" spans="4:33" s="304" customFormat="1" ht="15.75" customHeight="1">
      <c r="D57134" s="305"/>
      <c r="AG57134" s="1954"/>
    </row>
    <row r="57136" spans="4:33" s="304" customFormat="1" ht="15.75" customHeight="1">
      <c r="D57136" s="305"/>
      <c r="AG57136" s="1954"/>
    </row>
    <row r="57138" spans="4:33" s="304" customFormat="1" ht="15.75" customHeight="1">
      <c r="D57138" s="305"/>
      <c r="AG57138" s="1954"/>
    </row>
    <row r="57140" spans="4:33" s="304" customFormat="1" ht="15.75" customHeight="1">
      <c r="D57140" s="305"/>
      <c r="AG57140" s="1954"/>
    </row>
    <row r="57142" spans="4:33" s="304" customFormat="1" ht="15.75" customHeight="1">
      <c r="D57142" s="305"/>
      <c r="AG57142" s="1954"/>
    </row>
    <row r="57144" spans="4:33" s="304" customFormat="1" ht="15.75" customHeight="1">
      <c r="D57144" s="305"/>
      <c r="AG57144" s="1954"/>
    </row>
    <row r="57146" spans="4:33" s="304" customFormat="1" ht="15.75" customHeight="1">
      <c r="D57146" s="305"/>
      <c r="AG57146" s="1954"/>
    </row>
    <row r="57148" spans="4:33" s="304" customFormat="1" ht="15.75" customHeight="1">
      <c r="D57148" s="305"/>
      <c r="AG57148" s="1954"/>
    </row>
    <row r="57150" spans="4:33" s="304" customFormat="1" ht="15.75" customHeight="1">
      <c r="D57150" s="305"/>
      <c r="AG57150" s="1954"/>
    </row>
    <row r="57152" spans="4:33" s="304" customFormat="1" ht="15.75" customHeight="1">
      <c r="D57152" s="305"/>
      <c r="AG57152" s="1954"/>
    </row>
    <row r="57154" spans="4:33" s="304" customFormat="1" ht="15.75" customHeight="1">
      <c r="D57154" s="305"/>
      <c r="AG57154" s="1954"/>
    </row>
    <row r="57156" spans="4:33" s="304" customFormat="1" ht="15.75" customHeight="1">
      <c r="D57156" s="305"/>
      <c r="AG57156" s="1954"/>
    </row>
    <row r="57158" spans="4:33" s="304" customFormat="1" ht="15.75" customHeight="1">
      <c r="D57158" s="305"/>
      <c r="AG57158" s="1954"/>
    </row>
    <row r="57160" spans="4:33" s="304" customFormat="1" ht="15.75" customHeight="1">
      <c r="D57160" s="305"/>
      <c r="AG57160" s="1954"/>
    </row>
    <row r="57162" spans="4:33" s="304" customFormat="1" ht="15.75" customHeight="1">
      <c r="D57162" s="305"/>
      <c r="AG57162" s="1954"/>
    </row>
    <row r="57164" spans="4:33" s="304" customFormat="1" ht="15.75" customHeight="1">
      <c r="D57164" s="305"/>
      <c r="AG57164" s="1954"/>
    </row>
    <row r="57166" spans="4:33" s="304" customFormat="1" ht="15.75" customHeight="1">
      <c r="D57166" s="305"/>
      <c r="AG57166" s="1954"/>
    </row>
    <row r="57168" spans="4:33" s="304" customFormat="1" ht="15.75" customHeight="1">
      <c r="D57168" s="305"/>
      <c r="AG57168" s="1954"/>
    </row>
    <row r="57170" spans="4:33" s="304" customFormat="1" ht="15.75" customHeight="1">
      <c r="D57170" s="305"/>
      <c r="AG57170" s="1954"/>
    </row>
    <row r="57172" spans="4:33" s="304" customFormat="1" ht="15.75" customHeight="1">
      <c r="D57172" s="305"/>
      <c r="AG57172" s="1954"/>
    </row>
    <row r="57174" spans="4:33" s="304" customFormat="1" ht="15.75" customHeight="1">
      <c r="D57174" s="305"/>
      <c r="AG57174" s="1954"/>
    </row>
    <row r="57176" spans="4:33" s="304" customFormat="1" ht="15.75" customHeight="1">
      <c r="D57176" s="305"/>
      <c r="AG57176" s="1954"/>
    </row>
    <row r="57178" spans="4:33" s="304" customFormat="1" ht="15.75" customHeight="1">
      <c r="D57178" s="305"/>
      <c r="AG57178" s="1954"/>
    </row>
    <row r="57180" spans="4:33" s="304" customFormat="1" ht="15.75" customHeight="1">
      <c r="D57180" s="305"/>
      <c r="AG57180" s="1954"/>
    </row>
    <row r="57182" spans="4:33" s="304" customFormat="1" ht="15.75" customHeight="1">
      <c r="D57182" s="305"/>
      <c r="AG57182" s="1954"/>
    </row>
    <row r="57184" spans="4:33" s="304" customFormat="1" ht="15.75" customHeight="1">
      <c r="D57184" s="305"/>
      <c r="AG57184" s="1954"/>
    </row>
    <row r="57186" spans="4:33" s="304" customFormat="1" ht="15.75" customHeight="1">
      <c r="D57186" s="305"/>
      <c r="AG57186" s="1954"/>
    </row>
    <row r="57188" spans="4:33" s="304" customFormat="1" ht="15.75" customHeight="1">
      <c r="D57188" s="305"/>
      <c r="AG57188" s="1954"/>
    </row>
    <row r="57190" spans="4:33" s="304" customFormat="1" ht="15.75" customHeight="1">
      <c r="D57190" s="305"/>
      <c r="AG57190" s="1954"/>
    </row>
    <row r="57192" spans="4:33" s="304" customFormat="1" ht="15.75" customHeight="1">
      <c r="D57192" s="305"/>
      <c r="AG57192" s="1954"/>
    </row>
    <row r="57194" spans="4:33" s="304" customFormat="1" ht="15.75" customHeight="1">
      <c r="D57194" s="305"/>
      <c r="AG57194" s="1954"/>
    </row>
    <row r="57196" spans="4:33" s="304" customFormat="1" ht="15.75" customHeight="1">
      <c r="D57196" s="305"/>
      <c r="AG57196" s="1954"/>
    </row>
    <row r="57198" spans="4:33" s="304" customFormat="1" ht="15.75" customHeight="1">
      <c r="D57198" s="305"/>
      <c r="AG57198" s="1954"/>
    </row>
    <row r="57200" spans="4:33" s="304" customFormat="1" ht="15.75" customHeight="1">
      <c r="D57200" s="305"/>
      <c r="AG57200" s="1954"/>
    </row>
    <row r="57202" spans="4:33" s="304" customFormat="1" ht="15.75" customHeight="1">
      <c r="D57202" s="305"/>
      <c r="AG57202" s="1954"/>
    </row>
    <row r="57204" spans="4:33" s="304" customFormat="1" ht="15.75" customHeight="1">
      <c r="D57204" s="305"/>
      <c r="AG57204" s="1954"/>
    </row>
    <row r="57206" spans="4:33" s="304" customFormat="1" ht="15.75" customHeight="1">
      <c r="D57206" s="305"/>
      <c r="AG57206" s="1954"/>
    </row>
    <row r="57208" spans="4:33" s="304" customFormat="1" ht="15.75" customHeight="1">
      <c r="D57208" s="305"/>
      <c r="AG57208" s="1954"/>
    </row>
    <row r="57210" spans="4:33" s="304" customFormat="1" ht="15.75" customHeight="1">
      <c r="D57210" s="305"/>
      <c r="AG57210" s="1954"/>
    </row>
    <row r="57212" spans="4:33" s="304" customFormat="1" ht="15.75" customHeight="1">
      <c r="D57212" s="305"/>
      <c r="AG57212" s="1954"/>
    </row>
    <row r="57214" spans="4:33" s="304" customFormat="1" ht="15.75" customHeight="1">
      <c r="D57214" s="305"/>
      <c r="AG57214" s="1954"/>
    </row>
    <row r="57216" spans="4:33" s="304" customFormat="1" ht="15.75" customHeight="1">
      <c r="D57216" s="305"/>
      <c r="AG57216" s="1954"/>
    </row>
    <row r="57218" spans="4:33" s="304" customFormat="1" ht="15.75" customHeight="1">
      <c r="D57218" s="305"/>
      <c r="AG57218" s="1954"/>
    </row>
    <row r="57220" spans="4:33" s="304" customFormat="1" ht="15.75" customHeight="1">
      <c r="D57220" s="305"/>
      <c r="AG57220" s="1954"/>
    </row>
    <row r="57222" spans="4:33" s="304" customFormat="1" ht="15.75" customHeight="1">
      <c r="D57222" s="305"/>
      <c r="AG57222" s="1954"/>
    </row>
    <row r="57224" spans="4:33" s="304" customFormat="1" ht="15.75" customHeight="1">
      <c r="D57224" s="305"/>
      <c r="AG57224" s="1954"/>
    </row>
    <row r="57226" spans="4:33" s="304" customFormat="1" ht="15.75" customHeight="1">
      <c r="D57226" s="305"/>
      <c r="AG57226" s="1954"/>
    </row>
    <row r="57228" spans="4:33" s="304" customFormat="1" ht="15.75" customHeight="1">
      <c r="D57228" s="305"/>
      <c r="AG57228" s="1954"/>
    </row>
    <row r="57230" spans="4:33" s="304" customFormat="1" ht="15.75" customHeight="1">
      <c r="D57230" s="305"/>
      <c r="AG57230" s="1954"/>
    </row>
    <row r="57232" spans="4:33" s="304" customFormat="1" ht="15.75" customHeight="1">
      <c r="D57232" s="305"/>
      <c r="AG57232" s="1954"/>
    </row>
    <row r="57234" spans="4:33" s="304" customFormat="1" ht="15.75" customHeight="1">
      <c r="D57234" s="305"/>
      <c r="AG57234" s="1954"/>
    </row>
    <row r="57236" spans="4:33" s="304" customFormat="1" ht="15.75" customHeight="1">
      <c r="D57236" s="305"/>
      <c r="AG57236" s="1954"/>
    </row>
    <row r="57238" spans="4:33" s="304" customFormat="1" ht="15.75" customHeight="1">
      <c r="D57238" s="305"/>
      <c r="AG57238" s="1954"/>
    </row>
    <row r="57240" spans="4:33" s="304" customFormat="1" ht="15.75" customHeight="1">
      <c r="D57240" s="305"/>
      <c r="AG57240" s="1954"/>
    </row>
    <row r="57242" spans="4:33" s="304" customFormat="1" ht="15.75" customHeight="1">
      <c r="D57242" s="305"/>
      <c r="AG57242" s="1954"/>
    </row>
    <row r="57244" spans="4:33" s="304" customFormat="1" ht="15.75" customHeight="1">
      <c r="D57244" s="305"/>
      <c r="AG57244" s="1954"/>
    </row>
    <row r="57246" spans="4:33" s="304" customFormat="1" ht="15.75" customHeight="1">
      <c r="D57246" s="305"/>
      <c r="AG57246" s="1954"/>
    </row>
    <row r="57248" spans="4:33" s="304" customFormat="1" ht="15.75" customHeight="1">
      <c r="D57248" s="305"/>
      <c r="AG57248" s="1954"/>
    </row>
    <row r="57250" spans="4:33" s="304" customFormat="1" ht="15.75" customHeight="1">
      <c r="D57250" s="305"/>
      <c r="AG57250" s="1954"/>
    </row>
    <row r="57252" spans="4:33" s="304" customFormat="1" ht="15.75" customHeight="1">
      <c r="D57252" s="305"/>
      <c r="AG57252" s="1954"/>
    </row>
    <row r="57254" spans="4:33" s="304" customFormat="1" ht="15.75" customHeight="1">
      <c r="D57254" s="305"/>
      <c r="AG57254" s="1954"/>
    </row>
    <row r="57256" spans="4:33" s="304" customFormat="1" ht="15.75" customHeight="1">
      <c r="D57256" s="305"/>
      <c r="AG57256" s="1954"/>
    </row>
    <row r="57258" spans="4:33" s="304" customFormat="1" ht="15.75" customHeight="1">
      <c r="D57258" s="305"/>
      <c r="AG57258" s="1954"/>
    </row>
    <row r="57260" spans="4:33" s="304" customFormat="1" ht="15.75" customHeight="1">
      <c r="D57260" s="305"/>
      <c r="AG57260" s="1954"/>
    </row>
    <row r="57262" spans="4:33" s="304" customFormat="1" ht="15.75" customHeight="1">
      <c r="D57262" s="305"/>
      <c r="AG57262" s="1954"/>
    </row>
    <row r="57264" spans="4:33" s="304" customFormat="1" ht="15.75" customHeight="1">
      <c r="D57264" s="305"/>
      <c r="AG57264" s="1954"/>
    </row>
    <row r="57266" spans="4:33" s="304" customFormat="1" ht="15.75" customHeight="1">
      <c r="D57266" s="305"/>
      <c r="AG57266" s="1954"/>
    </row>
    <row r="57268" spans="4:33" s="304" customFormat="1" ht="15.75" customHeight="1">
      <c r="D57268" s="305"/>
      <c r="AG57268" s="1954"/>
    </row>
    <row r="57270" spans="4:33" s="304" customFormat="1" ht="15.75" customHeight="1">
      <c r="D57270" s="305"/>
      <c r="AG57270" s="1954"/>
    </row>
    <row r="57272" spans="4:33" s="304" customFormat="1" ht="15.75" customHeight="1">
      <c r="D57272" s="305"/>
      <c r="AG57272" s="1954"/>
    </row>
    <row r="57274" spans="4:33" s="304" customFormat="1" ht="15.75" customHeight="1">
      <c r="D57274" s="305"/>
      <c r="AG57274" s="1954"/>
    </row>
    <row r="57276" spans="4:33" s="304" customFormat="1" ht="15.75" customHeight="1">
      <c r="D57276" s="305"/>
      <c r="AG57276" s="1954"/>
    </row>
    <row r="57278" spans="4:33" s="304" customFormat="1" ht="15.75" customHeight="1">
      <c r="D57278" s="305"/>
      <c r="AG57278" s="1954"/>
    </row>
    <row r="57280" spans="4:33" s="304" customFormat="1" ht="15.75" customHeight="1">
      <c r="D57280" s="305"/>
      <c r="AG57280" s="1954"/>
    </row>
    <row r="57282" spans="4:33" s="304" customFormat="1" ht="15.75" customHeight="1">
      <c r="D57282" s="305"/>
      <c r="AG57282" s="1954"/>
    </row>
    <row r="57284" spans="4:33" s="304" customFormat="1" ht="15.75" customHeight="1">
      <c r="D57284" s="305"/>
      <c r="AG57284" s="1954"/>
    </row>
    <row r="57286" spans="4:33" s="304" customFormat="1" ht="15.75" customHeight="1">
      <c r="D57286" s="305"/>
      <c r="AG57286" s="1954"/>
    </row>
    <row r="57288" spans="4:33" s="304" customFormat="1" ht="15.75" customHeight="1">
      <c r="D57288" s="305"/>
      <c r="AG57288" s="1954"/>
    </row>
    <row r="57290" spans="4:33" s="304" customFormat="1" ht="15.75" customHeight="1">
      <c r="D57290" s="305"/>
      <c r="AG57290" s="1954"/>
    </row>
    <row r="57292" spans="4:33" s="304" customFormat="1" ht="15.75" customHeight="1">
      <c r="D57292" s="305"/>
      <c r="AG57292" s="1954"/>
    </row>
    <row r="57294" spans="4:33" s="304" customFormat="1" ht="15.75" customHeight="1">
      <c r="D57294" s="305"/>
      <c r="AG57294" s="1954"/>
    </row>
    <row r="57296" spans="4:33" s="304" customFormat="1" ht="15.75" customHeight="1">
      <c r="D57296" s="305"/>
      <c r="AG57296" s="1954"/>
    </row>
    <row r="57298" spans="4:33" s="304" customFormat="1" ht="15.75" customHeight="1">
      <c r="D57298" s="305"/>
      <c r="AG57298" s="1954"/>
    </row>
    <row r="57300" spans="4:33" s="304" customFormat="1" ht="15.75" customHeight="1">
      <c r="D57300" s="305"/>
      <c r="AG57300" s="1954"/>
    </row>
    <row r="57302" spans="4:33" s="304" customFormat="1" ht="15.75" customHeight="1">
      <c r="D57302" s="305"/>
      <c r="AG57302" s="1954"/>
    </row>
    <row r="57304" spans="4:33" s="304" customFormat="1" ht="15.75" customHeight="1">
      <c r="D57304" s="305"/>
      <c r="AG57304" s="1954"/>
    </row>
    <row r="57306" spans="4:33" s="304" customFormat="1" ht="15.75" customHeight="1">
      <c r="D57306" s="305"/>
      <c r="AG57306" s="1954"/>
    </row>
    <row r="57308" spans="4:33" s="304" customFormat="1" ht="15.75" customHeight="1">
      <c r="D57308" s="305"/>
      <c r="AG57308" s="1954"/>
    </row>
    <row r="57310" spans="4:33" s="304" customFormat="1" ht="15.75" customHeight="1">
      <c r="D57310" s="305"/>
      <c r="AG57310" s="1954"/>
    </row>
    <row r="57312" spans="4:33" s="304" customFormat="1" ht="15.75" customHeight="1">
      <c r="D57312" s="305"/>
      <c r="AG57312" s="1954"/>
    </row>
    <row r="57314" spans="4:33" s="304" customFormat="1" ht="15.75" customHeight="1">
      <c r="D57314" s="305"/>
      <c r="AG57314" s="1954"/>
    </row>
    <row r="57316" spans="4:33" s="304" customFormat="1" ht="15.75" customHeight="1">
      <c r="D57316" s="305"/>
      <c r="AG57316" s="1954"/>
    </row>
    <row r="57318" spans="4:33" s="304" customFormat="1" ht="15.75" customHeight="1">
      <c r="D57318" s="305"/>
      <c r="AG57318" s="1954"/>
    </row>
    <row r="57320" spans="4:33" s="304" customFormat="1" ht="15.75" customHeight="1">
      <c r="D57320" s="305"/>
      <c r="AG57320" s="1954"/>
    </row>
    <row r="57322" spans="4:33" s="304" customFormat="1" ht="15.75" customHeight="1">
      <c r="D57322" s="305"/>
      <c r="AG57322" s="1954"/>
    </row>
    <row r="57324" spans="4:33" s="304" customFormat="1" ht="15.75" customHeight="1">
      <c r="D57324" s="305"/>
      <c r="AG57324" s="1954"/>
    </row>
    <row r="57326" spans="4:33" s="304" customFormat="1" ht="15.75" customHeight="1">
      <c r="D57326" s="305"/>
      <c r="AG57326" s="1954"/>
    </row>
    <row r="57328" spans="4:33" s="304" customFormat="1" ht="15.75" customHeight="1">
      <c r="D57328" s="305"/>
      <c r="AG57328" s="1954"/>
    </row>
    <row r="57330" spans="4:33" s="304" customFormat="1" ht="15.75" customHeight="1">
      <c r="D57330" s="305"/>
      <c r="AG57330" s="1954"/>
    </row>
    <row r="57332" spans="4:33" s="304" customFormat="1" ht="15.75" customHeight="1">
      <c r="D57332" s="305"/>
      <c r="AG57332" s="1954"/>
    </row>
    <row r="57334" spans="4:33" s="304" customFormat="1" ht="15.75" customHeight="1">
      <c r="D57334" s="305"/>
      <c r="AG57334" s="1954"/>
    </row>
    <row r="57336" spans="4:33" s="304" customFormat="1" ht="15.75" customHeight="1">
      <c r="D57336" s="305"/>
      <c r="AG57336" s="1954"/>
    </row>
    <row r="57338" spans="4:33" s="304" customFormat="1" ht="15.75" customHeight="1">
      <c r="D57338" s="305"/>
      <c r="AG57338" s="1954"/>
    </row>
    <row r="57340" spans="4:33" s="304" customFormat="1" ht="15.75" customHeight="1">
      <c r="D57340" s="305"/>
      <c r="AG57340" s="1954"/>
    </row>
    <row r="57342" spans="4:33" s="304" customFormat="1" ht="15.75" customHeight="1">
      <c r="D57342" s="305"/>
      <c r="AG57342" s="1954"/>
    </row>
    <row r="57344" spans="4:33" s="304" customFormat="1" ht="15.75" customHeight="1">
      <c r="D57344" s="305"/>
      <c r="AG57344" s="1954"/>
    </row>
    <row r="57346" spans="4:33" s="304" customFormat="1" ht="15.75" customHeight="1">
      <c r="D57346" s="305"/>
      <c r="AG57346" s="1954"/>
    </row>
    <row r="57348" spans="4:33" s="304" customFormat="1" ht="15.75" customHeight="1">
      <c r="D57348" s="305"/>
      <c r="AG57348" s="1954"/>
    </row>
    <row r="57350" spans="4:33" s="304" customFormat="1" ht="15.75" customHeight="1">
      <c r="D57350" s="305"/>
      <c r="AG57350" s="1954"/>
    </row>
    <row r="57352" spans="4:33" s="304" customFormat="1" ht="15.75" customHeight="1">
      <c r="D57352" s="305"/>
      <c r="AG57352" s="1954"/>
    </row>
    <row r="57354" spans="4:33" s="304" customFormat="1" ht="15.75" customHeight="1">
      <c r="D57354" s="305"/>
      <c r="AG57354" s="1954"/>
    </row>
    <row r="57356" spans="4:33" s="304" customFormat="1" ht="15.75" customHeight="1">
      <c r="D57356" s="305"/>
      <c r="AG57356" s="1954"/>
    </row>
    <row r="57358" spans="4:33" s="304" customFormat="1" ht="15.75" customHeight="1">
      <c r="D57358" s="305"/>
      <c r="AG57358" s="1954"/>
    </row>
    <row r="57360" spans="4:33" s="304" customFormat="1" ht="15.75" customHeight="1">
      <c r="D57360" s="305"/>
      <c r="AG57360" s="1954"/>
    </row>
    <row r="57362" spans="4:33" s="304" customFormat="1" ht="15.75" customHeight="1">
      <c r="D57362" s="305"/>
      <c r="AG57362" s="1954"/>
    </row>
    <row r="57364" spans="4:33" s="304" customFormat="1" ht="15.75" customHeight="1">
      <c r="D57364" s="305"/>
      <c r="AG57364" s="1954"/>
    </row>
    <row r="57366" spans="4:33" s="304" customFormat="1" ht="15.75" customHeight="1">
      <c r="D57366" s="305"/>
      <c r="AG57366" s="1954"/>
    </row>
    <row r="57368" spans="4:33" s="304" customFormat="1" ht="15.75" customHeight="1">
      <c r="D57368" s="305"/>
      <c r="AG57368" s="1954"/>
    </row>
    <row r="57370" spans="4:33" s="304" customFormat="1" ht="15.75" customHeight="1">
      <c r="D57370" s="305"/>
      <c r="AG57370" s="1954"/>
    </row>
    <row r="57372" spans="4:33" s="304" customFormat="1" ht="15.75" customHeight="1">
      <c r="D57372" s="305"/>
      <c r="AG57372" s="1954"/>
    </row>
    <row r="57374" spans="4:33" s="304" customFormat="1" ht="15.75" customHeight="1">
      <c r="D57374" s="305"/>
      <c r="AG57374" s="1954"/>
    </row>
    <row r="57376" spans="4:33" s="304" customFormat="1" ht="15.75" customHeight="1">
      <c r="D57376" s="305"/>
      <c r="AG57376" s="1954"/>
    </row>
    <row r="57378" spans="4:33" s="304" customFormat="1" ht="15.75" customHeight="1">
      <c r="D57378" s="305"/>
      <c r="AG57378" s="1954"/>
    </row>
    <row r="57380" spans="4:33" s="304" customFormat="1" ht="15.75" customHeight="1">
      <c r="D57380" s="305"/>
      <c r="AG57380" s="1954"/>
    </row>
    <row r="57382" spans="4:33" s="304" customFormat="1" ht="15.75" customHeight="1">
      <c r="D57382" s="305"/>
      <c r="AG57382" s="1954"/>
    </row>
    <row r="57384" spans="4:33" s="304" customFormat="1" ht="15.75" customHeight="1">
      <c r="D57384" s="305"/>
      <c r="AG57384" s="1954"/>
    </row>
    <row r="57386" spans="4:33" s="304" customFormat="1" ht="15.75" customHeight="1">
      <c r="D57386" s="305"/>
      <c r="AG57386" s="1954"/>
    </row>
    <row r="57388" spans="4:33" s="304" customFormat="1" ht="15.75" customHeight="1">
      <c r="D57388" s="305"/>
      <c r="AG57388" s="1954"/>
    </row>
    <row r="57390" spans="4:33" s="304" customFormat="1" ht="15.75" customHeight="1">
      <c r="D57390" s="305"/>
      <c r="AG57390" s="1954"/>
    </row>
    <row r="57392" spans="4:33" s="304" customFormat="1" ht="15.75" customHeight="1">
      <c r="D57392" s="305"/>
      <c r="AG57392" s="1954"/>
    </row>
    <row r="57394" spans="4:33" s="304" customFormat="1" ht="15.75" customHeight="1">
      <c r="D57394" s="305"/>
      <c r="AG57394" s="1954"/>
    </row>
    <row r="57396" spans="4:33" s="304" customFormat="1" ht="15.75" customHeight="1">
      <c r="D57396" s="305"/>
      <c r="AG57396" s="1954"/>
    </row>
    <row r="57398" spans="4:33" s="304" customFormat="1" ht="15.75" customHeight="1">
      <c r="D57398" s="305"/>
      <c r="AG57398" s="1954"/>
    </row>
    <row r="57400" spans="4:33" s="304" customFormat="1" ht="15.75" customHeight="1">
      <c r="D57400" s="305"/>
      <c r="AG57400" s="1954"/>
    </row>
    <row r="57402" spans="4:33" s="304" customFormat="1" ht="15.75" customHeight="1">
      <c r="D57402" s="305"/>
      <c r="AG57402" s="1954"/>
    </row>
    <row r="57404" spans="4:33" s="304" customFormat="1" ht="15.75" customHeight="1">
      <c r="D57404" s="305"/>
      <c r="AG57404" s="1954"/>
    </row>
    <row r="57406" spans="4:33" s="304" customFormat="1" ht="15.75" customHeight="1">
      <c r="D57406" s="305"/>
      <c r="AG57406" s="1954"/>
    </row>
    <row r="57408" spans="4:33" s="304" customFormat="1" ht="15.75" customHeight="1">
      <c r="D57408" s="305"/>
      <c r="AG57408" s="1954"/>
    </row>
    <row r="57410" spans="4:33" s="304" customFormat="1" ht="15.75" customHeight="1">
      <c r="D57410" s="305"/>
      <c r="AG57410" s="1954"/>
    </row>
    <row r="57412" spans="4:33" s="304" customFormat="1" ht="15.75" customHeight="1">
      <c r="D57412" s="305"/>
      <c r="AG57412" s="1954"/>
    </row>
    <row r="57414" spans="4:33" s="304" customFormat="1" ht="15.75" customHeight="1">
      <c r="D57414" s="305"/>
      <c r="AG57414" s="1954"/>
    </row>
    <row r="57416" spans="4:33" s="304" customFormat="1" ht="15.75" customHeight="1">
      <c r="D57416" s="305"/>
      <c r="AG57416" s="1954"/>
    </row>
    <row r="57418" spans="4:33" s="304" customFormat="1" ht="15.75" customHeight="1">
      <c r="D57418" s="305"/>
      <c r="AG57418" s="1954"/>
    </row>
    <row r="57420" spans="4:33" s="304" customFormat="1" ht="15.75" customHeight="1">
      <c r="D57420" s="305"/>
      <c r="AG57420" s="1954"/>
    </row>
    <row r="57422" spans="4:33" s="304" customFormat="1" ht="15.75" customHeight="1">
      <c r="D57422" s="305"/>
      <c r="AG57422" s="1954"/>
    </row>
    <row r="57424" spans="4:33" s="304" customFormat="1" ht="15.75" customHeight="1">
      <c r="D57424" s="305"/>
      <c r="AG57424" s="1954"/>
    </row>
    <row r="57426" spans="4:33" s="304" customFormat="1" ht="15.75" customHeight="1">
      <c r="D57426" s="305"/>
      <c r="AG57426" s="1954"/>
    </row>
    <row r="57428" spans="4:33" s="304" customFormat="1" ht="15.75" customHeight="1">
      <c r="D57428" s="305"/>
      <c r="AG57428" s="1954"/>
    </row>
    <row r="57430" spans="4:33" s="304" customFormat="1" ht="15.75" customHeight="1">
      <c r="D57430" s="305"/>
      <c r="AG57430" s="1954"/>
    </row>
    <row r="57432" spans="4:33" s="304" customFormat="1" ht="15.75" customHeight="1">
      <c r="D57432" s="305"/>
      <c r="AG57432" s="1954"/>
    </row>
    <row r="57434" spans="4:33" s="304" customFormat="1" ht="15.75" customHeight="1">
      <c r="D57434" s="305"/>
      <c r="AG57434" s="1954"/>
    </row>
    <row r="57436" spans="4:33" s="304" customFormat="1" ht="15.75" customHeight="1">
      <c r="D57436" s="305"/>
      <c r="AG57436" s="1954"/>
    </row>
    <row r="57438" spans="4:33" s="304" customFormat="1" ht="15.75" customHeight="1">
      <c r="D57438" s="305"/>
      <c r="AG57438" s="1954"/>
    </row>
    <row r="57440" spans="4:33" s="304" customFormat="1" ht="15.75" customHeight="1">
      <c r="D57440" s="305"/>
      <c r="AG57440" s="1954"/>
    </row>
    <row r="57442" spans="4:33" s="304" customFormat="1" ht="15.75" customHeight="1">
      <c r="D57442" s="305"/>
      <c r="AG57442" s="1954"/>
    </row>
    <row r="57444" spans="4:33" s="304" customFormat="1" ht="15.75" customHeight="1">
      <c r="D57444" s="305"/>
      <c r="AG57444" s="1954"/>
    </row>
    <row r="57446" spans="4:33" s="304" customFormat="1" ht="15.75" customHeight="1">
      <c r="D57446" s="305"/>
      <c r="AG57446" s="1954"/>
    </row>
    <row r="57448" spans="4:33" s="304" customFormat="1" ht="15.75" customHeight="1">
      <c r="D57448" s="305"/>
      <c r="AG57448" s="1954"/>
    </row>
    <row r="57450" spans="4:33" s="304" customFormat="1" ht="15.75" customHeight="1">
      <c r="D57450" s="305"/>
      <c r="AG57450" s="1954"/>
    </row>
    <row r="57452" spans="4:33" s="304" customFormat="1" ht="15.75" customHeight="1">
      <c r="D57452" s="305"/>
      <c r="AG57452" s="1954"/>
    </row>
    <row r="57454" spans="4:33" s="304" customFormat="1" ht="15.75" customHeight="1">
      <c r="D57454" s="305"/>
      <c r="AG57454" s="1954"/>
    </row>
    <row r="57456" spans="4:33" s="304" customFormat="1" ht="15.75" customHeight="1">
      <c r="D57456" s="305"/>
      <c r="AG57456" s="1954"/>
    </row>
    <row r="57458" spans="4:33" s="304" customFormat="1" ht="15.75" customHeight="1">
      <c r="D57458" s="305"/>
      <c r="AG57458" s="1954"/>
    </row>
    <row r="57460" spans="4:33" s="304" customFormat="1" ht="15.75" customHeight="1">
      <c r="D57460" s="305"/>
      <c r="AG57460" s="1954"/>
    </row>
    <row r="57462" spans="4:33" s="304" customFormat="1" ht="15.75" customHeight="1">
      <c r="D57462" s="305"/>
      <c r="AG57462" s="1954"/>
    </row>
    <row r="57464" spans="4:33" s="304" customFormat="1" ht="15.75" customHeight="1">
      <c r="D57464" s="305"/>
      <c r="AG57464" s="1954"/>
    </row>
    <row r="57466" spans="4:33" s="304" customFormat="1" ht="15.75" customHeight="1">
      <c r="D57466" s="305"/>
      <c r="AG57466" s="1954"/>
    </row>
    <row r="57468" spans="4:33" s="304" customFormat="1" ht="15.75" customHeight="1">
      <c r="D57468" s="305"/>
      <c r="AG57468" s="1954"/>
    </row>
    <row r="57470" spans="4:33" s="304" customFormat="1" ht="15.75" customHeight="1">
      <c r="D57470" s="305"/>
      <c r="AG57470" s="1954"/>
    </row>
    <row r="57472" spans="4:33" s="304" customFormat="1" ht="15.75" customHeight="1">
      <c r="D57472" s="305"/>
      <c r="AG57472" s="1954"/>
    </row>
    <row r="57474" spans="4:33" s="304" customFormat="1" ht="15.75" customHeight="1">
      <c r="D57474" s="305"/>
      <c r="AG57474" s="1954"/>
    </row>
    <row r="57476" spans="4:33" s="304" customFormat="1" ht="15.75" customHeight="1">
      <c r="D57476" s="305"/>
      <c r="AG57476" s="1954"/>
    </row>
    <row r="57478" spans="4:33" s="304" customFormat="1" ht="15.75" customHeight="1">
      <c r="D57478" s="305"/>
      <c r="AG57478" s="1954"/>
    </row>
    <row r="57480" spans="4:33" s="304" customFormat="1" ht="15.75" customHeight="1">
      <c r="D57480" s="305"/>
      <c r="AG57480" s="1954"/>
    </row>
    <row r="57482" spans="4:33" s="304" customFormat="1" ht="15.75" customHeight="1">
      <c r="D57482" s="305"/>
      <c r="AG57482" s="1954"/>
    </row>
    <row r="57484" spans="4:33" s="304" customFormat="1" ht="15.75" customHeight="1">
      <c r="D57484" s="305"/>
      <c r="AG57484" s="1954"/>
    </row>
    <row r="57486" spans="4:33" s="304" customFormat="1" ht="15.75" customHeight="1">
      <c r="D57486" s="305"/>
      <c r="AG57486" s="1954"/>
    </row>
    <row r="57488" spans="4:33" s="304" customFormat="1" ht="15.75" customHeight="1">
      <c r="D57488" s="305"/>
      <c r="AG57488" s="1954"/>
    </row>
    <row r="57490" spans="4:33" s="304" customFormat="1" ht="15.75" customHeight="1">
      <c r="D57490" s="305"/>
      <c r="AG57490" s="1954"/>
    </row>
    <row r="57492" spans="4:33" s="304" customFormat="1" ht="15.75" customHeight="1">
      <c r="D57492" s="305"/>
      <c r="AG57492" s="1954"/>
    </row>
    <row r="57494" spans="4:33" s="304" customFormat="1" ht="15.75" customHeight="1">
      <c r="D57494" s="305"/>
      <c r="AG57494" s="1954"/>
    </row>
    <row r="57496" spans="4:33" s="304" customFormat="1" ht="15.75" customHeight="1">
      <c r="D57496" s="305"/>
      <c r="AG57496" s="1954"/>
    </row>
    <row r="57498" spans="4:33" s="304" customFormat="1" ht="15.75" customHeight="1">
      <c r="D57498" s="305"/>
      <c r="AG57498" s="1954"/>
    </row>
    <row r="57500" spans="4:33" s="304" customFormat="1" ht="15.75" customHeight="1">
      <c r="D57500" s="305"/>
      <c r="AG57500" s="1954"/>
    </row>
    <row r="57502" spans="4:33" s="304" customFormat="1" ht="15.75" customHeight="1">
      <c r="D57502" s="305"/>
      <c r="AG57502" s="1954"/>
    </row>
    <row r="57504" spans="4:33" s="304" customFormat="1" ht="15.75" customHeight="1">
      <c r="D57504" s="305"/>
      <c r="AG57504" s="1954"/>
    </row>
    <row r="57506" spans="4:33" s="304" customFormat="1" ht="15.75" customHeight="1">
      <c r="D57506" s="305"/>
      <c r="AG57506" s="1954"/>
    </row>
    <row r="57508" spans="4:33" s="304" customFormat="1" ht="15.75" customHeight="1">
      <c r="D57508" s="305"/>
      <c r="AG57508" s="1954"/>
    </row>
    <row r="57510" spans="4:33" s="304" customFormat="1" ht="15.75" customHeight="1">
      <c r="D57510" s="305"/>
      <c r="AG57510" s="1954"/>
    </row>
    <row r="57512" spans="4:33" s="304" customFormat="1" ht="15.75" customHeight="1">
      <c r="D57512" s="305"/>
      <c r="AG57512" s="1954"/>
    </row>
    <row r="57514" spans="4:33" s="304" customFormat="1" ht="15.75" customHeight="1">
      <c r="D57514" s="305"/>
      <c r="AG57514" s="1954"/>
    </row>
    <row r="57516" spans="4:33" s="304" customFormat="1" ht="15.75" customHeight="1">
      <c r="D57516" s="305"/>
      <c r="AG57516" s="1954"/>
    </row>
    <row r="57518" spans="4:33" s="304" customFormat="1" ht="15.75" customHeight="1">
      <c r="D57518" s="305"/>
      <c r="AG57518" s="1954"/>
    </row>
    <row r="57520" spans="4:33" s="304" customFormat="1" ht="15.75" customHeight="1">
      <c r="D57520" s="305"/>
      <c r="AG57520" s="1954"/>
    </row>
    <row r="57522" spans="4:33" s="304" customFormat="1" ht="15.75" customHeight="1">
      <c r="D57522" s="305"/>
      <c r="AG57522" s="1954"/>
    </row>
    <row r="57524" spans="4:33" s="304" customFormat="1" ht="15.75" customHeight="1">
      <c r="D57524" s="305"/>
      <c r="AG57524" s="1954"/>
    </row>
    <row r="57526" spans="4:33" s="304" customFormat="1" ht="15.75" customHeight="1">
      <c r="D57526" s="305"/>
      <c r="AG57526" s="1954"/>
    </row>
    <row r="57528" spans="4:33" s="304" customFormat="1" ht="15.75" customHeight="1">
      <c r="D57528" s="305"/>
      <c r="AG57528" s="1954"/>
    </row>
    <row r="57530" spans="4:33" s="304" customFormat="1" ht="15.75" customHeight="1">
      <c r="D57530" s="305"/>
      <c r="AG57530" s="1954"/>
    </row>
    <row r="57532" spans="4:33" s="304" customFormat="1" ht="15.75" customHeight="1">
      <c r="D57532" s="305"/>
      <c r="AG57532" s="1954"/>
    </row>
    <row r="57534" spans="4:33" s="304" customFormat="1" ht="15.75" customHeight="1">
      <c r="D57534" s="305"/>
      <c r="AG57534" s="1954"/>
    </row>
    <row r="57536" spans="4:33" s="304" customFormat="1" ht="15.75" customHeight="1">
      <c r="D57536" s="305"/>
      <c r="AG57536" s="1954"/>
    </row>
    <row r="57538" spans="4:33" s="304" customFormat="1" ht="15.75" customHeight="1">
      <c r="D57538" s="305"/>
      <c r="AG57538" s="1954"/>
    </row>
    <row r="57540" spans="4:33" s="304" customFormat="1" ht="15.75" customHeight="1">
      <c r="D57540" s="305"/>
      <c r="AG57540" s="1954"/>
    </row>
    <row r="57542" spans="4:33" s="304" customFormat="1" ht="15.75" customHeight="1">
      <c r="D57542" s="305"/>
      <c r="AG57542" s="1954"/>
    </row>
    <row r="57544" spans="4:33" s="304" customFormat="1" ht="15.75" customHeight="1">
      <c r="D57544" s="305"/>
      <c r="AG57544" s="1954"/>
    </row>
    <row r="57546" spans="4:33" s="304" customFormat="1" ht="15.75" customHeight="1">
      <c r="D57546" s="305"/>
      <c r="AG57546" s="1954"/>
    </row>
    <row r="57548" spans="4:33" s="304" customFormat="1" ht="15.75" customHeight="1">
      <c r="D57548" s="305"/>
      <c r="AG57548" s="1954"/>
    </row>
    <row r="57550" spans="4:33" s="304" customFormat="1" ht="15.75" customHeight="1">
      <c r="D57550" s="305"/>
      <c r="AG57550" s="1954"/>
    </row>
    <row r="57552" spans="4:33" s="304" customFormat="1" ht="15.75" customHeight="1">
      <c r="D57552" s="305"/>
      <c r="AG57552" s="1954"/>
    </row>
    <row r="57554" spans="4:33" s="304" customFormat="1" ht="15.75" customHeight="1">
      <c r="D57554" s="305"/>
      <c r="AG57554" s="1954"/>
    </row>
    <row r="57556" spans="4:33" s="304" customFormat="1" ht="15.75" customHeight="1">
      <c r="D57556" s="305"/>
      <c r="AG57556" s="1954"/>
    </row>
    <row r="57558" spans="4:33" s="304" customFormat="1" ht="15.75" customHeight="1">
      <c r="D57558" s="305"/>
      <c r="AG57558" s="1954"/>
    </row>
    <row r="57560" spans="4:33" s="304" customFormat="1" ht="15.75" customHeight="1">
      <c r="D57560" s="305"/>
      <c r="AG57560" s="1954"/>
    </row>
    <row r="57562" spans="4:33" s="304" customFormat="1" ht="15.75" customHeight="1">
      <c r="D57562" s="305"/>
      <c r="AG57562" s="1954"/>
    </row>
    <row r="57564" spans="4:33" s="304" customFormat="1" ht="15.75" customHeight="1">
      <c r="D57564" s="305"/>
      <c r="AG57564" s="1954"/>
    </row>
    <row r="57566" spans="4:33" s="304" customFormat="1" ht="15.75" customHeight="1">
      <c r="D57566" s="305"/>
      <c r="AG57566" s="1954"/>
    </row>
    <row r="57568" spans="4:33" s="304" customFormat="1" ht="15.75" customHeight="1">
      <c r="D57568" s="305"/>
      <c r="AG57568" s="1954"/>
    </row>
    <row r="57570" spans="4:33" s="304" customFormat="1" ht="15.75" customHeight="1">
      <c r="D57570" s="305"/>
      <c r="AG57570" s="1954"/>
    </row>
    <row r="57572" spans="4:33" s="304" customFormat="1" ht="15.75" customHeight="1">
      <c r="D57572" s="305"/>
      <c r="AG57572" s="1954"/>
    </row>
    <row r="57574" spans="4:33" s="304" customFormat="1" ht="15.75" customHeight="1">
      <c r="D57574" s="305"/>
      <c r="AG57574" s="1954"/>
    </row>
    <row r="57576" spans="4:33" s="304" customFormat="1" ht="15.75" customHeight="1">
      <c r="D57576" s="305"/>
      <c r="AG57576" s="1954"/>
    </row>
    <row r="57578" spans="4:33" s="304" customFormat="1" ht="15.75" customHeight="1">
      <c r="D57578" s="305"/>
      <c r="AG57578" s="1954"/>
    </row>
    <row r="57580" spans="4:33" s="304" customFormat="1" ht="15.75" customHeight="1">
      <c r="D57580" s="305"/>
      <c r="AG57580" s="1954"/>
    </row>
    <row r="57582" spans="4:33" s="304" customFormat="1" ht="15.75" customHeight="1">
      <c r="D57582" s="305"/>
      <c r="AG57582" s="1954"/>
    </row>
    <row r="57584" spans="4:33" s="304" customFormat="1" ht="15.75" customHeight="1">
      <c r="D57584" s="305"/>
      <c r="AG57584" s="1954"/>
    </row>
    <row r="57586" spans="4:33" s="304" customFormat="1" ht="15.75" customHeight="1">
      <c r="D57586" s="305"/>
      <c r="AG57586" s="1954"/>
    </row>
    <row r="57588" spans="4:33" s="304" customFormat="1" ht="15.75" customHeight="1">
      <c r="D57588" s="305"/>
      <c r="AG57588" s="1954"/>
    </row>
    <row r="57590" spans="4:33" s="304" customFormat="1" ht="15.75" customHeight="1">
      <c r="D57590" s="305"/>
      <c r="AG57590" s="1954"/>
    </row>
    <row r="57592" spans="4:33" s="304" customFormat="1" ht="15.75" customHeight="1">
      <c r="D57592" s="305"/>
      <c r="AG57592" s="1954"/>
    </row>
    <row r="57594" spans="4:33" s="304" customFormat="1" ht="15.75" customHeight="1">
      <c r="D57594" s="305"/>
      <c r="AG57594" s="1954"/>
    </row>
    <row r="57596" spans="4:33" s="304" customFormat="1" ht="15.75" customHeight="1">
      <c r="D57596" s="305"/>
      <c r="AG57596" s="1954"/>
    </row>
    <row r="57598" spans="4:33" s="304" customFormat="1" ht="15.75" customHeight="1">
      <c r="D57598" s="305"/>
      <c r="AG57598" s="1954"/>
    </row>
    <row r="57600" spans="4:33" s="304" customFormat="1" ht="15.75" customHeight="1">
      <c r="D57600" s="305"/>
      <c r="AG57600" s="1954"/>
    </row>
    <row r="57602" spans="4:33" s="304" customFormat="1" ht="15.75" customHeight="1">
      <c r="D57602" s="305"/>
      <c r="AG57602" s="1954"/>
    </row>
    <row r="57604" spans="4:33" s="304" customFormat="1" ht="15.75" customHeight="1">
      <c r="D57604" s="305"/>
      <c r="AG57604" s="1954"/>
    </row>
    <row r="57606" spans="4:33" s="304" customFormat="1" ht="15.75" customHeight="1">
      <c r="D57606" s="305"/>
      <c r="AG57606" s="1954"/>
    </row>
    <row r="57608" spans="4:33" s="304" customFormat="1" ht="15.75" customHeight="1">
      <c r="D57608" s="305"/>
      <c r="AG57608" s="1954"/>
    </row>
    <row r="57610" spans="4:33" s="304" customFormat="1" ht="15.75" customHeight="1">
      <c r="D57610" s="305"/>
      <c r="AG57610" s="1954"/>
    </row>
    <row r="57612" spans="4:33" s="304" customFormat="1" ht="15.75" customHeight="1">
      <c r="D57612" s="305"/>
      <c r="AG57612" s="1954"/>
    </row>
    <row r="57614" spans="4:33" s="304" customFormat="1" ht="15.75" customHeight="1">
      <c r="D57614" s="305"/>
      <c r="AG57614" s="1954"/>
    </row>
    <row r="57616" spans="4:33" s="304" customFormat="1" ht="15.75" customHeight="1">
      <c r="D57616" s="305"/>
      <c r="AG57616" s="1954"/>
    </row>
    <row r="57618" spans="4:33" s="304" customFormat="1" ht="15.75" customHeight="1">
      <c r="D57618" s="305"/>
      <c r="AG57618" s="1954"/>
    </row>
    <row r="57620" spans="4:33" s="304" customFormat="1" ht="15.75" customHeight="1">
      <c r="D57620" s="305"/>
      <c r="AG57620" s="1954"/>
    </row>
    <row r="57622" spans="4:33" s="304" customFormat="1" ht="15.75" customHeight="1">
      <c r="D57622" s="305"/>
      <c r="AG57622" s="1954"/>
    </row>
    <row r="57624" spans="4:33" s="304" customFormat="1" ht="15.75" customHeight="1">
      <c r="D57624" s="305"/>
      <c r="AG57624" s="1954"/>
    </row>
    <row r="57626" spans="4:33" s="304" customFormat="1" ht="15.75" customHeight="1">
      <c r="D57626" s="305"/>
      <c r="AG57626" s="1954"/>
    </row>
    <row r="57628" spans="4:33" s="304" customFormat="1" ht="15.75" customHeight="1">
      <c r="D57628" s="305"/>
      <c r="AG57628" s="1954"/>
    </row>
    <row r="57630" spans="4:33" s="304" customFormat="1" ht="15.75" customHeight="1">
      <c r="D57630" s="305"/>
      <c r="AG57630" s="1954"/>
    </row>
    <row r="57632" spans="4:33" s="304" customFormat="1" ht="15.75" customHeight="1">
      <c r="D57632" s="305"/>
      <c r="AG57632" s="1954"/>
    </row>
    <row r="57634" spans="4:33" s="304" customFormat="1" ht="15.75" customHeight="1">
      <c r="D57634" s="305"/>
      <c r="AG57634" s="1954"/>
    </row>
    <row r="57636" spans="4:33" s="304" customFormat="1" ht="15.75" customHeight="1">
      <c r="D57636" s="305"/>
      <c r="AG57636" s="1954"/>
    </row>
    <row r="57638" spans="4:33" s="304" customFormat="1" ht="15.75" customHeight="1">
      <c r="D57638" s="305"/>
      <c r="AG57638" s="1954"/>
    </row>
    <row r="57640" spans="4:33" s="304" customFormat="1" ht="15.75" customHeight="1">
      <c r="D57640" s="305"/>
      <c r="AG57640" s="1954"/>
    </row>
    <row r="57642" spans="4:33" s="304" customFormat="1" ht="15.75" customHeight="1">
      <c r="D57642" s="305"/>
      <c r="AG57642" s="1954"/>
    </row>
    <row r="57644" spans="4:33" s="304" customFormat="1" ht="15.75" customHeight="1">
      <c r="D57644" s="305"/>
      <c r="AG57644" s="1954"/>
    </row>
    <row r="57646" spans="4:33" s="304" customFormat="1" ht="15.75" customHeight="1">
      <c r="D57646" s="305"/>
      <c r="AG57646" s="1954"/>
    </row>
    <row r="57648" spans="4:33" s="304" customFormat="1" ht="15.75" customHeight="1">
      <c r="D57648" s="305"/>
      <c r="AG57648" s="1954"/>
    </row>
    <row r="57650" spans="4:33" s="304" customFormat="1" ht="15.75" customHeight="1">
      <c r="D57650" s="305"/>
      <c r="AG57650" s="1954"/>
    </row>
    <row r="57652" spans="4:33" s="304" customFormat="1" ht="15.75" customHeight="1">
      <c r="D57652" s="305"/>
      <c r="AG57652" s="1954"/>
    </row>
    <row r="57654" spans="4:33" s="304" customFormat="1" ht="15.75" customHeight="1">
      <c r="D57654" s="305"/>
      <c r="AG57654" s="1954"/>
    </row>
    <row r="57656" spans="4:33" s="304" customFormat="1" ht="15.75" customHeight="1">
      <c r="D57656" s="305"/>
      <c r="AG57656" s="1954"/>
    </row>
    <row r="57658" spans="4:33" s="304" customFormat="1" ht="15.75" customHeight="1">
      <c r="D57658" s="305"/>
      <c r="AG57658" s="1954"/>
    </row>
    <row r="57660" spans="4:33" s="304" customFormat="1" ht="15.75" customHeight="1">
      <c r="D57660" s="305"/>
      <c r="AG57660" s="1954"/>
    </row>
    <row r="57662" spans="4:33" s="304" customFormat="1" ht="15.75" customHeight="1">
      <c r="D57662" s="305"/>
      <c r="AG57662" s="1954"/>
    </row>
    <row r="57664" spans="4:33" s="304" customFormat="1" ht="15.75" customHeight="1">
      <c r="D57664" s="305"/>
      <c r="AG57664" s="1954"/>
    </row>
    <row r="57666" spans="4:33" s="304" customFormat="1" ht="15.75" customHeight="1">
      <c r="D57666" s="305"/>
      <c r="AG57666" s="1954"/>
    </row>
    <row r="57668" spans="4:33" s="304" customFormat="1" ht="15.75" customHeight="1">
      <c r="D57668" s="305"/>
      <c r="AG57668" s="1954"/>
    </row>
    <row r="57670" spans="4:33" s="304" customFormat="1" ht="15.75" customHeight="1">
      <c r="D57670" s="305"/>
      <c r="AG57670" s="1954"/>
    </row>
    <row r="57672" spans="4:33" s="304" customFormat="1" ht="15.75" customHeight="1">
      <c r="D57672" s="305"/>
      <c r="AG57672" s="1954"/>
    </row>
    <row r="57674" spans="4:33" s="304" customFormat="1" ht="15.75" customHeight="1">
      <c r="D57674" s="305"/>
      <c r="AG57674" s="1954"/>
    </row>
    <row r="57676" spans="4:33" s="304" customFormat="1" ht="15.75" customHeight="1">
      <c r="D57676" s="305"/>
      <c r="AG57676" s="1954"/>
    </row>
    <row r="57678" spans="4:33" s="304" customFormat="1" ht="15.75" customHeight="1">
      <c r="D57678" s="305"/>
      <c r="AG57678" s="1954"/>
    </row>
    <row r="57680" spans="4:33" s="304" customFormat="1" ht="15.75" customHeight="1">
      <c r="D57680" s="305"/>
      <c r="AG57680" s="1954"/>
    </row>
    <row r="57682" spans="4:33" s="304" customFormat="1" ht="15.75" customHeight="1">
      <c r="D57682" s="305"/>
      <c r="AG57682" s="1954"/>
    </row>
    <row r="57684" spans="4:33" s="304" customFormat="1" ht="15.75" customHeight="1">
      <c r="D57684" s="305"/>
      <c r="AG57684" s="1954"/>
    </row>
    <row r="57686" spans="4:33" s="304" customFormat="1" ht="15.75" customHeight="1">
      <c r="D57686" s="305"/>
      <c r="AG57686" s="1954"/>
    </row>
    <row r="57688" spans="4:33" s="304" customFormat="1" ht="15.75" customHeight="1">
      <c r="D57688" s="305"/>
      <c r="AG57688" s="1954"/>
    </row>
    <row r="57690" spans="4:33" s="304" customFormat="1" ht="15.75" customHeight="1">
      <c r="D57690" s="305"/>
      <c r="AG57690" s="1954"/>
    </row>
    <row r="57692" spans="4:33" s="304" customFormat="1" ht="15.75" customHeight="1">
      <c r="D57692" s="305"/>
      <c r="AG57692" s="1954"/>
    </row>
    <row r="57694" spans="4:33" s="304" customFormat="1" ht="15.75" customHeight="1">
      <c r="D57694" s="305"/>
      <c r="AG57694" s="1954"/>
    </row>
    <row r="57696" spans="4:33" s="304" customFormat="1" ht="15.75" customHeight="1">
      <c r="D57696" s="305"/>
      <c r="AG57696" s="1954"/>
    </row>
    <row r="57698" spans="4:33" s="304" customFormat="1" ht="15.75" customHeight="1">
      <c r="D57698" s="305"/>
      <c r="AG57698" s="1954"/>
    </row>
    <row r="57700" spans="4:33" s="304" customFormat="1" ht="15.75" customHeight="1">
      <c r="D57700" s="305"/>
      <c r="AG57700" s="1954"/>
    </row>
    <row r="57702" spans="4:33" s="304" customFormat="1" ht="15.75" customHeight="1">
      <c r="D57702" s="305"/>
      <c r="AG57702" s="1954"/>
    </row>
    <row r="57704" spans="4:33" s="304" customFormat="1" ht="15.75" customHeight="1">
      <c r="D57704" s="305"/>
      <c r="AG57704" s="1954"/>
    </row>
    <row r="57706" spans="4:33" s="304" customFormat="1" ht="15.75" customHeight="1">
      <c r="D57706" s="305"/>
      <c r="AG57706" s="1954"/>
    </row>
    <row r="57708" spans="4:33" s="304" customFormat="1" ht="15.75" customHeight="1">
      <c r="D57708" s="305"/>
      <c r="AG57708" s="1954"/>
    </row>
    <row r="57710" spans="4:33" s="304" customFormat="1" ht="15.75" customHeight="1">
      <c r="D57710" s="305"/>
      <c r="AG57710" s="1954"/>
    </row>
    <row r="57712" spans="4:33" s="304" customFormat="1" ht="15.75" customHeight="1">
      <c r="D57712" s="305"/>
      <c r="AG57712" s="1954"/>
    </row>
    <row r="57714" spans="4:33" s="304" customFormat="1" ht="15.75" customHeight="1">
      <c r="D57714" s="305"/>
      <c r="AG57714" s="1954"/>
    </row>
    <row r="57716" spans="4:33" s="304" customFormat="1" ht="15.75" customHeight="1">
      <c r="D57716" s="305"/>
      <c r="AG57716" s="1954"/>
    </row>
    <row r="57718" spans="4:33" s="304" customFormat="1" ht="15.75" customHeight="1">
      <c r="D57718" s="305"/>
      <c r="AG57718" s="1954"/>
    </row>
    <row r="57720" spans="4:33" s="304" customFormat="1" ht="15.75" customHeight="1">
      <c r="D57720" s="305"/>
      <c r="AG57720" s="1954"/>
    </row>
    <row r="57722" spans="4:33" s="304" customFormat="1" ht="15.75" customHeight="1">
      <c r="D57722" s="305"/>
      <c r="AG57722" s="1954"/>
    </row>
    <row r="57724" spans="4:33" s="304" customFormat="1" ht="15.75" customHeight="1">
      <c r="D57724" s="305"/>
      <c r="AG57724" s="1954"/>
    </row>
    <row r="57726" spans="4:33" s="304" customFormat="1" ht="15.75" customHeight="1">
      <c r="D57726" s="305"/>
      <c r="AG57726" s="1954"/>
    </row>
    <row r="57728" spans="4:33" s="304" customFormat="1" ht="15.75" customHeight="1">
      <c r="D57728" s="305"/>
      <c r="AG57728" s="1954"/>
    </row>
    <row r="57730" spans="4:33" s="304" customFormat="1" ht="15.75" customHeight="1">
      <c r="D57730" s="305"/>
      <c r="AG57730" s="1954"/>
    </row>
    <row r="57732" spans="4:33" s="304" customFormat="1" ht="15.75" customHeight="1">
      <c r="D57732" s="305"/>
      <c r="AG57732" s="1954"/>
    </row>
    <row r="57734" spans="4:33" s="304" customFormat="1" ht="15.75" customHeight="1">
      <c r="D57734" s="305"/>
      <c r="AG57734" s="1954"/>
    </row>
    <row r="57736" spans="4:33" s="304" customFormat="1" ht="15.75" customHeight="1">
      <c r="D57736" s="305"/>
      <c r="AG57736" s="1954"/>
    </row>
    <row r="57738" spans="4:33" s="304" customFormat="1" ht="15.75" customHeight="1">
      <c r="D57738" s="305"/>
      <c r="AG57738" s="1954"/>
    </row>
    <row r="57740" spans="4:33" s="304" customFormat="1" ht="15.75" customHeight="1">
      <c r="D57740" s="305"/>
      <c r="AG57740" s="1954"/>
    </row>
    <row r="57742" spans="4:33" s="304" customFormat="1" ht="15.75" customHeight="1">
      <c r="D57742" s="305"/>
      <c r="AG57742" s="1954"/>
    </row>
    <row r="57744" spans="4:33" s="304" customFormat="1" ht="15.75" customHeight="1">
      <c r="D57744" s="305"/>
      <c r="AG57744" s="1954"/>
    </row>
    <row r="57746" spans="4:33" s="304" customFormat="1" ht="15.75" customHeight="1">
      <c r="D57746" s="305"/>
      <c r="AG57746" s="1954"/>
    </row>
    <row r="57748" spans="4:33" s="304" customFormat="1" ht="15.75" customHeight="1">
      <c r="D57748" s="305"/>
      <c r="AG57748" s="1954"/>
    </row>
    <row r="57750" spans="4:33" s="304" customFormat="1" ht="15.75" customHeight="1">
      <c r="D57750" s="305"/>
      <c r="AG57750" s="1954"/>
    </row>
    <row r="57752" spans="4:33" s="304" customFormat="1" ht="15.75" customHeight="1">
      <c r="D57752" s="305"/>
      <c r="AG57752" s="1954"/>
    </row>
    <row r="57754" spans="4:33" s="304" customFormat="1" ht="15.75" customHeight="1">
      <c r="D57754" s="305"/>
      <c r="AG57754" s="1954"/>
    </row>
    <row r="57756" spans="4:33" s="304" customFormat="1" ht="15.75" customHeight="1">
      <c r="D57756" s="305"/>
      <c r="AG57756" s="1954"/>
    </row>
    <row r="57758" spans="4:33" s="304" customFormat="1" ht="15.75" customHeight="1">
      <c r="D57758" s="305"/>
      <c r="AG57758" s="1954"/>
    </row>
    <row r="57760" spans="4:33" s="304" customFormat="1" ht="15.75" customHeight="1">
      <c r="D57760" s="305"/>
      <c r="AG57760" s="1954"/>
    </row>
    <row r="57762" spans="4:33" s="304" customFormat="1" ht="15.75" customHeight="1">
      <c r="D57762" s="305"/>
      <c r="AG57762" s="1954"/>
    </row>
    <row r="57764" spans="4:33" s="304" customFormat="1" ht="15.75" customHeight="1">
      <c r="D57764" s="305"/>
      <c r="AG57764" s="1954"/>
    </row>
    <row r="57766" spans="4:33" s="304" customFormat="1" ht="15.75" customHeight="1">
      <c r="D57766" s="305"/>
      <c r="AG57766" s="1954"/>
    </row>
    <row r="57768" spans="4:33" s="304" customFormat="1" ht="15.75" customHeight="1">
      <c r="D57768" s="305"/>
      <c r="AG57768" s="1954"/>
    </row>
    <row r="57770" spans="4:33" s="304" customFormat="1" ht="15.75" customHeight="1">
      <c r="D57770" s="305"/>
      <c r="AG57770" s="1954"/>
    </row>
    <row r="57772" spans="4:33" s="304" customFormat="1" ht="15.75" customHeight="1">
      <c r="D57772" s="305"/>
      <c r="AG57772" s="1954"/>
    </row>
    <row r="57774" spans="4:33" s="304" customFormat="1" ht="15.75" customHeight="1">
      <c r="D57774" s="305"/>
      <c r="AG57774" s="1954"/>
    </row>
    <row r="57776" spans="4:33" s="304" customFormat="1" ht="15.75" customHeight="1">
      <c r="D57776" s="305"/>
      <c r="AG57776" s="1954"/>
    </row>
    <row r="57778" spans="4:33" s="304" customFormat="1" ht="15.75" customHeight="1">
      <c r="D57778" s="305"/>
      <c r="AG57778" s="1954"/>
    </row>
    <row r="57780" spans="4:33" s="304" customFormat="1" ht="15.75" customHeight="1">
      <c r="D57780" s="305"/>
      <c r="AG57780" s="1954"/>
    </row>
    <row r="57782" spans="4:33" s="304" customFormat="1" ht="15.75" customHeight="1">
      <c r="D57782" s="305"/>
      <c r="AG57782" s="1954"/>
    </row>
    <row r="57784" spans="4:33" s="304" customFormat="1" ht="15.75" customHeight="1">
      <c r="D57784" s="305"/>
      <c r="AG57784" s="1954"/>
    </row>
    <row r="57786" spans="4:33" s="304" customFormat="1" ht="15.75" customHeight="1">
      <c r="D57786" s="305"/>
      <c r="AG57786" s="1954"/>
    </row>
    <row r="57788" spans="4:33" s="304" customFormat="1" ht="15.75" customHeight="1">
      <c r="D57788" s="305"/>
      <c r="AG57788" s="1954"/>
    </row>
    <row r="57790" spans="4:33" s="304" customFormat="1" ht="15.75" customHeight="1">
      <c r="D57790" s="305"/>
      <c r="AG57790" s="1954"/>
    </row>
    <row r="57792" spans="4:33" s="304" customFormat="1" ht="15.75" customHeight="1">
      <c r="D57792" s="305"/>
      <c r="AG57792" s="1954"/>
    </row>
    <row r="57794" spans="4:33" s="304" customFormat="1" ht="15.75" customHeight="1">
      <c r="D57794" s="305"/>
      <c r="AG57794" s="1954"/>
    </row>
    <row r="57796" spans="4:33" s="304" customFormat="1" ht="15.75" customHeight="1">
      <c r="D57796" s="305"/>
      <c r="AG57796" s="1954"/>
    </row>
    <row r="57798" spans="4:33" s="304" customFormat="1" ht="15.75" customHeight="1">
      <c r="D57798" s="305"/>
      <c r="AG57798" s="1954"/>
    </row>
    <row r="57800" spans="4:33" s="304" customFormat="1" ht="15.75" customHeight="1">
      <c r="D57800" s="305"/>
      <c r="AG57800" s="1954"/>
    </row>
    <row r="57802" spans="4:33" s="304" customFormat="1" ht="15.75" customHeight="1">
      <c r="D57802" s="305"/>
      <c r="AG57802" s="1954"/>
    </row>
    <row r="57804" spans="4:33" s="304" customFormat="1" ht="15.75" customHeight="1">
      <c r="D57804" s="305"/>
      <c r="AG57804" s="1954"/>
    </row>
    <row r="57806" spans="4:33" s="304" customFormat="1" ht="15.75" customHeight="1">
      <c r="D57806" s="305"/>
      <c r="AG57806" s="1954"/>
    </row>
    <row r="57808" spans="4:33" s="304" customFormat="1" ht="15.75" customHeight="1">
      <c r="D57808" s="305"/>
      <c r="AG57808" s="1954"/>
    </row>
    <row r="57810" spans="4:33" s="304" customFormat="1" ht="15.75" customHeight="1">
      <c r="D57810" s="305"/>
      <c r="AG57810" s="1954"/>
    </row>
    <row r="57812" spans="4:33" s="304" customFormat="1" ht="15.75" customHeight="1">
      <c r="D57812" s="305"/>
      <c r="AG57812" s="1954"/>
    </row>
    <row r="57814" spans="4:33" s="304" customFormat="1" ht="15.75" customHeight="1">
      <c r="D57814" s="305"/>
      <c r="AG57814" s="1954"/>
    </row>
    <row r="57816" spans="4:33" s="304" customFormat="1" ht="15.75" customHeight="1">
      <c r="D57816" s="305"/>
      <c r="AG57816" s="1954"/>
    </row>
    <row r="57818" spans="4:33" s="304" customFormat="1" ht="15.75" customHeight="1">
      <c r="D57818" s="305"/>
      <c r="AG57818" s="1954"/>
    </row>
    <row r="57820" spans="4:33" s="304" customFormat="1" ht="15.75" customHeight="1">
      <c r="D57820" s="305"/>
      <c r="AG57820" s="1954"/>
    </row>
    <row r="57822" spans="4:33" s="304" customFormat="1" ht="15.75" customHeight="1">
      <c r="D57822" s="305"/>
      <c r="AG57822" s="1954"/>
    </row>
    <row r="57824" spans="4:33" s="304" customFormat="1" ht="15.75" customHeight="1">
      <c r="D57824" s="305"/>
      <c r="AG57824" s="1954"/>
    </row>
    <row r="57826" spans="4:33" s="304" customFormat="1" ht="15.75" customHeight="1">
      <c r="D57826" s="305"/>
      <c r="AG57826" s="1954"/>
    </row>
    <row r="57828" spans="4:33" s="304" customFormat="1" ht="15.75" customHeight="1">
      <c r="D57828" s="305"/>
      <c r="AG57828" s="1954"/>
    </row>
    <row r="57830" spans="4:33" s="304" customFormat="1" ht="15.75" customHeight="1">
      <c r="D57830" s="305"/>
      <c r="AG57830" s="1954"/>
    </row>
    <row r="57832" spans="4:33" s="304" customFormat="1" ht="15.75" customHeight="1">
      <c r="D57832" s="305"/>
      <c r="AG57832" s="1954"/>
    </row>
    <row r="57834" spans="4:33" s="304" customFormat="1" ht="15.75" customHeight="1">
      <c r="D57834" s="305"/>
      <c r="AG57834" s="1954"/>
    </row>
    <row r="57836" spans="4:33" s="304" customFormat="1" ht="15.75" customHeight="1">
      <c r="D57836" s="305"/>
      <c r="AG57836" s="1954"/>
    </row>
    <row r="57838" spans="4:33" s="304" customFormat="1" ht="15.75" customHeight="1">
      <c r="D57838" s="305"/>
      <c r="AG57838" s="1954"/>
    </row>
    <row r="57840" spans="4:33" s="304" customFormat="1" ht="15.75" customHeight="1">
      <c r="D57840" s="305"/>
      <c r="AG57840" s="1954"/>
    </row>
    <row r="57842" spans="4:33" s="304" customFormat="1" ht="15.75" customHeight="1">
      <c r="D57842" s="305"/>
      <c r="AG57842" s="1954"/>
    </row>
    <row r="57844" spans="4:33" s="304" customFormat="1" ht="15.75" customHeight="1">
      <c r="D57844" s="305"/>
      <c r="AG57844" s="1954"/>
    </row>
    <row r="57846" spans="4:33" s="304" customFormat="1" ht="15.75" customHeight="1">
      <c r="D57846" s="305"/>
      <c r="AG57846" s="1954"/>
    </row>
    <row r="57848" spans="4:33" s="304" customFormat="1" ht="15.75" customHeight="1">
      <c r="D57848" s="305"/>
      <c r="AG57848" s="1954"/>
    </row>
    <row r="57850" spans="4:33" s="304" customFormat="1" ht="15.75" customHeight="1">
      <c r="D57850" s="305"/>
      <c r="AG57850" s="1954"/>
    </row>
    <row r="57852" spans="4:33" s="304" customFormat="1" ht="15.75" customHeight="1">
      <c r="D57852" s="305"/>
      <c r="AG57852" s="1954"/>
    </row>
    <row r="57854" spans="4:33" s="304" customFormat="1" ht="15.75" customHeight="1">
      <c r="D57854" s="305"/>
      <c r="AG57854" s="1954"/>
    </row>
    <row r="57856" spans="4:33" s="304" customFormat="1" ht="15.75" customHeight="1">
      <c r="D57856" s="305"/>
      <c r="AG57856" s="1954"/>
    </row>
    <row r="57858" spans="4:33" s="304" customFormat="1" ht="15.75" customHeight="1">
      <c r="D57858" s="305"/>
      <c r="AG57858" s="1954"/>
    </row>
    <row r="57860" spans="4:33" s="304" customFormat="1" ht="15.75" customHeight="1">
      <c r="D57860" s="305"/>
      <c r="AG57860" s="1954"/>
    </row>
    <row r="57862" spans="4:33" s="304" customFormat="1" ht="15.75" customHeight="1">
      <c r="D57862" s="305"/>
      <c r="AG57862" s="1954"/>
    </row>
    <row r="57864" spans="4:33" s="304" customFormat="1" ht="15.75" customHeight="1">
      <c r="D57864" s="305"/>
      <c r="AG57864" s="1954"/>
    </row>
    <row r="57866" spans="4:33" s="304" customFormat="1" ht="15.75" customHeight="1">
      <c r="D57866" s="305"/>
      <c r="AG57866" s="1954"/>
    </row>
    <row r="57868" spans="4:33" s="304" customFormat="1" ht="15.75" customHeight="1">
      <c r="D57868" s="305"/>
      <c r="AG57868" s="1954"/>
    </row>
    <row r="57870" spans="4:33" s="304" customFormat="1" ht="15.75" customHeight="1">
      <c r="D57870" s="305"/>
      <c r="AG57870" s="1954"/>
    </row>
    <row r="57872" spans="4:33" s="304" customFormat="1" ht="15.75" customHeight="1">
      <c r="D57872" s="305"/>
      <c r="AG57872" s="1954"/>
    </row>
    <row r="57874" spans="4:33" s="304" customFormat="1" ht="15.75" customHeight="1">
      <c r="D57874" s="305"/>
      <c r="AG57874" s="1954"/>
    </row>
    <row r="57876" spans="4:33" s="304" customFormat="1" ht="15.75" customHeight="1">
      <c r="D57876" s="305"/>
      <c r="AG57876" s="1954"/>
    </row>
    <row r="57878" spans="4:33" s="304" customFormat="1" ht="15.75" customHeight="1">
      <c r="D57878" s="305"/>
      <c r="AG57878" s="1954"/>
    </row>
    <row r="57880" spans="4:33" s="304" customFormat="1" ht="15.75" customHeight="1">
      <c r="D57880" s="305"/>
      <c r="AG57880" s="1954"/>
    </row>
    <row r="57882" spans="4:33" s="304" customFormat="1" ht="15.75" customHeight="1">
      <c r="D57882" s="305"/>
      <c r="AG57882" s="1954"/>
    </row>
    <row r="57884" spans="4:33" s="304" customFormat="1" ht="15.75" customHeight="1">
      <c r="D57884" s="305"/>
      <c r="AG57884" s="1954"/>
    </row>
    <row r="57886" spans="4:33" s="304" customFormat="1" ht="15.75" customHeight="1">
      <c r="D57886" s="305"/>
      <c r="AG57886" s="1954"/>
    </row>
    <row r="57888" spans="4:33" s="304" customFormat="1" ht="15.75" customHeight="1">
      <c r="D57888" s="305"/>
      <c r="AG57888" s="1954"/>
    </row>
    <row r="57890" spans="4:33" s="304" customFormat="1" ht="15.75" customHeight="1">
      <c r="D57890" s="305"/>
      <c r="AG57890" s="1954"/>
    </row>
    <row r="57892" spans="4:33" s="304" customFormat="1" ht="15.75" customHeight="1">
      <c r="D57892" s="305"/>
      <c r="AG57892" s="1954"/>
    </row>
    <row r="57894" spans="4:33" s="304" customFormat="1" ht="15.75" customHeight="1">
      <c r="D57894" s="305"/>
      <c r="AG57894" s="1954"/>
    </row>
    <row r="57896" spans="4:33" s="304" customFormat="1" ht="15.75" customHeight="1">
      <c r="D57896" s="305"/>
      <c r="AG57896" s="1954"/>
    </row>
    <row r="57898" spans="4:33" s="304" customFormat="1" ht="15.75" customHeight="1">
      <c r="D57898" s="305"/>
      <c r="AG57898" s="1954"/>
    </row>
    <row r="57900" spans="4:33" s="304" customFormat="1" ht="15.75" customHeight="1">
      <c r="D57900" s="305"/>
      <c r="AG57900" s="1954"/>
    </row>
    <row r="57902" spans="4:33" s="304" customFormat="1" ht="15.75" customHeight="1">
      <c r="D57902" s="305"/>
      <c r="AG57902" s="1954"/>
    </row>
    <row r="57904" spans="4:33" s="304" customFormat="1" ht="15.75" customHeight="1">
      <c r="D57904" s="305"/>
      <c r="AG57904" s="1954"/>
    </row>
    <row r="57906" spans="4:33" s="304" customFormat="1" ht="15.75" customHeight="1">
      <c r="D57906" s="305"/>
      <c r="AG57906" s="1954"/>
    </row>
    <row r="57908" spans="4:33" s="304" customFormat="1" ht="15.75" customHeight="1">
      <c r="D57908" s="305"/>
      <c r="AG57908" s="1954"/>
    </row>
    <row r="57910" spans="4:33" s="304" customFormat="1" ht="15.75" customHeight="1">
      <c r="D57910" s="305"/>
      <c r="AG57910" s="1954"/>
    </row>
    <row r="57912" spans="4:33" s="304" customFormat="1" ht="15.75" customHeight="1">
      <c r="D57912" s="305"/>
      <c r="AG57912" s="1954"/>
    </row>
    <row r="57914" spans="4:33" s="304" customFormat="1" ht="15.75" customHeight="1">
      <c r="D57914" s="305"/>
      <c r="AG57914" s="1954"/>
    </row>
    <row r="57916" spans="4:33" s="304" customFormat="1" ht="15.75" customHeight="1">
      <c r="D57916" s="305"/>
      <c r="AG57916" s="1954"/>
    </row>
    <row r="57918" spans="4:33" s="304" customFormat="1" ht="15.75" customHeight="1">
      <c r="D57918" s="305"/>
      <c r="AG57918" s="1954"/>
    </row>
    <row r="57920" spans="4:33" s="304" customFormat="1" ht="15.75" customHeight="1">
      <c r="D57920" s="305"/>
      <c r="AG57920" s="1954"/>
    </row>
    <row r="57922" spans="4:33" s="304" customFormat="1" ht="15.75" customHeight="1">
      <c r="D57922" s="305"/>
      <c r="AG57922" s="1954"/>
    </row>
    <row r="57924" spans="4:33" s="304" customFormat="1" ht="15.75" customHeight="1">
      <c r="D57924" s="305"/>
      <c r="AG57924" s="1954"/>
    </row>
    <row r="57926" spans="4:33" s="304" customFormat="1" ht="15.75" customHeight="1">
      <c r="D57926" s="305"/>
      <c r="AG57926" s="1954"/>
    </row>
    <row r="57928" spans="4:33" s="304" customFormat="1" ht="15.75" customHeight="1">
      <c r="D57928" s="305"/>
      <c r="AG57928" s="1954"/>
    </row>
    <row r="57930" spans="4:33" s="304" customFormat="1" ht="15.75" customHeight="1">
      <c r="D57930" s="305"/>
      <c r="AG57930" s="1954"/>
    </row>
    <row r="57932" spans="4:33" s="304" customFormat="1" ht="15.75" customHeight="1">
      <c r="D57932" s="305"/>
      <c r="AG57932" s="1954"/>
    </row>
    <row r="57934" spans="4:33" s="304" customFormat="1" ht="15.75" customHeight="1">
      <c r="D57934" s="305"/>
      <c r="AG57934" s="1954"/>
    </row>
    <row r="57936" spans="4:33" s="304" customFormat="1" ht="15.75" customHeight="1">
      <c r="D57936" s="305"/>
      <c r="AG57936" s="1954"/>
    </row>
    <row r="57938" spans="4:33" s="304" customFormat="1" ht="15.75" customHeight="1">
      <c r="D57938" s="305"/>
      <c r="AG57938" s="1954"/>
    </row>
    <row r="57940" spans="4:33" s="304" customFormat="1" ht="15.75" customHeight="1">
      <c r="D57940" s="305"/>
      <c r="AG57940" s="1954"/>
    </row>
    <row r="57942" spans="4:33" s="304" customFormat="1" ht="15.75" customHeight="1">
      <c r="D57942" s="305"/>
      <c r="AG57942" s="1954"/>
    </row>
    <row r="57944" spans="4:33" s="304" customFormat="1" ht="15.75" customHeight="1">
      <c r="D57944" s="305"/>
      <c r="AG57944" s="1954"/>
    </row>
    <row r="57946" spans="4:33" s="304" customFormat="1" ht="15.75" customHeight="1">
      <c r="D57946" s="305"/>
      <c r="AG57946" s="1954"/>
    </row>
    <row r="57948" spans="4:33" s="304" customFormat="1" ht="15.75" customHeight="1">
      <c r="D57948" s="305"/>
      <c r="AG57948" s="1954"/>
    </row>
    <row r="57950" spans="4:33" s="304" customFormat="1" ht="15.75" customHeight="1">
      <c r="D57950" s="305"/>
      <c r="AG57950" s="1954"/>
    </row>
    <row r="57952" spans="4:33" s="304" customFormat="1" ht="15.75" customHeight="1">
      <c r="D57952" s="305"/>
      <c r="AG57952" s="1954"/>
    </row>
    <row r="57954" spans="4:33" s="304" customFormat="1" ht="15.75" customHeight="1">
      <c r="D57954" s="305"/>
      <c r="AG57954" s="1954"/>
    </row>
    <row r="57956" spans="4:33" s="304" customFormat="1" ht="15.75" customHeight="1">
      <c r="D57956" s="305"/>
      <c r="AG57956" s="1954"/>
    </row>
    <row r="57958" spans="4:33" s="304" customFormat="1" ht="15.75" customHeight="1">
      <c r="D57958" s="305"/>
      <c r="AG57958" s="1954"/>
    </row>
    <row r="57960" spans="4:33" s="304" customFormat="1" ht="15.75" customHeight="1">
      <c r="D57960" s="305"/>
      <c r="AG57960" s="1954"/>
    </row>
    <row r="57962" spans="4:33" s="304" customFormat="1" ht="15.75" customHeight="1">
      <c r="D57962" s="305"/>
      <c r="AG57962" s="1954"/>
    </row>
    <row r="57964" spans="4:33" s="304" customFormat="1" ht="15.75" customHeight="1">
      <c r="D57964" s="305"/>
      <c r="AG57964" s="1954"/>
    </row>
    <row r="57966" spans="4:33" s="304" customFormat="1" ht="15.75" customHeight="1">
      <c r="D57966" s="305"/>
      <c r="AG57966" s="1954"/>
    </row>
    <row r="57968" spans="4:33" s="304" customFormat="1" ht="15.75" customHeight="1">
      <c r="D57968" s="305"/>
      <c r="AG57968" s="1954"/>
    </row>
    <row r="57970" spans="4:33" s="304" customFormat="1" ht="15.75" customHeight="1">
      <c r="D57970" s="305"/>
      <c r="AG57970" s="1954"/>
    </row>
    <row r="57972" spans="4:33" s="304" customFormat="1" ht="15.75" customHeight="1">
      <c r="D57972" s="305"/>
      <c r="AG57972" s="1954"/>
    </row>
    <row r="57974" spans="4:33" s="304" customFormat="1" ht="15.75" customHeight="1">
      <c r="D57974" s="305"/>
      <c r="AG57974" s="1954"/>
    </row>
    <row r="57976" spans="4:33" s="304" customFormat="1" ht="15.75" customHeight="1">
      <c r="D57976" s="305"/>
      <c r="AG57976" s="1954"/>
    </row>
    <row r="57978" spans="4:33" s="304" customFormat="1" ht="15.75" customHeight="1">
      <c r="D57978" s="305"/>
      <c r="AG57978" s="1954"/>
    </row>
    <row r="57980" spans="4:33" s="304" customFormat="1" ht="15.75" customHeight="1">
      <c r="D57980" s="305"/>
      <c r="AG57980" s="1954"/>
    </row>
    <row r="57982" spans="4:33" s="304" customFormat="1" ht="15.75" customHeight="1">
      <c r="D57982" s="305"/>
      <c r="AG57982" s="1954"/>
    </row>
    <row r="57984" spans="4:33" s="304" customFormat="1" ht="15.75" customHeight="1">
      <c r="D57984" s="305"/>
      <c r="AG57984" s="1954"/>
    </row>
    <row r="57986" spans="4:33" s="304" customFormat="1" ht="15.75" customHeight="1">
      <c r="D57986" s="305"/>
      <c r="AG57986" s="1954"/>
    </row>
    <row r="57988" spans="4:33" s="304" customFormat="1" ht="15.75" customHeight="1">
      <c r="D57988" s="305"/>
      <c r="AG57988" s="1954"/>
    </row>
    <row r="57990" spans="4:33" s="304" customFormat="1" ht="15.75" customHeight="1">
      <c r="D57990" s="305"/>
      <c r="AG57990" s="1954"/>
    </row>
    <row r="57992" spans="4:33" s="304" customFormat="1" ht="15.75" customHeight="1">
      <c r="D57992" s="305"/>
      <c r="AG57992" s="1954"/>
    </row>
    <row r="57994" spans="4:33" s="304" customFormat="1" ht="15.75" customHeight="1">
      <c r="D57994" s="305"/>
      <c r="AG57994" s="1954"/>
    </row>
    <row r="57996" spans="4:33" s="304" customFormat="1" ht="15.75" customHeight="1">
      <c r="D57996" s="305"/>
      <c r="AG57996" s="1954"/>
    </row>
    <row r="57998" spans="4:33" s="304" customFormat="1" ht="15.75" customHeight="1">
      <c r="D57998" s="305"/>
      <c r="AG57998" s="1954"/>
    </row>
    <row r="58000" spans="4:33" s="304" customFormat="1" ht="15.75" customHeight="1">
      <c r="D58000" s="305"/>
      <c r="AG58000" s="1954"/>
    </row>
    <row r="58002" spans="4:33" s="304" customFormat="1" ht="15.75" customHeight="1">
      <c r="D58002" s="305"/>
      <c r="AG58002" s="1954"/>
    </row>
    <row r="58004" spans="4:33" s="304" customFormat="1" ht="15.75" customHeight="1">
      <c r="D58004" s="305"/>
      <c r="AG58004" s="1954"/>
    </row>
    <row r="58006" spans="4:33" s="304" customFormat="1" ht="15.75" customHeight="1">
      <c r="D58006" s="305"/>
      <c r="AG58006" s="1954"/>
    </row>
    <row r="58008" spans="4:33" s="304" customFormat="1" ht="15.75" customHeight="1">
      <c r="D58008" s="305"/>
      <c r="AG58008" s="1954"/>
    </row>
    <row r="58010" spans="4:33" s="304" customFormat="1" ht="15.75" customHeight="1">
      <c r="D58010" s="305"/>
      <c r="AG58010" s="1954"/>
    </row>
    <row r="58012" spans="4:33" s="304" customFormat="1" ht="15.75" customHeight="1">
      <c r="D58012" s="305"/>
      <c r="AG58012" s="1954"/>
    </row>
    <row r="58014" spans="4:33" s="304" customFormat="1" ht="15.75" customHeight="1">
      <c r="D58014" s="305"/>
      <c r="AG58014" s="1954"/>
    </row>
    <row r="58016" spans="4:33" s="304" customFormat="1" ht="15.75" customHeight="1">
      <c r="D58016" s="305"/>
      <c r="AG58016" s="1954"/>
    </row>
    <row r="58018" spans="4:33" s="304" customFormat="1" ht="15.75" customHeight="1">
      <c r="D58018" s="305"/>
      <c r="AG58018" s="1954"/>
    </row>
    <row r="58020" spans="4:33" s="304" customFormat="1" ht="15.75" customHeight="1">
      <c r="D58020" s="305"/>
      <c r="AG58020" s="1954"/>
    </row>
    <row r="58022" spans="4:33" s="304" customFormat="1" ht="15.75" customHeight="1">
      <c r="D58022" s="305"/>
      <c r="AG58022" s="1954"/>
    </row>
    <row r="58024" spans="4:33" s="304" customFormat="1" ht="15.75" customHeight="1">
      <c r="D58024" s="305"/>
      <c r="AG58024" s="1954"/>
    </row>
    <row r="58026" spans="4:33" s="304" customFormat="1" ht="15.75" customHeight="1">
      <c r="D58026" s="305"/>
      <c r="AG58026" s="1954"/>
    </row>
    <row r="58028" spans="4:33" s="304" customFormat="1" ht="15.75" customHeight="1">
      <c r="D58028" s="305"/>
      <c r="AG58028" s="1954"/>
    </row>
    <row r="58030" spans="4:33" s="304" customFormat="1" ht="15.75" customHeight="1">
      <c r="D58030" s="305"/>
      <c r="AG58030" s="1954"/>
    </row>
    <row r="58032" spans="4:33" s="304" customFormat="1" ht="15.75" customHeight="1">
      <c r="D58032" s="305"/>
      <c r="AG58032" s="1954"/>
    </row>
    <row r="58034" spans="4:33" s="304" customFormat="1" ht="15.75" customHeight="1">
      <c r="D58034" s="305"/>
      <c r="AG58034" s="1954"/>
    </row>
    <row r="58036" spans="4:33" s="304" customFormat="1" ht="15.75" customHeight="1">
      <c r="D58036" s="305"/>
      <c r="AG58036" s="1954"/>
    </row>
    <row r="58038" spans="4:33" s="304" customFormat="1" ht="15.75" customHeight="1">
      <c r="D58038" s="305"/>
      <c r="AG58038" s="1954"/>
    </row>
    <row r="58040" spans="4:33" s="304" customFormat="1" ht="15.75" customHeight="1">
      <c r="D58040" s="305"/>
      <c r="AG58040" s="1954"/>
    </row>
    <row r="58042" spans="4:33" s="304" customFormat="1" ht="15.75" customHeight="1">
      <c r="D58042" s="305"/>
      <c r="AG58042" s="1954"/>
    </row>
    <row r="58044" spans="4:33" s="304" customFormat="1" ht="15.75" customHeight="1">
      <c r="D58044" s="305"/>
      <c r="AG58044" s="1954"/>
    </row>
    <row r="58046" spans="4:33" s="304" customFormat="1" ht="15.75" customHeight="1">
      <c r="D58046" s="305"/>
      <c r="AG58046" s="1954"/>
    </row>
    <row r="58048" spans="4:33" s="304" customFormat="1" ht="15.75" customHeight="1">
      <c r="D58048" s="305"/>
      <c r="AG58048" s="1954"/>
    </row>
    <row r="58050" spans="4:33" s="304" customFormat="1" ht="15.75" customHeight="1">
      <c r="D58050" s="305"/>
      <c r="AG58050" s="1954"/>
    </row>
    <row r="58052" spans="4:33" s="304" customFormat="1" ht="15.75" customHeight="1">
      <c r="D58052" s="305"/>
      <c r="AG58052" s="1954"/>
    </row>
    <row r="58054" spans="4:33" s="304" customFormat="1" ht="15.75" customHeight="1">
      <c r="D58054" s="305"/>
      <c r="AG58054" s="1954"/>
    </row>
    <row r="58056" spans="4:33" s="304" customFormat="1" ht="15.75" customHeight="1">
      <c r="D58056" s="305"/>
      <c r="AG58056" s="1954"/>
    </row>
    <row r="58058" spans="4:33" s="304" customFormat="1" ht="15.75" customHeight="1">
      <c r="D58058" s="305"/>
      <c r="AG58058" s="1954"/>
    </row>
    <row r="58060" spans="4:33" s="304" customFormat="1" ht="15.75" customHeight="1">
      <c r="D58060" s="305"/>
      <c r="AG58060" s="1954"/>
    </row>
    <row r="58062" spans="4:33" s="304" customFormat="1" ht="15.75" customHeight="1">
      <c r="D58062" s="305"/>
      <c r="AG58062" s="1954"/>
    </row>
    <row r="58064" spans="4:33" s="304" customFormat="1" ht="15.75" customHeight="1">
      <c r="D58064" s="305"/>
      <c r="AG58064" s="1954"/>
    </row>
    <row r="58066" spans="4:33" s="304" customFormat="1" ht="15.75" customHeight="1">
      <c r="D58066" s="305"/>
      <c r="AG58066" s="1954"/>
    </row>
    <row r="58068" spans="4:33" s="304" customFormat="1" ht="15.75" customHeight="1">
      <c r="D58068" s="305"/>
      <c r="AG58068" s="1954"/>
    </row>
    <row r="58070" spans="4:33" s="304" customFormat="1" ht="15.75" customHeight="1">
      <c r="D58070" s="305"/>
      <c r="AG58070" s="1954"/>
    </row>
    <row r="58072" spans="4:33" s="304" customFormat="1" ht="15.75" customHeight="1">
      <c r="D58072" s="305"/>
      <c r="AG58072" s="1954"/>
    </row>
    <row r="58074" spans="4:33" s="304" customFormat="1" ht="15.75" customHeight="1">
      <c r="D58074" s="305"/>
      <c r="AG58074" s="1954"/>
    </row>
    <row r="58076" spans="4:33" s="304" customFormat="1" ht="15.75" customHeight="1">
      <c r="D58076" s="305"/>
      <c r="AG58076" s="1954"/>
    </row>
    <row r="58078" spans="4:33" s="304" customFormat="1" ht="15.75" customHeight="1">
      <c r="D58078" s="305"/>
      <c r="AG58078" s="1954"/>
    </row>
    <row r="58080" spans="4:33" s="304" customFormat="1" ht="15.75" customHeight="1">
      <c r="D58080" s="305"/>
      <c r="AG58080" s="1954"/>
    </row>
    <row r="58082" spans="4:33" s="304" customFormat="1" ht="15.75" customHeight="1">
      <c r="D58082" s="305"/>
      <c r="AG58082" s="1954"/>
    </row>
    <row r="58084" spans="4:33" s="304" customFormat="1" ht="15.75" customHeight="1">
      <c r="D58084" s="305"/>
      <c r="AG58084" s="1954"/>
    </row>
    <row r="58086" spans="4:33" s="304" customFormat="1" ht="15.75" customHeight="1">
      <c r="D58086" s="305"/>
      <c r="AG58086" s="1954"/>
    </row>
    <row r="58088" spans="4:33" s="304" customFormat="1" ht="15.75" customHeight="1">
      <c r="D58088" s="305"/>
      <c r="AG58088" s="1954"/>
    </row>
    <row r="58090" spans="4:33" s="304" customFormat="1" ht="15.75" customHeight="1">
      <c r="D58090" s="305"/>
      <c r="AG58090" s="1954"/>
    </row>
    <row r="58092" spans="4:33" s="304" customFormat="1" ht="15.75" customHeight="1">
      <c r="D58092" s="305"/>
      <c r="AG58092" s="1954"/>
    </row>
    <row r="58094" spans="4:33" s="304" customFormat="1" ht="15.75" customHeight="1">
      <c r="D58094" s="305"/>
      <c r="AG58094" s="1954"/>
    </row>
    <row r="58096" spans="4:33" s="304" customFormat="1" ht="15.75" customHeight="1">
      <c r="D58096" s="305"/>
      <c r="AG58096" s="1954"/>
    </row>
    <row r="58098" spans="4:33" s="304" customFormat="1" ht="15.75" customHeight="1">
      <c r="D58098" s="305"/>
      <c r="AG58098" s="1954"/>
    </row>
    <row r="58100" spans="4:33" s="304" customFormat="1" ht="15.75" customHeight="1">
      <c r="D58100" s="305"/>
      <c r="AG58100" s="1954"/>
    </row>
    <row r="58102" spans="4:33" s="304" customFormat="1" ht="15.75" customHeight="1">
      <c r="D58102" s="305"/>
      <c r="AG58102" s="1954"/>
    </row>
    <row r="58104" spans="4:33" s="304" customFormat="1" ht="15.75" customHeight="1">
      <c r="D58104" s="305"/>
      <c r="AG58104" s="1954"/>
    </row>
    <row r="58106" spans="4:33" s="304" customFormat="1" ht="15.75" customHeight="1">
      <c r="D58106" s="305"/>
      <c r="AG58106" s="1954"/>
    </row>
    <row r="58108" spans="4:33" s="304" customFormat="1" ht="15.75" customHeight="1">
      <c r="D58108" s="305"/>
      <c r="AG58108" s="1954"/>
    </row>
    <row r="58110" spans="4:33" s="304" customFormat="1" ht="15.75" customHeight="1">
      <c r="D58110" s="305"/>
      <c r="AG58110" s="1954"/>
    </row>
    <row r="58112" spans="4:33" s="304" customFormat="1" ht="15.75" customHeight="1">
      <c r="D58112" s="305"/>
      <c r="AG58112" s="1954"/>
    </row>
    <row r="58114" spans="4:33" s="304" customFormat="1" ht="15.75" customHeight="1">
      <c r="D58114" s="305"/>
      <c r="AG58114" s="1954"/>
    </row>
    <row r="58116" spans="4:33" s="304" customFormat="1" ht="15.75" customHeight="1">
      <c r="D58116" s="305"/>
      <c r="AG58116" s="1954"/>
    </row>
    <row r="58118" spans="4:33" s="304" customFormat="1" ht="15.75" customHeight="1">
      <c r="D58118" s="305"/>
      <c r="AG58118" s="1954"/>
    </row>
    <row r="58120" spans="4:33" s="304" customFormat="1" ht="15.75" customHeight="1">
      <c r="D58120" s="305"/>
      <c r="AG58120" s="1954"/>
    </row>
    <row r="58122" spans="4:33" s="304" customFormat="1" ht="15.75" customHeight="1">
      <c r="D58122" s="305"/>
      <c r="AG58122" s="1954"/>
    </row>
    <row r="58124" spans="4:33" s="304" customFormat="1" ht="15.75" customHeight="1">
      <c r="D58124" s="305"/>
      <c r="AG58124" s="1954"/>
    </row>
    <row r="58126" spans="4:33" s="304" customFormat="1" ht="15.75" customHeight="1">
      <c r="D58126" s="305"/>
      <c r="AG58126" s="1954"/>
    </row>
    <row r="58128" spans="4:33" s="304" customFormat="1" ht="15.75" customHeight="1">
      <c r="D58128" s="305"/>
      <c r="AG58128" s="1954"/>
    </row>
    <row r="58130" spans="4:33" s="304" customFormat="1" ht="15.75" customHeight="1">
      <c r="D58130" s="305"/>
      <c r="AG58130" s="1954"/>
    </row>
    <row r="58132" spans="4:33" s="304" customFormat="1" ht="15.75" customHeight="1">
      <c r="D58132" s="305"/>
      <c r="AG58132" s="1954"/>
    </row>
    <row r="58134" spans="4:33" s="304" customFormat="1" ht="15.75" customHeight="1">
      <c r="D58134" s="305"/>
      <c r="AG58134" s="1954"/>
    </row>
    <row r="58136" spans="4:33" s="304" customFormat="1" ht="15.75" customHeight="1">
      <c r="D58136" s="305"/>
      <c r="AG58136" s="1954"/>
    </row>
    <row r="58138" spans="4:33" s="304" customFormat="1" ht="15.75" customHeight="1">
      <c r="D58138" s="305"/>
      <c r="AG58138" s="1954"/>
    </row>
    <row r="58140" spans="4:33" s="304" customFormat="1" ht="15.75" customHeight="1">
      <c r="D58140" s="305"/>
      <c r="AG58140" s="1954"/>
    </row>
    <row r="58142" spans="4:33" s="304" customFormat="1" ht="15.75" customHeight="1">
      <c r="D58142" s="305"/>
      <c r="AG58142" s="1954"/>
    </row>
    <row r="58144" spans="4:33" s="304" customFormat="1" ht="15.75" customHeight="1">
      <c r="D58144" s="305"/>
      <c r="AG58144" s="1954"/>
    </row>
    <row r="58146" spans="4:33" s="304" customFormat="1" ht="15.75" customHeight="1">
      <c r="D58146" s="305"/>
      <c r="AG58146" s="1954"/>
    </row>
    <row r="58148" spans="4:33" s="304" customFormat="1" ht="15.75" customHeight="1">
      <c r="D58148" s="305"/>
      <c r="AG58148" s="1954"/>
    </row>
    <row r="58150" spans="4:33" s="304" customFormat="1" ht="15.75" customHeight="1">
      <c r="D58150" s="305"/>
      <c r="AG58150" s="1954"/>
    </row>
    <row r="58152" spans="4:33" s="304" customFormat="1" ht="15.75" customHeight="1">
      <c r="D58152" s="305"/>
      <c r="AG58152" s="1954"/>
    </row>
    <row r="58154" spans="4:33" s="304" customFormat="1" ht="15.75" customHeight="1">
      <c r="D58154" s="305"/>
      <c r="AG58154" s="1954"/>
    </row>
    <row r="58156" spans="4:33" s="304" customFormat="1" ht="15.75" customHeight="1">
      <c r="D58156" s="305"/>
      <c r="AG58156" s="1954"/>
    </row>
    <row r="58158" spans="4:33" s="304" customFormat="1" ht="15.75" customHeight="1">
      <c r="D58158" s="305"/>
      <c r="AG58158" s="1954"/>
    </row>
    <row r="58160" spans="4:33" s="304" customFormat="1" ht="15.75" customHeight="1">
      <c r="D58160" s="305"/>
      <c r="AG58160" s="1954"/>
    </row>
    <row r="58162" spans="4:33" s="304" customFormat="1" ht="15.75" customHeight="1">
      <c r="D58162" s="305"/>
      <c r="AG58162" s="1954"/>
    </row>
    <row r="58164" spans="4:33" s="304" customFormat="1" ht="15.75" customHeight="1">
      <c r="D58164" s="305"/>
      <c r="AG58164" s="1954"/>
    </row>
    <row r="58166" spans="4:33" s="304" customFormat="1" ht="15.75" customHeight="1">
      <c r="D58166" s="305"/>
      <c r="AG58166" s="1954"/>
    </row>
    <row r="58168" spans="4:33" s="304" customFormat="1" ht="15.75" customHeight="1">
      <c r="D58168" s="305"/>
      <c r="AG58168" s="1954"/>
    </row>
    <row r="58170" spans="4:33" s="304" customFormat="1" ht="15.75" customHeight="1">
      <c r="D58170" s="305"/>
      <c r="AG58170" s="1954"/>
    </row>
    <row r="58172" spans="4:33" s="304" customFormat="1" ht="15.75" customHeight="1">
      <c r="D58172" s="305"/>
      <c r="AG58172" s="1954"/>
    </row>
    <row r="58174" spans="4:33" s="304" customFormat="1" ht="15.75" customHeight="1">
      <c r="D58174" s="305"/>
      <c r="AG58174" s="1954"/>
    </row>
    <row r="58176" spans="4:33" s="304" customFormat="1" ht="15.75" customHeight="1">
      <c r="D58176" s="305"/>
      <c r="AG58176" s="1954"/>
    </row>
    <row r="58178" spans="4:33" s="304" customFormat="1" ht="15.75" customHeight="1">
      <c r="D58178" s="305"/>
      <c r="AG58178" s="1954"/>
    </row>
    <row r="58180" spans="4:33" s="304" customFormat="1" ht="15.75" customHeight="1">
      <c r="D58180" s="305"/>
      <c r="AG58180" s="1954"/>
    </row>
    <row r="58182" spans="4:33" s="304" customFormat="1" ht="15.75" customHeight="1">
      <c r="D58182" s="305"/>
      <c r="AG58182" s="1954"/>
    </row>
    <row r="58184" spans="4:33" s="304" customFormat="1" ht="15.75" customHeight="1">
      <c r="D58184" s="305"/>
      <c r="AG58184" s="1954"/>
    </row>
    <row r="58186" spans="4:33" s="304" customFormat="1" ht="15.75" customHeight="1">
      <c r="D58186" s="305"/>
      <c r="AG58186" s="1954"/>
    </row>
    <row r="58188" spans="4:33" s="304" customFormat="1" ht="15.75" customHeight="1">
      <c r="D58188" s="305"/>
      <c r="AG58188" s="1954"/>
    </row>
    <row r="58190" spans="4:33" s="304" customFormat="1" ht="15.75" customHeight="1">
      <c r="D58190" s="305"/>
      <c r="AG58190" s="1954"/>
    </row>
    <row r="58192" spans="4:33" s="304" customFormat="1" ht="15.75" customHeight="1">
      <c r="D58192" s="305"/>
      <c r="AG58192" s="1954"/>
    </row>
    <row r="58194" spans="4:33" s="304" customFormat="1" ht="15.75" customHeight="1">
      <c r="D58194" s="305"/>
      <c r="AG58194" s="1954"/>
    </row>
    <row r="58196" spans="4:33" s="304" customFormat="1" ht="15.75" customHeight="1">
      <c r="D58196" s="305"/>
      <c r="AG58196" s="1954"/>
    </row>
    <row r="58198" spans="4:33" s="304" customFormat="1" ht="15.75" customHeight="1">
      <c r="D58198" s="305"/>
      <c r="AG58198" s="1954"/>
    </row>
    <row r="58200" spans="4:33" s="304" customFormat="1" ht="15.75" customHeight="1">
      <c r="D58200" s="305"/>
      <c r="AG58200" s="1954"/>
    </row>
    <row r="58202" spans="4:33" s="304" customFormat="1" ht="15.75" customHeight="1">
      <c r="D58202" s="305"/>
      <c r="AG58202" s="1954"/>
    </row>
    <row r="58204" spans="4:33" s="304" customFormat="1" ht="15.75" customHeight="1">
      <c r="D58204" s="305"/>
      <c r="AG58204" s="1954"/>
    </row>
    <row r="58206" spans="4:33" s="304" customFormat="1" ht="15.75" customHeight="1">
      <c r="D58206" s="305"/>
      <c r="AG58206" s="1954"/>
    </row>
    <row r="58208" spans="4:33" s="304" customFormat="1" ht="15.75" customHeight="1">
      <c r="D58208" s="305"/>
      <c r="AG58208" s="1954"/>
    </row>
    <row r="58210" spans="4:33" s="304" customFormat="1" ht="15.75" customHeight="1">
      <c r="D58210" s="305"/>
      <c r="AG58210" s="1954"/>
    </row>
    <row r="58212" spans="4:33" s="304" customFormat="1" ht="15.75" customHeight="1">
      <c r="D58212" s="305"/>
      <c r="AG58212" s="1954"/>
    </row>
    <row r="58214" spans="4:33" s="304" customFormat="1" ht="15.75" customHeight="1">
      <c r="D58214" s="305"/>
      <c r="AG58214" s="1954"/>
    </row>
    <row r="58216" spans="4:33" s="304" customFormat="1" ht="15.75" customHeight="1">
      <c r="D58216" s="305"/>
      <c r="AG58216" s="1954"/>
    </row>
    <row r="58218" spans="4:33" s="304" customFormat="1" ht="15.75" customHeight="1">
      <c r="D58218" s="305"/>
      <c r="AG58218" s="1954"/>
    </row>
    <row r="58220" spans="4:33" s="304" customFormat="1" ht="15.75" customHeight="1">
      <c r="D58220" s="305"/>
      <c r="AG58220" s="1954"/>
    </row>
    <row r="58222" spans="4:33" s="304" customFormat="1" ht="15.75" customHeight="1">
      <c r="D58222" s="305"/>
      <c r="AG58222" s="1954"/>
    </row>
    <row r="58224" spans="4:33" s="304" customFormat="1" ht="15.75" customHeight="1">
      <c r="D58224" s="305"/>
      <c r="AG58224" s="1954"/>
    </row>
    <row r="58226" spans="4:33" s="304" customFormat="1" ht="15.75" customHeight="1">
      <c r="D58226" s="305"/>
      <c r="AG58226" s="1954"/>
    </row>
    <row r="58228" spans="4:33" s="304" customFormat="1" ht="15.75" customHeight="1">
      <c r="D58228" s="305"/>
      <c r="AG58228" s="1954"/>
    </row>
    <row r="58230" spans="4:33" s="304" customFormat="1" ht="15.75" customHeight="1">
      <c r="D58230" s="305"/>
      <c r="AG58230" s="1954"/>
    </row>
    <row r="58232" spans="4:33" s="304" customFormat="1" ht="15.75" customHeight="1">
      <c r="D58232" s="305"/>
      <c r="AG58232" s="1954"/>
    </row>
    <row r="58234" spans="4:33" s="304" customFormat="1" ht="15.75" customHeight="1">
      <c r="D58234" s="305"/>
      <c r="AG58234" s="1954"/>
    </row>
    <row r="58236" spans="4:33" s="304" customFormat="1" ht="15.75" customHeight="1">
      <c r="D58236" s="305"/>
      <c r="AG58236" s="1954"/>
    </row>
    <row r="58238" spans="4:33" s="304" customFormat="1" ht="15.75" customHeight="1">
      <c r="D58238" s="305"/>
      <c r="AG58238" s="1954"/>
    </row>
    <row r="58240" spans="4:33" s="304" customFormat="1" ht="15.75" customHeight="1">
      <c r="D58240" s="305"/>
      <c r="AG58240" s="1954"/>
    </row>
    <row r="58242" spans="4:33" s="304" customFormat="1" ht="15.75" customHeight="1">
      <c r="D58242" s="305"/>
      <c r="AG58242" s="1954"/>
    </row>
    <row r="58244" spans="4:33" s="304" customFormat="1" ht="15.75" customHeight="1">
      <c r="D58244" s="305"/>
      <c r="AG58244" s="1954"/>
    </row>
    <row r="58246" spans="4:33" s="304" customFormat="1" ht="15.75" customHeight="1">
      <c r="D58246" s="305"/>
      <c r="AG58246" s="1954"/>
    </row>
    <row r="58248" spans="4:33" s="304" customFormat="1" ht="15.75" customHeight="1">
      <c r="D58248" s="305"/>
      <c r="AG58248" s="1954"/>
    </row>
    <row r="58250" spans="4:33" s="304" customFormat="1" ht="15.75" customHeight="1">
      <c r="D58250" s="305"/>
      <c r="AG58250" s="1954"/>
    </row>
    <row r="58252" spans="4:33" s="304" customFormat="1" ht="15.75" customHeight="1">
      <c r="D58252" s="305"/>
      <c r="AG58252" s="1954"/>
    </row>
    <row r="58254" spans="4:33" s="304" customFormat="1" ht="15.75" customHeight="1">
      <c r="D58254" s="305"/>
      <c r="AG58254" s="1954"/>
    </row>
    <row r="58256" spans="4:33" s="304" customFormat="1" ht="15.75" customHeight="1">
      <c r="D58256" s="305"/>
      <c r="AG58256" s="1954"/>
    </row>
    <row r="58258" spans="4:33" s="304" customFormat="1" ht="15.75" customHeight="1">
      <c r="D58258" s="305"/>
      <c r="AG58258" s="1954"/>
    </row>
    <row r="58260" spans="4:33" s="304" customFormat="1" ht="15.75" customHeight="1">
      <c r="D58260" s="305"/>
      <c r="AG58260" s="1954"/>
    </row>
    <row r="58262" spans="4:33" s="304" customFormat="1" ht="15.75" customHeight="1">
      <c r="D58262" s="305"/>
      <c r="AG58262" s="1954"/>
    </row>
    <row r="58264" spans="4:33" s="304" customFormat="1" ht="15.75" customHeight="1">
      <c r="D58264" s="305"/>
      <c r="AG58264" s="1954"/>
    </row>
    <row r="58266" spans="4:33" s="304" customFormat="1" ht="15.75" customHeight="1">
      <c r="D58266" s="305"/>
      <c r="AG58266" s="1954"/>
    </row>
    <row r="58268" spans="4:33" s="304" customFormat="1" ht="15.75" customHeight="1">
      <c r="D58268" s="305"/>
      <c r="AG58268" s="1954"/>
    </row>
    <row r="58270" spans="4:33" s="304" customFormat="1" ht="15.75" customHeight="1">
      <c r="D58270" s="305"/>
      <c r="AG58270" s="1954"/>
    </row>
    <row r="58272" spans="4:33" s="304" customFormat="1" ht="15.75" customHeight="1">
      <c r="D58272" s="305"/>
      <c r="AG58272" s="1954"/>
    </row>
    <row r="58274" spans="4:33" s="304" customFormat="1" ht="15.75" customHeight="1">
      <c r="D58274" s="305"/>
      <c r="AG58274" s="1954"/>
    </row>
    <row r="58276" spans="4:33" s="304" customFormat="1" ht="15.75" customHeight="1">
      <c r="D58276" s="305"/>
      <c r="AG58276" s="1954"/>
    </row>
    <row r="58278" spans="4:33" s="304" customFormat="1" ht="15.75" customHeight="1">
      <c r="D58278" s="305"/>
      <c r="AG58278" s="1954"/>
    </row>
    <row r="58280" spans="4:33" s="304" customFormat="1" ht="15.75" customHeight="1">
      <c r="D58280" s="305"/>
      <c r="AG58280" s="1954"/>
    </row>
    <row r="58282" spans="4:33" s="304" customFormat="1" ht="15.75" customHeight="1">
      <c r="D58282" s="305"/>
      <c r="AG58282" s="1954"/>
    </row>
    <row r="58284" spans="4:33" s="304" customFormat="1" ht="15.75" customHeight="1">
      <c r="D58284" s="305"/>
      <c r="AG58284" s="1954"/>
    </row>
    <row r="58286" spans="4:33" s="304" customFormat="1" ht="15.75" customHeight="1">
      <c r="D58286" s="305"/>
      <c r="AG58286" s="1954"/>
    </row>
    <row r="58288" spans="4:33" s="304" customFormat="1" ht="15.75" customHeight="1">
      <c r="D58288" s="305"/>
      <c r="AG58288" s="1954"/>
    </row>
    <row r="58290" spans="4:33" s="304" customFormat="1" ht="15.75" customHeight="1">
      <c r="D58290" s="305"/>
      <c r="AG58290" s="1954"/>
    </row>
    <row r="58292" spans="4:33" s="304" customFormat="1" ht="15.75" customHeight="1">
      <c r="D58292" s="305"/>
      <c r="AG58292" s="1954"/>
    </row>
    <row r="58294" spans="4:33" s="304" customFormat="1" ht="15.75" customHeight="1">
      <c r="D58294" s="305"/>
      <c r="AG58294" s="1954"/>
    </row>
    <row r="58296" spans="4:33" s="304" customFormat="1" ht="15.75" customHeight="1">
      <c r="D58296" s="305"/>
      <c r="AG58296" s="1954"/>
    </row>
    <row r="58298" spans="4:33" s="304" customFormat="1" ht="15.75" customHeight="1">
      <c r="D58298" s="305"/>
      <c r="AG58298" s="1954"/>
    </row>
    <row r="58300" spans="4:33" s="304" customFormat="1" ht="15.75" customHeight="1">
      <c r="D58300" s="305"/>
      <c r="AG58300" s="1954"/>
    </row>
    <row r="58302" spans="4:33" s="304" customFormat="1" ht="15.75" customHeight="1">
      <c r="D58302" s="305"/>
      <c r="AG58302" s="1954"/>
    </row>
    <row r="58304" spans="4:33" s="304" customFormat="1" ht="15.75" customHeight="1">
      <c r="D58304" s="305"/>
      <c r="AG58304" s="1954"/>
    </row>
    <row r="58306" spans="4:33" s="304" customFormat="1" ht="15.75" customHeight="1">
      <c r="D58306" s="305"/>
      <c r="AG58306" s="1954"/>
    </row>
    <row r="58308" spans="4:33" s="304" customFormat="1" ht="15.75" customHeight="1">
      <c r="D58308" s="305"/>
      <c r="AG58308" s="1954"/>
    </row>
    <row r="58310" spans="4:33" s="304" customFormat="1" ht="15.75" customHeight="1">
      <c r="D58310" s="305"/>
      <c r="AG58310" s="1954"/>
    </row>
    <row r="58312" spans="4:33" s="304" customFormat="1" ht="15.75" customHeight="1">
      <c r="D58312" s="305"/>
      <c r="AG58312" s="1954"/>
    </row>
    <row r="58314" spans="4:33" s="304" customFormat="1" ht="15.75" customHeight="1">
      <c r="D58314" s="305"/>
      <c r="AG58314" s="1954"/>
    </row>
    <row r="58316" spans="4:33" s="304" customFormat="1" ht="15.75" customHeight="1">
      <c r="D58316" s="305"/>
      <c r="AG58316" s="1954"/>
    </row>
    <row r="58318" spans="4:33" s="304" customFormat="1" ht="15.75" customHeight="1">
      <c r="D58318" s="305"/>
      <c r="AG58318" s="1954"/>
    </row>
    <row r="58320" spans="4:33" s="304" customFormat="1" ht="15.75" customHeight="1">
      <c r="D58320" s="305"/>
      <c r="AG58320" s="1954"/>
    </row>
    <row r="58322" spans="4:33" s="304" customFormat="1" ht="15.75" customHeight="1">
      <c r="D58322" s="305"/>
      <c r="AG58322" s="1954"/>
    </row>
    <row r="58324" spans="4:33" s="304" customFormat="1" ht="15.75" customHeight="1">
      <c r="D58324" s="305"/>
      <c r="AG58324" s="1954"/>
    </row>
    <row r="58326" spans="4:33" s="304" customFormat="1" ht="15.75" customHeight="1">
      <c r="D58326" s="305"/>
      <c r="AG58326" s="1954"/>
    </row>
    <row r="58328" spans="4:33" s="304" customFormat="1" ht="15.75" customHeight="1">
      <c r="D58328" s="305"/>
      <c r="AG58328" s="1954"/>
    </row>
    <row r="58330" spans="4:33" s="304" customFormat="1" ht="15.75" customHeight="1">
      <c r="D58330" s="305"/>
      <c r="AG58330" s="1954"/>
    </row>
    <row r="58332" spans="4:33" s="304" customFormat="1" ht="15.75" customHeight="1">
      <c r="D58332" s="305"/>
      <c r="AG58332" s="1954"/>
    </row>
    <row r="58334" spans="4:33" s="304" customFormat="1" ht="15.75" customHeight="1">
      <c r="D58334" s="305"/>
      <c r="AG58334" s="1954"/>
    </row>
    <row r="58336" spans="4:33" s="304" customFormat="1" ht="15.75" customHeight="1">
      <c r="D58336" s="305"/>
      <c r="AG58336" s="1954"/>
    </row>
    <row r="58338" spans="4:33" s="304" customFormat="1" ht="15.75" customHeight="1">
      <c r="D58338" s="305"/>
      <c r="AG58338" s="1954"/>
    </row>
    <row r="58340" spans="4:33" s="304" customFormat="1" ht="15.75" customHeight="1">
      <c r="D58340" s="305"/>
      <c r="AG58340" s="1954"/>
    </row>
    <row r="58342" spans="4:33" s="304" customFormat="1" ht="15.75" customHeight="1">
      <c r="D58342" s="305"/>
      <c r="AG58342" s="1954"/>
    </row>
    <row r="58344" spans="4:33" s="304" customFormat="1" ht="15.75" customHeight="1">
      <c r="D58344" s="305"/>
      <c r="AG58344" s="1954"/>
    </row>
    <row r="58346" spans="4:33" s="304" customFormat="1" ht="15.75" customHeight="1">
      <c r="D58346" s="305"/>
      <c r="AG58346" s="1954"/>
    </row>
    <row r="58348" spans="4:33" s="304" customFormat="1" ht="15.75" customHeight="1">
      <c r="D58348" s="305"/>
      <c r="AG58348" s="1954"/>
    </row>
    <row r="58350" spans="4:33" s="304" customFormat="1" ht="15.75" customHeight="1">
      <c r="D58350" s="305"/>
      <c r="AG58350" s="1954"/>
    </row>
    <row r="58352" spans="4:33" s="304" customFormat="1" ht="15.75" customHeight="1">
      <c r="D58352" s="305"/>
      <c r="AG58352" s="1954"/>
    </row>
    <row r="58354" spans="4:33" s="304" customFormat="1" ht="15.75" customHeight="1">
      <c r="D58354" s="305"/>
      <c r="AG58354" s="1954"/>
    </row>
    <row r="58356" spans="4:33" s="304" customFormat="1" ht="15.75" customHeight="1">
      <c r="D58356" s="305"/>
      <c r="AG58356" s="1954"/>
    </row>
    <row r="58358" spans="4:33" s="304" customFormat="1" ht="15.75" customHeight="1">
      <c r="D58358" s="305"/>
      <c r="AG58358" s="1954"/>
    </row>
    <row r="58360" spans="4:33" s="304" customFormat="1" ht="15.75" customHeight="1">
      <c r="D58360" s="305"/>
      <c r="AG58360" s="1954"/>
    </row>
    <row r="58362" spans="4:33" s="304" customFormat="1" ht="15.75" customHeight="1">
      <c r="D58362" s="305"/>
      <c r="AG58362" s="1954"/>
    </row>
    <row r="58364" spans="4:33" s="304" customFormat="1" ht="15.75" customHeight="1">
      <c r="D58364" s="305"/>
      <c r="AG58364" s="1954"/>
    </row>
    <row r="58366" spans="4:33" s="304" customFormat="1" ht="15.75" customHeight="1">
      <c r="D58366" s="305"/>
      <c r="AG58366" s="1954"/>
    </row>
    <row r="58368" spans="4:33" s="304" customFormat="1" ht="15.75" customHeight="1">
      <c r="D58368" s="305"/>
      <c r="AG58368" s="1954"/>
    </row>
    <row r="58370" spans="4:33" s="304" customFormat="1" ht="15.75" customHeight="1">
      <c r="D58370" s="305"/>
      <c r="AG58370" s="1954"/>
    </row>
    <row r="58372" spans="4:33" s="304" customFormat="1" ht="15.75" customHeight="1">
      <c r="D58372" s="305"/>
      <c r="AG58372" s="1954"/>
    </row>
    <row r="58374" spans="4:33" s="304" customFormat="1" ht="15.75" customHeight="1">
      <c r="D58374" s="305"/>
      <c r="AG58374" s="1954"/>
    </row>
    <row r="58376" spans="4:33" s="304" customFormat="1" ht="15.75" customHeight="1">
      <c r="D58376" s="305"/>
      <c r="AG58376" s="1954"/>
    </row>
    <row r="58378" spans="4:33" s="304" customFormat="1" ht="15.75" customHeight="1">
      <c r="D58378" s="305"/>
      <c r="AG58378" s="1954"/>
    </row>
    <row r="58380" spans="4:33" s="304" customFormat="1" ht="15.75" customHeight="1">
      <c r="D58380" s="305"/>
      <c r="AG58380" s="1954"/>
    </row>
    <row r="58382" spans="4:33" s="304" customFormat="1" ht="15.75" customHeight="1">
      <c r="D58382" s="305"/>
      <c r="AG58382" s="1954"/>
    </row>
    <row r="58384" spans="4:33" s="304" customFormat="1" ht="15.75" customHeight="1">
      <c r="D58384" s="305"/>
      <c r="AG58384" s="1954"/>
    </row>
    <row r="58386" spans="4:33" s="304" customFormat="1" ht="15.75" customHeight="1">
      <c r="D58386" s="305"/>
      <c r="AG58386" s="1954"/>
    </row>
    <row r="58388" spans="4:33" s="304" customFormat="1" ht="15.75" customHeight="1">
      <c r="D58388" s="305"/>
      <c r="AG58388" s="1954"/>
    </row>
    <row r="58390" spans="4:33" s="304" customFormat="1" ht="15.75" customHeight="1">
      <c r="D58390" s="305"/>
      <c r="AG58390" s="1954"/>
    </row>
    <row r="58392" spans="4:33" s="304" customFormat="1" ht="15.75" customHeight="1">
      <c r="D58392" s="305"/>
      <c r="AG58392" s="1954"/>
    </row>
    <row r="58394" spans="4:33" s="304" customFormat="1" ht="15.75" customHeight="1">
      <c r="D58394" s="305"/>
      <c r="AG58394" s="1954"/>
    </row>
    <row r="58396" spans="4:33" s="304" customFormat="1" ht="15.75" customHeight="1">
      <c r="D58396" s="305"/>
      <c r="AG58396" s="1954"/>
    </row>
    <row r="58398" spans="4:33" s="304" customFormat="1" ht="15.75" customHeight="1">
      <c r="D58398" s="305"/>
      <c r="AG58398" s="1954"/>
    </row>
    <row r="58400" spans="4:33" s="304" customFormat="1" ht="15.75" customHeight="1">
      <c r="D58400" s="305"/>
      <c r="AG58400" s="1954"/>
    </row>
    <row r="58402" spans="4:33" s="304" customFormat="1" ht="15.75" customHeight="1">
      <c r="D58402" s="305"/>
      <c r="AG58402" s="1954"/>
    </row>
    <row r="58404" spans="4:33" s="304" customFormat="1" ht="15.75" customHeight="1">
      <c r="D58404" s="305"/>
      <c r="AG58404" s="1954"/>
    </row>
    <row r="58406" spans="4:33" s="304" customFormat="1" ht="15.75" customHeight="1">
      <c r="D58406" s="305"/>
      <c r="AG58406" s="1954"/>
    </row>
    <row r="58408" spans="4:33" s="304" customFormat="1" ht="15.75" customHeight="1">
      <c r="D58408" s="305"/>
      <c r="AG58408" s="1954"/>
    </row>
    <row r="58410" spans="4:33" s="304" customFormat="1" ht="15.75" customHeight="1">
      <c r="D58410" s="305"/>
      <c r="AG58410" s="1954"/>
    </row>
    <row r="58412" spans="4:33" s="304" customFormat="1" ht="15.75" customHeight="1">
      <c r="D58412" s="305"/>
      <c r="AG58412" s="1954"/>
    </row>
    <row r="58414" spans="4:33" s="304" customFormat="1" ht="15.75" customHeight="1">
      <c r="D58414" s="305"/>
      <c r="AG58414" s="1954"/>
    </row>
    <row r="58416" spans="4:33" s="304" customFormat="1" ht="15.75" customHeight="1">
      <c r="D58416" s="305"/>
      <c r="AG58416" s="1954"/>
    </row>
    <row r="58418" spans="4:33" s="304" customFormat="1" ht="15.75" customHeight="1">
      <c r="D58418" s="305"/>
      <c r="AG58418" s="1954"/>
    </row>
    <row r="58420" spans="4:33" s="304" customFormat="1" ht="15.75" customHeight="1">
      <c r="D58420" s="305"/>
      <c r="AG58420" s="1954"/>
    </row>
    <row r="58422" spans="4:33" s="304" customFormat="1" ht="15.75" customHeight="1">
      <c r="D58422" s="305"/>
      <c r="AG58422" s="1954"/>
    </row>
    <row r="58424" spans="4:33" s="304" customFormat="1" ht="15.75" customHeight="1">
      <c r="D58424" s="305"/>
      <c r="AG58424" s="1954"/>
    </row>
    <row r="58426" spans="4:33" s="304" customFormat="1" ht="15.75" customHeight="1">
      <c r="D58426" s="305"/>
      <c r="AG58426" s="1954"/>
    </row>
    <row r="58428" spans="4:33" s="304" customFormat="1" ht="15.75" customHeight="1">
      <c r="D58428" s="305"/>
      <c r="AG58428" s="1954"/>
    </row>
    <row r="58430" spans="4:33" s="304" customFormat="1" ht="15.75" customHeight="1">
      <c r="D58430" s="305"/>
      <c r="AG58430" s="1954"/>
    </row>
    <row r="58432" spans="4:33" s="304" customFormat="1" ht="15.75" customHeight="1">
      <c r="D58432" s="305"/>
      <c r="AG58432" s="1954"/>
    </row>
    <row r="58434" spans="4:33" s="304" customFormat="1" ht="15.75" customHeight="1">
      <c r="D58434" s="305"/>
      <c r="AG58434" s="1954"/>
    </row>
    <row r="58436" spans="4:33" s="304" customFormat="1" ht="15.75" customHeight="1">
      <c r="D58436" s="305"/>
      <c r="AG58436" s="1954"/>
    </row>
    <row r="58438" spans="4:33" s="304" customFormat="1" ht="15.75" customHeight="1">
      <c r="D58438" s="305"/>
      <c r="AG58438" s="1954"/>
    </row>
    <row r="58440" spans="4:33" s="304" customFormat="1" ht="15.75" customHeight="1">
      <c r="D58440" s="305"/>
      <c r="AG58440" s="1954"/>
    </row>
    <row r="58442" spans="4:33" s="304" customFormat="1" ht="15.75" customHeight="1">
      <c r="D58442" s="305"/>
      <c r="AG58442" s="1954"/>
    </row>
    <row r="58444" spans="4:33" s="304" customFormat="1" ht="15.75" customHeight="1">
      <c r="D58444" s="305"/>
      <c r="AG58444" s="1954"/>
    </row>
    <row r="58446" spans="4:33" s="304" customFormat="1" ht="15.75" customHeight="1">
      <c r="D58446" s="305"/>
      <c r="AG58446" s="1954"/>
    </row>
    <row r="58448" spans="4:33" s="304" customFormat="1" ht="15.75" customHeight="1">
      <c r="D58448" s="305"/>
      <c r="AG58448" s="1954"/>
    </row>
    <row r="58450" spans="4:33" s="304" customFormat="1" ht="15.75" customHeight="1">
      <c r="D58450" s="305"/>
      <c r="AG58450" s="1954"/>
    </row>
    <row r="58452" spans="4:33" s="304" customFormat="1" ht="15.75" customHeight="1">
      <c r="D58452" s="305"/>
      <c r="AG58452" s="1954"/>
    </row>
    <row r="58454" spans="4:33" s="304" customFormat="1" ht="15.75" customHeight="1">
      <c r="D58454" s="305"/>
      <c r="AG58454" s="1954"/>
    </row>
    <row r="58456" spans="4:33" s="304" customFormat="1" ht="15.75" customHeight="1">
      <c r="D58456" s="305"/>
      <c r="AG58456" s="1954"/>
    </row>
    <row r="58458" spans="4:33" s="304" customFormat="1" ht="15.75" customHeight="1">
      <c r="D58458" s="305"/>
      <c r="AG58458" s="1954"/>
    </row>
    <row r="58460" spans="4:33" s="304" customFormat="1" ht="15.75" customHeight="1">
      <c r="D58460" s="305"/>
      <c r="AG58460" s="1954"/>
    </row>
    <row r="58462" spans="4:33" s="304" customFormat="1" ht="15.75" customHeight="1">
      <c r="D58462" s="305"/>
      <c r="AG58462" s="1954"/>
    </row>
    <row r="58464" spans="4:33" s="304" customFormat="1" ht="15.75" customHeight="1">
      <c r="D58464" s="305"/>
      <c r="AG58464" s="1954"/>
    </row>
    <row r="58466" spans="4:33" s="304" customFormat="1" ht="15.75" customHeight="1">
      <c r="D58466" s="305"/>
      <c r="AG58466" s="1954"/>
    </row>
    <row r="58468" spans="4:33" s="304" customFormat="1" ht="15.75" customHeight="1">
      <c r="D58468" s="305"/>
      <c r="AG58468" s="1954"/>
    </row>
    <row r="58470" spans="4:33" s="304" customFormat="1" ht="15.75" customHeight="1">
      <c r="D58470" s="305"/>
      <c r="AG58470" s="1954"/>
    </row>
    <row r="58472" spans="4:33" s="304" customFormat="1" ht="15.75" customHeight="1">
      <c r="D58472" s="305"/>
      <c r="AG58472" s="1954"/>
    </row>
    <row r="58474" spans="4:33" s="304" customFormat="1" ht="15.75" customHeight="1">
      <c r="D58474" s="305"/>
      <c r="AG58474" s="1954"/>
    </row>
    <row r="58476" spans="4:33" s="304" customFormat="1" ht="15.75" customHeight="1">
      <c r="D58476" s="305"/>
      <c r="AG58476" s="1954"/>
    </row>
    <row r="58478" spans="4:33" s="304" customFormat="1" ht="15.75" customHeight="1">
      <c r="D58478" s="305"/>
      <c r="AG58478" s="1954"/>
    </row>
    <row r="58480" spans="4:33" s="304" customFormat="1" ht="15.75" customHeight="1">
      <c r="D58480" s="305"/>
      <c r="AG58480" s="1954"/>
    </row>
    <row r="58482" spans="4:33" s="304" customFormat="1" ht="15.75" customHeight="1">
      <c r="D58482" s="305"/>
      <c r="AG58482" s="1954"/>
    </row>
    <row r="58484" spans="4:33" s="304" customFormat="1" ht="15.75" customHeight="1">
      <c r="D58484" s="305"/>
      <c r="AG58484" s="1954"/>
    </row>
    <row r="58486" spans="4:33" s="304" customFormat="1" ht="15.75" customHeight="1">
      <c r="D58486" s="305"/>
      <c r="AG58486" s="1954"/>
    </row>
    <row r="58488" spans="4:33" s="304" customFormat="1" ht="15.75" customHeight="1">
      <c r="D58488" s="305"/>
      <c r="AG58488" s="1954"/>
    </row>
    <row r="58490" spans="4:33" s="304" customFormat="1" ht="15.75" customHeight="1">
      <c r="D58490" s="305"/>
      <c r="AG58490" s="1954"/>
    </row>
    <row r="58492" spans="4:33" s="304" customFormat="1" ht="15.75" customHeight="1">
      <c r="D58492" s="305"/>
      <c r="AG58492" s="1954"/>
    </row>
    <row r="58494" spans="4:33" s="304" customFormat="1" ht="15.75" customHeight="1">
      <c r="D58494" s="305"/>
      <c r="AG58494" s="1954"/>
    </row>
    <row r="58496" spans="4:33" s="304" customFormat="1" ht="15.75" customHeight="1">
      <c r="D58496" s="305"/>
      <c r="AG58496" s="1954"/>
    </row>
    <row r="58498" spans="4:33" s="304" customFormat="1" ht="15.75" customHeight="1">
      <c r="D58498" s="305"/>
      <c r="AG58498" s="1954"/>
    </row>
    <row r="58500" spans="4:33" s="304" customFormat="1" ht="15.75" customHeight="1">
      <c r="D58500" s="305"/>
      <c r="AG58500" s="1954"/>
    </row>
    <row r="58502" spans="4:33" s="304" customFormat="1" ht="15.75" customHeight="1">
      <c r="D58502" s="305"/>
      <c r="AG58502" s="1954"/>
    </row>
    <row r="58504" spans="4:33" s="304" customFormat="1" ht="15.75" customHeight="1">
      <c r="D58504" s="305"/>
      <c r="AG58504" s="1954"/>
    </row>
    <row r="58506" spans="4:33" s="304" customFormat="1" ht="15.75" customHeight="1">
      <c r="D58506" s="305"/>
      <c r="AG58506" s="1954"/>
    </row>
    <row r="58508" spans="4:33" s="304" customFormat="1" ht="15.75" customHeight="1">
      <c r="D58508" s="305"/>
      <c r="AG58508" s="1954"/>
    </row>
    <row r="58510" spans="4:33" s="304" customFormat="1" ht="15.75" customHeight="1">
      <c r="D58510" s="305"/>
      <c r="AG58510" s="1954"/>
    </row>
    <row r="58512" spans="4:33" s="304" customFormat="1" ht="15.75" customHeight="1">
      <c r="D58512" s="305"/>
      <c r="AG58512" s="1954"/>
    </row>
    <row r="58514" spans="4:33" s="304" customFormat="1" ht="15.75" customHeight="1">
      <c r="D58514" s="305"/>
      <c r="AG58514" s="1954"/>
    </row>
    <row r="58516" spans="4:33" s="304" customFormat="1" ht="15.75" customHeight="1">
      <c r="D58516" s="305"/>
      <c r="AG58516" s="1954"/>
    </row>
    <row r="58518" spans="4:33" s="304" customFormat="1" ht="15.75" customHeight="1">
      <c r="D58518" s="305"/>
      <c r="AG58518" s="1954"/>
    </row>
    <row r="58520" spans="4:33" s="304" customFormat="1" ht="15.75" customHeight="1">
      <c r="D58520" s="305"/>
      <c r="AG58520" s="1954"/>
    </row>
    <row r="58522" spans="4:33" s="304" customFormat="1" ht="15.75" customHeight="1">
      <c r="D58522" s="305"/>
      <c r="AG58522" s="1954"/>
    </row>
    <row r="58524" spans="4:33" s="304" customFormat="1" ht="15.75" customHeight="1">
      <c r="D58524" s="305"/>
      <c r="AG58524" s="1954"/>
    </row>
    <row r="58526" spans="4:33" s="304" customFormat="1" ht="15.75" customHeight="1">
      <c r="D58526" s="305"/>
      <c r="AG58526" s="1954"/>
    </row>
    <row r="58528" spans="4:33" s="304" customFormat="1" ht="15.75" customHeight="1">
      <c r="D58528" s="305"/>
      <c r="AG58528" s="1954"/>
    </row>
    <row r="58530" spans="4:33" s="304" customFormat="1" ht="15.75" customHeight="1">
      <c r="D58530" s="305"/>
      <c r="AG58530" s="1954"/>
    </row>
    <row r="58532" spans="4:33" s="304" customFormat="1" ht="15.75" customHeight="1">
      <c r="D58532" s="305"/>
      <c r="AG58532" s="1954"/>
    </row>
    <row r="58534" spans="4:33" s="304" customFormat="1" ht="15.75" customHeight="1">
      <c r="D58534" s="305"/>
      <c r="AG58534" s="1954"/>
    </row>
    <row r="58536" spans="4:33" s="304" customFormat="1" ht="15.75" customHeight="1">
      <c r="D58536" s="305"/>
      <c r="AG58536" s="1954"/>
    </row>
    <row r="58538" spans="4:33" s="304" customFormat="1" ht="15.75" customHeight="1">
      <c r="D58538" s="305"/>
      <c r="AG58538" s="1954"/>
    </row>
    <row r="58540" spans="4:33" s="304" customFormat="1" ht="15.75" customHeight="1">
      <c r="D58540" s="305"/>
      <c r="AG58540" s="1954"/>
    </row>
    <row r="58542" spans="4:33" s="304" customFormat="1" ht="15.75" customHeight="1">
      <c r="D58542" s="305"/>
      <c r="AG58542" s="1954"/>
    </row>
    <row r="58544" spans="4:33" s="304" customFormat="1" ht="15.75" customHeight="1">
      <c r="D58544" s="305"/>
      <c r="AG58544" s="1954"/>
    </row>
    <row r="58546" spans="4:33" s="304" customFormat="1" ht="15.75" customHeight="1">
      <c r="D58546" s="305"/>
      <c r="AG58546" s="1954"/>
    </row>
    <row r="58548" spans="4:33" s="304" customFormat="1" ht="15.75" customHeight="1">
      <c r="D58548" s="305"/>
      <c r="AG58548" s="1954"/>
    </row>
    <row r="58550" spans="4:33" s="304" customFormat="1" ht="15.75" customHeight="1">
      <c r="D58550" s="305"/>
      <c r="AG58550" s="1954"/>
    </row>
    <row r="58552" spans="4:33" s="304" customFormat="1" ht="15.75" customHeight="1">
      <c r="D58552" s="305"/>
      <c r="AG58552" s="1954"/>
    </row>
    <row r="58554" spans="4:33" s="304" customFormat="1" ht="15.75" customHeight="1">
      <c r="D58554" s="305"/>
      <c r="AG58554" s="1954"/>
    </row>
    <row r="58556" spans="4:33" s="304" customFormat="1" ht="15.75" customHeight="1">
      <c r="D58556" s="305"/>
      <c r="AG58556" s="1954"/>
    </row>
    <row r="58558" spans="4:33" s="304" customFormat="1" ht="15.75" customHeight="1">
      <c r="D58558" s="305"/>
      <c r="AG58558" s="1954"/>
    </row>
    <row r="58560" spans="4:33" s="304" customFormat="1" ht="15.75" customHeight="1">
      <c r="D58560" s="305"/>
      <c r="AG58560" s="1954"/>
    </row>
    <row r="58562" spans="4:33" s="304" customFormat="1" ht="15.75" customHeight="1">
      <c r="D58562" s="305"/>
      <c r="AG58562" s="1954"/>
    </row>
    <row r="58564" spans="4:33" s="304" customFormat="1" ht="15.75" customHeight="1">
      <c r="D58564" s="305"/>
      <c r="AG58564" s="1954"/>
    </row>
    <row r="58566" spans="4:33" s="304" customFormat="1" ht="15.75" customHeight="1">
      <c r="D58566" s="305"/>
      <c r="AG58566" s="1954"/>
    </row>
    <row r="58568" spans="4:33" s="304" customFormat="1" ht="15.75" customHeight="1">
      <c r="D58568" s="305"/>
      <c r="AG58568" s="1954"/>
    </row>
    <row r="58570" spans="4:33" s="304" customFormat="1" ht="15.75" customHeight="1">
      <c r="D58570" s="305"/>
      <c r="AG58570" s="1954"/>
    </row>
    <row r="58572" spans="4:33" s="304" customFormat="1" ht="15.75" customHeight="1">
      <c r="D58572" s="305"/>
      <c r="AG58572" s="1954"/>
    </row>
    <row r="58574" spans="4:33" s="304" customFormat="1" ht="15.75" customHeight="1">
      <c r="D58574" s="305"/>
      <c r="AG58574" s="1954"/>
    </row>
    <row r="58576" spans="4:33" s="304" customFormat="1" ht="15.75" customHeight="1">
      <c r="D58576" s="305"/>
      <c r="AG58576" s="1954"/>
    </row>
    <row r="58578" spans="4:33" s="304" customFormat="1" ht="15.75" customHeight="1">
      <c r="D58578" s="305"/>
      <c r="AG58578" s="1954"/>
    </row>
    <row r="58580" spans="4:33" s="304" customFormat="1" ht="15.75" customHeight="1">
      <c r="D58580" s="305"/>
      <c r="AG58580" s="1954"/>
    </row>
    <row r="58582" spans="4:33" s="304" customFormat="1" ht="15.75" customHeight="1">
      <c r="D58582" s="305"/>
      <c r="AG58582" s="1954"/>
    </row>
    <row r="58584" spans="4:33" s="304" customFormat="1" ht="15.75" customHeight="1">
      <c r="D58584" s="305"/>
      <c r="AG58584" s="1954"/>
    </row>
    <row r="58586" spans="4:33" s="304" customFormat="1" ht="15.75" customHeight="1">
      <c r="D58586" s="305"/>
      <c r="AG58586" s="1954"/>
    </row>
    <row r="58588" spans="4:33" s="304" customFormat="1" ht="15.75" customHeight="1">
      <c r="D58588" s="305"/>
      <c r="AG58588" s="1954"/>
    </row>
    <row r="58590" spans="4:33" s="304" customFormat="1" ht="15.75" customHeight="1">
      <c r="D58590" s="305"/>
      <c r="AG58590" s="1954"/>
    </row>
    <row r="58592" spans="4:33" s="304" customFormat="1" ht="15.75" customHeight="1">
      <c r="D58592" s="305"/>
      <c r="AG58592" s="1954"/>
    </row>
    <row r="58594" spans="4:33" s="304" customFormat="1" ht="15.75" customHeight="1">
      <c r="D58594" s="305"/>
      <c r="AG58594" s="1954"/>
    </row>
    <row r="58596" spans="4:33" s="304" customFormat="1" ht="15.75" customHeight="1">
      <c r="D58596" s="305"/>
      <c r="AG58596" s="1954"/>
    </row>
    <row r="58598" spans="4:33" s="304" customFormat="1" ht="15.75" customHeight="1">
      <c r="D58598" s="305"/>
      <c r="AG58598" s="1954"/>
    </row>
    <row r="58600" spans="4:33" s="304" customFormat="1" ht="15.75" customHeight="1">
      <c r="D58600" s="305"/>
      <c r="AG58600" s="1954"/>
    </row>
    <row r="58602" spans="4:33" s="304" customFormat="1" ht="15.75" customHeight="1">
      <c r="D58602" s="305"/>
      <c r="AG58602" s="1954"/>
    </row>
    <row r="58604" spans="4:33" s="304" customFormat="1" ht="15.75" customHeight="1">
      <c r="D58604" s="305"/>
      <c r="AG58604" s="1954"/>
    </row>
    <row r="58606" spans="4:33" s="304" customFormat="1" ht="15.75" customHeight="1">
      <c r="D58606" s="305"/>
      <c r="AG58606" s="1954"/>
    </row>
    <row r="58608" spans="4:33" s="304" customFormat="1" ht="15.75" customHeight="1">
      <c r="D58608" s="305"/>
      <c r="AG58608" s="1954"/>
    </row>
    <row r="58610" spans="4:33" s="304" customFormat="1" ht="15.75" customHeight="1">
      <c r="D58610" s="305"/>
      <c r="AG58610" s="1954"/>
    </row>
    <row r="58612" spans="4:33" s="304" customFormat="1" ht="15.75" customHeight="1">
      <c r="D58612" s="305"/>
      <c r="AG58612" s="1954"/>
    </row>
    <row r="58614" spans="4:33" s="304" customFormat="1" ht="15.75" customHeight="1">
      <c r="D58614" s="305"/>
      <c r="AG58614" s="1954"/>
    </row>
    <row r="58616" spans="4:33" s="304" customFormat="1" ht="15.75" customHeight="1">
      <c r="D58616" s="305"/>
      <c r="AG58616" s="1954"/>
    </row>
    <row r="58618" spans="4:33" s="304" customFormat="1" ht="15.75" customHeight="1">
      <c r="D58618" s="305"/>
      <c r="AG58618" s="1954"/>
    </row>
    <row r="58620" spans="4:33" s="304" customFormat="1" ht="15.75" customHeight="1">
      <c r="D58620" s="305"/>
      <c r="AG58620" s="1954"/>
    </row>
    <row r="58622" spans="4:33" s="304" customFormat="1" ht="15.75" customHeight="1">
      <c r="D58622" s="305"/>
      <c r="AG58622" s="1954"/>
    </row>
    <row r="58624" spans="4:33" s="304" customFormat="1" ht="15.75" customHeight="1">
      <c r="D58624" s="305"/>
      <c r="AG58624" s="1954"/>
    </row>
    <row r="58626" spans="4:33" s="304" customFormat="1" ht="15.75" customHeight="1">
      <c r="D58626" s="305"/>
      <c r="AG58626" s="1954"/>
    </row>
    <row r="58628" spans="4:33" s="304" customFormat="1" ht="15.75" customHeight="1">
      <c r="D58628" s="305"/>
      <c r="AG58628" s="1954"/>
    </row>
    <row r="58630" spans="4:33" s="304" customFormat="1" ht="15.75" customHeight="1">
      <c r="D58630" s="305"/>
      <c r="AG58630" s="1954"/>
    </row>
    <row r="58632" spans="4:33" s="304" customFormat="1" ht="15.75" customHeight="1">
      <c r="D58632" s="305"/>
      <c r="AG58632" s="1954"/>
    </row>
    <row r="58634" spans="4:33" s="304" customFormat="1" ht="15.75" customHeight="1">
      <c r="D58634" s="305"/>
      <c r="AG58634" s="1954"/>
    </row>
    <row r="58636" spans="4:33" s="304" customFormat="1" ht="15.75" customHeight="1">
      <c r="D58636" s="305"/>
      <c r="AG58636" s="1954"/>
    </row>
    <row r="58638" spans="4:33" s="304" customFormat="1" ht="15.75" customHeight="1">
      <c r="D58638" s="305"/>
      <c r="AG58638" s="1954"/>
    </row>
    <row r="58640" spans="4:33" s="304" customFormat="1" ht="15.75" customHeight="1">
      <c r="D58640" s="305"/>
      <c r="AG58640" s="1954"/>
    </row>
    <row r="58642" spans="4:33" s="304" customFormat="1" ht="15.75" customHeight="1">
      <c r="D58642" s="305"/>
      <c r="AG58642" s="1954"/>
    </row>
    <row r="58644" spans="4:33" s="304" customFormat="1" ht="15.75" customHeight="1">
      <c r="D58644" s="305"/>
      <c r="AG58644" s="1954"/>
    </row>
    <row r="58646" spans="4:33" s="304" customFormat="1" ht="15.75" customHeight="1">
      <c r="D58646" s="305"/>
      <c r="AG58646" s="1954"/>
    </row>
    <row r="58648" spans="4:33" s="304" customFormat="1" ht="15.75" customHeight="1">
      <c r="D58648" s="305"/>
      <c r="AG58648" s="1954"/>
    </row>
    <row r="58650" spans="4:33" s="304" customFormat="1" ht="15.75" customHeight="1">
      <c r="D58650" s="305"/>
      <c r="AG58650" s="1954"/>
    </row>
    <row r="58652" spans="4:33" s="304" customFormat="1" ht="15.75" customHeight="1">
      <c r="D58652" s="305"/>
      <c r="AG58652" s="1954"/>
    </row>
    <row r="58654" spans="4:33" s="304" customFormat="1" ht="15.75" customHeight="1">
      <c r="D58654" s="305"/>
      <c r="AG58654" s="1954"/>
    </row>
    <row r="58656" spans="4:33" s="304" customFormat="1" ht="15.75" customHeight="1">
      <c r="D58656" s="305"/>
      <c r="AG58656" s="1954"/>
    </row>
    <row r="58658" spans="4:33" s="304" customFormat="1" ht="15.75" customHeight="1">
      <c r="D58658" s="305"/>
      <c r="AG58658" s="1954"/>
    </row>
    <row r="58660" spans="4:33" s="304" customFormat="1" ht="15.75" customHeight="1">
      <c r="D58660" s="305"/>
      <c r="AG58660" s="1954"/>
    </row>
    <row r="58662" spans="4:33" s="304" customFormat="1" ht="15.75" customHeight="1">
      <c r="D58662" s="305"/>
      <c r="AG58662" s="1954"/>
    </row>
    <row r="58664" spans="4:33" s="304" customFormat="1" ht="15.75" customHeight="1">
      <c r="D58664" s="305"/>
      <c r="AG58664" s="1954"/>
    </row>
    <row r="58666" spans="4:33" s="304" customFormat="1" ht="15.75" customHeight="1">
      <c r="D58666" s="305"/>
      <c r="AG58666" s="1954"/>
    </row>
    <row r="58668" spans="4:33" s="304" customFormat="1" ht="15.75" customHeight="1">
      <c r="D58668" s="305"/>
      <c r="AG58668" s="1954"/>
    </row>
    <row r="58670" spans="4:33" s="304" customFormat="1" ht="15.75" customHeight="1">
      <c r="D58670" s="305"/>
      <c r="AG58670" s="1954"/>
    </row>
    <row r="58672" spans="4:33" s="304" customFormat="1" ht="15.75" customHeight="1">
      <c r="D58672" s="305"/>
      <c r="AG58672" s="1954"/>
    </row>
    <row r="58674" spans="4:33" s="304" customFormat="1" ht="15.75" customHeight="1">
      <c r="D58674" s="305"/>
      <c r="AG58674" s="1954"/>
    </row>
    <row r="58676" spans="4:33" s="304" customFormat="1" ht="15.75" customHeight="1">
      <c r="D58676" s="305"/>
      <c r="AG58676" s="1954"/>
    </row>
    <row r="58678" spans="4:33" s="304" customFormat="1" ht="15.75" customHeight="1">
      <c r="D58678" s="305"/>
      <c r="AG58678" s="1954"/>
    </row>
    <row r="58680" spans="4:33" s="304" customFormat="1" ht="15.75" customHeight="1">
      <c r="D58680" s="305"/>
      <c r="AG58680" s="1954"/>
    </row>
    <row r="58682" spans="4:33" s="304" customFormat="1" ht="15.75" customHeight="1">
      <c r="D58682" s="305"/>
      <c r="AG58682" s="1954"/>
    </row>
    <row r="58684" spans="4:33" s="304" customFormat="1" ht="15.75" customHeight="1">
      <c r="D58684" s="305"/>
      <c r="AG58684" s="1954"/>
    </row>
    <row r="58686" spans="4:33" s="304" customFormat="1" ht="15.75" customHeight="1">
      <c r="D58686" s="305"/>
      <c r="AG58686" s="1954"/>
    </row>
    <row r="58688" spans="4:33" s="304" customFormat="1" ht="15.75" customHeight="1">
      <c r="D58688" s="305"/>
      <c r="AG58688" s="1954"/>
    </row>
    <row r="58690" spans="4:33" s="304" customFormat="1" ht="15.75" customHeight="1">
      <c r="D58690" s="305"/>
      <c r="AG58690" s="1954"/>
    </row>
    <row r="58692" spans="4:33" s="304" customFormat="1" ht="15.75" customHeight="1">
      <c r="D58692" s="305"/>
      <c r="AG58692" s="1954"/>
    </row>
    <row r="58694" spans="4:33" s="304" customFormat="1" ht="15.75" customHeight="1">
      <c r="D58694" s="305"/>
      <c r="AG58694" s="1954"/>
    </row>
    <row r="58696" spans="4:33" s="304" customFormat="1" ht="15.75" customHeight="1">
      <c r="D58696" s="305"/>
      <c r="AG58696" s="1954"/>
    </row>
    <row r="58698" spans="4:33" s="304" customFormat="1" ht="15.75" customHeight="1">
      <c r="D58698" s="305"/>
      <c r="AG58698" s="1954"/>
    </row>
    <row r="58700" spans="4:33" s="304" customFormat="1" ht="15.75" customHeight="1">
      <c r="D58700" s="305"/>
      <c r="AG58700" s="1954"/>
    </row>
    <row r="58702" spans="4:33" s="304" customFormat="1" ht="15.75" customHeight="1">
      <c r="D58702" s="305"/>
      <c r="AG58702" s="1954"/>
    </row>
    <row r="58704" spans="4:33" s="304" customFormat="1" ht="15.75" customHeight="1">
      <c r="D58704" s="305"/>
      <c r="AG58704" s="1954"/>
    </row>
    <row r="58706" spans="4:33" s="304" customFormat="1" ht="15.75" customHeight="1">
      <c r="D58706" s="305"/>
      <c r="AG58706" s="1954"/>
    </row>
    <row r="58708" spans="4:33" s="304" customFormat="1" ht="15.75" customHeight="1">
      <c r="D58708" s="305"/>
      <c r="AG58708" s="1954"/>
    </row>
    <row r="58710" spans="4:33" s="304" customFormat="1" ht="15.75" customHeight="1">
      <c r="D58710" s="305"/>
      <c r="AG58710" s="1954"/>
    </row>
    <row r="58712" spans="4:33" s="304" customFormat="1" ht="15.75" customHeight="1">
      <c r="D58712" s="305"/>
      <c r="AG58712" s="1954"/>
    </row>
    <row r="58714" spans="4:33" s="304" customFormat="1" ht="15.75" customHeight="1">
      <c r="D58714" s="305"/>
      <c r="AG58714" s="1954"/>
    </row>
    <row r="58716" spans="4:33" s="304" customFormat="1" ht="15.75" customHeight="1">
      <c r="D58716" s="305"/>
      <c r="AG58716" s="1954"/>
    </row>
    <row r="58718" spans="4:33" s="304" customFormat="1" ht="15.75" customHeight="1">
      <c r="D58718" s="305"/>
      <c r="AG58718" s="1954"/>
    </row>
    <row r="58720" spans="4:33" s="304" customFormat="1" ht="15.75" customHeight="1">
      <c r="D58720" s="305"/>
      <c r="AG58720" s="1954"/>
    </row>
    <row r="58722" spans="4:33" s="304" customFormat="1" ht="15.75" customHeight="1">
      <c r="D58722" s="305"/>
      <c r="AG58722" s="1954"/>
    </row>
    <row r="58724" spans="4:33" s="304" customFormat="1" ht="15.75" customHeight="1">
      <c r="D58724" s="305"/>
      <c r="AG58724" s="1954"/>
    </row>
    <row r="58726" spans="4:33" s="304" customFormat="1" ht="15.75" customHeight="1">
      <c r="D58726" s="305"/>
      <c r="AG58726" s="1954"/>
    </row>
    <row r="58728" spans="4:33" s="304" customFormat="1" ht="15.75" customHeight="1">
      <c r="D58728" s="305"/>
      <c r="AG58728" s="1954"/>
    </row>
    <row r="58730" spans="4:33" s="304" customFormat="1" ht="15.75" customHeight="1">
      <c r="D58730" s="305"/>
      <c r="AG58730" s="1954"/>
    </row>
    <row r="58732" spans="4:33" s="304" customFormat="1" ht="15.75" customHeight="1">
      <c r="D58732" s="305"/>
      <c r="AG58732" s="1954"/>
    </row>
    <row r="58734" spans="4:33" s="304" customFormat="1" ht="15.75" customHeight="1">
      <c r="D58734" s="305"/>
      <c r="AG58734" s="1954"/>
    </row>
    <row r="58736" spans="4:33" s="304" customFormat="1" ht="15.75" customHeight="1">
      <c r="D58736" s="305"/>
      <c r="AG58736" s="1954"/>
    </row>
    <row r="58738" spans="4:33" s="304" customFormat="1" ht="15.75" customHeight="1">
      <c r="D58738" s="305"/>
      <c r="AG58738" s="1954"/>
    </row>
    <row r="58740" spans="4:33" s="304" customFormat="1" ht="15.75" customHeight="1">
      <c r="D58740" s="305"/>
      <c r="AG58740" s="1954"/>
    </row>
    <row r="58742" spans="4:33" s="304" customFormat="1" ht="15.75" customHeight="1">
      <c r="D58742" s="305"/>
      <c r="AG58742" s="1954"/>
    </row>
    <row r="58744" spans="4:33" s="304" customFormat="1" ht="15.75" customHeight="1">
      <c r="D58744" s="305"/>
      <c r="AG58744" s="1954"/>
    </row>
    <row r="58746" spans="4:33" s="304" customFormat="1" ht="15.75" customHeight="1">
      <c r="D58746" s="305"/>
      <c r="AG58746" s="1954"/>
    </row>
    <row r="58748" spans="4:33" s="304" customFormat="1" ht="15.75" customHeight="1">
      <c r="D58748" s="305"/>
      <c r="AG58748" s="1954"/>
    </row>
    <row r="58750" spans="4:33" s="304" customFormat="1" ht="15.75" customHeight="1">
      <c r="D58750" s="305"/>
      <c r="AG58750" s="1954"/>
    </row>
    <row r="58752" spans="4:33" s="304" customFormat="1" ht="15.75" customHeight="1">
      <c r="D58752" s="305"/>
      <c r="AG58752" s="1954"/>
    </row>
    <row r="58754" spans="4:33" s="304" customFormat="1" ht="15.75" customHeight="1">
      <c r="D58754" s="305"/>
      <c r="AG58754" s="1954"/>
    </row>
    <row r="58756" spans="4:33" s="304" customFormat="1" ht="15.75" customHeight="1">
      <c r="D58756" s="305"/>
      <c r="AG58756" s="1954"/>
    </row>
    <row r="58758" spans="4:33" s="304" customFormat="1" ht="15.75" customHeight="1">
      <c r="D58758" s="305"/>
      <c r="AG58758" s="1954"/>
    </row>
    <row r="58760" spans="4:33" s="304" customFormat="1" ht="15.75" customHeight="1">
      <c r="D58760" s="305"/>
      <c r="AG58760" s="1954"/>
    </row>
    <row r="58762" spans="4:33" s="304" customFormat="1" ht="15.75" customHeight="1">
      <c r="D58762" s="305"/>
      <c r="AG58762" s="1954"/>
    </row>
    <row r="58764" spans="4:33" s="304" customFormat="1" ht="15.75" customHeight="1">
      <c r="D58764" s="305"/>
      <c r="AG58764" s="1954"/>
    </row>
    <row r="58766" spans="4:33" s="304" customFormat="1" ht="15.75" customHeight="1">
      <c r="D58766" s="305"/>
      <c r="AG58766" s="1954"/>
    </row>
    <row r="58768" spans="4:33" s="304" customFormat="1" ht="15.75" customHeight="1">
      <c r="D58768" s="305"/>
      <c r="AG58768" s="1954"/>
    </row>
    <row r="58770" spans="4:33" s="304" customFormat="1" ht="15.75" customHeight="1">
      <c r="D58770" s="305"/>
      <c r="AG58770" s="1954"/>
    </row>
    <row r="58772" spans="4:33" s="304" customFormat="1" ht="15.75" customHeight="1">
      <c r="D58772" s="305"/>
      <c r="AG58772" s="1954"/>
    </row>
    <row r="58774" spans="4:33" s="304" customFormat="1" ht="15.75" customHeight="1">
      <c r="D58774" s="305"/>
      <c r="AG58774" s="1954"/>
    </row>
    <row r="58776" spans="4:33" s="304" customFormat="1" ht="15.75" customHeight="1">
      <c r="D58776" s="305"/>
      <c r="AG58776" s="1954"/>
    </row>
    <row r="58778" spans="4:33" s="304" customFormat="1" ht="15.75" customHeight="1">
      <c r="D58778" s="305"/>
      <c r="AG58778" s="1954"/>
    </row>
    <row r="58780" spans="4:33" s="304" customFormat="1" ht="15.75" customHeight="1">
      <c r="D58780" s="305"/>
      <c r="AG58780" s="1954"/>
    </row>
    <row r="58782" spans="4:33" s="304" customFormat="1" ht="15.75" customHeight="1">
      <c r="D58782" s="305"/>
      <c r="AG58782" s="1954"/>
    </row>
    <row r="58784" spans="4:33" s="304" customFormat="1" ht="15.75" customHeight="1">
      <c r="D58784" s="305"/>
      <c r="AG58784" s="1954"/>
    </row>
    <row r="58786" spans="4:33" s="304" customFormat="1" ht="15.75" customHeight="1">
      <c r="D58786" s="305"/>
      <c r="AG58786" s="1954"/>
    </row>
    <row r="58788" spans="4:33" s="304" customFormat="1" ht="15.75" customHeight="1">
      <c r="D58788" s="305"/>
      <c r="AG58788" s="1954"/>
    </row>
    <row r="58790" spans="4:33" s="304" customFormat="1" ht="15.75" customHeight="1">
      <c r="D58790" s="305"/>
      <c r="AG58790" s="1954"/>
    </row>
    <row r="58792" spans="4:33" s="304" customFormat="1" ht="15.75" customHeight="1">
      <c r="D58792" s="305"/>
      <c r="AG58792" s="1954"/>
    </row>
    <row r="58794" spans="4:33" s="304" customFormat="1" ht="15.75" customHeight="1">
      <c r="D58794" s="305"/>
      <c r="AG58794" s="1954"/>
    </row>
    <row r="58796" spans="4:33" s="304" customFormat="1" ht="15.75" customHeight="1">
      <c r="D58796" s="305"/>
      <c r="AG58796" s="1954"/>
    </row>
    <row r="58798" spans="4:33" s="304" customFormat="1" ht="15.75" customHeight="1">
      <c r="D58798" s="305"/>
      <c r="AG58798" s="1954"/>
    </row>
    <row r="58800" spans="4:33" s="304" customFormat="1" ht="15.75" customHeight="1">
      <c r="D58800" s="305"/>
      <c r="AG58800" s="1954"/>
    </row>
    <row r="58802" spans="4:33" s="304" customFormat="1" ht="15.75" customHeight="1">
      <c r="D58802" s="305"/>
      <c r="AG58802" s="1954"/>
    </row>
    <row r="58804" spans="4:33" s="304" customFormat="1" ht="15.75" customHeight="1">
      <c r="D58804" s="305"/>
      <c r="AG58804" s="1954"/>
    </row>
    <row r="58806" spans="4:33" s="304" customFormat="1" ht="15.75" customHeight="1">
      <c r="D58806" s="305"/>
      <c r="AG58806" s="1954"/>
    </row>
    <row r="58808" spans="4:33" s="304" customFormat="1" ht="15.75" customHeight="1">
      <c r="D58808" s="305"/>
      <c r="AG58808" s="1954"/>
    </row>
    <row r="58810" spans="4:33" s="304" customFormat="1" ht="15.75" customHeight="1">
      <c r="D58810" s="305"/>
      <c r="AG58810" s="1954"/>
    </row>
    <row r="58812" spans="4:33" s="304" customFormat="1" ht="15.75" customHeight="1">
      <c r="D58812" s="305"/>
      <c r="AG58812" s="1954"/>
    </row>
    <row r="58814" spans="4:33" s="304" customFormat="1" ht="15.75" customHeight="1">
      <c r="D58814" s="305"/>
      <c r="AG58814" s="1954"/>
    </row>
    <row r="58816" spans="4:33" s="304" customFormat="1" ht="15.75" customHeight="1">
      <c r="D58816" s="305"/>
      <c r="AG58816" s="1954"/>
    </row>
    <row r="58818" spans="4:33" s="304" customFormat="1" ht="15.75" customHeight="1">
      <c r="D58818" s="305"/>
      <c r="AG58818" s="1954"/>
    </row>
    <row r="58820" spans="4:33" s="304" customFormat="1" ht="15.75" customHeight="1">
      <c r="D58820" s="305"/>
      <c r="AG58820" s="1954"/>
    </row>
    <row r="58822" spans="4:33" s="304" customFormat="1" ht="15.75" customHeight="1">
      <c r="D58822" s="305"/>
      <c r="AG58822" s="1954"/>
    </row>
    <row r="58824" spans="4:33" s="304" customFormat="1" ht="15.75" customHeight="1">
      <c r="D58824" s="305"/>
      <c r="AG58824" s="1954"/>
    </row>
    <row r="58826" spans="4:33" s="304" customFormat="1" ht="15.75" customHeight="1">
      <c r="D58826" s="305"/>
      <c r="AG58826" s="1954"/>
    </row>
    <row r="58828" spans="4:33" s="304" customFormat="1" ht="15.75" customHeight="1">
      <c r="D58828" s="305"/>
      <c r="AG58828" s="1954"/>
    </row>
    <row r="58830" spans="4:33" s="304" customFormat="1" ht="15.75" customHeight="1">
      <c r="D58830" s="305"/>
      <c r="AG58830" s="1954"/>
    </row>
    <row r="58832" spans="4:33" s="304" customFormat="1" ht="15.75" customHeight="1">
      <c r="D58832" s="305"/>
      <c r="AG58832" s="1954"/>
    </row>
    <row r="58834" spans="4:33" s="304" customFormat="1" ht="15.75" customHeight="1">
      <c r="D58834" s="305"/>
      <c r="AG58834" s="1954"/>
    </row>
    <row r="58836" spans="4:33" s="304" customFormat="1" ht="15.75" customHeight="1">
      <c r="D58836" s="305"/>
      <c r="AG58836" s="1954"/>
    </row>
    <row r="58838" spans="4:33" s="304" customFormat="1" ht="15.75" customHeight="1">
      <c r="D58838" s="305"/>
      <c r="AG58838" s="1954"/>
    </row>
    <row r="58840" spans="4:33" s="304" customFormat="1" ht="15.75" customHeight="1">
      <c r="D58840" s="305"/>
      <c r="AG58840" s="1954"/>
    </row>
    <row r="58842" spans="4:33" s="304" customFormat="1" ht="15.75" customHeight="1">
      <c r="D58842" s="305"/>
      <c r="AG58842" s="1954"/>
    </row>
    <row r="58844" spans="4:33" s="304" customFormat="1" ht="15.75" customHeight="1">
      <c r="D58844" s="305"/>
      <c r="AG58844" s="1954"/>
    </row>
    <row r="58846" spans="4:33" s="304" customFormat="1" ht="15.75" customHeight="1">
      <c r="D58846" s="305"/>
      <c r="AG58846" s="1954"/>
    </row>
    <row r="58848" spans="4:33" s="304" customFormat="1" ht="15.75" customHeight="1">
      <c r="D58848" s="305"/>
      <c r="AG58848" s="1954"/>
    </row>
    <row r="58850" spans="4:33" s="304" customFormat="1" ht="15.75" customHeight="1">
      <c r="D58850" s="305"/>
      <c r="AG58850" s="1954"/>
    </row>
    <row r="58852" spans="4:33" s="304" customFormat="1" ht="15.75" customHeight="1">
      <c r="D58852" s="305"/>
      <c r="AG58852" s="1954"/>
    </row>
    <row r="58854" spans="4:33" s="304" customFormat="1" ht="15.75" customHeight="1">
      <c r="D58854" s="305"/>
      <c r="AG58854" s="1954"/>
    </row>
    <row r="58856" spans="4:33" s="304" customFormat="1" ht="15.75" customHeight="1">
      <c r="D58856" s="305"/>
      <c r="AG58856" s="1954"/>
    </row>
    <row r="58858" spans="4:33" s="304" customFormat="1" ht="15.75" customHeight="1">
      <c r="D58858" s="305"/>
      <c r="AG58858" s="1954"/>
    </row>
    <row r="58860" spans="4:33" s="304" customFormat="1" ht="15.75" customHeight="1">
      <c r="D58860" s="305"/>
      <c r="AG58860" s="1954"/>
    </row>
    <row r="58862" spans="4:33" s="304" customFormat="1" ht="15.75" customHeight="1">
      <c r="D58862" s="305"/>
      <c r="AG58862" s="1954"/>
    </row>
    <row r="58864" spans="4:33" s="304" customFormat="1" ht="15.75" customHeight="1">
      <c r="D58864" s="305"/>
      <c r="AG58864" s="1954"/>
    </row>
    <row r="58866" spans="4:33" s="304" customFormat="1" ht="15.75" customHeight="1">
      <c r="D58866" s="305"/>
      <c r="AG58866" s="1954"/>
    </row>
    <row r="58868" spans="4:33" s="304" customFormat="1" ht="15.75" customHeight="1">
      <c r="D58868" s="305"/>
      <c r="AG58868" s="1954"/>
    </row>
    <row r="58870" spans="4:33" s="304" customFormat="1" ht="15.75" customHeight="1">
      <c r="D58870" s="305"/>
      <c r="AG58870" s="1954"/>
    </row>
    <row r="58872" spans="4:33" s="304" customFormat="1" ht="15.75" customHeight="1">
      <c r="D58872" s="305"/>
      <c r="AG58872" s="1954"/>
    </row>
    <row r="58874" spans="4:33" s="304" customFormat="1" ht="15.75" customHeight="1">
      <c r="D58874" s="305"/>
      <c r="AG58874" s="1954"/>
    </row>
    <row r="58876" spans="4:33" s="304" customFormat="1" ht="15.75" customHeight="1">
      <c r="D58876" s="305"/>
      <c r="AG58876" s="1954"/>
    </row>
    <row r="58878" spans="4:33" s="304" customFormat="1" ht="15.75" customHeight="1">
      <c r="D58878" s="305"/>
      <c r="AG58878" s="1954"/>
    </row>
    <row r="58880" spans="4:33" s="304" customFormat="1" ht="15.75" customHeight="1">
      <c r="D58880" s="305"/>
      <c r="AG58880" s="1954"/>
    </row>
    <row r="58882" spans="4:33" s="304" customFormat="1" ht="15.75" customHeight="1">
      <c r="D58882" s="305"/>
      <c r="AG58882" s="1954"/>
    </row>
    <row r="58884" spans="4:33" s="304" customFormat="1" ht="15.75" customHeight="1">
      <c r="D58884" s="305"/>
      <c r="AG58884" s="1954"/>
    </row>
    <row r="58886" spans="4:33" s="304" customFormat="1" ht="15.75" customHeight="1">
      <c r="D58886" s="305"/>
      <c r="AG58886" s="1954"/>
    </row>
    <row r="58888" spans="4:33" s="304" customFormat="1" ht="15.75" customHeight="1">
      <c r="D58888" s="305"/>
      <c r="AG58888" s="1954"/>
    </row>
    <row r="58890" spans="4:33" s="304" customFormat="1" ht="15.75" customHeight="1">
      <c r="D58890" s="305"/>
      <c r="AG58890" s="1954"/>
    </row>
    <row r="58892" spans="4:33" s="304" customFormat="1" ht="15.75" customHeight="1">
      <c r="D58892" s="305"/>
      <c r="AG58892" s="1954"/>
    </row>
    <row r="58894" spans="4:33" s="304" customFormat="1" ht="15.75" customHeight="1">
      <c r="D58894" s="305"/>
      <c r="AG58894" s="1954"/>
    </row>
    <row r="58896" spans="4:33" s="304" customFormat="1" ht="15.75" customHeight="1">
      <c r="D58896" s="305"/>
      <c r="AG58896" s="1954"/>
    </row>
    <row r="58898" spans="4:33" s="304" customFormat="1" ht="15.75" customHeight="1">
      <c r="D58898" s="305"/>
      <c r="AG58898" s="1954"/>
    </row>
    <row r="58900" spans="4:33" s="304" customFormat="1" ht="15.75" customHeight="1">
      <c r="D58900" s="305"/>
      <c r="AG58900" s="1954"/>
    </row>
    <row r="58902" spans="4:33" s="304" customFormat="1" ht="15.75" customHeight="1">
      <c r="D58902" s="305"/>
      <c r="AG58902" s="1954"/>
    </row>
    <row r="58904" spans="4:33" s="304" customFormat="1" ht="15.75" customHeight="1">
      <c r="D58904" s="305"/>
      <c r="AG58904" s="1954"/>
    </row>
    <row r="58906" spans="4:33" s="304" customFormat="1" ht="15.75" customHeight="1">
      <c r="D58906" s="305"/>
      <c r="AG58906" s="1954"/>
    </row>
    <row r="58908" spans="4:33" s="304" customFormat="1" ht="15.75" customHeight="1">
      <c r="D58908" s="305"/>
      <c r="AG58908" s="1954"/>
    </row>
    <row r="58910" spans="4:33" s="304" customFormat="1" ht="15.75" customHeight="1">
      <c r="D58910" s="305"/>
      <c r="AG58910" s="1954"/>
    </row>
    <row r="58912" spans="4:33" s="304" customFormat="1" ht="15.75" customHeight="1">
      <c r="D58912" s="305"/>
      <c r="AG58912" s="1954"/>
    </row>
    <row r="58914" spans="4:33" s="304" customFormat="1" ht="15.75" customHeight="1">
      <c r="D58914" s="305"/>
      <c r="AG58914" s="1954"/>
    </row>
    <row r="58916" spans="4:33" s="304" customFormat="1" ht="15.75" customHeight="1">
      <c r="D58916" s="305"/>
      <c r="AG58916" s="1954"/>
    </row>
    <row r="58918" spans="4:33" s="304" customFormat="1" ht="15.75" customHeight="1">
      <c r="D58918" s="305"/>
      <c r="AG58918" s="1954"/>
    </row>
    <row r="58920" spans="4:33" s="304" customFormat="1" ht="15.75" customHeight="1">
      <c r="D58920" s="305"/>
      <c r="AG58920" s="1954"/>
    </row>
    <row r="58922" spans="4:33" s="304" customFormat="1" ht="15.75" customHeight="1">
      <c r="D58922" s="305"/>
      <c r="AG58922" s="1954"/>
    </row>
    <row r="58924" spans="4:33" s="304" customFormat="1" ht="15.75" customHeight="1">
      <c r="D58924" s="305"/>
      <c r="AG58924" s="1954"/>
    </row>
    <row r="58926" spans="4:33" s="304" customFormat="1" ht="15.75" customHeight="1">
      <c r="D58926" s="305"/>
      <c r="AG58926" s="1954"/>
    </row>
    <row r="58928" spans="4:33" s="304" customFormat="1" ht="15.75" customHeight="1">
      <c r="D58928" s="305"/>
      <c r="AG58928" s="1954"/>
    </row>
    <row r="58930" spans="4:33" s="304" customFormat="1" ht="15.75" customHeight="1">
      <c r="D58930" s="305"/>
      <c r="AG58930" s="1954"/>
    </row>
    <row r="58932" spans="4:33" s="304" customFormat="1" ht="15.75" customHeight="1">
      <c r="D58932" s="305"/>
      <c r="AG58932" s="1954"/>
    </row>
    <row r="58934" spans="4:33" s="304" customFormat="1" ht="15.75" customHeight="1">
      <c r="D58934" s="305"/>
      <c r="AG58934" s="1954"/>
    </row>
    <row r="58936" spans="4:33" s="304" customFormat="1" ht="15.75" customHeight="1">
      <c r="D58936" s="305"/>
      <c r="AG58936" s="1954"/>
    </row>
    <row r="58938" spans="4:33" s="304" customFormat="1" ht="15.75" customHeight="1">
      <c r="D58938" s="305"/>
      <c r="AG58938" s="1954"/>
    </row>
    <row r="58940" spans="4:33" s="304" customFormat="1" ht="15.75" customHeight="1">
      <c r="D58940" s="305"/>
      <c r="AG58940" s="1954"/>
    </row>
    <row r="58942" spans="4:33" s="304" customFormat="1" ht="15.75" customHeight="1">
      <c r="D58942" s="305"/>
      <c r="AG58942" s="1954"/>
    </row>
    <row r="58944" spans="4:33" s="304" customFormat="1" ht="15.75" customHeight="1">
      <c r="D58944" s="305"/>
      <c r="AG58944" s="1954"/>
    </row>
    <row r="58946" spans="4:33" s="304" customFormat="1" ht="15.75" customHeight="1">
      <c r="D58946" s="305"/>
      <c r="AG58946" s="1954"/>
    </row>
    <row r="58948" spans="4:33" s="304" customFormat="1" ht="15.75" customHeight="1">
      <c r="D58948" s="305"/>
      <c r="AG58948" s="1954"/>
    </row>
    <row r="58950" spans="4:33" s="304" customFormat="1" ht="15.75" customHeight="1">
      <c r="D58950" s="305"/>
      <c r="AG58950" s="1954"/>
    </row>
    <row r="58952" spans="4:33" s="304" customFormat="1" ht="15.75" customHeight="1">
      <c r="D58952" s="305"/>
      <c r="AG58952" s="1954"/>
    </row>
    <row r="58954" spans="4:33" s="304" customFormat="1" ht="15.75" customHeight="1">
      <c r="D58954" s="305"/>
      <c r="AG58954" s="1954"/>
    </row>
    <row r="58956" spans="4:33" s="304" customFormat="1" ht="15.75" customHeight="1">
      <c r="D58956" s="305"/>
      <c r="AG58956" s="1954"/>
    </row>
    <row r="58958" spans="4:33" s="304" customFormat="1" ht="15.75" customHeight="1">
      <c r="D58958" s="305"/>
      <c r="AG58958" s="1954"/>
    </row>
    <row r="58960" spans="4:33" s="304" customFormat="1" ht="15.75" customHeight="1">
      <c r="D58960" s="305"/>
      <c r="AG58960" s="1954"/>
    </row>
    <row r="58962" spans="4:33" s="304" customFormat="1" ht="15.75" customHeight="1">
      <c r="D58962" s="305"/>
      <c r="AG58962" s="1954"/>
    </row>
    <row r="58964" spans="4:33" s="304" customFormat="1" ht="15.75" customHeight="1">
      <c r="D58964" s="305"/>
      <c r="AG58964" s="1954"/>
    </row>
    <row r="58966" spans="4:33" s="304" customFormat="1" ht="15.75" customHeight="1">
      <c r="D58966" s="305"/>
      <c r="AG58966" s="1954"/>
    </row>
    <row r="58968" spans="4:33" s="304" customFormat="1" ht="15.75" customHeight="1">
      <c r="D58968" s="305"/>
      <c r="AG58968" s="1954"/>
    </row>
    <row r="58970" spans="4:33" s="304" customFormat="1" ht="15.75" customHeight="1">
      <c r="D58970" s="305"/>
      <c r="AG58970" s="1954"/>
    </row>
    <row r="58972" spans="4:33" s="304" customFormat="1" ht="15.75" customHeight="1">
      <c r="D58972" s="305"/>
      <c r="AG58972" s="1954"/>
    </row>
    <row r="58974" spans="4:33" s="304" customFormat="1" ht="15.75" customHeight="1">
      <c r="D58974" s="305"/>
      <c r="AG58974" s="1954"/>
    </row>
    <row r="58976" spans="4:33" s="304" customFormat="1" ht="15.75" customHeight="1">
      <c r="D58976" s="305"/>
      <c r="AG58976" s="1954"/>
    </row>
    <row r="58978" spans="4:33" s="304" customFormat="1" ht="15.75" customHeight="1">
      <c r="D58978" s="305"/>
      <c r="AG58978" s="1954"/>
    </row>
    <row r="58980" spans="4:33" s="304" customFormat="1" ht="15.75" customHeight="1">
      <c r="D58980" s="305"/>
      <c r="AG58980" s="1954"/>
    </row>
    <row r="58982" spans="4:33" s="304" customFormat="1" ht="15.75" customHeight="1">
      <c r="D58982" s="305"/>
      <c r="AG58982" s="1954"/>
    </row>
    <row r="58984" spans="4:33" s="304" customFormat="1" ht="15.75" customHeight="1">
      <c r="D58984" s="305"/>
      <c r="AG58984" s="1954"/>
    </row>
    <row r="58986" spans="4:33" s="304" customFormat="1" ht="15.75" customHeight="1">
      <c r="D58986" s="305"/>
      <c r="AG58986" s="1954"/>
    </row>
    <row r="58988" spans="4:33" s="304" customFormat="1" ht="15.75" customHeight="1">
      <c r="D58988" s="305"/>
      <c r="AG58988" s="1954"/>
    </row>
    <row r="58990" spans="4:33" s="304" customFormat="1" ht="15.75" customHeight="1">
      <c r="D58990" s="305"/>
      <c r="AG58990" s="1954"/>
    </row>
    <row r="58992" spans="4:33" s="304" customFormat="1" ht="15.75" customHeight="1">
      <c r="D58992" s="305"/>
      <c r="AG58992" s="1954"/>
    </row>
    <row r="58994" spans="4:33" s="304" customFormat="1" ht="15.75" customHeight="1">
      <c r="D58994" s="305"/>
      <c r="AG58994" s="1954"/>
    </row>
    <row r="58996" spans="4:33" s="304" customFormat="1" ht="15.75" customHeight="1">
      <c r="D58996" s="305"/>
      <c r="AG58996" s="1954"/>
    </row>
    <row r="58998" spans="4:33" s="304" customFormat="1" ht="15.75" customHeight="1">
      <c r="D58998" s="305"/>
      <c r="AG58998" s="1954"/>
    </row>
    <row r="59000" spans="4:33" s="304" customFormat="1" ht="15.75" customHeight="1">
      <c r="D59000" s="305"/>
      <c r="AG59000" s="1954"/>
    </row>
    <row r="59002" spans="4:33" s="304" customFormat="1" ht="15.75" customHeight="1">
      <c r="D59002" s="305"/>
      <c r="AG59002" s="1954"/>
    </row>
    <row r="59004" spans="4:33" s="304" customFormat="1" ht="15.75" customHeight="1">
      <c r="D59004" s="305"/>
      <c r="AG59004" s="1954"/>
    </row>
    <row r="59006" spans="4:33" s="304" customFormat="1" ht="15.75" customHeight="1">
      <c r="D59006" s="305"/>
      <c r="AG59006" s="1954"/>
    </row>
    <row r="59008" spans="4:33" s="304" customFormat="1" ht="15.75" customHeight="1">
      <c r="D59008" s="305"/>
      <c r="AG59008" s="1954"/>
    </row>
    <row r="59010" spans="4:33" s="304" customFormat="1" ht="15.75" customHeight="1">
      <c r="D59010" s="305"/>
      <c r="AG59010" s="1954"/>
    </row>
    <row r="59012" spans="4:33" s="304" customFormat="1" ht="15.75" customHeight="1">
      <c r="D59012" s="305"/>
      <c r="AG59012" s="1954"/>
    </row>
    <row r="59014" spans="4:33" s="304" customFormat="1" ht="15.75" customHeight="1">
      <c r="D59014" s="305"/>
      <c r="AG59014" s="1954"/>
    </row>
    <row r="59016" spans="4:33" s="304" customFormat="1" ht="15.75" customHeight="1">
      <c r="D59016" s="305"/>
      <c r="AG59016" s="1954"/>
    </row>
    <row r="59018" spans="4:33" s="304" customFormat="1" ht="15.75" customHeight="1">
      <c r="D59018" s="305"/>
      <c r="AG59018" s="1954"/>
    </row>
    <row r="59020" spans="4:33" s="304" customFormat="1" ht="15.75" customHeight="1">
      <c r="D59020" s="305"/>
      <c r="AG59020" s="1954"/>
    </row>
    <row r="59022" spans="4:33" s="304" customFormat="1" ht="15.75" customHeight="1">
      <c r="D59022" s="305"/>
      <c r="AG59022" s="1954"/>
    </row>
    <row r="59024" spans="4:33" s="304" customFormat="1" ht="15.75" customHeight="1">
      <c r="D59024" s="305"/>
      <c r="AG59024" s="1954"/>
    </row>
    <row r="59026" spans="4:33" s="304" customFormat="1" ht="15.75" customHeight="1">
      <c r="D59026" s="305"/>
      <c r="AG59026" s="1954"/>
    </row>
    <row r="59028" spans="4:33" s="304" customFormat="1" ht="15.75" customHeight="1">
      <c r="D59028" s="305"/>
      <c r="AG59028" s="1954"/>
    </row>
    <row r="59030" spans="4:33" s="304" customFormat="1" ht="15.75" customHeight="1">
      <c r="D59030" s="305"/>
      <c r="AG59030" s="1954"/>
    </row>
    <row r="59032" spans="4:33" s="304" customFormat="1" ht="15.75" customHeight="1">
      <c r="D59032" s="305"/>
      <c r="AG59032" s="1954"/>
    </row>
    <row r="59034" spans="4:33" s="304" customFormat="1" ht="15.75" customHeight="1">
      <c r="D59034" s="305"/>
      <c r="AG59034" s="1954"/>
    </row>
    <row r="59036" spans="4:33" s="304" customFormat="1" ht="15.75" customHeight="1">
      <c r="D59036" s="305"/>
      <c r="AG59036" s="1954"/>
    </row>
    <row r="59038" spans="4:33" s="304" customFormat="1" ht="15.75" customHeight="1">
      <c r="D59038" s="305"/>
      <c r="AG59038" s="1954"/>
    </row>
    <row r="59040" spans="4:33" s="304" customFormat="1" ht="15.75" customHeight="1">
      <c r="D59040" s="305"/>
      <c r="AG59040" s="1954"/>
    </row>
    <row r="59042" spans="4:33" s="304" customFormat="1" ht="15.75" customHeight="1">
      <c r="D59042" s="305"/>
      <c r="AG59042" s="1954"/>
    </row>
    <row r="59044" spans="4:33" s="304" customFormat="1" ht="15.75" customHeight="1">
      <c r="D59044" s="305"/>
      <c r="AG59044" s="1954"/>
    </row>
    <row r="59046" spans="4:33" s="304" customFormat="1" ht="15.75" customHeight="1">
      <c r="D59046" s="305"/>
      <c r="AG59046" s="1954"/>
    </row>
    <row r="59048" spans="4:33" s="304" customFormat="1" ht="15.75" customHeight="1">
      <c r="D59048" s="305"/>
      <c r="AG59048" s="1954"/>
    </row>
    <row r="59050" spans="4:33" s="304" customFormat="1" ht="15.75" customHeight="1">
      <c r="D59050" s="305"/>
      <c r="AG59050" s="1954"/>
    </row>
    <row r="59052" spans="4:33" s="304" customFormat="1" ht="15.75" customHeight="1">
      <c r="D59052" s="305"/>
      <c r="AG59052" s="1954"/>
    </row>
    <row r="59054" spans="4:33" s="304" customFormat="1" ht="15.75" customHeight="1">
      <c r="D59054" s="305"/>
      <c r="AG59054" s="1954"/>
    </row>
    <row r="59056" spans="4:33" s="304" customFormat="1" ht="15.75" customHeight="1">
      <c r="D59056" s="305"/>
      <c r="AG59056" s="1954"/>
    </row>
    <row r="59058" spans="4:33" s="304" customFormat="1" ht="15.75" customHeight="1">
      <c r="D59058" s="305"/>
      <c r="AG59058" s="1954"/>
    </row>
    <row r="59060" spans="4:33" s="304" customFormat="1" ht="15.75" customHeight="1">
      <c r="D59060" s="305"/>
      <c r="AG59060" s="1954"/>
    </row>
    <row r="59062" spans="4:33" s="304" customFormat="1" ht="15.75" customHeight="1">
      <c r="D59062" s="305"/>
      <c r="AG59062" s="1954"/>
    </row>
    <row r="59064" spans="4:33" s="304" customFormat="1" ht="15.75" customHeight="1">
      <c r="D59064" s="305"/>
      <c r="AG59064" s="1954"/>
    </row>
    <row r="59066" spans="4:33" s="304" customFormat="1" ht="15.75" customHeight="1">
      <c r="D59066" s="305"/>
      <c r="AG59066" s="1954"/>
    </row>
    <row r="59068" spans="4:33" s="304" customFormat="1" ht="15.75" customHeight="1">
      <c r="D59068" s="305"/>
      <c r="AG59068" s="1954"/>
    </row>
    <row r="59070" spans="4:33" s="304" customFormat="1" ht="15.75" customHeight="1">
      <c r="D59070" s="305"/>
      <c r="AG59070" s="1954"/>
    </row>
    <row r="59072" spans="4:33" s="304" customFormat="1" ht="15.75" customHeight="1">
      <c r="D59072" s="305"/>
      <c r="AG59072" s="1954"/>
    </row>
    <row r="59074" spans="4:33" s="304" customFormat="1" ht="15.75" customHeight="1">
      <c r="D59074" s="305"/>
      <c r="AG59074" s="1954"/>
    </row>
    <row r="59076" spans="4:33" s="304" customFormat="1" ht="15.75" customHeight="1">
      <c r="D59076" s="305"/>
      <c r="AG59076" s="1954"/>
    </row>
    <row r="59078" spans="4:33" s="304" customFormat="1" ht="15.75" customHeight="1">
      <c r="D59078" s="305"/>
      <c r="AG59078" s="1954"/>
    </row>
    <row r="59080" spans="4:33" s="304" customFormat="1" ht="15.75" customHeight="1">
      <c r="D59080" s="305"/>
      <c r="AG59080" s="1954"/>
    </row>
    <row r="59082" spans="4:33" s="304" customFormat="1" ht="15.75" customHeight="1">
      <c r="D59082" s="305"/>
      <c r="AG59082" s="1954"/>
    </row>
    <row r="59084" spans="4:33" s="304" customFormat="1" ht="15.75" customHeight="1">
      <c r="D59084" s="305"/>
      <c r="AG59084" s="1954"/>
    </row>
    <row r="59086" spans="4:33" s="304" customFormat="1" ht="15.75" customHeight="1">
      <c r="D59086" s="305"/>
      <c r="AG59086" s="1954"/>
    </row>
    <row r="59088" spans="4:33" s="304" customFormat="1" ht="15.75" customHeight="1">
      <c r="D59088" s="305"/>
      <c r="AG59088" s="1954"/>
    </row>
    <row r="59090" spans="4:33" s="304" customFormat="1" ht="15.75" customHeight="1">
      <c r="D59090" s="305"/>
      <c r="AG59090" s="1954"/>
    </row>
    <row r="59092" spans="4:33" s="304" customFormat="1" ht="15.75" customHeight="1">
      <c r="D59092" s="305"/>
      <c r="AG59092" s="1954"/>
    </row>
    <row r="59094" spans="4:33" s="304" customFormat="1" ht="15.75" customHeight="1">
      <c r="D59094" s="305"/>
      <c r="AG59094" s="1954"/>
    </row>
    <row r="59096" spans="4:33" s="304" customFormat="1" ht="15.75" customHeight="1">
      <c r="D59096" s="305"/>
      <c r="AG59096" s="1954"/>
    </row>
    <row r="59098" spans="4:33" s="304" customFormat="1" ht="15.75" customHeight="1">
      <c r="D59098" s="305"/>
      <c r="AG59098" s="1954"/>
    </row>
    <row r="59100" spans="4:33" s="304" customFormat="1" ht="15.75" customHeight="1">
      <c r="D59100" s="305"/>
      <c r="AG59100" s="1954"/>
    </row>
    <row r="59102" spans="4:33" s="304" customFormat="1" ht="15.75" customHeight="1">
      <c r="D59102" s="305"/>
      <c r="AG59102" s="1954"/>
    </row>
    <row r="59104" spans="4:33" s="304" customFormat="1" ht="15.75" customHeight="1">
      <c r="D59104" s="305"/>
      <c r="AG59104" s="1954"/>
    </row>
    <row r="59106" spans="4:33" s="304" customFormat="1" ht="15.75" customHeight="1">
      <c r="D59106" s="305"/>
      <c r="AG59106" s="1954"/>
    </row>
    <row r="59108" spans="4:33" s="304" customFormat="1" ht="15.75" customHeight="1">
      <c r="D59108" s="305"/>
      <c r="AG59108" s="1954"/>
    </row>
    <row r="59110" spans="4:33" s="304" customFormat="1" ht="15.75" customHeight="1">
      <c r="D59110" s="305"/>
      <c r="AG59110" s="1954"/>
    </row>
    <row r="59112" spans="4:33" s="304" customFormat="1" ht="15.75" customHeight="1">
      <c r="D59112" s="305"/>
      <c r="AG59112" s="1954"/>
    </row>
    <row r="59114" spans="4:33" s="304" customFormat="1" ht="15.75" customHeight="1">
      <c r="D59114" s="305"/>
      <c r="AG59114" s="1954"/>
    </row>
    <row r="59116" spans="4:33" s="304" customFormat="1" ht="15.75" customHeight="1">
      <c r="D59116" s="305"/>
      <c r="AG59116" s="1954"/>
    </row>
    <row r="59118" spans="4:33" s="304" customFormat="1" ht="15.75" customHeight="1">
      <c r="D59118" s="305"/>
      <c r="AG59118" s="1954"/>
    </row>
    <row r="59120" spans="4:33" s="304" customFormat="1" ht="15.75" customHeight="1">
      <c r="D59120" s="305"/>
      <c r="AG59120" s="1954"/>
    </row>
    <row r="59122" spans="4:33" s="304" customFormat="1" ht="15.75" customHeight="1">
      <c r="D59122" s="305"/>
      <c r="AG59122" s="1954"/>
    </row>
    <row r="59124" spans="4:33" s="304" customFormat="1" ht="15.75" customHeight="1">
      <c r="D59124" s="305"/>
      <c r="AG59124" s="1954"/>
    </row>
    <row r="59126" spans="4:33" s="304" customFormat="1" ht="15.75" customHeight="1">
      <c r="D59126" s="305"/>
      <c r="AG59126" s="1954"/>
    </row>
    <row r="59128" spans="4:33" s="304" customFormat="1" ht="15.75" customHeight="1">
      <c r="D59128" s="305"/>
      <c r="AG59128" s="1954"/>
    </row>
    <row r="59130" spans="4:33" s="304" customFormat="1" ht="15.75" customHeight="1">
      <c r="D59130" s="305"/>
      <c r="AG59130" s="1954"/>
    </row>
    <row r="59132" spans="4:33" s="304" customFormat="1" ht="15.75" customHeight="1">
      <c r="D59132" s="305"/>
      <c r="AG59132" s="1954"/>
    </row>
    <row r="59134" spans="4:33" s="304" customFormat="1" ht="15.75" customHeight="1">
      <c r="D59134" s="305"/>
      <c r="AG59134" s="1954"/>
    </row>
    <row r="59136" spans="4:33" s="304" customFormat="1" ht="15.75" customHeight="1">
      <c r="D59136" s="305"/>
      <c r="AG59136" s="1954"/>
    </row>
    <row r="59138" spans="4:33" s="304" customFormat="1" ht="15.75" customHeight="1">
      <c r="D59138" s="305"/>
      <c r="AG59138" s="1954"/>
    </row>
    <row r="59140" spans="4:33" s="304" customFormat="1" ht="15.75" customHeight="1">
      <c r="D59140" s="305"/>
      <c r="AG59140" s="1954"/>
    </row>
    <row r="59142" spans="4:33" s="304" customFormat="1" ht="15.75" customHeight="1">
      <c r="D59142" s="305"/>
      <c r="AG59142" s="1954"/>
    </row>
    <row r="59144" spans="4:33" s="304" customFormat="1" ht="15.75" customHeight="1">
      <c r="D59144" s="305"/>
      <c r="AG59144" s="1954"/>
    </row>
    <row r="59146" spans="4:33" s="304" customFormat="1" ht="15.75" customHeight="1">
      <c r="D59146" s="305"/>
      <c r="AG59146" s="1954"/>
    </row>
    <row r="59148" spans="4:33" s="304" customFormat="1" ht="15.75" customHeight="1">
      <c r="D59148" s="305"/>
      <c r="AG59148" s="1954"/>
    </row>
    <row r="59150" spans="4:33" s="304" customFormat="1" ht="15.75" customHeight="1">
      <c r="D59150" s="305"/>
      <c r="AG59150" s="1954"/>
    </row>
    <row r="59152" spans="4:33" s="304" customFormat="1" ht="15.75" customHeight="1">
      <c r="D59152" s="305"/>
      <c r="AG59152" s="1954"/>
    </row>
    <row r="59154" spans="4:33" s="304" customFormat="1" ht="15.75" customHeight="1">
      <c r="D59154" s="305"/>
      <c r="AG59154" s="1954"/>
    </row>
    <row r="59156" spans="4:33" s="304" customFormat="1" ht="15.75" customHeight="1">
      <c r="D59156" s="305"/>
      <c r="AG59156" s="1954"/>
    </row>
    <row r="59158" spans="4:33" s="304" customFormat="1" ht="15.75" customHeight="1">
      <c r="D59158" s="305"/>
      <c r="AG59158" s="1954"/>
    </row>
    <row r="59160" spans="4:33" s="304" customFormat="1" ht="15.75" customHeight="1">
      <c r="D59160" s="305"/>
      <c r="AG59160" s="1954"/>
    </row>
    <row r="59162" spans="4:33" s="304" customFormat="1" ht="15.75" customHeight="1">
      <c r="D59162" s="305"/>
      <c r="AG59162" s="1954"/>
    </row>
    <row r="59164" spans="4:33" s="304" customFormat="1" ht="15.75" customHeight="1">
      <c r="D59164" s="305"/>
      <c r="AG59164" s="1954"/>
    </row>
    <row r="59166" spans="4:33" s="304" customFormat="1" ht="15.75" customHeight="1">
      <c r="D59166" s="305"/>
      <c r="AG59166" s="1954"/>
    </row>
    <row r="59168" spans="4:33" s="304" customFormat="1" ht="15.75" customHeight="1">
      <c r="D59168" s="305"/>
      <c r="AG59168" s="1954"/>
    </row>
    <row r="59170" spans="4:33" s="304" customFormat="1" ht="15.75" customHeight="1">
      <c r="D59170" s="305"/>
      <c r="AG59170" s="1954"/>
    </row>
    <row r="59172" spans="4:33" s="304" customFormat="1" ht="15.75" customHeight="1">
      <c r="D59172" s="305"/>
      <c r="AG59172" s="1954"/>
    </row>
    <row r="59174" spans="4:33" s="304" customFormat="1" ht="15.75" customHeight="1">
      <c r="D59174" s="305"/>
      <c r="AG59174" s="1954"/>
    </row>
    <row r="59176" spans="4:33" s="304" customFormat="1" ht="15.75" customHeight="1">
      <c r="D59176" s="305"/>
      <c r="AG59176" s="1954"/>
    </row>
    <row r="59178" spans="4:33" s="304" customFormat="1" ht="15.75" customHeight="1">
      <c r="D59178" s="305"/>
      <c r="AG59178" s="1954"/>
    </row>
    <row r="59180" spans="4:33" s="304" customFormat="1" ht="15.75" customHeight="1">
      <c r="D59180" s="305"/>
      <c r="AG59180" s="1954"/>
    </row>
    <row r="59182" spans="4:33" s="304" customFormat="1" ht="15.75" customHeight="1">
      <c r="D59182" s="305"/>
      <c r="AG59182" s="1954"/>
    </row>
    <row r="59184" spans="4:33" s="304" customFormat="1" ht="15.75" customHeight="1">
      <c r="D59184" s="305"/>
      <c r="AG59184" s="1954"/>
    </row>
    <row r="59186" spans="4:33" s="304" customFormat="1" ht="15.75" customHeight="1">
      <c r="D59186" s="305"/>
      <c r="AG59186" s="1954"/>
    </row>
    <row r="59188" spans="4:33" s="304" customFormat="1" ht="15.75" customHeight="1">
      <c r="D59188" s="305"/>
      <c r="AG59188" s="1954"/>
    </row>
    <row r="59190" spans="4:33" s="304" customFormat="1" ht="15.75" customHeight="1">
      <c r="D59190" s="305"/>
      <c r="AG59190" s="1954"/>
    </row>
    <row r="59192" spans="4:33" s="304" customFormat="1" ht="15.75" customHeight="1">
      <c r="D59192" s="305"/>
      <c r="AG59192" s="1954"/>
    </row>
    <row r="59194" spans="4:33" s="304" customFormat="1" ht="15.75" customHeight="1">
      <c r="D59194" s="305"/>
      <c r="AG59194" s="1954"/>
    </row>
    <row r="59196" spans="4:33" s="304" customFormat="1" ht="15.75" customHeight="1">
      <c r="D59196" s="305"/>
      <c r="AG59196" s="1954"/>
    </row>
    <row r="59198" spans="4:33" s="304" customFormat="1" ht="15.75" customHeight="1">
      <c r="D59198" s="305"/>
      <c r="AG59198" s="1954"/>
    </row>
    <row r="59200" spans="4:33" s="304" customFormat="1" ht="15.75" customHeight="1">
      <c r="D59200" s="305"/>
      <c r="AG59200" s="1954"/>
    </row>
    <row r="59202" spans="4:33" s="304" customFormat="1" ht="15.75" customHeight="1">
      <c r="D59202" s="305"/>
      <c r="AG59202" s="1954"/>
    </row>
    <row r="59204" spans="4:33" s="304" customFormat="1" ht="15.75" customHeight="1">
      <c r="D59204" s="305"/>
      <c r="AG59204" s="1954"/>
    </row>
    <row r="59206" spans="4:33" s="304" customFormat="1" ht="15.75" customHeight="1">
      <c r="D59206" s="305"/>
      <c r="AG59206" s="1954"/>
    </row>
    <row r="59208" spans="4:33" s="304" customFormat="1" ht="15.75" customHeight="1">
      <c r="D59208" s="305"/>
      <c r="AG59208" s="1954"/>
    </row>
    <row r="59210" spans="4:33" s="304" customFormat="1" ht="15.75" customHeight="1">
      <c r="D59210" s="305"/>
      <c r="AG59210" s="1954"/>
    </row>
    <row r="59212" spans="4:33" s="304" customFormat="1" ht="15.75" customHeight="1">
      <c r="D59212" s="305"/>
      <c r="AG59212" s="1954"/>
    </row>
    <row r="59214" spans="4:33" s="304" customFormat="1" ht="15.75" customHeight="1">
      <c r="D59214" s="305"/>
      <c r="AG59214" s="1954"/>
    </row>
    <row r="59216" spans="4:33" s="304" customFormat="1" ht="15.75" customHeight="1">
      <c r="D59216" s="305"/>
      <c r="AG59216" s="1954"/>
    </row>
    <row r="59218" spans="4:33" s="304" customFormat="1" ht="15.75" customHeight="1">
      <c r="D59218" s="305"/>
      <c r="AG59218" s="1954"/>
    </row>
    <row r="59220" spans="4:33" s="304" customFormat="1" ht="15.75" customHeight="1">
      <c r="D59220" s="305"/>
      <c r="AG59220" s="1954"/>
    </row>
    <row r="59222" spans="4:33" s="304" customFormat="1" ht="15.75" customHeight="1">
      <c r="D59222" s="305"/>
      <c r="AG59222" s="1954"/>
    </row>
    <row r="59224" spans="4:33" s="304" customFormat="1" ht="15.75" customHeight="1">
      <c r="D59224" s="305"/>
      <c r="AG59224" s="1954"/>
    </row>
    <row r="59226" spans="4:33" s="304" customFormat="1" ht="15.75" customHeight="1">
      <c r="D59226" s="305"/>
      <c r="AG59226" s="1954"/>
    </row>
    <row r="59228" spans="4:33" s="304" customFormat="1" ht="15.75" customHeight="1">
      <c r="D59228" s="305"/>
      <c r="AG59228" s="1954"/>
    </row>
    <row r="59230" spans="4:33" s="304" customFormat="1" ht="15.75" customHeight="1">
      <c r="D59230" s="305"/>
      <c r="AG59230" s="1954"/>
    </row>
    <row r="59232" spans="4:33" s="304" customFormat="1" ht="15.75" customHeight="1">
      <c r="D59232" s="305"/>
      <c r="AG59232" s="1954"/>
    </row>
    <row r="59234" spans="4:33" s="304" customFormat="1" ht="15.75" customHeight="1">
      <c r="D59234" s="305"/>
      <c r="AG59234" s="1954"/>
    </row>
    <row r="59236" spans="4:33" s="304" customFormat="1" ht="15.75" customHeight="1">
      <c r="D59236" s="305"/>
      <c r="AG59236" s="1954"/>
    </row>
    <row r="59238" spans="4:33" s="304" customFormat="1" ht="15.75" customHeight="1">
      <c r="D59238" s="305"/>
      <c r="AG59238" s="1954"/>
    </row>
    <row r="59240" spans="4:33" s="304" customFormat="1" ht="15.75" customHeight="1">
      <c r="D59240" s="305"/>
      <c r="AG59240" s="1954"/>
    </row>
    <row r="59242" spans="4:33" s="304" customFormat="1" ht="15.75" customHeight="1">
      <c r="D59242" s="305"/>
      <c r="AG59242" s="1954"/>
    </row>
    <row r="59244" spans="4:33" s="304" customFormat="1" ht="15.75" customHeight="1">
      <c r="D59244" s="305"/>
      <c r="AG59244" s="1954"/>
    </row>
    <row r="59246" spans="4:33" s="304" customFormat="1" ht="15.75" customHeight="1">
      <c r="D59246" s="305"/>
      <c r="AG59246" s="1954"/>
    </row>
    <row r="59248" spans="4:33" s="304" customFormat="1" ht="15.75" customHeight="1">
      <c r="D59248" s="305"/>
      <c r="AG59248" s="1954"/>
    </row>
    <row r="59250" spans="4:33" s="304" customFormat="1" ht="15.75" customHeight="1">
      <c r="D59250" s="305"/>
      <c r="AG59250" s="1954"/>
    </row>
    <row r="59252" spans="4:33" s="304" customFormat="1" ht="15.75" customHeight="1">
      <c r="D59252" s="305"/>
      <c r="AG59252" s="1954"/>
    </row>
    <row r="59254" spans="4:33" s="304" customFormat="1" ht="15.75" customHeight="1">
      <c r="D59254" s="305"/>
      <c r="AG59254" s="1954"/>
    </row>
    <row r="59256" spans="4:33" s="304" customFormat="1" ht="15.75" customHeight="1">
      <c r="D59256" s="305"/>
      <c r="AG59256" s="1954"/>
    </row>
    <row r="59258" spans="4:33" s="304" customFormat="1" ht="15.75" customHeight="1">
      <c r="D59258" s="305"/>
      <c r="AG59258" s="1954"/>
    </row>
    <row r="59260" spans="4:33" s="304" customFormat="1" ht="15.75" customHeight="1">
      <c r="D59260" s="305"/>
      <c r="AG59260" s="1954"/>
    </row>
    <row r="59262" spans="4:33" s="304" customFormat="1" ht="15.75" customHeight="1">
      <c r="D59262" s="305"/>
      <c r="AG59262" s="1954"/>
    </row>
    <row r="59264" spans="4:33" s="304" customFormat="1" ht="15.75" customHeight="1">
      <c r="D59264" s="305"/>
      <c r="AG59264" s="1954"/>
    </row>
    <row r="59266" spans="4:33" s="304" customFormat="1" ht="15.75" customHeight="1">
      <c r="D59266" s="305"/>
      <c r="AG59266" s="1954"/>
    </row>
    <row r="59268" spans="4:33" s="304" customFormat="1" ht="15.75" customHeight="1">
      <c r="D59268" s="305"/>
      <c r="AG59268" s="1954"/>
    </row>
    <row r="59270" spans="4:33" s="304" customFormat="1" ht="15.75" customHeight="1">
      <c r="D59270" s="305"/>
      <c r="AG59270" s="1954"/>
    </row>
    <row r="59272" spans="4:33" s="304" customFormat="1" ht="15.75" customHeight="1">
      <c r="D59272" s="305"/>
      <c r="AG59272" s="1954"/>
    </row>
    <row r="59274" spans="4:33" s="304" customFormat="1" ht="15.75" customHeight="1">
      <c r="D59274" s="305"/>
      <c r="AG59274" s="1954"/>
    </row>
    <row r="59276" spans="4:33" s="304" customFormat="1" ht="15.75" customHeight="1">
      <c r="D59276" s="305"/>
      <c r="AG59276" s="1954"/>
    </row>
    <row r="59278" spans="4:33" s="304" customFormat="1" ht="15.75" customHeight="1">
      <c r="D59278" s="305"/>
      <c r="AG59278" s="1954"/>
    </row>
    <row r="59280" spans="4:33" s="304" customFormat="1" ht="15.75" customHeight="1">
      <c r="D59280" s="305"/>
      <c r="AG59280" s="1954"/>
    </row>
    <row r="59282" spans="4:33" s="304" customFormat="1" ht="15.75" customHeight="1">
      <c r="D59282" s="305"/>
      <c r="AG59282" s="1954"/>
    </row>
    <row r="59284" spans="4:33" s="304" customFormat="1" ht="15.75" customHeight="1">
      <c r="D59284" s="305"/>
      <c r="AG59284" s="1954"/>
    </row>
    <row r="59286" spans="4:33" s="304" customFormat="1" ht="15.75" customHeight="1">
      <c r="D59286" s="305"/>
      <c r="AG59286" s="1954"/>
    </row>
    <row r="59288" spans="4:33" s="304" customFormat="1" ht="15.75" customHeight="1">
      <c r="D59288" s="305"/>
      <c r="AG59288" s="1954"/>
    </row>
    <row r="59290" spans="4:33" s="304" customFormat="1" ht="15.75" customHeight="1">
      <c r="D59290" s="305"/>
      <c r="AG59290" s="1954"/>
    </row>
    <row r="59292" spans="4:33" s="304" customFormat="1" ht="15.75" customHeight="1">
      <c r="D59292" s="305"/>
      <c r="AG59292" s="1954"/>
    </row>
    <row r="59294" spans="4:33" s="304" customFormat="1" ht="15.75" customHeight="1">
      <c r="D59294" s="305"/>
      <c r="AG59294" s="1954"/>
    </row>
    <row r="59296" spans="4:33" s="304" customFormat="1" ht="15.75" customHeight="1">
      <c r="D59296" s="305"/>
      <c r="AG59296" s="1954"/>
    </row>
    <row r="59298" spans="4:33" s="304" customFormat="1" ht="15.75" customHeight="1">
      <c r="D59298" s="305"/>
      <c r="AG59298" s="1954"/>
    </row>
    <row r="59300" spans="4:33" s="304" customFormat="1" ht="15.75" customHeight="1">
      <c r="D59300" s="305"/>
      <c r="AG59300" s="1954"/>
    </row>
    <row r="59302" spans="4:33" s="304" customFormat="1" ht="15.75" customHeight="1">
      <c r="D59302" s="305"/>
      <c r="AG59302" s="1954"/>
    </row>
    <row r="59304" spans="4:33" s="304" customFormat="1" ht="15.75" customHeight="1">
      <c r="D59304" s="305"/>
      <c r="AG59304" s="1954"/>
    </row>
    <row r="59306" spans="4:33" s="304" customFormat="1" ht="15.75" customHeight="1">
      <c r="D59306" s="305"/>
      <c r="AG59306" s="1954"/>
    </row>
    <row r="59308" spans="4:33" s="304" customFormat="1" ht="15.75" customHeight="1">
      <c r="D59308" s="305"/>
      <c r="AG59308" s="1954"/>
    </row>
    <row r="59310" spans="4:33" s="304" customFormat="1" ht="15.75" customHeight="1">
      <c r="D59310" s="305"/>
      <c r="AG59310" s="1954"/>
    </row>
    <row r="59312" spans="4:33" s="304" customFormat="1" ht="15.75" customHeight="1">
      <c r="D59312" s="305"/>
      <c r="AG59312" s="1954"/>
    </row>
    <row r="59314" spans="4:33" s="304" customFormat="1" ht="15.75" customHeight="1">
      <c r="D59314" s="305"/>
      <c r="AG59314" s="1954"/>
    </row>
    <row r="59316" spans="4:33" s="304" customFormat="1" ht="15.75" customHeight="1">
      <c r="D59316" s="305"/>
      <c r="AG59316" s="1954"/>
    </row>
    <row r="59318" spans="4:33" s="304" customFormat="1" ht="15.75" customHeight="1">
      <c r="D59318" s="305"/>
      <c r="AG59318" s="1954"/>
    </row>
    <row r="59320" spans="4:33" s="304" customFormat="1" ht="15.75" customHeight="1">
      <c r="D59320" s="305"/>
      <c r="AG59320" s="1954"/>
    </row>
    <row r="59322" spans="4:33" s="304" customFormat="1" ht="15.75" customHeight="1">
      <c r="D59322" s="305"/>
      <c r="AG59322" s="1954"/>
    </row>
    <row r="59324" spans="4:33" s="304" customFormat="1" ht="15.75" customHeight="1">
      <c r="D59324" s="305"/>
      <c r="AG59324" s="1954"/>
    </row>
    <row r="59326" spans="4:33" s="304" customFormat="1" ht="15.75" customHeight="1">
      <c r="D59326" s="305"/>
      <c r="AG59326" s="1954"/>
    </row>
    <row r="59328" spans="4:33" s="304" customFormat="1" ht="15.75" customHeight="1">
      <c r="D59328" s="305"/>
      <c r="AG59328" s="1954"/>
    </row>
    <row r="59330" spans="4:33" s="304" customFormat="1" ht="15.75" customHeight="1">
      <c r="D59330" s="305"/>
      <c r="AG59330" s="1954"/>
    </row>
    <row r="59332" spans="4:33" s="304" customFormat="1" ht="15.75" customHeight="1">
      <c r="D59332" s="305"/>
      <c r="AG59332" s="1954"/>
    </row>
    <row r="59334" spans="4:33" s="304" customFormat="1" ht="15.75" customHeight="1">
      <c r="D59334" s="305"/>
      <c r="AG59334" s="1954"/>
    </row>
    <row r="59336" spans="4:33" s="304" customFormat="1" ht="15.75" customHeight="1">
      <c r="D59336" s="305"/>
      <c r="AG59336" s="1954"/>
    </row>
    <row r="59338" spans="4:33" s="304" customFormat="1" ht="15.75" customHeight="1">
      <c r="D59338" s="305"/>
      <c r="AG59338" s="1954"/>
    </row>
    <row r="59340" spans="4:33" s="304" customFormat="1" ht="15.75" customHeight="1">
      <c r="D59340" s="305"/>
      <c r="AG59340" s="1954"/>
    </row>
    <row r="59342" spans="4:33" s="304" customFormat="1" ht="15.75" customHeight="1">
      <c r="D59342" s="305"/>
      <c r="AG59342" s="1954"/>
    </row>
    <row r="59344" spans="4:33" s="304" customFormat="1" ht="15.75" customHeight="1">
      <c r="D59344" s="305"/>
      <c r="AG59344" s="1954"/>
    </row>
    <row r="59346" spans="4:33" s="304" customFormat="1" ht="15.75" customHeight="1">
      <c r="D59346" s="305"/>
      <c r="AG59346" s="1954"/>
    </row>
    <row r="59348" spans="4:33" s="304" customFormat="1" ht="15.75" customHeight="1">
      <c r="D59348" s="305"/>
      <c r="AG59348" s="1954"/>
    </row>
    <row r="59350" spans="4:33" s="304" customFormat="1" ht="15.75" customHeight="1">
      <c r="D59350" s="305"/>
      <c r="AG59350" s="1954"/>
    </row>
    <row r="59352" spans="4:33" s="304" customFormat="1" ht="15.75" customHeight="1">
      <c r="D59352" s="305"/>
      <c r="AG59352" s="1954"/>
    </row>
    <row r="59354" spans="4:33" s="304" customFormat="1" ht="15.75" customHeight="1">
      <c r="D59354" s="305"/>
      <c r="AG59354" s="1954"/>
    </row>
    <row r="59356" spans="4:33" s="304" customFormat="1" ht="15.75" customHeight="1">
      <c r="D59356" s="305"/>
      <c r="AG59356" s="1954"/>
    </row>
    <row r="59358" spans="4:33" s="304" customFormat="1" ht="15.75" customHeight="1">
      <c r="D59358" s="305"/>
      <c r="AG59358" s="1954"/>
    </row>
    <row r="59360" spans="4:33" s="304" customFormat="1" ht="15.75" customHeight="1">
      <c r="D59360" s="305"/>
      <c r="AG59360" s="1954"/>
    </row>
    <row r="59362" spans="4:33" s="304" customFormat="1" ht="15.75" customHeight="1">
      <c r="D59362" s="305"/>
      <c r="AG59362" s="1954"/>
    </row>
    <row r="59364" spans="4:33" s="304" customFormat="1" ht="15.75" customHeight="1">
      <c r="D59364" s="305"/>
      <c r="AG59364" s="1954"/>
    </row>
    <row r="59366" spans="4:33" s="304" customFormat="1" ht="15.75" customHeight="1">
      <c r="D59366" s="305"/>
      <c r="AG59366" s="1954"/>
    </row>
    <row r="59368" spans="4:33" s="304" customFormat="1" ht="15.75" customHeight="1">
      <c r="D59368" s="305"/>
      <c r="AG59368" s="1954"/>
    </row>
    <row r="59370" spans="4:33" s="304" customFormat="1" ht="15.75" customHeight="1">
      <c r="D59370" s="305"/>
      <c r="AG59370" s="1954"/>
    </row>
    <row r="59372" spans="4:33" s="304" customFormat="1" ht="15.75" customHeight="1">
      <c r="D59372" s="305"/>
      <c r="AG59372" s="1954"/>
    </row>
    <row r="59374" spans="4:33" s="304" customFormat="1" ht="15.75" customHeight="1">
      <c r="D59374" s="305"/>
      <c r="AG59374" s="1954"/>
    </row>
    <row r="59376" spans="4:33" s="304" customFormat="1" ht="15.75" customHeight="1">
      <c r="D59376" s="305"/>
      <c r="AG59376" s="1954"/>
    </row>
    <row r="59378" spans="4:33" s="304" customFormat="1" ht="15.75" customHeight="1">
      <c r="D59378" s="305"/>
      <c r="AG59378" s="1954"/>
    </row>
    <row r="59380" spans="4:33" s="304" customFormat="1" ht="15.75" customHeight="1">
      <c r="D59380" s="305"/>
      <c r="AG59380" s="1954"/>
    </row>
    <row r="59382" spans="4:33" s="304" customFormat="1" ht="15.75" customHeight="1">
      <c r="D59382" s="305"/>
      <c r="AG59382" s="1954"/>
    </row>
    <row r="59384" spans="4:33" s="304" customFormat="1" ht="15.75" customHeight="1">
      <c r="D59384" s="305"/>
      <c r="AG59384" s="1954"/>
    </row>
    <row r="59386" spans="4:33" s="304" customFormat="1" ht="15.75" customHeight="1">
      <c r="D59386" s="305"/>
      <c r="AG59386" s="1954"/>
    </row>
    <row r="59388" spans="4:33" s="304" customFormat="1" ht="15.75" customHeight="1">
      <c r="D59388" s="305"/>
      <c r="AG59388" s="1954"/>
    </row>
    <row r="59390" spans="4:33" s="304" customFormat="1" ht="15.75" customHeight="1">
      <c r="D59390" s="305"/>
      <c r="AG59390" s="1954"/>
    </row>
    <row r="59392" spans="4:33" s="304" customFormat="1" ht="15.75" customHeight="1">
      <c r="D59392" s="305"/>
      <c r="AG59392" s="1954"/>
    </row>
    <row r="59394" spans="4:33" s="304" customFormat="1" ht="15.75" customHeight="1">
      <c r="D59394" s="305"/>
      <c r="AG59394" s="1954"/>
    </row>
    <row r="59396" spans="4:33" s="304" customFormat="1" ht="15.75" customHeight="1">
      <c r="D59396" s="305"/>
      <c r="AG59396" s="1954"/>
    </row>
    <row r="59398" spans="4:33" s="304" customFormat="1" ht="15.75" customHeight="1">
      <c r="D59398" s="305"/>
      <c r="AG59398" s="1954"/>
    </row>
    <row r="59400" spans="4:33" s="304" customFormat="1" ht="15.75" customHeight="1">
      <c r="D59400" s="305"/>
      <c r="AG59400" s="1954"/>
    </row>
    <row r="59402" spans="4:33" s="304" customFormat="1" ht="15.75" customHeight="1">
      <c r="D59402" s="305"/>
      <c r="AG59402" s="1954"/>
    </row>
    <row r="59404" spans="4:33" s="304" customFormat="1" ht="15.75" customHeight="1">
      <c r="D59404" s="305"/>
      <c r="AG59404" s="1954"/>
    </row>
    <row r="59406" spans="4:33" s="304" customFormat="1" ht="15.75" customHeight="1">
      <c r="D59406" s="305"/>
      <c r="AG59406" s="1954"/>
    </row>
    <row r="59408" spans="4:33" s="304" customFormat="1" ht="15.75" customHeight="1">
      <c r="D59408" s="305"/>
      <c r="AG59408" s="1954"/>
    </row>
    <row r="59410" spans="4:33" s="304" customFormat="1" ht="15.75" customHeight="1">
      <c r="D59410" s="305"/>
      <c r="AG59410" s="1954"/>
    </row>
    <row r="59412" spans="4:33" s="304" customFormat="1" ht="15.75" customHeight="1">
      <c r="D59412" s="305"/>
      <c r="AG59412" s="1954"/>
    </row>
    <row r="59414" spans="4:33" s="304" customFormat="1" ht="15.75" customHeight="1">
      <c r="D59414" s="305"/>
      <c r="AG59414" s="1954"/>
    </row>
    <row r="59416" spans="4:33" s="304" customFormat="1" ht="15.75" customHeight="1">
      <c r="D59416" s="305"/>
      <c r="AG59416" s="1954"/>
    </row>
    <row r="59418" spans="4:33" s="304" customFormat="1" ht="15.75" customHeight="1">
      <c r="D59418" s="305"/>
      <c r="AG59418" s="1954"/>
    </row>
    <row r="59420" spans="4:33" s="304" customFormat="1" ht="15.75" customHeight="1">
      <c r="D59420" s="305"/>
      <c r="AG59420" s="1954"/>
    </row>
    <row r="59422" spans="4:33" s="304" customFormat="1" ht="15.75" customHeight="1">
      <c r="D59422" s="305"/>
      <c r="AG59422" s="1954"/>
    </row>
    <row r="59424" spans="4:33" s="304" customFormat="1" ht="15.75" customHeight="1">
      <c r="D59424" s="305"/>
      <c r="AG59424" s="1954"/>
    </row>
    <row r="59426" spans="4:33" s="304" customFormat="1" ht="15.75" customHeight="1">
      <c r="D59426" s="305"/>
      <c r="AG59426" s="1954"/>
    </row>
    <row r="59428" spans="4:33" s="304" customFormat="1" ht="15.75" customHeight="1">
      <c r="D59428" s="305"/>
      <c r="AG59428" s="1954"/>
    </row>
    <row r="59430" spans="4:33" s="304" customFormat="1" ht="15.75" customHeight="1">
      <c r="D59430" s="305"/>
      <c r="AG59430" s="1954"/>
    </row>
    <row r="59432" spans="4:33" s="304" customFormat="1" ht="15.75" customHeight="1">
      <c r="D59432" s="305"/>
      <c r="AG59432" s="1954"/>
    </row>
    <row r="59434" spans="4:33" s="304" customFormat="1" ht="15.75" customHeight="1">
      <c r="D59434" s="305"/>
      <c r="AG59434" s="1954"/>
    </row>
    <row r="59436" spans="4:33" s="304" customFormat="1" ht="15.75" customHeight="1">
      <c r="D59436" s="305"/>
      <c r="AG59436" s="1954"/>
    </row>
    <row r="59438" spans="4:33" s="304" customFormat="1" ht="15.75" customHeight="1">
      <c r="D59438" s="305"/>
      <c r="AG59438" s="1954"/>
    </row>
    <row r="59440" spans="4:33" s="304" customFormat="1" ht="15.75" customHeight="1">
      <c r="D59440" s="305"/>
      <c r="AG59440" s="1954"/>
    </row>
    <row r="59442" spans="4:33" s="304" customFormat="1" ht="15.75" customHeight="1">
      <c r="D59442" s="305"/>
      <c r="AG59442" s="1954"/>
    </row>
    <row r="59444" spans="4:33" s="304" customFormat="1" ht="15.75" customHeight="1">
      <c r="D59444" s="305"/>
      <c r="AG59444" s="1954"/>
    </row>
    <row r="59446" spans="4:33" s="304" customFormat="1" ht="15.75" customHeight="1">
      <c r="D59446" s="305"/>
      <c r="AG59446" s="1954"/>
    </row>
    <row r="59448" spans="4:33" s="304" customFormat="1" ht="15.75" customHeight="1">
      <c r="D59448" s="305"/>
      <c r="AG59448" s="1954"/>
    </row>
    <row r="59450" spans="4:33" s="304" customFormat="1" ht="15.75" customHeight="1">
      <c r="D59450" s="305"/>
      <c r="AG59450" s="1954"/>
    </row>
    <row r="59452" spans="4:33" s="304" customFormat="1" ht="15.75" customHeight="1">
      <c r="D59452" s="305"/>
      <c r="AG59452" s="1954"/>
    </row>
    <row r="59454" spans="4:33" s="304" customFormat="1" ht="15.75" customHeight="1">
      <c r="D59454" s="305"/>
      <c r="AG59454" s="1954"/>
    </row>
    <row r="59456" spans="4:33" s="304" customFormat="1" ht="15.75" customHeight="1">
      <c r="D59456" s="305"/>
      <c r="AG59456" s="1954"/>
    </row>
    <row r="59458" spans="4:33" s="304" customFormat="1" ht="15.75" customHeight="1">
      <c r="D59458" s="305"/>
      <c r="AG59458" s="1954"/>
    </row>
    <row r="59460" spans="4:33" s="304" customFormat="1" ht="15.75" customHeight="1">
      <c r="D59460" s="305"/>
      <c r="AG59460" s="1954"/>
    </row>
    <row r="59462" spans="4:33" s="304" customFormat="1" ht="15.75" customHeight="1">
      <c r="D59462" s="305"/>
      <c r="AG59462" s="1954"/>
    </row>
    <row r="59464" spans="4:33" s="304" customFormat="1" ht="15.75" customHeight="1">
      <c r="D59464" s="305"/>
      <c r="AG59464" s="1954"/>
    </row>
    <row r="59466" spans="4:33" s="304" customFormat="1" ht="15.75" customHeight="1">
      <c r="D59466" s="305"/>
      <c r="AG59466" s="1954"/>
    </row>
    <row r="59468" spans="4:33" s="304" customFormat="1" ht="15.75" customHeight="1">
      <c r="D59468" s="305"/>
      <c r="AG59468" s="1954"/>
    </row>
    <row r="59470" spans="4:33" s="304" customFormat="1" ht="15.75" customHeight="1">
      <c r="D59470" s="305"/>
      <c r="AG59470" s="1954"/>
    </row>
    <row r="59472" spans="4:33" s="304" customFormat="1" ht="15.75" customHeight="1">
      <c r="D59472" s="305"/>
      <c r="AG59472" s="1954"/>
    </row>
    <row r="59474" spans="4:33" s="304" customFormat="1" ht="15.75" customHeight="1">
      <c r="D59474" s="305"/>
      <c r="AG59474" s="1954"/>
    </row>
    <row r="59476" spans="4:33" s="304" customFormat="1" ht="15.75" customHeight="1">
      <c r="D59476" s="305"/>
      <c r="AG59476" s="1954"/>
    </row>
    <row r="59478" spans="4:33" s="304" customFormat="1" ht="15.75" customHeight="1">
      <c r="D59478" s="305"/>
      <c r="AG59478" s="1954"/>
    </row>
    <row r="59480" spans="4:33" s="304" customFormat="1" ht="15.75" customHeight="1">
      <c r="D59480" s="305"/>
      <c r="AG59480" s="1954"/>
    </row>
    <row r="59482" spans="4:33" s="304" customFormat="1" ht="15.75" customHeight="1">
      <c r="D59482" s="305"/>
      <c r="AG59482" s="1954"/>
    </row>
    <row r="59484" spans="4:33" s="304" customFormat="1" ht="15.75" customHeight="1">
      <c r="D59484" s="305"/>
      <c r="AG59484" s="1954"/>
    </row>
    <row r="59486" spans="4:33" s="304" customFormat="1" ht="15.75" customHeight="1">
      <c r="D59486" s="305"/>
      <c r="AG59486" s="1954"/>
    </row>
    <row r="59488" spans="4:33" s="304" customFormat="1" ht="15.75" customHeight="1">
      <c r="D59488" s="305"/>
      <c r="AG59488" s="1954"/>
    </row>
    <row r="59490" spans="4:33" s="304" customFormat="1" ht="15.75" customHeight="1">
      <c r="D59490" s="305"/>
      <c r="AG59490" s="1954"/>
    </row>
    <row r="59492" spans="4:33" s="304" customFormat="1" ht="15.75" customHeight="1">
      <c r="D59492" s="305"/>
      <c r="AG59492" s="1954"/>
    </row>
    <row r="59494" spans="4:33" s="304" customFormat="1" ht="15.75" customHeight="1">
      <c r="D59494" s="305"/>
      <c r="AG59494" s="1954"/>
    </row>
    <row r="59496" spans="4:33" s="304" customFormat="1" ht="15.75" customHeight="1">
      <c r="D59496" s="305"/>
      <c r="AG59496" s="1954"/>
    </row>
    <row r="59498" spans="4:33" s="304" customFormat="1" ht="15.75" customHeight="1">
      <c r="D59498" s="305"/>
      <c r="AG59498" s="1954"/>
    </row>
    <row r="59500" spans="4:33" s="304" customFormat="1" ht="15.75" customHeight="1">
      <c r="D59500" s="305"/>
      <c r="AG59500" s="1954"/>
    </row>
    <row r="59502" spans="4:33" s="304" customFormat="1" ht="15.75" customHeight="1">
      <c r="D59502" s="305"/>
      <c r="AG59502" s="1954"/>
    </row>
    <row r="59504" spans="4:33" s="304" customFormat="1" ht="15.75" customHeight="1">
      <c r="D59504" s="305"/>
      <c r="AG59504" s="1954"/>
    </row>
    <row r="59506" spans="4:33" s="304" customFormat="1" ht="15.75" customHeight="1">
      <c r="D59506" s="305"/>
      <c r="AG59506" s="1954"/>
    </row>
    <row r="59508" spans="4:33" s="304" customFormat="1" ht="15.75" customHeight="1">
      <c r="D59508" s="305"/>
      <c r="AG59508" s="1954"/>
    </row>
    <row r="59510" spans="4:33" s="304" customFormat="1" ht="15.75" customHeight="1">
      <c r="D59510" s="305"/>
      <c r="AG59510" s="1954"/>
    </row>
    <row r="59512" spans="4:33" s="304" customFormat="1" ht="15.75" customHeight="1">
      <c r="D59512" s="305"/>
      <c r="AG59512" s="1954"/>
    </row>
    <row r="59514" spans="4:33" s="304" customFormat="1" ht="15.75" customHeight="1">
      <c r="D59514" s="305"/>
      <c r="AG59514" s="1954"/>
    </row>
    <row r="59516" spans="4:33" s="304" customFormat="1" ht="15.75" customHeight="1">
      <c r="D59516" s="305"/>
      <c r="AG59516" s="1954"/>
    </row>
    <row r="59518" spans="4:33" s="304" customFormat="1" ht="15.75" customHeight="1">
      <c r="D59518" s="305"/>
      <c r="AG59518" s="1954"/>
    </row>
    <row r="59520" spans="4:33" s="304" customFormat="1" ht="15.75" customHeight="1">
      <c r="D59520" s="305"/>
      <c r="AG59520" s="1954"/>
    </row>
    <row r="59522" spans="4:33" s="304" customFormat="1" ht="15.75" customHeight="1">
      <c r="D59522" s="305"/>
      <c r="AG59522" s="1954"/>
    </row>
    <row r="59524" spans="4:33" s="304" customFormat="1" ht="15.75" customHeight="1">
      <c r="D59524" s="305"/>
      <c r="AG59524" s="1954"/>
    </row>
    <row r="59526" spans="4:33" s="304" customFormat="1" ht="15.75" customHeight="1">
      <c r="D59526" s="305"/>
      <c r="AG59526" s="1954"/>
    </row>
    <row r="59528" spans="4:33" s="304" customFormat="1" ht="15.75" customHeight="1">
      <c r="D59528" s="305"/>
      <c r="AG59528" s="1954"/>
    </row>
    <row r="59530" spans="4:33" s="304" customFormat="1" ht="15.75" customHeight="1">
      <c r="D59530" s="305"/>
      <c r="AG59530" s="1954"/>
    </row>
    <row r="59532" spans="4:33" s="304" customFormat="1" ht="15.75" customHeight="1">
      <c r="D59532" s="305"/>
      <c r="AG59532" s="1954"/>
    </row>
    <row r="59534" spans="4:33" s="304" customFormat="1" ht="15.75" customHeight="1">
      <c r="D59534" s="305"/>
      <c r="AG59534" s="1954"/>
    </row>
    <row r="59536" spans="4:33" s="304" customFormat="1" ht="15.75" customHeight="1">
      <c r="D59536" s="305"/>
      <c r="AG59536" s="1954"/>
    </row>
    <row r="59538" spans="4:33" s="304" customFormat="1" ht="15.75" customHeight="1">
      <c r="D59538" s="305"/>
      <c r="AG59538" s="1954"/>
    </row>
    <row r="59540" spans="4:33" s="304" customFormat="1" ht="15.75" customHeight="1">
      <c r="D59540" s="305"/>
      <c r="AG59540" s="1954"/>
    </row>
    <row r="59542" spans="4:33" s="304" customFormat="1" ht="15.75" customHeight="1">
      <c r="D59542" s="305"/>
      <c r="AG59542" s="1954"/>
    </row>
    <row r="59544" spans="4:33" s="304" customFormat="1" ht="15.75" customHeight="1">
      <c r="D59544" s="305"/>
      <c r="AG59544" s="1954"/>
    </row>
    <row r="59546" spans="4:33" s="304" customFormat="1" ht="15.75" customHeight="1">
      <c r="D59546" s="305"/>
      <c r="AG59546" s="1954"/>
    </row>
    <row r="59548" spans="4:33" s="304" customFormat="1" ht="15.75" customHeight="1">
      <c r="D59548" s="305"/>
      <c r="AG59548" s="1954"/>
    </row>
    <row r="59550" spans="4:33" s="304" customFormat="1" ht="15.75" customHeight="1">
      <c r="D59550" s="305"/>
      <c r="AG59550" s="1954"/>
    </row>
    <row r="59552" spans="4:33" s="304" customFormat="1" ht="15.75" customHeight="1">
      <c r="D59552" s="305"/>
      <c r="AG59552" s="1954"/>
    </row>
    <row r="59554" spans="4:33" s="304" customFormat="1" ht="15.75" customHeight="1">
      <c r="D59554" s="305"/>
      <c r="AG59554" s="1954"/>
    </row>
    <row r="59556" spans="4:33" s="304" customFormat="1" ht="15.75" customHeight="1">
      <c r="D59556" s="305"/>
      <c r="AG59556" s="1954"/>
    </row>
    <row r="59558" spans="4:33" s="304" customFormat="1" ht="15.75" customHeight="1">
      <c r="D59558" s="305"/>
      <c r="AG59558" s="1954"/>
    </row>
    <row r="59560" spans="4:33" s="304" customFormat="1" ht="15.75" customHeight="1">
      <c r="D59560" s="305"/>
      <c r="AG59560" s="1954"/>
    </row>
    <row r="59562" spans="4:33" s="304" customFormat="1" ht="15.75" customHeight="1">
      <c r="D59562" s="305"/>
      <c r="AG59562" s="1954"/>
    </row>
    <row r="59564" spans="4:33" s="304" customFormat="1" ht="15.75" customHeight="1">
      <c r="D59564" s="305"/>
      <c r="AG59564" s="1954"/>
    </row>
    <row r="59566" spans="4:33" s="304" customFormat="1" ht="15.75" customHeight="1">
      <c r="D59566" s="305"/>
      <c r="AG59566" s="1954"/>
    </row>
    <row r="59568" spans="4:33" s="304" customFormat="1" ht="15.75" customHeight="1">
      <c r="D59568" s="305"/>
      <c r="AG59568" s="1954"/>
    </row>
    <row r="59570" spans="4:33" s="304" customFormat="1" ht="15.75" customHeight="1">
      <c r="D59570" s="305"/>
      <c r="AG59570" s="1954"/>
    </row>
    <row r="59572" spans="4:33" s="304" customFormat="1" ht="15.75" customHeight="1">
      <c r="D59572" s="305"/>
      <c r="AG59572" s="1954"/>
    </row>
    <row r="59574" spans="4:33" s="304" customFormat="1" ht="15.75" customHeight="1">
      <c r="D59574" s="305"/>
      <c r="AG59574" s="1954"/>
    </row>
    <row r="59576" spans="4:33" s="304" customFormat="1" ht="15.75" customHeight="1">
      <c r="D59576" s="305"/>
      <c r="AG59576" s="1954"/>
    </row>
    <row r="59578" spans="4:33" s="304" customFormat="1" ht="15.75" customHeight="1">
      <c r="D59578" s="305"/>
      <c r="AG59578" s="1954"/>
    </row>
    <row r="59580" spans="4:33" s="304" customFormat="1" ht="15.75" customHeight="1">
      <c r="D59580" s="305"/>
      <c r="AG59580" s="1954"/>
    </row>
    <row r="59582" spans="4:33" s="304" customFormat="1" ht="15.75" customHeight="1">
      <c r="D59582" s="305"/>
      <c r="AG59582" s="1954"/>
    </row>
    <row r="59584" spans="4:33" s="304" customFormat="1" ht="15.75" customHeight="1">
      <c r="D59584" s="305"/>
      <c r="AG59584" s="1954"/>
    </row>
    <row r="59586" spans="4:33" s="304" customFormat="1" ht="15.75" customHeight="1">
      <c r="D59586" s="305"/>
      <c r="AG59586" s="1954"/>
    </row>
    <row r="59588" spans="4:33" s="304" customFormat="1" ht="15.75" customHeight="1">
      <c r="D59588" s="305"/>
      <c r="AG59588" s="1954"/>
    </row>
    <row r="59590" spans="4:33" s="304" customFormat="1" ht="15.75" customHeight="1">
      <c r="D59590" s="305"/>
      <c r="AG59590" s="1954"/>
    </row>
    <row r="59592" spans="4:33" s="304" customFormat="1" ht="15.75" customHeight="1">
      <c r="D59592" s="305"/>
      <c r="AG59592" s="1954"/>
    </row>
    <row r="59594" spans="4:33" s="304" customFormat="1" ht="15.75" customHeight="1">
      <c r="D59594" s="305"/>
      <c r="AG59594" s="1954"/>
    </row>
    <row r="59596" spans="4:33" s="304" customFormat="1" ht="15.75" customHeight="1">
      <c r="D59596" s="305"/>
      <c r="AG59596" s="1954"/>
    </row>
    <row r="59598" spans="4:33" s="304" customFormat="1" ht="15.75" customHeight="1">
      <c r="D59598" s="305"/>
      <c r="AG59598" s="1954"/>
    </row>
    <row r="59600" spans="4:33" s="304" customFormat="1" ht="15.75" customHeight="1">
      <c r="D59600" s="305"/>
      <c r="AG59600" s="1954"/>
    </row>
    <row r="59602" spans="4:33" s="304" customFormat="1" ht="15.75" customHeight="1">
      <c r="D59602" s="305"/>
      <c r="AG59602" s="1954"/>
    </row>
    <row r="59604" spans="4:33" s="304" customFormat="1" ht="15.75" customHeight="1">
      <c r="D59604" s="305"/>
      <c r="AG59604" s="1954"/>
    </row>
    <row r="59606" spans="4:33" s="304" customFormat="1" ht="15.75" customHeight="1">
      <c r="D59606" s="305"/>
      <c r="AG59606" s="1954"/>
    </row>
    <row r="59608" spans="4:33" s="304" customFormat="1" ht="15.75" customHeight="1">
      <c r="D59608" s="305"/>
      <c r="AG59608" s="1954"/>
    </row>
    <row r="59610" spans="4:33" s="304" customFormat="1" ht="15.75" customHeight="1">
      <c r="D59610" s="305"/>
      <c r="AG59610" s="1954"/>
    </row>
    <row r="59612" spans="4:33" s="304" customFormat="1" ht="15.75" customHeight="1">
      <c r="D59612" s="305"/>
      <c r="AG59612" s="1954"/>
    </row>
    <row r="59614" spans="4:33" s="304" customFormat="1" ht="15.75" customHeight="1">
      <c r="D59614" s="305"/>
      <c r="AG59614" s="1954"/>
    </row>
    <row r="59616" spans="4:33" s="304" customFormat="1" ht="15.75" customHeight="1">
      <c r="D59616" s="305"/>
      <c r="AG59616" s="1954"/>
    </row>
    <row r="59618" spans="4:33" s="304" customFormat="1" ht="15.75" customHeight="1">
      <c r="D59618" s="305"/>
      <c r="AG59618" s="1954"/>
    </row>
    <row r="59620" spans="4:33" s="304" customFormat="1" ht="15.75" customHeight="1">
      <c r="D59620" s="305"/>
      <c r="AG59620" s="1954"/>
    </row>
    <row r="59622" spans="4:33" s="304" customFormat="1" ht="15.75" customHeight="1">
      <c r="D59622" s="305"/>
      <c r="AG59622" s="1954"/>
    </row>
    <row r="59624" spans="4:33" s="304" customFormat="1" ht="15.75" customHeight="1">
      <c r="D59624" s="305"/>
      <c r="AG59624" s="1954"/>
    </row>
    <row r="59626" spans="4:33" s="304" customFormat="1" ht="15.75" customHeight="1">
      <c r="D59626" s="305"/>
      <c r="AG59626" s="1954"/>
    </row>
    <row r="59628" spans="4:33" s="304" customFormat="1" ht="15.75" customHeight="1">
      <c r="D59628" s="305"/>
      <c r="AG59628" s="1954"/>
    </row>
    <row r="59630" spans="4:33" s="304" customFormat="1" ht="15.75" customHeight="1">
      <c r="D59630" s="305"/>
      <c r="AG59630" s="1954"/>
    </row>
    <row r="59632" spans="4:33" s="304" customFormat="1" ht="15.75" customHeight="1">
      <c r="D59632" s="305"/>
      <c r="AG59632" s="1954"/>
    </row>
    <row r="59634" spans="4:33" s="304" customFormat="1" ht="15.75" customHeight="1">
      <c r="D59634" s="305"/>
      <c r="AG59634" s="1954"/>
    </row>
    <row r="59636" spans="4:33" s="304" customFormat="1" ht="15.75" customHeight="1">
      <c r="D59636" s="305"/>
      <c r="AG59636" s="1954"/>
    </row>
    <row r="59638" spans="4:33" s="304" customFormat="1" ht="15.75" customHeight="1">
      <c r="D59638" s="305"/>
      <c r="AG59638" s="1954"/>
    </row>
    <row r="59640" spans="4:33" s="304" customFormat="1" ht="15.75" customHeight="1">
      <c r="D59640" s="305"/>
      <c r="AG59640" s="1954"/>
    </row>
    <row r="59642" spans="4:33" s="304" customFormat="1" ht="15.75" customHeight="1">
      <c r="D59642" s="305"/>
      <c r="AG59642" s="1954"/>
    </row>
    <row r="59644" spans="4:33" s="304" customFormat="1" ht="15.75" customHeight="1">
      <c r="D59644" s="305"/>
      <c r="AG59644" s="1954"/>
    </row>
    <row r="59646" spans="4:33" s="304" customFormat="1" ht="15.75" customHeight="1">
      <c r="D59646" s="305"/>
      <c r="AG59646" s="1954"/>
    </row>
    <row r="59648" spans="4:33" s="304" customFormat="1" ht="15.75" customHeight="1">
      <c r="D59648" s="305"/>
      <c r="AG59648" s="1954"/>
    </row>
    <row r="59650" spans="4:33" s="304" customFormat="1" ht="15.75" customHeight="1">
      <c r="D59650" s="305"/>
      <c r="AG59650" s="1954"/>
    </row>
    <row r="59652" spans="4:33" s="304" customFormat="1" ht="15.75" customHeight="1">
      <c r="D59652" s="305"/>
      <c r="AG59652" s="1954"/>
    </row>
    <row r="59654" spans="4:33" s="304" customFormat="1" ht="15.75" customHeight="1">
      <c r="D59654" s="305"/>
      <c r="AG59654" s="1954"/>
    </row>
    <row r="59656" spans="4:33" s="304" customFormat="1" ht="15.75" customHeight="1">
      <c r="D59656" s="305"/>
      <c r="AG59656" s="1954"/>
    </row>
    <row r="59658" spans="4:33" s="304" customFormat="1" ht="15.75" customHeight="1">
      <c r="D59658" s="305"/>
      <c r="AG59658" s="1954"/>
    </row>
    <row r="59660" spans="4:33" s="304" customFormat="1" ht="15.75" customHeight="1">
      <c r="D59660" s="305"/>
      <c r="AG59660" s="1954"/>
    </row>
    <row r="59662" spans="4:33" s="304" customFormat="1" ht="15.75" customHeight="1">
      <c r="D59662" s="305"/>
      <c r="AG59662" s="1954"/>
    </row>
    <row r="59664" spans="4:33" s="304" customFormat="1" ht="15.75" customHeight="1">
      <c r="D59664" s="305"/>
      <c r="AG59664" s="1954"/>
    </row>
    <row r="59666" spans="4:33" s="304" customFormat="1" ht="15.75" customHeight="1">
      <c r="D59666" s="305"/>
      <c r="AG59666" s="1954"/>
    </row>
    <row r="59668" spans="4:33" s="304" customFormat="1" ht="15.75" customHeight="1">
      <c r="D59668" s="305"/>
      <c r="AG59668" s="1954"/>
    </row>
    <row r="59670" spans="4:33" s="304" customFormat="1" ht="15.75" customHeight="1">
      <c r="D59670" s="305"/>
      <c r="AG59670" s="1954"/>
    </row>
    <row r="59672" spans="4:33" s="304" customFormat="1" ht="15.75" customHeight="1">
      <c r="D59672" s="305"/>
      <c r="AG59672" s="1954"/>
    </row>
    <row r="59674" spans="4:33" s="304" customFormat="1" ht="15.75" customHeight="1">
      <c r="D59674" s="305"/>
      <c r="AG59674" s="1954"/>
    </row>
    <row r="59676" spans="4:33" s="304" customFormat="1" ht="15.75" customHeight="1">
      <c r="D59676" s="305"/>
      <c r="AG59676" s="1954"/>
    </row>
    <row r="59678" spans="4:33" s="304" customFormat="1" ht="15.75" customHeight="1">
      <c r="D59678" s="305"/>
      <c r="AG59678" s="1954"/>
    </row>
    <row r="59680" spans="4:33" s="304" customFormat="1" ht="15.75" customHeight="1">
      <c r="D59680" s="305"/>
      <c r="AG59680" s="1954"/>
    </row>
    <row r="59682" spans="4:33" s="304" customFormat="1" ht="15.75" customHeight="1">
      <c r="D59682" s="305"/>
      <c r="AG59682" s="1954"/>
    </row>
    <row r="59684" spans="4:33" s="304" customFormat="1" ht="15.75" customHeight="1">
      <c r="D59684" s="305"/>
      <c r="AG59684" s="1954"/>
    </row>
    <row r="59686" spans="4:33" s="304" customFormat="1" ht="15.75" customHeight="1">
      <c r="D59686" s="305"/>
      <c r="AG59686" s="1954"/>
    </row>
    <row r="59688" spans="4:33" s="304" customFormat="1" ht="15.75" customHeight="1">
      <c r="D59688" s="305"/>
      <c r="AG59688" s="1954"/>
    </row>
    <row r="59690" spans="4:33" s="304" customFormat="1" ht="15.75" customHeight="1">
      <c r="D59690" s="305"/>
      <c r="AG59690" s="1954"/>
    </row>
    <row r="59692" spans="4:33" s="304" customFormat="1" ht="15.75" customHeight="1">
      <c r="D59692" s="305"/>
      <c r="AG59692" s="1954"/>
    </row>
    <row r="59694" spans="4:33" s="304" customFormat="1" ht="15.75" customHeight="1">
      <c r="D59694" s="305"/>
      <c r="AG59694" s="1954"/>
    </row>
    <row r="59696" spans="4:33" s="304" customFormat="1" ht="15.75" customHeight="1">
      <c r="D59696" s="305"/>
      <c r="AG59696" s="1954"/>
    </row>
    <row r="59698" spans="4:33" s="304" customFormat="1" ht="15.75" customHeight="1">
      <c r="D59698" s="305"/>
      <c r="AG59698" s="1954"/>
    </row>
    <row r="59700" spans="4:33" s="304" customFormat="1" ht="15.75" customHeight="1">
      <c r="D59700" s="305"/>
      <c r="AG59700" s="1954"/>
    </row>
    <row r="59702" spans="4:33" s="304" customFormat="1" ht="15.75" customHeight="1">
      <c r="D59702" s="305"/>
      <c r="AG59702" s="1954"/>
    </row>
    <row r="59704" spans="4:33" s="304" customFormat="1" ht="15.75" customHeight="1">
      <c r="D59704" s="305"/>
      <c r="AG59704" s="1954"/>
    </row>
    <row r="59706" spans="4:33" s="304" customFormat="1" ht="15.75" customHeight="1">
      <c r="D59706" s="305"/>
      <c r="AG59706" s="1954"/>
    </row>
    <row r="59708" spans="4:33" s="304" customFormat="1" ht="15.75" customHeight="1">
      <c r="D59708" s="305"/>
      <c r="AG59708" s="1954"/>
    </row>
    <row r="59710" spans="4:33" s="304" customFormat="1" ht="15.75" customHeight="1">
      <c r="D59710" s="305"/>
      <c r="AG59710" s="1954"/>
    </row>
    <row r="59712" spans="4:33" s="304" customFormat="1" ht="15.75" customHeight="1">
      <c r="D59712" s="305"/>
      <c r="AG59712" s="1954"/>
    </row>
    <row r="59714" spans="4:33" s="304" customFormat="1" ht="15.75" customHeight="1">
      <c r="D59714" s="305"/>
      <c r="AG59714" s="1954"/>
    </row>
    <row r="59716" spans="4:33" s="304" customFormat="1" ht="15.75" customHeight="1">
      <c r="D59716" s="305"/>
      <c r="AG59716" s="1954"/>
    </row>
    <row r="59718" spans="4:33" s="304" customFormat="1" ht="15.75" customHeight="1">
      <c r="D59718" s="305"/>
      <c r="AG59718" s="1954"/>
    </row>
    <row r="59720" spans="4:33" s="304" customFormat="1" ht="15.75" customHeight="1">
      <c r="D59720" s="305"/>
      <c r="AG59720" s="1954"/>
    </row>
    <row r="59722" spans="4:33" s="304" customFormat="1" ht="15.75" customHeight="1">
      <c r="D59722" s="305"/>
      <c r="AG59722" s="1954"/>
    </row>
    <row r="59724" spans="4:33" s="304" customFormat="1" ht="15.75" customHeight="1">
      <c r="D59724" s="305"/>
      <c r="AG59724" s="1954"/>
    </row>
    <row r="59726" spans="4:33" s="304" customFormat="1" ht="15.75" customHeight="1">
      <c r="D59726" s="305"/>
      <c r="AG59726" s="1954"/>
    </row>
    <row r="59728" spans="4:33" s="304" customFormat="1" ht="15.75" customHeight="1">
      <c r="D59728" s="305"/>
      <c r="AG59728" s="1954"/>
    </row>
    <row r="59730" spans="4:33" s="304" customFormat="1" ht="15.75" customHeight="1">
      <c r="D59730" s="305"/>
      <c r="AG59730" s="1954"/>
    </row>
    <row r="59732" spans="4:33" s="304" customFormat="1" ht="15.75" customHeight="1">
      <c r="D59732" s="305"/>
      <c r="AG59732" s="1954"/>
    </row>
    <row r="59734" spans="4:33" s="304" customFormat="1" ht="15.75" customHeight="1">
      <c r="D59734" s="305"/>
      <c r="AG59734" s="1954"/>
    </row>
    <row r="59736" spans="4:33" s="304" customFormat="1" ht="15.75" customHeight="1">
      <c r="D59736" s="305"/>
      <c r="AG59736" s="1954"/>
    </row>
    <row r="59738" spans="4:33" s="304" customFormat="1" ht="15.75" customHeight="1">
      <c r="D59738" s="305"/>
      <c r="AG59738" s="1954"/>
    </row>
    <row r="59740" spans="4:33" s="304" customFormat="1" ht="15.75" customHeight="1">
      <c r="D59740" s="305"/>
      <c r="AG59740" s="1954"/>
    </row>
    <row r="59742" spans="4:33" s="304" customFormat="1" ht="15.75" customHeight="1">
      <c r="D59742" s="305"/>
      <c r="AG59742" s="1954"/>
    </row>
    <row r="59744" spans="4:33" s="304" customFormat="1" ht="15.75" customHeight="1">
      <c r="D59744" s="305"/>
      <c r="AG59744" s="1954"/>
    </row>
    <row r="59746" spans="4:33" s="304" customFormat="1" ht="15.75" customHeight="1">
      <c r="D59746" s="305"/>
      <c r="AG59746" s="1954"/>
    </row>
    <row r="59748" spans="4:33" s="304" customFormat="1" ht="15.75" customHeight="1">
      <c r="D59748" s="305"/>
      <c r="AG59748" s="1954"/>
    </row>
    <row r="59750" spans="4:33" s="304" customFormat="1" ht="15.75" customHeight="1">
      <c r="D59750" s="305"/>
      <c r="AG59750" s="1954"/>
    </row>
    <row r="59752" spans="4:33" s="304" customFormat="1" ht="15.75" customHeight="1">
      <c r="D59752" s="305"/>
      <c r="AG59752" s="1954"/>
    </row>
    <row r="59754" spans="4:33" s="304" customFormat="1" ht="15.75" customHeight="1">
      <c r="D59754" s="305"/>
      <c r="AG59754" s="1954"/>
    </row>
    <row r="59756" spans="4:33" s="304" customFormat="1" ht="15.75" customHeight="1">
      <c r="D59756" s="305"/>
      <c r="AG59756" s="1954"/>
    </row>
    <row r="59758" spans="4:33" s="304" customFormat="1" ht="15.75" customHeight="1">
      <c r="D59758" s="305"/>
      <c r="AG59758" s="1954"/>
    </row>
    <row r="59760" spans="4:33" s="304" customFormat="1" ht="15.75" customHeight="1">
      <c r="D59760" s="305"/>
      <c r="AG59760" s="1954"/>
    </row>
    <row r="59762" spans="4:33" s="304" customFormat="1" ht="15.75" customHeight="1">
      <c r="D59762" s="305"/>
      <c r="AG59762" s="1954"/>
    </row>
    <row r="59764" spans="4:33" s="304" customFormat="1" ht="15.75" customHeight="1">
      <c r="D59764" s="305"/>
      <c r="AG59764" s="1954"/>
    </row>
    <row r="59766" spans="4:33" s="304" customFormat="1" ht="15.75" customHeight="1">
      <c r="D59766" s="305"/>
      <c r="AG59766" s="1954"/>
    </row>
    <row r="59768" spans="4:33" s="304" customFormat="1" ht="15.75" customHeight="1">
      <c r="D59768" s="305"/>
      <c r="AG59768" s="1954"/>
    </row>
    <row r="59770" spans="4:33" s="304" customFormat="1" ht="15.75" customHeight="1">
      <c r="D59770" s="305"/>
      <c r="AG59770" s="1954"/>
    </row>
    <row r="59772" spans="4:33" s="304" customFormat="1" ht="15.75" customHeight="1">
      <c r="D59772" s="305"/>
      <c r="AG59772" s="1954"/>
    </row>
    <row r="59774" spans="4:33" s="304" customFormat="1" ht="15.75" customHeight="1">
      <c r="D59774" s="305"/>
      <c r="AG59774" s="1954"/>
    </row>
    <row r="59776" spans="4:33" s="304" customFormat="1" ht="15.75" customHeight="1">
      <c r="D59776" s="305"/>
      <c r="AG59776" s="1954"/>
    </row>
    <row r="59778" spans="4:33" s="304" customFormat="1" ht="15.75" customHeight="1">
      <c r="D59778" s="305"/>
      <c r="AG59778" s="1954"/>
    </row>
    <row r="59780" spans="4:33" s="304" customFormat="1" ht="15.75" customHeight="1">
      <c r="D59780" s="305"/>
      <c r="AG59780" s="1954"/>
    </row>
    <row r="59782" spans="4:33" s="304" customFormat="1" ht="15.75" customHeight="1">
      <c r="D59782" s="305"/>
      <c r="AG59782" s="1954"/>
    </row>
    <row r="59784" spans="4:33" s="304" customFormat="1" ht="15.75" customHeight="1">
      <c r="D59784" s="305"/>
      <c r="AG59784" s="1954"/>
    </row>
    <row r="59786" spans="4:33" s="304" customFormat="1" ht="15.75" customHeight="1">
      <c r="D59786" s="305"/>
      <c r="AG59786" s="1954"/>
    </row>
    <row r="59788" spans="4:33" s="304" customFormat="1" ht="15.75" customHeight="1">
      <c r="D59788" s="305"/>
      <c r="AG59788" s="1954"/>
    </row>
    <row r="59790" spans="4:33" s="304" customFormat="1" ht="15.75" customHeight="1">
      <c r="D59790" s="305"/>
      <c r="AG59790" s="1954"/>
    </row>
    <row r="59792" spans="4:33" s="304" customFormat="1" ht="15.75" customHeight="1">
      <c r="D59792" s="305"/>
      <c r="AG59792" s="1954"/>
    </row>
    <row r="59794" spans="4:33" s="304" customFormat="1" ht="15.75" customHeight="1">
      <c r="D59794" s="305"/>
      <c r="AG59794" s="1954"/>
    </row>
    <row r="59796" spans="4:33" s="304" customFormat="1" ht="15.75" customHeight="1">
      <c r="D59796" s="305"/>
      <c r="AG59796" s="1954"/>
    </row>
    <row r="59798" spans="4:33" s="304" customFormat="1" ht="15.75" customHeight="1">
      <c r="D59798" s="305"/>
      <c r="AG59798" s="1954"/>
    </row>
    <row r="59800" spans="4:33" s="304" customFormat="1" ht="15.75" customHeight="1">
      <c r="D59800" s="305"/>
      <c r="AG59800" s="1954"/>
    </row>
    <row r="59802" spans="4:33" s="304" customFormat="1" ht="15.75" customHeight="1">
      <c r="D59802" s="305"/>
      <c r="AG59802" s="1954"/>
    </row>
    <row r="59804" spans="4:33" s="304" customFormat="1" ht="15.75" customHeight="1">
      <c r="D59804" s="305"/>
      <c r="AG59804" s="1954"/>
    </row>
    <row r="59806" spans="4:33" s="304" customFormat="1" ht="15.75" customHeight="1">
      <c r="D59806" s="305"/>
      <c r="AG59806" s="1954"/>
    </row>
    <row r="59808" spans="4:33" s="304" customFormat="1" ht="15.75" customHeight="1">
      <c r="D59808" s="305"/>
      <c r="AG59808" s="1954"/>
    </row>
    <row r="59810" spans="4:33" s="304" customFormat="1" ht="15.75" customHeight="1">
      <c r="D59810" s="305"/>
      <c r="AG59810" s="1954"/>
    </row>
    <row r="59812" spans="4:33" s="304" customFormat="1" ht="15.75" customHeight="1">
      <c r="D59812" s="305"/>
      <c r="AG59812" s="1954"/>
    </row>
    <row r="59814" spans="4:33" s="304" customFormat="1" ht="15.75" customHeight="1">
      <c r="D59814" s="305"/>
      <c r="AG59814" s="1954"/>
    </row>
    <row r="59816" spans="4:33" s="304" customFormat="1" ht="15.75" customHeight="1">
      <c r="D59816" s="305"/>
      <c r="AG59816" s="1954"/>
    </row>
    <row r="59818" spans="4:33" s="304" customFormat="1" ht="15.75" customHeight="1">
      <c r="D59818" s="305"/>
      <c r="AG59818" s="1954"/>
    </row>
    <row r="59820" spans="4:33" s="304" customFormat="1" ht="15.75" customHeight="1">
      <c r="D59820" s="305"/>
      <c r="AG59820" s="1954"/>
    </row>
    <row r="59822" spans="4:33" s="304" customFormat="1" ht="15.75" customHeight="1">
      <c r="D59822" s="305"/>
      <c r="AG59822" s="1954"/>
    </row>
    <row r="59824" spans="4:33" s="304" customFormat="1" ht="15.75" customHeight="1">
      <c r="D59824" s="305"/>
      <c r="AG59824" s="1954"/>
    </row>
    <row r="59826" spans="4:33" s="304" customFormat="1" ht="15.75" customHeight="1">
      <c r="D59826" s="305"/>
      <c r="AG59826" s="1954"/>
    </row>
    <row r="59828" spans="4:33" s="304" customFormat="1" ht="15.75" customHeight="1">
      <c r="D59828" s="305"/>
      <c r="AG59828" s="1954"/>
    </row>
    <row r="59830" spans="4:33" s="304" customFormat="1" ht="15.75" customHeight="1">
      <c r="D59830" s="305"/>
      <c r="AG59830" s="1954"/>
    </row>
    <row r="59832" spans="4:33" s="304" customFormat="1" ht="15.75" customHeight="1">
      <c r="D59832" s="305"/>
      <c r="AG59832" s="1954"/>
    </row>
    <row r="59834" spans="4:33" s="304" customFormat="1" ht="15.75" customHeight="1">
      <c r="D59834" s="305"/>
      <c r="AG59834" s="1954"/>
    </row>
    <row r="59836" spans="4:33" s="304" customFormat="1" ht="15.75" customHeight="1">
      <c r="D59836" s="305"/>
      <c r="AG59836" s="1954"/>
    </row>
    <row r="59838" spans="4:33" s="304" customFormat="1" ht="15.75" customHeight="1">
      <c r="D59838" s="305"/>
      <c r="AG59838" s="1954"/>
    </row>
    <row r="59840" spans="4:33" s="304" customFormat="1" ht="15.75" customHeight="1">
      <c r="D59840" s="305"/>
      <c r="AG59840" s="1954"/>
    </row>
    <row r="59842" spans="4:33" s="304" customFormat="1" ht="15.75" customHeight="1">
      <c r="D59842" s="305"/>
      <c r="AG59842" s="1954"/>
    </row>
    <row r="59844" spans="4:33" s="304" customFormat="1" ht="15.75" customHeight="1">
      <c r="D59844" s="305"/>
      <c r="AG59844" s="1954"/>
    </row>
    <row r="59846" spans="4:33" s="304" customFormat="1" ht="15.75" customHeight="1">
      <c r="D59846" s="305"/>
      <c r="AG59846" s="1954"/>
    </row>
    <row r="59848" spans="4:33" s="304" customFormat="1" ht="15.75" customHeight="1">
      <c r="D59848" s="305"/>
      <c r="AG59848" s="1954"/>
    </row>
    <row r="59850" spans="4:33" s="304" customFormat="1" ht="15.75" customHeight="1">
      <c r="D59850" s="305"/>
      <c r="AG59850" s="1954"/>
    </row>
    <row r="59852" spans="4:33" s="304" customFormat="1" ht="15.75" customHeight="1">
      <c r="D59852" s="305"/>
      <c r="AG59852" s="1954"/>
    </row>
    <row r="59854" spans="4:33" s="304" customFormat="1" ht="15.75" customHeight="1">
      <c r="D59854" s="305"/>
      <c r="AG59854" s="1954"/>
    </row>
    <row r="59856" spans="4:33" s="304" customFormat="1" ht="15.75" customHeight="1">
      <c r="D59856" s="305"/>
      <c r="AG59856" s="1954"/>
    </row>
    <row r="59858" spans="4:33" s="304" customFormat="1" ht="15.75" customHeight="1">
      <c r="D59858" s="305"/>
      <c r="AG59858" s="1954"/>
    </row>
    <row r="59860" spans="4:33" s="304" customFormat="1" ht="15.75" customHeight="1">
      <c r="D59860" s="305"/>
      <c r="AG59860" s="1954"/>
    </row>
    <row r="59862" spans="4:33" s="304" customFormat="1" ht="15.75" customHeight="1">
      <c r="D59862" s="305"/>
      <c r="AG59862" s="1954"/>
    </row>
    <row r="59864" spans="4:33" s="304" customFormat="1" ht="15.75" customHeight="1">
      <c r="D59864" s="305"/>
      <c r="AG59864" s="1954"/>
    </row>
    <row r="59866" spans="4:33" s="304" customFormat="1" ht="15.75" customHeight="1">
      <c r="D59866" s="305"/>
      <c r="AG59866" s="1954"/>
    </row>
    <row r="59868" spans="4:33" s="304" customFormat="1" ht="15.75" customHeight="1">
      <c r="D59868" s="305"/>
      <c r="AG59868" s="1954"/>
    </row>
    <row r="59870" spans="4:33" s="304" customFormat="1" ht="15.75" customHeight="1">
      <c r="D59870" s="305"/>
      <c r="AG59870" s="1954"/>
    </row>
    <row r="59872" spans="4:33" s="304" customFormat="1" ht="15.75" customHeight="1">
      <c r="D59872" s="305"/>
      <c r="AG59872" s="1954"/>
    </row>
    <row r="59874" spans="4:33" s="304" customFormat="1" ht="15.75" customHeight="1">
      <c r="D59874" s="305"/>
      <c r="AG59874" s="1954"/>
    </row>
    <row r="59876" spans="4:33" s="304" customFormat="1" ht="15.75" customHeight="1">
      <c r="D59876" s="305"/>
      <c r="AG59876" s="1954"/>
    </row>
    <row r="59878" spans="4:33" s="304" customFormat="1" ht="15.75" customHeight="1">
      <c r="D59878" s="305"/>
      <c r="AG59878" s="1954"/>
    </row>
    <row r="59880" spans="4:33" s="304" customFormat="1" ht="15.75" customHeight="1">
      <c r="D59880" s="305"/>
      <c r="AG59880" s="1954"/>
    </row>
    <row r="59882" spans="4:33" s="304" customFormat="1" ht="15.75" customHeight="1">
      <c r="D59882" s="305"/>
      <c r="AG59882" s="1954"/>
    </row>
    <row r="59884" spans="4:33" s="304" customFormat="1" ht="15.75" customHeight="1">
      <c r="D59884" s="305"/>
      <c r="AG59884" s="1954"/>
    </row>
    <row r="59886" spans="4:33" s="304" customFormat="1" ht="15.75" customHeight="1">
      <c r="D59886" s="305"/>
      <c r="AG59886" s="1954"/>
    </row>
    <row r="59888" spans="4:33" s="304" customFormat="1" ht="15.75" customHeight="1">
      <c r="D59888" s="305"/>
      <c r="AG59888" s="1954"/>
    </row>
    <row r="59890" spans="4:33" s="304" customFormat="1" ht="15.75" customHeight="1">
      <c r="D59890" s="305"/>
      <c r="AG59890" s="1954"/>
    </row>
    <row r="59892" spans="4:33" s="304" customFormat="1" ht="15.75" customHeight="1">
      <c r="D59892" s="305"/>
      <c r="AG59892" s="1954"/>
    </row>
    <row r="59894" spans="4:33" s="304" customFormat="1" ht="15.75" customHeight="1">
      <c r="D59894" s="305"/>
      <c r="AG59894" s="1954"/>
    </row>
    <row r="59896" spans="4:33" s="304" customFormat="1" ht="15.75" customHeight="1">
      <c r="D59896" s="305"/>
      <c r="AG59896" s="1954"/>
    </row>
    <row r="59898" spans="4:33" s="304" customFormat="1" ht="15.75" customHeight="1">
      <c r="D59898" s="305"/>
      <c r="AG59898" s="1954"/>
    </row>
    <row r="59900" spans="4:33" s="304" customFormat="1" ht="15.75" customHeight="1">
      <c r="D59900" s="305"/>
      <c r="AG59900" s="1954"/>
    </row>
    <row r="59902" spans="4:33" s="304" customFormat="1" ht="15.75" customHeight="1">
      <c r="D59902" s="305"/>
      <c r="AG59902" s="1954"/>
    </row>
    <row r="59904" spans="4:33" s="304" customFormat="1" ht="15.75" customHeight="1">
      <c r="D59904" s="305"/>
      <c r="AG59904" s="1954"/>
    </row>
    <row r="59906" spans="4:33" s="304" customFormat="1" ht="15.75" customHeight="1">
      <c r="D59906" s="305"/>
      <c r="AG59906" s="1954"/>
    </row>
    <row r="59908" spans="4:33" s="304" customFormat="1" ht="15.75" customHeight="1">
      <c r="D59908" s="305"/>
      <c r="AG59908" s="1954"/>
    </row>
    <row r="59910" spans="4:33" s="304" customFormat="1" ht="15.75" customHeight="1">
      <c r="D59910" s="305"/>
      <c r="AG59910" s="1954"/>
    </row>
    <row r="59912" spans="4:33" s="304" customFormat="1" ht="15.75" customHeight="1">
      <c r="D59912" s="305"/>
      <c r="AG59912" s="1954"/>
    </row>
    <row r="59914" spans="4:33" s="304" customFormat="1" ht="15.75" customHeight="1">
      <c r="D59914" s="305"/>
      <c r="AG59914" s="1954"/>
    </row>
    <row r="59916" spans="4:33" s="304" customFormat="1" ht="15.75" customHeight="1">
      <c r="D59916" s="305"/>
      <c r="AG59916" s="1954"/>
    </row>
    <row r="59918" spans="4:33" s="304" customFormat="1" ht="15.75" customHeight="1">
      <c r="D59918" s="305"/>
      <c r="AG59918" s="1954"/>
    </row>
    <row r="59920" spans="4:33" s="304" customFormat="1" ht="15.75" customHeight="1">
      <c r="D59920" s="305"/>
      <c r="AG59920" s="1954"/>
    </row>
    <row r="59922" spans="4:33" s="304" customFormat="1" ht="15.75" customHeight="1">
      <c r="D59922" s="305"/>
      <c r="AG59922" s="1954"/>
    </row>
    <row r="59924" spans="4:33" s="304" customFormat="1" ht="15.75" customHeight="1">
      <c r="D59924" s="305"/>
      <c r="AG59924" s="1954"/>
    </row>
    <row r="59926" spans="4:33" s="304" customFormat="1" ht="15.75" customHeight="1">
      <c r="D59926" s="305"/>
      <c r="AG59926" s="1954"/>
    </row>
    <row r="59928" spans="4:33" s="304" customFormat="1" ht="15.75" customHeight="1">
      <c r="D59928" s="305"/>
      <c r="AG59928" s="1954"/>
    </row>
    <row r="59930" spans="4:33" s="304" customFormat="1" ht="15.75" customHeight="1">
      <c r="D59930" s="305"/>
      <c r="AG59930" s="1954"/>
    </row>
    <row r="59932" spans="4:33" s="304" customFormat="1" ht="15.75" customHeight="1">
      <c r="D59932" s="305"/>
      <c r="AG59932" s="1954"/>
    </row>
    <row r="59934" spans="4:33" s="304" customFormat="1" ht="15.75" customHeight="1">
      <c r="D59934" s="305"/>
      <c r="AG59934" s="1954"/>
    </row>
    <row r="59936" spans="4:33" s="304" customFormat="1" ht="15.75" customHeight="1">
      <c r="D59936" s="305"/>
      <c r="AG59936" s="1954"/>
    </row>
    <row r="59938" spans="4:33" s="304" customFormat="1" ht="15.75" customHeight="1">
      <c r="D59938" s="305"/>
      <c r="AG59938" s="1954"/>
    </row>
    <row r="59940" spans="4:33" s="304" customFormat="1" ht="15.75" customHeight="1">
      <c r="D59940" s="305"/>
      <c r="AG59940" s="1954"/>
    </row>
    <row r="59942" spans="4:33" s="304" customFormat="1" ht="15.75" customHeight="1">
      <c r="D59942" s="305"/>
      <c r="AG59942" s="1954"/>
    </row>
    <row r="59944" spans="4:33" s="304" customFormat="1" ht="15.75" customHeight="1">
      <c r="D59944" s="305"/>
      <c r="AG59944" s="1954"/>
    </row>
    <row r="59946" spans="4:33" s="304" customFormat="1" ht="15.75" customHeight="1">
      <c r="D59946" s="305"/>
      <c r="AG59946" s="1954"/>
    </row>
    <row r="59948" spans="4:33" s="304" customFormat="1" ht="15.75" customHeight="1">
      <c r="D59948" s="305"/>
      <c r="AG59948" s="1954"/>
    </row>
    <row r="59950" spans="4:33" s="304" customFormat="1" ht="15.75" customHeight="1">
      <c r="D59950" s="305"/>
      <c r="AG59950" s="1954"/>
    </row>
    <row r="59952" spans="4:33" s="304" customFormat="1" ht="15.75" customHeight="1">
      <c r="D59952" s="305"/>
      <c r="AG59952" s="1954"/>
    </row>
    <row r="59954" spans="4:33" s="304" customFormat="1" ht="15.75" customHeight="1">
      <c r="D59954" s="305"/>
      <c r="AG59954" s="1954"/>
    </row>
    <row r="59956" spans="4:33" s="304" customFormat="1" ht="15.75" customHeight="1">
      <c r="D59956" s="305"/>
      <c r="AG59956" s="1954"/>
    </row>
    <row r="59958" spans="4:33" s="304" customFormat="1" ht="15.75" customHeight="1">
      <c r="D59958" s="305"/>
      <c r="AG59958" s="1954"/>
    </row>
    <row r="59960" spans="4:33" s="304" customFormat="1" ht="15.75" customHeight="1">
      <c r="D59960" s="305"/>
      <c r="AG59960" s="1954"/>
    </row>
    <row r="59962" spans="4:33" s="304" customFormat="1" ht="15.75" customHeight="1">
      <c r="D59962" s="305"/>
      <c r="AG59962" s="1954"/>
    </row>
    <row r="59964" spans="4:33" s="304" customFormat="1" ht="15.75" customHeight="1">
      <c r="D59964" s="305"/>
      <c r="AG59964" s="1954"/>
    </row>
    <row r="59966" spans="4:33" s="304" customFormat="1" ht="15.75" customHeight="1">
      <c r="D59966" s="305"/>
      <c r="AG59966" s="1954"/>
    </row>
    <row r="59968" spans="4:33" s="304" customFormat="1" ht="15.75" customHeight="1">
      <c r="D59968" s="305"/>
      <c r="AG59968" s="1954"/>
    </row>
    <row r="59970" spans="4:33" s="304" customFormat="1" ht="15.75" customHeight="1">
      <c r="D59970" s="305"/>
      <c r="AG59970" s="1954"/>
    </row>
    <row r="59972" spans="4:33" s="304" customFormat="1" ht="15.75" customHeight="1">
      <c r="D59972" s="305"/>
      <c r="AG59972" s="1954"/>
    </row>
    <row r="59974" spans="4:33" s="304" customFormat="1" ht="15.75" customHeight="1">
      <c r="D59974" s="305"/>
      <c r="AG59974" s="1954"/>
    </row>
    <row r="59976" spans="4:33" s="304" customFormat="1" ht="15.75" customHeight="1">
      <c r="D59976" s="305"/>
      <c r="AG59976" s="1954"/>
    </row>
    <row r="59978" spans="4:33" s="304" customFormat="1" ht="15.75" customHeight="1">
      <c r="D59978" s="305"/>
      <c r="AG59978" s="1954"/>
    </row>
    <row r="59980" spans="4:33" s="304" customFormat="1" ht="15.75" customHeight="1">
      <c r="D59980" s="305"/>
      <c r="AG59980" s="1954"/>
    </row>
    <row r="59982" spans="4:33" s="304" customFormat="1" ht="15.75" customHeight="1">
      <c r="D59982" s="305"/>
      <c r="AG59982" s="1954"/>
    </row>
    <row r="59984" spans="4:33" s="304" customFormat="1" ht="15.75" customHeight="1">
      <c r="D59984" s="305"/>
      <c r="AG59984" s="1954"/>
    </row>
    <row r="59986" spans="4:33" s="304" customFormat="1" ht="15.75" customHeight="1">
      <c r="D59986" s="305"/>
      <c r="AG59986" s="1954"/>
    </row>
    <row r="59988" spans="4:33" s="304" customFormat="1" ht="15.75" customHeight="1">
      <c r="D59988" s="305"/>
      <c r="AG59988" s="1954"/>
    </row>
    <row r="59990" spans="4:33" s="304" customFormat="1" ht="15.75" customHeight="1">
      <c r="D59990" s="305"/>
      <c r="AG59990" s="1954"/>
    </row>
    <row r="59992" spans="4:33" s="304" customFormat="1" ht="15.75" customHeight="1">
      <c r="D59992" s="305"/>
      <c r="AG59992" s="1954"/>
    </row>
    <row r="59994" spans="4:33" s="304" customFormat="1" ht="15.75" customHeight="1">
      <c r="D59994" s="305"/>
      <c r="AG59994" s="1954"/>
    </row>
    <row r="59996" spans="4:33" s="304" customFormat="1" ht="15.75" customHeight="1">
      <c r="D59996" s="305"/>
      <c r="AG59996" s="1954"/>
    </row>
    <row r="59998" spans="4:33" s="304" customFormat="1" ht="15.75" customHeight="1">
      <c r="D59998" s="305"/>
      <c r="AG59998" s="1954"/>
    </row>
    <row r="60000" spans="4:33" s="304" customFormat="1" ht="15.75" customHeight="1">
      <c r="D60000" s="305"/>
      <c r="AG60000" s="1954"/>
    </row>
    <row r="60002" spans="4:33" s="304" customFormat="1" ht="15.75" customHeight="1">
      <c r="D60002" s="305"/>
      <c r="AG60002" s="1954"/>
    </row>
    <row r="60004" spans="4:33" s="304" customFormat="1" ht="15.75" customHeight="1">
      <c r="D60004" s="305"/>
      <c r="AG60004" s="1954"/>
    </row>
    <row r="60006" spans="4:33" s="304" customFormat="1" ht="15.75" customHeight="1">
      <c r="D60006" s="305"/>
      <c r="AG60006" s="1954"/>
    </row>
    <row r="60008" spans="4:33" s="304" customFormat="1" ht="15.75" customHeight="1">
      <c r="D60008" s="305"/>
      <c r="AG60008" s="1954"/>
    </row>
    <row r="60010" spans="4:33" s="304" customFormat="1" ht="15.75" customHeight="1">
      <c r="D60010" s="305"/>
      <c r="AG60010" s="1954"/>
    </row>
    <row r="60012" spans="4:33" s="304" customFormat="1" ht="15.75" customHeight="1">
      <c r="D60012" s="305"/>
      <c r="AG60012" s="1954"/>
    </row>
    <row r="60014" spans="4:33" s="304" customFormat="1" ht="15.75" customHeight="1">
      <c r="D60014" s="305"/>
      <c r="AG60014" s="1954"/>
    </row>
    <row r="60016" spans="4:33" s="304" customFormat="1" ht="15.75" customHeight="1">
      <c r="D60016" s="305"/>
      <c r="AG60016" s="1954"/>
    </row>
    <row r="60018" spans="4:33" s="304" customFormat="1" ht="15.75" customHeight="1">
      <c r="D60018" s="305"/>
      <c r="AG60018" s="1954"/>
    </row>
    <row r="60020" spans="4:33" s="304" customFormat="1" ht="15.75" customHeight="1">
      <c r="D60020" s="305"/>
      <c r="AG60020" s="1954"/>
    </row>
    <row r="60022" spans="4:33" s="304" customFormat="1" ht="15.75" customHeight="1">
      <c r="D60022" s="305"/>
      <c r="AG60022" s="1954"/>
    </row>
    <row r="60024" spans="4:33" s="304" customFormat="1" ht="15.75" customHeight="1">
      <c r="D60024" s="305"/>
      <c r="AG60024" s="1954"/>
    </row>
    <row r="60026" spans="4:33" s="304" customFormat="1" ht="15.75" customHeight="1">
      <c r="D60026" s="305"/>
      <c r="AG60026" s="1954"/>
    </row>
    <row r="60028" spans="4:33" s="304" customFormat="1" ht="15.75" customHeight="1">
      <c r="D60028" s="305"/>
      <c r="AG60028" s="1954"/>
    </row>
    <row r="60030" spans="4:33" s="304" customFormat="1" ht="15.75" customHeight="1">
      <c r="D60030" s="305"/>
      <c r="AG60030" s="1954"/>
    </row>
    <row r="60032" spans="4:33" s="304" customFormat="1" ht="15.75" customHeight="1">
      <c r="D60032" s="305"/>
      <c r="AG60032" s="1954"/>
    </row>
    <row r="60034" spans="4:33" s="304" customFormat="1" ht="15.75" customHeight="1">
      <c r="D60034" s="305"/>
      <c r="AG60034" s="1954"/>
    </row>
    <row r="60036" spans="4:33" s="304" customFormat="1" ht="15.75" customHeight="1">
      <c r="D60036" s="305"/>
      <c r="AG60036" s="1954"/>
    </row>
    <row r="60038" spans="4:33" s="304" customFormat="1" ht="15.75" customHeight="1">
      <c r="D60038" s="305"/>
      <c r="AG60038" s="1954"/>
    </row>
    <row r="60040" spans="4:33" s="304" customFormat="1" ht="15.75" customHeight="1">
      <c r="D60040" s="305"/>
      <c r="AG60040" s="1954"/>
    </row>
    <row r="60042" spans="4:33" s="304" customFormat="1" ht="15.75" customHeight="1">
      <c r="D60042" s="305"/>
      <c r="AG60042" s="1954"/>
    </row>
    <row r="60044" spans="4:33" s="304" customFormat="1" ht="15.75" customHeight="1">
      <c r="D60044" s="305"/>
      <c r="AG60044" s="1954"/>
    </row>
    <row r="60046" spans="4:33" s="304" customFormat="1" ht="15.75" customHeight="1">
      <c r="D60046" s="305"/>
      <c r="AG60046" s="1954"/>
    </row>
    <row r="60048" spans="4:33" s="304" customFormat="1" ht="15.75" customHeight="1">
      <c r="D60048" s="305"/>
      <c r="AG60048" s="1954"/>
    </row>
    <row r="60050" spans="4:33" s="304" customFormat="1" ht="15.75" customHeight="1">
      <c r="D60050" s="305"/>
      <c r="AG60050" s="1954"/>
    </row>
    <row r="60052" spans="4:33" s="304" customFormat="1" ht="15.75" customHeight="1">
      <c r="D60052" s="305"/>
      <c r="AG60052" s="1954"/>
    </row>
    <row r="60054" spans="4:33" s="304" customFormat="1" ht="15.75" customHeight="1">
      <c r="D60054" s="305"/>
      <c r="AG60054" s="1954"/>
    </row>
    <row r="60056" spans="4:33" s="304" customFormat="1" ht="15.75" customHeight="1">
      <c r="D60056" s="305"/>
      <c r="AG60056" s="1954"/>
    </row>
    <row r="60058" spans="4:33" s="304" customFormat="1" ht="15.75" customHeight="1">
      <c r="D60058" s="305"/>
      <c r="AG60058" s="1954"/>
    </row>
    <row r="60060" spans="4:33" s="304" customFormat="1" ht="15.75" customHeight="1">
      <c r="D60060" s="305"/>
      <c r="AG60060" s="1954"/>
    </row>
    <row r="60062" spans="4:33" s="304" customFormat="1" ht="15.75" customHeight="1">
      <c r="D60062" s="305"/>
      <c r="AG60062" s="1954"/>
    </row>
    <row r="60064" spans="4:33" s="304" customFormat="1" ht="15.75" customHeight="1">
      <c r="D60064" s="305"/>
      <c r="AG60064" s="1954"/>
    </row>
    <row r="60066" spans="4:33" s="304" customFormat="1" ht="15.75" customHeight="1">
      <c r="D60066" s="305"/>
      <c r="AG60066" s="1954"/>
    </row>
    <row r="60068" spans="4:33" s="304" customFormat="1" ht="15.75" customHeight="1">
      <c r="D60068" s="305"/>
      <c r="AG60068" s="1954"/>
    </row>
    <row r="60070" spans="4:33" s="304" customFormat="1" ht="15.75" customHeight="1">
      <c r="D60070" s="305"/>
      <c r="AG60070" s="1954"/>
    </row>
    <row r="60072" spans="4:33" s="304" customFormat="1" ht="15.75" customHeight="1">
      <c r="D60072" s="305"/>
      <c r="AG60072" s="1954"/>
    </row>
    <row r="60074" spans="4:33" s="304" customFormat="1" ht="15.75" customHeight="1">
      <c r="D60074" s="305"/>
      <c r="AG60074" s="1954"/>
    </row>
    <row r="60076" spans="4:33" s="304" customFormat="1" ht="15.75" customHeight="1">
      <c r="D60076" s="305"/>
      <c r="AG60076" s="1954"/>
    </row>
    <row r="60078" spans="4:33" s="304" customFormat="1" ht="15.75" customHeight="1">
      <c r="D60078" s="305"/>
      <c r="AG60078" s="1954"/>
    </row>
    <row r="60080" spans="4:33" s="304" customFormat="1" ht="15.75" customHeight="1">
      <c r="D60080" s="305"/>
      <c r="AG60080" s="1954"/>
    </row>
    <row r="60082" spans="4:33" s="304" customFormat="1" ht="15.75" customHeight="1">
      <c r="D60082" s="305"/>
      <c r="AG60082" s="1954"/>
    </row>
    <row r="60084" spans="4:33" s="304" customFormat="1" ht="15.75" customHeight="1">
      <c r="D60084" s="305"/>
      <c r="AG60084" s="1954"/>
    </row>
    <row r="60086" spans="4:33" s="304" customFormat="1" ht="15.75" customHeight="1">
      <c r="D60086" s="305"/>
      <c r="AG60086" s="1954"/>
    </row>
    <row r="60088" spans="4:33" s="304" customFormat="1" ht="15.75" customHeight="1">
      <c r="D60088" s="305"/>
      <c r="AG60088" s="1954"/>
    </row>
    <row r="60090" spans="4:33" s="304" customFormat="1" ht="15.75" customHeight="1">
      <c r="D60090" s="305"/>
      <c r="AG60090" s="1954"/>
    </row>
    <row r="60092" spans="4:33" s="304" customFormat="1" ht="15.75" customHeight="1">
      <c r="D60092" s="305"/>
      <c r="AG60092" s="1954"/>
    </row>
    <row r="60094" spans="4:33" s="304" customFormat="1" ht="15.75" customHeight="1">
      <c r="D60094" s="305"/>
      <c r="AG60094" s="1954"/>
    </row>
    <row r="60096" spans="4:33" s="304" customFormat="1" ht="15.75" customHeight="1">
      <c r="D60096" s="305"/>
      <c r="AG60096" s="1954"/>
    </row>
    <row r="60098" spans="4:33" s="304" customFormat="1" ht="15.75" customHeight="1">
      <c r="D60098" s="305"/>
      <c r="AG60098" s="1954"/>
    </row>
    <row r="60100" spans="4:33" s="304" customFormat="1" ht="15.75" customHeight="1">
      <c r="D60100" s="305"/>
      <c r="AG60100" s="1954"/>
    </row>
    <row r="60102" spans="4:33" s="304" customFormat="1" ht="15.75" customHeight="1">
      <c r="D60102" s="305"/>
      <c r="AG60102" s="1954"/>
    </row>
    <row r="60104" spans="4:33" s="304" customFormat="1" ht="15.75" customHeight="1">
      <c r="D60104" s="305"/>
      <c r="AG60104" s="1954"/>
    </row>
    <row r="60106" spans="4:33" s="304" customFormat="1" ht="15.75" customHeight="1">
      <c r="D60106" s="305"/>
      <c r="AG60106" s="1954"/>
    </row>
    <row r="60108" spans="4:33" s="304" customFormat="1" ht="15.75" customHeight="1">
      <c r="D60108" s="305"/>
      <c r="AG60108" s="1954"/>
    </row>
    <row r="60110" spans="4:33" s="304" customFormat="1" ht="15.75" customHeight="1">
      <c r="D60110" s="305"/>
      <c r="AG60110" s="1954"/>
    </row>
    <row r="60112" spans="4:33" s="304" customFormat="1" ht="15.75" customHeight="1">
      <c r="D60112" s="305"/>
      <c r="AG60112" s="1954"/>
    </row>
    <row r="60114" spans="4:33" s="304" customFormat="1" ht="15.75" customHeight="1">
      <c r="D60114" s="305"/>
      <c r="AG60114" s="1954"/>
    </row>
    <row r="60116" spans="4:33" s="304" customFormat="1" ht="15.75" customHeight="1">
      <c r="D60116" s="305"/>
      <c r="AG60116" s="1954"/>
    </row>
    <row r="60118" spans="4:33" s="304" customFormat="1" ht="15.75" customHeight="1">
      <c r="D60118" s="305"/>
      <c r="AG60118" s="1954"/>
    </row>
    <row r="60120" spans="4:33" s="304" customFormat="1" ht="15.75" customHeight="1">
      <c r="D60120" s="305"/>
      <c r="AG60120" s="1954"/>
    </row>
    <row r="60122" spans="4:33" s="304" customFormat="1" ht="15.75" customHeight="1">
      <c r="D60122" s="305"/>
      <c r="AG60122" s="1954"/>
    </row>
    <row r="60124" spans="4:33" s="304" customFormat="1" ht="15.75" customHeight="1">
      <c r="D60124" s="305"/>
      <c r="AG60124" s="1954"/>
    </row>
    <row r="60126" spans="4:33" s="304" customFormat="1" ht="15.75" customHeight="1">
      <c r="D60126" s="305"/>
      <c r="AG60126" s="1954"/>
    </row>
    <row r="60128" spans="4:33" s="304" customFormat="1" ht="15.75" customHeight="1">
      <c r="D60128" s="305"/>
      <c r="AG60128" s="1954"/>
    </row>
    <row r="60130" spans="4:33" s="304" customFormat="1" ht="15.75" customHeight="1">
      <c r="D60130" s="305"/>
      <c r="AG60130" s="1954"/>
    </row>
    <row r="60132" spans="4:33" s="304" customFormat="1" ht="15.75" customHeight="1">
      <c r="D60132" s="305"/>
      <c r="AG60132" s="1954"/>
    </row>
    <row r="60134" spans="4:33" s="304" customFormat="1" ht="15.75" customHeight="1">
      <c r="D60134" s="305"/>
      <c r="AG60134" s="1954"/>
    </row>
    <row r="60136" spans="4:33" s="304" customFormat="1" ht="15.75" customHeight="1">
      <c r="D60136" s="305"/>
      <c r="AG60136" s="1954"/>
    </row>
    <row r="60138" spans="4:33" s="304" customFormat="1" ht="15.75" customHeight="1">
      <c r="D60138" s="305"/>
      <c r="AG60138" s="1954"/>
    </row>
    <row r="60140" spans="4:33" s="304" customFormat="1" ht="15.75" customHeight="1">
      <c r="D60140" s="305"/>
      <c r="AG60140" s="1954"/>
    </row>
    <row r="60142" spans="4:33" s="304" customFormat="1" ht="15.75" customHeight="1">
      <c r="D60142" s="305"/>
      <c r="AG60142" s="1954"/>
    </row>
    <row r="60144" spans="4:33" s="304" customFormat="1" ht="15.75" customHeight="1">
      <c r="D60144" s="305"/>
      <c r="AG60144" s="1954"/>
    </row>
    <row r="60146" spans="4:33" s="304" customFormat="1" ht="15.75" customHeight="1">
      <c r="D60146" s="305"/>
      <c r="AG60146" s="1954"/>
    </row>
    <row r="60148" spans="4:33" s="304" customFormat="1" ht="15.75" customHeight="1">
      <c r="D60148" s="305"/>
      <c r="AG60148" s="1954"/>
    </row>
    <row r="60150" spans="4:33" s="304" customFormat="1" ht="15.75" customHeight="1">
      <c r="D60150" s="305"/>
      <c r="AG60150" s="1954"/>
    </row>
    <row r="60152" spans="4:33" s="304" customFormat="1" ht="15.75" customHeight="1">
      <c r="D60152" s="305"/>
      <c r="AG60152" s="1954"/>
    </row>
    <row r="60154" spans="4:33" s="304" customFormat="1" ht="15.75" customHeight="1">
      <c r="D60154" s="305"/>
      <c r="AG60154" s="1954"/>
    </row>
    <row r="60156" spans="4:33" s="304" customFormat="1" ht="15.75" customHeight="1">
      <c r="D60156" s="305"/>
      <c r="AG60156" s="1954"/>
    </row>
    <row r="60158" spans="4:33" s="304" customFormat="1" ht="15.75" customHeight="1">
      <c r="D60158" s="305"/>
      <c r="AG60158" s="1954"/>
    </row>
    <row r="60160" spans="4:33" s="304" customFormat="1" ht="15.75" customHeight="1">
      <c r="D60160" s="305"/>
      <c r="AG60160" s="1954"/>
    </row>
    <row r="60162" spans="4:33" s="304" customFormat="1" ht="15.75" customHeight="1">
      <c r="D60162" s="305"/>
      <c r="AG60162" s="1954"/>
    </row>
    <row r="60164" spans="4:33" s="304" customFormat="1" ht="15.75" customHeight="1">
      <c r="D60164" s="305"/>
      <c r="AG60164" s="1954"/>
    </row>
    <row r="60166" spans="4:33" s="304" customFormat="1" ht="15.75" customHeight="1">
      <c r="D60166" s="305"/>
      <c r="AG60166" s="1954"/>
    </row>
    <row r="60168" spans="4:33" s="304" customFormat="1" ht="15.75" customHeight="1">
      <c r="D60168" s="305"/>
      <c r="AG60168" s="1954"/>
    </row>
    <row r="60170" spans="4:33" s="304" customFormat="1" ht="15.75" customHeight="1">
      <c r="D60170" s="305"/>
      <c r="AG60170" s="1954"/>
    </row>
    <row r="60172" spans="4:33" s="304" customFormat="1" ht="15.75" customHeight="1">
      <c r="D60172" s="305"/>
      <c r="AG60172" s="1954"/>
    </row>
    <row r="60174" spans="4:33" s="304" customFormat="1" ht="15.75" customHeight="1">
      <c r="D60174" s="305"/>
      <c r="AG60174" s="1954"/>
    </row>
    <row r="60176" spans="4:33" s="304" customFormat="1" ht="15.75" customHeight="1">
      <c r="D60176" s="305"/>
      <c r="AG60176" s="1954"/>
    </row>
    <row r="60178" spans="4:33" s="304" customFormat="1" ht="15.75" customHeight="1">
      <c r="D60178" s="305"/>
      <c r="AG60178" s="1954"/>
    </row>
    <row r="60180" spans="4:33" s="304" customFormat="1" ht="15.75" customHeight="1">
      <c r="D60180" s="305"/>
      <c r="AG60180" s="1954"/>
    </row>
    <row r="60182" spans="4:33" s="304" customFormat="1" ht="15.75" customHeight="1">
      <c r="D60182" s="305"/>
      <c r="AG60182" s="1954"/>
    </row>
    <row r="60184" spans="4:33" s="304" customFormat="1" ht="15.75" customHeight="1">
      <c r="D60184" s="305"/>
      <c r="AG60184" s="1954"/>
    </row>
    <row r="60186" spans="4:33" s="304" customFormat="1" ht="15.75" customHeight="1">
      <c r="D60186" s="305"/>
      <c r="AG60186" s="1954"/>
    </row>
    <row r="60188" spans="4:33" s="304" customFormat="1" ht="15.75" customHeight="1">
      <c r="D60188" s="305"/>
      <c r="AG60188" s="1954"/>
    </row>
    <row r="60190" spans="4:33" s="304" customFormat="1" ht="15.75" customHeight="1">
      <c r="D60190" s="305"/>
      <c r="AG60190" s="1954"/>
    </row>
    <row r="60192" spans="4:33" s="304" customFormat="1" ht="15.75" customHeight="1">
      <c r="D60192" s="305"/>
      <c r="AG60192" s="1954"/>
    </row>
    <row r="60194" spans="4:33" s="304" customFormat="1" ht="15.75" customHeight="1">
      <c r="D60194" s="305"/>
      <c r="AG60194" s="1954"/>
    </row>
    <row r="60196" spans="4:33" s="304" customFormat="1" ht="15.75" customHeight="1">
      <c r="D60196" s="305"/>
      <c r="AG60196" s="1954"/>
    </row>
    <row r="60198" spans="4:33" s="304" customFormat="1" ht="15.75" customHeight="1">
      <c r="D60198" s="305"/>
      <c r="AG60198" s="1954"/>
    </row>
    <row r="60200" spans="4:33" s="304" customFormat="1" ht="15.75" customHeight="1">
      <c r="D60200" s="305"/>
      <c r="AG60200" s="1954"/>
    </row>
    <row r="60202" spans="4:33" s="304" customFormat="1" ht="15.75" customHeight="1">
      <c r="D60202" s="305"/>
      <c r="AG60202" s="1954"/>
    </row>
    <row r="60204" spans="4:33" s="304" customFormat="1" ht="15.75" customHeight="1">
      <c r="D60204" s="305"/>
      <c r="AG60204" s="1954"/>
    </row>
    <row r="60206" spans="4:33" s="304" customFormat="1" ht="15.75" customHeight="1">
      <c r="D60206" s="305"/>
      <c r="AG60206" s="1954"/>
    </row>
    <row r="60208" spans="4:33" s="304" customFormat="1" ht="15.75" customHeight="1">
      <c r="D60208" s="305"/>
      <c r="AG60208" s="1954"/>
    </row>
    <row r="60210" spans="4:33" s="304" customFormat="1" ht="15.75" customHeight="1">
      <c r="D60210" s="305"/>
      <c r="AG60210" s="1954"/>
    </row>
    <row r="60212" spans="4:33" s="304" customFormat="1" ht="15.75" customHeight="1">
      <c r="D60212" s="305"/>
      <c r="AG60212" s="1954"/>
    </row>
    <row r="60214" spans="4:33" s="304" customFormat="1" ht="15.75" customHeight="1">
      <c r="D60214" s="305"/>
      <c r="AG60214" s="1954"/>
    </row>
    <row r="60216" spans="4:33" s="304" customFormat="1" ht="15.75" customHeight="1">
      <c r="D60216" s="305"/>
      <c r="AG60216" s="1954"/>
    </row>
    <row r="60218" spans="4:33" s="304" customFormat="1" ht="15.75" customHeight="1">
      <c r="D60218" s="305"/>
      <c r="AG60218" s="1954"/>
    </row>
    <row r="60220" spans="4:33" s="304" customFormat="1" ht="15.75" customHeight="1">
      <c r="D60220" s="305"/>
      <c r="AG60220" s="1954"/>
    </row>
    <row r="60222" spans="4:33" s="304" customFormat="1" ht="15.75" customHeight="1">
      <c r="D60222" s="305"/>
      <c r="AG60222" s="1954"/>
    </row>
    <row r="60224" spans="4:33" s="304" customFormat="1" ht="15.75" customHeight="1">
      <c r="D60224" s="305"/>
      <c r="AG60224" s="1954"/>
    </row>
    <row r="60226" spans="4:33" s="304" customFormat="1" ht="15.75" customHeight="1">
      <c r="D60226" s="305"/>
      <c r="AG60226" s="1954"/>
    </row>
    <row r="60228" spans="4:33" s="304" customFormat="1" ht="15.75" customHeight="1">
      <c r="D60228" s="305"/>
      <c r="AG60228" s="1954"/>
    </row>
    <row r="60230" spans="4:33" s="304" customFormat="1" ht="15.75" customHeight="1">
      <c r="D60230" s="305"/>
      <c r="AG60230" s="1954"/>
    </row>
    <row r="60232" spans="4:33" s="304" customFormat="1" ht="15.75" customHeight="1">
      <c r="D60232" s="305"/>
      <c r="AG60232" s="1954"/>
    </row>
    <row r="60234" spans="4:33" s="304" customFormat="1" ht="15.75" customHeight="1">
      <c r="D60234" s="305"/>
      <c r="AG60234" s="1954"/>
    </row>
    <row r="60236" spans="4:33" s="304" customFormat="1" ht="15.75" customHeight="1">
      <c r="D60236" s="305"/>
      <c r="AG60236" s="1954"/>
    </row>
    <row r="60238" spans="4:33" s="304" customFormat="1" ht="15.75" customHeight="1">
      <c r="D60238" s="305"/>
      <c r="AG60238" s="1954"/>
    </row>
    <row r="60240" spans="4:33" s="304" customFormat="1" ht="15.75" customHeight="1">
      <c r="D60240" s="305"/>
      <c r="AG60240" s="1954"/>
    </row>
    <row r="60242" spans="4:33" s="304" customFormat="1" ht="15.75" customHeight="1">
      <c r="D60242" s="305"/>
      <c r="AG60242" s="1954"/>
    </row>
    <row r="60244" spans="4:33" s="304" customFormat="1" ht="15.75" customHeight="1">
      <c r="D60244" s="305"/>
      <c r="AG60244" s="1954"/>
    </row>
    <row r="60246" spans="4:33" s="304" customFormat="1" ht="15.75" customHeight="1">
      <c r="D60246" s="305"/>
      <c r="AG60246" s="1954"/>
    </row>
    <row r="60248" spans="4:33" s="304" customFormat="1" ht="15.75" customHeight="1">
      <c r="D60248" s="305"/>
      <c r="AG60248" s="1954"/>
    </row>
    <row r="60250" spans="4:33" s="304" customFormat="1" ht="15.75" customHeight="1">
      <c r="D60250" s="305"/>
      <c r="AG60250" s="1954"/>
    </row>
    <row r="60252" spans="4:33" s="304" customFormat="1" ht="15.75" customHeight="1">
      <c r="D60252" s="305"/>
      <c r="AG60252" s="1954"/>
    </row>
    <row r="60254" spans="4:33" s="304" customFormat="1" ht="15.75" customHeight="1">
      <c r="D60254" s="305"/>
      <c r="AG60254" s="1954"/>
    </row>
    <row r="60256" spans="4:33" s="304" customFormat="1" ht="15.75" customHeight="1">
      <c r="D60256" s="305"/>
      <c r="AG60256" s="1954"/>
    </row>
    <row r="60258" spans="4:33" s="304" customFormat="1" ht="15.75" customHeight="1">
      <c r="D60258" s="305"/>
      <c r="AG60258" s="1954"/>
    </row>
    <row r="60260" spans="4:33" s="304" customFormat="1" ht="15.75" customHeight="1">
      <c r="D60260" s="305"/>
      <c r="AG60260" s="1954"/>
    </row>
    <row r="60262" spans="4:33" s="304" customFormat="1" ht="15.75" customHeight="1">
      <c r="D60262" s="305"/>
      <c r="AG60262" s="1954"/>
    </row>
    <row r="60264" spans="4:33" s="304" customFormat="1" ht="15.75" customHeight="1">
      <c r="D60264" s="305"/>
      <c r="AG60264" s="1954"/>
    </row>
    <row r="60266" spans="4:33" s="304" customFormat="1" ht="15.75" customHeight="1">
      <c r="D60266" s="305"/>
      <c r="AG60266" s="1954"/>
    </row>
    <row r="60268" spans="4:33" s="304" customFormat="1" ht="15.75" customHeight="1">
      <c r="D60268" s="305"/>
      <c r="AG60268" s="1954"/>
    </row>
    <row r="60270" spans="4:33" s="304" customFormat="1" ht="15.75" customHeight="1">
      <c r="D60270" s="305"/>
      <c r="AG60270" s="1954"/>
    </row>
    <row r="60272" spans="4:33" s="304" customFormat="1" ht="15.75" customHeight="1">
      <c r="D60272" s="305"/>
      <c r="AG60272" s="1954"/>
    </row>
    <row r="60274" spans="4:33" s="304" customFormat="1" ht="15.75" customHeight="1">
      <c r="D60274" s="305"/>
      <c r="AG60274" s="1954"/>
    </row>
    <row r="60276" spans="4:33" s="304" customFormat="1" ht="15.75" customHeight="1">
      <c r="D60276" s="305"/>
      <c r="AG60276" s="1954"/>
    </row>
    <row r="60278" spans="4:33" s="304" customFormat="1" ht="15.75" customHeight="1">
      <c r="D60278" s="305"/>
      <c r="AG60278" s="1954"/>
    </row>
    <row r="60280" spans="4:33" s="304" customFormat="1" ht="15.75" customHeight="1">
      <c r="D60280" s="305"/>
      <c r="AG60280" s="1954"/>
    </row>
    <row r="60282" spans="4:33" s="304" customFormat="1" ht="15.75" customHeight="1">
      <c r="D60282" s="305"/>
      <c r="AG60282" s="1954"/>
    </row>
    <row r="60284" spans="4:33" s="304" customFormat="1" ht="15.75" customHeight="1">
      <c r="D60284" s="305"/>
      <c r="AG60284" s="1954"/>
    </row>
    <row r="60286" spans="4:33" s="304" customFormat="1" ht="15.75" customHeight="1">
      <c r="D60286" s="305"/>
      <c r="AG60286" s="1954"/>
    </row>
    <row r="60288" spans="4:33" s="304" customFormat="1" ht="15.75" customHeight="1">
      <c r="D60288" s="305"/>
      <c r="AG60288" s="1954"/>
    </row>
    <row r="60290" spans="4:33" s="304" customFormat="1" ht="15.75" customHeight="1">
      <c r="D60290" s="305"/>
      <c r="AG60290" s="1954"/>
    </row>
    <row r="60292" spans="4:33" s="304" customFormat="1" ht="15.75" customHeight="1">
      <c r="D60292" s="305"/>
      <c r="AG60292" s="1954"/>
    </row>
    <row r="60294" spans="4:33" s="304" customFormat="1" ht="15.75" customHeight="1">
      <c r="D60294" s="305"/>
      <c r="AG60294" s="1954"/>
    </row>
    <row r="60296" spans="4:33" s="304" customFormat="1" ht="15.75" customHeight="1">
      <c r="D60296" s="305"/>
      <c r="AG60296" s="1954"/>
    </row>
    <row r="60298" spans="4:33" s="304" customFormat="1" ht="15.75" customHeight="1">
      <c r="D60298" s="305"/>
      <c r="AG60298" s="1954"/>
    </row>
    <row r="60300" spans="4:33" s="304" customFormat="1" ht="15.75" customHeight="1">
      <c r="D60300" s="305"/>
      <c r="AG60300" s="1954"/>
    </row>
    <row r="60302" spans="4:33" s="304" customFormat="1" ht="15.75" customHeight="1">
      <c r="D60302" s="305"/>
      <c r="AG60302" s="1954"/>
    </row>
    <row r="60304" spans="4:33" s="304" customFormat="1" ht="15.75" customHeight="1">
      <c r="D60304" s="305"/>
      <c r="AG60304" s="1954"/>
    </row>
    <row r="60306" spans="4:33" s="304" customFormat="1" ht="15.75" customHeight="1">
      <c r="D60306" s="305"/>
      <c r="AG60306" s="1954"/>
    </row>
    <row r="60308" spans="4:33" s="304" customFormat="1" ht="15.75" customHeight="1">
      <c r="D60308" s="305"/>
      <c r="AG60308" s="1954"/>
    </row>
    <row r="60310" spans="4:33" s="304" customFormat="1" ht="15.75" customHeight="1">
      <c r="D60310" s="305"/>
      <c r="AG60310" s="1954"/>
    </row>
    <row r="60312" spans="4:33" s="304" customFormat="1" ht="15.75" customHeight="1">
      <c r="D60312" s="305"/>
      <c r="AG60312" s="1954"/>
    </row>
    <row r="60314" spans="4:33" s="304" customFormat="1" ht="15.75" customHeight="1">
      <c r="D60314" s="305"/>
      <c r="AG60314" s="1954"/>
    </row>
    <row r="60316" spans="4:33" s="304" customFormat="1" ht="15.75" customHeight="1">
      <c r="D60316" s="305"/>
      <c r="AG60316" s="1954"/>
    </row>
    <row r="60318" spans="4:33" s="304" customFormat="1" ht="15.75" customHeight="1">
      <c r="D60318" s="305"/>
      <c r="AG60318" s="1954"/>
    </row>
    <row r="60320" spans="4:33" s="304" customFormat="1" ht="15.75" customHeight="1">
      <c r="D60320" s="305"/>
      <c r="AG60320" s="1954"/>
    </row>
    <row r="60322" spans="4:33" s="304" customFormat="1" ht="15.75" customHeight="1">
      <c r="D60322" s="305"/>
      <c r="AG60322" s="1954"/>
    </row>
    <row r="60324" spans="4:33" s="304" customFormat="1" ht="15.75" customHeight="1">
      <c r="D60324" s="305"/>
      <c r="AG60324" s="1954"/>
    </row>
    <row r="60326" spans="4:33" s="304" customFormat="1" ht="15.75" customHeight="1">
      <c r="D60326" s="305"/>
      <c r="AG60326" s="1954"/>
    </row>
    <row r="60328" spans="4:33" s="304" customFormat="1" ht="15.75" customHeight="1">
      <c r="D60328" s="305"/>
      <c r="AG60328" s="1954"/>
    </row>
    <row r="60330" spans="4:33" s="304" customFormat="1" ht="15.75" customHeight="1">
      <c r="D60330" s="305"/>
      <c r="AG60330" s="1954"/>
    </row>
    <row r="60332" spans="4:33" s="304" customFormat="1" ht="15.75" customHeight="1">
      <c r="D60332" s="305"/>
      <c r="AG60332" s="1954"/>
    </row>
    <row r="60334" spans="4:33" s="304" customFormat="1" ht="15.75" customHeight="1">
      <c r="D60334" s="305"/>
      <c r="AG60334" s="1954"/>
    </row>
    <row r="60336" spans="4:33" s="304" customFormat="1" ht="15.75" customHeight="1">
      <c r="D60336" s="305"/>
      <c r="AG60336" s="1954"/>
    </row>
    <row r="60338" spans="4:33" s="304" customFormat="1" ht="15.75" customHeight="1">
      <c r="D60338" s="305"/>
      <c r="AG60338" s="1954"/>
    </row>
    <row r="60340" spans="4:33" s="304" customFormat="1" ht="15.75" customHeight="1">
      <c r="D60340" s="305"/>
      <c r="AG60340" s="1954"/>
    </row>
    <row r="60342" spans="4:33" s="304" customFormat="1" ht="15.75" customHeight="1">
      <c r="D60342" s="305"/>
      <c r="AG60342" s="1954"/>
    </row>
    <row r="60344" spans="4:33" s="304" customFormat="1" ht="15.75" customHeight="1">
      <c r="D60344" s="305"/>
      <c r="AG60344" s="1954"/>
    </row>
    <row r="60346" spans="4:33" s="304" customFormat="1" ht="15.75" customHeight="1">
      <c r="D60346" s="305"/>
      <c r="AG60346" s="1954"/>
    </row>
    <row r="60348" spans="4:33" s="304" customFormat="1" ht="15.75" customHeight="1">
      <c r="D60348" s="305"/>
      <c r="AG60348" s="1954"/>
    </row>
    <row r="60350" spans="4:33" s="304" customFormat="1" ht="15.75" customHeight="1">
      <c r="D60350" s="305"/>
      <c r="AG60350" s="1954"/>
    </row>
    <row r="60352" spans="4:33" s="304" customFormat="1" ht="15.75" customHeight="1">
      <c r="D60352" s="305"/>
      <c r="AG60352" s="1954"/>
    </row>
    <row r="60354" spans="4:33" s="304" customFormat="1" ht="15.75" customHeight="1">
      <c r="D60354" s="305"/>
      <c r="AG60354" s="1954"/>
    </row>
    <row r="60356" spans="4:33" s="304" customFormat="1" ht="15.75" customHeight="1">
      <c r="D60356" s="305"/>
      <c r="AG60356" s="1954"/>
    </row>
    <row r="60358" spans="4:33" s="304" customFormat="1" ht="15.75" customHeight="1">
      <c r="D60358" s="305"/>
      <c r="AG60358" s="1954"/>
    </row>
    <row r="60360" spans="4:33" s="304" customFormat="1" ht="15.75" customHeight="1">
      <c r="D60360" s="305"/>
      <c r="AG60360" s="1954"/>
    </row>
    <row r="60362" spans="4:33" s="304" customFormat="1" ht="15.75" customHeight="1">
      <c r="D60362" s="305"/>
      <c r="AG60362" s="1954"/>
    </row>
    <row r="60364" spans="4:33" s="304" customFormat="1" ht="15.75" customHeight="1">
      <c r="D60364" s="305"/>
      <c r="AG60364" s="1954"/>
    </row>
    <row r="60366" spans="4:33" s="304" customFormat="1" ht="15.75" customHeight="1">
      <c r="D60366" s="305"/>
      <c r="AG60366" s="1954"/>
    </row>
    <row r="60368" spans="4:33" s="304" customFormat="1" ht="15.75" customHeight="1">
      <c r="D60368" s="305"/>
      <c r="AG60368" s="1954"/>
    </row>
    <row r="60370" spans="4:33" s="304" customFormat="1" ht="15.75" customHeight="1">
      <c r="D60370" s="305"/>
      <c r="AG60370" s="1954"/>
    </row>
    <row r="60372" spans="4:33" s="304" customFormat="1" ht="15.75" customHeight="1">
      <c r="D60372" s="305"/>
      <c r="AG60372" s="1954"/>
    </row>
    <row r="60374" spans="4:33" s="304" customFormat="1" ht="15.75" customHeight="1">
      <c r="D60374" s="305"/>
      <c r="AG60374" s="1954"/>
    </row>
    <row r="60376" spans="4:33" s="304" customFormat="1" ht="15.75" customHeight="1">
      <c r="D60376" s="305"/>
      <c r="AG60376" s="1954"/>
    </row>
    <row r="60378" spans="4:33" s="304" customFormat="1" ht="15.75" customHeight="1">
      <c r="D60378" s="305"/>
      <c r="AG60378" s="1954"/>
    </row>
    <row r="60380" spans="4:33" s="304" customFormat="1" ht="15.75" customHeight="1">
      <c r="D60380" s="305"/>
      <c r="AG60380" s="1954"/>
    </row>
    <row r="60382" spans="4:33" s="304" customFormat="1" ht="15.75" customHeight="1">
      <c r="D60382" s="305"/>
      <c r="AG60382" s="1954"/>
    </row>
    <row r="60384" spans="4:33" s="304" customFormat="1" ht="15.75" customHeight="1">
      <c r="D60384" s="305"/>
      <c r="AG60384" s="1954"/>
    </row>
    <row r="60386" spans="4:33" s="304" customFormat="1" ht="15.75" customHeight="1">
      <c r="D60386" s="305"/>
      <c r="AG60386" s="1954"/>
    </row>
    <row r="60388" spans="4:33" s="304" customFormat="1" ht="15.75" customHeight="1">
      <c r="D60388" s="305"/>
      <c r="AG60388" s="1954"/>
    </row>
    <row r="60390" spans="4:33" s="304" customFormat="1" ht="15.75" customHeight="1">
      <c r="D60390" s="305"/>
      <c r="AG60390" s="1954"/>
    </row>
    <row r="60392" spans="4:33" s="304" customFormat="1" ht="15.75" customHeight="1">
      <c r="D60392" s="305"/>
      <c r="AG60392" s="1954"/>
    </row>
    <row r="60394" spans="4:33" s="304" customFormat="1" ht="15.75" customHeight="1">
      <c r="D60394" s="305"/>
      <c r="AG60394" s="1954"/>
    </row>
    <row r="60396" spans="4:33" s="304" customFormat="1" ht="15.75" customHeight="1">
      <c r="D60396" s="305"/>
      <c r="AG60396" s="1954"/>
    </row>
    <row r="60398" spans="4:33" s="304" customFormat="1" ht="15.75" customHeight="1">
      <c r="D60398" s="305"/>
      <c r="AG60398" s="1954"/>
    </row>
    <row r="60400" spans="4:33" s="304" customFormat="1" ht="15.75" customHeight="1">
      <c r="D60400" s="305"/>
      <c r="AG60400" s="1954"/>
    </row>
    <row r="60402" spans="4:33" s="304" customFormat="1" ht="15.75" customHeight="1">
      <c r="D60402" s="305"/>
      <c r="AG60402" s="1954"/>
    </row>
    <row r="60404" spans="4:33" s="304" customFormat="1" ht="15.75" customHeight="1">
      <c r="D60404" s="305"/>
      <c r="AG60404" s="1954"/>
    </row>
    <row r="60406" spans="4:33" s="304" customFormat="1" ht="15.75" customHeight="1">
      <c r="D60406" s="305"/>
      <c r="AG60406" s="1954"/>
    </row>
    <row r="60408" spans="4:33" s="304" customFormat="1" ht="15.75" customHeight="1">
      <c r="D60408" s="305"/>
      <c r="AG60408" s="1954"/>
    </row>
    <row r="60410" spans="4:33" s="304" customFormat="1" ht="15.75" customHeight="1">
      <c r="D60410" s="305"/>
      <c r="AG60410" s="1954"/>
    </row>
    <row r="60412" spans="4:33" s="304" customFormat="1" ht="15.75" customHeight="1">
      <c r="D60412" s="305"/>
      <c r="AG60412" s="1954"/>
    </row>
    <row r="60414" spans="4:33" s="304" customFormat="1" ht="15.75" customHeight="1">
      <c r="D60414" s="305"/>
      <c r="AG60414" s="1954"/>
    </row>
    <row r="60416" spans="4:33" s="304" customFormat="1" ht="15.75" customHeight="1">
      <c r="D60416" s="305"/>
      <c r="AG60416" s="1954"/>
    </row>
    <row r="60418" spans="4:33" s="304" customFormat="1" ht="15.75" customHeight="1">
      <c r="D60418" s="305"/>
      <c r="AG60418" s="1954"/>
    </row>
    <row r="60420" spans="4:33" s="304" customFormat="1" ht="15.75" customHeight="1">
      <c r="D60420" s="305"/>
      <c r="AG60420" s="1954"/>
    </row>
    <row r="60422" spans="4:33" s="304" customFormat="1" ht="15.75" customHeight="1">
      <c r="D60422" s="305"/>
      <c r="AG60422" s="1954"/>
    </row>
    <row r="60424" spans="4:33" s="304" customFormat="1" ht="15.75" customHeight="1">
      <c r="D60424" s="305"/>
      <c r="AG60424" s="1954"/>
    </row>
    <row r="60426" spans="4:33" s="304" customFormat="1" ht="15.75" customHeight="1">
      <c r="D60426" s="305"/>
      <c r="AG60426" s="1954"/>
    </row>
    <row r="60428" spans="4:33" s="304" customFormat="1" ht="15.75" customHeight="1">
      <c r="D60428" s="305"/>
      <c r="AG60428" s="1954"/>
    </row>
    <row r="60430" spans="4:33" s="304" customFormat="1" ht="15.75" customHeight="1">
      <c r="D60430" s="305"/>
      <c r="AG60430" s="1954"/>
    </row>
    <row r="60432" spans="4:33" s="304" customFormat="1" ht="15.75" customHeight="1">
      <c r="D60432" s="305"/>
      <c r="AG60432" s="1954"/>
    </row>
    <row r="60434" spans="4:33" s="304" customFormat="1" ht="15.75" customHeight="1">
      <c r="D60434" s="305"/>
      <c r="AG60434" s="1954"/>
    </row>
    <row r="60436" spans="4:33" s="304" customFormat="1" ht="15.75" customHeight="1">
      <c r="D60436" s="305"/>
      <c r="AG60436" s="1954"/>
    </row>
    <row r="60438" spans="4:33" s="304" customFormat="1" ht="15.75" customHeight="1">
      <c r="D60438" s="305"/>
      <c r="AG60438" s="1954"/>
    </row>
    <row r="60440" spans="4:33" s="304" customFormat="1" ht="15.75" customHeight="1">
      <c r="D60440" s="305"/>
      <c r="AG60440" s="1954"/>
    </row>
    <row r="60442" spans="4:33" s="304" customFormat="1" ht="15.75" customHeight="1">
      <c r="D60442" s="305"/>
      <c r="AG60442" s="1954"/>
    </row>
    <row r="60444" spans="4:33" s="304" customFormat="1" ht="15.75" customHeight="1">
      <c r="D60444" s="305"/>
      <c r="AG60444" s="1954"/>
    </row>
    <row r="60446" spans="4:33" s="304" customFormat="1" ht="15.75" customHeight="1">
      <c r="D60446" s="305"/>
      <c r="AG60446" s="1954"/>
    </row>
    <row r="60448" spans="4:33" s="304" customFormat="1" ht="15.75" customHeight="1">
      <c r="D60448" s="305"/>
      <c r="AG60448" s="1954"/>
    </row>
    <row r="60450" spans="4:33" s="304" customFormat="1" ht="15.75" customHeight="1">
      <c r="D60450" s="305"/>
      <c r="AG60450" s="1954"/>
    </row>
    <row r="60452" spans="4:33" s="304" customFormat="1" ht="15.75" customHeight="1">
      <c r="D60452" s="305"/>
      <c r="AG60452" s="1954"/>
    </row>
    <row r="60454" spans="4:33" s="304" customFormat="1" ht="15.75" customHeight="1">
      <c r="D60454" s="305"/>
      <c r="AG60454" s="1954"/>
    </row>
    <row r="60456" spans="4:33" s="304" customFormat="1" ht="15.75" customHeight="1">
      <c r="D60456" s="305"/>
      <c r="AG60456" s="1954"/>
    </row>
    <row r="60458" spans="4:33" s="304" customFormat="1" ht="15.75" customHeight="1">
      <c r="D60458" s="305"/>
      <c r="AG60458" s="1954"/>
    </row>
    <row r="60460" spans="4:33" s="304" customFormat="1" ht="15.75" customHeight="1">
      <c r="D60460" s="305"/>
      <c r="AG60460" s="1954"/>
    </row>
    <row r="60462" spans="4:33" s="304" customFormat="1" ht="15.75" customHeight="1">
      <c r="D60462" s="305"/>
      <c r="AG60462" s="1954"/>
    </row>
    <row r="60464" spans="4:33" s="304" customFormat="1" ht="15.75" customHeight="1">
      <c r="D60464" s="305"/>
      <c r="AG60464" s="1954"/>
    </row>
    <row r="60466" spans="4:33" s="304" customFormat="1" ht="15.75" customHeight="1">
      <c r="D60466" s="305"/>
      <c r="AG60466" s="1954"/>
    </row>
    <row r="60468" spans="4:33" s="304" customFormat="1" ht="15.75" customHeight="1">
      <c r="D60468" s="305"/>
      <c r="AG60468" s="1954"/>
    </row>
    <row r="60470" spans="4:33" s="304" customFormat="1" ht="15.75" customHeight="1">
      <c r="D60470" s="305"/>
      <c r="AG60470" s="1954"/>
    </row>
    <row r="60472" spans="4:33" s="304" customFormat="1" ht="15.75" customHeight="1">
      <c r="D60472" s="305"/>
      <c r="AG60472" s="1954"/>
    </row>
    <row r="60474" spans="4:33" s="304" customFormat="1" ht="15.75" customHeight="1">
      <c r="D60474" s="305"/>
      <c r="AG60474" s="1954"/>
    </row>
    <row r="60476" spans="4:33" s="304" customFormat="1" ht="15.75" customHeight="1">
      <c r="D60476" s="305"/>
      <c r="AG60476" s="1954"/>
    </row>
    <row r="60478" spans="4:33" s="304" customFormat="1" ht="15.75" customHeight="1">
      <c r="D60478" s="305"/>
      <c r="AG60478" s="1954"/>
    </row>
    <row r="60480" spans="4:33" s="304" customFormat="1" ht="15.75" customHeight="1">
      <c r="D60480" s="305"/>
      <c r="AG60480" s="1954"/>
    </row>
    <row r="60482" spans="4:33" s="304" customFormat="1" ht="15.75" customHeight="1">
      <c r="D60482" s="305"/>
      <c r="AG60482" s="1954"/>
    </row>
    <row r="60484" spans="4:33" s="304" customFormat="1" ht="15.75" customHeight="1">
      <c r="D60484" s="305"/>
      <c r="AG60484" s="1954"/>
    </row>
    <row r="60486" spans="4:33" s="304" customFormat="1" ht="15.75" customHeight="1">
      <c r="D60486" s="305"/>
      <c r="AG60486" s="1954"/>
    </row>
    <row r="60488" spans="4:33" s="304" customFormat="1" ht="15.75" customHeight="1">
      <c r="D60488" s="305"/>
      <c r="AG60488" s="1954"/>
    </row>
    <row r="60490" spans="4:33" s="304" customFormat="1" ht="15.75" customHeight="1">
      <c r="D60490" s="305"/>
      <c r="AG60490" s="1954"/>
    </row>
    <row r="60492" spans="4:33" s="304" customFormat="1" ht="15.75" customHeight="1">
      <c r="D60492" s="305"/>
      <c r="AG60492" s="1954"/>
    </row>
    <row r="60494" spans="4:33" s="304" customFormat="1" ht="15.75" customHeight="1">
      <c r="D60494" s="305"/>
      <c r="AG60494" s="1954"/>
    </row>
    <row r="60496" spans="4:33" s="304" customFormat="1" ht="15.75" customHeight="1">
      <c r="D60496" s="305"/>
      <c r="AG60496" s="1954"/>
    </row>
    <row r="60498" spans="4:33" s="304" customFormat="1" ht="15.75" customHeight="1">
      <c r="D60498" s="305"/>
      <c r="AG60498" s="1954"/>
    </row>
    <row r="60500" spans="4:33" s="304" customFormat="1" ht="15.75" customHeight="1">
      <c r="D60500" s="305"/>
      <c r="AG60500" s="1954"/>
    </row>
    <row r="60502" spans="4:33" s="304" customFormat="1" ht="15.75" customHeight="1">
      <c r="D60502" s="305"/>
      <c r="AG60502" s="1954"/>
    </row>
    <row r="60504" spans="4:33" s="304" customFormat="1" ht="15.75" customHeight="1">
      <c r="D60504" s="305"/>
      <c r="AG60504" s="1954"/>
    </row>
    <row r="60506" spans="4:33" s="304" customFormat="1" ht="15.75" customHeight="1">
      <c r="D60506" s="305"/>
      <c r="AG60506" s="1954"/>
    </row>
    <row r="60508" spans="4:33" s="304" customFormat="1" ht="15.75" customHeight="1">
      <c r="D60508" s="305"/>
      <c r="AG60508" s="1954"/>
    </row>
    <row r="60510" spans="4:33" s="304" customFormat="1" ht="15.75" customHeight="1">
      <c r="D60510" s="305"/>
      <c r="AG60510" s="1954"/>
    </row>
    <row r="60512" spans="4:33" s="304" customFormat="1" ht="15.75" customHeight="1">
      <c r="D60512" s="305"/>
      <c r="AG60512" s="1954"/>
    </row>
    <row r="60514" spans="4:33" s="304" customFormat="1" ht="15.75" customHeight="1">
      <c r="D60514" s="305"/>
      <c r="AG60514" s="1954"/>
    </row>
    <row r="60516" spans="4:33" s="304" customFormat="1" ht="15.75" customHeight="1">
      <c r="D60516" s="305"/>
      <c r="AG60516" s="1954"/>
    </row>
    <row r="60518" spans="4:33" s="304" customFormat="1" ht="15.75" customHeight="1">
      <c r="D60518" s="305"/>
      <c r="AG60518" s="1954"/>
    </row>
    <row r="60520" spans="4:33" s="304" customFormat="1" ht="15.75" customHeight="1">
      <c r="D60520" s="305"/>
      <c r="AG60520" s="1954"/>
    </row>
    <row r="60522" spans="4:33" s="304" customFormat="1" ht="15.75" customHeight="1">
      <c r="D60522" s="305"/>
      <c r="AG60522" s="1954"/>
    </row>
    <row r="60524" spans="4:33" s="304" customFormat="1" ht="15.75" customHeight="1">
      <c r="D60524" s="305"/>
      <c r="AG60524" s="1954"/>
    </row>
    <row r="60526" spans="4:33" s="304" customFormat="1" ht="15.75" customHeight="1">
      <c r="D60526" s="305"/>
      <c r="AG60526" s="1954"/>
    </row>
    <row r="60528" spans="4:33" s="304" customFormat="1" ht="15.75" customHeight="1">
      <c r="D60528" s="305"/>
      <c r="AG60528" s="1954"/>
    </row>
    <row r="60530" spans="4:33" s="304" customFormat="1" ht="15.75" customHeight="1">
      <c r="D60530" s="305"/>
      <c r="AG60530" s="1954"/>
    </row>
    <row r="60532" spans="4:33" s="304" customFormat="1" ht="15.75" customHeight="1">
      <c r="D60532" s="305"/>
      <c r="AG60532" s="1954"/>
    </row>
    <row r="60534" spans="4:33" s="304" customFormat="1" ht="15.75" customHeight="1">
      <c r="D60534" s="305"/>
      <c r="AG60534" s="1954"/>
    </row>
    <row r="60536" spans="4:33" s="304" customFormat="1" ht="15.75" customHeight="1">
      <c r="D60536" s="305"/>
      <c r="AG60536" s="1954"/>
    </row>
    <row r="60538" spans="4:33" s="304" customFormat="1" ht="15.75" customHeight="1">
      <c r="D60538" s="305"/>
      <c r="AG60538" s="1954"/>
    </row>
    <row r="60540" spans="4:33" s="304" customFormat="1" ht="15.75" customHeight="1">
      <c r="D60540" s="305"/>
      <c r="AG60540" s="1954"/>
    </row>
    <row r="60542" spans="4:33" s="304" customFormat="1" ht="15.75" customHeight="1">
      <c r="D60542" s="305"/>
      <c r="AG60542" s="1954"/>
    </row>
    <row r="60544" spans="4:33" s="304" customFormat="1" ht="15.75" customHeight="1">
      <c r="D60544" s="305"/>
      <c r="AG60544" s="1954"/>
    </row>
    <row r="60546" spans="4:33" s="304" customFormat="1" ht="15.75" customHeight="1">
      <c r="D60546" s="305"/>
      <c r="AG60546" s="1954"/>
    </row>
    <row r="60548" spans="4:33" s="304" customFormat="1" ht="15.75" customHeight="1">
      <c r="D60548" s="305"/>
      <c r="AG60548" s="1954"/>
    </row>
    <row r="60550" spans="4:33" s="304" customFormat="1" ht="15.75" customHeight="1">
      <c r="D60550" s="305"/>
      <c r="AG60550" s="1954"/>
    </row>
    <row r="60552" spans="4:33" s="304" customFormat="1" ht="15.75" customHeight="1">
      <c r="D60552" s="305"/>
      <c r="AG60552" s="1954"/>
    </row>
    <row r="60554" spans="4:33" s="304" customFormat="1" ht="15.75" customHeight="1">
      <c r="D60554" s="305"/>
      <c r="AG60554" s="1954"/>
    </row>
    <row r="60556" spans="4:33" s="304" customFormat="1" ht="15.75" customHeight="1">
      <c r="D60556" s="305"/>
      <c r="AG60556" s="1954"/>
    </row>
    <row r="60558" spans="4:33" s="304" customFormat="1" ht="15.75" customHeight="1">
      <c r="D60558" s="305"/>
      <c r="AG60558" s="1954"/>
    </row>
    <row r="60560" spans="4:33" s="304" customFormat="1" ht="15.75" customHeight="1">
      <c r="D60560" s="305"/>
      <c r="AG60560" s="1954"/>
    </row>
    <row r="60562" spans="4:33" s="304" customFormat="1" ht="15.75" customHeight="1">
      <c r="D60562" s="305"/>
      <c r="AG60562" s="1954"/>
    </row>
    <row r="60564" spans="4:33" s="304" customFormat="1" ht="15.75" customHeight="1">
      <c r="D60564" s="305"/>
      <c r="AG60564" s="1954"/>
    </row>
    <row r="60566" spans="4:33" s="304" customFormat="1" ht="15.75" customHeight="1">
      <c r="D60566" s="305"/>
      <c r="AG60566" s="1954"/>
    </row>
    <row r="60568" spans="4:33" s="304" customFormat="1" ht="15.75" customHeight="1">
      <c r="D60568" s="305"/>
      <c r="AG60568" s="1954"/>
    </row>
    <row r="60570" spans="4:33" s="304" customFormat="1" ht="15.75" customHeight="1">
      <c r="D60570" s="305"/>
      <c r="AG60570" s="1954"/>
    </row>
    <row r="60572" spans="4:33" s="304" customFormat="1" ht="15.75" customHeight="1">
      <c r="D60572" s="305"/>
      <c r="AG60572" s="1954"/>
    </row>
    <row r="60574" spans="4:33" s="304" customFormat="1" ht="15.75" customHeight="1">
      <c r="D60574" s="305"/>
      <c r="AG60574" s="1954"/>
    </row>
    <row r="60576" spans="4:33" s="304" customFormat="1" ht="15.75" customHeight="1">
      <c r="D60576" s="305"/>
      <c r="AG60576" s="1954"/>
    </row>
    <row r="60578" spans="4:33" s="304" customFormat="1" ht="15.75" customHeight="1">
      <c r="D60578" s="305"/>
      <c r="AG60578" s="1954"/>
    </row>
    <row r="60580" spans="4:33" s="304" customFormat="1" ht="15.75" customHeight="1">
      <c r="D60580" s="305"/>
      <c r="AG60580" s="1954"/>
    </row>
    <row r="60582" spans="4:33" s="304" customFormat="1" ht="15.75" customHeight="1">
      <c r="D60582" s="305"/>
      <c r="AG60582" s="1954"/>
    </row>
    <row r="60584" spans="4:33" s="304" customFormat="1" ht="15.75" customHeight="1">
      <c r="D60584" s="305"/>
      <c r="AG60584" s="1954"/>
    </row>
    <row r="60586" spans="4:33" s="304" customFormat="1" ht="15.75" customHeight="1">
      <c r="D60586" s="305"/>
      <c r="AG60586" s="1954"/>
    </row>
    <row r="60588" spans="4:33" s="304" customFormat="1" ht="15.75" customHeight="1">
      <c r="D60588" s="305"/>
      <c r="AG60588" s="1954"/>
    </row>
    <row r="60590" spans="4:33" s="304" customFormat="1" ht="15.75" customHeight="1">
      <c r="D60590" s="305"/>
      <c r="AG60590" s="1954"/>
    </row>
    <row r="60592" spans="4:33" s="304" customFormat="1" ht="15.75" customHeight="1">
      <c r="D60592" s="305"/>
      <c r="AG60592" s="1954"/>
    </row>
    <row r="60594" spans="4:33" s="304" customFormat="1" ht="15.75" customHeight="1">
      <c r="D60594" s="305"/>
      <c r="AG60594" s="1954"/>
    </row>
    <row r="60596" spans="4:33" s="304" customFormat="1" ht="15.75" customHeight="1">
      <c r="D60596" s="305"/>
      <c r="AG60596" s="1954"/>
    </row>
    <row r="60598" spans="4:33" s="304" customFormat="1" ht="15.75" customHeight="1">
      <c r="D60598" s="305"/>
      <c r="AG60598" s="1954"/>
    </row>
    <row r="60600" spans="4:33" s="304" customFormat="1" ht="15.75" customHeight="1">
      <c r="D60600" s="305"/>
      <c r="AG60600" s="1954"/>
    </row>
    <row r="60602" spans="4:33" s="304" customFormat="1" ht="15.75" customHeight="1">
      <c r="D60602" s="305"/>
      <c r="AG60602" s="1954"/>
    </row>
    <row r="60604" spans="4:33" s="304" customFormat="1" ht="15.75" customHeight="1">
      <c r="D60604" s="305"/>
      <c r="AG60604" s="1954"/>
    </row>
    <row r="60606" spans="4:33" s="304" customFormat="1" ht="15.75" customHeight="1">
      <c r="D60606" s="305"/>
      <c r="AG60606" s="1954"/>
    </row>
    <row r="60608" spans="4:33" s="304" customFormat="1" ht="15.75" customHeight="1">
      <c r="D60608" s="305"/>
      <c r="AG60608" s="1954"/>
    </row>
    <row r="60610" spans="4:33" s="304" customFormat="1" ht="15.75" customHeight="1">
      <c r="D60610" s="305"/>
      <c r="AG60610" s="1954"/>
    </row>
    <row r="60612" spans="4:33" s="304" customFormat="1" ht="15.75" customHeight="1">
      <c r="D60612" s="305"/>
      <c r="AG60612" s="1954"/>
    </row>
    <row r="60614" spans="4:33" s="304" customFormat="1" ht="15.75" customHeight="1">
      <c r="D60614" s="305"/>
      <c r="AG60614" s="1954"/>
    </row>
    <row r="60616" spans="4:33" s="304" customFormat="1" ht="15.75" customHeight="1">
      <c r="D60616" s="305"/>
      <c r="AG60616" s="1954"/>
    </row>
    <row r="60618" spans="4:33" s="304" customFormat="1" ht="15.75" customHeight="1">
      <c r="D60618" s="305"/>
      <c r="AG60618" s="1954"/>
    </row>
    <row r="60620" spans="4:33" s="304" customFormat="1" ht="15.75" customHeight="1">
      <c r="D60620" s="305"/>
      <c r="AG60620" s="1954"/>
    </row>
    <row r="60622" spans="4:33" s="304" customFormat="1" ht="15.75" customHeight="1">
      <c r="D60622" s="305"/>
      <c r="AG60622" s="1954"/>
    </row>
    <row r="60624" spans="4:33" s="304" customFormat="1" ht="15.75" customHeight="1">
      <c r="D60624" s="305"/>
      <c r="AG60624" s="1954"/>
    </row>
    <row r="60626" spans="4:33" s="304" customFormat="1" ht="15.75" customHeight="1">
      <c r="D60626" s="305"/>
      <c r="AG60626" s="1954"/>
    </row>
    <row r="60628" spans="4:33" s="304" customFormat="1" ht="15.75" customHeight="1">
      <c r="D60628" s="305"/>
      <c r="AG60628" s="1954"/>
    </row>
    <row r="60630" spans="4:33" s="304" customFormat="1" ht="15.75" customHeight="1">
      <c r="D60630" s="305"/>
      <c r="AG60630" s="1954"/>
    </row>
    <row r="60632" spans="4:33" s="304" customFormat="1" ht="15.75" customHeight="1">
      <c r="D60632" s="305"/>
      <c r="AG60632" s="1954"/>
    </row>
    <row r="60634" spans="4:33" s="304" customFormat="1" ht="15.75" customHeight="1">
      <c r="D60634" s="305"/>
      <c r="AG60634" s="1954"/>
    </row>
    <row r="60636" spans="4:33" s="304" customFormat="1" ht="15.75" customHeight="1">
      <c r="D60636" s="305"/>
      <c r="AG60636" s="1954"/>
    </row>
    <row r="60638" spans="4:33" s="304" customFormat="1" ht="15.75" customHeight="1">
      <c r="D60638" s="305"/>
      <c r="AG60638" s="1954"/>
    </row>
    <row r="60640" spans="4:33" s="304" customFormat="1" ht="15.75" customHeight="1">
      <c r="D60640" s="305"/>
      <c r="AG60640" s="1954"/>
    </row>
    <row r="60642" spans="4:33" s="304" customFormat="1" ht="15.75" customHeight="1">
      <c r="D60642" s="305"/>
      <c r="AG60642" s="1954"/>
    </row>
    <row r="60644" spans="4:33" s="304" customFormat="1" ht="15.75" customHeight="1">
      <c r="D60644" s="305"/>
      <c r="AG60644" s="1954"/>
    </row>
    <row r="60646" spans="4:33" s="304" customFormat="1" ht="15.75" customHeight="1">
      <c r="D60646" s="305"/>
      <c r="AG60646" s="1954"/>
    </row>
    <row r="60648" spans="4:33" s="304" customFormat="1" ht="15.75" customHeight="1">
      <c r="D60648" s="305"/>
      <c r="AG60648" s="1954"/>
    </row>
    <row r="60650" spans="4:33" s="304" customFormat="1" ht="15.75" customHeight="1">
      <c r="D60650" s="305"/>
      <c r="AG60650" s="1954"/>
    </row>
    <row r="60652" spans="4:33" s="304" customFormat="1" ht="15.75" customHeight="1">
      <c r="D60652" s="305"/>
      <c r="AG60652" s="1954"/>
    </row>
    <row r="60654" spans="4:33" s="304" customFormat="1" ht="15.75" customHeight="1">
      <c r="D60654" s="305"/>
      <c r="AG60654" s="1954"/>
    </row>
    <row r="60656" spans="4:33" s="304" customFormat="1" ht="15.75" customHeight="1">
      <c r="D60656" s="305"/>
      <c r="AG60656" s="1954"/>
    </row>
    <row r="60658" spans="4:33" s="304" customFormat="1" ht="15.75" customHeight="1">
      <c r="D60658" s="305"/>
      <c r="AG60658" s="1954"/>
    </row>
    <row r="60660" spans="4:33" s="304" customFormat="1" ht="15.75" customHeight="1">
      <c r="D60660" s="305"/>
      <c r="AG60660" s="1954"/>
    </row>
    <row r="60662" spans="4:33" s="304" customFormat="1" ht="15.75" customHeight="1">
      <c r="D60662" s="305"/>
      <c r="AG60662" s="1954"/>
    </row>
    <row r="60664" spans="4:33" s="304" customFormat="1" ht="15.75" customHeight="1">
      <c r="D60664" s="305"/>
      <c r="AG60664" s="1954"/>
    </row>
    <row r="60666" spans="4:33" s="304" customFormat="1" ht="15.75" customHeight="1">
      <c r="D60666" s="305"/>
      <c r="AG60666" s="1954"/>
    </row>
    <row r="60668" spans="4:33" s="304" customFormat="1" ht="15.75" customHeight="1">
      <c r="D60668" s="305"/>
      <c r="AG60668" s="1954"/>
    </row>
    <row r="60670" spans="4:33" s="304" customFormat="1" ht="15.75" customHeight="1">
      <c r="D60670" s="305"/>
      <c r="AG60670" s="1954"/>
    </row>
    <row r="60672" spans="4:33" s="304" customFormat="1" ht="15.75" customHeight="1">
      <c r="D60672" s="305"/>
      <c r="AG60672" s="1954"/>
    </row>
    <row r="60674" spans="4:33" s="304" customFormat="1" ht="15.75" customHeight="1">
      <c r="D60674" s="305"/>
      <c r="AG60674" s="1954"/>
    </row>
    <row r="60676" spans="4:33" s="304" customFormat="1" ht="15.75" customHeight="1">
      <c r="D60676" s="305"/>
      <c r="AG60676" s="1954"/>
    </row>
    <row r="60678" spans="4:33" s="304" customFormat="1" ht="15.75" customHeight="1">
      <c r="D60678" s="305"/>
      <c r="AG60678" s="1954"/>
    </row>
    <row r="60680" spans="4:33" s="304" customFormat="1" ht="15.75" customHeight="1">
      <c r="D60680" s="305"/>
      <c r="AG60680" s="1954"/>
    </row>
    <row r="60682" spans="4:33" s="304" customFormat="1" ht="15.75" customHeight="1">
      <c r="D60682" s="305"/>
      <c r="AG60682" s="1954"/>
    </row>
    <row r="60684" spans="4:33" s="304" customFormat="1" ht="15.75" customHeight="1">
      <c r="D60684" s="305"/>
      <c r="AG60684" s="1954"/>
    </row>
    <row r="60686" spans="4:33" s="304" customFormat="1" ht="15.75" customHeight="1">
      <c r="D60686" s="305"/>
      <c r="AG60686" s="1954"/>
    </row>
    <row r="60688" spans="4:33" s="304" customFormat="1" ht="15.75" customHeight="1">
      <c r="D60688" s="305"/>
      <c r="AG60688" s="1954"/>
    </row>
    <row r="60690" spans="4:33" s="304" customFormat="1" ht="15.75" customHeight="1">
      <c r="D60690" s="305"/>
      <c r="AG60690" s="1954"/>
    </row>
    <row r="60692" spans="4:33" s="304" customFormat="1" ht="15.75" customHeight="1">
      <c r="D60692" s="305"/>
      <c r="AG60692" s="1954"/>
    </row>
    <row r="60694" spans="4:33" s="304" customFormat="1" ht="15.75" customHeight="1">
      <c r="D60694" s="305"/>
      <c r="AG60694" s="1954"/>
    </row>
    <row r="60696" spans="4:33" s="304" customFormat="1" ht="15.75" customHeight="1">
      <c r="D60696" s="305"/>
      <c r="AG60696" s="1954"/>
    </row>
    <row r="60698" spans="4:33" s="304" customFormat="1" ht="15.75" customHeight="1">
      <c r="D60698" s="305"/>
      <c r="AG60698" s="1954"/>
    </row>
    <row r="60700" spans="4:33" s="304" customFormat="1" ht="15.75" customHeight="1">
      <c r="D60700" s="305"/>
      <c r="AG60700" s="1954"/>
    </row>
    <row r="60702" spans="4:33" s="304" customFormat="1" ht="15.75" customHeight="1">
      <c r="D60702" s="305"/>
      <c r="AG60702" s="1954"/>
    </row>
    <row r="60704" spans="4:33" s="304" customFormat="1" ht="15.75" customHeight="1">
      <c r="D60704" s="305"/>
      <c r="AG60704" s="1954"/>
    </row>
    <row r="60706" spans="4:33" s="304" customFormat="1" ht="15.75" customHeight="1">
      <c r="D60706" s="305"/>
      <c r="AG60706" s="1954"/>
    </row>
    <row r="60708" spans="4:33" s="304" customFormat="1" ht="15.75" customHeight="1">
      <c r="D60708" s="305"/>
      <c r="AG60708" s="1954"/>
    </row>
    <row r="60710" spans="4:33" s="304" customFormat="1" ht="15.75" customHeight="1">
      <c r="D60710" s="305"/>
      <c r="AG60710" s="1954"/>
    </row>
    <row r="60712" spans="4:33" s="304" customFormat="1" ht="15.75" customHeight="1">
      <c r="D60712" s="305"/>
      <c r="AG60712" s="1954"/>
    </row>
    <row r="60714" spans="4:33" s="304" customFormat="1" ht="15.75" customHeight="1">
      <c r="D60714" s="305"/>
      <c r="AG60714" s="1954"/>
    </row>
    <row r="60716" spans="4:33" s="304" customFormat="1" ht="15.75" customHeight="1">
      <c r="D60716" s="305"/>
      <c r="AG60716" s="1954"/>
    </row>
    <row r="60718" spans="4:33" s="304" customFormat="1" ht="15.75" customHeight="1">
      <c r="D60718" s="305"/>
      <c r="AG60718" s="1954"/>
    </row>
    <row r="60720" spans="4:33" s="304" customFormat="1" ht="15.75" customHeight="1">
      <c r="D60720" s="305"/>
      <c r="AG60720" s="1954"/>
    </row>
    <row r="60722" spans="4:33" s="304" customFormat="1" ht="15.75" customHeight="1">
      <c r="D60722" s="305"/>
      <c r="AG60722" s="1954"/>
    </row>
    <row r="60724" spans="4:33" s="304" customFormat="1" ht="15.75" customHeight="1">
      <c r="D60724" s="305"/>
      <c r="AG60724" s="1954"/>
    </row>
    <row r="60726" spans="4:33" s="304" customFormat="1" ht="15.75" customHeight="1">
      <c r="D60726" s="305"/>
      <c r="AG60726" s="1954"/>
    </row>
    <row r="60728" spans="4:33" s="304" customFormat="1" ht="15.75" customHeight="1">
      <c r="D60728" s="305"/>
      <c r="AG60728" s="1954"/>
    </row>
    <row r="60730" spans="4:33" s="304" customFormat="1" ht="15.75" customHeight="1">
      <c r="D60730" s="305"/>
      <c r="AG60730" s="1954"/>
    </row>
    <row r="60732" spans="4:33" s="304" customFormat="1" ht="15.75" customHeight="1">
      <c r="D60732" s="305"/>
      <c r="AG60732" s="1954"/>
    </row>
    <row r="60734" spans="4:33" s="304" customFormat="1" ht="15.75" customHeight="1">
      <c r="D60734" s="305"/>
      <c r="AG60734" s="1954"/>
    </row>
    <row r="60736" spans="4:33" s="304" customFormat="1" ht="15.75" customHeight="1">
      <c r="D60736" s="305"/>
      <c r="AG60736" s="1954"/>
    </row>
    <row r="60738" spans="4:33" s="304" customFormat="1" ht="15.75" customHeight="1">
      <c r="D60738" s="305"/>
      <c r="AG60738" s="1954"/>
    </row>
    <row r="60740" spans="4:33" s="304" customFormat="1" ht="15.75" customHeight="1">
      <c r="D60740" s="305"/>
      <c r="AG60740" s="1954"/>
    </row>
    <row r="60742" spans="4:33" s="304" customFormat="1" ht="15.75" customHeight="1">
      <c r="D60742" s="305"/>
      <c r="AG60742" s="1954"/>
    </row>
    <row r="60744" spans="4:33" s="304" customFormat="1" ht="15.75" customHeight="1">
      <c r="D60744" s="305"/>
      <c r="AG60744" s="1954"/>
    </row>
    <row r="60746" spans="4:33" s="304" customFormat="1" ht="15.75" customHeight="1">
      <c r="D60746" s="305"/>
      <c r="AG60746" s="1954"/>
    </row>
    <row r="60748" spans="4:33" s="304" customFormat="1" ht="15.75" customHeight="1">
      <c r="D60748" s="305"/>
      <c r="AG60748" s="1954"/>
    </row>
    <row r="60750" spans="4:33" s="304" customFormat="1" ht="15.75" customHeight="1">
      <c r="D60750" s="305"/>
      <c r="AG60750" s="1954"/>
    </row>
    <row r="60752" spans="4:33" s="304" customFormat="1" ht="15.75" customHeight="1">
      <c r="D60752" s="305"/>
      <c r="AG60752" s="1954"/>
    </row>
    <row r="60754" spans="4:33" s="304" customFormat="1" ht="15.75" customHeight="1">
      <c r="D60754" s="305"/>
      <c r="AG60754" s="1954"/>
    </row>
    <row r="60756" spans="4:33" s="304" customFormat="1" ht="15.75" customHeight="1">
      <c r="D60756" s="305"/>
      <c r="AG60756" s="1954"/>
    </row>
    <row r="60758" spans="4:33" s="304" customFormat="1" ht="15.75" customHeight="1">
      <c r="D60758" s="305"/>
      <c r="AG60758" s="1954"/>
    </row>
    <row r="60760" spans="4:33" s="304" customFormat="1" ht="15.75" customHeight="1">
      <c r="D60760" s="305"/>
      <c r="AG60760" s="1954"/>
    </row>
    <row r="60762" spans="4:33" s="304" customFormat="1" ht="15.75" customHeight="1">
      <c r="D60762" s="305"/>
      <c r="AG60762" s="1954"/>
    </row>
    <row r="60764" spans="4:33" s="304" customFormat="1" ht="15.75" customHeight="1">
      <c r="D60764" s="305"/>
      <c r="AG60764" s="1954"/>
    </row>
    <row r="60766" spans="4:33" s="304" customFormat="1" ht="15.75" customHeight="1">
      <c r="D60766" s="305"/>
      <c r="AG60766" s="1954"/>
    </row>
    <row r="60768" spans="4:33" s="304" customFormat="1" ht="15.75" customHeight="1">
      <c r="D60768" s="305"/>
      <c r="AG60768" s="1954"/>
    </row>
    <row r="60770" spans="4:33" s="304" customFormat="1" ht="15.75" customHeight="1">
      <c r="D60770" s="305"/>
      <c r="AG60770" s="1954"/>
    </row>
    <row r="60772" spans="4:33" s="304" customFormat="1" ht="15.75" customHeight="1">
      <c r="D60772" s="305"/>
      <c r="AG60772" s="1954"/>
    </row>
    <row r="60774" spans="4:33" s="304" customFormat="1" ht="15.75" customHeight="1">
      <c r="D60774" s="305"/>
      <c r="AG60774" s="1954"/>
    </row>
    <row r="60776" spans="4:33" s="304" customFormat="1" ht="15.75" customHeight="1">
      <c r="D60776" s="305"/>
      <c r="AG60776" s="1954"/>
    </row>
    <row r="60778" spans="4:33" s="304" customFormat="1" ht="15.75" customHeight="1">
      <c r="D60778" s="305"/>
      <c r="AG60778" s="1954"/>
    </row>
    <row r="60780" spans="4:33" s="304" customFormat="1" ht="15.75" customHeight="1">
      <c r="D60780" s="305"/>
      <c r="AG60780" s="1954"/>
    </row>
    <row r="60782" spans="4:33" s="304" customFormat="1" ht="15.75" customHeight="1">
      <c r="D60782" s="305"/>
      <c r="AG60782" s="1954"/>
    </row>
    <row r="60784" spans="4:33" s="304" customFormat="1" ht="15.75" customHeight="1">
      <c r="D60784" s="305"/>
      <c r="AG60784" s="1954"/>
    </row>
    <row r="60786" spans="4:33" s="304" customFormat="1" ht="15.75" customHeight="1">
      <c r="D60786" s="305"/>
      <c r="AG60786" s="1954"/>
    </row>
    <row r="60788" spans="4:33" s="304" customFormat="1" ht="15.75" customHeight="1">
      <c r="D60788" s="305"/>
      <c r="AG60788" s="1954"/>
    </row>
    <row r="60790" spans="4:33" s="304" customFormat="1" ht="15.75" customHeight="1">
      <c r="D60790" s="305"/>
      <c r="AG60790" s="1954"/>
    </row>
    <row r="60792" spans="4:33" s="304" customFormat="1" ht="15.75" customHeight="1">
      <c r="D60792" s="305"/>
      <c r="AG60792" s="1954"/>
    </row>
    <row r="60794" spans="4:33" s="304" customFormat="1" ht="15.75" customHeight="1">
      <c r="D60794" s="305"/>
      <c r="AG60794" s="1954"/>
    </row>
    <row r="60796" spans="4:33" s="304" customFormat="1" ht="15.75" customHeight="1">
      <c r="D60796" s="305"/>
      <c r="AG60796" s="1954"/>
    </row>
    <row r="60798" spans="4:33" s="304" customFormat="1" ht="15.75" customHeight="1">
      <c r="D60798" s="305"/>
      <c r="AG60798" s="1954"/>
    </row>
    <row r="60800" spans="4:33" s="304" customFormat="1" ht="15.75" customHeight="1">
      <c r="D60800" s="305"/>
      <c r="AG60800" s="1954"/>
    </row>
    <row r="60802" spans="4:33" s="304" customFormat="1" ht="15.75" customHeight="1">
      <c r="D60802" s="305"/>
      <c r="AG60802" s="1954"/>
    </row>
    <row r="60804" spans="4:33" s="304" customFormat="1" ht="15.75" customHeight="1">
      <c r="D60804" s="305"/>
      <c r="AG60804" s="1954"/>
    </row>
    <row r="60806" spans="4:33" s="304" customFormat="1" ht="15.75" customHeight="1">
      <c r="D60806" s="305"/>
      <c r="AG60806" s="1954"/>
    </row>
    <row r="60808" spans="4:33" s="304" customFormat="1" ht="15.75" customHeight="1">
      <c r="D60808" s="305"/>
      <c r="AG60808" s="1954"/>
    </row>
    <row r="60810" spans="4:33" s="304" customFormat="1" ht="15.75" customHeight="1">
      <c r="D60810" s="305"/>
      <c r="AG60810" s="1954"/>
    </row>
    <row r="60812" spans="4:33" s="304" customFormat="1" ht="15.75" customHeight="1">
      <c r="D60812" s="305"/>
      <c r="AG60812" s="1954"/>
    </row>
    <row r="60814" spans="4:33" s="304" customFormat="1" ht="15.75" customHeight="1">
      <c r="D60814" s="305"/>
      <c r="AG60814" s="1954"/>
    </row>
    <row r="60816" spans="4:33" s="304" customFormat="1" ht="15.75" customHeight="1">
      <c r="D60816" s="305"/>
      <c r="AG60816" s="1954"/>
    </row>
    <row r="60818" spans="4:33" s="304" customFormat="1" ht="15.75" customHeight="1">
      <c r="D60818" s="305"/>
      <c r="AG60818" s="1954"/>
    </row>
    <row r="60820" spans="4:33" s="304" customFormat="1" ht="15.75" customHeight="1">
      <c r="D60820" s="305"/>
      <c r="AG60820" s="1954"/>
    </row>
    <row r="60822" spans="4:33" s="304" customFormat="1" ht="15.75" customHeight="1">
      <c r="D60822" s="305"/>
      <c r="AG60822" s="1954"/>
    </row>
    <row r="60824" spans="4:33" s="304" customFormat="1" ht="15.75" customHeight="1">
      <c r="D60824" s="305"/>
      <c r="AG60824" s="1954"/>
    </row>
    <row r="60826" spans="4:33" s="304" customFormat="1" ht="15.75" customHeight="1">
      <c r="D60826" s="305"/>
      <c r="AG60826" s="1954"/>
    </row>
    <row r="60828" spans="4:33" s="304" customFormat="1" ht="15.75" customHeight="1">
      <c r="D60828" s="305"/>
      <c r="AG60828" s="1954"/>
    </row>
    <row r="60830" spans="4:33" s="304" customFormat="1" ht="15.75" customHeight="1">
      <c r="D60830" s="305"/>
      <c r="AG60830" s="1954"/>
    </row>
    <row r="60832" spans="4:33" s="304" customFormat="1" ht="15.75" customHeight="1">
      <c r="D60832" s="305"/>
      <c r="AG60832" s="1954"/>
    </row>
    <row r="60834" spans="4:33" s="304" customFormat="1" ht="15.75" customHeight="1">
      <c r="D60834" s="305"/>
      <c r="AG60834" s="1954"/>
    </row>
    <row r="60836" spans="4:33" s="304" customFormat="1" ht="15.75" customHeight="1">
      <c r="D60836" s="305"/>
      <c r="AG60836" s="1954"/>
    </row>
    <row r="60838" spans="4:33" s="304" customFormat="1" ht="15.75" customHeight="1">
      <c r="D60838" s="305"/>
      <c r="AG60838" s="1954"/>
    </row>
    <row r="60840" spans="4:33" s="304" customFormat="1" ht="15.75" customHeight="1">
      <c r="D60840" s="305"/>
      <c r="AG60840" s="1954"/>
    </row>
    <row r="60842" spans="4:33" s="304" customFormat="1" ht="15.75" customHeight="1">
      <c r="D60842" s="305"/>
      <c r="AG60842" s="1954"/>
    </row>
    <row r="60844" spans="4:33" s="304" customFormat="1" ht="15.75" customHeight="1">
      <c r="D60844" s="305"/>
      <c r="AG60844" s="1954"/>
    </row>
    <row r="60846" spans="4:33" s="304" customFormat="1" ht="15.75" customHeight="1">
      <c r="D60846" s="305"/>
      <c r="AG60846" s="1954"/>
    </row>
    <row r="60848" spans="4:33" s="304" customFormat="1" ht="15.75" customHeight="1">
      <c r="D60848" s="305"/>
      <c r="AG60848" s="1954"/>
    </row>
    <row r="60850" spans="4:33" s="304" customFormat="1" ht="15.75" customHeight="1">
      <c r="D60850" s="305"/>
      <c r="AG60850" s="1954"/>
    </row>
    <row r="60852" spans="4:33" s="304" customFormat="1" ht="15.75" customHeight="1">
      <c r="D60852" s="305"/>
      <c r="AG60852" s="1954"/>
    </row>
    <row r="60854" spans="4:33" s="304" customFormat="1" ht="15.75" customHeight="1">
      <c r="D60854" s="305"/>
      <c r="AG60854" s="1954"/>
    </row>
    <row r="60856" spans="4:33" s="304" customFormat="1" ht="15.75" customHeight="1">
      <c r="D60856" s="305"/>
      <c r="AG60856" s="1954"/>
    </row>
    <row r="60858" spans="4:33" s="304" customFormat="1" ht="15.75" customHeight="1">
      <c r="D60858" s="305"/>
      <c r="AG60858" s="1954"/>
    </row>
    <row r="60860" spans="4:33" s="304" customFormat="1" ht="15.75" customHeight="1">
      <c r="D60860" s="305"/>
      <c r="AG60860" s="1954"/>
    </row>
    <row r="60862" spans="4:33" s="304" customFormat="1" ht="15.75" customHeight="1">
      <c r="D60862" s="305"/>
      <c r="AG60862" s="1954"/>
    </row>
    <row r="60864" spans="4:33" s="304" customFormat="1" ht="15.75" customHeight="1">
      <c r="D60864" s="305"/>
      <c r="AG60864" s="1954"/>
    </row>
    <row r="60866" spans="4:33" s="304" customFormat="1" ht="15.75" customHeight="1">
      <c r="D60866" s="305"/>
      <c r="AG60866" s="1954"/>
    </row>
    <row r="60868" spans="4:33" s="304" customFormat="1" ht="15.75" customHeight="1">
      <c r="D60868" s="305"/>
      <c r="AG60868" s="1954"/>
    </row>
    <row r="60870" spans="4:33" s="304" customFormat="1" ht="15.75" customHeight="1">
      <c r="D60870" s="305"/>
      <c r="AG60870" s="1954"/>
    </row>
    <row r="60872" spans="4:33" s="304" customFormat="1" ht="15.75" customHeight="1">
      <c r="D60872" s="305"/>
      <c r="AG60872" s="1954"/>
    </row>
    <row r="60874" spans="4:33" s="304" customFormat="1" ht="15.75" customHeight="1">
      <c r="D60874" s="305"/>
      <c r="AG60874" s="1954"/>
    </row>
    <row r="60876" spans="4:33" s="304" customFormat="1" ht="15.75" customHeight="1">
      <c r="D60876" s="305"/>
      <c r="AG60876" s="1954"/>
    </row>
    <row r="60878" spans="4:33" s="304" customFormat="1" ht="15.75" customHeight="1">
      <c r="D60878" s="305"/>
      <c r="AG60878" s="1954"/>
    </row>
    <row r="60880" spans="4:33" s="304" customFormat="1" ht="15.75" customHeight="1">
      <c r="D60880" s="305"/>
      <c r="AG60880" s="1954"/>
    </row>
    <row r="60882" spans="4:33" s="304" customFormat="1" ht="15.75" customHeight="1">
      <c r="D60882" s="305"/>
      <c r="AG60882" s="1954"/>
    </row>
    <row r="60884" spans="4:33" s="304" customFormat="1" ht="15.75" customHeight="1">
      <c r="D60884" s="305"/>
      <c r="AG60884" s="1954"/>
    </row>
    <row r="60886" spans="4:33" s="304" customFormat="1" ht="15.75" customHeight="1">
      <c r="D60886" s="305"/>
      <c r="AG60886" s="1954"/>
    </row>
    <row r="60888" spans="4:33" s="304" customFormat="1" ht="15.75" customHeight="1">
      <c r="D60888" s="305"/>
      <c r="AG60888" s="1954"/>
    </row>
    <row r="60890" spans="4:33" s="304" customFormat="1" ht="15.75" customHeight="1">
      <c r="D60890" s="305"/>
      <c r="AG60890" s="1954"/>
    </row>
    <row r="60892" spans="4:33" s="304" customFormat="1" ht="15.75" customHeight="1">
      <c r="D60892" s="305"/>
      <c r="AG60892" s="1954"/>
    </row>
    <row r="60894" spans="4:33" s="304" customFormat="1" ht="15.75" customHeight="1">
      <c r="D60894" s="305"/>
      <c r="AG60894" s="1954"/>
    </row>
    <row r="60896" spans="4:33" s="304" customFormat="1" ht="15.75" customHeight="1">
      <c r="D60896" s="305"/>
      <c r="AG60896" s="1954"/>
    </row>
    <row r="60898" spans="4:33" s="304" customFormat="1" ht="15.75" customHeight="1">
      <c r="D60898" s="305"/>
      <c r="AG60898" s="1954"/>
    </row>
    <row r="60900" spans="4:33" s="304" customFormat="1" ht="15.75" customHeight="1">
      <c r="D60900" s="305"/>
      <c r="AG60900" s="1954"/>
    </row>
    <row r="60902" spans="4:33" s="304" customFormat="1" ht="15.75" customHeight="1">
      <c r="D60902" s="305"/>
      <c r="AG60902" s="1954"/>
    </row>
    <row r="60904" spans="4:33" s="304" customFormat="1" ht="15.75" customHeight="1">
      <c r="D60904" s="305"/>
      <c r="AG60904" s="1954"/>
    </row>
    <row r="60906" spans="4:33" s="304" customFormat="1" ht="15.75" customHeight="1">
      <c r="D60906" s="305"/>
      <c r="AG60906" s="1954"/>
    </row>
    <row r="60908" spans="4:33" s="304" customFormat="1" ht="15.75" customHeight="1">
      <c r="D60908" s="305"/>
      <c r="AG60908" s="1954"/>
    </row>
    <row r="60910" spans="4:33" s="304" customFormat="1" ht="15.75" customHeight="1">
      <c r="D60910" s="305"/>
      <c r="AG60910" s="1954"/>
    </row>
    <row r="60912" spans="4:33" s="304" customFormat="1" ht="15.75" customHeight="1">
      <c r="D60912" s="305"/>
      <c r="AG60912" s="1954"/>
    </row>
    <row r="60914" spans="4:33" s="304" customFormat="1" ht="15.75" customHeight="1">
      <c r="D60914" s="305"/>
      <c r="AG60914" s="1954"/>
    </row>
    <row r="60916" spans="4:33" s="304" customFormat="1" ht="15.75" customHeight="1">
      <c r="D60916" s="305"/>
      <c r="AG60916" s="1954"/>
    </row>
    <row r="60918" spans="4:33" s="304" customFormat="1" ht="15.75" customHeight="1">
      <c r="D60918" s="305"/>
      <c r="AG60918" s="1954"/>
    </row>
    <row r="60920" spans="4:33" s="304" customFormat="1" ht="15.75" customHeight="1">
      <c r="D60920" s="305"/>
      <c r="AG60920" s="1954"/>
    </row>
    <row r="60922" spans="4:33" s="304" customFormat="1" ht="15.75" customHeight="1">
      <c r="D60922" s="305"/>
      <c r="AG60922" s="1954"/>
    </row>
    <row r="60924" spans="4:33" s="304" customFormat="1" ht="15.75" customHeight="1">
      <c r="D60924" s="305"/>
      <c r="AG60924" s="1954"/>
    </row>
    <row r="60926" spans="4:33" s="304" customFormat="1" ht="15.75" customHeight="1">
      <c r="D60926" s="305"/>
      <c r="AG60926" s="1954"/>
    </row>
    <row r="60928" spans="4:33" s="304" customFormat="1" ht="15.75" customHeight="1">
      <c r="D60928" s="305"/>
      <c r="AG60928" s="1954"/>
    </row>
    <row r="60930" spans="4:33" s="304" customFormat="1" ht="15.75" customHeight="1">
      <c r="D60930" s="305"/>
      <c r="AG60930" s="1954"/>
    </row>
    <row r="60932" spans="4:33" s="304" customFormat="1" ht="15.75" customHeight="1">
      <c r="D60932" s="305"/>
      <c r="AG60932" s="1954"/>
    </row>
    <row r="60934" spans="4:33" s="304" customFormat="1" ht="15.75" customHeight="1">
      <c r="D60934" s="305"/>
      <c r="AG60934" s="1954"/>
    </row>
    <row r="60936" spans="4:33" s="304" customFormat="1" ht="15.75" customHeight="1">
      <c r="D60936" s="305"/>
      <c r="AG60936" s="1954"/>
    </row>
    <row r="60938" spans="4:33" s="304" customFormat="1" ht="15.75" customHeight="1">
      <c r="D60938" s="305"/>
      <c r="AG60938" s="1954"/>
    </row>
    <row r="60940" spans="4:33" s="304" customFormat="1" ht="15.75" customHeight="1">
      <c r="D60940" s="305"/>
      <c r="AG60940" s="1954"/>
    </row>
    <row r="60942" spans="4:33" s="304" customFormat="1" ht="15.75" customHeight="1">
      <c r="D60942" s="305"/>
      <c r="AG60942" s="1954"/>
    </row>
    <row r="60944" spans="4:33" s="304" customFormat="1" ht="15.75" customHeight="1">
      <c r="D60944" s="305"/>
      <c r="AG60944" s="1954"/>
    </row>
    <row r="60946" spans="4:33" s="304" customFormat="1" ht="15.75" customHeight="1">
      <c r="D60946" s="305"/>
      <c r="AG60946" s="1954"/>
    </row>
    <row r="60948" spans="4:33" s="304" customFormat="1" ht="15.75" customHeight="1">
      <c r="D60948" s="305"/>
      <c r="AG60948" s="1954"/>
    </row>
    <row r="60950" spans="4:33" s="304" customFormat="1" ht="15.75" customHeight="1">
      <c r="D60950" s="305"/>
      <c r="AG60950" s="1954"/>
    </row>
    <row r="60952" spans="4:33" s="304" customFormat="1" ht="15.75" customHeight="1">
      <c r="D60952" s="305"/>
      <c r="AG60952" s="1954"/>
    </row>
    <row r="60954" spans="4:33" s="304" customFormat="1" ht="15.75" customHeight="1">
      <c r="D60954" s="305"/>
      <c r="AG60954" s="1954"/>
    </row>
    <row r="60956" spans="4:33" s="304" customFormat="1" ht="15.75" customHeight="1">
      <c r="D60956" s="305"/>
      <c r="AG60956" s="1954"/>
    </row>
    <row r="60958" spans="4:33" s="304" customFormat="1" ht="15.75" customHeight="1">
      <c r="D60958" s="305"/>
      <c r="AG60958" s="1954"/>
    </row>
    <row r="60960" spans="4:33" s="304" customFormat="1" ht="15.75" customHeight="1">
      <c r="D60960" s="305"/>
      <c r="AG60960" s="1954"/>
    </row>
    <row r="60962" spans="4:33" s="304" customFormat="1" ht="15.75" customHeight="1">
      <c r="D60962" s="305"/>
      <c r="AG60962" s="1954"/>
    </row>
    <row r="60964" spans="4:33" s="304" customFormat="1" ht="15.75" customHeight="1">
      <c r="D60964" s="305"/>
      <c r="AG60964" s="1954"/>
    </row>
    <row r="60966" spans="4:33" s="304" customFormat="1" ht="15.75" customHeight="1">
      <c r="D60966" s="305"/>
      <c r="AG60966" s="1954"/>
    </row>
    <row r="60968" spans="4:33" s="304" customFormat="1" ht="15.75" customHeight="1">
      <c r="D60968" s="305"/>
      <c r="AG60968" s="1954"/>
    </row>
    <row r="60970" spans="4:33" s="304" customFormat="1" ht="15.75" customHeight="1">
      <c r="D60970" s="305"/>
      <c r="AG60970" s="1954"/>
    </row>
    <row r="60972" spans="4:33" s="304" customFormat="1" ht="15.75" customHeight="1">
      <c r="D60972" s="305"/>
      <c r="AG60972" s="1954"/>
    </row>
    <row r="60974" spans="4:33" s="304" customFormat="1" ht="15.75" customHeight="1">
      <c r="D60974" s="305"/>
      <c r="AG60974" s="1954"/>
    </row>
    <row r="60976" spans="4:33" s="304" customFormat="1" ht="15.75" customHeight="1">
      <c r="D60976" s="305"/>
      <c r="AG60976" s="1954"/>
    </row>
    <row r="60978" spans="4:33" s="304" customFormat="1" ht="15.75" customHeight="1">
      <c r="D60978" s="305"/>
      <c r="AG60978" s="1954"/>
    </row>
    <row r="60980" spans="4:33" s="304" customFormat="1" ht="15.75" customHeight="1">
      <c r="D60980" s="305"/>
      <c r="AG60980" s="1954"/>
    </row>
    <row r="60982" spans="4:33" s="304" customFormat="1" ht="15.75" customHeight="1">
      <c r="D60982" s="305"/>
      <c r="AG60982" s="1954"/>
    </row>
    <row r="60984" spans="4:33" s="304" customFormat="1" ht="15.75" customHeight="1">
      <c r="D60984" s="305"/>
      <c r="AG60984" s="1954"/>
    </row>
    <row r="60986" spans="4:33" s="304" customFormat="1" ht="15.75" customHeight="1">
      <c r="D60986" s="305"/>
      <c r="AG60986" s="1954"/>
    </row>
    <row r="60988" spans="4:33" s="304" customFormat="1" ht="15.75" customHeight="1">
      <c r="D60988" s="305"/>
      <c r="AG60988" s="1954"/>
    </row>
    <row r="60990" spans="4:33" s="304" customFormat="1" ht="15.75" customHeight="1">
      <c r="D60990" s="305"/>
      <c r="AG60990" s="1954"/>
    </row>
    <row r="60992" spans="4:33" s="304" customFormat="1" ht="15.75" customHeight="1">
      <c r="D60992" s="305"/>
      <c r="AG60992" s="1954"/>
    </row>
    <row r="60994" spans="4:33" s="304" customFormat="1" ht="15.75" customHeight="1">
      <c r="D60994" s="305"/>
      <c r="AG60994" s="1954"/>
    </row>
    <row r="60996" spans="4:33" s="304" customFormat="1" ht="15.75" customHeight="1">
      <c r="D60996" s="305"/>
      <c r="AG60996" s="1954"/>
    </row>
    <row r="60998" spans="4:33" s="304" customFormat="1" ht="15.75" customHeight="1">
      <c r="D60998" s="305"/>
      <c r="AG60998" s="1954"/>
    </row>
    <row r="61000" spans="4:33" s="304" customFormat="1" ht="15.75" customHeight="1">
      <c r="D61000" s="305"/>
      <c r="AG61000" s="1954"/>
    </row>
    <row r="61002" spans="4:33" s="304" customFormat="1" ht="15.75" customHeight="1">
      <c r="D61002" s="305"/>
      <c r="AG61002" s="1954"/>
    </row>
    <row r="61004" spans="4:33" s="304" customFormat="1" ht="15.75" customHeight="1">
      <c r="D61004" s="305"/>
      <c r="AG61004" s="1954"/>
    </row>
    <row r="61006" spans="4:33" s="304" customFormat="1" ht="15.75" customHeight="1">
      <c r="D61006" s="305"/>
      <c r="AG61006" s="1954"/>
    </row>
    <row r="61008" spans="4:33" s="304" customFormat="1" ht="15.75" customHeight="1">
      <c r="D61008" s="305"/>
      <c r="AG61008" s="1954"/>
    </row>
    <row r="61010" spans="4:33" s="304" customFormat="1" ht="15.75" customHeight="1">
      <c r="D61010" s="305"/>
      <c r="AG61010" s="1954"/>
    </row>
    <row r="61012" spans="4:33" s="304" customFormat="1" ht="15.75" customHeight="1">
      <c r="D61012" s="305"/>
      <c r="AG61012" s="1954"/>
    </row>
    <row r="61014" spans="4:33" s="304" customFormat="1" ht="15.75" customHeight="1">
      <c r="D61014" s="305"/>
      <c r="AG61014" s="1954"/>
    </row>
    <row r="61016" spans="4:33" s="304" customFormat="1" ht="15.75" customHeight="1">
      <c r="D61016" s="305"/>
      <c r="AG61016" s="1954"/>
    </row>
    <row r="61018" spans="4:33" s="304" customFormat="1" ht="15.75" customHeight="1">
      <c r="D61018" s="305"/>
      <c r="AG61018" s="1954"/>
    </row>
    <row r="61020" spans="4:33" s="304" customFormat="1" ht="15.75" customHeight="1">
      <c r="D61020" s="305"/>
      <c r="AG61020" s="1954"/>
    </row>
    <row r="61022" spans="4:33" s="304" customFormat="1" ht="15.75" customHeight="1">
      <c r="D61022" s="305"/>
      <c r="AG61022" s="1954"/>
    </row>
    <row r="61024" spans="4:33" s="304" customFormat="1" ht="15.75" customHeight="1">
      <c r="D61024" s="305"/>
      <c r="AG61024" s="1954"/>
    </row>
    <row r="61026" spans="4:33" s="304" customFormat="1" ht="15.75" customHeight="1">
      <c r="D61026" s="305"/>
      <c r="AG61026" s="1954"/>
    </row>
    <row r="61028" spans="4:33" s="304" customFormat="1" ht="15.75" customHeight="1">
      <c r="D61028" s="305"/>
      <c r="AG61028" s="1954"/>
    </row>
    <row r="61030" spans="4:33" s="304" customFormat="1" ht="15.75" customHeight="1">
      <c r="D61030" s="305"/>
      <c r="AG61030" s="1954"/>
    </row>
    <row r="61032" spans="4:33" s="304" customFormat="1" ht="15.75" customHeight="1">
      <c r="D61032" s="305"/>
      <c r="AG61032" s="1954"/>
    </row>
    <row r="61034" spans="4:33" s="304" customFormat="1" ht="15.75" customHeight="1">
      <c r="D61034" s="305"/>
      <c r="AG61034" s="1954"/>
    </row>
    <row r="61036" spans="4:33" s="304" customFormat="1" ht="15.75" customHeight="1">
      <c r="D61036" s="305"/>
      <c r="AG61036" s="1954"/>
    </row>
    <row r="61038" spans="4:33" s="304" customFormat="1" ht="15.75" customHeight="1">
      <c r="D61038" s="305"/>
      <c r="AG61038" s="1954"/>
    </row>
    <row r="61040" spans="4:33" s="304" customFormat="1" ht="15.75" customHeight="1">
      <c r="D61040" s="305"/>
      <c r="AG61040" s="1954"/>
    </row>
    <row r="61042" spans="4:33" s="304" customFormat="1" ht="15.75" customHeight="1">
      <c r="D61042" s="305"/>
      <c r="AG61042" s="1954"/>
    </row>
    <row r="61044" spans="4:33" s="304" customFormat="1" ht="15.75" customHeight="1">
      <c r="D61044" s="305"/>
      <c r="AG61044" s="1954"/>
    </row>
    <row r="61046" spans="4:33" s="304" customFormat="1" ht="15.75" customHeight="1">
      <c r="D61046" s="305"/>
      <c r="AG61046" s="1954"/>
    </row>
    <row r="61048" spans="4:33" s="304" customFormat="1" ht="15.75" customHeight="1">
      <c r="D61048" s="305"/>
      <c r="AG61048" s="1954"/>
    </row>
    <row r="61050" spans="4:33" s="304" customFormat="1" ht="15.75" customHeight="1">
      <c r="D61050" s="305"/>
      <c r="AG61050" s="1954"/>
    </row>
    <row r="61052" spans="4:33" s="304" customFormat="1" ht="15.75" customHeight="1">
      <c r="D61052" s="305"/>
      <c r="AG61052" s="1954"/>
    </row>
    <row r="61054" spans="4:33" s="304" customFormat="1" ht="15.75" customHeight="1">
      <c r="D61054" s="305"/>
      <c r="AG61054" s="1954"/>
    </row>
    <row r="61056" spans="4:33" s="304" customFormat="1" ht="15.75" customHeight="1">
      <c r="D61056" s="305"/>
      <c r="AG61056" s="1954"/>
    </row>
    <row r="61058" spans="4:33" s="304" customFormat="1" ht="15.75" customHeight="1">
      <c r="D61058" s="305"/>
      <c r="AG61058" s="1954"/>
    </row>
    <row r="61060" spans="4:33" s="304" customFormat="1" ht="15.75" customHeight="1">
      <c r="D61060" s="305"/>
      <c r="AG61060" s="1954"/>
    </row>
    <row r="61062" spans="4:33" s="304" customFormat="1" ht="15.75" customHeight="1">
      <c r="D61062" s="305"/>
      <c r="AG61062" s="1954"/>
    </row>
    <row r="61064" spans="4:33" s="304" customFormat="1" ht="15.75" customHeight="1">
      <c r="D61064" s="305"/>
      <c r="AG61064" s="1954"/>
    </row>
    <row r="61066" spans="4:33" s="304" customFormat="1" ht="15.75" customHeight="1">
      <c r="D61066" s="305"/>
      <c r="AG61066" s="1954"/>
    </row>
    <row r="61068" spans="4:33" s="304" customFormat="1" ht="15.75" customHeight="1">
      <c r="D61068" s="305"/>
      <c r="AG61068" s="1954"/>
    </row>
    <row r="61070" spans="4:33" s="304" customFormat="1" ht="15.75" customHeight="1">
      <c r="D61070" s="305"/>
      <c r="AG61070" s="1954"/>
    </row>
    <row r="61072" spans="4:33" s="304" customFormat="1" ht="15.75" customHeight="1">
      <c r="D61072" s="305"/>
      <c r="AG61072" s="1954"/>
    </row>
    <row r="61074" spans="4:33" s="304" customFormat="1" ht="15.75" customHeight="1">
      <c r="D61074" s="305"/>
      <c r="AG61074" s="1954"/>
    </row>
    <row r="61076" spans="4:33" s="304" customFormat="1" ht="15.75" customHeight="1">
      <c r="D61076" s="305"/>
      <c r="AG61076" s="1954"/>
    </row>
    <row r="61078" spans="4:33" s="304" customFormat="1" ht="15.75" customHeight="1">
      <c r="D61078" s="305"/>
      <c r="AG61078" s="1954"/>
    </row>
    <row r="61080" spans="4:33" s="304" customFormat="1" ht="15.75" customHeight="1">
      <c r="D61080" s="305"/>
      <c r="AG61080" s="1954"/>
    </row>
    <row r="61082" spans="4:33" s="304" customFormat="1" ht="15.75" customHeight="1">
      <c r="D61082" s="305"/>
      <c r="AG61082" s="1954"/>
    </row>
    <row r="61084" spans="4:33" s="304" customFormat="1" ht="15.75" customHeight="1">
      <c r="D61084" s="305"/>
      <c r="AG61084" s="1954"/>
    </row>
    <row r="61086" spans="4:33" s="304" customFormat="1" ht="15.75" customHeight="1">
      <c r="D61086" s="305"/>
      <c r="AG61086" s="1954"/>
    </row>
    <row r="61088" spans="4:33" s="304" customFormat="1" ht="15.75" customHeight="1">
      <c r="D61088" s="305"/>
      <c r="AG61088" s="1954"/>
    </row>
    <row r="61090" spans="4:33" s="304" customFormat="1" ht="15.75" customHeight="1">
      <c r="D61090" s="305"/>
      <c r="AG61090" s="1954"/>
    </row>
    <row r="61092" spans="4:33" s="304" customFormat="1" ht="15.75" customHeight="1">
      <c r="D61092" s="305"/>
      <c r="AG61092" s="1954"/>
    </row>
    <row r="61094" spans="4:33" s="304" customFormat="1" ht="15.75" customHeight="1">
      <c r="D61094" s="305"/>
      <c r="AG61094" s="1954"/>
    </row>
    <row r="61096" spans="4:33" s="304" customFormat="1" ht="15.75" customHeight="1">
      <c r="D61096" s="305"/>
      <c r="AG61096" s="1954"/>
    </row>
    <row r="61098" spans="4:33" s="304" customFormat="1" ht="15.75" customHeight="1">
      <c r="D61098" s="305"/>
      <c r="AG61098" s="1954"/>
    </row>
    <row r="61100" spans="4:33" s="304" customFormat="1" ht="15.75" customHeight="1">
      <c r="D61100" s="305"/>
      <c r="AG61100" s="1954"/>
    </row>
    <row r="61102" spans="4:33" s="304" customFormat="1" ht="15.75" customHeight="1">
      <c r="D61102" s="305"/>
      <c r="AG61102" s="1954"/>
    </row>
    <row r="61104" spans="4:33" s="304" customFormat="1" ht="15.75" customHeight="1">
      <c r="D61104" s="305"/>
      <c r="AG61104" s="1954"/>
    </row>
    <row r="61106" spans="4:33" s="304" customFormat="1" ht="15.75" customHeight="1">
      <c r="D61106" s="305"/>
      <c r="AG61106" s="1954"/>
    </row>
    <row r="61108" spans="4:33" s="304" customFormat="1" ht="15.75" customHeight="1">
      <c r="D61108" s="305"/>
      <c r="AG61108" s="1954"/>
    </row>
    <row r="61110" spans="4:33" s="304" customFormat="1" ht="15.75" customHeight="1">
      <c r="D61110" s="305"/>
      <c r="AG61110" s="1954"/>
    </row>
    <row r="61112" spans="4:33" s="304" customFormat="1" ht="15.75" customHeight="1">
      <c r="D61112" s="305"/>
      <c r="AG61112" s="1954"/>
    </row>
    <row r="61114" spans="4:33" s="304" customFormat="1" ht="15.75" customHeight="1">
      <c r="D61114" s="305"/>
      <c r="AG61114" s="1954"/>
    </row>
    <row r="61116" spans="4:33" s="304" customFormat="1" ht="15.75" customHeight="1">
      <c r="D61116" s="305"/>
      <c r="AG61116" s="1954"/>
    </row>
    <row r="61118" spans="4:33" s="304" customFormat="1" ht="15.75" customHeight="1">
      <c r="D61118" s="305"/>
      <c r="AG61118" s="1954"/>
    </row>
    <row r="61120" spans="4:33" s="304" customFormat="1" ht="15.75" customHeight="1">
      <c r="D61120" s="305"/>
      <c r="AG61120" s="1954"/>
    </row>
    <row r="61122" spans="4:33" s="304" customFormat="1" ht="15.75" customHeight="1">
      <c r="D61122" s="305"/>
      <c r="AG61122" s="1954"/>
    </row>
    <row r="61124" spans="4:33" s="304" customFormat="1" ht="15.75" customHeight="1">
      <c r="D61124" s="305"/>
      <c r="AG61124" s="1954"/>
    </row>
    <row r="61126" spans="4:33" s="304" customFormat="1" ht="15.75" customHeight="1">
      <c r="D61126" s="305"/>
      <c r="AG61126" s="1954"/>
    </row>
    <row r="61128" spans="4:33" s="304" customFormat="1" ht="15.75" customHeight="1">
      <c r="D61128" s="305"/>
      <c r="AG61128" s="1954"/>
    </row>
    <row r="61130" spans="4:33" s="304" customFormat="1" ht="15.75" customHeight="1">
      <c r="D61130" s="305"/>
      <c r="AG61130" s="1954"/>
    </row>
    <row r="61132" spans="4:33" s="304" customFormat="1" ht="15.75" customHeight="1">
      <c r="D61132" s="305"/>
      <c r="AG61132" s="1954"/>
    </row>
    <row r="61134" spans="4:33" s="304" customFormat="1" ht="15.75" customHeight="1">
      <c r="D61134" s="305"/>
      <c r="AG61134" s="1954"/>
    </row>
    <row r="61136" spans="4:33" s="304" customFormat="1" ht="15.75" customHeight="1">
      <c r="D61136" s="305"/>
      <c r="AG61136" s="1954"/>
    </row>
    <row r="61138" spans="4:33" s="304" customFormat="1" ht="15.75" customHeight="1">
      <c r="D61138" s="305"/>
      <c r="AG61138" s="1954"/>
    </row>
    <row r="61140" spans="4:33" s="304" customFormat="1" ht="15.75" customHeight="1">
      <c r="D61140" s="305"/>
      <c r="AG61140" s="1954"/>
    </row>
    <row r="61142" spans="4:33" s="304" customFormat="1" ht="15.75" customHeight="1">
      <c r="D61142" s="305"/>
      <c r="AG61142" s="1954"/>
    </row>
    <row r="61144" spans="4:33" s="304" customFormat="1" ht="15.75" customHeight="1">
      <c r="D61144" s="305"/>
      <c r="AG61144" s="1954"/>
    </row>
    <row r="61146" spans="4:33" s="304" customFormat="1" ht="15.75" customHeight="1">
      <c r="D61146" s="305"/>
      <c r="AG61146" s="1954"/>
    </row>
    <row r="61148" spans="4:33" s="304" customFormat="1" ht="15.75" customHeight="1">
      <c r="D61148" s="305"/>
      <c r="AG61148" s="1954"/>
    </row>
    <row r="61150" spans="4:33" s="304" customFormat="1" ht="15.75" customHeight="1">
      <c r="D61150" s="305"/>
      <c r="AG61150" s="1954"/>
    </row>
    <row r="61152" spans="4:33" s="304" customFormat="1" ht="15.75" customHeight="1">
      <c r="D61152" s="305"/>
      <c r="AG61152" s="1954"/>
    </row>
    <row r="61154" spans="4:33" s="304" customFormat="1" ht="15.75" customHeight="1">
      <c r="D61154" s="305"/>
      <c r="AG61154" s="1954"/>
    </row>
    <row r="61156" spans="4:33" s="304" customFormat="1" ht="15.75" customHeight="1">
      <c r="D61156" s="305"/>
      <c r="AG61156" s="1954"/>
    </row>
    <row r="61158" spans="4:33" s="304" customFormat="1" ht="15.75" customHeight="1">
      <c r="D61158" s="305"/>
      <c r="AG61158" s="1954"/>
    </row>
    <row r="61160" spans="4:33" s="304" customFormat="1" ht="15.75" customHeight="1">
      <c r="D61160" s="305"/>
      <c r="AG61160" s="1954"/>
    </row>
    <row r="61162" spans="4:33" s="304" customFormat="1" ht="15.75" customHeight="1">
      <c r="D61162" s="305"/>
      <c r="AG61162" s="1954"/>
    </row>
    <row r="61164" spans="4:33" s="304" customFormat="1" ht="15.75" customHeight="1">
      <c r="D61164" s="305"/>
      <c r="AG61164" s="1954"/>
    </row>
    <row r="61166" spans="4:33" s="304" customFormat="1" ht="15.75" customHeight="1">
      <c r="D61166" s="305"/>
      <c r="AG61166" s="1954"/>
    </row>
    <row r="61168" spans="4:33" s="304" customFormat="1" ht="15.75" customHeight="1">
      <c r="D61168" s="305"/>
      <c r="AG61168" s="1954"/>
    </row>
    <row r="61170" spans="4:33" s="304" customFormat="1" ht="15.75" customHeight="1">
      <c r="D61170" s="305"/>
      <c r="AG61170" s="1954"/>
    </row>
    <row r="61172" spans="4:33" s="304" customFormat="1" ht="15.75" customHeight="1">
      <c r="D61172" s="305"/>
      <c r="AG61172" s="1954"/>
    </row>
    <row r="61174" spans="4:33" s="304" customFormat="1" ht="15.75" customHeight="1">
      <c r="D61174" s="305"/>
      <c r="AG61174" s="1954"/>
    </row>
    <row r="61176" spans="4:33" s="304" customFormat="1" ht="15.75" customHeight="1">
      <c r="D61176" s="305"/>
      <c r="AG61176" s="1954"/>
    </row>
    <row r="61178" spans="4:33" s="304" customFormat="1" ht="15.75" customHeight="1">
      <c r="D61178" s="305"/>
      <c r="AG61178" s="1954"/>
    </row>
    <row r="61180" spans="4:33" s="304" customFormat="1" ht="15.75" customHeight="1">
      <c r="D61180" s="305"/>
      <c r="AG61180" s="1954"/>
    </row>
    <row r="61182" spans="4:33" s="304" customFormat="1" ht="15.75" customHeight="1">
      <c r="D61182" s="305"/>
      <c r="AG61182" s="1954"/>
    </row>
    <row r="61184" spans="4:33" s="304" customFormat="1" ht="15.75" customHeight="1">
      <c r="D61184" s="305"/>
      <c r="AG61184" s="1954"/>
    </row>
    <row r="61186" spans="4:33" s="304" customFormat="1" ht="15.75" customHeight="1">
      <c r="D61186" s="305"/>
      <c r="AG61186" s="1954"/>
    </row>
    <row r="61188" spans="4:33" s="304" customFormat="1" ht="15.75" customHeight="1">
      <c r="D61188" s="305"/>
      <c r="AG61188" s="1954"/>
    </row>
    <row r="61190" spans="4:33" s="304" customFormat="1" ht="15.75" customHeight="1">
      <c r="D61190" s="305"/>
      <c r="AG61190" s="1954"/>
    </row>
    <row r="61192" spans="4:33" s="304" customFormat="1" ht="15.75" customHeight="1">
      <c r="D61192" s="305"/>
      <c r="AG61192" s="1954"/>
    </row>
    <row r="61194" spans="4:33" s="304" customFormat="1" ht="15.75" customHeight="1">
      <c r="D61194" s="305"/>
      <c r="AG61194" s="1954"/>
    </row>
    <row r="61196" spans="4:33" s="304" customFormat="1" ht="15.75" customHeight="1">
      <c r="D61196" s="305"/>
      <c r="AG61196" s="1954"/>
    </row>
    <row r="61198" spans="4:33" s="304" customFormat="1" ht="15.75" customHeight="1">
      <c r="D61198" s="305"/>
      <c r="AG61198" s="1954"/>
    </row>
    <row r="61200" spans="4:33" s="304" customFormat="1" ht="15.75" customHeight="1">
      <c r="D61200" s="305"/>
      <c r="AG61200" s="1954"/>
    </row>
    <row r="61202" spans="4:33" s="304" customFormat="1" ht="15.75" customHeight="1">
      <c r="D61202" s="305"/>
      <c r="AG61202" s="1954"/>
    </row>
    <row r="61204" spans="4:33" s="304" customFormat="1" ht="15.75" customHeight="1">
      <c r="D61204" s="305"/>
      <c r="AG61204" s="1954"/>
    </row>
    <row r="61206" spans="4:33" s="304" customFormat="1" ht="15.75" customHeight="1">
      <c r="D61206" s="305"/>
      <c r="AG61206" s="1954"/>
    </row>
    <row r="61208" spans="4:33" s="304" customFormat="1" ht="15.75" customHeight="1">
      <c r="D61208" s="305"/>
      <c r="AG61208" s="1954"/>
    </row>
    <row r="61210" spans="4:33" s="304" customFormat="1" ht="15.75" customHeight="1">
      <c r="D61210" s="305"/>
      <c r="AG61210" s="1954"/>
    </row>
    <row r="61212" spans="4:33" s="304" customFormat="1" ht="15.75" customHeight="1">
      <c r="D61212" s="305"/>
      <c r="AG61212" s="1954"/>
    </row>
    <row r="61214" spans="4:33" s="304" customFormat="1" ht="15.75" customHeight="1">
      <c r="D61214" s="305"/>
      <c r="AG61214" s="1954"/>
    </row>
    <row r="61216" spans="4:33" s="304" customFormat="1" ht="15.75" customHeight="1">
      <c r="D61216" s="305"/>
      <c r="AG61216" s="1954"/>
    </row>
    <row r="61218" spans="4:33" s="304" customFormat="1" ht="15.75" customHeight="1">
      <c r="D61218" s="305"/>
      <c r="AG61218" s="1954"/>
    </row>
    <row r="61220" spans="4:33" s="304" customFormat="1" ht="15.75" customHeight="1">
      <c r="D61220" s="305"/>
      <c r="AG61220" s="1954"/>
    </row>
    <row r="61222" spans="4:33" s="304" customFormat="1" ht="15.75" customHeight="1">
      <c r="D61222" s="305"/>
      <c r="AG61222" s="1954"/>
    </row>
    <row r="61224" spans="4:33" s="304" customFormat="1" ht="15.75" customHeight="1">
      <c r="D61224" s="305"/>
      <c r="AG61224" s="1954"/>
    </row>
    <row r="61226" spans="4:33" s="304" customFormat="1" ht="15.75" customHeight="1">
      <c r="D61226" s="305"/>
      <c r="AG61226" s="1954"/>
    </row>
    <row r="61228" spans="4:33" s="304" customFormat="1" ht="15.75" customHeight="1">
      <c r="D61228" s="305"/>
      <c r="AG61228" s="1954"/>
    </row>
    <row r="61230" spans="4:33" s="304" customFormat="1" ht="15.75" customHeight="1">
      <c r="D61230" s="305"/>
      <c r="AG61230" s="1954"/>
    </row>
    <row r="61232" spans="4:33" s="304" customFormat="1" ht="15.75" customHeight="1">
      <c r="D61232" s="305"/>
      <c r="AG61232" s="1954"/>
    </row>
    <row r="61234" spans="4:33" s="304" customFormat="1" ht="15.75" customHeight="1">
      <c r="D61234" s="305"/>
      <c r="AG61234" s="1954"/>
    </row>
    <row r="61236" spans="4:33" s="304" customFormat="1" ht="15.75" customHeight="1">
      <c r="D61236" s="305"/>
      <c r="AG61236" s="1954"/>
    </row>
    <row r="61238" spans="4:33" s="304" customFormat="1" ht="15.75" customHeight="1">
      <c r="D61238" s="305"/>
      <c r="AG61238" s="1954"/>
    </row>
    <row r="61240" spans="4:33" s="304" customFormat="1" ht="15.75" customHeight="1">
      <c r="D61240" s="305"/>
      <c r="AG61240" s="1954"/>
    </row>
    <row r="61242" spans="4:33" s="304" customFormat="1" ht="15.75" customHeight="1">
      <c r="D61242" s="305"/>
      <c r="AG61242" s="1954"/>
    </row>
    <row r="61244" spans="4:33" s="304" customFormat="1" ht="15.75" customHeight="1">
      <c r="D61244" s="305"/>
      <c r="AG61244" s="1954"/>
    </row>
    <row r="61246" spans="4:33" s="304" customFormat="1" ht="15.75" customHeight="1">
      <c r="D61246" s="305"/>
      <c r="AG61246" s="1954"/>
    </row>
    <row r="61248" spans="4:33" s="304" customFormat="1" ht="15.75" customHeight="1">
      <c r="D61248" s="305"/>
      <c r="AG61248" s="1954"/>
    </row>
    <row r="61250" spans="4:33" s="304" customFormat="1" ht="15.75" customHeight="1">
      <c r="D61250" s="305"/>
      <c r="AG61250" s="1954"/>
    </row>
    <row r="61252" spans="4:33" s="304" customFormat="1" ht="15.75" customHeight="1">
      <c r="D61252" s="305"/>
      <c r="AG61252" s="1954"/>
    </row>
    <row r="61254" spans="4:33" s="304" customFormat="1" ht="15.75" customHeight="1">
      <c r="D61254" s="305"/>
      <c r="AG61254" s="1954"/>
    </row>
    <row r="61256" spans="4:33" s="304" customFormat="1" ht="15.75" customHeight="1">
      <c r="D61256" s="305"/>
      <c r="AG61256" s="1954"/>
    </row>
    <row r="61258" spans="4:33" s="304" customFormat="1" ht="15.75" customHeight="1">
      <c r="D61258" s="305"/>
      <c r="AG61258" s="1954"/>
    </row>
    <row r="61260" spans="4:33" s="304" customFormat="1" ht="15.75" customHeight="1">
      <c r="D61260" s="305"/>
      <c r="AG61260" s="1954"/>
    </row>
    <row r="61262" spans="4:33" s="304" customFormat="1" ht="15.75" customHeight="1">
      <c r="D61262" s="305"/>
      <c r="AG61262" s="1954"/>
    </row>
    <row r="61264" spans="4:33" s="304" customFormat="1" ht="15.75" customHeight="1">
      <c r="D61264" s="305"/>
      <c r="AG61264" s="1954"/>
    </row>
    <row r="61266" spans="4:33" s="304" customFormat="1" ht="15.75" customHeight="1">
      <c r="D61266" s="305"/>
      <c r="AG61266" s="1954"/>
    </row>
    <row r="61268" spans="4:33" s="304" customFormat="1" ht="15.75" customHeight="1">
      <c r="D61268" s="305"/>
      <c r="AG61268" s="1954"/>
    </row>
    <row r="61270" spans="4:33" s="304" customFormat="1" ht="15.75" customHeight="1">
      <c r="D61270" s="305"/>
      <c r="AG61270" s="1954"/>
    </row>
    <row r="61272" spans="4:33" s="304" customFormat="1" ht="15.75" customHeight="1">
      <c r="D61272" s="305"/>
      <c r="AG61272" s="1954"/>
    </row>
    <row r="61274" spans="4:33" s="304" customFormat="1" ht="15.75" customHeight="1">
      <c r="D61274" s="305"/>
      <c r="AG61274" s="1954"/>
    </row>
    <row r="61276" spans="4:33" s="304" customFormat="1" ht="15.75" customHeight="1">
      <c r="D61276" s="305"/>
      <c r="AG61276" s="1954"/>
    </row>
    <row r="61278" spans="4:33" s="304" customFormat="1" ht="15.75" customHeight="1">
      <c r="D61278" s="305"/>
      <c r="AG61278" s="1954"/>
    </row>
    <row r="61280" spans="4:33" s="304" customFormat="1" ht="15.75" customHeight="1">
      <c r="D61280" s="305"/>
      <c r="AG61280" s="1954"/>
    </row>
    <row r="61282" spans="4:33" s="304" customFormat="1" ht="15.75" customHeight="1">
      <c r="D61282" s="305"/>
      <c r="AG61282" s="1954"/>
    </row>
    <row r="61284" spans="4:33" s="304" customFormat="1" ht="15.75" customHeight="1">
      <c r="D61284" s="305"/>
      <c r="AG61284" s="1954"/>
    </row>
    <row r="61286" spans="4:33" s="304" customFormat="1" ht="15.75" customHeight="1">
      <c r="D61286" s="305"/>
      <c r="AG61286" s="1954"/>
    </row>
    <row r="61288" spans="4:33" s="304" customFormat="1" ht="15.75" customHeight="1">
      <c r="D61288" s="305"/>
      <c r="AG61288" s="1954"/>
    </row>
    <row r="61290" spans="4:33" s="304" customFormat="1" ht="15.75" customHeight="1">
      <c r="D61290" s="305"/>
      <c r="AG61290" s="1954"/>
    </row>
    <row r="61292" spans="4:33" s="304" customFormat="1" ht="15.75" customHeight="1">
      <c r="D61292" s="305"/>
      <c r="AG61292" s="1954"/>
    </row>
    <row r="61294" spans="4:33" s="304" customFormat="1" ht="15.75" customHeight="1">
      <c r="D61294" s="305"/>
      <c r="AG61294" s="1954"/>
    </row>
    <row r="61296" spans="4:33" s="304" customFormat="1" ht="15.75" customHeight="1">
      <c r="D61296" s="305"/>
      <c r="AG61296" s="1954"/>
    </row>
    <row r="61298" spans="4:33" s="304" customFormat="1" ht="15.75" customHeight="1">
      <c r="D61298" s="305"/>
      <c r="AG61298" s="1954"/>
    </row>
    <row r="61300" spans="4:33" s="304" customFormat="1" ht="15.75" customHeight="1">
      <c r="D61300" s="305"/>
      <c r="AG61300" s="1954"/>
    </row>
    <row r="61302" spans="4:33" s="304" customFormat="1" ht="15.75" customHeight="1">
      <c r="D61302" s="305"/>
      <c r="AG61302" s="1954"/>
    </row>
    <row r="61304" spans="4:33" s="304" customFormat="1" ht="15.75" customHeight="1">
      <c r="D61304" s="305"/>
      <c r="AG61304" s="1954"/>
    </row>
    <row r="61306" spans="4:33" s="304" customFormat="1" ht="15.75" customHeight="1">
      <c r="D61306" s="305"/>
      <c r="AG61306" s="1954"/>
    </row>
    <row r="61308" spans="4:33" s="304" customFormat="1" ht="15.75" customHeight="1">
      <c r="D61308" s="305"/>
      <c r="AG61308" s="1954"/>
    </row>
    <row r="61310" spans="4:33" s="304" customFormat="1" ht="15.75" customHeight="1">
      <c r="D61310" s="305"/>
      <c r="AG61310" s="1954"/>
    </row>
    <row r="61312" spans="4:33" s="304" customFormat="1" ht="15.75" customHeight="1">
      <c r="D61312" s="305"/>
      <c r="AG61312" s="1954"/>
    </row>
    <row r="61314" spans="4:33" s="304" customFormat="1" ht="15.75" customHeight="1">
      <c r="D61314" s="305"/>
      <c r="AG61314" s="1954"/>
    </row>
    <row r="61316" spans="4:33" s="304" customFormat="1" ht="15.75" customHeight="1">
      <c r="D61316" s="305"/>
      <c r="AG61316" s="1954"/>
    </row>
    <row r="61318" spans="4:33" s="304" customFormat="1" ht="15.75" customHeight="1">
      <c r="D61318" s="305"/>
      <c r="AG61318" s="1954"/>
    </row>
    <row r="61320" spans="4:33" s="304" customFormat="1" ht="15.75" customHeight="1">
      <c r="D61320" s="305"/>
      <c r="AG61320" s="1954"/>
    </row>
    <row r="61322" spans="4:33" s="304" customFormat="1" ht="15.75" customHeight="1">
      <c r="D61322" s="305"/>
      <c r="AG61322" s="1954"/>
    </row>
    <row r="61324" spans="4:33" s="304" customFormat="1" ht="15.75" customHeight="1">
      <c r="D61324" s="305"/>
      <c r="AG61324" s="1954"/>
    </row>
    <row r="61326" spans="4:33" s="304" customFormat="1" ht="15.75" customHeight="1">
      <c r="D61326" s="305"/>
      <c r="AG61326" s="1954"/>
    </row>
    <row r="61328" spans="4:33" s="304" customFormat="1" ht="15.75" customHeight="1">
      <c r="D61328" s="305"/>
      <c r="AG61328" s="1954"/>
    </row>
    <row r="61330" spans="4:33" s="304" customFormat="1" ht="15.75" customHeight="1">
      <c r="D61330" s="305"/>
      <c r="AG61330" s="1954"/>
    </row>
    <row r="61332" spans="4:33" s="304" customFormat="1" ht="15.75" customHeight="1">
      <c r="D61332" s="305"/>
      <c r="AG61332" s="1954"/>
    </row>
    <row r="61334" spans="4:33" s="304" customFormat="1" ht="15.75" customHeight="1">
      <c r="D61334" s="305"/>
      <c r="AG61334" s="1954"/>
    </row>
    <row r="61336" spans="4:33" s="304" customFormat="1" ht="15.75" customHeight="1">
      <c r="D61336" s="305"/>
      <c r="AG61336" s="1954"/>
    </row>
    <row r="61338" spans="4:33" s="304" customFormat="1" ht="15.75" customHeight="1">
      <c r="D61338" s="305"/>
      <c r="AG61338" s="1954"/>
    </row>
    <row r="61340" spans="4:33" s="304" customFormat="1" ht="15.75" customHeight="1">
      <c r="D61340" s="305"/>
      <c r="AG61340" s="1954"/>
    </row>
    <row r="61342" spans="4:33" s="304" customFormat="1" ht="15.75" customHeight="1">
      <c r="D61342" s="305"/>
      <c r="AG61342" s="1954"/>
    </row>
    <row r="61344" spans="4:33" s="304" customFormat="1" ht="15.75" customHeight="1">
      <c r="D61344" s="305"/>
      <c r="AG61344" s="1954"/>
    </row>
    <row r="61346" spans="4:33" s="304" customFormat="1" ht="15.75" customHeight="1">
      <c r="D61346" s="305"/>
      <c r="AG61346" s="1954"/>
    </row>
    <row r="61348" spans="4:33" s="304" customFormat="1" ht="15.75" customHeight="1">
      <c r="D61348" s="305"/>
      <c r="AG61348" s="1954"/>
    </row>
    <row r="61350" spans="4:33" s="304" customFormat="1" ht="15.75" customHeight="1">
      <c r="D61350" s="305"/>
      <c r="AG61350" s="1954"/>
    </row>
    <row r="61352" spans="4:33" s="304" customFormat="1" ht="15.75" customHeight="1">
      <c r="D61352" s="305"/>
      <c r="AG61352" s="1954"/>
    </row>
    <row r="61354" spans="4:33" s="304" customFormat="1" ht="15.75" customHeight="1">
      <c r="D61354" s="305"/>
      <c r="AG61354" s="1954"/>
    </row>
    <row r="61356" spans="4:33" s="304" customFormat="1" ht="15.75" customHeight="1">
      <c r="D61356" s="305"/>
      <c r="AG61356" s="1954"/>
    </row>
    <row r="61358" spans="4:33" s="304" customFormat="1" ht="15.75" customHeight="1">
      <c r="D61358" s="305"/>
      <c r="AG61358" s="1954"/>
    </row>
    <row r="61360" spans="4:33" s="304" customFormat="1" ht="15.75" customHeight="1">
      <c r="D61360" s="305"/>
      <c r="AG61360" s="1954"/>
    </row>
    <row r="61362" spans="4:33" s="304" customFormat="1" ht="15.75" customHeight="1">
      <c r="D61362" s="305"/>
      <c r="AG61362" s="1954"/>
    </row>
    <row r="61364" spans="4:33" s="304" customFormat="1" ht="15.75" customHeight="1">
      <c r="D61364" s="305"/>
      <c r="AG61364" s="1954"/>
    </row>
    <row r="61366" spans="4:33" s="304" customFormat="1" ht="15.75" customHeight="1">
      <c r="D61366" s="305"/>
      <c r="AG61366" s="1954"/>
    </row>
    <row r="61368" spans="4:33" s="304" customFormat="1" ht="15.75" customHeight="1">
      <c r="D61368" s="305"/>
      <c r="AG61368" s="1954"/>
    </row>
    <row r="61370" spans="4:33" s="304" customFormat="1" ht="15.75" customHeight="1">
      <c r="D61370" s="305"/>
      <c r="AG61370" s="1954"/>
    </row>
    <row r="61372" spans="4:33" s="304" customFormat="1" ht="15.75" customHeight="1">
      <c r="D61372" s="305"/>
      <c r="AG61372" s="1954"/>
    </row>
    <row r="61374" spans="4:33" s="304" customFormat="1" ht="15.75" customHeight="1">
      <c r="D61374" s="305"/>
      <c r="AG61374" s="1954"/>
    </row>
    <row r="61376" spans="4:33" s="304" customFormat="1" ht="15.75" customHeight="1">
      <c r="D61376" s="305"/>
      <c r="AG61376" s="1954"/>
    </row>
    <row r="61378" spans="4:33" s="304" customFormat="1" ht="15.75" customHeight="1">
      <c r="D61378" s="305"/>
      <c r="AG61378" s="1954"/>
    </row>
    <row r="61380" spans="4:33" s="304" customFormat="1" ht="15.75" customHeight="1">
      <c r="D61380" s="305"/>
      <c r="AG61380" s="1954"/>
    </row>
    <row r="61382" spans="4:33" s="304" customFormat="1" ht="15.75" customHeight="1">
      <c r="D61382" s="305"/>
      <c r="AG61382" s="1954"/>
    </row>
    <row r="61384" spans="4:33" s="304" customFormat="1" ht="15.75" customHeight="1">
      <c r="D61384" s="305"/>
      <c r="AG61384" s="1954"/>
    </row>
    <row r="61386" spans="4:33" s="304" customFormat="1" ht="15.75" customHeight="1">
      <c r="D61386" s="305"/>
      <c r="AG61386" s="1954"/>
    </row>
    <row r="61388" spans="4:33" s="304" customFormat="1" ht="15.75" customHeight="1">
      <c r="D61388" s="305"/>
      <c r="AG61388" s="1954"/>
    </row>
    <row r="61390" spans="4:33" s="304" customFormat="1" ht="15.75" customHeight="1">
      <c r="D61390" s="305"/>
      <c r="AG61390" s="1954"/>
    </row>
    <row r="61392" spans="4:33" s="304" customFormat="1" ht="15.75" customHeight="1">
      <c r="D61392" s="305"/>
      <c r="AG61392" s="1954"/>
    </row>
    <row r="61394" spans="4:33" s="304" customFormat="1" ht="15.75" customHeight="1">
      <c r="D61394" s="305"/>
      <c r="AG61394" s="1954"/>
    </row>
    <row r="61396" spans="4:33" s="304" customFormat="1" ht="15.75" customHeight="1">
      <c r="D61396" s="305"/>
      <c r="AG61396" s="1954"/>
    </row>
    <row r="61398" spans="4:33" s="304" customFormat="1" ht="15.75" customHeight="1">
      <c r="D61398" s="305"/>
      <c r="AG61398" s="1954"/>
    </row>
    <row r="61400" spans="4:33" s="304" customFormat="1" ht="15.75" customHeight="1">
      <c r="D61400" s="305"/>
      <c r="AG61400" s="1954"/>
    </row>
    <row r="61402" spans="4:33" s="304" customFormat="1" ht="15.75" customHeight="1">
      <c r="D61402" s="305"/>
      <c r="AG61402" s="1954"/>
    </row>
    <row r="61404" spans="4:33" s="304" customFormat="1" ht="15.75" customHeight="1">
      <c r="D61404" s="305"/>
      <c r="AG61404" s="1954"/>
    </row>
    <row r="61406" spans="4:33" s="304" customFormat="1" ht="15.75" customHeight="1">
      <c r="D61406" s="305"/>
      <c r="AG61406" s="1954"/>
    </row>
    <row r="61408" spans="4:33" s="304" customFormat="1" ht="15.75" customHeight="1">
      <c r="D61408" s="305"/>
      <c r="AG61408" s="1954"/>
    </row>
    <row r="61410" spans="4:33" s="304" customFormat="1" ht="15.75" customHeight="1">
      <c r="D61410" s="305"/>
      <c r="AG61410" s="1954"/>
    </row>
    <row r="61412" spans="4:33" s="304" customFormat="1" ht="15.75" customHeight="1">
      <c r="D61412" s="305"/>
      <c r="AG61412" s="1954"/>
    </row>
    <row r="61414" spans="4:33" s="304" customFormat="1" ht="15.75" customHeight="1">
      <c r="D61414" s="305"/>
      <c r="AG61414" s="1954"/>
    </row>
    <row r="61416" spans="4:33" s="304" customFormat="1" ht="15.75" customHeight="1">
      <c r="D61416" s="305"/>
      <c r="AG61416" s="1954"/>
    </row>
    <row r="61418" spans="4:33" s="304" customFormat="1" ht="15.75" customHeight="1">
      <c r="D61418" s="305"/>
      <c r="AG61418" s="1954"/>
    </row>
    <row r="61420" spans="4:33" s="304" customFormat="1" ht="15.75" customHeight="1">
      <c r="D61420" s="305"/>
      <c r="AG61420" s="1954"/>
    </row>
    <row r="61422" spans="4:33" s="304" customFormat="1" ht="15.75" customHeight="1">
      <c r="D61422" s="305"/>
      <c r="AG61422" s="1954"/>
    </row>
    <row r="61424" spans="4:33" s="304" customFormat="1" ht="15.75" customHeight="1">
      <c r="D61424" s="305"/>
      <c r="AG61424" s="1954"/>
    </row>
    <row r="61426" spans="4:33" s="304" customFormat="1" ht="15.75" customHeight="1">
      <c r="D61426" s="305"/>
      <c r="AG61426" s="1954"/>
    </row>
    <row r="61428" spans="4:33" s="304" customFormat="1" ht="15.75" customHeight="1">
      <c r="D61428" s="305"/>
      <c r="AG61428" s="1954"/>
    </row>
    <row r="61430" spans="4:33" s="304" customFormat="1" ht="15.75" customHeight="1">
      <c r="D61430" s="305"/>
      <c r="AG61430" s="1954"/>
    </row>
    <row r="61432" spans="4:33" s="304" customFormat="1" ht="15.75" customHeight="1">
      <c r="D61432" s="305"/>
      <c r="AG61432" s="1954"/>
    </row>
    <row r="61434" spans="4:33" s="304" customFormat="1" ht="15.75" customHeight="1">
      <c r="D61434" s="305"/>
      <c r="AG61434" s="1954"/>
    </row>
    <row r="61436" spans="4:33" s="304" customFormat="1" ht="15.75" customHeight="1">
      <c r="D61436" s="305"/>
      <c r="AG61436" s="1954"/>
    </row>
    <row r="61438" spans="4:33" s="304" customFormat="1" ht="15.75" customHeight="1">
      <c r="D61438" s="305"/>
      <c r="AG61438" s="1954"/>
    </row>
    <row r="61440" spans="4:33" s="304" customFormat="1" ht="15.75" customHeight="1">
      <c r="D61440" s="305"/>
      <c r="AG61440" s="1954"/>
    </row>
    <row r="61442" spans="4:33" s="304" customFormat="1" ht="15.75" customHeight="1">
      <c r="D61442" s="305"/>
      <c r="AG61442" s="1954"/>
    </row>
    <row r="61444" spans="4:33" s="304" customFormat="1" ht="15.75" customHeight="1">
      <c r="D61444" s="305"/>
      <c r="AG61444" s="1954"/>
    </row>
    <row r="61446" spans="4:33" s="304" customFormat="1" ht="15.75" customHeight="1">
      <c r="D61446" s="305"/>
      <c r="AG61446" s="1954"/>
    </row>
    <row r="61448" spans="4:33" s="304" customFormat="1" ht="15.75" customHeight="1">
      <c r="D61448" s="305"/>
      <c r="AG61448" s="1954"/>
    </row>
    <row r="61450" spans="4:33" s="304" customFormat="1" ht="15.75" customHeight="1">
      <c r="D61450" s="305"/>
      <c r="AG61450" s="1954"/>
    </row>
    <row r="61452" spans="4:33" s="304" customFormat="1" ht="15.75" customHeight="1">
      <c r="D61452" s="305"/>
      <c r="AG61452" s="1954"/>
    </row>
    <row r="61454" spans="4:33" s="304" customFormat="1" ht="15.75" customHeight="1">
      <c r="D61454" s="305"/>
      <c r="AG61454" s="1954"/>
    </row>
    <row r="61456" spans="4:33" s="304" customFormat="1" ht="15.75" customHeight="1">
      <c r="D61456" s="305"/>
      <c r="AG61456" s="1954"/>
    </row>
    <row r="61458" spans="4:33" s="304" customFormat="1" ht="15.75" customHeight="1">
      <c r="D61458" s="305"/>
      <c r="AG61458" s="1954"/>
    </row>
    <row r="61460" spans="4:33" s="304" customFormat="1" ht="15.75" customHeight="1">
      <c r="D61460" s="305"/>
      <c r="AG61460" s="1954"/>
    </row>
    <row r="61462" spans="4:33" s="304" customFormat="1" ht="15.75" customHeight="1">
      <c r="D61462" s="305"/>
      <c r="AG61462" s="1954"/>
    </row>
    <row r="61464" spans="4:33" s="304" customFormat="1" ht="15.75" customHeight="1">
      <c r="D61464" s="305"/>
      <c r="AG61464" s="1954"/>
    </row>
    <row r="61466" spans="4:33" s="304" customFormat="1" ht="15.75" customHeight="1">
      <c r="D61466" s="305"/>
      <c r="AG61466" s="1954"/>
    </row>
    <row r="61468" spans="4:33" s="304" customFormat="1" ht="15.75" customHeight="1">
      <c r="D61468" s="305"/>
      <c r="AG61468" s="1954"/>
    </row>
    <row r="61470" spans="4:33" s="304" customFormat="1" ht="15.75" customHeight="1">
      <c r="D61470" s="305"/>
      <c r="AG61470" s="1954"/>
    </row>
    <row r="61472" spans="4:33" s="304" customFormat="1" ht="15.75" customHeight="1">
      <c r="D61472" s="305"/>
      <c r="AG61472" s="1954"/>
    </row>
    <row r="61474" spans="4:33" s="304" customFormat="1" ht="15.75" customHeight="1">
      <c r="D61474" s="305"/>
      <c r="AG61474" s="1954"/>
    </row>
    <row r="61476" spans="4:33" s="304" customFormat="1" ht="15.75" customHeight="1">
      <c r="D61476" s="305"/>
      <c r="AG61476" s="1954"/>
    </row>
    <row r="61478" spans="4:33" s="304" customFormat="1" ht="15.75" customHeight="1">
      <c r="D61478" s="305"/>
      <c r="AG61478" s="1954"/>
    </row>
    <row r="61480" spans="4:33" s="304" customFormat="1" ht="15.75" customHeight="1">
      <c r="D61480" s="305"/>
      <c r="AG61480" s="1954"/>
    </row>
    <row r="61482" spans="4:33" s="304" customFormat="1" ht="15.75" customHeight="1">
      <c r="D61482" s="305"/>
      <c r="AG61482" s="1954"/>
    </row>
    <row r="61484" spans="4:33" s="304" customFormat="1" ht="15.75" customHeight="1">
      <c r="D61484" s="305"/>
      <c r="AG61484" s="1954"/>
    </row>
    <row r="61486" spans="4:33" s="304" customFormat="1" ht="15.75" customHeight="1">
      <c r="D61486" s="305"/>
      <c r="AG61486" s="1954"/>
    </row>
    <row r="61488" spans="4:33" s="304" customFormat="1" ht="15.75" customHeight="1">
      <c r="D61488" s="305"/>
      <c r="AG61488" s="1954"/>
    </row>
    <row r="61490" spans="4:33" s="304" customFormat="1" ht="15.75" customHeight="1">
      <c r="D61490" s="305"/>
      <c r="AG61490" s="1954"/>
    </row>
    <row r="61492" spans="4:33" s="304" customFormat="1" ht="15.75" customHeight="1">
      <c r="D61492" s="305"/>
      <c r="AG61492" s="1954"/>
    </row>
    <row r="61494" spans="4:33" s="304" customFormat="1" ht="15.75" customHeight="1">
      <c r="D61494" s="305"/>
      <c r="AG61494" s="1954"/>
    </row>
    <row r="61496" spans="4:33" s="304" customFormat="1" ht="15.75" customHeight="1">
      <c r="D61496" s="305"/>
      <c r="AG61496" s="1954"/>
    </row>
    <row r="61498" spans="4:33" s="304" customFormat="1" ht="15.75" customHeight="1">
      <c r="D61498" s="305"/>
      <c r="AG61498" s="1954"/>
    </row>
    <row r="61500" spans="4:33" s="304" customFormat="1" ht="15.75" customHeight="1">
      <c r="D61500" s="305"/>
      <c r="AG61500" s="1954"/>
    </row>
    <row r="61502" spans="4:33" s="304" customFormat="1" ht="15.75" customHeight="1">
      <c r="D61502" s="305"/>
      <c r="AG61502" s="1954"/>
    </row>
    <row r="61504" spans="4:33" s="304" customFormat="1" ht="15.75" customHeight="1">
      <c r="D61504" s="305"/>
      <c r="AG61504" s="1954"/>
    </row>
    <row r="61506" spans="4:33" s="304" customFormat="1" ht="15.75" customHeight="1">
      <c r="D61506" s="305"/>
      <c r="AG61506" s="1954"/>
    </row>
    <row r="61508" spans="4:33" s="304" customFormat="1" ht="15.75" customHeight="1">
      <c r="D61508" s="305"/>
      <c r="AG61508" s="1954"/>
    </row>
    <row r="61510" spans="4:33" s="304" customFormat="1" ht="15.75" customHeight="1">
      <c r="D61510" s="305"/>
      <c r="AG61510" s="1954"/>
    </row>
    <row r="61512" spans="4:33" s="304" customFormat="1" ht="15.75" customHeight="1">
      <c r="D61512" s="305"/>
      <c r="AG61512" s="1954"/>
    </row>
    <row r="61514" spans="4:33" s="304" customFormat="1" ht="15.75" customHeight="1">
      <c r="D61514" s="305"/>
      <c r="AG61514" s="1954"/>
    </row>
    <row r="61516" spans="4:33" s="304" customFormat="1" ht="15.75" customHeight="1">
      <c r="D61516" s="305"/>
      <c r="AG61516" s="1954"/>
    </row>
    <row r="61518" spans="4:33" s="304" customFormat="1" ht="15.75" customHeight="1">
      <c r="D61518" s="305"/>
      <c r="AG61518" s="1954"/>
    </row>
    <row r="61520" spans="4:33" s="304" customFormat="1" ht="15.75" customHeight="1">
      <c r="D61520" s="305"/>
      <c r="AG61520" s="1954"/>
    </row>
    <row r="61522" spans="4:33" s="304" customFormat="1" ht="15.75" customHeight="1">
      <c r="D61522" s="305"/>
      <c r="AG61522" s="1954"/>
    </row>
    <row r="61524" spans="4:33" s="304" customFormat="1" ht="15.75" customHeight="1">
      <c r="D61524" s="305"/>
      <c r="AG61524" s="1954"/>
    </row>
    <row r="61526" spans="4:33" s="304" customFormat="1" ht="15.75" customHeight="1">
      <c r="D61526" s="305"/>
      <c r="AG61526" s="1954"/>
    </row>
    <row r="61528" spans="4:33" s="304" customFormat="1" ht="15.75" customHeight="1">
      <c r="D61528" s="305"/>
      <c r="AG61528" s="1954"/>
    </row>
    <row r="61530" spans="4:33" s="304" customFormat="1" ht="15.75" customHeight="1">
      <c r="D61530" s="305"/>
      <c r="AG61530" s="1954"/>
    </row>
    <row r="61532" spans="4:33" s="304" customFormat="1" ht="15.75" customHeight="1">
      <c r="D61532" s="305"/>
      <c r="AG61532" s="1954"/>
    </row>
    <row r="61534" spans="4:33" s="304" customFormat="1" ht="15.75" customHeight="1">
      <c r="D61534" s="305"/>
      <c r="AG61534" s="1954"/>
    </row>
    <row r="61536" spans="4:33" s="304" customFormat="1" ht="15.75" customHeight="1">
      <c r="D61536" s="305"/>
      <c r="AG61536" s="1954"/>
    </row>
    <row r="61538" spans="4:33" s="304" customFormat="1" ht="15.75" customHeight="1">
      <c r="D61538" s="305"/>
      <c r="AG61538" s="1954"/>
    </row>
    <row r="61540" spans="4:33" s="304" customFormat="1" ht="15.75" customHeight="1">
      <c r="D61540" s="305"/>
      <c r="AG61540" s="1954"/>
    </row>
    <row r="61542" spans="4:33" s="304" customFormat="1" ht="15.75" customHeight="1">
      <c r="D61542" s="305"/>
      <c r="AG61542" s="1954"/>
    </row>
    <row r="61544" spans="4:33" s="304" customFormat="1" ht="15.75" customHeight="1">
      <c r="D61544" s="305"/>
      <c r="AG61544" s="1954"/>
    </row>
    <row r="61546" spans="4:33" s="304" customFormat="1" ht="15.75" customHeight="1">
      <c r="D61546" s="305"/>
      <c r="AG61546" s="1954"/>
    </row>
    <row r="61548" spans="4:33" s="304" customFormat="1" ht="15.75" customHeight="1">
      <c r="D61548" s="305"/>
      <c r="AG61548" s="1954"/>
    </row>
    <row r="61550" spans="4:33" s="304" customFormat="1" ht="15.75" customHeight="1">
      <c r="D61550" s="305"/>
      <c r="AG61550" s="1954"/>
    </row>
    <row r="61552" spans="4:33" s="304" customFormat="1" ht="15.75" customHeight="1">
      <c r="D61552" s="305"/>
      <c r="AG61552" s="1954"/>
    </row>
    <row r="61554" spans="4:33" s="304" customFormat="1" ht="15.75" customHeight="1">
      <c r="D61554" s="305"/>
      <c r="AG61554" s="1954"/>
    </row>
    <row r="61556" spans="4:33" s="304" customFormat="1" ht="15.75" customHeight="1">
      <c r="D61556" s="305"/>
      <c r="AG61556" s="1954"/>
    </row>
    <row r="61558" spans="4:33" s="304" customFormat="1" ht="15.75" customHeight="1">
      <c r="D61558" s="305"/>
      <c r="AG61558" s="1954"/>
    </row>
    <row r="61560" spans="4:33" s="304" customFormat="1" ht="15.75" customHeight="1">
      <c r="D61560" s="305"/>
      <c r="AG61560" s="1954"/>
    </row>
    <row r="61562" spans="4:33" s="304" customFormat="1" ht="15.75" customHeight="1">
      <c r="D61562" s="305"/>
      <c r="AG61562" s="1954"/>
    </row>
    <row r="61564" spans="4:33" s="304" customFormat="1" ht="15.75" customHeight="1">
      <c r="D61564" s="305"/>
      <c r="AG61564" s="1954"/>
    </row>
    <row r="61566" spans="4:33" s="304" customFormat="1" ht="15.75" customHeight="1">
      <c r="D61566" s="305"/>
      <c r="AG61566" s="1954"/>
    </row>
    <row r="61568" spans="4:33" s="304" customFormat="1" ht="15.75" customHeight="1">
      <c r="D61568" s="305"/>
      <c r="AG61568" s="1954"/>
    </row>
    <row r="61570" spans="4:33" s="304" customFormat="1" ht="15.75" customHeight="1">
      <c r="D61570" s="305"/>
      <c r="AG61570" s="1954"/>
    </row>
    <row r="61572" spans="4:33" s="304" customFormat="1" ht="15.75" customHeight="1">
      <c r="D61572" s="305"/>
      <c r="AG61572" s="1954"/>
    </row>
    <row r="61574" spans="4:33" s="304" customFormat="1" ht="15.75" customHeight="1">
      <c r="D61574" s="305"/>
      <c r="AG61574" s="1954"/>
    </row>
    <row r="61576" spans="4:33" s="304" customFormat="1" ht="15.75" customHeight="1">
      <c r="D61576" s="305"/>
      <c r="AG61576" s="1954"/>
    </row>
    <row r="61578" spans="4:33" s="304" customFormat="1" ht="15.75" customHeight="1">
      <c r="D61578" s="305"/>
      <c r="AG61578" s="1954"/>
    </row>
    <row r="61580" spans="4:33" s="304" customFormat="1" ht="15.75" customHeight="1">
      <c r="D61580" s="305"/>
      <c r="AG61580" s="1954"/>
    </row>
    <row r="61582" spans="4:33" s="304" customFormat="1" ht="15.75" customHeight="1">
      <c r="D61582" s="305"/>
      <c r="AG61582" s="1954"/>
    </row>
    <row r="61584" spans="4:33" s="304" customFormat="1" ht="15.75" customHeight="1">
      <c r="D61584" s="305"/>
      <c r="AG61584" s="1954"/>
    </row>
    <row r="61586" spans="4:33" s="304" customFormat="1" ht="15.75" customHeight="1">
      <c r="D61586" s="305"/>
      <c r="AG61586" s="1954"/>
    </row>
    <row r="61588" spans="4:33" s="304" customFormat="1" ht="15.75" customHeight="1">
      <c r="D61588" s="305"/>
      <c r="AG61588" s="1954"/>
    </row>
    <row r="61590" spans="4:33" s="304" customFormat="1" ht="15.75" customHeight="1">
      <c r="D61590" s="305"/>
      <c r="AG61590" s="1954"/>
    </row>
    <row r="61592" spans="4:33" s="304" customFormat="1" ht="15.75" customHeight="1">
      <c r="D61592" s="305"/>
      <c r="AG61592" s="1954"/>
    </row>
    <row r="61594" spans="4:33" s="304" customFormat="1" ht="15.75" customHeight="1">
      <c r="D61594" s="305"/>
      <c r="AG61594" s="1954"/>
    </row>
    <row r="61596" spans="4:33" s="304" customFormat="1" ht="15.75" customHeight="1">
      <c r="D61596" s="305"/>
      <c r="AG61596" s="1954"/>
    </row>
    <row r="61598" spans="4:33" s="304" customFormat="1" ht="15.75" customHeight="1">
      <c r="D61598" s="305"/>
      <c r="AG61598" s="1954"/>
    </row>
    <row r="61600" spans="4:33" s="304" customFormat="1" ht="15.75" customHeight="1">
      <c r="D61600" s="305"/>
      <c r="AG61600" s="1954"/>
    </row>
    <row r="61602" spans="4:33" s="304" customFormat="1" ht="15.75" customHeight="1">
      <c r="D61602" s="305"/>
      <c r="AG61602" s="1954"/>
    </row>
    <row r="61604" spans="4:33" s="304" customFormat="1" ht="15.75" customHeight="1">
      <c r="D61604" s="305"/>
      <c r="AG61604" s="1954"/>
    </row>
    <row r="61606" spans="4:33" s="304" customFormat="1" ht="15.75" customHeight="1">
      <c r="D61606" s="305"/>
      <c r="AG61606" s="1954"/>
    </row>
    <row r="61608" spans="4:33" s="304" customFormat="1" ht="15.75" customHeight="1">
      <c r="D61608" s="305"/>
      <c r="AG61608" s="1954"/>
    </row>
    <row r="61610" spans="4:33" s="304" customFormat="1" ht="15.75" customHeight="1">
      <c r="D61610" s="305"/>
      <c r="AG61610" s="1954"/>
    </row>
    <row r="61612" spans="4:33" s="304" customFormat="1" ht="15.75" customHeight="1">
      <c r="D61612" s="305"/>
      <c r="AG61612" s="1954"/>
    </row>
    <row r="61614" spans="4:33" s="304" customFormat="1" ht="15.75" customHeight="1">
      <c r="D61614" s="305"/>
      <c r="AG61614" s="1954"/>
    </row>
    <row r="61616" spans="4:33" s="304" customFormat="1" ht="15.75" customHeight="1">
      <c r="D61616" s="305"/>
      <c r="AG61616" s="1954"/>
    </row>
    <row r="61618" spans="4:33" s="304" customFormat="1" ht="15.75" customHeight="1">
      <c r="D61618" s="305"/>
      <c r="AG61618" s="1954"/>
    </row>
    <row r="61620" spans="4:33" s="304" customFormat="1" ht="15.75" customHeight="1">
      <c r="D61620" s="305"/>
      <c r="AG61620" s="1954"/>
    </row>
    <row r="61622" spans="4:33" s="304" customFormat="1" ht="15.75" customHeight="1">
      <c r="D61622" s="305"/>
      <c r="AG61622" s="1954"/>
    </row>
    <row r="61624" spans="4:33" s="304" customFormat="1" ht="15.75" customHeight="1">
      <c r="D61624" s="305"/>
      <c r="AG61624" s="1954"/>
    </row>
    <row r="61626" spans="4:33" s="304" customFormat="1" ht="15.75" customHeight="1">
      <c r="D61626" s="305"/>
      <c r="AG61626" s="1954"/>
    </row>
    <row r="61628" spans="4:33" s="304" customFormat="1" ht="15.75" customHeight="1">
      <c r="D61628" s="305"/>
      <c r="AG61628" s="1954"/>
    </row>
    <row r="61630" spans="4:33" s="304" customFormat="1" ht="15.75" customHeight="1">
      <c r="D61630" s="305"/>
      <c r="AG61630" s="1954"/>
    </row>
    <row r="61632" spans="4:33" s="304" customFormat="1" ht="15.75" customHeight="1">
      <c r="D61632" s="305"/>
      <c r="AG61632" s="1954"/>
    </row>
    <row r="61634" spans="4:33" s="304" customFormat="1" ht="15.75" customHeight="1">
      <c r="D61634" s="305"/>
      <c r="AG61634" s="1954"/>
    </row>
    <row r="61636" spans="4:33" s="304" customFormat="1" ht="15.75" customHeight="1">
      <c r="D61636" s="305"/>
      <c r="AG61636" s="1954"/>
    </row>
    <row r="61638" spans="4:33" s="304" customFormat="1" ht="15.75" customHeight="1">
      <c r="D61638" s="305"/>
      <c r="AG61638" s="1954"/>
    </row>
    <row r="61640" spans="4:33" s="304" customFormat="1" ht="15.75" customHeight="1">
      <c r="D61640" s="305"/>
      <c r="AG61640" s="1954"/>
    </row>
    <row r="61642" spans="4:33" s="304" customFormat="1" ht="15.75" customHeight="1">
      <c r="D61642" s="305"/>
      <c r="AG61642" s="1954"/>
    </row>
    <row r="61644" spans="4:33" s="304" customFormat="1" ht="15.75" customHeight="1">
      <c r="D61644" s="305"/>
      <c r="AG61644" s="1954"/>
    </row>
    <row r="61646" spans="4:33" s="304" customFormat="1" ht="15.75" customHeight="1">
      <c r="D61646" s="305"/>
      <c r="AG61646" s="1954"/>
    </row>
    <row r="61648" spans="4:33" s="304" customFormat="1" ht="15.75" customHeight="1">
      <c r="D61648" s="305"/>
      <c r="AG61648" s="1954"/>
    </row>
    <row r="61650" spans="4:33" s="304" customFormat="1" ht="15.75" customHeight="1">
      <c r="D61650" s="305"/>
      <c r="AG61650" s="1954"/>
    </row>
    <row r="61652" spans="4:33" s="304" customFormat="1" ht="15.75" customHeight="1">
      <c r="D61652" s="305"/>
      <c r="AG61652" s="1954"/>
    </row>
    <row r="61654" spans="4:33" s="304" customFormat="1" ht="15.75" customHeight="1">
      <c r="D61654" s="305"/>
      <c r="AG61654" s="1954"/>
    </row>
    <row r="61656" spans="4:33" s="304" customFormat="1" ht="15.75" customHeight="1">
      <c r="D61656" s="305"/>
      <c r="AG61656" s="1954"/>
    </row>
    <row r="61658" spans="4:33" s="304" customFormat="1" ht="15.75" customHeight="1">
      <c r="D61658" s="305"/>
      <c r="AG61658" s="1954"/>
    </row>
    <row r="61660" spans="4:33" s="304" customFormat="1" ht="15.75" customHeight="1">
      <c r="D61660" s="305"/>
      <c r="AG61660" s="1954"/>
    </row>
    <row r="61662" spans="4:33" s="304" customFormat="1" ht="15.75" customHeight="1">
      <c r="D61662" s="305"/>
      <c r="AG61662" s="1954"/>
    </row>
    <row r="61664" spans="4:33" s="304" customFormat="1" ht="15.75" customHeight="1">
      <c r="D61664" s="305"/>
      <c r="AG61664" s="1954"/>
    </row>
    <row r="61666" spans="4:33" s="304" customFormat="1" ht="15.75" customHeight="1">
      <c r="D61666" s="305"/>
      <c r="AG61666" s="1954"/>
    </row>
    <row r="61668" spans="4:33" s="304" customFormat="1" ht="15.75" customHeight="1">
      <c r="D61668" s="305"/>
      <c r="AG61668" s="1954"/>
    </row>
    <row r="61670" spans="4:33" s="304" customFormat="1" ht="15.75" customHeight="1">
      <c r="D61670" s="305"/>
      <c r="AG61670" s="1954"/>
    </row>
    <row r="61672" spans="4:33" s="304" customFormat="1" ht="15.75" customHeight="1">
      <c r="D61672" s="305"/>
      <c r="AG61672" s="1954"/>
    </row>
    <row r="61674" spans="4:33" s="304" customFormat="1" ht="15.75" customHeight="1">
      <c r="D61674" s="305"/>
      <c r="AG61674" s="1954"/>
    </row>
    <row r="61676" spans="4:33" s="304" customFormat="1" ht="15.75" customHeight="1">
      <c r="D61676" s="305"/>
      <c r="AG61676" s="1954"/>
    </row>
    <row r="61678" spans="4:33" s="304" customFormat="1" ht="15.75" customHeight="1">
      <c r="D61678" s="305"/>
      <c r="AG61678" s="1954"/>
    </row>
    <row r="61680" spans="4:33" s="304" customFormat="1" ht="15.75" customHeight="1">
      <c r="D61680" s="305"/>
      <c r="AG61680" s="1954"/>
    </row>
    <row r="61682" spans="4:33" s="304" customFormat="1" ht="15.75" customHeight="1">
      <c r="D61682" s="305"/>
      <c r="AG61682" s="1954"/>
    </row>
    <row r="61684" spans="4:33" s="304" customFormat="1" ht="15.75" customHeight="1">
      <c r="D61684" s="305"/>
      <c r="AG61684" s="1954"/>
    </row>
    <row r="61686" spans="4:33" s="304" customFormat="1" ht="15.75" customHeight="1">
      <c r="D61686" s="305"/>
      <c r="AG61686" s="1954"/>
    </row>
    <row r="61688" spans="4:33" s="304" customFormat="1" ht="15.75" customHeight="1">
      <c r="D61688" s="305"/>
      <c r="AG61688" s="1954"/>
    </row>
    <row r="61690" spans="4:33" s="304" customFormat="1" ht="15.75" customHeight="1">
      <c r="D61690" s="305"/>
      <c r="AG61690" s="1954"/>
    </row>
    <row r="61692" spans="4:33" s="304" customFormat="1" ht="15.75" customHeight="1">
      <c r="D61692" s="305"/>
      <c r="AG61692" s="1954"/>
    </row>
    <row r="61694" spans="4:33" s="304" customFormat="1" ht="15.75" customHeight="1">
      <c r="D61694" s="305"/>
      <c r="AG61694" s="1954"/>
    </row>
    <row r="61696" spans="4:33" s="304" customFormat="1" ht="15.75" customHeight="1">
      <c r="D61696" s="305"/>
      <c r="AG61696" s="1954"/>
    </row>
    <row r="61698" spans="4:33" s="304" customFormat="1" ht="15.75" customHeight="1">
      <c r="D61698" s="305"/>
      <c r="AG61698" s="1954"/>
    </row>
    <row r="61700" spans="4:33" s="304" customFormat="1" ht="15.75" customHeight="1">
      <c r="D61700" s="305"/>
      <c r="AG61700" s="1954"/>
    </row>
    <row r="61702" spans="4:33" s="304" customFormat="1" ht="15.75" customHeight="1">
      <c r="D61702" s="305"/>
      <c r="AG61702" s="1954"/>
    </row>
    <row r="61704" spans="4:33" s="304" customFormat="1" ht="15.75" customHeight="1">
      <c r="D61704" s="305"/>
      <c r="AG61704" s="1954"/>
    </row>
    <row r="61706" spans="4:33" s="304" customFormat="1" ht="15.75" customHeight="1">
      <c r="D61706" s="305"/>
      <c r="AG61706" s="1954"/>
    </row>
    <row r="61708" spans="4:33" s="304" customFormat="1" ht="15.75" customHeight="1">
      <c r="D61708" s="305"/>
      <c r="AG61708" s="1954"/>
    </row>
    <row r="61710" spans="4:33" s="304" customFormat="1" ht="15.75" customHeight="1">
      <c r="D61710" s="305"/>
      <c r="AG61710" s="1954"/>
    </row>
    <row r="61712" spans="4:33" s="304" customFormat="1" ht="15.75" customHeight="1">
      <c r="D61712" s="305"/>
      <c r="AG61712" s="1954"/>
    </row>
    <row r="61714" spans="4:33" s="304" customFormat="1" ht="15.75" customHeight="1">
      <c r="D61714" s="305"/>
      <c r="AG61714" s="1954"/>
    </row>
    <row r="61716" spans="4:33" s="304" customFormat="1" ht="15.75" customHeight="1">
      <c r="D61716" s="305"/>
      <c r="AG61716" s="1954"/>
    </row>
    <row r="61718" spans="4:33" s="304" customFormat="1" ht="15.75" customHeight="1">
      <c r="D61718" s="305"/>
      <c r="AG61718" s="1954"/>
    </row>
    <row r="61720" spans="4:33" s="304" customFormat="1" ht="15.75" customHeight="1">
      <c r="D61720" s="305"/>
      <c r="AG61720" s="1954"/>
    </row>
    <row r="61722" spans="4:33" s="304" customFormat="1" ht="15.75" customHeight="1">
      <c r="D61722" s="305"/>
      <c r="AG61722" s="1954"/>
    </row>
    <row r="61724" spans="4:33" s="304" customFormat="1" ht="15.75" customHeight="1">
      <c r="D61724" s="305"/>
      <c r="AG61724" s="1954"/>
    </row>
    <row r="61726" spans="4:33" s="304" customFormat="1" ht="15.75" customHeight="1">
      <c r="D61726" s="305"/>
      <c r="AG61726" s="1954"/>
    </row>
    <row r="61728" spans="4:33" s="304" customFormat="1" ht="15.75" customHeight="1">
      <c r="D61728" s="305"/>
      <c r="AG61728" s="1954"/>
    </row>
    <row r="61730" spans="4:33" s="304" customFormat="1" ht="15.75" customHeight="1">
      <c r="D61730" s="305"/>
      <c r="AG61730" s="1954"/>
    </row>
    <row r="61732" spans="4:33" s="304" customFormat="1" ht="15.75" customHeight="1">
      <c r="D61732" s="305"/>
      <c r="AG61732" s="1954"/>
    </row>
    <row r="61734" spans="4:33" s="304" customFormat="1" ht="15.75" customHeight="1">
      <c r="D61734" s="305"/>
      <c r="AG61734" s="1954"/>
    </row>
    <row r="61736" spans="4:33" s="304" customFormat="1" ht="15.75" customHeight="1">
      <c r="D61736" s="305"/>
      <c r="AG61736" s="1954"/>
    </row>
    <row r="61738" spans="4:33" s="304" customFormat="1" ht="15.75" customHeight="1">
      <c r="D61738" s="305"/>
      <c r="AG61738" s="1954"/>
    </row>
    <row r="61740" spans="4:33" s="304" customFormat="1" ht="15.75" customHeight="1">
      <c r="D61740" s="305"/>
      <c r="AG61740" s="1954"/>
    </row>
    <row r="61742" spans="4:33" s="304" customFormat="1" ht="15.75" customHeight="1">
      <c r="D61742" s="305"/>
      <c r="AG61742" s="1954"/>
    </row>
    <row r="61744" spans="4:33" s="304" customFormat="1" ht="15.75" customHeight="1">
      <c r="D61744" s="305"/>
      <c r="AG61744" s="1954"/>
    </row>
    <row r="61746" spans="4:33" s="304" customFormat="1" ht="15.75" customHeight="1">
      <c r="D61746" s="305"/>
      <c r="AG61746" s="1954"/>
    </row>
    <row r="61748" spans="4:33" s="304" customFormat="1" ht="15.75" customHeight="1">
      <c r="D61748" s="305"/>
      <c r="AG61748" s="1954"/>
    </row>
    <row r="61750" spans="4:33" s="304" customFormat="1" ht="15.75" customHeight="1">
      <c r="D61750" s="305"/>
      <c r="AG61750" s="1954"/>
    </row>
    <row r="61752" spans="4:33" s="304" customFormat="1" ht="15.75" customHeight="1">
      <c r="D61752" s="305"/>
      <c r="AG61752" s="1954"/>
    </row>
    <row r="61754" spans="4:33" s="304" customFormat="1" ht="15.75" customHeight="1">
      <c r="D61754" s="305"/>
      <c r="AG61754" s="1954"/>
    </row>
    <row r="61756" spans="4:33" s="304" customFormat="1" ht="15.75" customHeight="1">
      <c r="D61756" s="305"/>
      <c r="AG61756" s="1954"/>
    </row>
    <row r="61758" spans="4:33" s="304" customFormat="1" ht="15.75" customHeight="1">
      <c r="D61758" s="305"/>
      <c r="AG61758" s="1954"/>
    </row>
    <row r="61760" spans="4:33" s="304" customFormat="1" ht="15.75" customHeight="1">
      <c r="D61760" s="305"/>
      <c r="AG61760" s="1954"/>
    </row>
    <row r="61762" spans="4:33" s="304" customFormat="1" ht="15.75" customHeight="1">
      <c r="D61762" s="305"/>
      <c r="AG61762" s="1954"/>
    </row>
    <row r="61764" spans="4:33" s="304" customFormat="1" ht="15.75" customHeight="1">
      <c r="D61764" s="305"/>
      <c r="AG61764" s="1954"/>
    </row>
    <row r="61766" spans="4:33" s="304" customFormat="1" ht="15.75" customHeight="1">
      <c r="D61766" s="305"/>
      <c r="AG61766" s="1954"/>
    </row>
    <row r="61768" spans="4:33" s="304" customFormat="1" ht="15.75" customHeight="1">
      <c r="D61768" s="305"/>
      <c r="AG61768" s="1954"/>
    </row>
    <row r="61770" spans="4:33" s="304" customFormat="1" ht="15.75" customHeight="1">
      <c r="D61770" s="305"/>
      <c r="AG61770" s="1954"/>
    </row>
    <row r="61772" spans="4:33" s="304" customFormat="1" ht="15.75" customHeight="1">
      <c r="D61772" s="305"/>
      <c r="AG61772" s="1954"/>
    </row>
    <row r="61774" spans="4:33" s="304" customFormat="1" ht="15.75" customHeight="1">
      <c r="D61774" s="305"/>
      <c r="AG61774" s="1954"/>
    </row>
    <row r="61776" spans="4:33" s="304" customFormat="1" ht="15.75" customHeight="1">
      <c r="D61776" s="305"/>
      <c r="AG61776" s="1954"/>
    </row>
    <row r="61778" spans="4:33" s="304" customFormat="1" ht="15.75" customHeight="1">
      <c r="D61778" s="305"/>
      <c r="AG61778" s="1954"/>
    </row>
    <row r="61780" spans="4:33" s="304" customFormat="1" ht="15.75" customHeight="1">
      <c r="D61780" s="305"/>
      <c r="AG61780" s="1954"/>
    </row>
    <row r="61782" spans="4:33" s="304" customFormat="1" ht="15.75" customHeight="1">
      <c r="D61782" s="305"/>
      <c r="AG61782" s="1954"/>
    </row>
    <row r="61784" spans="4:33" s="304" customFormat="1" ht="15.75" customHeight="1">
      <c r="D61784" s="305"/>
      <c r="AG61784" s="1954"/>
    </row>
    <row r="61786" spans="4:33" s="304" customFormat="1" ht="15.75" customHeight="1">
      <c r="D61786" s="305"/>
      <c r="AG61786" s="1954"/>
    </row>
    <row r="61788" spans="4:33" s="304" customFormat="1" ht="15.75" customHeight="1">
      <c r="D61788" s="305"/>
      <c r="AG61788" s="1954"/>
    </row>
    <row r="61790" spans="4:33" s="304" customFormat="1" ht="15.75" customHeight="1">
      <c r="D61790" s="305"/>
      <c r="AG61790" s="1954"/>
    </row>
    <row r="61792" spans="4:33" s="304" customFormat="1" ht="15.75" customHeight="1">
      <c r="D61792" s="305"/>
      <c r="AG61792" s="1954"/>
    </row>
    <row r="61794" spans="4:33" s="304" customFormat="1" ht="15.75" customHeight="1">
      <c r="D61794" s="305"/>
      <c r="AG61794" s="1954"/>
    </row>
    <row r="61796" spans="4:33" s="304" customFormat="1" ht="15.75" customHeight="1">
      <c r="D61796" s="305"/>
      <c r="AG61796" s="1954"/>
    </row>
    <row r="61798" spans="4:33" s="304" customFormat="1" ht="15.75" customHeight="1">
      <c r="D61798" s="305"/>
      <c r="AG61798" s="1954"/>
    </row>
    <row r="61800" spans="4:33" s="304" customFormat="1" ht="15.75" customHeight="1">
      <c r="D61800" s="305"/>
      <c r="AG61800" s="1954"/>
    </row>
    <row r="61802" spans="4:33" s="304" customFormat="1" ht="15.75" customHeight="1">
      <c r="D61802" s="305"/>
      <c r="AG61802" s="1954"/>
    </row>
    <row r="61804" spans="4:33" s="304" customFormat="1" ht="15.75" customHeight="1">
      <c r="D61804" s="305"/>
      <c r="AG61804" s="1954"/>
    </row>
    <row r="61806" spans="4:33" s="304" customFormat="1" ht="15.75" customHeight="1">
      <c r="D61806" s="305"/>
      <c r="AG61806" s="1954"/>
    </row>
    <row r="61808" spans="4:33" s="304" customFormat="1" ht="15.75" customHeight="1">
      <c r="D61808" s="305"/>
      <c r="AG61808" s="1954"/>
    </row>
    <row r="61810" spans="4:33" s="304" customFormat="1" ht="15.75" customHeight="1">
      <c r="D61810" s="305"/>
      <c r="AG61810" s="1954"/>
    </row>
    <row r="61812" spans="4:33" s="304" customFormat="1" ht="15.75" customHeight="1">
      <c r="D61812" s="305"/>
      <c r="AG61812" s="1954"/>
    </row>
    <row r="61814" spans="4:33" s="304" customFormat="1" ht="15.75" customHeight="1">
      <c r="D61814" s="305"/>
      <c r="AG61814" s="1954"/>
    </row>
    <row r="61816" spans="4:33" s="304" customFormat="1" ht="15.75" customHeight="1">
      <c r="D61816" s="305"/>
      <c r="AG61816" s="1954"/>
    </row>
    <row r="61818" spans="4:33" s="304" customFormat="1" ht="15.75" customHeight="1">
      <c r="D61818" s="305"/>
      <c r="AG61818" s="1954"/>
    </row>
    <row r="61820" spans="4:33" s="304" customFormat="1" ht="15.75" customHeight="1">
      <c r="D61820" s="305"/>
      <c r="AG61820" s="1954"/>
    </row>
    <row r="61822" spans="4:33" s="304" customFormat="1" ht="15.75" customHeight="1">
      <c r="D61822" s="305"/>
      <c r="AG61822" s="1954"/>
    </row>
    <row r="61824" spans="4:33" s="304" customFormat="1" ht="15.75" customHeight="1">
      <c r="D61824" s="305"/>
      <c r="AG61824" s="1954"/>
    </row>
    <row r="61826" spans="4:33" s="304" customFormat="1" ht="15.75" customHeight="1">
      <c r="D61826" s="305"/>
      <c r="AG61826" s="1954"/>
    </row>
    <row r="61828" spans="4:33" s="304" customFormat="1" ht="15.75" customHeight="1">
      <c r="D61828" s="305"/>
      <c r="AG61828" s="1954"/>
    </row>
    <row r="61830" spans="4:33" s="304" customFormat="1" ht="15.75" customHeight="1">
      <c r="D61830" s="305"/>
      <c r="AG61830" s="1954"/>
    </row>
    <row r="61832" spans="4:33" s="304" customFormat="1" ht="15.75" customHeight="1">
      <c r="D61832" s="305"/>
      <c r="AG61832" s="1954"/>
    </row>
    <row r="61834" spans="4:33" s="304" customFormat="1" ht="15.75" customHeight="1">
      <c r="D61834" s="305"/>
      <c r="AG61834" s="1954"/>
    </row>
    <row r="61836" spans="4:33" s="304" customFormat="1" ht="15.75" customHeight="1">
      <c r="D61836" s="305"/>
      <c r="AG61836" s="1954"/>
    </row>
    <row r="61838" spans="4:33" s="304" customFormat="1" ht="15.75" customHeight="1">
      <c r="D61838" s="305"/>
      <c r="AG61838" s="1954"/>
    </row>
    <row r="61840" spans="4:33" s="304" customFormat="1" ht="15.75" customHeight="1">
      <c r="D61840" s="305"/>
      <c r="AG61840" s="1954"/>
    </row>
    <row r="61842" spans="4:33" s="304" customFormat="1" ht="15.75" customHeight="1">
      <c r="D61842" s="305"/>
      <c r="AG61842" s="1954"/>
    </row>
    <row r="61844" spans="4:33" s="304" customFormat="1" ht="15.75" customHeight="1">
      <c r="D61844" s="305"/>
      <c r="AG61844" s="1954"/>
    </row>
    <row r="61846" spans="4:33" s="304" customFormat="1" ht="15.75" customHeight="1">
      <c r="D61846" s="305"/>
      <c r="AG61846" s="1954"/>
    </row>
    <row r="61848" spans="4:33" s="304" customFormat="1" ht="15.75" customHeight="1">
      <c r="D61848" s="305"/>
      <c r="AG61848" s="1954"/>
    </row>
    <row r="61850" spans="4:33" s="304" customFormat="1" ht="15.75" customHeight="1">
      <c r="D61850" s="305"/>
      <c r="AG61850" s="1954"/>
    </row>
    <row r="61852" spans="4:33" s="304" customFormat="1" ht="15.75" customHeight="1">
      <c r="D61852" s="305"/>
      <c r="AG61852" s="1954"/>
    </row>
    <row r="61854" spans="4:33" s="304" customFormat="1" ht="15.75" customHeight="1">
      <c r="D61854" s="305"/>
      <c r="AG61854" s="1954"/>
    </row>
    <row r="61856" spans="4:33" s="304" customFormat="1" ht="15.75" customHeight="1">
      <c r="D61856" s="305"/>
      <c r="AG61856" s="1954"/>
    </row>
    <row r="61858" spans="4:33" s="304" customFormat="1" ht="15.75" customHeight="1">
      <c r="D61858" s="305"/>
      <c r="AG61858" s="1954"/>
    </row>
    <row r="61860" spans="4:33" s="304" customFormat="1" ht="15.75" customHeight="1">
      <c r="D61860" s="305"/>
      <c r="AG61860" s="1954"/>
    </row>
    <row r="61862" spans="4:33" s="304" customFormat="1" ht="15.75" customHeight="1">
      <c r="D61862" s="305"/>
      <c r="AG61862" s="1954"/>
    </row>
    <row r="61864" spans="4:33" s="304" customFormat="1" ht="15.75" customHeight="1">
      <c r="D61864" s="305"/>
      <c r="AG61864" s="1954"/>
    </row>
    <row r="61866" spans="4:33" s="304" customFormat="1" ht="15.75" customHeight="1">
      <c r="D61866" s="305"/>
      <c r="AG61866" s="1954"/>
    </row>
    <row r="61868" spans="4:33" s="304" customFormat="1" ht="15.75" customHeight="1">
      <c r="D61868" s="305"/>
      <c r="AG61868" s="1954"/>
    </row>
    <row r="61870" spans="4:33" s="304" customFormat="1" ht="15.75" customHeight="1">
      <c r="D61870" s="305"/>
      <c r="AG61870" s="1954"/>
    </row>
    <row r="61872" spans="4:33" s="304" customFormat="1" ht="15.75" customHeight="1">
      <c r="D61872" s="305"/>
      <c r="AG61872" s="1954"/>
    </row>
    <row r="61874" spans="4:33" s="304" customFormat="1" ht="15.75" customHeight="1">
      <c r="D61874" s="305"/>
      <c r="AG61874" s="1954"/>
    </row>
    <row r="61876" spans="4:33" s="304" customFormat="1" ht="15.75" customHeight="1">
      <c r="D61876" s="305"/>
      <c r="AG61876" s="1954"/>
    </row>
    <row r="61878" spans="4:33" s="304" customFormat="1" ht="15.75" customHeight="1">
      <c r="D61878" s="305"/>
      <c r="AG61878" s="1954"/>
    </row>
    <row r="61880" spans="4:33" s="304" customFormat="1" ht="15.75" customHeight="1">
      <c r="D61880" s="305"/>
      <c r="AG61880" s="1954"/>
    </row>
    <row r="61882" spans="4:33" s="304" customFormat="1" ht="15.75" customHeight="1">
      <c r="D61882" s="305"/>
      <c r="AG61882" s="1954"/>
    </row>
    <row r="61884" spans="4:33" s="304" customFormat="1" ht="15.75" customHeight="1">
      <c r="D61884" s="305"/>
      <c r="AG61884" s="1954"/>
    </row>
    <row r="61886" spans="4:33" s="304" customFormat="1" ht="15.75" customHeight="1">
      <c r="D61886" s="305"/>
      <c r="AG61886" s="1954"/>
    </row>
    <row r="61888" spans="4:33" s="304" customFormat="1" ht="15.75" customHeight="1">
      <c r="D61888" s="305"/>
      <c r="AG61888" s="1954"/>
    </row>
    <row r="61890" spans="4:33" s="304" customFormat="1" ht="15.75" customHeight="1">
      <c r="D61890" s="305"/>
      <c r="AG61890" s="1954"/>
    </row>
    <row r="61892" spans="4:33" s="304" customFormat="1" ht="15.75" customHeight="1">
      <c r="D61892" s="305"/>
      <c r="AG61892" s="1954"/>
    </row>
    <row r="61894" spans="4:33" s="304" customFormat="1" ht="15.75" customHeight="1">
      <c r="D61894" s="305"/>
      <c r="AG61894" s="1954"/>
    </row>
    <row r="61896" spans="4:33" s="304" customFormat="1" ht="15.75" customHeight="1">
      <c r="D61896" s="305"/>
      <c r="AG61896" s="1954"/>
    </row>
    <row r="61898" spans="4:33" s="304" customFormat="1" ht="15.75" customHeight="1">
      <c r="D61898" s="305"/>
      <c r="AG61898" s="1954"/>
    </row>
    <row r="61900" spans="4:33" s="304" customFormat="1" ht="15.75" customHeight="1">
      <c r="D61900" s="305"/>
      <c r="AG61900" s="1954"/>
    </row>
    <row r="61902" spans="4:33" s="304" customFormat="1" ht="15.75" customHeight="1">
      <c r="D61902" s="305"/>
      <c r="AG61902" s="1954"/>
    </row>
    <row r="61904" spans="4:33" s="304" customFormat="1" ht="15.75" customHeight="1">
      <c r="D61904" s="305"/>
      <c r="AG61904" s="1954"/>
    </row>
    <row r="61906" spans="4:33" s="304" customFormat="1" ht="15.75" customHeight="1">
      <c r="D61906" s="305"/>
      <c r="AG61906" s="1954"/>
    </row>
    <row r="61908" spans="4:33" s="304" customFormat="1" ht="15.75" customHeight="1">
      <c r="D61908" s="305"/>
      <c r="AG61908" s="1954"/>
    </row>
    <row r="61910" spans="4:33" s="304" customFormat="1" ht="15.75" customHeight="1">
      <c r="D61910" s="305"/>
      <c r="AG61910" s="1954"/>
    </row>
    <row r="61912" spans="4:33" s="304" customFormat="1" ht="15.75" customHeight="1">
      <c r="D61912" s="305"/>
      <c r="AG61912" s="1954"/>
    </row>
    <row r="61914" spans="4:33" s="304" customFormat="1" ht="15.75" customHeight="1">
      <c r="D61914" s="305"/>
      <c r="AG61914" s="1954"/>
    </row>
    <row r="61916" spans="4:33" s="304" customFormat="1" ht="15.75" customHeight="1">
      <c r="D61916" s="305"/>
      <c r="AG61916" s="1954"/>
    </row>
    <row r="61918" spans="4:33" s="304" customFormat="1" ht="15.75" customHeight="1">
      <c r="D61918" s="305"/>
      <c r="AG61918" s="1954"/>
    </row>
    <row r="61920" spans="4:33" s="304" customFormat="1" ht="15.75" customHeight="1">
      <c r="D61920" s="305"/>
      <c r="AG61920" s="1954"/>
    </row>
    <row r="61922" spans="4:33" s="304" customFormat="1" ht="15.75" customHeight="1">
      <c r="D61922" s="305"/>
      <c r="AG61922" s="1954"/>
    </row>
    <row r="61924" spans="4:33" s="304" customFormat="1" ht="15.75" customHeight="1">
      <c r="D61924" s="305"/>
      <c r="AG61924" s="1954"/>
    </row>
    <row r="61926" spans="4:33" s="304" customFormat="1" ht="15.75" customHeight="1">
      <c r="D61926" s="305"/>
      <c r="AG61926" s="1954"/>
    </row>
    <row r="61928" spans="4:33" s="304" customFormat="1" ht="15.75" customHeight="1">
      <c r="D61928" s="305"/>
      <c r="AG61928" s="1954"/>
    </row>
    <row r="61930" spans="4:33" s="304" customFormat="1" ht="15.75" customHeight="1">
      <c r="D61930" s="305"/>
      <c r="AG61930" s="1954"/>
    </row>
    <row r="61932" spans="4:33" s="304" customFormat="1" ht="15.75" customHeight="1">
      <c r="D61932" s="305"/>
      <c r="AG61932" s="1954"/>
    </row>
    <row r="61934" spans="4:33" s="304" customFormat="1" ht="15.75" customHeight="1">
      <c r="D61934" s="305"/>
      <c r="AG61934" s="1954"/>
    </row>
    <row r="61936" spans="4:33" s="304" customFormat="1" ht="15.75" customHeight="1">
      <c r="D61936" s="305"/>
      <c r="AG61936" s="1954"/>
    </row>
    <row r="61938" spans="4:33" s="304" customFormat="1" ht="15.75" customHeight="1">
      <c r="D61938" s="305"/>
      <c r="AG61938" s="1954"/>
    </row>
    <row r="61940" spans="4:33" s="304" customFormat="1" ht="15.75" customHeight="1">
      <c r="D61940" s="305"/>
      <c r="AG61940" s="1954"/>
    </row>
    <row r="61942" spans="4:33" s="304" customFormat="1" ht="15.75" customHeight="1">
      <c r="D61942" s="305"/>
      <c r="AG61942" s="1954"/>
    </row>
    <row r="61944" spans="4:33" s="304" customFormat="1" ht="15.75" customHeight="1">
      <c r="D61944" s="305"/>
      <c r="AG61944" s="1954"/>
    </row>
    <row r="61946" spans="4:33" s="304" customFormat="1" ht="15.75" customHeight="1">
      <c r="D61946" s="305"/>
      <c r="AG61946" s="1954"/>
    </row>
    <row r="61948" spans="4:33" s="304" customFormat="1" ht="15.75" customHeight="1">
      <c r="D61948" s="305"/>
      <c r="AG61948" s="1954"/>
    </row>
    <row r="61950" spans="4:33" s="304" customFormat="1" ht="15.75" customHeight="1">
      <c r="D61950" s="305"/>
      <c r="AG61950" s="1954"/>
    </row>
    <row r="61952" spans="4:33" s="304" customFormat="1" ht="15.75" customHeight="1">
      <c r="D61952" s="305"/>
      <c r="AG61952" s="1954"/>
    </row>
    <row r="61954" spans="4:33" s="304" customFormat="1" ht="15.75" customHeight="1">
      <c r="D61954" s="305"/>
      <c r="AG61954" s="1954"/>
    </row>
    <row r="61956" spans="4:33" s="304" customFormat="1" ht="15.75" customHeight="1">
      <c r="D61956" s="305"/>
      <c r="AG61956" s="1954"/>
    </row>
    <row r="61958" spans="4:33" s="304" customFormat="1" ht="15.75" customHeight="1">
      <c r="D61958" s="305"/>
      <c r="AG61958" s="1954"/>
    </row>
    <row r="61960" spans="4:33" s="304" customFormat="1" ht="15.75" customHeight="1">
      <c r="D61960" s="305"/>
      <c r="AG61960" s="1954"/>
    </row>
    <row r="61962" spans="4:33" s="304" customFormat="1" ht="15.75" customHeight="1">
      <c r="D61962" s="305"/>
      <c r="AG61962" s="1954"/>
    </row>
    <row r="61964" spans="4:33" s="304" customFormat="1" ht="15.75" customHeight="1">
      <c r="D61964" s="305"/>
      <c r="AG61964" s="1954"/>
    </row>
    <row r="61966" spans="4:33" s="304" customFormat="1" ht="15.75" customHeight="1">
      <c r="D61966" s="305"/>
      <c r="AG61966" s="1954"/>
    </row>
    <row r="61968" spans="4:33" s="304" customFormat="1" ht="15.75" customHeight="1">
      <c r="D61968" s="305"/>
      <c r="AG61968" s="1954"/>
    </row>
    <row r="61970" spans="4:33" s="304" customFormat="1" ht="15.75" customHeight="1">
      <c r="D61970" s="305"/>
      <c r="AG61970" s="1954"/>
    </row>
    <row r="61972" spans="4:33" s="304" customFormat="1" ht="15.75" customHeight="1">
      <c r="D61972" s="305"/>
      <c r="AG61972" s="1954"/>
    </row>
    <row r="61974" spans="4:33" s="304" customFormat="1" ht="15.75" customHeight="1">
      <c r="D61974" s="305"/>
      <c r="AG61974" s="1954"/>
    </row>
    <row r="61976" spans="4:33" s="304" customFormat="1" ht="15.75" customHeight="1">
      <c r="D61976" s="305"/>
      <c r="AG61976" s="1954"/>
    </row>
    <row r="61978" spans="4:33" s="304" customFormat="1" ht="15.75" customHeight="1">
      <c r="D61978" s="305"/>
      <c r="AG61978" s="1954"/>
    </row>
    <row r="61980" spans="4:33" s="304" customFormat="1" ht="15.75" customHeight="1">
      <c r="D61980" s="305"/>
      <c r="AG61980" s="1954"/>
    </row>
    <row r="61982" spans="4:33" s="304" customFormat="1" ht="15.75" customHeight="1">
      <c r="D61982" s="305"/>
      <c r="AG61982" s="1954"/>
    </row>
    <row r="61984" spans="4:33" s="304" customFormat="1" ht="15.75" customHeight="1">
      <c r="D61984" s="305"/>
      <c r="AG61984" s="1954"/>
    </row>
    <row r="61986" spans="4:33" s="304" customFormat="1" ht="15.75" customHeight="1">
      <c r="D61986" s="305"/>
      <c r="AG61986" s="1954"/>
    </row>
    <row r="61988" spans="4:33" s="304" customFormat="1" ht="15.75" customHeight="1">
      <c r="D61988" s="305"/>
      <c r="AG61988" s="1954"/>
    </row>
    <row r="61990" spans="4:33" s="304" customFormat="1" ht="15.75" customHeight="1">
      <c r="D61990" s="305"/>
      <c r="AG61990" s="1954"/>
    </row>
    <row r="61992" spans="4:33" s="304" customFormat="1" ht="15.75" customHeight="1">
      <c r="D61992" s="305"/>
      <c r="AG61992" s="1954"/>
    </row>
    <row r="61994" spans="4:33" s="304" customFormat="1" ht="15.75" customHeight="1">
      <c r="D61994" s="305"/>
      <c r="AG61994" s="1954"/>
    </row>
    <row r="61996" spans="4:33" s="304" customFormat="1" ht="15.75" customHeight="1">
      <c r="D61996" s="305"/>
      <c r="AG61996" s="1954"/>
    </row>
    <row r="61998" spans="4:33" s="304" customFormat="1" ht="15.75" customHeight="1">
      <c r="D61998" s="305"/>
      <c r="AG61998" s="1954"/>
    </row>
    <row r="62000" spans="4:33" s="304" customFormat="1" ht="15.75" customHeight="1">
      <c r="D62000" s="305"/>
      <c r="AG62000" s="1954"/>
    </row>
    <row r="62002" spans="4:33" s="304" customFormat="1" ht="15.75" customHeight="1">
      <c r="D62002" s="305"/>
      <c r="AG62002" s="1954"/>
    </row>
    <row r="62004" spans="4:33" s="304" customFormat="1" ht="15.75" customHeight="1">
      <c r="D62004" s="305"/>
      <c r="AG62004" s="1954"/>
    </row>
    <row r="62006" spans="4:33" s="304" customFormat="1" ht="15.75" customHeight="1">
      <c r="D62006" s="305"/>
      <c r="AG62006" s="1954"/>
    </row>
    <row r="62008" spans="4:33" s="304" customFormat="1" ht="15.75" customHeight="1">
      <c r="D62008" s="305"/>
      <c r="AG62008" s="1954"/>
    </row>
    <row r="62010" spans="4:33" s="304" customFormat="1" ht="15.75" customHeight="1">
      <c r="D62010" s="305"/>
      <c r="AG62010" s="1954"/>
    </row>
    <row r="62012" spans="4:33" s="304" customFormat="1" ht="15.75" customHeight="1">
      <c r="D62012" s="305"/>
      <c r="AG62012" s="1954"/>
    </row>
    <row r="62014" spans="4:33" s="304" customFormat="1" ht="15.75" customHeight="1">
      <c r="D62014" s="305"/>
      <c r="AG62014" s="1954"/>
    </row>
    <row r="62016" spans="4:33" s="304" customFormat="1" ht="15.75" customHeight="1">
      <c r="D62016" s="305"/>
      <c r="AG62016" s="1954"/>
    </row>
    <row r="62018" spans="4:33" s="304" customFormat="1" ht="15.75" customHeight="1">
      <c r="D62018" s="305"/>
      <c r="AG62018" s="1954"/>
    </row>
    <row r="62020" spans="4:33" s="304" customFormat="1" ht="15.75" customHeight="1">
      <c r="D62020" s="305"/>
      <c r="AG62020" s="1954"/>
    </row>
    <row r="62022" spans="4:33" s="304" customFormat="1" ht="15.75" customHeight="1">
      <c r="D62022" s="305"/>
      <c r="AG62022" s="1954"/>
    </row>
    <row r="62024" spans="4:33" s="304" customFormat="1" ht="15.75" customHeight="1">
      <c r="D62024" s="305"/>
      <c r="AG62024" s="1954"/>
    </row>
    <row r="62026" spans="4:33" s="304" customFormat="1" ht="15.75" customHeight="1">
      <c r="D62026" s="305"/>
      <c r="AG62026" s="1954"/>
    </row>
    <row r="62028" spans="4:33" s="304" customFormat="1" ht="15.75" customHeight="1">
      <c r="D62028" s="305"/>
      <c r="AG62028" s="1954"/>
    </row>
    <row r="62030" spans="4:33" s="304" customFormat="1" ht="15.75" customHeight="1">
      <c r="D62030" s="305"/>
      <c r="AG62030" s="1954"/>
    </row>
    <row r="62032" spans="4:33" s="304" customFormat="1" ht="15.75" customHeight="1">
      <c r="D62032" s="305"/>
      <c r="AG62032" s="1954"/>
    </row>
    <row r="62034" spans="4:33" s="304" customFormat="1" ht="15.75" customHeight="1">
      <c r="D62034" s="305"/>
      <c r="AG62034" s="1954"/>
    </row>
    <row r="62036" spans="4:33" s="304" customFormat="1" ht="15.75" customHeight="1">
      <c r="D62036" s="305"/>
      <c r="AG62036" s="1954"/>
    </row>
    <row r="62038" spans="4:33" s="304" customFormat="1" ht="15.75" customHeight="1">
      <c r="D62038" s="305"/>
      <c r="AG62038" s="1954"/>
    </row>
    <row r="62040" spans="4:33" s="304" customFormat="1" ht="15.75" customHeight="1">
      <c r="D62040" s="305"/>
      <c r="AG62040" s="1954"/>
    </row>
    <row r="62042" spans="4:33" s="304" customFormat="1" ht="15.75" customHeight="1">
      <c r="D62042" s="305"/>
      <c r="AG62042" s="1954"/>
    </row>
    <row r="62044" spans="4:33" s="304" customFormat="1" ht="15.75" customHeight="1">
      <c r="D62044" s="305"/>
      <c r="AG62044" s="1954"/>
    </row>
    <row r="62046" spans="4:33" s="304" customFormat="1" ht="15.75" customHeight="1">
      <c r="D62046" s="305"/>
      <c r="AG62046" s="1954"/>
    </row>
    <row r="62048" spans="4:33" s="304" customFormat="1" ht="15.75" customHeight="1">
      <c r="D62048" s="305"/>
      <c r="AG62048" s="1954"/>
    </row>
    <row r="62050" spans="4:33" s="304" customFormat="1" ht="15.75" customHeight="1">
      <c r="D62050" s="305"/>
      <c r="AG62050" s="1954"/>
    </row>
    <row r="62052" spans="4:33" s="304" customFormat="1" ht="15.75" customHeight="1">
      <c r="D62052" s="305"/>
      <c r="AG62052" s="1954"/>
    </row>
    <row r="62054" spans="4:33" s="304" customFormat="1" ht="15.75" customHeight="1">
      <c r="D62054" s="305"/>
      <c r="AG62054" s="1954"/>
    </row>
    <row r="62056" spans="4:33" s="304" customFormat="1" ht="15.75" customHeight="1">
      <c r="D62056" s="305"/>
      <c r="AG62056" s="1954"/>
    </row>
    <row r="62058" spans="4:33" s="304" customFormat="1" ht="15.75" customHeight="1">
      <c r="D62058" s="305"/>
      <c r="AG62058" s="1954"/>
    </row>
    <row r="62060" spans="4:33" s="304" customFormat="1" ht="15.75" customHeight="1">
      <c r="D62060" s="305"/>
      <c r="AG62060" s="1954"/>
    </row>
    <row r="62062" spans="4:33" s="304" customFormat="1" ht="15.75" customHeight="1">
      <c r="D62062" s="305"/>
      <c r="AG62062" s="1954"/>
    </row>
    <row r="62064" spans="4:33" s="304" customFormat="1" ht="15.75" customHeight="1">
      <c r="D62064" s="305"/>
      <c r="AG62064" s="1954"/>
    </row>
    <row r="62066" spans="4:33" s="304" customFormat="1" ht="15.75" customHeight="1">
      <c r="D62066" s="305"/>
      <c r="AG62066" s="1954"/>
    </row>
    <row r="62068" spans="4:33" s="304" customFormat="1" ht="15.75" customHeight="1">
      <c r="D62068" s="305"/>
      <c r="AG62068" s="1954"/>
    </row>
    <row r="62070" spans="4:33" s="304" customFormat="1" ht="15.75" customHeight="1">
      <c r="D62070" s="305"/>
      <c r="AG62070" s="1954"/>
    </row>
    <row r="62072" spans="4:33" s="304" customFormat="1" ht="15.75" customHeight="1">
      <c r="D62072" s="305"/>
      <c r="AG62072" s="1954"/>
    </row>
    <row r="62074" spans="4:33" s="304" customFormat="1" ht="15.75" customHeight="1">
      <c r="D62074" s="305"/>
      <c r="AG62074" s="1954"/>
    </row>
    <row r="62076" spans="4:33" s="304" customFormat="1" ht="15.75" customHeight="1">
      <c r="D62076" s="305"/>
      <c r="AG62076" s="1954"/>
    </row>
    <row r="62078" spans="4:33" s="304" customFormat="1" ht="15.75" customHeight="1">
      <c r="D62078" s="305"/>
      <c r="AG62078" s="1954"/>
    </row>
    <row r="62080" spans="4:33" s="304" customFormat="1" ht="15.75" customHeight="1">
      <c r="D62080" s="305"/>
      <c r="AG62080" s="1954"/>
    </row>
    <row r="62082" spans="4:33" s="304" customFormat="1" ht="15.75" customHeight="1">
      <c r="D62082" s="305"/>
      <c r="AG62082" s="1954"/>
    </row>
    <row r="62084" spans="4:33" s="304" customFormat="1" ht="15.75" customHeight="1">
      <c r="D62084" s="305"/>
      <c r="AG62084" s="1954"/>
    </row>
    <row r="62086" spans="4:33" s="304" customFormat="1" ht="15.75" customHeight="1">
      <c r="D62086" s="305"/>
      <c r="AG62086" s="1954"/>
    </row>
    <row r="62088" spans="4:33" s="304" customFormat="1" ht="15.75" customHeight="1">
      <c r="D62088" s="305"/>
      <c r="AG62088" s="1954"/>
    </row>
    <row r="62090" spans="4:33" s="304" customFormat="1" ht="15.75" customHeight="1">
      <c r="D62090" s="305"/>
      <c r="AG62090" s="1954"/>
    </row>
    <row r="62092" spans="4:33" s="304" customFormat="1" ht="15.75" customHeight="1">
      <c r="D62092" s="305"/>
      <c r="AG62092" s="1954"/>
    </row>
    <row r="62094" spans="4:33" s="304" customFormat="1" ht="15.75" customHeight="1">
      <c r="D62094" s="305"/>
      <c r="AG62094" s="1954"/>
    </row>
    <row r="62096" spans="4:33" s="304" customFormat="1" ht="15.75" customHeight="1">
      <c r="D62096" s="305"/>
      <c r="AG62096" s="1954"/>
    </row>
    <row r="62098" spans="4:33" s="304" customFormat="1" ht="15.75" customHeight="1">
      <c r="D62098" s="305"/>
      <c r="AG62098" s="1954"/>
    </row>
    <row r="62100" spans="4:33" s="304" customFormat="1" ht="15.75" customHeight="1">
      <c r="D62100" s="305"/>
      <c r="AG62100" s="1954"/>
    </row>
    <row r="62102" spans="4:33" s="304" customFormat="1" ht="15.75" customHeight="1">
      <c r="D62102" s="305"/>
      <c r="AG62102" s="1954"/>
    </row>
    <row r="62104" spans="4:33" s="304" customFormat="1" ht="15.75" customHeight="1">
      <c r="D62104" s="305"/>
      <c r="AG62104" s="1954"/>
    </row>
    <row r="62106" spans="4:33" s="304" customFormat="1" ht="15.75" customHeight="1">
      <c r="D62106" s="305"/>
      <c r="AG62106" s="1954"/>
    </row>
    <row r="62108" spans="4:33" s="304" customFormat="1" ht="15.75" customHeight="1">
      <c r="D62108" s="305"/>
      <c r="AG62108" s="1954"/>
    </row>
    <row r="62110" spans="4:33" s="304" customFormat="1" ht="15.75" customHeight="1">
      <c r="D62110" s="305"/>
      <c r="AG62110" s="1954"/>
    </row>
    <row r="62112" spans="4:33" s="304" customFormat="1" ht="15.75" customHeight="1">
      <c r="D62112" s="305"/>
      <c r="AG62112" s="1954"/>
    </row>
    <row r="62114" spans="4:33" s="304" customFormat="1" ht="15.75" customHeight="1">
      <c r="D62114" s="305"/>
      <c r="AG62114" s="1954"/>
    </row>
    <row r="62116" spans="4:33" s="304" customFormat="1" ht="15.75" customHeight="1">
      <c r="D62116" s="305"/>
      <c r="AG62116" s="1954"/>
    </row>
    <row r="62118" spans="4:33" s="304" customFormat="1" ht="15.75" customHeight="1">
      <c r="D62118" s="305"/>
      <c r="AG62118" s="1954"/>
    </row>
    <row r="62120" spans="4:33" s="304" customFormat="1" ht="15.75" customHeight="1">
      <c r="D62120" s="305"/>
      <c r="AG62120" s="1954"/>
    </row>
    <row r="62122" spans="4:33" s="304" customFormat="1" ht="15.75" customHeight="1">
      <c r="D62122" s="305"/>
      <c r="AG62122" s="1954"/>
    </row>
    <row r="62124" spans="4:33" s="304" customFormat="1" ht="15.75" customHeight="1">
      <c r="D62124" s="305"/>
      <c r="AG62124" s="1954"/>
    </row>
    <row r="62126" spans="4:33" s="304" customFormat="1" ht="15.75" customHeight="1">
      <c r="D62126" s="305"/>
      <c r="AG62126" s="1954"/>
    </row>
    <row r="62128" spans="4:33" s="304" customFormat="1" ht="15.75" customHeight="1">
      <c r="D62128" s="305"/>
      <c r="AG62128" s="1954"/>
    </row>
    <row r="62130" spans="4:33" s="304" customFormat="1" ht="15.75" customHeight="1">
      <c r="D62130" s="305"/>
      <c r="AG62130" s="1954"/>
    </row>
    <row r="62132" spans="4:33" s="304" customFormat="1" ht="15.75" customHeight="1">
      <c r="D62132" s="305"/>
      <c r="AG62132" s="1954"/>
    </row>
    <row r="62134" spans="4:33" s="304" customFormat="1" ht="15.75" customHeight="1">
      <c r="D62134" s="305"/>
      <c r="AG62134" s="1954"/>
    </row>
    <row r="62136" spans="4:33" s="304" customFormat="1" ht="15.75" customHeight="1">
      <c r="D62136" s="305"/>
      <c r="AG62136" s="1954"/>
    </row>
    <row r="62138" spans="4:33" s="304" customFormat="1" ht="15.75" customHeight="1">
      <c r="D62138" s="305"/>
      <c r="AG62138" s="1954"/>
    </row>
    <row r="62140" spans="4:33" s="304" customFormat="1" ht="15.75" customHeight="1">
      <c r="D62140" s="305"/>
      <c r="AG62140" s="1954"/>
    </row>
    <row r="62142" spans="4:33" s="304" customFormat="1" ht="15.75" customHeight="1">
      <c r="D62142" s="305"/>
      <c r="AG62142" s="1954"/>
    </row>
    <row r="62144" spans="4:33" s="304" customFormat="1" ht="15.75" customHeight="1">
      <c r="D62144" s="305"/>
      <c r="AG62144" s="1954"/>
    </row>
    <row r="62146" spans="4:33" s="304" customFormat="1" ht="15.75" customHeight="1">
      <c r="D62146" s="305"/>
      <c r="AG62146" s="1954"/>
    </row>
    <row r="62148" spans="4:33" s="304" customFormat="1" ht="15.75" customHeight="1">
      <c r="D62148" s="305"/>
      <c r="AG62148" s="1954"/>
    </row>
    <row r="62150" spans="4:33" s="304" customFormat="1" ht="15.75" customHeight="1">
      <c r="D62150" s="305"/>
      <c r="AG62150" s="1954"/>
    </row>
    <row r="62152" spans="4:33" s="304" customFormat="1" ht="15.75" customHeight="1">
      <c r="D62152" s="305"/>
      <c r="AG62152" s="1954"/>
    </row>
    <row r="62154" spans="4:33" s="304" customFormat="1" ht="15.75" customHeight="1">
      <c r="D62154" s="305"/>
      <c r="AG62154" s="1954"/>
    </row>
    <row r="62156" spans="4:33" s="304" customFormat="1" ht="15.75" customHeight="1">
      <c r="D62156" s="305"/>
      <c r="AG62156" s="1954"/>
    </row>
    <row r="62158" spans="4:33" s="304" customFormat="1" ht="15.75" customHeight="1">
      <c r="D62158" s="305"/>
      <c r="AG62158" s="1954"/>
    </row>
    <row r="62160" spans="4:33" s="304" customFormat="1" ht="15.75" customHeight="1">
      <c r="D62160" s="305"/>
      <c r="AG62160" s="1954"/>
    </row>
    <row r="62162" spans="4:33" s="304" customFormat="1" ht="15.75" customHeight="1">
      <c r="D62162" s="305"/>
      <c r="AG62162" s="1954"/>
    </row>
    <row r="62164" spans="4:33" s="304" customFormat="1" ht="15.75" customHeight="1">
      <c r="D62164" s="305"/>
      <c r="AG62164" s="1954"/>
    </row>
    <row r="62166" spans="4:33" s="304" customFormat="1" ht="15.75" customHeight="1">
      <c r="D62166" s="305"/>
      <c r="AG62166" s="1954"/>
    </row>
    <row r="62168" spans="4:33" s="304" customFormat="1" ht="15.75" customHeight="1">
      <c r="D62168" s="305"/>
      <c r="AG62168" s="1954"/>
    </row>
    <row r="62170" spans="4:33" s="304" customFormat="1" ht="15.75" customHeight="1">
      <c r="D62170" s="305"/>
      <c r="AG62170" s="1954"/>
    </row>
    <row r="62172" spans="4:33" s="304" customFormat="1" ht="15.75" customHeight="1">
      <c r="D62172" s="305"/>
      <c r="AG62172" s="1954"/>
    </row>
    <row r="62174" spans="4:33" s="304" customFormat="1" ht="15.75" customHeight="1">
      <c r="D62174" s="305"/>
      <c r="AG62174" s="1954"/>
    </row>
    <row r="62176" spans="4:33" s="304" customFormat="1" ht="15.75" customHeight="1">
      <c r="D62176" s="305"/>
      <c r="AG62176" s="1954"/>
    </row>
    <row r="62178" spans="4:33" s="304" customFormat="1" ht="15.75" customHeight="1">
      <c r="D62178" s="305"/>
      <c r="AG62178" s="1954"/>
    </row>
    <row r="62180" spans="4:33" s="304" customFormat="1" ht="15.75" customHeight="1">
      <c r="D62180" s="305"/>
      <c r="AG62180" s="1954"/>
    </row>
    <row r="62182" spans="4:33" s="304" customFormat="1" ht="15.75" customHeight="1">
      <c r="D62182" s="305"/>
      <c r="AG62182" s="1954"/>
    </row>
    <row r="62184" spans="4:33" s="304" customFormat="1" ht="15.75" customHeight="1">
      <c r="D62184" s="305"/>
      <c r="AG62184" s="1954"/>
    </row>
    <row r="62186" spans="4:33" s="304" customFormat="1" ht="15.75" customHeight="1">
      <c r="D62186" s="305"/>
      <c r="AG62186" s="1954"/>
    </row>
    <row r="62188" spans="4:33" s="304" customFormat="1" ht="15.75" customHeight="1">
      <c r="D62188" s="305"/>
      <c r="AG62188" s="1954"/>
    </row>
    <row r="62190" spans="4:33" s="304" customFormat="1" ht="15.75" customHeight="1">
      <c r="D62190" s="305"/>
      <c r="AG62190" s="1954"/>
    </row>
    <row r="62192" spans="4:33" s="304" customFormat="1" ht="15.75" customHeight="1">
      <c r="D62192" s="305"/>
      <c r="AG62192" s="1954"/>
    </row>
    <row r="62194" spans="4:33" s="304" customFormat="1" ht="15.75" customHeight="1">
      <c r="D62194" s="305"/>
      <c r="AG62194" s="1954"/>
    </row>
    <row r="62196" spans="4:33" s="304" customFormat="1" ht="15.75" customHeight="1">
      <c r="D62196" s="305"/>
      <c r="AG62196" s="1954"/>
    </row>
    <row r="62198" spans="4:33" s="304" customFormat="1" ht="15.75" customHeight="1">
      <c r="D62198" s="305"/>
      <c r="AG62198" s="1954"/>
    </row>
    <row r="62200" spans="4:33" s="304" customFormat="1" ht="15.75" customHeight="1">
      <c r="D62200" s="305"/>
      <c r="AG62200" s="1954"/>
    </row>
    <row r="62202" spans="4:33" s="304" customFormat="1" ht="15.75" customHeight="1">
      <c r="D62202" s="305"/>
      <c r="AG62202" s="1954"/>
    </row>
    <row r="62204" spans="4:33" s="304" customFormat="1" ht="15.75" customHeight="1">
      <c r="D62204" s="305"/>
      <c r="AG62204" s="1954"/>
    </row>
    <row r="62206" spans="4:33" s="304" customFormat="1" ht="15.75" customHeight="1">
      <c r="D62206" s="305"/>
      <c r="AG62206" s="1954"/>
    </row>
    <row r="62208" spans="4:33" s="304" customFormat="1" ht="15.75" customHeight="1">
      <c r="D62208" s="305"/>
      <c r="AG62208" s="1954"/>
    </row>
    <row r="62210" spans="4:33" s="304" customFormat="1" ht="15.75" customHeight="1">
      <c r="D62210" s="305"/>
      <c r="AG62210" s="1954"/>
    </row>
    <row r="62212" spans="4:33" s="304" customFormat="1" ht="15.75" customHeight="1">
      <c r="D62212" s="305"/>
      <c r="AG62212" s="1954"/>
    </row>
    <row r="62214" spans="4:33" s="304" customFormat="1" ht="15.75" customHeight="1">
      <c r="D62214" s="305"/>
      <c r="AG62214" s="1954"/>
    </row>
    <row r="62216" spans="4:33" s="304" customFormat="1" ht="15.75" customHeight="1">
      <c r="D62216" s="305"/>
      <c r="AG62216" s="1954"/>
    </row>
    <row r="62218" spans="4:33" s="304" customFormat="1" ht="15.75" customHeight="1">
      <c r="D62218" s="305"/>
      <c r="AG62218" s="1954"/>
    </row>
    <row r="62220" spans="4:33" s="304" customFormat="1" ht="15.75" customHeight="1">
      <c r="D62220" s="305"/>
      <c r="AG62220" s="1954"/>
    </row>
    <row r="62222" spans="4:33" s="304" customFormat="1" ht="15.75" customHeight="1">
      <c r="D62222" s="305"/>
      <c r="AG62222" s="1954"/>
    </row>
    <row r="62224" spans="4:33" s="304" customFormat="1" ht="15.75" customHeight="1">
      <c r="D62224" s="305"/>
      <c r="AG62224" s="1954"/>
    </row>
    <row r="62226" spans="4:33" s="304" customFormat="1" ht="15.75" customHeight="1">
      <c r="D62226" s="305"/>
      <c r="AG62226" s="1954"/>
    </row>
    <row r="62228" spans="4:33" s="304" customFormat="1" ht="15.75" customHeight="1">
      <c r="D62228" s="305"/>
      <c r="AG62228" s="1954"/>
    </row>
    <row r="62230" spans="4:33" s="304" customFormat="1" ht="15.75" customHeight="1">
      <c r="D62230" s="305"/>
      <c r="AG62230" s="1954"/>
    </row>
    <row r="62232" spans="4:33" s="304" customFormat="1" ht="15.75" customHeight="1">
      <c r="D62232" s="305"/>
      <c r="AG62232" s="1954"/>
    </row>
    <row r="62234" spans="4:33" s="304" customFormat="1" ht="15.75" customHeight="1">
      <c r="D62234" s="305"/>
      <c r="AG62234" s="1954"/>
    </row>
    <row r="62236" spans="4:33" s="304" customFormat="1" ht="15.75" customHeight="1">
      <c r="D62236" s="305"/>
      <c r="AG62236" s="1954"/>
    </row>
    <row r="62238" spans="4:33" s="304" customFormat="1" ht="15.75" customHeight="1">
      <c r="D62238" s="305"/>
      <c r="AG62238" s="1954"/>
    </row>
    <row r="62240" spans="4:33" s="304" customFormat="1" ht="15.75" customHeight="1">
      <c r="D62240" s="305"/>
      <c r="AG62240" s="1954"/>
    </row>
    <row r="62242" spans="4:33" s="304" customFormat="1" ht="15.75" customHeight="1">
      <c r="D62242" s="305"/>
      <c r="AG62242" s="1954"/>
    </row>
    <row r="62244" spans="4:33" s="304" customFormat="1" ht="15.75" customHeight="1">
      <c r="D62244" s="305"/>
      <c r="AG62244" s="1954"/>
    </row>
    <row r="62246" spans="4:33" s="304" customFormat="1" ht="15.75" customHeight="1">
      <c r="D62246" s="305"/>
      <c r="AG62246" s="1954"/>
    </row>
    <row r="62248" spans="4:33" s="304" customFormat="1" ht="15.75" customHeight="1">
      <c r="D62248" s="305"/>
      <c r="AG62248" s="1954"/>
    </row>
    <row r="62250" spans="4:33" s="304" customFormat="1" ht="15.75" customHeight="1">
      <c r="D62250" s="305"/>
      <c r="AG62250" s="1954"/>
    </row>
    <row r="62252" spans="4:33" s="304" customFormat="1" ht="15.75" customHeight="1">
      <c r="D62252" s="305"/>
      <c r="AG62252" s="1954"/>
    </row>
    <row r="62254" spans="4:33" s="304" customFormat="1" ht="15.75" customHeight="1">
      <c r="D62254" s="305"/>
      <c r="AG62254" s="1954"/>
    </row>
    <row r="62256" spans="4:33" s="304" customFormat="1" ht="15.75" customHeight="1">
      <c r="D62256" s="305"/>
      <c r="AG62256" s="1954"/>
    </row>
    <row r="62258" spans="4:33" s="304" customFormat="1" ht="15.75" customHeight="1">
      <c r="D62258" s="305"/>
      <c r="AG62258" s="1954"/>
    </row>
    <row r="62260" spans="4:33" s="304" customFormat="1" ht="15.75" customHeight="1">
      <c r="D62260" s="305"/>
      <c r="AG62260" s="1954"/>
    </row>
    <row r="62262" spans="4:33" s="304" customFormat="1" ht="15.75" customHeight="1">
      <c r="D62262" s="305"/>
      <c r="AG62262" s="1954"/>
    </row>
    <row r="62264" spans="4:33" s="304" customFormat="1" ht="15.75" customHeight="1">
      <c r="D62264" s="305"/>
      <c r="AG62264" s="1954"/>
    </row>
    <row r="62266" spans="4:33" s="304" customFormat="1" ht="15.75" customHeight="1">
      <c r="D62266" s="305"/>
      <c r="AG62266" s="1954"/>
    </row>
    <row r="62268" spans="4:33" s="304" customFormat="1" ht="15.75" customHeight="1">
      <c r="D62268" s="305"/>
      <c r="AG62268" s="1954"/>
    </row>
    <row r="62270" spans="4:33" s="304" customFormat="1" ht="15.75" customHeight="1">
      <c r="D62270" s="305"/>
      <c r="AG62270" s="1954"/>
    </row>
    <row r="62272" spans="4:33" s="304" customFormat="1" ht="15.75" customHeight="1">
      <c r="D62272" s="305"/>
      <c r="AG62272" s="1954"/>
    </row>
    <row r="62274" spans="4:33" s="304" customFormat="1" ht="15.75" customHeight="1">
      <c r="D62274" s="305"/>
      <c r="AG62274" s="1954"/>
    </row>
    <row r="62276" spans="4:33" s="304" customFormat="1" ht="15.75" customHeight="1">
      <c r="D62276" s="305"/>
      <c r="AG62276" s="1954"/>
    </row>
    <row r="62278" spans="4:33" s="304" customFormat="1" ht="15.75" customHeight="1">
      <c r="D62278" s="305"/>
      <c r="AG62278" s="1954"/>
    </row>
    <row r="62280" spans="4:33" s="304" customFormat="1" ht="15.75" customHeight="1">
      <c r="D62280" s="305"/>
      <c r="AG62280" s="1954"/>
    </row>
    <row r="62282" spans="4:33" s="304" customFormat="1" ht="15.75" customHeight="1">
      <c r="D62282" s="305"/>
      <c r="AG62282" s="1954"/>
    </row>
    <row r="62284" spans="4:33" s="304" customFormat="1" ht="15.75" customHeight="1">
      <c r="D62284" s="305"/>
      <c r="AG62284" s="1954"/>
    </row>
    <row r="62286" spans="4:33" s="304" customFormat="1" ht="15.75" customHeight="1">
      <c r="D62286" s="305"/>
      <c r="AG62286" s="1954"/>
    </row>
    <row r="62288" spans="4:33" s="304" customFormat="1" ht="15.75" customHeight="1">
      <c r="D62288" s="305"/>
      <c r="AG62288" s="1954"/>
    </row>
    <row r="62290" spans="4:33" s="304" customFormat="1" ht="15.75" customHeight="1">
      <c r="D62290" s="305"/>
      <c r="AG62290" s="1954"/>
    </row>
    <row r="62292" spans="4:33" s="304" customFormat="1" ht="15.75" customHeight="1">
      <c r="D62292" s="305"/>
      <c r="AG62292" s="1954"/>
    </row>
    <row r="62294" spans="4:33" s="304" customFormat="1" ht="15.75" customHeight="1">
      <c r="D62294" s="305"/>
      <c r="AG62294" s="1954"/>
    </row>
    <row r="62296" spans="4:33" s="304" customFormat="1" ht="15.75" customHeight="1">
      <c r="D62296" s="305"/>
      <c r="AG62296" s="1954"/>
    </row>
    <row r="62298" spans="4:33" s="304" customFormat="1" ht="15.75" customHeight="1">
      <c r="D62298" s="305"/>
      <c r="AG62298" s="1954"/>
    </row>
    <row r="62300" spans="4:33" s="304" customFormat="1" ht="15.75" customHeight="1">
      <c r="D62300" s="305"/>
      <c r="AG62300" s="1954"/>
    </row>
    <row r="62302" spans="4:33" s="304" customFormat="1" ht="15.75" customHeight="1">
      <c r="D62302" s="305"/>
      <c r="AG62302" s="1954"/>
    </row>
    <row r="62304" spans="4:33" s="304" customFormat="1" ht="15.75" customHeight="1">
      <c r="D62304" s="305"/>
      <c r="AG62304" s="1954"/>
    </row>
    <row r="62306" spans="4:33" s="304" customFormat="1" ht="15.75" customHeight="1">
      <c r="D62306" s="305"/>
      <c r="AG62306" s="1954"/>
    </row>
    <row r="62308" spans="4:33" s="304" customFormat="1" ht="15.75" customHeight="1">
      <c r="D62308" s="305"/>
      <c r="AG62308" s="1954"/>
    </row>
    <row r="62310" spans="4:33" s="304" customFormat="1" ht="15.75" customHeight="1">
      <c r="D62310" s="305"/>
      <c r="AG62310" s="1954"/>
    </row>
    <row r="62312" spans="4:33" s="304" customFormat="1" ht="15.75" customHeight="1">
      <c r="D62312" s="305"/>
      <c r="AG62312" s="1954"/>
    </row>
    <row r="62314" spans="4:33" s="304" customFormat="1" ht="15.75" customHeight="1">
      <c r="D62314" s="305"/>
      <c r="AG62314" s="1954"/>
    </row>
    <row r="62316" spans="4:33" s="304" customFormat="1" ht="15.75" customHeight="1">
      <c r="D62316" s="305"/>
      <c r="AG62316" s="1954"/>
    </row>
    <row r="62318" spans="4:33" s="304" customFormat="1" ht="15.75" customHeight="1">
      <c r="D62318" s="305"/>
      <c r="AG62318" s="1954"/>
    </row>
    <row r="62320" spans="4:33" s="304" customFormat="1" ht="15.75" customHeight="1">
      <c r="D62320" s="305"/>
      <c r="AG62320" s="1954"/>
    </row>
    <row r="62322" spans="4:33" s="304" customFormat="1" ht="15.75" customHeight="1">
      <c r="D62322" s="305"/>
      <c r="AG62322" s="1954"/>
    </row>
    <row r="62324" spans="4:33" s="304" customFormat="1" ht="15.75" customHeight="1">
      <c r="D62324" s="305"/>
      <c r="AG62324" s="1954"/>
    </row>
    <row r="62326" spans="4:33" s="304" customFormat="1" ht="15.75" customHeight="1">
      <c r="D62326" s="305"/>
      <c r="AG62326" s="1954"/>
    </row>
    <row r="62328" spans="4:33" s="304" customFormat="1" ht="15.75" customHeight="1">
      <c r="D62328" s="305"/>
      <c r="AG62328" s="1954"/>
    </row>
    <row r="62330" spans="4:33" s="304" customFormat="1" ht="15.75" customHeight="1">
      <c r="D62330" s="305"/>
      <c r="AG62330" s="1954"/>
    </row>
    <row r="62332" spans="4:33" s="304" customFormat="1" ht="15.75" customHeight="1">
      <c r="D62332" s="305"/>
      <c r="AG62332" s="1954"/>
    </row>
    <row r="62334" spans="4:33" s="304" customFormat="1" ht="15.75" customHeight="1">
      <c r="D62334" s="305"/>
      <c r="AG62334" s="1954"/>
    </row>
    <row r="62336" spans="4:33" s="304" customFormat="1" ht="15.75" customHeight="1">
      <c r="D62336" s="305"/>
      <c r="AG62336" s="1954"/>
    </row>
    <row r="62338" spans="4:33" s="304" customFormat="1" ht="15.75" customHeight="1">
      <c r="D62338" s="305"/>
      <c r="AG62338" s="1954"/>
    </row>
    <row r="62340" spans="4:33" s="304" customFormat="1" ht="15.75" customHeight="1">
      <c r="D62340" s="305"/>
      <c r="AG62340" s="1954"/>
    </row>
    <row r="62342" spans="4:33" s="304" customFormat="1" ht="15.75" customHeight="1">
      <c r="D62342" s="305"/>
      <c r="AG62342" s="1954"/>
    </row>
    <row r="62344" spans="4:33" s="304" customFormat="1" ht="15.75" customHeight="1">
      <c r="D62344" s="305"/>
      <c r="AG62344" s="1954"/>
    </row>
    <row r="62346" spans="4:33" s="304" customFormat="1" ht="15.75" customHeight="1">
      <c r="D62346" s="305"/>
      <c r="AG62346" s="1954"/>
    </row>
    <row r="62348" spans="4:33" s="304" customFormat="1" ht="15.75" customHeight="1">
      <c r="D62348" s="305"/>
      <c r="AG62348" s="1954"/>
    </row>
    <row r="62350" spans="4:33" s="304" customFormat="1" ht="15.75" customHeight="1">
      <c r="D62350" s="305"/>
      <c r="AG62350" s="1954"/>
    </row>
    <row r="62352" spans="4:33" s="304" customFormat="1" ht="15.75" customHeight="1">
      <c r="D62352" s="305"/>
      <c r="AG62352" s="1954"/>
    </row>
    <row r="62354" spans="4:33" s="304" customFormat="1" ht="15.75" customHeight="1">
      <c r="D62354" s="305"/>
      <c r="AG62354" s="1954"/>
    </row>
    <row r="62356" spans="4:33" s="304" customFormat="1" ht="15.75" customHeight="1">
      <c r="D62356" s="305"/>
      <c r="AG62356" s="1954"/>
    </row>
    <row r="62358" spans="4:33" s="304" customFormat="1" ht="15.75" customHeight="1">
      <c r="D62358" s="305"/>
      <c r="AG62358" s="1954"/>
    </row>
    <row r="62360" spans="4:33" s="304" customFormat="1" ht="15.75" customHeight="1">
      <c r="D62360" s="305"/>
      <c r="AG62360" s="1954"/>
    </row>
    <row r="62362" spans="4:33" s="304" customFormat="1" ht="15.75" customHeight="1">
      <c r="D62362" s="305"/>
      <c r="AG62362" s="1954"/>
    </row>
    <row r="62364" spans="4:33" s="304" customFormat="1" ht="15.75" customHeight="1">
      <c r="D62364" s="305"/>
      <c r="AG62364" s="1954"/>
    </row>
    <row r="62366" spans="4:33" s="304" customFormat="1" ht="15.75" customHeight="1">
      <c r="D62366" s="305"/>
      <c r="AG62366" s="1954"/>
    </row>
    <row r="62368" spans="4:33" s="304" customFormat="1" ht="15.75" customHeight="1">
      <c r="D62368" s="305"/>
      <c r="AG62368" s="1954"/>
    </row>
    <row r="62370" spans="4:33" s="304" customFormat="1" ht="15.75" customHeight="1">
      <c r="D62370" s="305"/>
      <c r="AG62370" s="1954"/>
    </row>
    <row r="62372" spans="4:33" s="304" customFormat="1" ht="15.75" customHeight="1">
      <c r="D62372" s="305"/>
      <c r="AG62372" s="1954"/>
    </row>
    <row r="62374" spans="4:33" s="304" customFormat="1" ht="15.75" customHeight="1">
      <c r="D62374" s="305"/>
      <c r="AG62374" s="1954"/>
    </row>
    <row r="62376" spans="4:33" s="304" customFormat="1" ht="15.75" customHeight="1">
      <c r="D62376" s="305"/>
      <c r="AG62376" s="1954"/>
    </row>
    <row r="62378" spans="4:33" s="304" customFormat="1" ht="15.75" customHeight="1">
      <c r="D62378" s="305"/>
      <c r="AG62378" s="1954"/>
    </row>
    <row r="62380" spans="4:33" s="304" customFormat="1" ht="15.75" customHeight="1">
      <c r="D62380" s="305"/>
      <c r="AG62380" s="1954"/>
    </row>
    <row r="62382" spans="4:33" s="304" customFormat="1" ht="15.75" customHeight="1">
      <c r="D62382" s="305"/>
      <c r="AG62382" s="1954"/>
    </row>
    <row r="62384" spans="4:33" s="304" customFormat="1" ht="15.75" customHeight="1">
      <c r="D62384" s="305"/>
      <c r="AG62384" s="1954"/>
    </row>
    <row r="62386" spans="4:33" s="304" customFormat="1" ht="15.75" customHeight="1">
      <c r="D62386" s="305"/>
      <c r="AG62386" s="1954"/>
    </row>
    <row r="62388" spans="4:33" s="304" customFormat="1" ht="15.75" customHeight="1">
      <c r="D62388" s="305"/>
      <c r="AG62388" s="1954"/>
    </row>
    <row r="62390" spans="4:33" s="304" customFormat="1" ht="15.75" customHeight="1">
      <c r="D62390" s="305"/>
      <c r="AG62390" s="1954"/>
    </row>
    <row r="62392" spans="4:33" s="304" customFormat="1" ht="15.75" customHeight="1">
      <c r="D62392" s="305"/>
      <c r="AG62392" s="1954"/>
    </row>
    <row r="62394" spans="4:33" s="304" customFormat="1" ht="15.75" customHeight="1">
      <c r="D62394" s="305"/>
      <c r="AG62394" s="1954"/>
    </row>
    <row r="62396" spans="4:33" s="304" customFormat="1" ht="15.75" customHeight="1">
      <c r="D62396" s="305"/>
      <c r="AG62396" s="1954"/>
    </row>
    <row r="62398" spans="4:33" s="304" customFormat="1" ht="15.75" customHeight="1">
      <c r="D62398" s="305"/>
      <c r="AG62398" s="1954"/>
    </row>
    <row r="62400" spans="4:33" s="304" customFormat="1" ht="15.75" customHeight="1">
      <c r="D62400" s="305"/>
      <c r="AG62400" s="1954"/>
    </row>
    <row r="62402" spans="4:33" s="304" customFormat="1" ht="15.75" customHeight="1">
      <c r="D62402" s="305"/>
      <c r="AG62402" s="1954"/>
    </row>
    <row r="62404" spans="4:33" s="304" customFormat="1" ht="15.75" customHeight="1">
      <c r="D62404" s="305"/>
      <c r="AG62404" s="1954"/>
    </row>
    <row r="62406" spans="4:33" s="304" customFormat="1" ht="15.75" customHeight="1">
      <c r="D62406" s="305"/>
      <c r="AG62406" s="1954"/>
    </row>
    <row r="62408" spans="4:33" s="304" customFormat="1" ht="15.75" customHeight="1">
      <c r="D62408" s="305"/>
      <c r="AG62408" s="1954"/>
    </row>
    <row r="62410" spans="4:33" s="304" customFormat="1" ht="15.75" customHeight="1">
      <c r="D62410" s="305"/>
      <c r="AG62410" s="1954"/>
    </row>
    <row r="62412" spans="4:33" s="304" customFormat="1" ht="15.75" customHeight="1">
      <c r="D62412" s="305"/>
      <c r="AG62412" s="1954"/>
    </row>
    <row r="62414" spans="4:33" s="304" customFormat="1" ht="15.75" customHeight="1">
      <c r="D62414" s="305"/>
      <c r="AG62414" s="1954"/>
    </row>
    <row r="62416" spans="4:33" s="304" customFormat="1" ht="15.75" customHeight="1">
      <c r="D62416" s="305"/>
      <c r="AG62416" s="1954"/>
    </row>
    <row r="62418" spans="4:33" s="304" customFormat="1" ht="15.75" customHeight="1">
      <c r="D62418" s="305"/>
      <c r="AG62418" s="1954"/>
    </row>
    <row r="62420" spans="4:33" s="304" customFormat="1" ht="15.75" customHeight="1">
      <c r="D62420" s="305"/>
      <c r="AG62420" s="1954"/>
    </row>
    <row r="62422" spans="4:33" s="304" customFormat="1" ht="15.75" customHeight="1">
      <c r="D62422" s="305"/>
      <c r="AG62422" s="1954"/>
    </row>
    <row r="62424" spans="4:33" s="304" customFormat="1" ht="15.75" customHeight="1">
      <c r="D62424" s="305"/>
      <c r="AG62424" s="1954"/>
    </row>
    <row r="62426" spans="4:33" s="304" customFormat="1" ht="15.75" customHeight="1">
      <c r="D62426" s="305"/>
      <c r="AG62426" s="1954"/>
    </row>
    <row r="62428" spans="4:33" s="304" customFormat="1" ht="15.75" customHeight="1">
      <c r="D62428" s="305"/>
      <c r="AG62428" s="1954"/>
    </row>
    <row r="62430" spans="4:33" s="304" customFormat="1" ht="15.75" customHeight="1">
      <c r="D62430" s="305"/>
      <c r="AG62430" s="1954"/>
    </row>
    <row r="62432" spans="4:33" s="304" customFormat="1" ht="15.75" customHeight="1">
      <c r="D62432" s="305"/>
      <c r="AG62432" s="1954"/>
    </row>
    <row r="62434" spans="4:33" s="304" customFormat="1" ht="15.75" customHeight="1">
      <c r="D62434" s="305"/>
      <c r="AG62434" s="1954"/>
    </row>
    <row r="62436" spans="4:33" s="304" customFormat="1" ht="15.75" customHeight="1">
      <c r="D62436" s="305"/>
      <c r="AG62436" s="1954"/>
    </row>
    <row r="62438" spans="4:33" s="304" customFormat="1" ht="15.75" customHeight="1">
      <c r="D62438" s="305"/>
      <c r="AG62438" s="1954"/>
    </row>
    <row r="62440" spans="4:33" s="304" customFormat="1" ht="15.75" customHeight="1">
      <c r="D62440" s="305"/>
      <c r="AG62440" s="1954"/>
    </row>
    <row r="62442" spans="4:33" s="304" customFormat="1" ht="15.75" customHeight="1">
      <c r="D62442" s="305"/>
      <c r="AG62442" s="1954"/>
    </row>
    <row r="62444" spans="4:33" s="304" customFormat="1" ht="15.75" customHeight="1">
      <c r="D62444" s="305"/>
      <c r="AG62444" s="1954"/>
    </row>
    <row r="62446" spans="4:33" s="304" customFormat="1" ht="15.75" customHeight="1">
      <c r="D62446" s="305"/>
      <c r="AG62446" s="1954"/>
    </row>
    <row r="62448" spans="4:33" s="304" customFormat="1" ht="15.75" customHeight="1">
      <c r="D62448" s="305"/>
      <c r="AG62448" s="1954"/>
    </row>
    <row r="62450" spans="4:33" s="304" customFormat="1" ht="15.75" customHeight="1">
      <c r="D62450" s="305"/>
      <c r="AG62450" s="1954"/>
    </row>
    <row r="62452" spans="4:33" s="304" customFormat="1" ht="15.75" customHeight="1">
      <c r="D62452" s="305"/>
      <c r="AG62452" s="1954"/>
    </row>
    <row r="62454" spans="4:33" s="304" customFormat="1" ht="15.75" customHeight="1">
      <c r="D62454" s="305"/>
      <c r="AG62454" s="1954"/>
    </row>
    <row r="62456" spans="4:33" s="304" customFormat="1" ht="15.75" customHeight="1">
      <c r="D62456" s="305"/>
      <c r="AG62456" s="1954"/>
    </row>
    <row r="62458" spans="4:33" s="304" customFormat="1" ht="15.75" customHeight="1">
      <c r="D62458" s="305"/>
      <c r="AG62458" s="1954"/>
    </row>
    <row r="62460" spans="4:33" s="304" customFormat="1" ht="15.75" customHeight="1">
      <c r="D62460" s="305"/>
      <c r="AG62460" s="1954"/>
    </row>
    <row r="62462" spans="4:33" s="304" customFormat="1" ht="15.75" customHeight="1">
      <c r="D62462" s="305"/>
      <c r="AG62462" s="1954"/>
    </row>
    <row r="62464" spans="4:33" s="304" customFormat="1" ht="15.75" customHeight="1">
      <c r="D62464" s="305"/>
      <c r="AG62464" s="1954"/>
    </row>
    <row r="62466" spans="4:33" s="304" customFormat="1" ht="15.75" customHeight="1">
      <c r="D62466" s="305"/>
      <c r="AG62466" s="1954"/>
    </row>
    <row r="62468" spans="4:33" s="304" customFormat="1" ht="15.75" customHeight="1">
      <c r="D62468" s="305"/>
      <c r="AG62468" s="1954"/>
    </row>
    <row r="62470" spans="4:33" s="304" customFormat="1" ht="15.75" customHeight="1">
      <c r="D62470" s="305"/>
      <c r="AG62470" s="1954"/>
    </row>
    <row r="62472" spans="4:33" s="304" customFormat="1" ht="15.75" customHeight="1">
      <c r="D62472" s="305"/>
      <c r="AG62472" s="1954"/>
    </row>
    <row r="62474" spans="4:33" s="304" customFormat="1" ht="15.75" customHeight="1">
      <c r="D62474" s="305"/>
      <c r="AG62474" s="1954"/>
    </row>
    <row r="62476" spans="4:33" s="304" customFormat="1" ht="15.75" customHeight="1">
      <c r="D62476" s="305"/>
      <c r="AG62476" s="1954"/>
    </row>
    <row r="62478" spans="4:33" s="304" customFormat="1" ht="15.75" customHeight="1">
      <c r="D62478" s="305"/>
      <c r="AG62478" s="1954"/>
    </row>
    <row r="62480" spans="4:33" s="304" customFormat="1" ht="15.75" customHeight="1">
      <c r="D62480" s="305"/>
      <c r="AG62480" s="1954"/>
    </row>
    <row r="62482" spans="4:33" s="304" customFormat="1" ht="15.75" customHeight="1">
      <c r="D62482" s="305"/>
      <c r="AG62482" s="1954"/>
    </row>
    <row r="62484" spans="4:33" s="304" customFormat="1" ht="15.75" customHeight="1">
      <c r="D62484" s="305"/>
      <c r="AG62484" s="1954"/>
    </row>
    <row r="62486" spans="4:33" s="304" customFormat="1" ht="15.75" customHeight="1">
      <c r="D62486" s="305"/>
      <c r="AG62486" s="1954"/>
    </row>
    <row r="62488" spans="4:33" s="304" customFormat="1" ht="15.75" customHeight="1">
      <c r="D62488" s="305"/>
      <c r="AG62488" s="1954"/>
    </row>
    <row r="62490" spans="4:33" s="304" customFormat="1" ht="15.75" customHeight="1">
      <c r="D62490" s="305"/>
      <c r="AG62490" s="1954"/>
    </row>
    <row r="62492" spans="4:33" s="304" customFormat="1" ht="15.75" customHeight="1">
      <c r="D62492" s="305"/>
      <c r="AG62492" s="1954"/>
    </row>
    <row r="62494" spans="4:33" s="304" customFormat="1" ht="15.75" customHeight="1">
      <c r="D62494" s="305"/>
      <c r="AG62494" s="1954"/>
    </row>
    <row r="62496" spans="4:33" s="304" customFormat="1" ht="15.75" customHeight="1">
      <c r="D62496" s="305"/>
      <c r="AG62496" s="1954"/>
    </row>
    <row r="62498" spans="4:33" s="304" customFormat="1" ht="15.75" customHeight="1">
      <c r="D62498" s="305"/>
      <c r="AG62498" s="1954"/>
    </row>
    <row r="62500" spans="4:33" s="304" customFormat="1" ht="15.75" customHeight="1">
      <c r="D62500" s="305"/>
      <c r="AG62500" s="1954"/>
    </row>
    <row r="62502" spans="4:33" s="304" customFormat="1" ht="15.75" customHeight="1">
      <c r="D62502" s="305"/>
      <c r="AG62502" s="1954"/>
    </row>
    <row r="62504" spans="4:33" s="304" customFormat="1" ht="15.75" customHeight="1">
      <c r="D62504" s="305"/>
      <c r="AG62504" s="1954"/>
    </row>
    <row r="62506" spans="4:33" s="304" customFormat="1" ht="15.75" customHeight="1">
      <c r="D62506" s="305"/>
      <c r="AG62506" s="1954"/>
    </row>
    <row r="62508" spans="4:33" s="304" customFormat="1" ht="15.75" customHeight="1">
      <c r="D62508" s="305"/>
      <c r="AG62508" s="1954"/>
    </row>
    <row r="62510" spans="4:33" s="304" customFormat="1" ht="15.75" customHeight="1">
      <c r="D62510" s="305"/>
      <c r="AG62510" s="1954"/>
    </row>
    <row r="62512" spans="4:33" s="304" customFormat="1" ht="15.75" customHeight="1">
      <c r="D62512" s="305"/>
      <c r="AG62512" s="1954"/>
    </row>
    <row r="62514" spans="4:33" s="304" customFormat="1" ht="15.75" customHeight="1">
      <c r="D62514" s="305"/>
      <c r="AG62514" s="1954"/>
    </row>
    <row r="62516" spans="4:33" s="304" customFormat="1" ht="15.75" customHeight="1">
      <c r="D62516" s="305"/>
      <c r="AG62516" s="1954"/>
    </row>
    <row r="62518" spans="4:33" s="304" customFormat="1" ht="15.75" customHeight="1">
      <c r="D62518" s="305"/>
      <c r="AG62518" s="1954"/>
    </row>
    <row r="62520" spans="4:33" s="304" customFormat="1" ht="15.75" customHeight="1">
      <c r="D62520" s="305"/>
      <c r="AG62520" s="1954"/>
    </row>
    <row r="62522" spans="4:33" s="304" customFormat="1" ht="15.75" customHeight="1">
      <c r="D62522" s="305"/>
      <c r="AG62522" s="1954"/>
    </row>
    <row r="62524" spans="4:33" s="304" customFormat="1" ht="15.75" customHeight="1">
      <c r="D62524" s="305"/>
      <c r="AG62524" s="1954"/>
    </row>
    <row r="62526" spans="4:33" s="304" customFormat="1" ht="15.75" customHeight="1">
      <c r="D62526" s="305"/>
      <c r="AG62526" s="1954"/>
    </row>
    <row r="62528" spans="4:33" s="304" customFormat="1" ht="15.75" customHeight="1">
      <c r="D62528" s="305"/>
      <c r="AG62528" s="1954"/>
    </row>
    <row r="62530" spans="4:33" s="304" customFormat="1" ht="15.75" customHeight="1">
      <c r="D62530" s="305"/>
      <c r="AG62530" s="1954"/>
    </row>
    <row r="62532" spans="4:33" s="304" customFormat="1" ht="15.75" customHeight="1">
      <c r="D62532" s="305"/>
      <c r="AG62532" s="1954"/>
    </row>
    <row r="62534" spans="4:33" s="304" customFormat="1" ht="15.75" customHeight="1">
      <c r="D62534" s="305"/>
      <c r="AG62534" s="1954"/>
    </row>
    <row r="62536" spans="4:33" s="304" customFormat="1" ht="15.75" customHeight="1">
      <c r="D62536" s="305"/>
      <c r="AG62536" s="1954"/>
    </row>
    <row r="62538" spans="4:33" s="304" customFormat="1" ht="15.75" customHeight="1">
      <c r="D62538" s="305"/>
      <c r="AG62538" s="1954"/>
    </row>
    <row r="62540" spans="4:33" s="304" customFormat="1" ht="15.75" customHeight="1">
      <c r="D62540" s="305"/>
      <c r="AG62540" s="1954"/>
    </row>
    <row r="62542" spans="4:33" s="304" customFormat="1" ht="15.75" customHeight="1">
      <c r="D62542" s="305"/>
      <c r="AG62542" s="1954"/>
    </row>
    <row r="62544" spans="4:33" s="304" customFormat="1" ht="15.75" customHeight="1">
      <c r="D62544" s="305"/>
      <c r="AG62544" s="1954"/>
    </row>
    <row r="62546" spans="4:33" s="304" customFormat="1" ht="15.75" customHeight="1">
      <c r="D62546" s="305"/>
      <c r="AG62546" s="1954"/>
    </row>
    <row r="62548" spans="4:33" s="304" customFormat="1" ht="15.75" customHeight="1">
      <c r="D62548" s="305"/>
      <c r="AG62548" s="1954"/>
    </row>
    <row r="62550" spans="4:33" s="304" customFormat="1" ht="15.75" customHeight="1">
      <c r="D62550" s="305"/>
      <c r="AG62550" s="1954"/>
    </row>
    <row r="62552" spans="4:33" s="304" customFormat="1" ht="15.75" customHeight="1">
      <c r="D62552" s="305"/>
      <c r="AG62552" s="1954"/>
    </row>
    <row r="62554" spans="4:33" s="304" customFormat="1" ht="15.75" customHeight="1">
      <c r="D62554" s="305"/>
      <c r="AG62554" s="1954"/>
    </row>
    <row r="62556" spans="4:33" s="304" customFormat="1" ht="15.75" customHeight="1">
      <c r="D62556" s="305"/>
      <c r="AG62556" s="1954"/>
    </row>
    <row r="62558" spans="4:33" s="304" customFormat="1" ht="15.75" customHeight="1">
      <c r="D62558" s="305"/>
      <c r="AG62558" s="1954"/>
    </row>
    <row r="62560" spans="4:33" s="304" customFormat="1" ht="15.75" customHeight="1">
      <c r="D62560" s="305"/>
      <c r="AG62560" s="1954"/>
    </row>
    <row r="62562" spans="4:33" s="304" customFormat="1" ht="15.75" customHeight="1">
      <c r="D62562" s="305"/>
      <c r="AG62562" s="1954"/>
    </row>
    <row r="62564" spans="4:33" s="304" customFormat="1" ht="15.75" customHeight="1">
      <c r="D62564" s="305"/>
      <c r="AG62564" s="1954"/>
    </row>
    <row r="62566" spans="4:33" s="304" customFormat="1" ht="15.75" customHeight="1">
      <c r="D62566" s="305"/>
      <c r="AG62566" s="1954"/>
    </row>
    <row r="62568" spans="4:33" s="304" customFormat="1" ht="15.75" customHeight="1">
      <c r="D62568" s="305"/>
      <c r="AG62568" s="1954"/>
    </row>
    <row r="62570" spans="4:33" s="304" customFormat="1" ht="15.75" customHeight="1">
      <c r="D62570" s="305"/>
      <c r="AG62570" s="1954"/>
    </row>
    <row r="62572" spans="4:33" s="304" customFormat="1" ht="15.75" customHeight="1">
      <c r="D62572" s="305"/>
      <c r="AG62572" s="1954"/>
    </row>
    <row r="62574" spans="4:33" s="304" customFormat="1" ht="15.75" customHeight="1">
      <c r="D62574" s="305"/>
      <c r="AG62574" s="1954"/>
    </row>
    <row r="62576" spans="4:33" s="304" customFormat="1" ht="15.75" customHeight="1">
      <c r="D62576" s="305"/>
      <c r="AG62576" s="1954"/>
    </row>
    <row r="62578" spans="4:33" s="304" customFormat="1" ht="15.75" customHeight="1">
      <c r="D62578" s="305"/>
      <c r="AG62578" s="1954"/>
    </row>
    <row r="62580" spans="4:33" s="304" customFormat="1" ht="15.75" customHeight="1">
      <c r="D62580" s="305"/>
      <c r="AG62580" s="1954"/>
    </row>
    <row r="62582" spans="4:33" s="304" customFormat="1" ht="15.75" customHeight="1">
      <c r="D62582" s="305"/>
      <c r="AG62582" s="1954"/>
    </row>
    <row r="62584" spans="4:33" s="304" customFormat="1" ht="15.75" customHeight="1">
      <c r="D62584" s="305"/>
      <c r="AG62584" s="1954"/>
    </row>
    <row r="62586" spans="4:33" s="304" customFormat="1" ht="15.75" customHeight="1">
      <c r="D62586" s="305"/>
      <c r="AG62586" s="1954"/>
    </row>
    <row r="62588" spans="4:33" s="304" customFormat="1" ht="15.75" customHeight="1">
      <c r="D62588" s="305"/>
      <c r="AG62588" s="1954"/>
    </row>
    <row r="62590" spans="4:33" s="304" customFormat="1" ht="15.75" customHeight="1">
      <c r="D62590" s="305"/>
      <c r="AG62590" s="1954"/>
    </row>
    <row r="62592" spans="4:33" s="304" customFormat="1" ht="15.75" customHeight="1">
      <c r="D62592" s="305"/>
      <c r="AG62592" s="1954"/>
    </row>
    <row r="62594" spans="4:33" s="304" customFormat="1" ht="15.75" customHeight="1">
      <c r="D62594" s="305"/>
      <c r="AG62594" s="1954"/>
    </row>
    <row r="62596" spans="4:33" s="304" customFormat="1" ht="15.75" customHeight="1">
      <c r="D62596" s="305"/>
      <c r="AG62596" s="1954"/>
    </row>
    <row r="62598" spans="4:33" s="304" customFormat="1" ht="15.75" customHeight="1">
      <c r="D62598" s="305"/>
      <c r="AG62598" s="1954"/>
    </row>
    <row r="62600" spans="4:33" s="304" customFormat="1" ht="15.75" customHeight="1">
      <c r="D62600" s="305"/>
      <c r="AG62600" s="1954"/>
    </row>
    <row r="62602" spans="4:33" s="304" customFormat="1" ht="15.75" customHeight="1">
      <c r="D62602" s="305"/>
      <c r="AG62602" s="1954"/>
    </row>
    <row r="62604" spans="4:33" s="304" customFormat="1" ht="15.75" customHeight="1">
      <c r="D62604" s="305"/>
      <c r="AG62604" s="1954"/>
    </row>
    <row r="62606" spans="4:33" s="304" customFormat="1" ht="15.75" customHeight="1">
      <c r="D62606" s="305"/>
      <c r="AG62606" s="1954"/>
    </row>
    <row r="62608" spans="4:33" s="304" customFormat="1" ht="15.75" customHeight="1">
      <c r="D62608" s="305"/>
      <c r="AG62608" s="1954"/>
    </row>
    <row r="62610" spans="4:33" s="304" customFormat="1" ht="15.75" customHeight="1">
      <c r="D62610" s="305"/>
      <c r="AG62610" s="1954"/>
    </row>
    <row r="62612" spans="4:33" s="304" customFormat="1" ht="15.75" customHeight="1">
      <c r="D62612" s="305"/>
      <c r="AG62612" s="1954"/>
    </row>
    <row r="62614" spans="4:33" s="304" customFormat="1" ht="15.75" customHeight="1">
      <c r="D62614" s="305"/>
      <c r="AG62614" s="1954"/>
    </row>
    <row r="62616" spans="4:33" s="304" customFormat="1" ht="15.75" customHeight="1">
      <c r="D62616" s="305"/>
      <c r="AG62616" s="1954"/>
    </row>
    <row r="62618" spans="4:33" s="304" customFormat="1" ht="15.75" customHeight="1">
      <c r="D62618" s="305"/>
      <c r="AG62618" s="1954"/>
    </row>
    <row r="62620" spans="4:33" s="304" customFormat="1" ht="15.75" customHeight="1">
      <c r="D62620" s="305"/>
      <c r="AG62620" s="1954"/>
    </row>
    <row r="62622" spans="4:33" s="304" customFormat="1" ht="15.75" customHeight="1">
      <c r="D62622" s="305"/>
      <c r="AG62622" s="1954"/>
    </row>
    <row r="62624" spans="4:33" s="304" customFormat="1" ht="15.75" customHeight="1">
      <c r="D62624" s="305"/>
      <c r="AG62624" s="1954"/>
    </row>
    <row r="62626" spans="4:33" s="304" customFormat="1" ht="15.75" customHeight="1">
      <c r="D62626" s="305"/>
      <c r="AG62626" s="1954"/>
    </row>
    <row r="62628" spans="4:33" s="304" customFormat="1" ht="15.75" customHeight="1">
      <c r="D62628" s="305"/>
      <c r="AG62628" s="1954"/>
    </row>
    <row r="62630" spans="4:33" s="304" customFormat="1" ht="15.75" customHeight="1">
      <c r="D62630" s="305"/>
      <c r="AG62630" s="1954"/>
    </row>
    <row r="62632" spans="4:33" s="304" customFormat="1" ht="15.75" customHeight="1">
      <c r="D62632" s="305"/>
      <c r="AG62632" s="1954"/>
    </row>
    <row r="62634" spans="4:33" s="304" customFormat="1" ht="15.75" customHeight="1">
      <c r="D62634" s="305"/>
      <c r="AG62634" s="1954"/>
    </row>
    <row r="62636" spans="4:33" s="304" customFormat="1" ht="15.75" customHeight="1">
      <c r="D62636" s="305"/>
      <c r="AG62636" s="1954"/>
    </row>
    <row r="62638" spans="4:33" s="304" customFormat="1" ht="15.75" customHeight="1">
      <c r="D62638" s="305"/>
      <c r="AG62638" s="1954"/>
    </row>
    <row r="62640" spans="4:33" s="304" customFormat="1" ht="15.75" customHeight="1">
      <c r="D62640" s="305"/>
      <c r="AG62640" s="1954"/>
    </row>
    <row r="62642" spans="4:33" s="304" customFormat="1" ht="15.75" customHeight="1">
      <c r="D62642" s="305"/>
      <c r="AG62642" s="1954"/>
    </row>
    <row r="62644" spans="4:33" s="304" customFormat="1" ht="15.75" customHeight="1">
      <c r="D62644" s="305"/>
      <c r="AG62644" s="1954"/>
    </row>
    <row r="62646" spans="4:33" s="304" customFormat="1" ht="15.75" customHeight="1">
      <c r="D62646" s="305"/>
      <c r="AG62646" s="1954"/>
    </row>
    <row r="62648" spans="4:33" s="304" customFormat="1" ht="15.75" customHeight="1">
      <c r="D62648" s="305"/>
      <c r="AG62648" s="1954"/>
    </row>
    <row r="62650" spans="4:33" s="304" customFormat="1" ht="15.75" customHeight="1">
      <c r="D62650" s="305"/>
      <c r="AG62650" s="1954"/>
    </row>
    <row r="62652" spans="4:33" s="304" customFormat="1" ht="15.75" customHeight="1">
      <c r="D62652" s="305"/>
      <c r="AG62652" s="1954"/>
    </row>
    <row r="62654" spans="4:33" s="304" customFormat="1" ht="15.75" customHeight="1">
      <c r="D62654" s="305"/>
      <c r="AG62654" s="1954"/>
    </row>
    <row r="62656" spans="4:33" s="304" customFormat="1" ht="15.75" customHeight="1">
      <c r="D62656" s="305"/>
      <c r="AG62656" s="1954"/>
    </row>
    <row r="62658" spans="4:33" s="304" customFormat="1" ht="15.75" customHeight="1">
      <c r="D62658" s="305"/>
      <c r="AG62658" s="1954"/>
    </row>
    <row r="62660" spans="4:33" s="304" customFormat="1" ht="15.75" customHeight="1">
      <c r="D62660" s="305"/>
      <c r="AG62660" s="1954"/>
    </row>
    <row r="62662" spans="4:33" s="304" customFormat="1" ht="15.75" customHeight="1">
      <c r="D62662" s="305"/>
      <c r="AG62662" s="1954"/>
    </row>
    <row r="62664" spans="4:33" s="304" customFormat="1" ht="15.75" customHeight="1">
      <c r="D62664" s="305"/>
      <c r="AG62664" s="1954"/>
    </row>
    <row r="62666" spans="4:33" s="304" customFormat="1" ht="15.75" customHeight="1">
      <c r="D62666" s="305"/>
      <c r="AG62666" s="1954"/>
    </row>
    <row r="62668" spans="4:33" s="304" customFormat="1" ht="15.75" customHeight="1">
      <c r="D62668" s="305"/>
      <c r="AG62668" s="1954"/>
    </row>
    <row r="62670" spans="4:33" s="304" customFormat="1" ht="15.75" customHeight="1">
      <c r="D62670" s="305"/>
      <c r="AG62670" s="1954"/>
    </row>
    <row r="62672" spans="4:33" s="304" customFormat="1" ht="15.75" customHeight="1">
      <c r="D62672" s="305"/>
      <c r="AG62672" s="1954"/>
    </row>
    <row r="62674" spans="4:33" s="304" customFormat="1" ht="15.75" customHeight="1">
      <c r="D62674" s="305"/>
      <c r="AG62674" s="1954"/>
    </row>
    <row r="62676" spans="4:33" s="304" customFormat="1" ht="15.75" customHeight="1">
      <c r="D62676" s="305"/>
      <c r="AG62676" s="1954"/>
    </row>
    <row r="62678" spans="4:33" s="304" customFormat="1" ht="15.75" customHeight="1">
      <c r="D62678" s="305"/>
      <c r="AG62678" s="1954"/>
    </row>
    <row r="62680" spans="4:33" s="304" customFormat="1" ht="15.75" customHeight="1">
      <c r="D62680" s="305"/>
      <c r="AG62680" s="1954"/>
    </row>
    <row r="62682" spans="4:33" s="304" customFormat="1" ht="15.75" customHeight="1">
      <c r="D62682" s="305"/>
      <c r="AG62682" s="1954"/>
    </row>
    <row r="62684" spans="4:33" s="304" customFormat="1" ht="15.75" customHeight="1">
      <c r="D62684" s="305"/>
      <c r="AG62684" s="1954"/>
    </row>
    <row r="62686" spans="4:33" s="304" customFormat="1" ht="15.75" customHeight="1">
      <c r="D62686" s="305"/>
      <c r="AG62686" s="1954"/>
    </row>
    <row r="62688" spans="4:33" s="304" customFormat="1" ht="15.75" customHeight="1">
      <c r="D62688" s="305"/>
      <c r="AG62688" s="1954"/>
    </row>
    <row r="62690" spans="4:33" s="304" customFormat="1" ht="15.75" customHeight="1">
      <c r="D62690" s="305"/>
      <c r="AG62690" s="1954"/>
    </row>
    <row r="62692" spans="4:33" s="304" customFormat="1" ht="15.75" customHeight="1">
      <c r="D62692" s="305"/>
      <c r="AG62692" s="1954"/>
    </row>
    <row r="62694" spans="4:33" s="304" customFormat="1" ht="15.75" customHeight="1">
      <c r="D62694" s="305"/>
      <c r="AG62694" s="1954"/>
    </row>
    <row r="62696" spans="4:33" s="304" customFormat="1" ht="15.75" customHeight="1">
      <c r="D62696" s="305"/>
      <c r="AG62696" s="1954"/>
    </row>
    <row r="62698" spans="4:33" s="304" customFormat="1" ht="15.75" customHeight="1">
      <c r="D62698" s="305"/>
      <c r="AG62698" s="1954"/>
    </row>
    <row r="62700" spans="4:33" s="304" customFormat="1" ht="15.75" customHeight="1">
      <c r="D62700" s="305"/>
      <c r="AG62700" s="1954"/>
    </row>
    <row r="62702" spans="4:33" s="304" customFormat="1" ht="15.75" customHeight="1">
      <c r="D62702" s="305"/>
      <c r="AG62702" s="1954"/>
    </row>
    <row r="62704" spans="4:33" s="304" customFormat="1" ht="15.75" customHeight="1">
      <c r="D62704" s="305"/>
      <c r="AG62704" s="1954"/>
    </row>
    <row r="62706" spans="4:33" s="304" customFormat="1" ht="15.75" customHeight="1">
      <c r="D62706" s="305"/>
      <c r="AG62706" s="1954"/>
    </row>
    <row r="62708" spans="4:33" s="304" customFormat="1" ht="15.75" customHeight="1">
      <c r="D62708" s="305"/>
      <c r="AG62708" s="1954"/>
    </row>
    <row r="62710" spans="4:33" s="304" customFormat="1" ht="15.75" customHeight="1">
      <c r="D62710" s="305"/>
      <c r="AG62710" s="1954"/>
    </row>
    <row r="62712" spans="4:33" s="304" customFormat="1" ht="15.75" customHeight="1">
      <c r="D62712" s="305"/>
      <c r="AG62712" s="1954"/>
    </row>
    <row r="62714" spans="4:33" s="304" customFormat="1" ht="15.75" customHeight="1">
      <c r="D62714" s="305"/>
      <c r="AG62714" s="1954"/>
    </row>
    <row r="62716" spans="4:33" s="304" customFormat="1" ht="15.75" customHeight="1">
      <c r="D62716" s="305"/>
      <c r="AG62716" s="1954"/>
    </row>
    <row r="62718" spans="4:33" s="304" customFormat="1" ht="15.75" customHeight="1">
      <c r="D62718" s="305"/>
      <c r="AG62718" s="1954"/>
    </row>
    <row r="62720" spans="4:33" s="304" customFormat="1" ht="15.75" customHeight="1">
      <c r="D62720" s="305"/>
      <c r="AG62720" s="1954"/>
    </row>
    <row r="62722" spans="4:33" s="304" customFormat="1" ht="15.75" customHeight="1">
      <c r="D62722" s="305"/>
      <c r="AG62722" s="1954"/>
    </row>
    <row r="62724" spans="4:33" s="304" customFormat="1" ht="15.75" customHeight="1">
      <c r="D62724" s="305"/>
      <c r="AG62724" s="1954"/>
    </row>
    <row r="62726" spans="4:33" s="304" customFormat="1" ht="15.75" customHeight="1">
      <c r="D62726" s="305"/>
      <c r="AG62726" s="1954"/>
    </row>
    <row r="62728" spans="4:33" s="304" customFormat="1" ht="15.75" customHeight="1">
      <c r="D62728" s="305"/>
      <c r="AG62728" s="1954"/>
    </row>
    <row r="62730" spans="4:33" s="304" customFormat="1" ht="15.75" customHeight="1">
      <c r="D62730" s="305"/>
      <c r="AG62730" s="1954"/>
    </row>
    <row r="62732" spans="4:33" s="304" customFormat="1" ht="15.75" customHeight="1">
      <c r="D62732" s="305"/>
      <c r="AG62732" s="1954"/>
    </row>
    <row r="62734" spans="4:33" s="304" customFormat="1" ht="15.75" customHeight="1">
      <c r="D62734" s="305"/>
      <c r="AG62734" s="1954"/>
    </row>
    <row r="62736" spans="4:33" s="304" customFormat="1" ht="15.75" customHeight="1">
      <c r="D62736" s="305"/>
      <c r="AG62736" s="1954"/>
    </row>
    <row r="62738" spans="4:33" s="304" customFormat="1" ht="15.75" customHeight="1">
      <c r="D62738" s="305"/>
      <c r="AG62738" s="1954"/>
    </row>
    <row r="62740" spans="4:33" s="304" customFormat="1" ht="15.75" customHeight="1">
      <c r="D62740" s="305"/>
      <c r="AG62740" s="1954"/>
    </row>
    <row r="62742" spans="4:33" s="304" customFormat="1" ht="15.75" customHeight="1">
      <c r="D62742" s="305"/>
      <c r="AG62742" s="1954"/>
    </row>
    <row r="62744" spans="4:33" s="304" customFormat="1" ht="15.75" customHeight="1">
      <c r="D62744" s="305"/>
      <c r="AG62744" s="1954"/>
    </row>
    <row r="62746" spans="4:33" s="304" customFormat="1" ht="15.75" customHeight="1">
      <c r="D62746" s="305"/>
      <c r="AG62746" s="1954"/>
    </row>
    <row r="62748" spans="4:33" s="304" customFormat="1" ht="15.75" customHeight="1">
      <c r="D62748" s="305"/>
      <c r="AG62748" s="1954"/>
    </row>
    <row r="62750" spans="4:33" s="304" customFormat="1" ht="15.75" customHeight="1">
      <c r="D62750" s="305"/>
      <c r="AG62750" s="1954"/>
    </row>
    <row r="62752" spans="4:33" s="304" customFormat="1" ht="15.75" customHeight="1">
      <c r="D62752" s="305"/>
      <c r="AG62752" s="1954"/>
    </row>
    <row r="62754" spans="4:33" s="304" customFormat="1" ht="15.75" customHeight="1">
      <c r="D62754" s="305"/>
      <c r="AG62754" s="1954"/>
    </row>
    <row r="62756" spans="4:33" s="304" customFormat="1" ht="15.75" customHeight="1">
      <c r="D62756" s="305"/>
      <c r="AG62756" s="1954"/>
    </row>
    <row r="62758" spans="4:33" s="304" customFormat="1" ht="15.75" customHeight="1">
      <c r="D62758" s="305"/>
      <c r="AG62758" s="1954"/>
    </row>
    <row r="62760" spans="4:33" s="304" customFormat="1" ht="15.75" customHeight="1">
      <c r="D62760" s="305"/>
      <c r="AG62760" s="1954"/>
    </row>
    <row r="62762" spans="4:33" s="304" customFormat="1" ht="15.75" customHeight="1">
      <c r="D62762" s="305"/>
      <c r="AG62762" s="1954"/>
    </row>
    <row r="62764" spans="4:33" s="304" customFormat="1" ht="15.75" customHeight="1">
      <c r="D62764" s="305"/>
      <c r="AG62764" s="1954"/>
    </row>
    <row r="62766" spans="4:33" s="304" customFormat="1" ht="15.75" customHeight="1">
      <c r="D62766" s="305"/>
      <c r="AG62766" s="1954"/>
    </row>
    <row r="62768" spans="4:33" s="304" customFormat="1" ht="15.75" customHeight="1">
      <c r="D62768" s="305"/>
      <c r="AG62768" s="1954"/>
    </row>
    <row r="62770" spans="4:33" s="304" customFormat="1" ht="15.75" customHeight="1">
      <c r="D62770" s="305"/>
      <c r="AG62770" s="1954"/>
    </row>
    <row r="62772" spans="4:33" s="304" customFormat="1" ht="15.75" customHeight="1">
      <c r="D62772" s="305"/>
      <c r="AG62772" s="1954"/>
    </row>
    <row r="62774" spans="4:33" s="304" customFormat="1" ht="15.75" customHeight="1">
      <c r="D62774" s="305"/>
      <c r="AG62774" s="1954"/>
    </row>
    <row r="62776" spans="4:33" s="304" customFormat="1" ht="15.75" customHeight="1">
      <c r="D62776" s="305"/>
      <c r="AG62776" s="1954"/>
    </row>
    <row r="62778" spans="4:33" s="304" customFormat="1" ht="15.75" customHeight="1">
      <c r="D62778" s="305"/>
      <c r="AG62778" s="1954"/>
    </row>
    <row r="62780" spans="4:33" s="304" customFormat="1" ht="15.75" customHeight="1">
      <c r="D62780" s="305"/>
      <c r="AG62780" s="1954"/>
    </row>
    <row r="62782" spans="4:33" s="304" customFormat="1" ht="15.75" customHeight="1">
      <c r="D62782" s="305"/>
      <c r="AG62782" s="1954"/>
    </row>
    <row r="62784" spans="4:33" s="304" customFormat="1" ht="15.75" customHeight="1">
      <c r="D62784" s="305"/>
      <c r="AG62784" s="1954"/>
    </row>
    <row r="62786" spans="4:33" s="304" customFormat="1" ht="15.75" customHeight="1">
      <c r="D62786" s="305"/>
      <c r="AG62786" s="1954"/>
    </row>
    <row r="62788" spans="4:33" s="304" customFormat="1" ht="15.75" customHeight="1">
      <c r="D62788" s="305"/>
      <c r="AG62788" s="1954"/>
    </row>
    <row r="62790" spans="4:33" s="304" customFormat="1" ht="15.75" customHeight="1">
      <c r="D62790" s="305"/>
      <c r="AG62790" s="1954"/>
    </row>
    <row r="62792" spans="4:33" s="304" customFormat="1" ht="15.75" customHeight="1">
      <c r="D62792" s="305"/>
      <c r="AG62792" s="1954"/>
    </row>
    <row r="62794" spans="4:33" s="304" customFormat="1" ht="15.75" customHeight="1">
      <c r="D62794" s="305"/>
      <c r="AG62794" s="1954"/>
    </row>
    <row r="62796" spans="4:33" s="304" customFormat="1" ht="15.75" customHeight="1">
      <c r="D62796" s="305"/>
      <c r="AG62796" s="1954"/>
    </row>
    <row r="62798" spans="4:33" s="304" customFormat="1" ht="15.75" customHeight="1">
      <c r="D62798" s="305"/>
      <c r="AG62798" s="1954"/>
    </row>
    <row r="62800" spans="4:33" s="304" customFormat="1" ht="15.75" customHeight="1">
      <c r="D62800" s="305"/>
      <c r="AG62800" s="1954"/>
    </row>
    <row r="62802" spans="4:33" s="304" customFormat="1" ht="15.75" customHeight="1">
      <c r="D62802" s="305"/>
      <c r="AG62802" s="1954"/>
    </row>
    <row r="62804" spans="4:33" s="304" customFormat="1" ht="15.75" customHeight="1">
      <c r="D62804" s="305"/>
      <c r="AG62804" s="1954"/>
    </row>
    <row r="62806" spans="4:33" s="304" customFormat="1" ht="15.75" customHeight="1">
      <c r="D62806" s="305"/>
      <c r="AG62806" s="1954"/>
    </row>
    <row r="62808" spans="4:33" s="304" customFormat="1" ht="15.75" customHeight="1">
      <c r="D62808" s="305"/>
      <c r="AG62808" s="1954"/>
    </row>
    <row r="62810" spans="4:33" s="304" customFormat="1" ht="15.75" customHeight="1">
      <c r="D62810" s="305"/>
      <c r="AG62810" s="1954"/>
    </row>
    <row r="62812" spans="4:33" s="304" customFormat="1" ht="15.75" customHeight="1">
      <c r="D62812" s="305"/>
      <c r="AG62812" s="1954"/>
    </row>
    <row r="62814" spans="4:33" s="304" customFormat="1" ht="15.75" customHeight="1">
      <c r="D62814" s="305"/>
      <c r="AG62814" s="1954"/>
    </row>
    <row r="62816" spans="4:33" s="304" customFormat="1" ht="15.75" customHeight="1">
      <c r="D62816" s="305"/>
      <c r="AG62816" s="1954"/>
    </row>
    <row r="62818" spans="4:33" s="304" customFormat="1" ht="15.75" customHeight="1">
      <c r="D62818" s="305"/>
      <c r="AG62818" s="1954"/>
    </row>
    <row r="62820" spans="4:33" s="304" customFormat="1" ht="15.75" customHeight="1">
      <c r="D62820" s="305"/>
      <c r="AG62820" s="1954"/>
    </row>
    <row r="62822" spans="4:33" s="304" customFormat="1" ht="15.75" customHeight="1">
      <c r="D62822" s="305"/>
      <c r="AG62822" s="1954"/>
    </row>
    <row r="62824" spans="4:33" s="304" customFormat="1" ht="15.75" customHeight="1">
      <c r="D62824" s="305"/>
      <c r="AG62824" s="1954"/>
    </row>
    <row r="62826" spans="4:33" s="304" customFormat="1" ht="15.75" customHeight="1">
      <c r="D62826" s="305"/>
      <c r="AG62826" s="1954"/>
    </row>
    <row r="62828" spans="4:33" s="304" customFormat="1" ht="15.75" customHeight="1">
      <c r="D62828" s="305"/>
      <c r="AG62828" s="1954"/>
    </row>
    <row r="62830" spans="4:33" s="304" customFormat="1" ht="15.75" customHeight="1">
      <c r="D62830" s="305"/>
      <c r="AG62830" s="1954"/>
    </row>
    <row r="62832" spans="4:33" s="304" customFormat="1" ht="15.75" customHeight="1">
      <c r="D62832" s="305"/>
      <c r="AG62832" s="1954"/>
    </row>
    <row r="62834" spans="4:33" s="304" customFormat="1" ht="15.75" customHeight="1">
      <c r="D62834" s="305"/>
      <c r="AG62834" s="1954"/>
    </row>
    <row r="62836" spans="4:33" s="304" customFormat="1" ht="15.75" customHeight="1">
      <c r="D62836" s="305"/>
      <c r="AG62836" s="1954"/>
    </row>
    <row r="62838" spans="4:33" s="304" customFormat="1" ht="15.75" customHeight="1">
      <c r="D62838" s="305"/>
      <c r="AG62838" s="1954"/>
    </row>
    <row r="62840" spans="4:33" s="304" customFormat="1" ht="15.75" customHeight="1">
      <c r="D62840" s="305"/>
      <c r="AG62840" s="1954"/>
    </row>
    <row r="62842" spans="4:33" s="304" customFormat="1" ht="15.75" customHeight="1">
      <c r="D62842" s="305"/>
      <c r="AG62842" s="1954"/>
    </row>
    <row r="62844" spans="4:33" s="304" customFormat="1" ht="15.75" customHeight="1">
      <c r="D62844" s="305"/>
      <c r="AG62844" s="1954"/>
    </row>
    <row r="62846" spans="4:33" s="304" customFormat="1" ht="15.75" customHeight="1">
      <c r="D62846" s="305"/>
      <c r="AG62846" s="1954"/>
    </row>
    <row r="62848" spans="4:33" s="304" customFormat="1" ht="15.75" customHeight="1">
      <c r="D62848" s="305"/>
      <c r="AG62848" s="1954"/>
    </row>
    <row r="62850" spans="4:33" s="304" customFormat="1" ht="15.75" customHeight="1">
      <c r="D62850" s="305"/>
      <c r="AG62850" s="1954"/>
    </row>
    <row r="62852" spans="4:33" s="304" customFormat="1" ht="15.75" customHeight="1">
      <c r="D62852" s="305"/>
      <c r="AG62852" s="1954"/>
    </row>
    <row r="62854" spans="4:33" s="304" customFormat="1" ht="15.75" customHeight="1">
      <c r="D62854" s="305"/>
      <c r="AG62854" s="1954"/>
    </row>
    <row r="62856" spans="4:33" s="304" customFormat="1" ht="15.75" customHeight="1">
      <c r="D62856" s="305"/>
      <c r="AG62856" s="1954"/>
    </row>
    <row r="62858" spans="4:33" s="304" customFormat="1" ht="15.75" customHeight="1">
      <c r="D62858" s="305"/>
      <c r="AG62858" s="1954"/>
    </row>
    <row r="62860" spans="4:33" s="304" customFormat="1" ht="15.75" customHeight="1">
      <c r="D62860" s="305"/>
      <c r="AG62860" s="1954"/>
    </row>
    <row r="62862" spans="4:33" s="304" customFormat="1" ht="15.75" customHeight="1">
      <c r="D62862" s="305"/>
      <c r="AG62862" s="1954"/>
    </row>
    <row r="62864" spans="4:33" s="304" customFormat="1" ht="15.75" customHeight="1">
      <c r="D62864" s="305"/>
      <c r="AG62864" s="1954"/>
    </row>
    <row r="62866" spans="4:33" s="304" customFormat="1" ht="15.75" customHeight="1">
      <c r="D62866" s="305"/>
      <c r="AG62866" s="1954"/>
    </row>
    <row r="62868" spans="4:33" s="304" customFormat="1" ht="15.75" customHeight="1">
      <c r="D62868" s="305"/>
      <c r="AG62868" s="1954"/>
    </row>
    <row r="62870" spans="4:33" s="304" customFormat="1" ht="15.75" customHeight="1">
      <c r="D62870" s="305"/>
      <c r="AG62870" s="1954"/>
    </row>
    <row r="62872" spans="4:33" s="304" customFormat="1" ht="15.75" customHeight="1">
      <c r="D62872" s="305"/>
      <c r="AG62872" s="1954"/>
    </row>
    <row r="62874" spans="4:33" s="304" customFormat="1" ht="15.75" customHeight="1">
      <c r="D62874" s="305"/>
      <c r="AG62874" s="1954"/>
    </row>
    <row r="62876" spans="4:33" s="304" customFormat="1" ht="15.75" customHeight="1">
      <c r="D62876" s="305"/>
      <c r="AG62876" s="1954"/>
    </row>
    <row r="62878" spans="4:33" s="304" customFormat="1" ht="15.75" customHeight="1">
      <c r="D62878" s="305"/>
      <c r="AG62878" s="1954"/>
    </row>
    <row r="62880" spans="4:33" s="304" customFormat="1" ht="15.75" customHeight="1">
      <c r="D62880" s="305"/>
      <c r="AG62880" s="1954"/>
    </row>
    <row r="62882" spans="4:33" s="304" customFormat="1" ht="15.75" customHeight="1">
      <c r="D62882" s="305"/>
      <c r="AG62882" s="1954"/>
    </row>
    <row r="62884" spans="4:33" s="304" customFormat="1" ht="15.75" customHeight="1">
      <c r="D62884" s="305"/>
      <c r="AG62884" s="1954"/>
    </row>
    <row r="62886" spans="4:33" s="304" customFormat="1" ht="15.75" customHeight="1">
      <c r="D62886" s="305"/>
      <c r="AG62886" s="1954"/>
    </row>
    <row r="62888" spans="4:33" s="304" customFormat="1" ht="15.75" customHeight="1">
      <c r="D62888" s="305"/>
      <c r="AG62888" s="1954"/>
    </row>
    <row r="62890" spans="4:33" s="304" customFormat="1" ht="15.75" customHeight="1">
      <c r="D62890" s="305"/>
      <c r="AG62890" s="1954"/>
    </row>
    <row r="62892" spans="4:33" s="304" customFormat="1" ht="15.75" customHeight="1">
      <c r="D62892" s="305"/>
      <c r="AG62892" s="1954"/>
    </row>
    <row r="62894" spans="4:33" s="304" customFormat="1" ht="15.75" customHeight="1">
      <c r="D62894" s="305"/>
      <c r="AG62894" s="1954"/>
    </row>
    <row r="62896" spans="4:33" s="304" customFormat="1" ht="15.75" customHeight="1">
      <c r="D62896" s="305"/>
      <c r="AG62896" s="1954"/>
    </row>
    <row r="62898" spans="4:33" s="304" customFormat="1" ht="15.75" customHeight="1">
      <c r="D62898" s="305"/>
      <c r="AG62898" s="1954"/>
    </row>
    <row r="62900" spans="4:33" s="304" customFormat="1" ht="15.75" customHeight="1">
      <c r="D62900" s="305"/>
      <c r="AG62900" s="1954"/>
    </row>
    <row r="62902" spans="4:33" s="304" customFormat="1" ht="15.75" customHeight="1">
      <c r="D62902" s="305"/>
      <c r="AG62902" s="1954"/>
    </row>
    <row r="62904" spans="4:33" s="304" customFormat="1" ht="15.75" customHeight="1">
      <c r="D62904" s="305"/>
      <c r="AG62904" s="1954"/>
    </row>
    <row r="62906" spans="4:33" s="304" customFormat="1" ht="15.75" customHeight="1">
      <c r="D62906" s="305"/>
      <c r="AG62906" s="1954"/>
    </row>
    <row r="62908" spans="4:33" s="304" customFormat="1" ht="15.75" customHeight="1">
      <c r="D62908" s="305"/>
      <c r="AG62908" s="1954"/>
    </row>
    <row r="62910" spans="4:33" s="304" customFormat="1" ht="15.75" customHeight="1">
      <c r="D62910" s="305"/>
      <c r="AG62910" s="1954"/>
    </row>
    <row r="62912" spans="4:33" s="304" customFormat="1" ht="15.75" customHeight="1">
      <c r="D62912" s="305"/>
      <c r="AG62912" s="1954"/>
    </row>
    <row r="62914" spans="4:33" s="304" customFormat="1" ht="15.75" customHeight="1">
      <c r="D62914" s="305"/>
      <c r="AG62914" s="1954"/>
    </row>
    <row r="62916" spans="4:33" s="304" customFormat="1" ht="15.75" customHeight="1">
      <c r="D62916" s="305"/>
      <c r="AG62916" s="1954"/>
    </row>
    <row r="62918" spans="4:33" s="304" customFormat="1" ht="15.75" customHeight="1">
      <c r="D62918" s="305"/>
      <c r="AG62918" s="1954"/>
    </row>
    <row r="62920" spans="4:33" s="304" customFormat="1" ht="15.75" customHeight="1">
      <c r="D62920" s="305"/>
      <c r="AG62920" s="1954"/>
    </row>
    <row r="62922" spans="4:33" s="304" customFormat="1" ht="15.75" customHeight="1">
      <c r="D62922" s="305"/>
      <c r="AG62922" s="1954"/>
    </row>
    <row r="62924" spans="4:33" s="304" customFormat="1" ht="15.75" customHeight="1">
      <c r="D62924" s="305"/>
      <c r="AG62924" s="1954"/>
    </row>
    <row r="62926" spans="4:33" s="304" customFormat="1" ht="15.75" customHeight="1">
      <c r="D62926" s="305"/>
      <c r="AG62926" s="1954"/>
    </row>
    <row r="62928" spans="4:33" s="304" customFormat="1" ht="15.75" customHeight="1">
      <c r="D62928" s="305"/>
      <c r="AG62928" s="1954"/>
    </row>
    <row r="62930" spans="4:33" s="304" customFormat="1" ht="15.75" customHeight="1">
      <c r="D62930" s="305"/>
      <c r="AG62930" s="1954"/>
    </row>
    <row r="62932" spans="4:33" s="304" customFormat="1" ht="15.75" customHeight="1">
      <c r="D62932" s="305"/>
      <c r="AG62932" s="1954"/>
    </row>
    <row r="62934" spans="4:33" s="304" customFormat="1" ht="15.75" customHeight="1">
      <c r="D62934" s="305"/>
      <c r="AG62934" s="1954"/>
    </row>
    <row r="62936" spans="4:33" s="304" customFormat="1" ht="15.75" customHeight="1">
      <c r="D62936" s="305"/>
      <c r="AG62936" s="1954"/>
    </row>
    <row r="62938" spans="4:33" s="304" customFormat="1" ht="15.75" customHeight="1">
      <c r="D62938" s="305"/>
      <c r="AG62938" s="1954"/>
    </row>
    <row r="62940" spans="4:33" s="304" customFormat="1" ht="15.75" customHeight="1">
      <c r="D62940" s="305"/>
      <c r="AG62940" s="1954"/>
    </row>
    <row r="62942" spans="4:33" s="304" customFormat="1" ht="15.75" customHeight="1">
      <c r="D62942" s="305"/>
      <c r="AG62942" s="1954"/>
    </row>
    <row r="62944" spans="4:33" s="304" customFormat="1" ht="15.75" customHeight="1">
      <c r="D62944" s="305"/>
      <c r="AG62944" s="1954"/>
    </row>
    <row r="62946" spans="4:33" s="304" customFormat="1" ht="15.75" customHeight="1">
      <c r="D62946" s="305"/>
      <c r="AG62946" s="1954"/>
    </row>
    <row r="62948" spans="4:33" s="304" customFormat="1" ht="15.75" customHeight="1">
      <c r="D62948" s="305"/>
      <c r="AG62948" s="1954"/>
    </row>
    <row r="62950" spans="4:33" s="304" customFormat="1" ht="15.75" customHeight="1">
      <c r="D62950" s="305"/>
      <c r="AG62950" s="1954"/>
    </row>
    <row r="62952" spans="4:33" s="304" customFormat="1" ht="15.75" customHeight="1">
      <c r="D62952" s="305"/>
      <c r="AG62952" s="1954"/>
    </row>
    <row r="62954" spans="4:33" s="304" customFormat="1" ht="15.75" customHeight="1">
      <c r="D62954" s="305"/>
      <c r="AG62954" s="1954"/>
    </row>
    <row r="62956" spans="4:33" s="304" customFormat="1" ht="15.75" customHeight="1">
      <c r="D62956" s="305"/>
      <c r="AG62956" s="1954"/>
    </row>
    <row r="62958" spans="4:33" s="304" customFormat="1" ht="15.75" customHeight="1">
      <c r="D62958" s="305"/>
      <c r="AG62958" s="1954"/>
    </row>
    <row r="62960" spans="4:33" s="304" customFormat="1" ht="15.75" customHeight="1">
      <c r="D62960" s="305"/>
      <c r="AG62960" s="1954"/>
    </row>
    <row r="62962" spans="4:33" s="304" customFormat="1" ht="15.75" customHeight="1">
      <c r="D62962" s="305"/>
      <c r="AG62962" s="1954"/>
    </row>
    <row r="62964" spans="4:33" s="304" customFormat="1" ht="15.75" customHeight="1">
      <c r="D62964" s="305"/>
      <c r="AG62964" s="1954"/>
    </row>
    <row r="62966" spans="4:33" s="304" customFormat="1" ht="15.75" customHeight="1">
      <c r="D62966" s="305"/>
      <c r="AG62966" s="1954"/>
    </row>
    <row r="62968" spans="4:33" s="304" customFormat="1" ht="15.75" customHeight="1">
      <c r="D62968" s="305"/>
      <c r="AG62968" s="1954"/>
    </row>
    <row r="62970" spans="4:33" s="304" customFormat="1" ht="15.75" customHeight="1">
      <c r="D62970" s="305"/>
      <c r="AG62970" s="1954"/>
    </row>
    <row r="62972" spans="4:33" s="304" customFormat="1" ht="15.75" customHeight="1">
      <c r="D62972" s="305"/>
      <c r="AG62972" s="1954"/>
    </row>
    <row r="62974" spans="4:33" s="304" customFormat="1" ht="15.75" customHeight="1">
      <c r="D62974" s="305"/>
      <c r="AG62974" s="1954"/>
    </row>
    <row r="62976" spans="4:33" s="304" customFormat="1" ht="15.75" customHeight="1">
      <c r="D62976" s="305"/>
      <c r="AG62976" s="1954"/>
    </row>
    <row r="62978" spans="4:33" s="304" customFormat="1" ht="15.75" customHeight="1">
      <c r="D62978" s="305"/>
      <c r="AG62978" s="1954"/>
    </row>
    <row r="62980" spans="4:33" s="304" customFormat="1" ht="15.75" customHeight="1">
      <c r="D62980" s="305"/>
      <c r="AG62980" s="1954"/>
    </row>
    <row r="62982" spans="4:33" s="304" customFormat="1" ht="15.75" customHeight="1">
      <c r="D62982" s="305"/>
      <c r="AG62982" s="1954"/>
    </row>
    <row r="62984" spans="4:33" s="304" customFormat="1" ht="15.75" customHeight="1">
      <c r="D62984" s="305"/>
      <c r="AG62984" s="1954"/>
    </row>
    <row r="62986" spans="4:33" s="304" customFormat="1" ht="15.75" customHeight="1">
      <c r="D62986" s="305"/>
      <c r="AG62986" s="1954"/>
    </row>
    <row r="62988" spans="4:33" s="304" customFormat="1" ht="15.75" customHeight="1">
      <c r="D62988" s="305"/>
      <c r="AG62988" s="1954"/>
    </row>
    <row r="62990" spans="4:33" s="304" customFormat="1" ht="15.75" customHeight="1">
      <c r="D62990" s="305"/>
      <c r="AG62990" s="1954"/>
    </row>
    <row r="62992" spans="4:33" s="304" customFormat="1" ht="15.75" customHeight="1">
      <c r="D62992" s="305"/>
      <c r="AG62992" s="1954"/>
    </row>
    <row r="62994" spans="4:33" s="304" customFormat="1" ht="15.75" customHeight="1">
      <c r="D62994" s="305"/>
      <c r="AG62994" s="1954"/>
    </row>
    <row r="62996" spans="4:33" s="304" customFormat="1" ht="15.75" customHeight="1">
      <c r="D62996" s="305"/>
      <c r="AG62996" s="1954"/>
    </row>
    <row r="62998" spans="4:33" s="304" customFormat="1" ht="15.75" customHeight="1">
      <c r="D62998" s="305"/>
      <c r="AG62998" s="1954"/>
    </row>
    <row r="63000" spans="4:33" s="304" customFormat="1" ht="15.75" customHeight="1">
      <c r="D63000" s="305"/>
      <c r="AG63000" s="1954"/>
    </row>
    <row r="63002" spans="4:33" s="304" customFormat="1" ht="15.75" customHeight="1">
      <c r="D63002" s="305"/>
      <c r="AG63002" s="1954"/>
    </row>
    <row r="63004" spans="4:33" s="304" customFormat="1" ht="15.75" customHeight="1">
      <c r="D63004" s="305"/>
      <c r="AG63004" s="1954"/>
    </row>
    <row r="63006" spans="4:33" s="304" customFormat="1" ht="15.75" customHeight="1">
      <c r="D63006" s="305"/>
      <c r="AG63006" s="1954"/>
    </row>
    <row r="63008" spans="4:33" s="304" customFormat="1" ht="15.75" customHeight="1">
      <c r="D63008" s="305"/>
      <c r="AG63008" s="1954"/>
    </row>
    <row r="63010" spans="4:33" s="304" customFormat="1" ht="15.75" customHeight="1">
      <c r="D63010" s="305"/>
      <c r="AG63010" s="1954"/>
    </row>
    <row r="63012" spans="4:33" s="304" customFormat="1" ht="15.75" customHeight="1">
      <c r="D63012" s="305"/>
      <c r="AG63012" s="1954"/>
    </row>
    <row r="63014" spans="4:33" s="304" customFormat="1" ht="15.75" customHeight="1">
      <c r="D63014" s="305"/>
      <c r="AG63014" s="1954"/>
    </row>
    <row r="63016" spans="4:33" s="304" customFormat="1" ht="15.75" customHeight="1">
      <c r="D63016" s="305"/>
      <c r="AG63016" s="1954"/>
    </row>
    <row r="63018" spans="4:33" s="304" customFormat="1" ht="15.75" customHeight="1">
      <c r="D63018" s="305"/>
      <c r="AG63018" s="1954"/>
    </row>
    <row r="63020" spans="4:33" s="304" customFormat="1" ht="15.75" customHeight="1">
      <c r="D63020" s="305"/>
      <c r="AG63020" s="1954"/>
    </row>
    <row r="63022" spans="4:33" s="304" customFormat="1" ht="15.75" customHeight="1">
      <c r="D63022" s="305"/>
      <c r="AG63022" s="1954"/>
    </row>
    <row r="63024" spans="4:33" s="304" customFormat="1" ht="15.75" customHeight="1">
      <c r="D63024" s="305"/>
      <c r="AG63024" s="1954"/>
    </row>
    <row r="63026" spans="4:33" s="304" customFormat="1" ht="15.75" customHeight="1">
      <c r="D63026" s="305"/>
      <c r="AG63026" s="1954"/>
    </row>
    <row r="63028" spans="4:33" s="304" customFormat="1" ht="15.75" customHeight="1">
      <c r="D63028" s="305"/>
      <c r="AG63028" s="1954"/>
    </row>
    <row r="63030" spans="4:33" s="304" customFormat="1" ht="15.75" customHeight="1">
      <c r="D63030" s="305"/>
      <c r="AG63030" s="1954"/>
    </row>
    <row r="63032" spans="4:33" s="304" customFormat="1" ht="15.75" customHeight="1">
      <c r="D63032" s="305"/>
      <c r="AG63032" s="1954"/>
    </row>
    <row r="63034" spans="4:33" s="304" customFormat="1" ht="15.75" customHeight="1">
      <c r="D63034" s="305"/>
      <c r="AG63034" s="1954"/>
    </row>
    <row r="63036" spans="4:33" s="304" customFormat="1" ht="15.75" customHeight="1">
      <c r="D63036" s="305"/>
      <c r="AG63036" s="1954"/>
    </row>
    <row r="63038" spans="4:33" s="304" customFormat="1" ht="15.75" customHeight="1">
      <c r="D63038" s="305"/>
      <c r="AG63038" s="1954"/>
    </row>
    <row r="63040" spans="4:33" s="304" customFormat="1" ht="15.75" customHeight="1">
      <c r="D63040" s="305"/>
      <c r="AG63040" s="1954"/>
    </row>
    <row r="63042" spans="4:33" s="304" customFormat="1" ht="15.75" customHeight="1">
      <c r="D63042" s="305"/>
      <c r="AG63042" s="1954"/>
    </row>
    <row r="63044" spans="4:33" s="304" customFormat="1" ht="15.75" customHeight="1">
      <c r="D63044" s="305"/>
      <c r="AG63044" s="1954"/>
    </row>
    <row r="63046" spans="4:33" s="304" customFormat="1" ht="15.75" customHeight="1">
      <c r="D63046" s="305"/>
      <c r="AG63046" s="1954"/>
    </row>
    <row r="63048" spans="4:33" s="304" customFormat="1" ht="15.75" customHeight="1">
      <c r="D63048" s="305"/>
      <c r="AG63048" s="1954"/>
    </row>
    <row r="63050" spans="4:33" s="304" customFormat="1" ht="15.75" customHeight="1">
      <c r="D63050" s="305"/>
      <c r="AG63050" s="1954"/>
    </row>
    <row r="63052" spans="4:33" s="304" customFormat="1" ht="15.75" customHeight="1">
      <c r="D63052" s="305"/>
      <c r="AG63052" s="1954"/>
    </row>
    <row r="63054" spans="4:33" s="304" customFormat="1" ht="15.75" customHeight="1">
      <c r="D63054" s="305"/>
      <c r="AG63054" s="1954"/>
    </row>
    <row r="63056" spans="4:33" s="304" customFormat="1" ht="15.75" customHeight="1">
      <c r="D63056" s="305"/>
      <c r="AG63056" s="1954"/>
    </row>
    <row r="63058" spans="4:33" s="304" customFormat="1" ht="15.75" customHeight="1">
      <c r="D63058" s="305"/>
      <c r="AG63058" s="1954"/>
    </row>
    <row r="63060" spans="4:33" s="304" customFormat="1" ht="15.75" customHeight="1">
      <c r="D63060" s="305"/>
      <c r="AG63060" s="1954"/>
    </row>
    <row r="63062" spans="4:33" s="304" customFormat="1" ht="15.75" customHeight="1">
      <c r="D63062" s="305"/>
      <c r="AG63062" s="1954"/>
    </row>
    <row r="63064" spans="4:33" s="304" customFormat="1" ht="15.75" customHeight="1">
      <c r="D63064" s="305"/>
      <c r="AG63064" s="1954"/>
    </row>
    <row r="63066" spans="4:33" s="304" customFormat="1" ht="15.75" customHeight="1">
      <c r="D63066" s="305"/>
      <c r="AG63066" s="1954"/>
    </row>
    <row r="63068" spans="4:33" s="304" customFormat="1" ht="15.75" customHeight="1">
      <c r="D63068" s="305"/>
      <c r="AG63068" s="1954"/>
    </row>
    <row r="63070" spans="4:33" s="304" customFormat="1" ht="15.75" customHeight="1">
      <c r="D63070" s="305"/>
      <c r="AG63070" s="1954"/>
    </row>
    <row r="63072" spans="4:33" s="304" customFormat="1" ht="15.75" customHeight="1">
      <c r="D63072" s="305"/>
      <c r="AG63072" s="1954"/>
    </row>
    <row r="63074" spans="4:33" s="304" customFormat="1" ht="15.75" customHeight="1">
      <c r="D63074" s="305"/>
      <c r="AG63074" s="1954"/>
    </row>
    <row r="63076" spans="4:33" s="304" customFormat="1" ht="15.75" customHeight="1">
      <c r="D63076" s="305"/>
      <c r="AG63076" s="1954"/>
    </row>
    <row r="63078" spans="4:33" s="304" customFormat="1" ht="15.75" customHeight="1">
      <c r="D63078" s="305"/>
      <c r="AG63078" s="1954"/>
    </row>
    <row r="63080" spans="4:33" s="304" customFormat="1" ht="15.75" customHeight="1">
      <c r="D63080" s="305"/>
      <c r="AG63080" s="1954"/>
    </row>
    <row r="63082" spans="4:33" s="304" customFormat="1" ht="15.75" customHeight="1">
      <c r="D63082" s="305"/>
      <c r="AG63082" s="1954"/>
    </row>
    <row r="63084" spans="4:33" s="304" customFormat="1" ht="15.75" customHeight="1">
      <c r="D63084" s="305"/>
      <c r="AG63084" s="1954"/>
    </row>
    <row r="63086" spans="4:33" s="304" customFormat="1" ht="15.75" customHeight="1">
      <c r="D63086" s="305"/>
      <c r="AG63086" s="1954"/>
    </row>
    <row r="63088" spans="4:33" s="304" customFormat="1" ht="15.75" customHeight="1">
      <c r="D63088" s="305"/>
      <c r="AG63088" s="1954"/>
    </row>
    <row r="63090" spans="4:33" s="304" customFormat="1" ht="15.75" customHeight="1">
      <c r="D63090" s="305"/>
      <c r="AG63090" s="1954"/>
    </row>
    <row r="63092" spans="4:33" s="304" customFormat="1" ht="15.75" customHeight="1">
      <c r="D63092" s="305"/>
      <c r="AG63092" s="1954"/>
    </row>
    <row r="63094" spans="4:33" s="304" customFormat="1" ht="15.75" customHeight="1">
      <c r="D63094" s="305"/>
      <c r="AG63094" s="1954"/>
    </row>
    <row r="63096" spans="4:33" s="304" customFormat="1" ht="15.75" customHeight="1">
      <c r="D63096" s="305"/>
      <c r="AG63096" s="1954"/>
    </row>
    <row r="63098" spans="4:33" s="304" customFormat="1" ht="15.75" customHeight="1">
      <c r="D63098" s="305"/>
      <c r="AG63098" s="1954"/>
    </row>
    <row r="63100" spans="4:33" s="304" customFormat="1" ht="15.75" customHeight="1">
      <c r="D63100" s="305"/>
      <c r="AG63100" s="1954"/>
    </row>
    <row r="63102" spans="4:33" s="304" customFormat="1" ht="15.75" customHeight="1">
      <c r="D63102" s="305"/>
      <c r="AG63102" s="1954"/>
    </row>
    <row r="63104" spans="4:33" s="304" customFormat="1" ht="15.75" customHeight="1">
      <c r="D63104" s="305"/>
      <c r="AG63104" s="1954"/>
    </row>
    <row r="63106" spans="4:33" s="304" customFormat="1" ht="15.75" customHeight="1">
      <c r="D63106" s="305"/>
      <c r="AG63106" s="1954"/>
    </row>
    <row r="63108" spans="4:33" s="304" customFormat="1" ht="15.75" customHeight="1">
      <c r="D63108" s="305"/>
      <c r="AG63108" s="1954"/>
    </row>
    <row r="63110" spans="4:33" s="304" customFormat="1" ht="15.75" customHeight="1">
      <c r="D63110" s="305"/>
      <c r="AG63110" s="1954"/>
    </row>
    <row r="63112" spans="4:33" s="304" customFormat="1" ht="15.75" customHeight="1">
      <c r="D63112" s="305"/>
      <c r="AG63112" s="1954"/>
    </row>
    <row r="63114" spans="4:33" s="304" customFormat="1" ht="15.75" customHeight="1">
      <c r="D63114" s="305"/>
      <c r="AG63114" s="1954"/>
    </row>
    <row r="63116" spans="4:33" s="304" customFormat="1" ht="15.75" customHeight="1">
      <c r="D63116" s="305"/>
      <c r="AG63116" s="1954"/>
    </row>
    <row r="63118" spans="4:33" s="304" customFormat="1" ht="15.75" customHeight="1">
      <c r="D63118" s="305"/>
      <c r="AG63118" s="1954"/>
    </row>
    <row r="63120" spans="4:33" s="304" customFormat="1" ht="15.75" customHeight="1">
      <c r="D63120" s="305"/>
      <c r="AG63120" s="1954"/>
    </row>
    <row r="63122" spans="4:33" s="304" customFormat="1" ht="15.75" customHeight="1">
      <c r="D63122" s="305"/>
      <c r="AG63122" s="1954"/>
    </row>
    <row r="63124" spans="4:33" s="304" customFormat="1" ht="15.75" customHeight="1">
      <c r="D63124" s="305"/>
      <c r="AG63124" s="1954"/>
    </row>
    <row r="63126" spans="4:33" s="304" customFormat="1" ht="15.75" customHeight="1">
      <c r="D63126" s="305"/>
      <c r="AG63126" s="1954"/>
    </row>
    <row r="63128" spans="4:33" s="304" customFormat="1" ht="15.75" customHeight="1">
      <c r="D63128" s="305"/>
      <c r="AG63128" s="1954"/>
    </row>
    <row r="63130" spans="4:33" s="304" customFormat="1" ht="15.75" customHeight="1">
      <c r="D63130" s="305"/>
      <c r="AG63130" s="1954"/>
    </row>
    <row r="63132" spans="4:33" s="304" customFormat="1" ht="15.75" customHeight="1">
      <c r="D63132" s="305"/>
      <c r="AG63132" s="1954"/>
    </row>
    <row r="63134" spans="4:33" s="304" customFormat="1" ht="15.75" customHeight="1">
      <c r="D63134" s="305"/>
      <c r="AG63134" s="1954"/>
    </row>
    <row r="63136" spans="4:33" s="304" customFormat="1" ht="15.75" customHeight="1">
      <c r="D63136" s="305"/>
      <c r="AG63136" s="1954"/>
    </row>
    <row r="63138" spans="4:33" s="304" customFormat="1" ht="15.75" customHeight="1">
      <c r="D63138" s="305"/>
      <c r="AG63138" s="1954"/>
    </row>
    <row r="63140" spans="4:33" s="304" customFormat="1" ht="15.75" customHeight="1">
      <c r="D63140" s="305"/>
      <c r="AG63140" s="1954"/>
    </row>
    <row r="63142" spans="4:33" s="304" customFormat="1" ht="15.75" customHeight="1">
      <c r="D63142" s="305"/>
      <c r="AG63142" s="1954"/>
    </row>
    <row r="63144" spans="4:33" s="304" customFormat="1" ht="15.75" customHeight="1">
      <c r="D63144" s="305"/>
      <c r="AG63144" s="1954"/>
    </row>
    <row r="63146" spans="4:33" s="304" customFormat="1" ht="15.75" customHeight="1">
      <c r="D63146" s="305"/>
      <c r="AG63146" s="1954"/>
    </row>
    <row r="63148" spans="4:33" s="304" customFormat="1" ht="15.75" customHeight="1">
      <c r="D63148" s="305"/>
      <c r="AG63148" s="1954"/>
    </row>
    <row r="63150" spans="4:33" s="304" customFormat="1" ht="15.75" customHeight="1">
      <c r="D63150" s="305"/>
      <c r="AG63150" s="1954"/>
    </row>
    <row r="63152" spans="4:33" s="304" customFormat="1" ht="15.75" customHeight="1">
      <c r="D63152" s="305"/>
      <c r="AG63152" s="1954"/>
    </row>
    <row r="63154" spans="4:33" s="304" customFormat="1" ht="15.75" customHeight="1">
      <c r="D63154" s="305"/>
      <c r="AG63154" s="1954"/>
    </row>
    <row r="63156" spans="4:33" s="304" customFormat="1" ht="15.75" customHeight="1">
      <c r="D63156" s="305"/>
      <c r="AG63156" s="1954"/>
    </row>
    <row r="63158" spans="4:33" s="304" customFormat="1" ht="15.75" customHeight="1">
      <c r="D63158" s="305"/>
      <c r="AG63158" s="1954"/>
    </row>
    <row r="63160" spans="4:33" s="304" customFormat="1" ht="15.75" customHeight="1">
      <c r="D63160" s="305"/>
      <c r="AG63160" s="1954"/>
    </row>
    <row r="63162" spans="4:33" s="304" customFormat="1" ht="15.75" customHeight="1">
      <c r="D63162" s="305"/>
      <c r="AG63162" s="1954"/>
    </row>
    <row r="63164" spans="4:33" s="304" customFormat="1" ht="15.75" customHeight="1">
      <c r="D63164" s="305"/>
      <c r="AG63164" s="1954"/>
    </row>
    <row r="63166" spans="4:33" s="304" customFormat="1" ht="15.75" customHeight="1">
      <c r="D63166" s="305"/>
      <c r="AG63166" s="1954"/>
    </row>
    <row r="63168" spans="4:33" s="304" customFormat="1" ht="15.75" customHeight="1">
      <c r="D63168" s="305"/>
      <c r="AG63168" s="1954"/>
    </row>
    <row r="63170" spans="4:33" s="304" customFormat="1" ht="15.75" customHeight="1">
      <c r="D63170" s="305"/>
      <c r="AG63170" s="1954"/>
    </row>
    <row r="63172" spans="4:33" s="304" customFormat="1" ht="15.75" customHeight="1">
      <c r="D63172" s="305"/>
      <c r="AG63172" s="1954"/>
    </row>
    <row r="63174" spans="4:33" s="304" customFormat="1" ht="15.75" customHeight="1">
      <c r="D63174" s="305"/>
      <c r="AG63174" s="1954"/>
    </row>
    <row r="63176" spans="4:33" s="304" customFormat="1" ht="15.75" customHeight="1">
      <c r="D63176" s="305"/>
      <c r="AG63176" s="1954"/>
    </row>
    <row r="63178" spans="4:33" s="304" customFormat="1" ht="15.75" customHeight="1">
      <c r="D63178" s="305"/>
      <c r="AG63178" s="1954"/>
    </row>
    <row r="63180" spans="4:33" s="304" customFormat="1" ht="15.75" customHeight="1">
      <c r="D63180" s="305"/>
      <c r="AG63180" s="1954"/>
    </row>
    <row r="63182" spans="4:33" s="304" customFormat="1" ht="15.75" customHeight="1">
      <c r="D63182" s="305"/>
      <c r="AG63182" s="1954"/>
    </row>
    <row r="63184" spans="4:33" s="304" customFormat="1" ht="15.75" customHeight="1">
      <c r="D63184" s="305"/>
      <c r="AG63184" s="1954"/>
    </row>
    <row r="63186" spans="4:33" s="304" customFormat="1" ht="15.75" customHeight="1">
      <c r="D63186" s="305"/>
      <c r="AG63186" s="1954"/>
    </row>
    <row r="63188" spans="4:33" s="304" customFormat="1" ht="15.75" customHeight="1">
      <c r="D63188" s="305"/>
      <c r="AG63188" s="1954"/>
    </row>
    <row r="63190" spans="4:33" s="304" customFormat="1" ht="15.75" customHeight="1">
      <c r="D63190" s="305"/>
      <c r="AG63190" s="1954"/>
    </row>
    <row r="63192" spans="4:33" s="304" customFormat="1" ht="15.75" customHeight="1">
      <c r="D63192" s="305"/>
      <c r="AG63192" s="1954"/>
    </row>
    <row r="63194" spans="4:33" s="304" customFormat="1" ht="15.75" customHeight="1">
      <c r="D63194" s="305"/>
      <c r="AG63194" s="1954"/>
    </row>
    <row r="63196" spans="4:33" s="304" customFormat="1" ht="15.75" customHeight="1">
      <c r="D63196" s="305"/>
      <c r="AG63196" s="1954"/>
    </row>
    <row r="63198" spans="4:33" s="304" customFormat="1" ht="15.75" customHeight="1">
      <c r="D63198" s="305"/>
      <c r="AG63198" s="1954"/>
    </row>
    <row r="63200" spans="4:33" s="304" customFormat="1" ht="15.75" customHeight="1">
      <c r="D63200" s="305"/>
      <c r="AG63200" s="1954"/>
    </row>
    <row r="63202" spans="4:33" s="304" customFormat="1" ht="15.75" customHeight="1">
      <c r="D63202" s="305"/>
      <c r="AG63202" s="1954"/>
    </row>
    <row r="63204" spans="4:33" s="304" customFormat="1" ht="15.75" customHeight="1">
      <c r="D63204" s="305"/>
      <c r="AG63204" s="1954"/>
    </row>
    <row r="63206" spans="4:33" s="304" customFormat="1" ht="15.75" customHeight="1">
      <c r="D63206" s="305"/>
      <c r="AG63206" s="1954"/>
    </row>
    <row r="63208" spans="4:33" s="304" customFormat="1" ht="15.75" customHeight="1">
      <c r="D63208" s="305"/>
      <c r="AG63208" s="1954"/>
    </row>
    <row r="63210" spans="4:33" s="304" customFormat="1" ht="15.75" customHeight="1">
      <c r="D63210" s="305"/>
      <c r="AG63210" s="1954"/>
    </row>
    <row r="63212" spans="4:33" s="304" customFormat="1" ht="15.75" customHeight="1">
      <c r="D63212" s="305"/>
      <c r="AG63212" s="1954"/>
    </row>
    <row r="63214" spans="4:33" s="304" customFormat="1" ht="15.75" customHeight="1">
      <c r="D63214" s="305"/>
      <c r="AG63214" s="1954"/>
    </row>
    <row r="63216" spans="4:33" s="304" customFormat="1" ht="15.75" customHeight="1">
      <c r="D63216" s="305"/>
      <c r="AG63216" s="1954"/>
    </row>
    <row r="63218" spans="4:33" s="304" customFormat="1" ht="15.75" customHeight="1">
      <c r="D63218" s="305"/>
      <c r="AG63218" s="1954"/>
    </row>
    <row r="63220" spans="4:33" s="304" customFormat="1" ht="15.75" customHeight="1">
      <c r="D63220" s="305"/>
      <c r="AG63220" s="1954"/>
    </row>
    <row r="63222" spans="4:33" s="304" customFormat="1" ht="15.75" customHeight="1">
      <c r="D63222" s="305"/>
      <c r="AG63222" s="1954"/>
    </row>
    <row r="63224" spans="4:33" s="304" customFormat="1" ht="15.75" customHeight="1">
      <c r="D63224" s="305"/>
      <c r="AG63224" s="1954"/>
    </row>
    <row r="63226" spans="4:33" s="304" customFormat="1" ht="15.75" customHeight="1">
      <c r="D63226" s="305"/>
      <c r="AG63226" s="1954"/>
    </row>
    <row r="63228" spans="4:33" s="304" customFormat="1" ht="15.75" customHeight="1">
      <c r="D63228" s="305"/>
      <c r="AG63228" s="1954"/>
    </row>
    <row r="63230" spans="4:33" s="304" customFormat="1" ht="15.75" customHeight="1">
      <c r="D63230" s="305"/>
      <c r="AG63230" s="1954"/>
    </row>
    <row r="63232" spans="4:33" s="304" customFormat="1" ht="15.75" customHeight="1">
      <c r="D63232" s="305"/>
      <c r="AG63232" s="1954"/>
    </row>
    <row r="63234" spans="4:33" s="304" customFormat="1" ht="15.75" customHeight="1">
      <c r="D63234" s="305"/>
      <c r="AG63234" s="1954"/>
    </row>
    <row r="63236" spans="4:33" s="304" customFormat="1" ht="15.75" customHeight="1">
      <c r="D63236" s="305"/>
      <c r="AG63236" s="1954"/>
    </row>
    <row r="63238" spans="4:33" s="304" customFormat="1" ht="15.75" customHeight="1">
      <c r="D63238" s="305"/>
      <c r="AG63238" s="1954"/>
    </row>
    <row r="63240" spans="4:33" s="304" customFormat="1" ht="15.75" customHeight="1">
      <c r="D63240" s="305"/>
      <c r="AG63240" s="1954"/>
    </row>
    <row r="63242" spans="4:33" s="304" customFormat="1" ht="15.75" customHeight="1">
      <c r="D63242" s="305"/>
      <c r="AG63242" s="1954"/>
    </row>
    <row r="63244" spans="4:33" s="304" customFormat="1" ht="15.75" customHeight="1">
      <c r="D63244" s="305"/>
      <c r="AG63244" s="1954"/>
    </row>
    <row r="63246" spans="4:33" s="304" customFormat="1" ht="15.75" customHeight="1">
      <c r="D63246" s="305"/>
      <c r="AG63246" s="1954"/>
    </row>
    <row r="63248" spans="4:33" s="304" customFormat="1" ht="15.75" customHeight="1">
      <c r="D63248" s="305"/>
      <c r="AG63248" s="1954"/>
    </row>
    <row r="63250" spans="4:33" s="304" customFormat="1" ht="15.75" customHeight="1">
      <c r="D63250" s="305"/>
      <c r="AG63250" s="1954"/>
    </row>
    <row r="63252" spans="4:33" s="304" customFormat="1" ht="15.75" customHeight="1">
      <c r="D63252" s="305"/>
      <c r="AG63252" s="1954"/>
    </row>
    <row r="63254" spans="4:33" s="304" customFormat="1" ht="15.75" customHeight="1">
      <c r="D63254" s="305"/>
      <c r="AG63254" s="1954"/>
    </row>
    <row r="63256" spans="4:33" s="304" customFormat="1" ht="15.75" customHeight="1">
      <c r="D63256" s="305"/>
      <c r="AG63256" s="1954"/>
    </row>
    <row r="63258" spans="4:33" s="304" customFormat="1" ht="15.75" customHeight="1">
      <c r="D63258" s="305"/>
      <c r="AG63258" s="1954"/>
    </row>
    <row r="63260" spans="4:33" s="304" customFormat="1" ht="15.75" customHeight="1">
      <c r="D63260" s="305"/>
      <c r="AG63260" s="1954"/>
    </row>
    <row r="63262" spans="4:33" s="304" customFormat="1" ht="15.75" customHeight="1">
      <c r="D63262" s="305"/>
      <c r="AG63262" s="1954"/>
    </row>
    <row r="63264" spans="4:33" s="304" customFormat="1" ht="15.75" customHeight="1">
      <c r="D63264" s="305"/>
      <c r="AG63264" s="1954"/>
    </row>
    <row r="63266" spans="4:33" s="304" customFormat="1" ht="15.75" customHeight="1">
      <c r="D63266" s="305"/>
      <c r="AG63266" s="1954"/>
    </row>
    <row r="63268" spans="4:33" s="304" customFormat="1" ht="15.75" customHeight="1">
      <c r="D63268" s="305"/>
      <c r="AG63268" s="1954"/>
    </row>
    <row r="63270" spans="4:33" s="304" customFormat="1" ht="15.75" customHeight="1">
      <c r="D63270" s="305"/>
      <c r="AG63270" s="1954"/>
    </row>
    <row r="63272" spans="4:33" s="304" customFormat="1" ht="15.75" customHeight="1">
      <c r="D63272" s="305"/>
      <c r="AG63272" s="1954"/>
    </row>
    <row r="63274" spans="4:33" s="304" customFormat="1" ht="15.75" customHeight="1">
      <c r="D63274" s="305"/>
      <c r="AG63274" s="1954"/>
    </row>
    <row r="63276" spans="4:33" s="304" customFormat="1" ht="15.75" customHeight="1">
      <c r="D63276" s="305"/>
      <c r="AG63276" s="1954"/>
    </row>
    <row r="63278" spans="4:33" s="304" customFormat="1" ht="15.75" customHeight="1">
      <c r="D63278" s="305"/>
      <c r="AG63278" s="1954"/>
    </row>
    <row r="63280" spans="4:33" s="304" customFormat="1" ht="15.75" customHeight="1">
      <c r="D63280" s="305"/>
      <c r="AG63280" s="1954"/>
    </row>
    <row r="63282" spans="4:33" s="304" customFormat="1" ht="15.75" customHeight="1">
      <c r="D63282" s="305"/>
      <c r="AG63282" s="1954"/>
    </row>
    <row r="63284" spans="4:33" s="304" customFormat="1" ht="15.75" customHeight="1">
      <c r="D63284" s="305"/>
      <c r="AG63284" s="1954"/>
    </row>
    <row r="63286" spans="4:33" s="304" customFormat="1" ht="15.75" customHeight="1">
      <c r="D63286" s="305"/>
      <c r="AG63286" s="1954"/>
    </row>
    <row r="63288" spans="4:33" s="304" customFormat="1" ht="15.75" customHeight="1">
      <c r="D63288" s="305"/>
      <c r="AG63288" s="1954"/>
    </row>
    <row r="63290" spans="4:33" s="304" customFormat="1" ht="15.75" customHeight="1">
      <c r="D63290" s="305"/>
      <c r="AG63290" s="1954"/>
    </row>
    <row r="63292" spans="4:33" s="304" customFormat="1" ht="15.75" customHeight="1">
      <c r="D63292" s="305"/>
      <c r="AG63292" s="1954"/>
    </row>
    <row r="63294" spans="4:33" s="304" customFormat="1" ht="15.75" customHeight="1">
      <c r="D63294" s="305"/>
      <c r="AG63294" s="1954"/>
    </row>
    <row r="63296" spans="4:33" s="304" customFormat="1" ht="15.75" customHeight="1">
      <c r="D63296" s="305"/>
      <c r="AG63296" s="1954"/>
    </row>
    <row r="63298" spans="4:33" s="304" customFormat="1" ht="15.75" customHeight="1">
      <c r="D63298" s="305"/>
      <c r="AG63298" s="1954"/>
    </row>
    <row r="63300" spans="4:33" s="304" customFormat="1" ht="15.75" customHeight="1">
      <c r="D63300" s="305"/>
      <c r="AG63300" s="1954"/>
    </row>
    <row r="63302" spans="4:33" s="304" customFormat="1" ht="15.75" customHeight="1">
      <c r="D63302" s="305"/>
      <c r="AG63302" s="1954"/>
    </row>
    <row r="63304" spans="4:33" s="304" customFormat="1" ht="15.75" customHeight="1">
      <c r="D63304" s="305"/>
      <c r="AG63304" s="1954"/>
    </row>
    <row r="63306" spans="4:33" s="304" customFormat="1" ht="15.75" customHeight="1">
      <c r="D63306" s="305"/>
      <c r="AG63306" s="1954"/>
    </row>
    <row r="63308" spans="4:33" s="304" customFormat="1" ht="15.75" customHeight="1">
      <c r="D63308" s="305"/>
      <c r="AG63308" s="1954"/>
    </row>
    <row r="63310" spans="4:33" s="304" customFormat="1" ht="15.75" customHeight="1">
      <c r="D63310" s="305"/>
      <c r="AG63310" s="1954"/>
    </row>
    <row r="63312" spans="4:33" s="304" customFormat="1" ht="15.75" customHeight="1">
      <c r="D63312" s="305"/>
      <c r="AG63312" s="1954"/>
    </row>
    <row r="63314" spans="4:33" s="304" customFormat="1" ht="15.75" customHeight="1">
      <c r="D63314" s="305"/>
      <c r="AG63314" s="1954"/>
    </row>
    <row r="63316" spans="4:33" s="304" customFormat="1" ht="15.75" customHeight="1">
      <c r="D63316" s="305"/>
      <c r="AG63316" s="1954"/>
    </row>
    <row r="63318" spans="4:33" s="304" customFormat="1" ht="15.75" customHeight="1">
      <c r="D63318" s="305"/>
      <c r="AG63318" s="1954"/>
    </row>
    <row r="63320" spans="4:33" s="304" customFormat="1" ht="15.75" customHeight="1">
      <c r="D63320" s="305"/>
      <c r="AG63320" s="1954"/>
    </row>
    <row r="63322" spans="4:33" s="304" customFormat="1" ht="15.75" customHeight="1">
      <c r="D63322" s="305"/>
      <c r="AG63322" s="1954"/>
    </row>
    <row r="63324" spans="4:33" s="304" customFormat="1" ht="15.75" customHeight="1">
      <c r="D63324" s="305"/>
      <c r="AG63324" s="1954"/>
    </row>
    <row r="63326" spans="4:33" s="304" customFormat="1" ht="15.75" customHeight="1">
      <c r="D63326" s="305"/>
      <c r="AG63326" s="1954"/>
    </row>
    <row r="63328" spans="4:33" s="304" customFormat="1" ht="15.75" customHeight="1">
      <c r="D63328" s="305"/>
      <c r="AG63328" s="1954"/>
    </row>
    <row r="63330" spans="4:33" s="304" customFormat="1" ht="15.75" customHeight="1">
      <c r="D63330" s="305"/>
      <c r="AG63330" s="1954"/>
    </row>
    <row r="63332" spans="4:33" s="304" customFormat="1" ht="15.75" customHeight="1">
      <c r="D63332" s="305"/>
      <c r="AG63332" s="1954"/>
    </row>
    <row r="63334" spans="4:33" s="304" customFormat="1" ht="15.75" customHeight="1">
      <c r="D63334" s="305"/>
      <c r="AG63334" s="1954"/>
    </row>
    <row r="63336" spans="4:33" s="304" customFormat="1" ht="15.75" customHeight="1">
      <c r="D63336" s="305"/>
      <c r="AG63336" s="1954"/>
    </row>
    <row r="63338" spans="4:33" s="304" customFormat="1" ht="15.75" customHeight="1">
      <c r="D63338" s="305"/>
      <c r="AG63338" s="1954"/>
    </row>
    <row r="63340" spans="4:33" s="304" customFormat="1" ht="15.75" customHeight="1">
      <c r="D63340" s="305"/>
      <c r="AG63340" s="1954"/>
    </row>
    <row r="63342" spans="4:33" s="304" customFormat="1" ht="15.75" customHeight="1">
      <c r="D63342" s="305"/>
      <c r="AG63342" s="1954"/>
    </row>
    <row r="63344" spans="4:33" s="304" customFormat="1" ht="15.75" customHeight="1">
      <c r="D63344" s="305"/>
      <c r="AG63344" s="1954"/>
    </row>
    <row r="63346" spans="4:33" s="304" customFormat="1" ht="15.75" customHeight="1">
      <c r="D63346" s="305"/>
      <c r="AG63346" s="1954"/>
    </row>
    <row r="63348" spans="4:33" s="304" customFormat="1" ht="15.75" customHeight="1">
      <c r="D63348" s="305"/>
      <c r="AG63348" s="1954"/>
    </row>
    <row r="63350" spans="4:33" s="304" customFormat="1" ht="15.75" customHeight="1">
      <c r="D63350" s="305"/>
      <c r="AG63350" s="1954"/>
    </row>
    <row r="63352" spans="4:33" s="304" customFormat="1" ht="15.75" customHeight="1">
      <c r="D63352" s="305"/>
      <c r="AG63352" s="1954"/>
    </row>
    <row r="63354" spans="4:33" s="304" customFormat="1" ht="15.75" customHeight="1">
      <c r="D63354" s="305"/>
      <c r="AG63354" s="1954"/>
    </row>
    <row r="63356" spans="4:33" s="304" customFormat="1" ht="15.75" customHeight="1">
      <c r="D63356" s="305"/>
      <c r="AG63356" s="1954"/>
    </row>
    <row r="63358" spans="4:33" s="304" customFormat="1" ht="15.75" customHeight="1">
      <c r="D63358" s="305"/>
      <c r="AG63358" s="1954"/>
    </row>
    <row r="63360" spans="4:33" s="304" customFormat="1" ht="15.75" customHeight="1">
      <c r="D63360" s="305"/>
      <c r="AG63360" s="1954"/>
    </row>
    <row r="63362" spans="4:33" s="304" customFormat="1" ht="15.75" customHeight="1">
      <c r="D63362" s="305"/>
      <c r="AG63362" s="1954"/>
    </row>
    <row r="63364" spans="4:33" s="304" customFormat="1" ht="15.75" customHeight="1">
      <c r="D63364" s="305"/>
      <c r="AG63364" s="1954"/>
    </row>
    <row r="63366" spans="4:33" s="304" customFormat="1" ht="15.75" customHeight="1">
      <c r="D63366" s="305"/>
      <c r="AG63366" s="1954"/>
    </row>
    <row r="63368" spans="4:33" s="304" customFormat="1" ht="15.75" customHeight="1">
      <c r="D63368" s="305"/>
      <c r="AG63368" s="1954"/>
    </row>
    <row r="63370" spans="4:33" s="304" customFormat="1" ht="15.75" customHeight="1">
      <c r="D63370" s="305"/>
      <c r="AG63370" s="1954"/>
    </row>
    <row r="63372" spans="4:33" s="304" customFormat="1" ht="15.75" customHeight="1">
      <c r="D63372" s="305"/>
      <c r="AG63372" s="1954"/>
    </row>
    <row r="63374" spans="4:33" s="304" customFormat="1" ht="15.75" customHeight="1">
      <c r="D63374" s="305"/>
      <c r="AG63374" s="1954"/>
    </row>
    <row r="63376" spans="4:33" s="304" customFormat="1" ht="15.75" customHeight="1">
      <c r="D63376" s="305"/>
      <c r="AG63376" s="1954"/>
    </row>
    <row r="63378" spans="4:33" s="304" customFormat="1" ht="15.75" customHeight="1">
      <c r="D63378" s="305"/>
      <c r="AG63378" s="1954"/>
    </row>
    <row r="63380" spans="4:33" s="304" customFormat="1" ht="15.75" customHeight="1">
      <c r="D63380" s="305"/>
      <c r="AG63380" s="1954"/>
    </row>
    <row r="63382" spans="4:33" s="304" customFormat="1" ht="15.75" customHeight="1">
      <c r="D63382" s="305"/>
      <c r="AG63382" s="1954"/>
    </row>
    <row r="63384" spans="4:33" s="304" customFormat="1" ht="15.75" customHeight="1">
      <c r="D63384" s="305"/>
      <c r="AG63384" s="1954"/>
    </row>
    <row r="63386" spans="4:33" s="304" customFormat="1" ht="15.75" customHeight="1">
      <c r="D63386" s="305"/>
      <c r="AG63386" s="1954"/>
    </row>
    <row r="63388" spans="4:33" s="304" customFormat="1" ht="15.75" customHeight="1">
      <c r="D63388" s="305"/>
      <c r="AG63388" s="1954"/>
    </row>
    <row r="63390" spans="4:33" s="304" customFormat="1" ht="15.75" customHeight="1">
      <c r="D63390" s="305"/>
      <c r="AG63390" s="1954"/>
    </row>
    <row r="63392" spans="4:33" s="304" customFormat="1" ht="15.75" customHeight="1">
      <c r="D63392" s="305"/>
      <c r="AG63392" s="1954"/>
    </row>
    <row r="63394" spans="4:33" s="304" customFormat="1" ht="15.75" customHeight="1">
      <c r="D63394" s="305"/>
      <c r="AG63394" s="1954"/>
    </row>
    <row r="63396" spans="4:33" s="304" customFormat="1" ht="15.75" customHeight="1">
      <c r="D63396" s="305"/>
      <c r="AG63396" s="1954"/>
    </row>
    <row r="63398" spans="4:33" s="304" customFormat="1" ht="15.75" customHeight="1">
      <c r="D63398" s="305"/>
      <c r="AG63398" s="1954"/>
    </row>
    <row r="63400" spans="4:33" s="304" customFormat="1" ht="15.75" customHeight="1">
      <c r="D63400" s="305"/>
      <c r="AG63400" s="1954"/>
    </row>
    <row r="63402" spans="4:33" s="304" customFormat="1" ht="15.75" customHeight="1">
      <c r="D63402" s="305"/>
      <c r="AG63402" s="1954"/>
    </row>
    <row r="63404" spans="4:33" s="304" customFormat="1" ht="15.75" customHeight="1">
      <c r="D63404" s="305"/>
      <c r="AG63404" s="1954"/>
    </row>
    <row r="63406" spans="4:33" s="304" customFormat="1" ht="15.75" customHeight="1">
      <c r="D63406" s="305"/>
      <c r="AG63406" s="1954"/>
    </row>
    <row r="63408" spans="4:33" s="304" customFormat="1" ht="15.75" customHeight="1">
      <c r="D63408" s="305"/>
      <c r="AG63408" s="1954"/>
    </row>
    <row r="63410" spans="4:33" s="304" customFormat="1" ht="15.75" customHeight="1">
      <c r="D63410" s="305"/>
      <c r="AG63410" s="1954"/>
    </row>
    <row r="63412" spans="4:33" s="304" customFormat="1" ht="15.75" customHeight="1">
      <c r="D63412" s="305"/>
      <c r="AG63412" s="1954"/>
    </row>
    <row r="63414" spans="4:33" s="304" customFormat="1" ht="15.75" customHeight="1">
      <c r="D63414" s="305"/>
      <c r="AG63414" s="1954"/>
    </row>
    <row r="63416" spans="4:33" s="304" customFormat="1" ht="15.75" customHeight="1">
      <c r="D63416" s="305"/>
      <c r="AG63416" s="1954"/>
    </row>
    <row r="63418" spans="4:33" s="304" customFormat="1" ht="15.75" customHeight="1">
      <c r="D63418" s="305"/>
      <c r="AG63418" s="1954"/>
    </row>
    <row r="63420" spans="4:33" s="304" customFormat="1" ht="15.75" customHeight="1">
      <c r="D63420" s="305"/>
      <c r="AG63420" s="1954"/>
    </row>
    <row r="63422" spans="4:33" s="304" customFormat="1" ht="15.75" customHeight="1">
      <c r="D63422" s="305"/>
      <c r="AG63422" s="1954"/>
    </row>
    <row r="63424" spans="4:33" s="304" customFormat="1" ht="15.75" customHeight="1">
      <c r="D63424" s="305"/>
      <c r="AG63424" s="1954"/>
    </row>
    <row r="63426" spans="4:33" s="304" customFormat="1" ht="15.75" customHeight="1">
      <c r="D63426" s="305"/>
      <c r="AG63426" s="1954"/>
    </row>
    <row r="63428" spans="4:33" s="304" customFormat="1" ht="15.75" customHeight="1">
      <c r="D63428" s="305"/>
      <c r="AG63428" s="1954"/>
    </row>
    <row r="63430" spans="4:33" s="304" customFormat="1" ht="15.75" customHeight="1">
      <c r="D63430" s="305"/>
      <c r="AG63430" s="1954"/>
    </row>
    <row r="63432" spans="4:33" s="304" customFormat="1" ht="15.75" customHeight="1">
      <c r="D63432" s="305"/>
      <c r="AG63432" s="1954"/>
    </row>
    <row r="63434" spans="4:33" s="304" customFormat="1" ht="15.75" customHeight="1">
      <c r="D63434" s="305"/>
      <c r="AG63434" s="1954"/>
    </row>
    <row r="63436" spans="4:33" s="304" customFormat="1" ht="15.75" customHeight="1">
      <c r="D63436" s="305"/>
      <c r="AG63436" s="1954"/>
    </row>
    <row r="63438" spans="4:33" s="304" customFormat="1" ht="15.75" customHeight="1">
      <c r="D63438" s="305"/>
      <c r="AG63438" s="1954"/>
    </row>
    <row r="63440" spans="4:33" s="304" customFormat="1" ht="15.75" customHeight="1">
      <c r="D63440" s="305"/>
      <c r="AG63440" s="1954"/>
    </row>
    <row r="63442" spans="4:33" s="304" customFormat="1" ht="15.75" customHeight="1">
      <c r="D63442" s="305"/>
      <c r="AG63442" s="1954"/>
    </row>
    <row r="63444" spans="4:33" s="304" customFormat="1" ht="15.75" customHeight="1">
      <c r="D63444" s="305"/>
      <c r="AG63444" s="1954"/>
    </row>
    <row r="63446" spans="4:33" s="304" customFormat="1" ht="15.75" customHeight="1">
      <c r="D63446" s="305"/>
      <c r="AG63446" s="1954"/>
    </row>
    <row r="63448" spans="4:33" s="304" customFormat="1" ht="15.75" customHeight="1">
      <c r="D63448" s="305"/>
      <c r="AG63448" s="1954"/>
    </row>
    <row r="63450" spans="4:33" s="304" customFormat="1" ht="15.75" customHeight="1">
      <c r="D63450" s="305"/>
      <c r="AG63450" s="1954"/>
    </row>
    <row r="63452" spans="4:33" s="304" customFormat="1" ht="15.75" customHeight="1">
      <c r="D63452" s="305"/>
      <c r="AG63452" s="1954"/>
    </row>
    <row r="63454" spans="4:33" s="304" customFormat="1" ht="15.75" customHeight="1">
      <c r="D63454" s="305"/>
      <c r="AG63454" s="1954"/>
    </row>
    <row r="63456" spans="4:33" s="304" customFormat="1" ht="15.75" customHeight="1">
      <c r="D63456" s="305"/>
      <c r="AG63456" s="1954"/>
    </row>
    <row r="63458" spans="4:33" s="304" customFormat="1" ht="15.75" customHeight="1">
      <c r="D63458" s="305"/>
      <c r="AG63458" s="1954"/>
    </row>
    <row r="63460" spans="4:33" s="304" customFormat="1" ht="15.75" customHeight="1">
      <c r="D63460" s="305"/>
      <c r="AG63460" s="1954"/>
    </row>
    <row r="63462" spans="4:33" s="304" customFormat="1" ht="15.75" customHeight="1">
      <c r="D63462" s="305"/>
      <c r="AG63462" s="1954"/>
    </row>
    <row r="63464" spans="4:33" s="304" customFormat="1" ht="15.75" customHeight="1">
      <c r="D63464" s="305"/>
      <c r="AG63464" s="1954"/>
    </row>
    <row r="63466" spans="4:33" s="304" customFormat="1" ht="15.75" customHeight="1">
      <c r="D63466" s="305"/>
      <c r="AG63466" s="1954"/>
    </row>
    <row r="63468" spans="4:33" s="304" customFormat="1" ht="15.75" customHeight="1">
      <c r="D63468" s="305"/>
      <c r="AG63468" s="1954"/>
    </row>
    <row r="63470" spans="4:33" s="304" customFormat="1" ht="15.75" customHeight="1">
      <c r="D63470" s="305"/>
      <c r="AG63470" s="1954"/>
    </row>
    <row r="63472" spans="4:33" s="304" customFormat="1" ht="15.75" customHeight="1">
      <c r="D63472" s="305"/>
      <c r="AG63472" s="1954"/>
    </row>
    <row r="63474" spans="4:33" s="304" customFormat="1" ht="15.75" customHeight="1">
      <c r="D63474" s="305"/>
      <c r="AG63474" s="1954"/>
    </row>
    <row r="63476" spans="4:33" s="304" customFormat="1" ht="15.75" customHeight="1">
      <c r="D63476" s="305"/>
      <c r="AG63476" s="1954"/>
    </row>
    <row r="63478" spans="4:33" s="304" customFormat="1" ht="15.75" customHeight="1">
      <c r="D63478" s="305"/>
      <c r="AG63478" s="1954"/>
    </row>
    <row r="63480" spans="4:33" s="304" customFormat="1" ht="15.75" customHeight="1">
      <c r="D63480" s="305"/>
      <c r="AG63480" s="1954"/>
    </row>
    <row r="63482" spans="4:33" s="304" customFormat="1" ht="15.75" customHeight="1">
      <c r="D63482" s="305"/>
      <c r="AG63482" s="1954"/>
    </row>
    <row r="63484" spans="4:33" s="304" customFormat="1" ht="15.75" customHeight="1">
      <c r="D63484" s="305"/>
      <c r="AG63484" s="1954"/>
    </row>
    <row r="63486" spans="4:33" s="304" customFormat="1" ht="15.75" customHeight="1">
      <c r="D63486" s="305"/>
      <c r="AG63486" s="1954"/>
    </row>
    <row r="63488" spans="4:33" s="304" customFormat="1" ht="15.75" customHeight="1">
      <c r="D63488" s="305"/>
      <c r="AG63488" s="1954"/>
    </row>
    <row r="63490" spans="4:33" s="304" customFormat="1" ht="15.75" customHeight="1">
      <c r="D63490" s="305"/>
      <c r="AG63490" s="1954"/>
    </row>
    <row r="63492" spans="4:33" s="304" customFormat="1" ht="15.75" customHeight="1">
      <c r="D63492" s="305"/>
      <c r="AG63492" s="1954"/>
    </row>
    <row r="63494" spans="4:33" s="304" customFormat="1" ht="15.75" customHeight="1">
      <c r="D63494" s="305"/>
      <c r="AG63494" s="1954"/>
    </row>
    <row r="63496" spans="4:33" s="304" customFormat="1" ht="15.75" customHeight="1">
      <c r="D63496" s="305"/>
      <c r="AG63496" s="1954"/>
    </row>
    <row r="63498" spans="4:33" s="304" customFormat="1" ht="15.75" customHeight="1">
      <c r="D63498" s="305"/>
      <c r="AG63498" s="1954"/>
    </row>
    <row r="63500" spans="4:33" s="304" customFormat="1" ht="15.75" customHeight="1">
      <c r="D63500" s="305"/>
      <c r="AG63500" s="1954"/>
    </row>
    <row r="63502" spans="4:33" s="304" customFormat="1" ht="15.75" customHeight="1">
      <c r="D63502" s="305"/>
      <c r="AG63502" s="1954"/>
    </row>
    <row r="63504" spans="4:33" s="304" customFormat="1" ht="15.75" customHeight="1">
      <c r="D63504" s="305"/>
      <c r="AG63504" s="1954"/>
    </row>
    <row r="63506" spans="4:33" s="304" customFormat="1" ht="15.75" customHeight="1">
      <c r="D63506" s="305"/>
      <c r="AG63506" s="1954"/>
    </row>
    <row r="63508" spans="4:33" s="304" customFormat="1" ht="15.75" customHeight="1">
      <c r="D63508" s="305"/>
      <c r="AG63508" s="1954"/>
    </row>
    <row r="63510" spans="4:33" s="304" customFormat="1" ht="15.75" customHeight="1">
      <c r="D63510" s="305"/>
      <c r="AG63510" s="1954"/>
    </row>
    <row r="63512" spans="4:33" s="304" customFormat="1" ht="15.75" customHeight="1">
      <c r="D63512" s="305"/>
      <c r="AG63512" s="1954"/>
    </row>
    <row r="63514" spans="4:33" s="304" customFormat="1" ht="15.75" customHeight="1">
      <c r="D63514" s="305"/>
      <c r="AG63514" s="1954"/>
    </row>
    <row r="63516" spans="4:33" s="304" customFormat="1" ht="15.75" customHeight="1">
      <c r="D63516" s="305"/>
      <c r="AG63516" s="1954"/>
    </row>
    <row r="63518" spans="4:33" s="304" customFormat="1" ht="15.75" customHeight="1">
      <c r="D63518" s="305"/>
      <c r="AG63518" s="1954"/>
    </row>
    <row r="63520" spans="4:33" s="304" customFormat="1" ht="15.75" customHeight="1">
      <c r="D63520" s="305"/>
      <c r="AG63520" s="1954"/>
    </row>
    <row r="63522" spans="4:33" s="304" customFormat="1" ht="15.75" customHeight="1">
      <c r="D63522" s="305"/>
      <c r="AG63522" s="1954"/>
    </row>
    <row r="63524" spans="4:33" s="304" customFormat="1" ht="15.75" customHeight="1">
      <c r="D63524" s="305"/>
      <c r="AG63524" s="1954"/>
    </row>
    <row r="63526" spans="4:33" s="304" customFormat="1" ht="15.75" customHeight="1">
      <c r="D63526" s="305"/>
      <c r="AG63526" s="1954"/>
    </row>
    <row r="63528" spans="4:33" s="304" customFormat="1" ht="15.75" customHeight="1">
      <c r="D63528" s="305"/>
      <c r="AG63528" s="1954"/>
    </row>
    <row r="63530" spans="4:33" s="304" customFormat="1" ht="15.75" customHeight="1">
      <c r="D63530" s="305"/>
      <c r="AG63530" s="1954"/>
    </row>
    <row r="63532" spans="4:33" s="304" customFormat="1" ht="15.75" customHeight="1">
      <c r="D63532" s="305"/>
      <c r="AG63532" s="1954"/>
    </row>
    <row r="63534" spans="4:33" s="304" customFormat="1" ht="15.75" customHeight="1">
      <c r="D63534" s="305"/>
      <c r="AG63534" s="1954"/>
    </row>
    <row r="63536" spans="4:33" s="304" customFormat="1" ht="15.75" customHeight="1">
      <c r="D63536" s="305"/>
      <c r="AG63536" s="1954"/>
    </row>
    <row r="63538" spans="4:33" s="304" customFormat="1" ht="15.75" customHeight="1">
      <c r="D63538" s="305"/>
      <c r="AG63538" s="1954"/>
    </row>
    <row r="63540" spans="4:33" s="304" customFormat="1" ht="15.75" customHeight="1">
      <c r="D63540" s="305"/>
      <c r="AG63540" s="1954"/>
    </row>
    <row r="63542" spans="4:33" s="304" customFormat="1" ht="15.75" customHeight="1">
      <c r="D63542" s="305"/>
      <c r="AG63542" s="1954"/>
    </row>
    <row r="63544" spans="4:33" s="304" customFormat="1" ht="15.75" customHeight="1">
      <c r="D63544" s="305"/>
      <c r="AG63544" s="1954"/>
    </row>
    <row r="63546" spans="4:33" s="304" customFormat="1" ht="15.75" customHeight="1">
      <c r="D63546" s="305"/>
      <c r="AG63546" s="1954"/>
    </row>
    <row r="63548" spans="4:33" s="304" customFormat="1" ht="15.75" customHeight="1">
      <c r="D63548" s="305"/>
      <c r="AG63548" s="1954"/>
    </row>
    <row r="63550" spans="4:33" s="304" customFormat="1" ht="15.75" customHeight="1">
      <c r="D63550" s="305"/>
      <c r="AG63550" s="1954"/>
    </row>
    <row r="63552" spans="4:33" s="304" customFormat="1" ht="15.75" customHeight="1">
      <c r="D63552" s="305"/>
      <c r="AG63552" s="1954"/>
    </row>
    <row r="63554" spans="4:33" s="304" customFormat="1" ht="15.75" customHeight="1">
      <c r="D63554" s="305"/>
      <c r="AG63554" s="1954"/>
    </row>
    <row r="63556" spans="4:33" s="304" customFormat="1" ht="15.75" customHeight="1">
      <c r="D63556" s="305"/>
      <c r="AG63556" s="1954"/>
    </row>
    <row r="63558" spans="4:33" s="304" customFormat="1" ht="15.75" customHeight="1">
      <c r="D63558" s="305"/>
      <c r="AG63558" s="1954"/>
    </row>
    <row r="63560" spans="4:33" s="304" customFormat="1" ht="15.75" customHeight="1">
      <c r="D63560" s="305"/>
      <c r="AG63560" s="1954"/>
    </row>
    <row r="63562" spans="4:33" s="304" customFormat="1" ht="15.75" customHeight="1">
      <c r="D63562" s="305"/>
      <c r="AG63562" s="1954"/>
    </row>
    <row r="63564" spans="4:33" s="304" customFormat="1" ht="15.75" customHeight="1">
      <c r="D63564" s="305"/>
      <c r="AG63564" s="1954"/>
    </row>
    <row r="63566" spans="4:33" s="304" customFormat="1" ht="15.75" customHeight="1">
      <c r="D63566" s="305"/>
      <c r="AG63566" s="1954"/>
    </row>
    <row r="63568" spans="4:33" s="304" customFormat="1" ht="15.75" customHeight="1">
      <c r="D63568" s="305"/>
      <c r="AG63568" s="1954"/>
    </row>
    <row r="63570" spans="4:33" s="304" customFormat="1" ht="15.75" customHeight="1">
      <c r="D63570" s="305"/>
      <c r="AG63570" s="1954"/>
    </row>
    <row r="63572" spans="4:33" s="304" customFormat="1" ht="15.75" customHeight="1">
      <c r="D63572" s="305"/>
      <c r="AG63572" s="1954"/>
    </row>
    <row r="63574" spans="4:33" s="304" customFormat="1" ht="15.75" customHeight="1">
      <c r="D63574" s="305"/>
      <c r="AG63574" s="1954"/>
    </row>
    <row r="63576" spans="4:33" s="304" customFormat="1" ht="15.75" customHeight="1">
      <c r="D63576" s="305"/>
      <c r="AG63576" s="1954"/>
    </row>
    <row r="63578" spans="4:33" s="304" customFormat="1" ht="15.75" customHeight="1">
      <c r="D63578" s="305"/>
      <c r="AG63578" s="1954"/>
    </row>
    <row r="63580" spans="4:33" s="304" customFormat="1" ht="15.75" customHeight="1">
      <c r="D63580" s="305"/>
      <c r="AG63580" s="1954"/>
    </row>
    <row r="63582" spans="4:33" s="304" customFormat="1" ht="15.75" customHeight="1">
      <c r="D63582" s="305"/>
      <c r="AG63582" s="1954"/>
    </row>
    <row r="63584" spans="4:33" s="304" customFormat="1" ht="15.75" customHeight="1">
      <c r="D63584" s="305"/>
      <c r="AG63584" s="1954"/>
    </row>
    <row r="63586" spans="4:33" s="304" customFormat="1" ht="15.75" customHeight="1">
      <c r="D63586" s="305"/>
      <c r="AG63586" s="1954"/>
    </row>
    <row r="63588" spans="4:33" s="304" customFormat="1" ht="15.75" customHeight="1">
      <c r="D63588" s="305"/>
      <c r="AG63588" s="1954"/>
    </row>
    <row r="63590" spans="4:33" s="304" customFormat="1" ht="15.75" customHeight="1">
      <c r="D63590" s="305"/>
      <c r="AG63590" s="1954"/>
    </row>
    <row r="63592" spans="4:33" s="304" customFormat="1" ht="15.75" customHeight="1">
      <c r="D63592" s="305"/>
      <c r="AG63592" s="1954"/>
    </row>
    <row r="63594" spans="4:33" s="304" customFormat="1" ht="15.75" customHeight="1">
      <c r="D63594" s="305"/>
      <c r="AG63594" s="1954"/>
    </row>
    <row r="63596" spans="4:33" s="304" customFormat="1" ht="15.75" customHeight="1">
      <c r="D63596" s="305"/>
      <c r="AG63596" s="1954"/>
    </row>
    <row r="63598" spans="4:33" s="304" customFormat="1" ht="15.75" customHeight="1">
      <c r="D63598" s="305"/>
      <c r="AG63598" s="1954"/>
    </row>
    <row r="63600" spans="4:33" s="304" customFormat="1" ht="15.75" customHeight="1">
      <c r="D63600" s="305"/>
      <c r="AG63600" s="1954"/>
    </row>
    <row r="63602" spans="4:33" s="304" customFormat="1" ht="15.75" customHeight="1">
      <c r="D63602" s="305"/>
      <c r="AG63602" s="1954"/>
    </row>
    <row r="63604" spans="4:33" s="304" customFormat="1" ht="15.75" customHeight="1">
      <c r="D63604" s="305"/>
      <c r="AG63604" s="1954"/>
    </row>
    <row r="63606" spans="4:33" s="304" customFormat="1" ht="15.75" customHeight="1">
      <c r="D63606" s="305"/>
      <c r="AG63606" s="1954"/>
    </row>
    <row r="63608" spans="4:33" s="304" customFormat="1" ht="15.75" customHeight="1">
      <c r="D63608" s="305"/>
      <c r="AG63608" s="1954"/>
    </row>
    <row r="63610" spans="4:33" s="304" customFormat="1" ht="15.75" customHeight="1">
      <c r="D63610" s="305"/>
      <c r="AG63610" s="1954"/>
    </row>
    <row r="63612" spans="4:33" s="304" customFormat="1" ht="15.75" customHeight="1">
      <c r="D63612" s="305"/>
      <c r="AG63612" s="1954"/>
    </row>
    <row r="63614" spans="4:33" s="304" customFormat="1" ht="15.75" customHeight="1">
      <c r="D63614" s="305"/>
      <c r="AG63614" s="1954"/>
    </row>
    <row r="63616" spans="4:33" s="304" customFormat="1" ht="15.75" customHeight="1">
      <c r="D63616" s="305"/>
      <c r="AG63616" s="1954"/>
    </row>
    <row r="63618" spans="4:33" s="304" customFormat="1" ht="15.75" customHeight="1">
      <c r="D63618" s="305"/>
      <c r="AG63618" s="1954"/>
    </row>
    <row r="63620" spans="4:33" s="304" customFormat="1" ht="15.75" customHeight="1">
      <c r="D63620" s="305"/>
      <c r="AG63620" s="1954"/>
    </row>
    <row r="63622" spans="4:33" s="304" customFormat="1" ht="15.75" customHeight="1">
      <c r="D63622" s="305"/>
      <c r="AG63622" s="1954"/>
    </row>
    <row r="63624" spans="4:33" s="304" customFormat="1" ht="15.75" customHeight="1">
      <c r="D63624" s="305"/>
      <c r="AG63624" s="1954"/>
    </row>
    <row r="63626" spans="4:33" s="304" customFormat="1" ht="15.75" customHeight="1">
      <c r="D63626" s="305"/>
      <c r="AG63626" s="1954"/>
    </row>
    <row r="63628" spans="4:33" s="304" customFormat="1" ht="15.75" customHeight="1">
      <c r="D63628" s="305"/>
      <c r="AG63628" s="1954"/>
    </row>
    <row r="63630" spans="4:33" s="304" customFormat="1" ht="15.75" customHeight="1">
      <c r="D63630" s="305"/>
      <c r="AG63630" s="1954"/>
    </row>
    <row r="63632" spans="4:33" s="304" customFormat="1" ht="15.75" customHeight="1">
      <c r="D63632" s="305"/>
      <c r="AG63632" s="1954"/>
    </row>
    <row r="63634" spans="4:33" s="304" customFormat="1" ht="15.75" customHeight="1">
      <c r="D63634" s="305"/>
      <c r="AG63634" s="1954"/>
    </row>
    <row r="63636" spans="4:33" s="304" customFormat="1" ht="15.75" customHeight="1">
      <c r="D63636" s="305"/>
      <c r="AG63636" s="1954"/>
    </row>
    <row r="63638" spans="4:33" s="304" customFormat="1" ht="15.75" customHeight="1">
      <c r="D63638" s="305"/>
      <c r="AG63638" s="1954"/>
    </row>
    <row r="63640" spans="4:33" s="304" customFormat="1" ht="15.75" customHeight="1">
      <c r="D63640" s="305"/>
      <c r="AG63640" s="1954"/>
    </row>
    <row r="63642" spans="4:33" s="304" customFormat="1" ht="15.75" customHeight="1">
      <c r="D63642" s="305"/>
      <c r="AG63642" s="1954"/>
    </row>
    <row r="63644" spans="4:33" s="304" customFormat="1" ht="15.75" customHeight="1">
      <c r="D63644" s="305"/>
      <c r="AG63644" s="1954"/>
    </row>
    <row r="63646" spans="4:33" s="304" customFormat="1" ht="15.75" customHeight="1">
      <c r="D63646" s="305"/>
      <c r="AG63646" s="1954"/>
    </row>
    <row r="63648" spans="4:33" s="304" customFormat="1" ht="15.75" customHeight="1">
      <c r="D63648" s="305"/>
      <c r="AG63648" s="1954"/>
    </row>
    <row r="63650" spans="4:33" s="304" customFormat="1" ht="15.75" customHeight="1">
      <c r="D63650" s="305"/>
      <c r="AG63650" s="1954"/>
    </row>
    <row r="63652" spans="4:33" s="304" customFormat="1" ht="15.75" customHeight="1">
      <c r="D63652" s="305"/>
      <c r="AG63652" s="1954"/>
    </row>
    <row r="63654" spans="4:33" s="304" customFormat="1" ht="15.75" customHeight="1">
      <c r="D63654" s="305"/>
      <c r="AG63654" s="1954"/>
    </row>
    <row r="63656" spans="4:33" s="304" customFormat="1" ht="15.75" customHeight="1">
      <c r="D63656" s="305"/>
      <c r="AG63656" s="1954"/>
    </row>
    <row r="63658" spans="4:33" s="304" customFormat="1" ht="15.75" customHeight="1">
      <c r="D63658" s="305"/>
      <c r="AG63658" s="1954"/>
    </row>
    <row r="63660" spans="4:33" s="304" customFormat="1" ht="15.75" customHeight="1">
      <c r="D63660" s="305"/>
      <c r="AG63660" s="1954"/>
    </row>
    <row r="63662" spans="4:33" s="304" customFormat="1" ht="15.75" customHeight="1">
      <c r="D63662" s="305"/>
      <c r="AG63662" s="1954"/>
    </row>
    <row r="63664" spans="4:33" s="304" customFormat="1" ht="15.75" customHeight="1">
      <c r="D63664" s="305"/>
      <c r="AG63664" s="1954"/>
    </row>
    <row r="63666" spans="4:33" s="304" customFormat="1" ht="15.75" customHeight="1">
      <c r="D63666" s="305"/>
      <c r="AG63666" s="1954"/>
    </row>
    <row r="63668" spans="4:33" s="304" customFormat="1" ht="15.75" customHeight="1">
      <c r="D63668" s="305"/>
      <c r="AG63668" s="1954"/>
    </row>
    <row r="63670" spans="4:33" s="304" customFormat="1" ht="15.75" customHeight="1">
      <c r="D63670" s="305"/>
      <c r="AG63670" s="1954"/>
    </row>
    <row r="63672" spans="4:33" s="304" customFormat="1" ht="15.75" customHeight="1">
      <c r="D63672" s="305"/>
      <c r="AG63672" s="1954"/>
    </row>
    <row r="63674" spans="4:33" s="304" customFormat="1" ht="15.75" customHeight="1">
      <c r="D63674" s="305"/>
      <c r="AG63674" s="1954"/>
    </row>
    <row r="63676" spans="4:33" s="304" customFormat="1" ht="15.75" customHeight="1">
      <c r="D63676" s="305"/>
      <c r="AG63676" s="1954"/>
    </row>
    <row r="63678" spans="4:33" s="304" customFormat="1" ht="15.75" customHeight="1">
      <c r="D63678" s="305"/>
      <c r="AG63678" s="1954"/>
    </row>
    <row r="63680" spans="4:33" s="304" customFormat="1" ht="15.75" customHeight="1">
      <c r="D63680" s="305"/>
      <c r="AG63680" s="1954"/>
    </row>
    <row r="63682" spans="4:33" s="304" customFormat="1" ht="15.75" customHeight="1">
      <c r="D63682" s="305"/>
      <c r="AG63682" s="1954"/>
    </row>
    <row r="63684" spans="4:33" s="304" customFormat="1" ht="15.75" customHeight="1">
      <c r="D63684" s="305"/>
      <c r="AG63684" s="1954"/>
    </row>
    <row r="63686" spans="4:33" s="304" customFormat="1" ht="15.75" customHeight="1">
      <c r="D63686" s="305"/>
      <c r="AG63686" s="1954"/>
    </row>
    <row r="63688" spans="4:33" s="304" customFormat="1" ht="15.75" customHeight="1">
      <c r="D63688" s="305"/>
      <c r="AG63688" s="1954"/>
    </row>
    <row r="63690" spans="4:33" s="304" customFormat="1" ht="15.75" customHeight="1">
      <c r="D63690" s="305"/>
      <c r="AG63690" s="1954"/>
    </row>
    <row r="63692" spans="4:33" s="304" customFormat="1" ht="15.75" customHeight="1">
      <c r="D63692" s="305"/>
      <c r="AG63692" s="1954"/>
    </row>
    <row r="63694" spans="4:33" s="304" customFormat="1" ht="15.75" customHeight="1">
      <c r="D63694" s="305"/>
      <c r="AG63694" s="1954"/>
    </row>
    <row r="63696" spans="4:33" s="304" customFormat="1" ht="15.75" customHeight="1">
      <c r="D63696" s="305"/>
      <c r="AG63696" s="1954"/>
    </row>
    <row r="63698" spans="4:33" s="304" customFormat="1" ht="15.75" customHeight="1">
      <c r="D63698" s="305"/>
      <c r="AG63698" s="1954"/>
    </row>
    <row r="63700" spans="4:33" s="304" customFormat="1" ht="15.75" customHeight="1">
      <c r="D63700" s="305"/>
      <c r="AG63700" s="1954"/>
    </row>
    <row r="63702" spans="4:33" s="304" customFormat="1" ht="15.75" customHeight="1">
      <c r="D63702" s="305"/>
      <c r="AG63702" s="1954"/>
    </row>
    <row r="63704" spans="4:33" s="304" customFormat="1" ht="15.75" customHeight="1">
      <c r="D63704" s="305"/>
      <c r="AG63704" s="1954"/>
    </row>
    <row r="63706" spans="4:33" s="304" customFormat="1" ht="15.75" customHeight="1">
      <c r="D63706" s="305"/>
      <c r="AG63706" s="1954"/>
    </row>
    <row r="63708" spans="4:33" s="304" customFormat="1" ht="15.75" customHeight="1">
      <c r="D63708" s="305"/>
      <c r="AG63708" s="1954"/>
    </row>
    <row r="63710" spans="4:33" s="304" customFormat="1" ht="15.75" customHeight="1">
      <c r="D63710" s="305"/>
      <c r="AG63710" s="1954"/>
    </row>
    <row r="63712" spans="4:33" s="304" customFormat="1" ht="15.75" customHeight="1">
      <c r="D63712" s="305"/>
      <c r="AG63712" s="1954"/>
    </row>
    <row r="63714" spans="4:33" s="304" customFormat="1" ht="15.75" customHeight="1">
      <c r="D63714" s="305"/>
      <c r="AG63714" s="1954"/>
    </row>
    <row r="63716" spans="4:33" s="304" customFormat="1" ht="15.75" customHeight="1">
      <c r="D63716" s="305"/>
      <c r="AG63716" s="1954"/>
    </row>
    <row r="63718" spans="4:33" s="304" customFormat="1" ht="15.75" customHeight="1">
      <c r="D63718" s="305"/>
      <c r="AG63718" s="1954"/>
    </row>
    <row r="63720" spans="4:33" s="304" customFormat="1" ht="15.75" customHeight="1">
      <c r="D63720" s="305"/>
      <c r="AG63720" s="1954"/>
    </row>
    <row r="63722" spans="4:33" s="304" customFormat="1" ht="15.75" customHeight="1">
      <c r="D63722" s="305"/>
      <c r="AG63722" s="1954"/>
    </row>
    <row r="63724" spans="4:33" s="304" customFormat="1" ht="15.75" customHeight="1">
      <c r="D63724" s="305"/>
      <c r="AG63724" s="1954"/>
    </row>
    <row r="63726" spans="4:33" s="304" customFormat="1" ht="15.75" customHeight="1">
      <c r="D63726" s="305"/>
      <c r="AG63726" s="1954"/>
    </row>
    <row r="63728" spans="4:33" s="304" customFormat="1" ht="15.75" customHeight="1">
      <c r="D63728" s="305"/>
      <c r="AG63728" s="1954"/>
    </row>
    <row r="63730" spans="4:33" s="304" customFormat="1" ht="15.75" customHeight="1">
      <c r="D63730" s="305"/>
      <c r="AG63730" s="1954"/>
    </row>
    <row r="63732" spans="4:33" s="304" customFormat="1" ht="15.75" customHeight="1">
      <c r="D63732" s="305"/>
      <c r="AG63732" s="1954"/>
    </row>
    <row r="63734" spans="4:33" s="304" customFormat="1" ht="15.75" customHeight="1">
      <c r="D63734" s="305"/>
      <c r="AG63734" s="1954"/>
    </row>
    <row r="63736" spans="4:33" s="304" customFormat="1" ht="15.75" customHeight="1">
      <c r="D63736" s="305"/>
      <c r="AG63736" s="1954"/>
    </row>
    <row r="63738" spans="4:33" s="304" customFormat="1" ht="15.75" customHeight="1">
      <c r="D63738" s="305"/>
      <c r="AG63738" s="1954"/>
    </row>
    <row r="63740" spans="4:33" s="304" customFormat="1" ht="15.75" customHeight="1">
      <c r="D63740" s="305"/>
      <c r="AG63740" s="1954"/>
    </row>
    <row r="63742" spans="4:33" s="304" customFormat="1" ht="15.75" customHeight="1">
      <c r="D63742" s="305"/>
      <c r="AG63742" s="1954"/>
    </row>
    <row r="63744" spans="4:33" s="304" customFormat="1" ht="15.75" customHeight="1">
      <c r="D63744" s="305"/>
      <c r="AG63744" s="1954"/>
    </row>
    <row r="63746" spans="4:33" s="304" customFormat="1" ht="15.75" customHeight="1">
      <c r="D63746" s="305"/>
      <c r="AG63746" s="1954"/>
    </row>
    <row r="63748" spans="4:33" s="304" customFormat="1" ht="15.75" customHeight="1">
      <c r="D63748" s="305"/>
      <c r="AG63748" s="1954"/>
    </row>
    <row r="63750" spans="4:33" s="304" customFormat="1" ht="15.75" customHeight="1">
      <c r="D63750" s="305"/>
      <c r="AG63750" s="1954"/>
    </row>
    <row r="63752" spans="4:33" s="304" customFormat="1" ht="15.75" customHeight="1">
      <c r="D63752" s="305"/>
      <c r="AG63752" s="1954"/>
    </row>
    <row r="63754" spans="4:33" s="304" customFormat="1" ht="15.75" customHeight="1">
      <c r="D63754" s="305"/>
      <c r="AG63754" s="1954"/>
    </row>
    <row r="63756" spans="4:33" s="304" customFormat="1" ht="15.75" customHeight="1">
      <c r="D63756" s="305"/>
      <c r="AG63756" s="1954"/>
    </row>
    <row r="63758" spans="4:33" s="304" customFormat="1" ht="15.75" customHeight="1">
      <c r="D63758" s="305"/>
      <c r="AG63758" s="1954"/>
    </row>
    <row r="63760" spans="4:33" s="304" customFormat="1" ht="15.75" customHeight="1">
      <c r="D63760" s="305"/>
      <c r="AG63760" s="1954"/>
    </row>
    <row r="63762" spans="4:33" s="304" customFormat="1" ht="15.75" customHeight="1">
      <c r="D63762" s="305"/>
      <c r="AG63762" s="1954"/>
    </row>
    <row r="63764" spans="4:33" s="304" customFormat="1" ht="15.75" customHeight="1">
      <c r="D63764" s="305"/>
      <c r="AG63764" s="1954"/>
    </row>
    <row r="63766" spans="4:33" s="304" customFormat="1" ht="15.75" customHeight="1">
      <c r="D63766" s="305"/>
      <c r="AG63766" s="1954"/>
    </row>
    <row r="63768" spans="4:33" s="304" customFormat="1" ht="15.75" customHeight="1">
      <c r="D63768" s="305"/>
      <c r="AG63768" s="1954"/>
    </row>
    <row r="63770" spans="4:33" s="304" customFormat="1" ht="15.75" customHeight="1">
      <c r="D63770" s="305"/>
      <c r="AG63770" s="1954"/>
    </row>
    <row r="63772" spans="4:33" s="304" customFormat="1" ht="15.75" customHeight="1">
      <c r="D63772" s="305"/>
      <c r="AG63772" s="1954"/>
    </row>
    <row r="63774" spans="4:33" s="304" customFormat="1" ht="15.75" customHeight="1">
      <c r="D63774" s="305"/>
      <c r="AG63774" s="1954"/>
    </row>
    <row r="63776" spans="4:33" s="304" customFormat="1" ht="15.75" customHeight="1">
      <c r="D63776" s="305"/>
      <c r="AG63776" s="1954"/>
    </row>
    <row r="63778" spans="4:33" s="304" customFormat="1" ht="15.75" customHeight="1">
      <c r="D63778" s="305"/>
      <c r="AG63778" s="1954"/>
    </row>
    <row r="63780" spans="4:33" s="304" customFormat="1" ht="15.75" customHeight="1">
      <c r="D63780" s="305"/>
      <c r="AG63780" s="1954"/>
    </row>
    <row r="63782" spans="4:33" s="304" customFormat="1" ht="15.75" customHeight="1">
      <c r="D63782" s="305"/>
      <c r="AG63782" s="1954"/>
    </row>
    <row r="63784" spans="4:33" s="304" customFormat="1" ht="15.75" customHeight="1">
      <c r="D63784" s="305"/>
      <c r="AG63784" s="1954"/>
    </row>
    <row r="63786" spans="4:33" s="304" customFormat="1" ht="15.75" customHeight="1">
      <c r="D63786" s="305"/>
      <c r="AG63786" s="1954"/>
    </row>
    <row r="63788" spans="4:33" s="304" customFormat="1" ht="15.75" customHeight="1">
      <c r="D63788" s="305"/>
      <c r="AG63788" s="1954"/>
    </row>
    <row r="63790" spans="4:33" s="304" customFormat="1" ht="15.75" customHeight="1">
      <c r="D63790" s="305"/>
      <c r="AG63790" s="1954"/>
    </row>
    <row r="63792" spans="4:33" s="304" customFormat="1" ht="15.75" customHeight="1">
      <c r="D63792" s="305"/>
      <c r="AG63792" s="1954"/>
    </row>
    <row r="63794" spans="4:33" s="304" customFormat="1" ht="15.75" customHeight="1">
      <c r="D63794" s="305"/>
      <c r="AG63794" s="1954"/>
    </row>
    <row r="63796" spans="4:33" s="304" customFormat="1" ht="15.75" customHeight="1">
      <c r="D63796" s="305"/>
      <c r="AG63796" s="1954"/>
    </row>
    <row r="63798" spans="4:33" s="304" customFormat="1" ht="15.75" customHeight="1">
      <c r="D63798" s="305"/>
      <c r="AG63798" s="1954"/>
    </row>
    <row r="63800" spans="4:33" s="304" customFormat="1" ht="15.75" customHeight="1">
      <c r="D63800" s="305"/>
      <c r="AG63800" s="1954"/>
    </row>
    <row r="63802" spans="4:33" s="304" customFormat="1" ht="15.75" customHeight="1">
      <c r="D63802" s="305"/>
      <c r="AG63802" s="1954"/>
    </row>
    <row r="63804" spans="4:33" s="304" customFormat="1" ht="15.75" customHeight="1">
      <c r="D63804" s="305"/>
      <c r="AG63804" s="1954"/>
    </row>
    <row r="63806" spans="4:33" s="304" customFormat="1" ht="15.75" customHeight="1">
      <c r="D63806" s="305"/>
      <c r="AG63806" s="1954"/>
    </row>
    <row r="63808" spans="4:33" s="304" customFormat="1" ht="15.75" customHeight="1">
      <c r="D63808" s="305"/>
      <c r="AG63808" s="1954"/>
    </row>
    <row r="63810" spans="4:33" s="304" customFormat="1" ht="15.75" customHeight="1">
      <c r="D63810" s="305"/>
      <c r="AG63810" s="1954"/>
    </row>
    <row r="63812" spans="4:33" s="304" customFormat="1" ht="15.75" customHeight="1">
      <c r="D63812" s="305"/>
      <c r="AG63812" s="1954"/>
    </row>
    <row r="63814" spans="4:33" s="304" customFormat="1" ht="15.75" customHeight="1">
      <c r="D63814" s="305"/>
      <c r="AG63814" s="1954"/>
    </row>
    <row r="63816" spans="4:33" s="304" customFormat="1" ht="15.75" customHeight="1">
      <c r="D63816" s="305"/>
      <c r="AG63816" s="1954"/>
    </row>
    <row r="63818" spans="4:33" s="304" customFormat="1" ht="15.75" customHeight="1">
      <c r="D63818" s="305"/>
      <c r="AG63818" s="1954"/>
    </row>
    <row r="63820" spans="4:33" s="304" customFormat="1" ht="15.75" customHeight="1">
      <c r="D63820" s="305"/>
      <c r="AG63820" s="1954"/>
    </row>
    <row r="63822" spans="4:33" s="304" customFormat="1" ht="15.75" customHeight="1">
      <c r="D63822" s="305"/>
      <c r="AG63822" s="1954"/>
    </row>
    <row r="63824" spans="4:33" s="304" customFormat="1" ht="15.75" customHeight="1">
      <c r="D63824" s="305"/>
      <c r="AG63824" s="1954"/>
    </row>
    <row r="63826" spans="4:33" s="304" customFormat="1" ht="15.75" customHeight="1">
      <c r="D63826" s="305"/>
      <c r="AG63826" s="1954"/>
    </row>
    <row r="63828" spans="4:33" s="304" customFormat="1" ht="15.75" customHeight="1">
      <c r="D63828" s="305"/>
      <c r="AG63828" s="1954"/>
    </row>
    <row r="63830" spans="4:33" s="304" customFormat="1" ht="15.75" customHeight="1">
      <c r="D63830" s="305"/>
      <c r="AG63830" s="1954"/>
    </row>
    <row r="63832" spans="4:33" s="304" customFormat="1" ht="15.75" customHeight="1">
      <c r="D63832" s="305"/>
      <c r="AG63832" s="1954"/>
    </row>
    <row r="63834" spans="4:33" s="304" customFormat="1" ht="15.75" customHeight="1">
      <c r="D63834" s="305"/>
      <c r="AG63834" s="1954"/>
    </row>
    <row r="63836" spans="4:33" s="304" customFormat="1" ht="15.75" customHeight="1">
      <c r="D63836" s="305"/>
      <c r="AG63836" s="1954"/>
    </row>
    <row r="63838" spans="4:33" s="304" customFormat="1" ht="15.75" customHeight="1">
      <c r="D63838" s="305"/>
      <c r="AG63838" s="1954"/>
    </row>
    <row r="63840" spans="4:33" s="304" customFormat="1" ht="15.75" customHeight="1">
      <c r="D63840" s="305"/>
      <c r="AG63840" s="1954"/>
    </row>
    <row r="63842" spans="4:33" s="304" customFormat="1" ht="15.75" customHeight="1">
      <c r="D63842" s="305"/>
      <c r="AG63842" s="1954"/>
    </row>
    <row r="63844" spans="4:33" s="304" customFormat="1" ht="15.75" customHeight="1">
      <c r="D63844" s="305"/>
      <c r="AG63844" s="1954"/>
    </row>
    <row r="63846" spans="4:33" s="304" customFormat="1" ht="15.75" customHeight="1">
      <c r="D63846" s="305"/>
      <c r="AG63846" s="1954"/>
    </row>
    <row r="63848" spans="4:33" s="304" customFormat="1" ht="15.75" customHeight="1">
      <c r="D63848" s="305"/>
      <c r="AG63848" s="1954"/>
    </row>
    <row r="63850" spans="4:33" s="304" customFormat="1" ht="15.75" customHeight="1">
      <c r="D63850" s="305"/>
      <c r="AG63850" s="1954"/>
    </row>
    <row r="63852" spans="4:33" s="304" customFormat="1" ht="15.75" customHeight="1">
      <c r="D63852" s="305"/>
      <c r="AG63852" s="1954"/>
    </row>
    <row r="63854" spans="4:33" s="304" customFormat="1" ht="15.75" customHeight="1">
      <c r="D63854" s="305"/>
      <c r="AG63854" s="1954"/>
    </row>
    <row r="63856" spans="4:33" s="304" customFormat="1" ht="15.75" customHeight="1">
      <c r="D63856" s="305"/>
      <c r="AG63856" s="1954"/>
    </row>
    <row r="63858" spans="4:33" s="304" customFormat="1" ht="15.75" customHeight="1">
      <c r="D63858" s="305"/>
      <c r="AG63858" s="1954"/>
    </row>
    <row r="63860" spans="4:33" s="304" customFormat="1" ht="15.75" customHeight="1">
      <c r="D63860" s="305"/>
      <c r="AG63860" s="1954"/>
    </row>
    <row r="63862" spans="4:33" s="304" customFormat="1" ht="15.75" customHeight="1">
      <c r="D63862" s="305"/>
      <c r="AG63862" s="1954"/>
    </row>
    <row r="63864" spans="4:33" s="304" customFormat="1" ht="15.75" customHeight="1">
      <c r="D63864" s="305"/>
      <c r="AG63864" s="1954"/>
    </row>
    <row r="63866" spans="4:33" s="304" customFormat="1" ht="15.75" customHeight="1">
      <c r="D63866" s="305"/>
      <c r="AG63866" s="1954"/>
    </row>
    <row r="63868" spans="4:33" s="304" customFormat="1" ht="15.75" customHeight="1">
      <c r="D63868" s="305"/>
      <c r="AG63868" s="1954"/>
    </row>
    <row r="63870" spans="4:33" s="304" customFormat="1" ht="15.75" customHeight="1">
      <c r="D63870" s="305"/>
      <c r="AG63870" s="1954"/>
    </row>
    <row r="63872" spans="4:33" s="304" customFormat="1" ht="15.75" customHeight="1">
      <c r="D63872" s="305"/>
      <c r="AG63872" s="1954"/>
    </row>
    <row r="63874" spans="4:33" s="304" customFormat="1" ht="15.75" customHeight="1">
      <c r="D63874" s="305"/>
      <c r="AG63874" s="1954"/>
    </row>
    <row r="63876" spans="4:33" s="304" customFormat="1" ht="15.75" customHeight="1">
      <c r="D63876" s="305"/>
      <c r="AG63876" s="1954"/>
    </row>
    <row r="63878" spans="4:33" s="304" customFormat="1" ht="15.75" customHeight="1">
      <c r="D63878" s="305"/>
      <c r="AG63878" s="1954"/>
    </row>
    <row r="63880" spans="4:33" s="304" customFormat="1" ht="15.75" customHeight="1">
      <c r="D63880" s="305"/>
      <c r="AG63880" s="1954"/>
    </row>
    <row r="63882" spans="4:33" s="304" customFormat="1" ht="15.75" customHeight="1">
      <c r="D63882" s="305"/>
      <c r="AG63882" s="1954"/>
    </row>
    <row r="63884" spans="4:33" s="304" customFormat="1" ht="15.75" customHeight="1">
      <c r="D63884" s="305"/>
      <c r="AG63884" s="1954"/>
    </row>
    <row r="63886" spans="4:33" s="304" customFormat="1" ht="15.75" customHeight="1">
      <c r="D63886" s="305"/>
      <c r="AG63886" s="1954"/>
    </row>
    <row r="63888" spans="4:33" s="304" customFormat="1" ht="15.75" customHeight="1">
      <c r="D63888" s="305"/>
      <c r="AG63888" s="1954"/>
    </row>
    <row r="63890" spans="4:33" s="304" customFormat="1" ht="15.75" customHeight="1">
      <c r="D63890" s="305"/>
      <c r="AG63890" s="1954"/>
    </row>
    <row r="63892" spans="4:33" s="304" customFormat="1" ht="15.75" customHeight="1">
      <c r="D63892" s="305"/>
      <c r="AG63892" s="1954"/>
    </row>
    <row r="63894" spans="4:33" s="304" customFormat="1" ht="15.75" customHeight="1">
      <c r="D63894" s="305"/>
      <c r="AG63894" s="1954"/>
    </row>
    <row r="63896" spans="4:33" s="304" customFormat="1" ht="15.75" customHeight="1">
      <c r="D63896" s="305"/>
      <c r="AG63896" s="1954"/>
    </row>
    <row r="63898" spans="4:33" s="304" customFormat="1" ht="15.75" customHeight="1">
      <c r="D63898" s="305"/>
      <c r="AG63898" s="1954"/>
    </row>
    <row r="63900" spans="4:33" s="304" customFormat="1" ht="15.75" customHeight="1">
      <c r="D63900" s="305"/>
      <c r="AG63900" s="1954"/>
    </row>
    <row r="63902" spans="4:33" s="304" customFormat="1" ht="15.75" customHeight="1">
      <c r="D63902" s="305"/>
      <c r="AG63902" s="1954"/>
    </row>
    <row r="63904" spans="4:33" s="304" customFormat="1" ht="15.75" customHeight="1">
      <c r="D63904" s="305"/>
      <c r="AG63904" s="1954"/>
    </row>
    <row r="63906" spans="4:33" s="304" customFormat="1" ht="15.75" customHeight="1">
      <c r="D63906" s="305"/>
      <c r="AG63906" s="1954"/>
    </row>
    <row r="63908" spans="4:33" s="304" customFormat="1" ht="15.75" customHeight="1">
      <c r="D63908" s="305"/>
      <c r="AG63908" s="1954"/>
    </row>
    <row r="63910" spans="4:33" s="304" customFormat="1" ht="15.75" customHeight="1">
      <c r="D63910" s="305"/>
      <c r="AG63910" s="1954"/>
    </row>
    <row r="63912" spans="4:33" s="304" customFormat="1" ht="15.75" customHeight="1">
      <c r="D63912" s="305"/>
      <c r="AG63912" s="1954"/>
    </row>
    <row r="63914" spans="4:33" s="304" customFormat="1" ht="15.75" customHeight="1">
      <c r="D63914" s="305"/>
      <c r="AG63914" s="1954"/>
    </row>
    <row r="63916" spans="4:33" s="304" customFormat="1" ht="15.75" customHeight="1">
      <c r="D63916" s="305"/>
      <c r="AG63916" s="1954"/>
    </row>
    <row r="63918" spans="4:33" s="304" customFormat="1" ht="15.75" customHeight="1">
      <c r="D63918" s="305"/>
      <c r="AG63918" s="1954"/>
    </row>
    <row r="63920" spans="4:33" s="304" customFormat="1" ht="15.75" customHeight="1">
      <c r="D63920" s="305"/>
      <c r="AG63920" s="1954"/>
    </row>
    <row r="63922" spans="4:33" s="304" customFormat="1" ht="15.75" customHeight="1">
      <c r="D63922" s="305"/>
      <c r="AG63922" s="1954"/>
    </row>
    <row r="63924" spans="4:33" s="304" customFormat="1" ht="15.75" customHeight="1">
      <c r="D63924" s="305"/>
      <c r="AG63924" s="1954"/>
    </row>
    <row r="63926" spans="4:33" s="304" customFormat="1" ht="15.75" customHeight="1">
      <c r="D63926" s="305"/>
      <c r="AG63926" s="1954"/>
    </row>
    <row r="63928" spans="4:33" s="304" customFormat="1" ht="15.75" customHeight="1">
      <c r="D63928" s="305"/>
      <c r="AG63928" s="1954"/>
    </row>
    <row r="63930" spans="4:33" s="304" customFormat="1" ht="15.75" customHeight="1">
      <c r="D63930" s="305"/>
      <c r="AG63930" s="1954"/>
    </row>
    <row r="63932" spans="4:33" s="304" customFormat="1" ht="15.75" customHeight="1">
      <c r="D63932" s="305"/>
      <c r="AG63932" s="1954"/>
    </row>
    <row r="63934" spans="4:33" s="304" customFormat="1" ht="15.75" customHeight="1">
      <c r="D63934" s="305"/>
      <c r="AG63934" s="1954"/>
    </row>
    <row r="63936" spans="4:33" s="304" customFormat="1" ht="15.75" customHeight="1">
      <c r="D63936" s="305"/>
      <c r="AG63936" s="1954"/>
    </row>
    <row r="63938" spans="4:33" s="304" customFormat="1" ht="15.75" customHeight="1">
      <c r="D63938" s="305"/>
      <c r="AG63938" s="1954"/>
    </row>
    <row r="63940" spans="4:33" s="304" customFormat="1" ht="15.75" customHeight="1">
      <c r="D63940" s="305"/>
      <c r="AG63940" s="1954"/>
    </row>
    <row r="63942" spans="4:33" s="304" customFormat="1" ht="15.75" customHeight="1">
      <c r="D63942" s="305"/>
      <c r="AG63942" s="1954"/>
    </row>
    <row r="63944" spans="4:33" s="304" customFormat="1" ht="15.75" customHeight="1">
      <c r="D63944" s="305"/>
      <c r="AG63944" s="1954"/>
    </row>
    <row r="63946" spans="4:33" s="304" customFormat="1" ht="15.75" customHeight="1">
      <c r="D63946" s="305"/>
      <c r="AG63946" s="1954"/>
    </row>
    <row r="63948" spans="4:33" s="304" customFormat="1" ht="15.75" customHeight="1">
      <c r="D63948" s="305"/>
      <c r="AG63948" s="1954"/>
    </row>
    <row r="63950" spans="4:33" s="304" customFormat="1" ht="15.75" customHeight="1">
      <c r="D63950" s="305"/>
      <c r="AG63950" s="1954"/>
    </row>
    <row r="63952" spans="4:33" s="304" customFormat="1" ht="15.75" customHeight="1">
      <c r="D63952" s="305"/>
      <c r="AG63952" s="1954"/>
    </row>
    <row r="63954" spans="4:33" s="304" customFormat="1" ht="15.75" customHeight="1">
      <c r="D63954" s="305"/>
      <c r="AG63954" s="1954"/>
    </row>
    <row r="63956" spans="4:33" s="304" customFormat="1" ht="15.75" customHeight="1">
      <c r="D63956" s="305"/>
      <c r="AG63956" s="1954"/>
    </row>
    <row r="63958" spans="4:33" s="304" customFormat="1" ht="15.75" customHeight="1">
      <c r="D63958" s="305"/>
      <c r="AG63958" s="1954"/>
    </row>
    <row r="63960" spans="4:33" s="304" customFormat="1" ht="15.75" customHeight="1">
      <c r="D63960" s="305"/>
      <c r="AG63960" s="1954"/>
    </row>
    <row r="63962" spans="4:33" s="304" customFormat="1" ht="15.75" customHeight="1">
      <c r="D63962" s="305"/>
      <c r="AG63962" s="1954"/>
    </row>
    <row r="63964" spans="4:33" s="304" customFormat="1" ht="15.75" customHeight="1">
      <c r="D63964" s="305"/>
      <c r="AG63964" s="1954"/>
    </row>
    <row r="63966" spans="4:33" s="304" customFormat="1" ht="15.75" customHeight="1">
      <c r="D63966" s="305"/>
      <c r="AG63966" s="1954"/>
    </row>
    <row r="63968" spans="4:33" s="304" customFormat="1" ht="15.75" customHeight="1">
      <c r="D63968" s="305"/>
      <c r="AG63968" s="1954"/>
    </row>
    <row r="63970" spans="4:33" s="304" customFormat="1" ht="15.75" customHeight="1">
      <c r="D63970" s="305"/>
      <c r="AG63970" s="1954"/>
    </row>
    <row r="63972" spans="4:33" s="304" customFormat="1" ht="15.75" customHeight="1">
      <c r="D63972" s="305"/>
      <c r="AG63972" s="1954"/>
    </row>
    <row r="63974" spans="4:33" s="304" customFormat="1" ht="15.75" customHeight="1">
      <c r="D63974" s="305"/>
      <c r="AG63974" s="1954"/>
    </row>
    <row r="63976" spans="4:33" s="304" customFormat="1" ht="15.75" customHeight="1">
      <c r="D63976" s="305"/>
      <c r="AG63976" s="1954"/>
    </row>
    <row r="63978" spans="4:33" s="304" customFormat="1" ht="15.75" customHeight="1">
      <c r="D63978" s="305"/>
      <c r="AG63978" s="1954"/>
    </row>
    <row r="63980" spans="4:33" s="304" customFormat="1" ht="15.75" customHeight="1">
      <c r="D63980" s="305"/>
      <c r="AG63980" s="1954"/>
    </row>
    <row r="63982" spans="4:33" s="304" customFormat="1" ht="15.75" customHeight="1">
      <c r="D63982" s="305"/>
      <c r="AG63982" s="1954"/>
    </row>
    <row r="63984" spans="4:33" s="304" customFormat="1" ht="15.75" customHeight="1">
      <c r="D63984" s="305"/>
      <c r="AG63984" s="1954"/>
    </row>
    <row r="63986" spans="4:33" s="304" customFormat="1" ht="15.75" customHeight="1">
      <c r="D63986" s="305"/>
      <c r="AG63986" s="1954"/>
    </row>
    <row r="63988" spans="4:33" s="304" customFormat="1" ht="15.75" customHeight="1">
      <c r="D63988" s="305"/>
      <c r="AG63988" s="1954"/>
    </row>
    <row r="63990" spans="4:33" s="304" customFormat="1" ht="15.75" customHeight="1">
      <c r="D63990" s="305"/>
      <c r="AG63990" s="1954"/>
    </row>
    <row r="63992" spans="4:33" s="304" customFormat="1" ht="15.75" customHeight="1">
      <c r="D63992" s="305"/>
      <c r="AG63992" s="1954"/>
    </row>
    <row r="63994" spans="4:33" s="304" customFormat="1" ht="15.75" customHeight="1">
      <c r="D63994" s="305"/>
      <c r="AG63994" s="1954"/>
    </row>
    <row r="63996" spans="4:33" s="304" customFormat="1" ht="15.75" customHeight="1">
      <c r="D63996" s="305"/>
      <c r="AG63996" s="1954"/>
    </row>
    <row r="63998" spans="4:33" s="304" customFormat="1" ht="15.75" customHeight="1">
      <c r="D63998" s="305"/>
      <c r="AG63998" s="1954"/>
    </row>
    <row r="64000" spans="4:33" s="304" customFormat="1" ht="15.75" customHeight="1">
      <c r="D64000" s="305"/>
      <c r="AG64000" s="1954"/>
    </row>
    <row r="64002" spans="4:33" s="304" customFormat="1" ht="15.75" customHeight="1">
      <c r="D64002" s="305"/>
      <c r="AG64002" s="1954"/>
    </row>
    <row r="64004" spans="4:33" s="304" customFormat="1" ht="15.75" customHeight="1">
      <c r="D64004" s="305"/>
      <c r="AG64004" s="1954"/>
    </row>
    <row r="64006" spans="4:33" s="304" customFormat="1" ht="15.75" customHeight="1">
      <c r="D64006" s="305"/>
      <c r="AG64006" s="1954"/>
    </row>
    <row r="64008" spans="4:33" s="304" customFormat="1" ht="15.75" customHeight="1">
      <c r="D64008" s="305"/>
      <c r="AG64008" s="1954"/>
    </row>
    <row r="64010" spans="4:33" s="304" customFormat="1" ht="15.75" customHeight="1">
      <c r="D64010" s="305"/>
      <c r="AG64010" s="1954"/>
    </row>
    <row r="64012" spans="4:33" s="304" customFormat="1" ht="15.75" customHeight="1">
      <c r="D64012" s="305"/>
      <c r="AG64012" s="1954"/>
    </row>
    <row r="64014" spans="4:33" s="304" customFormat="1" ht="15.75" customHeight="1">
      <c r="D64014" s="305"/>
      <c r="AG64014" s="1954"/>
    </row>
    <row r="64016" spans="4:33" s="304" customFormat="1" ht="15.75" customHeight="1">
      <c r="D64016" s="305"/>
      <c r="AG64016" s="1954"/>
    </row>
    <row r="64018" spans="4:33" s="304" customFormat="1" ht="15.75" customHeight="1">
      <c r="D64018" s="305"/>
      <c r="AG64018" s="1954"/>
    </row>
    <row r="64020" spans="4:33" s="304" customFormat="1" ht="15.75" customHeight="1">
      <c r="D64020" s="305"/>
      <c r="AG64020" s="1954"/>
    </row>
    <row r="64022" spans="4:33" s="304" customFormat="1" ht="15.75" customHeight="1">
      <c r="D64022" s="305"/>
      <c r="AG64022" s="1954"/>
    </row>
    <row r="64024" spans="4:33" s="304" customFormat="1" ht="15.75" customHeight="1">
      <c r="D64024" s="305"/>
      <c r="AG64024" s="1954"/>
    </row>
    <row r="64026" spans="4:33" s="304" customFormat="1" ht="15.75" customHeight="1">
      <c r="D64026" s="305"/>
      <c r="AG64026" s="1954"/>
    </row>
    <row r="64028" spans="4:33" s="304" customFormat="1" ht="15.75" customHeight="1">
      <c r="D64028" s="305"/>
      <c r="AG64028" s="1954"/>
    </row>
    <row r="64030" spans="4:33" s="304" customFormat="1" ht="15.75" customHeight="1">
      <c r="D64030" s="305"/>
      <c r="AG64030" s="1954"/>
    </row>
    <row r="64032" spans="4:33" s="304" customFormat="1" ht="15.75" customHeight="1">
      <c r="D64032" s="305"/>
      <c r="AG64032" s="1954"/>
    </row>
    <row r="64034" spans="4:33" s="304" customFormat="1" ht="15.75" customHeight="1">
      <c r="D64034" s="305"/>
      <c r="AG64034" s="1954"/>
    </row>
    <row r="64036" spans="4:33" s="304" customFormat="1" ht="15.75" customHeight="1">
      <c r="D64036" s="305"/>
      <c r="AG64036" s="1954"/>
    </row>
    <row r="64038" spans="4:33" s="304" customFormat="1" ht="15.75" customHeight="1">
      <c r="D64038" s="305"/>
      <c r="AG64038" s="1954"/>
    </row>
    <row r="64040" spans="4:33" s="304" customFormat="1" ht="15.75" customHeight="1">
      <c r="D64040" s="305"/>
      <c r="AG64040" s="1954"/>
    </row>
    <row r="64042" spans="4:33" s="304" customFormat="1" ht="15.75" customHeight="1">
      <c r="D64042" s="305"/>
      <c r="AG64042" s="1954"/>
    </row>
    <row r="64044" spans="4:33" s="304" customFormat="1" ht="15.75" customHeight="1">
      <c r="D64044" s="305"/>
      <c r="AG64044" s="1954"/>
    </row>
    <row r="64046" spans="4:33" s="304" customFormat="1" ht="15.75" customHeight="1">
      <c r="D64046" s="305"/>
      <c r="AG64046" s="1954"/>
    </row>
    <row r="64048" spans="4:33" s="304" customFormat="1" ht="15.75" customHeight="1">
      <c r="D64048" s="305"/>
      <c r="AG64048" s="1954"/>
    </row>
    <row r="64050" spans="4:33" s="304" customFormat="1" ht="15.75" customHeight="1">
      <c r="D64050" s="305"/>
      <c r="AG64050" s="1954"/>
    </row>
    <row r="64052" spans="4:33" s="304" customFormat="1" ht="15.75" customHeight="1">
      <c r="D64052" s="305"/>
      <c r="AG64052" s="1954"/>
    </row>
    <row r="64054" spans="4:33" s="304" customFormat="1" ht="15.75" customHeight="1">
      <c r="D64054" s="305"/>
      <c r="AG64054" s="1954"/>
    </row>
    <row r="64056" spans="4:33" s="304" customFormat="1" ht="15.75" customHeight="1">
      <c r="D64056" s="305"/>
      <c r="AG64056" s="1954"/>
    </row>
    <row r="64058" spans="4:33" s="304" customFormat="1" ht="15.75" customHeight="1">
      <c r="D64058" s="305"/>
      <c r="AG64058" s="1954"/>
    </row>
    <row r="64060" spans="4:33" s="304" customFormat="1" ht="15.75" customHeight="1">
      <c r="D64060" s="305"/>
      <c r="AG64060" s="1954"/>
    </row>
    <row r="64062" spans="4:33" s="304" customFormat="1" ht="15.75" customHeight="1">
      <c r="D64062" s="305"/>
      <c r="AG64062" s="1954"/>
    </row>
    <row r="64064" spans="4:33" s="304" customFormat="1" ht="15.75" customHeight="1">
      <c r="D64064" s="305"/>
      <c r="AG64064" s="1954"/>
    </row>
    <row r="64066" spans="4:33" s="304" customFormat="1" ht="15.75" customHeight="1">
      <c r="D64066" s="305"/>
      <c r="AG64066" s="1954"/>
    </row>
    <row r="64068" spans="4:33" s="304" customFormat="1" ht="15.75" customHeight="1">
      <c r="D64068" s="305"/>
      <c r="AG64068" s="1954"/>
    </row>
    <row r="64070" spans="4:33" s="304" customFormat="1" ht="15.75" customHeight="1">
      <c r="D64070" s="305"/>
      <c r="AG64070" s="1954"/>
    </row>
    <row r="64072" spans="4:33" s="304" customFormat="1" ht="15.75" customHeight="1">
      <c r="D64072" s="305"/>
      <c r="AG64072" s="1954"/>
    </row>
    <row r="64074" spans="4:33" s="304" customFormat="1" ht="15.75" customHeight="1">
      <c r="D64074" s="305"/>
      <c r="AG64074" s="1954"/>
    </row>
    <row r="64076" spans="4:33" s="304" customFormat="1" ht="15.75" customHeight="1">
      <c r="D64076" s="305"/>
      <c r="AG64076" s="1954"/>
    </row>
    <row r="64078" spans="4:33" s="304" customFormat="1" ht="15.75" customHeight="1">
      <c r="D64078" s="305"/>
      <c r="AG64078" s="1954"/>
    </row>
    <row r="64080" spans="4:33" s="304" customFormat="1" ht="15.75" customHeight="1">
      <c r="D64080" s="305"/>
      <c r="AG64080" s="1954"/>
    </row>
    <row r="64082" spans="4:33" s="304" customFormat="1" ht="15.75" customHeight="1">
      <c r="D64082" s="305"/>
      <c r="AG64082" s="1954"/>
    </row>
    <row r="64084" spans="4:33" s="304" customFormat="1" ht="15.75" customHeight="1">
      <c r="D64084" s="305"/>
      <c r="AG64084" s="1954"/>
    </row>
    <row r="64086" spans="4:33" s="304" customFormat="1" ht="15.75" customHeight="1">
      <c r="D64086" s="305"/>
      <c r="AG64086" s="1954"/>
    </row>
    <row r="64088" spans="4:33" s="304" customFormat="1" ht="15.75" customHeight="1">
      <c r="D64088" s="305"/>
      <c r="AG64088" s="1954"/>
    </row>
    <row r="64090" spans="4:33" s="304" customFormat="1" ht="15.75" customHeight="1">
      <c r="D64090" s="305"/>
      <c r="AG64090" s="1954"/>
    </row>
    <row r="64092" spans="4:33" s="304" customFormat="1" ht="15.75" customHeight="1">
      <c r="D64092" s="305"/>
      <c r="AG64092" s="1954"/>
    </row>
    <row r="64094" spans="4:33" s="304" customFormat="1" ht="15.75" customHeight="1">
      <c r="D64094" s="305"/>
      <c r="AG64094" s="1954"/>
    </row>
    <row r="64096" spans="4:33" s="304" customFormat="1" ht="15.75" customHeight="1">
      <c r="D64096" s="305"/>
      <c r="AG64096" s="1954"/>
    </row>
    <row r="64098" spans="4:33" s="304" customFormat="1" ht="15.75" customHeight="1">
      <c r="D64098" s="305"/>
      <c r="AG64098" s="1954"/>
    </row>
    <row r="64100" spans="4:33" s="304" customFormat="1" ht="15.75" customHeight="1">
      <c r="D64100" s="305"/>
      <c r="AG64100" s="1954"/>
    </row>
    <row r="64102" spans="4:33" s="304" customFormat="1" ht="15.75" customHeight="1">
      <c r="D64102" s="305"/>
      <c r="AG64102" s="1954"/>
    </row>
    <row r="64104" spans="4:33" s="304" customFormat="1" ht="15.75" customHeight="1">
      <c r="D64104" s="305"/>
      <c r="AG64104" s="1954"/>
    </row>
    <row r="64106" spans="4:33" s="304" customFormat="1" ht="15.75" customHeight="1">
      <c r="D64106" s="305"/>
      <c r="AG64106" s="1954"/>
    </row>
    <row r="64108" spans="4:33" s="304" customFormat="1" ht="15.75" customHeight="1">
      <c r="D64108" s="305"/>
      <c r="AG64108" s="1954"/>
    </row>
    <row r="64110" spans="4:33" s="304" customFormat="1" ht="15.75" customHeight="1">
      <c r="D64110" s="305"/>
      <c r="AG64110" s="1954"/>
    </row>
    <row r="64112" spans="4:33" s="304" customFormat="1" ht="15.75" customHeight="1">
      <c r="D64112" s="305"/>
      <c r="AG64112" s="1954"/>
    </row>
    <row r="64114" spans="4:33" s="304" customFormat="1" ht="15.75" customHeight="1">
      <c r="D64114" s="305"/>
      <c r="AG64114" s="1954"/>
    </row>
    <row r="64116" spans="4:33" s="304" customFormat="1" ht="15.75" customHeight="1">
      <c r="D64116" s="305"/>
      <c r="AG64116" s="1954"/>
    </row>
    <row r="64118" spans="4:33" s="304" customFormat="1" ht="15.75" customHeight="1">
      <c r="D64118" s="305"/>
      <c r="AG64118" s="1954"/>
    </row>
    <row r="64120" spans="4:33" s="304" customFormat="1" ht="15.75" customHeight="1">
      <c r="D64120" s="305"/>
      <c r="AG64120" s="1954"/>
    </row>
    <row r="64122" spans="4:33" s="304" customFormat="1" ht="15.75" customHeight="1">
      <c r="D64122" s="305"/>
      <c r="AG64122" s="1954"/>
    </row>
    <row r="64124" spans="4:33" s="304" customFormat="1" ht="15.75" customHeight="1">
      <c r="D64124" s="305"/>
      <c r="AG64124" s="1954"/>
    </row>
    <row r="64126" spans="4:33" s="304" customFormat="1" ht="15.75" customHeight="1">
      <c r="D64126" s="305"/>
      <c r="AG64126" s="1954"/>
    </row>
    <row r="64128" spans="4:33" s="304" customFormat="1" ht="15.75" customHeight="1">
      <c r="D64128" s="305"/>
      <c r="AG64128" s="1954"/>
    </row>
    <row r="64130" spans="4:33" s="304" customFormat="1" ht="15.75" customHeight="1">
      <c r="D64130" s="305"/>
      <c r="AG64130" s="1954"/>
    </row>
    <row r="64132" spans="4:33" s="304" customFormat="1" ht="15.75" customHeight="1">
      <c r="D64132" s="305"/>
      <c r="AG64132" s="1954"/>
    </row>
    <row r="64134" spans="4:33" s="304" customFormat="1" ht="15.75" customHeight="1">
      <c r="D64134" s="305"/>
      <c r="AG64134" s="1954"/>
    </row>
    <row r="64136" spans="4:33" s="304" customFormat="1" ht="15.75" customHeight="1">
      <c r="D64136" s="305"/>
      <c r="AG64136" s="1954"/>
    </row>
    <row r="64138" spans="4:33" s="304" customFormat="1" ht="15.75" customHeight="1">
      <c r="D64138" s="305"/>
      <c r="AG64138" s="1954"/>
    </row>
    <row r="64140" spans="4:33" s="304" customFormat="1" ht="15.75" customHeight="1">
      <c r="D64140" s="305"/>
      <c r="AG64140" s="1954"/>
    </row>
    <row r="64142" spans="4:33" s="304" customFormat="1" ht="15.75" customHeight="1">
      <c r="D64142" s="305"/>
      <c r="AG64142" s="1954"/>
    </row>
    <row r="64144" spans="4:33" s="304" customFormat="1" ht="15.75" customHeight="1">
      <c r="D64144" s="305"/>
      <c r="AG64144" s="1954"/>
    </row>
    <row r="64146" spans="4:33" s="304" customFormat="1" ht="15.75" customHeight="1">
      <c r="D64146" s="305"/>
      <c r="AG64146" s="1954"/>
    </row>
    <row r="64148" spans="4:33" s="304" customFormat="1" ht="15.75" customHeight="1">
      <c r="D64148" s="305"/>
      <c r="AG64148" s="1954"/>
    </row>
    <row r="64150" spans="4:33" s="304" customFormat="1" ht="15.75" customHeight="1">
      <c r="D64150" s="305"/>
      <c r="AG64150" s="1954"/>
    </row>
    <row r="64152" spans="4:33" s="304" customFormat="1" ht="15.75" customHeight="1">
      <c r="D64152" s="305"/>
      <c r="AG64152" s="1954"/>
    </row>
    <row r="64154" spans="4:33" s="304" customFormat="1" ht="15.75" customHeight="1">
      <c r="D64154" s="305"/>
      <c r="AG64154" s="1954"/>
    </row>
    <row r="64156" spans="4:33" s="304" customFormat="1" ht="15.75" customHeight="1">
      <c r="D64156" s="305"/>
      <c r="AG64156" s="1954"/>
    </row>
    <row r="64158" spans="4:33" s="304" customFormat="1" ht="15.75" customHeight="1">
      <c r="D64158" s="305"/>
      <c r="AG64158" s="1954"/>
    </row>
    <row r="64160" spans="4:33" s="304" customFormat="1" ht="15.75" customHeight="1">
      <c r="D64160" s="305"/>
      <c r="AG64160" s="1954"/>
    </row>
    <row r="64162" spans="4:33" s="304" customFormat="1" ht="15.75" customHeight="1">
      <c r="D64162" s="305"/>
      <c r="AG64162" s="1954"/>
    </row>
    <row r="64164" spans="4:33" s="304" customFormat="1" ht="15.75" customHeight="1">
      <c r="D64164" s="305"/>
      <c r="AG64164" s="1954"/>
    </row>
    <row r="64166" spans="4:33" s="304" customFormat="1" ht="15.75" customHeight="1">
      <c r="D64166" s="305"/>
      <c r="AG64166" s="1954"/>
    </row>
    <row r="64168" spans="4:33" s="304" customFormat="1" ht="15.75" customHeight="1">
      <c r="D64168" s="305"/>
      <c r="AG64168" s="1954"/>
    </row>
    <row r="64170" spans="4:33" s="304" customFormat="1" ht="15.75" customHeight="1">
      <c r="D64170" s="305"/>
      <c r="AG64170" s="1954"/>
    </row>
    <row r="64172" spans="4:33" s="304" customFormat="1" ht="15.75" customHeight="1">
      <c r="D64172" s="305"/>
      <c r="AG64172" s="1954"/>
    </row>
    <row r="64174" spans="4:33" s="304" customFormat="1" ht="15.75" customHeight="1">
      <c r="D64174" s="305"/>
      <c r="AG64174" s="1954"/>
    </row>
    <row r="64176" spans="4:33" s="304" customFormat="1" ht="15.75" customHeight="1">
      <c r="D64176" s="305"/>
      <c r="AG64176" s="1954"/>
    </row>
    <row r="64178" spans="4:33" s="304" customFormat="1" ht="15.75" customHeight="1">
      <c r="D64178" s="305"/>
      <c r="AG64178" s="1954"/>
    </row>
    <row r="64180" spans="4:33" s="304" customFormat="1" ht="15.75" customHeight="1">
      <c r="D64180" s="305"/>
      <c r="AG64180" s="1954"/>
    </row>
    <row r="64182" spans="4:33" s="304" customFormat="1" ht="15.75" customHeight="1">
      <c r="D64182" s="305"/>
      <c r="AG64182" s="1954"/>
    </row>
    <row r="64184" spans="4:33" s="304" customFormat="1" ht="15.75" customHeight="1">
      <c r="D64184" s="305"/>
      <c r="AG64184" s="1954"/>
    </row>
    <row r="64186" spans="4:33" s="304" customFormat="1" ht="15.75" customHeight="1">
      <c r="D64186" s="305"/>
      <c r="AG64186" s="1954"/>
    </row>
    <row r="64188" spans="4:33" s="304" customFormat="1" ht="15.75" customHeight="1">
      <c r="D64188" s="305"/>
      <c r="AG64188" s="1954"/>
    </row>
    <row r="64190" spans="4:33" s="304" customFormat="1" ht="15.75" customHeight="1">
      <c r="D64190" s="305"/>
      <c r="AG64190" s="1954"/>
    </row>
    <row r="64192" spans="4:33" s="304" customFormat="1" ht="15.75" customHeight="1">
      <c r="D64192" s="305"/>
      <c r="AG64192" s="1954"/>
    </row>
    <row r="64194" spans="4:33" s="304" customFormat="1" ht="15.75" customHeight="1">
      <c r="D64194" s="305"/>
      <c r="AG64194" s="1954"/>
    </row>
    <row r="64196" spans="4:33" s="304" customFormat="1" ht="15.75" customHeight="1">
      <c r="D64196" s="305"/>
      <c r="AG64196" s="1954"/>
    </row>
    <row r="64198" spans="4:33" s="304" customFormat="1" ht="15.75" customHeight="1">
      <c r="D64198" s="305"/>
      <c r="AG64198" s="1954"/>
    </row>
    <row r="64200" spans="4:33" s="304" customFormat="1" ht="15.75" customHeight="1">
      <c r="D64200" s="305"/>
      <c r="AG64200" s="1954"/>
    </row>
    <row r="64202" spans="4:33" s="304" customFormat="1" ht="15.75" customHeight="1">
      <c r="D64202" s="305"/>
      <c r="AG64202" s="1954"/>
    </row>
    <row r="64204" spans="4:33" s="304" customFormat="1" ht="15.75" customHeight="1">
      <c r="D64204" s="305"/>
      <c r="AG64204" s="1954"/>
    </row>
    <row r="64206" spans="4:33" s="304" customFormat="1" ht="15.75" customHeight="1">
      <c r="D64206" s="305"/>
      <c r="AG64206" s="1954"/>
    </row>
    <row r="64208" spans="4:33" s="304" customFormat="1" ht="15.75" customHeight="1">
      <c r="D64208" s="305"/>
      <c r="AG64208" s="1954"/>
    </row>
    <row r="64210" spans="4:33" s="304" customFormat="1" ht="15.75" customHeight="1">
      <c r="D64210" s="305"/>
      <c r="AG64210" s="1954"/>
    </row>
    <row r="64212" spans="4:33" s="304" customFormat="1" ht="15.75" customHeight="1">
      <c r="D64212" s="305"/>
      <c r="AG64212" s="1954"/>
    </row>
    <row r="64214" spans="4:33" s="304" customFormat="1" ht="15.75" customHeight="1">
      <c r="D64214" s="305"/>
      <c r="AG64214" s="1954"/>
    </row>
    <row r="64216" spans="4:33" s="304" customFormat="1" ht="15.75" customHeight="1">
      <c r="D64216" s="305"/>
      <c r="AG64216" s="1954"/>
    </row>
    <row r="64218" spans="4:33" s="304" customFormat="1" ht="15.75" customHeight="1">
      <c r="D64218" s="305"/>
      <c r="AG64218" s="1954"/>
    </row>
    <row r="64220" spans="4:33" s="304" customFormat="1" ht="15.75" customHeight="1">
      <c r="D64220" s="305"/>
      <c r="AG64220" s="1954"/>
    </row>
    <row r="64222" spans="4:33" s="304" customFormat="1" ht="15.75" customHeight="1">
      <c r="D64222" s="305"/>
      <c r="AG64222" s="1954"/>
    </row>
    <row r="64224" spans="4:33" s="304" customFormat="1" ht="15.75" customHeight="1">
      <c r="D64224" s="305"/>
      <c r="AG64224" s="1954"/>
    </row>
    <row r="64226" spans="4:33" s="304" customFormat="1" ht="15.75" customHeight="1">
      <c r="D64226" s="305"/>
      <c r="AG64226" s="1954"/>
    </row>
    <row r="64228" spans="4:33" s="304" customFormat="1" ht="15.75" customHeight="1">
      <c r="D64228" s="305"/>
      <c r="AG64228" s="1954"/>
    </row>
    <row r="64230" spans="4:33" s="304" customFormat="1" ht="15.75" customHeight="1">
      <c r="D64230" s="305"/>
      <c r="AG64230" s="1954"/>
    </row>
    <row r="64232" spans="4:33" s="304" customFormat="1" ht="15.75" customHeight="1">
      <c r="D64232" s="305"/>
      <c r="AG64232" s="1954"/>
    </row>
    <row r="64234" spans="4:33" s="304" customFormat="1" ht="15.75" customHeight="1">
      <c r="D64234" s="305"/>
      <c r="AG64234" s="1954"/>
    </row>
    <row r="64236" spans="4:33" s="304" customFormat="1" ht="15.75" customHeight="1">
      <c r="D64236" s="305"/>
      <c r="AG64236" s="1954"/>
    </row>
    <row r="64238" spans="4:33" s="304" customFormat="1" ht="15.75" customHeight="1">
      <c r="D64238" s="305"/>
      <c r="AG64238" s="1954"/>
    </row>
    <row r="64240" spans="4:33" s="304" customFormat="1" ht="15.75" customHeight="1">
      <c r="D64240" s="305"/>
      <c r="AG64240" s="1954"/>
    </row>
    <row r="64242" spans="4:33" s="304" customFormat="1" ht="15.75" customHeight="1">
      <c r="D64242" s="305"/>
      <c r="AG64242" s="1954"/>
    </row>
    <row r="64244" spans="4:33" s="304" customFormat="1" ht="15.75" customHeight="1">
      <c r="D64244" s="305"/>
      <c r="AG64244" s="1954"/>
    </row>
    <row r="64246" spans="4:33" s="304" customFormat="1" ht="15.75" customHeight="1">
      <c r="D64246" s="305"/>
      <c r="AG64246" s="1954"/>
    </row>
    <row r="64248" spans="4:33" s="304" customFormat="1" ht="15.75" customHeight="1">
      <c r="D64248" s="305"/>
      <c r="AG64248" s="1954"/>
    </row>
    <row r="64250" spans="4:33" s="304" customFormat="1" ht="15.75" customHeight="1">
      <c r="D64250" s="305"/>
      <c r="AG64250" s="1954"/>
    </row>
    <row r="64252" spans="4:33" s="304" customFormat="1" ht="15.75" customHeight="1">
      <c r="D64252" s="305"/>
      <c r="AG64252" s="1954"/>
    </row>
    <row r="64254" spans="4:33" s="304" customFormat="1" ht="15.75" customHeight="1">
      <c r="D64254" s="305"/>
      <c r="AG64254" s="1954"/>
    </row>
    <row r="64256" spans="4:33" s="304" customFormat="1" ht="15.75" customHeight="1">
      <c r="D64256" s="305"/>
      <c r="AG64256" s="1954"/>
    </row>
    <row r="64258" spans="4:33" s="304" customFormat="1" ht="15.75" customHeight="1">
      <c r="D64258" s="305"/>
      <c r="AG64258" s="1954"/>
    </row>
    <row r="64260" spans="4:33" s="304" customFormat="1" ht="15.75" customHeight="1">
      <c r="D64260" s="305"/>
      <c r="AG64260" s="1954"/>
    </row>
    <row r="64262" spans="4:33" s="304" customFormat="1" ht="15.75" customHeight="1">
      <c r="D64262" s="305"/>
      <c r="AG64262" s="1954"/>
    </row>
    <row r="64264" spans="4:33" s="304" customFormat="1" ht="15.75" customHeight="1">
      <c r="D64264" s="305"/>
      <c r="AG64264" s="1954"/>
    </row>
    <row r="64266" spans="4:33" s="304" customFormat="1" ht="15.75" customHeight="1">
      <c r="D64266" s="305"/>
      <c r="AG64266" s="1954"/>
    </row>
    <row r="64268" spans="4:33" s="304" customFormat="1" ht="15.75" customHeight="1">
      <c r="D64268" s="305"/>
      <c r="AG64268" s="1954"/>
    </row>
    <row r="64270" spans="4:33" s="304" customFormat="1" ht="15.75" customHeight="1">
      <c r="D64270" s="305"/>
      <c r="AG64270" s="1954"/>
    </row>
    <row r="64272" spans="4:33" s="304" customFormat="1" ht="15.75" customHeight="1">
      <c r="D64272" s="305"/>
      <c r="AG64272" s="1954"/>
    </row>
    <row r="64274" spans="4:33" s="304" customFormat="1" ht="15.75" customHeight="1">
      <c r="D64274" s="305"/>
      <c r="AG64274" s="1954"/>
    </row>
    <row r="64276" spans="4:33" s="304" customFormat="1" ht="15.75" customHeight="1">
      <c r="D64276" s="305"/>
      <c r="AG64276" s="1954"/>
    </row>
    <row r="64278" spans="4:33" s="304" customFormat="1" ht="15.75" customHeight="1">
      <c r="D64278" s="305"/>
      <c r="AG64278" s="1954"/>
    </row>
    <row r="64280" spans="4:33" s="304" customFormat="1" ht="15.75" customHeight="1">
      <c r="D64280" s="305"/>
      <c r="AG64280" s="1954"/>
    </row>
    <row r="64282" spans="4:33" s="304" customFormat="1" ht="15.75" customHeight="1">
      <c r="D64282" s="305"/>
      <c r="AG64282" s="1954"/>
    </row>
    <row r="64284" spans="4:33" s="304" customFormat="1" ht="15.75" customHeight="1">
      <c r="D64284" s="305"/>
      <c r="AG64284" s="1954"/>
    </row>
    <row r="64286" spans="4:33" s="304" customFormat="1" ht="15.75" customHeight="1">
      <c r="D64286" s="305"/>
      <c r="AG64286" s="1954"/>
    </row>
    <row r="64288" spans="4:33" s="304" customFormat="1" ht="15.75" customHeight="1">
      <c r="D64288" s="305"/>
      <c r="AG64288" s="1954"/>
    </row>
    <row r="64290" spans="4:33" s="304" customFormat="1" ht="15.75" customHeight="1">
      <c r="D64290" s="305"/>
      <c r="AG64290" s="1954"/>
    </row>
    <row r="64292" spans="4:33" s="304" customFormat="1" ht="15.75" customHeight="1">
      <c r="D64292" s="305"/>
      <c r="AG64292" s="1954"/>
    </row>
    <row r="64294" spans="4:33" s="304" customFormat="1" ht="15.75" customHeight="1">
      <c r="D64294" s="305"/>
      <c r="AG64294" s="1954"/>
    </row>
    <row r="64296" spans="4:33" s="304" customFormat="1" ht="15.75" customHeight="1">
      <c r="D64296" s="305"/>
      <c r="AG64296" s="1954"/>
    </row>
    <row r="64298" spans="4:33" s="304" customFormat="1" ht="15.75" customHeight="1">
      <c r="D64298" s="305"/>
      <c r="AG64298" s="1954"/>
    </row>
    <row r="64300" spans="4:33" s="304" customFormat="1" ht="15.75" customHeight="1">
      <c r="D64300" s="305"/>
      <c r="AG64300" s="1954"/>
    </row>
    <row r="64302" spans="4:33" s="304" customFormat="1" ht="15.75" customHeight="1">
      <c r="D64302" s="305"/>
      <c r="AG64302" s="1954"/>
    </row>
    <row r="64304" spans="4:33" s="304" customFormat="1" ht="15.75" customHeight="1">
      <c r="D64304" s="305"/>
      <c r="AG64304" s="1954"/>
    </row>
    <row r="64306" spans="4:33" s="304" customFormat="1" ht="15.75" customHeight="1">
      <c r="D64306" s="305"/>
      <c r="AG64306" s="1954"/>
    </row>
    <row r="64308" spans="4:33" s="304" customFormat="1" ht="15.75" customHeight="1">
      <c r="D64308" s="305"/>
      <c r="AG64308" s="1954"/>
    </row>
    <row r="64310" spans="4:33" s="304" customFormat="1" ht="15.75" customHeight="1">
      <c r="D64310" s="305"/>
      <c r="AG64310" s="1954"/>
    </row>
    <row r="64312" spans="4:33" s="304" customFormat="1" ht="15.75" customHeight="1">
      <c r="D64312" s="305"/>
      <c r="AG64312" s="1954"/>
    </row>
    <row r="64314" spans="4:33" s="304" customFormat="1" ht="15.75" customHeight="1">
      <c r="D64314" s="305"/>
      <c r="AG64314" s="1954"/>
    </row>
    <row r="64316" spans="4:33" s="304" customFormat="1" ht="15.75" customHeight="1">
      <c r="D64316" s="305"/>
      <c r="AG64316" s="1954"/>
    </row>
    <row r="64318" spans="4:33" s="304" customFormat="1" ht="15.75" customHeight="1">
      <c r="D64318" s="305"/>
      <c r="AG64318" s="1954"/>
    </row>
    <row r="64320" spans="4:33" s="304" customFormat="1" ht="15.75" customHeight="1">
      <c r="D64320" s="305"/>
      <c r="AG64320" s="1954"/>
    </row>
    <row r="64322" spans="4:33" s="304" customFormat="1" ht="15.75" customHeight="1">
      <c r="D64322" s="305"/>
      <c r="AG64322" s="1954"/>
    </row>
    <row r="64324" spans="4:33" s="304" customFormat="1" ht="15.75" customHeight="1">
      <c r="D64324" s="305"/>
      <c r="AG64324" s="1954"/>
    </row>
    <row r="64326" spans="4:33" s="304" customFormat="1" ht="15.75" customHeight="1">
      <c r="D64326" s="305"/>
      <c r="AG64326" s="1954"/>
    </row>
    <row r="64328" spans="4:33" s="304" customFormat="1" ht="15.75" customHeight="1">
      <c r="D64328" s="305"/>
      <c r="AG64328" s="1954"/>
    </row>
    <row r="64330" spans="4:33" s="304" customFormat="1" ht="15.75" customHeight="1">
      <c r="D64330" s="305"/>
      <c r="AG64330" s="1954"/>
    </row>
    <row r="64332" spans="4:33" s="304" customFormat="1" ht="15.75" customHeight="1">
      <c r="D64332" s="305"/>
      <c r="AG64332" s="1954"/>
    </row>
    <row r="64334" spans="4:33" s="304" customFormat="1" ht="15.75" customHeight="1">
      <c r="D64334" s="305"/>
      <c r="AG64334" s="1954"/>
    </row>
    <row r="64336" spans="4:33" s="304" customFormat="1" ht="15.75" customHeight="1">
      <c r="D64336" s="305"/>
      <c r="AG64336" s="1954"/>
    </row>
    <row r="64338" spans="4:33" s="304" customFormat="1" ht="15.75" customHeight="1">
      <c r="D64338" s="305"/>
      <c r="AG64338" s="1954"/>
    </row>
    <row r="64340" spans="4:33" s="304" customFormat="1" ht="15.75" customHeight="1">
      <c r="D64340" s="305"/>
      <c r="AG64340" s="1954"/>
    </row>
    <row r="64342" spans="4:33" s="304" customFormat="1" ht="15.75" customHeight="1">
      <c r="D64342" s="305"/>
      <c r="AG64342" s="1954"/>
    </row>
    <row r="64344" spans="4:33" s="304" customFormat="1" ht="15.75" customHeight="1">
      <c r="D64344" s="305"/>
      <c r="AG64344" s="1954"/>
    </row>
    <row r="64346" spans="4:33" s="304" customFormat="1" ht="15.75" customHeight="1">
      <c r="D64346" s="305"/>
      <c r="AG64346" s="1954"/>
    </row>
    <row r="64348" spans="4:33" s="304" customFormat="1" ht="15.75" customHeight="1">
      <c r="D64348" s="305"/>
      <c r="AG64348" s="1954"/>
    </row>
    <row r="64350" spans="4:33" s="304" customFormat="1" ht="15.75" customHeight="1">
      <c r="D64350" s="305"/>
      <c r="AG64350" s="1954"/>
    </row>
    <row r="64352" spans="4:33" s="304" customFormat="1" ht="15.75" customHeight="1">
      <c r="D64352" s="305"/>
      <c r="AG64352" s="1954"/>
    </row>
    <row r="64354" spans="4:33" s="304" customFormat="1" ht="15.75" customHeight="1">
      <c r="D64354" s="305"/>
      <c r="AG64354" s="1954"/>
    </row>
    <row r="64356" spans="4:33" s="304" customFormat="1" ht="15.75" customHeight="1">
      <c r="D64356" s="305"/>
      <c r="AG64356" s="1954"/>
    </row>
    <row r="64358" spans="4:33" s="304" customFormat="1" ht="15.75" customHeight="1">
      <c r="D64358" s="305"/>
      <c r="AG64358" s="1954"/>
    </row>
    <row r="64360" spans="4:33" s="304" customFormat="1" ht="15.75" customHeight="1">
      <c r="D64360" s="305"/>
      <c r="AG64360" s="1954"/>
    </row>
    <row r="64362" spans="4:33" s="304" customFormat="1" ht="15.75" customHeight="1">
      <c r="D64362" s="305"/>
      <c r="AG64362" s="1954"/>
    </row>
    <row r="64364" spans="4:33" s="304" customFormat="1" ht="15.75" customHeight="1">
      <c r="D64364" s="305"/>
      <c r="AG64364" s="1954"/>
    </row>
    <row r="64366" spans="4:33" s="304" customFormat="1" ht="15.75" customHeight="1">
      <c r="D64366" s="305"/>
      <c r="AG64366" s="1954"/>
    </row>
    <row r="64368" spans="4:33" s="304" customFormat="1" ht="15.75" customHeight="1">
      <c r="D64368" s="305"/>
      <c r="AG64368" s="1954"/>
    </row>
    <row r="64370" spans="4:33" s="304" customFormat="1" ht="15.75" customHeight="1">
      <c r="D64370" s="305"/>
      <c r="AG64370" s="1954"/>
    </row>
    <row r="64372" spans="4:33" s="304" customFormat="1" ht="15.75" customHeight="1">
      <c r="D64372" s="305"/>
      <c r="AG64372" s="1954"/>
    </row>
    <row r="64374" spans="4:33" s="304" customFormat="1" ht="15.75" customHeight="1">
      <c r="D64374" s="305"/>
      <c r="AG64374" s="1954"/>
    </row>
    <row r="64376" spans="4:33" s="304" customFormat="1" ht="15.75" customHeight="1">
      <c r="D64376" s="305"/>
      <c r="AG64376" s="1954"/>
    </row>
    <row r="64378" spans="4:33" s="304" customFormat="1" ht="15.75" customHeight="1">
      <c r="D64378" s="305"/>
      <c r="AG64378" s="1954"/>
    </row>
    <row r="64380" spans="4:33" s="304" customFormat="1" ht="15.75" customHeight="1">
      <c r="D64380" s="305"/>
      <c r="AG64380" s="1954"/>
    </row>
    <row r="64382" spans="4:33" s="304" customFormat="1" ht="15.75" customHeight="1">
      <c r="D64382" s="305"/>
      <c r="AG64382" s="1954"/>
    </row>
    <row r="64384" spans="4:33" s="304" customFormat="1" ht="15.75" customHeight="1">
      <c r="D64384" s="305"/>
      <c r="AG64384" s="1954"/>
    </row>
    <row r="64386" spans="4:33" s="304" customFormat="1" ht="15.75" customHeight="1">
      <c r="D64386" s="305"/>
      <c r="AG64386" s="1954"/>
    </row>
    <row r="64388" spans="4:33" s="304" customFormat="1" ht="15.75" customHeight="1">
      <c r="D64388" s="305"/>
      <c r="AG64388" s="1954"/>
    </row>
    <row r="64390" spans="4:33" s="304" customFormat="1" ht="15.75" customHeight="1">
      <c r="D64390" s="305"/>
      <c r="AG64390" s="1954"/>
    </row>
    <row r="64392" spans="4:33" s="304" customFormat="1" ht="15.75" customHeight="1">
      <c r="D64392" s="305"/>
      <c r="AG64392" s="1954"/>
    </row>
    <row r="64394" spans="4:33" s="304" customFormat="1" ht="15.75" customHeight="1">
      <c r="D64394" s="305"/>
      <c r="AG64394" s="1954"/>
    </row>
    <row r="64396" spans="4:33" s="304" customFormat="1" ht="15.75" customHeight="1">
      <c r="D64396" s="305"/>
      <c r="AG64396" s="1954"/>
    </row>
    <row r="64398" spans="4:33" s="304" customFormat="1" ht="15.75" customHeight="1">
      <c r="D64398" s="305"/>
      <c r="AG64398" s="1954"/>
    </row>
    <row r="64400" spans="4:33" s="304" customFormat="1" ht="15.75" customHeight="1">
      <c r="D64400" s="305"/>
      <c r="AG64400" s="1954"/>
    </row>
    <row r="64402" spans="4:33" s="304" customFormat="1" ht="15.75" customHeight="1">
      <c r="D64402" s="305"/>
      <c r="AG64402" s="1954"/>
    </row>
    <row r="64404" spans="4:33" s="304" customFormat="1" ht="15.75" customHeight="1">
      <c r="D64404" s="305"/>
      <c r="AG64404" s="1954"/>
    </row>
    <row r="64406" spans="4:33" s="304" customFormat="1" ht="15.75" customHeight="1">
      <c r="D64406" s="305"/>
      <c r="AG64406" s="1954"/>
    </row>
    <row r="64408" spans="4:33" s="304" customFormat="1" ht="15.75" customHeight="1">
      <c r="D64408" s="305"/>
      <c r="AG64408" s="1954"/>
    </row>
    <row r="64410" spans="4:33" s="304" customFormat="1" ht="15.75" customHeight="1">
      <c r="D64410" s="305"/>
      <c r="AG64410" s="1954"/>
    </row>
    <row r="64412" spans="4:33" s="304" customFormat="1" ht="15.75" customHeight="1">
      <c r="D64412" s="305"/>
      <c r="AG64412" s="1954"/>
    </row>
    <row r="64414" spans="4:33" s="304" customFormat="1" ht="15.75" customHeight="1">
      <c r="D64414" s="305"/>
      <c r="AG64414" s="1954"/>
    </row>
    <row r="64416" spans="4:33" s="304" customFormat="1" ht="15.75" customHeight="1">
      <c r="D64416" s="305"/>
      <c r="AG64416" s="1954"/>
    </row>
    <row r="64418" spans="4:33" s="304" customFormat="1" ht="15.75" customHeight="1">
      <c r="D64418" s="305"/>
      <c r="AG64418" s="1954"/>
    </row>
    <row r="64420" spans="4:33" s="304" customFormat="1" ht="15.75" customHeight="1">
      <c r="D64420" s="305"/>
      <c r="AG64420" s="1954"/>
    </row>
    <row r="64422" spans="4:33" s="304" customFormat="1" ht="15.75" customHeight="1">
      <c r="D64422" s="305"/>
      <c r="AG64422" s="1954"/>
    </row>
    <row r="64424" spans="4:33" s="304" customFormat="1" ht="15.75" customHeight="1">
      <c r="D64424" s="305"/>
      <c r="AG64424" s="1954"/>
    </row>
    <row r="64426" spans="4:33" s="304" customFormat="1" ht="15.75" customHeight="1">
      <c r="D64426" s="305"/>
      <c r="AG64426" s="1954"/>
    </row>
    <row r="64428" spans="4:33" s="304" customFormat="1" ht="15.75" customHeight="1">
      <c r="D64428" s="305"/>
      <c r="AG64428" s="1954"/>
    </row>
    <row r="64430" spans="4:33" s="304" customFormat="1" ht="15.75" customHeight="1">
      <c r="D64430" s="305"/>
      <c r="AG64430" s="1954"/>
    </row>
    <row r="64432" spans="4:33" s="304" customFormat="1" ht="15.75" customHeight="1">
      <c r="D64432" s="305"/>
      <c r="AG64432" s="1954"/>
    </row>
    <row r="64434" spans="4:33" s="304" customFormat="1" ht="15.75" customHeight="1">
      <c r="D64434" s="305"/>
      <c r="AG64434" s="1954"/>
    </row>
    <row r="64436" spans="4:33" s="304" customFormat="1" ht="15.75" customHeight="1">
      <c r="D64436" s="305"/>
      <c r="AG64436" s="1954"/>
    </row>
    <row r="64438" spans="4:33" s="304" customFormat="1" ht="15.75" customHeight="1">
      <c r="D64438" s="305"/>
      <c r="AG64438" s="1954"/>
    </row>
    <row r="64440" spans="4:33" s="304" customFormat="1" ht="15.75" customHeight="1">
      <c r="D64440" s="305"/>
      <c r="AG64440" s="1954"/>
    </row>
    <row r="64442" spans="4:33" s="304" customFormat="1" ht="15.75" customHeight="1">
      <c r="D64442" s="305"/>
      <c r="AG64442" s="1954"/>
    </row>
    <row r="64444" spans="4:33" s="304" customFormat="1" ht="15.75" customHeight="1">
      <c r="D64444" s="305"/>
      <c r="AG64444" s="1954"/>
    </row>
    <row r="64446" spans="4:33" s="304" customFormat="1" ht="15.75" customHeight="1">
      <c r="D64446" s="305"/>
      <c r="AG64446" s="1954"/>
    </row>
    <row r="64448" spans="4:33" s="304" customFormat="1" ht="15.75" customHeight="1">
      <c r="D64448" s="305"/>
      <c r="AG64448" s="1954"/>
    </row>
    <row r="64450" spans="4:33" s="304" customFormat="1" ht="15.75" customHeight="1">
      <c r="D64450" s="305"/>
      <c r="AG64450" s="1954"/>
    </row>
    <row r="64452" spans="4:33" s="304" customFormat="1" ht="15.75" customHeight="1">
      <c r="D64452" s="305"/>
      <c r="AG64452" s="1954"/>
    </row>
    <row r="64454" spans="4:33" s="304" customFormat="1" ht="15.75" customHeight="1">
      <c r="D64454" s="305"/>
      <c r="AG64454" s="1954"/>
    </row>
    <row r="64456" spans="4:33" s="304" customFormat="1" ht="15.75" customHeight="1">
      <c r="D64456" s="305"/>
      <c r="AG64456" s="1954"/>
    </row>
    <row r="64458" spans="4:33" s="304" customFormat="1" ht="15.75" customHeight="1">
      <c r="D64458" s="305"/>
      <c r="AG64458" s="1954"/>
    </row>
    <row r="64460" spans="4:33" s="304" customFormat="1" ht="15.75" customHeight="1">
      <c r="D64460" s="305"/>
      <c r="AG64460" s="1954"/>
    </row>
    <row r="64462" spans="4:33" s="304" customFormat="1" ht="15.75" customHeight="1">
      <c r="D64462" s="305"/>
      <c r="AG64462" s="1954"/>
    </row>
    <row r="64464" spans="4:33" s="304" customFormat="1" ht="15.75" customHeight="1">
      <c r="D64464" s="305"/>
      <c r="AG64464" s="1954"/>
    </row>
    <row r="64466" spans="4:33" s="304" customFormat="1" ht="15.75" customHeight="1">
      <c r="D64466" s="305"/>
      <c r="AG64466" s="1954"/>
    </row>
    <row r="64468" spans="4:33" s="304" customFormat="1" ht="15.75" customHeight="1">
      <c r="D64468" s="305"/>
      <c r="AG64468" s="1954"/>
    </row>
    <row r="64470" spans="4:33" s="304" customFormat="1" ht="15.75" customHeight="1">
      <c r="D64470" s="305"/>
      <c r="AG64470" s="1954"/>
    </row>
    <row r="64472" spans="4:33" s="304" customFormat="1" ht="15.75" customHeight="1">
      <c r="D64472" s="305"/>
      <c r="AG64472" s="1954"/>
    </row>
    <row r="64474" spans="4:33" s="304" customFormat="1" ht="15.75" customHeight="1">
      <c r="D64474" s="305"/>
      <c r="AG64474" s="1954"/>
    </row>
    <row r="64476" spans="4:33" s="304" customFormat="1" ht="15.75" customHeight="1">
      <c r="D64476" s="305"/>
      <c r="AG64476" s="1954"/>
    </row>
    <row r="64478" spans="4:33" s="304" customFormat="1" ht="15.75" customHeight="1">
      <c r="D64478" s="305"/>
      <c r="AG64478" s="1954"/>
    </row>
    <row r="64480" spans="4:33" s="304" customFormat="1" ht="15.75" customHeight="1">
      <c r="D64480" s="305"/>
      <c r="AG64480" s="1954"/>
    </row>
    <row r="64482" spans="4:33" s="304" customFormat="1" ht="15.75" customHeight="1">
      <c r="D64482" s="305"/>
      <c r="AG64482" s="1954"/>
    </row>
    <row r="64484" spans="4:33" s="304" customFormat="1" ht="15.75" customHeight="1">
      <c r="D64484" s="305"/>
      <c r="AG64484" s="1954"/>
    </row>
    <row r="64486" spans="4:33" s="304" customFormat="1" ht="15.75" customHeight="1">
      <c r="D64486" s="305"/>
      <c r="AG64486" s="1954"/>
    </row>
    <row r="64488" spans="4:33" s="304" customFormat="1" ht="15.75" customHeight="1">
      <c r="D64488" s="305"/>
      <c r="AG64488" s="1954"/>
    </row>
    <row r="64490" spans="4:33" s="304" customFormat="1" ht="15.75" customHeight="1">
      <c r="D64490" s="305"/>
      <c r="AG64490" s="1954"/>
    </row>
    <row r="64492" spans="4:33" s="304" customFormat="1" ht="15.75" customHeight="1">
      <c r="D64492" s="305"/>
      <c r="AG64492" s="1954"/>
    </row>
    <row r="64494" spans="4:33" s="304" customFormat="1" ht="15.75" customHeight="1">
      <c r="D64494" s="305"/>
      <c r="AG64494" s="1954"/>
    </row>
    <row r="64496" spans="4:33" s="304" customFormat="1" ht="15.75" customHeight="1">
      <c r="D64496" s="305"/>
      <c r="AG64496" s="1954"/>
    </row>
    <row r="64498" spans="4:33" s="304" customFormat="1" ht="15.75" customHeight="1">
      <c r="D64498" s="305"/>
      <c r="AG64498" s="1954"/>
    </row>
    <row r="64500" spans="4:33" s="304" customFormat="1" ht="15.75" customHeight="1">
      <c r="D64500" s="305"/>
      <c r="AG64500" s="1954"/>
    </row>
    <row r="64502" spans="4:33" s="304" customFormat="1" ht="15.75" customHeight="1">
      <c r="D64502" s="305"/>
      <c r="AG64502" s="1954"/>
    </row>
    <row r="64504" spans="4:33" s="304" customFormat="1" ht="15.75" customHeight="1">
      <c r="D64504" s="305"/>
      <c r="AG64504" s="1954"/>
    </row>
    <row r="64506" spans="4:33" s="304" customFormat="1" ht="15.75" customHeight="1">
      <c r="D64506" s="305"/>
      <c r="AG64506" s="1954"/>
    </row>
    <row r="64508" spans="4:33" s="304" customFormat="1" ht="15.75" customHeight="1">
      <c r="D64508" s="305"/>
      <c r="AG64508" s="1954"/>
    </row>
    <row r="64510" spans="4:33" s="304" customFormat="1" ht="15.75" customHeight="1">
      <c r="D64510" s="305"/>
      <c r="AG64510" s="1954"/>
    </row>
    <row r="64512" spans="4:33" s="304" customFormat="1" ht="15.75" customHeight="1">
      <c r="D64512" s="305"/>
      <c r="AG64512" s="1954"/>
    </row>
    <row r="64514" spans="4:33" s="304" customFormat="1" ht="15.75" customHeight="1">
      <c r="D64514" s="305"/>
      <c r="AG64514" s="1954"/>
    </row>
    <row r="64516" spans="4:33" s="304" customFormat="1" ht="15.75" customHeight="1">
      <c r="D64516" s="305"/>
      <c r="AG64516" s="1954"/>
    </row>
    <row r="64518" spans="4:33" s="304" customFormat="1" ht="15.75" customHeight="1">
      <c r="D64518" s="305"/>
      <c r="AG64518" s="1954"/>
    </row>
    <row r="64520" spans="4:33" s="304" customFormat="1" ht="15.75" customHeight="1">
      <c r="D64520" s="305"/>
      <c r="AG64520" s="1954"/>
    </row>
    <row r="64522" spans="4:33" s="304" customFormat="1" ht="15.75" customHeight="1">
      <c r="D64522" s="305"/>
      <c r="AG64522" s="1954"/>
    </row>
    <row r="64524" spans="4:33" s="304" customFormat="1" ht="15.75" customHeight="1">
      <c r="D64524" s="305"/>
      <c r="AG64524" s="1954"/>
    </row>
    <row r="64526" spans="4:33" s="304" customFormat="1" ht="15.75" customHeight="1">
      <c r="D64526" s="305"/>
      <c r="AG64526" s="1954"/>
    </row>
    <row r="64528" spans="4:33" s="304" customFormat="1" ht="15.75" customHeight="1">
      <c r="D64528" s="305"/>
      <c r="AG64528" s="1954"/>
    </row>
    <row r="64530" spans="4:33" s="304" customFormat="1" ht="15.75" customHeight="1">
      <c r="D64530" s="305"/>
      <c r="AG64530" s="1954"/>
    </row>
    <row r="64532" spans="4:33" s="304" customFormat="1" ht="15.75" customHeight="1">
      <c r="D64532" s="305"/>
      <c r="AG64532" s="1954"/>
    </row>
    <row r="64534" spans="4:33" s="304" customFormat="1" ht="15.75" customHeight="1">
      <c r="D64534" s="305"/>
      <c r="AG64534" s="1954"/>
    </row>
    <row r="64536" spans="4:33" s="304" customFormat="1" ht="15.75" customHeight="1">
      <c r="D64536" s="305"/>
      <c r="AG64536" s="1954"/>
    </row>
    <row r="64538" spans="4:33" s="304" customFormat="1" ht="15.75" customHeight="1">
      <c r="D64538" s="305"/>
      <c r="AG64538" s="1954"/>
    </row>
    <row r="64540" spans="4:33" s="304" customFormat="1" ht="15.75" customHeight="1">
      <c r="D64540" s="305"/>
      <c r="AG64540" s="1954"/>
    </row>
    <row r="64542" spans="4:33" s="304" customFormat="1" ht="15.75" customHeight="1">
      <c r="D64542" s="305"/>
      <c r="AG64542" s="1954"/>
    </row>
    <row r="64544" spans="4:33" s="304" customFormat="1" ht="15.75" customHeight="1">
      <c r="D64544" s="305"/>
      <c r="AG64544" s="1954"/>
    </row>
    <row r="64546" spans="4:33" s="304" customFormat="1" ht="15.75" customHeight="1">
      <c r="D64546" s="305"/>
      <c r="AG64546" s="1954"/>
    </row>
    <row r="64548" spans="4:33" s="304" customFormat="1" ht="15.75" customHeight="1">
      <c r="D64548" s="305"/>
      <c r="AG64548" s="1954"/>
    </row>
    <row r="64550" spans="4:33" s="304" customFormat="1" ht="15.75" customHeight="1">
      <c r="D64550" s="305"/>
      <c r="AG64550" s="1954"/>
    </row>
    <row r="64552" spans="4:33" s="304" customFormat="1" ht="15.75" customHeight="1">
      <c r="D64552" s="305"/>
      <c r="AG64552" s="1954"/>
    </row>
    <row r="64554" spans="4:33" s="304" customFormat="1" ht="15.75" customHeight="1">
      <c r="D64554" s="305"/>
      <c r="AG64554" s="1954"/>
    </row>
    <row r="64556" spans="4:33" s="304" customFormat="1" ht="15.75" customHeight="1">
      <c r="D64556" s="305"/>
      <c r="AG64556" s="1954"/>
    </row>
    <row r="64558" spans="4:33" s="304" customFormat="1" ht="15.75" customHeight="1">
      <c r="D64558" s="305"/>
      <c r="AG64558" s="1954"/>
    </row>
    <row r="64560" spans="4:33" s="304" customFormat="1" ht="15.75" customHeight="1">
      <c r="D64560" s="305"/>
      <c r="AG64560" s="1954"/>
    </row>
    <row r="64562" spans="4:33" s="304" customFormat="1" ht="15.75" customHeight="1">
      <c r="D64562" s="305"/>
      <c r="AG64562" s="1954"/>
    </row>
    <row r="64564" spans="4:33" s="304" customFormat="1" ht="15.75" customHeight="1">
      <c r="D64564" s="305"/>
      <c r="AG64564" s="1954"/>
    </row>
    <row r="64566" spans="4:33" s="304" customFormat="1" ht="15.75" customHeight="1">
      <c r="D64566" s="305"/>
      <c r="AG64566" s="1954"/>
    </row>
    <row r="64568" spans="4:33" s="304" customFormat="1" ht="15.75" customHeight="1">
      <c r="D64568" s="305"/>
      <c r="AG64568" s="1954"/>
    </row>
    <row r="64570" spans="4:33" s="304" customFormat="1" ht="15.75" customHeight="1">
      <c r="D64570" s="305"/>
      <c r="AG64570" s="1954"/>
    </row>
    <row r="64572" spans="4:33" s="304" customFormat="1" ht="15.75" customHeight="1">
      <c r="D64572" s="305"/>
      <c r="AG64572" s="1954"/>
    </row>
    <row r="64574" spans="4:33" s="304" customFormat="1" ht="15.75" customHeight="1">
      <c r="D64574" s="305"/>
      <c r="AG64574" s="1954"/>
    </row>
    <row r="64576" spans="4:33" s="304" customFormat="1" ht="15.75" customHeight="1">
      <c r="D64576" s="305"/>
      <c r="AG64576" s="1954"/>
    </row>
    <row r="64578" spans="4:33" s="304" customFormat="1" ht="15.75" customHeight="1">
      <c r="D64578" s="305"/>
      <c r="AG64578" s="1954"/>
    </row>
    <row r="64580" spans="4:33" s="304" customFormat="1" ht="15.75" customHeight="1">
      <c r="D64580" s="305"/>
      <c r="AG64580" s="1954"/>
    </row>
    <row r="64582" spans="4:33" s="304" customFormat="1" ht="15.75" customHeight="1">
      <c r="D64582" s="305"/>
      <c r="AG64582" s="1954"/>
    </row>
    <row r="64584" spans="4:33" s="304" customFormat="1" ht="15.75" customHeight="1">
      <c r="D64584" s="305"/>
      <c r="AG64584" s="1954"/>
    </row>
    <row r="64586" spans="4:33" s="304" customFormat="1" ht="15.75" customHeight="1">
      <c r="D64586" s="305"/>
      <c r="AG64586" s="1954"/>
    </row>
    <row r="64588" spans="4:33" s="304" customFormat="1" ht="15.75" customHeight="1">
      <c r="D64588" s="305"/>
      <c r="AG64588" s="1954"/>
    </row>
    <row r="64590" spans="4:33" s="304" customFormat="1" ht="15.75" customHeight="1">
      <c r="D64590" s="305"/>
      <c r="AG64590" s="1954"/>
    </row>
    <row r="64592" spans="4:33" s="304" customFormat="1" ht="15.75" customHeight="1">
      <c r="D64592" s="305"/>
      <c r="AG64592" s="1954"/>
    </row>
    <row r="64594" spans="4:33" s="304" customFormat="1" ht="15.75" customHeight="1">
      <c r="D64594" s="305"/>
      <c r="AG64594" s="1954"/>
    </row>
    <row r="64596" spans="4:33" s="304" customFormat="1" ht="15.75" customHeight="1">
      <c r="D64596" s="305"/>
      <c r="AG64596" s="1954"/>
    </row>
    <row r="64598" spans="4:33" s="304" customFormat="1" ht="15.75" customHeight="1">
      <c r="D64598" s="305"/>
      <c r="AG64598" s="1954"/>
    </row>
    <row r="64600" spans="4:33" s="304" customFormat="1" ht="15.75" customHeight="1">
      <c r="D64600" s="305"/>
      <c r="AG64600" s="1954"/>
    </row>
    <row r="64602" spans="4:33" s="304" customFormat="1" ht="15.75" customHeight="1">
      <c r="D64602" s="305"/>
      <c r="AG64602" s="1954"/>
    </row>
    <row r="64604" spans="4:33" s="304" customFormat="1" ht="15.75" customHeight="1">
      <c r="D64604" s="305"/>
      <c r="AG64604" s="1954"/>
    </row>
    <row r="64606" spans="4:33" s="304" customFormat="1" ht="15.75" customHeight="1">
      <c r="D64606" s="305"/>
      <c r="AG64606" s="1954"/>
    </row>
    <row r="64608" spans="4:33" s="304" customFormat="1" ht="15.75" customHeight="1">
      <c r="D64608" s="305"/>
      <c r="AG64608" s="1954"/>
    </row>
    <row r="64610" spans="4:33" s="304" customFormat="1" ht="15.75" customHeight="1">
      <c r="D64610" s="305"/>
      <c r="AG64610" s="1954"/>
    </row>
    <row r="64612" spans="4:33" s="304" customFormat="1" ht="15.75" customHeight="1">
      <c r="D64612" s="305"/>
      <c r="AG64612" s="1954"/>
    </row>
    <row r="64614" spans="4:33" s="304" customFormat="1" ht="15.75" customHeight="1">
      <c r="D64614" s="305"/>
      <c r="AG64614" s="1954"/>
    </row>
    <row r="64616" spans="4:33" s="304" customFormat="1" ht="15.75" customHeight="1">
      <c r="D64616" s="305"/>
      <c r="AG64616" s="1954"/>
    </row>
    <row r="64618" spans="4:33" s="304" customFormat="1" ht="15.75" customHeight="1">
      <c r="D64618" s="305"/>
      <c r="AG64618" s="1954"/>
    </row>
    <row r="64620" spans="4:33" s="304" customFormat="1" ht="15.75" customHeight="1">
      <c r="D64620" s="305"/>
      <c r="AG64620" s="1954"/>
    </row>
    <row r="64622" spans="4:33" s="304" customFormat="1" ht="15.75" customHeight="1">
      <c r="D64622" s="305"/>
      <c r="AG64622" s="1954"/>
    </row>
    <row r="64624" spans="4:33" s="304" customFormat="1" ht="15.75" customHeight="1">
      <c r="D64624" s="305"/>
      <c r="AG64624" s="1954"/>
    </row>
    <row r="64626" spans="4:33" s="304" customFormat="1" ht="15.75" customHeight="1">
      <c r="D64626" s="305"/>
      <c r="AG64626" s="1954"/>
    </row>
    <row r="64628" spans="4:33" s="304" customFormat="1" ht="15.75" customHeight="1">
      <c r="D64628" s="305"/>
      <c r="AG64628" s="1954"/>
    </row>
    <row r="64630" spans="4:33" s="304" customFormat="1" ht="15.75" customHeight="1">
      <c r="D64630" s="305"/>
      <c r="AG64630" s="1954"/>
    </row>
    <row r="64632" spans="4:33" s="304" customFormat="1" ht="15.75" customHeight="1">
      <c r="D64632" s="305"/>
      <c r="AG64632" s="1954"/>
    </row>
    <row r="64634" spans="4:33" s="304" customFormat="1" ht="15.75" customHeight="1">
      <c r="D64634" s="305"/>
      <c r="AG64634" s="1954"/>
    </row>
    <row r="64636" spans="4:33" s="304" customFormat="1" ht="15.75" customHeight="1">
      <c r="D64636" s="305"/>
      <c r="AG64636" s="1954"/>
    </row>
    <row r="64638" spans="4:33" s="304" customFormat="1" ht="15.75" customHeight="1">
      <c r="D64638" s="305"/>
      <c r="AG64638" s="1954"/>
    </row>
    <row r="64640" spans="4:33" s="304" customFormat="1" ht="15.75" customHeight="1">
      <c r="D64640" s="305"/>
      <c r="AG64640" s="1954"/>
    </row>
    <row r="64642" spans="4:33" s="304" customFormat="1" ht="15.75" customHeight="1">
      <c r="D64642" s="305"/>
      <c r="AG64642" s="1954"/>
    </row>
    <row r="64644" spans="4:33" s="304" customFormat="1" ht="15.75" customHeight="1">
      <c r="D64644" s="305"/>
      <c r="AG64644" s="1954"/>
    </row>
    <row r="64646" spans="4:33" s="304" customFormat="1" ht="15.75" customHeight="1">
      <c r="D64646" s="305"/>
      <c r="AG64646" s="1954"/>
    </row>
    <row r="64648" spans="4:33" s="304" customFormat="1" ht="15.75" customHeight="1">
      <c r="D64648" s="305"/>
      <c r="AG64648" s="1954"/>
    </row>
    <row r="64650" spans="4:33" s="304" customFormat="1" ht="15.75" customHeight="1">
      <c r="D64650" s="305"/>
      <c r="AG64650" s="1954"/>
    </row>
    <row r="64652" spans="4:33" s="304" customFormat="1" ht="15.75" customHeight="1">
      <c r="D64652" s="305"/>
      <c r="AG64652" s="1954"/>
    </row>
    <row r="64654" spans="4:33" s="304" customFormat="1" ht="15.75" customHeight="1">
      <c r="D64654" s="305"/>
      <c r="AG64654" s="1954"/>
    </row>
    <row r="64656" spans="4:33" s="304" customFormat="1" ht="15.75" customHeight="1">
      <c r="D64656" s="305"/>
      <c r="AG64656" s="1954"/>
    </row>
    <row r="64658" spans="4:33" s="304" customFormat="1" ht="15.75" customHeight="1">
      <c r="D64658" s="305"/>
      <c r="AG64658" s="1954"/>
    </row>
    <row r="64660" spans="4:33" s="304" customFormat="1" ht="15.75" customHeight="1">
      <c r="D64660" s="305"/>
      <c r="AG64660" s="1954"/>
    </row>
    <row r="64662" spans="4:33" s="304" customFormat="1" ht="15.75" customHeight="1">
      <c r="D64662" s="305"/>
      <c r="AG64662" s="1954"/>
    </row>
    <row r="64664" spans="4:33" s="304" customFormat="1" ht="15.75" customHeight="1">
      <c r="D64664" s="305"/>
      <c r="AG64664" s="1954"/>
    </row>
    <row r="64666" spans="4:33" s="304" customFormat="1" ht="15.75" customHeight="1">
      <c r="D64666" s="305"/>
      <c r="AG64666" s="1954"/>
    </row>
    <row r="64668" spans="4:33" s="304" customFormat="1" ht="15.75" customHeight="1">
      <c r="D64668" s="305"/>
      <c r="AG64668" s="1954"/>
    </row>
    <row r="64670" spans="4:33" s="304" customFormat="1" ht="15.75" customHeight="1">
      <c r="D64670" s="305"/>
      <c r="AG64670" s="1954"/>
    </row>
    <row r="64672" spans="4:33" s="304" customFormat="1" ht="15.75" customHeight="1">
      <c r="D64672" s="305"/>
      <c r="AG64672" s="1954"/>
    </row>
    <row r="64674" spans="4:33" s="304" customFormat="1" ht="15.75" customHeight="1">
      <c r="D64674" s="305"/>
      <c r="AG64674" s="1954"/>
    </row>
    <row r="64676" spans="4:33" s="304" customFormat="1" ht="15.75" customHeight="1">
      <c r="D64676" s="305"/>
      <c r="AG64676" s="1954"/>
    </row>
    <row r="64678" spans="4:33" s="304" customFormat="1" ht="15.75" customHeight="1">
      <c r="D64678" s="305"/>
      <c r="AG64678" s="1954"/>
    </row>
    <row r="64680" spans="4:33" s="304" customFormat="1" ht="15.75" customHeight="1">
      <c r="D64680" s="305"/>
      <c r="AG64680" s="1954"/>
    </row>
    <row r="64682" spans="4:33" s="304" customFormat="1" ht="15.75" customHeight="1">
      <c r="D64682" s="305"/>
      <c r="AG64682" s="1954"/>
    </row>
    <row r="64684" spans="4:33" s="304" customFormat="1" ht="15.75" customHeight="1">
      <c r="D64684" s="305"/>
      <c r="AG64684" s="1954"/>
    </row>
    <row r="64686" spans="4:33" s="304" customFormat="1" ht="15.75" customHeight="1">
      <c r="D64686" s="305"/>
      <c r="AG64686" s="1954"/>
    </row>
    <row r="64688" spans="4:33" s="304" customFormat="1" ht="15.75" customHeight="1">
      <c r="D64688" s="305"/>
      <c r="AG64688" s="1954"/>
    </row>
    <row r="64690" spans="4:33" s="304" customFormat="1" ht="15.75" customHeight="1">
      <c r="D64690" s="305"/>
      <c r="AG64690" s="1954"/>
    </row>
    <row r="64692" spans="4:33" s="304" customFormat="1" ht="15.75" customHeight="1">
      <c r="D64692" s="305"/>
      <c r="AG64692" s="1954"/>
    </row>
    <row r="64694" spans="4:33" s="304" customFormat="1" ht="15.75" customHeight="1">
      <c r="D64694" s="305"/>
      <c r="AG64694" s="1954"/>
    </row>
    <row r="64696" spans="4:33" s="304" customFormat="1" ht="15.75" customHeight="1">
      <c r="D64696" s="305"/>
      <c r="AG64696" s="1954"/>
    </row>
    <row r="64698" spans="4:33" s="304" customFormat="1" ht="15.75" customHeight="1">
      <c r="D64698" s="305"/>
      <c r="AG64698" s="1954"/>
    </row>
    <row r="64700" spans="4:33" s="304" customFormat="1" ht="15.75" customHeight="1">
      <c r="D64700" s="305"/>
      <c r="AG64700" s="1954"/>
    </row>
    <row r="64702" spans="4:33" s="304" customFormat="1" ht="15.75" customHeight="1">
      <c r="D64702" s="305"/>
      <c r="AG64702" s="1954"/>
    </row>
    <row r="64704" spans="4:33" s="304" customFormat="1" ht="15.75" customHeight="1">
      <c r="D64704" s="305"/>
      <c r="AG64704" s="1954"/>
    </row>
    <row r="64706" spans="4:33" s="304" customFormat="1" ht="15.75" customHeight="1">
      <c r="D64706" s="305"/>
      <c r="AG64706" s="1954"/>
    </row>
    <row r="64708" spans="4:33" s="304" customFormat="1" ht="15.75" customHeight="1">
      <c r="D64708" s="305"/>
      <c r="AG64708" s="1954"/>
    </row>
    <row r="64710" spans="4:33" s="304" customFormat="1" ht="15.75" customHeight="1">
      <c r="D64710" s="305"/>
      <c r="AG64710" s="1954"/>
    </row>
    <row r="64712" spans="4:33" s="304" customFormat="1" ht="15.75" customHeight="1">
      <c r="D64712" s="305"/>
      <c r="AG64712" s="1954"/>
    </row>
    <row r="64714" spans="4:33" s="304" customFormat="1" ht="15.75" customHeight="1">
      <c r="D64714" s="305"/>
      <c r="AG64714" s="1954"/>
    </row>
    <row r="64716" spans="4:33" s="304" customFormat="1" ht="15.75" customHeight="1">
      <c r="D64716" s="305"/>
      <c r="AG64716" s="1954"/>
    </row>
    <row r="64718" spans="4:33" s="304" customFormat="1" ht="15.75" customHeight="1">
      <c r="D64718" s="305"/>
      <c r="AG64718" s="1954"/>
    </row>
    <row r="64720" spans="4:33" s="304" customFormat="1" ht="15.75" customHeight="1">
      <c r="D64720" s="305"/>
      <c r="AG64720" s="1954"/>
    </row>
    <row r="64722" spans="4:33" s="304" customFormat="1" ht="15.75" customHeight="1">
      <c r="D64722" s="305"/>
      <c r="AG64722" s="1954"/>
    </row>
    <row r="64724" spans="4:33" s="304" customFormat="1" ht="15.75" customHeight="1">
      <c r="D64724" s="305"/>
      <c r="AG64724" s="1954"/>
    </row>
    <row r="64726" spans="4:33" s="304" customFormat="1" ht="15.75" customHeight="1">
      <c r="D64726" s="305"/>
      <c r="AG64726" s="1954"/>
    </row>
    <row r="64728" spans="4:33" s="304" customFormat="1" ht="15.75" customHeight="1">
      <c r="D64728" s="305"/>
      <c r="AG64728" s="1954"/>
    </row>
    <row r="64730" spans="4:33" s="304" customFormat="1" ht="15.75" customHeight="1">
      <c r="D64730" s="305"/>
      <c r="AG64730" s="1954"/>
    </row>
    <row r="64732" spans="4:33" s="304" customFormat="1" ht="15.75" customHeight="1">
      <c r="D64732" s="305"/>
      <c r="AG64732" s="1954"/>
    </row>
    <row r="64734" spans="4:33" s="304" customFormat="1" ht="15.75" customHeight="1">
      <c r="D64734" s="305"/>
      <c r="AG64734" s="1954"/>
    </row>
    <row r="64736" spans="4:33" s="304" customFormat="1" ht="15.75" customHeight="1">
      <c r="D64736" s="305"/>
      <c r="AG64736" s="1954"/>
    </row>
    <row r="64738" spans="4:33" s="304" customFormat="1" ht="15.75" customHeight="1">
      <c r="D64738" s="305"/>
      <c r="AG64738" s="1954"/>
    </row>
    <row r="64740" spans="4:33" s="304" customFormat="1" ht="15.75" customHeight="1">
      <c r="D64740" s="305"/>
      <c r="AG64740" s="1954"/>
    </row>
    <row r="64742" spans="4:33" s="304" customFormat="1" ht="15.75" customHeight="1">
      <c r="D64742" s="305"/>
      <c r="AG64742" s="1954"/>
    </row>
    <row r="64744" spans="4:33" s="304" customFormat="1" ht="15.75" customHeight="1">
      <c r="D64744" s="305"/>
      <c r="AG64744" s="1954"/>
    </row>
    <row r="64746" spans="4:33" s="304" customFormat="1" ht="15.75" customHeight="1">
      <c r="D64746" s="305"/>
      <c r="AG64746" s="1954"/>
    </row>
    <row r="64748" spans="4:33" s="304" customFormat="1" ht="15.75" customHeight="1">
      <c r="D64748" s="305"/>
      <c r="AG64748" s="1954"/>
    </row>
    <row r="64750" spans="4:33" s="304" customFormat="1" ht="15.75" customHeight="1">
      <c r="D64750" s="305"/>
      <c r="AG64750" s="1954"/>
    </row>
    <row r="64752" spans="4:33" s="304" customFormat="1" ht="15.75" customHeight="1">
      <c r="D64752" s="305"/>
      <c r="AG64752" s="1954"/>
    </row>
    <row r="64754" spans="4:33" s="304" customFormat="1" ht="15.75" customHeight="1">
      <c r="D64754" s="305"/>
      <c r="AG64754" s="1954"/>
    </row>
    <row r="64756" spans="4:33" s="304" customFormat="1" ht="15.75" customHeight="1">
      <c r="D64756" s="305"/>
      <c r="AG64756" s="1954"/>
    </row>
    <row r="64758" spans="4:33" s="304" customFormat="1" ht="15.75" customHeight="1">
      <c r="D64758" s="305"/>
      <c r="AG64758" s="1954"/>
    </row>
    <row r="64760" spans="4:33" s="304" customFormat="1" ht="15.75" customHeight="1">
      <c r="D64760" s="305"/>
      <c r="AG64760" s="1954"/>
    </row>
    <row r="64762" spans="4:33" s="304" customFormat="1" ht="15.75" customHeight="1">
      <c r="D64762" s="305"/>
      <c r="AG64762" s="1954"/>
    </row>
    <row r="64764" spans="4:33" s="304" customFormat="1" ht="15.75" customHeight="1">
      <c r="D64764" s="305"/>
      <c r="AG64764" s="1954"/>
    </row>
    <row r="64766" spans="4:33" s="304" customFormat="1" ht="15.75" customHeight="1">
      <c r="D64766" s="305"/>
      <c r="AG64766" s="1954"/>
    </row>
    <row r="64768" spans="4:33" s="304" customFormat="1" ht="15.75" customHeight="1">
      <c r="D64768" s="305"/>
      <c r="AG64768" s="1954"/>
    </row>
    <row r="64770" spans="4:33" s="304" customFormat="1" ht="15.75" customHeight="1">
      <c r="D64770" s="305"/>
      <c r="AG64770" s="1954"/>
    </row>
    <row r="64772" spans="4:33" s="304" customFormat="1" ht="15.75" customHeight="1">
      <c r="D64772" s="305"/>
      <c r="AG64772" s="1954"/>
    </row>
    <row r="64774" spans="4:33" s="304" customFormat="1" ht="15.75" customHeight="1">
      <c r="D64774" s="305"/>
      <c r="AG64774" s="1954"/>
    </row>
    <row r="64776" spans="4:33" s="304" customFormat="1" ht="15.75" customHeight="1">
      <c r="D64776" s="305"/>
      <c r="AG64776" s="1954"/>
    </row>
    <row r="64778" spans="4:33" s="304" customFormat="1" ht="15.75" customHeight="1">
      <c r="D64778" s="305"/>
      <c r="AG64778" s="1954"/>
    </row>
    <row r="64780" spans="4:33" s="304" customFormat="1" ht="15.75" customHeight="1">
      <c r="D64780" s="305"/>
      <c r="AG64780" s="1954"/>
    </row>
    <row r="64782" spans="4:33" s="304" customFormat="1" ht="15.75" customHeight="1">
      <c r="D64782" s="305"/>
      <c r="AG64782" s="1954"/>
    </row>
    <row r="64784" spans="4:33" s="304" customFormat="1" ht="15.75" customHeight="1">
      <c r="D64784" s="305"/>
      <c r="AG64784" s="1954"/>
    </row>
    <row r="64786" spans="4:33" s="304" customFormat="1" ht="15.75" customHeight="1">
      <c r="D64786" s="305"/>
      <c r="AG64786" s="1954"/>
    </row>
    <row r="64788" spans="4:33" s="304" customFormat="1" ht="15.75" customHeight="1">
      <c r="D64788" s="305"/>
      <c r="AG64788" s="1954"/>
    </row>
    <row r="64790" spans="4:33" s="304" customFormat="1" ht="15.75" customHeight="1">
      <c r="D64790" s="305"/>
      <c r="AG64790" s="1954"/>
    </row>
    <row r="64792" spans="4:33" s="304" customFormat="1" ht="15.75" customHeight="1">
      <c r="D64792" s="305"/>
      <c r="AG64792" s="1954"/>
    </row>
    <row r="64794" spans="4:33" s="304" customFormat="1" ht="15.75" customHeight="1">
      <c r="D64794" s="305"/>
      <c r="AG64794" s="1954"/>
    </row>
    <row r="64796" spans="4:33" s="304" customFormat="1" ht="15.75" customHeight="1">
      <c r="D64796" s="305"/>
      <c r="AG64796" s="1954"/>
    </row>
    <row r="64798" spans="4:33" s="304" customFormat="1" ht="15.75" customHeight="1">
      <c r="D64798" s="305"/>
      <c r="AG64798" s="1954"/>
    </row>
    <row r="64800" spans="4:33" s="304" customFormat="1" ht="15.75" customHeight="1">
      <c r="D64800" s="305"/>
      <c r="AG64800" s="1954"/>
    </row>
    <row r="64802" spans="4:33" s="304" customFormat="1" ht="15.75" customHeight="1">
      <c r="D64802" s="305"/>
      <c r="AG64802" s="1954"/>
    </row>
    <row r="64804" spans="4:33" s="304" customFormat="1" ht="15.75" customHeight="1">
      <c r="D64804" s="305"/>
      <c r="AG64804" s="1954"/>
    </row>
    <row r="64806" spans="4:33" s="304" customFormat="1" ht="15.75" customHeight="1">
      <c r="D64806" s="305"/>
      <c r="AG64806" s="1954"/>
    </row>
    <row r="64808" spans="4:33" s="304" customFormat="1" ht="15.75" customHeight="1">
      <c r="D64808" s="305"/>
      <c r="AG64808" s="1954"/>
    </row>
    <row r="64810" spans="4:33" s="304" customFormat="1" ht="15.75" customHeight="1">
      <c r="D64810" s="305"/>
      <c r="AG64810" s="1954"/>
    </row>
    <row r="64812" spans="4:33" s="304" customFormat="1" ht="15.75" customHeight="1">
      <c r="D64812" s="305"/>
      <c r="AG64812" s="1954"/>
    </row>
    <row r="64814" spans="4:33" s="304" customFormat="1" ht="15.75" customHeight="1">
      <c r="D64814" s="305"/>
      <c r="AG64814" s="1954"/>
    </row>
    <row r="64816" spans="4:33" s="304" customFormat="1" ht="15.75" customHeight="1">
      <c r="D64816" s="305"/>
      <c r="AG64816" s="1954"/>
    </row>
    <row r="64818" spans="4:33" s="304" customFormat="1" ht="15.75" customHeight="1">
      <c r="D64818" s="305"/>
      <c r="AG64818" s="1954"/>
    </row>
    <row r="64820" spans="4:33" s="304" customFormat="1" ht="15.75" customHeight="1">
      <c r="D64820" s="305"/>
      <c r="AG64820" s="1954"/>
    </row>
    <row r="64822" spans="4:33" s="304" customFormat="1" ht="15.75" customHeight="1">
      <c r="D64822" s="305"/>
      <c r="AG64822" s="1954"/>
    </row>
    <row r="64824" spans="4:33" s="304" customFormat="1" ht="15.75" customHeight="1">
      <c r="D64824" s="305"/>
      <c r="AG64824" s="1954"/>
    </row>
    <row r="64826" spans="4:33" s="304" customFormat="1" ht="15.75" customHeight="1">
      <c r="D64826" s="305"/>
      <c r="AG64826" s="1954"/>
    </row>
    <row r="64828" spans="4:33" s="304" customFormat="1" ht="15.75" customHeight="1">
      <c r="D64828" s="305"/>
      <c r="AG64828" s="1954"/>
    </row>
    <row r="64830" spans="4:33" s="304" customFormat="1" ht="15.75" customHeight="1">
      <c r="D64830" s="305"/>
      <c r="AG64830" s="1954"/>
    </row>
    <row r="64832" spans="4:33" s="304" customFormat="1" ht="15.75" customHeight="1">
      <c r="D64832" s="305"/>
      <c r="AG64832" s="1954"/>
    </row>
    <row r="64834" spans="4:33" s="304" customFormat="1" ht="15.75" customHeight="1">
      <c r="D64834" s="305"/>
      <c r="AG64834" s="1954"/>
    </row>
    <row r="64836" spans="4:33" s="304" customFormat="1" ht="15.75" customHeight="1">
      <c r="D64836" s="305"/>
      <c r="AG64836" s="1954"/>
    </row>
    <row r="64838" spans="4:33" s="304" customFormat="1" ht="15.75" customHeight="1">
      <c r="D64838" s="305"/>
      <c r="AG64838" s="1954"/>
    </row>
    <row r="64840" spans="4:33" s="304" customFormat="1" ht="15.75" customHeight="1">
      <c r="D64840" s="305"/>
      <c r="AG64840" s="1954"/>
    </row>
    <row r="64842" spans="4:33" s="304" customFormat="1" ht="15.75" customHeight="1">
      <c r="D64842" s="305"/>
      <c r="AG64842" s="1954"/>
    </row>
    <row r="64844" spans="4:33" s="304" customFormat="1" ht="15.75" customHeight="1">
      <c r="D64844" s="305"/>
      <c r="AG64844" s="1954"/>
    </row>
    <row r="64846" spans="4:33" s="304" customFormat="1" ht="15.75" customHeight="1">
      <c r="D64846" s="305"/>
      <c r="AG64846" s="1954"/>
    </row>
    <row r="64848" spans="4:33" s="304" customFormat="1" ht="15.75" customHeight="1">
      <c r="D64848" s="305"/>
      <c r="AG64848" s="1954"/>
    </row>
    <row r="64850" spans="4:33" s="304" customFormat="1" ht="15.75" customHeight="1">
      <c r="D64850" s="305"/>
      <c r="AG64850" s="1954"/>
    </row>
    <row r="64852" spans="4:33" s="304" customFormat="1" ht="15.75" customHeight="1">
      <c r="D64852" s="305"/>
      <c r="AG64852" s="1954"/>
    </row>
    <row r="64854" spans="4:33" s="304" customFormat="1" ht="15.75" customHeight="1">
      <c r="D64854" s="305"/>
      <c r="AG64854" s="1954"/>
    </row>
    <row r="64856" spans="4:33" s="304" customFormat="1" ht="15.75" customHeight="1">
      <c r="D64856" s="305"/>
      <c r="AG64856" s="1954"/>
    </row>
    <row r="64858" spans="4:33" s="304" customFormat="1" ht="15.75" customHeight="1">
      <c r="D64858" s="305"/>
      <c r="AG64858" s="1954"/>
    </row>
    <row r="64860" spans="4:33" s="304" customFormat="1" ht="15.75" customHeight="1">
      <c r="D64860" s="305"/>
      <c r="AG64860" s="1954"/>
    </row>
    <row r="64862" spans="4:33" s="304" customFormat="1" ht="15.75" customHeight="1">
      <c r="D64862" s="305"/>
      <c r="AG64862" s="1954"/>
    </row>
    <row r="64864" spans="4:33" s="304" customFormat="1" ht="15.75" customHeight="1">
      <c r="D64864" s="305"/>
      <c r="AG64864" s="1954"/>
    </row>
    <row r="64866" spans="4:33" s="304" customFormat="1" ht="15.75" customHeight="1">
      <c r="D64866" s="305"/>
      <c r="AG64866" s="1954"/>
    </row>
    <row r="64868" spans="4:33" s="304" customFormat="1" ht="15.75" customHeight="1">
      <c r="D64868" s="305"/>
      <c r="AG64868" s="1954"/>
    </row>
    <row r="64870" spans="4:33" s="304" customFormat="1" ht="15.75" customHeight="1">
      <c r="D64870" s="305"/>
      <c r="AG64870" s="1954"/>
    </row>
    <row r="64872" spans="4:33" s="304" customFormat="1" ht="15.75" customHeight="1">
      <c r="D64872" s="305"/>
      <c r="AG64872" s="1954"/>
    </row>
    <row r="64874" spans="4:33" s="304" customFormat="1" ht="15.75" customHeight="1">
      <c r="D64874" s="305"/>
      <c r="AG64874" s="1954"/>
    </row>
    <row r="64876" spans="4:33" s="304" customFormat="1" ht="15.75" customHeight="1">
      <c r="D64876" s="305"/>
      <c r="AG64876" s="1954"/>
    </row>
    <row r="64878" spans="4:33" s="304" customFormat="1" ht="15.75" customHeight="1">
      <c r="D64878" s="305"/>
      <c r="AG64878" s="1954"/>
    </row>
    <row r="64880" spans="4:33" s="304" customFormat="1" ht="15.75" customHeight="1">
      <c r="D64880" s="305"/>
      <c r="AG64880" s="1954"/>
    </row>
    <row r="64882" spans="4:33" s="304" customFormat="1" ht="15.75" customHeight="1">
      <c r="D64882" s="305"/>
      <c r="AG64882" s="1954"/>
    </row>
    <row r="64884" spans="4:33" s="304" customFormat="1" ht="15.75" customHeight="1">
      <c r="D64884" s="305"/>
      <c r="AG64884" s="1954"/>
    </row>
    <row r="64886" spans="4:33" s="304" customFormat="1" ht="15.75" customHeight="1">
      <c r="D64886" s="305"/>
      <c r="AG64886" s="1954"/>
    </row>
    <row r="64888" spans="4:33" s="304" customFormat="1" ht="15.75" customHeight="1">
      <c r="D64888" s="305"/>
      <c r="AG64888" s="1954"/>
    </row>
    <row r="64890" spans="4:33" s="304" customFormat="1" ht="15.75" customHeight="1">
      <c r="D64890" s="305"/>
      <c r="AG64890" s="1954"/>
    </row>
    <row r="64892" spans="4:33" s="304" customFormat="1" ht="15.75" customHeight="1">
      <c r="D64892" s="305"/>
      <c r="AG64892" s="1954"/>
    </row>
    <row r="64894" spans="4:33" s="304" customFormat="1" ht="15.75" customHeight="1">
      <c r="D64894" s="305"/>
      <c r="AG64894" s="1954"/>
    </row>
    <row r="64896" spans="4:33" s="304" customFormat="1" ht="15.75" customHeight="1">
      <c r="D64896" s="305"/>
      <c r="AG64896" s="1954"/>
    </row>
    <row r="64898" spans="4:33" s="304" customFormat="1" ht="15.75" customHeight="1">
      <c r="D64898" s="305"/>
      <c r="AG64898" s="1954"/>
    </row>
    <row r="64900" spans="4:33" s="304" customFormat="1" ht="15.75" customHeight="1">
      <c r="D64900" s="305"/>
      <c r="AG64900" s="1954"/>
    </row>
    <row r="64902" spans="4:33" s="304" customFormat="1" ht="15.75" customHeight="1">
      <c r="D64902" s="305"/>
      <c r="AG64902" s="1954"/>
    </row>
    <row r="64904" spans="4:33" s="304" customFormat="1" ht="15.75" customHeight="1">
      <c r="D64904" s="305"/>
      <c r="AG64904" s="1954"/>
    </row>
    <row r="64906" spans="4:33" s="304" customFormat="1" ht="15.75" customHeight="1">
      <c r="D64906" s="305"/>
      <c r="AG64906" s="1954"/>
    </row>
    <row r="64908" spans="4:33" s="304" customFormat="1" ht="15.75" customHeight="1">
      <c r="D64908" s="305"/>
      <c r="AG64908" s="1954"/>
    </row>
    <row r="64910" spans="4:33" s="304" customFormat="1" ht="15.75" customHeight="1">
      <c r="D64910" s="305"/>
      <c r="AG64910" s="1954"/>
    </row>
    <row r="64912" spans="4:33" s="304" customFormat="1" ht="15.75" customHeight="1">
      <c r="D64912" s="305"/>
      <c r="AG64912" s="1954"/>
    </row>
    <row r="64914" spans="4:33" s="304" customFormat="1" ht="15.75" customHeight="1">
      <c r="D64914" s="305"/>
      <c r="AG64914" s="1954"/>
    </row>
    <row r="64916" spans="4:33" s="304" customFormat="1" ht="15.75" customHeight="1">
      <c r="D64916" s="305"/>
      <c r="AG64916" s="1954"/>
    </row>
    <row r="64918" spans="4:33" s="304" customFormat="1" ht="15.75" customHeight="1">
      <c r="D64918" s="305"/>
      <c r="AG64918" s="1954"/>
    </row>
    <row r="64920" spans="4:33" s="304" customFormat="1" ht="15.75" customHeight="1">
      <c r="D64920" s="305"/>
      <c r="AG64920" s="1954"/>
    </row>
    <row r="64922" spans="4:33" s="304" customFormat="1" ht="15.75" customHeight="1">
      <c r="D64922" s="305"/>
      <c r="AG64922" s="1954"/>
    </row>
    <row r="64924" spans="4:33" s="304" customFormat="1" ht="15.75" customHeight="1">
      <c r="D64924" s="305"/>
      <c r="AG64924" s="1954"/>
    </row>
    <row r="64926" spans="4:33" s="304" customFormat="1" ht="15.75" customHeight="1">
      <c r="D64926" s="305"/>
      <c r="AG64926" s="1954"/>
    </row>
    <row r="64928" spans="4:33" s="304" customFormat="1" ht="15.75" customHeight="1">
      <c r="D64928" s="305"/>
      <c r="AG64928" s="1954"/>
    </row>
    <row r="64930" spans="4:33" s="304" customFormat="1" ht="15.75" customHeight="1">
      <c r="D64930" s="305"/>
      <c r="AG64930" s="1954"/>
    </row>
    <row r="64932" spans="4:33" s="304" customFormat="1" ht="15.75" customHeight="1">
      <c r="D64932" s="305"/>
      <c r="AG64932" s="1954"/>
    </row>
    <row r="64934" spans="4:33" s="304" customFormat="1" ht="15.75" customHeight="1">
      <c r="D64934" s="305"/>
      <c r="AG64934" s="1954"/>
    </row>
    <row r="64936" spans="4:33" s="304" customFormat="1" ht="15.75" customHeight="1">
      <c r="D64936" s="305"/>
      <c r="AG64936" s="1954"/>
    </row>
    <row r="64938" spans="4:33" s="304" customFormat="1" ht="15.75" customHeight="1">
      <c r="D64938" s="305"/>
      <c r="AG64938" s="1954"/>
    </row>
    <row r="64940" spans="4:33" s="304" customFormat="1" ht="15.75" customHeight="1">
      <c r="D64940" s="305"/>
      <c r="AG64940" s="1954"/>
    </row>
    <row r="64942" spans="4:33" s="304" customFormat="1" ht="15.75" customHeight="1">
      <c r="D64942" s="305"/>
      <c r="AG64942" s="1954"/>
    </row>
    <row r="64944" spans="4:33" s="304" customFormat="1" ht="15.75" customHeight="1">
      <c r="D64944" s="305"/>
      <c r="AG64944" s="1954"/>
    </row>
    <row r="64946" spans="4:33" s="304" customFormat="1" ht="15.75" customHeight="1">
      <c r="D64946" s="305"/>
      <c r="AG64946" s="1954"/>
    </row>
    <row r="64948" spans="4:33" s="304" customFormat="1" ht="15.75" customHeight="1">
      <c r="D64948" s="305"/>
      <c r="AG64948" s="1954"/>
    </row>
    <row r="64950" spans="4:33" s="304" customFormat="1" ht="15.75" customHeight="1">
      <c r="D64950" s="305"/>
      <c r="AG64950" s="1954"/>
    </row>
    <row r="64952" spans="4:33" s="304" customFormat="1" ht="15.75" customHeight="1">
      <c r="D64952" s="305"/>
      <c r="AG64952" s="1954"/>
    </row>
    <row r="64954" spans="4:33" s="304" customFormat="1" ht="15.75" customHeight="1">
      <c r="D64954" s="305"/>
      <c r="AG64954" s="1954"/>
    </row>
    <row r="64956" spans="4:33" s="304" customFormat="1" ht="15.75" customHeight="1">
      <c r="D64956" s="305"/>
      <c r="AG64956" s="1954"/>
    </row>
    <row r="64958" spans="4:33" s="304" customFormat="1" ht="15.75" customHeight="1">
      <c r="D64958" s="305"/>
      <c r="AG64958" s="1954"/>
    </row>
    <row r="64960" spans="4:33" s="304" customFormat="1" ht="15.75" customHeight="1">
      <c r="D64960" s="305"/>
      <c r="AG64960" s="1954"/>
    </row>
    <row r="64962" spans="4:33" s="304" customFormat="1" ht="15.75" customHeight="1">
      <c r="D64962" s="305"/>
      <c r="AG64962" s="1954"/>
    </row>
    <row r="64964" spans="4:33" s="304" customFormat="1" ht="15.75" customHeight="1">
      <c r="D64964" s="305"/>
      <c r="AG64964" s="1954"/>
    </row>
    <row r="64966" spans="4:33" s="304" customFormat="1" ht="15.75" customHeight="1">
      <c r="D64966" s="305"/>
      <c r="AG64966" s="1954"/>
    </row>
    <row r="64968" spans="4:33" s="304" customFormat="1" ht="15.75" customHeight="1">
      <c r="D64968" s="305"/>
      <c r="AG64968" s="1954"/>
    </row>
    <row r="64970" spans="4:33" s="304" customFormat="1" ht="15.75" customHeight="1">
      <c r="D64970" s="305"/>
      <c r="AG64970" s="1954"/>
    </row>
    <row r="64972" spans="4:33" s="304" customFormat="1" ht="15.75" customHeight="1">
      <c r="D64972" s="305"/>
      <c r="AG64972" s="1954"/>
    </row>
    <row r="64974" spans="4:33" s="304" customFormat="1" ht="15.75" customHeight="1">
      <c r="D64974" s="305"/>
      <c r="AG64974" s="1954"/>
    </row>
    <row r="64976" spans="4:33" s="304" customFormat="1" ht="15.75" customHeight="1">
      <c r="D64976" s="305"/>
      <c r="AG64976" s="1954"/>
    </row>
    <row r="64978" spans="4:33" s="304" customFormat="1" ht="15.75" customHeight="1">
      <c r="D64978" s="305"/>
      <c r="AG64978" s="1954"/>
    </row>
    <row r="64980" spans="4:33" s="304" customFormat="1" ht="15.75" customHeight="1">
      <c r="D64980" s="305"/>
      <c r="AG64980" s="1954"/>
    </row>
    <row r="64982" spans="4:33" s="304" customFormat="1" ht="15.75" customHeight="1">
      <c r="D64982" s="305"/>
      <c r="AG64982" s="1954"/>
    </row>
    <row r="64984" spans="4:33" s="304" customFormat="1" ht="15.75" customHeight="1">
      <c r="D64984" s="305"/>
      <c r="AG64984" s="1954"/>
    </row>
    <row r="64986" spans="4:33" s="304" customFormat="1" ht="15.75" customHeight="1">
      <c r="D64986" s="305"/>
      <c r="AG64986" s="1954"/>
    </row>
    <row r="64988" spans="4:33" s="304" customFormat="1" ht="15.75" customHeight="1">
      <c r="D64988" s="305"/>
      <c r="AG64988" s="1954"/>
    </row>
    <row r="64990" spans="4:33" s="304" customFormat="1" ht="15.75" customHeight="1">
      <c r="D64990" s="305"/>
      <c r="AG64990" s="1954"/>
    </row>
    <row r="64992" spans="4:33" s="304" customFormat="1" ht="15.75" customHeight="1">
      <c r="D64992" s="305"/>
      <c r="AG64992" s="1954"/>
    </row>
    <row r="64994" spans="4:33" s="304" customFormat="1" ht="15.75" customHeight="1">
      <c r="D64994" s="305"/>
      <c r="AG64994" s="1954"/>
    </row>
    <row r="64996" spans="4:33" s="304" customFormat="1" ht="15.75" customHeight="1">
      <c r="D64996" s="305"/>
      <c r="AG64996" s="1954"/>
    </row>
    <row r="64998" spans="4:33" s="304" customFormat="1" ht="15.75" customHeight="1">
      <c r="D64998" s="305"/>
      <c r="AG64998" s="1954"/>
    </row>
    <row r="65000" spans="4:33" s="304" customFormat="1" ht="15.75" customHeight="1">
      <c r="D65000" s="305"/>
      <c r="AG65000" s="1954"/>
    </row>
    <row r="65002" spans="4:33" s="304" customFormat="1" ht="15.75" customHeight="1">
      <c r="D65002" s="305"/>
      <c r="AG65002" s="1954"/>
    </row>
    <row r="65004" spans="4:33" s="304" customFormat="1" ht="15.75" customHeight="1">
      <c r="D65004" s="305"/>
      <c r="AG65004" s="1954"/>
    </row>
    <row r="65006" spans="4:33" s="304" customFormat="1" ht="15.75" customHeight="1">
      <c r="D65006" s="305"/>
      <c r="AG65006" s="1954"/>
    </row>
    <row r="65008" spans="4:33" s="304" customFormat="1" ht="15.75" customHeight="1">
      <c r="D65008" s="305"/>
      <c r="AG65008" s="1954"/>
    </row>
    <row r="65010" spans="4:33" s="304" customFormat="1" ht="15.75" customHeight="1">
      <c r="D65010" s="305"/>
      <c r="AG65010" s="1954"/>
    </row>
    <row r="65012" spans="4:33" s="304" customFormat="1" ht="15.75" customHeight="1">
      <c r="D65012" s="305"/>
      <c r="AG65012" s="1954"/>
    </row>
    <row r="65014" spans="4:33" s="304" customFormat="1" ht="15.75" customHeight="1">
      <c r="D65014" s="305"/>
      <c r="AG65014" s="1954"/>
    </row>
    <row r="65016" spans="4:33" s="304" customFormat="1" ht="15.75" customHeight="1">
      <c r="D65016" s="305"/>
      <c r="AG65016" s="1954"/>
    </row>
    <row r="65018" spans="4:33" s="304" customFormat="1" ht="15.75" customHeight="1">
      <c r="D65018" s="305"/>
      <c r="AG65018" s="1954"/>
    </row>
    <row r="65020" spans="4:33" s="304" customFormat="1" ht="15.75" customHeight="1">
      <c r="D65020" s="305"/>
      <c r="AG65020" s="1954"/>
    </row>
    <row r="65022" spans="4:33" s="304" customFormat="1" ht="15.75" customHeight="1">
      <c r="D65022" s="305"/>
      <c r="AG65022" s="1954"/>
    </row>
    <row r="65024" spans="4:33" s="304" customFormat="1" ht="15.75" customHeight="1">
      <c r="D65024" s="305"/>
      <c r="AG65024" s="1954"/>
    </row>
    <row r="65026" spans="4:33" s="304" customFormat="1" ht="15.75" customHeight="1">
      <c r="D65026" s="305"/>
      <c r="AG65026" s="1954"/>
    </row>
    <row r="65028" spans="4:33" s="304" customFormat="1" ht="15.75" customHeight="1">
      <c r="D65028" s="305"/>
      <c r="AG65028" s="1954"/>
    </row>
    <row r="65030" spans="4:33" s="304" customFormat="1" ht="15.75" customHeight="1">
      <c r="D65030" s="305"/>
      <c r="AG65030" s="1954"/>
    </row>
    <row r="65032" spans="4:33" s="304" customFormat="1" ht="15.75" customHeight="1">
      <c r="D65032" s="305"/>
      <c r="AG65032" s="1954"/>
    </row>
    <row r="65034" spans="4:33" s="304" customFormat="1" ht="15.75" customHeight="1">
      <c r="D65034" s="305"/>
      <c r="AG65034" s="1954"/>
    </row>
    <row r="65036" spans="4:33" s="304" customFormat="1" ht="15.75" customHeight="1">
      <c r="D65036" s="305"/>
      <c r="AG65036" s="1954"/>
    </row>
    <row r="65038" spans="4:33" s="304" customFormat="1" ht="15.75" customHeight="1">
      <c r="D65038" s="305"/>
      <c r="AG65038" s="1954"/>
    </row>
    <row r="65040" spans="4:33" s="304" customFormat="1" ht="15.75" customHeight="1">
      <c r="D65040" s="305"/>
      <c r="AG65040" s="1954"/>
    </row>
    <row r="65042" spans="4:33" s="304" customFormat="1" ht="15.75" customHeight="1">
      <c r="D65042" s="305"/>
      <c r="AG65042" s="1954"/>
    </row>
    <row r="65044" spans="4:33" s="304" customFormat="1" ht="15.75" customHeight="1">
      <c r="D65044" s="305"/>
      <c r="AG65044" s="1954"/>
    </row>
    <row r="65046" spans="4:33" s="304" customFormat="1" ht="15.75" customHeight="1">
      <c r="D65046" s="305"/>
      <c r="AG65046" s="1954"/>
    </row>
    <row r="65048" spans="4:33" s="304" customFormat="1" ht="15.75" customHeight="1">
      <c r="D65048" s="305"/>
      <c r="AG65048" s="1954"/>
    </row>
    <row r="65050" spans="4:33" s="304" customFormat="1" ht="15.75" customHeight="1">
      <c r="D65050" s="305"/>
      <c r="AG65050" s="1954"/>
    </row>
    <row r="65052" spans="4:33" s="304" customFormat="1" ht="15.75" customHeight="1">
      <c r="D65052" s="305"/>
      <c r="AG65052" s="1954"/>
    </row>
    <row r="65054" spans="4:33" s="304" customFormat="1" ht="15.75" customHeight="1">
      <c r="D65054" s="305"/>
      <c r="AG65054" s="1954"/>
    </row>
    <row r="65056" spans="4:33" s="304" customFormat="1" ht="15.75" customHeight="1">
      <c r="D65056" s="305"/>
      <c r="AG65056" s="1954"/>
    </row>
    <row r="65058" spans="4:33" s="304" customFormat="1" ht="15.75" customHeight="1">
      <c r="D65058" s="305"/>
      <c r="AG65058" s="1954"/>
    </row>
    <row r="65060" spans="4:33" s="304" customFormat="1" ht="15.75" customHeight="1">
      <c r="D65060" s="305"/>
      <c r="AG65060" s="1954"/>
    </row>
    <row r="65062" spans="4:33" s="304" customFormat="1" ht="15.75" customHeight="1">
      <c r="D65062" s="305"/>
      <c r="AG65062" s="1954"/>
    </row>
    <row r="65064" spans="4:33" s="304" customFormat="1" ht="15.75" customHeight="1">
      <c r="D65064" s="305"/>
      <c r="AG65064" s="1954"/>
    </row>
    <row r="65066" spans="4:33" s="304" customFormat="1" ht="15.75" customHeight="1">
      <c r="D65066" s="305"/>
      <c r="AG65066" s="1954"/>
    </row>
    <row r="65068" spans="4:33" s="304" customFormat="1" ht="15.75" customHeight="1">
      <c r="D65068" s="305"/>
      <c r="AG65068" s="1954"/>
    </row>
    <row r="65070" spans="4:33" s="304" customFormat="1" ht="15.75" customHeight="1">
      <c r="D65070" s="305"/>
      <c r="AG65070" s="1954"/>
    </row>
    <row r="65072" spans="4:33" s="304" customFormat="1" ht="15.75" customHeight="1">
      <c r="D65072" s="305"/>
      <c r="AG65072" s="1954"/>
    </row>
    <row r="65074" spans="4:33" s="304" customFormat="1" ht="15.75" customHeight="1">
      <c r="D65074" s="305"/>
      <c r="AG65074" s="1954"/>
    </row>
    <row r="65076" spans="4:33" s="304" customFormat="1" ht="15.75" customHeight="1">
      <c r="D65076" s="305"/>
      <c r="AG65076" s="1954"/>
    </row>
    <row r="65078" spans="4:33" s="304" customFormat="1" ht="15.75" customHeight="1">
      <c r="D65078" s="305"/>
      <c r="AG65078" s="1954"/>
    </row>
    <row r="65080" spans="4:33" s="304" customFormat="1" ht="15.75" customHeight="1">
      <c r="D65080" s="305"/>
      <c r="AG65080" s="1954"/>
    </row>
    <row r="65082" spans="4:33" s="304" customFormat="1" ht="15.75" customHeight="1">
      <c r="D65082" s="305"/>
      <c r="AG65082" s="1954"/>
    </row>
    <row r="65084" spans="4:33" s="304" customFormat="1" ht="15.75" customHeight="1">
      <c r="D65084" s="305"/>
      <c r="AG65084" s="1954"/>
    </row>
    <row r="65086" spans="4:33" s="304" customFormat="1" ht="15.75" customHeight="1">
      <c r="D65086" s="305"/>
      <c r="AG65086" s="1954"/>
    </row>
    <row r="65088" spans="4:33" s="304" customFormat="1" ht="15.75" customHeight="1">
      <c r="D65088" s="305"/>
      <c r="AG65088" s="1954"/>
    </row>
    <row r="65090" spans="4:33" s="304" customFormat="1" ht="15.75" customHeight="1">
      <c r="D65090" s="305"/>
      <c r="AG65090" s="1954"/>
    </row>
    <row r="65092" spans="4:33" s="304" customFormat="1" ht="15.75" customHeight="1">
      <c r="D65092" s="305"/>
      <c r="AG65092" s="1954"/>
    </row>
    <row r="65094" spans="4:33" s="304" customFormat="1" ht="15.75" customHeight="1">
      <c r="D65094" s="305"/>
      <c r="AG65094" s="1954"/>
    </row>
    <row r="65096" spans="4:33" s="304" customFormat="1" ht="15.75" customHeight="1">
      <c r="D65096" s="305"/>
      <c r="AG65096" s="1954"/>
    </row>
    <row r="65098" spans="4:33" s="304" customFormat="1" ht="15.75" customHeight="1">
      <c r="D65098" s="305"/>
      <c r="AG65098" s="1954"/>
    </row>
    <row r="65100" spans="4:33" s="304" customFormat="1" ht="15.75" customHeight="1">
      <c r="D65100" s="305"/>
      <c r="AG65100" s="1954"/>
    </row>
    <row r="65102" spans="4:33" s="304" customFormat="1" ht="15.75" customHeight="1">
      <c r="D65102" s="305"/>
      <c r="AG65102" s="1954"/>
    </row>
    <row r="65104" spans="4:33" s="304" customFormat="1" ht="15.75" customHeight="1">
      <c r="D65104" s="305"/>
      <c r="AG65104" s="1954"/>
    </row>
    <row r="65106" spans="4:33" s="304" customFormat="1" ht="15.75" customHeight="1">
      <c r="D65106" s="305"/>
      <c r="AG65106" s="1954"/>
    </row>
    <row r="65108" spans="4:33" s="304" customFormat="1" ht="15.75" customHeight="1">
      <c r="D65108" s="305"/>
      <c r="AG65108" s="1954"/>
    </row>
    <row r="65110" spans="4:33" s="304" customFormat="1" ht="15.75" customHeight="1">
      <c r="D65110" s="305"/>
      <c r="AG65110" s="1954"/>
    </row>
    <row r="65112" spans="4:33" s="304" customFormat="1" ht="15.75" customHeight="1">
      <c r="D65112" s="305"/>
      <c r="AG65112" s="1954"/>
    </row>
    <row r="65114" spans="4:33" s="304" customFormat="1" ht="15.75" customHeight="1">
      <c r="D65114" s="305"/>
      <c r="AG65114" s="1954"/>
    </row>
    <row r="65116" spans="4:33" s="304" customFormat="1" ht="15.75" customHeight="1">
      <c r="D65116" s="305"/>
      <c r="AG65116" s="1954"/>
    </row>
    <row r="65118" spans="4:33" s="304" customFormat="1" ht="15.75" customHeight="1">
      <c r="D65118" s="305"/>
      <c r="AG65118" s="1954"/>
    </row>
    <row r="65120" spans="4:33" s="304" customFormat="1" ht="15.75" customHeight="1">
      <c r="D65120" s="305"/>
      <c r="AG65120" s="1954"/>
    </row>
    <row r="65122" spans="4:33" s="304" customFormat="1" ht="15.75" customHeight="1">
      <c r="D65122" s="305"/>
      <c r="AG65122" s="1954"/>
    </row>
    <row r="65124" spans="4:33" s="304" customFormat="1" ht="15.75" customHeight="1">
      <c r="D65124" s="305"/>
      <c r="AG65124" s="1954"/>
    </row>
    <row r="65126" spans="4:33" s="304" customFormat="1" ht="15.75" customHeight="1">
      <c r="D65126" s="305"/>
      <c r="AG65126" s="1954"/>
    </row>
    <row r="65128" spans="4:33" s="304" customFormat="1" ht="15.75" customHeight="1">
      <c r="D65128" s="305"/>
      <c r="AG65128" s="1954"/>
    </row>
    <row r="65130" spans="4:33" s="304" customFormat="1" ht="15.75" customHeight="1">
      <c r="D65130" s="305"/>
      <c r="AG65130" s="1954"/>
    </row>
    <row r="65132" spans="4:33" s="304" customFormat="1" ht="15.75" customHeight="1">
      <c r="D65132" s="305"/>
      <c r="AG65132" s="1954"/>
    </row>
    <row r="65134" spans="4:33" s="304" customFormat="1" ht="15.75" customHeight="1">
      <c r="D65134" s="305"/>
      <c r="AG65134" s="1954"/>
    </row>
    <row r="65136" spans="4:33" s="304" customFormat="1" ht="15.75" customHeight="1">
      <c r="D65136" s="305"/>
      <c r="AG65136" s="1954"/>
    </row>
    <row r="65138" spans="4:33" s="304" customFormat="1" ht="15.75" customHeight="1">
      <c r="D65138" s="305"/>
      <c r="AG65138" s="1954"/>
    </row>
    <row r="65140" spans="4:33" s="304" customFormat="1" ht="15.75" customHeight="1">
      <c r="D65140" s="305"/>
      <c r="AG65140" s="1954"/>
    </row>
    <row r="65142" spans="4:33" s="304" customFormat="1" ht="15.75" customHeight="1">
      <c r="D65142" s="305"/>
      <c r="AG65142" s="1954"/>
    </row>
    <row r="65144" spans="4:33" s="304" customFormat="1" ht="15.75" customHeight="1">
      <c r="D65144" s="305"/>
      <c r="AG65144" s="1954"/>
    </row>
    <row r="65146" spans="4:33" s="304" customFormat="1" ht="15.75" customHeight="1">
      <c r="D65146" s="305"/>
      <c r="AG65146" s="1954"/>
    </row>
    <row r="65148" spans="4:33" s="304" customFormat="1" ht="15.75" customHeight="1">
      <c r="D65148" s="305"/>
      <c r="AG65148" s="1954"/>
    </row>
    <row r="65150" spans="4:33" s="304" customFormat="1" ht="15.75" customHeight="1">
      <c r="D65150" s="305"/>
      <c r="AG65150" s="1954"/>
    </row>
    <row r="65152" spans="4:33" s="304" customFormat="1" ht="15.75" customHeight="1">
      <c r="D65152" s="305"/>
      <c r="AG65152" s="1954"/>
    </row>
    <row r="65154" spans="4:33" s="304" customFormat="1" ht="15.75" customHeight="1">
      <c r="D65154" s="305"/>
      <c r="AG65154" s="1954"/>
    </row>
    <row r="65156" spans="4:33" s="304" customFormat="1" ht="15.75" customHeight="1">
      <c r="D65156" s="305"/>
      <c r="AG65156" s="1954"/>
    </row>
    <row r="65158" spans="4:33" s="304" customFormat="1" ht="15.75" customHeight="1">
      <c r="D65158" s="305"/>
      <c r="AG65158" s="1954"/>
    </row>
    <row r="65160" spans="4:33" s="304" customFormat="1" ht="15.75" customHeight="1">
      <c r="D65160" s="305"/>
      <c r="AG65160" s="1954"/>
    </row>
    <row r="65162" spans="4:33" s="304" customFormat="1" ht="15.75" customHeight="1">
      <c r="D65162" s="305"/>
      <c r="AG65162" s="1954"/>
    </row>
    <row r="65164" spans="4:33" s="304" customFormat="1" ht="15.75" customHeight="1">
      <c r="D65164" s="305"/>
      <c r="AG65164" s="1954"/>
    </row>
    <row r="65166" spans="4:33" s="304" customFormat="1" ht="15.75" customHeight="1">
      <c r="D65166" s="305"/>
      <c r="AG65166" s="1954"/>
    </row>
    <row r="65168" spans="4:33" s="304" customFormat="1" ht="15.75" customHeight="1">
      <c r="D65168" s="305"/>
      <c r="AG65168" s="1954"/>
    </row>
    <row r="65170" spans="4:33" s="304" customFormat="1" ht="15.75" customHeight="1">
      <c r="D65170" s="305"/>
      <c r="AG65170" s="1954"/>
    </row>
    <row r="65172" spans="4:33" s="304" customFormat="1" ht="15.75" customHeight="1">
      <c r="D65172" s="305"/>
      <c r="AG65172" s="1954"/>
    </row>
    <row r="65174" spans="4:33" s="304" customFormat="1" ht="15.75" customHeight="1">
      <c r="D65174" s="305"/>
      <c r="AG65174" s="1954"/>
    </row>
    <row r="65176" spans="4:33" s="304" customFormat="1" ht="15.75" customHeight="1">
      <c r="D65176" s="305"/>
      <c r="AG65176" s="1954"/>
    </row>
    <row r="65178" spans="4:33" s="304" customFormat="1" ht="15.75" customHeight="1">
      <c r="D65178" s="305"/>
      <c r="AG65178" s="1954"/>
    </row>
    <row r="65180" spans="4:33" s="304" customFormat="1" ht="15.75" customHeight="1">
      <c r="D65180" s="305"/>
      <c r="AG65180" s="1954"/>
    </row>
    <row r="65182" spans="4:33" s="304" customFormat="1" ht="15.75" customHeight="1">
      <c r="D65182" s="305"/>
      <c r="AG65182" s="1954"/>
    </row>
    <row r="65184" spans="4:33" s="304" customFormat="1" ht="15.75" customHeight="1">
      <c r="D65184" s="305"/>
      <c r="AG65184" s="1954"/>
    </row>
    <row r="65186" spans="4:33" s="304" customFormat="1" ht="15.75" customHeight="1">
      <c r="D65186" s="305"/>
      <c r="AG65186" s="1954"/>
    </row>
    <row r="65188" spans="4:33" s="304" customFormat="1" ht="15.75" customHeight="1">
      <c r="D65188" s="305"/>
      <c r="AG65188" s="1954"/>
    </row>
    <row r="65190" spans="4:33" s="304" customFormat="1" ht="15.75" customHeight="1">
      <c r="D65190" s="305"/>
      <c r="AG65190" s="1954"/>
    </row>
    <row r="65192" spans="4:33" s="304" customFormat="1" ht="15.75" customHeight="1">
      <c r="D65192" s="305"/>
      <c r="AG65192" s="1954"/>
    </row>
    <row r="65194" spans="4:33" s="304" customFormat="1" ht="15.75" customHeight="1">
      <c r="D65194" s="305"/>
      <c r="AG65194" s="1954"/>
    </row>
    <row r="65196" spans="4:33" s="304" customFormat="1" ht="15.75" customHeight="1">
      <c r="D65196" s="305"/>
      <c r="AG65196" s="1954"/>
    </row>
    <row r="65198" spans="4:33" s="304" customFormat="1" ht="15.75" customHeight="1">
      <c r="D65198" s="305"/>
      <c r="AG65198" s="1954"/>
    </row>
    <row r="65200" spans="4:33" s="304" customFormat="1" ht="15.75" customHeight="1">
      <c r="D65200" s="305"/>
      <c r="AG65200" s="1954"/>
    </row>
    <row r="65202" spans="4:33" s="304" customFormat="1" ht="15.75" customHeight="1">
      <c r="D65202" s="305"/>
      <c r="AG65202" s="1954"/>
    </row>
    <row r="65204" spans="4:33" s="304" customFormat="1" ht="15.75" customHeight="1">
      <c r="D65204" s="305"/>
      <c r="AG65204" s="1954"/>
    </row>
    <row r="65206" spans="4:33" s="304" customFormat="1" ht="15.75" customHeight="1">
      <c r="D65206" s="305"/>
      <c r="AG65206" s="1954"/>
    </row>
    <row r="65208" spans="4:33" s="304" customFormat="1" ht="15.75" customHeight="1">
      <c r="D65208" s="305"/>
      <c r="AG65208" s="1954"/>
    </row>
    <row r="65210" spans="4:33" s="304" customFormat="1" ht="15.75" customHeight="1">
      <c r="D65210" s="305"/>
      <c r="AG65210" s="1954"/>
    </row>
    <row r="65212" spans="4:33" s="304" customFormat="1" ht="15.75" customHeight="1">
      <c r="D65212" s="305"/>
      <c r="AG65212" s="1954"/>
    </row>
    <row r="65214" spans="4:33" s="304" customFormat="1" ht="15.75" customHeight="1">
      <c r="D65214" s="305"/>
      <c r="AG65214" s="1954"/>
    </row>
    <row r="65216" spans="4:33" s="304" customFormat="1" ht="15.75" customHeight="1">
      <c r="D65216" s="305"/>
      <c r="AG65216" s="1954"/>
    </row>
    <row r="65218" spans="4:33" s="304" customFormat="1" ht="15.75" customHeight="1">
      <c r="D65218" s="305"/>
      <c r="AG65218" s="1954"/>
    </row>
    <row r="65220" spans="4:33" s="304" customFormat="1" ht="15.75" customHeight="1">
      <c r="D65220" s="305"/>
      <c r="AG65220" s="1954"/>
    </row>
    <row r="65222" spans="4:33" s="304" customFormat="1" ht="15.75" customHeight="1">
      <c r="D65222" s="305"/>
      <c r="AG65222" s="1954"/>
    </row>
    <row r="65224" spans="4:33" s="304" customFormat="1" ht="15.75" customHeight="1">
      <c r="D65224" s="305"/>
      <c r="AG65224" s="1954"/>
    </row>
    <row r="65226" spans="4:33" s="304" customFormat="1" ht="15.75" customHeight="1">
      <c r="D65226" s="305"/>
      <c r="AG65226" s="1954"/>
    </row>
    <row r="65228" spans="4:33" s="304" customFormat="1" ht="15.75" customHeight="1">
      <c r="D65228" s="305"/>
      <c r="AG65228" s="1954"/>
    </row>
    <row r="65230" spans="4:33" s="304" customFormat="1" ht="15.75" customHeight="1">
      <c r="D65230" s="305"/>
      <c r="AG65230" s="1954"/>
    </row>
    <row r="65232" spans="4:33" s="304" customFormat="1" ht="15.75" customHeight="1">
      <c r="D65232" s="305"/>
      <c r="AG65232" s="1954"/>
    </row>
    <row r="65234" spans="4:33" s="304" customFormat="1" ht="15.75" customHeight="1">
      <c r="D65234" s="305"/>
      <c r="AG65234" s="1954"/>
    </row>
    <row r="65236" spans="4:33" s="304" customFormat="1" ht="15.75" customHeight="1">
      <c r="D65236" s="305"/>
      <c r="AG65236" s="1954"/>
    </row>
    <row r="65238" spans="4:33" s="304" customFormat="1" ht="15.75" customHeight="1">
      <c r="D65238" s="305"/>
      <c r="AG65238" s="1954"/>
    </row>
    <row r="65240" spans="4:33" s="304" customFormat="1" ht="15.75" customHeight="1">
      <c r="D65240" s="305"/>
      <c r="AG65240" s="1954"/>
    </row>
    <row r="65242" spans="4:33" s="304" customFormat="1" ht="15.75" customHeight="1">
      <c r="D65242" s="305"/>
      <c r="AG65242" s="1954"/>
    </row>
    <row r="65244" spans="4:33" s="304" customFormat="1" ht="15.75" customHeight="1">
      <c r="D65244" s="305"/>
      <c r="AG65244" s="1954"/>
    </row>
    <row r="65246" spans="4:33" s="304" customFormat="1" ht="15.75" customHeight="1">
      <c r="D65246" s="305"/>
      <c r="AG65246" s="1954"/>
    </row>
    <row r="65248" spans="4:33" s="304" customFormat="1" ht="15.75" customHeight="1">
      <c r="D65248" s="305"/>
      <c r="AG65248" s="1954"/>
    </row>
    <row r="65250" spans="4:33" s="304" customFormat="1" ht="15.75" customHeight="1">
      <c r="D65250" s="305"/>
      <c r="AG65250" s="1954"/>
    </row>
    <row r="65252" spans="4:33" s="304" customFormat="1" ht="15.75" customHeight="1">
      <c r="D65252" s="305"/>
      <c r="AG65252" s="1954"/>
    </row>
    <row r="65254" spans="4:33" s="304" customFormat="1" ht="15.75" customHeight="1">
      <c r="D65254" s="305"/>
      <c r="AG65254" s="1954"/>
    </row>
    <row r="65256" spans="4:33" s="304" customFormat="1" ht="15.75" customHeight="1">
      <c r="D65256" s="305"/>
      <c r="AG65256" s="1954"/>
    </row>
    <row r="65258" spans="4:33" s="304" customFormat="1" ht="15.75" customHeight="1">
      <c r="D65258" s="305"/>
      <c r="AG65258" s="1954"/>
    </row>
    <row r="65260" spans="4:33" s="304" customFormat="1" ht="15.75" customHeight="1">
      <c r="D65260" s="305"/>
      <c r="AG65260" s="1954"/>
    </row>
    <row r="65262" spans="4:33" s="304" customFormat="1" ht="15.75" customHeight="1">
      <c r="D65262" s="305"/>
      <c r="AG65262" s="1954"/>
    </row>
    <row r="65264" spans="4:33" s="304" customFormat="1" ht="15.75" customHeight="1">
      <c r="D65264" s="305"/>
      <c r="AG65264" s="1954"/>
    </row>
    <row r="65266" spans="4:33" s="304" customFormat="1" ht="15.75" customHeight="1">
      <c r="D65266" s="305"/>
      <c r="AG65266" s="1954"/>
    </row>
    <row r="65268" spans="4:33" s="304" customFormat="1" ht="15.75" customHeight="1">
      <c r="D65268" s="305"/>
      <c r="AG65268" s="1954"/>
    </row>
    <row r="65270" spans="4:33" s="304" customFormat="1" ht="15.75" customHeight="1">
      <c r="D65270" s="305"/>
      <c r="AG65270" s="1954"/>
    </row>
    <row r="65272" spans="4:33" s="304" customFormat="1" ht="15.75" customHeight="1">
      <c r="D65272" s="305"/>
      <c r="AG65272" s="1954"/>
    </row>
    <row r="65274" spans="4:33" s="304" customFormat="1" ht="15.75" customHeight="1">
      <c r="D65274" s="305"/>
      <c r="AG65274" s="1954"/>
    </row>
    <row r="65276" spans="4:33" s="304" customFormat="1" ht="15.75" customHeight="1">
      <c r="D65276" s="305"/>
      <c r="AG65276" s="1954"/>
    </row>
    <row r="65278" spans="4:33" s="304" customFormat="1" ht="15.75" customHeight="1">
      <c r="D65278" s="305"/>
      <c r="AG65278" s="1954"/>
    </row>
    <row r="65280" spans="4:33" s="304" customFormat="1" ht="15.75" customHeight="1">
      <c r="D65280" s="305"/>
      <c r="AG65280" s="1954"/>
    </row>
    <row r="65282" spans="4:33" s="304" customFormat="1" ht="15.75" customHeight="1">
      <c r="D65282" s="305"/>
      <c r="AG65282" s="1954"/>
    </row>
    <row r="65284" spans="4:33" s="304" customFormat="1" ht="15.75" customHeight="1">
      <c r="D65284" s="305"/>
      <c r="AG65284" s="1954"/>
    </row>
    <row r="65286" spans="4:33" s="304" customFormat="1" ht="15.75" customHeight="1">
      <c r="D65286" s="305"/>
      <c r="AG65286" s="1954"/>
    </row>
    <row r="65288" spans="4:33" s="304" customFormat="1" ht="15.75" customHeight="1">
      <c r="D65288" s="305"/>
      <c r="AG65288" s="1954"/>
    </row>
    <row r="65290" spans="4:33" s="304" customFormat="1" ht="15.75" customHeight="1">
      <c r="D65290" s="305"/>
      <c r="AG65290" s="1954"/>
    </row>
    <row r="65292" spans="4:33" s="304" customFormat="1" ht="15.75" customHeight="1">
      <c r="D65292" s="305"/>
      <c r="AG65292" s="1954"/>
    </row>
    <row r="65294" spans="4:33" s="304" customFormat="1" ht="15.75" customHeight="1">
      <c r="D65294" s="305"/>
      <c r="AG65294" s="1954"/>
    </row>
    <row r="65296" spans="4:33" s="304" customFormat="1" ht="15.75" customHeight="1">
      <c r="D65296" s="305"/>
      <c r="AG65296" s="1954"/>
    </row>
    <row r="65298" spans="4:33" s="304" customFormat="1" ht="15.75" customHeight="1">
      <c r="D65298" s="305"/>
      <c r="AG65298" s="1954"/>
    </row>
    <row r="65300" spans="4:33" s="304" customFormat="1" ht="15.75" customHeight="1">
      <c r="D65300" s="305"/>
      <c r="AG65300" s="1954"/>
    </row>
    <row r="65302" spans="4:33" s="304" customFormat="1" ht="15.75" customHeight="1">
      <c r="D65302" s="305"/>
      <c r="AG65302" s="1954"/>
    </row>
    <row r="65304" spans="4:33" s="304" customFormat="1" ht="15.75" customHeight="1">
      <c r="D65304" s="305"/>
      <c r="AG65304" s="1954"/>
    </row>
    <row r="65306" spans="4:33" s="304" customFormat="1" ht="15.75" customHeight="1">
      <c r="D65306" s="305"/>
      <c r="AG65306" s="1954"/>
    </row>
    <row r="65308" spans="4:33" s="304" customFormat="1" ht="15.75" customHeight="1">
      <c r="D65308" s="305"/>
      <c r="AG65308" s="1954"/>
    </row>
    <row r="65310" spans="4:33" s="304" customFormat="1" ht="15.75" customHeight="1">
      <c r="D65310" s="305"/>
      <c r="AG65310" s="1954"/>
    </row>
    <row r="65312" spans="4:33" s="304" customFormat="1" ht="15.75" customHeight="1">
      <c r="D65312" s="305"/>
      <c r="AG65312" s="1954"/>
    </row>
    <row r="65314" spans="4:33" s="304" customFormat="1" ht="15.75" customHeight="1">
      <c r="D65314" s="305"/>
      <c r="AG65314" s="1954"/>
    </row>
    <row r="65316" spans="4:33" s="304" customFormat="1" ht="15.75" customHeight="1">
      <c r="D65316" s="305"/>
      <c r="AG65316" s="1954"/>
    </row>
    <row r="65318" spans="4:33" s="304" customFormat="1" ht="15.75" customHeight="1">
      <c r="D65318" s="305"/>
      <c r="AG65318" s="1954"/>
    </row>
    <row r="65320" spans="4:33" s="304" customFormat="1" ht="15.75" customHeight="1">
      <c r="D65320" s="305"/>
      <c r="AG65320" s="1954"/>
    </row>
    <row r="65322" spans="4:33" s="304" customFormat="1" ht="15.75" customHeight="1">
      <c r="D65322" s="305"/>
      <c r="AG65322" s="1954"/>
    </row>
    <row r="65324" spans="4:33" s="304" customFormat="1" ht="15.75" customHeight="1">
      <c r="D65324" s="305"/>
      <c r="AG65324" s="1954"/>
    </row>
    <row r="65326" spans="4:33" s="304" customFormat="1" ht="15.75" customHeight="1">
      <c r="D65326" s="305"/>
      <c r="AG65326" s="1954"/>
    </row>
    <row r="65328" spans="4:33" s="304" customFormat="1" ht="15.75" customHeight="1">
      <c r="D65328" s="305"/>
      <c r="AG65328" s="1954"/>
    </row>
    <row r="65330" spans="4:33" s="304" customFormat="1" ht="15.75" customHeight="1">
      <c r="D65330" s="305"/>
      <c r="AG65330" s="1954"/>
    </row>
    <row r="65332" spans="4:33" s="304" customFormat="1" ht="15.75" customHeight="1">
      <c r="D65332" s="305"/>
      <c r="AG65332" s="1954"/>
    </row>
    <row r="65334" spans="4:33" s="304" customFormat="1" ht="15.75" customHeight="1">
      <c r="D65334" s="305"/>
      <c r="AG65334" s="1954"/>
    </row>
    <row r="65336" spans="4:33" s="304" customFormat="1" ht="15.75" customHeight="1">
      <c r="D65336" s="305"/>
      <c r="AG65336" s="1954"/>
    </row>
    <row r="65338" spans="4:33" s="304" customFormat="1" ht="15.75" customHeight="1">
      <c r="D65338" s="305"/>
      <c r="AG65338" s="1954"/>
    </row>
    <row r="65340" spans="4:33" s="304" customFormat="1" ht="15.75" customHeight="1">
      <c r="D65340" s="305"/>
      <c r="AG65340" s="1954"/>
    </row>
    <row r="65342" spans="4:33" s="304" customFormat="1" ht="15.75" customHeight="1">
      <c r="D65342" s="305"/>
      <c r="AG65342" s="1954"/>
    </row>
    <row r="65344" spans="4:33" s="304" customFormat="1" ht="15.75" customHeight="1">
      <c r="D65344" s="305"/>
      <c r="AG65344" s="1954"/>
    </row>
    <row r="65346" spans="4:33" s="304" customFormat="1" ht="15.75" customHeight="1">
      <c r="D65346" s="305"/>
      <c r="AG65346" s="1954"/>
    </row>
    <row r="65348" spans="4:33" s="304" customFormat="1" ht="15.75" customHeight="1">
      <c r="D65348" s="305"/>
      <c r="AG65348" s="1954"/>
    </row>
    <row r="65350" spans="4:33" s="304" customFormat="1" ht="15.75" customHeight="1">
      <c r="D65350" s="305"/>
      <c r="AG65350" s="1954"/>
    </row>
    <row r="65352" spans="4:33" s="304" customFormat="1" ht="15.75" customHeight="1">
      <c r="D65352" s="305"/>
      <c r="AG65352" s="1954"/>
    </row>
    <row r="65354" spans="4:33" s="304" customFormat="1" ht="15.75" customHeight="1">
      <c r="D65354" s="305"/>
      <c r="AG65354" s="1954"/>
    </row>
    <row r="65356" spans="4:33" s="304" customFormat="1" ht="15.75" customHeight="1">
      <c r="D65356" s="305"/>
      <c r="AG65356" s="1954"/>
    </row>
    <row r="65358" spans="4:33" s="304" customFormat="1" ht="15.75" customHeight="1">
      <c r="D65358" s="305"/>
      <c r="AG65358" s="1954"/>
    </row>
    <row r="65360" spans="4:33" s="304" customFormat="1" ht="15.75" customHeight="1">
      <c r="D65360" s="305"/>
      <c r="AG65360" s="1954"/>
    </row>
    <row r="65362" spans="4:33" s="304" customFormat="1" ht="15.75" customHeight="1">
      <c r="D65362" s="305"/>
      <c r="AG65362" s="1954"/>
    </row>
    <row r="65364" spans="4:33" s="304" customFormat="1" ht="15.75" customHeight="1">
      <c r="D65364" s="305"/>
      <c r="AG65364" s="1954"/>
    </row>
    <row r="65366" spans="4:33" s="304" customFormat="1" ht="15.75" customHeight="1">
      <c r="D65366" s="305"/>
      <c r="AG65366" s="1954"/>
    </row>
    <row r="65368" spans="4:33" s="304" customFormat="1" ht="15.75" customHeight="1">
      <c r="D65368" s="305"/>
      <c r="AG65368" s="1954"/>
    </row>
    <row r="65370" spans="4:33" s="304" customFormat="1" ht="15.75" customHeight="1">
      <c r="D65370" s="305"/>
      <c r="AG65370" s="1954"/>
    </row>
    <row r="65372" spans="4:33" s="304" customFormat="1" ht="15.75" customHeight="1">
      <c r="D65372" s="305"/>
      <c r="AG65372" s="1954"/>
    </row>
    <row r="65374" spans="4:33" s="304" customFormat="1" ht="15.75" customHeight="1">
      <c r="D65374" s="305"/>
      <c r="AG65374" s="1954"/>
    </row>
    <row r="65376" spans="4:33" s="304" customFormat="1" ht="15.75" customHeight="1">
      <c r="D65376" s="305"/>
      <c r="AG65376" s="1954"/>
    </row>
    <row r="65378" spans="4:33" s="304" customFormat="1" ht="15.75" customHeight="1">
      <c r="D65378" s="305"/>
      <c r="AG65378" s="1954"/>
    </row>
    <row r="65380" spans="4:33" s="304" customFormat="1" ht="15.75" customHeight="1">
      <c r="D65380" s="305"/>
      <c r="AG65380" s="1954"/>
    </row>
    <row r="65382" spans="4:33" s="304" customFormat="1" ht="15.75" customHeight="1">
      <c r="D65382" s="305"/>
      <c r="AG65382" s="1954"/>
    </row>
    <row r="65384" spans="4:33" s="304" customFormat="1" ht="15.75" customHeight="1">
      <c r="D65384" s="305"/>
      <c r="AG65384" s="1954"/>
    </row>
    <row r="65386" spans="4:33" s="304" customFormat="1" ht="15.75" customHeight="1">
      <c r="D65386" s="305"/>
      <c r="AG65386" s="1954"/>
    </row>
    <row r="65388" spans="4:33" s="304" customFormat="1" ht="15.75" customHeight="1">
      <c r="D65388" s="305"/>
      <c r="AG65388" s="1954"/>
    </row>
    <row r="65390" spans="4:33" s="304" customFormat="1" ht="15.75" customHeight="1">
      <c r="D65390" s="305"/>
      <c r="AG65390" s="1954"/>
    </row>
    <row r="65392" spans="4:33" s="304" customFormat="1" ht="15.75" customHeight="1">
      <c r="D65392" s="305"/>
      <c r="AG65392" s="1954"/>
    </row>
    <row r="65394" spans="4:33" s="304" customFormat="1" ht="15.75" customHeight="1">
      <c r="D65394" s="305"/>
      <c r="AG65394" s="1954"/>
    </row>
    <row r="65396" spans="4:33" s="304" customFormat="1" ht="15.75" customHeight="1">
      <c r="D65396" s="305"/>
      <c r="AG65396" s="1954"/>
    </row>
    <row r="65398" spans="4:33" s="304" customFormat="1" ht="15.75" customHeight="1">
      <c r="D65398" s="305"/>
      <c r="AG65398" s="1954"/>
    </row>
    <row r="65400" spans="4:33" s="304" customFormat="1" ht="15.75" customHeight="1">
      <c r="D65400" s="305"/>
      <c r="AG65400" s="1954"/>
    </row>
    <row r="65402" spans="4:33" s="304" customFormat="1" ht="15.75" customHeight="1">
      <c r="D65402" s="305"/>
      <c r="AG65402" s="1954"/>
    </row>
    <row r="65404" spans="4:33" s="304" customFormat="1" ht="15.75" customHeight="1">
      <c r="D65404" s="305"/>
      <c r="AG65404" s="1954"/>
    </row>
    <row r="65406" spans="4:33" s="304" customFormat="1" ht="15.75" customHeight="1">
      <c r="D65406" s="305"/>
      <c r="AG65406" s="1954"/>
    </row>
    <row r="65408" spans="4:33" s="304" customFormat="1" ht="15.75" customHeight="1">
      <c r="D65408" s="305"/>
      <c r="AG65408" s="1954"/>
    </row>
    <row r="65410" spans="4:33" s="304" customFormat="1" ht="15.75" customHeight="1">
      <c r="D65410" s="305"/>
      <c r="AG65410" s="1954"/>
    </row>
    <row r="65412" spans="4:33" s="304" customFormat="1" ht="15.75" customHeight="1">
      <c r="D65412" s="305"/>
      <c r="AG65412" s="1954"/>
    </row>
    <row r="65414" spans="4:33" s="304" customFormat="1" ht="15.75" customHeight="1">
      <c r="D65414" s="305"/>
      <c r="AG65414" s="1954"/>
    </row>
    <row r="65416" spans="4:33" s="304" customFormat="1" ht="15.75" customHeight="1">
      <c r="D65416" s="305"/>
      <c r="AG65416" s="1954"/>
    </row>
    <row r="65418" spans="4:33" s="304" customFormat="1" ht="15.75" customHeight="1">
      <c r="D65418" s="305"/>
      <c r="AG65418" s="1954"/>
    </row>
    <row r="65420" spans="4:33" s="304" customFormat="1" ht="15.75" customHeight="1">
      <c r="D65420" s="305"/>
      <c r="AG65420" s="1954"/>
    </row>
    <row r="65422" spans="4:33" s="304" customFormat="1" ht="15.75" customHeight="1">
      <c r="D65422" s="305"/>
      <c r="AG65422" s="1954"/>
    </row>
    <row r="65424" spans="4:33" s="304" customFormat="1" ht="15.75" customHeight="1">
      <c r="D65424" s="305"/>
      <c r="AG65424" s="1954"/>
    </row>
    <row r="65426" spans="4:33" s="304" customFormat="1" ht="15.75" customHeight="1">
      <c r="D65426" s="305"/>
      <c r="AG65426" s="1954"/>
    </row>
    <row r="65428" spans="4:33" s="304" customFormat="1" ht="15.75" customHeight="1">
      <c r="D65428" s="305"/>
      <c r="AG65428" s="1954"/>
    </row>
    <row r="65430" spans="4:33" s="304" customFormat="1" ht="15.75" customHeight="1">
      <c r="D65430" s="305"/>
      <c r="AG65430" s="1954"/>
    </row>
    <row r="65432" spans="4:33" s="304" customFormat="1" ht="15.75" customHeight="1">
      <c r="D65432" s="305"/>
      <c r="AG65432" s="1954"/>
    </row>
    <row r="65434" spans="4:33" s="304" customFormat="1" ht="15.75" customHeight="1">
      <c r="D65434" s="305"/>
      <c r="AG65434" s="1954"/>
    </row>
    <row r="65436" spans="4:33" s="304" customFormat="1" ht="15.75" customHeight="1">
      <c r="D65436" s="305"/>
      <c r="AG65436" s="1954"/>
    </row>
    <row r="65438" spans="4:33" s="304" customFormat="1" ht="15.75" customHeight="1">
      <c r="D65438" s="305"/>
      <c r="AG65438" s="1954"/>
    </row>
    <row r="65440" spans="4:33" s="304" customFormat="1" ht="15.75" customHeight="1">
      <c r="D65440" s="305"/>
      <c r="AG65440" s="1954"/>
    </row>
    <row r="65442" spans="4:33" s="304" customFormat="1" ht="15.75" customHeight="1">
      <c r="D65442" s="305"/>
      <c r="AG65442" s="1954"/>
    </row>
    <row r="65444" spans="4:33" s="304" customFormat="1" ht="15.75" customHeight="1">
      <c r="D65444" s="305"/>
      <c r="AG65444" s="1954"/>
    </row>
    <row r="65446" spans="4:33" s="304" customFormat="1" ht="15.75" customHeight="1">
      <c r="D65446" s="305"/>
      <c r="AG65446" s="1954"/>
    </row>
    <row r="65448" spans="4:33" s="304" customFormat="1" ht="15.75" customHeight="1">
      <c r="D65448" s="305"/>
      <c r="AG65448" s="1954"/>
    </row>
    <row r="65450" spans="4:33" s="304" customFormat="1" ht="15.75" customHeight="1">
      <c r="D65450" s="305"/>
      <c r="AG65450" s="1954"/>
    </row>
    <row r="65452" spans="4:33" s="304" customFormat="1" ht="15.75" customHeight="1">
      <c r="D65452" s="305"/>
      <c r="AG65452" s="1954"/>
    </row>
    <row r="65454" spans="4:33" s="304" customFormat="1" ht="15.75" customHeight="1">
      <c r="D65454" s="305"/>
      <c r="AG65454" s="1954"/>
    </row>
    <row r="65456" spans="4:33" s="304" customFormat="1" ht="15.75" customHeight="1">
      <c r="D65456" s="305"/>
      <c r="AG65456" s="1954"/>
    </row>
    <row r="65458" spans="4:33" s="304" customFormat="1" ht="15.75" customHeight="1">
      <c r="D65458" s="305"/>
      <c r="AG65458" s="1954"/>
    </row>
    <row r="65460" spans="4:33" s="304" customFormat="1" ht="15.75" customHeight="1">
      <c r="D65460" s="305"/>
      <c r="AG65460" s="1954"/>
    </row>
    <row r="65462" spans="4:33" s="304" customFormat="1" ht="15.75" customHeight="1">
      <c r="D65462" s="305"/>
      <c r="AG65462" s="1954"/>
    </row>
    <row r="65464" spans="4:33" s="304" customFormat="1" ht="15.75" customHeight="1">
      <c r="D65464" s="305"/>
      <c r="AG65464" s="1954"/>
    </row>
    <row r="65466" spans="4:33" s="304" customFormat="1" ht="15.75" customHeight="1">
      <c r="D65466" s="305"/>
      <c r="AG65466" s="1954"/>
    </row>
    <row r="65468" spans="4:33" s="304" customFormat="1" ht="15.75" customHeight="1">
      <c r="D65468" s="305"/>
      <c r="AG65468" s="1954"/>
    </row>
    <row r="65470" spans="4:33" s="304" customFormat="1" ht="15.75" customHeight="1">
      <c r="D65470" s="305"/>
      <c r="AG65470" s="1954"/>
    </row>
    <row r="65472" spans="4:33" s="304" customFormat="1" ht="15.75" customHeight="1">
      <c r="D65472" s="305"/>
      <c r="AG65472" s="1954"/>
    </row>
    <row r="65474" spans="4:33" s="304" customFormat="1" ht="15.75" customHeight="1">
      <c r="D65474" s="305"/>
      <c r="AG65474" s="1954"/>
    </row>
    <row r="65476" spans="4:33" s="304" customFormat="1" ht="15.75" customHeight="1">
      <c r="D65476" s="305"/>
      <c r="AG65476" s="1954"/>
    </row>
    <row r="65478" spans="4:33" s="304" customFormat="1" ht="15.75" customHeight="1">
      <c r="D65478" s="305"/>
      <c r="AG65478" s="1954"/>
    </row>
    <row r="65480" spans="4:33" s="304" customFormat="1" ht="15.75" customHeight="1">
      <c r="D65480" s="305"/>
      <c r="AG65480" s="1954"/>
    </row>
    <row r="65482" spans="4:33" s="304" customFormat="1" ht="15.75" customHeight="1">
      <c r="D65482" s="305"/>
      <c r="AG65482" s="1954"/>
    </row>
    <row r="65484" spans="4:33" s="304" customFormat="1" ht="15.75" customHeight="1">
      <c r="D65484" s="305"/>
      <c r="AG65484" s="1954"/>
    </row>
    <row r="65486" spans="4:33" s="304" customFormat="1" ht="15.75" customHeight="1">
      <c r="D65486" s="305"/>
      <c r="AG65486" s="1954"/>
    </row>
    <row r="65488" spans="4:33" s="304" customFormat="1" ht="15.75" customHeight="1">
      <c r="D65488" s="305"/>
      <c r="AG65488" s="1954"/>
    </row>
    <row r="65490" spans="4:33" s="304" customFormat="1" ht="15.75" customHeight="1">
      <c r="D65490" s="305"/>
      <c r="AG65490" s="1954"/>
    </row>
    <row r="65492" spans="4:33" s="304" customFormat="1" ht="15.75" customHeight="1">
      <c r="D65492" s="305"/>
      <c r="AG65492" s="1954"/>
    </row>
    <row r="65494" spans="4:33" s="304" customFormat="1" ht="15.75" customHeight="1">
      <c r="D65494" s="305"/>
      <c r="AG65494" s="1954"/>
    </row>
    <row r="65496" spans="4:33" s="304" customFormat="1" ht="15.75" customHeight="1">
      <c r="D65496" s="305"/>
      <c r="AG65496" s="1954"/>
    </row>
    <row r="65498" spans="4:33" s="304" customFormat="1" ht="15.75" customHeight="1">
      <c r="D65498" s="305"/>
      <c r="AG65498" s="1954"/>
    </row>
    <row r="65500" spans="4:33" s="304" customFormat="1" ht="15.75" customHeight="1">
      <c r="D65500" s="305"/>
      <c r="AG65500" s="1954"/>
    </row>
    <row r="65502" spans="4:33" s="304" customFormat="1" ht="15.75" customHeight="1">
      <c r="D65502" s="305"/>
      <c r="AG65502" s="1954"/>
    </row>
    <row r="65504" spans="4:33" s="304" customFormat="1" ht="15.75" customHeight="1">
      <c r="D65504" s="305"/>
      <c r="AG65504" s="1954"/>
    </row>
    <row r="65506" spans="4:33" s="304" customFormat="1" ht="15.75" customHeight="1">
      <c r="D65506" s="305"/>
      <c r="AG65506" s="1954"/>
    </row>
    <row r="65508" spans="4:33" s="304" customFormat="1" ht="15.75" customHeight="1">
      <c r="D65508" s="305"/>
      <c r="AG65508" s="1954"/>
    </row>
    <row r="65510" spans="4:33" s="304" customFormat="1" ht="15.75" customHeight="1">
      <c r="D65510" s="305"/>
      <c r="AG65510" s="1954"/>
    </row>
    <row r="65512" spans="4:33" s="304" customFormat="1" ht="15.75" customHeight="1">
      <c r="D65512" s="305"/>
      <c r="AG65512" s="1954"/>
    </row>
    <row r="65514" spans="4:33" s="304" customFormat="1" ht="15.75" customHeight="1">
      <c r="D65514" s="305"/>
      <c r="AG65514" s="1954"/>
    </row>
    <row r="65516" spans="4:33" s="304" customFormat="1" ht="15.75" customHeight="1">
      <c r="D65516" s="305"/>
      <c r="AG65516" s="1954"/>
    </row>
    <row r="65518" spans="4:33" s="304" customFormat="1" ht="15.75" customHeight="1">
      <c r="D65518" s="305"/>
      <c r="AG65518" s="1954"/>
    </row>
    <row r="65520" spans="4:33" s="304" customFormat="1" ht="15.75" customHeight="1">
      <c r="D65520" s="305"/>
      <c r="AG65520" s="1954"/>
    </row>
    <row r="65522" spans="4:33" s="304" customFormat="1" ht="15.75" customHeight="1">
      <c r="D65522" s="305"/>
      <c r="AG65522" s="1954"/>
    </row>
    <row r="65524" spans="4:33" s="304" customFormat="1" ht="15.75" customHeight="1">
      <c r="D65524" s="305"/>
      <c r="AG65524" s="1954"/>
    </row>
    <row r="65526" spans="4:33" s="304" customFormat="1" ht="15.75" customHeight="1">
      <c r="D65526" s="305"/>
      <c r="AG65526" s="1954"/>
    </row>
    <row r="65528" spans="4:33" s="304" customFormat="1" ht="15.75" customHeight="1">
      <c r="D65528" s="305"/>
      <c r="AG65528" s="1954"/>
    </row>
    <row r="65530" spans="4:33" s="304" customFormat="1" ht="15.75" customHeight="1">
      <c r="D65530" s="305"/>
      <c r="AG65530" s="1954"/>
    </row>
    <row r="65532" spans="4:33" s="304" customFormat="1" ht="15.75" customHeight="1">
      <c r="D65532" s="305"/>
      <c r="AG65532" s="1954"/>
    </row>
    <row r="65534" spans="4:33" s="304" customFormat="1" ht="15.75" customHeight="1">
      <c r="D65534" s="305"/>
      <c r="AG65534" s="1954"/>
    </row>
  </sheetData>
  <mergeCells count="89">
    <mergeCell ref="AG60:AG63"/>
    <mergeCell ref="AG64:AG69"/>
    <mergeCell ref="AG70:AG79"/>
    <mergeCell ref="AG80:AG89"/>
    <mergeCell ref="AG90:AG99"/>
    <mergeCell ref="AG54:AH54"/>
    <mergeCell ref="AG55:AH55"/>
    <mergeCell ref="AG56:AH56"/>
    <mergeCell ref="AG57:AH57"/>
    <mergeCell ref="AG58:AG59"/>
    <mergeCell ref="AG49:AH49"/>
    <mergeCell ref="AG50:AH50"/>
    <mergeCell ref="AG51:AH51"/>
    <mergeCell ref="AG52:AH52"/>
    <mergeCell ref="AG53:AH53"/>
    <mergeCell ref="AG44:AH44"/>
    <mergeCell ref="AG45:AH45"/>
    <mergeCell ref="AG46:AH46"/>
    <mergeCell ref="AG47:AH47"/>
    <mergeCell ref="AG48:AH48"/>
    <mergeCell ref="A61:O61"/>
    <mergeCell ref="P61:AF61"/>
    <mergeCell ref="A39:C39"/>
    <mergeCell ref="A40:B40"/>
    <mergeCell ref="A54:B54"/>
    <mergeCell ref="A55:C55"/>
    <mergeCell ref="A56:B56"/>
    <mergeCell ref="A60:B60"/>
    <mergeCell ref="A33:C33"/>
    <mergeCell ref="A19:C19"/>
    <mergeCell ref="A20:C20"/>
    <mergeCell ref="A21:C21"/>
    <mergeCell ref="A22:C22"/>
    <mergeCell ref="A23:D23"/>
    <mergeCell ref="A24:D24"/>
    <mergeCell ref="A25:D25"/>
    <mergeCell ref="A26:D26"/>
    <mergeCell ref="A27:D27"/>
    <mergeCell ref="A28:D28"/>
    <mergeCell ref="A30:C30"/>
    <mergeCell ref="A29:D29"/>
    <mergeCell ref="A18:C18"/>
    <mergeCell ref="A7:C7"/>
    <mergeCell ref="A8:C8"/>
    <mergeCell ref="A9:C9"/>
    <mergeCell ref="A10:C10"/>
    <mergeCell ref="A11:C11"/>
    <mergeCell ref="A12:C12"/>
    <mergeCell ref="A13:C13"/>
    <mergeCell ref="A14:C14"/>
    <mergeCell ref="A15:C15"/>
    <mergeCell ref="A16:C16"/>
    <mergeCell ref="A17:C17"/>
    <mergeCell ref="X4:X5"/>
    <mergeCell ref="Y4:AC5"/>
    <mergeCell ref="AD4:AE5"/>
    <mergeCell ref="AF4:AF6"/>
    <mergeCell ref="N5:O5"/>
    <mergeCell ref="P5:Q5"/>
    <mergeCell ref="R5:S5"/>
    <mergeCell ref="T5:V5"/>
    <mergeCell ref="J3:J6"/>
    <mergeCell ref="K3:O3"/>
    <mergeCell ref="P3:Q3"/>
    <mergeCell ref="K4:M5"/>
    <mergeCell ref="N4:O4"/>
    <mergeCell ref="P4:W4"/>
    <mergeCell ref="I3:I6"/>
    <mergeCell ref="A3:C6"/>
    <mergeCell ref="E3:E6"/>
    <mergeCell ref="F3:F6"/>
    <mergeCell ref="G3:G6"/>
    <mergeCell ref="H3:H6"/>
    <mergeCell ref="AG29:AH31"/>
    <mergeCell ref="AI29:BE29"/>
    <mergeCell ref="BG29:BH29"/>
    <mergeCell ref="BF30:BF31"/>
    <mergeCell ref="BI30:BI31"/>
    <mergeCell ref="AG32:AG33"/>
    <mergeCell ref="AG34:AH34"/>
    <mergeCell ref="AG35:AH35"/>
    <mergeCell ref="AG36:AH36"/>
    <mergeCell ref="AG37:AH37"/>
    <mergeCell ref="AG38:AH38"/>
    <mergeCell ref="AG39:AH39"/>
    <mergeCell ref="AG40:AH40"/>
    <mergeCell ref="AG41:AH41"/>
    <mergeCell ref="AG42:AH42"/>
    <mergeCell ref="AG43:AH43"/>
  </mergeCells>
  <phoneticPr fontId="6"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1" manualBreakCount="1">
    <brk id="15" max="60"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73"/>
  <sheetViews>
    <sheetView view="pageBreakPreview" topLeftCell="M4" zoomScaleNormal="50" zoomScaleSheetLayoutView="100" workbookViewId="0">
      <selection activeCell="U46" sqref="U46"/>
    </sheetView>
  </sheetViews>
  <sheetFormatPr defaultColWidth="9.140625" defaultRowHeight="15.75"/>
  <cols>
    <col min="1" max="1" width="1.42578125" style="1208" customWidth="1"/>
    <col min="2" max="2" width="26" style="1267" customWidth="1"/>
    <col min="3" max="3" width="0.85546875" style="1208" customWidth="1"/>
    <col min="4" max="4" width="0.85546875" style="1209" customWidth="1"/>
    <col min="5" max="5" width="5" style="1030" customWidth="1"/>
    <col min="6" max="6" width="4.42578125" style="1030" customWidth="1"/>
    <col min="7" max="7" width="2.42578125" style="1030" customWidth="1"/>
    <col min="8" max="8" width="3" style="1030" customWidth="1"/>
    <col min="9" max="13" width="3.85546875" style="1030" customWidth="1"/>
    <col min="14" max="15" width="4.42578125" style="1030" customWidth="1"/>
    <col min="16" max="16" width="2.42578125" style="1030" customWidth="1"/>
    <col min="17" max="17" width="3.42578125" style="1030" customWidth="1"/>
    <col min="18" max="22" width="3.85546875" style="1030" customWidth="1"/>
    <col min="23" max="23" width="4.5703125" style="1030" customWidth="1"/>
    <col min="24" max="25" width="3.42578125" style="1030" customWidth="1"/>
    <col min="26" max="29" width="3.85546875" style="1030" customWidth="1"/>
    <col min="30" max="30" width="3.42578125" style="1030" customWidth="1"/>
    <col min="31" max="31" width="4.42578125" style="1030" customWidth="1"/>
    <col min="32" max="32" width="3.42578125" style="1030" customWidth="1"/>
    <col min="33" max="33" width="3.85546875" style="1030" customWidth="1"/>
    <col min="34" max="35" width="4.42578125" style="1030" customWidth="1"/>
    <col min="36" max="37" width="3.85546875" style="1030" customWidth="1"/>
    <col min="38" max="38" width="3.42578125" style="1030" customWidth="1"/>
    <col min="39" max="39" width="4.42578125" style="1030" customWidth="1"/>
    <col min="40" max="40" width="3.42578125" style="1030" customWidth="1"/>
    <col min="41" max="45" width="3.85546875" style="1030" customWidth="1"/>
    <col min="46" max="46" width="3.42578125" style="790" customWidth="1"/>
    <col min="47" max="47" width="2.28515625" style="1208" customWidth="1"/>
    <col min="48" max="48" width="26" style="1208" customWidth="1"/>
    <col min="49" max="49" width="2.28515625" style="1208" customWidth="1"/>
    <col min="50" max="50" width="1.7109375" style="1209" customWidth="1"/>
    <col min="51" max="51" width="5.85546875" style="1030" customWidth="1"/>
    <col min="52" max="53" width="4.5703125" style="1030" customWidth="1"/>
    <col min="54" max="57" width="5.7109375" style="1030" customWidth="1"/>
    <col min="58" max="58" width="4.5703125" style="1030" customWidth="1"/>
    <col min="59" max="60" width="6.5703125" style="1030" customWidth="1"/>
    <col min="61" max="62" width="4.5703125" style="1030" customWidth="1"/>
    <col min="63" max="65" width="6.85546875" style="1030" customWidth="1"/>
    <col min="66" max="66" width="6.85546875" style="790" customWidth="1"/>
    <col min="67" max="75" width="6.85546875" style="1030" customWidth="1"/>
    <col min="76" max="76" width="6.85546875" style="790" customWidth="1"/>
    <col min="77" max="16384" width="9.140625" style="1030"/>
  </cols>
  <sheetData>
    <row r="1" spans="1:84" s="1826" customFormat="1" ht="35.1" customHeight="1">
      <c r="A1" s="3121" t="s">
        <v>882</v>
      </c>
      <c r="B1" s="3121"/>
      <c r="C1" s="3121"/>
      <c r="D1" s="3121"/>
      <c r="E1" s="3121"/>
      <c r="F1" s="3121"/>
      <c r="G1" s="3121"/>
      <c r="H1" s="3121"/>
      <c r="I1" s="3121"/>
      <c r="J1" s="3121"/>
      <c r="K1" s="3121"/>
      <c r="L1" s="3121"/>
      <c r="M1" s="3121"/>
      <c r="N1" s="3121"/>
      <c r="O1" s="3121"/>
      <c r="P1" s="3121"/>
      <c r="Q1" s="3121"/>
      <c r="R1" s="3121"/>
      <c r="S1" s="3121"/>
      <c r="T1" s="3121"/>
      <c r="U1" s="3121"/>
      <c r="V1" s="3121"/>
      <c r="W1" s="1153" t="s">
        <v>885</v>
      </c>
      <c r="X1" s="1153"/>
      <c r="Y1" s="1153"/>
      <c r="Z1" s="1153"/>
      <c r="AA1" s="1153"/>
      <c r="AB1" s="1153"/>
      <c r="AC1" s="1153"/>
      <c r="AD1" s="1153"/>
      <c r="AE1" s="1153"/>
      <c r="AF1" s="1153"/>
      <c r="AG1" s="1153"/>
      <c r="AH1" s="1153"/>
      <c r="AI1" s="1153"/>
      <c r="AJ1" s="1153"/>
      <c r="AK1" s="1153"/>
      <c r="AL1" s="1153"/>
      <c r="AM1" s="1153"/>
      <c r="AN1" s="1153"/>
      <c r="AO1" s="1153"/>
      <c r="AP1" s="1153"/>
      <c r="AQ1" s="1153"/>
      <c r="AR1" s="1153"/>
      <c r="AS1" s="1153"/>
      <c r="AT1" s="1228"/>
      <c r="AU1" s="3121" t="s">
        <v>883</v>
      </c>
      <c r="AV1" s="3121"/>
      <c r="AW1" s="3121"/>
      <c r="AX1" s="3121"/>
      <c r="AY1" s="3121"/>
      <c r="AZ1" s="3121"/>
      <c r="BA1" s="3121"/>
      <c r="BB1" s="3121"/>
      <c r="BC1" s="3121"/>
      <c r="BD1" s="3121"/>
      <c r="BE1" s="3121"/>
      <c r="BF1" s="3121"/>
      <c r="BG1" s="3121"/>
      <c r="BH1" s="3121"/>
      <c r="BI1" s="3121"/>
      <c r="BJ1" s="3121"/>
      <c r="BK1" s="1153" t="s">
        <v>884</v>
      </c>
      <c r="BL1" s="1153"/>
      <c r="BM1" s="1153"/>
      <c r="BN1" s="1153"/>
      <c r="BO1" s="1153"/>
      <c r="BP1" s="1153"/>
      <c r="BQ1" s="1153"/>
      <c r="BR1" s="1153"/>
      <c r="BS1" s="1153"/>
      <c r="BT1" s="1153"/>
      <c r="BU1" s="1153"/>
      <c r="BV1" s="1153"/>
      <c r="BW1" s="1153"/>
      <c r="BX1" s="1228"/>
    </row>
    <row r="2" spans="1:84" ht="15" customHeight="1" thickBot="1">
      <c r="A2" s="1030"/>
      <c r="B2" s="1229"/>
      <c r="C2" s="1158"/>
      <c r="D2" s="1159"/>
      <c r="E2" s="1160"/>
      <c r="F2" s="1160"/>
      <c r="G2" s="1160"/>
      <c r="H2" s="1160"/>
      <c r="I2" s="1160"/>
      <c r="J2" s="1160"/>
      <c r="K2" s="1160"/>
      <c r="L2" s="1160"/>
      <c r="M2" s="1160"/>
      <c r="N2" s="1160"/>
      <c r="O2" s="1160"/>
      <c r="P2" s="1160"/>
      <c r="Q2" s="1160"/>
      <c r="R2" s="1160"/>
      <c r="S2" s="1160"/>
      <c r="T2" s="1160"/>
      <c r="U2" s="1160"/>
      <c r="V2" s="1160"/>
      <c r="W2" s="1160"/>
      <c r="X2" s="1160"/>
      <c r="Y2" s="1160"/>
      <c r="Z2" s="1160"/>
      <c r="AA2" s="1160"/>
      <c r="AB2" s="1160"/>
      <c r="AC2" s="1160"/>
      <c r="AD2" s="1160"/>
      <c r="AE2" s="1160"/>
      <c r="AF2" s="1160"/>
      <c r="AG2" s="1160"/>
      <c r="AH2" s="1160"/>
      <c r="AI2" s="1160"/>
      <c r="AJ2" s="1160"/>
      <c r="AK2" s="1160"/>
      <c r="AL2" s="1160"/>
      <c r="AM2" s="1160"/>
      <c r="AN2" s="1160"/>
      <c r="AO2" s="1160"/>
      <c r="AP2" s="1160"/>
      <c r="AQ2" s="1160"/>
      <c r="AR2" s="3213" t="s">
        <v>805</v>
      </c>
      <c r="AS2" s="3213"/>
      <c r="AT2" s="3213"/>
      <c r="AU2" s="1030"/>
      <c r="AV2" s="1158"/>
      <c r="AW2" s="1158"/>
      <c r="AX2" s="1159"/>
      <c r="AY2" s="1160"/>
      <c r="AZ2" s="1160"/>
      <c r="BA2" s="1160"/>
      <c r="BB2" s="1160"/>
      <c r="BC2" s="1160"/>
      <c r="BD2" s="1160"/>
      <c r="BE2" s="1160"/>
      <c r="BF2" s="1160"/>
      <c r="BG2" s="1160"/>
      <c r="BH2" s="1160"/>
      <c r="BI2" s="1160"/>
      <c r="BJ2" s="1160"/>
      <c r="BK2" s="1160"/>
      <c r="BL2" s="1160"/>
      <c r="BM2" s="1160"/>
      <c r="BN2" s="1160"/>
      <c r="BO2" s="1160"/>
      <c r="BP2" s="1160"/>
      <c r="BQ2" s="1160"/>
      <c r="BR2" s="1160"/>
      <c r="BS2" s="1160"/>
      <c r="BT2" s="1160"/>
      <c r="BU2" s="1160"/>
      <c r="BV2" s="1160"/>
      <c r="BW2" s="1161"/>
      <c r="BX2" s="1161" t="s">
        <v>36</v>
      </c>
    </row>
    <row r="3" spans="1:84" s="1165" customFormat="1" ht="15" customHeight="1">
      <c r="A3" s="3081" t="s">
        <v>1</v>
      </c>
      <c r="B3" s="3081"/>
      <c r="C3" s="3081"/>
      <c r="D3" s="1162"/>
      <c r="E3" s="3209" t="s">
        <v>870</v>
      </c>
      <c r="F3" s="1230"/>
      <c r="G3" s="1230"/>
      <c r="H3" s="1230"/>
      <c r="I3" s="1230"/>
      <c r="J3" s="1230"/>
      <c r="K3" s="1231"/>
      <c r="L3" s="1231"/>
      <c r="U3" s="1166" t="s">
        <v>873</v>
      </c>
      <c r="V3" s="1166"/>
      <c r="W3" s="1166" t="s">
        <v>314</v>
      </c>
      <c r="AC3" s="3145"/>
      <c r="AD3" s="3145"/>
      <c r="AE3" s="1166"/>
      <c r="AK3" s="1166"/>
      <c r="AL3" s="1166"/>
      <c r="AN3" s="1230"/>
      <c r="AO3" s="1230"/>
      <c r="AP3" s="1230"/>
      <c r="AQ3" s="1230"/>
      <c r="AR3" s="1231"/>
      <c r="AT3" s="1169"/>
      <c r="AU3" s="3081" t="s">
        <v>1</v>
      </c>
      <c r="AV3" s="3081"/>
      <c r="AW3" s="3081"/>
      <c r="AX3" s="1162"/>
      <c r="AY3" s="1167"/>
      <c r="AZ3" s="1230"/>
      <c r="BA3" s="1230"/>
      <c r="BB3" s="1230"/>
      <c r="BC3" s="1230"/>
      <c r="BD3" s="1231"/>
      <c r="BE3" s="1167"/>
      <c r="BF3" s="1167"/>
      <c r="BG3" s="1167"/>
      <c r="BH3" s="1167"/>
      <c r="BI3" s="3145" t="s">
        <v>873</v>
      </c>
      <c r="BJ3" s="3145"/>
      <c r="BK3" s="1166" t="s">
        <v>314</v>
      </c>
      <c r="BN3" s="1166"/>
      <c r="BO3" s="1166"/>
      <c r="BP3" s="1166"/>
      <c r="BV3" s="1166"/>
      <c r="BW3" s="1168"/>
      <c r="BX3" s="3155" t="s">
        <v>4096</v>
      </c>
      <c r="BY3" s="1169"/>
      <c r="CF3" s="1170"/>
    </row>
    <row r="4" spans="1:84" s="1165" customFormat="1" ht="15" customHeight="1">
      <c r="A4" s="3082"/>
      <c r="B4" s="3082"/>
      <c r="C4" s="3082"/>
      <c r="D4" s="1233"/>
      <c r="E4" s="3154"/>
      <c r="K4" s="1234"/>
      <c r="L4" s="1234"/>
      <c r="M4" s="1235"/>
      <c r="N4" s="1235"/>
      <c r="O4" s="1235"/>
      <c r="P4" s="1235"/>
      <c r="Q4" s="1235"/>
      <c r="R4" s="1235"/>
      <c r="S4" s="1235"/>
      <c r="T4" s="1235"/>
      <c r="U4" s="1235"/>
      <c r="V4" s="1234" t="s">
        <v>2915</v>
      </c>
      <c r="W4" s="1235" t="s">
        <v>2916</v>
      </c>
      <c r="X4" s="1235"/>
      <c r="Y4" s="1235"/>
      <c r="Z4" s="1235"/>
      <c r="AA4" s="1235"/>
      <c r="AB4" s="1235"/>
      <c r="AC4" s="1235"/>
      <c r="AD4" s="1234"/>
      <c r="AE4" s="1235"/>
      <c r="AF4" s="1235"/>
      <c r="AG4" s="1235"/>
      <c r="AH4" s="1235"/>
      <c r="AI4" s="1235"/>
      <c r="AJ4" s="1235"/>
      <c r="AK4" s="1235"/>
      <c r="AL4" s="1235"/>
      <c r="AM4" s="1235"/>
      <c r="AR4" s="1234"/>
      <c r="AS4" s="1235"/>
      <c r="AT4" s="1235"/>
      <c r="AU4" s="3082"/>
      <c r="AV4" s="3082"/>
      <c r="AW4" s="3082"/>
      <c r="AX4" s="1233"/>
      <c r="AY4" s="2882"/>
      <c r="AZ4" s="1235"/>
      <c r="BA4" s="1235"/>
      <c r="BB4" s="1235"/>
      <c r="BC4" s="1235"/>
      <c r="BD4" s="1235"/>
      <c r="BE4" s="1235"/>
      <c r="BF4" s="1235"/>
      <c r="BG4" s="1235"/>
      <c r="BH4" s="1235"/>
      <c r="BI4" s="1235"/>
      <c r="BJ4" s="1173" t="s">
        <v>4118</v>
      </c>
      <c r="BK4" s="1172" t="s">
        <v>4119</v>
      </c>
      <c r="BL4" s="1235"/>
      <c r="BM4" s="1235"/>
      <c r="BN4" s="1235"/>
      <c r="BO4" s="1235"/>
      <c r="BP4" s="1235"/>
      <c r="BQ4" s="1235"/>
      <c r="BR4" s="1235"/>
      <c r="BS4" s="1235"/>
      <c r="BT4" s="1235"/>
      <c r="BU4" s="1235"/>
      <c r="BV4" s="1235"/>
      <c r="BW4" s="2883"/>
      <c r="BX4" s="3158"/>
      <c r="BY4" s="1169"/>
      <c r="CF4" s="1221"/>
    </row>
    <row r="5" spans="1:84" s="1165" customFormat="1" ht="15" customHeight="1">
      <c r="A5" s="3082"/>
      <c r="B5" s="3082"/>
      <c r="C5" s="3082"/>
      <c r="D5" s="1233"/>
      <c r="E5" s="3154"/>
      <c r="F5" s="3214" t="s">
        <v>2992</v>
      </c>
      <c r="G5" s="3212"/>
      <c r="H5" s="3212"/>
      <c r="I5" s="3212"/>
      <c r="J5" s="3212"/>
      <c r="K5" s="3212"/>
      <c r="L5" s="3212"/>
      <c r="M5" s="3215"/>
      <c r="N5" s="3211" t="s">
        <v>2918</v>
      </c>
      <c r="O5" s="1236"/>
      <c r="P5" s="1236"/>
      <c r="Q5" s="1236"/>
      <c r="R5" s="1236"/>
      <c r="S5" s="1236"/>
      <c r="T5" s="1236"/>
      <c r="U5" s="1236"/>
      <c r="V5" s="1173" t="s">
        <v>4117</v>
      </c>
      <c r="W5" s="1172" t="s">
        <v>4116</v>
      </c>
      <c r="X5" s="1236"/>
      <c r="Y5" s="1236"/>
      <c r="Z5" s="1236"/>
      <c r="AA5" s="1236"/>
      <c r="AB5" s="1236"/>
      <c r="AC5" s="1236"/>
      <c r="AD5" s="1236"/>
      <c r="AE5" s="1236"/>
      <c r="AF5" s="1236"/>
      <c r="AG5" s="1236"/>
      <c r="AH5" s="1236"/>
      <c r="AI5" s="1236"/>
      <c r="AJ5" s="1236"/>
      <c r="AK5" s="1236"/>
      <c r="AL5" s="2881"/>
      <c r="AM5" s="3211" t="s">
        <v>3540</v>
      </c>
      <c r="AN5" s="3212"/>
      <c r="AO5" s="3212"/>
      <c r="AP5" s="3212"/>
      <c r="AQ5" s="3212"/>
      <c r="AR5" s="3212"/>
      <c r="AS5" s="3212"/>
      <c r="AT5" s="3212"/>
      <c r="AU5" s="3082"/>
      <c r="AV5" s="3082"/>
      <c r="AW5" s="3082"/>
      <c r="AX5" s="1233"/>
      <c r="AY5" s="3211" t="s">
        <v>2994</v>
      </c>
      <c r="AZ5" s="3212"/>
      <c r="BA5" s="3212"/>
      <c r="BB5" s="3212"/>
      <c r="BC5" s="3212"/>
      <c r="BD5" s="3212"/>
      <c r="BE5" s="3212"/>
      <c r="BF5" s="3215"/>
      <c r="BG5" s="2884"/>
      <c r="BH5" s="1236"/>
      <c r="BI5" s="1236"/>
      <c r="BJ5" s="1173" t="s">
        <v>4120</v>
      </c>
      <c r="BK5" s="1217" t="s">
        <v>4121</v>
      </c>
      <c r="BL5" s="1236"/>
      <c r="BM5" s="1236"/>
      <c r="BN5" s="1236"/>
      <c r="BO5" s="1236"/>
      <c r="BP5" s="1236"/>
      <c r="BQ5" s="1236"/>
      <c r="BR5" s="1236"/>
      <c r="BS5" s="1236"/>
      <c r="BT5" s="1236"/>
      <c r="BU5" s="1236"/>
      <c r="BV5" s="1236"/>
      <c r="BW5" s="2881"/>
      <c r="BX5" s="3158"/>
      <c r="BY5" s="1169"/>
    </row>
    <row r="6" spans="1:84" s="1165" customFormat="1" ht="15" customHeight="1">
      <c r="A6" s="3082"/>
      <c r="B6" s="3082"/>
      <c r="C6" s="3082"/>
      <c r="D6" s="1233"/>
      <c r="E6" s="3154"/>
      <c r="F6" s="3210" t="s">
        <v>2995</v>
      </c>
      <c r="G6" s="3204" t="s">
        <v>3541</v>
      </c>
      <c r="H6" s="3204" t="s">
        <v>3542</v>
      </c>
      <c r="I6" s="3204" t="s">
        <v>3543</v>
      </c>
      <c r="J6" s="3204" t="s">
        <v>3544</v>
      </c>
      <c r="K6" s="3204" t="s">
        <v>3545</v>
      </c>
      <c r="L6" s="3204" t="s">
        <v>3546</v>
      </c>
      <c r="M6" s="3204" t="s">
        <v>3547</v>
      </c>
      <c r="N6" s="3217"/>
      <c r="O6" s="3146" t="s">
        <v>3897</v>
      </c>
      <c r="P6" s="3212"/>
      <c r="Q6" s="3212"/>
      <c r="R6" s="3212"/>
      <c r="S6" s="3212"/>
      <c r="T6" s="3212"/>
      <c r="U6" s="3212"/>
      <c r="V6" s="3212"/>
      <c r="W6" s="3214" t="s">
        <v>2929</v>
      </c>
      <c r="X6" s="3214"/>
      <c r="Y6" s="3214"/>
      <c r="Z6" s="3214"/>
      <c r="AA6" s="3214"/>
      <c r="AB6" s="3214"/>
      <c r="AC6" s="3214"/>
      <c r="AD6" s="3216"/>
      <c r="AE6" s="3214" t="s">
        <v>2930</v>
      </c>
      <c r="AF6" s="3212"/>
      <c r="AG6" s="3212"/>
      <c r="AH6" s="3212"/>
      <c r="AI6" s="3212"/>
      <c r="AJ6" s="3212"/>
      <c r="AK6" s="3212"/>
      <c r="AL6" s="3215"/>
      <c r="AM6" s="3210" t="s">
        <v>2995</v>
      </c>
      <c r="AN6" s="3204" t="s">
        <v>3541</v>
      </c>
      <c r="AO6" s="3204" t="s">
        <v>3548</v>
      </c>
      <c r="AP6" s="3204" t="s">
        <v>3549</v>
      </c>
      <c r="AQ6" s="3204" t="s">
        <v>3550</v>
      </c>
      <c r="AR6" s="3204" t="s">
        <v>3551</v>
      </c>
      <c r="AS6" s="3204" t="s">
        <v>3552</v>
      </c>
      <c r="AT6" s="3204" t="s">
        <v>3553</v>
      </c>
      <c r="AU6" s="3082"/>
      <c r="AV6" s="3082"/>
      <c r="AW6" s="3082"/>
      <c r="AX6" s="1233"/>
      <c r="AY6" s="3210" t="s">
        <v>2921</v>
      </c>
      <c r="AZ6" s="3204" t="s">
        <v>4097</v>
      </c>
      <c r="BA6" s="3204" t="s">
        <v>4098</v>
      </c>
      <c r="BB6" s="3204" t="s">
        <v>4099</v>
      </c>
      <c r="BC6" s="3204" t="s">
        <v>4100</v>
      </c>
      <c r="BD6" s="3204" t="s">
        <v>4101</v>
      </c>
      <c r="BE6" s="3204" t="s">
        <v>4102</v>
      </c>
      <c r="BF6" s="3204" t="s">
        <v>4110</v>
      </c>
      <c r="BG6" s="3210" t="s">
        <v>2918</v>
      </c>
      <c r="BH6" s="2885"/>
      <c r="BI6" s="2885"/>
      <c r="BJ6" s="2887" t="s">
        <v>4122</v>
      </c>
      <c r="BK6" s="2878" t="s">
        <v>4123</v>
      </c>
      <c r="BL6" s="2885"/>
      <c r="BM6" s="2885"/>
      <c r="BN6" s="2885"/>
      <c r="BO6" s="2886"/>
      <c r="BP6" s="3211" t="s">
        <v>2943</v>
      </c>
      <c r="BQ6" s="3212"/>
      <c r="BR6" s="3212"/>
      <c r="BS6" s="3212"/>
      <c r="BT6" s="3212"/>
      <c r="BU6" s="3212"/>
      <c r="BV6" s="3212"/>
      <c r="BW6" s="3215"/>
      <c r="BX6" s="3158"/>
      <c r="BY6" s="1169"/>
    </row>
    <row r="7" spans="1:84" s="1165" customFormat="1" ht="73.5" customHeight="1">
      <c r="A7" s="3083"/>
      <c r="B7" s="3083"/>
      <c r="C7" s="3083"/>
      <c r="D7" s="1237"/>
      <c r="E7" s="3153"/>
      <c r="F7" s="3205"/>
      <c r="G7" s="3205"/>
      <c r="H7" s="3205"/>
      <c r="I7" s="3205"/>
      <c r="J7" s="3205"/>
      <c r="K7" s="3205"/>
      <c r="L7" s="3205"/>
      <c r="M7" s="3205"/>
      <c r="N7" s="3218"/>
      <c r="O7" s="1238" t="s">
        <v>2921</v>
      </c>
      <c r="P7" s="1239" t="s">
        <v>3557</v>
      </c>
      <c r="Q7" s="1239" t="s">
        <v>3542</v>
      </c>
      <c r="R7" s="1239" t="s">
        <v>3549</v>
      </c>
      <c r="S7" s="1239" t="s">
        <v>3556</v>
      </c>
      <c r="T7" s="1239" t="s">
        <v>3551</v>
      </c>
      <c r="U7" s="1239" t="s">
        <v>3558</v>
      </c>
      <c r="V7" s="1239" t="s">
        <v>3553</v>
      </c>
      <c r="W7" s="1237" t="s">
        <v>2921</v>
      </c>
      <c r="X7" s="1239" t="s">
        <v>3557</v>
      </c>
      <c r="Y7" s="1239" t="s">
        <v>3559</v>
      </c>
      <c r="Z7" s="1239" t="s">
        <v>3560</v>
      </c>
      <c r="AA7" s="1239" t="s">
        <v>3556</v>
      </c>
      <c r="AB7" s="1239" t="s">
        <v>3561</v>
      </c>
      <c r="AC7" s="1239" t="s">
        <v>3562</v>
      </c>
      <c r="AD7" s="1239" t="s">
        <v>3563</v>
      </c>
      <c r="AE7" s="1238" t="s">
        <v>2935</v>
      </c>
      <c r="AF7" s="1239" t="s">
        <v>3541</v>
      </c>
      <c r="AG7" s="1239" t="s">
        <v>3555</v>
      </c>
      <c r="AH7" s="1239" t="s">
        <v>3560</v>
      </c>
      <c r="AI7" s="1239" t="s">
        <v>3550</v>
      </c>
      <c r="AJ7" s="1239" t="s">
        <v>3545</v>
      </c>
      <c r="AK7" s="1239" t="s">
        <v>3552</v>
      </c>
      <c r="AL7" s="1239" t="s">
        <v>3563</v>
      </c>
      <c r="AM7" s="3205"/>
      <c r="AN7" s="3205"/>
      <c r="AO7" s="3205"/>
      <c r="AP7" s="3205"/>
      <c r="AQ7" s="3205"/>
      <c r="AR7" s="3205"/>
      <c r="AS7" s="3205"/>
      <c r="AT7" s="3205"/>
      <c r="AU7" s="3083"/>
      <c r="AV7" s="3083"/>
      <c r="AW7" s="3083"/>
      <c r="AX7" s="1237"/>
      <c r="AY7" s="3205"/>
      <c r="AZ7" s="3205"/>
      <c r="BA7" s="3205"/>
      <c r="BB7" s="3205"/>
      <c r="BC7" s="3205"/>
      <c r="BD7" s="3205"/>
      <c r="BE7" s="3205"/>
      <c r="BF7" s="3205"/>
      <c r="BG7" s="3205"/>
      <c r="BH7" s="1237" t="s">
        <v>2921</v>
      </c>
      <c r="BI7" s="1239" t="s">
        <v>4103</v>
      </c>
      <c r="BJ7" s="1239" t="s">
        <v>4098</v>
      </c>
      <c r="BK7" s="2849" t="s">
        <v>4104</v>
      </c>
      <c r="BL7" s="1239" t="s">
        <v>4100</v>
      </c>
      <c r="BM7" s="1239" t="s">
        <v>4101</v>
      </c>
      <c r="BN7" s="1239" t="s">
        <v>4102</v>
      </c>
      <c r="BO7" s="1239" t="s">
        <v>3547</v>
      </c>
      <c r="BP7" s="2848" t="s">
        <v>2921</v>
      </c>
      <c r="BQ7" s="1239" t="s">
        <v>4105</v>
      </c>
      <c r="BR7" s="1239" t="s">
        <v>4098</v>
      </c>
      <c r="BS7" s="1239" t="s">
        <v>4106</v>
      </c>
      <c r="BT7" s="1239" t="s">
        <v>4107</v>
      </c>
      <c r="BU7" s="1239" t="s">
        <v>4108</v>
      </c>
      <c r="BV7" s="1239" t="s">
        <v>4109</v>
      </c>
      <c r="BW7" s="1239" t="s">
        <v>4110</v>
      </c>
      <c r="BX7" s="3161"/>
      <c r="BY7" s="1169"/>
    </row>
    <row r="8" spans="1:84" s="1182" customFormat="1" ht="12.75" hidden="1" customHeight="1">
      <c r="A8" s="3077" t="s">
        <v>2540</v>
      </c>
      <c r="B8" s="3077"/>
      <c r="C8" s="3077"/>
      <c r="D8" s="1176"/>
      <c r="E8" s="1177">
        <v>299953</v>
      </c>
      <c r="F8" s="1178">
        <v>37490</v>
      </c>
      <c r="G8" s="1178"/>
      <c r="H8" s="1178"/>
      <c r="I8" s="1178"/>
      <c r="J8" s="1178"/>
      <c r="K8" s="1178"/>
      <c r="L8" s="1178"/>
      <c r="M8" s="1178"/>
      <c r="N8" s="1178"/>
      <c r="O8" s="1178"/>
      <c r="P8" s="1178"/>
      <c r="Q8" s="1178"/>
      <c r="R8" s="1178"/>
      <c r="S8" s="1178"/>
      <c r="T8" s="1178"/>
      <c r="U8" s="1178"/>
      <c r="V8" s="226"/>
      <c r="W8" s="1178"/>
      <c r="X8" s="1178"/>
      <c r="Y8" s="1178"/>
      <c r="Z8" s="1178"/>
      <c r="AA8" s="1178"/>
      <c r="AB8" s="1178"/>
      <c r="AC8" s="1178"/>
      <c r="AD8" s="1178"/>
      <c r="AE8" s="1178"/>
      <c r="AF8" s="1178"/>
      <c r="AG8" s="1178"/>
      <c r="AH8" s="1178"/>
      <c r="AI8" s="1178"/>
      <c r="AJ8" s="1178"/>
      <c r="AK8" s="1178"/>
      <c r="AL8" s="1178"/>
      <c r="AM8" s="1178">
        <v>37490</v>
      </c>
      <c r="AN8" s="1178"/>
      <c r="AO8" s="1178"/>
      <c r="AP8" s="1178"/>
      <c r="AQ8" s="1178"/>
      <c r="AR8" s="1178"/>
      <c r="AS8" s="1178"/>
      <c r="AT8" s="1178"/>
      <c r="AU8" s="3077" t="s">
        <v>2540</v>
      </c>
      <c r="AV8" s="3077"/>
      <c r="AW8" s="3077"/>
      <c r="AX8" s="1176"/>
      <c r="AY8" s="1178"/>
      <c r="AZ8" s="1178"/>
      <c r="BA8" s="1178"/>
      <c r="BB8" s="1178"/>
      <c r="BC8" s="1178"/>
      <c r="BD8" s="1178"/>
      <c r="BE8" s="1178"/>
      <c r="BF8" s="1178"/>
      <c r="BG8" s="1178"/>
      <c r="BH8" s="1178"/>
      <c r="BI8" s="1178"/>
      <c r="BJ8" s="1178"/>
      <c r="BK8" s="1178"/>
      <c r="BL8" s="1178"/>
      <c r="BM8" s="1178"/>
      <c r="BN8" s="1178"/>
      <c r="BO8" s="1178"/>
      <c r="BP8" s="1178"/>
      <c r="BQ8" s="1178"/>
      <c r="BR8" s="1178"/>
      <c r="BS8" s="1178"/>
      <c r="BT8" s="1178"/>
      <c r="BU8" s="1178"/>
      <c r="BV8" s="1178"/>
      <c r="BW8" s="1178"/>
      <c r="BX8" s="1178"/>
      <c r="BY8" s="1181"/>
    </row>
    <row r="9" spans="1:84" s="1182" customFormat="1" ht="12.75" hidden="1" customHeight="1">
      <c r="A9" s="3072" t="s">
        <v>2300</v>
      </c>
      <c r="B9" s="3072"/>
      <c r="C9" s="3072"/>
      <c r="D9" s="1176"/>
      <c r="E9" s="227">
        <v>245028.31251835014</v>
      </c>
      <c r="F9" s="226">
        <v>35483.060334576927</v>
      </c>
      <c r="G9" s="226"/>
      <c r="H9" s="226"/>
      <c r="I9" s="226"/>
      <c r="J9" s="226"/>
      <c r="K9" s="226"/>
      <c r="L9" s="226"/>
      <c r="M9" s="226"/>
      <c r="N9" s="226"/>
      <c r="O9" s="226"/>
      <c r="P9" s="226"/>
      <c r="Q9" s="226"/>
      <c r="R9" s="226"/>
      <c r="S9" s="226"/>
      <c r="T9" s="226"/>
      <c r="U9" s="226"/>
      <c r="V9" s="226"/>
      <c r="W9" s="226"/>
      <c r="X9" s="226"/>
      <c r="Y9" s="226"/>
      <c r="Z9" s="226"/>
      <c r="AA9" s="226"/>
      <c r="AB9" s="226"/>
      <c r="AC9" s="226"/>
      <c r="AD9" s="226"/>
      <c r="AE9" s="226"/>
      <c r="AF9" s="226"/>
      <c r="AG9" s="226"/>
      <c r="AH9" s="226"/>
      <c r="AI9" s="226"/>
      <c r="AJ9" s="226"/>
      <c r="AK9" s="226"/>
      <c r="AL9" s="226"/>
      <c r="AM9" s="226">
        <v>35483.060334576927</v>
      </c>
      <c r="AN9" s="226"/>
      <c r="AO9" s="226"/>
      <c r="AP9" s="226"/>
      <c r="AQ9" s="226"/>
      <c r="AR9" s="226"/>
      <c r="AS9" s="226"/>
      <c r="AT9" s="226"/>
      <c r="AU9" s="3072" t="s">
        <v>2300</v>
      </c>
      <c r="AV9" s="3072"/>
      <c r="AW9" s="3072"/>
      <c r="AX9" s="1176"/>
      <c r="AY9" s="226"/>
      <c r="AZ9" s="226"/>
      <c r="BA9" s="226"/>
      <c r="BB9" s="226"/>
      <c r="BC9" s="226"/>
      <c r="BD9" s="226"/>
      <c r="BE9" s="226"/>
      <c r="BF9" s="226"/>
      <c r="BG9" s="226"/>
      <c r="BH9" s="226"/>
      <c r="BI9" s="226"/>
      <c r="BJ9" s="226"/>
      <c r="BK9" s="226"/>
      <c r="BL9" s="226"/>
      <c r="BM9" s="226"/>
      <c r="BN9" s="226"/>
      <c r="BO9" s="226"/>
      <c r="BP9" s="226"/>
      <c r="BQ9" s="226"/>
      <c r="BR9" s="226"/>
      <c r="BS9" s="226"/>
      <c r="BT9" s="226"/>
      <c r="BU9" s="226"/>
      <c r="BV9" s="226"/>
      <c r="BW9" s="226"/>
      <c r="BX9" s="226"/>
      <c r="BY9" s="1181"/>
    </row>
    <row r="10" spans="1:84" s="1182" customFormat="1" ht="12.75" hidden="1" customHeight="1">
      <c r="A10" s="3072" t="s">
        <v>2357</v>
      </c>
      <c r="B10" s="3072"/>
      <c r="C10" s="3072"/>
      <c r="D10" s="1176"/>
      <c r="E10" s="227">
        <v>227442</v>
      </c>
      <c r="F10" s="226">
        <v>24036.959999997744</v>
      </c>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c r="AD10" s="226"/>
      <c r="AE10" s="226"/>
      <c r="AF10" s="226"/>
      <c r="AG10" s="226"/>
      <c r="AH10" s="226"/>
      <c r="AI10" s="226"/>
      <c r="AJ10" s="226"/>
      <c r="AK10" s="226"/>
      <c r="AL10" s="226"/>
      <c r="AM10" s="226">
        <v>24036.959999997744</v>
      </c>
      <c r="AN10" s="226"/>
      <c r="AO10" s="226"/>
      <c r="AP10" s="226"/>
      <c r="AQ10" s="226"/>
      <c r="AR10" s="226"/>
      <c r="AS10" s="226"/>
      <c r="AT10" s="226"/>
      <c r="AU10" s="3072" t="s">
        <v>2321</v>
      </c>
      <c r="AV10" s="3072"/>
      <c r="AW10" s="3072"/>
      <c r="AX10" s="1176"/>
      <c r="AY10" s="226"/>
      <c r="AZ10" s="226"/>
      <c r="BA10" s="226"/>
      <c r="BB10" s="226"/>
      <c r="BC10" s="226"/>
      <c r="BD10" s="226"/>
      <c r="BE10" s="226"/>
      <c r="BF10" s="226"/>
      <c r="BG10" s="226"/>
      <c r="BH10" s="226"/>
      <c r="BI10" s="226"/>
      <c r="BJ10" s="226"/>
      <c r="BK10" s="226"/>
      <c r="BL10" s="226"/>
      <c r="BM10" s="226"/>
      <c r="BN10" s="226"/>
      <c r="BO10" s="226"/>
      <c r="BP10" s="226"/>
      <c r="BQ10" s="226"/>
      <c r="BR10" s="226"/>
      <c r="BS10" s="226"/>
      <c r="BT10" s="226"/>
      <c r="BU10" s="226"/>
      <c r="BV10" s="226"/>
      <c r="BW10" s="226"/>
      <c r="BX10" s="226"/>
      <c r="BY10" s="1181"/>
    </row>
    <row r="11" spans="1:84" s="1182" customFormat="1" ht="12.75" hidden="1" customHeight="1">
      <c r="A11" s="3072" t="s">
        <v>2322</v>
      </c>
      <c r="B11" s="3072"/>
      <c r="C11" s="3072"/>
      <c r="D11" s="1176"/>
      <c r="E11" s="227">
        <v>228813.06455282218</v>
      </c>
      <c r="F11" s="226">
        <v>28234.936240150477</v>
      </c>
      <c r="G11" s="226"/>
      <c r="H11" s="226"/>
      <c r="I11" s="226"/>
      <c r="J11" s="226"/>
      <c r="K11" s="226"/>
      <c r="L11" s="226"/>
      <c r="M11" s="226"/>
      <c r="N11" s="226"/>
      <c r="O11" s="226"/>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v>28234.936240150477</v>
      </c>
      <c r="AN11" s="226"/>
      <c r="AO11" s="226"/>
      <c r="AP11" s="226"/>
      <c r="AQ11" s="226"/>
      <c r="AR11" s="226"/>
      <c r="AS11" s="226"/>
      <c r="AT11" s="226"/>
      <c r="AU11" s="3072" t="s">
        <v>2691</v>
      </c>
      <c r="AV11" s="3072"/>
      <c r="AW11" s="3072"/>
      <c r="AX11" s="1176"/>
      <c r="AY11" s="226"/>
      <c r="AZ11" s="226"/>
      <c r="BA11" s="226"/>
      <c r="BB11" s="226"/>
      <c r="BC11" s="226"/>
      <c r="BD11" s="226"/>
      <c r="BE11" s="226"/>
      <c r="BF11" s="226"/>
      <c r="BG11" s="226"/>
      <c r="BH11" s="226"/>
      <c r="BI11" s="226"/>
      <c r="BJ11" s="226"/>
      <c r="BK11" s="226"/>
      <c r="BL11" s="226"/>
      <c r="BM11" s="226"/>
      <c r="BN11" s="226"/>
      <c r="BO11" s="226"/>
      <c r="BP11" s="226"/>
      <c r="BQ11" s="226"/>
      <c r="BR11" s="226"/>
      <c r="BS11" s="226"/>
      <c r="BT11" s="226"/>
      <c r="BU11" s="226"/>
      <c r="BV11" s="226"/>
      <c r="BW11" s="226"/>
      <c r="BX11" s="226"/>
      <c r="BY11" s="1181"/>
    </row>
    <row r="12" spans="1:84" s="1182" customFormat="1" ht="12.75" hidden="1" customHeight="1">
      <c r="A12" s="3072" t="s">
        <v>2893</v>
      </c>
      <c r="B12" s="3072"/>
      <c r="C12" s="3072"/>
      <c r="D12" s="1176"/>
      <c r="E12" s="227">
        <v>228948.67022142731</v>
      </c>
      <c r="F12" s="226">
        <v>34878.675153735967</v>
      </c>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v>34878.675153735967</v>
      </c>
      <c r="AN12" s="226"/>
      <c r="AO12" s="226"/>
      <c r="AP12" s="226"/>
      <c r="AQ12" s="226"/>
      <c r="AR12" s="226"/>
      <c r="AS12" s="226"/>
      <c r="AT12" s="226"/>
      <c r="AU12" s="3072" t="s">
        <v>2893</v>
      </c>
      <c r="AV12" s="3072"/>
      <c r="AW12" s="3072"/>
      <c r="AX12" s="117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1181"/>
    </row>
    <row r="13" spans="1:84" s="1182" customFormat="1" ht="13.7" hidden="1" customHeight="1">
      <c r="A13" s="3072" t="s">
        <v>2324</v>
      </c>
      <c r="B13" s="3072"/>
      <c r="C13" s="3072"/>
      <c r="D13" s="1176"/>
      <c r="E13" s="227">
        <v>193925.71732453088</v>
      </c>
      <c r="F13" s="642">
        <v>29297.654461531027</v>
      </c>
      <c r="G13" s="642"/>
      <c r="H13" s="642"/>
      <c r="I13" s="642"/>
      <c r="J13" s="642"/>
      <c r="K13" s="642"/>
      <c r="L13" s="642"/>
      <c r="M13" s="642"/>
      <c r="N13" s="642"/>
      <c r="O13" s="642"/>
      <c r="P13" s="642"/>
      <c r="Q13" s="642"/>
      <c r="R13" s="642"/>
      <c r="S13" s="642"/>
      <c r="T13" s="642"/>
      <c r="U13" s="642"/>
      <c r="V13" s="642"/>
      <c r="W13" s="642"/>
      <c r="X13" s="642"/>
      <c r="Y13" s="642"/>
      <c r="Z13" s="642"/>
      <c r="AA13" s="642"/>
      <c r="AB13" s="642"/>
      <c r="AC13" s="642"/>
      <c r="AD13" s="642"/>
      <c r="AE13" s="642"/>
      <c r="AF13" s="642"/>
      <c r="AG13" s="642"/>
      <c r="AH13" s="642"/>
      <c r="AI13" s="642"/>
      <c r="AJ13" s="642"/>
      <c r="AK13" s="642"/>
      <c r="AL13" s="642"/>
      <c r="AM13" s="642">
        <v>29297.654461531027</v>
      </c>
      <c r="AN13" s="642"/>
      <c r="AO13" s="642"/>
      <c r="AP13" s="642"/>
      <c r="AQ13" s="642"/>
      <c r="AR13" s="642"/>
      <c r="AS13" s="642"/>
      <c r="AT13" s="226"/>
      <c r="AU13" s="3072" t="s">
        <v>2324</v>
      </c>
      <c r="AV13" s="3072"/>
      <c r="AW13" s="3072"/>
      <c r="AX13" s="1176"/>
      <c r="AY13" s="642"/>
      <c r="AZ13" s="642"/>
      <c r="BA13" s="642"/>
      <c r="BB13" s="642"/>
      <c r="BC13" s="642"/>
      <c r="BD13" s="642"/>
      <c r="BE13" s="642"/>
      <c r="BF13" s="642"/>
      <c r="BG13" s="642"/>
      <c r="BH13" s="642"/>
      <c r="BI13" s="642"/>
      <c r="BJ13" s="642"/>
      <c r="BK13" s="642"/>
      <c r="BL13" s="642"/>
      <c r="BM13" s="642"/>
      <c r="BN13" s="642"/>
      <c r="BO13" s="642"/>
      <c r="BP13" s="642"/>
      <c r="BQ13" s="642"/>
      <c r="BR13" s="642"/>
      <c r="BS13" s="642"/>
      <c r="BT13" s="642"/>
      <c r="BU13" s="642"/>
      <c r="BV13" s="642"/>
      <c r="BW13" s="642"/>
      <c r="BX13" s="226"/>
      <c r="BY13" s="1181"/>
    </row>
    <row r="14" spans="1:84" s="1182" customFormat="1" ht="0.75" hidden="1" customHeight="1">
      <c r="A14" s="3072" t="s">
        <v>2305</v>
      </c>
      <c r="B14" s="3072"/>
      <c r="C14" s="3072"/>
      <c r="D14" s="1176"/>
      <c r="E14" s="227">
        <v>166140.25630622066</v>
      </c>
      <c r="F14" s="642">
        <v>32255.88805542449</v>
      </c>
      <c r="G14" s="642"/>
      <c r="H14" s="642"/>
      <c r="I14" s="642"/>
      <c r="J14" s="642"/>
      <c r="K14" s="642"/>
      <c r="L14" s="642"/>
      <c r="M14" s="642"/>
      <c r="N14" s="642"/>
      <c r="O14" s="642"/>
      <c r="P14" s="642"/>
      <c r="Q14" s="642"/>
      <c r="R14" s="642"/>
      <c r="S14" s="642"/>
      <c r="T14" s="642"/>
      <c r="U14" s="642"/>
      <c r="V14" s="642"/>
      <c r="W14" s="642"/>
      <c r="X14" s="642"/>
      <c r="Y14" s="642"/>
      <c r="Z14" s="642"/>
      <c r="AA14" s="642"/>
      <c r="AB14" s="642"/>
      <c r="AC14" s="642"/>
      <c r="AD14" s="642"/>
      <c r="AE14" s="642"/>
      <c r="AF14" s="642"/>
      <c r="AG14" s="642"/>
      <c r="AH14" s="642"/>
      <c r="AI14" s="642"/>
      <c r="AJ14" s="642"/>
      <c r="AK14" s="642"/>
      <c r="AL14" s="642"/>
      <c r="AM14" s="642">
        <v>32255.88805542449</v>
      </c>
      <c r="AN14" s="642"/>
      <c r="AO14" s="642"/>
      <c r="AP14" s="642"/>
      <c r="AQ14" s="642"/>
      <c r="AR14" s="642"/>
      <c r="AS14" s="642"/>
      <c r="AT14" s="226"/>
      <c r="AU14" s="3072" t="s">
        <v>2361</v>
      </c>
      <c r="AV14" s="3072"/>
      <c r="AW14" s="3072"/>
      <c r="AX14" s="1176"/>
      <c r="AY14" s="642"/>
      <c r="AZ14" s="642"/>
      <c r="BA14" s="642"/>
      <c r="BB14" s="642"/>
      <c r="BC14" s="642"/>
      <c r="BD14" s="642"/>
      <c r="BE14" s="642"/>
      <c r="BF14" s="642"/>
      <c r="BG14" s="642"/>
      <c r="BH14" s="642"/>
      <c r="BI14" s="642"/>
      <c r="BJ14" s="642"/>
      <c r="BK14" s="642"/>
      <c r="BL14" s="642"/>
      <c r="BM14" s="642"/>
      <c r="BN14" s="642"/>
      <c r="BO14" s="642"/>
      <c r="BP14" s="642"/>
      <c r="BQ14" s="642"/>
      <c r="BR14" s="642"/>
      <c r="BS14" s="642"/>
      <c r="BT14" s="642"/>
      <c r="BU14" s="642"/>
      <c r="BV14" s="642"/>
      <c r="BW14" s="642"/>
      <c r="BX14" s="226"/>
      <c r="BY14" s="1181"/>
    </row>
    <row r="15" spans="1:84" s="1182" customFormat="1" ht="13.7" hidden="1" customHeight="1">
      <c r="A15" s="3072" t="s">
        <v>2386</v>
      </c>
      <c r="B15" s="3072"/>
      <c r="C15" s="3072"/>
      <c r="D15" s="1083"/>
      <c r="E15" s="1183">
        <v>155909.24169496537</v>
      </c>
      <c r="F15" s="1183">
        <v>26183.888044999865</v>
      </c>
      <c r="G15" s="1183"/>
      <c r="H15" s="1183"/>
      <c r="I15" s="1183"/>
      <c r="J15" s="1183"/>
      <c r="K15" s="1183"/>
      <c r="L15" s="1183"/>
      <c r="M15" s="1183"/>
      <c r="N15" s="1183"/>
      <c r="O15" s="1183"/>
      <c r="P15" s="1183"/>
      <c r="Q15" s="1183"/>
      <c r="R15" s="1183"/>
      <c r="S15" s="1183"/>
      <c r="T15" s="1183"/>
      <c r="U15" s="1183"/>
      <c r="V15" s="1183"/>
      <c r="W15" s="1183"/>
      <c r="X15" s="1183"/>
      <c r="Y15" s="1183"/>
      <c r="Z15" s="1183"/>
      <c r="AA15" s="1183"/>
      <c r="AB15" s="1183"/>
      <c r="AC15" s="644" t="s">
        <v>281</v>
      </c>
      <c r="AD15" s="644"/>
      <c r="AE15" s="644"/>
      <c r="AF15" s="1183"/>
      <c r="AG15" s="1183"/>
      <c r="AH15" s="1183"/>
      <c r="AI15" s="1183"/>
      <c r="AJ15" s="1183"/>
      <c r="AK15" s="644"/>
      <c r="AL15" s="644" t="s">
        <v>281</v>
      </c>
      <c r="AM15" s="1183">
        <v>26183.888044999865</v>
      </c>
      <c r="AN15" s="1183"/>
      <c r="AO15" s="1183"/>
      <c r="AP15" s="1183"/>
      <c r="AQ15" s="1183"/>
      <c r="AR15" s="1183"/>
      <c r="AS15" s="1183"/>
      <c r="AT15" s="1183"/>
      <c r="AU15" s="3072" t="s">
        <v>2386</v>
      </c>
      <c r="AV15" s="3072"/>
      <c r="AW15" s="3072"/>
      <c r="AX15" s="1083"/>
      <c r="AY15" s="1183"/>
      <c r="AZ15" s="1183"/>
      <c r="BA15" s="1183"/>
      <c r="BB15" s="1183"/>
      <c r="BC15" s="1183"/>
      <c r="BD15" s="1183"/>
      <c r="BE15" s="1183"/>
      <c r="BF15" s="1183"/>
      <c r="BG15" s="1183"/>
      <c r="BH15" s="1183"/>
      <c r="BI15" s="1183"/>
      <c r="BJ15" s="1183"/>
      <c r="BK15" s="1183"/>
      <c r="BL15" s="1183"/>
      <c r="BM15" s="1183"/>
      <c r="BN15" s="644" t="s">
        <v>281</v>
      </c>
      <c r="BO15" s="644"/>
      <c r="BP15" s="644"/>
      <c r="BQ15" s="1183"/>
      <c r="BR15" s="1183"/>
      <c r="BS15" s="1183"/>
      <c r="BT15" s="1183"/>
      <c r="BU15" s="1183"/>
      <c r="BV15" s="644"/>
      <c r="BW15" s="644" t="s">
        <v>281</v>
      </c>
      <c r="BX15" s="982"/>
      <c r="BY15" s="1181"/>
    </row>
    <row r="16" spans="1:84" s="1182" customFormat="1" ht="13.7" hidden="1" customHeight="1">
      <c r="A16" s="3072" t="s">
        <v>2364</v>
      </c>
      <c r="B16" s="3072"/>
      <c r="C16" s="3072"/>
      <c r="D16" s="1083"/>
      <c r="E16" s="1183">
        <v>145594.46687390516</v>
      </c>
      <c r="F16" s="1184">
        <v>36044.047107477432</v>
      </c>
      <c r="G16" s="1184"/>
      <c r="H16" s="1184"/>
      <c r="I16" s="1184"/>
      <c r="J16" s="1184"/>
      <c r="K16" s="1184"/>
      <c r="L16" s="1184"/>
      <c r="M16" s="1184"/>
      <c r="N16" s="1184"/>
      <c r="O16" s="1184"/>
      <c r="P16" s="1184"/>
      <c r="Q16" s="1184"/>
      <c r="R16" s="1184"/>
      <c r="S16" s="1184"/>
      <c r="T16" s="1184"/>
      <c r="U16" s="1184"/>
      <c r="V16" s="1184"/>
      <c r="W16" s="1184"/>
      <c r="X16" s="1184"/>
      <c r="Y16" s="1184"/>
      <c r="Z16" s="1184"/>
      <c r="AA16" s="1184"/>
      <c r="AB16" s="1184"/>
      <c r="AC16" s="644" t="s">
        <v>281</v>
      </c>
      <c r="AD16" s="644"/>
      <c r="AE16" s="644"/>
      <c r="AF16" s="1184"/>
      <c r="AG16" s="1184"/>
      <c r="AH16" s="1184"/>
      <c r="AI16" s="1184"/>
      <c r="AJ16" s="1184"/>
      <c r="AK16" s="644"/>
      <c r="AL16" s="644" t="s">
        <v>281</v>
      </c>
      <c r="AM16" s="1184">
        <v>36044.047107477432</v>
      </c>
      <c r="AN16" s="1184"/>
      <c r="AO16" s="1184"/>
      <c r="AP16" s="1184"/>
      <c r="AQ16" s="1184"/>
      <c r="AR16" s="1184"/>
      <c r="AS16" s="1184"/>
      <c r="AT16" s="1183"/>
      <c r="AU16" s="3072" t="s">
        <v>2966</v>
      </c>
      <c r="AV16" s="3072"/>
      <c r="AW16" s="3072"/>
      <c r="AX16" s="1083"/>
      <c r="AY16" s="1184"/>
      <c r="AZ16" s="1184"/>
      <c r="BA16" s="1184"/>
      <c r="BB16" s="1184"/>
      <c r="BC16" s="1184"/>
      <c r="BD16" s="1184"/>
      <c r="BE16" s="1184"/>
      <c r="BF16" s="1184"/>
      <c r="BG16" s="1184"/>
      <c r="BH16" s="1184"/>
      <c r="BI16" s="1184"/>
      <c r="BJ16" s="1184"/>
      <c r="BK16" s="1184"/>
      <c r="BL16" s="1184"/>
      <c r="BM16" s="1184"/>
      <c r="BN16" s="644" t="s">
        <v>281</v>
      </c>
      <c r="BO16" s="644"/>
      <c r="BP16" s="644"/>
      <c r="BQ16" s="1184"/>
      <c r="BR16" s="1184"/>
      <c r="BS16" s="1184"/>
      <c r="BT16" s="1184"/>
      <c r="BU16" s="1184"/>
      <c r="BV16" s="644"/>
      <c r="BW16" s="644" t="s">
        <v>281</v>
      </c>
      <c r="BX16" s="982"/>
      <c r="BY16" s="1181"/>
    </row>
    <row r="17" spans="1:94" s="1182" customFormat="1" ht="13.7" hidden="1" customHeight="1">
      <c r="A17" s="3072" t="s">
        <v>3022</v>
      </c>
      <c r="B17" s="3072"/>
      <c r="C17" s="3072"/>
      <c r="D17" s="1083"/>
      <c r="E17" s="1183">
        <v>138340.60233372761</v>
      </c>
      <c r="F17" s="1183">
        <v>32854.434926279362</v>
      </c>
      <c r="G17" s="1183"/>
      <c r="H17" s="1183"/>
      <c r="I17" s="1183"/>
      <c r="J17" s="1183"/>
      <c r="K17" s="1183"/>
      <c r="L17" s="1183"/>
      <c r="M17" s="1183"/>
      <c r="N17" s="1183"/>
      <c r="O17" s="1183"/>
      <c r="P17" s="1183"/>
      <c r="Q17" s="1183"/>
      <c r="R17" s="1183"/>
      <c r="S17" s="1183"/>
      <c r="T17" s="1183"/>
      <c r="U17" s="1183"/>
      <c r="V17" s="1183"/>
      <c r="W17" s="1183"/>
      <c r="X17" s="1183"/>
      <c r="Y17" s="1183"/>
      <c r="Z17" s="1183"/>
      <c r="AA17" s="1183"/>
      <c r="AB17" s="1183"/>
      <c r="AC17" s="644" t="s">
        <v>281</v>
      </c>
      <c r="AD17" s="644"/>
      <c r="AE17" s="644"/>
      <c r="AF17" s="1183"/>
      <c r="AG17" s="1183"/>
      <c r="AH17" s="1183"/>
      <c r="AI17" s="1183"/>
      <c r="AJ17" s="1183"/>
      <c r="AK17" s="644"/>
      <c r="AL17" s="644" t="s">
        <v>281</v>
      </c>
      <c r="AM17" s="1183">
        <v>32854.434926279362</v>
      </c>
      <c r="AN17" s="1183"/>
      <c r="AO17" s="1183"/>
      <c r="AP17" s="1183"/>
      <c r="AQ17" s="1183"/>
      <c r="AR17" s="1183"/>
      <c r="AS17" s="1183"/>
      <c r="AT17" s="1183"/>
      <c r="AU17" s="3072" t="s">
        <v>2967</v>
      </c>
      <c r="AV17" s="3072"/>
      <c r="AW17" s="3072"/>
      <c r="AX17" s="1083"/>
      <c r="AY17" s="1183"/>
      <c r="AZ17" s="1183"/>
      <c r="BA17" s="1183"/>
      <c r="BB17" s="1183"/>
      <c r="BC17" s="1183"/>
      <c r="BD17" s="1183"/>
      <c r="BE17" s="1183"/>
      <c r="BF17" s="1183"/>
      <c r="BG17" s="1183"/>
      <c r="BH17" s="1183"/>
      <c r="BI17" s="1183"/>
      <c r="BJ17" s="1183"/>
      <c r="BK17" s="1183"/>
      <c r="BL17" s="1183"/>
      <c r="BM17" s="1183"/>
      <c r="BN17" s="644" t="s">
        <v>281</v>
      </c>
      <c r="BO17" s="644"/>
      <c r="BP17" s="644"/>
      <c r="BQ17" s="1183"/>
      <c r="BR17" s="1183"/>
      <c r="BS17" s="1183"/>
      <c r="BT17" s="1183"/>
      <c r="BU17" s="1183"/>
      <c r="BV17" s="644"/>
      <c r="BW17" s="644" t="s">
        <v>281</v>
      </c>
      <c r="BX17" s="982"/>
      <c r="BY17" s="1181"/>
    </row>
    <row r="18" spans="1:94" s="1182" customFormat="1" ht="14.25" hidden="1" customHeight="1">
      <c r="A18" s="3072" t="s">
        <v>2818</v>
      </c>
      <c r="B18" s="3072"/>
      <c r="C18" s="3072"/>
      <c r="D18" s="1083"/>
      <c r="E18" s="1185">
        <v>138234.84637123178</v>
      </c>
      <c r="F18" s="1183">
        <v>32837.650380455758</v>
      </c>
      <c r="G18" s="1183"/>
      <c r="H18" s="1183"/>
      <c r="I18" s="1183"/>
      <c r="J18" s="1183"/>
      <c r="K18" s="1183"/>
      <c r="L18" s="1183"/>
      <c r="M18" s="1183"/>
      <c r="N18" s="1183"/>
      <c r="O18" s="1183"/>
      <c r="P18" s="1183"/>
      <c r="Q18" s="1183"/>
      <c r="R18" s="1183"/>
      <c r="S18" s="1183"/>
      <c r="T18" s="1183"/>
      <c r="U18" s="1183"/>
      <c r="V18" s="1183"/>
      <c r="W18" s="1183"/>
      <c r="X18" s="1183"/>
      <c r="Y18" s="1183"/>
      <c r="Z18" s="1183"/>
      <c r="AA18" s="1183"/>
      <c r="AB18" s="1183"/>
      <c r="AC18" s="644" t="s">
        <v>281</v>
      </c>
      <c r="AD18" s="644"/>
      <c r="AE18" s="644"/>
      <c r="AF18" s="1183"/>
      <c r="AG18" s="1183"/>
      <c r="AH18" s="1183"/>
      <c r="AI18" s="1183"/>
      <c r="AJ18" s="1183"/>
      <c r="AK18" s="644"/>
      <c r="AL18" s="644" t="s">
        <v>281</v>
      </c>
      <c r="AM18" s="1183">
        <v>32837.650380455758</v>
      </c>
      <c r="AN18" s="1183"/>
      <c r="AO18" s="1183"/>
      <c r="AP18" s="1183"/>
      <c r="AQ18" s="1183"/>
      <c r="AR18" s="1183"/>
      <c r="AS18" s="1183"/>
      <c r="AT18" s="1183"/>
      <c r="AU18" s="3072" t="s">
        <v>2694</v>
      </c>
      <c r="AV18" s="3072"/>
      <c r="AW18" s="3072"/>
      <c r="AX18" s="1083"/>
      <c r="AY18" s="1183"/>
      <c r="AZ18" s="1183"/>
      <c r="BA18" s="1183"/>
      <c r="BB18" s="1183"/>
      <c r="BC18" s="1183"/>
      <c r="BD18" s="1183"/>
      <c r="BE18" s="1183"/>
      <c r="BF18" s="1183"/>
      <c r="BG18" s="1183"/>
      <c r="BH18" s="1183"/>
      <c r="BI18" s="1183"/>
      <c r="BJ18" s="1183"/>
      <c r="BK18" s="1183"/>
      <c r="BL18" s="1183"/>
      <c r="BM18" s="1183"/>
      <c r="BN18" s="644" t="s">
        <v>281</v>
      </c>
      <c r="BO18" s="644"/>
      <c r="BP18" s="644"/>
      <c r="BQ18" s="1183"/>
      <c r="BR18" s="1183"/>
      <c r="BS18" s="1183"/>
      <c r="BT18" s="1183"/>
      <c r="BU18" s="1183"/>
      <c r="BV18" s="644"/>
      <c r="BW18" s="644" t="s">
        <v>281</v>
      </c>
      <c r="BX18" s="982"/>
      <c r="BY18" s="1181"/>
      <c r="CO18" s="1182" t="e">
        <f>#REF!/E18</f>
        <v>#REF!</v>
      </c>
      <c r="CP18" s="1182" t="e">
        <f>CO18/12</f>
        <v>#REF!</v>
      </c>
    </row>
    <row r="19" spans="1:94" s="1182" customFormat="1" ht="15.75" hidden="1" customHeight="1">
      <c r="A19" s="3072" t="s">
        <v>2727</v>
      </c>
      <c r="B19" s="3072"/>
      <c r="C19" s="3072"/>
      <c r="D19" s="1083"/>
      <c r="E19" s="1184">
        <v>148534.99487466394</v>
      </c>
      <c r="F19" s="1183">
        <v>36143.985217942514</v>
      </c>
      <c r="G19" s="1183"/>
      <c r="H19" s="1183"/>
      <c r="I19" s="1183"/>
      <c r="J19" s="1183"/>
      <c r="K19" s="644" t="s">
        <v>281</v>
      </c>
      <c r="L19" s="644"/>
      <c r="M19" s="644" t="s">
        <v>281</v>
      </c>
      <c r="N19" s="644"/>
      <c r="O19" s="644" t="s">
        <v>281</v>
      </c>
      <c r="P19" s="644"/>
      <c r="Q19" s="644"/>
      <c r="R19" s="644"/>
      <c r="S19" s="644"/>
      <c r="T19" s="644"/>
      <c r="U19" s="644"/>
      <c r="V19" s="644" t="s">
        <v>281</v>
      </c>
      <c r="W19" s="644" t="s">
        <v>281</v>
      </c>
      <c r="X19" s="644"/>
      <c r="Y19" s="644"/>
      <c r="Z19" s="644"/>
      <c r="AA19" s="644"/>
      <c r="AB19" s="644"/>
      <c r="AC19" s="644" t="s">
        <v>281</v>
      </c>
      <c r="AD19" s="644" t="s">
        <v>281</v>
      </c>
      <c r="AE19" s="644"/>
      <c r="AF19" s="644"/>
      <c r="AG19" s="644"/>
      <c r="AH19" s="644"/>
      <c r="AI19" s="644"/>
      <c r="AJ19" s="644"/>
      <c r="AK19" s="644" t="s">
        <v>281</v>
      </c>
      <c r="AL19" s="644" t="s">
        <v>281</v>
      </c>
      <c r="AM19" s="1183">
        <v>29886.464678443583</v>
      </c>
      <c r="AN19" s="1183"/>
      <c r="AO19" s="1183"/>
      <c r="AP19" s="1183"/>
      <c r="AQ19" s="1183"/>
      <c r="AR19" s="644" t="s">
        <v>281</v>
      </c>
      <c r="AS19" s="644" t="s">
        <v>112</v>
      </c>
      <c r="AT19" s="982" t="s">
        <v>388</v>
      </c>
      <c r="AU19" s="3072" t="s">
        <v>2727</v>
      </c>
      <c r="AV19" s="3072"/>
      <c r="AW19" s="3072"/>
      <c r="AX19" s="1083"/>
      <c r="AY19" s="644" t="s">
        <v>388</v>
      </c>
      <c r="AZ19" s="1183"/>
      <c r="BA19" s="1183"/>
      <c r="BB19" s="1183"/>
      <c r="BC19" s="1183"/>
      <c r="BD19" s="644" t="s">
        <v>281</v>
      </c>
      <c r="BE19" s="644"/>
      <c r="BF19" s="644" t="s">
        <v>388</v>
      </c>
      <c r="BG19" s="644" t="s">
        <v>388</v>
      </c>
      <c r="BH19" s="644" t="s">
        <v>112</v>
      </c>
      <c r="BI19" s="644"/>
      <c r="BJ19" s="644"/>
      <c r="BK19" s="644"/>
      <c r="BL19" s="644"/>
      <c r="BM19" s="644"/>
      <c r="BN19" s="644" t="s">
        <v>388</v>
      </c>
      <c r="BO19" s="644" t="s">
        <v>388</v>
      </c>
      <c r="BP19" s="644"/>
      <c r="BQ19" s="644"/>
      <c r="BR19" s="644"/>
      <c r="BS19" s="644"/>
      <c r="BT19" s="644"/>
      <c r="BU19" s="644"/>
      <c r="BV19" s="644" t="s">
        <v>388</v>
      </c>
      <c r="BW19" s="644" t="s">
        <v>388</v>
      </c>
      <c r="BX19" s="982"/>
      <c r="BY19" s="1181"/>
      <c r="CO19" s="1182" t="e">
        <f>#REF!/E19</f>
        <v>#REF!</v>
      </c>
      <c r="CP19" s="1182" t="e">
        <f>CO19/12</f>
        <v>#REF!</v>
      </c>
    </row>
    <row r="20" spans="1:94" s="1182" customFormat="1" ht="15.75" hidden="1" customHeight="1">
      <c r="A20" s="3072" t="s">
        <v>2729</v>
      </c>
      <c r="B20" s="3072"/>
      <c r="C20" s="3072"/>
      <c r="D20" s="1083"/>
      <c r="E20" s="1184">
        <v>159165.50983377962</v>
      </c>
      <c r="F20" s="1183">
        <v>24130.375383116003</v>
      </c>
      <c r="G20" s="1183"/>
      <c r="H20" s="1183"/>
      <c r="I20" s="1183"/>
      <c r="J20" s="1183"/>
      <c r="K20" s="644" t="s">
        <v>388</v>
      </c>
      <c r="L20" s="644"/>
      <c r="M20" s="644" t="s">
        <v>388</v>
      </c>
      <c r="N20" s="644"/>
      <c r="O20" s="644" t="s">
        <v>388</v>
      </c>
      <c r="P20" s="644"/>
      <c r="Q20" s="644"/>
      <c r="R20" s="644"/>
      <c r="S20" s="644"/>
      <c r="T20" s="644"/>
      <c r="U20" s="644"/>
      <c r="V20" s="644" t="s">
        <v>388</v>
      </c>
      <c r="W20" s="644" t="s">
        <v>388</v>
      </c>
      <c r="X20" s="644"/>
      <c r="Y20" s="644"/>
      <c r="Z20" s="644"/>
      <c r="AA20" s="644"/>
      <c r="AB20" s="644"/>
      <c r="AC20" s="644" t="s">
        <v>388</v>
      </c>
      <c r="AD20" s="644" t="s">
        <v>388</v>
      </c>
      <c r="AE20" s="644"/>
      <c r="AF20" s="644"/>
      <c r="AG20" s="644"/>
      <c r="AH20" s="644"/>
      <c r="AI20" s="644"/>
      <c r="AJ20" s="644"/>
      <c r="AK20" s="644" t="s">
        <v>388</v>
      </c>
      <c r="AL20" s="644" t="s">
        <v>388</v>
      </c>
      <c r="AM20" s="1183">
        <v>21702.780418727059</v>
      </c>
      <c r="AN20" s="1183"/>
      <c r="AO20" s="1183"/>
      <c r="AP20" s="1183"/>
      <c r="AQ20" s="1183"/>
      <c r="AR20" s="644" t="s">
        <v>388</v>
      </c>
      <c r="AS20" s="644" t="s">
        <v>112</v>
      </c>
      <c r="AT20" s="982" t="s">
        <v>388</v>
      </c>
      <c r="AU20" s="3072" t="s">
        <v>2899</v>
      </c>
      <c r="AV20" s="3072"/>
      <c r="AW20" s="3072"/>
      <c r="AX20" s="1083"/>
      <c r="AY20" s="644" t="s">
        <v>388</v>
      </c>
      <c r="AZ20" s="1183"/>
      <c r="BA20" s="1183"/>
      <c r="BB20" s="1183"/>
      <c r="BC20" s="1183"/>
      <c r="BD20" s="644" t="s">
        <v>388</v>
      </c>
      <c r="BE20" s="644"/>
      <c r="BF20" s="644" t="s">
        <v>388</v>
      </c>
      <c r="BG20" s="644" t="s">
        <v>388</v>
      </c>
      <c r="BH20" s="644" t="s">
        <v>112</v>
      </c>
      <c r="BI20" s="644"/>
      <c r="BJ20" s="644"/>
      <c r="BK20" s="644"/>
      <c r="BL20" s="644"/>
      <c r="BM20" s="644"/>
      <c r="BN20" s="644" t="s">
        <v>388</v>
      </c>
      <c r="BO20" s="644" t="s">
        <v>388</v>
      </c>
      <c r="BP20" s="644"/>
      <c r="BQ20" s="644"/>
      <c r="BR20" s="644"/>
      <c r="BS20" s="644"/>
      <c r="BT20" s="644"/>
      <c r="BU20" s="644"/>
      <c r="BV20" s="644" t="s">
        <v>388</v>
      </c>
      <c r="BW20" s="644" t="s">
        <v>388</v>
      </c>
      <c r="BX20" s="982"/>
      <c r="BY20" s="1181"/>
    </row>
    <row r="21" spans="1:94" s="1182" customFormat="1" ht="15.75" hidden="1" customHeight="1">
      <c r="A21" s="3072" t="s">
        <v>2765</v>
      </c>
      <c r="B21" s="3072"/>
      <c r="C21" s="3072"/>
      <c r="D21" s="1083"/>
      <c r="E21" s="1186">
        <v>140111.07516775819</v>
      </c>
      <c r="F21" s="1187">
        <v>32600.239730219186</v>
      </c>
      <c r="G21" s="1187"/>
      <c r="H21" s="1187"/>
      <c r="I21" s="1187"/>
      <c r="J21" s="1187"/>
      <c r="K21" s="1186">
        <v>29167.719711512444</v>
      </c>
      <c r="L21" s="1186"/>
      <c r="M21" s="1188" t="s">
        <v>388</v>
      </c>
      <c r="N21" s="1188" t="s">
        <v>112</v>
      </c>
      <c r="O21" s="1188" t="s">
        <v>388</v>
      </c>
      <c r="P21" s="1188"/>
      <c r="Q21" s="1188"/>
      <c r="R21" s="1188"/>
      <c r="S21" s="1188"/>
      <c r="T21" s="1188"/>
      <c r="U21" s="1188"/>
      <c r="V21" s="1188" t="s">
        <v>388</v>
      </c>
      <c r="W21" s="1186">
        <v>3432.5200187067494</v>
      </c>
      <c r="X21" s="1188"/>
      <c r="Y21" s="1188"/>
      <c r="Z21" s="1188"/>
      <c r="AA21" s="1188"/>
      <c r="AB21" s="1188"/>
      <c r="AC21" s="1188" t="s">
        <v>388</v>
      </c>
      <c r="AD21" s="1188" t="s">
        <v>388</v>
      </c>
      <c r="AE21" s="1188" t="s">
        <v>281</v>
      </c>
      <c r="AF21" s="1188"/>
      <c r="AG21" s="1188"/>
      <c r="AH21" s="1188"/>
      <c r="AI21" s="1188"/>
      <c r="AJ21" s="1188"/>
      <c r="AK21" s="1188" t="s">
        <v>388</v>
      </c>
      <c r="AL21" s="1188" t="s">
        <v>388</v>
      </c>
      <c r="AM21" s="1187">
        <v>33082.296229559637</v>
      </c>
      <c r="AN21" s="1187"/>
      <c r="AO21" s="1187"/>
      <c r="AP21" s="1187"/>
      <c r="AQ21" s="1187"/>
      <c r="AR21" s="1186">
        <v>29167.719711512444</v>
      </c>
      <c r="AS21" s="1187">
        <v>15740.066361534833</v>
      </c>
      <c r="AT21" s="1189" t="s">
        <v>388</v>
      </c>
      <c r="AU21" s="3072" t="s">
        <v>2765</v>
      </c>
      <c r="AV21" s="3072"/>
      <c r="AW21" s="3072"/>
      <c r="AX21" s="1083"/>
      <c r="AY21" s="1188" t="s">
        <v>388</v>
      </c>
      <c r="AZ21" s="1187"/>
      <c r="BA21" s="1187"/>
      <c r="BB21" s="1187"/>
      <c r="BC21" s="1187"/>
      <c r="BD21" s="1186">
        <v>29167.719711512444</v>
      </c>
      <c r="BE21" s="1188" t="s">
        <v>281</v>
      </c>
      <c r="BF21" s="1188" t="s">
        <v>388</v>
      </c>
      <c r="BG21" s="1188" t="s">
        <v>388</v>
      </c>
      <c r="BH21" s="1187">
        <v>17342.22986802481</v>
      </c>
      <c r="BI21" s="1188"/>
      <c r="BJ21" s="1188"/>
      <c r="BK21" s="1188"/>
      <c r="BL21" s="1188"/>
      <c r="BM21" s="1188"/>
      <c r="BN21" s="1188" t="s">
        <v>388</v>
      </c>
      <c r="BO21" s="1188" t="s">
        <v>388</v>
      </c>
      <c r="BP21" s="1188" t="s">
        <v>281</v>
      </c>
      <c r="BQ21" s="1188"/>
      <c r="BR21" s="1188"/>
      <c r="BS21" s="1188"/>
      <c r="BT21" s="1188"/>
      <c r="BU21" s="1188"/>
      <c r="BV21" s="1188" t="s">
        <v>388</v>
      </c>
      <c r="BW21" s="1188" t="s">
        <v>388</v>
      </c>
      <c r="BX21" s="1189"/>
      <c r="BY21" s="1181"/>
    </row>
    <row r="22" spans="1:94" s="1182" customFormat="1" ht="15.75" hidden="1" customHeight="1">
      <c r="A22" s="3072" t="s">
        <v>2766</v>
      </c>
      <c r="B22" s="3072"/>
      <c r="C22" s="3072"/>
      <c r="D22" s="1083"/>
      <c r="E22" s="1186">
        <v>123945.6041718116</v>
      </c>
      <c r="F22" s="1187">
        <v>33082.427888563296</v>
      </c>
      <c r="G22" s="1187"/>
      <c r="H22" s="1187"/>
      <c r="I22" s="1187"/>
      <c r="J22" s="1187"/>
      <c r="K22" s="1187">
        <v>29776.207046652322</v>
      </c>
      <c r="L22" s="1187"/>
      <c r="M22" s="1188" t="s">
        <v>388</v>
      </c>
      <c r="N22" s="1188" t="s">
        <v>112</v>
      </c>
      <c r="O22" s="1188" t="s">
        <v>388</v>
      </c>
      <c r="P22" s="1188"/>
      <c r="Q22" s="1188"/>
      <c r="R22" s="1188"/>
      <c r="S22" s="1188"/>
      <c r="T22" s="1188"/>
      <c r="U22" s="1188"/>
      <c r="V22" s="1188" t="s">
        <v>388</v>
      </c>
      <c r="W22" s="1187">
        <v>3306.2208419109734</v>
      </c>
      <c r="X22" s="1188"/>
      <c r="Y22" s="1188"/>
      <c r="Z22" s="1188"/>
      <c r="AA22" s="1188"/>
      <c r="AB22" s="1188"/>
      <c r="AC22" s="1188" t="s">
        <v>388</v>
      </c>
      <c r="AD22" s="1188" t="s">
        <v>388</v>
      </c>
      <c r="AE22" s="1188" t="s">
        <v>281</v>
      </c>
      <c r="AF22" s="1188"/>
      <c r="AG22" s="1188"/>
      <c r="AH22" s="1188"/>
      <c r="AI22" s="1188"/>
      <c r="AJ22" s="1188"/>
      <c r="AK22" s="1188" t="s">
        <v>388</v>
      </c>
      <c r="AL22" s="1188" t="s">
        <v>388</v>
      </c>
      <c r="AM22" s="1187">
        <v>33113.970969643662</v>
      </c>
      <c r="AN22" s="1187"/>
      <c r="AO22" s="1187"/>
      <c r="AP22" s="1187"/>
      <c r="AQ22" s="1187"/>
      <c r="AR22" s="1187">
        <v>29776.207046652322</v>
      </c>
      <c r="AS22" s="1187">
        <v>16252.332541638199</v>
      </c>
      <c r="AT22" s="1189" t="s">
        <v>388</v>
      </c>
      <c r="AU22" s="3072" t="s">
        <v>2731</v>
      </c>
      <c r="AV22" s="3072"/>
      <c r="AW22" s="3072"/>
      <c r="AX22" s="1083"/>
      <c r="AY22" s="1188" t="s">
        <v>388</v>
      </c>
      <c r="AZ22" s="1187"/>
      <c r="BA22" s="1187"/>
      <c r="BB22" s="1187"/>
      <c r="BC22" s="1187"/>
      <c r="BD22" s="1187">
        <v>29776.207046652322</v>
      </c>
      <c r="BE22" s="1188" t="s">
        <v>281</v>
      </c>
      <c r="BF22" s="1188" t="s">
        <v>388</v>
      </c>
      <c r="BG22" s="1188" t="s">
        <v>388</v>
      </c>
      <c r="BH22" s="1187">
        <v>16861.638428005441</v>
      </c>
      <c r="BI22" s="1188"/>
      <c r="BJ22" s="1188"/>
      <c r="BK22" s="1188"/>
      <c r="BL22" s="1188"/>
      <c r="BM22" s="1188"/>
      <c r="BN22" s="1188" t="s">
        <v>388</v>
      </c>
      <c r="BO22" s="1188" t="s">
        <v>388</v>
      </c>
      <c r="BP22" s="1188" t="s">
        <v>281</v>
      </c>
      <c r="BQ22" s="1188"/>
      <c r="BR22" s="1188"/>
      <c r="BS22" s="1188"/>
      <c r="BT22" s="1188"/>
      <c r="BU22" s="1188"/>
      <c r="BV22" s="1188" t="s">
        <v>388</v>
      </c>
      <c r="BW22" s="1188" t="s">
        <v>388</v>
      </c>
      <c r="BX22" s="1189"/>
      <c r="BY22" s="1181"/>
    </row>
    <row r="23" spans="1:94" s="1182" customFormat="1" ht="15.75" hidden="1" customHeight="1">
      <c r="A23" s="3072" t="s">
        <v>2701</v>
      </c>
      <c r="B23" s="3072"/>
      <c r="C23" s="3072"/>
      <c r="D23" s="1083"/>
      <c r="E23" s="1187">
        <v>129748.91678256127</v>
      </c>
      <c r="F23" s="1187">
        <v>34351.564106684236</v>
      </c>
      <c r="G23" s="1187"/>
      <c r="H23" s="1187"/>
      <c r="I23" s="1187"/>
      <c r="J23" s="1187"/>
      <c r="K23" s="1187">
        <v>30675.988261580143</v>
      </c>
      <c r="L23" s="1187"/>
      <c r="M23" s="1188" t="s">
        <v>281</v>
      </c>
      <c r="N23" s="1188" t="s">
        <v>112</v>
      </c>
      <c r="O23" s="1188" t="s">
        <v>281</v>
      </c>
      <c r="P23" s="1188"/>
      <c r="Q23" s="1188"/>
      <c r="R23" s="1188"/>
      <c r="S23" s="1188"/>
      <c r="T23" s="1188"/>
      <c r="U23" s="1188"/>
      <c r="V23" s="1188" t="s">
        <v>281</v>
      </c>
      <c r="W23" s="1189">
        <v>3675.5758451040906</v>
      </c>
      <c r="X23" s="1188"/>
      <c r="Y23" s="1188"/>
      <c r="Z23" s="1188"/>
      <c r="AA23" s="1188"/>
      <c r="AB23" s="1188"/>
      <c r="AC23" s="1188" t="s">
        <v>281</v>
      </c>
      <c r="AD23" s="1188" t="s">
        <v>281</v>
      </c>
      <c r="AE23" s="1188" t="s">
        <v>281</v>
      </c>
      <c r="AF23" s="1188"/>
      <c r="AG23" s="1188"/>
      <c r="AH23" s="1188"/>
      <c r="AI23" s="1188"/>
      <c r="AJ23" s="1188"/>
      <c r="AK23" s="1188" t="s">
        <v>281</v>
      </c>
      <c r="AL23" s="1188" t="s">
        <v>281</v>
      </c>
      <c r="AM23" s="1189">
        <v>34030.799470842823</v>
      </c>
      <c r="AN23" s="1187"/>
      <c r="AO23" s="1187"/>
      <c r="AP23" s="1187"/>
      <c r="AQ23" s="1187"/>
      <c r="AR23" s="1187">
        <v>30675.988261580143</v>
      </c>
      <c r="AS23" s="1189">
        <v>16483.941524405644</v>
      </c>
      <c r="AT23" s="1189" t="s">
        <v>281</v>
      </c>
      <c r="AU23" s="3072" t="s">
        <v>2701</v>
      </c>
      <c r="AV23" s="3072"/>
      <c r="AW23" s="3072"/>
      <c r="AX23" s="1083"/>
      <c r="AY23" s="1188" t="s">
        <v>281</v>
      </c>
      <c r="AZ23" s="1187"/>
      <c r="BA23" s="1187"/>
      <c r="BB23" s="1187"/>
      <c r="BC23" s="1187"/>
      <c r="BD23" s="1187">
        <v>30675.988261580143</v>
      </c>
      <c r="BE23" s="1188" t="s">
        <v>281</v>
      </c>
      <c r="BF23" s="1188" t="s">
        <v>281</v>
      </c>
      <c r="BG23" s="1188" t="s">
        <v>281</v>
      </c>
      <c r="BH23" s="1189">
        <v>17546.857946437238</v>
      </c>
      <c r="BI23" s="1188"/>
      <c r="BJ23" s="1188"/>
      <c r="BK23" s="1188"/>
      <c r="BL23" s="1188"/>
      <c r="BM23" s="1188"/>
      <c r="BN23" s="1188" t="s">
        <v>281</v>
      </c>
      <c r="BO23" s="1188" t="s">
        <v>281</v>
      </c>
      <c r="BP23" s="1188" t="s">
        <v>281</v>
      </c>
      <c r="BQ23" s="1188"/>
      <c r="BR23" s="1188"/>
      <c r="BS23" s="1188"/>
      <c r="BT23" s="1188"/>
      <c r="BU23" s="1188"/>
      <c r="BV23" s="1188" t="s">
        <v>281</v>
      </c>
      <c r="BW23" s="1188" t="s">
        <v>281</v>
      </c>
      <c r="BX23" s="1189"/>
      <c r="BY23" s="1181"/>
    </row>
    <row r="24" spans="1:94" s="1182" customFormat="1" ht="17.100000000000001" hidden="1" customHeight="1">
      <c r="A24" s="3095" t="s">
        <v>2333</v>
      </c>
      <c r="B24" s="3096"/>
      <c r="C24" s="3096"/>
      <c r="D24" s="3097"/>
      <c r="E24" s="1190">
        <v>130399.44559872786</v>
      </c>
      <c r="F24" s="1190">
        <v>34413.227221651199</v>
      </c>
      <c r="G24" s="1190"/>
      <c r="H24" s="1190"/>
      <c r="I24" s="1190"/>
      <c r="J24" s="1190"/>
      <c r="K24" s="1190">
        <v>30753.340979085129</v>
      </c>
      <c r="L24" s="1190"/>
      <c r="M24" s="1242"/>
      <c r="N24" s="1191" t="s">
        <v>112</v>
      </c>
      <c r="O24" s="1191" t="s">
        <v>281</v>
      </c>
      <c r="P24" s="1191"/>
      <c r="Q24" s="1191"/>
      <c r="R24" s="1191"/>
      <c r="S24" s="1191"/>
      <c r="T24" s="1191"/>
      <c r="U24" s="1191"/>
      <c r="V24" s="1191" t="s">
        <v>281</v>
      </c>
      <c r="W24" s="212">
        <v>3659.8862425659786</v>
      </c>
      <c r="X24" s="1191"/>
      <c r="Y24" s="1191"/>
      <c r="Z24" s="1191"/>
      <c r="AA24" s="1191"/>
      <c r="AB24" s="1191"/>
      <c r="AC24" s="1191" t="s">
        <v>281</v>
      </c>
      <c r="AD24" s="1191" t="s">
        <v>281</v>
      </c>
      <c r="AE24" s="1191" t="s">
        <v>281</v>
      </c>
      <c r="AF24" s="1191"/>
      <c r="AG24" s="1191"/>
      <c r="AH24" s="1191"/>
      <c r="AI24" s="1191"/>
      <c r="AJ24" s="1191"/>
      <c r="AK24" s="1191" t="s">
        <v>281</v>
      </c>
      <c r="AL24" s="1191" t="s">
        <v>281</v>
      </c>
      <c r="AM24" s="212">
        <v>33781.319954418243</v>
      </c>
      <c r="AN24" s="1190"/>
      <c r="AO24" s="1190"/>
      <c r="AP24" s="1190"/>
      <c r="AQ24" s="1190"/>
      <c r="AR24" s="1190">
        <v>30753.340979085129</v>
      </c>
      <c r="AS24" s="212">
        <v>16414.002091678325</v>
      </c>
      <c r="AT24" s="212" t="s">
        <v>281</v>
      </c>
      <c r="AU24" s="3095" t="s">
        <v>2333</v>
      </c>
      <c r="AV24" s="3096"/>
      <c r="AW24" s="3096"/>
      <c r="AX24" s="3097"/>
      <c r="AY24" s="1191" t="s">
        <v>281</v>
      </c>
      <c r="AZ24" s="1190"/>
      <c r="BA24" s="1190"/>
      <c r="BB24" s="1190"/>
      <c r="BC24" s="1190"/>
      <c r="BD24" s="1190">
        <v>30753.340979085129</v>
      </c>
      <c r="BE24" s="1191" t="s">
        <v>281</v>
      </c>
      <c r="BF24" s="1191" t="s">
        <v>281</v>
      </c>
      <c r="BG24" s="1191" t="s">
        <v>281</v>
      </c>
      <c r="BH24" s="212">
        <v>17367.31786273987</v>
      </c>
      <c r="BI24" s="1191"/>
      <c r="BJ24" s="1191"/>
      <c r="BK24" s="1191"/>
      <c r="BL24" s="1191"/>
      <c r="BM24" s="1191"/>
      <c r="BN24" s="1191" t="s">
        <v>281</v>
      </c>
      <c r="BO24" s="1191" t="s">
        <v>281</v>
      </c>
      <c r="BP24" s="1191" t="s">
        <v>281</v>
      </c>
      <c r="BQ24" s="1191"/>
      <c r="BR24" s="1191"/>
      <c r="BS24" s="1191"/>
      <c r="BT24" s="1191"/>
      <c r="BU24" s="1191"/>
      <c r="BV24" s="1191" t="s">
        <v>281</v>
      </c>
      <c r="BW24" s="1191" t="s">
        <v>281</v>
      </c>
      <c r="BX24" s="212"/>
      <c r="BY24" s="1181"/>
    </row>
    <row r="25" spans="1:94" s="1182" customFormat="1" ht="17.100000000000001" hidden="1" customHeight="1">
      <c r="A25" s="3095" t="s">
        <v>2904</v>
      </c>
      <c r="B25" s="3096"/>
      <c r="C25" s="3096"/>
      <c r="D25" s="3097"/>
      <c r="E25" s="1190">
        <v>134428.16111243397</v>
      </c>
      <c r="F25" s="1191" t="s">
        <v>281</v>
      </c>
      <c r="G25" s="1191"/>
      <c r="H25" s="1191"/>
      <c r="I25" s="1191"/>
      <c r="J25" s="1191"/>
      <c r="K25" s="1191" t="s">
        <v>281</v>
      </c>
      <c r="L25" s="1191"/>
      <c r="M25" s="1191" t="s">
        <v>281</v>
      </c>
      <c r="N25" s="1191" t="s">
        <v>281</v>
      </c>
      <c r="O25" s="1191" t="s">
        <v>281</v>
      </c>
      <c r="P25" s="1191"/>
      <c r="Q25" s="1191"/>
      <c r="R25" s="1191"/>
      <c r="S25" s="1191"/>
      <c r="T25" s="1191"/>
      <c r="U25" s="1191"/>
      <c r="V25" s="1191" t="s">
        <v>281</v>
      </c>
      <c r="W25" s="1191" t="s">
        <v>281</v>
      </c>
      <c r="X25" s="1191"/>
      <c r="Y25" s="1191"/>
      <c r="Z25" s="1191"/>
      <c r="AA25" s="1191"/>
      <c r="AB25" s="1191"/>
      <c r="AC25" s="1191" t="s">
        <v>281</v>
      </c>
      <c r="AD25" s="1191" t="s">
        <v>281</v>
      </c>
      <c r="AE25" s="1191" t="s">
        <v>281</v>
      </c>
      <c r="AF25" s="1191"/>
      <c r="AG25" s="1191"/>
      <c r="AH25" s="1191"/>
      <c r="AI25" s="1191"/>
      <c r="AJ25" s="1191"/>
      <c r="AK25" s="1191" t="s">
        <v>281</v>
      </c>
      <c r="AL25" s="1191" t="s">
        <v>281</v>
      </c>
      <c r="AM25" s="1191" t="s">
        <v>281</v>
      </c>
      <c r="AN25" s="1191"/>
      <c r="AO25" s="1191"/>
      <c r="AP25" s="1191"/>
      <c r="AQ25" s="1191"/>
      <c r="AR25" s="1191" t="s">
        <v>281</v>
      </c>
      <c r="AS25" s="1191" t="s">
        <v>281</v>
      </c>
      <c r="AT25" s="212" t="s">
        <v>281</v>
      </c>
      <c r="AU25" s="3095" t="s">
        <v>2334</v>
      </c>
      <c r="AV25" s="3096"/>
      <c r="AW25" s="3096"/>
      <c r="AX25" s="3097"/>
      <c r="AY25" s="1191" t="s">
        <v>281</v>
      </c>
      <c r="AZ25" s="1191"/>
      <c r="BA25" s="1191"/>
      <c r="BB25" s="1191"/>
      <c r="BC25" s="1191"/>
      <c r="BD25" s="1191" t="s">
        <v>281</v>
      </c>
      <c r="BE25" s="1191" t="s">
        <v>281</v>
      </c>
      <c r="BF25" s="1191" t="s">
        <v>281</v>
      </c>
      <c r="BG25" s="1191" t="s">
        <v>281</v>
      </c>
      <c r="BH25" s="1191" t="s">
        <v>281</v>
      </c>
      <c r="BI25" s="1191"/>
      <c r="BJ25" s="1191"/>
      <c r="BK25" s="1191"/>
      <c r="BL25" s="1191"/>
      <c r="BM25" s="1191"/>
      <c r="BN25" s="1191" t="s">
        <v>281</v>
      </c>
      <c r="BO25" s="1191" t="s">
        <v>281</v>
      </c>
      <c r="BP25" s="1191" t="s">
        <v>281</v>
      </c>
      <c r="BQ25" s="1191"/>
      <c r="BR25" s="1191"/>
      <c r="BS25" s="1191"/>
      <c r="BT25" s="1191"/>
      <c r="BU25" s="1191"/>
      <c r="BV25" s="1191" t="s">
        <v>281</v>
      </c>
      <c r="BW25" s="1191" t="s">
        <v>281</v>
      </c>
      <c r="BX25" s="212"/>
      <c r="BY25" s="1181"/>
    </row>
    <row r="26" spans="1:94" s="1182" customFormat="1" ht="17.100000000000001" hidden="1" customHeight="1">
      <c r="A26" s="3095" t="s">
        <v>2971</v>
      </c>
      <c r="B26" s="3096"/>
      <c r="C26" s="3096"/>
      <c r="D26" s="3097"/>
      <c r="E26" s="1190">
        <v>133471.69626538767</v>
      </c>
      <c r="F26" s="1190">
        <v>36777.200435699982</v>
      </c>
      <c r="G26" s="1190"/>
      <c r="H26" s="1190"/>
      <c r="I26" s="1190"/>
      <c r="J26" s="1190"/>
      <c r="K26" s="1190">
        <v>32622.690048071905</v>
      </c>
      <c r="L26" s="1190"/>
      <c r="M26" s="1191" t="s">
        <v>281</v>
      </c>
      <c r="N26" s="1191" t="s">
        <v>281</v>
      </c>
      <c r="O26" s="1191" t="s">
        <v>281</v>
      </c>
      <c r="P26" s="1191"/>
      <c r="Q26" s="1191"/>
      <c r="R26" s="1191"/>
      <c r="S26" s="1191"/>
      <c r="T26" s="1191"/>
      <c r="U26" s="1191"/>
      <c r="V26" s="1191" t="s">
        <v>281</v>
      </c>
      <c r="W26" s="212">
        <v>4154.5103876281082</v>
      </c>
      <c r="X26" s="1191"/>
      <c r="Y26" s="1191"/>
      <c r="Z26" s="1191"/>
      <c r="AA26" s="1191"/>
      <c r="AB26" s="1191"/>
      <c r="AC26" s="1191" t="s">
        <v>281</v>
      </c>
      <c r="AD26" s="1191" t="s">
        <v>281</v>
      </c>
      <c r="AE26" s="1191" t="s">
        <v>281</v>
      </c>
      <c r="AF26" s="1191"/>
      <c r="AG26" s="1191"/>
      <c r="AH26" s="1191"/>
      <c r="AI26" s="1191"/>
      <c r="AJ26" s="1191"/>
      <c r="AK26" s="1191" t="s">
        <v>281</v>
      </c>
      <c r="AL26" s="1191" t="s">
        <v>281</v>
      </c>
      <c r="AM26" s="212">
        <v>37221.85817660774</v>
      </c>
      <c r="AN26" s="1190"/>
      <c r="AO26" s="1190"/>
      <c r="AP26" s="1190"/>
      <c r="AQ26" s="1190"/>
      <c r="AR26" s="1190">
        <v>32622.690048071905</v>
      </c>
      <c r="AS26" s="212">
        <v>18723.234325073427</v>
      </c>
      <c r="AT26" s="212" t="s">
        <v>281</v>
      </c>
      <c r="AU26" s="3095" t="s">
        <v>2971</v>
      </c>
      <c r="AV26" s="3096"/>
      <c r="AW26" s="3096"/>
      <c r="AX26" s="3097"/>
      <c r="AY26" s="1191" t="s">
        <v>281</v>
      </c>
      <c r="AZ26" s="1190"/>
      <c r="BA26" s="1190"/>
      <c r="BB26" s="1190"/>
      <c r="BC26" s="1190"/>
      <c r="BD26" s="1190">
        <v>32622.690048071905</v>
      </c>
      <c r="BE26" s="1191" t="s">
        <v>281</v>
      </c>
      <c r="BF26" s="1191" t="s">
        <v>281</v>
      </c>
      <c r="BG26" s="1191" t="s">
        <v>281</v>
      </c>
      <c r="BH26" s="212">
        <v>18498.623851534325</v>
      </c>
      <c r="BI26" s="1191"/>
      <c r="BJ26" s="1191"/>
      <c r="BK26" s="1191"/>
      <c r="BL26" s="1191"/>
      <c r="BM26" s="1191"/>
      <c r="BN26" s="1191" t="s">
        <v>281</v>
      </c>
      <c r="BO26" s="1191" t="s">
        <v>281</v>
      </c>
      <c r="BP26" s="1191" t="s">
        <v>281</v>
      </c>
      <c r="BQ26" s="1191"/>
      <c r="BR26" s="1191"/>
      <c r="BS26" s="1191"/>
      <c r="BT26" s="1191"/>
      <c r="BU26" s="1191"/>
      <c r="BV26" s="1191" t="s">
        <v>281</v>
      </c>
      <c r="BW26" s="1191" t="s">
        <v>281</v>
      </c>
      <c r="BX26" s="212"/>
      <c r="BY26" s="1181"/>
    </row>
    <row r="27" spans="1:94" s="1182" customFormat="1" ht="17.100000000000001" hidden="1" customHeight="1">
      <c r="A27" s="3095" t="s">
        <v>2907</v>
      </c>
      <c r="B27" s="3096"/>
      <c r="C27" s="3096"/>
      <c r="D27" s="3097"/>
      <c r="E27" s="1190">
        <v>131242.65344171703</v>
      </c>
      <c r="F27" s="1190">
        <v>35738.166060879819</v>
      </c>
      <c r="G27" s="1190"/>
      <c r="H27" s="1190"/>
      <c r="I27" s="1190"/>
      <c r="J27" s="1190"/>
      <c r="K27" s="1190">
        <v>31520.722917181229</v>
      </c>
      <c r="L27" s="1190"/>
      <c r="M27" s="1190" t="s">
        <v>855</v>
      </c>
      <c r="N27" s="1190">
        <v>6189.6597568765692</v>
      </c>
      <c r="O27" s="1190">
        <v>11456.13340277295</v>
      </c>
      <c r="P27" s="1190"/>
      <c r="Q27" s="1190"/>
      <c r="R27" s="1190"/>
      <c r="S27" s="1190"/>
      <c r="T27" s="1190"/>
      <c r="U27" s="1190"/>
      <c r="V27" s="1190">
        <v>1329.9881353357021</v>
      </c>
      <c r="W27" s="212">
        <v>4217.443143698637</v>
      </c>
      <c r="X27" s="1190"/>
      <c r="Y27" s="1190"/>
      <c r="Z27" s="1190"/>
      <c r="AA27" s="1190"/>
      <c r="AB27" s="1190"/>
      <c r="AC27" s="212">
        <v>146.00364825908406</v>
      </c>
      <c r="AD27" s="212">
        <v>1312.5096055855486</v>
      </c>
      <c r="AE27" s="212">
        <v>1641.8558302225567</v>
      </c>
      <c r="AF27" s="1190"/>
      <c r="AG27" s="1190"/>
      <c r="AH27" s="1190"/>
      <c r="AI27" s="1190"/>
      <c r="AJ27" s="1190"/>
      <c r="AK27" s="212">
        <v>1066.4417437993507</v>
      </c>
      <c r="AL27" s="212">
        <v>50.632315832097888</v>
      </c>
      <c r="AM27" s="212">
        <v>36952.056864284896</v>
      </c>
      <c r="AN27" s="1190"/>
      <c r="AO27" s="1190"/>
      <c r="AP27" s="1190"/>
      <c r="AQ27" s="1190"/>
      <c r="AR27" s="1190">
        <v>31520.722917181229</v>
      </c>
      <c r="AS27" s="212">
        <v>18007.42992330237</v>
      </c>
      <c r="AT27" s="212">
        <v>299.46391409939594</v>
      </c>
      <c r="AU27" s="3095" t="s">
        <v>2907</v>
      </c>
      <c r="AV27" s="3096"/>
      <c r="AW27" s="3096"/>
      <c r="AX27" s="3097"/>
      <c r="AY27" s="212">
        <v>3358.7463562394632</v>
      </c>
      <c r="AZ27" s="1190"/>
      <c r="BA27" s="1190"/>
      <c r="BB27" s="1190"/>
      <c r="BC27" s="1190"/>
      <c r="BD27" s="1190">
        <v>31520.722917181229</v>
      </c>
      <c r="BE27" s="212">
        <v>5996.2304408118398</v>
      </c>
      <c r="BF27" s="212">
        <v>7662.7471868962266</v>
      </c>
      <c r="BG27" s="212">
        <v>690.24202525543592</v>
      </c>
      <c r="BH27" s="212">
        <v>18944.626940982682</v>
      </c>
      <c r="BI27" s="1190"/>
      <c r="BJ27" s="1190"/>
      <c r="BK27" s="1190"/>
      <c r="BL27" s="1190"/>
      <c r="BM27" s="1190"/>
      <c r="BN27" s="212">
        <v>586.4619130306005</v>
      </c>
      <c r="BO27" s="212">
        <v>5038.5874307746826</v>
      </c>
      <c r="BP27" s="212">
        <v>7232.9697450579442</v>
      </c>
      <c r="BQ27" s="1190"/>
      <c r="BR27" s="1190"/>
      <c r="BS27" s="1190"/>
      <c r="BT27" s="1190"/>
      <c r="BU27" s="1190"/>
      <c r="BV27" s="212">
        <v>5853.1535932033694</v>
      </c>
      <c r="BW27" s="212">
        <v>233.45425891607707</v>
      </c>
      <c r="BX27" s="212"/>
      <c r="BY27" s="1181"/>
    </row>
    <row r="28" spans="1:94" s="1182" customFormat="1" ht="17.100000000000001" hidden="1" customHeight="1">
      <c r="A28" s="3095" t="s">
        <v>2908</v>
      </c>
      <c r="B28" s="3095"/>
      <c r="C28" s="3095"/>
      <c r="D28" s="3100"/>
      <c r="E28" s="1190">
        <v>141368.27721894893</v>
      </c>
      <c r="F28" s="1190">
        <v>40376.421066085597</v>
      </c>
      <c r="G28" s="1190"/>
      <c r="H28" s="1190"/>
      <c r="I28" s="1190"/>
      <c r="J28" s="1190"/>
      <c r="K28" s="1190">
        <v>35481.219288156077</v>
      </c>
      <c r="L28" s="1190"/>
      <c r="M28" s="1190">
        <v>766.84876545175212</v>
      </c>
      <c r="N28" s="1190">
        <v>7430.4396595193593</v>
      </c>
      <c r="O28" s="1190">
        <v>11876.941514670014</v>
      </c>
      <c r="P28" s="1190"/>
      <c r="Q28" s="1190"/>
      <c r="R28" s="1190"/>
      <c r="S28" s="1190"/>
      <c r="T28" s="1190"/>
      <c r="U28" s="1190"/>
      <c r="V28" s="1190">
        <v>1403.2603423912194</v>
      </c>
      <c r="W28" s="212">
        <v>4895.2017779295138</v>
      </c>
      <c r="X28" s="1190"/>
      <c r="Y28" s="1190"/>
      <c r="Z28" s="1190"/>
      <c r="AA28" s="1190"/>
      <c r="AB28" s="1190"/>
      <c r="AC28" s="212">
        <v>203.90579710144925</v>
      </c>
      <c r="AD28" s="212">
        <v>1618.725244026419</v>
      </c>
      <c r="AE28" s="212">
        <v>1755.9675311506728</v>
      </c>
      <c r="AF28" s="1190"/>
      <c r="AG28" s="1190"/>
      <c r="AH28" s="1190"/>
      <c r="AI28" s="1190"/>
      <c r="AJ28" s="1190"/>
      <c r="AK28" s="212">
        <v>1287.7909992042919</v>
      </c>
      <c r="AL28" s="212">
        <v>28.812206446684453</v>
      </c>
      <c r="AM28" s="212">
        <v>37269.232333056541</v>
      </c>
      <c r="AN28" s="1190"/>
      <c r="AO28" s="1190"/>
      <c r="AP28" s="1190"/>
      <c r="AQ28" s="1190"/>
      <c r="AR28" s="1190">
        <v>35481.219288156077</v>
      </c>
      <c r="AS28" s="212">
        <v>18920.560850909438</v>
      </c>
      <c r="AT28" s="212">
        <v>421.38736193261479</v>
      </c>
      <c r="AU28" s="3095" t="s">
        <v>2834</v>
      </c>
      <c r="AV28" s="3095"/>
      <c r="AW28" s="3095"/>
      <c r="AX28" s="3100"/>
      <c r="AY28" s="212">
        <v>3049.4091506434647</v>
      </c>
      <c r="AZ28" s="1190"/>
      <c r="BA28" s="1190"/>
      <c r="BB28" s="1190"/>
      <c r="BC28" s="1190"/>
      <c r="BD28" s="1190">
        <v>35481.219288156077</v>
      </c>
      <c r="BE28" s="212">
        <v>6190.5230020553863</v>
      </c>
      <c r="BF28" s="212">
        <v>8429.8469094916763</v>
      </c>
      <c r="BG28" s="212">
        <v>829.39442678630144</v>
      </c>
      <c r="BH28" s="212">
        <v>18348.671482147132</v>
      </c>
      <c r="BI28" s="1190"/>
      <c r="BJ28" s="1190"/>
      <c r="BK28" s="1190"/>
      <c r="BL28" s="1190"/>
      <c r="BM28" s="1190"/>
      <c r="BN28" s="212">
        <v>643.92939221555935</v>
      </c>
      <c r="BO28" s="212">
        <v>4959.295271592463</v>
      </c>
      <c r="BP28" s="212">
        <v>6852.5584430575373</v>
      </c>
      <c r="BQ28" s="1190"/>
      <c r="BR28" s="1190"/>
      <c r="BS28" s="1190"/>
      <c r="BT28" s="1190"/>
      <c r="BU28" s="1190"/>
      <c r="BV28" s="212">
        <v>5701.1728290389619</v>
      </c>
      <c r="BW28" s="212">
        <v>191.71554624257877</v>
      </c>
      <c r="BX28" s="212"/>
      <c r="BY28" s="1181"/>
    </row>
    <row r="29" spans="1:94" s="1182" customFormat="1" ht="17.100000000000001" hidden="1" customHeight="1">
      <c r="A29" s="3095" t="s">
        <v>2835</v>
      </c>
      <c r="B29" s="3095"/>
      <c r="C29" s="3095"/>
      <c r="D29" s="3100"/>
      <c r="E29" s="1190">
        <v>138847.41528557913</v>
      </c>
      <c r="F29" s="1190">
        <v>41197.054414681719</v>
      </c>
      <c r="G29" s="1190"/>
      <c r="H29" s="1190"/>
      <c r="I29" s="1190"/>
      <c r="J29" s="1190"/>
      <c r="K29" s="1190">
        <v>36038.912502070314</v>
      </c>
      <c r="L29" s="1190"/>
      <c r="M29" s="1190">
        <v>983.79901210529624</v>
      </c>
      <c r="N29" s="1190">
        <v>6946.7841732304105</v>
      </c>
      <c r="O29" s="1190">
        <v>11703.358702067888</v>
      </c>
      <c r="P29" s="1190"/>
      <c r="Q29" s="1190"/>
      <c r="R29" s="1190"/>
      <c r="S29" s="1190"/>
      <c r="T29" s="1190"/>
      <c r="U29" s="1190"/>
      <c r="V29" s="1190">
        <v>1705.1058689892645</v>
      </c>
      <c r="W29" s="212">
        <v>5158.1419126114051</v>
      </c>
      <c r="X29" s="1190"/>
      <c r="Y29" s="1190"/>
      <c r="Z29" s="1190"/>
      <c r="AA29" s="1190"/>
      <c r="AB29" s="1190"/>
      <c r="AC29" s="212">
        <v>309.45418184058059</v>
      </c>
      <c r="AD29" s="212">
        <v>1768.2635013987331</v>
      </c>
      <c r="AE29" s="212">
        <v>1658.7305922706355</v>
      </c>
      <c r="AF29" s="1190"/>
      <c r="AG29" s="1190"/>
      <c r="AH29" s="1190"/>
      <c r="AI29" s="1190"/>
      <c r="AJ29" s="1190"/>
      <c r="AK29" s="212">
        <v>1374.6080998577568</v>
      </c>
      <c r="AL29" s="212">
        <v>47.085537243702632</v>
      </c>
      <c r="AM29" s="212">
        <v>39327.460588000205</v>
      </c>
      <c r="AN29" s="1190"/>
      <c r="AO29" s="1190"/>
      <c r="AP29" s="1190"/>
      <c r="AQ29" s="1190"/>
      <c r="AR29" s="1190">
        <v>36038.912502070314</v>
      </c>
      <c r="AS29" s="212">
        <v>21666.432123699178</v>
      </c>
      <c r="AT29" s="212">
        <v>736.19499679151363</v>
      </c>
      <c r="AU29" s="3095" t="s">
        <v>2835</v>
      </c>
      <c r="AV29" s="3095"/>
      <c r="AW29" s="3095"/>
      <c r="AX29" s="3100"/>
      <c r="AY29" s="212">
        <v>3307.9935318721459</v>
      </c>
      <c r="AZ29" s="1190"/>
      <c r="BA29" s="1190"/>
      <c r="BB29" s="1190"/>
      <c r="BC29" s="1190"/>
      <c r="BD29" s="1190">
        <v>36038.912502070314</v>
      </c>
      <c r="BE29" s="212">
        <v>6619.8707735134749</v>
      </c>
      <c r="BF29" s="212">
        <v>9979.5479325617016</v>
      </c>
      <c r="BG29" s="212">
        <v>1022.8248889603675</v>
      </c>
      <c r="BH29" s="212">
        <v>17661.028464300958</v>
      </c>
      <c r="BI29" s="1190"/>
      <c r="BJ29" s="1190"/>
      <c r="BK29" s="1190"/>
      <c r="BL29" s="1190"/>
      <c r="BM29" s="1190"/>
      <c r="BN29" s="212">
        <v>691.05851796347542</v>
      </c>
      <c r="BO29" s="212">
        <v>4751.6715609288749</v>
      </c>
      <c r="BP29" s="212">
        <v>6287.7301288130038</v>
      </c>
      <c r="BQ29" s="1190"/>
      <c r="BR29" s="1190"/>
      <c r="BS29" s="1190"/>
      <c r="BT29" s="1190"/>
      <c r="BU29" s="1190"/>
      <c r="BV29" s="212">
        <v>5613.9694110910705</v>
      </c>
      <c r="BW29" s="212">
        <v>316.59884550457059</v>
      </c>
      <c r="BX29" s="212"/>
      <c r="BY29" s="1181"/>
    </row>
    <row r="30" spans="1:94" s="1182" customFormat="1" ht="12.95" customHeight="1">
      <c r="A30" s="3095" t="s">
        <v>1464</v>
      </c>
      <c r="B30" s="3095"/>
      <c r="C30" s="3095"/>
      <c r="D30" s="3100"/>
      <c r="E30" s="1827">
        <v>146209.3526603998</v>
      </c>
      <c r="F30" s="1827">
        <v>25548.162876907318</v>
      </c>
      <c r="G30" s="1827">
        <v>26.717186677816116</v>
      </c>
      <c r="H30" s="1827">
        <v>238.79986687965263</v>
      </c>
      <c r="I30" s="1827">
        <v>2788.0250360413152</v>
      </c>
      <c r="J30" s="1827">
        <v>5695.3483176198542</v>
      </c>
      <c r="K30" s="1827">
        <v>8676.1781583177944</v>
      </c>
      <c r="L30" s="1827">
        <v>6531.0884957992012</v>
      </c>
      <c r="M30" s="1827">
        <v>1592.0058155715737</v>
      </c>
      <c r="N30" s="1827">
        <v>57702.355363871473</v>
      </c>
      <c r="O30" s="1827">
        <v>13154.607633103036</v>
      </c>
      <c r="P30" s="1827">
        <v>0</v>
      </c>
      <c r="Q30" s="1827">
        <v>393.70084865961292</v>
      </c>
      <c r="R30" s="1827">
        <v>1959.5414412022535</v>
      </c>
      <c r="S30" s="1827">
        <v>3336.9923516764661</v>
      </c>
      <c r="T30" s="1827">
        <v>3757.8302631175211</v>
      </c>
      <c r="U30" s="1827">
        <v>2275.9009047394702</v>
      </c>
      <c r="V30" s="1828">
        <v>1430.6418237077548</v>
      </c>
      <c r="W30" s="1827">
        <v>16297.122141336638</v>
      </c>
      <c r="X30" s="1827">
        <v>0</v>
      </c>
      <c r="Y30" s="1827">
        <v>126.88733188680672</v>
      </c>
      <c r="Z30" s="1827">
        <v>2152.3666042262771</v>
      </c>
      <c r="AA30" s="1827">
        <v>5266.799692135427</v>
      </c>
      <c r="AB30" s="1828">
        <v>5644.0567457672441</v>
      </c>
      <c r="AC30" s="1828">
        <v>2715.9637481313221</v>
      </c>
      <c r="AD30" s="1828">
        <v>391.04801918956468</v>
      </c>
      <c r="AE30" s="1827">
        <v>28250.625589431831</v>
      </c>
      <c r="AF30" s="1827">
        <v>36.078022437025773</v>
      </c>
      <c r="AG30" s="1827">
        <v>1736.4169938998077</v>
      </c>
      <c r="AH30" s="1827">
        <v>9696.7100915126939</v>
      </c>
      <c r="AI30" s="1827">
        <v>8303.7316374636794</v>
      </c>
      <c r="AJ30" s="1828">
        <v>5570.5053622112036</v>
      </c>
      <c r="AK30" s="1828">
        <v>2417.0010766240025</v>
      </c>
      <c r="AL30" s="1828">
        <v>490.18240528335792</v>
      </c>
      <c r="AM30" s="1827">
        <v>19380.143507712324</v>
      </c>
      <c r="AN30" s="1827">
        <v>61.819208156247541</v>
      </c>
      <c r="AO30" s="1827">
        <v>906.62988824071738</v>
      </c>
      <c r="AP30" s="1827">
        <v>5724.7544834842511</v>
      </c>
      <c r="AQ30" s="1827">
        <v>6149.5922511678555</v>
      </c>
      <c r="AR30" s="1828">
        <v>4764.341025687072</v>
      </c>
      <c r="AS30" s="1828">
        <v>1563.2872023740438</v>
      </c>
      <c r="AT30" s="1827">
        <v>209.71944860210522</v>
      </c>
      <c r="AU30" s="3095" t="s">
        <v>1464</v>
      </c>
      <c r="AV30" s="3095"/>
      <c r="AW30" s="3095"/>
      <c r="AX30" s="3100"/>
      <c r="AY30" s="2851">
        <v>6034.0017115500605</v>
      </c>
      <c r="AZ30" s="2852">
        <v>27.328242724522777</v>
      </c>
      <c r="BA30" s="2852">
        <v>276.03445293219181</v>
      </c>
      <c r="BB30" s="2852">
        <v>937.39154163541195</v>
      </c>
      <c r="BC30" s="2852">
        <v>2130.2769664017042</v>
      </c>
      <c r="BD30" s="2852">
        <v>1562.295406374323</v>
      </c>
      <c r="BE30" s="2851">
        <v>909.13098935430673</v>
      </c>
      <c r="BF30" s="2851">
        <v>191.54411212760192</v>
      </c>
      <c r="BG30" s="2851">
        <v>35078.84865797891</v>
      </c>
      <c r="BH30" s="2851">
        <v>17113.277673603094</v>
      </c>
      <c r="BI30" s="2852">
        <v>8.6666666665921497</v>
      </c>
      <c r="BJ30" s="2852">
        <v>465.74673526582978</v>
      </c>
      <c r="BK30" s="2852">
        <v>2561.3054883951299</v>
      </c>
      <c r="BL30" s="2852">
        <v>4494.811962886527</v>
      </c>
      <c r="BM30" s="2852">
        <v>5267.4717046743453</v>
      </c>
      <c r="BN30" s="2851">
        <v>3537.4598193358411</v>
      </c>
      <c r="BO30" s="2851">
        <v>777.81529637882704</v>
      </c>
      <c r="BP30" s="2851">
        <v>17965.570984375845</v>
      </c>
      <c r="BQ30" s="2852">
        <v>71.910214752641792</v>
      </c>
      <c r="BR30" s="2852">
        <v>893.07909787733229</v>
      </c>
      <c r="BS30" s="2852">
        <v>3584.8434517046749</v>
      </c>
      <c r="BT30" s="2852">
        <v>5132.4243179475234</v>
      </c>
      <c r="BU30" s="2852">
        <v>4944.0215368185027</v>
      </c>
      <c r="BV30" s="2851">
        <v>2855.7617078738458</v>
      </c>
      <c r="BW30" s="2851">
        <v>483.53065740132433</v>
      </c>
      <c r="BX30" s="2851">
        <v>2465.8405423799145</v>
      </c>
      <c r="BY30" s="1181"/>
    </row>
    <row r="31" spans="1:94" s="1182" customFormat="1" ht="12.95" customHeight="1">
      <c r="A31" s="3095" t="s">
        <v>3031</v>
      </c>
      <c r="B31" s="3096"/>
      <c r="C31" s="3096"/>
      <c r="D31" s="3097"/>
      <c r="E31" s="1827">
        <v>164682.01772124253</v>
      </c>
      <c r="F31" s="1827">
        <v>26482.304031361135</v>
      </c>
      <c r="G31" s="1827">
        <v>3.485267083294648</v>
      </c>
      <c r="H31" s="1827">
        <v>360.94128033877445</v>
      </c>
      <c r="I31" s="1827">
        <v>2829.5458158997508</v>
      </c>
      <c r="J31" s="1827">
        <v>5328.7983629477376</v>
      </c>
      <c r="K31" s="1827">
        <v>9139.1143270504872</v>
      </c>
      <c r="L31" s="1827">
        <v>6657.0851088920199</v>
      </c>
      <c r="M31" s="1827">
        <v>2163.3338691491076</v>
      </c>
      <c r="N31" s="1827">
        <v>64753.599259199604</v>
      </c>
      <c r="O31" s="1827">
        <v>11391.585409158984</v>
      </c>
      <c r="P31" s="1827">
        <v>3.6470588235069039</v>
      </c>
      <c r="Q31" s="1827">
        <v>272.11138016110897</v>
      </c>
      <c r="R31" s="1827">
        <v>2003.8006753469097</v>
      </c>
      <c r="S31" s="1827">
        <v>3351.8803381921189</v>
      </c>
      <c r="T31" s="1827">
        <v>2543.6540174979264</v>
      </c>
      <c r="U31" s="1827">
        <v>1886.6105425523738</v>
      </c>
      <c r="V31" s="1828">
        <v>1329.881396585052</v>
      </c>
      <c r="W31" s="1827">
        <v>17636.592474244524</v>
      </c>
      <c r="X31" s="1827">
        <v>0</v>
      </c>
      <c r="Y31" s="1827">
        <v>184.12986954396706</v>
      </c>
      <c r="Z31" s="1827">
        <v>2163.0380909850223</v>
      </c>
      <c r="AA31" s="1827">
        <v>5266.1723374914873</v>
      </c>
      <c r="AB31" s="1828">
        <v>5997.0030218754428</v>
      </c>
      <c r="AC31" s="1828">
        <v>3476.6149785095317</v>
      </c>
      <c r="AD31" s="1828">
        <v>549.63417583909279</v>
      </c>
      <c r="AE31" s="1827">
        <v>35725.421375796024</v>
      </c>
      <c r="AF31" s="1827">
        <v>28.759162653825015</v>
      </c>
      <c r="AG31" s="1827">
        <v>2102.8885685794785</v>
      </c>
      <c r="AH31" s="1827">
        <v>11776.125036596532</v>
      </c>
      <c r="AI31" s="1827">
        <v>10709.022445664614</v>
      </c>
      <c r="AJ31" s="1828">
        <v>6903.4240913090925</v>
      </c>
      <c r="AK31" s="1828">
        <v>3657.0167240677765</v>
      </c>
      <c r="AL31" s="1828">
        <v>548.18534692458661</v>
      </c>
      <c r="AM31" s="1827">
        <v>21123.088183605443</v>
      </c>
      <c r="AN31" s="1827">
        <v>15.858459918745982</v>
      </c>
      <c r="AO31" s="1827">
        <v>1205.9745879106981</v>
      </c>
      <c r="AP31" s="1827">
        <v>5768.1983572173449</v>
      </c>
      <c r="AQ31" s="1827">
        <v>6719.8858019459813</v>
      </c>
      <c r="AR31" s="1828">
        <v>5405.2945986252607</v>
      </c>
      <c r="AS31" s="1828">
        <v>1783.0905304920084</v>
      </c>
      <c r="AT31" s="1827">
        <v>224.78584749540835</v>
      </c>
      <c r="AU31" s="3095" t="s">
        <v>3031</v>
      </c>
      <c r="AV31" s="3096"/>
      <c r="AW31" s="3096"/>
      <c r="AX31" s="3097"/>
      <c r="AY31" s="2851">
        <v>6337.8644483662438</v>
      </c>
      <c r="AZ31" s="2852">
        <v>0</v>
      </c>
      <c r="BA31" s="2852">
        <v>543.66427834731144</v>
      </c>
      <c r="BB31" s="2852">
        <v>1098.5054850472529</v>
      </c>
      <c r="BC31" s="2852">
        <v>2123.1010474233894</v>
      </c>
      <c r="BD31" s="2852">
        <v>1453.0397558453358</v>
      </c>
      <c r="BE31" s="2851">
        <v>855.74117198537738</v>
      </c>
      <c r="BF31" s="2851">
        <v>263.81270971757044</v>
      </c>
      <c r="BG31" s="2851">
        <v>42867.248702384124</v>
      </c>
      <c r="BH31" s="2851">
        <v>19651.914192044507</v>
      </c>
      <c r="BI31" s="2852">
        <v>36.470159997049791</v>
      </c>
      <c r="BJ31" s="2852">
        <v>643.32676120513418</v>
      </c>
      <c r="BK31" s="2852">
        <v>3692.3228697273894</v>
      </c>
      <c r="BL31" s="2852">
        <v>5990.2954310770365</v>
      </c>
      <c r="BM31" s="2852">
        <v>5589.8675649651141</v>
      </c>
      <c r="BN31" s="2851">
        <v>2820.9875934664306</v>
      </c>
      <c r="BO31" s="2851">
        <v>878.64381160635014</v>
      </c>
      <c r="BP31" s="2851">
        <v>23215.334510339573</v>
      </c>
      <c r="BQ31" s="2852">
        <v>107.85719169266764</v>
      </c>
      <c r="BR31" s="2852">
        <v>1434.5806028874824</v>
      </c>
      <c r="BS31" s="2852">
        <v>4943.3110310517131</v>
      </c>
      <c r="BT31" s="2852">
        <v>6436.0442361501782</v>
      </c>
      <c r="BU31" s="2852">
        <v>6544.8630430927788</v>
      </c>
      <c r="BV31" s="2851">
        <v>3173.6821632126907</v>
      </c>
      <c r="BW31" s="2851">
        <v>574.99624225205309</v>
      </c>
      <c r="BX31" s="2851">
        <v>3117.9130963261173</v>
      </c>
      <c r="BY31" s="1181"/>
    </row>
    <row r="32" spans="1:94" s="1182" customFormat="1" ht="12.95" customHeight="1">
      <c r="A32" s="3095" t="s">
        <v>2237</v>
      </c>
      <c r="B32" s="3096"/>
      <c r="C32" s="3096"/>
      <c r="D32" s="3097"/>
      <c r="E32" s="1827">
        <f>'5.'!E32</f>
        <v>178170.53779473432</v>
      </c>
      <c r="F32" s="1827">
        <f>'5.'!F32</f>
        <v>24723.037312069544</v>
      </c>
      <c r="G32" s="1827">
        <f>'5.'!G32</f>
        <v>22.931458685198287</v>
      </c>
      <c r="H32" s="1827">
        <f>'5.'!H32</f>
        <v>241.90191278768918</v>
      </c>
      <c r="I32" s="1827">
        <f>'5.'!I32</f>
        <v>1978.3371545645855</v>
      </c>
      <c r="J32" s="1827">
        <f>'5.'!J32</f>
        <v>4789.3645423590688</v>
      </c>
      <c r="K32" s="1827">
        <f>'5.'!K32</f>
        <v>8499.9453092253971</v>
      </c>
      <c r="L32" s="1827">
        <f>'5.'!L32</f>
        <v>7201.1630016842864</v>
      </c>
      <c r="M32" s="1827">
        <f>'5.'!M32</f>
        <v>1989.3939327633123</v>
      </c>
      <c r="N32" s="1827">
        <f>'5.'!N32</f>
        <v>61953.04892548528</v>
      </c>
      <c r="O32" s="1827">
        <f>'5.'!O32</f>
        <v>8977.8337564570593</v>
      </c>
      <c r="P32" s="1827">
        <f>'5.'!P32</f>
        <v>0</v>
      </c>
      <c r="Q32" s="1827">
        <f>'5.'!Q32</f>
        <v>75.140620993891957</v>
      </c>
      <c r="R32" s="1827">
        <f>'5.'!R32</f>
        <v>1382.4921285831647</v>
      </c>
      <c r="S32" s="1827">
        <f>'5.'!S32</f>
        <v>1802.1216755169862</v>
      </c>
      <c r="T32" s="1827">
        <f>'5.'!T32</f>
        <v>2159.5954896582493</v>
      </c>
      <c r="U32" s="1827">
        <f>'5.'!U32</f>
        <v>1961.7135154272089</v>
      </c>
      <c r="V32" s="1827">
        <f>'5.'!V32</f>
        <v>1596.7703262775642</v>
      </c>
      <c r="W32" s="1828">
        <f>'5.'!W32</f>
        <v>17034.349680453539</v>
      </c>
      <c r="X32" s="1827">
        <f>'5.'!X32</f>
        <v>1</v>
      </c>
      <c r="Y32" s="1827">
        <f>'5.'!Y32</f>
        <v>129.97364348872455</v>
      </c>
      <c r="Z32" s="1827">
        <f>'5.'!Z32</f>
        <v>2406.4124430190682</v>
      </c>
      <c r="AA32" s="1827">
        <f>'5.'!AA32</f>
        <v>5146.1488504314102</v>
      </c>
      <c r="AB32" s="1827">
        <f>'5.'!AB32</f>
        <v>5309.2153246336557</v>
      </c>
      <c r="AC32" s="1828">
        <f>'5.'!AC32</f>
        <v>3330.8731158459573</v>
      </c>
      <c r="AD32" s="1828">
        <f>'5.'!AD32</f>
        <v>710.72630303471749</v>
      </c>
      <c r="AE32" s="1828">
        <f>'5.'!AE32</f>
        <v>35940.865488574673</v>
      </c>
      <c r="AF32" s="1827">
        <f>'5.'!AF32</f>
        <v>3</v>
      </c>
      <c r="AG32" s="1827">
        <f>'5.'!AG32</f>
        <v>2354.6410216509421</v>
      </c>
      <c r="AH32" s="1827">
        <f>'5.'!AH32</f>
        <v>11992.065890149141</v>
      </c>
      <c r="AI32" s="1827">
        <f>'5.'!AI32</f>
        <v>10358.04885206882</v>
      </c>
      <c r="AJ32" s="1827">
        <f>'5.'!AJ32</f>
        <v>7023.0023757645949</v>
      </c>
      <c r="AK32" s="1828">
        <f>'5.'!AK32</f>
        <v>3598.7004632427584</v>
      </c>
      <c r="AL32" s="1828">
        <f>'5.'!AL32</f>
        <v>611.40688569843121</v>
      </c>
      <c r="AM32" s="1828">
        <f>'5.'!AM32</f>
        <v>26948.206534134555</v>
      </c>
      <c r="AN32" s="1827">
        <f>'5.'!AN32</f>
        <v>80.942569178799019</v>
      </c>
      <c r="AO32" s="1827">
        <f>'5.'!AO32</f>
        <v>969.72071893201803</v>
      </c>
      <c r="AP32" s="1827">
        <f>'5.'!AP32</f>
        <v>7796.0484491315219</v>
      </c>
      <c r="AQ32" s="1827">
        <f>'5.'!AQ32</f>
        <v>8691.9108947022833</v>
      </c>
      <c r="AR32" s="1827">
        <f>'5.'!AR32</f>
        <v>6164.4810187906023</v>
      </c>
      <c r="AS32" s="1828">
        <f>'5.'!AS32</f>
        <v>2854.4316885250596</v>
      </c>
      <c r="AT32" s="1828">
        <f>'5.'!AT32</f>
        <v>390.67119487430864</v>
      </c>
      <c r="AU32" s="3095" t="s">
        <v>2237</v>
      </c>
      <c r="AV32" s="3096"/>
      <c r="AW32" s="3096"/>
      <c r="AX32" s="3097"/>
      <c r="AY32" s="2851">
        <f>'5.'!AY32</f>
        <v>7370.7353680462365</v>
      </c>
      <c r="AZ32" s="2852">
        <f>'5.'!AZ32</f>
        <v>10</v>
      </c>
      <c r="BA32" s="2852">
        <f>'5.'!BA32</f>
        <v>203.99398767141864</v>
      </c>
      <c r="BB32" s="2852">
        <f>'5.'!BB32</f>
        <v>1671.9968419760735</v>
      </c>
      <c r="BC32" s="2852">
        <f>'5.'!BC32</f>
        <v>1932.2415559992619</v>
      </c>
      <c r="BD32" s="2852">
        <f>'5.'!BD32</f>
        <v>1752.3347549868749</v>
      </c>
      <c r="BE32" s="2851">
        <f>'5.'!BE32</f>
        <v>1543.5875259482229</v>
      </c>
      <c r="BF32" s="2851">
        <f>'5.'!BF32</f>
        <v>256.58070146438479</v>
      </c>
      <c r="BG32" s="2851">
        <f>'5.'!BG32</f>
        <v>54616.071838052121</v>
      </c>
      <c r="BH32" s="2851">
        <f>'5.'!BH32</f>
        <v>19128.49315437537</v>
      </c>
      <c r="BI32" s="2852">
        <f>'5.'!BI32</f>
        <v>19.127659574483637</v>
      </c>
      <c r="BJ32" s="2852">
        <f>'5.'!BJ32</f>
        <v>565.27334667265154</v>
      </c>
      <c r="BK32" s="2852">
        <f>'5.'!BK32</f>
        <v>2891.0544367538428</v>
      </c>
      <c r="BL32" s="2852">
        <f>'5.'!BL32</f>
        <v>5036.4218587464775</v>
      </c>
      <c r="BM32" s="2852">
        <f>'5.'!BM32</f>
        <v>5725.5567776418147</v>
      </c>
      <c r="BN32" s="2851">
        <f>'5.'!BN32</f>
        <v>4084.5774379893232</v>
      </c>
      <c r="BO32" s="2851">
        <f>'5.'!BO32</f>
        <v>806.48163699679264</v>
      </c>
      <c r="BP32" s="2851">
        <f>'5.'!BP32</f>
        <v>35487.578683676766</v>
      </c>
      <c r="BQ32" s="2852">
        <f>'5.'!BQ32</f>
        <v>127.54644549092873</v>
      </c>
      <c r="BR32" s="2852">
        <f>'5.'!BR32</f>
        <v>2168.2711527266506</v>
      </c>
      <c r="BS32" s="2852">
        <f>'5.'!BS32</f>
        <v>7456.0892674989354</v>
      </c>
      <c r="BT32" s="2852">
        <f>'5.'!BT32</f>
        <v>12178.031938630742</v>
      </c>
      <c r="BU32" s="2852">
        <f>'5.'!BU32</f>
        <v>7420.4250613004724</v>
      </c>
      <c r="BV32" s="2851">
        <f>'5.'!BV32</f>
        <v>4643.0567043003903</v>
      </c>
      <c r="BW32" s="2851">
        <f>'5.'!BW32</f>
        <v>1494.1581137286446</v>
      </c>
      <c r="BX32" s="2851">
        <f>'5.'!BX32</f>
        <v>2559.4378169466568</v>
      </c>
      <c r="BY32" s="1181"/>
    </row>
    <row r="33" spans="1:76" ht="12.95" customHeight="1">
      <c r="A33" s="3094" t="s">
        <v>875</v>
      </c>
      <c r="B33" s="3094"/>
      <c r="C33" s="3094"/>
      <c r="D33" s="1083"/>
      <c r="E33" s="1829"/>
      <c r="F33" s="1830"/>
      <c r="G33" s="1830"/>
      <c r="H33" s="1830"/>
      <c r="I33" s="1830"/>
      <c r="J33" s="1830"/>
      <c r="K33" s="1830"/>
      <c r="L33" s="1830"/>
      <c r="M33" s="1830"/>
      <c r="N33" s="1830"/>
      <c r="O33" s="1830"/>
      <c r="P33" s="1830"/>
      <c r="Q33" s="1830"/>
      <c r="R33" s="1830"/>
      <c r="S33" s="1830"/>
      <c r="T33" s="1830"/>
      <c r="U33" s="1830"/>
      <c r="V33" s="1830"/>
      <c r="W33" s="1831"/>
      <c r="X33" s="1830"/>
      <c r="Y33" s="1830"/>
      <c r="Z33" s="1830"/>
      <c r="AA33" s="1830"/>
      <c r="AB33" s="1830"/>
      <c r="AC33" s="1831"/>
      <c r="AD33" s="1831"/>
      <c r="AE33" s="1831"/>
      <c r="AF33" s="1830"/>
      <c r="AG33" s="1830"/>
      <c r="AH33" s="1830"/>
      <c r="AI33" s="1830"/>
      <c r="AJ33" s="1830"/>
      <c r="AK33" s="1831"/>
      <c r="AL33" s="1831"/>
      <c r="AM33" s="1831"/>
      <c r="AN33" s="1830"/>
      <c r="AO33" s="1830"/>
      <c r="AP33" s="1830"/>
      <c r="AQ33" s="1830"/>
      <c r="AR33" s="1830"/>
      <c r="AS33" s="1831"/>
      <c r="AT33" s="1832"/>
      <c r="AU33" s="3094" t="s">
        <v>875</v>
      </c>
      <c r="AV33" s="3094"/>
      <c r="AW33" s="3094"/>
      <c r="AX33" s="1083"/>
      <c r="AY33" s="2853"/>
      <c r="AZ33" s="2854"/>
      <c r="BA33" s="2854"/>
      <c r="BB33" s="2854"/>
      <c r="BC33" s="2854"/>
      <c r="BD33" s="2854"/>
      <c r="BE33" s="2853"/>
      <c r="BF33" s="2853"/>
      <c r="BG33" s="2853"/>
      <c r="BH33" s="2853"/>
      <c r="BI33" s="2854"/>
      <c r="BJ33" s="2854"/>
      <c r="BK33" s="2854"/>
      <c r="BL33" s="2854"/>
      <c r="BM33" s="2854"/>
      <c r="BN33" s="2853"/>
      <c r="BO33" s="2853"/>
      <c r="BP33" s="2853"/>
      <c r="BQ33" s="2854"/>
      <c r="BR33" s="2854"/>
      <c r="BS33" s="2854"/>
      <c r="BT33" s="2854"/>
      <c r="BU33" s="2854"/>
      <c r="BV33" s="2853"/>
      <c r="BW33" s="2853"/>
      <c r="BX33" s="2855"/>
    </row>
    <row r="34" spans="1:76" ht="12.95" customHeight="1">
      <c r="A34" s="155"/>
      <c r="B34" s="315" t="s">
        <v>2840</v>
      </c>
      <c r="C34" s="155"/>
      <c r="D34" s="1089"/>
      <c r="E34" s="1829">
        <f>'5.'!CA66</f>
        <v>38940.513657546377</v>
      </c>
      <c r="F34" s="1829">
        <f>'5.'!CB66</f>
        <v>8883.4944050982067</v>
      </c>
      <c r="G34" s="1829">
        <f>'5.'!CC66</f>
        <v>4.6314586851816228</v>
      </c>
      <c r="H34" s="1829">
        <f>'5.'!CD66</f>
        <v>80.912263483231072</v>
      </c>
      <c r="I34" s="1829">
        <f>'5.'!CE66</f>
        <v>700.44855424473701</v>
      </c>
      <c r="J34" s="1829">
        <f>'5.'!CF66</f>
        <v>1766.3652624625481</v>
      </c>
      <c r="K34" s="1829">
        <f>'5.'!CG66</f>
        <v>3133.8611913008149</v>
      </c>
      <c r="L34" s="1829">
        <f>'5.'!CH66</f>
        <v>2461.2407517711999</v>
      </c>
      <c r="M34" s="1829">
        <f>'5.'!CI66</f>
        <v>736.0349231505005</v>
      </c>
      <c r="N34" s="1829">
        <f>'5.'!CJ66</f>
        <v>11326.842660587272</v>
      </c>
      <c r="O34" s="1829">
        <f>'5.'!CK66</f>
        <v>4515.0354671697878</v>
      </c>
      <c r="P34" s="1829">
        <f>'5.'!CL66</f>
        <v>0</v>
      </c>
      <c r="Q34" s="1829">
        <f>'5.'!CM66</f>
        <v>31.242339871287136</v>
      </c>
      <c r="R34" s="1829">
        <f>'5.'!CN66</f>
        <v>628.46657120060286</v>
      </c>
      <c r="S34" s="1829">
        <f>'5.'!CO66</f>
        <v>1030.5478842905113</v>
      </c>
      <c r="T34" s="1829">
        <f>'5.'!CP66</f>
        <v>1069.3142983664009</v>
      </c>
      <c r="U34" s="1829">
        <f>'5.'!CQ66</f>
        <v>1016.6083648779058</v>
      </c>
      <c r="V34" s="1829">
        <f>'5.'!CR66</f>
        <v>738.85600856307872</v>
      </c>
      <c r="W34" s="1829">
        <f>'5.'!CS66</f>
        <v>4403.5703401457922</v>
      </c>
      <c r="X34" s="1829">
        <f>'5.'!CT66</f>
        <v>0</v>
      </c>
      <c r="Y34" s="1829">
        <f>'5.'!CU66</f>
        <v>85.442857142840211</v>
      </c>
      <c r="Z34" s="1829">
        <f>'5.'!CV66</f>
        <v>648.91271195924583</v>
      </c>
      <c r="AA34" s="1829">
        <f>'5.'!CW66</f>
        <v>1117.7330089896402</v>
      </c>
      <c r="AB34" s="1829">
        <f>'5.'!CX66</f>
        <v>1346.1608657298871</v>
      </c>
      <c r="AC34" s="1829">
        <f>'5.'!CY66</f>
        <v>975.41192126011344</v>
      </c>
      <c r="AD34" s="1829">
        <f>'5.'!CZ66</f>
        <v>229.90897506406648</v>
      </c>
      <c r="AE34" s="1829">
        <f>'5.'!DA66</f>
        <v>2408.2368532716932</v>
      </c>
      <c r="AF34" s="1829">
        <f>'5.'!DB66</f>
        <v>0</v>
      </c>
      <c r="AG34" s="1829">
        <f>'5.'!DC66</f>
        <v>170.82811011144815</v>
      </c>
      <c r="AH34" s="1829">
        <f>'5.'!DD66</f>
        <v>587.11404371489596</v>
      </c>
      <c r="AI34" s="1829">
        <f>'5.'!DE66</f>
        <v>837.66166880180617</v>
      </c>
      <c r="AJ34" s="1829">
        <f>'5.'!DF66</f>
        <v>453.91756506533272</v>
      </c>
      <c r="AK34" s="1829">
        <f>'5.'!DG66</f>
        <v>292.5846287652094</v>
      </c>
      <c r="AL34" s="1829">
        <f>'5.'!DH66</f>
        <v>66.130836813002674</v>
      </c>
      <c r="AM34" s="1829">
        <f>'5.'!DI66</f>
        <v>7040.6931173974817</v>
      </c>
      <c r="AN34" s="1829">
        <f>'5.'!DJ66</f>
        <v>37.244122923332583</v>
      </c>
      <c r="AO34" s="1829">
        <f>'5.'!DK66</f>
        <v>154.38838557371835</v>
      </c>
      <c r="AP34" s="1829">
        <f>'5.'!DL66</f>
        <v>1890.2307769399399</v>
      </c>
      <c r="AQ34" s="1829">
        <f>'5.'!DM66</f>
        <v>2130.7378706567515</v>
      </c>
      <c r="AR34" s="1829">
        <f>'5.'!DN66</f>
        <v>1865.7818371975122</v>
      </c>
      <c r="AS34" s="1829">
        <f>'5.'!DO66</f>
        <v>801.1031533828268</v>
      </c>
      <c r="AT34" s="1833">
        <f>'5.'!DP66</f>
        <v>161.20697072340369</v>
      </c>
      <c r="AU34" s="155"/>
      <c r="AV34" s="315" t="s">
        <v>3564</v>
      </c>
      <c r="AW34" s="155"/>
      <c r="AX34" s="1089"/>
      <c r="AY34" s="2857">
        <f>'5.'!DQ66</f>
        <v>1134.9641281301178</v>
      </c>
      <c r="AZ34" s="2855">
        <f>'5.'!DR66</f>
        <v>0</v>
      </c>
      <c r="BA34" s="2855">
        <f>'5.'!DS66</f>
        <v>21.428571428602012</v>
      </c>
      <c r="BB34" s="2855">
        <f>'5.'!DT66</f>
        <v>250.19572006980388</v>
      </c>
      <c r="BC34" s="2855">
        <f>'5.'!DU66</f>
        <v>272.03905342773936</v>
      </c>
      <c r="BD34" s="2855">
        <f>'5.'!DV66</f>
        <v>340.6975639642169</v>
      </c>
      <c r="BE34" s="2855">
        <f>'5.'!DW66</f>
        <v>196.28764724477608</v>
      </c>
      <c r="BF34" s="2855">
        <f>'5.'!DX66</f>
        <v>54.315571994979422</v>
      </c>
      <c r="BG34" s="2855">
        <f>'5.'!DY66</f>
        <v>8155.541870063912</v>
      </c>
      <c r="BH34" s="2855">
        <f>'5.'!DZ66</f>
        <v>3281.0475478859057</v>
      </c>
      <c r="BI34" s="2855">
        <f>'5.'!EA66</f>
        <v>0</v>
      </c>
      <c r="BJ34" s="2855">
        <f>'5.'!EB66</f>
        <v>81.706605362165547</v>
      </c>
      <c r="BK34" s="2855">
        <f>'5.'!EC66</f>
        <v>331.46769668764108</v>
      </c>
      <c r="BL34" s="2855">
        <f>'5.'!ED66</f>
        <v>858.85129809248861</v>
      </c>
      <c r="BM34" s="2855">
        <f>'5.'!EE66</f>
        <v>815.07540966638692</v>
      </c>
      <c r="BN34" s="2855">
        <f>'5.'!EF66</f>
        <v>1004.1192995118777</v>
      </c>
      <c r="BO34" s="2855">
        <f>'5.'!EG66</f>
        <v>189.82723856534849</v>
      </c>
      <c r="BP34" s="2855">
        <f>'5.'!EH66</f>
        <v>4874.4943221780068</v>
      </c>
      <c r="BQ34" s="2855">
        <f>'5.'!EI66</f>
        <v>13.900000000018105</v>
      </c>
      <c r="BR34" s="2855">
        <f>'5.'!EJ66</f>
        <v>329.72321818422404</v>
      </c>
      <c r="BS34" s="2855">
        <f>'5.'!EK66</f>
        <v>726.33788315939069</v>
      </c>
      <c r="BT34" s="2855">
        <f>'5.'!EL66</f>
        <v>1512.7139957639722</v>
      </c>
      <c r="BU34" s="2855">
        <f>'5.'!EM66</f>
        <v>1237.9548692484536</v>
      </c>
      <c r="BV34" s="2855">
        <f>'5.'!EN66</f>
        <v>905.12900014985541</v>
      </c>
      <c r="BW34" s="2855">
        <f>'5.'!EO66</f>
        <v>148.73535567209228</v>
      </c>
      <c r="BX34" s="2855">
        <f>'5.'!EP66</f>
        <v>2398.977476269326</v>
      </c>
    </row>
    <row r="35" spans="1:76" ht="12.95" customHeight="1">
      <c r="A35" s="155"/>
      <c r="B35" s="315" t="s">
        <v>2841</v>
      </c>
      <c r="C35" s="155"/>
      <c r="D35" s="1089"/>
      <c r="E35" s="1829">
        <f>'5.'!CA67</f>
        <v>31421.60603375575</v>
      </c>
      <c r="F35" s="1829">
        <f>'5.'!CB67</f>
        <v>4344.086639985836</v>
      </c>
      <c r="G35" s="1829">
        <f>'5.'!CC67</f>
        <v>18.300000000016663</v>
      </c>
      <c r="H35" s="1829">
        <f>'5.'!CD67</f>
        <v>28.08261857525013</v>
      </c>
      <c r="I35" s="1829">
        <f>'5.'!CE67</f>
        <v>445.24388025232349</v>
      </c>
      <c r="J35" s="1829">
        <f>'5.'!CF67</f>
        <v>758.04692042158524</v>
      </c>
      <c r="K35" s="1829">
        <f>'5.'!CG67</f>
        <v>1387.5684179253376</v>
      </c>
      <c r="L35" s="1829">
        <f>'5.'!CH67</f>
        <v>1317.6611793464101</v>
      </c>
      <c r="M35" s="1829">
        <f>'5.'!CI67</f>
        <v>389.18362346491244</v>
      </c>
      <c r="N35" s="1829">
        <f>'5.'!CJ67</f>
        <v>9903.0454073456876</v>
      </c>
      <c r="O35" s="1829">
        <f>'5.'!CK67</f>
        <v>1935.8386758963597</v>
      </c>
      <c r="P35" s="1829">
        <f>'5.'!CL67</f>
        <v>0</v>
      </c>
      <c r="Q35" s="1829">
        <f>'5.'!CM67</f>
        <v>0</v>
      </c>
      <c r="R35" s="1829">
        <f>'5.'!CN67</f>
        <v>292.86018007293239</v>
      </c>
      <c r="S35" s="1829">
        <f>'5.'!CO67</f>
        <v>305.33222853652092</v>
      </c>
      <c r="T35" s="1829">
        <f>'5.'!CP67</f>
        <v>470.2609274630949</v>
      </c>
      <c r="U35" s="1829">
        <f>'5.'!CQ67</f>
        <v>454.19562229321241</v>
      </c>
      <c r="V35" s="1829">
        <f>'5.'!CR67</f>
        <v>413.18971753059799</v>
      </c>
      <c r="W35" s="1829">
        <f>'5.'!CS67</f>
        <v>3801.6177242892672</v>
      </c>
      <c r="X35" s="1829">
        <f>'5.'!CT67</f>
        <v>0</v>
      </c>
      <c r="Y35" s="1829">
        <f>'5.'!CU67</f>
        <v>38.130786345863989</v>
      </c>
      <c r="Z35" s="1829">
        <f>'5.'!CV67</f>
        <v>622.29930110734369</v>
      </c>
      <c r="AA35" s="1829">
        <f>'5.'!CW67</f>
        <v>1041.2289043908261</v>
      </c>
      <c r="AB35" s="1829">
        <f>'5.'!CX67</f>
        <v>1275.1782529588952</v>
      </c>
      <c r="AC35" s="1829">
        <f>'5.'!CY67</f>
        <v>643.96886640517209</v>
      </c>
      <c r="AD35" s="1829">
        <f>'5.'!CZ67</f>
        <v>180.81161308116558</v>
      </c>
      <c r="AE35" s="1829">
        <f>'5.'!DA67</f>
        <v>4165.5890071600543</v>
      </c>
      <c r="AF35" s="1829">
        <f>'5.'!DB67</f>
        <v>0</v>
      </c>
      <c r="AG35" s="1829">
        <f>'5.'!DC67</f>
        <v>245.55190610122256</v>
      </c>
      <c r="AH35" s="1829">
        <f>'5.'!DD67</f>
        <v>1143.1216874600152</v>
      </c>
      <c r="AI35" s="1829">
        <f>'5.'!DE67</f>
        <v>1143.1326880243932</v>
      </c>
      <c r="AJ35" s="1829">
        <f>'5.'!DF67</f>
        <v>1080.1982402049291</v>
      </c>
      <c r="AK35" s="1829">
        <f>'5.'!DG67</f>
        <v>445.12978432027205</v>
      </c>
      <c r="AL35" s="1829">
        <f>'5.'!DH67</f>
        <v>108.45470104922299</v>
      </c>
      <c r="AM35" s="1829">
        <f>'5.'!DI67</f>
        <v>4925.4349293434052</v>
      </c>
      <c r="AN35" s="1829">
        <f>'5.'!DJ67</f>
        <v>17.7666666666765</v>
      </c>
      <c r="AO35" s="1829">
        <f>'5.'!DK67</f>
        <v>184.41603539921991</v>
      </c>
      <c r="AP35" s="1829">
        <f>'5.'!DL67</f>
        <v>1478.0398360575905</v>
      </c>
      <c r="AQ35" s="1829">
        <f>'5.'!DM67</f>
        <v>1475.6204175504936</v>
      </c>
      <c r="AR35" s="1829">
        <f>'5.'!DN67</f>
        <v>1139.2745522267815</v>
      </c>
      <c r="AS35" s="1829">
        <f>'5.'!DO67</f>
        <v>565.98823500967558</v>
      </c>
      <c r="AT35" s="1833">
        <f>'5.'!DP67</f>
        <v>64.329186432968612</v>
      </c>
      <c r="AU35" s="155"/>
      <c r="AV35" s="315" t="s">
        <v>3565</v>
      </c>
      <c r="AW35" s="155"/>
      <c r="AX35" s="1089"/>
      <c r="AY35" s="2857">
        <f>'5.'!DQ67</f>
        <v>1437.2115876345106</v>
      </c>
      <c r="AZ35" s="2855">
        <f>'5.'!DR67</f>
        <v>0</v>
      </c>
      <c r="BA35" s="2855">
        <f>'5.'!DS67</f>
        <v>4.2159213939132965</v>
      </c>
      <c r="BB35" s="2855">
        <f>'5.'!DT67</f>
        <v>213.45179350870998</v>
      </c>
      <c r="BC35" s="2855">
        <f>'5.'!DU67</f>
        <v>356.58410028940835</v>
      </c>
      <c r="BD35" s="2855">
        <f>'5.'!DV67</f>
        <v>465.54894259425623</v>
      </c>
      <c r="BE35" s="2855">
        <f>'5.'!DW67</f>
        <v>330.92717562838413</v>
      </c>
      <c r="BF35" s="2855">
        <f>'5.'!DX67</f>
        <v>66.483654219838101</v>
      </c>
      <c r="BG35" s="2855">
        <f>'5.'!DY67</f>
        <v>10651.367128768974</v>
      </c>
      <c r="BH35" s="2855">
        <f>'5.'!DZ67</f>
        <v>4422.123121991769</v>
      </c>
      <c r="BI35" s="2855">
        <f>'5.'!EA67</f>
        <v>0</v>
      </c>
      <c r="BJ35" s="2855">
        <f>'5.'!EB67</f>
        <v>135.93410009594248</v>
      </c>
      <c r="BK35" s="2855">
        <f>'5.'!EC67</f>
        <v>499.45346972471907</v>
      </c>
      <c r="BL35" s="2855">
        <f>'5.'!ED67</f>
        <v>1128.6586713324764</v>
      </c>
      <c r="BM35" s="2855">
        <f>'5.'!EE67</f>
        <v>1355.4045148009061</v>
      </c>
      <c r="BN35" s="2855">
        <f>'5.'!EF67</f>
        <v>1054.8343378875697</v>
      </c>
      <c r="BO35" s="2855">
        <f>'5.'!EG67</f>
        <v>247.83802815015233</v>
      </c>
      <c r="BP35" s="2855">
        <f>'5.'!EH67</f>
        <v>6229.244006777204</v>
      </c>
      <c r="BQ35" s="2855">
        <f>'5.'!EI67</f>
        <v>32.375000000046604</v>
      </c>
      <c r="BR35" s="2855">
        <f>'5.'!EJ67</f>
        <v>513.39185984280812</v>
      </c>
      <c r="BS35" s="2855">
        <f>'5.'!EK67</f>
        <v>1500.8634209452307</v>
      </c>
      <c r="BT35" s="2855">
        <f>'5.'!EL67</f>
        <v>2045.3338161474564</v>
      </c>
      <c r="BU35" s="2855">
        <f>'5.'!EM67</f>
        <v>1078.8693874636081</v>
      </c>
      <c r="BV35" s="2855">
        <f>'5.'!EN67</f>
        <v>791.17077837769568</v>
      </c>
      <c r="BW35" s="2855">
        <f>'5.'!EO67</f>
        <v>267.23974400035496</v>
      </c>
      <c r="BX35" s="2855">
        <f>'5.'!EP67</f>
        <v>160.46034067733066</v>
      </c>
    </row>
    <row r="36" spans="1:76" ht="12.95" customHeight="1">
      <c r="A36" s="155"/>
      <c r="B36" s="315" t="s">
        <v>2843</v>
      </c>
      <c r="C36" s="155"/>
      <c r="D36" s="1089"/>
      <c r="E36" s="1829">
        <f>'5.'!CA68</f>
        <v>41843.328932858538</v>
      </c>
      <c r="F36" s="1829">
        <f>'5.'!CB68</f>
        <v>4801.1314480731708</v>
      </c>
      <c r="G36" s="1829">
        <f>'5.'!CC68</f>
        <v>0</v>
      </c>
      <c r="H36" s="1829">
        <f>'5.'!CD68</f>
        <v>53.179594201798793</v>
      </c>
      <c r="I36" s="1829">
        <f>'5.'!CE68</f>
        <v>384.34257647181636</v>
      </c>
      <c r="J36" s="1829">
        <f>'5.'!CF68</f>
        <v>873.38193949677634</v>
      </c>
      <c r="K36" s="1829">
        <f>'5.'!CG68</f>
        <v>1633.6631541705008</v>
      </c>
      <c r="L36" s="1829">
        <f>'5.'!CH68</f>
        <v>1462.8685216456063</v>
      </c>
      <c r="M36" s="1829">
        <f>'5.'!CI68</f>
        <v>393.69566208667527</v>
      </c>
      <c r="N36" s="1829">
        <f>'5.'!CJ68</f>
        <v>14080.558022900834</v>
      </c>
      <c r="O36" s="1829">
        <f>'5.'!CK68</f>
        <v>1565.3878198824491</v>
      </c>
      <c r="P36" s="1829">
        <f>'5.'!CL68</f>
        <v>0</v>
      </c>
      <c r="Q36" s="1829">
        <f>'5.'!CM68</f>
        <v>3.9254304438812659</v>
      </c>
      <c r="R36" s="1829">
        <f>'5.'!CN68</f>
        <v>293.20510927541562</v>
      </c>
      <c r="S36" s="1829">
        <f>'5.'!CO68</f>
        <v>269.26117059929123</v>
      </c>
      <c r="T36" s="1829">
        <f>'5.'!CP68</f>
        <v>348.49182750387223</v>
      </c>
      <c r="U36" s="1829">
        <f>'5.'!CQ68</f>
        <v>277.82555952296383</v>
      </c>
      <c r="V36" s="1829">
        <f>'5.'!CR68</f>
        <v>372.67872253702444</v>
      </c>
      <c r="W36" s="1829">
        <f>'5.'!CS68</f>
        <v>4818.9673865638524</v>
      </c>
      <c r="X36" s="1829">
        <f>'5.'!CT68</f>
        <v>0</v>
      </c>
      <c r="Y36" s="1829">
        <f>'5.'!CU68</f>
        <v>4.4000000000203388</v>
      </c>
      <c r="Z36" s="1829">
        <f>'5.'!CV68</f>
        <v>716.89436725894802</v>
      </c>
      <c r="AA36" s="1829">
        <f>'5.'!CW68</f>
        <v>1671.6733153198857</v>
      </c>
      <c r="AB36" s="1829">
        <f>'5.'!CX68</f>
        <v>1402.7882973276946</v>
      </c>
      <c r="AC36" s="1829">
        <f>'5.'!CY68</f>
        <v>819.94913641072299</v>
      </c>
      <c r="AD36" s="1829">
        <f>'5.'!CZ68</f>
        <v>203.26227024657905</v>
      </c>
      <c r="AE36" s="1829">
        <f>'5.'!DA68</f>
        <v>7696.2028164545309</v>
      </c>
      <c r="AF36" s="1829">
        <f>'5.'!DB68</f>
        <v>1</v>
      </c>
      <c r="AG36" s="1829">
        <f>'5.'!DC68</f>
        <v>421.38743659909824</v>
      </c>
      <c r="AH36" s="1829">
        <f>'5.'!DD68</f>
        <v>2462.4398152490394</v>
      </c>
      <c r="AI36" s="1829">
        <f>'5.'!DE68</f>
        <v>2374.9691737763374</v>
      </c>
      <c r="AJ36" s="1829">
        <f>'5.'!DF68</f>
        <v>1523.0037208244598</v>
      </c>
      <c r="AK36" s="1829">
        <f>'5.'!DG68</f>
        <v>757.89286274103506</v>
      </c>
      <c r="AL36" s="1829">
        <f>'5.'!DH68</f>
        <v>155.50980726456078</v>
      </c>
      <c r="AM36" s="1829">
        <f>'5.'!DI68</f>
        <v>6279.7196494742675</v>
      </c>
      <c r="AN36" s="1829">
        <f>'5.'!DJ68</f>
        <v>4.3962264150943398</v>
      </c>
      <c r="AO36" s="1829">
        <f>'5.'!DK68</f>
        <v>220.91631584830267</v>
      </c>
      <c r="AP36" s="1829">
        <f>'5.'!DL68</f>
        <v>1963.3491817778331</v>
      </c>
      <c r="AQ36" s="1829">
        <f>'5.'!DM68</f>
        <v>1977.8830190242443</v>
      </c>
      <c r="AR36" s="1829">
        <f>'5.'!DN68</f>
        <v>1315.6198903752902</v>
      </c>
      <c r="AS36" s="1829">
        <f>'5.'!DO68</f>
        <v>723.07058402228677</v>
      </c>
      <c r="AT36" s="1833">
        <f>'5.'!DP68</f>
        <v>74.484432011216526</v>
      </c>
      <c r="AU36" s="155"/>
      <c r="AV36" s="315" t="s">
        <v>3202</v>
      </c>
      <c r="AW36" s="155"/>
      <c r="AX36" s="1089"/>
      <c r="AY36" s="2857">
        <f>'5.'!DQ68</f>
        <v>2016.7297267274819</v>
      </c>
      <c r="AZ36" s="2855">
        <f>'5.'!DR68</f>
        <v>0</v>
      </c>
      <c r="BA36" s="2855">
        <f>'5.'!DS68</f>
        <v>36.364209802013583</v>
      </c>
      <c r="BB36" s="2855">
        <f>'5.'!DT68</f>
        <v>429.21291978272876</v>
      </c>
      <c r="BC36" s="2855">
        <f>'5.'!DU68</f>
        <v>520.8827791732059</v>
      </c>
      <c r="BD36" s="2855">
        <f>'5.'!DV68</f>
        <v>344.84035332900601</v>
      </c>
      <c r="BE36" s="2855">
        <f>'5.'!DW68</f>
        <v>612.07656081953735</v>
      </c>
      <c r="BF36" s="2855">
        <f>'5.'!DX68</f>
        <v>73.352903820990448</v>
      </c>
      <c r="BG36" s="2855">
        <f>'5.'!DY68</f>
        <v>14665.190085682763</v>
      </c>
      <c r="BH36" s="2855">
        <f>'5.'!DZ68</f>
        <v>6198.4951940579967</v>
      </c>
      <c r="BI36" s="2855">
        <f>'5.'!EA68</f>
        <v>8.1276595744836353</v>
      </c>
      <c r="BJ36" s="2855">
        <f>'5.'!EB68</f>
        <v>165.05540589879126</v>
      </c>
      <c r="BK36" s="2855">
        <f>'5.'!EC68</f>
        <v>1203.9353863088243</v>
      </c>
      <c r="BL36" s="2855">
        <f>'5.'!ED68</f>
        <v>1433.5187068327516</v>
      </c>
      <c r="BM36" s="2855">
        <f>'5.'!EE68</f>
        <v>2039.8909645686497</v>
      </c>
      <c r="BN36" s="2855">
        <f>'5.'!EF68</f>
        <v>1151.5894375145294</v>
      </c>
      <c r="BO36" s="2855">
        <f>'5.'!EG68</f>
        <v>196.37763335996667</v>
      </c>
      <c r="BP36" s="2855">
        <f>'5.'!EH68</f>
        <v>8466.6948916247729</v>
      </c>
      <c r="BQ36" s="2855">
        <f>'5.'!EI68</f>
        <v>51.512609732028253</v>
      </c>
      <c r="BR36" s="2855">
        <f>'5.'!EJ68</f>
        <v>606.09056735514889</v>
      </c>
      <c r="BS36" s="2855">
        <f>'5.'!EK68</f>
        <v>1847.7576186149201</v>
      </c>
      <c r="BT36" s="2855">
        <f>'5.'!EL68</f>
        <v>2368.5957793904595</v>
      </c>
      <c r="BU36" s="2855">
        <f>'5.'!EM68</f>
        <v>1922.7734131540356</v>
      </c>
      <c r="BV36" s="2855">
        <f>'5.'!EN68</f>
        <v>1301.2612630540266</v>
      </c>
      <c r="BW36" s="2855">
        <f>'5.'!EO68</f>
        <v>368.70364032415097</v>
      </c>
      <c r="BX36" s="2855">
        <f>'5.'!EP68</f>
        <v>0</v>
      </c>
    </row>
    <row r="37" spans="1:76" ht="12.95" customHeight="1">
      <c r="A37" s="155"/>
      <c r="B37" s="315" t="s">
        <v>2979</v>
      </c>
      <c r="C37" s="155"/>
      <c r="D37" s="1089"/>
      <c r="E37" s="1829">
        <f>'5.'!CA69</f>
        <v>19350.873661326455</v>
      </c>
      <c r="F37" s="1829">
        <f>'5.'!CB69</f>
        <v>1923.2563390450312</v>
      </c>
      <c r="G37" s="1829">
        <f>'5.'!CC69</f>
        <v>0</v>
      </c>
      <c r="H37" s="1829">
        <f>'5.'!CD69</f>
        <v>10.727436527409212</v>
      </c>
      <c r="I37" s="1829">
        <f>'5.'!CE69</f>
        <v>178.92903951526992</v>
      </c>
      <c r="J37" s="1829">
        <f>'5.'!CF69</f>
        <v>331.44526135560903</v>
      </c>
      <c r="K37" s="1829">
        <f>'5.'!CG69</f>
        <v>681.15394266567023</v>
      </c>
      <c r="L37" s="1829">
        <f>'5.'!CH69</f>
        <v>505.61890732629405</v>
      </c>
      <c r="M37" s="1829">
        <f>'5.'!CI69</f>
        <v>215.38175165477872</v>
      </c>
      <c r="N37" s="1829">
        <f>'5.'!CJ69</f>
        <v>6760.2122640505086</v>
      </c>
      <c r="O37" s="1829">
        <f>'5.'!CK69</f>
        <v>353.26280583012004</v>
      </c>
      <c r="P37" s="1829">
        <f>'5.'!CL69</f>
        <v>0</v>
      </c>
      <c r="Q37" s="1829">
        <f>'5.'!CM69</f>
        <v>3.6923076923076925</v>
      </c>
      <c r="R37" s="1829">
        <f>'5.'!CN69</f>
        <v>50.277010115717999</v>
      </c>
      <c r="S37" s="1829">
        <f>'5.'!CO69</f>
        <v>77.180558788341045</v>
      </c>
      <c r="T37" s="1829">
        <f>'5.'!CP69</f>
        <v>95.914779017544305</v>
      </c>
      <c r="U37" s="1829">
        <f>'5.'!CQ69</f>
        <v>81.180728910301568</v>
      </c>
      <c r="V37" s="1829">
        <f>'5.'!CR69</f>
        <v>45.017421305907611</v>
      </c>
      <c r="W37" s="1829">
        <f>'5.'!CS69</f>
        <v>1582.907080109369</v>
      </c>
      <c r="X37" s="1829">
        <f>'5.'!CT69</f>
        <v>1</v>
      </c>
      <c r="Y37" s="1829">
        <f>'5.'!CU69</f>
        <v>1</v>
      </c>
      <c r="Z37" s="1829">
        <f>'5.'!CV69</f>
        <v>284.64758857099906</v>
      </c>
      <c r="AA37" s="1829">
        <f>'5.'!CW69</f>
        <v>470.24112033274889</v>
      </c>
      <c r="AB37" s="1829">
        <f>'5.'!CX69</f>
        <v>500.12336238183127</v>
      </c>
      <c r="AC37" s="1829">
        <f>'5.'!CY69</f>
        <v>273.5826202365991</v>
      </c>
      <c r="AD37" s="1829">
        <f>'5.'!CZ69</f>
        <v>52.312388587190377</v>
      </c>
      <c r="AE37" s="1829">
        <f>'5.'!DA69</f>
        <v>4824.0423781110167</v>
      </c>
      <c r="AF37" s="1829">
        <f>'5.'!DB69</f>
        <v>2</v>
      </c>
      <c r="AG37" s="1829">
        <f>'5.'!DC69</f>
        <v>316.46454928209454</v>
      </c>
      <c r="AH37" s="1829">
        <f>'5.'!DD69</f>
        <v>1678.9358095056425</v>
      </c>
      <c r="AI37" s="1829">
        <f>'5.'!DE69</f>
        <v>1503.9696193352215</v>
      </c>
      <c r="AJ37" s="1829">
        <f>'5.'!DF69</f>
        <v>905.62229838890482</v>
      </c>
      <c r="AK37" s="1829">
        <f>'5.'!DG69</f>
        <v>357.20452939425036</v>
      </c>
      <c r="AL37" s="1829">
        <f>'5.'!DH69</f>
        <v>59.845572204903917</v>
      </c>
      <c r="AM37" s="1829">
        <f>'5.'!DI69</f>
        <v>2945.6230614632027</v>
      </c>
      <c r="AN37" s="1829">
        <f>'5.'!DJ69</f>
        <v>4.4586300967725174</v>
      </c>
      <c r="AO37" s="1829">
        <f>'5.'!DK69</f>
        <v>110.23109270938413</v>
      </c>
      <c r="AP37" s="1829">
        <f>'5.'!DL69</f>
        <v>821.44495695107526</v>
      </c>
      <c r="AQ37" s="1829">
        <f>'5.'!DM69</f>
        <v>1152.7179786286106</v>
      </c>
      <c r="AR37" s="1829">
        <f>'5.'!DN69</f>
        <v>595.58821555612576</v>
      </c>
      <c r="AS37" s="1829">
        <f>'5.'!DO69</f>
        <v>230.98831258374531</v>
      </c>
      <c r="AT37" s="1833">
        <f>'5.'!DP69</f>
        <v>30.193874937489049</v>
      </c>
      <c r="AU37" s="155"/>
      <c r="AV37" s="315" t="s">
        <v>2978</v>
      </c>
      <c r="AW37" s="155"/>
      <c r="AX37" s="1089"/>
      <c r="AY37" s="2857">
        <f>'5.'!DQ69</f>
        <v>441.34074653667153</v>
      </c>
      <c r="AZ37" s="2855">
        <f>'5.'!DR69</f>
        <v>0</v>
      </c>
      <c r="BA37" s="2855">
        <f>'5.'!DS69</f>
        <v>32.120542476274359</v>
      </c>
      <c r="BB37" s="2855">
        <f>'5.'!DT69</f>
        <v>125.30489725637298</v>
      </c>
      <c r="BC37" s="2855">
        <f>'5.'!DU69</f>
        <v>130.7055404254827</v>
      </c>
      <c r="BD37" s="2855">
        <f>'5.'!DV69</f>
        <v>92.195855690966965</v>
      </c>
      <c r="BE37" s="2855">
        <f>'5.'!DW69</f>
        <v>55.585339258997848</v>
      </c>
      <c r="BF37" s="2855">
        <f>'5.'!DX69</f>
        <v>5.4285714285768254</v>
      </c>
      <c r="BG37" s="2855">
        <f>'5.'!DY69</f>
        <v>7280.4412502310388</v>
      </c>
      <c r="BH37" s="2855">
        <f>'5.'!DZ69</f>
        <v>1947.1972563986692</v>
      </c>
      <c r="BI37" s="2855">
        <f>'5.'!EA69</f>
        <v>1</v>
      </c>
      <c r="BJ37" s="2855">
        <f>'5.'!EB69</f>
        <v>88.577235315752361</v>
      </c>
      <c r="BK37" s="2855">
        <f>'5.'!EC69</f>
        <v>276.25662797909905</v>
      </c>
      <c r="BL37" s="2855">
        <f>'5.'!ED69</f>
        <v>543.56100814023239</v>
      </c>
      <c r="BM37" s="2855">
        <f>'5.'!EE69</f>
        <v>611.39951759202745</v>
      </c>
      <c r="BN37" s="2855">
        <f>'5.'!EF69</f>
        <v>364.30481142129082</v>
      </c>
      <c r="BO37" s="2855">
        <f>'5.'!EG69</f>
        <v>62.098055950267153</v>
      </c>
      <c r="BP37" s="2855">
        <f>'5.'!EH69</f>
        <v>5333.2439938323705</v>
      </c>
      <c r="BQ37" s="2855">
        <f>'5.'!EI69</f>
        <v>8.2972972972972983</v>
      </c>
      <c r="BR37" s="2855">
        <f>'5.'!EJ69</f>
        <v>110.42125627038307</v>
      </c>
      <c r="BS37" s="2855">
        <f>'5.'!EK69</f>
        <v>679.33636591745301</v>
      </c>
      <c r="BT37" s="2855">
        <f>'5.'!EL69</f>
        <v>2910.5356950279711</v>
      </c>
      <c r="BU37" s="2855">
        <f>'5.'!EM69</f>
        <v>951.57566131926626</v>
      </c>
      <c r="BV37" s="2855">
        <f>'5.'!EN69</f>
        <v>637.71672509220718</v>
      </c>
      <c r="BW37" s="2855">
        <f>'5.'!EO69</f>
        <v>35.360992907792671</v>
      </c>
      <c r="BX37" s="2855">
        <f>'5.'!EP69</f>
        <v>0</v>
      </c>
    </row>
    <row r="38" spans="1:76" ht="12.95" customHeight="1">
      <c r="A38" s="155"/>
      <c r="B38" s="315" t="s">
        <v>2848</v>
      </c>
      <c r="C38" s="155"/>
      <c r="D38" s="1089"/>
      <c r="E38" s="1829">
        <f>'5.'!CA70</f>
        <v>18053.123299397059</v>
      </c>
      <c r="F38" s="1829">
        <f>'5.'!CB70</f>
        <v>1618.8461489395654</v>
      </c>
      <c r="G38" s="1829">
        <f>'5.'!CC70</f>
        <v>0</v>
      </c>
      <c r="H38" s="1829">
        <f>'5.'!CD70</f>
        <v>31</v>
      </c>
      <c r="I38" s="1829">
        <f>'5.'!CE70</f>
        <v>124.84369231578938</v>
      </c>
      <c r="J38" s="1829">
        <f>'5.'!CF70</f>
        <v>325.40704684570755</v>
      </c>
      <c r="K38" s="1829">
        <f>'5.'!CG70</f>
        <v>526.30444882796985</v>
      </c>
      <c r="L38" s="1829">
        <f>'5.'!CH70</f>
        <v>523.56292861946531</v>
      </c>
      <c r="M38" s="1829">
        <f>'5.'!CI70</f>
        <v>87.728032330633127</v>
      </c>
      <c r="N38" s="1829">
        <f>'5.'!CJ70</f>
        <v>7524.2659527735659</v>
      </c>
      <c r="O38" s="1829">
        <f>'5.'!CK70</f>
        <v>302.18363608252486</v>
      </c>
      <c r="P38" s="1829">
        <f>'5.'!CL70</f>
        <v>0</v>
      </c>
      <c r="Q38" s="1829">
        <f>'5.'!CM70</f>
        <v>29.692307692307693</v>
      </c>
      <c r="R38" s="1829">
        <f>'5.'!CN70</f>
        <v>52.945701357447085</v>
      </c>
      <c r="S38" s="1829">
        <f>'5.'!CO70</f>
        <v>68.623362714105653</v>
      </c>
      <c r="T38" s="1829">
        <f>'5.'!CP70</f>
        <v>92.530619518427144</v>
      </c>
      <c r="U38" s="1829">
        <f>'5.'!CQ70</f>
        <v>45.363188459281005</v>
      </c>
      <c r="V38" s="1829">
        <f>'5.'!CR70</f>
        <v>13.028456340956343</v>
      </c>
      <c r="W38" s="1829">
        <f>'5.'!CS70</f>
        <v>1406.0908670904107</v>
      </c>
      <c r="X38" s="1829">
        <f>'5.'!CT70</f>
        <v>0</v>
      </c>
      <c r="Y38" s="1829">
        <f>'5.'!CU70</f>
        <v>0</v>
      </c>
      <c r="Z38" s="1829">
        <f>'5.'!CV70</f>
        <v>73.201460547899018</v>
      </c>
      <c r="AA38" s="1829">
        <f>'5.'!CW70</f>
        <v>564.77904414025033</v>
      </c>
      <c r="AB38" s="1829">
        <f>'5.'!CX70</f>
        <v>430.27333919128756</v>
      </c>
      <c r="AC38" s="1829">
        <f>'5.'!CY70</f>
        <v>310.74692349621444</v>
      </c>
      <c r="AD38" s="1829">
        <f>'5.'!CZ70</f>
        <v>27.090099714759333</v>
      </c>
      <c r="AE38" s="1829">
        <f>'5.'!DA70</f>
        <v>5815.9914496006322</v>
      </c>
      <c r="AF38" s="1829">
        <f>'5.'!DB70</f>
        <v>0</v>
      </c>
      <c r="AG38" s="1829">
        <f>'5.'!DC70</f>
        <v>322.91054823559961</v>
      </c>
      <c r="AH38" s="1829">
        <f>'5.'!DD70</f>
        <v>2453.3138958449581</v>
      </c>
      <c r="AI38" s="1829">
        <f>'5.'!DE70</f>
        <v>1660.4349390155385</v>
      </c>
      <c r="AJ38" s="1829">
        <f>'5.'!DF70</f>
        <v>909.77651067947477</v>
      </c>
      <c r="AK38" s="1829">
        <f>'5.'!DG70</f>
        <v>423.42222779096051</v>
      </c>
      <c r="AL38" s="1829">
        <f>'5.'!DH70</f>
        <v>46.133328034100458</v>
      </c>
      <c r="AM38" s="1829">
        <f>'5.'!DI70</f>
        <v>2200.2275215962522</v>
      </c>
      <c r="AN38" s="1829">
        <f>'5.'!DJ70</f>
        <v>13.076923076923077</v>
      </c>
      <c r="AO38" s="1829">
        <f>'5.'!DK70</f>
        <v>151.1849344056921</v>
      </c>
      <c r="AP38" s="1829">
        <f>'5.'!DL70</f>
        <v>606.40328894293566</v>
      </c>
      <c r="AQ38" s="1829">
        <f>'5.'!DM70</f>
        <v>743.86893793634533</v>
      </c>
      <c r="AR38" s="1829">
        <f>'5.'!DN70</f>
        <v>515.85648919264179</v>
      </c>
      <c r="AS38" s="1829">
        <f>'5.'!DO70</f>
        <v>154.45714034940633</v>
      </c>
      <c r="AT38" s="1833">
        <f>'5.'!DP70</f>
        <v>15.379807692307693</v>
      </c>
      <c r="AU38" s="155"/>
      <c r="AV38" s="315" t="s">
        <v>2848</v>
      </c>
      <c r="AW38" s="155"/>
      <c r="AX38" s="1089"/>
      <c r="AY38" s="2857">
        <f>'5.'!DQ70</f>
        <v>861.12033959004862</v>
      </c>
      <c r="AZ38" s="2855">
        <f>'5.'!DR70</f>
        <v>0</v>
      </c>
      <c r="BA38" s="2855">
        <f>'5.'!DS70</f>
        <v>49.627858627858629</v>
      </c>
      <c r="BB38" s="2855">
        <f>'5.'!DT70</f>
        <v>343.61725185023261</v>
      </c>
      <c r="BC38" s="2855">
        <f>'5.'!DU70</f>
        <v>224.39451951849836</v>
      </c>
      <c r="BD38" s="2855">
        <f>'5.'!DV70</f>
        <v>157.9463771851477</v>
      </c>
      <c r="BE38" s="2855">
        <f>'5.'!DW70</f>
        <v>79.534332408311258</v>
      </c>
      <c r="BF38" s="2855">
        <f>'5.'!DX70</f>
        <v>6</v>
      </c>
      <c r="BG38" s="2855">
        <f>'5.'!DY70</f>
        <v>5848.6633364976251</v>
      </c>
      <c r="BH38" s="2855">
        <f>'5.'!DZ70</f>
        <v>1633.8753562863649</v>
      </c>
      <c r="BI38" s="2855">
        <f>'5.'!EA70</f>
        <v>10</v>
      </c>
      <c r="BJ38" s="2855">
        <f>'5.'!EB70</f>
        <v>41</v>
      </c>
      <c r="BK38" s="2855">
        <f>'5.'!EC70</f>
        <v>222.39447850678226</v>
      </c>
      <c r="BL38" s="2855">
        <f>'5.'!ED70</f>
        <v>587.7261452424957</v>
      </c>
      <c r="BM38" s="2855">
        <f>'5.'!EE70</f>
        <v>414.39967662715156</v>
      </c>
      <c r="BN38" s="2855">
        <f>'5.'!EF70</f>
        <v>293.43225435675691</v>
      </c>
      <c r="BO38" s="2855">
        <f>'5.'!EG70</f>
        <v>64.922801553178473</v>
      </c>
      <c r="BP38" s="2855">
        <f>'5.'!EH70</f>
        <v>4214.7879802112602</v>
      </c>
      <c r="BQ38" s="2855">
        <f>'5.'!EI70</f>
        <v>21.461538461538463</v>
      </c>
      <c r="BR38" s="2855">
        <f>'5.'!EJ70</f>
        <v>297.7025854268706</v>
      </c>
      <c r="BS38" s="2855">
        <f>'5.'!EK70</f>
        <v>1382.9340057670549</v>
      </c>
      <c r="BT38" s="2855">
        <f>'5.'!EL70</f>
        <v>1469.749680551244</v>
      </c>
      <c r="BU38" s="2855">
        <f>'5.'!EM70</f>
        <v>811.76120791903463</v>
      </c>
      <c r="BV38" s="2855">
        <f>'5.'!EN70</f>
        <v>194.29746520402097</v>
      </c>
      <c r="BW38" s="2855">
        <f>'5.'!EO70</f>
        <v>36.881496881496879</v>
      </c>
      <c r="BX38" s="2855">
        <f>'5.'!EP70</f>
        <v>0</v>
      </c>
    </row>
    <row r="39" spans="1:76" ht="12.95" customHeight="1">
      <c r="A39" s="155"/>
      <c r="B39" s="315" t="s">
        <v>2849</v>
      </c>
      <c r="C39" s="155"/>
      <c r="D39" s="1089"/>
      <c r="E39" s="1829">
        <f>'5.'!CA71</f>
        <v>28561.092209850354</v>
      </c>
      <c r="F39" s="1829">
        <f>'5.'!CB71</f>
        <v>3152.2223309277201</v>
      </c>
      <c r="G39" s="1829">
        <f>'5.'!CC71</f>
        <v>0</v>
      </c>
      <c r="H39" s="1829">
        <f>'5.'!CD71</f>
        <v>38</v>
      </c>
      <c r="I39" s="1829">
        <f>'5.'!CE71</f>
        <v>144.52941176464893</v>
      </c>
      <c r="J39" s="1829">
        <f>'5.'!CF71</f>
        <v>734.71811177684037</v>
      </c>
      <c r="K39" s="1829">
        <f>'5.'!CG71</f>
        <v>1137.3941543351032</v>
      </c>
      <c r="L39" s="1829">
        <f>'5.'!CH71</f>
        <v>930.21071297531455</v>
      </c>
      <c r="M39" s="1829">
        <f>'5.'!CI71</f>
        <v>167.36994007581296</v>
      </c>
      <c r="N39" s="1829">
        <f>'5.'!CJ71</f>
        <v>12358.124617827425</v>
      </c>
      <c r="O39" s="1829">
        <f>'5.'!CK71</f>
        <v>306.12535159582592</v>
      </c>
      <c r="P39" s="1829">
        <f>'5.'!CL71</f>
        <v>0</v>
      </c>
      <c r="Q39" s="1829">
        <f>'5.'!CM71</f>
        <v>6.5882352941081557</v>
      </c>
      <c r="R39" s="1829">
        <f>'5.'!CN71</f>
        <v>64.737556561048009</v>
      </c>
      <c r="S39" s="1829">
        <f>'5.'!CO71</f>
        <v>51.176470588216318</v>
      </c>
      <c r="T39" s="1829">
        <f>'5.'!CP71</f>
        <v>83.083037788910659</v>
      </c>
      <c r="U39" s="1829">
        <f>'5.'!CQ71</f>
        <v>86.540051363542815</v>
      </c>
      <c r="V39" s="1829">
        <f>'5.'!CR71</f>
        <v>14</v>
      </c>
      <c r="W39" s="1829">
        <f>'5.'!CS71</f>
        <v>1021.1962822548496</v>
      </c>
      <c r="X39" s="1829">
        <f>'5.'!CT71</f>
        <v>0</v>
      </c>
      <c r="Y39" s="1829">
        <f>'5.'!CU71</f>
        <v>1</v>
      </c>
      <c r="Z39" s="1829">
        <f>'5.'!CV71</f>
        <v>60.457013574632164</v>
      </c>
      <c r="AA39" s="1829">
        <f>'5.'!CW71</f>
        <v>280.4934572580587</v>
      </c>
      <c r="AB39" s="1829">
        <f>'5.'!CX71</f>
        <v>354.69120704406282</v>
      </c>
      <c r="AC39" s="1829">
        <f>'5.'!CY71</f>
        <v>307.21364803713948</v>
      </c>
      <c r="AD39" s="1829">
        <f>'5.'!CZ71</f>
        <v>17.340956340956343</v>
      </c>
      <c r="AE39" s="1829">
        <f>'5.'!DA71</f>
        <v>11030.802983976748</v>
      </c>
      <c r="AF39" s="1829">
        <f>'5.'!DB71</f>
        <v>0</v>
      </c>
      <c r="AG39" s="1829">
        <f>'5.'!DC71</f>
        <v>877.49847132147875</v>
      </c>
      <c r="AH39" s="1829">
        <f>'5.'!DD71</f>
        <v>3667.1406383745848</v>
      </c>
      <c r="AI39" s="1829">
        <f>'5.'!DE71</f>
        <v>2837.8807631155164</v>
      </c>
      <c r="AJ39" s="1829">
        <f>'5.'!DF71</f>
        <v>2150.4840406014978</v>
      </c>
      <c r="AK39" s="1829">
        <f>'5.'!DG71</f>
        <v>1322.4664302310316</v>
      </c>
      <c r="AL39" s="1829">
        <f>'5.'!DH71</f>
        <v>175.33264033264032</v>
      </c>
      <c r="AM39" s="1829">
        <f>'5.'!DI71</f>
        <v>3556.5082548599812</v>
      </c>
      <c r="AN39" s="1829">
        <f>'5.'!DJ71</f>
        <v>4</v>
      </c>
      <c r="AO39" s="1829">
        <f>'5.'!DK71</f>
        <v>148.58395499570071</v>
      </c>
      <c r="AP39" s="1829">
        <f>'5.'!DL71</f>
        <v>1036.5804084621445</v>
      </c>
      <c r="AQ39" s="1829">
        <f>'5.'!DM71</f>
        <v>1211.0826709058397</v>
      </c>
      <c r="AR39" s="1829">
        <f>'5.'!DN71</f>
        <v>732.3600342422543</v>
      </c>
      <c r="AS39" s="1829">
        <f>'5.'!DO71</f>
        <v>378.82426317711895</v>
      </c>
      <c r="AT39" s="1833">
        <f>'5.'!DP71</f>
        <v>45.07692307692308</v>
      </c>
      <c r="AU39" s="155"/>
      <c r="AV39" s="315" t="s">
        <v>2849</v>
      </c>
      <c r="AW39" s="155"/>
      <c r="AX39" s="1089"/>
      <c r="AY39" s="2857">
        <f>'5.'!DQ71</f>
        <v>1479.3688394274068</v>
      </c>
      <c r="AZ39" s="2855">
        <f>'5.'!DR71</f>
        <v>10</v>
      </c>
      <c r="BA39" s="2855">
        <f>'5.'!DS71</f>
        <v>60.236883942756805</v>
      </c>
      <c r="BB39" s="2855">
        <f>'5.'!DT71</f>
        <v>310.21425950822533</v>
      </c>
      <c r="BC39" s="2855">
        <f>'5.'!DU71</f>
        <v>427.63556316492742</v>
      </c>
      <c r="BD39" s="2855">
        <f>'5.'!DV71</f>
        <v>351.10566222328077</v>
      </c>
      <c r="BE39" s="2855">
        <f>'5.'!DW71</f>
        <v>269.17647058821632</v>
      </c>
      <c r="BF39" s="2855">
        <f>'5.'!DX71</f>
        <v>51</v>
      </c>
      <c r="BG39" s="2855">
        <f>'5.'!DY71</f>
        <v>8014.8681668078243</v>
      </c>
      <c r="BH39" s="2855">
        <f>'5.'!DZ71</f>
        <v>1645.7546777546777</v>
      </c>
      <c r="BI39" s="2855">
        <f>'5.'!EA71</f>
        <v>0</v>
      </c>
      <c r="BJ39" s="2855">
        <f>'5.'!EB71</f>
        <v>53</v>
      </c>
      <c r="BK39" s="2855">
        <f>'5.'!EC71</f>
        <v>357.54677754677755</v>
      </c>
      <c r="BL39" s="2855">
        <f>'5.'!ED71</f>
        <v>484.10602910602904</v>
      </c>
      <c r="BM39" s="2855">
        <f>'5.'!EE71</f>
        <v>489.38669438669439</v>
      </c>
      <c r="BN39" s="2855">
        <f>'5.'!EF71</f>
        <v>216.29729729729729</v>
      </c>
      <c r="BO39" s="2855">
        <f>'5.'!EG71</f>
        <v>45.417879417879419</v>
      </c>
      <c r="BP39" s="2855">
        <f>'5.'!EH71</f>
        <v>6369.1134890531466</v>
      </c>
      <c r="BQ39" s="2855">
        <f>'5.'!EI71</f>
        <v>0</v>
      </c>
      <c r="BR39" s="2855">
        <f>'5.'!EJ71</f>
        <v>310.94166564721581</v>
      </c>
      <c r="BS39" s="2855">
        <f>'5.'!EK71</f>
        <v>1318.8599730948877</v>
      </c>
      <c r="BT39" s="2855">
        <f>'5.'!EL71</f>
        <v>1871.1029717496319</v>
      </c>
      <c r="BU39" s="2855">
        <f>'5.'!EM71</f>
        <v>1417.4905221960723</v>
      </c>
      <c r="BV39" s="2855">
        <f>'5.'!EN71</f>
        <v>813.48147242258256</v>
      </c>
      <c r="BW39" s="2855">
        <f>'5.'!EO71</f>
        <v>637.23688394275678</v>
      </c>
      <c r="BX39" s="2855">
        <f>'5.'!EP71</f>
        <v>0</v>
      </c>
    </row>
    <row r="40" spans="1:76" ht="12.95" customHeight="1">
      <c r="A40" s="3094" t="s">
        <v>6</v>
      </c>
      <c r="B40" s="3094"/>
      <c r="C40" s="3094"/>
      <c r="D40" s="1083"/>
      <c r="E40" s="1829"/>
      <c r="F40" s="1830"/>
      <c r="G40" s="1830"/>
      <c r="H40" s="1830"/>
      <c r="I40" s="1830"/>
      <c r="J40" s="1830"/>
      <c r="K40" s="1830"/>
      <c r="L40" s="1830"/>
      <c r="M40" s="1830"/>
      <c r="N40" s="1830"/>
      <c r="O40" s="1830"/>
      <c r="P40" s="1830"/>
      <c r="Q40" s="1830"/>
      <c r="R40" s="1830"/>
      <c r="S40" s="1830"/>
      <c r="T40" s="1830"/>
      <c r="U40" s="1830"/>
      <c r="V40" s="1830"/>
      <c r="W40" s="1831"/>
      <c r="X40" s="1830"/>
      <c r="Y40" s="1830"/>
      <c r="Z40" s="1830"/>
      <c r="AA40" s="1830"/>
      <c r="AB40" s="1830"/>
      <c r="AC40" s="1831"/>
      <c r="AD40" s="1831"/>
      <c r="AE40" s="1831"/>
      <c r="AF40" s="1830"/>
      <c r="AG40" s="1830"/>
      <c r="AH40" s="1830"/>
      <c r="AI40" s="1830"/>
      <c r="AJ40" s="1830"/>
      <c r="AK40" s="1831"/>
      <c r="AL40" s="1831"/>
      <c r="AM40" s="1831"/>
      <c r="AN40" s="1830"/>
      <c r="AO40" s="1830"/>
      <c r="AP40" s="1830"/>
      <c r="AQ40" s="1830"/>
      <c r="AR40" s="1830"/>
      <c r="AS40" s="1831"/>
      <c r="AT40" s="1832"/>
      <c r="AU40" s="3094" t="s">
        <v>6</v>
      </c>
      <c r="AV40" s="3094"/>
      <c r="AW40" s="3094"/>
      <c r="AX40" s="1083"/>
      <c r="AY40" s="2857"/>
      <c r="AZ40" s="2855"/>
      <c r="BA40" s="2855"/>
      <c r="BB40" s="2855"/>
      <c r="BC40" s="2855"/>
      <c r="BD40" s="2855"/>
      <c r="BE40" s="2855"/>
      <c r="BF40" s="2855"/>
      <c r="BG40" s="2855"/>
      <c r="BH40" s="2855"/>
      <c r="BI40" s="2855"/>
      <c r="BJ40" s="2855"/>
      <c r="BK40" s="2855"/>
      <c r="BL40" s="2855"/>
      <c r="BM40" s="2855"/>
      <c r="BN40" s="2855"/>
      <c r="BO40" s="2855"/>
      <c r="BP40" s="2855"/>
      <c r="BQ40" s="2855"/>
      <c r="BR40" s="2855"/>
      <c r="BS40" s="2855"/>
      <c r="BT40" s="2855"/>
      <c r="BU40" s="2855"/>
      <c r="BV40" s="2855"/>
      <c r="BW40" s="2855"/>
      <c r="BX40" s="2855"/>
    </row>
    <row r="41" spans="1:76" ht="12.95" customHeight="1">
      <c r="A41" s="155"/>
      <c r="B41" s="315" t="s">
        <v>2869</v>
      </c>
      <c r="C41" s="155"/>
      <c r="D41" s="1089"/>
      <c r="E41" s="1829">
        <f>'5.'!CA72</f>
        <v>15234.385598347857</v>
      </c>
      <c r="F41" s="1829">
        <f>'5.'!CB72</f>
        <v>3535.6998604028836</v>
      </c>
      <c r="G41" s="1829">
        <f>'5.'!CC72</f>
        <v>0</v>
      </c>
      <c r="H41" s="1829">
        <f>'5.'!CD72</f>
        <v>0</v>
      </c>
      <c r="I41" s="1829">
        <f>'5.'!CE72</f>
        <v>177.66284843599502</v>
      </c>
      <c r="J41" s="1829">
        <f>'5.'!CF72</f>
        <v>682.22997363505908</v>
      </c>
      <c r="K41" s="1829">
        <f>'5.'!CG72</f>
        <v>1372.8138820329534</v>
      </c>
      <c r="L41" s="1829">
        <f>'5.'!CH72</f>
        <v>949.01075365783424</v>
      </c>
      <c r="M41" s="1829">
        <f>'5.'!CI72</f>
        <v>353.98240264104356</v>
      </c>
      <c r="N41" s="1829">
        <f>'5.'!CJ72</f>
        <v>3844.6099014051861</v>
      </c>
      <c r="O41" s="1829">
        <f>'5.'!CK72</f>
        <v>1364.6950675692701</v>
      </c>
      <c r="P41" s="1829">
        <f>'5.'!CL72</f>
        <v>0</v>
      </c>
      <c r="Q41" s="1829">
        <f>'5.'!CM72</f>
        <v>5.6510843980492025</v>
      </c>
      <c r="R41" s="1829">
        <f>'5.'!CN72</f>
        <v>161.86936923615613</v>
      </c>
      <c r="S41" s="1829">
        <f>'5.'!CO72</f>
        <v>311.87031074824296</v>
      </c>
      <c r="T41" s="1829">
        <f>'5.'!CP72</f>
        <v>335.91762400966337</v>
      </c>
      <c r="U41" s="1829">
        <f>'5.'!CQ72</f>
        <v>367.72015124455032</v>
      </c>
      <c r="V41" s="1829">
        <f>'5.'!CR72</f>
        <v>181.66652793260769</v>
      </c>
      <c r="W41" s="1829">
        <f>'5.'!CS72</f>
        <v>1532.7405761304815</v>
      </c>
      <c r="X41" s="1829">
        <f>'5.'!CT72</f>
        <v>0</v>
      </c>
      <c r="Y41" s="1829">
        <f>'5.'!CU72</f>
        <v>0</v>
      </c>
      <c r="Z41" s="1829">
        <f>'5.'!CV72</f>
        <v>170.99460688706594</v>
      </c>
      <c r="AA41" s="1829">
        <f>'5.'!CW72</f>
        <v>571.58712413396017</v>
      </c>
      <c r="AB41" s="1829">
        <f>'5.'!CX72</f>
        <v>422.63505700111597</v>
      </c>
      <c r="AC41" s="1829">
        <f>'5.'!CY72</f>
        <v>312.27445682024415</v>
      </c>
      <c r="AD41" s="1829">
        <f>'5.'!CZ72</f>
        <v>55.249331288095114</v>
      </c>
      <c r="AE41" s="1829">
        <f>'5.'!DA72</f>
        <v>947.17425770543446</v>
      </c>
      <c r="AF41" s="1829">
        <f>'5.'!DB72</f>
        <v>0</v>
      </c>
      <c r="AG41" s="1829">
        <f>'5.'!DC72</f>
        <v>47.627810486701982</v>
      </c>
      <c r="AH41" s="1829">
        <f>'5.'!DD72</f>
        <v>250.50492227371311</v>
      </c>
      <c r="AI41" s="1829">
        <f>'5.'!DE72</f>
        <v>323.00494127365249</v>
      </c>
      <c r="AJ41" s="1829">
        <f>'5.'!DF72</f>
        <v>224.04383552241069</v>
      </c>
      <c r="AK41" s="1829">
        <f>'5.'!DG72</f>
        <v>100.9927481489563</v>
      </c>
      <c r="AL41" s="1829">
        <f>'5.'!DH72</f>
        <v>1</v>
      </c>
      <c r="AM41" s="1829">
        <f>'5.'!DI72</f>
        <v>2000.467387561808</v>
      </c>
      <c r="AN41" s="1829">
        <f>'5.'!DJ72</f>
        <v>0</v>
      </c>
      <c r="AO41" s="1829">
        <f>'5.'!DK72</f>
        <v>72.922769053871534</v>
      </c>
      <c r="AP41" s="1829">
        <f>'5.'!DL72</f>
        <v>561.91797083471613</v>
      </c>
      <c r="AQ41" s="1829">
        <f>'5.'!DM72</f>
        <v>441.60782220203566</v>
      </c>
      <c r="AR41" s="1829">
        <f>'5.'!DN72</f>
        <v>578.2462728533618</v>
      </c>
      <c r="AS41" s="1829">
        <f>'5.'!DO72</f>
        <v>322.2836637289235</v>
      </c>
      <c r="AT41" s="1833">
        <f>'5.'!DP72</f>
        <v>23.488888888898721</v>
      </c>
      <c r="AU41" s="155"/>
      <c r="AV41" s="315" t="s">
        <v>2981</v>
      </c>
      <c r="AW41" s="155"/>
      <c r="AX41" s="1089"/>
      <c r="AY41" s="2857">
        <f>'5.'!DQ72</f>
        <v>712.66764940101007</v>
      </c>
      <c r="AZ41" s="2855">
        <f>'5.'!DR72</f>
        <v>0</v>
      </c>
      <c r="BA41" s="2855">
        <f>'5.'!DS72</f>
        <v>0</v>
      </c>
      <c r="BB41" s="2855">
        <f>'5.'!DT72</f>
        <v>43.639842857548345</v>
      </c>
      <c r="BC41" s="2855">
        <f>'5.'!DU72</f>
        <v>133.87941057060812</v>
      </c>
      <c r="BD41" s="2855">
        <f>'5.'!DV72</f>
        <v>182.6428429844988</v>
      </c>
      <c r="BE41" s="2855">
        <f>'5.'!DW72</f>
        <v>348.96207472749205</v>
      </c>
      <c r="BF41" s="2855">
        <f>'5.'!DX72</f>
        <v>3.5434782608626381</v>
      </c>
      <c r="BG41" s="2855">
        <f>'5.'!DY72</f>
        <v>3540.7396052357831</v>
      </c>
      <c r="BH41" s="2855">
        <f>'5.'!DZ72</f>
        <v>1553.252620731665</v>
      </c>
      <c r="BI41" s="2855">
        <f>'5.'!EA72</f>
        <v>0</v>
      </c>
      <c r="BJ41" s="2855">
        <f>'5.'!EB72</f>
        <v>21.118770710782467</v>
      </c>
      <c r="BK41" s="2855">
        <f>'5.'!EC72</f>
        <v>218.93167359470809</v>
      </c>
      <c r="BL41" s="2855">
        <f>'5.'!ED72</f>
        <v>380.03771855832838</v>
      </c>
      <c r="BM41" s="2855">
        <f>'5.'!EE72</f>
        <v>390.47035459166045</v>
      </c>
      <c r="BN41" s="2855">
        <f>'5.'!EF72</f>
        <v>433.10826121607488</v>
      </c>
      <c r="BO41" s="2855">
        <f>'5.'!EG72</f>
        <v>109.58584206011109</v>
      </c>
      <c r="BP41" s="2855">
        <f>'5.'!EH72</f>
        <v>1987.4869845041173</v>
      </c>
      <c r="BQ41" s="2855">
        <f>'5.'!EI72</f>
        <v>0</v>
      </c>
      <c r="BR41" s="2855">
        <f>'5.'!EJ72</f>
        <v>160.24698375467554</v>
      </c>
      <c r="BS41" s="2855">
        <f>'5.'!EK72</f>
        <v>373.9482033267264</v>
      </c>
      <c r="BT41" s="2855">
        <f>'5.'!EL72</f>
        <v>574.95329141087484</v>
      </c>
      <c r="BU41" s="2855">
        <f>'5.'!EM72</f>
        <v>461.25930506436424</v>
      </c>
      <c r="BV41" s="2855">
        <f>'5.'!EN72</f>
        <v>346.99820190538128</v>
      </c>
      <c r="BW41" s="2855">
        <f>'5.'!EO72</f>
        <v>70.080999042095016</v>
      </c>
      <c r="BX41" s="2855">
        <f>'5.'!EP72</f>
        <v>1600.2011943411919</v>
      </c>
    </row>
    <row r="42" spans="1:76" ht="12.95" customHeight="1">
      <c r="A42" s="155"/>
      <c r="B42" s="315" t="s">
        <v>2870</v>
      </c>
      <c r="C42" s="155"/>
      <c r="D42" s="1089"/>
      <c r="E42" s="1829">
        <f>'5.'!CA73</f>
        <v>9015.0785202123498</v>
      </c>
      <c r="F42" s="1829">
        <f>'5.'!CB73</f>
        <v>1828.7488249105315</v>
      </c>
      <c r="G42" s="1829">
        <f>'5.'!CC73</f>
        <v>0</v>
      </c>
      <c r="H42" s="1829">
        <f>'5.'!CD73</f>
        <v>12.302713533623809</v>
      </c>
      <c r="I42" s="1829">
        <f>'5.'!CE73</f>
        <v>171.27148519216524</v>
      </c>
      <c r="J42" s="1829">
        <f>'5.'!CF73</f>
        <v>311.92633954907723</v>
      </c>
      <c r="K42" s="1829">
        <f>'5.'!CG73</f>
        <v>599.48779750443327</v>
      </c>
      <c r="L42" s="1829">
        <f>'5.'!CH73</f>
        <v>596.31921825190489</v>
      </c>
      <c r="M42" s="1829">
        <f>'5.'!CI73</f>
        <v>137.44127087932674</v>
      </c>
      <c r="N42" s="1829">
        <f>'5.'!CJ73</f>
        <v>2226.0940979983202</v>
      </c>
      <c r="O42" s="1829">
        <f>'5.'!CK73</f>
        <v>740.01329058137219</v>
      </c>
      <c r="P42" s="1829">
        <f>'5.'!CL73</f>
        <v>0</v>
      </c>
      <c r="Q42" s="1829">
        <f>'5.'!CM73</f>
        <v>0</v>
      </c>
      <c r="R42" s="1829">
        <f>'5.'!CN73</f>
        <v>51.050140364309691</v>
      </c>
      <c r="S42" s="1829">
        <f>'5.'!CO73</f>
        <v>172.75683905886444</v>
      </c>
      <c r="T42" s="1829">
        <f>'5.'!CP73</f>
        <v>192.78857705225187</v>
      </c>
      <c r="U42" s="1829">
        <f>'5.'!CQ73</f>
        <v>242.93633980975312</v>
      </c>
      <c r="V42" s="1829">
        <f>'5.'!CR73</f>
        <v>80.481394296192818</v>
      </c>
      <c r="W42" s="1829">
        <f>'5.'!CS73</f>
        <v>794.65680748870636</v>
      </c>
      <c r="X42" s="1829">
        <f>'5.'!CT73</f>
        <v>0</v>
      </c>
      <c r="Y42" s="1829">
        <f>'5.'!CU73</f>
        <v>0</v>
      </c>
      <c r="Z42" s="1829">
        <f>'5.'!CV73</f>
        <v>74.028851086160444</v>
      </c>
      <c r="AA42" s="1829">
        <f>'5.'!CW73</f>
        <v>139.31798916295048</v>
      </c>
      <c r="AB42" s="1829">
        <f>'5.'!CX73</f>
        <v>247.50883480055182</v>
      </c>
      <c r="AC42" s="1829">
        <f>'5.'!CY73</f>
        <v>263.6065705630495</v>
      </c>
      <c r="AD42" s="1829">
        <f>'5.'!CZ73</f>
        <v>70.194561875994069</v>
      </c>
      <c r="AE42" s="1829">
        <f>'5.'!DA73</f>
        <v>691.4239999282413</v>
      </c>
      <c r="AF42" s="1829">
        <f>'5.'!DB73</f>
        <v>0</v>
      </c>
      <c r="AG42" s="1829">
        <f>'5.'!DC73</f>
        <v>2</v>
      </c>
      <c r="AH42" s="1829">
        <f>'5.'!DD73</f>
        <v>145.98792985972864</v>
      </c>
      <c r="AI42" s="1829">
        <f>'5.'!DE73</f>
        <v>256.1242852505128</v>
      </c>
      <c r="AJ42" s="1829">
        <f>'5.'!DF73</f>
        <v>122.31099491706841</v>
      </c>
      <c r="AK42" s="1829">
        <f>'5.'!DG73</f>
        <v>116.35676772888866</v>
      </c>
      <c r="AL42" s="1829">
        <f>'5.'!DH73</f>
        <v>48.644022172042774</v>
      </c>
      <c r="AM42" s="1829">
        <f>'5.'!DI73</f>
        <v>1320.8693264988758</v>
      </c>
      <c r="AN42" s="1829">
        <f>'5.'!DJ73</f>
        <v>0</v>
      </c>
      <c r="AO42" s="1829">
        <f>'5.'!DK73</f>
        <v>16.566242128041047</v>
      </c>
      <c r="AP42" s="1829">
        <f>'5.'!DL73</f>
        <v>305.62092917450104</v>
      </c>
      <c r="AQ42" s="1829">
        <f>'5.'!DM73</f>
        <v>435.35284084136958</v>
      </c>
      <c r="AR42" s="1829">
        <f>'5.'!DN73</f>
        <v>348.42340190117949</v>
      </c>
      <c r="AS42" s="1829">
        <f>'5.'!DO73</f>
        <v>180.81723348388942</v>
      </c>
      <c r="AT42" s="1833">
        <f>'5.'!DP73</f>
        <v>34.088678969895128</v>
      </c>
      <c r="AU42" s="155"/>
      <c r="AV42" s="315" t="s">
        <v>2870</v>
      </c>
      <c r="AW42" s="155"/>
      <c r="AX42" s="1089"/>
      <c r="AY42" s="2857">
        <f>'5.'!DQ73</f>
        <v>385.80830892534914</v>
      </c>
      <c r="AZ42" s="2855">
        <f>'5.'!DR73</f>
        <v>0</v>
      </c>
      <c r="BA42" s="2855">
        <f>'5.'!DS73</f>
        <v>0</v>
      </c>
      <c r="BB42" s="2855">
        <f>'5.'!DT73</f>
        <v>42.551968299898562</v>
      </c>
      <c r="BC42" s="2855">
        <f>'5.'!DU73</f>
        <v>122.34044227892363</v>
      </c>
      <c r="BD42" s="2855">
        <f>'5.'!DV73</f>
        <v>98.196837941352129</v>
      </c>
      <c r="BE42" s="2855">
        <f>'5.'!DW73</f>
        <v>75.382472454720073</v>
      </c>
      <c r="BF42" s="2855">
        <f>'5.'!DX73</f>
        <v>47.336587950454799</v>
      </c>
      <c r="BG42" s="2855">
        <f>'5.'!DY73</f>
        <v>2811.7132282355883</v>
      </c>
      <c r="BH42" s="2855">
        <f>'5.'!DZ73</f>
        <v>1451.7290248313554</v>
      </c>
      <c r="BI42" s="2855">
        <f>'5.'!EA73</f>
        <v>0</v>
      </c>
      <c r="BJ42" s="2855">
        <f>'5.'!EB73</f>
        <v>56.428571428562648</v>
      </c>
      <c r="BK42" s="2855">
        <f>'5.'!EC73</f>
        <v>94.654091166790323</v>
      </c>
      <c r="BL42" s="2855">
        <f>'5.'!ED73</f>
        <v>318.49822453340636</v>
      </c>
      <c r="BM42" s="2855">
        <f>'5.'!EE73</f>
        <v>605.21143256480434</v>
      </c>
      <c r="BN42" s="2855">
        <f>'5.'!EF73</f>
        <v>277.11314082894256</v>
      </c>
      <c r="BO42" s="2855">
        <f>'5.'!EG73</f>
        <v>99.823564308849171</v>
      </c>
      <c r="BP42" s="2855">
        <f>'5.'!EH73</f>
        <v>1359.9842034042329</v>
      </c>
      <c r="BQ42" s="2855">
        <f>'5.'!EI73</f>
        <v>0</v>
      </c>
      <c r="BR42" s="2855">
        <f>'5.'!EJ73</f>
        <v>54.223809523819355</v>
      </c>
      <c r="BS42" s="2855">
        <f>'5.'!EK73</f>
        <v>193.36971919627183</v>
      </c>
      <c r="BT42" s="2855">
        <f>'5.'!EL73</f>
        <v>498.66743349725948</v>
      </c>
      <c r="BU42" s="2855">
        <f>'5.'!EM73</f>
        <v>282.44780682047485</v>
      </c>
      <c r="BV42" s="2855">
        <f>'5.'!EN73</f>
        <v>221.03077108545659</v>
      </c>
      <c r="BW42" s="2855">
        <f>'5.'!EO73</f>
        <v>110.24466328095089</v>
      </c>
      <c r="BX42" s="2855">
        <f>'5.'!EP73</f>
        <v>441.84473364368421</v>
      </c>
    </row>
    <row r="43" spans="1:76" ht="12.95" customHeight="1">
      <c r="A43" s="155"/>
      <c r="B43" s="315" t="s">
        <v>2882</v>
      </c>
      <c r="C43" s="155"/>
      <c r="D43" s="1089"/>
      <c r="E43" s="1829">
        <f>'5.'!CA74</f>
        <v>17258.4426079029</v>
      </c>
      <c r="F43" s="1829">
        <f>'5.'!CB74</f>
        <v>2766.5677163629271</v>
      </c>
      <c r="G43" s="1829">
        <f>'5.'!CC74</f>
        <v>0</v>
      </c>
      <c r="H43" s="1829">
        <f>'5.'!CD74</f>
        <v>6.875</v>
      </c>
      <c r="I43" s="1829">
        <f>'5.'!CE74</f>
        <v>260.65057504204265</v>
      </c>
      <c r="J43" s="1829">
        <f>'5.'!CF74</f>
        <v>651.77814483756822</v>
      </c>
      <c r="K43" s="1829">
        <f>'5.'!CG74</f>
        <v>897.13851048935567</v>
      </c>
      <c r="L43" s="1829">
        <f>'5.'!CH74</f>
        <v>794.57744024703618</v>
      </c>
      <c r="M43" s="1829">
        <f>'5.'!CI74</f>
        <v>155.54804574692415</v>
      </c>
      <c r="N43" s="1829">
        <f>'5.'!CJ74</f>
        <v>3920.6540557186081</v>
      </c>
      <c r="O43" s="1829">
        <f>'5.'!CK74</f>
        <v>1176.8571985707285</v>
      </c>
      <c r="P43" s="1829">
        <f>'5.'!CL74</f>
        <v>0</v>
      </c>
      <c r="Q43" s="1829">
        <f>'5.'!CM74</f>
        <v>7.6080725364183186</v>
      </c>
      <c r="R43" s="1829">
        <f>'5.'!CN74</f>
        <v>160.81637555703841</v>
      </c>
      <c r="S43" s="1829">
        <f>'5.'!CO74</f>
        <v>246.6566829980726</v>
      </c>
      <c r="T43" s="1829">
        <f>'5.'!CP74</f>
        <v>204.66300113152681</v>
      </c>
      <c r="U43" s="1829">
        <f>'5.'!CQ74</f>
        <v>239.6077541669392</v>
      </c>
      <c r="V43" s="1829">
        <f>'5.'!CR74</f>
        <v>317.5053121807332</v>
      </c>
      <c r="W43" s="1829">
        <f>'5.'!CS74</f>
        <v>1454.3066229903543</v>
      </c>
      <c r="X43" s="1829">
        <f>'5.'!CT74</f>
        <v>0</v>
      </c>
      <c r="Y43" s="1829">
        <f>'5.'!CU74</f>
        <v>7.3333333332449779</v>
      </c>
      <c r="Z43" s="1829">
        <f>'5.'!CV74</f>
        <v>261.39562760290801</v>
      </c>
      <c r="AA43" s="1829">
        <f>'5.'!CW74</f>
        <v>412.2168003284844</v>
      </c>
      <c r="AB43" s="1829">
        <f>'5.'!CX74</f>
        <v>432.8225326080281</v>
      </c>
      <c r="AC43" s="1829">
        <f>'5.'!CY74</f>
        <v>230.17163384616055</v>
      </c>
      <c r="AD43" s="1829">
        <f>'5.'!CZ74</f>
        <v>110.36669527152876</v>
      </c>
      <c r="AE43" s="1829">
        <f>'5.'!DA74</f>
        <v>1289.4902341575244</v>
      </c>
      <c r="AF43" s="1829">
        <f>'5.'!DB74</f>
        <v>0</v>
      </c>
      <c r="AG43" s="1829">
        <f>'5.'!DC74</f>
        <v>91.377486100683456</v>
      </c>
      <c r="AH43" s="1829">
        <f>'5.'!DD74</f>
        <v>289.30887543687118</v>
      </c>
      <c r="AI43" s="1829">
        <f>'5.'!DE74</f>
        <v>384.29797061288667</v>
      </c>
      <c r="AJ43" s="1829">
        <f>'5.'!DF74</f>
        <v>307.19930545127511</v>
      </c>
      <c r="AK43" s="1829">
        <f>'5.'!DG74</f>
        <v>186.16213048388971</v>
      </c>
      <c r="AL43" s="1829">
        <f>'5.'!DH74</f>
        <v>31.144466071918078</v>
      </c>
      <c r="AM43" s="1829">
        <f>'5.'!DI74</f>
        <v>3018.6809511930815</v>
      </c>
      <c r="AN43" s="1829">
        <f>'5.'!DJ74</f>
        <v>21.815551494801817</v>
      </c>
      <c r="AO43" s="1829">
        <f>'5.'!DK74</f>
        <v>44.07132147999468</v>
      </c>
      <c r="AP43" s="1829">
        <f>'5.'!DL74</f>
        <v>855.66412630986656</v>
      </c>
      <c r="AQ43" s="1829">
        <f>'5.'!DM74</f>
        <v>921.86261526322767</v>
      </c>
      <c r="AR43" s="1829">
        <f>'5.'!DN74</f>
        <v>742.15286966072688</v>
      </c>
      <c r="AS43" s="1829">
        <f>'5.'!DO74</f>
        <v>339.80588529024425</v>
      </c>
      <c r="AT43" s="1833">
        <f>'5.'!DP74</f>
        <v>93.30858169422055</v>
      </c>
      <c r="AU43" s="155"/>
      <c r="AV43" s="315" t="s">
        <v>2871</v>
      </c>
      <c r="AW43" s="155"/>
      <c r="AX43" s="1089"/>
      <c r="AY43" s="2857">
        <f>'5.'!DQ74</f>
        <v>890.40952551844907</v>
      </c>
      <c r="AZ43" s="2855">
        <f>'5.'!DR74</f>
        <v>0</v>
      </c>
      <c r="BA43" s="2855">
        <f>'5.'!DS74</f>
        <v>0</v>
      </c>
      <c r="BB43" s="2855">
        <f>'5.'!DT74</f>
        <v>156.10544705879872</v>
      </c>
      <c r="BC43" s="2855">
        <f>'5.'!DU74</f>
        <v>205.2878751336124</v>
      </c>
      <c r="BD43" s="2855">
        <f>'5.'!DV74</f>
        <v>271.52558471466955</v>
      </c>
      <c r="BE43" s="2855">
        <f>'5.'!DW74</f>
        <v>253.94714035050589</v>
      </c>
      <c r="BF43" s="2855">
        <f>'5.'!DX74</f>
        <v>3.5434782608626381</v>
      </c>
      <c r="BG43" s="2855">
        <f>'5.'!DY74</f>
        <v>6350.2836830810857</v>
      </c>
      <c r="BH43" s="2855">
        <f>'5.'!DZ74</f>
        <v>2686.1070964177607</v>
      </c>
      <c r="BI43" s="2855">
        <f>'5.'!EA74</f>
        <v>0</v>
      </c>
      <c r="BJ43" s="2855">
        <f>'5.'!EB74</f>
        <v>77.814368130083579</v>
      </c>
      <c r="BK43" s="2855">
        <f>'5.'!EC74</f>
        <v>257.89201502630954</v>
      </c>
      <c r="BL43" s="2855">
        <f>'5.'!ED74</f>
        <v>665.68894909170399</v>
      </c>
      <c r="BM43" s="2855">
        <f>'5.'!EE74</f>
        <v>723.82250762186254</v>
      </c>
      <c r="BN43" s="2855">
        <f>'5.'!EF74</f>
        <v>831.78602608471533</v>
      </c>
      <c r="BO43" s="2855">
        <f>'5.'!EG74</f>
        <v>129.10323046308514</v>
      </c>
      <c r="BP43" s="2855">
        <f>'5.'!EH74</f>
        <v>3664.1765866633236</v>
      </c>
      <c r="BQ43" s="2855">
        <f>'5.'!EI74</f>
        <v>13.900000000018105</v>
      </c>
      <c r="BR43" s="2855">
        <f>'5.'!EJ74</f>
        <v>362.42323081304846</v>
      </c>
      <c r="BS43" s="2855">
        <f>'5.'!EK74</f>
        <v>815.49402419662761</v>
      </c>
      <c r="BT43" s="2855">
        <f>'5.'!EL74</f>
        <v>959.97364327282037</v>
      </c>
      <c r="BU43" s="2855">
        <f>'5.'!EM74</f>
        <v>799.1345677711073</v>
      </c>
      <c r="BV43" s="2855">
        <f>'5.'!EN74</f>
        <v>582.20206679473392</v>
      </c>
      <c r="BW43" s="2855">
        <f>'5.'!EO74</f>
        <v>131.04905381496692</v>
      </c>
      <c r="BX43" s="2855">
        <f>'5.'!EP74</f>
        <v>311.84667602875044</v>
      </c>
    </row>
    <row r="44" spans="1:76" ht="12.95" customHeight="1">
      <c r="A44" s="155"/>
      <c r="B44" s="315" t="s">
        <v>2856</v>
      </c>
      <c r="C44" s="155"/>
      <c r="D44" s="1089"/>
      <c r="E44" s="1829">
        <f>'5.'!CA75</f>
        <v>26256.217898479917</v>
      </c>
      <c r="F44" s="1829">
        <f>'5.'!CB75</f>
        <v>3533.5689224639586</v>
      </c>
      <c r="G44" s="1829">
        <f>'5.'!CC75</f>
        <v>18.300000000016663</v>
      </c>
      <c r="H44" s="1829">
        <f>'5.'!CD75</f>
        <v>47.091485701431317</v>
      </c>
      <c r="I44" s="1829">
        <f>'5.'!CE75</f>
        <v>453.34442656005939</v>
      </c>
      <c r="J44" s="1829">
        <f>'5.'!CF75</f>
        <v>626.50415434068748</v>
      </c>
      <c r="K44" s="1829">
        <f>'5.'!CG75</f>
        <v>1181.9387300129902</v>
      </c>
      <c r="L44" s="1829">
        <f>'5.'!CH75</f>
        <v>914.60812543640554</v>
      </c>
      <c r="M44" s="1829">
        <f>'5.'!CI75</f>
        <v>291.7820004123659</v>
      </c>
      <c r="N44" s="1829">
        <f>'5.'!CJ75</f>
        <v>6628.9118937317407</v>
      </c>
      <c r="O44" s="1829">
        <f>'5.'!CK75</f>
        <v>1898.7961376039102</v>
      </c>
      <c r="P44" s="1829">
        <f>'5.'!CL75</f>
        <v>0</v>
      </c>
      <c r="Q44" s="1829">
        <f>'5.'!CM75</f>
        <v>6.9397046759569774</v>
      </c>
      <c r="R44" s="1829">
        <f>'5.'!CN75</f>
        <v>358.16413809359659</v>
      </c>
      <c r="S44" s="1829">
        <f>'5.'!CO75</f>
        <v>334.08635575480236</v>
      </c>
      <c r="T44" s="1829">
        <f>'5.'!CP75</f>
        <v>459.40805672010981</v>
      </c>
      <c r="U44" s="1829">
        <f>'5.'!CQ75</f>
        <v>386.88735371993721</v>
      </c>
      <c r="V44" s="1829">
        <f>'5.'!CR75</f>
        <v>353.31052863950828</v>
      </c>
      <c r="W44" s="1829">
        <f>'5.'!CS75</f>
        <v>2625.777026943304</v>
      </c>
      <c r="X44" s="1829">
        <f>'5.'!CT75</f>
        <v>0</v>
      </c>
      <c r="Y44" s="1829">
        <f>'5.'!CU75</f>
        <v>54.724388761516423</v>
      </c>
      <c r="Z44" s="1829">
        <f>'5.'!CV75</f>
        <v>478.74914020655171</v>
      </c>
      <c r="AA44" s="1829">
        <f>'5.'!CW75</f>
        <v>771.57277189560659</v>
      </c>
      <c r="AB44" s="1829">
        <f>'5.'!CX75</f>
        <v>735.53477390215573</v>
      </c>
      <c r="AC44" s="1829">
        <f>'5.'!CY75</f>
        <v>477.53745059028893</v>
      </c>
      <c r="AD44" s="1829">
        <f>'5.'!CZ75</f>
        <v>107.6585015871872</v>
      </c>
      <c r="AE44" s="1829">
        <f>'5.'!DA75</f>
        <v>2104.3387291845224</v>
      </c>
      <c r="AF44" s="1829">
        <f>'5.'!DB75</f>
        <v>0</v>
      </c>
      <c r="AG44" s="1829">
        <f>'5.'!DC75</f>
        <v>202.87876215552609</v>
      </c>
      <c r="AH44" s="1829">
        <f>'5.'!DD75</f>
        <v>512.05705262452113</v>
      </c>
      <c r="AI44" s="1829">
        <f>'5.'!DE75</f>
        <v>578.11396061910443</v>
      </c>
      <c r="AJ44" s="1829">
        <f>'5.'!DF75</f>
        <v>545.70870336461019</v>
      </c>
      <c r="AK44" s="1829">
        <f>'5.'!DG75</f>
        <v>211.33783346556493</v>
      </c>
      <c r="AL44" s="1829">
        <f>'5.'!DH75</f>
        <v>54.242416955196845</v>
      </c>
      <c r="AM44" s="1829">
        <f>'5.'!DI75</f>
        <v>4342.5267060868646</v>
      </c>
      <c r="AN44" s="1829">
        <f>'5.'!DJ75</f>
        <v>17.7666666666765</v>
      </c>
      <c r="AO44" s="1829">
        <f>'5.'!DK75</f>
        <v>125.19985354185958</v>
      </c>
      <c r="AP44" s="1829">
        <f>'5.'!DL75</f>
        <v>1276.1472145577716</v>
      </c>
      <c r="AQ44" s="1829">
        <f>'5.'!DM75</f>
        <v>1505.9671011137184</v>
      </c>
      <c r="AR44" s="1829">
        <f>'5.'!DN75</f>
        <v>900.71491988416585</v>
      </c>
      <c r="AS44" s="1829">
        <f>'5.'!DO75</f>
        <v>458.40328234309067</v>
      </c>
      <c r="AT44" s="1833">
        <f>'5.'!DP75</f>
        <v>58.327667979581648</v>
      </c>
      <c r="AU44" s="155"/>
      <c r="AV44" s="315" t="s">
        <v>2990</v>
      </c>
      <c r="AW44" s="155"/>
      <c r="AX44" s="1089"/>
      <c r="AY44" s="2857">
        <f>'5.'!DQ75</f>
        <v>1145.2142030230443</v>
      </c>
      <c r="AZ44" s="2855">
        <f>'5.'!DR75</f>
        <v>0</v>
      </c>
      <c r="BA44" s="2855">
        <f>'5.'!DS75</f>
        <v>43.455262336387293</v>
      </c>
      <c r="BB44" s="2855">
        <f>'5.'!DT75</f>
        <v>288.4366550082932</v>
      </c>
      <c r="BC44" s="2855">
        <f>'5.'!DU75</f>
        <v>302.56743459942646</v>
      </c>
      <c r="BD44" s="2855">
        <f>'5.'!DV75</f>
        <v>282.59889137424074</v>
      </c>
      <c r="BE44" s="2855">
        <f>'5.'!DW75</f>
        <v>165.51178251263511</v>
      </c>
      <c r="BF44" s="2855">
        <f>'5.'!DX75</f>
        <v>62.644177192061903</v>
      </c>
      <c r="BG44" s="2855">
        <f>'5.'!DY75</f>
        <v>10428.333895814845</v>
      </c>
      <c r="BH44" s="2855">
        <f>'5.'!DZ75</f>
        <v>4297.9795464575755</v>
      </c>
      <c r="BI44" s="2855">
        <f>'5.'!EA75</f>
        <v>0</v>
      </c>
      <c r="BJ44" s="2855">
        <f>'5.'!EB75</f>
        <v>91.384959586948128</v>
      </c>
      <c r="BK44" s="2855">
        <f>'5.'!EC75</f>
        <v>834.05194437048362</v>
      </c>
      <c r="BL44" s="2855">
        <f>'5.'!ED75</f>
        <v>1110.2988509304871</v>
      </c>
      <c r="BM44" s="2855">
        <f>'5.'!EE75</f>
        <v>1366.0486263021828</v>
      </c>
      <c r="BN44" s="2855">
        <f>'5.'!EF75</f>
        <v>829.60357616407111</v>
      </c>
      <c r="BO44" s="2855">
        <f>'5.'!EG75</f>
        <v>66.591589103402185</v>
      </c>
      <c r="BP44" s="2855">
        <f>'5.'!EH75</f>
        <v>6130.354349357267</v>
      </c>
      <c r="BQ44" s="2855">
        <f>'5.'!EI75</f>
        <v>26.874999999999996</v>
      </c>
      <c r="BR44" s="2855">
        <f>'5.'!EJ75</f>
        <v>426.53640134662925</v>
      </c>
      <c r="BS44" s="2855">
        <f>'5.'!EK75</f>
        <v>891.58379651337725</v>
      </c>
      <c r="BT44" s="2855">
        <f>'5.'!EL75</f>
        <v>2682.5805802062246</v>
      </c>
      <c r="BU44" s="2855">
        <f>'5.'!EM75</f>
        <v>1214.2614209368257</v>
      </c>
      <c r="BV44" s="2855">
        <f>'5.'!EN75</f>
        <v>783.50699795745572</v>
      </c>
      <c r="BW44" s="2855">
        <f>'5.'!EO75</f>
        <v>105.01015239675428</v>
      </c>
      <c r="BX44" s="2855">
        <f>'5.'!EP75</f>
        <v>177.66227735947206</v>
      </c>
    </row>
    <row r="45" spans="1:76" ht="12.95" customHeight="1">
      <c r="A45" s="155"/>
      <c r="B45" s="315" t="s">
        <v>2884</v>
      </c>
      <c r="C45" s="155"/>
      <c r="D45" s="1089"/>
      <c r="E45" s="1829">
        <f>'5.'!CA76</f>
        <v>18396.532959832908</v>
      </c>
      <c r="F45" s="1829">
        <f>'5.'!CB76</f>
        <v>2352.4671808674666</v>
      </c>
      <c r="G45" s="1829">
        <f>'5.'!CC76</f>
        <v>0</v>
      </c>
      <c r="H45" s="1829">
        <f>'5.'!CD76</f>
        <v>70.014896729038924</v>
      </c>
      <c r="I45" s="1829">
        <f>'5.'!CE76</f>
        <v>278.49707108456425</v>
      </c>
      <c r="J45" s="1829">
        <f>'5.'!CF76</f>
        <v>421.829594872619</v>
      </c>
      <c r="K45" s="1829">
        <f>'5.'!CG76</f>
        <v>755.08230354452314</v>
      </c>
      <c r="L45" s="1829">
        <f>'5.'!CH76</f>
        <v>593.32254876079037</v>
      </c>
      <c r="M45" s="1829">
        <f>'5.'!CI76</f>
        <v>233.72076587593264</v>
      </c>
      <c r="N45" s="1829">
        <f>'5.'!CJ76</f>
        <v>6219.6018280888447</v>
      </c>
      <c r="O45" s="1829">
        <f>'5.'!CK76</f>
        <v>1281.65794541488</v>
      </c>
      <c r="P45" s="1829">
        <f>'5.'!CL76</f>
        <v>0</v>
      </c>
      <c r="Q45" s="1829">
        <f>'5.'!CM76</f>
        <v>9.0434782608626385</v>
      </c>
      <c r="R45" s="1829">
        <f>'5.'!CN76</f>
        <v>240.23424504069317</v>
      </c>
      <c r="S45" s="1829">
        <f>'5.'!CO76</f>
        <v>214.13089768571302</v>
      </c>
      <c r="T45" s="1829">
        <f>'5.'!CP76</f>
        <v>340.87793885593277</v>
      </c>
      <c r="U45" s="1829">
        <f>'5.'!CQ76</f>
        <v>274.76296611016335</v>
      </c>
      <c r="V45" s="1829">
        <f>'5.'!CR76</f>
        <v>202.6084194615145</v>
      </c>
      <c r="W45" s="1829">
        <f>'5.'!CS76</f>
        <v>2203.3179365684155</v>
      </c>
      <c r="X45" s="1829">
        <f>'5.'!CT76</f>
        <v>0</v>
      </c>
      <c r="Y45" s="1829">
        <f>'5.'!CU76</f>
        <v>61.515921393942797</v>
      </c>
      <c r="Z45" s="1829">
        <f>'5.'!CV76</f>
        <v>373.13740271304226</v>
      </c>
      <c r="AA45" s="1829">
        <f>'5.'!CW76</f>
        <v>524.10828438134706</v>
      </c>
      <c r="AB45" s="1829">
        <f>'5.'!CX76</f>
        <v>680.48547642672065</v>
      </c>
      <c r="AC45" s="1829">
        <f>'5.'!CY76</f>
        <v>437.30525966396181</v>
      </c>
      <c r="AD45" s="1829">
        <f>'5.'!CZ76</f>
        <v>126.76559198939995</v>
      </c>
      <c r="AE45" s="1829">
        <f>'5.'!DA76</f>
        <v>2734.625946105552</v>
      </c>
      <c r="AF45" s="1829">
        <f>'5.'!DB76</f>
        <v>0</v>
      </c>
      <c r="AG45" s="1829">
        <f>'5.'!DC76</f>
        <v>202.43115036640597</v>
      </c>
      <c r="AH45" s="1829">
        <f>'5.'!DD76</f>
        <v>872.15880459908908</v>
      </c>
      <c r="AI45" s="1829">
        <f>'5.'!DE76</f>
        <v>920.73917287630707</v>
      </c>
      <c r="AJ45" s="1829">
        <f>'5.'!DF76</f>
        <v>440.47196009192731</v>
      </c>
      <c r="AK45" s="1829">
        <f>'5.'!DG76</f>
        <v>268.63449335299197</v>
      </c>
      <c r="AL45" s="1829">
        <f>'5.'!DH76</f>
        <v>30.190364818830368</v>
      </c>
      <c r="AM45" s="1829">
        <f>'5.'!DI76</f>
        <v>2846.4729887012527</v>
      </c>
      <c r="AN45" s="1829">
        <f>'5.'!DJ76</f>
        <v>16.428571428530766</v>
      </c>
      <c r="AO45" s="1829">
        <f>'5.'!DK76</f>
        <v>116.42489679350199</v>
      </c>
      <c r="AP45" s="1829">
        <f>'5.'!DL76</f>
        <v>776.27922968322184</v>
      </c>
      <c r="AQ45" s="1829">
        <f>'5.'!DM76</f>
        <v>1055.0119088547513</v>
      </c>
      <c r="AR45" s="1829">
        <f>'5.'!DN76</f>
        <v>634.47496133510663</v>
      </c>
      <c r="AS45" s="1829">
        <f>'5.'!DO76</f>
        <v>207.80800680765688</v>
      </c>
      <c r="AT45" s="1833">
        <f>'5.'!DP76</f>
        <v>40.045413798482947</v>
      </c>
      <c r="AU45" s="155"/>
      <c r="AV45" s="315" t="s">
        <v>2857</v>
      </c>
      <c r="AW45" s="155"/>
      <c r="AX45" s="1089"/>
      <c r="AY45" s="2857">
        <f>'5.'!DQ76</f>
        <v>550.88275676346029</v>
      </c>
      <c r="AZ45" s="2855">
        <f>'5.'!DR76</f>
        <v>0</v>
      </c>
      <c r="BA45" s="2855">
        <f>'5.'!DS76</f>
        <v>8.2159213939132965</v>
      </c>
      <c r="BB45" s="2855">
        <f>'5.'!DT76</f>
        <v>139.92391403901317</v>
      </c>
      <c r="BC45" s="2855">
        <f>'5.'!DU76</f>
        <v>134.09532701858697</v>
      </c>
      <c r="BD45" s="2855">
        <f>'5.'!DV76</f>
        <v>89.293059443597002</v>
      </c>
      <c r="BE45" s="2855">
        <f>'5.'!DW76</f>
        <v>133.14494201940536</v>
      </c>
      <c r="BF45" s="2855">
        <f>'5.'!DX76</f>
        <v>46.20959284894451</v>
      </c>
      <c r="BG45" s="2855">
        <f>'5.'!DY76</f>
        <v>6399.2252698383181</v>
      </c>
      <c r="BH45" s="2855">
        <f>'5.'!DZ76</f>
        <v>1597.6416366951935</v>
      </c>
      <c r="BI45" s="2855">
        <f>'5.'!EA76</f>
        <v>8</v>
      </c>
      <c r="BJ45" s="2855">
        <f>'5.'!EB76</f>
        <v>24.070385413707637</v>
      </c>
      <c r="BK45" s="2855">
        <f>'5.'!EC76</f>
        <v>176.81154719623791</v>
      </c>
      <c r="BL45" s="2855">
        <f>'5.'!ED76</f>
        <v>339.13974754103202</v>
      </c>
      <c r="BM45" s="2855">
        <f>'5.'!EE76</f>
        <v>494.89544634855883</v>
      </c>
      <c r="BN45" s="2855">
        <f>'5.'!EF76</f>
        <v>445.91128101160035</v>
      </c>
      <c r="BO45" s="2855">
        <f>'5.'!EG76</f>
        <v>108.81322918405641</v>
      </c>
      <c r="BP45" s="2855">
        <f>'5.'!EH76</f>
        <v>4801.5836331431274</v>
      </c>
      <c r="BQ45" s="2855">
        <f>'5.'!EI76</f>
        <v>7.7577639751228418</v>
      </c>
      <c r="BR45" s="2855">
        <f>'5.'!EJ76</f>
        <v>149.80579409354357</v>
      </c>
      <c r="BS45" s="2855">
        <f>'5.'!EK76</f>
        <v>1423.7182262039978</v>
      </c>
      <c r="BT45" s="2855">
        <f>'5.'!EL76</f>
        <v>1412.2362931844928</v>
      </c>
      <c r="BU45" s="2855">
        <f>'5.'!EM76</f>
        <v>1084.4197088949243</v>
      </c>
      <c r="BV45" s="2855">
        <f>'5.'!EN76</f>
        <v>586.76118422886714</v>
      </c>
      <c r="BW45" s="2855">
        <f>'5.'!EO76</f>
        <v>136.88466256217609</v>
      </c>
      <c r="BX45" s="2855">
        <f>'5.'!EP76</f>
        <v>27.882935573558846</v>
      </c>
    </row>
    <row r="46" spans="1:76" ht="12.95" customHeight="1">
      <c r="A46" s="155"/>
      <c r="B46" s="315" t="s">
        <v>2886</v>
      </c>
      <c r="C46" s="155"/>
      <c r="D46" s="1089"/>
      <c r="E46" s="1829">
        <f>'5.'!CA77</f>
        <v>33439.261053274706</v>
      </c>
      <c r="F46" s="1829">
        <f>'5.'!CB77</f>
        <v>4900.1472377203318</v>
      </c>
      <c r="G46" s="1829">
        <f>'5.'!CC77</f>
        <v>4.6314586851816228</v>
      </c>
      <c r="H46" s="1829">
        <f>'5.'!CD77</f>
        <v>32.484126984059763</v>
      </c>
      <c r="I46" s="1829">
        <f>'5.'!CE77</f>
        <v>305.1713126333762</v>
      </c>
      <c r="J46" s="1829">
        <f>'5.'!CF77</f>
        <v>985.81642642659097</v>
      </c>
      <c r="K46" s="1829">
        <f>'5.'!CG77</f>
        <v>1661.4503308604078</v>
      </c>
      <c r="L46" s="1829">
        <f>'5.'!CH77</f>
        <v>1547.1323938490559</v>
      </c>
      <c r="M46" s="1829">
        <f>'5.'!CI77</f>
        <v>363.4611882816609</v>
      </c>
      <c r="N46" s="1829">
        <f>'5.'!CJ77</f>
        <v>11629.587581331583</v>
      </c>
      <c r="O46" s="1829">
        <f>'5.'!CK77</f>
        <v>1420.1493391651773</v>
      </c>
      <c r="P46" s="1829">
        <f>'5.'!CL77</f>
        <v>0</v>
      </c>
      <c r="Q46" s="1829">
        <f>'5.'!CM77</f>
        <v>5.9254304438812664</v>
      </c>
      <c r="R46" s="1829">
        <f>'5.'!CN77</f>
        <v>207.91721700002074</v>
      </c>
      <c r="S46" s="1829">
        <f>'5.'!CO77</f>
        <v>302.53647155709996</v>
      </c>
      <c r="T46" s="1829">
        <f>'5.'!CP77</f>
        <v>319.35680544935491</v>
      </c>
      <c r="U46" s="1829">
        <f>'5.'!CQ77</f>
        <v>237.64825772293278</v>
      </c>
      <c r="V46" s="1829">
        <f>'5.'!CR77</f>
        <v>346.76515699188764</v>
      </c>
      <c r="W46" s="1829">
        <f>'5.'!CS77</f>
        <v>3753.6245252867407</v>
      </c>
      <c r="X46" s="1829">
        <f>'5.'!CT77</f>
        <v>0</v>
      </c>
      <c r="Y46" s="1829">
        <f>'5.'!CU77</f>
        <v>4.4000000000203388</v>
      </c>
      <c r="Z46" s="1829">
        <f>'5.'!CV77</f>
        <v>542.22969763950539</v>
      </c>
      <c r="AA46" s="1829">
        <f>'5.'!CW77</f>
        <v>1151.6487184003295</v>
      </c>
      <c r="AB46" s="1829">
        <f>'5.'!CX77</f>
        <v>1210.6835810889013</v>
      </c>
      <c r="AC46" s="1829">
        <f>'5.'!CY77</f>
        <v>688.24685649985167</v>
      </c>
      <c r="AD46" s="1829">
        <f>'5.'!CZ77</f>
        <v>156.41567165813277</v>
      </c>
      <c r="AE46" s="1829">
        <f>'5.'!DA77</f>
        <v>6455.8137168796648</v>
      </c>
      <c r="AF46" s="1829">
        <f>'5.'!DB77</f>
        <v>1</v>
      </c>
      <c r="AG46" s="1829">
        <f>'5.'!DC77</f>
        <v>378.7770970354577</v>
      </c>
      <c r="AH46" s="1829">
        <f>'5.'!DD77</f>
        <v>1975.328274104849</v>
      </c>
      <c r="AI46" s="1829">
        <f>'5.'!DE77</f>
        <v>1882.2825258287992</v>
      </c>
      <c r="AJ46" s="1829">
        <f>'5.'!DF77</f>
        <v>1433.4392910336599</v>
      </c>
      <c r="AK46" s="1829">
        <f>'5.'!DG77</f>
        <v>612.63562185810383</v>
      </c>
      <c r="AL46" s="1829">
        <f>'5.'!DH77</f>
        <v>172.35090701879514</v>
      </c>
      <c r="AM46" s="1829">
        <f>'5.'!DI77</f>
        <v>5614.4777655252301</v>
      </c>
      <c r="AN46" s="1829">
        <f>'5.'!DJ77</f>
        <v>9.3962264150943398</v>
      </c>
      <c r="AO46" s="1829">
        <f>'5.'!DK77</f>
        <v>223.34599817784729</v>
      </c>
      <c r="AP46" s="1829">
        <f>'5.'!DL77</f>
        <v>1689.9703700492589</v>
      </c>
      <c r="AQ46" s="1829">
        <f>'5.'!DM77</f>
        <v>1820.2187787601761</v>
      </c>
      <c r="AR46" s="1829">
        <f>'5.'!DN77</f>
        <v>1165.3157473755255</v>
      </c>
      <c r="AS46" s="1829">
        <f>'5.'!DO77</f>
        <v>638.84628900715302</v>
      </c>
      <c r="AT46" s="1833">
        <f>'5.'!DP77</f>
        <v>67.384355740175437</v>
      </c>
      <c r="AU46" s="155"/>
      <c r="AV46" s="315" t="s">
        <v>2887</v>
      </c>
      <c r="AW46" s="155"/>
      <c r="AX46" s="1089"/>
      <c r="AY46" s="2857">
        <f>'5.'!DQ77</f>
        <v>1964.4955414919973</v>
      </c>
      <c r="AZ46" s="2855">
        <f>'5.'!DR77</f>
        <v>10</v>
      </c>
      <c r="BA46" s="2855">
        <f>'5.'!DS77</f>
        <v>85.909988138466844</v>
      </c>
      <c r="BB46" s="2855">
        <f>'5.'!DT77</f>
        <v>459.50951552788155</v>
      </c>
      <c r="BC46" s="2855">
        <f>'5.'!DU77</f>
        <v>513.21956980388086</v>
      </c>
      <c r="BD46" s="2855">
        <f>'5.'!DV77</f>
        <v>484.68793265856414</v>
      </c>
      <c r="BE46" s="2855">
        <f>'5.'!DW77</f>
        <v>335.98602753289026</v>
      </c>
      <c r="BF46" s="2855">
        <f>'5.'!DX77</f>
        <v>75.182507830313796</v>
      </c>
      <c r="BG46" s="2855">
        <f>'5.'!DY77</f>
        <v>9330.5529272055501</v>
      </c>
      <c r="BH46" s="2855">
        <f>'5.'!DZ77</f>
        <v>3017.1480641788453</v>
      </c>
      <c r="BI46" s="2855">
        <f>'5.'!EA77</f>
        <v>9.1276595744836353</v>
      </c>
      <c r="BJ46" s="2855">
        <f>'5.'!EB77</f>
        <v>132.08842300807152</v>
      </c>
      <c r="BK46" s="2855">
        <f>'5.'!EC77</f>
        <v>573.95632874193404</v>
      </c>
      <c r="BL46" s="2855">
        <f>'5.'!ED77</f>
        <v>857.24655490876114</v>
      </c>
      <c r="BM46" s="2855">
        <f>'5.'!EE77</f>
        <v>862.71739346513527</v>
      </c>
      <c r="BN46" s="2855">
        <f>'5.'!EF77</f>
        <v>471.9437691722004</v>
      </c>
      <c r="BO46" s="2855">
        <f>'5.'!EG77</f>
        <v>110.06793530826047</v>
      </c>
      <c r="BP46" s="2855">
        <f>'5.'!EH77</f>
        <v>6313.4048630267052</v>
      </c>
      <c r="BQ46" s="2855">
        <f>'5.'!EI77</f>
        <v>49.254845756952022</v>
      </c>
      <c r="BR46" s="2855">
        <f>'5.'!EJ77</f>
        <v>275.83874601839716</v>
      </c>
      <c r="BS46" s="2855">
        <f>'5.'!EK77</f>
        <v>1254.703100200466</v>
      </c>
      <c r="BT46" s="2855">
        <f>'5.'!EL77</f>
        <v>2470.0075533593458</v>
      </c>
      <c r="BU46" s="2855">
        <f>'5.'!EM77</f>
        <v>1110.7906937897651</v>
      </c>
      <c r="BV46" s="2855">
        <f>'5.'!EN77</f>
        <v>935.17765312841277</v>
      </c>
      <c r="BW46" s="2855">
        <f>'5.'!EO77</f>
        <v>217.63227077336563</v>
      </c>
      <c r="BX46" s="2855">
        <f>'5.'!EP77</f>
        <v>0</v>
      </c>
    </row>
    <row r="47" spans="1:76" ht="12.95" customHeight="1">
      <c r="A47" s="155"/>
      <c r="B47" s="315" t="s">
        <v>2861</v>
      </c>
      <c r="C47" s="155"/>
      <c r="D47" s="1089"/>
      <c r="E47" s="1829">
        <f>'5.'!CA78</f>
        <v>9672.4905571773452</v>
      </c>
      <c r="F47" s="1829">
        <f>'5.'!CB78</f>
        <v>1091.3454100783397</v>
      </c>
      <c r="G47" s="1829">
        <f>'5.'!CC78</f>
        <v>0</v>
      </c>
      <c r="H47" s="1829">
        <f>'5.'!CD78</f>
        <v>17.133689839535386</v>
      </c>
      <c r="I47" s="1829">
        <f>'5.'!CE78</f>
        <v>88.288192016913484</v>
      </c>
      <c r="J47" s="1829">
        <f>'5.'!CF78</f>
        <v>202.15868662677821</v>
      </c>
      <c r="K47" s="1829">
        <f>'5.'!CG78</f>
        <v>409.76798742154068</v>
      </c>
      <c r="L47" s="1829">
        <f>'5.'!CH78</f>
        <v>293.15906593781381</v>
      </c>
      <c r="M47" s="1829">
        <f>'5.'!CI78</f>
        <v>80.837788235758296</v>
      </c>
      <c r="N47" s="1829">
        <f>'5.'!CJ78</f>
        <v>4166.0631128667801</v>
      </c>
      <c r="O47" s="1829">
        <f>'5.'!CK78</f>
        <v>343.31305792259195</v>
      </c>
      <c r="P47" s="1829">
        <f>'5.'!CL78</f>
        <v>0</v>
      </c>
      <c r="Q47" s="1829">
        <f>'5.'!CM78</f>
        <v>4</v>
      </c>
      <c r="R47" s="1829">
        <f>'5.'!CN78</f>
        <v>58.38472176482238</v>
      </c>
      <c r="S47" s="1829">
        <f>'5.'!CO78</f>
        <v>103.55346095630459</v>
      </c>
      <c r="T47" s="1829">
        <f>'5.'!CP78</f>
        <v>95.773333315114044</v>
      </c>
      <c r="U47" s="1829">
        <f>'5.'!CQ78</f>
        <v>48.532186797495065</v>
      </c>
      <c r="V47" s="1829">
        <f>'5.'!CR78</f>
        <v>33.069355088855986</v>
      </c>
      <c r="W47" s="1829">
        <f>'5.'!CS78</f>
        <v>1170.5475620854211</v>
      </c>
      <c r="X47" s="1829">
        <f>'5.'!CT78</f>
        <v>0</v>
      </c>
      <c r="Y47" s="1829">
        <f>'5.'!CU78</f>
        <v>0</v>
      </c>
      <c r="Z47" s="1829">
        <f>'5.'!CV78</f>
        <v>162.06239050654415</v>
      </c>
      <c r="AA47" s="1829">
        <f>'5.'!CW78</f>
        <v>435.82821973608759</v>
      </c>
      <c r="AB47" s="1829">
        <f>'5.'!CX78</f>
        <v>383.66967473723832</v>
      </c>
      <c r="AC47" s="1829">
        <f>'5.'!CY78</f>
        <v>158.96886626502805</v>
      </c>
      <c r="AD47" s="1829">
        <f>'5.'!CZ78</f>
        <v>30.018410840523149</v>
      </c>
      <c r="AE47" s="1829">
        <f>'5.'!DA78</f>
        <v>2652.2024928587666</v>
      </c>
      <c r="AF47" s="1829">
        <f>'5.'!DB78</f>
        <v>0</v>
      </c>
      <c r="AG47" s="1829">
        <f>'5.'!DC78</f>
        <v>84.854432110180213</v>
      </c>
      <c r="AH47" s="1829">
        <f>'5.'!DD78</f>
        <v>881.18162829332914</v>
      </c>
      <c r="AI47" s="1829">
        <f>'5.'!DE78</f>
        <v>1057.305416521549</v>
      </c>
      <c r="AJ47" s="1829">
        <f>'5.'!DF78</f>
        <v>427.31222933899312</v>
      </c>
      <c r="AK47" s="1829">
        <f>'5.'!DG78</f>
        <v>169.62888542924284</v>
      </c>
      <c r="AL47" s="1829">
        <f>'5.'!DH78</f>
        <v>31.919901165472567</v>
      </c>
      <c r="AM47" s="1829">
        <f>'5.'!DI78</f>
        <v>1464.0012160344543</v>
      </c>
      <c r="AN47" s="1829">
        <f>'5.'!DJ78</f>
        <v>2.4586300967725174</v>
      </c>
      <c r="AO47" s="1829">
        <f>'5.'!DK78</f>
        <v>50.481255454097699</v>
      </c>
      <c r="AP47" s="1829">
        <f>'5.'!DL78</f>
        <v>444.33441283167974</v>
      </c>
      <c r="AQ47" s="1829">
        <f>'5.'!DM78</f>
        <v>490.09245642256468</v>
      </c>
      <c r="AR47" s="1829">
        <f>'5.'!DN78</f>
        <v>337.53022807113905</v>
      </c>
      <c r="AS47" s="1829">
        <f>'5.'!DO78</f>
        <v>125.4288410741166</v>
      </c>
      <c r="AT47" s="1833">
        <f>'5.'!DP78</f>
        <v>13.675392084084665</v>
      </c>
      <c r="AU47" s="155"/>
      <c r="AV47" s="315" t="s">
        <v>2861</v>
      </c>
      <c r="AW47" s="155"/>
      <c r="AX47" s="1089"/>
      <c r="AY47" s="2857">
        <f>'5.'!DQ78</f>
        <v>249.7550548652996</v>
      </c>
      <c r="AZ47" s="2855">
        <f>'5.'!DR78</f>
        <v>0</v>
      </c>
      <c r="BA47" s="2855">
        <f>'5.'!DS78</f>
        <v>8.8571428571536508</v>
      </c>
      <c r="BB47" s="2855">
        <f>'5.'!DT78</f>
        <v>50.774403050736467</v>
      </c>
      <c r="BC47" s="2855">
        <f>'5.'!DU78</f>
        <v>88.116295499801396</v>
      </c>
      <c r="BD47" s="2855">
        <f>'5.'!DV78</f>
        <v>58.388025132376292</v>
      </c>
      <c r="BE47" s="2855">
        <f>'5.'!DW78</f>
        <v>39.926880632924103</v>
      </c>
      <c r="BF47" s="2855">
        <f>'5.'!DX78</f>
        <v>3.6923076923076925</v>
      </c>
      <c r="BG47" s="2855">
        <f>'5.'!DY78</f>
        <v>2701.3257633324715</v>
      </c>
      <c r="BH47" s="2855">
        <f>'5.'!DZ78</f>
        <v>1144.0128748619748</v>
      </c>
      <c r="BI47" s="2855">
        <f>'5.'!EA78</f>
        <v>0</v>
      </c>
      <c r="BJ47" s="2855">
        <f>'5.'!EB78</f>
        <v>75.446895750100225</v>
      </c>
      <c r="BK47" s="2855">
        <f>'5.'!EC78</f>
        <v>194.38821481898432</v>
      </c>
      <c r="BL47" s="2855">
        <f>'5.'!ED78</f>
        <v>317.21030927938273</v>
      </c>
      <c r="BM47" s="2855">
        <f>'5.'!EE78</f>
        <v>274.67442999011627</v>
      </c>
      <c r="BN47" s="2855">
        <f>'5.'!EF78</f>
        <v>218.33124268748068</v>
      </c>
      <c r="BO47" s="2855">
        <f>'5.'!EG78</f>
        <v>63.961782335910549</v>
      </c>
      <c r="BP47" s="2855">
        <f>'5.'!EH78</f>
        <v>1557.312888470497</v>
      </c>
      <c r="BQ47" s="2855">
        <f>'5.'!EI78</f>
        <v>6</v>
      </c>
      <c r="BR47" s="2855">
        <f>'5.'!EJ78</f>
        <v>135.86390276388065</v>
      </c>
      <c r="BS47" s="2855">
        <f>'5.'!EK78</f>
        <v>383.8145029369727</v>
      </c>
      <c r="BT47" s="2855">
        <f>'5.'!EL78</f>
        <v>594.59555713182056</v>
      </c>
      <c r="BU47" s="2855">
        <f>'5.'!EM78</f>
        <v>320.74073440709356</v>
      </c>
      <c r="BV47" s="2855">
        <f>'5.'!EN78</f>
        <v>98.548191230729543</v>
      </c>
      <c r="BW47" s="2855">
        <f>'5.'!EO78</f>
        <v>17.75</v>
      </c>
      <c r="BX47" s="2855">
        <f>'5.'!EP78</f>
        <v>0</v>
      </c>
    </row>
    <row r="48" spans="1:76" ht="12.95" customHeight="1">
      <c r="A48" s="155"/>
      <c r="B48" s="315" t="s">
        <v>2876</v>
      </c>
      <c r="C48" s="155"/>
      <c r="D48" s="1089"/>
      <c r="E48" s="1829">
        <f>'5.'!CA79</f>
        <v>13035.838483474228</v>
      </c>
      <c r="F48" s="1829">
        <f>'5.'!CB79</f>
        <v>1353.3224410141177</v>
      </c>
      <c r="G48" s="1829">
        <f>'5.'!CC79</f>
        <v>0</v>
      </c>
      <c r="H48" s="1829">
        <f>'5.'!CD79</f>
        <v>3</v>
      </c>
      <c r="I48" s="1829">
        <f>'5.'!CE79</f>
        <v>46.829836351609735</v>
      </c>
      <c r="J48" s="1829">
        <f>'5.'!CF79</f>
        <v>276.09197744704096</v>
      </c>
      <c r="K48" s="1829">
        <f>'5.'!CG79</f>
        <v>464.56574834314296</v>
      </c>
      <c r="L48" s="1829">
        <f>'5.'!CH79</f>
        <v>426.34052253556229</v>
      </c>
      <c r="M48" s="1829">
        <f>'5.'!CI79</f>
        <v>136.49435633676185</v>
      </c>
      <c r="N48" s="1829">
        <f>'5.'!CJ79</f>
        <v>5476.2292638223626</v>
      </c>
      <c r="O48" s="1829">
        <f>'5.'!CK79</f>
        <v>241.15190705618397</v>
      </c>
      <c r="P48" s="1829">
        <f>'5.'!CL79</f>
        <v>0</v>
      </c>
      <c r="Q48" s="1829">
        <f>'5.'!CM79</f>
        <v>12.384615384615385</v>
      </c>
      <c r="R48" s="1829">
        <f>'5.'!CN79</f>
        <v>44.520083252272684</v>
      </c>
      <c r="S48" s="1829">
        <f>'5.'!CO79</f>
        <v>25.770446789314715</v>
      </c>
      <c r="T48" s="1829">
        <f>'5.'!CP79</f>
        <v>67.230167050535385</v>
      </c>
      <c r="U48" s="1829">
        <f>'5.'!CQ79</f>
        <v>45.724309047026665</v>
      </c>
      <c r="V48" s="1829">
        <f>'5.'!CR79</f>
        <v>45.522285532419204</v>
      </c>
      <c r="W48" s="1829">
        <f>'5.'!CS79</f>
        <v>1154.8822974669874</v>
      </c>
      <c r="X48" s="1829">
        <f>'5.'!CT79</f>
        <v>1</v>
      </c>
      <c r="Y48" s="1829">
        <f>'5.'!CU79</f>
        <v>1</v>
      </c>
      <c r="Z48" s="1829">
        <f>'5.'!CV79</f>
        <v>137.85529237490908</v>
      </c>
      <c r="AA48" s="1829">
        <f>'5.'!CW79</f>
        <v>337.09521800821585</v>
      </c>
      <c r="AB48" s="1829">
        <f>'5.'!CX79</f>
        <v>404.11092541102761</v>
      </c>
      <c r="AC48" s="1829">
        <f>'5.'!CY79</f>
        <v>241.53285091851166</v>
      </c>
      <c r="AD48" s="1829">
        <f>'5.'!CZ79</f>
        <v>32.288010754323082</v>
      </c>
      <c r="AE48" s="1829">
        <f>'5.'!DA79</f>
        <v>4080.1950592991902</v>
      </c>
      <c r="AF48" s="1829">
        <f>'5.'!DB79</f>
        <v>1</v>
      </c>
      <c r="AG48" s="1829">
        <f>'5.'!DC79</f>
        <v>256.37873988658367</v>
      </c>
      <c r="AH48" s="1829">
        <f>'5.'!DD79</f>
        <v>1460.0476341989777</v>
      </c>
      <c r="AI48" s="1829">
        <f>'5.'!DE79</f>
        <v>1073.1138538195703</v>
      </c>
      <c r="AJ48" s="1829">
        <f>'5.'!DF79</f>
        <v>885.73367391203863</v>
      </c>
      <c r="AK48" s="1829">
        <f>'5.'!DG79</f>
        <v>366.74166703366143</v>
      </c>
      <c r="AL48" s="1829">
        <f>'5.'!DH79</f>
        <v>37.179490448358372</v>
      </c>
      <c r="AM48" s="1829">
        <f>'5.'!DI79</f>
        <v>1894.0194844920311</v>
      </c>
      <c r="AN48" s="1829">
        <f>'5.'!DJ79</f>
        <v>0</v>
      </c>
      <c r="AO48" s="1829">
        <f>'5.'!DK79</f>
        <v>70.116582402652753</v>
      </c>
      <c r="AP48" s="1829">
        <f>'5.'!DL79</f>
        <v>509.9815122142266</v>
      </c>
      <c r="AQ48" s="1829">
        <f>'5.'!DM79</f>
        <v>644.18177597421914</v>
      </c>
      <c r="AR48" s="1829">
        <f>'5.'!DN79</f>
        <v>492.04523465022504</v>
      </c>
      <c r="AS48" s="1829">
        <f>'5.'!DO79</f>
        <v>154.49600968558426</v>
      </c>
      <c r="AT48" s="1833">
        <f>'5.'!DP79</f>
        <v>23.1983695651234</v>
      </c>
      <c r="AU48" s="155"/>
      <c r="AV48" s="315" t="s">
        <v>2876</v>
      </c>
      <c r="AW48" s="155"/>
      <c r="AX48" s="1089"/>
      <c r="AY48" s="2857">
        <f>'5.'!DQ79</f>
        <v>729.11685661358763</v>
      </c>
      <c r="AZ48" s="2855">
        <f>'5.'!DR79</f>
        <v>0</v>
      </c>
      <c r="BA48" s="2855">
        <f>'5.'!DS79</f>
        <v>14.075545759497555</v>
      </c>
      <c r="BB48" s="2855">
        <f>'5.'!DT79</f>
        <v>302.88241666725827</v>
      </c>
      <c r="BC48" s="2855">
        <f>'5.'!DU79</f>
        <v>165.95618678604356</v>
      </c>
      <c r="BD48" s="2855">
        <f>'5.'!DV79</f>
        <v>143.86265448103137</v>
      </c>
      <c r="BE48" s="2855">
        <f>'5.'!DW79</f>
        <v>96.911481491180112</v>
      </c>
      <c r="BF48" s="2855">
        <f>'5.'!DX79</f>
        <v>5.4285714285768254</v>
      </c>
      <c r="BG48" s="2855">
        <f>'5.'!DY79</f>
        <v>3583.1504375321329</v>
      </c>
      <c r="BH48" s="2855">
        <f>'5.'!DZ79</f>
        <v>1753.8676124463348</v>
      </c>
      <c r="BI48" s="2855">
        <f>'5.'!EA79</f>
        <v>2</v>
      </c>
      <c r="BJ48" s="2855">
        <f>'5.'!EB79</f>
        <v>27.920972644395469</v>
      </c>
      <c r="BK48" s="2855">
        <f>'5.'!EC79</f>
        <v>186.82184429161765</v>
      </c>
      <c r="BL48" s="2855">
        <f>'5.'!ED79</f>
        <v>568.19547479734263</v>
      </c>
      <c r="BM48" s="2855">
        <f>'5.'!EE79</f>
        <v>546.32989237080119</v>
      </c>
      <c r="BN48" s="2855">
        <f>'5.'!EF79</f>
        <v>353.48284352693975</v>
      </c>
      <c r="BO48" s="2855">
        <f>'5.'!EG79</f>
        <v>69.116584815238099</v>
      </c>
      <c r="BP48" s="2855">
        <f>'5.'!EH79</f>
        <v>1829.2828250857976</v>
      </c>
      <c r="BQ48" s="2855">
        <f>'5.'!EI79</f>
        <v>18.461538461538463</v>
      </c>
      <c r="BR48" s="2855">
        <f>'5.'!EJ79</f>
        <v>166.52158509241499</v>
      </c>
      <c r="BS48" s="2855">
        <f>'5.'!EK79</f>
        <v>344.51785102130145</v>
      </c>
      <c r="BT48" s="2855">
        <f>'5.'!EL79</f>
        <v>721.46091248561174</v>
      </c>
      <c r="BU48" s="2855">
        <f>'5.'!EM79</f>
        <v>334.8199148902047</v>
      </c>
      <c r="BV48" s="2855">
        <f>'5.'!EN79</f>
        <v>198.55871544281894</v>
      </c>
      <c r="BW48" s="2855">
        <f>'5.'!EO79</f>
        <v>44.942307691907047</v>
      </c>
      <c r="BX48" s="2855">
        <f>'5.'!EP79</f>
        <v>0</v>
      </c>
    </row>
    <row r="49" spans="1:76" ht="12.95" customHeight="1">
      <c r="A49" s="155"/>
      <c r="B49" s="315" t="s">
        <v>2865</v>
      </c>
      <c r="C49" s="155"/>
      <c r="D49" s="1089"/>
      <c r="E49" s="1829">
        <f>'5.'!CA80</f>
        <v>18290.692830967873</v>
      </c>
      <c r="F49" s="1829">
        <f>'5.'!CB80</f>
        <v>1788.2964150818752</v>
      </c>
      <c r="G49" s="1829">
        <f>'5.'!CC80</f>
        <v>0</v>
      </c>
      <c r="H49" s="1829">
        <f>'5.'!CD80</f>
        <v>8</v>
      </c>
      <c r="I49" s="1829">
        <f>'5.'!CE80</f>
        <v>105.0919954832102</v>
      </c>
      <c r="J49" s="1829">
        <f>'5.'!CF80</f>
        <v>286.30073783641069</v>
      </c>
      <c r="K49" s="1829">
        <f>'5.'!CG80</f>
        <v>592.23395566776719</v>
      </c>
      <c r="L49" s="1829">
        <f>'5.'!CH80</f>
        <v>634.54361174094788</v>
      </c>
      <c r="M49" s="1829">
        <f>'5.'!CI80</f>
        <v>162.12611435353892</v>
      </c>
      <c r="N49" s="1829">
        <f>'5.'!CJ80</f>
        <v>9410.215742560129</v>
      </c>
      <c r="O49" s="1829">
        <f>'5.'!CK80</f>
        <v>276.67492569520789</v>
      </c>
      <c r="P49" s="1829">
        <f>'5.'!CL80</f>
        <v>0</v>
      </c>
      <c r="Q49" s="1829">
        <f>'5.'!CM80</f>
        <v>2</v>
      </c>
      <c r="R49" s="1829">
        <f>'5.'!CN80</f>
        <v>52.771132391929839</v>
      </c>
      <c r="S49" s="1829">
        <f>'5.'!CO80</f>
        <v>50.171974674463343</v>
      </c>
      <c r="T49" s="1829">
        <f>'5.'!CP80</f>
        <v>85.607135395037616</v>
      </c>
      <c r="U49" s="1829">
        <f>'5.'!CQ80</f>
        <v>57.283337079930966</v>
      </c>
      <c r="V49" s="1829">
        <f>'5.'!CR80</f>
        <v>28.841346153846157</v>
      </c>
      <c r="W49" s="1829">
        <f>'5.'!CS80</f>
        <v>1646.2700811494242</v>
      </c>
      <c r="X49" s="1829">
        <f>'5.'!CT80</f>
        <v>0</v>
      </c>
      <c r="Y49" s="1829">
        <f>'5.'!CU80</f>
        <v>0</v>
      </c>
      <c r="Z49" s="1829">
        <f>'5.'!CV80</f>
        <v>158.19472812005617</v>
      </c>
      <c r="AA49" s="1829">
        <f>'5.'!CW80</f>
        <v>600.30313614923796</v>
      </c>
      <c r="AB49" s="1829">
        <f>'5.'!CX80</f>
        <v>545.79614286610138</v>
      </c>
      <c r="AC49" s="1829">
        <f>'5.'!CY80</f>
        <v>327.20654624449503</v>
      </c>
      <c r="AD49" s="1829">
        <f>'5.'!CZ80</f>
        <v>14.769527769533166</v>
      </c>
      <c r="AE49" s="1829">
        <f>'5.'!DA80</f>
        <v>7487.2707357154977</v>
      </c>
      <c r="AF49" s="1829">
        <f>'5.'!DB80</f>
        <v>1</v>
      </c>
      <c r="AG49" s="1829">
        <f>'5.'!DC80</f>
        <v>435.9037788039949</v>
      </c>
      <c r="AH49" s="1829">
        <f>'5.'!DD80</f>
        <v>3026.110678261316</v>
      </c>
      <c r="AI49" s="1829">
        <f>'5.'!DE80</f>
        <v>2082.3563180268225</v>
      </c>
      <c r="AJ49" s="1829">
        <f>'5.'!DF80</f>
        <v>1157.3615676530726</v>
      </c>
      <c r="AK49" s="1829">
        <f>'5.'!DG80</f>
        <v>680.80307592247402</v>
      </c>
      <c r="AL49" s="1829">
        <f>'5.'!DH80</f>
        <v>103.73531704781706</v>
      </c>
      <c r="AM49" s="1829">
        <f>'5.'!DI80</f>
        <v>2729.7314320236351</v>
      </c>
      <c r="AN49" s="1829">
        <f>'5.'!DJ80</f>
        <v>11.076923076923077</v>
      </c>
      <c r="AO49" s="1829">
        <f>'5.'!DK80</f>
        <v>164.00356460604317</v>
      </c>
      <c r="AP49" s="1829">
        <f>'5.'!DL80</f>
        <v>831.64399569378293</v>
      </c>
      <c r="AQ49" s="1829">
        <f>'5.'!DM80</f>
        <v>848.65179436547271</v>
      </c>
      <c r="AR49" s="1829">
        <f>'5.'!DN80</f>
        <v>592.64525636244696</v>
      </c>
      <c r="AS49" s="1829">
        <f>'5.'!DO80</f>
        <v>255.55605176511966</v>
      </c>
      <c r="AT49" s="1833">
        <f>'5.'!DP80</f>
        <v>26.153846153846153</v>
      </c>
      <c r="AU49" s="155"/>
      <c r="AV49" s="315" t="s">
        <v>2865</v>
      </c>
      <c r="AW49" s="155"/>
      <c r="AX49" s="1089"/>
      <c r="AY49" s="2857">
        <f>'5.'!DQ80</f>
        <v>328.50311850311851</v>
      </c>
      <c r="AZ49" s="2855">
        <f>'5.'!DR80</f>
        <v>0</v>
      </c>
      <c r="BA49" s="2855">
        <f>'5.'!DS80</f>
        <v>39.891891891891888</v>
      </c>
      <c r="BB49" s="2855">
        <f>'5.'!DT80</f>
        <v>87.760914760914758</v>
      </c>
      <c r="BC49" s="2855">
        <f>'5.'!DU80</f>
        <v>117.83783783783784</v>
      </c>
      <c r="BD49" s="2855">
        <f>'5.'!DV80</f>
        <v>50.374220374220378</v>
      </c>
      <c r="BE49" s="2855">
        <f>'5.'!DW80</f>
        <v>29.638253638253641</v>
      </c>
      <c r="BF49" s="2855">
        <f>'5.'!DX80</f>
        <v>3</v>
      </c>
      <c r="BG49" s="2855">
        <f>'5.'!DY80</f>
        <v>4033.9461227991155</v>
      </c>
      <c r="BH49" s="2855">
        <f>'5.'!DZ80</f>
        <v>561.67775467775471</v>
      </c>
      <c r="BI49" s="2855">
        <f>'5.'!EA80</f>
        <v>0</v>
      </c>
      <c r="BJ49" s="2855">
        <f>'5.'!EB80</f>
        <v>32</v>
      </c>
      <c r="BK49" s="2855">
        <f>'5.'!EC80</f>
        <v>154.54677754677755</v>
      </c>
      <c r="BL49" s="2855">
        <f>'5.'!ED80</f>
        <v>171.25987525987526</v>
      </c>
      <c r="BM49" s="2855">
        <f>'5.'!EE80</f>
        <v>114.30977130977132</v>
      </c>
      <c r="BN49" s="2855">
        <f>'5.'!EF80</f>
        <v>70.143451143451145</v>
      </c>
      <c r="BO49" s="2855">
        <f>'5.'!EG80</f>
        <v>19.417879417879419</v>
      </c>
      <c r="BP49" s="2855">
        <f>'5.'!EH80</f>
        <v>3472.2683681213607</v>
      </c>
      <c r="BQ49" s="2855">
        <f>'5.'!EI80</f>
        <v>5.2972972972972974</v>
      </c>
      <c r="BR49" s="2855">
        <f>'5.'!EJ80</f>
        <v>384.81069932024138</v>
      </c>
      <c r="BS49" s="2855">
        <f>'5.'!EK80</f>
        <v>934.93984390319497</v>
      </c>
      <c r="BT49" s="2855">
        <f>'5.'!EL80</f>
        <v>1207.4797510053606</v>
      </c>
      <c r="BU49" s="2855">
        <f>'5.'!EM80</f>
        <v>808.60973225517</v>
      </c>
      <c r="BV49" s="2855">
        <f>'5.'!EN80</f>
        <v>103.15527546777548</v>
      </c>
      <c r="BW49" s="2855">
        <f>'5.'!EO80</f>
        <v>27.975768872320597</v>
      </c>
      <c r="BX49" s="2855">
        <f>'5.'!EP80</f>
        <v>0</v>
      </c>
    </row>
    <row r="50" spans="1:76" ht="12.95" customHeight="1">
      <c r="A50" s="155"/>
      <c r="B50" s="315" t="s">
        <v>2878</v>
      </c>
      <c r="C50" s="155"/>
      <c r="D50" s="1089"/>
      <c r="E50" s="1829">
        <f>'5.'!CA81</f>
        <v>17571.59728506437</v>
      </c>
      <c r="F50" s="1829">
        <f>'5.'!CB81</f>
        <v>1572.8733031671077</v>
      </c>
      <c r="G50" s="1829">
        <f>'5.'!CC81</f>
        <v>0</v>
      </c>
      <c r="H50" s="1829">
        <f>'5.'!CD81</f>
        <v>45</v>
      </c>
      <c r="I50" s="1829">
        <f>'5.'!CE81</f>
        <v>91.529411764648941</v>
      </c>
      <c r="J50" s="1829">
        <f>'5.'!CF81</f>
        <v>344.72850678723546</v>
      </c>
      <c r="K50" s="1829">
        <f>'5.'!CG81</f>
        <v>565.46606334828334</v>
      </c>
      <c r="L50" s="1829">
        <f>'5.'!CH81</f>
        <v>452.14932126693981</v>
      </c>
      <c r="M50" s="1829">
        <f>'5.'!CI81</f>
        <v>74</v>
      </c>
      <c r="N50" s="1829">
        <f>'5.'!CJ81</f>
        <v>8431.0814479617329</v>
      </c>
      <c r="O50" s="1829">
        <f>'5.'!CK81</f>
        <v>234.52488687774263</v>
      </c>
      <c r="P50" s="1829">
        <f>'5.'!CL81</f>
        <v>0</v>
      </c>
      <c r="Q50" s="1829">
        <f>'5.'!CM81</f>
        <v>21.588235294108156</v>
      </c>
      <c r="R50" s="1829">
        <f>'5.'!CN81</f>
        <v>46.764705882324471</v>
      </c>
      <c r="S50" s="1829">
        <f>'5.'!CO81</f>
        <v>40.588235294108159</v>
      </c>
      <c r="T50" s="1829">
        <f>'5.'!CP81</f>
        <v>57.972850678723546</v>
      </c>
      <c r="U50" s="1829">
        <f>'5.'!CQ81</f>
        <v>60.610859728478317</v>
      </c>
      <c r="V50" s="1829">
        <f>'5.'!CR81</f>
        <v>7</v>
      </c>
      <c r="W50" s="1829">
        <f>'5.'!CS81</f>
        <v>698.22624434370164</v>
      </c>
      <c r="X50" s="1829">
        <f>'5.'!CT81</f>
        <v>0</v>
      </c>
      <c r="Y50" s="1829">
        <f>'5.'!CU81</f>
        <v>1</v>
      </c>
      <c r="Z50" s="1829">
        <f>'5.'!CV81</f>
        <v>47.764705882324471</v>
      </c>
      <c r="AA50" s="1829">
        <f>'5.'!CW81</f>
        <v>202.47058823518972</v>
      </c>
      <c r="AB50" s="1829">
        <f>'5.'!CX81</f>
        <v>245.96832579181725</v>
      </c>
      <c r="AC50" s="1829">
        <f>'5.'!CY81</f>
        <v>194.02262443437016</v>
      </c>
      <c r="AD50" s="1829">
        <f>'5.'!CZ81</f>
        <v>7</v>
      </c>
      <c r="AE50" s="1829">
        <f>'5.'!DA81</f>
        <v>7498.3303167402873</v>
      </c>
      <c r="AF50" s="1829">
        <f>'5.'!DB81</f>
        <v>0</v>
      </c>
      <c r="AG50" s="1829">
        <f>'5.'!DC81</f>
        <v>652.41176470540779</v>
      </c>
      <c r="AH50" s="1829">
        <f>'5.'!DD81</f>
        <v>2579.3800904967411</v>
      </c>
      <c r="AI50" s="1829">
        <f>'5.'!DE81</f>
        <v>1800.71040723961</v>
      </c>
      <c r="AJ50" s="1829">
        <f>'5.'!DF81</f>
        <v>1479.420814479543</v>
      </c>
      <c r="AK50" s="1829">
        <f>'5.'!DG81</f>
        <v>885.40723981898554</v>
      </c>
      <c r="AL50" s="1829">
        <f>'5.'!DH81</f>
        <v>101</v>
      </c>
      <c r="AM50" s="1829">
        <f>'5.'!DI81</f>
        <v>1716.9592760173593</v>
      </c>
      <c r="AN50" s="1829">
        <f>'5.'!DJ81</f>
        <v>2</v>
      </c>
      <c r="AO50" s="1829">
        <f>'5.'!DK81</f>
        <v>86.588235294108159</v>
      </c>
      <c r="AP50" s="1829">
        <f>'5.'!DL81</f>
        <v>544.48868778249221</v>
      </c>
      <c r="AQ50" s="1829">
        <f>'5.'!DM81</f>
        <v>528.96380090474963</v>
      </c>
      <c r="AR50" s="1829">
        <f>'5.'!DN81</f>
        <v>372.93212669672818</v>
      </c>
      <c r="AS50" s="1829">
        <f>'5.'!DO81</f>
        <v>170.98642533928108</v>
      </c>
      <c r="AT50" s="1833">
        <f>'5.'!DP81</f>
        <v>11</v>
      </c>
      <c r="AU50" s="155"/>
      <c r="AV50" s="315" t="s">
        <v>2878</v>
      </c>
      <c r="AW50" s="155"/>
      <c r="AX50" s="1089"/>
      <c r="AY50" s="2857">
        <f>'5.'!DQ81</f>
        <v>413.88235294092021</v>
      </c>
      <c r="AZ50" s="2855">
        <f>'5.'!DR81</f>
        <v>0</v>
      </c>
      <c r="BA50" s="2855">
        <f>'5.'!DS81</f>
        <v>3.5882352941081561</v>
      </c>
      <c r="BB50" s="2855">
        <f>'5.'!DT81</f>
        <v>100.41176470573049</v>
      </c>
      <c r="BC50" s="2855">
        <f>'5.'!DU81</f>
        <v>148.94117647054077</v>
      </c>
      <c r="BD50" s="2855">
        <f>'5.'!DV81</f>
        <v>90.764705882324463</v>
      </c>
      <c r="BE50" s="2855">
        <f>'5.'!DW81</f>
        <v>64.176470588216318</v>
      </c>
      <c r="BF50" s="2855">
        <f>'5.'!DX81</f>
        <v>6</v>
      </c>
      <c r="BG50" s="2855">
        <f>'5.'!DY81</f>
        <v>5436.8009049772518</v>
      </c>
      <c r="BH50" s="2855">
        <f>'5.'!DZ81</f>
        <v>1065.0769230769231</v>
      </c>
      <c r="BI50" s="2855">
        <f>'5.'!EA81</f>
        <v>0</v>
      </c>
      <c r="BJ50" s="2855">
        <f>'5.'!EB81</f>
        <v>27</v>
      </c>
      <c r="BK50" s="2855">
        <f>'5.'!EC81</f>
        <v>199</v>
      </c>
      <c r="BL50" s="2855">
        <f>'5.'!ED81</f>
        <v>308.84615384615381</v>
      </c>
      <c r="BM50" s="2855">
        <f>'5.'!EE81</f>
        <v>347.07692307692309</v>
      </c>
      <c r="BN50" s="2855">
        <f>'5.'!EF81</f>
        <v>153.15384615384616</v>
      </c>
      <c r="BO50" s="2855">
        <f>'5.'!EG81</f>
        <v>30</v>
      </c>
      <c r="BP50" s="2855">
        <f>'5.'!EH81</f>
        <v>4371.7239819003289</v>
      </c>
      <c r="BQ50" s="2855">
        <f>'5.'!EI81</f>
        <v>0</v>
      </c>
      <c r="BR50" s="2855">
        <f>'5.'!EJ81</f>
        <v>52</v>
      </c>
      <c r="BS50" s="2855">
        <f>'5.'!EK81</f>
        <v>840</v>
      </c>
      <c r="BT50" s="2855">
        <f>'5.'!EL81</f>
        <v>1056.0769230769231</v>
      </c>
      <c r="BU50" s="2855">
        <f>'5.'!EM81</f>
        <v>1003.9411764705408</v>
      </c>
      <c r="BV50" s="2855">
        <f>'5.'!EN81</f>
        <v>787.11764705875714</v>
      </c>
      <c r="BW50" s="2855">
        <f>'5.'!EO81</f>
        <v>632.58823529410813</v>
      </c>
      <c r="BX50" s="2855">
        <f>'5.'!EP81</f>
        <v>0</v>
      </c>
    </row>
    <row r="51" spans="1:76" ht="12.95" customHeight="1">
      <c r="A51" s="3094" t="s">
        <v>7</v>
      </c>
      <c r="B51" s="3094"/>
      <c r="C51" s="3094"/>
      <c r="D51" s="1083"/>
      <c r="E51" s="1829"/>
      <c r="F51" s="1830"/>
      <c r="G51" s="1830"/>
      <c r="H51" s="1830"/>
      <c r="I51" s="1830"/>
      <c r="J51" s="1830"/>
      <c r="K51" s="1830"/>
      <c r="L51" s="1830"/>
      <c r="M51" s="1830"/>
      <c r="N51" s="1830"/>
      <c r="O51" s="1830"/>
      <c r="P51" s="1830"/>
      <c r="Q51" s="1830"/>
      <c r="R51" s="1830"/>
      <c r="S51" s="1830"/>
      <c r="T51" s="1830"/>
      <c r="U51" s="1830"/>
      <c r="V51" s="1830"/>
      <c r="W51" s="1831"/>
      <c r="X51" s="1830"/>
      <c r="Y51" s="1830"/>
      <c r="Z51" s="1830"/>
      <c r="AA51" s="1830"/>
      <c r="AB51" s="1830"/>
      <c r="AC51" s="1831"/>
      <c r="AD51" s="1831"/>
      <c r="AE51" s="1831"/>
      <c r="AF51" s="1830"/>
      <c r="AG51" s="1830"/>
      <c r="AH51" s="1830"/>
      <c r="AI51" s="1830"/>
      <c r="AJ51" s="1830"/>
      <c r="AK51" s="1831"/>
      <c r="AL51" s="1831"/>
      <c r="AM51" s="1831"/>
      <c r="AN51" s="1830"/>
      <c r="AO51" s="1830"/>
      <c r="AP51" s="1830"/>
      <c r="AQ51" s="1830"/>
      <c r="AR51" s="1830"/>
      <c r="AS51" s="1831"/>
      <c r="AT51" s="1832"/>
      <c r="AU51" s="3094" t="s">
        <v>7</v>
      </c>
      <c r="AV51" s="3094"/>
      <c r="AW51" s="3094"/>
      <c r="AX51" s="1083"/>
      <c r="AY51" s="2857"/>
      <c r="AZ51" s="2855"/>
      <c r="BA51" s="2855"/>
      <c r="BB51" s="2855"/>
      <c r="BC51" s="2855"/>
      <c r="BD51" s="2855"/>
      <c r="BE51" s="2855"/>
      <c r="BF51" s="2855"/>
      <c r="BG51" s="2855"/>
      <c r="BH51" s="2855"/>
      <c r="BI51" s="2855"/>
      <c r="BJ51" s="2855"/>
      <c r="BK51" s="2855"/>
      <c r="BL51" s="2855"/>
      <c r="BM51" s="2855"/>
      <c r="BN51" s="2855"/>
      <c r="BO51" s="2855"/>
      <c r="BP51" s="2855"/>
      <c r="BQ51" s="2855"/>
      <c r="BR51" s="2855"/>
      <c r="BS51" s="2855"/>
      <c r="BT51" s="2855"/>
      <c r="BU51" s="2855"/>
      <c r="BV51" s="2855"/>
      <c r="BW51" s="2855"/>
      <c r="BX51" s="2855"/>
    </row>
    <row r="52" spans="1:76" ht="12.95" customHeight="1">
      <c r="A52" s="155"/>
      <c r="B52" s="315" t="s">
        <v>2851</v>
      </c>
      <c r="C52" s="155"/>
      <c r="D52" s="1089"/>
      <c r="E52" s="1829">
        <f>'5.'!CA82</f>
        <v>14576.408862000575</v>
      </c>
      <c r="F52" s="1829">
        <f>'5.'!CB82</f>
        <v>3443.8415967480064</v>
      </c>
      <c r="G52" s="1829">
        <f>'5.'!CC82</f>
        <v>0</v>
      </c>
      <c r="H52" s="1829">
        <f>'5.'!CD82</f>
        <v>0</v>
      </c>
      <c r="I52" s="1829">
        <f>'5.'!CE82</f>
        <v>177.66284843599502</v>
      </c>
      <c r="J52" s="1829">
        <f>'5.'!CF82</f>
        <v>657.93835371025284</v>
      </c>
      <c r="K52" s="1829">
        <f>'5.'!CG82</f>
        <v>1311.5830955258698</v>
      </c>
      <c r="L52" s="1829">
        <f>'5.'!CH82</f>
        <v>935.55267421260476</v>
      </c>
      <c r="M52" s="1829">
        <f>'5.'!CI82</f>
        <v>361.10462486328612</v>
      </c>
      <c r="N52" s="1829">
        <f>'5.'!CJ82</f>
        <v>3537.4773710517029</v>
      </c>
      <c r="O52" s="1829">
        <f>'5.'!CK82</f>
        <v>1320.7584747604517</v>
      </c>
      <c r="P52" s="1829">
        <f>'5.'!CL82</f>
        <v>0</v>
      </c>
      <c r="Q52" s="1829">
        <f>'5.'!CM82</f>
        <v>8.3591569344756209</v>
      </c>
      <c r="R52" s="1829">
        <f>'5.'!CN82</f>
        <v>153.05777503327158</v>
      </c>
      <c r="S52" s="1829">
        <f>'5.'!CO82</f>
        <v>290.02915525978744</v>
      </c>
      <c r="T52" s="1829">
        <f>'5.'!CP82</f>
        <v>339.02265473119223</v>
      </c>
      <c r="U52" s="1829">
        <f>'5.'!CQ82</f>
        <v>345.87276091784145</v>
      </c>
      <c r="V52" s="1829">
        <f>'5.'!CR82</f>
        <v>184.41697188388306</v>
      </c>
      <c r="W52" s="1829">
        <f>'5.'!CS82</f>
        <v>1393.7434688179949</v>
      </c>
      <c r="X52" s="1829">
        <f>'5.'!CT82</f>
        <v>0</v>
      </c>
      <c r="Y52" s="1829">
        <f>'5.'!CU82</f>
        <v>0</v>
      </c>
      <c r="Z52" s="1829">
        <f>'5.'!CV82</f>
        <v>165.58820737204124</v>
      </c>
      <c r="AA52" s="1829">
        <f>'5.'!CW82</f>
        <v>481.78869866338152</v>
      </c>
      <c r="AB52" s="1829">
        <f>'5.'!CX82</f>
        <v>410.33177281030714</v>
      </c>
      <c r="AC52" s="1829">
        <f>'5.'!CY82</f>
        <v>280.78545868416978</v>
      </c>
      <c r="AD52" s="1829">
        <f>'5.'!CZ82</f>
        <v>55.249331288095114</v>
      </c>
      <c r="AE52" s="1829">
        <f>'5.'!DA82</f>
        <v>822.97542747325633</v>
      </c>
      <c r="AF52" s="1829">
        <f>'5.'!DB82</f>
        <v>0</v>
      </c>
      <c r="AG52" s="1829">
        <f>'5.'!DC82</f>
        <v>19.09031853471393</v>
      </c>
      <c r="AH52" s="1829">
        <f>'5.'!DD82</f>
        <v>206.34800241688106</v>
      </c>
      <c r="AI52" s="1829">
        <f>'5.'!DE82</f>
        <v>293.38042081331679</v>
      </c>
      <c r="AJ52" s="1829">
        <f>'5.'!DF82</f>
        <v>198.76771114429403</v>
      </c>
      <c r="AK52" s="1829">
        <f>'5.'!DG82</f>
        <v>104.38897456405063</v>
      </c>
      <c r="AL52" s="1829">
        <f>'5.'!DH82</f>
        <v>1</v>
      </c>
      <c r="AM52" s="1829">
        <f>'5.'!DI82</f>
        <v>1892.9837928460313</v>
      </c>
      <c r="AN52" s="1829">
        <f>'5.'!DJ82</f>
        <v>0</v>
      </c>
      <c r="AO52" s="1829">
        <f>'5.'!DK82</f>
        <v>72.922769053871534</v>
      </c>
      <c r="AP52" s="1829">
        <f>'5.'!DL82</f>
        <v>466.70204751015092</v>
      </c>
      <c r="AQ52" s="1829">
        <f>'5.'!DM82</f>
        <v>441.64331992022557</v>
      </c>
      <c r="AR52" s="1829">
        <f>'5.'!DN82</f>
        <v>577.09430919460681</v>
      </c>
      <c r="AS52" s="1829">
        <f>'5.'!DO82</f>
        <v>300.9437790329942</v>
      </c>
      <c r="AT52" s="1833">
        <f>'5.'!DP82</f>
        <v>33.67756813418174</v>
      </c>
      <c r="AU52" s="155"/>
      <c r="AV52" s="315" t="s">
        <v>2869</v>
      </c>
      <c r="AW52" s="155"/>
      <c r="AX52" s="1089"/>
      <c r="AY52" s="2857">
        <f>'5.'!DQ82</f>
        <v>687.35107678600025</v>
      </c>
      <c r="AZ52" s="2855">
        <f>'5.'!DR82</f>
        <v>0</v>
      </c>
      <c r="BA52" s="2855">
        <f>'5.'!DS82</f>
        <v>0</v>
      </c>
      <c r="BB52" s="2855">
        <f>'5.'!DT82</f>
        <v>43.639842857548345</v>
      </c>
      <c r="BC52" s="2855">
        <f>'5.'!DU82</f>
        <v>116.36923747064338</v>
      </c>
      <c r="BD52" s="2855">
        <f>'5.'!DV82</f>
        <v>174.83644346945374</v>
      </c>
      <c r="BE52" s="2855">
        <f>'5.'!DW82</f>
        <v>348.96207472749205</v>
      </c>
      <c r="BF52" s="2855">
        <f>'5.'!DX82</f>
        <v>3.5434782608626381</v>
      </c>
      <c r="BG52" s="2855">
        <f>'5.'!DY82</f>
        <v>3400.4949771560396</v>
      </c>
      <c r="BH52" s="2855">
        <f>'5.'!DZ82</f>
        <v>1489.2574935357147</v>
      </c>
      <c r="BI52" s="2855">
        <f>'5.'!EA82</f>
        <v>0</v>
      </c>
      <c r="BJ52" s="2855">
        <f>'5.'!EB82</f>
        <v>21.118770710782467</v>
      </c>
      <c r="BK52" s="2855">
        <f>'5.'!EC82</f>
        <v>203.09834026138208</v>
      </c>
      <c r="BL52" s="2855">
        <f>'5.'!ED82</f>
        <v>375.81955433739148</v>
      </c>
      <c r="BM52" s="2855">
        <f>'5.'!EE82</f>
        <v>391.42752854953227</v>
      </c>
      <c r="BN52" s="2855">
        <f>'5.'!EF82</f>
        <v>407.10482911328836</v>
      </c>
      <c r="BO52" s="2855">
        <f>'5.'!EG82</f>
        <v>90.688470563338484</v>
      </c>
      <c r="BP52" s="2855">
        <f>'5.'!EH82</f>
        <v>1911.2374836203239</v>
      </c>
      <c r="BQ52" s="2855">
        <f>'5.'!EI82</f>
        <v>0</v>
      </c>
      <c r="BR52" s="2855">
        <f>'5.'!EJ82</f>
        <v>160.24698375467554</v>
      </c>
      <c r="BS52" s="2855">
        <f>'5.'!EK82</f>
        <v>334.82133355256104</v>
      </c>
      <c r="BT52" s="2855">
        <f>'5.'!EL82</f>
        <v>546.61050056318254</v>
      </c>
      <c r="BU52" s="2855">
        <f>'5.'!EM82</f>
        <v>456.04114084342734</v>
      </c>
      <c r="BV52" s="2855">
        <f>'5.'!EN82</f>
        <v>346.99820190538128</v>
      </c>
      <c r="BW52" s="2855">
        <f>'5.'!EO82</f>
        <v>66.519323001096069</v>
      </c>
      <c r="BX52" s="2855">
        <f>'5.'!EP82</f>
        <v>1614.2600474128049</v>
      </c>
    </row>
    <row r="53" spans="1:76" ht="12.95" customHeight="1">
      <c r="A53" s="155"/>
      <c r="B53" s="315" t="s">
        <v>2852</v>
      </c>
      <c r="C53" s="155"/>
      <c r="D53" s="1089"/>
      <c r="E53" s="1829">
        <f>'5.'!CA83</f>
        <v>8473.2200915920657</v>
      </c>
      <c r="F53" s="1829">
        <f>'5.'!CB83</f>
        <v>1687.1601458850698</v>
      </c>
      <c r="G53" s="1829">
        <f>'5.'!CC83</f>
        <v>0</v>
      </c>
      <c r="H53" s="1829">
        <f>'5.'!CD83</f>
        <v>12.302713533623809</v>
      </c>
      <c r="I53" s="1829">
        <f>'5.'!CE83</f>
        <v>171.27148519216524</v>
      </c>
      <c r="J53" s="1829">
        <f>'5.'!CF83</f>
        <v>249.7622051464291</v>
      </c>
      <c r="K53" s="1829">
        <f>'5.'!CG83</f>
        <v>590.45869004819849</v>
      </c>
      <c r="L53" s="1829">
        <f>'5.'!CH83</f>
        <v>534.04581455811831</v>
      </c>
      <c r="M53" s="1829">
        <f>'5.'!CI83</f>
        <v>129.31923740653437</v>
      </c>
      <c r="N53" s="1829">
        <f>'5.'!CJ83</f>
        <v>2053.1978713050121</v>
      </c>
      <c r="O53" s="1829">
        <f>'5.'!CK83</f>
        <v>743.88066582920646</v>
      </c>
      <c r="P53" s="1829">
        <f>'5.'!CL83</f>
        <v>0</v>
      </c>
      <c r="Q53" s="1829">
        <f>'5.'!CM83</f>
        <v>0</v>
      </c>
      <c r="R53" s="1829">
        <f>'5.'!CN83</f>
        <v>47.037445676355794</v>
      </c>
      <c r="S53" s="1829">
        <f>'5.'!CO83</f>
        <v>185.4798303263911</v>
      </c>
      <c r="T53" s="1829">
        <f>'5.'!CP83</f>
        <v>185.46388528762441</v>
      </c>
      <c r="U53" s="1829">
        <f>'5.'!CQ83</f>
        <v>254.00660073860436</v>
      </c>
      <c r="V53" s="1829">
        <f>'5.'!CR83</f>
        <v>71.89290380023057</v>
      </c>
      <c r="W53" s="1829">
        <f>'5.'!CS83</f>
        <v>741.32869632174118</v>
      </c>
      <c r="X53" s="1829">
        <f>'5.'!CT83</f>
        <v>0</v>
      </c>
      <c r="Y53" s="1829">
        <f>'5.'!CU83</f>
        <v>0</v>
      </c>
      <c r="Z53" s="1829">
        <f>'5.'!CV83</f>
        <v>46.511392776833205</v>
      </c>
      <c r="AA53" s="1829">
        <f>'5.'!CW83</f>
        <v>128.21155859966797</v>
      </c>
      <c r="AB53" s="1829">
        <f>'5.'!CX83</f>
        <v>251.75600952670499</v>
      </c>
      <c r="AC53" s="1829">
        <f>'5.'!CY83</f>
        <v>244.65517354254072</v>
      </c>
      <c r="AD53" s="1829">
        <f>'5.'!CZ83</f>
        <v>70.194561875994069</v>
      </c>
      <c r="AE53" s="1829">
        <f>'5.'!DA83</f>
        <v>567.98850915406513</v>
      </c>
      <c r="AF53" s="1829">
        <f>'5.'!DB83</f>
        <v>0</v>
      </c>
      <c r="AG53" s="1829">
        <f>'5.'!DC83</f>
        <v>19.142857142834835</v>
      </c>
      <c r="AH53" s="1829">
        <f>'5.'!DD83</f>
        <v>72.030330483810914</v>
      </c>
      <c r="AI53" s="1829">
        <f>'5.'!DE83</f>
        <v>204.00689394619963</v>
      </c>
      <c r="AJ53" s="1829">
        <f>'5.'!DF83</f>
        <v>121.92381294446163</v>
      </c>
      <c r="AK53" s="1829">
        <f>'5.'!DG83</f>
        <v>102.24059246471536</v>
      </c>
      <c r="AL53" s="1829">
        <f>'5.'!DH83</f>
        <v>48.644022172042774</v>
      </c>
      <c r="AM53" s="1829">
        <f>'5.'!DI83</f>
        <v>1237.792296379301</v>
      </c>
      <c r="AN53" s="1829">
        <f>'5.'!DJ83</f>
        <v>0</v>
      </c>
      <c r="AO53" s="1829">
        <f>'5.'!DK83</f>
        <v>16.566242128041047</v>
      </c>
      <c r="AP53" s="1829">
        <f>'5.'!DL83</f>
        <v>301.43521488880515</v>
      </c>
      <c r="AQ53" s="1829">
        <f>'5.'!DM83</f>
        <v>426.71132110688535</v>
      </c>
      <c r="AR53" s="1829">
        <f>'5.'!DN83</f>
        <v>316.0805449349545</v>
      </c>
      <c r="AS53" s="1829">
        <f>'5.'!DO83</f>
        <v>155.49878484657287</v>
      </c>
      <c r="AT53" s="1833">
        <f>'5.'!DP83</f>
        <v>21.50018847404197</v>
      </c>
      <c r="AU53" s="155"/>
      <c r="AV53" s="315" t="s">
        <v>2870</v>
      </c>
      <c r="AW53" s="155"/>
      <c r="AX53" s="1089"/>
      <c r="AY53" s="2857">
        <f>'5.'!DQ83</f>
        <v>361.11208251026881</v>
      </c>
      <c r="AZ53" s="2855">
        <f>'5.'!DR83</f>
        <v>0</v>
      </c>
      <c r="BA53" s="2855">
        <f>'5.'!DS83</f>
        <v>0</v>
      </c>
      <c r="BB53" s="2855">
        <f>'5.'!DT83</f>
        <v>42.551968299898562</v>
      </c>
      <c r="BC53" s="2855">
        <f>'5.'!DU83</f>
        <v>132.04421586384331</v>
      </c>
      <c r="BD53" s="2855">
        <f>'5.'!DV83</f>
        <v>63.796837941352123</v>
      </c>
      <c r="BE53" s="2855">
        <f>'5.'!DW83</f>
        <v>75.382472454720073</v>
      </c>
      <c r="BF53" s="2855">
        <f>'5.'!DX83</f>
        <v>47.336587950454799</v>
      </c>
      <c r="BG53" s="2855">
        <f>'5.'!DY83</f>
        <v>2760.2622219147843</v>
      </c>
      <c r="BH53" s="2855">
        <f>'5.'!DZ83</f>
        <v>1429.3821782826074</v>
      </c>
      <c r="BI53" s="2855">
        <f>'5.'!EA83</f>
        <v>0</v>
      </c>
      <c r="BJ53" s="2855">
        <f>'5.'!EB83</f>
        <v>56.428571428562648</v>
      </c>
      <c r="BK53" s="2855">
        <f>'5.'!EC83</f>
        <v>77.368376881080422</v>
      </c>
      <c r="BL53" s="2855">
        <f>'5.'!ED83</f>
        <v>318.49822453340636</v>
      </c>
      <c r="BM53" s="2855">
        <f>'5.'!EE83</f>
        <v>605.65425860695279</v>
      </c>
      <c r="BN53" s="2855">
        <f>'5.'!EF83</f>
        <v>252.71181102698321</v>
      </c>
      <c r="BO53" s="2855">
        <f>'5.'!EG83</f>
        <v>118.72093580562179</v>
      </c>
      <c r="BP53" s="2855">
        <f>'5.'!EH83</f>
        <v>1330.8800436321774</v>
      </c>
      <c r="BQ53" s="2855">
        <f>'5.'!EI83</f>
        <v>0</v>
      </c>
      <c r="BR53" s="2855">
        <f>'5.'!EJ83</f>
        <v>54.223809523819355</v>
      </c>
      <c r="BS53" s="2855">
        <f>'5.'!EK83</f>
        <v>203.81623987557407</v>
      </c>
      <c r="BT53" s="2855">
        <f>'5.'!EL83</f>
        <v>516.57389590307787</v>
      </c>
      <c r="BU53" s="2855">
        <f>'5.'!EM83</f>
        <v>224.99066396329869</v>
      </c>
      <c r="BV53" s="2855">
        <f>'5.'!EN83</f>
        <v>221.03077108545659</v>
      </c>
      <c r="BW53" s="2855">
        <f>'5.'!EO83</f>
        <v>110.24466328095089</v>
      </c>
      <c r="BX53" s="2855">
        <f>'5.'!EP83</f>
        <v>373.69547359762987</v>
      </c>
    </row>
    <row r="54" spans="1:76" ht="12.95" customHeight="1">
      <c r="A54" s="155"/>
      <c r="B54" s="315" t="s">
        <v>2871</v>
      </c>
      <c r="C54" s="155"/>
      <c r="D54" s="1089"/>
      <c r="E54" s="1829">
        <f>'5.'!CA84</f>
        <v>17710.709887357847</v>
      </c>
      <c r="F54" s="1829">
        <f>'5.'!CB84</f>
        <v>2813.5821789290321</v>
      </c>
      <c r="G54" s="1829">
        <f>'5.'!CC84</f>
        <v>0</v>
      </c>
      <c r="H54" s="1829">
        <f>'5.'!CD84</f>
        <v>6.875</v>
      </c>
      <c r="I54" s="1829">
        <f>'5.'!CE84</f>
        <v>262.65057504204265</v>
      </c>
      <c r="J54" s="1829">
        <f>'5.'!CF84</f>
        <v>658.96925635460775</v>
      </c>
      <c r="K54" s="1829">
        <f>'5.'!CG84</f>
        <v>898.07112883804177</v>
      </c>
      <c r="L54" s="1829">
        <f>'5.'!CH84</f>
        <v>840.89294789941209</v>
      </c>
      <c r="M54" s="1829">
        <f>'5.'!CI84</f>
        <v>146.12327079492673</v>
      </c>
      <c r="N54" s="1829">
        <f>'5.'!CJ84</f>
        <v>3930.1244255063048</v>
      </c>
      <c r="O54" s="1829">
        <f>'5.'!CK84</f>
        <v>1103.2936530155596</v>
      </c>
      <c r="P54" s="1829">
        <f>'5.'!CL84</f>
        <v>0</v>
      </c>
      <c r="Q54" s="1829">
        <f>'5.'!CM84</f>
        <v>4.8999999999919011</v>
      </c>
      <c r="R54" s="1829">
        <f>'5.'!CN84</f>
        <v>140.69609158138186</v>
      </c>
      <c r="S54" s="1829">
        <f>'5.'!CO84</f>
        <v>237.2638920672627</v>
      </c>
      <c r="T54" s="1829">
        <f>'5.'!CP84</f>
        <v>217.23657470514701</v>
      </c>
      <c r="U54" s="1829">
        <f>'5.'!CQ84</f>
        <v>209.4066330110962</v>
      </c>
      <c r="V54" s="1829">
        <f>'5.'!CR84</f>
        <v>293.79046165067962</v>
      </c>
      <c r="W54" s="1829">
        <f>'5.'!CS84</f>
        <v>1448.4808379898982</v>
      </c>
      <c r="X54" s="1829">
        <f>'5.'!CT84</f>
        <v>0</v>
      </c>
      <c r="Y54" s="1829">
        <f>'5.'!CU84</f>
        <v>7.3333333332449779</v>
      </c>
      <c r="Z54" s="1829">
        <f>'5.'!CV84</f>
        <v>237.84877910910595</v>
      </c>
      <c r="AA54" s="1829">
        <f>'5.'!CW84</f>
        <v>411.0733783697271</v>
      </c>
      <c r="AB54" s="1829">
        <f>'5.'!CX84</f>
        <v>454.07615579656454</v>
      </c>
      <c r="AC54" s="1829">
        <f>'5.'!CY84</f>
        <v>242.66484905090985</v>
      </c>
      <c r="AD54" s="1829">
        <f>'5.'!CZ84</f>
        <v>95.484342330345839</v>
      </c>
      <c r="AE54" s="1829">
        <f>'5.'!DA84</f>
        <v>1378.3499345008461</v>
      </c>
      <c r="AF54" s="1829">
        <f>'5.'!DB84</f>
        <v>0</v>
      </c>
      <c r="AG54" s="1829">
        <f>'5.'!DC84</f>
        <v>80.674805771204561</v>
      </c>
      <c r="AH54" s="1829">
        <f>'5.'!DD84</f>
        <v>307.37554210352977</v>
      </c>
      <c r="AI54" s="1829">
        <f>'5.'!DE84</f>
        <v>441.19822601807255</v>
      </c>
      <c r="AJ54" s="1829">
        <f>'5.'!DF84</f>
        <v>318.22255015918449</v>
      </c>
      <c r="AK54" s="1829">
        <f>'5.'!DG84</f>
        <v>199.73434437693624</v>
      </c>
      <c r="AL54" s="1829">
        <f>'5.'!DH84</f>
        <v>31.144466071918078</v>
      </c>
      <c r="AM54" s="1829">
        <f>'5.'!DI84</f>
        <v>3142.7288021621307</v>
      </c>
      <c r="AN54" s="1829">
        <f>'5.'!DJ84</f>
        <v>21.815551494801817</v>
      </c>
      <c r="AO54" s="1829">
        <f>'5.'!DK84</f>
        <v>35.368641150515785</v>
      </c>
      <c r="AP54" s="1829">
        <f>'5.'!DL84</f>
        <v>965.79972195875848</v>
      </c>
      <c r="AQ54" s="1829">
        <f>'5.'!DM84</f>
        <v>904.8261826060824</v>
      </c>
      <c r="AR54" s="1829">
        <f>'5.'!DN84</f>
        <v>770.89108188502303</v>
      </c>
      <c r="AS54" s="1829">
        <f>'5.'!DO84</f>
        <v>357.00588529024424</v>
      </c>
      <c r="AT54" s="1833">
        <f>'5.'!DP84</f>
        <v>87.021737776705891</v>
      </c>
      <c r="AU54" s="155"/>
      <c r="AV54" s="315" t="s">
        <v>2882</v>
      </c>
      <c r="AW54" s="155"/>
      <c r="AX54" s="1089"/>
      <c r="AY54" s="2857">
        <f>'5.'!DQ84</f>
        <v>958.33883659228809</v>
      </c>
      <c r="AZ54" s="2855">
        <f>'5.'!DR84</f>
        <v>0</v>
      </c>
      <c r="BA54" s="2855">
        <f>'5.'!DS84</f>
        <v>0</v>
      </c>
      <c r="BB54" s="2855">
        <f>'5.'!DT84</f>
        <v>168.71681357509567</v>
      </c>
      <c r="BC54" s="2855">
        <f>'5.'!DU84</f>
        <v>229.70581969116563</v>
      </c>
      <c r="BD54" s="2855">
        <f>'5.'!DV84</f>
        <v>302.42558471465833</v>
      </c>
      <c r="BE54" s="2855">
        <f>'5.'!DW84</f>
        <v>253.94714035050589</v>
      </c>
      <c r="BF54" s="2855">
        <f>'5.'!DX84</f>
        <v>3.5434782608626381</v>
      </c>
      <c r="BG54" s="2855">
        <f>'5.'!DY84</f>
        <v>6540.3478212109148</v>
      </c>
      <c r="BH54" s="2855">
        <f>'5.'!DZ84</f>
        <v>2671.4433239980867</v>
      </c>
      <c r="BI54" s="2855">
        <f>'5.'!EA84</f>
        <v>0</v>
      </c>
      <c r="BJ54" s="2855">
        <f>'5.'!EB84</f>
        <v>76.814368130083579</v>
      </c>
      <c r="BK54" s="2855">
        <f>'5.'!EC84</f>
        <v>254.45045658473177</v>
      </c>
      <c r="BL54" s="2855">
        <f>'5.'!ED84</f>
        <v>652.57304288071327</v>
      </c>
      <c r="BM54" s="2855">
        <f>'5.'!EE84</f>
        <v>717.70660141087183</v>
      </c>
      <c r="BN54" s="2855">
        <f>'5.'!EF84</f>
        <v>847.08246844611551</v>
      </c>
      <c r="BO54" s="2855">
        <f>'5.'!EG84</f>
        <v>122.8163865455705</v>
      </c>
      <c r="BP54" s="2855">
        <f>'5.'!EH84</f>
        <v>3868.9044972128295</v>
      </c>
      <c r="BQ54" s="2855">
        <f>'5.'!EI84</f>
        <v>13.900000000018105</v>
      </c>
      <c r="BR54" s="2855">
        <f>'5.'!EJ84</f>
        <v>387.64596384564243</v>
      </c>
      <c r="BS54" s="2855">
        <f>'5.'!EK84</f>
        <v>870.6138380312284</v>
      </c>
      <c r="BT54" s="2855">
        <f>'5.'!EL84</f>
        <v>996.84768076660293</v>
      </c>
      <c r="BU54" s="2855">
        <f>'5.'!EM84</f>
        <v>886.38717669345158</v>
      </c>
      <c r="BV54" s="2855">
        <f>'5.'!EN84</f>
        <v>610.60590046735285</v>
      </c>
      <c r="BW54" s="2855">
        <f>'5.'!EO84</f>
        <v>102.90393740853224</v>
      </c>
      <c r="BX54" s="2855">
        <f>'5.'!EP84</f>
        <v>325.58782295717396</v>
      </c>
    </row>
    <row r="55" spans="1:76" ht="12.95" customHeight="1">
      <c r="A55" s="155"/>
      <c r="B55" s="315" t="s">
        <v>2856</v>
      </c>
      <c r="C55" s="155"/>
      <c r="D55" s="1089"/>
      <c r="E55" s="1829">
        <f>'5.'!CA85</f>
        <v>25454.122684942919</v>
      </c>
      <c r="F55" s="1829">
        <f>'5.'!CB85</f>
        <v>3545.4493659882555</v>
      </c>
      <c r="G55" s="1829">
        <f>'5.'!CC85</f>
        <v>18.300000000016663</v>
      </c>
      <c r="H55" s="1829">
        <f>'5.'!CD85</f>
        <v>51.466485701431317</v>
      </c>
      <c r="I55" s="1829">
        <f>'5.'!CE85</f>
        <v>440.76134637913668</v>
      </c>
      <c r="J55" s="1829">
        <f>'5.'!CF85</f>
        <v>724.69504788010272</v>
      </c>
      <c r="K55" s="1829">
        <f>'5.'!CG85</f>
        <v>1143.3766802508726</v>
      </c>
      <c r="L55" s="1829">
        <f>'5.'!CH85</f>
        <v>848.146429041636</v>
      </c>
      <c r="M55" s="1829">
        <f>'5.'!CI85</f>
        <v>318.7033767350573</v>
      </c>
      <c r="N55" s="1829">
        <f>'5.'!CJ85</f>
        <v>6428.8775989241149</v>
      </c>
      <c r="O55" s="1829">
        <f>'5.'!CK85</f>
        <v>1894.9200006051135</v>
      </c>
      <c r="P55" s="1829">
        <f>'5.'!CL85</f>
        <v>0</v>
      </c>
      <c r="Q55" s="1829">
        <f>'5.'!CM85</f>
        <v>3.5434782608626381</v>
      </c>
      <c r="R55" s="1829">
        <f>'5.'!CN85</f>
        <v>361.23698335604132</v>
      </c>
      <c r="S55" s="1829">
        <f>'5.'!CO85</f>
        <v>344.83457859107494</v>
      </c>
      <c r="T55" s="1829">
        <f>'5.'!CP85</f>
        <v>405.03720332820808</v>
      </c>
      <c r="U55" s="1829">
        <f>'5.'!CQ85</f>
        <v>425.61620908777303</v>
      </c>
      <c r="V55" s="1829">
        <f>'5.'!CR85</f>
        <v>354.65154798115464</v>
      </c>
      <c r="W55" s="1829">
        <f>'5.'!CS85</f>
        <v>2486.377847722506</v>
      </c>
      <c r="X55" s="1829">
        <f>'5.'!CT85</f>
        <v>0</v>
      </c>
      <c r="Y55" s="1829">
        <f>'5.'!CU85</f>
        <v>54.724388761516423</v>
      </c>
      <c r="Z55" s="1829">
        <f>'5.'!CV85</f>
        <v>406.67212167761971</v>
      </c>
      <c r="AA55" s="1829">
        <f>'5.'!CW85</f>
        <v>668.19905121634258</v>
      </c>
      <c r="AB55" s="1829">
        <f>'5.'!CX85</f>
        <v>731.79542295058559</v>
      </c>
      <c r="AC55" s="1829">
        <f>'5.'!CY85</f>
        <v>503.19110662729901</v>
      </c>
      <c r="AD55" s="1829">
        <f>'5.'!CZ85</f>
        <v>121.79575648914496</v>
      </c>
      <c r="AE55" s="1829">
        <f>'5.'!DA85</f>
        <v>2047.5797505964917</v>
      </c>
      <c r="AF55" s="1829">
        <f>'5.'!DB85</f>
        <v>0</v>
      </c>
      <c r="AG55" s="1829">
        <f>'5.'!DC85</f>
        <v>207.66167567144637</v>
      </c>
      <c r="AH55" s="1829">
        <f>'5.'!DD85</f>
        <v>555.74885233467307</v>
      </c>
      <c r="AI55" s="1829">
        <f>'5.'!DE85</f>
        <v>571.38846366801204</v>
      </c>
      <c r="AJ55" s="1829">
        <f>'5.'!DF85</f>
        <v>447.5122732074833</v>
      </c>
      <c r="AK55" s="1829">
        <f>'5.'!DG85</f>
        <v>211.02606875968118</v>
      </c>
      <c r="AL55" s="1829">
        <f>'5.'!DH85</f>
        <v>54.242416955196845</v>
      </c>
      <c r="AM55" s="1829">
        <f>'5.'!DI85</f>
        <v>4181.6683138754042</v>
      </c>
      <c r="AN55" s="1829">
        <f>'5.'!DJ85</f>
        <v>17.7666666666765</v>
      </c>
      <c r="AO55" s="1829">
        <f>'5.'!DK85</f>
        <v>130.41347691135348</v>
      </c>
      <c r="AP55" s="1829">
        <f>'5.'!DL85</f>
        <v>1240.4337272058087</v>
      </c>
      <c r="AQ55" s="1829">
        <f>'5.'!DM85</f>
        <v>1503.3399056438425</v>
      </c>
      <c r="AR55" s="1829">
        <f>'5.'!DN85</f>
        <v>820.76371929513198</v>
      </c>
      <c r="AS55" s="1829">
        <f>'5.'!DO85</f>
        <v>404.97320991823409</v>
      </c>
      <c r="AT55" s="1833">
        <f>'5.'!DP85</f>
        <v>63.977608234355806</v>
      </c>
      <c r="AU55" s="155"/>
      <c r="AV55" s="315" t="s">
        <v>2883</v>
      </c>
      <c r="AW55" s="155"/>
      <c r="AX55" s="1089"/>
      <c r="AY55" s="2857">
        <f>'5.'!DQ85</f>
        <v>1106.2216171136406</v>
      </c>
      <c r="AZ55" s="2855">
        <f>'5.'!DR85</f>
        <v>0</v>
      </c>
      <c r="BA55" s="2855">
        <f>'5.'!DS85</f>
        <v>43.455262336387293</v>
      </c>
      <c r="BB55" s="2855">
        <f>'5.'!DT85</f>
        <v>270.82528849199628</v>
      </c>
      <c r="BC55" s="2855">
        <f>'5.'!DU85</f>
        <v>279.2242323040528</v>
      </c>
      <c r="BD55" s="2855">
        <f>'5.'!DV85</f>
        <v>276.87955559518878</v>
      </c>
      <c r="BE55" s="2855">
        <f>'5.'!DW85</f>
        <v>143.65463965549228</v>
      </c>
      <c r="BF55" s="2855">
        <f>'5.'!DX85</f>
        <v>92.18263873052345</v>
      </c>
      <c r="BG55" s="2855">
        <f>'5.'!DY85</f>
        <v>9995.9435116820296</v>
      </c>
      <c r="BH55" s="2855">
        <f>'5.'!DZ85</f>
        <v>3793.1252754930865</v>
      </c>
      <c r="BI55" s="2855">
        <f>'5.'!EA85</f>
        <v>0</v>
      </c>
      <c r="BJ55" s="2855">
        <f>'5.'!EB85</f>
        <v>91.384959586948128</v>
      </c>
      <c r="BK55" s="2855">
        <f>'5.'!EC85</f>
        <v>797.22793504648189</v>
      </c>
      <c r="BL55" s="2855">
        <f>'5.'!ED85</f>
        <v>881.03217775434541</v>
      </c>
      <c r="BM55" s="2855">
        <f>'5.'!EE85</f>
        <v>1133.6578578988383</v>
      </c>
      <c r="BN55" s="2855">
        <f>'5.'!EF85</f>
        <v>814.48075610307137</v>
      </c>
      <c r="BO55" s="2855">
        <f>'5.'!EG85</f>
        <v>75.341589103402185</v>
      </c>
      <c r="BP55" s="2855">
        <f>'5.'!EH85</f>
        <v>6202.8182361889394</v>
      </c>
      <c r="BQ55" s="2855">
        <f>'5.'!EI85</f>
        <v>26.874999999999996</v>
      </c>
      <c r="BR55" s="2855">
        <f>'5.'!EJ85</f>
        <v>394.56366831398014</v>
      </c>
      <c r="BS55" s="2855">
        <f>'5.'!EK85</f>
        <v>861.12569030546831</v>
      </c>
      <c r="BT55" s="2855">
        <f>'5.'!EL85</f>
        <v>2676.5137755429841</v>
      </c>
      <c r="BU55" s="2855">
        <f>'5.'!EM85</f>
        <v>1280.3479329038685</v>
      </c>
      <c r="BV55" s="2855">
        <f>'5.'!EN85</f>
        <v>809.38173898654134</v>
      </c>
      <c r="BW55" s="2855">
        <f>'5.'!EO85</f>
        <v>154.01043013609518</v>
      </c>
      <c r="BX55" s="2855">
        <f>'5.'!EP85</f>
        <v>195.96227735948867</v>
      </c>
    </row>
    <row r="56" spans="1:76" ht="12.95" customHeight="1">
      <c r="A56" s="155"/>
      <c r="B56" s="315" t="s">
        <v>2857</v>
      </c>
      <c r="C56" s="155"/>
      <c r="D56" s="1089"/>
      <c r="E56" s="1829">
        <f>'5.'!CA86</f>
        <v>19427.726094488466</v>
      </c>
      <c r="F56" s="1829">
        <f>'5.'!CB86</f>
        <v>2490.8899194678143</v>
      </c>
      <c r="G56" s="1829">
        <f>'5.'!CC86</f>
        <v>0</v>
      </c>
      <c r="H56" s="1829">
        <f>'5.'!CD86</f>
        <v>65.639896729038924</v>
      </c>
      <c r="I56" s="1829">
        <f>'5.'!CE86</f>
        <v>291.06885762796946</v>
      </c>
      <c r="J56" s="1829">
        <f>'5.'!CF86</f>
        <v>419.93566753689328</v>
      </c>
      <c r="K56" s="1829">
        <f>'5.'!CG86</f>
        <v>828.04145857278149</v>
      </c>
      <c r="L56" s="1829">
        <f>'5.'!CH86</f>
        <v>668.78069991886014</v>
      </c>
      <c r="M56" s="1829">
        <f>'5.'!CI86</f>
        <v>217.42333908227332</v>
      </c>
      <c r="N56" s="1829">
        <f>'5.'!CJ86</f>
        <v>6444.6511376484523</v>
      </c>
      <c r="O56" s="1829">
        <f>'5.'!CK86</f>
        <v>1349.2961098849339</v>
      </c>
      <c r="P56" s="1829">
        <f>'5.'!CL86</f>
        <v>0</v>
      </c>
      <c r="Q56" s="1829">
        <f>'5.'!CM86</f>
        <v>12.439704675956978</v>
      </c>
      <c r="R56" s="1829">
        <f>'5.'!CN86</f>
        <v>263.4473321550816</v>
      </c>
      <c r="S56" s="1829">
        <f>'5.'!CO86</f>
        <v>211.29356832992349</v>
      </c>
      <c r="T56" s="1829">
        <f>'5.'!CP86</f>
        <v>373.4005511220613</v>
      </c>
      <c r="U56" s="1829">
        <f>'5.'!CQ86</f>
        <v>275.63519729445011</v>
      </c>
      <c r="V56" s="1829">
        <f>'5.'!CR86</f>
        <v>213.07975630746026</v>
      </c>
      <c r="W56" s="1829">
        <f>'5.'!CS86</f>
        <v>2353.4649149842598</v>
      </c>
      <c r="X56" s="1829">
        <f>'5.'!CT86</f>
        <v>0</v>
      </c>
      <c r="Y56" s="1829">
        <f>'5.'!CU86</f>
        <v>58.300000000029499</v>
      </c>
      <c r="Z56" s="1829">
        <f>'5.'!CV86</f>
        <v>509.68726534996267</v>
      </c>
      <c r="AA56" s="1829">
        <f>'5.'!CW86</f>
        <v>616.13569082782442</v>
      </c>
      <c r="AB56" s="1829">
        <f>'5.'!CX86</f>
        <v>634.91516253894622</v>
      </c>
      <c r="AC56" s="1829">
        <f>'5.'!CY86</f>
        <v>402.46536096611766</v>
      </c>
      <c r="AD56" s="1829">
        <f>'5.'!CZ86</f>
        <v>131.96143530137851</v>
      </c>
      <c r="AE56" s="1829">
        <f>'5.'!DA86</f>
        <v>2741.8901127792642</v>
      </c>
      <c r="AF56" s="1829">
        <f>'5.'!DB86</f>
        <v>0</v>
      </c>
      <c r="AG56" s="1829">
        <f>'5.'!DC86</f>
        <v>212.47810784787313</v>
      </c>
      <c r="AH56" s="1829">
        <f>'5.'!DD86</f>
        <v>822.12904437048269</v>
      </c>
      <c r="AI56" s="1829">
        <f>'5.'!DE86</f>
        <v>879.54778815289899</v>
      </c>
      <c r="AJ56" s="1829">
        <f>'5.'!DF86</f>
        <v>539.72897334561674</v>
      </c>
      <c r="AK56" s="1829">
        <f>'5.'!DG86</f>
        <v>249.68817466907717</v>
      </c>
      <c r="AL56" s="1829">
        <f>'5.'!DH86</f>
        <v>38.318024393314005</v>
      </c>
      <c r="AM56" s="1829">
        <f>'5.'!DI86</f>
        <v>3034.7373735420906</v>
      </c>
      <c r="AN56" s="1829">
        <f>'5.'!DJ86</f>
        <v>16.428571428530766</v>
      </c>
      <c r="AO56" s="1829">
        <f>'5.'!DK86</f>
        <v>114.75895679411695</v>
      </c>
      <c r="AP56" s="1829">
        <f>'5.'!DL86</f>
        <v>788.21603307505586</v>
      </c>
      <c r="AQ56" s="1829">
        <f>'5.'!DM86</f>
        <v>1070.0295383403097</v>
      </c>
      <c r="AR56" s="1829">
        <f>'5.'!DN86</f>
        <v>733.51316092022387</v>
      </c>
      <c r="AS56" s="1829">
        <f>'5.'!DO86</f>
        <v>267.70898427205998</v>
      </c>
      <c r="AT56" s="1833">
        <f>'5.'!DP86</f>
        <v>44.08212871179358</v>
      </c>
      <c r="AU56" s="155"/>
      <c r="AV56" s="315" t="s">
        <v>2857</v>
      </c>
      <c r="AW56" s="155"/>
      <c r="AX56" s="1089"/>
      <c r="AY56" s="2857">
        <f>'5.'!DQ86</f>
        <v>537.5363964486238</v>
      </c>
      <c r="AZ56" s="2855">
        <f>'5.'!DR86</f>
        <v>0</v>
      </c>
      <c r="BA56" s="2855">
        <f>'5.'!DS86</f>
        <v>5</v>
      </c>
      <c r="BB56" s="2855">
        <f>'5.'!DT86</f>
        <v>136.02581912174486</v>
      </c>
      <c r="BC56" s="2855">
        <f>'5.'!DU86</f>
        <v>130.66897515503496</v>
      </c>
      <c r="BD56" s="2855">
        <f>'5.'!DV86</f>
        <v>110.39722611026369</v>
      </c>
      <c r="BE56" s="2855">
        <f>'5.'!DW86</f>
        <v>138.77324475109734</v>
      </c>
      <c r="BF56" s="2855">
        <f>'5.'!DX86</f>
        <v>16.671131310482966</v>
      </c>
      <c r="BG56" s="2855">
        <f>'5.'!DY86</f>
        <v>6869.9790717619171</v>
      </c>
      <c r="BH56" s="2855">
        <f>'5.'!DZ86</f>
        <v>2157.6762466814225</v>
      </c>
      <c r="BI56" s="2855">
        <f>'5.'!EA86</f>
        <v>8</v>
      </c>
      <c r="BJ56" s="2855">
        <f>'5.'!EB86</f>
        <v>24.070385413707637</v>
      </c>
      <c r="BK56" s="2855">
        <f>'5.'!EC86</f>
        <v>251.14488052961545</v>
      </c>
      <c r="BL56" s="2855">
        <f>'5.'!ED86</f>
        <v>586.63151679047007</v>
      </c>
      <c r="BM56" s="2855">
        <f>'5.'!EE86</f>
        <v>714.81715671028905</v>
      </c>
      <c r="BN56" s="2855">
        <f>'5.'!EF86</f>
        <v>466.66223413576887</v>
      </c>
      <c r="BO56" s="2855">
        <f>'5.'!EG86</f>
        <v>106.35007310157107</v>
      </c>
      <c r="BP56" s="2855">
        <f>'5.'!EH86</f>
        <v>4712.3028250805019</v>
      </c>
      <c r="BQ56" s="2855">
        <f>'5.'!EI86</f>
        <v>7.7577639751228418</v>
      </c>
      <c r="BR56" s="2855">
        <f>'5.'!EJ86</f>
        <v>149.61962388097322</v>
      </c>
      <c r="BS56" s="2855">
        <f>'5.'!EK86</f>
        <v>1447.9766799649342</v>
      </c>
      <c r="BT56" s="2855">
        <f>'5.'!EL86</f>
        <v>1444.5958893444467</v>
      </c>
      <c r="BU56" s="2855">
        <f>'5.'!EM86</f>
        <v>1006.3445475659953</v>
      </c>
      <c r="BV56" s="2855">
        <f>'5.'!EN86</f>
        <v>543.8017584633717</v>
      </c>
      <c r="BW56" s="2855">
        <f>'5.'!EO86</f>
        <v>112.20656188565337</v>
      </c>
      <c r="BX56" s="2855">
        <f>'5.'!EP86</f>
        <v>49.932195619560311</v>
      </c>
    </row>
    <row r="57" spans="1:76" ht="12.95" customHeight="1">
      <c r="A57" s="155"/>
      <c r="B57" s="315" t="s">
        <v>2859</v>
      </c>
      <c r="C57" s="155"/>
      <c r="D57" s="1089"/>
      <c r="E57" s="1829">
        <f>'5.'!CA87</f>
        <v>33088.945619656057</v>
      </c>
      <c r="F57" s="1829">
        <f>'5.'!CB87</f>
        <v>4842.901852923329</v>
      </c>
      <c r="G57" s="1829">
        <f>'5.'!CC87</f>
        <v>4.6314586851816228</v>
      </c>
      <c r="H57" s="1829">
        <f>'5.'!CD87</f>
        <v>32.484126984059763</v>
      </c>
      <c r="I57" s="1829">
        <f>'5.'!CE87</f>
        <v>301.8637923960527</v>
      </c>
      <c r="J57" s="1829">
        <f>'5.'!CF87</f>
        <v>953.47438729697126</v>
      </c>
      <c r="K57" s="1829">
        <f>'5.'!CG87</f>
        <v>1650.2098235817439</v>
      </c>
      <c r="L57" s="1829">
        <f>'5.'!CH87</f>
        <v>1535.2931757743252</v>
      </c>
      <c r="M57" s="1829">
        <f>'5.'!CI87</f>
        <v>364.94508820499618</v>
      </c>
      <c r="N57" s="1829">
        <f>'5.'!CJ87</f>
        <v>11404.113515307281</v>
      </c>
      <c r="O57" s="1829">
        <f>'5.'!CK87</f>
        <v>1390.1526477046257</v>
      </c>
      <c r="P57" s="1829">
        <f>'5.'!CL87</f>
        <v>0</v>
      </c>
      <c r="Q57" s="1829">
        <f>'5.'!CM87</f>
        <v>3.9254304438812659</v>
      </c>
      <c r="R57" s="1829">
        <f>'5.'!CN87</f>
        <v>206.43792645519986</v>
      </c>
      <c r="S57" s="1829">
        <f>'5.'!CO87</f>
        <v>296.24767838617453</v>
      </c>
      <c r="T57" s="1829">
        <f>'5.'!CP87</f>
        <v>333.09220547322985</v>
      </c>
      <c r="U57" s="1829">
        <f>'5.'!CQ87</f>
        <v>225.29552654470248</v>
      </c>
      <c r="V57" s="1829">
        <f>'5.'!CR87</f>
        <v>325.15388040143745</v>
      </c>
      <c r="W57" s="1829">
        <f>'5.'!CS87</f>
        <v>3601.3992452479888</v>
      </c>
      <c r="X57" s="1829">
        <f>'5.'!CT87</f>
        <v>0</v>
      </c>
      <c r="Y57" s="1829">
        <f>'5.'!CU87</f>
        <v>6.6159213939336352</v>
      </c>
      <c r="Z57" s="1829">
        <f>'5.'!CV87</f>
        <v>433.19336366679084</v>
      </c>
      <c r="AA57" s="1829">
        <f>'5.'!CW87</f>
        <v>1143.8125179541203</v>
      </c>
      <c r="AB57" s="1829">
        <f>'5.'!CX87</f>
        <v>1188.9571795473908</v>
      </c>
      <c r="AC57" s="1829">
        <f>'5.'!CY87</f>
        <v>675.50398494902356</v>
      </c>
      <c r="AD57" s="1829">
        <f>'5.'!CZ87</f>
        <v>153.31627773673074</v>
      </c>
      <c r="AE57" s="1829">
        <f>'5.'!DA87</f>
        <v>6412.5616223546604</v>
      </c>
      <c r="AF57" s="1829">
        <f>'5.'!DB87</f>
        <v>1</v>
      </c>
      <c r="AG57" s="1829">
        <f>'5.'!DC87</f>
        <v>365.36117574673909</v>
      </c>
      <c r="AH57" s="1829">
        <f>'5.'!DD87</f>
        <v>1938.5262877099492</v>
      </c>
      <c r="AI57" s="1829">
        <f>'5.'!DE87</f>
        <v>1917.2976106830138</v>
      </c>
      <c r="AJ57" s="1829">
        <f>'5.'!DF87</f>
        <v>1413.6274009459046</v>
      </c>
      <c r="AK57" s="1829">
        <f>'5.'!DG87</f>
        <v>607.83359213243637</v>
      </c>
      <c r="AL57" s="1829">
        <f>'5.'!DH87</f>
        <v>168.91555513661919</v>
      </c>
      <c r="AM57" s="1829">
        <f>'5.'!DI87</f>
        <v>5594.5322142213599</v>
      </c>
      <c r="AN57" s="1829">
        <f>'5.'!DJ87</f>
        <v>9.3962264150943398</v>
      </c>
      <c r="AO57" s="1829">
        <f>'5.'!DK87</f>
        <v>210.8916157402376</v>
      </c>
      <c r="AP57" s="1829">
        <f>'5.'!DL87</f>
        <v>1694.8383889739375</v>
      </c>
      <c r="AQ57" s="1829">
        <f>'5.'!DM87</f>
        <v>1807.1287571629243</v>
      </c>
      <c r="AR57" s="1829">
        <f>'5.'!DN87</f>
        <v>1164.3122933808988</v>
      </c>
      <c r="AS57" s="1829">
        <f>'5.'!DO87</f>
        <v>645.00914823666642</v>
      </c>
      <c r="AT57" s="1833">
        <f>'5.'!DP87</f>
        <v>62.955784311598613</v>
      </c>
      <c r="AU57" s="155"/>
      <c r="AV57" s="315" t="s">
        <v>2859</v>
      </c>
      <c r="AW57" s="155"/>
      <c r="AX57" s="1089"/>
      <c r="AY57" s="2857">
        <f>'5.'!DQ87</f>
        <v>1912.5394101765733</v>
      </c>
      <c r="AZ57" s="2855">
        <f>'5.'!DR87</f>
        <v>10</v>
      </c>
      <c r="BA57" s="2855">
        <f>'5.'!DS87</f>
        <v>89.125909532380149</v>
      </c>
      <c r="BB57" s="2855">
        <f>'5.'!DT87</f>
        <v>448.07901922549911</v>
      </c>
      <c r="BC57" s="2855">
        <f>'5.'!DU87</f>
        <v>478.48523955477424</v>
      </c>
      <c r="BD57" s="2855">
        <f>'5.'!DV87</f>
        <v>472.16479945302001</v>
      </c>
      <c r="BE57" s="2855">
        <f>'5.'!DW87</f>
        <v>339.50193458058618</v>
      </c>
      <c r="BF57" s="2855">
        <f>'5.'!DX87</f>
        <v>75.182507830313796</v>
      </c>
      <c r="BG57" s="2855">
        <f>'5.'!DY87</f>
        <v>9334.8586270274973</v>
      </c>
      <c r="BH57" s="2855">
        <f>'5.'!DZ87</f>
        <v>3005.010629640889</v>
      </c>
      <c r="BI57" s="2855">
        <f>'5.'!EA87</f>
        <v>1</v>
      </c>
      <c r="BJ57" s="2855">
        <f>'5.'!EB87</f>
        <v>133.08842300807154</v>
      </c>
      <c r="BK57" s="2855">
        <f>'5.'!EC87</f>
        <v>573.07144058041365</v>
      </c>
      <c r="BL57" s="2855">
        <f>'5.'!ED87</f>
        <v>854.72027090872791</v>
      </c>
      <c r="BM57" s="2855">
        <f>'5.'!EE87</f>
        <v>849.98476666466752</v>
      </c>
      <c r="BN57" s="2855">
        <f>'5.'!EF87</f>
        <v>476.07779317074812</v>
      </c>
      <c r="BO57" s="2855">
        <f>'5.'!EG87</f>
        <v>117.06793530826047</v>
      </c>
      <c r="BP57" s="2855">
        <f>'5.'!EH87</f>
        <v>6329.8479973866079</v>
      </c>
      <c r="BQ57" s="2855">
        <f>'5.'!EI87</f>
        <v>49.254845756952022</v>
      </c>
      <c r="BR57" s="2855">
        <f>'5.'!EJ87</f>
        <v>266.53717340033046</v>
      </c>
      <c r="BS57" s="2855">
        <f>'5.'!EK87</f>
        <v>1250.0944640920532</v>
      </c>
      <c r="BT57" s="2855">
        <f>'5.'!EL87</f>
        <v>2467.304656567705</v>
      </c>
      <c r="BU57" s="2855">
        <f>'5.'!EM87</f>
        <v>1188.2185161884445</v>
      </c>
      <c r="BV57" s="2855">
        <f>'5.'!EN87</f>
        <v>899.58804372500265</v>
      </c>
      <c r="BW57" s="2855">
        <f>'5.'!EO87</f>
        <v>208.85029765611932</v>
      </c>
      <c r="BX57" s="2855">
        <f>'5.'!EP87</f>
        <v>0</v>
      </c>
    </row>
    <row r="58" spans="1:76" ht="12.95" customHeight="1">
      <c r="A58" s="155"/>
      <c r="B58" s="315" t="s">
        <v>2985</v>
      </c>
      <c r="C58" s="155"/>
      <c r="D58" s="1089"/>
      <c r="E58" s="1829">
        <f>'5.'!CA88</f>
        <v>11380.4307678478</v>
      </c>
      <c r="F58" s="1829">
        <f>'5.'!CB88</f>
        <v>1132.665057220262</v>
      </c>
      <c r="G58" s="1829">
        <f>'5.'!CC88</f>
        <v>0</v>
      </c>
      <c r="H58" s="1829">
        <f>'5.'!CD88</f>
        <v>8.1336898395353856</v>
      </c>
      <c r="I58" s="1829">
        <f>'5.'!CE88</f>
        <v>60.766452886492303</v>
      </c>
      <c r="J58" s="1829">
        <f>'5.'!CF88</f>
        <v>200.86302628219866</v>
      </c>
      <c r="K58" s="1829">
        <f>'5.'!CG88</f>
        <v>432.99363516435812</v>
      </c>
      <c r="L58" s="1829">
        <f>'5.'!CH88</f>
        <v>334.44190355869881</v>
      </c>
      <c r="M58" s="1829">
        <f>'5.'!CI88</f>
        <v>95.466349488979162</v>
      </c>
      <c r="N58" s="1829">
        <f>'5.'!CJ88</f>
        <v>4716.9625872076194</v>
      </c>
      <c r="O58" s="1829">
        <f>'5.'!CK88</f>
        <v>388.80968437757588</v>
      </c>
      <c r="P58" s="1829">
        <f>'5.'!CL88</f>
        <v>0</v>
      </c>
      <c r="Q58" s="1829">
        <f>'5.'!CM88</f>
        <v>2</v>
      </c>
      <c r="R58" s="1829">
        <f>'5.'!CN88</f>
        <v>59.38472176482238</v>
      </c>
      <c r="S58" s="1829">
        <f>'5.'!CO88</f>
        <v>110.30153087633057</v>
      </c>
      <c r="T58" s="1829">
        <f>'5.'!CP88</f>
        <v>89.425607653828038</v>
      </c>
      <c r="U58" s="1829">
        <f>'5.'!CQ88</f>
        <v>64.910730625952056</v>
      </c>
      <c r="V58" s="1829">
        <f>'5.'!CR88</f>
        <v>62.787093456643042</v>
      </c>
      <c r="W58" s="1829">
        <f>'5.'!CS88</f>
        <v>1382.2704897286324</v>
      </c>
      <c r="X58" s="1829">
        <f>'5.'!CT88</f>
        <v>1</v>
      </c>
      <c r="Y58" s="1829">
        <f>'5.'!CU88</f>
        <v>1</v>
      </c>
      <c r="Z58" s="1829">
        <f>'5.'!CV88</f>
        <v>223.63449652337155</v>
      </c>
      <c r="AA58" s="1829">
        <f>'5.'!CW88</f>
        <v>527.88511036444982</v>
      </c>
      <c r="AB58" s="1829">
        <f>'5.'!CX88</f>
        <v>421.96337724745302</v>
      </c>
      <c r="AC58" s="1829">
        <f>'5.'!CY88</f>
        <v>179.7409973334004</v>
      </c>
      <c r="AD58" s="1829">
        <f>'5.'!CZ88</f>
        <v>27.046508259958117</v>
      </c>
      <c r="AE58" s="1829">
        <f>'5.'!DA88</f>
        <v>2945.8824131014112</v>
      </c>
      <c r="AF58" s="1829">
        <f>'5.'!DB88</f>
        <v>0</v>
      </c>
      <c r="AG58" s="1829">
        <f>'5.'!DC88</f>
        <v>101.43852127365169</v>
      </c>
      <c r="AH58" s="1829">
        <f>'5.'!DD88</f>
        <v>1060.5578484678711</v>
      </c>
      <c r="AI58" s="1829">
        <f>'5.'!DE88</f>
        <v>1086.2692025455103</v>
      </c>
      <c r="AJ58" s="1829">
        <f>'5.'!DF88</f>
        <v>471.1494060624712</v>
      </c>
      <c r="AK58" s="1829">
        <f>'5.'!DG88</f>
        <v>192.54753358643532</v>
      </c>
      <c r="AL58" s="1829">
        <f>'5.'!DH88</f>
        <v>33.919901165472567</v>
      </c>
      <c r="AM58" s="1829">
        <f>'5.'!DI88</f>
        <v>1673.4796333170502</v>
      </c>
      <c r="AN58" s="1829">
        <f>'5.'!DJ88</f>
        <v>2.4586300967725174</v>
      </c>
      <c r="AO58" s="1829">
        <f>'5.'!DK88</f>
        <v>76.20982632303641</v>
      </c>
      <c r="AP58" s="1829">
        <f>'5.'!DL88</f>
        <v>480.45360419836823</v>
      </c>
      <c r="AQ58" s="1829">
        <f>'5.'!DM88</f>
        <v>532.6959348700708</v>
      </c>
      <c r="AR58" s="1829">
        <f>'5.'!DN88</f>
        <v>403.31051507484574</v>
      </c>
      <c r="AS58" s="1829">
        <f>'5.'!DO88</f>
        <v>159.24715924129569</v>
      </c>
      <c r="AT58" s="1833">
        <f>'5.'!DP88</f>
        <v>19.10396351266149</v>
      </c>
      <c r="AU58" s="155"/>
      <c r="AV58" s="315" t="s">
        <v>2984</v>
      </c>
      <c r="AW58" s="155"/>
      <c r="AX58" s="1089"/>
      <c r="AY58" s="2857">
        <f>'5.'!DQ88</f>
        <v>629.71967084872745</v>
      </c>
      <c r="AZ58" s="2855">
        <f>'5.'!DR88</f>
        <v>0</v>
      </c>
      <c r="BA58" s="2855">
        <f>'5.'!DS88</f>
        <v>8.8571428571536508</v>
      </c>
      <c r="BB58" s="2855">
        <f>'5.'!DT88</f>
        <v>302.53105693143056</v>
      </c>
      <c r="BC58" s="2855">
        <f>'5.'!DU88</f>
        <v>142.75910313906627</v>
      </c>
      <c r="BD58" s="2855">
        <f>'5.'!DV88</f>
        <v>106.35456275842775</v>
      </c>
      <c r="BE58" s="2855">
        <f>'5.'!DW88</f>
        <v>65.525497470341605</v>
      </c>
      <c r="BF58" s="2855">
        <f>'5.'!DX88</f>
        <v>3.6923076923076925</v>
      </c>
      <c r="BG58" s="2855">
        <f>'5.'!DY88</f>
        <v>3227.6038192541396</v>
      </c>
      <c r="BH58" s="2855">
        <f>'5.'!DZ88</f>
        <v>1407.0915497405936</v>
      </c>
      <c r="BI58" s="2855">
        <f>'5.'!EA88</f>
        <v>8.1276595744836353</v>
      </c>
      <c r="BJ58" s="2855">
        <f>'5.'!EB88</f>
        <v>75.446895750100225</v>
      </c>
      <c r="BK58" s="2855">
        <f>'5.'!EC88</f>
        <v>214.46719129784685</v>
      </c>
      <c r="BL58" s="2855">
        <f>'5.'!ED88</f>
        <v>428.30247646212774</v>
      </c>
      <c r="BM58" s="2855">
        <f>'5.'!EE88</f>
        <v>347.60720260353327</v>
      </c>
      <c r="BN58" s="2855">
        <f>'5.'!EF88</f>
        <v>272.17834171659104</v>
      </c>
      <c r="BO58" s="2855">
        <f>'5.'!EG88</f>
        <v>60.961782335910549</v>
      </c>
      <c r="BP58" s="2855">
        <f>'5.'!EH88</f>
        <v>1820.5122695135462</v>
      </c>
      <c r="BQ58" s="2855">
        <f>'5.'!EI88</f>
        <v>6</v>
      </c>
      <c r="BR58" s="2855">
        <f>'5.'!EJ88</f>
        <v>165.98732935423564</v>
      </c>
      <c r="BS58" s="2855">
        <f>'5.'!EK88</f>
        <v>448.48489755010672</v>
      </c>
      <c r="BT58" s="2855">
        <f>'5.'!EL88</f>
        <v>634.31642299728628</v>
      </c>
      <c r="BU58" s="2855">
        <f>'5.'!EM88</f>
        <v>349.05830510943389</v>
      </c>
      <c r="BV58" s="2855">
        <f>'5.'!EN88</f>
        <v>180.10007735197348</v>
      </c>
      <c r="BW58" s="2855">
        <f>'5.'!EO88</f>
        <v>36.565237150510328</v>
      </c>
      <c r="BX58" s="2855">
        <f>'5.'!EP88</f>
        <v>0</v>
      </c>
    </row>
    <row r="59" spans="1:76" ht="12.95" customHeight="1">
      <c r="A59" s="155"/>
      <c r="B59" s="315" t="s">
        <v>2889</v>
      </c>
      <c r="C59" s="155"/>
      <c r="D59" s="1089"/>
      <c r="E59" s="1829">
        <f>'5.'!CA89</f>
        <v>12063.93418596256</v>
      </c>
      <c r="F59" s="1829">
        <f>'5.'!CB89</f>
        <v>1384.48895729419</v>
      </c>
      <c r="G59" s="1829">
        <f>'5.'!CC89</f>
        <v>0</v>
      </c>
      <c r="H59" s="1829">
        <f>'5.'!CD89</f>
        <v>12</v>
      </c>
      <c r="I59" s="1829">
        <f>'5.'!CE89</f>
        <v>62.997275236961002</v>
      </c>
      <c r="J59" s="1829">
        <f>'5.'!CF89</f>
        <v>281.44821910864982</v>
      </c>
      <c r="K59" s="1829">
        <f>'5.'!CG89</f>
        <v>458.4768515743549</v>
      </c>
      <c r="L59" s="1829">
        <f>'5.'!CH89</f>
        <v>435.09717725360127</v>
      </c>
      <c r="M59" s="1829">
        <f>'5.'!CI89</f>
        <v>134.46943412062313</v>
      </c>
      <c r="N59" s="1829">
        <f>'5.'!CJ89</f>
        <v>5544.7145393913843</v>
      </c>
      <c r="O59" s="1829">
        <f>'5.'!CK89</f>
        <v>265.19859486604082</v>
      </c>
      <c r="P59" s="1829">
        <f>'5.'!CL89</f>
        <v>0</v>
      </c>
      <c r="Q59" s="1829">
        <f>'5.'!CM89</f>
        <v>16.384615384615387</v>
      </c>
      <c r="R59" s="1829">
        <f>'5.'!CN89</f>
        <v>47.520083252272684</v>
      </c>
      <c r="S59" s="1829">
        <f>'5.'!CO89</f>
        <v>38.559880360118441</v>
      </c>
      <c r="T59" s="1829">
        <f>'5.'!CP89</f>
        <v>69.79136673777073</v>
      </c>
      <c r="U59" s="1829">
        <f>'5.'!CQ89</f>
        <v>41.295737618449841</v>
      </c>
      <c r="V59" s="1829">
        <f>'5.'!CR89</f>
        <v>51.646911512813794</v>
      </c>
      <c r="W59" s="1829">
        <f>'5.'!CS89</f>
        <v>1181.1543985507308</v>
      </c>
      <c r="X59" s="1829">
        <f>'5.'!CT89</f>
        <v>0</v>
      </c>
      <c r="Y59" s="1829">
        <f>'5.'!CU89</f>
        <v>1</v>
      </c>
      <c r="Z59" s="1829">
        <f>'5.'!CV89</f>
        <v>150.3662684174885</v>
      </c>
      <c r="AA59" s="1829">
        <f>'5.'!CW89</f>
        <v>337.21521123894968</v>
      </c>
      <c r="AB59" s="1829">
        <f>'5.'!CX89</f>
        <v>392.458944568628</v>
      </c>
      <c r="AC59" s="1829">
        <f>'5.'!CY89</f>
        <v>266.20541234212789</v>
      </c>
      <c r="AD59" s="1829">
        <f>'5.'!CZ89</f>
        <v>33.908561983536764</v>
      </c>
      <c r="AE59" s="1829">
        <f>'5.'!DA89</f>
        <v>4098.3615459746125</v>
      </c>
      <c r="AF59" s="1829">
        <f>'5.'!DB89</f>
        <v>1</v>
      </c>
      <c r="AG59" s="1829">
        <f>'5.'!DC89</f>
        <v>279.60337555502286</v>
      </c>
      <c r="AH59" s="1829">
        <f>'5.'!DD89</f>
        <v>1425.8419566633829</v>
      </c>
      <c r="AI59" s="1829">
        <f>'5.'!DE89</f>
        <v>1092.1818005410171</v>
      </c>
      <c r="AJ59" s="1829">
        <f>'5.'!DF89</f>
        <v>897.49508651327869</v>
      </c>
      <c r="AK59" s="1829">
        <f>'5.'!DG89</f>
        <v>368.05983625355191</v>
      </c>
      <c r="AL59" s="1829">
        <f>'5.'!DH89</f>
        <v>34.179490448358372</v>
      </c>
      <c r="AM59" s="1829">
        <f>'5.'!DI89</f>
        <v>1818.156267906726</v>
      </c>
      <c r="AN59" s="1829">
        <f>'5.'!DJ89</f>
        <v>0</v>
      </c>
      <c r="AO59" s="1829">
        <f>'5.'!DK89</f>
        <v>67.674131710877433</v>
      </c>
      <c r="AP59" s="1829">
        <f>'5.'!DL89</f>
        <v>485.91040986078497</v>
      </c>
      <c r="AQ59" s="1829">
        <f>'5.'!DM89</f>
        <v>654.12373577904509</v>
      </c>
      <c r="AR59" s="1829">
        <f>'5.'!DN89</f>
        <v>440.88902954997832</v>
      </c>
      <c r="AS59" s="1829">
        <f>'5.'!DO89</f>
        <v>148.36059144091658</v>
      </c>
      <c r="AT59" s="1833">
        <f>'5.'!DP89</f>
        <v>21.1983695651234</v>
      </c>
      <c r="AU59" s="155"/>
      <c r="AV59" s="315" t="s">
        <v>2875</v>
      </c>
      <c r="AW59" s="155"/>
      <c r="AX59" s="1089"/>
      <c r="AY59" s="2857">
        <f>'5.'!DQ89</f>
        <v>404.46095705629199</v>
      </c>
      <c r="AZ59" s="2855">
        <f>'5.'!DR89</f>
        <v>0</v>
      </c>
      <c r="BA59" s="2855">
        <f>'5.'!DS89</f>
        <v>24.670140354092148</v>
      </c>
      <c r="BB59" s="2855">
        <f>'5.'!DT89</f>
        <v>71.97172852358392</v>
      </c>
      <c r="BC59" s="2855">
        <f>'5.'!DU89</f>
        <v>136.94597825256838</v>
      </c>
      <c r="BD59" s="2855">
        <f>'5.'!DV89</f>
        <v>90.392766739957395</v>
      </c>
      <c r="BE59" s="2855">
        <f>'5.'!DW89</f>
        <v>78.480343186090266</v>
      </c>
      <c r="BF59" s="2855">
        <f>'5.'!DX89</f>
        <v>2</v>
      </c>
      <c r="BG59" s="2855">
        <f>'5.'!DY89</f>
        <v>2912.113464313969</v>
      </c>
      <c r="BH59" s="2855">
        <f>'5.'!DZ89</f>
        <v>1332.9294526398076</v>
      </c>
      <c r="BI59" s="2855">
        <f>'5.'!EA89</f>
        <v>2</v>
      </c>
      <c r="BJ59" s="2855">
        <f>'5.'!EB89</f>
        <v>23.857142857153651</v>
      </c>
      <c r="BK59" s="2855">
        <f>'5.'!EC89</f>
        <v>163.25046659693649</v>
      </c>
      <c r="BL59" s="2855">
        <f>'5.'!ED89</f>
        <v>376.90850242032263</v>
      </c>
      <c r="BM59" s="2855">
        <f>'5.'!EE89</f>
        <v>402.72062404673107</v>
      </c>
      <c r="BN59" s="2855">
        <f>'5.'!EF89</f>
        <v>306.56853311924431</v>
      </c>
      <c r="BO59" s="2855">
        <f>'5.'!EG89</f>
        <v>57.624183599419453</v>
      </c>
      <c r="BP59" s="2855">
        <f>'5.'!EH89</f>
        <v>1579.1840116741616</v>
      </c>
      <c r="BQ59" s="2855">
        <f>'5.'!EI89</f>
        <v>18.461538461538463</v>
      </c>
      <c r="BR59" s="2855">
        <f>'5.'!EJ89</f>
        <v>134.22252747253827</v>
      </c>
      <c r="BS59" s="2855">
        <f>'5.'!EK89</f>
        <v>257.11797312545957</v>
      </c>
      <c r="BT59" s="2855">
        <f>'5.'!EL89</f>
        <v>680.71808586875784</v>
      </c>
      <c r="BU59" s="2855">
        <f>'5.'!EM89</f>
        <v>280.99136381226424</v>
      </c>
      <c r="BV59" s="2855">
        <f>'5.'!EN89</f>
        <v>162.73021524169604</v>
      </c>
      <c r="BW59" s="2855">
        <f>'5.'!EO89</f>
        <v>44.942307691907047</v>
      </c>
      <c r="BX59" s="2855">
        <f>'5.'!EP89</f>
        <v>0</v>
      </c>
    </row>
    <row r="60" spans="1:76" ht="12.95" customHeight="1">
      <c r="A60" s="155"/>
      <c r="B60" s="315" t="s">
        <v>2866</v>
      </c>
      <c r="C60" s="155"/>
      <c r="D60" s="1089"/>
      <c r="E60" s="1829">
        <f>'5.'!CA90</f>
        <v>18861.442315821791</v>
      </c>
      <c r="F60" s="1829">
        <f>'5.'!CB90</f>
        <v>1776.1849344464727</v>
      </c>
      <c r="G60" s="1829">
        <f>'5.'!CC90</f>
        <v>0</v>
      </c>
      <c r="H60" s="1829">
        <f>'5.'!CD90</f>
        <v>9</v>
      </c>
      <c r="I60" s="1829">
        <f>'5.'!CE90</f>
        <v>118.76510960312106</v>
      </c>
      <c r="J60" s="1829">
        <f>'5.'!CF90</f>
        <v>288.5498722557266</v>
      </c>
      <c r="K60" s="1829">
        <f>'5.'!CG90</f>
        <v>627.26788232089336</v>
      </c>
      <c r="L60" s="1829">
        <f>'5.'!CH90</f>
        <v>589.76285820009468</v>
      </c>
      <c r="M60" s="1829">
        <f>'5.'!CI90</f>
        <v>142.83921206663666</v>
      </c>
      <c r="N60" s="1829">
        <f>'5.'!CJ90</f>
        <v>9553.8484311816828</v>
      </c>
      <c r="O60" s="1829">
        <f>'5.'!CK90</f>
        <v>312.99903853581429</v>
      </c>
      <c r="P60" s="1829">
        <f>'5.'!CL90</f>
        <v>0</v>
      </c>
      <c r="Q60" s="1829">
        <f>'5.'!CM90</f>
        <v>3</v>
      </c>
      <c r="R60" s="1829">
        <f>'5.'!CN90</f>
        <v>61.909063426412608</v>
      </c>
      <c r="S60" s="1829">
        <f>'5.'!CO90</f>
        <v>56.523326025814697</v>
      </c>
      <c r="T60" s="1829">
        <f>'5.'!CP90</f>
        <v>97.15258994046485</v>
      </c>
      <c r="U60" s="1829">
        <f>'5.'!CQ90</f>
        <v>62.063259859859151</v>
      </c>
      <c r="V60" s="1829">
        <f>'5.'!CR90</f>
        <v>32.350799283263044</v>
      </c>
      <c r="W60" s="1829">
        <f>'5.'!CS90</f>
        <v>1766.9035367460824</v>
      </c>
      <c r="X60" s="1829">
        <f>'5.'!CT90</f>
        <v>0</v>
      </c>
      <c r="Y60" s="1829">
        <f>'5.'!CU90</f>
        <v>0</v>
      </c>
      <c r="Z60" s="1829">
        <f>'5.'!CV90</f>
        <v>189.14584224352942</v>
      </c>
      <c r="AA60" s="1829">
        <f>'5.'!CW90</f>
        <v>632.3570449617564</v>
      </c>
      <c r="AB60" s="1829">
        <f>'5.'!CX90</f>
        <v>588.99297385526063</v>
      </c>
      <c r="AC60" s="1829">
        <f>'5.'!CY90</f>
        <v>342.63814791600231</v>
      </c>
      <c r="AD60" s="1829">
        <f>'5.'!CZ90</f>
        <v>13.769527769533166</v>
      </c>
      <c r="AE60" s="1829">
        <f>'5.'!DA90</f>
        <v>7473.9458558997858</v>
      </c>
      <c r="AF60" s="1829">
        <f>'5.'!DB90</f>
        <v>1</v>
      </c>
      <c r="AG60" s="1829">
        <f>'5.'!DC90</f>
        <v>420.77841940204758</v>
      </c>
      <c r="AH60" s="1829">
        <f>'5.'!DD90</f>
        <v>3051.1279351018143</v>
      </c>
      <c r="AI60" s="1829">
        <f>'5.'!DE90</f>
        <v>2113.0680384611637</v>
      </c>
      <c r="AJ60" s="1829">
        <f>'5.'!DF90</f>
        <v>1158.1543469623618</v>
      </c>
      <c r="AK60" s="1829">
        <f>'5.'!DG90</f>
        <v>639.77410661688941</v>
      </c>
      <c r="AL60" s="1829">
        <f>'5.'!DH90</f>
        <v>90.043009355509369</v>
      </c>
      <c r="AM60" s="1829">
        <f>'5.'!DI90</f>
        <v>2708.168563867142</v>
      </c>
      <c r="AN60" s="1829">
        <f>'5.'!DJ90</f>
        <v>13.076923076923077</v>
      </c>
      <c r="AO60" s="1829">
        <f>'5.'!DK90</f>
        <v>169.32682382585952</v>
      </c>
      <c r="AP60" s="1829">
        <f>'5.'!DL90</f>
        <v>840.77061367735553</v>
      </c>
      <c r="AQ60" s="1829">
        <f>'5.'!DM90</f>
        <v>825.4483983681489</v>
      </c>
      <c r="AR60" s="1829">
        <f>'5.'!DN90</f>
        <v>584.69423785821425</v>
      </c>
      <c r="AS60" s="1829">
        <f>'5.'!DO90</f>
        <v>246.69772090679422</v>
      </c>
      <c r="AT60" s="1833">
        <f>'5.'!DP90</f>
        <v>28.153846153846153</v>
      </c>
      <c r="AU60" s="155"/>
      <c r="AV60" s="315" t="s">
        <v>2988</v>
      </c>
      <c r="AW60" s="155"/>
      <c r="AX60" s="1089"/>
      <c r="AY60" s="2857">
        <f>'5.'!DQ90</f>
        <v>400.57296757290152</v>
      </c>
      <c r="AZ60" s="2855">
        <f>'5.'!DR90</f>
        <v>0</v>
      </c>
      <c r="BA60" s="2855">
        <f>'5.'!DS90</f>
        <v>29.297297297297298</v>
      </c>
      <c r="BB60" s="2855">
        <f>'5.'!DT90</f>
        <v>90.243540243545652</v>
      </c>
      <c r="BC60" s="2855">
        <f>'5.'!DU90</f>
        <v>146.09757809757238</v>
      </c>
      <c r="BD60" s="2855">
        <f>'5.'!DV90</f>
        <v>79.322272322228486</v>
      </c>
      <c r="BE60" s="2855">
        <f>'5.'!DW90</f>
        <v>47.183708183680871</v>
      </c>
      <c r="BF60" s="2855">
        <f>'5.'!DX90</f>
        <v>8.4285714285768254</v>
      </c>
      <c r="BG60" s="2855">
        <f>'5.'!DY90</f>
        <v>4422.6674187535946</v>
      </c>
      <c r="BH60" s="2855">
        <f>'5.'!DZ90</f>
        <v>948.50008128625154</v>
      </c>
      <c r="BI60" s="2855">
        <f>'5.'!EA90</f>
        <v>0</v>
      </c>
      <c r="BJ60" s="2855">
        <f>'5.'!EB90</f>
        <v>44.063829787241815</v>
      </c>
      <c r="BK60" s="2855">
        <f>'5.'!EC90</f>
        <v>180.97534897535439</v>
      </c>
      <c r="BL60" s="2855">
        <f>'5.'!ED90</f>
        <v>302.08993881281532</v>
      </c>
      <c r="BM60" s="2855">
        <f>'5.'!EE90</f>
        <v>272.90385807347673</v>
      </c>
      <c r="BN60" s="2855">
        <f>'5.'!EF90</f>
        <v>107.55682500366527</v>
      </c>
      <c r="BO60" s="2855">
        <f>'5.'!EG90</f>
        <v>40.910280633698065</v>
      </c>
      <c r="BP60" s="2855">
        <f>'5.'!EH90</f>
        <v>3474.1673374673433</v>
      </c>
      <c r="BQ60" s="2855">
        <f>'5.'!EI90</f>
        <v>5.2972972972972974</v>
      </c>
      <c r="BR60" s="2855">
        <f>'5.'!EJ90</f>
        <v>403.22407318045549</v>
      </c>
      <c r="BS60" s="2855">
        <f>'5.'!EK90</f>
        <v>957.03815100155066</v>
      </c>
      <c r="BT60" s="2855">
        <f>'5.'!EL90</f>
        <v>1185.4741079997661</v>
      </c>
      <c r="BU60" s="2855">
        <f>'5.'!EM90</f>
        <v>795.10423774974561</v>
      </c>
      <c r="BV60" s="2855">
        <f>'5.'!EN90</f>
        <v>101.70235001485543</v>
      </c>
      <c r="BW60" s="2855">
        <f>'5.'!EO90</f>
        <v>26.327120223671947</v>
      </c>
      <c r="BX60" s="2855">
        <f>'5.'!EP90</f>
        <v>0</v>
      </c>
    </row>
    <row r="61" spans="1:76" ht="12.95" customHeight="1">
      <c r="A61" s="155"/>
      <c r="B61" s="315" t="s">
        <v>2878</v>
      </c>
      <c r="C61" s="155"/>
      <c r="D61" s="1089"/>
      <c r="E61" s="1829">
        <f>'5.'!CA91</f>
        <v>17133.59728506437</v>
      </c>
      <c r="F61" s="1829">
        <f>'5.'!CB91</f>
        <v>1605.8733031671077</v>
      </c>
      <c r="G61" s="1829">
        <f>'5.'!CC91</f>
        <v>0</v>
      </c>
      <c r="H61" s="1829">
        <f>'5.'!CD91</f>
        <v>44</v>
      </c>
      <c r="I61" s="1829">
        <f>'5.'!CE91</f>
        <v>90.529411764648941</v>
      </c>
      <c r="J61" s="1829">
        <f>'5.'!CF91</f>
        <v>353.72850678723546</v>
      </c>
      <c r="K61" s="1829">
        <f>'5.'!CG91</f>
        <v>559.46606334828334</v>
      </c>
      <c r="L61" s="1829">
        <f>'5.'!CH91</f>
        <v>479.14932126693981</v>
      </c>
      <c r="M61" s="1829">
        <f>'5.'!CI91</f>
        <v>79</v>
      </c>
      <c r="N61" s="1829">
        <f>'5.'!CJ91</f>
        <v>8339.0814479617329</v>
      </c>
      <c r="O61" s="1829">
        <f>'5.'!CK91</f>
        <v>208.52488687774263</v>
      </c>
      <c r="P61" s="1829">
        <f>'5.'!CL91</f>
        <v>0</v>
      </c>
      <c r="Q61" s="1829">
        <f>'5.'!CM91</f>
        <v>20.588235294108156</v>
      </c>
      <c r="R61" s="1829">
        <f>'5.'!CN91</f>
        <v>41.764705882324471</v>
      </c>
      <c r="S61" s="1829">
        <f>'5.'!CO91</f>
        <v>31.588235294108156</v>
      </c>
      <c r="T61" s="1829">
        <f>'5.'!CP91</f>
        <v>49.972850678723546</v>
      </c>
      <c r="U61" s="1829">
        <f>'5.'!CQ91</f>
        <v>57.610859728478317</v>
      </c>
      <c r="V61" s="1829">
        <f>'5.'!CR91</f>
        <v>7</v>
      </c>
      <c r="W61" s="1829">
        <f>'5.'!CS91</f>
        <v>679.22624434370164</v>
      </c>
      <c r="X61" s="1829">
        <f>'5.'!CT91</f>
        <v>0</v>
      </c>
      <c r="Y61" s="1829">
        <f>'5.'!CU91</f>
        <v>1</v>
      </c>
      <c r="Z61" s="1829">
        <f>'5.'!CV91</f>
        <v>43.764705882324471</v>
      </c>
      <c r="AA61" s="1829">
        <f>'5.'!CW91</f>
        <v>199.47058823518972</v>
      </c>
      <c r="AB61" s="1829">
        <f>'5.'!CX91</f>
        <v>233.96832579181725</v>
      </c>
      <c r="AC61" s="1829">
        <f>'5.'!CY91</f>
        <v>193.02262443437016</v>
      </c>
      <c r="AD61" s="1829">
        <f>'5.'!CZ91</f>
        <v>8</v>
      </c>
      <c r="AE61" s="1829">
        <f>'5.'!DA91</f>
        <v>7451.3303167402873</v>
      </c>
      <c r="AF61" s="1829">
        <f>'5.'!DB91</f>
        <v>0</v>
      </c>
      <c r="AG61" s="1829">
        <f>'5.'!DC91</f>
        <v>648.41176470540779</v>
      </c>
      <c r="AH61" s="1829">
        <f>'5.'!DD91</f>
        <v>2552.3800904967411</v>
      </c>
      <c r="AI61" s="1829">
        <f>'5.'!DE91</f>
        <v>1759.71040723961</v>
      </c>
      <c r="AJ61" s="1829">
        <f>'5.'!DF91</f>
        <v>1456.420814479543</v>
      </c>
      <c r="AK61" s="1829">
        <f>'5.'!DG91</f>
        <v>923.40723981898554</v>
      </c>
      <c r="AL61" s="1829">
        <f>'5.'!DH91</f>
        <v>111</v>
      </c>
      <c r="AM61" s="1829">
        <f>'5.'!DI91</f>
        <v>1663.9592760173593</v>
      </c>
      <c r="AN61" s="1829">
        <f>'5.'!DJ91</f>
        <v>0</v>
      </c>
      <c r="AO61" s="1829">
        <f>'5.'!DK91</f>
        <v>75.588235294108159</v>
      </c>
      <c r="AP61" s="1829">
        <f>'5.'!DL91</f>
        <v>531.48868778249221</v>
      </c>
      <c r="AQ61" s="1829">
        <f>'5.'!DM91</f>
        <v>525.96380090474963</v>
      </c>
      <c r="AR61" s="1829">
        <f>'5.'!DN91</f>
        <v>352.93212669672818</v>
      </c>
      <c r="AS61" s="1829">
        <f>'5.'!DO91</f>
        <v>168.98642533928108</v>
      </c>
      <c r="AT61" s="1833">
        <f>'5.'!DP91</f>
        <v>9</v>
      </c>
      <c r="AU61" s="155"/>
      <c r="AV61" s="315" t="s">
        <v>3566</v>
      </c>
      <c r="AW61" s="155"/>
      <c r="AX61" s="1089"/>
      <c r="AY61" s="2857">
        <f>'5.'!DQ91</f>
        <v>372.88235294092021</v>
      </c>
      <c r="AZ61" s="2855">
        <f>'5.'!DR91</f>
        <v>0</v>
      </c>
      <c r="BA61" s="2855">
        <f>'5.'!DS91</f>
        <v>3.5882352941081561</v>
      </c>
      <c r="BB61" s="2855">
        <f>'5.'!DT91</f>
        <v>97.411764705730491</v>
      </c>
      <c r="BC61" s="2855">
        <f>'5.'!DU91</f>
        <v>139.94117647054077</v>
      </c>
      <c r="BD61" s="2855">
        <f>'5.'!DV91</f>
        <v>75.764705882324463</v>
      </c>
      <c r="BE61" s="2855">
        <f>'5.'!DW91</f>
        <v>52.176470588216311</v>
      </c>
      <c r="BF61" s="2855">
        <f>'5.'!DX91</f>
        <v>4</v>
      </c>
      <c r="BG61" s="2855">
        <f>'5.'!DY91</f>
        <v>5151.8009049772518</v>
      </c>
      <c r="BH61" s="2855">
        <f>'5.'!DZ91</f>
        <v>894.07692307692309</v>
      </c>
      <c r="BI61" s="2855">
        <f>'5.'!EA91</f>
        <v>0</v>
      </c>
      <c r="BJ61" s="2855">
        <f>'5.'!EB91</f>
        <v>19</v>
      </c>
      <c r="BK61" s="2855">
        <f>'5.'!EC91</f>
        <v>176</v>
      </c>
      <c r="BL61" s="2855">
        <f>'5.'!ED91</f>
        <v>259.84615384615381</v>
      </c>
      <c r="BM61" s="2855">
        <f>'5.'!EE91</f>
        <v>289.07692307692309</v>
      </c>
      <c r="BN61" s="2855">
        <f>'5.'!EF91</f>
        <v>134.15384615384616</v>
      </c>
      <c r="BO61" s="2855">
        <f>'5.'!EG91</f>
        <v>16</v>
      </c>
      <c r="BP61" s="2855">
        <f>'5.'!EH91</f>
        <v>4257.7239819003289</v>
      </c>
      <c r="BQ61" s="2855">
        <f>'5.'!EI91</f>
        <v>0</v>
      </c>
      <c r="BR61" s="2855">
        <f>'5.'!EJ91</f>
        <v>52</v>
      </c>
      <c r="BS61" s="2855">
        <f>'5.'!EK91</f>
        <v>825</v>
      </c>
      <c r="BT61" s="2855">
        <f>'5.'!EL91</f>
        <v>1029.0769230769231</v>
      </c>
      <c r="BU61" s="2855">
        <f>'5.'!EM91</f>
        <v>952.94117647054077</v>
      </c>
      <c r="BV61" s="2855">
        <f>'5.'!EN91</f>
        <v>767.11764705875714</v>
      </c>
      <c r="BW61" s="2855">
        <f>'5.'!EO91</f>
        <v>631.58823529410813</v>
      </c>
      <c r="BX61" s="2855">
        <f>'5.'!EP91</f>
        <v>0</v>
      </c>
    </row>
    <row r="62" spans="1:76" ht="12.95" customHeight="1">
      <c r="A62" s="3094" t="s">
        <v>8</v>
      </c>
      <c r="B62" s="3094"/>
      <c r="C62" s="3094"/>
      <c r="D62" s="1083"/>
      <c r="E62" s="1829"/>
      <c r="F62" s="1830"/>
      <c r="G62" s="1830"/>
      <c r="H62" s="1830"/>
      <c r="I62" s="1830"/>
      <c r="J62" s="1830"/>
      <c r="K62" s="1830"/>
      <c r="L62" s="1830"/>
      <c r="M62" s="1830"/>
      <c r="N62" s="1830"/>
      <c r="O62" s="1830"/>
      <c r="P62" s="1830"/>
      <c r="Q62" s="1830"/>
      <c r="R62" s="1830"/>
      <c r="S62" s="1830"/>
      <c r="T62" s="1830"/>
      <c r="U62" s="1830"/>
      <c r="V62" s="1830"/>
      <c r="W62" s="1831"/>
      <c r="X62" s="1830"/>
      <c r="Y62" s="1830"/>
      <c r="Z62" s="1830"/>
      <c r="AA62" s="1830"/>
      <c r="AB62" s="1830"/>
      <c r="AC62" s="1831"/>
      <c r="AD62" s="1831"/>
      <c r="AE62" s="1831"/>
      <c r="AF62" s="1830"/>
      <c r="AG62" s="1830"/>
      <c r="AH62" s="1830"/>
      <c r="AI62" s="1830"/>
      <c r="AJ62" s="1830"/>
      <c r="AK62" s="1831"/>
      <c r="AL62" s="1831"/>
      <c r="AM62" s="1831"/>
      <c r="AN62" s="1830"/>
      <c r="AO62" s="1830"/>
      <c r="AP62" s="1830"/>
      <c r="AQ62" s="1830"/>
      <c r="AR62" s="1830"/>
      <c r="AS62" s="1831"/>
      <c r="AT62" s="1832"/>
      <c r="AU62" s="3094" t="s">
        <v>8</v>
      </c>
      <c r="AV62" s="3094"/>
      <c r="AW62" s="3094"/>
      <c r="AX62" s="1083"/>
      <c r="AY62" s="2857"/>
      <c r="AZ62" s="2855"/>
      <c r="BA62" s="2855"/>
      <c r="BB62" s="2855"/>
      <c r="BC62" s="2855"/>
      <c r="BD62" s="2855"/>
      <c r="BE62" s="2855"/>
      <c r="BF62" s="2855"/>
      <c r="BG62" s="2855"/>
      <c r="BH62" s="2855"/>
      <c r="BI62" s="2855"/>
      <c r="BJ62" s="2855"/>
      <c r="BK62" s="2855"/>
      <c r="BL62" s="2855"/>
      <c r="BM62" s="2855"/>
      <c r="BN62" s="2855"/>
      <c r="BO62" s="2855"/>
      <c r="BP62" s="2855"/>
      <c r="BQ62" s="2855"/>
      <c r="BR62" s="2855"/>
      <c r="BS62" s="2855"/>
      <c r="BT62" s="2855"/>
      <c r="BU62" s="2855"/>
      <c r="BV62" s="2855"/>
      <c r="BW62" s="2855"/>
      <c r="BX62" s="2855"/>
    </row>
    <row r="63" spans="1:76" ht="12.95" customHeight="1">
      <c r="A63" s="155"/>
      <c r="B63" s="315" t="s">
        <v>2981</v>
      </c>
      <c r="C63" s="155"/>
      <c r="D63" s="1089"/>
      <c r="E63" s="1829">
        <f>'5.'!CA92</f>
        <v>16098.513513937654</v>
      </c>
      <c r="F63" s="1829">
        <f>'5.'!CB92</f>
        <v>2748.7709842693598</v>
      </c>
      <c r="G63" s="1829">
        <f>'5.'!CC92</f>
        <v>0</v>
      </c>
      <c r="H63" s="1829">
        <f>'5.'!CD92</f>
        <v>0</v>
      </c>
      <c r="I63" s="1829">
        <f>'5.'!CE92</f>
        <v>120.04308361712569</v>
      </c>
      <c r="J63" s="1829">
        <f>'5.'!CF92</f>
        <v>496.28082281594158</v>
      </c>
      <c r="K63" s="1829">
        <f>'5.'!CG92</f>
        <v>1162.9047822131947</v>
      </c>
      <c r="L63" s="1829">
        <f>'5.'!CH92</f>
        <v>780.3742064682599</v>
      </c>
      <c r="M63" s="1829">
        <f>'5.'!CI92</f>
        <v>189.16808915483728</v>
      </c>
      <c r="N63" s="1829">
        <f>'5.'!CJ92</f>
        <v>2107.4048969552123</v>
      </c>
      <c r="O63" s="1829">
        <f>'5.'!CK92</f>
        <v>495.43381988165271</v>
      </c>
      <c r="P63" s="1829">
        <f>'5.'!CL92</f>
        <v>0</v>
      </c>
      <c r="Q63" s="1829">
        <f>'5.'!CM92</f>
        <v>0</v>
      </c>
      <c r="R63" s="1829">
        <f>'5.'!CN92</f>
        <v>31.2041666666765</v>
      </c>
      <c r="S63" s="1829">
        <f>'5.'!CO92</f>
        <v>103.9392797984074</v>
      </c>
      <c r="T63" s="1829">
        <f>'5.'!CP92</f>
        <v>129.8107050468563</v>
      </c>
      <c r="U63" s="1829">
        <f>'5.'!CQ92</f>
        <v>175.74157313167777</v>
      </c>
      <c r="V63" s="1829">
        <f>'5.'!CR92</f>
        <v>54.738095238034731</v>
      </c>
      <c r="W63" s="1829">
        <f>'5.'!CS92</f>
        <v>987.9095064753111</v>
      </c>
      <c r="X63" s="1829">
        <f>'5.'!CT92</f>
        <v>0</v>
      </c>
      <c r="Y63" s="1829">
        <f>'5.'!CU92</f>
        <v>0</v>
      </c>
      <c r="Z63" s="1829">
        <f>'5.'!CV92</f>
        <v>112.01196683677361</v>
      </c>
      <c r="AA63" s="1829">
        <f>'5.'!CW92</f>
        <v>354.52314251437076</v>
      </c>
      <c r="AB63" s="1829">
        <f>'5.'!CX92</f>
        <v>286.76195822565427</v>
      </c>
      <c r="AC63" s="1829">
        <f>'5.'!CY92</f>
        <v>156.40887023653522</v>
      </c>
      <c r="AD63" s="1829">
        <f>'5.'!CZ92</f>
        <v>78.203568661977187</v>
      </c>
      <c r="AE63" s="1829">
        <f>'5.'!DA92</f>
        <v>624.06157059824864</v>
      </c>
      <c r="AF63" s="1829">
        <f>'5.'!DB92</f>
        <v>0</v>
      </c>
      <c r="AG63" s="1829">
        <f>'5.'!DC92</f>
        <v>17.837896301159624</v>
      </c>
      <c r="AH63" s="1829">
        <f>'5.'!DD92</f>
        <v>86.233031207595531</v>
      </c>
      <c r="AI63" s="1829">
        <f>'5.'!DE92</f>
        <v>181.08942497540258</v>
      </c>
      <c r="AJ63" s="1829">
        <f>'5.'!DF92</f>
        <v>229.55524195755203</v>
      </c>
      <c r="AK63" s="1829">
        <f>'5.'!DG92</f>
        <v>82.477141388069271</v>
      </c>
      <c r="AL63" s="1829">
        <f>'5.'!DH92</f>
        <v>26.868834768469412</v>
      </c>
      <c r="AM63" s="1829">
        <f>'5.'!DI92</f>
        <v>1743.0178732742004</v>
      </c>
      <c r="AN63" s="1829">
        <f>'5.'!DJ92</f>
        <v>21.815551494801817</v>
      </c>
      <c r="AO63" s="1829">
        <f>'5.'!DK92</f>
        <v>39.564112533503007</v>
      </c>
      <c r="AP63" s="1829">
        <f>'5.'!DL92</f>
        <v>473.6594739789565</v>
      </c>
      <c r="AQ63" s="1829">
        <f>'5.'!DM92</f>
        <v>387.56279638617337</v>
      </c>
      <c r="AR63" s="1829">
        <f>'5.'!DN92</f>
        <v>510.50685071155942</v>
      </c>
      <c r="AS63" s="1829">
        <f>'5.'!DO92</f>
        <v>268.24600661339372</v>
      </c>
      <c r="AT63" s="1833">
        <f>'5.'!DP92</f>
        <v>41.663081555812809</v>
      </c>
      <c r="AU63" s="155"/>
      <c r="AV63" s="315" t="s">
        <v>2851</v>
      </c>
      <c r="AW63" s="155"/>
      <c r="AX63" s="1089"/>
      <c r="AY63" s="2857">
        <f>'5.'!DQ92</f>
        <v>826.28758619149539</v>
      </c>
      <c r="AZ63" s="2855">
        <f>'5.'!DR92</f>
        <v>0</v>
      </c>
      <c r="BA63" s="2855">
        <f>'5.'!DS92</f>
        <v>0</v>
      </c>
      <c r="BB63" s="2855">
        <f>'5.'!DT92</f>
        <v>68.183539123373663</v>
      </c>
      <c r="BC63" s="2855">
        <f>'5.'!DU92</f>
        <v>99.187005727773823</v>
      </c>
      <c r="BD63" s="2855">
        <f>'5.'!DV92</f>
        <v>260.59621661396483</v>
      </c>
      <c r="BE63" s="2855">
        <f>'5.'!DW92</f>
        <v>381.98749139305443</v>
      </c>
      <c r="BF63" s="2855">
        <f>'5.'!DX92</f>
        <v>16.333333333328483</v>
      </c>
      <c r="BG63" s="2855">
        <f>'5.'!DY92</f>
        <v>6574.840436021037</v>
      </c>
      <c r="BH63" s="2855">
        <f>'5.'!DZ92</f>
        <v>2938.4320367258792</v>
      </c>
      <c r="BI63" s="2855">
        <f>'5.'!EA92</f>
        <v>0</v>
      </c>
      <c r="BJ63" s="2855">
        <f>'5.'!EB92</f>
        <v>96.525582561022844</v>
      </c>
      <c r="BK63" s="2855">
        <f>'5.'!EC92</f>
        <v>232.94095025472328</v>
      </c>
      <c r="BL63" s="2855">
        <f>'5.'!ED92</f>
        <v>648.04423848127681</v>
      </c>
      <c r="BM63" s="2855">
        <f>'5.'!EE92</f>
        <v>927.91678045037486</v>
      </c>
      <c r="BN63" s="2855">
        <f>'5.'!EF92</f>
        <v>896.53568491038482</v>
      </c>
      <c r="BO63" s="2855">
        <f>'5.'!EG92</f>
        <v>136.46880006809738</v>
      </c>
      <c r="BP63" s="2855">
        <f>'5.'!EH92</f>
        <v>3636.4083992951578</v>
      </c>
      <c r="BQ63" s="2855">
        <f>'5.'!EI92</f>
        <v>13.900000000018105</v>
      </c>
      <c r="BR63" s="2855">
        <f>'5.'!EJ92</f>
        <v>247.76634934390353</v>
      </c>
      <c r="BS63" s="2855">
        <f>'5.'!EK92</f>
        <v>614.67011862475897</v>
      </c>
      <c r="BT63" s="2855">
        <f>'5.'!EL92</f>
        <v>1058.1082475684282</v>
      </c>
      <c r="BU63" s="2855">
        <f>'5.'!EM92</f>
        <v>993.11790627717994</v>
      </c>
      <c r="BV63" s="2855">
        <f>'5.'!EN92</f>
        <v>557.43625367173956</v>
      </c>
      <c r="BW63" s="2855">
        <f>'5.'!EO92</f>
        <v>151.40952380913029</v>
      </c>
      <c r="BX63" s="2855">
        <f>'5.'!EP92</f>
        <v>2098.1917372263597</v>
      </c>
    </row>
    <row r="64" spans="1:76" ht="12.95" customHeight="1">
      <c r="A64" s="155"/>
      <c r="B64" s="315" t="s">
        <v>2852</v>
      </c>
      <c r="C64" s="155"/>
      <c r="D64" s="1089"/>
      <c r="E64" s="1829">
        <f>'5.'!CA93</f>
        <v>9947.3519370506438</v>
      </c>
      <c r="F64" s="1829">
        <f>'5.'!CB93</f>
        <v>1867.3244970074127</v>
      </c>
      <c r="G64" s="1829">
        <f>'5.'!CC93</f>
        <v>18.300000000016663</v>
      </c>
      <c r="H64" s="1829">
        <f>'5.'!CD93</f>
        <v>0</v>
      </c>
      <c r="I64" s="1829">
        <f>'5.'!CE93</f>
        <v>241.0673132496436</v>
      </c>
      <c r="J64" s="1829">
        <f>'5.'!CF93</f>
        <v>370.01314469748831</v>
      </c>
      <c r="K64" s="1829">
        <f>'5.'!CG93</f>
        <v>579.50239385715111</v>
      </c>
      <c r="L64" s="1829">
        <f>'5.'!CH93</f>
        <v>514.43504537646118</v>
      </c>
      <c r="M64" s="1829">
        <f>'5.'!CI93</f>
        <v>144.00659982665152</v>
      </c>
      <c r="N64" s="1829">
        <f>'5.'!CJ93</f>
        <v>2172.4152496397833</v>
      </c>
      <c r="O64" s="1829">
        <f>'5.'!CK93</f>
        <v>596.52553528233364</v>
      </c>
      <c r="P64" s="1829">
        <f>'5.'!CL93</f>
        <v>0</v>
      </c>
      <c r="Q64" s="1829">
        <f>'5.'!CM93</f>
        <v>5.6510843980492025</v>
      </c>
      <c r="R64" s="1829">
        <f>'5.'!CN93</f>
        <v>87.548463358575233</v>
      </c>
      <c r="S64" s="1829">
        <f>'5.'!CO93</f>
        <v>148.58061240433989</v>
      </c>
      <c r="T64" s="1829">
        <f>'5.'!CP93</f>
        <v>192.17576658200494</v>
      </c>
      <c r="U64" s="1829">
        <f>'5.'!CQ93</f>
        <v>96.686966578501398</v>
      </c>
      <c r="V64" s="1829">
        <f>'5.'!CR93</f>
        <v>65.882641960862898</v>
      </c>
      <c r="W64" s="1829">
        <f>'5.'!CS93</f>
        <v>551.61046325979692</v>
      </c>
      <c r="X64" s="1829">
        <f>'5.'!CT93</f>
        <v>0</v>
      </c>
      <c r="Y64" s="1829">
        <f>'5.'!CU93</f>
        <v>0</v>
      </c>
      <c r="Z64" s="1829">
        <f>'5.'!CV93</f>
        <v>72.664710195756413</v>
      </c>
      <c r="AA64" s="1829">
        <f>'5.'!CW93</f>
        <v>100.30661680906242</v>
      </c>
      <c r="AB64" s="1829">
        <f>'5.'!CX93</f>
        <v>245.38412479678794</v>
      </c>
      <c r="AC64" s="1829">
        <f>'5.'!CY93</f>
        <v>68.41933122189613</v>
      </c>
      <c r="AD64" s="1829">
        <f>'5.'!CZ93</f>
        <v>64.835680236293911</v>
      </c>
      <c r="AE64" s="1829">
        <f>'5.'!DA93</f>
        <v>1024.2792510976528</v>
      </c>
      <c r="AF64" s="1829">
        <f>'5.'!DB93</f>
        <v>0</v>
      </c>
      <c r="AG64" s="1829">
        <f>'5.'!DC93</f>
        <v>99.400000000119519</v>
      </c>
      <c r="AH64" s="1829">
        <f>'5.'!DD93</f>
        <v>282.84930951801277</v>
      </c>
      <c r="AI64" s="1829">
        <f>'5.'!DE93</f>
        <v>386.85882439547527</v>
      </c>
      <c r="AJ64" s="1829">
        <f>'5.'!DF93</f>
        <v>201.31294871174208</v>
      </c>
      <c r="AK64" s="1829">
        <f>'5.'!DG93</f>
        <v>53.858168472303419</v>
      </c>
      <c r="AL64" s="1829">
        <f>'5.'!DH93</f>
        <v>0</v>
      </c>
      <c r="AM64" s="1829">
        <f>'5.'!DI93</f>
        <v>1456.2471928363711</v>
      </c>
      <c r="AN64" s="1829">
        <f>'5.'!DJ93</f>
        <v>0</v>
      </c>
      <c r="AO64" s="1829">
        <f>'5.'!DK93</f>
        <v>72.786578458061172</v>
      </c>
      <c r="AP64" s="1829">
        <f>'5.'!DL93</f>
        <v>383.25234412360311</v>
      </c>
      <c r="AQ64" s="1829">
        <f>'5.'!DM93</f>
        <v>561.58012331766372</v>
      </c>
      <c r="AR64" s="1829">
        <f>'5.'!DN93</f>
        <v>307.20079255399736</v>
      </c>
      <c r="AS64" s="1829">
        <f>'5.'!DO93</f>
        <v>131.42735438304561</v>
      </c>
      <c r="AT64" s="1833">
        <f>'5.'!DP93</f>
        <v>0</v>
      </c>
      <c r="AU64" s="155"/>
      <c r="AV64" s="315" t="s">
        <v>3567</v>
      </c>
      <c r="AW64" s="155"/>
      <c r="AX64" s="1089"/>
      <c r="AY64" s="2857">
        <f>'5.'!DQ93</f>
        <v>282.21883211446635</v>
      </c>
      <c r="AZ64" s="2855">
        <f>'5.'!DR93</f>
        <v>0</v>
      </c>
      <c r="BA64" s="2855">
        <f>'5.'!DS93</f>
        <v>0</v>
      </c>
      <c r="BB64" s="2855">
        <f>'5.'!DT93</f>
        <v>25.953431097089567</v>
      </c>
      <c r="BC64" s="2855">
        <f>'5.'!DU93</f>
        <v>73.639637496659773</v>
      </c>
      <c r="BD64" s="2855">
        <f>'5.'!DV93</f>
        <v>136.94104581604259</v>
      </c>
      <c r="BE64" s="2855">
        <f>'5.'!DW93</f>
        <v>45.684717704674469</v>
      </c>
      <c r="BF64" s="2855">
        <f>'5.'!DX93</f>
        <v>0</v>
      </c>
      <c r="BG64" s="2855">
        <f>'5.'!DY93</f>
        <v>3851.3072693868216</v>
      </c>
      <c r="BH64" s="2855">
        <f>'5.'!DZ93</f>
        <v>1122.1817258161086</v>
      </c>
      <c r="BI64" s="2855">
        <f>'5.'!EA93</f>
        <v>0</v>
      </c>
      <c r="BJ64" s="2855">
        <f>'5.'!EB93</f>
        <v>34.20792411789526</v>
      </c>
      <c r="BK64" s="2855">
        <f>'5.'!EC93</f>
        <v>74.774590784530119</v>
      </c>
      <c r="BL64" s="2855">
        <f>'5.'!ED93</f>
        <v>363.34268226431834</v>
      </c>
      <c r="BM64" s="2855">
        <f>'5.'!EE93</f>
        <v>376.45342724394533</v>
      </c>
      <c r="BN64" s="2855">
        <f>'5.'!EF93</f>
        <v>172.01540238190711</v>
      </c>
      <c r="BO64" s="2855">
        <f>'5.'!EG93</f>
        <v>101.38769902351238</v>
      </c>
      <c r="BP64" s="2855">
        <f>'5.'!EH93</f>
        <v>2729.1255435707135</v>
      </c>
      <c r="BQ64" s="2855">
        <f>'5.'!EI93</f>
        <v>0</v>
      </c>
      <c r="BR64" s="2855">
        <f>'5.'!EJ93</f>
        <v>150.52868801529476</v>
      </c>
      <c r="BS64" s="2855">
        <f>'5.'!EK93</f>
        <v>335.63527850304496</v>
      </c>
      <c r="BT64" s="2855">
        <f>'5.'!EL93</f>
        <v>1688.2753695604529</v>
      </c>
      <c r="BU64" s="2855">
        <f>'5.'!EM93</f>
        <v>231.34928492385566</v>
      </c>
      <c r="BV64" s="2855">
        <f>'5.'!EN93</f>
        <v>283.71565060630655</v>
      </c>
      <c r="BW64" s="2855">
        <f>'5.'!EO93</f>
        <v>39.6212719617576</v>
      </c>
      <c r="BX64" s="2855">
        <f>'5.'!EP93</f>
        <v>317.83889606578441</v>
      </c>
    </row>
    <row r="65" spans="1:76" ht="12.95" customHeight="1">
      <c r="A65" s="155"/>
      <c r="B65" s="315" t="s">
        <v>2871</v>
      </c>
      <c r="C65" s="155"/>
      <c r="D65" s="1089"/>
      <c r="E65" s="1829">
        <f>'5.'!CA94</f>
        <v>9379.8034656748896</v>
      </c>
      <c r="F65" s="1829">
        <f>'5.'!CB94</f>
        <v>1787.2131240416804</v>
      </c>
      <c r="G65" s="1829">
        <f>'5.'!CC94</f>
        <v>0</v>
      </c>
      <c r="H65" s="1829">
        <f>'5.'!CD94</f>
        <v>11.302713533623809</v>
      </c>
      <c r="I65" s="1829">
        <f>'5.'!CE94</f>
        <v>269.64925685113838</v>
      </c>
      <c r="J65" s="1829">
        <f>'5.'!CF94</f>
        <v>452.54165309975582</v>
      </c>
      <c r="K65" s="1829">
        <f>'5.'!CG94</f>
        <v>553.11038191230909</v>
      </c>
      <c r="L65" s="1829">
        <f>'5.'!CH94</f>
        <v>404.9210218849546</v>
      </c>
      <c r="M65" s="1829">
        <f>'5.'!CI94</f>
        <v>95.688096759898258</v>
      </c>
      <c r="N65" s="1829">
        <f>'5.'!CJ94</f>
        <v>1906.2574948800554</v>
      </c>
      <c r="O65" s="1829">
        <f>'5.'!CK94</f>
        <v>784.53879933070721</v>
      </c>
      <c r="P65" s="1829">
        <f>'5.'!CL94</f>
        <v>0</v>
      </c>
      <c r="Q65" s="1829">
        <f>'5.'!CM94</f>
        <v>0</v>
      </c>
      <c r="R65" s="1829">
        <f>'5.'!CN94</f>
        <v>177.35460193381758</v>
      </c>
      <c r="S65" s="1829">
        <f>'5.'!CO94</f>
        <v>168.62117284299862</v>
      </c>
      <c r="T65" s="1829">
        <f>'5.'!CP94</f>
        <v>117.6865892081363</v>
      </c>
      <c r="U65" s="1829">
        <f>'5.'!CQ94</f>
        <v>228.34204138172578</v>
      </c>
      <c r="V65" s="1829">
        <f>'5.'!CR94</f>
        <v>92.534393964028922</v>
      </c>
      <c r="W65" s="1829">
        <f>'5.'!CS94</f>
        <v>621.85967241362312</v>
      </c>
      <c r="X65" s="1829">
        <f>'5.'!CT94</f>
        <v>0</v>
      </c>
      <c r="Y65" s="1829">
        <f>'5.'!CU94</f>
        <v>0</v>
      </c>
      <c r="Z65" s="1829">
        <f>'5.'!CV94</f>
        <v>176.3600236015177</v>
      </c>
      <c r="AA65" s="1829">
        <f>'5.'!CW94</f>
        <v>129.16929281435785</v>
      </c>
      <c r="AB65" s="1829">
        <f>'5.'!CX94</f>
        <v>212.22671022777473</v>
      </c>
      <c r="AC65" s="1829">
        <f>'5.'!CY94</f>
        <v>72.768191141897375</v>
      </c>
      <c r="AD65" s="1829">
        <f>'5.'!CZ94</f>
        <v>31.335454628075563</v>
      </c>
      <c r="AE65" s="1829">
        <f>'5.'!DA94</f>
        <v>499.85902313572495</v>
      </c>
      <c r="AF65" s="1829">
        <f>'5.'!DB94</f>
        <v>0</v>
      </c>
      <c r="AG65" s="1829">
        <f>'5.'!DC94</f>
        <v>50.580357142765834</v>
      </c>
      <c r="AH65" s="1829">
        <f>'5.'!DD94</f>
        <v>98.618730965813072</v>
      </c>
      <c r="AI65" s="1829">
        <f>'5.'!DE94</f>
        <v>62.643677093183953</v>
      </c>
      <c r="AJ65" s="1829">
        <f>'5.'!DF94</f>
        <v>180.96928772216967</v>
      </c>
      <c r="AK65" s="1829">
        <f>'5.'!DG94</f>
        <v>84.271782808219129</v>
      </c>
      <c r="AL65" s="1829">
        <f>'5.'!DH94</f>
        <v>22.775187403573362</v>
      </c>
      <c r="AM65" s="1829">
        <f>'5.'!DI94</f>
        <v>1368.0143439461071</v>
      </c>
      <c r="AN65" s="1829">
        <f>'5.'!DJ94</f>
        <v>0</v>
      </c>
      <c r="AO65" s="1829">
        <f>'5.'!DK94</f>
        <v>37.835307817148092</v>
      </c>
      <c r="AP65" s="1829">
        <f>'5.'!DL94</f>
        <v>388.24754833618272</v>
      </c>
      <c r="AQ65" s="1829">
        <f>'5.'!DM94</f>
        <v>409.88100797783261</v>
      </c>
      <c r="AR65" s="1829">
        <f>'5.'!DN94</f>
        <v>374.38507831020047</v>
      </c>
      <c r="AS65" s="1829">
        <f>'5.'!DO94</f>
        <v>99.410330394730678</v>
      </c>
      <c r="AT65" s="1833">
        <f>'5.'!DP94</f>
        <v>58.255071110012111</v>
      </c>
      <c r="AU65" s="155"/>
      <c r="AV65" s="315" t="s">
        <v>3209</v>
      </c>
      <c r="AW65" s="155"/>
      <c r="AX65" s="1089"/>
      <c r="AY65" s="2857">
        <f>'5.'!DQ94</f>
        <v>567.11242436686007</v>
      </c>
      <c r="AZ65" s="2855">
        <f>'5.'!DR94</f>
        <v>0</v>
      </c>
      <c r="BA65" s="2855">
        <f>'5.'!DS94</f>
        <v>2.8</v>
      </c>
      <c r="BB65" s="2855">
        <f>'5.'!DT94</f>
        <v>94.607971532875908</v>
      </c>
      <c r="BC65" s="2855">
        <f>'5.'!DU94</f>
        <v>181.55365033061565</v>
      </c>
      <c r="BD65" s="2855">
        <f>'5.'!DV94</f>
        <v>136.89564063483414</v>
      </c>
      <c r="BE65" s="2855">
        <f>'5.'!DW94</f>
        <v>110.33684895969104</v>
      </c>
      <c r="BF65" s="2855">
        <f>'5.'!DX94</f>
        <v>40.918312908843362</v>
      </c>
      <c r="BG65" s="2855">
        <f>'5.'!DY94</f>
        <v>3643.8365793121684</v>
      </c>
      <c r="BH65" s="2855">
        <f>'5.'!DZ94</f>
        <v>1759.861431117022</v>
      </c>
      <c r="BI65" s="2855">
        <f>'5.'!EA94</f>
        <v>0</v>
      </c>
      <c r="BJ65" s="2855">
        <f>'5.'!EB94</f>
        <v>59.562023445220333</v>
      </c>
      <c r="BK65" s="2855">
        <f>'5.'!EC94</f>
        <v>672.22641993236221</v>
      </c>
      <c r="BL65" s="2855">
        <f>'5.'!ED94</f>
        <v>404.49308377959858</v>
      </c>
      <c r="BM65" s="2855">
        <f>'5.'!EE94</f>
        <v>312.54313091554644</v>
      </c>
      <c r="BN65" s="2855">
        <f>'5.'!EF94</f>
        <v>219.2343244393598</v>
      </c>
      <c r="BO65" s="2855">
        <f>'5.'!EG94</f>
        <v>91.80244860493454</v>
      </c>
      <c r="BP65" s="2855">
        <f>'5.'!EH94</f>
        <v>1883.9751481951462</v>
      </c>
      <c r="BQ65" s="2855">
        <f>'5.'!EI94</f>
        <v>26.874999999999996</v>
      </c>
      <c r="BR65" s="2855">
        <f>'5.'!EJ94</f>
        <v>270.61816030003962</v>
      </c>
      <c r="BS65" s="2855">
        <f>'5.'!EK94</f>
        <v>657.02647653434508</v>
      </c>
      <c r="BT65" s="2855">
        <f>'5.'!EL94</f>
        <v>579.2860403265712</v>
      </c>
      <c r="BU65" s="2855">
        <f>'5.'!EM94</f>
        <v>212.20025987602438</v>
      </c>
      <c r="BV65" s="2855">
        <f>'5.'!EN94</f>
        <v>137.96921115816619</v>
      </c>
      <c r="BW65" s="2855">
        <f>'5.'!EO94</f>
        <v>0</v>
      </c>
      <c r="BX65" s="2855">
        <f>'5.'!EP94</f>
        <v>107.36949912801812</v>
      </c>
    </row>
    <row r="66" spans="1:76" ht="12.95" customHeight="1">
      <c r="A66" s="155"/>
      <c r="B66" s="315" t="s">
        <v>2856</v>
      </c>
      <c r="C66" s="155"/>
      <c r="D66" s="1089"/>
      <c r="E66" s="1829">
        <f>'5.'!CA95</f>
        <v>16716.185362767217</v>
      </c>
      <c r="F66" s="1829">
        <f>'5.'!CB95</f>
        <v>2571.1509614238776</v>
      </c>
      <c r="G66" s="1829">
        <f>'5.'!CC95</f>
        <v>0</v>
      </c>
      <c r="H66" s="1829">
        <f>'5.'!CD95</f>
        <v>65.084952169226256</v>
      </c>
      <c r="I66" s="1829">
        <f>'5.'!CE95</f>
        <v>431.54043178049733</v>
      </c>
      <c r="J66" s="1829">
        <f>'5.'!CF95</f>
        <v>454.06957179078972</v>
      </c>
      <c r="K66" s="1829">
        <f>'5.'!CG95</f>
        <v>812.83069096388226</v>
      </c>
      <c r="L66" s="1829">
        <f>'5.'!CH95</f>
        <v>582.92289996370585</v>
      </c>
      <c r="M66" s="1829">
        <f>'5.'!CI95</f>
        <v>224.70241475577456</v>
      </c>
      <c r="N66" s="1829">
        <f>'5.'!CJ95</f>
        <v>4631.3566587032228</v>
      </c>
      <c r="O66" s="1829">
        <f>'5.'!CK95</f>
        <v>1691.2779825354421</v>
      </c>
      <c r="P66" s="1829">
        <f>'5.'!CL95</f>
        <v>0</v>
      </c>
      <c r="Q66" s="1829">
        <f>'5.'!CM95</f>
        <v>2.7080725364264175</v>
      </c>
      <c r="R66" s="1829">
        <f>'5.'!CN95</f>
        <v>262.58302874188331</v>
      </c>
      <c r="S66" s="1829">
        <f>'5.'!CO95</f>
        <v>299.92571040282201</v>
      </c>
      <c r="T66" s="1829">
        <f>'5.'!CP95</f>
        <v>376.20531394807887</v>
      </c>
      <c r="U66" s="1829">
        <f>'5.'!CQ95</f>
        <v>411.62379923693908</v>
      </c>
      <c r="V66" s="1829">
        <f>'5.'!CR95</f>
        <v>338.23205766929249</v>
      </c>
      <c r="W66" s="1829">
        <f>'5.'!CS95</f>
        <v>1761.0472969096957</v>
      </c>
      <c r="X66" s="1829">
        <f>'5.'!CT95</f>
        <v>0</v>
      </c>
      <c r="Y66" s="1829">
        <f>'5.'!CU95</f>
        <v>70.040951908529649</v>
      </c>
      <c r="Z66" s="1829">
        <f>'5.'!CV95</f>
        <v>346.34758292085877</v>
      </c>
      <c r="AA66" s="1829">
        <f>'5.'!CW95</f>
        <v>412.18497383699435</v>
      </c>
      <c r="AB66" s="1829">
        <f>'5.'!CX95</f>
        <v>470.77849603872858</v>
      </c>
      <c r="AC66" s="1829">
        <f>'5.'!CY95</f>
        <v>375.23368547509403</v>
      </c>
      <c r="AD66" s="1829">
        <f>'5.'!CZ95</f>
        <v>86.461606729490711</v>
      </c>
      <c r="AE66" s="1829">
        <f>'5.'!DA95</f>
        <v>1179.0313792580882</v>
      </c>
      <c r="AF66" s="1829">
        <f>'5.'!DB95</f>
        <v>0</v>
      </c>
      <c r="AG66" s="1829">
        <f>'5.'!DC95</f>
        <v>151.52182742536027</v>
      </c>
      <c r="AH66" s="1829">
        <f>'5.'!DD95</f>
        <v>231.93998005480623</v>
      </c>
      <c r="AI66" s="1829">
        <f>'5.'!DE95</f>
        <v>344.47895393903099</v>
      </c>
      <c r="AJ66" s="1829">
        <f>'5.'!DF95</f>
        <v>241.97690206234981</v>
      </c>
      <c r="AK66" s="1829">
        <f>'5.'!DG95</f>
        <v>171.4351443478443</v>
      </c>
      <c r="AL66" s="1829">
        <f>'5.'!DH95</f>
        <v>37.678571428696628</v>
      </c>
      <c r="AM66" s="1829">
        <f>'5.'!DI95</f>
        <v>3053.5676619870856</v>
      </c>
      <c r="AN66" s="1829">
        <f>'5.'!DJ95</f>
        <v>0</v>
      </c>
      <c r="AO66" s="1829">
        <f>'5.'!DK95</f>
        <v>107.44517606131623</v>
      </c>
      <c r="AP66" s="1829">
        <f>'5.'!DL95</f>
        <v>1082.8635444279646</v>
      </c>
      <c r="AQ66" s="1829">
        <f>'5.'!DM95</f>
        <v>899.27879188819952</v>
      </c>
      <c r="AR66" s="1829">
        <f>'5.'!DN95</f>
        <v>689.34942205884738</v>
      </c>
      <c r="AS66" s="1829">
        <f>'5.'!DO95</f>
        <v>228.38005299177811</v>
      </c>
      <c r="AT66" s="1833">
        <f>'5.'!DP95</f>
        <v>46.250674558980435</v>
      </c>
      <c r="AU66" s="155"/>
      <c r="AV66" s="315" t="s">
        <v>2856</v>
      </c>
      <c r="AW66" s="155"/>
      <c r="AX66" s="1089"/>
      <c r="AY66" s="2857">
        <f>'5.'!DQ95</f>
        <v>944.84578100998522</v>
      </c>
      <c r="AZ66" s="2855">
        <f>'5.'!DR95</f>
        <v>0</v>
      </c>
      <c r="BA66" s="2855">
        <f>'5.'!DS95</f>
        <v>20.969256121347701</v>
      </c>
      <c r="BB66" s="2855">
        <f>'5.'!DT95</f>
        <v>247.36795622352071</v>
      </c>
      <c r="BC66" s="2855">
        <f>'5.'!DU95</f>
        <v>266.62931188291191</v>
      </c>
      <c r="BD66" s="2855">
        <f>'5.'!DV95</f>
        <v>140.74294808801594</v>
      </c>
      <c r="BE66" s="2855">
        <f>'5.'!DW95</f>
        <v>263.59283043332653</v>
      </c>
      <c r="BF66" s="2855">
        <f>'5.'!DX95</f>
        <v>5.5434782608626385</v>
      </c>
      <c r="BG66" s="2855">
        <f>'5.'!DY95</f>
        <v>5479.2266151165504</v>
      </c>
      <c r="BH66" s="2855">
        <f>'5.'!DZ95</f>
        <v>2299.493795268686</v>
      </c>
      <c r="BI66" s="2855">
        <f>'5.'!EA95</f>
        <v>0</v>
      </c>
      <c r="BJ66" s="2855">
        <f>'5.'!EB95</f>
        <v>52.481062572898828</v>
      </c>
      <c r="BK66" s="2855">
        <f>'5.'!EC95</f>
        <v>205.42332091414747</v>
      </c>
      <c r="BL66" s="2855">
        <f>'5.'!ED95</f>
        <v>551.84673760694773</v>
      </c>
      <c r="BM66" s="2855">
        <f>'5.'!EE95</f>
        <v>733.01824642347913</v>
      </c>
      <c r="BN66" s="2855">
        <f>'5.'!EF95</f>
        <v>661.50542059898419</v>
      </c>
      <c r="BO66" s="2855">
        <f>'5.'!EG95</f>
        <v>95.21900715222813</v>
      </c>
      <c r="BP66" s="2855">
        <f>'5.'!EH95</f>
        <v>3179.7328198478644</v>
      </c>
      <c r="BQ66" s="2855">
        <f>'5.'!EI95</f>
        <v>0</v>
      </c>
      <c r="BR66" s="2855">
        <f>'5.'!EJ95</f>
        <v>217.4096848554106</v>
      </c>
      <c r="BS66" s="2855">
        <f>'5.'!EK95</f>
        <v>551.78264645972445</v>
      </c>
      <c r="BT66" s="2855">
        <f>'5.'!EL95</f>
        <v>1046.7903958310801</v>
      </c>
      <c r="BU66" s="2855">
        <f>'5.'!EM95</f>
        <v>711.36236267865331</v>
      </c>
      <c r="BV66" s="2855">
        <f>'5.'!EN95</f>
        <v>557.10123951427875</v>
      </c>
      <c r="BW66" s="2855">
        <f>'5.'!EO95</f>
        <v>95.286490508717833</v>
      </c>
      <c r="BX66" s="2855">
        <f>'5.'!EP95</f>
        <v>36.037684526494701</v>
      </c>
    </row>
    <row r="67" spans="1:76" ht="12.95" customHeight="1">
      <c r="A67" s="155"/>
      <c r="B67" s="315" t="s">
        <v>3524</v>
      </c>
      <c r="C67" s="155"/>
      <c r="D67" s="1089"/>
      <c r="E67" s="1829">
        <f>'5.'!CA96</f>
        <v>15113.07644617734</v>
      </c>
      <c r="F67" s="1829">
        <f>'5.'!CB96</f>
        <v>2249.6707850214466</v>
      </c>
      <c r="G67" s="1829">
        <f>'5.'!CC96</f>
        <v>4.6314586851816228</v>
      </c>
      <c r="H67" s="1829">
        <f>'5.'!CD96</f>
        <v>13.499343045408452</v>
      </c>
      <c r="I67" s="1829">
        <f>'5.'!CE96</f>
        <v>147.69920124306535</v>
      </c>
      <c r="J67" s="1829">
        <f>'5.'!CF96</f>
        <v>350.87108736071536</v>
      </c>
      <c r="K67" s="1829">
        <f>'5.'!CG96</f>
        <v>760.33353550066454</v>
      </c>
      <c r="L67" s="1829">
        <f>'5.'!CH96</f>
        <v>792.11450278392215</v>
      </c>
      <c r="M67" s="1829">
        <f>'5.'!CI96</f>
        <v>180.52165640249046</v>
      </c>
      <c r="N67" s="1829">
        <f>'5.'!CJ96</f>
        <v>4567.0571833538215</v>
      </c>
      <c r="O67" s="1829">
        <f>'5.'!CK96</f>
        <v>1297.6741792225748</v>
      </c>
      <c r="P67" s="1829">
        <f>'5.'!CL96</f>
        <v>0</v>
      </c>
      <c r="Q67" s="1829">
        <f>'5.'!CM96</f>
        <v>8.4434782608545387</v>
      </c>
      <c r="R67" s="1829">
        <f>'5.'!CN96</f>
        <v>158.05372305408073</v>
      </c>
      <c r="S67" s="1829">
        <f>'5.'!CO96</f>
        <v>274.47060305696613</v>
      </c>
      <c r="T67" s="1829">
        <f>'5.'!CP96</f>
        <v>343.99507861357</v>
      </c>
      <c r="U67" s="1829">
        <f>'5.'!CQ96</f>
        <v>285.45737842238827</v>
      </c>
      <c r="V67" s="1829">
        <f>'5.'!CR96</f>
        <v>227.25391781471575</v>
      </c>
      <c r="W67" s="1829">
        <f>'5.'!CS96</f>
        <v>1674.7963846260734</v>
      </c>
      <c r="X67" s="1829">
        <f>'5.'!CT96</f>
        <v>0</v>
      </c>
      <c r="Y67" s="1829">
        <f>'5.'!CU96</f>
        <v>39.358778536724003</v>
      </c>
      <c r="Z67" s="1829">
        <f>'5.'!CV96</f>
        <v>290.42214767751983</v>
      </c>
      <c r="AA67" s="1829">
        <f>'5.'!CW96</f>
        <v>499.51540488554002</v>
      </c>
      <c r="AB67" s="1829">
        <f>'5.'!CX96</f>
        <v>397.19049305440944</v>
      </c>
      <c r="AC67" s="1829">
        <f>'5.'!CY96</f>
        <v>398.03954244618876</v>
      </c>
      <c r="AD67" s="1829">
        <f>'5.'!CZ96</f>
        <v>50.270018025691165</v>
      </c>
      <c r="AE67" s="1829">
        <f>'5.'!DA96</f>
        <v>1594.5866195051708</v>
      </c>
      <c r="AF67" s="1829">
        <f>'5.'!DB96</f>
        <v>0</v>
      </c>
      <c r="AG67" s="1829">
        <f>'5.'!DC96</f>
        <v>91.864189351848296</v>
      </c>
      <c r="AH67" s="1829">
        <f>'5.'!DD96</f>
        <v>297.83335064810171</v>
      </c>
      <c r="AI67" s="1829">
        <f>'5.'!DE96</f>
        <v>539.38896054074462</v>
      </c>
      <c r="AJ67" s="1829">
        <f>'5.'!DF96</f>
        <v>361.02053523401787</v>
      </c>
      <c r="AK67" s="1829">
        <f>'5.'!DG96</f>
        <v>216.64306629609956</v>
      </c>
      <c r="AL67" s="1829">
        <f>'5.'!DH96</f>
        <v>87.836517434358882</v>
      </c>
      <c r="AM67" s="1829">
        <f>'5.'!DI96</f>
        <v>2649.4021628923615</v>
      </c>
      <c r="AN67" s="1829">
        <f>'5.'!DJ96</f>
        <v>17.7666666666765</v>
      </c>
      <c r="AO67" s="1829">
        <f>'5.'!DK96</f>
        <v>54.258470110595283</v>
      </c>
      <c r="AP67" s="1829">
        <f>'5.'!DL96</f>
        <v>731.78731186901882</v>
      </c>
      <c r="AQ67" s="1829">
        <f>'5.'!DM96</f>
        <v>914.98107802905258</v>
      </c>
      <c r="AR67" s="1829">
        <f>'5.'!DN96</f>
        <v>489.13531513434299</v>
      </c>
      <c r="AS67" s="1829">
        <f>'5.'!DO96</f>
        <v>405.62724342355477</v>
      </c>
      <c r="AT67" s="1833">
        <f>'5.'!DP96</f>
        <v>35.846077659121129</v>
      </c>
      <c r="AU67" s="155"/>
      <c r="AV67" s="315" t="s">
        <v>2857</v>
      </c>
      <c r="AW67" s="155"/>
      <c r="AX67" s="1089"/>
      <c r="AY67" s="2857">
        <f>'5.'!DQ96</f>
        <v>549.34232300039639</v>
      </c>
      <c r="AZ67" s="2855">
        <f>'5.'!DR96</f>
        <v>0</v>
      </c>
      <c r="BA67" s="2855">
        <f>'5.'!DS96</f>
        <v>11.618042217099525</v>
      </c>
      <c r="BB67" s="2855">
        <f>'5.'!DT96</f>
        <v>111.75926881376161</v>
      </c>
      <c r="BC67" s="2855">
        <f>'5.'!DU96</f>
        <v>92.095024292296785</v>
      </c>
      <c r="BD67" s="2855">
        <f>'5.'!DV96</f>
        <v>200.72010402575958</v>
      </c>
      <c r="BE67" s="2855">
        <f>'5.'!DW96</f>
        <v>100.42766142926965</v>
      </c>
      <c r="BF67" s="2855">
        <f>'5.'!DX96</f>
        <v>32.722222222209282</v>
      </c>
      <c r="BG67" s="2855">
        <f>'5.'!DY96</f>
        <v>5097.6039919093146</v>
      </c>
      <c r="BH67" s="2855">
        <f>'5.'!DZ96</f>
        <v>1991.9792809881844</v>
      </c>
      <c r="BI67" s="2855">
        <f>'5.'!EA96</f>
        <v>0</v>
      </c>
      <c r="BJ67" s="2855">
        <f>'5.'!EB96</f>
        <v>30.040462573047183</v>
      </c>
      <c r="BK67" s="2855">
        <f>'5.'!EC96</f>
        <v>283.14942750337622</v>
      </c>
      <c r="BL67" s="2855">
        <f>'5.'!ED96</f>
        <v>599.45819628101628</v>
      </c>
      <c r="BM67" s="2855">
        <f>'5.'!EE96</f>
        <v>708.79672236743045</v>
      </c>
      <c r="BN67" s="2855">
        <f>'5.'!EF96</f>
        <v>314.17132446405753</v>
      </c>
      <c r="BO67" s="2855">
        <f>'5.'!EG96</f>
        <v>56.363147799257227</v>
      </c>
      <c r="BP67" s="2855">
        <f>'5.'!EH96</f>
        <v>3105.6247109211295</v>
      </c>
      <c r="BQ67" s="2855">
        <f>'5.'!EI96</f>
        <v>3.5434782608626381</v>
      </c>
      <c r="BR67" s="2855">
        <f>'5.'!EJ96</f>
        <v>152.03640604986228</v>
      </c>
      <c r="BS67" s="2855">
        <f>'5.'!EK96</f>
        <v>467.14302862900411</v>
      </c>
      <c r="BT67" s="2855">
        <f>'5.'!EL96</f>
        <v>704.19424625254737</v>
      </c>
      <c r="BU67" s="2855">
        <f>'5.'!EM96</f>
        <v>979.16036861232419</v>
      </c>
      <c r="BV67" s="2855">
        <f>'5.'!EN96</f>
        <v>660.49400184515719</v>
      </c>
      <c r="BW67" s="2855">
        <f>'5.'!EO96</f>
        <v>139.0531812713717</v>
      </c>
      <c r="BX67" s="2855">
        <f>'5.'!EP96</f>
        <v>0</v>
      </c>
    </row>
    <row r="68" spans="1:76" ht="12.95" customHeight="1">
      <c r="A68" s="155"/>
      <c r="B68" s="315" t="s">
        <v>2859</v>
      </c>
      <c r="C68" s="155"/>
      <c r="D68" s="1089"/>
      <c r="E68" s="1829">
        <f>'5.'!CA97</f>
        <v>24088.689893390878</v>
      </c>
      <c r="F68" s="1829">
        <f>'5.'!CB97</f>
        <v>3161.1727711930157</v>
      </c>
      <c r="G68" s="1829">
        <f>'5.'!CC97</f>
        <v>0</v>
      </c>
      <c r="H68" s="1829">
        <f>'5.'!CD97</f>
        <v>47.25637507514891</v>
      </c>
      <c r="I68" s="1829">
        <f>'5.'!CE97</f>
        <v>175.34481202377501</v>
      </c>
      <c r="J68" s="1829">
        <f>'5.'!CF97</f>
        <v>688.65067817780653</v>
      </c>
      <c r="K68" s="1829">
        <f>'5.'!CG97</f>
        <v>1014.7095855723877</v>
      </c>
      <c r="L68" s="1829">
        <f>'5.'!CH97</f>
        <v>897.97758568715687</v>
      </c>
      <c r="M68" s="1829">
        <f>'5.'!CI97</f>
        <v>337.23373465674132</v>
      </c>
      <c r="N68" s="1829">
        <f>'5.'!CJ97</f>
        <v>7750.1005822962934</v>
      </c>
      <c r="O68" s="1829">
        <f>'5.'!CK97</f>
        <v>1647.1902145135909</v>
      </c>
      <c r="P68" s="1829">
        <f>'5.'!CL97</f>
        <v>0</v>
      </c>
      <c r="Q68" s="1829">
        <f>'5.'!CM97</f>
        <v>12.439704675956978</v>
      </c>
      <c r="R68" s="1829">
        <f>'5.'!CN97</f>
        <v>231.70719931160818</v>
      </c>
      <c r="S68" s="1829">
        <f>'5.'!CO97</f>
        <v>315.67232342986381</v>
      </c>
      <c r="T68" s="1829">
        <f>'5.'!CP97</f>
        <v>390.3825235871405</v>
      </c>
      <c r="U68" s="1829">
        <f>'5.'!CQ97</f>
        <v>274.70548108210488</v>
      </c>
      <c r="V68" s="1829">
        <f>'5.'!CR97</f>
        <v>422.28298242691744</v>
      </c>
      <c r="W68" s="1829">
        <f>'5.'!CS97</f>
        <v>2954.5184690211513</v>
      </c>
      <c r="X68" s="1829">
        <f>'5.'!CT97</f>
        <v>0</v>
      </c>
      <c r="Y68" s="1829">
        <f>'5.'!CU97</f>
        <v>16.573913043470892</v>
      </c>
      <c r="Z68" s="1829">
        <f>'5.'!CV97</f>
        <v>433.6066556483388</v>
      </c>
      <c r="AA68" s="1829">
        <f>'5.'!CW97</f>
        <v>957.99665633710185</v>
      </c>
      <c r="AB68" s="1829">
        <f>'5.'!CX97</f>
        <v>841.11317590906629</v>
      </c>
      <c r="AC68" s="1829">
        <f>'5.'!CY97</f>
        <v>545.4855393174264</v>
      </c>
      <c r="AD68" s="1829">
        <f>'5.'!CZ97</f>
        <v>159.74252876574704</v>
      </c>
      <c r="AE68" s="1829">
        <f>'5.'!DA97</f>
        <v>3148.3918987615493</v>
      </c>
      <c r="AF68" s="1829">
        <f>'5.'!DB97</f>
        <v>0</v>
      </c>
      <c r="AG68" s="1829">
        <f>'5.'!DC97</f>
        <v>152.80264658825845</v>
      </c>
      <c r="AH68" s="1829">
        <f>'5.'!DD97</f>
        <v>1052.8842900800585</v>
      </c>
      <c r="AI68" s="1829">
        <f>'5.'!DE97</f>
        <v>1023.9251169942415</v>
      </c>
      <c r="AJ68" s="1829">
        <f>'5.'!DF97</f>
        <v>567.36959322117593</v>
      </c>
      <c r="AK68" s="1829">
        <f>'5.'!DG97</f>
        <v>305.42389716042624</v>
      </c>
      <c r="AL68" s="1829">
        <f>'5.'!DH97</f>
        <v>45.986354717391706</v>
      </c>
      <c r="AM68" s="1829">
        <f>'5.'!DI97</f>
        <v>3928.1034299325984</v>
      </c>
      <c r="AN68" s="1829">
        <f>'5.'!DJ97</f>
        <v>19.824797843625102</v>
      </c>
      <c r="AO68" s="1829">
        <f>'5.'!DK97</f>
        <v>139.33381775024978</v>
      </c>
      <c r="AP68" s="1829">
        <f>'5.'!DL97</f>
        <v>1036.2141903818554</v>
      </c>
      <c r="AQ68" s="1829">
        <f>'5.'!DM97</f>
        <v>1377.7924369348536</v>
      </c>
      <c r="AR68" s="1829">
        <f>'5.'!DN97</f>
        <v>859.17400048273146</v>
      </c>
      <c r="AS68" s="1829">
        <f>'5.'!DO97</f>
        <v>439.90668356237074</v>
      </c>
      <c r="AT68" s="1833">
        <f>'5.'!DP97</f>
        <v>55.857502976910489</v>
      </c>
      <c r="AU68" s="155"/>
      <c r="AV68" s="315" t="s">
        <v>2887</v>
      </c>
      <c r="AW68" s="155"/>
      <c r="AX68" s="1089"/>
      <c r="AY68" s="2857">
        <f>'5.'!DQ97</f>
        <v>683.17488151941609</v>
      </c>
      <c r="AZ68" s="2855">
        <f>'5.'!DR97</f>
        <v>0</v>
      </c>
      <c r="BA68" s="2855">
        <f>'5.'!DS97</f>
        <v>26.245790153763522</v>
      </c>
      <c r="BB68" s="2855">
        <f>'5.'!DT97</f>
        <v>140.35851823059465</v>
      </c>
      <c r="BC68" s="2855">
        <f>'5.'!DU97</f>
        <v>207.1766097992965</v>
      </c>
      <c r="BD68" s="2855">
        <f>'5.'!DV97</f>
        <v>136.17071706163324</v>
      </c>
      <c r="BE68" s="2855">
        <f>'5.'!DW97</f>
        <v>132.77170799653496</v>
      </c>
      <c r="BF68" s="2855">
        <f>'5.'!DX97</f>
        <v>40.451538277593336</v>
      </c>
      <c r="BG68" s="2855">
        <f>'5.'!DY97</f>
        <v>8566.1382284495376</v>
      </c>
      <c r="BH68" s="2855">
        <f>'5.'!DZ97</f>
        <v>3288.7541778049617</v>
      </c>
      <c r="BI68" s="2855">
        <f>'5.'!EA97</f>
        <v>0</v>
      </c>
      <c r="BJ68" s="2855">
        <f>'5.'!EB97</f>
        <v>101.02592300807153</v>
      </c>
      <c r="BK68" s="2855">
        <f>'5.'!EC97</f>
        <v>416.90234751452863</v>
      </c>
      <c r="BL68" s="2855">
        <f>'5.'!ED97</f>
        <v>792.13301156414582</v>
      </c>
      <c r="BM68" s="2855">
        <f>'5.'!EE97</f>
        <v>1101.8813035492656</v>
      </c>
      <c r="BN68" s="2855">
        <f>'5.'!EF97</f>
        <v>783.19268883515292</v>
      </c>
      <c r="BO68" s="2855">
        <f>'5.'!EG97</f>
        <v>93.618903333798954</v>
      </c>
      <c r="BP68" s="2855">
        <f>'5.'!EH97</f>
        <v>5277.3840506445758</v>
      </c>
      <c r="BQ68" s="2855">
        <f>'5.'!EI97</f>
        <v>38.066534068687758</v>
      </c>
      <c r="BR68" s="2855">
        <f>'5.'!EJ97</f>
        <v>210.560039488418</v>
      </c>
      <c r="BS68" s="2855">
        <f>'5.'!EK97</f>
        <v>1524.3284671684992</v>
      </c>
      <c r="BT68" s="2855">
        <f>'5.'!EL97</f>
        <v>1597.5192771958818</v>
      </c>
      <c r="BU68" s="2855">
        <f>'5.'!EM97</f>
        <v>1107.6081396728755</v>
      </c>
      <c r="BV68" s="2855">
        <f>'5.'!EN97</f>
        <v>580.82738702281415</v>
      </c>
      <c r="BW68" s="2855">
        <f>'5.'!EO97</f>
        <v>218.47420602739967</v>
      </c>
      <c r="BX68" s="2855">
        <f>'5.'!EP97</f>
        <v>0</v>
      </c>
    </row>
    <row r="69" spans="1:76" ht="12.95" customHeight="1">
      <c r="A69" s="155"/>
      <c r="B69" s="315" t="s">
        <v>2862</v>
      </c>
      <c r="C69" s="155"/>
      <c r="D69" s="1089"/>
      <c r="E69" s="1829">
        <f>'5.'!CA98</f>
        <v>10007.279537702507</v>
      </c>
      <c r="F69" s="1829">
        <f>'5.'!CB98</f>
        <v>1291.3320788296348</v>
      </c>
      <c r="G69" s="1829">
        <f>'5.'!CC98</f>
        <v>0</v>
      </c>
      <c r="H69" s="1829">
        <f>'5.'!CD98</f>
        <v>12.64285714278061</v>
      </c>
      <c r="I69" s="1829">
        <f>'5.'!CE98</f>
        <v>102.18554128844848</v>
      </c>
      <c r="J69" s="1829">
        <f>'5.'!CF98</f>
        <v>285.05418747812098</v>
      </c>
      <c r="K69" s="1829">
        <f>'5.'!CG98</f>
        <v>452.04322099138261</v>
      </c>
      <c r="L69" s="1829">
        <f>'5.'!CH98</f>
        <v>332.57097164950687</v>
      </c>
      <c r="M69" s="1829">
        <f>'5.'!CI98</f>
        <v>106.83530027939541</v>
      </c>
      <c r="N69" s="1829">
        <f>'5.'!CJ98</f>
        <v>3818.8992275903015</v>
      </c>
      <c r="O69" s="1829">
        <f>'5.'!CK98</f>
        <v>605.91342619648731</v>
      </c>
      <c r="P69" s="1829">
        <f>'5.'!CL98</f>
        <v>0</v>
      </c>
      <c r="Q69" s="1829">
        <f>'5.'!CM98</f>
        <v>0</v>
      </c>
      <c r="R69" s="1829">
        <f>'5.'!CN98</f>
        <v>121.60003940847068</v>
      </c>
      <c r="S69" s="1829">
        <f>'5.'!CO98</f>
        <v>134.4891597806801</v>
      </c>
      <c r="T69" s="1829">
        <f>'5.'!CP98</f>
        <v>121.9458036934991</v>
      </c>
      <c r="U69" s="1829">
        <f>'5.'!CQ98</f>
        <v>127.0251189319612</v>
      </c>
      <c r="V69" s="1829">
        <f>'5.'!CR98</f>
        <v>100.85330438187643</v>
      </c>
      <c r="W69" s="1829">
        <f>'5.'!CS98</f>
        <v>1176.218201007136</v>
      </c>
      <c r="X69" s="1829">
        <f>'5.'!CT98</f>
        <v>0</v>
      </c>
      <c r="Y69" s="1829">
        <f>'5.'!CU98</f>
        <v>0</v>
      </c>
      <c r="Z69" s="1829">
        <f>'5.'!CV98</f>
        <v>200.30262672101424</v>
      </c>
      <c r="AA69" s="1829">
        <f>'5.'!CW98</f>
        <v>361.79378205628268</v>
      </c>
      <c r="AB69" s="1829">
        <f>'5.'!CX98</f>
        <v>323.72187393426179</v>
      </c>
      <c r="AC69" s="1829">
        <f>'5.'!CY98</f>
        <v>238.50822350778995</v>
      </c>
      <c r="AD69" s="1829">
        <f>'5.'!CZ98</f>
        <v>51.89169478778787</v>
      </c>
      <c r="AE69" s="1829">
        <f>'5.'!DA98</f>
        <v>2036.7676003866777</v>
      </c>
      <c r="AF69" s="1829">
        <f>'5.'!DB98</f>
        <v>0</v>
      </c>
      <c r="AG69" s="1829">
        <f>'5.'!DC98</f>
        <v>85.803592071393453</v>
      </c>
      <c r="AH69" s="1829">
        <f>'5.'!DD98</f>
        <v>678.48594613430305</v>
      </c>
      <c r="AI69" s="1829">
        <f>'5.'!DE98</f>
        <v>658.04843720065901</v>
      </c>
      <c r="AJ69" s="1829">
        <f>'5.'!DF98</f>
        <v>437.57761011029686</v>
      </c>
      <c r="AK69" s="1829">
        <f>'5.'!DG98</f>
        <v>148.78377371879236</v>
      </c>
      <c r="AL69" s="1829">
        <f>'5.'!DH98</f>
        <v>28.068241151232023</v>
      </c>
      <c r="AM69" s="1829">
        <f>'5.'!DI98</f>
        <v>1524.6552364517406</v>
      </c>
      <c r="AN69" s="1829">
        <f>'5.'!DJ98</f>
        <v>0</v>
      </c>
      <c r="AO69" s="1829">
        <f>'5.'!DK98</f>
        <v>59.677778133072721</v>
      </c>
      <c r="AP69" s="1829">
        <f>'5.'!DL98</f>
        <v>450.49680528131671</v>
      </c>
      <c r="AQ69" s="1829">
        <f>'5.'!DM98</f>
        <v>527.92464336375826</v>
      </c>
      <c r="AR69" s="1829">
        <f>'5.'!DN98</f>
        <v>328.67624211268316</v>
      </c>
      <c r="AS69" s="1829">
        <f>'5.'!DO98</f>
        <v>141.22716147401559</v>
      </c>
      <c r="AT69" s="1833">
        <f>'5.'!DP98</f>
        <v>16.652606086893659</v>
      </c>
      <c r="AU69" s="155"/>
      <c r="AV69" s="315" t="s">
        <v>2862</v>
      </c>
      <c r="AW69" s="155"/>
      <c r="AX69" s="1089"/>
      <c r="AY69" s="2857">
        <f>'5.'!DQ98</f>
        <v>272.18833137941141</v>
      </c>
      <c r="AZ69" s="2855">
        <f>'5.'!DR98</f>
        <v>0</v>
      </c>
      <c r="BA69" s="2855">
        <f>'5.'!DS98</f>
        <v>2</v>
      </c>
      <c r="BB69" s="2855">
        <f>'5.'!DT98</f>
        <v>95.050525161701827</v>
      </c>
      <c r="BC69" s="2855">
        <f>'5.'!DU98</f>
        <v>116.9629568271892</v>
      </c>
      <c r="BD69" s="2855">
        <f>'5.'!DV98</f>
        <v>29.352155415089218</v>
      </c>
      <c r="BE69" s="2855">
        <f>'5.'!DW98</f>
        <v>17.20538300837422</v>
      </c>
      <c r="BF69" s="2855">
        <f>'5.'!DX98</f>
        <v>11.61731096705693</v>
      </c>
      <c r="BG69" s="2855">
        <f>'5.'!DY98</f>
        <v>3100.2046634514149</v>
      </c>
      <c r="BH69" s="2855">
        <f>'5.'!DZ98</f>
        <v>576.73840288732674</v>
      </c>
      <c r="BI69" s="2855">
        <f>'5.'!EA98</f>
        <v>8.1276595744836353</v>
      </c>
      <c r="BJ69" s="2855">
        <f>'5.'!EB98</f>
        <v>6</v>
      </c>
      <c r="BK69" s="2855">
        <f>'5.'!EC98</f>
        <v>153.17038818437157</v>
      </c>
      <c r="BL69" s="2855">
        <f>'5.'!ED98</f>
        <v>155.09629306879057</v>
      </c>
      <c r="BM69" s="2855">
        <f>'5.'!EE98</f>
        <v>142.8822047220601</v>
      </c>
      <c r="BN69" s="2855">
        <f>'5.'!EF98</f>
        <v>80.748971180473575</v>
      </c>
      <c r="BO69" s="2855">
        <f>'5.'!EG98</f>
        <v>30.712886157147281</v>
      </c>
      <c r="BP69" s="2855">
        <f>'5.'!EH98</f>
        <v>2523.4662605640883</v>
      </c>
      <c r="BQ69" s="2855">
        <f>'5.'!EI98</f>
        <v>4.2142857142602033</v>
      </c>
      <c r="BR69" s="2855">
        <f>'5.'!EJ98</f>
        <v>107.65160231009743</v>
      </c>
      <c r="BS69" s="2855">
        <f>'5.'!EK98</f>
        <v>444.24143473672137</v>
      </c>
      <c r="BT69" s="2855">
        <f>'5.'!EL98</f>
        <v>910.63818218017877</v>
      </c>
      <c r="BU69" s="2855">
        <f>'5.'!EM98</f>
        <v>481.58621874311666</v>
      </c>
      <c r="BV69" s="2855">
        <f>'5.'!EN98</f>
        <v>532.10955821586435</v>
      </c>
      <c r="BW69" s="2855">
        <f>'5.'!EO98</f>
        <v>43.024978663850007</v>
      </c>
      <c r="BX69" s="2855">
        <f>'5.'!EP98</f>
        <v>0</v>
      </c>
    </row>
    <row r="70" spans="1:76" ht="12.95" customHeight="1">
      <c r="A70" s="155"/>
      <c r="B70" s="315" t="s">
        <v>2876</v>
      </c>
      <c r="C70" s="155"/>
      <c r="D70" s="1089"/>
      <c r="E70" s="1829">
        <f>'5.'!CA99</f>
        <v>14701.414526547185</v>
      </c>
      <c r="F70" s="1833">
        <f>'5.'!CB99</f>
        <v>2128.0197652854431</v>
      </c>
      <c r="G70" s="1833">
        <f>'5.'!CC99</f>
        <v>0</v>
      </c>
      <c r="H70" s="1833">
        <f>'5.'!CD99</f>
        <v>22.467023172852521</v>
      </c>
      <c r="I70" s="1833">
        <f>'5.'!CE99</f>
        <v>143.49799544735279</v>
      </c>
      <c r="J70" s="1833">
        <f>'5.'!CF99</f>
        <v>314.43511056338758</v>
      </c>
      <c r="K70" s="1833">
        <f>'5.'!CG99</f>
        <v>679.64507324894873</v>
      </c>
      <c r="L70" s="1833">
        <f>'5.'!CH99</f>
        <v>751.39891286074055</v>
      </c>
      <c r="M70" s="1833">
        <f>'5.'!CI99</f>
        <v>216.57564999216055</v>
      </c>
      <c r="N70" s="1833">
        <f>'5.'!CJ99</f>
        <v>6641.308229453316</v>
      </c>
      <c r="O70" s="1833">
        <f>'5.'!CK99</f>
        <v>781.91574292095402</v>
      </c>
      <c r="P70" s="1833">
        <f>'5.'!CL99</f>
        <v>0</v>
      </c>
      <c r="Q70" s="1833">
        <f>'5.'!CM99</f>
        <v>2</v>
      </c>
      <c r="R70" s="1833">
        <f>'5.'!CN99</f>
        <v>134.88996492110405</v>
      </c>
      <c r="S70" s="1833">
        <f>'5.'!CO99</f>
        <v>159.62686048620813</v>
      </c>
      <c r="T70" s="1833">
        <f>'5.'!CP99</f>
        <v>199.14978561688238</v>
      </c>
      <c r="U70" s="1833">
        <f>'5.'!CQ99</f>
        <v>140.84116864708679</v>
      </c>
      <c r="V70" s="1833">
        <f>'5.'!CR99</f>
        <v>145.40796324967263</v>
      </c>
      <c r="W70" s="1833">
        <f>'5.'!CS99</f>
        <v>2079.5098021018293</v>
      </c>
      <c r="X70" s="1833">
        <f>'5.'!CT99</f>
        <v>1</v>
      </c>
      <c r="Y70" s="1833">
        <f>'5.'!CU99</f>
        <v>3</v>
      </c>
      <c r="Z70" s="1833">
        <f>'5.'!CV99</f>
        <v>209.60407897488989</v>
      </c>
      <c r="AA70" s="1833">
        <f>'5.'!CW99</f>
        <v>604.7804042345125</v>
      </c>
      <c r="AB70" s="1833">
        <f>'5.'!CX99</f>
        <v>851.21734539678471</v>
      </c>
      <c r="AC70" s="1833">
        <f>'5.'!CY99</f>
        <v>334.3462155752016</v>
      </c>
      <c r="AD70" s="1833">
        <f>'5.'!CZ99</f>
        <v>75.561757920441238</v>
      </c>
      <c r="AE70" s="1833">
        <f>'5.'!DA99</f>
        <v>3779.8826844305286</v>
      </c>
      <c r="AF70" s="1833">
        <f>'5.'!DB99</f>
        <v>2</v>
      </c>
      <c r="AG70" s="1833">
        <f>'5.'!DC99</f>
        <v>194.17524782155144</v>
      </c>
      <c r="AH70" s="1833">
        <f>'5.'!DD99</f>
        <v>1190.8670297351255</v>
      </c>
      <c r="AI70" s="1833">
        <f>'5.'!DE99</f>
        <v>1243.2724662684643</v>
      </c>
      <c r="AJ70" s="1833">
        <f>'5.'!DF99</f>
        <v>744.80375135098541</v>
      </c>
      <c r="AK70" s="1833">
        <f>'5.'!DG99</f>
        <v>361.62668677744159</v>
      </c>
      <c r="AL70" s="1833">
        <f>'5.'!DH99</f>
        <v>43.137502476960954</v>
      </c>
      <c r="AM70" s="1833">
        <f>'5.'!DI99</f>
        <v>2564.866698588934</v>
      </c>
      <c r="AN70" s="1833">
        <f>'5.'!DJ99</f>
        <v>4.4586300967725174</v>
      </c>
      <c r="AO70" s="1833">
        <f>'5.'!DK99</f>
        <v>71.723427633976215</v>
      </c>
      <c r="AP70" s="1833">
        <f>'5.'!DL99</f>
        <v>726.34131890720005</v>
      </c>
      <c r="AQ70" s="1833">
        <f>'5.'!DM99</f>
        <v>863.62893701367045</v>
      </c>
      <c r="AR70" s="1833">
        <f>'5.'!DN99</f>
        <v>596.42990427457539</v>
      </c>
      <c r="AS70" s="1833">
        <f>'5.'!DO99</f>
        <v>271.04518618014254</v>
      </c>
      <c r="AT70" s="1833">
        <f>'5.'!DP99</f>
        <v>31.239294482597323</v>
      </c>
      <c r="AU70" s="155"/>
      <c r="AV70" s="315" t="s">
        <v>2876</v>
      </c>
      <c r="AW70" s="155"/>
      <c r="AX70" s="1089"/>
      <c r="AY70" s="2857">
        <f>'5.'!DQ99</f>
        <v>518.96691875321278</v>
      </c>
      <c r="AZ70" s="2855">
        <f>'5.'!DR99</f>
        <v>0</v>
      </c>
      <c r="BA70" s="2855">
        <f>'5.'!DS99</f>
        <v>14.462543163222541</v>
      </c>
      <c r="BB70" s="2855">
        <f>'5.'!DT99</f>
        <v>97.170301574003247</v>
      </c>
      <c r="BC70" s="2855">
        <f>'5.'!DU99</f>
        <v>156.89503063982175</v>
      </c>
      <c r="BD70" s="2855">
        <f>'5.'!DV99</f>
        <v>130.40763072742018</v>
      </c>
      <c r="BE70" s="2855">
        <f>'5.'!DW99</f>
        <v>76.157786275138889</v>
      </c>
      <c r="BF70" s="2855">
        <f>'5.'!DX99</f>
        <v>43.873626373606257</v>
      </c>
      <c r="BG70" s="2855">
        <f>'5.'!DY99</f>
        <v>2848.2529144662917</v>
      </c>
      <c r="BH70" s="2855">
        <f>'5.'!DZ99</f>
        <v>1160.7292293420298</v>
      </c>
      <c r="BI70" s="2855">
        <f>'5.'!EA99</f>
        <v>1</v>
      </c>
      <c r="BJ70" s="2855">
        <f>'5.'!EB99</f>
        <v>74.818334496879359</v>
      </c>
      <c r="BK70" s="2855">
        <f>'5.'!EC99</f>
        <v>210.14299133119053</v>
      </c>
      <c r="BL70" s="2855">
        <f>'5.'!ED99</f>
        <v>243.57822200591482</v>
      </c>
      <c r="BM70" s="2855">
        <f>'5.'!EE99</f>
        <v>279.4960824519402</v>
      </c>
      <c r="BN70" s="2855">
        <f>'5.'!EF99</f>
        <v>290.78110076711431</v>
      </c>
      <c r="BO70" s="2855">
        <f>'5.'!EG99</f>
        <v>60.912498288990449</v>
      </c>
      <c r="BP70" s="2855">
        <f>'5.'!EH99</f>
        <v>1687.5236851242621</v>
      </c>
      <c r="BQ70" s="2855">
        <f>'5.'!EI99</f>
        <v>6.5454545454272299</v>
      </c>
      <c r="BR70" s="2855">
        <f>'5.'!EJ99</f>
        <v>122.2050828323879</v>
      </c>
      <c r="BS70" s="2855">
        <f>'5.'!EK99</f>
        <v>290.09307653104275</v>
      </c>
      <c r="BT70" s="2855">
        <f>'5.'!EL99</f>
        <v>872.94317165459972</v>
      </c>
      <c r="BU70" s="2855">
        <f>'5.'!EM99</f>
        <v>189.64565146296852</v>
      </c>
      <c r="BV70" s="2855">
        <f>'5.'!EN99</f>
        <v>138.36002883525688</v>
      </c>
      <c r="BW70" s="2855">
        <f>'5.'!EO99</f>
        <v>67.731219262578989</v>
      </c>
      <c r="BX70" s="2855">
        <f>'5.'!EP99</f>
        <v>0</v>
      </c>
    </row>
    <row r="71" spans="1:76" ht="12.95" customHeight="1">
      <c r="A71" s="155"/>
      <c r="B71" s="315" t="s">
        <v>2866</v>
      </c>
      <c r="C71" s="155"/>
      <c r="D71" s="1089"/>
      <c r="E71" s="1829">
        <f>'5.'!CA100</f>
        <v>22420.022796503974</v>
      </c>
      <c r="F71" s="1833">
        <f>'5.'!CB100</f>
        <v>3216.4224520984899</v>
      </c>
      <c r="G71" s="1833">
        <f>'5.'!CC100</f>
        <v>0</v>
      </c>
      <c r="H71" s="1833">
        <f>'5.'!CD100</f>
        <v>15.648648648648649</v>
      </c>
      <c r="I71" s="1833">
        <f>'5.'!CE100</f>
        <v>176.21215027721792</v>
      </c>
      <c r="J71" s="1833">
        <f>'5.'!CF100</f>
        <v>654.25138481645286</v>
      </c>
      <c r="K71" s="1833">
        <f>'5.'!CG100</f>
        <v>1197.3794766498324</v>
      </c>
      <c r="L71" s="1833">
        <f>'5.'!CH100</f>
        <v>948.86590556720421</v>
      </c>
      <c r="M71" s="1833">
        <f>'5.'!CI100</f>
        <v>224.06488613913351</v>
      </c>
      <c r="N71" s="1833">
        <f>'5.'!CJ100</f>
        <v>8862.0136869283378</v>
      </c>
      <c r="O71" s="1833">
        <f>'5.'!CK100</f>
        <v>538.65065251707404</v>
      </c>
      <c r="P71" s="1833">
        <f>'5.'!CL100</f>
        <v>0</v>
      </c>
      <c r="Q71" s="1833">
        <f>'5.'!CM100</f>
        <v>16.617738136188958</v>
      </c>
      <c r="R71" s="1833">
        <f>'5.'!CN100</f>
        <v>59.40827829017983</v>
      </c>
      <c r="S71" s="1833">
        <f>'5.'!CO100</f>
        <v>101.59071460697282</v>
      </c>
      <c r="T71" s="1833">
        <f>'5.'!CP100</f>
        <v>162.67089077067621</v>
      </c>
      <c r="U71" s="1833">
        <f>'5.'!CQ100</f>
        <v>80.111755618037435</v>
      </c>
      <c r="V71" s="1833">
        <f>'5.'!CR100</f>
        <v>118.25127509501905</v>
      </c>
      <c r="W71" s="1833">
        <f>'5.'!CS100</f>
        <v>2354.0600538145318</v>
      </c>
      <c r="X71" s="1833">
        <f>'5.'!CT100</f>
        <v>0</v>
      </c>
      <c r="Y71" s="1833">
        <f>'5.'!CU100</f>
        <v>0</v>
      </c>
      <c r="Z71" s="1833">
        <f>'5.'!CV100</f>
        <v>389.63756809771468</v>
      </c>
      <c r="AA71" s="1833">
        <f>'5.'!CW100</f>
        <v>732.85067001114737</v>
      </c>
      <c r="AB71" s="1833">
        <f>'5.'!CX100</f>
        <v>623.38743792026492</v>
      </c>
      <c r="AC71" s="1833">
        <f>'5.'!CY100</f>
        <v>552.78244335103443</v>
      </c>
      <c r="AD71" s="1833">
        <f>'5.'!CZ100</f>
        <v>55.401934434368904</v>
      </c>
      <c r="AE71" s="1833">
        <f>'5.'!DA100</f>
        <v>5969.3029805967335</v>
      </c>
      <c r="AF71" s="1833">
        <f>'5.'!DB100</f>
        <v>0</v>
      </c>
      <c r="AG71" s="1833">
        <f>'5.'!DC100</f>
        <v>453.43699538883897</v>
      </c>
      <c r="AH71" s="1833">
        <f>'5.'!DD100</f>
        <v>2253.19856737189</v>
      </c>
      <c r="AI71" s="1833">
        <f>'5.'!DE100</f>
        <v>1542.8988827546245</v>
      </c>
      <c r="AJ71" s="1833">
        <f>'5.'!DF100</f>
        <v>1070.8859040865161</v>
      </c>
      <c r="AK71" s="1833">
        <f>'5.'!DG100</f>
        <v>543.33908545811539</v>
      </c>
      <c r="AL71" s="1833">
        <f>'5.'!DH100</f>
        <v>105.54354553674956</v>
      </c>
      <c r="AM71" s="1833">
        <f>'5.'!DI100</f>
        <v>3557.2788814608175</v>
      </c>
      <c r="AN71" s="1833">
        <f>'5.'!DJ100</f>
        <v>4</v>
      </c>
      <c r="AO71" s="1833">
        <f>'5.'!DK100</f>
        <v>128.78892738379932</v>
      </c>
      <c r="AP71" s="1833">
        <f>'5.'!DL100</f>
        <v>1042.3548130200245</v>
      </c>
      <c r="AQ71" s="1833">
        <f>'5.'!DM100</f>
        <v>1081.3393369313485</v>
      </c>
      <c r="AR71" s="1833">
        <f>'5.'!DN100</f>
        <v>852.28941851192349</v>
      </c>
      <c r="AS71" s="1833">
        <f>'5.'!DO100</f>
        <v>382.62479181186711</v>
      </c>
      <c r="AT71" s="1833">
        <f>'5.'!DP100</f>
        <v>65.881593801854081</v>
      </c>
      <c r="AU71" s="155"/>
      <c r="AV71" s="315" t="s">
        <v>2988</v>
      </c>
      <c r="AW71" s="155"/>
      <c r="AX71" s="1089"/>
      <c r="AY71" s="2857">
        <f>'5.'!DQ100</f>
        <v>1914.1638957179885</v>
      </c>
      <c r="AZ71" s="2855">
        <f>'5.'!DR100</f>
        <v>10</v>
      </c>
      <c r="BA71" s="2855">
        <f>'5.'!DS100</f>
        <v>76.682262094018611</v>
      </c>
      <c r="BB71" s="2855">
        <f>'5.'!DT100</f>
        <v>583.00356188341277</v>
      </c>
      <c r="BC71" s="2855">
        <f>'5.'!DU100</f>
        <v>431.67555704653876</v>
      </c>
      <c r="BD71" s="2855">
        <f>'5.'!DV100</f>
        <v>435.16087613906535</v>
      </c>
      <c r="BE71" s="2855">
        <f>'5.'!DW100</f>
        <v>327.94933086264513</v>
      </c>
      <c r="BF71" s="2855">
        <f>'5.'!DX100</f>
        <v>49.692307692307693</v>
      </c>
      <c r="BG71" s="2855">
        <f>'5.'!DY100</f>
        <v>4870.1438802983366</v>
      </c>
      <c r="BH71" s="2855">
        <f>'5.'!DZ100</f>
        <v>1582.7367215887809</v>
      </c>
      <c r="BI71" s="2855">
        <f>'5.'!EA100</f>
        <v>2</v>
      </c>
      <c r="BJ71" s="2855">
        <f>'5.'!EB100</f>
        <v>40.612033897616342</v>
      </c>
      <c r="BK71" s="2855">
        <f>'5.'!EC100</f>
        <v>220.88906196216962</v>
      </c>
      <c r="BL71" s="2855">
        <f>'5.'!ED100</f>
        <v>543.90164272920288</v>
      </c>
      <c r="BM71" s="2855">
        <f>'5.'!EE100</f>
        <v>374.10063998702327</v>
      </c>
      <c r="BN71" s="2855">
        <f>'5.'!EF100</f>
        <v>343.53066267501436</v>
      </c>
      <c r="BO71" s="2855">
        <f>'5.'!EG100</f>
        <v>57.702680337754508</v>
      </c>
      <c r="BP71" s="2855">
        <f>'5.'!EH100</f>
        <v>3287.407158709555</v>
      </c>
      <c r="BQ71" s="2855">
        <f>'5.'!EI100</f>
        <v>12.940154440134327</v>
      </c>
      <c r="BR71" s="2855">
        <f>'5.'!EJ100</f>
        <v>184.65931808240833</v>
      </c>
      <c r="BS71" s="2855">
        <f>'5.'!EK100</f>
        <v>827.00784384676695</v>
      </c>
      <c r="BT71" s="2855">
        <f>'5.'!EL100</f>
        <v>1247.4969259570157</v>
      </c>
      <c r="BU71" s="2855">
        <f>'5.'!EM100</f>
        <v>647.97370312248017</v>
      </c>
      <c r="BV71" s="2855">
        <f>'5.'!EN100</f>
        <v>271.65750362831773</v>
      </c>
      <c r="BW71" s="2855">
        <f>'5.'!EO100</f>
        <v>95.671709632432993</v>
      </c>
      <c r="BX71" s="2855">
        <f>'5.'!EP100</f>
        <v>0</v>
      </c>
    </row>
    <row r="72" spans="1:76" ht="12.95" customHeight="1" thickBot="1">
      <c r="A72" s="169"/>
      <c r="B72" s="1251" t="s">
        <v>2986</v>
      </c>
      <c r="C72" s="169"/>
      <c r="D72" s="1104"/>
      <c r="E72" s="1829">
        <f>'5.'!CA101</f>
        <v>39698.200314982168</v>
      </c>
      <c r="F72" s="1834">
        <f>'5.'!CB101</f>
        <v>3701.9598928991813</v>
      </c>
      <c r="G72" s="1834">
        <f>'5.'!CC101</f>
        <v>0</v>
      </c>
      <c r="H72" s="1834">
        <f>'5.'!CD101</f>
        <v>54</v>
      </c>
      <c r="I72" s="1834">
        <f>'5.'!CE101</f>
        <v>171.09736878632066</v>
      </c>
      <c r="J72" s="1834">
        <f>'5.'!CF101</f>
        <v>723.19690155860826</v>
      </c>
      <c r="K72" s="1834">
        <f>'5.'!CG101</f>
        <v>1287.4861683156446</v>
      </c>
      <c r="L72" s="1834">
        <f>'5.'!CH101</f>
        <v>1195.5819494423777</v>
      </c>
      <c r="M72" s="1834">
        <f>'5.'!CI101</f>
        <v>270.59750479623011</v>
      </c>
      <c r="N72" s="1834">
        <f>'5.'!CJ101</f>
        <v>19496.235715684939</v>
      </c>
      <c r="O72" s="1834">
        <f>'5.'!CK101</f>
        <v>538.71340405624619</v>
      </c>
      <c r="P72" s="1834">
        <f>'5.'!CL101</f>
        <v>0</v>
      </c>
      <c r="Q72" s="1834">
        <f>'5.'!CM101</f>
        <v>27.280542986415849</v>
      </c>
      <c r="R72" s="1834">
        <f>'5.'!CN101</f>
        <v>118.142662896768</v>
      </c>
      <c r="S72" s="1834">
        <f>'5.'!CO101</f>
        <v>95.205238707727375</v>
      </c>
      <c r="T72" s="1834">
        <f>'5.'!CP101</f>
        <v>125.57303259140546</v>
      </c>
      <c r="U72" s="1834">
        <f>'5.'!CQ101</f>
        <v>141.17823239678424</v>
      </c>
      <c r="V72" s="1834">
        <f>'5.'!CR101</f>
        <v>31.333694477145301</v>
      </c>
      <c r="W72" s="1834">
        <f>'5.'!CS101</f>
        <v>2872.8198308243886</v>
      </c>
      <c r="X72" s="1834">
        <f>'5.'!CT101</f>
        <v>0</v>
      </c>
      <c r="Y72" s="1834">
        <f>'5.'!CU101</f>
        <v>1</v>
      </c>
      <c r="Z72" s="1834">
        <f>'5.'!CV101</f>
        <v>175.45508234468383</v>
      </c>
      <c r="AA72" s="1834">
        <f>'5.'!CW101</f>
        <v>993.02790693203826</v>
      </c>
      <c r="AB72" s="1834">
        <f>'5.'!CX101</f>
        <v>1057.4337091299249</v>
      </c>
      <c r="AC72" s="1834">
        <f>'5.'!CY101</f>
        <v>588.88107357289732</v>
      </c>
      <c r="AD72" s="1834">
        <f>'5.'!CZ101</f>
        <v>57.022058844843635</v>
      </c>
      <c r="AE72" s="1834">
        <f>'5.'!DA101</f>
        <v>16084.702480804301</v>
      </c>
      <c r="AF72" s="1834">
        <f>'5.'!DB101</f>
        <v>1</v>
      </c>
      <c r="AG72" s="1834">
        <f>'5.'!DC101</f>
        <v>1057.2182695596457</v>
      </c>
      <c r="AH72" s="1834">
        <f>'5.'!DD101</f>
        <v>5819.1556544334298</v>
      </c>
      <c r="AI72" s="1834">
        <f>'5.'!DE101</f>
        <v>4375.4441079069875</v>
      </c>
      <c r="AJ72" s="1834">
        <f>'5.'!DF101</f>
        <v>2987.5306013077934</v>
      </c>
      <c r="AK72" s="1834">
        <f>'5.'!DG101</f>
        <v>1630.8417168154476</v>
      </c>
      <c r="AL72" s="1834">
        <f>'5.'!DH101</f>
        <v>213.51213078099872</v>
      </c>
      <c r="AM72" s="1834">
        <f>'5.'!DI101</f>
        <v>5103.0530527643768</v>
      </c>
      <c r="AN72" s="1834">
        <f>'5.'!DJ101</f>
        <v>13.076923076923077</v>
      </c>
      <c r="AO72" s="1834">
        <f>'5.'!DK101</f>
        <v>258.30712305029607</v>
      </c>
      <c r="AP72" s="1834">
        <f>'5.'!DL101</f>
        <v>1480.8310988053952</v>
      </c>
      <c r="AQ72" s="1834">
        <f>'5.'!DM101</f>
        <v>1667.941742859731</v>
      </c>
      <c r="AR72" s="1834">
        <f>'5.'!DN101</f>
        <v>1157.3339946397441</v>
      </c>
      <c r="AS72" s="1834">
        <f>'5.'!DO101</f>
        <v>486.5368776901604</v>
      </c>
      <c r="AT72" s="1834">
        <f>'5.'!DP101</f>
        <v>39.025292642126601</v>
      </c>
      <c r="AU72" s="169"/>
      <c r="AV72" s="1251" t="s">
        <v>2868</v>
      </c>
      <c r="AW72" s="169"/>
      <c r="AX72" s="1104"/>
      <c r="AY72" s="2860">
        <f>'5.'!DQ101</f>
        <v>812.43439399300439</v>
      </c>
      <c r="AZ72" s="2861">
        <f>'5.'!DR101</f>
        <v>0</v>
      </c>
      <c r="BA72" s="2861">
        <f>'5.'!DS101</f>
        <v>49.216093921966788</v>
      </c>
      <c r="BB72" s="2861">
        <f>'5.'!DT101</f>
        <v>208.5417683357395</v>
      </c>
      <c r="BC72" s="2861">
        <f>'5.'!DU101</f>
        <v>306.42677195615784</v>
      </c>
      <c r="BD72" s="2861">
        <f>'5.'!DV101</f>
        <v>145.34742046504985</v>
      </c>
      <c r="BE72" s="2861">
        <f>'5.'!DW101</f>
        <v>87.47376788551361</v>
      </c>
      <c r="BF72" s="2861">
        <f>'5.'!DX101</f>
        <v>15.428571428576825</v>
      </c>
      <c r="BG72" s="2861">
        <f>'5.'!DY101</f>
        <v>10584.517259640659</v>
      </c>
      <c r="BH72" s="2861">
        <f>'5.'!DZ101</f>
        <v>2407.5863528364016</v>
      </c>
      <c r="BI72" s="2861">
        <f>'5.'!EA101</f>
        <v>8</v>
      </c>
      <c r="BJ72" s="2861">
        <f>'5.'!EB101</f>
        <v>70</v>
      </c>
      <c r="BK72" s="2861">
        <f>'5.'!EC101</f>
        <v>421.43493837244375</v>
      </c>
      <c r="BL72" s="2861">
        <f>'5.'!ED101</f>
        <v>734.5277509652617</v>
      </c>
      <c r="BM72" s="2861">
        <f>'5.'!EE101</f>
        <v>768.46823953075034</v>
      </c>
      <c r="BN72" s="2861">
        <f>'5.'!EF101</f>
        <v>322.86185773687396</v>
      </c>
      <c r="BO72" s="2861">
        <f>'5.'!EG101</f>
        <v>82.293566231071637</v>
      </c>
      <c r="BP72" s="2861">
        <f>'5.'!EH101</f>
        <v>8176.9309068042594</v>
      </c>
      <c r="BQ72" s="2861">
        <f>'5.'!EI101</f>
        <v>21.461538461538463</v>
      </c>
      <c r="BR72" s="2861">
        <f>'5.'!EJ101</f>
        <v>504.83582144882797</v>
      </c>
      <c r="BS72" s="2861">
        <f>'5.'!EK101</f>
        <v>1744.1608964650288</v>
      </c>
      <c r="BT72" s="2861">
        <f>'5.'!EL101</f>
        <v>2472.7800821039777</v>
      </c>
      <c r="BU72" s="2861">
        <f>'5.'!EM101</f>
        <v>1866.4211659309926</v>
      </c>
      <c r="BV72" s="2861">
        <f>'5.'!EN101</f>
        <v>923.38586980248715</v>
      </c>
      <c r="BW72" s="2861">
        <f>'5.'!EO101</f>
        <v>643.88553259140542</v>
      </c>
      <c r="BX72" s="2861">
        <f>'5.'!EP101</f>
        <v>0</v>
      </c>
    </row>
    <row r="73" spans="1:76" ht="12.95" customHeight="1">
      <c r="A73" s="1835" t="s">
        <v>1485</v>
      </c>
      <c r="B73" s="1256"/>
      <c r="C73" s="1256"/>
      <c r="D73" s="1256"/>
      <c r="E73" s="1256"/>
      <c r="F73" s="1284"/>
      <c r="G73" s="1284"/>
      <c r="H73" s="1284"/>
      <c r="I73" s="1284"/>
      <c r="J73" s="1284"/>
      <c r="K73" s="1284"/>
      <c r="L73" s="1284"/>
      <c r="M73" s="1284"/>
      <c r="N73" s="1284"/>
      <c r="O73" s="1284"/>
      <c r="P73" s="1284"/>
      <c r="Q73" s="1284"/>
      <c r="R73" s="1284"/>
      <c r="S73" s="1284"/>
      <c r="T73" s="1284"/>
      <c r="U73" s="1284"/>
      <c r="V73" s="1284"/>
      <c r="AU73" s="1030"/>
      <c r="AV73" s="1030"/>
      <c r="AW73" s="1030"/>
      <c r="AX73" s="1030"/>
    </row>
  </sheetData>
  <mergeCells count="100">
    <mergeCell ref="A51:C51"/>
    <mergeCell ref="AU51:AW51"/>
    <mergeCell ref="A62:C62"/>
    <mergeCell ref="AU62:AW62"/>
    <mergeCell ref="A33:C33"/>
    <mergeCell ref="AU33:AW33"/>
    <mergeCell ref="A40:C40"/>
    <mergeCell ref="AU40:AW40"/>
    <mergeCell ref="A28:D28"/>
    <mergeCell ref="AU28:AX28"/>
    <mergeCell ref="A29:D29"/>
    <mergeCell ref="AU29:AX29"/>
    <mergeCell ref="A32:D32"/>
    <mergeCell ref="AU32:AX32"/>
    <mergeCell ref="A31:D31"/>
    <mergeCell ref="AU31:AX31"/>
    <mergeCell ref="A30:D30"/>
    <mergeCell ref="AU30:AX30"/>
    <mergeCell ref="A26:D26"/>
    <mergeCell ref="AU26:AX26"/>
    <mergeCell ref="A27:D27"/>
    <mergeCell ref="AU27:AX27"/>
    <mergeCell ref="A22:C22"/>
    <mergeCell ref="AU22:AW22"/>
    <mergeCell ref="A23:C23"/>
    <mergeCell ref="AU23:AW23"/>
    <mergeCell ref="A24:D24"/>
    <mergeCell ref="AU24:AX24"/>
    <mergeCell ref="A25:D25"/>
    <mergeCell ref="AU25:AX25"/>
    <mergeCell ref="A20:C20"/>
    <mergeCell ref="AU20:AW20"/>
    <mergeCell ref="A21:C21"/>
    <mergeCell ref="AU21:AW21"/>
    <mergeCell ref="A16:C16"/>
    <mergeCell ref="AU16:AW16"/>
    <mergeCell ref="A17:C17"/>
    <mergeCell ref="AU17:AW17"/>
    <mergeCell ref="A18:C18"/>
    <mergeCell ref="AU18:AW18"/>
    <mergeCell ref="AT6:AT7"/>
    <mergeCell ref="AY6:AY7"/>
    <mergeCell ref="BI3:BJ3"/>
    <mergeCell ref="A19:C19"/>
    <mergeCell ref="AU19:AW19"/>
    <mergeCell ref="A13:C13"/>
    <mergeCell ref="AU13:AW13"/>
    <mergeCell ref="A14:C14"/>
    <mergeCell ref="AU14:AW14"/>
    <mergeCell ref="A15:C15"/>
    <mergeCell ref="AU15:AW15"/>
    <mergeCell ref="AQ6:AQ7"/>
    <mergeCell ref="AZ6:AZ7"/>
    <mergeCell ref="BC6:BC7"/>
    <mergeCell ref="BX3:BX7"/>
    <mergeCell ref="F5:M5"/>
    <mergeCell ref="AM5:AT5"/>
    <mergeCell ref="AY5:BF5"/>
    <mergeCell ref="F6:F7"/>
    <mergeCell ref="G6:G7"/>
    <mergeCell ref="BG6:BG7"/>
    <mergeCell ref="BP6:BW6"/>
    <mergeCell ref="BF6:BF7"/>
    <mergeCell ref="BA6:BA7"/>
    <mergeCell ref="BB6:BB7"/>
    <mergeCell ref="AR6:AR7"/>
    <mergeCell ref="AS6:AS7"/>
    <mergeCell ref="BD6:BD7"/>
    <mergeCell ref="BE6:BE7"/>
    <mergeCell ref="AO6:AO7"/>
    <mergeCell ref="AM6:AM7"/>
    <mergeCell ref="A1:V1"/>
    <mergeCell ref="AU1:BJ1"/>
    <mergeCell ref="AR2:AT2"/>
    <mergeCell ref="A3:C7"/>
    <mergeCell ref="E3:E7"/>
    <mergeCell ref="AC3:AD3"/>
    <mergeCell ref="AU3:AW7"/>
    <mergeCell ref="H6:H7"/>
    <mergeCell ref="I6:I7"/>
    <mergeCell ref="AP6:AP7"/>
    <mergeCell ref="J6:J7"/>
    <mergeCell ref="K6:K7"/>
    <mergeCell ref="A12:C12"/>
    <mergeCell ref="AU12:AW12"/>
    <mergeCell ref="A8:C8"/>
    <mergeCell ref="AU8:AW8"/>
    <mergeCell ref="A9:C9"/>
    <mergeCell ref="AU9:AW9"/>
    <mergeCell ref="A11:C11"/>
    <mergeCell ref="AU11:AW11"/>
    <mergeCell ref="A10:C10"/>
    <mergeCell ref="AU10:AW10"/>
    <mergeCell ref="L6:L7"/>
    <mergeCell ref="M6:M7"/>
    <mergeCell ref="O6:V6"/>
    <mergeCell ref="N5:N7"/>
    <mergeCell ref="AN6:AN7"/>
    <mergeCell ref="W6:AD6"/>
    <mergeCell ref="AE6:AL6"/>
  </mergeCells>
  <phoneticPr fontId="6"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1" manualBreakCount="1">
    <brk id="46" max="70" man="1"/>
  </col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13"/>
  <sheetViews>
    <sheetView view="pageBreakPreview" topLeftCell="A31" zoomScaleNormal="100" zoomScaleSheetLayoutView="100" workbookViewId="0">
      <selection activeCell="U46" sqref="U46"/>
    </sheetView>
  </sheetViews>
  <sheetFormatPr defaultColWidth="9.140625" defaultRowHeight="15.75"/>
  <cols>
    <col min="1" max="1" width="2.28515625" style="304" customWidth="1"/>
    <col min="2" max="2" width="28.7109375" style="304" customWidth="1"/>
    <col min="3" max="3" width="2.28515625" style="304" customWidth="1"/>
    <col min="4" max="4" width="1.7109375" style="305" customWidth="1"/>
    <col min="5" max="5" width="10.5703125" style="247" hidden="1" customWidth="1"/>
    <col min="6" max="6" width="7.42578125" style="247" customWidth="1"/>
    <col min="7" max="7" width="6.85546875" style="247" customWidth="1"/>
    <col min="8" max="9" width="6.140625" style="247" customWidth="1"/>
    <col min="10" max="10" width="6.5703125" style="247" customWidth="1"/>
    <col min="11" max="14" width="5.7109375" style="247" customWidth="1"/>
    <col min="15" max="15" width="6.85546875" style="247" customWidth="1"/>
    <col min="16" max="16" width="5.85546875" style="247" customWidth="1"/>
    <col min="17" max="17" width="7.140625" style="247" customWidth="1"/>
    <col min="18" max="18" width="5.28515625" style="247" customWidth="1"/>
    <col min="19" max="21" width="5.140625" style="247" customWidth="1"/>
    <col min="22" max="23" width="5.28515625" style="247" customWidth="1"/>
    <col min="24" max="24" width="6.7109375" style="247" customWidth="1"/>
    <col min="25" max="26" width="6.28515625" style="247" customWidth="1"/>
    <col min="27" max="27" width="4.28515625" style="247" customWidth="1"/>
    <col min="28" max="29" width="6.7109375" style="247" customWidth="1"/>
    <col min="30" max="30" width="6.28515625" style="247" customWidth="1"/>
    <col min="31" max="31" width="5.85546875" style="247" customWidth="1"/>
    <col min="32" max="32" width="4.28515625" style="247" customWidth="1"/>
    <col min="33" max="51" width="9.140625" style="247"/>
    <col min="52" max="52" width="9.7109375" style="247" bestFit="1" customWidth="1"/>
    <col min="53" max="16384" width="9.140625" style="247"/>
  </cols>
  <sheetData>
    <row r="1" spans="1:49" s="245" customFormat="1" ht="35.1" customHeight="1">
      <c r="A1" s="243"/>
      <c r="B1" s="243"/>
      <c r="C1" s="243"/>
      <c r="D1" s="243"/>
      <c r="E1" s="243"/>
      <c r="F1" s="244"/>
      <c r="G1" s="244"/>
      <c r="H1" s="244"/>
      <c r="I1" s="244"/>
      <c r="J1" s="244"/>
      <c r="N1" s="244"/>
      <c r="O1" s="244" t="s">
        <v>1579</v>
      </c>
      <c r="P1" s="246" t="s">
        <v>638</v>
      </c>
      <c r="T1" s="244"/>
      <c r="W1" s="244"/>
      <c r="X1" s="246"/>
      <c r="AA1" s="246"/>
      <c r="AB1" s="246"/>
      <c r="AC1" s="246"/>
      <c r="AD1" s="246"/>
      <c r="AE1" s="246"/>
      <c r="AF1" s="246"/>
    </row>
    <row r="2" spans="1:49" ht="15" customHeight="1" thickBot="1">
      <c r="A2" s="247"/>
      <c r="B2" s="248"/>
      <c r="C2" s="248"/>
      <c r="D2" s="249"/>
      <c r="J2" s="250"/>
      <c r="K2" s="250"/>
      <c r="L2" s="250"/>
      <c r="M2" s="250"/>
      <c r="N2" s="250"/>
      <c r="O2" s="250"/>
      <c r="P2" s="135"/>
      <c r="Q2" s="250"/>
      <c r="R2" s="250"/>
      <c r="S2" s="250"/>
      <c r="T2" s="250"/>
      <c r="U2" s="250"/>
      <c r="V2" s="250"/>
      <c r="W2" s="250"/>
      <c r="X2" s="250"/>
      <c r="Y2" s="250"/>
      <c r="Z2" s="250"/>
      <c r="AA2" s="250"/>
      <c r="AB2" s="250"/>
      <c r="AC2" s="250"/>
      <c r="AD2" s="250"/>
      <c r="AE2" s="250"/>
      <c r="AF2" s="135" t="s">
        <v>639</v>
      </c>
    </row>
    <row r="3" spans="1:49" s="255" customFormat="1" ht="16.5" customHeight="1">
      <c r="A3" s="3984" t="s">
        <v>640</v>
      </c>
      <c r="B3" s="3984"/>
      <c r="C3" s="3984"/>
      <c r="D3" s="251"/>
      <c r="E3" s="3987" t="s">
        <v>641</v>
      </c>
      <c r="F3" s="4035" t="s">
        <v>642</v>
      </c>
      <c r="G3" s="4032" t="s">
        <v>641</v>
      </c>
      <c r="H3" s="4032" t="s">
        <v>643</v>
      </c>
      <c r="I3" s="4032" t="s">
        <v>644</v>
      </c>
      <c r="J3" s="4038" t="s">
        <v>645</v>
      </c>
      <c r="K3" s="4041" t="s">
        <v>330</v>
      </c>
      <c r="L3" s="4042"/>
      <c r="M3" s="4042"/>
      <c r="N3" s="4042"/>
      <c r="O3" s="4042"/>
      <c r="P3" s="4043" t="s">
        <v>293</v>
      </c>
      <c r="Q3" s="4043"/>
      <c r="R3" s="252"/>
      <c r="S3" s="252"/>
      <c r="T3" s="253"/>
      <c r="U3" s="252"/>
      <c r="V3" s="254"/>
      <c r="W3" s="253"/>
      <c r="X3" s="254"/>
      <c r="Y3" s="253"/>
      <c r="Z3" s="253"/>
      <c r="AA3" s="253"/>
      <c r="AB3" s="253"/>
      <c r="AC3" s="253"/>
      <c r="AD3" s="253"/>
      <c r="AE3" s="253"/>
      <c r="AF3" s="253"/>
    </row>
    <row r="4" spans="1:49" s="255" customFormat="1" ht="19.5" customHeight="1">
      <c r="A4" s="3985"/>
      <c r="B4" s="3985"/>
      <c r="C4" s="3985"/>
      <c r="D4" s="256"/>
      <c r="E4" s="3963"/>
      <c r="F4" s="4036"/>
      <c r="G4" s="4033"/>
      <c r="H4" s="4033"/>
      <c r="I4" s="4033"/>
      <c r="J4" s="4039"/>
      <c r="K4" s="4044" t="s">
        <v>646</v>
      </c>
      <c r="L4" s="4045"/>
      <c r="M4" s="4046"/>
      <c r="N4" s="4049" t="s">
        <v>647</v>
      </c>
      <c r="O4" s="4050"/>
      <c r="P4" s="4051" t="s">
        <v>331</v>
      </c>
      <c r="Q4" s="4051"/>
      <c r="R4" s="4051"/>
      <c r="S4" s="4051"/>
      <c r="T4" s="4051"/>
      <c r="U4" s="4051"/>
      <c r="V4" s="4051"/>
      <c r="W4" s="4052"/>
      <c r="X4" s="4053" t="s">
        <v>648</v>
      </c>
      <c r="Y4" s="4044" t="s">
        <v>649</v>
      </c>
      <c r="Z4" s="4045"/>
      <c r="AA4" s="4045"/>
      <c r="AB4" s="4045"/>
      <c r="AC4" s="4046"/>
      <c r="AD4" s="4044" t="s">
        <v>650</v>
      </c>
      <c r="AE4" s="4046"/>
      <c r="AF4" s="4044" t="s">
        <v>110</v>
      </c>
    </row>
    <row r="5" spans="1:49" s="255" customFormat="1" ht="38.25" customHeight="1">
      <c r="A5" s="3985"/>
      <c r="B5" s="3985"/>
      <c r="C5" s="3985"/>
      <c r="D5" s="256"/>
      <c r="E5" s="3963"/>
      <c r="F5" s="4036"/>
      <c r="G5" s="4033"/>
      <c r="H5" s="4033"/>
      <c r="I5" s="4033"/>
      <c r="J5" s="4039"/>
      <c r="K5" s="4037"/>
      <c r="L5" s="4047"/>
      <c r="M5" s="4048"/>
      <c r="N5" s="4054" t="s">
        <v>651</v>
      </c>
      <c r="O5" s="4054"/>
      <c r="P5" s="4055" t="s">
        <v>652</v>
      </c>
      <c r="Q5" s="4054"/>
      <c r="R5" s="4056" t="s">
        <v>653</v>
      </c>
      <c r="S5" s="4055"/>
      <c r="T5" s="4057" t="s">
        <v>654</v>
      </c>
      <c r="U5" s="4056"/>
      <c r="V5" s="4055"/>
      <c r="W5" s="257" t="s">
        <v>655</v>
      </c>
      <c r="X5" s="4034"/>
      <c r="Y5" s="4037"/>
      <c r="Z5" s="4047"/>
      <c r="AA5" s="4047"/>
      <c r="AB5" s="4047"/>
      <c r="AC5" s="4048"/>
      <c r="AD5" s="4037"/>
      <c r="AE5" s="4048"/>
      <c r="AF5" s="4036"/>
    </row>
    <row r="6" spans="1:49" s="261" customFormat="1" ht="99.75" customHeight="1">
      <c r="A6" s="3986"/>
      <c r="B6" s="3986"/>
      <c r="C6" s="3986"/>
      <c r="D6" s="258"/>
      <c r="E6" s="3964"/>
      <c r="F6" s="4037"/>
      <c r="G6" s="4034"/>
      <c r="H6" s="4034"/>
      <c r="I6" s="4034"/>
      <c r="J6" s="4040"/>
      <c r="K6" s="259" t="s">
        <v>656</v>
      </c>
      <c r="L6" s="259" t="s">
        <v>657</v>
      </c>
      <c r="M6" s="259" t="s">
        <v>658</v>
      </c>
      <c r="N6" s="260" t="s">
        <v>659</v>
      </c>
      <c r="O6" s="260" t="s">
        <v>660</v>
      </c>
      <c r="P6" s="259" t="s">
        <v>661</v>
      </c>
      <c r="Q6" s="260" t="s">
        <v>662</v>
      </c>
      <c r="R6" s="260" t="s">
        <v>663</v>
      </c>
      <c r="S6" s="260" t="s">
        <v>2298</v>
      </c>
      <c r="T6" s="260" t="s">
        <v>664</v>
      </c>
      <c r="U6" s="260" t="s">
        <v>665</v>
      </c>
      <c r="V6" s="260" t="s">
        <v>666</v>
      </c>
      <c r="W6" s="260" t="s">
        <v>667</v>
      </c>
      <c r="X6" s="260" t="s">
        <v>668</v>
      </c>
      <c r="Y6" s="260" t="s">
        <v>669</v>
      </c>
      <c r="Z6" s="260" t="s">
        <v>348</v>
      </c>
      <c r="AA6" s="260" t="s">
        <v>670</v>
      </c>
      <c r="AB6" s="260" t="s">
        <v>349</v>
      </c>
      <c r="AC6" s="260" t="s">
        <v>350</v>
      </c>
      <c r="AD6" s="260" t="s">
        <v>671</v>
      </c>
      <c r="AE6" s="260" t="s">
        <v>672</v>
      </c>
      <c r="AF6" s="4037"/>
    </row>
    <row r="7" spans="1:49" s="265" customFormat="1" ht="24.95" hidden="1" customHeight="1">
      <c r="A7" s="4007" t="s">
        <v>2299</v>
      </c>
      <c r="B7" s="4007"/>
      <c r="C7" s="4007"/>
      <c r="D7" s="262"/>
      <c r="E7" s="263" t="s">
        <v>673</v>
      </c>
      <c r="F7" s="263" t="s">
        <v>673</v>
      </c>
      <c r="G7" s="263"/>
      <c r="H7" s="263" t="s">
        <v>673</v>
      </c>
      <c r="I7" s="263"/>
      <c r="J7" s="263"/>
      <c r="K7" s="263"/>
      <c r="L7" s="263"/>
      <c r="M7" s="263"/>
      <c r="N7" s="263"/>
      <c r="O7" s="263"/>
      <c r="P7" s="263" t="s">
        <v>673</v>
      </c>
      <c r="Q7" s="263"/>
      <c r="R7" s="263" t="s">
        <v>673</v>
      </c>
      <c r="S7" s="263"/>
      <c r="T7" s="263"/>
      <c r="U7" s="263"/>
      <c r="V7" s="263"/>
      <c r="W7" s="263"/>
      <c r="X7" s="263"/>
      <c r="Y7" s="263"/>
      <c r="Z7" s="263"/>
      <c r="AA7" s="263"/>
      <c r="AB7" s="263"/>
      <c r="AC7" s="263"/>
      <c r="AD7" s="263"/>
      <c r="AE7" s="264" t="s">
        <v>673</v>
      </c>
    </row>
    <row r="8" spans="1:49" s="265" customFormat="1" ht="24.95" hidden="1" customHeight="1">
      <c r="A8" s="3977" t="s">
        <v>2300</v>
      </c>
      <c r="B8" s="3977"/>
      <c r="C8" s="3977"/>
      <c r="D8" s="266"/>
      <c r="E8" s="267" t="s">
        <v>673</v>
      </c>
      <c r="F8" s="263" t="s">
        <v>673</v>
      </c>
      <c r="G8" s="263"/>
      <c r="H8" s="263" t="s">
        <v>673</v>
      </c>
      <c r="I8" s="263"/>
      <c r="J8" s="263"/>
      <c r="K8" s="263"/>
      <c r="L8" s="263"/>
      <c r="M8" s="263"/>
      <c r="N8" s="263"/>
      <c r="O8" s="263"/>
      <c r="P8" s="263" t="s">
        <v>673</v>
      </c>
      <c r="Q8" s="263"/>
      <c r="R8" s="263" t="s">
        <v>673</v>
      </c>
      <c r="S8" s="263"/>
      <c r="T8" s="263"/>
      <c r="U8" s="263"/>
      <c r="V8" s="263"/>
      <c r="W8" s="263"/>
      <c r="X8" s="263"/>
      <c r="Y8" s="263"/>
      <c r="Z8" s="263"/>
      <c r="AA8" s="263"/>
      <c r="AB8" s="263"/>
      <c r="AC8" s="263"/>
      <c r="AD8" s="263"/>
      <c r="AE8" s="263" t="s">
        <v>673</v>
      </c>
    </row>
    <row r="9" spans="1:49" s="265" customFormat="1" ht="24.95" hidden="1" customHeight="1">
      <c r="A9" s="3977" t="s">
        <v>2301</v>
      </c>
      <c r="B9" s="3977"/>
      <c r="C9" s="3977"/>
      <c r="D9" s="266"/>
      <c r="E9" s="268">
        <v>17631</v>
      </c>
      <c r="F9" s="263" t="s">
        <v>673</v>
      </c>
      <c r="G9" s="263"/>
      <c r="H9" s="263" t="s">
        <v>673</v>
      </c>
      <c r="I9" s="263"/>
      <c r="J9" s="263"/>
      <c r="K9" s="263"/>
      <c r="L9" s="263"/>
      <c r="M9" s="263"/>
      <c r="N9" s="263"/>
      <c r="O9" s="263"/>
      <c r="P9" s="263" t="s">
        <v>673</v>
      </c>
      <c r="Q9" s="263"/>
      <c r="R9" s="263" t="s">
        <v>673</v>
      </c>
      <c r="S9" s="263"/>
      <c r="T9" s="263"/>
      <c r="U9" s="263"/>
      <c r="V9" s="263"/>
      <c r="W9" s="263"/>
      <c r="X9" s="263"/>
      <c r="Y9" s="263"/>
      <c r="Z9" s="263"/>
      <c r="AA9" s="263"/>
      <c r="AB9" s="263"/>
      <c r="AC9" s="263"/>
      <c r="AD9" s="263"/>
      <c r="AE9" s="263" t="s">
        <v>673</v>
      </c>
    </row>
    <row r="10" spans="1:49" s="265" customFormat="1" ht="19.5" hidden="1" customHeight="1">
      <c r="A10" s="3977" t="s">
        <v>2302</v>
      </c>
      <c r="B10" s="3977"/>
      <c r="C10" s="3977"/>
      <c r="D10" s="266"/>
      <c r="E10" s="269"/>
      <c r="F10" s="270" t="s">
        <v>674</v>
      </c>
      <c r="G10" s="271"/>
      <c r="H10" s="272" t="s">
        <v>674</v>
      </c>
      <c r="I10" s="272"/>
      <c r="J10" s="272"/>
      <c r="K10" s="272"/>
      <c r="L10" s="272"/>
      <c r="M10" s="272"/>
      <c r="N10" s="272" t="s">
        <v>674</v>
      </c>
      <c r="O10" s="272" t="s">
        <v>674</v>
      </c>
      <c r="P10" s="272" t="s">
        <v>674</v>
      </c>
      <c r="Q10" s="272" t="s">
        <v>674</v>
      </c>
      <c r="R10" s="272" t="s">
        <v>674</v>
      </c>
      <c r="S10" s="272" t="s">
        <v>674</v>
      </c>
      <c r="T10" s="272" t="s">
        <v>674</v>
      </c>
      <c r="U10" s="272" t="s">
        <v>674</v>
      </c>
      <c r="V10" s="272" t="s">
        <v>674</v>
      </c>
      <c r="W10" s="272" t="s">
        <v>674</v>
      </c>
      <c r="X10" s="272"/>
      <c r="Y10" s="272" t="s">
        <v>674</v>
      </c>
      <c r="Z10" s="272"/>
      <c r="AA10" s="272"/>
      <c r="AB10" s="272"/>
      <c r="AC10" s="272"/>
      <c r="AD10" s="272" t="s">
        <v>674</v>
      </c>
      <c r="AE10" s="272" t="s">
        <v>674</v>
      </c>
    </row>
    <row r="11" spans="1:49" s="265" customFormat="1" ht="19.5" hidden="1" customHeight="1">
      <c r="A11" s="3977" t="s">
        <v>2303</v>
      </c>
      <c r="B11" s="3977"/>
      <c r="C11" s="3977"/>
      <c r="D11" s="266"/>
      <c r="E11" s="269"/>
      <c r="F11" s="273" t="s">
        <v>674</v>
      </c>
      <c r="G11" s="272"/>
      <c r="H11" s="272" t="s">
        <v>674</v>
      </c>
      <c r="I11" s="272"/>
      <c r="J11" s="272"/>
      <c r="K11" s="272"/>
      <c r="L11" s="272"/>
      <c r="M11" s="272"/>
      <c r="N11" s="272" t="s">
        <v>674</v>
      </c>
      <c r="O11" s="272" t="s">
        <v>674</v>
      </c>
      <c r="P11" s="272" t="s">
        <v>674</v>
      </c>
      <c r="Q11" s="272" t="s">
        <v>674</v>
      </c>
      <c r="R11" s="272" t="s">
        <v>674</v>
      </c>
      <c r="S11" s="272" t="s">
        <v>674</v>
      </c>
      <c r="T11" s="272" t="s">
        <v>674</v>
      </c>
      <c r="U11" s="272" t="s">
        <v>674</v>
      </c>
      <c r="V11" s="272" t="s">
        <v>674</v>
      </c>
      <c r="W11" s="272" t="s">
        <v>674</v>
      </c>
      <c r="X11" s="272"/>
      <c r="Y11" s="272" t="s">
        <v>674</v>
      </c>
      <c r="Z11" s="272"/>
      <c r="AA11" s="272"/>
      <c r="AB11" s="272"/>
      <c r="AC11" s="272"/>
      <c r="AD11" s="272" t="s">
        <v>674</v>
      </c>
      <c r="AE11" s="272" t="s">
        <v>674</v>
      </c>
    </row>
    <row r="12" spans="1:49" s="265" customFormat="1" ht="19.5" hidden="1" customHeight="1">
      <c r="A12" s="3977" t="s">
        <v>2304</v>
      </c>
      <c r="B12" s="3977"/>
      <c r="C12" s="3977"/>
      <c r="D12" s="266"/>
      <c r="E12" s="269"/>
      <c r="F12" s="273" t="s">
        <v>674</v>
      </c>
      <c r="G12" s="272"/>
      <c r="H12" s="272" t="s">
        <v>674</v>
      </c>
      <c r="I12" s="272"/>
      <c r="J12" s="272"/>
      <c r="K12" s="272"/>
      <c r="L12" s="272"/>
      <c r="M12" s="272"/>
      <c r="N12" s="272" t="s">
        <v>674</v>
      </c>
      <c r="O12" s="272" t="s">
        <v>674</v>
      </c>
      <c r="P12" s="272" t="s">
        <v>674</v>
      </c>
      <c r="Q12" s="272" t="s">
        <v>674</v>
      </c>
      <c r="R12" s="272" t="s">
        <v>674</v>
      </c>
      <c r="S12" s="272" t="s">
        <v>674</v>
      </c>
      <c r="T12" s="272" t="s">
        <v>674</v>
      </c>
      <c r="U12" s="272" t="s">
        <v>674</v>
      </c>
      <c r="V12" s="272" t="s">
        <v>674</v>
      </c>
      <c r="W12" s="272" t="s">
        <v>674</v>
      </c>
      <c r="X12" s="272"/>
      <c r="Y12" s="272" t="s">
        <v>674</v>
      </c>
      <c r="Z12" s="272"/>
      <c r="AA12" s="272"/>
      <c r="AB12" s="272"/>
      <c r="AC12" s="272"/>
      <c r="AD12" s="272" t="s">
        <v>674</v>
      </c>
      <c r="AE12" s="272" t="s">
        <v>674</v>
      </c>
    </row>
    <row r="13" spans="1:49" s="265" customFormat="1" ht="19.5" hidden="1" customHeight="1">
      <c r="A13" s="3977" t="s">
        <v>2305</v>
      </c>
      <c r="B13" s="3977"/>
      <c r="C13" s="3977"/>
      <c r="D13" s="266"/>
      <c r="E13" s="269"/>
      <c r="F13" s="273" t="s">
        <v>674</v>
      </c>
      <c r="G13" s="272"/>
      <c r="H13" s="272" t="s">
        <v>674</v>
      </c>
      <c r="I13" s="272"/>
      <c r="J13" s="272"/>
      <c r="K13" s="272"/>
      <c r="L13" s="272"/>
      <c r="M13" s="272"/>
      <c r="N13" s="272" t="s">
        <v>674</v>
      </c>
      <c r="O13" s="272" t="s">
        <v>674</v>
      </c>
      <c r="P13" s="272" t="s">
        <v>674</v>
      </c>
      <c r="Q13" s="272" t="s">
        <v>674</v>
      </c>
      <c r="R13" s="272" t="s">
        <v>674</v>
      </c>
      <c r="S13" s="272" t="s">
        <v>674</v>
      </c>
      <c r="T13" s="272" t="s">
        <v>674</v>
      </c>
      <c r="U13" s="272" t="s">
        <v>674</v>
      </c>
      <c r="V13" s="272" t="s">
        <v>674</v>
      </c>
      <c r="W13" s="272" t="s">
        <v>674</v>
      </c>
      <c r="X13" s="272"/>
      <c r="Y13" s="272" t="s">
        <v>674</v>
      </c>
      <c r="Z13" s="272"/>
      <c r="AA13" s="272"/>
      <c r="AB13" s="272"/>
      <c r="AC13" s="272"/>
      <c r="AD13" s="272" t="s">
        <v>674</v>
      </c>
      <c r="AE13" s="272" t="s">
        <v>674</v>
      </c>
    </row>
    <row r="14" spans="1:49" s="276" customFormat="1" ht="12.6" hidden="1" customHeight="1">
      <c r="A14" s="4059" t="s">
        <v>2306</v>
      </c>
      <c r="B14" s="4059"/>
      <c r="C14" s="4059"/>
      <c r="D14" s="274"/>
      <c r="E14" s="275"/>
      <c r="F14" s="239">
        <v>0</v>
      </c>
      <c r="G14" s="239">
        <v>0</v>
      </c>
      <c r="H14" s="239">
        <v>0</v>
      </c>
      <c r="I14" s="239">
        <v>0</v>
      </c>
      <c r="J14" s="239">
        <v>0</v>
      </c>
      <c r="K14" s="239">
        <v>0</v>
      </c>
      <c r="L14" s="239">
        <v>0</v>
      </c>
      <c r="M14" s="239">
        <v>0</v>
      </c>
      <c r="N14" s="239">
        <v>0</v>
      </c>
      <c r="O14" s="239">
        <v>0</v>
      </c>
      <c r="P14" s="239">
        <v>0</v>
      </c>
      <c r="Q14" s="239">
        <v>0</v>
      </c>
      <c r="R14" s="239">
        <v>0</v>
      </c>
      <c r="S14" s="239">
        <v>0</v>
      </c>
      <c r="T14" s="239">
        <v>0</v>
      </c>
      <c r="U14" s="239">
        <v>0</v>
      </c>
      <c r="V14" s="239">
        <v>0</v>
      </c>
      <c r="W14" s="239">
        <v>0</v>
      </c>
      <c r="X14" s="239">
        <v>0</v>
      </c>
      <c r="Y14" s="239">
        <v>0</v>
      </c>
      <c r="Z14" s="239">
        <v>0</v>
      </c>
      <c r="AA14" s="239">
        <v>0</v>
      </c>
      <c r="AB14" s="239"/>
      <c r="AC14" s="239"/>
      <c r="AD14" s="239">
        <v>0</v>
      </c>
      <c r="AE14" s="239">
        <v>0</v>
      </c>
      <c r="AF14" s="239">
        <v>0</v>
      </c>
    </row>
    <row r="15" spans="1:49" s="276" customFormat="1" ht="12.6" hidden="1" customHeight="1">
      <c r="A15" s="4059" t="s">
        <v>2307</v>
      </c>
      <c r="B15" s="4059"/>
      <c r="C15" s="4059"/>
      <c r="D15" s="277"/>
      <c r="E15" s="275"/>
      <c r="F15" s="278">
        <v>13306.805675435782</v>
      </c>
      <c r="G15" s="239">
        <v>0</v>
      </c>
      <c r="H15" s="239">
        <v>0</v>
      </c>
      <c r="I15" s="239">
        <v>0</v>
      </c>
      <c r="J15" s="239">
        <v>0</v>
      </c>
      <c r="K15" s="239">
        <v>0</v>
      </c>
      <c r="L15" s="239">
        <v>0</v>
      </c>
      <c r="M15" s="239">
        <v>0</v>
      </c>
      <c r="N15" s="239">
        <v>89.387306497404097</v>
      </c>
      <c r="O15" s="239">
        <v>3.1301727917989415</v>
      </c>
      <c r="P15" s="239">
        <v>11.986427230317434</v>
      </c>
      <c r="Q15" s="239">
        <v>22.066757638551582</v>
      </c>
      <c r="R15" s="239">
        <v>3.5477033907083655</v>
      </c>
      <c r="S15" s="239">
        <v>2.9313453169358898</v>
      </c>
      <c r="T15" s="239">
        <v>5.9867719100767083</v>
      </c>
      <c r="U15" s="239">
        <v>2.0183679973985429</v>
      </c>
      <c r="V15" s="239">
        <v>10.468433554229703</v>
      </c>
      <c r="W15" s="239">
        <v>13.078611808773944</v>
      </c>
      <c r="X15" s="239">
        <v>0</v>
      </c>
      <c r="Y15" s="239">
        <v>12.696113554332074</v>
      </c>
      <c r="Z15" s="239">
        <v>0</v>
      </c>
      <c r="AA15" s="239">
        <v>0</v>
      </c>
      <c r="AB15" s="239"/>
      <c r="AC15" s="239"/>
      <c r="AD15" s="239">
        <v>12.293131397638376</v>
      </c>
      <c r="AE15" s="239">
        <v>3.1448369015796138</v>
      </c>
      <c r="AF15" s="239">
        <v>0.96448994730876114</v>
      </c>
      <c r="AG15" s="278">
        <v>13367.838154574758</v>
      </c>
      <c r="AH15" s="279">
        <v>12599.531255358484</v>
      </c>
      <c r="AI15" s="279">
        <v>883.41804494600865</v>
      </c>
      <c r="AJ15" s="279">
        <v>1447.0469988801751</v>
      </c>
      <c r="AK15" s="279">
        <v>1187.1049677341509</v>
      </c>
      <c r="AL15" s="279">
        <v>7310.4628424750572</v>
      </c>
      <c r="AM15" s="279">
        <v>3239.0396497430406</v>
      </c>
      <c r="AN15" s="280" t="s">
        <v>674</v>
      </c>
      <c r="AO15" s="280" t="s">
        <v>674</v>
      </c>
      <c r="AP15" s="279">
        <v>3340.247919224948</v>
      </c>
      <c r="AQ15" s="279">
        <v>417.36532794567876</v>
      </c>
      <c r="AR15" s="279">
        <v>577.20029491135983</v>
      </c>
      <c r="AS15" s="279">
        <v>5358.0444905130062</v>
      </c>
      <c r="AT15" s="279">
        <v>2177.2015078924701</v>
      </c>
      <c r="AU15" s="279">
        <v>545.45012967914283</v>
      </c>
      <c r="AV15" s="279">
        <v>157.84997267647904</v>
      </c>
      <c r="AW15" s="280" t="s">
        <v>674</v>
      </c>
    </row>
    <row r="16" spans="1:49" s="276" customFormat="1" ht="12.6" hidden="1" customHeight="1">
      <c r="A16" s="4059" t="s">
        <v>2308</v>
      </c>
      <c r="B16" s="4059"/>
      <c r="C16" s="4059"/>
      <c r="D16" s="277"/>
      <c r="E16" s="275"/>
      <c r="F16" s="278">
        <v>13388.599999999999</v>
      </c>
      <c r="G16" s="239">
        <v>100</v>
      </c>
      <c r="H16" s="239">
        <v>44.272023183540469</v>
      </c>
      <c r="I16" s="239">
        <v>55.727976816459531</v>
      </c>
      <c r="J16" s="281">
        <v>7461.1959040484999</v>
      </c>
      <c r="K16" s="239">
        <v>0</v>
      </c>
      <c r="L16" s="239">
        <v>0</v>
      </c>
      <c r="M16" s="239">
        <v>0</v>
      </c>
      <c r="N16" s="239">
        <v>72.754071584010973</v>
      </c>
      <c r="O16" s="239">
        <v>4.3047699876458649</v>
      </c>
      <c r="P16" s="239">
        <v>16.421158869775205</v>
      </c>
      <c r="Q16" s="239">
        <v>22.684663361883505</v>
      </c>
      <c r="R16" s="239">
        <v>20.746540945309274</v>
      </c>
      <c r="S16" s="239">
        <v>16.892983622879608</v>
      </c>
      <c r="T16" s="239">
        <v>5.2556807693969301</v>
      </c>
      <c r="U16" s="239">
        <v>10.182572879320325</v>
      </c>
      <c r="V16" s="239">
        <v>5.4286107867814311</v>
      </c>
      <c r="W16" s="239">
        <v>3.2758190174816906</v>
      </c>
      <c r="X16" s="239">
        <v>0</v>
      </c>
      <c r="Y16" s="239">
        <v>4.4201943725553878</v>
      </c>
      <c r="Z16" s="239">
        <v>0</v>
      </c>
      <c r="AA16" s="239">
        <v>0</v>
      </c>
      <c r="AB16" s="239"/>
      <c r="AC16" s="239"/>
      <c r="AD16" s="239">
        <v>1.7472881448277373</v>
      </c>
      <c r="AE16" s="239">
        <v>4.2554360848153694</v>
      </c>
      <c r="AF16" s="239">
        <v>2.2085581196620341</v>
      </c>
      <c r="AG16" s="278">
        <v>13388.6</v>
      </c>
      <c r="AH16" s="279">
        <v>8956.0728250925367</v>
      </c>
      <c r="AI16" s="279">
        <v>848.13627467630045</v>
      </c>
      <c r="AJ16" s="279">
        <v>798.93390243048646</v>
      </c>
      <c r="AK16" s="279">
        <v>1193.7879841147126</v>
      </c>
      <c r="AL16" s="279">
        <v>7631.3040880926319</v>
      </c>
      <c r="AM16" s="279">
        <v>4269.0925521257805</v>
      </c>
      <c r="AN16" s="279">
        <v>6560.5479960436405</v>
      </c>
      <c r="AO16" s="279">
        <v>3794.2716396473397</v>
      </c>
      <c r="AP16" s="279">
        <v>915.78481916101828</v>
      </c>
      <c r="AQ16" s="279">
        <v>405.81454825509616</v>
      </c>
      <c r="AR16" s="279">
        <v>979.81202462332044</v>
      </c>
      <c r="AS16" s="279">
        <v>4539.8352830272597</v>
      </c>
      <c r="AT16" s="279">
        <v>2946.567972025879</v>
      </c>
      <c r="AU16" s="279">
        <v>610.24731472935059</v>
      </c>
      <c r="AV16" s="279">
        <v>281.05015962073503</v>
      </c>
      <c r="AW16" s="279">
        <v>1429.6512567674386</v>
      </c>
    </row>
    <row r="17" spans="1:51" s="276" customFormat="1" ht="12.6" hidden="1" customHeight="1">
      <c r="A17" s="4058" t="s">
        <v>2309</v>
      </c>
      <c r="B17" s="4058"/>
      <c r="C17" s="4058"/>
      <c r="D17" s="277"/>
      <c r="E17" s="275"/>
      <c r="F17" s="278">
        <v>13660.999999999885</v>
      </c>
      <c r="G17" s="239">
        <v>100</v>
      </c>
      <c r="H17" s="239">
        <v>47.415059761583208</v>
      </c>
      <c r="I17" s="239">
        <v>52.584940238416792</v>
      </c>
      <c r="J17" s="281">
        <v>7183.6286859700576</v>
      </c>
      <c r="K17" s="239">
        <v>0</v>
      </c>
      <c r="L17" s="239">
        <v>0</v>
      </c>
      <c r="M17" s="239">
        <v>0</v>
      </c>
      <c r="N17" s="239">
        <v>68.691447203025845</v>
      </c>
      <c r="O17" s="239">
        <v>7.6578695783354647</v>
      </c>
      <c r="P17" s="239">
        <v>15.204715246898267</v>
      </c>
      <c r="Q17" s="239">
        <v>18.162671037116887</v>
      </c>
      <c r="R17" s="239">
        <v>16.682481326325536</v>
      </c>
      <c r="S17" s="239">
        <v>16.500962201156188</v>
      </c>
      <c r="T17" s="239">
        <v>4.6452452624764202</v>
      </c>
      <c r="U17" s="239">
        <v>10.691681021899779</v>
      </c>
      <c r="V17" s="239">
        <v>5.2410202996180804</v>
      </c>
      <c r="W17" s="239">
        <v>4.1944641418398678</v>
      </c>
      <c r="X17" s="239">
        <v>0</v>
      </c>
      <c r="Y17" s="239">
        <v>3.3024016868467041</v>
      </c>
      <c r="Z17" s="239">
        <v>0</v>
      </c>
      <c r="AA17" s="239">
        <v>0</v>
      </c>
      <c r="AB17" s="239"/>
      <c r="AC17" s="239"/>
      <c r="AD17" s="239">
        <v>2.1423933103548416</v>
      </c>
      <c r="AE17" s="239">
        <v>3.6455837980908412</v>
      </c>
      <c r="AF17" s="239">
        <v>3.0668664652815281</v>
      </c>
      <c r="AG17" s="278">
        <v>13614.999999999931</v>
      </c>
      <c r="AH17" s="279">
        <v>6208.8754923766355</v>
      </c>
      <c r="AI17" s="279">
        <v>726.70773988136023</v>
      </c>
      <c r="AJ17" s="279">
        <v>899.08522919191864</v>
      </c>
      <c r="AK17" s="279">
        <v>1170.8292747509465</v>
      </c>
      <c r="AL17" s="279">
        <v>6616.4607880449976</v>
      </c>
      <c r="AM17" s="279">
        <v>3658.9872463208699</v>
      </c>
      <c r="AN17" s="279">
        <v>4548.580960655544</v>
      </c>
      <c r="AO17" s="279">
        <v>3236.9764726313228</v>
      </c>
      <c r="AP17" s="279">
        <v>677.33698172718414</v>
      </c>
      <c r="AQ17" s="279">
        <v>408.84061304301656</v>
      </c>
      <c r="AR17" s="279">
        <v>834.20278449536477</v>
      </c>
      <c r="AS17" s="279">
        <v>3337.1163438485778</v>
      </c>
      <c r="AT17" s="279">
        <v>2050.4619203690763</v>
      </c>
      <c r="AU17" s="279">
        <v>348.96462808718405</v>
      </c>
      <c r="AV17" s="279">
        <v>211.03810501929698</v>
      </c>
      <c r="AW17" s="279">
        <v>523.17302965315491</v>
      </c>
      <c r="AX17" s="276">
        <v>210.85260118563642</v>
      </c>
      <c r="AY17" s="276">
        <v>4078.4578609230357</v>
      </c>
    </row>
    <row r="18" spans="1:51" s="276" customFormat="1" ht="5.25" hidden="1" customHeight="1">
      <c r="A18" s="4058" t="s">
        <v>2310</v>
      </c>
      <c r="B18" s="4058"/>
      <c r="C18" s="4058"/>
      <c r="D18" s="277"/>
      <c r="E18" s="275"/>
      <c r="F18" s="282">
        <v>13884.2158</v>
      </c>
      <c r="G18" s="242">
        <v>100</v>
      </c>
      <c r="H18" s="242">
        <v>41.530432140000002</v>
      </c>
      <c r="I18" s="242">
        <v>58.469567859999998</v>
      </c>
      <c r="J18" s="283">
        <v>8118.0409790098411</v>
      </c>
      <c r="K18" s="242">
        <v>0</v>
      </c>
      <c r="L18" s="242">
        <v>0</v>
      </c>
      <c r="M18" s="242">
        <v>0</v>
      </c>
      <c r="N18" s="242">
        <v>69.649666513247894</v>
      </c>
      <c r="O18" s="242">
        <v>6.894324655904831</v>
      </c>
      <c r="P18" s="242">
        <v>13.586593478058738</v>
      </c>
      <c r="Q18" s="242">
        <v>12.767295419244322</v>
      </c>
      <c r="R18" s="242">
        <v>16.583388136761723</v>
      </c>
      <c r="S18" s="242">
        <v>15.616586956853213</v>
      </c>
      <c r="T18" s="242">
        <v>4.4420642710275153</v>
      </c>
      <c r="U18" s="242">
        <v>12.367962034214292</v>
      </c>
      <c r="V18" s="242">
        <v>6.3407367585057637</v>
      </c>
      <c r="W18" s="242">
        <v>5.5282894858677745</v>
      </c>
      <c r="X18" s="242">
        <v>0</v>
      </c>
      <c r="Y18" s="242">
        <v>2.1946525381094335</v>
      </c>
      <c r="Z18" s="242">
        <v>0</v>
      </c>
      <c r="AA18" s="242">
        <v>0</v>
      </c>
      <c r="AB18" s="242">
        <v>0</v>
      </c>
      <c r="AC18" s="242">
        <v>0</v>
      </c>
      <c r="AD18" s="242">
        <v>3.8619273316467315</v>
      </c>
      <c r="AE18" s="242">
        <v>5.5833632242395934</v>
      </c>
      <c r="AF18" s="242">
        <v>1.762135304142662</v>
      </c>
      <c r="AG18" s="278"/>
      <c r="AH18" s="279"/>
      <c r="AI18" s="279"/>
      <c r="AJ18" s="279"/>
      <c r="AK18" s="279"/>
      <c r="AL18" s="279"/>
      <c r="AM18" s="279"/>
      <c r="AN18" s="279"/>
      <c r="AO18" s="279"/>
      <c r="AP18" s="279"/>
      <c r="AQ18" s="279"/>
      <c r="AR18" s="279"/>
      <c r="AS18" s="279"/>
      <c r="AT18" s="279"/>
      <c r="AU18" s="279"/>
      <c r="AV18" s="279"/>
      <c r="AW18" s="279"/>
    </row>
    <row r="19" spans="1:51" s="276" customFormat="1" ht="12.6" hidden="1" customHeight="1">
      <c r="A19" s="4058" t="s">
        <v>2311</v>
      </c>
      <c r="B19" s="4058"/>
      <c r="C19" s="4058"/>
      <c r="D19" s="274"/>
      <c r="E19" s="279"/>
      <c r="F19" s="238">
        <v>0</v>
      </c>
      <c r="G19" s="242">
        <v>0</v>
      </c>
      <c r="H19" s="242">
        <v>0</v>
      </c>
      <c r="I19" s="242">
        <v>0</v>
      </c>
      <c r="J19" s="238">
        <v>0</v>
      </c>
      <c r="K19" s="242">
        <v>0</v>
      </c>
      <c r="L19" s="242">
        <v>0</v>
      </c>
      <c r="M19" s="242">
        <v>0</v>
      </c>
      <c r="N19" s="242">
        <v>0</v>
      </c>
      <c r="O19" s="242">
        <v>0</v>
      </c>
      <c r="P19" s="242">
        <v>0</v>
      </c>
      <c r="Q19" s="242">
        <v>0</v>
      </c>
      <c r="R19" s="242">
        <v>0</v>
      </c>
      <c r="S19" s="242">
        <v>0</v>
      </c>
      <c r="T19" s="242">
        <v>0</v>
      </c>
      <c r="U19" s="242">
        <v>0</v>
      </c>
      <c r="V19" s="242">
        <v>0</v>
      </c>
      <c r="W19" s="242">
        <v>0</v>
      </c>
      <c r="X19" s="242">
        <v>0</v>
      </c>
      <c r="Y19" s="242">
        <v>0</v>
      </c>
      <c r="Z19" s="242">
        <v>0</v>
      </c>
      <c r="AA19" s="242">
        <v>0</v>
      </c>
      <c r="AB19" s="242">
        <v>0</v>
      </c>
      <c r="AC19" s="242">
        <v>0</v>
      </c>
      <c r="AD19" s="242">
        <v>0</v>
      </c>
      <c r="AE19" s="242">
        <v>0</v>
      </c>
      <c r="AF19" s="242">
        <v>0</v>
      </c>
      <c r="AG19" s="281"/>
      <c r="AH19" s="279"/>
      <c r="AI19" s="279"/>
      <c r="AJ19" s="279"/>
      <c r="AK19" s="279"/>
      <c r="AL19" s="279"/>
      <c r="AM19" s="279"/>
      <c r="AN19" s="279"/>
      <c r="AO19" s="279"/>
      <c r="AP19" s="279"/>
      <c r="AQ19" s="279"/>
      <c r="AR19" s="279"/>
      <c r="AS19" s="279"/>
      <c r="AT19" s="279"/>
      <c r="AU19" s="279"/>
      <c r="AV19" s="279"/>
      <c r="AW19" s="279"/>
    </row>
    <row r="20" spans="1:51" s="276" customFormat="1" ht="13.5" hidden="1" customHeight="1">
      <c r="A20" s="4058" t="s">
        <v>2312</v>
      </c>
      <c r="B20" s="4058"/>
      <c r="C20" s="4058"/>
      <c r="D20" s="277"/>
      <c r="E20" s="279"/>
      <c r="F20" s="282">
        <v>14412</v>
      </c>
      <c r="G20" s="242">
        <v>100</v>
      </c>
      <c r="H20" s="242">
        <v>51.891124580000003</v>
      </c>
      <c r="I20" s="242">
        <v>48.108875419999997</v>
      </c>
      <c r="J20" s="283">
        <v>7478.5488750000004</v>
      </c>
      <c r="K20" s="242">
        <v>4.014470084</v>
      </c>
      <c r="L20" s="242">
        <v>0</v>
      </c>
      <c r="M20" s="242">
        <v>0</v>
      </c>
      <c r="N20" s="242">
        <v>28.604024410000001</v>
      </c>
      <c r="O20" s="242">
        <v>14.81223855</v>
      </c>
      <c r="P20" s="242">
        <v>16.55652138</v>
      </c>
      <c r="Q20" s="242">
        <v>15.202936830000001</v>
      </c>
      <c r="R20" s="242">
        <v>19.71199227</v>
      </c>
      <c r="S20" s="242">
        <v>18.76305146</v>
      </c>
      <c r="T20" s="242">
        <v>8.2591403260000007</v>
      </c>
      <c r="U20" s="242">
        <v>16.654632530000001</v>
      </c>
      <c r="V20" s="242">
        <v>8.101260323</v>
      </c>
      <c r="W20" s="242">
        <v>15.266523830000001</v>
      </c>
      <c r="X20" s="242">
        <v>1.5672649240000001</v>
      </c>
      <c r="Y20" s="242">
        <v>2.687125757</v>
      </c>
      <c r="Z20" s="242">
        <v>1.5167225520000001</v>
      </c>
      <c r="AA20" s="242">
        <v>1.205722416</v>
      </c>
      <c r="AB20" s="242">
        <v>0</v>
      </c>
      <c r="AC20" s="242">
        <v>0</v>
      </c>
      <c r="AD20" s="242">
        <v>4.6942694420000004</v>
      </c>
      <c r="AE20" s="242">
        <v>7.2259872180000002</v>
      </c>
      <c r="AF20" s="242">
        <v>1.1510355640000001</v>
      </c>
      <c r="AG20" s="281"/>
      <c r="AH20" s="279"/>
      <c r="AI20" s="279"/>
      <c r="AJ20" s="279"/>
      <c r="AK20" s="279"/>
      <c r="AL20" s="279"/>
      <c r="AM20" s="279"/>
      <c r="AN20" s="279"/>
      <c r="AO20" s="279"/>
      <c r="AP20" s="279"/>
      <c r="AQ20" s="279"/>
      <c r="AR20" s="279"/>
      <c r="AS20" s="279"/>
      <c r="AT20" s="279"/>
      <c r="AU20" s="279"/>
      <c r="AV20" s="279"/>
      <c r="AW20" s="279"/>
    </row>
    <row r="21" spans="1:51" s="276" customFormat="1" ht="12.6" hidden="1" customHeight="1">
      <c r="A21" s="4058" t="s">
        <v>2313</v>
      </c>
      <c r="B21" s="4058"/>
      <c r="C21" s="4058"/>
      <c r="D21" s="277"/>
      <c r="E21" s="279"/>
      <c r="F21" s="282">
        <v>14563.000000000737</v>
      </c>
      <c r="G21" s="242">
        <v>100</v>
      </c>
      <c r="H21" s="242">
        <v>52.165681420177314</v>
      </c>
      <c r="I21" s="242">
        <v>47.834318579822281</v>
      </c>
      <c r="J21" s="283">
        <f>F21*I21/100</f>
        <v>6966.1118147798707</v>
      </c>
      <c r="K21" s="242">
        <v>6.0716791626035143</v>
      </c>
      <c r="L21" s="242">
        <v>1.6367180344682106</v>
      </c>
      <c r="M21" s="242">
        <v>15.508203207042992</v>
      </c>
      <c r="N21" s="242">
        <v>32.030910567443065</v>
      </c>
      <c r="O21" s="242">
        <v>14.172096921760192</v>
      </c>
      <c r="P21" s="242">
        <v>18.375296424594957</v>
      </c>
      <c r="Q21" s="242">
        <v>16.616321945894853</v>
      </c>
      <c r="R21" s="242">
        <v>19.307149751506991</v>
      </c>
      <c r="S21" s="242">
        <v>14.754122929979196</v>
      </c>
      <c r="T21" s="242">
        <v>8.8058212701939009</v>
      </c>
      <c r="U21" s="242">
        <v>17.314015898672849</v>
      </c>
      <c r="V21" s="242">
        <v>11.923238958217723</v>
      </c>
      <c r="W21" s="242">
        <v>18.405650039304565</v>
      </c>
      <c r="X21" s="242">
        <v>3.0207159256827705</v>
      </c>
      <c r="Y21" s="242">
        <v>6.12017318166696</v>
      </c>
      <c r="Z21" s="242">
        <v>3.4426512919117895</v>
      </c>
      <c r="AA21" s="242">
        <v>2.8254740410265455</v>
      </c>
      <c r="AB21" s="242">
        <v>0</v>
      </c>
      <c r="AC21" s="242">
        <v>0</v>
      </c>
      <c r="AD21" s="242">
        <v>9.5890676843881781</v>
      </c>
      <c r="AE21" s="242">
        <v>13.545543479815828</v>
      </c>
      <c r="AF21" s="242">
        <v>0.98981581510509475</v>
      </c>
      <c r="AG21" s="281"/>
      <c r="AH21" s="279"/>
      <c r="AI21" s="279"/>
      <c r="AJ21" s="279"/>
      <c r="AK21" s="279"/>
      <c r="AL21" s="279"/>
      <c r="AM21" s="279"/>
      <c r="AN21" s="279"/>
      <c r="AO21" s="279"/>
      <c r="AP21" s="279"/>
      <c r="AQ21" s="279"/>
      <c r="AR21" s="279"/>
      <c r="AS21" s="279"/>
      <c r="AT21" s="279"/>
      <c r="AU21" s="279"/>
      <c r="AV21" s="279"/>
      <c r="AW21" s="279"/>
    </row>
    <row r="22" spans="1:51" s="276" customFormat="1" ht="12.6" hidden="1" customHeight="1">
      <c r="A22" s="4058" t="s">
        <v>2314</v>
      </c>
      <c r="B22" s="4058"/>
      <c r="C22" s="4058"/>
      <c r="D22" s="277"/>
      <c r="E22" s="279"/>
      <c r="F22" s="282">
        <v>14821.000000244734</v>
      </c>
      <c r="G22" s="242">
        <v>100</v>
      </c>
      <c r="H22" s="242">
        <v>60.243738515175465</v>
      </c>
      <c r="I22" s="242">
        <v>39.756261484824563</v>
      </c>
      <c r="J22" s="283">
        <f>F22*I22/100</f>
        <v>5892.2755147631451</v>
      </c>
      <c r="K22" s="242">
        <v>3.7705019543159235</v>
      </c>
      <c r="L22" s="242">
        <v>1.0102541653875741</v>
      </c>
      <c r="M22" s="242">
        <v>11.974840371072153</v>
      </c>
      <c r="N22" s="242">
        <v>14.867202098408759</v>
      </c>
      <c r="O22" s="242">
        <v>9.3366423406646426</v>
      </c>
      <c r="P22" s="242">
        <v>15.529938316902035</v>
      </c>
      <c r="Q22" s="242">
        <v>11.735535755256356</v>
      </c>
      <c r="R22" s="242">
        <v>15.257187245119496</v>
      </c>
      <c r="S22" s="242">
        <v>12.566588289565003</v>
      </c>
      <c r="T22" s="242">
        <v>7.2320503126973419</v>
      </c>
      <c r="U22" s="242">
        <v>15.611832021991225</v>
      </c>
      <c r="V22" s="242">
        <v>10.853754468058083</v>
      </c>
      <c r="W22" s="242">
        <v>21.146324292510787</v>
      </c>
      <c r="X22" s="242">
        <v>2.3300117236682114</v>
      </c>
      <c r="Y22" s="242">
        <v>3.2774957699106717</v>
      </c>
      <c r="Z22" s="242">
        <v>3.0657678113559728</v>
      </c>
      <c r="AA22" s="242">
        <v>2.0060826134693905</v>
      </c>
      <c r="AB22" s="242">
        <v>5.6772411257670363</v>
      </c>
      <c r="AC22" s="242">
        <v>1.9348047821342444</v>
      </c>
      <c r="AD22" s="242">
        <v>9.3158034841033341</v>
      </c>
      <c r="AE22" s="242">
        <v>12.150438351999535</v>
      </c>
      <c r="AF22" s="242">
        <v>1.0682428392254972</v>
      </c>
      <c r="AG22" s="281"/>
      <c r="AH22" s="279"/>
      <c r="AI22" s="279"/>
      <c r="AJ22" s="279"/>
      <c r="AK22" s="279"/>
      <c r="AL22" s="279"/>
      <c r="AM22" s="279"/>
      <c r="AN22" s="279"/>
      <c r="AO22" s="279"/>
      <c r="AP22" s="279"/>
      <c r="AQ22" s="279"/>
      <c r="AR22" s="279"/>
      <c r="AS22" s="279"/>
      <c r="AT22" s="279"/>
      <c r="AU22" s="279"/>
      <c r="AV22" s="279"/>
      <c r="AW22" s="279"/>
    </row>
    <row r="23" spans="1:51" s="276" customFormat="1" ht="14.45" hidden="1" customHeight="1">
      <c r="A23" s="3095" t="s">
        <v>2274</v>
      </c>
      <c r="B23" s="3096"/>
      <c r="C23" s="3096"/>
      <c r="D23" s="3097"/>
      <c r="E23" s="275"/>
      <c r="F23" s="284">
        <v>14935.000010349095</v>
      </c>
      <c r="G23" s="242">
        <v>100</v>
      </c>
      <c r="H23" s="242">
        <v>56.806941568962813</v>
      </c>
      <c r="I23" s="242">
        <v>43.193058431037173</v>
      </c>
      <c r="J23" s="285">
        <f>F23*I23/100</f>
        <v>6450.8832811454931</v>
      </c>
      <c r="K23" s="242">
        <v>6.4571736069790786</v>
      </c>
      <c r="L23" s="242">
        <v>1.9297499948440571</v>
      </c>
      <c r="M23" s="242">
        <v>12.961698228949189</v>
      </c>
      <c r="N23" s="242">
        <v>19.229376589694603</v>
      </c>
      <c r="O23" s="242">
        <v>10.045998704291211</v>
      </c>
      <c r="P23" s="242">
        <v>17.706794385433469</v>
      </c>
      <c r="Q23" s="242">
        <v>13.802904664009644</v>
      </c>
      <c r="R23" s="242">
        <v>17.540971207953124</v>
      </c>
      <c r="S23" s="242">
        <v>13.186066863855713</v>
      </c>
      <c r="T23" s="242">
        <v>8.0678938345049147</v>
      </c>
      <c r="U23" s="242">
        <v>14.424692391614633</v>
      </c>
      <c r="V23" s="242">
        <v>10.438333095389677</v>
      </c>
      <c r="W23" s="242">
        <v>22.533523034165878</v>
      </c>
      <c r="X23" s="242">
        <v>2.7391325385589691</v>
      </c>
      <c r="Y23" s="242">
        <v>3.7072646784535177</v>
      </c>
      <c r="Z23" s="242">
        <v>2.8145527818007685</v>
      </c>
      <c r="AA23" s="242">
        <v>2.2811354836505373</v>
      </c>
      <c r="AB23" s="242">
        <v>7.545868177039627</v>
      </c>
      <c r="AC23" s="242">
        <v>1.5523305763003821</v>
      </c>
      <c r="AD23" s="242">
        <v>9.4516826828643676</v>
      </c>
      <c r="AE23" s="242">
        <v>12.375920366934045</v>
      </c>
      <c r="AF23" s="242">
        <v>1.2729334758826762</v>
      </c>
      <c r="AH23" s="286"/>
      <c r="AI23" s="286"/>
      <c r="AJ23" s="286"/>
      <c r="AK23" s="286"/>
      <c r="AL23" s="286"/>
      <c r="AM23" s="286"/>
      <c r="AN23" s="286"/>
      <c r="AO23" s="286"/>
      <c r="AP23" s="286"/>
      <c r="AQ23" s="286"/>
      <c r="AR23" s="286"/>
      <c r="AS23" s="286"/>
      <c r="AT23" s="286"/>
      <c r="AU23" s="286"/>
    </row>
    <row r="24" spans="1:51" s="276" customFormat="1" ht="14.45" hidden="1" customHeight="1">
      <c r="A24" s="3095" t="s">
        <v>2315</v>
      </c>
      <c r="B24" s="3096"/>
      <c r="C24" s="3096"/>
      <c r="D24" s="3097"/>
      <c r="E24" s="275"/>
      <c r="F24" s="284">
        <v>15207</v>
      </c>
      <c r="G24" s="242">
        <v>0</v>
      </c>
      <c r="H24" s="242">
        <v>0</v>
      </c>
      <c r="I24" s="242">
        <v>0</v>
      </c>
      <c r="J24" s="287">
        <v>0</v>
      </c>
      <c r="K24" s="242">
        <v>0</v>
      </c>
      <c r="L24" s="242">
        <v>0</v>
      </c>
      <c r="M24" s="242">
        <v>0</v>
      </c>
      <c r="N24" s="242">
        <v>0</v>
      </c>
      <c r="O24" s="242">
        <v>0</v>
      </c>
      <c r="P24" s="242">
        <v>0</v>
      </c>
      <c r="Q24" s="242">
        <v>0</v>
      </c>
      <c r="R24" s="242">
        <v>0</v>
      </c>
      <c r="S24" s="242">
        <v>0</v>
      </c>
      <c r="T24" s="242">
        <v>0</v>
      </c>
      <c r="U24" s="242">
        <v>0</v>
      </c>
      <c r="V24" s="242">
        <v>0</v>
      </c>
      <c r="W24" s="242">
        <v>0</v>
      </c>
      <c r="X24" s="242">
        <v>0</v>
      </c>
      <c r="Y24" s="242">
        <v>0</v>
      </c>
      <c r="Z24" s="242">
        <v>0</v>
      </c>
      <c r="AA24" s="242">
        <v>0</v>
      </c>
      <c r="AB24" s="242">
        <v>0</v>
      </c>
      <c r="AC24" s="242">
        <v>0</v>
      </c>
      <c r="AD24" s="242">
        <v>0</v>
      </c>
      <c r="AE24" s="242">
        <v>0</v>
      </c>
      <c r="AF24" s="242">
        <v>0</v>
      </c>
      <c r="AH24" s="286"/>
      <c r="AI24" s="286"/>
      <c r="AJ24" s="286"/>
      <c r="AK24" s="286"/>
      <c r="AL24" s="286"/>
      <c r="AM24" s="286"/>
      <c r="AN24" s="286"/>
      <c r="AO24" s="286"/>
      <c r="AP24" s="286"/>
      <c r="AQ24" s="286"/>
      <c r="AR24" s="286"/>
      <c r="AS24" s="286"/>
      <c r="AT24" s="286"/>
      <c r="AU24" s="286"/>
    </row>
    <row r="25" spans="1:51" s="276" customFormat="1" ht="12" customHeight="1">
      <c r="A25" s="3098" t="s">
        <v>1463</v>
      </c>
      <c r="B25" s="3098"/>
      <c r="C25" s="3098"/>
      <c r="D25" s="3099"/>
      <c r="E25" s="275"/>
      <c r="F25" s="284">
        <v>15686.999999796744</v>
      </c>
      <c r="G25" s="242">
        <v>100</v>
      </c>
      <c r="H25" s="242">
        <v>55.338780055024841</v>
      </c>
      <c r="I25" s="242">
        <v>44.661219944974938</v>
      </c>
      <c r="J25" s="285">
        <v>7006.0055726774417</v>
      </c>
      <c r="K25" s="242">
        <v>6.4195745717305082</v>
      </c>
      <c r="L25" s="242">
        <v>1.2801251528143671</v>
      </c>
      <c r="M25" s="242">
        <v>12.229506427804699</v>
      </c>
      <c r="N25" s="242">
        <v>35.213758371078271</v>
      </c>
      <c r="O25" s="242">
        <v>6.7632006017982444</v>
      </c>
      <c r="P25" s="242">
        <v>15.460144998679551</v>
      </c>
      <c r="Q25" s="242">
        <v>21.72854166779781</v>
      </c>
      <c r="R25" s="242">
        <v>18.186567672759676</v>
      </c>
      <c r="S25" s="242">
        <v>16.494945134187116</v>
      </c>
      <c r="T25" s="242">
        <v>10.333798335815301</v>
      </c>
      <c r="U25" s="242">
        <v>25.877883821893008</v>
      </c>
      <c r="V25" s="242">
        <v>18.883477010832728</v>
      </c>
      <c r="W25" s="242">
        <v>29.893662138959819</v>
      </c>
      <c r="X25" s="242">
        <v>3.4916511131189614</v>
      </c>
      <c r="Y25" s="242">
        <v>10.192953150882802</v>
      </c>
      <c r="Z25" s="242">
        <v>2.0298118171831603</v>
      </c>
      <c r="AA25" s="242">
        <v>2.1177615284014326</v>
      </c>
      <c r="AB25" s="242">
        <v>7.6852611966865405</v>
      </c>
      <c r="AC25" s="242">
        <v>1.3275250649049917</v>
      </c>
      <c r="AD25" s="242">
        <v>12.566792908965084</v>
      </c>
      <c r="AE25" s="242">
        <v>14.099369520746256</v>
      </c>
      <c r="AF25" s="242">
        <v>1.4470666808559496</v>
      </c>
      <c r="AH25" s="286"/>
      <c r="AI25" s="286"/>
      <c r="AJ25" s="286"/>
      <c r="AK25" s="286"/>
      <c r="AL25" s="286"/>
      <c r="AM25" s="286"/>
      <c r="AN25" s="286"/>
      <c r="AO25" s="286"/>
      <c r="AP25" s="286"/>
      <c r="AQ25" s="286"/>
      <c r="AR25" s="286"/>
      <c r="AS25" s="286"/>
      <c r="AT25" s="286"/>
      <c r="AU25" s="286"/>
    </row>
    <row r="26" spans="1:51" s="276" customFormat="1" ht="12" customHeight="1">
      <c r="A26" s="3095" t="s">
        <v>2260</v>
      </c>
      <c r="B26" s="3095"/>
      <c r="C26" s="3095"/>
      <c r="D26" s="3100"/>
      <c r="E26" s="279"/>
      <c r="F26" s="284">
        <v>15500</v>
      </c>
      <c r="G26" s="228" t="s">
        <v>432</v>
      </c>
      <c r="H26" s="228" t="s">
        <v>432</v>
      </c>
      <c r="I26" s="228" t="s">
        <v>432</v>
      </c>
      <c r="J26" s="288" t="s">
        <v>432</v>
      </c>
      <c r="K26" s="228" t="s">
        <v>432</v>
      </c>
      <c r="L26" s="228" t="s">
        <v>432</v>
      </c>
      <c r="M26" s="228" t="s">
        <v>432</v>
      </c>
      <c r="N26" s="228" t="s">
        <v>432</v>
      </c>
      <c r="O26" s="228" t="s">
        <v>432</v>
      </c>
      <c r="P26" s="228" t="s">
        <v>432</v>
      </c>
      <c r="Q26" s="228" t="s">
        <v>432</v>
      </c>
      <c r="R26" s="228" t="s">
        <v>432</v>
      </c>
      <c r="S26" s="228" t="s">
        <v>432</v>
      </c>
      <c r="T26" s="228" t="s">
        <v>432</v>
      </c>
      <c r="U26" s="228" t="s">
        <v>432</v>
      </c>
      <c r="V26" s="228" t="s">
        <v>432</v>
      </c>
      <c r="W26" s="228" t="s">
        <v>432</v>
      </c>
      <c r="X26" s="228" t="s">
        <v>432</v>
      </c>
      <c r="Y26" s="228" t="s">
        <v>432</v>
      </c>
      <c r="Z26" s="228" t="s">
        <v>432</v>
      </c>
      <c r="AA26" s="228" t="s">
        <v>432</v>
      </c>
      <c r="AB26" s="228" t="s">
        <v>432</v>
      </c>
      <c r="AC26" s="228" t="s">
        <v>432</v>
      </c>
      <c r="AD26" s="228" t="s">
        <v>432</v>
      </c>
      <c r="AE26" s="228" t="s">
        <v>432</v>
      </c>
      <c r="AF26" s="228" t="s">
        <v>432</v>
      </c>
      <c r="AH26" s="286"/>
      <c r="AI26" s="286"/>
      <c r="AJ26" s="286"/>
      <c r="AK26" s="286"/>
      <c r="AL26" s="286"/>
      <c r="AM26" s="286"/>
      <c r="AN26" s="286"/>
      <c r="AO26" s="286"/>
      <c r="AP26" s="286"/>
      <c r="AQ26" s="286"/>
      <c r="AR26" s="286"/>
      <c r="AS26" s="286"/>
      <c r="AT26" s="286"/>
      <c r="AU26" s="286"/>
    </row>
    <row r="27" spans="1:51" s="276" customFormat="1" ht="12" customHeight="1">
      <c r="A27" s="3095" t="s">
        <v>1464</v>
      </c>
      <c r="B27" s="3095"/>
      <c r="C27" s="3095"/>
      <c r="D27" s="3100"/>
      <c r="E27" s="279"/>
      <c r="F27" s="284">
        <v>16502.022257559558</v>
      </c>
      <c r="G27" s="242">
        <v>100</v>
      </c>
      <c r="H27" s="242">
        <v>62.94727252350912</v>
      </c>
      <c r="I27" s="242">
        <v>37.052727476490801</v>
      </c>
      <c r="J27" s="285">
        <v>6114.4493352033978</v>
      </c>
      <c r="K27" s="242">
        <v>3.7577578278307535</v>
      </c>
      <c r="L27" s="242">
        <v>1.3805707083680689</v>
      </c>
      <c r="M27" s="242">
        <v>7.9113660357741287</v>
      </c>
      <c r="N27" s="242">
        <v>27.313267839920098</v>
      </c>
      <c r="O27" s="242">
        <v>2.9617155394584325</v>
      </c>
      <c r="P27" s="242">
        <v>12.794846161280002</v>
      </c>
      <c r="Q27" s="242">
        <v>17.450630030789803</v>
      </c>
      <c r="R27" s="242">
        <v>15.676062475101729</v>
      </c>
      <c r="S27" s="242">
        <v>11.23958217434042</v>
      </c>
      <c r="T27" s="242">
        <v>6.3799888457097067</v>
      </c>
      <c r="U27" s="242">
        <v>19.699669637549366</v>
      </c>
      <c r="V27" s="242">
        <v>14.341244697855732</v>
      </c>
      <c r="W27" s="242">
        <v>24.714057545877029</v>
      </c>
      <c r="X27" s="242">
        <v>3.1180310284770134</v>
      </c>
      <c r="Y27" s="242">
        <v>5.4494548417968565</v>
      </c>
      <c r="Z27" s="242">
        <v>1.9319630602083009</v>
      </c>
      <c r="AA27" s="242">
        <v>2.1608815631165936</v>
      </c>
      <c r="AB27" s="242">
        <v>5.8480892788366221</v>
      </c>
      <c r="AC27" s="242">
        <v>1.419098063291901</v>
      </c>
      <c r="AD27" s="242">
        <v>9.1136629829040334</v>
      </c>
      <c r="AE27" s="242">
        <v>9.251541705709073</v>
      </c>
      <c r="AF27" s="242">
        <v>1.1797695579730727</v>
      </c>
      <c r="AH27" s="286"/>
      <c r="AI27" s="286"/>
      <c r="AJ27" s="286"/>
      <c r="AK27" s="286"/>
      <c r="AL27" s="286"/>
      <c r="AM27" s="286"/>
      <c r="AN27" s="286"/>
      <c r="AO27" s="286"/>
      <c r="AP27" s="286"/>
      <c r="AQ27" s="286"/>
      <c r="AR27" s="286"/>
      <c r="AS27" s="286"/>
      <c r="AT27" s="286"/>
      <c r="AU27" s="286"/>
    </row>
    <row r="28" spans="1:51" s="276" customFormat="1" ht="12" customHeight="1">
      <c r="A28" s="3095" t="s">
        <v>2276</v>
      </c>
      <c r="B28" s="3096"/>
      <c r="C28" s="3096"/>
      <c r="D28" s="3097"/>
      <c r="E28" s="275"/>
      <c r="F28" s="284">
        <f>'75'!F28</f>
        <v>16524.999999998374</v>
      </c>
      <c r="G28" s="242">
        <f>'75'!G28</f>
        <v>100</v>
      </c>
      <c r="H28" s="242">
        <f>'75'!H28</f>
        <v>62.23564752315238</v>
      </c>
      <c r="I28" s="242">
        <f>'75'!I28</f>
        <v>37.764352476847698</v>
      </c>
      <c r="J28" s="285">
        <f>'75'!J28</f>
        <v>6240.5592467984688</v>
      </c>
      <c r="K28" s="242">
        <f>'75'!K28</f>
        <v>4.2750447364821307</v>
      </c>
      <c r="L28" s="242">
        <f>'75'!L28</f>
        <v>0.7936801095118533</v>
      </c>
      <c r="M28" s="242">
        <f>'75'!M28</f>
        <v>6.7192890151594113</v>
      </c>
      <c r="N28" s="242">
        <f>'75'!N28</f>
        <v>26.245166051638236</v>
      </c>
      <c r="O28" s="242">
        <f>'75'!O28</f>
        <v>6.8035668322272409</v>
      </c>
      <c r="P28" s="242">
        <f>'75'!P28</f>
        <v>11.272235240408596</v>
      </c>
      <c r="Q28" s="242">
        <f>'75'!Q28</f>
        <v>15.965588679332065</v>
      </c>
      <c r="R28" s="242">
        <f>'75'!R28</f>
        <v>15.968767545040297</v>
      </c>
      <c r="S28" s="242">
        <f>'75'!S28</f>
        <v>12.080274172189087</v>
      </c>
      <c r="T28" s="242">
        <f>'75'!T28</f>
        <v>8.835170796997545</v>
      </c>
      <c r="U28" s="242">
        <f>'75'!U28</f>
        <v>19.67023910894989</v>
      </c>
      <c r="V28" s="242">
        <f>'75'!V28</f>
        <v>12.695683542173878</v>
      </c>
      <c r="W28" s="242">
        <f>'75'!W28</f>
        <v>28.59933770627865</v>
      </c>
      <c r="X28" s="242">
        <f>'75'!X28</f>
        <v>1.9710780682757976</v>
      </c>
      <c r="Y28" s="242">
        <f>'75'!Y28</f>
        <v>6.5662145752616388</v>
      </c>
      <c r="Z28" s="242">
        <f>'75'!Z28</f>
        <v>1.5673313589640352</v>
      </c>
      <c r="AA28" s="242">
        <f>'75'!AA28</f>
        <v>1.09125106290564</v>
      </c>
      <c r="AB28" s="242">
        <f>'75'!AB28</f>
        <v>5.681292682079488</v>
      </c>
      <c r="AC28" s="242">
        <f>'75'!AC28</f>
        <v>1.4438453525467827</v>
      </c>
      <c r="AD28" s="242">
        <f>'75'!AD28</f>
        <v>11.106442217869542</v>
      </c>
      <c r="AE28" s="242">
        <f>'75'!AE28</f>
        <v>8.191694305776922</v>
      </c>
      <c r="AF28" s="242">
        <f>'75'!AF28</f>
        <v>0.94456237430031509</v>
      </c>
      <c r="AH28" s="286"/>
      <c r="AI28" s="286"/>
      <c r="AJ28" s="286"/>
      <c r="AK28" s="286"/>
      <c r="AL28" s="286"/>
      <c r="AM28" s="286"/>
      <c r="AN28" s="286"/>
      <c r="AO28" s="286"/>
      <c r="AP28" s="286"/>
      <c r="AQ28" s="286"/>
      <c r="AR28" s="286"/>
      <c r="AS28" s="286"/>
      <c r="AT28" s="286"/>
      <c r="AU28" s="286"/>
    </row>
    <row r="29" spans="1:51" s="276" customFormat="1" ht="12" customHeight="1">
      <c r="A29" s="3095" t="s">
        <v>2245</v>
      </c>
      <c r="B29" s="3096"/>
      <c r="C29" s="3096"/>
      <c r="D29" s="3097"/>
      <c r="E29" s="279"/>
      <c r="F29" s="284">
        <f>'75'!F29</f>
        <v>16745.000000000542</v>
      </c>
      <c r="G29" s="242">
        <f>'75'!G29</f>
        <v>100</v>
      </c>
      <c r="H29" s="242">
        <f>'75'!H29</f>
        <v>63.589961998552759</v>
      </c>
      <c r="I29" s="242">
        <f>'75'!I29</f>
        <v>36.410038001446949</v>
      </c>
      <c r="J29" s="285">
        <f>'75'!J29</f>
        <v>6096.8608633424892</v>
      </c>
      <c r="K29" s="242">
        <f>'75'!K29</f>
        <v>4.9376100974160408</v>
      </c>
      <c r="L29" s="242">
        <f>'75'!L29</f>
        <v>0.9999343721415076</v>
      </c>
      <c r="M29" s="242">
        <f>'75'!M29</f>
        <v>7.8109553202770146</v>
      </c>
      <c r="N29" s="242">
        <f>'75'!N29</f>
        <v>22.971730808345914</v>
      </c>
      <c r="O29" s="242">
        <f>'75'!O29</f>
        <v>12.850970847035937</v>
      </c>
      <c r="P29" s="242">
        <f>'75'!P29</f>
        <v>7.6321204265648745</v>
      </c>
      <c r="Q29" s="242">
        <f>'75'!Q29</f>
        <v>13.767525519320015</v>
      </c>
      <c r="R29" s="242">
        <f>'75'!R29</f>
        <v>15.999347238862043</v>
      </c>
      <c r="S29" s="242">
        <f>'75'!S29</f>
        <v>14.111615069947877</v>
      </c>
      <c r="T29" s="242">
        <f>'75'!T29</f>
        <v>7.2313264600324612</v>
      </c>
      <c r="U29" s="242">
        <f>'75'!U29</f>
        <v>20.015176929478773</v>
      </c>
      <c r="V29" s="242">
        <f>'75'!V29</f>
        <v>14.694271451111513</v>
      </c>
      <c r="W29" s="242">
        <f>'75'!W29</f>
        <v>24.787542963446427</v>
      </c>
      <c r="X29" s="242">
        <f>'75'!X29</f>
        <v>2.245554046453774</v>
      </c>
      <c r="Y29" s="242">
        <f>'75'!Y29</f>
        <v>5.1870451843389969</v>
      </c>
      <c r="Z29" s="242">
        <f>'75'!Z29</f>
        <v>1.2855726931501976</v>
      </c>
      <c r="AA29" s="242">
        <f>'75'!AA29</f>
        <v>0.9210777107276602</v>
      </c>
      <c r="AB29" s="242">
        <f>'75'!AB29</f>
        <v>7.1778876141299781</v>
      </c>
      <c r="AC29" s="242">
        <f>'75'!AC29</f>
        <v>0.86582987321310156</v>
      </c>
      <c r="AD29" s="242">
        <f>'75'!AD29</f>
        <v>9.6511663853180902</v>
      </c>
      <c r="AE29" s="242">
        <f>'75'!AE29</f>
        <v>9.684355633045902</v>
      </c>
      <c r="AF29" s="242">
        <f>'75'!AF29</f>
        <v>0.13077633194302959</v>
      </c>
      <c r="AH29" s="286"/>
      <c r="AI29" s="286"/>
      <c r="AJ29" s="286"/>
      <c r="AK29" s="286"/>
      <c r="AL29" s="286"/>
      <c r="AM29" s="286"/>
      <c r="AN29" s="286"/>
      <c r="AO29" s="286"/>
      <c r="AP29" s="286"/>
      <c r="AQ29" s="286"/>
      <c r="AR29" s="286"/>
      <c r="AS29" s="286"/>
      <c r="AT29" s="286"/>
      <c r="AU29" s="286"/>
    </row>
    <row r="30" spans="1:51" s="293" customFormat="1" ht="12" customHeight="1">
      <c r="A30" s="3094" t="s">
        <v>354</v>
      </c>
      <c r="B30" s="3094"/>
      <c r="C30" s="3094"/>
      <c r="D30" s="274"/>
      <c r="E30" s="239"/>
      <c r="F30" s="289"/>
      <c r="G30" s="290"/>
      <c r="H30" s="242"/>
      <c r="I30" s="242"/>
      <c r="J30" s="291"/>
      <c r="K30" s="292"/>
      <c r="L30" s="292"/>
      <c r="M30" s="292"/>
      <c r="N30" s="292"/>
      <c r="O30" s="292"/>
      <c r="P30" s="292"/>
      <c r="Q30" s="292"/>
      <c r="R30" s="292"/>
      <c r="S30" s="292"/>
      <c r="T30" s="292"/>
      <c r="U30" s="292"/>
      <c r="V30" s="292"/>
      <c r="W30" s="292"/>
      <c r="X30" s="292"/>
      <c r="Y30" s="292"/>
      <c r="Z30" s="292"/>
      <c r="AA30" s="292"/>
      <c r="AB30" s="292"/>
      <c r="AC30" s="292"/>
      <c r="AD30" s="292"/>
      <c r="AE30" s="292"/>
      <c r="AF30" s="292"/>
    </row>
    <row r="31" spans="1:51" s="293" customFormat="1" ht="12" customHeight="1">
      <c r="A31" s="155"/>
      <c r="B31" s="156" t="s">
        <v>2316</v>
      </c>
      <c r="C31" s="155"/>
      <c r="D31" s="294"/>
      <c r="E31" s="295" t="e">
        <f>Y31/#REF!*100</f>
        <v>#REF!</v>
      </c>
      <c r="F31" s="289">
        <f>'74'!F11</f>
        <v>12508.028482146536</v>
      </c>
      <c r="G31" s="292">
        <v>100</v>
      </c>
      <c r="H31" s="292">
        <f>'75'!BG64</f>
        <v>67.591604502219383</v>
      </c>
      <c r="I31" s="292">
        <f>'75'!BH64</f>
        <v>32.408395497780461</v>
      </c>
      <c r="J31" s="296">
        <f>F31*I31/100</f>
        <v>4053.6513394690755</v>
      </c>
      <c r="K31" s="292">
        <f>'75'!AJ64</f>
        <v>4.5209633826101863</v>
      </c>
      <c r="L31" s="292">
        <f>'75'!AK64</f>
        <v>0.64586867141204629</v>
      </c>
      <c r="M31" s="292">
        <f>'75'!AL64</f>
        <v>6.7436419323227916</v>
      </c>
      <c r="N31" s="292">
        <f>'75'!AM64</f>
        <v>20.537264762048274</v>
      </c>
      <c r="O31" s="292">
        <f>'75'!AN64</f>
        <v>10.273706605658335</v>
      </c>
      <c r="P31" s="292">
        <f>'75'!AO64</f>
        <v>6.1863018605511817</v>
      </c>
      <c r="Q31" s="292">
        <f>'75'!AP64</f>
        <v>11.415177178549454</v>
      </c>
      <c r="R31" s="292">
        <f>'75'!AQ64</f>
        <v>14.003645666068884</v>
      </c>
      <c r="S31" s="292">
        <f>'75'!AR64</f>
        <v>12.836822214412758</v>
      </c>
      <c r="T31" s="292">
        <f>'75'!AS64</f>
        <v>6.3920889216380843</v>
      </c>
      <c r="U31" s="292">
        <f>'75'!AT64</f>
        <v>17.326942381072339</v>
      </c>
      <c r="V31" s="292">
        <f>'75'!AU64</f>
        <v>12.208664046043143</v>
      </c>
      <c r="W31" s="292">
        <f>'75'!AV64</f>
        <v>20.975014624868056</v>
      </c>
      <c r="X31" s="292">
        <f>'75'!AW64</f>
        <v>1.9070692170064911</v>
      </c>
      <c r="Y31" s="292">
        <f>'75'!AX64</f>
        <v>3.9224964818581127</v>
      </c>
      <c r="Z31" s="292">
        <f>'75'!AY64</f>
        <v>1.0114174982947626</v>
      </c>
      <c r="AA31" s="292">
        <f>'75'!AZ64</f>
        <v>0.66458136264516199</v>
      </c>
      <c r="AB31" s="292">
        <f>'75'!BA64</f>
        <v>5.7517168720088776</v>
      </c>
      <c r="AC31" s="292">
        <f>'75'!BB64</f>
        <v>0.59326588013630643</v>
      </c>
      <c r="AD31" s="292">
        <f>'75'!BC64</f>
        <v>7.8369779858036699</v>
      </c>
      <c r="AE31" s="292">
        <f>'75'!BD64</f>
        <v>7.0009709361158938</v>
      </c>
      <c r="AF31" s="292">
        <f>'75'!BE64</f>
        <v>2.2385622194549756E-2</v>
      </c>
    </row>
    <row r="32" spans="1:51" s="293" customFormat="1" ht="12" customHeight="1">
      <c r="A32" s="155"/>
      <c r="B32" s="156" t="s">
        <v>2183</v>
      </c>
      <c r="C32" s="155"/>
      <c r="D32" s="294"/>
      <c r="E32" s="295" t="e">
        <f>Y32/#REF!*100</f>
        <v>#REF!</v>
      </c>
      <c r="F32" s="289">
        <f>'74'!F12</f>
        <v>2370.7253560779163</v>
      </c>
      <c r="G32" s="292">
        <v>100</v>
      </c>
      <c r="H32" s="292">
        <f>'75'!BG65</f>
        <v>50.854959073124661</v>
      </c>
      <c r="I32" s="292">
        <f>'75'!BH65</f>
        <v>49.145040926875275</v>
      </c>
      <c r="J32" s="296">
        <f t="shared" ref="J32:J69" si="0">F32*I32/100</f>
        <v>1165.0939465083015</v>
      </c>
      <c r="K32" s="292">
        <f>'75'!AJ65</f>
        <v>6.809284996972206</v>
      </c>
      <c r="L32" s="292">
        <f>'75'!AK65</f>
        <v>1.97172611026709</v>
      </c>
      <c r="M32" s="292">
        <f>'75'!AL65</f>
        <v>11.551591166372491</v>
      </c>
      <c r="N32" s="292">
        <f>'75'!AM65</f>
        <v>31.293110296909216</v>
      </c>
      <c r="O32" s="292">
        <f>'75'!AN65</f>
        <v>21.953833425640219</v>
      </c>
      <c r="P32" s="292">
        <f>'75'!AO65</f>
        <v>13.099087282462705</v>
      </c>
      <c r="Q32" s="292">
        <f>'75'!AP65</f>
        <v>21.719072245736687</v>
      </c>
      <c r="R32" s="292">
        <f>'75'!AQ65</f>
        <v>24.327554277374066</v>
      </c>
      <c r="S32" s="292">
        <f>'75'!AR65</f>
        <v>20.977476005658687</v>
      </c>
      <c r="T32" s="292">
        <f>'75'!AS65</f>
        <v>9.8632181334603128</v>
      </c>
      <c r="U32" s="292">
        <f>'75'!AT65</f>
        <v>29.42935602425079</v>
      </c>
      <c r="V32" s="292">
        <f>'75'!AU65</f>
        <v>25.210373931383568</v>
      </c>
      <c r="W32" s="292">
        <f>'75'!AV65</f>
        <v>35.308301438400058</v>
      </c>
      <c r="X32" s="292">
        <f>'75'!AW65</f>
        <v>2.2315435810364699</v>
      </c>
      <c r="Y32" s="292">
        <f>'75'!AX65</f>
        <v>9.8244259838784682</v>
      </c>
      <c r="Z32" s="292">
        <f>'75'!AY65</f>
        <v>2.4975532099707163</v>
      </c>
      <c r="AA32" s="292">
        <f>'75'!AZ65</f>
        <v>0.86990216790176234</v>
      </c>
      <c r="AB32" s="292">
        <f>'75'!BA65</f>
        <v>11.067630776003453</v>
      </c>
      <c r="AC32" s="292">
        <f>'75'!BB65</f>
        <v>1.3357036200706838</v>
      </c>
      <c r="AD32" s="292">
        <f>'75'!BC65</f>
        <v>14.960391180859469</v>
      </c>
      <c r="AE32" s="292">
        <f>'75'!BD65</f>
        <v>17.422860642672074</v>
      </c>
      <c r="AF32" s="292">
        <f>'75'!BE65</f>
        <v>0</v>
      </c>
    </row>
    <row r="33" spans="1:32" s="293" customFormat="1" ht="12" customHeight="1">
      <c r="A33" s="155"/>
      <c r="B33" s="156" t="s">
        <v>2247</v>
      </c>
      <c r="C33" s="155"/>
      <c r="D33" s="294"/>
      <c r="E33" s="295" t="e">
        <f>Y33/#REF!*100</f>
        <v>#REF!</v>
      </c>
      <c r="F33" s="289">
        <f>'74'!F13</f>
        <v>1425.4260987624871</v>
      </c>
      <c r="G33" s="292">
        <v>100</v>
      </c>
      <c r="H33" s="292">
        <f>'75'!BG66</f>
        <v>53.763101539540415</v>
      </c>
      <c r="I33" s="292">
        <f>'75'!BH66</f>
        <v>46.236898460459628</v>
      </c>
      <c r="J33" s="296">
        <f t="shared" si="0"/>
        <v>659.07281791370212</v>
      </c>
      <c r="K33" s="292">
        <f>'75'!AJ66</f>
        <v>3.5662399198866259</v>
      </c>
      <c r="L33" s="292">
        <f>'75'!AK66</f>
        <v>1.804991463607917</v>
      </c>
      <c r="M33" s="292">
        <f>'75'!AL66</f>
        <v>8.9276995500024068</v>
      </c>
      <c r="N33" s="292">
        <f>'75'!AM66</f>
        <v>27.727824936091892</v>
      </c>
      <c r="O33" s="292">
        <f>'75'!AN66</f>
        <v>17.993282037392518</v>
      </c>
      <c r="P33" s="292">
        <f>'75'!AO66</f>
        <v>8.6207244172995949</v>
      </c>
      <c r="Q33" s="292">
        <f>'75'!AP66</f>
        <v>19.337461652414778</v>
      </c>
      <c r="R33" s="292">
        <f>'75'!AQ66</f>
        <v>17.327740023698748</v>
      </c>
      <c r="S33" s="292">
        <f>'75'!AR66</f>
        <v>13.628864614395168</v>
      </c>
      <c r="T33" s="292">
        <f>'75'!AS66</f>
        <v>8.0175772162651349</v>
      </c>
      <c r="U33" s="292">
        <f>'75'!AT66</f>
        <v>26.969910688975329</v>
      </c>
      <c r="V33" s="292">
        <f>'75'!AU66</f>
        <v>17.872676566948087</v>
      </c>
      <c r="W33" s="292">
        <f>'75'!AV66</f>
        <v>35.781758160622907</v>
      </c>
      <c r="X33" s="292">
        <f>'75'!AW66</f>
        <v>4.434023405568424</v>
      </c>
      <c r="Y33" s="292">
        <f>'75'!AX66</f>
        <v>6.479494938794474</v>
      </c>
      <c r="Z33" s="292">
        <f>'75'!AY66</f>
        <v>0.93797135486510586</v>
      </c>
      <c r="AA33" s="292">
        <f>'75'!AZ66</f>
        <v>2.2281285615476829</v>
      </c>
      <c r="AB33" s="292">
        <f>'75'!BA66</f>
        <v>10.681189032131764</v>
      </c>
      <c r="AC33" s="292">
        <f>'75'!BB66</f>
        <v>1.8894221846060835</v>
      </c>
      <c r="AD33" s="292">
        <f>'75'!BC66</f>
        <v>14.359430048551788</v>
      </c>
      <c r="AE33" s="292">
        <f>'75'!BD66</f>
        <v>15.793327608250618</v>
      </c>
      <c r="AF33" s="292">
        <f>'75'!BE66</f>
        <v>0.87034951179328135</v>
      </c>
    </row>
    <row r="34" spans="1:32" s="293" customFormat="1" ht="12" customHeight="1">
      <c r="A34" s="155"/>
      <c r="B34" s="156" t="s">
        <v>2262</v>
      </c>
      <c r="C34" s="155"/>
      <c r="D34" s="294"/>
      <c r="E34" s="295" t="e">
        <f>Y34/#REF!*100</f>
        <v>#REF!</v>
      </c>
      <c r="F34" s="289">
        <f>'74'!F14</f>
        <v>274.00802773984975</v>
      </c>
      <c r="G34" s="292">
        <v>100</v>
      </c>
      <c r="H34" s="292">
        <f>'75'!BG67</f>
        <v>53.099016107149502</v>
      </c>
      <c r="I34" s="292">
        <f>'75'!BH67</f>
        <v>46.900983892850576</v>
      </c>
      <c r="J34" s="296">
        <f t="shared" si="0"/>
        <v>128.51246095538446</v>
      </c>
      <c r="K34" s="292">
        <f>'75'!AJ67</f>
        <v>9.1811738776166241</v>
      </c>
      <c r="L34" s="292">
        <f>'75'!AK67</f>
        <v>3.4627581433885695</v>
      </c>
      <c r="M34" s="292">
        <f>'75'!AL67</f>
        <v>12.314972119459707</v>
      </c>
      <c r="N34" s="292">
        <f>'75'!AM67</f>
        <v>31.527934288784561</v>
      </c>
      <c r="O34" s="292">
        <f>'75'!AN67</f>
        <v>21.298717271013466</v>
      </c>
      <c r="P34" s="292">
        <f>'75'!AO67</f>
        <v>15.161407790389495</v>
      </c>
      <c r="Q34" s="292">
        <f>'75'!AP67</f>
        <v>18.648709368227337</v>
      </c>
      <c r="R34" s="292">
        <f>'75'!AQ67</f>
        <v>21.224782179969949</v>
      </c>
      <c r="S34" s="292">
        <f>'75'!AR67</f>
        <v>19.626878900473542</v>
      </c>
      <c r="T34" s="292">
        <f>'75'!AS67</f>
        <v>14.209944085064253</v>
      </c>
      <c r="U34" s="292">
        <f>'75'!AT67</f>
        <v>19.087316815815839</v>
      </c>
      <c r="V34" s="292">
        <f>'75'!AU67</f>
        <v>17.455208140569738</v>
      </c>
      <c r="W34" s="292">
        <f>'75'!AV67</f>
        <v>40.217200147153115</v>
      </c>
      <c r="X34" s="292">
        <f>'75'!AW67</f>
        <v>3.8277109545337327</v>
      </c>
      <c r="Y34" s="292">
        <f>'75'!AX67</f>
        <v>9.7351874782631143</v>
      </c>
      <c r="Z34" s="292">
        <f>'75'!AY67</f>
        <v>3.4627581433885695</v>
      </c>
      <c r="AA34" s="292">
        <f>'75'!AZ67</f>
        <v>6.4688320933741199</v>
      </c>
      <c r="AB34" s="292">
        <f>'75'!BA67</f>
        <v>17.626297773650585</v>
      </c>
      <c r="AC34" s="292">
        <f>'75'!BB67</f>
        <v>4.4448207482977242</v>
      </c>
      <c r="AD34" s="292">
        <f>'75'!BC67</f>
        <v>16.020447689746337</v>
      </c>
      <c r="AE34" s="292">
        <f>'75'!BD67</f>
        <v>26.312334466661895</v>
      </c>
      <c r="AF34" s="292">
        <f>'75'!BE67</f>
        <v>1.0948584334354894</v>
      </c>
    </row>
    <row r="35" spans="1:32" s="293" customFormat="1" ht="12" customHeight="1">
      <c r="A35" s="155"/>
      <c r="B35" s="156" t="s">
        <v>2186</v>
      </c>
      <c r="C35" s="155"/>
      <c r="D35" s="294"/>
      <c r="E35" s="295" t="e">
        <f>Y35/#REF!*100</f>
        <v>#REF!</v>
      </c>
      <c r="F35" s="289">
        <f>'74'!F15</f>
        <v>117.90999295995466</v>
      </c>
      <c r="G35" s="292">
        <v>100</v>
      </c>
      <c r="H35" s="292">
        <f>'75'!BG68</f>
        <v>44.950552926663015</v>
      </c>
      <c r="I35" s="292">
        <f>'75'!BH68</f>
        <v>55.049447073336985</v>
      </c>
      <c r="J35" s="296">
        <f t="shared" si="0"/>
        <v>64.90879916866561</v>
      </c>
      <c r="K35" s="292">
        <f>'75'!AJ68</f>
        <v>14.681091483919131</v>
      </c>
      <c r="L35" s="292">
        <f>'75'!AK68</f>
        <v>3.9795674433644685</v>
      </c>
      <c r="M35" s="292">
        <f>'75'!AL68</f>
        <v>17.224154473717647</v>
      </c>
      <c r="N35" s="292">
        <f>'75'!AM68</f>
        <v>34.743464818509942</v>
      </c>
      <c r="O35" s="292">
        <f>'75'!AN68</f>
        <v>14.096768993122822</v>
      </c>
      <c r="P35" s="292">
        <f>'75'!AO68</f>
        <v>18.866299903724396</v>
      </c>
      <c r="Q35" s="292">
        <f>'75'!AP68</f>
        <v>19.735518077695069</v>
      </c>
      <c r="R35" s="292">
        <f>'75'!AQ68</f>
        <v>29.919870263694204</v>
      </c>
      <c r="S35" s="292">
        <f>'75'!AR68</f>
        <v>9.3203338527357467</v>
      </c>
      <c r="T35" s="292">
        <f>'75'!AS68</f>
        <v>15.529196021029593</v>
      </c>
      <c r="U35" s="292">
        <f>'75'!AT68</f>
        <v>27.925678514272306</v>
      </c>
      <c r="V35" s="292">
        <f>'75'!AU68</f>
        <v>20.053557279111494</v>
      </c>
      <c r="W35" s="292">
        <f>'75'!AV68</f>
        <v>42.30374506480544</v>
      </c>
      <c r="X35" s="292">
        <f>'75'!AW68</f>
        <v>5.3407664093712786</v>
      </c>
      <c r="Y35" s="292">
        <f>'75'!AX68</f>
        <v>20.352790575845336</v>
      </c>
      <c r="Z35" s="292">
        <f>'75'!AY68</f>
        <v>3.9795674433644685</v>
      </c>
      <c r="AA35" s="292">
        <f>'75'!AZ68</f>
        <v>0.84810453711046052</v>
      </c>
      <c r="AB35" s="292">
        <f>'75'!BA68</f>
        <v>6.9857386435043436</v>
      </c>
      <c r="AC35" s="292">
        <f>'75'!BB68</f>
        <v>0</v>
      </c>
      <c r="AD35" s="292">
        <f>'75'!BC68</f>
        <v>17.170090829503472</v>
      </c>
      <c r="AE35" s="292">
        <f>'75'!BD68</f>
        <v>18.160523283929098</v>
      </c>
      <c r="AF35" s="292">
        <f>'75'!BE68</f>
        <v>3.1314629062540082</v>
      </c>
    </row>
    <row r="36" spans="1:32" s="293" customFormat="1" ht="12" customHeight="1">
      <c r="A36" s="155"/>
      <c r="B36" s="156" t="s">
        <v>2317</v>
      </c>
      <c r="C36" s="155"/>
      <c r="D36" s="294"/>
      <c r="E36" s="295" t="e">
        <f>Y36/#REF!*100</f>
        <v>#REF!</v>
      </c>
      <c r="F36" s="289">
        <f>'74'!F16</f>
        <v>48.902042313788044</v>
      </c>
      <c r="G36" s="292">
        <v>100</v>
      </c>
      <c r="H36" s="292">
        <f>'75'!BG69</f>
        <v>47.60648407490303</v>
      </c>
      <c r="I36" s="292">
        <f>'75'!BH69</f>
        <v>52.393515925096942</v>
      </c>
      <c r="J36" s="296">
        <f t="shared" si="0"/>
        <v>25.621499327372184</v>
      </c>
      <c r="K36" s="292">
        <f>'75'!AJ69</f>
        <v>13.472311139550481</v>
      </c>
      <c r="L36" s="292">
        <f>'75'!AK69</f>
        <v>0</v>
      </c>
      <c r="M36" s="292">
        <f>'75'!AL69</f>
        <v>18.977822903317023</v>
      </c>
      <c r="N36" s="292">
        <f>'75'!AM69</f>
        <v>27.280979913582932</v>
      </c>
      <c r="O36" s="292">
        <f>'75'!AN69</f>
        <v>30.528769206138399</v>
      </c>
      <c r="P36" s="292">
        <f>'75'!AO69</f>
        <v>14.314330585793005</v>
      </c>
      <c r="Q36" s="292">
        <f>'75'!AP69</f>
        <v>25.865276888614392</v>
      </c>
      <c r="R36" s="292">
        <f>'75'!AQ69</f>
        <v>21.146266805385928</v>
      </c>
      <c r="S36" s="292">
        <f>'75'!AR69</f>
        <v>2.044904369399001</v>
      </c>
      <c r="T36" s="292">
        <f>'75'!AS69</f>
        <v>12.269426216394006</v>
      </c>
      <c r="U36" s="292">
        <f>'75'!AT69</f>
        <v>34.618577944936405</v>
      </c>
      <c r="V36" s="292">
        <f>'75'!AU69</f>
        <v>19.607024247747482</v>
      </c>
      <c r="W36" s="292">
        <f>'75'!AV69</f>
        <v>40.75329105313341</v>
      </c>
      <c r="X36" s="292">
        <f>'75'!AW69</f>
        <v>9.3825024007524771</v>
      </c>
      <c r="Y36" s="292">
        <f>'75'!AX69</f>
        <v>4.089808738798002</v>
      </c>
      <c r="Z36" s="292">
        <f>'75'!AY69</f>
        <v>4.089808738798002</v>
      </c>
      <c r="AA36" s="292">
        <f>'75'!AZ69</f>
        <v>0</v>
      </c>
      <c r="AB36" s="292">
        <f>'75'!BA69</f>
        <v>23.191171174784927</v>
      </c>
      <c r="AC36" s="292">
        <f>'75'!BB69</f>
        <v>0</v>
      </c>
      <c r="AD36" s="292">
        <f>'75'!BC69</f>
        <v>25.236075544183933</v>
      </c>
      <c r="AE36" s="292">
        <f>'75'!BD69</f>
        <v>29.202344750312026</v>
      </c>
      <c r="AF36" s="292">
        <f>'75'!BE69</f>
        <v>0</v>
      </c>
    </row>
    <row r="37" spans="1:32" s="293" customFormat="1" ht="12" customHeight="1">
      <c r="A37" s="3094" t="s">
        <v>380</v>
      </c>
      <c r="B37" s="3094"/>
      <c r="C37" s="3094"/>
      <c r="D37" s="297"/>
      <c r="E37" s="295"/>
      <c r="F37" s="289"/>
      <c r="G37" s="290"/>
      <c r="H37" s="292"/>
      <c r="I37" s="292"/>
      <c r="J37" s="296"/>
      <c r="K37" s="292"/>
      <c r="L37" s="292"/>
      <c r="M37" s="292"/>
      <c r="N37" s="292"/>
      <c r="O37" s="292"/>
      <c r="P37" s="292"/>
      <c r="Q37" s="292"/>
      <c r="R37" s="292"/>
      <c r="S37" s="292"/>
      <c r="T37" s="292"/>
      <c r="U37" s="292"/>
      <c r="V37" s="292"/>
      <c r="W37" s="292"/>
      <c r="X37" s="292"/>
      <c r="Y37" s="292"/>
      <c r="Z37" s="292"/>
      <c r="AA37" s="292"/>
      <c r="AB37" s="292"/>
      <c r="AC37" s="292"/>
      <c r="AD37" s="292"/>
      <c r="AE37" s="292"/>
      <c r="AF37" s="292"/>
    </row>
    <row r="38" spans="1:32" s="293" customFormat="1" ht="12" customHeight="1">
      <c r="A38" s="155"/>
      <c r="B38" s="156" t="s">
        <v>2285</v>
      </c>
      <c r="C38" s="155"/>
      <c r="D38" s="298"/>
      <c r="E38" s="295" t="e">
        <f>Y38/#REF!*100</f>
        <v>#REF!</v>
      </c>
      <c r="F38" s="289">
        <f>'74'!F18</f>
        <v>5752.7874677002819</v>
      </c>
      <c r="G38" s="292">
        <v>100</v>
      </c>
      <c r="H38" s="292">
        <f>'75'!BG70</f>
        <v>69.953296619917339</v>
      </c>
      <c r="I38" s="292">
        <f>'75'!BH70</f>
        <v>30.046703380082707</v>
      </c>
      <c r="J38" s="296">
        <f t="shared" si="0"/>
        <v>1728.522986506475</v>
      </c>
      <c r="K38" s="292">
        <f>'75'!AJ70</f>
        <v>4.2315729380016567</v>
      </c>
      <c r="L38" s="292">
        <f>'75'!AK70</f>
        <v>0.68773445995462912</v>
      </c>
      <c r="M38" s="292">
        <f>'75'!AL70</f>
        <v>8.4519558540603015</v>
      </c>
      <c r="N38" s="292">
        <f>'75'!AM70</f>
        <v>19.378930669497642</v>
      </c>
      <c r="O38" s="292">
        <f>'75'!AN70</f>
        <v>10.115463195793293</v>
      </c>
      <c r="P38" s="292">
        <f>'75'!AO70</f>
        <v>6.3565140273674627</v>
      </c>
      <c r="Q38" s="292">
        <f>'75'!AP70</f>
        <v>11.113197820557463</v>
      </c>
      <c r="R38" s="292">
        <f>'75'!AQ70</f>
        <v>12.926281744134599</v>
      </c>
      <c r="S38" s="292">
        <f>'75'!AR70</f>
        <v>12.504773421168352</v>
      </c>
      <c r="T38" s="292">
        <f>'75'!AS70</f>
        <v>6.8063787957215265</v>
      </c>
      <c r="U38" s="292">
        <f>'75'!AT70</f>
        <v>18.42898692145361</v>
      </c>
      <c r="V38" s="292">
        <f>'75'!AU70</f>
        <v>13.537510202802833</v>
      </c>
      <c r="W38" s="292">
        <f>'75'!AV70</f>
        <v>18.978005625496206</v>
      </c>
      <c r="X38" s="292">
        <f>'75'!AW70</f>
        <v>1.4126220915741312</v>
      </c>
      <c r="Y38" s="292">
        <f>'75'!AX70</f>
        <v>2.9614074146473737</v>
      </c>
      <c r="Z38" s="292">
        <f>'75'!AY70</f>
        <v>1.4042422562971921</v>
      </c>
      <c r="AA38" s="292">
        <f>'75'!AZ70</f>
        <v>0.72295642562157236</v>
      </c>
      <c r="AB38" s="292">
        <f>'75'!BA70</f>
        <v>5.4251898953133422</v>
      </c>
      <c r="AC38" s="292">
        <f>'75'!BB70</f>
        <v>0.39849348283461805</v>
      </c>
      <c r="AD38" s="292">
        <f>'75'!BC70</f>
        <v>5.8563171536502239</v>
      </c>
      <c r="AE38" s="292">
        <f>'75'!BD70</f>
        <v>6.9833436138643261</v>
      </c>
      <c r="AF38" s="292">
        <f>'75'!BE70</f>
        <v>0</v>
      </c>
    </row>
    <row r="39" spans="1:32" s="293" customFormat="1" ht="12" customHeight="1">
      <c r="A39" s="155"/>
      <c r="B39" s="156" t="s">
        <v>2204</v>
      </c>
      <c r="C39" s="155"/>
      <c r="D39" s="298"/>
      <c r="E39" s="295" t="e">
        <f>Y39/#REF!*100</f>
        <v>#REF!</v>
      </c>
      <c r="F39" s="289">
        <f>'74'!F19</f>
        <v>1913.71189971731</v>
      </c>
      <c r="G39" s="292">
        <v>100</v>
      </c>
      <c r="H39" s="292">
        <f>'75'!BG71</f>
        <v>57.015464185400901</v>
      </c>
      <c r="I39" s="292">
        <f>'75'!BH71</f>
        <v>42.98453581459912</v>
      </c>
      <c r="J39" s="296">
        <f t="shared" si="0"/>
        <v>822.60017692223232</v>
      </c>
      <c r="K39" s="292">
        <f>'75'!AJ71</f>
        <v>7.9914763695440758</v>
      </c>
      <c r="L39" s="292">
        <f>'75'!AK71</f>
        <v>0.92838774056329798</v>
      </c>
      <c r="M39" s="292">
        <f>'75'!AL71</f>
        <v>8.4782474894550841</v>
      </c>
      <c r="N39" s="292">
        <f>'75'!AM71</f>
        <v>29.583926986059321</v>
      </c>
      <c r="O39" s="292">
        <f>'75'!AN71</f>
        <v>11.287408666758163</v>
      </c>
      <c r="P39" s="292">
        <f>'75'!AO71</f>
        <v>9.7113956062144435</v>
      </c>
      <c r="Q39" s="292">
        <f>'75'!AP71</f>
        <v>18.783174975239234</v>
      </c>
      <c r="R39" s="292">
        <f>'75'!AQ71</f>
        <v>24.74315236668178</v>
      </c>
      <c r="S39" s="292">
        <f>'75'!AR71</f>
        <v>18.982474660584799</v>
      </c>
      <c r="T39" s="292">
        <f>'75'!AS71</f>
        <v>6.8098117500978148</v>
      </c>
      <c r="U39" s="292">
        <f>'75'!AT71</f>
        <v>19.927607613163349</v>
      </c>
      <c r="V39" s="292">
        <f>'75'!AU71</f>
        <v>13.777831940735968</v>
      </c>
      <c r="W39" s="292">
        <f>'75'!AV71</f>
        <v>29.580448895957449</v>
      </c>
      <c r="X39" s="292">
        <f>'75'!AW71</f>
        <v>1.7746391308038467</v>
      </c>
      <c r="Y39" s="292">
        <f>'75'!AX71</f>
        <v>7.56538524833958</v>
      </c>
      <c r="Z39" s="292">
        <f>'75'!AY71</f>
        <v>2.7412584082033402</v>
      </c>
      <c r="AA39" s="292">
        <f>'75'!AZ71</f>
        <v>0.23141265042091053</v>
      </c>
      <c r="AB39" s="292">
        <f>'75'!BA71</f>
        <v>10.90763986346443</v>
      </c>
      <c r="AC39" s="292">
        <f>'75'!BB71</f>
        <v>2.8480656891008063</v>
      </c>
      <c r="AD39" s="292">
        <f>'75'!BC71</f>
        <v>14.682014543412439</v>
      </c>
      <c r="AE39" s="292">
        <f>'75'!BD71</f>
        <v>11.774767548253024</v>
      </c>
      <c r="AF39" s="292">
        <f>'75'!BE71</f>
        <v>0</v>
      </c>
    </row>
    <row r="40" spans="1:32" s="293" customFormat="1" ht="12" customHeight="1">
      <c r="A40" s="156"/>
      <c r="B40" s="156" t="s">
        <v>2190</v>
      </c>
      <c r="C40" s="156"/>
      <c r="D40" s="298"/>
      <c r="E40" s="295" t="e">
        <f>Y40/#REF!*100</f>
        <v>#REF!</v>
      </c>
      <c r="F40" s="289">
        <f>'74'!F20</f>
        <v>3089.4540435394597</v>
      </c>
      <c r="G40" s="292">
        <v>100</v>
      </c>
      <c r="H40" s="292">
        <f>'75'!BG72</f>
        <v>61.474890240855842</v>
      </c>
      <c r="I40" s="292">
        <f>'75'!BH72</f>
        <v>38.525109759144271</v>
      </c>
      <c r="J40" s="296">
        <f t="shared" si="0"/>
        <v>1190.2155612318977</v>
      </c>
      <c r="K40" s="292">
        <f>'75'!AJ72</f>
        <v>3.9134459232405425</v>
      </c>
      <c r="L40" s="292">
        <f>'75'!AK72</f>
        <v>1.5850541648279561</v>
      </c>
      <c r="M40" s="292">
        <f>'75'!AL72</f>
        <v>5.3862928039526974</v>
      </c>
      <c r="N40" s="292">
        <f>'75'!AM72</f>
        <v>22.196639387463925</v>
      </c>
      <c r="O40" s="292">
        <f>'75'!AN72</f>
        <v>14.662648541593452</v>
      </c>
      <c r="P40" s="292">
        <f>'75'!AO72</f>
        <v>7.1395110960395076</v>
      </c>
      <c r="Q40" s="292">
        <f>'75'!AP72</f>
        <v>13.511850677455655</v>
      </c>
      <c r="R40" s="292">
        <f>'75'!AQ72</f>
        <v>14.457994579743128</v>
      </c>
      <c r="S40" s="292">
        <f>'75'!AR72</f>
        <v>16.712389860973868</v>
      </c>
      <c r="T40" s="292">
        <f>'75'!AS72</f>
        <v>7.3534808920900154</v>
      </c>
      <c r="U40" s="292">
        <f>'75'!AT72</f>
        <v>22.490495437410033</v>
      </c>
      <c r="V40" s="292">
        <f>'75'!AU72</f>
        <v>16.930509904415246</v>
      </c>
      <c r="W40" s="292">
        <f>'75'!AV72</f>
        <v>24.071023681039168</v>
      </c>
      <c r="X40" s="292">
        <f>'75'!AW72</f>
        <v>2.207111553978502</v>
      </c>
      <c r="Y40" s="292">
        <f>'75'!AX72</f>
        <v>6.8122740723328956</v>
      </c>
      <c r="Z40" s="292">
        <f>'75'!AY72</f>
        <v>1.5670026038492595</v>
      </c>
      <c r="AA40" s="292">
        <f>'75'!AZ72</f>
        <v>1.8058096073897703</v>
      </c>
      <c r="AB40" s="292">
        <f>'75'!BA72</f>
        <v>6.4820164556840947</v>
      </c>
      <c r="AC40" s="292">
        <f>'75'!BB72</f>
        <v>1.0196893268444083</v>
      </c>
      <c r="AD40" s="292">
        <f>'75'!BC72</f>
        <v>10.255176183264837</v>
      </c>
      <c r="AE40" s="292">
        <f>'75'!BD72</f>
        <v>9.2802439301032305</v>
      </c>
      <c r="AF40" s="292">
        <f>'75'!BE72</f>
        <v>9.0630899846374E-2</v>
      </c>
    </row>
    <row r="41" spans="1:32" s="293" customFormat="1" ht="12" customHeight="1">
      <c r="A41" s="156"/>
      <c r="B41" s="156" t="s">
        <v>2226</v>
      </c>
      <c r="C41" s="156"/>
      <c r="D41" s="298"/>
      <c r="E41" s="295" t="e">
        <f>Y41/#REF!*100</f>
        <v>#REF!</v>
      </c>
      <c r="F41" s="289">
        <f>'74'!F21</f>
        <v>2786.0752949220955</v>
      </c>
      <c r="G41" s="292">
        <v>100</v>
      </c>
      <c r="H41" s="292">
        <f>'75'!BG73</f>
        <v>62.873965651022367</v>
      </c>
      <c r="I41" s="292">
        <f>'75'!BH73</f>
        <v>37.126034348977718</v>
      </c>
      <c r="J41" s="296">
        <f t="shared" si="0"/>
        <v>1034.3592709811594</v>
      </c>
      <c r="K41" s="292">
        <f>'75'!AJ73</f>
        <v>3.8764360002106439</v>
      </c>
      <c r="L41" s="292">
        <f>'75'!AK73</f>
        <v>0.64008798921655441</v>
      </c>
      <c r="M41" s="292">
        <f>'75'!AL73</f>
        <v>7.6822157493799139</v>
      </c>
      <c r="N41" s="292">
        <f>'75'!AM73</f>
        <v>23.684080526927648</v>
      </c>
      <c r="O41" s="292">
        <f>'75'!AN73</f>
        <v>13.415178732059024</v>
      </c>
      <c r="P41" s="292">
        <f>'75'!AO73</f>
        <v>7.0344129792895878</v>
      </c>
      <c r="Q41" s="292">
        <f>'75'!AP73</f>
        <v>12.457274271764671</v>
      </c>
      <c r="R41" s="292">
        <f>'75'!AQ73</f>
        <v>16.066316525294813</v>
      </c>
      <c r="S41" s="292">
        <f>'75'!AR73</f>
        <v>13.672056943736186</v>
      </c>
      <c r="T41" s="292">
        <f>'75'!AS73</f>
        <v>6.4807439930271782</v>
      </c>
      <c r="U41" s="292">
        <f>'75'!AT73</f>
        <v>20.729289914276208</v>
      </c>
      <c r="V41" s="292">
        <f>'75'!AU73</f>
        <v>16.097720375012685</v>
      </c>
      <c r="W41" s="292">
        <f>'75'!AV73</f>
        <v>28.438114785041556</v>
      </c>
      <c r="X41" s="292">
        <f>'75'!AW73</f>
        <v>3.3217479577322955</v>
      </c>
      <c r="Y41" s="292">
        <f>'75'!AX73</f>
        <v>6.0335627928580227</v>
      </c>
      <c r="Z41" s="292">
        <f>'75'!AY73</f>
        <v>0</v>
      </c>
      <c r="AA41" s="292">
        <f>'75'!AZ73</f>
        <v>0.37375312495081414</v>
      </c>
      <c r="AB41" s="292">
        <f>'75'!BA73</f>
        <v>6.8372164833936582</v>
      </c>
      <c r="AC41" s="292">
        <f>'75'!BB73</f>
        <v>0.30196755606668518</v>
      </c>
      <c r="AD41" s="292">
        <f>'75'!BC73</f>
        <v>10.223238049208497</v>
      </c>
      <c r="AE41" s="292">
        <f>'75'!BD73</f>
        <v>10.809998158139496</v>
      </c>
      <c r="AF41" s="292">
        <f>'75'!BE73</f>
        <v>0</v>
      </c>
    </row>
    <row r="42" spans="1:32" s="293" customFormat="1" ht="12" customHeight="1">
      <c r="A42" s="156"/>
      <c r="B42" s="156" t="s">
        <v>2192</v>
      </c>
      <c r="C42" s="156"/>
      <c r="D42" s="298"/>
      <c r="E42" s="295" t="e">
        <f>Y42/#REF!*100</f>
        <v>#REF!</v>
      </c>
      <c r="F42" s="289">
        <f>'74'!F22</f>
        <v>1359.2223491916172</v>
      </c>
      <c r="G42" s="292">
        <v>100</v>
      </c>
      <c r="H42" s="292">
        <f>'75'!BG74</f>
        <v>60.764866984002822</v>
      </c>
      <c r="I42" s="292">
        <f>'75'!BH74</f>
        <v>39.235133015997235</v>
      </c>
      <c r="J42" s="296">
        <f t="shared" si="0"/>
        <v>533.29269668849349</v>
      </c>
      <c r="K42" s="292">
        <f>'75'!AJ74</f>
        <v>4.2249697125659242</v>
      </c>
      <c r="L42" s="292">
        <f>'75'!AK74</f>
        <v>7.3571480088944916E-2</v>
      </c>
      <c r="M42" s="292">
        <f>'75'!AL74</f>
        <v>7.048704452356362</v>
      </c>
      <c r="N42" s="292">
        <f>'75'!AM74</f>
        <v>22.761522337590044</v>
      </c>
      <c r="O42" s="292">
        <f>'75'!AN74</f>
        <v>15.553594907297816</v>
      </c>
      <c r="P42" s="292">
        <f>'75'!AO74</f>
        <v>5.6432316506594509</v>
      </c>
      <c r="Q42" s="292">
        <f>'75'!AP74</f>
        <v>14.426402765031126</v>
      </c>
      <c r="R42" s="292">
        <f>'75'!AQ74</f>
        <v>13.284049769632587</v>
      </c>
      <c r="S42" s="292">
        <f>'75'!AR74</f>
        <v>12.30353170636273</v>
      </c>
      <c r="T42" s="292">
        <f>'75'!AS74</f>
        <v>6.9384273807407917</v>
      </c>
      <c r="U42" s="292">
        <f>'75'!AT74</f>
        <v>15.812526409651978</v>
      </c>
      <c r="V42" s="292">
        <f>'75'!AU74</f>
        <v>12.10419221115766</v>
      </c>
      <c r="W42" s="292">
        <f>'75'!AV74</f>
        <v>26.433763669871972</v>
      </c>
      <c r="X42" s="292">
        <f>'75'!AW74</f>
        <v>2.4965396151938544</v>
      </c>
      <c r="Y42" s="292">
        <f>'75'!AX74</f>
        <v>4.7561663504609335</v>
      </c>
      <c r="Z42" s="292">
        <f>'75'!AY74</f>
        <v>0.52121105001226353</v>
      </c>
      <c r="AA42" s="292">
        <f>'75'!AZ74</f>
        <v>0.59326789263270241</v>
      </c>
      <c r="AB42" s="292">
        <f>'75'!BA74</f>
        <v>10.166422473906355</v>
      </c>
      <c r="AC42" s="292">
        <f>'75'!BB74</f>
        <v>0.29898197227692264</v>
      </c>
      <c r="AD42" s="292">
        <f>'75'!BC74</f>
        <v>11.527268339292657</v>
      </c>
      <c r="AE42" s="292">
        <f>'75'!BD74</f>
        <v>8.9214844375532749</v>
      </c>
      <c r="AF42" s="292">
        <f>'75'!BE74</f>
        <v>0.31005123751581953</v>
      </c>
    </row>
    <row r="43" spans="1:32" s="293" customFormat="1" ht="12" customHeight="1">
      <c r="A43" s="156"/>
      <c r="B43" s="156" t="s">
        <v>2201</v>
      </c>
      <c r="C43" s="156"/>
      <c r="D43" s="298"/>
      <c r="E43" s="295" t="e">
        <f>Y43/#REF!*100</f>
        <v>#REF!</v>
      </c>
      <c r="F43" s="289">
        <f>'74'!F23</f>
        <v>1288.9369588457016</v>
      </c>
      <c r="G43" s="292">
        <v>100</v>
      </c>
      <c r="H43" s="292">
        <f>'75'!BG75</f>
        <v>58.495740316630204</v>
      </c>
      <c r="I43" s="292">
        <f>'75'!BH75</f>
        <v>41.504259683369789</v>
      </c>
      <c r="J43" s="296">
        <f t="shared" si="0"/>
        <v>534.96374255424917</v>
      </c>
      <c r="K43" s="292">
        <f>'75'!AJ75</f>
        <v>6.3618336205856121</v>
      </c>
      <c r="L43" s="292">
        <f>'75'!AK75</f>
        <v>2.2211186673033634</v>
      </c>
      <c r="M43" s="292">
        <f>'75'!AL75</f>
        <v>8.8602338350017593</v>
      </c>
      <c r="N43" s="292">
        <f>'75'!AM75</f>
        <v>26.436018525366361</v>
      </c>
      <c r="O43" s="292">
        <f>'75'!AN75</f>
        <v>17.615023447644354</v>
      </c>
      <c r="P43" s="292">
        <f>'75'!AO75</f>
        <v>13.259334793998212</v>
      </c>
      <c r="Q43" s="292">
        <f>'75'!AP75</f>
        <v>18.866084921475395</v>
      </c>
      <c r="R43" s="292">
        <f>'75'!AQ75</f>
        <v>21.269385395089582</v>
      </c>
      <c r="S43" s="292">
        <f>'75'!AR75</f>
        <v>12.018680678298802</v>
      </c>
      <c r="T43" s="292">
        <f>'75'!AS75</f>
        <v>9.3232487298595625</v>
      </c>
      <c r="U43" s="292">
        <f>'75'!AT75</f>
        <v>22.243977257197216</v>
      </c>
      <c r="V43" s="292">
        <f>'75'!AU75</f>
        <v>14.774796967439038</v>
      </c>
      <c r="W43" s="292">
        <f>'75'!AV75</f>
        <v>32.183176440407458</v>
      </c>
      <c r="X43" s="292">
        <f>'75'!AW75</f>
        <v>3.453700533635736</v>
      </c>
      <c r="Y43" s="292">
        <f>'75'!AX75</f>
        <v>4.2906139455345871</v>
      </c>
      <c r="Z43" s="292">
        <f>'75'!AY75</f>
        <v>1.1055235170644109</v>
      </c>
      <c r="AA43" s="292">
        <f>'75'!AZ75</f>
        <v>1.5532196210701441</v>
      </c>
      <c r="AB43" s="292">
        <f>'75'!BA75</f>
        <v>7.2772980431975238</v>
      </c>
      <c r="AC43" s="292">
        <f>'75'!BB75</f>
        <v>1.2643042733223531</v>
      </c>
      <c r="AD43" s="292">
        <f>'75'!BC75</f>
        <v>12.53858781995541</v>
      </c>
      <c r="AE43" s="292">
        <f>'75'!BD75</f>
        <v>13.123356497562593</v>
      </c>
      <c r="AF43" s="292">
        <f>'75'!BE75</f>
        <v>0.63555500686622568</v>
      </c>
    </row>
    <row r="44" spans="1:32" s="293" customFormat="1" ht="12" customHeight="1">
      <c r="A44" s="156"/>
      <c r="B44" s="156" t="s">
        <v>2206</v>
      </c>
      <c r="C44" s="156"/>
      <c r="D44" s="298"/>
      <c r="E44" s="295" t="e">
        <f>Y44/#REF!*100</f>
        <v>#REF!</v>
      </c>
      <c r="F44" s="289">
        <f>'74'!F24</f>
        <v>218.42870451087242</v>
      </c>
      <c r="G44" s="292">
        <v>100</v>
      </c>
      <c r="H44" s="292">
        <f>'75'!BG76</f>
        <v>61.289585393369947</v>
      </c>
      <c r="I44" s="292">
        <f>'75'!BH76</f>
        <v>38.710414606630081</v>
      </c>
      <c r="J44" s="296">
        <f t="shared" si="0"/>
        <v>84.554657136049613</v>
      </c>
      <c r="K44" s="292">
        <f>'75'!AJ76</f>
        <v>6.0333484707466196</v>
      </c>
      <c r="L44" s="292">
        <f>'75'!AK76</f>
        <v>1.5548443702486412</v>
      </c>
      <c r="M44" s="292">
        <f>'75'!AL76</f>
        <v>6.9633669759651182</v>
      </c>
      <c r="N44" s="292">
        <f>'75'!AM76</f>
        <v>20.842748422924462</v>
      </c>
      <c r="O44" s="292">
        <f>'75'!AN76</f>
        <v>12.57889372823322</v>
      </c>
      <c r="P44" s="292">
        <f>'75'!AO76</f>
        <v>6.2218606476667322</v>
      </c>
      <c r="Q44" s="292">
        <f>'75'!AP76</f>
        <v>12.935912291350506</v>
      </c>
      <c r="R44" s="292">
        <f>'75'!AQ76</f>
        <v>16.234725044445462</v>
      </c>
      <c r="S44" s="292">
        <f>'75'!AR76</f>
        <v>14.20788395960443</v>
      </c>
      <c r="T44" s="292">
        <f>'75'!AS76</f>
        <v>4.4101851812116806</v>
      </c>
      <c r="U44" s="292">
        <f>'75'!AT76</f>
        <v>15.792817197430523</v>
      </c>
      <c r="V44" s="292">
        <f>'75'!AU76</f>
        <v>8.9764287298764902</v>
      </c>
      <c r="W44" s="292">
        <f>'75'!AV76</f>
        <v>25.535725591406305</v>
      </c>
      <c r="X44" s="292">
        <f>'75'!AW76</f>
        <v>1.6704071274968511</v>
      </c>
      <c r="Y44" s="292">
        <f>'75'!AX76</f>
        <v>3.225251497745492</v>
      </c>
      <c r="Z44" s="292">
        <f>'75'!AY76</f>
        <v>0</v>
      </c>
      <c r="AA44" s="292">
        <f>'75'!AZ76</f>
        <v>0</v>
      </c>
      <c r="AB44" s="292">
        <f>'75'!BA76</f>
        <v>4.8684025648744109</v>
      </c>
      <c r="AC44" s="292">
        <f>'75'!BB76</f>
        <v>0</v>
      </c>
      <c r="AD44" s="292">
        <f>'75'!BC76</f>
        <v>12.400338081489675</v>
      </c>
      <c r="AE44" s="292">
        <f>'75'!BD76</f>
        <v>13.550210848871144</v>
      </c>
      <c r="AF44" s="292">
        <f>'75'!BE76</f>
        <v>0.45781528679543326</v>
      </c>
    </row>
    <row r="45" spans="1:32" s="293" customFormat="1" ht="12" customHeight="1">
      <c r="A45" s="156"/>
      <c r="B45" s="156" t="s">
        <v>2203</v>
      </c>
      <c r="C45" s="156"/>
      <c r="D45" s="298"/>
      <c r="E45" s="295" t="e">
        <f>Y45/#REF!*100</f>
        <v>#REF!</v>
      </c>
      <c r="F45" s="289">
        <f>'74'!F25</f>
        <v>170.0506864286522</v>
      </c>
      <c r="G45" s="292">
        <v>100</v>
      </c>
      <c r="H45" s="292">
        <f>'75'!BG77</f>
        <v>49.502673975411348</v>
      </c>
      <c r="I45" s="292">
        <f>'75'!BH77</f>
        <v>50.497326024588688</v>
      </c>
      <c r="J45" s="296">
        <f t="shared" si="0"/>
        <v>85.871049532927486</v>
      </c>
      <c r="K45" s="292">
        <f>'75'!AJ77</f>
        <v>14.67989482171202</v>
      </c>
      <c r="L45" s="292">
        <f>'75'!AK77</f>
        <v>2.6981574673226807</v>
      </c>
      <c r="M45" s="292">
        <f>'75'!AL77</f>
        <v>16.975371521929102</v>
      </c>
      <c r="N45" s="292">
        <f>'75'!AM77</f>
        <v>42.256274579516678</v>
      </c>
      <c r="O45" s="292">
        <f>'75'!AN77</f>
        <v>21.477647627079982</v>
      </c>
      <c r="P45" s="292">
        <f>'75'!AO77</f>
        <v>21.185779555521925</v>
      </c>
      <c r="Q45" s="292">
        <f>'75'!AP77</f>
        <v>25.082409776880578</v>
      </c>
      <c r="R45" s="292">
        <f>'75'!AQ77</f>
        <v>27.508583528643261</v>
      </c>
      <c r="S45" s="292">
        <f>'75'!AR77</f>
        <v>7.8273471256553959</v>
      </c>
      <c r="T45" s="292">
        <f>'75'!AS77</f>
        <v>22.624803793556403</v>
      </c>
      <c r="U45" s="292">
        <f>'75'!AT77</f>
        <v>36.757734675562823</v>
      </c>
      <c r="V45" s="292">
        <f>'75'!AU77</f>
        <v>25.885437643235072</v>
      </c>
      <c r="W45" s="292">
        <f>'75'!AV77</f>
        <v>39.903590441696018</v>
      </c>
      <c r="X45" s="292">
        <f>'75'!AW77</f>
        <v>5.1291896583327148</v>
      </c>
      <c r="Y45" s="292">
        <f>'75'!AX77</f>
        <v>12.822233773498651</v>
      </c>
      <c r="Z45" s="292">
        <f>'75'!AY77</f>
        <v>3.2862174281506356</v>
      </c>
      <c r="AA45" s="292">
        <f>'75'!AZ77</f>
        <v>3.87427738897859</v>
      </c>
      <c r="AB45" s="292">
        <f>'75'!BA77</f>
        <v>12.800536957681313</v>
      </c>
      <c r="AC45" s="292">
        <f>'75'!BB77</f>
        <v>4.2805858781666428</v>
      </c>
      <c r="AD45" s="292">
        <f>'75'!BC77</f>
        <v>15.415847247790012</v>
      </c>
      <c r="AE45" s="292">
        <f>'75'!BD77</f>
        <v>28.695904375983517</v>
      </c>
      <c r="AF45" s="292">
        <f>'75'!BE77</f>
        <v>1.1761199216559093</v>
      </c>
    </row>
    <row r="46" spans="1:32" s="293" customFormat="1" ht="12" customHeight="1">
      <c r="A46" s="156"/>
      <c r="B46" s="156" t="s">
        <v>2254</v>
      </c>
      <c r="C46" s="156"/>
      <c r="D46" s="298"/>
      <c r="E46" s="295" t="e">
        <f>Y46/#REF!*100</f>
        <v>#REF!</v>
      </c>
      <c r="F46" s="289">
        <f>'74'!F26</f>
        <v>139.05205215809997</v>
      </c>
      <c r="G46" s="292">
        <v>100</v>
      </c>
      <c r="H46" s="292">
        <f>'75'!BG78</f>
        <v>53.110955364778235</v>
      </c>
      <c r="I46" s="292">
        <f>'75'!BH78</f>
        <v>46.889044635221801</v>
      </c>
      <c r="J46" s="296">
        <f t="shared" si="0"/>
        <v>65.200178802603389</v>
      </c>
      <c r="K46" s="292">
        <f>'75'!AJ78</f>
        <v>11.775604976763052</v>
      </c>
      <c r="L46" s="292">
        <f>'75'!AK78</f>
        <v>3.3744972616244553</v>
      </c>
      <c r="M46" s="292">
        <f>'75'!AL78</f>
        <v>11.265679382581277</v>
      </c>
      <c r="N46" s="292">
        <f>'75'!AM78</f>
        <v>32.73469568714971</v>
      </c>
      <c r="O46" s="292">
        <f>'75'!AN78</f>
        <v>12.348753435313144</v>
      </c>
      <c r="P46" s="292">
        <f>'75'!AO78</f>
        <v>5.5319627239745168</v>
      </c>
      <c r="Q46" s="292">
        <f>'75'!AP78</f>
        <v>18.639636181133255</v>
      </c>
      <c r="R46" s="292">
        <f>'75'!AQ78</f>
        <v>17.774046719624071</v>
      </c>
      <c r="S46" s="292">
        <f>'75'!AR78</f>
        <v>10.515126602193384</v>
      </c>
      <c r="T46" s="292">
        <f>'75'!AS78</f>
        <v>9.8394180233719712</v>
      </c>
      <c r="U46" s="292">
        <f>'75'!AT78</f>
        <v>18.493201873740755</v>
      </c>
      <c r="V46" s="292">
        <f>'75'!AU78</f>
        <v>13.933070439113113</v>
      </c>
      <c r="W46" s="292">
        <f>'75'!AV78</f>
        <v>33.453850841266394</v>
      </c>
      <c r="X46" s="292">
        <f>'75'!AW78</f>
        <v>3.3430996353532487</v>
      </c>
      <c r="Y46" s="292">
        <f>'75'!AX78</f>
        <v>16.58841254662088</v>
      </c>
      <c r="Z46" s="292">
        <f>'75'!AY78</f>
        <v>2.6553421075077681</v>
      </c>
      <c r="AA46" s="292">
        <f>'75'!AZ78</f>
        <v>4.5601314346276416</v>
      </c>
      <c r="AB46" s="292">
        <f>'75'!BA78</f>
        <v>15.075258036821026</v>
      </c>
      <c r="AC46" s="292">
        <f>'75'!BB78</f>
        <v>0</v>
      </c>
      <c r="AD46" s="292">
        <f>'75'!BC78</f>
        <v>11.700760775196569</v>
      </c>
      <c r="AE46" s="292">
        <f>'75'!BD78</f>
        <v>19.62702222999097</v>
      </c>
      <c r="AF46" s="292">
        <f>'75'!BE78</f>
        <v>2.6553421075077681</v>
      </c>
    </row>
    <row r="47" spans="1:32" s="293" customFormat="1" ht="12" customHeight="1">
      <c r="A47" s="156"/>
      <c r="B47" s="156" t="s">
        <v>2197</v>
      </c>
      <c r="C47" s="156"/>
      <c r="D47" s="298"/>
      <c r="E47" s="295" t="e">
        <f>Y47/#REF!*100</f>
        <v>#REF!</v>
      </c>
      <c r="F47" s="289">
        <f>'74'!F27</f>
        <v>27.280542986415849</v>
      </c>
      <c r="G47" s="292">
        <v>100</v>
      </c>
      <c r="H47" s="292">
        <f>'75'!BG79</f>
        <v>36.65616188423899</v>
      </c>
      <c r="I47" s="292">
        <f>'75'!BH79</f>
        <v>63.34383811576101</v>
      </c>
      <c r="J47" s="296">
        <f t="shared" si="0"/>
        <v>17.280542986415849</v>
      </c>
      <c r="K47" s="292">
        <f>'75'!AJ79</f>
        <v>27.815558135652442</v>
      </c>
      <c r="L47" s="292">
        <f>'75'!AK79</f>
        <v>3.6656161884238996</v>
      </c>
      <c r="M47" s="292">
        <f>'75'!AL79</f>
        <v>34.018908608369813</v>
      </c>
      <c r="N47" s="292">
        <f>'75'!AM79</f>
        <v>25.659313318967293</v>
      </c>
      <c r="O47" s="292">
        <f>'75'!AN79</f>
        <v>27.815558135652442</v>
      </c>
      <c r="P47" s="292">
        <f>'75'!AO79</f>
        <v>18.328080942119495</v>
      </c>
      <c r="Q47" s="292">
        <f>'75'!AP79</f>
        <v>21.993697130543392</v>
      </c>
      <c r="R47" s="292">
        <f>'75'!AQ79</f>
        <v>21.993697130543392</v>
      </c>
      <c r="S47" s="292">
        <f>'75'!AR79</f>
        <v>7.3312323768477992</v>
      </c>
      <c r="T47" s="292">
        <f>'75'!AS79</f>
        <v>18.328080942119495</v>
      </c>
      <c r="U47" s="292">
        <f>'75'!AT79</f>
        <v>48.681373362065408</v>
      </c>
      <c r="V47" s="292">
        <f>'75'!AU79</f>
        <v>31.481174324076346</v>
      </c>
      <c r="W47" s="292">
        <f>'75'!AV79</f>
        <v>46.143639077771937</v>
      </c>
      <c r="X47" s="292">
        <f>'75'!AW79</f>
        <v>16.818709570380747</v>
      </c>
      <c r="Y47" s="292">
        <f>'75'!AX79</f>
        <v>10.996848565271696</v>
      </c>
      <c r="Z47" s="292">
        <f>'75'!AY79</f>
        <v>10.996848565271696</v>
      </c>
      <c r="AA47" s="292">
        <f>'75'!AZ79</f>
        <v>3.6656161884238996</v>
      </c>
      <c r="AB47" s="292">
        <f>'75'!BA79</f>
        <v>18.328080942119495</v>
      </c>
      <c r="AC47" s="292">
        <f>'75'!BB79</f>
        <v>0</v>
      </c>
      <c r="AD47" s="292">
        <f>'75'!BC79</f>
        <v>31.862663791684664</v>
      </c>
      <c r="AE47" s="292">
        <f>'75'!BD79</f>
        <v>38.812406700924143</v>
      </c>
      <c r="AF47" s="292">
        <f>'75'!BE79</f>
        <v>0</v>
      </c>
    </row>
    <row r="48" spans="1:32" s="293" customFormat="1" ht="12" customHeight="1">
      <c r="A48" s="3094" t="s">
        <v>355</v>
      </c>
      <c r="B48" s="3094"/>
      <c r="C48" s="3094"/>
      <c r="D48" s="298"/>
      <c r="E48" s="295"/>
      <c r="F48" s="289"/>
      <c r="G48" s="290"/>
      <c r="H48" s="292"/>
      <c r="I48" s="292"/>
      <c r="J48" s="296"/>
      <c r="K48" s="292"/>
      <c r="L48" s="292"/>
      <c r="M48" s="292"/>
      <c r="N48" s="292"/>
      <c r="O48" s="292"/>
      <c r="P48" s="292"/>
      <c r="Q48" s="292"/>
      <c r="R48" s="292"/>
      <c r="S48" s="292"/>
      <c r="T48" s="292"/>
      <c r="U48" s="292"/>
      <c r="V48" s="292"/>
      <c r="W48" s="292"/>
      <c r="X48" s="292"/>
      <c r="Y48" s="292"/>
      <c r="Z48" s="292"/>
      <c r="AA48" s="292"/>
      <c r="AB48" s="292"/>
      <c r="AC48" s="292"/>
      <c r="AD48" s="292"/>
      <c r="AE48" s="292"/>
      <c r="AF48" s="292"/>
    </row>
    <row r="49" spans="1:32" s="293" customFormat="1" ht="12" customHeight="1">
      <c r="A49" s="156"/>
      <c r="B49" s="156" t="s">
        <v>2188</v>
      </c>
      <c r="C49" s="156"/>
      <c r="D49" s="298"/>
      <c r="E49" s="295" t="e">
        <f>Y49/#REF!*100</f>
        <v>#REF!</v>
      </c>
      <c r="F49" s="289">
        <f>'74'!F29</f>
        <v>5656.3620919160521</v>
      </c>
      <c r="G49" s="292">
        <v>100</v>
      </c>
      <c r="H49" s="292">
        <f>'75'!BG80</f>
        <v>71.677070957230484</v>
      </c>
      <c r="I49" s="292">
        <f>'75'!BH80</f>
        <v>28.322929042769573</v>
      </c>
      <c r="J49" s="296">
        <f t="shared" si="0"/>
        <v>1602.0474216955001</v>
      </c>
      <c r="K49" s="292">
        <f>'75'!AJ80</f>
        <v>3.8819937711016781</v>
      </c>
      <c r="L49" s="292">
        <f>'75'!AK80</f>
        <v>0.69945843601260915</v>
      </c>
      <c r="M49" s="292">
        <f>'75'!AL80</f>
        <v>8.4855433465617143</v>
      </c>
      <c r="N49" s="292">
        <f>'75'!AM80</f>
        <v>18.76731987285125</v>
      </c>
      <c r="O49" s="292">
        <f>'75'!AN80</f>
        <v>10.044874409856344</v>
      </c>
      <c r="P49" s="292">
        <f>'75'!AO80</f>
        <v>6.1113504758718324</v>
      </c>
      <c r="Q49" s="292">
        <f>'75'!AP80</f>
        <v>10.39581830018423</v>
      </c>
      <c r="R49" s="292">
        <f>'75'!AQ80</f>
        <v>12.844668816681859</v>
      </c>
      <c r="S49" s="292">
        <f>'75'!AR80</f>
        <v>12.503939954295301</v>
      </c>
      <c r="T49" s="292">
        <f>'75'!AS80</f>
        <v>6.4595010499891412</v>
      </c>
      <c r="U49" s="292">
        <f>'75'!AT80</f>
        <v>17.801955783775217</v>
      </c>
      <c r="V49" s="292">
        <f>'75'!AU80</f>
        <v>12.535452663388558</v>
      </c>
      <c r="W49" s="292">
        <f>'75'!AV80</f>
        <v>17.77381944821958</v>
      </c>
      <c r="X49" s="292">
        <f>'75'!AW80</f>
        <v>1.3262083549660362</v>
      </c>
      <c r="Y49" s="292">
        <f>'75'!AX80</f>
        <v>2.9013961968949715</v>
      </c>
      <c r="Z49" s="292">
        <f>'75'!AY80</f>
        <v>1.0860880463130438</v>
      </c>
      <c r="AA49" s="292">
        <f>'75'!AZ80</f>
        <v>0.62478579121869182</v>
      </c>
      <c r="AB49" s="292">
        <f>'75'!BA80</f>
        <v>5.5176744226218108</v>
      </c>
      <c r="AC49" s="292">
        <f>'75'!BB80</f>
        <v>0.40528669783844717</v>
      </c>
      <c r="AD49" s="292">
        <f>'75'!BC80</f>
        <v>5.3109864124600623</v>
      </c>
      <c r="AE49" s="292">
        <f>'75'!BD80</f>
        <v>7.1023903653372615</v>
      </c>
      <c r="AF49" s="292">
        <f>'75'!BE80</f>
        <v>0</v>
      </c>
    </row>
    <row r="50" spans="1:32" s="293" customFormat="1" ht="12" customHeight="1">
      <c r="A50" s="156"/>
      <c r="B50" s="156" t="s">
        <v>2204</v>
      </c>
      <c r="C50" s="156"/>
      <c r="D50" s="298"/>
      <c r="E50" s="295" t="e">
        <f>Y50/#REF!*100</f>
        <v>#REF!</v>
      </c>
      <c r="F50" s="289">
        <f>'74'!F30</f>
        <v>1865.2393106138682</v>
      </c>
      <c r="G50" s="292">
        <v>100</v>
      </c>
      <c r="H50" s="292">
        <f>'75'!BG81</f>
        <v>54.255246482941601</v>
      </c>
      <c r="I50" s="292">
        <f>'75'!BH81</f>
        <v>45.744753517058427</v>
      </c>
      <c r="J50" s="296">
        <f t="shared" si="0"/>
        <v>853.2491251435938</v>
      </c>
      <c r="K50" s="292">
        <f>'75'!AJ81</f>
        <v>7.035966220804089</v>
      </c>
      <c r="L50" s="292">
        <f>'75'!AK81</f>
        <v>0.95251405895093</v>
      </c>
      <c r="M50" s="292">
        <f>'75'!AL81</f>
        <v>8.6985745030104624</v>
      </c>
      <c r="N50" s="292">
        <f>'75'!AM81</f>
        <v>28.61146589334464</v>
      </c>
      <c r="O50" s="292">
        <f>'75'!AN81</f>
        <v>11.390999431465918</v>
      </c>
      <c r="P50" s="292">
        <f>'75'!AO81</f>
        <v>10.494496732748386</v>
      </c>
      <c r="Q50" s="292">
        <f>'75'!AP81</f>
        <v>19.778355745917441</v>
      </c>
      <c r="R50" s="292">
        <f>'75'!AQ81</f>
        <v>22.876861584669399</v>
      </c>
      <c r="S50" s="292">
        <f>'75'!AR81</f>
        <v>21.100604482826945</v>
      </c>
      <c r="T50" s="292">
        <f>'75'!AS81</f>
        <v>6.3595765648738531</v>
      </c>
      <c r="U50" s="292">
        <f>'75'!AT81</f>
        <v>20.933602143668963</v>
      </c>
      <c r="V50" s="292">
        <f>'75'!AU81</f>
        <v>14.345225620083808</v>
      </c>
      <c r="W50" s="292">
        <f>'75'!AV81</f>
        <v>31.112153285163117</v>
      </c>
      <c r="X50" s="292">
        <f>'75'!AW81</f>
        <v>1.8207572631554716</v>
      </c>
      <c r="Y50" s="292">
        <f>'75'!AX81</f>
        <v>7.7619894097816386</v>
      </c>
      <c r="Z50" s="292">
        <f>'75'!AY81</f>
        <v>3.5148191434066591</v>
      </c>
      <c r="AA50" s="292">
        <f>'75'!AZ81</f>
        <v>0.2374264472851314</v>
      </c>
      <c r="AB50" s="292">
        <f>'75'!BA81</f>
        <v>11.191100297834122</v>
      </c>
      <c r="AC50" s="292">
        <f>'75'!BB81</f>
        <v>2.9220793114289565</v>
      </c>
      <c r="AD50" s="292">
        <f>'75'!BC81</f>
        <v>16.684953764776441</v>
      </c>
      <c r="AE50" s="292">
        <f>'75'!BD81</f>
        <v>11.099654964210268</v>
      </c>
      <c r="AF50" s="292">
        <f>'75'!BE81</f>
        <v>0</v>
      </c>
    </row>
    <row r="51" spans="1:32" s="293" customFormat="1" ht="12" customHeight="1">
      <c r="A51" s="156"/>
      <c r="B51" s="156" t="s">
        <v>2190</v>
      </c>
      <c r="C51" s="156"/>
      <c r="D51" s="298"/>
      <c r="E51" s="295" t="e">
        <f>Y51/#REF!*100</f>
        <v>#REF!</v>
      </c>
      <c r="F51" s="289">
        <f>'74'!F31</f>
        <v>3021.76904578329</v>
      </c>
      <c r="G51" s="292">
        <v>100</v>
      </c>
      <c r="H51" s="292">
        <f>'75'!BG82</f>
        <v>63.356491408653362</v>
      </c>
      <c r="I51" s="292">
        <f>'75'!BH82</f>
        <v>36.643508591346738</v>
      </c>
      <c r="J51" s="296">
        <f t="shared" si="0"/>
        <v>1107.2821999022563</v>
      </c>
      <c r="K51" s="292">
        <f>'75'!AJ82</f>
        <v>3.5857840779888162</v>
      </c>
      <c r="L51" s="292">
        <f>'75'!AK82</f>
        <v>1.6205579991595367</v>
      </c>
      <c r="M51" s="292">
        <f>'75'!AL82</f>
        <v>5.0144364308335483</v>
      </c>
      <c r="N51" s="292">
        <f>'75'!AM82</f>
        <v>21.195016107272156</v>
      </c>
      <c r="O51" s="292">
        <f>'75'!AN82</f>
        <v>14.551268511324503</v>
      </c>
      <c r="P51" s="292">
        <f>'75'!AO82</f>
        <v>6.2023250924235702</v>
      </c>
      <c r="Q51" s="292">
        <f>'75'!AP82</f>
        <v>12.679588288021924</v>
      </c>
      <c r="R51" s="292">
        <f>'75'!AQ82</f>
        <v>13.01175328594481</v>
      </c>
      <c r="S51" s="292">
        <f>'75'!AR82</f>
        <v>14.258070156401162</v>
      </c>
      <c r="T51" s="292">
        <f>'75'!AS82</f>
        <v>5.9226136798550257</v>
      </c>
      <c r="U51" s="292">
        <f>'75'!AT82</f>
        <v>21.036058602754434</v>
      </c>
      <c r="V51" s="292">
        <f>'75'!AU82</f>
        <v>15.272110556745233</v>
      </c>
      <c r="W51" s="292">
        <f>'75'!AV82</f>
        <v>23.992693586812049</v>
      </c>
      <c r="X51" s="292">
        <f>'75'!AW82</f>
        <v>1.271539640697118</v>
      </c>
      <c r="Y51" s="292">
        <f>'75'!AX82</f>
        <v>5.485110489618342</v>
      </c>
      <c r="Z51" s="292">
        <f>'75'!AY82</f>
        <v>1.6021020989193588</v>
      </c>
      <c r="AA51" s="292">
        <f>'75'!AZ82</f>
        <v>1.8462581715825919</v>
      </c>
      <c r="AB51" s="292">
        <f>'75'!BA82</f>
        <v>5.4105183262220482</v>
      </c>
      <c r="AC51" s="292">
        <f>'75'!BB82</f>
        <v>1.0425294806595269</v>
      </c>
      <c r="AD51" s="292">
        <f>'75'!BC82</f>
        <v>9.6279302022429007</v>
      </c>
      <c r="AE51" s="292">
        <f>'75'!BD82</f>
        <v>8.5825277027195135</v>
      </c>
      <c r="AF51" s="292">
        <f>'75'!BE82</f>
        <v>9.2660953156140216E-2</v>
      </c>
    </row>
    <row r="52" spans="1:32" s="293" customFormat="1" ht="12" customHeight="1">
      <c r="A52" s="155"/>
      <c r="B52" s="156" t="s">
        <v>2230</v>
      </c>
      <c r="C52" s="155"/>
      <c r="D52" s="298"/>
      <c r="E52" s="295" t="e">
        <f>Y52/#REF!*100</f>
        <v>#REF!</v>
      </c>
      <c r="F52" s="289">
        <f>'74'!F32</f>
        <v>2845.6625974049853</v>
      </c>
      <c r="G52" s="292">
        <v>100</v>
      </c>
      <c r="H52" s="292">
        <f>'75'!BG83</f>
        <v>60.250482561336028</v>
      </c>
      <c r="I52" s="292">
        <f>'75'!BH83</f>
        <v>39.749517438664071</v>
      </c>
      <c r="J52" s="296">
        <f t="shared" si="0"/>
        <v>1131.1371504010356</v>
      </c>
      <c r="K52" s="292">
        <f>'75'!AJ83</f>
        <v>5.0095495228782676</v>
      </c>
      <c r="L52" s="292">
        <f>'75'!AK83</f>
        <v>0.62668474293433774</v>
      </c>
      <c r="M52" s="292">
        <f>'75'!AL83</f>
        <v>8.1136390392090156</v>
      </c>
      <c r="N52" s="292">
        <f>'75'!AM83</f>
        <v>25.789687591023462</v>
      </c>
      <c r="O52" s="292">
        <f>'75'!AN83</f>
        <v>13.032924156774465</v>
      </c>
      <c r="P52" s="292">
        <f>'75'!AO83</f>
        <v>7.9587261932928355</v>
      </c>
      <c r="Q52" s="292">
        <f>'75'!AP83</f>
        <v>14.199107612728973</v>
      </c>
      <c r="R52" s="292">
        <f>'75'!AQ83</f>
        <v>18.335347842124619</v>
      </c>
      <c r="S52" s="292">
        <f>'75'!AR83</f>
        <v>15.254331828218451</v>
      </c>
      <c r="T52" s="292">
        <f>'75'!AS83</f>
        <v>9.2408495345193007</v>
      </c>
      <c r="U52" s="292">
        <f>'75'!AT83</f>
        <v>23.169386784389292</v>
      </c>
      <c r="V52" s="292">
        <f>'75'!AU83</f>
        <v>19.16188390574008</v>
      </c>
      <c r="W52" s="292">
        <f>'75'!AV83</f>
        <v>29.101144028061061</v>
      </c>
      <c r="X52" s="292">
        <f>'75'!AW83</f>
        <v>4.5177915754833977</v>
      </c>
      <c r="Y52" s="292">
        <f>'75'!AX83</f>
        <v>6.4152236018540147</v>
      </c>
      <c r="Z52" s="292">
        <f>'75'!AY83</f>
        <v>0.21963250336211212</v>
      </c>
      <c r="AA52" s="292">
        <f>'75'!AZ83</f>
        <v>0.55041815190800369</v>
      </c>
      <c r="AB52" s="292">
        <f>'75'!BA83</f>
        <v>7.6985299081652467</v>
      </c>
      <c r="AC52" s="292">
        <f>'75'!BB83</f>
        <v>0.29564444800750311</v>
      </c>
      <c r="AD52" s="292">
        <f>'75'!BC83</f>
        <v>10.240947047315851</v>
      </c>
      <c r="AE52" s="292">
        <f>'75'!BD83</f>
        <v>11.377603394133905</v>
      </c>
      <c r="AF52" s="292">
        <f>'75'!BE83</f>
        <v>0</v>
      </c>
    </row>
    <row r="53" spans="1:32" s="293" customFormat="1" ht="12" customHeight="1">
      <c r="A53" s="155"/>
      <c r="B53" s="156" t="s">
        <v>2283</v>
      </c>
      <c r="C53" s="155"/>
      <c r="D53" s="298"/>
      <c r="E53" s="295" t="e">
        <f>Y53/#REF!*100</f>
        <v>#REF!</v>
      </c>
      <c r="F53" s="289">
        <f>'74'!F33</f>
        <v>1426.7920558758026</v>
      </c>
      <c r="G53" s="292">
        <v>100</v>
      </c>
      <c r="H53" s="292">
        <f>'75'!BG84</f>
        <v>58.493993207187977</v>
      </c>
      <c r="I53" s="292">
        <f>'75'!BH84</f>
        <v>41.506006792812059</v>
      </c>
      <c r="J53" s="296">
        <f t="shared" si="0"/>
        <v>592.20440763111344</v>
      </c>
      <c r="K53" s="292">
        <f>'75'!AJ84</f>
        <v>5.0982751467202601</v>
      </c>
      <c r="L53" s="292">
        <f>'75'!AK84</f>
        <v>7.0087297997056305E-2</v>
      </c>
      <c r="M53" s="292">
        <f>'75'!AL84</f>
        <v>6.3264632863871864</v>
      </c>
      <c r="N53" s="292">
        <f>'75'!AM84</f>
        <v>24.75750460238056</v>
      </c>
      <c r="O53" s="292">
        <f>'75'!AN84</f>
        <v>16.514140930266031</v>
      </c>
      <c r="P53" s="292">
        <f>'75'!AO84</f>
        <v>6.0812341542761574</v>
      </c>
      <c r="Q53" s="292">
        <f>'75'!AP84</f>
        <v>14.436742835902777</v>
      </c>
      <c r="R53" s="292">
        <f>'75'!AQ84</f>
        <v>15.031110221146612</v>
      </c>
      <c r="S53" s="292">
        <f>'75'!AR84</f>
        <v>11.385861314472546</v>
      </c>
      <c r="T53" s="292">
        <f>'75'!AS84</f>
        <v>6.3250160023369988</v>
      </c>
      <c r="U53" s="292">
        <f>'75'!AT84</f>
        <v>15.883427640784548</v>
      </c>
      <c r="V53" s="292">
        <f>'75'!AU84</f>
        <v>12.988311648491408</v>
      </c>
      <c r="W53" s="292">
        <f>'75'!AV84</f>
        <v>28.651944585087328</v>
      </c>
      <c r="X53" s="292">
        <f>'75'!AW84</f>
        <v>2.2336607838297078</v>
      </c>
      <c r="Y53" s="292">
        <f>'75'!AX84</f>
        <v>6.8309364063521363</v>
      </c>
      <c r="Z53" s="292">
        <f>'75'!AY84</f>
        <v>0.21170480158911797</v>
      </c>
      <c r="AA53" s="292">
        <f>'75'!AZ84</f>
        <v>0.3504364899852816</v>
      </c>
      <c r="AB53" s="292">
        <f>'75'!BA84</f>
        <v>9.5681510946003865</v>
      </c>
      <c r="AC53" s="292">
        <f>'75'!BB84</f>
        <v>0</v>
      </c>
      <c r="AD53" s="292">
        <f>'75'!BC84</f>
        <v>12.438709611395872</v>
      </c>
      <c r="AE53" s="292">
        <f>'75'!BD84</f>
        <v>9.6424606507042423</v>
      </c>
      <c r="AF53" s="292">
        <f>'75'!BE84</f>
        <v>0.29536789870009217</v>
      </c>
    </row>
    <row r="54" spans="1:32" s="293" customFormat="1" ht="12" customHeight="1">
      <c r="A54" s="155"/>
      <c r="B54" s="156" t="s">
        <v>2287</v>
      </c>
      <c r="C54" s="155"/>
      <c r="D54" s="298"/>
      <c r="E54" s="295" t="e">
        <f>Y54/#REF!*100</f>
        <v>#REF!</v>
      </c>
      <c r="F54" s="289">
        <f>'74'!F34</f>
        <v>1313.2048448229268</v>
      </c>
      <c r="G54" s="292">
        <v>100</v>
      </c>
      <c r="H54" s="292">
        <f>'75'!BG85</f>
        <v>58.874448982295782</v>
      </c>
      <c r="I54" s="292">
        <f>'75'!BH85</f>
        <v>41.125551017704197</v>
      </c>
      <c r="J54" s="296">
        <f t="shared" si="0"/>
        <v>540.06272842461601</v>
      </c>
      <c r="K54" s="292">
        <f>'75'!AJ85</f>
        <v>6.5559147573076499</v>
      </c>
      <c r="L54" s="292">
        <f>'75'!AK85</f>
        <v>2.1800726303712712</v>
      </c>
      <c r="M54" s="292">
        <f>'75'!AL85</f>
        <v>9.1291823392536635</v>
      </c>
      <c r="N54" s="292">
        <f>'75'!AM85</f>
        <v>25.640997787339693</v>
      </c>
      <c r="O54" s="292">
        <f>'75'!AN85</f>
        <v>16.902197623255557</v>
      </c>
      <c r="P54" s="292">
        <f>'75'!AO85</f>
        <v>12.187833860838495</v>
      </c>
      <c r="Q54" s="292">
        <f>'75'!AP85</f>
        <v>18.960375087912794</v>
      </c>
      <c r="R54" s="292">
        <f>'75'!AQ85</f>
        <v>19.957020661767906</v>
      </c>
      <c r="S54" s="292">
        <f>'75'!AR85</f>
        <v>11.121855142882453</v>
      </c>
      <c r="T54" s="292">
        <f>'75'!AS85</f>
        <v>8.4809572939562123</v>
      </c>
      <c r="U54" s="292">
        <f>'75'!AT85</f>
        <v>21.374089344268814</v>
      </c>
      <c r="V54" s="292">
        <f>'75'!AU85</f>
        <v>15.020409215641948</v>
      </c>
      <c r="W54" s="292">
        <f>'75'!AV85</f>
        <v>30.367657833906868</v>
      </c>
      <c r="X54" s="292">
        <f>'75'!AW85</f>
        <v>3.5470362903972452</v>
      </c>
      <c r="Y54" s="292">
        <f>'75'!AX85</f>
        <v>4.177389824555898</v>
      </c>
      <c r="Z54" s="292">
        <f>'75'!AY85</f>
        <v>1.394552499529139</v>
      </c>
      <c r="AA54" s="292">
        <f>'75'!AZ85</f>
        <v>1.833975227109792</v>
      </c>
      <c r="AB54" s="292">
        <f>'75'!BA85</f>
        <v>7.176351595054868</v>
      </c>
      <c r="AC54" s="292">
        <f>'75'!BB85</f>
        <v>1.550399004285165</v>
      </c>
      <c r="AD54" s="292">
        <f>'75'!BC85</f>
        <v>11.637565989877945</v>
      </c>
      <c r="AE54" s="292">
        <f>'75'!BD85</f>
        <v>12.134689891962315</v>
      </c>
      <c r="AF54" s="292">
        <f>'75'!BE85</f>
        <v>0.62381001788016699</v>
      </c>
    </row>
    <row r="55" spans="1:32" s="293" customFormat="1" ht="12" customHeight="1">
      <c r="A55" s="155"/>
      <c r="B55" s="156" t="s">
        <v>2206</v>
      </c>
      <c r="C55" s="155"/>
      <c r="D55" s="298"/>
      <c r="E55" s="295" t="e">
        <f>Y55/#REF!*100</f>
        <v>#REF!</v>
      </c>
      <c r="F55" s="289">
        <f>'74'!F35</f>
        <v>277.35390239443325</v>
      </c>
      <c r="G55" s="292">
        <v>100</v>
      </c>
      <c r="H55" s="292">
        <f>'75'!BG86</f>
        <v>59.52874649659401</v>
      </c>
      <c r="I55" s="292">
        <f>'75'!BH86</f>
        <v>40.471253503406032</v>
      </c>
      <c r="J55" s="296">
        <f t="shared" si="0"/>
        <v>112.24860093964043</v>
      </c>
      <c r="K55" s="292">
        <f>'75'!AJ86</f>
        <v>8.5476086515546967</v>
      </c>
      <c r="L55" s="292">
        <f>'75'!AK86</f>
        <v>1.2245100522380481</v>
      </c>
      <c r="M55" s="292">
        <f>'75'!AL86</f>
        <v>5.8445156660841953</v>
      </c>
      <c r="N55" s="292">
        <f>'75'!AM86</f>
        <v>26.11637127050404</v>
      </c>
      <c r="O55" s="292">
        <f>'75'!AN86</f>
        <v>15.708900108190482</v>
      </c>
      <c r="P55" s="292">
        <f>'75'!AO86</f>
        <v>10.321293189138418</v>
      </c>
      <c r="Q55" s="292">
        <f>'75'!AP86</f>
        <v>11.784336467260196</v>
      </c>
      <c r="R55" s="292">
        <f>'75'!AQ86</f>
        <v>24.00680655755157</v>
      </c>
      <c r="S55" s="292">
        <f>'75'!AR86</f>
        <v>18.975053314909886</v>
      </c>
      <c r="T55" s="292">
        <f>'75'!AS86</f>
        <v>10.661212959703633</v>
      </c>
      <c r="U55" s="292">
        <f>'75'!AT86</f>
        <v>20.861720988110331</v>
      </c>
      <c r="V55" s="292">
        <f>'75'!AU86</f>
        <v>9.1965884618160079</v>
      </c>
      <c r="W55" s="292">
        <f>'75'!AV86</f>
        <v>30.054162154719382</v>
      </c>
      <c r="X55" s="292">
        <f>'75'!AW86</f>
        <v>1.3155209344989842</v>
      </c>
      <c r="Y55" s="292">
        <f>'75'!AX86</f>
        <v>6.3361056632850437</v>
      </c>
      <c r="Z55" s="292">
        <f>'75'!AY86</f>
        <v>0</v>
      </c>
      <c r="AA55" s="292">
        <f>'75'!AZ86</f>
        <v>0</v>
      </c>
      <c r="AB55" s="292">
        <f>'75'!BA86</f>
        <v>9.3532512086972535</v>
      </c>
      <c r="AC55" s="292">
        <f>'75'!BB86</f>
        <v>0</v>
      </c>
      <c r="AD55" s="292">
        <f>'75'!BC86</f>
        <v>14.826572584640028</v>
      </c>
      <c r="AE55" s="292">
        <f>'75'!BD86</f>
        <v>15.830016528301499</v>
      </c>
      <c r="AF55" s="292">
        <f>'75'!BE86</f>
        <v>0.36055018204786971</v>
      </c>
    </row>
    <row r="56" spans="1:32" s="293" customFormat="1" ht="12" customHeight="1">
      <c r="A56" s="155"/>
      <c r="B56" s="156" t="s">
        <v>2231</v>
      </c>
      <c r="C56" s="155"/>
      <c r="D56" s="298"/>
      <c r="E56" s="295" t="e">
        <f>Y56/#REF!*100</f>
        <v>#REF!</v>
      </c>
      <c r="F56" s="289">
        <f>'74'!F36</f>
        <v>166.09737423850902</v>
      </c>
      <c r="G56" s="292">
        <v>100</v>
      </c>
      <c r="H56" s="292">
        <f>'75'!BG87</f>
        <v>53.679971199826696</v>
      </c>
      <c r="I56" s="292">
        <f>'75'!BH87</f>
        <v>46.320028800173354</v>
      </c>
      <c r="J56" s="296">
        <f t="shared" si="0"/>
        <v>76.936351583609095</v>
      </c>
      <c r="K56" s="292">
        <f>'75'!AJ87</f>
        <v>6.243849981625071</v>
      </c>
      <c r="L56" s="292">
        <f>'75'!AK87</f>
        <v>2.7623767775640076</v>
      </c>
      <c r="M56" s="292">
        <f>'75'!AL87</f>
        <v>16.777348783875954</v>
      </c>
      <c r="N56" s="292">
        <f>'75'!AM87</f>
        <v>36.288194596698759</v>
      </c>
      <c r="O56" s="292">
        <f>'75'!AN87</f>
        <v>18.436707599369711</v>
      </c>
      <c r="P56" s="292">
        <f>'75'!AO87</f>
        <v>18.301314181255471</v>
      </c>
      <c r="Q56" s="292">
        <f>'75'!AP87</f>
        <v>25.077344051580887</v>
      </c>
      <c r="R56" s="292">
        <f>'75'!AQ87</f>
        <v>23.636146258493802</v>
      </c>
      <c r="S56" s="292">
        <f>'75'!AR87</f>
        <v>9.2232053812119581</v>
      </c>
      <c r="T56" s="292">
        <f>'75'!AS87</f>
        <v>18.636126841417941</v>
      </c>
      <c r="U56" s="292">
        <f>'75'!AT87</f>
        <v>32.253419072821458</v>
      </c>
      <c r="V56" s="292">
        <f>'75'!AU87</f>
        <v>23.909003910115594</v>
      </c>
      <c r="W56" s="292">
        <f>'75'!AV87</f>
        <v>35.474149893456293</v>
      </c>
      <c r="X56" s="292">
        <f>'75'!AW87</f>
        <v>5.2512703841407316</v>
      </c>
      <c r="Y56" s="292">
        <f>'75'!AX87</f>
        <v>8.3832655432360781</v>
      </c>
      <c r="Z56" s="292">
        <f>'75'!AY87</f>
        <v>3.3644332547266389</v>
      </c>
      <c r="AA56" s="292">
        <f>'75'!AZ87</f>
        <v>3.9664897318892707</v>
      </c>
      <c r="AB56" s="292">
        <f>'75'!BA87</f>
        <v>9.5530715255700205</v>
      </c>
      <c r="AC56" s="292">
        <f>'75'!BB87</f>
        <v>4.3824688393554867</v>
      </c>
      <c r="AD56" s="292">
        <f>'75'!BC87</f>
        <v>12.996107198805952</v>
      </c>
      <c r="AE56" s="292">
        <f>'75'!BD87</f>
        <v>28.24043849327159</v>
      </c>
      <c r="AF56" s="292">
        <f>'75'!BE87</f>
        <v>1.2041129543252636</v>
      </c>
    </row>
    <row r="57" spans="1:32" s="293" customFormat="1" ht="12" customHeight="1">
      <c r="A57" s="155"/>
      <c r="B57" s="156" t="s">
        <v>2318</v>
      </c>
      <c r="C57" s="155"/>
      <c r="D57" s="298"/>
      <c r="E57" s="295" t="e">
        <f>Y57/#REF!*100</f>
        <v>#REF!</v>
      </c>
      <c r="F57" s="289">
        <f>'74'!F37</f>
        <v>147.23823396422361</v>
      </c>
      <c r="G57" s="292">
        <v>100</v>
      </c>
      <c r="H57" s="292">
        <f>'75'!BG88</f>
        <v>55.573811995994859</v>
      </c>
      <c r="I57" s="292">
        <f>'75'!BH88</f>
        <v>44.426188004005176</v>
      </c>
      <c r="J57" s="296">
        <f t="shared" si="0"/>
        <v>65.412334634722981</v>
      </c>
      <c r="K57" s="292">
        <f>'75'!AJ88</f>
        <v>18.049646807365583</v>
      </c>
      <c r="L57" s="292">
        <f>'75'!AK88</f>
        <v>3.1868812644464639</v>
      </c>
      <c r="M57" s="292">
        <f>'75'!AL88</f>
        <v>13.449692292781648</v>
      </c>
      <c r="N57" s="292">
        <f>'75'!AM88</f>
        <v>33.536853351186771</v>
      </c>
      <c r="O57" s="292">
        <f>'75'!AN88</f>
        <v>14.472549370163804</v>
      </c>
      <c r="P57" s="292">
        <f>'75'!AO88</f>
        <v>8.034759999678478</v>
      </c>
      <c r="Q57" s="292">
        <f>'75'!AP88</f>
        <v>17.603305830853223</v>
      </c>
      <c r="R57" s="292">
        <f>'75'!AQ88</f>
        <v>15.968781189277365</v>
      </c>
      <c r="S57" s="292">
        <f>'75'!AR88</f>
        <v>13.420040318234294</v>
      </c>
      <c r="T57" s="292">
        <f>'75'!AS88</f>
        <v>12.781899924830901</v>
      </c>
      <c r="U57" s="292">
        <f>'75'!AT88</f>
        <v>19.105335004632753</v>
      </c>
      <c r="V57" s="292">
        <f>'75'!AU88</f>
        <v>14.798738701326721</v>
      </c>
      <c r="W57" s="292">
        <f>'75'!AV88</f>
        <v>34.924848159760487</v>
      </c>
      <c r="X57" s="292">
        <f>'75'!AW88</f>
        <v>3.1572292898991114</v>
      </c>
      <c r="Y57" s="292">
        <f>'75'!AX88</f>
        <v>16.677604580837897</v>
      </c>
      <c r="Z57" s="292">
        <f>'75'!AY88</f>
        <v>2.5077098474332833</v>
      </c>
      <c r="AA57" s="292">
        <f>'75'!AZ88</f>
        <v>4.3065963033060326</v>
      </c>
      <c r="AB57" s="292">
        <f>'75'!BA88</f>
        <v>14.237100720334672</v>
      </c>
      <c r="AC57" s="292">
        <f>'75'!BB88</f>
        <v>0</v>
      </c>
      <c r="AD57" s="292">
        <f>'75'!BC88</f>
        <v>14.539755357093863</v>
      </c>
      <c r="AE57" s="292">
        <f>'75'!BD88</f>
        <v>22.025330887011009</v>
      </c>
      <c r="AF57" s="292">
        <f>'75'!BE88</f>
        <v>2.5077098474332833</v>
      </c>
    </row>
    <row r="58" spans="1:32" s="293" customFormat="1" ht="12" customHeight="1">
      <c r="A58" s="155"/>
      <c r="B58" s="156" t="s">
        <v>2207</v>
      </c>
      <c r="C58" s="155"/>
      <c r="D58" s="298"/>
      <c r="E58" s="295" t="e">
        <f>Y58/#REF!*100</f>
        <v>#REF!</v>
      </c>
      <c r="F58" s="289">
        <f>'74'!F38</f>
        <v>25.280542986415849</v>
      </c>
      <c r="G58" s="292">
        <v>100</v>
      </c>
      <c r="H58" s="292">
        <f>'75'!BG89</f>
        <v>35.600501163428433</v>
      </c>
      <c r="I58" s="292">
        <f>'75'!BH89</f>
        <v>64.399498836571567</v>
      </c>
      <c r="J58" s="296">
        <f t="shared" si="0"/>
        <v>16.280542986415849</v>
      </c>
      <c r="K58" s="292">
        <f>'75'!AJ89</f>
        <v>22.104886343267694</v>
      </c>
      <c r="L58" s="292">
        <f>'75'!AK89</f>
        <v>3.9556112403809371</v>
      </c>
      <c r="M58" s="292">
        <f>'75'!AL89</f>
        <v>36.710220153905006</v>
      </c>
      <c r="N58" s="292">
        <f>'75'!AM89</f>
        <v>19.778056201904686</v>
      </c>
      <c r="O58" s="292">
        <f>'75'!AN89</f>
        <v>30.016108824029569</v>
      </c>
      <c r="P58" s="292">
        <f>'75'!AO89</f>
        <v>19.778056201904686</v>
      </c>
      <c r="Q58" s="292">
        <f>'75'!AP89</f>
        <v>23.733667442285626</v>
      </c>
      <c r="R58" s="292">
        <f>'75'!AQ89</f>
        <v>19.778056201904686</v>
      </c>
      <c r="S58" s="292">
        <f>'75'!AR89</f>
        <v>3.9556112403809371</v>
      </c>
      <c r="T58" s="292">
        <f>'75'!AS89</f>
        <v>15.822444961523749</v>
      </c>
      <c r="U58" s="292">
        <f>'75'!AT89</f>
        <v>48.577053875047817</v>
      </c>
      <c r="V58" s="292">
        <f>'75'!AU89</f>
        <v>30.016108824029569</v>
      </c>
      <c r="W58" s="292">
        <f>'75'!AV89</f>
        <v>41.882942545172384</v>
      </c>
      <c r="X58" s="292">
        <f>'75'!AW89</f>
        <v>18.149275102886754</v>
      </c>
      <c r="Y58" s="292">
        <f>'75'!AX89</f>
        <v>11.866833721142813</v>
      </c>
      <c r="Z58" s="292">
        <f>'75'!AY89</f>
        <v>11.866833721142813</v>
      </c>
      <c r="AA58" s="292">
        <f>'75'!AZ89</f>
        <v>3.9556112403809371</v>
      </c>
      <c r="AB58" s="292">
        <f>'75'!BA89</f>
        <v>19.778056201904686</v>
      </c>
      <c r="AC58" s="292">
        <f>'75'!BB89</f>
        <v>0</v>
      </c>
      <c r="AD58" s="292">
        <f>'75'!BC89</f>
        <v>30.427778772161059</v>
      </c>
      <c r="AE58" s="292">
        <f>'75'!BD89</f>
        <v>37.927331304791437</v>
      </c>
      <c r="AF58" s="292">
        <f>'75'!BE89</f>
        <v>0</v>
      </c>
    </row>
    <row r="59" spans="1:32" s="293" customFormat="1" ht="12" customHeight="1">
      <c r="A59" s="3094" t="s">
        <v>356</v>
      </c>
      <c r="B59" s="3094"/>
      <c r="C59" s="3094"/>
      <c r="D59" s="297"/>
      <c r="E59" s="295"/>
      <c r="F59" s="289"/>
      <c r="G59" s="290"/>
      <c r="H59" s="292"/>
      <c r="I59" s="292"/>
      <c r="J59" s="296"/>
      <c r="K59" s="292"/>
      <c r="L59" s="292"/>
      <c r="M59" s="292"/>
      <c r="N59" s="292"/>
      <c r="O59" s="292"/>
      <c r="P59" s="292"/>
      <c r="Q59" s="292"/>
      <c r="R59" s="292"/>
      <c r="S59" s="292"/>
      <c r="T59" s="292"/>
      <c r="U59" s="292"/>
      <c r="V59" s="292"/>
      <c r="W59" s="292"/>
      <c r="X59" s="292"/>
      <c r="Y59" s="292"/>
      <c r="Z59" s="292"/>
      <c r="AA59" s="292"/>
      <c r="AB59" s="292"/>
      <c r="AC59" s="292"/>
      <c r="AD59" s="292"/>
      <c r="AE59" s="292"/>
      <c r="AF59" s="292"/>
    </row>
    <row r="60" spans="1:32" s="293" customFormat="1" ht="12" customHeight="1">
      <c r="A60" s="166"/>
      <c r="B60" s="156" t="s">
        <v>2229</v>
      </c>
      <c r="C60" s="166"/>
      <c r="D60" s="299"/>
      <c r="E60" s="300" t="e">
        <f>Y60/#REF!*100</f>
        <v>#REF!</v>
      </c>
      <c r="F60" s="289">
        <f>'74'!F40</f>
        <v>5202.6267469068125</v>
      </c>
      <c r="G60" s="292">
        <v>100</v>
      </c>
      <c r="H60" s="292">
        <f>'75'!BG90</f>
        <v>70.123151969377631</v>
      </c>
      <c r="I60" s="292">
        <f>'75'!BH90</f>
        <v>29.876848030622472</v>
      </c>
      <c r="J60" s="296">
        <f t="shared" si="0"/>
        <v>1554.380886773866</v>
      </c>
      <c r="K60" s="292">
        <f>'75'!AJ90</f>
        <v>2.6003740470778096</v>
      </c>
      <c r="L60" s="292">
        <f>'75'!AK90</f>
        <v>0.33951891386039995</v>
      </c>
      <c r="M60" s="292">
        <f>'75'!AL90</f>
        <v>7.9329591177180481</v>
      </c>
      <c r="N60" s="292">
        <f>'75'!AM90</f>
        <v>18.176936888465868</v>
      </c>
      <c r="O60" s="292">
        <f>'75'!AN90</f>
        <v>10.002653699824142</v>
      </c>
      <c r="P60" s="292">
        <f>'75'!AO90</f>
        <v>6.6353514821787378</v>
      </c>
      <c r="Q60" s="292">
        <f>'75'!AP90</f>
        <v>13.02183422027433</v>
      </c>
      <c r="R60" s="292">
        <f>'75'!AQ90</f>
        <v>12.59174058378713</v>
      </c>
      <c r="S60" s="292">
        <f>'75'!AR90</f>
        <v>11.871888410703036</v>
      </c>
      <c r="T60" s="292">
        <f>'75'!AS90</f>
        <v>5.2383974198783507</v>
      </c>
      <c r="U60" s="292">
        <f>'75'!AT90</f>
        <v>17.241460493952825</v>
      </c>
      <c r="V60" s="292">
        <f>'75'!AU90</f>
        <v>12.18677173600641</v>
      </c>
      <c r="W60" s="292">
        <f>'75'!AV90</f>
        <v>19.308056086459864</v>
      </c>
      <c r="X60" s="292">
        <f>'75'!AW90</f>
        <v>0.8424471363764815</v>
      </c>
      <c r="Y60" s="292">
        <f>'75'!AX90</f>
        <v>2.5977907481175135</v>
      </c>
      <c r="Z60" s="292">
        <f>'75'!AY90</f>
        <v>0.94836087124654345</v>
      </c>
      <c r="AA60" s="292">
        <f>'75'!AZ90</f>
        <v>0.61628749240440706</v>
      </c>
      <c r="AB60" s="292">
        <f>'75'!BA90</f>
        <v>4.9837617033626413</v>
      </c>
      <c r="AC60" s="292">
        <f>'75'!BB90</f>
        <v>0.72534715967944052</v>
      </c>
      <c r="AD60" s="292">
        <f>'75'!BC90</f>
        <v>6.0395062340114256</v>
      </c>
      <c r="AE60" s="292">
        <f>'75'!BD90</f>
        <v>8.228944235691273</v>
      </c>
      <c r="AF60" s="292">
        <f>'75'!BE90</f>
        <v>0</v>
      </c>
    </row>
    <row r="61" spans="1:32" s="293" customFormat="1" ht="12" customHeight="1">
      <c r="A61" s="166"/>
      <c r="B61" s="156" t="s">
        <v>2204</v>
      </c>
      <c r="C61" s="166"/>
      <c r="D61" s="297"/>
      <c r="E61" s="300" t="e">
        <f>Y61/#REF!*100</f>
        <v>#REF!</v>
      </c>
      <c r="F61" s="289">
        <f>'74'!F41</f>
        <v>2022.6009846255745</v>
      </c>
      <c r="G61" s="292">
        <v>100</v>
      </c>
      <c r="H61" s="292">
        <f>'75'!BG91</f>
        <v>60.708861801863591</v>
      </c>
      <c r="I61" s="292">
        <f>'75'!BH91</f>
        <v>39.291138198136373</v>
      </c>
      <c r="J61" s="296">
        <f t="shared" si="0"/>
        <v>794.7029480661015</v>
      </c>
      <c r="K61" s="292">
        <f>'75'!AJ91</f>
        <v>6.5845152379328988</v>
      </c>
      <c r="L61" s="292">
        <f>'75'!AK91</f>
        <v>0</v>
      </c>
      <c r="M61" s="292">
        <f>'75'!AL91</f>
        <v>6.9625867836388524</v>
      </c>
      <c r="N61" s="292">
        <f>'75'!AM91</f>
        <v>22.107871097338393</v>
      </c>
      <c r="O61" s="292">
        <f>'75'!AN91</f>
        <v>14.035007088857448</v>
      </c>
      <c r="P61" s="292">
        <f>'75'!AO91</f>
        <v>7.0855463349675611</v>
      </c>
      <c r="Q61" s="292">
        <f>'75'!AP91</f>
        <v>13.988181730130691</v>
      </c>
      <c r="R61" s="292">
        <f>'75'!AQ91</f>
        <v>18.442301201924863</v>
      </c>
      <c r="S61" s="292">
        <f>'75'!AR91</f>
        <v>17.179331852791112</v>
      </c>
      <c r="T61" s="292">
        <f>'75'!AS91</f>
        <v>9.947462811623998</v>
      </c>
      <c r="U61" s="292">
        <f>'75'!AT91</f>
        <v>26.833201287699666</v>
      </c>
      <c r="V61" s="292">
        <f>'75'!AU91</f>
        <v>21.827059260605498</v>
      </c>
      <c r="W61" s="292">
        <f>'75'!AV91</f>
        <v>27.67933124738094</v>
      </c>
      <c r="X61" s="292">
        <f>'75'!AW91</f>
        <v>3.2964900800552437</v>
      </c>
      <c r="Y61" s="292">
        <f>'75'!AX91</f>
        <v>8.3886374842596805</v>
      </c>
      <c r="Z61" s="292">
        <f>'75'!AY91</f>
        <v>1.7505878656527036</v>
      </c>
      <c r="AA61" s="292">
        <f>'75'!AZ91</f>
        <v>0</v>
      </c>
      <c r="AB61" s="292">
        <f>'75'!BA91</f>
        <v>13.587421093252269</v>
      </c>
      <c r="AC61" s="292">
        <f>'75'!BB91</f>
        <v>0</v>
      </c>
      <c r="AD61" s="292">
        <f>'75'!BC91</f>
        <v>10.715369531240546</v>
      </c>
      <c r="AE61" s="292">
        <f>'75'!BD91</f>
        <v>10.201407545490088</v>
      </c>
      <c r="AF61" s="292">
        <f>'75'!BE91</f>
        <v>0</v>
      </c>
    </row>
    <row r="62" spans="1:32" s="293" customFormat="1" ht="12" customHeight="1">
      <c r="A62" s="155"/>
      <c r="B62" s="156" t="s">
        <v>2205</v>
      </c>
      <c r="C62" s="155"/>
      <c r="D62" s="298"/>
      <c r="E62" s="300" t="e">
        <f>Y62/#REF!*100</f>
        <v>#REF!</v>
      </c>
      <c r="F62" s="289">
        <f>'74'!F42</f>
        <v>2076.1296739719028</v>
      </c>
      <c r="G62" s="292">
        <v>100</v>
      </c>
      <c r="H62" s="292">
        <f>'75'!BG92</f>
        <v>66.02823109920854</v>
      </c>
      <c r="I62" s="292">
        <f>'75'!BH92</f>
        <v>33.97176890079146</v>
      </c>
      <c r="J62" s="296">
        <f t="shared" si="0"/>
        <v>705.29797492248997</v>
      </c>
      <c r="K62" s="292">
        <f>'75'!AJ92</f>
        <v>3.3745004413050559</v>
      </c>
      <c r="L62" s="292">
        <f>'75'!AK92</f>
        <v>0</v>
      </c>
      <c r="M62" s="292">
        <f>'75'!AL92</f>
        <v>2.3428015486511859</v>
      </c>
      <c r="N62" s="292">
        <f>'75'!AM92</f>
        <v>22.008622768471053</v>
      </c>
      <c r="O62" s="292">
        <f>'75'!AN92</f>
        <v>11.188780400960111</v>
      </c>
      <c r="P62" s="292">
        <f>'75'!AO92</f>
        <v>5.4038116659919453</v>
      </c>
      <c r="Q62" s="292">
        <f>'75'!AP92</f>
        <v>9.0443208243787687</v>
      </c>
      <c r="R62" s="292">
        <f>'75'!AQ92</f>
        <v>12.518268162580473</v>
      </c>
      <c r="S62" s="292">
        <f>'75'!AR92</f>
        <v>13.707818746213841</v>
      </c>
      <c r="T62" s="292">
        <f>'75'!AS92</f>
        <v>7.8072125387104521</v>
      </c>
      <c r="U62" s="292">
        <f>'75'!AT92</f>
        <v>16.023354180796545</v>
      </c>
      <c r="V62" s="292">
        <f>'75'!AU92</f>
        <v>10.001897443322392</v>
      </c>
      <c r="W62" s="292">
        <f>'75'!AV92</f>
        <v>21.892513715562487</v>
      </c>
      <c r="X62" s="292">
        <f>'75'!AW92</f>
        <v>2.9870343196702032</v>
      </c>
      <c r="Y62" s="292">
        <f>'75'!AX92</f>
        <v>5.6046031902023721</v>
      </c>
      <c r="Z62" s="292">
        <f>'75'!AY92</f>
        <v>1.3724971097434722</v>
      </c>
      <c r="AA62" s="292">
        <f>'75'!AZ92</f>
        <v>0.86699786750288543</v>
      </c>
      <c r="AB62" s="292">
        <f>'75'!BA92</f>
        <v>4.6628065842840734</v>
      </c>
      <c r="AC62" s="292">
        <f>'75'!BB92</f>
        <v>0.88206849847489754</v>
      </c>
      <c r="AD62" s="292">
        <f>'75'!BC92</f>
        <v>9.6748033822185864</v>
      </c>
      <c r="AE62" s="292">
        <f>'75'!BD92</f>
        <v>5.7266818274063613</v>
      </c>
      <c r="AF62" s="292">
        <f>'75'!BE92</f>
        <v>0</v>
      </c>
    </row>
    <row r="63" spans="1:32" s="293" customFormat="1" ht="12" customHeight="1">
      <c r="A63" s="155"/>
      <c r="B63" s="156" t="s">
        <v>2226</v>
      </c>
      <c r="C63" s="155"/>
      <c r="D63" s="298"/>
      <c r="E63" s="300" t="e">
        <f>Y63/#REF!*100</f>
        <v>#REF!</v>
      </c>
      <c r="F63" s="289">
        <f>'74'!F43</f>
        <v>2512.1377965626639</v>
      </c>
      <c r="G63" s="292">
        <v>100</v>
      </c>
      <c r="H63" s="292">
        <f>'75'!BG93</f>
        <v>60.941574375298948</v>
      </c>
      <c r="I63" s="292">
        <f>'75'!BH93</f>
        <v>39.058425624701165</v>
      </c>
      <c r="J63" s="296">
        <f t="shared" si="0"/>
        <v>981.20147286043471</v>
      </c>
      <c r="K63" s="292">
        <f>'75'!AJ93</f>
        <v>6.3093283654287529</v>
      </c>
      <c r="L63" s="292">
        <f>'75'!AK93</f>
        <v>2.2293511343934846</v>
      </c>
      <c r="M63" s="292">
        <f>'75'!AL93</f>
        <v>10.505106912340853</v>
      </c>
      <c r="N63" s="292">
        <f>'75'!AM93</f>
        <v>25.16036863508041</v>
      </c>
      <c r="O63" s="292">
        <f>'75'!AN93</f>
        <v>14.897275801875207</v>
      </c>
      <c r="P63" s="292">
        <f>'75'!AO93</f>
        <v>9.1119289511142405</v>
      </c>
      <c r="Q63" s="292">
        <f>'75'!AP93</f>
        <v>14.860218567516329</v>
      </c>
      <c r="R63" s="292">
        <f>'75'!AQ93</f>
        <v>18.172038472878608</v>
      </c>
      <c r="S63" s="292">
        <f>'75'!AR93</f>
        <v>15.921185213863604</v>
      </c>
      <c r="T63" s="292">
        <f>'75'!AS93</f>
        <v>3.8761604545866239</v>
      </c>
      <c r="U63" s="292">
        <f>'75'!AT93</f>
        <v>19.944950223492313</v>
      </c>
      <c r="V63" s="292">
        <f>'75'!AU93</f>
        <v>15.49453871731874</v>
      </c>
      <c r="W63" s="292">
        <f>'75'!AV93</f>
        <v>26.302577893533339</v>
      </c>
      <c r="X63" s="292">
        <f>'75'!AW93</f>
        <v>2.0832597096991208</v>
      </c>
      <c r="Y63" s="292">
        <f>'75'!AX93</f>
        <v>4.4607469865284388</v>
      </c>
      <c r="Z63" s="292">
        <f>'75'!AY93</f>
        <v>1.5028498786572499</v>
      </c>
      <c r="AA63" s="292">
        <f>'75'!AZ93</f>
        <v>1.2218071119664526</v>
      </c>
      <c r="AB63" s="292">
        <f>'75'!BA93</f>
        <v>6.7089927061787087</v>
      </c>
      <c r="AC63" s="292">
        <f>'75'!BB93</f>
        <v>0.73607594526612785</v>
      </c>
      <c r="AD63" s="292">
        <f>'75'!BC93</f>
        <v>10.232349899353393</v>
      </c>
      <c r="AE63" s="292">
        <f>'75'!BD93</f>
        <v>10.634551627594242</v>
      </c>
      <c r="AF63" s="292">
        <f>'75'!BE93</f>
        <v>0.11145885404181312</v>
      </c>
    </row>
    <row r="64" spans="1:32" s="293" customFormat="1" ht="12" customHeight="1">
      <c r="A64" s="155"/>
      <c r="B64" s="156" t="s">
        <v>2192</v>
      </c>
      <c r="C64" s="155"/>
      <c r="D64" s="298"/>
      <c r="E64" s="300" t="e">
        <f>Y64/#REF!*100</f>
        <v>#REF!</v>
      </c>
      <c r="F64" s="289">
        <f>'74'!F44</f>
        <v>1574.8370907923436</v>
      </c>
      <c r="G64" s="292">
        <v>100</v>
      </c>
      <c r="H64" s="292">
        <f>'75'!BG94</f>
        <v>60.210852511768842</v>
      </c>
      <c r="I64" s="292">
        <f>'75'!BH94</f>
        <v>39.789147488231102</v>
      </c>
      <c r="J64" s="296">
        <f t="shared" si="0"/>
        <v>626.61425275473357</v>
      </c>
      <c r="K64" s="292">
        <f>'75'!AJ94</f>
        <v>5.2824866311204719</v>
      </c>
      <c r="L64" s="292">
        <f>'75'!AK94</f>
        <v>2.9159631513646636</v>
      </c>
      <c r="M64" s="292">
        <f>'75'!AL94</f>
        <v>8.7716058314325096</v>
      </c>
      <c r="N64" s="292">
        <f>'75'!AM94</f>
        <v>27.108283620136909</v>
      </c>
      <c r="O64" s="292">
        <f>'75'!AN94</f>
        <v>13.033151775709456</v>
      </c>
      <c r="P64" s="292">
        <f>'75'!AO94</f>
        <v>8.7820900591791897</v>
      </c>
      <c r="Q64" s="292">
        <f>'75'!AP94</f>
        <v>13.708154349563117</v>
      </c>
      <c r="R64" s="292">
        <f>'75'!AQ94</f>
        <v>18.252182743506857</v>
      </c>
      <c r="S64" s="292">
        <f>'75'!AR94</f>
        <v>17.503205573055052</v>
      </c>
      <c r="T64" s="292">
        <f>'75'!AS94</f>
        <v>9.6263001508058217</v>
      </c>
      <c r="U64" s="292">
        <f>'75'!AT94</f>
        <v>23.889581489716999</v>
      </c>
      <c r="V64" s="292">
        <f>'75'!AU94</f>
        <v>18.497704647781759</v>
      </c>
      <c r="W64" s="292">
        <f>'75'!AV94</f>
        <v>29.202647556285299</v>
      </c>
      <c r="X64" s="292">
        <f>'75'!AW94</f>
        <v>3.3960710344063205</v>
      </c>
      <c r="Y64" s="292">
        <f>'75'!AX94</f>
        <v>8.1008040860072317</v>
      </c>
      <c r="Z64" s="292">
        <f>'75'!AY94</f>
        <v>1.9771081127136385</v>
      </c>
      <c r="AA64" s="292">
        <f>'75'!AZ94</f>
        <v>0.94794385500891909</v>
      </c>
      <c r="AB64" s="292">
        <f>'75'!BA94</f>
        <v>6.6000361740174363</v>
      </c>
      <c r="AC64" s="292">
        <f>'75'!BB94</f>
        <v>1.6678973857208363</v>
      </c>
      <c r="AD64" s="292">
        <f>'75'!BC94</f>
        <v>14.603777368427503</v>
      </c>
      <c r="AE64" s="292">
        <f>'75'!BD94</f>
        <v>8.8971152677777159</v>
      </c>
      <c r="AF64" s="292">
        <f>'75'!BE94</f>
        <v>0</v>
      </c>
    </row>
    <row r="65" spans="1:32" s="293" customFormat="1" ht="12" customHeight="1">
      <c r="A65" s="155"/>
      <c r="B65" s="156" t="s">
        <v>2201</v>
      </c>
      <c r="C65" s="155"/>
      <c r="D65" s="298"/>
      <c r="E65" s="300" t="e">
        <f>Y65/#REF!*100</f>
        <v>#REF!</v>
      </c>
      <c r="F65" s="289">
        <f>'74'!F45</f>
        <v>1639.4703791734134</v>
      </c>
      <c r="G65" s="292">
        <v>100</v>
      </c>
      <c r="H65" s="292">
        <f>'75'!BG95</f>
        <v>57.204126505450517</v>
      </c>
      <c r="I65" s="292">
        <f>'75'!BH95</f>
        <v>42.795873494549518</v>
      </c>
      <c r="J65" s="296">
        <f t="shared" si="0"/>
        <v>701.62566945166532</v>
      </c>
      <c r="K65" s="292">
        <f>'75'!AJ95</f>
        <v>7.9322355351329827</v>
      </c>
      <c r="L65" s="292">
        <f>'75'!AK95</f>
        <v>0.75899378353686875</v>
      </c>
      <c r="M65" s="292">
        <f>'75'!AL95</f>
        <v>8.4879022033895737</v>
      </c>
      <c r="N65" s="292">
        <f>'75'!AM95</f>
        <v>26.346328002725688</v>
      </c>
      <c r="O65" s="292">
        <f>'75'!AN95</f>
        <v>14.990576326124019</v>
      </c>
      <c r="P65" s="292">
        <f>'75'!AO95</f>
        <v>8.0854266827083645</v>
      </c>
      <c r="Q65" s="292">
        <f>'75'!AP95</f>
        <v>14.586503025158414</v>
      </c>
      <c r="R65" s="292">
        <f>'75'!AQ95</f>
        <v>18.413279970076854</v>
      </c>
      <c r="S65" s="292">
        <f>'75'!AR95</f>
        <v>13.472086484717401</v>
      </c>
      <c r="T65" s="292">
        <f>'75'!AS95</f>
        <v>8.9534309662850973</v>
      </c>
      <c r="U65" s="292">
        <f>'75'!AT95</f>
        <v>19.074905978895728</v>
      </c>
      <c r="V65" s="292">
        <f>'75'!AU95</f>
        <v>14.238966966652816</v>
      </c>
      <c r="W65" s="292">
        <f>'75'!AV95</f>
        <v>28.190226199674768</v>
      </c>
      <c r="X65" s="292">
        <f>'75'!AW95</f>
        <v>3.0823191807581374</v>
      </c>
      <c r="Y65" s="292">
        <f>'75'!AX95</f>
        <v>5.7994999383015449</v>
      </c>
      <c r="Z65" s="292">
        <f>'75'!AY95</f>
        <v>0.51501255332905516</v>
      </c>
      <c r="AA65" s="292">
        <f>'75'!AZ95</f>
        <v>1.8758333797534814</v>
      </c>
      <c r="AB65" s="292">
        <f>'75'!BA95</f>
        <v>8.7216540001025589</v>
      </c>
      <c r="AC65" s="292">
        <f>'75'!BB95</f>
        <v>1.3685048640745647</v>
      </c>
      <c r="AD65" s="292">
        <f>'75'!BC95</f>
        <v>10.971871586718565</v>
      </c>
      <c r="AE65" s="292">
        <f>'75'!BD95</f>
        <v>10.821679526235133</v>
      </c>
      <c r="AF65" s="292">
        <f>'75'!BE95</f>
        <v>0.44784946392342684</v>
      </c>
    </row>
    <row r="66" spans="1:32" s="293" customFormat="1" ht="12" customHeight="1">
      <c r="A66" s="155"/>
      <c r="B66" s="156" t="s">
        <v>2202</v>
      </c>
      <c r="C66" s="155"/>
      <c r="D66" s="298"/>
      <c r="E66" s="300" t="e">
        <f>Y66/#REF!*100</f>
        <v>#REF!</v>
      </c>
      <c r="F66" s="289">
        <f>'74'!F46</f>
        <v>513.77341304342008</v>
      </c>
      <c r="G66" s="292">
        <v>100</v>
      </c>
      <c r="H66" s="292">
        <f>'75'!BG96</f>
        <v>57.944061753728938</v>
      </c>
      <c r="I66" s="292">
        <f>'75'!BH96</f>
        <v>42.055938246271069</v>
      </c>
      <c r="J66" s="296">
        <f t="shared" si="0"/>
        <v>216.07222931529992</v>
      </c>
      <c r="K66" s="292">
        <f>'75'!AJ96</f>
        <v>4.7201478389510401</v>
      </c>
      <c r="L66" s="292">
        <f>'75'!AK96</f>
        <v>0.6610358435981033</v>
      </c>
      <c r="M66" s="292">
        <f>'75'!AL96</f>
        <v>7.8172399424355641</v>
      </c>
      <c r="N66" s="292">
        <f>'75'!AM96</f>
        <v>27.352202262759782</v>
      </c>
      <c r="O66" s="292">
        <f>'75'!AN96</f>
        <v>15.004196860419261</v>
      </c>
      <c r="P66" s="292">
        <f>'75'!AO96</f>
        <v>8.8302496871902889</v>
      </c>
      <c r="Q66" s="292">
        <f>'75'!AP96</f>
        <v>15.56739668253152</v>
      </c>
      <c r="R66" s="292">
        <f>'75'!AQ96</f>
        <v>18.157173928469703</v>
      </c>
      <c r="S66" s="292">
        <f>'75'!AR96</f>
        <v>12.460823138863081</v>
      </c>
      <c r="T66" s="292">
        <f>'75'!AS96</f>
        <v>8.1444757221057031</v>
      </c>
      <c r="U66" s="292">
        <f>'75'!AT96</f>
        <v>17.509531256560617</v>
      </c>
      <c r="V66" s="292">
        <f>'75'!AU96</f>
        <v>10.11821986571255</v>
      </c>
      <c r="W66" s="292">
        <f>'75'!AV96</f>
        <v>31.448668661599381</v>
      </c>
      <c r="X66" s="292">
        <f>'75'!AW96</f>
        <v>1.180253713659829</v>
      </c>
      <c r="Y66" s="292">
        <f>'75'!AX96</f>
        <v>5.0974071361200437</v>
      </c>
      <c r="Z66" s="292">
        <f>'75'!AY96</f>
        <v>0</v>
      </c>
      <c r="AA66" s="292">
        <f>'75'!AZ96</f>
        <v>0</v>
      </c>
      <c r="AB66" s="292">
        <f>'75'!BA96</f>
        <v>8.4322011507019834</v>
      </c>
      <c r="AC66" s="292">
        <f>'75'!BB96</f>
        <v>0</v>
      </c>
      <c r="AD66" s="292">
        <f>'75'!BC96</f>
        <v>11.653890680607292</v>
      </c>
      <c r="AE66" s="292">
        <f>'75'!BD96</f>
        <v>14.388333382407378</v>
      </c>
      <c r="AF66" s="292">
        <f>'75'!BE96</f>
        <v>0.1946383317261082</v>
      </c>
    </row>
    <row r="67" spans="1:32" s="293" customFormat="1" ht="12" customHeight="1">
      <c r="A67" s="155"/>
      <c r="B67" s="156" t="s">
        <v>2231</v>
      </c>
      <c r="C67" s="155"/>
      <c r="D67" s="298"/>
      <c r="E67" s="300" t="e">
        <f>Y67/#REF!*100</f>
        <v>#REF!</v>
      </c>
      <c r="F67" s="289">
        <f>'74'!F47</f>
        <v>607.89348377325928</v>
      </c>
      <c r="G67" s="292">
        <v>100</v>
      </c>
      <c r="H67" s="292">
        <f>'75'!BG97</f>
        <v>61.038317472245495</v>
      </c>
      <c r="I67" s="292">
        <f>'75'!BH97</f>
        <v>38.961682527754483</v>
      </c>
      <c r="J67" s="296">
        <f t="shared" si="0"/>
        <v>236.84552925464399</v>
      </c>
      <c r="K67" s="292">
        <f>'75'!AJ97</f>
        <v>3.7580325246381587</v>
      </c>
      <c r="L67" s="292">
        <f>'75'!AK97</f>
        <v>2.047344367799556</v>
      </c>
      <c r="M67" s="292">
        <f>'75'!AL97</f>
        <v>9.1498979023485951</v>
      </c>
      <c r="N67" s="292">
        <f>'75'!AM97</f>
        <v>29.155113884521423</v>
      </c>
      <c r="O67" s="292">
        <f>'75'!AN97</f>
        <v>20.452963688776943</v>
      </c>
      <c r="P67" s="292">
        <f>'75'!AO97</f>
        <v>8.4316535932943033</v>
      </c>
      <c r="Q67" s="292">
        <f>'75'!AP97</f>
        <v>20.813006759436238</v>
      </c>
      <c r="R67" s="292">
        <f>'75'!AQ97</f>
        <v>18.051741417151501</v>
      </c>
      <c r="S67" s="292">
        <f>'75'!AR97</f>
        <v>10.535810907474549</v>
      </c>
      <c r="T67" s="292">
        <f>'75'!AS97</f>
        <v>8.8297421034770842</v>
      </c>
      <c r="U67" s="292">
        <f>'75'!AT97</f>
        <v>22.382542565446897</v>
      </c>
      <c r="V67" s="292">
        <f>'75'!AU97</f>
        <v>15.717181748399204</v>
      </c>
      <c r="W67" s="292">
        <f>'75'!AV97</f>
        <v>28.528820313445436</v>
      </c>
      <c r="X67" s="292">
        <f>'75'!AW97</f>
        <v>2.1165469180138885</v>
      </c>
      <c r="Y67" s="292">
        <f>'75'!AX97</f>
        <v>3.2783289872978494</v>
      </c>
      <c r="Z67" s="292">
        <f>'75'!AY97</f>
        <v>1.9390371638970412</v>
      </c>
      <c r="AA67" s="292">
        <f>'75'!AZ97</f>
        <v>2.0135600565219565</v>
      </c>
      <c r="AB67" s="292">
        <f>'75'!BA97</f>
        <v>10.557562808933666</v>
      </c>
      <c r="AC67" s="292">
        <f>'75'!BB97</f>
        <v>2.3817019475659298</v>
      </c>
      <c r="AD67" s="292">
        <f>'75'!BC97</f>
        <v>11.011706256668646</v>
      </c>
      <c r="AE67" s="292">
        <f>'75'!BD97</f>
        <v>12.931902689771658</v>
      </c>
      <c r="AF67" s="292">
        <f>'75'!BE97</f>
        <v>0.9975151813773333</v>
      </c>
    </row>
    <row r="68" spans="1:32" s="293" customFormat="1" ht="12" customHeight="1">
      <c r="A68" s="155"/>
      <c r="B68" s="156" t="s">
        <v>2196</v>
      </c>
      <c r="C68" s="155"/>
      <c r="D68" s="298"/>
      <c r="E68" s="300" t="e">
        <f>Y68/#REF!*100</f>
        <v>#REF!</v>
      </c>
      <c r="F68" s="289">
        <f>'74'!F48</f>
        <v>409.48698391429912</v>
      </c>
      <c r="G68" s="292">
        <v>100</v>
      </c>
      <c r="H68" s="292">
        <f>'75'!BG98</f>
        <v>54.152868058161886</v>
      </c>
      <c r="I68" s="292">
        <f>'75'!BH98</f>
        <v>45.8471319418381</v>
      </c>
      <c r="J68" s="296">
        <f t="shared" si="0"/>
        <v>187.73803779984206</v>
      </c>
      <c r="K68" s="292">
        <f>'75'!AJ98</f>
        <v>10.429073678439689</v>
      </c>
      <c r="L68" s="292">
        <f>'75'!AK98</f>
        <v>2.558116787823483</v>
      </c>
      <c r="M68" s="292">
        <f>'75'!AL98</f>
        <v>9.1098676004201913</v>
      </c>
      <c r="N68" s="292">
        <f>'75'!AM98</f>
        <v>30.769044820946036</v>
      </c>
      <c r="O68" s="292">
        <f>'75'!AN98</f>
        <v>13.739895241518157</v>
      </c>
      <c r="P68" s="292">
        <f>'75'!AO98</f>
        <v>12.382326848030752</v>
      </c>
      <c r="Q68" s="292">
        <f>'75'!AP98</f>
        <v>20.640472398343341</v>
      </c>
      <c r="R68" s="292">
        <f>'75'!AQ98</f>
        <v>25.408293741045856</v>
      </c>
      <c r="S68" s="292">
        <f>'75'!AR98</f>
        <v>17.807858074020462</v>
      </c>
      <c r="T68" s="292">
        <f>'75'!AS98</f>
        <v>13.172709206229714</v>
      </c>
      <c r="U68" s="292">
        <f>'75'!AT98</f>
        <v>25.325234787032709</v>
      </c>
      <c r="V68" s="292">
        <f>'75'!AU98</f>
        <v>19.231894907530762</v>
      </c>
      <c r="W68" s="292">
        <f>'75'!AV98</f>
        <v>34.886479450083435</v>
      </c>
      <c r="X68" s="292">
        <f>'75'!AW98</f>
        <v>4.1290224331502676</v>
      </c>
      <c r="Y68" s="292">
        <f>'75'!AX98</f>
        <v>10.364027125928226</v>
      </c>
      <c r="Z68" s="292">
        <f>'75'!AY98</f>
        <v>1.5175783256546151</v>
      </c>
      <c r="AA68" s="292">
        <f>'75'!AZ98</f>
        <v>2.6528155447261637</v>
      </c>
      <c r="AB68" s="292">
        <f>'75'!BA98</f>
        <v>7.6484281546780597</v>
      </c>
      <c r="AC68" s="292">
        <f>'75'!BB98</f>
        <v>1.7731624814534139</v>
      </c>
      <c r="AD68" s="292">
        <f>'75'!BC98</f>
        <v>15.559455473179746</v>
      </c>
      <c r="AE68" s="292">
        <f>'75'!BD98</f>
        <v>20.426453276262112</v>
      </c>
      <c r="AF68" s="292">
        <f>'75'!BE98</f>
        <v>1.1458991070860847</v>
      </c>
    </row>
    <row r="69" spans="1:32" s="293" customFormat="1" ht="12" customHeight="1" thickBot="1">
      <c r="A69" s="169"/>
      <c r="B69" s="170" t="s">
        <v>2197</v>
      </c>
      <c r="C69" s="169"/>
      <c r="D69" s="301"/>
      <c r="E69" s="302" t="e">
        <f>Y69/#REF!*100</f>
        <v>#REF!</v>
      </c>
      <c r="F69" s="303">
        <f>'74'!F49</f>
        <v>186.04344723681777</v>
      </c>
      <c r="G69" s="292">
        <v>100</v>
      </c>
      <c r="H69" s="292">
        <f>'75'!BG99</f>
        <v>50.343931207729042</v>
      </c>
      <c r="I69" s="292">
        <f>'75'!BH99</f>
        <v>49.656068792270993</v>
      </c>
      <c r="J69" s="296">
        <f t="shared" si="0"/>
        <v>92.38186214342663</v>
      </c>
      <c r="K69" s="292">
        <f>'75'!AJ99</f>
        <v>14.372958769491639</v>
      </c>
      <c r="L69" s="292">
        <f>'75'!AK99</f>
        <v>4.8851675468220526</v>
      </c>
      <c r="M69" s="292">
        <f>'75'!AL99</f>
        <v>16.915998642127775</v>
      </c>
      <c r="N69" s="292">
        <f>'75'!AM99</f>
        <v>33.425678059150648</v>
      </c>
      <c r="O69" s="292">
        <f>'75'!AN99</f>
        <v>17.409157427678394</v>
      </c>
      <c r="P69" s="292">
        <f>'75'!AO99</f>
        <v>16.227695449817098</v>
      </c>
      <c r="Q69" s="292">
        <f>'75'!AP99</f>
        <v>20.341495991909895</v>
      </c>
      <c r="R69" s="292">
        <f>'75'!AQ99</f>
        <v>20.524763043784255</v>
      </c>
      <c r="S69" s="292">
        <f>'75'!AR99</f>
        <v>8.4984215055413816</v>
      </c>
      <c r="T69" s="292">
        <f>'75'!AS99</f>
        <v>16.041425165004249</v>
      </c>
      <c r="U69" s="292">
        <f>'75'!AT99</f>
        <v>31.938457041952219</v>
      </c>
      <c r="V69" s="292">
        <f>'75'!AU99</f>
        <v>19.952197300314531</v>
      </c>
      <c r="W69" s="292">
        <f>'75'!AV99</f>
        <v>38.223175942814308</v>
      </c>
      <c r="X69" s="292">
        <f>'75'!AW99</f>
        <v>6.0794710506159948</v>
      </c>
      <c r="Y69" s="292">
        <f>'75'!AX99</f>
        <v>12.963095882468497</v>
      </c>
      <c r="Z69" s="292">
        <f>'75'!AY99</f>
        <v>3.5971746340460702</v>
      </c>
      <c r="AA69" s="292">
        <f>'75'!AZ99</f>
        <v>2.5221569273196582</v>
      </c>
      <c r="AB69" s="292">
        <f>'75'!BA99</f>
        <v>8.9963839117352222</v>
      </c>
      <c r="AC69" s="292">
        <f>'75'!BB99</f>
        <v>0</v>
      </c>
      <c r="AD69" s="292">
        <f>'75'!BC99</f>
        <v>14.426314427735001</v>
      </c>
      <c r="AE69" s="292">
        <f>'75'!BD99</f>
        <v>25.493938211711871</v>
      </c>
      <c r="AF69" s="292">
        <f>'75'!BE99</f>
        <v>0</v>
      </c>
    </row>
    <row r="70" spans="1:32" s="173" customFormat="1" ht="12" customHeight="1">
      <c r="A70" s="4016"/>
      <c r="B70" s="4016"/>
      <c r="C70" s="4016"/>
      <c r="D70" s="4016"/>
      <c r="E70" s="4016"/>
      <c r="F70" s="4016"/>
      <c r="G70" s="4016"/>
      <c r="H70" s="4016"/>
      <c r="I70" s="4016"/>
      <c r="J70" s="4016"/>
      <c r="K70" s="4016"/>
      <c r="L70" s="4016"/>
      <c r="M70" s="4016"/>
      <c r="N70" s="4016"/>
      <c r="O70" s="4016"/>
      <c r="P70" s="3331"/>
      <c r="Q70" s="3331"/>
      <c r="R70" s="3331"/>
      <c r="S70" s="3331"/>
      <c r="T70" s="3331"/>
      <c r="U70" s="3331"/>
      <c r="V70" s="3331"/>
      <c r="W70" s="3331"/>
      <c r="X70" s="3331"/>
      <c r="Y70" s="3331"/>
      <c r="Z70" s="3331"/>
      <c r="AA70" s="3331"/>
      <c r="AB70" s="3331"/>
      <c r="AC70" s="3331"/>
      <c r="AD70" s="3331"/>
      <c r="AE70" s="3331"/>
      <c r="AF70" s="3331"/>
    </row>
    <row r="71" spans="1:32" ht="26.1" customHeight="1">
      <c r="E71" s="306"/>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row>
    <row r="72" spans="1:32" ht="26.1" customHeight="1">
      <c r="E72" s="306"/>
    </row>
    <row r="73" spans="1:32" ht="26.1" customHeight="1">
      <c r="E73" s="306"/>
    </row>
    <row r="74" spans="1:32" ht="26.1" customHeight="1">
      <c r="E74" s="306"/>
    </row>
    <row r="75" spans="1:32" ht="26.1" customHeight="1">
      <c r="E75" s="306"/>
    </row>
    <row r="76" spans="1:32" ht="26.1" customHeight="1">
      <c r="E76" s="306"/>
    </row>
    <row r="77" spans="1:32" ht="26.1" customHeight="1">
      <c r="E77" s="306"/>
    </row>
    <row r="78" spans="1:32" ht="26.1" customHeight="1">
      <c r="E78" s="306"/>
    </row>
    <row r="79" spans="1:32" ht="26.1" customHeight="1">
      <c r="E79" s="306"/>
    </row>
    <row r="80" spans="1:32" ht="26.1" customHeight="1">
      <c r="E80" s="306"/>
    </row>
    <row r="81" spans="5:5" ht="26.1" customHeight="1">
      <c r="E81" s="306"/>
    </row>
    <row r="82" spans="5:5" ht="26.1" customHeight="1">
      <c r="E82" s="306"/>
    </row>
    <row r="83" spans="5:5" ht="26.1" customHeight="1">
      <c r="E83" s="306"/>
    </row>
    <row r="84" spans="5:5" ht="26.1" customHeight="1">
      <c r="E84" s="306"/>
    </row>
    <row r="85" spans="5:5" ht="26.1" customHeight="1">
      <c r="E85" s="306"/>
    </row>
    <row r="86" spans="5:5" ht="26.1" customHeight="1">
      <c r="E86" s="306"/>
    </row>
    <row r="87" spans="5:5" ht="26.1" customHeight="1">
      <c r="E87" s="306"/>
    </row>
    <row r="88" spans="5:5" ht="26.1" customHeight="1">
      <c r="E88" s="306"/>
    </row>
    <row r="89" spans="5:5" ht="26.1" customHeight="1">
      <c r="E89" s="306"/>
    </row>
    <row r="90" spans="5:5" ht="26.1" customHeight="1">
      <c r="E90" s="306"/>
    </row>
    <row r="91" spans="5:5" ht="26.1" customHeight="1">
      <c r="E91" s="306"/>
    </row>
    <row r="92" spans="5:5">
      <c r="E92" s="306"/>
    </row>
    <row r="93" spans="5:5">
      <c r="E93" s="306"/>
    </row>
    <row r="94" spans="5:5">
      <c r="E94" s="306"/>
    </row>
    <row r="95" spans="5:5">
      <c r="E95" s="306"/>
    </row>
    <row r="96" spans="5:5">
      <c r="E96" s="306"/>
    </row>
    <row r="97" spans="5:5">
      <c r="E97" s="306"/>
    </row>
    <row r="98" spans="5:5">
      <c r="E98" s="306"/>
    </row>
    <row r="99" spans="5:5">
      <c r="E99" s="306"/>
    </row>
    <row r="100" spans="5:5">
      <c r="E100" s="306"/>
    </row>
    <row r="101" spans="5:5">
      <c r="E101" s="306"/>
    </row>
    <row r="102" spans="5:5">
      <c r="E102" s="306"/>
    </row>
    <row r="103" spans="5:5">
      <c r="E103" s="306"/>
    </row>
    <row r="104" spans="5:5">
      <c r="E104" s="306"/>
    </row>
    <row r="105" spans="5:5">
      <c r="E105" s="306"/>
    </row>
    <row r="106" spans="5:5">
      <c r="E106" s="306"/>
    </row>
    <row r="107" spans="5:5">
      <c r="E107" s="306"/>
    </row>
    <row r="108" spans="5:5">
      <c r="E108" s="306"/>
    </row>
    <row r="109" spans="5:5">
      <c r="E109" s="306"/>
    </row>
    <row r="110" spans="5:5">
      <c r="E110" s="306"/>
    </row>
    <row r="111" spans="5:5">
      <c r="E111" s="306"/>
    </row>
    <row r="112" spans="5:5">
      <c r="E112" s="306"/>
    </row>
    <row r="113" spans="5:5">
      <c r="E113" s="306"/>
    </row>
    <row r="114" spans="5:5">
      <c r="E114" s="306"/>
    </row>
    <row r="115" spans="5:5">
      <c r="E115" s="306"/>
    </row>
    <row r="116" spans="5:5">
      <c r="E116" s="306"/>
    </row>
    <row r="117" spans="5:5">
      <c r="E117" s="306"/>
    </row>
    <row r="118" spans="5:5">
      <c r="E118" s="306"/>
    </row>
    <row r="119" spans="5:5">
      <c r="E119" s="306"/>
    </row>
    <row r="120" spans="5:5">
      <c r="E120" s="306"/>
    </row>
    <row r="121" spans="5:5">
      <c r="E121" s="306"/>
    </row>
    <row r="122" spans="5:5">
      <c r="E122" s="306"/>
    </row>
    <row r="123" spans="5:5">
      <c r="E123" s="306"/>
    </row>
    <row r="124" spans="5:5">
      <c r="E124" s="306"/>
    </row>
    <row r="125" spans="5:5">
      <c r="E125" s="306"/>
    </row>
    <row r="126" spans="5:5">
      <c r="E126" s="306"/>
    </row>
    <row r="127" spans="5:5">
      <c r="E127" s="306"/>
    </row>
    <row r="128" spans="5:5">
      <c r="E128" s="306"/>
    </row>
    <row r="129" spans="5:5">
      <c r="E129" s="306"/>
    </row>
    <row r="130" spans="5:5">
      <c r="E130" s="306"/>
    </row>
    <row r="131" spans="5:5">
      <c r="E131" s="306"/>
    </row>
    <row r="132" spans="5:5">
      <c r="E132" s="306"/>
    </row>
    <row r="133" spans="5:5">
      <c r="E133" s="306"/>
    </row>
    <row r="134" spans="5:5">
      <c r="E134" s="306"/>
    </row>
    <row r="135" spans="5:5">
      <c r="E135" s="306"/>
    </row>
    <row r="136" spans="5:5">
      <c r="E136" s="306"/>
    </row>
    <row r="137" spans="5:5">
      <c r="E137" s="306"/>
    </row>
    <row r="138" spans="5:5">
      <c r="E138" s="306"/>
    </row>
    <row r="139" spans="5:5">
      <c r="E139" s="306"/>
    </row>
    <row r="140" spans="5:5">
      <c r="E140" s="306"/>
    </row>
    <row r="141" spans="5:5">
      <c r="E141" s="306"/>
    </row>
    <row r="142" spans="5:5">
      <c r="E142" s="306"/>
    </row>
    <row r="143" spans="5:5">
      <c r="E143" s="306"/>
    </row>
    <row r="144" spans="5:5">
      <c r="E144" s="306"/>
    </row>
    <row r="145" spans="5:5">
      <c r="E145" s="306"/>
    </row>
    <row r="146" spans="5:5">
      <c r="E146" s="306"/>
    </row>
    <row r="147" spans="5:5">
      <c r="E147" s="306"/>
    </row>
    <row r="148" spans="5:5">
      <c r="E148" s="306"/>
    </row>
    <row r="149" spans="5:5">
      <c r="E149" s="306"/>
    </row>
    <row r="150" spans="5:5">
      <c r="E150" s="306"/>
    </row>
    <row r="151" spans="5:5">
      <c r="E151" s="306"/>
    </row>
    <row r="152" spans="5:5">
      <c r="E152" s="306"/>
    </row>
    <row r="153" spans="5:5">
      <c r="E153" s="306"/>
    </row>
    <row r="154" spans="5:5">
      <c r="E154" s="306"/>
    </row>
    <row r="155" spans="5:5">
      <c r="E155" s="306"/>
    </row>
    <row r="156" spans="5:5">
      <c r="E156" s="306"/>
    </row>
    <row r="157" spans="5:5">
      <c r="E157" s="306"/>
    </row>
    <row r="158" spans="5:5">
      <c r="E158" s="306"/>
    </row>
    <row r="159" spans="5:5">
      <c r="E159" s="306"/>
    </row>
    <row r="160" spans="5:5">
      <c r="E160" s="306"/>
    </row>
    <row r="161" spans="5:5">
      <c r="E161" s="306"/>
    </row>
    <row r="162" spans="5:5">
      <c r="E162" s="306"/>
    </row>
    <row r="163" spans="5:5">
      <c r="E163" s="306"/>
    </row>
    <row r="164" spans="5:5">
      <c r="E164" s="306"/>
    </row>
    <row r="165" spans="5:5">
      <c r="E165" s="306"/>
    </row>
    <row r="166" spans="5:5">
      <c r="E166" s="306"/>
    </row>
    <row r="167" spans="5:5">
      <c r="E167" s="306"/>
    </row>
    <row r="168" spans="5:5">
      <c r="E168" s="306"/>
    </row>
    <row r="169" spans="5:5">
      <c r="E169" s="306"/>
    </row>
    <row r="170" spans="5:5">
      <c r="E170" s="306"/>
    </row>
    <row r="171" spans="5:5">
      <c r="E171" s="306"/>
    </row>
    <row r="172" spans="5:5">
      <c r="E172" s="306"/>
    </row>
    <row r="173" spans="5:5">
      <c r="E173" s="306"/>
    </row>
    <row r="174" spans="5:5">
      <c r="E174" s="306"/>
    </row>
    <row r="175" spans="5:5">
      <c r="E175" s="306"/>
    </row>
    <row r="176" spans="5:5">
      <c r="E176" s="306"/>
    </row>
    <row r="177" spans="5:5">
      <c r="E177" s="306"/>
    </row>
    <row r="178" spans="5:5">
      <c r="E178" s="306"/>
    </row>
    <row r="179" spans="5:5">
      <c r="E179" s="306"/>
    </row>
    <row r="180" spans="5:5">
      <c r="E180" s="306"/>
    </row>
    <row r="181" spans="5:5">
      <c r="E181" s="306"/>
    </row>
    <row r="182" spans="5:5">
      <c r="E182" s="306"/>
    </row>
    <row r="183" spans="5:5">
      <c r="E183" s="306"/>
    </row>
    <row r="184" spans="5:5">
      <c r="E184" s="306"/>
    </row>
    <row r="185" spans="5:5">
      <c r="E185" s="306"/>
    </row>
    <row r="186" spans="5:5">
      <c r="E186" s="306"/>
    </row>
    <row r="187" spans="5:5">
      <c r="E187" s="306"/>
    </row>
    <row r="188" spans="5:5">
      <c r="E188" s="306"/>
    </row>
    <row r="189" spans="5:5">
      <c r="E189" s="306"/>
    </row>
    <row r="190" spans="5:5">
      <c r="E190" s="306"/>
    </row>
    <row r="191" spans="5:5">
      <c r="E191" s="306"/>
    </row>
    <row r="192" spans="5:5">
      <c r="E192" s="306"/>
    </row>
    <row r="193" spans="5:5">
      <c r="E193" s="306"/>
    </row>
    <row r="194" spans="5:5">
      <c r="E194" s="306"/>
    </row>
    <row r="195" spans="5:5">
      <c r="E195" s="306"/>
    </row>
    <row r="196" spans="5:5">
      <c r="E196" s="306"/>
    </row>
    <row r="197" spans="5:5">
      <c r="E197" s="306"/>
    </row>
    <row r="198" spans="5:5">
      <c r="E198" s="306"/>
    </row>
    <row r="199" spans="5:5">
      <c r="E199" s="306"/>
    </row>
    <row r="200" spans="5:5">
      <c r="E200" s="306"/>
    </row>
    <row r="201" spans="5:5">
      <c r="E201" s="306"/>
    </row>
    <row r="202" spans="5:5">
      <c r="E202" s="306"/>
    </row>
    <row r="203" spans="5:5">
      <c r="E203" s="306"/>
    </row>
    <row r="204" spans="5:5">
      <c r="E204" s="306"/>
    </row>
    <row r="205" spans="5:5">
      <c r="E205" s="306"/>
    </row>
    <row r="206" spans="5:5">
      <c r="E206" s="306"/>
    </row>
    <row r="207" spans="5:5">
      <c r="E207" s="306"/>
    </row>
    <row r="208" spans="5:5">
      <c r="E208" s="306"/>
    </row>
    <row r="209" spans="5:5">
      <c r="E209" s="306"/>
    </row>
    <row r="210" spans="5:5">
      <c r="E210" s="306"/>
    </row>
    <row r="211" spans="5:5">
      <c r="E211" s="306"/>
    </row>
    <row r="212" spans="5:5">
      <c r="E212" s="306"/>
    </row>
    <row r="213" spans="5:5">
      <c r="E213" s="306"/>
    </row>
  </sheetData>
  <mergeCells count="49">
    <mergeCell ref="A48:C48"/>
    <mergeCell ref="A59:C59"/>
    <mergeCell ref="A70:O70"/>
    <mergeCell ref="P70:AF70"/>
    <mergeCell ref="A25:D25"/>
    <mergeCell ref="A26:D26"/>
    <mergeCell ref="A27:D27"/>
    <mergeCell ref="A28:D28"/>
    <mergeCell ref="A30:C30"/>
    <mergeCell ref="A37:C37"/>
    <mergeCell ref="A29:D29"/>
    <mergeCell ref="A24:D24"/>
    <mergeCell ref="A13:C13"/>
    <mergeCell ref="A14:C14"/>
    <mergeCell ref="A15:C15"/>
    <mergeCell ref="A16:C16"/>
    <mergeCell ref="A17:C17"/>
    <mergeCell ref="A18:C18"/>
    <mergeCell ref="A19:C19"/>
    <mergeCell ref="A20:C20"/>
    <mergeCell ref="A21:C21"/>
    <mergeCell ref="A22:C22"/>
    <mergeCell ref="A23:D23"/>
    <mergeCell ref="A7:C7"/>
    <mergeCell ref="A8:C8"/>
    <mergeCell ref="A9:C9"/>
    <mergeCell ref="A10:C10"/>
    <mergeCell ref="A11:C11"/>
    <mergeCell ref="A12:C12"/>
    <mergeCell ref="X4:X5"/>
    <mergeCell ref="Y4:AC5"/>
    <mergeCell ref="AD4:AE5"/>
    <mergeCell ref="AF4:AF6"/>
    <mergeCell ref="N5:O5"/>
    <mergeCell ref="P5:Q5"/>
    <mergeCell ref="R5:S5"/>
    <mergeCell ref="T5:V5"/>
    <mergeCell ref="J3:J6"/>
    <mergeCell ref="K3:O3"/>
    <mergeCell ref="P3:Q3"/>
    <mergeCell ref="K4:M5"/>
    <mergeCell ref="N4:O4"/>
    <mergeCell ref="P4:W4"/>
    <mergeCell ref="A3:C6"/>
    <mergeCell ref="E3:E6"/>
    <mergeCell ref="F3:F6"/>
    <mergeCell ref="G3:G6"/>
    <mergeCell ref="H3:H6"/>
    <mergeCell ref="I3:I6"/>
  </mergeCells>
  <phoneticPr fontId="6"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1" manualBreakCount="1">
    <brk id="15" max="59" man="1"/>
  </col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91"/>
  <sheetViews>
    <sheetView view="pageBreakPreview" zoomScaleNormal="100" zoomScaleSheetLayoutView="100" workbookViewId="0">
      <selection activeCell="L19" sqref="L19"/>
    </sheetView>
  </sheetViews>
  <sheetFormatPr defaultColWidth="9.140625" defaultRowHeight="15.75"/>
  <cols>
    <col min="1" max="1" width="2.28515625" style="174" customWidth="1"/>
    <col min="2" max="2" width="19" style="174" customWidth="1"/>
    <col min="3" max="3" width="2.28515625" style="174" customWidth="1"/>
    <col min="4" max="4" width="1.7109375" style="175" customWidth="1"/>
    <col min="5" max="5" width="1.7109375" style="132" hidden="1" customWidth="1"/>
    <col min="6" max="6" width="8.5703125" style="132" customWidth="1"/>
    <col min="7" max="14" width="8" style="132" customWidth="1"/>
    <col min="15" max="15" width="9.140625" style="176"/>
    <col min="16" max="16384" width="9.140625" style="132"/>
  </cols>
  <sheetData>
    <row r="1" spans="1:32" s="131" customFormat="1" ht="49.5" customHeight="1">
      <c r="A1" s="4011" t="s">
        <v>1580</v>
      </c>
      <c r="B1" s="4012"/>
      <c r="C1" s="4012"/>
      <c r="D1" s="4012"/>
      <c r="E1" s="4012"/>
      <c r="F1" s="4012"/>
      <c r="G1" s="4012"/>
      <c r="H1" s="4012"/>
      <c r="I1" s="4012"/>
      <c r="J1" s="4012"/>
      <c r="K1" s="4012"/>
      <c r="L1" s="4012"/>
      <c r="M1" s="4012"/>
      <c r="N1" s="4012"/>
      <c r="O1" s="476"/>
    </row>
    <row r="2" spans="1:32" ht="15" customHeight="1" thickBot="1">
      <c r="A2" s="132"/>
      <c r="B2" s="133"/>
      <c r="C2" s="133"/>
      <c r="D2" s="134"/>
      <c r="N2" s="225" t="s">
        <v>0</v>
      </c>
    </row>
    <row r="3" spans="1:32" s="138" customFormat="1" ht="24.95" customHeight="1">
      <c r="A3" s="3726" t="s">
        <v>10</v>
      </c>
      <c r="B3" s="3726"/>
      <c r="C3" s="3726"/>
      <c r="D3" s="136"/>
      <c r="E3" s="3912" t="s">
        <v>2</v>
      </c>
      <c r="F3" s="3912" t="s">
        <v>11</v>
      </c>
      <c r="G3" s="3909" t="s">
        <v>2</v>
      </c>
      <c r="H3" s="3909" t="s">
        <v>532</v>
      </c>
      <c r="I3" s="3912" t="s">
        <v>675</v>
      </c>
      <c r="J3" s="4013" t="s">
        <v>676</v>
      </c>
      <c r="K3" s="3912" t="s">
        <v>533</v>
      </c>
      <c r="L3" s="3912" t="s">
        <v>27</v>
      </c>
      <c r="M3" s="3909" t="s">
        <v>677</v>
      </c>
      <c r="N3" s="3912" t="s">
        <v>678</v>
      </c>
      <c r="O3" s="153">
        <f>H21+I21</f>
        <v>9.9904001981371113</v>
      </c>
    </row>
    <row r="4" spans="1:32" s="137" customFormat="1" ht="24.95" customHeight="1">
      <c r="A4" s="3728"/>
      <c r="B4" s="3728"/>
      <c r="C4" s="3728"/>
      <c r="D4" s="139"/>
      <c r="E4" s="3914"/>
      <c r="F4" s="3914"/>
      <c r="G4" s="3911"/>
      <c r="H4" s="3911"/>
      <c r="I4" s="3914"/>
      <c r="J4" s="4014"/>
      <c r="K4" s="3914"/>
      <c r="L4" s="3914"/>
      <c r="M4" s="3911"/>
      <c r="N4" s="3914"/>
      <c r="O4" s="153">
        <f>H22+I22</f>
        <v>12.726822594766016</v>
      </c>
    </row>
    <row r="5" spans="1:32" s="147" customFormat="1" ht="18.75" hidden="1" customHeight="1">
      <c r="A5" s="3716" t="s">
        <v>2269</v>
      </c>
      <c r="B5" s="3716"/>
      <c r="C5" s="3716"/>
      <c r="D5" s="180"/>
      <c r="E5" s="177"/>
      <c r="F5" s="236">
        <v>13884.21580122613</v>
      </c>
      <c r="G5" s="146">
        <v>100</v>
      </c>
      <c r="H5" s="146">
        <v>0.42139491149390423</v>
      </c>
      <c r="I5" s="146">
        <v>9.2319447887310453</v>
      </c>
      <c r="J5" s="237">
        <v>48.154577819596966</v>
      </c>
      <c r="K5" s="146">
        <v>16.944115449687914</v>
      </c>
      <c r="L5" s="146">
        <v>1.8360131495763587</v>
      </c>
      <c r="M5" s="146">
        <v>20.199192908265708</v>
      </c>
      <c r="N5" s="146">
        <v>3.2127609726487596</v>
      </c>
      <c r="O5" s="153">
        <f t="shared" ref="O5:O11" si="0">H23+I23</f>
        <v>8.4628989145720173</v>
      </c>
      <c r="P5" s="148"/>
      <c r="Q5" s="148"/>
      <c r="R5" s="148"/>
      <c r="S5" s="148"/>
      <c r="T5" s="148"/>
      <c r="U5" s="148"/>
      <c r="V5" s="148"/>
      <c r="W5" s="148"/>
      <c r="X5" s="148"/>
      <c r="Y5" s="148"/>
      <c r="Z5" s="148"/>
      <c r="AA5" s="148"/>
      <c r="AB5" s="148"/>
      <c r="AC5" s="148"/>
    </row>
    <row r="6" spans="1:32" s="147" customFormat="1" ht="18.75" hidden="1" customHeight="1">
      <c r="A6" s="3716" t="s">
        <v>2289</v>
      </c>
      <c r="B6" s="3716"/>
      <c r="C6" s="3716"/>
      <c r="D6" s="149"/>
      <c r="E6" s="177"/>
      <c r="F6" s="238">
        <v>0</v>
      </c>
      <c r="G6" s="242">
        <v>0</v>
      </c>
      <c r="H6" s="242">
        <v>0</v>
      </c>
      <c r="I6" s="242">
        <v>0</v>
      </c>
      <c r="J6" s="242">
        <v>0</v>
      </c>
      <c r="K6" s="242">
        <v>0</v>
      </c>
      <c r="L6" s="242">
        <v>0</v>
      </c>
      <c r="M6" s="242">
        <v>0</v>
      </c>
      <c r="N6" s="242">
        <v>0</v>
      </c>
      <c r="O6" s="153">
        <f t="shared" si="0"/>
        <v>7.3132458863178051</v>
      </c>
    </row>
    <row r="7" spans="1:32" s="147" customFormat="1" ht="17.100000000000001" hidden="1" customHeight="1">
      <c r="A7" s="3716" t="s">
        <v>2290</v>
      </c>
      <c r="B7" s="3716"/>
      <c r="C7" s="3716"/>
      <c r="D7" s="180"/>
      <c r="E7" s="177"/>
      <c r="F7" s="236">
        <v>14412</v>
      </c>
      <c r="G7" s="146">
        <v>100</v>
      </c>
      <c r="H7" s="146">
        <v>0.79311397306039078</v>
      </c>
      <c r="I7" s="146">
        <v>5.467131714784653</v>
      </c>
      <c r="J7" s="146">
        <v>36.543936974220109</v>
      </c>
      <c r="K7" s="146">
        <v>25.908524580211484</v>
      </c>
      <c r="L7" s="146">
        <v>7.0296880287348058</v>
      </c>
      <c r="M7" s="146">
        <v>18.601791617152781</v>
      </c>
      <c r="N7" s="146">
        <v>5.6558131118357338</v>
      </c>
      <c r="O7" s="153">
        <f t="shared" si="0"/>
        <v>9.62800875273523</v>
      </c>
      <c r="P7" s="148"/>
      <c r="Q7" s="148"/>
      <c r="R7" s="148"/>
      <c r="S7" s="148"/>
      <c r="T7" s="148"/>
      <c r="U7" s="148"/>
      <c r="V7" s="148"/>
      <c r="W7" s="148"/>
      <c r="X7" s="148"/>
      <c r="Y7" s="148"/>
      <c r="Z7" s="148"/>
      <c r="AA7" s="148"/>
      <c r="AB7" s="148"/>
      <c r="AC7" s="148"/>
    </row>
    <row r="8" spans="1:32" s="147" customFormat="1" ht="17.100000000000001" hidden="1" customHeight="1">
      <c r="A8" s="3716" t="s">
        <v>2291</v>
      </c>
      <c r="B8" s="3716"/>
      <c r="C8" s="3716"/>
      <c r="D8" s="180"/>
      <c r="E8" s="177"/>
      <c r="F8" s="236">
        <v>14563.000000000737</v>
      </c>
      <c r="G8" s="146">
        <v>100</v>
      </c>
      <c r="H8" s="146">
        <v>0.68886261442818275</v>
      </c>
      <c r="I8" s="146">
        <v>7.5747378733465718</v>
      </c>
      <c r="J8" s="146">
        <v>42.111673630063088</v>
      </c>
      <c r="K8" s="146">
        <v>21.508866805823029</v>
      </c>
      <c r="L8" s="146">
        <v>3.8860622450915487</v>
      </c>
      <c r="M8" s="146">
        <v>19.541989972345259</v>
      </c>
      <c r="N8" s="146">
        <v>4.6878068589019719</v>
      </c>
      <c r="O8" s="153">
        <f t="shared" si="0"/>
        <v>0</v>
      </c>
      <c r="P8" s="148"/>
      <c r="Q8" s="148"/>
      <c r="R8" s="148"/>
      <c r="S8" s="148"/>
      <c r="T8" s="148"/>
      <c r="U8" s="148"/>
      <c r="V8" s="148"/>
      <c r="W8" s="148"/>
      <c r="X8" s="148"/>
      <c r="Y8" s="148"/>
      <c r="Z8" s="148"/>
      <c r="AA8" s="148"/>
      <c r="AB8" s="148"/>
      <c r="AC8" s="148"/>
    </row>
    <row r="9" spans="1:32" s="147" customFormat="1" ht="17.100000000000001" hidden="1" customHeight="1">
      <c r="A9" s="3716" t="s">
        <v>2273</v>
      </c>
      <c r="B9" s="3716"/>
      <c r="C9" s="3716"/>
      <c r="D9" s="149"/>
      <c r="E9" s="177"/>
      <c r="F9" s="236">
        <v>14821.000000244734</v>
      </c>
      <c r="G9" s="146">
        <v>100</v>
      </c>
      <c r="H9" s="146">
        <v>6.1513673860831487E-2</v>
      </c>
      <c r="I9" s="146">
        <v>3.6468208598314065</v>
      </c>
      <c r="J9" s="146">
        <v>41.704020987694257</v>
      </c>
      <c r="K9" s="146">
        <v>26.52244233475222</v>
      </c>
      <c r="L9" s="146">
        <v>6.5810995211255232</v>
      </c>
      <c r="M9" s="146">
        <v>17.683077194085957</v>
      </c>
      <c r="N9" s="146">
        <v>3.801025428649849</v>
      </c>
      <c r="O9" s="153">
        <f t="shared" si="0"/>
        <v>8.2756905795844791</v>
      </c>
      <c r="P9" s="148"/>
      <c r="Q9" s="148"/>
      <c r="R9" s="148"/>
      <c r="S9" s="148"/>
      <c r="T9" s="148"/>
      <c r="U9" s="148"/>
      <c r="V9" s="148"/>
      <c r="W9" s="148"/>
      <c r="X9" s="148"/>
      <c r="Y9" s="148"/>
      <c r="Z9" s="148"/>
      <c r="AA9" s="148"/>
      <c r="AB9" s="148"/>
      <c r="AC9" s="148"/>
    </row>
    <row r="10" spans="1:32" s="147" customFormat="1" ht="18.600000000000001" hidden="1" customHeight="1">
      <c r="A10" s="3095" t="s">
        <v>2292</v>
      </c>
      <c r="B10" s="3096"/>
      <c r="C10" s="3096"/>
      <c r="D10" s="3097"/>
      <c r="E10" s="177"/>
      <c r="F10" s="227">
        <v>14935.000010349095</v>
      </c>
      <c r="G10" s="146">
        <v>100</v>
      </c>
      <c r="H10" s="146">
        <v>0.13723118632652723</v>
      </c>
      <c r="I10" s="146">
        <v>3.3277568146116083</v>
      </c>
      <c r="J10" s="146">
        <v>33.662193205324549</v>
      </c>
      <c r="K10" s="146">
        <v>35.166208469259992</v>
      </c>
      <c r="L10" s="146">
        <v>7.4642329014216759</v>
      </c>
      <c r="M10" s="146">
        <v>15.900082261093575</v>
      </c>
      <c r="N10" s="146">
        <v>4.3422951619621628</v>
      </c>
      <c r="O10" s="153">
        <f t="shared" si="0"/>
        <v>8.8980644763902959</v>
      </c>
      <c r="P10" s="148"/>
      <c r="Q10" s="148"/>
      <c r="R10" s="148"/>
      <c r="S10" s="148"/>
      <c r="T10" s="148"/>
      <c r="U10" s="148"/>
      <c r="V10" s="148"/>
      <c r="W10" s="148"/>
      <c r="X10" s="148"/>
      <c r="Y10" s="148"/>
      <c r="Z10" s="148"/>
      <c r="AA10" s="148"/>
      <c r="AB10" s="148"/>
      <c r="AC10" s="148"/>
    </row>
    <row r="11" spans="1:32" s="147" customFormat="1" ht="18.600000000000001" hidden="1" customHeight="1">
      <c r="A11" s="3095" t="s">
        <v>2293</v>
      </c>
      <c r="B11" s="3096"/>
      <c r="C11" s="3096"/>
      <c r="D11" s="3097"/>
      <c r="E11" s="177"/>
      <c r="F11" s="227">
        <v>15207</v>
      </c>
      <c r="G11" s="146">
        <v>0</v>
      </c>
      <c r="H11" s="146">
        <v>0</v>
      </c>
      <c r="I11" s="146">
        <v>0</v>
      </c>
      <c r="J11" s="146">
        <v>0</v>
      </c>
      <c r="K11" s="146">
        <v>0</v>
      </c>
      <c r="L11" s="146">
        <v>0</v>
      </c>
      <c r="M11" s="146">
        <v>0</v>
      </c>
      <c r="N11" s="146">
        <v>0</v>
      </c>
      <c r="O11" s="153">
        <f t="shared" si="0"/>
        <v>7.5715845330312437</v>
      </c>
      <c r="P11" s="148"/>
      <c r="Q11" s="148"/>
      <c r="R11" s="148"/>
      <c r="S11" s="148"/>
      <c r="T11" s="148"/>
      <c r="U11" s="148"/>
      <c r="V11" s="148"/>
      <c r="W11" s="148"/>
      <c r="X11" s="148"/>
      <c r="Y11" s="148"/>
      <c r="Z11" s="148"/>
      <c r="AA11" s="148"/>
      <c r="AB11" s="148"/>
      <c r="AC11" s="148"/>
    </row>
    <row r="12" spans="1:32" s="147" customFormat="1" ht="17.850000000000001" customHeight="1">
      <c r="A12" s="3098" t="s">
        <v>1463</v>
      </c>
      <c r="B12" s="3098"/>
      <c r="C12" s="3098"/>
      <c r="D12" s="3099"/>
      <c r="E12" s="177"/>
      <c r="F12" s="227">
        <v>15686.999999796744</v>
      </c>
      <c r="G12" s="146">
        <v>100</v>
      </c>
      <c r="H12" s="146">
        <v>0.54906007938464896</v>
      </c>
      <c r="I12" s="146">
        <v>7.5381281410617271</v>
      </c>
      <c r="J12" s="146">
        <v>39.230312634927529</v>
      </c>
      <c r="K12" s="146">
        <v>15.554199263867073</v>
      </c>
      <c r="L12" s="146">
        <v>5.7614972438038574</v>
      </c>
      <c r="M12" s="146">
        <v>27.610194513188418</v>
      </c>
      <c r="N12" s="146">
        <v>3.7566081237666382</v>
      </c>
      <c r="O12" s="153">
        <f>H23+I23</f>
        <v>8.4628989145720173</v>
      </c>
      <c r="Z12" s="148"/>
      <c r="AA12" s="148"/>
      <c r="AB12" s="148"/>
      <c r="AC12" s="148"/>
    </row>
    <row r="13" spans="1:32" s="147" customFormat="1" ht="17.850000000000001" customHeight="1">
      <c r="A13" s="3095" t="s">
        <v>2294</v>
      </c>
      <c r="B13" s="3095"/>
      <c r="C13" s="3095"/>
      <c r="D13" s="3100"/>
      <c r="E13" s="177"/>
      <c r="F13" s="227">
        <v>15500</v>
      </c>
      <c r="G13" s="146" t="s">
        <v>431</v>
      </c>
      <c r="H13" s="146" t="s">
        <v>431</v>
      </c>
      <c r="I13" s="146" t="s">
        <v>431</v>
      </c>
      <c r="J13" s="146" t="s">
        <v>431</v>
      </c>
      <c r="K13" s="146" t="s">
        <v>431</v>
      </c>
      <c r="L13" s="146" t="s">
        <v>431</v>
      </c>
      <c r="M13" s="146" t="s">
        <v>431</v>
      </c>
      <c r="N13" s="146" t="s">
        <v>431</v>
      </c>
      <c r="O13" s="153">
        <f>H24+I24</f>
        <v>7.3132458863178051</v>
      </c>
      <c r="Z13" s="148"/>
      <c r="AA13" s="148"/>
      <c r="AB13" s="148"/>
      <c r="AC13" s="148"/>
    </row>
    <row r="14" spans="1:32" s="147" customFormat="1" ht="17.850000000000001" customHeight="1">
      <c r="A14" s="3095" t="s">
        <v>1464</v>
      </c>
      <c r="B14" s="3095"/>
      <c r="C14" s="3095"/>
      <c r="D14" s="3100"/>
      <c r="E14" s="177"/>
      <c r="F14" s="227">
        <v>16502.022257559558</v>
      </c>
      <c r="G14" s="228">
        <v>100</v>
      </c>
      <c r="H14" s="228">
        <v>1.1325084549585986</v>
      </c>
      <c r="I14" s="228">
        <v>7.1010791937374069</v>
      </c>
      <c r="J14" s="228">
        <v>47.467843255610411</v>
      </c>
      <c r="K14" s="228">
        <v>9.4370959696596355</v>
      </c>
      <c r="L14" s="228">
        <v>2.6496439782578123</v>
      </c>
      <c r="M14" s="228">
        <v>27.188113197131752</v>
      </c>
      <c r="N14" s="228">
        <v>5.0237159506443803</v>
      </c>
      <c r="O14" s="228"/>
      <c r="P14" s="228"/>
      <c r="Q14" s="228"/>
      <c r="R14" s="228"/>
      <c r="S14" s="228"/>
      <c r="T14" s="228"/>
      <c r="U14" s="228"/>
      <c r="V14" s="228"/>
      <c r="W14" s="228"/>
      <c r="X14" s="228"/>
      <c r="Y14" s="228"/>
      <c r="Z14" s="228"/>
      <c r="AA14" s="228"/>
      <c r="AB14" s="228"/>
      <c r="AC14" s="228"/>
      <c r="AD14" s="228"/>
      <c r="AE14" s="228"/>
      <c r="AF14" s="228"/>
    </row>
    <row r="15" spans="1:32" s="147" customFormat="1" ht="17.850000000000001" customHeight="1" thickBot="1">
      <c r="A15" s="3095" t="s">
        <v>2276</v>
      </c>
      <c r="B15" s="3096"/>
      <c r="C15" s="3096"/>
      <c r="D15" s="3097"/>
      <c r="E15" s="177"/>
      <c r="F15" s="227">
        <v>16524.999999998374</v>
      </c>
      <c r="G15" s="146">
        <v>100</v>
      </c>
      <c r="H15" s="146">
        <v>1.8770383102578285</v>
      </c>
      <c r="I15" s="146">
        <v>13.693851590972523</v>
      </c>
      <c r="J15" s="146">
        <v>45.099743168003847</v>
      </c>
      <c r="K15" s="146">
        <v>7.394543418701427</v>
      </c>
      <c r="L15" s="146">
        <v>1.1930302183439685</v>
      </c>
      <c r="M15" s="146">
        <v>24.389634401769005</v>
      </c>
      <c r="N15" s="146">
        <v>6.3521588919514445</v>
      </c>
      <c r="O15" s="229"/>
      <c r="Z15" s="148"/>
      <c r="AA15" s="148"/>
      <c r="AB15" s="148"/>
      <c r="AC15" s="148"/>
    </row>
    <row r="16" spans="1:32" s="147" customFormat="1" ht="17.850000000000001" customHeight="1" thickTop="1">
      <c r="A16" s="3095" t="s">
        <v>2219</v>
      </c>
      <c r="B16" s="3096"/>
      <c r="C16" s="3096"/>
      <c r="D16" s="3097"/>
      <c r="E16" s="177"/>
      <c r="F16" s="227">
        <f>'75'!F29</f>
        <v>16745.000000000542</v>
      </c>
      <c r="G16" s="146">
        <v>100</v>
      </c>
      <c r="H16" s="146">
        <f t="shared" ref="H16:N16" si="1">Q21</f>
        <v>1.560832898830911</v>
      </c>
      <c r="I16" s="146">
        <f t="shared" si="1"/>
        <v>7.082515209323943</v>
      </c>
      <c r="J16" s="146">
        <f t="shared" si="1"/>
        <v>45.424845419719709</v>
      </c>
      <c r="K16" s="146">
        <f t="shared" si="1"/>
        <v>10.943523969975001</v>
      </c>
      <c r="L16" s="146">
        <f t="shared" si="1"/>
        <v>3.7891943510583523</v>
      </c>
      <c r="M16" s="146">
        <f t="shared" si="1"/>
        <v>24.762969042233927</v>
      </c>
      <c r="N16" s="146">
        <f t="shared" si="1"/>
        <v>6.4361191088580405</v>
      </c>
      <c r="O16" s="4064"/>
      <c r="P16" s="4065"/>
      <c r="Q16" s="4070" t="s">
        <v>4067</v>
      </c>
      <c r="R16" s="4071"/>
      <c r="S16" s="4071"/>
      <c r="T16" s="4071"/>
      <c r="U16" s="4071"/>
      <c r="V16" s="4071"/>
      <c r="W16" s="4071"/>
      <c r="X16" s="4071" t="s">
        <v>994</v>
      </c>
      <c r="Y16" s="4072"/>
      <c r="Z16" s="148"/>
      <c r="AA16" s="148"/>
      <c r="AB16" s="148"/>
      <c r="AC16" s="148"/>
    </row>
    <row r="17" spans="1:29" ht="17.850000000000001" customHeight="1">
      <c r="A17" s="3716" t="s">
        <v>43</v>
      </c>
      <c r="B17" s="3716"/>
      <c r="C17" s="3716"/>
      <c r="D17" s="180"/>
      <c r="E17" s="177"/>
      <c r="F17" s="234"/>
      <c r="G17" s="235"/>
      <c r="H17" s="183"/>
      <c r="I17" s="183"/>
      <c r="J17" s="183"/>
      <c r="K17" s="183"/>
      <c r="L17" s="183"/>
      <c r="M17" s="183"/>
      <c r="N17" s="183"/>
      <c r="O17" s="4066"/>
      <c r="P17" s="4067"/>
      <c r="Q17" s="2758" t="s">
        <v>1249</v>
      </c>
      <c r="R17" s="3008" t="s">
        <v>1250</v>
      </c>
      <c r="S17" s="3008" t="s">
        <v>1251</v>
      </c>
      <c r="T17" s="3008" t="s">
        <v>1252</v>
      </c>
      <c r="U17" s="3008" t="s">
        <v>1253</v>
      </c>
      <c r="V17" s="3008" t="s">
        <v>1254</v>
      </c>
      <c r="W17" s="3008" t="s">
        <v>1255</v>
      </c>
      <c r="X17" s="4073" t="s">
        <v>1212</v>
      </c>
      <c r="Y17" s="4075" t="s">
        <v>1248</v>
      </c>
      <c r="Z17" s="184"/>
      <c r="AA17" s="184"/>
      <c r="AB17" s="184"/>
      <c r="AC17" s="184"/>
    </row>
    <row r="18" spans="1:29" ht="17.850000000000001" customHeight="1" thickBot="1">
      <c r="A18" s="185"/>
      <c r="B18" s="185" t="s">
        <v>44</v>
      </c>
      <c r="C18" s="185"/>
      <c r="D18" s="186"/>
      <c r="E18" s="187"/>
      <c r="F18" s="234">
        <f>'75'!F31</f>
        <v>12620.544450192057</v>
      </c>
      <c r="G18" s="153">
        <v>100</v>
      </c>
      <c r="H18" s="153">
        <f t="shared" ref="H18:N19" si="2">Q19</f>
        <v>1.7909097919863788</v>
      </c>
      <c r="I18" s="153">
        <f t="shared" si="2"/>
        <v>7.5534869727257368</v>
      </c>
      <c r="J18" s="153">
        <f t="shared" si="2"/>
        <v>46.364054211666023</v>
      </c>
      <c r="K18" s="153">
        <f t="shared" si="2"/>
        <v>11.314362795775988</v>
      </c>
      <c r="L18" s="153">
        <f t="shared" si="2"/>
        <v>3.8672553478137499</v>
      </c>
      <c r="M18" s="153">
        <f t="shared" si="2"/>
        <v>23.110011004059146</v>
      </c>
      <c r="N18" s="153">
        <f t="shared" si="2"/>
        <v>5.9999198759729104</v>
      </c>
      <c r="O18" s="4068"/>
      <c r="P18" s="4069"/>
      <c r="Q18" s="2759" t="s">
        <v>1248</v>
      </c>
      <c r="R18" s="3009" t="s">
        <v>1248</v>
      </c>
      <c r="S18" s="3009" t="s">
        <v>1248</v>
      </c>
      <c r="T18" s="3009" t="s">
        <v>1248</v>
      </c>
      <c r="U18" s="3009" t="s">
        <v>1248</v>
      </c>
      <c r="V18" s="3009" t="s">
        <v>1248</v>
      </c>
      <c r="W18" s="3009" t="s">
        <v>1248</v>
      </c>
      <c r="X18" s="4074"/>
      <c r="Y18" s="4076"/>
      <c r="Z18" s="184"/>
      <c r="AA18" s="184"/>
      <c r="AB18" s="184"/>
      <c r="AC18" s="184"/>
    </row>
    <row r="19" spans="1:29" ht="17.850000000000001" customHeight="1" thickTop="1">
      <c r="A19" s="185"/>
      <c r="B19" s="185" t="s">
        <v>679</v>
      </c>
      <c r="C19" s="185"/>
      <c r="D19" s="186"/>
      <c r="E19" s="187"/>
      <c r="F19" s="234">
        <f>'75'!F32</f>
        <v>4124.4555498084628</v>
      </c>
      <c r="G19" s="153">
        <v>100</v>
      </c>
      <c r="H19" s="153">
        <f t="shared" si="2"/>
        <v>0.85859082467505576</v>
      </c>
      <c r="I19" s="153">
        <f t="shared" si="2"/>
        <v>5.6450123664086229</v>
      </c>
      <c r="J19" s="153">
        <f t="shared" si="2"/>
        <v>42.558186708033787</v>
      </c>
      <c r="K19" s="153">
        <f t="shared" si="2"/>
        <v>9.8116474801788751</v>
      </c>
      <c r="L19" s="153">
        <f t="shared" si="2"/>
        <v>3.5509361082580191</v>
      </c>
      <c r="M19" s="153">
        <f t="shared" si="2"/>
        <v>29.808137487011649</v>
      </c>
      <c r="N19" s="153">
        <f t="shared" si="2"/>
        <v>7.7674890254339974</v>
      </c>
      <c r="O19" s="4077" t="s">
        <v>991</v>
      </c>
      <c r="P19" s="2760" t="s">
        <v>992</v>
      </c>
      <c r="Q19" s="2761">
        <v>1.7909097919863788</v>
      </c>
      <c r="R19" s="2762">
        <v>7.5534869727257368</v>
      </c>
      <c r="S19" s="2762">
        <v>46.364054211666023</v>
      </c>
      <c r="T19" s="2762">
        <v>11.314362795775988</v>
      </c>
      <c r="U19" s="2762">
        <v>3.8672553478137499</v>
      </c>
      <c r="V19" s="2762">
        <v>23.110011004059146</v>
      </c>
      <c r="W19" s="2762">
        <v>5.9999198759729104</v>
      </c>
      <c r="X19" s="2763">
        <v>12456.945972364918</v>
      </c>
      <c r="Y19" s="2764">
        <v>100</v>
      </c>
      <c r="Z19" s="184"/>
      <c r="AA19" s="184"/>
      <c r="AB19" s="184"/>
      <c r="AC19" s="184"/>
    </row>
    <row r="20" spans="1:29" ht="17.850000000000001" customHeight="1">
      <c r="A20" s="3716" t="s">
        <v>13</v>
      </c>
      <c r="B20" s="3716"/>
      <c r="C20" s="3716"/>
      <c r="D20" s="180"/>
      <c r="E20" s="187"/>
      <c r="F20" s="234"/>
      <c r="G20" s="153"/>
      <c r="H20" s="153"/>
      <c r="I20" s="153"/>
      <c r="J20" s="153"/>
      <c r="K20" s="153"/>
      <c r="L20" s="153"/>
      <c r="M20" s="153"/>
      <c r="N20" s="153"/>
      <c r="O20" s="4062"/>
      <c r="P20" s="3007" t="s">
        <v>3714</v>
      </c>
      <c r="Q20" s="2765">
        <v>0.85859082467505576</v>
      </c>
      <c r="R20" s="2766">
        <v>5.6450123664086229</v>
      </c>
      <c r="S20" s="2766">
        <v>42.558186708033787</v>
      </c>
      <c r="T20" s="2766">
        <v>9.8116474801788751</v>
      </c>
      <c r="U20" s="2766">
        <v>3.5509361082580191</v>
      </c>
      <c r="V20" s="2766">
        <v>29.808137487011649</v>
      </c>
      <c r="W20" s="2766">
        <v>7.7674890254339974</v>
      </c>
      <c r="X20" s="2767">
        <v>4081.2926667380839</v>
      </c>
      <c r="Y20" s="2768">
        <v>100</v>
      </c>
      <c r="Z20" s="184"/>
      <c r="AA20" s="184"/>
      <c r="AB20" s="184"/>
      <c r="AC20" s="184"/>
    </row>
    <row r="21" spans="1:29" ht="17.850000000000001" customHeight="1">
      <c r="A21" s="185"/>
      <c r="B21" s="155" t="s">
        <v>52</v>
      </c>
      <c r="C21" s="185"/>
      <c r="D21" s="186"/>
      <c r="E21" s="187"/>
      <c r="F21" s="234">
        <f>'75'!F34</f>
        <v>3019.999999998633</v>
      </c>
      <c r="G21" s="153">
        <v>100</v>
      </c>
      <c r="H21" s="153">
        <f t="shared" ref="H21:N25" si="3">Q22</f>
        <v>1.3144371937278494</v>
      </c>
      <c r="I21" s="153">
        <f t="shared" si="3"/>
        <v>8.6759630044092617</v>
      </c>
      <c r="J21" s="153">
        <f t="shared" si="3"/>
        <v>49.585974823337153</v>
      </c>
      <c r="K21" s="153">
        <f t="shared" si="3"/>
        <v>11.293598040526463</v>
      </c>
      <c r="L21" s="153">
        <f t="shared" si="3"/>
        <v>4.7138019602232584</v>
      </c>
      <c r="M21" s="153">
        <f t="shared" si="3"/>
        <v>20.251104982370499</v>
      </c>
      <c r="N21" s="153">
        <f t="shared" si="3"/>
        <v>4.1651199954055542</v>
      </c>
      <c r="O21" s="4062" t="s">
        <v>994</v>
      </c>
      <c r="P21" s="4063"/>
      <c r="Q21" s="2769">
        <v>1.560832898830911</v>
      </c>
      <c r="R21" s="2766">
        <v>7.082515209323943</v>
      </c>
      <c r="S21" s="2766">
        <v>45.424845419719709</v>
      </c>
      <c r="T21" s="2766">
        <v>10.943523969975001</v>
      </c>
      <c r="U21" s="2766">
        <v>3.7891943510583523</v>
      </c>
      <c r="V21" s="2766">
        <v>24.762969042233927</v>
      </c>
      <c r="W21" s="2766">
        <v>6.4361191088580405</v>
      </c>
      <c r="X21" s="2767">
        <v>16538.238639103009</v>
      </c>
      <c r="Y21" s="2768">
        <v>100</v>
      </c>
      <c r="Z21" s="184"/>
      <c r="AA21" s="184"/>
      <c r="AB21" s="184"/>
      <c r="AC21" s="184"/>
    </row>
    <row r="22" spans="1:29" ht="17.850000000000001" customHeight="1">
      <c r="A22" s="185"/>
      <c r="B22" s="155" t="s">
        <v>53</v>
      </c>
      <c r="C22" s="185"/>
      <c r="D22" s="186"/>
      <c r="E22" s="187"/>
      <c r="F22" s="234">
        <f>'75'!F35</f>
        <v>1088.9999999995534</v>
      </c>
      <c r="G22" s="153">
        <v>100</v>
      </c>
      <c r="H22" s="153">
        <f t="shared" si="3"/>
        <v>1.6275771415142983</v>
      </c>
      <c r="I22" s="153">
        <f t="shared" si="3"/>
        <v>11.099245453251719</v>
      </c>
      <c r="J22" s="153">
        <f t="shared" si="3"/>
        <v>42.520434749544741</v>
      </c>
      <c r="K22" s="153">
        <f t="shared" si="3"/>
        <v>11.5147417554076</v>
      </c>
      <c r="L22" s="153">
        <f t="shared" si="3"/>
        <v>5.4215876949265738</v>
      </c>
      <c r="M22" s="153">
        <f t="shared" si="3"/>
        <v>23.772785726253911</v>
      </c>
      <c r="N22" s="153">
        <f t="shared" si="3"/>
        <v>4.0436274791011524</v>
      </c>
      <c r="O22" s="4062" t="s">
        <v>995</v>
      </c>
      <c r="P22" s="4063"/>
      <c r="Q22" s="2769">
        <v>1.3144371937278494</v>
      </c>
      <c r="R22" s="2766">
        <v>8.6759630044092617</v>
      </c>
      <c r="S22" s="2766">
        <v>49.585974823337153</v>
      </c>
      <c r="T22" s="2766">
        <v>11.293598040526463</v>
      </c>
      <c r="U22" s="2766">
        <v>4.7138019602232584</v>
      </c>
      <c r="V22" s="2766">
        <v>20.251104982370499</v>
      </c>
      <c r="W22" s="2766">
        <v>4.1651199954055542</v>
      </c>
      <c r="X22" s="2767">
        <v>2982.8696266851057</v>
      </c>
      <c r="Y22" s="2768">
        <v>100</v>
      </c>
      <c r="Z22" s="184"/>
      <c r="AA22" s="184"/>
      <c r="AB22" s="184"/>
      <c r="AC22" s="184"/>
    </row>
    <row r="23" spans="1:29" ht="17.850000000000001" customHeight="1">
      <c r="A23" s="185"/>
      <c r="B23" s="155" t="s">
        <v>54</v>
      </c>
      <c r="C23" s="185"/>
      <c r="D23" s="186"/>
      <c r="E23" s="187"/>
      <c r="F23" s="234">
        <f>'75'!F36</f>
        <v>6294.0000000014134</v>
      </c>
      <c r="G23" s="153">
        <v>100</v>
      </c>
      <c r="H23" s="153">
        <f t="shared" si="3"/>
        <v>2.5917350318723895</v>
      </c>
      <c r="I23" s="153">
        <f t="shared" si="3"/>
        <v>5.8711638826996282</v>
      </c>
      <c r="J23" s="153">
        <f t="shared" si="3"/>
        <v>45.386921113157989</v>
      </c>
      <c r="K23" s="153">
        <f t="shared" si="3"/>
        <v>12.453297234111961</v>
      </c>
      <c r="L23" s="153">
        <f t="shared" si="3"/>
        <v>3.6513650266350943</v>
      </c>
      <c r="M23" s="153">
        <f t="shared" si="3"/>
        <v>22.813562182142661</v>
      </c>
      <c r="N23" s="153">
        <f t="shared" si="3"/>
        <v>7.2319555293801239</v>
      </c>
      <c r="O23" s="4062" t="s">
        <v>996</v>
      </c>
      <c r="P23" s="4063"/>
      <c r="Q23" s="2769">
        <v>1.6275771415142983</v>
      </c>
      <c r="R23" s="2766">
        <v>11.099245453251719</v>
      </c>
      <c r="S23" s="2766">
        <v>42.520434749544741</v>
      </c>
      <c r="T23" s="2766">
        <v>11.5147417554076</v>
      </c>
      <c r="U23" s="2766">
        <v>5.4215876949265738</v>
      </c>
      <c r="V23" s="2766">
        <v>23.772785726253911</v>
      </c>
      <c r="W23" s="2766">
        <v>4.0436274791011524</v>
      </c>
      <c r="X23" s="2767">
        <v>1079.2484745634372</v>
      </c>
      <c r="Y23" s="2768">
        <v>100</v>
      </c>
      <c r="Z23" s="184"/>
      <c r="AA23" s="184"/>
      <c r="AB23" s="184"/>
      <c r="AC23" s="184"/>
    </row>
    <row r="24" spans="1:29" ht="17.850000000000001" customHeight="1">
      <c r="A24" s="185"/>
      <c r="B24" s="155" t="s">
        <v>572</v>
      </c>
      <c r="C24" s="185"/>
      <c r="D24" s="186"/>
      <c r="E24" s="187"/>
      <c r="F24" s="234">
        <f>'75'!F37</f>
        <v>5885.0000000009068</v>
      </c>
      <c r="G24" s="153">
        <v>100</v>
      </c>
      <c r="H24" s="153">
        <f t="shared" si="3"/>
        <v>0.61785567407278641</v>
      </c>
      <c r="I24" s="153">
        <f t="shared" si="3"/>
        <v>6.6953902122450186</v>
      </c>
      <c r="J24" s="153">
        <f t="shared" si="3"/>
        <v>44.056198337983297</v>
      </c>
      <c r="K24" s="153">
        <f t="shared" si="3"/>
        <v>9.4008990491614686</v>
      </c>
      <c r="L24" s="153">
        <f t="shared" si="3"/>
        <v>3.2688236351162208</v>
      </c>
      <c r="M24" s="153">
        <f t="shared" si="3"/>
        <v>28.586207977039873</v>
      </c>
      <c r="N24" s="153">
        <f t="shared" si="3"/>
        <v>7.3746251143815433</v>
      </c>
      <c r="O24" s="4062" t="s">
        <v>997</v>
      </c>
      <c r="P24" s="4063"/>
      <c r="Q24" s="2769">
        <v>2.5917350318723895</v>
      </c>
      <c r="R24" s="2766">
        <v>5.8711638826996282</v>
      </c>
      <c r="S24" s="2766">
        <v>45.386921113157989</v>
      </c>
      <c r="T24" s="2766">
        <v>12.453297234111961</v>
      </c>
      <c r="U24" s="2766">
        <v>3.6513650266350943</v>
      </c>
      <c r="V24" s="2766">
        <v>22.813562182142661</v>
      </c>
      <c r="W24" s="2766">
        <v>7.2319555293801239</v>
      </c>
      <c r="X24" s="2767">
        <v>6185.7834209239309</v>
      </c>
      <c r="Y24" s="2768">
        <v>100</v>
      </c>
      <c r="Z24" s="184"/>
      <c r="AA24" s="184"/>
      <c r="AB24" s="184"/>
      <c r="AC24" s="184"/>
    </row>
    <row r="25" spans="1:29" ht="17.850000000000001" customHeight="1">
      <c r="A25" s="185"/>
      <c r="B25" s="155" t="s">
        <v>574</v>
      </c>
      <c r="C25" s="185"/>
      <c r="D25" s="186"/>
      <c r="E25" s="187"/>
      <c r="F25" s="234">
        <f>'75'!F38</f>
        <v>457</v>
      </c>
      <c r="G25" s="153">
        <v>100</v>
      </c>
      <c r="H25" s="153">
        <f t="shared" si="3"/>
        <v>1.0940919037199124</v>
      </c>
      <c r="I25" s="153">
        <f t="shared" si="3"/>
        <v>8.5339168490153181</v>
      </c>
      <c r="J25" s="153">
        <f t="shared" si="3"/>
        <v>43.107221006564551</v>
      </c>
      <c r="K25" s="153">
        <f t="shared" si="3"/>
        <v>6.5645514223194743</v>
      </c>
      <c r="L25" s="153">
        <f t="shared" si="3"/>
        <v>2.4070021881838075</v>
      </c>
      <c r="M25" s="153">
        <f t="shared" si="3"/>
        <v>34.135667396061272</v>
      </c>
      <c r="N25" s="153">
        <f t="shared" si="3"/>
        <v>4.1575492341356668</v>
      </c>
      <c r="O25" s="4062" t="s">
        <v>998</v>
      </c>
      <c r="P25" s="4063"/>
      <c r="Q25" s="2765">
        <v>0.61785567407278641</v>
      </c>
      <c r="R25" s="2766">
        <v>6.6953902122450186</v>
      </c>
      <c r="S25" s="2766">
        <v>44.056198337983297</v>
      </c>
      <c r="T25" s="2766">
        <v>9.4008990491614686</v>
      </c>
      <c r="U25" s="2766">
        <v>3.2688236351162208</v>
      </c>
      <c r="V25" s="2766">
        <v>28.586207977039873</v>
      </c>
      <c r="W25" s="2766">
        <v>7.3746251143815433</v>
      </c>
      <c r="X25" s="2767">
        <v>5833.3371169305174</v>
      </c>
      <c r="Y25" s="2768">
        <v>100</v>
      </c>
      <c r="Z25" s="184"/>
      <c r="AA25" s="184"/>
      <c r="AB25" s="184"/>
      <c r="AC25" s="184"/>
    </row>
    <row r="26" spans="1:29" ht="17.850000000000001" customHeight="1">
      <c r="A26" s="3716" t="s">
        <v>14</v>
      </c>
      <c r="B26" s="3716"/>
      <c r="C26" s="3716"/>
      <c r="D26" s="180"/>
      <c r="E26" s="187"/>
      <c r="F26" s="234"/>
      <c r="G26" s="153"/>
      <c r="H26" s="153"/>
      <c r="I26" s="153"/>
      <c r="J26" s="153"/>
      <c r="K26" s="153"/>
      <c r="L26" s="153"/>
      <c r="M26" s="153"/>
      <c r="N26" s="153"/>
      <c r="O26" s="4062" t="s">
        <v>999</v>
      </c>
      <c r="P26" s="4063"/>
      <c r="Q26" s="2769">
        <v>1.0940919037199124</v>
      </c>
      <c r="R26" s="2766">
        <v>8.5339168490153181</v>
      </c>
      <c r="S26" s="2766">
        <v>43.107221006564551</v>
      </c>
      <c r="T26" s="2766">
        <v>6.5645514223194743</v>
      </c>
      <c r="U26" s="2766">
        <v>2.4070021881838075</v>
      </c>
      <c r="V26" s="2766">
        <v>34.135667396061272</v>
      </c>
      <c r="W26" s="2766">
        <v>4.1575492341356668</v>
      </c>
      <c r="X26" s="2767">
        <v>457</v>
      </c>
      <c r="Y26" s="2768">
        <v>100</v>
      </c>
      <c r="Z26" s="184"/>
      <c r="AA26" s="184"/>
      <c r="AB26" s="184"/>
      <c r="AC26" s="184"/>
    </row>
    <row r="27" spans="1:29" ht="17.850000000000001" customHeight="1">
      <c r="A27" s="3093" t="s">
        <v>45</v>
      </c>
      <c r="B27" s="3093"/>
      <c r="C27" s="188"/>
      <c r="D27" s="180"/>
      <c r="E27" s="187"/>
      <c r="F27" s="234">
        <f>'75'!F40</f>
        <v>16320.000000000186</v>
      </c>
      <c r="G27" s="153">
        <v>100</v>
      </c>
      <c r="H27" s="153">
        <f t="shared" ref="H27:N27" si="4">Q27</f>
        <v>1.4923776227047068</v>
      </c>
      <c r="I27" s="153">
        <f t="shared" si="4"/>
        <v>6.7833129568797723</v>
      </c>
      <c r="J27" s="153">
        <f t="shared" si="4"/>
        <v>45.654799955293356</v>
      </c>
      <c r="K27" s="153">
        <f t="shared" si="4"/>
        <v>10.812292558994166</v>
      </c>
      <c r="L27" s="153">
        <f t="shared" si="4"/>
        <v>3.664925555050988</v>
      </c>
      <c r="M27" s="153">
        <f t="shared" si="4"/>
        <v>25.329915807216803</v>
      </c>
      <c r="N27" s="153">
        <f t="shared" si="4"/>
        <v>6.2623755438601201</v>
      </c>
      <c r="O27" s="4062" t="s">
        <v>1001</v>
      </c>
      <c r="P27" s="4063"/>
      <c r="Q27" s="2769">
        <v>1.4923776227047068</v>
      </c>
      <c r="R27" s="2766">
        <v>6.7833129568797723</v>
      </c>
      <c r="S27" s="2766">
        <v>45.654799955293356</v>
      </c>
      <c r="T27" s="2766">
        <v>10.812292558994166</v>
      </c>
      <c r="U27" s="2766">
        <v>3.664925555050988</v>
      </c>
      <c r="V27" s="2766">
        <v>25.329915807216803</v>
      </c>
      <c r="W27" s="2766">
        <v>6.2623755438601201</v>
      </c>
      <c r="X27" s="2767">
        <v>16113.238639102667</v>
      </c>
      <c r="Y27" s="2768">
        <v>100</v>
      </c>
      <c r="Z27" s="184"/>
      <c r="AA27" s="184"/>
      <c r="AB27" s="184"/>
      <c r="AC27" s="184"/>
    </row>
    <row r="28" spans="1:29" ht="17.850000000000001" customHeight="1">
      <c r="A28" s="189"/>
      <c r="B28" s="155" t="s">
        <v>524</v>
      </c>
      <c r="C28" s="188"/>
      <c r="D28" s="180"/>
      <c r="E28" s="187"/>
      <c r="F28" s="234">
        <f>'75'!F41</f>
        <v>5364.9999999998226</v>
      </c>
      <c r="G28" s="153">
        <v>100</v>
      </c>
      <c r="H28" s="153">
        <f t="shared" ref="H28:N28" si="5">Q40</f>
        <v>1.9928532519469573</v>
      </c>
      <c r="I28" s="153">
        <f t="shared" si="5"/>
        <v>6.905211224443339</v>
      </c>
      <c r="J28" s="153">
        <f t="shared" si="5"/>
        <v>46.348508867345664</v>
      </c>
      <c r="K28" s="153">
        <f t="shared" si="5"/>
        <v>11.610820028298365</v>
      </c>
      <c r="L28" s="153">
        <f t="shared" si="5"/>
        <v>3.2915955886927377</v>
      </c>
      <c r="M28" s="153">
        <f t="shared" si="5"/>
        <v>24.226198069229579</v>
      </c>
      <c r="N28" s="153">
        <f t="shared" si="5"/>
        <v>5.6248129700434379</v>
      </c>
      <c r="O28" s="4062" t="s">
        <v>1002</v>
      </c>
      <c r="P28" s="4063"/>
      <c r="Q28" s="2769">
        <v>4.1562121937163994</v>
      </c>
      <c r="R28" s="2766">
        <v>18.42632060929154</v>
      </c>
      <c r="S28" s="2766">
        <v>36.706463518922078</v>
      </c>
      <c r="T28" s="2766">
        <v>15.91896642192498</v>
      </c>
      <c r="U28" s="2766">
        <v>8.5006596815502959</v>
      </c>
      <c r="V28" s="2766">
        <v>3.2680313485183596</v>
      </c>
      <c r="W28" s="2766">
        <v>13.023346226076338</v>
      </c>
      <c r="X28" s="2767">
        <v>425.00000000033617</v>
      </c>
      <c r="Y28" s="2768">
        <v>100</v>
      </c>
      <c r="Z28" s="184"/>
      <c r="AA28" s="184"/>
      <c r="AB28" s="184"/>
      <c r="AC28" s="184"/>
    </row>
    <row r="29" spans="1:29" ht="17.850000000000001" customHeight="1">
      <c r="A29" s="156"/>
      <c r="B29" s="156" t="s">
        <v>2295</v>
      </c>
      <c r="C29" s="190"/>
      <c r="D29" s="186"/>
      <c r="E29" s="187"/>
      <c r="F29" s="234">
        <f>'75'!F42</f>
        <v>1503.0000000000239</v>
      </c>
      <c r="G29" s="153">
        <v>100</v>
      </c>
      <c r="H29" s="153">
        <f t="shared" ref="H29:N32" si="6">Q29</f>
        <v>2.2788333762032047</v>
      </c>
      <c r="I29" s="153">
        <f t="shared" si="6"/>
        <v>5.2927511568280385</v>
      </c>
      <c r="J29" s="153">
        <f t="shared" si="6"/>
        <v>52.147623245346608</v>
      </c>
      <c r="K29" s="153">
        <f t="shared" si="6"/>
        <v>8.9986945133830183</v>
      </c>
      <c r="L29" s="153">
        <f t="shared" si="6"/>
        <v>4.756199341699654</v>
      </c>
      <c r="M29" s="153">
        <f t="shared" si="6"/>
        <v>19.864089349763997</v>
      </c>
      <c r="N29" s="153">
        <f t="shared" si="6"/>
        <v>6.6618090167753348</v>
      </c>
      <c r="O29" s="4062" t="s">
        <v>1004</v>
      </c>
      <c r="P29" s="4063"/>
      <c r="Q29" s="2769">
        <v>2.2788333762032047</v>
      </c>
      <c r="R29" s="2766">
        <v>5.2927511568280385</v>
      </c>
      <c r="S29" s="2766">
        <v>52.147623245346608</v>
      </c>
      <c r="T29" s="2766">
        <v>8.9986945133830183</v>
      </c>
      <c r="U29" s="2766">
        <v>4.756199341699654</v>
      </c>
      <c r="V29" s="2766">
        <v>19.864089349763997</v>
      </c>
      <c r="W29" s="2766">
        <v>6.6618090167753348</v>
      </c>
      <c r="X29" s="2767">
        <v>1481.142857142881</v>
      </c>
      <c r="Y29" s="2768">
        <v>100</v>
      </c>
      <c r="Z29" s="184"/>
      <c r="AA29" s="184"/>
      <c r="AB29" s="184"/>
      <c r="AC29" s="184"/>
    </row>
    <row r="30" spans="1:29" ht="17.850000000000001" customHeight="1">
      <c r="A30" s="156"/>
      <c r="B30" s="156" t="s">
        <v>2255</v>
      </c>
      <c r="C30" s="190"/>
      <c r="D30" s="186"/>
      <c r="E30" s="187"/>
      <c r="F30" s="234">
        <f>'75'!F43</f>
        <v>1110.0000000001487</v>
      </c>
      <c r="G30" s="153">
        <v>100</v>
      </c>
      <c r="H30" s="153">
        <f t="shared" si="6"/>
        <v>1.14464336459206</v>
      </c>
      <c r="I30" s="153">
        <f t="shared" si="6"/>
        <v>4.5514215654122285</v>
      </c>
      <c r="J30" s="153">
        <f t="shared" si="6"/>
        <v>47.151387490546689</v>
      </c>
      <c r="K30" s="153">
        <f t="shared" si="6"/>
        <v>11.170915739897886</v>
      </c>
      <c r="L30" s="153">
        <f t="shared" si="6"/>
        <v>3.3220539051679259</v>
      </c>
      <c r="M30" s="153">
        <f t="shared" si="6"/>
        <v>27.744276770314851</v>
      </c>
      <c r="N30" s="153">
        <f t="shared" si="6"/>
        <v>4.9153011640683317</v>
      </c>
      <c r="O30" s="4062" t="s">
        <v>1005</v>
      </c>
      <c r="P30" s="4063"/>
      <c r="Q30" s="2769">
        <v>1.14464336459206</v>
      </c>
      <c r="R30" s="2766">
        <v>4.5514215654122285</v>
      </c>
      <c r="S30" s="2766">
        <v>47.151387490546689</v>
      </c>
      <c r="T30" s="2766">
        <v>11.170915739897886</v>
      </c>
      <c r="U30" s="2766">
        <v>3.3220539051679259</v>
      </c>
      <c r="V30" s="2766">
        <v>27.744276770314851</v>
      </c>
      <c r="W30" s="2766">
        <v>4.9153011640683317</v>
      </c>
      <c r="X30" s="2767">
        <v>1106.6037735850543</v>
      </c>
      <c r="Y30" s="2768">
        <v>100</v>
      </c>
      <c r="Z30" s="184"/>
      <c r="AA30" s="184"/>
      <c r="AB30" s="184"/>
      <c r="AC30" s="184"/>
    </row>
    <row r="31" spans="1:29" ht="17.850000000000001" customHeight="1">
      <c r="A31" s="156"/>
      <c r="B31" s="156" t="s">
        <v>2266</v>
      </c>
      <c r="C31" s="190"/>
      <c r="D31" s="186"/>
      <c r="E31" s="187"/>
      <c r="F31" s="234">
        <f>'75'!F44</f>
        <v>1321.0000000003549</v>
      </c>
      <c r="G31" s="153">
        <v>100</v>
      </c>
      <c r="H31" s="153">
        <f t="shared" si="6"/>
        <v>3.1479642277591728</v>
      </c>
      <c r="I31" s="153">
        <f t="shared" si="6"/>
        <v>9.6451837025277882</v>
      </c>
      <c r="J31" s="153">
        <f t="shared" si="6"/>
        <v>49.700308913355649</v>
      </c>
      <c r="K31" s="153">
        <f t="shared" si="6"/>
        <v>8.2663941742667841</v>
      </c>
      <c r="L31" s="153">
        <f t="shared" si="6"/>
        <v>1.292832198391338</v>
      </c>
      <c r="M31" s="153">
        <f t="shared" si="6"/>
        <v>23.301196738286372</v>
      </c>
      <c r="N31" s="153">
        <f t="shared" si="6"/>
        <v>4.6461200454129044</v>
      </c>
      <c r="O31" s="4062" t="s">
        <v>1006</v>
      </c>
      <c r="P31" s="4063"/>
      <c r="Q31" s="2769">
        <v>3.1479642277591728</v>
      </c>
      <c r="R31" s="2766">
        <v>9.6451837025277882</v>
      </c>
      <c r="S31" s="2766">
        <v>49.700308913355649</v>
      </c>
      <c r="T31" s="2766">
        <v>8.2663941742667841</v>
      </c>
      <c r="U31" s="2766">
        <v>1.292832198391338</v>
      </c>
      <c r="V31" s="2766">
        <v>23.301196738286372</v>
      </c>
      <c r="W31" s="2766">
        <v>4.6461200454129044</v>
      </c>
      <c r="X31" s="2767">
        <v>1287.3977272730669</v>
      </c>
      <c r="Y31" s="2768">
        <v>100</v>
      </c>
      <c r="Z31" s="184"/>
      <c r="AA31" s="184"/>
      <c r="AB31" s="184"/>
      <c r="AC31" s="184"/>
    </row>
    <row r="32" spans="1:29" s="195" customFormat="1" ht="17.850000000000001" customHeight="1">
      <c r="A32" s="191"/>
      <c r="B32" s="191" t="s">
        <v>2239</v>
      </c>
      <c r="C32" s="191"/>
      <c r="D32" s="192"/>
      <c r="E32" s="193"/>
      <c r="F32" s="234">
        <f>'75'!F45</f>
        <v>1430.9999999993024</v>
      </c>
      <c r="G32" s="153">
        <v>100</v>
      </c>
      <c r="H32" s="153">
        <f t="shared" si="6"/>
        <v>1.2847004994656652</v>
      </c>
      <c r="I32" s="153">
        <f t="shared" si="6"/>
        <v>7.9729139930331527</v>
      </c>
      <c r="J32" s="153">
        <f t="shared" si="6"/>
        <v>36.300006835523021</v>
      </c>
      <c r="K32" s="153">
        <f t="shared" si="6"/>
        <v>17.920845965384284</v>
      </c>
      <c r="L32" s="153">
        <f t="shared" si="6"/>
        <v>3.5613044749367844</v>
      </c>
      <c r="M32" s="153">
        <f t="shared" si="6"/>
        <v>26.964466178047541</v>
      </c>
      <c r="N32" s="153">
        <f t="shared" si="6"/>
        <v>5.9957620536095737</v>
      </c>
      <c r="O32" s="4062" t="s">
        <v>1007</v>
      </c>
      <c r="P32" s="4063"/>
      <c r="Q32" s="2769">
        <v>1.2847004994656652</v>
      </c>
      <c r="R32" s="2766">
        <v>7.9729139930331527</v>
      </c>
      <c r="S32" s="2766">
        <v>36.300006835523021</v>
      </c>
      <c r="T32" s="2766">
        <v>17.920845965384284</v>
      </c>
      <c r="U32" s="2766">
        <v>3.5613044749367844</v>
      </c>
      <c r="V32" s="2766">
        <v>26.964466178047541</v>
      </c>
      <c r="W32" s="2766">
        <v>5.9957620536095737</v>
      </c>
      <c r="X32" s="2767">
        <v>1372.6309723302279</v>
      </c>
      <c r="Y32" s="2768">
        <v>100</v>
      </c>
      <c r="Z32" s="194"/>
      <c r="AA32" s="194"/>
      <c r="AB32" s="194"/>
      <c r="AC32" s="194"/>
    </row>
    <row r="33" spans="1:29" ht="17.850000000000001" customHeight="1">
      <c r="A33" s="156"/>
      <c r="B33" s="155" t="s">
        <v>17</v>
      </c>
      <c r="C33" s="190"/>
      <c r="D33" s="186"/>
      <c r="E33" s="187"/>
      <c r="F33" s="234">
        <f>'75'!F46</f>
        <v>4916.0000000010514</v>
      </c>
      <c r="G33" s="153">
        <v>100</v>
      </c>
      <c r="H33" s="153">
        <f t="shared" ref="H33:N33" si="7">Q41</f>
        <v>0.4912934892154599</v>
      </c>
      <c r="I33" s="153">
        <f t="shared" si="7"/>
        <v>5.4049783937401976</v>
      </c>
      <c r="J33" s="153">
        <f t="shared" si="7"/>
        <v>45.558694959426653</v>
      </c>
      <c r="K33" s="153">
        <f t="shared" si="7"/>
        <v>13.333609648812239</v>
      </c>
      <c r="L33" s="153">
        <f t="shared" si="7"/>
        <v>4.6884103797219874</v>
      </c>
      <c r="M33" s="153">
        <f t="shared" si="7"/>
        <v>24.911508245990859</v>
      </c>
      <c r="N33" s="153">
        <f t="shared" si="7"/>
        <v>5.6115048830926071</v>
      </c>
      <c r="O33" s="4062" t="s">
        <v>1008</v>
      </c>
      <c r="P33" s="4063"/>
      <c r="Q33" s="2765">
        <v>0.73201165216553787</v>
      </c>
      <c r="R33" s="2766">
        <v>6.0137579995976225</v>
      </c>
      <c r="S33" s="2766">
        <v>39.302856916068109</v>
      </c>
      <c r="T33" s="2766">
        <v>17.578656749249298</v>
      </c>
      <c r="U33" s="2766">
        <v>5.6921370463054464</v>
      </c>
      <c r="V33" s="2766">
        <v>22.171833151998456</v>
      </c>
      <c r="W33" s="2766">
        <v>8.5087464846155587</v>
      </c>
      <c r="X33" s="2767">
        <v>2427.1016197784143</v>
      </c>
      <c r="Y33" s="2768">
        <v>100</v>
      </c>
      <c r="Z33" s="184"/>
      <c r="AA33" s="184"/>
      <c r="AB33" s="184"/>
      <c r="AC33" s="184"/>
    </row>
    <row r="34" spans="1:29" s="176" customFormat="1" ht="17.850000000000001" customHeight="1">
      <c r="A34" s="156"/>
      <c r="B34" s="156" t="s">
        <v>2257</v>
      </c>
      <c r="C34" s="190"/>
      <c r="D34" s="186"/>
      <c r="E34" s="187"/>
      <c r="F34" s="234">
        <f>'75'!F47</f>
        <v>2452.0000000000614</v>
      </c>
      <c r="G34" s="153">
        <v>100</v>
      </c>
      <c r="H34" s="153">
        <f t="shared" ref="H34:N35" si="8">Q33</f>
        <v>0.73201165216553787</v>
      </c>
      <c r="I34" s="153">
        <f t="shared" si="8"/>
        <v>6.0137579995976225</v>
      </c>
      <c r="J34" s="153">
        <f t="shared" si="8"/>
        <v>39.302856916068109</v>
      </c>
      <c r="K34" s="153">
        <f t="shared" si="8"/>
        <v>17.578656749249298</v>
      </c>
      <c r="L34" s="153">
        <f t="shared" si="8"/>
        <v>5.6921370463054464</v>
      </c>
      <c r="M34" s="153">
        <f t="shared" si="8"/>
        <v>22.171833151998456</v>
      </c>
      <c r="N34" s="153">
        <f t="shared" si="8"/>
        <v>8.5087464846155587</v>
      </c>
      <c r="O34" s="4062" t="s">
        <v>1009</v>
      </c>
      <c r="P34" s="4063"/>
      <c r="Q34" s="2765">
        <v>0.25119871447589004</v>
      </c>
      <c r="R34" s="2766">
        <v>4.7977753453989918</v>
      </c>
      <c r="S34" s="2766">
        <v>51.798332249027091</v>
      </c>
      <c r="T34" s="2766">
        <v>9.0995559536215165</v>
      </c>
      <c r="U34" s="2766">
        <v>3.6872830656877986</v>
      </c>
      <c r="V34" s="2766">
        <v>27.644088399022888</v>
      </c>
      <c r="W34" s="2766">
        <v>2.7217662727658669</v>
      </c>
      <c r="X34" s="2767">
        <v>2433.4034084663022</v>
      </c>
      <c r="Y34" s="2768">
        <v>100</v>
      </c>
      <c r="Z34" s="184"/>
      <c r="AA34" s="184"/>
      <c r="AB34" s="184"/>
      <c r="AC34" s="184"/>
    </row>
    <row r="35" spans="1:29" ht="17.850000000000001" customHeight="1">
      <c r="A35" s="156"/>
      <c r="B35" s="156" t="s">
        <v>2215</v>
      </c>
      <c r="C35" s="190"/>
      <c r="D35" s="186"/>
      <c r="E35" s="187"/>
      <c r="F35" s="234">
        <f>'75'!F48</f>
        <v>2464.0000000009927</v>
      </c>
      <c r="G35" s="153">
        <v>100</v>
      </c>
      <c r="H35" s="153">
        <f t="shared" si="8"/>
        <v>0.25119871447589004</v>
      </c>
      <c r="I35" s="153">
        <f t="shared" si="8"/>
        <v>4.7977753453989918</v>
      </c>
      <c r="J35" s="153">
        <f t="shared" si="8"/>
        <v>51.798332249027091</v>
      </c>
      <c r="K35" s="153">
        <f t="shared" si="8"/>
        <v>9.0995559536215165</v>
      </c>
      <c r="L35" s="153">
        <f t="shared" si="8"/>
        <v>3.6872830656877986</v>
      </c>
      <c r="M35" s="153">
        <f t="shared" si="8"/>
        <v>27.644088399022888</v>
      </c>
      <c r="N35" s="153">
        <f t="shared" si="8"/>
        <v>2.7217662727658669</v>
      </c>
      <c r="O35" s="4062" t="s">
        <v>1010</v>
      </c>
      <c r="P35" s="4063"/>
      <c r="Q35" s="2765">
        <v>0.24462255993293913</v>
      </c>
      <c r="R35" s="2766">
        <v>12.135511245962265</v>
      </c>
      <c r="S35" s="2766">
        <v>36.770760553574242</v>
      </c>
      <c r="T35" s="2766">
        <v>11.238356710503954</v>
      </c>
      <c r="U35" s="2766">
        <v>1.7541438733074097</v>
      </c>
      <c r="V35" s="2766">
        <v>31.364045482723661</v>
      </c>
      <c r="W35" s="2766">
        <v>6.492559573995524</v>
      </c>
      <c r="X35" s="2767">
        <v>1449.3571428568084</v>
      </c>
      <c r="Y35" s="2768">
        <v>100</v>
      </c>
      <c r="Z35" s="184"/>
      <c r="AA35" s="184"/>
      <c r="AB35" s="184"/>
      <c r="AC35" s="184"/>
    </row>
    <row r="36" spans="1:29" ht="17.850000000000001" customHeight="1">
      <c r="A36" s="156"/>
      <c r="B36" s="155" t="s">
        <v>18</v>
      </c>
      <c r="C36" s="190"/>
      <c r="D36" s="186"/>
      <c r="E36" s="187"/>
      <c r="F36" s="234">
        <f>'75'!F49</f>
        <v>5284.9999999988549</v>
      </c>
      <c r="G36" s="153">
        <v>100</v>
      </c>
      <c r="H36" s="153">
        <f t="shared" ref="H36:N36" si="9">Q42</f>
        <v>2.1317247172361906</v>
      </c>
      <c r="I36" s="153">
        <f t="shared" si="9"/>
        <v>7.7246437513913166</v>
      </c>
      <c r="J36" s="153">
        <f t="shared" si="9"/>
        <v>45.875592042259896</v>
      </c>
      <c r="K36" s="153">
        <f t="shared" si="9"/>
        <v>7.6503251682248194</v>
      </c>
      <c r="L36" s="153">
        <f t="shared" si="9"/>
        <v>2.9800860407418082</v>
      </c>
      <c r="M36" s="153">
        <f t="shared" si="9"/>
        <v>26.264366541013494</v>
      </c>
      <c r="N36" s="153">
        <f t="shared" si="9"/>
        <v>7.3732617391326176</v>
      </c>
      <c r="O36" s="4062" t="s">
        <v>1011</v>
      </c>
      <c r="P36" s="4063"/>
      <c r="Q36" s="2769">
        <v>4.3668418264364659</v>
      </c>
      <c r="R36" s="2766">
        <v>5.3838626375786074</v>
      </c>
      <c r="S36" s="2766">
        <v>45.524824039072207</v>
      </c>
      <c r="T36" s="2766">
        <v>7.4312330709400047</v>
      </c>
      <c r="U36" s="2766">
        <v>4.9298196829719156</v>
      </c>
      <c r="V36" s="2766">
        <v>24.022033435803323</v>
      </c>
      <c r="W36" s="2766">
        <v>8.3413853071973527</v>
      </c>
      <c r="X36" s="2767">
        <v>2072.1000000001568</v>
      </c>
      <c r="Y36" s="2768">
        <v>100</v>
      </c>
      <c r="Z36" s="184"/>
      <c r="AA36" s="184"/>
      <c r="AB36" s="184"/>
      <c r="AC36" s="184"/>
    </row>
    <row r="37" spans="1:29" ht="17.850000000000001" customHeight="1">
      <c r="A37" s="156"/>
      <c r="B37" s="156" t="s">
        <v>2258</v>
      </c>
      <c r="C37" s="188"/>
      <c r="D37" s="180"/>
      <c r="E37" s="187"/>
      <c r="F37" s="234">
        <f>'75'!F50</f>
        <v>1474.9999999996542</v>
      </c>
      <c r="G37" s="153">
        <v>100</v>
      </c>
      <c r="H37" s="153">
        <f t="shared" ref="H37:N39" si="10">Q35</f>
        <v>0.24462255993293913</v>
      </c>
      <c r="I37" s="153">
        <f t="shared" si="10"/>
        <v>12.135511245962265</v>
      </c>
      <c r="J37" s="153">
        <f t="shared" si="10"/>
        <v>36.770760553574242</v>
      </c>
      <c r="K37" s="153">
        <f t="shared" si="10"/>
        <v>11.238356710503954</v>
      </c>
      <c r="L37" s="153">
        <f t="shared" si="10"/>
        <v>1.7541438733074097</v>
      </c>
      <c r="M37" s="153">
        <f t="shared" si="10"/>
        <v>31.364045482723661</v>
      </c>
      <c r="N37" s="153">
        <f t="shared" si="10"/>
        <v>6.492559573995524</v>
      </c>
      <c r="O37" s="4062" t="s">
        <v>1012</v>
      </c>
      <c r="P37" s="4063"/>
      <c r="Q37" s="2769">
        <v>1.0374943819867242</v>
      </c>
      <c r="R37" s="2766">
        <v>6.8345169403581183</v>
      </c>
      <c r="S37" s="2766">
        <v>53.90962489398882</v>
      </c>
      <c r="T37" s="2766">
        <v>4.9115147759475404</v>
      </c>
      <c r="U37" s="2766">
        <v>1.67413390977461</v>
      </c>
      <c r="V37" s="2766">
        <v>24.680455592866096</v>
      </c>
      <c r="W37" s="2766">
        <v>6.9522595050780085</v>
      </c>
      <c r="X37" s="2767">
        <v>1732.9999999990605</v>
      </c>
      <c r="Y37" s="2768">
        <v>100</v>
      </c>
      <c r="Z37" s="184"/>
      <c r="AA37" s="184"/>
      <c r="AB37" s="184"/>
      <c r="AC37" s="184"/>
    </row>
    <row r="38" spans="1:29" ht="17.850000000000001" customHeight="1">
      <c r="A38" s="156"/>
      <c r="B38" s="156" t="s">
        <v>2296</v>
      </c>
      <c r="C38" s="188"/>
      <c r="D38" s="180"/>
      <c r="E38" s="187"/>
      <c r="F38" s="234">
        <f>'75'!F51</f>
        <v>2077.0000000001492</v>
      </c>
      <c r="G38" s="153">
        <v>100</v>
      </c>
      <c r="H38" s="153">
        <f t="shared" si="10"/>
        <v>4.3668418264364659</v>
      </c>
      <c r="I38" s="153">
        <f t="shared" si="10"/>
        <v>5.3838626375786074</v>
      </c>
      <c r="J38" s="153">
        <f t="shared" si="10"/>
        <v>45.524824039072207</v>
      </c>
      <c r="K38" s="153">
        <f t="shared" si="10"/>
        <v>7.4312330709400047</v>
      </c>
      <c r="L38" s="153">
        <f t="shared" si="10"/>
        <v>4.9298196829719156</v>
      </c>
      <c r="M38" s="153">
        <f t="shared" si="10"/>
        <v>24.022033435803323</v>
      </c>
      <c r="N38" s="153">
        <f t="shared" si="10"/>
        <v>8.3413853071973527</v>
      </c>
      <c r="O38" s="4062" t="s">
        <v>1013</v>
      </c>
      <c r="P38" s="4063"/>
      <c r="Q38" s="2769">
        <v>0</v>
      </c>
      <c r="R38" s="2766">
        <v>8.2670216156804948</v>
      </c>
      <c r="S38" s="2766">
        <v>39.88072175556588</v>
      </c>
      <c r="T38" s="2766">
        <v>11.037548706591897</v>
      </c>
      <c r="U38" s="2766">
        <v>4.4416845755155485</v>
      </c>
      <c r="V38" s="2766">
        <v>29.214924494155355</v>
      </c>
      <c r="W38" s="2766">
        <v>7.1580988524908271</v>
      </c>
      <c r="X38" s="2767">
        <v>750.50113767069274</v>
      </c>
      <c r="Y38" s="2768">
        <v>100</v>
      </c>
      <c r="Z38" s="184"/>
      <c r="AA38" s="184"/>
      <c r="AB38" s="184"/>
      <c r="AC38" s="184"/>
    </row>
    <row r="39" spans="1:29" ht="17.850000000000001" customHeight="1">
      <c r="A39" s="156"/>
      <c r="B39" s="156" t="s">
        <v>2297</v>
      </c>
      <c r="C39" s="188"/>
      <c r="D39" s="180"/>
      <c r="E39" s="187"/>
      <c r="F39" s="234">
        <f>'75'!F52</f>
        <v>1732.9999999990605</v>
      </c>
      <c r="G39" s="153">
        <v>100</v>
      </c>
      <c r="H39" s="153">
        <f t="shared" si="10"/>
        <v>1.0374943819867242</v>
      </c>
      <c r="I39" s="153">
        <f t="shared" si="10"/>
        <v>6.8345169403581183</v>
      </c>
      <c r="J39" s="153">
        <f t="shared" si="10"/>
        <v>53.90962489398882</v>
      </c>
      <c r="K39" s="153">
        <f t="shared" si="10"/>
        <v>4.9115147759475404</v>
      </c>
      <c r="L39" s="153">
        <f t="shared" si="10"/>
        <v>1.67413390977461</v>
      </c>
      <c r="M39" s="153">
        <f t="shared" si="10"/>
        <v>24.680455592866096</v>
      </c>
      <c r="N39" s="153">
        <f t="shared" si="10"/>
        <v>6.9522595050780085</v>
      </c>
      <c r="O39" s="4062" t="s">
        <v>1014</v>
      </c>
      <c r="P39" s="4063"/>
      <c r="Q39" s="2769">
        <v>4.1562121937163994</v>
      </c>
      <c r="R39" s="2766">
        <v>18.42632060929154</v>
      </c>
      <c r="S39" s="2766">
        <v>36.706463518922078</v>
      </c>
      <c r="T39" s="2766">
        <v>15.91896642192498</v>
      </c>
      <c r="U39" s="2766">
        <v>8.5006596815502959</v>
      </c>
      <c r="V39" s="2766">
        <v>3.2680313485183596</v>
      </c>
      <c r="W39" s="2766">
        <v>13.023346226076338</v>
      </c>
      <c r="X39" s="2767">
        <v>425.00000000033617</v>
      </c>
      <c r="Y39" s="2768">
        <v>100</v>
      </c>
      <c r="Z39" s="184"/>
      <c r="AA39" s="184"/>
      <c r="AB39" s="184"/>
      <c r="AC39" s="184"/>
    </row>
    <row r="40" spans="1:29" ht="17.850000000000001" customHeight="1">
      <c r="A40" s="156"/>
      <c r="B40" s="155" t="s">
        <v>20</v>
      </c>
      <c r="C40" s="188"/>
      <c r="D40" s="180"/>
      <c r="E40" s="187"/>
      <c r="F40" s="234">
        <f>'75'!F53</f>
        <v>754.00000000043303</v>
      </c>
      <c r="G40" s="153">
        <v>100</v>
      </c>
      <c r="H40" s="153">
        <f t="shared" ref="H40:N41" si="11">Q43</f>
        <v>0</v>
      </c>
      <c r="I40" s="153">
        <f t="shared" si="11"/>
        <v>8.2670216156804948</v>
      </c>
      <c r="J40" s="153">
        <f t="shared" si="11"/>
        <v>39.88072175556588</v>
      </c>
      <c r="K40" s="153">
        <f t="shared" si="11"/>
        <v>11.037548706591897</v>
      </c>
      <c r="L40" s="153">
        <f t="shared" si="11"/>
        <v>4.4416845755155485</v>
      </c>
      <c r="M40" s="153">
        <f t="shared" si="11"/>
        <v>29.214924494155355</v>
      </c>
      <c r="N40" s="153">
        <f t="shared" si="11"/>
        <v>7.1580988524908271</v>
      </c>
      <c r="O40" s="4062" t="s">
        <v>1016</v>
      </c>
      <c r="P40" s="4063"/>
      <c r="Q40" s="2769">
        <v>1.9928532519469573</v>
      </c>
      <c r="R40" s="2766">
        <v>6.905211224443339</v>
      </c>
      <c r="S40" s="2766">
        <v>46.348508867345664</v>
      </c>
      <c r="T40" s="2766">
        <v>11.610820028298365</v>
      </c>
      <c r="U40" s="2766">
        <v>3.2915955886927377</v>
      </c>
      <c r="V40" s="2766">
        <v>24.226198069229579</v>
      </c>
      <c r="W40" s="2766">
        <v>5.6248129700434379</v>
      </c>
      <c r="X40" s="2767">
        <v>5247.7753303312238</v>
      </c>
      <c r="Y40" s="2768">
        <v>100</v>
      </c>
      <c r="Z40" s="184"/>
      <c r="AA40" s="184"/>
      <c r="AB40" s="184"/>
      <c r="AC40" s="184"/>
    </row>
    <row r="41" spans="1:29" ht="17.850000000000001" customHeight="1">
      <c r="A41" s="3093" t="s">
        <v>21</v>
      </c>
      <c r="B41" s="3093"/>
      <c r="C41" s="188"/>
      <c r="D41" s="180"/>
      <c r="E41" s="187"/>
      <c r="F41" s="234">
        <f>'75'!F54</f>
        <v>425.00000000033617</v>
      </c>
      <c r="G41" s="153">
        <v>100</v>
      </c>
      <c r="H41" s="153">
        <f t="shared" si="11"/>
        <v>4.1562121937163994</v>
      </c>
      <c r="I41" s="153">
        <f t="shared" si="11"/>
        <v>18.42632060929154</v>
      </c>
      <c r="J41" s="153">
        <f t="shared" si="11"/>
        <v>36.706463518922078</v>
      </c>
      <c r="K41" s="153">
        <f t="shared" si="11"/>
        <v>15.91896642192498</v>
      </c>
      <c r="L41" s="153">
        <f t="shared" si="11"/>
        <v>8.5006596815502959</v>
      </c>
      <c r="M41" s="153">
        <f t="shared" si="11"/>
        <v>3.2680313485183596</v>
      </c>
      <c r="N41" s="153">
        <f t="shared" si="11"/>
        <v>13.023346226076338</v>
      </c>
      <c r="O41" s="4062" t="s">
        <v>1017</v>
      </c>
      <c r="P41" s="4063"/>
      <c r="Q41" s="2765">
        <v>0.4912934892154599</v>
      </c>
      <c r="R41" s="2766">
        <v>5.4049783937401976</v>
      </c>
      <c r="S41" s="2766">
        <v>45.558694959426653</v>
      </c>
      <c r="T41" s="2766">
        <v>13.333609648812239</v>
      </c>
      <c r="U41" s="2766">
        <v>4.6884103797219874</v>
      </c>
      <c r="V41" s="2766">
        <v>24.911508245990859</v>
      </c>
      <c r="W41" s="2766">
        <v>5.6115048830926071</v>
      </c>
      <c r="X41" s="2767">
        <v>4860.5050282447164</v>
      </c>
      <c r="Y41" s="2768">
        <v>100</v>
      </c>
      <c r="Z41" s="184"/>
      <c r="AA41" s="184"/>
      <c r="AB41" s="184"/>
      <c r="AC41" s="184"/>
    </row>
    <row r="42" spans="1:29" ht="17.850000000000001" customHeight="1">
      <c r="A42" s="3094" t="s">
        <v>118</v>
      </c>
      <c r="B42" s="3094"/>
      <c r="C42" s="3094"/>
      <c r="D42" s="186"/>
      <c r="E42" s="187"/>
      <c r="F42" s="234"/>
      <c r="G42" s="153"/>
      <c r="H42" s="153"/>
      <c r="I42" s="153"/>
      <c r="J42" s="153"/>
      <c r="K42" s="153"/>
      <c r="L42" s="153"/>
      <c r="M42" s="153"/>
      <c r="N42" s="153"/>
      <c r="O42" s="4062" t="s">
        <v>1018</v>
      </c>
      <c r="P42" s="4063"/>
      <c r="Q42" s="2769">
        <v>2.1317247172361906</v>
      </c>
      <c r="R42" s="2766">
        <v>7.7246437513913166</v>
      </c>
      <c r="S42" s="2766">
        <v>45.875592042259896</v>
      </c>
      <c r="T42" s="2766">
        <v>7.6503251682248194</v>
      </c>
      <c r="U42" s="2766">
        <v>2.9800860407418082</v>
      </c>
      <c r="V42" s="2766">
        <v>26.264366541013494</v>
      </c>
      <c r="W42" s="2766">
        <v>7.3732617391326176</v>
      </c>
      <c r="X42" s="2767">
        <v>5254.4571428560175</v>
      </c>
      <c r="Y42" s="2768">
        <v>100</v>
      </c>
      <c r="Z42" s="184"/>
      <c r="AA42" s="184"/>
      <c r="AB42" s="184"/>
      <c r="AC42" s="184"/>
    </row>
    <row r="43" spans="1:29" ht="17.850000000000001" customHeight="1">
      <c r="A43" s="3093" t="s">
        <v>22</v>
      </c>
      <c r="B43" s="3093" t="s">
        <v>22</v>
      </c>
      <c r="C43" s="196"/>
      <c r="D43" s="186"/>
      <c r="E43" s="187"/>
      <c r="F43" s="234">
        <f>'75'!F56</f>
        <v>7340.0760170690801</v>
      </c>
      <c r="G43" s="153">
        <v>100</v>
      </c>
      <c r="H43" s="153">
        <f t="shared" ref="H43:N43" si="12">Q45</f>
        <v>1.6087227946926856</v>
      </c>
      <c r="I43" s="153">
        <f t="shared" si="12"/>
        <v>7.6858609318988069</v>
      </c>
      <c r="J43" s="153">
        <f t="shared" si="12"/>
        <v>47.657160279418854</v>
      </c>
      <c r="K43" s="153">
        <f t="shared" si="12"/>
        <v>6.9123712899844838</v>
      </c>
      <c r="L43" s="153">
        <f t="shared" si="12"/>
        <v>3.4716452538492435</v>
      </c>
      <c r="M43" s="153">
        <f t="shared" si="12"/>
        <v>26.941876699600847</v>
      </c>
      <c r="N43" s="153">
        <f t="shared" si="12"/>
        <v>5.722362750555182</v>
      </c>
      <c r="O43" s="4062" t="s">
        <v>1019</v>
      </c>
      <c r="P43" s="4063"/>
      <c r="Q43" s="2769">
        <v>0</v>
      </c>
      <c r="R43" s="2766">
        <v>8.2670216156804948</v>
      </c>
      <c r="S43" s="2766">
        <v>39.88072175556588</v>
      </c>
      <c r="T43" s="2766">
        <v>11.037548706591897</v>
      </c>
      <c r="U43" s="2766">
        <v>4.4416845755155485</v>
      </c>
      <c r="V43" s="2766">
        <v>29.214924494155355</v>
      </c>
      <c r="W43" s="2766">
        <v>7.1580988524908271</v>
      </c>
      <c r="X43" s="2767">
        <v>750.50113767069274</v>
      </c>
      <c r="Y43" s="2768">
        <v>100</v>
      </c>
      <c r="Z43" s="184"/>
      <c r="AA43" s="184"/>
      <c r="AB43" s="184"/>
      <c r="AC43" s="184"/>
    </row>
    <row r="44" spans="1:29" s="176" customFormat="1" ht="17.850000000000001" customHeight="1">
      <c r="A44" s="155"/>
      <c r="B44" s="155" t="s">
        <v>680</v>
      </c>
      <c r="C44" s="155"/>
      <c r="D44" s="186"/>
      <c r="E44" s="187"/>
      <c r="F44" s="234">
        <f>'75'!F57</f>
        <v>5639.9878091550663</v>
      </c>
      <c r="G44" s="153">
        <v>100</v>
      </c>
      <c r="H44" s="153">
        <f t="shared" ref="H44:N47" si="13">Q47</f>
        <v>1.7134397677098809</v>
      </c>
      <c r="I44" s="153">
        <f t="shared" si="13"/>
        <v>7.3424358928495819</v>
      </c>
      <c r="J44" s="153">
        <f t="shared" si="13"/>
        <v>46.74519293649076</v>
      </c>
      <c r="K44" s="153">
        <f t="shared" si="13"/>
        <v>5.4676247030671625</v>
      </c>
      <c r="L44" s="153">
        <f t="shared" si="13"/>
        <v>3.1688553034446705</v>
      </c>
      <c r="M44" s="153">
        <f t="shared" si="13"/>
        <v>29.383481731918891</v>
      </c>
      <c r="N44" s="153">
        <f t="shared" si="13"/>
        <v>6.1789696645190926</v>
      </c>
      <c r="O44" s="4062" t="s">
        <v>1020</v>
      </c>
      <c r="P44" s="4063"/>
      <c r="Q44" s="2769">
        <v>4.1562121937163994</v>
      </c>
      <c r="R44" s="2766">
        <v>18.42632060929154</v>
      </c>
      <c r="S44" s="2766">
        <v>36.706463518922078</v>
      </c>
      <c r="T44" s="2766">
        <v>15.91896642192498</v>
      </c>
      <c r="U44" s="2766">
        <v>8.5006596815502959</v>
      </c>
      <c r="V44" s="2766">
        <v>3.2680313485183596</v>
      </c>
      <c r="W44" s="2766">
        <v>13.023346226076338</v>
      </c>
      <c r="X44" s="2767">
        <v>425.00000000033617</v>
      </c>
      <c r="Y44" s="2768">
        <v>100</v>
      </c>
      <c r="Z44" s="184"/>
      <c r="AA44" s="184"/>
      <c r="AB44" s="184"/>
      <c r="AC44" s="184"/>
    </row>
    <row r="45" spans="1:29" ht="17.850000000000001" customHeight="1">
      <c r="A45" s="155"/>
      <c r="B45" s="155" t="s">
        <v>24</v>
      </c>
      <c r="C45" s="155"/>
      <c r="D45" s="186"/>
      <c r="E45" s="187"/>
      <c r="F45" s="234">
        <f>'75'!F58</f>
        <v>1001.060091147423</v>
      </c>
      <c r="G45" s="153">
        <v>100</v>
      </c>
      <c r="H45" s="153">
        <f t="shared" si="13"/>
        <v>1.9600867776215039</v>
      </c>
      <c r="I45" s="153">
        <f t="shared" si="13"/>
        <v>12.224097702210337</v>
      </c>
      <c r="J45" s="153">
        <f t="shared" si="13"/>
        <v>42.93150437716438</v>
      </c>
      <c r="K45" s="153">
        <f t="shared" si="13"/>
        <v>12.98565140344143</v>
      </c>
      <c r="L45" s="153">
        <f t="shared" si="13"/>
        <v>6.380711029324007</v>
      </c>
      <c r="M45" s="153">
        <f t="shared" si="13"/>
        <v>20.717013016459468</v>
      </c>
      <c r="N45" s="153">
        <f t="shared" si="13"/>
        <v>2.800935693778881</v>
      </c>
      <c r="O45" s="4062" t="s">
        <v>1021</v>
      </c>
      <c r="P45" s="3007" t="s">
        <v>1022</v>
      </c>
      <c r="Q45" s="2769">
        <v>1.6087227946926856</v>
      </c>
      <c r="R45" s="2766">
        <v>7.6858609318988069</v>
      </c>
      <c r="S45" s="2766">
        <v>47.657160279418854</v>
      </c>
      <c r="T45" s="2766">
        <v>6.9123712899844838</v>
      </c>
      <c r="U45" s="2766">
        <v>3.4716452538492435</v>
      </c>
      <c r="V45" s="2766">
        <v>26.941876699600847</v>
      </c>
      <c r="W45" s="2766">
        <v>5.722362750555182</v>
      </c>
      <c r="X45" s="2767">
        <v>7244.8290499595441</v>
      </c>
      <c r="Y45" s="2768">
        <v>100</v>
      </c>
      <c r="Z45" s="184"/>
      <c r="AA45" s="184"/>
      <c r="AB45" s="184"/>
      <c r="AC45" s="184"/>
    </row>
    <row r="46" spans="1:29" ht="17.850000000000001" customHeight="1">
      <c r="A46" s="155"/>
      <c r="B46" s="155" t="s">
        <v>681</v>
      </c>
      <c r="C46" s="155"/>
      <c r="D46" s="186"/>
      <c r="E46" s="187"/>
      <c r="F46" s="234">
        <f>'75'!F59</f>
        <v>699.02811676659383</v>
      </c>
      <c r="G46" s="153">
        <v>100</v>
      </c>
      <c r="H46" s="153">
        <f t="shared" si="13"/>
        <v>0.2861115242761833</v>
      </c>
      <c r="I46" s="153">
        <f t="shared" si="13"/>
        <v>4.1323247073871663</v>
      </c>
      <c r="J46" s="153">
        <f t="shared" si="13"/>
        <v>61.485410919717076</v>
      </c>
      <c r="K46" s="153">
        <f t="shared" si="13"/>
        <v>10.015913380155592</v>
      </c>
      <c r="L46" s="153">
        <f t="shared" si="13"/>
        <v>1.8531223341537788</v>
      </c>
      <c r="M46" s="153">
        <f t="shared" si="13"/>
        <v>16.096155899816175</v>
      </c>
      <c r="N46" s="153">
        <f t="shared" si="13"/>
        <v>6.1309612344940358</v>
      </c>
      <c r="O46" s="4062"/>
      <c r="P46" s="3007" t="s">
        <v>1023</v>
      </c>
      <c r="Q46" s="2769">
        <v>1.5234995492770278</v>
      </c>
      <c r="R46" s="2766">
        <v>6.6121672088241779</v>
      </c>
      <c r="S46" s="2766">
        <v>43.684607954764317</v>
      </c>
      <c r="T46" s="2766">
        <v>14.086074802441791</v>
      </c>
      <c r="U46" s="2766">
        <v>4.0367449300123432</v>
      </c>
      <c r="V46" s="2766">
        <v>23.064366033095915</v>
      </c>
      <c r="W46" s="2766">
        <v>6.9925395215843666</v>
      </c>
      <c r="X46" s="2767">
        <v>9293.4095891434499</v>
      </c>
      <c r="Y46" s="2768">
        <v>100</v>
      </c>
      <c r="Z46" s="197"/>
      <c r="AA46" s="197"/>
      <c r="AB46" s="197"/>
      <c r="AC46" s="197"/>
    </row>
    <row r="47" spans="1:29" ht="17.850000000000001" customHeight="1" thickBot="1">
      <c r="A47" s="3104" t="s">
        <v>682</v>
      </c>
      <c r="B47" s="3104"/>
      <c r="C47" s="169"/>
      <c r="D47" s="198"/>
      <c r="E47" s="199"/>
      <c r="F47" s="234">
        <f>'75'!F60</f>
        <v>9404.9239829314301</v>
      </c>
      <c r="G47" s="202">
        <v>100</v>
      </c>
      <c r="H47" s="153">
        <f t="shared" si="13"/>
        <v>1.5234995492770278</v>
      </c>
      <c r="I47" s="153">
        <f t="shared" si="13"/>
        <v>6.6121672088241779</v>
      </c>
      <c r="J47" s="153">
        <f t="shared" si="13"/>
        <v>43.684607954764317</v>
      </c>
      <c r="K47" s="153">
        <f t="shared" si="13"/>
        <v>14.086074802441791</v>
      </c>
      <c r="L47" s="153">
        <f t="shared" si="13"/>
        <v>4.0367449300123432</v>
      </c>
      <c r="M47" s="153">
        <f t="shared" si="13"/>
        <v>23.064366033095915</v>
      </c>
      <c r="N47" s="153">
        <f t="shared" si="13"/>
        <v>6.9925395215843666</v>
      </c>
      <c r="O47" s="4062" t="s">
        <v>1024</v>
      </c>
      <c r="P47" s="3007" t="s">
        <v>3904</v>
      </c>
      <c r="Q47" s="2769">
        <v>1.7134397677098809</v>
      </c>
      <c r="R47" s="2766">
        <v>7.3424358928495819</v>
      </c>
      <c r="S47" s="2766">
        <v>46.74519293649076</v>
      </c>
      <c r="T47" s="2766">
        <v>5.4676247030671625</v>
      </c>
      <c r="U47" s="2766">
        <v>3.1688553034446705</v>
      </c>
      <c r="V47" s="2766">
        <v>29.383481731918891</v>
      </c>
      <c r="W47" s="2766">
        <v>6.1789696645190926</v>
      </c>
      <c r="X47" s="2767">
        <v>5576.4560951505773</v>
      </c>
      <c r="Y47" s="2768">
        <v>100</v>
      </c>
      <c r="Z47" s="197"/>
      <c r="AA47" s="197"/>
      <c r="AB47" s="197"/>
      <c r="AC47" s="197"/>
    </row>
    <row r="48" spans="1:29" s="173" customFormat="1" ht="17.850000000000001" customHeight="1">
      <c r="B48" s="3331"/>
      <c r="C48" s="3331"/>
      <c r="D48" s="3331"/>
      <c r="E48" s="3331"/>
      <c r="F48" s="3331"/>
      <c r="G48" s="3331"/>
      <c r="H48" s="3331"/>
      <c r="I48" s="3331"/>
      <c r="J48" s="3331"/>
      <c r="K48" s="3331"/>
      <c r="L48" s="3331"/>
      <c r="M48" s="3331"/>
      <c r="N48" s="3331"/>
      <c r="O48" s="4062"/>
      <c r="P48" s="3007" t="s">
        <v>3905</v>
      </c>
      <c r="Q48" s="2769">
        <v>1.9600867776215039</v>
      </c>
      <c r="R48" s="2766">
        <v>12.224097702210337</v>
      </c>
      <c r="S48" s="2766">
        <v>42.93150437716438</v>
      </c>
      <c r="T48" s="2766">
        <v>12.98565140344143</v>
      </c>
      <c r="U48" s="2766">
        <v>6.380711029324007</v>
      </c>
      <c r="V48" s="2766">
        <v>20.717013016459468</v>
      </c>
      <c r="W48" s="2766">
        <v>2.800935693778881</v>
      </c>
      <c r="X48" s="2767">
        <v>969.34483804237561</v>
      </c>
      <c r="Y48" s="2768">
        <v>100</v>
      </c>
    </row>
    <row r="49" spans="5:25" ht="15" customHeight="1">
      <c r="E49" s="176"/>
      <c r="O49" s="4062"/>
      <c r="P49" s="3007" t="s">
        <v>3906</v>
      </c>
      <c r="Q49" s="2765">
        <v>0.2861115242761833</v>
      </c>
      <c r="R49" s="2766">
        <v>4.1323247073871663</v>
      </c>
      <c r="S49" s="2766">
        <v>61.485410919717076</v>
      </c>
      <c r="T49" s="2766">
        <v>10.015913380155592</v>
      </c>
      <c r="U49" s="2766">
        <v>1.8531223341537788</v>
      </c>
      <c r="V49" s="2766">
        <v>16.096155899816175</v>
      </c>
      <c r="W49" s="2766">
        <v>6.1309612344940358</v>
      </c>
      <c r="X49" s="2767">
        <v>699.02811676659383</v>
      </c>
      <c r="Y49" s="2768">
        <v>100</v>
      </c>
    </row>
    <row r="50" spans="5:25" ht="15" customHeight="1">
      <c r="E50" s="176"/>
      <c r="O50" s="4062"/>
      <c r="P50" s="3007" t="s">
        <v>3907</v>
      </c>
      <c r="Q50" s="2769">
        <v>1.5234995492770278</v>
      </c>
      <c r="R50" s="2766">
        <v>6.6121672088241779</v>
      </c>
      <c r="S50" s="2766">
        <v>43.684607954764317</v>
      </c>
      <c r="T50" s="2766">
        <v>14.086074802441791</v>
      </c>
      <c r="U50" s="2766">
        <v>4.0367449300123432</v>
      </c>
      <c r="V50" s="2766">
        <v>23.064366033095915</v>
      </c>
      <c r="W50" s="2766">
        <v>6.9925395215843666</v>
      </c>
      <c r="X50" s="2767">
        <v>9293.4095891434499</v>
      </c>
      <c r="Y50" s="2768">
        <v>100</v>
      </c>
    </row>
    <row r="51" spans="5:25" ht="15" customHeight="1">
      <c r="E51" s="176"/>
      <c r="O51" s="4062" t="s">
        <v>1029</v>
      </c>
      <c r="P51" s="3007" t="s">
        <v>1030</v>
      </c>
      <c r="Q51" s="2769">
        <v>1.1981453909723732</v>
      </c>
      <c r="R51" s="2766">
        <v>6.0699271345866217</v>
      </c>
      <c r="S51" s="2766">
        <v>44.702823022544855</v>
      </c>
      <c r="T51" s="2766">
        <v>10.933013307130015</v>
      </c>
      <c r="U51" s="2766">
        <v>3.7773622280896015</v>
      </c>
      <c r="V51" s="2766">
        <v>25.863176768966699</v>
      </c>
      <c r="W51" s="2766">
        <v>7.4555521477096658</v>
      </c>
      <c r="X51" s="2767">
        <v>12421.225786177838</v>
      </c>
      <c r="Y51" s="2768">
        <v>100</v>
      </c>
    </row>
    <row r="52" spans="5:25" ht="15" customHeight="1">
      <c r="E52" s="176"/>
      <c r="O52" s="4062"/>
      <c r="P52" s="3007" t="s">
        <v>1031</v>
      </c>
      <c r="Q52" s="2769">
        <v>3.2423328445485824</v>
      </c>
      <c r="R52" s="2766">
        <v>9.0787301512959573</v>
      </c>
      <c r="S52" s="2766">
        <v>47.758925666939206</v>
      </c>
      <c r="T52" s="2766">
        <v>11.090007058736813</v>
      </c>
      <c r="U52" s="2766">
        <v>4.1196240059725113</v>
      </c>
      <c r="V52" s="2766">
        <v>21.411363521192133</v>
      </c>
      <c r="W52" s="2766">
        <v>3.2990167513147712</v>
      </c>
      <c r="X52" s="2767">
        <v>2313.1164627883954</v>
      </c>
      <c r="Y52" s="2768">
        <v>100</v>
      </c>
    </row>
    <row r="53" spans="5:25" ht="15" customHeight="1">
      <c r="E53" s="176"/>
      <c r="O53" s="4062"/>
      <c r="P53" s="3007" t="s">
        <v>1032</v>
      </c>
      <c r="Q53" s="2769">
        <v>1.8277159140424362</v>
      </c>
      <c r="R53" s="2766">
        <v>11.938105083016987</v>
      </c>
      <c r="S53" s="2766">
        <v>47.559049558550626</v>
      </c>
      <c r="T53" s="2766">
        <v>11.023744847323922</v>
      </c>
      <c r="U53" s="2766">
        <v>4.2940341831321485</v>
      </c>
      <c r="V53" s="2766">
        <v>20.355120780923873</v>
      </c>
      <c r="W53" s="2766">
        <v>3.0022296330100251</v>
      </c>
      <c r="X53" s="2767">
        <v>1363.0763271231917</v>
      </c>
      <c r="Y53" s="2768">
        <v>100</v>
      </c>
    </row>
    <row r="54" spans="5:25" ht="15" customHeight="1">
      <c r="E54" s="176"/>
      <c r="O54" s="4062"/>
      <c r="P54" s="3007" t="s">
        <v>1033</v>
      </c>
      <c r="Q54" s="2769">
        <v>2.6998579607028996</v>
      </c>
      <c r="R54" s="2766">
        <v>9.4557004879207618</v>
      </c>
      <c r="S54" s="2766">
        <v>42.740170274354426</v>
      </c>
      <c r="T54" s="2766">
        <v>11.482576093630955</v>
      </c>
      <c r="U54" s="2770">
        <v>0.36495281114516309</v>
      </c>
      <c r="V54" s="2766">
        <v>28.594092809463028</v>
      </c>
      <c r="W54" s="2766">
        <v>4.6626495627828568</v>
      </c>
      <c r="X54" s="2767">
        <v>274.00802773984975</v>
      </c>
      <c r="Y54" s="2768">
        <v>100</v>
      </c>
    </row>
    <row r="55" spans="5:25" ht="15" customHeight="1">
      <c r="E55" s="176"/>
      <c r="O55" s="4062"/>
      <c r="P55" s="3007" t="s">
        <v>1034</v>
      </c>
      <c r="Q55" s="2769">
        <v>0</v>
      </c>
      <c r="R55" s="2766">
        <v>10.244084595391472</v>
      </c>
      <c r="S55" s="2766">
        <v>53.576845660655124</v>
      </c>
      <c r="T55" s="2766">
        <v>11.535770264000785</v>
      </c>
      <c r="U55" s="2766">
        <v>2.2463309361304087</v>
      </c>
      <c r="V55" s="2766">
        <v>19.302533070581347</v>
      </c>
      <c r="W55" s="2766">
        <v>3.0944354732408694</v>
      </c>
      <c r="X55" s="2767">
        <v>117.90999295995466</v>
      </c>
      <c r="Y55" s="2768">
        <v>100</v>
      </c>
    </row>
    <row r="56" spans="5:25" ht="15" customHeight="1">
      <c r="E56" s="176"/>
      <c r="O56" s="4062"/>
      <c r="P56" s="3007" t="s">
        <v>1035</v>
      </c>
      <c r="Q56" s="2769">
        <v>4.089808738798002</v>
      </c>
      <c r="R56" s="2766">
        <v>13.595850672220386</v>
      </c>
      <c r="S56" s="2766">
        <v>54.314880761826053</v>
      </c>
      <c r="T56" s="2766">
        <v>0</v>
      </c>
      <c r="U56" s="2766">
        <v>0</v>
      </c>
      <c r="V56" s="2766">
        <v>18.404139324591011</v>
      </c>
      <c r="W56" s="2766">
        <v>9.5953205025645438</v>
      </c>
      <c r="X56" s="2767">
        <v>48.902042313788044</v>
      </c>
      <c r="Y56" s="2768">
        <v>100</v>
      </c>
    </row>
    <row r="57" spans="5:25" ht="15" customHeight="1">
      <c r="E57" s="176"/>
      <c r="O57" s="4062" t="s">
        <v>770</v>
      </c>
      <c r="P57" s="3007" t="s">
        <v>1036</v>
      </c>
      <c r="Q57" s="2769">
        <v>1.3429250948270699</v>
      </c>
      <c r="R57" s="2766">
        <v>6.4636913010449852</v>
      </c>
      <c r="S57" s="2766">
        <v>36.830501097105994</v>
      </c>
      <c r="T57" s="2766">
        <v>12.704732536494404</v>
      </c>
      <c r="U57" s="2766">
        <v>4.4601248340798465</v>
      </c>
      <c r="V57" s="2766">
        <v>29.62121070793674</v>
      </c>
      <c r="W57" s="2766">
        <v>8.5768144285110051</v>
      </c>
      <c r="X57" s="2767">
        <v>5724.1545307520564</v>
      </c>
      <c r="Y57" s="2768">
        <v>100</v>
      </c>
    </row>
    <row r="58" spans="5:25" ht="15" customHeight="1">
      <c r="E58" s="176"/>
      <c r="O58" s="4062"/>
      <c r="P58" s="3007" t="s">
        <v>1037</v>
      </c>
      <c r="Q58" s="2765">
        <v>0.18526584623061385</v>
      </c>
      <c r="R58" s="2766">
        <v>7.5274704311924872</v>
      </c>
      <c r="S58" s="2766">
        <v>47.356603757163114</v>
      </c>
      <c r="T58" s="2766">
        <v>8.0877107134854178</v>
      </c>
      <c r="U58" s="2766">
        <v>3.724388155381432</v>
      </c>
      <c r="V58" s="2766">
        <v>25.012091705758156</v>
      </c>
      <c r="W58" s="2766">
        <v>8.106469390788785</v>
      </c>
      <c r="X58" s="2767">
        <v>1913.71189971731</v>
      </c>
      <c r="Y58" s="2768">
        <v>100</v>
      </c>
    </row>
    <row r="59" spans="5:25" ht="15" customHeight="1">
      <c r="E59" s="176"/>
      <c r="O59" s="4062"/>
      <c r="P59" s="3007" t="s">
        <v>1038</v>
      </c>
      <c r="Q59" s="2765">
        <v>0.28201794940002323</v>
      </c>
      <c r="R59" s="2766">
        <v>5.80323440761215</v>
      </c>
      <c r="S59" s="2766">
        <v>53.442895254544432</v>
      </c>
      <c r="T59" s="2766">
        <v>10.318858955128988</v>
      </c>
      <c r="U59" s="2766">
        <v>2.6982598984096109</v>
      </c>
      <c r="V59" s="2766">
        <v>23.108692327788717</v>
      </c>
      <c r="W59" s="2766">
        <v>4.3460412071161549</v>
      </c>
      <c r="X59" s="2767">
        <v>3053.391150964238</v>
      </c>
      <c r="Y59" s="2768">
        <v>100</v>
      </c>
    </row>
    <row r="60" spans="5:25" ht="15" customHeight="1">
      <c r="E60" s="176"/>
      <c r="O60" s="4062"/>
      <c r="P60" s="3007" t="s">
        <v>1039</v>
      </c>
      <c r="Q60" s="2765">
        <v>0.9151152333157071</v>
      </c>
      <c r="R60" s="2766">
        <v>7.8170688386055582</v>
      </c>
      <c r="S60" s="2766">
        <v>48.758355675180084</v>
      </c>
      <c r="T60" s="2766">
        <v>10.491950795391592</v>
      </c>
      <c r="U60" s="2766">
        <v>4.1793700297862975</v>
      </c>
      <c r="V60" s="2766">
        <v>21.788264122638463</v>
      </c>
      <c r="W60" s="2766">
        <v>6.049875305082355</v>
      </c>
      <c r="X60" s="2767">
        <v>2677.5198793964169</v>
      </c>
      <c r="Y60" s="2768">
        <v>100</v>
      </c>
    </row>
    <row r="61" spans="5:25" ht="15" customHeight="1">
      <c r="E61" s="176"/>
      <c r="O61" s="4062"/>
      <c r="P61" s="3007" t="s">
        <v>1040</v>
      </c>
      <c r="Q61" s="2769">
        <v>8.7761710241724931</v>
      </c>
      <c r="R61" s="2766">
        <v>8.5397912709465622</v>
      </c>
      <c r="S61" s="2766">
        <v>45.765754847723542</v>
      </c>
      <c r="T61" s="2766">
        <v>10.125356845091941</v>
      </c>
      <c r="U61" s="2766">
        <v>4.910290524680228</v>
      </c>
      <c r="V61" s="2766">
        <v>18.758966091210745</v>
      </c>
      <c r="W61" s="2766">
        <v>3.1236693961745594</v>
      </c>
      <c r="X61" s="2767">
        <v>1332.3279666126659</v>
      </c>
      <c r="Y61" s="2768">
        <v>100</v>
      </c>
    </row>
    <row r="62" spans="5:25" ht="15" customHeight="1">
      <c r="E62" s="176"/>
      <c r="O62" s="4062"/>
      <c r="P62" s="3007" t="s">
        <v>1041</v>
      </c>
      <c r="Q62" s="2769">
        <v>1.8036763875263155</v>
      </c>
      <c r="R62" s="2766">
        <v>7.2389986106785864</v>
      </c>
      <c r="S62" s="2766">
        <v>50.656738560977033</v>
      </c>
      <c r="T62" s="2766">
        <v>11.800162867605788</v>
      </c>
      <c r="U62" s="2766">
        <v>2.5709214688527786</v>
      </c>
      <c r="V62" s="2766">
        <v>22.436904315531368</v>
      </c>
      <c r="W62" s="2766">
        <v>3.4925977888281166</v>
      </c>
      <c r="X62" s="2767">
        <v>1288.9369588457016</v>
      </c>
      <c r="Y62" s="2768">
        <v>100</v>
      </c>
    </row>
    <row r="63" spans="5:25" ht="15" customHeight="1">
      <c r="E63" s="176"/>
      <c r="O63" s="4062"/>
      <c r="P63" s="3007" t="s">
        <v>1042</v>
      </c>
      <c r="Q63" s="2769">
        <v>0</v>
      </c>
      <c r="R63" s="2766">
        <v>14.778326177735446</v>
      </c>
      <c r="S63" s="2766">
        <v>55.795399405425371</v>
      </c>
      <c r="T63" s="2766">
        <v>7.749399259992237</v>
      </c>
      <c r="U63" s="2766">
        <v>1.6940583350856866</v>
      </c>
      <c r="V63" s="2766">
        <v>18.06422337423836</v>
      </c>
      <c r="W63" s="2766">
        <v>1.91859344752295</v>
      </c>
      <c r="X63" s="2767">
        <v>211.8129712414337</v>
      </c>
      <c r="Y63" s="2768">
        <v>100</v>
      </c>
    </row>
    <row r="64" spans="5:25" ht="15" customHeight="1">
      <c r="E64" s="176"/>
      <c r="O64" s="4062"/>
      <c r="P64" s="3007" t="s">
        <v>1043</v>
      </c>
      <c r="Q64" s="2769">
        <v>2.0162055799847325</v>
      </c>
      <c r="R64" s="2766">
        <v>10.951074655122701</v>
      </c>
      <c r="S64" s="2766">
        <v>50.311902278349173</v>
      </c>
      <c r="T64" s="2766">
        <v>10.390741807995367</v>
      </c>
      <c r="U64" s="2766">
        <v>0</v>
      </c>
      <c r="V64" s="2766">
        <v>12.734757760299791</v>
      </c>
      <c r="W64" s="2766">
        <v>13.59531791824827</v>
      </c>
      <c r="X64" s="2767">
        <v>170.0506864286522</v>
      </c>
      <c r="Y64" s="2768">
        <v>100</v>
      </c>
    </row>
    <row r="65" spans="5:25" ht="15" customHeight="1">
      <c r="E65" s="176"/>
      <c r="O65" s="4062"/>
      <c r="P65" s="3007" t="s">
        <v>1044</v>
      </c>
      <c r="Q65" s="2765">
        <v>0.71915515411668707</v>
      </c>
      <c r="R65" s="2766">
        <v>7.7449614028625673</v>
      </c>
      <c r="S65" s="2766">
        <v>54.604537399696476</v>
      </c>
      <c r="T65" s="2766">
        <v>7.7449614028625655</v>
      </c>
      <c r="U65" s="2766">
        <v>2.6239444812365611</v>
      </c>
      <c r="V65" s="2766">
        <v>19.492973312656353</v>
      </c>
      <c r="W65" s="2766">
        <v>7.0694668465688126</v>
      </c>
      <c r="X65" s="2767">
        <v>139.05205215809997</v>
      </c>
      <c r="Y65" s="2768">
        <v>100</v>
      </c>
    </row>
    <row r="66" spans="5:25" ht="15" customHeight="1">
      <c r="E66" s="176"/>
      <c r="O66" s="4062"/>
      <c r="P66" s="3007" t="s">
        <v>1045</v>
      </c>
      <c r="Q66" s="2769">
        <v>0</v>
      </c>
      <c r="R66" s="2766">
        <v>10.996848565271696</v>
      </c>
      <c r="S66" s="2766">
        <v>67.009454304184914</v>
      </c>
      <c r="T66" s="2766">
        <v>0</v>
      </c>
      <c r="U66" s="2766">
        <v>0</v>
      </c>
      <c r="V66" s="2766">
        <v>21.993697130543392</v>
      </c>
      <c r="W66" s="2766">
        <v>0</v>
      </c>
      <c r="X66" s="2767">
        <v>27.280542986415849</v>
      </c>
      <c r="Y66" s="2768">
        <v>100</v>
      </c>
    </row>
    <row r="67" spans="5:25" ht="15" customHeight="1">
      <c r="E67" s="176"/>
      <c r="O67" s="4062" t="s">
        <v>96</v>
      </c>
      <c r="P67" s="3007" t="s">
        <v>1036</v>
      </c>
      <c r="Q67" s="2769">
        <v>1.3640186088426411</v>
      </c>
      <c r="R67" s="2766">
        <v>6.2298981078472293</v>
      </c>
      <c r="S67" s="2766">
        <v>37.720507720021608</v>
      </c>
      <c r="T67" s="2766">
        <v>12.40770261481611</v>
      </c>
      <c r="U67" s="2766">
        <v>4.4669814457995347</v>
      </c>
      <c r="V67" s="2766">
        <v>29.137993716027317</v>
      </c>
      <c r="W67" s="2766">
        <v>8.6728977866456098</v>
      </c>
      <c r="X67" s="2767">
        <v>5635.6348191887646</v>
      </c>
      <c r="Y67" s="2768">
        <v>100</v>
      </c>
    </row>
    <row r="68" spans="5:25" ht="15" customHeight="1">
      <c r="E68" s="176"/>
      <c r="O68" s="4062"/>
      <c r="P68" s="3007" t="s">
        <v>1037</v>
      </c>
      <c r="Q68" s="2765">
        <v>0.19008041087555608</v>
      </c>
      <c r="R68" s="2766">
        <v>8.7362231730241771</v>
      </c>
      <c r="S68" s="2766">
        <v>46.797612205074174</v>
      </c>
      <c r="T68" s="2766">
        <v>7.5856437523598554</v>
      </c>
      <c r="U68" s="2766">
        <v>3.8211750586437887</v>
      </c>
      <c r="V68" s="2766">
        <v>25.740694636772883</v>
      </c>
      <c r="W68" s="2766">
        <v>7.1285707632495852</v>
      </c>
      <c r="X68" s="2767">
        <v>1865.2393106138682</v>
      </c>
      <c r="Y68" s="2768">
        <v>100</v>
      </c>
    </row>
    <row r="69" spans="5:25" ht="15" customHeight="1">
      <c r="E69" s="176"/>
      <c r="O69" s="4062"/>
      <c r="P69" s="3007" t="s">
        <v>1038</v>
      </c>
      <c r="Q69" s="2765">
        <v>0.32326958273017614</v>
      </c>
      <c r="R69" s="2766">
        <v>5.9622415579900334</v>
      </c>
      <c r="S69" s="2766">
        <v>52.510856187220121</v>
      </c>
      <c r="T69" s="2766">
        <v>10.392703270317771</v>
      </c>
      <c r="U69" s="2766">
        <v>2.3176548670877195</v>
      </c>
      <c r="V69" s="2766">
        <v>24.12094285922975</v>
      </c>
      <c r="W69" s="2766">
        <v>4.3723316754244603</v>
      </c>
      <c r="X69" s="2767">
        <v>2973.0947866917718</v>
      </c>
      <c r="Y69" s="2768">
        <v>100</v>
      </c>
    </row>
    <row r="70" spans="5:25" ht="15" customHeight="1">
      <c r="E70" s="176"/>
      <c r="O70" s="4062"/>
      <c r="P70" s="3007" t="s">
        <v>1039</v>
      </c>
      <c r="Q70" s="2765">
        <v>0.85603310882355188</v>
      </c>
      <c r="R70" s="2766">
        <v>7.3287290438963542</v>
      </c>
      <c r="S70" s="2766">
        <v>47.661641198376046</v>
      </c>
      <c r="T70" s="2766">
        <v>11.026390803837058</v>
      </c>
      <c r="U70" s="2766">
        <v>4.0515484056597977</v>
      </c>
      <c r="V70" s="2766">
        <v>22.685081730500091</v>
      </c>
      <c r="W70" s="2766">
        <v>6.3905757089071953</v>
      </c>
      <c r="X70" s="2767">
        <v>2745.5003841746661</v>
      </c>
      <c r="Y70" s="2768">
        <v>100</v>
      </c>
    </row>
    <row r="71" spans="5:25" ht="15" customHeight="1">
      <c r="E71" s="176"/>
      <c r="O71" s="4062"/>
      <c r="P71" s="3007" t="s">
        <v>1040</v>
      </c>
      <c r="Q71" s="2769">
        <v>5.9034076735370018</v>
      </c>
      <c r="R71" s="2766">
        <v>7.8545481714346543</v>
      </c>
      <c r="S71" s="2766">
        <v>48.023652081264217</v>
      </c>
      <c r="T71" s="2766">
        <v>11.180150269473026</v>
      </c>
      <c r="U71" s="2766">
        <v>5.8670994880383081</v>
      </c>
      <c r="V71" s="2766">
        <v>18.198244957852143</v>
      </c>
      <c r="W71" s="2766">
        <v>2.9728973584006781</v>
      </c>
      <c r="X71" s="2767">
        <v>1399.8976732968513</v>
      </c>
      <c r="Y71" s="2768">
        <v>100</v>
      </c>
    </row>
    <row r="72" spans="5:25" ht="15" customHeight="1">
      <c r="E72" s="176"/>
      <c r="O72" s="4062"/>
      <c r="P72" s="3007" t="s">
        <v>1041</v>
      </c>
      <c r="Q72" s="2769">
        <v>4.3811874506366673</v>
      </c>
      <c r="R72" s="2766">
        <v>8.1923800170994401</v>
      </c>
      <c r="S72" s="2766">
        <v>47.75507256909178</v>
      </c>
      <c r="T72" s="2766">
        <v>11.383745395794326</v>
      </c>
      <c r="U72" s="2766">
        <v>2.5995606953114287</v>
      </c>
      <c r="V72" s="2766">
        <v>21.574652681313395</v>
      </c>
      <c r="W72" s="2766">
        <v>4.113401190752926</v>
      </c>
      <c r="X72" s="2767">
        <v>1313.2048448229268</v>
      </c>
      <c r="Y72" s="2768">
        <v>100</v>
      </c>
    </row>
    <row r="73" spans="5:25" ht="15" customHeight="1">
      <c r="E73" s="176"/>
      <c r="O73" s="4062"/>
      <c r="P73" s="3007" t="s">
        <v>1042</v>
      </c>
      <c r="Q73" s="2769">
        <v>0</v>
      </c>
      <c r="R73" s="2766">
        <v>10.437659804248129</v>
      </c>
      <c r="S73" s="2766">
        <v>59.673663248157958</v>
      </c>
      <c r="T73" s="2766">
        <v>9.6826984824752245</v>
      </c>
      <c r="U73" s="2766">
        <v>1.343653362062412</v>
      </c>
      <c r="V73" s="2766">
        <v>15.622466124346804</v>
      </c>
      <c r="W73" s="2766">
        <v>3.239858978709516</v>
      </c>
      <c r="X73" s="2767">
        <v>267.0506691249945</v>
      </c>
      <c r="Y73" s="2768">
        <v>100</v>
      </c>
    </row>
    <row r="74" spans="5:25" ht="15" customHeight="1">
      <c r="E74" s="176"/>
      <c r="O74" s="4062"/>
      <c r="P74" s="3007" t="s">
        <v>1043</v>
      </c>
      <c r="Q74" s="2769">
        <v>0</v>
      </c>
      <c r="R74" s="2766">
        <v>11.211723067704453</v>
      </c>
      <c r="S74" s="2766">
        <v>49.352417391217706</v>
      </c>
      <c r="T74" s="2766">
        <v>10.492171198109727</v>
      </c>
      <c r="U74" s="2766">
        <v>0</v>
      </c>
      <c r="V74" s="2766">
        <v>15.024785923149711</v>
      </c>
      <c r="W74" s="2766">
        <v>13.918902419818446</v>
      </c>
      <c r="X74" s="2767">
        <v>166.09737423850902</v>
      </c>
      <c r="Y74" s="2768">
        <v>100</v>
      </c>
    </row>
    <row r="75" spans="5:25" ht="15" customHeight="1">
      <c r="E75" s="176"/>
      <c r="O75" s="4062"/>
      <c r="P75" s="3007" t="s">
        <v>1044</v>
      </c>
      <c r="Q75" s="2769">
        <v>2.3285877154774286</v>
      </c>
      <c r="R75" s="2766">
        <v>7.993526852809822</v>
      </c>
      <c r="S75" s="2766">
        <v>58.427280895749867</v>
      </c>
      <c r="T75" s="2766">
        <v>5.5154689799238916</v>
      </c>
      <c r="U75" s="2766">
        <v>2.4780578728859299</v>
      </c>
      <c r="V75" s="2766">
        <v>16.58066051750097</v>
      </c>
      <c r="W75" s="2766">
        <v>6.6764171656521185</v>
      </c>
      <c r="X75" s="2767">
        <v>147.23823396422361</v>
      </c>
      <c r="Y75" s="2768">
        <v>100</v>
      </c>
    </row>
    <row r="76" spans="5:25" ht="15" customHeight="1">
      <c r="E76" s="176"/>
      <c r="O76" s="4062"/>
      <c r="P76" s="3007" t="s">
        <v>1045</v>
      </c>
      <c r="Q76" s="2769">
        <v>3.9556112403809371</v>
      </c>
      <c r="R76" s="2766">
        <v>11.866833721142813</v>
      </c>
      <c r="S76" s="2766">
        <v>68.355110076952499</v>
      </c>
      <c r="T76" s="2766">
        <v>0</v>
      </c>
      <c r="U76" s="2766">
        <v>0</v>
      </c>
      <c r="V76" s="2766">
        <v>15.822444961523749</v>
      </c>
      <c r="W76" s="2766">
        <v>0</v>
      </c>
      <c r="X76" s="2767">
        <v>25.280542986415849</v>
      </c>
      <c r="Y76" s="2768">
        <v>100</v>
      </c>
    </row>
    <row r="77" spans="5:25" ht="15" customHeight="1">
      <c r="E77" s="176"/>
      <c r="O77" s="4062" t="s">
        <v>307</v>
      </c>
      <c r="P77" s="3007" t="s">
        <v>1036</v>
      </c>
      <c r="Q77" s="2769">
        <v>1.223673263663789</v>
      </c>
      <c r="R77" s="2766">
        <v>7.0923036410960387</v>
      </c>
      <c r="S77" s="2766">
        <v>39.009191084518683</v>
      </c>
      <c r="T77" s="2766">
        <v>9.2659118704095143</v>
      </c>
      <c r="U77" s="2766">
        <v>2.8463109894292202</v>
      </c>
      <c r="V77" s="2766">
        <v>31.5668050159634</v>
      </c>
      <c r="W77" s="2766">
        <v>8.9958041349194335</v>
      </c>
      <c r="X77" s="2767">
        <v>5173.3994741795141</v>
      </c>
      <c r="Y77" s="2768">
        <v>100</v>
      </c>
    </row>
    <row r="78" spans="5:25" ht="15" customHeight="1">
      <c r="E78" s="176"/>
      <c r="O78" s="4062"/>
      <c r="P78" s="3007" t="s">
        <v>1037</v>
      </c>
      <c r="Q78" s="2765">
        <v>0.19601356034248707</v>
      </c>
      <c r="R78" s="2766">
        <v>4.0956023110890003</v>
      </c>
      <c r="S78" s="2766">
        <v>46.450655078612201</v>
      </c>
      <c r="T78" s="2766">
        <v>11.022775030547919</v>
      </c>
      <c r="U78" s="2766">
        <v>5.3882427646010864</v>
      </c>
      <c r="V78" s="2766">
        <v>25.270445029866124</v>
      </c>
      <c r="W78" s="2766">
        <v>7.5762662249411656</v>
      </c>
      <c r="X78" s="2767">
        <v>1983.9897209631722</v>
      </c>
      <c r="Y78" s="2768">
        <v>100</v>
      </c>
    </row>
    <row r="79" spans="5:25" ht="15" customHeight="1">
      <c r="E79" s="176"/>
      <c r="O79" s="4062"/>
      <c r="P79" s="3007" t="s">
        <v>1038</v>
      </c>
      <c r="Q79" s="2765">
        <v>0.16382244550459993</v>
      </c>
      <c r="R79" s="2766">
        <v>3.9457014438214171</v>
      </c>
      <c r="S79" s="2766">
        <v>52.976002420981203</v>
      </c>
      <c r="T79" s="2766">
        <v>10.64699113458855</v>
      </c>
      <c r="U79" s="2766">
        <v>4.3059713961466368</v>
      </c>
      <c r="V79" s="2766">
        <v>20.467509686951949</v>
      </c>
      <c r="W79" s="2766">
        <v>7.4940014720056221</v>
      </c>
      <c r="X79" s="2767">
        <v>2040.8554148803867</v>
      </c>
      <c r="Y79" s="2768">
        <v>100</v>
      </c>
    </row>
    <row r="80" spans="5:25" ht="15" customHeight="1">
      <c r="E80" s="176"/>
      <c r="O80" s="4062"/>
      <c r="P80" s="3007" t="s">
        <v>1039</v>
      </c>
      <c r="Q80" s="2769">
        <v>4.1708370995370787</v>
      </c>
      <c r="R80" s="2766">
        <v>8.9567275126114918</v>
      </c>
      <c r="S80" s="2766">
        <v>47.997765162235225</v>
      </c>
      <c r="T80" s="2766">
        <v>13.184382492829039</v>
      </c>
      <c r="U80" s="2766">
        <v>2.9974648279441474</v>
      </c>
      <c r="V80" s="2766">
        <v>20.104933353368448</v>
      </c>
      <c r="W80" s="2766">
        <v>2.5878895514746865</v>
      </c>
      <c r="X80" s="2767">
        <v>2490.0949394198369</v>
      </c>
      <c r="Y80" s="2768">
        <v>100</v>
      </c>
    </row>
    <row r="81" spans="5:25" ht="15" customHeight="1">
      <c r="E81" s="176"/>
      <c r="O81" s="4062"/>
      <c r="P81" s="3007" t="s">
        <v>1040</v>
      </c>
      <c r="Q81" s="2765">
        <v>0.90147880292640414</v>
      </c>
      <c r="R81" s="2766">
        <v>6.5196853122127223</v>
      </c>
      <c r="S81" s="2766">
        <v>44.976452117407753</v>
      </c>
      <c r="T81" s="2766">
        <v>10.955305678344757</v>
      </c>
      <c r="U81" s="2766">
        <v>4.9510837834244086</v>
      </c>
      <c r="V81" s="2766">
        <v>25.048809748638341</v>
      </c>
      <c r="W81" s="2766">
        <v>6.6471845570455335</v>
      </c>
      <c r="X81" s="2767">
        <v>1531.7144189387841</v>
      </c>
      <c r="Y81" s="2768">
        <v>100</v>
      </c>
    </row>
    <row r="82" spans="5:25" ht="15" customHeight="1">
      <c r="E82" s="176"/>
      <c r="O82" s="4062"/>
      <c r="P82" s="3007" t="s">
        <v>1041</v>
      </c>
      <c r="Q82" s="2769">
        <v>3.0156313353338193</v>
      </c>
      <c r="R82" s="2766">
        <v>9.8150723320512618</v>
      </c>
      <c r="S82" s="2766">
        <v>47.633820181000495</v>
      </c>
      <c r="T82" s="2766">
        <v>13.054403916951255</v>
      </c>
      <c r="U82" s="2766">
        <v>4.2201785476203808</v>
      </c>
      <c r="V82" s="2766">
        <v>19.380512471359165</v>
      </c>
      <c r="W82" s="2766">
        <v>2.8803812156837041</v>
      </c>
      <c r="X82" s="2767">
        <v>1614.8340542838023</v>
      </c>
      <c r="Y82" s="2768">
        <v>100</v>
      </c>
    </row>
    <row r="83" spans="5:25" ht="15" customHeight="1">
      <c r="E83" s="176"/>
      <c r="O83" s="4062"/>
      <c r="P83" s="3007" t="s">
        <v>1042</v>
      </c>
      <c r="Q83" s="2765">
        <v>0.1946383317261082</v>
      </c>
      <c r="R83" s="2766">
        <v>8.1265736976925318</v>
      </c>
      <c r="S83" s="2766">
        <v>50.858214269469649</v>
      </c>
      <c r="T83" s="2766">
        <v>11.285389221555279</v>
      </c>
      <c r="U83" s="2766">
        <v>5.5961978312701746</v>
      </c>
      <c r="V83" s="2766">
        <v>20.165997780030303</v>
      </c>
      <c r="W83" s="2766">
        <v>3.7729888682559261</v>
      </c>
      <c r="X83" s="2767">
        <v>513.77341304342008</v>
      </c>
      <c r="Y83" s="2768">
        <v>100</v>
      </c>
    </row>
    <row r="84" spans="5:25" ht="15" customHeight="1">
      <c r="E84" s="176"/>
      <c r="O84" s="4062"/>
      <c r="P84" s="3007" t="s">
        <v>1043</v>
      </c>
      <c r="Q84" s="2769">
        <v>2.6151398290713237</v>
      </c>
      <c r="R84" s="2766">
        <v>8.6548972283219321</v>
      </c>
      <c r="S84" s="2766">
        <v>51.606335581541849</v>
      </c>
      <c r="T84" s="2766">
        <v>11.45259586015524</v>
      </c>
      <c r="U84" s="2766">
        <v>2.5298282551086131</v>
      </c>
      <c r="V84" s="2766">
        <v>19.740922934218627</v>
      </c>
      <c r="W84" s="2766">
        <v>3.4002803115824265</v>
      </c>
      <c r="X84" s="2767">
        <v>604.35000551239671</v>
      </c>
      <c r="Y84" s="2768">
        <v>100</v>
      </c>
    </row>
    <row r="85" spans="5:25" ht="15" customHeight="1">
      <c r="E85" s="176"/>
      <c r="O85" s="4062"/>
      <c r="P85" s="3007" t="s">
        <v>1044</v>
      </c>
      <c r="Q85" s="2769">
        <v>0</v>
      </c>
      <c r="R85" s="2766">
        <v>15.024619550260249</v>
      </c>
      <c r="S85" s="2766">
        <v>43.0183175669804</v>
      </c>
      <c r="T85" s="2766">
        <v>10.693938212330654</v>
      </c>
      <c r="U85" s="2766">
        <v>5.2047087399343477</v>
      </c>
      <c r="V85" s="2766">
        <v>19.00208843812586</v>
      </c>
      <c r="W85" s="2766">
        <v>7.0563274923685224</v>
      </c>
      <c r="X85" s="2767">
        <v>402.87125064486042</v>
      </c>
      <c r="Y85" s="2768">
        <v>100</v>
      </c>
    </row>
    <row r="86" spans="5:25" ht="15" customHeight="1" thickBot="1">
      <c r="E86" s="176"/>
      <c r="O86" s="4078"/>
      <c r="P86" s="2771" t="s">
        <v>1045</v>
      </c>
      <c r="Q86" s="2772">
        <v>2.4285313946057547</v>
      </c>
      <c r="R86" s="2773">
        <v>3.6459730265963506</v>
      </c>
      <c r="S86" s="2773">
        <v>50.359219675222825</v>
      </c>
      <c r="T86" s="2773">
        <v>9.5036995465000533</v>
      </c>
      <c r="U86" s="2774">
        <v>0.54837805684579244</v>
      </c>
      <c r="V86" s="2773">
        <v>25.482935721883244</v>
      </c>
      <c r="W86" s="2773">
        <v>8.031262578345995</v>
      </c>
      <c r="X86" s="2775">
        <v>182.3559472368178</v>
      </c>
      <c r="Y86" s="2776">
        <v>100</v>
      </c>
    </row>
    <row r="87" spans="5:25" ht="15" customHeight="1" thickTop="1">
      <c r="E87" s="176"/>
    </row>
    <row r="88" spans="5:25" ht="15" customHeight="1">
      <c r="E88" s="176"/>
    </row>
    <row r="89" spans="5:25" ht="15" customHeight="1">
      <c r="E89" s="176"/>
    </row>
    <row r="90" spans="5:25" ht="15" customHeight="1">
      <c r="E90" s="176"/>
    </row>
    <row r="91" spans="5:25" ht="15" customHeight="1">
      <c r="E91" s="176"/>
    </row>
    <row r="92" spans="5:25" ht="15" customHeight="1">
      <c r="E92" s="176"/>
    </row>
    <row r="93" spans="5:25" ht="15" customHeight="1">
      <c r="E93" s="176"/>
    </row>
    <row r="94" spans="5:25" ht="15" customHeight="1">
      <c r="E94" s="176"/>
    </row>
    <row r="95" spans="5:25" ht="15" customHeight="1">
      <c r="E95" s="176"/>
    </row>
    <row r="96" spans="5:25" ht="15" customHeight="1">
      <c r="E96" s="176"/>
    </row>
    <row r="97" spans="5:5" ht="15" customHeight="1">
      <c r="E97" s="176"/>
    </row>
    <row r="98" spans="5:5" ht="15" customHeight="1">
      <c r="E98" s="176"/>
    </row>
    <row r="99" spans="5:5" ht="15" customHeight="1">
      <c r="E99" s="176"/>
    </row>
    <row r="100" spans="5:5" ht="15" customHeight="1">
      <c r="E100" s="176"/>
    </row>
    <row r="101" spans="5:5" ht="15" customHeight="1">
      <c r="E101" s="176"/>
    </row>
    <row r="102" spans="5:5" ht="15" customHeight="1">
      <c r="E102" s="176"/>
    </row>
    <row r="103" spans="5:5" ht="15" customHeight="1">
      <c r="E103" s="176"/>
    </row>
    <row r="104" spans="5:5" ht="15" customHeight="1">
      <c r="E104" s="176"/>
    </row>
    <row r="105" spans="5:5">
      <c r="E105" s="176"/>
    </row>
    <row r="106" spans="5:5">
      <c r="E106" s="176"/>
    </row>
    <row r="107" spans="5:5">
      <c r="E107" s="176"/>
    </row>
    <row r="108" spans="5:5">
      <c r="E108" s="176"/>
    </row>
    <row r="109" spans="5:5">
      <c r="E109" s="176"/>
    </row>
    <row r="110" spans="5:5">
      <c r="E110" s="176"/>
    </row>
    <row r="111" spans="5:5">
      <c r="E111" s="176"/>
    </row>
    <row r="112" spans="5:5">
      <c r="E112" s="176"/>
    </row>
    <row r="113" spans="5:5">
      <c r="E113" s="176"/>
    </row>
    <row r="114" spans="5:5">
      <c r="E114" s="176"/>
    </row>
    <row r="115" spans="5:5">
      <c r="E115" s="176"/>
    </row>
    <row r="116" spans="5:5">
      <c r="E116" s="176"/>
    </row>
    <row r="117" spans="5:5">
      <c r="E117" s="176"/>
    </row>
    <row r="118" spans="5:5">
      <c r="E118" s="176"/>
    </row>
    <row r="119" spans="5:5">
      <c r="E119" s="176"/>
    </row>
    <row r="120" spans="5:5">
      <c r="E120" s="176"/>
    </row>
    <row r="121" spans="5:5">
      <c r="E121" s="176"/>
    </row>
    <row r="122" spans="5:5">
      <c r="E122" s="176"/>
    </row>
    <row r="123" spans="5:5">
      <c r="E123" s="176"/>
    </row>
    <row r="124" spans="5:5">
      <c r="E124" s="176"/>
    </row>
    <row r="125" spans="5:5">
      <c r="E125" s="176"/>
    </row>
    <row r="126" spans="5:5">
      <c r="E126" s="176"/>
    </row>
    <row r="127" spans="5:5">
      <c r="E127" s="176"/>
    </row>
    <row r="128" spans="5:5">
      <c r="E128" s="176"/>
    </row>
    <row r="129" spans="5:5">
      <c r="E129" s="176"/>
    </row>
    <row r="130" spans="5:5">
      <c r="E130" s="176"/>
    </row>
    <row r="131" spans="5:5">
      <c r="E131" s="176"/>
    </row>
    <row r="132" spans="5:5">
      <c r="E132" s="176"/>
    </row>
    <row r="133" spans="5:5">
      <c r="E133" s="176"/>
    </row>
    <row r="134" spans="5:5">
      <c r="E134" s="176"/>
    </row>
    <row r="135" spans="5:5">
      <c r="E135" s="176"/>
    </row>
    <row r="136" spans="5:5">
      <c r="E136" s="176"/>
    </row>
    <row r="137" spans="5:5">
      <c r="E137" s="176"/>
    </row>
    <row r="138" spans="5:5">
      <c r="E138" s="176"/>
    </row>
    <row r="139" spans="5:5">
      <c r="E139" s="176"/>
    </row>
    <row r="140" spans="5:5">
      <c r="E140" s="176"/>
    </row>
    <row r="141" spans="5:5">
      <c r="E141" s="176"/>
    </row>
    <row r="142" spans="5:5">
      <c r="E142" s="176"/>
    </row>
    <row r="143" spans="5:5">
      <c r="E143" s="176"/>
    </row>
    <row r="144" spans="5:5">
      <c r="E144" s="176"/>
    </row>
    <row r="145" spans="5:5">
      <c r="E145" s="176"/>
    </row>
    <row r="146" spans="5:5">
      <c r="E146" s="176"/>
    </row>
    <row r="147" spans="5:5">
      <c r="E147" s="176"/>
    </row>
    <row r="148" spans="5:5">
      <c r="E148" s="176"/>
    </row>
    <row r="149" spans="5:5">
      <c r="E149" s="176"/>
    </row>
    <row r="150" spans="5:5">
      <c r="E150" s="176"/>
    </row>
    <row r="151" spans="5:5">
      <c r="E151" s="176"/>
    </row>
    <row r="152" spans="5:5">
      <c r="E152" s="176"/>
    </row>
    <row r="153" spans="5:5">
      <c r="E153" s="176"/>
    </row>
    <row r="154" spans="5:5">
      <c r="E154" s="176"/>
    </row>
    <row r="155" spans="5:5">
      <c r="E155" s="176"/>
    </row>
    <row r="156" spans="5:5">
      <c r="E156" s="176"/>
    </row>
    <row r="157" spans="5:5">
      <c r="E157" s="176"/>
    </row>
    <row r="158" spans="5:5">
      <c r="E158" s="176"/>
    </row>
    <row r="159" spans="5:5">
      <c r="E159" s="176"/>
    </row>
    <row r="160" spans="5:5">
      <c r="E160" s="176"/>
    </row>
    <row r="161" spans="5:5">
      <c r="E161" s="176"/>
    </row>
    <row r="162" spans="5:5">
      <c r="E162" s="176"/>
    </row>
    <row r="163" spans="5:5">
      <c r="E163" s="176"/>
    </row>
    <row r="164" spans="5:5">
      <c r="E164" s="176"/>
    </row>
    <row r="165" spans="5:5">
      <c r="E165" s="176"/>
    </row>
    <row r="166" spans="5:5">
      <c r="E166" s="176"/>
    </row>
    <row r="167" spans="5:5">
      <c r="E167" s="176"/>
    </row>
    <row r="168" spans="5:5">
      <c r="E168" s="176"/>
    </row>
    <row r="169" spans="5:5">
      <c r="E169" s="176"/>
    </row>
    <row r="170" spans="5:5">
      <c r="E170" s="176"/>
    </row>
    <row r="171" spans="5:5">
      <c r="E171" s="176"/>
    </row>
    <row r="172" spans="5:5">
      <c r="E172" s="176"/>
    </row>
    <row r="173" spans="5:5">
      <c r="E173" s="176"/>
    </row>
    <row r="174" spans="5:5">
      <c r="E174" s="176"/>
    </row>
    <row r="175" spans="5:5">
      <c r="E175" s="176"/>
    </row>
    <row r="176" spans="5:5">
      <c r="E176" s="176"/>
    </row>
    <row r="177" spans="5:5">
      <c r="E177" s="176"/>
    </row>
    <row r="178" spans="5:5">
      <c r="E178" s="176"/>
    </row>
    <row r="179" spans="5:5">
      <c r="E179" s="176"/>
    </row>
    <row r="180" spans="5:5">
      <c r="E180" s="176"/>
    </row>
    <row r="181" spans="5:5">
      <c r="E181" s="176"/>
    </row>
    <row r="182" spans="5:5">
      <c r="E182" s="176"/>
    </row>
    <row r="183" spans="5:5">
      <c r="E183" s="176"/>
    </row>
    <row r="184" spans="5:5">
      <c r="E184" s="176"/>
    </row>
    <row r="185" spans="5:5">
      <c r="E185" s="176"/>
    </row>
    <row r="186" spans="5:5">
      <c r="E186" s="176"/>
    </row>
    <row r="187" spans="5:5">
      <c r="E187" s="176"/>
    </row>
    <row r="188" spans="5:5">
      <c r="E188" s="176"/>
    </row>
    <row r="189" spans="5:5">
      <c r="E189" s="176"/>
    </row>
    <row r="190" spans="5:5">
      <c r="E190" s="176"/>
    </row>
    <row r="191" spans="5:5">
      <c r="E191" s="176"/>
    </row>
  </sheetData>
  <mergeCells count="69">
    <mergeCell ref="O77:O86"/>
    <mergeCell ref="O35:P35"/>
    <mergeCell ref="O36:P36"/>
    <mergeCell ref="O37:P37"/>
    <mergeCell ref="O38:P38"/>
    <mergeCell ref="O39:P39"/>
    <mergeCell ref="O30:P30"/>
    <mergeCell ref="O31:P31"/>
    <mergeCell ref="O32:P32"/>
    <mergeCell ref="O33:P33"/>
    <mergeCell ref="O34:P34"/>
    <mergeCell ref="O25:P25"/>
    <mergeCell ref="O26:P26"/>
    <mergeCell ref="O27:P27"/>
    <mergeCell ref="O28:P28"/>
    <mergeCell ref="O29:P29"/>
    <mergeCell ref="O19:O20"/>
    <mergeCell ref="O21:P21"/>
    <mergeCell ref="O22:P22"/>
    <mergeCell ref="O23:P23"/>
    <mergeCell ref="O24:P24"/>
    <mergeCell ref="O16:P18"/>
    <mergeCell ref="Q16:W16"/>
    <mergeCell ref="X16:Y16"/>
    <mergeCell ref="X17:X18"/>
    <mergeCell ref="Y17:Y18"/>
    <mergeCell ref="A42:C42"/>
    <mergeCell ref="A43:B43"/>
    <mergeCell ref="A47:B47"/>
    <mergeCell ref="B48:N48"/>
    <mergeCell ref="A15:D15"/>
    <mergeCell ref="A17:C17"/>
    <mergeCell ref="A20:C20"/>
    <mergeCell ref="A26:C26"/>
    <mergeCell ref="A27:B27"/>
    <mergeCell ref="A41:B41"/>
    <mergeCell ref="A16:D16"/>
    <mergeCell ref="A14:D14"/>
    <mergeCell ref="M3:M4"/>
    <mergeCell ref="N3:N4"/>
    <mergeCell ref="A5:C5"/>
    <mergeCell ref="A6:C6"/>
    <mergeCell ref="A7:C7"/>
    <mergeCell ref="A8:C8"/>
    <mergeCell ref="A9:C9"/>
    <mergeCell ref="A10:D10"/>
    <mergeCell ref="A11:D11"/>
    <mergeCell ref="A12:D12"/>
    <mergeCell ref="A13:D13"/>
    <mergeCell ref="A1:N1"/>
    <mergeCell ref="A3:C4"/>
    <mergeCell ref="E3:E4"/>
    <mergeCell ref="F3:F4"/>
    <mergeCell ref="G3:G4"/>
    <mergeCell ref="H3:H4"/>
    <mergeCell ref="I3:I4"/>
    <mergeCell ref="J3:J4"/>
    <mergeCell ref="K3:K4"/>
    <mergeCell ref="L3:L4"/>
    <mergeCell ref="O40:P40"/>
    <mergeCell ref="O41:P41"/>
    <mergeCell ref="O42:P42"/>
    <mergeCell ref="O43:P43"/>
    <mergeCell ref="O44:P44"/>
    <mergeCell ref="O45:O46"/>
    <mergeCell ref="O47:O50"/>
    <mergeCell ref="O51:O56"/>
    <mergeCell ref="O57:O66"/>
    <mergeCell ref="O67:O76"/>
  </mergeCells>
  <phoneticPr fontId="6"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00"/>
  <sheetViews>
    <sheetView view="pageBreakPreview" topLeftCell="A4" zoomScaleNormal="100" zoomScaleSheetLayoutView="100" workbookViewId="0">
      <selection activeCell="U46" sqref="U46"/>
    </sheetView>
  </sheetViews>
  <sheetFormatPr defaultColWidth="9.140625" defaultRowHeight="15.75"/>
  <cols>
    <col min="1" max="1" width="2.28515625" style="174" customWidth="1"/>
    <col min="2" max="2" width="28.7109375" style="174" customWidth="1"/>
    <col min="3" max="3" width="2.28515625" style="174" customWidth="1"/>
    <col min="4" max="4" width="1.7109375" style="175" customWidth="1"/>
    <col min="5" max="5" width="10.5703125" style="132" hidden="1" customWidth="1"/>
    <col min="6" max="6" width="8.42578125" style="132" customWidth="1"/>
    <col min="7" max="7" width="7.7109375" style="132" customWidth="1"/>
    <col min="8" max="14" width="6.5703125" style="132" customWidth="1"/>
    <col min="15" max="15" width="9.140625" style="132" customWidth="1"/>
    <col min="16" max="16384" width="9.140625" style="132"/>
  </cols>
  <sheetData>
    <row r="1" spans="1:29" s="131" customFormat="1" ht="43.5" customHeight="1">
      <c r="A1" s="4011" t="s">
        <v>1581</v>
      </c>
      <c r="B1" s="4012"/>
      <c r="C1" s="4012"/>
      <c r="D1" s="4012"/>
      <c r="E1" s="4012"/>
      <c r="F1" s="4012"/>
      <c r="G1" s="4012"/>
      <c r="H1" s="4012"/>
      <c r="I1" s="4012"/>
      <c r="J1" s="4012"/>
      <c r="K1" s="4012"/>
      <c r="L1" s="4012"/>
      <c r="M1" s="4012"/>
      <c r="N1" s="4012"/>
    </row>
    <row r="2" spans="1:29" ht="15" customHeight="1" thickBot="1">
      <c r="A2" s="132"/>
      <c r="B2" s="133"/>
      <c r="C2" s="133"/>
      <c r="D2" s="134"/>
      <c r="N2" s="225" t="s">
        <v>683</v>
      </c>
    </row>
    <row r="3" spans="1:29" s="138" customFormat="1" ht="24.95" customHeight="1">
      <c r="A3" s="3726" t="s">
        <v>640</v>
      </c>
      <c r="B3" s="3726"/>
      <c r="C3" s="3726"/>
      <c r="D3" s="136"/>
      <c r="E3" s="3912" t="s">
        <v>641</v>
      </c>
      <c r="F3" s="3912" t="s">
        <v>642</v>
      </c>
      <c r="G3" s="3909" t="s">
        <v>641</v>
      </c>
      <c r="H3" s="3909" t="s">
        <v>684</v>
      </c>
      <c r="I3" s="3912" t="s">
        <v>685</v>
      </c>
      <c r="J3" s="4013" t="s">
        <v>686</v>
      </c>
      <c r="K3" s="3912" t="s">
        <v>687</v>
      </c>
      <c r="L3" s="3912" t="s">
        <v>1256</v>
      </c>
      <c r="M3" s="3909" t="s">
        <v>4162</v>
      </c>
      <c r="N3" s="3912" t="s">
        <v>4163</v>
      </c>
      <c r="O3" s="137" t="s">
        <v>533</v>
      </c>
    </row>
    <row r="4" spans="1:29" s="137" customFormat="1" ht="24.95" customHeight="1">
      <c r="A4" s="3728"/>
      <c r="B4" s="3728"/>
      <c r="C4" s="3728"/>
      <c r="D4" s="139"/>
      <c r="E4" s="3914"/>
      <c r="F4" s="3914"/>
      <c r="G4" s="3911"/>
      <c r="H4" s="3911"/>
      <c r="I4" s="3914"/>
      <c r="J4" s="4014"/>
      <c r="K4" s="3914"/>
      <c r="L4" s="3914"/>
      <c r="M4" s="3911"/>
      <c r="N4" s="3914"/>
    </row>
    <row r="5" spans="1:29" s="147" customFormat="1" ht="15" hidden="1" customHeight="1">
      <c r="A5" s="3716" t="s">
        <v>2269</v>
      </c>
      <c r="B5" s="3716"/>
      <c r="C5" s="3716"/>
      <c r="D5" s="180"/>
      <c r="E5" s="177"/>
      <c r="F5" s="236">
        <v>13884.21580122613</v>
      </c>
      <c r="G5" s="146">
        <v>100</v>
      </c>
      <c r="H5" s="146">
        <v>0.42139491149390423</v>
      </c>
      <c r="I5" s="146">
        <v>9.2319447887310453</v>
      </c>
      <c r="J5" s="237">
        <v>48.154577819596966</v>
      </c>
      <c r="K5" s="146">
        <v>16.944115449687914</v>
      </c>
      <c r="L5" s="146">
        <v>1.8360131495763587</v>
      </c>
      <c r="M5" s="146">
        <v>20.199192908265708</v>
      </c>
      <c r="N5" s="146">
        <v>3.2127609726487596</v>
      </c>
      <c r="P5" s="148"/>
      <c r="Q5" s="148"/>
      <c r="R5" s="148"/>
    </row>
    <row r="6" spans="1:29" s="147" customFormat="1" ht="15" hidden="1" customHeight="1">
      <c r="A6" s="3716" t="s">
        <v>2270</v>
      </c>
      <c r="B6" s="3716"/>
      <c r="C6" s="3716"/>
      <c r="D6" s="149"/>
      <c r="E6" s="143"/>
      <c r="F6" s="238">
        <v>0</v>
      </c>
      <c r="G6" s="238">
        <v>0</v>
      </c>
      <c r="H6" s="238">
        <v>0</v>
      </c>
      <c r="I6" s="238">
        <v>0</v>
      </c>
      <c r="J6" s="238">
        <v>0</v>
      </c>
      <c r="K6" s="238">
        <v>0</v>
      </c>
      <c r="L6" s="238">
        <v>0</v>
      </c>
      <c r="M6" s="238">
        <v>0</v>
      </c>
      <c r="N6" s="238">
        <v>0</v>
      </c>
      <c r="O6" s="239"/>
      <c r="P6" s="239"/>
      <c r="Q6" s="239"/>
      <c r="R6" s="239"/>
      <c r="S6" s="239"/>
      <c r="T6" s="239"/>
      <c r="U6" s="239"/>
      <c r="V6" s="239"/>
    </row>
    <row r="7" spans="1:29" s="147" customFormat="1" ht="15" hidden="1" customHeight="1">
      <c r="A7" s="3716" t="s">
        <v>2271</v>
      </c>
      <c r="B7" s="3716"/>
      <c r="C7" s="3716"/>
      <c r="D7" s="149"/>
      <c r="E7" s="143"/>
      <c r="F7" s="240">
        <v>14412</v>
      </c>
      <c r="G7" s="146">
        <v>100</v>
      </c>
      <c r="H7" s="146">
        <v>0.79311397306039078</v>
      </c>
      <c r="I7" s="146">
        <v>5.467131714784653</v>
      </c>
      <c r="J7" s="146">
        <v>36.543936974220109</v>
      </c>
      <c r="K7" s="146">
        <v>25.908524580211484</v>
      </c>
      <c r="L7" s="146">
        <v>7.0296880287348058</v>
      </c>
      <c r="M7" s="146">
        <v>18.601791617152781</v>
      </c>
      <c r="N7" s="146">
        <v>5.6558131118357338</v>
      </c>
      <c r="P7" s="148"/>
      <c r="Q7" s="148"/>
      <c r="R7" s="148"/>
    </row>
    <row r="8" spans="1:29" s="147" customFormat="1" ht="15" hidden="1" customHeight="1">
      <c r="A8" s="3716" t="s">
        <v>2272</v>
      </c>
      <c r="B8" s="3716"/>
      <c r="C8" s="3716"/>
      <c r="D8" s="149"/>
      <c r="E8" s="143"/>
      <c r="F8" s="240">
        <v>14563.000000000737</v>
      </c>
      <c r="G8" s="146">
        <v>100</v>
      </c>
      <c r="H8" s="146">
        <v>0.68886261442818275</v>
      </c>
      <c r="I8" s="146">
        <v>7.5747378733465718</v>
      </c>
      <c r="J8" s="146">
        <v>42.111673630063088</v>
      </c>
      <c r="K8" s="146">
        <v>21.508866805823029</v>
      </c>
      <c r="L8" s="146">
        <v>3.8860622450915487</v>
      </c>
      <c r="M8" s="146">
        <v>19.541989972345259</v>
      </c>
      <c r="N8" s="146">
        <v>4.6878068589019719</v>
      </c>
      <c r="P8" s="148"/>
      <c r="Q8" s="148"/>
      <c r="R8" s="148"/>
    </row>
    <row r="9" spans="1:29" s="147" customFormat="1" ht="15" hidden="1" customHeight="1">
      <c r="A9" s="3716" t="s">
        <v>2273</v>
      </c>
      <c r="B9" s="3716"/>
      <c r="C9" s="3716"/>
      <c r="D9" s="149"/>
      <c r="E9" s="143"/>
      <c r="F9" s="240">
        <v>14821.000000244734</v>
      </c>
      <c r="G9" s="146">
        <v>100</v>
      </c>
      <c r="H9" s="146">
        <v>6.1513673860831487E-2</v>
      </c>
      <c r="I9" s="146">
        <v>3.6468208598314065</v>
      </c>
      <c r="J9" s="146">
        <v>41.704020987694257</v>
      </c>
      <c r="K9" s="146">
        <v>26.52244233475222</v>
      </c>
      <c r="L9" s="146">
        <v>6.5810995211255232</v>
      </c>
      <c r="M9" s="146">
        <v>17.683077194085957</v>
      </c>
      <c r="N9" s="146">
        <v>3.801025428649849</v>
      </c>
      <c r="P9" s="148"/>
      <c r="Q9" s="148"/>
      <c r="R9" s="148"/>
    </row>
    <row r="10" spans="1:29" s="147" customFormat="1" ht="15" hidden="1" customHeight="1">
      <c r="A10" s="3095" t="s">
        <v>2274</v>
      </c>
      <c r="B10" s="3096"/>
      <c r="C10" s="3096"/>
      <c r="D10" s="3097"/>
      <c r="E10" s="177"/>
      <c r="F10" s="227">
        <v>14935.000010349095</v>
      </c>
      <c r="G10" s="146">
        <v>100</v>
      </c>
      <c r="H10" s="146">
        <v>0.13723118632652723</v>
      </c>
      <c r="I10" s="146">
        <v>3.3277568146116083</v>
      </c>
      <c r="J10" s="146">
        <v>33.662193205324549</v>
      </c>
      <c r="K10" s="146">
        <v>35.166208469259992</v>
      </c>
      <c r="L10" s="146">
        <v>7.4642329014216759</v>
      </c>
      <c r="M10" s="146">
        <v>15.900082261093575</v>
      </c>
      <c r="N10" s="146">
        <v>4.3422951619621628</v>
      </c>
      <c r="P10" s="148"/>
      <c r="Q10" s="148"/>
      <c r="R10" s="148"/>
      <c r="S10" s="148"/>
      <c r="T10" s="148"/>
      <c r="U10" s="148"/>
      <c r="V10" s="148"/>
      <c r="W10" s="148"/>
      <c r="X10" s="148"/>
      <c r="Y10" s="148"/>
      <c r="Z10" s="148"/>
      <c r="AA10" s="148"/>
      <c r="AB10" s="148"/>
      <c r="AC10" s="148"/>
    </row>
    <row r="11" spans="1:29" s="147" customFormat="1" ht="15" hidden="1" customHeight="1">
      <c r="A11" s="3095" t="s">
        <v>2275</v>
      </c>
      <c r="B11" s="3096"/>
      <c r="C11" s="3096"/>
      <c r="D11" s="3097"/>
      <c r="E11" s="143"/>
      <c r="F11" s="227">
        <v>15207</v>
      </c>
      <c r="G11" s="146">
        <v>0</v>
      </c>
      <c r="H11" s="146">
        <v>0</v>
      </c>
      <c r="I11" s="146">
        <v>0</v>
      </c>
      <c r="J11" s="146">
        <v>0</v>
      </c>
      <c r="K11" s="146">
        <v>0</v>
      </c>
      <c r="L11" s="146">
        <v>0</v>
      </c>
      <c r="M11" s="146">
        <v>0</v>
      </c>
      <c r="N11" s="146">
        <v>0</v>
      </c>
      <c r="P11" s="148"/>
      <c r="Q11" s="148"/>
      <c r="R11" s="148"/>
      <c r="S11" s="148"/>
      <c r="T11" s="148"/>
      <c r="U11" s="148"/>
      <c r="V11" s="148"/>
      <c r="W11" s="148"/>
      <c r="X11" s="148"/>
      <c r="Y11" s="148"/>
      <c r="Z11" s="148"/>
      <c r="AA11" s="148"/>
      <c r="AB11" s="148"/>
      <c r="AC11" s="148"/>
    </row>
    <row r="12" spans="1:29" s="147" customFormat="1" ht="14.45" customHeight="1">
      <c r="A12" s="3098" t="s">
        <v>1463</v>
      </c>
      <c r="B12" s="3098"/>
      <c r="C12" s="3098"/>
      <c r="D12" s="3099"/>
      <c r="E12" s="143"/>
      <c r="F12" s="226">
        <v>15686.999999796744</v>
      </c>
      <c r="G12" s="146">
        <v>100</v>
      </c>
      <c r="H12" s="146">
        <v>0.54906007938464896</v>
      </c>
      <c r="I12" s="146">
        <v>7.5381281410617271</v>
      </c>
      <c r="J12" s="146">
        <v>39.230312634927529</v>
      </c>
      <c r="K12" s="146">
        <v>15.554199263867073</v>
      </c>
      <c r="L12" s="146">
        <v>5.7614972438038574</v>
      </c>
      <c r="M12" s="146">
        <v>27.610194513188418</v>
      </c>
      <c r="N12" s="146">
        <v>3.7566081237666382</v>
      </c>
      <c r="O12" s="241">
        <f>SUM(K12:L12)</f>
        <v>21.315696507670928</v>
      </c>
      <c r="P12" s="148"/>
      <c r="Q12" s="148"/>
      <c r="R12" s="148"/>
      <c r="S12" s="148"/>
      <c r="T12" s="148"/>
      <c r="U12" s="148"/>
      <c r="V12" s="148"/>
      <c r="W12" s="148"/>
      <c r="X12" s="148"/>
      <c r="Y12" s="148"/>
      <c r="Z12" s="148"/>
      <c r="AA12" s="148"/>
      <c r="AB12" s="148"/>
      <c r="AC12" s="148"/>
    </row>
    <row r="13" spans="1:29" s="147" customFormat="1" ht="14.45" customHeight="1">
      <c r="A13" s="3095" t="s">
        <v>2260</v>
      </c>
      <c r="B13" s="3095"/>
      <c r="C13" s="3095"/>
      <c r="D13" s="3100"/>
      <c r="E13" s="143"/>
      <c r="F13" s="226">
        <v>15500</v>
      </c>
      <c r="G13" s="146" t="s">
        <v>431</v>
      </c>
      <c r="H13" s="146" t="s">
        <v>431</v>
      </c>
      <c r="I13" s="146" t="s">
        <v>431</v>
      </c>
      <c r="J13" s="146" t="s">
        <v>431</v>
      </c>
      <c r="K13" s="146" t="s">
        <v>431</v>
      </c>
      <c r="L13" s="146" t="s">
        <v>431</v>
      </c>
      <c r="M13" s="146" t="s">
        <v>431</v>
      </c>
      <c r="N13" s="146" t="s">
        <v>431</v>
      </c>
      <c r="O13" s="241">
        <f>SUM(K13:L13)</f>
        <v>0</v>
      </c>
      <c r="P13" s="148"/>
      <c r="Q13" s="148"/>
      <c r="R13" s="148"/>
      <c r="S13" s="148"/>
      <c r="T13" s="148"/>
      <c r="U13" s="148"/>
      <c r="V13" s="148"/>
      <c r="W13" s="148"/>
      <c r="X13" s="148"/>
      <c r="Y13" s="148"/>
      <c r="Z13" s="148"/>
      <c r="AA13" s="148"/>
      <c r="AB13" s="148"/>
      <c r="AC13" s="148"/>
    </row>
    <row r="14" spans="1:29" s="147" customFormat="1" ht="14.45" customHeight="1">
      <c r="A14" s="3095" t="s">
        <v>1464</v>
      </c>
      <c r="B14" s="3095"/>
      <c r="C14" s="3095"/>
      <c r="D14" s="3100"/>
      <c r="E14" s="143"/>
      <c r="F14" s="227">
        <v>16502.022257559558</v>
      </c>
      <c r="G14" s="228">
        <v>100</v>
      </c>
      <c r="H14" s="228">
        <v>1.1325084549585986</v>
      </c>
      <c r="I14" s="228">
        <v>7.1010791937374069</v>
      </c>
      <c r="J14" s="228">
        <v>47.467843255610411</v>
      </c>
      <c r="K14" s="228">
        <v>9.4370959696596355</v>
      </c>
      <c r="L14" s="228">
        <v>2.6496439782578123</v>
      </c>
      <c r="M14" s="228">
        <v>27.188113197131752</v>
      </c>
      <c r="N14" s="228">
        <v>5.0237159506443803</v>
      </c>
      <c r="O14" s="241">
        <f>SUM(K14:L14)</f>
        <v>12.086739947917447</v>
      </c>
      <c r="P14" s="148"/>
      <c r="Q14" s="148"/>
      <c r="R14" s="148"/>
      <c r="S14" s="148"/>
      <c r="T14" s="148"/>
      <c r="U14" s="148"/>
      <c r="V14" s="148"/>
      <c r="W14" s="148"/>
      <c r="X14" s="148"/>
      <c r="Y14" s="148"/>
      <c r="Z14" s="148"/>
      <c r="AA14" s="148"/>
      <c r="AB14" s="148"/>
      <c r="AC14" s="148"/>
    </row>
    <row r="15" spans="1:29" s="147" customFormat="1" ht="14.45" customHeight="1">
      <c r="A15" s="3095" t="s">
        <v>2276</v>
      </c>
      <c r="B15" s="3096"/>
      <c r="C15" s="3096"/>
      <c r="D15" s="3097"/>
      <c r="E15" s="177"/>
      <c r="F15" s="227">
        <v>16524.999999998374</v>
      </c>
      <c r="G15" s="146">
        <v>100</v>
      </c>
      <c r="H15" s="146">
        <v>1.8770383102578285</v>
      </c>
      <c r="I15" s="146">
        <v>13.693851590972523</v>
      </c>
      <c r="J15" s="146">
        <v>45.099743168003847</v>
      </c>
      <c r="K15" s="146">
        <v>7.394543418701427</v>
      </c>
      <c r="L15" s="146">
        <v>1.1930302183439685</v>
      </c>
      <c r="M15" s="146">
        <v>24.389634401769005</v>
      </c>
      <c r="N15" s="146">
        <v>6.3521588919514445</v>
      </c>
      <c r="O15" s="241">
        <f>SUM(K15:L15)</f>
        <v>8.587573637045395</v>
      </c>
      <c r="P15" s="148"/>
      <c r="Q15" s="148"/>
      <c r="R15" s="148"/>
      <c r="S15" s="148"/>
      <c r="T15" s="148"/>
      <c r="U15" s="148"/>
      <c r="V15" s="148"/>
      <c r="W15" s="148"/>
      <c r="X15" s="148"/>
      <c r="Y15" s="148"/>
      <c r="Z15" s="148"/>
      <c r="AA15" s="148"/>
      <c r="AB15" s="148"/>
      <c r="AC15" s="148"/>
    </row>
    <row r="16" spans="1:29" s="147" customFormat="1" ht="14.45" customHeight="1">
      <c r="A16" s="3095" t="s">
        <v>2219</v>
      </c>
      <c r="B16" s="3096"/>
      <c r="C16" s="3096"/>
      <c r="D16" s="3097"/>
      <c r="E16" s="143"/>
      <c r="F16" s="226">
        <f>'77'!F16</f>
        <v>16745.000000000542</v>
      </c>
      <c r="G16" s="146">
        <f>'77'!G16</f>
        <v>100</v>
      </c>
      <c r="H16" s="146">
        <f>'77'!H16</f>
        <v>1.560832898830911</v>
      </c>
      <c r="I16" s="146">
        <f>'77'!I16</f>
        <v>7.082515209323943</v>
      </c>
      <c r="J16" s="146">
        <f>'77'!J16</f>
        <v>45.424845419719709</v>
      </c>
      <c r="K16" s="146">
        <f>'77'!K16</f>
        <v>10.943523969975001</v>
      </c>
      <c r="L16" s="146">
        <f>'77'!L16</f>
        <v>3.7891943510583523</v>
      </c>
      <c r="M16" s="146">
        <f>'77'!M16</f>
        <v>24.762969042233927</v>
      </c>
      <c r="N16" s="146">
        <f>'77'!N16</f>
        <v>6.4361191088580405</v>
      </c>
      <c r="O16" s="241">
        <f>SUM(K16:L16)</f>
        <v>14.732718321033353</v>
      </c>
      <c r="P16" s="148"/>
      <c r="Q16" s="148"/>
      <c r="R16" s="148"/>
      <c r="S16" s="148"/>
      <c r="T16" s="148"/>
      <c r="U16" s="148"/>
      <c r="V16" s="148"/>
      <c r="W16" s="148"/>
      <c r="X16" s="148"/>
      <c r="Y16" s="148"/>
      <c r="Z16" s="148"/>
      <c r="AA16" s="148"/>
      <c r="AB16" s="148"/>
      <c r="AC16" s="148"/>
    </row>
    <row r="17" spans="1:16" ht="14.45" customHeight="1">
      <c r="A17" s="3094" t="s">
        <v>354</v>
      </c>
      <c r="B17" s="3094"/>
      <c r="C17" s="3094"/>
      <c r="D17" s="149"/>
      <c r="E17" s="150"/>
      <c r="F17" s="230"/>
      <c r="G17" s="146"/>
      <c r="H17" s="146"/>
      <c r="I17" s="146"/>
      <c r="J17" s="146"/>
      <c r="K17" s="146"/>
      <c r="L17" s="146"/>
      <c r="M17" s="146"/>
      <c r="N17" s="153"/>
      <c r="O17" s="137" t="s">
        <v>675</v>
      </c>
      <c r="P17" s="154"/>
    </row>
    <row r="18" spans="1:16" ht="14.45" customHeight="1">
      <c r="A18" s="155"/>
      <c r="B18" s="156" t="s">
        <v>2182</v>
      </c>
      <c r="C18" s="155"/>
      <c r="D18" s="157"/>
      <c r="E18" s="158">
        <f t="shared" ref="E18:E23" si="0">O18/N18*100</f>
        <v>97.485369045292444</v>
      </c>
      <c r="F18" s="231">
        <f>'76'!F31</f>
        <v>12508.028482146536</v>
      </c>
      <c r="G18" s="153">
        <v>100</v>
      </c>
      <c r="H18" s="153">
        <f>'77'!Q51</f>
        <v>1.1981453909723732</v>
      </c>
      <c r="I18" s="153">
        <f>'77'!R51</f>
        <v>6.0699271345866217</v>
      </c>
      <c r="J18" s="153">
        <f>'77'!S51</f>
        <v>44.702823022544855</v>
      </c>
      <c r="K18" s="153">
        <f>'77'!T51</f>
        <v>10.933013307130015</v>
      </c>
      <c r="L18" s="153">
        <f>'77'!U51</f>
        <v>3.7773622280896015</v>
      </c>
      <c r="M18" s="153">
        <f>'77'!V51</f>
        <v>25.863176768966699</v>
      </c>
      <c r="N18" s="153">
        <f>'77'!W51</f>
        <v>7.4555521477096658</v>
      </c>
      <c r="O18" s="232">
        <f>H18+I18</f>
        <v>7.2680725255589946</v>
      </c>
      <c r="P18" s="161"/>
    </row>
    <row r="19" spans="1:16" ht="14.45" customHeight="1">
      <c r="A19" s="155"/>
      <c r="B19" s="156" t="s">
        <v>2277</v>
      </c>
      <c r="C19" s="155"/>
      <c r="D19" s="157"/>
      <c r="E19" s="158">
        <f t="shared" si="0"/>
        <v>373.47682429724472</v>
      </c>
      <c r="F19" s="231">
        <f>'76'!F32</f>
        <v>2370.7253560779163</v>
      </c>
      <c r="G19" s="153">
        <v>100</v>
      </c>
      <c r="H19" s="153">
        <f>'77'!Q52</f>
        <v>3.2423328445485824</v>
      </c>
      <c r="I19" s="153">
        <f>'77'!R52</f>
        <v>9.0787301512959573</v>
      </c>
      <c r="J19" s="153">
        <f>'77'!S52</f>
        <v>47.758925666939206</v>
      </c>
      <c r="K19" s="153">
        <f>'77'!T52</f>
        <v>11.090007058736813</v>
      </c>
      <c r="L19" s="153">
        <f>'77'!U52</f>
        <v>4.1196240059725113</v>
      </c>
      <c r="M19" s="153">
        <f>'77'!V52</f>
        <v>21.411363521192133</v>
      </c>
      <c r="N19" s="153">
        <f>'77'!W52</f>
        <v>3.2990167513147712</v>
      </c>
      <c r="O19" s="232">
        <f t="shared" ref="O19:O23" si="1">H19+I19</f>
        <v>12.321062995844539</v>
      </c>
      <c r="P19" s="161"/>
    </row>
    <row r="20" spans="1:16" ht="14.45" customHeight="1">
      <c r="A20" s="155"/>
      <c r="B20" s="156" t="s">
        <v>2247</v>
      </c>
      <c r="C20" s="155"/>
      <c r="D20" s="157"/>
      <c r="E20" s="158">
        <f t="shared" si="0"/>
        <v>458.51992285006719</v>
      </c>
      <c r="F20" s="231">
        <f>'76'!F33</f>
        <v>1425.4260987624871</v>
      </c>
      <c r="G20" s="153">
        <v>100</v>
      </c>
      <c r="H20" s="153">
        <f>'77'!Q53</f>
        <v>1.8277159140424362</v>
      </c>
      <c r="I20" s="153">
        <f>'77'!R53</f>
        <v>11.938105083016987</v>
      </c>
      <c r="J20" s="153">
        <f>'77'!S53</f>
        <v>47.559049558550626</v>
      </c>
      <c r="K20" s="153">
        <f>'77'!T53</f>
        <v>11.023744847323922</v>
      </c>
      <c r="L20" s="153">
        <f>'77'!U53</f>
        <v>4.2940341831321485</v>
      </c>
      <c r="M20" s="153">
        <f>'77'!V53</f>
        <v>20.355120780923873</v>
      </c>
      <c r="N20" s="153">
        <f>'77'!W53</f>
        <v>3.0022296330100251</v>
      </c>
      <c r="O20" s="232">
        <f t="shared" si="1"/>
        <v>13.765820997059423</v>
      </c>
      <c r="P20" s="161"/>
    </row>
    <row r="21" spans="1:16" ht="14.45" customHeight="1">
      <c r="A21" s="155"/>
      <c r="B21" s="156" t="s">
        <v>2278</v>
      </c>
      <c r="C21" s="155"/>
      <c r="D21" s="157"/>
      <c r="E21" s="158">
        <f t="shared" si="0"/>
        <v>260.7006656826411</v>
      </c>
      <c r="F21" s="231">
        <f>'76'!F34</f>
        <v>274.00802773984975</v>
      </c>
      <c r="G21" s="153">
        <v>100</v>
      </c>
      <c r="H21" s="153">
        <f>'77'!Q54</f>
        <v>2.6998579607028996</v>
      </c>
      <c r="I21" s="153">
        <f>'77'!R54</f>
        <v>9.4557004879207618</v>
      </c>
      <c r="J21" s="153">
        <f>'77'!S54</f>
        <v>42.740170274354426</v>
      </c>
      <c r="K21" s="153">
        <f>'77'!T54</f>
        <v>11.482576093630955</v>
      </c>
      <c r="L21" s="153">
        <f>'77'!U54</f>
        <v>0.36495281114516309</v>
      </c>
      <c r="M21" s="153">
        <f>'77'!V54</f>
        <v>28.594092809463028</v>
      </c>
      <c r="N21" s="153">
        <f>'77'!W54</f>
        <v>4.6626495627828568</v>
      </c>
      <c r="O21" s="232">
        <f t="shared" si="1"/>
        <v>12.155558448623662</v>
      </c>
      <c r="P21" s="161"/>
    </row>
    <row r="22" spans="1:16" ht="14.45" customHeight="1">
      <c r="A22" s="155"/>
      <c r="B22" s="156" t="s">
        <v>2279</v>
      </c>
      <c r="C22" s="155"/>
      <c r="D22" s="157"/>
      <c r="E22" s="158">
        <f t="shared" si="0"/>
        <v>331.04857683985313</v>
      </c>
      <c r="F22" s="231">
        <f>'76'!F35</f>
        <v>117.90999295995466</v>
      </c>
      <c r="G22" s="153">
        <v>100</v>
      </c>
      <c r="H22" s="153">
        <f>'77'!Q55</f>
        <v>0</v>
      </c>
      <c r="I22" s="153">
        <f>'77'!R55</f>
        <v>10.244084595391472</v>
      </c>
      <c r="J22" s="153">
        <f>'77'!S55</f>
        <v>53.576845660655124</v>
      </c>
      <c r="K22" s="153">
        <f>'77'!T55</f>
        <v>11.535770264000785</v>
      </c>
      <c r="L22" s="153">
        <f>'77'!U55</f>
        <v>2.2463309361304087</v>
      </c>
      <c r="M22" s="153">
        <f>'77'!V55</f>
        <v>19.302533070581347</v>
      </c>
      <c r="N22" s="153">
        <f>'77'!W55</f>
        <v>3.0944354732408694</v>
      </c>
      <c r="O22" s="232">
        <f t="shared" si="1"/>
        <v>10.244084595391472</v>
      </c>
      <c r="P22" s="161"/>
    </row>
    <row r="23" spans="1:16" ht="14.45" customHeight="1">
      <c r="A23" s="155"/>
      <c r="B23" s="156" t="s">
        <v>2223</v>
      </c>
      <c r="C23" s="155"/>
      <c r="D23" s="157"/>
      <c r="E23" s="158">
        <f t="shared" si="0"/>
        <v>184.31546300398759</v>
      </c>
      <c r="F23" s="231">
        <f>'76'!F36</f>
        <v>48.902042313788044</v>
      </c>
      <c r="G23" s="153">
        <v>100</v>
      </c>
      <c r="H23" s="153">
        <f>'77'!Q56</f>
        <v>4.089808738798002</v>
      </c>
      <c r="I23" s="153">
        <f>'77'!R56</f>
        <v>13.595850672220386</v>
      </c>
      <c r="J23" s="153">
        <f>'77'!S56</f>
        <v>54.314880761826053</v>
      </c>
      <c r="K23" s="153">
        <f>'77'!T56</f>
        <v>0</v>
      </c>
      <c r="L23" s="153">
        <f>'77'!U56</f>
        <v>0</v>
      </c>
      <c r="M23" s="153">
        <f>'77'!V56</f>
        <v>18.404139324591011</v>
      </c>
      <c r="N23" s="153">
        <f>'77'!W56</f>
        <v>9.5953205025645438</v>
      </c>
      <c r="O23" s="232">
        <f t="shared" si="1"/>
        <v>17.685659411018388</v>
      </c>
      <c r="P23" s="161"/>
    </row>
    <row r="24" spans="1:16" ht="14.45" customHeight="1">
      <c r="A24" s="3094" t="s">
        <v>380</v>
      </c>
      <c r="B24" s="3094"/>
      <c r="C24" s="3094"/>
      <c r="D24" s="162"/>
      <c r="E24" s="158"/>
      <c r="F24" s="231"/>
      <c r="G24" s="153"/>
      <c r="H24" s="153"/>
      <c r="I24" s="153"/>
      <c r="J24" s="153"/>
      <c r="K24" s="153"/>
      <c r="L24" s="153"/>
      <c r="M24" s="153"/>
      <c r="N24" s="153"/>
      <c r="O24" s="161"/>
      <c r="P24" s="161"/>
    </row>
    <row r="25" spans="1:16" ht="14.45" customHeight="1">
      <c r="A25" s="155"/>
      <c r="B25" s="156" t="s">
        <v>2188</v>
      </c>
      <c r="C25" s="155"/>
      <c r="D25" s="165"/>
      <c r="E25" s="158">
        <f t="shared" ref="E25:E34" si="2">O25/N25*100</f>
        <v>0</v>
      </c>
      <c r="F25" s="231">
        <f>'76'!F38</f>
        <v>5752.7874677002819</v>
      </c>
      <c r="G25" s="153">
        <v>100</v>
      </c>
      <c r="H25" s="153">
        <f>'77'!Q57</f>
        <v>1.3429250948270699</v>
      </c>
      <c r="I25" s="153">
        <f>'77'!R57</f>
        <v>6.4636913010449852</v>
      </c>
      <c r="J25" s="153">
        <f>'77'!S57</f>
        <v>36.830501097105994</v>
      </c>
      <c r="K25" s="153">
        <f>'77'!T57</f>
        <v>12.704732536494404</v>
      </c>
      <c r="L25" s="153">
        <f>'77'!U57</f>
        <v>4.4601248340798465</v>
      </c>
      <c r="M25" s="153">
        <f>'77'!V57</f>
        <v>29.62121070793674</v>
      </c>
      <c r="N25" s="153">
        <f>'77'!W57</f>
        <v>8.5768144285110051</v>
      </c>
      <c r="O25" s="161"/>
      <c r="P25" s="161"/>
    </row>
    <row r="26" spans="1:16" ht="14.45" customHeight="1">
      <c r="A26" s="155"/>
      <c r="B26" s="156" t="s">
        <v>2204</v>
      </c>
      <c r="C26" s="155"/>
      <c r="D26" s="165"/>
      <c r="E26" s="158">
        <f t="shared" si="2"/>
        <v>0</v>
      </c>
      <c r="F26" s="231">
        <f>'76'!F39</f>
        <v>1913.71189971731</v>
      </c>
      <c r="G26" s="153">
        <v>100</v>
      </c>
      <c r="H26" s="153">
        <f>'77'!Q58</f>
        <v>0.18526584623061385</v>
      </c>
      <c r="I26" s="153">
        <f>'77'!R58</f>
        <v>7.5274704311924872</v>
      </c>
      <c r="J26" s="153">
        <f>'77'!S58</f>
        <v>47.356603757163114</v>
      </c>
      <c r="K26" s="153">
        <f>'77'!T58</f>
        <v>8.0877107134854178</v>
      </c>
      <c r="L26" s="153">
        <f>'77'!U58</f>
        <v>3.724388155381432</v>
      </c>
      <c r="M26" s="153">
        <f>'77'!V58</f>
        <v>25.012091705758156</v>
      </c>
      <c r="N26" s="153">
        <f>'77'!W58</f>
        <v>8.106469390788785</v>
      </c>
      <c r="O26" s="161"/>
      <c r="P26" s="161"/>
    </row>
    <row r="27" spans="1:16" ht="14.45" customHeight="1">
      <c r="A27" s="156"/>
      <c r="B27" s="156" t="s">
        <v>2249</v>
      </c>
      <c r="C27" s="156"/>
      <c r="D27" s="165"/>
      <c r="E27" s="158">
        <f t="shared" si="2"/>
        <v>0</v>
      </c>
      <c r="F27" s="231">
        <f>'76'!F40</f>
        <v>3089.4540435394597</v>
      </c>
      <c r="G27" s="153">
        <v>100</v>
      </c>
      <c r="H27" s="153">
        <f>'77'!Q59</f>
        <v>0.28201794940002323</v>
      </c>
      <c r="I27" s="153">
        <f>'77'!R59</f>
        <v>5.80323440761215</v>
      </c>
      <c r="J27" s="153">
        <f>'77'!S59</f>
        <v>53.442895254544432</v>
      </c>
      <c r="K27" s="153">
        <f>'77'!T59</f>
        <v>10.318858955128988</v>
      </c>
      <c r="L27" s="153">
        <f>'77'!U59</f>
        <v>2.6982598984096109</v>
      </c>
      <c r="M27" s="153">
        <f>'77'!V59</f>
        <v>23.108692327788717</v>
      </c>
      <c r="N27" s="153">
        <f>'77'!W59</f>
        <v>4.3460412071161549</v>
      </c>
      <c r="O27" s="161"/>
      <c r="P27" s="161"/>
    </row>
    <row r="28" spans="1:16" ht="14.45" customHeight="1">
      <c r="A28" s="156"/>
      <c r="B28" s="156" t="s">
        <v>2230</v>
      </c>
      <c r="C28" s="156"/>
      <c r="D28" s="165"/>
      <c r="E28" s="158">
        <f t="shared" si="2"/>
        <v>0</v>
      </c>
      <c r="F28" s="231">
        <f>'76'!F41</f>
        <v>2786.0752949220955</v>
      </c>
      <c r="G28" s="153">
        <v>100</v>
      </c>
      <c r="H28" s="153">
        <f>'77'!Q60</f>
        <v>0.9151152333157071</v>
      </c>
      <c r="I28" s="153">
        <f>'77'!R60</f>
        <v>7.8170688386055582</v>
      </c>
      <c r="J28" s="153">
        <f>'77'!S60</f>
        <v>48.758355675180084</v>
      </c>
      <c r="K28" s="153">
        <f>'77'!T60</f>
        <v>10.491950795391592</v>
      </c>
      <c r="L28" s="153">
        <f>'77'!U60</f>
        <v>4.1793700297862975</v>
      </c>
      <c r="M28" s="153">
        <f>'77'!V60</f>
        <v>21.788264122638463</v>
      </c>
      <c r="N28" s="153">
        <f>'77'!W60</f>
        <v>6.049875305082355</v>
      </c>
      <c r="O28" s="161"/>
      <c r="P28" s="161"/>
    </row>
    <row r="29" spans="1:16" ht="14.45" customHeight="1">
      <c r="A29" s="156"/>
      <c r="B29" s="156" t="s">
        <v>2200</v>
      </c>
      <c r="C29" s="156"/>
      <c r="D29" s="165"/>
      <c r="E29" s="158">
        <f t="shared" si="2"/>
        <v>0</v>
      </c>
      <c r="F29" s="231">
        <f>'76'!F42</f>
        <v>1359.2223491916172</v>
      </c>
      <c r="G29" s="153">
        <v>100</v>
      </c>
      <c r="H29" s="153">
        <f>'77'!Q61</f>
        <v>8.7761710241724931</v>
      </c>
      <c r="I29" s="153">
        <f>'77'!R61</f>
        <v>8.5397912709465622</v>
      </c>
      <c r="J29" s="153">
        <f>'77'!S61</f>
        <v>45.765754847723542</v>
      </c>
      <c r="K29" s="153">
        <f>'77'!T61</f>
        <v>10.125356845091941</v>
      </c>
      <c r="L29" s="153">
        <f>'77'!U61</f>
        <v>4.910290524680228</v>
      </c>
      <c r="M29" s="153">
        <f>'77'!V61</f>
        <v>18.758966091210745</v>
      </c>
      <c r="N29" s="153">
        <f>'77'!W61</f>
        <v>3.1236693961745594</v>
      </c>
      <c r="O29" s="161"/>
      <c r="P29" s="161"/>
    </row>
    <row r="30" spans="1:16" ht="14.45" customHeight="1">
      <c r="A30" s="156"/>
      <c r="B30" s="156" t="s">
        <v>2280</v>
      </c>
      <c r="C30" s="156"/>
      <c r="D30" s="165"/>
      <c r="E30" s="158">
        <f t="shared" si="2"/>
        <v>0</v>
      </c>
      <c r="F30" s="231">
        <f>'76'!F43</f>
        <v>1288.9369588457016</v>
      </c>
      <c r="G30" s="153">
        <v>100</v>
      </c>
      <c r="H30" s="153">
        <f>'77'!Q62</f>
        <v>1.8036763875263155</v>
      </c>
      <c r="I30" s="153">
        <f>'77'!R62</f>
        <v>7.2389986106785864</v>
      </c>
      <c r="J30" s="153">
        <f>'77'!S62</f>
        <v>50.656738560977033</v>
      </c>
      <c r="K30" s="153">
        <f>'77'!T62</f>
        <v>11.800162867605788</v>
      </c>
      <c r="L30" s="153">
        <f>'77'!U62</f>
        <v>2.5709214688527786</v>
      </c>
      <c r="M30" s="153">
        <f>'77'!V62</f>
        <v>22.436904315531368</v>
      </c>
      <c r="N30" s="153">
        <f>'77'!W62</f>
        <v>3.4925977888281166</v>
      </c>
      <c r="O30" s="161"/>
      <c r="P30" s="161"/>
    </row>
    <row r="31" spans="1:16" ht="14.45" customHeight="1">
      <c r="A31" s="156"/>
      <c r="B31" s="156" t="s">
        <v>2281</v>
      </c>
      <c r="C31" s="156"/>
      <c r="D31" s="165"/>
      <c r="E31" s="158">
        <f t="shared" si="2"/>
        <v>0</v>
      </c>
      <c r="F31" s="231">
        <f>'76'!F44</f>
        <v>218.42870451087242</v>
      </c>
      <c r="G31" s="153">
        <v>100</v>
      </c>
      <c r="H31" s="153">
        <f>'77'!Q63</f>
        <v>0</v>
      </c>
      <c r="I31" s="153">
        <f>'77'!R63</f>
        <v>14.778326177735446</v>
      </c>
      <c r="J31" s="153">
        <f>'77'!S63</f>
        <v>55.795399405425371</v>
      </c>
      <c r="K31" s="153">
        <f>'77'!T63</f>
        <v>7.749399259992237</v>
      </c>
      <c r="L31" s="153">
        <f>'77'!U63</f>
        <v>1.6940583350856866</v>
      </c>
      <c r="M31" s="153">
        <f>'77'!V63</f>
        <v>18.06422337423836</v>
      </c>
      <c r="N31" s="153">
        <f>'77'!W63</f>
        <v>1.91859344752295</v>
      </c>
      <c r="O31" s="161"/>
      <c r="P31" s="161"/>
    </row>
    <row r="32" spans="1:16" ht="14.45" customHeight="1">
      <c r="A32" s="156"/>
      <c r="B32" s="156" t="s">
        <v>2195</v>
      </c>
      <c r="C32" s="156"/>
      <c r="D32" s="165"/>
      <c r="E32" s="158">
        <f t="shared" si="2"/>
        <v>0</v>
      </c>
      <c r="F32" s="231">
        <f>'76'!F45</f>
        <v>170.0506864286522</v>
      </c>
      <c r="G32" s="153">
        <v>100</v>
      </c>
      <c r="H32" s="153">
        <f>'77'!Q64</f>
        <v>2.0162055799847325</v>
      </c>
      <c r="I32" s="153">
        <f>'77'!R64</f>
        <v>10.951074655122701</v>
      </c>
      <c r="J32" s="153">
        <f>'77'!S64</f>
        <v>50.311902278349173</v>
      </c>
      <c r="K32" s="153">
        <f>'77'!T64</f>
        <v>10.390741807995367</v>
      </c>
      <c r="L32" s="153">
        <f>'77'!U64</f>
        <v>0</v>
      </c>
      <c r="M32" s="153">
        <f>'77'!V64</f>
        <v>12.734757760299791</v>
      </c>
      <c r="N32" s="153">
        <f>'77'!W64</f>
        <v>13.59531791824827</v>
      </c>
      <c r="O32" s="161"/>
      <c r="P32" s="161"/>
    </row>
    <row r="33" spans="1:16" ht="14.45" customHeight="1">
      <c r="A33" s="156"/>
      <c r="B33" s="156" t="s">
        <v>2227</v>
      </c>
      <c r="C33" s="156"/>
      <c r="D33" s="165"/>
      <c r="E33" s="158">
        <f t="shared" si="2"/>
        <v>0</v>
      </c>
      <c r="F33" s="231">
        <f>'76'!F46</f>
        <v>139.05205215809997</v>
      </c>
      <c r="G33" s="153">
        <v>100</v>
      </c>
      <c r="H33" s="153">
        <f>'77'!Q65</f>
        <v>0.71915515411668707</v>
      </c>
      <c r="I33" s="153">
        <f>'77'!R65</f>
        <v>7.7449614028625673</v>
      </c>
      <c r="J33" s="153">
        <f>'77'!S65</f>
        <v>54.604537399696476</v>
      </c>
      <c r="K33" s="153">
        <f>'77'!T65</f>
        <v>7.7449614028625655</v>
      </c>
      <c r="L33" s="153">
        <f>'77'!U65</f>
        <v>2.6239444812365611</v>
      </c>
      <c r="M33" s="153">
        <f>'77'!V65</f>
        <v>19.492973312656353</v>
      </c>
      <c r="N33" s="153">
        <f>'77'!W65</f>
        <v>7.0694668465688126</v>
      </c>
      <c r="O33" s="161"/>
      <c r="P33" s="161"/>
    </row>
    <row r="34" spans="1:16" ht="14.45" customHeight="1">
      <c r="A34" s="156"/>
      <c r="B34" s="156" t="s">
        <v>2228</v>
      </c>
      <c r="C34" s="156"/>
      <c r="D34" s="165"/>
      <c r="E34" s="158" t="e">
        <f t="shared" si="2"/>
        <v>#DIV/0!</v>
      </c>
      <c r="F34" s="231">
        <f>'76'!F47</f>
        <v>27.280542986415849</v>
      </c>
      <c r="G34" s="153">
        <v>100</v>
      </c>
      <c r="H34" s="153">
        <f>'77'!Q66</f>
        <v>0</v>
      </c>
      <c r="I34" s="153">
        <f>'77'!R66</f>
        <v>10.996848565271696</v>
      </c>
      <c r="J34" s="153">
        <f>'77'!S66</f>
        <v>67.009454304184914</v>
      </c>
      <c r="K34" s="153">
        <f>'77'!T66</f>
        <v>0</v>
      </c>
      <c r="L34" s="153">
        <f>'77'!U66</f>
        <v>0</v>
      </c>
      <c r="M34" s="153">
        <f>'77'!V66</f>
        <v>21.993697130543392</v>
      </c>
      <c r="N34" s="153">
        <f>'77'!W66</f>
        <v>0</v>
      </c>
      <c r="O34" s="161"/>
      <c r="P34" s="161"/>
    </row>
    <row r="35" spans="1:16" ht="14.45" customHeight="1">
      <c r="A35" s="3094" t="s">
        <v>355</v>
      </c>
      <c r="B35" s="3094"/>
      <c r="C35" s="3094"/>
      <c r="D35" s="165"/>
      <c r="E35" s="158"/>
      <c r="F35" s="231"/>
      <c r="G35" s="153"/>
      <c r="H35" s="153"/>
      <c r="I35" s="153"/>
      <c r="J35" s="153"/>
      <c r="K35" s="153"/>
      <c r="L35" s="153"/>
      <c r="M35" s="153"/>
      <c r="N35" s="153"/>
      <c r="O35" s="161"/>
      <c r="P35" s="161"/>
    </row>
    <row r="36" spans="1:16" ht="14.45" customHeight="1">
      <c r="A36" s="156"/>
      <c r="B36" s="156" t="s">
        <v>2282</v>
      </c>
      <c r="C36" s="156"/>
      <c r="D36" s="165"/>
      <c r="E36" s="158">
        <f t="shared" ref="E36:E45" si="3">O36/N36*100</f>
        <v>0</v>
      </c>
      <c r="F36" s="231">
        <f>'76'!F49</f>
        <v>5656.3620919160521</v>
      </c>
      <c r="G36" s="153">
        <v>100</v>
      </c>
      <c r="H36" s="153">
        <f>'77'!Q67</f>
        <v>1.3640186088426411</v>
      </c>
      <c r="I36" s="153">
        <f>'77'!R67</f>
        <v>6.2298981078472293</v>
      </c>
      <c r="J36" s="153">
        <f>'77'!S67</f>
        <v>37.720507720021608</v>
      </c>
      <c r="K36" s="153">
        <f>'77'!T67</f>
        <v>12.40770261481611</v>
      </c>
      <c r="L36" s="153">
        <f>'77'!U67</f>
        <v>4.4669814457995347</v>
      </c>
      <c r="M36" s="153">
        <f>'77'!V67</f>
        <v>29.137993716027317</v>
      </c>
      <c r="N36" s="153">
        <f>'77'!W67</f>
        <v>8.6728977866456098</v>
      </c>
      <c r="O36" s="161"/>
      <c r="P36" s="161"/>
    </row>
    <row r="37" spans="1:16" ht="14.45" customHeight="1">
      <c r="A37" s="156"/>
      <c r="B37" s="156" t="s">
        <v>2189</v>
      </c>
      <c r="C37" s="156"/>
      <c r="D37" s="165"/>
      <c r="E37" s="158">
        <f t="shared" si="3"/>
        <v>0</v>
      </c>
      <c r="F37" s="231">
        <f>'76'!F50</f>
        <v>1865.2393106138682</v>
      </c>
      <c r="G37" s="153">
        <v>100</v>
      </c>
      <c r="H37" s="153">
        <f>'77'!Q68</f>
        <v>0.19008041087555608</v>
      </c>
      <c r="I37" s="153">
        <f>'77'!R68</f>
        <v>8.7362231730241771</v>
      </c>
      <c r="J37" s="153">
        <f>'77'!S68</f>
        <v>46.797612205074174</v>
      </c>
      <c r="K37" s="153">
        <f>'77'!T68</f>
        <v>7.5856437523598554</v>
      </c>
      <c r="L37" s="153">
        <f>'77'!U68</f>
        <v>3.8211750586437887</v>
      </c>
      <c r="M37" s="153">
        <f>'77'!V68</f>
        <v>25.740694636772883</v>
      </c>
      <c r="N37" s="153">
        <f>'77'!W68</f>
        <v>7.1285707632495852</v>
      </c>
      <c r="O37" s="161"/>
      <c r="P37" s="161"/>
    </row>
    <row r="38" spans="1:16" ht="14.45" customHeight="1">
      <c r="A38" s="156"/>
      <c r="B38" s="156" t="s">
        <v>2249</v>
      </c>
      <c r="C38" s="156"/>
      <c r="D38" s="165"/>
      <c r="E38" s="158">
        <f t="shared" si="3"/>
        <v>0</v>
      </c>
      <c r="F38" s="231">
        <f>'76'!F51</f>
        <v>3021.76904578329</v>
      </c>
      <c r="G38" s="153">
        <v>100</v>
      </c>
      <c r="H38" s="153">
        <f>'77'!Q69</f>
        <v>0.32326958273017614</v>
      </c>
      <c r="I38" s="153">
        <f>'77'!R69</f>
        <v>5.9622415579900334</v>
      </c>
      <c r="J38" s="153">
        <f>'77'!S69</f>
        <v>52.510856187220121</v>
      </c>
      <c r="K38" s="153">
        <f>'77'!T69</f>
        <v>10.392703270317771</v>
      </c>
      <c r="L38" s="153">
        <f>'77'!U69</f>
        <v>2.3176548670877195</v>
      </c>
      <c r="M38" s="153">
        <f>'77'!V69</f>
        <v>24.12094285922975</v>
      </c>
      <c r="N38" s="153">
        <f>'77'!W69</f>
        <v>4.3723316754244603</v>
      </c>
      <c r="O38" s="161"/>
      <c r="P38" s="161"/>
    </row>
    <row r="39" spans="1:16" ht="14.45" customHeight="1">
      <c r="A39" s="155"/>
      <c r="B39" s="156" t="s">
        <v>2230</v>
      </c>
      <c r="C39" s="155"/>
      <c r="D39" s="165"/>
      <c r="E39" s="158">
        <f t="shared" si="3"/>
        <v>0</v>
      </c>
      <c r="F39" s="231">
        <f>'76'!F52</f>
        <v>2845.6625974049853</v>
      </c>
      <c r="G39" s="153">
        <v>100</v>
      </c>
      <c r="H39" s="153">
        <f>'77'!Q70</f>
        <v>0.85603310882355188</v>
      </c>
      <c r="I39" s="153">
        <f>'77'!R70</f>
        <v>7.3287290438963542</v>
      </c>
      <c r="J39" s="153">
        <f>'77'!S70</f>
        <v>47.661641198376046</v>
      </c>
      <c r="K39" s="153">
        <f>'77'!T70</f>
        <v>11.026390803837058</v>
      </c>
      <c r="L39" s="153">
        <f>'77'!U70</f>
        <v>4.0515484056597977</v>
      </c>
      <c r="M39" s="153">
        <f>'77'!V70</f>
        <v>22.685081730500091</v>
      </c>
      <c r="N39" s="153">
        <f>'77'!W70</f>
        <v>6.3905757089071953</v>
      </c>
      <c r="O39" s="161"/>
      <c r="P39" s="161"/>
    </row>
    <row r="40" spans="1:16" ht="14.45" customHeight="1">
      <c r="A40" s="155"/>
      <c r="B40" s="156" t="s">
        <v>2283</v>
      </c>
      <c r="C40" s="155"/>
      <c r="D40" s="165"/>
      <c r="E40" s="158">
        <f t="shared" si="3"/>
        <v>0</v>
      </c>
      <c r="F40" s="231">
        <f>'76'!F53</f>
        <v>1426.7920558758026</v>
      </c>
      <c r="G40" s="153">
        <v>100</v>
      </c>
      <c r="H40" s="153">
        <f>'77'!Q71</f>
        <v>5.9034076735370018</v>
      </c>
      <c r="I40" s="153">
        <f>'77'!R71</f>
        <v>7.8545481714346543</v>
      </c>
      <c r="J40" s="153">
        <f>'77'!S71</f>
        <v>48.023652081264217</v>
      </c>
      <c r="K40" s="153">
        <f>'77'!T71</f>
        <v>11.180150269473026</v>
      </c>
      <c r="L40" s="153">
        <f>'77'!U71</f>
        <v>5.8670994880383081</v>
      </c>
      <c r="M40" s="153">
        <f>'77'!V71</f>
        <v>18.198244957852143</v>
      </c>
      <c r="N40" s="153">
        <f>'77'!W71</f>
        <v>2.9728973584006781</v>
      </c>
      <c r="O40" s="161"/>
      <c r="P40" s="161"/>
    </row>
    <row r="41" spans="1:16" ht="14.45" customHeight="1">
      <c r="A41" s="155"/>
      <c r="B41" s="156" t="s">
        <v>2284</v>
      </c>
      <c r="C41" s="155"/>
      <c r="D41" s="165"/>
      <c r="E41" s="158">
        <f t="shared" si="3"/>
        <v>0</v>
      </c>
      <c r="F41" s="231">
        <f>'76'!F54</f>
        <v>1313.2048448229268</v>
      </c>
      <c r="G41" s="153">
        <v>100</v>
      </c>
      <c r="H41" s="153">
        <f>'77'!Q72</f>
        <v>4.3811874506366673</v>
      </c>
      <c r="I41" s="153">
        <f>'77'!R72</f>
        <v>8.1923800170994401</v>
      </c>
      <c r="J41" s="153">
        <f>'77'!S72</f>
        <v>47.75507256909178</v>
      </c>
      <c r="K41" s="153">
        <f>'77'!T72</f>
        <v>11.383745395794326</v>
      </c>
      <c r="L41" s="153">
        <f>'77'!U72</f>
        <v>2.5995606953114287</v>
      </c>
      <c r="M41" s="153">
        <f>'77'!V72</f>
        <v>21.574652681313395</v>
      </c>
      <c r="N41" s="153">
        <f>'77'!W72</f>
        <v>4.113401190752926</v>
      </c>
      <c r="O41" s="161"/>
      <c r="P41" s="161"/>
    </row>
    <row r="42" spans="1:16" ht="14.45" customHeight="1">
      <c r="A42" s="155"/>
      <c r="B42" s="156" t="s">
        <v>2206</v>
      </c>
      <c r="C42" s="155"/>
      <c r="D42" s="165"/>
      <c r="E42" s="158">
        <f t="shared" si="3"/>
        <v>0</v>
      </c>
      <c r="F42" s="231">
        <f>'76'!F55</f>
        <v>277.35390239443325</v>
      </c>
      <c r="G42" s="153">
        <v>100</v>
      </c>
      <c r="H42" s="153">
        <f>'77'!Q73</f>
        <v>0</v>
      </c>
      <c r="I42" s="153">
        <f>'77'!R73</f>
        <v>10.437659804248129</v>
      </c>
      <c r="J42" s="153">
        <f>'77'!S73</f>
        <v>59.673663248157958</v>
      </c>
      <c r="K42" s="153">
        <f>'77'!T73</f>
        <v>9.6826984824752245</v>
      </c>
      <c r="L42" s="153">
        <f>'77'!U73</f>
        <v>1.343653362062412</v>
      </c>
      <c r="M42" s="153">
        <f>'77'!V73</f>
        <v>15.622466124346804</v>
      </c>
      <c r="N42" s="153">
        <f>'77'!W73</f>
        <v>3.239858978709516</v>
      </c>
      <c r="O42" s="161"/>
      <c r="P42" s="161"/>
    </row>
    <row r="43" spans="1:16" ht="14.45" customHeight="1">
      <c r="A43" s="155"/>
      <c r="B43" s="156" t="s">
        <v>2231</v>
      </c>
      <c r="C43" s="155"/>
      <c r="D43" s="165"/>
      <c r="E43" s="158">
        <f t="shared" si="3"/>
        <v>0</v>
      </c>
      <c r="F43" s="231">
        <f>'76'!F56</f>
        <v>166.09737423850902</v>
      </c>
      <c r="G43" s="153">
        <v>100</v>
      </c>
      <c r="H43" s="153">
        <f>'77'!Q74</f>
        <v>0</v>
      </c>
      <c r="I43" s="153">
        <f>'77'!R74</f>
        <v>11.211723067704453</v>
      </c>
      <c r="J43" s="153">
        <f>'77'!S74</f>
        <v>49.352417391217706</v>
      </c>
      <c r="K43" s="153">
        <f>'77'!T74</f>
        <v>10.492171198109727</v>
      </c>
      <c r="L43" s="153">
        <f>'77'!U74</f>
        <v>0</v>
      </c>
      <c r="M43" s="153">
        <f>'77'!V74</f>
        <v>15.024785923149711</v>
      </c>
      <c r="N43" s="153">
        <f>'77'!W74</f>
        <v>13.918902419818446</v>
      </c>
      <c r="O43" s="161"/>
      <c r="P43" s="161"/>
    </row>
    <row r="44" spans="1:16" ht="14.45" customHeight="1">
      <c r="A44" s="155"/>
      <c r="B44" s="156" t="s">
        <v>2227</v>
      </c>
      <c r="C44" s="155"/>
      <c r="D44" s="165"/>
      <c r="E44" s="158">
        <f t="shared" si="3"/>
        <v>0</v>
      </c>
      <c r="F44" s="231">
        <f>'76'!F57</f>
        <v>147.23823396422361</v>
      </c>
      <c r="G44" s="153">
        <v>100</v>
      </c>
      <c r="H44" s="153">
        <f>'77'!Q75</f>
        <v>2.3285877154774286</v>
      </c>
      <c r="I44" s="153">
        <f>'77'!R75</f>
        <v>7.993526852809822</v>
      </c>
      <c r="J44" s="153">
        <f>'77'!S75</f>
        <v>58.427280895749867</v>
      </c>
      <c r="K44" s="153">
        <f>'77'!T75</f>
        <v>5.5154689799238916</v>
      </c>
      <c r="L44" s="153">
        <f>'77'!U75</f>
        <v>2.4780578728859299</v>
      </c>
      <c r="M44" s="153">
        <f>'77'!V75</f>
        <v>16.58066051750097</v>
      </c>
      <c r="N44" s="153">
        <f>'77'!W75</f>
        <v>6.6764171656521185</v>
      </c>
      <c r="O44" s="161"/>
      <c r="P44" s="161"/>
    </row>
    <row r="45" spans="1:16" ht="14.45" customHeight="1">
      <c r="A45" s="155"/>
      <c r="B45" s="156" t="s">
        <v>2264</v>
      </c>
      <c r="C45" s="155"/>
      <c r="D45" s="165"/>
      <c r="E45" s="158" t="e">
        <f t="shared" si="3"/>
        <v>#DIV/0!</v>
      </c>
      <c r="F45" s="231">
        <f>'76'!F58</f>
        <v>25.280542986415849</v>
      </c>
      <c r="G45" s="153">
        <v>100</v>
      </c>
      <c r="H45" s="153">
        <f>'77'!Q76</f>
        <v>3.9556112403809371</v>
      </c>
      <c r="I45" s="153">
        <f>'77'!R76</f>
        <v>11.866833721142813</v>
      </c>
      <c r="J45" s="153">
        <f>'77'!S76</f>
        <v>68.355110076952499</v>
      </c>
      <c r="K45" s="153">
        <f>'77'!T76</f>
        <v>0</v>
      </c>
      <c r="L45" s="153">
        <f>'77'!U76</f>
        <v>0</v>
      </c>
      <c r="M45" s="153">
        <f>'77'!V76</f>
        <v>15.822444961523749</v>
      </c>
      <c r="N45" s="153">
        <f>'77'!W76</f>
        <v>0</v>
      </c>
      <c r="O45" s="161"/>
      <c r="P45" s="161"/>
    </row>
    <row r="46" spans="1:16" ht="14.45" customHeight="1">
      <c r="A46" s="3094" t="s">
        <v>356</v>
      </c>
      <c r="B46" s="3094"/>
      <c r="C46" s="3094"/>
      <c r="D46" s="162"/>
      <c r="E46" s="158"/>
      <c r="F46" s="231"/>
      <c r="G46" s="153"/>
      <c r="H46" s="153"/>
      <c r="I46" s="153"/>
      <c r="J46" s="153"/>
      <c r="K46" s="153"/>
      <c r="L46" s="153"/>
      <c r="M46" s="153"/>
      <c r="N46" s="153"/>
      <c r="O46" s="161"/>
      <c r="P46" s="161"/>
    </row>
    <row r="47" spans="1:16" ht="14.45" customHeight="1">
      <c r="A47" s="166"/>
      <c r="B47" s="156" t="s">
        <v>2285</v>
      </c>
      <c r="C47" s="166"/>
      <c r="D47" s="167"/>
      <c r="E47" s="168">
        <f t="shared" ref="E47:E56" si="4">O47/N47*100</f>
        <v>0</v>
      </c>
      <c r="F47" s="231">
        <f>'76'!F60</f>
        <v>5202.6267469068125</v>
      </c>
      <c r="G47" s="153">
        <v>100</v>
      </c>
      <c r="H47" s="153">
        <f>'77'!Q77</f>
        <v>1.223673263663789</v>
      </c>
      <c r="I47" s="153">
        <f>'77'!R77</f>
        <v>7.0923036410960387</v>
      </c>
      <c r="J47" s="153">
        <f>'77'!S77</f>
        <v>39.009191084518683</v>
      </c>
      <c r="K47" s="153">
        <f>'77'!T77</f>
        <v>9.2659118704095143</v>
      </c>
      <c r="L47" s="153">
        <f>'77'!U77</f>
        <v>2.8463109894292202</v>
      </c>
      <c r="M47" s="153">
        <f>'77'!V77</f>
        <v>31.5668050159634</v>
      </c>
      <c r="N47" s="153">
        <f>'77'!W77</f>
        <v>8.9958041349194335</v>
      </c>
      <c r="O47" s="161"/>
      <c r="P47" s="161"/>
    </row>
    <row r="48" spans="1:16" ht="14.45" customHeight="1">
      <c r="A48" s="166"/>
      <c r="B48" s="156" t="s">
        <v>2286</v>
      </c>
      <c r="C48" s="166"/>
      <c r="D48" s="162"/>
      <c r="E48" s="168">
        <f t="shared" si="4"/>
        <v>0</v>
      </c>
      <c r="F48" s="231">
        <f>'76'!F61</f>
        <v>2022.6009846255745</v>
      </c>
      <c r="G48" s="153">
        <v>100</v>
      </c>
      <c r="H48" s="153">
        <f>'77'!Q78</f>
        <v>0.19601356034248707</v>
      </c>
      <c r="I48" s="153">
        <f>'77'!R78</f>
        <v>4.0956023110890003</v>
      </c>
      <c r="J48" s="153">
        <f>'77'!S78</f>
        <v>46.450655078612201</v>
      </c>
      <c r="K48" s="153">
        <f>'77'!T78</f>
        <v>11.022775030547919</v>
      </c>
      <c r="L48" s="153">
        <f>'77'!U78</f>
        <v>5.3882427646010864</v>
      </c>
      <c r="M48" s="153">
        <f>'77'!V78</f>
        <v>25.270445029866124</v>
      </c>
      <c r="N48" s="153">
        <f>'77'!W78</f>
        <v>7.5762662249411656</v>
      </c>
      <c r="O48" s="161"/>
      <c r="P48" s="161"/>
    </row>
    <row r="49" spans="1:16" ht="14.45" customHeight="1">
      <c r="A49" s="155"/>
      <c r="B49" s="156" t="s">
        <v>2190</v>
      </c>
      <c r="C49" s="155"/>
      <c r="D49" s="165"/>
      <c r="E49" s="168">
        <f t="shared" si="4"/>
        <v>0</v>
      </c>
      <c r="F49" s="231">
        <f>'76'!F62</f>
        <v>2076.1296739719028</v>
      </c>
      <c r="G49" s="153">
        <v>100</v>
      </c>
      <c r="H49" s="153">
        <f>'77'!Q79</f>
        <v>0.16382244550459993</v>
      </c>
      <c r="I49" s="153">
        <f>'77'!R79</f>
        <v>3.9457014438214171</v>
      </c>
      <c r="J49" s="153">
        <f>'77'!S79</f>
        <v>52.976002420981203</v>
      </c>
      <c r="K49" s="153">
        <f>'77'!T79</f>
        <v>10.64699113458855</v>
      </c>
      <c r="L49" s="153">
        <f>'77'!U79</f>
        <v>4.3059713961466368</v>
      </c>
      <c r="M49" s="153">
        <f>'77'!V79</f>
        <v>20.467509686951949</v>
      </c>
      <c r="N49" s="153">
        <f>'77'!W79</f>
        <v>7.4940014720056221</v>
      </c>
      <c r="O49" s="161"/>
      <c r="P49" s="161"/>
    </row>
    <row r="50" spans="1:16" ht="14.45" customHeight="1">
      <c r="A50" s="155"/>
      <c r="B50" s="156" t="s">
        <v>2230</v>
      </c>
      <c r="C50" s="155"/>
      <c r="D50" s="165"/>
      <c r="E50" s="168">
        <f t="shared" si="4"/>
        <v>0</v>
      </c>
      <c r="F50" s="231">
        <f>'76'!F63</f>
        <v>2512.1377965626639</v>
      </c>
      <c r="G50" s="153">
        <v>100</v>
      </c>
      <c r="H50" s="153">
        <f>'77'!Q80</f>
        <v>4.1708370995370787</v>
      </c>
      <c r="I50" s="153">
        <f>'77'!R80</f>
        <v>8.9567275126114918</v>
      </c>
      <c r="J50" s="153">
        <f>'77'!S80</f>
        <v>47.997765162235225</v>
      </c>
      <c r="K50" s="153">
        <f>'77'!T80</f>
        <v>13.184382492829039</v>
      </c>
      <c r="L50" s="153">
        <f>'77'!U80</f>
        <v>2.9974648279441474</v>
      </c>
      <c r="M50" s="153">
        <f>'77'!V80</f>
        <v>20.104933353368448</v>
      </c>
      <c r="N50" s="153">
        <f>'77'!W80</f>
        <v>2.5878895514746865</v>
      </c>
      <c r="O50" s="161"/>
      <c r="P50" s="161"/>
    </row>
    <row r="51" spans="1:16" ht="14.45" customHeight="1">
      <c r="A51" s="155"/>
      <c r="B51" s="156" t="s">
        <v>2283</v>
      </c>
      <c r="C51" s="155"/>
      <c r="D51" s="165"/>
      <c r="E51" s="168">
        <f t="shared" si="4"/>
        <v>0</v>
      </c>
      <c r="F51" s="231">
        <f>'76'!F64</f>
        <v>1574.8370907923436</v>
      </c>
      <c r="G51" s="153">
        <v>100</v>
      </c>
      <c r="H51" s="153">
        <f>'77'!Q81</f>
        <v>0.90147880292640414</v>
      </c>
      <c r="I51" s="153">
        <f>'77'!R81</f>
        <v>6.5196853122127223</v>
      </c>
      <c r="J51" s="153">
        <f>'77'!S81</f>
        <v>44.976452117407753</v>
      </c>
      <c r="K51" s="153">
        <f>'77'!T81</f>
        <v>10.955305678344757</v>
      </c>
      <c r="L51" s="153">
        <f>'77'!U81</f>
        <v>4.9510837834244086</v>
      </c>
      <c r="M51" s="153">
        <f>'77'!V81</f>
        <v>25.048809748638341</v>
      </c>
      <c r="N51" s="153">
        <f>'77'!W81</f>
        <v>6.6471845570455335</v>
      </c>
      <c r="O51" s="161"/>
      <c r="P51" s="161"/>
    </row>
    <row r="52" spans="1:16" ht="14.45" customHeight="1">
      <c r="A52" s="155"/>
      <c r="B52" s="156" t="s">
        <v>2287</v>
      </c>
      <c r="C52" s="155"/>
      <c r="D52" s="165"/>
      <c r="E52" s="168">
        <f t="shared" si="4"/>
        <v>0</v>
      </c>
      <c r="F52" s="231">
        <f>'76'!F65</f>
        <v>1639.4703791734134</v>
      </c>
      <c r="G52" s="153">
        <v>100</v>
      </c>
      <c r="H52" s="153">
        <f>'77'!Q82</f>
        <v>3.0156313353338193</v>
      </c>
      <c r="I52" s="153">
        <f>'77'!R82</f>
        <v>9.8150723320512618</v>
      </c>
      <c r="J52" s="153">
        <f>'77'!S82</f>
        <v>47.633820181000495</v>
      </c>
      <c r="K52" s="153">
        <f>'77'!T82</f>
        <v>13.054403916951255</v>
      </c>
      <c r="L52" s="153">
        <f>'77'!U82</f>
        <v>4.2201785476203808</v>
      </c>
      <c r="M52" s="153">
        <f>'77'!V82</f>
        <v>19.380512471359165</v>
      </c>
      <c r="N52" s="153">
        <f>'77'!W82</f>
        <v>2.8803812156837041</v>
      </c>
      <c r="O52" s="161"/>
      <c r="P52" s="161"/>
    </row>
    <row r="53" spans="1:16" ht="14.45" customHeight="1">
      <c r="A53" s="155"/>
      <c r="B53" s="156" t="s">
        <v>2194</v>
      </c>
      <c r="C53" s="155"/>
      <c r="D53" s="165"/>
      <c r="E53" s="168">
        <f t="shared" si="4"/>
        <v>0</v>
      </c>
      <c r="F53" s="231">
        <f>'76'!F66</f>
        <v>513.77341304342008</v>
      </c>
      <c r="G53" s="153">
        <v>100</v>
      </c>
      <c r="H53" s="153">
        <f>'77'!Q83</f>
        <v>0.1946383317261082</v>
      </c>
      <c r="I53" s="153">
        <f>'77'!R83</f>
        <v>8.1265736976925318</v>
      </c>
      <c r="J53" s="153">
        <f>'77'!S83</f>
        <v>50.858214269469649</v>
      </c>
      <c r="K53" s="153">
        <f>'77'!T83</f>
        <v>11.285389221555279</v>
      </c>
      <c r="L53" s="153">
        <f>'77'!U83</f>
        <v>5.5961978312701746</v>
      </c>
      <c r="M53" s="153">
        <f>'77'!V83</f>
        <v>20.165997780030303</v>
      </c>
      <c r="N53" s="153">
        <f>'77'!W83</f>
        <v>3.7729888682559261</v>
      </c>
      <c r="O53" s="161"/>
      <c r="P53" s="161"/>
    </row>
    <row r="54" spans="1:16" ht="14.45" customHeight="1">
      <c r="A54" s="155"/>
      <c r="B54" s="156" t="s">
        <v>2231</v>
      </c>
      <c r="C54" s="155"/>
      <c r="D54" s="165"/>
      <c r="E54" s="168">
        <f t="shared" si="4"/>
        <v>0</v>
      </c>
      <c r="F54" s="231">
        <f>'76'!F67</f>
        <v>607.89348377325928</v>
      </c>
      <c r="G54" s="153">
        <v>100</v>
      </c>
      <c r="H54" s="153">
        <f>'77'!Q84</f>
        <v>2.6151398290713237</v>
      </c>
      <c r="I54" s="153">
        <f>'77'!R84</f>
        <v>8.6548972283219321</v>
      </c>
      <c r="J54" s="153">
        <f>'77'!S84</f>
        <v>51.606335581541849</v>
      </c>
      <c r="K54" s="153">
        <f>'77'!T84</f>
        <v>11.45259586015524</v>
      </c>
      <c r="L54" s="153">
        <f>'77'!U84</f>
        <v>2.5298282551086131</v>
      </c>
      <c r="M54" s="153">
        <f>'77'!V84</f>
        <v>19.740922934218627</v>
      </c>
      <c r="N54" s="153">
        <f>'77'!W84</f>
        <v>3.4002803115824265</v>
      </c>
      <c r="O54" s="161"/>
      <c r="P54" s="161"/>
    </row>
    <row r="55" spans="1:16" ht="14.45" customHeight="1">
      <c r="A55" s="155"/>
      <c r="B55" s="156" t="s">
        <v>2254</v>
      </c>
      <c r="C55" s="155"/>
      <c r="D55" s="165"/>
      <c r="E55" s="168">
        <f t="shared" si="4"/>
        <v>0</v>
      </c>
      <c r="F55" s="231">
        <f>'76'!F68</f>
        <v>409.48698391429912</v>
      </c>
      <c r="G55" s="153">
        <v>100</v>
      </c>
      <c r="H55" s="153">
        <f>'77'!Q85</f>
        <v>0</v>
      </c>
      <c r="I55" s="153">
        <f>'77'!R85</f>
        <v>15.024619550260249</v>
      </c>
      <c r="J55" s="153">
        <f>'77'!S85</f>
        <v>43.0183175669804</v>
      </c>
      <c r="K55" s="153">
        <f>'77'!T85</f>
        <v>10.693938212330654</v>
      </c>
      <c r="L55" s="153">
        <f>'77'!U85</f>
        <v>5.2047087399343477</v>
      </c>
      <c r="M55" s="153">
        <f>'77'!V85</f>
        <v>19.00208843812586</v>
      </c>
      <c r="N55" s="153">
        <f>'77'!W85</f>
        <v>7.0563274923685224</v>
      </c>
      <c r="O55" s="161"/>
      <c r="P55" s="161"/>
    </row>
    <row r="56" spans="1:16" ht="14.45" customHeight="1" thickBot="1">
      <c r="A56" s="169"/>
      <c r="B56" s="170" t="s">
        <v>2288</v>
      </c>
      <c r="C56" s="169"/>
      <c r="D56" s="171"/>
      <c r="E56" s="172">
        <f t="shared" si="4"/>
        <v>0</v>
      </c>
      <c r="F56" s="231">
        <f>'76'!F69</f>
        <v>186.04344723681777</v>
      </c>
      <c r="G56" s="202">
        <v>100</v>
      </c>
      <c r="H56" s="153">
        <f>'77'!Q86</f>
        <v>2.4285313946057547</v>
      </c>
      <c r="I56" s="153">
        <f>'77'!R86</f>
        <v>3.6459730265963506</v>
      </c>
      <c r="J56" s="153">
        <f>'77'!S86</f>
        <v>50.359219675222825</v>
      </c>
      <c r="K56" s="153">
        <f>'77'!T86</f>
        <v>9.5036995465000533</v>
      </c>
      <c r="L56" s="153">
        <f>'77'!U86</f>
        <v>0.54837805684579244</v>
      </c>
      <c r="M56" s="153">
        <f>'77'!V86</f>
        <v>25.482935721883244</v>
      </c>
      <c r="N56" s="153">
        <f>'77'!W86</f>
        <v>8.031262578345995</v>
      </c>
      <c r="O56" s="161"/>
      <c r="P56" s="161"/>
    </row>
    <row r="57" spans="1:16" s="173" customFormat="1" ht="14.45" customHeight="1">
      <c r="B57" s="3331"/>
      <c r="C57" s="3331"/>
      <c r="D57" s="3331"/>
      <c r="E57" s="3331"/>
      <c r="F57" s="3331"/>
      <c r="G57" s="3331"/>
      <c r="H57" s="3331"/>
      <c r="I57" s="3331"/>
      <c r="J57" s="3331"/>
      <c r="K57" s="3331"/>
      <c r="L57" s="3331"/>
      <c r="M57" s="3331"/>
      <c r="N57" s="3331"/>
    </row>
    <row r="58" spans="1:16" ht="26.1" customHeight="1">
      <c r="E58" s="176"/>
    </row>
    <row r="59" spans="1:16" ht="26.1" customHeight="1">
      <c r="E59" s="176"/>
    </row>
    <row r="60" spans="1:16" ht="26.1" customHeight="1">
      <c r="E60" s="176"/>
    </row>
    <row r="61" spans="1:16" ht="26.1" customHeight="1">
      <c r="E61" s="176"/>
    </row>
    <row r="62" spans="1:16" ht="26.1" customHeight="1">
      <c r="E62" s="176"/>
    </row>
    <row r="63" spans="1:16" ht="26.1" customHeight="1">
      <c r="E63" s="176"/>
    </row>
    <row r="64" spans="1:16" ht="26.1" customHeight="1">
      <c r="E64" s="176"/>
    </row>
    <row r="65" spans="5:5" ht="26.1" customHeight="1">
      <c r="E65" s="176"/>
    </row>
    <row r="66" spans="5:5" ht="26.1" customHeight="1">
      <c r="E66" s="176"/>
    </row>
    <row r="67" spans="5:5" ht="26.1" customHeight="1">
      <c r="E67" s="176"/>
    </row>
    <row r="68" spans="5:5" ht="26.1" customHeight="1">
      <c r="E68" s="176"/>
    </row>
    <row r="69" spans="5:5" ht="26.1" customHeight="1">
      <c r="E69" s="176"/>
    </row>
    <row r="70" spans="5:5" ht="26.1" customHeight="1">
      <c r="E70" s="176"/>
    </row>
    <row r="71" spans="5:5" ht="26.1" customHeight="1">
      <c r="E71" s="176"/>
    </row>
    <row r="72" spans="5:5" ht="26.1" customHeight="1">
      <c r="E72" s="176"/>
    </row>
    <row r="73" spans="5:5" ht="26.1" customHeight="1">
      <c r="E73" s="176"/>
    </row>
    <row r="74" spans="5:5" ht="26.1" customHeight="1">
      <c r="E74" s="176"/>
    </row>
    <row r="75" spans="5:5" ht="26.1" customHeight="1">
      <c r="E75" s="176"/>
    </row>
    <row r="76" spans="5:5" ht="26.1" customHeight="1">
      <c r="E76" s="176"/>
    </row>
    <row r="77" spans="5:5" ht="26.1" customHeight="1">
      <c r="E77" s="176"/>
    </row>
    <row r="78" spans="5:5" ht="26.1" customHeight="1">
      <c r="E78" s="176"/>
    </row>
    <row r="79" spans="5:5">
      <c r="E79" s="176"/>
    </row>
    <row r="80" spans="5:5">
      <c r="E80" s="176"/>
    </row>
    <row r="81" spans="5:5">
      <c r="E81" s="176"/>
    </row>
    <row r="82" spans="5:5">
      <c r="E82" s="176"/>
    </row>
    <row r="83" spans="5:5">
      <c r="E83" s="176"/>
    </row>
    <row r="84" spans="5:5">
      <c r="E84" s="176"/>
    </row>
    <row r="85" spans="5:5">
      <c r="E85" s="176"/>
    </row>
    <row r="86" spans="5:5">
      <c r="E86" s="176"/>
    </row>
    <row r="87" spans="5:5">
      <c r="E87" s="176"/>
    </row>
    <row r="88" spans="5:5">
      <c r="E88" s="176"/>
    </row>
    <row r="89" spans="5:5">
      <c r="E89" s="176"/>
    </row>
    <row r="90" spans="5:5">
      <c r="E90" s="176"/>
    </row>
    <row r="91" spans="5:5">
      <c r="E91" s="176"/>
    </row>
    <row r="92" spans="5:5">
      <c r="E92" s="176"/>
    </row>
    <row r="93" spans="5:5">
      <c r="E93" s="176"/>
    </row>
    <row r="94" spans="5:5">
      <c r="E94" s="176"/>
    </row>
    <row r="95" spans="5:5">
      <c r="E95" s="176"/>
    </row>
    <row r="96" spans="5:5">
      <c r="E96" s="176"/>
    </row>
    <row r="97" spans="5:5">
      <c r="E97" s="176"/>
    </row>
    <row r="98" spans="5:5">
      <c r="E98" s="176"/>
    </row>
    <row r="99" spans="5:5">
      <c r="E99" s="176"/>
    </row>
    <row r="100" spans="5:5">
      <c r="E100" s="176"/>
    </row>
    <row r="101" spans="5:5">
      <c r="E101" s="176"/>
    </row>
    <row r="102" spans="5:5">
      <c r="E102" s="176"/>
    </row>
    <row r="103" spans="5:5">
      <c r="E103" s="176"/>
    </row>
    <row r="104" spans="5:5">
      <c r="E104" s="176"/>
    </row>
    <row r="105" spans="5:5">
      <c r="E105" s="176"/>
    </row>
    <row r="106" spans="5:5">
      <c r="E106" s="176"/>
    </row>
    <row r="107" spans="5:5">
      <c r="E107" s="176"/>
    </row>
    <row r="108" spans="5:5">
      <c r="E108" s="176"/>
    </row>
    <row r="109" spans="5:5">
      <c r="E109" s="176"/>
    </row>
    <row r="110" spans="5:5">
      <c r="E110" s="176"/>
    </row>
    <row r="111" spans="5:5">
      <c r="E111" s="176"/>
    </row>
    <row r="112" spans="5:5">
      <c r="E112" s="176"/>
    </row>
    <row r="113" spans="5:5">
      <c r="E113" s="176"/>
    </row>
    <row r="114" spans="5:5">
      <c r="E114" s="176"/>
    </row>
    <row r="115" spans="5:5">
      <c r="E115" s="176"/>
    </row>
    <row r="116" spans="5:5">
      <c r="E116" s="176"/>
    </row>
    <row r="117" spans="5:5">
      <c r="E117" s="176"/>
    </row>
    <row r="118" spans="5:5">
      <c r="E118" s="176"/>
    </row>
    <row r="119" spans="5:5">
      <c r="E119" s="176"/>
    </row>
    <row r="120" spans="5:5">
      <c r="E120" s="176"/>
    </row>
    <row r="121" spans="5:5">
      <c r="E121" s="176"/>
    </row>
    <row r="122" spans="5:5">
      <c r="E122" s="176"/>
    </row>
    <row r="123" spans="5:5">
      <c r="E123" s="176"/>
    </row>
    <row r="124" spans="5:5">
      <c r="E124" s="176"/>
    </row>
    <row r="125" spans="5:5">
      <c r="E125" s="176"/>
    </row>
    <row r="126" spans="5:5">
      <c r="E126" s="176"/>
    </row>
    <row r="127" spans="5:5">
      <c r="E127" s="176"/>
    </row>
    <row r="128" spans="5:5">
      <c r="E128" s="176"/>
    </row>
    <row r="129" spans="5:5">
      <c r="E129" s="176"/>
    </row>
    <row r="130" spans="5:5">
      <c r="E130" s="176"/>
    </row>
    <row r="131" spans="5:5">
      <c r="E131" s="176"/>
    </row>
    <row r="132" spans="5:5">
      <c r="E132" s="176"/>
    </row>
    <row r="133" spans="5:5">
      <c r="E133" s="176"/>
    </row>
    <row r="134" spans="5:5">
      <c r="E134" s="176"/>
    </row>
    <row r="135" spans="5:5">
      <c r="E135" s="176"/>
    </row>
    <row r="136" spans="5:5">
      <c r="E136" s="176"/>
    </row>
    <row r="137" spans="5:5">
      <c r="E137" s="176"/>
    </row>
    <row r="138" spans="5:5">
      <c r="E138" s="176"/>
    </row>
    <row r="139" spans="5:5">
      <c r="E139" s="176"/>
    </row>
    <row r="140" spans="5:5">
      <c r="E140" s="176"/>
    </row>
    <row r="141" spans="5:5">
      <c r="E141" s="176"/>
    </row>
    <row r="142" spans="5:5">
      <c r="E142" s="176"/>
    </row>
    <row r="143" spans="5:5">
      <c r="E143" s="176"/>
    </row>
    <row r="144" spans="5:5">
      <c r="E144" s="176"/>
    </row>
    <row r="145" spans="5:5">
      <c r="E145" s="176"/>
    </row>
    <row r="146" spans="5:5">
      <c r="E146" s="176"/>
    </row>
    <row r="147" spans="5:5">
      <c r="E147" s="176"/>
    </row>
    <row r="148" spans="5:5">
      <c r="E148" s="176"/>
    </row>
    <row r="149" spans="5:5">
      <c r="E149" s="176"/>
    </row>
    <row r="150" spans="5:5">
      <c r="E150" s="176"/>
    </row>
    <row r="151" spans="5:5">
      <c r="E151" s="176"/>
    </row>
    <row r="152" spans="5:5">
      <c r="E152" s="176"/>
    </row>
    <row r="153" spans="5:5">
      <c r="E153" s="176"/>
    </row>
    <row r="154" spans="5:5">
      <c r="E154" s="176"/>
    </row>
    <row r="155" spans="5:5">
      <c r="E155" s="176"/>
    </row>
    <row r="156" spans="5:5">
      <c r="E156" s="176"/>
    </row>
    <row r="157" spans="5:5">
      <c r="E157" s="176"/>
    </row>
    <row r="158" spans="5:5">
      <c r="E158" s="176"/>
    </row>
    <row r="159" spans="5:5">
      <c r="E159" s="176"/>
    </row>
    <row r="160" spans="5:5">
      <c r="E160" s="176"/>
    </row>
    <row r="161" spans="5:5">
      <c r="E161" s="176"/>
    </row>
    <row r="162" spans="5:5">
      <c r="E162" s="176"/>
    </row>
    <row r="163" spans="5:5">
      <c r="E163" s="176"/>
    </row>
    <row r="164" spans="5:5">
      <c r="E164" s="176"/>
    </row>
    <row r="165" spans="5:5">
      <c r="E165" s="176"/>
    </row>
    <row r="166" spans="5:5">
      <c r="E166" s="176"/>
    </row>
    <row r="167" spans="5:5">
      <c r="E167" s="176"/>
    </row>
    <row r="168" spans="5:5">
      <c r="E168" s="176"/>
    </row>
    <row r="169" spans="5:5">
      <c r="E169" s="176"/>
    </row>
    <row r="170" spans="5:5">
      <c r="E170" s="176"/>
    </row>
    <row r="171" spans="5:5">
      <c r="E171" s="176"/>
    </row>
    <row r="172" spans="5:5">
      <c r="E172" s="176"/>
    </row>
    <row r="173" spans="5:5">
      <c r="E173" s="176"/>
    </row>
    <row r="174" spans="5:5">
      <c r="E174" s="176"/>
    </row>
    <row r="175" spans="5:5">
      <c r="E175" s="176"/>
    </row>
    <row r="176" spans="5:5">
      <c r="E176" s="176"/>
    </row>
    <row r="177" spans="5:5">
      <c r="E177" s="176"/>
    </row>
    <row r="178" spans="5:5">
      <c r="E178" s="176"/>
    </row>
    <row r="179" spans="5:5">
      <c r="E179" s="176"/>
    </row>
    <row r="180" spans="5:5">
      <c r="E180" s="176"/>
    </row>
    <row r="181" spans="5:5">
      <c r="E181" s="176"/>
    </row>
    <row r="182" spans="5:5">
      <c r="E182" s="176"/>
    </row>
    <row r="183" spans="5:5">
      <c r="E183" s="176"/>
    </row>
    <row r="184" spans="5:5">
      <c r="E184" s="176"/>
    </row>
    <row r="185" spans="5:5">
      <c r="E185" s="176"/>
    </row>
    <row r="186" spans="5:5">
      <c r="E186" s="176"/>
    </row>
    <row r="187" spans="5:5">
      <c r="E187" s="176"/>
    </row>
    <row r="188" spans="5:5">
      <c r="E188" s="176"/>
    </row>
    <row r="189" spans="5:5">
      <c r="E189" s="176"/>
    </row>
    <row r="190" spans="5:5">
      <c r="E190" s="176"/>
    </row>
    <row r="191" spans="5:5">
      <c r="E191" s="176"/>
    </row>
    <row r="192" spans="5:5">
      <c r="E192" s="176"/>
    </row>
    <row r="193" spans="5:5">
      <c r="E193" s="176"/>
    </row>
    <row r="194" spans="5:5">
      <c r="E194" s="176"/>
    </row>
    <row r="195" spans="5:5">
      <c r="E195" s="176"/>
    </row>
    <row r="196" spans="5:5">
      <c r="E196" s="176"/>
    </row>
    <row r="197" spans="5:5">
      <c r="E197" s="176"/>
    </row>
    <row r="198" spans="5:5">
      <c r="E198" s="176"/>
    </row>
    <row r="199" spans="5:5">
      <c r="E199" s="176"/>
    </row>
    <row r="200" spans="5:5">
      <c r="E200" s="176"/>
    </row>
  </sheetData>
  <mergeCells count="29">
    <mergeCell ref="B57:N57"/>
    <mergeCell ref="A9:C9"/>
    <mergeCell ref="A10:D10"/>
    <mergeCell ref="A11:D11"/>
    <mergeCell ref="A12:D12"/>
    <mergeCell ref="A13:D13"/>
    <mergeCell ref="A14:D14"/>
    <mergeCell ref="A15:D15"/>
    <mergeCell ref="A17:C17"/>
    <mergeCell ref="A24:C24"/>
    <mergeCell ref="A35:C35"/>
    <mergeCell ref="A46:C46"/>
    <mergeCell ref="A16:D16"/>
    <mergeCell ref="A8:C8"/>
    <mergeCell ref="A1:N1"/>
    <mergeCell ref="A3:C4"/>
    <mergeCell ref="E3:E4"/>
    <mergeCell ref="F3:F4"/>
    <mergeCell ref="G3:G4"/>
    <mergeCell ref="H3:H4"/>
    <mergeCell ref="I3:I4"/>
    <mergeCell ref="J3:J4"/>
    <mergeCell ref="K3:K4"/>
    <mergeCell ref="L3:L4"/>
    <mergeCell ref="M3:M4"/>
    <mergeCell ref="N3:N4"/>
    <mergeCell ref="A5:C5"/>
    <mergeCell ref="A6:C6"/>
    <mergeCell ref="A7:C7"/>
  </mergeCells>
  <phoneticPr fontId="6"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84"/>
  <sheetViews>
    <sheetView view="pageBreakPreview" zoomScaleNormal="100" zoomScaleSheetLayoutView="100" workbookViewId="0">
      <selection activeCell="I10" sqref="I10"/>
    </sheetView>
  </sheetViews>
  <sheetFormatPr defaultColWidth="9.140625" defaultRowHeight="15.75"/>
  <cols>
    <col min="1" max="1" width="2.28515625" style="174" customWidth="1"/>
    <col min="2" max="2" width="18.7109375" style="174" customWidth="1"/>
    <col min="3" max="3" width="2.28515625" style="174" customWidth="1"/>
    <col min="4" max="4" width="1.7109375" style="175" customWidth="1"/>
    <col min="5" max="5" width="10.5703125" style="132" hidden="1" customWidth="1"/>
    <col min="6" max="11" width="11.85546875" style="132" customWidth="1"/>
    <col min="12" max="12" width="21.85546875" style="176" bestFit="1" customWidth="1"/>
    <col min="13" max="19" width="9.140625" style="132"/>
    <col min="20" max="20" width="8.28515625" style="132" customWidth="1"/>
    <col min="21" max="16384" width="9.140625" style="132"/>
  </cols>
  <sheetData>
    <row r="1" spans="1:26" s="131" customFormat="1" ht="49.5" customHeight="1">
      <c r="A1" s="4011" t="s">
        <v>1582</v>
      </c>
      <c r="B1" s="4012"/>
      <c r="C1" s="4012"/>
      <c r="D1" s="4012"/>
      <c r="E1" s="4012"/>
      <c r="F1" s="4012"/>
      <c r="G1" s="4012"/>
      <c r="H1" s="4012"/>
      <c r="I1" s="4012"/>
      <c r="J1" s="4012"/>
      <c r="K1" s="4012"/>
      <c r="L1" s="476"/>
    </row>
    <row r="2" spans="1:26" ht="15" customHeight="1" thickBot="1">
      <c r="A2" s="132"/>
      <c r="B2" s="133"/>
      <c r="C2" s="133"/>
      <c r="D2" s="134"/>
      <c r="K2" s="225" t="s">
        <v>683</v>
      </c>
    </row>
    <row r="3" spans="1:26" s="138" customFormat="1" ht="24.95" customHeight="1">
      <c r="A3" s="3726" t="s">
        <v>688</v>
      </c>
      <c r="B3" s="3726"/>
      <c r="C3" s="3726"/>
      <c r="D3" s="136"/>
      <c r="E3" s="3912" t="s">
        <v>641</v>
      </c>
      <c r="F3" s="3912" t="s">
        <v>642</v>
      </c>
      <c r="G3" s="3909" t="s">
        <v>641</v>
      </c>
      <c r="H3" s="4092">
        <v>0</v>
      </c>
      <c r="I3" s="4092" t="s">
        <v>689</v>
      </c>
      <c r="J3" s="4094" t="s">
        <v>690</v>
      </c>
      <c r="K3" s="4095" t="s">
        <v>691</v>
      </c>
      <c r="L3" s="137"/>
    </row>
    <row r="4" spans="1:26" s="137" customFormat="1" ht="24.95" customHeight="1">
      <c r="A4" s="3728"/>
      <c r="B4" s="3728"/>
      <c r="C4" s="3728"/>
      <c r="D4" s="139"/>
      <c r="E4" s="3914"/>
      <c r="F4" s="3914"/>
      <c r="G4" s="3911"/>
      <c r="H4" s="4093"/>
      <c r="I4" s="4093"/>
      <c r="J4" s="4093"/>
      <c r="K4" s="4096"/>
    </row>
    <row r="5" spans="1:26" s="147" customFormat="1" ht="17.850000000000001" customHeight="1">
      <c r="A5" s="3098" t="s">
        <v>1463</v>
      </c>
      <c r="B5" s="3098"/>
      <c r="C5" s="3098"/>
      <c r="D5" s="3099"/>
      <c r="E5" s="177"/>
      <c r="F5" s="227">
        <v>15686.999999796744</v>
      </c>
      <c r="G5" s="146">
        <v>100</v>
      </c>
      <c r="H5" s="146">
        <v>96.812967487481941</v>
      </c>
      <c r="I5" s="146">
        <v>1.7015422597382637</v>
      </c>
      <c r="J5" s="146">
        <v>0.90575711051797425</v>
      </c>
      <c r="K5" s="146">
        <v>0.57973314226178208</v>
      </c>
      <c r="L5" s="229"/>
      <c r="T5" s="233"/>
      <c r="U5" s="148"/>
      <c r="V5" s="148"/>
      <c r="W5" s="148"/>
      <c r="X5" s="148"/>
      <c r="Y5" s="148"/>
      <c r="Z5" s="148"/>
    </row>
    <row r="6" spans="1:26" s="147" customFormat="1" ht="17.850000000000001" customHeight="1">
      <c r="A6" s="3095" t="s">
        <v>2244</v>
      </c>
      <c r="B6" s="3095"/>
      <c r="C6" s="3095"/>
      <c r="D6" s="3100"/>
      <c r="E6" s="177"/>
      <c r="F6" s="227">
        <v>15500</v>
      </c>
      <c r="G6" s="146" t="s">
        <v>431</v>
      </c>
      <c r="H6" s="146" t="s">
        <v>431</v>
      </c>
      <c r="I6" s="146" t="s">
        <v>431</v>
      </c>
      <c r="J6" s="146" t="s">
        <v>431</v>
      </c>
      <c r="K6" s="146" t="s">
        <v>431</v>
      </c>
      <c r="L6" s="229"/>
      <c r="T6" s="233"/>
      <c r="U6" s="148"/>
      <c r="V6" s="148"/>
      <c r="W6" s="148"/>
      <c r="X6" s="148"/>
      <c r="Y6" s="148"/>
      <c r="Z6" s="148"/>
    </row>
    <row r="7" spans="1:26" s="147" customFormat="1" ht="17.850000000000001" customHeight="1">
      <c r="A7" s="3095" t="s">
        <v>1464</v>
      </c>
      <c r="B7" s="3095"/>
      <c r="C7" s="3095"/>
      <c r="D7" s="3100"/>
      <c r="E7" s="177"/>
      <c r="F7" s="227">
        <v>16502.022257559558</v>
      </c>
      <c r="G7" s="228">
        <v>100</v>
      </c>
      <c r="H7" s="228">
        <v>97.569217448002206</v>
      </c>
      <c r="I7" s="228">
        <v>1.1727802849748772</v>
      </c>
      <c r="J7" s="228">
        <v>1.2113076532638289</v>
      </c>
      <c r="K7" s="228">
        <v>4.6694613758940781E-2</v>
      </c>
      <c r="L7" s="228"/>
      <c r="M7" s="228"/>
      <c r="N7" s="228"/>
      <c r="T7" s="233"/>
      <c r="U7" s="148"/>
      <c r="V7" s="148"/>
      <c r="W7" s="148"/>
      <c r="X7" s="148"/>
      <c r="Y7" s="148"/>
      <c r="Z7" s="148"/>
    </row>
    <row r="8" spans="1:26" s="147" customFormat="1" ht="17.850000000000001" customHeight="1" thickBot="1">
      <c r="A8" s="3095" t="s">
        <v>2209</v>
      </c>
      <c r="B8" s="3096"/>
      <c r="C8" s="3096"/>
      <c r="D8" s="3097"/>
      <c r="E8" s="177"/>
      <c r="F8" s="227">
        <v>16524.999999998374</v>
      </c>
      <c r="G8" s="146">
        <v>100</v>
      </c>
      <c r="H8" s="146">
        <v>95.299960478633878</v>
      </c>
      <c r="I8" s="146">
        <v>2.249221983817693</v>
      </c>
      <c r="J8" s="146">
        <v>2.2758186362492725</v>
      </c>
      <c r="K8" s="146">
        <v>0.17499890129915008</v>
      </c>
      <c r="L8" s="1951">
        <f>I9+J9+K9-I8-J8-K8</f>
        <v>2.6328180525824525</v>
      </c>
      <c r="T8" s="233"/>
      <c r="U8" s="148"/>
      <c r="V8" s="148"/>
      <c r="W8" s="148"/>
      <c r="X8" s="148"/>
      <c r="Y8" s="148"/>
      <c r="Z8" s="148"/>
    </row>
    <row r="9" spans="1:26" s="147" customFormat="1" ht="17.850000000000001" customHeight="1" thickTop="1">
      <c r="A9" s="3095" t="s">
        <v>2219</v>
      </c>
      <c r="B9" s="3096"/>
      <c r="C9" s="3096"/>
      <c r="D9" s="3097"/>
      <c r="E9" s="177"/>
      <c r="F9" s="227">
        <f>'77'!F16</f>
        <v>16745.000000000542</v>
      </c>
      <c r="G9" s="146">
        <v>100</v>
      </c>
      <c r="H9" s="146">
        <f>P12</f>
        <v>92.667142426051299</v>
      </c>
      <c r="I9" s="146">
        <f>Q12</f>
        <v>2.2530166292549962</v>
      </c>
      <c r="J9" s="146">
        <f>R12</f>
        <v>3.5098435090220632</v>
      </c>
      <c r="K9" s="146">
        <f>S12</f>
        <v>1.569997435671509</v>
      </c>
      <c r="L9" s="4079"/>
      <c r="M9" s="4080"/>
      <c r="N9" s="4085" t="s">
        <v>1257</v>
      </c>
      <c r="O9" s="4086"/>
      <c r="P9" s="4086"/>
      <c r="Q9" s="4086"/>
      <c r="R9" s="4086"/>
      <c r="S9" s="4087"/>
      <c r="T9" s="2777"/>
      <c r="U9" s="148"/>
      <c r="V9" s="148"/>
      <c r="W9" s="148"/>
      <c r="X9" s="148"/>
      <c r="Y9" s="148"/>
      <c r="Z9" s="148"/>
    </row>
    <row r="10" spans="1:26" ht="17.850000000000001" customHeight="1">
      <c r="A10" s="3716" t="s">
        <v>43</v>
      </c>
      <c r="B10" s="3716"/>
      <c r="C10" s="3716"/>
      <c r="D10" s="180"/>
      <c r="E10" s="177"/>
      <c r="F10" s="234"/>
      <c r="G10" s="235"/>
      <c r="H10" s="183"/>
      <c r="I10" s="183"/>
      <c r="J10" s="183"/>
      <c r="K10" s="183"/>
      <c r="L10" s="4081"/>
      <c r="M10" s="4082"/>
      <c r="N10" s="4088" t="s">
        <v>1214</v>
      </c>
      <c r="O10" s="4089"/>
      <c r="P10" s="2778" t="s">
        <v>1187</v>
      </c>
      <c r="Q10" s="2778" t="s">
        <v>1797</v>
      </c>
      <c r="R10" s="2778" t="s">
        <v>1799</v>
      </c>
      <c r="S10" s="2779" t="s">
        <v>1818</v>
      </c>
      <c r="T10" s="2777"/>
      <c r="U10" s="184"/>
      <c r="V10" s="184"/>
      <c r="W10" s="184"/>
      <c r="X10" s="184"/>
      <c r="Y10" s="184"/>
      <c r="Z10" s="184"/>
    </row>
    <row r="11" spans="1:26" ht="17.850000000000001" customHeight="1" thickBot="1">
      <c r="A11" s="185"/>
      <c r="B11" s="185" t="s">
        <v>44</v>
      </c>
      <c r="C11" s="185"/>
      <c r="D11" s="186"/>
      <c r="E11" s="187"/>
      <c r="F11" s="234">
        <f>'77'!F18</f>
        <v>12620.544450192057</v>
      </c>
      <c r="G11" s="153">
        <v>100</v>
      </c>
      <c r="H11" s="153">
        <f t="shared" ref="H11:K12" si="0">P13</f>
        <v>90.270728766071215</v>
      </c>
      <c r="I11" s="153">
        <f t="shared" si="0"/>
        <v>2.9893134647057176</v>
      </c>
      <c r="J11" s="153">
        <f t="shared" si="0"/>
        <v>4.6568775056041236</v>
      </c>
      <c r="K11" s="153">
        <f t="shared" si="0"/>
        <v>2.0830802636189123</v>
      </c>
      <c r="L11" s="4083"/>
      <c r="M11" s="4084"/>
      <c r="N11" s="2780" t="s">
        <v>1212</v>
      </c>
      <c r="O11" s="2781" t="s">
        <v>1213</v>
      </c>
      <c r="P11" s="2781" t="s">
        <v>1213</v>
      </c>
      <c r="Q11" s="2781" t="s">
        <v>1213</v>
      </c>
      <c r="R11" s="2781" t="s">
        <v>1213</v>
      </c>
      <c r="S11" s="2782" t="s">
        <v>1213</v>
      </c>
      <c r="T11" s="2777"/>
      <c r="U11" s="184"/>
      <c r="V11" s="184"/>
      <c r="W11" s="184"/>
      <c r="X11" s="184"/>
      <c r="Y11" s="184"/>
      <c r="Z11" s="184"/>
    </row>
    <row r="12" spans="1:26" ht="17.850000000000001" customHeight="1" thickTop="1">
      <c r="A12" s="185"/>
      <c r="B12" s="185" t="s">
        <v>692</v>
      </c>
      <c r="C12" s="185"/>
      <c r="D12" s="186"/>
      <c r="E12" s="187"/>
      <c r="F12" s="234">
        <f>'77'!F19</f>
        <v>4124.4555498084628</v>
      </c>
      <c r="G12" s="153">
        <v>100</v>
      </c>
      <c r="H12" s="153">
        <f t="shared" si="0"/>
        <v>100</v>
      </c>
      <c r="I12" s="153">
        <f t="shared" si="0"/>
        <v>0</v>
      </c>
      <c r="J12" s="153">
        <f t="shared" si="0"/>
        <v>0</v>
      </c>
      <c r="K12" s="153">
        <f t="shared" si="0"/>
        <v>0</v>
      </c>
      <c r="L12" s="4090" t="s">
        <v>991</v>
      </c>
      <c r="M12" s="2783" t="s">
        <v>1214</v>
      </c>
      <c r="N12" s="2784">
        <v>16745.000000000542</v>
      </c>
      <c r="O12" s="2785">
        <v>100</v>
      </c>
      <c r="P12" s="2785">
        <v>92.667142426051299</v>
      </c>
      <c r="Q12" s="2785">
        <v>2.2530166292549962</v>
      </c>
      <c r="R12" s="2785">
        <v>3.5098435090220632</v>
      </c>
      <c r="S12" s="2786">
        <v>1.569997435671509</v>
      </c>
      <c r="T12" s="2777"/>
      <c r="U12" s="184"/>
      <c r="V12" s="184"/>
      <c r="W12" s="184"/>
      <c r="X12" s="184"/>
      <c r="Y12" s="184"/>
      <c r="Z12" s="184"/>
    </row>
    <row r="13" spans="1:26" ht="17.850000000000001" customHeight="1">
      <c r="A13" s="3716" t="s">
        <v>693</v>
      </c>
      <c r="B13" s="3716"/>
      <c r="C13" s="3716"/>
      <c r="D13" s="180"/>
      <c r="E13" s="187"/>
      <c r="F13" s="234"/>
      <c r="G13" s="153"/>
      <c r="H13" s="153"/>
      <c r="I13" s="153"/>
      <c r="J13" s="153"/>
      <c r="K13" s="153"/>
      <c r="L13" s="4091"/>
      <c r="M13" s="2787" t="s">
        <v>992</v>
      </c>
      <c r="N13" s="2788">
        <v>12620.544450192057</v>
      </c>
      <c r="O13" s="2789">
        <v>100</v>
      </c>
      <c r="P13" s="2789">
        <v>90.270728766071215</v>
      </c>
      <c r="Q13" s="2789">
        <v>2.9893134647057176</v>
      </c>
      <c r="R13" s="2789">
        <v>4.6568775056041236</v>
      </c>
      <c r="S13" s="2790">
        <v>2.0830802636189123</v>
      </c>
      <c r="T13" s="2777"/>
      <c r="U13" s="184"/>
      <c r="V13" s="184"/>
      <c r="W13" s="184"/>
      <c r="X13" s="184"/>
      <c r="Y13" s="184"/>
      <c r="Z13" s="184"/>
    </row>
    <row r="14" spans="1:26" ht="17.850000000000001" customHeight="1">
      <c r="A14" s="185"/>
      <c r="B14" s="155" t="s">
        <v>52</v>
      </c>
      <c r="C14" s="185"/>
      <c r="D14" s="186"/>
      <c r="E14" s="187"/>
      <c r="F14" s="234">
        <f>'77'!F21</f>
        <v>3019.999999998633</v>
      </c>
      <c r="G14" s="153">
        <v>100</v>
      </c>
      <c r="H14" s="153">
        <f t="shared" ref="H14:K18" si="1">P15</f>
        <v>77.225781028270276</v>
      </c>
      <c r="I14" s="153">
        <f t="shared" si="1"/>
        <v>7.4758842362473992</v>
      </c>
      <c r="J14" s="153">
        <f t="shared" si="1"/>
        <v>9.5755990420642707</v>
      </c>
      <c r="K14" s="153">
        <f t="shared" si="1"/>
        <v>5.7227356934180573</v>
      </c>
      <c r="L14" s="4091"/>
      <c r="M14" s="2787" t="s">
        <v>3714</v>
      </c>
      <c r="N14" s="2788">
        <v>4124.4555498084628</v>
      </c>
      <c r="O14" s="2789">
        <v>100</v>
      </c>
      <c r="P14" s="2789">
        <v>100</v>
      </c>
      <c r="Q14" s="2789">
        <v>0</v>
      </c>
      <c r="R14" s="2789">
        <v>0</v>
      </c>
      <c r="S14" s="2790">
        <v>0</v>
      </c>
      <c r="T14" s="2777"/>
      <c r="U14" s="184"/>
      <c r="V14" s="184"/>
      <c r="W14" s="184"/>
      <c r="X14" s="184"/>
      <c r="Y14" s="184"/>
      <c r="Z14" s="184"/>
    </row>
    <row r="15" spans="1:26" ht="17.850000000000001" customHeight="1">
      <c r="A15" s="185"/>
      <c r="B15" s="155" t="s">
        <v>53</v>
      </c>
      <c r="C15" s="185"/>
      <c r="D15" s="186"/>
      <c r="E15" s="187"/>
      <c r="F15" s="234">
        <f>'77'!F22</f>
        <v>1088.9999999995534</v>
      </c>
      <c r="G15" s="153">
        <v>100</v>
      </c>
      <c r="H15" s="153">
        <f t="shared" si="1"/>
        <v>90.714040746447822</v>
      </c>
      <c r="I15" s="153">
        <f t="shared" si="1"/>
        <v>3.9546767788789761</v>
      </c>
      <c r="J15" s="153">
        <f t="shared" si="1"/>
        <v>4.7172095676386654</v>
      </c>
      <c r="K15" s="153">
        <f t="shared" si="1"/>
        <v>0.61407290703456352</v>
      </c>
      <c r="L15" s="4091" t="s">
        <v>1215</v>
      </c>
      <c r="M15" s="2787" t="s">
        <v>995</v>
      </c>
      <c r="N15" s="2788">
        <v>3019.999999998633</v>
      </c>
      <c r="O15" s="2789">
        <v>100</v>
      </c>
      <c r="P15" s="2789">
        <v>77.225781028270276</v>
      </c>
      <c r="Q15" s="2789">
        <v>7.4758842362473992</v>
      </c>
      <c r="R15" s="2789">
        <v>9.5755990420642707</v>
      </c>
      <c r="S15" s="2790">
        <v>5.7227356934180573</v>
      </c>
      <c r="T15" s="2777"/>
      <c r="U15" s="184"/>
      <c r="V15" s="184"/>
      <c r="W15" s="184"/>
      <c r="X15" s="184"/>
      <c r="Y15" s="184"/>
      <c r="Z15" s="184"/>
    </row>
    <row r="16" spans="1:26" ht="17.850000000000001" customHeight="1">
      <c r="A16" s="185"/>
      <c r="B16" s="155" t="s">
        <v>54</v>
      </c>
      <c r="C16" s="185"/>
      <c r="D16" s="186"/>
      <c r="E16" s="187"/>
      <c r="F16" s="234">
        <f>'77'!F23</f>
        <v>6294.0000000014134</v>
      </c>
      <c r="G16" s="153">
        <v>100</v>
      </c>
      <c r="H16" s="153">
        <f t="shared" si="1"/>
        <v>94.028998651511245</v>
      </c>
      <c r="I16" s="153">
        <f t="shared" si="1"/>
        <v>1.2116751484827886</v>
      </c>
      <c r="J16" s="153">
        <f t="shared" si="1"/>
        <v>3.4980901227190926</v>
      </c>
      <c r="K16" s="153">
        <f t="shared" si="1"/>
        <v>1.2612360772868483</v>
      </c>
      <c r="L16" s="4091"/>
      <c r="M16" s="2787" t="s">
        <v>996</v>
      </c>
      <c r="N16" s="2788">
        <v>1088.9999999995534</v>
      </c>
      <c r="O16" s="2789">
        <v>100</v>
      </c>
      <c r="P16" s="2789">
        <v>90.714040746447822</v>
      </c>
      <c r="Q16" s="2789">
        <v>3.9546767788789761</v>
      </c>
      <c r="R16" s="2789">
        <v>4.7172095676386654</v>
      </c>
      <c r="S16" s="2791">
        <v>0.61407290703456352</v>
      </c>
      <c r="T16" s="2777"/>
      <c r="U16" s="184"/>
      <c r="V16" s="184"/>
      <c r="W16" s="184"/>
      <c r="X16" s="184"/>
      <c r="Y16" s="184"/>
      <c r="Z16" s="184"/>
    </row>
    <row r="17" spans="1:26" ht="17.850000000000001" customHeight="1">
      <c r="A17" s="185"/>
      <c r="B17" s="155" t="s">
        <v>694</v>
      </c>
      <c r="C17" s="185"/>
      <c r="D17" s="186"/>
      <c r="E17" s="187"/>
      <c r="F17" s="234">
        <f>'77'!F24</f>
        <v>5885.0000000009068</v>
      </c>
      <c r="G17" s="153">
        <v>100</v>
      </c>
      <c r="H17" s="153">
        <f t="shared" si="1"/>
        <v>99.725290286037534</v>
      </c>
      <c r="I17" s="153">
        <f t="shared" si="1"/>
        <v>0.24072500708057004</v>
      </c>
      <c r="J17" s="153">
        <f t="shared" si="1"/>
        <v>3.3984706881897905E-2</v>
      </c>
      <c r="K17" s="153">
        <f t="shared" si="1"/>
        <v>0</v>
      </c>
      <c r="L17" s="4091"/>
      <c r="M17" s="2787" t="s">
        <v>997</v>
      </c>
      <c r="N17" s="2788">
        <v>6294.0000000014134</v>
      </c>
      <c r="O17" s="2789">
        <v>100</v>
      </c>
      <c r="P17" s="2789">
        <v>94.028998651511245</v>
      </c>
      <c r="Q17" s="2789">
        <v>1.2116751484827886</v>
      </c>
      <c r="R17" s="2789">
        <v>3.4980901227190926</v>
      </c>
      <c r="S17" s="2790">
        <v>1.2612360772868483</v>
      </c>
      <c r="T17" s="2777"/>
      <c r="U17" s="184"/>
      <c r="V17" s="184"/>
      <c r="W17" s="184"/>
      <c r="X17" s="184"/>
      <c r="Y17" s="184"/>
      <c r="Z17" s="184"/>
    </row>
    <row r="18" spans="1:26" ht="17.850000000000001" customHeight="1">
      <c r="A18" s="185"/>
      <c r="B18" s="155" t="s">
        <v>695</v>
      </c>
      <c r="C18" s="185"/>
      <c r="D18" s="186"/>
      <c r="E18" s="187"/>
      <c r="F18" s="234">
        <f>'77'!F25</f>
        <v>457</v>
      </c>
      <c r="G18" s="153">
        <v>100</v>
      </c>
      <c r="H18" s="153">
        <f t="shared" si="1"/>
        <v>89.715536105032825</v>
      </c>
      <c r="I18" s="153">
        <f t="shared" si="1"/>
        <v>3.9387308533916849</v>
      </c>
      <c r="J18" s="153">
        <f t="shared" si="1"/>
        <v>5.4704595185995624</v>
      </c>
      <c r="K18" s="153">
        <f t="shared" si="1"/>
        <v>0.87527352297592997</v>
      </c>
      <c r="L18" s="4091"/>
      <c r="M18" s="2787" t="s">
        <v>998</v>
      </c>
      <c r="N18" s="2788">
        <v>5885.0000000009068</v>
      </c>
      <c r="O18" s="2789">
        <v>100</v>
      </c>
      <c r="P18" s="2789">
        <v>99.725290286037534</v>
      </c>
      <c r="Q18" s="2792">
        <v>0.24072500708057004</v>
      </c>
      <c r="R18" s="2792">
        <v>3.3984706881897905E-2</v>
      </c>
      <c r="S18" s="2790">
        <v>0</v>
      </c>
      <c r="T18" s="2777"/>
      <c r="U18" s="184"/>
      <c r="V18" s="184"/>
      <c r="W18" s="184"/>
      <c r="X18" s="184"/>
      <c r="Y18" s="184"/>
      <c r="Z18" s="184"/>
    </row>
    <row r="19" spans="1:26" ht="17.850000000000001" customHeight="1">
      <c r="A19" s="3716" t="s">
        <v>696</v>
      </c>
      <c r="B19" s="3716"/>
      <c r="C19" s="3716"/>
      <c r="D19" s="180"/>
      <c r="E19" s="187"/>
      <c r="F19" s="234"/>
      <c r="G19" s="153"/>
      <c r="H19" s="153"/>
      <c r="I19" s="153"/>
      <c r="J19" s="153"/>
      <c r="K19" s="153"/>
      <c r="L19" s="4091"/>
      <c r="M19" s="2787" t="s">
        <v>999</v>
      </c>
      <c r="N19" s="2788">
        <v>457</v>
      </c>
      <c r="O19" s="2789">
        <v>100</v>
      </c>
      <c r="P19" s="2789">
        <v>89.715536105032825</v>
      </c>
      <c r="Q19" s="2789">
        <v>3.9387308533916849</v>
      </c>
      <c r="R19" s="2789">
        <v>5.4704595185995624</v>
      </c>
      <c r="S19" s="2791">
        <v>0.87527352297592997</v>
      </c>
      <c r="T19" s="2777"/>
      <c r="U19" s="184"/>
      <c r="V19" s="184"/>
      <c r="W19" s="184"/>
      <c r="X19" s="184"/>
      <c r="Y19" s="184"/>
      <c r="Z19" s="184"/>
    </row>
    <row r="20" spans="1:26" ht="17.850000000000001" customHeight="1">
      <c r="A20" s="3093" t="s">
        <v>45</v>
      </c>
      <c r="B20" s="3093"/>
      <c r="C20" s="188"/>
      <c r="D20" s="180"/>
      <c r="E20" s="187"/>
      <c r="F20" s="234">
        <f>'77'!F27</f>
        <v>16320.000000000186</v>
      </c>
      <c r="G20" s="153">
        <v>100</v>
      </c>
      <c r="H20" s="153">
        <f>P20</f>
        <v>92.53149321055875</v>
      </c>
      <c r="I20" s="153">
        <f>Q20</f>
        <v>2.3116889373085607</v>
      </c>
      <c r="J20" s="153">
        <f>R20</f>
        <v>3.5459350665738403</v>
      </c>
      <c r="K20" s="153">
        <f>S20</f>
        <v>1.6108827855588217</v>
      </c>
      <c r="L20" s="4091" t="s">
        <v>3711</v>
      </c>
      <c r="M20" s="2787" t="s">
        <v>1001</v>
      </c>
      <c r="N20" s="2788">
        <v>16320.000000000186</v>
      </c>
      <c r="O20" s="2789">
        <v>100</v>
      </c>
      <c r="P20" s="2789">
        <v>92.53149321055875</v>
      </c>
      <c r="Q20" s="2789">
        <v>2.3116889373085607</v>
      </c>
      <c r="R20" s="2789">
        <v>3.5459350665738403</v>
      </c>
      <c r="S20" s="2790">
        <v>1.6108827855588217</v>
      </c>
      <c r="T20" s="2777"/>
      <c r="U20" s="184"/>
      <c r="V20" s="184"/>
      <c r="W20" s="184"/>
      <c r="X20" s="184"/>
      <c r="Y20" s="184"/>
      <c r="Z20" s="184"/>
    </row>
    <row r="21" spans="1:26" ht="17.850000000000001" customHeight="1">
      <c r="A21" s="189"/>
      <c r="B21" s="155" t="s">
        <v>697</v>
      </c>
      <c r="C21" s="188"/>
      <c r="D21" s="180"/>
      <c r="E21" s="187"/>
      <c r="F21" s="234">
        <f>'77'!F28</f>
        <v>5364.9999999998226</v>
      </c>
      <c r="G21" s="153">
        <v>100</v>
      </c>
      <c r="H21" s="153">
        <f>P33</f>
        <v>90.792403973971702</v>
      </c>
      <c r="I21" s="153">
        <f>Q33</f>
        <v>2.3573009085251018</v>
      </c>
      <c r="J21" s="153">
        <f>R33</f>
        <v>4.7249359306127756</v>
      </c>
      <c r="K21" s="153">
        <f>S33</f>
        <v>2.1253591868904431</v>
      </c>
      <c r="L21" s="4091"/>
      <c r="M21" s="2787" t="s">
        <v>1002</v>
      </c>
      <c r="N21" s="2788">
        <v>425.00000000033617</v>
      </c>
      <c r="O21" s="2789">
        <v>100</v>
      </c>
      <c r="P21" s="2789">
        <v>97.876072300964907</v>
      </c>
      <c r="Q21" s="2789">
        <v>0</v>
      </c>
      <c r="R21" s="2789">
        <v>2.1239276990350917</v>
      </c>
      <c r="S21" s="2790">
        <v>0</v>
      </c>
      <c r="T21" s="2777"/>
      <c r="U21" s="184"/>
      <c r="V21" s="184"/>
      <c r="W21" s="184"/>
      <c r="X21" s="184"/>
      <c r="Y21" s="184"/>
      <c r="Z21" s="184"/>
    </row>
    <row r="22" spans="1:26" ht="17.850000000000001" customHeight="1">
      <c r="A22" s="156"/>
      <c r="B22" s="156" t="s">
        <v>2238</v>
      </c>
      <c r="C22" s="190"/>
      <c r="D22" s="186"/>
      <c r="E22" s="187"/>
      <c r="F22" s="234">
        <f>'77'!F29</f>
        <v>1503.0000000000239</v>
      </c>
      <c r="G22" s="153">
        <v>100</v>
      </c>
      <c r="H22" s="153">
        <f t="shared" ref="H22:K25" si="2">P22</f>
        <v>91.132986779192649</v>
      </c>
      <c r="I22" s="153">
        <f t="shared" si="2"/>
        <v>2.4371677066305457</v>
      </c>
      <c r="J22" s="153">
        <f t="shared" si="2"/>
        <v>4.2355229480977297</v>
      </c>
      <c r="K22" s="153">
        <f t="shared" si="2"/>
        <v>2.194322566079018</v>
      </c>
      <c r="L22" s="4091" t="s">
        <v>3712</v>
      </c>
      <c r="M22" s="2787" t="s">
        <v>1004</v>
      </c>
      <c r="N22" s="2788">
        <v>1503.0000000000239</v>
      </c>
      <c r="O22" s="2789">
        <v>100</v>
      </c>
      <c r="P22" s="2789">
        <v>91.132986779192649</v>
      </c>
      <c r="Q22" s="2789">
        <v>2.4371677066305457</v>
      </c>
      <c r="R22" s="2789">
        <v>4.2355229480977297</v>
      </c>
      <c r="S22" s="2790">
        <v>2.194322566079018</v>
      </c>
      <c r="T22" s="2777"/>
      <c r="U22" s="184"/>
      <c r="V22" s="184"/>
      <c r="W22" s="184"/>
      <c r="X22" s="184"/>
      <c r="Y22" s="184"/>
      <c r="Z22" s="184"/>
    </row>
    <row r="23" spans="1:26" ht="17.850000000000001" customHeight="1">
      <c r="A23" s="156"/>
      <c r="B23" s="156" t="s">
        <v>2211</v>
      </c>
      <c r="C23" s="190"/>
      <c r="D23" s="186"/>
      <c r="E23" s="187"/>
      <c r="F23" s="234">
        <f>'77'!F30</f>
        <v>1110.0000000001487</v>
      </c>
      <c r="G23" s="153">
        <v>100</v>
      </c>
      <c r="H23" s="153">
        <f t="shared" si="2"/>
        <v>86.179990970217929</v>
      </c>
      <c r="I23" s="153">
        <f t="shared" si="2"/>
        <v>4.0062500817212436</v>
      </c>
      <c r="J23" s="153">
        <f t="shared" si="2"/>
        <v>6.2437593403258909</v>
      </c>
      <c r="K23" s="153">
        <f t="shared" si="2"/>
        <v>3.5699996077349789</v>
      </c>
      <c r="L23" s="4091"/>
      <c r="M23" s="2787" t="s">
        <v>1005</v>
      </c>
      <c r="N23" s="2788">
        <v>1110.0000000001487</v>
      </c>
      <c r="O23" s="2789">
        <v>100</v>
      </c>
      <c r="P23" s="2789">
        <v>86.179990970217929</v>
      </c>
      <c r="Q23" s="2789">
        <v>4.0062500817212436</v>
      </c>
      <c r="R23" s="2789">
        <v>6.2437593403258909</v>
      </c>
      <c r="S23" s="2790">
        <v>3.5699996077349789</v>
      </c>
      <c r="T23" s="2777"/>
      <c r="U23" s="184"/>
      <c r="V23" s="184"/>
      <c r="W23" s="184"/>
      <c r="X23" s="184"/>
      <c r="Y23" s="184"/>
      <c r="Z23" s="184"/>
    </row>
    <row r="24" spans="1:26" ht="17.850000000000001" customHeight="1">
      <c r="A24" s="156"/>
      <c r="B24" s="156" t="s">
        <v>2266</v>
      </c>
      <c r="C24" s="190"/>
      <c r="D24" s="186"/>
      <c r="E24" s="187"/>
      <c r="F24" s="234">
        <f>'77'!F31</f>
        <v>1321.0000000003549</v>
      </c>
      <c r="G24" s="153">
        <v>100</v>
      </c>
      <c r="H24" s="153">
        <f t="shared" si="2"/>
        <v>90.710896579388091</v>
      </c>
      <c r="I24" s="153">
        <f t="shared" si="2"/>
        <v>1.0099038293114164</v>
      </c>
      <c r="J24" s="153">
        <f t="shared" si="2"/>
        <v>6.5296806420068796</v>
      </c>
      <c r="K24" s="153">
        <f t="shared" si="2"/>
        <v>1.7495189492935688</v>
      </c>
      <c r="L24" s="4091"/>
      <c r="M24" s="2787" t="s">
        <v>1006</v>
      </c>
      <c r="N24" s="2788">
        <v>1321.0000000003549</v>
      </c>
      <c r="O24" s="2789">
        <v>100</v>
      </c>
      <c r="P24" s="2789">
        <v>90.710896579388091</v>
      </c>
      <c r="Q24" s="2789">
        <v>1.0099038293114164</v>
      </c>
      <c r="R24" s="2789">
        <v>6.5296806420068796</v>
      </c>
      <c r="S24" s="2790">
        <v>1.7495189492935688</v>
      </c>
      <c r="T24" s="2777"/>
      <c r="U24" s="184"/>
      <c r="V24" s="184"/>
      <c r="W24" s="184"/>
      <c r="X24" s="184"/>
      <c r="Y24" s="184"/>
      <c r="Z24" s="184"/>
    </row>
    <row r="25" spans="1:26" s="195" customFormat="1" ht="17.850000000000001" customHeight="1">
      <c r="A25" s="191"/>
      <c r="B25" s="191" t="s">
        <v>2267</v>
      </c>
      <c r="C25" s="191"/>
      <c r="D25" s="192"/>
      <c r="E25" s="193"/>
      <c r="F25" s="234">
        <f>'77'!F32</f>
        <v>1430.9999999993024</v>
      </c>
      <c r="G25" s="153">
        <v>100</v>
      </c>
      <c r="H25" s="153">
        <f t="shared" si="2"/>
        <v>94.087689610706434</v>
      </c>
      <c r="I25" s="153">
        <f t="shared" si="2"/>
        <v>2.2381801271422979</v>
      </c>
      <c r="J25" s="153">
        <f t="shared" si="2"/>
        <v>2.3948352766536152</v>
      </c>
      <c r="K25" s="153">
        <f t="shared" si="2"/>
        <v>1.2792949854976547</v>
      </c>
      <c r="L25" s="4091"/>
      <c r="M25" s="2787" t="s">
        <v>1007</v>
      </c>
      <c r="N25" s="2788">
        <v>1430.9999999993024</v>
      </c>
      <c r="O25" s="2789">
        <v>100</v>
      </c>
      <c r="P25" s="2789">
        <v>94.087689610706434</v>
      </c>
      <c r="Q25" s="2789">
        <v>2.2381801271422979</v>
      </c>
      <c r="R25" s="2789">
        <v>2.3948352766536152</v>
      </c>
      <c r="S25" s="2790">
        <v>1.2792949854976547</v>
      </c>
      <c r="T25" s="2777"/>
      <c r="U25" s="194"/>
      <c r="V25" s="194"/>
      <c r="W25" s="194"/>
      <c r="X25" s="194"/>
      <c r="Y25" s="194"/>
      <c r="Z25" s="194"/>
    </row>
    <row r="26" spans="1:26" ht="17.850000000000001" customHeight="1">
      <c r="A26" s="156"/>
      <c r="B26" s="155" t="s">
        <v>698</v>
      </c>
      <c r="C26" s="190"/>
      <c r="D26" s="186"/>
      <c r="E26" s="187"/>
      <c r="F26" s="234">
        <f>'77'!F33</f>
        <v>4916.0000000010514</v>
      </c>
      <c r="G26" s="153">
        <v>100</v>
      </c>
      <c r="H26" s="153">
        <f>P34</f>
        <v>92.635222437961744</v>
      </c>
      <c r="I26" s="153">
        <f>Q34</f>
        <v>2.6613065446560382</v>
      </c>
      <c r="J26" s="153">
        <f>R34</f>
        <v>2.8209794175169947</v>
      </c>
      <c r="K26" s="153">
        <f>S34</f>
        <v>1.8824915998653002</v>
      </c>
      <c r="L26" s="4091"/>
      <c r="M26" s="2787" t="s">
        <v>1008</v>
      </c>
      <c r="N26" s="2788">
        <v>2452.0000000000614</v>
      </c>
      <c r="O26" s="2789">
        <v>100</v>
      </c>
      <c r="P26" s="2789">
        <v>92.053926864171686</v>
      </c>
      <c r="Q26" s="2789">
        <v>3.2110652857768547</v>
      </c>
      <c r="R26" s="2789">
        <v>2.7160567993706644</v>
      </c>
      <c r="S26" s="2790">
        <v>2.0189510506808293</v>
      </c>
      <c r="T26" s="2777"/>
      <c r="U26" s="184"/>
      <c r="V26" s="184"/>
      <c r="W26" s="184"/>
      <c r="X26" s="184"/>
      <c r="Y26" s="184"/>
      <c r="Z26" s="184"/>
    </row>
    <row r="27" spans="1:26" s="176" customFormat="1" ht="17.850000000000001" customHeight="1">
      <c r="A27" s="156"/>
      <c r="B27" s="156" t="s">
        <v>2257</v>
      </c>
      <c r="C27" s="190"/>
      <c r="D27" s="186"/>
      <c r="E27" s="187"/>
      <c r="F27" s="234">
        <f>'77'!F34</f>
        <v>2452.0000000000614</v>
      </c>
      <c r="G27" s="153">
        <v>100</v>
      </c>
      <c r="H27" s="153">
        <f t="shared" ref="H27:K28" si="3">P26</f>
        <v>92.053926864171686</v>
      </c>
      <c r="I27" s="153">
        <f t="shared" si="3"/>
        <v>3.2110652857768547</v>
      </c>
      <c r="J27" s="153">
        <f t="shared" si="3"/>
        <v>2.7160567993706644</v>
      </c>
      <c r="K27" s="153">
        <f t="shared" si="3"/>
        <v>2.0189510506808293</v>
      </c>
      <c r="L27" s="4091"/>
      <c r="M27" s="2787" t="s">
        <v>1009</v>
      </c>
      <c r="N27" s="2788">
        <v>2464.0000000009927</v>
      </c>
      <c r="O27" s="2789">
        <v>100</v>
      </c>
      <c r="P27" s="2789">
        <v>93.213687026814156</v>
      </c>
      <c r="Q27" s="2789">
        <v>2.1142252000019224</v>
      </c>
      <c r="R27" s="2789">
        <v>2.925391048886596</v>
      </c>
      <c r="S27" s="2790">
        <v>1.7466967242972982</v>
      </c>
      <c r="T27" s="2777"/>
      <c r="U27" s="184"/>
      <c r="V27" s="184"/>
      <c r="W27" s="184"/>
      <c r="X27" s="184"/>
      <c r="Y27" s="184"/>
      <c r="Z27" s="184"/>
    </row>
    <row r="28" spans="1:26" ht="17.850000000000001" customHeight="1">
      <c r="A28" s="156"/>
      <c r="B28" s="156" t="s">
        <v>2241</v>
      </c>
      <c r="C28" s="190"/>
      <c r="D28" s="186"/>
      <c r="E28" s="187"/>
      <c r="F28" s="234">
        <f>'77'!F35</f>
        <v>2464.0000000009927</v>
      </c>
      <c r="G28" s="153">
        <v>100</v>
      </c>
      <c r="H28" s="153">
        <f t="shared" si="3"/>
        <v>93.213687026814156</v>
      </c>
      <c r="I28" s="153">
        <f t="shared" si="3"/>
        <v>2.1142252000019224</v>
      </c>
      <c r="J28" s="153">
        <f t="shared" si="3"/>
        <v>2.925391048886596</v>
      </c>
      <c r="K28" s="153">
        <f t="shared" si="3"/>
        <v>1.7466967242972982</v>
      </c>
      <c r="L28" s="4091"/>
      <c r="M28" s="2787" t="s">
        <v>1010</v>
      </c>
      <c r="N28" s="2788">
        <v>1474.9999999996542</v>
      </c>
      <c r="O28" s="2789">
        <v>100</v>
      </c>
      <c r="P28" s="2789">
        <v>92.512245946167354</v>
      </c>
      <c r="Q28" s="2789">
        <v>2.3982683982517621</v>
      </c>
      <c r="R28" s="2789">
        <v>4.1197886858922024</v>
      </c>
      <c r="S28" s="2791">
        <v>0.96969696968864627</v>
      </c>
      <c r="T28" s="2777"/>
      <c r="U28" s="184"/>
      <c r="V28" s="184"/>
      <c r="W28" s="184"/>
      <c r="X28" s="184"/>
      <c r="Y28" s="184"/>
      <c r="Z28" s="184"/>
    </row>
    <row r="29" spans="1:26" ht="17.850000000000001" customHeight="1">
      <c r="A29" s="156"/>
      <c r="B29" s="155" t="s">
        <v>699</v>
      </c>
      <c r="C29" s="190"/>
      <c r="D29" s="186"/>
      <c r="E29" s="187"/>
      <c r="F29" s="234">
        <f>'77'!F36</f>
        <v>5284.9999999988549</v>
      </c>
      <c r="G29" s="153">
        <v>100</v>
      </c>
      <c r="H29" s="153">
        <f>P35</f>
        <v>93.593888851679523</v>
      </c>
      <c r="I29" s="153">
        <f>Q35</f>
        <v>2.0967219816013785</v>
      </c>
      <c r="J29" s="153">
        <f>R35</f>
        <v>3.2435942154012438</v>
      </c>
      <c r="K29" s="153">
        <f>S35</f>
        <v>1.0657949513178551</v>
      </c>
      <c r="L29" s="4091"/>
      <c r="M29" s="2787" t="s">
        <v>1011</v>
      </c>
      <c r="N29" s="2788">
        <v>2077.0000000001492</v>
      </c>
      <c r="O29" s="2789">
        <v>100</v>
      </c>
      <c r="P29" s="2789">
        <v>93.34116470705915</v>
      </c>
      <c r="Q29" s="2789">
        <v>2.017885926009801</v>
      </c>
      <c r="R29" s="2789">
        <v>3.1131545601590127</v>
      </c>
      <c r="S29" s="2790">
        <v>1.527794806771984</v>
      </c>
      <c r="T29" s="2777"/>
      <c r="U29" s="184"/>
      <c r="V29" s="184"/>
      <c r="W29" s="184"/>
      <c r="X29" s="184"/>
      <c r="Y29" s="184"/>
      <c r="Z29" s="184"/>
    </row>
    <row r="30" spans="1:26" ht="17.850000000000001" customHeight="1">
      <c r="A30" s="156"/>
      <c r="B30" s="156" t="s">
        <v>2216</v>
      </c>
      <c r="C30" s="188"/>
      <c r="D30" s="180"/>
      <c r="E30" s="187"/>
      <c r="F30" s="234">
        <f>'77'!F37</f>
        <v>1474.9999999996542</v>
      </c>
      <c r="G30" s="153">
        <v>100</v>
      </c>
      <c r="H30" s="153">
        <f t="shared" ref="H30:K32" si="4">P28</f>
        <v>92.512245946167354</v>
      </c>
      <c r="I30" s="153">
        <f t="shared" si="4"/>
        <v>2.3982683982517621</v>
      </c>
      <c r="J30" s="153">
        <f t="shared" si="4"/>
        <v>4.1197886858922024</v>
      </c>
      <c r="K30" s="153">
        <f t="shared" si="4"/>
        <v>0.96969696968864627</v>
      </c>
      <c r="L30" s="4091"/>
      <c r="M30" s="2787" t="s">
        <v>1012</v>
      </c>
      <c r="N30" s="2788">
        <v>1732.9999999990605</v>
      </c>
      <c r="O30" s="2789">
        <v>100</v>
      </c>
      <c r="P30" s="2789">
        <v>94.817392218100565</v>
      </c>
      <c r="Q30" s="2789">
        <v>1.9345532123597946</v>
      </c>
      <c r="R30" s="2789">
        <v>2.6541748962804674</v>
      </c>
      <c r="S30" s="2791">
        <v>0.59387967325917157</v>
      </c>
      <c r="T30" s="2777"/>
      <c r="U30" s="184"/>
      <c r="V30" s="184"/>
      <c r="W30" s="184"/>
      <c r="X30" s="184"/>
      <c r="Y30" s="184"/>
      <c r="Z30" s="184"/>
    </row>
    <row r="31" spans="1:26" ht="17.850000000000001" customHeight="1">
      <c r="A31" s="156"/>
      <c r="B31" s="156" t="s">
        <v>2268</v>
      </c>
      <c r="C31" s="188"/>
      <c r="D31" s="180"/>
      <c r="E31" s="187"/>
      <c r="F31" s="234">
        <f>'77'!F38</f>
        <v>2077.0000000001492</v>
      </c>
      <c r="G31" s="153">
        <v>100</v>
      </c>
      <c r="H31" s="153">
        <f t="shared" si="4"/>
        <v>93.34116470705915</v>
      </c>
      <c r="I31" s="153">
        <f t="shared" si="4"/>
        <v>2.017885926009801</v>
      </c>
      <c r="J31" s="153">
        <f t="shared" si="4"/>
        <v>3.1131545601590127</v>
      </c>
      <c r="K31" s="153">
        <f t="shared" si="4"/>
        <v>1.527794806771984</v>
      </c>
      <c r="L31" s="4091"/>
      <c r="M31" s="2787" t="s">
        <v>1013</v>
      </c>
      <c r="N31" s="2788">
        <v>754.00000000043303</v>
      </c>
      <c r="O31" s="2789">
        <v>100</v>
      </c>
      <c r="P31" s="2789">
        <v>96.782845875085101</v>
      </c>
      <c r="Q31" s="2789">
        <v>1.2144369182308883</v>
      </c>
      <c r="R31" s="2789">
        <v>2.0027172066840326</v>
      </c>
      <c r="S31" s="2790">
        <v>0</v>
      </c>
      <c r="T31" s="2777"/>
      <c r="U31" s="184"/>
      <c r="V31" s="184"/>
      <c r="W31" s="184"/>
      <c r="X31" s="184"/>
      <c r="Y31" s="184"/>
      <c r="Z31" s="184"/>
    </row>
    <row r="32" spans="1:26" ht="17.850000000000001" customHeight="1">
      <c r="A32" s="156"/>
      <c r="B32" s="156" t="s">
        <v>2242</v>
      </c>
      <c r="C32" s="188"/>
      <c r="D32" s="180"/>
      <c r="E32" s="187"/>
      <c r="F32" s="234">
        <f>'77'!F39</f>
        <v>1732.9999999990605</v>
      </c>
      <c r="G32" s="153">
        <v>100</v>
      </c>
      <c r="H32" s="153">
        <f t="shared" si="4"/>
        <v>94.817392218100565</v>
      </c>
      <c r="I32" s="153">
        <f t="shared" si="4"/>
        <v>1.9345532123597946</v>
      </c>
      <c r="J32" s="153">
        <f t="shared" si="4"/>
        <v>2.6541748962804674</v>
      </c>
      <c r="K32" s="153">
        <f t="shared" si="4"/>
        <v>0.59387967325917157</v>
      </c>
      <c r="L32" s="4091"/>
      <c r="M32" s="2787" t="s">
        <v>1014</v>
      </c>
      <c r="N32" s="2788">
        <v>425.00000000033617</v>
      </c>
      <c r="O32" s="2789">
        <v>100</v>
      </c>
      <c r="P32" s="2789">
        <v>97.876072300964907</v>
      </c>
      <c r="Q32" s="2789">
        <v>0</v>
      </c>
      <c r="R32" s="2789">
        <v>2.1239276990350917</v>
      </c>
      <c r="S32" s="2790">
        <v>0</v>
      </c>
      <c r="T32" s="2777"/>
      <c r="U32" s="184"/>
      <c r="V32" s="184"/>
      <c r="W32" s="184"/>
      <c r="X32" s="184"/>
      <c r="Y32" s="184"/>
      <c r="Z32" s="184"/>
    </row>
    <row r="33" spans="1:26" ht="17.850000000000001" customHeight="1">
      <c r="A33" s="156"/>
      <c r="B33" s="155" t="s">
        <v>700</v>
      </c>
      <c r="C33" s="188"/>
      <c r="D33" s="180"/>
      <c r="E33" s="187"/>
      <c r="F33" s="234">
        <f>'77'!F40</f>
        <v>754.00000000043303</v>
      </c>
      <c r="G33" s="153">
        <v>100</v>
      </c>
      <c r="H33" s="153">
        <f t="shared" ref="H33:K34" si="5">P36</f>
        <v>96.782845875085101</v>
      </c>
      <c r="I33" s="153">
        <f t="shared" si="5"/>
        <v>1.2144369182308883</v>
      </c>
      <c r="J33" s="153">
        <f t="shared" si="5"/>
        <v>2.0027172066840326</v>
      </c>
      <c r="K33" s="153">
        <f t="shared" si="5"/>
        <v>0</v>
      </c>
      <c r="L33" s="4091" t="s">
        <v>3713</v>
      </c>
      <c r="M33" s="2787" t="s">
        <v>1016</v>
      </c>
      <c r="N33" s="2788">
        <v>5364.9999999998226</v>
      </c>
      <c r="O33" s="2789">
        <v>100</v>
      </c>
      <c r="P33" s="2789">
        <v>90.792403973971702</v>
      </c>
      <c r="Q33" s="2789">
        <v>2.3573009085251018</v>
      </c>
      <c r="R33" s="2789">
        <v>4.7249359306127756</v>
      </c>
      <c r="S33" s="2790">
        <v>2.1253591868904431</v>
      </c>
      <c r="T33" s="2777"/>
      <c r="U33" s="184"/>
      <c r="V33" s="184"/>
      <c r="W33" s="184"/>
      <c r="X33" s="184"/>
      <c r="Y33" s="184"/>
      <c r="Z33" s="184"/>
    </row>
    <row r="34" spans="1:26" ht="17.850000000000001" customHeight="1">
      <c r="A34" s="3093" t="s">
        <v>701</v>
      </c>
      <c r="B34" s="3093"/>
      <c r="C34" s="188"/>
      <c r="D34" s="180"/>
      <c r="E34" s="187"/>
      <c r="F34" s="234">
        <f>'77'!F41</f>
        <v>425.00000000033617</v>
      </c>
      <c r="G34" s="153">
        <v>100</v>
      </c>
      <c r="H34" s="153">
        <f t="shared" si="5"/>
        <v>97.876072300964907</v>
      </c>
      <c r="I34" s="153">
        <f t="shared" si="5"/>
        <v>0</v>
      </c>
      <c r="J34" s="153">
        <f t="shared" si="5"/>
        <v>2.1239276990350917</v>
      </c>
      <c r="K34" s="153">
        <f t="shared" si="5"/>
        <v>0</v>
      </c>
      <c r="L34" s="4091"/>
      <c r="M34" s="2787" t="s">
        <v>1017</v>
      </c>
      <c r="N34" s="2788">
        <v>4916.0000000010514</v>
      </c>
      <c r="O34" s="2789">
        <v>100</v>
      </c>
      <c r="P34" s="2789">
        <v>92.635222437961744</v>
      </c>
      <c r="Q34" s="2789">
        <v>2.6613065446560382</v>
      </c>
      <c r="R34" s="2789">
        <v>2.8209794175169947</v>
      </c>
      <c r="S34" s="2790">
        <v>1.8824915998653002</v>
      </c>
      <c r="T34" s="2777"/>
      <c r="U34" s="184"/>
      <c r="V34" s="184"/>
      <c r="W34" s="184"/>
      <c r="X34" s="184"/>
      <c r="Y34" s="184"/>
      <c r="Z34" s="184"/>
    </row>
    <row r="35" spans="1:26" ht="17.850000000000001" customHeight="1">
      <c r="A35" s="3094" t="s">
        <v>118</v>
      </c>
      <c r="B35" s="3094"/>
      <c r="C35" s="3094"/>
      <c r="D35" s="186"/>
      <c r="E35" s="187"/>
      <c r="F35" s="234"/>
      <c r="G35" s="153"/>
      <c r="H35" s="153"/>
      <c r="I35" s="153"/>
      <c r="J35" s="153"/>
      <c r="K35" s="153"/>
      <c r="L35" s="4091"/>
      <c r="M35" s="2787" t="s">
        <v>1018</v>
      </c>
      <c r="N35" s="2788">
        <v>5284.9999999988549</v>
      </c>
      <c r="O35" s="2789">
        <v>100</v>
      </c>
      <c r="P35" s="2789">
        <v>93.593888851679523</v>
      </c>
      <c r="Q35" s="2789">
        <v>2.0967219816013785</v>
      </c>
      <c r="R35" s="2789">
        <v>3.2435942154012438</v>
      </c>
      <c r="S35" s="2790">
        <v>1.0657949513178551</v>
      </c>
      <c r="T35" s="2777"/>
      <c r="U35" s="184"/>
      <c r="V35" s="184"/>
      <c r="W35" s="184"/>
      <c r="X35" s="184"/>
      <c r="Y35" s="184"/>
      <c r="Z35" s="184"/>
    </row>
    <row r="36" spans="1:26" ht="17.850000000000001" customHeight="1">
      <c r="A36" s="3093" t="s">
        <v>702</v>
      </c>
      <c r="B36" s="3093" t="s">
        <v>702</v>
      </c>
      <c r="C36" s="196"/>
      <c r="D36" s="186"/>
      <c r="E36" s="187"/>
      <c r="F36" s="234">
        <f>'77'!F43</f>
        <v>7340.0760170690801</v>
      </c>
      <c r="G36" s="153">
        <v>100</v>
      </c>
      <c r="H36" s="153">
        <f>P38</f>
        <v>89.900335016528672</v>
      </c>
      <c r="I36" s="153">
        <f>Q38</f>
        <v>3.048278688625254</v>
      </c>
      <c r="J36" s="153">
        <f>R38</f>
        <v>4.889015891712992</v>
      </c>
      <c r="K36" s="153">
        <f>S38</f>
        <v>2.1623704031330995</v>
      </c>
      <c r="L36" s="4091"/>
      <c r="M36" s="2787" t="s">
        <v>1019</v>
      </c>
      <c r="N36" s="2788">
        <v>754.00000000043303</v>
      </c>
      <c r="O36" s="2789">
        <v>100</v>
      </c>
      <c r="P36" s="2789">
        <v>96.782845875085101</v>
      </c>
      <c r="Q36" s="2789">
        <v>1.2144369182308883</v>
      </c>
      <c r="R36" s="2789">
        <v>2.0027172066840326</v>
      </c>
      <c r="S36" s="2790">
        <v>0</v>
      </c>
      <c r="T36" s="2777"/>
      <c r="U36" s="184"/>
      <c r="V36" s="184"/>
      <c r="W36" s="184"/>
      <c r="X36" s="184"/>
      <c r="Y36" s="184"/>
      <c r="Z36" s="184"/>
    </row>
    <row r="37" spans="1:26" s="176" customFormat="1" ht="17.850000000000001" customHeight="1">
      <c r="A37" s="155"/>
      <c r="B37" s="155" t="s">
        <v>525</v>
      </c>
      <c r="C37" s="155"/>
      <c r="D37" s="186"/>
      <c r="E37" s="187"/>
      <c r="F37" s="234">
        <f>'77'!F44</f>
        <v>5639.9878091550663</v>
      </c>
      <c r="G37" s="153">
        <v>100</v>
      </c>
      <c r="H37" s="153">
        <f t="shared" ref="H37:K40" si="6">P40</f>
        <v>91.279399014085783</v>
      </c>
      <c r="I37" s="153">
        <f t="shared" si="6"/>
        <v>2.6398635074177852</v>
      </c>
      <c r="J37" s="153">
        <f t="shared" si="6"/>
        <v>4.1854015042102093</v>
      </c>
      <c r="K37" s="153">
        <f t="shared" si="6"/>
        <v>1.8953359742863125</v>
      </c>
      <c r="L37" s="4091"/>
      <c r="M37" s="2787" t="s">
        <v>1020</v>
      </c>
      <c r="N37" s="2788">
        <v>425.00000000033617</v>
      </c>
      <c r="O37" s="2789">
        <v>100</v>
      </c>
      <c r="P37" s="2789">
        <v>97.876072300964907</v>
      </c>
      <c r="Q37" s="2789">
        <v>0</v>
      </c>
      <c r="R37" s="2789">
        <v>2.1239276990350917</v>
      </c>
      <c r="S37" s="2790">
        <v>0</v>
      </c>
      <c r="T37" s="2777"/>
      <c r="U37" s="184"/>
      <c r="V37" s="184"/>
      <c r="W37" s="184"/>
      <c r="X37" s="184"/>
      <c r="Y37" s="184"/>
      <c r="Z37" s="184"/>
    </row>
    <row r="38" spans="1:26" ht="17.850000000000001" customHeight="1">
      <c r="A38" s="155"/>
      <c r="B38" s="155" t="s">
        <v>526</v>
      </c>
      <c r="C38" s="155"/>
      <c r="D38" s="186"/>
      <c r="E38" s="187"/>
      <c r="F38" s="234">
        <f>'77'!F45</f>
        <v>1001.060091147423</v>
      </c>
      <c r="G38" s="153">
        <v>100</v>
      </c>
      <c r="H38" s="153">
        <f t="shared" si="6"/>
        <v>83.655931199288872</v>
      </c>
      <c r="I38" s="153">
        <f t="shared" si="6"/>
        <v>5.4938272875919365</v>
      </c>
      <c r="J38" s="153">
        <f t="shared" si="6"/>
        <v>6.7863632341242734</v>
      </c>
      <c r="K38" s="153">
        <f t="shared" si="6"/>
        <v>4.0638782789949284</v>
      </c>
      <c r="L38" s="4091" t="s">
        <v>1021</v>
      </c>
      <c r="M38" s="2787" t="s">
        <v>1022</v>
      </c>
      <c r="N38" s="2788">
        <v>7340.0760170690801</v>
      </c>
      <c r="O38" s="2789">
        <v>100</v>
      </c>
      <c r="P38" s="2789">
        <v>89.900335016528672</v>
      </c>
      <c r="Q38" s="2789">
        <v>3.048278688625254</v>
      </c>
      <c r="R38" s="2789">
        <v>4.889015891712992</v>
      </c>
      <c r="S38" s="2790">
        <v>2.1623704031330995</v>
      </c>
      <c r="T38" s="2777"/>
      <c r="U38" s="184"/>
      <c r="V38" s="184"/>
      <c r="W38" s="184"/>
      <c r="X38" s="184"/>
      <c r="Y38" s="184"/>
      <c r="Z38" s="184"/>
    </row>
    <row r="39" spans="1:26" ht="17.850000000000001" customHeight="1">
      <c r="A39" s="155"/>
      <c r="B39" s="155" t="s">
        <v>527</v>
      </c>
      <c r="C39" s="155"/>
      <c r="D39" s="186"/>
      <c r="E39" s="187"/>
      <c r="F39" s="234">
        <f>'77'!F46</f>
        <v>699.02811676659383</v>
      </c>
      <c r="G39" s="153">
        <v>100</v>
      </c>
      <c r="H39" s="153">
        <f t="shared" si="6"/>
        <v>87.716044223074391</v>
      </c>
      <c r="I39" s="153">
        <f t="shared" si="6"/>
        <v>2.8412992312433163</v>
      </c>
      <c r="J39" s="153">
        <f t="shared" si="6"/>
        <v>7.8488651663024438</v>
      </c>
      <c r="K39" s="153">
        <f t="shared" si="6"/>
        <v>1.593791379379851</v>
      </c>
      <c r="L39" s="4091"/>
      <c r="M39" s="2787" t="s">
        <v>1023</v>
      </c>
      <c r="N39" s="2788">
        <v>9404.9239829314301</v>
      </c>
      <c r="O39" s="2789">
        <v>100</v>
      </c>
      <c r="P39" s="2789">
        <v>94.826498179201906</v>
      </c>
      <c r="Q39" s="2789">
        <v>1.6323540933469598</v>
      </c>
      <c r="R39" s="2789">
        <v>2.433467969148928</v>
      </c>
      <c r="S39" s="2790">
        <v>1.107679758302091</v>
      </c>
      <c r="T39" s="2777"/>
      <c r="U39" s="197"/>
      <c r="V39" s="197"/>
      <c r="W39" s="197"/>
      <c r="X39" s="197"/>
      <c r="Y39" s="197"/>
      <c r="Z39" s="197"/>
    </row>
    <row r="40" spans="1:26" ht="17.850000000000001" customHeight="1" thickBot="1">
      <c r="A40" s="3104" t="s">
        <v>528</v>
      </c>
      <c r="B40" s="3104"/>
      <c r="C40" s="169"/>
      <c r="D40" s="198"/>
      <c r="E40" s="199"/>
      <c r="F40" s="234">
        <f>'77'!F47</f>
        <v>9404.9239829314301</v>
      </c>
      <c r="G40" s="202">
        <v>100</v>
      </c>
      <c r="H40" s="153">
        <f t="shared" si="6"/>
        <v>94.826498179201906</v>
      </c>
      <c r="I40" s="153">
        <f t="shared" si="6"/>
        <v>1.6323540933469598</v>
      </c>
      <c r="J40" s="153">
        <f t="shared" si="6"/>
        <v>2.433467969148928</v>
      </c>
      <c r="K40" s="153">
        <f t="shared" si="6"/>
        <v>1.107679758302091</v>
      </c>
      <c r="L40" s="4091" t="s">
        <v>1024</v>
      </c>
      <c r="M40" s="2787" t="s">
        <v>3904</v>
      </c>
      <c r="N40" s="2788">
        <v>5639.9878091550663</v>
      </c>
      <c r="O40" s="2789">
        <v>100</v>
      </c>
      <c r="P40" s="2789">
        <v>91.279399014085783</v>
      </c>
      <c r="Q40" s="2789">
        <v>2.6398635074177852</v>
      </c>
      <c r="R40" s="2789">
        <v>4.1854015042102093</v>
      </c>
      <c r="S40" s="2790">
        <v>1.8953359742863125</v>
      </c>
      <c r="T40" s="2777"/>
      <c r="U40" s="197"/>
      <c r="V40" s="197"/>
      <c r="W40" s="197"/>
      <c r="X40" s="197"/>
      <c r="Y40" s="197"/>
      <c r="Z40" s="197"/>
    </row>
    <row r="41" spans="1:26" s="173" customFormat="1" ht="17.850000000000001" customHeight="1">
      <c r="A41" s="4016"/>
      <c r="B41" s="4016"/>
      <c r="C41" s="4016"/>
      <c r="D41" s="4016"/>
      <c r="E41" s="4016"/>
      <c r="F41" s="4016"/>
      <c r="G41" s="4016"/>
      <c r="H41" s="4016"/>
      <c r="I41" s="4016"/>
      <c r="J41" s="4016"/>
      <c r="K41" s="4016"/>
      <c r="L41" s="4091"/>
      <c r="M41" s="2787" t="s">
        <v>3905</v>
      </c>
      <c r="N41" s="2788">
        <v>1001.060091147423</v>
      </c>
      <c r="O41" s="2789">
        <v>100</v>
      </c>
      <c r="P41" s="2789">
        <v>83.655931199288872</v>
      </c>
      <c r="Q41" s="2789">
        <v>5.4938272875919365</v>
      </c>
      <c r="R41" s="2789">
        <v>6.7863632341242734</v>
      </c>
      <c r="S41" s="2790">
        <v>4.0638782789949284</v>
      </c>
      <c r="T41" s="2777"/>
    </row>
    <row r="42" spans="1:26" ht="15" customHeight="1">
      <c r="E42" s="176"/>
      <c r="L42" s="4091"/>
      <c r="M42" s="2787" t="s">
        <v>3906</v>
      </c>
      <c r="N42" s="2788">
        <v>699.02811676659383</v>
      </c>
      <c r="O42" s="2789">
        <v>100</v>
      </c>
      <c r="P42" s="2789">
        <v>87.716044223074391</v>
      </c>
      <c r="Q42" s="2789">
        <v>2.8412992312433163</v>
      </c>
      <c r="R42" s="2789">
        <v>7.8488651663024438</v>
      </c>
      <c r="S42" s="2790">
        <v>1.593791379379851</v>
      </c>
      <c r="T42" s="2777"/>
    </row>
    <row r="43" spans="1:26" ht="15" customHeight="1">
      <c r="E43" s="176"/>
      <c r="L43" s="4091"/>
      <c r="M43" s="2787" t="s">
        <v>3907</v>
      </c>
      <c r="N43" s="2788">
        <v>9404.9239829314301</v>
      </c>
      <c r="O43" s="2789">
        <v>100</v>
      </c>
      <c r="P43" s="2789">
        <v>94.826498179201906</v>
      </c>
      <c r="Q43" s="2789">
        <v>1.6323540933469598</v>
      </c>
      <c r="R43" s="2789">
        <v>2.433467969148928</v>
      </c>
      <c r="S43" s="2790">
        <v>1.107679758302091</v>
      </c>
      <c r="T43" s="2777"/>
    </row>
    <row r="44" spans="1:26" ht="15" customHeight="1">
      <c r="E44" s="176"/>
      <c r="L44" s="4091" t="s">
        <v>1029</v>
      </c>
      <c r="M44" s="2787" t="s">
        <v>1030</v>
      </c>
      <c r="N44" s="2788">
        <v>12508.028482146536</v>
      </c>
      <c r="O44" s="2789">
        <v>100</v>
      </c>
      <c r="P44" s="2789">
        <v>97.758009313404756</v>
      </c>
      <c r="Q44" s="2792">
        <v>0.7189065330751071</v>
      </c>
      <c r="R44" s="2792">
        <v>0.76242316098065022</v>
      </c>
      <c r="S44" s="2791">
        <v>0.76066099253949482</v>
      </c>
      <c r="T44" s="2777"/>
    </row>
    <row r="45" spans="1:26" ht="15" customHeight="1">
      <c r="E45" s="176"/>
      <c r="F45" s="2234" t="s">
        <v>3998</v>
      </c>
      <c r="G45" s="2234" t="s">
        <v>3997</v>
      </c>
      <c r="L45" s="4091"/>
      <c r="M45" s="2787" t="s">
        <v>1031</v>
      </c>
      <c r="N45" s="2788">
        <v>2370.7253560779163</v>
      </c>
      <c r="O45" s="2789">
        <v>100</v>
      </c>
      <c r="P45" s="2789">
        <v>87.986034306719162</v>
      </c>
      <c r="Q45" s="2789">
        <v>2.6366205111022238</v>
      </c>
      <c r="R45" s="2789">
        <v>8.7354080001515282</v>
      </c>
      <c r="S45" s="2791">
        <v>0.64193718202714434</v>
      </c>
      <c r="T45" s="2777"/>
    </row>
    <row r="46" spans="1:26" ht="15" customHeight="1">
      <c r="E46" s="176"/>
      <c r="L46" s="4091"/>
      <c r="M46" s="2787" t="s">
        <v>1032</v>
      </c>
      <c r="N46" s="2788">
        <v>1425.4260987624871</v>
      </c>
      <c r="O46" s="2789">
        <v>100</v>
      </c>
      <c r="P46" s="2789">
        <v>72.646855841235023</v>
      </c>
      <c r="Q46" s="2789">
        <v>11.208941863778135</v>
      </c>
      <c r="R46" s="2789">
        <v>11.035933717155304</v>
      </c>
      <c r="S46" s="2790">
        <v>5.1082685778315424</v>
      </c>
      <c r="T46" s="2777"/>
    </row>
    <row r="47" spans="1:26" ht="15" customHeight="1">
      <c r="B47" s="2151" t="s">
        <v>52</v>
      </c>
      <c r="C47" s="2151"/>
      <c r="D47" s="2151"/>
      <c r="E47" s="2151"/>
      <c r="F47" s="462">
        <f>100-H14</f>
        <v>22.774218971729724</v>
      </c>
      <c r="G47" s="462">
        <v>11.185826293480741</v>
      </c>
      <c r="H47" s="462">
        <f>F47-G47</f>
        <v>11.588392678248983</v>
      </c>
      <c r="L47" s="4091"/>
      <c r="M47" s="2787" t="s">
        <v>1033</v>
      </c>
      <c r="N47" s="2788">
        <v>274.00802773984975</v>
      </c>
      <c r="O47" s="2789">
        <v>100</v>
      </c>
      <c r="P47" s="2789">
        <v>42.833374787486051</v>
      </c>
      <c r="Q47" s="2789">
        <v>18.518989535848156</v>
      </c>
      <c r="R47" s="2789">
        <v>26.839112381468468</v>
      </c>
      <c r="S47" s="2790">
        <v>11.808523295197411</v>
      </c>
      <c r="T47" s="2777"/>
    </row>
    <row r="48" spans="1:26" ht="15" customHeight="1">
      <c r="B48" s="2151" t="s">
        <v>53</v>
      </c>
      <c r="C48" s="2151"/>
      <c r="D48" s="2151"/>
      <c r="E48" s="2151"/>
      <c r="F48" s="462">
        <f t="shared" ref="F48:F51" si="7">100-H15</f>
        <v>9.2859592535521784</v>
      </c>
      <c r="G48" s="462">
        <v>7.2702554095730845</v>
      </c>
      <c r="H48" s="462">
        <f t="shared" ref="H48:H51" si="8">F48-G48</f>
        <v>2.015703843979094</v>
      </c>
      <c r="L48" s="4091"/>
      <c r="M48" s="2787" t="s">
        <v>1034</v>
      </c>
      <c r="N48" s="2788">
        <v>117.90999295995466</v>
      </c>
      <c r="O48" s="2789">
        <v>100</v>
      </c>
      <c r="P48" s="2789">
        <v>35.376133962712338</v>
      </c>
      <c r="Q48" s="2789">
        <v>8.7531757796252254</v>
      </c>
      <c r="R48" s="2789">
        <v>33.139938161035317</v>
      </c>
      <c r="S48" s="2790">
        <v>22.730752096627125</v>
      </c>
      <c r="T48" s="2777"/>
    </row>
    <row r="49" spans="2:20" ht="15" customHeight="1">
      <c r="B49" s="2151" t="s">
        <v>54</v>
      </c>
      <c r="C49" s="2151"/>
      <c r="D49" s="2151"/>
      <c r="E49" s="2151"/>
      <c r="F49" s="462">
        <f t="shared" si="7"/>
        <v>5.9710013484887554</v>
      </c>
      <c r="G49" s="462">
        <v>5.0220621639653702</v>
      </c>
      <c r="H49" s="462">
        <f t="shared" si="8"/>
        <v>0.94893918452338522</v>
      </c>
      <c r="L49" s="4091"/>
      <c r="M49" s="2787" t="s">
        <v>1035</v>
      </c>
      <c r="N49" s="2788">
        <v>48.902042313788044</v>
      </c>
      <c r="O49" s="2789">
        <v>100</v>
      </c>
      <c r="P49" s="2789">
        <v>18.404139324591011</v>
      </c>
      <c r="Q49" s="2789">
        <v>8.179617477596004</v>
      </c>
      <c r="R49" s="2789">
        <v>31.370788652380931</v>
      </c>
      <c r="S49" s="2790">
        <v>42.045454545432051</v>
      </c>
      <c r="T49" s="2777"/>
    </row>
    <row r="50" spans="2:20" ht="15" customHeight="1">
      <c r="B50" s="2151" t="s">
        <v>242</v>
      </c>
      <c r="C50" s="2151"/>
      <c r="D50" s="2151"/>
      <c r="E50" s="2151"/>
      <c r="F50" s="462">
        <f t="shared" si="7"/>
        <v>0.27470971396246568</v>
      </c>
      <c r="G50" s="462">
        <v>0</v>
      </c>
      <c r="H50" s="462">
        <f t="shared" si="8"/>
        <v>0.27470971396246568</v>
      </c>
      <c r="L50" s="4091" t="s">
        <v>770</v>
      </c>
      <c r="M50" s="2787" t="s">
        <v>1036</v>
      </c>
      <c r="N50" s="2788">
        <v>5752.7874677002819</v>
      </c>
      <c r="O50" s="2789">
        <v>100</v>
      </c>
      <c r="P50" s="2789">
        <v>99.203130787352251</v>
      </c>
      <c r="Q50" s="2789">
        <v>0</v>
      </c>
      <c r="R50" s="2792">
        <v>0.27554787643712991</v>
      </c>
      <c r="S50" s="2791">
        <v>0.52132133621062116</v>
      </c>
      <c r="T50" s="2777"/>
    </row>
    <row r="51" spans="2:20" ht="15" customHeight="1">
      <c r="B51" s="2151" t="s">
        <v>241</v>
      </c>
      <c r="C51" s="2151"/>
      <c r="D51" s="2151"/>
      <c r="E51" s="2151"/>
      <c r="F51" s="462">
        <f t="shared" si="7"/>
        <v>10.284463894967175</v>
      </c>
      <c r="G51" s="462">
        <v>13.043478260869565</v>
      </c>
      <c r="H51" s="462">
        <f t="shared" si="8"/>
        <v>-2.7590143659023898</v>
      </c>
      <c r="L51" s="4091"/>
      <c r="M51" s="2787" t="s">
        <v>1037</v>
      </c>
      <c r="N51" s="2788">
        <v>1913.71189971731</v>
      </c>
      <c r="O51" s="2789">
        <v>100</v>
      </c>
      <c r="P51" s="2789">
        <v>96.963737414311737</v>
      </c>
      <c r="Q51" s="2792">
        <v>0.90467566430209134</v>
      </c>
      <c r="R51" s="2792">
        <v>0.80000131634884697</v>
      </c>
      <c r="S51" s="2790">
        <v>1.3315856050373256</v>
      </c>
      <c r="T51" s="2777"/>
    </row>
    <row r="52" spans="2:20" ht="15" customHeight="1">
      <c r="E52" s="176"/>
      <c r="L52" s="4091"/>
      <c r="M52" s="2787" t="s">
        <v>1038</v>
      </c>
      <c r="N52" s="2788">
        <v>3089.4540435394597</v>
      </c>
      <c r="O52" s="2789">
        <v>100</v>
      </c>
      <c r="P52" s="2789">
        <v>97.219975570087641</v>
      </c>
      <c r="Q52" s="2792">
        <v>0.43972850577755107</v>
      </c>
      <c r="R52" s="2789">
        <v>1.751131164688547</v>
      </c>
      <c r="S52" s="2791">
        <v>0.58916475944626157</v>
      </c>
      <c r="T52" s="2777"/>
    </row>
    <row r="53" spans="2:20" ht="15" customHeight="1">
      <c r="E53" s="176"/>
      <c r="L53" s="4091"/>
      <c r="M53" s="2787" t="s">
        <v>1039</v>
      </c>
      <c r="N53" s="2788">
        <v>2786.0752949220955</v>
      </c>
      <c r="O53" s="2789">
        <v>100</v>
      </c>
      <c r="P53" s="2789">
        <v>93.862442736615776</v>
      </c>
      <c r="Q53" s="2789">
        <v>2.9122244865360645</v>
      </c>
      <c r="R53" s="2789">
        <v>2.743023485907957</v>
      </c>
      <c r="S53" s="2791">
        <v>0.48230929094024139</v>
      </c>
      <c r="T53" s="2777"/>
    </row>
    <row r="54" spans="2:20" ht="15" customHeight="1">
      <c r="E54" s="176"/>
      <c r="L54" s="4091"/>
      <c r="M54" s="2787" t="s">
        <v>1040</v>
      </c>
      <c r="N54" s="2788">
        <v>1359.2223491916172</v>
      </c>
      <c r="O54" s="2789">
        <v>100</v>
      </c>
      <c r="P54" s="2789">
        <v>86.672495273198138</v>
      </c>
      <c r="Q54" s="2789">
        <v>3.7242315456793786</v>
      </c>
      <c r="R54" s="2789">
        <v>7.9987237704217087</v>
      </c>
      <c r="S54" s="2790">
        <v>1.6045494107008114</v>
      </c>
      <c r="T54" s="2777"/>
    </row>
    <row r="55" spans="2:20" ht="15" customHeight="1">
      <c r="E55" s="176"/>
      <c r="L55" s="4091"/>
      <c r="M55" s="2787" t="s">
        <v>1041</v>
      </c>
      <c r="N55" s="2788">
        <v>1288.9369588457016</v>
      </c>
      <c r="O55" s="2789">
        <v>100</v>
      </c>
      <c r="P55" s="2789">
        <v>69.831113818156098</v>
      </c>
      <c r="Q55" s="2789">
        <v>11.61802777057202</v>
      </c>
      <c r="R55" s="2789">
        <v>13.649126221456989</v>
      </c>
      <c r="S55" s="2790">
        <v>4.9017321898148563</v>
      </c>
      <c r="T55" s="2777"/>
    </row>
    <row r="56" spans="2:20" ht="15" customHeight="1">
      <c r="E56" s="176"/>
      <c r="L56" s="4091"/>
      <c r="M56" s="2787" t="s">
        <v>1042</v>
      </c>
      <c r="N56" s="2788">
        <v>218.42870451087242</v>
      </c>
      <c r="O56" s="2789">
        <v>100</v>
      </c>
      <c r="P56" s="2789">
        <v>48.450480577099135</v>
      </c>
      <c r="Q56" s="2789">
        <v>12.491900330409598</v>
      </c>
      <c r="R56" s="2789">
        <v>28.073828399690505</v>
      </c>
      <c r="S56" s="2790">
        <v>10.98379069280081</v>
      </c>
      <c r="T56" s="2777"/>
    </row>
    <row r="57" spans="2:20" ht="15" customHeight="1">
      <c r="E57" s="176"/>
      <c r="L57" s="4091"/>
      <c r="M57" s="2787" t="s">
        <v>1043</v>
      </c>
      <c r="N57" s="2788">
        <v>170.0506864286522</v>
      </c>
      <c r="O57" s="2789">
        <v>100</v>
      </c>
      <c r="P57" s="2789">
        <v>50.805771991228511</v>
      </c>
      <c r="Q57" s="2789">
        <v>11.727999449475281</v>
      </c>
      <c r="R57" s="2789">
        <v>24.36932424750491</v>
      </c>
      <c r="S57" s="2790">
        <v>13.096904311791318</v>
      </c>
      <c r="T57" s="2777"/>
    </row>
    <row r="58" spans="2:20" ht="15" customHeight="1">
      <c r="E58" s="176"/>
      <c r="L58" s="4091"/>
      <c r="M58" s="2787" t="s">
        <v>1044</v>
      </c>
      <c r="N58" s="2788">
        <v>139.05205215809997</v>
      </c>
      <c r="O58" s="2789">
        <v>100</v>
      </c>
      <c r="P58" s="2789">
        <v>44.976010485150383</v>
      </c>
      <c r="Q58" s="2789">
        <v>11.243049256068534</v>
      </c>
      <c r="R58" s="2789">
        <v>17.932791899123163</v>
      </c>
      <c r="S58" s="2790">
        <v>25.848148359657948</v>
      </c>
      <c r="T58" s="2777"/>
    </row>
    <row r="59" spans="2:20" ht="15" customHeight="1">
      <c r="E59" s="176"/>
      <c r="L59" s="4091"/>
      <c r="M59" s="2787" t="s">
        <v>1045</v>
      </c>
      <c r="N59" s="2788">
        <v>27.280542986415849</v>
      </c>
      <c r="O59" s="2789">
        <v>100</v>
      </c>
      <c r="P59" s="2789">
        <v>10.996848565271696</v>
      </c>
      <c r="Q59" s="2789">
        <v>7.3312323768477992</v>
      </c>
      <c r="R59" s="2789">
        <v>50.190744733804159</v>
      </c>
      <c r="S59" s="2790">
        <v>31.481174324076346</v>
      </c>
      <c r="T59" s="2777"/>
    </row>
    <row r="60" spans="2:20" ht="15" customHeight="1">
      <c r="E60" s="176"/>
      <c r="L60" s="4091" t="s">
        <v>96</v>
      </c>
      <c r="M60" s="2787" t="s">
        <v>1036</v>
      </c>
      <c r="N60" s="2788">
        <v>5656.3620919160521</v>
      </c>
      <c r="O60" s="2789">
        <v>100</v>
      </c>
      <c r="P60" s="2789">
        <v>99.189546364708889</v>
      </c>
      <c r="Q60" s="2789">
        <v>0</v>
      </c>
      <c r="R60" s="2792">
        <v>0.28024520788448709</v>
      </c>
      <c r="S60" s="2791">
        <v>0.53020842740661944</v>
      </c>
      <c r="T60" s="2777"/>
    </row>
    <row r="61" spans="2:20" ht="15" customHeight="1">
      <c r="E61" s="176"/>
      <c r="L61" s="4091"/>
      <c r="M61" s="2787" t="s">
        <v>1037</v>
      </c>
      <c r="N61" s="2788">
        <v>1865.2393106138682</v>
      </c>
      <c r="O61" s="2789">
        <v>100</v>
      </c>
      <c r="P61" s="2789">
        <v>96.098955548605019</v>
      </c>
      <c r="Q61" s="2792">
        <v>0.92818576914390194</v>
      </c>
      <c r="R61" s="2792">
        <v>0.63081675691941019</v>
      </c>
      <c r="S61" s="2790">
        <v>2.3420419253316642</v>
      </c>
      <c r="T61" s="2777"/>
    </row>
    <row r="62" spans="2:20" ht="15" customHeight="1">
      <c r="E62" s="176"/>
      <c r="L62" s="4091"/>
      <c r="M62" s="2787" t="s">
        <v>1038</v>
      </c>
      <c r="N62" s="2788">
        <v>3021.76904578329</v>
      </c>
      <c r="O62" s="2789">
        <v>100</v>
      </c>
      <c r="P62" s="2789">
        <v>97.453435322333576</v>
      </c>
      <c r="Q62" s="2792">
        <v>0.48267123930907441</v>
      </c>
      <c r="R62" s="2789">
        <v>2.0638934383573497</v>
      </c>
      <c r="S62" s="2790">
        <v>0</v>
      </c>
      <c r="T62" s="2777"/>
    </row>
    <row r="63" spans="2:20" ht="15" customHeight="1">
      <c r="E63" s="176"/>
      <c r="L63" s="4091"/>
      <c r="M63" s="2787" t="s">
        <v>1039</v>
      </c>
      <c r="N63" s="2788">
        <v>2845.6625974049853</v>
      </c>
      <c r="O63" s="2789">
        <v>100</v>
      </c>
      <c r="P63" s="2789">
        <v>94.510316887030669</v>
      </c>
      <c r="Q63" s="2789">
        <v>2.67329434045286</v>
      </c>
      <c r="R63" s="2789">
        <v>2.3441788902818792</v>
      </c>
      <c r="S63" s="2791">
        <v>0.47220988223459504</v>
      </c>
      <c r="T63" s="2777"/>
    </row>
    <row r="64" spans="2:20" ht="15" customHeight="1">
      <c r="E64" s="176"/>
      <c r="L64" s="4091"/>
      <c r="M64" s="2787" t="s">
        <v>1040</v>
      </c>
      <c r="N64" s="2788">
        <v>1426.7920558758026</v>
      </c>
      <c r="O64" s="2789">
        <v>100</v>
      </c>
      <c r="P64" s="2789">
        <v>87.966044507486245</v>
      </c>
      <c r="Q64" s="2789">
        <v>3.3763264915209512</v>
      </c>
      <c r="R64" s="2789">
        <v>7.4190838964829613</v>
      </c>
      <c r="S64" s="2790">
        <v>1.2385451045098408</v>
      </c>
      <c r="T64" s="2777"/>
    </row>
    <row r="65" spans="5:20" ht="15" customHeight="1">
      <c r="E65" s="176"/>
      <c r="L65" s="4091"/>
      <c r="M65" s="2787" t="s">
        <v>1041</v>
      </c>
      <c r="N65" s="2788">
        <v>1313.2048448229268</v>
      </c>
      <c r="O65" s="2789">
        <v>100</v>
      </c>
      <c r="P65" s="2789">
        <v>71.023626067082702</v>
      </c>
      <c r="Q65" s="2789">
        <v>11.545391721870098</v>
      </c>
      <c r="R65" s="2789">
        <v>12.412497244755636</v>
      </c>
      <c r="S65" s="2790">
        <v>5.0184849662914868</v>
      </c>
      <c r="T65" s="2777"/>
    </row>
    <row r="66" spans="5:20" ht="15" customHeight="1">
      <c r="E66" s="176"/>
      <c r="L66" s="4091"/>
      <c r="M66" s="2787" t="s">
        <v>1042</v>
      </c>
      <c r="N66" s="2788">
        <v>277.35390239443325</v>
      </c>
      <c r="O66" s="2789">
        <v>100</v>
      </c>
      <c r="P66" s="2789">
        <v>49.093213256958748</v>
      </c>
      <c r="Q66" s="2789">
        <v>11.548193073721329</v>
      </c>
      <c r="R66" s="2789">
        <v>29.243148650697627</v>
      </c>
      <c r="S66" s="2790">
        <v>10.115445018622355</v>
      </c>
      <c r="T66" s="2777"/>
    </row>
    <row r="67" spans="5:20" ht="15" customHeight="1">
      <c r="E67" s="176"/>
      <c r="L67" s="4091"/>
      <c r="M67" s="2787" t="s">
        <v>1043</v>
      </c>
      <c r="N67" s="2788">
        <v>166.09737423850902</v>
      </c>
      <c r="O67" s="2789">
        <v>100</v>
      </c>
      <c r="P67" s="2789">
        <v>52.297893405381423</v>
      </c>
      <c r="Q67" s="2789">
        <v>11.948259316226713</v>
      </c>
      <c r="R67" s="2789">
        <v>24.479785166616423</v>
      </c>
      <c r="S67" s="2790">
        <v>11.27406211177547</v>
      </c>
      <c r="T67" s="2777"/>
    </row>
    <row r="68" spans="5:20" ht="15" customHeight="1">
      <c r="E68" s="176"/>
      <c r="L68" s="4091"/>
      <c r="M68" s="2787" t="s">
        <v>1044</v>
      </c>
      <c r="N68" s="2788">
        <v>147.23823396422361</v>
      </c>
      <c r="O68" s="2789">
        <v>100</v>
      </c>
      <c r="P68" s="2789">
        <v>44.858945200272927</v>
      </c>
      <c r="Q68" s="2789">
        <v>10.617955876534086</v>
      </c>
      <c r="R68" s="2789">
        <v>19.502976334175472</v>
      </c>
      <c r="S68" s="2790">
        <v>25.020122589017539</v>
      </c>
      <c r="T68" s="2777"/>
    </row>
    <row r="69" spans="5:20" ht="15" customHeight="1">
      <c r="E69" s="176"/>
      <c r="L69" s="4091"/>
      <c r="M69" s="2787" t="s">
        <v>1045</v>
      </c>
      <c r="N69" s="2788">
        <v>25.280542986415849</v>
      </c>
      <c r="O69" s="2789">
        <v>100</v>
      </c>
      <c r="P69" s="2789">
        <v>11.866833721142813</v>
      </c>
      <c r="Q69" s="2789">
        <v>7.9112224807618743</v>
      </c>
      <c r="R69" s="2789">
        <v>46.250223733684805</v>
      </c>
      <c r="S69" s="2790">
        <v>33.971720064410505</v>
      </c>
      <c r="T69" s="2777"/>
    </row>
    <row r="70" spans="5:20" ht="15" customHeight="1">
      <c r="E70" s="176"/>
      <c r="L70" s="4091" t="s">
        <v>307</v>
      </c>
      <c r="M70" s="2787" t="s">
        <v>1036</v>
      </c>
      <c r="N70" s="2788">
        <v>5202.6267469068125</v>
      </c>
      <c r="O70" s="2789">
        <v>100</v>
      </c>
      <c r="P70" s="2789">
        <v>99.706192371098339</v>
      </c>
      <c r="Q70" s="2789">
        <v>0</v>
      </c>
      <c r="R70" s="2789">
        <v>0</v>
      </c>
      <c r="S70" s="2791">
        <v>0.29380762890167955</v>
      </c>
      <c r="T70" s="2777"/>
    </row>
    <row r="71" spans="5:20" ht="15" customHeight="1">
      <c r="E71" s="176"/>
      <c r="L71" s="4091"/>
      <c r="M71" s="2787" t="s">
        <v>1037</v>
      </c>
      <c r="N71" s="2788">
        <v>2022.6009846255745</v>
      </c>
      <c r="O71" s="2789">
        <v>100</v>
      </c>
      <c r="P71" s="2789">
        <v>97.079084561308292</v>
      </c>
      <c r="Q71" s="2792">
        <v>0.91960797712373543</v>
      </c>
      <c r="R71" s="2789">
        <v>1.4752044633036434</v>
      </c>
      <c r="S71" s="2791">
        <v>0.52610299826432738</v>
      </c>
      <c r="T71" s="2777"/>
    </row>
    <row r="72" spans="5:20" ht="15" customHeight="1">
      <c r="E72" s="176"/>
      <c r="L72" s="4091"/>
      <c r="M72" s="2787" t="s">
        <v>1038</v>
      </c>
      <c r="N72" s="2788">
        <v>2076.1296739719028</v>
      </c>
      <c r="O72" s="2789">
        <v>100</v>
      </c>
      <c r="P72" s="2789">
        <v>97.806844312773862</v>
      </c>
      <c r="Q72" s="2789">
        <v>1.3367121098915282</v>
      </c>
      <c r="R72" s="2792">
        <v>0.8564435773345983</v>
      </c>
      <c r="S72" s="2790">
        <v>0</v>
      </c>
      <c r="T72" s="2777"/>
    </row>
    <row r="73" spans="5:20" ht="15" customHeight="1">
      <c r="E73" s="176"/>
      <c r="L73" s="4091"/>
      <c r="M73" s="2787" t="s">
        <v>1039</v>
      </c>
      <c r="N73" s="2788">
        <v>2512.1377965626639</v>
      </c>
      <c r="O73" s="2789">
        <v>100</v>
      </c>
      <c r="P73" s="2789">
        <v>92.469571626988241</v>
      </c>
      <c r="Q73" s="2789">
        <v>1.830921879255299</v>
      </c>
      <c r="R73" s="2789">
        <v>3.5716168505663717</v>
      </c>
      <c r="S73" s="2790">
        <v>2.1278896431901275</v>
      </c>
      <c r="T73" s="2777"/>
    </row>
    <row r="74" spans="5:20" ht="15" customHeight="1">
      <c r="E74" s="176"/>
      <c r="L74" s="4091"/>
      <c r="M74" s="2787" t="s">
        <v>1040</v>
      </c>
      <c r="N74" s="2788">
        <v>1574.8370907923436</v>
      </c>
      <c r="O74" s="2789">
        <v>100</v>
      </c>
      <c r="P74" s="2789">
        <v>94.630108170214257</v>
      </c>
      <c r="Q74" s="2789">
        <v>1.0034674262385574</v>
      </c>
      <c r="R74" s="2789">
        <v>3.9417929291742504</v>
      </c>
      <c r="S74" s="2791">
        <v>0.42463147437295329</v>
      </c>
      <c r="T74" s="2777"/>
    </row>
    <row r="75" spans="5:20" ht="15" customHeight="1">
      <c r="E75" s="176"/>
      <c r="L75" s="4091"/>
      <c r="M75" s="2787" t="s">
        <v>1041</v>
      </c>
      <c r="N75" s="2788">
        <v>1639.4703791734134</v>
      </c>
      <c r="O75" s="2789">
        <v>100</v>
      </c>
      <c r="P75" s="2789">
        <v>84.708106052651715</v>
      </c>
      <c r="Q75" s="2789">
        <v>5.5925881559173627</v>
      </c>
      <c r="R75" s="2789">
        <v>7.3319284540133385</v>
      </c>
      <c r="S75" s="2790">
        <v>2.3673773374175808</v>
      </c>
      <c r="T75" s="2777"/>
    </row>
    <row r="76" spans="5:20" ht="15" customHeight="1">
      <c r="E76" s="176"/>
      <c r="L76" s="4091"/>
      <c r="M76" s="2787" t="s">
        <v>1042</v>
      </c>
      <c r="N76" s="2788">
        <v>513.77341304342008</v>
      </c>
      <c r="O76" s="2789">
        <v>100</v>
      </c>
      <c r="P76" s="2789">
        <v>73.202564371186696</v>
      </c>
      <c r="Q76" s="2789">
        <v>12.102079784917787</v>
      </c>
      <c r="R76" s="2789">
        <v>12.350296486877747</v>
      </c>
      <c r="S76" s="2790">
        <v>2.3450593570177767</v>
      </c>
      <c r="T76" s="2777"/>
    </row>
    <row r="77" spans="5:20" ht="15" customHeight="1">
      <c r="E77" s="176"/>
      <c r="L77" s="4091"/>
      <c r="M77" s="2787" t="s">
        <v>1043</v>
      </c>
      <c r="N77" s="2788">
        <v>607.89348377325928</v>
      </c>
      <c r="O77" s="2789">
        <v>100</v>
      </c>
      <c r="P77" s="2789">
        <v>72.464420543805758</v>
      </c>
      <c r="Q77" s="2789">
        <v>7.9064442003988917</v>
      </c>
      <c r="R77" s="2789">
        <v>12.513694664254698</v>
      </c>
      <c r="S77" s="2790">
        <v>7.1154405915406391</v>
      </c>
      <c r="T77" s="2777"/>
    </row>
    <row r="78" spans="5:20" ht="15" customHeight="1">
      <c r="E78" s="176"/>
      <c r="L78" s="4091"/>
      <c r="M78" s="2787" t="s">
        <v>1044</v>
      </c>
      <c r="N78" s="2788">
        <v>409.48698391429912</v>
      </c>
      <c r="O78" s="2789">
        <v>100</v>
      </c>
      <c r="P78" s="2789">
        <v>57.910547753353001</v>
      </c>
      <c r="Q78" s="2789">
        <v>14.625946948341447</v>
      </c>
      <c r="R78" s="2789">
        <v>15.997820156278939</v>
      </c>
      <c r="S78" s="2790">
        <v>11.465685142026629</v>
      </c>
      <c r="T78" s="2777"/>
    </row>
    <row r="79" spans="5:20" ht="15" customHeight="1" thickBot="1">
      <c r="E79" s="176"/>
      <c r="L79" s="4097"/>
      <c r="M79" s="2793" t="s">
        <v>1045</v>
      </c>
      <c r="N79" s="2794">
        <v>186.04344723681777</v>
      </c>
      <c r="O79" s="2795">
        <v>100</v>
      </c>
      <c r="P79" s="2795">
        <v>42.956181026537607</v>
      </c>
      <c r="Q79" s="2795">
        <v>3.9223619029206911</v>
      </c>
      <c r="R79" s="2795">
        <v>33.899555522980776</v>
      </c>
      <c r="S79" s="2796">
        <v>19.22190154756095</v>
      </c>
      <c r="T79" s="2777"/>
    </row>
    <row r="80" spans="5:20" ht="15" customHeight="1" thickTop="1">
      <c r="E80" s="176"/>
    </row>
    <row r="81" spans="5:5" ht="15" customHeight="1">
      <c r="E81" s="176"/>
    </row>
    <row r="82" spans="5:5" ht="15" customHeight="1">
      <c r="E82" s="176"/>
    </row>
    <row r="83" spans="5:5" ht="15" customHeight="1">
      <c r="E83" s="176"/>
    </row>
    <row r="84" spans="5:5" ht="15" customHeight="1">
      <c r="E84" s="176"/>
    </row>
    <row r="85" spans="5:5" ht="15" customHeight="1">
      <c r="E85" s="176"/>
    </row>
    <row r="86" spans="5:5" ht="15" customHeight="1">
      <c r="E86" s="176"/>
    </row>
    <row r="87" spans="5:5" ht="15" customHeight="1">
      <c r="E87" s="176"/>
    </row>
    <row r="88" spans="5:5" ht="15" customHeight="1">
      <c r="E88" s="176"/>
    </row>
    <row r="89" spans="5:5" ht="15" customHeight="1">
      <c r="E89" s="176"/>
    </row>
    <row r="90" spans="5:5" ht="15" customHeight="1">
      <c r="E90" s="176"/>
    </row>
    <row r="91" spans="5:5" ht="15" customHeight="1">
      <c r="E91" s="176"/>
    </row>
    <row r="92" spans="5:5" ht="15" customHeight="1">
      <c r="E92" s="176"/>
    </row>
    <row r="93" spans="5:5" ht="15" customHeight="1">
      <c r="E93" s="176"/>
    </row>
    <row r="94" spans="5:5" ht="15" customHeight="1">
      <c r="E94" s="176"/>
    </row>
    <row r="95" spans="5:5" ht="15" customHeight="1">
      <c r="E95" s="176"/>
    </row>
    <row r="96" spans="5:5" ht="15" customHeight="1">
      <c r="E96" s="176"/>
    </row>
    <row r="97" spans="5:5">
      <c r="E97" s="176"/>
    </row>
    <row r="98" spans="5:5">
      <c r="E98" s="176"/>
    </row>
    <row r="99" spans="5:5">
      <c r="E99" s="176"/>
    </row>
    <row r="100" spans="5:5">
      <c r="E100" s="176"/>
    </row>
    <row r="101" spans="5:5">
      <c r="E101" s="176"/>
    </row>
    <row r="102" spans="5:5">
      <c r="E102" s="176"/>
    </row>
    <row r="103" spans="5:5">
      <c r="E103" s="176"/>
    </row>
    <row r="104" spans="5:5">
      <c r="E104" s="176"/>
    </row>
    <row r="105" spans="5:5">
      <c r="E105" s="176"/>
    </row>
    <row r="106" spans="5:5">
      <c r="E106" s="176"/>
    </row>
    <row r="107" spans="5:5">
      <c r="E107" s="176"/>
    </row>
    <row r="108" spans="5:5">
      <c r="E108" s="176"/>
    </row>
    <row r="109" spans="5:5">
      <c r="E109" s="176"/>
    </row>
    <row r="110" spans="5:5">
      <c r="E110" s="176"/>
    </row>
    <row r="111" spans="5:5">
      <c r="E111" s="176"/>
    </row>
    <row r="112" spans="5:5">
      <c r="E112" s="176"/>
    </row>
    <row r="113" spans="5:5">
      <c r="E113" s="176"/>
    </row>
    <row r="114" spans="5:5">
      <c r="E114" s="176"/>
    </row>
    <row r="115" spans="5:5">
      <c r="E115" s="176"/>
    </row>
    <row r="116" spans="5:5">
      <c r="E116" s="176"/>
    </row>
    <row r="117" spans="5:5">
      <c r="E117" s="176"/>
    </row>
    <row r="118" spans="5:5">
      <c r="E118" s="176"/>
    </row>
    <row r="119" spans="5:5">
      <c r="E119" s="176"/>
    </row>
    <row r="120" spans="5:5">
      <c r="E120" s="176"/>
    </row>
    <row r="121" spans="5:5">
      <c r="E121" s="176"/>
    </row>
    <row r="122" spans="5:5">
      <c r="E122" s="176"/>
    </row>
    <row r="123" spans="5:5">
      <c r="E123" s="176"/>
    </row>
    <row r="124" spans="5:5">
      <c r="E124" s="176"/>
    </row>
    <row r="125" spans="5:5">
      <c r="E125" s="176"/>
    </row>
    <row r="126" spans="5:5">
      <c r="E126" s="176"/>
    </row>
    <row r="127" spans="5:5">
      <c r="E127" s="176"/>
    </row>
    <row r="128" spans="5:5">
      <c r="E128" s="176"/>
    </row>
    <row r="129" spans="5:5">
      <c r="E129" s="176"/>
    </row>
    <row r="130" spans="5:5">
      <c r="E130" s="176"/>
    </row>
    <row r="131" spans="5:5">
      <c r="E131" s="176"/>
    </row>
    <row r="132" spans="5:5">
      <c r="E132" s="176"/>
    </row>
    <row r="133" spans="5:5">
      <c r="E133" s="176"/>
    </row>
    <row r="134" spans="5:5">
      <c r="E134" s="176"/>
    </row>
    <row r="135" spans="5:5">
      <c r="E135" s="176"/>
    </row>
    <row r="136" spans="5:5">
      <c r="E136" s="176"/>
    </row>
    <row r="137" spans="5:5">
      <c r="E137" s="176"/>
    </row>
    <row r="138" spans="5:5">
      <c r="E138" s="176"/>
    </row>
    <row r="139" spans="5:5">
      <c r="E139" s="176"/>
    </row>
    <row r="140" spans="5:5">
      <c r="E140" s="176"/>
    </row>
    <row r="141" spans="5:5">
      <c r="E141" s="176"/>
    </row>
    <row r="142" spans="5:5">
      <c r="E142" s="176"/>
    </row>
    <row r="143" spans="5:5">
      <c r="E143" s="176"/>
    </row>
    <row r="144" spans="5:5">
      <c r="E144" s="176"/>
    </row>
    <row r="145" spans="5:5">
      <c r="E145" s="176"/>
    </row>
    <row r="146" spans="5:5">
      <c r="E146" s="176"/>
    </row>
    <row r="147" spans="5:5">
      <c r="E147" s="176"/>
    </row>
    <row r="148" spans="5:5">
      <c r="E148" s="176"/>
    </row>
    <row r="149" spans="5:5">
      <c r="E149" s="176"/>
    </row>
    <row r="150" spans="5:5">
      <c r="E150" s="176"/>
    </row>
    <row r="151" spans="5:5">
      <c r="E151" s="176"/>
    </row>
    <row r="152" spans="5:5">
      <c r="E152" s="176"/>
    </row>
    <row r="153" spans="5:5">
      <c r="E153" s="176"/>
    </row>
    <row r="154" spans="5:5">
      <c r="E154" s="176"/>
    </row>
    <row r="155" spans="5:5">
      <c r="E155" s="176"/>
    </row>
    <row r="156" spans="5:5">
      <c r="E156" s="176"/>
    </row>
    <row r="157" spans="5:5">
      <c r="E157" s="176"/>
    </row>
    <row r="158" spans="5:5">
      <c r="E158" s="176"/>
    </row>
    <row r="159" spans="5:5">
      <c r="E159" s="176"/>
    </row>
    <row r="160" spans="5:5">
      <c r="E160" s="176"/>
    </row>
    <row r="161" spans="5:5">
      <c r="E161" s="176"/>
    </row>
    <row r="162" spans="5:5">
      <c r="E162" s="176"/>
    </row>
    <row r="163" spans="5:5">
      <c r="E163" s="176"/>
    </row>
    <row r="164" spans="5:5">
      <c r="E164" s="176"/>
    </row>
    <row r="165" spans="5:5">
      <c r="E165" s="176"/>
    </row>
    <row r="166" spans="5:5">
      <c r="E166" s="176"/>
    </row>
    <row r="167" spans="5:5">
      <c r="E167" s="176"/>
    </row>
    <row r="168" spans="5:5">
      <c r="E168" s="176"/>
    </row>
    <row r="169" spans="5:5">
      <c r="E169" s="176"/>
    </row>
    <row r="170" spans="5:5">
      <c r="E170" s="176"/>
    </row>
    <row r="171" spans="5:5">
      <c r="E171" s="176"/>
    </row>
    <row r="172" spans="5:5">
      <c r="E172" s="176"/>
    </row>
    <row r="173" spans="5:5">
      <c r="E173" s="176"/>
    </row>
    <row r="174" spans="5:5">
      <c r="E174" s="176"/>
    </row>
    <row r="175" spans="5:5">
      <c r="E175" s="176"/>
    </row>
    <row r="176" spans="5:5">
      <c r="E176" s="176"/>
    </row>
    <row r="177" spans="5:5">
      <c r="E177" s="176"/>
    </row>
    <row r="178" spans="5:5">
      <c r="E178" s="176"/>
    </row>
    <row r="179" spans="5:5">
      <c r="E179" s="176"/>
    </row>
    <row r="180" spans="5:5">
      <c r="E180" s="176"/>
    </row>
    <row r="181" spans="5:5">
      <c r="E181" s="176"/>
    </row>
    <row r="182" spans="5:5">
      <c r="E182" s="176"/>
    </row>
    <row r="183" spans="5:5">
      <c r="E183" s="176"/>
    </row>
    <row r="184" spans="5:5">
      <c r="E184" s="176"/>
    </row>
  </sheetData>
  <mergeCells count="37">
    <mergeCell ref="L44:L49"/>
    <mergeCell ref="L50:L59"/>
    <mergeCell ref="L60:L69"/>
    <mergeCell ref="L70:L79"/>
    <mergeCell ref="L20:L21"/>
    <mergeCell ref="L22:L32"/>
    <mergeCell ref="L33:L37"/>
    <mergeCell ref="L38:L39"/>
    <mergeCell ref="L40:L43"/>
    <mergeCell ref="A41:K41"/>
    <mergeCell ref="A19:C19"/>
    <mergeCell ref="A20:B20"/>
    <mergeCell ref="A34:B34"/>
    <mergeCell ref="A35:C35"/>
    <mergeCell ref="A36:B36"/>
    <mergeCell ref="A40:B40"/>
    <mergeCell ref="A13:C13"/>
    <mergeCell ref="A5:D5"/>
    <mergeCell ref="A6:D6"/>
    <mergeCell ref="A7:D7"/>
    <mergeCell ref="A8:D8"/>
    <mergeCell ref="A10:C10"/>
    <mergeCell ref="A9:D9"/>
    <mergeCell ref="A1:K1"/>
    <mergeCell ref="A3:C4"/>
    <mergeCell ref="E3:E4"/>
    <mergeCell ref="F3:F4"/>
    <mergeCell ref="G3:G4"/>
    <mergeCell ref="H3:H4"/>
    <mergeCell ref="I3:I4"/>
    <mergeCell ref="J3:J4"/>
    <mergeCell ref="K3:K4"/>
    <mergeCell ref="L9:M11"/>
    <mergeCell ref="N9:S9"/>
    <mergeCell ref="N10:O10"/>
    <mergeCell ref="L12:L14"/>
    <mergeCell ref="L15:L19"/>
  </mergeCells>
  <phoneticPr fontId="6"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93"/>
  <sheetViews>
    <sheetView view="pageBreakPreview" zoomScaleNormal="100" zoomScaleSheetLayoutView="100" workbookViewId="0">
      <selection activeCell="U46" sqref="U46"/>
    </sheetView>
  </sheetViews>
  <sheetFormatPr defaultColWidth="9.140625" defaultRowHeight="15.75"/>
  <cols>
    <col min="1" max="1" width="2.28515625" style="174" customWidth="1"/>
    <col min="2" max="2" width="28.7109375" style="174" customWidth="1"/>
    <col min="3" max="3" width="2.28515625" style="174" customWidth="1"/>
    <col min="4" max="4" width="1.7109375" style="175" customWidth="1"/>
    <col min="5" max="5" width="10.5703125" style="132" hidden="1" customWidth="1"/>
    <col min="6" max="11" width="10.28515625" style="132" customWidth="1"/>
    <col min="12" max="16384" width="9.140625" style="132"/>
  </cols>
  <sheetData>
    <row r="1" spans="1:26" s="131" customFormat="1" ht="43.5" customHeight="1">
      <c r="A1" s="4011" t="s">
        <v>1583</v>
      </c>
      <c r="B1" s="4012"/>
      <c r="C1" s="4012"/>
      <c r="D1" s="4012"/>
      <c r="E1" s="4012"/>
      <c r="F1" s="4012"/>
      <c r="G1" s="4012"/>
      <c r="H1" s="4012"/>
      <c r="I1" s="4012"/>
      <c r="J1" s="4012"/>
      <c r="K1" s="4012"/>
    </row>
    <row r="2" spans="1:26" ht="15" customHeight="1" thickBot="1">
      <c r="A2" s="132"/>
      <c r="B2" s="133"/>
      <c r="C2" s="133"/>
      <c r="D2" s="134"/>
      <c r="K2" s="225" t="s">
        <v>683</v>
      </c>
    </row>
    <row r="3" spans="1:26" s="138" customFormat="1" ht="24.95" customHeight="1">
      <c r="A3" s="3726" t="s">
        <v>640</v>
      </c>
      <c r="B3" s="3726"/>
      <c r="C3" s="3726"/>
      <c r="D3" s="136"/>
      <c r="E3" s="3912" t="s">
        <v>641</v>
      </c>
      <c r="F3" s="3912" t="s">
        <v>642</v>
      </c>
      <c r="G3" s="3909" t="s">
        <v>641</v>
      </c>
      <c r="H3" s="4092">
        <v>0</v>
      </c>
      <c r="I3" s="4094" t="s">
        <v>689</v>
      </c>
      <c r="J3" s="4094" t="s">
        <v>690</v>
      </c>
      <c r="K3" s="4098" t="s">
        <v>691</v>
      </c>
      <c r="L3" s="137"/>
    </row>
    <row r="4" spans="1:26" s="137" customFormat="1" ht="24.95" customHeight="1">
      <c r="A4" s="3728"/>
      <c r="B4" s="3728"/>
      <c r="C4" s="3728"/>
      <c r="D4" s="139"/>
      <c r="E4" s="3914"/>
      <c r="F4" s="3914"/>
      <c r="G4" s="3911"/>
      <c r="H4" s="4093"/>
      <c r="I4" s="4093"/>
      <c r="J4" s="4093"/>
      <c r="K4" s="4096"/>
    </row>
    <row r="5" spans="1:26" s="147" customFormat="1" ht="14.45" customHeight="1">
      <c r="A5" s="3098" t="s">
        <v>1463</v>
      </c>
      <c r="B5" s="3098"/>
      <c r="C5" s="3098"/>
      <c r="D5" s="3099"/>
      <c r="E5" s="143"/>
      <c r="F5" s="226">
        <v>15686.999999796744</v>
      </c>
      <c r="G5" s="146">
        <v>100</v>
      </c>
      <c r="H5" s="146">
        <v>96.812967487481941</v>
      </c>
      <c r="I5" s="146">
        <v>1.7015422597382637</v>
      </c>
      <c r="J5" s="146">
        <v>0.90575711051797425</v>
      </c>
      <c r="K5" s="146">
        <v>0.57973314226178208</v>
      </c>
      <c r="M5" s="148"/>
      <c r="N5" s="148"/>
      <c r="O5" s="148"/>
      <c r="P5" s="148"/>
      <c r="Q5" s="148"/>
      <c r="R5" s="148"/>
      <c r="S5" s="148"/>
      <c r="T5" s="148"/>
      <c r="U5" s="148"/>
      <c r="V5" s="148"/>
      <c r="W5" s="148"/>
      <c r="X5" s="148"/>
      <c r="Y5" s="148"/>
      <c r="Z5" s="148"/>
    </row>
    <row r="6" spans="1:26" s="147" customFormat="1" ht="14.45" customHeight="1">
      <c r="A6" s="3095" t="s">
        <v>2260</v>
      </c>
      <c r="B6" s="3095"/>
      <c r="C6" s="3095"/>
      <c r="D6" s="3100"/>
      <c r="E6" s="143"/>
      <c r="F6" s="227">
        <v>15500</v>
      </c>
      <c r="G6" s="146" t="s">
        <v>431</v>
      </c>
      <c r="H6" s="146" t="s">
        <v>431</v>
      </c>
      <c r="I6" s="146" t="s">
        <v>431</v>
      </c>
      <c r="J6" s="146" t="s">
        <v>431</v>
      </c>
      <c r="K6" s="146" t="s">
        <v>431</v>
      </c>
      <c r="M6" s="148"/>
      <c r="N6" s="148"/>
      <c r="O6" s="148"/>
      <c r="P6" s="148"/>
      <c r="Q6" s="148"/>
      <c r="R6" s="148"/>
      <c r="S6" s="148"/>
      <c r="T6" s="148"/>
      <c r="U6" s="148"/>
      <c r="V6" s="148"/>
      <c r="W6" s="148"/>
      <c r="X6" s="148"/>
      <c r="Y6" s="148"/>
      <c r="Z6" s="148"/>
    </row>
    <row r="7" spans="1:26" s="147" customFormat="1" ht="14.45" customHeight="1">
      <c r="A7" s="3095" t="s">
        <v>1464</v>
      </c>
      <c r="B7" s="3095"/>
      <c r="C7" s="3095"/>
      <c r="D7" s="3100"/>
      <c r="E7" s="143"/>
      <c r="F7" s="227">
        <v>16502.022257559558</v>
      </c>
      <c r="G7" s="228">
        <v>100</v>
      </c>
      <c r="H7" s="228">
        <v>97.569217448002206</v>
      </c>
      <c r="I7" s="228">
        <v>1.1727802849748772</v>
      </c>
      <c r="J7" s="228">
        <v>1.2113076532638289</v>
      </c>
      <c r="K7" s="228">
        <v>4.6694613758940781E-2</v>
      </c>
      <c r="M7" s="148"/>
      <c r="N7" s="148"/>
      <c r="O7" s="148"/>
      <c r="P7" s="148"/>
      <c r="Q7" s="148"/>
      <c r="R7" s="148"/>
      <c r="S7" s="148"/>
      <c r="T7" s="148"/>
      <c r="U7" s="148"/>
      <c r="V7" s="148"/>
      <c r="W7" s="148"/>
      <c r="X7" s="148"/>
      <c r="Y7" s="148"/>
      <c r="Z7" s="148"/>
    </row>
    <row r="8" spans="1:26" s="147" customFormat="1" ht="14.45" customHeight="1">
      <c r="A8" s="3095" t="s">
        <v>2180</v>
      </c>
      <c r="B8" s="3096"/>
      <c r="C8" s="3096"/>
      <c r="D8" s="3097"/>
      <c r="E8" s="177"/>
      <c r="F8" s="227">
        <v>16524.999999998374</v>
      </c>
      <c r="G8" s="146">
        <v>100</v>
      </c>
      <c r="H8" s="146">
        <v>95.299960478633878</v>
      </c>
      <c r="I8" s="146">
        <v>2.249221983817693</v>
      </c>
      <c r="J8" s="146">
        <v>2.2758186362492725</v>
      </c>
      <c r="K8" s="146">
        <v>0.17499890129915008</v>
      </c>
      <c r="L8" s="229"/>
      <c r="M8" s="148"/>
      <c r="N8" s="148"/>
      <c r="O8" s="148"/>
      <c r="P8" s="148"/>
      <c r="Q8" s="148"/>
      <c r="R8" s="148"/>
      <c r="S8" s="148"/>
      <c r="T8" s="148"/>
      <c r="U8" s="148"/>
      <c r="V8" s="148"/>
      <c r="W8" s="148"/>
      <c r="X8" s="148"/>
      <c r="Y8" s="148"/>
      <c r="Z8" s="148"/>
    </row>
    <row r="9" spans="1:26" s="147" customFormat="1" ht="14.45" customHeight="1">
      <c r="A9" s="3095" t="s">
        <v>2245</v>
      </c>
      <c r="B9" s="3096"/>
      <c r="C9" s="3096"/>
      <c r="D9" s="3097"/>
      <c r="E9" s="143"/>
      <c r="F9" s="226">
        <f>'79..'!F9</f>
        <v>16745.000000000542</v>
      </c>
      <c r="G9" s="146">
        <f>'79..'!G9</f>
        <v>100</v>
      </c>
      <c r="H9" s="146">
        <f>'79..'!H9</f>
        <v>92.667142426051299</v>
      </c>
      <c r="I9" s="146">
        <f>'79..'!I9</f>
        <v>2.2530166292549962</v>
      </c>
      <c r="J9" s="146">
        <f>'79..'!J9</f>
        <v>3.5098435090220632</v>
      </c>
      <c r="K9" s="146">
        <f>'79..'!K9</f>
        <v>1.569997435671509</v>
      </c>
      <c r="L9" s="229"/>
      <c r="M9" s="148"/>
      <c r="N9" s="148"/>
      <c r="O9" s="148"/>
      <c r="P9" s="148"/>
      <c r="Q9" s="148"/>
      <c r="R9" s="148"/>
      <c r="S9" s="148"/>
      <c r="T9" s="148"/>
      <c r="U9" s="148"/>
      <c r="V9" s="148"/>
      <c r="W9" s="148"/>
      <c r="X9" s="148"/>
      <c r="Y9" s="148"/>
      <c r="Z9" s="148"/>
    </row>
    <row r="10" spans="1:26" ht="14.45" customHeight="1">
      <c r="A10" s="3094" t="s">
        <v>354</v>
      </c>
      <c r="B10" s="3094"/>
      <c r="C10" s="3094"/>
      <c r="D10" s="149"/>
      <c r="E10" s="150"/>
      <c r="F10" s="230"/>
      <c r="G10" s="146"/>
      <c r="H10" s="146"/>
      <c r="I10" s="146"/>
      <c r="J10" s="146"/>
      <c r="K10" s="153"/>
      <c r="L10" s="154"/>
      <c r="M10" s="154"/>
    </row>
    <row r="11" spans="1:26" ht="14.45" customHeight="1">
      <c r="A11" s="155"/>
      <c r="B11" s="156" t="s">
        <v>2220</v>
      </c>
      <c r="C11" s="155"/>
      <c r="D11" s="157"/>
      <c r="E11" s="158">
        <f t="shared" ref="E11:E16" si="0">L11/K11*100</f>
        <v>294.74242909581511</v>
      </c>
      <c r="F11" s="231">
        <f>'78'!F18</f>
        <v>12508.028482146536</v>
      </c>
      <c r="G11" s="153">
        <v>100</v>
      </c>
      <c r="H11" s="153">
        <f>'79..'!P44</f>
        <v>97.758009313404756</v>
      </c>
      <c r="I11" s="153">
        <f>'79..'!Q44</f>
        <v>0.7189065330751071</v>
      </c>
      <c r="J11" s="153">
        <f>'79..'!R44</f>
        <v>0.76242316098065022</v>
      </c>
      <c r="K11" s="153">
        <f>'79..'!S44</f>
        <v>0.76066099253949482</v>
      </c>
      <c r="L11" s="232">
        <f>G11-H11</f>
        <v>2.2419906865952441</v>
      </c>
      <c r="M11" s="161"/>
    </row>
    <row r="12" spans="1:26" ht="14.45" customHeight="1">
      <c r="A12" s="155"/>
      <c r="B12" s="156" t="s">
        <v>2183</v>
      </c>
      <c r="C12" s="155"/>
      <c r="D12" s="157"/>
      <c r="E12" s="158">
        <f t="shared" si="0"/>
        <v>1871.5173430743612</v>
      </c>
      <c r="F12" s="231">
        <f>'78'!F19</f>
        <v>2370.7253560779163</v>
      </c>
      <c r="G12" s="153">
        <v>100</v>
      </c>
      <c r="H12" s="153">
        <f>'79..'!P45</f>
        <v>87.986034306719162</v>
      </c>
      <c r="I12" s="153">
        <f>'79..'!Q45</f>
        <v>2.6366205111022238</v>
      </c>
      <c r="J12" s="153">
        <f>'79..'!R45</f>
        <v>8.7354080001515282</v>
      </c>
      <c r="K12" s="153">
        <f>'79..'!S45</f>
        <v>0.64193718202714434</v>
      </c>
      <c r="L12" s="232">
        <f t="shared" ref="L12:L16" si="1">G12-H12</f>
        <v>12.013965693280838</v>
      </c>
      <c r="M12" s="161"/>
    </row>
    <row r="13" spans="1:26" ht="14.45" customHeight="1">
      <c r="A13" s="155"/>
      <c r="B13" s="156" t="s">
        <v>2261</v>
      </c>
      <c r="C13" s="155"/>
      <c r="D13" s="157"/>
      <c r="E13" s="158">
        <f t="shared" si="0"/>
        <v>535.46801116664028</v>
      </c>
      <c r="F13" s="231">
        <f>'78'!F20</f>
        <v>1425.4260987624871</v>
      </c>
      <c r="G13" s="153">
        <v>100</v>
      </c>
      <c r="H13" s="153">
        <f>'79..'!P46</f>
        <v>72.646855841235023</v>
      </c>
      <c r="I13" s="153">
        <f>'79..'!Q46</f>
        <v>11.208941863778135</v>
      </c>
      <c r="J13" s="153">
        <f>'79..'!R46</f>
        <v>11.035933717155304</v>
      </c>
      <c r="K13" s="153">
        <f>'79..'!S46</f>
        <v>5.1082685778315424</v>
      </c>
      <c r="L13" s="232">
        <f t="shared" si="1"/>
        <v>27.353144158764977</v>
      </c>
      <c r="M13" s="161"/>
    </row>
    <row r="14" spans="1:26" ht="14.45" customHeight="1">
      <c r="A14" s="155"/>
      <c r="B14" s="156" t="s">
        <v>2262</v>
      </c>
      <c r="C14" s="155"/>
      <c r="D14" s="157"/>
      <c r="E14" s="158">
        <f t="shared" si="0"/>
        <v>484.11324416630418</v>
      </c>
      <c r="F14" s="231">
        <f>'78'!F21</f>
        <v>274.00802773984975</v>
      </c>
      <c r="G14" s="153">
        <v>100</v>
      </c>
      <c r="H14" s="153">
        <f>'79..'!P47</f>
        <v>42.833374787486051</v>
      </c>
      <c r="I14" s="153">
        <f>'79..'!Q47</f>
        <v>18.518989535848156</v>
      </c>
      <c r="J14" s="153">
        <f>'79..'!R47</f>
        <v>26.839112381468468</v>
      </c>
      <c r="K14" s="153">
        <f>'79..'!S47</f>
        <v>11.808523295197411</v>
      </c>
      <c r="L14" s="232">
        <f t="shared" si="1"/>
        <v>57.166625212513949</v>
      </c>
      <c r="M14" s="161"/>
    </row>
    <row r="15" spans="1:26" ht="14.45" customHeight="1">
      <c r="A15" s="155"/>
      <c r="B15" s="156" t="s">
        <v>2222</v>
      </c>
      <c r="C15" s="155"/>
      <c r="D15" s="157"/>
      <c r="E15" s="158">
        <f t="shared" si="0"/>
        <v>284.30148620941054</v>
      </c>
      <c r="F15" s="231">
        <f>'78'!F22</f>
        <v>117.90999295995466</v>
      </c>
      <c r="G15" s="153">
        <v>100</v>
      </c>
      <c r="H15" s="153">
        <f>'79..'!P48</f>
        <v>35.376133962712338</v>
      </c>
      <c r="I15" s="153">
        <f>'79..'!Q48</f>
        <v>8.7531757796252254</v>
      </c>
      <c r="J15" s="153">
        <f>'79..'!R48</f>
        <v>33.139938161035317</v>
      </c>
      <c r="K15" s="153">
        <f>'79..'!S48</f>
        <v>22.730752096627125</v>
      </c>
      <c r="L15" s="232">
        <f t="shared" si="1"/>
        <v>64.623866037287655</v>
      </c>
      <c r="M15" s="161"/>
    </row>
    <row r="16" spans="1:26" ht="14.45" customHeight="1">
      <c r="A16" s="155"/>
      <c r="B16" s="156" t="s">
        <v>2223</v>
      </c>
      <c r="C16" s="155"/>
      <c r="D16" s="157"/>
      <c r="E16" s="158">
        <f t="shared" si="0"/>
        <v>194.06583079567113</v>
      </c>
      <c r="F16" s="231">
        <f>'78'!F23</f>
        <v>48.902042313788044</v>
      </c>
      <c r="G16" s="153">
        <v>100</v>
      </c>
      <c r="H16" s="153">
        <f>'79..'!P49</f>
        <v>18.404139324591011</v>
      </c>
      <c r="I16" s="153">
        <f>'79..'!Q49</f>
        <v>8.179617477596004</v>
      </c>
      <c r="J16" s="153">
        <f>'79..'!R49</f>
        <v>31.370788652380931</v>
      </c>
      <c r="K16" s="153">
        <f>'79..'!S49</f>
        <v>42.045454545432051</v>
      </c>
      <c r="L16" s="232">
        <f t="shared" si="1"/>
        <v>81.595860675408986</v>
      </c>
      <c r="M16" s="161"/>
    </row>
    <row r="17" spans="1:13" ht="14.45" customHeight="1">
      <c r="A17" s="3094" t="s">
        <v>380</v>
      </c>
      <c r="B17" s="3094"/>
      <c r="C17" s="3094"/>
      <c r="D17" s="162"/>
      <c r="E17" s="158"/>
      <c r="F17" s="231"/>
      <c r="G17" s="153"/>
      <c r="H17" s="153"/>
      <c r="I17" s="153"/>
      <c r="J17" s="153"/>
      <c r="K17" s="153"/>
      <c r="L17" s="161"/>
      <c r="M17" s="161"/>
    </row>
    <row r="18" spans="1:13" ht="14.45" customHeight="1">
      <c r="A18" s="155"/>
      <c r="B18" s="156" t="s">
        <v>2188</v>
      </c>
      <c r="C18" s="155"/>
      <c r="D18" s="165"/>
      <c r="E18" s="158">
        <f t="shared" ref="E18:E27" si="2">L18/K18*100</f>
        <v>0</v>
      </c>
      <c r="F18" s="231">
        <f>'78'!F25</f>
        <v>5752.7874677002819</v>
      </c>
      <c r="G18" s="153">
        <v>100</v>
      </c>
      <c r="H18" s="153">
        <f>'79..'!P50</f>
        <v>99.203130787352251</v>
      </c>
      <c r="I18" s="153">
        <f>'79..'!Q50</f>
        <v>0</v>
      </c>
      <c r="J18" s="153">
        <f>'79..'!R50</f>
        <v>0.27554787643712991</v>
      </c>
      <c r="K18" s="153">
        <f>'79..'!S50</f>
        <v>0.52132133621062116</v>
      </c>
      <c r="L18" s="161"/>
      <c r="M18" s="161"/>
    </row>
    <row r="19" spans="1:13" ht="14.45" customHeight="1">
      <c r="A19" s="155"/>
      <c r="B19" s="156" t="s">
        <v>2198</v>
      </c>
      <c r="C19" s="155"/>
      <c r="D19" s="165"/>
      <c r="E19" s="158">
        <f t="shared" si="2"/>
        <v>0</v>
      </c>
      <c r="F19" s="231">
        <f>'78'!F26</f>
        <v>1913.71189971731</v>
      </c>
      <c r="G19" s="153">
        <v>100</v>
      </c>
      <c r="H19" s="153">
        <f>'79..'!P51</f>
        <v>96.963737414311737</v>
      </c>
      <c r="I19" s="153">
        <f>'79..'!Q51</f>
        <v>0.90467566430209134</v>
      </c>
      <c r="J19" s="153">
        <f>'79..'!R51</f>
        <v>0.80000131634884697</v>
      </c>
      <c r="K19" s="153">
        <f>'79..'!S51</f>
        <v>1.3315856050373256</v>
      </c>
      <c r="L19" s="161"/>
      <c r="M19" s="161"/>
    </row>
    <row r="20" spans="1:13" ht="14.45" customHeight="1">
      <c r="A20" s="156"/>
      <c r="B20" s="156" t="s">
        <v>2225</v>
      </c>
      <c r="C20" s="156"/>
      <c r="D20" s="165"/>
      <c r="E20" s="158">
        <f t="shared" si="2"/>
        <v>0</v>
      </c>
      <c r="F20" s="231">
        <f>'78'!F27</f>
        <v>3089.4540435394597</v>
      </c>
      <c r="G20" s="153">
        <v>100</v>
      </c>
      <c r="H20" s="153">
        <f>'79..'!P52</f>
        <v>97.219975570087641</v>
      </c>
      <c r="I20" s="153">
        <f>'79..'!Q52</f>
        <v>0.43972850577755107</v>
      </c>
      <c r="J20" s="153">
        <f>'79..'!R52</f>
        <v>1.751131164688547</v>
      </c>
      <c r="K20" s="153">
        <f>'79..'!S52</f>
        <v>0.58916475944626157</v>
      </c>
      <c r="L20" s="161"/>
      <c r="M20" s="161"/>
    </row>
    <row r="21" spans="1:13" ht="14.45" customHeight="1">
      <c r="A21" s="156"/>
      <c r="B21" s="156" t="s">
        <v>2230</v>
      </c>
      <c r="C21" s="156"/>
      <c r="D21" s="165"/>
      <c r="E21" s="158">
        <f t="shared" si="2"/>
        <v>0</v>
      </c>
      <c r="F21" s="231">
        <f>'78'!F28</f>
        <v>2786.0752949220955</v>
      </c>
      <c r="G21" s="153">
        <v>100</v>
      </c>
      <c r="H21" s="153">
        <f>'79..'!P53</f>
        <v>93.862442736615776</v>
      </c>
      <c r="I21" s="153">
        <f>'79..'!Q53</f>
        <v>2.9122244865360645</v>
      </c>
      <c r="J21" s="153">
        <f>'79..'!R53</f>
        <v>2.743023485907957</v>
      </c>
      <c r="K21" s="153">
        <f>'79..'!S53</f>
        <v>0.48230929094024139</v>
      </c>
      <c r="L21" s="161"/>
      <c r="M21" s="161"/>
    </row>
    <row r="22" spans="1:13" ht="14.45" customHeight="1">
      <c r="A22" s="156"/>
      <c r="B22" s="156" t="s">
        <v>2263</v>
      </c>
      <c r="C22" s="156"/>
      <c r="D22" s="165"/>
      <c r="E22" s="158">
        <f t="shared" si="2"/>
        <v>0</v>
      </c>
      <c r="F22" s="231">
        <f>'78'!F29</f>
        <v>1359.2223491916172</v>
      </c>
      <c r="G22" s="153">
        <v>100</v>
      </c>
      <c r="H22" s="153">
        <f>'79..'!P54</f>
        <v>86.672495273198138</v>
      </c>
      <c r="I22" s="153">
        <f>'79..'!Q54</f>
        <v>3.7242315456793786</v>
      </c>
      <c r="J22" s="153">
        <f>'79..'!R54</f>
        <v>7.9987237704217087</v>
      </c>
      <c r="K22" s="153">
        <f>'79..'!S54</f>
        <v>1.6045494107008114</v>
      </c>
      <c r="L22" s="161"/>
      <c r="M22" s="161"/>
    </row>
    <row r="23" spans="1:13" ht="14.45" customHeight="1">
      <c r="A23" s="156"/>
      <c r="B23" s="156" t="s">
        <v>2201</v>
      </c>
      <c r="C23" s="156"/>
      <c r="D23" s="165"/>
      <c r="E23" s="158">
        <f t="shared" si="2"/>
        <v>0</v>
      </c>
      <c r="F23" s="231">
        <f>'78'!F30</f>
        <v>1288.9369588457016</v>
      </c>
      <c r="G23" s="153">
        <v>100</v>
      </c>
      <c r="H23" s="153">
        <f>'79..'!P55</f>
        <v>69.831113818156098</v>
      </c>
      <c r="I23" s="153">
        <f>'79..'!Q55</f>
        <v>11.61802777057202</v>
      </c>
      <c r="J23" s="153">
        <f>'79..'!R55</f>
        <v>13.649126221456989</v>
      </c>
      <c r="K23" s="153">
        <f>'79..'!S55</f>
        <v>4.9017321898148563</v>
      </c>
      <c r="L23" s="161"/>
      <c r="M23" s="161"/>
    </row>
    <row r="24" spans="1:13" ht="14.45" customHeight="1">
      <c r="A24" s="156"/>
      <c r="B24" s="156" t="s">
        <v>2235</v>
      </c>
      <c r="C24" s="156"/>
      <c r="D24" s="165"/>
      <c r="E24" s="158">
        <f t="shared" si="2"/>
        <v>0</v>
      </c>
      <c r="F24" s="231">
        <f>'78'!F31</f>
        <v>218.42870451087242</v>
      </c>
      <c r="G24" s="153">
        <v>100</v>
      </c>
      <c r="H24" s="153">
        <f>'79..'!P56</f>
        <v>48.450480577099135</v>
      </c>
      <c r="I24" s="153">
        <f>'79..'!Q56</f>
        <v>12.491900330409598</v>
      </c>
      <c r="J24" s="153">
        <f>'79..'!R56</f>
        <v>28.073828399690505</v>
      </c>
      <c r="K24" s="153">
        <f>'79..'!S56</f>
        <v>10.98379069280081</v>
      </c>
      <c r="L24" s="161"/>
      <c r="M24" s="161"/>
    </row>
    <row r="25" spans="1:13" ht="14.45" customHeight="1">
      <c r="A25" s="156"/>
      <c r="B25" s="156" t="s">
        <v>2203</v>
      </c>
      <c r="C25" s="156"/>
      <c r="D25" s="165"/>
      <c r="E25" s="158">
        <f t="shared" si="2"/>
        <v>0</v>
      </c>
      <c r="F25" s="231">
        <f>'78'!F32</f>
        <v>170.0506864286522</v>
      </c>
      <c r="G25" s="153">
        <v>100</v>
      </c>
      <c r="H25" s="153">
        <f>'79..'!P57</f>
        <v>50.805771991228511</v>
      </c>
      <c r="I25" s="153">
        <f>'79..'!Q57</f>
        <v>11.727999449475281</v>
      </c>
      <c r="J25" s="153">
        <f>'79..'!R57</f>
        <v>24.36932424750491</v>
      </c>
      <c r="K25" s="153">
        <f>'79..'!S57</f>
        <v>13.096904311791318</v>
      </c>
      <c r="L25" s="161"/>
      <c r="M25" s="161"/>
    </row>
    <row r="26" spans="1:13" ht="14.45" customHeight="1">
      <c r="A26" s="156"/>
      <c r="B26" s="156" t="s">
        <v>2254</v>
      </c>
      <c r="C26" s="156"/>
      <c r="D26" s="165"/>
      <c r="E26" s="158">
        <f t="shared" si="2"/>
        <v>0</v>
      </c>
      <c r="F26" s="231">
        <f>'78'!F33</f>
        <v>139.05205215809997</v>
      </c>
      <c r="G26" s="153">
        <v>100</v>
      </c>
      <c r="H26" s="153">
        <f>'79..'!P58</f>
        <v>44.976010485150383</v>
      </c>
      <c r="I26" s="153">
        <f>'79..'!Q58</f>
        <v>11.243049256068534</v>
      </c>
      <c r="J26" s="153">
        <f>'79..'!R58</f>
        <v>17.932791899123163</v>
      </c>
      <c r="K26" s="153">
        <f>'79..'!S58</f>
        <v>25.848148359657948</v>
      </c>
      <c r="L26" s="161"/>
      <c r="M26" s="161"/>
    </row>
    <row r="27" spans="1:13" ht="14.45" customHeight="1">
      <c r="A27" s="156"/>
      <c r="B27" s="156" t="s">
        <v>2264</v>
      </c>
      <c r="C27" s="156"/>
      <c r="D27" s="165"/>
      <c r="E27" s="158">
        <f t="shared" si="2"/>
        <v>0</v>
      </c>
      <c r="F27" s="231">
        <f>'78'!F34</f>
        <v>27.280542986415849</v>
      </c>
      <c r="G27" s="153">
        <v>100</v>
      </c>
      <c r="H27" s="153">
        <f>'79..'!P59</f>
        <v>10.996848565271696</v>
      </c>
      <c r="I27" s="153">
        <f>'79..'!Q59</f>
        <v>7.3312323768477992</v>
      </c>
      <c r="J27" s="153">
        <f>'79..'!R59</f>
        <v>50.190744733804159</v>
      </c>
      <c r="K27" s="153">
        <f>'79..'!S59</f>
        <v>31.481174324076346</v>
      </c>
      <c r="L27" s="161"/>
      <c r="M27" s="161"/>
    </row>
    <row r="28" spans="1:13" ht="14.45" customHeight="1">
      <c r="A28" s="3094" t="s">
        <v>355</v>
      </c>
      <c r="B28" s="3094"/>
      <c r="C28" s="3094"/>
      <c r="D28" s="165"/>
      <c r="E28" s="158"/>
      <c r="F28" s="231"/>
      <c r="G28" s="153"/>
      <c r="H28" s="153"/>
      <c r="I28" s="153"/>
      <c r="J28" s="153"/>
      <c r="K28" s="153"/>
      <c r="L28" s="161"/>
      <c r="M28" s="161"/>
    </row>
    <row r="29" spans="1:13" ht="14.45" customHeight="1">
      <c r="A29" s="156"/>
      <c r="B29" s="156" t="s">
        <v>2188</v>
      </c>
      <c r="C29" s="156"/>
      <c r="D29" s="165"/>
      <c r="E29" s="158">
        <f t="shared" ref="E29:E38" si="3">L29/K29*100</f>
        <v>0</v>
      </c>
      <c r="F29" s="231">
        <f>'78'!F36</f>
        <v>5656.3620919160521</v>
      </c>
      <c r="G29" s="153">
        <v>100</v>
      </c>
      <c r="H29" s="153">
        <f>'79..'!P60</f>
        <v>99.189546364708889</v>
      </c>
      <c r="I29" s="153">
        <f>'79..'!Q60</f>
        <v>0</v>
      </c>
      <c r="J29" s="153">
        <f>'79..'!R60</f>
        <v>0.28024520788448709</v>
      </c>
      <c r="K29" s="153">
        <f>'79..'!S60</f>
        <v>0.53020842740661944</v>
      </c>
      <c r="L29" s="161"/>
      <c r="M29" s="161"/>
    </row>
    <row r="30" spans="1:13" ht="14.45" customHeight="1">
      <c r="A30" s="156"/>
      <c r="B30" s="156" t="s">
        <v>2204</v>
      </c>
      <c r="C30" s="156"/>
      <c r="D30" s="165"/>
      <c r="E30" s="158">
        <f t="shared" si="3"/>
        <v>0</v>
      </c>
      <c r="F30" s="231">
        <f>'78'!F37</f>
        <v>1865.2393106138682</v>
      </c>
      <c r="G30" s="153">
        <v>100</v>
      </c>
      <c r="H30" s="153">
        <f>'79..'!P61</f>
        <v>96.098955548605019</v>
      </c>
      <c r="I30" s="153">
        <f>'79..'!Q61</f>
        <v>0.92818576914390194</v>
      </c>
      <c r="J30" s="153">
        <f>'79..'!R61</f>
        <v>0.63081675691941019</v>
      </c>
      <c r="K30" s="153">
        <f>'79..'!S61</f>
        <v>2.3420419253316642</v>
      </c>
      <c r="L30" s="161"/>
      <c r="M30" s="161"/>
    </row>
    <row r="31" spans="1:13" ht="14.45" customHeight="1">
      <c r="A31" s="156"/>
      <c r="B31" s="156" t="s">
        <v>2265</v>
      </c>
      <c r="C31" s="156"/>
      <c r="D31" s="165"/>
      <c r="E31" s="158" t="e">
        <f t="shared" si="3"/>
        <v>#DIV/0!</v>
      </c>
      <c r="F31" s="231">
        <f>'78'!F38</f>
        <v>3021.76904578329</v>
      </c>
      <c r="G31" s="153">
        <v>100</v>
      </c>
      <c r="H31" s="153">
        <f>'79..'!P62</f>
        <v>97.453435322333576</v>
      </c>
      <c r="I31" s="153">
        <f>'79..'!Q62</f>
        <v>0.48267123930907441</v>
      </c>
      <c r="J31" s="153">
        <f>'79..'!R62</f>
        <v>2.0638934383573497</v>
      </c>
      <c r="K31" s="153">
        <f>'79..'!S62</f>
        <v>0</v>
      </c>
      <c r="L31" s="161"/>
      <c r="M31" s="161"/>
    </row>
    <row r="32" spans="1:13" ht="14.45" customHeight="1">
      <c r="A32" s="155"/>
      <c r="B32" s="156" t="s">
        <v>2226</v>
      </c>
      <c r="C32" s="155"/>
      <c r="D32" s="165"/>
      <c r="E32" s="158">
        <f t="shared" si="3"/>
        <v>0</v>
      </c>
      <c r="F32" s="231">
        <f>'78'!F39</f>
        <v>2845.6625974049853</v>
      </c>
      <c r="G32" s="153">
        <v>100</v>
      </c>
      <c r="H32" s="153">
        <f>'79..'!P63</f>
        <v>94.510316887030669</v>
      </c>
      <c r="I32" s="153">
        <f>'79..'!Q63</f>
        <v>2.67329434045286</v>
      </c>
      <c r="J32" s="153">
        <f>'79..'!R63</f>
        <v>2.3441788902818792</v>
      </c>
      <c r="K32" s="153">
        <f>'79..'!S63</f>
        <v>0.47220988223459504</v>
      </c>
      <c r="L32" s="161"/>
      <c r="M32" s="161"/>
    </row>
    <row r="33" spans="1:13" ht="14.45" customHeight="1">
      <c r="A33" s="155"/>
      <c r="B33" s="156" t="s">
        <v>2192</v>
      </c>
      <c r="C33" s="155"/>
      <c r="D33" s="165"/>
      <c r="E33" s="158">
        <f t="shared" si="3"/>
        <v>0</v>
      </c>
      <c r="F33" s="231">
        <f>'78'!F40</f>
        <v>1426.7920558758026</v>
      </c>
      <c r="G33" s="153">
        <v>100</v>
      </c>
      <c r="H33" s="153">
        <f>'79..'!P64</f>
        <v>87.966044507486245</v>
      </c>
      <c r="I33" s="153">
        <f>'79..'!Q64</f>
        <v>3.3763264915209512</v>
      </c>
      <c r="J33" s="153">
        <f>'79..'!R64</f>
        <v>7.4190838964829613</v>
      </c>
      <c r="K33" s="153">
        <f>'79..'!S64</f>
        <v>1.2385451045098408</v>
      </c>
      <c r="L33" s="161"/>
      <c r="M33" s="161"/>
    </row>
    <row r="34" spans="1:13" ht="14.45" customHeight="1">
      <c r="A34" s="155"/>
      <c r="B34" s="156" t="s">
        <v>2193</v>
      </c>
      <c r="C34" s="155"/>
      <c r="D34" s="165"/>
      <c r="E34" s="158">
        <f t="shared" si="3"/>
        <v>0</v>
      </c>
      <c r="F34" s="231">
        <f>'78'!F41</f>
        <v>1313.2048448229268</v>
      </c>
      <c r="G34" s="153">
        <v>100</v>
      </c>
      <c r="H34" s="153">
        <f>'79..'!P65</f>
        <v>71.023626067082702</v>
      </c>
      <c r="I34" s="153">
        <f>'79..'!Q65</f>
        <v>11.545391721870098</v>
      </c>
      <c r="J34" s="153">
        <f>'79..'!R65</f>
        <v>12.412497244755636</v>
      </c>
      <c r="K34" s="153">
        <f>'79..'!S65</f>
        <v>5.0184849662914868</v>
      </c>
      <c r="L34" s="161"/>
      <c r="M34" s="161"/>
    </row>
    <row r="35" spans="1:13" ht="14.45" customHeight="1">
      <c r="A35" s="155"/>
      <c r="B35" s="156" t="s">
        <v>2235</v>
      </c>
      <c r="C35" s="155"/>
      <c r="D35" s="165"/>
      <c r="E35" s="158">
        <f t="shared" si="3"/>
        <v>0</v>
      </c>
      <c r="F35" s="231">
        <f>'78'!F42</f>
        <v>277.35390239443325</v>
      </c>
      <c r="G35" s="153">
        <v>100</v>
      </c>
      <c r="H35" s="153">
        <f>'79..'!P66</f>
        <v>49.093213256958748</v>
      </c>
      <c r="I35" s="153">
        <f>'79..'!Q66</f>
        <v>11.548193073721329</v>
      </c>
      <c r="J35" s="153">
        <f>'79..'!R66</f>
        <v>29.243148650697627</v>
      </c>
      <c r="K35" s="153">
        <f>'79..'!S66</f>
        <v>10.115445018622355</v>
      </c>
      <c r="L35" s="161"/>
      <c r="M35" s="161"/>
    </row>
    <row r="36" spans="1:13" ht="14.45" customHeight="1">
      <c r="A36" s="155"/>
      <c r="B36" s="156" t="s">
        <v>2250</v>
      </c>
      <c r="C36" s="155"/>
      <c r="D36" s="165"/>
      <c r="E36" s="158">
        <f t="shared" si="3"/>
        <v>0</v>
      </c>
      <c r="F36" s="231">
        <f>'78'!F43</f>
        <v>166.09737423850902</v>
      </c>
      <c r="G36" s="153">
        <v>100</v>
      </c>
      <c r="H36" s="153">
        <f>'79..'!P67</f>
        <v>52.297893405381423</v>
      </c>
      <c r="I36" s="153">
        <f>'79..'!Q67</f>
        <v>11.948259316226713</v>
      </c>
      <c r="J36" s="153">
        <f>'79..'!R67</f>
        <v>24.479785166616423</v>
      </c>
      <c r="K36" s="153">
        <f>'79..'!S67</f>
        <v>11.27406211177547</v>
      </c>
      <c r="L36" s="161"/>
      <c r="M36" s="161"/>
    </row>
    <row r="37" spans="1:13" ht="14.45" customHeight="1">
      <c r="A37" s="155"/>
      <c r="B37" s="156" t="s">
        <v>2254</v>
      </c>
      <c r="C37" s="155"/>
      <c r="D37" s="165"/>
      <c r="E37" s="158">
        <f t="shared" si="3"/>
        <v>0</v>
      </c>
      <c r="F37" s="231">
        <f>'78'!F44</f>
        <v>147.23823396422361</v>
      </c>
      <c r="G37" s="153">
        <v>100</v>
      </c>
      <c r="H37" s="153">
        <f>'79..'!P68</f>
        <v>44.858945200272927</v>
      </c>
      <c r="I37" s="153">
        <f>'79..'!Q68</f>
        <v>10.617955876534086</v>
      </c>
      <c r="J37" s="153">
        <f>'79..'!R68</f>
        <v>19.502976334175472</v>
      </c>
      <c r="K37" s="153">
        <f>'79..'!S68</f>
        <v>25.020122589017539</v>
      </c>
      <c r="L37" s="161"/>
      <c r="M37" s="161"/>
    </row>
    <row r="38" spans="1:13" ht="14.45" customHeight="1">
      <c r="A38" s="155"/>
      <c r="B38" s="156" t="s">
        <v>2207</v>
      </c>
      <c r="C38" s="155"/>
      <c r="D38" s="165"/>
      <c r="E38" s="158">
        <f t="shared" si="3"/>
        <v>0</v>
      </c>
      <c r="F38" s="231">
        <f>'78'!F45</f>
        <v>25.280542986415849</v>
      </c>
      <c r="G38" s="153">
        <v>100</v>
      </c>
      <c r="H38" s="153">
        <f>'79..'!P69</f>
        <v>11.866833721142813</v>
      </c>
      <c r="I38" s="153">
        <f>'79..'!Q69</f>
        <v>7.9112224807618743</v>
      </c>
      <c r="J38" s="153">
        <f>'79..'!R69</f>
        <v>46.250223733684805</v>
      </c>
      <c r="K38" s="153">
        <f>'79..'!S69</f>
        <v>33.971720064410505</v>
      </c>
      <c r="L38" s="161"/>
      <c r="M38" s="161"/>
    </row>
    <row r="39" spans="1:13" ht="14.45" customHeight="1">
      <c r="A39" s="3094" t="s">
        <v>356</v>
      </c>
      <c r="B39" s="3094"/>
      <c r="C39" s="3094"/>
      <c r="D39" s="162"/>
      <c r="E39" s="158"/>
      <c r="F39" s="231"/>
      <c r="G39" s="153"/>
      <c r="H39" s="153"/>
      <c r="I39" s="153"/>
      <c r="J39" s="153"/>
      <c r="K39" s="153"/>
      <c r="L39" s="161"/>
      <c r="M39" s="161"/>
    </row>
    <row r="40" spans="1:13" ht="14.45" customHeight="1">
      <c r="A40" s="166"/>
      <c r="B40" s="156" t="s">
        <v>2229</v>
      </c>
      <c r="C40" s="166"/>
      <c r="D40" s="167"/>
      <c r="E40" s="168">
        <f t="shared" ref="E40:E49" si="4">L40/K40*100</f>
        <v>0</v>
      </c>
      <c r="F40" s="231">
        <f>'78'!F47</f>
        <v>5202.6267469068125</v>
      </c>
      <c r="G40" s="153">
        <v>100</v>
      </c>
      <c r="H40" s="153">
        <f>'79..'!P70</f>
        <v>99.706192371098339</v>
      </c>
      <c r="I40" s="153">
        <f>'79..'!Q70</f>
        <v>0</v>
      </c>
      <c r="J40" s="153">
        <f>'79..'!R70</f>
        <v>0</v>
      </c>
      <c r="K40" s="153">
        <f>'79..'!S70</f>
        <v>0.29380762890167955</v>
      </c>
      <c r="L40" s="161"/>
      <c r="M40" s="161"/>
    </row>
    <row r="41" spans="1:13" ht="14.45" customHeight="1">
      <c r="A41" s="166"/>
      <c r="B41" s="156" t="s">
        <v>2204</v>
      </c>
      <c r="C41" s="166"/>
      <c r="D41" s="162"/>
      <c r="E41" s="168">
        <f t="shared" si="4"/>
        <v>0</v>
      </c>
      <c r="F41" s="231">
        <f>'78'!F48</f>
        <v>2022.6009846255745</v>
      </c>
      <c r="G41" s="153">
        <v>100</v>
      </c>
      <c r="H41" s="153">
        <f>'79..'!P71</f>
        <v>97.079084561308292</v>
      </c>
      <c r="I41" s="153">
        <f>'79..'!Q71</f>
        <v>0.91960797712373543</v>
      </c>
      <c r="J41" s="153">
        <f>'79..'!R71</f>
        <v>1.4752044633036434</v>
      </c>
      <c r="K41" s="153">
        <f>'79..'!S71</f>
        <v>0.52610299826432738</v>
      </c>
      <c r="L41" s="161"/>
      <c r="M41" s="161"/>
    </row>
    <row r="42" spans="1:13" ht="14.45" customHeight="1">
      <c r="A42" s="155"/>
      <c r="B42" s="156" t="s">
        <v>2249</v>
      </c>
      <c r="C42" s="155"/>
      <c r="D42" s="165"/>
      <c r="E42" s="168" t="e">
        <f t="shared" si="4"/>
        <v>#DIV/0!</v>
      </c>
      <c r="F42" s="231">
        <f>'78'!F49</f>
        <v>2076.1296739719028</v>
      </c>
      <c r="G42" s="153">
        <v>100</v>
      </c>
      <c r="H42" s="153">
        <f>'79..'!P72</f>
        <v>97.806844312773862</v>
      </c>
      <c r="I42" s="153">
        <f>'79..'!Q72</f>
        <v>1.3367121098915282</v>
      </c>
      <c r="J42" s="153">
        <f>'79..'!R72</f>
        <v>0.8564435773345983</v>
      </c>
      <c r="K42" s="153">
        <f>'79..'!S72</f>
        <v>0</v>
      </c>
      <c r="L42" s="161"/>
      <c r="M42" s="161"/>
    </row>
    <row r="43" spans="1:13" ht="14.45" customHeight="1">
      <c r="A43" s="155"/>
      <c r="B43" s="156" t="s">
        <v>2199</v>
      </c>
      <c r="C43" s="155"/>
      <c r="D43" s="165"/>
      <c r="E43" s="168">
        <f t="shared" si="4"/>
        <v>0</v>
      </c>
      <c r="F43" s="231">
        <f>'78'!F50</f>
        <v>2512.1377965626639</v>
      </c>
      <c r="G43" s="153">
        <v>100</v>
      </c>
      <c r="H43" s="153">
        <f>'79..'!P73</f>
        <v>92.469571626988241</v>
      </c>
      <c r="I43" s="153">
        <f>'79..'!Q73</f>
        <v>1.830921879255299</v>
      </c>
      <c r="J43" s="153">
        <f>'79..'!R73</f>
        <v>3.5716168505663717</v>
      </c>
      <c r="K43" s="153">
        <f>'79..'!S73</f>
        <v>2.1278896431901275</v>
      </c>
      <c r="L43" s="161"/>
      <c r="M43" s="161"/>
    </row>
    <row r="44" spans="1:13" ht="14.45" customHeight="1">
      <c r="A44" s="155"/>
      <c r="B44" s="156" t="s">
        <v>2253</v>
      </c>
      <c r="C44" s="155"/>
      <c r="D44" s="165"/>
      <c r="E44" s="168">
        <f t="shared" si="4"/>
        <v>0</v>
      </c>
      <c r="F44" s="231">
        <f>'78'!F51</f>
        <v>1574.8370907923436</v>
      </c>
      <c r="G44" s="153">
        <v>100</v>
      </c>
      <c r="H44" s="153">
        <f>'79..'!P74</f>
        <v>94.630108170214257</v>
      </c>
      <c r="I44" s="153">
        <f>'79..'!Q74</f>
        <v>1.0034674262385574</v>
      </c>
      <c r="J44" s="153">
        <f>'79..'!R74</f>
        <v>3.9417929291742504</v>
      </c>
      <c r="K44" s="153">
        <f>'79..'!S74</f>
        <v>0.42463147437295329</v>
      </c>
      <c r="L44" s="161"/>
      <c r="M44" s="161"/>
    </row>
    <row r="45" spans="1:13" ht="14.45" customHeight="1">
      <c r="A45" s="155"/>
      <c r="B45" s="156" t="s">
        <v>2193</v>
      </c>
      <c r="C45" s="155"/>
      <c r="D45" s="165"/>
      <c r="E45" s="168">
        <f t="shared" si="4"/>
        <v>0</v>
      </c>
      <c r="F45" s="231">
        <f>'78'!F52</f>
        <v>1639.4703791734134</v>
      </c>
      <c r="G45" s="153">
        <v>100</v>
      </c>
      <c r="H45" s="153">
        <f>'79..'!P75</f>
        <v>84.708106052651715</v>
      </c>
      <c r="I45" s="153">
        <f>'79..'!Q75</f>
        <v>5.5925881559173627</v>
      </c>
      <c r="J45" s="153">
        <f>'79..'!R75</f>
        <v>7.3319284540133385</v>
      </c>
      <c r="K45" s="153">
        <f>'79..'!S75</f>
        <v>2.3673773374175808</v>
      </c>
      <c r="L45" s="161"/>
      <c r="M45" s="161"/>
    </row>
    <row r="46" spans="1:13" ht="14.45" customHeight="1">
      <c r="A46" s="155"/>
      <c r="B46" s="156" t="s">
        <v>2235</v>
      </c>
      <c r="C46" s="155"/>
      <c r="D46" s="165"/>
      <c r="E46" s="168">
        <f t="shared" si="4"/>
        <v>0</v>
      </c>
      <c r="F46" s="231">
        <f>'78'!F53</f>
        <v>513.77341304342008</v>
      </c>
      <c r="G46" s="153">
        <v>100</v>
      </c>
      <c r="H46" s="153">
        <f>'79..'!P76</f>
        <v>73.202564371186696</v>
      </c>
      <c r="I46" s="153">
        <f>'79..'!Q76</f>
        <v>12.102079784917787</v>
      </c>
      <c r="J46" s="153">
        <f>'79..'!R76</f>
        <v>12.350296486877747</v>
      </c>
      <c r="K46" s="153">
        <f>'79..'!S76</f>
        <v>2.3450593570177767</v>
      </c>
      <c r="L46" s="161"/>
      <c r="M46" s="161"/>
    </row>
    <row r="47" spans="1:13" ht="14.45" customHeight="1">
      <c r="A47" s="155"/>
      <c r="B47" s="156" t="s">
        <v>2203</v>
      </c>
      <c r="C47" s="155"/>
      <c r="D47" s="165"/>
      <c r="E47" s="168">
        <f t="shared" si="4"/>
        <v>0</v>
      </c>
      <c r="F47" s="231">
        <f>'78'!F54</f>
        <v>607.89348377325928</v>
      </c>
      <c r="G47" s="153">
        <v>100</v>
      </c>
      <c r="H47" s="153">
        <f>'79..'!P77</f>
        <v>72.464420543805758</v>
      </c>
      <c r="I47" s="153">
        <f>'79..'!Q77</f>
        <v>7.9064442003988917</v>
      </c>
      <c r="J47" s="153">
        <f>'79..'!R77</f>
        <v>12.513694664254698</v>
      </c>
      <c r="K47" s="153">
        <f>'79..'!S77</f>
        <v>7.1154405915406391</v>
      </c>
      <c r="L47" s="161"/>
      <c r="M47" s="161"/>
    </row>
    <row r="48" spans="1:13" ht="14.45" customHeight="1">
      <c r="A48" s="155"/>
      <c r="B48" s="156" t="s">
        <v>2254</v>
      </c>
      <c r="C48" s="155"/>
      <c r="D48" s="165"/>
      <c r="E48" s="168">
        <f t="shared" si="4"/>
        <v>0</v>
      </c>
      <c r="F48" s="231">
        <f>'78'!F55</f>
        <v>409.48698391429912</v>
      </c>
      <c r="G48" s="153">
        <v>100</v>
      </c>
      <c r="H48" s="153">
        <f>'79..'!P78</f>
        <v>57.910547753353001</v>
      </c>
      <c r="I48" s="153">
        <f>'79..'!Q78</f>
        <v>14.625946948341447</v>
      </c>
      <c r="J48" s="153">
        <f>'79..'!R78</f>
        <v>15.997820156278939</v>
      </c>
      <c r="K48" s="153">
        <f>'79..'!S78</f>
        <v>11.465685142026629</v>
      </c>
      <c r="L48" s="161"/>
      <c r="M48" s="161"/>
    </row>
    <row r="49" spans="1:13" ht="14.45" customHeight="1" thickBot="1">
      <c r="A49" s="169"/>
      <c r="B49" s="170" t="s">
        <v>2207</v>
      </c>
      <c r="C49" s="169"/>
      <c r="D49" s="171"/>
      <c r="E49" s="172">
        <f t="shared" si="4"/>
        <v>0</v>
      </c>
      <c r="F49" s="231">
        <f>'78'!F56</f>
        <v>186.04344723681777</v>
      </c>
      <c r="G49" s="202">
        <v>100</v>
      </c>
      <c r="H49" s="153">
        <f>'79..'!P79</f>
        <v>42.956181026537607</v>
      </c>
      <c r="I49" s="153">
        <f>'79..'!Q79</f>
        <v>3.9223619029206911</v>
      </c>
      <c r="J49" s="153">
        <f>'79..'!R79</f>
        <v>33.899555522980776</v>
      </c>
      <c r="K49" s="153">
        <f>'79..'!S79</f>
        <v>19.22190154756095</v>
      </c>
      <c r="L49" s="161"/>
      <c r="M49" s="161"/>
    </row>
    <row r="50" spans="1:13" s="173" customFormat="1" ht="14.45" customHeight="1">
      <c r="A50" s="4016"/>
      <c r="B50" s="4016"/>
      <c r="C50" s="4016"/>
      <c r="D50" s="4016"/>
      <c r="E50" s="4016"/>
      <c r="F50" s="4016"/>
      <c r="G50" s="4016"/>
      <c r="H50" s="4016"/>
      <c r="I50" s="4016"/>
      <c r="J50" s="4016"/>
      <c r="K50" s="4016"/>
    </row>
    <row r="51" spans="1:13" ht="26.1" customHeight="1">
      <c r="E51" s="176"/>
    </row>
    <row r="52" spans="1:13" ht="26.1" customHeight="1">
      <c r="E52" s="176"/>
    </row>
    <row r="53" spans="1:13" ht="26.1" customHeight="1">
      <c r="E53" s="176"/>
    </row>
    <row r="54" spans="1:13" ht="26.1" customHeight="1">
      <c r="E54" s="176"/>
    </row>
    <row r="55" spans="1:13" ht="26.1" customHeight="1">
      <c r="E55" s="176"/>
    </row>
    <row r="56" spans="1:13" ht="26.1" customHeight="1">
      <c r="E56" s="176"/>
    </row>
    <row r="57" spans="1:13" ht="26.1" customHeight="1">
      <c r="E57" s="176"/>
    </row>
    <row r="58" spans="1:13" ht="26.1" customHeight="1">
      <c r="E58" s="176"/>
    </row>
    <row r="59" spans="1:13" ht="26.1" customHeight="1">
      <c r="E59" s="176"/>
    </row>
    <row r="60" spans="1:13" ht="26.1" customHeight="1">
      <c r="E60" s="176"/>
    </row>
    <row r="61" spans="1:13" ht="26.1" customHeight="1">
      <c r="E61" s="176"/>
    </row>
    <row r="62" spans="1:13" ht="26.1" customHeight="1">
      <c r="E62" s="176"/>
    </row>
    <row r="63" spans="1:13" ht="26.1" customHeight="1">
      <c r="E63" s="176"/>
    </row>
    <row r="64" spans="1:13" ht="26.1" customHeight="1">
      <c r="E64" s="176"/>
    </row>
    <row r="65" spans="5:5" ht="26.1" customHeight="1">
      <c r="E65" s="176"/>
    </row>
    <row r="66" spans="5:5" ht="26.1" customHeight="1">
      <c r="E66" s="176"/>
    </row>
    <row r="67" spans="5:5" ht="26.1" customHeight="1">
      <c r="E67" s="176"/>
    </row>
    <row r="68" spans="5:5" ht="26.1" customHeight="1">
      <c r="E68" s="176"/>
    </row>
    <row r="69" spans="5:5" ht="26.1" customHeight="1">
      <c r="E69" s="176"/>
    </row>
    <row r="70" spans="5:5" ht="26.1" customHeight="1">
      <c r="E70" s="176"/>
    </row>
    <row r="71" spans="5:5" ht="26.1" customHeight="1">
      <c r="E71" s="176"/>
    </row>
    <row r="72" spans="5:5">
      <c r="E72" s="176"/>
    </row>
    <row r="73" spans="5:5">
      <c r="E73" s="176"/>
    </row>
    <row r="74" spans="5:5">
      <c r="E74" s="176"/>
    </row>
    <row r="75" spans="5:5">
      <c r="E75" s="176"/>
    </row>
    <row r="76" spans="5:5">
      <c r="E76" s="176"/>
    </row>
    <row r="77" spans="5:5">
      <c r="E77" s="176"/>
    </row>
    <row r="78" spans="5:5">
      <c r="E78" s="176"/>
    </row>
    <row r="79" spans="5:5">
      <c r="E79" s="176"/>
    </row>
    <row r="80" spans="5:5">
      <c r="E80" s="176"/>
    </row>
    <row r="81" spans="5:5">
      <c r="E81" s="176"/>
    </row>
    <row r="82" spans="5:5">
      <c r="E82" s="176"/>
    </row>
    <row r="83" spans="5:5">
      <c r="E83" s="176"/>
    </row>
    <row r="84" spans="5:5">
      <c r="E84" s="176"/>
    </row>
    <row r="85" spans="5:5">
      <c r="E85" s="176"/>
    </row>
    <row r="86" spans="5:5">
      <c r="E86" s="176"/>
    </row>
    <row r="87" spans="5:5">
      <c r="E87" s="176"/>
    </row>
    <row r="88" spans="5:5">
      <c r="E88" s="176"/>
    </row>
    <row r="89" spans="5:5">
      <c r="E89" s="176"/>
    </row>
    <row r="90" spans="5:5">
      <c r="E90" s="176"/>
    </row>
    <row r="91" spans="5:5">
      <c r="E91" s="176"/>
    </row>
    <row r="92" spans="5:5">
      <c r="E92" s="176"/>
    </row>
    <row r="93" spans="5:5">
      <c r="E93" s="176"/>
    </row>
    <row r="94" spans="5:5">
      <c r="E94" s="176"/>
    </row>
    <row r="95" spans="5:5">
      <c r="E95" s="176"/>
    </row>
    <row r="96" spans="5:5">
      <c r="E96" s="176"/>
    </row>
    <row r="97" spans="5:5">
      <c r="E97" s="176"/>
    </row>
    <row r="98" spans="5:5">
      <c r="E98" s="176"/>
    </row>
    <row r="99" spans="5:5">
      <c r="E99" s="176"/>
    </row>
    <row r="100" spans="5:5">
      <c r="E100" s="176"/>
    </row>
    <row r="101" spans="5:5">
      <c r="E101" s="176"/>
    </row>
    <row r="102" spans="5:5">
      <c r="E102" s="176"/>
    </row>
    <row r="103" spans="5:5">
      <c r="E103" s="176"/>
    </row>
    <row r="104" spans="5:5">
      <c r="E104" s="176"/>
    </row>
    <row r="105" spans="5:5">
      <c r="E105" s="176"/>
    </row>
    <row r="106" spans="5:5">
      <c r="E106" s="176"/>
    </row>
    <row r="107" spans="5:5">
      <c r="E107" s="176"/>
    </row>
    <row r="108" spans="5:5">
      <c r="E108" s="176"/>
    </row>
    <row r="109" spans="5:5">
      <c r="E109" s="176"/>
    </row>
    <row r="110" spans="5:5">
      <c r="E110" s="176"/>
    </row>
    <row r="111" spans="5:5">
      <c r="E111" s="176"/>
    </row>
    <row r="112" spans="5:5">
      <c r="E112" s="176"/>
    </row>
    <row r="113" spans="5:5">
      <c r="E113" s="176"/>
    </row>
    <row r="114" spans="5:5">
      <c r="E114" s="176"/>
    </row>
    <row r="115" spans="5:5">
      <c r="E115" s="176"/>
    </row>
    <row r="116" spans="5:5">
      <c r="E116" s="176"/>
    </row>
    <row r="117" spans="5:5">
      <c r="E117" s="176"/>
    </row>
    <row r="118" spans="5:5">
      <c r="E118" s="176"/>
    </row>
    <row r="119" spans="5:5">
      <c r="E119" s="176"/>
    </row>
    <row r="120" spans="5:5">
      <c r="E120" s="176"/>
    </row>
    <row r="121" spans="5:5">
      <c r="E121" s="176"/>
    </row>
    <row r="122" spans="5:5">
      <c r="E122" s="176"/>
    </row>
    <row r="123" spans="5:5">
      <c r="E123" s="176"/>
    </row>
    <row r="124" spans="5:5">
      <c r="E124" s="176"/>
    </row>
    <row r="125" spans="5:5">
      <c r="E125" s="176"/>
    </row>
    <row r="126" spans="5:5">
      <c r="E126" s="176"/>
    </row>
    <row r="127" spans="5:5">
      <c r="E127" s="176"/>
    </row>
    <row r="128" spans="5:5">
      <c r="E128" s="176"/>
    </row>
    <row r="129" spans="5:5">
      <c r="E129" s="176"/>
    </row>
    <row r="130" spans="5:5">
      <c r="E130" s="176"/>
    </row>
    <row r="131" spans="5:5">
      <c r="E131" s="176"/>
    </row>
    <row r="132" spans="5:5">
      <c r="E132" s="176"/>
    </row>
    <row r="133" spans="5:5">
      <c r="E133" s="176"/>
    </row>
    <row r="134" spans="5:5">
      <c r="E134" s="176"/>
    </row>
    <row r="135" spans="5:5">
      <c r="E135" s="176"/>
    </row>
    <row r="136" spans="5:5">
      <c r="E136" s="176"/>
    </row>
    <row r="137" spans="5:5">
      <c r="E137" s="176"/>
    </row>
    <row r="138" spans="5:5">
      <c r="E138" s="176"/>
    </row>
    <row r="139" spans="5:5">
      <c r="E139" s="176"/>
    </row>
    <row r="140" spans="5:5">
      <c r="E140" s="176"/>
    </row>
    <row r="141" spans="5:5">
      <c r="E141" s="176"/>
    </row>
    <row r="142" spans="5:5">
      <c r="E142" s="176"/>
    </row>
    <row r="143" spans="5:5">
      <c r="E143" s="176"/>
    </row>
    <row r="144" spans="5:5">
      <c r="E144" s="176"/>
    </row>
    <row r="145" spans="5:5">
      <c r="E145" s="176"/>
    </row>
    <row r="146" spans="5:5">
      <c r="E146" s="176"/>
    </row>
    <row r="147" spans="5:5">
      <c r="E147" s="176"/>
    </row>
    <row r="148" spans="5:5">
      <c r="E148" s="176"/>
    </row>
    <row r="149" spans="5:5">
      <c r="E149" s="176"/>
    </row>
    <row r="150" spans="5:5">
      <c r="E150" s="176"/>
    </row>
    <row r="151" spans="5:5">
      <c r="E151" s="176"/>
    </row>
    <row r="152" spans="5:5">
      <c r="E152" s="176"/>
    </row>
    <row r="153" spans="5:5">
      <c r="E153" s="176"/>
    </row>
    <row r="154" spans="5:5">
      <c r="E154" s="176"/>
    </row>
    <row r="155" spans="5:5">
      <c r="E155" s="176"/>
    </row>
    <row r="156" spans="5:5">
      <c r="E156" s="176"/>
    </row>
    <row r="157" spans="5:5">
      <c r="E157" s="176"/>
    </row>
    <row r="158" spans="5:5">
      <c r="E158" s="176"/>
    </row>
    <row r="159" spans="5:5">
      <c r="E159" s="176"/>
    </row>
    <row r="160" spans="5:5">
      <c r="E160" s="176"/>
    </row>
    <row r="161" spans="5:5">
      <c r="E161" s="176"/>
    </row>
    <row r="162" spans="5:5">
      <c r="E162" s="176"/>
    </row>
    <row r="163" spans="5:5">
      <c r="E163" s="176"/>
    </row>
    <row r="164" spans="5:5">
      <c r="E164" s="176"/>
    </row>
    <row r="165" spans="5:5">
      <c r="E165" s="176"/>
    </row>
    <row r="166" spans="5:5">
      <c r="E166" s="176"/>
    </row>
    <row r="167" spans="5:5">
      <c r="E167" s="176"/>
    </row>
    <row r="168" spans="5:5">
      <c r="E168" s="176"/>
    </row>
    <row r="169" spans="5:5">
      <c r="E169" s="176"/>
    </row>
    <row r="170" spans="5:5">
      <c r="E170" s="176"/>
    </row>
    <row r="171" spans="5:5">
      <c r="E171" s="176"/>
    </row>
    <row r="172" spans="5:5">
      <c r="E172" s="176"/>
    </row>
    <row r="173" spans="5:5">
      <c r="E173" s="176"/>
    </row>
    <row r="174" spans="5:5">
      <c r="E174" s="176"/>
    </row>
    <row r="175" spans="5:5">
      <c r="E175" s="176"/>
    </row>
    <row r="176" spans="5:5">
      <c r="E176" s="176"/>
    </row>
    <row r="177" spans="5:5">
      <c r="E177" s="176"/>
    </row>
    <row r="178" spans="5:5">
      <c r="E178" s="176"/>
    </row>
    <row r="179" spans="5:5">
      <c r="E179" s="176"/>
    </row>
    <row r="180" spans="5:5">
      <c r="E180" s="176"/>
    </row>
    <row r="181" spans="5:5">
      <c r="E181" s="176"/>
    </row>
    <row r="182" spans="5:5">
      <c r="E182" s="176"/>
    </row>
    <row r="183" spans="5:5">
      <c r="E183" s="176"/>
    </row>
    <row r="184" spans="5:5">
      <c r="E184" s="176"/>
    </row>
    <row r="185" spans="5:5">
      <c r="E185" s="176"/>
    </row>
    <row r="186" spans="5:5">
      <c r="E186" s="176"/>
    </row>
    <row r="187" spans="5:5">
      <c r="E187" s="176"/>
    </row>
    <row r="188" spans="5:5">
      <c r="E188" s="176"/>
    </row>
    <row r="189" spans="5:5">
      <c r="E189" s="176"/>
    </row>
    <row r="190" spans="5:5">
      <c r="E190" s="176"/>
    </row>
    <row r="191" spans="5:5">
      <c r="E191" s="176"/>
    </row>
    <row r="192" spans="5:5">
      <c r="E192" s="176"/>
    </row>
    <row r="193" spans="5:5">
      <c r="E193" s="176"/>
    </row>
  </sheetData>
  <mergeCells count="19">
    <mergeCell ref="A28:C28"/>
    <mergeCell ref="A39:C39"/>
    <mergeCell ref="A50:K50"/>
    <mergeCell ref="A5:D5"/>
    <mergeCell ref="A6:D6"/>
    <mergeCell ref="A7:D7"/>
    <mergeCell ref="A8:D8"/>
    <mergeCell ref="A10:C10"/>
    <mergeCell ref="A17:C17"/>
    <mergeCell ref="A9:D9"/>
    <mergeCell ref="A1:K1"/>
    <mergeCell ref="A3:C4"/>
    <mergeCell ref="E3:E4"/>
    <mergeCell ref="F3:F4"/>
    <mergeCell ref="G3:G4"/>
    <mergeCell ref="H3:H4"/>
    <mergeCell ref="I3:I4"/>
    <mergeCell ref="J3:J4"/>
    <mergeCell ref="K3:K4"/>
  </mergeCells>
  <phoneticPr fontId="6"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186"/>
  <sheetViews>
    <sheetView view="pageBreakPreview" zoomScaleNormal="100" zoomScaleSheetLayoutView="100" workbookViewId="0">
      <selection activeCell="Z13" sqref="Z13"/>
    </sheetView>
  </sheetViews>
  <sheetFormatPr defaultColWidth="9.140625" defaultRowHeight="15.75"/>
  <cols>
    <col min="1" max="1" width="2.28515625" style="174" customWidth="1"/>
    <col min="2" max="2" width="18.7109375" style="174" customWidth="1"/>
    <col min="3" max="3" width="2.28515625" style="174" customWidth="1"/>
    <col min="4" max="4" width="1.7109375" style="175" customWidth="1"/>
    <col min="5" max="5" width="10.5703125" style="132" hidden="1" customWidth="1"/>
    <col min="6" max="6" width="6.140625" style="132" customWidth="1"/>
    <col min="7" max="8" width="5.42578125" style="132" customWidth="1"/>
    <col min="9" max="10" width="4.85546875" style="132" customWidth="1"/>
    <col min="11" max="11" width="5.42578125" style="132" customWidth="1"/>
    <col min="12" max="12" width="4.85546875" style="132" customWidth="1"/>
    <col min="13" max="13" width="5.42578125" style="132" customWidth="1"/>
    <col min="14" max="14" width="4.85546875" style="132" customWidth="1"/>
    <col min="15" max="15" width="5.42578125" style="132" customWidth="1"/>
    <col min="16" max="16" width="4.85546875" style="132" customWidth="1"/>
    <col min="17" max="17" width="5.42578125" style="132" customWidth="1"/>
    <col min="18" max="19" width="4.85546875" style="132" customWidth="1"/>
    <col min="20" max="34" width="6.42578125" style="132" customWidth="1"/>
    <col min="35" max="35" width="9.140625" style="176"/>
    <col min="36" max="16384" width="9.140625" style="132"/>
  </cols>
  <sheetData>
    <row r="1" spans="1:65" s="131" customFormat="1" ht="49.5" customHeight="1">
      <c r="A1" s="204"/>
      <c r="B1" s="205"/>
      <c r="C1" s="205"/>
      <c r="D1" s="205"/>
      <c r="E1" s="205"/>
      <c r="F1" s="205"/>
      <c r="G1" s="205"/>
      <c r="H1" s="205"/>
      <c r="I1" s="205"/>
      <c r="J1" s="205"/>
      <c r="K1" s="205"/>
      <c r="L1" s="205"/>
      <c r="M1" s="205"/>
      <c r="N1" s="205"/>
      <c r="O1" s="205"/>
      <c r="P1" s="205"/>
      <c r="Q1" s="205"/>
      <c r="R1" s="205"/>
      <c r="S1" s="206" t="s">
        <v>1584</v>
      </c>
      <c r="T1" s="207" t="s">
        <v>846</v>
      </c>
      <c r="U1" s="205"/>
      <c r="V1" s="205"/>
      <c r="W1" s="205"/>
      <c r="X1" s="205"/>
      <c r="Y1" s="205"/>
      <c r="Z1" s="205"/>
      <c r="AA1" s="205"/>
      <c r="AB1" s="205"/>
      <c r="AC1" s="205"/>
      <c r="AD1" s="205"/>
      <c r="AE1" s="205"/>
      <c r="AF1" s="205"/>
      <c r="AG1" s="205"/>
      <c r="AH1" s="205"/>
      <c r="AI1" s="476"/>
    </row>
    <row r="2" spans="1:65" ht="15" customHeight="1" thickBot="1">
      <c r="A2" s="132"/>
      <c r="B2" s="133"/>
      <c r="C2" s="133"/>
      <c r="D2" s="134"/>
      <c r="AH2" s="135" t="s">
        <v>703</v>
      </c>
    </row>
    <row r="3" spans="1:65" s="138" customFormat="1" ht="20.100000000000001" customHeight="1">
      <c r="A3" s="3726" t="s">
        <v>591</v>
      </c>
      <c r="B3" s="3726"/>
      <c r="C3" s="3726"/>
      <c r="D3" s="136"/>
      <c r="E3" s="3912" t="s">
        <v>592</v>
      </c>
      <c r="F3" s="3932" t="s">
        <v>976</v>
      </c>
      <c r="G3" s="208"/>
      <c r="H3" s="209"/>
      <c r="I3" s="209"/>
      <c r="J3" s="4104" t="s">
        <v>704</v>
      </c>
      <c r="K3" s="4108"/>
      <c r="L3" s="4108"/>
      <c r="M3" s="4109"/>
      <c r="N3" s="4109"/>
      <c r="O3" s="4104"/>
      <c r="P3" s="4104"/>
      <c r="Q3" s="4104"/>
      <c r="R3" s="4104"/>
      <c r="S3" s="4104"/>
      <c r="T3" s="3933" t="s">
        <v>1359</v>
      </c>
      <c r="U3" s="4104"/>
      <c r="V3" s="4104"/>
      <c r="W3" s="4104"/>
      <c r="X3" s="4104"/>
      <c r="Y3" s="4104"/>
      <c r="Z3" s="4104"/>
      <c r="AA3" s="4104"/>
      <c r="AB3" s="4104"/>
      <c r="AC3" s="4104"/>
      <c r="AD3" s="4104"/>
      <c r="AE3" s="4105"/>
      <c r="AF3" s="3932" t="s">
        <v>714</v>
      </c>
      <c r="AG3" s="3926" t="s">
        <v>705</v>
      </c>
      <c r="AH3" s="3932" t="s">
        <v>1363</v>
      </c>
      <c r="AI3" s="137"/>
    </row>
    <row r="4" spans="1:65" s="138" customFormat="1" ht="20.100000000000001" customHeight="1">
      <c r="A4" s="3727"/>
      <c r="B4" s="3727"/>
      <c r="C4" s="3727"/>
      <c r="D4" s="203"/>
      <c r="E4" s="3913"/>
      <c r="F4" s="3936"/>
      <c r="G4" s="3936" t="s">
        <v>890</v>
      </c>
      <c r="H4" s="3936" t="s">
        <v>889</v>
      </c>
      <c r="I4" s="4099"/>
      <c r="J4" s="3924"/>
      <c r="K4" s="3936" t="s">
        <v>868</v>
      </c>
      <c r="L4" s="4099"/>
      <c r="M4" s="4099"/>
      <c r="N4" s="4099"/>
      <c r="O4" s="4099"/>
      <c r="P4" s="4099"/>
      <c r="Q4" s="4099"/>
      <c r="R4" s="4099"/>
      <c r="S4" s="3924"/>
      <c r="T4" s="4099" t="s">
        <v>715</v>
      </c>
      <c r="U4" s="4101" t="s">
        <v>1360</v>
      </c>
      <c r="V4" s="4102"/>
      <c r="W4" s="4102"/>
      <c r="X4" s="4102"/>
      <c r="Y4" s="4102"/>
      <c r="Z4" s="4102"/>
      <c r="AA4" s="4102"/>
      <c r="AB4" s="4102"/>
      <c r="AC4" s="4102"/>
      <c r="AD4" s="4103"/>
      <c r="AE4" s="4106" t="s">
        <v>1362</v>
      </c>
      <c r="AF4" s="3936"/>
      <c r="AG4" s="3927"/>
      <c r="AH4" s="3936"/>
      <c r="AI4" s="137"/>
    </row>
    <row r="5" spans="1:65" s="138" customFormat="1" ht="20.100000000000001" customHeight="1">
      <c r="A5" s="3727"/>
      <c r="B5" s="3727"/>
      <c r="C5" s="3727"/>
      <c r="D5" s="203"/>
      <c r="E5" s="3913"/>
      <c r="F5" s="3936"/>
      <c r="G5" s="3936"/>
      <c r="H5" s="3936" t="s">
        <v>891</v>
      </c>
      <c r="I5" s="4106" t="s">
        <v>903</v>
      </c>
      <c r="J5" s="4106" t="s">
        <v>905</v>
      </c>
      <c r="K5" s="3936" t="s">
        <v>891</v>
      </c>
      <c r="L5" s="4107" t="s">
        <v>907</v>
      </c>
      <c r="M5" s="4107"/>
      <c r="N5" s="4107" t="s">
        <v>908</v>
      </c>
      <c r="O5" s="4107"/>
      <c r="P5" s="4107" t="s">
        <v>1358</v>
      </c>
      <c r="Q5" s="4107"/>
      <c r="R5" s="4107" t="s">
        <v>595</v>
      </c>
      <c r="S5" s="4107"/>
      <c r="T5" s="4099"/>
      <c r="U5" s="3936" t="s">
        <v>1361</v>
      </c>
      <c r="V5" s="4100" t="s">
        <v>892</v>
      </c>
      <c r="W5" s="4100" t="s">
        <v>893</v>
      </c>
      <c r="X5" s="4100" t="s">
        <v>897</v>
      </c>
      <c r="Y5" s="4100" t="s">
        <v>894</v>
      </c>
      <c r="Z5" s="4100" t="s">
        <v>895</v>
      </c>
      <c r="AA5" s="4100" t="s">
        <v>896</v>
      </c>
      <c r="AB5" s="4100" t="s">
        <v>898</v>
      </c>
      <c r="AC5" s="4100" t="s">
        <v>899</v>
      </c>
      <c r="AD5" s="4100" t="s">
        <v>900</v>
      </c>
      <c r="AE5" s="3924"/>
      <c r="AF5" s="3936"/>
      <c r="AG5" s="3927"/>
      <c r="AH5" s="3936"/>
      <c r="AI5" s="137"/>
    </row>
    <row r="6" spans="1:65" s="137" customFormat="1" ht="43.5" customHeight="1">
      <c r="A6" s="3728"/>
      <c r="B6" s="3728"/>
      <c r="C6" s="3728"/>
      <c r="D6" s="139"/>
      <c r="E6" s="3914"/>
      <c r="F6" s="3934"/>
      <c r="G6" s="3934"/>
      <c r="H6" s="3934"/>
      <c r="I6" s="3928"/>
      <c r="J6" s="3928"/>
      <c r="K6" s="3934"/>
      <c r="L6" s="210" t="s">
        <v>904</v>
      </c>
      <c r="M6" s="211" t="s">
        <v>906</v>
      </c>
      <c r="N6" s="210" t="s">
        <v>904</v>
      </c>
      <c r="O6" s="211" t="s">
        <v>906</v>
      </c>
      <c r="P6" s="210" t="s">
        <v>904</v>
      </c>
      <c r="Q6" s="211" t="s">
        <v>906</v>
      </c>
      <c r="R6" s="210" t="s">
        <v>904</v>
      </c>
      <c r="S6" s="211" t="s">
        <v>906</v>
      </c>
      <c r="T6" s="3935"/>
      <c r="U6" s="3934"/>
      <c r="V6" s="4100"/>
      <c r="W6" s="4100"/>
      <c r="X6" s="4100"/>
      <c r="Y6" s="4100"/>
      <c r="Z6" s="4100"/>
      <c r="AA6" s="4100"/>
      <c r="AB6" s="4100"/>
      <c r="AC6" s="4100"/>
      <c r="AD6" s="4100"/>
      <c r="AE6" s="3925"/>
      <c r="AF6" s="3934"/>
      <c r="AG6" s="3928"/>
      <c r="AH6" s="3934"/>
    </row>
    <row r="7" spans="1:65" s="147" customFormat="1" ht="15.75" customHeight="1">
      <c r="A7" s="3098" t="s">
        <v>1463</v>
      </c>
      <c r="B7" s="3098"/>
      <c r="C7" s="3098"/>
      <c r="D7" s="3099"/>
      <c r="E7" s="218"/>
      <c r="F7" s="219">
        <v>118101.905265918</v>
      </c>
      <c r="G7" s="212">
        <v>88896.859246586697</v>
      </c>
      <c r="H7" s="212">
        <v>20470.640660805384</v>
      </c>
      <c r="I7" s="212" t="s">
        <v>431</v>
      </c>
      <c r="J7" s="212" t="s">
        <v>431</v>
      </c>
      <c r="K7" s="212">
        <v>68426.218585781273</v>
      </c>
      <c r="L7" s="212" t="s">
        <v>431</v>
      </c>
      <c r="M7" s="212">
        <v>24492.308661217827</v>
      </c>
      <c r="N7" s="212" t="s">
        <v>431</v>
      </c>
      <c r="O7" s="212">
        <v>18658.288103290426</v>
      </c>
      <c r="P7" s="212" t="s">
        <v>431</v>
      </c>
      <c r="Q7" s="212">
        <v>20113.279763112638</v>
      </c>
      <c r="R7" s="212" t="s">
        <v>431</v>
      </c>
      <c r="S7" s="212">
        <v>5162.3420581603186</v>
      </c>
      <c r="T7" s="212">
        <v>22691.820409598782</v>
      </c>
      <c r="U7" s="212">
        <v>20372.701154893111</v>
      </c>
      <c r="V7" s="212">
        <v>5025.0509252075035</v>
      </c>
      <c r="W7" s="212">
        <v>2655.2901559738789</v>
      </c>
      <c r="X7" s="212">
        <v>3998.1181717276759</v>
      </c>
      <c r="Y7" s="212" t="s">
        <v>431</v>
      </c>
      <c r="Z7" s="212" t="s">
        <v>431</v>
      </c>
      <c r="AA7" s="212" t="s">
        <v>431</v>
      </c>
      <c r="AB7" s="212" t="s">
        <v>431</v>
      </c>
      <c r="AC7" s="212" t="s">
        <v>431</v>
      </c>
      <c r="AD7" s="212" t="s">
        <v>431</v>
      </c>
      <c r="AE7" s="212">
        <v>2319.119254705663</v>
      </c>
      <c r="AF7" s="212">
        <v>2964.012440988326</v>
      </c>
      <c r="AG7" s="212">
        <v>1768.6334359106945</v>
      </c>
      <c r="AH7" s="212">
        <v>1780.5797328335004</v>
      </c>
      <c r="AI7" s="229"/>
    </row>
    <row r="8" spans="1:65" s="147" customFormat="1" ht="15.75" customHeight="1">
      <c r="A8" s="3095" t="s">
        <v>2244</v>
      </c>
      <c r="B8" s="3095"/>
      <c r="C8" s="3095"/>
      <c r="D8" s="3100"/>
      <c r="E8" s="218"/>
      <c r="F8" s="219" t="s">
        <v>431</v>
      </c>
      <c r="G8" s="212" t="s">
        <v>431</v>
      </c>
      <c r="H8" s="212" t="s">
        <v>431</v>
      </c>
      <c r="I8" s="212" t="s">
        <v>431</v>
      </c>
      <c r="J8" s="212" t="s">
        <v>431</v>
      </c>
      <c r="K8" s="212" t="s">
        <v>431</v>
      </c>
      <c r="L8" s="212" t="s">
        <v>431</v>
      </c>
      <c r="M8" s="212" t="s">
        <v>431</v>
      </c>
      <c r="N8" s="212" t="s">
        <v>431</v>
      </c>
      <c r="O8" s="212" t="s">
        <v>431</v>
      </c>
      <c r="P8" s="212" t="s">
        <v>431</v>
      </c>
      <c r="Q8" s="212" t="s">
        <v>431</v>
      </c>
      <c r="R8" s="212" t="s">
        <v>431</v>
      </c>
      <c r="S8" s="212" t="s">
        <v>431</v>
      </c>
      <c r="T8" s="212" t="s">
        <v>431</v>
      </c>
      <c r="U8" s="212" t="s">
        <v>431</v>
      </c>
      <c r="V8" s="212" t="s">
        <v>431</v>
      </c>
      <c r="W8" s="212" t="s">
        <v>431</v>
      </c>
      <c r="X8" s="212" t="s">
        <v>431</v>
      </c>
      <c r="Y8" s="212" t="s">
        <v>431</v>
      </c>
      <c r="Z8" s="212" t="s">
        <v>431</v>
      </c>
      <c r="AA8" s="212" t="s">
        <v>431</v>
      </c>
      <c r="AB8" s="212" t="s">
        <v>431</v>
      </c>
      <c r="AC8" s="212" t="s">
        <v>431</v>
      </c>
      <c r="AD8" s="212" t="s">
        <v>431</v>
      </c>
      <c r="AE8" s="212" t="s">
        <v>431</v>
      </c>
      <c r="AF8" s="212" t="s">
        <v>431</v>
      </c>
      <c r="AG8" s="212" t="s">
        <v>431</v>
      </c>
      <c r="AH8" s="212" t="s">
        <v>431</v>
      </c>
      <c r="AI8" s="229"/>
    </row>
    <row r="9" spans="1:65" s="147" customFormat="1" ht="15.75" customHeight="1">
      <c r="A9" s="3095" t="s">
        <v>1464</v>
      </c>
      <c r="B9" s="3095"/>
      <c r="C9" s="3095"/>
      <c r="D9" s="3100"/>
      <c r="E9" s="218"/>
      <c r="F9" s="219">
        <v>48669.302301511612</v>
      </c>
      <c r="G9" s="212">
        <v>35251.063477851058</v>
      </c>
      <c r="H9" s="212">
        <v>10917.640908933792</v>
      </c>
      <c r="I9" s="212">
        <v>3887.776754229732</v>
      </c>
      <c r="J9" s="212">
        <v>7029.864154704067</v>
      </c>
      <c r="K9" s="212">
        <v>24333.4225689173</v>
      </c>
      <c r="L9" s="212">
        <v>3306.3352347782097</v>
      </c>
      <c r="M9" s="212">
        <v>4795.9017229569754</v>
      </c>
      <c r="N9" s="212">
        <v>1968.6302027762044</v>
      </c>
      <c r="O9" s="212">
        <v>3540.0569784530344</v>
      </c>
      <c r="P9" s="212">
        <v>2911.5718135291945</v>
      </c>
      <c r="Q9" s="212">
        <v>3868.6076396167332</v>
      </c>
      <c r="R9" s="212">
        <v>1652.9364125384188</v>
      </c>
      <c r="S9" s="212">
        <v>2289.3825642685347</v>
      </c>
      <c r="T9" s="212">
        <v>7868.424456380365</v>
      </c>
      <c r="U9" s="212">
        <v>6614.9613879547887</v>
      </c>
      <c r="V9" s="212">
        <v>1919.4095290156956</v>
      </c>
      <c r="W9" s="212">
        <v>977.06504333930206</v>
      </c>
      <c r="X9" s="212">
        <v>1204.3659301759153</v>
      </c>
      <c r="Y9" s="212">
        <v>676.83675991764085</v>
      </c>
      <c r="Z9" s="212">
        <v>590.09967252084903</v>
      </c>
      <c r="AA9" s="212">
        <v>252.02097315727914</v>
      </c>
      <c r="AB9" s="212">
        <v>211.7630182317744</v>
      </c>
      <c r="AC9" s="212">
        <v>315.65716042049382</v>
      </c>
      <c r="AD9" s="212">
        <v>467.74330117583838</v>
      </c>
      <c r="AE9" s="212">
        <v>1253.4630684255771</v>
      </c>
      <c r="AF9" s="212">
        <v>2440.4191579543508</v>
      </c>
      <c r="AG9" s="212">
        <v>1460.0296525327335</v>
      </c>
      <c r="AH9" s="212">
        <v>1649.365556793098</v>
      </c>
      <c r="AI9" s="229"/>
    </row>
    <row r="10" spans="1:65" s="147" customFormat="1" ht="15.75" customHeight="1" thickBot="1">
      <c r="A10" s="3095" t="s">
        <v>2180</v>
      </c>
      <c r="B10" s="3096"/>
      <c r="C10" s="3096"/>
      <c r="D10" s="3097"/>
      <c r="E10" s="218"/>
      <c r="F10" s="219">
        <v>52962.792161337376</v>
      </c>
      <c r="G10" s="212">
        <v>39859.035151704753</v>
      </c>
      <c r="H10" s="212">
        <v>11756.317803416932</v>
      </c>
      <c r="I10" s="212">
        <v>4369.5644548842793</v>
      </c>
      <c r="J10" s="212">
        <v>7386.7533485326539</v>
      </c>
      <c r="K10" s="212">
        <v>28102.717348287828</v>
      </c>
      <c r="L10" s="212">
        <v>3168.056344740045</v>
      </c>
      <c r="M10" s="212">
        <v>5074.2045593570401</v>
      </c>
      <c r="N10" s="212">
        <v>2808.9723484177352</v>
      </c>
      <c r="O10" s="212">
        <v>4401.7980646406922</v>
      </c>
      <c r="P10" s="212">
        <v>2924.1588522918687</v>
      </c>
      <c r="Q10" s="212">
        <v>4028.4887409230596</v>
      </c>
      <c r="R10" s="212">
        <v>2153.4380482875199</v>
      </c>
      <c r="S10" s="212">
        <v>3543.600389629863</v>
      </c>
      <c r="T10" s="212">
        <v>7280.4530730879042</v>
      </c>
      <c r="U10" s="212">
        <v>6501.0427712866367</v>
      </c>
      <c r="V10" s="212">
        <v>1699.9765291293779</v>
      </c>
      <c r="W10" s="212">
        <v>701.91470049719521</v>
      </c>
      <c r="X10" s="212">
        <v>1066.7125153475361</v>
      </c>
      <c r="Y10" s="212">
        <v>702.17965474517814</v>
      </c>
      <c r="Z10" s="212">
        <v>393.7314782603238</v>
      </c>
      <c r="AA10" s="212">
        <v>463.16294538774787</v>
      </c>
      <c r="AB10" s="212">
        <v>461.30143803304009</v>
      </c>
      <c r="AC10" s="212">
        <v>345.07402301686733</v>
      </c>
      <c r="AD10" s="212">
        <v>666.9894868693716</v>
      </c>
      <c r="AE10" s="212">
        <v>779.41030180126666</v>
      </c>
      <c r="AF10" s="212">
        <v>2774.749654775414</v>
      </c>
      <c r="AG10" s="212">
        <v>1525.3039015216291</v>
      </c>
      <c r="AH10" s="212">
        <v>1523.2503802476713</v>
      </c>
      <c r="AI10" s="229"/>
    </row>
    <row r="11" spans="1:65" s="147" customFormat="1" ht="15.75" customHeight="1" thickTop="1">
      <c r="A11" s="3095" t="s">
        <v>2245</v>
      </c>
      <c r="B11" s="3096"/>
      <c r="C11" s="3096"/>
      <c r="D11" s="3097"/>
      <c r="E11" s="177"/>
      <c r="F11" s="219">
        <f>AK15</f>
        <v>46151.499971974445</v>
      </c>
      <c r="G11" s="212">
        <f t="shared" ref="G11:AH11" si="0">AL15</f>
        <v>32525.07724164415</v>
      </c>
      <c r="H11" s="212">
        <f t="shared" si="0"/>
        <v>9916.8254622085969</v>
      </c>
      <c r="I11" s="212">
        <f t="shared" si="0"/>
        <v>3908.74575102172</v>
      </c>
      <c r="J11" s="212">
        <f t="shared" si="0"/>
        <v>6008.079711186876</v>
      </c>
      <c r="K11" s="212">
        <f t="shared" si="0"/>
        <v>22608.251779435588</v>
      </c>
      <c r="L11" s="212">
        <f t="shared" si="0"/>
        <v>3301.4122638032909</v>
      </c>
      <c r="M11" s="212">
        <f t="shared" si="0"/>
        <v>4164.6603946819669</v>
      </c>
      <c r="N11" s="212">
        <f t="shared" si="0"/>
        <v>2307.2807283917437</v>
      </c>
      <c r="O11" s="212">
        <f t="shared" si="0"/>
        <v>3441.3337829853754</v>
      </c>
      <c r="P11" s="212">
        <f t="shared" si="0"/>
        <v>2447.748211612095</v>
      </c>
      <c r="Q11" s="212">
        <f t="shared" si="0"/>
        <v>3118.7445263527957</v>
      </c>
      <c r="R11" s="212">
        <f t="shared" si="0"/>
        <v>1668.9195670202812</v>
      </c>
      <c r="S11" s="212">
        <f t="shared" si="0"/>
        <v>2158.1523045880303</v>
      </c>
      <c r="T11" s="212">
        <f t="shared" si="0"/>
        <v>7219.2848912503196</v>
      </c>
      <c r="U11" s="212">
        <f t="shared" si="0"/>
        <v>6679.2181322697033</v>
      </c>
      <c r="V11" s="212">
        <f t="shared" si="0"/>
        <v>1923.5100476744601</v>
      </c>
      <c r="W11" s="212">
        <f t="shared" si="0"/>
        <v>930.12048095989098</v>
      </c>
      <c r="X11" s="212">
        <f t="shared" si="0"/>
        <v>1087.1620140244211</v>
      </c>
      <c r="Y11" s="212">
        <f t="shared" si="0"/>
        <v>541.68171730866447</v>
      </c>
      <c r="Z11" s="212">
        <f t="shared" si="0"/>
        <v>653.85718401575866</v>
      </c>
      <c r="AA11" s="212">
        <f t="shared" si="0"/>
        <v>334.36554208770355</v>
      </c>
      <c r="AB11" s="212">
        <f t="shared" si="0"/>
        <v>325.6577523216103</v>
      </c>
      <c r="AC11" s="212">
        <f t="shared" si="0"/>
        <v>441.0049463835191</v>
      </c>
      <c r="AD11" s="212">
        <f t="shared" si="0"/>
        <v>441.85844749367448</v>
      </c>
      <c r="AE11" s="212">
        <f t="shared" si="0"/>
        <v>540.06675898061155</v>
      </c>
      <c r="AF11" s="212">
        <f t="shared" si="0"/>
        <v>3006.5229502569869</v>
      </c>
      <c r="AG11" s="212">
        <f t="shared" si="0"/>
        <v>1399.6764665844082</v>
      </c>
      <c r="AH11" s="212">
        <f t="shared" si="0"/>
        <v>2000.9384222385861</v>
      </c>
      <c r="AI11" s="3016"/>
      <c r="AJ11" s="3017"/>
      <c r="AK11" s="3020" t="s">
        <v>68</v>
      </c>
      <c r="AL11" s="3013" t="s">
        <v>1258</v>
      </c>
      <c r="AM11" s="3013" t="s">
        <v>1259</v>
      </c>
      <c r="AN11" s="3013" t="s">
        <v>1260</v>
      </c>
      <c r="AO11" s="3013" t="s">
        <v>1261</v>
      </c>
      <c r="AP11" s="3013" t="s">
        <v>68</v>
      </c>
      <c r="AQ11" s="3013" t="s">
        <v>1263</v>
      </c>
      <c r="AR11" s="3013" t="s">
        <v>1264</v>
      </c>
      <c r="AS11" s="3013" t="s">
        <v>1265</v>
      </c>
      <c r="AT11" s="3013" t="s">
        <v>1266</v>
      </c>
      <c r="AU11" s="3013" t="s">
        <v>1267</v>
      </c>
      <c r="AV11" s="3013" t="s">
        <v>1268</v>
      </c>
      <c r="AW11" s="3013" t="s">
        <v>1269</v>
      </c>
      <c r="AX11" s="3013" t="s">
        <v>1270</v>
      </c>
      <c r="AY11" s="3013" t="s">
        <v>1271</v>
      </c>
      <c r="AZ11" s="3013" t="s">
        <v>4068</v>
      </c>
      <c r="BA11" s="3013" t="s">
        <v>1272</v>
      </c>
      <c r="BB11" s="3013" t="s">
        <v>1273</v>
      </c>
      <c r="BC11" s="3013" t="s">
        <v>1274</v>
      </c>
      <c r="BD11" s="3013" t="s">
        <v>1275</v>
      </c>
      <c r="BE11" s="3013" t="s">
        <v>1276</v>
      </c>
      <c r="BF11" s="3013" t="s">
        <v>1277</v>
      </c>
      <c r="BG11" s="3013" t="s">
        <v>1278</v>
      </c>
      <c r="BH11" s="3013" t="s">
        <v>1279</v>
      </c>
      <c r="BI11" s="3013" t="s">
        <v>1280</v>
      </c>
      <c r="BJ11" s="3013" t="s">
        <v>1281</v>
      </c>
      <c r="BK11" s="3013" t="s">
        <v>1282</v>
      </c>
      <c r="BL11" s="3013" t="s">
        <v>1283</v>
      </c>
      <c r="BM11" s="2111" t="s">
        <v>1284</v>
      </c>
    </row>
    <row r="12" spans="1:65" ht="15.75" customHeight="1" thickBot="1">
      <c r="A12" s="3716" t="s">
        <v>43</v>
      </c>
      <c r="B12" s="3716"/>
      <c r="C12" s="3716"/>
      <c r="D12" s="180"/>
      <c r="E12" s="177"/>
      <c r="F12" s="215"/>
      <c r="G12" s="220"/>
      <c r="H12" s="220"/>
      <c r="I12" s="220"/>
      <c r="J12" s="220"/>
      <c r="K12" s="220"/>
      <c r="L12" s="220"/>
      <c r="M12" s="220"/>
      <c r="N12" s="220"/>
      <c r="O12" s="220"/>
      <c r="P12" s="220"/>
      <c r="Q12" s="220"/>
      <c r="R12" s="220"/>
      <c r="S12" s="220"/>
      <c r="T12" s="220"/>
      <c r="U12" s="220"/>
      <c r="V12" s="220"/>
      <c r="W12" s="220"/>
      <c r="X12" s="220"/>
      <c r="Y12" s="220"/>
      <c r="Z12" s="220"/>
      <c r="AA12" s="220"/>
      <c r="AB12" s="220"/>
      <c r="AC12" s="220"/>
      <c r="AD12" s="220"/>
      <c r="AE12" s="220"/>
      <c r="AF12" s="220"/>
      <c r="AG12" s="220"/>
      <c r="AH12" s="220"/>
      <c r="AI12" s="3018"/>
      <c r="AJ12" s="3019"/>
      <c r="AK12" s="3021"/>
      <c r="AL12" s="3014" t="s">
        <v>68</v>
      </c>
      <c r="AM12" s="3014" t="s">
        <v>68</v>
      </c>
      <c r="AN12" s="3014" t="s">
        <v>68</v>
      </c>
      <c r="AO12" s="3014" t="s">
        <v>68</v>
      </c>
      <c r="AP12" s="3014"/>
      <c r="AQ12" s="3014" t="s">
        <v>68</v>
      </c>
      <c r="AR12" s="3014" t="s">
        <v>68</v>
      </c>
      <c r="AS12" s="3014" t="s">
        <v>68</v>
      </c>
      <c r="AT12" s="3014" t="s">
        <v>68</v>
      </c>
      <c r="AU12" s="3014" t="s">
        <v>68</v>
      </c>
      <c r="AV12" s="3014" t="s">
        <v>68</v>
      </c>
      <c r="AW12" s="3014" t="s">
        <v>68</v>
      </c>
      <c r="AX12" s="3014" t="s">
        <v>68</v>
      </c>
      <c r="AY12" s="3014" t="s">
        <v>68</v>
      </c>
      <c r="AZ12" s="3014" t="s">
        <v>68</v>
      </c>
      <c r="BA12" s="3014" t="s">
        <v>68</v>
      </c>
      <c r="BB12" s="3014" t="s">
        <v>68</v>
      </c>
      <c r="BC12" s="3014" t="s">
        <v>68</v>
      </c>
      <c r="BD12" s="3014" t="s">
        <v>68</v>
      </c>
      <c r="BE12" s="3014" t="s">
        <v>68</v>
      </c>
      <c r="BF12" s="3014" t="s">
        <v>68</v>
      </c>
      <c r="BG12" s="3014" t="s">
        <v>68</v>
      </c>
      <c r="BH12" s="3014" t="s">
        <v>68</v>
      </c>
      <c r="BI12" s="3014" t="s">
        <v>68</v>
      </c>
      <c r="BJ12" s="3014" t="s">
        <v>68</v>
      </c>
      <c r="BK12" s="3014" t="s">
        <v>68</v>
      </c>
      <c r="BL12" s="3014" t="s">
        <v>68</v>
      </c>
      <c r="BM12" s="2112" t="s">
        <v>68</v>
      </c>
    </row>
    <row r="13" spans="1:65" ht="15.75" customHeight="1" thickTop="1">
      <c r="A13" s="185"/>
      <c r="B13" s="185" t="s">
        <v>44</v>
      </c>
      <c r="C13" s="185"/>
      <c r="D13" s="186"/>
      <c r="E13" s="187"/>
      <c r="F13" s="215">
        <f t="shared" ref="F13:O14" si="1">AK13</f>
        <v>37274.586205649204</v>
      </c>
      <c r="G13" s="216">
        <f t="shared" si="1"/>
        <v>25666.866456753593</v>
      </c>
      <c r="H13" s="216">
        <f t="shared" si="1"/>
        <v>8230.747970944587</v>
      </c>
      <c r="I13" s="216">
        <f t="shared" si="1"/>
        <v>3185.1668423508186</v>
      </c>
      <c r="J13" s="216">
        <f t="shared" si="1"/>
        <v>5045.5811285937662</v>
      </c>
      <c r="K13" s="216">
        <f t="shared" si="1"/>
        <v>17436.118485809016</v>
      </c>
      <c r="L13" s="216">
        <f t="shared" si="1"/>
        <v>2307.6717486960333</v>
      </c>
      <c r="M13" s="216">
        <f t="shared" si="1"/>
        <v>3192.765796904062</v>
      </c>
      <c r="N13" s="216">
        <f t="shared" si="1"/>
        <v>1665.9861232345625</v>
      </c>
      <c r="O13" s="216">
        <f t="shared" si="1"/>
        <v>2768.2689982876232</v>
      </c>
      <c r="P13" s="216">
        <f t="shared" ref="P13:Y14" si="2">AU13</f>
        <v>1846.6467642902228</v>
      </c>
      <c r="Q13" s="216">
        <f t="shared" si="2"/>
        <v>2603.7087192720901</v>
      </c>
      <c r="R13" s="216">
        <f t="shared" si="2"/>
        <v>1275.3200913315954</v>
      </c>
      <c r="S13" s="216">
        <f t="shared" si="2"/>
        <v>1775.7502437928206</v>
      </c>
      <c r="T13" s="216">
        <f t="shared" si="2"/>
        <v>5727.0419760422083</v>
      </c>
      <c r="U13" s="216">
        <f t="shared" si="2"/>
        <v>5226.4923831217711</v>
      </c>
      <c r="V13" s="216">
        <f t="shared" si="2"/>
        <v>1410.2865860691873</v>
      </c>
      <c r="W13" s="216">
        <f t="shared" si="2"/>
        <v>643.31993813392864</v>
      </c>
      <c r="X13" s="216">
        <f t="shared" si="2"/>
        <v>821.41355158296381</v>
      </c>
      <c r="Y13" s="216">
        <f t="shared" si="2"/>
        <v>480.78297577781308</v>
      </c>
      <c r="Z13" s="216">
        <f t="shared" ref="Z13:AH14" si="3">BE13</f>
        <v>564.28834798950174</v>
      </c>
      <c r="AA13" s="216">
        <f t="shared" si="3"/>
        <v>276.75096689991699</v>
      </c>
      <c r="AB13" s="216">
        <f t="shared" si="3"/>
        <v>268.04317713382369</v>
      </c>
      <c r="AC13" s="216">
        <f t="shared" si="3"/>
        <v>406.48778032334388</v>
      </c>
      <c r="AD13" s="216">
        <f t="shared" si="3"/>
        <v>355.11905921129249</v>
      </c>
      <c r="AE13" s="216">
        <f t="shared" si="3"/>
        <v>500.54959292043623</v>
      </c>
      <c r="AF13" s="216">
        <f t="shared" si="3"/>
        <v>2805.3699892675268</v>
      </c>
      <c r="AG13" s="216">
        <f t="shared" si="3"/>
        <v>1341.9018585717488</v>
      </c>
      <c r="AH13" s="216">
        <f t="shared" si="3"/>
        <v>1733.405925014167</v>
      </c>
      <c r="AI13" s="3015" t="s">
        <v>991</v>
      </c>
      <c r="AJ13" s="2113" t="s">
        <v>992</v>
      </c>
      <c r="AK13" s="2114">
        <v>37274.586205649204</v>
      </c>
      <c r="AL13" s="2115">
        <v>25666.866456753593</v>
      </c>
      <c r="AM13" s="2115">
        <v>8230.747970944587</v>
      </c>
      <c r="AN13" s="2115">
        <v>3185.1668423508186</v>
      </c>
      <c r="AO13" s="2115">
        <v>5045.5811285937662</v>
      </c>
      <c r="AP13" s="2115">
        <v>17436.118485809016</v>
      </c>
      <c r="AQ13" s="2115">
        <v>2307.6717486960333</v>
      </c>
      <c r="AR13" s="2115">
        <v>3192.765796904062</v>
      </c>
      <c r="AS13" s="2115">
        <v>1665.9861232345625</v>
      </c>
      <c r="AT13" s="2115">
        <v>2768.2689982876232</v>
      </c>
      <c r="AU13" s="2115">
        <v>1846.6467642902228</v>
      </c>
      <c r="AV13" s="2115">
        <v>2603.7087192720901</v>
      </c>
      <c r="AW13" s="2115">
        <v>1275.3200913315954</v>
      </c>
      <c r="AX13" s="2115">
        <v>1775.7502437928206</v>
      </c>
      <c r="AY13" s="2115">
        <v>5727.0419760422083</v>
      </c>
      <c r="AZ13" s="2115">
        <v>5226.4923831217711</v>
      </c>
      <c r="BA13" s="2115">
        <v>1410.2865860691873</v>
      </c>
      <c r="BB13" s="2115">
        <v>643.31993813392864</v>
      </c>
      <c r="BC13" s="2115">
        <v>821.41355158296381</v>
      </c>
      <c r="BD13" s="2115">
        <v>480.78297577781308</v>
      </c>
      <c r="BE13" s="2115">
        <v>564.28834798950174</v>
      </c>
      <c r="BF13" s="2115">
        <v>276.75096689991699</v>
      </c>
      <c r="BG13" s="2115">
        <v>268.04317713382369</v>
      </c>
      <c r="BH13" s="2115">
        <v>406.48778032334388</v>
      </c>
      <c r="BI13" s="2115">
        <v>355.11905921129249</v>
      </c>
      <c r="BJ13" s="2115">
        <v>500.54959292043623</v>
      </c>
      <c r="BK13" s="2115">
        <v>2805.3699892675268</v>
      </c>
      <c r="BL13" s="2115">
        <v>1341.9018585717488</v>
      </c>
      <c r="BM13" s="2116">
        <v>1733.405925014167</v>
      </c>
    </row>
    <row r="14" spans="1:65" ht="15.75" customHeight="1">
      <c r="A14" s="185"/>
      <c r="B14" s="185" t="s">
        <v>692</v>
      </c>
      <c r="C14" s="185"/>
      <c r="D14" s="186"/>
      <c r="E14" s="187"/>
      <c r="F14" s="215">
        <f t="shared" si="1"/>
        <v>8876.9137663252222</v>
      </c>
      <c r="G14" s="216">
        <f t="shared" si="1"/>
        <v>6858.2107848905762</v>
      </c>
      <c r="H14" s="216">
        <f t="shared" si="1"/>
        <v>1686.0774912640097</v>
      </c>
      <c r="I14" s="216">
        <f t="shared" si="1"/>
        <v>723.5789086709018</v>
      </c>
      <c r="J14" s="216">
        <f t="shared" si="1"/>
        <v>962.49858259310815</v>
      </c>
      <c r="K14" s="216">
        <f t="shared" si="1"/>
        <v>5172.1332936265653</v>
      </c>
      <c r="L14" s="216">
        <f t="shared" si="1"/>
        <v>993.74051510725553</v>
      </c>
      <c r="M14" s="216">
        <f t="shared" si="1"/>
        <v>971.89459777790478</v>
      </c>
      <c r="N14" s="216">
        <f t="shared" si="1"/>
        <v>641.29460515718085</v>
      </c>
      <c r="O14" s="216">
        <f t="shared" si="1"/>
        <v>673.06478469775402</v>
      </c>
      <c r="P14" s="216">
        <f t="shared" si="2"/>
        <v>601.10144732187086</v>
      </c>
      <c r="Q14" s="216">
        <f t="shared" si="2"/>
        <v>515.03580708070569</v>
      </c>
      <c r="R14" s="216">
        <f t="shared" si="2"/>
        <v>393.59947568868523</v>
      </c>
      <c r="S14" s="216">
        <f t="shared" si="2"/>
        <v>382.40206079520971</v>
      </c>
      <c r="T14" s="216">
        <f t="shared" si="2"/>
        <v>1492.242915208107</v>
      </c>
      <c r="U14" s="216">
        <f t="shared" si="2"/>
        <v>1452.725749147932</v>
      </c>
      <c r="V14" s="216">
        <f t="shared" si="2"/>
        <v>513.22346160527366</v>
      </c>
      <c r="W14" s="216">
        <f t="shared" si="2"/>
        <v>286.80054282596228</v>
      </c>
      <c r="X14" s="216">
        <f t="shared" si="2"/>
        <v>265.74846244145726</v>
      </c>
      <c r="Y14" s="216">
        <f t="shared" si="2"/>
        <v>60.898741530851403</v>
      </c>
      <c r="Z14" s="216">
        <f t="shared" si="3"/>
        <v>89.568836026257003</v>
      </c>
      <c r="AA14" s="216">
        <f t="shared" si="3"/>
        <v>57.614575187786599</v>
      </c>
      <c r="AB14" s="216">
        <f t="shared" si="3"/>
        <v>57.614575187786599</v>
      </c>
      <c r="AC14" s="216">
        <f t="shared" si="3"/>
        <v>34.517166060175256</v>
      </c>
      <c r="AD14" s="216">
        <f t="shared" si="3"/>
        <v>86.739388282381952</v>
      </c>
      <c r="AE14" s="216">
        <f t="shared" si="3"/>
        <v>39.517166060175256</v>
      </c>
      <c r="AF14" s="216">
        <f t="shared" si="3"/>
        <v>201.15296098946038</v>
      </c>
      <c r="AG14" s="216">
        <f t="shared" si="3"/>
        <v>57.774608012659151</v>
      </c>
      <c r="AH14" s="216">
        <f t="shared" si="3"/>
        <v>267.5324972244191</v>
      </c>
      <c r="AI14" s="3010"/>
      <c r="AJ14" s="3012" t="s">
        <v>3714</v>
      </c>
      <c r="AK14" s="2117">
        <v>8876.9137663252222</v>
      </c>
      <c r="AL14" s="2118">
        <v>6858.2107848905762</v>
      </c>
      <c r="AM14" s="2118">
        <v>1686.0774912640097</v>
      </c>
      <c r="AN14" s="2118">
        <v>723.5789086709018</v>
      </c>
      <c r="AO14" s="2118">
        <v>962.49858259310815</v>
      </c>
      <c r="AP14" s="2118">
        <v>5172.1332936265653</v>
      </c>
      <c r="AQ14" s="2118">
        <v>993.74051510725553</v>
      </c>
      <c r="AR14" s="2118">
        <v>971.89459777790478</v>
      </c>
      <c r="AS14" s="2118">
        <v>641.29460515718085</v>
      </c>
      <c r="AT14" s="2118">
        <v>673.06478469775402</v>
      </c>
      <c r="AU14" s="2118">
        <v>601.10144732187086</v>
      </c>
      <c r="AV14" s="2118">
        <v>515.03580708070569</v>
      </c>
      <c r="AW14" s="2118">
        <v>393.59947568868523</v>
      </c>
      <c r="AX14" s="2118">
        <v>382.40206079520971</v>
      </c>
      <c r="AY14" s="2118">
        <v>1492.242915208107</v>
      </c>
      <c r="AZ14" s="2118">
        <v>1452.725749147932</v>
      </c>
      <c r="BA14" s="2118">
        <v>513.22346160527366</v>
      </c>
      <c r="BB14" s="2118">
        <v>286.80054282596228</v>
      </c>
      <c r="BC14" s="2118">
        <v>265.74846244145726</v>
      </c>
      <c r="BD14" s="2118">
        <v>60.898741530851403</v>
      </c>
      <c r="BE14" s="2118">
        <v>89.568836026257003</v>
      </c>
      <c r="BF14" s="2118">
        <v>57.614575187786599</v>
      </c>
      <c r="BG14" s="2118">
        <v>57.614575187786599</v>
      </c>
      <c r="BH14" s="2118">
        <v>34.517166060175256</v>
      </c>
      <c r="BI14" s="2118">
        <v>86.739388282381952</v>
      </c>
      <c r="BJ14" s="2118">
        <v>39.517166060175256</v>
      </c>
      <c r="BK14" s="2118">
        <v>201.15296098946038</v>
      </c>
      <c r="BL14" s="2118">
        <v>57.774608012659151</v>
      </c>
      <c r="BM14" s="2119">
        <v>267.5324972244191</v>
      </c>
    </row>
    <row r="15" spans="1:65" ht="15.75" customHeight="1">
      <c r="A15" s="3716" t="s">
        <v>693</v>
      </c>
      <c r="B15" s="3716"/>
      <c r="C15" s="3716"/>
      <c r="D15" s="180"/>
      <c r="E15" s="187"/>
      <c r="F15" s="215"/>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6"/>
      <c r="AF15" s="216"/>
      <c r="AG15" s="216"/>
      <c r="AH15" s="216"/>
      <c r="AI15" s="3010" t="s">
        <v>994</v>
      </c>
      <c r="AJ15" s="3012"/>
      <c r="AK15" s="2117">
        <v>46151.499971974445</v>
      </c>
      <c r="AL15" s="2118">
        <v>32525.07724164415</v>
      </c>
      <c r="AM15" s="2118">
        <v>9916.8254622085969</v>
      </c>
      <c r="AN15" s="2118">
        <v>3908.74575102172</v>
      </c>
      <c r="AO15" s="2118">
        <v>6008.079711186876</v>
      </c>
      <c r="AP15" s="2118">
        <v>22608.251779435588</v>
      </c>
      <c r="AQ15" s="2118">
        <v>3301.4122638032909</v>
      </c>
      <c r="AR15" s="2118">
        <v>4164.6603946819669</v>
      </c>
      <c r="AS15" s="2118">
        <v>2307.2807283917437</v>
      </c>
      <c r="AT15" s="2118">
        <v>3441.3337829853754</v>
      </c>
      <c r="AU15" s="2118">
        <v>2447.748211612095</v>
      </c>
      <c r="AV15" s="2118">
        <v>3118.7445263527957</v>
      </c>
      <c r="AW15" s="2118">
        <v>1668.9195670202812</v>
      </c>
      <c r="AX15" s="2118">
        <v>2158.1523045880303</v>
      </c>
      <c r="AY15" s="2118">
        <v>7219.2848912503196</v>
      </c>
      <c r="AZ15" s="2118">
        <v>6679.2181322697033</v>
      </c>
      <c r="BA15" s="2118">
        <v>1923.5100476744601</v>
      </c>
      <c r="BB15" s="2118">
        <v>930.12048095989098</v>
      </c>
      <c r="BC15" s="2118">
        <v>1087.1620140244211</v>
      </c>
      <c r="BD15" s="2118">
        <v>541.68171730866447</v>
      </c>
      <c r="BE15" s="2118">
        <v>653.85718401575866</v>
      </c>
      <c r="BF15" s="2118">
        <v>334.36554208770355</v>
      </c>
      <c r="BG15" s="2118">
        <v>325.6577523216103</v>
      </c>
      <c r="BH15" s="2118">
        <v>441.0049463835191</v>
      </c>
      <c r="BI15" s="2118">
        <v>441.85844749367448</v>
      </c>
      <c r="BJ15" s="2118">
        <v>540.06675898061155</v>
      </c>
      <c r="BK15" s="2118">
        <v>3006.5229502569869</v>
      </c>
      <c r="BL15" s="2118">
        <v>1399.6764665844082</v>
      </c>
      <c r="BM15" s="2119">
        <v>2000.9384222385861</v>
      </c>
    </row>
    <row r="16" spans="1:65" ht="15.75" customHeight="1">
      <c r="A16" s="185"/>
      <c r="B16" s="155" t="s">
        <v>52</v>
      </c>
      <c r="C16" s="185"/>
      <c r="D16" s="186"/>
      <c r="E16" s="187"/>
      <c r="F16" s="215">
        <f t="shared" ref="F16:O20" si="4">AK16</f>
        <v>14574.14290455718</v>
      </c>
      <c r="G16" s="216">
        <f t="shared" si="4"/>
        <v>8509.1409532311791</v>
      </c>
      <c r="H16" s="216">
        <f t="shared" si="4"/>
        <v>2579.4927213215597</v>
      </c>
      <c r="I16" s="216">
        <f t="shared" si="4"/>
        <v>805.84131675654805</v>
      </c>
      <c r="J16" s="216">
        <f t="shared" si="4"/>
        <v>1773.6514045650108</v>
      </c>
      <c r="K16" s="216">
        <f t="shared" si="4"/>
        <v>5929.6482319096222</v>
      </c>
      <c r="L16" s="216">
        <f t="shared" si="4"/>
        <v>745.83774941406944</v>
      </c>
      <c r="M16" s="216">
        <f t="shared" si="4"/>
        <v>1068.648978141965</v>
      </c>
      <c r="N16" s="216">
        <f t="shared" si="4"/>
        <v>530.04499648198851</v>
      </c>
      <c r="O16" s="216">
        <f t="shared" si="4"/>
        <v>932.42059837948477</v>
      </c>
      <c r="P16" s="216">
        <f t="shared" ref="P16:Y20" si="5">AU16</f>
        <v>566.06378474459086</v>
      </c>
      <c r="Q16" s="216">
        <f t="shared" si="5"/>
        <v>1015.040203060592</v>
      </c>
      <c r="R16" s="216">
        <f t="shared" si="5"/>
        <v>447.73017628249954</v>
      </c>
      <c r="S16" s="216">
        <f t="shared" si="5"/>
        <v>623.86174540443085</v>
      </c>
      <c r="T16" s="216">
        <f t="shared" si="5"/>
        <v>3019.7482451419128</v>
      </c>
      <c r="U16" s="216">
        <f t="shared" si="5"/>
        <v>2854.3401557293328</v>
      </c>
      <c r="V16" s="216">
        <f t="shared" si="5"/>
        <v>754.5526950488395</v>
      </c>
      <c r="W16" s="216">
        <f t="shared" si="5"/>
        <v>370.46081108630739</v>
      </c>
      <c r="X16" s="216">
        <f t="shared" si="5"/>
        <v>499.98845290692464</v>
      </c>
      <c r="Y16" s="216">
        <f t="shared" si="5"/>
        <v>229.5829202061513</v>
      </c>
      <c r="Z16" s="216">
        <f t="shared" ref="Z16:AH20" si="6">BE16</f>
        <v>278.31917168346303</v>
      </c>
      <c r="AA16" s="216">
        <f t="shared" si="6"/>
        <v>175.66401873274569</v>
      </c>
      <c r="AB16" s="216">
        <f t="shared" si="6"/>
        <v>145.90411058498574</v>
      </c>
      <c r="AC16" s="216">
        <f t="shared" si="6"/>
        <v>188.76695135458013</v>
      </c>
      <c r="AD16" s="216">
        <f t="shared" si="6"/>
        <v>211.10102412533527</v>
      </c>
      <c r="AE16" s="216">
        <f t="shared" si="6"/>
        <v>165.40808941257987</v>
      </c>
      <c r="AF16" s="216">
        <f t="shared" si="6"/>
        <v>1365.3495078579135</v>
      </c>
      <c r="AG16" s="216">
        <f t="shared" si="6"/>
        <v>608.53359841852159</v>
      </c>
      <c r="AH16" s="216">
        <f t="shared" si="6"/>
        <v>1071.3705999076569</v>
      </c>
      <c r="AI16" s="3010" t="s">
        <v>995</v>
      </c>
      <c r="AJ16" s="3012"/>
      <c r="AK16" s="2117">
        <v>14574.14290455718</v>
      </c>
      <c r="AL16" s="2118">
        <v>8509.1409532311791</v>
      </c>
      <c r="AM16" s="2118">
        <v>2579.4927213215597</v>
      </c>
      <c r="AN16" s="2118">
        <v>805.84131675654805</v>
      </c>
      <c r="AO16" s="2118">
        <v>1773.6514045650108</v>
      </c>
      <c r="AP16" s="2118">
        <v>5929.6482319096222</v>
      </c>
      <c r="AQ16" s="2118">
        <v>745.83774941406944</v>
      </c>
      <c r="AR16" s="2118">
        <v>1068.648978141965</v>
      </c>
      <c r="AS16" s="2118">
        <v>530.04499648198851</v>
      </c>
      <c r="AT16" s="2118">
        <v>932.42059837948477</v>
      </c>
      <c r="AU16" s="2118">
        <v>566.06378474459086</v>
      </c>
      <c r="AV16" s="2118">
        <v>1015.040203060592</v>
      </c>
      <c r="AW16" s="2118">
        <v>447.73017628249954</v>
      </c>
      <c r="AX16" s="2118">
        <v>623.86174540443085</v>
      </c>
      <c r="AY16" s="2118">
        <v>3019.7482451419128</v>
      </c>
      <c r="AZ16" s="2118">
        <v>2854.3401557293328</v>
      </c>
      <c r="BA16" s="2118">
        <v>754.5526950488395</v>
      </c>
      <c r="BB16" s="2118">
        <v>370.46081108630739</v>
      </c>
      <c r="BC16" s="2118">
        <v>499.98845290692464</v>
      </c>
      <c r="BD16" s="2118">
        <v>229.5829202061513</v>
      </c>
      <c r="BE16" s="2118">
        <v>278.31917168346303</v>
      </c>
      <c r="BF16" s="2118">
        <v>175.66401873274569</v>
      </c>
      <c r="BG16" s="2118">
        <v>145.90411058498574</v>
      </c>
      <c r="BH16" s="2118">
        <v>188.76695135458013</v>
      </c>
      <c r="BI16" s="2118">
        <v>211.10102412533527</v>
      </c>
      <c r="BJ16" s="2118">
        <v>165.40808941257987</v>
      </c>
      <c r="BK16" s="2118">
        <v>1365.3495078579135</v>
      </c>
      <c r="BL16" s="2118">
        <v>608.53359841852159</v>
      </c>
      <c r="BM16" s="2119">
        <v>1071.3705999076569</v>
      </c>
    </row>
    <row r="17" spans="1:65" ht="15.75" customHeight="1">
      <c r="A17" s="185"/>
      <c r="B17" s="155" t="s">
        <v>53</v>
      </c>
      <c r="C17" s="185"/>
      <c r="D17" s="186"/>
      <c r="E17" s="187"/>
      <c r="F17" s="215">
        <f t="shared" si="4"/>
        <v>3159.975625636861</v>
      </c>
      <c r="G17" s="216">
        <f t="shared" si="4"/>
        <v>2394.5840647309665</v>
      </c>
      <c r="H17" s="216">
        <f t="shared" si="4"/>
        <v>878.55528249772578</v>
      </c>
      <c r="I17" s="216">
        <f t="shared" si="4"/>
        <v>284.6496408832038</v>
      </c>
      <c r="J17" s="216">
        <f t="shared" si="4"/>
        <v>593.9056416145221</v>
      </c>
      <c r="K17" s="216">
        <f t="shared" si="4"/>
        <v>1516.02878223324</v>
      </c>
      <c r="L17" s="216">
        <f t="shared" si="4"/>
        <v>193.38595782812692</v>
      </c>
      <c r="M17" s="216">
        <f t="shared" si="4"/>
        <v>354.82110595735321</v>
      </c>
      <c r="N17" s="216">
        <f t="shared" si="4"/>
        <v>100.28818852256298</v>
      </c>
      <c r="O17" s="216">
        <f t="shared" si="4"/>
        <v>257.88350473430137</v>
      </c>
      <c r="P17" s="216">
        <f t="shared" si="5"/>
        <v>106.69254791982542</v>
      </c>
      <c r="Q17" s="216">
        <f t="shared" si="5"/>
        <v>195.11013342543259</v>
      </c>
      <c r="R17" s="216">
        <f t="shared" si="5"/>
        <v>108.79551947673244</v>
      </c>
      <c r="S17" s="216">
        <f t="shared" si="5"/>
        <v>199.05182436890476</v>
      </c>
      <c r="T17" s="216">
        <f t="shared" si="5"/>
        <v>261.48411559225099</v>
      </c>
      <c r="U17" s="216">
        <f t="shared" si="5"/>
        <v>224.15954330139363</v>
      </c>
      <c r="V17" s="216">
        <f t="shared" si="5"/>
        <v>108.9042257873529</v>
      </c>
      <c r="W17" s="216">
        <f t="shared" si="5"/>
        <v>23.023519874500121</v>
      </c>
      <c r="X17" s="216">
        <f t="shared" si="5"/>
        <v>48.102690239425698</v>
      </c>
      <c r="Y17" s="216">
        <f t="shared" si="5"/>
        <v>3.0205872909811653</v>
      </c>
      <c r="Z17" s="216">
        <f t="shared" si="6"/>
        <v>31.666853442488112</v>
      </c>
      <c r="AA17" s="216">
        <f t="shared" si="6"/>
        <v>5.0666666666456575</v>
      </c>
      <c r="AB17" s="216">
        <f t="shared" si="6"/>
        <v>4.375</v>
      </c>
      <c r="AC17" s="216">
        <f t="shared" si="6"/>
        <v>0</v>
      </c>
      <c r="AD17" s="216">
        <f t="shared" si="6"/>
        <v>0</v>
      </c>
      <c r="AE17" s="216">
        <f t="shared" si="6"/>
        <v>37.324572290857297</v>
      </c>
      <c r="AF17" s="216">
        <f t="shared" si="6"/>
        <v>324.58820756927889</v>
      </c>
      <c r="AG17" s="216">
        <f t="shared" si="6"/>
        <v>44.194077656387854</v>
      </c>
      <c r="AH17" s="216">
        <f t="shared" si="6"/>
        <v>135.12516008797633</v>
      </c>
      <c r="AI17" s="3010" t="s">
        <v>996</v>
      </c>
      <c r="AJ17" s="3012"/>
      <c r="AK17" s="2117">
        <v>3159.975625636861</v>
      </c>
      <c r="AL17" s="2118">
        <v>2394.5840647309665</v>
      </c>
      <c r="AM17" s="2118">
        <v>878.55528249772578</v>
      </c>
      <c r="AN17" s="2118">
        <v>284.6496408832038</v>
      </c>
      <c r="AO17" s="2118">
        <v>593.9056416145221</v>
      </c>
      <c r="AP17" s="2118">
        <v>1516.02878223324</v>
      </c>
      <c r="AQ17" s="2118">
        <v>193.38595782812692</v>
      </c>
      <c r="AR17" s="2118">
        <v>354.82110595735321</v>
      </c>
      <c r="AS17" s="2118">
        <v>100.28818852256298</v>
      </c>
      <c r="AT17" s="2118">
        <v>257.88350473430137</v>
      </c>
      <c r="AU17" s="2118">
        <v>106.69254791982542</v>
      </c>
      <c r="AV17" s="2118">
        <v>195.11013342543259</v>
      </c>
      <c r="AW17" s="2118">
        <v>108.79551947673244</v>
      </c>
      <c r="AX17" s="2118">
        <v>199.05182436890476</v>
      </c>
      <c r="AY17" s="2118">
        <v>261.48411559225099</v>
      </c>
      <c r="AZ17" s="2118">
        <v>224.15954330139363</v>
      </c>
      <c r="BA17" s="2118">
        <v>108.9042257873529</v>
      </c>
      <c r="BB17" s="2118">
        <v>23.023519874500121</v>
      </c>
      <c r="BC17" s="2118">
        <v>48.102690239425698</v>
      </c>
      <c r="BD17" s="2118">
        <v>3.0205872909811653</v>
      </c>
      <c r="BE17" s="2118">
        <v>31.666853442488112</v>
      </c>
      <c r="BF17" s="2118">
        <v>5.0666666666456575</v>
      </c>
      <c r="BG17" s="2118">
        <v>4.375</v>
      </c>
      <c r="BH17" s="2118">
        <v>0</v>
      </c>
      <c r="BI17" s="2118">
        <v>0</v>
      </c>
      <c r="BJ17" s="2118">
        <v>37.324572290857297</v>
      </c>
      <c r="BK17" s="2118">
        <v>324.58820756927889</v>
      </c>
      <c r="BL17" s="2118">
        <v>44.194077656387854</v>
      </c>
      <c r="BM17" s="2119">
        <v>135.12516008797633</v>
      </c>
    </row>
    <row r="18" spans="1:65" ht="15.75" customHeight="1">
      <c r="A18" s="185"/>
      <c r="B18" s="155" t="s">
        <v>54</v>
      </c>
      <c r="C18" s="185"/>
      <c r="D18" s="186"/>
      <c r="E18" s="187"/>
      <c r="F18" s="215">
        <f t="shared" si="4"/>
        <v>16518.783828924152</v>
      </c>
      <c r="G18" s="216">
        <f t="shared" si="4"/>
        <v>12430.287778305968</v>
      </c>
      <c r="H18" s="216">
        <f t="shared" si="4"/>
        <v>3883.1509430399883</v>
      </c>
      <c r="I18" s="216">
        <f t="shared" si="4"/>
        <v>1720.8698270288164</v>
      </c>
      <c r="J18" s="216">
        <f t="shared" si="4"/>
        <v>2162.2811160111719</v>
      </c>
      <c r="K18" s="216">
        <f t="shared" si="4"/>
        <v>8547.1368352659811</v>
      </c>
      <c r="L18" s="216">
        <f t="shared" si="4"/>
        <v>1173.8761852429448</v>
      </c>
      <c r="M18" s="216">
        <f t="shared" si="4"/>
        <v>1435.7786155679246</v>
      </c>
      <c r="N18" s="216">
        <f t="shared" si="4"/>
        <v>913.86002938766444</v>
      </c>
      <c r="O18" s="216">
        <f t="shared" si="4"/>
        <v>1308.2241544330464</v>
      </c>
      <c r="P18" s="216">
        <f t="shared" si="5"/>
        <v>1067.0549301906428</v>
      </c>
      <c r="Q18" s="216">
        <f t="shared" si="5"/>
        <v>1267.9609736584707</v>
      </c>
      <c r="R18" s="216">
        <f t="shared" si="5"/>
        <v>550.87860609896507</v>
      </c>
      <c r="S18" s="216">
        <f t="shared" si="5"/>
        <v>829.50334068632037</v>
      </c>
      <c r="T18" s="216">
        <f t="shared" si="5"/>
        <v>2149.4355412338391</v>
      </c>
      <c r="U18" s="216">
        <f t="shared" si="5"/>
        <v>1955.0260174242421</v>
      </c>
      <c r="V18" s="216">
        <f t="shared" si="5"/>
        <v>517.529665232978</v>
      </c>
      <c r="W18" s="216">
        <f t="shared" si="5"/>
        <v>174.16894050633476</v>
      </c>
      <c r="X18" s="216">
        <f t="shared" si="5"/>
        <v>267.32240843661356</v>
      </c>
      <c r="Y18" s="216">
        <f t="shared" si="5"/>
        <v>199.17946828068057</v>
      </c>
      <c r="Z18" s="216">
        <f t="shared" si="6"/>
        <v>235.3023228635505</v>
      </c>
      <c r="AA18" s="216">
        <f t="shared" si="6"/>
        <v>93.020281500525655</v>
      </c>
      <c r="AB18" s="216">
        <f t="shared" si="6"/>
        <v>113.76406654883796</v>
      </c>
      <c r="AC18" s="216">
        <f t="shared" si="6"/>
        <v>217.72082896876384</v>
      </c>
      <c r="AD18" s="216">
        <f t="shared" si="6"/>
        <v>137.01803508595725</v>
      </c>
      <c r="AE18" s="216">
        <f t="shared" si="6"/>
        <v>194.40952380959689</v>
      </c>
      <c r="AF18" s="216">
        <f t="shared" si="6"/>
        <v>958.07616186908831</v>
      </c>
      <c r="AG18" s="216">
        <f t="shared" si="6"/>
        <v>591.07418249682496</v>
      </c>
      <c r="AH18" s="216">
        <f t="shared" si="6"/>
        <v>389.91016501843649</v>
      </c>
      <c r="AI18" s="3010" t="s">
        <v>997</v>
      </c>
      <c r="AJ18" s="3012"/>
      <c r="AK18" s="2117">
        <v>16518.783828924152</v>
      </c>
      <c r="AL18" s="2118">
        <v>12430.287778305968</v>
      </c>
      <c r="AM18" s="2118">
        <v>3883.1509430399883</v>
      </c>
      <c r="AN18" s="2118">
        <v>1720.8698270288164</v>
      </c>
      <c r="AO18" s="2118">
        <v>2162.2811160111719</v>
      </c>
      <c r="AP18" s="2118">
        <v>8547.1368352659811</v>
      </c>
      <c r="AQ18" s="2118">
        <v>1173.8761852429448</v>
      </c>
      <c r="AR18" s="2118">
        <v>1435.7786155679246</v>
      </c>
      <c r="AS18" s="2118">
        <v>913.86002938766444</v>
      </c>
      <c r="AT18" s="2118">
        <v>1308.2241544330464</v>
      </c>
      <c r="AU18" s="2118">
        <v>1067.0549301906428</v>
      </c>
      <c r="AV18" s="2118">
        <v>1267.9609736584707</v>
      </c>
      <c r="AW18" s="2118">
        <v>550.87860609896507</v>
      </c>
      <c r="AX18" s="2118">
        <v>829.50334068632037</v>
      </c>
      <c r="AY18" s="2118">
        <v>2149.4355412338391</v>
      </c>
      <c r="AZ18" s="2118">
        <v>1955.0260174242421</v>
      </c>
      <c r="BA18" s="2118">
        <v>517.529665232978</v>
      </c>
      <c r="BB18" s="2118">
        <v>174.16894050633476</v>
      </c>
      <c r="BC18" s="2118">
        <v>267.32240843661356</v>
      </c>
      <c r="BD18" s="2118">
        <v>199.17946828068057</v>
      </c>
      <c r="BE18" s="2118">
        <v>235.3023228635505</v>
      </c>
      <c r="BF18" s="2118">
        <v>93.020281500525655</v>
      </c>
      <c r="BG18" s="2118">
        <v>113.76406654883796</v>
      </c>
      <c r="BH18" s="2118">
        <v>217.72082896876384</v>
      </c>
      <c r="BI18" s="2118">
        <v>137.01803508595725</v>
      </c>
      <c r="BJ18" s="2118">
        <v>194.40952380959689</v>
      </c>
      <c r="BK18" s="2118">
        <v>958.07616186908831</v>
      </c>
      <c r="BL18" s="2118">
        <v>591.07418249682496</v>
      </c>
      <c r="BM18" s="2119">
        <v>389.91016501843649</v>
      </c>
    </row>
    <row r="19" spans="1:65" ht="15.75" customHeight="1">
      <c r="A19" s="185"/>
      <c r="B19" s="155" t="s">
        <v>694</v>
      </c>
      <c r="C19" s="185"/>
      <c r="D19" s="186"/>
      <c r="E19" s="187"/>
      <c r="F19" s="215">
        <f t="shared" si="4"/>
        <v>10981.597612856265</v>
      </c>
      <c r="G19" s="216">
        <f t="shared" si="4"/>
        <v>8725.064445376056</v>
      </c>
      <c r="H19" s="216">
        <f t="shared" si="4"/>
        <v>2307.6265153493232</v>
      </c>
      <c r="I19" s="216">
        <f t="shared" si="4"/>
        <v>977.38496635315244</v>
      </c>
      <c r="J19" s="216">
        <f t="shared" si="4"/>
        <v>1330.2415489961709</v>
      </c>
      <c r="K19" s="216">
        <f t="shared" si="4"/>
        <v>6417.4379300267319</v>
      </c>
      <c r="L19" s="216">
        <f t="shared" si="4"/>
        <v>1171.3123713181474</v>
      </c>
      <c r="M19" s="216">
        <f t="shared" si="4"/>
        <v>1280.411695014722</v>
      </c>
      <c r="N19" s="216">
        <f t="shared" si="4"/>
        <v>750.0875139995278</v>
      </c>
      <c r="O19" s="216">
        <f t="shared" si="4"/>
        <v>919.80552543854378</v>
      </c>
      <c r="P19" s="216">
        <f t="shared" si="5"/>
        <v>703.93694875703488</v>
      </c>
      <c r="Q19" s="216">
        <f t="shared" si="5"/>
        <v>608.6332162082989</v>
      </c>
      <c r="R19" s="216">
        <f t="shared" si="5"/>
        <v>523.51526516208423</v>
      </c>
      <c r="S19" s="216">
        <f t="shared" si="5"/>
        <v>459.73539412837346</v>
      </c>
      <c r="T19" s="216">
        <f t="shared" si="5"/>
        <v>1590.6169892823125</v>
      </c>
      <c r="U19" s="216">
        <f t="shared" si="5"/>
        <v>1533.6924158147347</v>
      </c>
      <c r="V19" s="216">
        <f t="shared" si="5"/>
        <v>531.52346160529032</v>
      </c>
      <c r="W19" s="216">
        <f t="shared" si="5"/>
        <v>349.46720949274874</v>
      </c>
      <c r="X19" s="216">
        <f t="shared" si="5"/>
        <v>265.74846244145726</v>
      </c>
      <c r="Y19" s="216">
        <f t="shared" si="5"/>
        <v>60.898741530851403</v>
      </c>
      <c r="Z19" s="216">
        <f t="shared" si="6"/>
        <v>89.568836026257003</v>
      </c>
      <c r="AA19" s="216">
        <f t="shared" si="6"/>
        <v>57.614575187786599</v>
      </c>
      <c r="AB19" s="216">
        <f t="shared" si="6"/>
        <v>57.614575187786599</v>
      </c>
      <c r="AC19" s="216">
        <f t="shared" si="6"/>
        <v>34.517166060175256</v>
      </c>
      <c r="AD19" s="216">
        <f t="shared" si="6"/>
        <v>86.739388282381952</v>
      </c>
      <c r="AE19" s="216">
        <f t="shared" si="6"/>
        <v>56.924573467577488</v>
      </c>
      <c r="AF19" s="216">
        <f t="shared" si="6"/>
        <v>271.50907296070659</v>
      </c>
      <c r="AG19" s="216">
        <f t="shared" si="6"/>
        <v>71.874608012673164</v>
      </c>
      <c r="AH19" s="216">
        <f t="shared" si="6"/>
        <v>322.5324972245171</v>
      </c>
      <c r="AI19" s="3010" t="s">
        <v>998</v>
      </c>
      <c r="AJ19" s="3012"/>
      <c r="AK19" s="2117">
        <v>10981.597612856265</v>
      </c>
      <c r="AL19" s="2118">
        <v>8725.064445376056</v>
      </c>
      <c r="AM19" s="2118">
        <v>2307.6265153493232</v>
      </c>
      <c r="AN19" s="2118">
        <v>977.38496635315244</v>
      </c>
      <c r="AO19" s="2118">
        <v>1330.2415489961709</v>
      </c>
      <c r="AP19" s="2118">
        <v>6417.4379300267319</v>
      </c>
      <c r="AQ19" s="2118">
        <v>1171.3123713181474</v>
      </c>
      <c r="AR19" s="2118">
        <v>1280.411695014722</v>
      </c>
      <c r="AS19" s="2118">
        <v>750.0875139995278</v>
      </c>
      <c r="AT19" s="2118">
        <v>919.80552543854378</v>
      </c>
      <c r="AU19" s="2118">
        <v>703.93694875703488</v>
      </c>
      <c r="AV19" s="2118">
        <v>608.6332162082989</v>
      </c>
      <c r="AW19" s="2118">
        <v>523.51526516208423</v>
      </c>
      <c r="AX19" s="2118">
        <v>459.73539412837346</v>
      </c>
      <c r="AY19" s="2118">
        <v>1590.6169892823125</v>
      </c>
      <c r="AZ19" s="2118">
        <v>1533.6924158147347</v>
      </c>
      <c r="BA19" s="2118">
        <v>531.52346160529032</v>
      </c>
      <c r="BB19" s="2118">
        <v>349.46720949274874</v>
      </c>
      <c r="BC19" s="2118">
        <v>265.74846244145726</v>
      </c>
      <c r="BD19" s="2118">
        <v>60.898741530851403</v>
      </c>
      <c r="BE19" s="2118">
        <v>89.568836026257003</v>
      </c>
      <c r="BF19" s="2118">
        <v>57.614575187786599</v>
      </c>
      <c r="BG19" s="2118">
        <v>57.614575187786599</v>
      </c>
      <c r="BH19" s="2118">
        <v>34.517166060175256</v>
      </c>
      <c r="BI19" s="2118">
        <v>86.739388282381952</v>
      </c>
      <c r="BJ19" s="2118">
        <v>56.924573467577488</v>
      </c>
      <c r="BK19" s="2118">
        <v>271.50907296070659</v>
      </c>
      <c r="BL19" s="2118">
        <v>71.874608012673164</v>
      </c>
      <c r="BM19" s="2119">
        <v>322.5324972245171</v>
      </c>
    </row>
    <row r="20" spans="1:65" ht="15.75" customHeight="1">
      <c r="A20" s="185"/>
      <c r="B20" s="155" t="s">
        <v>695</v>
      </c>
      <c r="C20" s="185"/>
      <c r="D20" s="186"/>
      <c r="E20" s="187"/>
      <c r="F20" s="215">
        <f t="shared" si="4"/>
        <v>917</v>
      </c>
      <c r="G20" s="216">
        <f t="shared" si="4"/>
        <v>466</v>
      </c>
      <c r="H20" s="216">
        <f t="shared" si="4"/>
        <v>268</v>
      </c>
      <c r="I20" s="216">
        <f t="shared" si="4"/>
        <v>120</v>
      </c>
      <c r="J20" s="216">
        <f t="shared" si="4"/>
        <v>148</v>
      </c>
      <c r="K20" s="216">
        <f t="shared" si="4"/>
        <v>198</v>
      </c>
      <c r="L20" s="216">
        <f t="shared" si="4"/>
        <v>17</v>
      </c>
      <c r="M20" s="216">
        <f t="shared" si="4"/>
        <v>25</v>
      </c>
      <c r="N20" s="216">
        <f t="shared" si="4"/>
        <v>13</v>
      </c>
      <c r="O20" s="216">
        <f t="shared" si="4"/>
        <v>23</v>
      </c>
      <c r="P20" s="216">
        <f t="shared" si="5"/>
        <v>4</v>
      </c>
      <c r="Q20" s="216">
        <f t="shared" si="5"/>
        <v>32</v>
      </c>
      <c r="R20" s="216">
        <f t="shared" si="5"/>
        <v>38</v>
      </c>
      <c r="S20" s="216">
        <f t="shared" si="5"/>
        <v>46</v>
      </c>
      <c r="T20" s="216">
        <f t="shared" si="5"/>
        <v>198</v>
      </c>
      <c r="U20" s="216">
        <f t="shared" si="5"/>
        <v>112</v>
      </c>
      <c r="V20" s="216">
        <f t="shared" si="5"/>
        <v>11</v>
      </c>
      <c r="W20" s="216">
        <f t="shared" si="5"/>
        <v>13</v>
      </c>
      <c r="X20" s="216">
        <f t="shared" si="5"/>
        <v>6</v>
      </c>
      <c r="Y20" s="216">
        <f t="shared" si="5"/>
        <v>49</v>
      </c>
      <c r="Z20" s="216">
        <f t="shared" si="6"/>
        <v>19</v>
      </c>
      <c r="AA20" s="216">
        <f t="shared" si="6"/>
        <v>3</v>
      </c>
      <c r="AB20" s="216">
        <f t="shared" si="6"/>
        <v>4</v>
      </c>
      <c r="AC20" s="216">
        <f t="shared" si="6"/>
        <v>0</v>
      </c>
      <c r="AD20" s="216">
        <f t="shared" si="6"/>
        <v>7</v>
      </c>
      <c r="AE20" s="216">
        <f t="shared" si="6"/>
        <v>86</v>
      </c>
      <c r="AF20" s="216">
        <f t="shared" si="6"/>
        <v>87</v>
      </c>
      <c r="AG20" s="216">
        <f t="shared" si="6"/>
        <v>84</v>
      </c>
      <c r="AH20" s="216">
        <f t="shared" si="6"/>
        <v>82</v>
      </c>
      <c r="AI20" s="3010" t="s">
        <v>999</v>
      </c>
      <c r="AJ20" s="3012"/>
      <c r="AK20" s="2117">
        <v>917</v>
      </c>
      <c r="AL20" s="2118">
        <v>466</v>
      </c>
      <c r="AM20" s="2118">
        <v>268</v>
      </c>
      <c r="AN20" s="2118">
        <v>120</v>
      </c>
      <c r="AO20" s="2118">
        <v>148</v>
      </c>
      <c r="AP20" s="2118">
        <v>198</v>
      </c>
      <c r="AQ20" s="2118">
        <v>17</v>
      </c>
      <c r="AR20" s="2118">
        <v>25</v>
      </c>
      <c r="AS20" s="2118">
        <v>13</v>
      </c>
      <c r="AT20" s="2118">
        <v>23</v>
      </c>
      <c r="AU20" s="2118">
        <v>4</v>
      </c>
      <c r="AV20" s="2118">
        <v>32</v>
      </c>
      <c r="AW20" s="2118">
        <v>38</v>
      </c>
      <c r="AX20" s="2118">
        <v>46</v>
      </c>
      <c r="AY20" s="2118">
        <v>198</v>
      </c>
      <c r="AZ20" s="2118">
        <v>112</v>
      </c>
      <c r="BA20" s="2118">
        <v>11</v>
      </c>
      <c r="BB20" s="2118">
        <v>13</v>
      </c>
      <c r="BC20" s="2118">
        <v>6</v>
      </c>
      <c r="BD20" s="2118">
        <v>49</v>
      </c>
      <c r="BE20" s="2118">
        <v>19</v>
      </c>
      <c r="BF20" s="2118">
        <v>3</v>
      </c>
      <c r="BG20" s="2118">
        <v>4</v>
      </c>
      <c r="BH20" s="2118">
        <v>0</v>
      </c>
      <c r="BI20" s="2118">
        <v>7</v>
      </c>
      <c r="BJ20" s="2118">
        <v>86</v>
      </c>
      <c r="BK20" s="2118">
        <v>87</v>
      </c>
      <c r="BL20" s="2118">
        <v>84</v>
      </c>
      <c r="BM20" s="2119">
        <v>82</v>
      </c>
    </row>
    <row r="21" spans="1:65" ht="15.75" customHeight="1">
      <c r="A21" s="3716" t="s">
        <v>696</v>
      </c>
      <c r="B21" s="3716"/>
      <c r="C21" s="3716"/>
      <c r="D21" s="180"/>
      <c r="E21" s="187"/>
      <c r="F21" s="215"/>
      <c r="G21" s="216"/>
      <c r="H21" s="216"/>
      <c r="I21" s="216"/>
      <c r="J21" s="216"/>
      <c r="K21" s="216"/>
      <c r="L21" s="216"/>
      <c r="M21" s="216"/>
      <c r="N21" s="216"/>
      <c r="O21" s="216"/>
      <c r="P21" s="216"/>
      <c r="Q21" s="216"/>
      <c r="R21" s="216"/>
      <c r="S21" s="216"/>
      <c r="T21" s="216"/>
      <c r="U21" s="216"/>
      <c r="V21" s="216"/>
      <c r="W21" s="216"/>
      <c r="X21" s="216"/>
      <c r="Y21" s="216"/>
      <c r="Z21" s="216"/>
      <c r="AA21" s="216"/>
      <c r="AB21" s="216"/>
      <c r="AC21" s="216"/>
      <c r="AD21" s="216"/>
      <c r="AE21" s="216"/>
      <c r="AF21" s="216"/>
      <c r="AG21" s="216"/>
      <c r="AH21" s="216"/>
      <c r="AI21" s="3010" t="s">
        <v>1001</v>
      </c>
      <c r="AJ21" s="3012"/>
      <c r="AK21" s="2117">
        <v>43834.366306180898</v>
      </c>
      <c r="AL21" s="2118">
        <v>30556.672267405978</v>
      </c>
      <c r="AM21" s="2118">
        <v>9447.368051284504</v>
      </c>
      <c r="AN21" s="2118">
        <v>3671.8657412969528</v>
      </c>
      <c r="AO21" s="2118">
        <v>5775.502309987548</v>
      </c>
      <c r="AP21" s="2118">
        <v>21109.304216121509</v>
      </c>
      <c r="AQ21" s="2118">
        <v>3111.2465836040224</v>
      </c>
      <c r="AR21" s="2118">
        <v>3984.7953067908375</v>
      </c>
      <c r="AS21" s="2118">
        <v>2067.1233427225498</v>
      </c>
      <c r="AT21" s="2118">
        <v>3178.1491859777029</v>
      </c>
      <c r="AU21" s="2118">
        <v>2246.42907253361</v>
      </c>
      <c r="AV21" s="2118">
        <v>2936.4417326631392</v>
      </c>
      <c r="AW21" s="2118">
        <v>1580.7293190874766</v>
      </c>
      <c r="AX21" s="2118">
        <v>2004.3896727421607</v>
      </c>
      <c r="AY21" s="2118">
        <v>6976.9107129144695</v>
      </c>
      <c r="AZ21" s="2118">
        <v>6436.8439539338551</v>
      </c>
      <c r="BA21" s="2118">
        <v>1876.7983507468498</v>
      </c>
      <c r="BB21" s="2118">
        <v>897.12223864033865</v>
      </c>
      <c r="BC21" s="2118">
        <v>1048.9260659063409</v>
      </c>
      <c r="BD21" s="2118">
        <v>509.05464243043446</v>
      </c>
      <c r="BE21" s="2118">
        <v>604.60922324934279</v>
      </c>
      <c r="BF21" s="2118">
        <v>315.52662022325194</v>
      </c>
      <c r="BG21" s="2118">
        <v>306.81883045715875</v>
      </c>
      <c r="BH21" s="2118">
        <v>438.5672405849914</v>
      </c>
      <c r="BI21" s="2118">
        <v>439.42074169514672</v>
      </c>
      <c r="BJ21" s="2118">
        <v>540.06675898061155</v>
      </c>
      <c r="BK21" s="2118">
        <v>2949.0541036023856</v>
      </c>
      <c r="BL21" s="2118">
        <v>1397.2387607858802</v>
      </c>
      <c r="BM21" s="2119">
        <v>1954.4904614721706</v>
      </c>
    </row>
    <row r="22" spans="1:65" ht="15.75" customHeight="1">
      <c r="A22" s="3093" t="s">
        <v>45</v>
      </c>
      <c r="B22" s="3093"/>
      <c r="C22" s="188"/>
      <c r="D22" s="180"/>
      <c r="E22" s="187"/>
      <c r="F22" s="215">
        <f t="shared" ref="F22:AH22" si="7">AK21</f>
        <v>43834.366306180898</v>
      </c>
      <c r="G22" s="216">
        <f t="shared" si="7"/>
        <v>30556.672267405978</v>
      </c>
      <c r="H22" s="216">
        <f t="shared" si="7"/>
        <v>9447.368051284504</v>
      </c>
      <c r="I22" s="216">
        <f t="shared" si="7"/>
        <v>3671.8657412969528</v>
      </c>
      <c r="J22" s="216">
        <f t="shared" si="7"/>
        <v>5775.502309987548</v>
      </c>
      <c r="K22" s="216">
        <f t="shared" si="7"/>
        <v>21109.304216121509</v>
      </c>
      <c r="L22" s="216">
        <f t="shared" si="7"/>
        <v>3111.2465836040224</v>
      </c>
      <c r="M22" s="216">
        <f t="shared" si="7"/>
        <v>3984.7953067908375</v>
      </c>
      <c r="N22" s="216">
        <f t="shared" si="7"/>
        <v>2067.1233427225498</v>
      </c>
      <c r="O22" s="216">
        <f t="shared" si="7"/>
        <v>3178.1491859777029</v>
      </c>
      <c r="P22" s="216">
        <f t="shared" si="7"/>
        <v>2246.42907253361</v>
      </c>
      <c r="Q22" s="216">
        <f t="shared" si="7"/>
        <v>2936.4417326631392</v>
      </c>
      <c r="R22" s="216">
        <f t="shared" si="7"/>
        <v>1580.7293190874766</v>
      </c>
      <c r="S22" s="216">
        <f t="shared" si="7"/>
        <v>2004.3896727421607</v>
      </c>
      <c r="T22" s="216">
        <f t="shared" si="7"/>
        <v>6976.9107129144695</v>
      </c>
      <c r="U22" s="216">
        <f t="shared" si="7"/>
        <v>6436.8439539338551</v>
      </c>
      <c r="V22" s="216">
        <f t="shared" si="7"/>
        <v>1876.7983507468498</v>
      </c>
      <c r="W22" s="216">
        <f t="shared" si="7"/>
        <v>897.12223864033865</v>
      </c>
      <c r="X22" s="216">
        <f t="shared" si="7"/>
        <v>1048.9260659063409</v>
      </c>
      <c r="Y22" s="216">
        <f t="shared" si="7"/>
        <v>509.05464243043446</v>
      </c>
      <c r="Z22" s="216">
        <f t="shared" si="7"/>
        <v>604.60922324934279</v>
      </c>
      <c r="AA22" s="216">
        <f t="shared" si="7"/>
        <v>315.52662022325194</v>
      </c>
      <c r="AB22" s="216">
        <f t="shared" si="7"/>
        <v>306.81883045715875</v>
      </c>
      <c r="AC22" s="216">
        <f t="shared" si="7"/>
        <v>438.5672405849914</v>
      </c>
      <c r="AD22" s="216">
        <f t="shared" si="7"/>
        <v>439.42074169514672</v>
      </c>
      <c r="AE22" s="216">
        <f t="shared" si="7"/>
        <v>540.06675898061155</v>
      </c>
      <c r="AF22" s="216">
        <f t="shared" si="7"/>
        <v>2949.0541036023856</v>
      </c>
      <c r="AG22" s="216">
        <f t="shared" si="7"/>
        <v>1397.2387607858802</v>
      </c>
      <c r="AH22" s="216">
        <f t="shared" si="7"/>
        <v>1954.4904614721706</v>
      </c>
      <c r="AI22" s="3010" t="s">
        <v>1002</v>
      </c>
      <c r="AJ22" s="3012"/>
      <c r="AK22" s="2117">
        <v>2317.1336657935649</v>
      </c>
      <c r="AL22" s="2118">
        <v>1968.4049742381728</v>
      </c>
      <c r="AM22" s="2118">
        <v>469.4574109240931</v>
      </c>
      <c r="AN22" s="2118">
        <v>236.88000972476758</v>
      </c>
      <c r="AO22" s="2118">
        <v>232.57740119932561</v>
      </c>
      <c r="AP22" s="2118">
        <v>1498.9475633140796</v>
      </c>
      <c r="AQ22" s="2118">
        <v>190.16568019926825</v>
      </c>
      <c r="AR22" s="2118">
        <v>179.86508789112929</v>
      </c>
      <c r="AS22" s="2118">
        <v>240.15738566919424</v>
      </c>
      <c r="AT22" s="2118">
        <v>263.18459700767261</v>
      </c>
      <c r="AU22" s="2118">
        <v>201.319139078484</v>
      </c>
      <c r="AV22" s="2118">
        <v>182.30279368965705</v>
      </c>
      <c r="AW22" s="2118">
        <v>88.190247932804411</v>
      </c>
      <c r="AX22" s="2118">
        <v>153.76263184586975</v>
      </c>
      <c r="AY22" s="2118">
        <v>242.37417833584743</v>
      </c>
      <c r="AZ22" s="2118">
        <v>242.37417833584743</v>
      </c>
      <c r="BA22" s="2118">
        <v>46.711696927610404</v>
      </c>
      <c r="BB22" s="2118">
        <v>32.998242319552432</v>
      </c>
      <c r="BC22" s="2118">
        <v>38.235948118080159</v>
      </c>
      <c r="BD22" s="2118">
        <v>32.627074878230019</v>
      </c>
      <c r="BE22" s="2118">
        <v>49.247960766415801</v>
      </c>
      <c r="BF22" s="2118">
        <v>18.838921864451592</v>
      </c>
      <c r="BG22" s="2118">
        <v>18.838921864451592</v>
      </c>
      <c r="BH22" s="2118">
        <v>2.4377057985277308</v>
      </c>
      <c r="BI22" s="2118">
        <v>2.4377057985277308</v>
      </c>
      <c r="BJ22" s="2118">
        <v>0</v>
      </c>
      <c r="BK22" s="2118">
        <v>57.468846654601577</v>
      </c>
      <c r="BL22" s="2118">
        <v>2.4377057985277308</v>
      </c>
      <c r="BM22" s="2119">
        <v>46.447960766415797</v>
      </c>
    </row>
    <row r="23" spans="1:65" ht="15.75" customHeight="1">
      <c r="A23" s="189"/>
      <c r="B23" s="155" t="s">
        <v>697</v>
      </c>
      <c r="C23" s="188"/>
      <c r="D23" s="180"/>
      <c r="E23" s="187"/>
      <c r="F23" s="215">
        <f t="shared" ref="F23:AH23" si="8">AK34</f>
        <v>14978.673939450737</v>
      </c>
      <c r="G23" s="216">
        <f t="shared" si="8"/>
        <v>9976.7087831692115</v>
      </c>
      <c r="H23" s="216">
        <f t="shared" si="8"/>
        <v>3224.0074240122308</v>
      </c>
      <c r="I23" s="216">
        <f t="shared" si="8"/>
        <v>1181.0204302898298</v>
      </c>
      <c r="J23" s="216">
        <f t="shared" si="8"/>
        <v>2042.9869937224009</v>
      </c>
      <c r="K23" s="216">
        <f t="shared" si="8"/>
        <v>6752.701359156983</v>
      </c>
      <c r="L23" s="216">
        <f t="shared" si="8"/>
        <v>815.06572466166199</v>
      </c>
      <c r="M23" s="216">
        <f t="shared" si="8"/>
        <v>1066.2938166416773</v>
      </c>
      <c r="N23" s="216">
        <f t="shared" si="8"/>
        <v>599.1838812894332</v>
      </c>
      <c r="O23" s="216">
        <f t="shared" si="8"/>
        <v>1075.7228209500147</v>
      </c>
      <c r="P23" s="216">
        <f t="shared" si="8"/>
        <v>661.79530782861752</v>
      </c>
      <c r="Q23" s="216">
        <f t="shared" si="8"/>
        <v>1065.052377941206</v>
      </c>
      <c r="R23" s="216">
        <f t="shared" si="8"/>
        <v>493.74173782323675</v>
      </c>
      <c r="S23" s="216">
        <f t="shared" si="8"/>
        <v>975.84569202113573</v>
      </c>
      <c r="T23" s="216">
        <f t="shared" si="8"/>
        <v>2659.4801096918186</v>
      </c>
      <c r="U23" s="216">
        <f t="shared" si="8"/>
        <v>2335.4295923868576</v>
      </c>
      <c r="V23" s="216">
        <f t="shared" si="8"/>
        <v>509.08778381967119</v>
      </c>
      <c r="W23" s="216">
        <f t="shared" si="8"/>
        <v>391.22237166860452</v>
      </c>
      <c r="X23" s="216">
        <f t="shared" si="8"/>
        <v>366.04268265068026</v>
      </c>
      <c r="Y23" s="216">
        <f t="shared" si="8"/>
        <v>177.98255343042604</v>
      </c>
      <c r="Z23" s="216">
        <f t="shared" si="8"/>
        <v>240.93085075985474</v>
      </c>
      <c r="AA23" s="216">
        <f t="shared" si="8"/>
        <v>167.71269328336845</v>
      </c>
      <c r="AB23" s="216">
        <f t="shared" si="8"/>
        <v>164.14914470125785</v>
      </c>
      <c r="AC23" s="216">
        <f t="shared" si="8"/>
        <v>151.282370636645</v>
      </c>
      <c r="AD23" s="216">
        <f t="shared" si="8"/>
        <v>167.01914143634963</v>
      </c>
      <c r="AE23" s="216">
        <f t="shared" si="8"/>
        <v>324.05051730496075</v>
      </c>
      <c r="AF23" s="216">
        <f t="shared" si="8"/>
        <v>1069.1393367411781</v>
      </c>
      <c r="AG23" s="216">
        <f t="shared" si="8"/>
        <v>552.92276682277441</v>
      </c>
      <c r="AH23" s="216">
        <f t="shared" si="8"/>
        <v>720.42294302574544</v>
      </c>
      <c r="AI23" s="3010" t="s">
        <v>1004</v>
      </c>
      <c r="AJ23" s="3012"/>
      <c r="AK23" s="2117">
        <v>3584.0339339339089</v>
      </c>
      <c r="AL23" s="2118">
        <v>2503.3947072071119</v>
      </c>
      <c r="AM23" s="2118">
        <v>763.4705330329665</v>
      </c>
      <c r="AN23" s="2118">
        <v>257.36283783774473</v>
      </c>
      <c r="AO23" s="2118">
        <v>506.10769519522188</v>
      </c>
      <c r="AP23" s="2118">
        <v>1739.9241741741453</v>
      </c>
      <c r="AQ23" s="2118">
        <v>168.34305555546419</v>
      </c>
      <c r="AR23" s="2118">
        <v>291.31437687688526</v>
      </c>
      <c r="AS23" s="2118">
        <v>161.91111111101975</v>
      </c>
      <c r="AT23" s="2118">
        <v>381.10615615634413</v>
      </c>
      <c r="AU23" s="2118">
        <v>149.55416666657533</v>
      </c>
      <c r="AV23" s="2118">
        <v>203.55476726722159</v>
      </c>
      <c r="AW23" s="2118">
        <v>120.37361111106543</v>
      </c>
      <c r="AX23" s="2118">
        <v>263.7669294295697</v>
      </c>
      <c r="AY23" s="2118">
        <v>500.46794294297126</v>
      </c>
      <c r="AZ23" s="2118">
        <v>432.67875375378213</v>
      </c>
      <c r="BA23" s="2118">
        <v>98.424099099099095</v>
      </c>
      <c r="BB23" s="2118">
        <v>148.42680180183018</v>
      </c>
      <c r="BC23" s="2118">
        <v>71.382432432432424</v>
      </c>
      <c r="BD23" s="2118">
        <v>20.425225225225226</v>
      </c>
      <c r="BE23" s="2118">
        <v>21.9515015015015</v>
      </c>
      <c r="BF23" s="2118">
        <v>27.963963963963963</v>
      </c>
      <c r="BG23" s="2118">
        <v>12.320945945945947</v>
      </c>
      <c r="BH23" s="2118">
        <v>15.891891891891891</v>
      </c>
      <c r="BI23" s="2118">
        <v>15.891891891891893</v>
      </c>
      <c r="BJ23" s="2118">
        <v>67.789189189189187</v>
      </c>
      <c r="BK23" s="2118">
        <v>206.38389639635071</v>
      </c>
      <c r="BL23" s="2118">
        <v>120.14771021021021</v>
      </c>
      <c r="BM23" s="2119">
        <v>253.63967717726405</v>
      </c>
    </row>
    <row r="24" spans="1:65" ht="15.75" customHeight="1">
      <c r="A24" s="156"/>
      <c r="B24" s="156" t="s">
        <v>2210</v>
      </c>
      <c r="C24" s="190"/>
      <c r="D24" s="186"/>
      <c r="E24" s="187"/>
      <c r="F24" s="215">
        <f t="shared" ref="F24:O27" si="9">AK23</f>
        <v>3584.0339339339089</v>
      </c>
      <c r="G24" s="216">
        <f t="shared" si="9"/>
        <v>2503.3947072071119</v>
      </c>
      <c r="H24" s="216">
        <f t="shared" si="9"/>
        <v>763.4705330329665</v>
      </c>
      <c r="I24" s="216">
        <f t="shared" si="9"/>
        <v>257.36283783774473</v>
      </c>
      <c r="J24" s="216">
        <f t="shared" si="9"/>
        <v>506.10769519522188</v>
      </c>
      <c r="K24" s="216">
        <f t="shared" si="9"/>
        <v>1739.9241741741453</v>
      </c>
      <c r="L24" s="216">
        <f t="shared" si="9"/>
        <v>168.34305555546419</v>
      </c>
      <c r="M24" s="216">
        <f t="shared" si="9"/>
        <v>291.31437687688526</v>
      </c>
      <c r="N24" s="216">
        <f t="shared" si="9"/>
        <v>161.91111111101975</v>
      </c>
      <c r="O24" s="216">
        <f t="shared" si="9"/>
        <v>381.10615615634413</v>
      </c>
      <c r="P24" s="216">
        <f t="shared" ref="P24:Y27" si="10">AU23</f>
        <v>149.55416666657533</v>
      </c>
      <c r="Q24" s="216">
        <f t="shared" si="10"/>
        <v>203.55476726722159</v>
      </c>
      <c r="R24" s="216">
        <f t="shared" si="10"/>
        <v>120.37361111106543</v>
      </c>
      <c r="S24" s="216">
        <f t="shared" si="10"/>
        <v>263.7669294295697</v>
      </c>
      <c r="T24" s="216">
        <f t="shared" si="10"/>
        <v>500.46794294297126</v>
      </c>
      <c r="U24" s="216">
        <f t="shared" si="10"/>
        <v>432.67875375378213</v>
      </c>
      <c r="V24" s="216">
        <f t="shared" si="10"/>
        <v>98.424099099099095</v>
      </c>
      <c r="W24" s="216">
        <f t="shared" si="10"/>
        <v>148.42680180183018</v>
      </c>
      <c r="X24" s="216">
        <f t="shared" si="10"/>
        <v>71.382432432432424</v>
      </c>
      <c r="Y24" s="216">
        <f t="shared" si="10"/>
        <v>20.425225225225226</v>
      </c>
      <c r="Z24" s="216">
        <f t="shared" ref="Z24:AH27" si="11">BE23</f>
        <v>21.9515015015015</v>
      </c>
      <c r="AA24" s="216">
        <f t="shared" si="11"/>
        <v>27.963963963963963</v>
      </c>
      <c r="AB24" s="216">
        <f t="shared" si="11"/>
        <v>12.320945945945947</v>
      </c>
      <c r="AC24" s="216">
        <f t="shared" si="11"/>
        <v>15.891891891891891</v>
      </c>
      <c r="AD24" s="216">
        <f t="shared" si="11"/>
        <v>15.891891891891893</v>
      </c>
      <c r="AE24" s="216">
        <f t="shared" si="11"/>
        <v>67.789189189189187</v>
      </c>
      <c r="AF24" s="216">
        <f t="shared" si="11"/>
        <v>206.38389639635071</v>
      </c>
      <c r="AG24" s="216">
        <f t="shared" si="11"/>
        <v>120.14771021021021</v>
      </c>
      <c r="AH24" s="216">
        <f t="shared" si="11"/>
        <v>253.63967717726405</v>
      </c>
      <c r="AI24" s="3010" t="s">
        <v>1005</v>
      </c>
      <c r="AJ24" s="3012"/>
      <c r="AK24" s="2117">
        <v>4001.255528047036</v>
      </c>
      <c r="AL24" s="2118">
        <v>2499.9366857353357</v>
      </c>
      <c r="AM24" s="2118">
        <v>589.6695039703493</v>
      </c>
      <c r="AN24" s="2118">
        <v>150.23347847121434</v>
      </c>
      <c r="AO24" s="2118">
        <v>439.43602549913498</v>
      </c>
      <c r="AP24" s="2118">
        <v>1910.2671817649857</v>
      </c>
      <c r="AQ24" s="2118">
        <v>156.69046927928113</v>
      </c>
      <c r="AR24" s="2118">
        <v>253.33164005851225</v>
      </c>
      <c r="AS24" s="2118">
        <v>131.17087566517014</v>
      </c>
      <c r="AT24" s="2118">
        <v>363.24353282749746</v>
      </c>
      <c r="AU24" s="2118">
        <v>93.343589743455709</v>
      </c>
      <c r="AV24" s="2118">
        <v>376.01602919816787</v>
      </c>
      <c r="AW24" s="2118">
        <v>160.53846153850526</v>
      </c>
      <c r="AX24" s="2118">
        <v>375.9325834543958</v>
      </c>
      <c r="AY24" s="2118">
        <v>591.95836534904242</v>
      </c>
      <c r="AZ24" s="2118">
        <v>424.63016022083724</v>
      </c>
      <c r="BA24" s="2118">
        <v>65.56032897919691</v>
      </c>
      <c r="BB24" s="2118">
        <v>89.971040723981901</v>
      </c>
      <c r="BC24" s="2118">
        <v>85.021867440735377</v>
      </c>
      <c r="BD24" s="2118">
        <v>35.07692307692308</v>
      </c>
      <c r="BE24" s="2118">
        <v>55.307692307692307</v>
      </c>
      <c r="BF24" s="2118">
        <v>21.76923076923077</v>
      </c>
      <c r="BG24" s="2118">
        <v>13.384615384615385</v>
      </c>
      <c r="BH24" s="2118">
        <v>23.076923076923077</v>
      </c>
      <c r="BI24" s="2118">
        <v>35.46153846153846</v>
      </c>
      <c r="BJ24" s="2118">
        <v>167.32820512820513</v>
      </c>
      <c r="BK24" s="2118">
        <v>380.69991462464526</v>
      </c>
      <c r="BL24" s="2118">
        <v>311.34851589395737</v>
      </c>
      <c r="BM24" s="2119">
        <v>217.31204644405491</v>
      </c>
    </row>
    <row r="25" spans="1:65" ht="15.75" customHeight="1">
      <c r="A25" s="156"/>
      <c r="B25" s="156" t="s">
        <v>2255</v>
      </c>
      <c r="C25" s="190"/>
      <c r="D25" s="186"/>
      <c r="E25" s="187"/>
      <c r="F25" s="215">
        <f t="shared" si="9"/>
        <v>4001.255528047036</v>
      </c>
      <c r="G25" s="216">
        <f t="shared" si="9"/>
        <v>2499.9366857353357</v>
      </c>
      <c r="H25" s="216">
        <f t="shared" si="9"/>
        <v>589.6695039703493</v>
      </c>
      <c r="I25" s="216">
        <f t="shared" si="9"/>
        <v>150.23347847121434</v>
      </c>
      <c r="J25" s="216">
        <f t="shared" si="9"/>
        <v>439.43602549913498</v>
      </c>
      <c r="K25" s="216">
        <f t="shared" si="9"/>
        <v>1910.2671817649857</v>
      </c>
      <c r="L25" s="216">
        <f t="shared" si="9"/>
        <v>156.69046927928113</v>
      </c>
      <c r="M25" s="216">
        <f t="shared" si="9"/>
        <v>253.33164005851225</v>
      </c>
      <c r="N25" s="216">
        <f t="shared" si="9"/>
        <v>131.17087566517014</v>
      </c>
      <c r="O25" s="216">
        <f t="shared" si="9"/>
        <v>363.24353282749746</v>
      </c>
      <c r="P25" s="216">
        <f t="shared" si="10"/>
        <v>93.343589743455709</v>
      </c>
      <c r="Q25" s="216">
        <f t="shared" si="10"/>
        <v>376.01602919816787</v>
      </c>
      <c r="R25" s="216">
        <f t="shared" si="10"/>
        <v>160.53846153850526</v>
      </c>
      <c r="S25" s="216">
        <f t="shared" si="10"/>
        <v>375.9325834543958</v>
      </c>
      <c r="T25" s="216">
        <f t="shared" si="10"/>
        <v>591.95836534904242</v>
      </c>
      <c r="U25" s="216">
        <f t="shared" si="10"/>
        <v>424.63016022083724</v>
      </c>
      <c r="V25" s="216">
        <f t="shared" si="10"/>
        <v>65.56032897919691</v>
      </c>
      <c r="W25" s="216">
        <f t="shared" si="10"/>
        <v>89.971040723981901</v>
      </c>
      <c r="X25" s="216">
        <f t="shared" si="10"/>
        <v>85.021867440735377</v>
      </c>
      <c r="Y25" s="216">
        <f t="shared" si="10"/>
        <v>35.07692307692308</v>
      </c>
      <c r="Z25" s="216">
        <f t="shared" si="11"/>
        <v>55.307692307692307</v>
      </c>
      <c r="AA25" s="216">
        <f t="shared" si="11"/>
        <v>21.76923076923077</v>
      </c>
      <c r="AB25" s="216">
        <f t="shared" si="11"/>
        <v>13.384615384615385</v>
      </c>
      <c r="AC25" s="216">
        <f t="shared" si="11"/>
        <v>23.076923076923077</v>
      </c>
      <c r="AD25" s="216">
        <f t="shared" si="11"/>
        <v>35.46153846153846</v>
      </c>
      <c r="AE25" s="216">
        <f t="shared" si="11"/>
        <v>167.32820512820513</v>
      </c>
      <c r="AF25" s="216">
        <f t="shared" si="11"/>
        <v>380.69991462464526</v>
      </c>
      <c r="AG25" s="216">
        <f t="shared" si="11"/>
        <v>311.34851589395737</v>
      </c>
      <c r="AH25" s="216">
        <f t="shared" si="11"/>
        <v>217.31204644405491</v>
      </c>
      <c r="AI25" s="3010" t="s">
        <v>1006</v>
      </c>
      <c r="AJ25" s="3012"/>
      <c r="AK25" s="2117">
        <v>2933.8189754677474</v>
      </c>
      <c r="AL25" s="2118">
        <v>2207.0643899629322</v>
      </c>
      <c r="AM25" s="2118">
        <v>751.6445000711276</v>
      </c>
      <c r="AN25" s="2118">
        <v>278.37989933579718</v>
      </c>
      <c r="AO25" s="2118">
        <v>473.26460073533042</v>
      </c>
      <c r="AP25" s="2118">
        <v>1455.4198898918046</v>
      </c>
      <c r="AQ25" s="2118">
        <v>248.53133116871618</v>
      </c>
      <c r="AR25" s="2118">
        <v>236.94165725567271</v>
      </c>
      <c r="AS25" s="2118">
        <v>139.28749999984953</v>
      </c>
      <c r="AT25" s="2118">
        <v>121.32282608680605</v>
      </c>
      <c r="AU25" s="2118">
        <v>214.29383116879143</v>
      </c>
      <c r="AV25" s="2118">
        <v>195.32915725574793</v>
      </c>
      <c r="AW25" s="2118">
        <v>159.69239130419734</v>
      </c>
      <c r="AX25" s="2118">
        <v>140.02119565202344</v>
      </c>
      <c r="AY25" s="2118">
        <v>304.91343167692577</v>
      </c>
      <c r="AZ25" s="2118">
        <v>267.90100931672373</v>
      </c>
      <c r="BA25" s="2118">
        <v>80.34782608695653</v>
      </c>
      <c r="BB25" s="2118">
        <v>18.4375</v>
      </c>
      <c r="BC25" s="2118">
        <v>75.481754658361879</v>
      </c>
      <c r="BD25" s="2118">
        <v>17.0625</v>
      </c>
      <c r="BE25" s="2118">
        <v>31.321428571405352</v>
      </c>
      <c r="BF25" s="2118">
        <v>7.375</v>
      </c>
      <c r="BG25" s="2118">
        <v>8.375</v>
      </c>
      <c r="BH25" s="2118">
        <v>14.75</v>
      </c>
      <c r="BI25" s="2118">
        <v>14.75</v>
      </c>
      <c r="BJ25" s="2118">
        <v>37.012422360202009</v>
      </c>
      <c r="BK25" s="2118">
        <v>229.48851586112875</v>
      </c>
      <c r="BL25" s="2118">
        <v>44.326630434800059</v>
      </c>
      <c r="BM25" s="2119">
        <v>148.02600753195998</v>
      </c>
    </row>
    <row r="26" spans="1:65" ht="15.75" customHeight="1">
      <c r="A26" s="156"/>
      <c r="B26" s="156" t="s">
        <v>2256</v>
      </c>
      <c r="C26" s="190"/>
      <c r="D26" s="186"/>
      <c r="E26" s="187"/>
      <c r="F26" s="215">
        <f t="shared" si="9"/>
        <v>2933.8189754677474</v>
      </c>
      <c r="G26" s="216">
        <f t="shared" si="9"/>
        <v>2207.0643899629322</v>
      </c>
      <c r="H26" s="216">
        <f t="shared" si="9"/>
        <v>751.6445000711276</v>
      </c>
      <c r="I26" s="216">
        <f t="shared" si="9"/>
        <v>278.37989933579718</v>
      </c>
      <c r="J26" s="216">
        <f t="shared" si="9"/>
        <v>473.26460073533042</v>
      </c>
      <c r="K26" s="216">
        <f t="shared" si="9"/>
        <v>1455.4198898918046</v>
      </c>
      <c r="L26" s="216">
        <f t="shared" si="9"/>
        <v>248.53133116871618</v>
      </c>
      <c r="M26" s="216">
        <f t="shared" si="9"/>
        <v>236.94165725567271</v>
      </c>
      <c r="N26" s="216">
        <f t="shared" si="9"/>
        <v>139.28749999984953</v>
      </c>
      <c r="O26" s="216">
        <f t="shared" si="9"/>
        <v>121.32282608680605</v>
      </c>
      <c r="P26" s="216">
        <f t="shared" si="10"/>
        <v>214.29383116879143</v>
      </c>
      <c r="Q26" s="216">
        <f t="shared" si="10"/>
        <v>195.32915725574793</v>
      </c>
      <c r="R26" s="216">
        <f t="shared" si="10"/>
        <v>159.69239130419734</v>
      </c>
      <c r="S26" s="216">
        <f t="shared" si="10"/>
        <v>140.02119565202344</v>
      </c>
      <c r="T26" s="216">
        <f t="shared" si="10"/>
        <v>304.91343167692577</v>
      </c>
      <c r="U26" s="216">
        <f t="shared" si="10"/>
        <v>267.90100931672373</v>
      </c>
      <c r="V26" s="216">
        <f t="shared" si="10"/>
        <v>80.34782608695653</v>
      </c>
      <c r="W26" s="216">
        <f t="shared" si="10"/>
        <v>18.4375</v>
      </c>
      <c r="X26" s="216">
        <f t="shared" si="10"/>
        <v>75.481754658361879</v>
      </c>
      <c r="Y26" s="216">
        <f t="shared" si="10"/>
        <v>17.0625</v>
      </c>
      <c r="Z26" s="216">
        <f t="shared" si="11"/>
        <v>31.321428571405352</v>
      </c>
      <c r="AA26" s="216">
        <f t="shared" si="11"/>
        <v>7.375</v>
      </c>
      <c r="AB26" s="216">
        <f t="shared" si="11"/>
        <v>8.375</v>
      </c>
      <c r="AC26" s="216">
        <f t="shared" si="11"/>
        <v>14.75</v>
      </c>
      <c r="AD26" s="216">
        <f t="shared" si="11"/>
        <v>14.75</v>
      </c>
      <c r="AE26" s="216">
        <f t="shared" si="11"/>
        <v>37.012422360202009</v>
      </c>
      <c r="AF26" s="216">
        <f t="shared" si="11"/>
        <v>229.48851586112875</v>
      </c>
      <c r="AG26" s="216">
        <f t="shared" si="11"/>
        <v>44.326630434800059</v>
      </c>
      <c r="AH26" s="216">
        <f t="shared" si="11"/>
        <v>148.02600753195998</v>
      </c>
      <c r="AI26" s="3010" t="s">
        <v>1007</v>
      </c>
      <c r="AJ26" s="3012"/>
      <c r="AK26" s="2117">
        <v>4459.5655020020404</v>
      </c>
      <c r="AL26" s="2118">
        <v>2766.3130002638345</v>
      </c>
      <c r="AM26" s="2118">
        <v>1119.2228869377873</v>
      </c>
      <c r="AN26" s="2118">
        <v>495.04421464507362</v>
      </c>
      <c r="AO26" s="2118">
        <v>624.17867229271337</v>
      </c>
      <c r="AP26" s="2118">
        <v>1647.0901133260465</v>
      </c>
      <c r="AQ26" s="2118">
        <v>241.5008686582004</v>
      </c>
      <c r="AR26" s="2118">
        <v>284.70614245060699</v>
      </c>
      <c r="AS26" s="2118">
        <v>166.81439451339369</v>
      </c>
      <c r="AT26" s="2118">
        <v>210.05030587936707</v>
      </c>
      <c r="AU26" s="2118">
        <v>204.60372024979509</v>
      </c>
      <c r="AV26" s="2118">
        <v>290.15242422006838</v>
      </c>
      <c r="AW26" s="2118">
        <v>53.137273869468579</v>
      </c>
      <c r="AX26" s="2118">
        <v>196.12498348514688</v>
      </c>
      <c r="AY26" s="2118">
        <v>1262.1403697228789</v>
      </c>
      <c r="AZ26" s="2118">
        <v>1210.2196690955145</v>
      </c>
      <c r="BA26" s="2118">
        <v>264.75552965441858</v>
      </c>
      <c r="BB26" s="2118">
        <v>134.38702914279239</v>
      </c>
      <c r="BC26" s="2118">
        <v>134.15662811915055</v>
      </c>
      <c r="BD26" s="2118">
        <v>105.41790512827772</v>
      </c>
      <c r="BE26" s="2118">
        <v>132.35022837925561</v>
      </c>
      <c r="BF26" s="2118">
        <v>110.60449855017373</v>
      </c>
      <c r="BG26" s="2118">
        <v>130.06858337069653</v>
      </c>
      <c r="BH26" s="2118">
        <v>97.56355566783003</v>
      </c>
      <c r="BI26" s="2118">
        <v>100.91571108291926</v>
      </c>
      <c r="BJ26" s="2118">
        <v>51.920700627364482</v>
      </c>
      <c r="BK26" s="2118">
        <v>252.56700985905357</v>
      </c>
      <c r="BL26" s="2118">
        <v>77.099910283806821</v>
      </c>
      <c r="BM26" s="2119">
        <v>101.44521187246654</v>
      </c>
    </row>
    <row r="27" spans="1:65" s="195" customFormat="1" ht="15.75" customHeight="1">
      <c r="A27" s="191"/>
      <c r="B27" s="191" t="s">
        <v>2213</v>
      </c>
      <c r="C27" s="191"/>
      <c r="D27" s="192"/>
      <c r="E27" s="193"/>
      <c r="F27" s="215">
        <f t="shared" si="9"/>
        <v>4459.5655020020404</v>
      </c>
      <c r="G27" s="216">
        <f t="shared" si="9"/>
        <v>2766.3130002638345</v>
      </c>
      <c r="H27" s="216">
        <f t="shared" si="9"/>
        <v>1119.2228869377873</v>
      </c>
      <c r="I27" s="216">
        <f t="shared" si="9"/>
        <v>495.04421464507362</v>
      </c>
      <c r="J27" s="216">
        <f t="shared" si="9"/>
        <v>624.17867229271337</v>
      </c>
      <c r="K27" s="216">
        <f t="shared" si="9"/>
        <v>1647.0901133260465</v>
      </c>
      <c r="L27" s="216">
        <f t="shared" si="9"/>
        <v>241.5008686582004</v>
      </c>
      <c r="M27" s="216">
        <f t="shared" si="9"/>
        <v>284.70614245060699</v>
      </c>
      <c r="N27" s="216">
        <f t="shared" si="9"/>
        <v>166.81439451339369</v>
      </c>
      <c r="O27" s="216">
        <f t="shared" si="9"/>
        <v>210.05030587936707</v>
      </c>
      <c r="P27" s="216">
        <f t="shared" si="10"/>
        <v>204.60372024979509</v>
      </c>
      <c r="Q27" s="216">
        <f t="shared" si="10"/>
        <v>290.15242422006838</v>
      </c>
      <c r="R27" s="216">
        <f t="shared" si="10"/>
        <v>53.137273869468579</v>
      </c>
      <c r="S27" s="216">
        <f t="shared" si="10"/>
        <v>196.12498348514688</v>
      </c>
      <c r="T27" s="216">
        <f t="shared" si="10"/>
        <v>1262.1403697228789</v>
      </c>
      <c r="U27" s="216">
        <f t="shared" si="10"/>
        <v>1210.2196690955145</v>
      </c>
      <c r="V27" s="216">
        <f t="shared" si="10"/>
        <v>264.75552965441858</v>
      </c>
      <c r="W27" s="216">
        <f t="shared" si="10"/>
        <v>134.38702914279239</v>
      </c>
      <c r="X27" s="216">
        <f t="shared" si="10"/>
        <v>134.15662811915055</v>
      </c>
      <c r="Y27" s="216">
        <f t="shared" si="10"/>
        <v>105.41790512827772</v>
      </c>
      <c r="Z27" s="216">
        <f t="shared" si="11"/>
        <v>132.35022837925561</v>
      </c>
      <c r="AA27" s="216">
        <f t="shared" si="11"/>
        <v>110.60449855017373</v>
      </c>
      <c r="AB27" s="216">
        <f t="shared" si="11"/>
        <v>130.06858337069653</v>
      </c>
      <c r="AC27" s="216">
        <f t="shared" si="11"/>
        <v>97.56355566783003</v>
      </c>
      <c r="AD27" s="216">
        <f t="shared" si="11"/>
        <v>100.91571108291926</v>
      </c>
      <c r="AE27" s="216">
        <f t="shared" si="11"/>
        <v>51.920700627364482</v>
      </c>
      <c r="AF27" s="216">
        <f t="shared" si="11"/>
        <v>252.56700985905357</v>
      </c>
      <c r="AG27" s="216">
        <f t="shared" si="11"/>
        <v>77.099910283806821</v>
      </c>
      <c r="AH27" s="216">
        <f t="shared" si="11"/>
        <v>101.44521187246654</v>
      </c>
      <c r="AI27" s="3010" t="s">
        <v>1008</v>
      </c>
      <c r="AJ27" s="3012"/>
      <c r="AK27" s="2117">
        <v>8315.6016065714557</v>
      </c>
      <c r="AL27" s="2118">
        <v>5198.3493409497105</v>
      </c>
      <c r="AM27" s="2118">
        <v>1741.5536844501962</v>
      </c>
      <c r="AN27" s="2118">
        <v>674.68627151968929</v>
      </c>
      <c r="AO27" s="2118">
        <v>1066.8674129305068</v>
      </c>
      <c r="AP27" s="2118">
        <v>3456.795656499512</v>
      </c>
      <c r="AQ27" s="2118">
        <v>572.45561299450594</v>
      </c>
      <c r="AR27" s="2118">
        <v>831.76914844800126</v>
      </c>
      <c r="AS27" s="2118">
        <v>391.64764651470733</v>
      </c>
      <c r="AT27" s="2118">
        <v>382.07958317464806</v>
      </c>
      <c r="AU27" s="2118">
        <v>356.4633518347058</v>
      </c>
      <c r="AV27" s="2118">
        <v>436.04623281890105</v>
      </c>
      <c r="AW27" s="2118">
        <v>203.99753314836255</v>
      </c>
      <c r="AX27" s="2118">
        <v>282.33654756567955</v>
      </c>
      <c r="AY27" s="2118">
        <v>1532.708247627651</v>
      </c>
      <c r="AZ27" s="2118">
        <v>1487.7108378219259</v>
      </c>
      <c r="BA27" s="2118">
        <v>508.65306451876785</v>
      </c>
      <c r="BB27" s="2118">
        <v>129.18656835529723</v>
      </c>
      <c r="BC27" s="2118">
        <v>219.50225462970346</v>
      </c>
      <c r="BD27" s="2118">
        <v>142.69999093076177</v>
      </c>
      <c r="BE27" s="2118">
        <v>124.92314124535564</v>
      </c>
      <c r="BF27" s="2118">
        <v>87.50792838868189</v>
      </c>
      <c r="BG27" s="2118">
        <v>89.572975277007018</v>
      </c>
      <c r="BH27" s="2118">
        <v>86.029497016144376</v>
      </c>
      <c r="BI27" s="2118">
        <v>99.635417460206824</v>
      </c>
      <c r="BJ27" s="2118">
        <v>44.997409805724878</v>
      </c>
      <c r="BK27" s="2118">
        <v>848.5792903455565</v>
      </c>
      <c r="BL27" s="2118">
        <v>388.70243057445668</v>
      </c>
      <c r="BM27" s="2119">
        <v>347.2622970740855</v>
      </c>
    </row>
    <row r="28" spans="1:65" ht="15.75" customHeight="1">
      <c r="A28" s="156"/>
      <c r="B28" s="155" t="s">
        <v>698</v>
      </c>
      <c r="C28" s="190"/>
      <c r="D28" s="186"/>
      <c r="E28" s="187"/>
      <c r="F28" s="215">
        <f t="shared" ref="F28:AH28" si="12">AK35</f>
        <v>14817.736095872215</v>
      </c>
      <c r="G28" s="216">
        <f t="shared" si="12"/>
        <v>10247.500498723095</v>
      </c>
      <c r="H28" s="216">
        <f t="shared" si="12"/>
        <v>3197.4676931392846</v>
      </c>
      <c r="I28" s="216">
        <f t="shared" si="12"/>
        <v>1259.6245103455203</v>
      </c>
      <c r="J28" s="216">
        <f t="shared" si="12"/>
        <v>1937.843182793765</v>
      </c>
      <c r="K28" s="216">
        <f t="shared" si="12"/>
        <v>7050.0328055838063</v>
      </c>
      <c r="L28" s="216">
        <f t="shared" si="12"/>
        <v>1188.0343424163896</v>
      </c>
      <c r="M28" s="216">
        <f t="shared" si="12"/>
        <v>1492.3642595884119</v>
      </c>
      <c r="N28" s="216">
        <f t="shared" si="12"/>
        <v>722.29576460401529</v>
      </c>
      <c r="O28" s="216">
        <f t="shared" si="12"/>
        <v>832.4786112785099</v>
      </c>
      <c r="P28" s="216">
        <f t="shared" si="12"/>
        <v>851.35923335983136</v>
      </c>
      <c r="Q28" s="216">
        <f t="shared" si="12"/>
        <v>959.751997738466</v>
      </c>
      <c r="R28" s="216">
        <f t="shared" si="12"/>
        <v>488.83852184361638</v>
      </c>
      <c r="S28" s="216">
        <f t="shared" si="12"/>
        <v>514.9100747545682</v>
      </c>
      <c r="T28" s="216">
        <f t="shared" si="12"/>
        <v>2528.1776792779638</v>
      </c>
      <c r="U28" s="216">
        <f t="shared" si="12"/>
        <v>2477.2417572295935</v>
      </c>
      <c r="V28" s="216">
        <f t="shared" si="12"/>
        <v>777.03688441776137</v>
      </c>
      <c r="W28" s="216">
        <f t="shared" si="12"/>
        <v>285.9287548358277</v>
      </c>
      <c r="X28" s="216">
        <f t="shared" si="12"/>
        <v>407.7638764325302</v>
      </c>
      <c r="Y28" s="216">
        <f t="shared" si="12"/>
        <v>246.474370147879</v>
      </c>
      <c r="Z28" s="216">
        <f t="shared" si="12"/>
        <v>215.05750883589153</v>
      </c>
      <c r="AA28" s="216">
        <f t="shared" si="12"/>
        <v>116.58705635827801</v>
      </c>
      <c r="AB28" s="216">
        <f t="shared" si="12"/>
        <v>118.65210324660313</v>
      </c>
      <c r="AC28" s="216">
        <f t="shared" si="12"/>
        <v>163.40366625750093</v>
      </c>
      <c r="AD28" s="216">
        <f t="shared" si="12"/>
        <v>146.33753669732153</v>
      </c>
      <c r="AE28" s="216">
        <f t="shared" si="12"/>
        <v>50.93592204836991</v>
      </c>
      <c r="AF28" s="216">
        <f t="shared" si="12"/>
        <v>1104.692469588108</v>
      </c>
      <c r="AG28" s="216">
        <f t="shared" si="12"/>
        <v>443.66529710683483</v>
      </c>
      <c r="AH28" s="216">
        <f t="shared" si="12"/>
        <v>493.70015117621489</v>
      </c>
      <c r="AI28" s="3010" t="s">
        <v>1009</v>
      </c>
      <c r="AJ28" s="3012"/>
      <c r="AK28" s="2117">
        <v>6502.1344893007554</v>
      </c>
      <c r="AL28" s="2118">
        <v>5049.1511577733845</v>
      </c>
      <c r="AM28" s="2118">
        <v>1455.9140086890895</v>
      </c>
      <c r="AN28" s="2118">
        <v>584.93823882583126</v>
      </c>
      <c r="AO28" s="2118">
        <v>870.97576986325794</v>
      </c>
      <c r="AP28" s="2118">
        <v>3593.2371490842957</v>
      </c>
      <c r="AQ28" s="2118">
        <v>615.57872942188362</v>
      </c>
      <c r="AR28" s="2118">
        <v>660.59511114041084</v>
      </c>
      <c r="AS28" s="2118">
        <v>330.64811808930756</v>
      </c>
      <c r="AT28" s="2118">
        <v>450.3990281038615</v>
      </c>
      <c r="AU28" s="2118">
        <v>494.89588152512539</v>
      </c>
      <c r="AV28" s="2118">
        <v>523.70576491956479</v>
      </c>
      <c r="AW28" s="2118">
        <v>284.84098869525383</v>
      </c>
      <c r="AX28" s="2118">
        <v>232.57352718888856</v>
      </c>
      <c r="AY28" s="2118">
        <v>995.469431650312</v>
      </c>
      <c r="AZ28" s="2118">
        <v>989.53091940766706</v>
      </c>
      <c r="BA28" s="2118">
        <v>268.38381989899341</v>
      </c>
      <c r="BB28" s="2118">
        <v>156.74218648053051</v>
      </c>
      <c r="BC28" s="2118">
        <v>188.26162180282668</v>
      </c>
      <c r="BD28" s="2118">
        <v>103.77437921711724</v>
      </c>
      <c r="BE28" s="2118">
        <v>90.134367590535874</v>
      </c>
      <c r="BF28" s="2118">
        <v>29.079127969596115</v>
      </c>
      <c r="BG28" s="2118">
        <v>29.079127969596115</v>
      </c>
      <c r="BH28" s="2118">
        <v>77.374169241356554</v>
      </c>
      <c r="BI28" s="2118">
        <v>46.702119237114687</v>
      </c>
      <c r="BJ28" s="2118">
        <v>5.9385122426450332</v>
      </c>
      <c r="BK28" s="2118">
        <v>256.11317924255093</v>
      </c>
      <c r="BL28" s="2118">
        <v>54.962866532378122</v>
      </c>
      <c r="BM28" s="2119">
        <v>146.43785410212948</v>
      </c>
    </row>
    <row r="29" spans="1:65" s="176" customFormat="1" ht="15.75" customHeight="1">
      <c r="A29" s="156"/>
      <c r="B29" s="156" t="s">
        <v>2257</v>
      </c>
      <c r="C29" s="190"/>
      <c r="D29" s="186"/>
      <c r="E29" s="187"/>
      <c r="F29" s="215">
        <f t="shared" ref="F29:O30" si="13">AK27</f>
        <v>8315.6016065714557</v>
      </c>
      <c r="G29" s="216">
        <f t="shared" si="13"/>
        <v>5198.3493409497105</v>
      </c>
      <c r="H29" s="216">
        <f t="shared" si="13"/>
        <v>1741.5536844501962</v>
      </c>
      <c r="I29" s="216">
        <f t="shared" si="13"/>
        <v>674.68627151968929</v>
      </c>
      <c r="J29" s="216">
        <f t="shared" si="13"/>
        <v>1066.8674129305068</v>
      </c>
      <c r="K29" s="216">
        <f t="shared" si="13"/>
        <v>3456.795656499512</v>
      </c>
      <c r="L29" s="216">
        <f t="shared" si="13"/>
        <v>572.45561299450594</v>
      </c>
      <c r="M29" s="216">
        <f t="shared" si="13"/>
        <v>831.76914844800126</v>
      </c>
      <c r="N29" s="216">
        <f t="shared" si="13"/>
        <v>391.64764651470733</v>
      </c>
      <c r="O29" s="216">
        <f t="shared" si="13"/>
        <v>382.07958317464806</v>
      </c>
      <c r="P29" s="216">
        <f t="shared" ref="P29:Y30" si="14">AU27</f>
        <v>356.4633518347058</v>
      </c>
      <c r="Q29" s="216">
        <f t="shared" si="14"/>
        <v>436.04623281890105</v>
      </c>
      <c r="R29" s="216">
        <f t="shared" si="14"/>
        <v>203.99753314836255</v>
      </c>
      <c r="S29" s="216">
        <f t="shared" si="14"/>
        <v>282.33654756567955</v>
      </c>
      <c r="T29" s="216">
        <f t="shared" si="14"/>
        <v>1532.708247627651</v>
      </c>
      <c r="U29" s="216">
        <f t="shared" si="14"/>
        <v>1487.7108378219259</v>
      </c>
      <c r="V29" s="216">
        <f t="shared" si="14"/>
        <v>508.65306451876785</v>
      </c>
      <c r="W29" s="216">
        <f t="shared" si="14"/>
        <v>129.18656835529723</v>
      </c>
      <c r="X29" s="216">
        <f t="shared" si="14"/>
        <v>219.50225462970346</v>
      </c>
      <c r="Y29" s="216">
        <f t="shared" si="14"/>
        <v>142.69999093076177</v>
      </c>
      <c r="Z29" s="216">
        <f t="shared" ref="Z29:AH30" si="15">BE27</f>
        <v>124.92314124535564</v>
      </c>
      <c r="AA29" s="216">
        <f t="shared" si="15"/>
        <v>87.50792838868189</v>
      </c>
      <c r="AB29" s="216">
        <f t="shared" si="15"/>
        <v>89.572975277007018</v>
      </c>
      <c r="AC29" s="216">
        <f t="shared" si="15"/>
        <v>86.029497016144376</v>
      </c>
      <c r="AD29" s="216">
        <f t="shared" si="15"/>
        <v>99.635417460206824</v>
      </c>
      <c r="AE29" s="216">
        <f t="shared" si="15"/>
        <v>44.997409805724878</v>
      </c>
      <c r="AF29" s="216">
        <f t="shared" si="15"/>
        <v>848.5792903455565</v>
      </c>
      <c r="AG29" s="216">
        <f t="shared" si="15"/>
        <v>388.70243057445668</v>
      </c>
      <c r="AH29" s="216">
        <f t="shared" si="15"/>
        <v>347.2622970740855</v>
      </c>
      <c r="AI29" s="3010" t="s">
        <v>1010</v>
      </c>
      <c r="AJ29" s="3012"/>
      <c r="AK29" s="2117">
        <v>2557.6282980143087</v>
      </c>
      <c r="AL29" s="2118">
        <v>2084.775598083635</v>
      </c>
      <c r="AM29" s="2118">
        <v>638.03239917856297</v>
      </c>
      <c r="AN29" s="2118">
        <v>278.68045112740697</v>
      </c>
      <c r="AO29" s="2118">
        <v>359.35194805115594</v>
      </c>
      <c r="AP29" s="2118">
        <v>1446.7431989050724</v>
      </c>
      <c r="AQ29" s="2118">
        <v>166.65112781939726</v>
      </c>
      <c r="AR29" s="2118">
        <v>289.85864661636782</v>
      </c>
      <c r="AS29" s="2118">
        <v>110.05714285707002</v>
      </c>
      <c r="AT29" s="2118">
        <v>157.95714285713242</v>
      </c>
      <c r="AU29" s="2118">
        <v>102.85714285700901</v>
      </c>
      <c r="AV29" s="2118">
        <v>82.47142857135745</v>
      </c>
      <c r="AW29" s="2118">
        <v>308.8947368417376</v>
      </c>
      <c r="AX29" s="2118">
        <v>227.99583048500088</v>
      </c>
      <c r="AY29" s="2118">
        <v>232.64675324608385</v>
      </c>
      <c r="AZ29" s="2118">
        <v>120.8181818174439</v>
      </c>
      <c r="BA29" s="2118">
        <v>67.636363636035441</v>
      </c>
      <c r="BB29" s="2118">
        <v>21.272727272563383</v>
      </c>
      <c r="BC29" s="2118">
        <v>17.727272727136153</v>
      </c>
      <c r="BD29" s="2118">
        <v>0</v>
      </c>
      <c r="BE29" s="2118">
        <v>0</v>
      </c>
      <c r="BF29" s="2118">
        <v>14.181818181708922</v>
      </c>
      <c r="BG29" s="2118">
        <v>0</v>
      </c>
      <c r="BH29" s="2118">
        <v>0</v>
      </c>
      <c r="BI29" s="2118">
        <v>0</v>
      </c>
      <c r="BJ29" s="2118">
        <v>111.82857142863992</v>
      </c>
      <c r="BK29" s="2118">
        <v>112.52727272718346</v>
      </c>
      <c r="BL29" s="2118">
        <v>36.48701298691681</v>
      </c>
      <c r="BM29" s="2119">
        <v>91.191660970488641</v>
      </c>
    </row>
    <row r="30" spans="1:65" ht="15.75" customHeight="1">
      <c r="A30" s="156"/>
      <c r="B30" s="156" t="s">
        <v>2241</v>
      </c>
      <c r="C30" s="190"/>
      <c r="D30" s="186"/>
      <c r="E30" s="187"/>
      <c r="F30" s="215">
        <f t="shared" si="13"/>
        <v>6502.1344893007554</v>
      </c>
      <c r="G30" s="216">
        <f t="shared" si="13"/>
        <v>5049.1511577733845</v>
      </c>
      <c r="H30" s="216">
        <f t="shared" si="13"/>
        <v>1455.9140086890895</v>
      </c>
      <c r="I30" s="216">
        <f t="shared" si="13"/>
        <v>584.93823882583126</v>
      </c>
      <c r="J30" s="216">
        <f t="shared" si="13"/>
        <v>870.97576986325794</v>
      </c>
      <c r="K30" s="216">
        <f t="shared" si="13"/>
        <v>3593.2371490842957</v>
      </c>
      <c r="L30" s="216">
        <f t="shared" si="13"/>
        <v>615.57872942188362</v>
      </c>
      <c r="M30" s="216">
        <f t="shared" si="13"/>
        <v>660.59511114041084</v>
      </c>
      <c r="N30" s="216">
        <f t="shared" si="13"/>
        <v>330.64811808930756</v>
      </c>
      <c r="O30" s="216">
        <f t="shared" si="13"/>
        <v>450.3990281038615</v>
      </c>
      <c r="P30" s="216">
        <f t="shared" si="14"/>
        <v>494.89588152512539</v>
      </c>
      <c r="Q30" s="216">
        <f t="shared" si="14"/>
        <v>523.70576491956479</v>
      </c>
      <c r="R30" s="216">
        <f t="shared" si="14"/>
        <v>284.84098869525383</v>
      </c>
      <c r="S30" s="216">
        <f t="shared" si="14"/>
        <v>232.57352718888856</v>
      </c>
      <c r="T30" s="216">
        <f t="shared" si="14"/>
        <v>995.469431650312</v>
      </c>
      <c r="U30" s="216">
        <f t="shared" si="14"/>
        <v>989.53091940766706</v>
      </c>
      <c r="V30" s="216">
        <f t="shared" si="14"/>
        <v>268.38381989899341</v>
      </c>
      <c r="W30" s="216">
        <f t="shared" si="14"/>
        <v>156.74218648053051</v>
      </c>
      <c r="X30" s="216">
        <f t="shared" si="14"/>
        <v>188.26162180282668</v>
      </c>
      <c r="Y30" s="216">
        <f t="shared" si="14"/>
        <v>103.77437921711724</v>
      </c>
      <c r="Z30" s="216">
        <f t="shared" si="15"/>
        <v>90.134367590535874</v>
      </c>
      <c r="AA30" s="216">
        <f t="shared" si="15"/>
        <v>29.079127969596115</v>
      </c>
      <c r="AB30" s="216">
        <f t="shared" si="15"/>
        <v>29.079127969596115</v>
      </c>
      <c r="AC30" s="216">
        <f t="shared" si="15"/>
        <v>77.374169241356554</v>
      </c>
      <c r="AD30" s="216">
        <f t="shared" si="15"/>
        <v>46.702119237114687</v>
      </c>
      <c r="AE30" s="216">
        <f t="shared" si="15"/>
        <v>5.9385122426450332</v>
      </c>
      <c r="AF30" s="216">
        <f t="shared" si="15"/>
        <v>256.11317924255093</v>
      </c>
      <c r="AG30" s="216">
        <f t="shared" si="15"/>
        <v>54.962866532378122</v>
      </c>
      <c r="AH30" s="216">
        <f t="shared" si="15"/>
        <v>146.43785410212948</v>
      </c>
      <c r="AI30" s="3010" t="s">
        <v>1011</v>
      </c>
      <c r="AJ30" s="3012"/>
      <c r="AK30" s="2117">
        <v>4590.0070842970918</v>
      </c>
      <c r="AL30" s="2118">
        <v>3014.1825334072423</v>
      </c>
      <c r="AM30" s="2118">
        <v>936.21876738284129</v>
      </c>
      <c r="AN30" s="2118">
        <v>361.40202020158307</v>
      </c>
      <c r="AO30" s="2118">
        <v>574.81674718125817</v>
      </c>
      <c r="AP30" s="2118">
        <v>2077.9637660244007</v>
      </c>
      <c r="AQ30" s="2118">
        <v>258.69023568999773</v>
      </c>
      <c r="AR30" s="2118">
        <v>464.93519877840447</v>
      </c>
      <c r="AS30" s="2118">
        <v>221.77171717172484</v>
      </c>
      <c r="AT30" s="2118">
        <v>554.41061965422648</v>
      </c>
      <c r="AU30" s="2118">
        <v>152.62727272737271</v>
      </c>
      <c r="AV30" s="2118">
        <v>331.53596837963374</v>
      </c>
      <c r="AW30" s="2118">
        <v>77.659420289712685</v>
      </c>
      <c r="AX30" s="2118">
        <v>16.333333333328483</v>
      </c>
      <c r="AY30" s="2118">
        <v>631.19070309650385</v>
      </c>
      <c r="AZ30" s="2118">
        <v>600.26155655869456</v>
      </c>
      <c r="BA30" s="2118">
        <v>137.29954095813099</v>
      </c>
      <c r="BB30" s="2118">
        <v>60.522268230933896</v>
      </c>
      <c r="BC30" s="2118">
        <v>86.763826672430298</v>
      </c>
      <c r="BD30" s="2118">
        <v>21.900000000017087</v>
      </c>
      <c r="BE30" s="2118">
        <v>92.929192546447808</v>
      </c>
      <c r="BF30" s="2118">
        <v>14.163636363639837</v>
      </c>
      <c r="BG30" s="2118">
        <v>9.7999999999838021</v>
      </c>
      <c r="BH30" s="2118">
        <v>85.699999999793889</v>
      </c>
      <c r="BI30" s="2118">
        <v>91.18309178731694</v>
      </c>
      <c r="BJ30" s="2118">
        <v>30.929146537809288</v>
      </c>
      <c r="BK30" s="2118">
        <v>307.08756300030478</v>
      </c>
      <c r="BL30" s="2118">
        <v>215.87950310530263</v>
      </c>
      <c r="BM30" s="2119">
        <v>421.6667816877374</v>
      </c>
    </row>
    <row r="31" spans="1:65" ht="15.75" customHeight="1">
      <c r="A31" s="156"/>
      <c r="B31" s="155" t="s">
        <v>699</v>
      </c>
      <c r="C31" s="190"/>
      <c r="D31" s="186"/>
      <c r="E31" s="187"/>
      <c r="F31" s="215">
        <f t="shared" ref="F31:AH31" si="16">AK36</f>
        <v>10971.202919752228</v>
      </c>
      <c r="G31" s="216">
        <f t="shared" si="16"/>
        <v>8082.3142839433976</v>
      </c>
      <c r="H31" s="216">
        <f t="shared" si="16"/>
        <v>2623.051402870773</v>
      </c>
      <c r="I31" s="216">
        <f t="shared" si="16"/>
        <v>1014.139581639015</v>
      </c>
      <c r="J31" s="216">
        <f t="shared" si="16"/>
        <v>1608.9118212317569</v>
      </c>
      <c r="K31" s="216">
        <f t="shared" si="16"/>
        <v>5459.2628810726264</v>
      </c>
      <c r="L31" s="216">
        <f t="shared" si="16"/>
        <v>764.71398570878182</v>
      </c>
      <c r="M31" s="216">
        <f t="shared" si="16"/>
        <v>1079.864096073582</v>
      </c>
      <c r="N31" s="216">
        <f t="shared" si="16"/>
        <v>506.26128304225955</v>
      </c>
      <c r="O31" s="216">
        <f t="shared" si="16"/>
        <v>1021.5497605125835</v>
      </c>
      <c r="P31" s="216">
        <f t="shared" si="16"/>
        <v>475.54912656270932</v>
      </c>
      <c r="Q31" s="216">
        <f t="shared" si="16"/>
        <v>649.53513782984544</v>
      </c>
      <c r="R31" s="216">
        <f t="shared" si="16"/>
        <v>525.62117384061628</v>
      </c>
      <c r="S31" s="216">
        <f t="shared" si="16"/>
        <v>436.16831750225049</v>
      </c>
      <c r="T31" s="216">
        <f t="shared" si="16"/>
        <v>1194.3765097812136</v>
      </c>
      <c r="U31" s="216">
        <f t="shared" si="16"/>
        <v>1035.6407281154181</v>
      </c>
      <c r="V31" s="216">
        <f t="shared" si="16"/>
        <v>293.53268304922489</v>
      </c>
      <c r="W31" s="216">
        <f t="shared" si="16"/>
        <v>119.45254268313657</v>
      </c>
      <c r="X31" s="216">
        <f t="shared" si="16"/>
        <v>171.719521334104</v>
      </c>
      <c r="Y31" s="216">
        <f t="shared" si="16"/>
        <v>49.737326057538958</v>
      </c>
      <c r="Z31" s="216">
        <f t="shared" si="16"/>
        <v>114.5323234526971</v>
      </c>
      <c r="AA31" s="216">
        <f t="shared" si="16"/>
        <v>28.345454545348758</v>
      </c>
      <c r="AB31" s="216">
        <f t="shared" si="16"/>
        <v>21.136166473040937</v>
      </c>
      <c r="AC31" s="216">
        <f t="shared" si="16"/>
        <v>117.50092532484838</v>
      </c>
      <c r="AD31" s="216">
        <f t="shared" si="16"/>
        <v>119.68378519547848</v>
      </c>
      <c r="AE31" s="216">
        <f t="shared" si="16"/>
        <v>158.73578166579563</v>
      </c>
      <c r="AF31" s="216">
        <f t="shared" si="16"/>
        <v>681.95430053969119</v>
      </c>
      <c r="AG31" s="216">
        <f t="shared" si="16"/>
        <v>364.89621665598617</v>
      </c>
      <c r="AH31" s="216">
        <f t="shared" si="16"/>
        <v>647.66160883194186</v>
      </c>
      <c r="AI31" s="3010" t="s">
        <v>1012</v>
      </c>
      <c r="AJ31" s="3012"/>
      <c r="AK31" s="2117">
        <v>3823.5675374408343</v>
      </c>
      <c r="AL31" s="2118">
        <v>2983.356152452523</v>
      </c>
      <c r="AM31" s="2118">
        <v>1048.8002363093674</v>
      </c>
      <c r="AN31" s="2118">
        <v>374.05711031002477</v>
      </c>
      <c r="AO31" s="2118">
        <v>674.74312599934262</v>
      </c>
      <c r="AP31" s="2118">
        <v>1934.5559161431549</v>
      </c>
      <c r="AQ31" s="2118">
        <v>339.37262219938668</v>
      </c>
      <c r="AR31" s="2118">
        <v>325.07025067880983</v>
      </c>
      <c r="AS31" s="2118">
        <v>174.4324230134647</v>
      </c>
      <c r="AT31" s="2118">
        <v>309.18199800122449</v>
      </c>
      <c r="AU31" s="2118">
        <v>220.06471097832755</v>
      </c>
      <c r="AV31" s="2118">
        <v>235.52774087885425</v>
      </c>
      <c r="AW31" s="2118">
        <v>139.06701670916598</v>
      </c>
      <c r="AX31" s="2118">
        <v>191.83915368392115</v>
      </c>
      <c r="AY31" s="2118">
        <v>330.53905343862596</v>
      </c>
      <c r="AZ31" s="2118">
        <v>314.56098973927953</v>
      </c>
      <c r="BA31" s="2118">
        <v>88.59677845505837</v>
      </c>
      <c r="BB31" s="2118">
        <v>37.657547179639288</v>
      </c>
      <c r="BC31" s="2118">
        <v>67.22842193453755</v>
      </c>
      <c r="BD31" s="2118">
        <v>27.837326057521878</v>
      </c>
      <c r="BE31" s="2118">
        <v>21.603130906249291</v>
      </c>
      <c r="BF31" s="2118">
        <v>0</v>
      </c>
      <c r="BG31" s="2118">
        <v>11.336166473057133</v>
      </c>
      <c r="BH31" s="2118">
        <v>31.800925325054497</v>
      </c>
      <c r="BI31" s="2118">
        <v>28.500693408161546</v>
      </c>
      <c r="BJ31" s="2118">
        <v>15.978063699346404</v>
      </c>
      <c r="BK31" s="2118">
        <v>262.33946481220289</v>
      </c>
      <c r="BL31" s="2118">
        <v>112.52970056376674</v>
      </c>
      <c r="BM31" s="2119">
        <v>134.80316617371574</v>
      </c>
    </row>
    <row r="32" spans="1:65" ht="15.75" customHeight="1">
      <c r="A32" s="156"/>
      <c r="B32" s="156" t="s">
        <v>2258</v>
      </c>
      <c r="C32" s="188"/>
      <c r="D32" s="180"/>
      <c r="E32" s="187"/>
      <c r="F32" s="215">
        <f t="shared" ref="F32:O34" si="17">AK29</f>
        <v>2557.6282980143087</v>
      </c>
      <c r="G32" s="216">
        <f t="shared" si="17"/>
        <v>2084.775598083635</v>
      </c>
      <c r="H32" s="216">
        <f t="shared" si="17"/>
        <v>638.03239917856297</v>
      </c>
      <c r="I32" s="216">
        <f t="shared" si="17"/>
        <v>278.68045112740697</v>
      </c>
      <c r="J32" s="216">
        <f t="shared" si="17"/>
        <v>359.35194805115594</v>
      </c>
      <c r="K32" s="216">
        <f t="shared" si="17"/>
        <v>1446.7431989050724</v>
      </c>
      <c r="L32" s="216">
        <f t="shared" si="17"/>
        <v>166.65112781939726</v>
      </c>
      <c r="M32" s="216">
        <f t="shared" si="17"/>
        <v>289.85864661636782</v>
      </c>
      <c r="N32" s="216">
        <f t="shared" si="17"/>
        <v>110.05714285707002</v>
      </c>
      <c r="O32" s="216">
        <f t="shared" si="17"/>
        <v>157.95714285713242</v>
      </c>
      <c r="P32" s="216">
        <f t="shared" ref="P32:Y34" si="18">AU29</f>
        <v>102.85714285700901</v>
      </c>
      <c r="Q32" s="216">
        <f t="shared" si="18"/>
        <v>82.47142857135745</v>
      </c>
      <c r="R32" s="216">
        <f t="shared" si="18"/>
        <v>308.8947368417376</v>
      </c>
      <c r="S32" s="216">
        <f t="shared" si="18"/>
        <v>227.99583048500088</v>
      </c>
      <c r="T32" s="216">
        <f t="shared" si="18"/>
        <v>232.64675324608385</v>
      </c>
      <c r="U32" s="216">
        <f t="shared" si="18"/>
        <v>120.8181818174439</v>
      </c>
      <c r="V32" s="216">
        <f t="shared" si="18"/>
        <v>67.636363636035441</v>
      </c>
      <c r="W32" s="216">
        <f t="shared" si="18"/>
        <v>21.272727272563383</v>
      </c>
      <c r="X32" s="216">
        <f t="shared" si="18"/>
        <v>17.727272727136153</v>
      </c>
      <c r="Y32" s="216">
        <f t="shared" si="18"/>
        <v>0</v>
      </c>
      <c r="Z32" s="216">
        <f t="shared" ref="Z32:AH34" si="19">BE29</f>
        <v>0</v>
      </c>
      <c r="AA32" s="216">
        <f t="shared" si="19"/>
        <v>14.181818181708922</v>
      </c>
      <c r="AB32" s="216">
        <f t="shared" si="19"/>
        <v>0</v>
      </c>
      <c r="AC32" s="216">
        <f t="shared" si="19"/>
        <v>0</v>
      </c>
      <c r="AD32" s="216">
        <f t="shared" si="19"/>
        <v>0</v>
      </c>
      <c r="AE32" s="216">
        <f t="shared" si="19"/>
        <v>111.82857142863992</v>
      </c>
      <c r="AF32" s="216">
        <f t="shared" si="19"/>
        <v>112.52727272718346</v>
      </c>
      <c r="AG32" s="216">
        <f t="shared" si="19"/>
        <v>36.48701298691681</v>
      </c>
      <c r="AH32" s="216">
        <f t="shared" si="19"/>
        <v>91.191660970488641</v>
      </c>
      <c r="AI32" s="3010" t="s">
        <v>1013</v>
      </c>
      <c r="AJ32" s="3012"/>
      <c r="AK32" s="2117">
        <v>3066.7533511057245</v>
      </c>
      <c r="AL32" s="2118">
        <v>2250.148701570291</v>
      </c>
      <c r="AM32" s="2118">
        <v>402.84153126221571</v>
      </c>
      <c r="AN32" s="2118">
        <v>217.0812190225885</v>
      </c>
      <c r="AO32" s="2118">
        <v>185.76031223962718</v>
      </c>
      <c r="AP32" s="2118">
        <v>1847.307170308075</v>
      </c>
      <c r="AQ32" s="2118">
        <v>343.4325308171878</v>
      </c>
      <c r="AR32" s="2118">
        <v>346.27313448716438</v>
      </c>
      <c r="AS32" s="2118">
        <v>239.38241378684179</v>
      </c>
      <c r="AT32" s="2118">
        <v>248.39799323659599</v>
      </c>
      <c r="AU32" s="2118">
        <v>257.72540478245202</v>
      </c>
      <c r="AV32" s="2118">
        <v>262.10221915362018</v>
      </c>
      <c r="AW32" s="2118">
        <v>72.527885580007506</v>
      </c>
      <c r="AX32" s="2118">
        <v>77.465588464205339</v>
      </c>
      <c r="AY32" s="2118">
        <v>594.87641416347242</v>
      </c>
      <c r="AZ32" s="2118">
        <v>588.5318762019873</v>
      </c>
      <c r="BA32" s="2118">
        <v>297.14099946019314</v>
      </c>
      <c r="BB32" s="2118">
        <v>100.5185694527698</v>
      </c>
      <c r="BC32" s="2118">
        <v>103.39998548902658</v>
      </c>
      <c r="BD32" s="2118">
        <v>34.86039279459046</v>
      </c>
      <c r="BE32" s="2118">
        <v>34.088540200899516</v>
      </c>
      <c r="BF32" s="2118">
        <v>2.8814160362567756</v>
      </c>
      <c r="BG32" s="2118">
        <v>2.8814160362567756</v>
      </c>
      <c r="BH32" s="2118">
        <v>6.380278365997146</v>
      </c>
      <c r="BI32" s="2118">
        <v>6.380278365997146</v>
      </c>
      <c r="BJ32" s="2118">
        <v>6.3445379614851944</v>
      </c>
      <c r="BK32" s="2118">
        <v>93.26799673340831</v>
      </c>
      <c r="BL32" s="2118">
        <v>35.75448020028454</v>
      </c>
      <c r="BM32" s="2119">
        <v>92.705758438268703</v>
      </c>
    </row>
    <row r="33" spans="1:65" ht="15.75" customHeight="1">
      <c r="A33" s="156"/>
      <c r="B33" s="156" t="s">
        <v>2259</v>
      </c>
      <c r="C33" s="188"/>
      <c r="D33" s="180"/>
      <c r="E33" s="187"/>
      <c r="F33" s="215">
        <f t="shared" si="17"/>
        <v>4590.0070842970918</v>
      </c>
      <c r="G33" s="216">
        <f t="shared" si="17"/>
        <v>3014.1825334072423</v>
      </c>
      <c r="H33" s="216">
        <f t="shared" si="17"/>
        <v>936.21876738284129</v>
      </c>
      <c r="I33" s="216">
        <f t="shared" si="17"/>
        <v>361.40202020158307</v>
      </c>
      <c r="J33" s="216">
        <f t="shared" si="17"/>
        <v>574.81674718125817</v>
      </c>
      <c r="K33" s="216">
        <f t="shared" si="17"/>
        <v>2077.9637660244007</v>
      </c>
      <c r="L33" s="216">
        <f t="shared" si="17"/>
        <v>258.69023568999773</v>
      </c>
      <c r="M33" s="216">
        <f t="shared" si="17"/>
        <v>464.93519877840447</v>
      </c>
      <c r="N33" s="216">
        <f t="shared" si="17"/>
        <v>221.77171717172484</v>
      </c>
      <c r="O33" s="216">
        <f t="shared" si="17"/>
        <v>554.41061965422648</v>
      </c>
      <c r="P33" s="216">
        <f t="shared" si="18"/>
        <v>152.62727272737271</v>
      </c>
      <c r="Q33" s="216">
        <f t="shared" si="18"/>
        <v>331.53596837963374</v>
      </c>
      <c r="R33" s="216">
        <f t="shared" si="18"/>
        <v>77.659420289712685</v>
      </c>
      <c r="S33" s="216">
        <f t="shared" si="18"/>
        <v>16.333333333328483</v>
      </c>
      <c r="T33" s="216">
        <f t="shared" si="18"/>
        <v>631.19070309650385</v>
      </c>
      <c r="U33" s="216">
        <f t="shared" si="18"/>
        <v>600.26155655869456</v>
      </c>
      <c r="V33" s="216">
        <f t="shared" si="18"/>
        <v>137.29954095813099</v>
      </c>
      <c r="W33" s="216">
        <f t="shared" si="18"/>
        <v>60.522268230933896</v>
      </c>
      <c r="X33" s="216">
        <f t="shared" si="18"/>
        <v>86.763826672430298</v>
      </c>
      <c r="Y33" s="216">
        <f t="shared" si="18"/>
        <v>21.900000000017087</v>
      </c>
      <c r="Z33" s="216">
        <f t="shared" si="19"/>
        <v>92.929192546447808</v>
      </c>
      <c r="AA33" s="216">
        <f t="shared" si="19"/>
        <v>14.163636363639837</v>
      </c>
      <c r="AB33" s="216">
        <f t="shared" si="19"/>
        <v>9.7999999999838021</v>
      </c>
      <c r="AC33" s="216">
        <f t="shared" si="19"/>
        <v>85.699999999793889</v>
      </c>
      <c r="AD33" s="216">
        <f t="shared" si="19"/>
        <v>91.18309178731694</v>
      </c>
      <c r="AE33" s="216">
        <f t="shared" si="19"/>
        <v>30.929146537809288</v>
      </c>
      <c r="AF33" s="216">
        <f t="shared" si="19"/>
        <v>307.08756300030478</v>
      </c>
      <c r="AG33" s="216">
        <f t="shared" si="19"/>
        <v>215.87950310530263</v>
      </c>
      <c r="AH33" s="216">
        <f t="shared" si="19"/>
        <v>421.6667816877374</v>
      </c>
      <c r="AI33" s="3010" t="s">
        <v>1014</v>
      </c>
      <c r="AJ33" s="3012"/>
      <c r="AK33" s="2117">
        <v>2317.1336657935649</v>
      </c>
      <c r="AL33" s="2118">
        <v>1968.4049742381728</v>
      </c>
      <c r="AM33" s="2118">
        <v>469.4574109240931</v>
      </c>
      <c r="AN33" s="2118">
        <v>236.88000972476758</v>
      </c>
      <c r="AO33" s="2118">
        <v>232.57740119932561</v>
      </c>
      <c r="AP33" s="2118">
        <v>1498.9475633140796</v>
      </c>
      <c r="AQ33" s="2118">
        <v>190.16568019926825</v>
      </c>
      <c r="AR33" s="2118">
        <v>179.86508789112929</v>
      </c>
      <c r="AS33" s="2118">
        <v>240.15738566919424</v>
      </c>
      <c r="AT33" s="2118">
        <v>263.18459700767261</v>
      </c>
      <c r="AU33" s="2118">
        <v>201.319139078484</v>
      </c>
      <c r="AV33" s="2118">
        <v>182.30279368965705</v>
      </c>
      <c r="AW33" s="2118">
        <v>88.190247932804411</v>
      </c>
      <c r="AX33" s="2118">
        <v>153.76263184586975</v>
      </c>
      <c r="AY33" s="2118">
        <v>242.37417833584743</v>
      </c>
      <c r="AZ33" s="2118">
        <v>242.37417833584743</v>
      </c>
      <c r="BA33" s="2118">
        <v>46.711696927610404</v>
      </c>
      <c r="BB33" s="2118">
        <v>32.998242319552432</v>
      </c>
      <c r="BC33" s="2118">
        <v>38.235948118080159</v>
      </c>
      <c r="BD33" s="2118">
        <v>32.627074878230019</v>
      </c>
      <c r="BE33" s="2118">
        <v>49.247960766415801</v>
      </c>
      <c r="BF33" s="2118">
        <v>18.838921864451592</v>
      </c>
      <c r="BG33" s="2118">
        <v>18.838921864451592</v>
      </c>
      <c r="BH33" s="2118">
        <v>2.4377057985277308</v>
      </c>
      <c r="BI33" s="2118">
        <v>2.4377057985277308</v>
      </c>
      <c r="BJ33" s="2118">
        <v>0</v>
      </c>
      <c r="BK33" s="2118">
        <v>57.468846654601577</v>
      </c>
      <c r="BL33" s="2118">
        <v>2.4377057985277308</v>
      </c>
      <c r="BM33" s="2119">
        <v>46.447960766415797</v>
      </c>
    </row>
    <row r="34" spans="1:65" ht="15.75" customHeight="1">
      <c r="A34" s="156"/>
      <c r="B34" s="156" t="s">
        <v>2218</v>
      </c>
      <c r="C34" s="188"/>
      <c r="D34" s="180"/>
      <c r="E34" s="187"/>
      <c r="F34" s="215">
        <f t="shared" si="17"/>
        <v>3823.5675374408343</v>
      </c>
      <c r="G34" s="216">
        <f t="shared" si="17"/>
        <v>2983.356152452523</v>
      </c>
      <c r="H34" s="216">
        <f t="shared" si="17"/>
        <v>1048.8002363093674</v>
      </c>
      <c r="I34" s="216">
        <f t="shared" si="17"/>
        <v>374.05711031002477</v>
      </c>
      <c r="J34" s="216">
        <f t="shared" si="17"/>
        <v>674.74312599934262</v>
      </c>
      <c r="K34" s="216">
        <f t="shared" si="17"/>
        <v>1934.5559161431549</v>
      </c>
      <c r="L34" s="216">
        <f t="shared" si="17"/>
        <v>339.37262219938668</v>
      </c>
      <c r="M34" s="216">
        <f t="shared" si="17"/>
        <v>325.07025067880983</v>
      </c>
      <c r="N34" s="216">
        <f t="shared" si="17"/>
        <v>174.4324230134647</v>
      </c>
      <c r="O34" s="216">
        <f t="shared" si="17"/>
        <v>309.18199800122449</v>
      </c>
      <c r="P34" s="216">
        <f t="shared" si="18"/>
        <v>220.06471097832755</v>
      </c>
      <c r="Q34" s="216">
        <f t="shared" si="18"/>
        <v>235.52774087885425</v>
      </c>
      <c r="R34" s="216">
        <f t="shared" si="18"/>
        <v>139.06701670916598</v>
      </c>
      <c r="S34" s="216">
        <f t="shared" si="18"/>
        <v>191.83915368392115</v>
      </c>
      <c r="T34" s="216">
        <f t="shared" si="18"/>
        <v>330.53905343862596</v>
      </c>
      <c r="U34" s="216">
        <f t="shared" si="18"/>
        <v>314.56098973927953</v>
      </c>
      <c r="V34" s="216">
        <f t="shared" si="18"/>
        <v>88.59677845505837</v>
      </c>
      <c r="W34" s="216">
        <f t="shared" si="18"/>
        <v>37.657547179639288</v>
      </c>
      <c r="X34" s="216">
        <f t="shared" si="18"/>
        <v>67.22842193453755</v>
      </c>
      <c r="Y34" s="216">
        <f t="shared" si="18"/>
        <v>27.837326057521878</v>
      </c>
      <c r="Z34" s="216">
        <f t="shared" si="19"/>
        <v>21.603130906249291</v>
      </c>
      <c r="AA34" s="216">
        <f t="shared" si="19"/>
        <v>0</v>
      </c>
      <c r="AB34" s="216">
        <f t="shared" si="19"/>
        <v>11.336166473057133</v>
      </c>
      <c r="AC34" s="216">
        <f t="shared" si="19"/>
        <v>31.800925325054497</v>
      </c>
      <c r="AD34" s="216">
        <f t="shared" si="19"/>
        <v>28.500693408161546</v>
      </c>
      <c r="AE34" s="216">
        <f t="shared" si="19"/>
        <v>15.978063699346404</v>
      </c>
      <c r="AF34" s="216">
        <f t="shared" si="19"/>
        <v>262.33946481220289</v>
      </c>
      <c r="AG34" s="216">
        <f t="shared" si="19"/>
        <v>112.52970056376674</v>
      </c>
      <c r="AH34" s="216">
        <f t="shared" si="19"/>
        <v>134.80316617371574</v>
      </c>
      <c r="AI34" s="3010" t="s">
        <v>1016</v>
      </c>
      <c r="AJ34" s="3012"/>
      <c r="AK34" s="2117">
        <v>14978.673939450737</v>
      </c>
      <c r="AL34" s="2118">
        <v>9976.7087831692115</v>
      </c>
      <c r="AM34" s="2118">
        <v>3224.0074240122308</v>
      </c>
      <c r="AN34" s="2118">
        <v>1181.0204302898298</v>
      </c>
      <c r="AO34" s="2118">
        <v>2042.9869937224009</v>
      </c>
      <c r="AP34" s="2118">
        <v>6752.701359156983</v>
      </c>
      <c r="AQ34" s="2118">
        <v>815.06572466166199</v>
      </c>
      <c r="AR34" s="2118">
        <v>1066.2938166416773</v>
      </c>
      <c r="AS34" s="2118">
        <v>599.1838812894332</v>
      </c>
      <c r="AT34" s="2118">
        <v>1075.7228209500147</v>
      </c>
      <c r="AU34" s="2118">
        <v>661.79530782861752</v>
      </c>
      <c r="AV34" s="2118">
        <v>1065.052377941206</v>
      </c>
      <c r="AW34" s="2118">
        <v>493.74173782323675</v>
      </c>
      <c r="AX34" s="2118">
        <v>975.84569202113573</v>
      </c>
      <c r="AY34" s="2118">
        <v>2659.4801096918186</v>
      </c>
      <c r="AZ34" s="2118">
        <v>2335.4295923868576</v>
      </c>
      <c r="BA34" s="2118">
        <v>509.08778381967119</v>
      </c>
      <c r="BB34" s="2118">
        <v>391.22237166860452</v>
      </c>
      <c r="BC34" s="2118">
        <v>366.04268265068026</v>
      </c>
      <c r="BD34" s="2118">
        <v>177.98255343042604</v>
      </c>
      <c r="BE34" s="2118">
        <v>240.93085075985474</v>
      </c>
      <c r="BF34" s="2118">
        <v>167.71269328336845</v>
      </c>
      <c r="BG34" s="2118">
        <v>164.14914470125785</v>
      </c>
      <c r="BH34" s="2118">
        <v>151.282370636645</v>
      </c>
      <c r="BI34" s="2118">
        <v>167.01914143634963</v>
      </c>
      <c r="BJ34" s="2118">
        <v>324.05051730496075</v>
      </c>
      <c r="BK34" s="2118">
        <v>1069.1393367411781</v>
      </c>
      <c r="BL34" s="2118">
        <v>552.92276682277441</v>
      </c>
      <c r="BM34" s="2119">
        <v>720.42294302574544</v>
      </c>
    </row>
    <row r="35" spans="1:65" ht="15.75" customHeight="1">
      <c r="A35" s="156"/>
      <c r="B35" s="155" t="s">
        <v>700</v>
      </c>
      <c r="C35" s="188"/>
      <c r="D35" s="180"/>
      <c r="E35" s="187"/>
      <c r="F35" s="215">
        <f t="shared" ref="F35:O36" si="20">AK37</f>
        <v>3066.7533511057245</v>
      </c>
      <c r="G35" s="216">
        <f t="shared" si="20"/>
        <v>2250.148701570291</v>
      </c>
      <c r="H35" s="216">
        <f t="shared" si="20"/>
        <v>402.84153126221571</v>
      </c>
      <c r="I35" s="216">
        <f t="shared" si="20"/>
        <v>217.0812190225885</v>
      </c>
      <c r="J35" s="216">
        <f t="shared" si="20"/>
        <v>185.76031223962718</v>
      </c>
      <c r="K35" s="216">
        <f t="shared" si="20"/>
        <v>1847.307170308075</v>
      </c>
      <c r="L35" s="216">
        <f t="shared" si="20"/>
        <v>343.4325308171878</v>
      </c>
      <c r="M35" s="216">
        <f t="shared" si="20"/>
        <v>346.27313448716438</v>
      </c>
      <c r="N35" s="216">
        <f t="shared" si="20"/>
        <v>239.38241378684179</v>
      </c>
      <c r="O35" s="216">
        <f t="shared" si="20"/>
        <v>248.39799323659599</v>
      </c>
      <c r="P35" s="216">
        <f t="shared" ref="P35:Y36" si="21">AU37</f>
        <v>257.72540478245202</v>
      </c>
      <c r="Q35" s="216">
        <f t="shared" si="21"/>
        <v>262.10221915362018</v>
      </c>
      <c r="R35" s="216">
        <f t="shared" si="21"/>
        <v>72.527885580007506</v>
      </c>
      <c r="S35" s="216">
        <f t="shared" si="21"/>
        <v>77.465588464205339</v>
      </c>
      <c r="T35" s="216">
        <f t="shared" si="21"/>
        <v>594.87641416347242</v>
      </c>
      <c r="U35" s="216">
        <f t="shared" si="21"/>
        <v>588.5318762019873</v>
      </c>
      <c r="V35" s="216">
        <f t="shared" si="21"/>
        <v>297.14099946019314</v>
      </c>
      <c r="W35" s="216">
        <f t="shared" si="21"/>
        <v>100.5185694527698</v>
      </c>
      <c r="X35" s="216">
        <f t="shared" si="21"/>
        <v>103.39998548902658</v>
      </c>
      <c r="Y35" s="216">
        <f t="shared" si="21"/>
        <v>34.86039279459046</v>
      </c>
      <c r="Z35" s="216">
        <f t="shared" ref="Z35:AH36" si="22">BE37</f>
        <v>34.088540200899516</v>
      </c>
      <c r="AA35" s="216">
        <f t="shared" si="22"/>
        <v>2.8814160362567756</v>
      </c>
      <c r="AB35" s="216">
        <f t="shared" si="22"/>
        <v>2.8814160362567756</v>
      </c>
      <c r="AC35" s="216">
        <f t="shared" si="22"/>
        <v>6.380278365997146</v>
      </c>
      <c r="AD35" s="216">
        <f t="shared" si="22"/>
        <v>6.380278365997146</v>
      </c>
      <c r="AE35" s="216">
        <f t="shared" si="22"/>
        <v>6.3445379614851944</v>
      </c>
      <c r="AF35" s="216">
        <f t="shared" si="22"/>
        <v>93.26799673340831</v>
      </c>
      <c r="AG35" s="216">
        <f t="shared" si="22"/>
        <v>35.75448020028454</v>
      </c>
      <c r="AH35" s="216">
        <f t="shared" si="22"/>
        <v>92.705758438268703</v>
      </c>
      <c r="AI35" s="3010" t="s">
        <v>1017</v>
      </c>
      <c r="AJ35" s="3012"/>
      <c r="AK35" s="2117">
        <v>14817.736095872215</v>
      </c>
      <c r="AL35" s="2118">
        <v>10247.500498723095</v>
      </c>
      <c r="AM35" s="2118">
        <v>3197.4676931392846</v>
      </c>
      <c r="AN35" s="2118">
        <v>1259.6245103455203</v>
      </c>
      <c r="AO35" s="2118">
        <v>1937.843182793765</v>
      </c>
      <c r="AP35" s="2118">
        <v>7050.0328055838063</v>
      </c>
      <c r="AQ35" s="2118">
        <v>1188.0343424163896</v>
      </c>
      <c r="AR35" s="2118">
        <v>1492.3642595884119</v>
      </c>
      <c r="AS35" s="2118">
        <v>722.29576460401529</v>
      </c>
      <c r="AT35" s="2118">
        <v>832.4786112785099</v>
      </c>
      <c r="AU35" s="2118">
        <v>851.35923335983136</v>
      </c>
      <c r="AV35" s="2118">
        <v>959.751997738466</v>
      </c>
      <c r="AW35" s="2118">
        <v>488.83852184361638</v>
      </c>
      <c r="AX35" s="2118">
        <v>514.9100747545682</v>
      </c>
      <c r="AY35" s="2118">
        <v>2528.1776792779638</v>
      </c>
      <c r="AZ35" s="2118">
        <v>2477.2417572295935</v>
      </c>
      <c r="BA35" s="2118">
        <v>777.03688441776137</v>
      </c>
      <c r="BB35" s="2118">
        <v>285.9287548358277</v>
      </c>
      <c r="BC35" s="2118">
        <v>407.7638764325302</v>
      </c>
      <c r="BD35" s="2118">
        <v>246.474370147879</v>
      </c>
      <c r="BE35" s="2118">
        <v>215.05750883589153</v>
      </c>
      <c r="BF35" s="2118">
        <v>116.58705635827801</v>
      </c>
      <c r="BG35" s="2118">
        <v>118.65210324660313</v>
      </c>
      <c r="BH35" s="2118">
        <v>163.40366625750093</v>
      </c>
      <c r="BI35" s="2118">
        <v>146.33753669732153</v>
      </c>
      <c r="BJ35" s="2118">
        <v>50.93592204836991</v>
      </c>
      <c r="BK35" s="2118">
        <v>1104.692469588108</v>
      </c>
      <c r="BL35" s="2118">
        <v>443.66529710683483</v>
      </c>
      <c r="BM35" s="2119">
        <v>493.70015117621489</v>
      </c>
    </row>
    <row r="36" spans="1:65" ht="15.75" customHeight="1">
      <c r="A36" s="3093" t="s">
        <v>701</v>
      </c>
      <c r="B36" s="3093"/>
      <c r="C36" s="188"/>
      <c r="D36" s="180"/>
      <c r="E36" s="187"/>
      <c r="F36" s="215">
        <f t="shared" si="20"/>
        <v>2317.1336657935649</v>
      </c>
      <c r="G36" s="216">
        <f t="shared" si="20"/>
        <v>1968.4049742381728</v>
      </c>
      <c r="H36" s="216">
        <f t="shared" si="20"/>
        <v>469.4574109240931</v>
      </c>
      <c r="I36" s="216">
        <f t="shared" si="20"/>
        <v>236.88000972476758</v>
      </c>
      <c r="J36" s="216">
        <f t="shared" si="20"/>
        <v>232.57740119932561</v>
      </c>
      <c r="K36" s="216">
        <f t="shared" si="20"/>
        <v>1498.9475633140796</v>
      </c>
      <c r="L36" s="216">
        <f t="shared" si="20"/>
        <v>190.16568019926825</v>
      </c>
      <c r="M36" s="216">
        <f t="shared" si="20"/>
        <v>179.86508789112929</v>
      </c>
      <c r="N36" s="216">
        <f t="shared" si="20"/>
        <v>240.15738566919424</v>
      </c>
      <c r="O36" s="216">
        <f t="shared" si="20"/>
        <v>263.18459700767261</v>
      </c>
      <c r="P36" s="216">
        <f t="shared" si="21"/>
        <v>201.319139078484</v>
      </c>
      <c r="Q36" s="216">
        <f t="shared" si="21"/>
        <v>182.30279368965705</v>
      </c>
      <c r="R36" s="216">
        <f t="shared" si="21"/>
        <v>88.190247932804411</v>
      </c>
      <c r="S36" s="216">
        <f t="shared" si="21"/>
        <v>153.76263184586975</v>
      </c>
      <c r="T36" s="216">
        <f t="shared" si="21"/>
        <v>242.37417833584743</v>
      </c>
      <c r="U36" s="216">
        <f t="shared" si="21"/>
        <v>242.37417833584743</v>
      </c>
      <c r="V36" s="216">
        <f t="shared" si="21"/>
        <v>46.711696927610404</v>
      </c>
      <c r="W36" s="216">
        <f t="shared" si="21"/>
        <v>32.998242319552432</v>
      </c>
      <c r="X36" s="216">
        <f t="shared" si="21"/>
        <v>38.235948118080159</v>
      </c>
      <c r="Y36" s="216">
        <f t="shared" si="21"/>
        <v>32.627074878230019</v>
      </c>
      <c r="Z36" s="216">
        <f t="shared" si="22"/>
        <v>49.247960766415801</v>
      </c>
      <c r="AA36" s="216">
        <f t="shared" si="22"/>
        <v>18.838921864451592</v>
      </c>
      <c r="AB36" s="216">
        <f t="shared" si="22"/>
        <v>18.838921864451592</v>
      </c>
      <c r="AC36" s="216">
        <f t="shared" si="22"/>
        <v>2.4377057985277308</v>
      </c>
      <c r="AD36" s="216">
        <f t="shared" si="22"/>
        <v>2.4377057985277308</v>
      </c>
      <c r="AE36" s="221">
        <f t="shared" si="22"/>
        <v>0</v>
      </c>
      <c r="AF36" s="216">
        <f t="shared" si="22"/>
        <v>57.468846654601577</v>
      </c>
      <c r="AG36" s="216">
        <f t="shared" si="22"/>
        <v>2.4377057985277308</v>
      </c>
      <c r="AH36" s="216">
        <f t="shared" si="22"/>
        <v>46.447960766415797</v>
      </c>
      <c r="AI36" s="3010" t="s">
        <v>1018</v>
      </c>
      <c r="AJ36" s="3012"/>
      <c r="AK36" s="2117">
        <v>10971.202919752228</v>
      </c>
      <c r="AL36" s="2118">
        <v>8082.3142839433976</v>
      </c>
      <c r="AM36" s="2118">
        <v>2623.051402870773</v>
      </c>
      <c r="AN36" s="2118">
        <v>1014.139581639015</v>
      </c>
      <c r="AO36" s="2118">
        <v>1608.9118212317569</v>
      </c>
      <c r="AP36" s="2118">
        <v>5459.2628810726264</v>
      </c>
      <c r="AQ36" s="2118">
        <v>764.71398570878182</v>
      </c>
      <c r="AR36" s="2118">
        <v>1079.864096073582</v>
      </c>
      <c r="AS36" s="2118">
        <v>506.26128304225955</v>
      </c>
      <c r="AT36" s="2118">
        <v>1021.5497605125835</v>
      </c>
      <c r="AU36" s="2118">
        <v>475.54912656270932</v>
      </c>
      <c r="AV36" s="2118">
        <v>649.53513782984544</v>
      </c>
      <c r="AW36" s="2118">
        <v>525.62117384061628</v>
      </c>
      <c r="AX36" s="2118">
        <v>436.16831750225049</v>
      </c>
      <c r="AY36" s="2118">
        <v>1194.3765097812136</v>
      </c>
      <c r="AZ36" s="2118">
        <v>1035.6407281154181</v>
      </c>
      <c r="BA36" s="2118">
        <v>293.53268304922489</v>
      </c>
      <c r="BB36" s="2118">
        <v>119.45254268313657</v>
      </c>
      <c r="BC36" s="2118">
        <v>171.719521334104</v>
      </c>
      <c r="BD36" s="2118">
        <v>49.737326057538958</v>
      </c>
      <c r="BE36" s="2118">
        <v>114.5323234526971</v>
      </c>
      <c r="BF36" s="2118">
        <v>28.345454545348758</v>
      </c>
      <c r="BG36" s="2118">
        <v>21.136166473040937</v>
      </c>
      <c r="BH36" s="2118">
        <v>117.50092532484838</v>
      </c>
      <c r="BI36" s="2118">
        <v>119.68378519547848</v>
      </c>
      <c r="BJ36" s="2118">
        <v>158.73578166579563</v>
      </c>
      <c r="BK36" s="2118">
        <v>681.95430053969119</v>
      </c>
      <c r="BL36" s="2118">
        <v>364.89621665598617</v>
      </c>
      <c r="BM36" s="2119">
        <v>647.66160883194186</v>
      </c>
    </row>
    <row r="37" spans="1:65" ht="15.75" customHeight="1">
      <c r="A37" s="3094" t="s">
        <v>118</v>
      </c>
      <c r="B37" s="3094"/>
      <c r="C37" s="3094"/>
      <c r="D37" s="186"/>
      <c r="E37" s="187"/>
      <c r="F37" s="215"/>
      <c r="G37" s="216"/>
      <c r="H37" s="216"/>
      <c r="I37" s="216"/>
      <c r="J37" s="216"/>
      <c r="K37" s="216"/>
      <c r="L37" s="216"/>
      <c r="M37" s="216"/>
      <c r="N37" s="216"/>
      <c r="O37" s="216"/>
      <c r="P37" s="216"/>
      <c r="Q37" s="216"/>
      <c r="R37" s="216"/>
      <c r="S37" s="216"/>
      <c r="T37" s="216"/>
      <c r="U37" s="216"/>
      <c r="V37" s="216"/>
      <c r="W37" s="216"/>
      <c r="X37" s="216"/>
      <c r="Y37" s="216"/>
      <c r="Z37" s="216"/>
      <c r="AA37" s="216"/>
      <c r="AB37" s="216"/>
      <c r="AC37" s="216"/>
      <c r="AD37" s="216"/>
      <c r="AE37" s="216"/>
      <c r="AF37" s="216"/>
      <c r="AG37" s="216"/>
      <c r="AH37" s="216"/>
      <c r="AI37" s="3010" t="s">
        <v>1019</v>
      </c>
      <c r="AJ37" s="3012"/>
      <c r="AK37" s="2117">
        <v>3066.7533511057245</v>
      </c>
      <c r="AL37" s="2118">
        <v>2250.148701570291</v>
      </c>
      <c r="AM37" s="2118">
        <v>402.84153126221571</v>
      </c>
      <c r="AN37" s="2118">
        <v>217.0812190225885</v>
      </c>
      <c r="AO37" s="2118">
        <v>185.76031223962718</v>
      </c>
      <c r="AP37" s="2118">
        <v>1847.307170308075</v>
      </c>
      <c r="AQ37" s="2118">
        <v>343.4325308171878</v>
      </c>
      <c r="AR37" s="2118">
        <v>346.27313448716438</v>
      </c>
      <c r="AS37" s="2118">
        <v>239.38241378684179</v>
      </c>
      <c r="AT37" s="2118">
        <v>248.39799323659599</v>
      </c>
      <c r="AU37" s="2118">
        <v>257.72540478245202</v>
      </c>
      <c r="AV37" s="2118">
        <v>262.10221915362018</v>
      </c>
      <c r="AW37" s="2118">
        <v>72.527885580007506</v>
      </c>
      <c r="AX37" s="2118">
        <v>77.465588464205339</v>
      </c>
      <c r="AY37" s="2118">
        <v>594.87641416347242</v>
      </c>
      <c r="AZ37" s="2118">
        <v>588.5318762019873</v>
      </c>
      <c r="BA37" s="2118">
        <v>297.14099946019314</v>
      </c>
      <c r="BB37" s="2118">
        <v>100.5185694527698</v>
      </c>
      <c r="BC37" s="2118">
        <v>103.39998548902658</v>
      </c>
      <c r="BD37" s="2118">
        <v>34.86039279459046</v>
      </c>
      <c r="BE37" s="2118">
        <v>34.088540200899516</v>
      </c>
      <c r="BF37" s="2118">
        <v>2.8814160362567756</v>
      </c>
      <c r="BG37" s="2118">
        <v>2.8814160362567756</v>
      </c>
      <c r="BH37" s="2118">
        <v>6.380278365997146</v>
      </c>
      <c r="BI37" s="2118">
        <v>6.380278365997146</v>
      </c>
      <c r="BJ37" s="2118">
        <v>6.3445379614851944</v>
      </c>
      <c r="BK37" s="2118">
        <v>93.26799673340831</v>
      </c>
      <c r="BL37" s="2118">
        <v>35.75448020028454</v>
      </c>
      <c r="BM37" s="2119">
        <v>92.705758438268703</v>
      </c>
    </row>
    <row r="38" spans="1:65" ht="15.75" customHeight="1">
      <c r="A38" s="3093" t="s">
        <v>702</v>
      </c>
      <c r="B38" s="3093" t="s">
        <v>702</v>
      </c>
      <c r="C38" s="196"/>
      <c r="D38" s="186"/>
      <c r="E38" s="187"/>
      <c r="F38" s="215">
        <f t="shared" ref="F38:AH38" si="23">AK39</f>
        <v>26652.816765043364</v>
      </c>
      <c r="G38" s="216">
        <f t="shared" si="23"/>
        <v>19188.020377957302</v>
      </c>
      <c r="H38" s="216">
        <f t="shared" si="23"/>
        <v>5740.1981772787885</v>
      </c>
      <c r="I38" s="216">
        <f t="shared" si="23"/>
        <v>2223.7518357050521</v>
      </c>
      <c r="J38" s="216">
        <f t="shared" si="23"/>
        <v>3516.4463415737355</v>
      </c>
      <c r="K38" s="216">
        <f t="shared" si="23"/>
        <v>13447.822200678504</v>
      </c>
      <c r="L38" s="216">
        <f t="shared" si="23"/>
        <v>2140.8979551608413</v>
      </c>
      <c r="M38" s="216">
        <f t="shared" si="23"/>
        <v>2522.0522255325377</v>
      </c>
      <c r="N38" s="216">
        <f t="shared" si="23"/>
        <v>1461.0158028716191</v>
      </c>
      <c r="O38" s="216">
        <f t="shared" si="23"/>
        <v>1965.2253650769655</v>
      </c>
      <c r="P38" s="216">
        <f t="shared" si="23"/>
        <v>1600.2055010804454</v>
      </c>
      <c r="Q38" s="216">
        <f t="shared" si="23"/>
        <v>1802.0976272284518</v>
      </c>
      <c r="R38" s="216">
        <f t="shared" si="23"/>
        <v>862.27841302176455</v>
      </c>
      <c r="S38" s="216">
        <f t="shared" si="23"/>
        <v>1094.0493107058796</v>
      </c>
      <c r="T38" s="216">
        <f t="shared" si="23"/>
        <v>4284.8596411494973</v>
      </c>
      <c r="U38" s="216">
        <f t="shared" si="23"/>
        <v>4110.3474683077548</v>
      </c>
      <c r="V38" s="216">
        <f t="shared" si="23"/>
        <v>1112.8159899274999</v>
      </c>
      <c r="W38" s="216">
        <f t="shared" si="23"/>
        <v>547.24097576284055</v>
      </c>
      <c r="X38" s="216">
        <f t="shared" si="23"/>
        <v>693.67184744911242</v>
      </c>
      <c r="Y38" s="216">
        <f t="shared" si="23"/>
        <v>321.90344481378804</v>
      </c>
      <c r="Z38" s="216">
        <f t="shared" si="23"/>
        <v>446.20563240124949</v>
      </c>
      <c r="AA38" s="216">
        <f t="shared" si="23"/>
        <v>233.66128140736393</v>
      </c>
      <c r="AB38" s="216">
        <f t="shared" si="23"/>
        <v>230.50961648003079</v>
      </c>
      <c r="AC38" s="216">
        <f t="shared" si="23"/>
        <v>271.91557349871567</v>
      </c>
      <c r="AD38" s="216">
        <f t="shared" si="23"/>
        <v>252.4231065671537</v>
      </c>
      <c r="AE38" s="216">
        <f t="shared" si="23"/>
        <v>174.51217284174294</v>
      </c>
      <c r="AF38" s="216">
        <f t="shared" si="23"/>
        <v>1322.662325009582</v>
      </c>
      <c r="AG38" s="216">
        <f t="shared" si="23"/>
        <v>583.29069247364691</v>
      </c>
      <c r="AH38" s="216">
        <f t="shared" si="23"/>
        <v>1273.9837284533473</v>
      </c>
      <c r="AI38" s="3010" t="s">
        <v>1020</v>
      </c>
      <c r="AJ38" s="3012"/>
      <c r="AK38" s="2117">
        <v>2317.1336657935649</v>
      </c>
      <c r="AL38" s="2118">
        <v>1968.4049742381728</v>
      </c>
      <c r="AM38" s="2118">
        <v>469.4574109240931</v>
      </c>
      <c r="AN38" s="2118">
        <v>236.88000972476758</v>
      </c>
      <c r="AO38" s="2118">
        <v>232.57740119932561</v>
      </c>
      <c r="AP38" s="2118">
        <v>1498.9475633140796</v>
      </c>
      <c r="AQ38" s="2118">
        <v>190.16568019926825</v>
      </c>
      <c r="AR38" s="2118">
        <v>179.86508789112929</v>
      </c>
      <c r="AS38" s="2118">
        <v>240.15738566919424</v>
      </c>
      <c r="AT38" s="2118">
        <v>263.18459700767261</v>
      </c>
      <c r="AU38" s="2118">
        <v>201.319139078484</v>
      </c>
      <c r="AV38" s="2118">
        <v>182.30279368965705</v>
      </c>
      <c r="AW38" s="2118">
        <v>88.190247932804411</v>
      </c>
      <c r="AX38" s="2118">
        <v>153.76263184586975</v>
      </c>
      <c r="AY38" s="2118">
        <v>242.37417833584743</v>
      </c>
      <c r="AZ38" s="2118">
        <v>242.37417833584743</v>
      </c>
      <c r="BA38" s="2118">
        <v>46.711696927610404</v>
      </c>
      <c r="BB38" s="2118">
        <v>32.998242319552432</v>
      </c>
      <c r="BC38" s="2118">
        <v>38.235948118080159</v>
      </c>
      <c r="BD38" s="2118">
        <v>32.627074878230019</v>
      </c>
      <c r="BE38" s="2118">
        <v>49.247960766415801</v>
      </c>
      <c r="BF38" s="2118">
        <v>18.838921864451592</v>
      </c>
      <c r="BG38" s="2118">
        <v>18.838921864451592</v>
      </c>
      <c r="BH38" s="2118">
        <v>2.4377057985277308</v>
      </c>
      <c r="BI38" s="2118">
        <v>2.4377057985277308</v>
      </c>
      <c r="BJ38" s="2118">
        <v>0</v>
      </c>
      <c r="BK38" s="2118">
        <v>57.468846654601577</v>
      </c>
      <c r="BL38" s="2118">
        <v>2.4377057985277308</v>
      </c>
      <c r="BM38" s="2119">
        <v>46.447960766415797</v>
      </c>
    </row>
    <row r="39" spans="1:65" s="176" customFormat="1" ht="15.75" customHeight="1">
      <c r="A39" s="155"/>
      <c r="B39" s="155" t="s">
        <v>707</v>
      </c>
      <c r="C39" s="155"/>
      <c r="D39" s="186"/>
      <c r="E39" s="187"/>
      <c r="F39" s="215">
        <f t="shared" ref="F39:O42" si="24">AK41</f>
        <v>16307.089323524004</v>
      </c>
      <c r="G39" s="216">
        <f t="shared" si="24"/>
        <v>12403.203333384292</v>
      </c>
      <c r="H39" s="216">
        <f t="shared" si="24"/>
        <v>3843.850033394604</v>
      </c>
      <c r="I39" s="216">
        <f t="shared" si="24"/>
        <v>1561.8696520250778</v>
      </c>
      <c r="J39" s="216">
        <f t="shared" si="24"/>
        <v>2281.9803813695244</v>
      </c>
      <c r="K39" s="216">
        <f t="shared" si="24"/>
        <v>8559.3532999896834</v>
      </c>
      <c r="L39" s="216">
        <f t="shared" si="24"/>
        <v>1463.5089296348644</v>
      </c>
      <c r="M39" s="216">
        <f t="shared" si="24"/>
        <v>1547.8124286569519</v>
      </c>
      <c r="N39" s="216">
        <f t="shared" si="24"/>
        <v>973.98575081728279</v>
      </c>
      <c r="O39" s="216">
        <f t="shared" si="24"/>
        <v>1119.5172597236115</v>
      </c>
      <c r="P39" s="216">
        <f t="shared" ref="P39:Y42" si="25">AU41</f>
        <v>1058.304395729516</v>
      </c>
      <c r="Q39" s="216">
        <f t="shared" si="25"/>
        <v>1129.5058116160612</v>
      </c>
      <c r="R39" s="216">
        <f t="shared" si="25"/>
        <v>577.18727564777487</v>
      </c>
      <c r="S39" s="216">
        <f t="shared" si="25"/>
        <v>689.53144816362578</v>
      </c>
      <c r="T39" s="216">
        <f t="shared" si="25"/>
        <v>2275.5043025542132</v>
      </c>
      <c r="U39" s="216">
        <f t="shared" si="25"/>
        <v>2153.2658142117648</v>
      </c>
      <c r="V39" s="216">
        <f t="shared" si="25"/>
        <v>589.50897672089093</v>
      </c>
      <c r="W39" s="216">
        <f t="shared" si="25"/>
        <v>300.98793825758986</v>
      </c>
      <c r="X39" s="216">
        <f t="shared" si="25"/>
        <v>318.9687748885508</v>
      </c>
      <c r="Y39" s="216">
        <f t="shared" si="25"/>
        <v>189.11778391438358</v>
      </c>
      <c r="Z39" s="216">
        <f t="shared" ref="Z39:AH42" si="26">BE41</f>
        <v>251.57665799062369</v>
      </c>
      <c r="AA39" s="216">
        <f t="shared" si="26"/>
        <v>112.9197952670134</v>
      </c>
      <c r="AB39" s="216">
        <f t="shared" si="26"/>
        <v>116.98671322728103</v>
      </c>
      <c r="AC39" s="216">
        <f t="shared" si="26"/>
        <v>146.8717821875947</v>
      </c>
      <c r="AD39" s="216">
        <f t="shared" si="26"/>
        <v>126.32739175783648</v>
      </c>
      <c r="AE39" s="216">
        <f t="shared" si="26"/>
        <v>122.23848834244846</v>
      </c>
      <c r="AF39" s="216">
        <f t="shared" si="26"/>
        <v>695.85309319503108</v>
      </c>
      <c r="AG39" s="216">
        <f t="shared" si="26"/>
        <v>276.52030729457806</v>
      </c>
      <c r="AH39" s="216">
        <f t="shared" si="26"/>
        <v>656.00828709589325</v>
      </c>
      <c r="AI39" s="3010" t="s">
        <v>1021</v>
      </c>
      <c r="AJ39" s="3012" t="s">
        <v>1022</v>
      </c>
      <c r="AK39" s="2117">
        <v>26652.816765043364</v>
      </c>
      <c r="AL39" s="2118">
        <v>19188.020377957302</v>
      </c>
      <c r="AM39" s="2118">
        <v>5740.1981772787885</v>
      </c>
      <c r="AN39" s="2118">
        <v>2223.7518357050521</v>
      </c>
      <c r="AO39" s="2118">
        <v>3516.4463415737355</v>
      </c>
      <c r="AP39" s="2118">
        <v>13447.822200678504</v>
      </c>
      <c r="AQ39" s="2118">
        <v>2140.8979551608413</v>
      </c>
      <c r="AR39" s="2118">
        <v>2522.0522255325377</v>
      </c>
      <c r="AS39" s="2118">
        <v>1461.0158028716191</v>
      </c>
      <c r="AT39" s="2118">
        <v>1965.2253650769655</v>
      </c>
      <c r="AU39" s="2118">
        <v>1600.2055010804454</v>
      </c>
      <c r="AV39" s="2118">
        <v>1802.0976272284518</v>
      </c>
      <c r="AW39" s="2118">
        <v>862.27841302176455</v>
      </c>
      <c r="AX39" s="2118">
        <v>1094.0493107058796</v>
      </c>
      <c r="AY39" s="2118">
        <v>4284.8596411494973</v>
      </c>
      <c r="AZ39" s="2118">
        <v>4110.3474683077548</v>
      </c>
      <c r="BA39" s="2118">
        <v>1112.8159899274999</v>
      </c>
      <c r="BB39" s="2118">
        <v>547.24097576284055</v>
      </c>
      <c r="BC39" s="2118">
        <v>693.67184744911242</v>
      </c>
      <c r="BD39" s="2118">
        <v>321.90344481378804</v>
      </c>
      <c r="BE39" s="2118">
        <v>446.20563240124949</v>
      </c>
      <c r="BF39" s="2118">
        <v>233.66128140736393</v>
      </c>
      <c r="BG39" s="2118">
        <v>230.50961648003079</v>
      </c>
      <c r="BH39" s="2118">
        <v>271.91557349871567</v>
      </c>
      <c r="BI39" s="2118">
        <v>252.4231065671537</v>
      </c>
      <c r="BJ39" s="2118">
        <v>174.51217284174294</v>
      </c>
      <c r="BK39" s="2118">
        <v>1322.662325009582</v>
      </c>
      <c r="BL39" s="2118">
        <v>583.29069247364691</v>
      </c>
      <c r="BM39" s="2119">
        <v>1273.9837284533473</v>
      </c>
    </row>
    <row r="40" spans="1:65" ht="15.75" customHeight="1">
      <c r="A40" s="155"/>
      <c r="B40" s="155" t="s">
        <v>708</v>
      </c>
      <c r="C40" s="155"/>
      <c r="D40" s="186"/>
      <c r="E40" s="187"/>
      <c r="F40" s="215">
        <f t="shared" si="24"/>
        <v>5168.9243776591638</v>
      </c>
      <c r="G40" s="216">
        <f t="shared" si="24"/>
        <v>3429.6103930953514</v>
      </c>
      <c r="H40" s="216">
        <f t="shared" si="24"/>
        <v>940.08114430756393</v>
      </c>
      <c r="I40" s="216">
        <f t="shared" si="24"/>
        <v>291.21077748540387</v>
      </c>
      <c r="J40" s="216">
        <f t="shared" si="24"/>
        <v>648.87036682215978</v>
      </c>
      <c r="K40" s="216">
        <f t="shared" si="24"/>
        <v>2489.5292487877864</v>
      </c>
      <c r="L40" s="216">
        <f t="shared" si="24"/>
        <v>392.08890406910422</v>
      </c>
      <c r="M40" s="216">
        <f t="shared" si="24"/>
        <v>457.25237892777943</v>
      </c>
      <c r="N40" s="216">
        <f t="shared" si="24"/>
        <v>217.5685319317279</v>
      </c>
      <c r="O40" s="216">
        <f t="shared" si="24"/>
        <v>444.4126548842907</v>
      </c>
      <c r="P40" s="216">
        <f t="shared" si="25"/>
        <v>279.84176210407514</v>
      </c>
      <c r="Q40" s="216">
        <f t="shared" si="25"/>
        <v>320.97913093789731</v>
      </c>
      <c r="R40" s="216">
        <f t="shared" si="25"/>
        <v>178.02896585217576</v>
      </c>
      <c r="S40" s="216">
        <f t="shared" si="25"/>
        <v>199.35692008073616</v>
      </c>
      <c r="T40" s="216">
        <f t="shared" si="25"/>
        <v>992.08536173937341</v>
      </c>
      <c r="U40" s="216">
        <f t="shared" si="25"/>
        <v>960.21908464748105</v>
      </c>
      <c r="V40" s="216">
        <f t="shared" si="25"/>
        <v>321.82118142371269</v>
      </c>
      <c r="W40" s="216">
        <f t="shared" si="25"/>
        <v>103.95838219289502</v>
      </c>
      <c r="X40" s="216">
        <f t="shared" si="25"/>
        <v>198.39948867680059</v>
      </c>
      <c r="Y40" s="216">
        <f t="shared" si="25"/>
        <v>51.584233367641794</v>
      </c>
      <c r="Z40" s="216">
        <f t="shared" si="26"/>
        <v>97.768256836470897</v>
      </c>
      <c r="AA40" s="216">
        <f t="shared" si="26"/>
        <v>55.904403019925553</v>
      </c>
      <c r="AB40" s="216">
        <f t="shared" si="26"/>
        <v>40.722584838216633</v>
      </c>
      <c r="AC40" s="216">
        <f t="shared" si="26"/>
        <v>45.03027714590894</v>
      </c>
      <c r="AD40" s="216">
        <f t="shared" si="26"/>
        <v>45.03027714590894</v>
      </c>
      <c r="AE40" s="216">
        <f t="shared" si="26"/>
        <v>31.86627709189225</v>
      </c>
      <c r="AF40" s="216">
        <f t="shared" si="26"/>
        <v>340.53456079406618</v>
      </c>
      <c r="AG40" s="216">
        <f t="shared" si="26"/>
        <v>122.13860272526684</v>
      </c>
      <c r="AH40" s="216">
        <f t="shared" si="26"/>
        <v>284.55545930510488</v>
      </c>
      <c r="AI40" s="3010"/>
      <c r="AJ40" s="3012" t="s">
        <v>1023</v>
      </c>
      <c r="AK40" s="2117">
        <v>19498.683206931095</v>
      </c>
      <c r="AL40" s="2118">
        <v>13337.056863686881</v>
      </c>
      <c r="AM40" s="2118">
        <v>4176.6272849298093</v>
      </c>
      <c r="AN40" s="2118">
        <v>1684.9939153166702</v>
      </c>
      <c r="AO40" s="2118">
        <v>2491.6333696131401</v>
      </c>
      <c r="AP40" s="2118">
        <v>9160.4295787570682</v>
      </c>
      <c r="AQ40" s="2118">
        <v>1160.5143086424473</v>
      </c>
      <c r="AR40" s="2118">
        <v>1642.6081691494287</v>
      </c>
      <c r="AS40" s="2118">
        <v>846.26492552012428</v>
      </c>
      <c r="AT40" s="2118">
        <v>1476.1084179084112</v>
      </c>
      <c r="AU40" s="2118">
        <v>847.54271053164859</v>
      </c>
      <c r="AV40" s="2118">
        <v>1316.646899124343</v>
      </c>
      <c r="AW40" s="2118">
        <v>806.64115399851687</v>
      </c>
      <c r="AX40" s="2118">
        <v>1064.1029938821498</v>
      </c>
      <c r="AY40" s="2118">
        <v>2934.4252501008177</v>
      </c>
      <c r="AZ40" s="2118">
        <v>2568.8706639619495</v>
      </c>
      <c r="BA40" s="2118">
        <v>810.69405774696077</v>
      </c>
      <c r="BB40" s="2118">
        <v>382.87950519705049</v>
      </c>
      <c r="BC40" s="2118">
        <v>393.49016657530865</v>
      </c>
      <c r="BD40" s="2118">
        <v>219.77827249487649</v>
      </c>
      <c r="BE40" s="2118">
        <v>207.65155161450926</v>
      </c>
      <c r="BF40" s="2118">
        <v>100.70426068033964</v>
      </c>
      <c r="BG40" s="2118">
        <v>95.148135841579503</v>
      </c>
      <c r="BH40" s="2118">
        <v>169.08937288480354</v>
      </c>
      <c r="BI40" s="2118">
        <v>189.43534092652078</v>
      </c>
      <c r="BJ40" s="2118">
        <v>365.55458613886861</v>
      </c>
      <c r="BK40" s="2118">
        <v>1683.8606252474062</v>
      </c>
      <c r="BL40" s="2118">
        <v>816.38577411076062</v>
      </c>
      <c r="BM40" s="2119">
        <v>726.95469378523899</v>
      </c>
    </row>
    <row r="41" spans="1:65" ht="15.75" customHeight="1">
      <c r="A41" s="155"/>
      <c r="B41" s="155" t="s">
        <v>709</v>
      </c>
      <c r="C41" s="155"/>
      <c r="D41" s="186"/>
      <c r="E41" s="187"/>
      <c r="F41" s="215">
        <f t="shared" si="24"/>
        <v>5176.8030638601986</v>
      </c>
      <c r="G41" s="216">
        <f t="shared" si="24"/>
        <v>3355.2066514776511</v>
      </c>
      <c r="H41" s="216">
        <f t="shared" si="24"/>
        <v>956.26699957662049</v>
      </c>
      <c r="I41" s="216">
        <f t="shared" si="24"/>
        <v>370.67140619456995</v>
      </c>
      <c r="J41" s="216">
        <f t="shared" si="24"/>
        <v>585.59559338205054</v>
      </c>
      <c r="K41" s="216">
        <f t="shared" si="24"/>
        <v>2398.9396519010306</v>
      </c>
      <c r="L41" s="216">
        <f t="shared" si="24"/>
        <v>285.30012145687277</v>
      </c>
      <c r="M41" s="216">
        <f t="shared" si="24"/>
        <v>516.98741794780574</v>
      </c>
      <c r="N41" s="216">
        <f t="shared" si="24"/>
        <v>269.46152012260904</v>
      </c>
      <c r="O41" s="216">
        <f t="shared" si="24"/>
        <v>401.29545046906361</v>
      </c>
      <c r="P41" s="216">
        <f t="shared" si="25"/>
        <v>262.05934324685444</v>
      </c>
      <c r="Q41" s="216">
        <f t="shared" si="25"/>
        <v>351.61268467449315</v>
      </c>
      <c r="R41" s="216">
        <f t="shared" si="25"/>
        <v>107.06217152181407</v>
      </c>
      <c r="S41" s="216">
        <f t="shared" si="25"/>
        <v>205.16094246151766</v>
      </c>
      <c r="T41" s="216">
        <f t="shared" si="25"/>
        <v>1017.2699768559115</v>
      </c>
      <c r="U41" s="216">
        <f t="shared" si="25"/>
        <v>996.86256944850925</v>
      </c>
      <c r="V41" s="216">
        <f t="shared" si="25"/>
        <v>201.48583178289653</v>
      </c>
      <c r="W41" s="216">
        <f t="shared" si="25"/>
        <v>142.29465531235576</v>
      </c>
      <c r="X41" s="216">
        <f t="shared" si="25"/>
        <v>176.30358388376109</v>
      </c>
      <c r="Y41" s="216">
        <f t="shared" si="25"/>
        <v>81.201427531762647</v>
      </c>
      <c r="Z41" s="216">
        <f t="shared" si="26"/>
        <v>96.860717574154819</v>
      </c>
      <c r="AA41" s="216">
        <f t="shared" si="26"/>
        <v>64.837083120425007</v>
      </c>
      <c r="AB41" s="216">
        <f t="shared" si="26"/>
        <v>72.800318414533166</v>
      </c>
      <c r="AC41" s="216">
        <f t="shared" si="26"/>
        <v>80.013514165212001</v>
      </c>
      <c r="AD41" s="216">
        <f t="shared" si="26"/>
        <v>81.065437663408275</v>
      </c>
      <c r="AE41" s="216">
        <f t="shared" si="26"/>
        <v>20.407407407402232</v>
      </c>
      <c r="AF41" s="216">
        <f t="shared" si="26"/>
        <v>286.27467102048547</v>
      </c>
      <c r="AG41" s="216">
        <f t="shared" si="26"/>
        <v>184.631782453802</v>
      </c>
      <c r="AH41" s="216">
        <f t="shared" si="26"/>
        <v>333.41998205234961</v>
      </c>
      <c r="AI41" s="3010" t="s">
        <v>1024</v>
      </c>
      <c r="AJ41" s="3012" t="s">
        <v>3904</v>
      </c>
      <c r="AK41" s="2117">
        <v>16307.089323524004</v>
      </c>
      <c r="AL41" s="2118">
        <v>12403.203333384292</v>
      </c>
      <c r="AM41" s="2118">
        <v>3843.850033394604</v>
      </c>
      <c r="AN41" s="2118">
        <v>1561.8696520250778</v>
      </c>
      <c r="AO41" s="2118">
        <v>2281.9803813695244</v>
      </c>
      <c r="AP41" s="2118">
        <v>8559.3532999896834</v>
      </c>
      <c r="AQ41" s="2118">
        <v>1463.5089296348644</v>
      </c>
      <c r="AR41" s="2118">
        <v>1547.8124286569519</v>
      </c>
      <c r="AS41" s="2118">
        <v>973.98575081728279</v>
      </c>
      <c r="AT41" s="2118">
        <v>1119.5172597236115</v>
      </c>
      <c r="AU41" s="2118">
        <v>1058.304395729516</v>
      </c>
      <c r="AV41" s="2118">
        <v>1129.5058116160612</v>
      </c>
      <c r="AW41" s="2118">
        <v>577.18727564777487</v>
      </c>
      <c r="AX41" s="2118">
        <v>689.53144816362578</v>
      </c>
      <c r="AY41" s="2118">
        <v>2275.5043025542132</v>
      </c>
      <c r="AZ41" s="2118">
        <v>2153.2658142117648</v>
      </c>
      <c r="BA41" s="2118">
        <v>589.50897672089093</v>
      </c>
      <c r="BB41" s="2118">
        <v>300.98793825758986</v>
      </c>
      <c r="BC41" s="2118">
        <v>318.9687748885508</v>
      </c>
      <c r="BD41" s="2118">
        <v>189.11778391438358</v>
      </c>
      <c r="BE41" s="2118">
        <v>251.57665799062369</v>
      </c>
      <c r="BF41" s="2118">
        <v>112.9197952670134</v>
      </c>
      <c r="BG41" s="2118">
        <v>116.98671322728103</v>
      </c>
      <c r="BH41" s="2118">
        <v>146.8717821875947</v>
      </c>
      <c r="BI41" s="2118">
        <v>126.32739175783648</v>
      </c>
      <c r="BJ41" s="2118">
        <v>122.23848834244846</v>
      </c>
      <c r="BK41" s="2118">
        <v>695.85309319503108</v>
      </c>
      <c r="BL41" s="2118">
        <v>276.52030729457806</v>
      </c>
      <c r="BM41" s="2119">
        <v>656.00828709589325</v>
      </c>
    </row>
    <row r="42" spans="1:65" ht="15.75" customHeight="1" thickBot="1">
      <c r="A42" s="3104" t="s">
        <v>710</v>
      </c>
      <c r="B42" s="3104"/>
      <c r="C42" s="169"/>
      <c r="D42" s="198"/>
      <c r="E42" s="199"/>
      <c r="F42" s="222">
        <f t="shared" si="24"/>
        <v>19498.683206931095</v>
      </c>
      <c r="G42" s="217">
        <f t="shared" si="24"/>
        <v>13337.056863686881</v>
      </c>
      <c r="H42" s="217">
        <f t="shared" si="24"/>
        <v>4176.6272849298093</v>
      </c>
      <c r="I42" s="217">
        <f t="shared" si="24"/>
        <v>1684.9939153166702</v>
      </c>
      <c r="J42" s="217">
        <f t="shared" si="24"/>
        <v>2491.6333696131401</v>
      </c>
      <c r="K42" s="217">
        <f t="shared" si="24"/>
        <v>9160.4295787570682</v>
      </c>
      <c r="L42" s="217">
        <f t="shared" si="24"/>
        <v>1160.5143086424473</v>
      </c>
      <c r="M42" s="217">
        <f t="shared" si="24"/>
        <v>1642.6081691494287</v>
      </c>
      <c r="N42" s="217">
        <f t="shared" si="24"/>
        <v>846.26492552012428</v>
      </c>
      <c r="O42" s="217">
        <f t="shared" si="24"/>
        <v>1476.1084179084112</v>
      </c>
      <c r="P42" s="217">
        <f t="shared" si="25"/>
        <v>847.54271053164859</v>
      </c>
      <c r="Q42" s="217">
        <f t="shared" si="25"/>
        <v>1316.646899124343</v>
      </c>
      <c r="R42" s="217">
        <f t="shared" si="25"/>
        <v>806.64115399851687</v>
      </c>
      <c r="S42" s="217">
        <f t="shared" si="25"/>
        <v>1064.1029938821498</v>
      </c>
      <c r="T42" s="217">
        <f t="shared" si="25"/>
        <v>2934.4252501008177</v>
      </c>
      <c r="U42" s="217">
        <f t="shared" si="25"/>
        <v>2568.8706639619495</v>
      </c>
      <c r="V42" s="217">
        <f t="shared" si="25"/>
        <v>810.69405774696077</v>
      </c>
      <c r="W42" s="217">
        <f t="shared" si="25"/>
        <v>382.87950519705049</v>
      </c>
      <c r="X42" s="217">
        <f t="shared" si="25"/>
        <v>393.49016657530865</v>
      </c>
      <c r="Y42" s="217">
        <f t="shared" si="25"/>
        <v>219.77827249487649</v>
      </c>
      <c r="Z42" s="217">
        <f t="shared" si="26"/>
        <v>207.65155161450926</v>
      </c>
      <c r="AA42" s="217">
        <f t="shared" si="26"/>
        <v>100.70426068033964</v>
      </c>
      <c r="AB42" s="217">
        <f t="shared" si="26"/>
        <v>95.148135841579503</v>
      </c>
      <c r="AC42" s="217">
        <f t="shared" si="26"/>
        <v>169.08937288480354</v>
      </c>
      <c r="AD42" s="217">
        <f t="shared" si="26"/>
        <v>189.43534092652078</v>
      </c>
      <c r="AE42" s="217">
        <f t="shared" si="26"/>
        <v>365.55458613886861</v>
      </c>
      <c r="AF42" s="217">
        <f t="shared" si="26"/>
        <v>1683.8606252474062</v>
      </c>
      <c r="AG42" s="217">
        <f t="shared" si="26"/>
        <v>816.38577411076062</v>
      </c>
      <c r="AH42" s="217">
        <f t="shared" si="26"/>
        <v>726.95469378523899</v>
      </c>
      <c r="AI42" s="3010"/>
      <c r="AJ42" s="3012" t="s">
        <v>3905</v>
      </c>
      <c r="AK42" s="2117">
        <v>5168.9243776591638</v>
      </c>
      <c r="AL42" s="2118">
        <v>3429.6103930953514</v>
      </c>
      <c r="AM42" s="2118">
        <v>940.08114430756393</v>
      </c>
      <c r="AN42" s="2118">
        <v>291.21077748540387</v>
      </c>
      <c r="AO42" s="2118">
        <v>648.87036682215978</v>
      </c>
      <c r="AP42" s="2118">
        <v>2489.5292487877864</v>
      </c>
      <c r="AQ42" s="2118">
        <v>392.08890406910422</v>
      </c>
      <c r="AR42" s="2118">
        <v>457.25237892777943</v>
      </c>
      <c r="AS42" s="2118">
        <v>217.5685319317279</v>
      </c>
      <c r="AT42" s="2118">
        <v>444.4126548842907</v>
      </c>
      <c r="AU42" s="2118">
        <v>279.84176210407514</v>
      </c>
      <c r="AV42" s="2118">
        <v>320.97913093789731</v>
      </c>
      <c r="AW42" s="2118">
        <v>178.02896585217576</v>
      </c>
      <c r="AX42" s="2118">
        <v>199.35692008073616</v>
      </c>
      <c r="AY42" s="2118">
        <v>992.08536173937341</v>
      </c>
      <c r="AZ42" s="2118">
        <v>960.21908464748105</v>
      </c>
      <c r="BA42" s="2118">
        <v>321.82118142371269</v>
      </c>
      <c r="BB42" s="2118">
        <v>103.95838219289502</v>
      </c>
      <c r="BC42" s="2118">
        <v>198.39948867680059</v>
      </c>
      <c r="BD42" s="2118">
        <v>51.584233367641794</v>
      </c>
      <c r="BE42" s="2118">
        <v>97.768256836470897</v>
      </c>
      <c r="BF42" s="2118">
        <v>55.904403019925553</v>
      </c>
      <c r="BG42" s="2118">
        <v>40.722584838216633</v>
      </c>
      <c r="BH42" s="2118">
        <v>45.03027714590894</v>
      </c>
      <c r="BI42" s="2118">
        <v>45.03027714590894</v>
      </c>
      <c r="BJ42" s="2118">
        <v>31.86627709189225</v>
      </c>
      <c r="BK42" s="2118">
        <v>340.53456079406618</v>
      </c>
      <c r="BL42" s="2118">
        <v>122.13860272526684</v>
      </c>
      <c r="BM42" s="2119">
        <v>284.55545930510488</v>
      </c>
    </row>
    <row r="43" spans="1:65" s="173" customFormat="1" ht="30" customHeight="1" thickBot="1">
      <c r="A43" s="4016" t="s">
        <v>4165</v>
      </c>
      <c r="B43" s="4016"/>
      <c r="C43" s="4016"/>
      <c r="D43" s="4016"/>
      <c r="E43" s="4016"/>
      <c r="F43" s="4016"/>
      <c r="G43" s="4016"/>
      <c r="H43" s="4016"/>
      <c r="I43" s="4016"/>
      <c r="J43" s="4016"/>
      <c r="K43" s="4016"/>
      <c r="L43" s="4016"/>
      <c r="M43" s="4016"/>
      <c r="N43" s="4016"/>
      <c r="O43" s="4016"/>
      <c r="P43" s="4016"/>
      <c r="Q43" s="4016"/>
      <c r="R43" s="4016"/>
      <c r="S43" s="4016"/>
      <c r="T43" s="4016"/>
      <c r="U43" s="4016"/>
      <c r="V43" s="4016"/>
      <c r="W43" s="4016"/>
      <c r="X43" s="4016"/>
      <c r="Y43" s="4016"/>
      <c r="Z43" s="4016"/>
      <c r="AA43" s="4016"/>
      <c r="AB43" s="4016"/>
      <c r="AC43" s="4016"/>
      <c r="AD43" s="4016"/>
      <c r="AE43" s="4016"/>
      <c r="AF43" s="4016"/>
      <c r="AG43" s="4016"/>
      <c r="AH43" s="4016"/>
      <c r="AI43" s="3010"/>
      <c r="AJ43" s="3012" t="s">
        <v>3906</v>
      </c>
      <c r="AK43" s="2117">
        <v>5176.8030638601986</v>
      </c>
      <c r="AL43" s="2118">
        <v>3355.2066514776511</v>
      </c>
      <c r="AM43" s="2118">
        <v>956.26699957662049</v>
      </c>
      <c r="AN43" s="2118">
        <v>370.67140619456995</v>
      </c>
      <c r="AO43" s="2118">
        <v>585.59559338205054</v>
      </c>
      <c r="AP43" s="2118">
        <v>2398.9396519010306</v>
      </c>
      <c r="AQ43" s="2118">
        <v>285.30012145687277</v>
      </c>
      <c r="AR43" s="2118">
        <v>516.98741794780574</v>
      </c>
      <c r="AS43" s="2118">
        <v>269.46152012260904</v>
      </c>
      <c r="AT43" s="2118">
        <v>401.29545046906361</v>
      </c>
      <c r="AU43" s="2118">
        <v>262.05934324685444</v>
      </c>
      <c r="AV43" s="2118">
        <v>351.61268467449315</v>
      </c>
      <c r="AW43" s="2118">
        <v>107.06217152181407</v>
      </c>
      <c r="AX43" s="2118">
        <v>205.16094246151766</v>
      </c>
      <c r="AY43" s="2118">
        <v>1017.2699768559115</v>
      </c>
      <c r="AZ43" s="2118">
        <v>996.86256944850925</v>
      </c>
      <c r="BA43" s="2118">
        <v>201.48583178289653</v>
      </c>
      <c r="BB43" s="2118">
        <v>142.29465531235576</v>
      </c>
      <c r="BC43" s="2118">
        <v>176.30358388376109</v>
      </c>
      <c r="BD43" s="2118">
        <v>81.201427531762647</v>
      </c>
      <c r="BE43" s="2118">
        <v>96.860717574154819</v>
      </c>
      <c r="BF43" s="2118">
        <v>64.837083120425007</v>
      </c>
      <c r="BG43" s="2118">
        <v>72.800318414533166</v>
      </c>
      <c r="BH43" s="2118">
        <v>80.013514165212001</v>
      </c>
      <c r="BI43" s="2118">
        <v>81.065437663408275</v>
      </c>
      <c r="BJ43" s="2118">
        <v>20.407407407402232</v>
      </c>
      <c r="BK43" s="2118">
        <v>286.27467102048547</v>
      </c>
      <c r="BL43" s="2118">
        <v>184.631782453802</v>
      </c>
      <c r="BM43" s="2119">
        <v>333.41998205234961</v>
      </c>
    </row>
    <row r="44" spans="1:65" ht="15" customHeight="1">
      <c r="A44" s="223"/>
      <c r="E44" s="176"/>
      <c r="AI44" s="3010"/>
      <c r="AJ44" s="3012" t="s">
        <v>3907</v>
      </c>
      <c r="AK44" s="2117">
        <v>19498.683206931095</v>
      </c>
      <c r="AL44" s="2118">
        <v>13337.056863686881</v>
      </c>
      <c r="AM44" s="2118">
        <v>4176.6272849298093</v>
      </c>
      <c r="AN44" s="2118">
        <v>1684.9939153166702</v>
      </c>
      <c r="AO44" s="2118">
        <v>2491.6333696131401</v>
      </c>
      <c r="AP44" s="2118">
        <v>9160.4295787570682</v>
      </c>
      <c r="AQ44" s="2118">
        <v>1160.5143086424473</v>
      </c>
      <c r="AR44" s="2118">
        <v>1642.6081691494287</v>
      </c>
      <c r="AS44" s="2118">
        <v>846.26492552012428</v>
      </c>
      <c r="AT44" s="2118">
        <v>1476.1084179084112</v>
      </c>
      <c r="AU44" s="2118">
        <v>847.54271053164859</v>
      </c>
      <c r="AV44" s="2118">
        <v>1316.646899124343</v>
      </c>
      <c r="AW44" s="2118">
        <v>806.64115399851687</v>
      </c>
      <c r="AX44" s="2118">
        <v>1064.1029938821498</v>
      </c>
      <c r="AY44" s="2118">
        <v>2934.4252501008177</v>
      </c>
      <c r="AZ44" s="2118">
        <v>2568.8706639619495</v>
      </c>
      <c r="BA44" s="2118">
        <v>810.69405774696077</v>
      </c>
      <c r="BB44" s="2118">
        <v>382.87950519705049</v>
      </c>
      <c r="BC44" s="2118">
        <v>393.49016657530865</v>
      </c>
      <c r="BD44" s="2118">
        <v>219.77827249487649</v>
      </c>
      <c r="BE44" s="2118">
        <v>207.65155161450926</v>
      </c>
      <c r="BF44" s="2118">
        <v>100.70426068033964</v>
      </c>
      <c r="BG44" s="2118">
        <v>95.148135841579503</v>
      </c>
      <c r="BH44" s="2118">
        <v>169.08937288480354</v>
      </c>
      <c r="BI44" s="2118">
        <v>189.43534092652078</v>
      </c>
      <c r="BJ44" s="2118">
        <v>365.55458613886861</v>
      </c>
      <c r="BK44" s="2118">
        <v>1683.8606252474062</v>
      </c>
      <c r="BL44" s="2118">
        <v>816.38577411076062</v>
      </c>
      <c r="BM44" s="2119">
        <v>726.95469378523899</v>
      </c>
    </row>
    <row r="45" spans="1:65" ht="15" customHeight="1">
      <c r="A45" s="224"/>
      <c r="E45" s="176"/>
      <c r="AI45" s="3010" t="s">
        <v>1029</v>
      </c>
      <c r="AJ45" s="3012" t="s">
        <v>1030</v>
      </c>
      <c r="AK45" s="2117">
        <v>18294.312098276354</v>
      </c>
      <c r="AL45" s="2118">
        <v>13618.033230062181</v>
      </c>
      <c r="AM45" s="2118">
        <v>4576.7053267611618</v>
      </c>
      <c r="AN45" s="2118">
        <v>2015.3945932900931</v>
      </c>
      <c r="AO45" s="2118">
        <v>2561.310733471068</v>
      </c>
      <c r="AP45" s="2118">
        <v>9041.3279033010131</v>
      </c>
      <c r="AQ45" s="2118">
        <v>1227.2690687781287</v>
      </c>
      <c r="AR45" s="2118">
        <v>1630.4251598698147</v>
      </c>
      <c r="AS45" s="2118">
        <v>867.91387884048129</v>
      </c>
      <c r="AT45" s="2118">
        <v>1624.5922287944325</v>
      </c>
      <c r="AU45" s="2118">
        <v>938.42502051148927</v>
      </c>
      <c r="AV45" s="2118">
        <v>1364.301688257174</v>
      </c>
      <c r="AW45" s="2118">
        <v>492.87250986043978</v>
      </c>
      <c r="AX45" s="2118">
        <v>895.52834838905676</v>
      </c>
      <c r="AY45" s="2118">
        <v>2246.5861264282726</v>
      </c>
      <c r="AZ45" s="2118">
        <v>2167.8139240439573</v>
      </c>
      <c r="BA45" s="2118">
        <v>642.31336093358755</v>
      </c>
      <c r="BB45" s="2118">
        <v>355.07987678153324</v>
      </c>
      <c r="BC45" s="2118">
        <v>371.98280377502351</v>
      </c>
      <c r="BD45" s="2118">
        <v>134.13861815898264</v>
      </c>
      <c r="BE45" s="2118">
        <v>186.3225788471438</v>
      </c>
      <c r="BF45" s="2118">
        <v>70.255883103816572</v>
      </c>
      <c r="BG45" s="2118">
        <v>73.799361364679214</v>
      </c>
      <c r="BH45" s="2118">
        <v>167.01793925292941</v>
      </c>
      <c r="BI45" s="2118">
        <v>166.90350182626224</v>
      </c>
      <c r="BJ45" s="2118">
        <v>78.772202384315193</v>
      </c>
      <c r="BK45" s="2118">
        <v>1247.2365311614265</v>
      </c>
      <c r="BL45" s="2118">
        <v>552.5570716518888</v>
      </c>
      <c r="BM45" s="2119">
        <v>629.8991389725918</v>
      </c>
    </row>
    <row r="46" spans="1:65" ht="15" customHeight="1" thickBot="1">
      <c r="E46" s="176"/>
      <c r="AI46" s="3010"/>
      <c r="AJ46" s="3012" t="s">
        <v>1031</v>
      </c>
      <c r="AK46" s="2117">
        <v>14010.973108282844</v>
      </c>
      <c r="AL46" s="2118">
        <v>10697.064681659367</v>
      </c>
      <c r="AM46" s="2118">
        <v>2410.1250437480981</v>
      </c>
      <c r="AN46" s="2118">
        <v>842.69887052296656</v>
      </c>
      <c r="AO46" s="2118">
        <v>1567.4261732251307</v>
      </c>
      <c r="AP46" s="2118">
        <v>8286.9396379112604</v>
      </c>
      <c r="AQ46" s="2118">
        <v>1335.436924293615</v>
      </c>
      <c r="AR46" s="2118">
        <v>1667.7620879536248</v>
      </c>
      <c r="AS46" s="2118">
        <v>930.51391062003563</v>
      </c>
      <c r="AT46" s="2118">
        <v>1221.2244250476233</v>
      </c>
      <c r="AU46" s="2118">
        <v>900.71402158880937</v>
      </c>
      <c r="AV46" s="2118">
        <v>906.26897766429181</v>
      </c>
      <c r="AW46" s="2118">
        <v>621.68854169593465</v>
      </c>
      <c r="AX46" s="2118">
        <v>703.33074904732814</v>
      </c>
      <c r="AY46" s="2118">
        <v>1867.7245139256588</v>
      </c>
      <c r="AZ46" s="2118">
        <v>1797.2756348177249</v>
      </c>
      <c r="BA46" s="2118">
        <v>560.63917204923507</v>
      </c>
      <c r="BB46" s="2118">
        <v>234.23208882130984</v>
      </c>
      <c r="BC46" s="2118">
        <v>253.75395675965257</v>
      </c>
      <c r="BD46" s="2118">
        <v>184.66701512569284</v>
      </c>
      <c r="BE46" s="2118">
        <v>166.34363723326194</v>
      </c>
      <c r="BF46" s="2118">
        <v>109.12622523511595</v>
      </c>
      <c r="BG46" s="2118">
        <v>92.31130682019888</v>
      </c>
      <c r="BH46" s="2118">
        <v>103.98347170795435</v>
      </c>
      <c r="BI46" s="2118">
        <v>92.218761065303596</v>
      </c>
      <c r="BJ46" s="2118">
        <v>70.448879107933479</v>
      </c>
      <c r="BK46" s="2118">
        <v>791.85260424052626</v>
      </c>
      <c r="BL46" s="2118">
        <v>239.32673571960899</v>
      </c>
      <c r="BM46" s="2119">
        <v>415.0045727376899</v>
      </c>
    </row>
    <row r="47" spans="1:65" ht="15" customHeight="1">
      <c r="E47" s="176"/>
      <c r="F47" s="3932" t="s">
        <v>712</v>
      </c>
      <c r="G47" s="208"/>
      <c r="H47" s="209"/>
      <c r="I47" s="209"/>
      <c r="J47" s="4104" t="s">
        <v>3996</v>
      </c>
      <c r="K47" s="4108"/>
      <c r="L47" s="4108"/>
      <c r="M47" s="4109"/>
      <c r="N47" s="4109"/>
      <c r="O47" s="4104"/>
      <c r="P47" s="4104"/>
      <c r="Q47" s="4104"/>
      <c r="R47" s="4104"/>
      <c r="S47" s="4104"/>
      <c r="T47" s="3933" t="s">
        <v>713</v>
      </c>
      <c r="U47" s="4104"/>
      <c r="V47" s="4104"/>
      <c r="W47" s="4104"/>
      <c r="X47" s="4104"/>
      <c r="Y47" s="4104"/>
      <c r="Z47" s="4104"/>
      <c r="AA47" s="4104"/>
      <c r="AB47" s="4104"/>
      <c r="AC47" s="4104"/>
      <c r="AD47" s="4104"/>
      <c r="AE47" s="4105"/>
      <c r="AF47" s="3932" t="s">
        <v>714</v>
      </c>
      <c r="AG47" s="3926" t="s">
        <v>705</v>
      </c>
      <c r="AH47" s="3932" t="s">
        <v>706</v>
      </c>
      <c r="AI47" s="3010"/>
      <c r="AJ47" s="3012" t="s">
        <v>1032</v>
      </c>
      <c r="AK47" s="2117">
        <v>8452.6019791592971</v>
      </c>
      <c r="AL47" s="2118">
        <v>5558.0861945568222</v>
      </c>
      <c r="AM47" s="2118">
        <v>1923.1191954303995</v>
      </c>
      <c r="AN47" s="2118">
        <v>676.10623378359571</v>
      </c>
      <c r="AO47" s="2118">
        <v>1247.0129616468032</v>
      </c>
      <c r="AP47" s="2118">
        <v>3634.9669991264241</v>
      </c>
      <c r="AQ47" s="2118">
        <v>521.30731434011238</v>
      </c>
      <c r="AR47" s="2118">
        <v>610.23175820563165</v>
      </c>
      <c r="AS47" s="2118">
        <v>353.14597434375202</v>
      </c>
      <c r="AT47" s="2118">
        <v>340.45868666436792</v>
      </c>
      <c r="AU47" s="2118">
        <v>440.31506191215863</v>
      </c>
      <c r="AV47" s="2118">
        <v>503.96390139811774</v>
      </c>
      <c r="AW47" s="2118">
        <v>451.88023911135167</v>
      </c>
      <c r="AX47" s="2118">
        <v>413.66406315093155</v>
      </c>
      <c r="AY47" s="2118">
        <v>1388.292052642928</v>
      </c>
      <c r="AZ47" s="2118">
        <v>1141.6188419356999</v>
      </c>
      <c r="BA47" s="2118">
        <v>339.10735559590796</v>
      </c>
      <c r="BB47" s="2118">
        <v>133.51323631934761</v>
      </c>
      <c r="BC47" s="2118">
        <v>188.56336496612965</v>
      </c>
      <c r="BD47" s="2118">
        <v>94.659156522973433</v>
      </c>
      <c r="BE47" s="2118">
        <v>127.01819906848823</v>
      </c>
      <c r="BF47" s="2118">
        <v>55.070855058848807</v>
      </c>
      <c r="BG47" s="2118">
        <v>72.167674979870256</v>
      </c>
      <c r="BH47" s="2118">
        <v>60.695669924825211</v>
      </c>
      <c r="BI47" s="2118">
        <v>70.823329499308841</v>
      </c>
      <c r="BJ47" s="2118">
        <v>246.67321070722815</v>
      </c>
      <c r="BK47" s="2118">
        <v>549.59421693147192</v>
      </c>
      <c r="BL47" s="2118">
        <v>371.0754151896972</v>
      </c>
      <c r="BM47" s="2119">
        <v>585.55409983838103</v>
      </c>
    </row>
    <row r="48" spans="1:65" ht="15" customHeight="1">
      <c r="E48" s="176"/>
      <c r="F48" s="3936"/>
      <c r="G48" s="3936" t="s">
        <v>715</v>
      </c>
      <c r="H48" s="3936" t="s">
        <v>869</v>
      </c>
      <c r="I48" s="4099"/>
      <c r="J48" s="3924"/>
      <c r="K48" s="3936" t="s">
        <v>868</v>
      </c>
      <c r="L48" s="4099"/>
      <c r="M48" s="4099"/>
      <c r="N48" s="4099"/>
      <c r="O48" s="4099"/>
      <c r="P48" s="4099"/>
      <c r="Q48" s="4099"/>
      <c r="R48" s="4099"/>
      <c r="S48" s="3924"/>
      <c r="T48" s="4099" t="s">
        <v>715</v>
      </c>
      <c r="U48" s="4101" t="s">
        <v>841</v>
      </c>
      <c r="V48" s="4102"/>
      <c r="W48" s="4102"/>
      <c r="X48" s="4102"/>
      <c r="Y48" s="4102"/>
      <c r="Z48" s="4102"/>
      <c r="AA48" s="4102"/>
      <c r="AB48" s="4102"/>
      <c r="AC48" s="4102"/>
      <c r="AD48" s="4103"/>
      <c r="AE48" s="4106" t="s">
        <v>842</v>
      </c>
      <c r="AF48" s="3936"/>
      <c r="AG48" s="3927"/>
      <c r="AH48" s="3936"/>
      <c r="AI48" s="3010"/>
      <c r="AJ48" s="3012" t="s">
        <v>1033</v>
      </c>
      <c r="AK48" s="2117">
        <v>2175.4096982396363</v>
      </c>
      <c r="AL48" s="2118">
        <v>1042.299698948277</v>
      </c>
      <c r="AM48" s="2118">
        <v>398.15929465442059</v>
      </c>
      <c r="AN48" s="2118">
        <v>144.89113890536385</v>
      </c>
      <c r="AO48" s="2118">
        <v>253.2681557490568</v>
      </c>
      <c r="AP48" s="2118">
        <v>644.14040429385614</v>
      </c>
      <c r="AQ48" s="2118">
        <v>126.36779542345266</v>
      </c>
      <c r="AR48" s="2118">
        <v>91.034580468650972</v>
      </c>
      <c r="AS48" s="2118">
        <v>87.137342081033012</v>
      </c>
      <c r="AT48" s="2118">
        <v>90.2891342947091</v>
      </c>
      <c r="AU48" s="2118">
        <v>82.262946631656604</v>
      </c>
      <c r="AV48" s="2118">
        <v>102.15699700281323</v>
      </c>
      <c r="AW48" s="2118">
        <v>54.346153846113353</v>
      </c>
      <c r="AX48" s="2118">
        <v>10.54545454542723</v>
      </c>
      <c r="AY48" s="2118">
        <v>712.67813443769012</v>
      </c>
      <c r="AZ48" s="2118">
        <v>606.21659597615155</v>
      </c>
      <c r="BA48" s="2118">
        <v>238.28863700011192</v>
      </c>
      <c r="BB48" s="2118">
        <v>60.085680019005139</v>
      </c>
      <c r="BC48" s="2118">
        <v>128.67632796645867</v>
      </c>
      <c r="BD48" s="2118">
        <v>17.976923076914979</v>
      </c>
      <c r="BE48" s="2118">
        <v>48.510817412149173</v>
      </c>
      <c r="BF48" s="2118">
        <v>33.262361168108569</v>
      </c>
      <c r="BG48" s="2118">
        <v>21.729191635048299</v>
      </c>
      <c r="BH48" s="2118">
        <v>29.365158371006935</v>
      </c>
      <c r="BI48" s="2118">
        <v>28.321499327347894</v>
      </c>
      <c r="BJ48" s="2118">
        <v>106.46153846153847</v>
      </c>
      <c r="BK48" s="2118">
        <v>148.01031303932038</v>
      </c>
      <c r="BL48" s="2118">
        <v>100.89188019784888</v>
      </c>
      <c r="BM48" s="2119">
        <v>171.52967161650002</v>
      </c>
    </row>
    <row r="49" spans="2:65" ht="15" customHeight="1">
      <c r="E49" s="176"/>
      <c r="F49" s="3936"/>
      <c r="G49" s="3936"/>
      <c r="H49" s="3936" t="s">
        <v>891</v>
      </c>
      <c r="I49" s="4106" t="s">
        <v>903</v>
      </c>
      <c r="J49" s="4106" t="s">
        <v>905</v>
      </c>
      <c r="K49" s="3936" t="s">
        <v>891</v>
      </c>
      <c r="L49" s="4107" t="s">
        <v>907</v>
      </c>
      <c r="M49" s="4107"/>
      <c r="N49" s="4107" t="s">
        <v>908</v>
      </c>
      <c r="O49" s="4107"/>
      <c r="P49" s="4107" t="s">
        <v>1358</v>
      </c>
      <c r="Q49" s="4107"/>
      <c r="R49" s="4107" t="s">
        <v>595</v>
      </c>
      <c r="S49" s="4107"/>
      <c r="T49" s="4099"/>
      <c r="U49" s="3936" t="s">
        <v>891</v>
      </c>
      <c r="V49" s="4100" t="s">
        <v>892</v>
      </c>
      <c r="W49" s="4100" t="s">
        <v>893</v>
      </c>
      <c r="X49" s="4100" t="s">
        <v>897</v>
      </c>
      <c r="Y49" s="4100" t="s">
        <v>894</v>
      </c>
      <c r="Z49" s="4100" t="s">
        <v>895</v>
      </c>
      <c r="AA49" s="4100" t="s">
        <v>896</v>
      </c>
      <c r="AB49" s="4100" t="s">
        <v>898</v>
      </c>
      <c r="AC49" s="4100" t="s">
        <v>899</v>
      </c>
      <c r="AD49" s="4100" t="s">
        <v>900</v>
      </c>
      <c r="AE49" s="3924"/>
      <c r="AF49" s="3936"/>
      <c r="AG49" s="3927"/>
      <c r="AH49" s="3936"/>
      <c r="AI49" s="3010"/>
      <c r="AJ49" s="3012" t="s">
        <v>1034</v>
      </c>
      <c r="AK49" s="2117">
        <v>2634.7777486500404</v>
      </c>
      <c r="AL49" s="2118">
        <v>1429.7472825713794</v>
      </c>
      <c r="AM49" s="2118">
        <v>541.79352469144123</v>
      </c>
      <c r="AN49" s="2118">
        <v>187.73183759662606</v>
      </c>
      <c r="AO49" s="2118">
        <v>354.06168709481523</v>
      </c>
      <c r="AP49" s="2118">
        <v>887.95375787993817</v>
      </c>
      <c r="AQ49" s="2118">
        <v>64.569622506441732</v>
      </c>
      <c r="AR49" s="2118">
        <v>154.20680818424398</v>
      </c>
      <c r="AS49" s="2118">
        <v>64.569622506441732</v>
      </c>
      <c r="AT49" s="2118">
        <v>137.76930818424398</v>
      </c>
      <c r="AU49" s="2118">
        <v>64.569622506441732</v>
      </c>
      <c r="AV49" s="2118">
        <v>230.05296203039782</v>
      </c>
      <c r="AW49" s="2118">
        <v>46.132122506441739</v>
      </c>
      <c r="AX49" s="2118">
        <v>126.08368945528562</v>
      </c>
      <c r="AY49" s="2118">
        <v>880.92714073884213</v>
      </c>
      <c r="AZ49" s="2118">
        <v>843.21621241924572</v>
      </c>
      <c r="BA49" s="2118">
        <v>128.08459901869517</v>
      </c>
      <c r="BB49" s="2118">
        <v>128.13267594177211</v>
      </c>
      <c r="BC49" s="2118">
        <v>128.10863748023365</v>
      </c>
      <c r="BD49" s="2118">
        <v>106.24000442410058</v>
      </c>
      <c r="BE49" s="2118">
        <v>96.200412993177082</v>
      </c>
      <c r="BF49" s="2118">
        <v>58.957909829505986</v>
      </c>
      <c r="BG49" s="2118">
        <v>58.957909829505986</v>
      </c>
      <c r="BH49" s="2118">
        <v>67.942707126803285</v>
      </c>
      <c r="BI49" s="2118">
        <v>70.59135577545193</v>
      </c>
      <c r="BJ49" s="2118">
        <v>37.710928319596249</v>
      </c>
      <c r="BK49" s="2118">
        <v>146.67996361746361</v>
      </c>
      <c r="BL49" s="2118">
        <v>57.825363825363823</v>
      </c>
      <c r="BM49" s="2119">
        <v>119.59799789699123</v>
      </c>
    </row>
    <row r="50" spans="2:65" ht="25.5" customHeight="1">
      <c r="E50" s="176"/>
      <c r="F50" s="3934"/>
      <c r="G50" s="3934"/>
      <c r="H50" s="3934"/>
      <c r="I50" s="3928"/>
      <c r="J50" s="3928"/>
      <c r="K50" s="3934"/>
      <c r="L50" s="2152" t="s">
        <v>903</v>
      </c>
      <c r="M50" s="211" t="s">
        <v>905</v>
      </c>
      <c r="N50" s="2152" t="s">
        <v>903</v>
      </c>
      <c r="O50" s="211" t="s">
        <v>905</v>
      </c>
      <c r="P50" s="2152" t="s">
        <v>903</v>
      </c>
      <c r="Q50" s="211" t="s">
        <v>905</v>
      </c>
      <c r="R50" s="2152" t="s">
        <v>903</v>
      </c>
      <c r="S50" s="211" t="s">
        <v>905</v>
      </c>
      <c r="T50" s="3935"/>
      <c r="U50" s="3934"/>
      <c r="V50" s="4100"/>
      <c r="W50" s="4100"/>
      <c r="X50" s="4100"/>
      <c r="Y50" s="4100"/>
      <c r="Z50" s="4100"/>
      <c r="AA50" s="4100"/>
      <c r="AB50" s="4100"/>
      <c r="AC50" s="4100"/>
      <c r="AD50" s="4100"/>
      <c r="AE50" s="3925"/>
      <c r="AF50" s="3934"/>
      <c r="AG50" s="3928"/>
      <c r="AH50" s="3934"/>
      <c r="AI50" s="3010"/>
      <c r="AJ50" s="3012" t="s">
        <v>1035</v>
      </c>
      <c r="AK50" s="2117">
        <v>583.42533936628809</v>
      </c>
      <c r="AL50" s="2118">
        <v>179.84615384615387</v>
      </c>
      <c r="AM50" s="2118">
        <v>66.923076923076934</v>
      </c>
      <c r="AN50" s="2118">
        <v>41.923076923076927</v>
      </c>
      <c r="AO50" s="2118">
        <v>25</v>
      </c>
      <c r="AP50" s="2118">
        <v>112.92307692307693</v>
      </c>
      <c r="AQ50" s="2118">
        <v>26.461538461538463</v>
      </c>
      <c r="AR50" s="2118">
        <v>11</v>
      </c>
      <c r="AS50" s="2118">
        <v>4</v>
      </c>
      <c r="AT50" s="2118">
        <v>27</v>
      </c>
      <c r="AU50" s="2118">
        <v>21.461538461538463</v>
      </c>
      <c r="AV50" s="2118">
        <v>12</v>
      </c>
      <c r="AW50" s="2118">
        <v>2</v>
      </c>
      <c r="AX50" s="2118">
        <v>9</v>
      </c>
      <c r="AY50" s="2118">
        <v>123.07692307692308</v>
      </c>
      <c r="AZ50" s="2118">
        <v>123.07692307692308</v>
      </c>
      <c r="BA50" s="2118">
        <v>15.076923076923077</v>
      </c>
      <c r="BB50" s="2118">
        <v>19.076923076923077</v>
      </c>
      <c r="BC50" s="2118">
        <v>16.076923076923077</v>
      </c>
      <c r="BD50" s="2118">
        <v>4</v>
      </c>
      <c r="BE50" s="2118">
        <v>29.461538461538463</v>
      </c>
      <c r="BF50" s="2118">
        <v>7.6923076923076925</v>
      </c>
      <c r="BG50" s="2118">
        <v>6.6923076923076925</v>
      </c>
      <c r="BH50" s="2118">
        <v>12</v>
      </c>
      <c r="BI50" s="2118">
        <v>13</v>
      </c>
      <c r="BJ50" s="2118">
        <v>0</v>
      </c>
      <c r="BK50" s="2118">
        <v>123.14932126677851</v>
      </c>
      <c r="BL50" s="2118">
        <v>78</v>
      </c>
      <c r="BM50" s="2119">
        <v>79.352941176432623</v>
      </c>
    </row>
    <row r="51" spans="2:65" ht="15" customHeight="1">
      <c r="B51" s="2227" t="s">
        <v>3993</v>
      </c>
      <c r="E51" s="176"/>
      <c r="F51" s="2225">
        <v>52962.792161337376</v>
      </c>
      <c r="G51" s="2225">
        <v>39859.035151704753</v>
      </c>
      <c r="H51" s="2225">
        <v>11756.317803416932</v>
      </c>
      <c r="I51" s="2225">
        <v>4369.5644548842793</v>
      </c>
      <c r="J51" s="2225">
        <v>7386.7533485326539</v>
      </c>
      <c r="K51" s="2225">
        <v>28102.717348287828</v>
      </c>
      <c r="L51" s="2225">
        <v>3168.056344740045</v>
      </c>
      <c r="M51" s="2225">
        <v>5074.2045593570401</v>
      </c>
      <c r="N51" s="2225">
        <v>2808.9723484177352</v>
      </c>
      <c r="O51" s="2225">
        <v>4401.7980646406922</v>
      </c>
      <c r="P51" s="2225">
        <v>2924.1588522918687</v>
      </c>
      <c r="Q51" s="2225">
        <v>4028.4887409230596</v>
      </c>
      <c r="R51" s="2225">
        <v>2153.4380482875199</v>
      </c>
      <c r="S51" s="2225">
        <v>3543.600389629863</v>
      </c>
      <c r="T51" s="2225">
        <v>7280.4530730879042</v>
      </c>
      <c r="U51" s="2225">
        <v>6501.0427712866367</v>
      </c>
      <c r="V51" s="2225">
        <v>1699.9765291293779</v>
      </c>
      <c r="W51" s="2225">
        <v>701.91470049719521</v>
      </c>
      <c r="X51" s="2225">
        <v>1066.7125153475361</v>
      </c>
      <c r="Y51" s="2225">
        <v>702.17965474517814</v>
      </c>
      <c r="Z51" s="2225">
        <v>393.7314782603238</v>
      </c>
      <c r="AA51" s="2225">
        <v>463.16294538774787</v>
      </c>
      <c r="AB51" s="2225">
        <v>461.30143803304009</v>
      </c>
      <c r="AC51" s="2225">
        <v>345.07402301686733</v>
      </c>
      <c r="AD51" s="2225">
        <v>666.9894868693716</v>
      </c>
      <c r="AE51" s="2225">
        <v>779.41030180126666</v>
      </c>
      <c r="AF51" s="2225">
        <v>2774.749654775414</v>
      </c>
      <c r="AG51" s="2225">
        <v>1525.3039015216291</v>
      </c>
      <c r="AH51" s="2225">
        <v>1523.2503802476713</v>
      </c>
      <c r="AI51" s="3010" t="s">
        <v>770</v>
      </c>
      <c r="AJ51" s="3012" t="s">
        <v>1036</v>
      </c>
      <c r="AK51" s="2117">
        <v>8083.9735334777679</v>
      </c>
      <c r="AL51" s="2118">
        <v>6010.4919214242682</v>
      </c>
      <c r="AM51" s="2118">
        <v>2165.5242017937912</v>
      </c>
      <c r="AN51" s="2118">
        <v>1008.6071052992248</v>
      </c>
      <c r="AO51" s="2118">
        <v>1156.9170964945661</v>
      </c>
      <c r="AP51" s="2118">
        <v>3844.9677196304765</v>
      </c>
      <c r="AQ51" s="2118">
        <v>591.26546577087595</v>
      </c>
      <c r="AR51" s="2118">
        <v>608.23755322639158</v>
      </c>
      <c r="AS51" s="2118">
        <v>504.59780076639288</v>
      </c>
      <c r="AT51" s="2118">
        <v>646.14865561875968</v>
      </c>
      <c r="AU51" s="2118">
        <v>449.80054945227027</v>
      </c>
      <c r="AV51" s="2118">
        <v>432.63469370394978</v>
      </c>
      <c r="AW51" s="2118">
        <v>309.25223728787932</v>
      </c>
      <c r="AX51" s="2118">
        <v>303.03076380395686</v>
      </c>
      <c r="AY51" s="2118">
        <v>1148.1411115936567</v>
      </c>
      <c r="AZ51" s="2118">
        <v>1047.8736809832683</v>
      </c>
      <c r="BA51" s="2118">
        <v>263.94613117427167</v>
      </c>
      <c r="BB51" s="2118">
        <v>262.03745392504123</v>
      </c>
      <c r="BC51" s="2118">
        <v>176.5424469616465</v>
      </c>
      <c r="BD51" s="2118">
        <v>54.243128574983686</v>
      </c>
      <c r="BE51" s="2118">
        <v>83.784312740241404</v>
      </c>
      <c r="BF51" s="2118">
        <v>51.830051901771</v>
      </c>
      <c r="BG51" s="2118">
        <v>51.830051901771</v>
      </c>
      <c r="BH51" s="2118">
        <v>51.830051901771</v>
      </c>
      <c r="BI51" s="2118">
        <v>51.830051901771</v>
      </c>
      <c r="BJ51" s="2118">
        <v>100.26743061038819</v>
      </c>
      <c r="BK51" s="2118">
        <v>416.03591570113491</v>
      </c>
      <c r="BL51" s="2118">
        <v>162.64859747320952</v>
      </c>
      <c r="BM51" s="2119">
        <v>346.65598728549782</v>
      </c>
    </row>
    <row r="52" spans="2:65" ht="15" customHeight="1">
      <c r="B52" s="2226" t="s">
        <v>3994</v>
      </c>
      <c r="G52" s="462">
        <f>G51/$F$51*100</f>
        <v>75.25856082187768</v>
      </c>
      <c r="H52" s="462">
        <f t="shared" ref="H52:AH52" si="27">H51/$F$51*100</f>
        <v>22.197314989746701</v>
      </c>
      <c r="I52" s="462">
        <f t="shared" si="27"/>
        <v>8.2502531995925317</v>
      </c>
      <c r="J52" s="462">
        <f t="shared" si="27"/>
        <v>13.947061790154173</v>
      </c>
      <c r="K52" s="462">
        <f t="shared" si="27"/>
        <v>53.061245832130986</v>
      </c>
      <c r="L52" s="462">
        <f t="shared" si="27"/>
        <v>5.9816641371349633</v>
      </c>
      <c r="M52" s="462">
        <f t="shared" si="27"/>
        <v>9.5806968482699979</v>
      </c>
      <c r="N52" s="462">
        <f t="shared" si="27"/>
        <v>5.3036711883711325</v>
      </c>
      <c r="O52" s="462">
        <f t="shared" si="27"/>
        <v>8.3111140576421256</v>
      </c>
      <c r="P52" s="462">
        <f t="shared" si="27"/>
        <v>5.5211568970612035</v>
      </c>
      <c r="Q52" s="462">
        <f t="shared" si="27"/>
        <v>7.6062620124923095</v>
      </c>
      <c r="R52" s="462">
        <f t="shared" si="27"/>
        <v>4.0659450916553475</v>
      </c>
      <c r="S52" s="462">
        <f t="shared" si="27"/>
        <v>6.6907355995039035</v>
      </c>
      <c r="T52" s="462">
        <f t="shared" si="27"/>
        <v>13.746354329110702</v>
      </c>
      <c r="U52" s="462">
        <f t="shared" si="27"/>
        <v>12.274735726702058</v>
      </c>
      <c r="V52" s="462">
        <f t="shared" si="27"/>
        <v>3.209756245386084</v>
      </c>
      <c r="W52" s="462">
        <f t="shared" si="27"/>
        <v>1.3252977644362001</v>
      </c>
      <c r="X52" s="462">
        <f t="shared" si="27"/>
        <v>2.0140790766809911</v>
      </c>
      <c r="Y52" s="462">
        <f t="shared" si="27"/>
        <v>1.3257980293149394</v>
      </c>
      <c r="Z52" s="462">
        <f t="shared" si="27"/>
        <v>0.7434114822740524</v>
      </c>
      <c r="AA52" s="462">
        <f t="shared" si="27"/>
        <v>0.87450628353739801</v>
      </c>
      <c r="AB52" s="462">
        <f t="shared" si="27"/>
        <v>0.87099153803637319</v>
      </c>
      <c r="AC52" s="462">
        <f t="shared" si="27"/>
        <v>0.65154046630640061</v>
      </c>
      <c r="AD52" s="462">
        <f t="shared" si="27"/>
        <v>1.2593548407296231</v>
      </c>
      <c r="AE52" s="462">
        <f t="shared" si="27"/>
        <v>1.4716186024086415</v>
      </c>
      <c r="AF52" s="462">
        <f t="shared" si="27"/>
        <v>5.2390547052784919</v>
      </c>
      <c r="AG52" s="462">
        <f t="shared" si="27"/>
        <v>2.8799537170834713</v>
      </c>
      <c r="AH52" s="462">
        <f t="shared" si="27"/>
        <v>2.876076426649647</v>
      </c>
      <c r="AI52" s="3010"/>
      <c r="AJ52" s="3012" t="s">
        <v>1037</v>
      </c>
      <c r="AK52" s="2117">
        <v>5545.1314992416264</v>
      </c>
      <c r="AL52" s="2118">
        <v>4676.4641193954776</v>
      </c>
      <c r="AM52" s="2118">
        <v>1665.0564752750349</v>
      </c>
      <c r="AN52" s="2118">
        <v>664.26364974770627</v>
      </c>
      <c r="AO52" s="2118">
        <v>1000.7928255273288</v>
      </c>
      <c r="AP52" s="2118">
        <v>3011.4076441204438</v>
      </c>
      <c r="AQ52" s="2118">
        <v>501.99642104936049</v>
      </c>
      <c r="AR52" s="2118">
        <v>513.95815597763908</v>
      </c>
      <c r="AS52" s="2118">
        <v>436.35165609150255</v>
      </c>
      <c r="AT52" s="2118">
        <v>417.36446683715468</v>
      </c>
      <c r="AU52" s="2118">
        <v>430.70902602982011</v>
      </c>
      <c r="AV52" s="2118">
        <v>426.29021395075085</v>
      </c>
      <c r="AW52" s="2118">
        <v>113.09553700183616</v>
      </c>
      <c r="AX52" s="2118">
        <v>171.64216718237969</v>
      </c>
      <c r="AY52" s="2118">
        <v>309.97364675279528</v>
      </c>
      <c r="AZ52" s="2118">
        <v>304.03513451015021</v>
      </c>
      <c r="BA52" s="2118">
        <v>71.011664821531895</v>
      </c>
      <c r="BB52" s="2118">
        <v>43.572788874566157</v>
      </c>
      <c r="BC52" s="2118">
        <v>47.051049744144976</v>
      </c>
      <c r="BD52" s="2118">
        <v>35.6702808580796</v>
      </c>
      <c r="BE52" s="2118">
        <v>42.521212535053046</v>
      </c>
      <c r="BF52" s="2118">
        <v>15.309720388863006</v>
      </c>
      <c r="BG52" s="2118">
        <v>15.309720388863006</v>
      </c>
      <c r="BH52" s="2118">
        <v>18.278976510185522</v>
      </c>
      <c r="BI52" s="2118">
        <v>15.309720388863006</v>
      </c>
      <c r="BJ52" s="2118">
        <v>5.9385122426450332</v>
      </c>
      <c r="BK52" s="2118">
        <v>270.23956244479757</v>
      </c>
      <c r="BL52" s="2118">
        <v>216.4241612014722</v>
      </c>
      <c r="BM52" s="2119">
        <v>72.030009447082591</v>
      </c>
    </row>
    <row r="53" spans="2:65" ht="15" customHeight="1">
      <c r="B53" s="2227" t="s">
        <v>3992</v>
      </c>
      <c r="E53" s="176"/>
      <c r="F53" s="2225">
        <f t="shared" ref="F53:AH53" si="28">F11</f>
        <v>46151.499971974445</v>
      </c>
      <c r="G53" s="2225">
        <f t="shared" si="28"/>
        <v>32525.07724164415</v>
      </c>
      <c r="H53" s="2225">
        <f t="shared" si="28"/>
        <v>9916.8254622085969</v>
      </c>
      <c r="I53" s="2225">
        <f t="shared" si="28"/>
        <v>3908.74575102172</v>
      </c>
      <c r="J53" s="2225">
        <f t="shared" si="28"/>
        <v>6008.079711186876</v>
      </c>
      <c r="K53" s="2225">
        <f t="shared" si="28"/>
        <v>22608.251779435588</v>
      </c>
      <c r="L53" s="2225">
        <f t="shared" si="28"/>
        <v>3301.4122638032909</v>
      </c>
      <c r="M53" s="2225">
        <f t="shared" si="28"/>
        <v>4164.6603946819669</v>
      </c>
      <c r="N53" s="2225">
        <f t="shared" si="28"/>
        <v>2307.2807283917437</v>
      </c>
      <c r="O53" s="2225">
        <f t="shared" si="28"/>
        <v>3441.3337829853754</v>
      </c>
      <c r="P53" s="2225">
        <f t="shared" si="28"/>
        <v>2447.748211612095</v>
      </c>
      <c r="Q53" s="2225">
        <f t="shared" si="28"/>
        <v>3118.7445263527957</v>
      </c>
      <c r="R53" s="2225">
        <f t="shared" si="28"/>
        <v>1668.9195670202812</v>
      </c>
      <c r="S53" s="2225">
        <f t="shared" si="28"/>
        <v>2158.1523045880303</v>
      </c>
      <c r="T53" s="2225">
        <f t="shared" si="28"/>
        <v>7219.2848912503196</v>
      </c>
      <c r="U53" s="2225">
        <f t="shared" si="28"/>
        <v>6679.2181322697033</v>
      </c>
      <c r="V53" s="2225">
        <f t="shared" si="28"/>
        <v>1923.5100476744601</v>
      </c>
      <c r="W53" s="2225">
        <f t="shared" si="28"/>
        <v>930.12048095989098</v>
      </c>
      <c r="X53" s="2225">
        <f t="shared" si="28"/>
        <v>1087.1620140244211</v>
      </c>
      <c r="Y53" s="2225">
        <f t="shared" si="28"/>
        <v>541.68171730866447</v>
      </c>
      <c r="Z53" s="2225">
        <f t="shared" si="28"/>
        <v>653.85718401575866</v>
      </c>
      <c r="AA53" s="2225">
        <f t="shared" si="28"/>
        <v>334.36554208770355</v>
      </c>
      <c r="AB53" s="2225">
        <f t="shared" si="28"/>
        <v>325.6577523216103</v>
      </c>
      <c r="AC53" s="2225">
        <f t="shared" si="28"/>
        <v>441.0049463835191</v>
      </c>
      <c r="AD53" s="2225">
        <f t="shared" si="28"/>
        <v>441.85844749367448</v>
      </c>
      <c r="AE53" s="2225">
        <f t="shared" si="28"/>
        <v>540.06675898061155</v>
      </c>
      <c r="AF53" s="2225">
        <f t="shared" si="28"/>
        <v>3006.5229502569869</v>
      </c>
      <c r="AG53" s="2225">
        <f t="shared" si="28"/>
        <v>1399.6764665844082</v>
      </c>
      <c r="AH53" s="2225">
        <f t="shared" si="28"/>
        <v>2000.9384222385861</v>
      </c>
      <c r="AI53" s="3010"/>
      <c r="AJ53" s="3012" t="s">
        <v>1038</v>
      </c>
      <c r="AK53" s="2117">
        <v>9896.5308494819383</v>
      </c>
      <c r="AL53" s="2118">
        <v>6851.104345958086</v>
      </c>
      <c r="AM53" s="2118">
        <v>1510.1559778721789</v>
      </c>
      <c r="AN53" s="2118">
        <v>581.64503298767215</v>
      </c>
      <c r="AO53" s="2118">
        <v>928.5109448845069</v>
      </c>
      <c r="AP53" s="2118">
        <v>5340.9483680859075</v>
      </c>
      <c r="AQ53" s="2118">
        <v>793.66004851116418</v>
      </c>
      <c r="AR53" s="2118">
        <v>996.3392803843501</v>
      </c>
      <c r="AS53" s="2118">
        <v>476.93453254572034</v>
      </c>
      <c r="AT53" s="2118">
        <v>876.38634540930957</v>
      </c>
      <c r="AU53" s="2118">
        <v>622.90139896148878</v>
      </c>
      <c r="AV53" s="2118">
        <v>597.84243546809</v>
      </c>
      <c r="AW53" s="2118">
        <v>360.28268273529721</v>
      </c>
      <c r="AX53" s="2118">
        <v>616.60164407048512</v>
      </c>
      <c r="AY53" s="2118">
        <v>2119.5605924397096</v>
      </c>
      <c r="AZ53" s="2118">
        <v>2039.2514250614333</v>
      </c>
      <c r="BA53" s="2118">
        <v>593.75111558333901</v>
      </c>
      <c r="BB53" s="2118">
        <v>242.3597445126928</v>
      </c>
      <c r="BC53" s="2118">
        <v>295.23195790102983</v>
      </c>
      <c r="BD53" s="2118">
        <v>184.67483774276621</v>
      </c>
      <c r="BE53" s="2118">
        <v>150.68773055804743</v>
      </c>
      <c r="BF53" s="2118">
        <v>110.8859674536895</v>
      </c>
      <c r="BG53" s="2118">
        <v>110.8859674536895</v>
      </c>
      <c r="BH53" s="2118">
        <v>180.97349160453086</v>
      </c>
      <c r="BI53" s="2118">
        <v>169.80061225164849</v>
      </c>
      <c r="BJ53" s="2118">
        <v>80.309167378276172</v>
      </c>
      <c r="BK53" s="2118">
        <v>426.11415045885525</v>
      </c>
      <c r="BL53" s="2118">
        <v>247.51234314989563</v>
      </c>
      <c r="BM53" s="2119">
        <v>252.23941747539055</v>
      </c>
    </row>
    <row r="54" spans="2:65" ht="15" customHeight="1">
      <c r="B54" s="2228" t="s">
        <v>3995</v>
      </c>
      <c r="C54" s="2229"/>
      <c r="D54" s="2230"/>
      <c r="E54" s="2231"/>
      <c r="F54" s="2231"/>
      <c r="G54" s="2232">
        <f>G53/$F$53*100</f>
        <v>70.474583191001472</v>
      </c>
      <c r="H54" s="2232">
        <f t="shared" ref="H54:AH54" si="29">H53/$F$53*100</f>
        <v>21.487547464829099</v>
      </c>
      <c r="I54" s="2232">
        <f t="shared" si="29"/>
        <v>8.4693796591558463</v>
      </c>
      <c r="J54" s="2232">
        <f t="shared" si="29"/>
        <v>13.018167805673251</v>
      </c>
      <c r="K54" s="2232">
        <f t="shared" si="29"/>
        <v>48.987035726172444</v>
      </c>
      <c r="L54" s="2232">
        <f t="shared" si="29"/>
        <v>7.1534235416141998</v>
      </c>
      <c r="M54" s="2232">
        <f t="shared" si="29"/>
        <v>9.0238895750104806</v>
      </c>
      <c r="N54" s="2232">
        <f t="shared" si="29"/>
        <v>4.9993623821389184</v>
      </c>
      <c r="O54" s="2232">
        <f t="shared" si="29"/>
        <v>7.4566022449435652</v>
      </c>
      <c r="P54" s="2232">
        <f t="shared" si="29"/>
        <v>5.3037240676868427</v>
      </c>
      <c r="Q54" s="2232">
        <f t="shared" si="29"/>
        <v>6.7576233237200469</v>
      </c>
      <c r="R54" s="2232">
        <f t="shared" si="29"/>
        <v>3.6161762196975928</v>
      </c>
      <c r="S54" s="2232">
        <f t="shared" si="29"/>
        <v>4.6762343713607812</v>
      </c>
      <c r="T54" s="2232">
        <f t="shared" si="29"/>
        <v>15.642579104978688</v>
      </c>
      <c r="U54" s="2232">
        <f t="shared" si="29"/>
        <v>14.472374974433478</v>
      </c>
      <c r="V54" s="2232">
        <f t="shared" si="29"/>
        <v>4.1678169698547478</v>
      </c>
      <c r="W54" s="2232">
        <f t="shared" si="29"/>
        <v>2.0153634909476565</v>
      </c>
      <c r="X54" s="2232">
        <f t="shared" si="29"/>
        <v>2.3556374433866756</v>
      </c>
      <c r="Y54" s="2232">
        <f t="shared" si="29"/>
        <v>1.1737033848035305</v>
      </c>
      <c r="Z54" s="2232">
        <f t="shared" si="29"/>
        <v>1.4167625849925014</v>
      </c>
      <c r="AA54" s="2232">
        <f t="shared" si="29"/>
        <v>0.72449550348471325</v>
      </c>
      <c r="AB54" s="2232">
        <f t="shared" si="29"/>
        <v>0.70562766653167586</v>
      </c>
      <c r="AC54" s="2232">
        <f t="shared" si="29"/>
        <v>0.95555929200853684</v>
      </c>
      <c r="AD54" s="2232">
        <f t="shared" si="29"/>
        <v>0.95740863842343937</v>
      </c>
      <c r="AE54" s="2232">
        <f t="shared" si="29"/>
        <v>1.1702041305451996</v>
      </c>
      <c r="AF54" s="2232">
        <f t="shared" si="29"/>
        <v>6.5144642147767717</v>
      </c>
      <c r="AG54" s="2232">
        <f t="shared" si="29"/>
        <v>3.0327865127555191</v>
      </c>
      <c r="AH54" s="2233">
        <f t="shared" si="29"/>
        <v>4.3355869764875647</v>
      </c>
      <c r="AI54" s="3010"/>
      <c r="AJ54" s="3012" t="s">
        <v>1039</v>
      </c>
      <c r="AK54" s="2117">
        <v>8113.6546269082501</v>
      </c>
      <c r="AL54" s="2118">
        <v>6528.1260641974895</v>
      </c>
      <c r="AM54" s="2118">
        <v>1618.7789916923832</v>
      </c>
      <c r="AN54" s="2118">
        <v>604.85177588687702</v>
      </c>
      <c r="AO54" s="2118">
        <v>1013.9272158055064</v>
      </c>
      <c r="AP54" s="2118">
        <v>4909.3470725051084</v>
      </c>
      <c r="AQ54" s="2118">
        <v>638.11527628188071</v>
      </c>
      <c r="AR54" s="2118">
        <v>1104.7633435778346</v>
      </c>
      <c r="AS54" s="2118">
        <v>463.16727262619293</v>
      </c>
      <c r="AT54" s="2118">
        <v>834.32174054572204</v>
      </c>
      <c r="AU54" s="2118">
        <v>316.6947112390601</v>
      </c>
      <c r="AV54" s="2118">
        <v>719.84119170622819</v>
      </c>
      <c r="AW54" s="2118">
        <v>410.5570057159</v>
      </c>
      <c r="AX54" s="2118">
        <v>421.88653081228875</v>
      </c>
      <c r="AY54" s="2118">
        <v>630.69838720315295</v>
      </c>
      <c r="AZ54" s="2118">
        <v>605.55187861157901</v>
      </c>
      <c r="BA54" s="2118">
        <v>231.06723179130182</v>
      </c>
      <c r="BB54" s="2118">
        <v>55.094872076516801</v>
      </c>
      <c r="BC54" s="2118">
        <v>109.68900731847555</v>
      </c>
      <c r="BD54" s="2118">
        <v>32.83333333335122</v>
      </c>
      <c r="BE54" s="2118">
        <v>86.155705310211729</v>
      </c>
      <c r="BF54" s="2118">
        <v>16.814918414917077</v>
      </c>
      <c r="BG54" s="2118">
        <v>8.9184782608626385</v>
      </c>
      <c r="BH54" s="2118">
        <v>36.360222728381366</v>
      </c>
      <c r="BI54" s="2118">
        <v>28.618109377560781</v>
      </c>
      <c r="BJ54" s="2118">
        <v>25.146508591573923</v>
      </c>
      <c r="BK54" s="2118">
        <v>539.98857455939583</v>
      </c>
      <c r="BL54" s="2118">
        <v>126.70497242534614</v>
      </c>
      <c r="BM54" s="2119">
        <v>288.13662852286762</v>
      </c>
    </row>
    <row r="55" spans="2:65" ht="15" customHeight="1">
      <c r="E55" s="176"/>
      <c r="F55" s="2225">
        <f>F53-F51</f>
        <v>-6811.2921893629318</v>
      </c>
      <c r="G55" s="2225">
        <f>G53-G51</f>
        <v>-7333.9579100606024</v>
      </c>
      <c r="H55" s="2225">
        <f t="shared" ref="H55:AH55" si="30">H53-H51</f>
        <v>-1839.4923412083353</v>
      </c>
      <c r="I55" s="2225">
        <f t="shared" si="30"/>
        <v>-460.81870386255923</v>
      </c>
      <c r="J55" s="2225">
        <f t="shared" si="30"/>
        <v>-1378.6736373457779</v>
      </c>
      <c r="K55" s="2225">
        <f t="shared" si="30"/>
        <v>-5494.4655688522398</v>
      </c>
      <c r="L55" s="2225">
        <f t="shared" si="30"/>
        <v>133.35591906324589</v>
      </c>
      <c r="M55" s="2225">
        <f t="shared" si="30"/>
        <v>-909.54416467507326</v>
      </c>
      <c r="N55" s="2225">
        <f t="shared" si="30"/>
        <v>-501.6916200259916</v>
      </c>
      <c r="O55" s="2225">
        <f t="shared" si="30"/>
        <v>-960.46428165531688</v>
      </c>
      <c r="P55" s="2225">
        <f t="shared" si="30"/>
        <v>-476.41064067977368</v>
      </c>
      <c r="Q55" s="2225">
        <f t="shared" si="30"/>
        <v>-909.74421457026392</v>
      </c>
      <c r="R55" s="2225">
        <f t="shared" si="30"/>
        <v>-484.51848126723871</v>
      </c>
      <c r="S55" s="2225">
        <f t="shared" si="30"/>
        <v>-1385.4480850418327</v>
      </c>
      <c r="T55" s="2225">
        <f t="shared" si="30"/>
        <v>-61.168181837584598</v>
      </c>
      <c r="U55" s="2225">
        <f t="shared" si="30"/>
        <v>178.17536098306664</v>
      </c>
      <c r="V55" s="2225">
        <f t="shared" si="30"/>
        <v>223.53351854508219</v>
      </c>
      <c r="W55" s="2225">
        <f t="shared" si="30"/>
        <v>228.20578046269577</v>
      </c>
      <c r="X55" s="2225">
        <f t="shared" si="30"/>
        <v>20.449498676885014</v>
      </c>
      <c r="Y55" s="2225">
        <f t="shared" si="30"/>
        <v>-160.49793743651367</v>
      </c>
      <c r="Z55" s="2225">
        <f t="shared" si="30"/>
        <v>260.12570575543486</v>
      </c>
      <c r="AA55" s="2225">
        <f t="shared" si="30"/>
        <v>-128.79740330004432</v>
      </c>
      <c r="AB55" s="2225">
        <f t="shared" si="30"/>
        <v>-135.64368571142978</v>
      </c>
      <c r="AC55" s="2225">
        <f t="shared" si="30"/>
        <v>95.930923366651768</v>
      </c>
      <c r="AD55" s="2225">
        <f t="shared" si="30"/>
        <v>-225.13103937569713</v>
      </c>
      <c r="AE55" s="2225">
        <f t="shared" si="30"/>
        <v>-239.3435428206551</v>
      </c>
      <c r="AF55" s="2225">
        <f t="shared" si="30"/>
        <v>231.77329548157286</v>
      </c>
      <c r="AG55" s="2225">
        <f t="shared" si="30"/>
        <v>-125.62743493722087</v>
      </c>
      <c r="AH55" s="2225">
        <f t="shared" si="30"/>
        <v>477.68804199091483</v>
      </c>
      <c r="AI55" s="3010"/>
      <c r="AJ55" s="3012" t="s">
        <v>1040</v>
      </c>
      <c r="AK55" s="2117">
        <v>3604.9990246978718</v>
      </c>
      <c r="AL55" s="2118">
        <v>2449.3125493250163</v>
      </c>
      <c r="AM55" s="2118">
        <v>785.75162328854162</v>
      </c>
      <c r="AN55" s="2118">
        <v>307.53060769369057</v>
      </c>
      <c r="AO55" s="2118">
        <v>478.22101559485128</v>
      </c>
      <c r="AP55" s="2118">
        <v>1663.5609260364738</v>
      </c>
      <c r="AQ55" s="2118">
        <v>297.5067588408686</v>
      </c>
      <c r="AR55" s="2118">
        <v>365.08953320620009</v>
      </c>
      <c r="AS55" s="2118">
        <v>121.00450053929616</v>
      </c>
      <c r="AT55" s="2118">
        <v>193.71024179734982</v>
      </c>
      <c r="AU55" s="2118">
        <v>211.36619686709759</v>
      </c>
      <c r="AV55" s="2118">
        <v>310.03232937129332</v>
      </c>
      <c r="AW55" s="2118">
        <v>63.438059649420083</v>
      </c>
      <c r="AX55" s="2118">
        <v>101.41330576494785</v>
      </c>
      <c r="AY55" s="2118">
        <v>605.23078993448485</v>
      </c>
      <c r="AZ55" s="2118">
        <v>480.88625197288025</v>
      </c>
      <c r="BA55" s="2118">
        <v>212.55362757373928</v>
      </c>
      <c r="BB55" s="2118">
        <v>31.282202868481047</v>
      </c>
      <c r="BC55" s="2118">
        <v>87.87842928359504</v>
      </c>
      <c r="BD55" s="2118">
        <v>52.928509705941678</v>
      </c>
      <c r="BE55" s="2118">
        <v>19.71500145573102</v>
      </c>
      <c r="BF55" s="2118">
        <v>22.666666666666664</v>
      </c>
      <c r="BG55" s="2118">
        <v>11.336166473057133</v>
      </c>
      <c r="BH55" s="2118">
        <v>21.236862223735983</v>
      </c>
      <c r="BI55" s="2118">
        <v>21.28878572193225</v>
      </c>
      <c r="BJ55" s="2118">
        <v>124.34453796160471</v>
      </c>
      <c r="BK55" s="2118">
        <v>305.08024499638333</v>
      </c>
      <c r="BL55" s="2118">
        <v>110.27758051262956</v>
      </c>
      <c r="BM55" s="2119">
        <v>135.09785992935744</v>
      </c>
    </row>
    <row r="56" spans="2:65" ht="15" customHeight="1">
      <c r="E56" s="176"/>
      <c r="G56" s="462">
        <f>G54-G52</f>
        <v>-4.7839776308762083</v>
      </c>
      <c r="H56" s="462">
        <f t="shared" ref="H56:AH56" si="31">H54-H52</f>
        <v>-0.70976752491760209</v>
      </c>
      <c r="I56" s="462">
        <f t="shared" si="31"/>
        <v>0.21912645956331467</v>
      </c>
      <c r="J56" s="462">
        <f t="shared" si="31"/>
        <v>-0.92889398448092209</v>
      </c>
      <c r="K56" s="462">
        <f t="shared" si="31"/>
        <v>-4.0742101059585423</v>
      </c>
      <c r="L56" s="462">
        <f t="shared" si="31"/>
        <v>1.1717594044792365</v>
      </c>
      <c r="M56" s="462">
        <f t="shared" si="31"/>
        <v>-0.55680727325951729</v>
      </c>
      <c r="N56" s="462">
        <f t="shared" si="31"/>
        <v>-0.30430880623221412</v>
      </c>
      <c r="O56" s="462">
        <f t="shared" si="31"/>
        <v>-0.85451181269856047</v>
      </c>
      <c r="P56" s="462">
        <f t="shared" si="31"/>
        <v>-0.21743282937436081</v>
      </c>
      <c r="Q56" s="462">
        <f t="shared" si="31"/>
        <v>-0.84863868877226256</v>
      </c>
      <c r="R56" s="462">
        <f t="shared" si="31"/>
        <v>-0.44976887195775461</v>
      </c>
      <c r="S56" s="462">
        <f t="shared" si="31"/>
        <v>-2.0145012281431223</v>
      </c>
      <c r="T56" s="462">
        <f t="shared" si="31"/>
        <v>1.8962247758679869</v>
      </c>
      <c r="U56" s="462">
        <f t="shared" si="31"/>
        <v>2.1976392477314199</v>
      </c>
      <c r="V56" s="462">
        <f t="shared" si="31"/>
        <v>0.95806072446866386</v>
      </c>
      <c r="W56" s="462">
        <f t="shared" si="31"/>
        <v>0.69006572651145648</v>
      </c>
      <c r="X56" s="462">
        <f t="shared" si="31"/>
        <v>0.34155836670568451</v>
      </c>
      <c r="Y56" s="462">
        <f t="shared" si="31"/>
        <v>-0.15209464451140886</v>
      </c>
      <c r="Z56" s="462">
        <f t="shared" si="31"/>
        <v>0.673351102718449</v>
      </c>
      <c r="AA56" s="462">
        <f t="shared" si="31"/>
        <v>-0.15001078005268476</v>
      </c>
      <c r="AB56" s="462">
        <f t="shared" si="31"/>
        <v>-0.16536387150469734</v>
      </c>
      <c r="AC56" s="462">
        <f t="shared" si="31"/>
        <v>0.30401882570213623</v>
      </c>
      <c r="AD56" s="462">
        <f t="shared" si="31"/>
        <v>-0.30194620230618374</v>
      </c>
      <c r="AE56" s="462">
        <f t="shared" si="31"/>
        <v>-0.30141447186344195</v>
      </c>
      <c r="AF56" s="462">
        <f t="shared" si="31"/>
        <v>1.2754095094982798</v>
      </c>
      <c r="AG56" s="462">
        <f t="shared" si="31"/>
        <v>0.15283279567204788</v>
      </c>
      <c r="AH56" s="462">
        <f t="shared" si="31"/>
        <v>1.4595105498379177</v>
      </c>
      <c r="AI56" s="3010"/>
      <c r="AJ56" s="3012" t="s">
        <v>1041</v>
      </c>
      <c r="AK56" s="2117">
        <v>6488.9367256059249</v>
      </c>
      <c r="AL56" s="2118">
        <v>3984.1827150099921</v>
      </c>
      <c r="AM56" s="2118">
        <v>1312.4068092173475</v>
      </c>
      <c r="AN56" s="2118">
        <v>456.31031194576593</v>
      </c>
      <c r="AO56" s="2118">
        <v>856.0964972715816</v>
      </c>
      <c r="AP56" s="2118">
        <v>2671.7759057926432</v>
      </c>
      <c r="AQ56" s="2118">
        <v>352.63424860167794</v>
      </c>
      <c r="AR56" s="2118">
        <v>419.59810417166557</v>
      </c>
      <c r="AS56" s="2118">
        <v>219.08594369956461</v>
      </c>
      <c r="AT56" s="2118">
        <v>298.31448531763726</v>
      </c>
      <c r="AU56" s="2118">
        <v>294.07458998253446</v>
      </c>
      <c r="AV56" s="2118">
        <v>377.46066763428161</v>
      </c>
      <c r="AW56" s="2118">
        <v>360.16192212350671</v>
      </c>
      <c r="AX56" s="2118">
        <v>350.4459442617744</v>
      </c>
      <c r="AY56" s="2118">
        <v>1111.1289409466051</v>
      </c>
      <c r="AZ56" s="2118">
        <v>975.25752793967104</v>
      </c>
      <c r="BA56" s="2118">
        <v>248.08668352678424</v>
      </c>
      <c r="BB56" s="2118">
        <v>124.64244376268576</v>
      </c>
      <c r="BC56" s="2118">
        <v>170.32528794150608</v>
      </c>
      <c r="BD56" s="2118">
        <v>69.091622669441463</v>
      </c>
      <c r="BE56" s="2118">
        <v>150.85300909216556</v>
      </c>
      <c r="BF56" s="2118">
        <v>34.026181558273734</v>
      </c>
      <c r="BG56" s="2118">
        <v>57.078501672904714</v>
      </c>
      <c r="BH56" s="2118">
        <v>52.382634288111198</v>
      </c>
      <c r="BI56" s="2118">
        <v>68.771163427798371</v>
      </c>
      <c r="BJ56" s="2118">
        <v>135.87141300693432</v>
      </c>
      <c r="BK56" s="2118">
        <v>619.06337487286623</v>
      </c>
      <c r="BL56" s="2118">
        <v>245.2005126060738</v>
      </c>
      <c r="BM56" s="2119">
        <v>529.36118217038791</v>
      </c>
    </row>
    <row r="57" spans="2:65" ht="15" customHeight="1">
      <c r="E57" s="176"/>
      <c r="AI57" s="3010"/>
      <c r="AJ57" s="3012" t="s">
        <v>1042</v>
      </c>
      <c r="AK57" s="2117">
        <v>526.90307039373477</v>
      </c>
      <c r="AL57" s="2118">
        <v>132.98083285769647</v>
      </c>
      <c r="AM57" s="2118">
        <v>33.693148580867529</v>
      </c>
      <c r="AN57" s="2118">
        <v>10</v>
      </c>
      <c r="AO57" s="2118">
        <v>23.693148580867526</v>
      </c>
      <c r="AP57" s="2118">
        <v>99.287684276828955</v>
      </c>
      <c r="AQ57" s="2118">
        <v>17.569399616632353</v>
      </c>
      <c r="AR57" s="2118">
        <v>0</v>
      </c>
      <c r="AS57" s="2118">
        <v>17.569399616632353</v>
      </c>
      <c r="AT57" s="2118">
        <v>2</v>
      </c>
      <c r="AU57" s="2118">
        <v>14.641166347193625</v>
      </c>
      <c r="AV57" s="2118">
        <v>5</v>
      </c>
      <c r="AW57" s="2118">
        <v>2</v>
      </c>
      <c r="AX57" s="2118">
        <v>40.507718696370624</v>
      </c>
      <c r="AY57" s="2118">
        <v>151.8181818173897</v>
      </c>
      <c r="AZ57" s="2118">
        <v>113.81818181738969</v>
      </c>
      <c r="BA57" s="2118">
        <v>49.636363635981226</v>
      </c>
      <c r="BB57" s="2118">
        <v>21.272727272563383</v>
      </c>
      <c r="BC57" s="2118">
        <v>17.727272727136153</v>
      </c>
      <c r="BD57" s="2118">
        <v>4</v>
      </c>
      <c r="BE57" s="2118">
        <v>3</v>
      </c>
      <c r="BF57" s="2118">
        <v>16.18181818170892</v>
      </c>
      <c r="BG57" s="2118">
        <v>2</v>
      </c>
      <c r="BH57" s="2118">
        <v>0</v>
      </c>
      <c r="BI57" s="2118">
        <v>0</v>
      </c>
      <c r="BJ57" s="2118">
        <v>38</v>
      </c>
      <c r="BK57" s="2118">
        <v>91.864482330517347</v>
      </c>
      <c r="BL57" s="2118">
        <v>78.904077054856558</v>
      </c>
      <c r="BM57" s="2119">
        <v>71.335496333274591</v>
      </c>
    </row>
    <row r="58" spans="2:65" ht="15" customHeight="1">
      <c r="E58" s="176"/>
      <c r="AI58" s="3010"/>
      <c r="AJ58" s="3012" t="s">
        <v>1043</v>
      </c>
      <c r="AK58" s="2117">
        <v>2693.5092858822936</v>
      </c>
      <c r="AL58" s="2118">
        <v>1561.5519076133614</v>
      </c>
      <c r="AM58" s="2118">
        <v>726.04867107888754</v>
      </c>
      <c r="AN58" s="2118">
        <v>230.61419053770763</v>
      </c>
      <c r="AO58" s="2118">
        <v>495.43448054117999</v>
      </c>
      <c r="AP58" s="2118">
        <v>835.5032365344739</v>
      </c>
      <c r="AQ58" s="2118">
        <v>82.510798976982528</v>
      </c>
      <c r="AR58" s="2118">
        <v>119.53928900274947</v>
      </c>
      <c r="AS58" s="2118">
        <v>64.569622506441732</v>
      </c>
      <c r="AT58" s="2118">
        <v>109.00676637836253</v>
      </c>
      <c r="AU58" s="2118">
        <v>86.099034271090673</v>
      </c>
      <c r="AV58" s="2118">
        <v>200.56191343711964</v>
      </c>
      <c r="AW58" s="2118">
        <v>48.132122506441739</v>
      </c>
      <c r="AX58" s="2118">
        <v>125.08368945528562</v>
      </c>
      <c r="AY58" s="2118">
        <v>802.49415532343528</v>
      </c>
      <c r="AZ58" s="2118">
        <v>798.49415532343528</v>
      </c>
      <c r="BA58" s="2118">
        <v>209.24517135545335</v>
      </c>
      <c r="BB58" s="2118">
        <v>101.64618945528562</v>
      </c>
      <c r="BC58" s="2118">
        <v>137.5045039348287</v>
      </c>
      <c r="BD58" s="2118">
        <v>58.348112532208688</v>
      </c>
      <c r="BE58" s="2118">
        <v>69.732727916824075</v>
      </c>
      <c r="BF58" s="2118">
        <v>53.660612532208688</v>
      </c>
      <c r="BG58" s="2118">
        <v>53.660612532208688</v>
      </c>
      <c r="BH58" s="2118">
        <v>57.348112532208688</v>
      </c>
      <c r="BI58" s="2118">
        <v>57.348112532208688</v>
      </c>
      <c r="BJ58" s="2118">
        <v>4</v>
      </c>
      <c r="BK58" s="2118">
        <v>120.64428828322279</v>
      </c>
      <c r="BL58" s="2118">
        <v>63.025012181714345</v>
      </c>
      <c r="BM58" s="2119">
        <v>145.79392248055939</v>
      </c>
    </row>
    <row r="59" spans="2:65" ht="15" customHeight="1">
      <c r="E59" s="176"/>
      <c r="AI59" s="3010"/>
      <c r="AJ59" s="3012" t="s">
        <v>1044</v>
      </c>
      <c r="AK59" s="2117">
        <v>845.86135628506361</v>
      </c>
      <c r="AL59" s="2118">
        <v>234.86278586278587</v>
      </c>
      <c r="AM59" s="2118">
        <v>72.409563409563418</v>
      </c>
      <c r="AN59" s="2118">
        <v>40.923076923076927</v>
      </c>
      <c r="AO59" s="2118">
        <v>31.486486486486488</v>
      </c>
      <c r="AP59" s="2118">
        <v>162.45322245322245</v>
      </c>
      <c r="AQ59" s="2118">
        <v>22.153846153846157</v>
      </c>
      <c r="AR59" s="2118">
        <v>29.135135135135137</v>
      </c>
      <c r="AS59" s="2118">
        <v>0</v>
      </c>
      <c r="AT59" s="2118">
        <v>37.081081081081081</v>
      </c>
      <c r="AU59" s="2118">
        <v>18.461538461538463</v>
      </c>
      <c r="AV59" s="2118">
        <v>37.081081081081081</v>
      </c>
      <c r="AW59" s="2118">
        <v>0</v>
      </c>
      <c r="AX59" s="2118">
        <v>18.54054054054054</v>
      </c>
      <c r="AY59" s="2118">
        <v>251.23908523908526</v>
      </c>
      <c r="AZ59" s="2118">
        <v>230.04989604989606</v>
      </c>
      <c r="BA59" s="2118">
        <v>40.21205821205821</v>
      </c>
      <c r="BB59" s="2118">
        <v>40.21205821205821</v>
      </c>
      <c r="BC59" s="2118">
        <v>40.21205821205821</v>
      </c>
      <c r="BD59" s="2118">
        <v>25.891891891891891</v>
      </c>
      <c r="BE59" s="2118">
        <v>36.407484407484411</v>
      </c>
      <c r="BF59" s="2118">
        <v>8.9896049896049899</v>
      </c>
      <c r="BG59" s="2118">
        <v>11.638253638253637</v>
      </c>
      <c r="BH59" s="2118">
        <v>10.594594594594595</v>
      </c>
      <c r="BI59" s="2118">
        <v>15.891891891891893</v>
      </c>
      <c r="BJ59" s="2118">
        <v>21.189189189189189</v>
      </c>
      <c r="BK59" s="2118">
        <v>179.49235660981387</v>
      </c>
      <c r="BL59" s="2118">
        <v>82.979209979209983</v>
      </c>
      <c r="BM59" s="2119">
        <v>97.287918594168673</v>
      </c>
    </row>
    <row r="60" spans="2:65" ht="15" customHeight="1">
      <c r="E60" s="176"/>
      <c r="AI60" s="3010"/>
      <c r="AJ60" s="3012" t="s">
        <v>1045</v>
      </c>
      <c r="AK60" s="2117">
        <v>352</v>
      </c>
      <c r="AL60" s="2118">
        <v>96</v>
      </c>
      <c r="AM60" s="2118">
        <v>27</v>
      </c>
      <c r="AN60" s="2118">
        <v>4</v>
      </c>
      <c r="AO60" s="2118">
        <v>23</v>
      </c>
      <c r="AP60" s="2118">
        <v>69</v>
      </c>
      <c r="AQ60" s="2118">
        <v>4</v>
      </c>
      <c r="AR60" s="2118">
        <v>8</v>
      </c>
      <c r="AS60" s="2118">
        <v>4</v>
      </c>
      <c r="AT60" s="2118">
        <v>27</v>
      </c>
      <c r="AU60" s="2118">
        <v>3</v>
      </c>
      <c r="AV60" s="2118">
        <v>12</v>
      </c>
      <c r="AW60" s="2118">
        <v>2</v>
      </c>
      <c r="AX60" s="2118">
        <v>9</v>
      </c>
      <c r="AY60" s="2118">
        <v>89</v>
      </c>
      <c r="AZ60" s="2118">
        <v>84</v>
      </c>
      <c r="BA60" s="2118">
        <v>4</v>
      </c>
      <c r="BB60" s="2118">
        <v>8</v>
      </c>
      <c r="BC60" s="2118">
        <v>5</v>
      </c>
      <c r="BD60" s="2118">
        <v>24</v>
      </c>
      <c r="BE60" s="2118">
        <v>11</v>
      </c>
      <c r="BF60" s="2118">
        <v>4</v>
      </c>
      <c r="BG60" s="2118">
        <v>3</v>
      </c>
      <c r="BH60" s="2118">
        <v>12</v>
      </c>
      <c r="BI60" s="2118">
        <v>13</v>
      </c>
      <c r="BJ60" s="2118">
        <v>5</v>
      </c>
      <c r="BK60" s="2118">
        <v>38</v>
      </c>
      <c r="BL60" s="2118">
        <v>66</v>
      </c>
      <c r="BM60" s="2119">
        <v>63</v>
      </c>
    </row>
    <row r="61" spans="2:65" ht="15" customHeight="1">
      <c r="E61" s="176"/>
      <c r="AI61" s="3010" t="s">
        <v>96</v>
      </c>
      <c r="AJ61" s="3012" t="s">
        <v>1036</v>
      </c>
      <c r="AK61" s="2117">
        <v>7733.6471334301123</v>
      </c>
      <c r="AL61" s="2118">
        <v>5710.2671657757037</v>
      </c>
      <c r="AM61" s="2118">
        <v>2077.8782192586978</v>
      </c>
      <c r="AN61" s="2118">
        <v>940.36866993397098</v>
      </c>
      <c r="AO61" s="2118">
        <v>1137.5095493247268</v>
      </c>
      <c r="AP61" s="2118">
        <v>3632.388946517005</v>
      </c>
      <c r="AQ61" s="2118">
        <v>540.06546577116865</v>
      </c>
      <c r="AR61" s="2118">
        <v>522.16154244502616</v>
      </c>
      <c r="AS61" s="2118">
        <v>504.59780076639288</v>
      </c>
      <c r="AT61" s="2118">
        <v>618.36967987752837</v>
      </c>
      <c r="AU61" s="2118">
        <v>423.60054945224226</v>
      </c>
      <c r="AV61" s="2118">
        <v>423.41582577939346</v>
      </c>
      <c r="AW61" s="2118">
        <v>290.3548657911067</v>
      </c>
      <c r="AX61" s="2118">
        <v>309.82321663414552</v>
      </c>
      <c r="AY61" s="2118">
        <v>1141.8911115937367</v>
      </c>
      <c r="AZ61" s="2118">
        <v>1041.6236809833485</v>
      </c>
      <c r="BA61" s="2118">
        <v>257.69613117435182</v>
      </c>
      <c r="BB61" s="2118">
        <v>262.03745392504123</v>
      </c>
      <c r="BC61" s="2118">
        <v>176.5424469616465</v>
      </c>
      <c r="BD61" s="2118">
        <v>54.243128574983686</v>
      </c>
      <c r="BE61" s="2118">
        <v>83.784312740241404</v>
      </c>
      <c r="BF61" s="2118">
        <v>51.830051901771</v>
      </c>
      <c r="BG61" s="2118">
        <v>51.830051901771</v>
      </c>
      <c r="BH61" s="2118">
        <v>51.830051901771</v>
      </c>
      <c r="BI61" s="2118">
        <v>51.830051901771</v>
      </c>
      <c r="BJ61" s="2118">
        <v>100.26743061038819</v>
      </c>
      <c r="BK61" s="2118">
        <v>378.19731478025278</v>
      </c>
      <c r="BL61" s="2118">
        <v>149.54859747319551</v>
      </c>
      <c r="BM61" s="2119">
        <v>353.74294380722307</v>
      </c>
    </row>
    <row r="62" spans="2:65" ht="15" customHeight="1">
      <c r="E62" s="176"/>
      <c r="AI62" s="3010"/>
      <c r="AJ62" s="3012" t="s">
        <v>1037</v>
      </c>
      <c r="AK62" s="2117">
        <v>5599.0196047124009</v>
      </c>
      <c r="AL62" s="2118">
        <v>4731.4261379096897</v>
      </c>
      <c r="AM62" s="2118">
        <v>1739.117552149751</v>
      </c>
      <c r="AN62" s="2118">
        <v>725.70963228277139</v>
      </c>
      <c r="AO62" s="2118">
        <v>1013.4079198669795</v>
      </c>
      <c r="AP62" s="2118">
        <v>2992.3085857599394</v>
      </c>
      <c r="AQ62" s="2118">
        <v>509.89642104937178</v>
      </c>
      <c r="AR62" s="2118">
        <v>504.87702390217873</v>
      </c>
      <c r="AS62" s="2118">
        <v>436.35165609150255</v>
      </c>
      <c r="AT62" s="2118">
        <v>410.57201400696601</v>
      </c>
      <c r="AU62" s="2118">
        <v>438.60902602983145</v>
      </c>
      <c r="AV62" s="2118">
        <v>417.20908187529051</v>
      </c>
      <c r="AW62" s="2118">
        <v>131.99290849860878</v>
      </c>
      <c r="AX62" s="2118">
        <v>142.80045430618952</v>
      </c>
      <c r="AY62" s="2118">
        <v>309.97364675279528</v>
      </c>
      <c r="AZ62" s="2118">
        <v>304.03513451015021</v>
      </c>
      <c r="BA62" s="2118">
        <v>71.011664821531895</v>
      </c>
      <c r="BB62" s="2118">
        <v>43.572788874566157</v>
      </c>
      <c r="BC62" s="2118">
        <v>47.051049744144976</v>
      </c>
      <c r="BD62" s="2118">
        <v>35.6702808580796</v>
      </c>
      <c r="BE62" s="2118">
        <v>42.521212535053046</v>
      </c>
      <c r="BF62" s="2118">
        <v>15.309720388863006</v>
      </c>
      <c r="BG62" s="2118">
        <v>15.309720388863006</v>
      </c>
      <c r="BH62" s="2118">
        <v>18.278976510185522</v>
      </c>
      <c r="BI62" s="2118">
        <v>15.309720388863006</v>
      </c>
      <c r="BJ62" s="2118">
        <v>5.9385122426450332</v>
      </c>
      <c r="BK62" s="2118">
        <v>263.15260592307231</v>
      </c>
      <c r="BL62" s="2118">
        <v>229.52416120148621</v>
      </c>
      <c r="BM62" s="2119">
        <v>64.943052925357321</v>
      </c>
    </row>
    <row r="63" spans="2:65" ht="15" customHeight="1">
      <c r="E63" s="176"/>
      <c r="AI63" s="3010"/>
      <c r="AJ63" s="3012" t="s">
        <v>1038</v>
      </c>
      <c r="AK63" s="2117">
        <v>9882.4957872876093</v>
      </c>
      <c r="AL63" s="2118">
        <v>6838.6242762523825</v>
      </c>
      <c r="AM63" s="2118">
        <v>1489.7129493863658</v>
      </c>
      <c r="AN63" s="2118">
        <v>581.64503298767215</v>
      </c>
      <c r="AO63" s="2118">
        <v>908.0679163986938</v>
      </c>
      <c r="AP63" s="2118">
        <v>5348.9113268660185</v>
      </c>
      <c r="AQ63" s="2118">
        <v>772.93277578387654</v>
      </c>
      <c r="AR63" s="2118">
        <v>1029.3169766010928</v>
      </c>
      <c r="AS63" s="2118">
        <v>476.93453254572034</v>
      </c>
      <c r="AT63" s="2118">
        <v>912.80560006762994</v>
      </c>
      <c r="AU63" s="2118">
        <v>602.17412623420114</v>
      </c>
      <c r="AV63" s="2118">
        <v>578.96298882770304</v>
      </c>
      <c r="AW63" s="2118">
        <v>360.28268273529721</v>
      </c>
      <c r="AX63" s="2118">
        <v>615.50164407049431</v>
      </c>
      <c r="AY63" s="2118">
        <v>2119.5605924397096</v>
      </c>
      <c r="AZ63" s="2118">
        <v>2039.2514250614333</v>
      </c>
      <c r="BA63" s="2118">
        <v>593.75111558333901</v>
      </c>
      <c r="BB63" s="2118">
        <v>242.3597445126928</v>
      </c>
      <c r="BC63" s="2118">
        <v>295.23195790102983</v>
      </c>
      <c r="BD63" s="2118">
        <v>184.67483774276621</v>
      </c>
      <c r="BE63" s="2118">
        <v>150.68773055804743</v>
      </c>
      <c r="BF63" s="2118">
        <v>110.8859674536895</v>
      </c>
      <c r="BG63" s="2118">
        <v>110.8859674536895</v>
      </c>
      <c r="BH63" s="2118">
        <v>180.97349160453086</v>
      </c>
      <c r="BI63" s="2118">
        <v>169.80061225164849</v>
      </c>
      <c r="BJ63" s="2118">
        <v>80.309167378276172</v>
      </c>
      <c r="BK63" s="2118">
        <v>423.55915797022908</v>
      </c>
      <c r="BL63" s="2118">
        <v>247.51234314989563</v>
      </c>
      <c r="BM63" s="2119">
        <v>253.23941747539055</v>
      </c>
    </row>
    <row r="64" spans="2:65" ht="15" customHeight="1">
      <c r="E64" s="176"/>
      <c r="AI64" s="3010"/>
      <c r="AJ64" s="3012" t="s">
        <v>1039</v>
      </c>
      <c r="AK64" s="2117">
        <v>8092.109738901102</v>
      </c>
      <c r="AL64" s="2118">
        <v>6520.0674496326983</v>
      </c>
      <c r="AM64" s="2118">
        <v>1604.7266582800451</v>
      </c>
      <c r="AN64" s="2118">
        <v>592.29640263010901</v>
      </c>
      <c r="AO64" s="2118">
        <v>1012.4302556499363</v>
      </c>
      <c r="AP64" s="2118">
        <v>4915.3407913526544</v>
      </c>
      <c r="AQ64" s="2118">
        <v>710.89254900886465</v>
      </c>
      <c r="AR64" s="2118">
        <v>1145.2312517563407</v>
      </c>
      <c r="AS64" s="2118">
        <v>431.60477262619293</v>
      </c>
      <c r="AT64" s="2118">
        <v>767.44987599724459</v>
      </c>
      <c r="AU64" s="2118">
        <v>364.47198396636446</v>
      </c>
      <c r="AV64" s="2118">
        <v>731.30909988504231</v>
      </c>
      <c r="AW64" s="2118">
        <v>381.6820057159</v>
      </c>
      <c r="AX64" s="2118">
        <v>382.69925239670442</v>
      </c>
      <c r="AY64" s="2118">
        <v>611.1022333569191</v>
      </c>
      <c r="AZ64" s="2118">
        <v>585.95572476534517</v>
      </c>
      <c r="BA64" s="2118">
        <v>237.31723179122167</v>
      </c>
      <c r="BB64" s="2118">
        <v>55.094872076516801</v>
      </c>
      <c r="BC64" s="2118">
        <v>109.68900731847555</v>
      </c>
      <c r="BD64" s="2118">
        <v>32.83333333335122</v>
      </c>
      <c r="BE64" s="2118">
        <v>78.771089925596343</v>
      </c>
      <c r="BF64" s="2118">
        <v>9.4303030303016921</v>
      </c>
      <c r="BG64" s="2118">
        <v>8.9184782608626385</v>
      </c>
      <c r="BH64" s="2118">
        <v>36.360222728381366</v>
      </c>
      <c r="BI64" s="2118">
        <v>17.541186300637705</v>
      </c>
      <c r="BJ64" s="2118">
        <v>25.146508591573923</v>
      </c>
      <c r="BK64" s="2118">
        <v>566.67174959317242</v>
      </c>
      <c r="BL64" s="2118">
        <v>107.13167779544774</v>
      </c>
      <c r="BM64" s="2119">
        <v>287.13662852286762</v>
      </c>
    </row>
    <row r="65" spans="5:65" ht="15" customHeight="1">
      <c r="E65" s="176"/>
      <c r="AI65" s="3010"/>
      <c r="AJ65" s="3012" t="s">
        <v>1040</v>
      </c>
      <c r="AK65" s="2117">
        <v>3814.1286793429431</v>
      </c>
      <c r="AL65" s="2118">
        <v>2617.4257546906001</v>
      </c>
      <c r="AM65" s="2118">
        <v>829.31828610072921</v>
      </c>
      <c r="AN65" s="2118">
        <v>330.87843378064713</v>
      </c>
      <c r="AO65" s="2118">
        <v>498.43985232008231</v>
      </c>
      <c r="AP65" s="2118">
        <v>1788.1074685898705</v>
      </c>
      <c r="AQ65" s="2118">
        <v>288.7567588408686</v>
      </c>
      <c r="AR65" s="2118">
        <v>357.14804384451287</v>
      </c>
      <c r="AS65" s="2118">
        <v>152.56700053929615</v>
      </c>
      <c r="AT65" s="2118">
        <v>229.08125243566266</v>
      </c>
      <c r="AU65" s="2118">
        <v>202.61619686709759</v>
      </c>
      <c r="AV65" s="2118">
        <v>320.09084000961894</v>
      </c>
      <c r="AW65" s="2118">
        <v>92.313059649420083</v>
      </c>
      <c r="AX65" s="2118">
        <v>145.53431640339321</v>
      </c>
      <c r="AY65" s="2118">
        <v>634.35844950896853</v>
      </c>
      <c r="AZ65" s="2118">
        <v>510.01391154736376</v>
      </c>
      <c r="BA65" s="2118">
        <v>217.55362757373928</v>
      </c>
      <c r="BB65" s="2118">
        <v>39.28220286848105</v>
      </c>
      <c r="BC65" s="2118">
        <v>92.87842928359504</v>
      </c>
      <c r="BD65" s="2118">
        <v>62.056169280425323</v>
      </c>
      <c r="BE65" s="2118">
        <v>19.71500145573102</v>
      </c>
      <c r="BF65" s="2118">
        <v>22.666666666666664</v>
      </c>
      <c r="BG65" s="2118">
        <v>11.336166473057133</v>
      </c>
      <c r="BH65" s="2118">
        <v>21.236862223735983</v>
      </c>
      <c r="BI65" s="2118">
        <v>23.28878572193225</v>
      </c>
      <c r="BJ65" s="2118">
        <v>124.34453796160471</v>
      </c>
      <c r="BK65" s="2118">
        <v>314.03567460507088</v>
      </c>
      <c r="BL65" s="2118">
        <v>122.33860018342895</v>
      </c>
      <c r="BM65" s="2119">
        <v>125.97020035487381</v>
      </c>
    </row>
    <row r="66" spans="5:65" ht="15" customHeight="1">
      <c r="E66" s="176"/>
      <c r="AI66" s="3010"/>
      <c r="AJ66" s="3012" t="s">
        <v>1041</v>
      </c>
      <c r="AK66" s="2117">
        <v>6111.5141801544542</v>
      </c>
      <c r="AL66" s="2118">
        <v>3741.1112646530169</v>
      </c>
      <c r="AM66" s="2118">
        <v>1219.4636018758449</v>
      </c>
      <c r="AN66" s="2118">
        <v>394.74016557973385</v>
      </c>
      <c r="AO66" s="2118">
        <v>824.72343629611112</v>
      </c>
      <c r="AP66" s="2118">
        <v>2521.6476627771708</v>
      </c>
      <c r="AQ66" s="2118">
        <v>287.10472573695159</v>
      </c>
      <c r="AR66" s="2118">
        <v>393.12922770545833</v>
      </c>
      <c r="AS66" s="2118">
        <v>219.08594369956461</v>
      </c>
      <c r="AT66" s="2118">
        <v>327.96751314090119</v>
      </c>
      <c r="AU66" s="2118">
        <v>237.95268569306324</v>
      </c>
      <c r="AV66" s="2118">
        <v>327.58417259281913</v>
      </c>
      <c r="AW66" s="2118">
        <v>360.16192212350671</v>
      </c>
      <c r="AX66" s="2118">
        <v>368.66147208490571</v>
      </c>
      <c r="AY66" s="2118">
        <v>1010.8512480486786</v>
      </c>
      <c r="AZ66" s="2118">
        <v>874.97983504174442</v>
      </c>
      <c r="BA66" s="2118">
        <v>224.2714463762739</v>
      </c>
      <c r="BB66" s="2118">
        <v>107.23482518743059</v>
      </c>
      <c r="BC66" s="2118">
        <v>149.75385937010071</v>
      </c>
      <c r="BD66" s="2118">
        <v>59.963963094957826</v>
      </c>
      <c r="BE66" s="2118">
        <v>114.4433401796101</v>
      </c>
      <c r="BF66" s="2118">
        <v>41.410796942889121</v>
      </c>
      <c r="BG66" s="2118">
        <v>47.670883097649551</v>
      </c>
      <c r="BH66" s="2118">
        <v>52.382634288111198</v>
      </c>
      <c r="BI66" s="2118">
        <v>77.848086504721437</v>
      </c>
      <c r="BJ66" s="2118">
        <v>135.87141300693432</v>
      </c>
      <c r="BK66" s="2118">
        <v>585.49597079155865</v>
      </c>
      <c r="BL66" s="2118">
        <v>235.56685491633039</v>
      </c>
      <c r="BM66" s="2119">
        <v>538.48884174487148</v>
      </c>
    </row>
    <row r="67" spans="5:65" ht="15" customHeight="1">
      <c r="E67" s="176"/>
      <c r="AI67" s="3010"/>
      <c r="AJ67" s="3012" t="s">
        <v>1042</v>
      </c>
      <c r="AK67" s="2117">
        <v>1916.3960761734513</v>
      </c>
      <c r="AL67" s="2118">
        <v>955.44855678214458</v>
      </c>
      <c r="AM67" s="2118">
        <v>390.68707804231866</v>
      </c>
      <c r="AN67" s="2118">
        <v>198.15112189369259</v>
      </c>
      <c r="AO67" s="2118">
        <v>192.5359561486261</v>
      </c>
      <c r="AP67" s="2118">
        <v>564.76147873982586</v>
      </c>
      <c r="AQ67" s="2118">
        <v>92.356044987800473</v>
      </c>
      <c r="AR67" s="2118">
        <v>102.40751682167992</v>
      </c>
      <c r="AS67" s="2118">
        <v>26.826522123074092</v>
      </c>
      <c r="AT67" s="2118">
        <v>48.285612532208688</v>
      </c>
      <c r="AU67" s="2118">
        <v>80.020193143106596</v>
      </c>
      <c r="AV67" s="2118">
        <v>116.81513539693508</v>
      </c>
      <c r="AW67" s="2118">
        <v>11.257122506441737</v>
      </c>
      <c r="AX67" s="2118">
        <v>86.793331228579305</v>
      </c>
      <c r="AY67" s="2118">
        <v>665.38488177686475</v>
      </c>
      <c r="AZ67" s="2118">
        <v>627.38488177686475</v>
      </c>
      <c r="BA67" s="2118">
        <v>114.73721331870024</v>
      </c>
      <c r="BB67" s="2118">
        <v>76.965958380027246</v>
      </c>
      <c r="BC67" s="2118">
        <v>79.58431383075019</v>
      </c>
      <c r="BD67" s="2118">
        <v>50.285612532208688</v>
      </c>
      <c r="BE67" s="2118">
        <v>93.079896829379535</v>
      </c>
      <c r="BF67" s="2118">
        <v>62.467430713917608</v>
      </c>
      <c r="BG67" s="2118">
        <v>57.693231107463852</v>
      </c>
      <c r="BH67" s="2118">
        <v>46.285612532208688</v>
      </c>
      <c r="BI67" s="2118">
        <v>46.285612532208688</v>
      </c>
      <c r="BJ67" s="2118">
        <v>38</v>
      </c>
      <c r="BK67" s="2118">
        <v>120.40044041743857</v>
      </c>
      <c r="BL67" s="2118">
        <v>107.12693278062206</v>
      </c>
      <c r="BM67" s="2119">
        <v>68.035264416381651</v>
      </c>
    </row>
    <row r="68" spans="5:65" ht="15" customHeight="1">
      <c r="E68" s="176"/>
      <c r="AI68" s="3010"/>
      <c r="AJ68" s="3012" t="s">
        <v>1043</v>
      </c>
      <c r="AK68" s="2117">
        <v>1989.1918900719504</v>
      </c>
      <c r="AL68" s="2118">
        <v>1071.5679880161865</v>
      </c>
      <c r="AM68" s="2118">
        <v>458.2356916363143</v>
      </c>
      <c r="AN68" s="2118">
        <v>91.757352941081564</v>
      </c>
      <c r="AO68" s="2118">
        <v>366.47833869523276</v>
      </c>
      <c r="AP68" s="2118">
        <v>613.33229637987222</v>
      </c>
      <c r="AQ68" s="2118">
        <v>73.253676470540782</v>
      </c>
      <c r="AR68" s="2118">
        <v>73.253676470540782</v>
      </c>
      <c r="AS68" s="2118">
        <v>55.3125</v>
      </c>
      <c r="AT68" s="2118">
        <v>62.721153846153847</v>
      </c>
      <c r="AU68" s="2118">
        <v>76.841911764648941</v>
      </c>
      <c r="AV68" s="2118">
        <v>154.27630090491095</v>
      </c>
      <c r="AW68" s="2118">
        <v>38.875</v>
      </c>
      <c r="AX68" s="2118">
        <v>78.798076923076934</v>
      </c>
      <c r="AY68" s="2118">
        <v>544.84256145247593</v>
      </c>
      <c r="AZ68" s="2118">
        <v>519.65337226328677</v>
      </c>
      <c r="BA68" s="2118">
        <v>189.44604530973115</v>
      </c>
      <c r="BB68" s="2118">
        <v>81.847063409563418</v>
      </c>
      <c r="BC68" s="2118">
        <v>117.70537788910651</v>
      </c>
      <c r="BD68" s="2118">
        <v>27.954391891891891</v>
      </c>
      <c r="BE68" s="2118">
        <v>31.393061330561331</v>
      </c>
      <c r="BF68" s="2118">
        <v>12.672297297297298</v>
      </c>
      <c r="BG68" s="2118">
        <v>12.672297297297298</v>
      </c>
      <c r="BH68" s="2118">
        <v>21.657094594594597</v>
      </c>
      <c r="BI68" s="2118">
        <v>24.305743243243242</v>
      </c>
      <c r="BJ68" s="2118">
        <v>25.189189189189189</v>
      </c>
      <c r="BK68" s="2118">
        <v>141.06987960206311</v>
      </c>
      <c r="BL68" s="2118">
        <v>60.194649904527999</v>
      </c>
      <c r="BM68" s="2119">
        <v>171.51681109669701</v>
      </c>
    </row>
    <row r="69" spans="5:65" ht="15" customHeight="1">
      <c r="E69" s="176"/>
      <c r="AI69" s="3010"/>
      <c r="AJ69" s="3012" t="s">
        <v>1044</v>
      </c>
      <c r="AK69" s="2117">
        <v>665.99688190044412</v>
      </c>
      <c r="AL69" s="2118">
        <v>243.13864793175139</v>
      </c>
      <c r="AM69" s="2118">
        <v>80.685425478528941</v>
      </c>
      <c r="AN69" s="2118">
        <v>49.198938992042443</v>
      </c>
      <c r="AO69" s="2118">
        <v>31.486486486486488</v>
      </c>
      <c r="AP69" s="2118">
        <v>162.45322245322245</v>
      </c>
      <c r="AQ69" s="2118">
        <v>22.153846153846157</v>
      </c>
      <c r="AR69" s="2118">
        <v>29.135135135135137</v>
      </c>
      <c r="AS69" s="2118">
        <v>0</v>
      </c>
      <c r="AT69" s="2118">
        <v>37.081081081081081</v>
      </c>
      <c r="AU69" s="2118">
        <v>18.461538461538463</v>
      </c>
      <c r="AV69" s="2118">
        <v>37.081081081081081</v>
      </c>
      <c r="AW69" s="2118">
        <v>0</v>
      </c>
      <c r="AX69" s="2118">
        <v>18.54054054054054</v>
      </c>
      <c r="AY69" s="2118">
        <v>92.320166320166322</v>
      </c>
      <c r="AZ69" s="2118">
        <v>92.320166320166322</v>
      </c>
      <c r="BA69" s="2118">
        <v>13.725571725571726</v>
      </c>
      <c r="BB69" s="2118">
        <v>13.725571725571726</v>
      </c>
      <c r="BC69" s="2118">
        <v>13.725571725571726</v>
      </c>
      <c r="BD69" s="2118">
        <v>10</v>
      </c>
      <c r="BE69" s="2118">
        <v>28.461538461538463</v>
      </c>
      <c r="BF69" s="2118">
        <v>3.6923076923076925</v>
      </c>
      <c r="BG69" s="2118">
        <v>6.3409563409563408</v>
      </c>
      <c r="BH69" s="2118">
        <v>0</v>
      </c>
      <c r="BI69" s="2118">
        <v>2.6486486486486487</v>
      </c>
      <c r="BJ69" s="2118">
        <v>0</v>
      </c>
      <c r="BK69" s="2118">
        <v>178.9401565741293</v>
      </c>
      <c r="BL69" s="2118">
        <v>74.732649179473242</v>
      </c>
      <c r="BM69" s="2119">
        <v>76.865261894924004</v>
      </c>
    </row>
    <row r="70" spans="5:65" ht="15" customHeight="1">
      <c r="E70" s="176"/>
      <c r="AI70" s="3010"/>
      <c r="AJ70" s="3012" t="s">
        <v>1045</v>
      </c>
      <c r="AK70" s="2117">
        <v>347</v>
      </c>
      <c r="AL70" s="2118">
        <v>96</v>
      </c>
      <c r="AM70" s="2118">
        <v>27</v>
      </c>
      <c r="AN70" s="2118">
        <v>4</v>
      </c>
      <c r="AO70" s="2118">
        <v>23</v>
      </c>
      <c r="AP70" s="2118">
        <v>69</v>
      </c>
      <c r="AQ70" s="2118">
        <v>4</v>
      </c>
      <c r="AR70" s="2118">
        <v>8</v>
      </c>
      <c r="AS70" s="2118">
        <v>4</v>
      </c>
      <c r="AT70" s="2118">
        <v>27</v>
      </c>
      <c r="AU70" s="2118">
        <v>3</v>
      </c>
      <c r="AV70" s="2118">
        <v>12</v>
      </c>
      <c r="AW70" s="2118">
        <v>2</v>
      </c>
      <c r="AX70" s="2118">
        <v>9</v>
      </c>
      <c r="AY70" s="2118">
        <v>89</v>
      </c>
      <c r="AZ70" s="2118">
        <v>84</v>
      </c>
      <c r="BA70" s="2118">
        <v>4</v>
      </c>
      <c r="BB70" s="2118">
        <v>8</v>
      </c>
      <c r="BC70" s="2118">
        <v>5</v>
      </c>
      <c r="BD70" s="2118">
        <v>24</v>
      </c>
      <c r="BE70" s="2118">
        <v>11</v>
      </c>
      <c r="BF70" s="2118">
        <v>4</v>
      </c>
      <c r="BG70" s="2118">
        <v>3</v>
      </c>
      <c r="BH70" s="2118">
        <v>12</v>
      </c>
      <c r="BI70" s="2118">
        <v>13</v>
      </c>
      <c r="BJ70" s="2118">
        <v>5</v>
      </c>
      <c r="BK70" s="2118">
        <v>35</v>
      </c>
      <c r="BL70" s="2118">
        <v>66</v>
      </c>
      <c r="BM70" s="2119">
        <v>61</v>
      </c>
    </row>
    <row r="71" spans="5:65" ht="15" customHeight="1">
      <c r="E71" s="176"/>
      <c r="AI71" s="3010" t="s">
        <v>307</v>
      </c>
      <c r="AJ71" s="3012" t="s">
        <v>1036</v>
      </c>
      <c r="AK71" s="2117">
        <v>9368.3859028466941</v>
      </c>
      <c r="AL71" s="2118">
        <v>7345.3557978466706</v>
      </c>
      <c r="AM71" s="2118">
        <v>1933.2905975836959</v>
      </c>
      <c r="AN71" s="2118">
        <v>948.45341769557774</v>
      </c>
      <c r="AO71" s="2118">
        <v>984.8371798881185</v>
      </c>
      <c r="AP71" s="2118">
        <v>5412.0652002629731</v>
      </c>
      <c r="AQ71" s="2118">
        <v>995.17022680527884</v>
      </c>
      <c r="AR71" s="2118">
        <v>711.74437219038043</v>
      </c>
      <c r="AS71" s="2118">
        <v>700.07243872925608</v>
      </c>
      <c r="AT71" s="2118">
        <v>656.88480257814729</v>
      </c>
      <c r="AU71" s="2118">
        <v>780.55790132193181</v>
      </c>
      <c r="AV71" s="2118">
        <v>567.96629683727588</v>
      </c>
      <c r="AW71" s="2118">
        <v>567.69788823467923</v>
      </c>
      <c r="AX71" s="2118">
        <v>431.97127356602431</v>
      </c>
      <c r="AY71" s="2118">
        <v>1515.2486815232937</v>
      </c>
      <c r="AZ71" s="2118">
        <v>1463.3241080557164</v>
      </c>
      <c r="BA71" s="2118">
        <v>356.443468379715</v>
      </c>
      <c r="BB71" s="2118">
        <v>314.38086393396941</v>
      </c>
      <c r="BC71" s="2118">
        <v>249.90507465318763</v>
      </c>
      <c r="BD71" s="2118">
        <v>77.104305058964854</v>
      </c>
      <c r="BE71" s="2118">
        <v>123.93120350993247</v>
      </c>
      <c r="BF71" s="2118">
        <v>74.691228385752169</v>
      </c>
      <c r="BG71" s="2118">
        <v>74.691228385752169</v>
      </c>
      <c r="BH71" s="2118">
        <v>61.165761129358557</v>
      </c>
      <c r="BI71" s="2118">
        <v>131.01097461908381</v>
      </c>
      <c r="BJ71" s="2118">
        <v>51.924573467577488</v>
      </c>
      <c r="BK71" s="2118">
        <v>223.23288245720278</v>
      </c>
      <c r="BL71" s="2118">
        <v>46.799767195345339</v>
      </c>
      <c r="BM71" s="2119">
        <v>237.74877382418421</v>
      </c>
    </row>
    <row r="72" spans="5:65" ht="15" customHeight="1">
      <c r="E72" s="176"/>
      <c r="AI72" s="3010"/>
      <c r="AJ72" s="3012" t="s">
        <v>1037</v>
      </c>
      <c r="AK72" s="2117">
        <v>6727.1555916808402</v>
      </c>
      <c r="AL72" s="2118">
        <v>5214.6260555532281</v>
      </c>
      <c r="AM72" s="2118">
        <v>1523.1834771565595</v>
      </c>
      <c r="AN72" s="2118">
        <v>550.69150231068977</v>
      </c>
      <c r="AO72" s="2118">
        <v>972.49197484586966</v>
      </c>
      <c r="AP72" s="2118">
        <v>3691.4425783966685</v>
      </c>
      <c r="AQ72" s="2118">
        <v>631.95979507165407</v>
      </c>
      <c r="AR72" s="2118">
        <v>777.28373603852731</v>
      </c>
      <c r="AS72" s="2118">
        <v>434.4116935199911</v>
      </c>
      <c r="AT72" s="2118">
        <v>509.85472097542885</v>
      </c>
      <c r="AU72" s="2118">
        <v>362.92886846859443</v>
      </c>
      <c r="AV72" s="2118">
        <v>519.823862067047</v>
      </c>
      <c r="AW72" s="2118">
        <v>128.18290942723451</v>
      </c>
      <c r="AX72" s="2118">
        <v>326.99699282819159</v>
      </c>
      <c r="AY72" s="2118">
        <v>982.01792790037678</v>
      </c>
      <c r="AZ72" s="2118">
        <v>866.41792790025727</v>
      </c>
      <c r="BA72" s="2118">
        <v>378.36295473125523</v>
      </c>
      <c r="BB72" s="2118">
        <v>81.317383625618277</v>
      </c>
      <c r="BC72" s="2118">
        <v>110.88825838051655</v>
      </c>
      <c r="BD72" s="2118">
        <v>70.837998603873586</v>
      </c>
      <c r="BE72" s="2118">
        <v>46.869499806410133</v>
      </c>
      <c r="BF72" s="2118">
        <v>35.533333333352999</v>
      </c>
      <c r="BG72" s="2118">
        <v>46.869499806410133</v>
      </c>
      <c r="BH72" s="2118">
        <v>46.869499806410133</v>
      </c>
      <c r="BI72" s="2118">
        <v>48.869499806410133</v>
      </c>
      <c r="BJ72" s="2118">
        <v>115.60000000011952</v>
      </c>
      <c r="BK72" s="2118">
        <v>250.55169081673728</v>
      </c>
      <c r="BL72" s="2118">
        <v>116.357271304032</v>
      </c>
      <c r="BM72" s="2119">
        <v>163.60264610646621</v>
      </c>
    </row>
    <row r="73" spans="5:65" ht="15" customHeight="1">
      <c r="E73" s="176"/>
      <c r="AI73" s="3010"/>
      <c r="AJ73" s="3012" t="s">
        <v>1038</v>
      </c>
      <c r="AK73" s="2117">
        <v>3929.7852502182031</v>
      </c>
      <c r="AL73" s="2118">
        <v>3228.1861163870358</v>
      </c>
      <c r="AM73" s="2118">
        <v>799.88956697791934</v>
      </c>
      <c r="AN73" s="2118">
        <v>376.84153858402846</v>
      </c>
      <c r="AO73" s="2118">
        <v>423.048028393891</v>
      </c>
      <c r="AP73" s="2118">
        <v>2428.2965494091159</v>
      </c>
      <c r="AQ73" s="2118">
        <v>287.08413566104042</v>
      </c>
      <c r="AR73" s="2118">
        <v>558.86956738210336</v>
      </c>
      <c r="AS73" s="2118">
        <v>242.22535472257749</v>
      </c>
      <c r="AT73" s="2118">
        <v>433.44586164932622</v>
      </c>
      <c r="AU73" s="2118">
        <v>274.46114439352186</v>
      </c>
      <c r="AV73" s="2118">
        <v>269.53292730347289</v>
      </c>
      <c r="AW73" s="2118">
        <v>153.79868489429361</v>
      </c>
      <c r="AX73" s="2118">
        <v>208.8788734027799</v>
      </c>
      <c r="AY73" s="2118">
        <v>477.1558273722838</v>
      </c>
      <c r="AZ73" s="2118">
        <v>446.01297022947307</v>
      </c>
      <c r="BA73" s="2118">
        <v>109.52047176195929</v>
      </c>
      <c r="BB73" s="2118">
        <v>62.523062634331289</v>
      </c>
      <c r="BC73" s="2118">
        <v>74.071767198136953</v>
      </c>
      <c r="BD73" s="2118">
        <v>17.312885841595747</v>
      </c>
      <c r="BE73" s="2118">
        <v>46.010294969207095</v>
      </c>
      <c r="BF73" s="2118">
        <v>40.410294969207094</v>
      </c>
      <c r="BG73" s="2118">
        <v>40.410294969207094</v>
      </c>
      <c r="BH73" s="2118">
        <v>27.876948942914261</v>
      </c>
      <c r="BI73" s="2118">
        <v>27.876948942914261</v>
      </c>
      <c r="BJ73" s="2118">
        <v>31.142857142810705</v>
      </c>
      <c r="BK73" s="2118">
        <v>122.87943953762104</v>
      </c>
      <c r="BL73" s="2118">
        <v>47.246219174935788</v>
      </c>
      <c r="BM73" s="2119">
        <v>54.317647746327133</v>
      </c>
    </row>
    <row r="74" spans="5:65" ht="15" customHeight="1">
      <c r="E74" s="176"/>
      <c r="AI74" s="3010"/>
      <c r="AJ74" s="3012" t="s">
        <v>1039</v>
      </c>
      <c r="AK74" s="2117">
        <v>6328.1334769436216</v>
      </c>
      <c r="AL74" s="2118">
        <v>4654.7665004492728</v>
      </c>
      <c r="AM74" s="2118">
        <v>1376.0832702135915</v>
      </c>
      <c r="AN74" s="2118">
        <v>528.25630197092028</v>
      </c>
      <c r="AO74" s="2118">
        <v>847.82696824267089</v>
      </c>
      <c r="AP74" s="2118">
        <v>3278.6832302356843</v>
      </c>
      <c r="AQ74" s="2118">
        <v>437.13662554706178</v>
      </c>
      <c r="AR74" s="2118">
        <v>640.93892946928145</v>
      </c>
      <c r="AS74" s="2118">
        <v>294.36120683580373</v>
      </c>
      <c r="AT74" s="2118">
        <v>665.93721244167227</v>
      </c>
      <c r="AU74" s="2118">
        <v>330.76590491781019</v>
      </c>
      <c r="AV74" s="2118">
        <v>468.74872512630117</v>
      </c>
      <c r="AW74" s="2118">
        <v>169.04769586831782</v>
      </c>
      <c r="AX74" s="2118">
        <v>271.74693002943502</v>
      </c>
      <c r="AY74" s="2118">
        <v>899.94395932461418</v>
      </c>
      <c r="AZ74" s="2118">
        <v>813.63479194633794</v>
      </c>
      <c r="BA74" s="2118">
        <v>252.62982677222371</v>
      </c>
      <c r="BB74" s="2118">
        <v>88.83212020756153</v>
      </c>
      <c r="BC74" s="2118">
        <v>128.16403573704844</v>
      </c>
      <c r="BD74" s="2118">
        <v>132.29301908228649</v>
      </c>
      <c r="BE74" s="2118">
        <v>83.167072752296193</v>
      </c>
      <c r="BF74" s="2118">
        <v>19.103794781999753</v>
      </c>
      <c r="BG74" s="2118">
        <v>13.216970012560699</v>
      </c>
      <c r="BH74" s="2118">
        <v>79.383892286776558</v>
      </c>
      <c r="BI74" s="2118">
        <v>16.844060313584571</v>
      </c>
      <c r="BJ74" s="2118">
        <v>86.309167378276172</v>
      </c>
      <c r="BK74" s="2118">
        <v>481.54355657800841</v>
      </c>
      <c r="BL74" s="2118">
        <v>75.473705421557142</v>
      </c>
      <c r="BM74" s="2119">
        <v>216.40575517016785</v>
      </c>
    </row>
    <row r="75" spans="5:65" ht="15" customHeight="1">
      <c r="E75" s="176"/>
      <c r="AI75" s="3010"/>
      <c r="AJ75" s="3012" t="s">
        <v>1040</v>
      </c>
      <c r="AK75" s="2117">
        <v>4867.9340862495665</v>
      </c>
      <c r="AL75" s="2118">
        <v>3359.5966682533922</v>
      </c>
      <c r="AM75" s="2118">
        <v>1250.3880916277562</v>
      </c>
      <c r="AN75" s="2118">
        <v>540.56455273273355</v>
      </c>
      <c r="AO75" s="2118">
        <v>709.82353889502269</v>
      </c>
      <c r="AP75" s="2118">
        <v>2109.2085766256359</v>
      </c>
      <c r="AQ75" s="2118">
        <v>277.50961999985208</v>
      </c>
      <c r="AR75" s="2118">
        <v>409.9217738031947</v>
      </c>
      <c r="AS75" s="2118">
        <v>213.31130306199157</v>
      </c>
      <c r="AT75" s="2118">
        <v>326.04278874051681</v>
      </c>
      <c r="AU75" s="2118">
        <v>186.49224780268352</v>
      </c>
      <c r="AV75" s="2118">
        <v>254.06742658756554</v>
      </c>
      <c r="AW75" s="2118">
        <v>210.57936564151248</v>
      </c>
      <c r="AX75" s="2118">
        <v>231.28405098831936</v>
      </c>
      <c r="AY75" s="2118">
        <v>406.4193828575776</v>
      </c>
      <c r="AZ75" s="2118">
        <v>352.75271619091092</v>
      </c>
      <c r="BA75" s="2118">
        <v>94.672497800846742</v>
      </c>
      <c r="BB75" s="2118">
        <v>29.924671713926013</v>
      </c>
      <c r="BC75" s="2118">
        <v>64.230831134146868</v>
      </c>
      <c r="BD75" s="2118">
        <v>21.501159584464745</v>
      </c>
      <c r="BE75" s="2118">
        <v>38.549671713857016</v>
      </c>
      <c r="BF75" s="2118">
        <v>0</v>
      </c>
      <c r="BG75" s="2118">
        <v>5.375</v>
      </c>
      <c r="BH75" s="2118">
        <v>67.399558080212216</v>
      </c>
      <c r="BI75" s="2118">
        <v>31.09932616345727</v>
      </c>
      <c r="BJ75" s="2118">
        <v>53.666666666666671</v>
      </c>
      <c r="BK75" s="2118">
        <v>448.92587839368929</v>
      </c>
      <c r="BL75" s="2118">
        <v>398.26423527176973</v>
      </c>
      <c r="BM75" s="2119">
        <v>254.72792147313862</v>
      </c>
    </row>
    <row r="76" spans="5:65" ht="15" customHeight="1">
      <c r="E76" s="176"/>
      <c r="AI76" s="3010"/>
      <c r="AJ76" s="3012" t="s">
        <v>1041</v>
      </c>
      <c r="AK76" s="2117">
        <v>6141.4650646114642</v>
      </c>
      <c r="AL76" s="2118">
        <v>3993.0269980660833</v>
      </c>
      <c r="AM76" s="2118">
        <v>1364.0810387054978</v>
      </c>
      <c r="AN76" s="2118">
        <v>444.53446441324809</v>
      </c>
      <c r="AO76" s="2118">
        <v>919.54657429224937</v>
      </c>
      <c r="AP76" s="2118">
        <v>2628.9459593605848</v>
      </c>
      <c r="AQ76" s="2118">
        <v>358.4960819254203</v>
      </c>
      <c r="AR76" s="2118">
        <v>556.87033842408914</v>
      </c>
      <c r="AS76" s="2118">
        <v>220.21729255569397</v>
      </c>
      <c r="AT76" s="2118">
        <v>375.10034519760546</v>
      </c>
      <c r="AU76" s="2118">
        <v>228.0282809529632</v>
      </c>
      <c r="AV76" s="2118">
        <v>440.94692710775911</v>
      </c>
      <c r="AW76" s="2118">
        <v>196.95303532593661</v>
      </c>
      <c r="AX76" s="2118">
        <v>252.33365787111711</v>
      </c>
      <c r="AY76" s="2118">
        <v>1113.9371692022662</v>
      </c>
      <c r="AZ76" s="2118">
        <v>1024.2779440863746</v>
      </c>
      <c r="BA76" s="2118">
        <v>302.07727364973312</v>
      </c>
      <c r="BB76" s="2118">
        <v>98.318337634936526</v>
      </c>
      <c r="BC76" s="2118">
        <v>179.79037857890853</v>
      </c>
      <c r="BD76" s="2118">
        <v>106.68438173189926</v>
      </c>
      <c r="BE76" s="2118">
        <v>93.600298813058231</v>
      </c>
      <c r="BF76" s="2118">
        <v>62.645533646929124</v>
      </c>
      <c r="BG76" s="2118">
        <v>50.035333225530117</v>
      </c>
      <c r="BH76" s="2118">
        <v>60.326137834611572</v>
      </c>
      <c r="BI76" s="2118">
        <v>70.800268970768144</v>
      </c>
      <c r="BJ76" s="2118">
        <v>89.659225115891587</v>
      </c>
      <c r="BK76" s="2118">
        <v>526.1409161013346</v>
      </c>
      <c r="BL76" s="2118">
        <v>204.49050628197912</v>
      </c>
      <c r="BM76" s="2119">
        <v>303.86947495980291</v>
      </c>
    </row>
    <row r="77" spans="5:65" ht="15" customHeight="1">
      <c r="E77" s="176"/>
      <c r="AI77" s="3010"/>
      <c r="AJ77" s="3012" t="s">
        <v>1042</v>
      </c>
      <c r="AK77" s="2117">
        <v>1363.9122413056168</v>
      </c>
      <c r="AL77" s="2118">
        <v>848.04672464950193</v>
      </c>
      <c r="AM77" s="2118">
        <v>267.5934987424319</v>
      </c>
      <c r="AN77" s="2118">
        <v>80.977375300833742</v>
      </c>
      <c r="AO77" s="2118">
        <v>186.61612344159818</v>
      </c>
      <c r="AP77" s="2118">
        <v>580.45322590706996</v>
      </c>
      <c r="AQ77" s="2118">
        <v>61.253093150482925</v>
      </c>
      <c r="AR77" s="2118">
        <v>112.3689504301126</v>
      </c>
      <c r="AS77" s="2118">
        <v>28.672305360101451</v>
      </c>
      <c r="AT77" s="2118">
        <v>58.138218263114446</v>
      </c>
      <c r="AU77" s="2118">
        <v>63.180983779728358</v>
      </c>
      <c r="AV77" s="2118">
        <v>143.01603458699674</v>
      </c>
      <c r="AW77" s="2118">
        <v>49.485458776759721</v>
      </c>
      <c r="AX77" s="2118">
        <v>64.338181559773773</v>
      </c>
      <c r="AY77" s="2118">
        <v>178.18836542793323</v>
      </c>
      <c r="AZ77" s="2118">
        <v>168.18836542793323</v>
      </c>
      <c r="BA77" s="2118">
        <v>51.512947004094968</v>
      </c>
      <c r="BB77" s="2118">
        <v>30.124728369041797</v>
      </c>
      <c r="BC77" s="2118">
        <v>32.697709853584634</v>
      </c>
      <c r="BD77" s="2118">
        <v>0</v>
      </c>
      <c r="BE77" s="2118">
        <v>42.445361625956679</v>
      </c>
      <c r="BF77" s="2118">
        <v>1</v>
      </c>
      <c r="BG77" s="2118">
        <v>10.407618575255166</v>
      </c>
      <c r="BH77" s="2118">
        <v>0</v>
      </c>
      <c r="BI77" s="2118">
        <v>0</v>
      </c>
      <c r="BJ77" s="2118">
        <v>10</v>
      </c>
      <c r="BK77" s="2118">
        <v>171.9127997373127</v>
      </c>
      <c r="BL77" s="2118">
        <v>95.367043352676959</v>
      </c>
      <c r="BM77" s="2119">
        <v>70.397308138191903</v>
      </c>
    </row>
    <row r="78" spans="5:65" ht="15" customHeight="1">
      <c r="E78" s="176"/>
      <c r="AI78" s="3010"/>
      <c r="AJ78" s="3012" t="s">
        <v>1043</v>
      </c>
      <c r="AK78" s="2117">
        <v>2130.2733325587369</v>
      </c>
      <c r="AL78" s="2118">
        <v>1101.7593025617828</v>
      </c>
      <c r="AM78" s="2118">
        <v>478.2874801661261</v>
      </c>
      <c r="AN78" s="2118">
        <v>141.91378237714099</v>
      </c>
      <c r="AO78" s="2118">
        <v>336.37369778898517</v>
      </c>
      <c r="AP78" s="2118">
        <v>623.47182239565677</v>
      </c>
      <c r="AQ78" s="2118">
        <v>70.759817365578428</v>
      </c>
      <c r="AR78" s="2118">
        <v>102.60044617932387</v>
      </c>
      <c r="AS78" s="2118">
        <v>50.995111483253964</v>
      </c>
      <c r="AT78" s="2118">
        <v>111.62153385972647</v>
      </c>
      <c r="AU78" s="2118">
        <v>65.348052659686587</v>
      </c>
      <c r="AV78" s="2118">
        <v>98.600446179323853</v>
      </c>
      <c r="AW78" s="2118">
        <v>34.440028057037189</v>
      </c>
      <c r="AX78" s="2118">
        <v>89.106386611726407</v>
      </c>
      <c r="AY78" s="2118">
        <v>420.45300634795706</v>
      </c>
      <c r="AZ78" s="2118">
        <v>394.39966545828389</v>
      </c>
      <c r="BA78" s="2118">
        <v>168.87085890865393</v>
      </c>
      <c r="BB78" s="2118">
        <v>43.282623614868456</v>
      </c>
      <c r="BC78" s="2118">
        <v>79.16497655595002</v>
      </c>
      <c r="BD78" s="2118">
        <v>5.7079629814792021</v>
      </c>
      <c r="BE78" s="2118">
        <v>39.54971398570995</v>
      </c>
      <c r="BF78" s="2118">
        <v>12.764705882324467</v>
      </c>
      <c r="BG78" s="2118">
        <v>16.352941176432626</v>
      </c>
      <c r="BH78" s="2118">
        <v>14.352941176432624</v>
      </c>
      <c r="BI78" s="2118">
        <v>14.352941176432624</v>
      </c>
      <c r="BJ78" s="2118">
        <v>26.053340889673148</v>
      </c>
      <c r="BK78" s="2118">
        <v>293.70554360745592</v>
      </c>
      <c r="BL78" s="2118">
        <v>116.88411716852313</v>
      </c>
      <c r="BM78" s="2119">
        <v>197.47136287301785</v>
      </c>
    </row>
    <row r="79" spans="5:65" ht="15" customHeight="1">
      <c r="E79" s="176"/>
      <c r="AI79" s="3010"/>
      <c r="AJ79" s="3012" t="s">
        <v>1044</v>
      </c>
      <c r="AK79" s="2117">
        <v>3312.0558238019153</v>
      </c>
      <c r="AL79" s="2118">
        <v>1915.1230310996561</v>
      </c>
      <c r="AM79" s="2118">
        <v>699.17267180424949</v>
      </c>
      <c r="AN79" s="2118">
        <v>217.71473871347183</v>
      </c>
      <c r="AO79" s="2118">
        <v>481.45793309077771</v>
      </c>
      <c r="AP79" s="2118">
        <v>1215.9503592954061</v>
      </c>
      <c r="AQ79" s="2118">
        <v>100.57652212307408</v>
      </c>
      <c r="AR79" s="2118">
        <v>212.20924022441181</v>
      </c>
      <c r="AS79" s="2118">
        <v>63.701522123074092</v>
      </c>
      <c r="AT79" s="2118">
        <v>194.04660489314446</v>
      </c>
      <c r="AU79" s="2118">
        <v>79.210788853635364</v>
      </c>
      <c r="AV79" s="2118">
        <v>231.26576309343471</v>
      </c>
      <c r="AW79" s="2118">
        <v>119.85950079451024</v>
      </c>
      <c r="AX79" s="2118">
        <v>215.08041719012149</v>
      </c>
      <c r="AY79" s="2118">
        <v>723.29972929817086</v>
      </c>
      <c r="AZ79" s="2118">
        <v>673.77799016776385</v>
      </c>
      <c r="BA79" s="2118">
        <v>112.54383910256904</v>
      </c>
      <c r="BB79" s="2118">
        <v>117.41577966222812</v>
      </c>
      <c r="BC79" s="2118">
        <v>88.810572369531954</v>
      </c>
      <c r="BD79" s="2118">
        <v>46.285612532208688</v>
      </c>
      <c r="BE79" s="2118">
        <v>78.264082431846518</v>
      </c>
      <c r="BF79" s="2118">
        <v>67.852046098532995</v>
      </c>
      <c r="BG79" s="2118">
        <v>48.934261180857334</v>
      </c>
      <c r="BH79" s="2118">
        <v>49.973112532208688</v>
      </c>
      <c r="BI79" s="2118">
        <v>63.698684257780414</v>
      </c>
      <c r="BJ79" s="2118">
        <v>49.521739130407056</v>
      </c>
      <c r="BK79" s="2118">
        <v>220.88200013091958</v>
      </c>
      <c r="BL79" s="2118">
        <v>125.08395596074553</v>
      </c>
      <c r="BM79" s="2119">
        <v>327.66710731242301</v>
      </c>
    </row>
    <row r="80" spans="5:65" ht="15" customHeight="1" thickBot="1">
      <c r="E80" s="176"/>
      <c r="AI80" s="3011"/>
      <c r="AJ80" s="2120" t="s">
        <v>1045</v>
      </c>
      <c r="AK80" s="2121">
        <v>1982.3992017578041</v>
      </c>
      <c r="AL80" s="2122">
        <v>864.59004677754683</v>
      </c>
      <c r="AM80" s="2122">
        <v>224.85576923076923</v>
      </c>
      <c r="AN80" s="2122">
        <v>78.798076923076934</v>
      </c>
      <c r="AO80" s="2122">
        <v>146.05769230769232</v>
      </c>
      <c r="AP80" s="2122">
        <v>639.73427754677755</v>
      </c>
      <c r="AQ80" s="2122">
        <v>81.46634615384616</v>
      </c>
      <c r="AR80" s="2122">
        <v>81.853040540540547</v>
      </c>
      <c r="AS80" s="2122">
        <v>59.3125</v>
      </c>
      <c r="AT80" s="2122">
        <v>110.26169438669439</v>
      </c>
      <c r="AU80" s="2122">
        <v>76.774038461538467</v>
      </c>
      <c r="AV80" s="2122">
        <v>124.77611746361748</v>
      </c>
      <c r="AW80" s="2122">
        <v>38.875</v>
      </c>
      <c r="AX80" s="2122">
        <v>66.415540540540547</v>
      </c>
      <c r="AY80" s="2122">
        <v>502.62084199584206</v>
      </c>
      <c r="AZ80" s="2122">
        <v>476.43165280665283</v>
      </c>
      <c r="BA80" s="2122">
        <v>96.875909563409564</v>
      </c>
      <c r="BB80" s="2122">
        <v>64.000909563409564</v>
      </c>
      <c r="BC80" s="2122">
        <v>79.438409563409564</v>
      </c>
      <c r="BD80" s="2122">
        <v>63.954391891891888</v>
      </c>
      <c r="BE80" s="2122">
        <v>61.469984407484411</v>
      </c>
      <c r="BF80" s="2122">
        <v>20.364604989604992</v>
      </c>
      <c r="BG80" s="2122">
        <v>19.364604989604992</v>
      </c>
      <c r="BH80" s="2122">
        <v>33.657094594594597</v>
      </c>
      <c r="BI80" s="2122">
        <v>37.305743243243242</v>
      </c>
      <c r="BJ80" s="2122">
        <v>26.189189189189189</v>
      </c>
      <c r="BK80" s="2122">
        <v>266.74824289670556</v>
      </c>
      <c r="BL80" s="2122">
        <v>173.70964545284295</v>
      </c>
      <c r="BM80" s="2123">
        <v>174.73042463486689</v>
      </c>
    </row>
    <row r="81" spans="5:5" ht="15" customHeight="1" thickTop="1">
      <c r="E81" s="176"/>
    </row>
    <row r="82" spans="5:5" ht="15" customHeight="1">
      <c r="E82" s="176"/>
    </row>
    <row r="83" spans="5:5" ht="15" customHeight="1">
      <c r="E83" s="176"/>
    </row>
    <row r="84" spans="5:5" ht="15" customHeight="1">
      <c r="E84" s="176"/>
    </row>
    <row r="85" spans="5:5" ht="15" customHeight="1">
      <c r="E85" s="176"/>
    </row>
    <row r="86" spans="5:5" ht="15" customHeight="1">
      <c r="E86" s="176"/>
    </row>
    <row r="87" spans="5:5" ht="15" customHeight="1">
      <c r="E87" s="176"/>
    </row>
    <row r="88" spans="5:5" ht="15" customHeight="1">
      <c r="E88" s="176"/>
    </row>
    <row r="89" spans="5:5" ht="15" customHeight="1">
      <c r="E89" s="176"/>
    </row>
    <row r="90" spans="5:5" ht="15" customHeight="1">
      <c r="E90" s="176"/>
    </row>
    <row r="91" spans="5:5" ht="15" customHeight="1">
      <c r="E91" s="176"/>
    </row>
    <row r="92" spans="5:5" ht="15" customHeight="1">
      <c r="E92" s="176"/>
    </row>
    <row r="93" spans="5:5" ht="15" customHeight="1">
      <c r="E93" s="176"/>
    </row>
    <row r="94" spans="5:5" ht="15" customHeight="1">
      <c r="E94" s="176"/>
    </row>
    <row r="95" spans="5:5" ht="15" customHeight="1">
      <c r="E95" s="176"/>
    </row>
    <row r="96" spans="5:5" ht="15" customHeight="1">
      <c r="E96" s="176"/>
    </row>
    <row r="97" spans="5:5" ht="15" customHeight="1">
      <c r="E97" s="176"/>
    </row>
    <row r="98" spans="5:5" ht="15" customHeight="1">
      <c r="E98" s="176"/>
    </row>
    <row r="99" spans="5:5" ht="15" customHeight="1">
      <c r="E99" s="176"/>
    </row>
    <row r="100" spans="5:5">
      <c r="E100" s="176"/>
    </row>
    <row r="101" spans="5:5">
      <c r="E101" s="176"/>
    </row>
    <row r="102" spans="5:5">
      <c r="E102" s="176"/>
    </row>
    <row r="103" spans="5:5">
      <c r="E103" s="176"/>
    </row>
    <row r="104" spans="5:5">
      <c r="E104" s="176"/>
    </row>
    <row r="105" spans="5:5">
      <c r="E105" s="176"/>
    </row>
    <row r="106" spans="5:5">
      <c r="E106" s="176"/>
    </row>
    <row r="107" spans="5:5">
      <c r="E107" s="176"/>
    </row>
    <row r="108" spans="5:5">
      <c r="E108" s="176"/>
    </row>
    <row r="109" spans="5:5">
      <c r="E109" s="176"/>
    </row>
    <row r="110" spans="5:5">
      <c r="E110" s="176"/>
    </row>
    <row r="111" spans="5:5">
      <c r="E111" s="176"/>
    </row>
    <row r="112" spans="5:5">
      <c r="E112" s="176"/>
    </row>
    <row r="113" spans="5:5">
      <c r="E113" s="176"/>
    </row>
    <row r="114" spans="5:5">
      <c r="E114" s="176"/>
    </row>
    <row r="115" spans="5:5">
      <c r="E115" s="176"/>
    </row>
    <row r="116" spans="5:5">
      <c r="E116" s="176"/>
    </row>
    <row r="117" spans="5:5">
      <c r="E117" s="176"/>
    </row>
    <row r="118" spans="5:5">
      <c r="E118" s="176"/>
    </row>
    <row r="119" spans="5:5">
      <c r="E119" s="176"/>
    </row>
    <row r="120" spans="5:5">
      <c r="E120" s="176"/>
    </row>
    <row r="121" spans="5:5">
      <c r="E121" s="176"/>
    </row>
    <row r="122" spans="5:5">
      <c r="E122" s="176"/>
    </row>
    <row r="123" spans="5:5">
      <c r="E123" s="176"/>
    </row>
    <row r="124" spans="5:5">
      <c r="E124" s="176"/>
    </row>
    <row r="125" spans="5:5">
      <c r="E125" s="176"/>
    </row>
    <row r="126" spans="5:5">
      <c r="E126" s="176"/>
    </row>
    <row r="127" spans="5:5">
      <c r="E127" s="176"/>
    </row>
    <row r="128" spans="5:5">
      <c r="E128" s="176"/>
    </row>
    <row r="129" spans="5:5">
      <c r="E129" s="176"/>
    </row>
    <row r="130" spans="5:5">
      <c r="E130" s="176"/>
    </row>
    <row r="131" spans="5:5">
      <c r="E131" s="176"/>
    </row>
    <row r="132" spans="5:5">
      <c r="E132" s="176"/>
    </row>
    <row r="133" spans="5:5">
      <c r="E133" s="176"/>
    </row>
    <row r="134" spans="5:5">
      <c r="E134" s="176"/>
    </row>
    <row r="135" spans="5:5">
      <c r="E135" s="176"/>
    </row>
    <row r="136" spans="5:5">
      <c r="E136" s="176"/>
    </row>
    <row r="137" spans="5:5">
      <c r="E137" s="176"/>
    </row>
    <row r="138" spans="5:5">
      <c r="E138" s="176"/>
    </row>
    <row r="139" spans="5:5">
      <c r="E139" s="176"/>
    </row>
    <row r="140" spans="5:5">
      <c r="E140" s="176"/>
    </row>
    <row r="141" spans="5:5">
      <c r="E141" s="176"/>
    </row>
    <row r="142" spans="5:5">
      <c r="E142" s="176"/>
    </row>
    <row r="143" spans="5:5">
      <c r="E143" s="176"/>
    </row>
    <row r="144" spans="5:5">
      <c r="E144" s="176"/>
    </row>
    <row r="145" spans="5:5">
      <c r="E145" s="176"/>
    </row>
    <row r="146" spans="5:5">
      <c r="E146" s="176"/>
    </row>
    <row r="147" spans="5:5">
      <c r="E147" s="176"/>
    </row>
    <row r="148" spans="5:5">
      <c r="E148" s="176"/>
    </row>
    <row r="149" spans="5:5">
      <c r="E149" s="176"/>
    </row>
    <row r="150" spans="5:5">
      <c r="E150" s="176"/>
    </row>
    <row r="151" spans="5:5">
      <c r="E151" s="176"/>
    </row>
    <row r="152" spans="5:5">
      <c r="E152" s="176"/>
    </row>
    <row r="153" spans="5:5">
      <c r="E153" s="176"/>
    </row>
    <row r="154" spans="5:5">
      <c r="E154" s="176"/>
    </row>
    <row r="155" spans="5:5">
      <c r="E155" s="176"/>
    </row>
    <row r="156" spans="5:5">
      <c r="E156" s="176"/>
    </row>
    <row r="157" spans="5:5">
      <c r="E157" s="176"/>
    </row>
    <row r="158" spans="5:5">
      <c r="E158" s="176"/>
    </row>
    <row r="159" spans="5:5">
      <c r="E159" s="176"/>
    </row>
    <row r="160" spans="5:5">
      <c r="E160" s="176"/>
    </row>
    <row r="161" spans="5:5">
      <c r="E161" s="176"/>
    </row>
    <row r="162" spans="5:5">
      <c r="E162" s="176"/>
    </row>
    <row r="163" spans="5:5">
      <c r="E163" s="176"/>
    </row>
    <row r="164" spans="5:5">
      <c r="E164" s="176"/>
    </row>
    <row r="165" spans="5:5">
      <c r="E165" s="176"/>
    </row>
    <row r="166" spans="5:5">
      <c r="E166" s="176"/>
    </row>
    <row r="167" spans="5:5">
      <c r="E167" s="176"/>
    </row>
    <row r="168" spans="5:5">
      <c r="E168" s="176"/>
    </row>
    <row r="169" spans="5:5">
      <c r="E169" s="176"/>
    </row>
    <row r="170" spans="5:5">
      <c r="E170" s="176"/>
    </row>
    <row r="171" spans="5:5">
      <c r="E171" s="176"/>
    </row>
    <row r="172" spans="5:5">
      <c r="E172" s="176"/>
    </row>
    <row r="173" spans="5:5">
      <c r="E173" s="176"/>
    </row>
    <row r="174" spans="5:5">
      <c r="E174" s="176"/>
    </row>
    <row r="175" spans="5:5">
      <c r="E175" s="176"/>
    </row>
    <row r="176" spans="5:5">
      <c r="E176" s="176"/>
    </row>
    <row r="177" spans="5:5">
      <c r="E177" s="176"/>
    </row>
    <row r="178" spans="5:5">
      <c r="E178" s="176"/>
    </row>
    <row r="179" spans="5:5">
      <c r="E179" s="176"/>
    </row>
    <row r="180" spans="5:5">
      <c r="E180" s="176"/>
    </row>
    <row r="181" spans="5:5">
      <c r="E181" s="176"/>
    </row>
    <row r="182" spans="5:5">
      <c r="E182" s="176"/>
    </row>
    <row r="183" spans="5:5">
      <c r="E183" s="176"/>
    </row>
    <row r="184" spans="5:5">
      <c r="E184" s="176"/>
    </row>
    <row r="185" spans="5:5">
      <c r="E185" s="176"/>
    </row>
    <row r="186" spans="5:5">
      <c r="E186" s="176"/>
    </row>
  </sheetData>
  <mergeCells count="76">
    <mergeCell ref="AH47:AH50"/>
    <mergeCell ref="G48:G50"/>
    <mergeCell ref="H48:J48"/>
    <mergeCell ref="K48:S48"/>
    <mergeCell ref="T48:T50"/>
    <mergeCell ref="U48:AD48"/>
    <mergeCell ref="AE48:AE50"/>
    <mergeCell ref="H49:H50"/>
    <mergeCell ref="I49:I50"/>
    <mergeCell ref="J49:J50"/>
    <mergeCell ref="K49:K50"/>
    <mergeCell ref="L49:M49"/>
    <mergeCell ref="N49:O49"/>
    <mergeCell ref="P49:Q49"/>
    <mergeCell ref="R49:S49"/>
    <mergeCell ref="U49:U50"/>
    <mergeCell ref="F47:F50"/>
    <mergeCell ref="J47:S47"/>
    <mergeCell ref="T47:AE47"/>
    <mergeCell ref="AF47:AF50"/>
    <mergeCell ref="AG47:AG50"/>
    <mergeCell ref="V49:V50"/>
    <mergeCell ref="W49:W50"/>
    <mergeCell ref="X49:X50"/>
    <mergeCell ref="Y49:Y50"/>
    <mergeCell ref="Z49:Z50"/>
    <mergeCell ref="AA49:AA50"/>
    <mergeCell ref="AB49:AB50"/>
    <mergeCell ref="AC49:AC50"/>
    <mergeCell ref="AD49:AD50"/>
    <mergeCell ref="I5:I6"/>
    <mergeCell ref="L5:M5"/>
    <mergeCell ref="N5:O5"/>
    <mergeCell ref="R5:S5"/>
    <mergeCell ref="V5:V6"/>
    <mergeCell ref="U5:U6"/>
    <mergeCell ref="A43:AH43"/>
    <mergeCell ref="A36:B36"/>
    <mergeCell ref="A22:B22"/>
    <mergeCell ref="A11:D11"/>
    <mergeCell ref="A7:D7"/>
    <mergeCell ref="A37:C37"/>
    <mergeCell ref="A38:B38"/>
    <mergeCell ref="A42:B42"/>
    <mergeCell ref="A10:D10"/>
    <mergeCell ref="A12:C12"/>
    <mergeCell ref="A15:C15"/>
    <mergeCell ref="A8:D8"/>
    <mergeCell ref="A9:D9"/>
    <mergeCell ref="A21:C21"/>
    <mergeCell ref="A3:C6"/>
    <mergeCell ref="E3:E6"/>
    <mergeCell ref="F3:F6"/>
    <mergeCell ref="AG3:AG6"/>
    <mergeCell ref="AH3:AH6"/>
    <mergeCell ref="AF3:AF6"/>
    <mergeCell ref="G4:G6"/>
    <mergeCell ref="K4:S4"/>
    <mergeCell ref="T4:T6"/>
    <mergeCell ref="AB5:AB6"/>
    <mergeCell ref="U4:AD4"/>
    <mergeCell ref="AC5:AC6"/>
    <mergeCell ref="Z5:Z6"/>
    <mergeCell ref="AA5:AA6"/>
    <mergeCell ref="W5:W6"/>
    <mergeCell ref="X5:X6"/>
    <mergeCell ref="T3:AE3"/>
    <mergeCell ref="AD5:AD6"/>
    <mergeCell ref="Y5:Y6"/>
    <mergeCell ref="AE4:AE6"/>
    <mergeCell ref="P5:Q5"/>
    <mergeCell ref="H4:J4"/>
    <mergeCell ref="H5:H6"/>
    <mergeCell ref="J5:J6"/>
    <mergeCell ref="J3:S3"/>
    <mergeCell ref="K5:K6"/>
  </mergeCells>
  <phoneticPr fontId="22"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1" manualBreakCount="1">
    <brk id="19" max="38" man="1"/>
  </col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95"/>
  <sheetViews>
    <sheetView view="pageBreakPreview" topLeftCell="A22" zoomScaleNormal="100" zoomScaleSheetLayoutView="100" workbookViewId="0">
      <selection activeCell="U46" sqref="U46"/>
    </sheetView>
  </sheetViews>
  <sheetFormatPr defaultColWidth="9.140625" defaultRowHeight="15.75"/>
  <cols>
    <col min="1" max="1" width="2.28515625" style="174" customWidth="1"/>
    <col min="2" max="2" width="28.7109375" style="174" customWidth="1"/>
    <col min="3" max="3" width="2.28515625" style="174" customWidth="1"/>
    <col min="4" max="4" width="1.7109375" style="175" customWidth="1"/>
    <col min="5" max="5" width="10.5703125" style="132" hidden="1" customWidth="1"/>
    <col min="6" max="6" width="6.140625" style="132" customWidth="1"/>
    <col min="7" max="8" width="5.42578125" style="132" customWidth="1"/>
    <col min="9" max="10" width="4.7109375" style="132" customWidth="1"/>
    <col min="11" max="11" width="5.42578125" style="132" customWidth="1"/>
    <col min="12" max="12" width="4.7109375" style="132" customWidth="1"/>
    <col min="13" max="13" width="5.42578125" style="132" customWidth="1"/>
    <col min="14" max="14" width="4.7109375" style="132" customWidth="1"/>
    <col min="15" max="15" width="5.42578125" style="132" customWidth="1"/>
    <col min="16" max="16" width="4.7109375" style="132" customWidth="1"/>
    <col min="17" max="17" width="5.42578125" style="132" customWidth="1"/>
    <col min="18" max="19" width="4.7109375" style="132" customWidth="1"/>
    <col min="20" max="34" width="5.85546875" style="132" customWidth="1"/>
    <col min="35" max="43" width="10.28515625" style="132" customWidth="1"/>
    <col min="44" max="16384" width="9.140625" style="132"/>
  </cols>
  <sheetData>
    <row r="1" spans="1:48" s="131" customFormat="1" ht="49.5" customHeight="1">
      <c r="A1" s="204"/>
      <c r="B1" s="205"/>
      <c r="C1" s="205"/>
      <c r="D1" s="205"/>
      <c r="E1" s="205"/>
      <c r="F1" s="205"/>
      <c r="G1" s="205"/>
      <c r="H1" s="205"/>
      <c r="I1" s="205"/>
      <c r="J1" s="205"/>
      <c r="K1" s="205"/>
      <c r="L1" s="205"/>
      <c r="M1" s="205"/>
      <c r="N1" s="205"/>
      <c r="O1" s="205"/>
      <c r="P1" s="205"/>
      <c r="Q1" s="206" t="s">
        <v>1585</v>
      </c>
      <c r="R1" s="207" t="s">
        <v>853</v>
      </c>
      <c r="S1" s="206"/>
      <c r="T1" s="207"/>
      <c r="U1" s="205"/>
      <c r="V1" s="205"/>
      <c r="W1" s="205"/>
      <c r="X1" s="205"/>
      <c r="Y1" s="205"/>
      <c r="Z1" s="205"/>
      <c r="AA1" s="205"/>
      <c r="AB1" s="205"/>
      <c r="AC1" s="205"/>
      <c r="AD1" s="205"/>
      <c r="AE1" s="205"/>
      <c r="AF1" s="205"/>
      <c r="AG1" s="205"/>
      <c r="AH1" s="205"/>
    </row>
    <row r="2" spans="1:48" ht="15" customHeight="1" thickBot="1">
      <c r="A2" s="132"/>
      <c r="B2" s="133"/>
      <c r="C2" s="133"/>
      <c r="D2" s="134"/>
      <c r="AH2" s="135" t="s">
        <v>711</v>
      </c>
    </row>
    <row r="3" spans="1:48" s="138" customFormat="1" ht="20.100000000000001" customHeight="1">
      <c r="A3" s="3726" t="s">
        <v>640</v>
      </c>
      <c r="B3" s="3726"/>
      <c r="C3" s="3726"/>
      <c r="D3" s="136"/>
      <c r="E3" s="3912" t="s">
        <v>641</v>
      </c>
      <c r="F3" s="3932" t="s">
        <v>712</v>
      </c>
      <c r="G3" s="208"/>
      <c r="H3" s="209"/>
      <c r="I3" s="209"/>
      <c r="J3" s="4104" t="s">
        <v>704</v>
      </c>
      <c r="K3" s="4108"/>
      <c r="L3" s="4108"/>
      <c r="M3" s="4109"/>
      <c r="N3" s="4109"/>
      <c r="O3" s="4104"/>
      <c r="P3" s="4104"/>
      <c r="Q3" s="4104"/>
      <c r="R3" s="4104"/>
      <c r="S3" s="4104"/>
      <c r="T3" s="3933" t="s">
        <v>713</v>
      </c>
      <c r="U3" s="4104"/>
      <c r="V3" s="4104"/>
      <c r="W3" s="4104"/>
      <c r="X3" s="4104"/>
      <c r="Y3" s="4104"/>
      <c r="Z3" s="4104"/>
      <c r="AA3" s="4104"/>
      <c r="AB3" s="4104"/>
      <c r="AC3" s="4104"/>
      <c r="AD3" s="4104"/>
      <c r="AE3" s="4105"/>
      <c r="AF3" s="3932" t="s">
        <v>714</v>
      </c>
      <c r="AG3" s="3926" t="s">
        <v>705</v>
      </c>
      <c r="AH3" s="3932" t="s">
        <v>706</v>
      </c>
    </row>
    <row r="4" spans="1:48" s="138" customFormat="1" ht="20.100000000000001" customHeight="1">
      <c r="A4" s="3727"/>
      <c r="B4" s="3727"/>
      <c r="C4" s="3727"/>
      <c r="D4" s="203"/>
      <c r="E4" s="3913"/>
      <c r="F4" s="3936"/>
      <c r="G4" s="3936" t="s">
        <v>890</v>
      </c>
      <c r="H4" s="3936" t="s">
        <v>869</v>
      </c>
      <c r="I4" s="4099"/>
      <c r="J4" s="3924"/>
      <c r="K4" s="3936" t="s">
        <v>868</v>
      </c>
      <c r="L4" s="4099"/>
      <c r="M4" s="4099"/>
      <c r="N4" s="4099"/>
      <c r="O4" s="4099"/>
      <c r="P4" s="4099"/>
      <c r="Q4" s="4099"/>
      <c r="R4" s="4099"/>
      <c r="S4" s="3924"/>
      <c r="T4" s="4099" t="s">
        <v>715</v>
      </c>
      <c r="U4" s="4101" t="s">
        <v>841</v>
      </c>
      <c r="V4" s="4102"/>
      <c r="W4" s="4102"/>
      <c r="X4" s="4102"/>
      <c r="Y4" s="4102"/>
      <c r="Z4" s="4102"/>
      <c r="AA4" s="4102"/>
      <c r="AB4" s="4102"/>
      <c r="AC4" s="4102"/>
      <c r="AD4" s="4103"/>
      <c r="AE4" s="4106" t="s">
        <v>842</v>
      </c>
      <c r="AF4" s="3936"/>
      <c r="AG4" s="3927"/>
      <c r="AH4" s="3936"/>
    </row>
    <row r="5" spans="1:48" s="138" customFormat="1" ht="20.100000000000001" customHeight="1">
      <c r="A5" s="3727"/>
      <c r="B5" s="3727"/>
      <c r="C5" s="3727"/>
      <c r="D5" s="203"/>
      <c r="E5" s="3913"/>
      <c r="F5" s="3936"/>
      <c r="G5" s="3936"/>
      <c r="H5" s="3936" t="s">
        <v>891</v>
      </c>
      <c r="I5" s="4106" t="s">
        <v>903</v>
      </c>
      <c r="J5" s="4106" t="s">
        <v>905</v>
      </c>
      <c r="K5" s="3936" t="s">
        <v>891</v>
      </c>
      <c r="L5" s="4107" t="s">
        <v>907</v>
      </c>
      <c r="M5" s="4107"/>
      <c r="N5" s="4107" t="s">
        <v>908</v>
      </c>
      <c r="O5" s="4107"/>
      <c r="P5" s="4107" t="s">
        <v>901</v>
      </c>
      <c r="Q5" s="4107"/>
      <c r="R5" s="4107" t="s">
        <v>902</v>
      </c>
      <c r="S5" s="4107"/>
      <c r="T5" s="4099"/>
      <c r="U5" s="3936" t="s">
        <v>891</v>
      </c>
      <c r="V5" s="4100" t="s">
        <v>892</v>
      </c>
      <c r="W5" s="4100" t="s">
        <v>893</v>
      </c>
      <c r="X5" s="4100" t="s">
        <v>897</v>
      </c>
      <c r="Y5" s="4100" t="s">
        <v>894</v>
      </c>
      <c r="Z5" s="4100" t="s">
        <v>895</v>
      </c>
      <c r="AA5" s="4100" t="s">
        <v>896</v>
      </c>
      <c r="AB5" s="4100" t="s">
        <v>898</v>
      </c>
      <c r="AC5" s="4100" t="s">
        <v>899</v>
      </c>
      <c r="AD5" s="4100" t="s">
        <v>900</v>
      </c>
      <c r="AE5" s="3924"/>
      <c r="AF5" s="3936"/>
      <c r="AG5" s="3927"/>
      <c r="AH5" s="3936"/>
    </row>
    <row r="6" spans="1:48" s="137" customFormat="1" ht="43.5" customHeight="1">
      <c r="A6" s="3728"/>
      <c r="B6" s="3728"/>
      <c r="C6" s="3728"/>
      <c r="D6" s="139"/>
      <c r="E6" s="3914"/>
      <c r="F6" s="3934"/>
      <c r="G6" s="3934"/>
      <c r="H6" s="3934"/>
      <c r="I6" s="3928"/>
      <c r="J6" s="3928"/>
      <c r="K6" s="3934"/>
      <c r="L6" s="210" t="s">
        <v>904</v>
      </c>
      <c r="M6" s="211" t="s">
        <v>906</v>
      </c>
      <c r="N6" s="210" t="s">
        <v>904</v>
      </c>
      <c r="O6" s="211" t="s">
        <v>906</v>
      </c>
      <c r="P6" s="210" t="s">
        <v>904</v>
      </c>
      <c r="Q6" s="211" t="s">
        <v>906</v>
      </c>
      <c r="R6" s="210" t="s">
        <v>904</v>
      </c>
      <c r="S6" s="211" t="s">
        <v>906</v>
      </c>
      <c r="T6" s="3935"/>
      <c r="U6" s="3934"/>
      <c r="V6" s="4100"/>
      <c r="W6" s="4100"/>
      <c r="X6" s="4100"/>
      <c r="Y6" s="4100"/>
      <c r="Z6" s="4100"/>
      <c r="AA6" s="4100"/>
      <c r="AB6" s="4100"/>
      <c r="AC6" s="4100"/>
      <c r="AD6" s="4100"/>
      <c r="AE6" s="3925"/>
      <c r="AF6" s="3934"/>
      <c r="AG6" s="3928"/>
      <c r="AH6" s="3934"/>
    </row>
    <row r="7" spans="1:48" s="147" customFormat="1" ht="12.6" customHeight="1">
      <c r="A7" s="3098" t="s">
        <v>1463</v>
      </c>
      <c r="B7" s="3098"/>
      <c r="C7" s="3098"/>
      <c r="D7" s="3099"/>
      <c r="E7" s="143"/>
      <c r="F7" s="212">
        <v>118101.905265918</v>
      </c>
      <c r="G7" s="212">
        <v>88896.859246586697</v>
      </c>
      <c r="H7" s="212">
        <v>20470.640660805384</v>
      </c>
      <c r="I7" s="212" t="s">
        <v>431</v>
      </c>
      <c r="J7" s="212" t="s">
        <v>431</v>
      </c>
      <c r="K7" s="212">
        <v>68426.218585781273</v>
      </c>
      <c r="L7" s="212" t="s">
        <v>431</v>
      </c>
      <c r="M7" s="212">
        <v>24492.308661217827</v>
      </c>
      <c r="N7" s="212" t="s">
        <v>431</v>
      </c>
      <c r="O7" s="212">
        <v>18658.288103290426</v>
      </c>
      <c r="P7" s="212" t="s">
        <v>431</v>
      </c>
      <c r="Q7" s="212">
        <v>20113.279763112638</v>
      </c>
      <c r="R7" s="212" t="s">
        <v>431</v>
      </c>
      <c r="S7" s="212">
        <v>5162.3420581603186</v>
      </c>
      <c r="T7" s="212">
        <v>22691.820409598782</v>
      </c>
      <c r="U7" s="212">
        <v>20372.701154893111</v>
      </c>
      <c r="V7" s="212">
        <v>5025.0509252075035</v>
      </c>
      <c r="W7" s="212">
        <v>2655.2901559738789</v>
      </c>
      <c r="X7" s="212">
        <v>3998.1181717276759</v>
      </c>
      <c r="Y7" s="212" t="s">
        <v>431</v>
      </c>
      <c r="Z7" s="212" t="s">
        <v>431</v>
      </c>
      <c r="AA7" s="212" t="s">
        <v>431</v>
      </c>
      <c r="AB7" s="212" t="s">
        <v>431</v>
      </c>
      <c r="AC7" s="212" t="s">
        <v>431</v>
      </c>
      <c r="AD7" s="212" t="s">
        <v>431</v>
      </c>
      <c r="AE7" s="212">
        <v>2319.119254705663</v>
      </c>
      <c r="AF7" s="212">
        <v>2964.012440988326</v>
      </c>
      <c r="AG7" s="212">
        <v>1768.6334359106945</v>
      </c>
      <c r="AH7" s="212">
        <v>1780.5797328335004</v>
      </c>
      <c r="AI7" s="148"/>
      <c r="AJ7" s="148"/>
      <c r="AK7" s="148"/>
      <c r="AL7" s="148"/>
      <c r="AM7" s="148"/>
      <c r="AN7" s="148"/>
      <c r="AO7" s="148"/>
      <c r="AP7" s="148"/>
      <c r="AQ7" s="148"/>
      <c r="AR7" s="148"/>
      <c r="AS7" s="148"/>
      <c r="AT7" s="148"/>
      <c r="AU7" s="148"/>
      <c r="AV7" s="148"/>
    </row>
    <row r="8" spans="1:48" s="147" customFormat="1" ht="12.6" customHeight="1">
      <c r="A8" s="3095" t="s">
        <v>2244</v>
      </c>
      <c r="B8" s="3095"/>
      <c r="C8" s="3095"/>
      <c r="D8" s="3100"/>
      <c r="E8" s="143"/>
      <c r="F8" s="212" t="s">
        <v>431</v>
      </c>
      <c r="G8" s="212" t="s">
        <v>431</v>
      </c>
      <c r="H8" s="212" t="s">
        <v>431</v>
      </c>
      <c r="I8" s="212" t="s">
        <v>431</v>
      </c>
      <c r="J8" s="212" t="s">
        <v>431</v>
      </c>
      <c r="K8" s="212" t="s">
        <v>431</v>
      </c>
      <c r="L8" s="212" t="s">
        <v>431</v>
      </c>
      <c r="M8" s="212" t="s">
        <v>431</v>
      </c>
      <c r="N8" s="212" t="s">
        <v>431</v>
      </c>
      <c r="O8" s="212" t="s">
        <v>431</v>
      </c>
      <c r="P8" s="212" t="s">
        <v>431</v>
      </c>
      <c r="Q8" s="212" t="s">
        <v>431</v>
      </c>
      <c r="R8" s="212" t="s">
        <v>431</v>
      </c>
      <c r="S8" s="212" t="s">
        <v>431</v>
      </c>
      <c r="T8" s="212" t="s">
        <v>431</v>
      </c>
      <c r="U8" s="212" t="s">
        <v>431</v>
      </c>
      <c r="V8" s="212" t="s">
        <v>431</v>
      </c>
      <c r="W8" s="212" t="s">
        <v>431</v>
      </c>
      <c r="X8" s="212" t="s">
        <v>431</v>
      </c>
      <c r="Y8" s="212" t="s">
        <v>431</v>
      </c>
      <c r="Z8" s="212" t="s">
        <v>431</v>
      </c>
      <c r="AA8" s="212" t="s">
        <v>431</v>
      </c>
      <c r="AB8" s="212" t="s">
        <v>431</v>
      </c>
      <c r="AC8" s="212" t="s">
        <v>431</v>
      </c>
      <c r="AD8" s="212" t="s">
        <v>431</v>
      </c>
      <c r="AE8" s="212" t="s">
        <v>431</v>
      </c>
      <c r="AF8" s="212" t="s">
        <v>431</v>
      </c>
      <c r="AG8" s="212" t="s">
        <v>431</v>
      </c>
      <c r="AH8" s="212" t="s">
        <v>431</v>
      </c>
      <c r="AI8" s="148"/>
      <c r="AJ8" s="148"/>
      <c r="AK8" s="148"/>
      <c r="AL8" s="148"/>
      <c r="AM8" s="148"/>
      <c r="AN8" s="148"/>
      <c r="AO8" s="148"/>
      <c r="AP8" s="148"/>
      <c r="AQ8" s="148"/>
      <c r="AR8" s="148"/>
      <c r="AS8" s="148"/>
      <c r="AT8" s="148"/>
      <c r="AU8" s="148"/>
      <c r="AV8" s="148"/>
    </row>
    <row r="9" spans="1:48" s="147" customFormat="1" ht="12.6" customHeight="1">
      <c r="A9" s="3095" t="s">
        <v>1464</v>
      </c>
      <c r="B9" s="3095"/>
      <c r="C9" s="3095"/>
      <c r="D9" s="3100"/>
      <c r="E9" s="143"/>
      <c r="F9" s="212">
        <v>48669.302301511612</v>
      </c>
      <c r="G9" s="212">
        <v>35251.063477851058</v>
      </c>
      <c r="H9" s="212">
        <v>10917.640908933792</v>
      </c>
      <c r="I9" s="212">
        <v>3887.776754229732</v>
      </c>
      <c r="J9" s="212">
        <v>7029.864154704067</v>
      </c>
      <c r="K9" s="212">
        <v>24333.4225689173</v>
      </c>
      <c r="L9" s="212">
        <v>3306.3352347782097</v>
      </c>
      <c r="M9" s="212">
        <v>4795.9017229569754</v>
      </c>
      <c r="N9" s="212">
        <v>1968.6302027762044</v>
      </c>
      <c r="O9" s="212">
        <v>3540.0569784530344</v>
      </c>
      <c r="P9" s="212">
        <v>2911.5718135291945</v>
      </c>
      <c r="Q9" s="212">
        <v>3868.6076396167332</v>
      </c>
      <c r="R9" s="212">
        <v>1652.9364125384188</v>
      </c>
      <c r="S9" s="212">
        <v>2289.3825642685347</v>
      </c>
      <c r="T9" s="212">
        <v>7868.424456380365</v>
      </c>
      <c r="U9" s="212">
        <v>6614.9613879547887</v>
      </c>
      <c r="V9" s="212">
        <v>1919.4095290156956</v>
      </c>
      <c r="W9" s="212">
        <v>977.06504333930206</v>
      </c>
      <c r="X9" s="212">
        <v>1204.3659301759153</v>
      </c>
      <c r="Y9" s="212">
        <v>676.83675991764085</v>
      </c>
      <c r="Z9" s="212">
        <v>590.09967252084903</v>
      </c>
      <c r="AA9" s="212">
        <v>252.02097315727914</v>
      </c>
      <c r="AB9" s="212">
        <v>211.7630182317744</v>
      </c>
      <c r="AC9" s="212">
        <v>315.65716042049382</v>
      </c>
      <c r="AD9" s="212">
        <v>467.74330117583838</v>
      </c>
      <c r="AE9" s="212">
        <v>1253.4630684255771</v>
      </c>
      <c r="AF9" s="212">
        <v>2440.4191579543508</v>
      </c>
      <c r="AG9" s="212">
        <v>1460.0296525327335</v>
      </c>
      <c r="AH9" s="212">
        <v>1649.365556793098</v>
      </c>
      <c r="AI9" s="148"/>
      <c r="AJ9" s="148"/>
      <c r="AK9" s="148"/>
      <c r="AL9" s="148"/>
      <c r="AM9" s="148"/>
      <c r="AN9" s="148"/>
      <c r="AO9" s="148"/>
      <c r="AP9" s="148"/>
      <c r="AQ9" s="148"/>
      <c r="AR9" s="148"/>
      <c r="AS9" s="148"/>
      <c r="AT9" s="148"/>
      <c r="AU9" s="148"/>
      <c r="AV9" s="148"/>
    </row>
    <row r="10" spans="1:48" s="147" customFormat="1" ht="12.6" customHeight="1">
      <c r="A10" s="3095" t="s">
        <v>2180</v>
      </c>
      <c r="B10" s="3096"/>
      <c r="C10" s="3096"/>
      <c r="D10" s="3097"/>
      <c r="E10" s="143"/>
      <c r="F10" s="212">
        <v>52962.792161337376</v>
      </c>
      <c r="G10" s="212">
        <v>39859.035151704753</v>
      </c>
      <c r="H10" s="212">
        <v>11756.317803416932</v>
      </c>
      <c r="I10" s="212">
        <v>4369.5644548842793</v>
      </c>
      <c r="J10" s="212">
        <v>7386.7533485326539</v>
      </c>
      <c r="K10" s="212">
        <v>28102.717348287828</v>
      </c>
      <c r="L10" s="212">
        <v>3168.056344740045</v>
      </c>
      <c r="M10" s="212">
        <v>5074.2045593570401</v>
      </c>
      <c r="N10" s="212">
        <v>2808.9723484177352</v>
      </c>
      <c r="O10" s="212">
        <v>4401.7980646406922</v>
      </c>
      <c r="P10" s="212">
        <v>2924.1588522918687</v>
      </c>
      <c r="Q10" s="212">
        <v>4028.4887409230596</v>
      </c>
      <c r="R10" s="212">
        <v>2153.4380482875199</v>
      </c>
      <c r="S10" s="212">
        <v>3543.600389629863</v>
      </c>
      <c r="T10" s="212">
        <v>7280.4530730879042</v>
      </c>
      <c r="U10" s="212">
        <v>6501.0427712866367</v>
      </c>
      <c r="V10" s="212">
        <v>1699.9765291293779</v>
      </c>
      <c r="W10" s="212">
        <v>701.91470049719521</v>
      </c>
      <c r="X10" s="212">
        <v>1066.7125153475361</v>
      </c>
      <c r="Y10" s="212">
        <v>702.17965474517814</v>
      </c>
      <c r="Z10" s="212">
        <v>393.7314782603238</v>
      </c>
      <c r="AA10" s="212">
        <v>463.16294538774787</v>
      </c>
      <c r="AB10" s="212">
        <v>461.30143803304009</v>
      </c>
      <c r="AC10" s="212">
        <v>345.07402301686733</v>
      </c>
      <c r="AD10" s="212">
        <v>666.9894868693716</v>
      </c>
      <c r="AE10" s="212">
        <v>779.41030180126666</v>
      </c>
      <c r="AF10" s="212">
        <v>2774.749654775414</v>
      </c>
      <c r="AG10" s="212">
        <v>1525.3039015216291</v>
      </c>
      <c r="AH10" s="212">
        <v>1523.2503802476713</v>
      </c>
      <c r="AI10" s="148"/>
      <c r="AJ10" s="148"/>
      <c r="AK10" s="148"/>
      <c r="AL10" s="148"/>
      <c r="AM10" s="148"/>
      <c r="AN10" s="148"/>
      <c r="AO10" s="148"/>
      <c r="AP10" s="148"/>
      <c r="AQ10" s="148"/>
      <c r="AR10" s="148"/>
      <c r="AS10" s="148"/>
      <c r="AT10" s="148"/>
      <c r="AU10" s="148"/>
      <c r="AV10" s="148"/>
    </row>
    <row r="11" spans="1:48" s="147" customFormat="1" ht="12.6" customHeight="1">
      <c r="A11" s="3095" t="s">
        <v>2245</v>
      </c>
      <c r="B11" s="3096"/>
      <c r="C11" s="3096"/>
      <c r="D11" s="3097"/>
      <c r="E11" s="143"/>
      <c r="F11" s="212">
        <f>'81..'!F11</f>
        <v>46151.499971974445</v>
      </c>
      <c r="G11" s="212">
        <f>'81..'!G11</f>
        <v>32525.07724164415</v>
      </c>
      <c r="H11" s="212">
        <f>'81..'!H11</f>
        <v>9916.8254622085969</v>
      </c>
      <c r="I11" s="212">
        <f>'81..'!I11</f>
        <v>3908.74575102172</v>
      </c>
      <c r="J11" s="212">
        <f>'81..'!J11</f>
        <v>6008.079711186876</v>
      </c>
      <c r="K11" s="212">
        <f>'81..'!K11</f>
        <v>22608.251779435588</v>
      </c>
      <c r="L11" s="212">
        <f>'81..'!L11</f>
        <v>3301.4122638032909</v>
      </c>
      <c r="M11" s="212">
        <f>'81..'!M11</f>
        <v>4164.6603946819669</v>
      </c>
      <c r="N11" s="212">
        <f>'81..'!N11</f>
        <v>2307.2807283917437</v>
      </c>
      <c r="O11" s="212">
        <f>'81..'!O11</f>
        <v>3441.3337829853754</v>
      </c>
      <c r="P11" s="212">
        <f>'81..'!P11</f>
        <v>2447.748211612095</v>
      </c>
      <c r="Q11" s="212">
        <f>'81..'!Q11</f>
        <v>3118.7445263527957</v>
      </c>
      <c r="R11" s="212">
        <f>'81..'!R11</f>
        <v>1668.9195670202812</v>
      </c>
      <c r="S11" s="212">
        <f>'81..'!S11</f>
        <v>2158.1523045880303</v>
      </c>
      <c r="T11" s="212">
        <f>'81..'!T11</f>
        <v>7219.2848912503196</v>
      </c>
      <c r="U11" s="212">
        <f>'81..'!U11</f>
        <v>6679.2181322697033</v>
      </c>
      <c r="V11" s="212">
        <f>'81..'!V11</f>
        <v>1923.5100476744601</v>
      </c>
      <c r="W11" s="212">
        <f>'81..'!W11</f>
        <v>930.12048095989098</v>
      </c>
      <c r="X11" s="212">
        <f>'81..'!X11</f>
        <v>1087.1620140244211</v>
      </c>
      <c r="Y11" s="212">
        <f>'81..'!Y11</f>
        <v>541.68171730866447</v>
      </c>
      <c r="Z11" s="212">
        <f>'81..'!Z11</f>
        <v>653.85718401575866</v>
      </c>
      <c r="AA11" s="212">
        <f>'81..'!AA11</f>
        <v>334.36554208770355</v>
      </c>
      <c r="AB11" s="212">
        <f>'81..'!AB11</f>
        <v>325.6577523216103</v>
      </c>
      <c r="AC11" s="212">
        <f>'81..'!AC11</f>
        <v>441.0049463835191</v>
      </c>
      <c r="AD11" s="212">
        <f>'81..'!AD11</f>
        <v>441.85844749367448</v>
      </c>
      <c r="AE11" s="212">
        <f>'81..'!AE11</f>
        <v>540.06675898061155</v>
      </c>
      <c r="AF11" s="212">
        <f>'81..'!AF11</f>
        <v>3006.5229502569869</v>
      </c>
      <c r="AG11" s="212">
        <f>'81..'!AG11</f>
        <v>1399.6764665844082</v>
      </c>
      <c r="AH11" s="212">
        <f>'81..'!AH11</f>
        <v>2000.9384222385861</v>
      </c>
      <c r="AI11" s="148"/>
      <c r="AJ11" s="148"/>
      <c r="AK11" s="148"/>
      <c r="AL11" s="148"/>
      <c r="AM11" s="148"/>
      <c r="AN11" s="148"/>
      <c r="AO11" s="148"/>
      <c r="AP11" s="148"/>
      <c r="AQ11" s="148"/>
      <c r="AR11" s="148"/>
      <c r="AS11" s="148"/>
      <c r="AT11" s="148"/>
      <c r="AU11" s="148"/>
      <c r="AV11" s="148"/>
    </row>
    <row r="12" spans="1:48" ht="12.6" customHeight="1">
      <c r="A12" s="3094" t="s">
        <v>354</v>
      </c>
      <c r="B12" s="3094"/>
      <c r="C12" s="3094"/>
      <c r="D12" s="149"/>
      <c r="E12" s="150"/>
      <c r="F12" s="213"/>
      <c r="G12" s="213"/>
      <c r="H12" s="213"/>
      <c r="I12" s="213"/>
      <c r="J12" s="213"/>
      <c r="K12" s="213"/>
      <c r="L12" s="213"/>
      <c r="M12" s="213"/>
      <c r="N12" s="213"/>
      <c r="O12" s="213"/>
      <c r="P12" s="213"/>
      <c r="Q12" s="213"/>
      <c r="R12" s="213"/>
      <c r="S12" s="213"/>
      <c r="T12" s="213"/>
      <c r="U12" s="213"/>
      <c r="V12" s="213"/>
      <c r="W12" s="213"/>
      <c r="X12" s="213"/>
      <c r="Y12" s="213"/>
      <c r="Z12" s="213"/>
      <c r="AA12" s="213"/>
      <c r="AB12" s="213"/>
      <c r="AC12" s="213"/>
      <c r="AD12" s="213"/>
      <c r="AE12" s="213"/>
      <c r="AF12" s="213"/>
      <c r="AG12" s="213"/>
      <c r="AH12" s="214"/>
      <c r="AI12" s="154"/>
    </row>
    <row r="13" spans="1:48" ht="12.6" customHeight="1">
      <c r="A13" s="155"/>
      <c r="B13" s="156" t="s">
        <v>2182</v>
      </c>
      <c r="C13" s="155"/>
      <c r="D13" s="157"/>
      <c r="E13" s="158" t="e">
        <f>#REF!/AH13*100</f>
        <v>#REF!</v>
      </c>
      <c r="F13" s="215">
        <f>'81..'!AK45</f>
        <v>18294.312098276354</v>
      </c>
      <c r="G13" s="216">
        <f>'81..'!AL45</f>
        <v>13618.033230062181</v>
      </c>
      <c r="H13" s="216">
        <f>'81..'!AM45</f>
        <v>4576.7053267611618</v>
      </c>
      <c r="I13" s="216">
        <f>'81..'!AN45</f>
        <v>2015.3945932900931</v>
      </c>
      <c r="J13" s="216">
        <f>'81..'!AO45</f>
        <v>2561.310733471068</v>
      </c>
      <c r="K13" s="216">
        <f>'81..'!AP45</f>
        <v>9041.3279033010131</v>
      </c>
      <c r="L13" s="216">
        <f>'81..'!AQ45</f>
        <v>1227.2690687781287</v>
      </c>
      <c r="M13" s="216">
        <f>'81..'!AR45</f>
        <v>1630.4251598698147</v>
      </c>
      <c r="N13" s="216">
        <f>'81..'!AS45</f>
        <v>867.91387884048129</v>
      </c>
      <c r="O13" s="216">
        <f>'81..'!AT45</f>
        <v>1624.5922287944325</v>
      </c>
      <c r="P13" s="216">
        <f>'81..'!AU45</f>
        <v>938.42502051148927</v>
      </c>
      <c r="Q13" s="216">
        <f>'81..'!AV45</f>
        <v>1364.301688257174</v>
      </c>
      <c r="R13" s="216">
        <f>'81..'!AW45</f>
        <v>492.87250986043978</v>
      </c>
      <c r="S13" s="216">
        <f>'81..'!AX45</f>
        <v>895.52834838905676</v>
      </c>
      <c r="T13" s="216">
        <f>'81..'!AY45</f>
        <v>2246.5861264282726</v>
      </c>
      <c r="U13" s="216">
        <f>'81..'!AZ45</f>
        <v>2167.8139240439573</v>
      </c>
      <c r="V13" s="216">
        <f>'81..'!BA45</f>
        <v>642.31336093358755</v>
      </c>
      <c r="W13" s="216">
        <f>'81..'!BB45</f>
        <v>355.07987678153324</v>
      </c>
      <c r="X13" s="216">
        <f>'81..'!BC45</f>
        <v>371.98280377502351</v>
      </c>
      <c r="Y13" s="216">
        <f>'81..'!BD45</f>
        <v>134.13861815898264</v>
      </c>
      <c r="Z13" s="216">
        <f>'81..'!BE45</f>
        <v>186.3225788471438</v>
      </c>
      <c r="AA13" s="216">
        <f>'81..'!BF45</f>
        <v>70.255883103816572</v>
      </c>
      <c r="AB13" s="216">
        <f>'81..'!BG45</f>
        <v>73.799361364679214</v>
      </c>
      <c r="AC13" s="216">
        <f>'81..'!BH45</f>
        <v>167.01793925292941</v>
      </c>
      <c r="AD13" s="216">
        <f>'81..'!BI45</f>
        <v>166.90350182626224</v>
      </c>
      <c r="AE13" s="216">
        <f>'81..'!BJ45</f>
        <v>78.772202384315193</v>
      </c>
      <c r="AF13" s="216">
        <f>'81..'!BK45</f>
        <v>1247.2365311614265</v>
      </c>
      <c r="AG13" s="216">
        <f>'81..'!BL45</f>
        <v>552.5570716518888</v>
      </c>
      <c r="AH13" s="216">
        <f>'81..'!BM45</f>
        <v>629.8991389725918</v>
      </c>
      <c r="AI13" s="161"/>
    </row>
    <row r="14" spans="1:48" ht="12.6" customHeight="1">
      <c r="A14" s="155"/>
      <c r="B14" s="156" t="s">
        <v>2246</v>
      </c>
      <c r="C14" s="155"/>
      <c r="D14" s="157"/>
      <c r="E14" s="158" t="e">
        <f>#REF!/AH14*100</f>
        <v>#REF!</v>
      </c>
      <c r="F14" s="215">
        <f>'81..'!AK46</f>
        <v>14010.973108282844</v>
      </c>
      <c r="G14" s="216">
        <f>'81..'!AL46</f>
        <v>10697.064681659367</v>
      </c>
      <c r="H14" s="216">
        <f>'81..'!AM46</f>
        <v>2410.1250437480981</v>
      </c>
      <c r="I14" s="216">
        <f>'81..'!AN46</f>
        <v>842.69887052296656</v>
      </c>
      <c r="J14" s="216">
        <f>'81..'!AO46</f>
        <v>1567.4261732251307</v>
      </c>
      <c r="K14" s="216">
        <f>'81..'!AP46</f>
        <v>8286.9396379112604</v>
      </c>
      <c r="L14" s="216">
        <f>'81..'!AQ46</f>
        <v>1335.436924293615</v>
      </c>
      <c r="M14" s="216">
        <f>'81..'!AR46</f>
        <v>1667.7620879536248</v>
      </c>
      <c r="N14" s="216">
        <f>'81..'!AS46</f>
        <v>930.51391062003563</v>
      </c>
      <c r="O14" s="216">
        <f>'81..'!AT46</f>
        <v>1221.2244250476233</v>
      </c>
      <c r="P14" s="216">
        <f>'81..'!AU46</f>
        <v>900.71402158880937</v>
      </c>
      <c r="Q14" s="216">
        <f>'81..'!AV46</f>
        <v>906.26897766429181</v>
      </c>
      <c r="R14" s="216">
        <f>'81..'!AW46</f>
        <v>621.68854169593465</v>
      </c>
      <c r="S14" s="216">
        <f>'81..'!AX46</f>
        <v>703.33074904732814</v>
      </c>
      <c r="T14" s="216">
        <f>'81..'!AY46</f>
        <v>1867.7245139256588</v>
      </c>
      <c r="U14" s="216">
        <f>'81..'!AZ46</f>
        <v>1797.2756348177249</v>
      </c>
      <c r="V14" s="216">
        <f>'81..'!BA46</f>
        <v>560.63917204923507</v>
      </c>
      <c r="W14" s="216">
        <f>'81..'!BB46</f>
        <v>234.23208882130984</v>
      </c>
      <c r="X14" s="216">
        <f>'81..'!BC46</f>
        <v>253.75395675965257</v>
      </c>
      <c r="Y14" s="216">
        <f>'81..'!BD46</f>
        <v>184.66701512569284</v>
      </c>
      <c r="Z14" s="216">
        <f>'81..'!BE46</f>
        <v>166.34363723326194</v>
      </c>
      <c r="AA14" s="216">
        <f>'81..'!BF46</f>
        <v>109.12622523511595</v>
      </c>
      <c r="AB14" s="216">
        <f>'81..'!BG46</f>
        <v>92.31130682019888</v>
      </c>
      <c r="AC14" s="216">
        <f>'81..'!BH46</f>
        <v>103.98347170795435</v>
      </c>
      <c r="AD14" s="216">
        <f>'81..'!BI46</f>
        <v>92.218761065303596</v>
      </c>
      <c r="AE14" s="216">
        <f>'81..'!BJ46</f>
        <v>70.448879107933479</v>
      </c>
      <c r="AF14" s="216">
        <f>'81..'!BK46</f>
        <v>791.85260424052626</v>
      </c>
      <c r="AG14" s="216">
        <f>'81..'!BL46</f>
        <v>239.32673571960899</v>
      </c>
      <c r="AH14" s="216">
        <f>'81..'!BM46</f>
        <v>415.0045727376899</v>
      </c>
      <c r="AI14" s="161"/>
    </row>
    <row r="15" spans="1:48" ht="12.6" customHeight="1">
      <c r="A15" s="155"/>
      <c r="B15" s="156" t="s">
        <v>2247</v>
      </c>
      <c r="C15" s="155"/>
      <c r="D15" s="157"/>
      <c r="E15" s="158" t="e">
        <f>#REF!/AH15*100</f>
        <v>#REF!</v>
      </c>
      <c r="F15" s="215">
        <f>'81..'!AK47</f>
        <v>8452.6019791592971</v>
      </c>
      <c r="G15" s="216">
        <f>'81..'!AL47</f>
        <v>5558.0861945568222</v>
      </c>
      <c r="H15" s="216">
        <f>'81..'!AM47</f>
        <v>1923.1191954303995</v>
      </c>
      <c r="I15" s="216">
        <f>'81..'!AN47</f>
        <v>676.10623378359571</v>
      </c>
      <c r="J15" s="216">
        <f>'81..'!AO47</f>
        <v>1247.0129616468032</v>
      </c>
      <c r="K15" s="216">
        <f>'81..'!AP47</f>
        <v>3634.9669991264241</v>
      </c>
      <c r="L15" s="216">
        <f>'81..'!AQ47</f>
        <v>521.30731434011238</v>
      </c>
      <c r="M15" s="216">
        <f>'81..'!AR47</f>
        <v>610.23175820563165</v>
      </c>
      <c r="N15" s="216">
        <f>'81..'!AS47</f>
        <v>353.14597434375202</v>
      </c>
      <c r="O15" s="216">
        <f>'81..'!AT47</f>
        <v>340.45868666436792</v>
      </c>
      <c r="P15" s="216">
        <f>'81..'!AU47</f>
        <v>440.31506191215863</v>
      </c>
      <c r="Q15" s="216">
        <f>'81..'!AV47</f>
        <v>503.96390139811774</v>
      </c>
      <c r="R15" s="216">
        <f>'81..'!AW47</f>
        <v>451.88023911135167</v>
      </c>
      <c r="S15" s="216">
        <f>'81..'!AX47</f>
        <v>413.66406315093155</v>
      </c>
      <c r="T15" s="216">
        <f>'81..'!AY47</f>
        <v>1388.292052642928</v>
      </c>
      <c r="U15" s="216">
        <f>'81..'!AZ47</f>
        <v>1141.6188419356999</v>
      </c>
      <c r="V15" s="216">
        <f>'81..'!BA47</f>
        <v>339.10735559590796</v>
      </c>
      <c r="W15" s="216">
        <f>'81..'!BB47</f>
        <v>133.51323631934761</v>
      </c>
      <c r="X15" s="216">
        <f>'81..'!BC47</f>
        <v>188.56336496612965</v>
      </c>
      <c r="Y15" s="216">
        <f>'81..'!BD47</f>
        <v>94.659156522973433</v>
      </c>
      <c r="Z15" s="216">
        <f>'81..'!BE47</f>
        <v>127.01819906848823</v>
      </c>
      <c r="AA15" s="216">
        <f>'81..'!BF47</f>
        <v>55.070855058848807</v>
      </c>
      <c r="AB15" s="216">
        <f>'81..'!BG47</f>
        <v>72.167674979870256</v>
      </c>
      <c r="AC15" s="216">
        <f>'81..'!BH47</f>
        <v>60.695669924825211</v>
      </c>
      <c r="AD15" s="216">
        <f>'81..'!BI47</f>
        <v>70.823329499308841</v>
      </c>
      <c r="AE15" s="216">
        <f>'81..'!BJ47</f>
        <v>246.67321070722815</v>
      </c>
      <c r="AF15" s="216">
        <f>'81..'!BK47</f>
        <v>549.59421693147192</v>
      </c>
      <c r="AG15" s="216">
        <f>'81..'!BL47</f>
        <v>371.0754151896972</v>
      </c>
      <c r="AH15" s="216">
        <f>'81..'!BM47</f>
        <v>585.55409983838103</v>
      </c>
      <c r="AI15" s="161"/>
    </row>
    <row r="16" spans="1:48" ht="12.6" customHeight="1">
      <c r="A16" s="155"/>
      <c r="B16" s="156" t="s">
        <v>2248</v>
      </c>
      <c r="C16" s="155"/>
      <c r="D16" s="157"/>
      <c r="E16" s="158" t="e">
        <f>#REF!/AH16*100</f>
        <v>#REF!</v>
      </c>
      <c r="F16" s="215">
        <f>'81..'!AK48</f>
        <v>2175.4096982396363</v>
      </c>
      <c r="G16" s="216">
        <f>'81..'!AL48</f>
        <v>1042.299698948277</v>
      </c>
      <c r="H16" s="216">
        <f>'81..'!AM48</f>
        <v>398.15929465442059</v>
      </c>
      <c r="I16" s="216">
        <f>'81..'!AN48</f>
        <v>144.89113890536385</v>
      </c>
      <c r="J16" s="216">
        <f>'81..'!AO48</f>
        <v>253.2681557490568</v>
      </c>
      <c r="K16" s="216">
        <f>'81..'!AP48</f>
        <v>644.14040429385614</v>
      </c>
      <c r="L16" s="216">
        <f>'81..'!AQ48</f>
        <v>126.36779542345266</v>
      </c>
      <c r="M16" s="216">
        <f>'81..'!AR48</f>
        <v>91.034580468650972</v>
      </c>
      <c r="N16" s="216">
        <f>'81..'!AS48</f>
        <v>87.137342081033012</v>
      </c>
      <c r="O16" s="216">
        <f>'81..'!AT48</f>
        <v>90.2891342947091</v>
      </c>
      <c r="P16" s="216">
        <f>'81..'!AU48</f>
        <v>82.262946631656604</v>
      </c>
      <c r="Q16" s="216">
        <f>'81..'!AV48</f>
        <v>102.15699700281323</v>
      </c>
      <c r="R16" s="216">
        <f>'81..'!AW48</f>
        <v>54.346153846113353</v>
      </c>
      <c r="S16" s="216">
        <f>'81..'!AX48</f>
        <v>10.54545454542723</v>
      </c>
      <c r="T16" s="216">
        <f>'81..'!AY48</f>
        <v>712.67813443769012</v>
      </c>
      <c r="U16" s="216">
        <f>'81..'!AZ48</f>
        <v>606.21659597615155</v>
      </c>
      <c r="V16" s="216">
        <f>'81..'!BA48</f>
        <v>238.28863700011192</v>
      </c>
      <c r="W16" s="216">
        <f>'81..'!BB48</f>
        <v>60.085680019005139</v>
      </c>
      <c r="X16" s="216">
        <f>'81..'!BC48</f>
        <v>128.67632796645867</v>
      </c>
      <c r="Y16" s="216">
        <f>'81..'!BD48</f>
        <v>17.976923076914979</v>
      </c>
      <c r="Z16" s="216">
        <f>'81..'!BE48</f>
        <v>48.510817412149173</v>
      </c>
      <c r="AA16" s="216">
        <f>'81..'!BF48</f>
        <v>33.262361168108569</v>
      </c>
      <c r="AB16" s="216">
        <f>'81..'!BG48</f>
        <v>21.729191635048299</v>
      </c>
      <c r="AC16" s="216">
        <f>'81..'!BH48</f>
        <v>29.365158371006935</v>
      </c>
      <c r="AD16" s="216">
        <f>'81..'!BI48</f>
        <v>28.321499327347894</v>
      </c>
      <c r="AE16" s="216">
        <f>'81..'!BJ48</f>
        <v>106.46153846153847</v>
      </c>
      <c r="AF16" s="216">
        <f>'81..'!BK48</f>
        <v>148.01031303932038</v>
      </c>
      <c r="AG16" s="216">
        <f>'81..'!BL48</f>
        <v>100.89188019784888</v>
      </c>
      <c r="AH16" s="216">
        <f>'81..'!BM48</f>
        <v>171.52967161650002</v>
      </c>
      <c r="AI16" s="161"/>
    </row>
    <row r="17" spans="1:35" ht="12.6" customHeight="1">
      <c r="A17" s="155"/>
      <c r="B17" s="156" t="s">
        <v>2222</v>
      </c>
      <c r="C17" s="155"/>
      <c r="D17" s="157"/>
      <c r="E17" s="158" t="e">
        <f>#REF!/AH17*100</f>
        <v>#REF!</v>
      </c>
      <c r="F17" s="215">
        <f>'81..'!AK49</f>
        <v>2634.7777486500404</v>
      </c>
      <c r="G17" s="216">
        <f>'81..'!AL49</f>
        <v>1429.7472825713794</v>
      </c>
      <c r="H17" s="216">
        <f>'81..'!AM49</f>
        <v>541.79352469144123</v>
      </c>
      <c r="I17" s="216">
        <f>'81..'!AN49</f>
        <v>187.73183759662606</v>
      </c>
      <c r="J17" s="216">
        <f>'81..'!AO49</f>
        <v>354.06168709481523</v>
      </c>
      <c r="K17" s="216">
        <f>'81..'!AP49</f>
        <v>887.95375787993817</v>
      </c>
      <c r="L17" s="216">
        <f>'81..'!AQ49</f>
        <v>64.569622506441732</v>
      </c>
      <c r="M17" s="216">
        <f>'81..'!AR49</f>
        <v>154.20680818424398</v>
      </c>
      <c r="N17" s="216">
        <f>'81..'!AS49</f>
        <v>64.569622506441732</v>
      </c>
      <c r="O17" s="216">
        <f>'81..'!AT49</f>
        <v>137.76930818424398</v>
      </c>
      <c r="P17" s="216">
        <f>'81..'!AU49</f>
        <v>64.569622506441732</v>
      </c>
      <c r="Q17" s="216">
        <f>'81..'!AV49</f>
        <v>230.05296203039782</v>
      </c>
      <c r="R17" s="216">
        <f>'81..'!AW49</f>
        <v>46.132122506441739</v>
      </c>
      <c r="S17" s="216">
        <f>'81..'!AX49</f>
        <v>126.08368945528562</v>
      </c>
      <c r="T17" s="216">
        <f>'81..'!AY49</f>
        <v>880.92714073884213</v>
      </c>
      <c r="U17" s="216">
        <f>'81..'!AZ49</f>
        <v>843.21621241924572</v>
      </c>
      <c r="V17" s="216">
        <f>'81..'!BA49</f>
        <v>128.08459901869517</v>
      </c>
      <c r="W17" s="216">
        <f>'81..'!BB49</f>
        <v>128.13267594177211</v>
      </c>
      <c r="X17" s="216">
        <f>'81..'!BC49</f>
        <v>128.10863748023365</v>
      </c>
      <c r="Y17" s="216">
        <f>'81..'!BD49</f>
        <v>106.24000442410058</v>
      </c>
      <c r="Z17" s="216">
        <f>'81..'!BE49</f>
        <v>96.200412993177082</v>
      </c>
      <c r="AA17" s="216">
        <f>'81..'!BF49</f>
        <v>58.957909829505986</v>
      </c>
      <c r="AB17" s="216">
        <f>'81..'!BG49</f>
        <v>58.957909829505986</v>
      </c>
      <c r="AC17" s="216">
        <f>'81..'!BH49</f>
        <v>67.942707126803285</v>
      </c>
      <c r="AD17" s="216">
        <f>'81..'!BI49</f>
        <v>70.59135577545193</v>
      </c>
      <c r="AE17" s="216">
        <f>'81..'!BJ49</f>
        <v>37.710928319596249</v>
      </c>
      <c r="AF17" s="216">
        <f>'81..'!BK49</f>
        <v>146.67996361746361</v>
      </c>
      <c r="AG17" s="216">
        <f>'81..'!BL49</f>
        <v>57.825363825363823</v>
      </c>
      <c r="AH17" s="216">
        <f>'81..'!BM49</f>
        <v>119.59799789699123</v>
      </c>
      <c r="AI17" s="161"/>
    </row>
    <row r="18" spans="1:35" ht="12.6" customHeight="1">
      <c r="A18" s="155"/>
      <c r="B18" s="156" t="s">
        <v>2223</v>
      </c>
      <c r="C18" s="155"/>
      <c r="D18" s="157"/>
      <c r="E18" s="158" t="e">
        <f>#REF!/AH18*100</f>
        <v>#REF!</v>
      </c>
      <c r="F18" s="215">
        <f>'81..'!AK50</f>
        <v>583.42533936628809</v>
      </c>
      <c r="G18" s="216">
        <f>'81..'!AL50</f>
        <v>179.84615384615387</v>
      </c>
      <c r="H18" s="216">
        <f>'81..'!AM50</f>
        <v>66.923076923076934</v>
      </c>
      <c r="I18" s="216">
        <f>'81..'!AN50</f>
        <v>41.923076923076927</v>
      </c>
      <c r="J18" s="216">
        <f>'81..'!AO50</f>
        <v>25</v>
      </c>
      <c r="K18" s="216">
        <f>'81..'!AP50</f>
        <v>112.92307692307693</v>
      </c>
      <c r="L18" s="216">
        <f>'81..'!AQ50</f>
        <v>26.461538461538463</v>
      </c>
      <c r="M18" s="216">
        <f>'81..'!AR50</f>
        <v>11</v>
      </c>
      <c r="N18" s="216">
        <f>'81..'!AS50</f>
        <v>4</v>
      </c>
      <c r="O18" s="216">
        <f>'81..'!AT50</f>
        <v>27</v>
      </c>
      <c r="P18" s="216">
        <f>'81..'!AU50</f>
        <v>21.461538461538463</v>
      </c>
      <c r="Q18" s="216">
        <f>'81..'!AV50</f>
        <v>12</v>
      </c>
      <c r="R18" s="216">
        <f>'81..'!AW50</f>
        <v>2</v>
      </c>
      <c r="S18" s="216">
        <f>'81..'!AX50</f>
        <v>9</v>
      </c>
      <c r="T18" s="216">
        <f>'81..'!AY50</f>
        <v>123.07692307692308</v>
      </c>
      <c r="U18" s="216">
        <f>'81..'!AZ50</f>
        <v>123.07692307692308</v>
      </c>
      <c r="V18" s="216">
        <f>'81..'!BA50</f>
        <v>15.076923076923077</v>
      </c>
      <c r="W18" s="216">
        <f>'81..'!BB50</f>
        <v>19.076923076923077</v>
      </c>
      <c r="X18" s="216">
        <f>'81..'!BC50</f>
        <v>16.076923076923077</v>
      </c>
      <c r="Y18" s="216">
        <f>'81..'!BD50</f>
        <v>4</v>
      </c>
      <c r="Z18" s="216">
        <f>'81..'!BE50</f>
        <v>29.461538461538463</v>
      </c>
      <c r="AA18" s="216">
        <f>'81..'!BF50</f>
        <v>7.6923076923076925</v>
      </c>
      <c r="AB18" s="216">
        <f>'81..'!BG50</f>
        <v>6.6923076923076925</v>
      </c>
      <c r="AC18" s="216">
        <f>'81..'!BH50</f>
        <v>12</v>
      </c>
      <c r="AD18" s="216">
        <f>'81..'!BI50</f>
        <v>13</v>
      </c>
      <c r="AE18" s="216">
        <f>'81..'!BJ50</f>
        <v>0</v>
      </c>
      <c r="AF18" s="216">
        <f>'81..'!BK50</f>
        <v>123.14932126677851</v>
      </c>
      <c r="AG18" s="216">
        <f>'81..'!BL50</f>
        <v>78</v>
      </c>
      <c r="AH18" s="216">
        <f>'81..'!BM50</f>
        <v>79.352941176432623</v>
      </c>
      <c r="AI18" s="161"/>
    </row>
    <row r="19" spans="1:35" ht="12.6" customHeight="1">
      <c r="A19" s="3094" t="s">
        <v>380</v>
      </c>
      <c r="B19" s="3094"/>
      <c r="C19" s="3094"/>
      <c r="D19" s="162"/>
      <c r="E19" s="158"/>
      <c r="F19" s="215"/>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161"/>
    </row>
    <row r="20" spans="1:35" ht="12.6" customHeight="1">
      <c r="A20" s="155"/>
      <c r="B20" s="156" t="s">
        <v>2224</v>
      </c>
      <c r="C20" s="155"/>
      <c r="D20" s="165"/>
      <c r="E20" s="158" t="e">
        <f>#REF!/AH20*100</f>
        <v>#REF!</v>
      </c>
      <c r="F20" s="215">
        <f>'81..'!AK51</f>
        <v>8083.9735334777679</v>
      </c>
      <c r="G20" s="216">
        <f>'81..'!AL51</f>
        <v>6010.4919214242682</v>
      </c>
      <c r="H20" s="216">
        <f>'81..'!AM51</f>
        <v>2165.5242017937912</v>
      </c>
      <c r="I20" s="216">
        <f>'81..'!AN51</f>
        <v>1008.6071052992248</v>
      </c>
      <c r="J20" s="216">
        <f>'81..'!AO51</f>
        <v>1156.9170964945661</v>
      </c>
      <c r="K20" s="216">
        <f>'81..'!AP51</f>
        <v>3844.9677196304765</v>
      </c>
      <c r="L20" s="216">
        <f>'81..'!AQ51</f>
        <v>591.26546577087595</v>
      </c>
      <c r="M20" s="216">
        <f>'81..'!AR51</f>
        <v>608.23755322639158</v>
      </c>
      <c r="N20" s="216">
        <f>'81..'!AS51</f>
        <v>504.59780076639288</v>
      </c>
      <c r="O20" s="216">
        <f>'81..'!AT51</f>
        <v>646.14865561875968</v>
      </c>
      <c r="P20" s="216">
        <f>'81..'!AU51</f>
        <v>449.80054945227027</v>
      </c>
      <c r="Q20" s="216">
        <f>'81..'!AV51</f>
        <v>432.63469370394978</v>
      </c>
      <c r="R20" s="216">
        <f>'81..'!AW51</f>
        <v>309.25223728787932</v>
      </c>
      <c r="S20" s="216">
        <f>'81..'!AX51</f>
        <v>303.03076380395686</v>
      </c>
      <c r="T20" s="216">
        <f>'81..'!AY51</f>
        <v>1148.1411115936567</v>
      </c>
      <c r="U20" s="216">
        <f>'81..'!AZ51</f>
        <v>1047.8736809832683</v>
      </c>
      <c r="V20" s="216">
        <f>'81..'!BA51</f>
        <v>263.94613117427167</v>
      </c>
      <c r="W20" s="216">
        <f>'81..'!BB51</f>
        <v>262.03745392504123</v>
      </c>
      <c r="X20" s="216">
        <f>'81..'!BC51</f>
        <v>176.5424469616465</v>
      </c>
      <c r="Y20" s="216">
        <f>'81..'!BD51</f>
        <v>54.243128574983686</v>
      </c>
      <c r="Z20" s="216">
        <f>'81..'!BE51</f>
        <v>83.784312740241404</v>
      </c>
      <c r="AA20" s="216">
        <f>'81..'!BF51</f>
        <v>51.830051901771</v>
      </c>
      <c r="AB20" s="216">
        <f>'81..'!BG51</f>
        <v>51.830051901771</v>
      </c>
      <c r="AC20" s="216">
        <f>'81..'!BH51</f>
        <v>51.830051901771</v>
      </c>
      <c r="AD20" s="216">
        <f>'81..'!BI51</f>
        <v>51.830051901771</v>
      </c>
      <c r="AE20" s="216">
        <f>'81..'!BJ51</f>
        <v>100.26743061038819</v>
      </c>
      <c r="AF20" s="216">
        <f>'81..'!BK51</f>
        <v>416.03591570113491</v>
      </c>
      <c r="AG20" s="216">
        <f>'81..'!BL51</f>
        <v>162.64859747320952</v>
      </c>
      <c r="AH20" s="216">
        <f>'81..'!BM51</f>
        <v>346.65598728549782</v>
      </c>
      <c r="AI20" s="161"/>
    </row>
    <row r="21" spans="1:35" ht="12.6" customHeight="1">
      <c r="A21" s="155"/>
      <c r="B21" s="156" t="s">
        <v>2204</v>
      </c>
      <c r="C21" s="155"/>
      <c r="D21" s="165"/>
      <c r="E21" s="158" t="e">
        <f>#REF!/AH21*100</f>
        <v>#REF!</v>
      </c>
      <c r="F21" s="215">
        <f>'81..'!AK52</f>
        <v>5545.1314992416264</v>
      </c>
      <c r="G21" s="216">
        <f>'81..'!AL52</f>
        <v>4676.4641193954776</v>
      </c>
      <c r="H21" s="216">
        <f>'81..'!AM52</f>
        <v>1665.0564752750349</v>
      </c>
      <c r="I21" s="216">
        <f>'81..'!AN52</f>
        <v>664.26364974770627</v>
      </c>
      <c r="J21" s="216">
        <f>'81..'!AO52</f>
        <v>1000.7928255273288</v>
      </c>
      <c r="K21" s="216">
        <f>'81..'!AP52</f>
        <v>3011.4076441204438</v>
      </c>
      <c r="L21" s="216">
        <f>'81..'!AQ52</f>
        <v>501.99642104936049</v>
      </c>
      <c r="M21" s="216">
        <f>'81..'!AR52</f>
        <v>513.95815597763908</v>
      </c>
      <c r="N21" s="216">
        <f>'81..'!AS52</f>
        <v>436.35165609150255</v>
      </c>
      <c r="O21" s="216">
        <f>'81..'!AT52</f>
        <v>417.36446683715468</v>
      </c>
      <c r="P21" s="216">
        <f>'81..'!AU52</f>
        <v>430.70902602982011</v>
      </c>
      <c r="Q21" s="216">
        <f>'81..'!AV52</f>
        <v>426.29021395075085</v>
      </c>
      <c r="R21" s="216">
        <f>'81..'!AW52</f>
        <v>113.09553700183616</v>
      </c>
      <c r="S21" s="216">
        <f>'81..'!AX52</f>
        <v>171.64216718237969</v>
      </c>
      <c r="T21" s="216">
        <f>'81..'!AY52</f>
        <v>309.97364675279528</v>
      </c>
      <c r="U21" s="216">
        <f>'81..'!AZ52</f>
        <v>304.03513451015021</v>
      </c>
      <c r="V21" s="216">
        <f>'81..'!BA52</f>
        <v>71.011664821531895</v>
      </c>
      <c r="W21" s="216">
        <f>'81..'!BB52</f>
        <v>43.572788874566157</v>
      </c>
      <c r="X21" s="216">
        <f>'81..'!BC52</f>
        <v>47.051049744144976</v>
      </c>
      <c r="Y21" s="216">
        <f>'81..'!BD52</f>
        <v>35.6702808580796</v>
      </c>
      <c r="Z21" s="216">
        <f>'81..'!BE52</f>
        <v>42.521212535053046</v>
      </c>
      <c r="AA21" s="216">
        <f>'81..'!BF52</f>
        <v>15.309720388863006</v>
      </c>
      <c r="AB21" s="216">
        <f>'81..'!BG52</f>
        <v>15.309720388863006</v>
      </c>
      <c r="AC21" s="216">
        <f>'81..'!BH52</f>
        <v>18.278976510185522</v>
      </c>
      <c r="AD21" s="216">
        <f>'81..'!BI52</f>
        <v>15.309720388863006</v>
      </c>
      <c r="AE21" s="216">
        <f>'81..'!BJ52</f>
        <v>5.9385122426450332</v>
      </c>
      <c r="AF21" s="216">
        <f>'81..'!BK52</f>
        <v>270.23956244479757</v>
      </c>
      <c r="AG21" s="216">
        <f>'81..'!BL52</f>
        <v>216.4241612014722</v>
      </c>
      <c r="AH21" s="216">
        <f>'81..'!BM52</f>
        <v>72.030009447082591</v>
      </c>
      <c r="AI21" s="161"/>
    </row>
    <row r="22" spans="1:35" ht="12.6" customHeight="1">
      <c r="A22" s="156"/>
      <c r="B22" s="156" t="s">
        <v>2249</v>
      </c>
      <c r="C22" s="156"/>
      <c r="D22" s="165"/>
      <c r="E22" s="158" t="e">
        <f>#REF!/AH22*100</f>
        <v>#REF!</v>
      </c>
      <c r="F22" s="215">
        <f>'81..'!AK53</f>
        <v>9896.5308494819383</v>
      </c>
      <c r="G22" s="216">
        <f>'81..'!AL53</f>
        <v>6851.104345958086</v>
      </c>
      <c r="H22" s="216">
        <f>'81..'!AM53</f>
        <v>1510.1559778721789</v>
      </c>
      <c r="I22" s="216">
        <f>'81..'!AN53</f>
        <v>581.64503298767215</v>
      </c>
      <c r="J22" s="216">
        <f>'81..'!AO53</f>
        <v>928.5109448845069</v>
      </c>
      <c r="K22" s="216">
        <f>'81..'!AP53</f>
        <v>5340.9483680859075</v>
      </c>
      <c r="L22" s="216">
        <f>'81..'!AQ53</f>
        <v>793.66004851116418</v>
      </c>
      <c r="M22" s="216">
        <f>'81..'!AR53</f>
        <v>996.3392803843501</v>
      </c>
      <c r="N22" s="216">
        <f>'81..'!AS53</f>
        <v>476.93453254572034</v>
      </c>
      <c r="O22" s="216">
        <f>'81..'!AT53</f>
        <v>876.38634540930957</v>
      </c>
      <c r="P22" s="216">
        <f>'81..'!AU53</f>
        <v>622.90139896148878</v>
      </c>
      <c r="Q22" s="216">
        <f>'81..'!AV53</f>
        <v>597.84243546809</v>
      </c>
      <c r="R22" s="216">
        <f>'81..'!AW53</f>
        <v>360.28268273529721</v>
      </c>
      <c r="S22" s="216">
        <f>'81..'!AX53</f>
        <v>616.60164407048512</v>
      </c>
      <c r="T22" s="216">
        <f>'81..'!AY53</f>
        <v>2119.5605924397096</v>
      </c>
      <c r="U22" s="216">
        <f>'81..'!AZ53</f>
        <v>2039.2514250614333</v>
      </c>
      <c r="V22" s="216">
        <f>'81..'!BA53</f>
        <v>593.75111558333901</v>
      </c>
      <c r="W22" s="216">
        <f>'81..'!BB53</f>
        <v>242.3597445126928</v>
      </c>
      <c r="X22" s="216">
        <f>'81..'!BC53</f>
        <v>295.23195790102983</v>
      </c>
      <c r="Y22" s="216">
        <f>'81..'!BD53</f>
        <v>184.67483774276621</v>
      </c>
      <c r="Z22" s="216">
        <f>'81..'!BE53</f>
        <v>150.68773055804743</v>
      </c>
      <c r="AA22" s="216">
        <f>'81..'!BF53</f>
        <v>110.8859674536895</v>
      </c>
      <c r="AB22" s="216">
        <f>'81..'!BG53</f>
        <v>110.8859674536895</v>
      </c>
      <c r="AC22" s="216">
        <f>'81..'!BH53</f>
        <v>180.97349160453086</v>
      </c>
      <c r="AD22" s="216">
        <f>'81..'!BI53</f>
        <v>169.80061225164849</v>
      </c>
      <c r="AE22" s="216">
        <f>'81..'!BJ53</f>
        <v>80.309167378276172</v>
      </c>
      <c r="AF22" s="216">
        <f>'81..'!BK53</f>
        <v>426.11415045885525</v>
      </c>
      <c r="AG22" s="216">
        <f>'81..'!BL53</f>
        <v>247.51234314989563</v>
      </c>
      <c r="AH22" s="216">
        <f>'81..'!BM53</f>
        <v>252.23941747539055</v>
      </c>
      <c r="AI22" s="161"/>
    </row>
    <row r="23" spans="1:35" ht="12.6" customHeight="1">
      <c r="A23" s="156"/>
      <c r="B23" s="156" t="s">
        <v>2230</v>
      </c>
      <c r="C23" s="156"/>
      <c r="D23" s="165"/>
      <c r="E23" s="158" t="e">
        <f>#REF!/AH23*100</f>
        <v>#REF!</v>
      </c>
      <c r="F23" s="215">
        <f>'81..'!AK54</f>
        <v>8113.6546269082501</v>
      </c>
      <c r="G23" s="216">
        <f>'81..'!AL54</f>
        <v>6528.1260641974895</v>
      </c>
      <c r="H23" s="216">
        <f>'81..'!AM54</f>
        <v>1618.7789916923832</v>
      </c>
      <c r="I23" s="216">
        <f>'81..'!AN54</f>
        <v>604.85177588687702</v>
      </c>
      <c r="J23" s="216">
        <f>'81..'!AO54</f>
        <v>1013.9272158055064</v>
      </c>
      <c r="K23" s="216">
        <f>'81..'!AP54</f>
        <v>4909.3470725051084</v>
      </c>
      <c r="L23" s="216">
        <f>'81..'!AQ54</f>
        <v>638.11527628188071</v>
      </c>
      <c r="M23" s="216">
        <f>'81..'!AR54</f>
        <v>1104.7633435778346</v>
      </c>
      <c r="N23" s="216">
        <f>'81..'!AS54</f>
        <v>463.16727262619293</v>
      </c>
      <c r="O23" s="216">
        <f>'81..'!AT54</f>
        <v>834.32174054572204</v>
      </c>
      <c r="P23" s="216">
        <f>'81..'!AU54</f>
        <v>316.6947112390601</v>
      </c>
      <c r="Q23" s="216">
        <f>'81..'!AV54</f>
        <v>719.84119170622819</v>
      </c>
      <c r="R23" s="216">
        <f>'81..'!AW54</f>
        <v>410.5570057159</v>
      </c>
      <c r="S23" s="216">
        <f>'81..'!AX54</f>
        <v>421.88653081228875</v>
      </c>
      <c r="T23" s="216">
        <f>'81..'!AY54</f>
        <v>630.69838720315295</v>
      </c>
      <c r="U23" s="216">
        <f>'81..'!AZ54</f>
        <v>605.55187861157901</v>
      </c>
      <c r="V23" s="216">
        <f>'81..'!BA54</f>
        <v>231.06723179130182</v>
      </c>
      <c r="W23" s="216">
        <f>'81..'!BB54</f>
        <v>55.094872076516801</v>
      </c>
      <c r="X23" s="216">
        <f>'81..'!BC54</f>
        <v>109.68900731847555</v>
      </c>
      <c r="Y23" s="216">
        <f>'81..'!BD54</f>
        <v>32.83333333335122</v>
      </c>
      <c r="Z23" s="216">
        <f>'81..'!BE54</f>
        <v>86.155705310211729</v>
      </c>
      <c r="AA23" s="216">
        <f>'81..'!BF54</f>
        <v>16.814918414917077</v>
      </c>
      <c r="AB23" s="216">
        <f>'81..'!BG54</f>
        <v>8.9184782608626385</v>
      </c>
      <c r="AC23" s="216">
        <f>'81..'!BH54</f>
        <v>36.360222728381366</v>
      </c>
      <c r="AD23" s="216">
        <f>'81..'!BI54</f>
        <v>28.618109377560781</v>
      </c>
      <c r="AE23" s="216">
        <f>'81..'!BJ54</f>
        <v>25.146508591573923</v>
      </c>
      <c r="AF23" s="216">
        <f>'81..'!BK54</f>
        <v>539.98857455939583</v>
      </c>
      <c r="AG23" s="216">
        <f>'81..'!BL54</f>
        <v>126.70497242534614</v>
      </c>
      <c r="AH23" s="216">
        <f>'81..'!BM54</f>
        <v>288.13662852286762</v>
      </c>
      <c r="AI23" s="161"/>
    </row>
    <row r="24" spans="1:35" ht="12.6" customHeight="1">
      <c r="A24" s="156"/>
      <c r="B24" s="156" t="s">
        <v>2200</v>
      </c>
      <c r="C24" s="156"/>
      <c r="D24" s="165"/>
      <c r="E24" s="158" t="e">
        <f>#REF!/AH24*100</f>
        <v>#REF!</v>
      </c>
      <c r="F24" s="215">
        <f>'81..'!AK55</f>
        <v>3604.9990246978718</v>
      </c>
      <c r="G24" s="216">
        <f>'81..'!AL55</f>
        <v>2449.3125493250163</v>
      </c>
      <c r="H24" s="216">
        <f>'81..'!AM55</f>
        <v>785.75162328854162</v>
      </c>
      <c r="I24" s="216">
        <f>'81..'!AN55</f>
        <v>307.53060769369057</v>
      </c>
      <c r="J24" s="216">
        <f>'81..'!AO55</f>
        <v>478.22101559485128</v>
      </c>
      <c r="K24" s="216">
        <f>'81..'!AP55</f>
        <v>1663.5609260364738</v>
      </c>
      <c r="L24" s="216">
        <f>'81..'!AQ55</f>
        <v>297.5067588408686</v>
      </c>
      <c r="M24" s="216">
        <f>'81..'!AR55</f>
        <v>365.08953320620009</v>
      </c>
      <c r="N24" s="216">
        <f>'81..'!AS55</f>
        <v>121.00450053929616</v>
      </c>
      <c r="O24" s="216">
        <f>'81..'!AT55</f>
        <v>193.71024179734982</v>
      </c>
      <c r="P24" s="216">
        <f>'81..'!AU55</f>
        <v>211.36619686709759</v>
      </c>
      <c r="Q24" s="216">
        <f>'81..'!AV55</f>
        <v>310.03232937129332</v>
      </c>
      <c r="R24" s="216">
        <f>'81..'!AW55</f>
        <v>63.438059649420083</v>
      </c>
      <c r="S24" s="216">
        <f>'81..'!AX55</f>
        <v>101.41330576494785</v>
      </c>
      <c r="T24" s="216">
        <f>'81..'!AY55</f>
        <v>605.23078993448485</v>
      </c>
      <c r="U24" s="216">
        <f>'81..'!AZ55</f>
        <v>480.88625197288025</v>
      </c>
      <c r="V24" s="216">
        <f>'81..'!BA55</f>
        <v>212.55362757373928</v>
      </c>
      <c r="W24" s="216">
        <f>'81..'!BB55</f>
        <v>31.282202868481047</v>
      </c>
      <c r="X24" s="216">
        <f>'81..'!BC55</f>
        <v>87.87842928359504</v>
      </c>
      <c r="Y24" s="216">
        <f>'81..'!BD55</f>
        <v>52.928509705941678</v>
      </c>
      <c r="Z24" s="216">
        <f>'81..'!BE55</f>
        <v>19.71500145573102</v>
      </c>
      <c r="AA24" s="216">
        <f>'81..'!BF55</f>
        <v>22.666666666666664</v>
      </c>
      <c r="AB24" s="216">
        <f>'81..'!BG55</f>
        <v>11.336166473057133</v>
      </c>
      <c r="AC24" s="216">
        <f>'81..'!BH55</f>
        <v>21.236862223735983</v>
      </c>
      <c r="AD24" s="216">
        <f>'81..'!BI55</f>
        <v>21.28878572193225</v>
      </c>
      <c r="AE24" s="216">
        <f>'81..'!BJ55</f>
        <v>124.34453796160471</v>
      </c>
      <c r="AF24" s="216">
        <f>'81..'!BK55</f>
        <v>305.08024499638333</v>
      </c>
      <c r="AG24" s="216">
        <f>'81..'!BL55</f>
        <v>110.27758051262956</v>
      </c>
      <c r="AH24" s="216">
        <f>'81..'!BM55</f>
        <v>135.09785992935744</v>
      </c>
      <c r="AI24" s="161"/>
    </row>
    <row r="25" spans="1:35" ht="12.6" customHeight="1">
      <c r="A25" s="156"/>
      <c r="B25" s="156" t="s">
        <v>2193</v>
      </c>
      <c r="C25" s="156"/>
      <c r="D25" s="165"/>
      <c r="E25" s="158" t="e">
        <f>#REF!/AH25*100</f>
        <v>#REF!</v>
      </c>
      <c r="F25" s="215">
        <f>'81..'!AK56</f>
        <v>6488.9367256059249</v>
      </c>
      <c r="G25" s="216">
        <f>'81..'!AL56</f>
        <v>3984.1827150099921</v>
      </c>
      <c r="H25" s="216">
        <f>'81..'!AM56</f>
        <v>1312.4068092173475</v>
      </c>
      <c r="I25" s="216">
        <f>'81..'!AN56</f>
        <v>456.31031194576593</v>
      </c>
      <c r="J25" s="216">
        <f>'81..'!AO56</f>
        <v>856.0964972715816</v>
      </c>
      <c r="K25" s="216">
        <f>'81..'!AP56</f>
        <v>2671.7759057926432</v>
      </c>
      <c r="L25" s="216">
        <f>'81..'!AQ56</f>
        <v>352.63424860167794</v>
      </c>
      <c r="M25" s="216">
        <f>'81..'!AR56</f>
        <v>419.59810417166557</v>
      </c>
      <c r="N25" s="216">
        <f>'81..'!AS56</f>
        <v>219.08594369956461</v>
      </c>
      <c r="O25" s="216">
        <f>'81..'!AT56</f>
        <v>298.31448531763726</v>
      </c>
      <c r="P25" s="216">
        <f>'81..'!AU56</f>
        <v>294.07458998253446</v>
      </c>
      <c r="Q25" s="216">
        <f>'81..'!AV56</f>
        <v>377.46066763428161</v>
      </c>
      <c r="R25" s="216">
        <f>'81..'!AW56</f>
        <v>360.16192212350671</v>
      </c>
      <c r="S25" s="216">
        <f>'81..'!AX56</f>
        <v>350.4459442617744</v>
      </c>
      <c r="T25" s="216">
        <f>'81..'!AY56</f>
        <v>1111.1289409466051</v>
      </c>
      <c r="U25" s="216">
        <f>'81..'!AZ56</f>
        <v>975.25752793967104</v>
      </c>
      <c r="V25" s="216">
        <f>'81..'!BA56</f>
        <v>248.08668352678424</v>
      </c>
      <c r="W25" s="216">
        <f>'81..'!BB56</f>
        <v>124.64244376268576</v>
      </c>
      <c r="X25" s="216">
        <f>'81..'!BC56</f>
        <v>170.32528794150608</v>
      </c>
      <c r="Y25" s="216">
        <f>'81..'!BD56</f>
        <v>69.091622669441463</v>
      </c>
      <c r="Z25" s="216">
        <f>'81..'!BE56</f>
        <v>150.85300909216556</v>
      </c>
      <c r="AA25" s="216">
        <f>'81..'!BF56</f>
        <v>34.026181558273734</v>
      </c>
      <c r="AB25" s="216">
        <f>'81..'!BG56</f>
        <v>57.078501672904714</v>
      </c>
      <c r="AC25" s="216">
        <f>'81..'!BH56</f>
        <v>52.382634288111198</v>
      </c>
      <c r="AD25" s="216">
        <f>'81..'!BI56</f>
        <v>68.771163427798371</v>
      </c>
      <c r="AE25" s="216">
        <f>'81..'!BJ56</f>
        <v>135.87141300693432</v>
      </c>
      <c r="AF25" s="216">
        <f>'81..'!BK56</f>
        <v>619.06337487286623</v>
      </c>
      <c r="AG25" s="216">
        <f>'81..'!BL56</f>
        <v>245.2005126060738</v>
      </c>
      <c r="AH25" s="216">
        <f>'81..'!BM56</f>
        <v>529.36118217038791</v>
      </c>
      <c r="AI25" s="161"/>
    </row>
    <row r="26" spans="1:35" ht="12.6" customHeight="1">
      <c r="A26" s="156"/>
      <c r="B26" s="156" t="s">
        <v>2235</v>
      </c>
      <c r="C26" s="156"/>
      <c r="D26" s="165"/>
      <c r="E26" s="158" t="e">
        <f>#REF!/AH26*100</f>
        <v>#REF!</v>
      </c>
      <c r="F26" s="215">
        <f>'81..'!AK57</f>
        <v>526.90307039373477</v>
      </c>
      <c r="G26" s="216">
        <f>'81..'!AL57</f>
        <v>132.98083285769647</v>
      </c>
      <c r="H26" s="216">
        <f>'81..'!AM57</f>
        <v>33.693148580867529</v>
      </c>
      <c r="I26" s="216">
        <f>'81..'!AN57</f>
        <v>10</v>
      </c>
      <c r="J26" s="216">
        <f>'81..'!AO57</f>
        <v>23.693148580867526</v>
      </c>
      <c r="K26" s="216">
        <f>'81..'!AP57</f>
        <v>99.287684276828955</v>
      </c>
      <c r="L26" s="216">
        <f>'81..'!AQ57</f>
        <v>17.569399616632353</v>
      </c>
      <c r="M26" s="216">
        <f>'81..'!AR57</f>
        <v>0</v>
      </c>
      <c r="N26" s="216">
        <f>'81..'!AS57</f>
        <v>17.569399616632353</v>
      </c>
      <c r="O26" s="216">
        <f>'81..'!AT57</f>
        <v>2</v>
      </c>
      <c r="P26" s="216">
        <f>'81..'!AU57</f>
        <v>14.641166347193625</v>
      </c>
      <c r="Q26" s="216">
        <f>'81..'!AV57</f>
        <v>5</v>
      </c>
      <c r="R26" s="216">
        <f>'81..'!AW57</f>
        <v>2</v>
      </c>
      <c r="S26" s="216">
        <f>'81..'!AX57</f>
        <v>40.507718696370624</v>
      </c>
      <c r="T26" s="216">
        <f>'81..'!AY57</f>
        <v>151.8181818173897</v>
      </c>
      <c r="U26" s="216">
        <f>'81..'!AZ57</f>
        <v>113.81818181738969</v>
      </c>
      <c r="V26" s="216">
        <f>'81..'!BA57</f>
        <v>49.636363635981226</v>
      </c>
      <c r="W26" s="216">
        <f>'81..'!BB57</f>
        <v>21.272727272563383</v>
      </c>
      <c r="X26" s="216">
        <f>'81..'!BC57</f>
        <v>17.727272727136153</v>
      </c>
      <c r="Y26" s="216">
        <f>'81..'!BD57</f>
        <v>4</v>
      </c>
      <c r="Z26" s="216">
        <f>'81..'!BE57</f>
        <v>3</v>
      </c>
      <c r="AA26" s="216">
        <f>'81..'!BF57</f>
        <v>16.18181818170892</v>
      </c>
      <c r="AB26" s="216">
        <f>'81..'!BG57</f>
        <v>2</v>
      </c>
      <c r="AC26" s="216">
        <f>'81..'!BH57</f>
        <v>0</v>
      </c>
      <c r="AD26" s="216">
        <f>'81..'!BI57</f>
        <v>0</v>
      </c>
      <c r="AE26" s="216">
        <f>'81..'!BJ57</f>
        <v>38</v>
      </c>
      <c r="AF26" s="216">
        <f>'81..'!BK57</f>
        <v>91.864482330517347</v>
      </c>
      <c r="AG26" s="216">
        <f>'81..'!BL57</f>
        <v>78.904077054856558</v>
      </c>
      <c r="AH26" s="216">
        <f>'81..'!BM57</f>
        <v>71.335496333274591</v>
      </c>
      <c r="AI26" s="161"/>
    </row>
    <row r="27" spans="1:35" ht="12.6" customHeight="1">
      <c r="A27" s="156"/>
      <c r="B27" s="156" t="s">
        <v>2250</v>
      </c>
      <c r="C27" s="156"/>
      <c r="D27" s="165"/>
      <c r="E27" s="158" t="e">
        <f>#REF!/AH27*100</f>
        <v>#REF!</v>
      </c>
      <c r="F27" s="215">
        <f>'81..'!AK58</f>
        <v>2693.5092858822936</v>
      </c>
      <c r="G27" s="216">
        <f>'81..'!AL58</f>
        <v>1561.5519076133614</v>
      </c>
      <c r="H27" s="216">
        <f>'81..'!AM58</f>
        <v>726.04867107888754</v>
      </c>
      <c r="I27" s="216">
        <f>'81..'!AN58</f>
        <v>230.61419053770763</v>
      </c>
      <c r="J27" s="216">
        <f>'81..'!AO58</f>
        <v>495.43448054117999</v>
      </c>
      <c r="K27" s="216">
        <f>'81..'!AP58</f>
        <v>835.5032365344739</v>
      </c>
      <c r="L27" s="216">
        <f>'81..'!AQ58</f>
        <v>82.510798976982528</v>
      </c>
      <c r="M27" s="216">
        <f>'81..'!AR58</f>
        <v>119.53928900274947</v>
      </c>
      <c r="N27" s="216">
        <f>'81..'!AS58</f>
        <v>64.569622506441732</v>
      </c>
      <c r="O27" s="216">
        <f>'81..'!AT58</f>
        <v>109.00676637836253</v>
      </c>
      <c r="P27" s="216">
        <f>'81..'!AU58</f>
        <v>86.099034271090673</v>
      </c>
      <c r="Q27" s="216">
        <f>'81..'!AV58</f>
        <v>200.56191343711964</v>
      </c>
      <c r="R27" s="216">
        <f>'81..'!AW58</f>
        <v>48.132122506441739</v>
      </c>
      <c r="S27" s="216">
        <f>'81..'!AX58</f>
        <v>125.08368945528562</v>
      </c>
      <c r="T27" s="216">
        <f>'81..'!AY58</f>
        <v>802.49415532343528</v>
      </c>
      <c r="U27" s="216">
        <f>'81..'!AZ58</f>
        <v>798.49415532343528</v>
      </c>
      <c r="V27" s="216">
        <f>'81..'!BA58</f>
        <v>209.24517135545335</v>
      </c>
      <c r="W27" s="216">
        <f>'81..'!BB58</f>
        <v>101.64618945528562</v>
      </c>
      <c r="X27" s="216">
        <f>'81..'!BC58</f>
        <v>137.5045039348287</v>
      </c>
      <c r="Y27" s="216">
        <f>'81..'!BD58</f>
        <v>58.348112532208688</v>
      </c>
      <c r="Z27" s="216">
        <f>'81..'!BE58</f>
        <v>69.732727916824075</v>
      </c>
      <c r="AA27" s="216">
        <f>'81..'!BF58</f>
        <v>53.660612532208688</v>
      </c>
      <c r="AB27" s="216">
        <f>'81..'!BG58</f>
        <v>53.660612532208688</v>
      </c>
      <c r="AC27" s="216">
        <f>'81..'!BH58</f>
        <v>57.348112532208688</v>
      </c>
      <c r="AD27" s="216">
        <f>'81..'!BI58</f>
        <v>57.348112532208688</v>
      </c>
      <c r="AE27" s="216">
        <f>'81..'!BJ58</f>
        <v>4</v>
      </c>
      <c r="AF27" s="216">
        <f>'81..'!BK58</f>
        <v>120.64428828322279</v>
      </c>
      <c r="AG27" s="216">
        <f>'81..'!BL58</f>
        <v>63.025012181714345</v>
      </c>
      <c r="AH27" s="216">
        <f>'81..'!BM58</f>
        <v>145.79392248055939</v>
      </c>
      <c r="AI27" s="161"/>
    </row>
    <row r="28" spans="1:35" ht="12.6" customHeight="1">
      <c r="A28" s="156"/>
      <c r="B28" s="156" t="s">
        <v>2227</v>
      </c>
      <c r="C28" s="156"/>
      <c r="D28" s="165"/>
      <c r="E28" s="158" t="e">
        <f>#REF!/AH28*100</f>
        <v>#REF!</v>
      </c>
      <c r="F28" s="215">
        <f>'81..'!AK59</f>
        <v>845.86135628506361</v>
      </c>
      <c r="G28" s="216">
        <f>'81..'!AL59</f>
        <v>234.86278586278587</v>
      </c>
      <c r="H28" s="216">
        <f>'81..'!AM59</f>
        <v>72.409563409563418</v>
      </c>
      <c r="I28" s="216">
        <f>'81..'!AN59</f>
        <v>40.923076923076927</v>
      </c>
      <c r="J28" s="216">
        <f>'81..'!AO59</f>
        <v>31.486486486486488</v>
      </c>
      <c r="K28" s="216">
        <f>'81..'!AP59</f>
        <v>162.45322245322245</v>
      </c>
      <c r="L28" s="216">
        <f>'81..'!AQ59</f>
        <v>22.153846153846157</v>
      </c>
      <c r="M28" s="216">
        <f>'81..'!AR59</f>
        <v>29.135135135135137</v>
      </c>
      <c r="N28" s="216">
        <f>'81..'!AS59</f>
        <v>0</v>
      </c>
      <c r="O28" s="216">
        <f>'81..'!AT59</f>
        <v>37.081081081081081</v>
      </c>
      <c r="P28" s="216">
        <f>'81..'!AU59</f>
        <v>18.461538461538463</v>
      </c>
      <c r="Q28" s="216">
        <f>'81..'!AV59</f>
        <v>37.081081081081081</v>
      </c>
      <c r="R28" s="216">
        <f>'81..'!AW59</f>
        <v>0</v>
      </c>
      <c r="S28" s="216">
        <f>'81..'!AX59</f>
        <v>18.54054054054054</v>
      </c>
      <c r="T28" s="216">
        <f>'81..'!AY59</f>
        <v>251.23908523908526</v>
      </c>
      <c r="U28" s="216">
        <f>'81..'!AZ59</f>
        <v>230.04989604989606</v>
      </c>
      <c r="V28" s="216">
        <f>'81..'!BA59</f>
        <v>40.21205821205821</v>
      </c>
      <c r="W28" s="216">
        <f>'81..'!BB59</f>
        <v>40.21205821205821</v>
      </c>
      <c r="X28" s="216">
        <f>'81..'!BC59</f>
        <v>40.21205821205821</v>
      </c>
      <c r="Y28" s="216">
        <f>'81..'!BD59</f>
        <v>25.891891891891891</v>
      </c>
      <c r="Z28" s="216">
        <f>'81..'!BE59</f>
        <v>36.407484407484411</v>
      </c>
      <c r="AA28" s="216">
        <f>'81..'!BF59</f>
        <v>8.9896049896049899</v>
      </c>
      <c r="AB28" s="216">
        <f>'81..'!BG59</f>
        <v>11.638253638253637</v>
      </c>
      <c r="AC28" s="216">
        <f>'81..'!BH59</f>
        <v>10.594594594594595</v>
      </c>
      <c r="AD28" s="216">
        <f>'81..'!BI59</f>
        <v>15.891891891891893</v>
      </c>
      <c r="AE28" s="216">
        <f>'81..'!BJ59</f>
        <v>21.189189189189189</v>
      </c>
      <c r="AF28" s="216">
        <f>'81..'!BK59</f>
        <v>179.49235660981387</v>
      </c>
      <c r="AG28" s="216">
        <f>'81..'!BL59</f>
        <v>82.979209979209983</v>
      </c>
      <c r="AH28" s="216">
        <f>'81..'!BM59</f>
        <v>97.287918594168673</v>
      </c>
      <c r="AI28" s="161"/>
    </row>
    <row r="29" spans="1:35" ht="12.6" customHeight="1">
      <c r="A29" s="156"/>
      <c r="B29" s="156" t="s">
        <v>2197</v>
      </c>
      <c r="C29" s="156"/>
      <c r="D29" s="165"/>
      <c r="E29" s="158" t="e">
        <f>#REF!/AH29*100</f>
        <v>#REF!</v>
      </c>
      <c r="F29" s="215">
        <f>'81..'!AK60</f>
        <v>352</v>
      </c>
      <c r="G29" s="216">
        <f>'81..'!AL60</f>
        <v>96</v>
      </c>
      <c r="H29" s="216">
        <f>'81..'!AM60</f>
        <v>27</v>
      </c>
      <c r="I29" s="216">
        <f>'81..'!AN60</f>
        <v>4</v>
      </c>
      <c r="J29" s="216">
        <f>'81..'!AO60</f>
        <v>23</v>
      </c>
      <c r="K29" s="216">
        <f>'81..'!AP60</f>
        <v>69</v>
      </c>
      <c r="L29" s="216">
        <f>'81..'!AQ60</f>
        <v>4</v>
      </c>
      <c r="M29" s="216">
        <f>'81..'!AR60</f>
        <v>8</v>
      </c>
      <c r="N29" s="216">
        <f>'81..'!AS60</f>
        <v>4</v>
      </c>
      <c r="O29" s="216">
        <f>'81..'!AT60</f>
        <v>27</v>
      </c>
      <c r="P29" s="216">
        <f>'81..'!AU60</f>
        <v>3</v>
      </c>
      <c r="Q29" s="216">
        <f>'81..'!AV60</f>
        <v>12</v>
      </c>
      <c r="R29" s="216">
        <f>'81..'!AW60</f>
        <v>2</v>
      </c>
      <c r="S29" s="216">
        <f>'81..'!AX60</f>
        <v>9</v>
      </c>
      <c r="T29" s="216">
        <f>'81..'!AY60</f>
        <v>89</v>
      </c>
      <c r="U29" s="216">
        <f>'81..'!AZ60</f>
        <v>84</v>
      </c>
      <c r="V29" s="216">
        <f>'81..'!BA60</f>
        <v>4</v>
      </c>
      <c r="W29" s="216">
        <f>'81..'!BB60</f>
        <v>8</v>
      </c>
      <c r="X29" s="216">
        <f>'81..'!BC60</f>
        <v>5</v>
      </c>
      <c r="Y29" s="216">
        <f>'81..'!BD60</f>
        <v>24</v>
      </c>
      <c r="Z29" s="216">
        <f>'81..'!BE60</f>
        <v>11</v>
      </c>
      <c r="AA29" s="216">
        <f>'81..'!BF60</f>
        <v>4</v>
      </c>
      <c r="AB29" s="216">
        <f>'81..'!BG60</f>
        <v>3</v>
      </c>
      <c r="AC29" s="216">
        <f>'81..'!BH60</f>
        <v>12</v>
      </c>
      <c r="AD29" s="216">
        <f>'81..'!BI60</f>
        <v>13</v>
      </c>
      <c r="AE29" s="216">
        <f>'81..'!BJ60</f>
        <v>5</v>
      </c>
      <c r="AF29" s="216">
        <f>'81..'!BK60</f>
        <v>38</v>
      </c>
      <c r="AG29" s="216">
        <f>'81..'!BL60</f>
        <v>66</v>
      </c>
      <c r="AH29" s="216">
        <f>'81..'!BM60</f>
        <v>63</v>
      </c>
      <c r="AI29" s="161"/>
    </row>
    <row r="30" spans="1:35" ht="12.6" customHeight="1">
      <c r="A30" s="3094" t="s">
        <v>355</v>
      </c>
      <c r="B30" s="3094"/>
      <c r="C30" s="3094"/>
      <c r="D30" s="165"/>
      <c r="E30" s="158"/>
      <c r="F30" s="215"/>
      <c r="G30" s="216"/>
      <c r="H30" s="216"/>
      <c r="I30" s="216"/>
      <c r="J30" s="216"/>
      <c r="K30" s="216"/>
      <c r="L30" s="216"/>
      <c r="M30" s="216"/>
      <c r="N30" s="216"/>
      <c r="O30" s="216"/>
      <c r="P30" s="216"/>
      <c r="Q30" s="216"/>
      <c r="R30" s="216"/>
      <c r="S30" s="216"/>
      <c r="T30" s="216"/>
      <c r="U30" s="216"/>
      <c r="V30" s="216"/>
      <c r="W30" s="216"/>
      <c r="X30" s="216"/>
      <c r="Y30" s="216"/>
      <c r="Z30" s="216"/>
      <c r="AA30" s="216"/>
      <c r="AB30" s="216"/>
      <c r="AC30" s="216"/>
      <c r="AD30" s="216"/>
      <c r="AE30" s="216"/>
      <c r="AF30" s="216"/>
      <c r="AG30" s="216"/>
      <c r="AH30" s="216"/>
      <c r="AI30" s="161"/>
    </row>
    <row r="31" spans="1:35" ht="12.6" customHeight="1">
      <c r="A31" s="156"/>
      <c r="B31" s="156" t="s">
        <v>2224</v>
      </c>
      <c r="C31" s="156"/>
      <c r="D31" s="165"/>
      <c r="E31" s="158" t="e">
        <f>#REF!/AH31*100</f>
        <v>#REF!</v>
      </c>
      <c r="F31" s="215">
        <f>'81..'!AK61</f>
        <v>7733.6471334301123</v>
      </c>
      <c r="G31" s="216">
        <f>'81..'!AL61</f>
        <v>5710.2671657757037</v>
      </c>
      <c r="H31" s="216">
        <f>'81..'!AM61</f>
        <v>2077.8782192586978</v>
      </c>
      <c r="I31" s="216">
        <f>'81..'!AN61</f>
        <v>940.36866993397098</v>
      </c>
      <c r="J31" s="216">
        <f>'81..'!AO61</f>
        <v>1137.5095493247268</v>
      </c>
      <c r="K31" s="216">
        <f>'81..'!AP61</f>
        <v>3632.388946517005</v>
      </c>
      <c r="L31" s="216">
        <f>'81..'!AQ61</f>
        <v>540.06546577116865</v>
      </c>
      <c r="M31" s="216">
        <f>'81..'!AR61</f>
        <v>522.16154244502616</v>
      </c>
      <c r="N31" s="216">
        <f>'81..'!AS61</f>
        <v>504.59780076639288</v>
      </c>
      <c r="O31" s="216">
        <f>'81..'!AT61</f>
        <v>618.36967987752837</v>
      </c>
      <c r="P31" s="216">
        <f>'81..'!AU61</f>
        <v>423.60054945224226</v>
      </c>
      <c r="Q31" s="216">
        <f>'81..'!AV61</f>
        <v>423.41582577939346</v>
      </c>
      <c r="R31" s="216">
        <f>'81..'!AW61</f>
        <v>290.3548657911067</v>
      </c>
      <c r="S31" s="216">
        <f>'81..'!AX61</f>
        <v>309.82321663414552</v>
      </c>
      <c r="T31" s="216">
        <f>'81..'!AY61</f>
        <v>1141.8911115937367</v>
      </c>
      <c r="U31" s="216">
        <f>'81..'!AZ61</f>
        <v>1041.6236809833485</v>
      </c>
      <c r="V31" s="216">
        <f>'81..'!BA61</f>
        <v>257.69613117435182</v>
      </c>
      <c r="W31" s="216">
        <f>'81..'!BB61</f>
        <v>262.03745392504123</v>
      </c>
      <c r="X31" s="216">
        <f>'81..'!BC61</f>
        <v>176.5424469616465</v>
      </c>
      <c r="Y31" s="216">
        <f>'81..'!BD61</f>
        <v>54.243128574983686</v>
      </c>
      <c r="Z31" s="216">
        <f>'81..'!BE61</f>
        <v>83.784312740241404</v>
      </c>
      <c r="AA31" s="216">
        <f>'81..'!BF61</f>
        <v>51.830051901771</v>
      </c>
      <c r="AB31" s="216">
        <f>'81..'!BG61</f>
        <v>51.830051901771</v>
      </c>
      <c r="AC31" s="216">
        <f>'81..'!BH61</f>
        <v>51.830051901771</v>
      </c>
      <c r="AD31" s="216">
        <f>'81..'!BI61</f>
        <v>51.830051901771</v>
      </c>
      <c r="AE31" s="216">
        <f>'81..'!BJ61</f>
        <v>100.26743061038819</v>
      </c>
      <c r="AF31" s="216">
        <f>'81..'!BK61</f>
        <v>378.19731478025278</v>
      </c>
      <c r="AG31" s="216">
        <f>'81..'!BL61</f>
        <v>149.54859747319551</v>
      </c>
      <c r="AH31" s="216">
        <f>'81..'!BM61</f>
        <v>353.74294380722307</v>
      </c>
      <c r="AI31" s="161"/>
    </row>
    <row r="32" spans="1:35" ht="12.6" customHeight="1">
      <c r="A32" s="156"/>
      <c r="B32" s="156" t="s">
        <v>2189</v>
      </c>
      <c r="C32" s="156"/>
      <c r="D32" s="165"/>
      <c r="E32" s="158" t="e">
        <f>#REF!/AH32*100</f>
        <v>#REF!</v>
      </c>
      <c r="F32" s="215">
        <f>'81..'!AK62</f>
        <v>5599.0196047124009</v>
      </c>
      <c r="G32" s="216">
        <f>'81..'!AL62</f>
        <v>4731.4261379096897</v>
      </c>
      <c r="H32" s="216">
        <f>'81..'!AM62</f>
        <v>1739.117552149751</v>
      </c>
      <c r="I32" s="216">
        <f>'81..'!AN62</f>
        <v>725.70963228277139</v>
      </c>
      <c r="J32" s="216">
        <f>'81..'!AO62</f>
        <v>1013.4079198669795</v>
      </c>
      <c r="K32" s="216">
        <f>'81..'!AP62</f>
        <v>2992.3085857599394</v>
      </c>
      <c r="L32" s="216">
        <f>'81..'!AQ62</f>
        <v>509.89642104937178</v>
      </c>
      <c r="M32" s="216">
        <f>'81..'!AR62</f>
        <v>504.87702390217873</v>
      </c>
      <c r="N32" s="216">
        <f>'81..'!AS62</f>
        <v>436.35165609150255</v>
      </c>
      <c r="O32" s="216">
        <f>'81..'!AT62</f>
        <v>410.57201400696601</v>
      </c>
      <c r="P32" s="216">
        <f>'81..'!AU62</f>
        <v>438.60902602983145</v>
      </c>
      <c r="Q32" s="216">
        <f>'81..'!AV62</f>
        <v>417.20908187529051</v>
      </c>
      <c r="R32" s="216">
        <f>'81..'!AW62</f>
        <v>131.99290849860878</v>
      </c>
      <c r="S32" s="216">
        <f>'81..'!AX62</f>
        <v>142.80045430618952</v>
      </c>
      <c r="T32" s="216">
        <f>'81..'!AY62</f>
        <v>309.97364675279528</v>
      </c>
      <c r="U32" s="216">
        <f>'81..'!AZ62</f>
        <v>304.03513451015021</v>
      </c>
      <c r="V32" s="216">
        <f>'81..'!BA62</f>
        <v>71.011664821531895</v>
      </c>
      <c r="W32" s="216">
        <f>'81..'!BB62</f>
        <v>43.572788874566157</v>
      </c>
      <c r="X32" s="216">
        <f>'81..'!BC62</f>
        <v>47.051049744144976</v>
      </c>
      <c r="Y32" s="216">
        <f>'81..'!BD62</f>
        <v>35.6702808580796</v>
      </c>
      <c r="Z32" s="216">
        <f>'81..'!BE62</f>
        <v>42.521212535053046</v>
      </c>
      <c r="AA32" s="216">
        <f>'81..'!BF62</f>
        <v>15.309720388863006</v>
      </c>
      <c r="AB32" s="216">
        <f>'81..'!BG62</f>
        <v>15.309720388863006</v>
      </c>
      <c r="AC32" s="216">
        <f>'81..'!BH62</f>
        <v>18.278976510185522</v>
      </c>
      <c r="AD32" s="216">
        <f>'81..'!BI62</f>
        <v>15.309720388863006</v>
      </c>
      <c r="AE32" s="216">
        <f>'81..'!BJ62</f>
        <v>5.9385122426450332</v>
      </c>
      <c r="AF32" s="216">
        <f>'81..'!BK62</f>
        <v>263.15260592307231</v>
      </c>
      <c r="AG32" s="216">
        <f>'81..'!BL62</f>
        <v>229.52416120148621</v>
      </c>
      <c r="AH32" s="216">
        <f>'81..'!BM62</f>
        <v>64.943052925357321</v>
      </c>
      <c r="AI32" s="161"/>
    </row>
    <row r="33" spans="1:35" ht="12.6" customHeight="1">
      <c r="A33" s="156"/>
      <c r="B33" s="156" t="s">
        <v>2225</v>
      </c>
      <c r="C33" s="156"/>
      <c r="D33" s="165"/>
      <c r="E33" s="158" t="e">
        <f>#REF!/AH33*100</f>
        <v>#REF!</v>
      </c>
      <c r="F33" s="215">
        <f>'81..'!AK63</f>
        <v>9882.4957872876093</v>
      </c>
      <c r="G33" s="216">
        <f>'81..'!AL63</f>
        <v>6838.6242762523825</v>
      </c>
      <c r="H33" s="216">
        <f>'81..'!AM63</f>
        <v>1489.7129493863658</v>
      </c>
      <c r="I33" s="216">
        <f>'81..'!AN63</f>
        <v>581.64503298767215</v>
      </c>
      <c r="J33" s="216">
        <f>'81..'!AO63</f>
        <v>908.0679163986938</v>
      </c>
      <c r="K33" s="216">
        <f>'81..'!AP63</f>
        <v>5348.9113268660185</v>
      </c>
      <c r="L33" s="216">
        <f>'81..'!AQ63</f>
        <v>772.93277578387654</v>
      </c>
      <c r="M33" s="216">
        <f>'81..'!AR63</f>
        <v>1029.3169766010928</v>
      </c>
      <c r="N33" s="216">
        <f>'81..'!AS63</f>
        <v>476.93453254572034</v>
      </c>
      <c r="O33" s="216">
        <f>'81..'!AT63</f>
        <v>912.80560006762994</v>
      </c>
      <c r="P33" s="216">
        <f>'81..'!AU63</f>
        <v>602.17412623420114</v>
      </c>
      <c r="Q33" s="216">
        <f>'81..'!AV63</f>
        <v>578.96298882770304</v>
      </c>
      <c r="R33" s="216">
        <f>'81..'!AW63</f>
        <v>360.28268273529721</v>
      </c>
      <c r="S33" s="216">
        <f>'81..'!AX63</f>
        <v>615.50164407049431</v>
      </c>
      <c r="T33" s="216">
        <f>'81..'!AY63</f>
        <v>2119.5605924397096</v>
      </c>
      <c r="U33" s="216">
        <f>'81..'!AZ63</f>
        <v>2039.2514250614333</v>
      </c>
      <c r="V33" s="216">
        <f>'81..'!BA63</f>
        <v>593.75111558333901</v>
      </c>
      <c r="W33" s="216">
        <f>'81..'!BB63</f>
        <v>242.3597445126928</v>
      </c>
      <c r="X33" s="216">
        <f>'81..'!BC63</f>
        <v>295.23195790102983</v>
      </c>
      <c r="Y33" s="216">
        <f>'81..'!BD63</f>
        <v>184.67483774276621</v>
      </c>
      <c r="Z33" s="216">
        <f>'81..'!BE63</f>
        <v>150.68773055804743</v>
      </c>
      <c r="AA33" s="216">
        <f>'81..'!BF63</f>
        <v>110.8859674536895</v>
      </c>
      <c r="AB33" s="216">
        <f>'81..'!BG63</f>
        <v>110.8859674536895</v>
      </c>
      <c r="AC33" s="216">
        <f>'81..'!BH63</f>
        <v>180.97349160453086</v>
      </c>
      <c r="AD33" s="216">
        <f>'81..'!BI63</f>
        <v>169.80061225164849</v>
      </c>
      <c r="AE33" s="216">
        <f>'81..'!BJ63</f>
        <v>80.309167378276172</v>
      </c>
      <c r="AF33" s="216">
        <f>'81..'!BK63</f>
        <v>423.55915797022908</v>
      </c>
      <c r="AG33" s="216">
        <f>'81..'!BL63</f>
        <v>247.51234314989563</v>
      </c>
      <c r="AH33" s="216">
        <f>'81..'!BM63</f>
        <v>253.23941747539055</v>
      </c>
      <c r="AI33" s="161"/>
    </row>
    <row r="34" spans="1:35" ht="12.6" customHeight="1">
      <c r="A34" s="155"/>
      <c r="B34" s="156" t="s">
        <v>2230</v>
      </c>
      <c r="C34" s="155"/>
      <c r="D34" s="165"/>
      <c r="E34" s="158" t="e">
        <f>#REF!/AH34*100</f>
        <v>#REF!</v>
      </c>
      <c r="F34" s="215">
        <f>'81..'!AK64</f>
        <v>8092.109738901102</v>
      </c>
      <c r="G34" s="216">
        <f>'81..'!AL64</f>
        <v>6520.0674496326983</v>
      </c>
      <c r="H34" s="216">
        <f>'81..'!AM64</f>
        <v>1604.7266582800451</v>
      </c>
      <c r="I34" s="216">
        <f>'81..'!AN64</f>
        <v>592.29640263010901</v>
      </c>
      <c r="J34" s="216">
        <f>'81..'!AO64</f>
        <v>1012.4302556499363</v>
      </c>
      <c r="K34" s="216">
        <f>'81..'!AP64</f>
        <v>4915.3407913526544</v>
      </c>
      <c r="L34" s="216">
        <f>'81..'!AQ64</f>
        <v>710.89254900886465</v>
      </c>
      <c r="M34" s="216">
        <f>'81..'!AR64</f>
        <v>1145.2312517563407</v>
      </c>
      <c r="N34" s="216">
        <f>'81..'!AS64</f>
        <v>431.60477262619293</v>
      </c>
      <c r="O34" s="216">
        <f>'81..'!AT64</f>
        <v>767.44987599724459</v>
      </c>
      <c r="P34" s="216">
        <f>'81..'!AU64</f>
        <v>364.47198396636446</v>
      </c>
      <c r="Q34" s="216">
        <f>'81..'!AV64</f>
        <v>731.30909988504231</v>
      </c>
      <c r="R34" s="216">
        <f>'81..'!AW64</f>
        <v>381.6820057159</v>
      </c>
      <c r="S34" s="216">
        <f>'81..'!AX64</f>
        <v>382.69925239670442</v>
      </c>
      <c r="T34" s="216">
        <f>'81..'!AY64</f>
        <v>611.1022333569191</v>
      </c>
      <c r="U34" s="216">
        <f>'81..'!AZ64</f>
        <v>585.95572476534517</v>
      </c>
      <c r="V34" s="216">
        <f>'81..'!BA64</f>
        <v>237.31723179122167</v>
      </c>
      <c r="W34" s="216">
        <f>'81..'!BB64</f>
        <v>55.094872076516801</v>
      </c>
      <c r="X34" s="216">
        <f>'81..'!BC64</f>
        <v>109.68900731847555</v>
      </c>
      <c r="Y34" s="216">
        <f>'81..'!BD64</f>
        <v>32.83333333335122</v>
      </c>
      <c r="Z34" s="216">
        <f>'81..'!BE64</f>
        <v>78.771089925596343</v>
      </c>
      <c r="AA34" s="216">
        <f>'81..'!BF64</f>
        <v>9.4303030303016921</v>
      </c>
      <c r="AB34" s="216">
        <f>'81..'!BG64</f>
        <v>8.9184782608626385</v>
      </c>
      <c r="AC34" s="216">
        <f>'81..'!BH64</f>
        <v>36.360222728381366</v>
      </c>
      <c r="AD34" s="216">
        <f>'81..'!BI64</f>
        <v>17.541186300637705</v>
      </c>
      <c r="AE34" s="216">
        <f>'81..'!BJ64</f>
        <v>25.146508591573923</v>
      </c>
      <c r="AF34" s="216">
        <f>'81..'!BK64</f>
        <v>566.67174959317242</v>
      </c>
      <c r="AG34" s="216">
        <f>'81..'!BL64</f>
        <v>107.13167779544774</v>
      </c>
      <c r="AH34" s="216">
        <f>'81..'!BM64</f>
        <v>287.13662852286762</v>
      </c>
      <c r="AI34" s="161"/>
    </row>
    <row r="35" spans="1:35" ht="12.6" customHeight="1">
      <c r="A35" s="155"/>
      <c r="B35" s="156" t="s">
        <v>2251</v>
      </c>
      <c r="C35" s="155"/>
      <c r="D35" s="165"/>
      <c r="E35" s="158" t="e">
        <f>#REF!/AH35*100</f>
        <v>#REF!</v>
      </c>
      <c r="F35" s="215">
        <f>'81..'!AK65</f>
        <v>3814.1286793429431</v>
      </c>
      <c r="G35" s="216">
        <f>'81..'!AL65</f>
        <v>2617.4257546906001</v>
      </c>
      <c r="H35" s="216">
        <f>'81..'!AM65</f>
        <v>829.31828610072921</v>
      </c>
      <c r="I35" s="216">
        <f>'81..'!AN65</f>
        <v>330.87843378064713</v>
      </c>
      <c r="J35" s="216">
        <f>'81..'!AO65</f>
        <v>498.43985232008231</v>
      </c>
      <c r="K35" s="216">
        <f>'81..'!AP65</f>
        <v>1788.1074685898705</v>
      </c>
      <c r="L35" s="216">
        <f>'81..'!AQ65</f>
        <v>288.7567588408686</v>
      </c>
      <c r="M35" s="216">
        <f>'81..'!AR65</f>
        <v>357.14804384451287</v>
      </c>
      <c r="N35" s="216">
        <f>'81..'!AS65</f>
        <v>152.56700053929615</v>
      </c>
      <c r="O35" s="216">
        <f>'81..'!AT65</f>
        <v>229.08125243566266</v>
      </c>
      <c r="P35" s="216">
        <f>'81..'!AU65</f>
        <v>202.61619686709759</v>
      </c>
      <c r="Q35" s="216">
        <f>'81..'!AV65</f>
        <v>320.09084000961894</v>
      </c>
      <c r="R35" s="216">
        <f>'81..'!AW65</f>
        <v>92.313059649420083</v>
      </c>
      <c r="S35" s="216">
        <f>'81..'!AX65</f>
        <v>145.53431640339321</v>
      </c>
      <c r="T35" s="216">
        <f>'81..'!AY65</f>
        <v>634.35844950896853</v>
      </c>
      <c r="U35" s="216">
        <f>'81..'!AZ65</f>
        <v>510.01391154736376</v>
      </c>
      <c r="V35" s="216">
        <f>'81..'!BA65</f>
        <v>217.55362757373928</v>
      </c>
      <c r="W35" s="216">
        <f>'81..'!BB65</f>
        <v>39.28220286848105</v>
      </c>
      <c r="X35" s="216">
        <f>'81..'!BC65</f>
        <v>92.87842928359504</v>
      </c>
      <c r="Y35" s="216">
        <f>'81..'!BD65</f>
        <v>62.056169280425323</v>
      </c>
      <c r="Z35" s="216">
        <f>'81..'!BE65</f>
        <v>19.71500145573102</v>
      </c>
      <c r="AA35" s="216">
        <f>'81..'!BF65</f>
        <v>22.666666666666664</v>
      </c>
      <c r="AB35" s="216">
        <f>'81..'!BG65</f>
        <v>11.336166473057133</v>
      </c>
      <c r="AC35" s="216">
        <f>'81..'!BH65</f>
        <v>21.236862223735983</v>
      </c>
      <c r="AD35" s="216">
        <f>'81..'!BI65</f>
        <v>23.28878572193225</v>
      </c>
      <c r="AE35" s="216">
        <f>'81..'!BJ65</f>
        <v>124.34453796160471</v>
      </c>
      <c r="AF35" s="216">
        <f>'81..'!BK65</f>
        <v>314.03567460507088</v>
      </c>
      <c r="AG35" s="216">
        <f>'81..'!BL65</f>
        <v>122.33860018342895</v>
      </c>
      <c r="AH35" s="216">
        <f>'81..'!BM65</f>
        <v>125.97020035487381</v>
      </c>
      <c r="AI35" s="161"/>
    </row>
    <row r="36" spans="1:35" ht="12.6" customHeight="1">
      <c r="A36" s="155"/>
      <c r="B36" s="156" t="s">
        <v>2193</v>
      </c>
      <c r="C36" s="155"/>
      <c r="D36" s="165"/>
      <c r="E36" s="158" t="e">
        <f>#REF!/AH36*100</f>
        <v>#REF!</v>
      </c>
      <c r="F36" s="215">
        <f>'81..'!AK66</f>
        <v>6111.5141801544542</v>
      </c>
      <c r="G36" s="216">
        <f>'81..'!AL66</f>
        <v>3741.1112646530169</v>
      </c>
      <c r="H36" s="216">
        <f>'81..'!AM66</f>
        <v>1219.4636018758449</v>
      </c>
      <c r="I36" s="216">
        <f>'81..'!AN66</f>
        <v>394.74016557973385</v>
      </c>
      <c r="J36" s="216">
        <f>'81..'!AO66</f>
        <v>824.72343629611112</v>
      </c>
      <c r="K36" s="216">
        <f>'81..'!AP66</f>
        <v>2521.6476627771708</v>
      </c>
      <c r="L36" s="216">
        <f>'81..'!AQ66</f>
        <v>287.10472573695159</v>
      </c>
      <c r="M36" s="216">
        <f>'81..'!AR66</f>
        <v>393.12922770545833</v>
      </c>
      <c r="N36" s="216">
        <f>'81..'!AS66</f>
        <v>219.08594369956461</v>
      </c>
      <c r="O36" s="216">
        <f>'81..'!AT66</f>
        <v>327.96751314090119</v>
      </c>
      <c r="P36" s="216">
        <f>'81..'!AU66</f>
        <v>237.95268569306324</v>
      </c>
      <c r="Q36" s="216">
        <f>'81..'!AV66</f>
        <v>327.58417259281913</v>
      </c>
      <c r="R36" s="216">
        <f>'81..'!AW66</f>
        <v>360.16192212350671</v>
      </c>
      <c r="S36" s="216">
        <f>'81..'!AX66</f>
        <v>368.66147208490571</v>
      </c>
      <c r="T36" s="216">
        <f>'81..'!AY66</f>
        <v>1010.8512480486786</v>
      </c>
      <c r="U36" s="216">
        <f>'81..'!AZ66</f>
        <v>874.97983504174442</v>
      </c>
      <c r="V36" s="216">
        <f>'81..'!BA66</f>
        <v>224.2714463762739</v>
      </c>
      <c r="W36" s="216">
        <f>'81..'!BB66</f>
        <v>107.23482518743059</v>
      </c>
      <c r="X36" s="216">
        <f>'81..'!BC66</f>
        <v>149.75385937010071</v>
      </c>
      <c r="Y36" s="216">
        <f>'81..'!BD66</f>
        <v>59.963963094957826</v>
      </c>
      <c r="Z36" s="216">
        <f>'81..'!BE66</f>
        <v>114.4433401796101</v>
      </c>
      <c r="AA36" s="216">
        <f>'81..'!BF66</f>
        <v>41.410796942889121</v>
      </c>
      <c r="AB36" s="216">
        <f>'81..'!BG66</f>
        <v>47.670883097649551</v>
      </c>
      <c r="AC36" s="216">
        <f>'81..'!BH66</f>
        <v>52.382634288111198</v>
      </c>
      <c r="AD36" s="216">
        <f>'81..'!BI66</f>
        <v>77.848086504721437</v>
      </c>
      <c r="AE36" s="216">
        <f>'81..'!BJ66</f>
        <v>135.87141300693432</v>
      </c>
      <c r="AF36" s="216">
        <f>'81..'!BK66</f>
        <v>585.49597079155865</v>
      </c>
      <c r="AG36" s="216">
        <f>'81..'!BL66</f>
        <v>235.56685491633039</v>
      </c>
      <c r="AH36" s="216">
        <f>'81..'!BM66</f>
        <v>538.48884174487148</v>
      </c>
      <c r="AI36" s="161"/>
    </row>
    <row r="37" spans="1:35" ht="12.6" customHeight="1">
      <c r="A37" s="155"/>
      <c r="B37" s="156" t="s">
        <v>2202</v>
      </c>
      <c r="C37" s="155"/>
      <c r="D37" s="165"/>
      <c r="E37" s="158" t="e">
        <f>#REF!/AH37*100</f>
        <v>#REF!</v>
      </c>
      <c r="F37" s="215">
        <f>'81..'!AK67</f>
        <v>1916.3960761734513</v>
      </c>
      <c r="G37" s="216">
        <f>'81..'!AL67</f>
        <v>955.44855678214458</v>
      </c>
      <c r="H37" s="216">
        <f>'81..'!AM67</f>
        <v>390.68707804231866</v>
      </c>
      <c r="I37" s="216">
        <f>'81..'!AN67</f>
        <v>198.15112189369259</v>
      </c>
      <c r="J37" s="216">
        <f>'81..'!AO67</f>
        <v>192.5359561486261</v>
      </c>
      <c r="K37" s="216">
        <f>'81..'!AP67</f>
        <v>564.76147873982586</v>
      </c>
      <c r="L37" s="216">
        <f>'81..'!AQ67</f>
        <v>92.356044987800473</v>
      </c>
      <c r="M37" s="216">
        <f>'81..'!AR67</f>
        <v>102.40751682167992</v>
      </c>
      <c r="N37" s="216">
        <f>'81..'!AS67</f>
        <v>26.826522123074092</v>
      </c>
      <c r="O37" s="216">
        <f>'81..'!AT67</f>
        <v>48.285612532208688</v>
      </c>
      <c r="P37" s="216">
        <f>'81..'!AU67</f>
        <v>80.020193143106596</v>
      </c>
      <c r="Q37" s="216">
        <f>'81..'!AV67</f>
        <v>116.81513539693508</v>
      </c>
      <c r="R37" s="216">
        <f>'81..'!AW67</f>
        <v>11.257122506441737</v>
      </c>
      <c r="S37" s="216">
        <f>'81..'!AX67</f>
        <v>86.793331228579305</v>
      </c>
      <c r="T37" s="216">
        <f>'81..'!AY67</f>
        <v>665.38488177686475</v>
      </c>
      <c r="U37" s="216">
        <f>'81..'!AZ67</f>
        <v>627.38488177686475</v>
      </c>
      <c r="V37" s="216">
        <f>'81..'!BA67</f>
        <v>114.73721331870024</v>
      </c>
      <c r="W37" s="216">
        <f>'81..'!BB67</f>
        <v>76.965958380027246</v>
      </c>
      <c r="X37" s="216">
        <f>'81..'!BC67</f>
        <v>79.58431383075019</v>
      </c>
      <c r="Y37" s="216">
        <f>'81..'!BD67</f>
        <v>50.285612532208688</v>
      </c>
      <c r="Z37" s="216">
        <f>'81..'!BE67</f>
        <v>93.079896829379535</v>
      </c>
      <c r="AA37" s="216">
        <f>'81..'!BF67</f>
        <v>62.467430713917608</v>
      </c>
      <c r="AB37" s="216">
        <f>'81..'!BG67</f>
        <v>57.693231107463852</v>
      </c>
      <c r="AC37" s="216">
        <f>'81..'!BH67</f>
        <v>46.285612532208688</v>
      </c>
      <c r="AD37" s="216">
        <f>'81..'!BI67</f>
        <v>46.285612532208688</v>
      </c>
      <c r="AE37" s="216">
        <f>'81..'!BJ67</f>
        <v>38</v>
      </c>
      <c r="AF37" s="216">
        <f>'81..'!BK67</f>
        <v>120.40044041743857</v>
      </c>
      <c r="AG37" s="216">
        <f>'81..'!BL67</f>
        <v>107.12693278062206</v>
      </c>
      <c r="AH37" s="216">
        <f>'81..'!BM67</f>
        <v>68.035264416381651</v>
      </c>
      <c r="AI37" s="161"/>
    </row>
    <row r="38" spans="1:35" ht="12.6" customHeight="1">
      <c r="A38" s="155"/>
      <c r="B38" s="156" t="s">
        <v>2203</v>
      </c>
      <c r="C38" s="155"/>
      <c r="D38" s="165"/>
      <c r="E38" s="158" t="e">
        <f>#REF!/AH38*100</f>
        <v>#REF!</v>
      </c>
      <c r="F38" s="215">
        <f>'81..'!AK68</f>
        <v>1989.1918900719504</v>
      </c>
      <c r="G38" s="216">
        <f>'81..'!AL68</f>
        <v>1071.5679880161865</v>
      </c>
      <c r="H38" s="216">
        <f>'81..'!AM68</f>
        <v>458.2356916363143</v>
      </c>
      <c r="I38" s="216">
        <f>'81..'!AN68</f>
        <v>91.757352941081564</v>
      </c>
      <c r="J38" s="216">
        <f>'81..'!AO68</f>
        <v>366.47833869523276</v>
      </c>
      <c r="K38" s="216">
        <f>'81..'!AP68</f>
        <v>613.33229637987222</v>
      </c>
      <c r="L38" s="216">
        <f>'81..'!AQ68</f>
        <v>73.253676470540782</v>
      </c>
      <c r="M38" s="216">
        <f>'81..'!AR68</f>
        <v>73.253676470540782</v>
      </c>
      <c r="N38" s="216">
        <f>'81..'!AS68</f>
        <v>55.3125</v>
      </c>
      <c r="O38" s="216">
        <f>'81..'!AT68</f>
        <v>62.721153846153847</v>
      </c>
      <c r="P38" s="216">
        <f>'81..'!AU68</f>
        <v>76.841911764648941</v>
      </c>
      <c r="Q38" s="216">
        <f>'81..'!AV68</f>
        <v>154.27630090491095</v>
      </c>
      <c r="R38" s="216">
        <f>'81..'!AW68</f>
        <v>38.875</v>
      </c>
      <c r="S38" s="216">
        <f>'81..'!AX68</f>
        <v>78.798076923076934</v>
      </c>
      <c r="T38" s="216">
        <f>'81..'!AY68</f>
        <v>544.84256145247593</v>
      </c>
      <c r="U38" s="216">
        <f>'81..'!AZ68</f>
        <v>519.65337226328677</v>
      </c>
      <c r="V38" s="216">
        <f>'81..'!BA68</f>
        <v>189.44604530973115</v>
      </c>
      <c r="W38" s="216">
        <f>'81..'!BB68</f>
        <v>81.847063409563418</v>
      </c>
      <c r="X38" s="216">
        <f>'81..'!BC68</f>
        <v>117.70537788910651</v>
      </c>
      <c r="Y38" s="216">
        <f>'81..'!BD68</f>
        <v>27.954391891891891</v>
      </c>
      <c r="Z38" s="216">
        <f>'81..'!BE68</f>
        <v>31.393061330561331</v>
      </c>
      <c r="AA38" s="216">
        <f>'81..'!BF68</f>
        <v>12.672297297297298</v>
      </c>
      <c r="AB38" s="216">
        <f>'81..'!BG68</f>
        <v>12.672297297297298</v>
      </c>
      <c r="AC38" s="216">
        <f>'81..'!BH68</f>
        <v>21.657094594594597</v>
      </c>
      <c r="AD38" s="216">
        <f>'81..'!BI68</f>
        <v>24.305743243243242</v>
      </c>
      <c r="AE38" s="216">
        <f>'81..'!BJ68</f>
        <v>25.189189189189189</v>
      </c>
      <c r="AF38" s="216">
        <f>'81..'!BK68</f>
        <v>141.06987960206311</v>
      </c>
      <c r="AG38" s="216">
        <f>'81..'!BL68</f>
        <v>60.194649904527999</v>
      </c>
      <c r="AH38" s="216">
        <f>'81..'!BM68</f>
        <v>171.51681109669701</v>
      </c>
      <c r="AI38" s="161"/>
    </row>
    <row r="39" spans="1:35" ht="12.6" customHeight="1">
      <c r="A39" s="155"/>
      <c r="B39" s="156" t="s">
        <v>2227</v>
      </c>
      <c r="C39" s="155"/>
      <c r="D39" s="165"/>
      <c r="E39" s="158" t="e">
        <f>#REF!/AH39*100</f>
        <v>#REF!</v>
      </c>
      <c r="F39" s="215">
        <f>'81..'!AK69</f>
        <v>665.99688190044412</v>
      </c>
      <c r="G39" s="216">
        <f>'81..'!AL69</f>
        <v>243.13864793175139</v>
      </c>
      <c r="H39" s="216">
        <f>'81..'!AM69</f>
        <v>80.685425478528941</v>
      </c>
      <c r="I39" s="216">
        <f>'81..'!AN69</f>
        <v>49.198938992042443</v>
      </c>
      <c r="J39" s="216">
        <f>'81..'!AO69</f>
        <v>31.486486486486488</v>
      </c>
      <c r="K39" s="216">
        <f>'81..'!AP69</f>
        <v>162.45322245322245</v>
      </c>
      <c r="L39" s="216">
        <f>'81..'!AQ69</f>
        <v>22.153846153846157</v>
      </c>
      <c r="M39" s="216">
        <f>'81..'!AR69</f>
        <v>29.135135135135137</v>
      </c>
      <c r="N39" s="216">
        <f>'81..'!AS69</f>
        <v>0</v>
      </c>
      <c r="O39" s="216">
        <f>'81..'!AT69</f>
        <v>37.081081081081081</v>
      </c>
      <c r="P39" s="216">
        <f>'81..'!AU69</f>
        <v>18.461538461538463</v>
      </c>
      <c r="Q39" s="216">
        <f>'81..'!AV69</f>
        <v>37.081081081081081</v>
      </c>
      <c r="R39" s="216">
        <f>'81..'!AW69</f>
        <v>0</v>
      </c>
      <c r="S39" s="216">
        <f>'81..'!AX69</f>
        <v>18.54054054054054</v>
      </c>
      <c r="T39" s="216">
        <f>'81..'!AY69</f>
        <v>92.320166320166322</v>
      </c>
      <c r="U39" s="216">
        <f>'81..'!AZ69</f>
        <v>92.320166320166322</v>
      </c>
      <c r="V39" s="216">
        <f>'81..'!BA69</f>
        <v>13.725571725571726</v>
      </c>
      <c r="W39" s="216">
        <f>'81..'!BB69</f>
        <v>13.725571725571726</v>
      </c>
      <c r="X39" s="216">
        <f>'81..'!BC69</f>
        <v>13.725571725571726</v>
      </c>
      <c r="Y39" s="216">
        <f>'81..'!BD69</f>
        <v>10</v>
      </c>
      <c r="Z39" s="216">
        <f>'81..'!BE69</f>
        <v>28.461538461538463</v>
      </c>
      <c r="AA39" s="216">
        <f>'81..'!BF69</f>
        <v>3.6923076923076925</v>
      </c>
      <c r="AB39" s="216">
        <f>'81..'!BG69</f>
        <v>6.3409563409563408</v>
      </c>
      <c r="AC39" s="216">
        <f>'81..'!BH69</f>
        <v>0</v>
      </c>
      <c r="AD39" s="216">
        <f>'81..'!BI69</f>
        <v>2.6486486486486487</v>
      </c>
      <c r="AE39" s="216">
        <f>'81..'!BJ69</f>
        <v>0</v>
      </c>
      <c r="AF39" s="216">
        <f>'81..'!BK69</f>
        <v>178.9401565741293</v>
      </c>
      <c r="AG39" s="216">
        <f>'81..'!BL69</f>
        <v>74.732649179473242</v>
      </c>
      <c r="AH39" s="216">
        <f>'81..'!BM69</f>
        <v>76.865261894924004</v>
      </c>
      <c r="AI39" s="161"/>
    </row>
    <row r="40" spans="1:35" ht="12.6" customHeight="1">
      <c r="A40" s="155"/>
      <c r="B40" s="156" t="s">
        <v>2252</v>
      </c>
      <c r="C40" s="155"/>
      <c r="D40" s="165"/>
      <c r="E40" s="158" t="e">
        <f>#REF!/AH40*100</f>
        <v>#REF!</v>
      </c>
      <c r="F40" s="215">
        <f>'81..'!AK70</f>
        <v>347</v>
      </c>
      <c r="G40" s="216">
        <f>'81..'!AL70</f>
        <v>96</v>
      </c>
      <c r="H40" s="216">
        <f>'81..'!AM70</f>
        <v>27</v>
      </c>
      <c r="I40" s="216">
        <f>'81..'!AN70</f>
        <v>4</v>
      </c>
      <c r="J40" s="216">
        <f>'81..'!AO70</f>
        <v>23</v>
      </c>
      <c r="K40" s="216">
        <f>'81..'!AP70</f>
        <v>69</v>
      </c>
      <c r="L40" s="216">
        <f>'81..'!AQ70</f>
        <v>4</v>
      </c>
      <c r="M40" s="216">
        <f>'81..'!AR70</f>
        <v>8</v>
      </c>
      <c r="N40" s="216">
        <f>'81..'!AS70</f>
        <v>4</v>
      </c>
      <c r="O40" s="216">
        <f>'81..'!AT70</f>
        <v>27</v>
      </c>
      <c r="P40" s="216">
        <f>'81..'!AU70</f>
        <v>3</v>
      </c>
      <c r="Q40" s="216">
        <f>'81..'!AV70</f>
        <v>12</v>
      </c>
      <c r="R40" s="216">
        <f>'81..'!AW70</f>
        <v>2</v>
      </c>
      <c r="S40" s="216">
        <f>'81..'!AX70</f>
        <v>9</v>
      </c>
      <c r="T40" s="216">
        <f>'81..'!AY70</f>
        <v>89</v>
      </c>
      <c r="U40" s="216">
        <f>'81..'!AZ70</f>
        <v>84</v>
      </c>
      <c r="V40" s="216">
        <f>'81..'!BA70</f>
        <v>4</v>
      </c>
      <c r="W40" s="216">
        <f>'81..'!BB70</f>
        <v>8</v>
      </c>
      <c r="X40" s="216">
        <f>'81..'!BC70</f>
        <v>5</v>
      </c>
      <c r="Y40" s="216">
        <f>'81..'!BD70</f>
        <v>24</v>
      </c>
      <c r="Z40" s="216">
        <f>'81..'!BE70</f>
        <v>11</v>
      </c>
      <c r="AA40" s="216">
        <f>'81..'!BF70</f>
        <v>4</v>
      </c>
      <c r="AB40" s="216">
        <f>'81..'!BG70</f>
        <v>3</v>
      </c>
      <c r="AC40" s="216">
        <f>'81..'!BH70</f>
        <v>12</v>
      </c>
      <c r="AD40" s="216">
        <f>'81..'!BI70</f>
        <v>13</v>
      </c>
      <c r="AE40" s="216">
        <f>'81..'!BJ70</f>
        <v>5</v>
      </c>
      <c r="AF40" s="216">
        <f>'81..'!BK70</f>
        <v>35</v>
      </c>
      <c r="AG40" s="216">
        <f>'81..'!BL70</f>
        <v>66</v>
      </c>
      <c r="AH40" s="216">
        <f>'81..'!BM70</f>
        <v>61</v>
      </c>
      <c r="AI40" s="161"/>
    </row>
    <row r="41" spans="1:35" ht="12.6" customHeight="1">
      <c r="A41" s="3094" t="s">
        <v>356</v>
      </c>
      <c r="B41" s="3094"/>
      <c r="C41" s="3094"/>
      <c r="D41" s="162"/>
      <c r="E41" s="158"/>
      <c r="F41" s="215"/>
      <c r="G41" s="216"/>
      <c r="H41" s="216"/>
      <c r="I41" s="216"/>
      <c r="J41" s="216"/>
      <c r="K41" s="216"/>
      <c r="L41" s="216"/>
      <c r="M41" s="216"/>
      <c r="N41" s="216"/>
      <c r="O41" s="216"/>
      <c r="P41" s="216"/>
      <c r="Q41" s="216"/>
      <c r="R41" s="216"/>
      <c r="S41" s="216"/>
      <c r="T41" s="216"/>
      <c r="U41" s="216"/>
      <c r="V41" s="216"/>
      <c r="W41" s="216"/>
      <c r="X41" s="216"/>
      <c r="Y41" s="216"/>
      <c r="Z41" s="216"/>
      <c r="AA41" s="216"/>
      <c r="AB41" s="216"/>
      <c r="AC41" s="216"/>
      <c r="AD41" s="216"/>
      <c r="AE41" s="216"/>
      <c r="AF41" s="216"/>
      <c r="AG41" s="216"/>
      <c r="AH41" s="216"/>
      <c r="AI41" s="161"/>
    </row>
    <row r="42" spans="1:35" ht="12.6" customHeight="1">
      <c r="A42" s="166"/>
      <c r="B42" s="156" t="s">
        <v>2229</v>
      </c>
      <c r="C42" s="166"/>
      <c r="D42" s="167"/>
      <c r="E42" s="168" t="e">
        <f>#REF!/AH42*100</f>
        <v>#REF!</v>
      </c>
      <c r="F42" s="215">
        <f>'81..'!AK71</f>
        <v>9368.3859028466941</v>
      </c>
      <c r="G42" s="216">
        <f>'81..'!AL71</f>
        <v>7345.3557978466706</v>
      </c>
      <c r="H42" s="216">
        <f>'81..'!AM71</f>
        <v>1933.2905975836959</v>
      </c>
      <c r="I42" s="216">
        <f>'81..'!AN71</f>
        <v>948.45341769557774</v>
      </c>
      <c r="J42" s="216">
        <f>'81..'!AO71</f>
        <v>984.8371798881185</v>
      </c>
      <c r="K42" s="216">
        <f>'81..'!AP71</f>
        <v>5412.0652002629731</v>
      </c>
      <c r="L42" s="216">
        <f>'81..'!AQ71</f>
        <v>995.17022680527884</v>
      </c>
      <c r="M42" s="216">
        <f>'81..'!AR71</f>
        <v>711.74437219038043</v>
      </c>
      <c r="N42" s="216">
        <f>'81..'!AS71</f>
        <v>700.07243872925608</v>
      </c>
      <c r="O42" s="216">
        <f>'81..'!AT71</f>
        <v>656.88480257814729</v>
      </c>
      <c r="P42" s="216">
        <f>'81..'!AU71</f>
        <v>780.55790132193181</v>
      </c>
      <c r="Q42" s="216">
        <f>'81..'!AV71</f>
        <v>567.96629683727588</v>
      </c>
      <c r="R42" s="216">
        <f>'81..'!AW71</f>
        <v>567.69788823467923</v>
      </c>
      <c r="S42" s="216">
        <f>'81..'!AX71</f>
        <v>431.97127356602431</v>
      </c>
      <c r="T42" s="216">
        <f>'81..'!AY71</f>
        <v>1515.2486815232937</v>
      </c>
      <c r="U42" s="216">
        <f>'81..'!AZ71</f>
        <v>1463.3241080557164</v>
      </c>
      <c r="V42" s="216">
        <f>'81..'!BA71</f>
        <v>356.443468379715</v>
      </c>
      <c r="W42" s="216">
        <f>'81..'!BB71</f>
        <v>314.38086393396941</v>
      </c>
      <c r="X42" s="216">
        <f>'81..'!BC71</f>
        <v>249.90507465318763</v>
      </c>
      <c r="Y42" s="216">
        <f>'81..'!BD71</f>
        <v>77.104305058964854</v>
      </c>
      <c r="Z42" s="216">
        <f>'81..'!BE71</f>
        <v>123.93120350993247</v>
      </c>
      <c r="AA42" s="216">
        <f>'81..'!BF71</f>
        <v>74.691228385752169</v>
      </c>
      <c r="AB42" s="216">
        <f>'81..'!BG71</f>
        <v>74.691228385752169</v>
      </c>
      <c r="AC42" s="216">
        <f>'81..'!BH71</f>
        <v>61.165761129358557</v>
      </c>
      <c r="AD42" s="216">
        <f>'81..'!BI71</f>
        <v>131.01097461908381</v>
      </c>
      <c r="AE42" s="216">
        <f>'81..'!BJ71</f>
        <v>51.924573467577488</v>
      </c>
      <c r="AF42" s="216">
        <f>'81..'!BK71</f>
        <v>223.23288245720278</v>
      </c>
      <c r="AG42" s="216">
        <f>'81..'!BL71</f>
        <v>46.799767195345339</v>
      </c>
      <c r="AH42" s="216">
        <f>'81..'!BM71</f>
        <v>237.74877382418421</v>
      </c>
      <c r="AI42" s="161"/>
    </row>
    <row r="43" spans="1:35" ht="12.6" customHeight="1">
      <c r="A43" s="166"/>
      <c r="B43" s="156" t="s">
        <v>2198</v>
      </c>
      <c r="C43" s="166"/>
      <c r="D43" s="162"/>
      <c r="E43" s="168" t="e">
        <f>#REF!/AH43*100</f>
        <v>#REF!</v>
      </c>
      <c r="F43" s="215">
        <f>'81..'!AK72</f>
        <v>6727.1555916808402</v>
      </c>
      <c r="G43" s="216">
        <f>'81..'!AL72</f>
        <v>5214.6260555532281</v>
      </c>
      <c r="H43" s="216">
        <f>'81..'!AM72</f>
        <v>1523.1834771565595</v>
      </c>
      <c r="I43" s="216">
        <f>'81..'!AN72</f>
        <v>550.69150231068977</v>
      </c>
      <c r="J43" s="216">
        <f>'81..'!AO72</f>
        <v>972.49197484586966</v>
      </c>
      <c r="K43" s="216">
        <f>'81..'!AP72</f>
        <v>3691.4425783966685</v>
      </c>
      <c r="L43" s="216">
        <f>'81..'!AQ72</f>
        <v>631.95979507165407</v>
      </c>
      <c r="M43" s="216">
        <f>'81..'!AR72</f>
        <v>777.28373603852731</v>
      </c>
      <c r="N43" s="216">
        <f>'81..'!AS72</f>
        <v>434.4116935199911</v>
      </c>
      <c r="O43" s="216">
        <f>'81..'!AT72</f>
        <v>509.85472097542885</v>
      </c>
      <c r="P43" s="216">
        <f>'81..'!AU72</f>
        <v>362.92886846859443</v>
      </c>
      <c r="Q43" s="216">
        <f>'81..'!AV72</f>
        <v>519.823862067047</v>
      </c>
      <c r="R43" s="216">
        <f>'81..'!AW72</f>
        <v>128.18290942723451</v>
      </c>
      <c r="S43" s="216">
        <f>'81..'!AX72</f>
        <v>326.99699282819159</v>
      </c>
      <c r="T43" s="216">
        <f>'81..'!AY72</f>
        <v>982.01792790037678</v>
      </c>
      <c r="U43" s="216">
        <f>'81..'!AZ72</f>
        <v>866.41792790025727</v>
      </c>
      <c r="V43" s="216">
        <f>'81..'!BA72</f>
        <v>378.36295473125523</v>
      </c>
      <c r="W43" s="216">
        <f>'81..'!BB72</f>
        <v>81.317383625618277</v>
      </c>
      <c r="X43" s="216">
        <f>'81..'!BC72</f>
        <v>110.88825838051655</v>
      </c>
      <c r="Y43" s="216">
        <f>'81..'!BD72</f>
        <v>70.837998603873586</v>
      </c>
      <c r="Z43" s="216">
        <f>'81..'!BE72</f>
        <v>46.869499806410133</v>
      </c>
      <c r="AA43" s="216">
        <f>'81..'!BF72</f>
        <v>35.533333333352999</v>
      </c>
      <c r="AB43" s="216">
        <f>'81..'!BG72</f>
        <v>46.869499806410133</v>
      </c>
      <c r="AC43" s="216">
        <f>'81..'!BH72</f>
        <v>46.869499806410133</v>
      </c>
      <c r="AD43" s="216">
        <f>'81..'!BI72</f>
        <v>48.869499806410133</v>
      </c>
      <c r="AE43" s="216">
        <f>'81..'!BJ72</f>
        <v>115.60000000011952</v>
      </c>
      <c r="AF43" s="216">
        <f>'81..'!BK72</f>
        <v>250.55169081673728</v>
      </c>
      <c r="AG43" s="216">
        <f>'81..'!BL72</f>
        <v>116.357271304032</v>
      </c>
      <c r="AH43" s="216">
        <f>'81..'!BM72</f>
        <v>163.60264610646621</v>
      </c>
      <c r="AI43" s="161"/>
    </row>
    <row r="44" spans="1:35" ht="12.6" customHeight="1">
      <c r="A44" s="155"/>
      <c r="B44" s="156" t="s">
        <v>2225</v>
      </c>
      <c r="C44" s="155"/>
      <c r="D44" s="165"/>
      <c r="E44" s="168" t="e">
        <f>#REF!/AH44*100</f>
        <v>#REF!</v>
      </c>
      <c r="F44" s="215">
        <f>'81..'!AK73</f>
        <v>3929.7852502182031</v>
      </c>
      <c r="G44" s="216">
        <f>'81..'!AL73</f>
        <v>3228.1861163870358</v>
      </c>
      <c r="H44" s="216">
        <f>'81..'!AM73</f>
        <v>799.88956697791934</v>
      </c>
      <c r="I44" s="216">
        <f>'81..'!AN73</f>
        <v>376.84153858402846</v>
      </c>
      <c r="J44" s="216">
        <f>'81..'!AO73</f>
        <v>423.048028393891</v>
      </c>
      <c r="K44" s="216">
        <f>'81..'!AP73</f>
        <v>2428.2965494091159</v>
      </c>
      <c r="L44" s="216">
        <f>'81..'!AQ73</f>
        <v>287.08413566104042</v>
      </c>
      <c r="M44" s="216">
        <f>'81..'!AR73</f>
        <v>558.86956738210336</v>
      </c>
      <c r="N44" s="216">
        <f>'81..'!AS73</f>
        <v>242.22535472257749</v>
      </c>
      <c r="O44" s="216">
        <f>'81..'!AT73</f>
        <v>433.44586164932622</v>
      </c>
      <c r="P44" s="216">
        <f>'81..'!AU73</f>
        <v>274.46114439352186</v>
      </c>
      <c r="Q44" s="216">
        <f>'81..'!AV73</f>
        <v>269.53292730347289</v>
      </c>
      <c r="R44" s="216">
        <f>'81..'!AW73</f>
        <v>153.79868489429361</v>
      </c>
      <c r="S44" s="216">
        <f>'81..'!AX73</f>
        <v>208.8788734027799</v>
      </c>
      <c r="T44" s="216">
        <f>'81..'!AY73</f>
        <v>477.1558273722838</v>
      </c>
      <c r="U44" s="216">
        <f>'81..'!AZ73</f>
        <v>446.01297022947307</v>
      </c>
      <c r="V44" s="216">
        <f>'81..'!BA73</f>
        <v>109.52047176195929</v>
      </c>
      <c r="W44" s="216">
        <f>'81..'!BB73</f>
        <v>62.523062634331289</v>
      </c>
      <c r="X44" s="216">
        <f>'81..'!BC73</f>
        <v>74.071767198136953</v>
      </c>
      <c r="Y44" s="216">
        <f>'81..'!BD73</f>
        <v>17.312885841595747</v>
      </c>
      <c r="Z44" s="216">
        <f>'81..'!BE73</f>
        <v>46.010294969207095</v>
      </c>
      <c r="AA44" s="216">
        <f>'81..'!BF73</f>
        <v>40.410294969207094</v>
      </c>
      <c r="AB44" s="216">
        <f>'81..'!BG73</f>
        <v>40.410294969207094</v>
      </c>
      <c r="AC44" s="216">
        <f>'81..'!BH73</f>
        <v>27.876948942914261</v>
      </c>
      <c r="AD44" s="216">
        <f>'81..'!BI73</f>
        <v>27.876948942914261</v>
      </c>
      <c r="AE44" s="216">
        <f>'81..'!BJ73</f>
        <v>31.142857142810705</v>
      </c>
      <c r="AF44" s="216">
        <f>'81..'!BK73</f>
        <v>122.87943953762104</v>
      </c>
      <c r="AG44" s="216">
        <f>'81..'!BL73</f>
        <v>47.246219174935788</v>
      </c>
      <c r="AH44" s="216">
        <f>'81..'!BM73</f>
        <v>54.317647746327133</v>
      </c>
      <c r="AI44" s="161"/>
    </row>
    <row r="45" spans="1:35" ht="12.6" customHeight="1">
      <c r="A45" s="155"/>
      <c r="B45" s="156" t="s">
        <v>2199</v>
      </c>
      <c r="C45" s="155"/>
      <c r="D45" s="165"/>
      <c r="E45" s="168" t="e">
        <f>#REF!/AH45*100</f>
        <v>#REF!</v>
      </c>
      <c r="F45" s="215">
        <f>'81..'!AK74</f>
        <v>6328.1334769436216</v>
      </c>
      <c r="G45" s="216">
        <f>'81..'!AL74</f>
        <v>4654.7665004492728</v>
      </c>
      <c r="H45" s="216">
        <f>'81..'!AM74</f>
        <v>1376.0832702135915</v>
      </c>
      <c r="I45" s="216">
        <f>'81..'!AN74</f>
        <v>528.25630197092028</v>
      </c>
      <c r="J45" s="216">
        <f>'81..'!AO74</f>
        <v>847.82696824267089</v>
      </c>
      <c r="K45" s="216">
        <f>'81..'!AP74</f>
        <v>3278.6832302356843</v>
      </c>
      <c r="L45" s="216">
        <f>'81..'!AQ74</f>
        <v>437.13662554706178</v>
      </c>
      <c r="M45" s="216">
        <f>'81..'!AR74</f>
        <v>640.93892946928145</v>
      </c>
      <c r="N45" s="216">
        <f>'81..'!AS74</f>
        <v>294.36120683580373</v>
      </c>
      <c r="O45" s="216">
        <f>'81..'!AT74</f>
        <v>665.93721244167227</v>
      </c>
      <c r="P45" s="216">
        <f>'81..'!AU74</f>
        <v>330.76590491781019</v>
      </c>
      <c r="Q45" s="216">
        <f>'81..'!AV74</f>
        <v>468.74872512630117</v>
      </c>
      <c r="R45" s="216">
        <f>'81..'!AW74</f>
        <v>169.04769586831782</v>
      </c>
      <c r="S45" s="216">
        <f>'81..'!AX74</f>
        <v>271.74693002943502</v>
      </c>
      <c r="T45" s="216">
        <f>'81..'!AY74</f>
        <v>899.94395932461418</v>
      </c>
      <c r="U45" s="216">
        <f>'81..'!AZ74</f>
        <v>813.63479194633794</v>
      </c>
      <c r="V45" s="216">
        <f>'81..'!BA74</f>
        <v>252.62982677222371</v>
      </c>
      <c r="W45" s="216">
        <f>'81..'!BB74</f>
        <v>88.83212020756153</v>
      </c>
      <c r="X45" s="216">
        <f>'81..'!BC74</f>
        <v>128.16403573704844</v>
      </c>
      <c r="Y45" s="216">
        <f>'81..'!BD74</f>
        <v>132.29301908228649</v>
      </c>
      <c r="Z45" s="216">
        <f>'81..'!BE74</f>
        <v>83.167072752296193</v>
      </c>
      <c r="AA45" s="216">
        <f>'81..'!BF74</f>
        <v>19.103794781999753</v>
      </c>
      <c r="AB45" s="216">
        <f>'81..'!BG74</f>
        <v>13.216970012560699</v>
      </c>
      <c r="AC45" s="216">
        <f>'81..'!BH74</f>
        <v>79.383892286776558</v>
      </c>
      <c r="AD45" s="216">
        <f>'81..'!BI74</f>
        <v>16.844060313584571</v>
      </c>
      <c r="AE45" s="216">
        <f>'81..'!BJ74</f>
        <v>86.309167378276172</v>
      </c>
      <c r="AF45" s="216">
        <f>'81..'!BK74</f>
        <v>481.54355657800841</v>
      </c>
      <c r="AG45" s="216">
        <f>'81..'!BL74</f>
        <v>75.473705421557142</v>
      </c>
      <c r="AH45" s="216">
        <f>'81..'!BM74</f>
        <v>216.40575517016785</v>
      </c>
      <c r="AI45" s="161"/>
    </row>
    <row r="46" spans="1:35" ht="12.6" customHeight="1">
      <c r="A46" s="155"/>
      <c r="B46" s="156" t="s">
        <v>2253</v>
      </c>
      <c r="C46" s="155"/>
      <c r="D46" s="165"/>
      <c r="E46" s="168" t="e">
        <f>#REF!/AH46*100</f>
        <v>#REF!</v>
      </c>
      <c r="F46" s="215">
        <f>'81..'!AK75</f>
        <v>4867.9340862495665</v>
      </c>
      <c r="G46" s="216">
        <f>'81..'!AL75</f>
        <v>3359.5966682533922</v>
      </c>
      <c r="H46" s="216">
        <f>'81..'!AM75</f>
        <v>1250.3880916277562</v>
      </c>
      <c r="I46" s="216">
        <f>'81..'!AN75</f>
        <v>540.56455273273355</v>
      </c>
      <c r="J46" s="216">
        <f>'81..'!AO75</f>
        <v>709.82353889502269</v>
      </c>
      <c r="K46" s="216">
        <f>'81..'!AP75</f>
        <v>2109.2085766256359</v>
      </c>
      <c r="L46" s="216">
        <f>'81..'!AQ75</f>
        <v>277.50961999985208</v>
      </c>
      <c r="M46" s="216">
        <f>'81..'!AR75</f>
        <v>409.9217738031947</v>
      </c>
      <c r="N46" s="216">
        <f>'81..'!AS75</f>
        <v>213.31130306199157</v>
      </c>
      <c r="O46" s="216">
        <f>'81..'!AT75</f>
        <v>326.04278874051681</v>
      </c>
      <c r="P46" s="216">
        <f>'81..'!AU75</f>
        <v>186.49224780268352</v>
      </c>
      <c r="Q46" s="216">
        <f>'81..'!AV75</f>
        <v>254.06742658756554</v>
      </c>
      <c r="R46" s="216">
        <f>'81..'!AW75</f>
        <v>210.57936564151248</v>
      </c>
      <c r="S46" s="216">
        <f>'81..'!AX75</f>
        <v>231.28405098831936</v>
      </c>
      <c r="T46" s="216">
        <f>'81..'!AY75</f>
        <v>406.4193828575776</v>
      </c>
      <c r="U46" s="216">
        <f>'81..'!AZ75</f>
        <v>352.75271619091092</v>
      </c>
      <c r="V46" s="216">
        <f>'81..'!BA75</f>
        <v>94.672497800846742</v>
      </c>
      <c r="W46" s="216">
        <f>'81..'!BB75</f>
        <v>29.924671713926013</v>
      </c>
      <c r="X46" s="216">
        <f>'81..'!BC75</f>
        <v>64.230831134146868</v>
      </c>
      <c r="Y46" s="216">
        <f>'81..'!BD75</f>
        <v>21.501159584464745</v>
      </c>
      <c r="Z46" s="216">
        <f>'81..'!BE75</f>
        <v>38.549671713857016</v>
      </c>
      <c r="AA46" s="216">
        <f>'81..'!BF75</f>
        <v>0</v>
      </c>
      <c r="AB46" s="216">
        <f>'81..'!BG75</f>
        <v>5.375</v>
      </c>
      <c r="AC46" s="216">
        <f>'81..'!BH75</f>
        <v>67.399558080212216</v>
      </c>
      <c r="AD46" s="216">
        <f>'81..'!BI75</f>
        <v>31.09932616345727</v>
      </c>
      <c r="AE46" s="216">
        <f>'81..'!BJ75</f>
        <v>53.666666666666671</v>
      </c>
      <c r="AF46" s="216">
        <f>'81..'!BK75</f>
        <v>448.92587839368929</v>
      </c>
      <c r="AG46" s="216">
        <f>'81..'!BL75</f>
        <v>398.26423527176973</v>
      </c>
      <c r="AH46" s="216">
        <f>'81..'!BM75</f>
        <v>254.72792147313862</v>
      </c>
      <c r="AI46" s="161"/>
    </row>
    <row r="47" spans="1:35" ht="12.6" customHeight="1">
      <c r="A47" s="155"/>
      <c r="B47" s="156" t="s">
        <v>2193</v>
      </c>
      <c r="C47" s="155"/>
      <c r="D47" s="165"/>
      <c r="E47" s="168" t="e">
        <f>#REF!/AH47*100</f>
        <v>#REF!</v>
      </c>
      <c r="F47" s="215">
        <f>'81..'!AK76</f>
        <v>6141.4650646114642</v>
      </c>
      <c r="G47" s="216">
        <f>'81..'!AL76</f>
        <v>3993.0269980660833</v>
      </c>
      <c r="H47" s="216">
        <f>'81..'!AM76</f>
        <v>1364.0810387054978</v>
      </c>
      <c r="I47" s="216">
        <f>'81..'!AN76</f>
        <v>444.53446441324809</v>
      </c>
      <c r="J47" s="216">
        <f>'81..'!AO76</f>
        <v>919.54657429224937</v>
      </c>
      <c r="K47" s="216">
        <f>'81..'!AP76</f>
        <v>2628.9459593605848</v>
      </c>
      <c r="L47" s="216">
        <f>'81..'!AQ76</f>
        <v>358.4960819254203</v>
      </c>
      <c r="M47" s="216">
        <f>'81..'!AR76</f>
        <v>556.87033842408914</v>
      </c>
      <c r="N47" s="216">
        <f>'81..'!AS76</f>
        <v>220.21729255569397</v>
      </c>
      <c r="O47" s="216">
        <f>'81..'!AT76</f>
        <v>375.10034519760546</v>
      </c>
      <c r="P47" s="216">
        <f>'81..'!AU76</f>
        <v>228.0282809529632</v>
      </c>
      <c r="Q47" s="216">
        <f>'81..'!AV76</f>
        <v>440.94692710775911</v>
      </c>
      <c r="R47" s="216">
        <f>'81..'!AW76</f>
        <v>196.95303532593661</v>
      </c>
      <c r="S47" s="216">
        <f>'81..'!AX76</f>
        <v>252.33365787111711</v>
      </c>
      <c r="T47" s="216">
        <f>'81..'!AY76</f>
        <v>1113.9371692022662</v>
      </c>
      <c r="U47" s="216">
        <f>'81..'!AZ76</f>
        <v>1024.2779440863746</v>
      </c>
      <c r="V47" s="216">
        <f>'81..'!BA76</f>
        <v>302.07727364973312</v>
      </c>
      <c r="W47" s="216">
        <f>'81..'!BB76</f>
        <v>98.318337634936526</v>
      </c>
      <c r="X47" s="216">
        <f>'81..'!BC76</f>
        <v>179.79037857890853</v>
      </c>
      <c r="Y47" s="216">
        <f>'81..'!BD76</f>
        <v>106.68438173189926</v>
      </c>
      <c r="Z47" s="216">
        <f>'81..'!BE76</f>
        <v>93.600298813058231</v>
      </c>
      <c r="AA47" s="216">
        <f>'81..'!BF76</f>
        <v>62.645533646929124</v>
      </c>
      <c r="AB47" s="216">
        <f>'81..'!BG76</f>
        <v>50.035333225530117</v>
      </c>
      <c r="AC47" s="216">
        <f>'81..'!BH76</f>
        <v>60.326137834611572</v>
      </c>
      <c r="AD47" s="216">
        <f>'81..'!BI76</f>
        <v>70.800268970768144</v>
      </c>
      <c r="AE47" s="216">
        <f>'81..'!BJ76</f>
        <v>89.659225115891587</v>
      </c>
      <c r="AF47" s="216">
        <f>'81..'!BK76</f>
        <v>526.1409161013346</v>
      </c>
      <c r="AG47" s="216">
        <f>'81..'!BL76</f>
        <v>204.49050628197912</v>
      </c>
      <c r="AH47" s="216">
        <f>'81..'!BM76</f>
        <v>303.86947495980291</v>
      </c>
      <c r="AI47" s="161"/>
    </row>
    <row r="48" spans="1:35" ht="12.6" customHeight="1">
      <c r="A48" s="155"/>
      <c r="B48" s="156" t="s">
        <v>2202</v>
      </c>
      <c r="C48" s="155"/>
      <c r="D48" s="165"/>
      <c r="E48" s="168" t="e">
        <f>#REF!/AH48*100</f>
        <v>#REF!</v>
      </c>
      <c r="F48" s="215">
        <f>'81..'!AK77</f>
        <v>1363.9122413056168</v>
      </c>
      <c r="G48" s="216">
        <f>'81..'!AL77</f>
        <v>848.04672464950193</v>
      </c>
      <c r="H48" s="216">
        <f>'81..'!AM77</f>
        <v>267.5934987424319</v>
      </c>
      <c r="I48" s="216">
        <f>'81..'!AN77</f>
        <v>80.977375300833742</v>
      </c>
      <c r="J48" s="216">
        <f>'81..'!AO77</f>
        <v>186.61612344159818</v>
      </c>
      <c r="K48" s="216">
        <f>'81..'!AP77</f>
        <v>580.45322590706996</v>
      </c>
      <c r="L48" s="216">
        <f>'81..'!AQ77</f>
        <v>61.253093150482925</v>
      </c>
      <c r="M48" s="216">
        <f>'81..'!AR77</f>
        <v>112.3689504301126</v>
      </c>
      <c r="N48" s="216">
        <f>'81..'!AS77</f>
        <v>28.672305360101451</v>
      </c>
      <c r="O48" s="216">
        <f>'81..'!AT77</f>
        <v>58.138218263114446</v>
      </c>
      <c r="P48" s="216">
        <f>'81..'!AU77</f>
        <v>63.180983779728358</v>
      </c>
      <c r="Q48" s="216">
        <f>'81..'!AV77</f>
        <v>143.01603458699674</v>
      </c>
      <c r="R48" s="216">
        <f>'81..'!AW77</f>
        <v>49.485458776759721</v>
      </c>
      <c r="S48" s="216">
        <f>'81..'!AX77</f>
        <v>64.338181559773773</v>
      </c>
      <c r="T48" s="216">
        <f>'81..'!AY77</f>
        <v>178.18836542793323</v>
      </c>
      <c r="U48" s="216">
        <f>'81..'!AZ77</f>
        <v>168.18836542793323</v>
      </c>
      <c r="V48" s="216">
        <f>'81..'!BA77</f>
        <v>51.512947004094968</v>
      </c>
      <c r="W48" s="216">
        <f>'81..'!BB77</f>
        <v>30.124728369041797</v>
      </c>
      <c r="X48" s="216">
        <f>'81..'!BC77</f>
        <v>32.697709853584634</v>
      </c>
      <c r="Y48" s="216">
        <f>'81..'!BD77</f>
        <v>0</v>
      </c>
      <c r="Z48" s="216">
        <f>'81..'!BE77</f>
        <v>42.445361625956679</v>
      </c>
      <c r="AA48" s="216">
        <f>'81..'!BF77</f>
        <v>1</v>
      </c>
      <c r="AB48" s="216">
        <f>'81..'!BG77</f>
        <v>10.407618575255166</v>
      </c>
      <c r="AC48" s="216">
        <f>'81..'!BH77</f>
        <v>0</v>
      </c>
      <c r="AD48" s="216">
        <f>'81..'!BI77</f>
        <v>0</v>
      </c>
      <c r="AE48" s="216">
        <f>'81..'!BJ77</f>
        <v>10</v>
      </c>
      <c r="AF48" s="216">
        <f>'81..'!BK77</f>
        <v>171.9127997373127</v>
      </c>
      <c r="AG48" s="216">
        <f>'81..'!BL77</f>
        <v>95.367043352676959</v>
      </c>
      <c r="AH48" s="216">
        <f>'81..'!BM77</f>
        <v>70.397308138191903</v>
      </c>
      <c r="AI48" s="161"/>
    </row>
    <row r="49" spans="1:35" ht="12.6" customHeight="1">
      <c r="A49" s="155"/>
      <c r="B49" s="156" t="s">
        <v>2203</v>
      </c>
      <c r="C49" s="155"/>
      <c r="D49" s="165"/>
      <c r="E49" s="168" t="e">
        <f>#REF!/AH49*100</f>
        <v>#REF!</v>
      </c>
      <c r="F49" s="215">
        <f>'81..'!AK78</f>
        <v>2130.2733325587369</v>
      </c>
      <c r="G49" s="216">
        <f>'81..'!AL78</f>
        <v>1101.7593025617828</v>
      </c>
      <c r="H49" s="216">
        <f>'81..'!AM78</f>
        <v>478.2874801661261</v>
      </c>
      <c r="I49" s="216">
        <f>'81..'!AN78</f>
        <v>141.91378237714099</v>
      </c>
      <c r="J49" s="216">
        <f>'81..'!AO78</f>
        <v>336.37369778898517</v>
      </c>
      <c r="K49" s="216">
        <f>'81..'!AP78</f>
        <v>623.47182239565677</v>
      </c>
      <c r="L49" s="216">
        <f>'81..'!AQ78</f>
        <v>70.759817365578428</v>
      </c>
      <c r="M49" s="216">
        <f>'81..'!AR78</f>
        <v>102.60044617932387</v>
      </c>
      <c r="N49" s="216">
        <f>'81..'!AS78</f>
        <v>50.995111483253964</v>
      </c>
      <c r="O49" s="216">
        <f>'81..'!AT78</f>
        <v>111.62153385972647</v>
      </c>
      <c r="P49" s="216">
        <f>'81..'!AU78</f>
        <v>65.348052659686587</v>
      </c>
      <c r="Q49" s="216">
        <f>'81..'!AV78</f>
        <v>98.600446179323853</v>
      </c>
      <c r="R49" s="216">
        <f>'81..'!AW78</f>
        <v>34.440028057037189</v>
      </c>
      <c r="S49" s="216">
        <f>'81..'!AX78</f>
        <v>89.106386611726407</v>
      </c>
      <c r="T49" s="216">
        <f>'81..'!AY78</f>
        <v>420.45300634795706</v>
      </c>
      <c r="U49" s="216">
        <f>'81..'!AZ78</f>
        <v>394.39966545828389</v>
      </c>
      <c r="V49" s="216">
        <f>'81..'!BA78</f>
        <v>168.87085890865393</v>
      </c>
      <c r="W49" s="216">
        <f>'81..'!BB78</f>
        <v>43.282623614868456</v>
      </c>
      <c r="X49" s="216">
        <f>'81..'!BC78</f>
        <v>79.16497655595002</v>
      </c>
      <c r="Y49" s="216">
        <f>'81..'!BD78</f>
        <v>5.7079629814792021</v>
      </c>
      <c r="Z49" s="216">
        <f>'81..'!BE78</f>
        <v>39.54971398570995</v>
      </c>
      <c r="AA49" s="216">
        <f>'81..'!BF78</f>
        <v>12.764705882324467</v>
      </c>
      <c r="AB49" s="216">
        <f>'81..'!BG78</f>
        <v>16.352941176432626</v>
      </c>
      <c r="AC49" s="216">
        <f>'81..'!BH78</f>
        <v>14.352941176432624</v>
      </c>
      <c r="AD49" s="216">
        <f>'81..'!BI78</f>
        <v>14.352941176432624</v>
      </c>
      <c r="AE49" s="216">
        <f>'81..'!BJ78</f>
        <v>26.053340889673148</v>
      </c>
      <c r="AF49" s="216">
        <f>'81..'!BK78</f>
        <v>293.70554360745592</v>
      </c>
      <c r="AG49" s="216">
        <f>'81..'!BL78</f>
        <v>116.88411716852313</v>
      </c>
      <c r="AH49" s="216">
        <f>'81..'!BM78</f>
        <v>197.47136287301785</v>
      </c>
      <c r="AI49" s="161"/>
    </row>
    <row r="50" spans="1:35" ht="12.6" customHeight="1">
      <c r="A50" s="155"/>
      <c r="B50" s="156" t="s">
        <v>2254</v>
      </c>
      <c r="C50" s="155"/>
      <c r="D50" s="165"/>
      <c r="E50" s="168" t="e">
        <f>#REF!/AH50*100</f>
        <v>#REF!</v>
      </c>
      <c r="F50" s="215">
        <f>'81..'!AK79</f>
        <v>3312.0558238019153</v>
      </c>
      <c r="G50" s="216">
        <f>'81..'!AL79</f>
        <v>1915.1230310996561</v>
      </c>
      <c r="H50" s="216">
        <f>'81..'!AM79</f>
        <v>699.17267180424949</v>
      </c>
      <c r="I50" s="216">
        <f>'81..'!AN79</f>
        <v>217.71473871347183</v>
      </c>
      <c r="J50" s="216">
        <f>'81..'!AO79</f>
        <v>481.45793309077771</v>
      </c>
      <c r="K50" s="216">
        <f>'81..'!AP79</f>
        <v>1215.9503592954061</v>
      </c>
      <c r="L50" s="216">
        <f>'81..'!AQ79</f>
        <v>100.57652212307408</v>
      </c>
      <c r="M50" s="216">
        <f>'81..'!AR79</f>
        <v>212.20924022441181</v>
      </c>
      <c r="N50" s="216">
        <f>'81..'!AS79</f>
        <v>63.701522123074092</v>
      </c>
      <c r="O50" s="216">
        <f>'81..'!AT79</f>
        <v>194.04660489314446</v>
      </c>
      <c r="P50" s="216">
        <f>'81..'!AU79</f>
        <v>79.210788853635364</v>
      </c>
      <c r="Q50" s="216">
        <f>'81..'!AV79</f>
        <v>231.26576309343471</v>
      </c>
      <c r="R50" s="216">
        <f>'81..'!AW79</f>
        <v>119.85950079451024</v>
      </c>
      <c r="S50" s="216">
        <f>'81..'!AX79</f>
        <v>215.08041719012149</v>
      </c>
      <c r="T50" s="216">
        <f>'81..'!AY79</f>
        <v>723.29972929817086</v>
      </c>
      <c r="U50" s="216">
        <f>'81..'!AZ79</f>
        <v>673.77799016776385</v>
      </c>
      <c r="V50" s="216">
        <f>'81..'!BA79</f>
        <v>112.54383910256904</v>
      </c>
      <c r="W50" s="216">
        <f>'81..'!BB79</f>
        <v>117.41577966222812</v>
      </c>
      <c r="X50" s="216">
        <f>'81..'!BC79</f>
        <v>88.810572369531954</v>
      </c>
      <c r="Y50" s="216">
        <f>'81..'!BD79</f>
        <v>46.285612532208688</v>
      </c>
      <c r="Z50" s="216">
        <f>'81..'!BE79</f>
        <v>78.264082431846518</v>
      </c>
      <c r="AA50" s="216">
        <f>'81..'!BF79</f>
        <v>67.852046098532995</v>
      </c>
      <c r="AB50" s="216">
        <f>'81..'!BG79</f>
        <v>48.934261180857334</v>
      </c>
      <c r="AC50" s="216">
        <f>'81..'!BH79</f>
        <v>49.973112532208688</v>
      </c>
      <c r="AD50" s="216">
        <f>'81..'!BI79</f>
        <v>63.698684257780414</v>
      </c>
      <c r="AE50" s="216">
        <f>'81..'!BJ79</f>
        <v>49.521739130407056</v>
      </c>
      <c r="AF50" s="216">
        <f>'81..'!BK79</f>
        <v>220.88200013091958</v>
      </c>
      <c r="AG50" s="216">
        <f>'81..'!BL79</f>
        <v>125.08395596074553</v>
      </c>
      <c r="AH50" s="216">
        <f>'81..'!BM79</f>
        <v>327.66710731242301</v>
      </c>
      <c r="AI50" s="161"/>
    </row>
    <row r="51" spans="1:35" ht="12.6" customHeight="1" thickBot="1">
      <c r="A51" s="169"/>
      <c r="B51" s="170" t="s">
        <v>2228</v>
      </c>
      <c r="C51" s="169"/>
      <c r="D51" s="171"/>
      <c r="E51" s="172" t="e">
        <f>#REF!/AH51*100</f>
        <v>#REF!</v>
      </c>
      <c r="F51" s="215">
        <f>'81..'!AK80</f>
        <v>1982.3992017578041</v>
      </c>
      <c r="G51" s="217">
        <f>'81..'!AL80</f>
        <v>864.59004677754683</v>
      </c>
      <c r="H51" s="217">
        <f>'81..'!AM80</f>
        <v>224.85576923076923</v>
      </c>
      <c r="I51" s="217">
        <f>'81..'!AN80</f>
        <v>78.798076923076934</v>
      </c>
      <c r="J51" s="217">
        <f>'81..'!AO80</f>
        <v>146.05769230769232</v>
      </c>
      <c r="K51" s="217">
        <f>'81..'!AP80</f>
        <v>639.73427754677755</v>
      </c>
      <c r="L51" s="217">
        <f>'81..'!AQ80</f>
        <v>81.46634615384616</v>
      </c>
      <c r="M51" s="217">
        <f>'81..'!AR80</f>
        <v>81.853040540540547</v>
      </c>
      <c r="N51" s="217">
        <f>'81..'!AS80</f>
        <v>59.3125</v>
      </c>
      <c r="O51" s="217">
        <f>'81..'!AT80</f>
        <v>110.26169438669439</v>
      </c>
      <c r="P51" s="217">
        <f>'81..'!AU80</f>
        <v>76.774038461538467</v>
      </c>
      <c r="Q51" s="217">
        <f>'81..'!AV80</f>
        <v>124.77611746361748</v>
      </c>
      <c r="R51" s="217">
        <f>'81..'!AW80</f>
        <v>38.875</v>
      </c>
      <c r="S51" s="217">
        <f>'81..'!AX80</f>
        <v>66.415540540540547</v>
      </c>
      <c r="T51" s="217">
        <f>'81..'!AY80</f>
        <v>502.62084199584206</v>
      </c>
      <c r="U51" s="217">
        <f>'81..'!AZ80</f>
        <v>476.43165280665283</v>
      </c>
      <c r="V51" s="217">
        <f>'81..'!BA80</f>
        <v>96.875909563409564</v>
      </c>
      <c r="W51" s="217">
        <f>'81..'!BB80</f>
        <v>64.000909563409564</v>
      </c>
      <c r="X51" s="217">
        <f>'81..'!BC80</f>
        <v>79.438409563409564</v>
      </c>
      <c r="Y51" s="217">
        <f>'81..'!BD80</f>
        <v>63.954391891891888</v>
      </c>
      <c r="Z51" s="217">
        <f>'81..'!BE80</f>
        <v>61.469984407484411</v>
      </c>
      <c r="AA51" s="217">
        <f>'81..'!BF80</f>
        <v>20.364604989604992</v>
      </c>
      <c r="AB51" s="217">
        <f>'81..'!BG80</f>
        <v>19.364604989604992</v>
      </c>
      <c r="AC51" s="217">
        <f>'81..'!BH80</f>
        <v>33.657094594594597</v>
      </c>
      <c r="AD51" s="217">
        <f>'81..'!BI80</f>
        <v>37.305743243243242</v>
      </c>
      <c r="AE51" s="217">
        <f>'81..'!BJ80</f>
        <v>26.189189189189189</v>
      </c>
      <c r="AF51" s="217">
        <f>'81..'!BK80</f>
        <v>266.74824289670556</v>
      </c>
      <c r="AG51" s="217">
        <f>'81..'!BL80</f>
        <v>173.70964545284295</v>
      </c>
      <c r="AH51" s="217">
        <f>'81..'!BM80</f>
        <v>174.73042463486689</v>
      </c>
      <c r="AI51" s="161"/>
    </row>
    <row r="52" spans="1:35" s="173" customFormat="1" ht="31.5" customHeight="1">
      <c r="A52" s="4016" t="s">
        <v>4164</v>
      </c>
      <c r="B52" s="4016"/>
      <c r="C52" s="4016"/>
      <c r="D52" s="4016"/>
      <c r="E52" s="4016"/>
      <c r="F52" s="4016"/>
      <c r="G52" s="4016"/>
      <c r="H52" s="4016"/>
      <c r="I52" s="4016"/>
      <c r="J52" s="4016"/>
      <c r="K52" s="4016"/>
      <c r="L52" s="4016"/>
      <c r="M52" s="4016"/>
      <c r="N52" s="4016"/>
      <c r="O52" s="4016"/>
      <c r="P52" s="4016"/>
      <c r="Q52" s="4016"/>
      <c r="R52" s="4016"/>
      <c r="S52" s="4016"/>
      <c r="T52" s="4016"/>
      <c r="U52" s="4016"/>
      <c r="V52" s="4016"/>
      <c r="W52" s="4016"/>
      <c r="X52" s="4016"/>
      <c r="Y52" s="4016"/>
      <c r="Z52" s="4016"/>
      <c r="AA52" s="4016"/>
      <c r="AB52" s="4016"/>
      <c r="AC52" s="4016"/>
      <c r="AD52" s="4016"/>
      <c r="AE52" s="4016"/>
      <c r="AF52" s="4016"/>
      <c r="AG52" s="4016"/>
      <c r="AH52" s="4016"/>
    </row>
    <row r="53" spans="1:35" ht="26.1" customHeight="1">
      <c r="E53" s="176"/>
    </row>
    <row r="54" spans="1:35" ht="26.1" customHeight="1">
      <c r="E54" s="176"/>
    </row>
    <row r="55" spans="1:35" ht="26.1" customHeight="1">
      <c r="E55" s="176"/>
    </row>
    <row r="56" spans="1:35" ht="26.1" customHeight="1">
      <c r="E56" s="176"/>
    </row>
    <row r="57" spans="1:35" ht="26.1" customHeight="1">
      <c r="E57" s="176"/>
    </row>
    <row r="58" spans="1:35" ht="26.1" customHeight="1">
      <c r="E58" s="176"/>
    </row>
    <row r="59" spans="1:35" ht="26.1" customHeight="1">
      <c r="E59" s="176"/>
    </row>
    <row r="60" spans="1:35" ht="26.1" customHeight="1">
      <c r="E60" s="176"/>
    </row>
    <row r="61" spans="1:35" ht="26.1" customHeight="1">
      <c r="E61" s="176"/>
    </row>
    <row r="62" spans="1:35" ht="26.1" customHeight="1">
      <c r="E62" s="176"/>
    </row>
    <row r="63" spans="1:35" ht="26.1" customHeight="1">
      <c r="E63" s="176"/>
    </row>
    <row r="64" spans="1:35" ht="26.1" customHeight="1">
      <c r="E64" s="176"/>
    </row>
    <row r="65" spans="5:5" ht="26.1" customHeight="1">
      <c r="E65" s="176"/>
    </row>
    <row r="66" spans="5:5" ht="26.1" customHeight="1">
      <c r="E66" s="176"/>
    </row>
    <row r="67" spans="5:5" ht="26.1" customHeight="1">
      <c r="E67" s="176"/>
    </row>
    <row r="68" spans="5:5" ht="26.1" customHeight="1">
      <c r="E68" s="176"/>
    </row>
    <row r="69" spans="5:5" ht="26.1" customHeight="1">
      <c r="E69" s="176"/>
    </row>
    <row r="70" spans="5:5" ht="26.1" customHeight="1">
      <c r="E70" s="176"/>
    </row>
    <row r="71" spans="5:5" ht="26.1" customHeight="1">
      <c r="E71" s="176"/>
    </row>
    <row r="72" spans="5:5" ht="26.1" customHeight="1">
      <c r="E72" s="176"/>
    </row>
    <row r="73" spans="5:5" ht="26.1" customHeight="1">
      <c r="E73" s="176"/>
    </row>
    <row r="74" spans="5:5">
      <c r="E74" s="176"/>
    </row>
    <row r="75" spans="5:5">
      <c r="E75" s="176"/>
    </row>
    <row r="76" spans="5:5">
      <c r="E76" s="176"/>
    </row>
    <row r="77" spans="5:5">
      <c r="E77" s="176"/>
    </row>
    <row r="78" spans="5:5">
      <c r="E78" s="176"/>
    </row>
    <row r="79" spans="5:5">
      <c r="E79" s="176"/>
    </row>
    <row r="80" spans="5:5">
      <c r="E80" s="176"/>
    </row>
    <row r="81" spans="5:5">
      <c r="E81" s="176"/>
    </row>
    <row r="82" spans="5:5">
      <c r="E82" s="176"/>
    </row>
    <row r="83" spans="5:5">
      <c r="E83" s="176"/>
    </row>
    <row r="84" spans="5:5">
      <c r="E84" s="176"/>
    </row>
    <row r="85" spans="5:5">
      <c r="E85" s="176"/>
    </row>
    <row r="86" spans="5:5">
      <c r="E86" s="176"/>
    </row>
    <row r="87" spans="5:5">
      <c r="E87" s="176"/>
    </row>
    <row r="88" spans="5:5">
      <c r="E88" s="176"/>
    </row>
    <row r="89" spans="5:5">
      <c r="E89" s="176"/>
    </row>
    <row r="90" spans="5:5">
      <c r="E90" s="176"/>
    </row>
    <row r="91" spans="5:5">
      <c r="E91" s="176"/>
    </row>
    <row r="92" spans="5:5">
      <c r="E92" s="176"/>
    </row>
    <row r="93" spans="5:5">
      <c r="E93" s="176"/>
    </row>
    <row r="94" spans="5:5">
      <c r="E94" s="176"/>
    </row>
    <row r="95" spans="5:5">
      <c r="E95" s="176"/>
    </row>
    <row r="96" spans="5:5">
      <c r="E96" s="176"/>
    </row>
    <row r="97" spans="5:5">
      <c r="E97" s="176"/>
    </row>
    <row r="98" spans="5:5">
      <c r="E98" s="176"/>
    </row>
    <row r="99" spans="5:5">
      <c r="E99" s="176"/>
    </row>
    <row r="100" spans="5:5">
      <c r="E100" s="176"/>
    </row>
    <row r="101" spans="5:5">
      <c r="E101" s="176"/>
    </row>
    <row r="102" spans="5:5">
      <c r="E102" s="176"/>
    </row>
    <row r="103" spans="5:5">
      <c r="E103" s="176"/>
    </row>
    <row r="104" spans="5:5">
      <c r="E104" s="176"/>
    </row>
    <row r="105" spans="5:5">
      <c r="E105" s="176"/>
    </row>
    <row r="106" spans="5:5">
      <c r="E106" s="176"/>
    </row>
    <row r="107" spans="5:5">
      <c r="E107" s="176"/>
    </row>
    <row r="108" spans="5:5">
      <c r="E108" s="176"/>
    </row>
    <row r="109" spans="5:5">
      <c r="E109" s="176"/>
    </row>
    <row r="110" spans="5:5">
      <c r="E110" s="176"/>
    </row>
    <row r="111" spans="5:5">
      <c r="E111" s="176"/>
    </row>
    <row r="112" spans="5:5">
      <c r="E112" s="176"/>
    </row>
    <row r="113" spans="5:5">
      <c r="E113" s="176"/>
    </row>
    <row r="114" spans="5:5">
      <c r="E114" s="176"/>
    </row>
    <row r="115" spans="5:5">
      <c r="E115" s="176"/>
    </row>
    <row r="116" spans="5:5">
      <c r="E116" s="176"/>
    </row>
    <row r="117" spans="5:5">
      <c r="E117" s="176"/>
    </row>
    <row r="118" spans="5:5">
      <c r="E118" s="176"/>
    </row>
    <row r="119" spans="5:5">
      <c r="E119" s="176"/>
    </row>
    <row r="120" spans="5:5">
      <c r="E120" s="176"/>
    </row>
    <row r="121" spans="5:5">
      <c r="E121" s="176"/>
    </row>
    <row r="122" spans="5:5">
      <c r="E122" s="176"/>
    </row>
    <row r="123" spans="5:5">
      <c r="E123" s="176"/>
    </row>
    <row r="124" spans="5:5">
      <c r="E124" s="176"/>
    </row>
    <row r="125" spans="5:5">
      <c r="E125" s="176"/>
    </row>
    <row r="126" spans="5:5">
      <c r="E126" s="176"/>
    </row>
    <row r="127" spans="5:5">
      <c r="E127" s="176"/>
    </row>
    <row r="128" spans="5:5">
      <c r="E128" s="176"/>
    </row>
    <row r="129" spans="5:5">
      <c r="E129" s="176"/>
    </row>
    <row r="130" spans="5:5">
      <c r="E130" s="176"/>
    </row>
    <row r="131" spans="5:5">
      <c r="E131" s="176"/>
    </row>
    <row r="132" spans="5:5">
      <c r="E132" s="176"/>
    </row>
    <row r="133" spans="5:5">
      <c r="E133" s="176"/>
    </row>
    <row r="134" spans="5:5">
      <c r="E134" s="176"/>
    </row>
    <row r="135" spans="5:5">
      <c r="E135" s="176"/>
    </row>
    <row r="136" spans="5:5">
      <c r="E136" s="176"/>
    </row>
    <row r="137" spans="5:5">
      <c r="E137" s="176"/>
    </row>
    <row r="138" spans="5:5">
      <c r="E138" s="176"/>
    </row>
    <row r="139" spans="5:5">
      <c r="E139" s="176"/>
    </row>
    <row r="140" spans="5:5">
      <c r="E140" s="176"/>
    </row>
    <row r="141" spans="5:5">
      <c r="E141" s="176"/>
    </row>
    <row r="142" spans="5:5">
      <c r="E142" s="176"/>
    </row>
    <row r="143" spans="5:5">
      <c r="E143" s="176"/>
    </row>
    <row r="144" spans="5:5">
      <c r="E144" s="176"/>
    </row>
    <row r="145" spans="5:5">
      <c r="E145" s="176"/>
    </row>
    <row r="146" spans="5:5">
      <c r="E146" s="176"/>
    </row>
    <row r="147" spans="5:5">
      <c r="E147" s="176"/>
    </row>
    <row r="148" spans="5:5">
      <c r="E148" s="176"/>
    </row>
    <row r="149" spans="5:5">
      <c r="E149" s="176"/>
    </row>
    <row r="150" spans="5:5">
      <c r="E150" s="176"/>
    </row>
    <row r="151" spans="5:5">
      <c r="E151" s="176"/>
    </row>
    <row r="152" spans="5:5">
      <c r="E152" s="176"/>
    </row>
    <row r="153" spans="5:5">
      <c r="E153" s="176"/>
    </row>
    <row r="154" spans="5:5">
      <c r="E154" s="176"/>
    </row>
    <row r="155" spans="5:5">
      <c r="E155" s="176"/>
    </row>
    <row r="156" spans="5:5">
      <c r="E156" s="176"/>
    </row>
    <row r="157" spans="5:5">
      <c r="E157" s="176"/>
    </row>
    <row r="158" spans="5:5">
      <c r="E158" s="176"/>
    </row>
    <row r="159" spans="5:5">
      <c r="E159" s="176"/>
    </row>
    <row r="160" spans="5:5">
      <c r="E160" s="176"/>
    </row>
    <row r="161" spans="5:5">
      <c r="E161" s="176"/>
    </row>
    <row r="162" spans="5:5">
      <c r="E162" s="176"/>
    </row>
    <row r="163" spans="5:5">
      <c r="E163" s="176"/>
    </row>
    <row r="164" spans="5:5">
      <c r="E164" s="176"/>
    </row>
    <row r="165" spans="5:5">
      <c r="E165" s="176"/>
    </row>
    <row r="166" spans="5:5">
      <c r="E166" s="176"/>
    </row>
    <row r="167" spans="5:5">
      <c r="E167" s="176"/>
    </row>
    <row r="168" spans="5:5">
      <c r="E168" s="176"/>
    </row>
    <row r="169" spans="5:5">
      <c r="E169" s="176"/>
    </row>
    <row r="170" spans="5:5">
      <c r="E170" s="176"/>
    </row>
    <row r="171" spans="5:5">
      <c r="E171" s="176"/>
    </row>
    <row r="172" spans="5:5">
      <c r="E172" s="176"/>
    </row>
    <row r="173" spans="5:5">
      <c r="E173" s="176"/>
    </row>
    <row r="174" spans="5:5">
      <c r="E174" s="176"/>
    </row>
    <row r="175" spans="5:5">
      <c r="E175" s="176"/>
    </row>
    <row r="176" spans="5:5">
      <c r="E176" s="176"/>
    </row>
    <row r="177" spans="5:5">
      <c r="E177" s="176"/>
    </row>
    <row r="178" spans="5:5">
      <c r="E178" s="176"/>
    </row>
    <row r="179" spans="5:5">
      <c r="E179" s="176"/>
    </row>
    <row r="180" spans="5:5">
      <c r="E180" s="176"/>
    </row>
    <row r="181" spans="5:5">
      <c r="E181" s="176"/>
    </row>
    <row r="182" spans="5:5">
      <c r="E182" s="176"/>
    </row>
    <row r="183" spans="5:5">
      <c r="E183" s="176"/>
    </row>
    <row r="184" spans="5:5">
      <c r="E184" s="176"/>
    </row>
    <row r="185" spans="5:5">
      <c r="E185" s="176"/>
    </row>
    <row r="186" spans="5:5">
      <c r="E186" s="176"/>
    </row>
    <row r="187" spans="5:5">
      <c r="E187" s="176"/>
    </row>
    <row r="188" spans="5:5">
      <c r="E188" s="176"/>
    </row>
    <row r="189" spans="5:5">
      <c r="E189" s="176"/>
    </row>
    <row r="190" spans="5:5">
      <c r="E190" s="176"/>
    </row>
    <row r="191" spans="5:5">
      <c r="E191" s="176"/>
    </row>
    <row r="192" spans="5:5">
      <c r="E192" s="176"/>
    </row>
    <row r="193" spans="5:5">
      <c r="E193" s="176"/>
    </row>
    <row r="194" spans="5:5">
      <c r="E194" s="176"/>
    </row>
    <row r="195" spans="5:5">
      <c r="E195" s="176"/>
    </row>
  </sheetData>
  <mergeCells count="42">
    <mergeCell ref="AF3:AF6"/>
    <mergeCell ref="AG3:AG6"/>
    <mergeCell ref="AH3:AH6"/>
    <mergeCell ref="U4:AD4"/>
    <mergeCell ref="AE4:AE6"/>
    <mergeCell ref="Z5:Z6"/>
    <mergeCell ref="AA5:AA6"/>
    <mergeCell ref="AB5:AB6"/>
    <mergeCell ref="AC5:AC6"/>
    <mergeCell ref="AD5:AD6"/>
    <mergeCell ref="A52:AH52"/>
    <mergeCell ref="A7:D7"/>
    <mergeCell ref="A10:D10"/>
    <mergeCell ref="A12:C12"/>
    <mergeCell ref="A19:C19"/>
    <mergeCell ref="A30:C30"/>
    <mergeCell ref="A41:C41"/>
    <mergeCell ref="A11:D11"/>
    <mergeCell ref="A8:D8"/>
    <mergeCell ref="A9:D9"/>
    <mergeCell ref="T4:T6"/>
    <mergeCell ref="T3:AE3"/>
    <mergeCell ref="P5:Q5"/>
    <mergeCell ref="R5:S5"/>
    <mergeCell ref="V5:V6"/>
    <mergeCell ref="W5:W6"/>
    <mergeCell ref="X5:X6"/>
    <mergeCell ref="Y5:Y6"/>
    <mergeCell ref="U5:U6"/>
    <mergeCell ref="J3:S3"/>
    <mergeCell ref="K4:S4"/>
    <mergeCell ref="J5:J6"/>
    <mergeCell ref="K5:K6"/>
    <mergeCell ref="L5:M5"/>
    <mergeCell ref="N5:O5"/>
    <mergeCell ref="A3:C6"/>
    <mergeCell ref="E3:E6"/>
    <mergeCell ref="F3:F6"/>
    <mergeCell ref="H4:J4"/>
    <mergeCell ref="H5:H6"/>
    <mergeCell ref="G4:G6"/>
    <mergeCell ref="I5:I6"/>
  </mergeCells>
  <phoneticPr fontId="6"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81"/>
  <sheetViews>
    <sheetView view="pageBreakPreview" zoomScaleNormal="100" zoomScaleSheetLayoutView="100" workbookViewId="0">
      <selection activeCell="G7" sqref="G7"/>
    </sheetView>
  </sheetViews>
  <sheetFormatPr defaultColWidth="9.140625" defaultRowHeight="15.75"/>
  <cols>
    <col min="1" max="1" width="2.28515625" style="174" customWidth="1"/>
    <col min="2" max="2" width="18.7109375" style="174" customWidth="1"/>
    <col min="3" max="3" width="2.28515625" style="174" customWidth="1"/>
    <col min="4" max="4" width="1.7109375" style="175" customWidth="1"/>
    <col min="5" max="5" width="10.5703125" style="132" hidden="1" customWidth="1"/>
    <col min="6" max="11" width="11.85546875" style="132" customWidth="1"/>
    <col min="12" max="12" width="9.140625" style="2816"/>
    <col min="13" max="13" width="10.140625" style="892" customWidth="1"/>
    <col min="14" max="16" width="2.5703125" style="132" customWidth="1"/>
    <col min="17" max="21" width="10.140625" style="132" customWidth="1"/>
    <col min="22" max="16384" width="9.140625" style="132"/>
  </cols>
  <sheetData>
    <row r="1" spans="1:24" s="131" customFormat="1" ht="49.5" customHeight="1">
      <c r="A1" s="4011" t="s">
        <v>1586</v>
      </c>
      <c r="B1" s="4012"/>
      <c r="C1" s="4012"/>
      <c r="D1" s="4012"/>
      <c r="E1" s="4012"/>
      <c r="F1" s="4012"/>
      <c r="G1" s="4012"/>
      <c r="H1" s="4012"/>
      <c r="I1" s="4012"/>
      <c r="J1" s="4012"/>
      <c r="K1" s="4012"/>
      <c r="L1" s="2815"/>
      <c r="M1" s="419"/>
    </row>
    <row r="2" spans="1:24" ht="15" customHeight="1" thickBot="1">
      <c r="A2" s="132"/>
      <c r="B2" s="133"/>
      <c r="C2" s="133"/>
      <c r="D2" s="134"/>
      <c r="K2" s="135" t="s">
        <v>590</v>
      </c>
    </row>
    <row r="3" spans="1:24" s="138" customFormat="1" ht="24.95" customHeight="1">
      <c r="A3" s="3726" t="s">
        <v>10</v>
      </c>
      <c r="B3" s="3726"/>
      <c r="C3" s="3726"/>
      <c r="D3" s="136"/>
      <c r="E3" s="3912" t="s">
        <v>2</v>
      </c>
      <c r="F3" s="3912" t="s">
        <v>11</v>
      </c>
      <c r="G3" s="3909" t="s">
        <v>1477</v>
      </c>
      <c r="H3" s="3912" t="s">
        <v>1478</v>
      </c>
      <c r="I3" s="4124"/>
      <c r="J3" s="4125"/>
      <c r="K3" s="3912" t="s">
        <v>1465</v>
      </c>
      <c r="L3" s="2817"/>
      <c r="M3" s="2819"/>
    </row>
    <row r="4" spans="1:24" s="137" customFormat="1" ht="24.95" customHeight="1">
      <c r="A4" s="3728"/>
      <c r="B4" s="3728"/>
      <c r="C4" s="3728"/>
      <c r="D4" s="139"/>
      <c r="E4" s="3914"/>
      <c r="F4" s="3914"/>
      <c r="G4" s="3911"/>
      <c r="H4" s="140"/>
      <c r="I4" s="141" t="s">
        <v>1467</v>
      </c>
      <c r="J4" s="142" t="s">
        <v>1468</v>
      </c>
      <c r="K4" s="3914"/>
      <c r="L4" s="2818"/>
      <c r="M4" s="2819"/>
      <c r="N4" s="138"/>
      <c r="O4" s="138"/>
      <c r="P4" s="138"/>
      <c r="Q4" s="138"/>
      <c r="R4" s="138"/>
      <c r="S4" s="138"/>
      <c r="T4" s="138"/>
    </row>
    <row r="5" spans="1:24" s="147" customFormat="1" ht="19.5" customHeight="1" thickBot="1">
      <c r="A5" s="3095" t="s">
        <v>2180</v>
      </c>
      <c r="B5" s="3096"/>
      <c r="C5" s="3096"/>
      <c r="D5" s="3097"/>
      <c r="E5" s="177"/>
      <c r="F5" s="178">
        <v>16524.999999998374</v>
      </c>
      <c r="G5" s="145">
        <v>100</v>
      </c>
      <c r="H5" s="146">
        <v>18.06564179544171</v>
      </c>
      <c r="I5" s="146">
        <v>10.7262537948404</v>
      </c>
      <c r="J5" s="146">
        <v>7.3393880006013514</v>
      </c>
      <c r="K5" s="146">
        <v>81.934358204558308</v>
      </c>
      <c r="L5" s="2818"/>
      <c r="M5" s="2819"/>
      <c r="N5" s="138"/>
      <c r="O5" s="138"/>
      <c r="P5" s="138"/>
      <c r="Q5" s="138"/>
      <c r="R5" s="138"/>
      <c r="S5" s="138"/>
      <c r="T5" s="138"/>
      <c r="U5" s="148"/>
      <c r="V5" s="148"/>
      <c r="W5" s="148"/>
      <c r="X5" s="148"/>
    </row>
    <row r="6" spans="1:24" s="147" customFormat="1" ht="19.5" customHeight="1" thickTop="1">
      <c r="A6" s="3095" t="s">
        <v>2237</v>
      </c>
      <c r="B6" s="3096"/>
      <c r="C6" s="3096"/>
      <c r="D6" s="3097"/>
      <c r="E6" s="177"/>
      <c r="F6" s="178">
        <f>N9</f>
        <v>16745.000000000542</v>
      </c>
      <c r="G6" s="145">
        <f>O9</f>
        <v>100</v>
      </c>
      <c r="H6" s="146">
        <f>P9</f>
        <v>19.969205102671729</v>
      </c>
      <c r="I6" s="146">
        <f>S9</f>
        <v>9.7688463273144119</v>
      </c>
      <c r="J6" s="146">
        <f>T9</f>
        <v>11.864190080691236</v>
      </c>
      <c r="K6" s="146">
        <f>Q9</f>
        <v>80.030794897328121</v>
      </c>
      <c r="L6" s="4110"/>
      <c r="M6" s="4111"/>
      <c r="N6" s="4116" t="s">
        <v>4069</v>
      </c>
      <c r="O6" s="4117"/>
      <c r="P6" s="4117"/>
      <c r="Q6" s="4117"/>
      <c r="R6" s="4117" t="s">
        <v>4070</v>
      </c>
      <c r="S6" s="4117"/>
      <c r="T6" s="4117"/>
      <c r="U6" s="4118"/>
      <c r="V6" s="2797"/>
      <c r="W6" s="148"/>
      <c r="X6" s="148"/>
    </row>
    <row r="7" spans="1:24" ht="19.5" customHeight="1">
      <c r="A7" s="3716" t="s">
        <v>43</v>
      </c>
      <c r="B7" s="3716"/>
      <c r="C7" s="3716"/>
      <c r="D7" s="180"/>
      <c r="E7" s="177"/>
      <c r="F7" s="181"/>
      <c r="G7" s="182"/>
      <c r="H7" s="183"/>
      <c r="I7" s="183"/>
      <c r="J7" s="183"/>
      <c r="K7" s="183"/>
      <c r="L7" s="4112"/>
      <c r="M7" s="4113"/>
      <c r="N7" s="4119" t="s">
        <v>1214</v>
      </c>
      <c r="O7" s="4120"/>
      <c r="P7" s="3022" t="s">
        <v>1022</v>
      </c>
      <c r="Q7" s="3022" t="s">
        <v>1023</v>
      </c>
      <c r="R7" s="2798" t="s">
        <v>1187</v>
      </c>
      <c r="S7" s="3022" t="s">
        <v>4071</v>
      </c>
      <c r="T7" s="3022" t="s">
        <v>4072</v>
      </c>
      <c r="U7" s="2799" t="s">
        <v>4073</v>
      </c>
      <c r="V7" s="2797"/>
      <c r="W7" s="184"/>
      <c r="X7" s="184"/>
    </row>
    <row r="8" spans="1:24" ht="19.5" customHeight="1" thickBot="1">
      <c r="A8" s="185"/>
      <c r="B8" s="185" t="s">
        <v>44</v>
      </c>
      <c r="C8" s="185"/>
      <c r="D8" s="186"/>
      <c r="E8" s="187"/>
      <c r="F8" s="181">
        <f>N10</f>
        <v>12620.544450192057</v>
      </c>
      <c r="G8" s="182">
        <v>100</v>
      </c>
      <c r="H8" s="153">
        <f>P10</f>
        <v>23.013118204531924</v>
      </c>
      <c r="I8" s="153">
        <f>S10</f>
        <v>11.597288549293586</v>
      </c>
      <c r="J8" s="153">
        <f>T10</f>
        <v>13.338149405229476</v>
      </c>
      <c r="K8" s="153">
        <f>Q10</f>
        <v>76.986881795468051</v>
      </c>
      <c r="L8" s="4114"/>
      <c r="M8" s="4115"/>
      <c r="N8" s="2800" t="s">
        <v>1212</v>
      </c>
      <c r="O8" s="2801" t="s">
        <v>1213</v>
      </c>
      <c r="P8" s="2801" t="s">
        <v>1213</v>
      </c>
      <c r="Q8" s="2801" t="s">
        <v>1213</v>
      </c>
      <c r="R8" s="2801" t="s">
        <v>1213</v>
      </c>
      <c r="S8" s="2801" t="s">
        <v>1213</v>
      </c>
      <c r="T8" s="2801" t="s">
        <v>1213</v>
      </c>
      <c r="U8" s="2802" t="s">
        <v>1213</v>
      </c>
      <c r="V8" s="2797"/>
      <c r="W8" s="184"/>
      <c r="X8" s="184"/>
    </row>
    <row r="9" spans="1:24" ht="19.5" customHeight="1" thickTop="1">
      <c r="A9" s="185"/>
      <c r="B9" s="185" t="s">
        <v>12</v>
      </c>
      <c r="C9" s="185"/>
      <c r="D9" s="186"/>
      <c r="E9" s="187"/>
      <c r="F9" s="181">
        <f>N11</f>
        <v>4124.4555498084628</v>
      </c>
      <c r="G9" s="182">
        <v>100</v>
      </c>
      <c r="H9" s="153">
        <f>P11</f>
        <v>10.655044690315709</v>
      </c>
      <c r="I9" s="153">
        <f>S11</f>
        <v>4.1739414826816343</v>
      </c>
      <c r="J9" s="153">
        <f>T11</f>
        <v>7.3539780179200571</v>
      </c>
      <c r="K9" s="153">
        <f>Q11</f>
        <v>89.344955309684252</v>
      </c>
      <c r="L9" s="4121" t="s">
        <v>991</v>
      </c>
      <c r="M9" s="2803" t="s">
        <v>1214</v>
      </c>
      <c r="N9" s="2804">
        <v>16745.000000000542</v>
      </c>
      <c r="O9" s="2805">
        <v>100</v>
      </c>
      <c r="P9" s="2805">
        <v>19.969205102671729</v>
      </c>
      <c r="Q9" s="2805">
        <v>80.030794897328121</v>
      </c>
      <c r="R9" s="2805">
        <v>80.030794897328121</v>
      </c>
      <c r="S9" s="2805">
        <v>9.7688463273144119</v>
      </c>
      <c r="T9" s="2805">
        <v>11.864190080691236</v>
      </c>
      <c r="U9" s="2806">
        <v>0</v>
      </c>
      <c r="V9" s="2797"/>
      <c r="W9" s="184"/>
      <c r="X9" s="184"/>
    </row>
    <row r="10" spans="1:24" ht="19.5" customHeight="1">
      <c r="A10" s="3716" t="s">
        <v>13</v>
      </c>
      <c r="B10" s="3716"/>
      <c r="C10" s="3716"/>
      <c r="D10" s="180"/>
      <c r="E10" s="187"/>
      <c r="F10" s="181"/>
      <c r="G10" s="182"/>
      <c r="H10" s="153"/>
      <c r="I10" s="153"/>
      <c r="J10" s="153"/>
      <c r="K10" s="153"/>
      <c r="L10" s="4122"/>
      <c r="M10" s="2807" t="s">
        <v>992</v>
      </c>
      <c r="N10" s="2808">
        <v>12620.544450192057</v>
      </c>
      <c r="O10" s="2809">
        <v>100</v>
      </c>
      <c r="P10" s="2809">
        <v>23.013118204531924</v>
      </c>
      <c r="Q10" s="2809">
        <v>76.986881795468051</v>
      </c>
      <c r="R10" s="2809">
        <v>76.986881795468051</v>
      </c>
      <c r="S10" s="2809">
        <v>11.597288549293586</v>
      </c>
      <c r="T10" s="2809">
        <v>13.338149405229476</v>
      </c>
      <c r="U10" s="2810">
        <v>0</v>
      </c>
      <c r="V10" s="2797"/>
      <c r="W10" s="184"/>
      <c r="X10" s="184"/>
    </row>
    <row r="11" spans="1:24" ht="19.5" customHeight="1">
      <c r="A11" s="185"/>
      <c r="B11" s="155" t="s">
        <v>52</v>
      </c>
      <c r="C11" s="185"/>
      <c r="D11" s="186"/>
      <c r="E11" s="187"/>
      <c r="F11" s="181">
        <f>N12</f>
        <v>3019.999999998633</v>
      </c>
      <c r="G11" s="182">
        <v>100</v>
      </c>
      <c r="H11" s="153">
        <f t="shared" ref="H11:H15" si="0">P12</f>
        <v>30.421515006216477</v>
      </c>
      <c r="I11" s="153">
        <f>S12</f>
        <v>19.128942232081684</v>
      </c>
      <c r="J11" s="153">
        <f>T12</f>
        <v>13.229500493808477</v>
      </c>
      <c r="K11" s="153">
        <f>Q12</f>
        <v>69.578484993783604</v>
      </c>
      <c r="L11" s="4122"/>
      <c r="M11" s="2807" t="s">
        <v>3714</v>
      </c>
      <c r="N11" s="2808">
        <v>4124.4555498084628</v>
      </c>
      <c r="O11" s="2809">
        <v>100</v>
      </c>
      <c r="P11" s="2809">
        <v>10.655044690315709</v>
      </c>
      <c r="Q11" s="2809">
        <v>89.344955309684252</v>
      </c>
      <c r="R11" s="2809">
        <v>89.344955309684252</v>
      </c>
      <c r="S11" s="2809">
        <v>4.1739414826816343</v>
      </c>
      <c r="T11" s="2809">
        <v>7.3539780179200571</v>
      </c>
      <c r="U11" s="2810">
        <v>0</v>
      </c>
      <c r="V11" s="2797"/>
      <c r="W11" s="184"/>
      <c r="X11" s="184"/>
    </row>
    <row r="12" spans="1:24" ht="19.5" customHeight="1">
      <c r="A12" s="185"/>
      <c r="B12" s="155" t="s">
        <v>53</v>
      </c>
      <c r="C12" s="185"/>
      <c r="D12" s="186"/>
      <c r="E12" s="187"/>
      <c r="F12" s="181">
        <f>N13</f>
        <v>1088.9999999995534</v>
      </c>
      <c r="G12" s="182">
        <v>100</v>
      </c>
      <c r="H12" s="153">
        <f>P13</f>
        <v>20.188283435823728</v>
      </c>
      <c r="I12" s="153">
        <f t="shared" ref="I12:I15" si="1">S13</f>
        <v>13.889975489482371</v>
      </c>
      <c r="J12" s="153">
        <f t="shared" ref="J12:J15" si="2">T13</f>
        <v>7.1936247507431066</v>
      </c>
      <c r="K12" s="153">
        <f t="shared" ref="K12:K15" si="3">Q13</f>
        <v>79.811716564176351</v>
      </c>
      <c r="L12" s="4122" t="s">
        <v>1215</v>
      </c>
      <c r="M12" s="2807" t="s">
        <v>995</v>
      </c>
      <c r="N12" s="2808">
        <v>3019.999999998633</v>
      </c>
      <c r="O12" s="2809">
        <v>100</v>
      </c>
      <c r="P12" s="2809">
        <v>30.421515006216477</v>
      </c>
      <c r="Q12" s="2809">
        <v>69.578484993783604</v>
      </c>
      <c r="R12" s="2809">
        <v>69.578484993783604</v>
      </c>
      <c r="S12" s="2809">
        <v>19.128942232081684</v>
      </c>
      <c r="T12" s="2809">
        <v>13.229500493808477</v>
      </c>
      <c r="U12" s="2810">
        <v>0</v>
      </c>
      <c r="V12" s="2797"/>
      <c r="W12" s="184"/>
      <c r="X12" s="184"/>
    </row>
    <row r="13" spans="1:24" ht="19.5" customHeight="1">
      <c r="A13" s="185"/>
      <c r="B13" s="155" t="s">
        <v>54</v>
      </c>
      <c r="C13" s="185"/>
      <c r="D13" s="186"/>
      <c r="E13" s="187"/>
      <c r="F13" s="181">
        <f>N14</f>
        <v>6294.0000000014134</v>
      </c>
      <c r="G13" s="182">
        <v>100</v>
      </c>
      <c r="H13" s="153">
        <f t="shared" si="0"/>
        <v>20.192827789827923</v>
      </c>
      <c r="I13" s="153">
        <f t="shared" si="1"/>
        <v>9.8714152598923288</v>
      </c>
      <c r="J13" s="153">
        <f t="shared" si="2"/>
        <v>12.924876168136326</v>
      </c>
      <c r="K13" s="153">
        <f t="shared" si="3"/>
        <v>79.807172210171942</v>
      </c>
      <c r="L13" s="4122"/>
      <c r="M13" s="2807" t="s">
        <v>996</v>
      </c>
      <c r="N13" s="2808">
        <v>1088.9999999995534</v>
      </c>
      <c r="O13" s="2809">
        <v>100</v>
      </c>
      <c r="P13" s="2809">
        <v>20.188283435823728</v>
      </c>
      <c r="Q13" s="2809">
        <v>79.811716564176351</v>
      </c>
      <c r="R13" s="2809">
        <v>79.811716564176351</v>
      </c>
      <c r="S13" s="2809">
        <v>13.889975489482371</v>
      </c>
      <c r="T13" s="2809">
        <v>7.1936247507431066</v>
      </c>
      <c r="U13" s="2810">
        <v>0</v>
      </c>
      <c r="V13" s="2797"/>
      <c r="W13" s="184"/>
      <c r="X13" s="184"/>
    </row>
    <row r="14" spans="1:24" ht="19.5" customHeight="1">
      <c r="A14" s="185"/>
      <c r="B14" s="155" t="s">
        <v>242</v>
      </c>
      <c r="C14" s="185"/>
      <c r="D14" s="186"/>
      <c r="E14" s="187"/>
      <c r="F14" s="181">
        <f>N15</f>
        <v>5885.0000000009068</v>
      </c>
      <c r="G14" s="182">
        <v>100</v>
      </c>
      <c r="H14" s="153">
        <f t="shared" si="0"/>
        <v>14.415066330449505</v>
      </c>
      <c r="I14" s="153">
        <f t="shared" si="1"/>
        <v>4.3080807572139941</v>
      </c>
      <c r="J14" s="153">
        <f t="shared" si="2"/>
        <v>10.863167961608058</v>
      </c>
      <c r="K14" s="153">
        <f t="shared" si="3"/>
        <v>85.58493366955058</v>
      </c>
      <c r="L14" s="4122"/>
      <c r="M14" s="2807" t="s">
        <v>997</v>
      </c>
      <c r="N14" s="2808">
        <v>6294.0000000014134</v>
      </c>
      <c r="O14" s="2809">
        <v>100</v>
      </c>
      <c r="P14" s="2809">
        <v>20.192827789827923</v>
      </c>
      <c r="Q14" s="2809">
        <v>79.807172210171942</v>
      </c>
      <c r="R14" s="2809">
        <v>79.807172210171942</v>
      </c>
      <c r="S14" s="2809">
        <v>9.8714152598923288</v>
      </c>
      <c r="T14" s="2809">
        <v>12.924876168136326</v>
      </c>
      <c r="U14" s="2810">
        <v>0</v>
      </c>
      <c r="V14" s="2797"/>
      <c r="W14" s="184"/>
      <c r="X14" s="184"/>
    </row>
    <row r="15" spans="1:24" ht="19.5" customHeight="1">
      <c r="A15" s="185"/>
      <c r="B15" s="155" t="s">
        <v>241</v>
      </c>
      <c r="C15" s="185"/>
      <c r="D15" s="186"/>
      <c r="E15" s="187"/>
      <c r="F15" s="181">
        <f>N16</f>
        <v>457</v>
      </c>
      <c r="G15" s="182">
        <v>100</v>
      </c>
      <c r="H15" s="153">
        <f t="shared" si="0"/>
        <v>18.818380743982495</v>
      </c>
      <c r="I15" s="153">
        <f t="shared" si="1"/>
        <v>7.0021881838074398</v>
      </c>
      <c r="J15" s="153">
        <f t="shared" si="2"/>
        <v>12.253829321663019</v>
      </c>
      <c r="K15" s="153">
        <f t="shared" si="3"/>
        <v>81.181619256017498</v>
      </c>
      <c r="L15" s="4122"/>
      <c r="M15" s="2807" t="s">
        <v>998</v>
      </c>
      <c r="N15" s="2808">
        <v>5885.0000000009068</v>
      </c>
      <c r="O15" s="2809">
        <v>100</v>
      </c>
      <c r="P15" s="2809">
        <v>14.415066330449505</v>
      </c>
      <c r="Q15" s="2809">
        <v>85.58493366955058</v>
      </c>
      <c r="R15" s="2809">
        <v>85.58493366955058</v>
      </c>
      <c r="S15" s="2809">
        <v>4.3080807572139941</v>
      </c>
      <c r="T15" s="2809">
        <v>10.863167961608058</v>
      </c>
      <c r="U15" s="2810">
        <v>0</v>
      </c>
      <c r="V15" s="2797"/>
      <c r="W15" s="184"/>
      <c r="X15" s="184"/>
    </row>
    <row r="16" spans="1:24" ht="19.5" customHeight="1">
      <c r="A16" s="3716" t="s">
        <v>14</v>
      </c>
      <c r="B16" s="3716"/>
      <c r="C16" s="3716"/>
      <c r="D16" s="180"/>
      <c r="E16" s="187"/>
      <c r="F16" s="181"/>
      <c r="G16" s="182"/>
      <c r="H16" s="153"/>
      <c r="I16" s="153"/>
      <c r="J16" s="153"/>
      <c r="K16" s="153"/>
      <c r="L16" s="4122"/>
      <c r="M16" s="2807" t="s">
        <v>999</v>
      </c>
      <c r="N16" s="2808">
        <v>457</v>
      </c>
      <c r="O16" s="2809">
        <v>100</v>
      </c>
      <c r="P16" s="2809">
        <v>18.818380743982495</v>
      </c>
      <c r="Q16" s="2809">
        <v>81.181619256017498</v>
      </c>
      <c r="R16" s="2809">
        <v>81.181619256017498</v>
      </c>
      <c r="S16" s="2809">
        <v>7.0021881838074398</v>
      </c>
      <c r="T16" s="2809">
        <v>12.253829321663019</v>
      </c>
      <c r="U16" s="2810">
        <v>0</v>
      </c>
      <c r="V16" s="2797"/>
      <c r="W16" s="184"/>
      <c r="X16" s="184"/>
    </row>
    <row r="17" spans="1:24" ht="19.5" customHeight="1">
      <c r="A17" s="3093" t="s">
        <v>45</v>
      </c>
      <c r="B17" s="3093"/>
      <c r="C17" s="188"/>
      <c r="D17" s="180"/>
      <c r="E17" s="187"/>
      <c r="F17" s="181">
        <f>N17</f>
        <v>16320.000000000186</v>
      </c>
      <c r="G17" s="182">
        <v>100</v>
      </c>
      <c r="H17" s="153">
        <f>P17</f>
        <v>19.444200519328152</v>
      </c>
      <c r="I17" s="153">
        <f>S17</f>
        <v>9.5072698024083504</v>
      </c>
      <c r="J17" s="153">
        <f>T17</f>
        <v>11.337769237803652</v>
      </c>
      <c r="K17" s="153">
        <f>Q17</f>
        <v>80.555799480671837</v>
      </c>
      <c r="L17" s="4122" t="s">
        <v>3711</v>
      </c>
      <c r="M17" s="2807" t="s">
        <v>1001</v>
      </c>
      <c r="N17" s="2808">
        <v>16320.000000000186</v>
      </c>
      <c r="O17" s="2809">
        <v>100</v>
      </c>
      <c r="P17" s="2809">
        <v>19.444200519328152</v>
      </c>
      <c r="Q17" s="2809">
        <v>80.555799480671837</v>
      </c>
      <c r="R17" s="2809">
        <v>80.555799480671837</v>
      </c>
      <c r="S17" s="2809">
        <v>9.5072698024083504</v>
      </c>
      <c r="T17" s="2809">
        <v>11.337769237803652</v>
      </c>
      <c r="U17" s="2810">
        <v>0</v>
      </c>
      <c r="V17" s="2797"/>
      <c r="W17" s="184"/>
      <c r="X17" s="184"/>
    </row>
    <row r="18" spans="1:24" ht="19.5" customHeight="1">
      <c r="A18" s="189"/>
      <c r="B18" s="155" t="s">
        <v>15</v>
      </c>
      <c r="C18" s="188"/>
      <c r="D18" s="180"/>
      <c r="E18" s="187"/>
      <c r="F18" s="181">
        <f>N30</f>
        <v>5364.9999999998226</v>
      </c>
      <c r="G18" s="182">
        <v>100</v>
      </c>
      <c r="H18" s="153">
        <f>P30</f>
        <v>20.303205017873953</v>
      </c>
      <c r="I18" s="153">
        <f>S30</f>
        <v>11.456677573290124</v>
      </c>
      <c r="J18" s="153">
        <f>T30</f>
        <v>10.654049443380169</v>
      </c>
      <c r="K18" s="153">
        <f>Q30</f>
        <v>79.696794982126022</v>
      </c>
      <c r="L18" s="4122"/>
      <c r="M18" s="2807" t="s">
        <v>1002</v>
      </c>
      <c r="N18" s="2808">
        <v>425.00000000033617</v>
      </c>
      <c r="O18" s="2809">
        <v>100</v>
      </c>
      <c r="P18" s="2809">
        <v>40.129381103050591</v>
      </c>
      <c r="Q18" s="2809">
        <v>59.870618896949402</v>
      </c>
      <c r="R18" s="2809">
        <v>59.870618896949402</v>
      </c>
      <c r="S18" s="2809">
        <v>19.813384883699872</v>
      </c>
      <c r="T18" s="2809">
        <v>32.078750447559315</v>
      </c>
      <c r="U18" s="2810">
        <v>0</v>
      </c>
      <c r="V18" s="2797"/>
      <c r="W18" s="184"/>
      <c r="X18" s="184"/>
    </row>
    <row r="19" spans="1:24" ht="19.5" customHeight="1">
      <c r="A19" s="156"/>
      <c r="B19" s="156" t="s">
        <v>2238</v>
      </c>
      <c r="C19" s="190"/>
      <c r="D19" s="186"/>
      <c r="E19" s="187"/>
      <c r="F19" s="181">
        <f>N19</f>
        <v>1503.0000000000239</v>
      </c>
      <c r="G19" s="182">
        <v>100</v>
      </c>
      <c r="H19" s="153">
        <f t="shared" ref="H19:H22" si="4">P19</f>
        <v>21.303757778311262</v>
      </c>
      <c r="I19" s="153">
        <f>S19</f>
        <v>10.496724269182115</v>
      </c>
      <c r="J19" s="153">
        <f>T19</f>
        <v>11.121219951060095</v>
      </c>
      <c r="K19" s="153">
        <f>Q19</f>
        <v>78.696242221688678</v>
      </c>
      <c r="L19" s="4122" t="s">
        <v>3712</v>
      </c>
      <c r="M19" s="2807" t="s">
        <v>1004</v>
      </c>
      <c r="N19" s="2808">
        <v>1503.0000000000239</v>
      </c>
      <c r="O19" s="2809">
        <v>100</v>
      </c>
      <c r="P19" s="2809">
        <v>21.303757778311262</v>
      </c>
      <c r="Q19" s="2809">
        <v>78.696242221688678</v>
      </c>
      <c r="R19" s="2809">
        <v>78.696242221688678</v>
      </c>
      <c r="S19" s="2809">
        <v>10.496724269182115</v>
      </c>
      <c r="T19" s="2809">
        <v>11.121219951060095</v>
      </c>
      <c r="U19" s="2810">
        <v>0</v>
      </c>
      <c r="V19" s="2797"/>
      <c r="W19" s="184"/>
      <c r="X19" s="184"/>
    </row>
    <row r="20" spans="1:24" ht="19.5" customHeight="1">
      <c r="A20" s="156"/>
      <c r="B20" s="156" t="s">
        <v>2211</v>
      </c>
      <c r="C20" s="190"/>
      <c r="D20" s="186"/>
      <c r="E20" s="187"/>
      <c r="F20" s="181">
        <f>N20</f>
        <v>1110.0000000001487</v>
      </c>
      <c r="G20" s="182">
        <v>100</v>
      </c>
      <c r="H20" s="153">
        <f t="shared" si="4"/>
        <v>26.434038794195764</v>
      </c>
      <c r="I20" s="153">
        <f t="shared" ref="I20:I21" si="5">S20</f>
        <v>14.857959470615226</v>
      </c>
      <c r="J20" s="153">
        <f t="shared" ref="J20:J22" si="6">T20</f>
        <v>14.61056553009742</v>
      </c>
      <c r="K20" s="153">
        <f t="shared" ref="K20:K22" si="7">Q20</f>
        <v>73.565961205804285</v>
      </c>
      <c r="L20" s="4122"/>
      <c r="M20" s="2807" t="s">
        <v>1005</v>
      </c>
      <c r="N20" s="2808">
        <v>1110.0000000001487</v>
      </c>
      <c r="O20" s="2809">
        <v>100</v>
      </c>
      <c r="P20" s="2809">
        <v>26.434038794195764</v>
      </c>
      <c r="Q20" s="2809">
        <v>73.565961205804285</v>
      </c>
      <c r="R20" s="2809">
        <v>73.565961205804285</v>
      </c>
      <c r="S20" s="2809">
        <v>14.857959470615226</v>
      </c>
      <c r="T20" s="2809">
        <v>14.61056553009742</v>
      </c>
      <c r="U20" s="2810">
        <v>0</v>
      </c>
      <c r="V20" s="2797"/>
      <c r="W20" s="184"/>
      <c r="X20" s="184"/>
    </row>
    <row r="21" spans="1:24" ht="19.5" customHeight="1">
      <c r="A21" s="156"/>
      <c r="B21" s="156" t="s">
        <v>2212</v>
      </c>
      <c r="C21" s="190"/>
      <c r="D21" s="186"/>
      <c r="E21" s="187"/>
      <c r="F21" s="181">
        <f>N21</f>
        <v>1321.0000000003549</v>
      </c>
      <c r="G21" s="182">
        <v>100</v>
      </c>
      <c r="H21" s="153">
        <f t="shared" si="4"/>
        <v>14.122525765330643</v>
      </c>
      <c r="I21" s="153">
        <f t="shared" si="5"/>
        <v>8.1988145107637465</v>
      </c>
      <c r="J21" s="153">
        <f t="shared" si="6"/>
        <v>7.5058460009720314</v>
      </c>
      <c r="K21" s="153">
        <f t="shared" si="7"/>
        <v>85.87747423466935</v>
      </c>
      <c r="L21" s="4122"/>
      <c r="M21" s="2807" t="s">
        <v>1006</v>
      </c>
      <c r="N21" s="2808">
        <v>1321.0000000003549</v>
      </c>
      <c r="O21" s="2809">
        <v>100</v>
      </c>
      <c r="P21" s="2809">
        <v>14.122525765330643</v>
      </c>
      <c r="Q21" s="2809">
        <v>85.87747423466935</v>
      </c>
      <c r="R21" s="2809">
        <v>85.87747423466935</v>
      </c>
      <c r="S21" s="2809">
        <v>8.1988145107637465</v>
      </c>
      <c r="T21" s="2809">
        <v>7.5058460009720314</v>
      </c>
      <c r="U21" s="2810">
        <v>0</v>
      </c>
      <c r="V21" s="2797"/>
      <c r="W21" s="184"/>
      <c r="X21" s="184"/>
    </row>
    <row r="22" spans="1:24" s="195" customFormat="1" ht="19.5" customHeight="1">
      <c r="A22" s="191"/>
      <c r="B22" s="191" t="s">
        <v>2239</v>
      </c>
      <c r="C22" s="191"/>
      <c r="D22" s="192"/>
      <c r="E22" s="193"/>
      <c r="F22" s="181">
        <f>N22</f>
        <v>1430.9999999993024</v>
      </c>
      <c r="G22" s="182">
        <v>100</v>
      </c>
      <c r="H22" s="153">
        <f t="shared" si="4"/>
        <v>20.202311238667995</v>
      </c>
      <c r="I22" s="153">
        <f>S22</f>
        <v>12.834052846275657</v>
      </c>
      <c r="J22" s="153">
        <f t="shared" si="6"/>
        <v>10.000580972466146</v>
      </c>
      <c r="K22" s="153">
        <f t="shared" si="7"/>
        <v>79.797688761331969</v>
      </c>
      <c r="L22" s="4122"/>
      <c r="M22" s="2807" t="s">
        <v>1007</v>
      </c>
      <c r="N22" s="2808">
        <v>1430.9999999993024</v>
      </c>
      <c r="O22" s="2809">
        <v>100</v>
      </c>
      <c r="P22" s="2809">
        <v>20.202311238667995</v>
      </c>
      <c r="Q22" s="2809">
        <v>79.797688761331969</v>
      </c>
      <c r="R22" s="2809">
        <v>79.797688761331969</v>
      </c>
      <c r="S22" s="2809">
        <v>12.834052846275657</v>
      </c>
      <c r="T22" s="2809">
        <v>10.000580972466146</v>
      </c>
      <c r="U22" s="2810">
        <v>0</v>
      </c>
      <c r="V22" s="2797"/>
      <c r="W22" s="194"/>
      <c r="X22" s="194"/>
    </row>
    <row r="23" spans="1:24" ht="19.5" customHeight="1">
      <c r="A23" s="156"/>
      <c r="B23" s="155" t="s">
        <v>17</v>
      </c>
      <c r="C23" s="190"/>
      <c r="D23" s="186"/>
      <c r="E23" s="187"/>
      <c r="F23" s="181">
        <f>N31</f>
        <v>4916.0000000010514</v>
      </c>
      <c r="G23" s="182">
        <v>100</v>
      </c>
      <c r="H23" s="153">
        <f>P31</f>
        <v>17.955429147567951</v>
      </c>
      <c r="I23" s="153">
        <f>S31</f>
        <v>8.3143203118352638</v>
      </c>
      <c r="J23" s="153">
        <f>T31</f>
        <v>10.776571355112944</v>
      </c>
      <c r="K23" s="153">
        <f>Q31</f>
        <v>82.044570852432145</v>
      </c>
      <c r="L23" s="4122"/>
      <c r="M23" s="2807" t="s">
        <v>1008</v>
      </c>
      <c r="N23" s="2808">
        <v>2452.0000000000614</v>
      </c>
      <c r="O23" s="2809">
        <v>100</v>
      </c>
      <c r="P23" s="2809">
        <v>20.960356176741513</v>
      </c>
      <c r="Q23" s="2809">
        <v>79.039643823258544</v>
      </c>
      <c r="R23" s="2809">
        <v>79.039643823258544</v>
      </c>
      <c r="S23" s="2809">
        <v>10.604115337136752</v>
      </c>
      <c r="T23" s="2809">
        <v>10.972306110570225</v>
      </c>
      <c r="U23" s="2810">
        <v>0</v>
      </c>
      <c r="V23" s="2797"/>
      <c r="W23" s="184"/>
      <c r="X23" s="184"/>
    </row>
    <row r="24" spans="1:24" s="176" customFormat="1" ht="19.5" customHeight="1">
      <c r="A24" s="156"/>
      <c r="B24" s="156" t="s">
        <v>2240</v>
      </c>
      <c r="C24" s="190"/>
      <c r="D24" s="186"/>
      <c r="E24" s="187"/>
      <c r="F24" s="181">
        <f>N23</f>
        <v>2452.0000000000614</v>
      </c>
      <c r="G24" s="182">
        <v>100</v>
      </c>
      <c r="H24" s="153">
        <f t="shared" ref="H24:H25" si="8">P23</f>
        <v>20.960356176741513</v>
      </c>
      <c r="I24" s="153">
        <f>S23</f>
        <v>10.604115337136752</v>
      </c>
      <c r="J24" s="153">
        <f>T23</f>
        <v>10.972306110570225</v>
      </c>
      <c r="K24" s="153">
        <f>Q23</f>
        <v>79.039643823258544</v>
      </c>
      <c r="L24" s="4122"/>
      <c r="M24" s="2807" t="s">
        <v>1009</v>
      </c>
      <c r="N24" s="2808">
        <v>2464.0000000009927</v>
      </c>
      <c r="O24" s="2809">
        <v>100</v>
      </c>
      <c r="P24" s="2809">
        <v>14.965136503277821</v>
      </c>
      <c r="Q24" s="2809">
        <v>85.034863496722181</v>
      </c>
      <c r="R24" s="2809">
        <v>85.034863496722181</v>
      </c>
      <c r="S24" s="2809">
        <v>6.0356768856838121</v>
      </c>
      <c r="T24" s="2809">
        <v>10.581789853334907</v>
      </c>
      <c r="U24" s="2810">
        <v>0</v>
      </c>
      <c r="V24" s="2797"/>
      <c r="W24" s="184"/>
      <c r="X24" s="184"/>
    </row>
    <row r="25" spans="1:24" ht="19.5" customHeight="1">
      <c r="A25" s="156"/>
      <c r="B25" s="156" t="s">
        <v>2241</v>
      </c>
      <c r="C25" s="190"/>
      <c r="D25" s="186"/>
      <c r="E25" s="187"/>
      <c r="F25" s="181">
        <f>N24</f>
        <v>2464.0000000009927</v>
      </c>
      <c r="G25" s="182">
        <v>100</v>
      </c>
      <c r="H25" s="153">
        <f t="shared" si="8"/>
        <v>14.965136503277821</v>
      </c>
      <c r="I25" s="153">
        <f>S24</f>
        <v>6.0356768856838121</v>
      </c>
      <c r="J25" s="153">
        <f>T24</f>
        <v>10.581789853334907</v>
      </c>
      <c r="K25" s="153">
        <f>Q24</f>
        <v>85.034863496722181</v>
      </c>
      <c r="L25" s="4122"/>
      <c r="M25" s="2807" t="s">
        <v>1010</v>
      </c>
      <c r="N25" s="2808">
        <v>1474.9999999996542</v>
      </c>
      <c r="O25" s="2809">
        <v>100</v>
      </c>
      <c r="P25" s="2809">
        <v>10.780885959105429</v>
      </c>
      <c r="Q25" s="2809">
        <v>89.219114040894567</v>
      </c>
      <c r="R25" s="2809">
        <v>89.219114040894567</v>
      </c>
      <c r="S25" s="2809">
        <v>3.0692787438507865</v>
      </c>
      <c r="T25" s="2809">
        <v>8.2878784016962115</v>
      </c>
      <c r="U25" s="2810">
        <v>0</v>
      </c>
      <c r="V25" s="2797"/>
      <c r="W25" s="184"/>
      <c r="X25" s="184"/>
    </row>
    <row r="26" spans="1:24" ht="19.5" customHeight="1">
      <c r="A26" s="156"/>
      <c r="B26" s="155" t="s">
        <v>18</v>
      </c>
      <c r="C26" s="190"/>
      <c r="D26" s="186"/>
      <c r="E26" s="187"/>
      <c r="F26" s="181">
        <f>N32</f>
        <v>5284.9999999988549</v>
      </c>
      <c r="G26" s="182">
        <v>100</v>
      </c>
      <c r="H26" s="153">
        <f>P32</f>
        <v>19.465126781224761</v>
      </c>
      <c r="I26" s="153">
        <f>S32</f>
        <v>8.1502080083307664</v>
      </c>
      <c r="J26" s="153">
        <f>T32</f>
        <v>12.749619887749194</v>
      </c>
      <c r="K26" s="153">
        <f>Q32</f>
        <v>80.534873218775346</v>
      </c>
      <c r="L26" s="4122"/>
      <c r="M26" s="2807" t="s">
        <v>1011</v>
      </c>
      <c r="N26" s="2808">
        <v>2077.0000000001492</v>
      </c>
      <c r="O26" s="2809">
        <v>100</v>
      </c>
      <c r="P26" s="2809">
        <v>25.613709279932849</v>
      </c>
      <c r="Q26" s="2809">
        <v>74.386290720067052</v>
      </c>
      <c r="R26" s="2809">
        <v>74.386290720067052</v>
      </c>
      <c r="S26" s="2809">
        <v>9.7367138330050196</v>
      </c>
      <c r="T26" s="2809">
        <v>17.935103025638199</v>
      </c>
      <c r="U26" s="2810">
        <v>0</v>
      </c>
      <c r="V26" s="2797"/>
      <c r="W26" s="184"/>
      <c r="X26" s="184"/>
    </row>
    <row r="27" spans="1:24" ht="19.5" customHeight="1">
      <c r="A27" s="156"/>
      <c r="B27" s="156" t="s">
        <v>2216</v>
      </c>
      <c r="C27" s="188"/>
      <c r="D27" s="180"/>
      <c r="E27" s="187"/>
      <c r="F27" s="181">
        <f>N25</f>
        <v>1474.9999999996542</v>
      </c>
      <c r="G27" s="182">
        <v>100</v>
      </c>
      <c r="H27" s="153">
        <f t="shared" ref="H27:H29" si="9">P25</f>
        <v>10.780885959105429</v>
      </c>
      <c r="I27" s="153">
        <f>S25</f>
        <v>3.0692787438507865</v>
      </c>
      <c r="J27" s="153">
        <f>T25</f>
        <v>8.2878784016962115</v>
      </c>
      <c r="K27" s="153">
        <f>Q25</f>
        <v>89.219114040894567</v>
      </c>
      <c r="L27" s="4122"/>
      <c r="M27" s="2807" t="s">
        <v>1012</v>
      </c>
      <c r="N27" s="2808">
        <v>1732.9999999990605</v>
      </c>
      <c r="O27" s="2809">
        <v>100</v>
      </c>
      <c r="P27" s="2809">
        <v>19.48742877938129</v>
      </c>
      <c r="Q27" s="2809">
        <v>80.512571220618696</v>
      </c>
      <c r="R27" s="2809">
        <v>80.512571220618696</v>
      </c>
      <c r="S27" s="2809">
        <v>10.5732882548742</v>
      </c>
      <c r="T27" s="2809">
        <v>10.332320530869813</v>
      </c>
      <c r="U27" s="2810">
        <v>0</v>
      </c>
      <c r="V27" s="2797"/>
      <c r="W27" s="184"/>
      <c r="X27" s="184"/>
    </row>
    <row r="28" spans="1:24" ht="19.5" customHeight="1">
      <c r="A28" s="156"/>
      <c r="B28" s="156" t="s">
        <v>2217</v>
      </c>
      <c r="C28" s="188"/>
      <c r="D28" s="180"/>
      <c r="E28" s="187"/>
      <c r="F28" s="181">
        <f>N26</f>
        <v>2077.0000000001492</v>
      </c>
      <c r="G28" s="182">
        <v>100</v>
      </c>
      <c r="H28" s="153">
        <f t="shared" si="9"/>
        <v>25.613709279932849</v>
      </c>
      <c r="I28" s="153">
        <f t="shared" ref="I28:I29" si="10">S26</f>
        <v>9.7367138330050196</v>
      </c>
      <c r="J28" s="153">
        <f t="shared" ref="J28:J29" si="11">T26</f>
        <v>17.935103025638199</v>
      </c>
      <c r="K28" s="153">
        <f t="shared" ref="K28:K29" si="12">Q26</f>
        <v>74.386290720067052</v>
      </c>
      <c r="L28" s="4122"/>
      <c r="M28" s="2807" t="s">
        <v>1013</v>
      </c>
      <c r="N28" s="2808">
        <v>754.00000000043303</v>
      </c>
      <c r="O28" s="2809">
        <v>100</v>
      </c>
      <c r="P28" s="2809">
        <v>22.892006400962064</v>
      </c>
      <c r="Q28" s="2809">
        <v>77.107993599037954</v>
      </c>
      <c r="R28" s="2809">
        <v>77.107993599037954</v>
      </c>
      <c r="S28" s="2809">
        <v>12.926419121473886</v>
      </c>
      <c r="T28" s="2809">
        <v>9.9655872794881777</v>
      </c>
      <c r="U28" s="2810">
        <v>0</v>
      </c>
      <c r="V28" s="2797"/>
      <c r="W28" s="184"/>
      <c r="X28" s="184"/>
    </row>
    <row r="29" spans="1:24" ht="19.5" customHeight="1">
      <c r="A29" s="156"/>
      <c r="B29" s="156" t="s">
        <v>2242</v>
      </c>
      <c r="C29" s="188"/>
      <c r="D29" s="180"/>
      <c r="E29" s="187"/>
      <c r="F29" s="181">
        <f>N27</f>
        <v>1732.9999999990605</v>
      </c>
      <c r="G29" s="182">
        <v>100</v>
      </c>
      <c r="H29" s="153">
        <f t="shared" si="9"/>
        <v>19.48742877938129</v>
      </c>
      <c r="I29" s="153">
        <f t="shared" si="10"/>
        <v>10.5732882548742</v>
      </c>
      <c r="J29" s="153">
        <f t="shared" si="11"/>
        <v>10.332320530869813</v>
      </c>
      <c r="K29" s="153">
        <f t="shared" si="12"/>
        <v>80.512571220618696</v>
      </c>
      <c r="L29" s="4122"/>
      <c r="M29" s="2807" t="s">
        <v>1014</v>
      </c>
      <c r="N29" s="2808">
        <v>425.00000000033617</v>
      </c>
      <c r="O29" s="2809">
        <v>100</v>
      </c>
      <c r="P29" s="2809">
        <v>40.129381103050591</v>
      </c>
      <c r="Q29" s="2809">
        <v>59.870618896949402</v>
      </c>
      <c r="R29" s="2809">
        <v>59.870618896949402</v>
      </c>
      <c r="S29" s="2809">
        <v>19.813384883699872</v>
      </c>
      <c r="T29" s="2809">
        <v>32.078750447559315</v>
      </c>
      <c r="U29" s="2810">
        <v>0</v>
      </c>
      <c r="V29" s="2797"/>
      <c r="W29" s="184"/>
      <c r="X29" s="184"/>
    </row>
    <row r="30" spans="1:24" ht="19.5" customHeight="1">
      <c r="A30" s="156"/>
      <c r="B30" s="155" t="s">
        <v>20</v>
      </c>
      <c r="C30" s="188"/>
      <c r="D30" s="180"/>
      <c r="E30" s="187"/>
      <c r="F30" s="181">
        <f>N33</f>
        <v>754.00000000043303</v>
      </c>
      <c r="G30" s="182">
        <v>100</v>
      </c>
      <c r="H30" s="153">
        <f t="shared" ref="H30:H31" si="13">P33</f>
        <v>22.892006400962064</v>
      </c>
      <c r="I30" s="153">
        <f>S33</f>
        <v>12.926419121473886</v>
      </c>
      <c r="J30" s="153">
        <f>T33</f>
        <v>9.9655872794881777</v>
      </c>
      <c r="K30" s="153">
        <f>Q33</f>
        <v>77.107993599037954</v>
      </c>
      <c r="L30" s="4122" t="s">
        <v>3713</v>
      </c>
      <c r="M30" s="2807" t="s">
        <v>1016</v>
      </c>
      <c r="N30" s="2808">
        <v>5364.9999999998226</v>
      </c>
      <c r="O30" s="2809">
        <v>100</v>
      </c>
      <c r="P30" s="2809">
        <v>20.303205017873953</v>
      </c>
      <c r="Q30" s="2809">
        <v>79.696794982126022</v>
      </c>
      <c r="R30" s="2809">
        <v>79.696794982126022</v>
      </c>
      <c r="S30" s="2809">
        <v>11.456677573290124</v>
      </c>
      <c r="T30" s="2809">
        <v>10.654049443380169</v>
      </c>
      <c r="U30" s="2810">
        <v>0</v>
      </c>
      <c r="V30" s="2797"/>
      <c r="W30" s="184"/>
      <c r="X30" s="184"/>
    </row>
    <row r="31" spans="1:24" ht="19.5" customHeight="1">
      <c r="A31" s="3093" t="s">
        <v>21</v>
      </c>
      <c r="B31" s="3093"/>
      <c r="C31" s="188"/>
      <c r="D31" s="180"/>
      <c r="E31" s="187"/>
      <c r="F31" s="181">
        <f>N34</f>
        <v>425.00000000033617</v>
      </c>
      <c r="G31" s="182">
        <v>100</v>
      </c>
      <c r="H31" s="153">
        <f t="shared" si="13"/>
        <v>40.129381103050591</v>
      </c>
      <c r="I31" s="153">
        <f>S34</f>
        <v>19.813384883699872</v>
      </c>
      <c r="J31" s="153">
        <f>T34</f>
        <v>32.078750447559315</v>
      </c>
      <c r="K31" s="153">
        <f>Q34</f>
        <v>59.870618896949402</v>
      </c>
      <c r="L31" s="4122"/>
      <c r="M31" s="2807" t="s">
        <v>1017</v>
      </c>
      <c r="N31" s="2808">
        <v>4916.0000000010514</v>
      </c>
      <c r="O31" s="2809">
        <v>100</v>
      </c>
      <c r="P31" s="2809">
        <v>17.955429147567951</v>
      </c>
      <c r="Q31" s="2809">
        <v>82.044570852432145</v>
      </c>
      <c r="R31" s="2809">
        <v>82.044570852432145</v>
      </c>
      <c r="S31" s="2809">
        <v>8.3143203118352638</v>
      </c>
      <c r="T31" s="2809">
        <v>10.776571355112944</v>
      </c>
      <c r="U31" s="2810">
        <v>0</v>
      </c>
      <c r="V31" s="2797"/>
      <c r="W31" s="184"/>
      <c r="X31" s="184"/>
    </row>
    <row r="32" spans="1:24" ht="19.5" customHeight="1">
      <c r="A32" s="3094" t="s">
        <v>118</v>
      </c>
      <c r="B32" s="3094"/>
      <c r="C32" s="3094"/>
      <c r="D32" s="186"/>
      <c r="E32" s="187"/>
      <c r="F32" s="181"/>
      <c r="G32" s="182"/>
      <c r="H32" s="153"/>
      <c r="I32" s="153"/>
      <c r="J32" s="153"/>
      <c r="K32" s="153"/>
      <c r="L32" s="4122"/>
      <c r="M32" s="2807" t="s">
        <v>1018</v>
      </c>
      <c r="N32" s="2808">
        <v>5284.9999999988549</v>
      </c>
      <c r="O32" s="2809">
        <v>100</v>
      </c>
      <c r="P32" s="2809">
        <v>19.465126781224761</v>
      </c>
      <c r="Q32" s="2809">
        <v>80.534873218775346</v>
      </c>
      <c r="R32" s="2809">
        <v>80.534873218775346</v>
      </c>
      <c r="S32" s="2809">
        <v>8.1502080083307664</v>
      </c>
      <c r="T32" s="2809">
        <v>12.749619887749194</v>
      </c>
      <c r="U32" s="2810">
        <v>0</v>
      </c>
      <c r="V32" s="2797"/>
      <c r="W32" s="184"/>
      <c r="X32" s="184"/>
    </row>
    <row r="33" spans="1:24" ht="19.5" customHeight="1">
      <c r="A33" s="3093" t="s">
        <v>22</v>
      </c>
      <c r="B33" s="3093" t="s">
        <v>22</v>
      </c>
      <c r="C33" s="196"/>
      <c r="D33" s="186"/>
      <c r="E33" s="187"/>
      <c r="F33" s="181">
        <f>N35</f>
        <v>7340.0760170690801</v>
      </c>
      <c r="G33" s="182">
        <v>100</v>
      </c>
      <c r="H33" s="153">
        <f>P35</f>
        <v>19.517582432713265</v>
      </c>
      <c r="I33" s="153">
        <f>S35</f>
        <v>9.0634419903224952</v>
      </c>
      <c r="J33" s="153">
        <f>T35</f>
        <v>11.990415312084584</v>
      </c>
      <c r="K33" s="153">
        <f>Q35</f>
        <v>80.482417567286831</v>
      </c>
      <c r="L33" s="4122"/>
      <c r="M33" s="2807" t="s">
        <v>1019</v>
      </c>
      <c r="N33" s="2808">
        <v>754.00000000043303</v>
      </c>
      <c r="O33" s="2809">
        <v>100</v>
      </c>
      <c r="P33" s="2809">
        <v>22.892006400962064</v>
      </c>
      <c r="Q33" s="2809">
        <v>77.107993599037954</v>
      </c>
      <c r="R33" s="2809">
        <v>77.107993599037954</v>
      </c>
      <c r="S33" s="2809">
        <v>12.926419121473886</v>
      </c>
      <c r="T33" s="2809">
        <v>9.9655872794881777</v>
      </c>
      <c r="U33" s="2810">
        <v>0</v>
      </c>
      <c r="V33" s="2797"/>
      <c r="W33" s="184"/>
      <c r="X33" s="184"/>
    </row>
    <row r="34" spans="1:24" s="176" customFormat="1" ht="19.5" customHeight="1">
      <c r="A34" s="155"/>
      <c r="B34" s="155" t="s">
        <v>23</v>
      </c>
      <c r="C34" s="155"/>
      <c r="D34" s="186"/>
      <c r="E34" s="187"/>
      <c r="F34" s="181">
        <f>N37</f>
        <v>5639.9878091550663</v>
      </c>
      <c r="G34" s="182">
        <v>100</v>
      </c>
      <c r="H34" s="153">
        <f t="shared" ref="H34:H37" si="14">P37</f>
        <v>16.869460390525422</v>
      </c>
      <c r="I34" s="153">
        <f>S37</f>
        <v>7.491382014609635</v>
      </c>
      <c r="J34" s="153">
        <f>T37</f>
        <v>10.584803832034346</v>
      </c>
      <c r="K34" s="153">
        <f>Q37</f>
        <v>83.130539609474695</v>
      </c>
      <c r="L34" s="4122"/>
      <c r="M34" s="2807" t="s">
        <v>1020</v>
      </c>
      <c r="N34" s="2808">
        <v>425.00000000033617</v>
      </c>
      <c r="O34" s="2809">
        <v>100</v>
      </c>
      <c r="P34" s="2809">
        <v>40.129381103050591</v>
      </c>
      <c r="Q34" s="2809">
        <v>59.870618896949402</v>
      </c>
      <c r="R34" s="2809">
        <v>59.870618896949402</v>
      </c>
      <c r="S34" s="2809">
        <v>19.813384883699872</v>
      </c>
      <c r="T34" s="2809">
        <v>32.078750447559315</v>
      </c>
      <c r="U34" s="2810">
        <v>0</v>
      </c>
      <c r="V34" s="2797"/>
      <c r="W34" s="184"/>
      <c r="X34" s="184"/>
    </row>
    <row r="35" spans="1:24" ht="19.5" customHeight="1">
      <c r="A35" s="155"/>
      <c r="B35" s="155" t="s">
        <v>24</v>
      </c>
      <c r="C35" s="155"/>
      <c r="D35" s="186"/>
      <c r="E35" s="187"/>
      <c r="F35" s="181">
        <f>N38</f>
        <v>1001.060091147423</v>
      </c>
      <c r="G35" s="182">
        <v>100</v>
      </c>
      <c r="H35" s="153">
        <f t="shared" si="14"/>
        <v>26.212258429863194</v>
      </c>
      <c r="I35" s="153">
        <f t="shared" ref="I35:I37" si="15">S38</f>
        <v>13.583586651516278</v>
      </c>
      <c r="J35" s="153">
        <f t="shared" ref="J35:J37" si="16">T38</f>
        <v>15.213918710873978</v>
      </c>
      <c r="K35" s="153">
        <f t="shared" ref="K35:K37" si="17">Q38</f>
        <v>73.787741570136816</v>
      </c>
      <c r="L35" s="4122" t="s">
        <v>1021</v>
      </c>
      <c r="M35" s="2807" t="s">
        <v>1022</v>
      </c>
      <c r="N35" s="2808">
        <v>7340.0760170690801</v>
      </c>
      <c r="O35" s="2809">
        <v>100</v>
      </c>
      <c r="P35" s="2809">
        <v>19.517582432713265</v>
      </c>
      <c r="Q35" s="2809">
        <v>80.482417567286831</v>
      </c>
      <c r="R35" s="2809">
        <v>80.482417567286831</v>
      </c>
      <c r="S35" s="2809">
        <v>9.0634419903224952</v>
      </c>
      <c r="T35" s="2809">
        <v>11.990415312084584</v>
      </c>
      <c r="U35" s="2810">
        <v>0</v>
      </c>
      <c r="V35" s="2797"/>
      <c r="W35" s="184"/>
      <c r="X35" s="184"/>
    </row>
    <row r="36" spans="1:24" ht="19.5" customHeight="1">
      <c r="A36" s="155"/>
      <c r="B36" s="155" t="s">
        <v>25</v>
      </c>
      <c r="C36" s="155"/>
      <c r="D36" s="186"/>
      <c r="E36" s="187"/>
      <c r="F36" s="181">
        <f>N39</f>
        <v>699.02811676659383</v>
      </c>
      <c r="G36" s="182">
        <v>100</v>
      </c>
      <c r="H36" s="153">
        <f t="shared" si="14"/>
        <v>31.296226057621951</v>
      </c>
      <c r="I36" s="153">
        <f t="shared" si="15"/>
        <v>15.274154503330795</v>
      </c>
      <c r="J36" s="153">
        <f t="shared" si="16"/>
        <v>18.715053267177254</v>
      </c>
      <c r="K36" s="153">
        <f t="shared" si="17"/>
        <v>68.703773942378078</v>
      </c>
      <c r="L36" s="4122"/>
      <c r="M36" s="2807" t="s">
        <v>1023</v>
      </c>
      <c r="N36" s="2808">
        <v>9404.9239829314301</v>
      </c>
      <c r="O36" s="2809">
        <v>100</v>
      </c>
      <c r="P36" s="2809">
        <v>20.321674164042538</v>
      </c>
      <c r="Q36" s="2809">
        <v>79.678325835957352</v>
      </c>
      <c r="R36" s="2809">
        <v>79.678325835957352</v>
      </c>
      <c r="S36" s="2809">
        <v>10.319379374225585</v>
      </c>
      <c r="T36" s="2809">
        <v>11.765677557317268</v>
      </c>
      <c r="U36" s="2810">
        <v>0</v>
      </c>
      <c r="V36" s="2797"/>
      <c r="W36" s="197"/>
      <c r="X36" s="197"/>
    </row>
    <row r="37" spans="1:24" ht="19.5" customHeight="1" thickBot="1">
      <c r="A37" s="3104" t="s">
        <v>26</v>
      </c>
      <c r="B37" s="3104"/>
      <c r="C37" s="169"/>
      <c r="D37" s="198"/>
      <c r="E37" s="199"/>
      <c r="F37" s="181">
        <f>N40</f>
        <v>9404.9239829314301</v>
      </c>
      <c r="G37" s="182">
        <v>100</v>
      </c>
      <c r="H37" s="153">
        <f t="shared" si="14"/>
        <v>20.321674164042538</v>
      </c>
      <c r="I37" s="153">
        <f t="shared" si="15"/>
        <v>10.319379374225585</v>
      </c>
      <c r="J37" s="153">
        <f t="shared" si="16"/>
        <v>11.765677557317268</v>
      </c>
      <c r="K37" s="153">
        <f t="shared" si="17"/>
        <v>79.678325835957352</v>
      </c>
      <c r="L37" s="4122" t="s">
        <v>1024</v>
      </c>
      <c r="M37" s="2807" t="s">
        <v>3904</v>
      </c>
      <c r="N37" s="2808">
        <v>5639.9878091550663</v>
      </c>
      <c r="O37" s="2809">
        <v>100</v>
      </c>
      <c r="P37" s="2809">
        <v>16.869460390525422</v>
      </c>
      <c r="Q37" s="2809">
        <v>83.130539609474695</v>
      </c>
      <c r="R37" s="2809">
        <v>83.130539609474695</v>
      </c>
      <c r="S37" s="2809">
        <v>7.491382014609635</v>
      </c>
      <c r="T37" s="2809">
        <v>10.584803832034346</v>
      </c>
      <c r="U37" s="2810">
        <v>0</v>
      </c>
      <c r="V37" s="2797"/>
      <c r="W37" s="197"/>
      <c r="X37" s="197"/>
    </row>
    <row r="38" spans="1:24" s="173" customFormat="1" ht="18" customHeight="1">
      <c r="A38" s="4016" t="s">
        <v>2243</v>
      </c>
      <c r="B38" s="4016"/>
      <c r="C38" s="4016"/>
      <c r="D38" s="4016"/>
      <c r="E38" s="4016"/>
      <c r="F38" s="4016"/>
      <c r="G38" s="4016"/>
      <c r="H38" s="4016"/>
      <c r="I38" s="4016"/>
      <c r="J38" s="4016"/>
      <c r="K38" s="4016"/>
      <c r="L38" s="4122"/>
      <c r="M38" s="2807" t="s">
        <v>3905</v>
      </c>
      <c r="N38" s="2808">
        <v>1001.060091147423</v>
      </c>
      <c r="O38" s="2809">
        <v>100</v>
      </c>
      <c r="P38" s="2809">
        <v>26.212258429863194</v>
      </c>
      <c r="Q38" s="2809">
        <v>73.787741570136816</v>
      </c>
      <c r="R38" s="2809">
        <v>73.787741570136816</v>
      </c>
      <c r="S38" s="2809">
        <v>13.583586651516278</v>
      </c>
      <c r="T38" s="2809">
        <v>15.213918710873978</v>
      </c>
      <c r="U38" s="2810">
        <v>0</v>
      </c>
      <c r="V38" s="2797"/>
    </row>
    <row r="39" spans="1:24" ht="15.75" customHeight="1">
      <c r="E39" s="176"/>
      <c r="L39" s="4122"/>
      <c r="M39" s="2807" t="s">
        <v>3906</v>
      </c>
      <c r="N39" s="2808">
        <v>699.02811676659383</v>
      </c>
      <c r="O39" s="2809">
        <v>100</v>
      </c>
      <c r="P39" s="2809">
        <v>31.296226057621951</v>
      </c>
      <c r="Q39" s="2809">
        <v>68.703773942378078</v>
      </c>
      <c r="R39" s="2809">
        <v>68.703773942378078</v>
      </c>
      <c r="S39" s="2809">
        <v>15.274154503330795</v>
      </c>
      <c r="T39" s="2809">
        <v>18.715053267177254</v>
      </c>
      <c r="U39" s="2810">
        <v>0</v>
      </c>
      <c r="V39" s="2797"/>
    </row>
    <row r="40" spans="1:24" ht="15.75" customHeight="1">
      <c r="E40" s="176"/>
      <c r="L40" s="4122"/>
      <c r="M40" s="2807" t="s">
        <v>3907</v>
      </c>
      <c r="N40" s="2808">
        <v>9404.9239829314301</v>
      </c>
      <c r="O40" s="2809">
        <v>100</v>
      </c>
      <c r="P40" s="2809">
        <v>20.321674164042538</v>
      </c>
      <c r="Q40" s="2809">
        <v>79.678325835957352</v>
      </c>
      <c r="R40" s="2809">
        <v>79.678325835957352</v>
      </c>
      <c r="S40" s="2809">
        <v>10.319379374225585</v>
      </c>
      <c r="T40" s="2809">
        <v>11.765677557317268</v>
      </c>
      <c r="U40" s="2810">
        <v>0</v>
      </c>
      <c r="V40" s="2797"/>
    </row>
    <row r="41" spans="1:24" ht="15.75" customHeight="1">
      <c r="E41" s="176"/>
      <c r="L41" s="4122" t="s">
        <v>1029</v>
      </c>
      <c r="M41" s="2807" t="s">
        <v>1030</v>
      </c>
      <c r="N41" s="2808">
        <v>12508.028482146536</v>
      </c>
      <c r="O41" s="2809">
        <v>100</v>
      </c>
      <c r="P41" s="2809">
        <v>15.818225823737778</v>
      </c>
      <c r="Q41" s="2809">
        <v>84.181774176262152</v>
      </c>
      <c r="R41" s="2809">
        <v>84.181774176262152</v>
      </c>
      <c r="S41" s="2809">
        <v>6.6962508213716534</v>
      </c>
      <c r="T41" s="2809">
        <v>10.388734343522923</v>
      </c>
      <c r="U41" s="2810">
        <v>0</v>
      </c>
      <c r="V41" s="2797"/>
    </row>
    <row r="42" spans="1:24" ht="15.75" customHeight="1">
      <c r="E42" s="176"/>
      <c r="L42" s="4122"/>
      <c r="M42" s="2807" t="s">
        <v>1031</v>
      </c>
      <c r="N42" s="2808">
        <v>2370.7253560779163</v>
      </c>
      <c r="O42" s="2809">
        <v>100</v>
      </c>
      <c r="P42" s="2809">
        <v>32.289131561488347</v>
      </c>
      <c r="Q42" s="2809">
        <v>67.710868438511625</v>
      </c>
      <c r="R42" s="2809">
        <v>67.710868438511625</v>
      </c>
      <c r="S42" s="2809">
        <v>16.736384977590845</v>
      </c>
      <c r="T42" s="2809">
        <v>18.891459641139051</v>
      </c>
      <c r="U42" s="2810">
        <v>0</v>
      </c>
      <c r="V42" s="2797"/>
    </row>
    <row r="43" spans="1:24" ht="15.75" customHeight="1">
      <c r="E43" s="176"/>
      <c r="L43" s="4122"/>
      <c r="M43" s="2807" t="s">
        <v>1032</v>
      </c>
      <c r="N43" s="2808">
        <v>1425.4260987624871</v>
      </c>
      <c r="O43" s="2809">
        <v>100</v>
      </c>
      <c r="P43" s="2809">
        <v>30.586918798840141</v>
      </c>
      <c r="Q43" s="2809">
        <v>69.413081201159883</v>
      </c>
      <c r="R43" s="2809">
        <v>69.413081201159883</v>
      </c>
      <c r="S43" s="2809">
        <v>20.962506966236628</v>
      </c>
      <c r="T43" s="2809">
        <v>12.361152510018245</v>
      </c>
      <c r="U43" s="2810">
        <v>0</v>
      </c>
      <c r="V43" s="2797"/>
    </row>
    <row r="44" spans="1:24" ht="15.75" customHeight="1">
      <c r="E44" s="176"/>
      <c r="L44" s="4122"/>
      <c r="M44" s="2807" t="s">
        <v>1033</v>
      </c>
      <c r="N44" s="2808">
        <v>274.00802773984975</v>
      </c>
      <c r="O44" s="2809">
        <v>100</v>
      </c>
      <c r="P44" s="2809">
        <v>33.872846648125268</v>
      </c>
      <c r="Q44" s="2809">
        <v>66.127153351874796</v>
      </c>
      <c r="R44" s="2809">
        <v>66.127153351874796</v>
      </c>
      <c r="S44" s="2809">
        <v>22.231248828828541</v>
      </c>
      <c r="T44" s="2809">
        <v>12.006550630441886</v>
      </c>
      <c r="U44" s="2810">
        <v>0</v>
      </c>
      <c r="V44" s="2797"/>
    </row>
    <row r="45" spans="1:24" ht="15.75" customHeight="1">
      <c r="E45" s="176"/>
      <c r="L45" s="4122"/>
      <c r="M45" s="2807" t="s">
        <v>1034</v>
      </c>
      <c r="N45" s="2808">
        <v>117.90999295995466</v>
      </c>
      <c r="O45" s="2809">
        <v>100</v>
      </c>
      <c r="P45" s="2809">
        <v>42.167578178204096</v>
      </c>
      <c r="Q45" s="2809">
        <v>57.832421821795911</v>
      </c>
      <c r="R45" s="2809">
        <v>57.832421821795911</v>
      </c>
      <c r="S45" s="2809">
        <v>29.454826177026504</v>
      </c>
      <c r="T45" s="2809">
        <v>13.56085653828805</v>
      </c>
      <c r="U45" s="2810">
        <v>0</v>
      </c>
      <c r="V45" s="2797"/>
    </row>
    <row r="46" spans="1:24" ht="15.75" customHeight="1">
      <c r="E46" s="176"/>
      <c r="L46" s="4122"/>
      <c r="M46" s="2807" t="s">
        <v>1035</v>
      </c>
      <c r="N46" s="2808">
        <v>48.902042313788044</v>
      </c>
      <c r="O46" s="2809">
        <v>100</v>
      </c>
      <c r="P46" s="2809">
        <v>43.516675336105031</v>
      </c>
      <c r="Q46" s="2809">
        <v>56.483324663894962</v>
      </c>
      <c r="R46" s="2809">
        <v>56.483324663894962</v>
      </c>
      <c r="S46" s="2809">
        <v>14.314330585793005</v>
      </c>
      <c r="T46" s="2809">
        <v>29.202344750312026</v>
      </c>
      <c r="U46" s="2810">
        <v>0</v>
      </c>
      <c r="V46" s="2797"/>
    </row>
    <row r="47" spans="1:24" ht="15.75" customHeight="1">
      <c r="E47" s="176"/>
      <c r="L47" s="4122" t="s">
        <v>770</v>
      </c>
      <c r="M47" s="2807" t="s">
        <v>1036</v>
      </c>
      <c r="N47" s="2808">
        <v>5752.7874677002819</v>
      </c>
      <c r="O47" s="2809">
        <v>100</v>
      </c>
      <c r="P47" s="2809">
        <v>11.378656932686789</v>
      </c>
      <c r="Q47" s="2809">
        <v>88.621343067313205</v>
      </c>
      <c r="R47" s="2809">
        <v>88.621343067313205</v>
      </c>
      <c r="S47" s="2809">
        <v>4.8824326418849466</v>
      </c>
      <c r="T47" s="2809">
        <v>7.3442744123039176</v>
      </c>
      <c r="U47" s="2810">
        <v>0</v>
      </c>
      <c r="V47" s="2797"/>
    </row>
    <row r="48" spans="1:24" ht="15.75" customHeight="1">
      <c r="E48" s="176"/>
      <c r="L48" s="4122"/>
      <c r="M48" s="2807" t="s">
        <v>1037</v>
      </c>
      <c r="N48" s="2808">
        <v>1913.71189971731</v>
      </c>
      <c r="O48" s="2809">
        <v>100</v>
      </c>
      <c r="P48" s="2809">
        <v>24.802028672407502</v>
      </c>
      <c r="Q48" s="2809">
        <v>75.197971327592512</v>
      </c>
      <c r="R48" s="2809">
        <v>75.197971327592512</v>
      </c>
      <c r="S48" s="2809">
        <v>8.6324169643074864</v>
      </c>
      <c r="T48" s="2809">
        <v>16.35136638444877</v>
      </c>
      <c r="U48" s="2810">
        <v>0</v>
      </c>
      <c r="V48" s="2797"/>
    </row>
    <row r="49" spans="5:22" ht="15.75" customHeight="1">
      <c r="E49" s="176"/>
      <c r="L49" s="4122"/>
      <c r="M49" s="2807" t="s">
        <v>1038</v>
      </c>
      <c r="N49" s="2808">
        <v>3089.4540435394597</v>
      </c>
      <c r="O49" s="2809">
        <v>100</v>
      </c>
      <c r="P49" s="2809">
        <v>22.236710234000302</v>
      </c>
      <c r="Q49" s="2809">
        <v>77.763289765999758</v>
      </c>
      <c r="R49" s="2809">
        <v>77.763289765999758</v>
      </c>
      <c r="S49" s="2809">
        <v>8.106366634983404</v>
      </c>
      <c r="T49" s="2809">
        <v>18.216794098318644</v>
      </c>
      <c r="U49" s="2810">
        <v>0</v>
      </c>
      <c r="V49" s="2797"/>
    </row>
    <row r="50" spans="5:22" ht="15.75" customHeight="1">
      <c r="E50" s="176"/>
      <c r="L50" s="4122"/>
      <c r="M50" s="2807" t="s">
        <v>1039</v>
      </c>
      <c r="N50" s="2808">
        <v>2786.0752949220955</v>
      </c>
      <c r="O50" s="2809">
        <v>100</v>
      </c>
      <c r="P50" s="2809">
        <v>19.962764814333884</v>
      </c>
      <c r="Q50" s="2809">
        <v>80.03723518566612</v>
      </c>
      <c r="R50" s="2809">
        <v>80.03723518566612</v>
      </c>
      <c r="S50" s="2809">
        <v>11.798499866080183</v>
      </c>
      <c r="T50" s="2809">
        <v>8.8880035299090743</v>
      </c>
      <c r="U50" s="2810">
        <v>0</v>
      </c>
      <c r="V50" s="2797"/>
    </row>
    <row r="51" spans="5:22" ht="15.75" customHeight="1">
      <c r="E51" s="176"/>
      <c r="L51" s="4122"/>
      <c r="M51" s="2807" t="s">
        <v>1040</v>
      </c>
      <c r="N51" s="2808">
        <v>1359.2223491916172</v>
      </c>
      <c r="O51" s="2809">
        <v>100</v>
      </c>
      <c r="P51" s="2809">
        <v>25.347821943797381</v>
      </c>
      <c r="Q51" s="2809">
        <v>74.652178056202672</v>
      </c>
      <c r="R51" s="2809">
        <v>74.652178056202672</v>
      </c>
      <c r="S51" s="2809">
        <v>15.391256010865154</v>
      </c>
      <c r="T51" s="2809">
        <v>11.748343849175754</v>
      </c>
      <c r="U51" s="2810">
        <v>0</v>
      </c>
      <c r="V51" s="2797"/>
    </row>
    <row r="52" spans="5:22" ht="15.75" customHeight="1">
      <c r="E52" s="176"/>
      <c r="L52" s="4122"/>
      <c r="M52" s="2807" t="s">
        <v>1041</v>
      </c>
      <c r="N52" s="2808">
        <v>1288.9369588457016</v>
      </c>
      <c r="O52" s="2809">
        <v>100</v>
      </c>
      <c r="P52" s="2809">
        <v>30.683299579728367</v>
      </c>
      <c r="Q52" s="2809">
        <v>69.316700420271587</v>
      </c>
      <c r="R52" s="2809">
        <v>69.316700420271587</v>
      </c>
      <c r="S52" s="2809">
        <v>18.658893006193384</v>
      </c>
      <c r="T52" s="2809">
        <v>14.485020502834878</v>
      </c>
      <c r="U52" s="2810">
        <v>0</v>
      </c>
      <c r="V52" s="2797"/>
    </row>
    <row r="53" spans="5:22" ht="15.75" customHeight="1">
      <c r="E53" s="176"/>
      <c r="L53" s="4122"/>
      <c r="M53" s="2807" t="s">
        <v>1042</v>
      </c>
      <c r="N53" s="2808">
        <v>218.42870451087242</v>
      </c>
      <c r="O53" s="2809">
        <v>100</v>
      </c>
      <c r="P53" s="2809">
        <v>33.175230334862441</v>
      </c>
      <c r="Q53" s="2809">
        <v>66.824769665137609</v>
      </c>
      <c r="R53" s="2809">
        <v>66.824769665137609</v>
      </c>
      <c r="S53" s="2809">
        <v>21.086355474706128</v>
      </c>
      <c r="T53" s="2809">
        <v>13.643719230404949</v>
      </c>
      <c r="U53" s="2810">
        <v>0</v>
      </c>
      <c r="V53" s="2797"/>
    </row>
    <row r="54" spans="5:22" ht="15.75" customHeight="1">
      <c r="E54" s="176"/>
      <c r="L54" s="4122"/>
      <c r="M54" s="2807" t="s">
        <v>1043</v>
      </c>
      <c r="N54" s="2808">
        <v>170.0506864286522</v>
      </c>
      <c r="O54" s="2809">
        <v>100</v>
      </c>
      <c r="P54" s="2809">
        <v>43.948205864040389</v>
      </c>
      <c r="Q54" s="2809">
        <v>56.051794135959639</v>
      </c>
      <c r="R54" s="2809">
        <v>56.051794135959639</v>
      </c>
      <c r="S54" s="2809">
        <v>36.207975781428779</v>
      </c>
      <c r="T54" s="2809">
        <v>19.18659577906968</v>
      </c>
      <c r="U54" s="2810">
        <v>0</v>
      </c>
      <c r="V54" s="2797"/>
    </row>
    <row r="55" spans="5:22" ht="15.75" customHeight="1">
      <c r="E55" s="176"/>
      <c r="L55" s="4122"/>
      <c r="M55" s="2807" t="s">
        <v>1044</v>
      </c>
      <c r="N55" s="2808">
        <v>139.05205215809997</v>
      </c>
      <c r="O55" s="2809">
        <v>100</v>
      </c>
      <c r="P55" s="2809">
        <v>52.658961957752226</v>
      </c>
      <c r="Q55" s="2809">
        <v>47.341038042247789</v>
      </c>
      <c r="R55" s="2809">
        <v>47.341038042247789</v>
      </c>
      <c r="S55" s="2809">
        <v>33.244290323364837</v>
      </c>
      <c r="T55" s="2809">
        <v>20.133826788504074</v>
      </c>
      <c r="U55" s="2810">
        <v>0</v>
      </c>
      <c r="V55" s="2797"/>
    </row>
    <row r="56" spans="5:22" ht="15.75" customHeight="1">
      <c r="E56" s="176"/>
      <c r="L56" s="4122"/>
      <c r="M56" s="2807" t="s">
        <v>1045</v>
      </c>
      <c r="N56" s="2808">
        <v>27.280542986415849</v>
      </c>
      <c r="O56" s="2809">
        <v>100</v>
      </c>
      <c r="P56" s="2809">
        <v>40.321778072662887</v>
      </c>
      <c r="Q56" s="2809">
        <v>59.678221927337106</v>
      </c>
      <c r="R56" s="2809">
        <v>59.678221927337106</v>
      </c>
      <c r="S56" s="2809">
        <v>25.659313318967293</v>
      </c>
      <c r="T56" s="2809">
        <v>14.662464753695598</v>
      </c>
      <c r="U56" s="2810">
        <v>0</v>
      </c>
      <c r="V56" s="2797"/>
    </row>
    <row r="57" spans="5:22" ht="15.75" customHeight="1">
      <c r="E57" s="176"/>
      <c r="L57" s="4122" t="s">
        <v>96</v>
      </c>
      <c r="M57" s="2807" t="s">
        <v>1036</v>
      </c>
      <c r="N57" s="2808">
        <v>5656.3620919160521</v>
      </c>
      <c r="O57" s="2809">
        <v>100</v>
      </c>
      <c r="P57" s="2809">
        <v>11.213961479239424</v>
      </c>
      <c r="Q57" s="2809">
        <v>88.786038520760627</v>
      </c>
      <c r="R57" s="2809">
        <v>88.786038520760627</v>
      </c>
      <c r="S57" s="2809">
        <v>4.7215598185770746</v>
      </c>
      <c r="T57" s="2809">
        <v>7.3549086981681899</v>
      </c>
      <c r="U57" s="2810">
        <v>0</v>
      </c>
      <c r="V57" s="2797"/>
    </row>
    <row r="58" spans="5:22" ht="15.75" customHeight="1">
      <c r="E58" s="176"/>
      <c r="L58" s="4122"/>
      <c r="M58" s="2807" t="s">
        <v>1037</v>
      </c>
      <c r="N58" s="2808">
        <v>1865.2393106138682</v>
      </c>
      <c r="O58" s="2809">
        <v>100</v>
      </c>
      <c r="P58" s="2809">
        <v>22.309075425200525</v>
      </c>
      <c r="Q58" s="2809">
        <v>77.690924574799467</v>
      </c>
      <c r="R58" s="2809">
        <v>77.690924574799467</v>
      </c>
      <c r="S58" s="2809">
        <v>5.7269176027104054</v>
      </c>
      <c r="T58" s="2809">
        <v>16.768635817554145</v>
      </c>
      <c r="U58" s="2810">
        <v>0</v>
      </c>
      <c r="V58" s="2797"/>
    </row>
    <row r="59" spans="5:22" ht="15.75" customHeight="1">
      <c r="E59" s="176"/>
      <c r="L59" s="4122"/>
      <c r="M59" s="2807" t="s">
        <v>1038</v>
      </c>
      <c r="N59" s="2808">
        <v>3021.76904578329</v>
      </c>
      <c r="O59" s="2809">
        <v>100</v>
      </c>
      <c r="P59" s="2809">
        <v>23.27553836603445</v>
      </c>
      <c r="Q59" s="2809">
        <v>76.724461633965589</v>
      </c>
      <c r="R59" s="2809">
        <v>76.724461633965589</v>
      </c>
      <c r="S59" s="2809">
        <v>9.3415324979781271</v>
      </c>
      <c r="T59" s="2809">
        <v>18.111989303424739</v>
      </c>
      <c r="U59" s="2810">
        <v>0</v>
      </c>
      <c r="V59" s="2797"/>
    </row>
    <row r="60" spans="5:22" ht="15.75" customHeight="1">
      <c r="E60" s="176"/>
      <c r="L60" s="4122"/>
      <c r="M60" s="2807" t="s">
        <v>1039</v>
      </c>
      <c r="N60" s="2808">
        <v>2845.6625974049853</v>
      </c>
      <c r="O60" s="2809">
        <v>100</v>
      </c>
      <c r="P60" s="2809">
        <v>18.945361861586647</v>
      </c>
      <c r="Q60" s="2809">
        <v>81.054638138413424</v>
      </c>
      <c r="R60" s="2809">
        <v>81.054638138413424</v>
      </c>
      <c r="S60" s="2809">
        <v>11.762559016185376</v>
      </c>
      <c r="T60" s="2809">
        <v>7.8913865630109354</v>
      </c>
      <c r="U60" s="2810">
        <v>0</v>
      </c>
      <c r="V60" s="2797"/>
    </row>
    <row r="61" spans="5:22" ht="15.75" customHeight="1">
      <c r="E61" s="176"/>
      <c r="L61" s="4122"/>
      <c r="M61" s="2807" t="s">
        <v>1040</v>
      </c>
      <c r="N61" s="2808">
        <v>1426.7920558758026</v>
      </c>
      <c r="O61" s="2809">
        <v>100</v>
      </c>
      <c r="P61" s="2809">
        <v>27.393467863583705</v>
      </c>
      <c r="Q61" s="2809">
        <v>72.60653213641632</v>
      </c>
      <c r="R61" s="2809">
        <v>72.60653213641632</v>
      </c>
      <c r="S61" s="2809">
        <v>16.423161664903613</v>
      </c>
      <c r="T61" s="2809">
        <v>12.677229487548033</v>
      </c>
      <c r="U61" s="2810">
        <v>0</v>
      </c>
      <c r="V61" s="2797"/>
    </row>
    <row r="62" spans="5:22" ht="15.75" customHeight="1">
      <c r="E62" s="176"/>
      <c r="L62" s="4122"/>
      <c r="M62" s="2807" t="s">
        <v>1041</v>
      </c>
      <c r="N62" s="2808">
        <v>1313.2048448229268</v>
      </c>
      <c r="O62" s="2809">
        <v>100</v>
      </c>
      <c r="P62" s="2809">
        <v>31.326234602645759</v>
      </c>
      <c r="Q62" s="2809">
        <v>68.673765397354188</v>
      </c>
      <c r="R62" s="2809">
        <v>68.673765397354188</v>
      </c>
      <c r="S62" s="2809">
        <v>18.229444111143202</v>
      </c>
      <c r="T62" s="2809">
        <v>15.511932536879966</v>
      </c>
      <c r="U62" s="2810">
        <v>0</v>
      </c>
      <c r="V62" s="2797"/>
    </row>
    <row r="63" spans="5:22" ht="15.75" customHeight="1">
      <c r="E63" s="176"/>
      <c r="L63" s="4122"/>
      <c r="M63" s="2807" t="s">
        <v>1042</v>
      </c>
      <c r="N63" s="2808">
        <v>277.35390239443325</v>
      </c>
      <c r="O63" s="2809">
        <v>100</v>
      </c>
      <c r="P63" s="2809">
        <v>30.502377831795791</v>
      </c>
      <c r="Q63" s="2809">
        <v>69.497622168204245</v>
      </c>
      <c r="R63" s="2809">
        <v>69.497622168204245</v>
      </c>
      <c r="S63" s="2809">
        <v>19.650753381253477</v>
      </c>
      <c r="T63" s="2809">
        <v>12.076134502780352</v>
      </c>
      <c r="U63" s="2810">
        <v>0</v>
      </c>
      <c r="V63" s="2797"/>
    </row>
    <row r="64" spans="5:22" ht="15.75" customHeight="1">
      <c r="E64" s="176"/>
      <c r="L64" s="4122"/>
      <c r="M64" s="2807" t="s">
        <v>1043</v>
      </c>
      <c r="N64" s="2808">
        <v>166.09737423850902</v>
      </c>
      <c r="O64" s="2809">
        <v>100</v>
      </c>
      <c r="P64" s="2809">
        <v>43.179054968201847</v>
      </c>
      <c r="Q64" s="2809">
        <v>56.820945031798196</v>
      </c>
      <c r="R64" s="2809">
        <v>56.820945031798196</v>
      </c>
      <c r="S64" s="2809">
        <v>33.267672335571255</v>
      </c>
      <c r="T64" s="2809">
        <v>19.183530203491049</v>
      </c>
      <c r="U64" s="2810">
        <v>0</v>
      </c>
      <c r="V64" s="2797"/>
    </row>
    <row r="65" spans="5:22" ht="15.75" customHeight="1">
      <c r="E65" s="176"/>
      <c r="L65" s="4122"/>
      <c r="M65" s="2807" t="s">
        <v>1044</v>
      </c>
      <c r="N65" s="2808">
        <v>147.23823396422361</v>
      </c>
      <c r="O65" s="2809">
        <v>100</v>
      </c>
      <c r="P65" s="2809">
        <v>55.301619611192265</v>
      </c>
      <c r="Q65" s="2809">
        <v>44.69838038880777</v>
      </c>
      <c r="R65" s="2809">
        <v>44.69838038880777</v>
      </c>
      <c r="S65" s="2809">
        <v>37.645540325638684</v>
      </c>
      <c r="T65" s="2809">
        <v>21.095287737668151</v>
      </c>
      <c r="U65" s="2810">
        <v>0</v>
      </c>
      <c r="V65" s="2797"/>
    </row>
    <row r="66" spans="5:22" ht="15.75" customHeight="1">
      <c r="E66" s="176"/>
      <c r="L66" s="4122"/>
      <c r="M66" s="2807" t="s">
        <v>1045</v>
      </c>
      <c r="N66" s="2808">
        <v>25.280542986415849</v>
      </c>
      <c r="O66" s="2809">
        <v>100</v>
      </c>
      <c r="P66" s="2809">
        <v>43.511723644190312</v>
      </c>
      <c r="Q66" s="2809">
        <v>56.488276355809688</v>
      </c>
      <c r="R66" s="2809">
        <v>56.488276355809688</v>
      </c>
      <c r="S66" s="2809">
        <v>23.733667442285626</v>
      </c>
      <c r="T66" s="2809">
        <v>19.778056201904686</v>
      </c>
      <c r="U66" s="2810">
        <v>0</v>
      </c>
      <c r="V66" s="2797"/>
    </row>
    <row r="67" spans="5:22" ht="15.75" customHeight="1">
      <c r="E67" s="176"/>
      <c r="L67" s="4122" t="s">
        <v>307</v>
      </c>
      <c r="M67" s="2807" t="s">
        <v>1036</v>
      </c>
      <c r="N67" s="2808">
        <v>5202.6267469068125</v>
      </c>
      <c r="O67" s="2809">
        <v>100</v>
      </c>
      <c r="P67" s="2809">
        <v>12.384532990253915</v>
      </c>
      <c r="Q67" s="2809">
        <v>87.615467009746112</v>
      </c>
      <c r="R67" s="2809">
        <v>87.615467009746112</v>
      </c>
      <c r="S67" s="2809">
        <v>2.9619580533452003</v>
      </c>
      <c r="T67" s="2809">
        <v>10.083580963625959</v>
      </c>
      <c r="U67" s="2810">
        <v>0</v>
      </c>
      <c r="V67" s="2797"/>
    </row>
    <row r="68" spans="5:22" ht="15.75" customHeight="1">
      <c r="E68" s="176"/>
      <c r="L68" s="4122"/>
      <c r="M68" s="2807" t="s">
        <v>1037</v>
      </c>
      <c r="N68" s="2808">
        <v>2022.6009846255745</v>
      </c>
      <c r="O68" s="2809">
        <v>100</v>
      </c>
      <c r="P68" s="2809">
        <v>16.573323691688511</v>
      </c>
      <c r="Q68" s="2809">
        <v>83.426676308311471</v>
      </c>
      <c r="R68" s="2809">
        <v>83.426676308311471</v>
      </c>
      <c r="S68" s="2809">
        <v>5.7880582626790602</v>
      </c>
      <c r="T68" s="2809">
        <v>11.49231575344732</v>
      </c>
      <c r="U68" s="2810">
        <v>0</v>
      </c>
      <c r="V68" s="2797"/>
    </row>
    <row r="69" spans="5:22" ht="15.75" customHeight="1">
      <c r="E69" s="176"/>
      <c r="L69" s="4122"/>
      <c r="M69" s="2807" t="s">
        <v>1038</v>
      </c>
      <c r="N69" s="2808">
        <v>2076.1296739719028</v>
      </c>
      <c r="O69" s="2809">
        <v>100</v>
      </c>
      <c r="P69" s="2809">
        <v>16.756388450731428</v>
      </c>
      <c r="Q69" s="2809">
        <v>83.243611549268564</v>
      </c>
      <c r="R69" s="2809">
        <v>83.243611549268564</v>
      </c>
      <c r="S69" s="2809">
        <v>7.6943514632549084</v>
      </c>
      <c r="T69" s="2809">
        <v>9.9722581424306576</v>
      </c>
      <c r="U69" s="2810">
        <v>0</v>
      </c>
      <c r="V69" s="2797"/>
    </row>
    <row r="70" spans="5:22" ht="15.75" customHeight="1">
      <c r="E70" s="176"/>
      <c r="L70" s="4122"/>
      <c r="M70" s="2807" t="s">
        <v>1039</v>
      </c>
      <c r="N70" s="2808">
        <v>2512.1377965626639</v>
      </c>
      <c r="O70" s="2809">
        <v>100</v>
      </c>
      <c r="P70" s="2809">
        <v>26.195521169388318</v>
      </c>
      <c r="Q70" s="2809">
        <v>73.804478830611771</v>
      </c>
      <c r="R70" s="2809">
        <v>73.804478830611771</v>
      </c>
      <c r="S70" s="2809">
        <v>13.987789003880536</v>
      </c>
      <c r="T70" s="2809">
        <v>16.05792343130766</v>
      </c>
      <c r="U70" s="2810">
        <v>0</v>
      </c>
      <c r="V70" s="2797"/>
    </row>
    <row r="71" spans="5:22" ht="15.75" customHeight="1">
      <c r="E71" s="176"/>
      <c r="L71" s="4122"/>
      <c r="M71" s="2807" t="s">
        <v>1040</v>
      </c>
      <c r="N71" s="2808">
        <v>1574.8370907923436</v>
      </c>
      <c r="O71" s="2809">
        <v>100</v>
      </c>
      <c r="P71" s="2809">
        <v>22.471413668730886</v>
      </c>
      <c r="Q71" s="2809">
        <v>77.528586331269082</v>
      </c>
      <c r="R71" s="2809">
        <v>77.528586331269082</v>
      </c>
      <c r="S71" s="2809">
        <v>14.803301689143311</v>
      </c>
      <c r="T71" s="2809">
        <v>9.6281705454827886</v>
      </c>
      <c r="U71" s="2810">
        <v>0</v>
      </c>
      <c r="V71" s="2797"/>
    </row>
    <row r="72" spans="5:22" ht="15.75" customHeight="1">
      <c r="E72" s="176"/>
      <c r="L72" s="4122"/>
      <c r="M72" s="2807" t="s">
        <v>1041</v>
      </c>
      <c r="N72" s="2808">
        <v>1639.4703791734134</v>
      </c>
      <c r="O72" s="2809">
        <v>100</v>
      </c>
      <c r="P72" s="2809">
        <v>25.780669474704389</v>
      </c>
      <c r="Q72" s="2809">
        <v>74.219330525295604</v>
      </c>
      <c r="R72" s="2809">
        <v>74.219330525295604</v>
      </c>
      <c r="S72" s="2809">
        <v>16.659978120363299</v>
      </c>
      <c r="T72" s="2809">
        <v>11.406679211151951</v>
      </c>
      <c r="U72" s="2810">
        <v>0</v>
      </c>
      <c r="V72" s="2797"/>
    </row>
    <row r="73" spans="5:22" ht="15.75" customHeight="1">
      <c r="E73" s="176"/>
      <c r="L73" s="4122"/>
      <c r="M73" s="2807" t="s">
        <v>1042</v>
      </c>
      <c r="N73" s="2808">
        <v>513.77341304342008</v>
      </c>
      <c r="O73" s="2809">
        <v>100</v>
      </c>
      <c r="P73" s="2809">
        <v>28.573866557735201</v>
      </c>
      <c r="Q73" s="2809">
        <v>71.426133442264785</v>
      </c>
      <c r="R73" s="2809">
        <v>71.426133442264785</v>
      </c>
      <c r="S73" s="2809">
        <v>13.879859443158923</v>
      </c>
      <c r="T73" s="2809">
        <v>17.118031157276157</v>
      </c>
      <c r="U73" s="2810">
        <v>0</v>
      </c>
      <c r="V73" s="2797"/>
    </row>
    <row r="74" spans="5:22" ht="15.75" customHeight="1">
      <c r="E74" s="176"/>
      <c r="L74" s="4122"/>
      <c r="M74" s="2807" t="s">
        <v>1043</v>
      </c>
      <c r="N74" s="2808">
        <v>607.89348377325928</v>
      </c>
      <c r="O74" s="2809">
        <v>100</v>
      </c>
      <c r="P74" s="2809">
        <v>37.153043042523123</v>
      </c>
      <c r="Q74" s="2809">
        <v>62.846956957476877</v>
      </c>
      <c r="R74" s="2809">
        <v>62.846956957476877</v>
      </c>
      <c r="S74" s="2809">
        <v>21.561992413398492</v>
      </c>
      <c r="T74" s="2809">
        <v>16.311086942273537</v>
      </c>
      <c r="U74" s="2810">
        <v>0</v>
      </c>
      <c r="V74" s="2797"/>
    </row>
    <row r="75" spans="5:22" ht="15.75" customHeight="1">
      <c r="E75" s="176"/>
      <c r="L75" s="4122"/>
      <c r="M75" s="2807" t="s">
        <v>1044</v>
      </c>
      <c r="N75" s="2808">
        <v>409.48698391429912</v>
      </c>
      <c r="O75" s="2809">
        <v>100</v>
      </c>
      <c r="P75" s="2809">
        <v>29.690143591835522</v>
      </c>
      <c r="Q75" s="2809">
        <v>70.309856408164478</v>
      </c>
      <c r="R75" s="2809">
        <v>70.309856408164478</v>
      </c>
      <c r="S75" s="2809">
        <v>21.429270688573848</v>
      </c>
      <c r="T75" s="2809">
        <v>13.975217464927553</v>
      </c>
      <c r="U75" s="2810">
        <v>0</v>
      </c>
      <c r="V75" s="2797"/>
    </row>
    <row r="76" spans="5:22" ht="15.75" customHeight="1" thickBot="1">
      <c r="E76" s="176"/>
      <c r="L76" s="4123"/>
      <c r="M76" s="2811" t="s">
        <v>1045</v>
      </c>
      <c r="N76" s="2812">
        <v>186.04344723681777</v>
      </c>
      <c r="O76" s="2813">
        <v>100</v>
      </c>
      <c r="P76" s="2813">
        <v>47.069914586561737</v>
      </c>
      <c r="Q76" s="2813">
        <v>52.930085413438299</v>
      </c>
      <c r="R76" s="2813">
        <v>52.930085413438299</v>
      </c>
      <c r="S76" s="2813">
        <v>30.685726281555425</v>
      </c>
      <c r="T76" s="2813">
        <v>19.459933410362424</v>
      </c>
      <c r="U76" s="2814">
        <v>0</v>
      </c>
      <c r="V76" s="2797"/>
    </row>
    <row r="77" spans="5:22" ht="15.75" customHeight="1" thickTop="1">
      <c r="E77" s="176"/>
    </row>
    <row r="78" spans="5:22" ht="15.75" customHeight="1">
      <c r="E78" s="176"/>
    </row>
    <row r="79" spans="5:22" ht="15.75" customHeight="1">
      <c r="E79" s="176"/>
    </row>
    <row r="80" spans="5:22" ht="15.75" customHeight="1">
      <c r="E80" s="176"/>
    </row>
    <row r="81" spans="5:5" ht="15.75" customHeight="1">
      <c r="E81" s="176"/>
    </row>
    <row r="82" spans="5:5" ht="15.75" customHeight="1">
      <c r="E82" s="176"/>
    </row>
    <row r="83" spans="5:5" ht="15.75" customHeight="1">
      <c r="E83" s="176"/>
    </row>
    <row r="84" spans="5:5" ht="15.75" customHeight="1">
      <c r="E84" s="176"/>
    </row>
    <row r="85" spans="5:5" ht="15.75" customHeight="1">
      <c r="E85" s="176"/>
    </row>
    <row r="86" spans="5:5" ht="15.75" customHeight="1">
      <c r="E86" s="176"/>
    </row>
    <row r="87" spans="5:5" ht="15.75" customHeight="1">
      <c r="E87" s="176"/>
    </row>
    <row r="88" spans="5:5" ht="15.75" customHeight="1">
      <c r="E88" s="176"/>
    </row>
    <row r="89" spans="5:5" ht="15.75" customHeight="1">
      <c r="E89" s="176"/>
    </row>
    <row r="90" spans="5:5" ht="15.75" customHeight="1">
      <c r="E90" s="176"/>
    </row>
    <row r="91" spans="5:5">
      <c r="E91" s="176"/>
    </row>
    <row r="92" spans="5:5">
      <c r="E92" s="176"/>
    </row>
    <row r="93" spans="5:5">
      <c r="E93" s="176"/>
    </row>
    <row r="94" spans="5:5">
      <c r="E94" s="176"/>
    </row>
    <row r="95" spans="5:5">
      <c r="E95" s="176"/>
    </row>
    <row r="96" spans="5:5">
      <c r="E96" s="176"/>
    </row>
    <row r="97" spans="5:5">
      <c r="E97" s="176"/>
    </row>
    <row r="98" spans="5:5">
      <c r="E98" s="176"/>
    </row>
    <row r="99" spans="5:5">
      <c r="E99" s="176"/>
    </row>
    <row r="100" spans="5:5">
      <c r="E100" s="176"/>
    </row>
    <row r="101" spans="5:5">
      <c r="E101" s="176"/>
    </row>
    <row r="102" spans="5:5">
      <c r="E102" s="176"/>
    </row>
    <row r="103" spans="5:5">
      <c r="E103" s="176"/>
    </row>
    <row r="104" spans="5:5">
      <c r="E104" s="176"/>
    </row>
    <row r="105" spans="5:5">
      <c r="E105" s="176"/>
    </row>
    <row r="106" spans="5:5">
      <c r="E106" s="176"/>
    </row>
    <row r="107" spans="5:5">
      <c r="E107" s="176"/>
    </row>
    <row r="108" spans="5:5">
      <c r="E108" s="176"/>
    </row>
    <row r="109" spans="5:5">
      <c r="E109" s="176"/>
    </row>
    <row r="110" spans="5:5">
      <c r="E110" s="176"/>
    </row>
    <row r="111" spans="5:5">
      <c r="E111" s="176"/>
    </row>
    <row r="112" spans="5:5">
      <c r="E112" s="176"/>
    </row>
    <row r="113" spans="5:5">
      <c r="E113" s="176"/>
    </row>
    <row r="114" spans="5:5">
      <c r="E114" s="176"/>
    </row>
    <row r="115" spans="5:5">
      <c r="E115" s="176"/>
    </row>
    <row r="116" spans="5:5">
      <c r="E116" s="176"/>
    </row>
    <row r="117" spans="5:5">
      <c r="E117" s="176"/>
    </row>
    <row r="118" spans="5:5">
      <c r="E118" s="176"/>
    </row>
    <row r="119" spans="5:5">
      <c r="E119" s="176"/>
    </row>
    <row r="120" spans="5:5">
      <c r="E120" s="176"/>
    </row>
    <row r="121" spans="5:5">
      <c r="E121" s="176"/>
    </row>
    <row r="122" spans="5:5">
      <c r="E122" s="176"/>
    </row>
    <row r="123" spans="5:5">
      <c r="E123" s="176"/>
    </row>
    <row r="124" spans="5:5">
      <c r="E124" s="176"/>
    </row>
    <row r="125" spans="5:5">
      <c r="E125" s="176"/>
    </row>
    <row r="126" spans="5:5">
      <c r="E126" s="176"/>
    </row>
    <row r="127" spans="5:5">
      <c r="E127" s="176"/>
    </row>
    <row r="128" spans="5:5">
      <c r="E128" s="176"/>
    </row>
    <row r="129" spans="5:5">
      <c r="E129" s="176"/>
    </row>
    <row r="130" spans="5:5">
      <c r="E130" s="176"/>
    </row>
    <row r="131" spans="5:5">
      <c r="E131" s="176"/>
    </row>
    <row r="132" spans="5:5">
      <c r="E132" s="176"/>
    </row>
    <row r="133" spans="5:5">
      <c r="E133" s="176"/>
    </row>
    <row r="134" spans="5:5">
      <c r="E134" s="176"/>
    </row>
    <row r="135" spans="5:5">
      <c r="E135" s="176"/>
    </row>
    <row r="136" spans="5:5">
      <c r="E136" s="176"/>
    </row>
    <row r="137" spans="5:5">
      <c r="E137" s="176"/>
    </row>
    <row r="138" spans="5:5">
      <c r="E138" s="176"/>
    </row>
    <row r="139" spans="5:5">
      <c r="E139" s="176"/>
    </row>
    <row r="140" spans="5:5">
      <c r="E140" s="176"/>
    </row>
    <row r="141" spans="5:5">
      <c r="E141" s="176"/>
    </row>
    <row r="142" spans="5:5">
      <c r="E142" s="176"/>
    </row>
    <row r="143" spans="5:5">
      <c r="E143" s="176"/>
    </row>
    <row r="144" spans="5:5">
      <c r="E144" s="176"/>
    </row>
    <row r="145" spans="5:5">
      <c r="E145" s="176"/>
    </row>
    <row r="146" spans="5:5">
      <c r="E146" s="176"/>
    </row>
    <row r="147" spans="5:5">
      <c r="E147" s="176"/>
    </row>
    <row r="148" spans="5:5">
      <c r="E148" s="176"/>
    </row>
    <row r="149" spans="5:5">
      <c r="E149" s="176"/>
    </row>
    <row r="150" spans="5:5">
      <c r="E150" s="176"/>
    </row>
    <row r="151" spans="5:5">
      <c r="E151" s="176"/>
    </row>
    <row r="152" spans="5:5">
      <c r="E152" s="176"/>
    </row>
    <row r="153" spans="5:5">
      <c r="E153" s="176"/>
    </row>
    <row r="154" spans="5:5">
      <c r="E154" s="176"/>
    </row>
    <row r="155" spans="5:5">
      <c r="E155" s="176"/>
    </row>
    <row r="156" spans="5:5">
      <c r="E156" s="176"/>
    </row>
    <row r="157" spans="5:5">
      <c r="E157" s="176"/>
    </row>
    <row r="158" spans="5:5">
      <c r="E158" s="176"/>
    </row>
    <row r="159" spans="5:5">
      <c r="E159" s="176"/>
    </row>
    <row r="160" spans="5:5">
      <c r="E160" s="176"/>
    </row>
    <row r="161" spans="5:5">
      <c r="E161" s="176"/>
    </row>
    <row r="162" spans="5:5">
      <c r="E162" s="176"/>
    </row>
    <row r="163" spans="5:5">
      <c r="E163" s="176"/>
    </row>
    <row r="164" spans="5:5">
      <c r="E164" s="176"/>
    </row>
    <row r="165" spans="5:5">
      <c r="E165" s="176"/>
    </row>
    <row r="166" spans="5:5">
      <c r="E166" s="176"/>
    </row>
    <row r="167" spans="5:5">
      <c r="E167" s="176"/>
    </row>
    <row r="168" spans="5:5">
      <c r="E168" s="176"/>
    </row>
    <row r="169" spans="5:5">
      <c r="E169" s="176"/>
    </row>
    <row r="170" spans="5:5">
      <c r="E170" s="176"/>
    </row>
    <row r="171" spans="5:5">
      <c r="E171" s="176"/>
    </row>
    <row r="172" spans="5:5">
      <c r="E172" s="176"/>
    </row>
    <row r="173" spans="5:5">
      <c r="E173" s="176"/>
    </row>
    <row r="174" spans="5:5">
      <c r="E174" s="176"/>
    </row>
    <row r="175" spans="5:5">
      <c r="E175" s="176"/>
    </row>
    <row r="176" spans="5:5">
      <c r="E176" s="176"/>
    </row>
    <row r="177" spans="5:5">
      <c r="E177" s="176"/>
    </row>
    <row r="178" spans="5:5">
      <c r="E178" s="176"/>
    </row>
    <row r="179" spans="5:5">
      <c r="E179" s="176"/>
    </row>
    <row r="180" spans="5:5">
      <c r="E180" s="176"/>
    </row>
    <row r="181" spans="5:5">
      <c r="E181" s="176"/>
    </row>
  </sheetData>
  <mergeCells count="33">
    <mergeCell ref="A37:B37"/>
    <mergeCell ref="A38:K38"/>
    <mergeCell ref="H3:J3"/>
    <mergeCell ref="A10:C10"/>
    <mergeCell ref="A16:C16"/>
    <mergeCell ref="A17:B17"/>
    <mergeCell ref="A31:B31"/>
    <mergeCell ref="A32:C32"/>
    <mergeCell ref="A33:B33"/>
    <mergeCell ref="A5:D5"/>
    <mergeCell ref="A7:C7"/>
    <mergeCell ref="A6:D6"/>
    <mergeCell ref="A1:K1"/>
    <mergeCell ref="A3:C4"/>
    <mergeCell ref="E3:E4"/>
    <mergeCell ref="F3:F4"/>
    <mergeCell ref="G3:G4"/>
    <mergeCell ref="K3:K4"/>
    <mergeCell ref="L37:L40"/>
    <mergeCell ref="L41:L46"/>
    <mergeCell ref="L47:L56"/>
    <mergeCell ref="L57:L66"/>
    <mergeCell ref="L67:L76"/>
    <mergeCell ref="L12:L16"/>
    <mergeCell ref="L17:L18"/>
    <mergeCell ref="L19:L29"/>
    <mergeCell ref="L30:L34"/>
    <mergeCell ref="L35:L36"/>
    <mergeCell ref="L6:M8"/>
    <mergeCell ref="N6:Q6"/>
    <mergeCell ref="R6:U6"/>
    <mergeCell ref="N7:O7"/>
    <mergeCell ref="L9:L11"/>
  </mergeCells>
  <phoneticPr fontId="6"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90"/>
  <sheetViews>
    <sheetView view="pageBreakPreview" zoomScaleNormal="100" zoomScaleSheetLayoutView="100" workbookViewId="0">
      <selection activeCell="U46" sqref="U46"/>
    </sheetView>
  </sheetViews>
  <sheetFormatPr defaultColWidth="9.140625" defaultRowHeight="15.75"/>
  <cols>
    <col min="1" max="1" width="2.28515625" style="174" customWidth="1"/>
    <col min="2" max="2" width="28.7109375" style="174" customWidth="1"/>
    <col min="3" max="3" width="2.28515625" style="174" customWidth="1"/>
    <col min="4" max="4" width="1.7109375" style="175" customWidth="1"/>
    <col min="5" max="5" width="10.5703125" style="132" hidden="1" customWidth="1"/>
    <col min="6" max="11" width="10.42578125" style="132" customWidth="1"/>
    <col min="12" max="16384" width="9.140625" style="132"/>
  </cols>
  <sheetData>
    <row r="1" spans="1:26" s="131" customFormat="1" ht="43.5" customHeight="1">
      <c r="A1" s="4011" t="s">
        <v>1587</v>
      </c>
      <c r="B1" s="4012"/>
      <c r="C1" s="4012"/>
      <c r="D1" s="4012"/>
      <c r="E1" s="4012"/>
      <c r="F1" s="4012"/>
      <c r="G1" s="4012"/>
      <c r="H1" s="4012"/>
      <c r="I1" s="4012"/>
      <c r="J1" s="4012"/>
      <c r="K1" s="4012"/>
    </row>
    <row r="2" spans="1:26" ht="15" customHeight="1" thickBot="1">
      <c r="A2" s="132"/>
      <c r="B2" s="133"/>
      <c r="C2" s="133"/>
      <c r="D2" s="134"/>
      <c r="K2" s="135" t="s">
        <v>590</v>
      </c>
    </row>
    <row r="3" spans="1:26" s="138" customFormat="1" ht="24.95" customHeight="1">
      <c r="A3" s="3726" t="s">
        <v>1</v>
      </c>
      <c r="B3" s="3726"/>
      <c r="C3" s="3726"/>
      <c r="D3" s="136"/>
      <c r="E3" s="3912" t="s">
        <v>2</v>
      </c>
      <c r="F3" s="3912" t="s">
        <v>11</v>
      </c>
      <c r="G3" s="3909" t="s">
        <v>1477</v>
      </c>
      <c r="H3" s="3912" t="s">
        <v>1466</v>
      </c>
      <c r="I3" s="4124"/>
      <c r="J3" s="4125"/>
      <c r="K3" s="3912" t="s">
        <v>1465</v>
      </c>
      <c r="L3" s="137"/>
    </row>
    <row r="4" spans="1:26" s="137" customFormat="1" ht="28.5" customHeight="1">
      <c r="A4" s="3728"/>
      <c r="B4" s="3728"/>
      <c r="C4" s="3728"/>
      <c r="D4" s="139"/>
      <c r="E4" s="3914"/>
      <c r="F4" s="3914"/>
      <c r="G4" s="3911"/>
      <c r="H4" s="140"/>
      <c r="I4" s="141" t="s">
        <v>1467</v>
      </c>
      <c r="J4" s="142" t="s">
        <v>1468</v>
      </c>
      <c r="K4" s="3914"/>
    </row>
    <row r="5" spans="1:26" s="147" customFormat="1" ht="15" customHeight="1">
      <c r="A5" s="3095" t="s">
        <v>2209</v>
      </c>
      <c r="B5" s="3096"/>
      <c r="C5" s="3096"/>
      <c r="D5" s="3097"/>
      <c r="E5" s="143"/>
      <c r="F5" s="144">
        <v>16524.999999998374</v>
      </c>
      <c r="G5" s="145">
        <v>100</v>
      </c>
      <c r="H5" s="146">
        <v>18.06564179544171</v>
      </c>
      <c r="I5" s="146">
        <v>10.726253794840373</v>
      </c>
      <c r="J5" s="146">
        <v>7.3393880006013514</v>
      </c>
      <c r="K5" s="146">
        <v>81.934358204558308</v>
      </c>
      <c r="M5" s="148"/>
      <c r="N5" s="148"/>
      <c r="O5" s="148"/>
      <c r="P5" s="148"/>
      <c r="Q5" s="148"/>
      <c r="R5" s="148"/>
      <c r="S5" s="148"/>
      <c r="T5" s="148"/>
      <c r="U5" s="148"/>
      <c r="V5" s="148"/>
      <c r="W5" s="148"/>
      <c r="X5" s="148"/>
      <c r="Y5" s="148"/>
      <c r="Z5" s="148"/>
    </row>
    <row r="6" spans="1:26" s="147" customFormat="1" ht="15" customHeight="1">
      <c r="A6" s="3095" t="s">
        <v>2219</v>
      </c>
      <c r="B6" s="3096"/>
      <c r="C6" s="3096"/>
      <c r="D6" s="3097"/>
      <c r="E6" s="143"/>
      <c r="F6" s="144">
        <f>'83'!F6</f>
        <v>16745.000000000542</v>
      </c>
      <c r="G6" s="145">
        <f>'83'!G6</f>
        <v>100</v>
      </c>
      <c r="H6" s="146">
        <f>'83'!H6</f>
        <v>19.969205102671729</v>
      </c>
      <c r="I6" s="146">
        <f>'83'!I6</f>
        <v>9.7688463273144119</v>
      </c>
      <c r="J6" s="146">
        <f>'83'!J6</f>
        <v>11.864190080691236</v>
      </c>
      <c r="K6" s="146">
        <f>'83'!K6</f>
        <v>80.030794897328121</v>
      </c>
      <c r="M6" s="148"/>
      <c r="N6" s="148"/>
      <c r="O6" s="148"/>
      <c r="P6" s="148"/>
      <c r="Q6" s="148"/>
      <c r="R6" s="148"/>
      <c r="S6" s="148"/>
      <c r="T6" s="148"/>
      <c r="U6" s="148"/>
      <c r="V6" s="148"/>
      <c r="W6" s="148"/>
      <c r="X6" s="148"/>
      <c r="Y6" s="148"/>
      <c r="Z6" s="148"/>
    </row>
    <row r="7" spans="1:26" ht="15.6" customHeight="1">
      <c r="A7" s="3094" t="s">
        <v>212</v>
      </c>
      <c r="B7" s="3094"/>
      <c r="C7" s="3094"/>
      <c r="D7" s="149"/>
      <c r="E7" s="150"/>
      <c r="F7" s="151"/>
      <c r="G7" s="152"/>
      <c r="H7" s="146"/>
      <c r="I7" s="146"/>
      <c r="J7" s="146"/>
      <c r="K7" s="153"/>
      <c r="L7" s="154"/>
      <c r="M7" s="154"/>
    </row>
    <row r="8" spans="1:26" ht="15.6" customHeight="1">
      <c r="A8" s="155"/>
      <c r="B8" s="156" t="s">
        <v>2220</v>
      </c>
      <c r="C8" s="155"/>
      <c r="D8" s="157"/>
      <c r="E8" s="158">
        <f t="shared" ref="E8:E13" si="0">L8/K8*100</f>
        <v>0</v>
      </c>
      <c r="F8" s="159">
        <f>'83'!N41</f>
        <v>12508.028482146536</v>
      </c>
      <c r="G8" s="160">
        <v>100</v>
      </c>
      <c r="H8" s="153">
        <f>'83'!P41</f>
        <v>15.818225823737778</v>
      </c>
      <c r="I8" s="153">
        <f>'83'!S41</f>
        <v>6.6962508213716534</v>
      </c>
      <c r="J8" s="153">
        <f>'83'!T41</f>
        <v>10.388734343522923</v>
      </c>
      <c r="K8" s="153">
        <f>'83'!Q41</f>
        <v>84.181774176262152</v>
      </c>
      <c r="L8" s="161"/>
      <c r="M8" s="161"/>
    </row>
    <row r="9" spans="1:26" ht="15.6" customHeight="1">
      <c r="A9" s="155"/>
      <c r="B9" s="156" t="s">
        <v>2221</v>
      </c>
      <c r="C9" s="155"/>
      <c r="D9" s="157"/>
      <c r="E9" s="158">
        <f t="shared" si="0"/>
        <v>0</v>
      </c>
      <c r="F9" s="159">
        <f>'83'!N42</f>
        <v>2370.7253560779163</v>
      </c>
      <c r="G9" s="160">
        <v>100</v>
      </c>
      <c r="H9" s="153">
        <f>'83'!P42</f>
        <v>32.289131561488347</v>
      </c>
      <c r="I9" s="153">
        <f>'83'!S42</f>
        <v>16.736384977590845</v>
      </c>
      <c r="J9" s="153">
        <f>'83'!T42</f>
        <v>18.891459641139051</v>
      </c>
      <c r="K9" s="153">
        <f>'83'!Q42</f>
        <v>67.710868438511625</v>
      </c>
      <c r="L9" s="161"/>
      <c r="M9" s="161"/>
    </row>
    <row r="10" spans="1:26" ht="15.6" customHeight="1">
      <c r="A10" s="155"/>
      <c r="B10" s="156" t="s">
        <v>2184</v>
      </c>
      <c r="C10" s="155"/>
      <c r="D10" s="157"/>
      <c r="E10" s="158">
        <f t="shared" si="0"/>
        <v>0</v>
      </c>
      <c r="F10" s="159">
        <f>'83'!N43</f>
        <v>1425.4260987624871</v>
      </c>
      <c r="G10" s="160">
        <v>100</v>
      </c>
      <c r="H10" s="153">
        <f>'83'!P43</f>
        <v>30.586918798840141</v>
      </c>
      <c r="I10" s="153">
        <f>'83'!S43</f>
        <v>20.962506966236628</v>
      </c>
      <c r="J10" s="153">
        <f>'83'!T43</f>
        <v>12.361152510018245</v>
      </c>
      <c r="K10" s="153">
        <f>'83'!Q43</f>
        <v>69.413081201159883</v>
      </c>
      <c r="L10" s="161"/>
      <c r="M10" s="161"/>
    </row>
    <row r="11" spans="1:26" ht="15.6" customHeight="1">
      <c r="A11" s="155"/>
      <c r="B11" s="156" t="s">
        <v>2185</v>
      </c>
      <c r="C11" s="155"/>
      <c r="D11" s="157"/>
      <c r="E11" s="158">
        <f t="shared" si="0"/>
        <v>0</v>
      </c>
      <c r="F11" s="159">
        <f>'83'!N44</f>
        <v>274.00802773984975</v>
      </c>
      <c r="G11" s="160">
        <v>100</v>
      </c>
      <c r="H11" s="153">
        <f>'83'!P44</f>
        <v>33.872846648125268</v>
      </c>
      <c r="I11" s="153">
        <f>'83'!S44</f>
        <v>22.231248828828541</v>
      </c>
      <c r="J11" s="153">
        <f>'83'!T44</f>
        <v>12.006550630441886</v>
      </c>
      <c r="K11" s="153">
        <f>'83'!Q44</f>
        <v>66.127153351874796</v>
      </c>
      <c r="L11" s="161"/>
      <c r="M11" s="161"/>
    </row>
    <row r="12" spans="1:26" ht="15.6" customHeight="1">
      <c r="A12" s="155"/>
      <c r="B12" s="156" t="s">
        <v>2222</v>
      </c>
      <c r="C12" s="155"/>
      <c r="D12" s="157"/>
      <c r="E12" s="158">
        <f t="shared" si="0"/>
        <v>0</v>
      </c>
      <c r="F12" s="159">
        <f>'83'!N45</f>
        <v>117.90999295995466</v>
      </c>
      <c r="G12" s="160">
        <v>100</v>
      </c>
      <c r="H12" s="153">
        <f>'83'!P45</f>
        <v>42.167578178204096</v>
      </c>
      <c r="I12" s="153">
        <f>'83'!S45</f>
        <v>29.454826177026504</v>
      </c>
      <c r="J12" s="153">
        <f>'83'!T45</f>
        <v>13.56085653828805</v>
      </c>
      <c r="K12" s="153">
        <f>'83'!Q45</f>
        <v>57.832421821795911</v>
      </c>
      <c r="L12" s="161"/>
      <c r="M12" s="161"/>
    </row>
    <row r="13" spans="1:26" ht="15.6" customHeight="1">
      <c r="A13" s="155"/>
      <c r="B13" s="156" t="s">
        <v>2223</v>
      </c>
      <c r="C13" s="155"/>
      <c r="D13" s="157"/>
      <c r="E13" s="158">
        <f t="shared" si="0"/>
        <v>0</v>
      </c>
      <c r="F13" s="159">
        <f>'83'!N46</f>
        <v>48.902042313788044</v>
      </c>
      <c r="G13" s="160">
        <v>100</v>
      </c>
      <c r="H13" s="153">
        <f>'83'!P46</f>
        <v>43.516675336105031</v>
      </c>
      <c r="I13" s="153">
        <f>'83'!S46</f>
        <v>14.314330585793005</v>
      </c>
      <c r="J13" s="153">
        <f>'83'!T46</f>
        <v>29.202344750312026</v>
      </c>
      <c r="K13" s="153">
        <f>'83'!Q46</f>
        <v>56.483324663894962</v>
      </c>
      <c r="L13" s="161"/>
      <c r="M13" s="161"/>
    </row>
    <row r="14" spans="1:26" ht="15.6" customHeight="1">
      <c r="A14" s="3094" t="s">
        <v>6</v>
      </c>
      <c r="B14" s="3094"/>
      <c r="C14" s="3094"/>
      <c r="D14" s="162"/>
      <c r="E14" s="158"/>
      <c r="F14" s="163"/>
      <c r="G14" s="164"/>
      <c r="H14" s="153"/>
      <c r="I14" s="153"/>
      <c r="J14" s="153"/>
      <c r="K14" s="153"/>
      <c r="L14" s="161"/>
      <c r="M14" s="161"/>
    </row>
    <row r="15" spans="1:26" ht="15.6" customHeight="1">
      <c r="A15" s="155"/>
      <c r="B15" s="156" t="s">
        <v>2224</v>
      </c>
      <c r="C15" s="155"/>
      <c r="D15" s="165"/>
      <c r="E15" s="158">
        <f t="shared" ref="E15:E24" si="1">L15/K15*100</f>
        <v>0</v>
      </c>
      <c r="F15" s="159">
        <f>'83'!N47</f>
        <v>5752.7874677002819</v>
      </c>
      <c r="G15" s="160">
        <v>100</v>
      </c>
      <c r="H15" s="153">
        <f>'83'!P47</f>
        <v>11.378656932686789</v>
      </c>
      <c r="I15" s="153">
        <f>'83'!S47</f>
        <v>4.8824326418849466</v>
      </c>
      <c r="J15" s="153">
        <f>'83'!T47</f>
        <v>7.3442744123039176</v>
      </c>
      <c r="K15" s="153">
        <f>'83'!Q47</f>
        <v>88.621343067313205</v>
      </c>
      <c r="L15" s="161"/>
      <c r="M15" s="161"/>
    </row>
    <row r="16" spans="1:26" ht="15.6" customHeight="1">
      <c r="A16" s="155"/>
      <c r="B16" s="156" t="s">
        <v>2198</v>
      </c>
      <c r="C16" s="155"/>
      <c r="D16" s="165"/>
      <c r="E16" s="158">
        <f t="shared" si="1"/>
        <v>0</v>
      </c>
      <c r="F16" s="159">
        <f>'83'!N48</f>
        <v>1913.71189971731</v>
      </c>
      <c r="G16" s="160">
        <v>100</v>
      </c>
      <c r="H16" s="153">
        <f>'83'!P48</f>
        <v>24.802028672407502</v>
      </c>
      <c r="I16" s="153">
        <f>'83'!S48</f>
        <v>8.6324169643074864</v>
      </c>
      <c r="J16" s="153">
        <f>'83'!T48</f>
        <v>16.35136638444877</v>
      </c>
      <c r="K16" s="153">
        <f>'83'!Q48</f>
        <v>75.197971327592512</v>
      </c>
      <c r="L16" s="161"/>
      <c r="M16" s="161"/>
    </row>
    <row r="17" spans="1:13" ht="15.6" customHeight="1">
      <c r="A17" s="156"/>
      <c r="B17" s="156" t="s">
        <v>2225</v>
      </c>
      <c r="C17" s="156"/>
      <c r="D17" s="165"/>
      <c r="E17" s="158">
        <f t="shared" si="1"/>
        <v>0</v>
      </c>
      <c r="F17" s="159">
        <f>'83'!N49</f>
        <v>3089.4540435394597</v>
      </c>
      <c r="G17" s="160">
        <v>100</v>
      </c>
      <c r="H17" s="153">
        <f>'83'!P49</f>
        <v>22.236710234000302</v>
      </c>
      <c r="I17" s="153">
        <f>'83'!S49</f>
        <v>8.106366634983404</v>
      </c>
      <c r="J17" s="153">
        <f>'83'!T49</f>
        <v>18.216794098318644</v>
      </c>
      <c r="K17" s="153">
        <f>'83'!Q49</f>
        <v>77.763289765999758</v>
      </c>
      <c r="L17" s="161"/>
      <c r="M17" s="161"/>
    </row>
    <row r="18" spans="1:13" ht="15.6" customHeight="1">
      <c r="A18" s="156"/>
      <c r="B18" s="156" t="s">
        <v>2226</v>
      </c>
      <c r="C18" s="156"/>
      <c r="D18" s="165"/>
      <c r="E18" s="158">
        <f t="shared" si="1"/>
        <v>0</v>
      </c>
      <c r="F18" s="159">
        <f>'83'!N50</f>
        <v>2786.0752949220955</v>
      </c>
      <c r="G18" s="160">
        <v>100</v>
      </c>
      <c r="H18" s="153">
        <f>'83'!P50</f>
        <v>19.962764814333884</v>
      </c>
      <c r="I18" s="153">
        <f>'83'!S50</f>
        <v>11.798499866080183</v>
      </c>
      <c r="J18" s="153">
        <f>'83'!T50</f>
        <v>8.8880035299090743</v>
      </c>
      <c r="K18" s="153">
        <f>'83'!Q50</f>
        <v>80.03723518566612</v>
      </c>
      <c r="L18" s="161"/>
      <c r="M18" s="161"/>
    </row>
    <row r="19" spans="1:13" ht="15.6" customHeight="1">
      <c r="A19" s="156"/>
      <c r="B19" s="156" t="s">
        <v>2200</v>
      </c>
      <c r="C19" s="156"/>
      <c r="D19" s="165"/>
      <c r="E19" s="158">
        <f t="shared" si="1"/>
        <v>0</v>
      </c>
      <c r="F19" s="159">
        <f>'83'!N51</f>
        <v>1359.2223491916172</v>
      </c>
      <c r="G19" s="160">
        <v>100</v>
      </c>
      <c r="H19" s="153">
        <f>'83'!P51</f>
        <v>25.347821943797381</v>
      </c>
      <c r="I19" s="153">
        <f>'83'!S51</f>
        <v>15.391256010865154</v>
      </c>
      <c r="J19" s="153">
        <f>'83'!T51</f>
        <v>11.748343849175754</v>
      </c>
      <c r="K19" s="153">
        <f>'83'!Q51</f>
        <v>74.652178056202672</v>
      </c>
      <c r="L19" s="161"/>
      <c r="M19" s="161"/>
    </row>
    <row r="20" spans="1:13" ht="15.6" customHeight="1">
      <c r="A20" s="156"/>
      <c r="B20" s="156" t="s">
        <v>2193</v>
      </c>
      <c r="C20" s="156"/>
      <c r="D20" s="165"/>
      <c r="E20" s="158">
        <f t="shared" si="1"/>
        <v>0</v>
      </c>
      <c r="F20" s="159">
        <f>'83'!N52</f>
        <v>1288.9369588457016</v>
      </c>
      <c r="G20" s="160">
        <v>100</v>
      </c>
      <c r="H20" s="153">
        <f>'83'!P52</f>
        <v>30.683299579728367</v>
      </c>
      <c r="I20" s="153">
        <f>'83'!S52</f>
        <v>18.658893006193384</v>
      </c>
      <c r="J20" s="153">
        <f>'83'!T52</f>
        <v>14.485020502834878</v>
      </c>
      <c r="K20" s="153">
        <f>'83'!Q52</f>
        <v>69.316700420271587</v>
      </c>
      <c r="L20" s="161"/>
      <c r="M20" s="161"/>
    </row>
    <row r="21" spans="1:13" ht="15.6" customHeight="1">
      <c r="A21" s="156"/>
      <c r="B21" s="156" t="s">
        <v>2202</v>
      </c>
      <c r="C21" s="156"/>
      <c r="D21" s="165"/>
      <c r="E21" s="158">
        <f t="shared" si="1"/>
        <v>0</v>
      </c>
      <c r="F21" s="159">
        <f>'83'!N53</f>
        <v>218.42870451087242</v>
      </c>
      <c r="G21" s="160">
        <v>100</v>
      </c>
      <c r="H21" s="153">
        <f>'83'!P53</f>
        <v>33.175230334862441</v>
      </c>
      <c r="I21" s="153">
        <f>'83'!S53</f>
        <v>21.086355474706128</v>
      </c>
      <c r="J21" s="153">
        <f>'83'!T53</f>
        <v>13.643719230404949</v>
      </c>
      <c r="K21" s="153">
        <f>'83'!Q53</f>
        <v>66.824769665137609</v>
      </c>
      <c r="L21" s="161"/>
      <c r="M21" s="161"/>
    </row>
    <row r="22" spans="1:13" ht="15.6" customHeight="1">
      <c r="A22" s="156"/>
      <c r="B22" s="156" t="s">
        <v>2203</v>
      </c>
      <c r="C22" s="156"/>
      <c r="D22" s="165"/>
      <c r="E22" s="158">
        <f t="shared" si="1"/>
        <v>0</v>
      </c>
      <c r="F22" s="159">
        <f>'83'!N54</f>
        <v>170.0506864286522</v>
      </c>
      <c r="G22" s="160">
        <v>100</v>
      </c>
      <c r="H22" s="153">
        <f>'83'!P54</f>
        <v>43.948205864040389</v>
      </c>
      <c r="I22" s="153">
        <f>'83'!S54</f>
        <v>36.207975781428779</v>
      </c>
      <c r="J22" s="153">
        <f>'83'!T54</f>
        <v>19.18659577906968</v>
      </c>
      <c r="K22" s="153">
        <f>'83'!Q54</f>
        <v>56.051794135959639</v>
      </c>
      <c r="L22" s="161"/>
      <c r="M22" s="161"/>
    </row>
    <row r="23" spans="1:13" ht="15.6" customHeight="1">
      <c r="A23" s="156"/>
      <c r="B23" s="156" t="s">
        <v>2227</v>
      </c>
      <c r="C23" s="156"/>
      <c r="D23" s="165"/>
      <c r="E23" s="158">
        <f t="shared" si="1"/>
        <v>0</v>
      </c>
      <c r="F23" s="159">
        <f>'83'!N55</f>
        <v>139.05205215809997</v>
      </c>
      <c r="G23" s="160">
        <v>100</v>
      </c>
      <c r="H23" s="153">
        <f>'83'!P55</f>
        <v>52.658961957752226</v>
      </c>
      <c r="I23" s="153">
        <f>'83'!S55</f>
        <v>33.244290323364837</v>
      </c>
      <c r="J23" s="153">
        <f>'83'!T55</f>
        <v>20.133826788504074</v>
      </c>
      <c r="K23" s="153">
        <f>'83'!Q55</f>
        <v>47.341038042247789</v>
      </c>
      <c r="L23" s="161"/>
      <c r="M23" s="161"/>
    </row>
    <row r="24" spans="1:13" ht="15.6" customHeight="1">
      <c r="A24" s="156"/>
      <c r="B24" s="156" t="s">
        <v>2228</v>
      </c>
      <c r="C24" s="156"/>
      <c r="D24" s="165"/>
      <c r="E24" s="158">
        <f t="shared" si="1"/>
        <v>0</v>
      </c>
      <c r="F24" s="159">
        <f>'83'!N56</f>
        <v>27.280542986415849</v>
      </c>
      <c r="G24" s="160">
        <v>100</v>
      </c>
      <c r="H24" s="153">
        <f>'83'!P56</f>
        <v>40.321778072662887</v>
      </c>
      <c r="I24" s="153">
        <f>'83'!S56</f>
        <v>25.659313318967293</v>
      </c>
      <c r="J24" s="153">
        <f>'83'!T56</f>
        <v>14.662464753695598</v>
      </c>
      <c r="K24" s="153">
        <f>'83'!Q56</f>
        <v>59.678221927337106</v>
      </c>
      <c r="L24" s="161"/>
      <c r="M24" s="161"/>
    </row>
    <row r="25" spans="1:13" ht="15.6" customHeight="1">
      <c r="A25" s="3094" t="s">
        <v>7</v>
      </c>
      <c r="B25" s="3094"/>
      <c r="C25" s="3094"/>
      <c r="D25" s="165"/>
      <c r="E25" s="158"/>
      <c r="F25" s="163"/>
      <c r="G25" s="164"/>
      <c r="H25" s="153"/>
      <c r="I25" s="153"/>
      <c r="J25" s="153"/>
      <c r="K25" s="153"/>
      <c r="L25" s="161"/>
      <c r="M25" s="161"/>
    </row>
    <row r="26" spans="1:13" ht="15.6" customHeight="1">
      <c r="A26" s="156"/>
      <c r="B26" s="156" t="s">
        <v>2229</v>
      </c>
      <c r="C26" s="156"/>
      <c r="D26" s="165"/>
      <c r="E26" s="158">
        <f t="shared" ref="E26:E35" si="2">L26/K26*100</f>
        <v>0</v>
      </c>
      <c r="F26" s="159">
        <f>'83'!N57</f>
        <v>5656.3620919160521</v>
      </c>
      <c r="G26" s="160">
        <v>100</v>
      </c>
      <c r="H26" s="153">
        <f>'83'!P57</f>
        <v>11.213961479239424</v>
      </c>
      <c r="I26" s="153">
        <f>'83'!S57</f>
        <v>4.7215598185770746</v>
      </c>
      <c r="J26" s="153">
        <f>'83'!T57</f>
        <v>7.3549086981681899</v>
      </c>
      <c r="K26" s="153">
        <f>'83'!Q57</f>
        <v>88.786038520760627</v>
      </c>
      <c r="L26" s="161"/>
      <c r="M26" s="161"/>
    </row>
    <row r="27" spans="1:13" ht="15.6" customHeight="1">
      <c r="A27" s="156"/>
      <c r="B27" s="156" t="s">
        <v>2198</v>
      </c>
      <c r="C27" s="156"/>
      <c r="D27" s="165"/>
      <c r="E27" s="158">
        <f t="shared" si="2"/>
        <v>0</v>
      </c>
      <c r="F27" s="159">
        <f>'83'!N58</f>
        <v>1865.2393106138682</v>
      </c>
      <c r="G27" s="160">
        <v>100</v>
      </c>
      <c r="H27" s="153">
        <f>'83'!P58</f>
        <v>22.309075425200525</v>
      </c>
      <c r="I27" s="153">
        <f>'83'!S58</f>
        <v>5.7269176027104054</v>
      </c>
      <c r="J27" s="153">
        <f>'83'!T58</f>
        <v>16.768635817554145</v>
      </c>
      <c r="K27" s="153">
        <f>'83'!Q58</f>
        <v>77.690924574799467</v>
      </c>
      <c r="L27" s="161"/>
      <c r="M27" s="161"/>
    </row>
    <row r="28" spans="1:13" ht="15.6" customHeight="1">
      <c r="A28" s="156"/>
      <c r="B28" s="156" t="s">
        <v>2190</v>
      </c>
      <c r="C28" s="156"/>
      <c r="D28" s="165"/>
      <c r="E28" s="158">
        <f t="shared" si="2"/>
        <v>0</v>
      </c>
      <c r="F28" s="159">
        <f>'83'!N59</f>
        <v>3021.76904578329</v>
      </c>
      <c r="G28" s="160">
        <v>100</v>
      </c>
      <c r="H28" s="153">
        <f>'83'!P59</f>
        <v>23.27553836603445</v>
      </c>
      <c r="I28" s="153">
        <f>'83'!S59</f>
        <v>9.3415324979781271</v>
      </c>
      <c r="J28" s="153">
        <f>'83'!T59</f>
        <v>18.111989303424739</v>
      </c>
      <c r="K28" s="153">
        <f>'83'!Q59</f>
        <v>76.724461633965589</v>
      </c>
      <c r="L28" s="161"/>
      <c r="M28" s="161"/>
    </row>
    <row r="29" spans="1:13" ht="15.6" customHeight="1">
      <c r="A29" s="155"/>
      <c r="B29" s="156" t="s">
        <v>2230</v>
      </c>
      <c r="C29" s="155"/>
      <c r="D29" s="165"/>
      <c r="E29" s="158">
        <f t="shared" si="2"/>
        <v>0</v>
      </c>
      <c r="F29" s="159">
        <f>'83'!N60</f>
        <v>2845.6625974049853</v>
      </c>
      <c r="G29" s="160">
        <v>100</v>
      </c>
      <c r="H29" s="153">
        <f>'83'!P60</f>
        <v>18.945361861586647</v>
      </c>
      <c r="I29" s="153">
        <f>'83'!S60</f>
        <v>11.762559016185376</v>
      </c>
      <c r="J29" s="153">
        <f>'83'!T60</f>
        <v>7.8913865630109354</v>
      </c>
      <c r="K29" s="153">
        <f>'83'!Q60</f>
        <v>81.054638138413424</v>
      </c>
      <c r="L29" s="161"/>
      <c r="M29" s="161"/>
    </row>
    <row r="30" spans="1:13" ht="15.6" customHeight="1">
      <c r="A30" s="155"/>
      <c r="B30" s="156" t="s">
        <v>2192</v>
      </c>
      <c r="C30" s="155"/>
      <c r="D30" s="165"/>
      <c r="E30" s="158">
        <f t="shared" si="2"/>
        <v>0</v>
      </c>
      <c r="F30" s="159">
        <f>'83'!N61</f>
        <v>1426.7920558758026</v>
      </c>
      <c r="G30" s="160">
        <v>100</v>
      </c>
      <c r="H30" s="153">
        <f>'83'!P61</f>
        <v>27.393467863583705</v>
      </c>
      <c r="I30" s="153">
        <f>'83'!S61</f>
        <v>16.423161664903613</v>
      </c>
      <c r="J30" s="153">
        <f>'83'!T61</f>
        <v>12.677229487548033</v>
      </c>
      <c r="K30" s="153">
        <f>'83'!Q61</f>
        <v>72.60653213641632</v>
      </c>
      <c r="L30" s="161"/>
      <c r="M30" s="161"/>
    </row>
    <row r="31" spans="1:13" ht="15.6" customHeight="1">
      <c r="A31" s="155"/>
      <c r="B31" s="156" t="s">
        <v>2201</v>
      </c>
      <c r="C31" s="155"/>
      <c r="D31" s="165"/>
      <c r="E31" s="158">
        <f t="shared" si="2"/>
        <v>0</v>
      </c>
      <c r="F31" s="159">
        <f>'83'!N62</f>
        <v>1313.2048448229268</v>
      </c>
      <c r="G31" s="160">
        <v>100</v>
      </c>
      <c r="H31" s="153">
        <f>'83'!P62</f>
        <v>31.326234602645759</v>
      </c>
      <c r="I31" s="153">
        <f>'83'!S62</f>
        <v>18.229444111143202</v>
      </c>
      <c r="J31" s="153">
        <f>'83'!T62</f>
        <v>15.511932536879966</v>
      </c>
      <c r="K31" s="153">
        <f>'83'!Q62</f>
        <v>68.673765397354188</v>
      </c>
      <c r="L31" s="161"/>
      <c r="M31" s="161"/>
    </row>
    <row r="32" spans="1:13" ht="15.6" customHeight="1">
      <c r="A32" s="155"/>
      <c r="B32" s="156" t="s">
        <v>2202</v>
      </c>
      <c r="C32" s="155"/>
      <c r="D32" s="165"/>
      <c r="E32" s="158">
        <f t="shared" si="2"/>
        <v>0</v>
      </c>
      <c r="F32" s="159">
        <f>'83'!N63</f>
        <v>277.35390239443325</v>
      </c>
      <c r="G32" s="160">
        <v>100</v>
      </c>
      <c r="H32" s="153">
        <f>'83'!P63</f>
        <v>30.502377831795791</v>
      </c>
      <c r="I32" s="153">
        <f>'83'!S63</f>
        <v>19.650753381253477</v>
      </c>
      <c r="J32" s="153">
        <f>'83'!T63</f>
        <v>12.076134502780352</v>
      </c>
      <c r="K32" s="153">
        <f>'83'!Q63</f>
        <v>69.497622168204245</v>
      </c>
      <c r="L32" s="161"/>
      <c r="M32" s="161"/>
    </row>
    <row r="33" spans="1:13" ht="15.6" customHeight="1">
      <c r="A33" s="155"/>
      <c r="B33" s="156" t="s">
        <v>2231</v>
      </c>
      <c r="C33" s="155"/>
      <c r="D33" s="165"/>
      <c r="E33" s="158">
        <f t="shared" si="2"/>
        <v>0</v>
      </c>
      <c r="F33" s="159">
        <f>'83'!N64</f>
        <v>166.09737423850902</v>
      </c>
      <c r="G33" s="160">
        <v>100</v>
      </c>
      <c r="H33" s="153">
        <f>'83'!P64</f>
        <v>43.179054968201847</v>
      </c>
      <c r="I33" s="153">
        <f>'83'!S64</f>
        <v>33.267672335571255</v>
      </c>
      <c r="J33" s="153">
        <f>'83'!T64</f>
        <v>19.183530203491049</v>
      </c>
      <c r="K33" s="153">
        <f>'83'!Q64</f>
        <v>56.820945031798196</v>
      </c>
      <c r="L33" s="161"/>
      <c r="M33" s="161"/>
    </row>
    <row r="34" spans="1:13" ht="15.6" customHeight="1">
      <c r="A34" s="155"/>
      <c r="B34" s="156" t="s">
        <v>2232</v>
      </c>
      <c r="C34" s="155"/>
      <c r="D34" s="165"/>
      <c r="E34" s="158">
        <f t="shared" si="2"/>
        <v>0</v>
      </c>
      <c r="F34" s="159">
        <f>'83'!N65</f>
        <v>147.23823396422361</v>
      </c>
      <c r="G34" s="160">
        <v>100</v>
      </c>
      <c r="H34" s="153">
        <f>'83'!P65</f>
        <v>55.301619611192265</v>
      </c>
      <c r="I34" s="153">
        <f>'83'!S65</f>
        <v>37.645540325638684</v>
      </c>
      <c r="J34" s="153">
        <f>'83'!T65</f>
        <v>21.095287737668151</v>
      </c>
      <c r="K34" s="153">
        <f>'83'!Q65</f>
        <v>44.69838038880777</v>
      </c>
      <c r="L34" s="161"/>
      <c r="M34" s="161"/>
    </row>
    <row r="35" spans="1:13" ht="15.6" customHeight="1">
      <c r="A35" s="155"/>
      <c r="B35" s="156" t="s">
        <v>2197</v>
      </c>
      <c r="C35" s="155"/>
      <c r="D35" s="165"/>
      <c r="E35" s="158">
        <f t="shared" si="2"/>
        <v>0</v>
      </c>
      <c r="F35" s="159">
        <f>'83'!N66</f>
        <v>25.280542986415849</v>
      </c>
      <c r="G35" s="160">
        <v>100</v>
      </c>
      <c r="H35" s="153">
        <f>'83'!P66</f>
        <v>43.511723644190312</v>
      </c>
      <c r="I35" s="153">
        <f>'83'!S66</f>
        <v>23.733667442285626</v>
      </c>
      <c r="J35" s="153">
        <f>'83'!T66</f>
        <v>19.778056201904686</v>
      </c>
      <c r="K35" s="153">
        <f>'83'!Q66</f>
        <v>56.488276355809688</v>
      </c>
      <c r="L35" s="161"/>
      <c r="M35" s="161"/>
    </row>
    <row r="36" spans="1:13" ht="15.6" customHeight="1">
      <c r="A36" s="3094" t="s">
        <v>8</v>
      </c>
      <c r="B36" s="3094"/>
      <c r="C36" s="3094"/>
      <c r="D36" s="162"/>
      <c r="E36" s="158"/>
      <c r="F36" s="163"/>
      <c r="G36" s="164"/>
      <c r="H36" s="153"/>
      <c r="I36" s="153"/>
      <c r="J36" s="153"/>
      <c r="K36" s="153"/>
      <c r="L36" s="161"/>
      <c r="M36" s="161"/>
    </row>
    <row r="37" spans="1:13" ht="15.6" customHeight="1">
      <c r="A37" s="166"/>
      <c r="B37" s="156" t="s">
        <v>2233</v>
      </c>
      <c r="C37" s="166"/>
      <c r="D37" s="167"/>
      <c r="E37" s="168">
        <f t="shared" ref="E37:E46" si="3">L37/K37*100</f>
        <v>0</v>
      </c>
      <c r="F37" s="159">
        <f>'83'!N67</f>
        <v>5202.6267469068125</v>
      </c>
      <c r="G37" s="160">
        <v>100</v>
      </c>
      <c r="H37" s="153">
        <f>'83'!P67</f>
        <v>12.384532990253915</v>
      </c>
      <c r="I37" s="153">
        <f>'83'!S67</f>
        <v>2.9619580533452003</v>
      </c>
      <c r="J37" s="153">
        <f>'83'!T67</f>
        <v>10.083580963625959</v>
      </c>
      <c r="K37" s="153">
        <f>'83'!Q67</f>
        <v>87.615467009746112</v>
      </c>
      <c r="L37" s="161"/>
      <c r="M37" s="161"/>
    </row>
    <row r="38" spans="1:13" ht="15.6" customHeight="1">
      <c r="A38" s="166"/>
      <c r="B38" s="156" t="s">
        <v>2234</v>
      </c>
      <c r="C38" s="166"/>
      <c r="D38" s="162"/>
      <c r="E38" s="168">
        <f t="shared" si="3"/>
        <v>0</v>
      </c>
      <c r="F38" s="159">
        <f>'83'!N68</f>
        <v>2022.6009846255745</v>
      </c>
      <c r="G38" s="160">
        <v>100</v>
      </c>
      <c r="H38" s="153">
        <f>'83'!P68</f>
        <v>16.573323691688511</v>
      </c>
      <c r="I38" s="153">
        <f>'83'!S68</f>
        <v>5.7880582626790602</v>
      </c>
      <c r="J38" s="153">
        <f>'83'!T68</f>
        <v>11.49231575344732</v>
      </c>
      <c r="K38" s="153">
        <f>'83'!Q68</f>
        <v>83.426676308311471</v>
      </c>
      <c r="L38" s="161"/>
      <c r="M38" s="161"/>
    </row>
    <row r="39" spans="1:13" ht="15.6" customHeight="1">
      <c r="A39" s="155"/>
      <c r="B39" s="156" t="s">
        <v>2225</v>
      </c>
      <c r="C39" s="155"/>
      <c r="D39" s="165"/>
      <c r="E39" s="168">
        <f t="shared" si="3"/>
        <v>0</v>
      </c>
      <c r="F39" s="159">
        <f>'83'!N69</f>
        <v>2076.1296739719028</v>
      </c>
      <c r="G39" s="160">
        <v>100</v>
      </c>
      <c r="H39" s="153">
        <f>'83'!P69</f>
        <v>16.756388450731428</v>
      </c>
      <c r="I39" s="153">
        <f>'83'!S69</f>
        <v>7.6943514632549084</v>
      </c>
      <c r="J39" s="153">
        <f>'83'!T69</f>
        <v>9.9722581424306576</v>
      </c>
      <c r="K39" s="153">
        <f>'83'!Q69</f>
        <v>83.243611549268564</v>
      </c>
      <c r="L39" s="161"/>
      <c r="M39" s="161"/>
    </row>
    <row r="40" spans="1:13" ht="15.6" customHeight="1">
      <c r="A40" s="155"/>
      <c r="B40" s="156" t="s">
        <v>2199</v>
      </c>
      <c r="C40" s="155"/>
      <c r="D40" s="165"/>
      <c r="E40" s="168">
        <f t="shared" si="3"/>
        <v>0</v>
      </c>
      <c r="F40" s="159">
        <f>'83'!N70</f>
        <v>2512.1377965626639</v>
      </c>
      <c r="G40" s="160">
        <v>100</v>
      </c>
      <c r="H40" s="153">
        <f>'83'!P70</f>
        <v>26.195521169388318</v>
      </c>
      <c r="I40" s="153">
        <f>'83'!S70</f>
        <v>13.987789003880536</v>
      </c>
      <c r="J40" s="153">
        <f>'83'!T70</f>
        <v>16.05792343130766</v>
      </c>
      <c r="K40" s="153">
        <f>'83'!Q70</f>
        <v>73.804478830611771</v>
      </c>
      <c r="L40" s="161"/>
      <c r="M40" s="161"/>
    </row>
    <row r="41" spans="1:13" ht="15.6" customHeight="1">
      <c r="A41" s="155"/>
      <c r="B41" s="156" t="s">
        <v>2200</v>
      </c>
      <c r="C41" s="155"/>
      <c r="D41" s="165"/>
      <c r="E41" s="168">
        <f t="shared" si="3"/>
        <v>0</v>
      </c>
      <c r="F41" s="159">
        <f>'83'!N71</f>
        <v>1574.8370907923436</v>
      </c>
      <c r="G41" s="160">
        <v>100</v>
      </c>
      <c r="H41" s="153">
        <f>'83'!P71</f>
        <v>22.471413668730886</v>
      </c>
      <c r="I41" s="153">
        <f>'83'!S71</f>
        <v>14.803301689143311</v>
      </c>
      <c r="J41" s="153">
        <f>'83'!T71</f>
        <v>9.6281705454827886</v>
      </c>
      <c r="K41" s="153">
        <f>'83'!Q71</f>
        <v>77.528586331269082</v>
      </c>
      <c r="L41" s="161"/>
      <c r="M41" s="161"/>
    </row>
    <row r="42" spans="1:13" ht="15.6" customHeight="1">
      <c r="A42" s="155"/>
      <c r="B42" s="156" t="s">
        <v>2193</v>
      </c>
      <c r="C42" s="155"/>
      <c r="D42" s="165"/>
      <c r="E42" s="168">
        <f t="shared" si="3"/>
        <v>0</v>
      </c>
      <c r="F42" s="159">
        <f>'83'!N72</f>
        <v>1639.4703791734134</v>
      </c>
      <c r="G42" s="160">
        <v>100</v>
      </c>
      <c r="H42" s="153">
        <f>'83'!P72</f>
        <v>25.780669474704389</v>
      </c>
      <c r="I42" s="153">
        <f>'83'!S72</f>
        <v>16.659978120363299</v>
      </c>
      <c r="J42" s="153">
        <f>'83'!T72</f>
        <v>11.406679211151951</v>
      </c>
      <c r="K42" s="153">
        <f>'83'!Q72</f>
        <v>74.219330525295604</v>
      </c>
      <c r="L42" s="161"/>
      <c r="M42" s="161"/>
    </row>
    <row r="43" spans="1:13" ht="15.6" customHeight="1">
      <c r="A43" s="155"/>
      <c r="B43" s="156" t="s">
        <v>2235</v>
      </c>
      <c r="C43" s="155"/>
      <c r="D43" s="165"/>
      <c r="E43" s="168">
        <f t="shared" si="3"/>
        <v>0</v>
      </c>
      <c r="F43" s="159">
        <f>'83'!N73</f>
        <v>513.77341304342008</v>
      </c>
      <c r="G43" s="160">
        <v>100</v>
      </c>
      <c r="H43" s="153">
        <f>'83'!P73</f>
        <v>28.573866557735201</v>
      </c>
      <c r="I43" s="153">
        <f>'83'!S73</f>
        <v>13.879859443158923</v>
      </c>
      <c r="J43" s="153">
        <f>'83'!T73</f>
        <v>17.118031157276157</v>
      </c>
      <c r="K43" s="153">
        <f>'83'!Q73</f>
        <v>71.426133442264785</v>
      </c>
      <c r="L43" s="161"/>
      <c r="M43" s="161"/>
    </row>
    <row r="44" spans="1:13" ht="15.6" customHeight="1">
      <c r="A44" s="155"/>
      <c r="B44" s="156" t="s">
        <v>2195</v>
      </c>
      <c r="C44" s="155"/>
      <c r="D44" s="165"/>
      <c r="E44" s="168">
        <f t="shared" si="3"/>
        <v>0</v>
      </c>
      <c r="F44" s="159">
        <f>'83'!N74</f>
        <v>607.89348377325928</v>
      </c>
      <c r="G44" s="160">
        <v>100</v>
      </c>
      <c r="H44" s="153">
        <f>'83'!P74</f>
        <v>37.153043042523123</v>
      </c>
      <c r="I44" s="153">
        <f>'83'!S74</f>
        <v>21.561992413398492</v>
      </c>
      <c r="J44" s="153">
        <f>'83'!T74</f>
        <v>16.311086942273537</v>
      </c>
      <c r="K44" s="153">
        <f>'83'!Q74</f>
        <v>62.846956957476877</v>
      </c>
      <c r="L44" s="161"/>
      <c r="M44" s="161"/>
    </row>
    <row r="45" spans="1:13" ht="15.6" customHeight="1">
      <c r="A45" s="155"/>
      <c r="B45" s="156" t="s">
        <v>2232</v>
      </c>
      <c r="C45" s="155"/>
      <c r="D45" s="165"/>
      <c r="E45" s="168">
        <f t="shared" si="3"/>
        <v>0</v>
      </c>
      <c r="F45" s="159">
        <f>'83'!N75</f>
        <v>409.48698391429912</v>
      </c>
      <c r="G45" s="160">
        <v>100</v>
      </c>
      <c r="H45" s="153">
        <f>'83'!P75</f>
        <v>29.690143591835522</v>
      </c>
      <c r="I45" s="153">
        <f>'83'!S75</f>
        <v>21.429270688573848</v>
      </c>
      <c r="J45" s="153">
        <f>'83'!T75</f>
        <v>13.975217464927553</v>
      </c>
      <c r="K45" s="153">
        <f>'83'!Q75</f>
        <v>70.309856408164478</v>
      </c>
      <c r="L45" s="161"/>
      <c r="M45" s="161"/>
    </row>
    <row r="46" spans="1:13" ht="15.6" customHeight="1" thickBot="1">
      <c r="A46" s="169"/>
      <c r="B46" s="170" t="s">
        <v>2228</v>
      </c>
      <c r="C46" s="169"/>
      <c r="D46" s="171"/>
      <c r="E46" s="172">
        <f t="shared" si="3"/>
        <v>0</v>
      </c>
      <c r="F46" s="159">
        <f>'83'!N76</f>
        <v>186.04344723681777</v>
      </c>
      <c r="G46" s="160">
        <v>100</v>
      </c>
      <c r="H46" s="153">
        <f>'83'!P76</f>
        <v>47.069914586561737</v>
      </c>
      <c r="I46" s="153">
        <f>'83'!S76</f>
        <v>30.685726281555425</v>
      </c>
      <c r="J46" s="153">
        <f>'83'!T76</f>
        <v>19.459933410362424</v>
      </c>
      <c r="K46" s="153">
        <f>'83'!Q76</f>
        <v>52.930085413438299</v>
      </c>
      <c r="L46" s="161"/>
      <c r="M46" s="161"/>
    </row>
    <row r="47" spans="1:13" s="173" customFormat="1" ht="18" customHeight="1">
      <c r="A47" s="4016" t="s">
        <v>2236</v>
      </c>
      <c r="B47" s="4016"/>
      <c r="C47" s="4016"/>
      <c r="D47" s="4016"/>
      <c r="E47" s="4016"/>
      <c r="F47" s="4016"/>
      <c r="G47" s="4016"/>
      <c r="H47" s="4016"/>
      <c r="I47" s="4016"/>
      <c r="J47" s="4016"/>
      <c r="K47" s="4016"/>
    </row>
    <row r="48" spans="1:13" ht="26.1" customHeight="1">
      <c r="E48" s="176"/>
    </row>
    <row r="49" spans="5:5" ht="26.1" customHeight="1">
      <c r="E49" s="176"/>
    </row>
    <row r="50" spans="5:5" ht="26.1" customHeight="1">
      <c r="E50" s="176"/>
    </row>
    <row r="51" spans="5:5" ht="26.1" customHeight="1">
      <c r="E51" s="176"/>
    </row>
    <row r="52" spans="5:5" ht="26.1" customHeight="1">
      <c r="E52" s="176"/>
    </row>
    <row r="53" spans="5:5" ht="26.1" customHeight="1">
      <c r="E53" s="176"/>
    </row>
    <row r="54" spans="5:5" ht="26.1" customHeight="1">
      <c r="E54" s="176"/>
    </row>
    <row r="55" spans="5:5" ht="26.1" customHeight="1">
      <c r="E55" s="176"/>
    </row>
    <row r="56" spans="5:5" ht="26.1" customHeight="1">
      <c r="E56" s="176"/>
    </row>
    <row r="57" spans="5:5" ht="26.1" customHeight="1">
      <c r="E57" s="176"/>
    </row>
    <row r="58" spans="5:5" ht="26.1" customHeight="1">
      <c r="E58" s="176"/>
    </row>
    <row r="59" spans="5:5" ht="26.1" customHeight="1">
      <c r="E59" s="176"/>
    </row>
    <row r="60" spans="5:5" ht="26.1" customHeight="1">
      <c r="E60" s="176"/>
    </row>
    <row r="61" spans="5:5" ht="26.1" customHeight="1">
      <c r="E61" s="176"/>
    </row>
    <row r="62" spans="5:5" ht="26.1" customHeight="1">
      <c r="E62" s="176"/>
    </row>
    <row r="63" spans="5:5" ht="26.1" customHeight="1">
      <c r="E63" s="176"/>
    </row>
    <row r="64" spans="5:5" ht="26.1" customHeight="1">
      <c r="E64" s="176"/>
    </row>
    <row r="65" spans="5:5" ht="26.1" customHeight="1">
      <c r="E65" s="176"/>
    </row>
    <row r="66" spans="5:5" ht="26.1" customHeight="1">
      <c r="E66" s="176"/>
    </row>
    <row r="67" spans="5:5" ht="26.1" customHeight="1">
      <c r="E67" s="176"/>
    </row>
    <row r="68" spans="5:5" ht="26.1" customHeight="1">
      <c r="E68" s="176"/>
    </row>
    <row r="69" spans="5:5">
      <c r="E69" s="176"/>
    </row>
    <row r="70" spans="5:5">
      <c r="E70" s="176"/>
    </row>
    <row r="71" spans="5:5">
      <c r="E71" s="176"/>
    </row>
    <row r="72" spans="5:5">
      <c r="E72" s="176"/>
    </row>
    <row r="73" spans="5:5">
      <c r="E73" s="176"/>
    </row>
    <row r="74" spans="5:5">
      <c r="E74" s="176"/>
    </row>
    <row r="75" spans="5:5">
      <c r="E75" s="176"/>
    </row>
    <row r="76" spans="5:5">
      <c r="E76" s="176"/>
    </row>
    <row r="77" spans="5:5">
      <c r="E77" s="176"/>
    </row>
    <row r="78" spans="5:5">
      <c r="E78" s="176"/>
    </row>
    <row r="79" spans="5:5">
      <c r="E79" s="176"/>
    </row>
    <row r="80" spans="5:5">
      <c r="E80" s="176"/>
    </row>
    <row r="81" spans="5:5">
      <c r="E81" s="176"/>
    </row>
    <row r="82" spans="5:5">
      <c r="E82" s="176"/>
    </row>
    <row r="83" spans="5:5">
      <c r="E83" s="176"/>
    </row>
    <row r="84" spans="5:5">
      <c r="E84" s="176"/>
    </row>
    <row r="85" spans="5:5">
      <c r="E85" s="176"/>
    </row>
    <row r="86" spans="5:5">
      <c r="E86" s="176"/>
    </row>
    <row r="87" spans="5:5">
      <c r="E87" s="176"/>
    </row>
    <row r="88" spans="5:5">
      <c r="E88" s="176"/>
    </row>
    <row r="89" spans="5:5">
      <c r="E89" s="176"/>
    </row>
    <row r="90" spans="5:5">
      <c r="E90" s="176"/>
    </row>
    <row r="91" spans="5:5">
      <c r="E91" s="176"/>
    </row>
    <row r="92" spans="5:5">
      <c r="E92" s="176"/>
    </row>
    <row r="93" spans="5:5">
      <c r="E93" s="176"/>
    </row>
    <row r="94" spans="5:5">
      <c r="E94" s="176"/>
    </row>
    <row r="95" spans="5:5">
      <c r="E95" s="176"/>
    </row>
    <row r="96" spans="5:5">
      <c r="E96" s="176"/>
    </row>
    <row r="97" spans="5:5">
      <c r="E97" s="176"/>
    </row>
    <row r="98" spans="5:5">
      <c r="E98" s="176"/>
    </row>
    <row r="99" spans="5:5">
      <c r="E99" s="176"/>
    </row>
    <row r="100" spans="5:5">
      <c r="E100" s="176"/>
    </row>
    <row r="101" spans="5:5">
      <c r="E101" s="176"/>
    </row>
    <row r="102" spans="5:5">
      <c r="E102" s="176"/>
    </row>
    <row r="103" spans="5:5">
      <c r="E103" s="176"/>
    </row>
    <row r="104" spans="5:5">
      <c r="E104" s="176"/>
    </row>
    <row r="105" spans="5:5">
      <c r="E105" s="176"/>
    </row>
    <row r="106" spans="5:5">
      <c r="E106" s="176"/>
    </row>
    <row r="107" spans="5:5">
      <c r="E107" s="176"/>
    </row>
    <row r="108" spans="5:5">
      <c r="E108" s="176"/>
    </row>
    <row r="109" spans="5:5">
      <c r="E109" s="176"/>
    </row>
    <row r="110" spans="5:5">
      <c r="E110" s="176"/>
    </row>
    <row r="111" spans="5:5">
      <c r="E111" s="176"/>
    </row>
    <row r="112" spans="5:5">
      <c r="E112" s="176"/>
    </row>
    <row r="113" spans="5:5">
      <c r="E113" s="176"/>
    </row>
    <row r="114" spans="5:5">
      <c r="E114" s="176"/>
    </row>
    <row r="115" spans="5:5">
      <c r="E115" s="176"/>
    </row>
    <row r="116" spans="5:5">
      <c r="E116" s="176"/>
    </row>
    <row r="117" spans="5:5">
      <c r="E117" s="176"/>
    </row>
    <row r="118" spans="5:5">
      <c r="E118" s="176"/>
    </row>
    <row r="119" spans="5:5">
      <c r="E119" s="176"/>
    </row>
    <row r="120" spans="5:5">
      <c r="E120" s="176"/>
    </row>
    <row r="121" spans="5:5">
      <c r="E121" s="176"/>
    </row>
    <row r="122" spans="5:5">
      <c r="E122" s="176"/>
    </row>
    <row r="123" spans="5:5">
      <c r="E123" s="176"/>
    </row>
    <row r="124" spans="5:5">
      <c r="E124" s="176"/>
    </row>
    <row r="125" spans="5:5">
      <c r="E125" s="176"/>
    </row>
    <row r="126" spans="5:5">
      <c r="E126" s="176"/>
    </row>
    <row r="127" spans="5:5">
      <c r="E127" s="176"/>
    </row>
    <row r="128" spans="5:5">
      <c r="E128" s="176"/>
    </row>
    <row r="129" spans="5:5">
      <c r="E129" s="176"/>
    </row>
    <row r="130" spans="5:5">
      <c r="E130" s="176"/>
    </row>
    <row r="131" spans="5:5">
      <c r="E131" s="176"/>
    </row>
    <row r="132" spans="5:5">
      <c r="E132" s="176"/>
    </row>
    <row r="133" spans="5:5">
      <c r="E133" s="176"/>
    </row>
    <row r="134" spans="5:5">
      <c r="E134" s="176"/>
    </row>
    <row r="135" spans="5:5">
      <c r="E135" s="176"/>
    </row>
    <row r="136" spans="5:5">
      <c r="E136" s="176"/>
    </row>
    <row r="137" spans="5:5">
      <c r="E137" s="176"/>
    </row>
    <row r="138" spans="5:5">
      <c r="E138" s="176"/>
    </row>
    <row r="139" spans="5:5">
      <c r="E139" s="176"/>
    </row>
    <row r="140" spans="5:5">
      <c r="E140" s="176"/>
    </row>
    <row r="141" spans="5:5">
      <c r="E141" s="176"/>
    </row>
    <row r="142" spans="5:5">
      <c r="E142" s="176"/>
    </row>
    <row r="143" spans="5:5">
      <c r="E143" s="176"/>
    </row>
    <row r="144" spans="5:5">
      <c r="E144" s="176"/>
    </row>
    <row r="145" spans="5:5">
      <c r="E145" s="176"/>
    </row>
    <row r="146" spans="5:5">
      <c r="E146" s="176"/>
    </row>
    <row r="147" spans="5:5">
      <c r="E147" s="176"/>
    </row>
    <row r="148" spans="5:5">
      <c r="E148" s="176"/>
    </row>
    <row r="149" spans="5:5">
      <c r="E149" s="176"/>
    </row>
    <row r="150" spans="5:5">
      <c r="E150" s="176"/>
    </row>
    <row r="151" spans="5:5">
      <c r="E151" s="176"/>
    </row>
    <row r="152" spans="5:5">
      <c r="E152" s="176"/>
    </row>
    <row r="153" spans="5:5">
      <c r="E153" s="176"/>
    </row>
    <row r="154" spans="5:5">
      <c r="E154" s="176"/>
    </row>
    <row r="155" spans="5:5">
      <c r="E155" s="176"/>
    </row>
    <row r="156" spans="5:5">
      <c r="E156" s="176"/>
    </row>
    <row r="157" spans="5:5">
      <c r="E157" s="176"/>
    </row>
    <row r="158" spans="5:5">
      <c r="E158" s="176"/>
    </row>
    <row r="159" spans="5:5">
      <c r="E159" s="176"/>
    </row>
    <row r="160" spans="5:5">
      <c r="E160" s="176"/>
    </row>
    <row r="161" spans="5:5">
      <c r="E161" s="176"/>
    </row>
    <row r="162" spans="5:5">
      <c r="E162" s="176"/>
    </row>
    <row r="163" spans="5:5">
      <c r="E163" s="176"/>
    </row>
    <row r="164" spans="5:5">
      <c r="E164" s="176"/>
    </row>
    <row r="165" spans="5:5">
      <c r="E165" s="176"/>
    </row>
    <row r="166" spans="5:5">
      <c r="E166" s="176"/>
    </row>
    <row r="167" spans="5:5">
      <c r="E167" s="176"/>
    </row>
    <row r="168" spans="5:5">
      <c r="E168" s="176"/>
    </row>
    <row r="169" spans="5:5">
      <c r="E169" s="176"/>
    </row>
    <row r="170" spans="5:5">
      <c r="E170" s="176"/>
    </row>
    <row r="171" spans="5:5">
      <c r="E171" s="176"/>
    </row>
    <row r="172" spans="5:5">
      <c r="E172" s="176"/>
    </row>
    <row r="173" spans="5:5">
      <c r="E173" s="176"/>
    </row>
    <row r="174" spans="5:5">
      <c r="E174" s="176"/>
    </row>
    <row r="175" spans="5:5">
      <c r="E175" s="176"/>
    </row>
    <row r="176" spans="5:5">
      <c r="E176" s="176"/>
    </row>
    <row r="177" spans="5:5">
      <c r="E177" s="176"/>
    </row>
    <row r="178" spans="5:5">
      <c r="E178" s="176"/>
    </row>
    <row r="179" spans="5:5">
      <c r="E179" s="176"/>
    </row>
    <row r="180" spans="5:5">
      <c r="E180" s="176"/>
    </row>
    <row r="181" spans="5:5">
      <c r="E181" s="176"/>
    </row>
    <row r="182" spans="5:5">
      <c r="E182" s="176"/>
    </row>
    <row r="183" spans="5:5">
      <c r="E183" s="176"/>
    </row>
    <row r="184" spans="5:5">
      <c r="E184" s="176"/>
    </row>
    <row r="185" spans="5:5">
      <c r="E185" s="176"/>
    </row>
    <row r="186" spans="5:5">
      <c r="E186" s="176"/>
    </row>
    <row r="187" spans="5:5">
      <c r="E187" s="176"/>
    </row>
    <row r="188" spans="5:5">
      <c r="E188" s="176"/>
    </row>
    <row r="189" spans="5:5">
      <c r="E189" s="176"/>
    </row>
    <row r="190" spans="5:5">
      <c r="E190" s="176"/>
    </row>
  </sheetData>
  <mergeCells count="14">
    <mergeCell ref="A14:C14"/>
    <mergeCell ref="A25:C25"/>
    <mergeCell ref="A36:C36"/>
    <mergeCell ref="A47:K47"/>
    <mergeCell ref="H3:J3"/>
    <mergeCell ref="A5:D5"/>
    <mergeCell ref="A7:C7"/>
    <mergeCell ref="A6:D6"/>
    <mergeCell ref="A1:K1"/>
    <mergeCell ref="A3:C4"/>
    <mergeCell ref="E3:E4"/>
    <mergeCell ref="F3:F4"/>
    <mergeCell ref="G3:G4"/>
    <mergeCell ref="K3:K4"/>
  </mergeCells>
  <phoneticPr fontId="6"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81"/>
  <sheetViews>
    <sheetView view="pageBreakPreview" zoomScaleNormal="100" zoomScaleSheetLayoutView="100" workbookViewId="0">
      <selection activeCell="I9" sqref="I9"/>
    </sheetView>
  </sheetViews>
  <sheetFormatPr defaultColWidth="9.140625" defaultRowHeight="15.75"/>
  <cols>
    <col min="1" max="1" width="2.28515625" style="174" customWidth="1"/>
    <col min="2" max="2" width="18.7109375" style="174" customWidth="1"/>
    <col min="3" max="3" width="2.28515625" style="174" customWidth="1"/>
    <col min="4" max="4" width="1.7109375" style="175" customWidth="1"/>
    <col min="5" max="5" width="10.5703125" style="132" hidden="1" customWidth="1"/>
    <col min="6" max="11" width="11.85546875" style="132" customWidth="1"/>
    <col min="12" max="12" width="9.140625" style="176"/>
    <col min="13" max="13" width="9.140625" style="132"/>
    <col min="14" max="16" width="2.140625" style="132" customWidth="1"/>
    <col min="17" max="22" width="7.5703125" style="132" customWidth="1"/>
    <col min="23" max="16384" width="9.140625" style="132"/>
  </cols>
  <sheetData>
    <row r="1" spans="1:24" s="131" customFormat="1" ht="49.5" customHeight="1">
      <c r="A1" s="4011" t="s">
        <v>1588</v>
      </c>
      <c r="B1" s="4012"/>
      <c r="C1" s="4012"/>
      <c r="D1" s="4012"/>
      <c r="E1" s="4012"/>
      <c r="F1" s="4012"/>
      <c r="G1" s="4012"/>
      <c r="H1" s="4012"/>
      <c r="I1" s="4012"/>
      <c r="J1" s="4012"/>
      <c r="K1" s="4012"/>
      <c r="L1" s="476"/>
    </row>
    <row r="2" spans="1:24" ht="15" customHeight="1" thickBot="1">
      <c r="A2" s="132"/>
      <c r="B2" s="133"/>
      <c r="C2" s="133"/>
      <c r="D2" s="134"/>
      <c r="K2" s="135" t="s">
        <v>590</v>
      </c>
    </row>
    <row r="3" spans="1:24" s="138" customFormat="1" ht="24.95" customHeight="1">
      <c r="A3" s="3726" t="s">
        <v>10</v>
      </c>
      <c r="B3" s="3726"/>
      <c r="C3" s="3726"/>
      <c r="D3" s="136"/>
      <c r="E3" s="3912" t="s">
        <v>2</v>
      </c>
      <c r="F3" s="3912" t="s">
        <v>11</v>
      </c>
      <c r="G3" s="3909" t="s">
        <v>1477</v>
      </c>
      <c r="H3" s="3912" t="s">
        <v>1466</v>
      </c>
      <c r="I3" s="4124"/>
      <c r="J3" s="4125"/>
      <c r="K3" s="3912" t="s">
        <v>1465</v>
      </c>
      <c r="L3" s="137"/>
    </row>
    <row r="4" spans="1:24" s="137" customFormat="1" ht="24.95" customHeight="1">
      <c r="A4" s="3728"/>
      <c r="B4" s="3728"/>
      <c r="C4" s="3728"/>
      <c r="D4" s="139"/>
      <c r="E4" s="3914"/>
      <c r="F4" s="3914"/>
      <c r="G4" s="3911"/>
      <c r="H4" s="140"/>
      <c r="I4" s="141" t="s">
        <v>1467</v>
      </c>
      <c r="J4" s="142" t="s">
        <v>1468</v>
      </c>
      <c r="K4" s="3914"/>
    </row>
    <row r="5" spans="1:24" s="147" customFormat="1" ht="18.600000000000001" customHeight="1" thickBot="1">
      <c r="A5" s="3095" t="s">
        <v>2209</v>
      </c>
      <c r="B5" s="3096"/>
      <c r="C5" s="3096"/>
      <c r="D5" s="3097"/>
      <c r="E5" s="177"/>
      <c r="F5" s="178">
        <v>3381.0000000000059</v>
      </c>
      <c r="G5" s="145">
        <v>100</v>
      </c>
      <c r="H5" s="146">
        <v>44.52244981965471</v>
      </c>
      <c r="I5" s="146">
        <v>27.406317880527137</v>
      </c>
      <c r="J5" s="146">
        <v>17.116131939127644</v>
      </c>
      <c r="K5" s="146">
        <v>55.477550180345183</v>
      </c>
      <c r="L5" s="138"/>
      <c r="M5" s="138"/>
      <c r="N5" s="138"/>
      <c r="O5" s="138"/>
      <c r="P5" s="138"/>
      <c r="Q5" s="138"/>
      <c r="R5" s="138"/>
      <c r="S5" s="138"/>
      <c r="T5" s="138"/>
      <c r="U5" s="138"/>
      <c r="V5" s="138"/>
      <c r="W5" s="148"/>
      <c r="X5" s="148"/>
    </row>
    <row r="6" spans="1:24" s="147" customFormat="1" ht="18.600000000000001" customHeight="1" thickTop="1">
      <c r="A6" s="3095" t="s">
        <v>2181</v>
      </c>
      <c r="B6" s="3096"/>
      <c r="C6" s="3096"/>
      <c r="D6" s="3097"/>
      <c r="E6" s="177"/>
      <c r="F6" s="178">
        <f>N9</f>
        <v>3476.9999999986348</v>
      </c>
      <c r="G6" s="145">
        <f>O9</f>
        <v>100</v>
      </c>
      <c r="H6" s="146">
        <f>P9</f>
        <v>43.836877639909169</v>
      </c>
      <c r="I6" s="146">
        <f>S9</f>
        <v>25.993166015302133</v>
      </c>
      <c r="J6" s="146">
        <f>T9</f>
        <v>20.074957864100217</v>
      </c>
      <c r="K6" s="146">
        <f>Q9</f>
        <v>56.16312236009081</v>
      </c>
      <c r="L6" s="4169"/>
      <c r="M6" s="4170"/>
      <c r="N6" s="4171" t="s">
        <v>4074</v>
      </c>
      <c r="O6" s="4172"/>
      <c r="P6" s="4172"/>
      <c r="Q6" s="4172"/>
      <c r="R6" s="4172" t="s">
        <v>4075</v>
      </c>
      <c r="S6" s="4172"/>
      <c r="T6" s="4172"/>
      <c r="U6" s="4173"/>
      <c r="V6" s="2820"/>
      <c r="W6" s="148"/>
      <c r="X6" s="148"/>
    </row>
    <row r="7" spans="1:24" ht="18.600000000000001" customHeight="1">
      <c r="A7" s="3716" t="s">
        <v>43</v>
      </c>
      <c r="B7" s="3716"/>
      <c r="C7" s="3716"/>
      <c r="D7" s="180"/>
      <c r="E7" s="177"/>
      <c r="F7" s="181"/>
      <c r="G7" s="182"/>
      <c r="H7" s="183"/>
      <c r="I7" s="183"/>
      <c r="J7" s="183"/>
      <c r="K7" s="183"/>
      <c r="L7" s="4174"/>
      <c r="M7" s="4175"/>
      <c r="N7" s="4176" t="s">
        <v>1214</v>
      </c>
      <c r="O7" s="4177"/>
      <c r="P7" s="2900" t="s">
        <v>1022</v>
      </c>
      <c r="Q7" s="2900" t="s">
        <v>1023</v>
      </c>
      <c r="R7" s="2821" t="s">
        <v>1187</v>
      </c>
      <c r="S7" s="2900" t="s">
        <v>4071</v>
      </c>
      <c r="T7" s="2900" t="s">
        <v>4072</v>
      </c>
      <c r="U7" s="2822" t="s">
        <v>4073</v>
      </c>
      <c r="V7" s="2820"/>
      <c r="W7" s="184"/>
      <c r="X7" s="184"/>
    </row>
    <row r="8" spans="1:24" ht="18.600000000000001" customHeight="1" thickBot="1">
      <c r="A8" s="185"/>
      <c r="B8" s="185" t="s">
        <v>44</v>
      </c>
      <c r="C8" s="185"/>
      <c r="D8" s="186"/>
      <c r="E8" s="187"/>
      <c r="F8" s="181">
        <f>N10</f>
        <v>3475.9999999986358</v>
      </c>
      <c r="G8" s="182">
        <v>100</v>
      </c>
      <c r="H8" s="153">
        <f>P10</f>
        <v>43.849488939575423</v>
      </c>
      <c r="I8" s="153">
        <f>S10</f>
        <v>26.000643911163841</v>
      </c>
      <c r="J8" s="153">
        <f>T10</f>
        <v>20.080733168433955</v>
      </c>
      <c r="K8" s="153">
        <f>Q10</f>
        <v>56.150511060424535</v>
      </c>
      <c r="L8" s="4178"/>
      <c r="M8" s="4179"/>
      <c r="N8" s="2823" t="s">
        <v>1212</v>
      </c>
      <c r="O8" s="2824" t="s">
        <v>1213</v>
      </c>
      <c r="P8" s="2824" t="s">
        <v>1213</v>
      </c>
      <c r="Q8" s="2824" t="s">
        <v>1213</v>
      </c>
      <c r="R8" s="2824" t="s">
        <v>1213</v>
      </c>
      <c r="S8" s="2824" t="s">
        <v>1213</v>
      </c>
      <c r="T8" s="2824" t="s">
        <v>1213</v>
      </c>
      <c r="U8" s="2825" t="s">
        <v>1213</v>
      </c>
      <c r="V8" s="2820"/>
      <c r="W8" s="184"/>
      <c r="X8" s="184"/>
    </row>
    <row r="9" spans="1:24" ht="18.600000000000001" customHeight="1" thickTop="1">
      <c r="A9" s="185"/>
      <c r="B9" s="185" t="s">
        <v>12</v>
      </c>
      <c r="C9" s="185"/>
      <c r="D9" s="157"/>
      <c r="E9" s="187"/>
      <c r="F9" s="181">
        <f>N11</f>
        <v>1</v>
      </c>
      <c r="G9" s="182">
        <f t="shared" ref="G9" si="0">O11</f>
        <v>100</v>
      </c>
      <c r="H9" s="153">
        <f>P11</f>
        <v>0</v>
      </c>
      <c r="I9" s="153">
        <f>S11</f>
        <v>0</v>
      </c>
      <c r="J9" s="153">
        <f>T11</f>
        <v>0</v>
      </c>
      <c r="K9" s="153">
        <f>Q11</f>
        <v>100</v>
      </c>
      <c r="L9" s="4180" t="s">
        <v>991</v>
      </c>
      <c r="M9" s="2826" t="s">
        <v>1214</v>
      </c>
      <c r="N9" s="2827">
        <v>3476.9999999986348</v>
      </c>
      <c r="O9" s="2828">
        <v>100</v>
      </c>
      <c r="P9" s="2828">
        <v>43.836877639909169</v>
      </c>
      <c r="Q9" s="2828">
        <v>56.16312236009081</v>
      </c>
      <c r="R9" s="2828">
        <v>56.16312236009081</v>
      </c>
      <c r="S9" s="2828">
        <v>25.993166015302133</v>
      </c>
      <c r="T9" s="2828">
        <v>20.074957864100217</v>
      </c>
      <c r="U9" s="2829">
        <v>0</v>
      </c>
      <c r="V9" s="2820"/>
      <c r="W9" s="184"/>
      <c r="X9" s="184"/>
    </row>
    <row r="10" spans="1:24" ht="18.600000000000001" customHeight="1">
      <c r="A10" s="3716" t="s">
        <v>13</v>
      </c>
      <c r="B10" s="3716"/>
      <c r="C10" s="3716"/>
      <c r="D10" s="180"/>
      <c r="E10" s="187"/>
      <c r="F10" s="181"/>
      <c r="G10" s="182"/>
      <c r="H10" s="153"/>
      <c r="I10" s="153"/>
      <c r="J10" s="153"/>
      <c r="K10" s="153"/>
      <c r="L10" s="4181"/>
      <c r="M10" s="2830" t="s">
        <v>992</v>
      </c>
      <c r="N10" s="2831">
        <v>3475.9999999986358</v>
      </c>
      <c r="O10" s="2832">
        <v>100</v>
      </c>
      <c r="P10" s="2832">
        <v>43.849488939575423</v>
      </c>
      <c r="Q10" s="2832">
        <v>56.150511060424535</v>
      </c>
      <c r="R10" s="2832">
        <v>56.150511060424535</v>
      </c>
      <c r="S10" s="2832">
        <v>26.000643911163841</v>
      </c>
      <c r="T10" s="2832">
        <v>20.080733168433955</v>
      </c>
      <c r="U10" s="2833">
        <v>0</v>
      </c>
      <c r="V10" s="2820"/>
      <c r="W10" s="184"/>
      <c r="X10" s="184"/>
    </row>
    <row r="11" spans="1:24" ht="18.600000000000001" customHeight="1">
      <c r="A11" s="185"/>
      <c r="B11" s="155" t="s">
        <v>52</v>
      </c>
      <c r="C11" s="185"/>
      <c r="D11" s="186"/>
      <c r="E11" s="187"/>
      <c r="F11" s="181">
        <f>N12</f>
        <v>3019.999999998633</v>
      </c>
      <c r="G11" s="182">
        <v>100</v>
      </c>
      <c r="H11" s="153">
        <f t="shared" ref="H11:H14" si="1">P12</f>
        <v>46.298285945022414</v>
      </c>
      <c r="I11" s="153">
        <f>S12</f>
        <v>28.270939812982999</v>
      </c>
      <c r="J11" s="153">
        <f>T12</f>
        <v>20.496896852144722</v>
      </c>
      <c r="K11" s="153">
        <f>Q12</f>
        <v>53.701714054977643</v>
      </c>
      <c r="L11" s="4181"/>
      <c r="M11" s="2830" t="s">
        <v>3714</v>
      </c>
      <c r="N11" s="2831">
        <v>1</v>
      </c>
      <c r="O11" s="2832">
        <v>100</v>
      </c>
      <c r="P11" s="2832">
        <v>0</v>
      </c>
      <c r="Q11" s="2832">
        <v>100</v>
      </c>
      <c r="R11" s="2832">
        <v>100</v>
      </c>
      <c r="S11" s="2832">
        <v>0</v>
      </c>
      <c r="T11" s="2832">
        <v>0</v>
      </c>
      <c r="U11" s="2833">
        <v>0</v>
      </c>
      <c r="V11" s="2820"/>
      <c r="W11" s="184"/>
      <c r="X11" s="184"/>
    </row>
    <row r="12" spans="1:24" ht="18.600000000000001" customHeight="1">
      <c r="A12" s="185"/>
      <c r="B12" s="155" t="s">
        <v>53</v>
      </c>
      <c r="C12" s="185"/>
      <c r="D12" s="157"/>
      <c r="E12" s="187"/>
      <c r="F12" s="153">
        <f t="shared" ref="F12:F14" si="2">N13</f>
        <v>0</v>
      </c>
      <c r="G12" s="153">
        <f t="shared" ref="G12:G14" si="3">O13</f>
        <v>0</v>
      </c>
      <c r="H12" s="153">
        <f t="shared" si="1"/>
        <v>0</v>
      </c>
      <c r="I12" s="153">
        <f t="shared" ref="I12:J15" si="4">S13</f>
        <v>0</v>
      </c>
      <c r="J12" s="153">
        <f t="shared" si="4"/>
        <v>0</v>
      </c>
      <c r="K12" s="153">
        <f t="shared" ref="K12:K15" si="5">Q13</f>
        <v>0</v>
      </c>
      <c r="L12" s="4181" t="s">
        <v>1215</v>
      </c>
      <c r="M12" s="2830" t="s">
        <v>995</v>
      </c>
      <c r="N12" s="2831">
        <v>3019.999999998633</v>
      </c>
      <c r="O12" s="2832">
        <v>100</v>
      </c>
      <c r="P12" s="2832">
        <v>46.298285945022414</v>
      </c>
      <c r="Q12" s="2832">
        <v>53.701714054977643</v>
      </c>
      <c r="R12" s="2832">
        <v>53.701714054977643</v>
      </c>
      <c r="S12" s="2832">
        <v>28.270939812982999</v>
      </c>
      <c r="T12" s="2832">
        <v>20.496896852144722</v>
      </c>
      <c r="U12" s="2833">
        <v>0</v>
      </c>
      <c r="V12" s="2820"/>
      <c r="W12" s="184"/>
      <c r="X12" s="184"/>
    </row>
    <row r="13" spans="1:24" ht="18.600000000000001" customHeight="1">
      <c r="A13" s="185"/>
      <c r="B13" s="155" t="s">
        <v>54</v>
      </c>
      <c r="C13" s="185"/>
      <c r="D13" s="157"/>
      <c r="E13" s="187"/>
      <c r="F13" s="153">
        <f t="shared" si="2"/>
        <v>0</v>
      </c>
      <c r="G13" s="153">
        <f t="shared" si="3"/>
        <v>0</v>
      </c>
      <c r="H13" s="153">
        <f t="shared" si="1"/>
        <v>0</v>
      </c>
      <c r="I13" s="153">
        <f t="shared" si="4"/>
        <v>0</v>
      </c>
      <c r="J13" s="153">
        <f t="shared" si="4"/>
        <v>0</v>
      </c>
      <c r="K13" s="153">
        <f t="shared" si="5"/>
        <v>0</v>
      </c>
      <c r="L13" s="4181"/>
      <c r="M13" s="2830" t="s">
        <v>996</v>
      </c>
      <c r="N13" s="2831">
        <v>0</v>
      </c>
      <c r="O13" s="2832">
        <v>0</v>
      </c>
      <c r="P13" s="2832">
        <v>0</v>
      </c>
      <c r="Q13" s="2832">
        <v>0</v>
      </c>
      <c r="R13" s="2832">
        <v>0</v>
      </c>
      <c r="S13" s="2832">
        <v>0</v>
      </c>
      <c r="T13" s="2832">
        <v>0</v>
      </c>
      <c r="U13" s="2833">
        <v>0</v>
      </c>
      <c r="V13" s="2820"/>
      <c r="W13" s="184"/>
      <c r="X13" s="184"/>
    </row>
    <row r="14" spans="1:24" ht="18.600000000000001" customHeight="1">
      <c r="A14" s="185"/>
      <c r="B14" s="155" t="s">
        <v>242</v>
      </c>
      <c r="C14" s="185"/>
      <c r="D14" s="157"/>
      <c r="E14" s="187"/>
      <c r="F14" s="153">
        <f t="shared" si="2"/>
        <v>0</v>
      </c>
      <c r="G14" s="153">
        <f t="shared" si="3"/>
        <v>0</v>
      </c>
      <c r="H14" s="153">
        <f t="shared" si="1"/>
        <v>0</v>
      </c>
      <c r="I14" s="153">
        <f t="shared" si="4"/>
        <v>0</v>
      </c>
      <c r="J14" s="153">
        <f t="shared" si="4"/>
        <v>0</v>
      </c>
      <c r="K14" s="153">
        <f t="shared" si="5"/>
        <v>0</v>
      </c>
      <c r="L14" s="4181"/>
      <c r="M14" s="2830" t="s">
        <v>997</v>
      </c>
      <c r="N14" s="2831">
        <v>0</v>
      </c>
      <c r="O14" s="2832">
        <v>0</v>
      </c>
      <c r="P14" s="2832">
        <v>0</v>
      </c>
      <c r="Q14" s="2832">
        <v>0</v>
      </c>
      <c r="R14" s="2832">
        <v>0</v>
      </c>
      <c r="S14" s="2832">
        <v>0</v>
      </c>
      <c r="T14" s="2832">
        <v>0</v>
      </c>
      <c r="U14" s="2833">
        <v>0</v>
      </c>
      <c r="V14" s="2820"/>
      <c r="W14" s="184"/>
      <c r="X14" s="184"/>
    </row>
    <row r="15" spans="1:24" ht="18.600000000000001" customHeight="1">
      <c r="A15" s="185"/>
      <c r="B15" s="155" t="s">
        <v>241</v>
      </c>
      <c r="C15" s="185"/>
      <c r="D15" s="157"/>
      <c r="E15" s="187"/>
      <c r="F15" s="181">
        <f>N16</f>
        <v>457</v>
      </c>
      <c r="G15" s="182">
        <v>100</v>
      </c>
      <c r="H15" s="153">
        <f>P16</f>
        <v>27.571115973741794</v>
      </c>
      <c r="I15" s="153">
        <f t="shared" si="4"/>
        <v>10.940919037199125</v>
      </c>
      <c r="J15" s="153">
        <f t="shared" si="4"/>
        <v>17.286652078774615</v>
      </c>
      <c r="K15" s="153">
        <f t="shared" si="5"/>
        <v>72.428884026258217</v>
      </c>
      <c r="L15" s="4181"/>
      <c r="M15" s="2830" t="s">
        <v>998</v>
      </c>
      <c r="N15" s="2831">
        <v>0</v>
      </c>
      <c r="O15" s="2832">
        <v>0</v>
      </c>
      <c r="P15" s="2832">
        <v>0</v>
      </c>
      <c r="Q15" s="2832">
        <v>0</v>
      </c>
      <c r="R15" s="2832">
        <v>0</v>
      </c>
      <c r="S15" s="2832">
        <v>0</v>
      </c>
      <c r="T15" s="2832">
        <v>0</v>
      </c>
      <c r="U15" s="2833">
        <v>0</v>
      </c>
      <c r="V15" s="2820"/>
      <c r="W15" s="184"/>
      <c r="X15" s="184"/>
    </row>
    <row r="16" spans="1:24" ht="18.600000000000001" customHeight="1">
      <c r="A16" s="3716" t="s">
        <v>14</v>
      </c>
      <c r="B16" s="3716"/>
      <c r="C16" s="3716"/>
      <c r="D16" s="180"/>
      <c r="E16" s="187"/>
      <c r="F16" s="181"/>
      <c r="G16" s="182"/>
      <c r="H16" s="153"/>
      <c r="I16" s="153"/>
      <c r="J16" s="153"/>
      <c r="K16" s="153"/>
      <c r="L16" s="4181"/>
      <c r="M16" s="2830" t="s">
        <v>999</v>
      </c>
      <c r="N16" s="2831">
        <v>457</v>
      </c>
      <c r="O16" s="2832">
        <v>100</v>
      </c>
      <c r="P16" s="2832">
        <v>27.571115973741794</v>
      </c>
      <c r="Q16" s="2832">
        <v>72.428884026258217</v>
      </c>
      <c r="R16" s="2832">
        <v>72.428884026258217</v>
      </c>
      <c r="S16" s="2832">
        <v>10.940919037199125</v>
      </c>
      <c r="T16" s="2832">
        <v>17.286652078774615</v>
      </c>
      <c r="U16" s="2833">
        <v>0</v>
      </c>
      <c r="V16" s="2820"/>
      <c r="W16" s="184"/>
      <c r="X16" s="184"/>
    </row>
    <row r="17" spans="1:24" ht="18.600000000000001" customHeight="1">
      <c r="A17" s="3093" t="s">
        <v>45</v>
      </c>
      <c r="B17" s="3093"/>
      <c r="C17" s="188"/>
      <c r="D17" s="180"/>
      <c r="E17" s="187"/>
      <c r="F17" s="181">
        <f>N17</f>
        <v>3435.9999999986926</v>
      </c>
      <c r="G17" s="182">
        <v>100</v>
      </c>
      <c r="H17" s="153">
        <f>P17</f>
        <v>44.080216314896212</v>
      </c>
      <c r="I17" s="153">
        <f>S17</f>
        <v>26.190530661889188</v>
      </c>
      <c r="J17" s="153">
        <f>T17</f>
        <v>20.147556192796802</v>
      </c>
      <c r="K17" s="153">
        <f>Q17</f>
        <v>55.919783685103766</v>
      </c>
      <c r="L17" s="4181" t="s">
        <v>3711</v>
      </c>
      <c r="M17" s="2830" t="s">
        <v>1001</v>
      </c>
      <c r="N17" s="2831">
        <v>3435.9999999986926</v>
      </c>
      <c r="O17" s="2832">
        <v>100</v>
      </c>
      <c r="P17" s="2832">
        <v>44.080216314896212</v>
      </c>
      <c r="Q17" s="2832">
        <v>55.919783685103766</v>
      </c>
      <c r="R17" s="2832">
        <v>55.919783685103766</v>
      </c>
      <c r="S17" s="2832">
        <v>26.190530661889188</v>
      </c>
      <c r="T17" s="2832">
        <v>20.147556192796802</v>
      </c>
      <c r="U17" s="2833">
        <v>0</v>
      </c>
      <c r="V17" s="2820"/>
      <c r="W17" s="184"/>
      <c r="X17" s="184"/>
    </row>
    <row r="18" spans="1:24" ht="18.600000000000001" customHeight="1">
      <c r="A18" s="189"/>
      <c r="B18" s="155" t="s">
        <v>15</v>
      </c>
      <c r="C18" s="188"/>
      <c r="D18" s="180"/>
      <c r="E18" s="187"/>
      <c r="F18" s="181">
        <f>N30</f>
        <v>1663.9999999998602</v>
      </c>
      <c r="G18" s="182">
        <v>100</v>
      </c>
      <c r="H18" s="153">
        <f>P30</f>
        <v>41.299104586621887</v>
      </c>
      <c r="I18" s="153">
        <f>S30</f>
        <v>22.510911422667863</v>
      </c>
      <c r="J18" s="153">
        <f>T30</f>
        <v>20.326729553957577</v>
      </c>
      <c r="K18" s="153">
        <f>Q30</f>
        <v>58.700895413378248</v>
      </c>
      <c r="L18" s="4181"/>
      <c r="M18" s="2830" t="s">
        <v>1002</v>
      </c>
      <c r="N18" s="2831">
        <v>40.999999999942709</v>
      </c>
      <c r="O18" s="2832">
        <v>100</v>
      </c>
      <c r="P18" s="2832">
        <v>23.443909658047147</v>
      </c>
      <c r="Q18" s="2832">
        <v>76.556090341952839</v>
      </c>
      <c r="R18" s="2832">
        <v>76.556090341952839</v>
      </c>
      <c r="S18" s="2832">
        <v>9.4530458769162529</v>
      </c>
      <c r="T18" s="2832">
        <v>13.990863781130891</v>
      </c>
      <c r="U18" s="2833">
        <v>0</v>
      </c>
      <c r="V18" s="2820"/>
      <c r="W18" s="184"/>
      <c r="X18" s="184"/>
    </row>
    <row r="19" spans="1:24" ht="18.600000000000001" customHeight="1">
      <c r="A19" s="156"/>
      <c r="B19" s="156" t="s">
        <v>2210</v>
      </c>
      <c r="C19" s="190"/>
      <c r="D19" s="186"/>
      <c r="E19" s="187"/>
      <c r="F19" s="181">
        <f>N19</f>
        <v>477.00000000000023</v>
      </c>
      <c r="G19" s="182">
        <v>100</v>
      </c>
      <c r="H19" s="153">
        <f t="shared" ref="H19:H22" si="6">P19</f>
        <v>41.161050988095006</v>
      </c>
      <c r="I19" s="153">
        <f>S19</f>
        <v>19.906620456934913</v>
      </c>
      <c r="J19" s="153">
        <f>T19</f>
        <v>22.24441422554629</v>
      </c>
      <c r="K19" s="153">
        <f>Q19</f>
        <v>58.838949011904958</v>
      </c>
      <c r="L19" s="4181" t="s">
        <v>3712</v>
      </c>
      <c r="M19" s="2830" t="s">
        <v>1004</v>
      </c>
      <c r="N19" s="2831">
        <v>477.00000000000023</v>
      </c>
      <c r="O19" s="2832">
        <v>100</v>
      </c>
      <c r="P19" s="2832">
        <v>41.161050988095006</v>
      </c>
      <c r="Q19" s="2832">
        <v>58.838949011904958</v>
      </c>
      <c r="R19" s="2832">
        <v>58.838949011904958</v>
      </c>
      <c r="S19" s="2832">
        <v>19.906620456934913</v>
      </c>
      <c r="T19" s="2832">
        <v>22.24441422554629</v>
      </c>
      <c r="U19" s="2833">
        <v>0</v>
      </c>
      <c r="V19" s="2820"/>
      <c r="W19" s="184"/>
      <c r="X19" s="184"/>
    </row>
    <row r="20" spans="1:24" ht="18.600000000000001" customHeight="1">
      <c r="A20" s="156"/>
      <c r="B20" s="156" t="s">
        <v>2211</v>
      </c>
      <c r="C20" s="190"/>
      <c r="D20" s="186"/>
      <c r="E20" s="187"/>
      <c r="F20" s="181">
        <f>N20</f>
        <v>595.00000000000091</v>
      </c>
      <c r="G20" s="182">
        <v>100</v>
      </c>
      <c r="H20" s="153">
        <f t="shared" si="6"/>
        <v>46.00107711487211</v>
      </c>
      <c r="I20" s="153">
        <f t="shared" ref="I20:J22" si="7">S20</f>
        <v>28.188720378444149</v>
      </c>
      <c r="J20" s="153">
        <f t="shared" si="7"/>
        <v>20.985301830114746</v>
      </c>
      <c r="K20" s="153">
        <f t="shared" ref="K20:K22" si="8">Q20</f>
        <v>53.99892288512762</v>
      </c>
      <c r="L20" s="4181"/>
      <c r="M20" s="2830" t="s">
        <v>1005</v>
      </c>
      <c r="N20" s="2831">
        <v>595.00000000000091</v>
      </c>
      <c r="O20" s="2832">
        <v>100</v>
      </c>
      <c r="P20" s="2832">
        <v>46.00107711487211</v>
      </c>
      <c r="Q20" s="2832">
        <v>53.99892288512762</v>
      </c>
      <c r="R20" s="2832">
        <v>53.99892288512762</v>
      </c>
      <c r="S20" s="2832">
        <v>28.188720378444149</v>
      </c>
      <c r="T20" s="2832">
        <v>20.985301830114746</v>
      </c>
      <c r="U20" s="2833">
        <v>0</v>
      </c>
      <c r="V20" s="2820"/>
      <c r="W20" s="184"/>
      <c r="X20" s="184"/>
    </row>
    <row r="21" spans="1:24" ht="18.600000000000001" customHeight="1">
      <c r="A21" s="156"/>
      <c r="B21" s="156" t="s">
        <v>2212</v>
      </c>
      <c r="C21" s="190"/>
      <c r="D21" s="186"/>
      <c r="E21" s="187"/>
      <c r="F21" s="181">
        <f>N21</f>
        <v>350.99999999999994</v>
      </c>
      <c r="G21" s="182">
        <v>100</v>
      </c>
      <c r="H21" s="153">
        <f t="shared" si="6"/>
        <v>34.407039713761364</v>
      </c>
      <c r="I21" s="153">
        <f t="shared" si="7"/>
        <v>16.796169223080774</v>
      </c>
      <c r="J21" s="153">
        <f t="shared" si="7"/>
        <v>17.895770775580875</v>
      </c>
      <c r="K21" s="153">
        <f t="shared" si="8"/>
        <v>65.592960286238707</v>
      </c>
      <c r="L21" s="4181"/>
      <c r="M21" s="2830" t="s">
        <v>1006</v>
      </c>
      <c r="N21" s="2831">
        <v>350.99999999999994</v>
      </c>
      <c r="O21" s="2832">
        <v>100</v>
      </c>
      <c r="P21" s="2832">
        <v>34.407039713761364</v>
      </c>
      <c r="Q21" s="2832">
        <v>65.592960286238707</v>
      </c>
      <c r="R21" s="2832">
        <v>65.592960286238707</v>
      </c>
      <c r="S21" s="2832">
        <v>16.796169223080774</v>
      </c>
      <c r="T21" s="2832">
        <v>17.895770775580875</v>
      </c>
      <c r="U21" s="2833">
        <v>0</v>
      </c>
      <c r="V21" s="2820"/>
      <c r="W21" s="184"/>
      <c r="X21" s="184"/>
    </row>
    <row r="22" spans="1:24" s="195" customFormat="1" ht="18.600000000000001" customHeight="1">
      <c r="A22" s="191"/>
      <c r="B22" s="191" t="s">
        <v>2213</v>
      </c>
      <c r="C22" s="191"/>
      <c r="D22" s="192"/>
      <c r="E22" s="193"/>
      <c r="F22" s="181">
        <f>N22</f>
        <v>240.99999999986144</v>
      </c>
      <c r="G22" s="182">
        <v>100</v>
      </c>
      <c r="H22" s="153">
        <f t="shared" si="6"/>
        <v>40.001563850364853</v>
      </c>
      <c r="I22" s="153">
        <f t="shared" si="7"/>
        <v>21.970766086662369</v>
      </c>
      <c r="J22" s="153">
        <f t="shared" si="7"/>
        <v>18.445735523038806</v>
      </c>
      <c r="K22" s="153">
        <f t="shared" si="8"/>
        <v>59.998436149635168</v>
      </c>
      <c r="L22" s="4181"/>
      <c r="M22" s="2830" t="s">
        <v>1007</v>
      </c>
      <c r="N22" s="2831">
        <v>240.99999999986144</v>
      </c>
      <c r="O22" s="2832">
        <v>100</v>
      </c>
      <c r="P22" s="2832">
        <v>40.001563850364853</v>
      </c>
      <c r="Q22" s="2832">
        <v>59.998436149635168</v>
      </c>
      <c r="R22" s="2832">
        <v>59.998436149635168</v>
      </c>
      <c r="S22" s="2832">
        <v>21.970766086662369</v>
      </c>
      <c r="T22" s="2832">
        <v>18.445735523038806</v>
      </c>
      <c r="U22" s="2833">
        <v>0</v>
      </c>
      <c r="V22" s="2820"/>
      <c r="W22" s="194"/>
      <c r="X22" s="194"/>
    </row>
    <row r="23" spans="1:24" ht="18.600000000000001" customHeight="1">
      <c r="A23" s="156"/>
      <c r="B23" s="155" t="s">
        <v>17</v>
      </c>
      <c r="C23" s="190"/>
      <c r="D23" s="186"/>
      <c r="E23" s="187"/>
      <c r="F23" s="181">
        <f>N31</f>
        <v>867.99999999904128</v>
      </c>
      <c r="G23" s="182">
        <v>100</v>
      </c>
      <c r="H23" s="153">
        <f>P31</f>
        <v>46.887081898884105</v>
      </c>
      <c r="I23" s="153">
        <f>S31</f>
        <v>30.218273158765346</v>
      </c>
      <c r="J23" s="153">
        <f>T31</f>
        <v>18.822365994244151</v>
      </c>
      <c r="K23" s="153">
        <f>Q31</f>
        <v>53.112918101115739</v>
      </c>
      <c r="L23" s="4181"/>
      <c r="M23" s="2830" t="s">
        <v>1008</v>
      </c>
      <c r="N23" s="2831">
        <v>600.00000000003672</v>
      </c>
      <c r="O23" s="2832">
        <v>100</v>
      </c>
      <c r="P23" s="2832">
        <v>47.589291868449173</v>
      </c>
      <c r="Q23" s="2832">
        <v>52.410708131550777</v>
      </c>
      <c r="R23" s="2832">
        <v>52.410708131550777</v>
      </c>
      <c r="S23" s="2832">
        <v>31.009513703720415</v>
      </c>
      <c r="T23" s="2832">
        <v>19.695257659026545</v>
      </c>
      <c r="U23" s="2833">
        <v>0</v>
      </c>
      <c r="V23" s="2820"/>
      <c r="W23" s="184"/>
      <c r="X23" s="184"/>
    </row>
    <row r="24" spans="1:24" s="176" customFormat="1" ht="18.600000000000001" customHeight="1">
      <c r="A24" s="156"/>
      <c r="B24" s="156" t="s">
        <v>2214</v>
      </c>
      <c r="C24" s="190"/>
      <c r="D24" s="186"/>
      <c r="E24" s="187"/>
      <c r="F24" s="181">
        <f>N23</f>
        <v>600.00000000003672</v>
      </c>
      <c r="G24" s="182">
        <v>100</v>
      </c>
      <c r="H24" s="153">
        <f t="shared" ref="H24:H25" si="9">P23</f>
        <v>47.589291868449173</v>
      </c>
      <c r="I24" s="153">
        <f>S23</f>
        <v>31.009513703720415</v>
      </c>
      <c r="J24" s="153">
        <f>T23</f>
        <v>19.695257659026545</v>
      </c>
      <c r="K24" s="153">
        <f>Q23</f>
        <v>52.410708131550777</v>
      </c>
      <c r="L24" s="4181"/>
      <c r="M24" s="2830" t="s">
        <v>1009</v>
      </c>
      <c r="N24" s="2831">
        <v>267.99999999900331</v>
      </c>
      <c r="O24" s="2832">
        <v>100</v>
      </c>
      <c r="P24" s="2832">
        <v>45.314970026717781</v>
      </c>
      <c r="Q24" s="2832">
        <v>54.685029973282205</v>
      </c>
      <c r="R24" s="2832">
        <v>54.685029973282205</v>
      </c>
      <c r="S24" s="2832">
        <v>28.446839102889264</v>
      </c>
      <c r="T24" s="2832">
        <v>16.868130923828524</v>
      </c>
      <c r="U24" s="2833">
        <v>0</v>
      </c>
      <c r="V24" s="2820"/>
      <c r="W24" s="184"/>
      <c r="X24" s="184"/>
    </row>
    <row r="25" spans="1:24" ht="18.600000000000001" customHeight="1">
      <c r="A25" s="156"/>
      <c r="B25" s="156" t="s">
        <v>2215</v>
      </c>
      <c r="C25" s="190"/>
      <c r="D25" s="186"/>
      <c r="E25" s="187"/>
      <c r="F25" s="181">
        <f>N24</f>
        <v>267.99999999900331</v>
      </c>
      <c r="G25" s="182">
        <v>100</v>
      </c>
      <c r="H25" s="153">
        <f t="shared" si="9"/>
        <v>45.314970026717781</v>
      </c>
      <c r="I25" s="153">
        <f>S24</f>
        <v>28.446839102889264</v>
      </c>
      <c r="J25" s="153">
        <f>T24</f>
        <v>16.868130923828524</v>
      </c>
      <c r="K25" s="153">
        <f>Q24</f>
        <v>54.685029973282205</v>
      </c>
      <c r="L25" s="4181"/>
      <c r="M25" s="2830" t="s">
        <v>1010</v>
      </c>
      <c r="N25" s="2831">
        <v>202.00000000001174</v>
      </c>
      <c r="O25" s="2832">
        <v>100</v>
      </c>
      <c r="P25" s="2832">
        <v>45.013501350121963</v>
      </c>
      <c r="Q25" s="2832">
        <v>54.986498649878115</v>
      </c>
      <c r="R25" s="2832">
        <v>54.986498649878115</v>
      </c>
      <c r="S25" s="2832">
        <v>18.051948051937401</v>
      </c>
      <c r="T25" s="2832">
        <v>26.961553298184565</v>
      </c>
      <c r="U25" s="2833">
        <v>0</v>
      </c>
      <c r="V25" s="2820"/>
      <c r="W25" s="184"/>
      <c r="X25" s="184"/>
    </row>
    <row r="26" spans="1:24" ht="18.600000000000001" customHeight="1">
      <c r="A26" s="156"/>
      <c r="B26" s="155" t="s">
        <v>18</v>
      </c>
      <c r="C26" s="190"/>
      <c r="D26" s="186"/>
      <c r="E26" s="187"/>
      <c r="F26" s="181">
        <f>N32</f>
        <v>839.99999999985482</v>
      </c>
      <c r="G26" s="182">
        <v>100</v>
      </c>
      <c r="H26" s="153">
        <f>P32</f>
        <v>45.339370215494355</v>
      </c>
      <c r="I26" s="153">
        <f>S32</f>
        <v>27.219846096952509</v>
      </c>
      <c r="J26" s="153">
        <f>T32</f>
        <v>21.296223829910524</v>
      </c>
      <c r="K26" s="153">
        <f>Q32</f>
        <v>54.660629784505822</v>
      </c>
      <c r="L26" s="4181"/>
      <c r="M26" s="2830" t="s">
        <v>1011</v>
      </c>
      <c r="N26" s="2831">
        <v>437.999999999887</v>
      </c>
      <c r="O26" s="2832">
        <v>100</v>
      </c>
      <c r="P26" s="2832">
        <v>48.714061400165917</v>
      </c>
      <c r="Q26" s="2832">
        <v>51.285938599834012</v>
      </c>
      <c r="R26" s="2832">
        <v>51.285938599834012</v>
      </c>
      <c r="S26" s="2832">
        <v>34.037112381345395</v>
      </c>
      <c r="T26" s="2832">
        <v>19.063063202426083</v>
      </c>
      <c r="U26" s="2833">
        <v>0</v>
      </c>
      <c r="V26" s="2820"/>
      <c r="W26" s="184"/>
      <c r="X26" s="184"/>
    </row>
    <row r="27" spans="1:24" ht="18.600000000000001" customHeight="1">
      <c r="A27" s="156"/>
      <c r="B27" s="156" t="s">
        <v>2216</v>
      </c>
      <c r="C27" s="188"/>
      <c r="D27" s="180"/>
      <c r="E27" s="187"/>
      <c r="F27" s="181">
        <f>N25</f>
        <v>202.00000000001174</v>
      </c>
      <c r="G27" s="182">
        <v>100</v>
      </c>
      <c r="H27" s="153">
        <f t="shared" ref="H27:H29" si="10">P25</f>
        <v>45.013501350121963</v>
      </c>
      <c r="I27" s="153">
        <f t="shared" ref="I27:J29" si="11">S25</f>
        <v>18.051948051937401</v>
      </c>
      <c r="J27" s="153">
        <f t="shared" si="11"/>
        <v>26.961553298184565</v>
      </c>
      <c r="K27" s="153">
        <f>Q25</f>
        <v>54.986498649878115</v>
      </c>
      <c r="L27" s="4181"/>
      <c r="M27" s="2830" t="s">
        <v>1012</v>
      </c>
      <c r="N27" s="2831">
        <v>199.99999999995734</v>
      </c>
      <c r="O27" s="2832">
        <v>100</v>
      </c>
      <c r="P27" s="2832">
        <v>38.277924075089835</v>
      </c>
      <c r="Q27" s="2832">
        <v>61.722075924910179</v>
      </c>
      <c r="R27" s="2832">
        <v>61.722075924910179</v>
      </c>
      <c r="S27" s="2832">
        <v>21.549609959600396</v>
      </c>
      <c r="T27" s="2832">
        <v>20.464862841142782</v>
      </c>
      <c r="U27" s="2833">
        <v>0</v>
      </c>
      <c r="V27" s="2820"/>
      <c r="W27" s="184"/>
      <c r="X27" s="184"/>
    </row>
    <row r="28" spans="1:24" ht="18.600000000000001" customHeight="1">
      <c r="A28" s="156"/>
      <c r="B28" s="156" t="s">
        <v>2217</v>
      </c>
      <c r="C28" s="188"/>
      <c r="D28" s="180"/>
      <c r="E28" s="187"/>
      <c r="F28" s="181">
        <f>N26</f>
        <v>437.999999999887</v>
      </c>
      <c r="G28" s="182">
        <v>100</v>
      </c>
      <c r="H28" s="153">
        <f t="shared" si="10"/>
        <v>48.714061400165917</v>
      </c>
      <c r="I28" s="153">
        <f t="shared" si="11"/>
        <v>34.037112381345395</v>
      </c>
      <c r="J28" s="153">
        <f t="shared" si="11"/>
        <v>19.063063202426083</v>
      </c>
      <c r="K28" s="153">
        <f t="shared" ref="K28:K29" si="12">Q26</f>
        <v>51.285938599834012</v>
      </c>
      <c r="L28" s="4181"/>
      <c r="M28" s="2830" t="s">
        <v>1013</v>
      </c>
      <c r="N28" s="2831">
        <v>63.999999999933777</v>
      </c>
      <c r="O28" s="2832">
        <v>100</v>
      </c>
      <c r="P28" s="2832">
        <v>61.794611821903459</v>
      </c>
      <c r="Q28" s="2832">
        <v>38.205388178096548</v>
      </c>
      <c r="R28" s="2832">
        <v>38.205388178096548</v>
      </c>
      <c r="S28" s="2832">
        <v>53.724608182636658</v>
      </c>
      <c r="T28" s="2832">
        <v>18.385678133351135</v>
      </c>
      <c r="U28" s="2833">
        <v>0</v>
      </c>
      <c r="V28" s="2820"/>
      <c r="W28" s="184"/>
      <c r="X28" s="184"/>
    </row>
    <row r="29" spans="1:24" ht="18.600000000000001" customHeight="1">
      <c r="A29" s="156"/>
      <c r="B29" s="156" t="s">
        <v>2218</v>
      </c>
      <c r="C29" s="188"/>
      <c r="D29" s="180"/>
      <c r="E29" s="187"/>
      <c r="F29" s="181">
        <f>N27</f>
        <v>199.99999999995734</v>
      </c>
      <c r="G29" s="182">
        <v>100</v>
      </c>
      <c r="H29" s="153">
        <f t="shared" si="10"/>
        <v>38.277924075089835</v>
      </c>
      <c r="I29" s="153">
        <f t="shared" si="11"/>
        <v>21.549609959600396</v>
      </c>
      <c r="J29" s="153">
        <f t="shared" si="11"/>
        <v>20.464862841142782</v>
      </c>
      <c r="K29" s="153">
        <f t="shared" si="12"/>
        <v>61.722075924910179</v>
      </c>
      <c r="L29" s="4181"/>
      <c r="M29" s="2830" t="s">
        <v>1014</v>
      </c>
      <c r="N29" s="2831">
        <v>40.999999999942709</v>
      </c>
      <c r="O29" s="2832">
        <v>100</v>
      </c>
      <c r="P29" s="2832">
        <v>23.443909658047147</v>
      </c>
      <c r="Q29" s="2832">
        <v>76.556090341952839</v>
      </c>
      <c r="R29" s="2832">
        <v>76.556090341952839</v>
      </c>
      <c r="S29" s="2832">
        <v>9.4530458769162529</v>
      </c>
      <c r="T29" s="2832">
        <v>13.990863781130891</v>
      </c>
      <c r="U29" s="2833">
        <v>0</v>
      </c>
      <c r="V29" s="2820"/>
      <c r="W29" s="184"/>
      <c r="X29" s="184"/>
    </row>
    <row r="30" spans="1:24" ht="18.600000000000001" customHeight="1">
      <c r="A30" s="156"/>
      <c r="B30" s="155" t="s">
        <v>20</v>
      </c>
      <c r="C30" s="188"/>
      <c r="D30" s="180"/>
      <c r="E30" s="187"/>
      <c r="F30" s="181">
        <f>N33</f>
        <v>63.999999999933777</v>
      </c>
      <c r="G30" s="182">
        <v>100</v>
      </c>
      <c r="H30" s="153">
        <f t="shared" ref="H30:H31" si="13">P33</f>
        <v>61.794611821903459</v>
      </c>
      <c r="I30" s="153">
        <f>S33</f>
        <v>53.724608182636658</v>
      </c>
      <c r="J30" s="153">
        <f>T33</f>
        <v>18.385678133351135</v>
      </c>
      <c r="K30" s="153">
        <f>Q33</f>
        <v>38.205388178096548</v>
      </c>
      <c r="L30" s="4181" t="s">
        <v>3713</v>
      </c>
      <c r="M30" s="2830" t="s">
        <v>1016</v>
      </c>
      <c r="N30" s="2831">
        <v>1663.9999999998602</v>
      </c>
      <c r="O30" s="2832">
        <v>100</v>
      </c>
      <c r="P30" s="2832">
        <v>41.299104586621887</v>
      </c>
      <c r="Q30" s="2832">
        <v>58.700895413378248</v>
      </c>
      <c r="R30" s="2832">
        <v>58.700895413378248</v>
      </c>
      <c r="S30" s="2832">
        <v>22.510911422667863</v>
      </c>
      <c r="T30" s="2832">
        <v>20.326729553957577</v>
      </c>
      <c r="U30" s="2833">
        <v>0</v>
      </c>
      <c r="V30" s="2820"/>
      <c r="W30" s="184"/>
      <c r="X30" s="184"/>
    </row>
    <row r="31" spans="1:24" ht="18.600000000000001" customHeight="1">
      <c r="A31" s="3093" t="s">
        <v>21</v>
      </c>
      <c r="B31" s="3093"/>
      <c r="C31" s="188"/>
      <c r="D31" s="180"/>
      <c r="E31" s="187"/>
      <c r="F31" s="181">
        <f>N34</f>
        <v>40.999999999942709</v>
      </c>
      <c r="G31" s="182">
        <v>100</v>
      </c>
      <c r="H31" s="153">
        <f t="shared" si="13"/>
        <v>23.443909658047147</v>
      </c>
      <c r="I31" s="153">
        <f>S34</f>
        <v>9.4530458769162529</v>
      </c>
      <c r="J31" s="153">
        <f>T34</f>
        <v>13.990863781130891</v>
      </c>
      <c r="K31" s="153">
        <f>Q34</f>
        <v>76.556090341952839</v>
      </c>
      <c r="L31" s="4181"/>
      <c r="M31" s="2830" t="s">
        <v>1017</v>
      </c>
      <c r="N31" s="2831">
        <v>867.99999999904128</v>
      </c>
      <c r="O31" s="2832">
        <v>100</v>
      </c>
      <c r="P31" s="2832">
        <v>46.887081898884105</v>
      </c>
      <c r="Q31" s="2832">
        <v>53.112918101115739</v>
      </c>
      <c r="R31" s="2832">
        <v>53.112918101115739</v>
      </c>
      <c r="S31" s="2832">
        <v>30.218273158765346</v>
      </c>
      <c r="T31" s="2832">
        <v>18.822365994244151</v>
      </c>
      <c r="U31" s="2833">
        <v>0</v>
      </c>
      <c r="V31" s="2820"/>
      <c r="W31" s="184"/>
      <c r="X31" s="184"/>
    </row>
    <row r="32" spans="1:24" ht="18.600000000000001" customHeight="1">
      <c r="A32" s="3094" t="s">
        <v>118</v>
      </c>
      <c r="B32" s="3094"/>
      <c r="C32" s="3094"/>
      <c r="D32" s="186"/>
      <c r="E32" s="187"/>
      <c r="F32" s="181"/>
      <c r="G32" s="182"/>
      <c r="H32" s="153"/>
      <c r="I32" s="153"/>
      <c r="J32" s="153"/>
      <c r="K32" s="153"/>
      <c r="L32" s="4181"/>
      <c r="M32" s="2830" t="s">
        <v>1018</v>
      </c>
      <c r="N32" s="2831">
        <v>839.99999999985482</v>
      </c>
      <c r="O32" s="2832">
        <v>100</v>
      </c>
      <c r="P32" s="2832">
        <v>45.339370215494355</v>
      </c>
      <c r="Q32" s="2832">
        <v>54.660629784505822</v>
      </c>
      <c r="R32" s="2832">
        <v>54.660629784505822</v>
      </c>
      <c r="S32" s="2832">
        <v>27.219846096952509</v>
      </c>
      <c r="T32" s="2832">
        <v>21.296223829910524</v>
      </c>
      <c r="U32" s="2833">
        <v>0</v>
      </c>
      <c r="V32" s="2820"/>
      <c r="W32" s="184"/>
      <c r="X32" s="184"/>
    </row>
    <row r="33" spans="1:24" ht="18.600000000000001" customHeight="1">
      <c r="A33" s="3093" t="s">
        <v>22</v>
      </c>
      <c r="B33" s="3093" t="s">
        <v>22</v>
      </c>
      <c r="C33" s="196"/>
      <c r="D33" s="186"/>
      <c r="E33" s="187"/>
      <c r="F33" s="181">
        <f>N35</f>
        <v>1566.4742067836462</v>
      </c>
      <c r="G33" s="182">
        <v>100</v>
      </c>
      <c r="H33" s="153">
        <f>P35</f>
        <v>46.570038108772884</v>
      </c>
      <c r="I33" s="153">
        <f>S35</f>
        <v>25.014618275273349</v>
      </c>
      <c r="J33" s="153">
        <f>T35</f>
        <v>23.838770841106097</v>
      </c>
      <c r="K33" s="153">
        <f>Q35</f>
        <v>53.429961891227087</v>
      </c>
      <c r="L33" s="4181"/>
      <c r="M33" s="2830" t="s">
        <v>1019</v>
      </c>
      <c r="N33" s="2831">
        <v>63.999999999933777</v>
      </c>
      <c r="O33" s="2832">
        <v>100</v>
      </c>
      <c r="P33" s="2832">
        <v>61.794611821903459</v>
      </c>
      <c r="Q33" s="2832">
        <v>38.205388178096548</v>
      </c>
      <c r="R33" s="2832">
        <v>38.205388178096548</v>
      </c>
      <c r="S33" s="2832">
        <v>53.724608182636658</v>
      </c>
      <c r="T33" s="2832">
        <v>18.385678133351135</v>
      </c>
      <c r="U33" s="2833">
        <v>0</v>
      </c>
      <c r="V33" s="2820"/>
      <c r="W33" s="184"/>
      <c r="X33" s="184"/>
    </row>
    <row r="34" spans="1:24" s="176" customFormat="1" ht="18.600000000000001" customHeight="1">
      <c r="A34" s="155"/>
      <c r="B34" s="155" t="s">
        <v>23</v>
      </c>
      <c r="C34" s="155"/>
      <c r="D34" s="186"/>
      <c r="E34" s="187"/>
      <c r="F34" s="181">
        <f>N37</f>
        <v>1068.4044398758731</v>
      </c>
      <c r="G34" s="182">
        <v>100</v>
      </c>
      <c r="H34" s="153">
        <f t="shared" ref="H34:H37" si="14">P37</f>
        <v>44.242894482600185</v>
      </c>
      <c r="I34" s="153">
        <f>S37</f>
        <v>24.920461089419597</v>
      </c>
      <c r="J34" s="153">
        <f>T37</f>
        <v>21.703872882050749</v>
      </c>
      <c r="K34" s="153">
        <f>Q37</f>
        <v>55.757105517399808</v>
      </c>
      <c r="L34" s="4181"/>
      <c r="M34" s="2830" t="s">
        <v>1020</v>
      </c>
      <c r="N34" s="2831">
        <v>40.999999999942709</v>
      </c>
      <c r="O34" s="2832">
        <v>100</v>
      </c>
      <c r="P34" s="2832">
        <v>23.443909658047147</v>
      </c>
      <c r="Q34" s="2832">
        <v>76.556090341952839</v>
      </c>
      <c r="R34" s="2832">
        <v>76.556090341952839</v>
      </c>
      <c r="S34" s="2832">
        <v>9.4530458769162529</v>
      </c>
      <c r="T34" s="2832">
        <v>13.990863781130891</v>
      </c>
      <c r="U34" s="2833">
        <v>0</v>
      </c>
      <c r="V34" s="2820"/>
      <c r="W34" s="184"/>
      <c r="X34" s="184"/>
    </row>
    <row r="35" spans="1:24" ht="18.600000000000001" customHeight="1">
      <c r="A35" s="155"/>
      <c r="B35" s="155" t="s">
        <v>24</v>
      </c>
      <c r="C35" s="155"/>
      <c r="D35" s="186"/>
      <c r="E35" s="187"/>
      <c r="F35" s="181">
        <f>N38</f>
        <v>293.51548793634561</v>
      </c>
      <c r="G35" s="182">
        <v>100</v>
      </c>
      <c r="H35" s="153">
        <f t="shared" si="14"/>
        <v>53.534155945213911</v>
      </c>
      <c r="I35" s="153">
        <f t="shared" ref="I35:J37" si="15">S38</f>
        <v>21.332766221781998</v>
      </c>
      <c r="J35" s="153">
        <f t="shared" si="15"/>
        <v>33.585926469964086</v>
      </c>
      <c r="K35" s="153">
        <f t="shared" ref="K35:K37" si="16">Q38</f>
        <v>46.465844054786153</v>
      </c>
      <c r="L35" s="4181" t="s">
        <v>1021</v>
      </c>
      <c r="M35" s="2830" t="s">
        <v>1022</v>
      </c>
      <c r="N35" s="2831">
        <v>1566.4742067836462</v>
      </c>
      <c r="O35" s="2832">
        <v>100</v>
      </c>
      <c r="P35" s="2832">
        <v>46.570038108772884</v>
      </c>
      <c r="Q35" s="2832">
        <v>53.429961891227087</v>
      </c>
      <c r="R35" s="2832">
        <v>53.429961891227087</v>
      </c>
      <c r="S35" s="2832">
        <v>25.014618275273349</v>
      </c>
      <c r="T35" s="2832">
        <v>23.838770841106097</v>
      </c>
      <c r="U35" s="2833">
        <v>0</v>
      </c>
      <c r="V35" s="2820"/>
      <c r="W35" s="184"/>
      <c r="X35" s="184"/>
    </row>
    <row r="36" spans="1:24" ht="18.600000000000001" customHeight="1">
      <c r="A36" s="155"/>
      <c r="B36" s="155" t="s">
        <v>25</v>
      </c>
      <c r="C36" s="155"/>
      <c r="D36" s="186"/>
      <c r="E36" s="187"/>
      <c r="F36" s="181">
        <f>N39</f>
        <v>204.55427897142698</v>
      </c>
      <c r="G36" s="182">
        <v>100</v>
      </c>
      <c r="H36" s="153">
        <f t="shared" si="14"/>
        <v>48.732076174397207</v>
      </c>
      <c r="I36" s="153">
        <f t="shared" si="15"/>
        <v>30.789508751005439</v>
      </c>
      <c r="J36" s="153">
        <f t="shared" si="15"/>
        <v>21.003304943372001</v>
      </c>
      <c r="K36" s="153">
        <f t="shared" si="16"/>
        <v>51.267923825602836</v>
      </c>
      <c r="L36" s="4181"/>
      <c r="M36" s="2830" t="s">
        <v>1023</v>
      </c>
      <c r="N36" s="2831">
        <v>1910.5257932149898</v>
      </c>
      <c r="O36" s="2832">
        <v>100</v>
      </c>
      <c r="P36" s="2832">
        <v>41.595910575930965</v>
      </c>
      <c r="Q36" s="2832">
        <v>58.404089424069042</v>
      </c>
      <c r="R36" s="2832">
        <v>58.404089424069042</v>
      </c>
      <c r="S36" s="2832">
        <v>26.795494777523082</v>
      </c>
      <c r="T36" s="2832">
        <v>16.988940408289888</v>
      </c>
      <c r="U36" s="2833">
        <v>0</v>
      </c>
      <c r="V36" s="2820"/>
      <c r="W36" s="197"/>
      <c r="X36" s="197"/>
    </row>
    <row r="37" spans="1:24" ht="18.600000000000001" customHeight="1" thickBot="1">
      <c r="A37" s="3104" t="s">
        <v>26</v>
      </c>
      <c r="B37" s="3104"/>
      <c r="C37" s="169"/>
      <c r="D37" s="198"/>
      <c r="E37" s="199"/>
      <c r="F37" s="200">
        <f>N40</f>
        <v>1910.5257932149898</v>
      </c>
      <c r="G37" s="201">
        <v>100</v>
      </c>
      <c r="H37" s="202">
        <f t="shared" si="14"/>
        <v>41.595910575930965</v>
      </c>
      <c r="I37" s="202">
        <f t="shared" si="15"/>
        <v>26.795494777523082</v>
      </c>
      <c r="J37" s="202">
        <f t="shared" si="15"/>
        <v>16.988940408289888</v>
      </c>
      <c r="K37" s="202">
        <f t="shared" si="16"/>
        <v>58.404089424069042</v>
      </c>
      <c r="L37" s="4181" t="s">
        <v>1024</v>
      </c>
      <c r="M37" s="2830" t="s">
        <v>3904</v>
      </c>
      <c r="N37" s="2831">
        <v>1068.4044398758731</v>
      </c>
      <c r="O37" s="2832">
        <v>100</v>
      </c>
      <c r="P37" s="2832">
        <v>44.242894482600185</v>
      </c>
      <c r="Q37" s="2832">
        <v>55.757105517399808</v>
      </c>
      <c r="R37" s="2832">
        <v>55.757105517399808</v>
      </c>
      <c r="S37" s="2832">
        <v>24.920461089419597</v>
      </c>
      <c r="T37" s="2832">
        <v>21.703872882050749</v>
      </c>
      <c r="U37" s="2833">
        <v>0</v>
      </c>
      <c r="V37" s="2820"/>
      <c r="W37" s="197"/>
      <c r="X37" s="197"/>
    </row>
    <row r="38" spans="1:24" s="173" customFormat="1" ht="30.75" customHeight="1">
      <c r="A38" s="4126" t="s">
        <v>2208</v>
      </c>
      <c r="B38" s="4126"/>
      <c r="C38" s="4126"/>
      <c r="D38" s="4126"/>
      <c r="E38" s="4126"/>
      <c r="F38" s="4126"/>
      <c r="G38" s="4126"/>
      <c r="H38" s="4126"/>
      <c r="I38" s="4126"/>
      <c r="J38" s="4126"/>
      <c r="K38" s="4126"/>
      <c r="L38" s="4181"/>
      <c r="M38" s="2830" t="s">
        <v>3905</v>
      </c>
      <c r="N38" s="2831">
        <v>293.51548793634561</v>
      </c>
      <c r="O38" s="2832">
        <v>100</v>
      </c>
      <c r="P38" s="2832">
        <v>53.534155945213911</v>
      </c>
      <c r="Q38" s="2832">
        <v>46.465844054786153</v>
      </c>
      <c r="R38" s="2832">
        <v>46.465844054786153</v>
      </c>
      <c r="S38" s="2832">
        <v>21.332766221781998</v>
      </c>
      <c r="T38" s="2832">
        <v>33.585926469964086</v>
      </c>
      <c r="U38" s="2833">
        <v>0</v>
      </c>
      <c r="V38" s="2820"/>
    </row>
    <row r="39" spans="1:24" ht="15.75" customHeight="1">
      <c r="E39" s="176"/>
      <c r="L39" s="4181"/>
      <c r="M39" s="2830" t="s">
        <v>3906</v>
      </c>
      <c r="N39" s="2831">
        <v>204.55427897142698</v>
      </c>
      <c r="O39" s="2832">
        <v>100</v>
      </c>
      <c r="P39" s="2832">
        <v>48.732076174397207</v>
      </c>
      <c r="Q39" s="2832">
        <v>51.267923825602836</v>
      </c>
      <c r="R39" s="2832">
        <v>51.267923825602836</v>
      </c>
      <c r="S39" s="2832">
        <v>30.789508751005439</v>
      </c>
      <c r="T39" s="2832">
        <v>21.003304943372001</v>
      </c>
      <c r="U39" s="2833">
        <v>0</v>
      </c>
      <c r="V39" s="2820"/>
    </row>
    <row r="40" spans="1:24" ht="15" customHeight="1">
      <c r="E40" s="176"/>
      <c r="L40" s="4181"/>
      <c r="M40" s="2830" t="s">
        <v>3907</v>
      </c>
      <c r="N40" s="2831">
        <v>1910.5257932149898</v>
      </c>
      <c r="O40" s="2832">
        <v>100</v>
      </c>
      <c r="P40" s="2832">
        <v>41.595910575930965</v>
      </c>
      <c r="Q40" s="2832">
        <v>58.404089424069042</v>
      </c>
      <c r="R40" s="2832">
        <v>58.404089424069042</v>
      </c>
      <c r="S40" s="2832">
        <v>26.795494777523082</v>
      </c>
      <c r="T40" s="2832">
        <v>16.988940408289888</v>
      </c>
      <c r="U40" s="2833">
        <v>0</v>
      </c>
      <c r="V40" s="2820"/>
    </row>
    <row r="41" spans="1:24" ht="15.75" customHeight="1">
      <c r="E41" s="176"/>
      <c r="L41" s="4181" t="s">
        <v>1029</v>
      </c>
      <c r="M41" s="2830" t="s">
        <v>1030</v>
      </c>
      <c r="N41" s="2831">
        <v>1252.2329886447171</v>
      </c>
      <c r="O41" s="2832">
        <v>100</v>
      </c>
      <c r="P41" s="2832">
        <v>34.107901855025119</v>
      </c>
      <c r="Q41" s="2832">
        <v>65.892098144974881</v>
      </c>
      <c r="R41" s="2832">
        <v>65.892098144974881</v>
      </c>
      <c r="S41" s="2832">
        <v>19.760485365735665</v>
      </c>
      <c r="T41" s="2832">
        <v>16.164615178332998</v>
      </c>
      <c r="U41" s="2833">
        <v>0</v>
      </c>
      <c r="V41" s="2820"/>
    </row>
    <row r="42" spans="1:24" ht="15.75" customHeight="1">
      <c r="E42" s="176"/>
      <c r="L42" s="4181"/>
      <c r="M42" s="2830" t="s">
        <v>1031</v>
      </c>
      <c r="N42" s="2831">
        <v>942.8473634368346</v>
      </c>
      <c r="O42" s="2832">
        <v>100</v>
      </c>
      <c r="P42" s="2832">
        <v>45.181144833775576</v>
      </c>
      <c r="Q42" s="2832">
        <v>54.818855166224424</v>
      </c>
      <c r="R42" s="2832">
        <v>54.818855166224424</v>
      </c>
      <c r="S42" s="2832">
        <v>24.690414762807858</v>
      </c>
      <c r="T42" s="2832">
        <v>22.395755823002951</v>
      </c>
      <c r="U42" s="2833">
        <v>0</v>
      </c>
      <c r="V42" s="2820"/>
    </row>
    <row r="43" spans="1:24" ht="15.75" customHeight="1">
      <c r="E43" s="176"/>
      <c r="L43" s="4181"/>
      <c r="M43" s="2830" t="s">
        <v>1032</v>
      </c>
      <c r="N43" s="2831">
        <v>885.40765743984809</v>
      </c>
      <c r="O43" s="2832">
        <v>100</v>
      </c>
      <c r="P43" s="2832">
        <v>50.909163922977527</v>
      </c>
      <c r="Q43" s="2832">
        <v>49.090836077022402</v>
      </c>
      <c r="R43" s="2832">
        <v>49.090836077022402</v>
      </c>
      <c r="S43" s="2832">
        <v>31.824673824172319</v>
      </c>
      <c r="T43" s="2832">
        <v>23.134984231820106</v>
      </c>
      <c r="U43" s="2833">
        <v>0</v>
      </c>
      <c r="V43" s="2820"/>
    </row>
    <row r="44" spans="1:24" ht="15.75" customHeight="1">
      <c r="E44" s="176"/>
      <c r="L44" s="4181"/>
      <c r="M44" s="2830" t="s">
        <v>1033</v>
      </c>
      <c r="N44" s="2831">
        <v>233.69995520349241</v>
      </c>
      <c r="O44" s="2832">
        <v>100</v>
      </c>
      <c r="P44" s="2832">
        <v>55.890087217491512</v>
      </c>
      <c r="Q44" s="2832">
        <v>44.109912782508545</v>
      </c>
      <c r="R44" s="2832">
        <v>44.109912782508545</v>
      </c>
      <c r="S44" s="2832">
        <v>34.783713610231381</v>
      </c>
      <c r="T44" s="2832">
        <v>21.534272705113729</v>
      </c>
      <c r="U44" s="2833">
        <v>0</v>
      </c>
      <c r="V44" s="2820"/>
    </row>
    <row r="45" spans="1:24" ht="15.75" customHeight="1">
      <c r="E45" s="176"/>
      <c r="L45" s="4181"/>
      <c r="M45" s="2830" t="s">
        <v>1034</v>
      </c>
      <c r="N45" s="2831">
        <v>114.90999295995466</v>
      </c>
      <c r="O45" s="2832">
        <v>100</v>
      </c>
      <c r="P45" s="2832">
        <v>55.53099966169205</v>
      </c>
      <c r="Q45" s="2832">
        <v>44.46900033830795</v>
      </c>
      <c r="R45" s="2832">
        <v>44.46900033830795</v>
      </c>
      <c r="S45" s="2832">
        <v>41.582294307108882</v>
      </c>
      <c r="T45" s="2832">
        <v>13.948705354583172</v>
      </c>
      <c r="U45" s="2833">
        <v>0</v>
      </c>
      <c r="V45" s="2820"/>
    </row>
    <row r="46" spans="1:24" ht="15.75" customHeight="1">
      <c r="E46" s="176"/>
      <c r="L46" s="4181"/>
      <c r="M46" s="2830" t="s">
        <v>1035</v>
      </c>
      <c r="N46" s="2831">
        <v>47.902042313788044</v>
      </c>
      <c r="O46" s="2832">
        <v>100</v>
      </c>
      <c r="P46" s="2832">
        <v>54.129616155428685</v>
      </c>
      <c r="Q46" s="2832">
        <v>45.870383844571307</v>
      </c>
      <c r="R46" s="2832">
        <v>45.870383844571307</v>
      </c>
      <c r="S46" s="2832">
        <v>26.496381112866164</v>
      </c>
      <c r="T46" s="2832">
        <v>27.633235042562521</v>
      </c>
      <c r="U46" s="2833">
        <v>0</v>
      </c>
      <c r="V46" s="2820"/>
    </row>
    <row r="47" spans="1:24" ht="15.75" customHeight="1">
      <c r="E47" s="176"/>
      <c r="L47" s="4181" t="s">
        <v>770</v>
      </c>
      <c r="M47" s="2830" t="s">
        <v>1036</v>
      </c>
      <c r="N47" s="2831">
        <v>370.30302368242099</v>
      </c>
      <c r="O47" s="2832">
        <v>100</v>
      </c>
      <c r="P47" s="2832">
        <v>27.709846805198758</v>
      </c>
      <c r="Q47" s="2832">
        <v>72.290153194801235</v>
      </c>
      <c r="R47" s="2832">
        <v>72.290153194801235</v>
      </c>
      <c r="S47" s="2832">
        <v>13.314469149023598</v>
      </c>
      <c r="T47" s="2832">
        <v>15.312525558809364</v>
      </c>
      <c r="U47" s="2833">
        <v>0</v>
      </c>
      <c r="V47" s="2820"/>
    </row>
    <row r="48" spans="1:24" ht="15.75" customHeight="1">
      <c r="E48" s="176"/>
      <c r="L48" s="4181"/>
      <c r="M48" s="2830" t="s">
        <v>1037</v>
      </c>
      <c r="N48" s="2831">
        <v>130.7326415129809</v>
      </c>
      <c r="O48" s="2832">
        <v>100</v>
      </c>
      <c r="P48" s="2832">
        <v>42.620191019821412</v>
      </c>
      <c r="Q48" s="2832">
        <v>57.379808980178595</v>
      </c>
      <c r="R48" s="2832">
        <v>57.379808980178595</v>
      </c>
      <c r="S48" s="2832">
        <v>19.207216196978383</v>
      </c>
      <c r="T48" s="2832">
        <v>26.073565804042964</v>
      </c>
      <c r="U48" s="2833">
        <v>0</v>
      </c>
      <c r="V48" s="2820"/>
    </row>
    <row r="49" spans="5:22" ht="15.75" customHeight="1">
      <c r="E49" s="176"/>
      <c r="L49" s="4181"/>
      <c r="M49" s="2830" t="s">
        <v>1038</v>
      </c>
      <c r="N49" s="2831">
        <v>222.21865866910403</v>
      </c>
      <c r="O49" s="2832">
        <v>100</v>
      </c>
      <c r="P49" s="2832">
        <v>43.382302759600861</v>
      </c>
      <c r="Q49" s="2832">
        <v>56.617697240399167</v>
      </c>
      <c r="R49" s="2832">
        <v>56.617697240399167</v>
      </c>
      <c r="S49" s="2832">
        <v>21.496350514395559</v>
      </c>
      <c r="T49" s="2832">
        <v>21.885952245205299</v>
      </c>
      <c r="U49" s="2833">
        <v>0</v>
      </c>
      <c r="V49" s="2820"/>
    </row>
    <row r="50" spans="5:22" ht="15.75" customHeight="1">
      <c r="E50" s="176"/>
      <c r="L50" s="4181"/>
      <c r="M50" s="2830" t="s">
        <v>1039</v>
      </c>
      <c r="N50" s="2831">
        <v>601.47482084414014</v>
      </c>
      <c r="O50" s="2832">
        <v>100</v>
      </c>
      <c r="P50" s="2832">
        <v>37.52498845730922</v>
      </c>
      <c r="Q50" s="2832">
        <v>62.475011542690709</v>
      </c>
      <c r="R50" s="2832">
        <v>62.475011542690709</v>
      </c>
      <c r="S50" s="2832">
        <v>21.665472995467745</v>
      </c>
      <c r="T50" s="2832">
        <v>16.607487309345661</v>
      </c>
      <c r="U50" s="2833">
        <v>0</v>
      </c>
      <c r="V50" s="2820"/>
    </row>
    <row r="51" spans="5:22" ht="15.75" customHeight="1">
      <c r="E51" s="176"/>
      <c r="L51" s="4181"/>
      <c r="M51" s="2830" t="s">
        <v>1040</v>
      </c>
      <c r="N51" s="2831">
        <v>650.58671779213785</v>
      </c>
      <c r="O51" s="2832">
        <v>100</v>
      </c>
      <c r="P51" s="2832">
        <v>36.771780047548617</v>
      </c>
      <c r="Q51" s="2832">
        <v>63.228219952451312</v>
      </c>
      <c r="R51" s="2832">
        <v>63.228219952451312</v>
      </c>
      <c r="S51" s="2832">
        <v>23.92512750465356</v>
      </c>
      <c r="T51" s="2832">
        <v>15.050354413436965</v>
      </c>
      <c r="U51" s="2833">
        <v>0</v>
      </c>
      <c r="V51" s="2820"/>
    </row>
    <row r="52" spans="5:22" ht="15.75" customHeight="1">
      <c r="E52" s="176"/>
      <c r="L52" s="4181"/>
      <c r="M52" s="2830" t="s">
        <v>1041</v>
      </c>
      <c r="N52" s="2831">
        <v>973.37215141383138</v>
      </c>
      <c r="O52" s="2832">
        <v>100</v>
      </c>
      <c r="P52" s="2832">
        <v>52.753167980945733</v>
      </c>
      <c r="Q52" s="2832">
        <v>47.24683201905431</v>
      </c>
      <c r="R52" s="2832">
        <v>47.24683201905431</v>
      </c>
      <c r="S52" s="2832">
        <v>31.414331786029852</v>
      </c>
      <c r="T52" s="2832">
        <v>25.378716557245845</v>
      </c>
      <c r="U52" s="2833">
        <v>0</v>
      </c>
      <c r="V52" s="2820"/>
    </row>
    <row r="53" spans="5:22" ht="15.75" customHeight="1">
      <c r="E53" s="176"/>
      <c r="L53" s="4181"/>
      <c r="M53" s="2830" t="s">
        <v>1042</v>
      </c>
      <c r="N53" s="2831">
        <v>202.17870451077147</v>
      </c>
      <c r="O53" s="2832">
        <v>100</v>
      </c>
      <c r="P53" s="2832">
        <v>44.636914225983389</v>
      </c>
      <c r="Q53" s="2832">
        <v>55.36308577401666</v>
      </c>
      <c r="R53" s="2832">
        <v>55.36308577401666</v>
      </c>
      <c r="S53" s="2832">
        <v>24.184073071647926</v>
      </c>
      <c r="T53" s="2832">
        <v>22.132655268938901</v>
      </c>
      <c r="U53" s="2833">
        <v>0</v>
      </c>
      <c r="V53" s="2820"/>
    </row>
    <row r="54" spans="5:22" ht="15.75" customHeight="1">
      <c r="E54" s="176"/>
      <c r="L54" s="4181"/>
      <c r="M54" s="2830" t="s">
        <v>1043</v>
      </c>
      <c r="N54" s="2831">
        <v>161.80068642873235</v>
      </c>
      <c r="O54" s="2832">
        <v>100</v>
      </c>
      <c r="P54" s="2832">
        <v>61.235985800886858</v>
      </c>
      <c r="Q54" s="2832">
        <v>38.76401419911317</v>
      </c>
      <c r="R54" s="2832">
        <v>38.76401419911317</v>
      </c>
      <c r="S54" s="2832">
        <v>40.503757756626221</v>
      </c>
      <c r="T54" s="2832">
        <v>26.387824354001655</v>
      </c>
      <c r="U54" s="2833">
        <v>0</v>
      </c>
      <c r="V54" s="2820"/>
    </row>
    <row r="55" spans="5:22" ht="15.75" customHeight="1">
      <c r="E55" s="176"/>
      <c r="L55" s="4181"/>
      <c r="M55" s="2830" t="s">
        <v>1044</v>
      </c>
      <c r="N55" s="2831">
        <v>137.0520521581</v>
      </c>
      <c r="O55" s="2832">
        <v>100</v>
      </c>
      <c r="P55" s="2832">
        <v>64.740994648188149</v>
      </c>
      <c r="Q55" s="2832">
        <v>35.259005351811858</v>
      </c>
      <c r="R55" s="2832">
        <v>35.259005351811858</v>
      </c>
      <c r="S55" s="2832">
        <v>48.466746080691394</v>
      </c>
      <c r="T55" s="2832">
        <v>16.274248567496759</v>
      </c>
      <c r="U55" s="2833">
        <v>0</v>
      </c>
      <c r="V55" s="2820"/>
    </row>
    <row r="56" spans="5:22" ht="15.75" customHeight="1">
      <c r="E56" s="176"/>
      <c r="L56" s="4181"/>
      <c r="M56" s="2830" t="s">
        <v>1045</v>
      </c>
      <c r="N56" s="2831">
        <v>27.280542986415849</v>
      </c>
      <c r="O56" s="2832">
        <v>100</v>
      </c>
      <c r="P56" s="2832">
        <v>47.653010449510688</v>
      </c>
      <c r="Q56" s="2832">
        <v>52.346989550489312</v>
      </c>
      <c r="R56" s="2832">
        <v>52.346989550489312</v>
      </c>
      <c r="S56" s="2832">
        <v>32.990545695815094</v>
      </c>
      <c r="T56" s="2832">
        <v>14.662464753695598</v>
      </c>
      <c r="U56" s="2833">
        <v>0</v>
      </c>
      <c r="V56" s="2820"/>
    </row>
    <row r="57" spans="5:22" ht="15.75" customHeight="1">
      <c r="E57" s="176"/>
      <c r="L57" s="4181" t="s">
        <v>96</v>
      </c>
      <c r="M57" s="2830" t="s">
        <v>1036</v>
      </c>
      <c r="N57" s="2831">
        <v>385.81706389031734</v>
      </c>
      <c r="O57" s="2832">
        <v>100</v>
      </c>
      <c r="P57" s="2832">
        <v>26.616872254539864</v>
      </c>
      <c r="Q57" s="2832">
        <v>73.383127745460158</v>
      </c>
      <c r="R57" s="2832">
        <v>73.383127745460158</v>
      </c>
      <c r="S57" s="2832">
        <v>13.680613859702575</v>
      </c>
      <c r="T57" s="2832">
        <v>13.81652698141796</v>
      </c>
      <c r="U57" s="2833">
        <v>0</v>
      </c>
      <c r="V57" s="2820"/>
    </row>
    <row r="58" spans="5:22" ht="15.75" customHeight="1">
      <c r="E58" s="176"/>
      <c r="L58" s="4181"/>
      <c r="M58" s="2830" t="s">
        <v>1037</v>
      </c>
      <c r="N58" s="2831">
        <v>94.775051009583706</v>
      </c>
      <c r="O58" s="2832">
        <v>100</v>
      </c>
      <c r="P58" s="2832">
        <v>53.688102111736683</v>
      </c>
      <c r="Q58" s="2832">
        <v>46.311897888263317</v>
      </c>
      <c r="R58" s="2832">
        <v>46.311897888263317</v>
      </c>
      <c r="S58" s="2832">
        <v>24.979503274527541</v>
      </c>
      <c r="T58" s="2832">
        <v>32.378616244244967</v>
      </c>
      <c r="U58" s="2833">
        <v>0</v>
      </c>
      <c r="V58" s="2820"/>
    </row>
    <row r="59" spans="5:22" ht="15.75" customHeight="1">
      <c r="E59" s="176"/>
      <c r="L59" s="4181"/>
      <c r="M59" s="2830" t="s">
        <v>1038</v>
      </c>
      <c r="N59" s="2831">
        <v>233.39388086965994</v>
      </c>
      <c r="O59" s="2832">
        <v>100</v>
      </c>
      <c r="P59" s="2832">
        <v>41.081225242449989</v>
      </c>
      <c r="Q59" s="2832">
        <v>58.918774757550018</v>
      </c>
      <c r="R59" s="2832">
        <v>58.918774757550018</v>
      </c>
      <c r="S59" s="2832">
        <v>20.360539423828548</v>
      </c>
      <c r="T59" s="2832">
        <v>20.720685818621444</v>
      </c>
      <c r="U59" s="2833">
        <v>0</v>
      </c>
      <c r="V59" s="2820"/>
    </row>
    <row r="60" spans="5:22" ht="15.75" customHeight="1">
      <c r="E60" s="176"/>
      <c r="L60" s="4181"/>
      <c r="M60" s="2830" t="s">
        <v>1039</v>
      </c>
      <c r="N60" s="2831">
        <v>600.3011641040913</v>
      </c>
      <c r="O60" s="2832">
        <v>100</v>
      </c>
      <c r="P60" s="2832">
        <v>35.00951694790853</v>
      </c>
      <c r="Q60" s="2832">
        <v>64.990483052091392</v>
      </c>
      <c r="R60" s="2832">
        <v>64.990483052091392</v>
      </c>
      <c r="S60" s="2832">
        <v>19.168316460554973</v>
      </c>
      <c r="T60" s="2832">
        <v>16.590634704502648</v>
      </c>
      <c r="U60" s="2833">
        <v>0</v>
      </c>
      <c r="V60" s="2820"/>
    </row>
    <row r="61" spans="5:22" ht="15.75" customHeight="1">
      <c r="E61" s="176"/>
      <c r="L61" s="4181"/>
      <c r="M61" s="2830" t="s">
        <v>1040</v>
      </c>
      <c r="N61" s="2831">
        <v>635.36284103773733</v>
      </c>
      <c r="O61" s="2832">
        <v>100</v>
      </c>
      <c r="P61" s="2832">
        <v>40.636689382873016</v>
      </c>
      <c r="Q61" s="2832">
        <v>59.363310617126942</v>
      </c>
      <c r="R61" s="2832">
        <v>59.363310617126942</v>
      </c>
      <c r="S61" s="2832">
        <v>26.214240305162946</v>
      </c>
      <c r="T61" s="2832">
        <v>16.678953667444315</v>
      </c>
      <c r="U61" s="2833">
        <v>0</v>
      </c>
      <c r="V61" s="2820"/>
    </row>
    <row r="62" spans="5:22" ht="15.75" customHeight="1">
      <c r="E62" s="176"/>
      <c r="L62" s="4181"/>
      <c r="M62" s="2830" t="s">
        <v>1041</v>
      </c>
      <c r="N62" s="2831">
        <v>962.8589926503447</v>
      </c>
      <c r="O62" s="2832">
        <v>100</v>
      </c>
      <c r="P62" s="2832">
        <v>51.278696592696235</v>
      </c>
      <c r="Q62" s="2832">
        <v>48.721303407303807</v>
      </c>
      <c r="R62" s="2832">
        <v>48.721303407303807</v>
      </c>
      <c r="S62" s="2832">
        <v>30.121264014341875</v>
      </c>
      <c r="T62" s="2832">
        <v>25.241423141615986</v>
      </c>
      <c r="U62" s="2833">
        <v>0</v>
      </c>
      <c r="V62" s="2820"/>
    </row>
    <row r="63" spans="5:22" ht="15.75" customHeight="1">
      <c r="E63" s="176"/>
      <c r="L63" s="4181"/>
      <c r="M63" s="2830" t="s">
        <v>1042</v>
      </c>
      <c r="N63" s="2831">
        <v>236.1248552476718</v>
      </c>
      <c r="O63" s="2832">
        <v>100</v>
      </c>
      <c r="P63" s="2832">
        <v>48.27202758448437</v>
      </c>
      <c r="Q63" s="2832">
        <v>51.72797241551568</v>
      </c>
      <c r="R63" s="2832">
        <v>51.72797241551568</v>
      </c>
      <c r="S63" s="2832">
        <v>29.196051709762028</v>
      </c>
      <c r="T63" s="2832">
        <v>20.514293925370605</v>
      </c>
      <c r="U63" s="2833">
        <v>0</v>
      </c>
      <c r="V63" s="2820"/>
    </row>
    <row r="64" spans="5:22" ht="15.75" customHeight="1">
      <c r="E64" s="176"/>
      <c r="L64" s="4181"/>
      <c r="M64" s="2830" t="s">
        <v>1043</v>
      </c>
      <c r="N64" s="2831">
        <v>157.84737423858917</v>
      </c>
      <c r="O64" s="2832">
        <v>100</v>
      </c>
      <c r="P64" s="2832">
        <v>58.963282537920456</v>
      </c>
      <c r="Q64" s="2832">
        <v>41.036717462079572</v>
      </c>
      <c r="R64" s="2832">
        <v>41.036717462079572</v>
      </c>
      <c r="S64" s="2832">
        <v>35.621038561923285</v>
      </c>
      <c r="T64" s="2832">
        <v>29.139485580388673</v>
      </c>
      <c r="U64" s="2833">
        <v>0</v>
      </c>
      <c r="V64" s="2820"/>
    </row>
    <row r="65" spans="5:22" ht="15.75" customHeight="1">
      <c r="E65" s="176"/>
      <c r="L65" s="4181"/>
      <c r="M65" s="2830" t="s">
        <v>1044</v>
      </c>
      <c r="N65" s="2831">
        <v>145.23823396422361</v>
      </c>
      <c r="O65" s="2832">
        <v>100</v>
      </c>
      <c r="P65" s="2832">
        <v>63.759420640208461</v>
      </c>
      <c r="Q65" s="2832">
        <v>36.240579359791575</v>
      </c>
      <c r="R65" s="2832">
        <v>36.240579359791575</v>
      </c>
      <c r="S65" s="2832">
        <v>51.633217049014199</v>
      </c>
      <c r="T65" s="2832">
        <v>12.12620359119426</v>
      </c>
      <c r="U65" s="2833">
        <v>0</v>
      </c>
      <c r="V65" s="2820"/>
    </row>
    <row r="66" spans="5:22" ht="15.75" customHeight="1">
      <c r="E66" s="176"/>
      <c r="L66" s="4181"/>
      <c r="M66" s="2830" t="s">
        <v>1045</v>
      </c>
      <c r="N66" s="2831">
        <v>25.280542986415849</v>
      </c>
      <c r="O66" s="2832">
        <v>100</v>
      </c>
      <c r="P66" s="2832">
        <v>51.422946124952183</v>
      </c>
      <c r="Q66" s="2832">
        <v>48.577053875047817</v>
      </c>
      <c r="R66" s="2832">
        <v>48.577053875047817</v>
      </c>
      <c r="S66" s="2832">
        <v>31.644889923047497</v>
      </c>
      <c r="T66" s="2832">
        <v>19.778056201904686</v>
      </c>
      <c r="U66" s="2833">
        <v>0</v>
      </c>
      <c r="V66" s="2820"/>
    </row>
    <row r="67" spans="5:22" ht="15.75" customHeight="1">
      <c r="E67" s="176"/>
      <c r="L67" s="4181" t="s">
        <v>307</v>
      </c>
      <c r="M67" s="2830" t="s">
        <v>1036</v>
      </c>
      <c r="N67" s="2831">
        <v>90.922821712826376</v>
      </c>
      <c r="O67" s="2832">
        <v>100</v>
      </c>
      <c r="P67" s="2832">
        <v>17.546271982068628</v>
      </c>
      <c r="Q67" s="2832">
        <v>82.453728017931383</v>
      </c>
      <c r="R67" s="2832">
        <v>82.453728017931383</v>
      </c>
      <c r="S67" s="2832">
        <v>13.146936452608566</v>
      </c>
      <c r="T67" s="2832">
        <v>4.3993355294600631</v>
      </c>
      <c r="U67" s="2833">
        <v>0</v>
      </c>
      <c r="V67" s="2820"/>
    </row>
    <row r="68" spans="5:22" ht="15.75" customHeight="1">
      <c r="E68" s="176"/>
      <c r="L68" s="4181"/>
      <c r="M68" s="2830" t="s">
        <v>1037</v>
      </c>
      <c r="N68" s="2831">
        <v>16.088534107402033</v>
      </c>
      <c r="O68" s="2832">
        <v>100</v>
      </c>
      <c r="P68" s="2832">
        <v>6.2156066756878658</v>
      </c>
      <c r="Q68" s="2832">
        <v>93.78439332431212</v>
      </c>
      <c r="R68" s="2832">
        <v>93.78439332431212</v>
      </c>
      <c r="S68" s="2832">
        <v>6.2156066756878658</v>
      </c>
      <c r="T68" s="2832">
        <v>0</v>
      </c>
      <c r="U68" s="2833">
        <v>0</v>
      </c>
      <c r="V68" s="2820"/>
    </row>
    <row r="69" spans="5:22" ht="15.75" customHeight="1">
      <c r="E69" s="176"/>
      <c r="L69" s="4181"/>
      <c r="M69" s="2830" t="s">
        <v>1038</v>
      </c>
      <c r="N69" s="2831">
        <v>31.511297719817719</v>
      </c>
      <c r="O69" s="2832">
        <v>100</v>
      </c>
      <c r="P69" s="2832">
        <v>3.1734649867215454</v>
      </c>
      <c r="Q69" s="2832">
        <v>96.826535013278459</v>
      </c>
      <c r="R69" s="2832">
        <v>96.826535013278459</v>
      </c>
      <c r="S69" s="2832">
        <v>3.1734649867215454</v>
      </c>
      <c r="T69" s="2832">
        <v>0</v>
      </c>
      <c r="U69" s="2833">
        <v>0</v>
      </c>
      <c r="V69" s="2820"/>
    </row>
    <row r="70" spans="5:22" ht="15.75" customHeight="1">
      <c r="E70" s="176"/>
      <c r="L70" s="4181"/>
      <c r="M70" s="2830" t="s">
        <v>1039</v>
      </c>
      <c r="N70" s="2831">
        <v>278.52300202496912</v>
      </c>
      <c r="O70" s="2832">
        <v>100</v>
      </c>
      <c r="P70" s="2832">
        <v>34.487796562581927</v>
      </c>
      <c r="Q70" s="2832">
        <v>65.51220343741808</v>
      </c>
      <c r="R70" s="2832">
        <v>65.51220343741808</v>
      </c>
      <c r="S70" s="2832">
        <v>20.429270245936745</v>
      </c>
      <c r="T70" s="2832">
        <v>15.307349876742737</v>
      </c>
      <c r="U70" s="2833">
        <v>0</v>
      </c>
      <c r="V70" s="2820"/>
    </row>
    <row r="71" spans="5:22" ht="15.75" customHeight="1">
      <c r="E71" s="176"/>
      <c r="L71" s="4181"/>
      <c r="M71" s="2830" t="s">
        <v>1040</v>
      </c>
      <c r="N71" s="2831">
        <v>490.70764062033186</v>
      </c>
      <c r="O71" s="2832">
        <v>100</v>
      </c>
      <c r="P71" s="2832">
        <v>31.243634280968813</v>
      </c>
      <c r="Q71" s="2832">
        <v>68.75636571903118</v>
      </c>
      <c r="R71" s="2832">
        <v>68.75636571903118</v>
      </c>
      <c r="S71" s="2832">
        <v>14.925131528804361</v>
      </c>
      <c r="T71" s="2832">
        <v>16.522290082383297</v>
      </c>
      <c r="U71" s="2833">
        <v>0</v>
      </c>
      <c r="V71" s="2820"/>
    </row>
    <row r="72" spans="5:22" ht="15.75" customHeight="1">
      <c r="E72" s="176"/>
      <c r="L72" s="4181"/>
      <c r="M72" s="2830" t="s">
        <v>1041</v>
      </c>
      <c r="N72" s="2831">
        <v>1040.5014736016585</v>
      </c>
      <c r="O72" s="2832">
        <v>100</v>
      </c>
      <c r="P72" s="2832">
        <v>45.84747046705742</v>
      </c>
      <c r="Q72" s="2832">
        <v>54.152529532942573</v>
      </c>
      <c r="R72" s="2832">
        <v>54.152529532942573</v>
      </c>
      <c r="S72" s="2832">
        <v>28.048043418480127</v>
      </c>
      <c r="T72" s="2832">
        <v>20.80723030702195</v>
      </c>
      <c r="U72" s="2833">
        <v>0</v>
      </c>
      <c r="V72" s="2820"/>
    </row>
    <row r="73" spans="5:22" ht="15.75" customHeight="1">
      <c r="E73" s="176"/>
      <c r="L73" s="4181"/>
      <c r="M73" s="2830" t="s">
        <v>1042</v>
      </c>
      <c r="N73" s="2831">
        <v>407.86195346559765</v>
      </c>
      <c r="O73" s="2832">
        <v>100</v>
      </c>
      <c r="P73" s="2832">
        <v>49.781891977539125</v>
      </c>
      <c r="Q73" s="2832">
        <v>50.218108022460839</v>
      </c>
      <c r="R73" s="2832">
        <v>50.218108022460839</v>
      </c>
      <c r="S73" s="2832">
        <v>30.667837736029945</v>
      </c>
      <c r="T73" s="2832">
        <v>22.167536173655801</v>
      </c>
      <c r="U73" s="2833">
        <v>0</v>
      </c>
      <c r="V73" s="2820"/>
    </row>
    <row r="74" spans="5:22" ht="15.75" customHeight="1">
      <c r="E74" s="176"/>
      <c r="L74" s="4181"/>
      <c r="M74" s="2830" t="s">
        <v>1043</v>
      </c>
      <c r="N74" s="2831">
        <v>535.60284559483421</v>
      </c>
      <c r="O74" s="2832">
        <v>100</v>
      </c>
      <c r="P74" s="2832">
        <v>52.508374526513769</v>
      </c>
      <c r="Q74" s="2832">
        <v>47.491625473486245</v>
      </c>
      <c r="R74" s="2832">
        <v>47.491625473486245</v>
      </c>
      <c r="S74" s="2832">
        <v>28.558506912139176</v>
      </c>
      <c r="T74" s="2832">
        <v>25.346466463022033</v>
      </c>
      <c r="U74" s="2833">
        <v>0</v>
      </c>
      <c r="V74" s="2820"/>
    </row>
    <row r="75" spans="5:22" ht="15.75" customHeight="1">
      <c r="E75" s="176"/>
      <c r="L75" s="4181"/>
      <c r="M75" s="2830" t="s">
        <v>1044</v>
      </c>
      <c r="N75" s="2831">
        <v>403.23698391437927</v>
      </c>
      <c r="O75" s="2832">
        <v>100</v>
      </c>
      <c r="P75" s="2832">
        <v>46.163879931200547</v>
      </c>
      <c r="Q75" s="2832">
        <v>53.836120068799453</v>
      </c>
      <c r="R75" s="2832">
        <v>53.836120068799453</v>
      </c>
      <c r="S75" s="2832">
        <v>28.821127821003937</v>
      </c>
      <c r="T75" s="2832">
        <v>21.595709522396188</v>
      </c>
      <c r="U75" s="2833">
        <v>0</v>
      </c>
      <c r="V75" s="2820"/>
    </row>
    <row r="76" spans="5:22" ht="15.75" customHeight="1" thickBot="1">
      <c r="E76" s="176"/>
      <c r="L76" s="4182"/>
      <c r="M76" s="2834" t="s">
        <v>1045</v>
      </c>
      <c r="N76" s="2835">
        <v>182.04344723681777</v>
      </c>
      <c r="O76" s="2836">
        <v>100</v>
      </c>
      <c r="P76" s="2836">
        <v>60.10220995215554</v>
      </c>
      <c r="Q76" s="2836">
        <v>39.897790047844481</v>
      </c>
      <c r="R76" s="2836">
        <v>39.897790047844481</v>
      </c>
      <c r="S76" s="2836">
        <v>40.424124523043439</v>
      </c>
      <c r="T76" s="2836">
        <v>22.272093779261144</v>
      </c>
      <c r="U76" s="2837">
        <v>0</v>
      </c>
      <c r="V76" s="2820"/>
    </row>
    <row r="77" spans="5:22" ht="15.75" customHeight="1" thickTop="1">
      <c r="E77" s="176"/>
    </row>
    <row r="78" spans="5:22" ht="15.75" customHeight="1">
      <c r="E78" s="176"/>
    </row>
    <row r="79" spans="5:22" ht="15.75" customHeight="1">
      <c r="E79" s="176"/>
    </row>
    <row r="80" spans="5:22" ht="15.75" customHeight="1">
      <c r="E80" s="176"/>
    </row>
    <row r="81" spans="5:5" ht="15.75" customHeight="1">
      <c r="E81" s="176"/>
    </row>
    <row r="82" spans="5:5" ht="15.75" customHeight="1">
      <c r="E82" s="176"/>
    </row>
    <row r="83" spans="5:5" ht="15.75" customHeight="1">
      <c r="E83" s="176"/>
    </row>
    <row r="84" spans="5:5" ht="15.75" customHeight="1">
      <c r="E84" s="176"/>
    </row>
    <row r="85" spans="5:5" ht="15.75" customHeight="1">
      <c r="E85" s="176"/>
    </row>
    <row r="86" spans="5:5" ht="15.75" customHeight="1">
      <c r="E86" s="176"/>
    </row>
    <row r="87" spans="5:5" ht="15.75" customHeight="1">
      <c r="E87" s="176"/>
    </row>
    <row r="88" spans="5:5" ht="15.75" customHeight="1">
      <c r="E88" s="176"/>
    </row>
    <row r="89" spans="5:5" ht="15.75" customHeight="1">
      <c r="E89" s="176"/>
    </row>
    <row r="90" spans="5:5" ht="15.75" customHeight="1">
      <c r="E90" s="176"/>
    </row>
    <row r="91" spans="5:5">
      <c r="E91" s="176"/>
    </row>
    <row r="92" spans="5:5">
      <c r="E92" s="176"/>
    </row>
    <row r="93" spans="5:5">
      <c r="E93" s="176"/>
    </row>
    <row r="94" spans="5:5">
      <c r="E94" s="176"/>
    </row>
    <row r="95" spans="5:5">
      <c r="E95" s="176"/>
    </row>
    <row r="96" spans="5:5">
      <c r="E96" s="176"/>
    </row>
    <row r="97" spans="5:5">
      <c r="E97" s="176"/>
    </row>
    <row r="98" spans="5:5">
      <c r="E98" s="176"/>
    </row>
    <row r="99" spans="5:5">
      <c r="E99" s="176"/>
    </row>
    <row r="100" spans="5:5">
      <c r="E100" s="176"/>
    </row>
    <row r="101" spans="5:5">
      <c r="E101" s="176"/>
    </row>
    <row r="102" spans="5:5">
      <c r="E102" s="176"/>
    </row>
    <row r="103" spans="5:5">
      <c r="E103" s="176"/>
    </row>
    <row r="104" spans="5:5">
      <c r="E104" s="176"/>
    </row>
    <row r="105" spans="5:5">
      <c r="E105" s="176"/>
    </row>
    <row r="106" spans="5:5">
      <c r="E106" s="176"/>
    </row>
    <row r="107" spans="5:5">
      <c r="E107" s="176"/>
    </row>
    <row r="108" spans="5:5">
      <c r="E108" s="176"/>
    </row>
    <row r="109" spans="5:5">
      <c r="E109" s="176"/>
    </row>
    <row r="110" spans="5:5">
      <c r="E110" s="176"/>
    </row>
    <row r="111" spans="5:5">
      <c r="E111" s="176"/>
    </row>
    <row r="112" spans="5:5">
      <c r="E112" s="176"/>
    </row>
    <row r="113" spans="5:5">
      <c r="E113" s="176"/>
    </row>
    <row r="114" spans="5:5">
      <c r="E114" s="176"/>
    </row>
    <row r="115" spans="5:5">
      <c r="E115" s="176"/>
    </row>
    <row r="116" spans="5:5">
      <c r="E116" s="176"/>
    </row>
    <row r="117" spans="5:5">
      <c r="E117" s="176"/>
    </row>
    <row r="118" spans="5:5">
      <c r="E118" s="176"/>
    </row>
    <row r="119" spans="5:5">
      <c r="E119" s="176"/>
    </row>
    <row r="120" spans="5:5">
      <c r="E120" s="176"/>
    </row>
    <row r="121" spans="5:5">
      <c r="E121" s="176"/>
    </row>
    <row r="122" spans="5:5">
      <c r="E122" s="176"/>
    </row>
    <row r="123" spans="5:5">
      <c r="E123" s="176"/>
    </row>
    <row r="124" spans="5:5">
      <c r="E124" s="176"/>
    </row>
    <row r="125" spans="5:5">
      <c r="E125" s="176"/>
    </row>
    <row r="126" spans="5:5">
      <c r="E126" s="176"/>
    </row>
    <row r="127" spans="5:5">
      <c r="E127" s="176"/>
    </row>
    <row r="128" spans="5:5">
      <c r="E128" s="176"/>
    </row>
    <row r="129" spans="5:5">
      <c r="E129" s="176"/>
    </row>
    <row r="130" spans="5:5">
      <c r="E130" s="176"/>
    </row>
    <row r="131" spans="5:5">
      <c r="E131" s="176"/>
    </row>
    <row r="132" spans="5:5">
      <c r="E132" s="176"/>
    </row>
    <row r="133" spans="5:5">
      <c r="E133" s="176"/>
    </row>
    <row r="134" spans="5:5">
      <c r="E134" s="176"/>
    </row>
    <row r="135" spans="5:5">
      <c r="E135" s="176"/>
    </row>
    <row r="136" spans="5:5">
      <c r="E136" s="176"/>
    </row>
    <row r="137" spans="5:5">
      <c r="E137" s="176"/>
    </row>
    <row r="138" spans="5:5">
      <c r="E138" s="176"/>
    </row>
    <row r="139" spans="5:5">
      <c r="E139" s="176"/>
    </row>
    <row r="140" spans="5:5">
      <c r="E140" s="176"/>
    </row>
    <row r="141" spans="5:5">
      <c r="E141" s="176"/>
    </row>
    <row r="142" spans="5:5">
      <c r="E142" s="176"/>
    </row>
    <row r="143" spans="5:5">
      <c r="E143" s="176"/>
    </row>
    <row r="144" spans="5:5">
      <c r="E144" s="176"/>
    </row>
    <row r="145" spans="5:5">
      <c r="E145" s="176"/>
    </row>
    <row r="146" spans="5:5">
      <c r="E146" s="176"/>
    </row>
    <row r="147" spans="5:5">
      <c r="E147" s="176"/>
    </row>
    <row r="148" spans="5:5">
      <c r="E148" s="176"/>
    </row>
    <row r="149" spans="5:5">
      <c r="E149" s="176"/>
    </row>
    <row r="150" spans="5:5">
      <c r="E150" s="176"/>
    </row>
    <row r="151" spans="5:5">
      <c r="E151" s="176"/>
    </row>
    <row r="152" spans="5:5">
      <c r="E152" s="176"/>
    </row>
    <row r="153" spans="5:5">
      <c r="E153" s="176"/>
    </row>
    <row r="154" spans="5:5">
      <c r="E154" s="176"/>
    </row>
    <row r="155" spans="5:5">
      <c r="E155" s="176"/>
    </row>
    <row r="156" spans="5:5">
      <c r="E156" s="176"/>
    </row>
    <row r="157" spans="5:5">
      <c r="E157" s="176"/>
    </row>
    <row r="158" spans="5:5">
      <c r="E158" s="176"/>
    </row>
    <row r="159" spans="5:5">
      <c r="E159" s="176"/>
    </row>
    <row r="160" spans="5:5">
      <c r="E160" s="176"/>
    </row>
    <row r="161" spans="5:5">
      <c r="E161" s="176"/>
    </row>
    <row r="162" spans="5:5">
      <c r="E162" s="176"/>
    </row>
    <row r="163" spans="5:5">
      <c r="E163" s="176"/>
    </row>
    <row r="164" spans="5:5">
      <c r="E164" s="176"/>
    </row>
    <row r="165" spans="5:5">
      <c r="E165" s="176"/>
    </row>
    <row r="166" spans="5:5">
      <c r="E166" s="176"/>
    </row>
    <row r="167" spans="5:5">
      <c r="E167" s="176"/>
    </row>
    <row r="168" spans="5:5">
      <c r="E168" s="176"/>
    </row>
    <row r="169" spans="5:5">
      <c r="E169" s="176"/>
    </row>
    <row r="170" spans="5:5">
      <c r="E170" s="176"/>
    </row>
    <row r="171" spans="5:5">
      <c r="E171" s="176"/>
    </row>
    <row r="172" spans="5:5">
      <c r="E172" s="176"/>
    </row>
    <row r="173" spans="5:5">
      <c r="E173" s="176"/>
    </row>
    <row r="174" spans="5:5">
      <c r="E174" s="176"/>
    </row>
    <row r="175" spans="5:5">
      <c r="E175" s="176"/>
    </row>
    <row r="176" spans="5:5">
      <c r="E176" s="176"/>
    </row>
    <row r="177" spans="5:5">
      <c r="E177" s="176"/>
    </row>
    <row r="178" spans="5:5">
      <c r="E178" s="176"/>
    </row>
    <row r="179" spans="5:5">
      <c r="E179" s="176"/>
    </row>
    <row r="180" spans="5:5">
      <c r="E180" s="176"/>
    </row>
    <row r="181" spans="5:5">
      <c r="E181" s="176"/>
    </row>
  </sheetData>
  <mergeCells count="33">
    <mergeCell ref="L37:L40"/>
    <mergeCell ref="L41:L46"/>
    <mergeCell ref="L47:L56"/>
    <mergeCell ref="L57:L66"/>
    <mergeCell ref="L67:L76"/>
    <mergeCell ref="L12:L16"/>
    <mergeCell ref="L17:L18"/>
    <mergeCell ref="L19:L29"/>
    <mergeCell ref="L30:L34"/>
    <mergeCell ref="L35:L36"/>
    <mergeCell ref="L6:M8"/>
    <mergeCell ref="N6:Q6"/>
    <mergeCell ref="R6:U6"/>
    <mergeCell ref="N7:O7"/>
    <mergeCell ref="L9:L11"/>
    <mergeCell ref="A32:C32"/>
    <mergeCell ref="A33:B33"/>
    <mergeCell ref="A37:B37"/>
    <mergeCell ref="A38:K38"/>
    <mergeCell ref="G3:G4"/>
    <mergeCell ref="A5:D5"/>
    <mergeCell ref="A7:C7"/>
    <mergeCell ref="A10:C10"/>
    <mergeCell ref="A16:C16"/>
    <mergeCell ref="A17:B17"/>
    <mergeCell ref="A31:B31"/>
    <mergeCell ref="A6:D6"/>
    <mergeCell ref="A1:K1"/>
    <mergeCell ref="A3:C4"/>
    <mergeCell ref="E3:E4"/>
    <mergeCell ref="F3:F4"/>
    <mergeCell ref="H3:J3"/>
    <mergeCell ref="K3:K4"/>
  </mergeCells>
  <phoneticPr fontId="6"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124"/>
  <sheetViews>
    <sheetView view="pageBreakPreview" topLeftCell="A2" zoomScaleNormal="50" zoomScaleSheetLayoutView="100" workbookViewId="0">
      <selection activeCell="G35" sqref="G35"/>
    </sheetView>
  </sheetViews>
  <sheetFormatPr defaultColWidth="9.140625" defaultRowHeight="15.75"/>
  <cols>
    <col min="1" max="1" width="2.28515625" style="1208" customWidth="1"/>
    <col min="2" max="2" width="18.7109375" style="1208" customWidth="1"/>
    <col min="3" max="3" width="2.28515625" style="1208" customWidth="1"/>
    <col min="4" max="4" width="1.7109375" style="1209" customWidth="1"/>
    <col min="5" max="6" width="8.28515625" style="1030" customWidth="1"/>
    <col min="7" max="8" width="7.28515625" style="1030" customWidth="1"/>
    <col min="9" max="14" width="6.85546875" style="1030" customWidth="1"/>
    <col min="15" max="26" width="8.140625" style="1030" customWidth="1"/>
    <col min="27" max="27" width="2.28515625" style="1208" customWidth="1"/>
    <col min="28" max="28" width="18.7109375" style="1208" customWidth="1"/>
    <col min="29" max="29" width="2.28515625" style="1208" customWidth="1"/>
    <col min="30" max="30" width="1.5703125" style="1209" customWidth="1"/>
    <col min="31" max="31" width="5.42578125" style="1030" customWidth="1"/>
    <col min="32" max="34" width="4.7109375" style="1030" customWidth="1"/>
    <col min="35" max="41" width="3.7109375" style="1030" customWidth="1"/>
    <col min="42" max="42" width="4.7109375" style="1030" customWidth="1"/>
    <col min="43" max="44" width="5.42578125" style="1030" customWidth="1"/>
    <col min="45" max="45" width="4.7109375" style="790" customWidth="1"/>
    <col min="46" max="46" width="4.85546875" style="790" customWidth="1"/>
    <col min="47" max="47" width="4.7109375" style="790" customWidth="1"/>
    <col min="48" max="48" width="4.85546875" style="790" customWidth="1"/>
    <col min="49" max="50" width="4.7109375" style="790" customWidth="1"/>
    <col min="51" max="53" width="4.5703125" style="790" customWidth="1"/>
    <col min="54" max="54" width="4.7109375" style="1030" customWidth="1"/>
    <col min="55" max="58" width="4.5703125" style="790" customWidth="1"/>
    <col min="59" max="59" width="4.7109375" style="1030" customWidth="1"/>
    <col min="60" max="60" width="5.42578125" style="1030" customWidth="1"/>
    <col min="61" max="61" width="5.5703125" style="1030" customWidth="1"/>
    <col min="62" max="63" width="4.7109375" style="1030" customWidth="1"/>
    <col min="64" max="64" width="5.42578125" style="1030" customWidth="1"/>
    <col min="65" max="65" width="4.5703125" style="1030" customWidth="1"/>
    <col min="66" max="66" width="6.5703125" style="1030" customWidth="1"/>
    <col min="67" max="67" width="7.85546875" style="1030" customWidth="1"/>
    <col min="68" max="68" width="16.28515625" style="1212" customWidth="1"/>
    <col min="69" max="126" width="9.7109375" style="1030" customWidth="1"/>
    <col min="127" max="16384" width="9.140625" style="1030"/>
  </cols>
  <sheetData>
    <row r="1" spans="1:126" s="1154" customFormat="1" ht="35.1" customHeight="1">
      <c r="A1" s="3121" t="s">
        <v>1720</v>
      </c>
      <c r="B1" s="3121"/>
      <c r="C1" s="3121"/>
      <c r="D1" s="3121"/>
      <c r="E1" s="3121"/>
      <c r="F1" s="3121"/>
      <c r="G1" s="3121"/>
      <c r="H1" s="3121"/>
      <c r="I1" s="3121"/>
      <c r="J1" s="3121"/>
      <c r="K1" s="3121"/>
      <c r="L1" s="3121"/>
      <c r="M1" s="3121"/>
      <c r="N1" s="3121"/>
      <c r="O1" s="1152" t="s">
        <v>1721</v>
      </c>
      <c r="P1" s="1153"/>
      <c r="Q1" s="1153"/>
      <c r="R1" s="1153"/>
      <c r="S1" s="1153"/>
      <c r="T1" s="1153"/>
      <c r="U1" s="1153"/>
      <c r="V1" s="1153"/>
      <c r="W1" s="1153"/>
      <c r="X1" s="1153"/>
      <c r="Z1" s="1155"/>
      <c r="AA1" s="3121" t="s">
        <v>1500</v>
      </c>
      <c r="AB1" s="3121"/>
      <c r="AC1" s="3121"/>
      <c r="AD1" s="3121"/>
      <c r="AE1" s="3121"/>
      <c r="AF1" s="3121"/>
      <c r="AG1" s="3121"/>
      <c r="AH1" s="3121"/>
      <c r="AI1" s="3121"/>
      <c r="AJ1" s="3121"/>
      <c r="AK1" s="3121"/>
      <c r="AL1" s="3121"/>
      <c r="AM1" s="3121"/>
      <c r="AN1" s="3121"/>
      <c r="AO1" s="3121"/>
      <c r="AP1" s="3121"/>
      <c r="AQ1" s="3121"/>
      <c r="AR1" s="3121"/>
      <c r="AS1" s="3121"/>
      <c r="AT1" s="3121"/>
      <c r="AU1" s="1210" t="s">
        <v>1722</v>
      </c>
      <c r="AV1" s="1157"/>
      <c r="AW1" s="1157"/>
      <c r="AX1" s="1157"/>
      <c r="AY1" s="1157"/>
      <c r="AZ1" s="1157"/>
      <c r="BA1" s="1157"/>
      <c r="BB1" s="1157"/>
      <c r="BC1" s="1157"/>
      <c r="BD1" s="1157"/>
      <c r="BE1" s="1157"/>
      <c r="BF1" s="1157"/>
      <c r="BG1" s="1157"/>
      <c r="BH1" s="1157"/>
      <c r="BI1" s="1157"/>
      <c r="BJ1" s="1157"/>
      <c r="BK1" s="1157"/>
      <c r="BL1" s="1157"/>
      <c r="BM1" s="1157"/>
      <c r="BN1" s="1157"/>
      <c r="BO1" s="1157"/>
      <c r="BP1" s="1211"/>
    </row>
    <row r="2" spans="1:126" ht="15" customHeight="1" thickBot="1">
      <c r="A2" s="1030"/>
      <c r="B2" s="1158"/>
      <c r="C2" s="1158"/>
      <c r="D2" s="1159"/>
      <c r="E2" s="1160"/>
      <c r="F2" s="1160"/>
      <c r="G2" s="1160"/>
      <c r="H2" s="1160"/>
      <c r="I2" s="1160"/>
      <c r="J2" s="1160"/>
      <c r="K2" s="1160"/>
      <c r="L2" s="1160"/>
      <c r="M2" s="1160"/>
      <c r="N2" s="1160"/>
      <c r="O2" s="1160"/>
      <c r="P2" s="1160"/>
      <c r="Q2" s="1160"/>
      <c r="R2" s="1160"/>
      <c r="S2" s="1160"/>
      <c r="T2" s="1160"/>
      <c r="U2" s="1160"/>
      <c r="V2" s="1160"/>
      <c r="W2" s="1160"/>
      <c r="X2" s="3213" t="s">
        <v>805</v>
      </c>
      <c r="Y2" s="3213"/>
      <c r="Z2" s="3213"/>
      <c r="AA2" s="1030"/>
      <c r="AB2" s="1158"/>
      <c r="AC2" s="1158"/>
      <c r="AD2" s="1159"/>
      <c r="AE2" s="1160"/>
      <c r="AF2" s="1160"/>
      <c r="AG2" s="1160"/>
      <c r="AH2" s="1160"/>
      <c r="AI2" s="1160"/>
      <c r="AJ2" s="1160"/>
      <c r="AK2" s="1160"/>
      <c r="AL2" s="1160"/>
      <c r="AM2" s="1160"/>
      <c r="AN2" s="1160"/>
      <c r="AO2" s="1160"/>
      <c r="AP2" s="1160"/>
      <c r="AQ2" s="1160"/>
      <c r="AR2" s="1160"/>
      <c r="AS2" s="1160"/>
      <c r="AT2" s="1160"/>
      <c r="AU2" s="1160"/>
      <c r="AV2" s="1160"/>
      <c r="AW2" s="1160"/>
      <c r="AX2" s="1160"/>
      <c r="AY2" s="1160"/>
      <c r="AZ2" s="1160"/>
      <c r="BA2" s="1160"/>
      <c r="BB2" s="1160"/>
      <c r="BC2" s="1160"/>
      <c r="BD2" s="1160"/>
      <c r="BE2" s="1160"/>
      <c r="BF2" s="1160"/>
      <c r="BG2" s="1160"/>
      <c r="BH2" s="1160"/>
      <c r="BI2" s="1160"/>
      <c r="BJ2" s="1160"/>
      <c r="BK2" s="1160"/>
      <c r="BL2" s="1160"/>
      <c r="BM2" s="1161"/>
      <c r="BN2" s="1161" t="s">
        <v>1723</v>
      </c>
      <c r="BO2" s="1824"/>
    </row>
    <row r="3" spans="1:126" s="1165" customFormat="1" ht="15" customHeight="1">
      <c r="A3" s="3081" t="s">
        <v>1724</v>
      </c>
      <c r="B3" s="3081"/>
      <c r="C3" s="3081"/>
      <c r="D3" s="1162"/>
      <c r="E3" s="3209" t="s">
        <v>1725</v>
      </c>
      <c r="F3" s="1163"/>
      <c r="G3" s="1164"/>
      <c r="P3" s="3145"/>
      <c r="Q3" s="3145"/>
      <c r="R3" s="3145"/>
      <c r="S3" s="3145"/>
      <c r="T3" s="3145"/>
      <c r="U3" s="3145"/>
      <c r="V3" s="3145"/>
      <c r="W3" s="3145"/>
      <c r="Y3" s="1166"/>
      <c r="AA3" s="3081" t="s">
        <v>1724</v>
      </c>
      <c r="AB3" s="3081"/>
      <c r="AC3" s="3081"/>
      <c r="AD3" s="1162"/>
      <c r="AF3" s="1167"/>
      <c r="AG3" s="1167"/>
      <c r="AH3" s="1167"/>
      <c r="AI3" s="1167"/>
      <c r="AJ3" s="1167"/>
      <c r="AK3" s="1167"/>
      <c r="AL3" s="1167"/>
      <c r="AM3" s="1167"/>
      <c r="AN3" s="1167"/>
      <c r="AO3" s="1167"/>
      <c r="AP3" s="1167"/>
      <c r="AQ3" s="1167"/>
      <c r="AR3" s="1167"/>
      <c r="AS3" s="1166"/>
      <c r="AT3" s="1166"/>
      <c r="AU3" s="1166"/>
      <c r="AV3" s="1166"/>
      <c r="AW3" s="1166"/>
      <c r="AX3" s="1166"/>
      <c r="AY3" s="1166"/>
      <c r="AZ3" s="1166"/>
      <c r="BA3" s="1166"/>
      <c r="BB3" s="1166"/>
      <c r="BC3" s="1166"/>
      <c r="BD3" s="1166"/>
      <c r="BE3" s="1166"/>
      <c r="BF3" s="1166"/>
      <c r="BG3" s="1166"/>
      <c r="BH3" s="1166"/>
      <c r="BI3" s="1166"/>
      <c r="BJ3" s="1166"/>
      <c r="BK3" s="1166"/>
      <c r="BL3" s="1166"/>
      <c r="BM3" s="1168"/>
      <c r="BN3" s="3155" t="s">
        <v>3913</v>
      </c>
      <c r="BO3" s="2241"/>
      <c r="BP3" s="1213"/>
    </row>
    <row r="4" spans="1:126" s="1165" customFormat="1" ht="15" customHeight="1">
      <c r="A4" s="3082"/>
      <c r="B4" s="3082"/>
      <c r="C4" s="3082"/>
      <c r="D4" s="1171"/>
      <c r="E4" s="3154"/>
      <c r="F4" s="3146" t="s">
        <v>1726</v>
      </c>
      <c r="H4" s="1172"/>
      <c r="I4" s="1172"/>
      <c r="J4" s="1172"/>
      <c r="K4" s="1172"/>
      <c r="L4" s="1172"/>
      <c r="M4" s="1172"/>
      <c r="N4" s="1173" t="s">
        <v>1727</v>
      </c>
      <c r="O4" s="1214" t="s">
        <v>1728</v>
      </c>
      <c r="P4" s="1172"/>
      <c r="Q4" s="1172"/>
      <c r="R4" s="1172"/>
      <c r="S4" s="1172"/>
      <c r="T4" s="1172"/>
      <c r="U4" s="1172"/>
      <c r="V4" s="1172"/>
      <c r="W4" s="1173"/>
      <c r="X4" s="1173"/>
      <c r="Y4" s="1172"/>
      <c r="Z4" s="1172"/>
      <c r="AA4" s="3082"/>
      <c r="AB4" s="3082"/>
      <c r="AC4" s="3082"/>
      <c r="AD4" s="1171"/>
      <c r="AE4" s="3146" t="s">
        <v>977</v>
      </c>
      <c r="AF4" s="1172"/>
      <c r="AG4" s="1172"/>
      <c r="AH4" s="1172"/>
      <c r="AI4" s="1172"/>
      <c r="AJ4" s="1172"/>
      <c r="AK4" s="1172"/>
      <c r="AL4" s="1172"/>
      <c r="AM4" s="1172"/>
      <c r="AN4" s="1172"/>
      <c r="AO4" s="1172"/>
      <c r="AP4" s="1172"/>
      <c r="AQ4" s="1172"/>
      <c r="AR4" s="1172"/>
      <c r="AS4" s="1172"/>
      <c r="AT4" s="1173" t="s">
        <v>4118</v>
      </c>
      <c r="AU4" s="1172" t="s">
        <v>4119</v>
      </c>
      <c r="AV4" s="1172"/>
      <c r="AW4" s="1172"/>
      <c r="AX4" s="1172"/>
      <c r="AY4" s="1172"/>
      <c r="AZ4" s="1172"/>
      <c r="BA4" s="1172"/>
      <c r="BB4" s="1172"/>
      <c r="BC4" s="1172"/>
      <c r="BD4" s="1172"/>
      <c r="BE4" s="1172"/>
      <c r="BF4" s="1172"/>
      <c r="BG4" s="1172"/>
      <c r="BH4" s="1172"/>
      <c r="BI4" s="1172"/>
      <c r="BJ4" s="1172"/>
      <c r="BK4" s="1172"/>
      <c r="BL4" s="1172"/>
      <c r="BM4" s="1215"/>
      <c r="BN4" s="3158"/>
      <c r="BO4" s="2241"/>
      <c r="BP4" s="1213"/>
    </row>
    <row r="5" spans="1:126" s="1165" customFormat="1" ht="15" customHeight="1">
      <c r="A5" s="3082"/>
      <c r="B5" s="3082"/>
      <c r="C5" s="3082"/>
      <c r="D5" s="1171"/>
      <c r="E5" s="3154"/>
      <c r="F5" s="3158"/>
      <c r="G5" s="3152" t="s">
        <v>1731</v>
      </c>
      <c r="H5" s="1216"/>
      <c r="I5" s="1217"/>
      <c r="J5" s="1217"/>
      <c r="K5" s="1217"/>
      <c r="L5" s="1217"/>
      <c r="M5" s="1217"/>
      <c r="N5" s="1218" t="s">
        <v>1732</v>
      </c>
      <c r="O5" s="1214" t="s">
        <v>1733</v>
      </c>
      <c r="P5" s="1217"/>
      <c r="Q5" s="1217"/>
      <c r="R5" s="1217"/>
      <c r="S5" s="1217"/>
      <c r="T5" s="1217"/>
      <c r="U5" s="1217"/>
      <c r="V5" s="1217"/>
      <c r="W5" s="1217"/>
      <c r="X5" s="1217"/>
      <c r="Y5" s="1219"/>
      <c r="Z5" s="3152" t="s">
        <v>1734</v>
      </c>
      <c r="AA5" s="3082"/>
      <c r="AB5" s="3082"/>
      <c r="AC5" s="3082"/>
      <c r="AD5" s="1171"/>
      <c r="AE5" s="3158"/>
      <c r="AF5" s="3146" t="s">
        <v>1735</v>
      </c>
      <c r="AG5" s="3147"/>
      <c r="AH5" s="3147"/>
      <c r="AI5" s="3147"/>
      <c r="AJ5" s="3147"/>
      <c r="AK5" s="3147"/>
      <c r="AL5" s="3147"/>
      <c r="AM5" s="3147"/>
      <c r="AN5" s="3147"/>
      <c r="AO5" s="3147"/>
      <c r="AP5" s="3148"/>
      <c r="AQ5" s="1216"/>
      <c r="AR5" s="1217"/>
      <c r="AS5" s="1217"/>
      <c r="AT5" s="1173" t="s">
        <v>4120</v>
      </c>
      <c r="AU5" s="1172" t="s">
        <v>4121</v>
      </c>
      <c r="AV5" s="1217"/>
      <c r="AW5" s="1217"/>
      <c r="AX5" s="1217"/>
      <c r="AY5" s="1217"/>
      <c r="AZ5" s="1217"/>
      <c r="BA5" s="1217"/>
      <c r="BB5" s="1217"/>
      <c r="BC5" s="1217"/>
      <c r="BD5" s="1217"/>
      <c r="BE5" s="1217"/>
      <c r="BF5" s="1217"/>
      <c r="BG5" s="1217"/>
      <c r="BH5" s="1217"/>
      <c r="BI5" s="1217"/>
      <c r="BJ5" s="1217"/>
      <c r="BK5" s="1217"/>
      <c r="BL5" s="1217"/>
      <c r="BM5" s="1219"/>
      <c r="BN5" s="3158"/>
      <c r="BO5" s="2241"/>
      <c r="BP5" s="1213"/>
    </row>
    <row r="6" spans="1:126" s="1165" customFormat="1" ht="15" customHeight="1">
      <c r="A6" s="3082"/>
      <c r="B6" s="3082"/>
      <c r="C6" s="3082"/>
      <c r="D6" s="1171"/>
      <c r="E6" s="3154"/>
      <c r="F6" s="3158"/>
      <c r="G6" s="3154"/>
      <c r="H6" s="3158" t="s">
        <v>1736</v>
      </c>
      <c r="I6" s="1216"/>
      <c r="J6" s="1217"/>
      <c r="K6" s="1217"/>
      <c r="L6" s="1217"/>
      <c r="M6" s="1217"/>
      <c r="N6" s="1218" t="s">
        <v>1737</v>
      </c>
      <c r="O6" s="1214" t="s">
        <v>1738</v>
      </c>
      <c r="P6" s="1217"/>
      <c r="Q6" s="1217"/>
      <c r="R6" s="1217"/>
      <c r="S6" s="1217"/>
      <c r="T6" s="1217"/>
      <c r="U6" s="1217"/>
      <c r="V6" s="1217"/>
      <c r="W6" s="1219"/>
      <c r="X6" s="3151" t="s">
        <v>1504</v>
      </c>
      <c r="Y6" s="3148" t="s">
        <v>1739</v>
      </c>
      <c r="Z6" s="3154"/>
      <c r="AA6" s="3082"/>
      <c r="AB6" s="3082"/>
      <c r="AC6" s="3082"/>
      <c r="AD6" s="1171"/>
      <c r="AE6" s="3158"/>
      <c r="AF6" s="3154" t="s">
        <v>1740</v>
      </c>
      <c r="AG6" s="3152" t="s">
        <v>1741</v>
      </c>
      <c r="AH6" s="3152" t="s">
        <v>1742</v>
      </c>
      <c r="AI6" s="3152" t="s">
        <v>1743</v>
      </c>
      <c r="AJ6" s="3152" t="s">
        <v>1744</v>
      </c>
      <c r="AK6" s="3152" t="s">
        <v>1501</v>
      </c>
      <c r="AL6" s="3152" t="s">
        <v>1745</v>
      </c>
      <c r="AM6" s="3152" t="s">
        <v>1746</v>
      </c>
      <c r="AN6" s="3152" t="s">
        <v>1747</v>
      </c>
      <c r="AO6" s="3151" t="s">
        <v>1748</v>
      </c>
      <c r="AP6" s="3151" t="s">
        <v>1749</v>
      </c>
      <c r="AQ6" s="3158" t="s">
        <v>1736</v>
      </c>
      <c r="AR6" s="1216"/>
      <c r="AS6" s="2878"/>
      <c r="AT6" s="2887" t="s">
        <v>4122</v>
      </c>
      <c r="AU6" s="2888" t="s">
        <v>4123</v>
      </c>
      <c r="AV6" s="2878"/>
      <c r="AW6" s="2878"/>
      <c r="AX6" s="2878"/>
      <c r="AY6" s="2878"/>
      <c r="AZ6" s="2878"/>
      <c r="BA6" s="2878"/>
      <c r="BB6" s="2878"/>
      <c r="BC6" s="2878"/>
      <c r="BD6" s="2878"/>
      <c r="BE6" s="2878"/>
      <c r="BF6" s="2878"/>
      <c r="BG6" s="2879"/>
      <c r="BH6" s="3146" t="s">
        <v>1751</v>
      </c>
      <c r="BI6" s="3147"/>
      <c r="BJ6" s="3147"/>
      <c r="BK6" s="3149"/>
      <c r="BL6" s="3149"/>
      <c r="BM6" s="3150"/>
      <c r="BN6" s="3158"/>
      <c r="BO6" s="2241"/>
      <c r="BP6" s="1213"/>
    </row>
    <row r="7" spans="1:126" s="1165" customFormat="1" ht="15" customHeight="1">
      <c r="A7" s="3082"/>
      <c r="B7" s="3082"/>
      <c r="C7" s="3082"/>
      <c r="D7" s="1171"/>
      <c r="E7" s="3154"/>
      <c r="F7" s="3158"/>
      <c r="G7" s="3154"/>
      <c r="H7" s="3158"/>
      <c r="I7" s="3153" t="s">
        <v>1740</v>
      </c>
      <c r="J7" s="3152" t="s">
        <v>1752</v>
      </c>
      <c r="K7" s="3152" t="s">
        <v>1753</v>
      </c>
      <c r="L7" s="3152" t="s">
        <v>1754</v>
      </c>
      <c r="M7" s="3152" t="s">
        <v>1503</v>
      </c>
      <c r="N7" s="3152" t="s">
        <v>1755</v>
      </c>
      <c r="O7" s="3148" t="s">
        <v>1756</v>
      </c>
      <c r="P7" s="3152" t="s">
        <v>1757</v>
      </c>
      <c r="Q7" s="3152" t="s">
        <v>1758</v>
      </c>
      <c r="R7" s="3152" t="s">
        <v>1759</v>
      </c>
      <c r="S7" s="3152" t="s">
        <v>1760</v>
      </c>
      <c r="T7" s="3152" t="s">
        <v>1761</v>
      </c>
      <c r="U7" s="3152" t="s">
        <v>1502</v>
      </c>
      <c r="V7" s="3152" t="s">
        <v>1762</v>
      </c>
      <c r="W7" s="3152" t="s">
        <v>1763</v>
      </c>
      <c r="X7" s="3151"/>
      <c r="Y7" s="3160"/>
      <c r="Z7" s="3154"/>
      <c r="AA7" s="3082"/>
      <c r="AB7" s="3082"/>
      <c r="AC7" s="3082"/>
      <c r="AD7" s="1171"/>
      <c r="AE7" s="3158"/>
      <c r="AF7" s="3154"/>
      <c r="AG7" s="3154"/>
      <c r="AH7" s="3154"/>
      <c r="AI7" s="3154"/>
      <c r="AJ7" s="3154"/>
      <c r="AK7" s="3154"/>
      <c r="AL7" s="3154"/>
      <c r="AM7" s="3154"/>
      <c r="AN7" s="3154"/>
      <c r="AO7" s="3151"/>
      <c r="AP7" s="3151"/>
      <c r="AQ7" s="3158"/>
      <c r="AR7" s="3158" t="s">
        <v>47</v>
      </c>
      <c r="AS7" s="3151" t="s">
        <v>1764</v>
      </c>
      <c r="AT7" s="3151" t="s">
        <v>1765</v>
      </c>
      <c r="AU7" s="3150" t="s">
        <v>1766</v>
      </c>
      <c r="AV7" s="3151" t="s">
        <v>1767</v>
      </c>
      <c r="AW7" s="3151" t="s">
        <v>1768</v>
      </c>
      <c r="AX7" s="3166" t="s">
        <v>1769</v>
      </c>
      <c r="AY7" s="3149" t="s">
        <v>3912</v>
      </c>
      <c r="AZ7" s="3149"/>
      <c r="BA7" s="3149"/>
      <c r="BB7" s="3149"/>
      <c r="BC7" s="3149"/>
      <c r="BD7" s="3149"/>
      <c r="BE7" s="3149"/>
      <c r="BF7" s="3150"/>
      <c r="BG7" s="3152" t="s">
        <v>1770</v>
      </c>
      <c r="BH7" s="3158" t="s">
        <v>1740</v>
      </c>
      <c r="BI7" s="3152" t="s">
        <v>1771</v>
      </c>
      <c r="BJ7" s="3152" t="s">
        <v>1772</v>
      </c>
      <c r="BK7" s="3152" t="s">
        <v>1773</v>
      </c>
      <c r="BL7" s="3152" t="s">
        <v>1774</v>
      </c>
      <c r="BM7" s="3148" t="s">
        <v>1749</v>
      </c>
      <c r="BN7" s="3158"/>
      <c r="BO7" s="2241"/>
      <c r="BP7" s="1213"/>
    </row>
    <row r="8" spans="1:126" s="1165" customFormat="1" ht="48.75" customHeight="1" thickBot="1">
      <c r="A8" s="3083"/>
      <c r="B8" s="3083"/>
      <c r="C8" s="3083"/>
      <c r="D8" s="1174"/>
      <c r="E8" s="3153"/>
      <c r="F8" s="3161"/>
      <c r="G8" s="3153"/>
      <c r="H8" s="3161"/>
      <c r="I8" s="3151"/>
      <c r="J8" s="3153"/>
      <c r="K8" s="3153"/>
      <c r="L8" s="3153"/>
      <c r="M8" s="3153"/>
      <c r="N8" s="3153"/>
      <c r="O8" s="3163"/>
      <c r="P8" s="3153"/>
      <c r="Q8" s="3153"/>
      <c r="R8" s="3153"/>
      <c r="S8" s="3153"/>
      <c r="T8" s="3153"/>
      <c r="U8" s="3153"/>
      <c r="V8" s="3153"/>
      <c r="W8" s="3153"/>
      <c r="X8" s="3151"/>
      <c r="Y8" s="3163"/>
      <c r="Z8" s="3153"/>
      <c r="AA8" s="3083"/>
      <c r="AB8" s="3083"/>
      <c r="AC8" s="3083"/>
      <c r="AD8" s="1174"/>
      <c r="AE8" s="3161"/>
      <c r="AF8" s="3153"/>
      <c r="AG8" s="3153"/>
      <c r="AH8" s="3153"/>
      <c r="AI8" s="3153"/>
      <c r="AJ8" s="3153"/>
      <c r="AK8" s="3153"/>
      <c r="AL8" s="3153"/>
      <c r="AM8" s="3153"/>
      <c r="AN8" s="3153"/>
      <c r="AO8" s="3151"/>
      <c r="AP8" s="3151"/>
      <c r="AQ8" s="3161"/>
      <c r="AR8" s="3158"/>
      <c r="AS8" s="3151"/>
      <c r="AT8" s="3151"/>
      <c r="AU8" s="3150"/>
      <c r="AV8" s="3151"/>
      <c r="AW8" s="3151"/>
      <c r="AX8" s="3151"/>
      <c r="AY8" s="1175" t="s">
        <v>1775</v>
      </c>
      <c r="AZ8" s="1175" t="s">
        <v>1776</v>
      </c>
      <c r="BA8" s="1175" t="s">
        <v>1777</v>
      </c>
      <c r="BB8" s="1175" t="s">
        <v>1778</v>
      </c>
      <c r="BC8" s="1175" t="s">
        <v>1779</v>
      </c>
      <c r="BD8" s="1175" t="s">
        <v>1780</v>
      </c>
      <c r="BE8" s="1175" t="s">
        <v>1781</v>
      </c>
      <c r="BF8" s="1175" t="s">
        <v>1782</v>
      </c>
      <c r="BG8" s="3153"/>
      <c r="BH8" s="3158"/>
      <c r="BI8" s="3153"/>
      <c r="BJ8" s="3153"/>
      <c r="BK8" s="3153"/>
      <c r="BL8" s="3153"/>
      <c r="BM8" s="3163"/>
      <c r="BN8" s="3161"/>
      <c r="BO8" s="2241"/>
      <c r="BP8" s="1213"/>
      <c r="BQ8" s="1220" t="s">
        <v>1783</v>
      </c>
      <c r="BR8" s="1220" t="s">
        <v>1784</v>
      </c>
      <c r="BS8" s="1220" t="s">
        <v>1785</v>
      </c>
      <c r="BT8" s="1220" t="s">
        <v>1786</v>
      </c>
      <c r="BU8" s="1220" t="s">
        <v>1787</v>
      </c>
      <c r="BV8" s="1221" t="s">
        <v>730</v>
      </c>
      <c r="BW8" s="1221" t="s">
        <v>1713</v>
      </c>
      <c r="BX8" s="1221" t="s">
        <v>1714</v>
      </c>
      <c r="BY8" s="1221" t="s">
        <v>1715</v>
      </c>
      <c r="BZ8" s="1221" t="s">
        <v>1716</v>
      </c>
      <c r="CA8" s="1221" t="s">
        <v>1717</v>
      </c>
      <c r="CB8" s="1221" t="s">
        <v>1674</v>
      </c>
      <c r="CC8" s="1221" t="s">
        <v>1675</v>
      </c>
      <c r="CD8" s="1221" t="s">
        <v>1676</v>
      </c>
      <c r="CE8" s="1221" t="s">
        <v>1677</v>
      </c>
      <c r="CF8" s="1221" t="s">
        <v>1678</v>
      </c>
      <c r="CG8" s="1221" t="s">
        <v>1679</v>
      </c>
      <c r="CH8" s="1221" t="s">
        <v>1680</v>
      </c>
      <c r="CI8" s="1221" t="s">
        <v>1681</v>
      </c>
      <c r="CJ8" s="1220" t="s">
        <v>1788</v>
      </c>
      <c r="CK8" s="1220" t="s">
        <v>1739</v>
      </c>
      <c r="CL8" s="1220" t="s">
        <v>1789</v>
      </c>
      <c r="CM8" s="1220" t="s">
        <v>1790</v>
      </c>
      <c r="CN8" s="1220" t="s">
        <v>1791</v>
      </c>
      <c r="CO8" s="1221" t="s">
        <v>1682</v>
      </c>
      <c r="CP8" s="1221" t="s">
        <v>1683</v>
      </c>
      <c r="CQ8" s="1221" t="s">
        <v>1684</v>
      </c>
      <c r="CR8" s="1221" t="s">
        <v>1685</v>
      </c>
      <c r="CS8" s="1221" t="s">
        <v>1686</v>
      </c>
      <c r="CT8" s="1221" t="s">
        <v>1687</v>
      </c>
      <c r="CU8" s="1221" t="s">
        <v>1688</v>
      </c>
      <c r="CV8" s="1221" t="s">
        <v>1689</v>
      </c>
      <c r="CW8" s="1221" t="s">
        <v>1690</v>
      </c>
      <c r="CX8" s="1221" t="s">
        <v>1691</v>
      </c>
      <c r="CY8" s="1220" t="s">
        <v>1792</v>
      </c>
      <c r="CZ8" s="1220" t="s">
        <v>1750</v>
      </c>
      <c r="DA8" s="1221" t="s">
        <v>1692</v>
      </c>
      <c r="DB8" s="1221" t="s">
        <v>1693</v>
      </c>
      <c r="DC8" s="1221" t="s">
        <v>1694</v>
      </c>
      <c r="DD8" s="1221" t="s">
        <v>1695</v>
      </c>
      <c r="DE8" s="1221" t="s">
        <v>1696</v>
      </c>
      <c r="DF8" s="1221" t="s">
        <v>1697</v>
      </c>
      <c r="DG8" s="1221" t="s">
        <v>1698</v>
      </c>
      <c r="DH8" s="1221" t="s">
        <v>1699</v>
      </c>
      <c r="DI8" s="1221" t="s">
        <v>1700</v>
      </c>
      <c r="DJ8" s="1221" t="s">
        <v>1701</v>
      </c>
      <c r="DK8" s="1221" t="s">
        <v>1702</v>
      </c>
      <c r="DL8" s="1221" t="s">
        <v>1703</v>
      </c>
      <c r="DM8" s="1221" t="s">
        <v>1704</v>
      </c>
      <c r="DN8" s="1221" t="s">
        <v>1705</v>
      </c>
      <c r="DO8" s="1221" t="s">
        <v>1718</v>
      </c>
      <c r="DP8" s="1220" t="s">
        <v>1751</v>
      </c>
      <c r="DQ8" s="1221" t="s">
        <v>1706</v>
      </c>
      <c r="DR8" s="1221" t="s">
        <v>1707</v>
      </c>
      <c r="DS8" s="1221" t="s">
        <v>1708</v>
      </c>
      <c r="DT8" s="1221" t="s">
        <v>1709</v>
      </c>
      <c r="DU8" s="1221" t="s">
        <v>1710</v>
      </c>
      <c r="DV8" s="1221" t="s">
        <v>1049</v>
      </c>
    </row>
    <row r="9" spans="1:126" s="1182" customFormat="1" ht="12.75" hidden="1" customHeight="1">
      <c r="A9" s="3077" t="s">
        <v>2540</v>
      </c>
      <c r="B9" s="3077"/>
      <c r="C9" s="3077"/>
      <c r="D9" s="1176"/>
      <c r="E9" s="1177">
        <v>299953</v>
      </c>
      <c r="F9" s="1178"/>
      <c r="G9" s="1178">
        <v>37490</v>
      </c>
      <c r="H9" s="1178"/>
      <c r="I9" s="1178"/>
      <c r="J9" s="1178"/>
      <c r="K9" s="1178"/>
      <c r="L9" s="1178"/>
      <c r="M9" s="1178"/>
      <c r="N9" s="1178"/>
      <c r="O9" s="1178"/>
      <c r="P9" s="1178"/>
      <c r="Q9" s="1178"/>
      <c r="R9" s="1178"/>
      <c r="S9" s="1178"/>
      <c r="T9" s="1178"/>
      <c r="U9" s="1178"/>
      <c r="V9" s="1178"/>
      <c r="W9" s="1178"/>
      <c r="X9" s="1178"/>
      <c r="Y9" s="1178"/>
      <c r="Z9" s="1178">
        <v>37490</v>
      </c>
      <c r="AA9" s="3077" t="s">
        <v>2540</v>
      </c>
      <c r="AB9" s="3077"/>
      <c r="AC9" s="3077"/>
      <c r="AD9" s="1176"/>
      <c r="AE9" s="1178"/>
      <c r="AF9" s="1178"/>
      <c r="AG9" s="1178"/>
      <c r="AH9" s="1178"/>
      <c r="AI9" s="1178"/>
      <c r="AJ9" s="1178"/>
      <c r="AK9" s="1178"/>
      <c r="AL9" s="1178"/>
      <c r="AM9" s="1178"/>
      <c r="AN9" s="1178"/>
      <c r="AO9" s="1178"/>
      <c r="AP9" s="1178"/>
      <c r="AQ9" s="1179"/>
      <c r="AR9" s="3161"/>
      <c r="AS9" s="1179"/>
      <c r="AT9" s="1179"/>
      <c r="AU9" s="1179"/>
      <c r="AV9" s="1179"/>
      <c r="AW9" s="1179"/>
      <c r="AX9" s="1179"/>
      <c r="AY9" s="1179"/>
      <c r="AZ9" s="1179"/>
      <c r="BA9" s="1179"/>
      <c r="BB9" s="1179"/>
      <c r="BC9" s="1179"/>
      <c r="BD9" s="1179"/>
      <c r="BE9" s="1179"/>
      <c r="BF9" s="1179"/>
      <c r="BG9" s="1179"/>
      <c r="BH9" s="3161"/>
      <c r="BI9" s="1180"/>
      <c r="BJ9" s="1180"/>
      <c r="BK9" s="1179"/>
      <c r="BL9" s="1179"/>
      <c r="BM9" s="1179"/>
      <c r="BN9" s="1179"/>
      <c r="BO9" s="226"/>
      <c r="BP9" s="1222"/>
      <c r="BR9" s="1182" t="s">
        <v>977</v>
      </c>
    </row>
    <row r="10" spans="1:126" s="1182" customFormat="1" ht="12.75" hidden="1" customHeight="1">
      <c r="A10" s="3072" t="s">
        <v>2300</v>
      </c>
      <c r="B10" s="3072"/>
      <c r="C10" s="3072"/>
      <c r="D10" s="1176"/>
      <c r="E10" s="227">
        <v>245028.31251835014</v>
      </c>
      <c r="F10" s="226"/>
      <c r="G10" s="226">
        <v>35483.060334576927</v>
      </c>
      <c r="H10" s="226"/>
      <c r="I10" s="226"/>
      <c r="J10" s="226"/>
      <c r="K10" s="226"/>
      <c r="L10" s="226"/>
      <c r="M10" s="226"/>
      <c r="N10" s="226"/>
      <c r="O10" s="226"/>
      <c r="P10" s="226"/>
      <c r="Q10" s="226"/>
      <c r="R10" s="226"/>
      <c r="S10" s="226"/>
      <c r="T10" s="226"/>
      <c r="U10" s="226"/>
      <c r="V10" s="226"/>
      <c r="W10" s="226"/>
      <c r="X10" s="226"/>
      <c r="Y10" s="226"/>
      <c r="Z10" s="226">
        <v>35483.060334576927</v>
      </c>
      <c r="AA10" s="3072" t="s">
        <v>2300</v>
      </c>
      <c r="AB10" s="3072"/>
      <c r="AC10" s="3072"/>
      <c r="AD10" s="117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c r="BM10" s="226"/>
      <c r="BN10" s="226"/>
      <c r="BO10" s="226"/>
      <c r="BP10" s="1222"/>
      <c r="BS10" s="1182" t="s">
        <v>1712</v>
      </c>
    </row>
    <row r="11" spans="1:126" s="1182" customFormat="1" ht="12.75" hidden="1" customHeight="1">
      <c r="A11" s="3072" t="s">
        <v>3530</v>
      </c>
      <c r="B11" s="3072"/>
      <c r="C11" s="3072"/>
      <c r="D11" s="1176"/>
      <c r="E11" s="227">
        <v>227442</v>
      </c>
      <c r="F11" s="226"/>
      <c r="G11" s="226">
        <v>24036.959999997744</v>
      </c>
      <c r="H11" s="226"/>
      <c r="I11" s="226"/>
      <c r="J11" s="226"/>
      <c r="K11" s="226"/>
      <c r="L11" s="226"/>
      <c r="M11" s="226"/>
      <c r="N11" s="226"/>
      <c r="O11" s="226"/>
      <c r="P11" s="226"/>
      <c r="Q11" s="226"/>
      <c r="R11" s="226"/>
      <c r="S11" s="226"/>
      <c r="T11" s="226"/>
      <c r="U11" s="226"/>
      <c r="V11" s="226"/>
      <c r="W11" s="226"/>
      <c r="X11" s="226"/>
      <c r="Y11" s="226"/>
      <c r="Z11" s="226">
        <v>24036.959999997744</v>
      </c>
      <c r="AA11" s="3072" t="s">
        <v>3142</v>
      </c>
      <c r="AB11" s="3072"/>
      <c r="AC11" s="3072"/>
      <c r="AD11" s="117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c r="BM11" s="226"/>
      <c r="BN11" s="226"/>
      <c r="BO11" s="226"/>
      <c r="BP11" s="1222"/>
    </row>
    <row r="12" spans="1:126" s="1182" customFormat="1" ht="12.75" hidden="1" customHeight="1">
      <c r="A12" s="3072" t="s">
        <v>2964</v>
      </c>
      <c r="B12" s="3072"/>
      <c r="C12" s="3072"/>
      <c r="D12" s="1176"/>
      <c r="E12" s="227">
        <v>228813.06455282218</v>
      </c>
      <c r="F12" s="226"/>
      <c r="G12" s="226">
        <v>28234.936240150477</v>
      </c>
      <c r="H12" s="226"/>
      <c r="I12" s="226"/>
      <c r="J12" s="226"/>
      <c r="K12" s="226"/>
      <c r="L12" s="226"/>
      <c r="M12" s="226"/>
      <c r="N12" s="226"/>
      <c r="O12" s="226"/>
      <c r="P12" s="226"/>
      <c r="Q12" s="226"/>
      <c r="R12" s="226"/>
      <c r="S12" s="226"/>
      <c r="T12" s="226"/>
      <c r="U12" s="226"/>
      <c r="V12" s="226"/>
      <c r="W12" s="226"/>
      <c r="X12" s="226"/>
      <c r="Y12" s="226"/>
      <c r="Z12" s="226">
        <v>28234.936240150477</v>
      </c>
      <c r="AA12" s="3072" t="s">
        <v>3341</v>
      </c>
      <c r="AB12" s="3072"/>
      <c r="AC12" s="3072"/>
      <c r="AD12" s="117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1222"/>
    </row>
    <row r="13" spans="1:126" s="1182" customFormat="1" ht="12.75" hidden="1" customHeight="1">
      <c r="A13" s="3072" t="s">
        <v>2359</v>
      </c>
      <c r="B13" s="3072"/>
      <c r="C13" s="3072"/>
      <c r="D13" s="1176"/>
      <c r="E13" s="227">
        <v>228948.67022142731</v>
      </c>
      <c r="F13" s="226"/>
      <c r="G13" s="226">
        <v>34878.675153735967</v>
      </c>
      <c r="H13" s="226"/>
      <c r="I13" s="226"/>
      <c r="J13" s="226"/>
      <c r="K13" s="226"/>
      <c r="L13" s="226"/>
      <c r="M13" s="226"/>
      <c r="N13" s="226"/>
      <c r="O13" s="226"/>
      <c r="P13" s="226"/>
      <c r="Q13" s="226"/>
      <c r="R13" s="226"/>
      <c r="S13" s="226"/>
      <c r="T13" s="226"/>
      <c r="U13" s="226"/>
      <c r="V13" s="226"/>
      <c r="W13" s="226"/>
      <c r="X13" s="226"/>
      <c r="Y13" s="226"/>
      <c r="Z13" s="226">
        <v>34878.675153735967</v>
      </c>
      <c r="AA13" s="3072" t="s">
        <v>3061</v>
      </c>
      <c r="AB13" s="3072"/>
      <c r="AC13" s="3072"/>
      <c r="AD13" s="117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c r="BM13" s="226"/>
      <c r="BN13" s="226"/>
      <c r="BO13" s="226"/>
      <c r="BP13" s="1222"/>
    </row>
    <row r="14" spans="1:126" s="1182" customFormat="1" ht="13.7" hidden="1" customHeight="1">
      <c r="A14" s="3072" t="s">
        <v>2304</v>
      </c>
      <c r="B14" s="3072"/>
      <c r="C14" s="3072"/>
      <c r="D14" s="1176"/>
      <c r="E14" s="227">
        <v>193925.71732453088</v>
      </c>
      <c r="F14" s="226"/>
      <c r="G14" s="642">
        <v>29297.654461531027</v>
      </c>
      <c r="H14" s="642"/>
      <c r="I14" s="642"/>
      <c r="J14" s="642"/>
      <c r="K14" s="642"/>
      <c r="L14" s="642"/>
      <c r="M14" s="642"/>
      <c r="N14" s="642"/>
      <c r="O14" s="642"/>
      <c r="P14" s="642"/>
      <c r="Q14" s="642"/>
      <c r="R14" s="642"/>
      <c r="S14" s="642"/>
      <c r="T14" s="642"/>
      <c r="U14" s="642"/>
      <c r="V14" s="642"/>
      <c r="W14" s="642"/>
      <c r="X14" s="642"/>
      <c r="Y14" s="642"/>
      <c r="Z14" s="642">
        <v>29297.654461531027</v>
      </c>
      <c r="AA14" s="3072" t="s">
        <v>2384</v>
      </c>
      <c r="AB14" s="3072"/>
      <c r="AC14" s="3072"/>
      <c r="AD14" s="1176"/>
      <c r="AE14" s="642"/>
      <c r="AF14" s="642"/>
      <c r="AG14" s="642"/>
      <c r="AH14" s="642"/>
      <c r="AI14" s="642"/>
      <c r="AJ14" s="642"/>
      <c r="AK14" s="642"/>
      <c r="AL14" s="642"/>
      <c r="AM14" s="642"/>
      <c r="AN14" s="642"/>
      <c r="AO14" s="642"/>
      <c r="AP14" s="642"/>
      <c r="AQ14" s="642"/>
      <c r="AR14" s="642"/>
      <c r="AS14" s="642"/>
      <c r="AT14" s="642"/>
      <c r="AU14" s="642"/>
      <c r="AV14" s="642"/>
      <c r="AW14" s="642"/>
      <c r="AX14" s="642"/>
      <c r="AY14" s="642"/>
      <c r="AZ14" s="642"/>
      <c r="BA14" s="642"/>
      <c r="BB14" s="642"/>
      <c r="BC14" s="642"/>
      <c r="BD14" s="642"/>
      <c r="BE14" s="642"/>
      <c r="BF14" s="642"/>
      <c r="BG14" s="642"/>
      <c r="BH14" s="642"/>
      <c r="BI14" s="642"/>
      <c r="BJ14" s="642"/>
      <c r="BK14" s="642"/>
      <c r="BL14" s="642"/>
      <c r="BM14" s="642"/>
      <c r="BN14" s="642"/>
      <c r="BO14" s="642"/>
      <c r="BP14" s="1222"/>
    </row>
    <row r="15" spans="1:126" s="1182" customFormat="1" ht="0.75" hidden="1" customHeight="1">
      <c r="A15" s="3072" t="s">
        <v>2725</v>
      </c>
      <c r="B15" s="3072"/>
      <c r="C15" s="3072"/>
      <c r="D15" s="1176"/>
      <c r="E15" s="227">
        <v>166140.25630622066</v>
      </c>
      <c r="F15" s="226"/>
      <c r="G15" s="642">
        <v>32255.88805542449</v>
      </c>
      <c r="H15" s="642"/>
      <c r="I15" s="642"/>
      <c r="J15" s="642"/>
      <c r="K15" s="642"/>
      <c r="L15" s="642"/>
      <c r="M15" s="642"/>
      <c r="N15" s="642"/>
      <c r="O15" s="642"/>
      <c r="P15" s="642"/>
      <c r="Q15" s="642"/>
      <c r="R15" s="642"/>
      <c r="S15" s="642"/>
      <c r="T15" s="642"/>
      <c r="U15" s="642"/>
      <c r="V15" s="642"/>
      <c r="W15" s="642"/>
      <c r="X15" s="642"/>
      <c r="Y15" s="642"/>
      <c r="Z15" s="642">
        <v>32255.88805542449</v>
      </c>
      <c r="AA15" s="3072" t="s">
        <v>3143</v>
      </c>
      <c r="AB15" s="3072"/>
      <c r="AC15" s="3072"/>
      <c r="AD15" s="1176"/>
      <c r="AE15" s="642"/>
      <c r="AF15" s="642"/>
      <c r="AG15" s="642"/>
      <c r="AH15" s="642"/>
      <c r="AI15" s="642"/>
      <c r="AJ15" s="642"/>
      <c r="AK15" s="642"/>
      <c r="AL15" s="642"/>
      <c r="AM15" s="642"/>
      <c r="AN15" s="642"/>
      <c r="AO15" s="642"/>
      <c r="AP15" s="642"/>
      <c r="AQ15" s="642"/>
      <c r="AR15" s="642"/>
      <c r="AS15" s="642"/>
      <c r="AT15" s="642"/>
      <c r="AU15" s="642"/>
      <c r="AV15" s="642"/>
      <c r="AW15" s="642"/>
      <c r="AX15" s="642"/>
      <c r="AY15" s="642"/>
      <c r="AZ15" s="642"/>
      <c r="BA15" s="642"/>
      <c r="BB15" s="642"/>
      <c r="BC15" s="642"/>
      <c r="BD15" s="642"/>
      <c r="BE15" s="642"/>
      <c r="BF15" s="642"/>
      <c r="BG15" s="642"/>
      <c r="BH15" s="642"/>
      <c r="BI15" s="642"/>
      <c r="BJ15" s="642"/>
      <c r="BK15" s="642"/>
      <c r="BL15" s="642"/>
      <c r="BM15" s="642"/>
      <c r="BN15" s="642"/>
      <c r="BO15" s="642"/>
      <c r="BP15" s="1222"/>
    </row>
    <row r="16" spans="1:126" s="1182" customFormat="1" ht="13.7" hidden="1" customHeight="1">
      <c r="A16" s="3072" t="s">
        <v>2895</v>
      </c>
      <c r="B16" s="3072"/>
      <c r="C16" s="3072"/>
      <c r="D16" s="1083"/>
      <c r="E16" s="1183">
        <v>155909.24169496537</v>
      </c>
      <c r="F16" s="644"/>
      <c r="G16" s="1183">
        <v>26183.888044999865</v>
      </c>
      <c r="H16" s="1183"/>
      <c r="I16" s="1183"/>
      <c r="J16" s="1183"/>
      <c r="K16" s="1183"/>
      <c r="L16" s="1183"/>
      <c r="M16" s="1183"/>
      <c r="N16" s="1183"/>
      <c r="O16" s="1183"/>
      <c r="P16" s="1183"/>
      <c r="Q16" s="1183"/>
      <c r="R16" s="1183"/>
      <c r="S16" s="1183"/>
      <c r="T16" s="1183"/>
      <c r="U16" s="1183"/>
      <c r="V16" s="1183"/>
      <c r="W16" s="1183"/>
      <c r="X16" s="1183"/>
      <c r="Y16" s="644"/>
      <c r="Z16" s="1183">
        <v>26183.888044999865</v>
      </c>
      <c r="AA16" s="3072" t="s">
        <v>3531</v>
      </c>
      <c r="AB16" s="3072"/>
      <c r="AC16" s="3072"/>
      <c r="AD16" s="1083"/>
      <c r="AE16" s="1183"/>
      <c r="AF16" s="1183"/>
      <c r="AG16" s="1183"/>
      <c r="AH16" s="1183"/>
      <c r="AI16" s="1183"/>
      <c r="AJ16" s="1183"/>
      <c r="AK16" s="1183"/>
      <c r="AL16" s="1183"/>
      <c r="AM16" s="1183"/>
      <c r="AN16" s="1183"/>
      <c r="AO16" s="1183"/>
      <c r="AP16" s="1183"/>
      <c r="AQ16" s="1183"/>
      <c r="AR16" s="1183"/>
      <c r="AS16" s="644" t="s">
        <v>1794</v>
      </c>
      <c r="AT16" s="644"/>
      <c r="AU16" s="644"/>
      <c r="AV16" s="644"/>
      <c r="AW16" s="644"/>
      <c r="AX16" s="644"/>
      <c r="AY16" s="644"/>
      <c r="AZ16" s="644"/>
      <c r="BA16" s="644"/>
      <c r="BB16" s="644"/>
      <c r="BC16" s="644"/>
      <c r="BD16" s="644"/>
      <c r="BE16" s="644"/>
      <c r="BF16" s="644"/>
      <c r="BG16" s="644"/>
      <c r="BH16" s="644"/>
      <c r="BI16" s="644"/>
      <c r="BJ16" s="644"/>
      <c r="BK16" s="644"/>
      <c r="BL16" s="644"/>
      <c r="BM16" s="644" t="s">
        <v>1794</v>
      </c>
      <c r="BN16" s="644"/>
      <c r="BO16" s="644"/>
      <c r="BP16" s="1222"/>
    </row>
    <row r="17" spans="1:127" s="1182" customFormat="1" ht="13.7" hidden="1" customHeight="1">
      <c r="A17" s="3072" t="s">
        <v>2966</v>
      </c>
      <c r="B17" s="3072"/>
      <c r="C17" s="3072"/>
      <c r="D17" s="1083"/>
      <c r="E17" s="1183">
        <v>145594.46687390516</v>
      </c>
      <c r="F17" s="644"/>
      <c r="G17" s="1184">
        <v>36044.047107477432</v>
      </c>
      <c r="H17" s="1184"/>
      <c r="I17" s="1184"/>
      <c r="J17" s="1184"/>
      <c r="K17" s="1184"/>
      <c r="L17" s="1184"/>
      <c r="M17" s="1184"/>
      <c r="N17" s="1184"/>
      <c r="O17" s="1184"/>
      <c r="P17" s="1184"/>
      <c r="Q17" s="1184"/>
      <c r="R17" s="1184"/>
      <c r="S17" s="1184"/>
      <c r="T17" s="1184"/>
      <c r="U17" s="1184"/>
      <c r="V17" s="1184"/>
      <c r="W17" s="1184"/>
      <c r="X17" s="1184"/>
      <c r="Y17" s="644"/>
      <c r="Z17" s="1184">
        <v>36044.047107477432</v>
      </c>
      <c r="AA17" s="3072" t="s">
        <v>2966</v>
      </c>
      <c r="AB17" s="3072"/>
      <c r="AC17" s="3072"/>
      <c r="AD17" s="1083"/>
      <c r="AE17" s="1184"/>
      <c r="AF17" s="1184"/>
      <c r="AG17" s="1184"/>
      <c r="AH17" s="1184"/>
      <c r="AI17" s="1184"/>
      <c r="AJ17" s="1184"/>
      <c r="AK17" s="1184"/>
      <c r="AL17" s="1184"/>
      <c r="AM17" s="1184"/>
      <c r="AN17" s="1184"/>
      <c r="AO17" s="1184"/>
      <c r="AP17" s="1184"/>
      <c r="AQ17" s="1184"/>
      <c r="AR17" s="1184"/>
      <c r="AS17" s="644" t="s">
        <v>1794</v>
      </c>
      <c r="AT17" s="644"/>
      <c r="AU17" s="644"/>
      <c r="AV17" s="644"/>
      <c r="AW17" s="644"/>
      <c r="AX17" s="644"/>
      <c r="AY17" s="644"/>
      <c r="AZ17" s="644"/>
      <c r="BA17" s="644"/>
      <c r="BB17" s="644"/>
      <c r="BC17" s="644"/>
      <c r="BD17" s="644"/>
      <c r="BE17" s="644"/>
      <c r="BF17" s="644"/>
      <c r="BG17" s="644"/>
      <c r="BH17" s="644"/>
      <c r="BI17" s="644"/>
      <c r="BJ17" s="644"/>
      <c r="BK17" s="644"/>
      <c r="BL17" s="644"/>
      <c r="BM17" s="644" t="s">
        <v>1794</v>
      </c>
      <c r="BN17" s="644"/>
      <c r="BO17" s="644"/>
      <c r="BP17" s="1222"/>
    </row>
    <row r="18" spans="1:127" s="1182" customFormat="1" ht="13.7" hidden="1" customHeight="1">
      <c r="A18" s="3072" t="s">
        <v>2967</v>
      </c>
      <c r="B18" s="3072"/>
      <c r="C18" s="3072"/>
      <c r="D18" s="1083"/>
      <c r="E18" s="1183">
        <v>138340.60233372761</v>
      </c>
      <c r="F18" s="644"/>
      <c r="G18" s="1183">
        <v>32854.434926279362</v>
      </c>
      <c r="H18" s="1183"/>
      <c r="I18" s="1183"/>
      <c r="J18" s="1183"/>
      <c r="K18" s="1183"/>
      <c r="L18" s="1183"/>
      <c r="M18" s="1183"/>
      <c r="N18" s="1183"/>
      <c r="O18" s="1183"/>
      <c r="P18" s="1183"/>
      <c r="Q18" s="1183"/>
      <c r="R18" s="1183"/>
      <c r="S18" s="1183"/>
      <c r="T18" s="1183"/>
      <c r="U18" s="1183"/>
      <c r="V18" s="1183"/>
      <c r="W18" s="1183"/>
      <c r="X18" s="1183"/>
      <c r="Y18" s="644"/>
      <c r="Z18" s="1183">
        <v>32854.434926279362</v>
      </c>
      <c r="AA18" s="3072" t="s">
        <v>2967</v>
      </c>
      <c r="AB18" s="3072"/>
      <c r="AC18" s="3072"/>
      <c r="AD18" s="1083"/>
      <c r="AE18" s="1183"/>
      <c r="AF18" s="1183"/>
      <c r="AG18" s="1183"/>
      <c r="AH18" s="1183"/>
      <c r="AI18" s="1183"/>
      <c r="AJ18" s="1183"/>
      <c r="AK18" s="1183"/>
      <c r="AL18" s="1183"/>
      <c r="AM18" s="1183"/>
      <c r="AN18" s="1183"/>
      <c r="AO18" s="1183"/>
      <c r="AP18" s="1183"/>
      <c r="AQ18" s="1183"/>
      <c r="AR18" s="1183"/>
      <c r="AS18" s="644" t="s">
        <v>1794</v>
      </c>
      <c r="AT18" s="644"/>
      <c r="AU18" s="644"/>
      <c r="AV18" s="644"/>
      <c r="AW18" s="644"/>
      <c r="AX18" s="644"/>
      <c r="AY18" s="644"/>
      <c r="AZ18" s="644"/>
      <c r="BA18" s="644"/>
      <c r="BB18" s="644"/>
      <c r="BC18" s="644"/>
      <c r="BD18" s="644"/>
      <c r="BE18" s="644"/>
      <c r="BF18" s="644"/>
      <c r="BG18" s="644"/>
      <c r="BH18" s="644"/>
      <c r="BI18" s="644"/>
      <c r="BJ18" s="644"/>
      <c r="BK18" s="644"/>
      <c r="BL18" s="644"/>
      <c r="BM18" s="644" t="s">
        <v>1794</v>
      </c>
      <c r="BN18" s="644"/>
      <c r="BO18" s="644"/>
      <c r="BP18" s="1222"/>
    </row>
    <row r="19" spans="1:127" s="1182" customFormat="1" ht="14.25" hidden="1" customHeight="1">
      <c r="A19" s="3072" t="s">
        <v>3243</v>
      </c>
      <c r="B19" s="3072"/>
      <c r="C19" s="3072"/>
      <c r="D19" s="1083"/>
      <c r="E19" s="1185">
        <v>138234.84637123178</v>
      </c>
      <c r="F19" s="644"/>
      <c r="G19" s="1183">
        <v>32837.650380455758</v>
      </c>
      <c r="H19" s="1183"/>
      <c r="I19" s="1183"/>
      <c r="J19" s="1183"/>
      <c r="K19" s="1183"/>
      <c r="L19" s="1183"/>
      <c r="M19" s="1183"/>
      <c r="N19" s="1183"/>
      <c r="O19" s="1183"/>
      <c r="P19" s="1183"/>
      <c r="Q19" s="1183"/>
      <c r="R19" s="1183"/>
      <c r="S19" s="1183"/>
      <c r="T19" s="1183"/>
      <c r="U19" s="1183"/>
      <c r="V19" s="1183"/>
      <c r="W19" s="1183"/>
      <c r="X19" s="1183"/>
      <c r="Y19" s="644"/>
      <c r="Z19" s="1183">
        <v>32837.650380455758</v>
      </c>
      <c r="AA19" s="3072" t="s">
        <v>2818</v>
      </c>
      <c r="AB19" s="3072"/>
      <c r="AC19" s="3072"/>
      <c r="AD19" s="1083"/>
      <c r="AE19" s="1183"/>
      <c r="AF19" s="1183"/>
      <c r="AG19" s="1183"/>
      <c r="AH19" s="1183"/>
      <c r="AI19" s="1183"/>
      <c r="AJ19" s="1183"/>
      <c r="AK19" s="1183"/>
      <c r="AL19" s="1183"/>
      <c r="AM19" s="1183"/>
      <c r="AN19" s="1183"/>
      <c r="AO19" s="1183"/>
      <c r="AP19" s="1183"/>
      <c r="AQ19" s="1183"/>
      <c r="AR19" s="1183"/>
      <c r="AS19" s="644" t="s">
        <v>1794</v>
      </c>
      <c r="AT19" s="644"/>
      <c r="AU19" s="644"/>
      <c r="AV19" s="644"/>
      <c r="AW19" s="644"/>
      <c r="AX19" s="644"/>
      <c r="AY19" s="644"/>
      <c r="AZ19" s="644"/>
      <c r="BA19" s="644"/>
      <c r="BB19" s="644"/>
      <c r="BC19" s="644"/>
      <c r="BD19" s="644"/>
      <c r="BE19" s="644"/>
      <c r="BF19" s="644"/>
      <c r="BG19" s="644"/>
      <c r="BH19" s="644"/>
      <c r="BI19" s="644"/>
      <c r="BJ19" s="644"/>
      <c r="BK19" s="644"/>
      <c r="BL19" s="644"/>
      <c r="BM19" s="644" t="s">
        <v>1794</v>
      </c>
      <c r="BN19" s="644"/>
      <c r="BO19" s="644"/>
      <c r="BP19" s="1222"/>
    </row>
    <row r="20" spans="1:127" s="1182" customFormat="1" ht="15.75" hidden="1" customHeight="1">
      <c r="A20" s="3072" t="s">
        <v>2897</v>
      </c>
      <c r="B20" s="3072"/>
      <c r="C20" s="3072"/>
      <c r="D20" s="1083"/>
      <c r="E20" s="1184">
        <v>148534.99487466394</v>
      </c>
      <c r="F20" s="644"/>
      <c r="G20" s="1183">
        <v>36143.985217942514</v>
      </c>
      <c r="H20" s="644"/>
      <c r="I20" s="644" t="s">
        <v>1793</v>
      </c>
      <c r="J20" s="644"/>
      <c r="K20" s="644"/>
      <c r="L20" s="644"/>
      <c r="M20" s="644"/>
      <c r="N20" s="644"/>
      <c r="O20" s="644"/>
      <c r="P20" s="644" t="s">
        <v>1794</v>
      </c>
      <c r="Q20" s="644"/>
      <c r="R20" s="644"/>
      <c r="S20" s="644"/>
      <c r="T20" s="644"/>
      <c r="U20" s="644"/>
      <c r="V20" s="644"/>
      <c r="W20" s="644" t="s">
        <v>1794</v>
      </c>
      <c r="X20" s="644" t="s">
        <v>1794</v>
      </c>
      <c r="Y20" s="644"/>
      <c r="Z20" s="1183">
        <v>29886.464678443583</v>
      </c>
      <c r="AA20" s="3072" t="s">
        <v>3532</v>
      </c>
      <c r="AB20" s="3072"/>
      <c r="AC20" s="3072"/>
      <c r="AD20" s="1083"/>
      <c r="AE20" s="644"/>
      <c r="AF20" s="644" t="s">
        <v>1795</v>
      </c>
      <c r="AG20" s="644"/>
      <c r="AH20" s="644"/>
      <c r="AI20" s="644"/>
      <c r="AJ20" s="644"/>
      <c r="AK20" s="644"/>
      <c r="AL20" s="644"/>
      <c r="AM20" s="644"/>
      <c r="AN20" s="644"/>
      <c r="AO20" s="644"/>
      <c r="AP20" s="644" t="s">
        <v>1795</v>
      </c>
      <c r="AQ20" s="644" t="s">
        <v>1794</v>
      </c>
      <c r="AR20" s="644" t="s">
        <v>112</v>
      </c>
      <c r="AS20" s="644" t="s">
        <v>1794</v>
      </c>
      <c r="AT20" s="644"/>
      <c r="AU20" s="644"/>
      <c r="AV20" s="644"/>
      <c r="AW20" s="644"/>
      <c r="AX20" s="644"/>
      <c r="AY20" s="644"/>
      <c r="AZ20" s="644"/>
      <c r="BA20" s="644"/>
      <c r="BB20" s="644" t="s">
        <v>1795</v>
      </c>
      <c r="BC20" s="644"/>
      <c r="BD20" s="644"/>
      <c r="BE20" s="644"/>
      <c r="BF20" s="644"/>
      <c r="BG20" s="644" t="s">
        <v>1794</v>
      </c>
      <c r="BH20" s="644"/>
      <c r="BI20" s="644"/>
      <c r="BJ20" s="644"/>
      <c r="BK20" s="644" t="s">
        <v>1794</v>
      </c>
      <c r="BL20" s="644"/>
      <c r="BM20" s="644" t="s">
        <v>1794</v>
      </c>
      <c r="BN20" s="644"/>
      <c r="BO20" s="644"/>
      <c r="BP20" s="1222"/>
    </row>
    <row r="21" spans="1:127" s="1182" customFormat="1" ht="15.75" hidden="1" customHeight="1">
      <c r="A21" s="3072" t="s">
        <v>2826</v>
      </c>
      <c r="B21" s="3072"/>
      <c r="C21" s="3072"/>
      <c r="D21" s="1083"/>
      <c r="E21" s="1184">
        <v>159165.50983377962</v>
      </c>
      <c r="F21" s="644"/>
      <c r="G21" s="1183">
        <v>24130.375383116003</v>
      </c>
      <c r="H21" s="644"/>
      <c r="I21" s="644" t="s">
        <v>1795</v>
      </c>
      <c r="J21" s="644"/>
      <c r="K21" s="644"/>
      <c r="L21" s="644"/>
      <c r="M21" s="644"/>
      <c r="N21" s="644"/>
      <c r="O21" s="644"/>
      <c r="P21" s="644" t="s">
        <v>1794</v>
      </c>
      <c r="Q21" s="644"/>
      <c r="R21" s="644"/>
      <c r="S21" s="644"/>
      <c r="T21" s="644"/>
      <c r="U21" s="644"/>
      <c r="V21" s="644"/>
      <c r="W21" s="644" t="s">
        <v>1794</v>
      </c>
      <c r="X21" s="644" t="s">
        <v>1794</v>
      </c>
      <c r="Y21" s="644"/>
      <c r="Z21" s="1183">
        <v>21702.780418727059</v>
      </c>
      <c r="AA21" s="3072" t="s">
        <v>2899</v>
      </c>
      <c r="AB21" s="3072"/>
      <c r="AC21" s="3072"/>
      <c r="AD21" s="1083"/>
      <c r="AE21" s="644"/>
      <c r="AF21" s="644" t="s">
        <v>1794</v>
      </c>
      <c r="AG21" s="644"/>
      <c r="AH21" s="644"/>
      <c r="AI21" s="644"/>
      <c r="AJ21" s="644"/>
      <c r="AK21" s="644"/>
      <c r="AL21" s="644"/>
      <c r="AM21" s="644"/>
      <c r="AN21" s="644"/>
      <c r="AO21" s="644"/>
      <c r="AP21" s="644" t="s">
        <v>1795</v>
      </c>
      <c r="AQ21" s="644" t="s">
        <v>1794</v>
      </c>
      <c r="AR21" s="644" t="s">
        <v>112</v>
      </c>
      <c r="AS21" s="644" t="s">
        <v>1794</v>
      </c>
      <c r="AT21" s="644"/>
      <c r="AU21" s="644"/>
      <c r="AV21" s="644"/>
      <c r="AW21" s="644"/>
      <c r="AX21" s="644"/>
      <c r="AY21" s="644"/>
      <c r="AZ21" s="644"/>
      <c r="BA21" s="644"/>
      <c r="BB21" s="644" t="s">
        <v>1795</v>
      </c>
      <c r="BC21" s="644"/>
      <c r="BD21" s="644"/>
      <c r="BE21" s="644"/>
      <c r="BF21" s="644"/>
      <c r="BG21" s="644" t="s">
        <v>1795</v>
      </c>
      <c r="BH21" s="644"/>
      <c r="BI21" s="644"/>
      <c r="BJ21" s="644"/>
      <c r="BK21" s="644" t="s">
        <v>1795</v>
      </c>
      <c r="BL21" s="644"/>
      <c r="BM21" s="644" t="s">
        <v>1795</v>
      </c>
      <c r="BN21" s="644"/>
      <c r="BO21" s="644"/>
      <c r="BP21" s="1222"/>
    </row>
    <row r="22" spans="1:127" s="1182" customFormat="1" ht="15.75" hidden="1" customHeight="1">
      <c r="A22" s="3072" t="s">
        <v>2969</v>
      </c>
      <c r="B22" s="3072"/>
      <c r="C22" s="3072"/>
      <c r="D22" s="1083"/>
      <c r="E22" s="1186">
        <v>140111.07516775819</v>
      </c>
      <c r="F22" s="1186"/>
      <c r="G22" s="1187">
        <v>32600.239730219186</v>
      </c>
      <c r="H22" s="1188" t="s">
        <v>112</v>
      </c>
      <c r="I22" s="1188" t="s">
        <v>1794</v>
      </c>
      <c r="J22" s="1188"/>
      <c r="K22" s="1188"/>
      <c r="L22" s="1188"/>
      <c r="M22" s="1188"/>
      <c r="N22" s="1188"/>
      <c r="O22" s="1188"/>
      <c r="P22" s="1188" t="s">
        <v>1794</v>
      </c>
      <c r="Q22" s="1188"/>
      <c r="R22" s="1188"/>
      <c r="S22" s="1188"/>
      <c r="T22" s="1188"/>
      <c r="U22" s="1188"/>
      <c r="V22" s="1188"/>
      <c r="W22" s="1188" t="s">
        <v>1794</v>
      </c>
      <c r="X22" s="1186">
        <v>3432.5200187067494</v>
      </c>
      <c r="Y22" s="1188" t="s">
        <v>1794</v>
      </c>
      <c r="Z22" s="1187">
        <v>33082.296229559637</v>
      </c>
      <c r="AA22" s="3072" t="s">
        <v>2730</v>
      </c>
      <c r="AB22" s="3072"/>
      <c r="AC22" s="3072"/>
      <c r="AD22" s="1083"/>
      <c r="AE22" s="1188"/>
      <c r="AF22" s="1188" t="s">
        <v>1795</v>
      </c>
      <c r="AG22" s="1188"/>
      <c r="AH22" s="1188"/>
      <c r="AI22" s="1188"/>
      <c r="AJ22" s="1188"/>
      <c r="AK22" s="1188"/>
      <c r="AL22" s="1188"/>
      <c r="AM22" s="1188"/>
      <c r="AN22" s="1188"/>
      <c r="AO22" s="1188" t="s">
        <v>1794</v>
      </c>
      <c r="AP22" s="1188" t="s">
        <v>1795</v>
      </c>
      <c r="AQ22" s="1188" t="s">
        <v>1794</v>
      </c>
      <c r="AR22" s="1187">
        <v>17342.22986802481</v>
      </c>
      <c r="AS22" s="1188" t="s">
        <v>1794</v>
      </c>
      <c r="AT22" s="1188"/>
      <c r="AU22" s="1188"/>
      <c r="AV22" s="1188"/>
      <c r="AW22" s="1188"/>
      <c r="AX22" s="1188"/>
      <c r="AY22" s="1188"/>
      <c r="AZ22" s="1188"/>
      <c r="BA22" s="1188"/>
      <c r="BB22" s="1188" t="s">
        <v>1794</v>
      </c>
      <c r="BC22" s="1188"/>
      <c r="BD22" s="1188"/>
      <c r="BE22" s="1188"/>
      <c r="BF22" s="1188"/>
      <c r="BG22" s="1188" t="s">
        <v>1795</v>
      </c>
      <c r="BH22" s="1188" t="s">
        <v>1794</v>
      </c>
      <c r="BI22" s="1188"/>
      <c r="BJ22" s="1188"/>
      <c r="BK22" s="1188" t="s">
        <v>1794</v>
      </c>
      <c r="BL22" s="1188"/>
      <c r="BM22" s="1188" t="s">
        <v>1794</v>
      </c>
      <c r="BN22" s="1188"/>
      <c r="BO22" s="1188"/>
      <c r="BP22" s="1222"/>
    </row>
    <row r="23" spans="1:127" s="1182" customFormat="1" ht="15.75" hidden="1" customHeight="1">
      <c r="A23" s="3072" t="s">
        <v>2900</v>
      </c>
      <c r="B23" s="3072"/>
      <c r="C23" s="3072"/>
      <c r="D23" s="1083"/>
      <c r="E23" s="1186">
        <v>123945.6041718116</v>
      </c>
      <c r="F23" s="1186"/>
      <c r="G23" s="1187">
        <v>33082.427888563296</v>
      </c>
      <c r="H23" s="1188" t="s">
        <v>112</v>
      </c>
      <c r="I23" s="1188" t="s">
        <v>1795</v>
      </c>
      <c r="J23" s="1188"/>
      <c r="K23" s="1188"/>
      <c r="L23" s="1188"/>
      <c r="M23" s="1188"/>
      <c r="N23" s="1188"/>
      <c r="O23" s="1188"/>
      <c r="P23" s="1188" t="s">
        <v>1794</v>
      </c>
      <c r="Q23" s="1188"/>
      <c r="R23" s="1188"/>
      <c r="S23" s="1188"/>
      <c r="T23" s="1188"/>
      <c r="U23" s="1188"/>
      <c r="V23" s="1188"/>
      <c r="W23" s="1188" t="s">
        <v>1794</v>
      </c>
      <c r="X23" s="1187">
        <v>3306.2208419109734</v>
      </c>
      <c r="Y23" s="1188" t="s">
        <v>1795</v>
      </c>
      <c r="Z23" s="1187">
        <v>33113.970969643662</v>
      </c>
      <c r="AA23" s="3072" t="s">
        <v>2900</v>
      </c>
      <c r="AB23" s="3072"/>
      <c r="AC23" s="3072"/>
      <c r="AD23" s="1083"/>
      <c r="AE23" s="1188"/>
      <c r="AF23" s="1188" t="s">
        <v>1794</v>
      </c>
      <c r="AG23" s="1188"/>
      <c r="AH23" s="1188"/>
      <c r="AI23" s="1188"/>
      <c r="AJ23" s="1188"/>
      <c r="AK23" s="1188"/>
      <c r="AL23" s="1188"/>
      <c r="AM23" s="1188"/>
      <c r="AN23" s="1188"/>
      <c r="AO23" s="1188" t="s">
        <v>1794</v>
      </c>
      <c r="AP23" s="1188" t="s">
        <v>1794</v>
      </c>
      <c r="AQ23" s="1188" t="s">
        <v>1794</v>
      </c>
      <c r="AR23" s="1187">
        <v>16861.638428005441</v>
      </c>
      <c r="AS23" s="1188" t="s">
        <v>1795</v>
      </c>
      <c r="AT23" s="1188"/>
      <c r="AU23" s="1188"/>
      <c r="AV23" s="1188"/>
      <c r="AW23" s="1188"/>
      <c r="AX23" s="1188"/>
      <c r="AY23" s="1188"/>
      <c r="AZ23" s="1188"/>
      <c r="BA23" s="1188"/>
      <c r="BB23" s="1188" t="s">
        <v>1795</v>
      </c>
      <c r="BC23" s="1188"/>
      <c r="BD23" s="1188"/>
      <c r="BE23" s="1188"/>
      <c r="BF23" s="1188"/>
      <c r="BG23" s="1188" t="s">
        <v>1794</v>
      </c>
      <c r="BH23" s="1188" t="s">
        <v>1795</v>
      </c>
      <c r="BI23" s="1188"/>
      <c r="BJ23" s="1188"/>
      <c r="BK23" s="1188" t="s">
        <v>1794</v>
      </c>
      <c r="BL23" s="1188"/>
      <c r="BM23" s="1188" t="s">
        <v>1794</v>
      </c>
      <c r="BN23" s="1188"/>
      <c r="BO23" s="1188"/>
      <c r="BP23" s="1222"/>
    </row>
    <row r="24" spans="1:127" s="1182" customFormat="1" ht="15.75" hidden="1" customHeight="1">
      <c r="A24" s="3072" t="s">
        <v>2700</v>
      </c>
      <c r="B24" s="3072"/>
      <c r="C24" s="3072"/>
      <c r="D24" s="1083"/>
      <c r="E24" s="1187">
        <v>129748.91678256127</v>
      </c>
      <c r="F24" s="1187"/>
      <c r="G24" s="1187">
        <v>34351.564106684236</v>
      </c>
      <c r="H24" s="1188" t="s">
        <v>112</v>
      </c>
      <c r="I24" s="1188" t="s">
        <v>1795</v>
      </c>
      <c r="J24" s="1188"/>
      <c r="K24" s="1188"/>
      <c r="L24" s="1188"/>
      <c r="M24" s="1188"/>
      <c r="N24" s="1188"/>
      <c r="O24" s="1188"/>
      <c r="P24" s="1188" t="s">
        <v>1794</v>
      </c>
      <c r="Q24" s="1188"/>
      <c r="R24" s="1188"/>
      <c r="S24" s="1188"/>
      <c r="T24" s="1188"/>
      <c r="U24" s="1188"/>
      <c r="V24" s="1188"/>
      <c r="W24" s="1188" t="s">
        <v>1795</v>
      </c>
      <c r="X24" s="1189">
        <v>3675.5758451040906</v>
      </c>
      <c r="Y24" s="1188" t="s">
        <v>1794</v>
      </c>
      <c r="Z24" s="1189">
        <v>34030.799470842823</v>
      </c>
      <c r="AA24" s="3072" t="s">
        <v>3500</v>
      </c>
      <c r="AB24" s="3072"/>
      <c r="AC24" s="3072"/>
      <c r="AD24" s="1083"/>
      <c r="AE24" s="1188"/>
      <c r="AF24" s="1188" t="s">
        <v>1795</v>
      </c>
      <c r="AG24" s="1188"/>
      <c r="AH24" s="1188"/>
      <c r="AI24" s="1188"/>
      <c r="AJ24" s="1188"/>
      <c r="AK24" s="1188"/>
      <c r="AL24" s="1188"/>
      <c r="AM24" s="1188"/>
      <c r="AN24" s="1188"/>
      <c r="AO24" s="1188" t="s">
        <v>1794</v>
      </c>
      <c r="AP24" s="1188" t="s">
        <v>1795</v>
      </c>
      <c r="AQ24" s="1188" t="s">
        <v>1793</v>
      </c>
      <c r="AR24" s="1189">
        <v>17546.857946437238</v>
      </c>
      <c r="AS24" s="1188" t="s">
        <v>1794</v>
      </c>
      <c r="AT24" s="1188"/>
      <c r="AU24" s="1188"/>
      <c r="AV24" s="1188"/>
      <c r="AW24" s="1188"/>
      <c r="AX24" s="1188"/>
      <c r="AY24" s="1188"/>
      <c r="AZ24" s="1188"/>
      <c r="BA24" s="1188"/>
      <c r="BB24" s="1188" t="s">
        <v>1794</v>
      </c>
      <c r="BC24" s="1188"/>
      <c r="BD24" s="1188"/>
      <c r="BE24" s="1188"/>
      <c r="BF24" s="1188"/>
      <c r="BG24" s="1188" t="s">
        <v>1795</v>
      </c>
      <c r="BH24" s="1188" t="s">
        <v>1794</v>
      </c>
      <c r="BI24" s="1188"/>
      <c r="BJ24" s="1188"/>
      <c r="BK24" s="1188" t="s">
        <v>1795</v>
      </c>
      <c r="BL24" s="1188"/>
      <c r="BM24" s="1188" t="s">
        <v>1794</v>
      </c>
      <c r="BN24" s="1188"/>
      <c r="BO24" s="1188"/>
      <c r="BP24" s="1222"/>
    </row>
    <row r="25" spans="1:127" s="1182" customFormat="1" ht="17.100000000000001" hidden="1" customHeight="1">
      <c r="A25" s="3095" t="s">
        <v>3501</v>
      </c>
      <c r="B25" s="3096"/>
      <c r="C25" s="3096"/>
      <c r="D25" s="3097"/>
      <c r="E25" s="1190">
        <v>130399.44559872786</v>
      </c>
      <c r="F25" s="1190"/>
      <c r="G25" s="1190">
        <v>34413.227221651199</v>
      </c>
      <c r="H25" s="1191" t="s">
        <v>112</v>
      </c>
      <c r="I25" s="1191" t="s">
        <v>1795</v>
      </c>
      <c r="J25" s="1191"/>
      <c r="K25" s="1191"/>
      <c r="L25" s="1191"/>
      <c r="M25" s="1191"/>
      <c r="N25" s="1191"/>
      <c r="O25" s="1191"/>
      <c r="P25" s="1191" t="s">
        <v>1795</v>
      </c>
      <c r="Q25" s="1191"/>
      <c r="R25" s="1191"/>
      <c r="S25" s="1191"/>
      <c r="T25" s="1191"/>
      <c r="U25" s="1191"/>
      <c r="V25" s="1191"/>
      <c r="W25" s="1191" t="s">
        <v>1794</v>
      </c>
      <c r="X25" s="212">
        <v>3659.8862425659786</v>
      </c>
      <c r="Y25" s="1191" t="s">
        <v>1794</v>
      </c>
      <c r="Z25" s="212">
        <v>33781.319954418243</v>
      </c>
      <c r="AA25" s="3095" t="s">
        <v>3245</v>
      </c>
      <c r="AB25" s="3096"/>
      <c r="AC25" s="3096"/>
      <c r="AD25" s="3097"/>
      <c r="AE25" s="1191"/>
      <c r="AF25" s="1191" t="s">
        <v>1794</v>
      </c>
      <c r="AG25" s="1191"/>
      <c r="AH25" s="1191"/>
      <c r="AI25" s="1191"/>
      <c r="AJ25" s="1191"/>
      <c r="AK25" s="1191"/>
      <c r="AL25" s="1191"/>
      <c r="AM25" s="1191"/>
      <c r="AN25" s="1191"/>
      <c r="AO25" s="1191" t="s">
        <v>1795</v>
      </c>
      <c r="AP25" s="1191" t="s">
        <v>1795</v>
      </c>
      <c r="AQ25" s="1191" t="s">
        <v>1794</v>
      </c>
      <c r="AR25" s="212">
        <v>17367.31786273987</v>
      </c>
      <c r="AS25" s="1191" t="s">
        <v>1794</v>
      </c>
      <c r="AT25" s="1191"/>
      <c r="AU25" s="1191"/>
      <c r="AV25" s="1191"/>
      <c r="AW25" s="1191"/>
      <c r="AX25" s="1191"/>
      <c r="AY25" s="1191"/>
      <c r="AZ25" s="1191"/>
      <c r="BA25" s="1191"/>
      <c r="BB25" s="1191" t="s">
        <v>1794</v>
      </c>
      <c r="BC25" s="1191"/>
      <c r="BD25" s="1191"/>
      <c r="BE25" s="1191"/>
      <c r="BF25" s="1191"/>
      <c r="BG25" s="1191" t="s">
        <v>1794</v>
      </c>
      <c r="BH25" s="1191" t="s">
        <v>1794</v>
      </c>
      <c r="BI25" s="1191"/>
      <c r="BJ25" s="1191"/>
      <c r="BK25" s="1191" t="s">
        <v>1794</v>
      </c>
      <c r="BL25" s="1191"/>
      <c r="BM25" s="1191" t="s">
        <v>1793</v>
      </c>
      <c r="BN25" s="1191"/>
      <c r="BO25" s="1191"/>
      <c r="BP25" s="1222"/>
    </row>
    <row r="26" spans="1:127" s="1182" customFormat="1" ht="17.100000000000001" hidden="1" customHeight="1">
      <c r="A26" s="3095" t="s">
        <v>2315</v>
      </c>
      <c r="B26" s="3096"/>
      <c r="C26" s="3096"/>
      <c r="D26" s="3097"/>
      <c r="E26" s="1190">
        <v>134428.16111243397</v>
      </c>
      <c r="F26" s="1190"/>
      <c r="G26" s="1191" t="s">
        <v>1796</v>
      </c>
      <c r="H26" s="1191" t="s">
        <v>1794</v>
      </c>
      <c r="I26" s="1191" t="s">
        <v>1796</v>
      </c>
      <c r="J26" s="1191"/>
      <c r="K26" s="1191"/>
      <c r="L26" s="1191"/>
      <c r="M26" s="1191"/>
      <c r="N26" s="1191"/>
      <c r="O26" s="1191"/>
      <c r="P26" s="1191" t="s">
        <v>1795</v>
      </c>
      <c r="Q26" s="1191"/>
      <c r="R26" s="1191"/>
      <c r="S26" s="1191"/>
      <c r="T26" s="1191"/>
      <c r="U26" s="1191"/>
      <c r="V26" s="1191"/>
      <c r="W26" s="1191" t="s">
        <v>1796</v>
      </c>
      <c r="X26" s="1191" t="s">
        <v>1794</v>
      </c>
      <c r="Y26" s="1191" t="s">
        <v>1796</v>
      </c>
      <c r="Z26" s="1191" t="s">
        <v>1796</v>
      </c>
      <c r="AA26" s="3095" t="s">
        <v>2469</v>
      </c>
      <c r="AB26" s="3096"/>
      <c r="AC26" s="3096"/>
      <c r="AD26" s="3097"/>
      <c r="AE26" s="1191"/>
      <c r="AF26" s="1191" t="s">
        <v>1793</v>
      </c>
      <c r="AG26" s="1191"/>
      <c r="AH26" s="1191"/>
      <c r="AI26" s="1191"/>
      <c r="AJ26" s="1191"/>
      <c r="AK26" s="1191"/>
      <c r="AL26" s="1191"/>
      <c r="AM26" s="1191"/>
      <c r="AN26" s="1191"/>
      <c r="AO26" s="1191" t="s">
        <v>1794</v>
      </c>
      <c r="AP26" s="1191" t="s">
        <v>1794</v>
      </c>
      <c r="AQ26" s="1191" t="s">
        <v>1794</v>
      </c>
      <c r="AR26" s="1191" t="s">
        <v>1794</v>
      </c>
      <c r="AS26" s="1191" t="s">
        <v>1794</v>
      </c>
      <c r="AT26" s="1191"/>
      <c r="AU26" s="1191"/>
      <c r="AV26" s="1191"/>
      <c r="AW26" s="1191"/>
      <c r="AX26" s="1191"/>
      <c r="AY26" s="1191"/>
      <c r="AZ26" s="1191"/>
      <c r="BA26" s="1191"/>
      <c r="BB26" s="1191" t="s">
        <v>1794</v>
      </c>
      <c r="BC26" s="1191"/>
      <c r="BD26" s="1191"/>
      <c r="BE26" s="1191"/>
      <c r="BF26" s="1191"/>
      <c r="BG26" s="1191" t="s">
        <v>1794</v>
      </c>
      <c r="BH26" s="1191" t="s">
        <v>1795</v>
      </c>
      <c r="BI26" s="1191"/>
      <c r="BJ26" s="1191"/>
      <c r="BK26" s="1191" t="s">
        <v>1796</v>
      </c>
      <c r="BL26" s="1191"/>
      <c r="BM26" s="1191" t="s">
        <v>1794</v>
      </c>
      <c r="BN26" s="1191"/>
      <c r="BO26" s="1191"/>
      <c r="BP26" s="1222"/>
    </row>
    <row r="27" spans="1:127" s="1182" customFormat="1" ht="17.100000000000001" hidden="1" customHeight="1">
      <c r="A27" s="3095" t="s">
        <v>2830</v>
      </c>
      <c r="B27" s="3096"/>
      <c r="C27" s="3096"/>
      <c r="D27" s="3097"/>
      <c r="E27" s="1190">
        <v>133471.69626538767</v>
      </c>
      <c r="F27" s="1190"/>
      <c r="G27" s="1190">
        <v>36777.200435699982</v>
      </c>
      <c r="H27" s="1191" t="s">
        <v>1796</v>
      </c>
      <c r="I27" s="1191" t="s">
        <v>1794</v>
      </c>
      <c r="J27" s="1191"/>
      <c r="K27" s="1191"/>
      <c r="L27" s="1191"/>
      <c r="M27" s="1191"/>
      <c r="N27" s="1191"/>
      <c r="O27" s="1191"/>
      <c r="P27" s="1191" t="s">
        <v>1794</v>
      </c>
      <c r="Q27" s="1191"/>
      <c r="R27" s="1191"/>
      <c r="S27" s="1191"/>
      <c r="T27" s="1191"/>
      <c r="U27" s="1191"/>
      <c r="V27" s="1191"/>
      <c r="W27" s="1191" t="s">
        <v>1796</v>
      </c>
      <c r="X27" s="212">
        <v>4154.5103876281082</v>
      </c>
      <c r="Y27" s="1191" t="s">
        <v>1794</v>
      </c>
      <c r="Z27" s="212">
        <v>37221.85817660774</v>
      </c>
      <c r="AA27" s="3095" t="s">
        <v>3533</v>
      </c>
      <c r="AB27" s="3096"/>
      <c r="AC27" s="3096"/>
      <c r="AD27" s="3097"/>
      <c r="AE27" s="1191"/>
      <c r="AF27" s="1191" t="s">
        <v>1796</v>
      </c>
      <c r="AG27" s="1191"/>
      <c r="AH27" s="1191"/>
      <c r="AI27" s="1191"/>
      <c r="AJ27" s="1191"/>
      <c r="AK27" s="1191"/>
      <c r="AL27" s="1191"/>
      <c r="AM27" s="1191"/>
      <c r="AN27" s="1191"/>
      <c r="AO27" s="1191" t="s">
        <v>1796</v>
      </c>
      <c r="AP27" s="1191" t="s">
        <v>1796</v>
      </c>
      <c r="AQ27" s="1191" t="s">
        <v>1794</v>
      </c>
      <c r="AR27" s="212">
        <v>18498.623851534325</v>
      </c>
      <c r="AS27" s="1191" t="s">
        <v>1796</v>
      </c>
      <c r="AT27" s="1191"/>
      <c r="AU27" s="1191"/>
      <c r="AV27" s="1191"/>
      <c r="AW27" s="1191"/>
      <c r="AX27" s="1191"/>
      <c r="AY27" s="1191"/>
      <c r="AZ27" s="1191"/>
      <c r="BA27" s="1191"/>
      <c r="BB27" s="1191" t="s">
        <v>1793</v>
      </c>
      <c r="BC27" s="1191"/>
      <c r="BD27" s="1191"/>
      <c r="BE27" s="1191"/>
      <c r="BF27" s="1191"/>
      <c r="BG27" s="1191" t="s">
        <v>1794</v>
      </c>
      <c r="BH27" s="1191" t="s">
        <v>1794</v>
      </c>
      <c r="BI27" s="1191"/>
      <c r="BJ27" s="1191"/>
      <c r="BK27" s="1191" t="s">
        <v>1796</v>
      </c>
      <c r="BL27" s="1191"/>
      <c r="BM27" s="1191" t="s">
        <v>1794</v>
      </c>
      <c r="BN27" s="1191"/>
      <c r="BO27" s="1191"/>
      <c r="BP27" s="1222"/>
    </row>
    <row r="28" spans="1:127" s="1182" customFormat="1" ht="17.100000000000001" hidden="1" customHeight="1">
      <c r="A28" s="3095" t="s">
        <v>2907</v>
      </c>
      <c r="B28" s="3096"/>
      <c r="C28" s="3096"/>
      <c r="D28" s="3097"/>
      <c r="E28" s="1190">
        <v>131242.65344171703</v>
      </c>
      <c r="F28" s="1190"/>
      <c r="G28" s="1190">
        <v>35738.166060879819</v>
      </c>
      <c r="H28" s="1190">
        <v>6189.6597568765692</v>
      </c>
      <c r="I28" s="1190">
        <v>11456.13340277295</v>
      </c>
      <c r="J28" s="1190"/>
      <c r="K28" s="1190"/>
      <c r="L28" s="1190"/>
      <c r="M28" s="1190"/>
      <c r="N28" s="1190"/>
      <c r="O28" s="1190"/>
      <c r="P28" s="1190">
        <v>11981.805100268384</v>
      </c>
      <c r="Q28" s="1190"/>
      <c r="R28" s="1190"/>
      <c r="S28" s="1190"/>
      <c r="T28" s="1190"/>
      <c r="U28" s="1190"/>
      <c r="V28" s="1190"/>
      <c r="W28" s="1190">
        <v>1329.9881353357021</v>
      </c>
      <c r="X28" s="212">
        <v>4217.443143698637</v>
      </c>
      <c r="Y28" s="212">
        <v>1641.8558302225567</v>
      </c>
      <c r="Z28" s="212">
        <v>36952.056864284896</v>
      </c>
      <c r="AA28" s="3095" t="s">
        <v>2907</v>
      </c>
      <c r="AB28" s="3096"/>
      <c r="AC28" s="3096"/>
      <c r="AD28" s="3097"/>
      <c r="AE28" s="212"/>
      <c r="AF28" s="212">
        <v>3358.7463562394632</v>
      </c>
      <c r="AG28" s="212"/>
      <c r="AH28" s="212"/>
      <c r="AI28" s="212"/>
      <c r="AJ28" s="212"/>
      <c r="AK28" s="212"/>
      <c r="AL28" s="212"/>
      <c r="AM28" s="212"/>
      <c r="AN28" s="212"/>
      <c r="AO28" s="212">
        <v>5996.2304408118398</v>
      </c>
      <c r="AP28" s="212">
        <v>7662.7471868962266</v>
      </c>
      <c r="AQ28" s="212">
        <v>690.24202525543592</v>
      </c>
      <c r="AR28" s="212">
        <v>18944.626940982682</v>
      </c>
      <c r="AS28" s="212">
        <v>586.4619130306005</v>
      </c>
      <c r="AT28" s="212"/>
      <c r="AU28" s="212"/>
      <c r="AV28" s="212"/>
      <c r="AW28" s="212"/>
      <c r="AX28" s="212"/>
      <c r="AY28" s="212"/>
      <c r="AZ28" s="212"/>
      <c r="BA28" s="212"/>
      <c r="BB28" s="212">
        <v>5038.5874307746826</v>
      </c>
      <c r="BC28" s="212"/>
      <c r="BD28" s="212"/>
      <c r="BE28" s="212"/>
      <c r="BF28" s="212"/>
      <c r="BG28" s="212">
        <v>5038.5874307746826</v>
      </c>
      <c r="BH28" s="212">
        <v>7232.9697450579442</v>
      </c>
      <c r="BI28" s="212"/>
      <c r="BJ28" s="212"/>
      <c r="BK28" s="212">
        <v>5853.1535932033694</v>
      </c>
      <c r="BL28" s="212"/>
      <c r="BM28" s="212">
        <v>233.45425891607707</v>
      </c>
      <c r="BN28" s="212"/>
      <c r="BO28" s="212"/>
      <c r="BP28" s="1222"/>
    </row>
    <row r="29" spans="1:127" s="1182" customFormat="1" ht="17.100000000000001" hidden="1" customHeight="1">
      <c r="A29" s="3095" t="s">
        <v>3534</v>
      </c>
      <c r="B29" s="3095"/>
      <c r="C29" s="3095"/>
      <c r="D29" s="3100"/>
      <c r="E29" s="1190">
        <v>141368.27721894893</v>
      </c>
      <c r="F29" s="1190"/>
      <c r="G29" s="1190">
        <v>40376.421066085597</v>
      </c>
      <c r="H29" s="1190">
        <v>7430.4396595193593</v>
      </c>
      <c r="I29" s="1190">
        <v>11876.941514670014</v>
      </c>
      <c r="J29" s="1190"/>
      <c r="K29" s="1190"/>
      <c r="L29" s="1190"/>
      <c r="M29" s="1190"/>
      <c r="N29" s="1190"/>
      <c r="O29" s="1190"/>
      <c r="P29" s="1190">
        <v>14003.729006123716</v>
      </c>
      <c r="Q29" s="1190"/>
      <c r="R29" s="1190"/>
      <c r="S29" s="1190"/>
      <c r="T29" s="1190"/>
      <c r="U29" s="1190"/>
      <c r="V29" s="1190"/>
      <c r="W29" s="1190">
        <v>1403.2603423912194</v>
      </c>
      <c r="X29" s="212">
        <v>4895.2017779295138</v>
      </c>
      <c r="Y29" s="212">
        <v>1755.9675311506728</v>
      </c>
      <c r="Z29" s="212">
        <v>37269.232333056541</v>
      </c>
      <c r="AA29" s="3095" t="s">
        <v>2833</v>
      </c>
      <c r="AB29" s="3095"/>
      <c r="AC29" s="3095"/>
      <c r="AD29" s="3100"/>
      <c r="AE29" s="212"/>
      <c r="AF29" s="212">
        <v>3049.4091506434647</v>
      </c>
      <c r="AG29" s="212"/>
      <c r="AH29" s="212"/>
      <c r="AI29" s="212"/>
      <c r="AJ29" s="212"/>
      <c r="AK29" s="212"/>
      <c r="AL29" s="212"/>
      <c r="AM29" s="212"/>
      <c r="AN29" s="212"/>
      <c r="AO29" s="212">
        <v>6190.5230020553863</v>
      </c>
      <c r="AP29" s="212">
        <v>8429.8469094916763</v>
      </c>
      <c r="AQ29" s="212">
        <v>829.39442678630144</v>
      </c>
      <c r="AR29" s="212">
        <v>18348.671482147132</v>
      </c>
      <c r="AS29" s="212">
        <v>643.92939221555935</v>
      </c>
      <c r="AT29" s="212"/>
      <c r="AU29" s="212"/>
      <c r="AV29" s="212"/>
      <c r="AW29" s="212"/>
      <c r="AX29" s="212"/>
      <c r="AY29" s="212"/>
      <c r="AZ29" s="212"/>
      <c r="BA29" s="212"/>
      <c r="BB29" s="212">
        <v>4959.295271592463</v>
      </c>
      <c r="BC29" s="212"/>
      <c r="BD29" s="212"/>
      <c r="BE29" s="212"/>
      <c r="BF29" s="212"/>
      <c r="BG29" s="212">
        <v>4959.295271592463</v>
      </c>
      <c r="BH29" s="212">
        <v>6852.5584430575373</v>
      </c>
      <c r="BI29" s="212"/>
      <c r="BJ29" s="212"/>
      <c r="BK29" s="212">
        <v>5701.1728290389619</v>
      </c>
      <c r="BL29" s="212"/>
      <c r="BM29" s="212">
        <v>191.71554624257877</v>
      </c>
      <c r="BN29" s="212"/>
      <c r="BO29" s="212"/>
      <c r="BP29" s="1222"/>
    </row>
    <row r="30" spans="1:127" s="1182" customFormat="1" ht="17.100000000000001" hidden="1" customHeight="1">
      <c r="A30" s="3095" t="s">
        <v>2835</v>
      </c>
      <c r="B30" s="3095"/>
      <c r="C30" s="3095"/>
      <c r="D30" s="3100"/>
      <c r="E30" s="1190">
        <v>138847.41528557913</v>
      </c>
      <c r="F30" s="1190"/>
      <c r="G30" s="1190">
        <v>41197.054414681719</v>
      </c>
      <c r="H30" s="1190">
        <v>6946.7841732304105</v>
      </c>
      <c r="I30" s="1190">
        <v>11703.358702067888</v>
      </c>
      <c r="J30" s="1190"/>
      <c r="K30" s="1190"/>
      <c r="L30" s="1190"/>
      <c r="M30" s="1190"/>
      <c r="N30" s="1190"/>
      <c r="O30" s="1190"/>
      <c r="P30" s="1190">
        <v>14699.864745677465</v>
      </c>
      <c r="Q30" s="1190"/>
      <c r="R30" s="1190"/>
      <c r="S30" s="1190"/>
      <c r="T30" s="1190"/>
      <c r="U30" s="1190"/>
      <c r="V30" s="1190"/>
      <c r="W30" s="1190">
        <v>1705.1058689892645</v>
      </c>
      <c r="X30" s="212">
        <v>5158.1419126114051</v>
      </c>
      <c r="Y30" s="212">
        <v>1658.7305922706355</v>
      </c>
      <c r="Z30" s="212">
        <v>39327.460588000205</v>
      </c>
      <c r="AA30" s="3095" t="s">
        <v>2835</v>
      </c>
      <c r="AB30" s="3095"/>
      <c r="AC30" s="3095"/>
      <c r="AD30" s="3100"/>
      <c r="AE30" s="212"/>
      <c r="AF30" s="212">
        <v>3307.9935318721459</v>
      </c>
      <c r="AG30" s="212"/>
      <c r="AH30" s="212"/>
      <c r="AI30" s="212"/>
      <c r="AJ30" s="212"/>
      <c r="AK30" s="212"/>
      <c r="AL30" s="212"/>
      <c r="AM30" s="212"/>
      <c r="AN30" s="212"/>
      <c r="AO30" s="212">
        <v>6619.8707735134749</v>
      </c>
      <c r="AP30" s="212">
        <v>9979.5479325617016</v>
      </c>
      <c r="AQ30" s="212">
        <v>1022.8248889603675</v>
      </c>
      <c r="AR30" s="212">
        <v>17661.028464300958</v>
      </c>
      <c r="AS30" s="212">
        <v>691.05851796347542</v>
      </c>
      <c r="AT30" s="212"/>
      <c r="AU30" s="212"/>
      <c r="AV30" s="212"/>
      <c r="AW30" s="212"/>
      <c r="AX30" s="212"/>
      <c r="AY30" s="212"/>
      <c r="AZ30" s="212"/>
      <c r="BA30" s="212"/>
      <c r="BB30" s="212">
        <v>4751.6715609288749</v>
      </c>
      <c r="BC30" s="212"/>
      <c r="BD30" s="212"/>
      <c r="BE30" s="212"/>
      <c r="BF30" s="212"/>
      <c r="BG30" s="212">
        <v>4751.6715609288749</v>
      </c>
      <c r="BH30" s="212">
        <v>6287.7301288130038</v>
      </c>
      <c r="BI30" s="212"/>
      <c r="BJ30" s="212"/>
      <c r="BK30" s="212">
        <v>5613.9694110910705</v>
      </c>
      <c r="BL30" s="212"/>
      <c r="BM30" s="212">
        <v>316.59884550457059</v>
      </c>
      <c r="BN30" s="212"/>
      <c r="BO30" s="212"/>
      <c r="BP30" s="1222"/>
    </row>
    <row r="31" spans="1:127" s="1182" customFormat="1" ht="18" customHeight="1" thickTop="1">
      <c r="A31" s="3095" t="s">
        <v>2910</v>
      </c>
      <c r="B31" s="3096"/>
      <c r="C31" s="3096"/>
      <c r="D31" s="3097"/>
      <c r="E31" s="2872">
        <f>BQ35</f>
        <v>178170.53779473432</v>
      </c>
      <c r="F31" s="2872">
        <f t="shared" ref="F31:X31" si="0">BR35</f>
        <v>113624.29277168945</v>
      </c>
      <c r="G31" s="2872">
        <f t="shared" si="0"/>
        <v>24723.037312069544</v>
      </c>
      <c r="H31" s="2872">
        <f t="shared" si="0"/>
        <v>61953.04892548528</v>
      </c>
      <c r="I31" s="2872">
        <f t="shared" si="0"/>
        <v>8977.8337564570593</v>
      </c>
      <c r="J31" s="2872">
        <f t="shared" si="0"/>
        <v>5870.018692047166</v>
      </c>
      <c r="K31" s="2872">
        <f t="shared" si="0"/>
        <v>239.1076206211996</v>
      </c>
      <c r="L31" s="2872">
        <f t="shared" si="0"/>
        <v>4</v>
      </c>
      <c r="M31" s="2872">
        <f t="shared" si="0"/>
        <v>249.45842430232051</v>
      </c>
      <c r="N31" s="2872">
        <f t="shared" si="0"/>
        <v>494.74046714594755</v>
      </c>
      <c r="O31" s="2872">
        <f t="shared" si="0"/>
        <v>1</v>
      </c>
      <c r="P31" s="2872">
        <f t="shared" si="0"/>
        <v>405.42242051934221</v>
      </c>
      <c r="Q31" s="2872">
        <f t="shared" si="0"/>
        <v>23</v>
      </c>
      <c r="R31" s="2872">
        <f t="shared" si="0"/>
        <v>14.176470588216311</v>
      </c>
      <c r="S31" s="2872">
        <f t="shared" si="0"/>
        <v>43</v>
      </c>
      <c r="T31" s="2872">
        <f t="shared" si="0"/>
        <v>2</v>
      </c>
      <c r="U31" s="2872">
        <f t="shared" si="0"/>
        <v>74.573027834378351</v>
      </c>
      <c r="V31" s="2872">
        <f t="shared" si="0"/>
        <v>227.84541776884024</v>
      </c>
      <c r="W31" s="2872">
        <f t="shared" si="0"/>
        <v>1336.6341459644498</v>
      </c>
      <c r="X31" s="2873">
        <f t="shared" si="0"/>
        <v>17034.349680453539</v>
      </c>
      <c r="Y31" s="2873">
        <f>CK35</f>
        <v>35940.865488574673</v>
      </c>
      <c r="Z31" s="2873">
        <f>CL35</f>
        <v>26948.206534134555</v>
      </c>
      <c r="AA31" s="3095" t="s">
        <v>2237</v>
      </c>
      <c r="AB31" s="3096"/>
      <c r="AC31" s="3096"/>
      <c r="AD31" s="3097"/>
      <c r="AE31" s="1192">
        <f>CM35</f>
        <v>61986.807206098383</v>
      </c>
      <c r="AF31" s="1822">
        <f t="shared" ref="AF31:BM31" si="1">CN35</f>
        <v>7370.7353680462365</v>
      </c>
      <c r="AG31" s="1822">
        <f t="shared" si="1"/>
        <v>1397.6490285067557</v>
      </c>
      <c r="AH31" s="1822">
        <f t="shared" si="1"/>
        <v>1167.8100393857628</v>
      </c>
      <c r="AI31" s="1822">
        <f t="shared" si="1"/>
        <v>969.28589767598294</v>
      </c>
      <c r="AJ31" s="1822">
        <f t="shared" si="1"/>
        <v>753.20929433177503</v>
      </c>
      <c r="AK31" s="1822">
        <f t="shared" si="1"/>
        <v>998.88369178230994</v>
      </c>
      <c r="AL31" s="1822">
        <f t="shared" si="1"/>
        <v>406.15022624966286</v>
      </c>
      <c r="AM31" s="1822">
        <f t="shared" si="1"/>
        <v>358.91610551743037</v>
      </c>
      <c r="AN31" s="1822">
        <f t="shared" si="1"/>
        <v>350.72252514734737</v>
      </c>
      <c r="AO31" s="1822">
        <f t="shared" si="1"/>
        <v>520.21924705335471</v>
      </c>
      <c r="AP31" s="1822">
        <f t="shared" si="1"/>
        <v>1007.4927228257264</v>
      </c>
      <c r="AQ31" s="1822">
        <f>CY35</f>
        <v>54616.071838052121</v>
      </c>
      <c r="AR31" s="1822">
        <f t="shared" si="1"/>
        <v>19128.49315437537</v>
      </c>
      <c r="AS31" s="1822">
        <f t="shared" si="1"/>
        <v>3787.4851370067672</v>
      </c>
      <c r="AT31" s="1822">
        <f t="shared" si="1"/>
        <v>3509.1261453943957</v>
      </c>
      <c r="AU31" s="1822">
        <f t="shared" si="1"/>
        <v>4402.1552875438738</v>
      </c>
      <c r="AV31" s="1822">
        <f t="shared" si="1"/>
        <v>2855.4094153363308</v>
      </c>
      <c r="AW31" s="1822">
        <f t="shared" si="1"/>
        <v>2326.2639991471665</v>
      </c>
      <c r="AX31" s="1822">
        <f t="shared" si="1"/>
        <v>2708.1511661701334</v>
      </c>
      <c r="AY31" s="1822">
        <f t="shared" si="1"/>
        <v>514.69056165576023</v>
      </c>
      <c r="AZ31" s="1822">
        <f t="shared" si="1"/>
        <v>180.79539276922412</v>
      </c>
      <c r="BA31" s="1822">
        <f t="shared" si="1"/>
        <v>443.80789422249154</v>
      </c>
      <c r="BB31" s="1822">
        <f t="shared" si="1"/>
        <v>1204.6422477063309</v>
      </c>
      <c r="BC31" s="1822">
        <f t="shared" si="1"/>
        <v>108.3136716242507</v>
      </c>
      <c r="BD31" s="1822">
        <f t="shared" si="1"/>
        <v>242.202447714578</v>
      </c>
      <c r="BE31" s="1822">
        <f t="shared" si="1"/>
        <v>531.53313376523147</v>
      </c>
      <c r="BF31" s="1822">
        <f t="shared" si="1"/>
        <v>16.708072536426418</v>
      </c>
      <c r="BG31" s="1822">
        <f t="shared" si="1"/>
        <v>1000.5406539719395</v>
      </c>
      <c r="BH31" s="1822">
        <f t="shared" si="1"/>
        <v>35487.578683676766</v>
      </c>
      <c r="BI31" s="1822">
        <f t="shared" si="1"/>
        <v>18070.281219104392</v>
      </c>
      <c r="BJ31" s="1822">
        <f t="shared" si="1"/>
        <v>2527.7787260569953</v>
      </c>
      <c r="BK31" s="1822">
        <f t="shared" si="1"/>
        <v>2038.5787788187261</v>
      </c>
      <c r="BL31" s="1822">
        <f t="shared" si="1"/>
        <v>13682.892562395798</v>
      </c>
      <c r="BM31" s="1822">
        <f t="shared" si="1"/>
        <v>377.6852114904807</v>
      </c>
      <c r="BN31" s="1822">
        <f>DV35</f>
        <v>2559.4378169466568</v>
      </c>
      <c r="BO31" s="3220"/>
      <c r="BP31" s="3221"/>
      <c r="BQ31" s="2165" t="s">
        <v>1046</v>
      </c>
      <c r="BR31" s="2166" t="s">
        <v>803</v>
      </c>
      <c r="BS31" s="2166" t="s">
        <v>3942</v>
      </c>
      <c r="BT31" s="2166" t="s">
        <v>1389</v>
      </c>
      <c r="BU31" s="2166" t="s">
        <v>3943</v>
      </c>
      <c r="BV31" s="2166" t="s">
        <v>3944</v>
      </c>
      <c r="BW31" s="2166" t="s">
        <v>3945</v>
      </c>
      <c r="BX31" s="2166" t="s">
        <v>3946</v>
      </c>
      <c r="BY31" s="2166" t="s">
        <v>3947</v>
      </c>
      <c r="BZ31" s="2166" t="s">
        <v>3948</v>
      </c>
      <c r="CA31" s="2166" t="s">
        <v>3949</v>
      </c>
      <c r="CB31" s="2166" t="s">
        <v>3950</v>
      </c>
      <c r="CC31" s="2166" t="s">
        <v>3951</v>
      </c>
      <c r="CD31" s="2166" t="s">
        <v>3952</v>
      </c>
      <c r="CE31" s="2166" t="s">
        <v>3953</v>
      </c>
      <c r="CF31" s="2166" t="s">
        <v>3954</v>
      </c>
      <c r="CG31" s="2166" t="s">
        <v>3955</v>
      </c>
      <c r="CH31" s="2166" t="s">
        <v>3956</v>
      </c>
      <c r="CI31" s="2166" t="s">
        <v>1681</v>
      </c>
      <c r="CJ31" s="2166" t="s">
        <v>3957</v>
      </c>
      <c r="CK31" s="2166" t="s">
        <v>3958</v>
      </c>
      <c r="CL31" s="2166" t="s">
        <v>3959</v>
      </c>
      <c r="CM31" s="2166" t="s">
        <v>806</v>
      </c>
      <c r="CN31" s="2166" t="s">
        <v>3960</v>
      </c>
      <c r="CO31" s="2166" t="s">
        <v>1682</v>
      </c>
      <c r="CP31" s="2166" t="s">
        <v>1683</v>
      </c>
      <c r="CQ31" s="2166" t="s">
        <v>1684</v>
      </c>
      <c r="CR31" s="2166" t="s">
        <v>1685</v>
      </c>
      <c r="CS31" s="2166" t="s">
        <v>1686</v>
      </c>
      <c r="CT31" s="2166" t="s">
        <v>1687</v>
      </c>
      <c r="CU31" s="2166" t="s">
        <v>1688</v>
      </c>
      <c r="CV31" s="2166" t="s">
        <v>1689</v>
      </c>
      <c r="CW31" s="2166" t="s">
        <v>1690</v>
      </c>
      <c r="CX31" s="2166" t="s">
        <v>1691</v>
      </c>
      <c r="CY31" s="2166" t="s">
        <v>3961</v>
      </c>
      <c r="CZ31" s="2166" t="s">
        <v>3962</v>
      </c>
      <c r="DA31" s="2166" t="s">
        <v>1692</v>
      </c>
      <c r="DB31" s="2166" t="s">
        <v>1693</v>
      </c>
      <c r="DC31" s="2166" t="s">
        <v>1694</v>
      </c>
      <c r="DD31" s="2166" t="s">
        <v>1695</v>
      </c>
      <c r="DE31" s="2166" t="s">
        <v>1696</v>
      </c>
      <c r="DF31" s="2166" t="s">
        <v>1697</v>
      </c>
      <c r="DG31" s="2166" t="s">
        <v>1698</v>
      </c>
      <c r="DH31" s="2166" t="s">
        <v>1699</v>
      </c>
      <c r="DI31" s="2166" t="s">
        <v>1700</v>
      </c>
      <c r="DJ31" s="2166" t="s">
        <v>1701</v>
      </c>
      <c r="DK31" s="2166" t="s">
        <v>1702</v>
      </c>
      <c r="DL31" s="2166" t="s">
        <v>1703</v>
      </c>
      <c r="DM31" s="2166" t="s">
        <v>1704</v>
      </c>
      <c r="DN31" s="2166" t="s">
        <v>1705</v>
      </c>
      <c r="DO31" s="2166" t="s">
        <v>1718</v>
      </c>
      <c r="DP31" s="2166" t="s">
        <v>3963</v>
      </c>
      <c r="DQ31" s="2166" t="s">
        <v>1706</v>
      </c>
      <c r="DR31" s="2166" t="s">
        <v>1707</v>
      </c>
      <c r="DS31" s="2166" t="s">
        <v>1708</v>
      </c>
      <c r="DT31" s="2166" t="s">
        <v>1709</v>
      </c>
      <c r="DU31" s="2166" t="s">
        <v>1710</v>
      </c>
      <c r="DV31" s="2167" t="s">
        <v>1049</v>
      </c>
      <c r="DW31" s="2168"/>
    </row>
    <row r="32" spans="1:127" ht="18" customHeight="1" thickBot="1">
      <c r="A32" s="3094" t="s">
        <v>43</v>
      </c>
      <c r="B32" s="3094"/>
      <c r="C32" s="3094"/>
      <c r="D32" s="1083"/>
      <c r="E32" s="291"/>
      <c r="F32" s="291"/>
      <c r="G32" s="2874"/>
      <c r="H32" s="2874"/>
      <c r="I32" s="2874"/>
      <c r="J32" s="2874"/>
      <c r="K32" s="2874"/>
      <c r="L32" s="2874"/>
      <c r="M32" s="2874"/>
      <c r="N32" s="2874"/>
      <c r="O32" s="2874"/>
      <c r="P32" s="2874"/>
      <c r="Q32" s="2874"/>
      <c r="R32" s="2874"/>
      <c r="S32" s="2874"/>
      <c r="T32" s="2874"/>
      <c r="U32" s="2874"/>
      <c r="V32" s="2874"/>
      <c r="W32" s="2874"/>
      <c r="X32" s="2875"/>
      <c r="Y32" s="2875"/>
      <c r="Z32" s="2875"/>
      <c r="AA32" s="3094" t="s">
        <v>43</v>
      </c>
      <c r="AB32" s="3094"/>
      <c r="AC32" s="3094"/>
      <c r="AD32" s="1083"/>
      <c r="AE32" s="1195"/>
      <c r="AF32" s="1195"/>
      <c r="AG32" s="1195"/>
      <c r="AH32" s="1195"/>
      <c r="AI32" s="1195"/>
      <c r="AJ32" s="1195"/>
      <c r="AK32" s="1195"/>
      <c r="AL32" s="1195"/>
      <c r="AM32" s="1195"/>
      <c r="AN32" s="1195"/>
      <c r="AO32" s="1195"/>
      <c r="AP32" s="1195"/>
      <c r="AQ32" s="1195"/>
      <c r="AR32" s="1195"/>
      <c r="AS32" s="1195"/>
      <c r="AT32" s="1195"/>
      <c r="AU32" s="1195"/>
      <c r="AV32" s="1195"/>
      <c r="AW32" s="1195"/>
      <c r="AX32" s="1195"/>
      <c r="AY32" s="1195"/>
      <c r="AZ32" s="1195"/>
      <c r="BA32" s="1195"/>
      <c r="BB32" s="1195"/>
      <c r="BC32" s="1195"/>
      <c r="BD32" s="1195"/>
      <c r="BE32" s="1195"/>
      <c r="BF32" s="1195"/>
      <c r="BG32" s="1195"/>
      <c r="BH32" s="1195"/>
      <c r="BI32" s="1195"/>
      <c r="BJ32" s="1195"/>
      <c r="BK32" s="1195"/>
      <c r="BL32" s="1195"/>
      <c r="BM32" s="1195"/>
      <c r="BN32" s="1195"/>
      <c r="BO32" s="3222"/>
      <c r="BP32" s="3223"/>
      <c r="BQ32" s="2169" t="s">
        <v>1054</v>
      </c>
      <c r="BR32" s="2170" t="s">
        <v>1054</v>
      </c>
      <c r="BS32" s="2170" t="s">
        <v>1054</v>
      </c>
      <c r="BT32" s="2170" t="s">
        <v>1054</v>
      </c>
      <c r="BU32" s="2170" t="s">
        <v>1054</v>
      </c>
      <c r="BV32" s="2170" t="s">
        <v>1054</v>
      </c>
      <c r="BW32" s="2170" t="s">
        <v>1054</v>
      </c>
      <c r="BX32" s="2170" t="s">
        <v>1054</v>
      </c>
      <c r="BY32" s="2170" t="s">
        <v>1054</v>
      </c>
      <c r="BZ32" s="2170" t="s">
        <v>1054</v>
      </c>
      <c r="CA32" s="2170" t="s">
        <v>1054</v>
      </c>
      <c r="CB32" s="2170" t="s">
        <v>1054</v>
      </c>
      <c r="CC32" s="2170" t="s">
        <v>1054</v>
      </c>
      <c r="CD32" s="2170" t="s">
        <v>1054</v>
      </c>
      <c r="CE32" s="2170" t="s">
        <v>1054</v>
      </c>
      <c r="CF32" s="2170" t="s">
        <v>1054</v>
      </c>
      <c r="CG32" s="2170" t="s">
        <v>1054</v>
      </c>
      <c r="CH32" s="2170" t="s">
        <v>1054</v>
      </c>
      <c r="CI32" s="2170" t="s">
        <v>1054</v>
      </c>
      <c r="CJ32" s="2170" t="s">
        <v>1054</v>
      </c>
      <c r="CK32" s="2170" t="s">
        <v>1054</v>
      </c>
      <c r="CL32" s="2170" t="s">
        <v>1054</v>
      </c>
      <c r="CM32" s="2170" t="s">
        <v>1054</v>
      </c>
      <c r="CN32" s="2170" t="s">
        <v>1054</v>
      </c>
      <c r="CO32" s="2170" t="s">
        <v>1054</v>
      </c>
      <c r="CP32" s="2170" t="s">
        <v>1054</v>
      </c>
      <c r="CQ32" s="2170" t="s">
        <v>1054</v>
      </c>
      <c r="CR32" s="2170" t="s">
        <v>1054</v>
      </c>
      <c r="CS32" s="2170" t="s">
        <v>1054</v>
      </c>
      <c r="CT32" s="2170" t="s">
        <v>1054</v>
      </c>
      <c r="CU32" s="2170" t="s">
        <v>1054</v>
      </c>
      <c r="CV32" s="2170" t="s">
        <v>1054</v>
      </c>
      <c r="CW32" s="2170" t="s">
        <v>1054</v>
      </c>
      <c r="CX32" s="2170" t="s">
        <v>1054</v>
      </c>
      <c r="CY32" s="2170" t="s">
        <v>1054</v>
      </c>
      <c r="CZ32" s="2170" t="s">
        <v>1054</v>
      </c>
      <c r="DA32" s="2170" t="s">
        <v>1054</v>
      </c>
      <c r="DB32" s="2170" t="s">
        <v>1054</v>
      </c>
      <c r="DC32" s="2170" t="s">
        <v>1054</v>
      </c>
      <c r="DD32" s="2170" t="s">
        <v>1054</v>
      </c>
      <c r="DE32" s="2170" t="s">
        <v>1054</v>
      </c>
      <c r="DF32" s="2170" t="s">
        <v>1054</v>
      </c>
      <c r="DG32" s="2170" t="s">
        <v>1054</v>
      </c>
      <c r="DH32" s="2170" t="s">
        <v>1054</v>
      </c>
      <c r="DI32" s="2170" t="s">
        <v>1054</v>
      </c>
      <c r="DJ32" s="2170" t="s">
        <v>1054</v>
      </c>
      <c r="DK32" s="2170" t="s">
        <v>1054</v>
      </c>
      <c r="DL32" s="2170" t="s">
        <v>1054</v>
      </c>
      <c r="DM32" s="2170" t="s">
        <v>1054</v>
      </c>
      <c r="DN32" s="2170" t="s">
        <v>1054</v>
      </c>
      <c r="DO32" s="2170" t="s">
        <v>1054</v>
      </c>
      <c r="DP32" s="2170" t="s">
        <v>1054</v>
      </c>
      <c r="DQ32" s="2170" t="s">
        <v>1054</v>
      </c>
      <c r="DR32" s="2170" t="s">
        <v>1054</v>
      </c>
      <c r="DS32" s="2170" t="s">
        <v>1054</v>
      </c>
      <c r="DT32" s="2170" t="s">
        <v>1054</v>
      </c>
      <c r="DU32" s="2170" t="s">
        <v>1054</v>
      </c>
      <c r="DV32" s="2171" t="s">
        <v>1054</v>
      </c>
      <c r="DW32" s="2168"/>
    </row>
    <row r="33" spans="1:127" ht="18" customHeight="1" thickTop="1">
      <c r="A33" s="155"/>
      <c r="B33" s="155" t="s">
        <v>44</v>
      </c>
      <c r="C33" s="155"/>
      <c r="D33" s="1089"/>
      <c r="E33" s="1566">
        <f>BQ33</f>
        <v>164191.64732989337</v>
      </c>
      <c r="F33" s="1566">
        <f t="shared" ref="F33:U34" si="2">BR33</f>
        <v>109415.94754270698</v>
      </c>
      <c r="G33" s="1566">
        <f t="shared" si="2"/>
        <v>22904.884485925631</v>
      </c>
      <c r="H33" s="1566">
        <f t="shared" si="2"/>
        <v>60938.708977706512</v>
      </c>
      <c r="I33" s="1566">
        <f t="shared" si="2"/>
        <v>8932.6649216885726</v>
      </c>
      <c r="J33" s="1566">
        <f t="shared" si="2"/>
        <v>5841.1831906120087</v>
      </c>
      <c r="K33" s="1566">
        <f t="shared" si="2"/>
        <v>239.1076206211996</v>
      </c>
      <c r="L33" s="1566">
        <f t="shared" si="2"/>
        <v>4</v>
      </c>
      <c r="M33" s="1566">
        <f t="shared" si="2"/>
        <v>249.45842430232051</v>
      </c>
      <c r="N33" s="1566">
        <f t="shared" si="2"/>
        <v>494.74046714594755</v>
      </c>
      <c r="O33" s="1566">
        <f t="shared" si="2"/>
        <v>1</v>
      </c>
      <c r="P33" s="1566">
        <f t="shared" si="2"/>
        <v>405.42242051934221</v>
      </c>
      <c r="Q33" s="1566">
        <f t="shared" si="2"/>
        <v>23</v>
      </c>
      <c r="R33" s="1566">
        <f t="shared" si="2"/>
        <v>14.176470588216311</v>
      </c>
      <c r="S33" s="1566">
        <f t="shared" si="2"/>
        <v>43</v>
      </c>
      <c r="T33" s="1566">
        <f t="shared" si="2"/>
        <v>2</v>
      </c>
      <c r="U33" s="1566">
        <f t="shared" si="2"/>
        <v>74.573027834378351</v>
      </c>
      <c r="V33" s="1566">
        <f t="shared" ref="V33:Z34" si="3">CH33</f>
        <v>227.84541776884024</v>
      </c>
      <c r="W33" s="1566">
        <f t="shared" si="3"/>
        <v>1320.3008126311215</v>
      </c>
      <c r="X33" s="1566">
        <f t="shared" si="3"/>
        <v>16626.316180251346</v>
      </c>
      <c r="Y33" s="1566">
        <f t="shared" si="3"/>
        <v>35379.727875766577</v>
      </c>
      <c r="Z33" s="1566">
        <f t="shared" si="3"/>
        <v>25572.354079074721</v>
      </c>
      <c r="AA33" s="155"/>
      <c r="AB33" s="155" t="s">
        <v>44</v>
      </c>
      <c r="AC33" s="155"/>
      <c r="AD33" s="1089"/>
      <c r="AE33" s="220">
        <f>CM33</f>
        <v>54775.69978718651</v>
      </c>
      <c r="AF33" s="220">
        <f t="shared" ref="AF33:AU34" si="4">CN33</f>
        <v>6499.91667501136</v>
      </c>
      <c r="AG33" s="220">
        <f t="shared" si="4"/>
        <v>1088.2118017241867</v>
      </c>
      <c r="AH33" s="220">
        <f t="shared" si="4"/>
        <v>969.73125029079131</v>
      </c>
      <c r="AI33" s="220">
        <f t="shared" si="4"/>
        <v>752.81710085992813</v>
      </c>
      <c r="AJ33" s="220">
        <f t="shared" si="4"/>
        <v>698.35561419432599</v>
      </c>
      <c r="AK33" s="220">
        <f t="shared" si="4"/>
        <v>862.40246744751857</v>
      </c>
      <c r="AL33" s="220">
        <f t="shared" si="4"/>
        <v>363.1130517229613</v>
      </c>
      <c r="AM33" s="220">
        <f t="shared" si="4"/>
        <v>318.91557660987706</v>
      </c>
      <c r="AN33" s="220">
        <f t="shared" si="4"/>
        <v>334.38919181401894</v>
      </c>
      <c r="AO33" s="220">
        <f t="shared" si="4"/>
        <v>461.6607395398317</v>
      </c>
      <c r="AP33" s="220">
        <f t="shared" si="4"/>
        <v>1007.4927228257264</v>
      </c>
      <c r="AQ33" s="220">
        <f t="shared" si="4"/>
        <v>48275.783112175166</v>
      </c>
      <c r="AR33" s="220">
        <f t="shared" si="4"/>
        <v>16200.790881785335</v>
      </c>
      <c r="AS33" s="220">
        <f t="shared" si="4"/>
        <v>3200.1429652080774</v>
      </c>
      <c r="AT33" s="220">
        <f t="shared" si="4"/>
        <v>2969.8616222531978</v>
      </c>
      <c r="AU33" s="220">
        <f t="shared" si="4"/>
        <v>3595.8999661165717</v>
      </c>
      <c r="AV33" s="220">
        <f t="shared" ref="AV33:BK34" si="5">DD33</f>
        <v>2201.8004180887092</v>
      </c>
      <c r="AW33" s="220">
        <f t="shared" si="5"/>
        <v>1852.9863805726218</v>
      </c>
      <c r="AX33" s="220">
        <f t="shared" si="5"/>
        <v>2350.2945866199807</v>
      </c>
      <c r="AY33" s="220">
        <f t="shared" si="5"/>
        <v>462.54241350762726</v>
      </c>
      <c r="AZ33" s="220">
        <f t="shared" si="5"/>
        <v>143.73478670860794</v>
      </c>
      <c r="BA33" s="220">
        <f t="shared" si="5"/>
        <v>375.30730578031989</v>
      </c>
      <c r="BB33" s="220">
        <f t="shared" si="5"/>
        <v>1039.4991431876438</v>
      </c>
      <c r="BC33" s="220">
        <f t="shared" si="5"/>
        <v>66.63076219691574</v>
      </c>
      <c r="BD33" s="220">
        <f t="shared" si="5"/>
        <v>185.47018195066155</v>
      </c>
      <c r="BE33" s="220">
        <f t="shared" si="5"/>
        <v>479.47528273211691</v>
      </c>
      <c r="BF33" s="220">
        <f t="shared" si="5"/>
        <v>16.708072536426418</v>
      </c>
      <c r="BG33" s="220">
        <f t="shared" si="5"/>
        <v>965.83577338386203</v>
      </c>
      <c r="BH33" s="220">
        <f t="shared" si="5"/>
        <v>32074.992230389849</v>
      </c>
      <c r="BI33" s="220">
        <f t="shared" si="5"/>
        <v>16085.680738630848</v>
      </c>
      <c r="BJ33" s="220">
        <f t="shared" si="5"/>
        <v>2149.6776019715394</v>
      </c>
      <c r="BK33" s="220">
        <f t="shared" si="5"/>
        <v>1855.3804233726996</v>
      </c>
      <c r="BL33" s="220">
        <f t="shared" ref="BL33:BN34" si="6">DT33</f>
        <v>12536.041950169258</v>
      </c>
      <c r="BM33" s="220">
        <f t="shared" si="6"/>
        <v>274.68064528819116</v>
      </c>
      <c r="BN33" s="220">
        <f t="shared" si="6"/>
        <v>0</v>
      </c>
      <c r="BO33" s="3224" t="s">
        <v>991</v>
      </c>
      <c r="BP33" s="2172" t="s">
        <v>992</v>
      </c>
      <c r="BQ33" s="2173">
        <v>164191.64732989337</v>
      </c>
      <c r="BR33" s="2174">
        <v>109415.94754270698</v>
      </c>
      <c r="BS33" s="2174">
        <v>22904.884485925631</v>
      </c>
      <c r="BT33" s="2174">
        <v>60938.708977706512</v>
      </c>
      <c r="BU33" s="2174">
        <v>8932.6649216885726</v>
      </c>
      <c r="BV33" s="2174">
        <v>5841.1831906120087</v>
      </c>
      <c r="BW33" s="2174">
        <v>239.1076206211996</v>
      </c>
      <c r="BX33" s="2174">
        <v>4</v>
      </c>
      <c r="BY33" s="2174">
        <v>249.45842430232051</v>
      </c>
      <c r="BZ33" s="2174">
        <v>494.74046714594755</v>
      </c>
      <c r="CA33" s="2174">
        <v>1</v>
      </c>
      <c r="CB33" s="2174">
        <v>405.42242051934221</v>
      </c>
      <c r="CC33" s="2174">
        <v>23</v>
      </c>
      <c r="CD33" s="2174">
        <v>14.176470588216311</v>
      </c>
      <c r="CE33" s="2174">
        <v>43</v>
      </c>
      <c r="CF33" s="2174">
        <v>2</v>
      </c>
      <c r="CG33" s="2174">
        <v>74.573027834378351</v>
      </c>
      <c r="CH33" s="2174">
        <v>227.84541776884024</v>
      </c>
      <c r="CI33" s="2174">
        <v>1320.3008126311215</v>
      </c>
      <c r="CJ33" s="2174">
        <v>16626.316180251346</v>
      </c>
      <c r="CK33" s="2174">
        <v>35379.727875766577</v>
      </c>
      <c r="CL33" s="2174">
        <v>25572.354079074721</v>
      </c>
      <c r="CM33" s="2174">
        <v>54775.69978718651</v>
      </c>
      <c r="CN33" s="2174">
        <v>6499.91667501136</v>
      </c>
      <c r="CO33" s="2174">
        <v>1088.2118017241867</v>
      </c>
      <c r="CP33" s="2174">
        <v>969.73125029079131</v>
      </c>
      <c r="CQ33" s="2174">
        <v>752.81710085992813</v>
      </c>
      <c r="CR33" s="2174">
        <v>698.35561419432599</v>
      </c>
      <c r="CS33" s="2174">
        <v>862.40246744751857</v>
      </c>
      <c r="CT33" s="2174">
        <v>363.1130517229613</v>
      </c>
      <c r="CU33" s="2174">
        <v>318.91557660987706</v>
      </c>
      <c r="CV33" s="2174">
        <v>334.38919181401894</v>
      </c>
      <c r="CW33" s="2174">
        <v>461.6607395398317</v>
      </c>
      <c r="CX33" s="2174">
        <v>1007.4927228257264</v>
      </c>
      <c r="CY33" s="2174">
        <v>48275.783112175166</v>
      </c>
      <c r="CZ33" s="2174">
        <v>16200.790881785335</v>
      </c>
      <c r="DA33" s="2174">
        <v>3200.1429652080774</v>
      </c>
      <c r="DB33" s="2174">
        <v>2969.8616222531978</v>
      </c>
      <c r="DC33" s="2174">
        <v>3595.8999661165717</v>
      </c>
      <c r="DD33" s="2174">
        <v>2201.8004180887092</v>
      </c>
      <c r="DE33" s="2174">
        <v>1852.9863805726218</v>
      </c>
      <c r="DF33" s="2174">
        <v>2350.2945866199807</v>
      </c>
      <c r="DG33" s="2174">
        <v>462.54241350762726</v>
      </c>
      <c r="DH33" s="2174">
        <v>143.73478670860794</v>
      </c>
      <c r="DI33" s="2174">
        <v>375.30730578031989</v>
      </c>
      <c r="DJ33" s="2174">
        <v>1039.4991431876438</v>
      </c>
      <c r="DK33" s="2174">
        <v>66.63076219691574</v>
      </c>
      <c r="DL33" s="2174">
        <v>185.47018195066155</v>
      </c>
      <c r="DM33" s="2174">
        <v>479.47528273211691</v>
      </c>
      <c r="DN33" s="2174">
        <v>16.708072536426418</v>
      </c>
      <c r="DO33" s="2174">
        <v>965.83577338386203</v>
      </c>
      <c r="DP33" s="2174">
        <v>32074.992230389849</v>
      </c>
      <c r="DQ33" s="2174">
        <v>16085.680738630848</v>
      </c>
      <c r="DR33" s="2174">
        <v>2149.6776019715394</v>
      </c>
      <c r="DS33" s="2174">
        <v>1855.3804233726996</v>
      </c>
      <c r="DT33" s="2174">
        <v>12536.041950169258</v>
      </c>
      <c r="DU33" s="2174">
        <v>274.68064528819116</v>
      </c>
      <c r="DV33" s="2175">
        <v>0</v>
      </c>
      <c r="DW33" s="2168"/>
    </row>
    <row r="34" spans="1:127" ht="18" customHeight="1">
      <c r="A34" s="155"/>
      <c r="B34" s="155" t="s">
        <v>1798</v>
      </c>
      <c r="C34" s="155"/>
      <c r="D34" s="1089"/>
      <c r="E34" s="1566">
        <f>BQ34</f>
        <v>13978.890464841004</v>
      </c>
      <c r="F34" s="1566">
        <f t="shared" si="2"/>
        <v>4208.3452289825191</v>
      </c>
      <c r="G34" s="1566">
        <f t="shared" si="2"/>
        <v>1818.1528261439103</v>
      </c>
      <c r="H34" s="1566">
        <f t="shared" si="2"/>
        <v>1014.3399477787696</v>
      </c>
      <c r="I34" s="1566">
        <f t="shared" si="2"/>
        <v>45.168834768486079</v>
      </c>
      <c r="J34" s="1566">
        <f t="shared" si="2"/>
        <v>28.835501435157592</v>
      </c>
      <c r="K34" s="1566">
        <f t="shared" si="2"/>
        <v>0</v>
      </c>
      <c r="L34" s="1566">
        <f t="shared" si="2"/>
        <v>0</v>
      </c>
      <c r="M34" s="1566">
        <f t="shared" si="2"/>
        <v>0</v>
      </c>
      <c r="N34" s="1566">
        <f t="shared" si="2"/>
        <v>0</v>
      </c>
      <c r="O34" s="1566">
        <f t="shared" si="2"/>
        <v>0</v>
      </c>
      <c r="P34" s="1566">
        <f t="shared" si="2"/>
        <v>0</v>
      </c>
      <c r="Q34" s="1566">
        <f t="shared" si="2"/>
        <v>0</v>
      </c>
      <c r="R34" s="1566">
        <f t="shared" si="2"/>
        <v>0</v>
      </c>
      <c r="S34" s="1566">
        <f t="shared" si="2"/>
        <v>0</v>
      </c>
      <c r="T34" s="1566">
        <f t="shared" si="2"/>
        <v>0</v>
      </c>
      <c r="U34" s="1566">
        <f t="shared" si="2"/>
        <v>0</v>
      </c>
      <c r="V34" s="1566">
        <f t="shared" si="3"/>
        <v>0</v>
      </c>
      <c r="W34" s="1566">
        <f t="shared" si="3"/>
        <v>16.333333333328483</v>
      </c>
      <c r="X34" s="1566">
        <f t="shared" si="3"/>
        <v>408.03350020218966</v>
      </c>
      <c r="Y34" s="1566">
        <f t="shared" si="3"/>
        <v>561.13761280809376</v>
      </c>
      <c r="Z34" s="1566">
        <f t="shared" si="3"/>
        <v>1375.8524550598374</v>
      </c>
      <c r="AA34" s="155"/>
      <c r="AB34" s="155" t="s">
        <v>1798</v>
      </c>
      <c r="AC34" s="155"/>
      <c r="AD34" s="1089"/>
      <c r="AE34" s="220">
        <f t="shared" ref="AE34" si="7">CM34</f>
        <v>7211.1074189118272</v>
      </c>
      <c r="AF34" s="220">
        <f t="shared" si="4"/>
        <v>870.8186930348777</v>
      </c>
      <c r="AG34" s="220">
        <f t="shared" si="4"/>
        <v>309.43722678256853</v>
      </c>
      <c r="AH34" s="220">
        <f t="shared" si="4"/>
        <v>198.07878909497128</v>
      </c>
      <c r="AI34" s="220">
        <f t="shared" si="4"/>
        <v>216.46879681605472</v>
      </c>
      <c r="AJ34" s="220">
        <f t="shared" si="4"/>
        <v>54.853680137449132</v>
      </c>
      <c r="AK34" s="220">
        <f t="shared" si="4"/>
        <v>136.48122433479139</v>
      </c>
      <c r="AL34" s="220">
        <f t="shared" si="4"/>
        <v>43.037174526701584</v>
      </c>
      <c r="AM34" s="220">
        <f t="shared" si="4"/>
        <v>40.000528907553338</v>
      </c>
      <c r="AN34" s="220">
        <f t="shared" si="4"/>
        <v>16.333333333328483</v>
      </c>
      <c r="AO34" s="220">
        <f t="shared" si="4"/>
        <v>58.55850751352299</v>
      </c>
      <c r="AP34" s="220">
        <f t="shared" si="4"/>
        <v>0</v>
      </c>
      <c r="AQ34" s="220">
        <f t="shared" si="4"/>
        <v>6340.2887258769524</v>
      </c>
      <c r="AR34" s="220">
        <f t="shared" si="4"/>
        <v>2927.7022725900383</v>
      </c>
      <c r="AS34" s="220">
        <f t="shared" si="4"/>
        <v>587.34217179868767</v>
      </c>
      <c r="AT34" s="220">
        <f t="shared" si="4"/>
        <v>539.26452314119683</v>
      </c>
      <c r="AU34" s="220">
        <f t="shared" si="4"/>
        <v>806.25532142730196</v>
      </c>
      <c r="AV34" s="220">
        <f t="shared" si="5"/>
        <v>653.60899724762191</v>
      </c>
      <c r="AW34" s="220">
        <f t="shared" si="5"/>
        <v>473.27761857454482</v>
      </c>
      <c r="AX34" s="220">
        <f t="shared" si="5"/>
        <v>357.85657955015222</v>
      </c>
      <c r="AY34" s="220">
        <f t="shared" si="5"/>
        <v>52.148148148132947</v>
      </c>
      <c r="AZ34" s="220">
        <f t="shared" si="5"/>
        <v>37.060606060616166</v>
      </c>
      <c r="BA34" s="220">
        <f t="shared" si="5"/>
        <v>68.50058844217169</v>
      </c>
      <c r="BB34" s="220">
        <f t="shared" si="5"/>
        <v>165.14310451868701</v>
      </c>
      <c r="BC34" s="220">
        <f t="shared" si="5"/>
        <v>41.682909427334991</v>
      </c>
      <c r="BD34" s="220">
        <f t="shared" si="5"/>
        <v>56.732265763916487</v>
      </c>
      <c r="BE34" s="220">
        <f t="shared" si="5"/>
        <v>52.057851033114609</v>
      </c>
      <c r="BF34" s="220">
        <f t="shared" si="5"/>
        <v>0</v>
      </c>
      <c r="BG34" s="220">
        <f t="shared" si="5"/>
        <v>34.704880588077479</v>
      </c>
      <c r="BH34" s="220">
        <f t="shared" si="5"/>
        <v>3412.5864532869155</v>
      </c>
      <c r="BI34" s="220">
        <f t="shared" si="5"/>
        <v>1984.600480473551</v>
      </c>
      <c r="BJ34" s="220">
        <f t="shared" si="5"/>
        <v>378.1011240854553</v>
      </c>
      <c r="BK34" s="220">
        <f t="shared" si="5"/>
        <v>183.19835544602634</v>
      </c>
      <c r="BL34" s="220">
        <f t="shared" si="6"/>
        <v>1146.8506122265478</v>
      </c>
      <c r="BM34" s="220">
        <f t="shared" si="6"/>
        <v>103.0045662022896</v>
      </c>
      <c r="BN34" s="220">
        <f t="shared" si="6"/>
        <v>2559.4378169466568</v>
      </c>
      <c r="BO34" s="3225"/>
      <c r="BP34" s="2972" t="s">
        <v>3714</v>
      </c>
      <c r="BQ34" s="2176">
        <v>13978.890464841004</v>
      </c>
      <c r="BR34" s="2177">
        <v>4208.3452289825191</v>
      </c>
      <c r="BS34" s="2177">
        <v>1818.1528261439103</v>
      </c>
      <c r="BT34" s="2177">
        <v>1014.3399477787696</v>
      </c>
      <c r="BU34" s="2177">
        <v>45.168834768486079</v>
      </c>
      <c r="BV34" s="2177">
        <v>28.835501435157592</v>
      </c>
      <c r="BW34" s="2177">
        <v>0</v>
      </c>
      <c r="BX34" s="2177">
        <v>0</v>
      </c>
      <c r="BY34" s="2177">
        <v>0</v>
      </c>
      <c r="BZ34" s="2177">
        <v>0</v>
      </c>
      <c r="CA34" s="2177">
        <v>0</v>
      </c>
      <c r="CB34" s="2177">
        <v>0</v>
      </c>
      <c r="CC34" s="2177">
        <v>0</v>
      </c>
      <c r="CD34" s="2177">
        <v>0</v>
      </c>
      <c r="CE34" s="2177">
        <v>0</v>
      </c>
      <c r="CF34" s="2177">
        <v>0</v>
      </c>
      <c r="CG34" s="2177">
        <v>0</v>
      </c>
      <c r="CH34" s="2177">
        <v>0</v>
      </c>
      <c r="CI34" s="2177">
        <v>16.333333333328483</v>
      </c>
      <c r="CJ34" s="2177">
        <v>408.03350020218966</v>
      </c>
      <c r="CK34" s="2177">
        <v>561.13761280809376</v>
      </c>
      <c r="CL34" s="2177">
        <v>1375.8524550598374</v>
      </c>
      <c r="CM34" s="2177">
        <v>7211.1074189118272</v>
      </c>
      <c r="CN34" s="2177">
        <v>870.8186930348777</v>
      </c>
      <c r="CO34" s="2177">
        <v>309.43722678256853</v>
      </c>
      <c r="CP34" s="2177">
        <v>198.07878909497128</v>
      </c>
      <c r="CQ34" s="2177">
        <v>216.46879681605472</v>
      </c>
      <c r="CR34" s="2177">
        <v>54.853680137449132</v>
      </c>
      <c r="CS34" s="2177">
        <v>136.48122433479139</v>
      </c>
      <c r="CT34" s="2177">
        <v>43.037174526701584</v>
      </c>
      <c r="CU34" s="2177">
        <v>40.000528907553338</v>
      </c>
      <c r="CV34" s="2177">
        <v>16.333333333328483</v>
      </c>
      <c r="CW34" s="2177">
        <v>58.55850751352299</v>
      </c>
      <c r="CX34" s="2177">
        <v>0</v>
      </c>
      <c r="CY34" s="2177">
        <v>6340.2887258769524</v>
      </c>
      <c r="CZ34" s="2177">
        <v>2927.7022725900383</v>
      </c>
      <c r="DA34" s="2177">
        <v>587.34217179868767</v>
      </c>
      <c r="DB34" s="2177">
        <v>539.26452314119683</v>
      </c>
      <c r="DC34" s="2177">
        <v>806.25532142730196</v>
      </c>
      <c r="DD34" s="2177">
        <v>653.60899724762191</v>
      </c>
      <c r="DE34" s="2177">
        <v>473.27761857454482</v>
      </c>
      <c r="DF34" s="2177">
        <v>357.85657955015222</v>
      </c>
      <c r="DG34" s="2177">
        <v>52.148148148132947</v>
      </c>
      <c r="DH34" s="2177">
        <v>37.060606060616166</v>
      </c>
      <c r="DI34" s="2177">
        <v>68.50058844217169</v>
      </c>
      <c r="DJ34" s="2177">
        <v>165.14310451868701</v>
      </c>
      <c r="DK34" s="2177">
        <v>41.682909427334991</v>
      </c>
      <c r="DL34" s="2177">
        <v>56.732265763916487</v>
      </c>
      <c r="DM34" s="2177">
        <v>52.057851033114609</v>
      </c>
      <c r="DN34" s="2177">
        <v>0</v>
      </c>
      <c r="DO34" s="2177">
        <v>34.704880588077479</v>
      </c>
      <c r="DP34" s="2177">
        <v>3412.5864532869155</v>
      </c>
      <c r="DQ34" s="2177">
        <v>1984.600480473551</v>
      </c>
      <c r="DR34" s="2177">
        <v>378.1011240854553</v>
      </c>
      <c r="DS34" s="2177">
        <v>183.19835544602634</v>
      </c>
      <c r="DT34" s="2177">
        <v>1146.8506122265478</v>
      </c>
      <c r="DU34" s="2177">
        <v>103.0045662022896</v>
      </c>
      <c r="DV34" s="2178">
        <v>2559.4378169466568</v>
      </c>
      <c r="DW34" s="2168"/>
    </row>
    <row r="35" spans="1:127" ht="18" customHeight="1">
      <c r="A35" s="3094" t="s">
        <v>1800</v>
      </c>
      <c r="B35" s="3094"/>
      <c r="C35" s="3094"/>
      <c r="D35" s="1083"/>
      <c r="E35" s="1566"/>
      <c r="F35" s="1566"/>
      <c r="G35" s="1566"/>
      <c r="H35" s="1566"/>
      <c r="I35" s="1566"/>
      <c r="J35" s="1566"/>
      <c r="K35" s="1566"/>
      <c r="L35" s="1566"/>
      <c r="M35" s="1566"/>
      <c r="N35" s="1566"/>
      <c r="O35" s="1566"/>
      <c r="P35" s="1566"/>
      <c r="Q35" s="1566"/>
      <c r="R35" s="1566"/>
      <c r="S35" s="1566"/>
      <c r="T35" s="1566"/>
      <c r="U35" s="1566"/>
      <c r="V35" s="1566"/>
      <c r="W35" s="1566"/>
      <c r="X35" s="1566"/>
      <c r="Y35" s="1566"/>
      <c r="Z35" s="1566"/>
      <c r="AA35" s="3094" t="s">
        <v>1800</v>
      </c>
      <c r="AB35" s="3094"/>
      <c r="AC35" s="3094"/>
      <c r="AD35" s="1083"/>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3225" t="s">
        <v>994</v>
      </c>
      <c r="BP35" s="3226"/>
      <c r="BQ35" s="2176">
        <v>178170.53779473432</v>
      </c>
      <c r="BR35" s="2177">
        <v>113624.29277168945</v>
      </c>
      <c r="BS35" s="2177">
        <v>24723.037312069544</v>
      </c>
      <c r="BT35" s="2177">
        <v>61953.04892548528</v>
      </c>
      <c r="BU35" s="2177">
        <v>8977.8337564570593</v>
      </c>
      <c r="BV35" s="2177">
        <v>5870.018692047166</v>
      </c>
      <c r="BW35" s="2177">
        <v>239.1076206211996</v>
      </c>
      <c r="BX35" s="2177">
        <v>4</v>
      </c>
      <c r="BY35" s="2177">
        <v>249.45842430232051</v>
      </c>
      <c r="BZ35" s="2177">
        <v>494.74046714594755</v>
      </c>
      <c r="CA35" s="2177">
        <v>1</v>
      </c>
      <c r="CB35" s="2177">
        <v>405.42242051934221</v>
      </c>
      <c r="CC35" s="2177">
        <v>23</v>
      </c>
      <c r="CD35" s="2177">
        <v>14.176470588216311</v>
      </c>
      <c r="CE35" s="2177">
        <v>43</v>
      </c>
      <c r="CF35" s="2177">
        <v>2</v>
      </c>
      <c r="CG35" s="2177">
        <v>74.573027834378351</v>
      </c>
      <c r="CH35" s="2177">
        <v>227.84541776884024</v>
      </c>
      <c r="CI35" s="2177">
        <v>1336.6341459644498</v>
      </c>
      <c r="CJ35" s="2177">
        <v>17034.349680453539</v>
      </c>
      <c r="CK35" s="2177">
        <v>35940.865488574673</v>
      </c>
      <c r="CL35" s="2177">
        <v>26948.206534134555</v>
      </c>
      <c r="CM35" s="2177">
        <v>61986.807206098383</v>
      </c>
      <c r="CN35" s="2177">
        <v>7370.7353680462365</v>
      </c>
      <c r="CO35" s="2177">
        <v>1397.6490285067557</v>
      </c>
      <c r="CP35" s="2177">
        <v>1167.8100393857628</v>
      </c>
      <c r="CQ35" s="2177">
        <v>969.28589767598294</v>
      </c>
      <c r="CR35" s="2177">
        <v>753.20929433177503</v>
      </c>
      <c r="CS35" s="2177">
        <v>998.88369178230994</v>
      </c>
      <c r="CT35" s="2177">
        <v>406.15022624966286</v>
      </c>
      <c r="CU35" s="2177">
        <v>358.91610551743037</v>
      </c>
      <c r="CV35" s="2177">
        <v>350.72252514734737</v>
      </c>
      <c r="CW35" s="2177">
        <v>520.21924705335471</v>
      </c>
      <c r="CX35" s="2177">
        <v>1007.4927228257264</v>
      </c>
      <c r="CY35" s="2177">
        <v>54616.071838052121</v>
      </c>
      <c r="CZ35" s="2177">
        <v>19128.49315437537</v>
      </c>
      <c r="DA35" s="2177">
        <v>3787.4851370067672</v>
      </c>
      <c r="DB35" s="2177">
        <v>3509.1261453943957</v>
      </c>
      <c r="DC35" s="2177">
        <v>4402.1552875438738</v>
      </c>
      <c r="DD35" s="2177">
        <v>2855.4094153363308</v>
      </c>
      <c r="DE35" s="2177">
        <v>2326.2639991471665</v>
      </c>
      <c r="DF35" s="2177">
        <v>2708.1511661701334</v>
      </c>
      <c r="DG35" s="2177">
        <v>514.69056165576023</v>
      </c>
      <c r="DH35" s="2177">
        <v>180.79539276922412</v>
      </c>
      <c r="DI35" s="2177">
        <v>443.80789422249154</v>
      </c>
      <c r="DJ35" s="2177">
        <v>1204.6422477063309</v>
      </c>
      <c r="DK35" s="2177">
        <v>108.3136716242507</v>
      </c>
      <c r="DL35" s="2177">
        <v>242.202447714578</v>
      </c>
      <c r="DM35" s="2177">
        <v>531.53313376523147</v>
      </c>
      <c r="DN35" s="2177">
        <v>16.708072536426418</v>
      </c>
      <c r="DO35" s="2177">
        <v>1000.5406539719395</v>
      </c>
      <c r="DP35" s="2177">
        <v>35487.578683676766</v>
      </c>
      <c r="DQ35" s="2177">
        <v>18070.281219104392</v>
      </c>
      <c r="DR35" s="2177">
        <v>2527.7787260569953</v>
      </c>
      <c r="DS35" s="2177">
        <v>2038.5787788187261</v>
      </c>
      <c r="DT35" s="2177">
        <v>13682.892562395798</v>
      </c>
      <c r="DU35" s="2177">
        <v>377.6852114904807</v>
      </c>
      <c r="DV35" s="2178">
        <v>2559.4378169466568</v>
      </c>
      <c r="DW35" s="2168"/>
    </row>
    <row r="36" spans="1:127" ht="18" customHeight="1">
      <c r="A36" s="155"/>
      <c r="B36" s="155" t="s">
        <v>52</v>
      </c>
      <c r="C36" s="155"/>
      <c r="D36" s="1089"/>
      <c r="E36" s="1566">
        <f>BQ36</f>
        <v>88829.554926692217</v>
      </c>
      <c r="F36" s="1566">
        <f t="shared" ref="F36:U40" si="8">BR36</f>
        <v>63136.067560528973</v>
      </c>
      <c r="G36" s="1566">
        <f t="shared" si="8"/>
        <v>10510.174037711895</v>
      </c>
      <c r="H36" s="1566">
        <f t="shared" si="8"/>
        <v>39768.216967982378</v>
      </c>
      <c r="I36" s="1566">
        <f t="shared" si="8"/>
        <v>3674.0258678394084</v>
      </c>
      <c r="J36" s="1566">
        <f t="shared" si="8"/>
        <v>2589.0274334220376</v>
      </c>
      <c r="K36" s="1566">
        <f t="shared" si="8"/>
        <v>73.681006483886293</v>
      </c>
      <c r="L36" s="1566">
        <f t="shared" si="8"/>
        <v>0</v>
      </c>
      <c r="M36" s="1566">
        <f t="shared" si="8"/>
        <v>70.663319355726102</v>
      </c>
      <c r="N36" s="1566">
        <f t="shared" si="8"/>
        <v>166.48831862373154</v>
      </c>
      <c r="O36" s="1566">
        <f t="shared" si="8"/>
        <v>0</v>
      </c>
      <c r="P36" s="1566">
        <f t="shared" si="8"/>
        <v>162.78630362827664</v>
      </c>
      <c r="Q36" s="1566">
        <f t="shared" si="8"/>
        <v>0</v>
      </c>
      <c r="R36" s="1566">
        <f t="shared" si="8"/>
        <v>7.1764705882163122</v>
      </c>
      <c r="S36" s="1566">
        <f t="shared" si="8"/>
        <v>0</v>
      </c>
      <c r="T36" s="1566">
        <f t="shared" si="8"/>
        <v>0</v>
      </c>
      <c r="U36" s="1566">
        <f t="shared" si="8"/>
        <v>9.0074962518740627</v>
      </c>
      <c r="V36" s="1566">
        <f t="shared" ref="V36:Z40" si="9">CH36</f>
        <v>26.836996036564294</v>
      </c>
      <c r="W36" s="1566">
        <f t="shared" si="9"/>
        <v>563.50145378390152</v>
      </c>
      <c r="X36" s="1566">
        <f t="shared" si="9"/>
        <v>10382.112187713736</v>
      </c>
      <c r="Y36" s="1566">
        <f t="shared" si="9"/>
        <v>25712.078912429217</v>
      </c>
      <c r="Z36" s="1566">
        <f t="shared" si="9"/>
        <v>12857.676554834708</v>
      </c>
      <c r="AA36" s="155"/>
      <c r="AB36" s="155" t="s">
        <v>52</v>
      </c>
      <c r="AC36" s="155"/>
      <c r="AD36" s="1089"/>
      <c r="AE36" s="220">
        <f>CM36</f>
        <v>25693.487366163245</v>
      </c>
      <c r="AF36" s="220">
        <f t="shared" ref="AF36:AU40" si="10">CN36</f>
        <v>2475.6406797185377</v>
      </c>
      <c r="AG36" s="220">
        <f t="shared" si="10"/>
        <v>439.37378488282428</v>
      </c>
      <c r="AH36" s="220">
        <f t="shared" si="10"/>
        <v>367.71654728461823</v>
      </c>
      <c r="AI36" s="220">
        <f t="shared" si="10"/>
        <v>394.99615203076348</v>
      </c>
      <c r="AJ36" s="220">
        <f t="shared" si="10"/>
        <v>336.08602451591992</v>
      </c>
      <c r="AK36" s="220">
        <f t="shared" si="10"/>
        <v>398.28496452183123</v>
      </c>
      <c r="AL36" s="220">
        <f t="shared" si="10"/>
        <v>175.96737169509242</v>
      </c>
      <c r="AM36" s="220">
        <f t="shared" si="10"/>
        <v>154.8145790108982</v>
      </c>
      <c r="AN36" s="220">
        <f t="shared" si="10"/>
        <v>137.85585848065006</v>
      </c>
      <c r="AO36" s="220">
        <f t="shared" si="10"/>
        <v>182.8566002215457</v>
      </c>
      <c r="AP36" s="220">
        <f t="shared" si="10"/>
        <v>98.49272282572646</v>
      </c>
      <c r="AQ36" s="220">
        <f t="shared" si="10"/>
        <v>23217.8466864447</v>
      </c>
      <c r="AR36" s="220">
        <f t="shared" si="10"/>
        <v>6465.6814957165725</v>
      </c>
      <c r="AS36" s="220">
        <f t="shared" si="10"/>
        <v>1250.4702716318789</v>
      </c>
      <c r="AT36" s="220">
        <f t="shared" si="10"/>
        <v>1142.8280098976356</v>
      </c>
      <c r="AU36" s="220">
        <f t="shared" si="10"/>
        <v>1300.2801347000843</v>
      </c>
      <c r="AV36" s="220">
        <f t="shared" ref="AV36:BK40" si="11">DD36</f>
        <v>903.95354800908433</v>
      </c>
      <c r="AW36" s="220">
        <f t="shared" si="11"/>
        <v>930.58547767425443</v>
      </c>
      <c r="AX36" s="220">
        <f t="shared" si="11"/>
        <v>1001.3752113282693</v>
      </c>
      <c r="AY36" s="220">
        <f t="shared" si="11"/>
        <v>147.79017904241169</v>
      </c>
      <c r="AZ36" s="220">
        <f t="shared" si="11"/>
        <v>57.301118933994118</v>
      </c>
      <c r="BA36" s="220">
        <f t="shared" si="11"/>
        <v>153.08701216973995</v>
      </c>
      <c r="BB36" s="220">
        <f t="shared" si="11"/>
        <v>476.35806782013896</v>
      </c>
      <c r="BC36" s="220">
        <f t="shared" si="11"/>
        <v>35.37268966038836</v>
      </c>
      <c r="BD36" s="220">
        <f t="shared" si="11"/>
        <v>64.224706401785014</v>
      </c>
      <c r="BE36" s="220">
        <f t="shared" si="11"/>
        <v>172.77774453517245</v>
      </c>
      <c r="BF36" s="220">
        <f t="shared" si="11"/>
        <v>3</v>
      </c>
      <c r="BG36" s="220">
        <f t="shared" si="11"/>
        <v>233.23577338283854</v>
      </c>
      <c r="BH36" s="220">
        <f t="shared" si="11"/>
        <v>16752.165190728134</v>
      </c>
      <c r="BI36" s="220">
        <f t="shared" si="11"/>
        <v>8366.1578679357044</v>
      </c>
      <c r="BJ36" s="220">
        <f t="shared" si="11"/>
        <v>797.97348056488511</v>
      </c>
      <c r="BK36" s="220">
        <f t="shared" si="11"/>
        <v>691.69696672466421</v>
      </c>
      <c r="BL36" s="220">
        <f t="shared" ref="BL36:BN40" si="12">DT36</f>
        <v>7170.3983813715649</v>
      </c>
      <c r="BM36" s="220">
        <f t="shared" si="12"/>
        <v>77.007757013410313</v>
      </c>
      <c r="BN36" s="220">
        <f t="shared" si="12"/>
        <v>0</v>
      </c>
      <c r="BO36" s="3225" t="s">
        <v>995</v>
      </c>
      <c r="BP36" s="3226"/>
      <c r="BQ36" s="2176">
        <v>88829.554926692217</v>
      </c>
      <c r="BR36" s="2177">
        <v>63136.067560528973</v>
      </c>
      <c r="BS36" s="2177">
        <v>10510.174037711895</v>
      </c>
      <c r="BT36" s="2177">
        <v>39768.216967982378</v>
      </c>
      <c r="BU36" s="2177">
        <v>3674.0258678394084</v>
      </c>
      <c r="BV36" s="2177">
        <v>2589.0274334220376</v>
      </c>
      <c r="BW36" s="2177">
        <v>73.681006483886293</v>
      </c>
      <c r="BX36" s="2177">
        <v>0</v>
      </c>
      <c r="BY36" s="2177">
        <v>70.663319355726102</v>
      </c>
      <c r="BZ36" s="2177">
        <v>166.48831862373154</v>
      </c>
      <c r="CA36" s="2177">
        <v>0</v>
      </c>
      <c r="CB36" s="2177">
        <v>162.78630362827664</v>
      </c>
      <c r="CC36" s="2177">
        <v>0</v>
      </c>
      <c r="CD36" s="2177">
        <v>7.1764705882163122</v>
      </c>
      <c r="CE36" s="2177">
        <v>0</v>
      </c>
      <c r="CF36" s="2177">
        <v>0</v>
      </c>
      <c r="CG36" s="2177">
        <v>9.0074962518740627</v>
      </c>
      <c r="CH36" s="2177">
        <v>26.836996036564294</v>
      </c>
      <c r="CI36" s="2177">
        <v>563.50145378390152</v>
      </c>
      <c r="CJ36" s="2177">
        <v>10382.112187713736</v>
      </c>
      <c r="CK36" s="2177">
        <v>25712.078912429217</v>
      </c>
      <c r="CL36" s="2177">
        <v>12857.676554834708</v>
      </c>
      <c r="CM36" s="2177">
        <v>25693.487366163245</v>
      </c>
      <c r="CN36" s="2177">
        <v>2475.6406797185377</v>
      </c>
      <c r="CO36" s="2177">
        <v>439.37378488282428</v>
      </c>
      <c r="CP36" s="2177">
        <v>367.71654728461823</v>
      </c>
      <c r="CQ36" s="2177">
        <v>394.99615203076348</v>
      </c>
      <c r="CR36" s="2177">
        <v>336.08602451591992</v>
      </c>
      <c r="CS36" s="2177">
        <v>398.28496452183123</v>
      </c>
      <c r="CT36" s="2177">
        <v>175.96737169509242</v>
      </c>
      <c r="CU36" s="2177">
        <v>154.8145790108982</v>
      </c>
      <c r="CV36" s="2177">
        <v>137.85585848065006</v>
      </c>
      <c r="CW36" s="2177">
        <v>182.8566002215457</v>
      </c>
      <c r="CX36" s="2177">
        <v>98.49272282572646</v>
      </c>
      <c r="CY36" s="2177">
        <v>23217.8466864447</v>
      </c>
      <c r="CZ36" s="2177">
        <v>6465.6814957165725</v>
      </c>
      <c r="DA36" s="2177">
        <v>1250.4702716318789</v>
      </c>
      <c r="DB36" s="2177">
        <v>1142.8280098976356</v>
      </c>
      <c r="DC36" s="2177">
        <v>1300.2801347000843</v>
      </c>
      <c r="DD36" s="2177">
        <v>903.95354800908433</v>
      </c>
      <c r="DE36" s="2177">
        <v>930.58547767425443</v>
      </c>
      <c r="DF36" s="2177">
        <v>1001.3752113282693</v>
      </c>
      <c r="DG36" s="2177">
        <v>147.79017904241169</v>
      </c>
      <c r="DH36" s="2177">
        <v>57.301118933994118</v>
      </c>
      <c r="DI36" s="2177">
        <v>153.08701216973995</v>
      </c>
      <c r="DJ36" s="2177">
        <v>476.35806782013896</v>
      </c>
      <c r="DK36" s="2177">
        <v>35.37268966038836</v>
      </c>
      <c r="DL36" s="2177">
        <v>64.224706401785014</v>
      </c>
      <c r="DM36" s="2177">
        <v>172.77774453517245</v>
      </c>
      <c r="DN36" s="2177">
        <v>3</v>
      </c>
      <c r="DO36" s="2177">
        <v>233.23577338283854</v>
      </c>
      <c r="DP36" s="2177">
        <v>16752.165190728134</v>
      </c>
      <c r="DQ36" s="2177">
        <v>8366.1578679357044</v>
      </c>
      <c r="DR36" s="2177">
        <v>797.97348056488511</v>
      </c>
      <c r="DS36" s="2177">
        <v>691.69696672466421</v>
      </c>
      <c r="DT36" s="2177">
        <v>7170.3983813715649</v>
      </c>
      <c r="DU36" s="2177">
        <v>77.007757013410313</v>
      </c>
      <c r="DV36" s="2178">
        <v>0</v>
      </c>
      <c r="DW36" s="2168"/>
    </row>
    <row r="37" spans="1:127" ht="18" customHeight="1">
      <c r="A37" s="155"/>
      <c r="B37" s="155" t="s">
        <v>53</v>
      </c>
      <c r="C37" s="155"/>
      <c r="D37" s="1089"/>
      <c r="E37" s="1566">
        <f t="shared" ref="E37:E40" si="13">BQ37</f>
        <v>11491.076234988037</v>
      </c>
      <c r="F37" s="1566">
        <f t="shared" si="8"/>
        <v>7066.8661231304823</v>
      </c>
      <c r="G37" s="1566">
        <f t="shared" si="8"/>
        <v>1681.4824832519978</v>
      </c>
      <c r="H37" s="1566">
        <f t="shared" si="8"/>
        <v>3519.7272314595789</v>
      </c>
      <c r="I37" s="1566">
        <f t="shared" si="8"/>
        <v>1149.1782587626176</v>
      </c>
      <c r="J37" s="1566">
        <f t="shared" si="8"/>
        <v>659.64541852487162</v>
      </c>
      <c r="K37" s="1566">
        <f t="shared" si="8"/>
        <v>34.108287365837484</v>
      </c>
      <c r="L37" s="1566">
        <f t="shared" si="8"/>
        <v>0</v>
      </c>
      <c r="M37" s="1566">
        <f t="shared" si="8"/>
        <v>75.487410943873869</v>
      </c>
      <c r="N37" s="1566">
        <f t="shared" si="8"/>
        <v>57.890745754011036</v>
      </c>
      <c r="O37" s="1566">
        <f t="shared" si="8"/>
        <v>0</v>
      </c>
      <c r="P37" s="1566">
        <f t="shared" si="8"/>
        <v>24.107323403034471</v>
      </c>
      <c r="Q37" s="1566">
        <f t="shared" si="8"/>
        <v>0</v>
      </c>
      <c r="R37" s="1566">
        <f t="shared" si="8"/>
        <v>0</v>
      </c>
      <c r="S37" s="1566">
        <f t="shared" si="8"/>
        <v>0</v>
      </c>
      <c r="T37" s="1566">
        <f t="shared" si="8"/>
        <v>0</v>
      </c>
      <c r="U37" s="1566">
        <f t="shared" si="8"/>
        <v>3.6904687488630463</v>
      </c>
      <c r="V37" s="1566">
        <f t="shared" si="9"/>
        <v>29.865564589441092</v>
      </c>
      <c r="W37" s="1566">
        <f t="shared" si="9"/>
        <v>264.383039432685</v>
      </c>
      <c r="X37" s="1566">
        <f t="shared" si="9"/>
        <v>1362.9071769017753</v>
      </c>
      <c r="Y37" s="1566">
        <f t="shared" si="9"/>
        <v>1007.6417957951861</v>
      </c>
      <c r="Z37" s="1566">
        <f t="shared" si="9"/>
        <v>1865.6564084189095</v>
      </c>
      <c r="AA37" s="155"/>
      <c r="AB37" s="155" t="s">
        <v>53</v>
      </c>
      <c r="AC37" s="155"/>
      <c r="AD37" s="1089"/>
      <c r="AE37" s="220">
        <f t="shared" ref="AE37:AE40" si="14">CM37</f>
        <v>4424.2101118575383</v>
      </c>
      <c r="AF37" s="220">
        <f t="shared" si="10"/>
        <v>329.58213057600597</v>
      </c>
      <c r="AG37" s="220">
        <f t="shared" si="10"/>
        <v>53.160341075026146</v>
      </c>
      <c r="AH37" s="220">
        <f t="shared" si="10"/>
        <v>65.084826944482117</v>
      </c>
      <c r="AI37" s="220">
        <f t="shared" si="10"/>
        <v>45.636926588064995</v>
      </c>
      <c r="AJ37" s="220">
        <f t="shared" si="10"/>
        <v>35.788717826265447</v>
      </c>
      <c r="AK37" s="220">
        <f t="shared" si="10"/>
        <v>52.014248354639108</v>
      </c>
      <c r="AL37" s="220">
        <f t="shared" si="10"/>
        <v>45.490251314793859</v>
      </c>
      <c r="AM37" s="220">
        <f t="shared" si="10"/>
        <v>28.652120823248431</v>
      </c>
      <c r="AN37" s="220">
        <f t="shared" si="10"/>
        <v>5.0666666666456575</v>
      </c>
      <c r="AO37" s="220">
        <f t="shared" si="10"/>
        <v>30.392887689176384</v>
      </c>
      <c r="AP37" s="220">
        <f t="shared" si="10"/>
        <v>0</v>
      </c>
      <c r="AQ37" s="220">
        <f t="shared" si="10"/>
        <v>4094.6279812815337</v>
      </c>
      <c r="AR37" s="220">
        <f t="shared" si="10"/>
        <v>1924.0923591132739</v>
      </c>
      <c r="AS37" s="220">
        <f t="shared" si="10"/>
        <v>371.54637162685111</v>
      </c>
      <c r="AT37" s="220">
        <f t="shared" si="10"/>
        <v>402.00175062485414</v>
      </c>
      <c r="AU37" s="220">
        <f t="shared" si="10"/>
        <v>343.155110975355</v>
      </c>
      <c r="AV37" s="220">
        <f t="shared" si="11"/>
        <v>306.63208520232985</v>
      </c>
      <c r="AW37" s="220">
        <f t="shared" si="11"/>
        <v>290.46750579453254</v>
      </c>
      <c r="AX37" s="220">
        <f t="shared" si="11"/>
        <v>177.53348724820063</v>
      </c>
      <c r="AY37" s="220">
        <f t="shared" si="11"/>
        <v>43.821881722400676</v>
      </c>
      <c r="AZ37" s="220">
        <f t="shared" si="11"/>
        <v>6.5080725364264174</v>
      </c>
      <c r="BA37" s="220">
        <f t="shared" si="11"/>
        <v>18.900035015366608</v>
      </c>
      <c r="BB37" s="220">
        <f t="shared" si="11"/>
        <v>86.807054714412871</v>
      </c>
      <c r="BC37" s="220">
        <f t="shared" si="11"/>
        <v>5.5080725364264174</v>
      </c>
      <c r="BD37" s="220">
        <f t="shared" si="11"/>
        <v>9.6280124937786979</v>
      </c>
      <c r="BE37" s="220">
        <f t="shared" si="11"/>
        <v>12.374507915228644</v>
      </c>
      <c r="BF37" s="220">
        <f t="shared" si="11"/>
        <v>2.7080725364264175</v>
      </c>
      <c r="BG37" s="220">
        <f t="shared" si="11"/>
        <v>131</v>
      </c>
      <c r="BH37" s="220">
        <f t="shared" si="11"/>
        <v>2170.5356221682614</v>
      </c>
      <c r="BI37" s="220">
        <f t="shared" si="11"/>
        <v>1216.6220605251551</v>
      </c>
      <c r="BJ37" s="220">
        <f t="shared" si="11"/>
        <v>88.364953104765789</v>
      </c>
      <c r="BK37" s="220">
        <f t="shared" si="11"/>
        <v>154.78987938993072</v>
      </c>
      <c r="BL37" s="220">
        <f t="shared" si="12"/>
        <v>784.92490372928114</v>
      </c>
      <c r="BM37" s="220">
        <f t="shared" si="12"/>
        <v>0</v>
      </c>
      <c r="BN37" s="220">
        <f t="shared" si="12"/>
        <v>0</v>
      </c>
      <c r="BO37" s="3225" t="s">
        <v>996</v>
      </c>
      <c r="BP37" s="3226"/>
      <c r="BQ37" s="2176">
        <v>11491.076234988037</v>
      </c>
      <c r="BR37" s="2177">
        <v>7066.8661231304823</v>
      </c>
      <c r="BS37" s="2177">
        <v>1681.4824832519978</v>
      </c>
      <c r="BT37" s="2177">
        <v>3519.7272314595789</v>
      </c>
      <c r="BU37" s="2177">
        <v>1149.1782587626176</v>
      </c>
      <c r="BV37" s="2177">
        <v>659.64541852487162</v>
      </c>
      <c r="BW37" s="2177">
        <v>34.108287365837484</v>
      </c>
      <c r="BX37" s="2177">
        <v>0</v>
      </c>
      <c r="BY37" s="2177">
        <v>75.487410943873869</v>
      </c>
      <c r="BZ37" s="2177">
        <v>57.890745754011036</v>
      </c>
      <c r="CA37" s="2177">
        <v>0</v>
      </c>
      <c r="CB37" s="2177">
        <v>24.107323403034471</v>
      </c>
      <c r="CC37" s="2177">
        <v>0</v>
      </c>
      <c r="CD37" s="2177">
        <v>0</v>
      </c>
      <c r="CE37" s="2177">
        <v>0</v>
      </c>
      <c r="CF37" s="2177">
        <v>0</v>
      </c>
      <c r="CG37" s="2177">
        <v>3.6904687488630463</v>
      </c>
      <c r="CH37" s="2177">
        <v>29.865564589441092</v>
      </c>
      <c r="CI37" s="2177">
        <v>264.383039432685</v>
      </c>
      <c r="CJ37" s="2177">
        <v>1362.9071769017753</v>
      </c>
      <c r="CK37" s="2177">
        <v>1007.6417957951861</v>
      </c>
      <c r="CL37" s="2177">
        <v>1865.6564084189095</v>
      </c>
      <c r="CM37" s="2177">
        <v>4424.2101118575383</v>
      </c>
      <c r="CN37" s="2177">
        <v>329.58213057600597</v>
      </c>
      <c r="CO37" s="2177">
        <v>53.160341075026146</v>
      </c>
      <c r="CP37" s="2177">
        <v>65.084826944482117</v>
      </c>
      <c r="CQ37" s="2177">
        <v>45.636926588064995</v>
      </c>
      <c r="CR37" s="2177">
        <v>35.788717826265447</v>
      </c>
      <c r="CS37" s="2177">
        <v>52.014248354639108</v>
      </c>
      <c r="CT37" s="2177">
        <v>45.490251314793859</v>
      </c>
      <c r="CU37" s="2177">
        <v>28.652120823248431</v>
      </c>
      <c r="CV37" s="2177">
        <v>5.0666666666456575</v>
      </c>
      <c r="CW37" s="2177">
        <v>30.392887689176384</v>
      </c>
      <c r="CX37" s="2177">
        <v>0</v>
      </c>
      <c r="CY37" s="2177">
        <v>4094.6279812815337</v>
      </c>
      <c r="CZ37" s="2177">
        <v>1924.0923591132739</v>
      </c>
      <c r="DA37" s="2177">
        <v>371.54637162685111</v>
      </c>
      <c r="DB37" s="2177">
        <v>402.00175062485414</v>
      </c>
      <c r="DC37" s="2177">
        <v>343.155110975355</v>
      </c>
      <c r="DD37" s="2177">
        <v>306.63208520232985</v>
      </c>
      <c r="DE37" s="2177">
        <v>290.46750579453254</v>
      </c>
      <c r="DF37" s="2177">
        <v>177.53348724820063</v>
      </c>
      <c r="DG37" s="2177">
        <v>43.821881722400676</v>
      </c>
      <c r="DH37" s="2177">
        <v>6.5080725364264174</v>
      </c>
      <c r="DI37" s="2177">
        <v>18.900035015366608</v>
      </c>
      <c r="DJ37" s="2177">
        <v>86.807054714412871</v>
      </c>
      <c r="DK37" s="2177">
        <v>5.5080725364264174</v>
      </c>
      <c r="DL37" s="2177">
        <v>9.6280124937786979</v>
      </c>
      <c r="DM37" s="2177">
        <v>12.374507915228644</v>
      </c>
      <c r="DN37" s="2177">
        <v>2.7080725364264175</v>
      </c>
      <c r="DO37" s="2177">
        <v>131</v>
      </c>
      <c r="DP37" s="2177">
        <v>2170.5356221682614</v>
      </c>
      <c r="DQ37" s="2177">
        <v>1216.6220605251551</v>
      </c>
      <c r="DR37" s="2177">
        <v>88.364953104765789</v>
      </c>
      <c r="DS37" s="2177">
        <v>154.78987938993072</v>
      </c>
      <c r="DT37" s="2177">
        <v>784.92490372928114</v>
      </c>
      <c r="DU37" s="2177">
        <v>0</v>
      </c>
      <c r="DV37" s="2178">
        <v>0</v>
      </c>
      <c r="DW37" s="2168"/>
    </row>
    <row r="38" spans="1:127" ht="18" customHeight="1">
      <c r="A38" s="155"/>
      <c r="B38" s="155" t="s">
        <v>54</v>
      </c>
      <c r="C38" s="155"/>
      <c r="D38" s="1089"/>
      <c r="E38" s="1566">
        <f t="shared" si="13"/>
        <v>38157.218103412262</v>
      </c>
      <c r="F38" s="1566">
        <f t="shared" si="8"/>
        <v>23266.950185127305</v>
      </c>
      <c r="G38" s="1566">
        <f t="shared" si="8"/>
        <v>5943.4595693976489</v>
      </c>
      <c r="H38" s="1566">
        <f t="shared" si="8"/>
        <v>10639.280565457948</v>
      </c>
      <c r="I38" s="1566">
        <f t="shared" si="8"/>
        <v>3395.4607950865516</v>
      </c>
      <c r="J38" s="1566">
        <f t="shared" si="8"/>
        <v>2300.5103386651076</v>
      </c>
      <c r="K38" s="1566">
        <f t="shared" si="8"/>
        <v>121.31832677147585</v>
      </c>
      <c r="L38" s="1566">
        <f t="shared" si="8"/>
        <v>0</v>
      </c>
      <c r="M38" s="1566">
        <f t="shared" si="8"/>
        <v>103.30769400272058</v>
      </c>
      <c r="N38" s="1566">
        <f t="shared" si="8"/>
        <v>231.3614027682049</v>
      </c>
      <c r="O38" s="1566">
        <f t="shared" si="8"/>
        <v>0</v>
      </c>
      <c r="P38" s="1566">
        <f t="shared" si="8"/>
        <v>166.52879348803117</v>
      </c>
      <c r="Q38" s="1566">
        <f t="shared" si="8"/>
        <v>0</v>
      </c>
      <c r="R38" s="1566">
        <f t="shared" si="8"/>
        <v>0</v>
      </c>
      <c r="S38" s="1566">
        <f t="shared" si="8"/>
        <v>0</v>
      </c>
      <c r="T38" s="1566">
        <f t="shared" si="8"/>
        <v>0</v>
      </c>
      <c r="U38" s="1566">
        <f t="shared" si="8"/>
        <v>10.875062833641238</v>
      </c>
      <c r="V38" s="1566">
        <f t="shared" si="9"/>
        <v>17.142857142834835</v>
      </c>
      <c r="W38" s="1566">
        <f t="shared" si="9"/>
        <v>444.41631941453409</v>
      </c>
      <c r="X38" s="1566">
        <f t="shared" si="9"/>
        <v>3843.6049978367073</v>
      </c>
      <c r="Y38" s="1566">
        <f t="shared" si="9"/>
        <v>3400.214772534684</v>
      </c>
      <c r="Z38" s="1566">
        <f t="shared" si="9"/>
        <v>6684.2100502717076</v>
      </c>
      <c r="AA38" s="155"/>
      <c r="AB38" s="155" t="s">
        <v>54</v>
      </c>
      <c r="AC38" s="155"/>
      <c r="AD38" s="1089"/>
      <c r="AE38" s="220">
        <f t="shared" si="14"/>
        <v>14890.267918284964</v>
      </c>
      <c r="AF38" s="220">
        <f t="shared" si="10"/>
        <v>1467.5558640801796</v>
      </c>
      <c r="AG38" s="220">
        <f t="shared" si="10"/>
        <v>266.8655813347242</v>
      </c>
      <c r="AH38" s="220">
        <f t="shared" si="10"/>
        <v>405.59654272836235</v>
      </c>
      <c r="AI38" s="220">
        <f t="shared" si="10"/>
        <v>229.06735557439228</v>
      </c>
      <c r="AJ38" s="220">
        <f t="shared" si="10"/>
        <v>120.41237305466315</v>
      </c>
      <c r="AK38" s="220">
        <f t="shared" si="10"/>
        <v>165.98658790434069</v>
      </c>
      <c r="AL38" s="220">
        <f t="shared" si="10"/>
        <v>84.538762046367793</v>
      </c>
      <c r="AM38" s="220">
        <f t="shared" si="10"/>
        <v>101.44887677573048</v>
      </c>
      <c r="AN38" s="220">
        <f t="shared" si="10"/>
        <v>53.300000000029499</v>
      </c>
      <c r="AO38" s="220">
        <f t="shared" si="10"/>
        <v>122.00384422170724</v>
      </c>
      <c r="AP38" s="220">
        <f t="shared" si="10"/>
        <v>0</v>
      </c>
      <c r="AQ38" s="220">
        <f t="shared" si="10"/>
        <v>13422.712054204785</v>
      </c>
      <c r="AR38" s="220">
        <f t="shared" si="10"/>
        <v>4622.7094777823713</v>
      </c>
      <c r="AS38" s="220">
        <f t="shared" si="10"/>
        <v>1063.2525362842514</v>
      </c>
      <c r="AT38" s="220">
        <f t="shared" si="10"/>
        <v>976.95739115110337</v>
      </c>
      <c r="AU38" s="220">
        <f t="shared" si="10"/>
        <v>962.12473844159808</v>
      </c>
      <c r="AV38" s="220">
        <f t="shared" si="11"/>
        <v>675.01519106495402</v>
      </c>
      <c r="AW38" s="220">
        <f t="shared" si="11"/>
        <v>424.40808498950906</v>
      </c>
      <c r="AX38" s="220">
        <f t="shared" si="11"/>
        <v>724.19148304130181</v>
      </c>
      <c r="AY38" s="220">
        <f t="shared" si="11"/>
        <v>188.05444653794919</v>
      </c>
      <c r="AZ38" s="220">
        <f t="shared" si="11"/>
        <v>73.925595238187412</v>
      </c>
      <c r="BA38" s="220">
        <f t="shared" si="11"/>
        <v>134.60175979781135</v>
      </c>
      <c r="BB38" s="220">
        <f t="shared" si="11"/>
        <v>347.83402065309224</v>
      </c>
      <c r="BC38" s="220">
        <f t="shared" si="11"/>
        <v>14.250000000100961</v>
      </c>
      <c r="BD38" s="220">
        <f t="shared" si="11"/>
        <v>95.617463055097815</v>
      </c>
      <c r="BE38" s="220">
        <f t="shared" si="11"/>
        <v>126.72303028177427</v>
      </c>
      <c r="BF38" s="220">
        <f t="shared" si="11"/>
        <v>8</v>
      </c>
      <c r="BG38" s="220">
        <f t="shared" si="11"/>
        <v>142.5000000010096</v>
      </c>
      <c r="BH38" s="220">
        <f t="shared" si="11"/>
        <v>8800.0025764224119</v>
      </c>
      <c r="BI38" s="220">
        <f t="shared" si="11"/>
        <v>4431.5812610651319</v>
      </c>
      <c r="BJ38" s="220">
        <f t="shared" si="11"/>
        <v>1055.7364725470777</v>
      </c>
      <c r="BK38" s="220">
        <f t="shared" si="11"/>
        <v>820.73530622664759</v>
      </c>
      <c r="BL38" s="220">
        <f t="shared" si="12"/>
        <v>2670.5103398884921</v>
      </c>
      <c r="BM38" s="220">
        <f t="shared" si="12"/>
        <v>197.67288827478083</v>
      </c>
      <c r="BN38" s="220">
        <f t="shared" si="12"/>
        <v>0</v>
      </c>
      <c r="BO38" s="3225" t="s">
        <v>997</v>
      </c>
      <c r="BP38" s="3226"/>
      <c r="BQ38" s="2176">
        <v>38157.218103412262</v>
      </c>
      <c r="BR38" s="2177">
        <v>23266.950185127305</v>
      </c>
      <c r="BS38" s="2177">
        <v>5943.4595693976489</v>
      </c>
      <c r="BT38" s="2177">
        <v>10639.280565457948</v>
      </c>
      <c r="BU38" s="2177">
        <v>3395.4607950865516</v>
      </c>
      <c r="BV38" s="2177">
        <v>2300.5103386651076</v>
      </c>
      <c r="BW38" s="2177">
        <v>121.31832677147585</v>
      </c>
      <c r="BX38" s="2177">
        <v>0</v>
      </c>
      <c r="BY38" s="2177">
        <v>103.30769400272058</v>
      </c>
      <c r="BZ38" s="2177">
        <v>231.3614027682049</v>
      </c>
      <c r="CA38" s="2177">
        <v>0</v>
      </c>
      <c r="CB38" s="2177">
        <v>166.52879348803117</v>
      </c>
      <c r="CC38" s="2177">
        <v>0</v>
      </c>
      <c r="CD38" s="2177">
        <v>0</v>
      </c>
      <c r="CE38" s="2177">
        <v>0</v>
      </c>
      <c r="CF38" s="2177">
        <v>0</v>
      </c>
      <c r="CG38" s="2177">
        <v>10.875062833641238</v>
      </c>
      <c r="CH38" s="2177">
        <v>17.142857142834835</v>
      </c>
      <c r="CI38" s="2177">
        <v>444.41631941453409</v>
      </c>
      <c r="CJ38" s="2177">
        <v>3843.6049978367073</v>
      </c>
      <c r="CK38" s="2177">
        <v>3400.214772534684</v>
      </c>
      <c r="CL38" s="2177">
        <v>6684.2100502717076</v>
      </c>
      <c r="CM38" s="2177">
        <v>14890.267918284964</v>
      </c>
      <c r="CN38" s="2177">
        <v>1467.5558640801796</v>
      </c>
      <c r="CO38" s="2177">
        <v>266.8655813347242</v>
      </c>
      <c r="CP38" s="2177">
        <v>405.59654272836235</v>
      </c>
      <c r="CQ38" s="2177">
        <v>229.06735557439228</v>
      </c>
      <c r="CR38" s="2177">
        <v>120.41237305466315</v>
      </c>
      <c r="CS38" s="2177">
        <v>165.98658790434069</v>
      </c>
      <c r="CT38" s="2177">
        <v>84.538762046367793</v>
      </c>
      <c r="CU38" s="2177">
        <v>101.44887677573048</v>
      </c>
      <c r="CV38" s="2177">
        <v>53.300000000029499</v>
      </c>
      <c r="CW38" s="2177">
        <v>122.00384422170724</v>
      </c>
      <c r="CX38" s="2177">
        <v>0</v>
      </c>
      <c r="CY38" s="2177">
        <v>13422.712054204785</v>
      </c>
      <c r="CZ38" s="2177">
        <v>4622.7094777823713</v>
      </c>
      <c r="DA38" s="2177">
        <v>1063.2525362842514</v>
      </c>
      <c r="DB38" s="2177">
        <v>976.95739115110337</v>
      </c>
      <c r="DC38" s="2177">
        <v>962.12473844159808</v>
      </c>
      <c r="DD38" s="2177">
        <v>675.01519106495402</v>
      </c>
      <c r="DE38" s="2177">
        <v>424.40808498950906</v>
      </c>
      <c r="DF38" s="2177">
        <v>724.19148304130181</v>
      </c>
      <c r="DG38" s="2177">
        <v>188.05444653794919</v>
      </c>
      <c r="DH38" s="2177">
        <v>73.925595238187412</v>
      </c>
      <c r="DI38" s="2177">
        <v>134.60175979781135</v>
      </c>
      <c r="DJ38" s="2177">
        <v>347.83402065309224</v>
      </c>
      <c r="DK38" s="2177">
        <v>14.250000000100961</v>
      </c>
      <c r="DL38" s="2177">
        <v>95.617463055097815</v>
      </c>
      <c r="DM38" s="2177">
        <v>126.72303028177427</v>
      </c>
      <c r="DN38" s="2177">
        <v>8</v>
      </c>
      <c r="DO38" s="2177">
        <v>142.5000000010096</v>
      </c>
      <c r="DP38" s="2177">
        <v>8800.0025764224119</v>
      </c>
      <c r="DQ38" s="2177">
        <v>4431.5812610651319</v>
      </c>
      <c r="DR38" s="2177">
        <v>1055.7364725470777</v>
      </c>
      <c r="DS38" s="2177">
        <v>820.73530622664759</v>
      </c>
      <c r="DT38" s="2177">
        <v>2670.5103398884921</v>
      </c>
      <c r="DU38" s="2177">
        <v>197.67288827478083</v>
      </c>
      <c r="DV38" s="2178">
        <v>0</v>
      </c>
      <c r="DW38" s="2168"/>
    </row>
    <row r="39" spans="1:127" ht="18" customHeight="1">
      <c r="A39" s="155"/>
      <c r="B39" s="155" t="s">
        <v>1801</v>
      </c>
      <c r="C39" s="155"/>
      <c r="D39" s="1089"/>
      <c r="E39" s="1566">
        <f t="shared" si="13"/>
        <v>20202.688529641964</v>
      </c>
      <c r="F39" s="1566">
        <f t="shared" si="8"/>
        <v>7451.4089029026773</v>
      </c>
      <c r="G39" s="1566">
        <f t="shared" si="8"/>
        <v>3564.9212217080076</v>
      </c>
      <c r="H39" s="1566">
        <f t="shared" si="8"/>
        <v>1549.8241605854071</v>
      </c>
      <c r="I39" s="1566">
        <f t="shared" si="8"/>
        <v>48.168834768486079</v>
      </c>
      <c r="J39" s="1566">
        <f t="shared" si="8"/>
        <v>30.835501435157592</v>
      </c>
      <c r="K39" s="1566">
        <f t="shared" si="8"/>
        <v>0</v>
      </c>
      <c r="L39" s="1566">
        <f t="shared" si="8"/>
        <v>0</v>
      </c>
      <c r="M39" s="1566">
        <f t="shared" si="8"/>
        <v>0</v>
      </c>
      <c r="N39" s="1566">
        <f t="shared" si="8"/>
        <v>0</v>
      </c>
      <c r="O39" s="1566">
        <f t="shared" si="8"/>
        <v>0</v>
      </c>
      <c r="P39" s="1566">
        <f t="shared" si="8"/>
        <v>0</v>
      </c>
      <c r="Q39" s="1566">
        <f t="shared" si="8"/>
        <v>0</v>
      </c>
      <c r="R39" s="1566">
        <f t="shared" si="8"/>
        <v>0</v>
      </c>
      <c r="S39" s="1566">
        <f t="shared" si="8"/>
        <v>0</v>
      </c>
      <c r="T39" s="1566">
        <f t="shared" si="8"/>
        <v>0</v>
      </c>
      <c r="U39" s="1566">
        <f t="shared" si="8"/>
        <v>0</v>
      </c>
      <c r="V39" s="1566">
        <f t="shared" si="9"/>
        <v>1</v>
      </c>
      <c r="W39" s="1566">
        <f t="shared" si="9"/>
        <v>16.333333333328483</v>
      </c>
      <c r="X39" s="1566">
        <f t="shared" si="9"/>
        <v>673.72531800131503</v>
      </c>
      <c r="Y39" s="1566">
        <f t="shared" si="9"/>
        <v>827.9300078156059</v>
      </c>
      <c r="Z39" s="1566">
        <f t="shared" si="9"/>
        <v>2336.6635206092669</v>
      </c>
      <c r="AA39" s="155"/>
      <c r="AB39" s="155" t="s">
        <v>1802</v>
      </c>
      <c r="AC39" s="155"/>
      <c r="AD39" s="1089"/>
      <c r="AE39" s="220">
        <f t="shared" si="14"/>
        <v>10191.841809792624</v>
      </c>
      <c r="AF39" s="220">
        <f t="shared" si="10"/>
        <v>1242.9566936715144</v>
      </c>
      <c r="AG39" s="220">
        <f t="shared" si="10"/>
        <v>498.2493212141809</v>
      </c>
      <c r="AH39" s="220">
        <f t="shared" si="10"/>
        <v>224.41212242829977</v>
      </c>
      <c r="AI39" s="220">
        <f t="shared" si="10"/>
        <v>245.58546348276207</v>
      </c>
      <c r="AJ39" s="220">
        <f t="shared" si="10"/>
        <v>91.922178934926592</v>
      </c>
      <c r="AK39" s="220">
        <f t="shared" si="10"/>
        <v>165.59789100149874</v>
      </c>
      <c r="AL39" s="220">
        <f t="shared" si="10"/>
        <v>72.153841193408923</v>
      </c>
      <c r="AM39" s="220">
        <f t="shared" si="10"/>
        <v>40.000528907553338</v>
      </c>
      <c r="AN39" s="220">
        <f t="shared" si="10"/>
        <v>30.500000000022212</v>
      </c>
      <c r="AO39" s="220">
        <f t="shared" si="10"/>
        <v>75.965914920925229</v>
      </c>
      <c r="AP39" s="220">
        <f t="shared" si="10"/>
        <v>1</v>
      </c>
      <c r="AQ39" s="220">
        <f t="shared" si="10"/>
        <v>8948.8851161211132</v>
      </c>
      <c r="AR39" s="220">
        <f t="shared" si="10"/>
        <v>4137.0098217631621</v>
      </c>
      <c r="AS39" s="220">
        <f t="shared" si="10"/>
        <v>789.21595746378432</v>
      </c>
      <c r="AT39" s="220">
        <f t="shared" si="10"/>
        <v>633.3389937208018</v>
      </c>
      <c r="AU39" s="220">
        <f t="shared" si="10"/>
        <v>1344.5953034268359</v>
      </c>
      <c r="AV39" s="220">
        <f t="shared" si="11"/>
        <v>762.80859105996308</v>
      </c>
      <c r="AW39" s="220">
        <f t="shared" si="11"/>
        <v>540.80293068886999</v>
      </c>
      <c r="AX39" s="220">
        <f t="shared" si="11"/>
        <v>538.05098455236111</v>
      </c>
      <c r="AY39" s="220">
        <f t="shared" si="11"/>
        <v>108.02405435299863</v>
      </c>
      <c r="AZ39" s="220">
        <f t="shared" si="11"/>
        <v>37.060606060616166</v>
      </c>
      <c r="BA39" s="220">
        <f t="shared" si="11"/>
        <v>123.21908723957354</v>
      </c>
      <c r="BB39" s="220">
        <f t="shared" si="11"/>
        <v>177.64310451868701</v>
      </c>
      <c r="BC39" s="220">
        <f t="shared" si="11"/>
        <v>52.182909427334991</v>
      </c>
      <c r="BD39" s="220">
        <f t="shared" si="11"/>
        <v>57.732265763916487</v>
      </c>
      <c r="BE39" s="220">
        <f t="shared" si="11"/>
        <v>101.65785103305603</v>
      </c>
      <c r="BF39" s="220">
        <f t="shared" si="11"/>
        <v>0</v>
      </c>
      <c r="BG39" s="220">
        <f t="shared" si="11"/>
        <v>53.804880588091493</v>
      </c>
      <c r="BH39" s="220">
        <f t="shared" si="11"/>
        <v>4811.8752943579502</v>
      </c>
      <c r="BI39" s="220">
        <f t="shared" si="11"/>
        <v>2913.9200295784044</v>
      </c>
      <c r="BJ39" s="220">
        <f t="shared" si="11"/>
        <v>422.70381984026562</v>
      </c>
      <c r="BK39" s="220">
        <f t="shared" si="11"/>
        <v>247.35662647748276</v>
      </c>
      <c r="BL39" s="220">
        <f t="shared" si="12"/>
        <v>1508.0589374064637</v>
      </c>
      <c r="BM39" s="220">
        <f t="shared" si="12"/>
        <v>103.0045662022896</v>
      </c>
      <c r="BN39" s="220">
        <f t="shared" si="12"/>
        <v>2559.4378169466568</v>
      </c>
      <c r="BO39" s="3225" t="s">
        <v>998</v>
      </c>
      <c r="BP39" s="3226"/>
      <c r="BQ39" s="2176">
        <v>20202.688529641964</v>
      </c>
      <c r="BR39" s="2177">
        <v>7451.4089029026773</v>
      </c>
      <c r="BS39" s="2177">
        <v>3564.9212217080076</v>
      </c>
      <c r="BT39" s="2177">
        <v>1549.8241605854071</v>
      </c>
      <c r="BU39" s="2177">
        <v>48.168834768486079</v>
      </c>
      <c r="BV39" s="2177">
        <v>30.835501435157592</v>
      </c>
      <c r="BW39" s="2177">
        <v>0</v>
      </c>
      <c r="BX39" s="2177">
        <v>0</v>
      </c>
      <c r="BY39" s="2177">
        <v>0</v>
      </c>
      <c r="BZ39" s="2177">
        <v>0</v>
      </c>
      <c r="CA39" s="2177">
        <v>0</v>
      </c>
      <c r="CB39" s="2177">
        <v>0</v>
      </c>
      <c r="CC39" s="2177">
        <v>0</v>
      </c>
      <c r="CD39" s="2177">
        <v>0</v>
      </c>
      <c r="CE39" s="2177">
        <v>0</v>
      </c>
      <c r="CF39" s="2177">
        <v>0</v>
      </c>
      <c r="CG39" s="2177">
        <v>0</v>
      </c>
      <c r="CH39" s="2177">
        <v>1</v>
      </c>
      <c r="CI39" s="2177">
        <v>16.333333333328483</v>
      </c>
      <c r="CJ39" s="2177">
        <v>673.72531800131503</v>
      </c>
      <c r="CK39" s="2177">
        <v>827.9300078156059</v>
      </c>
      <c r="CL39" s="2177">
        <v>2336.6635206092669</v>
      </c>
      <c r="CM39" s="2177">
        <v>10191.841809792624</v>
      </c>
      <c r="CN39" s="2177">
        <v>1242.9566936715144</v>
      </c>
      <c r="CO39" s="2177">
        <v>498.2493212141809</v>
      </c>
      <c r="CP39" s="2177">
        <v>224.41212242829977</v>
      </c>
      <c r="CQ39" s="2177">
        <v>245.58546348276207</v>
      </c>
      <c r="CR39" s="2177">
        <v>91.922178934926592</v>
      </c>
      <c r="CS39" s="2177">
        <v>165.59789100149874</v>
      </c>
      <c r="CT39" s="2177">
        <v>72.153841193408923</v>
      </c>
      <c r="CU39" s="2177">
        <v>40.000528907553338</v>
      </c>
      <c r="CV39" s="2177">
        <v>30.500000000022212</v>
      </c>
      <c r="CW39" s="2177">
        <v>75.965914920925229</v>
      </c>
      <c r="CX39" s="2177">
        <v>1</v>
      </c>
      <c r="CY39" s="2177">
        <v>8948.8851161211132</v>
      </c>
      <c r="CZ39" s="2177">
        <v>4137.0098217631621</v>
      </c>
      <c r="DA39" s="2177">
        <v>789.21595746378432</v>
      </c>
      <c r="DB39" s="2177">
        <v>633.3389937208018</v>
      </c>
      <c r="DC39" s="2177">
        <v>1344.5953034268359</v>
      </c>
      <c r="DD39" s="2177">
        <v>762.80859105996308</v>
      </c>
      <c r="DE39" s="2177">
        <v>540.80293068886999</v>
      </c>
      <c r="DF39" s="2177">
        <v>538.05098455236111</v>
      </c>
      <c r="DG39" s="2177">
        <v>108.02405435299863</v>
      </c>
      <c r="DH39" s="2177">
        <v>37.060606060616166</v>
      </c>
      <c r="DI39" s="2177">
        <v>123.21908723957354</v>
      </c>
      <c r="DJ39" s="2177">
        <v>177.64310451868701</v>
      </c>
      <c r="DK39" s="2177">
        <v>52.182909427334991</v>
      </c>
      <c r="DL39" s="2177">
        <v>57.732265763916487</v>
      </c>
      <c r="DM39" s="2177">
        <v>101.65785103305603</v>
      </c>
      <c r="DN39" s="2177">
        <v>0</v>
      </c>
      <c r="DO39" s="2177">
        <v>53.804880588091493</v>
      </c>
      <c r="DP39" s="2177">
        <v>4811.8752943579502</v>
      </c>
      <c r="DQ39" s="2177">
        <v>2913.9200295784044</v>
      </c>
      <c r="DR39" s="2177">
        <v>422.70381984026562</v>
      </c>
      <c r="DS39" s="2177">
        <v>247.35662647748276</v>
      </c>
      <c r="DT39" s="2177">
        <v>1508.0589374064637</v>
      </c>
      <c r="DU39" s="2177">
        <v>103.0045662022896</v>
      </c>
      <c r="DV39" s="2178">
        <v>2559.4378169466568</v>
      </c>
      <c r="DW39" s="2168"/>
    </row>
    <row r="40" spans="1:127" ht="18" customHeight="1">
      <c r="A40" s="155"/>
      <c r="B40" s="155" t="s">
        <v>1803</v>
      </c>
      <c r="C40" s="155"/>
      <c r="D40" s="1089"/>
      <c r="E40" s="1566">
        <f t="shared" si="13"/>
        <v>19490</v>
      </c>
      <c r="F40" s="1566">
        <f t="shared" si="8"/>
        <v>12703</v>
      </c>
      <c r="G40" s="1566">
        <f t="shared" si="8"/>
        <v>3023</v>
      </c>
      <c r="H40" s="1566">
        <f t="shared" si="8"/>
        <v>6476</v>
      </c>
      <c r="I40" s="1566">
        <f t="shared" si="8"/>
        <v>711</v>
      </c>
      <c r="J40" s="1566">
        <f t="shared" si="8"/>
        <v>290</v>
      </c>
      <c r="K40" s="1566">
        <f t="shared" si="8"/>
        <v>10</v>
      </c>
      <c r="L40" s="1566">
        <f t="shared" si="8"/>
        <v>4</v>
      </c>
      <c r="M40" s="1566">
        <f t="shared" si="8"/>
        <v>0</v>
      </c>
      <c r="N40" s="1566">
        <f t="shared" si="8"/>
        <v>39</v>
      </c>
      <c r="O40" s="1566">
        <f t="shared" si="8"/>
        <v>1</v>
      </c>
      <c r="P40" s="1566">
        <f t="shared" si="8"/>
        <v>52</v>
      </c>
      <c r="Q40" s="1566">
        <f t="shared" si="8"/>
        <v>23</v>
      </c>
      <c r="R40" s="1566">
        <f t="shared" si="8"/>
        <v>7</v>
      </c>
      <c r="S40" s="1566">
        <f t="shared" si="8"/>
        <v>43</v>
      </c>
      <c r="T40" s="1566">
        <f t="shared" si="8"/>
        <v>2</v>
      </c>
      <c r="U40" s="1566">
        <f t="shared" si="8"/>
        <v>51</v>
      </c>
      <c r="V40" s="1566">
        <f t="shared" si="9"/>
        <v>153</v>
      </c>
      <c r="W40" s="1566">
        <f t="shared" si="9"/>
        <v>48</v>
      </c>
      <c r="X40" s="1566">
        <f t="shared" si="9"/>
        <v>772</v>
      </c>
      <c r="Y40" s="1566">
        <f t="shared" si="9"/>
        <v>4993</v>
      </c>
      <c r="Z40" s="1566">
        <f t="shared" si="9"/>
        <v>3204</v>
      </c>
      <c r="AA40" s="155"/>
      <c r="AB40" s="155" t="s">
        <v>1804</v>
      </c>
      <c r="AC40" s="155"/>
      <c r="AD40" s="1089"/>
      <c r="AE40" s="220">
        <f t="shared" si="14"/>
        <v>6787</v>
      </c>
      <c r="AF40" s="220">
        <f t="shared" si="10"/>
        <v>1855</v>
      </c>
      <c r="AG40" s="220">
        <f t="shared" si="10"/>
        <v>140</v>
      </c>
      <c r="AH40" s="220">
        <f t="shared" si="10"/>
        <v>105</v>
      </c>
      <c r="AI40" s="220">
        <f t="shared" si="10"/>
        <v>54</v>
      </c>
      <c r="AJ40" s="220">
        <f t="shared" si="10"/>
        <v>169</v>
      </c>
      <c r="AK40" s="220">
        <f t="shared" si="10"/>
        <v>217</v>
      </c>
      <c r="AL40" s="220">
        <f t="shared" si="10"/>
        <v>28</v>
      </c>
      <c r="AM40" s="220">
        <f t="shared" si="10"/>
        <v>34</v>
      </c>
      <c r="AN40" s="220">
        <f t="shared" si="10"/>
        <v>124</v>
      </c>
      <c r="AO40" s="220">
        <f t="shared" si="10"/>
        <v>109</v>
      </c>
      <c r="AP40" s="220">
        <f t="shared" si="10"/>
        <v>908</v>
      </c>
      <c r="AQ40" s="220">
        <f t="shared" si="10"/>
        <v>4932</v>
      </c>
      <c r="AR40" s="220">
        <f t="shared" si="10"/>
        <v>1979</v>
      </c>
      <c r="AS40" s="220">
        <f t="shared" si="10"/>
        <v>313</v>
      </c>
      <c r="AT40" s="220">
        <f t="shared" si="10"/>
        <v>354</v>
      </c>
      <c r="AU40" s="220">
        <f t="shared" si="10"/>
        <v>452</v>
      </c>
      <c r="AV40" s="220">
        <f t="shared" si="11"/>
        <v>207</v>
      </c>
      <c r="AW40" s="220">
        <f t="shared" si="11"/>
        <v>140</v>
      </c>
      <c r="AX40" s="220">
        <f t="shared" si="11"/>
        <v>267</v>
      </c>
      <c r="AY40" s="220">
        <f t="shared" si="11"/>
        <v>27</v>
      </c>
      <c r="AZ40" s="220">
        <f t="shared" si="11"/>
        <v>6</v>
      </c>
      <c r="BA40" s="220">
        <f t="shared" si="11"/>
        <v>14</v>
      </c>
      <c r="BB40" s="220">
        <f t="shared" si="11"/>
        <v>116</v>
      </c>
      <c r="BC40" s="220">
        <f t="shared" si="11"/>
        <v>1</v>
      </c>
      <c r="BD40" s="220">
        <f t="shared" si="11"/>
        <v>15</v>
      </c>
      <c r="BE40" s="220">
        <f t="shared" si="11"/>
        <v>118</v>
      </c>
      <c r="BF40" s="220">
        <f t="shared" si="11"/>
        <v>3</v>
      </c>
      <c r="BG40" s="220">
        <f t="shared" si="11"/>
        <v>440</v>
      </c>
      <c r="BH40" s="220">
        <f t="shared" si="11"/>
        <v>2953</v>
      </c>
      <c r="BI40" s="220">
        <f t="shared" si="11"/>
        <v>1142</v>
      </c>
      <c r="BJ40" s="220">
        <f t="shared" si="11"/>
        <v>163</v>
      </c>
      <c r="BK40" s="220">
        <f t="shared" si="11"/>
        <v>124</v>
      </c>
      <c r="BL40" s="220">
        <f t="shared" si="12"/>
        <v>1549</v>
      </c>
      <c r="BM40" s="220">
        <f t="shared" si="12"/>
        <v>0</v>
      </c>
      <c r="BN40" s="220">
        <f t="shared" si="12"/>
        <v>0</v>
      </c>
      <c r="BO40" s="3225" t="s">
        <v>999</v>
      </c>
      <c r="BP40" s="3226"/>
      <c r="BQ40" s="2176">
        <v>19490</v>
      </c>
      <c r="BR40" s="2177">
        <v>12703</v>
      </c>
      <c r="BS40" s="2177">
        <v>3023</v>
      </c>
      <c r="BT40" s="2177">
        <v>6476</v>
      </c>
      <c r="BU40" s="2177">
        <v>711</v>
      </c>
      <c r="BV40" s="2177">
        <v>290</v>
      </c>
      <c r="BW40" s="2177">
        <v>10</v>
      </c>
      <c r="BX40" s="2177">
        <v>4</v>
      </c>
      <c r="BY40" s="2177">
        <v>0</v>
      </c>
      <c r="BZ40" s="2177">
        <v>39</v>
      </c>
      <c r="CA40" s="2177">
        <v>1</v>
      </c>
      <c r="CB40" s="2177">
        <v>52</v>
      </c>
      <c r="CC40" s="2177">
        <v>23</v>
      </c>
      <c r="CD40" s="2177">
        <v>7</v>
      </c>
      <c r="CE40" s="2177">
        <v>43</v>
      </c>
      <c r="CF40" s="2177">
        <v>2</v>
      </c>
      <c r="CG40" s="2177">
        <v>51</v>
      </c>
      <c r="CH40" s="2177">
        <v>153</v>
      </c>
      <c r="CI40" s="2177">
        <v>48</v>
      </c>
      <c r="CJ40" s="2177">
        <v>772</v>
      </c>
      <c r="CK40" s="2177">
        <v>4993</v>
      </c>
      <c r="CL40" s="2177">
        <v>3204</v>
      </c>
      <c r="CM40" s="2177">
        <v>6787</v>
      </c>
      <c r="CN40" s="2177">
        <v>1855</v>
      </c>
      <c r="CO40" s="2177">
        <v>140</v>
      </c>
      <c r="CP40" s="2177">
        <v>105</v>
      </c>
      <c r="CQ40" s="2177">
        <v>54</v>
      </c>
      <c r="CR40" s="2177">
        <v>169</v>
      </c>
      <c r="CS40" s="2177">
        <v>217</v>
      </c>
      <c r="CT40" s="2177">
        <v>28</v>
      </c>
      <c r="CU40" s="2177">
        <v>34</v>
      </c>
      <c r="CV40" s="2177">
        <v>124</v>
      </c>
      <c r="CW40" s="2177">
        <v>109</v>
      </c>
      <c r="CX40" s="2177">
        <v>908</v>
      </c>
      <c r="CY40" s="2177">
        <v>4932</v>
      </c>
      <c r="CZ40" s="2177">
        <v>1979</v>
      </c>
      <c r="DA40" s="2177">
        <v>313</v>
      </c>
      <c r="DB40" s="2177">
        <v>354</v>
      </c>
      <c r="DC40" s="2177">
        <v>452</v>
      </c>
      <c r="DD40" s="2177">
        <v>207</v>
      </c>
      <c r="DE40" s="2177">
        <v>140</v>
      </c>
      <c r="DF40" s="2177">
        <v>267</v>
      </c>
      <c r="DG40" s="2177">
        <v>27</v>
      </c>
      <c r="DH40" s="2177">
        <v>6</v>
      </c>
      <c r="DI40" s="2177">
        <v>14</v>
      </c>
      <c r="DJ40" s="2177">
        <v>116</v>
      </c>
      <c r="DK40" s="2177">
        <v>1</v>
      </c>
      <c r="DL40" s="2177">
        <v>15</v>
      </c>
      <c r="DM40" s="2177">
        <v>118</v>
      </c>
      <c r="DN40" s="2177">
        <v>3</v>
      </c>
      <c r="DO40" s="2177">
        <v>440</v>
      </c>
      <c r="DP40" s="2177">
        <v>2953</v>
      </c>
      <c r="DQ40" s="2177">
        <v>1142</v>
      </c>
      <c r="DR40" s="2177">
        <v>163</v>
      </c>
      <c r="DS40" s="2177">
        <v>124</v>
      </c>
      <c r="DT40" s="2177">
        <v>1549</v>
      </c>
      <c r="DU40" s="2177">
        <v>0</v>
      </c>
      <c r="DV40" s="2178">
        <v>0</v>
      </c>
      <c r="DW40" s="2168"/>
    </row>
    <row r="41" spans="1:127" ht="18" customHeight="1">
      <c r="A41" s="3094" t="s">
        <v>1805</v>
      </c>
      <c r="B41" s="3094"/>
      <c r="C41" s="3094"/>
      <c r="D41" s="1083"/>
      <c r="E41" s="1566"/>
      <c r="F41" s="1566"/>
      <c r="G41" s="1566"/>
      <c r="H41" s="1566"/>
      <c r="I41" s="1566"/>
      <c r="J41" s="1566"/>
      <c r="K41" s="1566"/>
      <c r="L41" s="1566"/>
      <c r="M41" s="1566"/>
      <c r="N41" s="1566"/>
      <c r="O41" s="1566"/>
      <c r="P41" s="1566"/>
      <c r="Q41" s="1566"/>
      <c r="R41" s="1566"/>
      <c r="S41" s="1566"/>
      <c r="T41" s="1566"/>
      <c r="U41" s="1566"/>
      <c r="V41" s="1566"/>
      <c r="W41" s="1566"/>
      <c r="X41" s="1566"/>
      <c r="Y41" s="1566"/>
      <c r="Z41" s="1566"/>
      <c r="AA41" s="3094" t="s">
        <v>1805</v>
      </c>
      <c r="AB41" s="3094"/>
      <c r="AC41" s="3094"/>
      <c r="AD41" s="1083"/>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c r="BJ41" s="220"/>
      <c r="BK41" s="220"/>
      <c r="BL41" s="220"/>
      <c r="BM41" s="220"/>
      <c r="BN41" s="220"/>
      <c r="BO41" s="3225" t="s">
        <v>1001</v>
      </c>
      <c r="BP41" s="3226"/>
      <c r="BQ41" s="2176">
        <v>175117.78190931916</v>
      </c>
      <c r="BR41" s="2177">
        <v>112291.3128302296</v>
      </c>
      <c r="BS41" s="2177">
        <v>24308.150543720698</v>
      </c>
      <c r="BT41" s="2177">
        <v>61395.904772861068</v>
      </c>
      <c r="BU41" s="2177">
        <v>8846.3996994830286</v>
      </c>
      <c r="BV41" s="2177">
        <v>5797.8711813557638</v>
      </c>
      <c r="BW41" s="2177">
        <v>236.6699148226719</v>
      </c>
      <c r="BX41" s="2177">
        <v>4</v>
      </c>
      <c r="BY41" s="2177">
        <v>245.51286339931869</v>
      </c>
      <c r="BZ41" s="2177">
        <v>494.74046714594755</v>
      </c>
      <c r="CA41" s="2177">
        <v>1</v>
      </c>
      <c r="CB41" s="2177">
        <v>400.0015346311564</v>
      </c>
      <c r="CC41" s="2177">
        <v>23</v>
      </c>
      <c r="CD41" s="2177">
        <v>14.176470588216311</v>
      </c>
      <c r="CE41" s="2177">
        <v>43</v>
      </c>
      <c r="CF41" s="2177">
        <v>2</v>
      </c>
      <c r="CG41" s="2177">
        <v>73.573027834378351</v>
      </c>
      <c r="CH41" s="2177">
        <v>227.84541776884024</v>
      </c>
      <c r="CI41" s="2177">
        <v>1290.151752271536</v>
      </c>
      <c r="CJ41" s="2177">
        <v>16760.41466058695</v>
      </c>
      <c r="CK41" s="2177">
        <v>35789.090412791047</v>
      </c>
      <c r="CL41" s="2177">
        <v>26587.257513647768</v>
      </c>
      <c r="CM41" s="2177">
        <v>60369.031262142111</v>
      </c>
      <c r="CN41" s="2177">
        <v>7279.3456473752203</v>
      </c>
      <c r="CO41" s="2177">
        <v>1372.8314163551827</v>
      </c>
      <c r="CP41" s="2177">
        <v>1163.9342905762326</v>
      </c>
      <c r="CQ41" s="2177">
        <v>950.52272462106146</v>
      </c>
      <c r="CR41" s="2177">
        <v>731.5400095000922</v>
      </c>
      <c r="CS41" s="2177">
        <v>979.78208416047335</v>
      </c>
      <c r="CT41" s="2177">
        <v>400.5502262496629</v>
      </c>
      <c r="CU41" s="2177">
        <v>358.91610551743037</v>
      </c>
      <c r="CV41" s="2177">
        <v>350.72252514734737</v>
      </c>
      <c r="CW41" s="2177">
        <v>520.21924705335471</v>
      </c>
      <c r="CX41" s="2177">
        <v>1004.3140325386053</v>
      </c>
      <c r="CY41" s="2177">
        <v>53089.685614766844</v>
      </c>
      <c r="CZ41" s="2177">
        <v>18726.452712889062</v>
      </c>
      <c r="DA41" s="2177">
        <v>3727.1838657193161</v>
      </c>
      <c r="DB41" s="2177">
        <v>3474.9369179355795</v>
      </c>
      <c r="DC41" s="2177">
        <v>4266.129488348326</v>
      </c>
      <c r="DD41" s="2177">
        <v>2793.5803040839896</v>
      </c>
      <c r="DE41" s="2177">
        <v>2216.8601233284594</v>
      </c>
      <c r="DF41" s="2177">
        <v>2670.0470059646882</v>
      </c>
      <c r="DG41" s="2177">
        <v>511.89056165576022</v>
      </c>
      <c r="DH41" s="2177">
        <v>177.99539276922411</v>
      </c>
      <c r="DI41" s="2177">
        <v>441.00789422249153</v>
      </c>
      <c r="DJ41" s="2177">
        <v>1193.7109188740521</v>
      </c>
      <c r="DK41" s="2177">
        <v>103.30828861587651</v>
      </c>
      <c r="DL41" s="2177">
        <v>237.19706470620378</v>
      </c>
      <c r="DM41" s="2177">
        <v>522.77106840881311</v>
      </c>
      <c r="DN41" s="2177">
        <v>16.708072536426418</v>
      </c>
      <c r="DO41" s="2177">
        <v>989.51373893006837</v>
      </c>
      <c r="DP41" s="2177">
        <v>34363.23290187784</v>
      </c>
      <c r="DQ41" s="2177">
        <v>17355.537710726239</v>
      </c>
      <c r="DR41" s="2177">
        <v>2418.7617618774816</v>
      </c>
      <c r="DS41" s="2177">
        <v>1840.9630363473648</v>
      </c>
      <c r="DT41" s="2177">
        <v>13444.699446755661</v>
      </c>
      <c r="DU41" s="2177">
        <v>377.6852114904807</v>
      </c>
      <c r="DV41" s="2178">
        <v>2457.4378169476977</v>
      </c>
      <c r="DW41" s="2168"/>
    </row>
    <row r="42" spans="1:127" ht="18" customHeight="1">
      <c r="A42" s="3093" t="s">
        <v>45</v>
      </c>
      <c r="B42" s="3093"/>
      <c r="C42" s="166"/>
      <c r="D42" s="1083"/>
      <c r="E42" s="1566">
        <f>BQ41</f>
        <v>175117.78190931916</v>
      </c>
      <c r="F42" s="1566">
        <f t="shared" ref="F42:Z42" si="15">BR41</f>
        <v>112291.3128302296</v>
      </c>
      <c r="G42" s="1566">
        <f t="shared" si="15"/>
        <v>24308.150543720698</v>
      </c>
      <c r="H42" s="1566">
        <f t="shared" si="15"/>
        <v>61395.904772861068</v>
      </c>
      <c r="I42" s="1566">
        <f t="shared" si="15"/>
        <v>8846.3996994830286</v>
      </c>
      <c r="J42" s="1566">
        <f t="shared" si="15"/>
        <v>5797.8711813557638</v>
      </c>
      <c r="K42" s="1566">
        <f t="shared" si="15"/>
        <v>236.6699148226719</v>
      </c>
      <c r="L42" s="1566">
        <f t="shared" si="15"/>
        <v>4</v>
      </c>
      <c r="M42" s="1566">
        <f t="shared" si="15"/>
        <v>245.51286339931869</v>
      </c>
      <c r="N42" s="1566">
        <f t="shared" si="15"/>
        <v>494.74046714594755</v>
      </c>
      <c r="O42" s="1566">
        <f t="shared" si="15"/>
        <v>1</v>
      </c>
      <c r="P42" s="1566">
        <f t="shared" si="15"/>
        <v>400.0015346311564</v>
      </c>
      <c r="Q42" s="1566">
        <f t="shared" si="15"/>
        <v>23</v>
      </c>
      <c r="R42" s="1566">
        <f t="shared" si="15"/>
        <v>14.176470588216311</v>
      </c>
      <c r="S42" s="1566">
        <f t="shared" si="15"/>
        <v>43</v>
      </c>
      <c r="T42" s="1566">
        <f t="shared" si="15"/>
        <v>2</v>
      </c>
      <c r="U42" s="1566">
        <f t="shared" si="15"/>
        <v>73.573027834378351</v>
      </c>
      <c r="V42" s="1566">
        <f t="shared" si="15"/>
        <v>227.84541776884024</v>
      </c>
      <c r="W42" s="1566">
        <f t="shared" si="15"/>
        <v>1290.151752271536</v>
      </c>
      <c r="X42" s="1566">
        <f t="shared" si="15"/>
        <v>16760.41466058695</v>
      </c>
      <c r="Y42" s="1566">
        <f t="shared" si="15"/>
        <v>35789.090412791047</v>
      </c>
      <c r="Z42" s="1566">
        <f t="shared" si="15"/>
        <v>26587.257513647768</v>
      </c>
      <c r="AA42" s="3093" t="s">
        <v>45</v>
      </c>
      <c r="AB42" s="3093"/>
      <c r="AC42" s="166"/>
      <c r="AD42" s="1083"/>
      <c r="AE42" s="220">
        <f>CM41</f>
        <v>60369.031262142111</v>
      </c>
      <c r="AF42" s="220">
        <f t="shared" ref="AF42:BN42" si="16">CN41</f>
        <v>7279.3456473752203</v>
      </c>
      <c r="AG42" s="220">
        <f t="shared" si="16"/>
        <v>1372.8314163551827</v>
      </c>
      <c r="AH42" s="220">
        <f t="shared" si="16"/>
        <v>1163.9342905762326</v>
      </c>
      <c r="AI42" s="220">
        <f t="shared" si="16"/>
        <v>950.52272462106146</v>
      </c>
      <c r="AJ42" s="220">
        <f t="shared" si="16"/>
        <v>731.5400095000922</v>
      </c>
      <c r="AK42" s="220">
        <f t="shared" si="16"/>
        <v>979.78208416047335</v>
      </c>
      <c r="AL42" s="220">
        <f t="shared" si="16"/>
        <v>400.5502262496629</v>
      </c>
      <c r="AM42" s="220">
        <f t="shared" si="16"/>
        <v>358.91610551743037</v>
      </c>
      <c r="AN42" s="220">
        <f t="shared" si="16"/>
        <v>350.72252514734737</v>
      </c>
      <c r="AO42" s="220">
        <f t="shared" si="16"/>
        <v>520.21924705335471</v>
      </c>
      <c r="AP42" s="220">
        <f t="shared" si="16"/>
        <v>1004.3140325386053</v>
      </c>
      <c r="AQ42" s="220">
        <f t="shared" si="16"/>
        <v>53089.685614766844</v>
      </c>
      <c r="AR42" s="220">
        <f t="shared" si="16"/>
        <v>18726.452712889062</v>
      </c>
      <c r="AS42" s="220">
        <f t="shared" si="16"/>
        <v>3727.1838657193161</v>
      </c>
      <c r="AT42" s="220">
        <f t="shared" si="16"/>
        <v>3474.9369179355795</v>
      </c>
      <c r="AU42" s="220">
        <f t="shared" si="16"/>
        <v>4266.129488348326</v>
      </c>
      <c r="AV42" s="220">
        <f t="shared" si="16"/>
        <v>2793.5803040839896</v>
      </c>
      <c r="AW42" s="220">
        <f t="shared" si="16"/>
        <v>2216.8601233284594</v>
      </c>
      <c r="AX42" s="220">
        <f t="shared" si="16"/>
        <v>2670.0470059646882</v>
      </c>
      <c r="AY42" s="220">
        <f t="shared" si="16"/>
        <v>511.89056165576022</v>
      </c>
      <c r="AZ42" s="220">
        <f t="shared" si="16"/>
        <v>177.99539276922411</v>
      </c>
      <c r="BA42" s="220">
        <f t="shared" si="16"/>
        <v>441.00789422249153</v>
      </c>
      <c r="BB42" s="220">
        <f t="shared" si="16"/>
        <v>1193.7109188740521</v>
      </c>
      <c r="BC42" s="220">
        <f t="shared" si="16"/>
        <v>103.30828861587651</v>
      </c>
      <c r="BD42" s="220">
        <f t="shared" si="16"/>
        <v>237.19706470620378</v>
      </c>
      <c r="BE42" s="220">
        <f t="shared" si="16"/>
        <v>522.77106840881311</v>
      </c>
      <c r="BF42" s="220">
        <f t="shared" si="16"/>
        <v>16.708072536426418</v>
      </c>
      <c r="BG42" s="220">
        <f t="shared" si="16"/>
        <v>989.51373893006837</v>
      </c>
      <c r="BH42" s="220">
        <f t="shared" si="16"/>
        <v>34363.23290187784</v>
      </c>
      <c r="BI42" s="220">
        <f t="shared" si="16"/>
        <v>17355.537710726239</v>
      </c>
      <c r="BJ42" s="220">
        <f t="shared" si="16"/>
        <v>2418.7617618774816</v>
      </c>
      <c r="BK42" s="220">
        <f t="shared" si="16"/>
        <v>1840.9630363473648</v>
      </c>
      <c r="BL42" s="220">
        <f t="shared" si="16"/>
        <v>13444.699446755661</v>
      </c>
      <c r="BM42" s="220">
        <f t="shared" si="16"/>
        <v>377.6852114904807</v>
      </c>
      <c r="BN42" s="220">
        <f t="shared" si="16"/>
        <v>2457.4378169476977</v>
      </c>
      <c r="BO42" s="3225" t="s">
        <v>1002</v>
      </c>
      <c r="BP42" s="3226"/>
      <c r="BQ42" s="2176">
        <v>3052.755885415088</v>
      </c>
      <c r="BR42" s="2177">
        <v>1332.9799414598701</v>
      </c>
      <c r="BS42" s="2177">
        <v>414.8867683488474</v>
      </c>
      <c r="BT42" s="2177">
        <v>557.14415262423461</v>
      </c>
      <c r="BU42" s="2177">
        <v>131.43405697403085</v>
      </c>
      <c r="BV42" s="2177">
        <v>72.147510691401948</v>
      </c>
      <c r="BW42" s="2177">
        <v>2.4377057985277308</v>
      </c>
      <c r="BX42" s="2177">
        <v>0</v>
      </c>
      <c r="BY42" s="2177">
        <v>3.9455609030018102</v>
      </c>
      <c r="BZ42" s="2177">
        <v>0</v>
      </c>
      <c r="CA42" s="2177">
        <v>0</v>
      </c>
      <c r="CB42" s="2177">
        <v>5.4208858881857802</v>
      </c>
      <c r="CC42" s="2177">
        <v>0</v>
      </c>
      <c r="CD42" s="2177">
        <v>0</v>
      </c>
      <c r="CE42" s="2177">
        <v>0</v>
      </c>
      <c r="CF42" s="2177">
        <v>0</v>
      </c>
      <c r="CG42" s="2177">
        <v>1</v>
      </c>
      <c r="CH42" s="2177">
        <v>0</v>
      </c>
      <c r="CI42" s="2177">
        <v>46.482393692913604</v>
      </c>
      <c r="CJ42" s="2177">
        <v>273.93501986658305</v>
      </c>
      <c r="CK42" s="2177">
        <v>151.77507578362065</v>
      </c>
      <c r="CL42" s="2177">
        <v>360.94902048678784</v>
      </c>
      <c r="CM42" s="2177">
        <v>1617.7759439562608</v>
      </c>
      <c r="CN42" s="2177">
        <v>91.389720671015894</v>
      </c>
      <c r="CO42" s="2177">
        <v>24.817612151572717</v>
      </c>
      <c r="CP42" s="2177">
        <v>3.8757488095302484</v>
      </c>
      <c r="CQ42" s="2177">
        <v>18.763173054921346</v>
      </c>
      <c r="CR42" s="2177">
        <v>21.669284831682891</v>
      </c>
      <c r="CS42" s="2177">
        <v>19.101607621836401</v>
      </c>
      <c r="CT42" s="2177">
        <v>5.6</v>
      </c>
      <c r="CU42" s="2177">
        <v>0</v>
      </c>
      <c r="CV42" s="2177">
        <v>0</v>
      </c>
      <c r="CW42" s="2177">
        <v>0</v>
      </c>
      <c r="CX42" s="2177">
        <v>3.1786902871211256</v>
      </c>
      <c r="CY42" s="2177">
        <v>1526.3862232852448</v>
      </c>
      <c r="CZ42" s="2177">
        <v>402.04044148630624</v>
      </c>
      <c r="DA42" s="2177">
        <v>60.301271287450639</v>
      </c>
      <c r="DB42" s="2177">
        <v>34.189227458815701</v>
      </c>
      <c r="DC42" s="2177">
        <v>136.02579919554722</v>
      </c>
      <c r="DD42" s="2177">
        <v>61.829111252340567</v>
      </c>
      <c r="DE42" s="2177">
        <v>109.40387581870678</v>
      </c>
      <c r="DF42" s="2177">
        <v>38.104160205445517</v>
      </c>
      <c r="DG42" s="2177">
        <v>2.8</v>
      </c>
      <c r="DH42" s="2177">
        <v>2.8</v>
      </c>
      <c r="DI42" s="2177">
        <v>2.8</v>
      </c>
      <c r="DJ42" s="2177">
        <v>10.93132883227867</v>
      </c>
      <c r="DK42" s="2177">
        <v>5.0053830083742206</v>
      </c>
      <c r="DL42" s="2177">
        <v>5.0053830083742206</v>
      </c>
      <c r="DM42" s="2177">
        <v>8.7620653564184092</v>
      </c>
      <c r="DN42" s="2177">
        <v>0</v>
      </c>
      <c r="DO42" s="2177">
        <v>11.026915041871106</v>
      </c>
      <c r="DP42" s="2177">
        <v>1124.3457817989383</v>
      </c>
      <c r="DQ42" s="2177">
        <v>714.74350837815393</v>
      </c>
      <c r="DR42" s="2177">
        <v>109.01696417951331</v>
      </c>
      <c r="DS42" s="2177">
        <v>197.6157424713613</v>
      </c>
      <c r="DT42" s="2177">
        <v>238.19311564013745</v>
      </c>
      <c r="DU42" s="2177">
        <v>0</v>
      </c>
      <c r="DV42" s="2178">
        <v>101.99999999895917</v>
      </c>
      <c r="DW42" s="2168"/>
    </row>
    <row r="43" spans="1:127" ht="18" customHeight="1">
      <c r="A43" s="189"/>
      <c r="B43" s="155" t="s">
        <v>1806</v>
      </c>
      <c r="C43" s="189"/>
      <c r="D43" s="1083"/>
      <c r="E43" s="1566">
        <f>BQ54</f>
        <v>89496.982297579758</v>
      </c>
      <c r="F43" s="1566">
        <f t="shared" ref="F43:Z43" si="17">BR54</f>
        <v>59626.839367622393</v>
      </c>
      <c r="G43" s="1566">
        <f t="shared" si="17"/>
        <v>11628.761565622352</v>
      </c>
      <c r="H43" s="1566">
        <f t="shared" si="17"/>
        <v>35074.753250026013</v>
      </c>
      <c r="I43" s="1566">
        <f t="shared" si="17"/>
        <v>3886.1498303392536</v>
      </c>
      <c r="J43" s="1566">
        <f t="shared" si="17"/>
        <v>2486.4285604173547</v>
      </c>
      <c r="K43" s="1566">
        <f t="shared" si="17"/>
        <v>135.32250522494917</v>
      </c>
      <c r="L43" s="1566">
        <f t="shared" si="17"/>
        <v>4</v>
      </c>
      <c r="M43" s="1566">
        <f t="shared" si="17"/>
        <v>70.155149871839043</v>
      </c>
      <c r="N43" s="1566">
        <f t="shared" si="17"/>
        <v>157.32344028735685</v>
      </c>
      <c r="O43" s="1566">
        <f t="shared" si="17"/>
        <v>0</v>
      </c>
      <c r="P43" s="1566">
        <f t="shared" si="17"/>
        <v>256.78271228891572</v>
      </c>
      <c r="Q43" s="1566">
        <f t="shared" si="17"/>
        <v>19</v>
      </c>
      <c r="R43" s="1566">
        <f t="shared" si="17"/>
        <v>2</v>
      </c>
      <c r="S43" s="1566">
        <f t="shared" si="17"/>
        <v>38</v>
      </c>
      <c r="T43" s="1566">
        <f t="shared" si="17"/>
        <v>1</v>
      </c>
      <c r="U43" s="1566">
        <f t="shared" si="17"/>
        <v>32.007496251874059</v>
      </c>
      <c r="V43" s="1566">
        <f t="shared" si="17"/>
        <v>114.84862669414521</v>
      </c>
      <c r="W43" s="1566">
        <f t="shared" si="17"/>
        <v>577.96774789848507</v>
      </c>
      <c r="X43" s="1566">
        <f t="shared" si="17"/>
        <v>8394.3258243309283</v>
      </c>
      <c r="Y43" s="1566">
        <f t="shared" si="17"/>
        <v>22794.277595355823</v>
      </c>
      <c r="Z43" s="1566">
        <f t="shared" si="17"/>
        <v>12923.32455197405</v>
      </c>
      <c r="AA43" s="189"/>
      <c r="AB43" s="155" t="s">
        <v>15</v>
      </c>
      <c r="AC43" s="189"/>
      <c r="AD43" s="1083"/>
      <c r="AE43" s="220">
        <f>CM54</f>
        <v>29411.026673189906</v>
      </c>
      <c r="AF43" s="220">
        <f t="shared" ref="AF43:BN43" si="18">CN54</f>
        <v>3897.4403334080921</v>
      </c>
      <c r="AG43" s="220">
        <f t="shared" si="18"/>
        <v>611.02473774874545</v>
      </c>
      <c r="AH43" s="220">
        <f t="shared" si="18"/>
        <v>561.40885539905469</v>
      </c>
      <c r="AI43" s="220">
        <f t="shared" si="18"/>
        <v>448.07123919027833</v>
      </c>
      <c r="AJ43" s="220">
        <f t="shared" si="18"/>
        <v>364.10771408026466</v>
      </c>
      <c r="AK43" s="220">
        <f t="shared" si="18"/>
        <v>542.25447068231131</v>
      </c>
      <c r="AL43" s="220">
        <f t="shared" si="18"/>
        <v>161.22499914548015</v>
      </c>
      <c r="AM43" s="220">
        <f t="shared" si="18"/>
        <v>190.77111876052621</v>
      </c>
      <c r="AN43" s="220">
        <f t="shared" si="18"/>
        <v>128.86819438204421</v>
      </c>
      <c r="AO43" s="220">
        <f t="shared" si="18"/>
        <v>258.1015281140813</v>
      </c>
      <c r="AP43" s="220">
        <f t="shared" si="18"/>
        <v>856.12980769230774</v>
      </c>
      <c r="AQ43" s="220">
        <f t="shared" si="18"/>
        <v>25513.586339781825</v>
      </c>
      <c r="AR43" s="220">
        <f t="shared" si="18"/>
        <v>8567.9746685961818</v>
      </c>
      <c r="AS43" s="220">
        <f t="shared" si="18"/>
        <v>1750.6757755462645</v>
      </c>
      <c r="AT43" s="220">
        <f t="shared" si="18"/>
        <v>1561.5972703416105</v>
      </c>
      <c r="AU43" s="220">
        <f t="shared" si="18"/>
        <v>1718.0559097080732</v>
      </c>
      <c r="AV43" s="220">
        <f t="shared" si="18"/>
        <v>1443.194605555806</v>
      </c>
      <c r="AW43" s="220">
        <f t="shared" si="18"/>
        <v>1074.6195628407895</v>
      </c>
      <c r="AX43" s="220">
        <f t="shared" si="18"/>
        <v>1172.6674832938552</v>
      </c>
      <c r="AY43" s="220">
        <f t="shared" si="18"/>
        <v>262.11186485870496</v>
      </c>
      <c r="AZ43" s="220">
        <f t="shared" si="18"/>
        <v>95.174763963442928</v>
      </c>
      <c r="BA43" s="220">
        <f t="shared" si="18"/>
        <v>205.75001307749966</v>
      </c>
      <c r="BB43" s="220">
        <f t="shared" si="18"/>
        <v>489.44826680648225</v>
      </c>
      <c r="BC43" s="220">
        <f t="shared" si="18"/>
        <v>39.453020937753934</v>
      </c>
      <c r="BD43" s="220">
        <f t="shared" si="18"/>
        <v>56.609330998218205</v>
      </c>
      <c r="BE43" s="220">
        <f t="shared" si="18"/>
        <v>292.70494487401942</v>
      </c>
      <c r="BF43" s="220">
        <f t="shared" si="18"/>
        <v>14</v>
      </c>
      <c r="BG43" s="220">
        <f t="shared" si="18"/>
        <v>376</v>
      </c>
      <c r="BH43" s="220">
        <f t="shared" si="18"/>
        <v>16945.611671185623</v>
      </c>
      <c r="BI43" s="220">
        <f t="shared" si="18"/>
        <v>7961.7852335815514</v>
      </c>
      <c r="BJ43" s="220">
        <f t="shared" si="18"/>
        <v>1004.6067634785124</v>
      </c>
      <c r="BK43" s="220">
        <f t="shared" si="18"/>
        <v>811.4040573813312</v>
      </c>
      <c r="BL43" s="220">
        <f t="shared" si="18"/>
        <v>7381.3916213196944</v>
      </c>
      <c r="BM43" s="220">
        <f t="shared" si="18"/>
        <v>175.67585325718937</v>
      </c>
      <c r="BN43" s="220">
        <f t="shared" si="18"/>
        <v>459.11625676743762</v>
      </c>
      <c r="BO43" s="3225" t="s">
        <v>1004</v>
      </c>
      <c r="BP43" s="3226"/>
      <c r="BQ43" s="2176">
        <v>23242.064741524584</v>
      </c>
      <c r="BR43" s="2177">
        <v>12865.161995924411</v>
      </c>
      <c r="BS43" s="2177">
        <v>2814.8072715571711</v>
      </c>
      <c r="BT43" s="2177">
        <v>7008.8090894464603</v>
      </c>
      <c r="BU43" s="2177">
        <v>1099.6181091806548</v>
      </c>
      <c r="BV43" s="2177">
        <v>709.10476190467523</v>
      </c>
      <c r="BW43" s="2177">
        <v>10.481981982025921</v>
      </c>
      <c r="BX43" s="2177">
        <v>0</v>
      </c>
      <c r="BY43" s="2177">
        <v>9.0666666666666664</v>
      </c>
      <c r="BZ43" s="2177">
        <v>68.166940154440141</v>
      </c>
      <c r="CA43" s="2177">
        <v>0</v>
      </c>
      <c r="CB43" s="2177">
        <v>87.800235950235944</v>
      </c>
      <c r="CC43" s="2177">
        <v>7</v>
      </c>
      <c r="CD43" s="2177">
        <v>0</v>
      </c>
      <c r="CE43" s="2177">
        <v>32</v>
      </c>
      <c r="CF43" s="2177">
        <v>1</v>
      </c>
      <c r="CG43" s="2177">
        <v>2</v>
      </c>
      <c r="CH43" s="2177">
        <v>39.652777777821719</v>
      </c>
      <c r="CI43" s="2177">
        <v>141.34474474478867</v>
      </c>
      <c r="CJ43" s="2177">
        <v>2321.1185381809582</v>
      </c>
      <c r="CK43" s="2177">
        <v>3588.0724420848492</v>
      </c>
      <c r="CL43" s="2177">
        <v>3041.5456349207798</v>
      </c>
      <c r="CM43" s="2177">
        <v>10239.319412266999</v>
      </c>
      <c r="CN43" s="2177">
        <v>724.46425890208673</v>
      </c>
      <c r="CO43" s="2177">
        <v>145.84205276709667</v>
      </c>
      <c r="CP43" s="2177">
        <v>132.85157657662052</v>
      </c>
      <c r="CQ43" s="2177">
        <v>121.15444015446721</v>
      </c>
      <c r="CR43" s="2177">
        <v>67.818205705749634</v>
      </c>
      <c r="CS43" s="2177">
        <v>134.97668918930412</v>
      </c>
      <c r="CT43" s="2177">
        <v>47.258408408435464</v>
      </c>
      <c r="CU43" s="2177">
        <v>71.872533247533241</v>
      </c>
      <c r="CV43" s="2177">
        <v>30.71951951954658</v>
      </c>
      <c r="CW43" s="2177">
        <v>63.372297297297287</v>
      </c>
      <c r="CX43" s="2177">
        <v>22</v>
      </c>
      <c r="CY43" s="2177">
        <v>9514.8551533649115</v>
      </c>
      <c r="CZ43" s="2177">
        <v>2731.9235574839818</v>
      </c>
      <c r="DA43" s="2177">
        <v>467.37668918895253</v>
      </c>
      <c r="DB43" s="2177">
        <v>544.39172565405147</v>
      </c>
      <c r="DC43" s="2177">
        <v>648.24983376157024</v>
      </c>
      <c r="DD43" s="2177">
        <v>506.95698734345069</v>
      </c>
      <c r="DE43" s="2177">
        <v>320.67880201556545</v>
      </c>
      <c r="DF43" s="2177">
        <v>396.8806306306746</v>
      </c>
      <c r="DG43" s="2177">
        <v>109.6791666667106</v>
      </c>
      <c r="DH43" s="2177">
        <v>27.159722222222221</v>
      </c>
      <c r="DI43" s="2177">
        <v>135.85420420420419</v>
      </c>
      <c r="DJ43" s="2177">
        <v>261.32222222226619</v>
      </c>
      <c r="DK43" s="2177">
        <v>1</v>
      </c>
      <c r="DL43" s="2177">
        <v>7.6486486486486491</v>
      </c>
      <c r="DM43" s="2177">
        <v>110.91249999999999</v>
      </c>
      <c r="DN43" s="2177">
        <v>0</v>
      </c>
      <c r="DO43" s="2177">
        <v>70</v>
      </c>
      <c r="DP43" s="2177">
        <v>6782.931595880932</v>
      </c>
      <c r="DQ43" s="2177">
        <v>2997.1176051044527</v>
      </c>
      <c r="DR43" s="2177">
        <v>353.27734877708485</v>
      </c>
      <c r="DS43" s="2177">
        <v>285.10485306646171</v>
      </c>
      <c r="DT43" s="2177">
        <v>3256.8776222651745</v>
      </c>
      <c r="DU43" s="2177">
        <v>65.571428571428555</v>
      </c>
      <c r="DV43" s="2178">
        <v>137.58333333316483</v>
      </c>
      <c r="DW43" s="2168"/>
    </row>
    <row r="44" spans="1:127" ht="18" customHeight="1">
      <c r="A44" s="156"/>
      <c r="B44" s="156" t="s">
        <v>3535</v>
      </c>
      <c r="C44" s="156"/>
      <c r="D44" s="1089"/>
      <c r="E44" s="1566">
        <f>BQ43</f>
        <v>23242.064741524584</v>
      </c>
      <c r="F44" s="1566">
        <f t="shared" ref="F44:U47" si="19">BR43</f>
        <v>12865.161995924411</v>
      </c>
      <c r="G44" s="1566">
        <f t="shared" si="19"/>
        <v>2814.8072715571711</v>
      </c>
      <c r="H44" s="1566">
        <f t="shared" si="19"/>
        <v>7008.8090894464603</v>
      </c>
      <c r="I44" s="1566">
        <f t="shared" si="19"/>
        <v>1099.6181091806548</v>
      </c>
      <c r="J44" s="1566">
        <f t="shared" si="19"/>
        <v>709.10476190467523</v>
      </c>
      <c r="K44" s="1566">
        <f t="shared" si="19"/>
        <v>10.481981982025921</v>
      </c>
      <c r="L44" s="1566">
        <f t="shared" si="19"/>
        <v>0</v>
      </c>
      <c r="M44" s="1566">
        <f t="shared" si="19"/>
        <v>9.0666666666666664</v>
      </c>
      <c r="N44" s="1566">
        <f t="shared" si="19"/>
        <v>68.166940154440141</v>
      </c>
      <c r="O44" s="1566">
        <f t="shared" si="19"/>
        <v>0</v>
      </c>
      <c r="P44" s="1566">
        <f t="shared" si="19"/>
        <v>87.800235950235944</v>
      </c>
      <c r="Q44" s="1566">
        <f t="shared" si="19"/>
        <v>7</v>
      </c>
      <c r="R44" s="1566">
        <f t="shared" si="19"/>
        <v>0</v>
      </c>
      <c r="S44" s="1566">
        <f t="shared" si="19"/>
        <v>32</v>
      </c>
      <c r="T44" s="1566">
        <f t="shared" si="19"/>
        <v>1</v>
      </c>
      <c r="U44" s="1566">
        <f t="shared" si="19"/>
        <v>2</v>
      </c>
      <c r="V44" s="1566">
        <f t="shared" ref="V44:Z47" si="20">CH43</f>
        <v>39.652777777821719</v>
      </c>
      <c r="W44" s="1566">
        <f t="shared" si="20"/>
        <v>141.34474474478867</v>
      </c>
      <c r="X44" s="1566">
        <f t="shared" si="20"/>
        <v>2321.1185381809582</v>
      </c>
      <c r="Y44" s="1566">
        <f t="shared" si="20"/>
        <v>3588.0724420848492</v>
      </c>
      <c r="Z44" s="1566">
        <f t="shared" si="20"/>
        <v>3041.5456349207798</v>
      </c>
      <c r="AA44" s="156"/>
      <c r="AB44" s="156" t="s">
        <v>2295</v>
      </c>
      <c r="AC44" s="156"/>
      <c r="AD44" s="1089"/>
      <c r="AE44" s="220">
        <f>CM43</f>
        <v>10239.319412266999</v>
      </c>
      <c r="AF44" s="220">
        <f t="shared" ref="AF44:AU47" si="21">CN43</f>
        <v>724.46425890208673</v>
      </c>
      <c r="AG44" s="220">
        <f t="shared" si="21"/>
        <v>145.84205276709667</v>
      </c>
      <c r="AH44" s="220">
        <f t="shared" si="21"/>
        <v>132.85157657662052</v>
      </c>
      <c r="AI44" s="220">
        <f t="shared" si="21"/>
        <v>121.15444015446721</v>
      </c>
      <c r="AJ44" s="220">
        <f t="shared" si="21"/>
        <v>67.818205705749634</v>
      </c>
      <c r="AK44" s="220">
        <f t="shared" si="21"/>
        <v>134.97668918930412</v>
      </c>
      <c r="AL44" s="220">
        <f t="shared" si="21"/>
        <v>47.258408408435464</v>
      </c>
      <c r="AM44" s="220">
        <f t="shared" si="21"/>
        <v>71.872533247533241</v>
      </c>
      <c r="AN44" s="220">
        <f t="shared" si="21"/>
        <v>30.71951951954658</v>
      </c>
      <c r="AO44" s="220">
        <f t="shared" si="21"/>
        <v>63.372297297297287</v>
      </c>
      <c r="AP44" s="220">
        <f t="shared" si="21"/>
        <v>22</v>
      </c>
      <c r="AQ44" s="220">
        <f t="shared" si="21"/>
        <v>9514.8551533649115</v>
      </c>
      <c r="AR44" s="220">
        <f t="shared" si="21"/>
        <v>2731.9235574839818</v>
      </c>
      <c r="AS44" s="220">
        <f t="shared" si="21"/>
        <v>467.37668918895253</v>
      </c>
      <c r="AT44" s="220">
        <f t="shared" si="21"/>
        <v>544.39172565405147</v>
      </c>
      <c r="AU44" s="220">
        <f t="shared" si="21"/>
        <v>648.24983376157024</v>
      </c>
      <c r="AV44" s="220">
        <f t="shared" ref="AV44:BK47" si="22">DD43</f>
        <v>506.95698734345069</v>
      </c>
      <c r="AW44" s="220">
        <f t="shared" si="22"/>
        <v>320.67880201556545</v>
      </c>
      <c r="AX44" s="220">
        <f t="shared" si="22"/>
        <v>396.8806306306746</v>
      </c>
      <c r="AY44" s="220">
        <f t="shared" si="22"/>
        <v>109.6791666667106</v>
      </c>
      <c r="AZ44" s="220">
        <f t="shared" si="22"/>
        <v>27.159722222222221</v>
      </c>
      <c r="BA44" s="220">
        <f t="shared" si="22"/>
        <v>135.85420420420419</v>
      </c>
      <c r="BB44" s="220">
        <f t="shared" si="22"/>
        <v>261.32222222226619</v>
      </c>
      <c r="BC44" s="220">
        <f t="shared" si="22"/>
        <v>1</v>
      </c>
      <c r="BD44" s="220">
        <f t="shared" si="22"/>
        <v>7.6486486486486491</v>
      </c>
      <c r="BE44" s="220">
        <f t="shared" si="22"/>
        <v>110.91249999999999</v>
      </c>
      <c r="BF44" s="220">
        <f t="shared" si="22"/>
        <v>0</v>
      </c>
      <c r="BG44" s="220">
        <f t="shared" si="22"/>
        <v>70</v>
      </c>
      <c r="BH44" s="220">
        <f t="shared" si="22"/>
        <v>6782.931595880932</v>
      </c>
      <c r="BI44" s="220">
        <f t="shared" si="22"/>
        <v>2997.1176051044527</v>
      </c>
      <c r="BJ44" s="220">
        <f t="shared" si="22"/>
        <v>353.27734877708485</v>
      </c>
      <c r="BK44" s="220">
        <f t="shared" si="22"/>
        <v>285.10485306646171</v>
      </c>
      <c r="BL44" s="220">
        <f t="shared" ref="BL44:BN47" si="23">DT43</f>
        <v>3256.8776222651745</v>
      </c>
      <c r="BM44" s="220">
        <f t="shared" si="23"/>
        <v>65.571428571428555</v>
      </c>
      <c r="BN44" s="220">
        <f t="shared" si="23"/>
        <v>137.58333333316483</v>
      </c>
      <c r="BO44" s="3225" t="s">
        <v>1005</v>
      </c>
      <c r="BP44" s="3226"/>
      <c r="BQ44" s="2176">
        <v>41708.767712514033</v>
      </c>
      <c r="BR44" s="2177">
        <v>31256.278785679915</v>
      </c>
      <c r="BS44" s="2177">
        <v>5433.7348985459867</v>
      </c>
      <c r="BT44" s="2177">
        <v>19625.141246193711</v>
      </c>
      <c r="BU44" s="2177">
        <v>1158.318456700614</v>
      </c>
      <c r="BV44" s="2177">
        <v>758.19815447209874</v>
      </c>
      <c r="BW44" s="2177">
        <v>54.820512820512825</v>
      </c>
      <c r="BX44" s="2177">
        <v>3</v>
      </c>
      <c r="BY44" s="2177">
        <v>3.3962264150943393</v>
      </c>
      <c r="BZ44" s="2177">
        <v>31.175104584649539</v>
      </c>
      <c r="CA44" s="2177">
        <v>0</v>
      </c>
      <c r="CB44" s="2177">
        <v>93.715529753265599</v>
      </c>
      <c r="CC44" s="2177">
        <v>1</v>
      </c>
      <c r="CD44" s="2177">
        <v>2</v>
      </c>
      <c r="CE44" s="2177">
        <v>6</v>
      </c>
      <c r="CF44" s="2177">
        <v>0</v>
      </c>
      <c r="CG44" s="2177">
        <v>11</v>
      </c>
      <c r="CH44" s="2177">
        <v>42.396226415183229</v>
      </c>
      <c r="CI44" s="2177">
        <v>155.61670223980926</v>
      </c>
      <c r="CJ44" s="2177">
        <v>3457.5118785396057</v>
      </c>
      <c r="CK44" s="2177">
        <v>15009.310910953494</v>
      </c>
      <c r="CL44" s="2177">
        <v>6197.4026409402068</v>
      </c>
      <c r="CM44" s="2177">
        <v>10452.488926834107</v>
      </c>
      <c r="CN44" s="2177">
        <v>1821.5246122541234</v>
      </c>
      <c r="CO44" s="2177">
        <v>149.32382253336749</v>
      </c>
      <c r="CP44" s="2177">
        <v>183.64953612794901</v>
      </c>
      <c r="CQ44" s="2177">
        <v>123.03725205611998</v>
      </c>
      <c r="CR44" s="2177">
        <v>151.65021770682148</v>
      </c>
      <c r="CS44" s="2177">
        <v>280.71311078858253</v>
      </c>
      <c r="CT44" s="2177">
        <v>49.205128205128212</v>
      </c>
      <c r="CU44" s="2177">
        <v>51.846153846153854</v>
      </c>
      <c r="CV44" s="2177">
        <v>32.153846153846153</v>
      </c>
      <c r="CW44" s="2177">
        <v>68.496826887436896</v>
      </c>
      <c r="CX44" s="2177">
        <v>800.69230769230774</v>
      </c>
      <c r="CY44" s="2177">
        <v>8630.9643145799837</v>
      </c>
      <c r="CZ44" s="2177">
        <v>2727.456323458332</v>
      </c>
      <c r="DA44" s="2177">
        <v>522.62516007867782</v>
      </c>
      <c r="DB44" s="2177">
        <v>443.24568143658041</v>
      </c>
      <c r="DC44" s="2177">
        <v>425.1752326474857</v>
      </c>
      <c r="DD44" s="2177">
        <v>358.97899769486889</v>
      </c>
      <c r="DE44" s="2177">
        <v>254.82048436210476</v>
      </c>
      <c r="DF44" s="2177">
        <v>479.61076723861362</v>
      </c>
      <c r="DG44" s="2177">
        <v>92.228051452801736</v>
      </c>
      <c r="DH44" s="2177">
        <v>36.062893081761004</v>
      </c>
      <c r="DI44" s="2177">
        <v>39.382651754460852</v>
      </c>
      <c r="DJ44" s="2177">
        <v>148.13265175446085</v>
      </c>
      <c r="DK44" s="2177">
        <v>30.89622641509434</v>
      </c>
      <c r="DL44" s="2177">
        <v>14.39622641509434</v>
      </c>
      <c r="DM44" s="2177">
        <v>125.51206636494052</v>
      </c>
      <c r="DN44" s="2177">
        <v>14</v>
      </c>
      <c r="DO44" s="2177">
        <v>278</v>
      </c>
      <c r="DP44" s="2177">
        <v>5903.5079911216535</v>
      </c>
      <c r="DQ44" s="2177">
        <v>2570.9055323157359</v>
      </c>
      <c r="DR44" s="2177">
        <v>192.79245283018869</v>
      </c>
      <c r="DS44" s="2177">
        <v>223.37343123025698</v>
      </c>
      <c r="DT44" s="2177">
        <v>2933.4365747454731</v>
      </c>
      <c r="DU44" s="2177">
        <v>0</v>
      </c>
      <c r="DV44" s="2178">
        <v>0</v>
      </c>
      <c r="DW44" s="2168"/>
    </row>
    <row r="45" spans="1:127" ht="18" customHeight="1">
      <c r="A45" s="156"/>
      <c r="B45" s="156" t="s">
        <v>3536</v>
      </c>
      <c r="C45" s="156"/>
      <c r="D45" s="1089"/>
      <c r="E45" s="1566">
        <f t="shared" ref="E45:E46" si="24">BQ44</f>
        <v>41708.767712514033</v>
      </c>
      <c r="F45" s="1566">
        <f t="shared" si="19"/>
        <v>31256.278785679915</v>
      </c>
      <c r="G45" s="1566">
        <f t="shared" si="19"/>
        <v>5433.7348985459867</v>
      </c>
      <c r="H45" s="1566">
        <f t="shared" si="19"/>
        <v>19625.141246193711</v>
      </c>
      <c r="I45" s="1566">
        <f t="shared" si="19"/>
        <v>1158.318456700614</v>
      </c>
      <c r="J45" s="1566">
        <f t="shared" si="19"/>
        <v>758.19815447209874</v>
      </c>
      <c r="K45" s="1566">
        <f t="shared" si="19"/>
        <v>54.820512820512825</v>
      </c>
      <c r="L45" s="1566">
        <f t="shared" si="19"/>
        <v>3</v>
      </c>
      <c r="M45" s="1566">
        <f t="shared" si="19"/>
        <v>3.3962264150943393</v>
      </c>
      <c r="N45" s="1566">
        <f t="shared" si="19"/>
        <v>31.175104584649539</v>
      </c>
      <c r="O45" s="1566">
        <f t="shared" si="19"/>
        <v>0</v>
      </c>
      <c r="P45" s="1566">
        <f t="shared" si="19"/>
        <v>93.715529753265599</v>
      </c>
      <c r="Q45" s="1566">
        <f t="shared" si="19"/>
        <v>1</v>
      </c>
      <c r="R45" s="1566">
        <f t="shared" si="19"/>
        <v>2</v>
      </c>
      <c r="S45" s="1566">
        <f t="shared" si="19"/>
        <v>6</v>
      </c>
      <c r="T45" s="1566">
        <f t="shared" si="19"/>
        <v>0</v>
      </c>
      <c r="U45" s="1566">
        <f t="shared" si="19"/>
        <v>11</v>
      </c>
      <c r="V45" s="1566">
        <f t="shared" si="20"/>
        <v>42.396226415183229</v>
      </c>
      <c r="W45" s="1566">
        <f t="shared" si="20"/>
        <v>155.61670223980926</v>
      </c>
      <c r="X45" s="1566">
        <f t="shared" si="20"/>
        <v>3457.5118785396057</v>
      </c>
      <c r="Y45" s="1566">
        <f t="shared" si="20"/>
        <v>15009.310910953494</v>
      </c>
      <c r="Z45" s="1566">
        <f t="shared" si="20"/>
        <v>6197.4026409402068</v>
      </c>
      <c r="AA45" s="156"/>
      <c r="AB45" s="156" t="s">
        <v>3537</v>
      </c>
      <c r="AC45" s="156"/>
      <c r="AD45" s="1089"/>
      <c r="AE45" s="220">
        <f t="shared" ref="AE45:AE47" si="25">CM44</f>
        <v>10452.488926834107</v>
      </c>
      <c r="AF45" s="220">
        <f t="shared" si="21"/>
        <v>1821.5246122541234</v>
      </c>
      <c r="AG45" s="220">
        <f t="shared" si="21"/>
        <v>149.32382253336749</v>
      </c>
      <c r="AH45" s="220">
        <f t="shared" si="21"/>
        <v>183.64953612794901</v>
      </c>
      <c r="AI45" s="220">
        <f t="shared" si="21"/>
        <v>123.03725205611998</v>
      </c>
      <c r="AJ45" s="220">
        <f t="shared" si="21"/>
        <v>151.65021770682148</v>
      </c>
      <c r="AK45" s="220">
        <f t="shared" si="21"/>
        <v>280.71311078858253</v>
      </c>
      <c r="AL45" s="220">
        <f t="shared" si="21"/>
        <v>49.205128205128212</v>
      </c>
      <c r="AM45" s="220">
        <f t="shared" si="21"/>
        <v>51.846153846153854</v>
      </c>
      <c r="AN45" s="220">
        <f t="shared" si="21"/>
        <v>32.153846153846153</v>
      </c>
      <c r="AO45" s="220">
        <f t="shared" si="21"/>
        <v>68.496826887436896</v>
      </c>
      <c r="AP45" s="220">
        <f t="shared" si="21"/>
        <v>800.69230769230774</v>
      </c>
      <c r="AQ45" s="220">
        <f t="shared" si="21"/>
        <v>8630.9643145799837</v>
      </c>
      <c r="AR45" s="220">
        <f t="shared" si="21"/>
        <v>2727.456323458332</v>
      </c>
      <c r="AS45" s="220">
        <f t="shared" si="21"/>
        <v>522.62516007867782</v>
      </c>
      <c r="AT45" s="220">
        <f t="shared" si="21"/>
        <v>443.24568143658041</v>
      </c>
      <c r="AU45" s="220">
        <f t="shared" si="21"/>
        <v>425.1752326474857</v>
      </c>
      <c r="AV45" s="220">
        <f t="shared" si="22"/>
        <v>358.97899769486889</v>
      </c>
      <c r="AW45" s="220">
        <f t="shared" si="22"/>
        <v>254.82048436210476</v>
      </c>
      <c r="AX45" s="220">
        <f t="shared" si="22"/>
        <v>479.61076723861362</v>
      </c>
      <c r="AY45" s="220">
        <f t="shared" si="22"/>
        <v>92.228051452801736</v>
      </c>
      <c r="AZ45" s="220">
        <f t="shared" si="22"/>
        <v>36.062893081761004</v>
      </c>
      <c r="BA45" s="220">
        <f t="shared" si="22"/>
        <v>39.382651754460852</v>
      </c>
      <c r="BB45" s="220">
        <f t="shared" si="22"/>
        <v>148.13265175446085</v>
      </c>
      <c r="BC45" s="220">
        <f t="shared" si="22"/>
        <v>30.89622641509434</v>
      </c>
      <c r="BD45" s="220">
        <f t="shared" si="22"/>
        <v>14.39622641509434</v>
      </c>
      <c r="BE45" s="220">
        <f t="shared" si="22"/>
        <v>125.51206636494052</v>
      </c>
      <c r="BF45" s="220">
        <f t="shared" si="22"/>
        <v>14</v>
      </c>
      <c r="BG45" s="220">
        <f t="shared" si="22"/>
        <v>278</v>
      </c>
      <c r="BH45" s="220">
        <f t="shared" si="22"/>
        <v>5903.5079911216535</v>
      </c>
      <c r="BI45" s="220">
        <f t="shared" si="22"/>
        <v>2570.9055323157359</v>
      </c>
      <c r="BJ45" s="220">
        <f t="shared" si="22"/>
        <v>192.79245283018869</v>
      </c>
      <c r="BK45" s="220">
        <f t="shared" si="22"/>
        <v>223.37343123025698</v>
      </c>
      <c r="BL45" s="220">
        <f t="shared" si="23"/>
        <v>2933.4365747454731</v>
      </c>
      <c r="BM45" s="220">
        <f t="shared" si="23"/>
        <v>0</v>
      </c>
      <c r="BN45" s="220">
        <f t="shared" si="23"/>
        <v>0</v>
      </c>
      <c r="BO45" s="3225" t="s">
        <v>1006</v>
      </c>
      <c r="BP45" s="3226"/>
      <c r="BQ45" s="2176">
        <v>12273.25951191344</v>
      </c>
      <c r="BR45" s="2177">
        <v>8397.7196333664288</v>
      </c>
      <c r="BS45" s="2177">
        <v>1725.0410478473452</v>
      </c>
      <c r="BT45" s="2177">
        <v>4846.9100167189281</v>
      </c>
      <c r="BU45" s="2177">
        <v>896.19571018115732</v>
      </c>
      <c r="BV45" s="2177">
        <v>592.29948299699583</v>
      </c>
      <c r="BW45" s="2177">
        <v>20.90000000001745</v>
      </c>
      <c r="BX45" s="2177">
        <v>1</v>
      </c>
      <c r="BY45" s="2177">
        <v>24.504045596249494</v>
      </c>
      <c r="BZ45" s="2177">
        <v>20.886947895100068</v>
      </c>
      <c r="CA45" s="2177">
        <v>0</v>
      </c>
      <c r="CB45" s="2177">
        <v>59.417857142828154</v>
      </c>
      <c r="CC45" s="2177">
        <v>11</v>
      </c>
      <c r="CD45" s="2177">
        <v>0</v>
      </c>
      <c r="CE45" s="2177">
        <v>0</v>
      </c>
      <c r="CF45" s="2177">
        <v>0</v>
      </c>
      <c r="CG45" s="2177">
        <v>15.007496251874063</v>
      </c>
      <c r="CH45" s="2177">
        <v>21</v>
      </c>
      <c r="CI45" s="2177">
        <v>130.17988029809217</v>
      </c>
      <c r="CJ45" s="2177">
        <v>1406.4292678066322</v>
      </c>
      <c r="CK45" s="2177">
        <v>2544.2850387311396</v>
      </c>
      <c r="CL45" s="2177">
        <v>1825.7685688001541</v>
      </c>
      <c r="CM45" s="2177">
        <v>3751.1762421832823</v>
      </c>
      <c r="CN45" s="2177">
        <v>586.02762052459582</v>
      </c>
      <c r="CO45" s="2177">
        <v>156.66318355993528</v>
      </c>
      <c r="CP45" s="2177">
        <v>107.12927302584639</v>
      </c>
      <c r="CQ45" s="2177">
        <v>79.181818181863036</v>
      </c>
      <c r="CR45" s="2177">
        <v>60.31017824421123</v>
      </c>
      <c r="CS45" s="2177">
        <v>48.137931034651857</v>
      </c>
      <c r="CT45" s="2177">
        <v>8.8888888888888893</v>
      </c>
      <c r="CU45" s="2177">
        <v>4</v>
      </c>
      <c r="CV45" s="2177">
        <v>30.666666666666668</v>
      </c>
      <c r="CW45" s="2177">
        <v>77.025974025980716</v>
      </c>
      <c r="CX45" s="2177">
        <v>33.4375</v>
      </c>
      <c r="CY45" s="2177">
        <v>3165.1486216586864</v>
      </c>
      <c r="CZ45" s="2177">
        <v>1450.6429686674048</v>
      </c>
      <c r="DA45" s="2177">
        <v>331.66000462973949</v>
      </c>
      <c r="DB45" s="2177">
        <v>186.77736231989999</v>
      </c>
      <c r="DC45" s="2177">
        <v>279.95679622345472</v>
      </c>
      <c r="DD45" s="2177">
        <v>315.95964271651161</v>
      </c>
      <c r="DE45" s="2177">
        <v>228.73740402545909</v>
      </c>
      <c r="DF45" s="2177">
        <v>167.77156551579378</v>
      </c>
      <c r="DG45" s="2177">
        <v>38.471428571422805</v>
      </c>
      <c r="DH45" s="2177">
        <v>20.72727272728768</v>
      </c>
      <c r="DI45" s="2177">
        <v>20.688888888813651</v>
      </c>
      <c r="DJ45" s="2177">
        <v>32.674162918540731</v>
      </c>
      <c r="DK45" s="2177">
        <v>0</v>
      </c>
      <c r="DL45" s="2177">
        <v>20.72727272728768</v>
      </c>
      <c r="DM45" s="2177">
        <v>39.371428571330114</v>
      </c>
      <c r="DN45" s="2177">
        <v>0</v>
      </c>
      <c r="DO45" s="2177">
        <v>22</v>
      </c>
      <c r="DP45" s="2177">
        <v>1714.5056529912813</v>
      </c>
      <c r="DQ45" s="2177">
        <v>1017.5466592737433</v>
      </c>
      <c r="DR45" s="2177">
        <v>147.78424775693452</v>
      </c>
      <c r="DS45" s="2177">
        <v>44.215829585207395</v>
      </c>
      <c r="DT45" s="2177">
        <v>510.64641637539614</v>
      </c>
      <c r="DU45" s="2177">
        <v>0</v>
      </c>
      <c r="DV45" s="2178">
        <v>124.36363636372609</v>
      </c>
      <c r="DW45" s="2168"/>
    </row>
    <row r="46" spans="1:127" ht="18" customHeight="1">
      <c r="A46" s="156"/>
      <c r="B46" s="156" t="s">
        <v>2256</v>
      </c>
      <c r="C46" s="156"/>
      <c r="D46" s="1089"/>
      <c r="E46" s="1566">
        <f t="shared" si="24"/>
        <v>12273.25951191344</v>
      </c>
      <c r="F46" s="1566">
        <f t="shared" si="19"/>
        <v>8397.7196333664288</v>
      </c>
      <c r="G46" s="1566">
        <f t="shared" si="19"/>
        <v>1725.0410478473452</v>
      </c>
      <c r="H46" s="1566">
        <f t="shared" si="19"/>
        <v>4846.9100167189281</v>
      </c>
      <c r="I46" s="1566">
        <f t="shared" si="19"/>
        <v>896.19571018115732</v>
      </c>
      <c r="J46" s="1566">
        <f t="shared" si="19"/>
        <v>592.29948299699583</v>
      </c>
      <c r="K46" s="1566">
        <f t="shared" si="19"/>
        <v>20.90000000001745</v>
      </c>
      <c r="L46" s="1566">
        <f t="shared" si="19"/>
        <v>1</v>
      </c>
      <c r="M46" s="1566">
        <f t="shared" si="19"/>
        <v>24.504045596249494</v>
      </c>
      <c r="N46" s="1566">
        <f t="shared" si="19"/>
        <v>20.886947895100068</v>
      </c>
      <c r="O46" s="1566">
        <f t="shared" si="19"/>
        <v>0</v>
      </c>
      <c r="P46" s="1566">
        <f t="shared" si="19"/>
        <v>59.417857142828154</v>
      </c>
      <c r="Q46" s="1566">
        <f t="shared" si="19"/>
        <v>11</v>
      </c>
      <c r="R46" s="1566">
        <f t="shared" si="19"/>
        <v>0</v>
      </c>
      <c r="S46" s="1566">
        <f t="shared" si="19"/>
        <v>0</v>
      </c>
      <c r="T46" s="1566">
        <f t="shared" si="19"/>
        <v>0</v>
      </c>
      <c r="U46" s="1566">
        <f t="shared" si="19"/>
        <v>15.007496251874063</v>
      </c>
      <c r="V46" s="1566">
        <f t="shared" si="20"/>
        <v>21</v>
      </c>
      <c r="W46" s="1566">
        <f t="shared" si="20"/>
        <v>130.17988029809217</v>
      </c>
      <c r="X46" s="1566">
        <f t="shared" si="20"/>
        <v>1406.4292678066322</v>
      </c>
      <c r="Y46" s="1566">
        <f t="shared" si="20"/>
        <v>2544.2850387311396</v>
      </c>
      <c r="Z46" s="1566">
        <f t="shared" si="20"/>
        <v>1825.7685688001541</v>
      </c>
      <c r="AA46" s="156"/>
      <c r="AB46" s="156" t="s">
        <v>3492</v>
      </c>
      <c r="AC46" s="156"/>
      <c r="AD46" s="1089"/>
      <c r="AE46" s="220">
        <f t="shared" si="25"/>
        <v>3751.1762421832823</v>
      </c>
      <c r="AF46" s="220">
        <f t="shared" si="21"/>
        <v>586.02762052459582</v>
      </c>
      <c r="AG46" s="220">
        <f t="shared" si="21"/>
        <v>156.66318355993528</v>
      </c>
      <c r="AH46" s="220">
        <f t="shared" si="21"/>
        <v>107.12927302584639</v>
      </c>
      <c r="AI46" s="220">
        <f t="shared" si="21"/>
        <v>79.181818181863036</v>
      </c>
      <c r="AJ46" s="220">
        <f t="shared" si="21"/>
        <v>60.31017824421123</v>
      </c>
      <c r="AK46" s="220">
        <f t="shared" si="21"/>
        <v>48.137931034651857</v>
      </c>
      <c r="AL46" s="220">
        <f t="shared" si="21"/>
        <v>8.8888888888888893</v>
      </c>
      <c r="AM46" s="220">
        <f t="shared" si="21"/>
        <v>4</v>
      </c>
      <c r="AN46" s="220">
        <f t="shared" si="21"/>
        <v>30.666666666666668</v>
      </c>
      <c r="AO46" s="220">
        <f t="shared" si="21"/>
        <v>77.025974025980716</v>
      </c>
      <c r="AP46" s="220">
        <f t="shared" si="21"/>
        <v>33.4375</v>
      </c>
      <c r="AQ46" s="220">
        <f t="shared" si="21"/>
        <v>3165.1486216586864</v>
      </c>
      <c r="AR46" s="220">
        <f t="shared" si="21"/>
        <v>1450.6429686674048</v>
      </c>
      <c r="AS46" s="220">
        <f t="shared" si="21"/>
        <v>331.66000462973949</v>
      </c>
      <c r="AT46" s="220">
        <f t="shared" si="21"/>
        <v>186.77736231989999</v>
      </c>
      <c r="AU46" s="220">
        <f t="shared" si="21"/>
        <v>279.95679622345472</v>
      </c>
      <c r="AV46" s="220">
        <f t="shared" si="22"/>
        <v>315.95964271651161</v>
      </c>
      <c r="AW46" s="220">
        <f t="shared" si="22"/>
        <v>228.73740402545909</v>
      </c>
      <c r="AX46" s="220">
        <f t="shared" si="22"/>
        <v>167.77156551579378</v>
      </c>
      <c r="AY46" s="220">
        <f t="shared" si="22"/>
        <v>38.471428571422805</v>
      </c>
      <c r="AZ46" s="220">
        <f t="shared" si="22"/>
        <v>20.72727272728768</v>
      </c>
      <c r="BA46" s="220">
        <f t="shared" si="22"/>
        <v>20.688888888813651</v>
      </c>
      <c r="BB46" s="220">
        <f t="shared" si="22"/>
        <v>32.674162918540731</v>
      </c>
      <c r="BC46" s="220">
        <f t="shared" si="22"/>
        <v>0</v>
      </c>
      <c r="BD46" s="220">
        <f t="shared" si="22"/>
        <v>20.72727272728768</v>
      </c>
      <c r="BE46" s="220">
        <f t="shared" si="22"/>
        <v>39.371428571330114</v>
      </c>
      <c r="BF46" s="220">
        <f t="shared" si="22"/>
        <v>0</v>
      </c>
      <c r="BG46" s="220">
        <f t="shared" si="22"/>
        <v>22</v>
      </c>
      <c r="BH46" s="220">
        <f t="shared" si="22"/>
        <v>1714.5056529912813</v>
      </c>
      <c r="BI46" s="220">
        <f t="shared" si="22"/>
        <v>1017.5466592737433</v>
      </c>
      <c r="BJ46" s="220">
        <f t="shared" si="22"/>
        <v>147.78424775693452</v>
      </c>
      <c r="BK46" s="220">
        <f t="shared" si="22"/>
        <v>44.215829585207395</v>
      </c>
      <c r="BL46" s="220">
        <f t="shared" si="23"/>
        <v>510.64641637539614</v>
      </c>
      <c r="BM46" s="220">
        <f t="shared" si="23"/>
        <v>0</v>
      </c>
      <c r="BN46" s="220">
        <f t="shared" si="23"/>
        <v>124.36363636372609</v>
      </c>
      <c r="BO46" s="3225" t="s">
        <v>1007</v>
      </c>
      <c r="BP46" s="3226"/>
      <c r="BQ46" s="2176">
        <v>12272.890331627685</v>
      </c>
      <c r="BR46" s="2177">
        <v>7107.6789526516377</v>
      </c>
      <c r="BS46" s="2177">
        <v>1655.1783476718406</v>
      </c>
      <c r="BT46" s="2177">
        <v>3593.8928976668894</v>
      </c>
      <c r="BU46" s="2177">
        <v>732.01755427683065</v>
      </c>
      <c r="BV46" s="2177">
        <v>426.82616104358664</v>
      </c>
      <c r="BW46" s="2177">
        <v>49.12001042239298</v>
      </c>
      <c r="BX46" s="2177">
        <v>0</v>
      </c>
      <c r="BY46" s="2177">
        <v>33.18821119382855</v>
      </c>
      <c r="BZ46" s="2177">
        <v>37.09444765316713</v>
      </c>
      <c r="CA46" s="2177">
        <v>0</v>
      </c>
      <c r="CB46" s="2177">
        <v>15.84908944258607</v>
      </c>
      <c r="CC46" s="2177">
        <v>0</v>
      </c>
      <c r="CD46" s="2177">
        <v>0</v>
      </c>
      <c r="CE46" s="2177">
        <v>0</v>
      </c>
      <c r="CF46" s="2177">
        <v>0</v>
      </c>
      <c r="CG46" s="2177">
        <v>4</v>
      </c>
      <c r="CH46" s="2177">
        <v>11.799622501140279</v>
      </c>
      <c r="CI46" s="2177">
        <v>150.82642061579469</v>
      </c>
      <c r="CJ46" s="2177">
        <v>1209.2661398037283</v>
      </c>
      <c r="CK46" s="2177">
        <v>1652.6092035863303</v>
      </c>
      <c r="CL46" s="2177">
        <v>1858.6077073129054</v>
      </c>
      <c r="CM46" s="2177">
        <v>4968.042091905505</v>
      </c>
      <c r="CN46" s="2177">
        <v>765.42384172728543</v>
      </c>
      <c r="CO46" s="2177">
        <v>159.19567888834581</v>
      </c>
      <c r="CP46" s="2177">
        <v>137.77846966863873</v>
      </c>
      <c r="CQ46" s="2177">
        <v>124.69772879782803</v>
      </c>
      <c r="CR46" s="2177">
        <v>84.329112423482314</v>
      </c>
      <c r="CS46" s="2177">
        <v>78.426739669772957</v>
      </c>
      <c r="CT46" s="2177">
        <v>55.872573643027607</v>
      </c>
      <c r="CU46" s="2177">
        <v>63.052431666839126</v>
      </c>
      <c r="CV46" s="2177">
        <v>35.328162041984811</v>
      </c>
      <c r="CW46" s="2177">
        <v>49.206429903366455</v>
      </c>
      <c r="CX46" s="2177">
        <v>0</v>
      </c>
      <c r="CY46" s="2177">
        <v>4202.6182501782223</v>
      </c>
      <c r="CZ46" s="2177">
        <v>1657.9518189864632</v>
      </c>
      <c r="DA46" s="2177">
        <v>429.01392164889478</v>
      </c>
      <c r="DB46" s="2177">
        <v>387.18250093107895</v>
      </c>
      <c r="DC46" s="2177">
        <v>364.67404707556312</v>
      </c>
      <c r="DD46" s="2177">
        <v>261.29897780097519</v>
      </c>
      <c r="DE46" s="2177">
        <v>270.38287243766047</v>
      </c>
      <c r="DF46" s="2177">
        <v>128.40451990877321</v>
      </c>
      <c r="DG46" s="2177">
        <v>21.73321816776977</v>
      </c>
      <c r="DH46" s="2177">
        <v>11.224875932172026</v>
      </c>
      <c r="DI46" s="2177">
        <v>9.8242682300209587</v>
      </c>
      <c r="DJ46" s="2177">
        <v>47.319229911214514</v>
      </c>
      <c r="DK46" s="2177">
        <v>7.5567945226595938</v>
      </c>
      <c r="DL46" s="2177">
        <v>13.837183207187536</v>
      </c>
      <c r="DM46" s="2177">
        <v>16.908949937748812</v>
      </c>
      <c r="DN46" s="2177">
        <v>0</v>
      </c>
      <c r="DO46" s="2177">
        <v>6</v>
      </c>
      <c r="DP46" s="2177">
        <v>2544.6664311917584</v>
      </c>
      <c r="DQ46" s="2177">
        <v>1376.2154368876227</v>
      </c>
      <c r="DR46" s="2177">
        <v>310.7527141143043</v>
      </c>
      <c r="DS46" s="2177">
        <v>258.70994349940509</v>
      </c>
      <c r="DT46" s="2177">
        <v>680.43100793365124</v>
      </c>
      <c r="DU46" s="2177">
        <v>110.1044246857608</v>
      </c>
      <c r="DV46" s="2178">
        <v>197.16928707054672</v>
      </c>
      <c r="DW46" s="2168"/>
    </row>
    <row r="47" spans="1:127" ht="18" customHeight="1">
      <c r="A47" s="156"/>
      <c r="B47" s="156" t="s">
        <v>2353</v>
      </c>
      <c r="C47" s="156"/>
      <c r="D47" s="1089"/>
      <c r="E47" s="1566">
        <f>BQ46</f>
        <v>12272.890331627685</v>
      </c>
      <c r="F47" s="1566">
        <f t="shared" si="19"/>
        <v>7107.6789526516377</v>
      </c>
      <c r="G47" s="1566">
        <f t="shared" si="19"/>
        <v>1655.1783476718406</v>
      </c>
      <c r="H47" s="1566">
        <f t="shared" si="19"/>
        <v>3593.8928976668894</v>
      </c>
      <c r="I47" s="1566">
        <f t="shared" si="19"/>
        <v>732.01755427683065</v>
      </c>
      <c r="J47" s="1566">
        <f t="shared" si="19"/>
        <v>426.82616104358664</v>
      </c>
      <c r="K47" s="1566">
        <f t="shared" si="19"/>
        <v>49.12001042239298</v>
      </c>
      <c r="L47" s="1566">
        <f t="shared" si="19"/>
        <v>0</v>
      </c>
      <c r="M47" s="1566">
        <f t="shared" si="19"/>
        <v>33.18821119382855</v>
      </c>
      <c r="N47" s="1566">
        <f t="shared" si="19"/>
        <v>37.09444765316713</v>
      </c>
      <c r="O47" s="1566">
        <f t="shared" si="19"/>
        <v>0</v>
      </c>
      <c r="P47" s="1566">
        <f t="shared" si="19"/>
        <v>15.84908944258607</v>
      </c>
      <c r="Q47" s="1566">
        <f t="shared" si="19"/>
        <v>0</v>
      </c>
      <c r="R47" s="1566">
        <f t="shared" si="19"/>
        <v>0</v>
      </c>
      <c r="S47" s="1566">
        <f t="shared" si="19"/>
        <v>0</v>
      </c>
      <c r="T47" s="1566">
        <f t="shared" si="19"/>
        <v>0</v>
      </c>
      <c r="U47" s="1566">
        <f t="shared" si="19"/>
        <v>4</v>
      </c>
      <c r="V47" s="1566">
        <f t="shared" si="20"/>
        <v>11.799622501140279</v>
      </c>
      <c r="W47" s="1566">
        <f t="shared" si="20"/>
        <v>150.82642061579469</v>
      </c>
      <c r="X47" s="1566">
        <f t="shared" si="20"/>
        <v>1209.2661398037283</v>
      </c>
      <c r="Y47" s="1566">
        <f t="shared" si="20"/>
        <v>1652.6092035863303</v>
      </c>
      <c r="Z47" s="1566">
        <f t="shared" si="20"/>
        <v>1858.6077073129054</v>
      </c>
      <c r="AA47" s="156"/>
      <c r="AB47" s="156" t="s">
        <v>2353</v>
      </c>
      <c r="AC47" s="156"/>
      <c r="AD47" s="1089"/>
      <c r="AE47" s="220">
        <f t="shared" si="25"/>
        <v>4968.042091905505</v>
      </c>
      <c r="AF47" s="220">
        <f t="shared" si="21"/>
        <v>765.42384172728543</v>
      </c>
      <c r="AG47" s="220">
        <f t="shared" si="21"/>
        <v>159.19567888834581</v>
      </c>
      <c r="AH47" s="220">
        <f t="shared" si="21"/>
        <v>137.77846966863873</v>
      </c>
      <c r="AI47" s="220">
        <f t="shared" si="21"/>
        <v>124.69772879782803</v>
      </c>
      <c r="AJ47" s="220">
        <f t="shared" si="21"/>
        <v>84.329112423482314</v>
      </c>
      <c r="AK47" s="220">
        <f t="shared" si="21"/>
        <v>78.426739669772957</v>
      </c>
      <c r="AL47" s="220">
        <f t="shared" si="21"/>
        <v>55.872573643027607</v>
      </c>
      <c r="AM47" s="220">
        <f t="shared" si="21"/>
        <v>63.052431666839126</v>
      </c>
      <c r="AN47" s="220">
        <f t="shared" si="21"/>
        <v>35.328162041984811</v>
      </c>
      <c r="AO47" s="220">
        <f t="shared" si="21"/>
        <v>49.206429903366455</v>
      </c>
      <c r="AP47" s="220">
        <f t="shared" si="21"/>
        <v>0</v>
      </c>
      <c r="AQ47" s="220">
        <f t="shared" si="21"/>
        <v>4202.6182501782223</v>
      </c>
      <c r="AR47" s="220">
        <f t="shared" si="21"/>
        <v>1657.9518189864632</v>
      </c>
      <c r="AS47" s="220">
        <f t="shared" si="21"/>
        <v>429.01392164889478</v>
      </c>
      <c r="AT47" s="220">
        <f t="shared" si="21"/>
        <v>387.18250093107895</v>
      </c>
      <c r="AU47" s="220">
        <f t="shared" si="21"/>
        <v>364.67404707556312</v>
      </c>
      <c r="AV47" s="220">
        <f t="shared" si="22"/>
        <v>261.29897780097519</v>
      </c>
      <c r="AW47" s="220">
        <f t="shared" si="22"/>
        <v>270.38287243766047</v>
      </c>
      <c r="AX47" s="220">
        <f t="shared" si="22"/>
        <v>128.40451990877321</v>
      </c>
      <c r="AY47" s="220">
        <f t="shared" si="22"/>
        <v>21.73321816776977</v>
      </c>
      <c r="AZ47" s="220">
        <f t="shared" si="22"/>
        <v>11.224875932172026</v>
      </c>
      <c r="BA47" s="220">
        <f t="shared" si="22"/>
        <v>9.8242682300209587</v>
      </c>
      <c r="BB47" s="220">
        <f t="shared" si="22"/>
        <v>47.319229911214514</v>
      </c>
      <c r="BC47" s="220">
        <f t="shared" si="22"/>
        <v>7.5567945226595938</v>
      </c>
      <c r="BD47" s="220">
        <f t="shared" si="22"/>
        <v>13.837183207187536</v>
      </c>
      <c r="BE47" s="220">
        <f t="shared" si="22"/>
        <v>16.908949937748812</v>
      </c>
      <c r="BF47" s="220">
        <f t="shared" si="22"/>
        <v>0</v>
      </c>
      <c r="BG47" s="220">
        <f t="shared" si="22"/>
        <v>6</v>
      </c>
      <c r="BH47" s="220">
        <f t="shared" si="22"/>
        <v>2544.6664311917584</v>
      </c>
      <c r="BI47" s="220">
        <f t="shared" si="22"/>
        <v>1376.2154368876227</v>
      </c>
      <c r="BJ47" s="220">
        <f t="shared" si="22"/>
        <v>310.7527141143043</v>
      </c>
      <c r="BK47" s="220">
        <f t="shared" si="22"/>
        <v>258.70994349940509</v>
      </c>
      <c r="BL47" s="220">
        <f t="shared" si="23"/>
        <v>680.43100793365124</v>
      </c>
      <c r="BM47" s="220">
        <f t="shared" si="23"/>
        <v>110.1044246857608</v>
      </c>
      <c r="BN47" s="220">
        <f t="shared" si="23"/>
        <v>197.16928707054672</v>
      </c>
      <c r="BO47" s="3225" t="s">
        <v>1008</v>
      </c>
      <c r="BP47" s="3226"/>
      <c r="BQ47" s="2176">
        <v>25288.198463057106</v>
      </c>
      <c r="BR47" s="2177">
        <v>17654.919435833435</v>
      </c>
      <c r="BS47" s="2177">
        <v>3599.4496944029675</v>
      </c>
      <c r="BT47" s="2177">
        <v>9778.1099223224828</v>
      </c>
      <c r="BU47" s="2177">
        <v>1508.5651855189781</v>
      </c>
      <c r="BV47" s="2177">
        <v>997.6205473634692</v>
      </c>
      <c r="BW47" s="2177">
        <v>20.462030297035156</v>
      </c>
      <c r="BX47" s="2177">
        <v>0</v>
      </c>
      <c r="BY47" s="2177">
        <v>56.575423990127838</v>
      </c>
      <c r="BZ47" s="2177">
        <v>78.331410640122655</v>
      </c>
      <c r="CA47" s="2177">
        <v>0</v>
      </c>
      <c r="CB47" s="2177">
        <v>35.301463786295336</v>
      </c>
      <c r="CC47" s="2177">
        <v>2</v>
      </c>
      <c r="CD47" s="2177">
        <v>8.1764705882163113</v>
      </c>
      <c r="CE47" s="2177">
        <v>1</v>
      </c>
      <c r="CF47" s="2177">
        <v>0</v>
      </c>
      <c r="CG47" s="2177">
        <v>7</v>
      </c>
      <c r="CH47" s="2177">
        <v>32.500000000011163</v>
      </c>
      <c r="CI47" s="2177">
        <v>268.0543605928371</v>
      </c>
      <c r="CJ47" s="2177">
        <v>3004.4207222505897</v>
      </c>
      <c r="CK47" s="2177">
        <v>5265.1240145529173</v>
      </c>
      <c r="CL47" s="2177">
        <v>4277.3598191079845</v>
      </c>
      <c r="CM47" s="2177">
        <v>7493.57902722363</v>
      </c>
      <c r="CN47" s="2177">
        <v>986.66057027774286</v>
      </c>
      <c r="CO47" s="2177">
        <v>164.73912136546929</v>
      </c>
      <c r="CP47" s="2177">
        <v>82.108601331277569</v>
      </c>
      <c r="CQ47" s="2177">
        <v>176.84666612247261</v>
      </c>
      <c r="CR47" s="2177">
        <v>108.21512307045937</v>
      </c>
      <c r="CS47" s="2177">
        <v>110.22671727337836</v>
      </c>
      <c r="CT47" s="2177">
        <v>113.22198581564398</v>
      </c>
      <c r="CU47" s="2177">
        <v>67.152065081352205</v>
      </c>
      <c r="CV47" s="2177">
        <v>91.091621773536701</v>
      </c>
      <c r="CW47" s="2177">
        <v>62.191110264578697</v>
      </c>
      <c r="CX47" s="2177">
        <v>80.184224846297653</v>
      </c>
      <c r="CY47" s="2177">
        <v>6506.9184569458866</v>
      </c>
      <c r="CZ47" s="2177">
        <v>1798.6290053901203</v>
      </c>
      <c r="DA47" s="2177">
        <v>439.09472529069183</v>
      </c>
      <c r="DB47" s="2177">
        <v>305.92455382487833</v>
      </c>
      <c r="DC47" s="2177">
        <v>652.13746349622772</v>
      </c>
      <c r="DD47" s="2177">
        <v>155.38894304895018</v>
      </c>
      <c r="DE47" s="2177">
        <v>93.264810179303851</v>
      </c>
      <c r="DF47" s="2177">
        <v>165.47324100786375</v>
      </c>
      <c r="DG47" s="2177">
        <v>6</v>
      </c>
      <c r="DH47" s="2177">
        <v>2</v>
      </c>
      <c r="DI47" s="2177">
        <v>24.493478260876252</v>
      </c>
      <c r="DJ47" s="2177">
        <v>83.552103172487193</v>
      </c>
      <c r="DK47" s="2177">
        <v>0</v>
      </c>
      <c r="DL47" s="2177">
        <v>9.0638297872418185</v>
      </c>
      <c r="DM47" s="2177">
        <v>57.246182728441411</v>
      </c>
      <c r="DN47" s="2177">
        <v>0</v>
      </c>
      <c r="DO47" s="2177">
        <v>47.544757033265789</v>
      </c>
      <c r="DP47" s="2177">
        <v>4708.2894515557646</v>
      </c>
      <c r="DQ47" s="2177">
        <v>2835.4048335217103</v>
      </c>
      <c r="DR47" s="2177">
        <v>171.91470588231599</v>
      </c>
      <c r="DS47" s="2177">
        <v>129.42687326563308</v>
      </c>
      <c r="DT47" s="2177">
        <v>1582.043038886125</v>
      </c>
      <c r="DU47" s="2177">
        <v>0</v>
      </c>
      <c r="DV47" s="2178">
        <v>139.7000000000418</v>
      </c>
      <c r="DW47" s="2168"/>
    </row>
    <row r="48" spans="1:127" ht="18" customHeight="1">
      <c r="A48" s="156"/>
      <c r="B48" s="155" t="s">
        <v>17</v>
      </c>
      <c r="C48" s="156"/>
      <c r="D48" s="1089"/>
      <c r="E48" s="1566">
        <f>BQ55</f>
        <v>38447.259206543669</v>
      </c>
      <c r="F48" s="1566">
        <f t="shared" ref="F48:Z48" si="26">BR55</f>
        <v>24725.032737999933</v>
      </c>
      <c r="G48" s="1566">
        <f t="shared" si="26"/>
        <v>5748.9226266235828</v>
      </c>
      <c r="H48" s="1566">
        <f t="shared" si="26"/>
        <v>12927.207788789014</v>
      </c>
      <c r="I48" s="1566">
        <f t="shared" si="26"/>
        <v>2431.8632970868507</v>
      </c>
      <c r="J48" s="1566">
        <f t="shared" si="26"/>
        <v>1583.495184484794</v>
      </c>
      <c r="K48" s="1566">
        <f t="shared" si="26"/>
        <v>39.888223683478955</v>
      </c>
      <c r="L48" s="1566">
        <f t="shared" si="26"/>
        <v>0</v>
      </c>
      <c r="M48" s="1566">
        <f t="shared" si="26"/>
        <v>109.60202783583246</v>
      </c>
      <c r="N48" s="1566">
        <f t="shared" si="26"/>
        <v>141.45136545634239</v>
      </c>
      <c r="O48" s="1566">
        <f t="shared" si="26"/>
        <v>0</v>
      </c>
      <c r="P48" s="1566">
        <f t="shared" si="26"/>
        <v>100.23304528765279</v>
      </c>
      <c r="Q48" s="1566">
        <f t="shared" si="26"/>
        <v>4</v>
      </c>
      <c r="R48" s="1566">
        <f t="shared" si="26"/>
        <v>8.1764705882163113</v>
      </c>
      <c r="S48" s="1566">
        <f t="shared" si="26"/>
        <v>1</v>
      </c>
      <c r="T48" s="1566">
        <f t="shared" si="26"/>
        <v>0</v>
      </c>
      <c r="U48" s="1566">
        <f t="shared" si="26"/>
        <v>10.690468748863047</v>
      </c>
      <c r="V48" s="1566">
        <f t="shared" si="26"/>
        <v>40.228659827418753</v>
      </c>
      <c r="W48" s="1566">
        <f t="shared" si="26"/>
        <v>391.55437291339229</v>
      </c>
      <c r="X48" s="1566">
        <f t="shared" si="26"/>
        <v>4204.206543636803</v>
      </c>
      <c r="Y48" s="1566">
        <f t="shared" si="26"/>
        <v>6291.137948065355</v>
      </c>
      <c r="Z48" s="1566">
        <f t="shared" si="26"/>
        <v>6048.9023225873234</v>
      </c>
      <c r="AA48" s="156"/>
      <c r="AB48" s="155" t="s">
        <v>1807</v>
      </c>
      <c r="AC48" s="156"/>
      <c r="AD48" s="1089"/>
      <c r="AE48" s="220">
        <f>CM55</f>
        <v>12992.56538212285</v>
      </c>
      <c r="AF48" s="220">
        <f t="shared" ref="AF48:BN48" si="27">CN55</f>
        <v>1852.6642563933301</v>
      </c>
      <c r="AG48" s="220">
        <f t="shared" si="27"/>
        <v>470.95803341478597</v>
      </c>
      <c r="AH48" s="220">
        <f t="shared" si="27"/>
        <v>320.46415435566786</v>
      </c>
      <c r="AI48" s="220">
        <f t="shared" si="27"/>
        <v>320.67293368118374</v>
      </c>
      <c r="AJ48" s="220">
        <f t="shared" si="27"/>
        <v>183.06945075886813</v>
      </c>
      <c r="AK48" s="220">
        <f t="shared" si="27"/>
        <v>146.53467599489156</v>
      </c>
      <c r="AL48" s="220">
        <f t="shared" si="27"/>
        <v>171.03647370141977</v>
      </c>
      <c r="AM48" s="220">
        <f t="shared" si="27"/>
        <v>105.58443089486133</v>
      </c>
      <c r="AN48" s="220">
        <f t="shared" si="27"/>
        <v>97.020997431984043</v>
      </c>
      <c r="AO48" s="220">
        <f t="shared" si="27"/>
        <v>72.564214162815844</v>
      </c>
      <c r="AP48" s="220">
        <f t="shared" si="27"/>
        <v>80.184224846297653</v>
      </c>
      <c r="AQ48" s="220">
        <f t="shared" si="27"/>
        <v>11139.901125729515</v>
      </c>
      <c r="AR48" s="220">
        <f t="shared" si="27"/>
        <v>3486.4543770947153</v>
      </c>
      <c r="AS48" s="220">
        <f t="shared" si="27"/>
        <v>899.38354325967862</v>
      </c>
      <c r="AT48" s="220">
        <f t="shared" si="27"/>
        <v>595.88417856770343</v>
      </c>
      <c r="AU48" s="220">
        <f t="shared" si="27"/>
        <v>1045.7503508228076</v>
      </c>
      <c r="AV48" s="220">
        <f t="shared" si="27"/>
        <v>379.32361217692431</v>
      </c>
      <c r="AW48" s="220">
        <f t="shared" si="27"/>
        <v>277.74462466187157</v>
      </c>
      <c r="AX48" s="220">
        <f t="shared" si="27"/>
        <v>422.76040753705536</v>
      </c>
      <c r="AY48" s="220">
        <f t="shared" si="27"/>
        <v>33.404292129046041</v>
      </c>
      <c r="AZ48" s="220">
        <f t="shared" si="27"/>
        <v>9.3612998079025935</v>
      </c>
      <c r="BA48" s="220">
        <f t="shared" si="27"/>
        <v>77.151337464768417</v>
      </c>
      <c r="BB48" s="220">
        <f t="shared" si="27"/>
        <v>209.24261738627811</v>
      </c>
      <c r="BC48" s="220">
        <f t="shared" si="27"/>
        <v>2.7080725364264175</v>
      </c>
      <c r="BD48" s="220">
        <f t="shared" si="27"/>
        <v>51.323660554003695</v>
      </c>
      <c r="BE48" s="220">
        <f t="shared" si="27"/>
        <v>117.1265963849753</v>
      </c>
      <c r="BF48" s="220">
        <f t="shared" si="27"/>
        <v>2.7080725364264175</v>
      </c>
      <c r="BG48" s="220">
        <f t="shared" si="27"/>
        <v>130.48845853004272</v>
      </c>
      <c r="BH48" s="220">
        <f t="shared" si="27"/>
        <v>7653.4467486348112</v>
      </c>
      <c r="BI48" s="220">
        <f t="shared" si="27"/>
        <v>4359.481077582017</v>
      </c>
      <c r="BJ48" s="220">
        <f t="shared" si="27"/>
        <v>587.09762164166921</v>
      </c>
      <c r="BK48" s="220">
        <f t="shared" si="27"/>
        <v>315.2848096702532</v>
      </c>
      <c r="BL48" s="220">
        <f t="shared" si="27"/>
        <v>2533.5255824808623</v>
      </c>
      <c r="BM48" s="220">
        <f t="shared" si="27"/>
        <v>52.868973802555701</v>
      </c>
      <c r="BN48" s="220">
        <f t="shared" si="27"/>
        <v>729.66108642092104</v>
      </c>
      <c r="BO48" s="3225" t="s">
        <v>1009</v>
      </c>
      <c r="BP48" s="3226"/>
      <c r="BQ48" s="2176">
        <v>13159.060743486592</v>
      </c>
      <c r="BR48" s="2177">
        <v>7070.1133021664864</v>
      </c>
      <c r="BS48" s="2177">
        <v>2149.4729322206181</v>
      </c>
      <c r="BT48" s="2177">
        <v>3149.0978664665254</v>
      </c>
      <c r="BU48" s="2177">
        <v>923.29811156787616</v>
      </c>
      <c r="BV48" s="2177">
        <v>585.87463712132376</v>
      </c>
      <c r="BW48" s="2177">
        <v>19.426193386443789</v>
      </c>
      <c r="BX48" s="2177">
        <v>0</v>
      </c>
      <c r="BY48" s="2177">
        <v>53.026603845704614</v>
      </c>
      <c r="BZ48" s="2177">
        <v>63.119954816219746</v>
      </c>
      <c r="CA48" s="2177">
        <v>0</v>
      </c>
      <c r="CB48" s="2177">
        <v>64.931581501357456</v>
      </c>
      <c r="CC48" s="2177">
        <v>2</v>
      </c>
      <c r="CD48" s="2177">
        <v>0</v>
      </c>
      <c r="CE48" s="2177">
        <v>0</v>
      </c>
      <c r="CF48" s="2177">
        <v>0</v>
      </c>
      <c r="CG48" s="2177">
        <v>3.6904687488630463</v>
      </c>
      <c r="CH48" s="2177">
        <v>7.7286598274075828</v>
      </c>
      <c r="CI48" s="2177">
        <v>123.50001232055502</v>
      </c>
      <c r="CJ48" s="2177">
        <v>1199.785821386215</v>
      </c>
      <c r="CK48" s="2177">
        <v>1026.0139335124361</v>
      </c>
      <c r="CL48" s="2177">
        <v>1771.5425034793393</v>
      </c>
      <c r="CM48" s="2177">
        <v>5498.9863548992244</v>
      </c>
      <c r="CN48" s="2177">
        <v>866.00368611558702</v>
      </c>
      <c r="CO48" s="2177">
        <v>306.21891204931683</v>
      </c>
      <c r="CP48" s="2177">
        <v>238.35555302439033</v>
      </c>
      <c r="CQ48" s="2177">
        <v>143.82626755871118</v>
      </c>
      <c r="CR48" s="2177">
        <v>74.854327688408759</v>
      </c>
      <c r="CS48" s="2177">
        <v>36.307958721513174</v>
      </c>
      <c r="CT48" s="2177">
        <v>57.814487885775776</v>
      </c>
      <c r="CU48" s="2177">
        <v>38.432365813509143</v>
      </c>
      <c r="CV48" s="2177">
        <v>5.9293756584473396</v>
      </c>
      <c r="CW48" s="2177">
        <v>10.373103898237156</v>
      </c>
      <c r="CX48" s="2177">
        <v>0</v>
      </c>
      <c r="CY48" s="2177">
        <v>4632.9826687836376</v>
      </c>
      <c r="CZ48" s="2177">
        <v>1687.8253717045943</v>
      </c>
      <c r="DA48" s="2177">
        <v>460.28881796898679</v>
      </c>
      <c r="DB48" s="2177">
        <v>289.95962474282521</v>
      </c>
      <c r="DC48" s="2177">
        <v>393.61288732657994</v>
      </c>
      <c r="DD48" s="2177">
        <v>223.93466912797416</v>
      </c>
      <c r="DE48" s="2177">
        <v>184.47981448256772</v>
      </c>
      <c r="DF48" s="2177">
        <v>257.2871665291915</v>
      </c>
      <c r="DG48" s="2177">
        <v>27.404292129046045</v>
      </c>
      <c r="DH48" s="2177">
        <v>7.3612998079025935</v>
      </c>
      <c r="DI48" s="2177">
        <v>52.65785920389218</v>
      </c>
      <c r="DJ48" s="2177">
        <v>125.69051421379093</v>
      </c>
      <c r="DK48" s="2177">
        <v>2.7080725364264175</v>
      </c>
      <c r="DL48" s="2177">
        <v>42.25983076676188</v>
      </c>
      <c r="DM48" s="2177">
        <v>59.880413656533889</v>
      </c>
      <c r="DN48" s="2177">
        <v>2.7080725364264175</v>
      </c>
      <c r="DO48" s="2177">
        <v>82.943701496776924</v>
      </c>
      <c r="DP48" s="2177">
        <v>2945.1572970790417</v>
      </c>
      <c r="DQ48" s="2177">
        <v>1524.0762440603057</v>
      </c>
      <c r="DR48" s="2177">
        <v>415.18291575935319</v>
      </c>
      <c r="DS48" s="2177">
        <v>185.85793640462009</v>
      </c>
      <c r="DT48" s="2177">
        <v>951.48254359473731</v>
      </c>
      <c r="DU48" s="2177">
        <v>52.868973802555701</v>
      </c>
      <c r="DV48" s="2178">
        <v>589.9610864208795</v>
      </c>
      <c r="DW48" s="2168"/>
    </row>
    <row r="49" spans="1:127" ht="18" customHeight="1">
      <c r="A49" s="156"/>
      <c r="B49" s="156" t="s">
        <v>3538</v>
      </c>
      <c r="C49" s="156"/>
      <c r="D49" s="1089"/>
      <c r="E49" s="1566">
        <f>BQ47</f>
        <v>25288.198463057106</v>
      </c>
      <c r="F49" s="1566">
        <f t="shared" ref="F49:Z50" si="28">BR47</f>
        <v>17654.919435833435</v>
      </c>
      <c r="G49" s="1566">
        <f t="shared" si="28"/>
        <v>3599.4496944029675</v>
      </c>
      <c r="H49" s="1566">
        <f t="shared" si="28"/>
        <v>9778.1099223224828</v>
      </c>
      <c r="I49" s="1566">
        <f t="shared" si="28"/>
        <v>1508.5651855189781</v>
      </c>
      <c r="J49" s="1566">
        <f t="shared" si="28"/>
        <v>997.6205473634692</v>
      </c>
      <c r="K49" s="1566">
        <f t="shared" si="28"/>
        <v>20.462030297035156</v>
      </c>
      <c r="L49" s="1566">
        <f t="shared" si="28"/>
        <v>0</v>
      </c>
      <c r="M49" s="1566">
        <f t="shared" si="28"/>
        <v>56.575423990127838</v>
      </c>
      <c r="N49" s="1566">
        <f t="shared" si="28"/>
        <v>78.331410640122655</v>
      </c>
      <c r="O49" s="1566">
        <f t="shared" si="28"/>
        <v>0</v>
      </c>
      <c r="P49" s="1566">
        <f t="shared" si="28"/>
        <v>35.301463786295336</v>
      </c>
      <c r="Q49" s="1566">
        <f t="shared" si="28"/>
        <v>2</v>
      </c>
      <c r="R49" s="1566">
        <f t="shared" si="28"/>
        <v>8.1764705882163113</v>
      </c>
      <c r="S49" s="1566">
        <f t="shared" si="28"/>
        <v>1</v>
      </c>
      <c r="T49" s="1566">
        <f t="shared" si="28"/>
        <v>0</v>
      </c>
      <c r="U49" s="1566">
        <f t="shared" si="28"/>
        <v>7</v>
      </c>
      <c r="V49" s="1566">
        <f t="shared" si="28"/>
        <v>32.500000000011163</v>
      </c>
      <c r="W49" s="1566">
        <f t="shared" si="28"/>
        <v>268.0543605928371</v>
      </c>
      <c r="X49" s="1566">
        <f t="shared" si="28"/>
        <v>3004.4207222505897</v>
      </c>
      <c r="Y49" s="1566">
        <f t="shared" si="28"/>
        <v>5265.1240145529173</v>
      </c>
      <c r="Z49" s="1566">
        <f t="shared" si="28"/>
        <v>4277.3598191079845</v>
      </c>
      <c r="AA49" s="156"/>
      <c r="AB49" s="156" t="s">
        <v>2214</v>
      </c>
      <c r="AC49" s="156"/>
      <c r="AD49" s="1089"/>
      <c r="AE49" s="220">
        <f>CM47</f>
        <v>7493.57902722363</v>
      </c>
      <c r="AF49" s="220">
        <f t="shared" ref="AF49:BN50" si="29">CN47</f>
        <v>986.66057027774286</v>
      </c>
      <c r="AG49" s="220">
        <f t="shared" si="29"/>
        <v>164.73912136546929</v>
      </c>
      <c r="AH49" s="220">
        <f t="shared" si="29"/>
        <v>82.108601331277569</v>
      </c>
      <c r="AI49" s="220">
        <f t="shared" si="29"/>
        <v>176.84666612247261</v>
      </c>
      <c r="AJ49" s="220">
        <f t="shared" si="29"/>
        <v>108.21512307045937</v>
      </c>
      <c r="AK49" s="220">
        <f t="shared" si="29"/>
        <v>110.22671727337836</v>
      </c>
      <c r="AL49" s="220">
        <f t="shared" si="29"/>
        <v>113.22198581564398</v>
      </c>
      <c r="AM49" s="220">
        <f t="shared" si="29"/>
        <v>67.152065081352205</v>
      </c>
      <c r="AN49" s="220">
        <f t="shared" si="29"/>
        <v>91.091621773536701</v>
      </c>
      <c r="AO49" s="220">
        <f t="shared" si="29"/>
        <v>62.191110264578697</v>
      </c>
      <c r="AP49" s="220">
        <f t="shared" si="29"/>
        <v>80.184224846297653</v>
      </c>
      <c r="AQ49" s="220">
        <f t="shared" si="29"/>
        <v>6506.9184569458866</v>
      </c>
      <c r="AR49" s="220">
        <f t="shared" si="29"/>
        <v>1798.6290053901203</v>
      </c>
      <c r="AS49" s="220">
        <f t="shared" si="29"/>
        <v>439.09472529069183</v>
      </c>
      <c r="AT49" s="220">
        <f t="shared" si="29"/>
        <v>305.92455382487833</v>
      </c>
      <c r="AU49" s="220">
        <f t="shared" si="29"/>
        <v>652.13746349622772</v>
      </c>
      <c r="AV49" s="220">
        <f t="shared" si="29"/>
        <v>155.38894304895018</v>
      </c>
      <c r="AW49" s="220">
        <f t="shared" si="29"/>
        <v>93.264810179303851</v>
      </c>
      <c r="AX49" s="220">
        <f t="shared" si="29"/>
        <v>165.47324100786375</v>
      </c>
      <c r="AY49" s="220">
        <f t="shared" si="29"/>
        <v>6</v>
      </c>
      <c r="AZ49" s="220">
        <f t="shared" si="29"/>
        <v>2</v>
      </c>
      <c r="BA49" s="220">
        <f t="shared" si="29"/>
        <v>24.493478260876252</v>
      </c>
      <c r="BB49" s="220">
        <f t="shared" si="29"/>
        <v>83.552103172487193</v>
      </c>
      <c r="BC49" s="220">
        <f t="shared" si="29"/>
        <v>0</v>
      </c>
      <c r="BD49" s="220">
        <f t="shared" si="29"/>
        <v>9.0638297872418185</v>
      </c>
      <c r="BE49" s="220">
        <f t="shared" si="29"/>
        <v>57.246182728441411</v>
      </c>
      <c r="BF49" s="220">
        <f t="shared" si="29"/>
        <v>0</v>
      </c>
      <c r="BG49" s="220">
        <f t="shared" si="29"/>
        <v>47.544757033265789</v>
      </c>
      <c r="BH49" s="220">
        <f t="shared" si="29"/>
        <v>4708.2894515557646</v>
      </c>
      <c r="BI49" s="220">
        <f t="shared" si="29"/>
        <v>2835.4048335217103</v>
      </c>
      <c r="BJ49" s="220">
        <f t="shared" si="29"/>
        <v>171.91470588231599</v>
      </c>
      <c r="BK49" s="220">
        <f t="shared" si="29"/>
        <v>129.42687326563308</v>
      </c>
      <c r="BL49" s="220">
        <f t="shared" si="29"/>
        <v>1582.043038886125</v>
      </c>
      <c r="BM49" s="220">
        <f t="shared" si="29"/>
        <v>0</v>
      </c>
      <c r="BN49" s="220">
        <f t="shared" si="29"/>
        <v>139.7000000000418</v>
      </c>
      <c r="BO49" s="3225" t="s">
        <v>1010</v>
      </c>
      <c r="BP49" s="3226"/>
      <c r="BQ49" s="2176">
        <v>10804.406732725442</v>
      </c>
      <c r="BR49" s="2177">
        <v>6295.3175324549757</v>
      </c>
      <c r="BS49" s="2177">
        <v>1406.8256778280822</v>
      </c>
      <c r="BT49" s="2177">
        <v>3136.8680678892797</v>
      </c>
      <c r="BU49" s="2177">
        <v>583.75757575758894</v>
      </c>
      <c r="BV49" s="2177">
        <v>403.64025974015209</v>
      </c>
      <c r="BW49" s="2177">
        <v>13.666666666649597</v>
      </c>
      <c r="BX49" s="2177">
        <v>0</v>
      </c>
      <c r="BY49" s="2177">
        <v>4.4285714285561841</v>
      </c>
      <c r="BZ49" s="2177">
        <v>45.348051948043562</v>
      </c>
      <c r="CA49" s="2177">
        <v>1</v>
      </c>
      <c r="CB49" s="2177">
        <v>4.2142857142602033</v>
      </c>
      <c r="CC49" s="2177">
        <v>0</v>
      </c>
      <c r="CD49" s="2177">
        <v>1</v>
      </c>
      <c r="CE49" s="2177">
        <v>1</v>
      </c>
      <c r="CF49" s="2177">
        <v>1</v>
      </c>
      <c r="CG49" s="2177">
        <v>10</v>
      </c>
      <c r="CH49" s="2177">
        <v>24.571428571391017</v>
      </c>
      <c r="CI49" s="2177">
        <v>73.888311688536206</v>
      </c>
      <c r="CJ49" s="2177">
        <v>1063.6692071060229</v>
      </c>
      <c r="CK49" s="2177">
        <v>1489.4412850256683</v>
      </c>
      <c r="CL49" s="2177">
        <v>1751.6237867376115</v>
      </c>
      <c r="CM49" s="2177">
        <v>4115.9207792180478</v>
      </c>
      <c r="CN49" s="2177">
        <v>144.28766233771884</v>
      </c>
      <c r="CO49" s="2177">
        <v>32.431818181809888</v>
      </c>
      <c r="CP49" s="2177">
        <v>4.4000000000203388</v>
      </c>
      <c r="CQ49" s="2177">
        <v>23.796103895989464</v>
      </c>
      <c r="CR49" s="2177">
        <v>9.4285714285204065</v>
      </c>
      <c r="CS49" s="2177">
        <v>16.259740259734045</v>
      </c>
      <c r="CT49" s="2177">
        <v>13.259740259734043</v>
      </c>
      <c r="CU49" s="2177">
        <v>6.614285714280542</v>
      </c>
      <c r="CV49" s="2177">
        <v>4.2142857142602033</v>
      </c>
      <c r="CW49" s="2177">
        <v>32.974025974224382</v>
      </c>
      <c r="CX49" s="2177">
        <v>8</v>
      </c>
      <c r="CY49" s="2177">
        <v>3971.6331168803281</v>
      </c>
      <c r="CZ49" s="2177">
        <v>1968.5283891566946</v>
      </c>
      <c r="DA49" s="2177">
        <v>241.19025974023907</v>
      </c>
      <c r="DB49" s="2177">
        <v>363.86720209549065</v>
      </c>
      <c r="DC49" s="2177">
        <v>618.06427432400051</v>
      </c>
      <c r="DD49" s="2177">
        <v>236.8082251080512</v>
      </c>
      <c r="DE49" s="2177">
        <v>140.13376623347563</v>
      </c>
      <c r="DF49" s="2177">
        <v>269.60427204432273</v>
      </c>
      <c r="DG49" s="2177">
        <v>62.27662337651693</v>
      </c>
      <c r="DH49" s="2177">
        <v>14.250000000100961</v>
      </c>
      <c r="DI49" s="2177">
        <v>37.400000000268868</v>
      </c>
      <c r="DJ49" s="2177">
        <v>72.21233766241744</v>
      </c>
      <c r="DK49" s="2177">
        <v>43.043233082748522</v>
      </c>
      <c r="DL49" s="2177">
        <v>40.474025974149555</v>
      </c>
      <c r="DM49" s="2177">
        <v>22.019480519421474</v>
      </c>
      <c r="DN49" s="2177">
        <v>0</v>
      </c>
      <c r="DO49" s="2177">
        <v>168.68181818271853</v>
      </c>
      <c r="DP49" s="2177">
        <v>2003.1047277236339</v>
      </c>
      <c r="DQ49" s="2177">
        <v>1105.2737867373576</v>
      </c>
      <c r="DR49" s="2177">
        <v>141.53896103851864</v>
      </c>
      <c r="DS49" s="2177">
        <v>94.396103895483321</v>
      </c>
      <c r="DT49" s="2177">
        <v>661.89587605227405</v>
      </c>
      <c r="DU49" s="2177">
        <v>0</v>
      </c>
      <c r="DV49" s="2178">
        <v>393.16842105242085</v>
      </c>
      <c r="DW49" s="2168"/>
    </row>
    <row r="50" spans="1:127" ht="18" customHeight="1">
      <c r="A50" s="156"/>
      <c r="B50" s="156" t="s">
        <v>2354</v>
      </c>
      <c r="C50" s="156"/>
      <c r="D50" s="1089"/>
      <c r="E50" s="1566">
        <f>BQ48</f>
        <v>13159.060743486592</v>
      </c>
      <c r="F50" s="1566">
        <f t="shared" si="28"/>
        <v>7070.1133021664864</v>
      </c>
      <c r="G50" s="1566">
        <f t="shared" si="28"/>
        <v>2149.4729322206181</v>
      </c>
      <c r="H50" s="1566">
        <f t="shared" si="28"/>
        <v>3149.0978664665254</v>
      </c>
      <c r="I50" s="1566">
        <f t="shared" si="28"/>
        <v>923.29811156787616</v>
      </c>
      <c r="J50" s="1566">
        <f t="shared" si="28"/>
        <v>585.87463712132376</v>
      </c>
      <c r="K50" s="1566">
        <f t="shared" si="28"/>
        <v>19.426193386443789</v>
      </c>
      <c r="L50" s="1566">
        <f t="shared" si="28"/>
        <v>0</v>
      </c>
      <c r="M50" s="1566">
        <f t="shared" si="28"/>
        <v>53.026603845704614</v>
      </c>
      <c r="N50" s="1566">
        <f t="shared" si="28"/>
        <v>63.119954816219746</v>
      </c>
      <c r="O50" s="1566">
        <f t="shared" si="28"/>
        <v>0</v>
      </c>
      <c r="P50" s="1566">
        <f t="shared" si="28"/>
        <v>64.931581501357456</v>
      </c>
      <c r="Q50" s="1566">
        <f t="shared" si="28"/>
        <v>2</v>
      </c>
      <c r="R50" s="1566">
        <f t="shared" si="28"/>
        <v>0</v>
      </c>
      <c r="S50" s="1566">
        <f t="shared" si="28"/>
        <v>0</v>
      </c>
      <c r="T50" s="1566">
        <f t="shared" si="28"/>
        <v>0</v>
      </c>
      <c r="U50" s="1566">
        <f t="shared" si="28"/>
        <v>3.6904687488630463</v>
      </c>
      <c r="V50" s="1566">
        <f t="shared" si="28"/>
        <v>7.7286598274075828</v>
      </c>
      <c r="W50" s="1566">
        <f t="shared" si="28"/>
        <v>123.50001232055502</v>
      </c>
      <c r="X50" s="1566">
        <f t="shared" si="28"/>
        <v>1199.785821386215</v>
      </c>
      <c r="Y50" s="1566">
        <f t="shared" si="28"/>
        <v>1026.0139335124361</v>
      </c>
      <c r="Z50" s="1566">
        <f t="shared" si="28"/>
        <v>1771.5425034793393</v>
      </c>
      <c r="AA50" s="156"/>
      <c r="AB50" s="156" t="s">
        <v>2914</v>
      </c>
      <c r="AC50" s="156"/>
      <c r="AD50" s="1089"/>
      <c r="AE50" s="220">
        <f>CM48</f>
        <v>5498.9863548992244</v>
      </c>
      <c r="AF50" s="220">
        <f t="shared" si="29"/>
        <v>866.00368611558702</v>
      </c>
      <c r="AG50" s="220">
        <f t="shared" si="29"/>
        <v>306.21891204931683</v>
      </c>
      <c r="AH50" s="220">
        <f t="shared" si="29"/>
        <v>238.35555302439033</v>
      </c>
      <c r="AI50" s="220">
        <f t="shared" si="29"/>
        <v>143.82626755871118</v>
      </c>
      <c r="AJ50" s="220">
        <f t="shared" si="29"/>
        <v>74.854327688408759</v>
      </c>
      <c r="AK50" s="220">
        <f t="shared" si="29"/>
        <v>36.307958721513174</v>
      </c>
      <c r="AL50" s="220">
        <f t="shared" si="29"/>
        <v>57.814487885775776</v>
      </c>
      <c r="AM50" s="220">
        <f t="shared" si="29"/>
        <v>38.432365813509143</v>
      </c>
      <c r="AN50" s="220">
        <f t="shared" si="29"/>
        <v>5.9293756584473396</v>
      </c>
      <c r="AO50" s="220">
        <f t="shared" si="29"/>
        <v>10.373103898237156</v>
      </c>
      <c r="AP50" s="220">
        <f t="shared" si="29"/>
        <v>0</v>
      </c>
      <c r="AQ50" s="220">
        <f t="shared" si="29"/>
        <v>4632.9826687836376</v>
      </c>
      <c r="AR50" s="220">
        <f t="shared" si="29"/>
        <v>1687.8253717045943</v>
      </c>
      <c r="AS50" s="220">
        <f t="shared" si="29"/>
        <v>460.28881796898679</v>
      </c>
      <c r="AT50" s="220">
        <f t="shared" si="29"/>
        <v>289.95962474282521</v>
      </c>
      <c r="AU50" s="220">
        <f t="shared" si="29"/>
        <v>393.61288732657994</v>
      </c>
      <c r="AV50" s="220">
        <f t="shared" si="29"/>
        <v>223.93466912797416</v>
      </c>
      <c r="AW50" s="220">
        <f t="shared" si="29"/>
        <v>184.47981448256772</v>
      </c>
      <c r="AX50" s="220">
        <f t="shared" si="29"/>
        <v>257.2871665291915</v>
      </c>
      <c r="AY50" s="220">
        <f t="shared" si="29"/>
        <v>27.404292129046045</v>
      </c>
      <c r="AZ50" s="220">
        <f t="shared" si="29"/>
        <v>7.3612998079025935</v>
      </c>
      <c r="BA50" s="220">
        <f t="shared" si="29"/>
        <v>52.65785920389218</v>
      </c>
      <c r="BB50" s="220">
        <f t="shared" si="29"/>
        <v>125.69051421379093</v>
      </c>
      <c r="BC50" s="220">
        <f t="shared" si="29"/>
        <v>2.7080725364264175</v>
      </c>
      <c r="BD50" s="220">
        <f t="shared" si="29"/>
        <v>42.25983076676188</v>
      </c>
      <c r="BE50" s="220">
        <f t="shared" si="29"/>
        <v>59.880413656533889</v>
      </c>
      <c r="BF50" s="220">
        <f t="shared" si="29"/>
        <v>2.7080725364264175</v>
      </c>
      <c r="BG50" s="220">
        <f t="shared" si="29"/>
        <v>82.943701496776924</v>
      </c>
      <c r="BH50" s="220">
        <f t="shared" si="29"/>
        <v>2945.1572970790417</v>
      </c>
      <c r="BI50" s="220">
        <f t="shared" si="29"/>
        <v>1524.0762440603057</v>
      </c>
      <c r="BJ50" s="220">
        <f t="shared" si="29"/>
        <v>415.18291575935319</v>
      </c>
      <c r="BK50" s="220">
        <f t="shared" si="29"/>
        <v>185.85793640462009</v>
      </c>
      <c r="BL50" s="220">
        <f t="shared" si="29"/>
        <v>951.48254359473731</v>
      </c>
      <c r="BM50" s="220">
        <f t="shared" si="29"/>
        <v>52.868973802555701</v>
      </c>
      <c r="BN50" s="220">
        <f t="shared" si="29"/>
        <v>589.9610864208795</v>
      </c>
      <c r="BO50" s="3225" t="s">
        <v>1011</v>
      </c>
      <c r="BP50" s="3226"/>
      <c r="BQ50" s="2176">
        <v>22481.080324985807</v>
      </c>
      <c r="BR50" s="2177">
        <v>13967.261687266722</v>
      </c>
      <c r="BS50" s="2177">
        <v>3060.2470345263</v>
      </c>
      <c r="BT50" s="2177">
        <v>7178.0956176678001</v>
      </c>
      <c r="BU50" s="2177">
        <v>1115.5564182196294</v>
      </c>
      <c r="BV50" s="2177">
        <v>776.83528138584973</v>
      </c>
      <c r="BW50" s="2177">
        <v>28.160869565126433</v>
      </c>
      <c r="BX50" s="2177">
        <v>0</v>
      </c>
      <c r="BY50" s="2177">
        <v>25.54761904755809</v>
      </c>
      <c r="BZ50" s="2177">
        <v>45.878571428538812</v>
      </c>
      <c r="CA50" s="2177">
        <v>0</v>
      </c>
      <c r="CB50" s="2177">
        <v>27.236024844714361</v>
      </c>
      <c r="CC50" s="2177">
        <v>0</v>
      </c>
      <c r="CD50" s="2177">
        <v>3</v>
      </c>
      <c r="CE50" s="2177">
        <v>2</v>
      </c>
      <c r="CF50" s="2177">
        <v>0</v>
      </c>
      <c r="CG50" s="2177">
        <v>10</v>
      </c>
      <c r="CH50" s="2177">
        <v>27</v>
      </c>
      <c r="CI50" s="2177">
        <v>169.89805194784168</v>
      </c>
      <c r="CJ50" s="2177">
        <v>1996.681531672459</v>
      </c>
      <c r="CK50" s="2177">
        <v>4065.8576677757105</v>
      </c>
      <c r="CL50" s="2177">
        <v>3728.9190350726376</v>
      </c>
      <c r="CM50" s="2177">
        <v>8260.3112303117268</v>
      </c>
      <c r="CN50" s="2177">
        <v>821.8796191734873</v>
      </c>
      <c r="CO50" s="2177">
        <v>170.88691260428257</v>
      </c>
      <c r="CP50" s="2177">
        <v>135.61260116705796</v>
      </c>
      <c r="CQ50" s="2177">
        <v>93.063826672561362</v>
      </c>
      <c r="CR50" s="2177">
        <v>81.295934500334539</v>
      </c>
      <c r="CS50" s="2177">
        <v>130.54927640801696</v>
      </c>
      <c r="CT50" s="2177">
        <v>11.757142857145553</v>
      </c>
      <c r="CU50" s="2177">
        <v>31.917748917794203</v>
      </c>
      <c r="CV50" s="2177">
        <v>116.61904761905896</v>
      </c>
      <c r="CW50" s="2177">
        <v>66.806758056844032</v>
      </c>
      <c r="CX50" s="2177">
        <v>60</v>
      </c>
      <c r="CY50" s="2177">
        <v>7438.4316111382414</v>
      </c>
      <c r="CZ50" s="2177">
        <v>2561.336929335414</v>
      </c>
      <c r="DA50" s="2177">
        <v>421.8551153358743</v>
      </c>
      <c r="DB50" s="2177">
        <v>508.68312943078456</v>
      </c>
      <c r="DC50" s="2177">
        <v>438.34884037078757</v>
      </c>
      <c r="DD50" s="2177">
        <v>353.83780350101728</v>
      </c>
      <c r="DE50" s="2177">
        <v>259.86851538186022</v>
      </c>
      <c r="DF50" s="2177">
        <v>470.67653658723202</v>
      </c>
      <c r="DG50" s="2177">
        <v>91.426334776392054</v>
      </c>
      <c r="DH50" s="2177">
        <v>50.904761904748277</v>
      </c>
      <c r="DI50" s="2177">
        <v>75.862433862419678</v>
      </c>
      <c r="DJ50" s="2177">
        <v>278.08019323649842</v>
      </c>
      <c r="DK50" s="2177">
        <v>1</v>
      </c>
      <c r="DL50" s="2177">
        <v>36.619047619038383</v>
      </c>
      <c r="DM50" s="2177">
        <v>39.857839262179944</v>
      </c>
      <c r="DN50" s="2177">
        <v>0</v>
      </c>
      <c r="DO50" s="2177">
        <v>295.75217391286344</v>
      </c>
      <c r="DP50" s="2177">
        <v>4877.094681802826</v>
      </c>
      <c r="DQ50" s="2177">
        <v>2015.9136039474311</v>
      </c>
      <c r="DR50" s="2177">
        <v>417.27169312080838</v>
      </c>
      <c r="DS50" s="2177">
        <v>566.128111340538</v>
      </c>
      <c r="DT50" s="2177">
        <v>2102.6037842164815</v>
      </c>
      <c r="DU50" s="2177">
        <v>68.571428571536515</v>
      </c>
      <c r="DV50" s="2178">
        <v>253.50740740735017</v>
      </c>
      <c r="DW50" s="2168"/>
    </row>
    <row r="51" spans="1:127" ht="18" customHeight="1">
      <c r="A51" s="156"/>
      <c r="B51" s="155" t="s">
        <v>1808</v>
      </c>
      <c r="C51" s="156"/>
      <c r="D51" s="1089"/>
      <c r="E51" s="1566">
        <f>BQ56</f>
        <v>42500.206708341393</v>
      </c>
      <c r="F51" s="1566">
        <f t="shared" ref="F51:Z51" si="30">BR56</f>
        <v>25842.48565445482</v>
      </c>
      <c r="G51" s="1566">
        <f t="shared" si="30"/>
        <v>6105.9813939954629</v>
      </c>
      <c r="H51" s="1566">
        <f t="shared" si="30"/>
        <v>12697.314173356683</v>
      </c>
      <c r="I51" s="1566">
        <f t="shared" si="30"/>
        <v>2368.1014575837285</v>
      </c>
      <c r="J51" s="1566">
        <f t="shared" si="30"/>
        <v>1606.1977773439967</v>
      </c>
      <c r="K51" s="1566">
        <f t="shared" si="30"/>
        <v>61.459185914243776</v>
      </c>
      <c r="L51" s="1566">
        <f t="shared" si="30"/>
        <v>0</v>
      </c>
      <c r="M51" s="1566">
        <f t="shared" si="30"/>
        <v>62.583416710904643</v>
      </c>
      <c r="N51" s="1566">
        <f t="shared" si="30"/>
        <v>181.18312415184747</v>
      </c>
      <c r="O51" s="1566">
        <f t="shared" si="30"/>
        <v>1</v>
      </c>
      <c r="P51" s="1566">
        <f t="shared" si="30"/>
        <v>42.985777054587935</v>
      </c>
      <c r="Q51" s="1566">
        <f t="shared" si="30"/>
        <v>0</v>
      </c>
      <c r="R51" s="1566">
        <f t="shared" si="30"/>
        <v>4</v>
      </c>
      <c r="S51" s="1566">
        <f t="shared" si="30"/>
        <v>4</v>
      </c>
      <c r="T51" s="1566">
        <f t="shared" si="30"/>
        <v>1</v>
      </c>
      <c r="U51" s="1566">
        <f t="shared" si="30"/>
        <v>30.875062833641238</v>
      </c>
      <c r="V51" s="1566">
        <f t="shared" si="30"/>
        <v>71.102191247891227</v>
      </c>
      <c r="W51" s="1566">
        <f t="shared" si="30"/>
        <v>301.71492232661348</v>
      </c>
      <c r="X51" s="1566">
        <f t="shared" si="30"/>
        <v>3911.2615677425001</v>
      </c>
      <c r="Y51" s="1566">
        <f t="shared" si="30"/>
        <v>6417.9511480304591</v>
      </c>
      <c r="Z51" s="1566">
        <f t="shared" si="30"/>
        <v>7039.1900871026892</v>
      </c>
      <c r="AA51" s="156"/>
      <c r="AB51" s="155" t="s">
        <v>1809</v>
      </c>
      <c r="AC51" s="156"/>
      <c r="AD51" s="1089"/>
      <c r="AE51" s="220">
        <f>CM56</f>
        <v>15611.583705134481</v>
      </c>
      <c r="AF51" s="220">
        <f t="shared" ref="AF51:BN51" si="31">CN56</f>
        <v>1239.0566825653914</v>
      </c>
      <c r="AG51" s="220">
        <f t="shared" si="31"/>
        <v>263.94448513126395</v>
      </c>
      <c r="AH51" s="220">
        <f t="shared" si="31"/>
        <v>186.82634813729777</v>
      </c>
      <c r="AI51" s="220">
        <f t="shared" si="31"/>
        <v>132.76984061812658</v>
      </c>
      <c r="AJ51" s="220">
        <f t="shared" si="31"/>
        <v>141.03085979610202</v>
      </c>
      <c r="AK51" s="220">
        <f t="shared" si="31"/>
        <v>188.89252049447839</v>
      </c>
      <c r="AL51" s="220">
        <f t="shared" si="31"/>
        <v>34.016883116879598</v>
      </c>
      <c r="AM51" s="220">
        <f t="shared" si="31"/>
        <v>49.868201105131881</v>
      </c>
      <c r="AN51" s="220">
        <f t="shared" si="31"/>
        <v>124.83333333331916</v>
      </c>
      <c r="AO51" s="220">
        <f t="shared" si="31"/>
        <v>158.26708249936988</v>
      </c>
      <c r="AP51" s="220">
        <f t="shared" si="31"/>
        <v>68</v>
      </c>
      <c r="AQ51" s="220">
        <f t="shared" si="31"/>
        <v>14372.52702256908</v>
      </c>
      <c r="AR51" s="220">
        <f t="shared" si="31"/>
        <v>5761.8523571572432</v>
      </c>
      <c r="AS51" s="220">
        <f t="shared" si="31"/>
        <v>877.64639594853065</v>
      </c>
      <c r="AT51" s="220">
        <f t="shared" si="31"/>
        <v>1105.4080697018612</v>
      </c>
      <c r="AU51" s="220">
        <f t="shared" si="31"/>
        <v>1263.4186248456117</v>
      </c>
      <c r="AV51" s="220">
        <f t="shared" si="31"/>
        <v>806.07242503965188</v>
      </c>
      <c r="AW51" s="220">
        <f t="shared" si="31"/>
        <v>610.10422007089528</v>
      </c>
      <c r="AX51" s="220">
        <f t="shared" si="31"/>
        <v>883.20629902942551</v>
      </c>
      <c r="AY51" s="220">
        <f t="shared" si="31"/>
        <v>179.21148694480257</v>
      </c>
      <c r="AZ51" s="220">
        <f t="shared" si="31"/>
        <v>73.4593289978786</v>
      </c>
      <c r="BA51" s="220">
        <f t="shared" si="31"/>
        <v>122.32152779324699</v>
      </c>
      <c r="BB51" s="220">
        <f t="shared" si="31"/>
        <v>419.46524537522885</v>
      </c>
      <c r="BC51" s="220">
        <f t="shared" si="31"/>
        <v>61.147195141696152</v>
      </c>
      <c r="BD51" s="220">
        <f t="shared" si="31"/>
        <v>88.411067543544149</v>
      </c>
      <c r="BE51" s="220">
        <f t="shared" si="31"/>
        <v>64.335949878373953</v>
      </c>
      <c r="BF51" s="220">
        <f t="shared" si="31"/>
        <v>0</v>
      </c>
      <c r="BG51" s="220">
        <f t="shared" si="31"/>
        <v>483.02528040002585</v>
      </c>
      <c r="BH51" s="220">
        <f t="shared" si="31"/>
        <v>8610.6746654118469</v>
      </c>
      <c r="BI51" s="220">
        <f t="shared" si="31"/>
        <v>4100.9610770115833</v>
      </c>
      <c r="BJ51" s="220">
        <f t="shared" si="31"/>
        <v>702.82390345736735</v>
      </c>
      <c r="BK51" s="220">
        <f t="shared" si="31"/>
        <v>691.26286002750123</v>
      </c>
      <c r="BL51" s="220">
        <f t="shared" si="31"/>
        <v>3299.1109050160549</v>
      </c>
      <c r="BM51" s="220">
        <f t="shared" si="31"/>
        <v>149.14038443073568</v>
      </c>
      <c r="BN51" s="220">
        <f t="shared" si="31"/>
        <v>1046.1373487520636</v>
      </c>
      <c r="BO51" s="3225" t="s">
        <v>1012</v>
      </c>
      <c r="BP51" s="3226"/>
      <c r="BQ51" s="2176">
        <v>9214.7196506301316</v>
      </c>
      <c r="BR51" s="2177">
        <v>5579.9064347331332</v>
      </c>
      <c r="BS51" s="2177">
        <v>1638.9086816410838</v>
      </c>
      <c r="BT51" s="2177">
        <v>2382.3504877996043</v>
      </c>
      <c r="BU51" s="2177">
        <v>668.78746360650655</v>
      </c>
      <c r="BV51" s="2177">
        <v>425.72223621799333</v>
      </c>
      <c r="BW51" s="2177">
        <v>19.631649682467753</v>
      </c>
      <c r="BX51" s="2177">
        <v>0</v>
      </c>
      <c r="BY51" s="2177">
        <v>32.60722623479036</v>
      </c>
      <c r="BZ51" s="2177">
        <v>89.956500775265113</v>
      </c>
      <c r="CA51" s="2177">
        <v>0</v>
      </c>
      <c r="CB51" s="2177">
        <v>11.53546649561337</v>
      </c>
      <c r="CC51" s="2177">
        <v>0</v>
      </c>
      <c r="CD51" s="2177">
        <v>0</v>
      </c>
      <c r="CE51" s="2177">
        <v>1</v>
      </c>
      <c r="CF51" s="2177">
        <v>0</v>
      </c>
      <c r="CG51" s="2177">
        <v>10.875062833641238</v>
      </c>
      <c r="CH51" s="2177">
        <v>19.530762676500203</v>
      </c>
      <c r="CI51" s="2177">
        <v>57.928558690235548</v>
      </c>
      <c r="CJ51" s="2177">
        <v>850.91082896401804</v>
      </c>
      <c r="CK51" s="2177">
        <v>862.65219522908035</v>
      </c>
      <c r="CL51" s="2177">
        <v>1558.647265292444</v>
      </c>
      <c r="CM51" s="2177">
        <v>3235.3516956047047</v>
      </c>
      <c r="CN51" s="2177">
        <v>272.88940105418556</v>
      </c>
      <c r="CO51" s="2177">
        <v>60.625754345171501</v>
      </c>
      <c r="CP51" s="2177">
        <v>46.813746970219448</v>
      </c>
      <c r="CQ51" s="2177">
        <v>15.909910049575767</v>
      </c>
      <c r="CR51" s="2177">
        <v>50.306353867247076</v>
      </c>
      <c r="CS51" s="2177">
        <v>42.083503826727387</v>
      </c>
      <c r="CT51" s="2177">
        <v>9</v>
      </c>
      <c r="CU51" s="2177">
        <v>11.336166473057133</v>
      </c>
      <c r="CV51" s="2177">
        <v>4</v>
      </c>
      <c r="CW51" s="2177">
        <v>58.486298468301463</v>
      </c>
      <c r="CX51" s="2177">
        <v>0</v>
      </c>
      <c r="CY51" s="2177">
        <v>2962.4622945505189</v>
      </c>
      <c r="CZ51" s="2177">
        <v>1231.9870386651342</v>
      </c>
      <c r="DA51" s="2177">
        <v>214.60102087241771</v>
      </c>
      <c r="DB51" s="2177">
        <v>232.85773817558623</v>
      </c>
      <c r="DC51" s="2177">
        <v>207.00551015082402</v>
      </c>
      <c r="DD51" s="2177">
        <v>215.4263964305834</v>
      </c>
      <c r="DE51" s="2177">
        <v>210.10193845555932</v>
      </c>
      <c r="DF51" s="2177">
        <v>142.92549039787076</v>
      </c>
      <c r="DG51" s="2177">
        <v>25.508528791893625</v>
      </c>
      <c r="DH51" s="2177">
        <v>8.3045670930293607</v>
      </c>
      <c r="DI51" s="2177">
        <v>9.0590939305584151</v>
      </c>
      <c r="DJ51" s="2177">
        <v>69.172714476313033</v>
      </c>
      <c r="DK51" s="2177">
        <v>17.10396205894763</v>
      </c>
      <c r="DL51" s="2177">
        <v>11.317993950356202</v>
      </c>
      <c r="DM51" s="2177">
        <v>2.4586300967725174</v>
      </c>
      <c r="DN51" s="2177">
        <v>0</v>
      </c>
      <c r="DO51" s="2177">
        <v>18.591288304443889</v>
      </c>
      <c r="DP51" s="2177">
        <v>1730.4752558853859</v>
      </c>
      <c r="DQ51" s="2177">
        <v>979.77368632679384</v>
      </c>
      <c r="DR51" s="2177">
        <v>144.01324929804048</v>
      </c>
      <c r="DS51" s="2177">
        <v>30.738644791480056</v>
      </c>
      <c r="DT51" s="2177">
        <v>534.61124474729888</v>
      </c>
      <c r="DU51" s="2177">
        <v>80.568955859199164</v>
      </c>
      <c r="DV51" s="2178">
        <v>399.46152029229245</v>
      </c>
      <c r="DW51" s="2168"/>
    </row>
    <row r="52" spans="1:127" ht="18" customHeight="1">
      <c r="A52" s="156"/>
      <c r="B52" s="156" t="s">
        <v>2394</v>
      </c>
      <c r="C52" s="166"/>
      <c r="D52" s="1083"/>
      <c r="E52" s="1566">
        <f>BQ49</f>
        <v>10804.406732725442</v>
      </c>
      <c r="F52" s="1566">
        <f t="shared" ref="F52:U54" si="32">BR49</f>
        <v>6295.3175324549757</v>
      </c>
      <c r="G52" s="1566">
        <f t="shared" si="32"/>
        <v>1406.8256778280822</v>
      </c>
      <c r="H52" s="1566">
        <f t="shared" si="32"/>
        <v>3136.8680678892797</v>
      </c>
      <c r="I52" s="1566">
        <f t="shared" si="32"/>
        <v>583.75757575758894</v>
      </c>
      <c r="J52" s="1566">
        <f t="shared" si="32"/>
        <v>403.64025974015209</v>
      </c>
      <c r="K52" s="1566">
        <f t="shared" si="32"/>
        <v>13.666666666649597</v>
      </c>
      <c r="L52" s="1566">
        <f t="shared" si="32"/>
        <v>0</v>
      </c>
      <c r="M52" s="1566">
        <f t="shared" si="32"/>
        <v>4.4285714285561841</v>
      </c>
      <c r="N52" s="1566">
        <f t="shared" si="32"/>
        <v>45.348051948043562</v>
      </c>
      <c r="O52" s="1566">
        <f t="shared" si="32"/>
        <v>1</v>
      </c>
      <c r="P52" s="1566">
        <f t="shared" si="32"/>
        <v>4.2142857142602033</v>
      </c>
      <c r="Q52" s="1566">
        <f t="shared" si="32"/>
        <v>0</v>
      </c>
      <c r="R52" s="1566">
        <f t="shared" si="32"/>
        <v>1</v>
      </c>
      <c r="S52" s="1566">
        <f t="shared" si="32"/>
        <v>1</v>
      </c>
      <c r="T52" s="1566">
        <f t="shared" si="32"/>
        <v>1</v>
      </c>
      <c r="U52" s="1566">
        <f t="shared" si="32"/>
        <v>10</v>
      </c>
      <c r="V52" s="1566">
        <f t="shared" ref="V52:Z54" si="33">CH49</f>
        <v>24.571428571391017</v>
      </c>
      <c r="W52" s="1566">
        <f t="shared" si="33"/>
        <v>73.888311688536206</v>
      </c>
      <c r="X52" s="1566">
        <f t="shared" si="33"/>
        <v>1063.6692071060229</v>
      </c>
      <c r="Y52" s="1566">
        <f t="shared" si="33"/>
        <v>1489.4412850256683</v>
      </c>
      <c r="Z52" s="1566">
        <f t="shared" si="33"/>
        <v>1751.6237867376115</v>
      </c>
      <c r="AA52" s="156"/>
      <c r="AB52" s="156" t="s">
        <v>2394</v>
      </c>
      <c r="AC52" s="166"/>
      <c r="AD52" s="1083"/>
      <c r="AE52" s="220">
        <f>CM49</f>
        <v>4115.9207792180478</v>
      </c>
      <c r="AF52" s="220">
        <f t="shared" ref="AF52:AU55" si="34">CN49</f>
        <v>144.28766233771884</v>
      </c>
      <c r="AG52" s="220">
        <f t="shared" si="34"/>
        <v>32.431818181809888</v>
      </c>
      <c r="AH52" s="220">
        <f t="shared" si="34"/>
        <v>4.4000000000203388</v>
      </c>
      <c r="AI52" s="220">
        <f t="shared" si="34"/>
        <v>23.796103895989464</v>
      </c>
      <c r="AJ52" s="220">
        <f t="shared" si="34"/>
        <v>9.4285714285204065</v>
      </c>
      <c r="AK52" s="220">
        <f t="shared" si="34"/>
        <v>16.259740259734045</v>
      </c>
      <c r="AL52" s="220">
        <f t="shared" si="34"/>
        <v>13.259740259734043</v>
      </c>
      <c r="AM52" s="220">
        <f t="shared" si="34"/>
        <v>6.614285714280542</v>
      </c>
      <c r="AN52" s="220">
        <f t="shared" si="34"/>
        <v>4.2142857142602033</v>
      </c>
      <c r="AO52" s="220">
        <f t="shared" si="34"/>
        <v>32.974025974224382</v>
      </c>
      <c r="AP52" s="220">
        <f t="shared" si="34"/>
        <v>8</v>
      </c>
      <c r="AQ52" s="220">
        <f t="shared" si="34"/>
        <v>3971.6331168803281</v>
      </c>
      <c r="AR52" s="220">
        <f t="shared" si="34"/>
        <v>1968.5283891566946</v>
      </c>
      <c r="AS52" s="220">
        <f t="shared" si="34"/>
        <v>241.19025974023907</v>
      </c>
      <c r="AT52" s="220">
        <f t="shared" si="34"/>
        <v>363.86720209549065</v>
      </c>
      <c r="AU52" s="220">
        <f t="shared" si="34"/>
        <v>618.06427432400051</v>
      </c>
      <c r="AV52" s="220">
        <f t="shared" ref="AV52:BK55" si="35">DD49</f>
        <v>236.8082251080512</v>
      </c>
      <c r="AW52" s="220">
        <f t="shared" si="35"/>
        <v>140.13376623347563</v>
      </c>
      <c r="AX52" s="220">
        <f t="shared" si="35"/>
        <v>269.60427204432273</v>
      </c>
      <c r="AY52" s="220">
        <f t="shared" si="35"/>
        <v>62.27662337651693</v>
      </c>
      <c r="AZ52" s="220">
        <f t="shared" si="35"/>
        <v>14.250000000100961</v>
      </c>
      <c r="BA52" s="220">
        <f t="shared" si="35"/>
        <v>37.400000000268868</v>
      </c>
      <c r="BB52" s="220">
        <f t="shared" si="35"/>
        <v>72.21233766241744</v>
      </c>
      <c r="BC52" s="220">
        <f t="shared" si="35"/>
        <v>43.043233082748522</v>
      </c>
      <c r="BD52" s="220">
        <f t="shared" si="35"/>
        <v>40.474025974149555</v>
      </c>
      <c r="BE52" s="220">
        <f t="shared" si="35"/>
        <v>22.019480519421474</v>
      </c>
      <c r="BF52" s="220">
        <f t="shared" si="35"/>
        <v>0</v>
      </c>
      <c r="BG52" s="220">
        <f t="shared" si="35"/>
        <v>168.68181818271853</v>
      </c>
      <c r="BH52" s="220">
        <f t="shared" si="35"/>
        <v>2003.1047277236339</v>
      </c>
      <c r="BI52" s="220">
        <f t="shared" si="35"/>
        <v>1105.2737867373576</v>
      </c>
      <c r="BJ52" s="220">
        <f t="shared" si="35"/>
        <v>141.53896103851864</v>
      </c>
      <c r="BK52" s="220">
        <f t="shared" si="35"/>
        <v>94.396103895483321</v>
      </c>
      <c r="BL52" s="220">
        <f t="shared" ref="BL52:BN55" si="36">DT49</f>
        <v>661.89587605227405</v>
      </c>
      <c r="BM52" s="220">
        <f t="shared" si="36"/>
        <v>0</v>
      </c>
      <c r="BN52" s="220">
        <f t="shared" si="36"/>
        <v>393.16842105242085</v>
      </c>
      <c r="BO52" s="3225" t="s">
        <v>1013</v>
      </c>
      <c r="BP52" s="3226"/>
      <c r="BQ52" s="2176">
        <v>4673.3336968545609</v>
      </c>
      <c r="BR52" s="2177">
        <v>2096.9550701524013</v>
      </c>
      <c r="BS52" s="2177">
        <v>824.48495747930008</v>
      </c>
      <c r="BT52" s="2177">
        <v>696.6295606893608</v>
      </c>
      <c r="BU52" s="2177">
        <v>160.28511447320065</v>
      </c>
      <c r="BV52" s="2177">
        <v>121.7496591096276</v>
      </c>
      <c r="BW52" s="2177">
        <v>0</v>
      </c>
      <c r="BX52" s="2177">
        <v>0</v>
      </c>
      <c r="BY52" s="2177">
        <v>3.1722689807425972</v>
      </c>
      <c r="BZ52" s="2177">
        <v>14.782537250400726</v>
      </c>
      <c r="CA52" s="2177">
        <v>0</v>
      </c>
      <c r="CB52" s="2177">
        <v>0</v>
      </c>
      <c r="CC52" s="2177">
        <v>0</v>
      </c>
      <c r="CD52" s="2177">
        <v>0</v>
      </c>
      <c r="CE52" s="2177">
        <v>0</v>
      </c>
      <c r="CF52" s="2177">
        <v>0</v>
      </c>
      <c r="CG52" s="2177">
        <v>0</v>
      </c>
      <c r="CH52" s="2177">
        <v>1.6659399993850286</v>
      </c>
      <c r="CI52" s="2177">
        <v>18.914709133044738</v>
      </c>
      <c r="CJ52" s="2177">
        <v>250.62072487672827</v>
      </c>
      <c r="CK52" s="2177">
        <v>285.7237213394319</v>
      </c>
      <c r="CL52" s="2177">
        <v>575.84055198374074</v>
      </c>
      <c r="CM52" s="2177">
        <v>2353.8555016948831</v>
      </c>
      <c r="CN52" s="2177">
        <v>290.18437500840798</v>
      </c>
      <c r="CO52" s="2177">
        <v>26.904160060387515</v>
      </c>
      <c r="CP52" s="2177">
        <v>95.234932684212126</v>
      </c>
      <c r="CQ52" s="2177">
        <v>49.008711131472822</v>
      </c>
      <c r="CR52" s="2177">
        <v>43.331984864857475</v>
      </c>
      <c r="CS52" s="2177">
        <v>102.10041698879218</v>
      </c>
      <c r="CT52" s="2177">
        <v>34.271870285883473</v>
      </c>
      <c r="CU52" s="2177">
        <v>12.692354756911046</v>
      </c>
      <c r="CV52" s="2177">
        <v>0</v>
      </c>
      <c r="CW52" s="2177">
        <v>31.286422277087482</v>
      </c>
      <c r="CX52" s="2177">
        <v>0</v>
      </c>
      <c r="CY52" s="2177">
        <v>2063.6711266864745</v>
      </c>
      <c r="CZ52" s="2177">
        <v>910.17131004093801</v>
      </c>
      <c r="DA52" s="2177">
        <v>199.47815096484118</v>
      </c>
      <c r="DB52" s="2177">
        <v>212.0473993244037</v>
      </c>
      <c r="DC52" s="2177">
        <v>238.90460297183299</v>
      </c>
      <c r="DD52" s="2177">
        <v>164.98966131160785</v>
      </c>
      <c r="DE52" s="2177">
        <v>254.39171575490312</v>
      </c>
      <c r="DF52" s="2177">
        <v>191.41281610435152</v>
      </c>
      <c r="DG52" s="2177">
        <v>37.162917723206625</v>
      </c>
      <c r="DH52" s="2177">
        <v>0</v>
      </c>
      <c r="DI52" s="2177">
        <v>35.785015886976382</v>
      </c>
      <c r="DJ52" s="2177">
        <v>75.554789306063213</v>
      </c>
      <c r="DK52" s="2177">
        <v>0</v>
      </c>
      <c r="DL52" s="2177">
        <v>40.853005610437755</v>
      </c>
      <c r="DM52" s="2177">
        <v>48.603577271444351</v>
      </c>
      <c r="DN52" s="2177">
        <v>0</v>
      </c>
      <c r="DO52" s="2177">
        <v>0</v>
      </c>
      <c r="DP52" s="2177">
        <v>1153.4998166455368</v>
      </c>
      <c r="DQ52" s="2177">
        <v>933.31032255108857</v>
      </c>
      <c r="DR52" s="2177">
        <v>124.23347329993193</v>
      </c>
      <c r="DS52" s="2177">
        <v>23.011309268278332</v>
      </c>
      <c r="DT52" s="2177">
        <v>230.67133793905316</v>
      </c>
      <c r="DU52" s="2177">
        <v>0</v>
      </c>
      <c r="DV52" s="2178">
        <v>222.52312500727575</v>
      </c>
      <c r="DW52" s="2168"/>
    </row>
    <row r="53" spans="1:127" ht="18" customHeight="1">
      <c r="A53" s="156"/>
      <c r="B53" s="156" t="s">
        <v>2296</v>
      </c>
      <c r="C53" s="166"/>
      <c r="D53" s="1083"/>
      <c r="E53" s="1566">
        <f t="shared" ref="E53:E54" si="37">BQ50</f>
        <v>22481.080324985807</v>
      </c>
      <c r="F53" s="1566">
        <f t="shared" si="32"/>
        <v>13967.261687266722</v>
      </c>
      <c r="G53" s="1566">
        <f t="shared" si="32"/>
        <v>3060.2470345263</v>
      </c>
      <c r="H53" s="1566">
        <f t="shared" si="32"/>
        <v>7178.0956176678001</v>
      </c>
      <c r="I53" s="1566">
        <f t="shared" si="32"/>
        <v>1115.5564182196294</v>
      </c>
      <c r="J53" s="1566">
        <f t="shared" si="32"/>
        <v>776.83528138584973</v>
      </c>
      <c r="K53" s="1566">
        <f t="shared" si="32"/>
        <v>28.160869565126433</v>
      </c>
      <c r="L53" s="1566">
        <f t="shared" si="32"/>
        <v>0</v>
      </c>
      <c r="M53" s="1566">
        <f t="shared" si="32"/>
        <v>25.54761904755809</v>
      </c>
      <c r="N53" s="1566">
        <f t="shared" si="32"/>
        <v>45.878571428538812</v>
      </c>
      <c r="O53" s="1566">
        <f t="shared" si="32"/>
        <v>0</v>
      </c>
      <c r="P53" s="1566">
        <f t="shared" si="32"/>
        <v>27.236024844714361</v>
      </c>
      <c r="Q53" s="1566">
        <f t="shared" si="32"/>
        <v>0</v>
      </c>
      <c r="R53" s="1566">
        <f t="shared" si="32"/>
        <v>3</v>
      </c>
      <c r="S53" s="1566">
        <f t="shared" si="32"/>
        <v>2</v>
      </c>
      <c r="T53" s="1566">
        <f t="shared" si="32"/>
        <v>0</v>
      </c>
      <c r="U53" s="1566">
        <f t="shared" si="32"/>
        <v>10</v>
      </c>
      <c r="V53" s="1566">
        <f t="shared" si="33"/>
        <v>27</v>
      </c>
      <c r="W53" s="1566">
        <f t="shared" si="33"/>
        <v>169.89805194784168</v>
      </c>
      <c r="X53" s="1566">
        <f t="shared" si="33"/>
        <v>1996.681531672459</v>
      </c>
      <c r="Y53" s="1566">
        <f t="shared" si="33"/>
        <v>4065.8576677757105</v>
      </c>
      <c r="Z53" s="1566">
        <f t="shared" si="33"/>
        <v>3728.9190350726376</v>
      </c>
      <c r="AA53" s="156"/>
      <c r="AB53" s="156" t="s">
        <v>2423</v>
      </c>
      <c r="AC53" s="166"/>
      <c r="AD53" s="1083"/>
      <c r="AE53" s="220">
        <f t="shared" ref="AE53:AE54" si="38">CM50</f>
        <v>8260.3112303117268</v>
      </c>
      <c r="AF53" s="220">
        <f t="shared" si="34"/>
        <v>821.8796191734873</v>
      </c>
      <c r="AG53" s="220">
        <f t="shared" si="34"/>
        <v>170.88691260428257</v>
      </c>
      <c r="AH53" s="220">
        <f t="shared" si="34"/>
        <v>135.61260116705796</v>
      </c>
      <c r="AI53" s="220">
        <f t="shared" si="34"/>
        <v>93.063826672561362</v>
      </c>
      <c r="AJ53" s="220">
        <f t="shared" si="34"/>
        <v>81.295934500334539</v>
      </c>
      <c r="AK53" s="220">
        <f t="shared" si="34"/>
        <v>130.54927640801696</v>
      </c>
      <c r="AL53" s="220">
        <f t="shared" si="34"/>
        <v>11.757142857145553</v>
      </c>
      <c r="AM53" s="220">
        <f t="shared" si="34"/>
        <v>31.917748917794203</v>
      </c>
      <c r="AN53" s="220">
        <f t="shared" si="34"/>
        <v>116.61904761905896</v>
      </c>
      <c r="AO53" s="220">
        <f t="shared" si="34"/>
        <v>66.806758056844032</v>
      </c>
      <c r="AP53" s="220">
        <f t="shared" si="34"/>
        <v>60</v>
      </c>
      <c r="AQ53" s="220">
        <f t="shared" si="34"/>
        <v>7438.4316111382414</v>
      </c>
      <c r="AR53" s="220">
        <f t="shared" si="34"/>
        <v>2561.336929335414</v>
      </c>
      <c r="AS53" s="220">
        <f t="shared" si="34"/>
        <v>421.8551153358743</v>
      </c>
      <c r="AT53" s="220">
        <f t="shared" si="34"/>
        <v>508.68312943078456</v>
      </c>
      <c r="AU53" s="220">
        <f t="shared" si="34"/>
        <v>438.34884037078757</v>
      </c>
      <c r="AV53" s="220">
        <f t="shared" si="35"/>
        <v>353.83780350101728</v>
      </c>
      <c r="AW53" s="220">
        <f t="shared" si="35"/>
        <v>259.86851538186022</v>
      </c>
      <c r="AX53" s="220">
        <f t="shared" si="35"/>
        <v>470.67653658723202</v>
      </c>
      <c r="AY53" s="220">
        <f t="shared" si="35"/>
        <v>91.426334776392054</v>
      </c>
      <c r="AZ53" s="220">
        <f t="shared" si="35"/>
        <v>50.904761904748277</v>
      </c>
      <c r="BA53" s="220">
        <f t="shared" si="35"/>
        <v>75.862433862419678</v>
      </c>
      <c r="BB53" s="220">
        <f t="shared" si="35"/>
        <v>278.08019323649842</v>
      </c>
      <c r="BC53" s="220">
        <f t="shared" si="35"/>
        <v>1</v>
      </c>
      <c r="BD53" s="220">
        <f t="shared" si="35"/>
        <v>36.619047619038383</v>
      </c>
      <c r="BE53" s="220">
        <f t="shared" si="35"/>
        <v>39.857839262179944</v>
      </c>
      <c r="BF53" s="220">
        <f t="shared" si="35"/>
        <v>0</v>
      </c>
      <c r="BG53" s="220">
        <f t="shared" si="35"/>
        <v>295.75217391286344</v>
      </c>
      <c r="BH53" s="220">
        <f t="shared" si="35"/>
        <v>4877.094681802826</v>
      </c>
      <c r="BI53" s="220">
        <f t="shared" si="35"/>
        <v>2015.9136039474311</v>
      </c>
      <c r="BJ53" s="220">
        <f t="shared" si="35"/>
        <v>417.27169312080838</v>
      </c>
      <c r="BK53" s="220">
        <f t="shared" si="35"/>
        <v>566.128111340538</v>
      </c>
      <c r="BL53" s="220">
        <f t="shared" si="36"/>
        <v>2102.6037842164815</v>
      </c>
      <c r="BM53" s="220">
        <f t="shared" si="36"/>
        <v>68.571428571536515</v>
      </c>
      <c r="BN53" s="220">
        <f t="shared" si="36"/>
        <v>253.50740740735017</v>
      </c>
      <c r="BO53" s="3225" t="s">
        <v>1014</v>
      </c>
      <c r="BP53" s="3226"/>
      <c r="BQ53" s="2176">
        <v>3052.755885415088</v>
      </c>
      <c r="BR53" s="2177">
        <v>1332.9799414598701</v>
      </c>
      <c r="BS53" s="2177">
        <v>414.8867683488474</v>
      </c>
      <c r="BT53" s="2177">
        <v>557.14415262423461</v>
      </c>
      <c r="BU53" s="2177">
        <v>131.43405697403085</v>
      </c>
      <c r="BV53" s="2177">
        <v>72.147510691401948</v>
      </c>
      <c r="BW53" s="2177">
        <v>2.4377057985277308</v>
      </c>
      <c r="BX53" s="2177">
        <v>0</v>
      </c>
      <c r="BY53" s="2177">
        <v>3.9455609030018102</v>
      </c>
      <c r="BZ53" s="2177">
        <v>0</v>
      </c>
      <c r="CA53" s="2177">
        <v>0</v>
      </c>
      <c r="CB53" s="2177">
        <v>5.4208858881857802</v>
      </c>
      <c r="CC53" s="2177">
        <v>0</v>
      </c>
      <c r="CD53" s="2177">
        <v>0</v>
      </c>
      <c r="CE53" s="2177">
        <v>0</v>
      </c>
      <c r="CF53" s="2177">
        <v>0</v>
      </c>
      <c r="CG53" s="2177">
        <v>1</v>
      </c>
      <c r="CH53" s="2177">
        <v>0</v>
      </c>
      <c r="CI53" s="2177">
        <v>46.482393692913604</v>
      </c>
      <c r="CJ53" s="2177">
        <v>273.93501986658305</v>
      </c>
      <c r="CK53" s="2177">
        <v>151.77507578362065</v>
      </c>
      <c r="CL53" s="2177">
        <v>360.94902048678784</v>
      </c>
      <c r="CM53" s="2177">
        <v>1617.7759439562608</v>
      </c>
      <c r="CN53" s="2177">
        <v>91.389720671015894</v>
      </c>
      <c r="CO53" s="2177">
        <v>24.817612151572717</v>
      </c>
      <c r="CP53" s="2177">
        <v>3.8757488095302484</v>
      </c>
      <c r="CQ53" s="2177">
        <v>18.763173054921346</v>
      </c>
      <c r="CR53" s="2177">
        <v>21.669284831682891</v>
      </c>
      <c r="CS53" s="2177">
        <v>19.101607621836401</v>
      </c>
      <c r="CT53" s="2177">
        <v>5.6</v>
      </c>
      <c r="CU53" s="2177">
        <v>0</v>
      </c>
      <c r="CV53" s="2177">
        <v>0</v>
      </c>
      <c r="CW53" s="2177">
        <v>0</v>
      </c>
      <c r="CX53" s="2177">
        <v>3.1786902871211256</v>
      </c>
      <c r="CY53" s="2177">
        <v>1526.3862232852448</v>
      </c>
      <c r="CZ53" s="2177">
        <v>402.04044148630624</v>
      </c>
      <c r="DA53" s="2177">
        <v>60.301271287450639</v>
      </c>
      <c r="DB53" s="2177">
        <v>34.189227458815701</v>
      </c>
      <c r="DC53" s="2177">
        <v>136.02579919554722</v>
      </c>
      <c r="DD53" s="2177">
        <v>61.829111252340567</v>
      </c>
      <c r="DE53" s="2177">
        <v>109.40387581870678</v>
      </c>
      <c r="DF53" s="2177">
        <v>38.104160205445517</v>
      </c>
      <c r="DG53" s="2177">
        <v>2.8</v>
      </c>
      <c r="DH53" s="2177">
        <v>2.8</v>
      </c>
      <c r="DI53" s="2177">
        <v>2.8</v>
      </c>
      <c r="DJ53" s="2177">
        <v>10.93132883227867</v>
      </c>
      <c r="DK53" s="2177">
        <v>5.0053830083742206</v>
      </c>
      <c r="DL53" s="2177">
        <v>5.0053830083742206</v>
      </c>
      <c r="DM53" s="2177">
        <v>8.7620653564184092</v>
      </c>
      <c r="DN53" s="2177">
        <v>0</v>
      </c>
      <c r="DO53" s="2177">
        <v>11.026915041871106</v>
      </c>
      <c r="DP53" s="2177">
        <v>1124.3457817989383</v>
      </c>
      <c r="DQ53" s="2177">
        <v>714.74350837815393</v>
      </c>
      <c r="DR53" s="2177">
        <v>109.01696417951331</v>
      </c>
      <c r="DS53" s="2177">
        <v>197.6157424713613</v>
      </c>
      <c r="DT53" s="2177">
        <v>238.19311564013745</v>
      </c>
      <c r="DU53" s="2177">
        <v>0</v>
      </c>
      <c r="DV53" s="2178">
        <v>101.99999999895917</v>
      </c>
      <c r="DW53" s="2168"/>
    </row>
    <row r="54" spans="1:127" ht="18" customHeight="1">
      <c r="A54" s="156"/>
      <c r="B54" s="156" t="s">
        <v>3539</v>
      </c>
      <c r="C54" s="166"/>
      <c r="D54" s="1083"/>
      <c r="E54" s="1566">
        <f t="shared" si="37"/>
        <v>9214.7196506301316</v>
      </c>
      <c r="F54" s="1566">
        <f t="shared" si="32"/>
        <v>5579.9064347331332</v>
      </c>
      <c r="G54" s="1566">
        <f t="shared" si="32"/>
        <v>1638.9086816410838</v>
      </c>
      <c r="H54" s="1566">
        <f t="shared" si="32"/>
        <v>2382.3504877996043</v>
      </c>
      <c r="I54" s="1566">
        <f t="shared" si="32"/>
        <v>668.78746360650655</v>
      </c>
      <c r="J54" s="1566">
        <f t="shared" si="32"/>
        <v>425.72223621799333</v>
      </c>
      <c r="K54" s="1566">
        <f t="shared" si="32"/>
        <v>19.631649682467753</v>
      </c>
      <c r="L54" s="1566">
        <f t="shared" si="32"/>
        <v>0</v>
      </c>
      <c r="M54" s="1566">
        <f t="shared" si="32"/>
        <v>32.60722623479036</v>
      </c>
      <c r="N54" s="1566">
        <f t="shared" si="32"/>
        <v>89.956500775265113</v>
      </c>
      <c r="O54" s="1566">
        <f t="shared" si="32"/>
        <v>0</v>
      </c>
      <c r="P54" s="1566">
        <f t="shared" si="32"/>
        <v>11.53546649561337</v>
      </c>
      <c r="Q54" s="1566">
        <f t="shared" si="32"/>
        <v>0</v>
      </c>
      <c r="R54" s="1566">
        <f t="shared" si="32"/>
        <v>0</v>
      </c>
      <c r="S54" s="1566">
        <f t="shared" si="32"/>
        <v>1</v>
      </c>
      <c r="T54" s="1566">
        <f t="shared" si="32"/>
        <v>0</v>
      </c>
      <c r="U54" s="1566">
        <f t="shared" si="32"/>
        <v>10.875062833641238</v>
      </c>
      <c r="V54" s="1566">
        <f t="shared" si="33"/>
        <v>19.530762676500203</v>
      </c>
      <c r="W54" s="1566">
        <f t="shared" si="33"/>
        <v>57.928558690235548</v>
      </c>
      <c r="X54" s="1566">
        <f t="shared" si="33"/>
        <v>850.91082896401804</v>
      </c>
      <c r="Y54" s="1566">
        <f t="shared" si="33"/>
        <v>862.65219522908035</v>
      </c>
      <c r="Z54" s="1566">
        <f t="shared" si="33"/>
        <v>1558.647265292444</v>
      </c>
      <c r="AA54" s="156"/>
      <c r="AB54" s="156" t="s">
        <v>2297</v>
      </c>
      <c r="AC54" s="166"/>
      <c r="AD54" s="1083"/>
      <c r="AE54" s="220">
        <f t="shared" si="38"/>
        <v>3235.3516956047047</v>
      </c>
      <c r="AF54" s="220">
        <f t="shared" si="34"/>
        <v>272.88940105418556</v>
      </c>
      <c r="AG54" s="220">
        <f t="shared" si="34"/>
        <v>60.625754345171501</v>
      </c>
      <c r="AH54" s="220">
        <f t="shared" si="34"/>
        <v>46.813746970219448</v>
      </c>
      <c r="AI54" s="220">
        <f t="shared" si="34"/>
        <v>15.909910049575767</v>
      </c>
      <c r="AJ54" s="220">
        <f t="shared" si="34"/>
        <v>50.306353867247076</v>
      </c>
      <c r="AK54" s="220">
        <f t="shared" si="34"/>
        <v>42.083503826727387</v>
      </c>
      <c r="AL54" s="220">
        <f t="shared" si="34"/>
        <v>9</v>
      </c>
      <c r="AM54" s="220">
        <f t="shared" si="34"/>
        <v>11.336166473057133</v>
      </c>
      <c r="AN54" s="220">
        <f t="shared" si="34"/>
        <v>4</v>
      </c>
      <c r="AO54" s="220">
        <f t="shared" si="34"/>
        <v>58.486298468301463</v>
      </c>
      <c r="AP54" s="220">
        <f t="shared" si="34"/>
        <v>0</v>
      </c>
      <c r="AQ54" s="220">
        <f t="shared" si="34"/>
        <v>2962.4622945505189</v>
      </c>
      <c r="AR54" s="220">
        <f t="shared" si="34"/>
        <v>1231.9870386651342</v>
      </c>
      <c r="AS54" s="220">
        <f t="shared" si="34"/>
        <v>214.60102087241771</v>
      </c>
      <c r="AT54" s="220">
        <f t="shared" si="34"/>
        <v>232.85773817558623</v>
      </c>
      <c r="AU54" s="220">
        <f t="shared" si="34"/>
        <v>207.00551015082402</v>
      </c>
      <c r="AV54" s="220">
        <f t="shared" si="35"/>
        <v>215.4263964305834</v>
      </c>
      <c r="AW54" s="220">
        <f t="shared" si="35"/>
        <v>210.10193845555932</v>
      </c>
      <c r="AX54" s="220">
        <f t="shared" si="35"/>
        <v>142.92549039787076</v>
      </c>
      <c r="AY54" s="220">
        <f t="shared" si="35"/>
        <v>25.508528791893625</v>
      </c>
      <c r="AZ54" s="220">
        <f t="shared" si="35"/>
        <v>8.3045670930293607</v>
      </c>
      <c r="BA54" s="220">
        <f t="shared" si="35"/>
        <v>9.0590939305584151</v>
      </c>
      <c r="BB54" s="220">
        <f t="shared" si="35"/>
        <v>69.172714476313033</v>
      </c>
      <c r="BC54" s="220">
        <f t="shared" si="35"/>
        <v>17.10396205894763</v>
      </c>
      <c r="BD54" s="220">
        <f t="shared" si="35"/>
        <v>11.317993950356202</v>
      </c>
      <c r="BE54" s="220">
        <f t="shared" si="35"/>
        <v>2.4586300967725174</v>
      </c>
      <c r="BF54" s="220">
        <f t="shared" si="35"/>
        <v>0</v>
      </c>
      <c r="BG54" s="220">
        <f t="shared" si="35"/>
        <v>18.591288304443889</v>
      </c>
      <c r="BH54" s="220">
        <f t="shared" si="35"/>
        <v>1730.4752558853859</v>
      </c>
      <c r="BI54" s="220">
        <f t="shared" si="35"/>
        <v>979.77368632679384</v>
      </c>
      <c r="BJ54" s="220">
        <f t="shared" si="35"/>
        <v>144.01324929804048</v>
      </c>
      <c r="BK54" s="220">
        <f t="shared" si="35"/>
        <v>30.738644791480056</v>
      </c>
      <c r="BL54" s="220">
        <f t="shared" si="36"/>
        <v>534.61124474729888</v>
      </c>
      <c r="BM54" s="220">
        <f t="shared" si="36"/>
        <v>80.568955859199164</v>
      </c>
      <c r="BN54" s="220">
        <f t="shared" si="36"/>
        <v>399.46152029229245</v>
      </c>
      <c r="BO54" s="3225" t="s">
        <v>1016</v>
      </c>
      <c r="BP54" s="3226"/>
      <c r="BQ54" s="2176">
        <v>89496.982297579758</v>
      </c>
      <c r="BR54" s="2177">
        <v>59626.839367622393</v>
      </c>
      <c r="BS54" s="2177">
        <v>11628.761565622352</v>
      </c>
      <c r="BT54" s="2177">
        <v>35074.753250026013</v>
      </c>
      <c r="BU54" s="2177">
        <v>3886.1498303392536</v>
      </c>
      <c r="BV54" s="2177">
        <v>2486.4285604173547</v>
      </c>
      <c r="BW54" s="2177">
        <v>135.32250522494917</v>
      </c>
      <c r="BX54" s="2177">
        <v>4</v>
      </c>
      <c r="BY54" s="2177">
        <v>70.155149871839043</v>
      </c>
      <c r="BZ54" s="2177">
        <v>157.32344028735685</v>
      </c>
      <c r="CA54" s="2177">
        <v>0</v>
      </c>
      <c r="CB54" s="2177">
        <v>256.78271228891572</v>
      </c>
      <c r="CC54" s="2177">
        <v>19</v>
      </c>
      <c r="CD54" s="2177">
        <v>2</v>
      </c>
      <c r="CE54" s="2177">
        <v>38</v>
      </c>
      <c r="CF54" s="2177">
        <v>1</v>
      </c>
      <c r="CG54" s="2177">
        <v>32.007496251874059</v>
      </c>
      <c r="CH54" s="2177">
        <v>114.84862669414521</v>
      </c>
      <c r="CI54" s="2177">
        <v>577.96774789848507</v>
      </c>
      <c r="CJ54" s="2177">
        <v>8394.3258243309283</v>
      </c>
      <c r="CK54" s="2177">
        <v>22794.277595355823</v>
      </c>
      <c r="CL54" s="2177">
        <v>12923.32455197405</v>
      </c>
      <c r="CM54" s="2177">
        <v>29411.026673189906</v>
      </c>
      <c r="CN54" s="2177">
        <v>3897.4403334080921</v>
      </c>
      <c r="CO54" s="2177">
        <v>611.02473774874545</v>
      </c>
      <c r="CP54" s="2177">
        <v>561.40885539905469</v>
      </c>
      <c r="CQ54" s="2177">
        <v>448.07123919027833</v>
      </c>
      <c r="CR54" s="2177">
        <v>364.10771408026466</v>
      </c>
      <c r="CS54" s="2177">
        <v>542.25447068231131</v>
      </c>
      <c r="CT54" s="2177">
        <v>161.22499914548015</v>
      </c>
      <c r="CU54" s="2177">
        <v>190.77111876052621</v>
      </c>
      <c r="CV54" s="2177">
        <v>128.86819438204421</v>
      </c>
      <c r="CW54" s="2177">
        <v>258.1015281140813</v>
      </c>
      <c r="CX54" s="2177">
        <v>856.12980769230774</v>
      </c>
      <c r="CY54" s="2177">
        <v>25513.586339781825</v>
      </c>
      <c r="CZ54" s="2177">
        <v>8567.9746685961818</v>
      </c>
      <c r="DA54" s="2177">
        <v>1750.6757755462645</v>
      </c>
      <c r="DB54" s="2177">
        <v>1561.5972703416105</v>
      </c>
      <c r="DC54" s="2177">
        <v>1718.0559097080732</v>
      </c>
      <c r="DD54" s="2177">
        <v>1443.194605555806</v>
      </c>
      <c r="DE54" s="2177">
        <v>1074.6195628407895</v>
      </c>
      <c r="DF54" s="2177">
        <v>1172.6674832938552</v>
      </c>
      <c r="DG54" s="2177">
        <v>262.11186485870496</v>
      </c>
      <c r="DH54" s="2177">
        <v>95.174763963442928</v>
      </c>
      <c r="DI54" s="2177">
        <v>205.75001307749966</v>
      </c>
      <c r="DJ54" s="2177">
        <v>489.44826680648225</v>
      </c>
      <c r="DK54" s="2177">
        <v>39.453020937753934</v>
      </c>
      <c r="DL54" s="2177">
        <v>56.609330998218205</v>
      </c>
      <c r="DM54" s="2177">
        <v>292.70494487401942</v>
      </c>
      <c r="DN54" s="2177">
        <v>14</v>
      </c>
      <c r="DO54" s="2177">
        <v>376</v>
      </c>
      <c r="DP54" s="2177">
        <v>16945.611671185623</v>
      </c>
      <c r="DQ54" s="2177">
        <v>7961.7852335815514</v>
      </c>
      <c r="DR54" s="2177">
        <v>1004.6067634785124</v>
      </c>
      <c r="DS54" s="2177">
        <v>811.4040573813312</v>
      </c>
      <c r="DT54" s="2177">
        <v>7381.3916213196944</v>
      </c>
      <c r="DU54" s="2177">
        <v>175.67585325718937</v>
      </c>
      <c r="DV54" s="2178">
        <v>459.11625676743762</v>
      </c>
      <c r="DW54" s="2168"/>
    </row>
    <row r="55" spans="1:127" ht="18" customHeight="1">
      <c r="A55" s="156"/>
      <c r="B55" s="155" t="s">
        <v>20</v>
      </c>
      <c r="C55" s="166"/>
      <c r="D55" s="1083"/>
      <c r="E55" s="1566">
        <f>BQ57</f>
        <v>4673.3336968545609</v>
      </c>
      <c r="F55" s="1566">
        <f t="shared" ref="F55:Z55" si="39">BR57</f>
        <v>2096.9550701524013</v>
      </c>
      <c r="G55" s="1566">
        <f t="shared" si="39"/>
        <v>824.48495747930008</v>
      </c>
      <c r="H55" s="1566">
        <f t="shared" si="39"/>
        <v>696.6295606893608</v>
      </c>
      <c r="I55" s="1566">
        <f t="shared" si="39"/>
        <v>160.28511447320065</v>
      </c>
      <c r="J55" s="1566">
        <f t="shared" si="39"/>
        <v>121.7496591096276</v>
      </c>
      <c r="K55" s="1566">
        <f t="shared" si="39"/>
        <v>0</v>
      </c>
      <c r="L55" s="1566">
        <f t="shared" si="39"/>
        <v>0</v>
      </c>
      <c r="M55" s="1566">
        <f t="shared" si="39"/>
        <v>3.1722689807425972</v>
      </c>
      <c r="N55" s="1566">
        <f t="shared" si="39"/>
        <v>14.782537250400726</v>
      </c>
      <c r="O55" s="1566">
        <f t="shared" si="39"/>
        <v>0</v>
      </c>
      <c r="P55" s="1566">
        <f t="shared" si="39"/>
        <v>0</v>
      </c>
      <c r="Q55" s="1566">
        <f t="shared" si="39"/>
        <v>0</v>
      </c>
      <c r="R55" s="1566">
        <f t="shared" si="39"/>
        <v>0</v>
      </c>
      <c r="S55" s="1566">
        <f t="shared" si="39"/>
        <v>0</v>
      </c>
      <c r="T55" s="1566">
        <f t="shared" si="39"/>
        <v>0</v>
      </c>
      <c r="U55" s="1566">
        <f t="shared" si="39"/>
        <v>0</v>
      </c>
      <c r="V55" s="1566">
        <f t="shared" si="39"/>
        <v>1.6659399993850286</v>
      </c>
      <c r="W55" s="1566">
        <f t="shared" si="39"/>
        <v>18.914709133044738</v>
      </c>
      <c r="X55" s="1566">
        <f t="shared" si="39"/>
        <v>250.62072487672827</v>
      </c>
      <c r="Y55" s="1566">
        <f t="shared" si="39"/>
        <v>285.7237213394319</v>
      </c>
      <c r="Z55" s="1566">
        <f t="shared" si="39"/>
        <v>575.84055198374074</v>
      </c>
      <c r="AA55" s="156"/>
      <c r="AB55" s="155" t="s">
        <v>1810</v>
      </c>
      <c r="AC55" s="166"/>
      <c r="AD55" s="1083"/>
      <c r="AE55" s="220">
        <f>CM52</f>
        <v>2353.8555016948831</v>
      </c>
      <c r="AF55" s="220">
        <f t="shared" si="34"/>
        <v>290.18437500840798</v>
      </c>
      <c r="AG55" s="220">
        <f t="shared" si="34"/>
        <v>26.904160060387515</v>
      </c>
      <c r="AH55" s="220">
        <f t="shared" si="34"/>
        <v>95.234932684212126</v>
      </c>
      <c r="AI55" s="220">
        <f t="shared" si="34"/>
        <v>49.008711131472822</v>
      </c>
      <c r="AJ55" s="220">
        <f t="shared" si="34"/>
        <v>43.331984864857475</v>
      </c>
      <c r="AK55" s="220">
        <f t="shared" si="34"/>
        <v>102.10041698879218</v>
      </c>
      <c r="AL55" s="220">
        <f t="shared" si="34"/>
        <v>34.271870285883473</v>
      </c>
      <c r="AM55" s="220">
        <f t="shared" si="34"/>
        <v>12.692354756911046</v>
      </c>
      <c r="AN55" s="220">
        <f t="shared" si="34"/>
        <v>0</v>
      </c>
      <c r="AO55" s="220">
        <f t="shared" si="34"/>
        <v>31.286422277087482</v>
      </c>
      <c r="AP55" s="220">
        <f t="shared" si="34"/>
        <v>0</v>
      </c>
      <c r="AQ55" s="220">
        <f t="shared" si="34"/>
        <v>2063.6711266864745</v>
      </c>
      <c r="AR55" s="220">
        <f t="shared" si="34"/>
        <v>910.17131004093801</v>
      </c>
      <c r="AS55" s="220">
        <f t="shared" si="34"/>
        <v>199.47815096484118</v>
      </c>
      <c r="AT55" s="220">
        <f t="shared" si="34"/>
        <v>212.0473993244037</v>
      </c>
      <c r="AU55" s="220">
        <f t="shared" si="34"/>
        <v>238.90460297183299</v>
      </c>
      <c r="AV55" s="220">
        <f t="shared" si="35"/>
        <v>164.98966131160785</v>
      </c>
      <c r="AW55" s="220">
        <f t="shared" si="35"/>
        <v>254.39171575490312</v>
      </c>
      <c r="AX55" s="220">
        <f t="shared" si="35"/>
        <v>191.41281610435152</v>
      </c>
      <c r="AY55" s="220">
        <f t="shared" si="35"/>
        <v>37.162917723206625</v>
      </c>
      <c r="AZ55" s="220">
        <f t="shared" si="35"/>
        <v>0</v>
      </c>
      <c r="BA55" s="220">
        <f t="shared" si="35"/>
        <v>35.785015886976382</v>
      </c>
      <c r="BB55" s="220">
        <f t="shared" si="35"/>
        <v>75.554789306063213</v>
      </c>
      <c r="BC55" s="220">
        <f t="shared" si="35"/>
        <v>0</v>
      </c>
      <c r="BD55" s="220">
        <f t="shared" si="35"/>
        <v>40.853005610437755</v>
      </c>
      <c r="BE55" s="220">
        <f t="shared" si="35"/>
        <v>48.603577271444351</v>
      </c>
      <c r="BF55" s="220">
        <f t="shared" si="35"/>
        <v>0</v>
      </c>
      <c r="BG55" s="220">
        <f t="shared" si="35"/>
        <v>0</v>
      </c>
      <c r="BH55" s="220">
        <f t="shared" si="35"/>
        <v>1153.4998166455368</v>
      </c>
      <c r="BI55" s="220">
        <f t="shared" si="35"/>
        <v>933.31032255108857</v>
      </c>
      <c r="BJ55" s="220">
        <f t="shared" si="35"/>
        <v>124.23347329993193</v>
      </c>
      <c r="BK55" s="220">
        <f t="shared" si="35"/>
        <v>23.011309268278332</v>
      </c>
      <c r="BL55" s="220">
        <f t="shared" si="36"/>
        <v>230.67133793905316</v>
      </c>
      <c r="BM55" s="220">
        <f t="shared" si="36"/>
        <v>0</v>
      </c>
      <c r="BN55" s="220">
        <f t="shared" si="36"/>
        <v>222.52312500727575</v>
      </c>
      <c r="BO55" s="3225" t="s">
        <v>1017</v>
      </c>
      <c r="BP55" s="3226"/>
      <c r="BQ55" s="2176">
        <v>38447.259206543669</v>
      </c>
      <c r="BR55" s="2177">
        <v>24725.032737999933</v>
      </c>
      <c r="BS55" s="2177">
        <v>5748.9226266235828</v>
      </c>
      <c r="BT55" s="2177">
        <v>12927.207788789014</v>
      </c>
      <c r="BU55" s="2177">
        <v>2431.8632970868507</v>
      </c>
      <c r="BV55" s="2177">
        <v>1583.495184484794</v>
      </c>
      <c r="BW55" s="2177">
        <v>39.888223683478955</v>
      </c>
      <c r="BX55" s="2177">
        <v>0</v>
      </c>
      <c r="BY55" s="2177">
        <v>109.60202783583246</v>
      </c>
      <c r="BZ55" s="2177">
        <v>141.45136545634239</v>
      </c>
      <c r="CA55" s="2177">
        <v>0</v>
      </c>
      <c r="CB55" s="2177">
        <v>100.23304528765279</v>
      </c>
      <c r="CC55" s="2177">
        <v>4</v>
      </c>
      <c r="CD55" s="2177">
        <v>8.1764705882163113</v>
      </c>
      <c r="CE55" s="2177">
        <v>1</v>
      </c>
      <c r="CF55" s="2177">
        <v>0</v>
      </c>
      <c r="CG55" s="2177">
        <v>10.690468748863047</v>
      </c>
      <c r="CH55" s="2177">
        <v>40.228659827418753</v>
      </c>
      <c r="CI55" s="2177">
        <v>391.55437291339229</v>
      </c>
      <c r="CJ55" s="2177">
        <v>4204.206543636803</v>
      </c>
      <c r="CK55" s="2177">
        <v>6291.137948065355</v>
      </c>
      <c r="CL55" s="2177">
        <v>6048.9023225873234</v>
      </c>
      <c r="CM55" s="2177">
        <v>12992.56538212285</v>
      </c>
      <c r="CN55" s="2177">
        <v>1852.6642563933301</v>
      </c>
      <c r="CO55" s="2177">
        <v>470.95803341478597</v>
      </c>
      <c r="CP55" s="2177">
        <v>320.46415435566786</v>
      </c>
      <c r="CQ55" s="2177">
        <v>320.67293368118374</v>
      </c>
      <c r="CR55" s="2177">
        <v>183.06945075886813</v>
      </c>
      <c r="CS55" s="2177">
        <v>146.53467599489156</v>
      </c>
      <c r="CT55" s="2177">
        <v>171.03647370141977</v>
      </c>
      <c r="CU55" s="2177">
        <v>105.58443089486133</v>
      </c>
      <c r="CV55" s="2177">
        <v>97.020997431984043</v>
      </c>
      <c r="CW55" s="2177">
        <v>72.564214162815844</v>
      </c>
      <c r="CX55" s="2177">
        <v>80.184224846297653</v>
      </c>
      <c r="CY55" s="2177">
        <v>11139.901125729515</v>
      </c>
      <c r="CZ55" s="2177">
        <v>3486.4543770947153</v>
      </c>
      <c r="DA55" s="2177">
        <v>899.38354325967862</v>
      </c>
      <c r="DB55" s="2177">
        <v>595.88417856770343</v>
      </c>
      <c r="DC55" s="2177">
        <v>1045.7503508228076</v>
      </c>
      <c r="DD55" s="2177">
        <v>379.32361217692431</v>
      </c>
      <c r="DE55" s="2177">
        <v>277.74462466187157</v>
      </c>
      <c r="DF55" s="2177">
        <v>422.76040753705536</v>
      </c>
      <c r="DG55" s="2177">
        <v>33.404292129046041</v>
      </c>
      <c r="DH55" s="2177">
        <v>9.3612998079025935</v>
      </c>
      <c r="DI55" s="2177">
        <v>77.151337464768417</v>
      </c>
      <c r="DJ55" s="2177">
        <v>209.24261738627811</v>
      </c>
      <c r="DK55" s="2177">
        <v>2.7080725364264175</v>
      </c>
      <c r="DL55" s="2177">
        <v>51.323660554003695</v>
      </c>
      <c r="DM55" s="2177">
        <v>117.1265963849753</v>
      </c>
      <c r="DN55" s="2177">
        <v>2.7080725364264175</v>
      </c>
      <c r="DO55" s="2177">
        <v>130.48845853004272</v>
      </c>
      <c r="DP55" s="2177">
        <v>7653.4467486348112</v>
      </c>
      <c r="DQ55" s="2177">
        <v>4359.481077582017</v>
      </c>
      <c r="DR55" s="2177">
        <v>587.09762164166921</v>
      </c>
      <c r="DS55" s="2177">
        <v>315.2848096702532</v>
      </c>
      <c r="DT55" s="2177">
        <v>2533.5255824808623</v>
      </c>
      <c r="DU55" s="2177">
        <v>52.868973802555701</v>
      </c>
      <c r="DV55" s="2178">
        <v>729.66108642092104</v>
      </c>
      <c r="DW55" s="2168"/>
    </row>
    <row r="56" spans="1:127" ht="18" customHeight="1">
      <c r="A56" s="3093" t="s">
        <v>21</v>
      </c>
      <c r="B56" s="3093"/>
      <c r="C56" s="166"/>
      <c r="D56" s="1083"/>
      <c r="E56" s="1566">
        <f>BQ42</f>
        <v>3052.755885415088</v>
      </c>
      <c r="F56" s="1566">
        <f t="shared" ref="F56:Z56" si="40">BR42</f>
        <v>1332.9799414598701</v>
      </c>
      <c r="G56" s="1566">
        <f t="shared" si="40"/>
        <v>414.8867683488474</v>
      </c>
      <c r="H56" s="1566">
        <f t="shared" si="40"/>
        <v>557.14415262423461</v>
      </c>
      <c r="I56" s="1566">
        <f t="shared" si="40"/>
        <v>131.43405697403085</v>
      </c>
      <c r="J56" s="1566">
        <f t="shared" si="40"/>
        <v>72.147510691401948</v>
      </c>
      <c r="K56" s="1566">
        <f t="shared" si="40"/>
        <v>2.4377057985277308</v>
      </c>
      <c r="L56" s="1566">
        <f t="shared" si="40"/>
        <v>0</v>
      </c>
      <c r="M56" s="1566">
        <f t="shared" si="40"/>
        <v>3.9455609030018102</v>
      </c>
      <c r="N56" s="1566">
        <f t="shared" si="40"/>
        <v>0</v>
      </c>
      <c r="O56" s="1566">
        <f t="shared" si="40"/>
        <v>0</v>
      </c>
      <c r="P56" s="1566">
        <f t="shared" si="40"/>
        <v>5.4208858881857802</v>
      </c>
      <c r="Q56" s="1566">
        <f t="shared" si="40"/>
        <v>0</v>
      </c>
      <c r="R56" s="1566">
        <f t="shared" si="40"/>
        <v>0</v>
      </c>
      <c r="S56" s="1566">
        <f t="shared" si="40"/>
        <v>0</v>
      </c>
      <c r="T56" s="1566">
        <f t="shared" si="40"/>
        <v>0</v>
      </c>
      <c r="U56" s="1566">
        <f t="shared" si="40"/>
        <v>1</v>
      </c>
      <c r="V56" s="1566">
        <f t="shared" si="40"/>
        <v>0</v>
      </c>
      <c r="W56" s="1566">
        <f t="shared" si="40"/>
        <v>46.482393692913604</v>
      </c>
      <c r="X56" s="1566">
        <f t="shared" si="40"/>
        <v>273.93501986658305</v>
      </c>
      <c r="Y56" s="1566">
        <f t="shared" si="40"/>
        <v>151.77507578362065</v>
      </c>
      <c r="Z56" s="1566">
        <f t="shared" si="40"/>
        <v>360.94902048678784</v>
      </c>
      <c r="AA56" s="3093" t="s">
        <v>1811</v>
      </c>
      <c r="AB56" s="3093"/>
      <c r="AC56" s="166"/>
      <c r="AD56" s="1083"/>
      <c r="AE56" s="220">
        <f>CM42</f>
        <v>1617.7759439562608</v>
      </c>
      <c r="AF56" s="220">
        <f t="shared" ref="AF56:BN56" si="41">CN42</f>
        <v>91.389720671015894</v>
      </c>
      <c r="AG56" s="220">
        <f t="shared" si="41"/>
        <v>24.817612151572717</v>
      </c>
      <c r="AH56" s="220">
        <f t="shared" si="41"/>
        <v>3.8757488095302484</v>
      </c>
      <c r="AI56" s="220">
        <f t="shared" si="41"/>
        <v>18.763173054921346</v>
      </c>
      <c r="AJ56" s="220">
        <f t="shared" si="41"/>
        <v>21.669284831682891</v>
      </c>
      <c r="AK56" s="220">
        <f t="shared" si="41"/>
        <v>19.101607621836401</v>
      </c>
      <c r="AL56" s="220">
        <f t="shared" si="41"/>
        <v>5.6</v>
      </c>
      <c r="AM56" s="220">
        <f t="shared" si="41"/>
        <v>0</v>
      </c>
      <c r="AN56" s="220">
        <f t="shared" si="41"/>
        <v>0</v>
      </c>
      <c r="AO56" s="220">
        <f t="shared" si="41"/>
        <v>0</v>
      </c>
      <c r="AP56" s="220">
        <f t="shared" si="41"/>
        <v>3.1786902871211256</v>
      </c>
      <c r="AQ56" s="220">
        <f t="shared" si="41"/>
        <v>1526.3862232852448</v>
      </c>
      <c r="AR56" s="220">
        <f t="shared" si="41"/>
        <v>402.04044148630624</v>
      </c>
      <c r="AS56" s="220">
        <f t="shared" si="41"/>
        <v>60.301271287450639</v>
      </c>
      <c r="AT56" s="220">
        <f t="shared" si="41"/>
        <v>34.189227458815701</v>
      </c>
      <c r="AU56" s="220">
        <f t="shared" si="41"/>
        <v>136.02579919554722</v>
      </c>
      <c r="AV56" s="220">
        <f t="shared" si="41"/>
        <v>61.829111252340567</v>
      </c>
      <c r="AW56" s="220">
        <f t="shared" si="41"/>
        <v>109.40387581870678</v>
      </c>
      <c r="AX56" s="220">
        <f t="shared" si="41"/>
        <v>38.104160205445517</v>
      </c>
      <c r="AY56" s="220">
        <f t="shared" si="41"/>
        <v>2.8</v>
      </c>
      <c r="AZ56" s="220">
        <f t="shared" si="41"/>
        <v>2.8</v>
      </c>
      <c r="BA56" s="220">
        <f t="shared" si="41"/>
        <v>2.8</v>
      </c>
      <c r="BB56" s="220">
        <f t="shared" si="41"/>
        <v>10.93132883227867</v>
      </c>
      <c r="BC56" s="220">
        <f t="shared" si="41"/>
        <v>5.0053830083742206</v>
      </c>
      <c r="BD56" s="220">
        <f t="shared" si="41"/>
        <v>5.0053830083742206</v>
      </c>
      <c r="BE56" s="220">
        <f t="shared" si="41"/>
        <v>8.7620653564184092</v>
      </c>
      <c r="BF56" s="220">
        <f t="shared" si="41"/>
        <v>0</v>
      </c>
      <c r="BG56" s="220">
        <f t="shared" si="41"/>
        <v>11.026915041871106</v>
      </c>
      <c r="BH56" s="220">
        <f t="shared" si="41"/>
        <v>1124.3457817989383</v>
      </c>
      <c r="BI56" s="220">
        <f t="shared" si="41"/>
        <v>714.74350837815393</v>
      </c>
      <c r="BJ56" s="220">
        <f t="shared" si="41"/>
        <v>109.01696417951331</v>
      </c>
      <c r="BK56" s="220">
        <f t="shared" si="41"/>
        <v>197.6157424713613</v>
      </c>
      <c r="BL56" s="220">
        <f t="shared" si="41"/>
        <v>238.19311564013745</v>
      </c>
      <c r="BM56" s="220">
        <f t="shared" si="41"/>
        <v>0</v>
      </c>
      <c r="BN56" s="220">
        <f t="shared" si="41"/>
        <v>101.99999999895917</v>
      </c>
      <c r="BO56" s="3225" t="s">
        <v>1018</v>
      </c>
      <c r="BP56" s="3226"/>
      <c r="BQ56" s="2176">
        <v>42500.206708341393</v>
      </c>
      <c r="BR56" s="2177">
        <v>25842.48565445482</v>
      </c>
      <c r="BS56" s="2177">
        <v>6105.9813939954629</v>
      </c>
      <c r="BT56" s="2177">
        <v>12697.314173356683</v>
      </c>
      <c r="BU56" s="2177">
        <v>2368.1014575837285</v>
      </c>
      <c r="BV56" s="2177">
        <v>1606.1977773439967</v>
      </c>
      <c r="BW56" s="2177">
        <v>61.459185914243776</v>
      </c>
      <c r="BX56" s="2177">
        <v>0</v>
      </c>
      <c r="BY56" s="2177">
        <v>62.583416710904643</v>
      </c>
      <c r="BZ56" s="2177">
        <v>181.18312415184747</v>
      </c>
      <c r="CA56" s="2177">
        <v>1</v>
      </c>
      <c r="CB56" s="2177">
        <v>42.985777054587935</v>
      </c>
      <c r="CC56" s="2177">
        <v>0</v>
      </c>
      <c r="CD56" s="2177">
        <v>4</v>
      </c>
      <c r="CE56" s="2177">
        <v>4</v>
      </c>
      <c r="CF56" s="2177">
        <v>1</v>
      </c>
      <c r="CG56" s="2177">
        <v>30.875062833641238</v>
      </c>
      <c r="CH56" s="2177">
        <v>71.102191247891227</v>
      </c>
      <c r="CI56" s="2177">
        <v>301.71492232661348</v>
      </c>
      <c r="CJ56" s="2177">
        <v>3911.2615677425001</v>
      </c>
      <c r="CK56" s="2177">
        <v>6417.9511480304591</v>
      </c>
      <c r="CL56" s="2177">
        <v>7039.1900871026892</v>
      </c>
      <c r="CM56" s="2177">
        <v>15611.583705134481</v>
      </c>
      <c r="CN56" s="2177">
        <v>1239.0566825653914</v>
      </c>
      <c r="CO56" s="2177">
        <v>263.94448513126395</v>
      </c>
      <c r="CP56" s="2177">
        <v>186.82634813729777</v>
      </c>
      <c r="CQ56" s="2177">
        <v>132.76984061812658</v>
      </c>
      <c r="CR56" s="2177">
        <v>141.03085979610202</v>
      </c>
      <c r="CS56" s="2177">
        <v>188.89252049447839</v>
      </c>
      <c r="CT56" s="2177">
        <v>34.016883116879598</v>
      </c>
      <c r="CU56" s="2177">
        <v>49.868201105131881</v>
      </c>
      <c r="CV56" s="2177">
        <v>124.83333333331916</v>
      </c>
      <c r="CW56" s="2177">
        <v>158.26708249936988</v>
      </c>
      <c r="CX56" s="2177">
        <v>68</v>
      </c>
      <c r="CY56" s="2177">
        <v>14372.52702256908</v>
      </c>
      <c r="CZ56" s="2177">
        <v>5761.8523571572432</v>
      </c>
      <c r="DA56" s="2177">
        <v>877.64639594853065</v>
      </c>
      <c r="DB56" s="2177">
        <v>1105.4080697018612</v>
      </c>
      <c r="DC56" s="2177">
        <v>1263.4186248456117</v>
      </c>
      <c r="DD56" s="2177">
        <v>806.07242503965188</v>
      </c>
      <c r="DE56" s="2177">
        <v>610.10422007089528</v>
      </c>
      <c r="DF56" s="2177">
        <v>883.20629902942551</v>
      </c>
      <c r="DG56" s="2177">
        <v>179.21148694480257</v>
      </c>
      <c r="DH56" s="2177">
        <v>73.4593289978786</v>
      </c>
      <c r="DI56" s="2177">
        <v>122.32152779324699</v>
      </c>
      <c r="DJ56" s="2177">
        <v>419.46524537522885</v>
      </c>
      <c r="DK56" s="2177">
        <v>61.147195141696152</v>
      </c>
      <c r="DL56" s="2177">
        <v>88.411067543544149</v>
      </c>
      <c r="DM56" s="2177">
        <v>64.335949878373953</v>
      </c>
      <c r="DN56" s="2177">
        <v>0</v>
      </c>
      <c r="DO56" s="2177">
        <v>483.02528040002585</v>
      </c>
      <c r="DP56" s="2177">
        <v>8610.6746654118469</v>
      </c>
      <c r="DQ56" s="2177">
        <v>4100.9610770115833</v>
      </c>
      <c r="DR56" s="2177">
        <v>702.82390345736735</v>
      </c>
      <c r="DS56" s="2177">
        <v>691.26286002750123</v>
      </c>
      <c r="DT56" s="2177">
        <v>3299.1109050160549</v>
      </c>
      <c r="DU56" s="2177">
        <v>149.14038443073568</v>
      </c>
      <c r="DV56" s="2178">
        <v>1046.1373487520636</v>
      </c>
      <c r="DW56" s="2168"/>
    </row>
    <row r="57" spans="1:127" ht="18" customHeight="1">
      <c r="A57" s="3094" t="s">
        <v>118</v>
      </c>
      <c r="B57" s="3094"/>
      <c r="C57" s="3094"/>
      <c r="D57" s="1083"/>
      <c r="E57" s="1566"/>
      <c r="F57" s="1566"/>
      <c r="G57" s="1566"/>
      <c r="H57" s="1566"/>
      <c r="I57" s="1566"/>
      <c r="J57" s="1566"/>
      <c r="K57" s="1566"/>
      <c r="L57" s="1566"/>
      <c r="M57" s="1566"/>
      <c r="N57" s="1566"/>
      <c r="O57" s="1566"/>
      <c r="P57" s="1566"/>
      <c r="Q57" s="1566"/>
      <c r="R57" s="1566"/>
      <c r="S57" s="1566"/>
      <c r="T57" s="1566"/>
      <c r="U57" s="1566"/>
      <c r="V57" s="1566"/>
      <c r="W57" s="1566"/>
      <c r="X57" s="1566"/>
      <c r="Y57" s="1566"/>
      <c r="Z57" s="1566"/>
      <c r="AA57" s="3094" t="s">
        <v>118</v>
      </c>
      <c r="AB57" s="3094"/>
      <c r="AC57" s="3094"/>
      <c r="AD57" s="1083"/>
      <c r="AE57" s="220"/>
      <c r="AF57" s="220"/>
      <c r="AG57" s="220"/>
      <c r="AH57" s="220"/>
      <c r="AI57" s="220"/>
      <c r="AJ57" s="220"/>
      <c r="AK57" s="220"/>
      <c r="AL57" s="220"/>
      <c r="AM57" s="220"/>
      <c r="AN57" s="220"/>
      <c r="AO57" s="220"/>
      <c r="AP57" s="220"/>
      <c r="AQ57" s="220"/>
      <c r="AR57" s="220"/>
      <c r="AS57" s="220"/>
      <c r="AT57" s="220"/>
      <c r="AU57" s="220"/>
      <c r="AV57" s="220"/>
      <c r="AW57" s="220"/>
      <c r="AX57" s="220"/>
      <c r="AY57" s="220"/>
      <c r="AZ57" s="220"/>
      <c r="BA57" s="220"/>
      <c r="BB57" s="220"/>
      <c r="BC57" s="220"/>
      <c r="BD57" s="220"/>
      <c r="BE57" s="220"/>
      <c r="BF57" s="220"/>
      <c r="BG57" s="220"/>
      <c r="BH57" s="220"/>
      <c r="BI57" s="220"/>
      <c r="BJ57" s="220"/>
      <c r="BK57" s="220"/>
      <c r="BL57" s="220"/>
      <c r="BM57" s="220"/>
      <c r="BN57" s="220"/>
      <c r="BO57" s="3225" t="s">
        <v>1019</v>
      </c>
      <c r="BP57" s="3226"/>
      <c r="BQ57" s="2176">
        <v>4673.3336968545609</v>
      </c>
      <c r="BR57" s="2177">
        <v>2096.9550701524013</v>
      </c>
      <c r="BS57" s="2177">
        <v>824.48495747930008</v>
      </c>
      <c r="BT57" s="2177">
        <v>696.6295606893608</v>
      </c>
      <c r="BU57" s="2177">
        <v>160.28511447320065</v>
      </c>
      <c r="BV57" s="2177">
        <v>121.7496591096276</v>
      </c>
      <c r="BW57" s="2177">
        <v>0</v>
      </c>
      <c r="BX57" s="2177">
        <v>0</v>
      </c>
      <c r="BY57" s="2177">
        <v>3.1722689807425972</v>
      </c>
      <c r="BZ57" s="2177">
        <v>14.782537250400726</v>
      </c>
      <c r="CA57" s="2177">
        <v>0</v>
      </c>
      <c r="CB57" s="2177">
        <v>0</v>
      </c>
      <c r="CC57" s="2177">
        <v>0</v>
      </c>
      <c r="CD57" s="2177">
        <v>0</v>
      </c>
      <c r="CE57" s="2177">
        <v>0</v>
      </c>
      <c r="CF57" s="2177">
        <v>0</v>
      </c>
      <c r="CG57" s="2177">
        <v>0</v>
      </c>
      <c r="CH57" s="2177">
        <v>1.6659399993850286</v>
      </c>
      <c r="CI57" s="2177">
        <v>18.914709133044738</v>
      </c>
      <c r="CJ57" s="2177">
        <v>250.62072487672827</v>
      </c>
      <c r="CK57" s="2177">
        <v>285.7237213394319</v>
      </c>
      <c r="CL57" s="2177">
        <v>575.84055198374074</v>
      </c>
      <c r="CM57" s="2177">
        <v>2353.8555016948831</v>
      </c>
      <c r="CN57" s="2177">
        <v>290.18437500840798</v>
      </c>
      <c r="CO57" s="2177">
        <v>26.904160060387515</v>
      </c>
      <c r="CP57" s="2177">
        <v>95.234932684212126</v>
      </c>
      <c r="CQ57" s="2177">
        <v>49.008711131472822</v>
      </c>
      <c r="CR57" s="2177">
        <v>43.331984864857475</v>
      </c>
      <c r="CS57" s="2177">
        <v>102.10041698879218</v>
      </c>
      <c r="CT57" s="2177">
        <v>34.271870285883473</v>
      </c>
      <c r="CU57" s="2177">
        <v>12.692354756911046</v>
      </c>
      <c r="CV57" s="2177">
        <v>0</v>
      </c>
      <c r="CW57" s="2177">
        <v>31.286422277087482</v>
      </c>
      <c r="CX57" s="2177">
        <v>0</v>
      </c>
      <c r="CY57" s="2177">
        <v>2063.6711266864745</v>
      </c>
      <c r="CZ57" s="2177">
        <v>910.17131004093801</v>
      </c>
      <c r="DA57" s="2177">
        <v>199.47815096484118</v>
      </c>
      <c r="DB57" s="2177">
        <v>212.0473993244037</v>
      </c>
      <c r="DC57" s="2177">
        <v>238.90460297183299</v>
      </c>
      <c r="DD57" s="2177">
        <v>164.98966131160785</v>
      </c>
      <c r="DE57" s="2177">
        <v>254.39171575490312</v>
      </c>
      <c r="DF57" s="2177">
        <v>191.41281610435152</v>
      </c>
      <c r="DG57" s="2177">
        <v>37.162917723206625</v>
      </c>
      <c r="DH57" s="2177">
        <v>0</v>
      </c>
      <c r="DI57" s="2177">
        <v>35.785015886976382</v>
      </c>
      <c r="DJ57" s="2177">
        <v>75.554789306063213</v>
      </c>
      <c r="DK57" s="2177">
        <v>0</v>
      </c>
      <c r="DL57" s="2177">
        <v>40.853005610437755</v>
      </c>
      <c r="DM57" s="2177">
        <v>48.603577271444351</v>
      </c>
      <c r="DN57" s="2177">
        <v>0</v>
      </c>
      <c r="DO57" s="2177">
        <v>0</v>
      </c>
      <c r="DP57" s="2177">
        <v>1153.4998166455368</v>
      </c>
      <c r="DQ57" s="2177">
        <v>933.31032255108857</v>
      </c>
      <c r="DR57" s="2177">
        <v>124.23347329993193</v>
      </c>
      <c r="DS57" s="2177">
        <v>23.011309268278332</v>
      </c>
      <c r="DT57" s="2177">
        <v>230.67133793905316</v>
      </c>
      <c r="DU57" s="2177">
        <v>0</v>
      </c>
      <c r="DV57" s="2178">
        <v>222.52312500727575</v>
      </c>
      <c r="DW57" s="2168"/>
    </row>
    <row r="58" spans="1:127" ht="18" customHeight="1">
      <c r="A58" s="3093" t="s">
        <v>22</v>
      </c>
      <c r="B58" s="3093" t="s">
        <v>1812</v>
      </c>
      <c r="C58" s="196"/>
      <c r="D58" s="1083"/>
      <c r="E58" s="1566">
        <f>BQ59</f>
        <v>99445.479761268361</v>
      </c>
      <c r="F58" s="1566">
        <f t="shared" ref="F58:Z58" si="42">BR59</f>
        <v>57315.873951190792</v>
      </c>
      <c r="G58" s="1566">
        <f t="shared" si="42"/>
        <v>12411.76572146613</v>
      </c>
      <c r="H58" s="1566">
        <f t="shared" si="42"/>
        <v>30561.128296551236</v>
      </c>
      <c r="I58" s="1566">
        <f t="shared" si="42"/>
        <v>4066.7227109977525</v>
      </c>
      <c r="J58" s="1566">
        <f t="shared" si="42"/>
        <v>2868.2824076471006</v>
      </c>
      <c r="K58" s="1566">
        <f t="shared" si="42"/>
        <v>105.49935753484594</v>
      </c>
      <c r="L58" s="1566">
        <f t="shared" si="42"/>
        <v>2</v>
      </c>
      <c r="M58" s="1566">
        <f t="shared" si="42"/>
        <v>143.08826628808939</v>
      </c>
      <c r="N58" s="1566">
        <f t="shared" si="42"/>
        <v>199.14896504914427</v>
      </c>
      <c r="O58" s="1566">
        <f t="shared" si="42"/>
        <v>0</v>
      </c>
      <c r="P58" s="1566">
        <f t="shared" si="42"/>
        <v>172.66665934238583</v>
      </c>
      <c r="Q58" s="1566">
        <f t="shared" si="42"/>
        <v>15</v>
      </c>
      <c r="R58" s="1566">
        <f t="shared" si="42"/>
        <v>3</v>
      </c>
      <c r="S58" s="1566">
        <f t="shared" si="42"/>
        <v>6</v>
      </c>
      <c r="T58" s="1566">
        <f t="shared" si="42"/>
        <v>0</v>
      </c>
      <c r="U58" s="1566">
        <f t="shared" si="42"/>
        <v>38.875062833641238</v>
      </c>
      <c r="V58" s="1566">
        <f t="shared" si="42"/>
        <v>107.20141695111097</v>
      </c>
      <c r="W58" s="1566">
        <f t="shared" si="42"/>
        <v>418.64698394709978</v>
      </c>
      <c r="X58" s="1566">
        <f t="shared" si="42"/>
        <v>6803.7225544504845</v>
      </c>
      <c r="Y58" s="1566">
        <f t="shared" si="42"/>
        <v>19690.683031102981</v>
      </c>
      <c r="Z58" s="1566">
        <f t="shared" si="42"/>
        <v>14342.979933173421</v>
      </c>
      <c r="AA58" s="3093" t="s">
        <v>1813</v>
      </c>
      <c r="AB58" s="3093" t="s">
        <v>1814</v>
      </c>
      <c r="AC58" s="196"/>
      <c r="AD58" s="1083"/>
      <c r="AE58" s="220">
        <f>CM59</f>
        <v>40890.731087742155</v>
      </c>
      <c r="AF58" s="220">
        <f t="shared" ref="AF58:BN58" si="43">CN59</f>
        <v>4855.4370300480696</v>
      </c>
      <c r="AG58" s="220">
        <f t="shared" si="43"/>
        <v>709.0798115768348</v>
      </c>
      <c r="AH58" s="220">
        <f t="shared" si="43"/>
        <v>798.43690334359485</v>
      </c>
      <c r="AI58" s="220">
        <f t="shared" si="43"/>
        <v>534.10626167419468</v>
      </c>
      <c r="AJ58" s="220">
        <f t="shared" si="43"/>
        <v>447.75846061246313</v>
      </c>
      <c r="AK58" s="220">
        <f t="shared" si="43"/>
        <v>727.43097967609651</v>
      </c>
      <c r="AL58" s="220">
        <f t="shared" si="43"/>
        <v>297.74562098456374</v>
      </c>
      <c r="AM58" s="220">
        <f t="shared" si="43"/>
        <v>289.03171041619674</v>
      </c>
      <c r="AN58" s="220">
        <f t="shared" si="43"/>
        <v>194.99418651547026</v>
      </c>
      <c r="AO58" s="220">
        <f t="shared" si="43"/>
        <v>355.85652660672798</v>
      </c>
      <c r="AP58" s="220">
        <f t="shared" si="43"/>
        <v>896.62172484629764</v>
      </c>
      <c r="AQ58" s="220">
        <f t="shared" si="43"/>
        <v>36035.294057694089</v>
      </c>
      <c r="AR58" s="220">
        <f t="shared" si="43"/>
        <v>11311.456417788322</v>
      </c>
      <c r="AS58" s="220">
        <f t="shared" si="43"/>
        <v>2278.438147814843</v>
      </c>
      <c r="AT58" s="220">
        <f t="shared" si="43"/>
        <v>1970.2218048770053</v>
      </c>
      <c r="AU58" s="220">
        <f t="shared" si="43"/>
        <v>2328.6956159165238</v>
      </c>
      <c r="AV58" s="220">
        <f t="shared" si="43"/>
        <v>1703.4894910425437</v>
      </c>
      <c r="AW58" s="220">
        <f t="shared" si="43"/>
        <v>1476.9520123157624</v>
      </c>
      <c r="AX58" s="220">
        <f t="shared" si="43"/>
        <v>1899.0413133883778</v>
      </c>
      <c r="AY58" s="220">
        <f t="shared" si="43"/>
        <v>424.81170255194689</v>
      </c>
      <c r="AZ58" s="220">
        <f t="shared" si="43"/>
        <v>127.44338083874239</v>
      </c>
      <c r="BA58" s="220">
        <f t="shared" si="43"/>
        <v>316.59025888475355</v>
      </c>
      <c r="BB58" s="220">
        <f t="shared" si="43"/>
        <v>989.48517418061033</v>
      </c>
      <c r="BC58" s="220">
        <f t="shared" si="43"/>
        <v>65.776651719335973</v>
      </c>
      <c r="BD58" s="220">
        <f t="shared" si="43"/>
        <v>159.42696086246835</v>
      </c>
      <c r="BE58" s="220">
        <f t="shared" si="43"/>
        <v>289.24721299750098</v>
      </c>
      <c r="BF58" s="220">
        <f t="shared" si="43"/>
        <v>3</v>
      </c>
      <c r="BG58" s="220">
        <f t="shared" si="43"/>
        <v>523.27925164368094</v>
      </c>
      <c r="BH58" s="220">
        <f t="shared" si="43"/>
        <v>24723.837639905782</v>
      </c>
      <c r="BI58" s="220">
        <f t="shared" si="43"/>
        <v>13164.466503909527</v>
      </c>
      <c r="BJ58" s="220">
        <f t="shared" si="43"/>
        <v>1691.5706661712795</v>
      </c>
      <c r="BK58" s="220">
        <f t="shared" si="43"/>
        <v>1565.5827172870754</v>
      </c>
      <c r="BL58" s="220">
        <f t="shared" si="43"/>
        <v>8959.6018748912757</v>
      </c>
      <c r="BM58" s="220">
        <f t="shared" si="43"/>
        <v>309.26936325469018</v>
      </c>
      <c r="BN58" s="220">
        <f t="shared" si="43"/>
        <v>1238.8747223353255</v>
      </c>
      <c r="BO58" s="3225" t="s">
        <v>1020</v>
      </c>
      <c r="BP58" s="3226"/>
      <c r="BQ58" s="2176">
        <v>3052.755885415088</v>
      </c>
      <c r="BR58" s="2177">
        <v>1332.9799414598701</v>
      </c>
      <c r="BS58" s="2177">
        <v>414.8867683488474</v>
      </c>
      <c r="BT58" s="2177">
        <v>557.14415262423461</v>
      </c>
      <c r="BU58" s="2177">
        <v>131.43405697403085</v>
      </c>
      <c r="BV58" s="2177">
        <v>72.147510691401948</v>
      </c>
      <c r="BW58" s="2177">
        <v>2.4377057985277308</v>
      </c>
      <c r="BX58" s="2177">
        <v>0</v>
      </c>
      <c r="BY58" s="2177">
        <v>3.9455609030018102</v>
      </c>
      <c r="BZ58" s="2177">
        <v>0</v>
      </c>
      <c r="CA58" s="2177">
        <v>0</v>
      </c>
      <c r="CB58" s="2177">
        <v>5.4208858881857802</v>
      </c>
      <c r="CC58" s="2177">
        <v>0</v>
      </c>
      <c r="CD58" s="2177">
        <v>0</v>
      </c>
      <c r="CE58" s="2177">
        <v>0</v>
      </c>
      <c r="CF58" s="2177">
        <v>0</v>
      </c>
      <c r="CG58" s="2177">
        <v>1</v>
      </c>
      <c r="CH58" s="2177">
        <v>0</v>
      </c>
      <c r="CI58" s="2177">
        <v>46.482393692913604</v>
      </c>
      <c r="CJ58" s="2177">
        <v>273.93501986658305</v>
      </c>
      <c r="CK58" s="2177">
        <v>151.77507578362065</v>
      </c>
      <c r="CL58" s="2177">
        <v>360.94902048678784</v>
      </c>
      <c r="CM58" s="2177">
        <v>1617.7759439562608</v>
      </c>
      <c r="CN58" s="2177">
        <v>91.389720671015894</v>
      </c>
      <c r="CO58" s="2177">
        <v>24.817612151572717</v>
      </c>
      <c r="CP58" s="2177">
        <v>3.8757488095302484</v>
      </c>
      <c r="CQ58" s="2177">
        <v>18.763173054921346</v>
      </c>
      <c r="CR58" s="2177">
        <v>21.669284831682891</v>
      </c>
      <c r="CS58" s="2177">
        <v>19.101607621836401</v>
      </c>
      <c r="CT58" s="2177">
        <v>5.6</v>
      </c>
      <c r="CU58" s="2177">
        <v>0</v>
      </c>
      <c r="CV58" s="2177">
        <v>0</v>
      </c>
      <c r="CW58" s="2177">
        <v>0</v>
      </c>
      <c r="CX58" s="2177">
        <v>3.1786902871211256</v>
      </c>
      <c r="CY58" s="2177">
        <v>1526.3862232852448</v>
      </c>
      <c r="CZ58" s="2177">
        <v>402.04044148630624</v>
      </c>
      <c r="DA58" s="2177">
        <v>60.301271287450639</v>
      </c>
      <c r="DB58" s="2177">
        <v>34.189227458815701</v>
      </c>
      <c r="DC58" s="2177">
        <v>136.02579919554722</v>
      </c>
      <c r="DD58" s="2177">
        <v>61.829111252340567</v>
      </c>
      <c r="DE58" s="2177">
        <v>109.40387581870678</v>
      </c>
      <c r="DF58" s="2177">
        <v>38.104160205445517</v>
      </c>
      <c r="DG58" s="2177">
        <v>2.8</v>
      </c>
      <c r="DH58" s="2177">
        <v>2.8</v>
      </c>
      <c r="DI58" s="2177">
        <v>2.8</v>
      </c>
      <c r="DJ58" s="2177">
        <v>10.93132883227867</v>
      </c>
      <c r="DK58" s="2177">
        <v>5.0053830083742206</v>
      </c>
      <c r="DL58" s="2177">
        <v>5.0053830083742206</v>
      </c>
      <c r="DM58" s="2177">
        <v>8.7620653564184092</v>
      </c>
      <c r="DN58" s="2177">
        <v>0</v>
      </c>
      <c r="DO58" s="2177">
        <v>11.026915041871106</v>
      </c>
      <c r="DP58" s="2177">
        <v>1124.3457817989383</v>
      </c>
      <c r="DQ58" s="2177">
        <v>714.74350837815393</v>
      </c>
      <c r="DR58" s="2177">
        <v>109.01696417951331</v>
      </c>
      <c r="DS58" s="2177">
        <v>197.6157424713613</v>
      </c>
      <c r="DT58" s="2177">
        <v>238.19311564013745</v>
      </c>
      <c r="DU58" s="2177">
        <v>0</v>
      </c>
      <c r="DV58" s="2178">
        <v>101.99999999895917</v>
      </c>
      <c r="DW58" s="2168"/>
    </row>
    <row r="59" spans="1:127" ht="18" customHeight="1">
      <c r="A59" s="155"/>
      <c r="B59" s="155" t="s">
        <v>23</v>
      </c>
      <c r="C59" s="155"/>
      <c r="D59" s="1089"/>
      <c r="E59" s="1566">
        <f>BQ61</f>
        <v>61755.475832706274</v>
      </c>
      <c r="F59" s="1566">
        <f t="shared" ref="F59:U61" si="44">BR61</f>
        <v>32790.886921002566</v>
      </c>
      <c r="G59" s="1566">
        <f t="shared" si="44"/>
        <v>8050.8779398696224</v>
      </c>
      <c r="H59" s="1566">
        <f t="shared" si="44"/>
        <v>15846.564592471213</v>
      </c>
      <c r="I59" s="1566">
        <f t="shared" si="44"/>
        <v>2955.7673626241653</v>
      </c>
      <c r="J59" s="1566">
        <f t="shared" si="44"/>
        <v>2128.5212701382547</v>
      </c>
      <c r="K59" s="1566">
        <f t="shared" si="44"/>
        <v>45.760596326761089</v>
      </c>
      <c r="L59" s="1566">
        <f t="shared" si="44"/>
        <v>2</v>
      </c>
      <c r="M59" s="1566">
        <f t="shared" si="44"/>
        <v>124.77180222822298</v>
      </c>
      <c r="N59" s="1566">
        <f t="shared" si="44"/>
        <v>147.05477062986134</v>
      </c>
      <c r="O59" s="1566">
        <f t="shared" si="44"/>
        <v>0</v>
      </c>
      <c r="P59" s="1566">
        <f t="shared" si="44"/>
        <v>78.073161143837964</v>
      </c>
      <c r="Q59" s="1566">
        <f t="shared" si="44"/>
        <v>11</v>
      </c>
      <c r="R59" s="1566">
        <f t="shared" si="44"/>
        <v>2</v>
      </c>
      <c r="S59" s="1566">
        <f t="shared" si="44"/>
        <v>2</v>
      </c>
      <c r="T59" s="1566">
        <f t="shared" si="44"/>
        <v>0</v>
      </c>
      <c r="U59" s="1566">
        <f t="shared" si="44"/>
        <v>27.875062833641238</v>
      </c>
      <c r="V59" s="1566">
        <f t="shared" ref="V59:Z61" si="45">CH61</f>
        <v>82.53547695172594</v>
      </c>
      <c r="W59" s="1566">
        <f t="shared" si="45"/>
        <v>314.17522237186239</v>
      </c>
      <c r="X59" s="1566">
        <f t="shared" si="45"/>
        <v>3981.3820315433445</v>
      </c>
      <c r="Y59" s="1566">
        <f t="shared" si="45"/>
        <v>8909.41519830369</v>
      </c>
      <c r="Z59" s="1566">
        <f t="shared" si="45"/>
        <v>8893.4443886617446</v>
      </c>
      <c r="AA59" s="155"/>
      <c r="AB59" s="155" t="s">
        <v>23</v>
      </c>
      <c r="AC59" s="155"/>
      <c r="AD59" s="1089"/>
      <c r="AE59" s="220">
        <f>CM61</f>
        <v>27929.351853519005</v>
      </c>
      <c r="AF59" s="220">
        <f t="shared" ref="AF59:AU61" si="46">CN61</f>
        <v>3521.9348781404274</v>
      </c>
      <c r="AG59" s="220">
        <f t="shared" si="46"/>
        <v>548.7652418906423</v>
      </c>
      <c r="AH59" s="220">
        <f t="shared" si="46"/>
        <v>591.49999957230216</v>
      </c>
      <c r="AI59" s="220">
        <f t="shared" si="46"/>
        <v>395.80672374751828</v>
      </c>
      <c r="AJ59" s="220">
        <f t="shared" si="46"/>
        <v>312.42275078751356</v>
      </c>
      <c r="AK59" s="220">
        <f t="shared" si="46"/>
        <v>544.73827471807772</v>
      </c>
      <c r="AL59" s="220">
        <f t="shared" si="46"/>
        <v>202.67707963397382</v>
      </c>
      <c r="AM59" s="220">
        <f t="shared" si="46"/>
        <v>123.73841419392234</v>
      </c>
      <c r="AN59" s="220">
        <f t="shared" si="46"/>
        <v>47.821091628567331</v>
      </c>
      <c r="AO59" s="220">
        <f t="shared" si="46"/>
        <v>192.38980228816655</v>
      </c>
      <c r="AP59" s="220">
        <f t="shared" si="46"/>
        <v>849.46683354198444</v>
      </c>
      <c r="AQ59" s="220">
        <f t="shared" si="46"/>
        <v>24407.416975378583</v>
      </c>
      <c r="AR59" s="220">
        <f t="shared" si="46"/>
        <v>6995.6574763160661</v>
      </c>
      <c r="AS59" s="220">
        <f t="shared" si="46"/>
        <v>1405.8016694114556</v>
      </c>
      <c r="AT59" s="220">
        <f t="shared" si="46"/>
        <v>1195.2493110629568</v>
      </c>
      <c r="AU59" s="220">
        <f t="shared" si="46"/>
        <v>1386.1786016566748</v>
      </c>
      <c r="AV59" s="220">
        <f t="shared" ref="AV59:BK61" si="47">DD61</f>
        <v>1133.4452625596377</v>
      </c>
      <c r="AW59" s="220">
        <f t="shared" si="47"/>
        <v>971.85561195034802</v>
      </c>
      <c r="AX59" s="220">
        <f t="shared" si="47"/>
        <v>1255.4779204121394</v>
      </c>
      <c r="AY59" s="220">
        <f t="shared" si="47"/>
        <v>302.8567477940382</v>
      </c>
      <c r="AZ59" s="220">
        <f t="shared" si="47"/>
        <v>90.377319585521519</v>
      </c>
      <c r="BA59" s="220">
        <f t="shared" si="47"/>
        <v>198.53933803886943</v>
      </c>
      <c r="BB59" s="220">
        <f t="shared" si="47"/>
        <v>610.0087302206847</v>
      </c>
      <c r="BC59" s="220">
        <f t="shared" si="47"/>
        <v>25.115895137728764</v>
      </c>
      <c r="BD59" s="220">
        <f t="shared" si="47"/>
        <v>114.46082636995834</v>
      </c>
      <c r="BE59" s="220">
        <f t="shared" si="47"/>
        <v>209.85909191231937</v>
      </c>
      <c r="BF59" s="220">
        <f t="shared" si="47"/>
        <v>0</v>
      </c>
      <c r="BG59" s="220">
        <f t="shared" si="47"/>
        <v>193.02691504187112</v>
      </c>
      <c r="BH59" s="220">
        <f t="shared" si="47"/>
        <v>17411.759499062504</v>
      </c>
      <c r="BI59" s="220">
        <f t="shared" si="47"/>
        <v>9837.8110978708064</v>
      </c>
      <c r="BJ59" s="220">
        <f t="shared" si="47"/>
        <v>1238.8874131525899</v>
      </c>
      <c r="BK59" s="220">
        <f t="shared" si="47"/>
        <v>1215.7716110079364</v>
      </c>
      <c r="BL59" s="220">
        <f t="shared" ref="BL59:BN61" si="48">DT61</f>
        <v>5525.985999384553</v>
      </c>
      <c r="BM59" s="220">
        <f t="shared" si="48"/>
        <v>230.03687735389366</v>
      </c>
      <c r="BN59" s="220">
        <f t="shared" si="48"/>
        <v>1035.2370581846728</v>
      </c>
      <c r="BO59" s="3225" t="s">
        <v>1021</v>
      </c>
      <c r="BP59" s="2972" t="s">
        <v>1022</v>
      </c>
      <c r="BQ59" s="2176">
        <v>99445.479761268361</v>
      </c>
      <c r="BR59" s="2177">
        <v>57315.873951190792</v>
      </c>
      <c r="BS59" s="2177">
        <v>12411.76572146613</v>
      </c>
      <c r="BT59" s="2177">
        <v>30561.128296551236</v>
      </c>
      <c r="BU59" s="2177">
        <v>4066.7227109977525</v>
      </c>
      <c r="BV59" s="2177">
        <v>2868.2824076471006</v>
      </c>
      <c r="BW59" s="2177">
        <v>105.49935753484594</v>
      </c>
      <c r="BX59" s="2177">
        <v>2</v>
      </c>
      <c r="BY59" s="2177">
        <v>143.08826628808939</v>
      </c>
      <c r="BZ59" s="2177">
        <v>199.14896504914427</v>
      </c>
      <c r="CA59" s="2177">
        <v>0</v>
      </c>
      <c r="CB59" s="2177">
        <v>172.66665934238583</v>
      </c>
      <c r="CC59" s="2177">
        <v>15</v>
      </c>
      <c r="CD59" s="2177">
        <v>3</v>
      </c>
      <c r="CE59" s="2177">
        <v>6</v>
      </c>
      <c r="CF59" s="2177">
        <v>0</v>
      </c>
      <c r="CG59" s="2177">
        <v>38.875062833641238</v>
      </c>
      <c r="CH59" s="2177">
        <v>107.20141695111097</v>
      </c>
      <c r="CI59" s="2177">
        <v>418.64698394709978</v>
      </c>
      <c r="CJ59" s="2177">
        <v>6803.7225544504845</v>
      </c>
      <c r="CK59" s="2177">
        <v>19690.683031102981</v>
      </c>
      <c r="CL59" s="2177">
        <v>14342.979933173421</v>
      </c>
      <c r="CM59" s="2177">
        <v>40890.731087742155</v>
      </c>
      <c r="CN59" s="2177">
        <v>4855.4370300480696</v>
      </c>
      <c r="CO59" s="2177">
        <v>709.0798115768348</v>
      </c>
      <c r="CP59" s="2177">
        <v>798.43690334359485</v>
      </c>
      <c r="CQ59" s="2177">
        <v>534.10626167419468</v>
      </c>
      <c r="CR59" s="2177">
        <v>447.75846061246313</v>
      </c>
      <c r="CS59" s="2177">
        <v>727.43097967609651</v>
      </c>
      <c r="CT59" s="2177">
        <v>297.74562098456374</v>
      </c>
      <c r="CU59" s="2177">
        <v>289.03171041619674</v>
      </c>
      <c r="CV59" s="2177">
        <v>194.99418651547026</v>
      </c>
      <c r="CW59" s="2177">
        <v>355.85652660672798</v>
      </c>
      <c r="CX59" s="2177">
        <v>896.62172484629764</v>
      </c>
      <c r="CY59" s="2177">
        <v>36035.294057694089</v>
      </c>
      <c r="CZ59" s="2177">
        <v>11311.456417788322</v>
      </c>
      <c r="DA59" s="2177">
        <v>2278.438147814843</v>
      </c>
      <c r="DB59" s="2177">
        <v>1970.2218048770053</v>
      </c>
      <c r="DC59" s="2177">
        <v>2328.6956159165238</v>
      </c>
      <c r="DD59" s="2177">
        <v>1703.4894910425437</v>
      </c>
      <c r="DE59" s="2177">
        <v>1476.9520123157624</v>
      </c>
      <c r="DF59" s="2177">
        <v>1899.0413133883778</v>
      </c>
      <c r="DG59" s="2177">
        <v>424.81170255194689</v>
      </c>
      <c r="DH59" s="2177">
        <v>127.44338083874239</v>
      </c>
      <c r="DI59" s="2177">
        <v>316.59025888475355</v>
      </c>
      <c r="DJ59" s="2177">
        <v>989.48517418061033</v>
      </c>
      <c r="DK59" s="2177">
        <v>65.776651719335973</v>
      </c>
      <c r="DL59" s="2177">
        <v>159.42696086246835</v>
      </c>
      <c r="DM59" s="2177">
        <v>289.24721299750098</v>
      </c>
      <c r="DN59" s="2177">
        <v>3</v>
      </c>
      <c r="DO59" s="2177">
        <v>523.27925164368094</v>
      </c>
      <c r="DP59" s="2177">
        <v>24723.837639905782</v>
      </c>
      <c r="DQ59" s="2177">
        <v>13164.466503909527</v>
      </c>
      <c r="DR59" s="2177">
        <v>1691.5706661712795</v>
      </c>
      <c r="DS59" s="2177">
        <v>1565.5827172870754</v>
      </c>
      <c r="DT59" s="2177">
        <v>8959.6018748912757</v>
      </c>
      <c r="DU59" s="2177">
        <v>309.26936325469018</v>
      </c>
      <c r="DV59" s="2178">
        <v>1238.8747223353255</v>
      </c>
      <c r="DW59" s="2168"/>
    </row>
    <row r="60" spans="1:127" ht="18" customHeight="1">
      <c r="A60" s="155"/>
      <c r="B60" s="155" t="s">
        <v>24</v>
      </c>
      <c r="C60" s="155"/>
      <c r="D60" s="1089"/>
      <c r="E60" s="1566">
        <f>BQ62</f>
        <v>20842.488848343051</v>
      </c>
      <c r="F60" s="1566">
        <f t="shared" si="44"/>
        <v>12786.21323694388</v>
      </c>
      <c r="G60" s="1566">
        <f t="shared" si="44"/>
        <v>2458.4421538664647</v>
      </c>
      <c r="H60" s="1566">
        <f t="shared" si="44"/>
        <v>7388.9166436743308</v>
      </c>
      <c r="I60" s="1566">
        <f t="shared" si="44"/>
        <v>633.85684679405085</v>
      </c>
      <c r="J60" s="1566">
        <f t="shared" si="44"/>
        <v>432.94026681397776</v>
      </c>
      <c r="K60" s="1566">
        <f t="shared" si="44"/>
        <v>31.83876120806741</v>
      </c>
      <c r="L60" s="1566">
        <f t="shared" si="44"/>
        <v>0</v>
      </c>
      <c r="M60" s="1566">
        <f t="shared" si="44"/>
        <v>14.887892631289571</v>
      </c>
      <c r="N60" s="1566">
        <f t="shared" si="44"/>
        <v>25.27909620009838</v>
      </c>
      <c r="O60" s="1566">
        <f t="shared" si="44"/>
        <v>0</v>
      </c>
      <c r="P60" s="1566">
        <f t="shared" si="44"/>
        <v>31.398450989210126</v>
      </c>
      <c r="Q60" s="1566">
        <f t="shared" si="44"/>
        <v>2</v>
      </c>
      <c r="R60" s="1566">
        <f t="shared" si="44"/>
        <v>0</v>
      </c>
      <c r="S60" s="1566">
        <f t="shared" si="44"/>
        <v>3</v>
      </c>
      <c r="T60" s="1566">
        <f t="shared" si="44"/>
        <v>0</v>
      </c>
      <c r="U60" s="1566">
        <f t="shared" si="44"/>
        <v>2</v>
      </c>
      <c r="V60" s="1566">
        <f t="shared" si="45"/>
        <v>9.6659399993850279</v>
      </c>
      <c r="W60" s="1566">
        <f t="shared" si="45"/>
        <v>83.532847547688334</v>
      </c>
      <c r="X60" s="1566">
        <f t="shared" si="45"/>
        <v>1542.0314311576271</v>
      </c>
      <c r="Y60" s="1566">
        <f t="shared" si="45"/>
        <v>5213.0283657226537</v>
      </c>
      <c r="Z60" s="1566">
        <f t="shared" si="45"/>
        <v>2938.8544394030864</v>
      </c>
      <c r="AA60" s="155"/>
      <c r="AB60" s="155" t="s">
        <v>1815</v>
      </c>
      <c r="AC60" s="155"/>
      <c r="AD60" s="1089"/>
      <c r="AE60" s="220">
        <f t="shared" ref="AE60:AE61" si="49">CM62</f>
        <v>7928.5822792850804</v>
      </c>
      <c r="AF60" s="220">
        <f t="shared" si="46"/>
        <v>590.06545826448905</v>
      </c>
      <c r="AG60" s="220">
        <f t="shared" si="46"/>
        <v>84.76298662853128</v>
      </c>
      <c r="AH60" s="220">
        <f t="shared" si="46"/>
        <v>96.156796161910222</v>
      </c>
      <c r="AI60" s="220">
        <f t="shared" si="46"/>
        <v>81.781596731773078</v>
      </c>
      <c r="AJ60" s="220">
        <f t="shared" si="46"/>
        <v>61.73705196172223</v>
      </c>
      <c r="AK60" s="220">
        <f t="shared" si="46"/>
        <v>113.82260834802651</v>
      </c>
      <c r="AL60" s="220">
        <f t="shared" si="46"/>
        <v>46.811469720890344</v>
      </c>
      <c r="AM60" s="220">
        <f t="shared" si="46"/>
        <v>77.074330006025463</v>
      </c>
      <c r="AN60" s="220">
        <f t="shared" si="46"/>
        <v>27.9160232572032</v>
      </c>
      <c r="AO60" s="220">
        <f t="shared" si="46"/>
        <v>54.081526486224561</v>
      </c>
      <c r="AP60" s="220">
        <f t="shared" si="46"/>
        <v>45.154891304313189</v>
      </c>
      <c r="AQ60" s="220">
        <f t="shared" si="46"/>
        <v>7338.5168210205893</v>
      </c>
      <c r="AR60" s="220">
        <f t="shared" si="46"/>
        <v>2600.5587585972603</v>
      </c>
      <c r="AS60" s="220">
        <f t="shared" si="46"/>
        <v>598.68451900928494</v>
      </c>
      <c r="AT60" s="220">
        <f t="shared" si="46"/>
        <v>334.12550717719313</v>
      </c>
      <c r="AU60" s="220">
        <f t="shared" si="46"/>
        <v>439.69371966819102</v>
      </c>
      <c r="AV60" s="220">
        <f t="shared" si="47"/>
        <v>318.65443334207464</v>
      </c>
      <c r="AW60" s="220">
        <f t="shared" si="47"/>
        <v>264.87323156474355</v>
      </c>
      <c r="AX60" s="220">
        <f t="shared" si="47"/>
        <v>462.85806146310011</v>
      </c>
      <c r="AY60" s="220">
        <f t="shared" si="47"/>
        <v>110.95495475790867</v>
      </c>
      <c r="AZ60" s="220">
        <f t="shared" si="47"/>
        <v>30.066061253220866</v>
      </c>
      <c r="BA60" s="220">
        <f t="shared" si="47"/>
        <v>103.02727219723546</v>
      </c>
      <c r="BB60" s="220">
        <f t="shared" si="47"/>
        <v>279.36596175239845</v>
      </c>
      <c r="BC60" s="220">
        <f t="shared" si="47"/>
        <v>17.556794522659594</v>
      </c>
      <c r="BD60" s="220">
        <f t="shared" si="47"/>
        <v>34.253656056619519</v>
      </c>
      <c r="BE60" s="220">
        <f t="shared" si="47"/>
        <v>58.633360923057609</v>
      </c>
      <c r="BF60" s="220">
        <f t="shared" si="47"/>
        <v>3</v>
      </c>
      <c r="BG60" s="220">
        <f t="shared" si="47"/>
        <v>248.14236217729461</v>
      </c>
      <c r="BH60" s="220">
        <f t="shared" si="47"/>
        <v>4737.9580624233304</v>
      </c>
      <c r="BI60" s="220">
        <f t="shared" si="47"/>
        <v>2265.4664869663106</v>
      </c>
      <c r="BJ60" s="220">
        <f t="shared" si="47"/>
        <v>270.63129310672065</v>
      </c>
      <c r="BK60" s="220">
        <f t="shared" si="47"/>
        <v>229.49770037731329</v>
      </c>
      <c r="BL60" s="220">
        <f t="shared" si="48"/>
        <v>1977.0500819729873</v>
      </c>
      <c r="BM60" s="220">
        <f t="shared" si="48"/>
        <v>79.232485900796576</v>
      </c>
      <c r="BN60" s="220">
        <f t="shared" si="48"/>
        <v>127.69333211408684</v>
      </c>
      <c r="BO60" s="3225"/>
      <c r="BP60" s="2972" t="s">
        <v>1023</v>
      </c>
      <c r="BQ60" s="2176">
        <v>78725.058033466179</v>
      </c>
      <c r="BR60" s="2177">
        <v>56308.418820498657</v>
      </c>
      <c r="BS60" s="2177">
        <v>12311.271590603426</v>
      </c>
      <c r="BT60" s="2177">
        <v>31391.920628934058</v>
      </c>
      <c r="BU60" s="2177">
        <v>4911.1110454593136</v>
      </c>
      <c r="BV60" s="2177">
        <v>3001.7362844000741</v>
      </c>
      <c r="BW60" s="2177">
        <v>133.60826308635367</v>
      </c>
      <c r="BX60" s="2177">
        <v>2</v>
      </c>
      <c r="BY60" s="2177">
        <v>106.37015801423115</v>
      </c>
      <c r="BZ60" s="2177">
        <v>295.59150209680314</v>
      </c>
      <c r="CA60" s="2177">
        <v>1</v>
      </c>
      <c r="CB60" s="2177">
        <v>232.75576117695636</v>
      </c>
      <c r="CC60" s="2177">
        <v>8</v>
      </c>
      <c r="CD60" s="2177">
        <v>11.176470588216311</v>
      </c>
      <c r="CE60" s="2177">
        <v>37</v>
      </c>
      <c r="CF60" s="2177">
        <v>2</v>
      </c>
      <c r="CG60" s="2177">
        <v>35.697965000737106</v>
      </c>
      <c r="CH60" s="2177">
        <v>120.64400081772925</v>
      </c>
      <c r="CI60" s="2177">
        <v>917.98716201734942</v>
      </c>
      <c r="CJ60" s="2177">
        <v>10230.627126003063</v>
      </c>
      <c r="CK60" s="2177">
        <v>16250.182457471707</v>
      </c>
      <c r="CL60" s="2177">
        <v>12605.226600961165</v>
      </c>
      <c r="CM60" s="2177">
        <v>21096.076118356228</v>
      </c>
      <c r="CN60" s="2177">
        <v>2515.2983379981688</v>
      </c>
      <c r="CO60" s="2177">
        <v>688.56921692992057</v>
      </c>
      <c r="CP60" s="2177">
        <v>369.37313604216757</v>
      </c>
      <c r="CQ60" s="2177">
        <v>435.1796360017882</v>
      </c>
      <c r="CR60" s="2177">
        <v>305.45083371931202</v>
      </c>
      <c r="CS60" s="2177">
        <v>271.45271210621337</v>
      </c>
      <c r="CT60" s="2177">
        <v>108.40460526509912</v>
      </c>
      <c r="CU60" s="2177">
        <v>69.884395101233594</v>
      </c>
      <c r="CV60" s="2177">
        <v>155.72833863187714</v>
      </c>
      <c r="CW60" s="2177">
        <v>164.36272044662664</v>
      </c>
      <c r="CX60" s="2177">
        <v>110.87099797942882</v>
      </c>
      <c r="CY60" s="2177">
        <v>18580.777780358043</v>
      </c>
      <c r="CZ60" s="2177">
        <v>7817.0367365870716</v>
      </c>
      <c r="DA60" s="2177">
        <v>1509.0469891919233</v>
      </c>
      <c r="DB60" s="2177">
        <v>1538.9043405173893</v>
      </c>
      <c r="DC60" s="2177">
        <v>2073.45967162735</v>
      </c>
      <c r="DD60" s="2177">
        <v>1151.9199242937873</v>
      </c>
      <c r="DE60" s="2177">
        <v>849.31198683140406</v>
      </c>
      <c r="DF60" s="2177">
        <v>809.10985278175554</v>
      </c>
      <c r="DG60" s="2177">
        <v>89.878859103813355</v>
      </c>
      <c r="DH60" s="2177">
        <v>53.35201193048173</v>
      </c>
      <c r="DI60" s="2177">
        <v>127.21763533773796</v>
      </c>
      <c r="DJ60" s="2177">
        <v>215.15707352572053</v>
      </c>
      <c r="DK60" s="2177">
        <v>42.537019904914736</v>
      </c>
      <c r="DL60" s="2177">
        <v>82.775486852109694</v>
      </c>
      <c r="DM60" s="2177">
        <v>242.28592076773043</v>
      </c>
      <c r="DN60" s="2177">
        <v>13.708072536426418</v>
      </c>
      <c r="DO60" s="2177">
        <v>477.26140232825873</v>
      </c>
      <c r="DP60" s="2177">
        <v>10763.741043770966</v>
      </c>
      <c r="DQ60" s="2177">
        <v>4905.8147151948624</v>
      </c>
      <c r="DR60" s="2177">
        <v>836.20805988571499</v>
      </c>
      <c r="DS60" s="2177">
        <v>472.99606153165053</v>
      </c>
      <c r="DT60" s="2177">
        <v>4723.2906875045292</v>
      </c>
      <c r="DU60" s="2177">
        <v>68.41584823579052</v>
      </c>
      <c r="DV60" s="2178">
        <v>1320.5630946113329</v>
      </c>
      <c r="DW60" s="2168"/>
    </row>
    <row r="61" spans="1:127" ht="18" customHeight="1">
      <c r="A61" s="155"/>
      <c r="B61" s="155" t="s">
        <v>1816</v>
      </c>
      <c r="C61" s="155"/>
      <c r="D61" s="1089"/>
      <c r="E61" s="1566">
        <f>BQ63</f>
        <v>16847.515080218953</v>
      </c>
      <c r="F61" s="291">
        <f t="shared" si="44"/>
        <v>11738.773793244305</v>
      </c>
      <c r="G61" s="1267">
        <f t="shared" si="44"/>
        <v>1902.4456277300319</v>
      </c>
      <c r="H61" s="1267">
        <f t="shared" si="44"/>
        <v>7325.6470604056867</v>
      </c>
      <c r="I61" s="1267">
        <f t="shared" si="44"/>
        <v>477.09850157953588</v>
      </c>
      <c r="J61" s="1267">
        <f t="shared" si="44"/>
        <v>306.82087069487028</v>
      </c>
      <c r="K61" s="1267">
        <f t="shared" si="44"/>
        <v>27.90000000001745</v>
      </c>
      <c r="L61" s="1267">
        <f t="shared" si="44"/>
        <v>0</v>
      </c>
      <c r="M61" s="1267">
        <f t="shared" si="44"/>
        <v>3.4285714285768258</v>
      </c>
      <c r="N61" s="1267">
        <f t="shared" si="44"/>
        <v>26.815098219184584</v>
      </c>
      <c r="O61" s="1267">
        <f t="shared" si="44"/>
        <v>0</v>
      </c>
      <c r="P61" s="1267">
        <f t="shared" si="44"/>
        <v>63.195047209337758</v>
      </c>
      <c r="Q61" s="1267">
        <f t="shared" si="44"/>
        <v>2</v>
      </c>
      <c r="R61" s="1267">
        <f t="shared" si="44"/>
        <v>1</v>
      </c>
      <c r="S61" s="1267">
        <f t="shared" si="44"/>
        <v>1</v>
      </c>
      <c r="T61" s="1267">
        <f t="shared" si="44"/>
        <v>0</v>
      </c>
      <c r="U61" s="1267">
        <f t="shared" si="44"/>
        <v>9</v>
      </c>
      <c r="V61" s="1267">
        <f t="shared" si="45"/>
        <v>15</v>
      </c>
      <c r="W61" s="1267">
        <f t="shared" si="45"/>
        <v>20.938914027548968</v>
      </c>
      <c r="X61" s="2876">
        <f t="shared" si="45"/>
        <v>1280.3090917495124</v>
      </c>
      <c r="Y61" s="2876">
        <f t="shared" si="45"/>
        <v>5568.2394670766389</v>
      </c>
      <c r="Z61" s="2876">
        <f t="shared" si="45"/>
        <v>2510.6811051085888</v>
      </c>
      <c r="AA61" s="155"/>
      <c r="AB61" s="155" t="s">
        <v>25</v>
      </c>
      <c r="AC61" s="155"/>
      <c r="AD61" s="1089"/>
      <c r="AE61" s="1201">
        <f t="shared" si="49"/>
        <v>5032.7969549380814</v>
      </c>
      <c r="AF61" s="1201">
        <f t="shared" si="46"/>
        <v>743.43669364315258</v>
      </c>
      <c r="AG61" s="1201">
        <f t="shared" si="46"/>
        <v>75.551583057661588</v>
      </c>
      <c r="AH61" s="1201">
        <f t="shared" si="46"/>
        <v>110.78010760938263</v>
      </c>
      <c r="AI61" s="1201">
        <f t="shared" si="46"/>
        <v>56.517941194903266</v>
      </c>
      <c r="AJ61" s="1201">
        <f t="shared" si="46"/>
        <v>73.598657863227359</v>
      </c>
      <c r="AK61" s="1201">
        <f t="shared" si="46"/>
        <v>68.870096609992487</v>
      </c>
      <c r="AL61" s="1201">
        <f t="shared" si="46"/>
        <v>48.257071629699738</v>
      </c>
      <c r="AM61" s="1201">
        <f t="shared" si="46"/>
        <v>88.218966216249086</v>
      </c>
      <c r="AN61" s="1201">
        <f t="shared" si="46"/>
        <v>119.25707162969974</v>
      </c>
      <c r="AO61" s="1201">
        <f t="shared" si="46"/>
        <v>109.38519783233677</v>
      </c>
      <c r="AP61" s="1201">
        <f t="shared" si="46"/>
        <v>2</v>
      </c>
      <c r="AQ61" s="1201">
        <f t="shared" si="46"/>
        <v>4289.3602612949271</v>
      </c>
      <c r="AR61" s="1201">
        <f t="shared" si="46"/>
        <v>1715.2401828749885</v>
      </c>
      <c r="AS61" s="1201">
        <f t="shared" si="46"/>
        <v>273.95195939410263</v>
      </c>
      <c r="AT61" s="1201">
        <f t="shared" si="46"/>
        <v>440.84698663685515</v>
      </c>
      <c r="AU61" s="1201">
        <f t="shared" si="46"/>
        <v>502.82329459165777</v>
      </c>
      <c r="AV61" s="1201">
        <f t="shared" si="47"/>
        <v>251.38979514083118</v>
      </c>
      <c r="AW61" s="1201">
        <f t="shared" si="47"/>
        <v>240.22316880067029</v>
      </c>
      <c r="AX61" s="1201">
        <f t="shared" si="47"/>
        <v>180.70533151313828</v>
      </c>
      <c r="AY61" s="1201">
        <f t="shared" si="47"/>
        <v>11</v>
      </c>
      <c r="AZ61" s="1201">
        <f t="shared" si="47"/>
        <v>7</v>
      </c>
      <c r="BA61" s="1201">
        <f t="shared" si="47"/>
        <v>15.023648648648649</v>
      </c>
      <c r="BB61" s="1201">
        <f t="shared" si="47"/>
        <v>100.11048220752753</v>
      </c>
      <c r="BC61" s="1201">
        <f t="shared" si="47"/>
        <v>23.10396205894763</v>
      </c>
      <c r="BD61" s="1201">
        <f t="shared" si="47"/>
        <v>10.712478435890466</v>
      </c>
      <c r="BE61" s="1201">
        <f t="shared" si="47"/>
        <v>20.754760162123986</v>
      </c>
      <c r="BF61" s="1201">
        <f t="shared" si="47"/>
        <v>0</v>
      </c>
      <c r="BG61" s="1201">
        <f t="shared" si="47"/>
        <v>82.109974424515215</v>
      </c>
      <c r="BH61" s="1201">
        <f t="shared" si="47"/>
        <v>2574.1200784199391</v>
      </c>
      <c r="BI61" s="1201">
        <f t="shared" si="47"/>
        <v>1061.1889190724119</v>
      </c>
      <c r="BJ61" s="1201">
        <f t="shared" si="47"/>
        <v>182.05195991196857</v>
      </c>
      <c r="BK61" s="1201">
        <f t="shared" si="47"/>
        <v>120.31340590182535</v>
      </c>
      <c r="BL61" s="1201">
        <f t="shared" si="48"/>
        <v>1456.5657935337333</v>
      </c>
      <c r="BM61" s="1201">
        <f t="shared" si="48"/>
        <v>0</v>
      </c>
      <c r="BN61" s="1201">
        <f t="shared" si="48"/>
        <v>75.944332036564973</v>
      </c>
      <c r="BO61" s="3225" t="s">
        <v>1024</v>
      </c>
      <c r="BP61" s="2972" t="s">
        <v>3904</v>
      </c>
      <c r="BQ61" s="2176">
        <v>61755.475832706274</v>
      </c>
      <c r="BR61" s="2177">
        <v>32790.886921002566</v>
      </c>
      <c r="BS61" s="2177">
        <v>8050.8779398696224</v>
      </c>
      <c r="BT61" s="2177">
        <v>15846.564592471213</v>
      </c>
      <c r="BU61" s="2177">
        <v>2955.7673626241653</v>
      </c>
      <c r="BV61" s="2177">
        <v>2128.5212701382547</v>
      </c>
      <c r="BW61" s="2177">
        <v>45.760596326761089</v>
      </c>
      <c r="BX61" s="2177">
        <v>2</v>
      </c>
      <c r="BY61" s="2177">
        <v>124.77180222822298</v>
      </c>
      <c r="BZ61" s="2177">
        <v>147.05477062986134</v>
      </c>
      <c r="CA61" s="2177">
        <v>0</v>
      </c>
      <c r="CB61" s="2177">
        <v>78.073161143837964</v>
      </c>
      <c r="CC61" s="2177">
        <v>11</v>
      </c>
      <c r="CD61" s="2177">
        <v>2</v>
      </c>
      <c r="CE61" s="2177">
        <v>2</v>
      </c>
      <c r="CF61" s="2177">
        <v>0</v>
      </c>
      <c r="CG61" s="2177">
        <v>27.875062833641238</v>
      </c>
      <c r="CH61" s="2177">
        <v>82.53547695172594</v>
      </c>
      <c r="CI61" s="2177">
        <v>314.17522237186239</v>
      </c>
      <c r="CJ61" s="2177">
        <v>3981.3820315433445</v>
      </c>
      <c r="CK61" s="2177">
        <v>8909.41519830369</v>
      </c>
      <c r="CL61" s="2177">
        <v>8893.4443886617446</v>
      </c>
      <c r="CM61" s="2177">
        <v>27929.351853519005</v>
      </c>
      <c r="CN61" s="2177">
        <v>3521.9348781404274</v>
      </c>
      <c r="CO61" s="2177">
        <v>548.7652418906423</v>
      </c>
      <c r="CP61" s="2177">
        <v>591.49999957230216</v>
      </c>
      <c r="CQ61" s="2177">
        <v>395.80672374751828</v>
      </c>
      <c r="CR61" s="2177">
        <v>312.42275078751356</v>
      </c>
      <c r="CS61" s="2177">
        <v>544.73827471807772</v>
      </c>
      <c r="CT61" s="2177">
        <v>202.67707963397382</v>
      </c>
      <c r="CU61" s="2177">
        <v>123.73841419392234</v>
      </c>
      <c r="CV61" s="2177">
        <v>47.821091628567331</v>
      </c>
      <c r="CW61" s="2177">
        <v>192.38980228816655</v>
      </c>
      <c r="CX61" s="2177">
        <v>849.46683354198444</v>
      </c>
      <c r="CY61" s="2177">
        <v>24407.416975378583</v>
      </c>
      <c r="CZ61" s="2177">
        <v>6995.6574763160661</v>
      </c>
      <c r="DA61" s="2177">
        <v>1405.8016694114556</v>
      </c>
      <c r="DB61" s="2177">
        <v>1195.2493110629568</v>
      </c>
      <c r="DC61" s="2177">
        <v>1386.1786016566748</v>
      </c>
      <c r="DD61" s="2177">
        <v>1133.4452625596377</v>
      </c>
      <c r="DE61" s="2177">
        <v>971.85561195034802</v>
      </c>
      <c r="DF61" s="2177">
        <v>1255.4779204121394</v>
      </c>
      <c r="DG61" s="2177">
        <v>302.8567477940382</v>
      </c>
      <c r="DH61" s="2177">
        <v>90.377319585521519</v>
      </c>
      <c r="DI61" s="2177">
        <v>198.53933803886943</v>
      </c>
      <c r="DJ61" s="2177">
        <v>610.0087302206847</v>
      </c>
      <c r="DK61" s="2177">
        <v>25.115895137728764</v>
      </c>
      <c r="DL61" s="2177">
        <v>114.46082636995834</v>
      </c>
      <c r="DM61" s="2177">
        <v>209.85909191231937</v>
      </c>
      <c r="DN61" s="2177">
        <v>0</v>
      </c>
      <c r="DO61" s="2177">
        <v>193.02691504187112</v>
      </c>
      <c r="DP61" s="2177">
        <v>17411.759499062504</v>
      </c>
      <c r="DQ61" s="2177">
        <v>9837.8110978708064</v>
      </c>
      <c r="DR61" s="2177">
        <v>1238.8874131525899</v>
      </c>
      <c r="DS61" s="2177">
        <v>1215.7716110079364</v>
      </c>
      <c r="DT61" s="2177">
        <v>5525.985999384553</v>
      </c>
      <c r="DU61" s="2177">
        <v>230.03687735389366</v>
      </c>
      <c r="DV61" s="2178">
        <v>1035.2370581846728</v>
      </c>
      <c r="DW61" s="2168"/>
    </row>
    <row r="62" spans="1:127" ht="18" customHeight="1" thickBot="1">
      <c r="A62" s="3104" t="s">
        <v>26</v>
      </c>
      <c r="B62" s="3104"/>
      <c r="C62" s="169"/>
      <c r="D62" s="1104"/>
      <c r="E62" s="303">
        <f t="shared" ref="E62:Z62" si="50">BQ64</f>
        <v>78725.058033466179</v>
      </c>
      <c r="F62" s="1570">
        <f t="shared" si="50"/>
        <v>56308.418820498657</v>
      </c>
      <c r="G62" s="1570">
        <f t="shared" si="50"/>
        <v>12311.271590603426</v>
      </c>
      <c r="H62" s="1570">
        <f t="shared" si="50"/>
        <v>31391.920628934058</v>
      </c>
      <c r="I62" s="1570">
        <f t="shared" si="50"/>
        <v>4911.1110454593136</v>
      </c>
      <c r="J62" s="1570">
        <f t="shared" si="50"/>
        <v>3001.7362844000741</v>
      </c>
      <c r="K62" s="1570">
        <f t="shared" si="50"/>
        <v>133.60826308635367</v>
      </c>
      <c r="L62" s="1570">
        <f t="shared" si="50"/>
        <v>2</v>
      </c>
      <c r="M62" s="1570">
        <f t="shared" si="50"/>
        <v>106.37015801423115</v>
      </c>
      <c r="N62" s="1570">
        <f t="shared" si="50"/>
        <v>295.59150209680314</v>
      </c>
      <c r="O62" s="1570">
        <f t="shared" si="50"/>
        <v>1</v>
      </c>
      <c r="P62" s="1570">
        <f t="shared" si="50"/>
        <v>232.75576117695636</v>
      </c>
      <c r="Q62" s="1570">
        <f t="shared" si="50"/>
        <v>8</v>
      </c>
      <c r="R62" s="1570">
        <f t="shared" si="50"/>
        <v>11.176470588216311</v>
      </c>
      <c r="S62" s="1570">
        <f t="shared" si="50"/>
        <v>37</v>
      </c>
      <c r="T62" s="1570">
        <f t="shared" si="50"/>
        <v>2</v>
      </c>
      <c r="U62" s="1570">
        <f t="shared" si="50"/>
        <v>35.697965000737106</v>
      </c>
      <c r="V62" s="1570">
        <f t="shared" si="50"/>
        <v>120.64400081772925</v>
      </c>
      <c r="W62" s="1570">
        <f t="shared" si="50"/>
        <v>917.98716201734942</v>
      </c>
      <c r="X62" s="1570">
        <f t="shared" si="50"/>
        <v>10230.627126003063</v>
      </c>
      <c r="Y62" s="1570">
        <f t="shared" si="50"/>
        <v>16250.182457471707</v>
      </c>
      <c r="Z62" s="1570">
        <f t="shared" si="50"/>
        <v>12605.226600961165</v>
      </c>
      <c r="AA62" s="3104" t="s">
        <v>1817</v>
      </c>
      <c r="AB62" s="3104"/>
      <c r="AC62" s="169"/>
      <c r="AD62" s="1104"/>
      <c r="AE62" s="217">
        <f t="shared" ref="AE62:BN62" si="51">CM64</f>
        <v>21096.076118356228</v>
      </c>
      <c r="AF62" s="217">
        <f t="shared" si="51"/>
        <v>2515.2983379981688</v>
      </c>
      <c r="AG62" s="217">
        <f t="shared" si="51"/>
        <v>688.56921692992057</v>
      </c>
      <c r="AH62" s="217">
        <f t="shared" si="51"/>
        <v>369.37313604216757</v>
      </c>
      <c r="AI62" s="217">
        <f t="shared" si="51"/>
        <v>435.1796360017882</v>
      </c>
      <c r="AJ62" s="217">
        <f t="shared" si="51"/>
        <v>305.45083371931202</v>
      </c>
      <c r="AK62" s="217">
        <f t="shared" si="51"/>
        <v>271.45271210621337</v>
      </c>
      <c r="AL62" s="217">
        <f t="shared" si="51"/>
        <v>108.40460526509912</v>
      </c>
      <c r="AM62" s="217">
        <f t="shared" si="51"/>
        <v>69.884395101233594</v>
      </c>
      <c r="AN62" s="217">
        <f t="shared" si="51"/>
        <v>155.72833863187714</v>
      </c>
      <c r="AO62" s="217">
        <f t="shared" si="51"/>
        <v>164.36272044662664</v>
      </c>
      <c r="AP62" s="217">
        <f t="shared" si="51"/>
        <v>110.87099797942882</v>
      </c>
      <c r="AQ62" s="217">
        <f t="shared" si="51"/>
        <v>18580.777780358043</v>
      </c>
      <c r="AR62" s="217">
        <f t="shared" si="51"/>
        <v>7817.0367365870716</v>
      </c>
      <c r="AS62" s="217">
        <f t="shared" si="51"/>
        <v>1509.0469891919233</v>
      </c>
      <c r="AT62" s="217">
        <f t="shared" si="51"/>
        <v>1538.9043405173893</v>
      </c>
      <c r="AU62" s="217">
        <f t="shared" si="51"/>
        <v>2073.45967162735</v>
      </c>
      <c r="AV62" s="217">
        <f t="shared" si="51"/>
        <v>1151.9199242937873</v>
      </c>
      <c r="AW62" s="217">
        <f t="shared" si="51"/>
        <v>849.31198683140406</v>
      </c>
      <c r="AX62" s="217">
        <f t="shared" si="51"/>
        <v>809.10985278175554</v>
      </c>
      <c r="AY62" s="217">
        <f t="shared" si="51"/>
        <v>89.878859103813355</v>
      </c>
      <c r="AZ62" s="217">
        <f t="shared" si="51"/>
        <v>53.35201193048173</v>
      </c>
      <c r="BA62" s="217">
        <f t="shared" si="51"/>
        <v>127.21763533773796</v>
      </c>
      <c r="BB62" s="217">
        <f t="shared" si="51"/>
        <v>215.15707352572053</v>
      </c>
      <c r="BC62" s="217">
        <f t="shared" si="51"/>
        <v>42.537019904914736</v>
      </c>
      <c r="BD62" s="217">
        <f t="shared" si="51"/>
        <v>82.775486852109694</v>
      </c>
      <c r="BE62" s="217">
        <f t="shared" si="51"/>
        <v>242.28592076773043</v>
      </c>
      <c r="BF62" s="217">
        <f t="shared" si="51"/>
        <v>13.708072536426418</v>
      </c>
      <c r="BG62" s="217">
        <f t="shared" si="51"/>
        <v>477.26140232825873</v>
      </c>
      <c r="BH62" s="217">
        <f t="shared" si="51"/>
        <v>10763.741043770966</v>
      </c>
      <c r="BI62" s="217">
        <f t="shared" si="51"/>
        <v>4905.8147151948624</v>
      </c>
      <c r="BJ62" s="217">
        <f t="shared" si="51"/>
        <v>836.20805988571499</v>
      </c>
      <c r="BK62" s="217">
        <f t="shared" si="51"/>
        <v>472.99606153165053</v>
      </c>
      <c r="BL62" s="217">
        <f t="shared" si="51"/>
        <v>4723.2906875045292</v>
      </c>
      <c r="BM62" s="217">
        <f t="shared" si="51"/>
        <v>68.41584823579052</v>
      </c>
      <c r="BN62" s="217">
        <f t="shared" si="51"/>
        <v>1320.5630946113329</v>
      </c>
      <c r="BO62" s="3225"/>
      <c r="BP62" s="2972" t="s">
        <v>3905</v>
      </c>
      <c r="BQ62" s="2176">
        <v>20842.488848343051</v>
      </c>
      <c r="BR62" s="2177">
        <v>12786.21323694388</v>
      </c>
      <c r="BS62" s="2177">
        <v>2458.4421538664647</v>
      </c>
      <c r="BT62" s="2177">
        <v>7388.9166436743308</v>
      </c>
      <c r="BU62" s="2177">
        <v>633.85684679405085</v>
      </c>
      <c r="BV62" s="2177">
        <v>432.94026681397776</v>
      </c>
      <c r="BW62" s="2177">
        <v>31.83876120806741</v>
      </c>
      <c r="BX62" s="2177">
        <v>0</v>
      </c>
      <c r="BY62" s="2177">
        <v>14.887892631289571</v>
      </c>
      <c r="BZ62" s="2177">
        <v>25.27909620009838</v>
      </c>
      <c r="CA62" s="2177">
        <v>0</v>
      </c>
      <c r="CB62" s="2177">
        <v>31.398450989210126</v>
      </c>
      <c r="CC62" s="2177">
        <v>2</v>
      </c>
      <c r="CD62" s="2177">
        <v>0</v>
      </c>
      <c r="CE62" s="2177">
        <v>3</v>
      </c>
      <c r="CF62" s="2177">
        <v>0</v>
      </c>
      <c r="CG62" s="2177">
        <v>2</v>
      </c>
      <c r="CH62" s="2177">
        <v>9.6659399993850279</v>
      </c>
      <c r="CI62" s="2177">
        <v>83.532847547688334</v>
      </c>
      <c r="CJ62" s="2177">
        <v>1542.0314311576271</v>
      </c>
      <c r="CK62" s="2177">
        <v>5213.0283657226537</v>
      </c>
      <c r="CL62" s="2177">
        <v>2938.8544394030864</v>
      </c>
      <c r="CM62" s="2177">
        <v>7928.5822792850804</v>
      </c>
      <c r="CN62" s="2177">
        <v>590.06545826448905</v>
      </c>
      <c r="CO62" s="2177">
        <v>84.76298662853128</v>
      </c>
      <c r="CP62" s="2177">
        <v>96.156796161910222</v>
      </c>
      <c r="CQ62" s="2177">
        <v>81.781596731773078</v>
      </c>
      <c r="CR62" s="2177">
        <v>61.73705196172223</v>
      </c>
      <c r="CS62" s="2177">
        <v>113.82260834802651</v>
      </c>
      <c r="CT62" s="2177">
        <v>46.811469720890344</v>
      </c>
      <c r="CU62" s="2177">
        <v>77.074330006025463</v>
      </c>
      <c r="CV62" s="2177">
        <v>27.9160232572032</v>
      </c>
      <c r="CW62" s="2177">
        <v>54.081526486224561</v>
      </c>
      <c r="CX62" s="2177">
        <v>45.154891304313189</v>
      </c>
      <c r="CY62" s="2177">
        <v>7338.5168210205893</v>
      </c>
      <c r="CZ62" s="2177">
        <v>2600.5587585972603</v>
      </c>
      <c r="DA62" s="2177">
        <v>598.68451900928494</v>
      </c>
      <c r="DB62" s="2177">
        <v>334.12550717719313</v>
      </c>
      <c r="DC62" s="2177">
        <v>439.69371966819102</v>
      </c>
      <c r="DD62" s="2177">
        <v>318.65443334207464</v>
      </c>
      <c r="DE62" s="2177">
        <v>264.87323156474355</v>
      </c>
      <c r="DF62" s="2177">
        <v>462.85806146310011</v>
      </c>
      <c r="DG62" s="2177">
        <v>110.95495475790867</v>
      </c>
      <c r="DH62" s="2177">
        <v>30.066061253220866</v>
      </c>
      <c r="DI62" s="2177">
        <v>103.02727219723546</v>
      </c>
      <c r="DJ62" s="2177">
        <v>279.36596175239845</v>
      </c>
      <c r="DK62" s="2177">
        <v>17.556794522659594</v>
      </c>
      <c r="DL62" s="2177">
        <v>34.253656056619519</v>
      </c>
      <c r="DM62" s="2177">
        <v>58.633360923057609</v>
      </c>
      <c r="DN62" s="2177">
        <v>3</v>
      </c>
      <c r="DO62" s="2177">
        <v>248.14236217729461</v>
      </c>
      <c r="DP62" s="2177">
        <v>4737.9580624233304</v>
      </c>
      <c r="DQ62" s="2177">
        <v>2265.4664869663106</v>
      </c>
      <c r="DR62" s="2177">
        <v>270.63129310672065</v>
      </c>
      <c r="DS62" s="2177">
        <v>229.49770037731329</v>
      </c>
      <c r="DT62" s="2177">
        <v>1977.0500819729873</v>
      </c>
      <c r="DU62" s="2177">
        <v>79.232485900796576</v>
      </c>
      <c r="DV62" s="2178">
        <v>127.69333211408684</v>
      </c>
      <c r="DW62" s="2168"/>
    </row>
    <row r="63" spans="1:127" ht="16.5" customHeight="1">
      <c r="A63" s="3219" t="s">
        <v>4111</v>
      </c>
      <c r="B63" s="3219"/>
      <c r="C63" s="3219"/>
      <c r="D63" s="3219"/>
      <c r="E63" s="3219"/>
      <c r="F63" s="3219"/>
      <c r="G63" s="3219"/>
      <c r="H63" s="3219"/>
      <c r="I63" s="3219"/>
      <c r="J63" s="3219"/>
      <c r="K63" s="3219"/>
      <c r="L63" s="3219"/>
      <c r="M63" s="3219"/>
      <c r="N63" s="3219"/>
      <c r="O63" s="216"/>
      <c r="P63" s="216"/>
      <c r="Q63" s="216"/>
      <c r="R63" s="216"/>
      <c r="S63" s="216"/>
      <c r="T63" s="216"/>
      <c r="U63" s="216"/>
      <c r="V63" s="216"/>
      <c r="W63" s="216"/>
      <c r="X63" s="216"/>
      <c r="Y63" s="216"/>
      <c r="Z63" s="216"/>
      <c r="AA63" s="155"/>
      <c r="AB63" s="155"/>
      <c r="AC63" s="155"/>
      <c r="AD63" s="1224"/>
      <c r="AE63" s="216"/>
      <c r="AF63" s="216"/>
      <c r="AG63" s="216"/>
      <c r="AH63" s="216"/>
      <c r="AI63" s="216"/>
      <c r="AJ63" s="216"/>
      <c r="AK63" s="216"/>
      <c r="AL63" s="216"/>
      <c r="AM63" s="216"/>
      <c r="AN63" s="216"/>
      <c r="AO63" s="216"/>
      <c r="AP63" s="216"/>
      <c r="AQ63" s="216"/>
      <c r="AR63" s="216"/>
      <c r="AS63" s="216"/>
      <c r="AT63" s="216"/>
      <c r="AU63" s="216"/>
      <c r="AV63" s="216"/>
      <c r="AW63" s="216"/>
      <c r="AX63" s="216"/>
      <c r="AY63" s="216"/>
      <c r="AZ63" s="216"/>
      <c r="BA63" s="216"/>
      <c r="BB63" s="216"/>
      <c r="BC63" s="216"/>
      <c r="BD63" s="216"/>
      <c r="BE63" s="216"/>
      <c r="BF63" s="216"/>
      <c r="BG63" s="216"/>
      <c r="BH63" s="216"/>
      <c r="BI63" s="216"/>
      <c r="BJ63" s="216"/>
      <c r="BK63" s="216"/>
      <c r="BL63" s="216"/>
      <c r="BM63" s="216"/>
      <c r="BN63" s="216"/>
      <c r="BO63" s="3225"/>
      <c r="BP63" s="2972" t="s">
        <v>3906</v>
      </c>
      <c r="BQ63" s="2176">
        <v>16847.515080218953</v>
      </c>
      <c r="BR63" s="2177">
        <v>11738.773793244305</v>
      </c>
      <c r="BS63" s="2177">
        <v>1902.4456277300319</v>
      </c>
      <c r="BT63" s="2177">
        <v>7325.6470604056867</v>
      </c>
      <c r="BU63" s="2177">
        <v>477.09850157953588</v>
      </c>
      <c r="BV63" s="2177">
        <v>306.82087069487028</v>
      </c>
      <c r="BW63" s="2177">
        <v>27.90000000001745</v>
      </c>
      <c r="BX63" s="2177">
        <v>0</v>
      </c>
      <c r="BY63" s="2177">
        <v>3.4285714285768258</v>
      </c>
      <c r="BZ63" s="2177">
        <v>26.815098219184584</v>
      </c>
      <c r="CA63" s="2177">
        <v>0</v>
      </c>
      <c r="CB63" s="2177">
        <v>63.195047209337758</v>
      </c>
      <c r="CC63" s="2177">
        <v>2</v>
      </c>
      <c r="CD63" s="2177">
        <v>1</v>
      </c>
      <c r="CE63" s="2177">
        <v>1</v>
      </c>
      <c r="CF63" s="2177">
        <v>0</v>
      </c>
      <c r="CG63" s="2177">
        <v>9</v>
      </c>
      <c r="CH63" s="2177">
        <v>15</v>
      </c>
      <c r="CI63" s="2177">
        <v>20.938914027548968</v>
      </c>
      <c r="CJ63" s="2177">
        <v>1280.3090917495124</v>
      </c>
      <c r="CK63" s="2177">
        <v>5568.2394670766389</v>
      </c>
      <c r="CL63" s="2177">
        <v>2510.6811051085888</v>
      </c>
      <c r="CM63" s="2177">
        <v>5032.7969549380814</v>
      </c>
      <c r="CN63" s="2177">
        <v>743.43669364315258</v>
      </c>
      <c r="CO63" s="2177">
        <v>75.551583057661588</v>
      </c>
      <c r="CP63" s="2177">
        <v>110.78010760938263</v>
      </c>
      <c r="CQ63" s="2177">
        <v>56.517941194903266</v>
      </c>
      <c r="CR63" s="2177">
        <v>73.598657863227359</v>
      </c>
      <c r="CS63" s="2177">
        <v>68.870096609992487</v>
      </c>
      <c r="CT63" s="2177">
        <v>48.257071629699738</v>
      </c>
      <c r="CU63" s="2177">
        <v>88.218966216249086</v>
      </c>
      <c r="CV63" s="2177">
        <v>119.25707162969974</v>
      </c>
      <c r="CW63" s="2177">
        <v>109.38519783233677</v>
      </c>
      <c r="CX63" s="2177">
        <v>2</v>
      </c>
      <c r="CY63" s="2177">
        <v>4289.3602612949271</v>
      </c>
      <c r="CZ63" s="2177">
        <v>1715.2401828749885</v>
      </c>
      <c r="DA63" s="2177">
        <v>273.95195939410263</v>
      </c>
      <c r="DB63" s="2177">
        <v>440.84698663685515</v>
      </c>
      <c r="DC63" s="2177">
        <v>502.82329459165777</v>
      </c>
      <c r="DD63" s="2177">
        <v>251.38979514083118</v>
      </c>
      <c r="DE63" s="2177">
        <v>240.22316880067029</v>
      </c>
      <c r="DF63" s="2177">
        <v>180.70533151313828</v>
      </c>
      <c r="DG63" s="2177">
        <v>11</v>
      </c>
      <c r="DH63" s="2177">
        <v>7</v>
      </c>
      <c r="DI63" s="2177">
        <v>15.023648648648649</v>
      </c>
      <c r="DJ63" s="2177">
        <v>100.11048220752753</v>
      </c>
      <c r="DK63" s="2177">
        <v>23.10396205894763</v>
      </c>
      <c r="DL63" s="2177">
        <v>10.712478435890466</v>
      </c>
      <c r="DM63" s="2177">
        <v>20.754760162123986</v>
      </c>
      <c r="DN63" s="2177">
        <v>0</v>
      </c>
      <c r="DO63" s="2177">
        <v>82.109974424515215</v>
      </c>
      <c r="DP63" s="2177">
        <v>2574.1200784199391</v>
      </c>
      <c r="DQ63" s="2177">
        <v>1061.1889190724119</v>
      </c>
      <c r="DR63" s="2177">
        <v>182.05195991196857</v>
      </c>
      <c r="DS63" s="2177">
        <v>120.31340590182535</v>
      </c>
      <c r="DT63" s="2177">
        <v>1456.5657935337333</v>
      </c>
      <c r="DU63" s="2177">
        <v>0</v>
      </c>
      <c r="DV63" s="2178">
        <v>75.944332036564973</v>
      </c>
      <c r="DW63" s="2168"/>
    </row>
    <row r="64" spans="1:127" s="790" customFormat="1" ht="16.5" customHeight="1" thickBot="1">
      <c r="A64" s="1225"/>
      <c r="B64" s="914" t="s">
        <v>4021</v>
      </c>
      <c r="G64" s="216"/>
      <c r="I64" s="914"/>
      <c r="J64" s="914"/>
      <c r="K64" s="914"/>
      <c r="L64" s="216"/>
      <c r="M64" s="216"/>
      <c r="N64" s="216"/>
      <c r="O64" s="216"/>
      <c r="P64" s="216"/>
      <c r="Q64" s="216"/>
      <c r="R64" s="216"/>
      <c r="S64" s="216"/>
      <c r="T64" s="216"/>
      <c r="U64" s="216"/>
      <c r="V64" s="216"/>
      <c r="W64" s="216"/>
      <c r="X64" s="216"/>
      <c r="Y64" s="216"/>
      <c r="Z64" s="216"/>
      <c r="AA64" s="1225"/>
      <c r="AE64" s="216"/>
      <c r="AF64" s="216"/>
      <c r="AG64" s="216"/>
      <c r="AH64" s="216"/>
      <c r="AI64" s="216"/>
      <c r="AJ64" s="216"/>
      <c r="AK64" s="216"/>
      <c r="AL64" s="216"/>
      <c r="AM64" s="216"/>
      <c r="AN64" s="216"/>
      <c r="AO64" s="216"/>
      <c r="AP64" s="216"/>
      <c r="AQ64" s="216"/>
      <c r="AR64" s="216"/>
      <c r="AS64" s="216"/>
      <c r="AT64" s="216"/>
      <c r="AU64" s="216"/>
      <c r="AV64" s="216"/>
      <c r="AW64" s="216"/>
      <c r="AX64" s="216"/>
      <c r="AY64" s="216"/>
      <c r="AZ64" s="216"/>
      <c r="BA64" s="216"/>
      <c r="BB64" s="216"/>
      <c r="BC64" s="216"/>
      <c r="BD64" s="216"/>
      <c r="BE64" s="216"/>
      <c r="BF64" s="216"/>
      <c r="BG64" s="216"/>
      <c r="BH64" s="216"/>
      <c r="BI64" s="216"/>
      <c r="BJ64" s="216"/>
      <c r="BK64" s="216"/>
      <c r="BL64" s="216"/>
      <c r="BM64" s="216"/>
      <c r="BN64" s="216"/>
      <c r="BO64" s="3225"/>
      <c r="BP64" s="2972" t="s">
        <v>3907</v>
      </c>
      <c r="BQ64" s="2176">
        <v>78725.058033466179</v>
      </c>
      <c r="BR64" s="2177">
        <v>56308.418820498657</v>
      </c>
      <c r="BS64" s="2177">
        <v>12311.271590603426</v>
      </c>
      <c r="BT64" s="2177">
        <v>31391.920628934058</v>
      </c>
      <c r="BU64" s="2177">
        <v>4911.1110454593136</v>
      </c>
      <c r="BV64" s="2177">
        <v>3001.7362844000741</v>
      </c>
      <c r="BW64" s="2177">
        <v>133.60826308635367</v>
      </c>
      <c r="BX64" s="2177">
        <v>2</v>
      </c>
      <c r="BY64" s="2177">
        <v>106.37015801423115</v>
      </c>
      <c r="BZ64" s="2177">
        <v>295.59150209680314</v>
      </c>
      <c r="CA64" s="2177">
        <v>1</v>
      </c>
      <c r="CB64" s="2177">
        <v>232.75576117695636</v>
      </c>
      <c r="CC64" s="2177">
        <v>8</v>
      </c>
      <c r="CD64" s="2177">
        <v>11.176470588216311</v>
      </c>
      <c r="CE64" s="2177">
        <v>37</v>
      </c>
      <c r="CF64" s="2177">
        <v>2</v>
      </c>
      <c r="CG64" s="2177">
        <v>35.697965000737106</v>
      </c>
      <c r="CH64" s="2177">
        <v>120.64400081772925</v>
      </c>
      <c r="CI64" s="2177">
        <v>917.98716201734942</v>
      </c>
      <c r="CJ64" s="2177">
        <v>10230.627126003063</v>
      </c>
      <c r="CK64" s="2177">
        <v>16250.182457471707</v>
      </c>
      <c r="CL64" s="2177">
        <v>12605.226600961165</v>
      </c>
      <c r="CM64" s="2177">
        <v>21096.076118356228</v>
      </c>
      <c r="CN64" s="2177">
        <v>2515.2983379981688</v>
      </c>
      <c r="CO64" s="2177">
        <v>688.56921692992057</v>
      </c>
      <c r="CP64" s="2177">
        <v>369.37313604216757</v>
      </c>
      <c r="CQ64" s="2177">
        <v>435.1796360017882</v>
      </c>
      <c r="CR64" s="2177">
        <v>305.45083371931202</v>
      </c>
      <c r="CS64" s="2177">
        <v>271.45271210621337</v>
      </c>
      <c r="CT64" s="2177">
        <v>108.40460526509912</v>
      </c>
      <c r="CU64" s="2177">
        <v>69.884395101233594</v>
      </c>
      <c r="CV64" s="2177">
        <v>155.72833863187714</v>
      </c>
      <c r="CW64" s="2177">
        <v>164.36272044662664</v>
      </c>
      <c r="CX64" s="2177">
        <v>110.87099797942882</v>
      </c>
      <c r="CY64" s="2177">
        <v>18580.777780358043</v>
      </c>
      <c r="CZ64" s="2177">
        <v>7817.0367365870716</v>
      </c>
      <c r="DA64" s="2177">
        <v>1509.0469891919233</v>
      </c>
      <c r="DB64" s="2177">
        <v>1538.9043405173893</v>
      </c>
      <c r="DC64" s="2177">
        <v>2073.45967162735</v>
      </c>
      <c r="DD64" s="2177">
        <v>1151.9199242937873</v>
      </c>
      <c r="DE64" s="2177">
        <v>849.31198683140406</v>
      </c>
      <c r="DF64" s="2177">
        <v>809.10985278175554</v>
      </c>
      <c r="DG64" s="2177">
        <v>89.878859103813355</v>
      </c>
      <c r="DH64" s="2177">
        <v>53.35201193048173</v>
      </c>
      <c r="DI64" s="2177">
        <v>127.21763533773796</v>
      </c>
      <c r="DJ64" s="2177">
        <v>215.15707352572053</v>
      </c>
      <c r="DK64" s="2177">
        <v>42.537019904914736</v>
      </c>
      <c r="DL64" s="2177">
        <v>82.775486852109694</v>
      </c>
      <c r="DM64" s="2177">
        <v>242.28592076773043</v>
      </c>
      <c r="DN64" s="2177">
        <v>13.708072536426418</v>
      </c>
      <c r="DO64" s="2177">
        <v>477.26140232825873</v>
      </c>
      <c r="DP64" s="2177">
        <v>10763.741043770966</v>
      </c>
      <c r="DQ64" s="2177">
        <v>4905.8147151948624</v>
      </c>
      <c r="DR64" s="2177">
        <v>836.20805988571499</v>
      </c>
      <c r="DS64" s="2177">
        <v>472.99606153165053</v>
      </c>
      <c r="DT64" s="2177">
        <v>4723.2906875045292</v>
      </c>
      <c r="DU64" s="2177">
        <v>68.41584823579052</v>
      </c>
      <c r="DV64" s="2178">
        <v>1320.5630946113329</v>
      </c>
      <c r="DW64" s="2168"/>
    </row>
    <row r="65" spans="1:127" s="790" customFormat="1" ht="16.5" customHeight="1" thickTop="1" thickBot="1">
      <c r="A65" s="1225"/>
      <c r="B65" s="2153" t="s">
        <v>3914</v>
      </c>
      <c r="E65" s="2153" t="s">
        <v>1386</v>
      </c>
      <c r="F65" s="216"/>
      <c r="G65" s="216"/>
      <c r="H65" s="216"/>
      <c r="I65" s="216"/>
      <c r="J65" s="216"/>
      <c r="K65" s="216"/>
      <c r="L65" s="216"/>
      <c r="M65" s="216"/>
      <c r="N65" s="216"/>
      <c r="O65" s="216"/>
      <c r="P65" s="216"/>
      <c r="Q65" s="216"/>
      <c r="R65" s="216"/>
      <c r="S65" s="216"/>
      <c r="T65" s="216"/>
      <c r="U65" s="216"/>
      <c r="V65" s="216"/>
      <c r="W65" s="216"/>
      <c r="X65" s="216"/>
      <c r="Y65" s="216"/>
      <c r="Z65" s="216"/>
      <c r="AA65" s="1225"/>
      <c r="AE65" s="216"/>
      <c r="AF65" s="216"/>
      <c r="AG65" s="216"/>
      <c r="AH65" s="216"/>
      <c r="AI65" s="216"/>
      <c r="AJ65" s="216"/>
      <c r="AK65" s="216"/>
      <c r="AL65" s="216"/>
      <c r="AM65" s="216"/>
      <c r="AN65" s="216"/>
      <c r="AO65" s="216"/>
      <c r="AP65" s="216"/>
      <c r="AQ65" s="216"/>
      <c r="AR65" s="216"/>
      <c r="AS65" s="216"/>
      <c r="AT65" s="216"/>
      <c r="AU65" s="216"/>
      <c r="AV65" s="216"/>
      <c r="AW65" s="216"/>
      <c r="AX65" s="216"/>
      <c r="AY65" s="216"/>
      <c r="AZ65" s="216"/>
      <c r="BA65" s="216"/>
      <c r="BB65" s="216"/>
      <c r="BC65" s="216"/>
      <c r="BD65" s="216"/>
      <c r="BE65" s="216"/>
      <c r="BF65" s="216"/>
      <c r="BG65" s="216"/>
      <c r="BH65" s="216"/>
      <c r="BI65" s="216"/>
      <c r="BJ65" s="216"/>
      <c r="BK65" s="216"/>
      <c r="BL65" s="216"/>
      <c r="BM65" s="216"/>
      <c r="BN65" s="1825"/>
      <c r="BO65" s="3225" t="s">
        <v>1029</v>
      </c>
      <c r="BP65" s="2972" t="s">
        <v>1030</v>
      </c>
      <c r="BQ65" s="2176">
        <v>38940.513657546377</v>
      </c>
      <c r="BR65" s="2177">
        <v>27251.03018308293</v>
      </c>
      <c r="BS65" s="2177">
        <v>8883.4944050982067</v>
      </c>
      <c r="BT65" s="2177">
        <v>11326.842660587272</v>
      </c>
      <c r="BU65" s="2177">
        <v>4515.0354671697878</v>
      </c>
      <c r="BV65" s="2177">
        <v>2885.2488505115284</v>
      </c>
      <c r="BW65" s="2177">
        <v>145.09359143281512</v>
      </c>
      <c r="BX65" s="2177">
        <v>0</v>
      </c>
      <c r="BY65" s="2177">
        <v>146.44219232919605</v>
      </c>
      <c r="BZ65" s="2177">
        <v>334.12639078636499</v>
      </c>
      <c r="CA65" s="2177">
        <v>1</v>
      </c>
      <c r="CB65" s="2177">
        <v>195.37750975468171</v>
      </c>
      <c r="CC65" s="2177">
        <v>2</v>
      </c>
      <c r="CD65" s="2177">
        <v>3</v>
      </c>
      <c r="CE65" s="2177">
        <v>5</v>
      </c>
      <c r="CF65" s="2177">
        <v>2</v>
      </c>
      <c r="CG65" s="2177">
        <v>18.560033966254352</v>
      </c>
      <c r="CH65" s="2177">
        <v>67.519344093813189</v>
      </c>
      <c r="CI65" s="2177">
        <v>708.6675542951325</v>
      </c>
      <c r="CJ65" s="2177">
        <v>4403.5703401457922</v>
      </c>
      <c r="CK65" s="2177">
        <v>2408.2368532716932</v>
      </c>
      <c r="CL65" s="2177">
        <v>7040.6931173974817</v>
      </c>
      <c r="CM65" s="2177">
        <v>9290.5059981940267</v>
      </c>
      <c r="CN65" s="2177">
        <v>1134.9641281301178</v>
      </c>
      <c r="CO65" s="2177">
        <v>335.56628055736888</v>
      </c>
      <c r="CP65" s="2177">
        <v>285.28447116607828</v>
      </c>
      <c r="CQ65" s="2177">
        <v>89.796243659695946</v>
      </c>
      <c r="CR65" s="2177">
        <v>40.249797843698794</v>
      </c>
      <c r="CS65" s="2177">
        <v>187.11936041750803</v>
      </c>
      <c r="CT65" s="2177">
        <v>86.8063653922989</v>
      </c>
      <c r="CU65" s="2177">
        <v>83.523248691188655</v>
      </c>
      <c r="CV65" s="2177">
        <v>24.548590211104308</v>
      </c>
      <c r="CW65" s="2177">
        <v>83.429289447867347</v>
      </c>
      <c r="CX65" s="2177">
        <v>22</v>
      </c>
      <c r="CY65" s="2177">
        <v>8155.541870063912</v>
      </c>
      <c r="CZ65" s="2177">
        <v>3281.0475478859057</v>
      </c>
      <c r="DA65" s="2177">
        <v>858.34801628669152</v>
      </c>
      <c r="DB65" s="2177">
        <v>886.19073602852677</v>
      </c>
      <c r="DC65" s="2177">
        <v>608.2405890671713</v>
      </c>
      <c r="DD65" s="2177">
        <v>478.61433242378604</v>
      </c>
      <c r="DE65" s="2177">
        <v>221.56136061072436</v>
      </c>
      <c r="DF65" s="2177">
        <v>434.58308434890739</v>
      </c>
      <c r="DG65" s="2177">
        <v>93.750264550236693</v>
      </c>
      <c r="DH65" s="2177">
        <v>0</v>
      </c>
      <c r="DI65" s="2177">
        <v>65.509847701379357</v>
      </c>
      <c r="DJ65" s="2177">
        <v>159.31562550027706</v>
      </c>
      <c r="DK65" s="2177">
        <v>35.078947368387361</v>
      </c>
      <c r="DL65" s="2177">
        <v>20.72727272728768</v>
      </c>
      <c r="DM65" s="2177">
        <v>77.595946271116233</v>
      </c>
      <c r="DN65" s="2177">
        <v>0</v>
      </c>
      <c r="DO65" s="2177">
        <v>57.804880588091493</v>
      </c>
      <c r="DP65" s="2177">
        <v>4874.4943221780068</v>
      </c>
      <c r="DQ65" s="2177">
        <v>3039.3409724204162</v>
      </c>
      <c r="DR65" s="2177">
        <v>299.27929912318348</v>
      </c>
      <c r="DS65" s="2177">
        <v>162.1924501054726</v>
      </c>
      <c r="DT65" s="2177">
        <v>1533.3365722041251</v>
      </c>
      <c r="DU65" s="2177">
        <v>0</v>
      </c>
      <c r="DV65" s="2178">
        <v>2398.977476269326</v>
      </c>
      <c r="DW65" s="2168"/>
    </row>
    <row r="66" spans="1:127" s="790" customFormat="1" ht="16.5" customHeight="1" thickTop="1">
      <c r="A66" s="1225"/>
      <c r="B66" s="2158" t="s">
        <v>725</v>
      </c>
      <c r="E66" s="1996">
        <f>E31</f>
        <v>178170.53779473432</v>
      </c>
      <c r="F66" s="2185">
        <f t="shared" ref="F66:F97" si="52">E66/$E$66*100</f>
        <v>100</v>
      </c>
      <c r="G66" s="216"/>
      <c r="H66" s="216"/>
      <c r="I66" s="216"/>
      <c r="J66" s="216"/>
      <c r="K66" s="216"/>
      <c r="L66" s="216"/>
      <c r="M66" s="216"/>
      <c r="N66" s="216"/>
      <c r="O66" s="216"/>
      <c r="P66" s="216"/>
      <c r="Q66" s="216"/>
      <c r="R66" s="216"/>
      <c r="S66" s="216"/>
      <c r="T66" s="216"/>
      <c r="U66" s="216"/>
      <c r="V66" s="216"/>
      <c r="W66" s="216"/>
      <c r="X66" s="216"/>
      <c r="Y66" s="216"/>
      <c r="Z66" s="216"/>
      <c r="AA66" s="1225"/>
      <c r="AE66" s="216"/>
      <c r="AF66" s="216"/>
      <c r="AG66" s="216"/>
      <c r="AH66" s="216"/>
      <c r="AI66" s="216"/>
      <c r="AJ66" s="216"/>
      <c r="AK66" s="216"/>
      <c r="AL66" s="216"/>
      <c r="AM66" s="216"/>
      <c r="AN66" s="216"/>
      <c r="AO66" s="216"/>
      <c r="AP66" s="216"/>
      <c r="AQ66" s="216"/>
      <c r="AR66" s="216"/>
      <c r="AS66" s="216"/>
      <c r="AT66" s="216"/>
      <c r="AU66" s="216"/>
      <c r="AV66" s="216"/>
      <c r="AW66" s="216"/>
      <c r="AX66" s="216"/>
      <c r="AY66" s="216"/>
      <c r="AZ66" s="216"/>
      <c r="BA66" s="216"/>
      <c r="BB66" s="216"/>
      <c r="BC66" s="216"/>
      <c r="BD66" s="216"/>
      <c r="BE66" s="216"/>
      <c r="BF66" s="216"/>
      <c r="BG66" s="216"/>
      <c r="BH66" s="216"/>
      <c r="BI66" s="216"/>
      <c r="BJ66" s="216"/>
      <c r="BK66" s="216"/>
      <c r="BL66" s="216"/>
      <c r="BM66" s="216"/>
      <c r="BN66" s="216"/>
      <c r="BO66" s="3225"/>
      <c r="BP66" s="2972" t="s">
        <v>1031</v>
      </c>
      <c r="BQ66" s="2176">
        <v>31421.60603375575</v>
      </c>
      <c r="BR66" s="2177">
        <v>19172.566976674945</v>
      </c>
      <c r="BS66" s="2177">
        <v>4344.086639985836</v>
      </c>
      <c r="BT66" s="2177">
        <v>9903.0454073456876</v>
      </c>
      <c r="BU66" s="2177">
        <v>1935.8386758963597</v>
      </c>
      <c r="BV66" s="2177">
        <v>1301.8242657221631</v>
      </c>
      <c r="BW66" s="2177">
        <v>17.406961919877354</v>
      </c>
      <c r="BX66" s="2177">
        <v>2</v>
      </c>
      <c r="BY66" s="2177">
        <v>76.331153452809161</v>
      </c>
      <c r="BZ66" s="2177">
        <v>44.554702708957713</v>
      </c>
      <c r="CA66" s="2177">
        <v>0</v>
      </c>
      <c r="CB66" s="2177">
        <v>47.900954592884773</v>
      </c>
      <c r="CC66" s="2177">
        <v>6</v>
      </c>
      <c r="CD66" s="2177">
        <v>3</v>
      </c>
      <c r="CE66" s="2177">
        <v>4</v>
      </c>
      <c r="CF66" s="2177">
        <v>0</v>
      </c>
      <c r="CG66" s="2177">
        <v>21.875062833641238</v>
      </c>
      <c r="CH66" s="2177">
        <v>53.929847259843811</v>
      </c>
      <c r="CI66" s="2177">
        <v>365.47224914531853</v>
      </c>
      <c r="CJ66" s="2177">
        <v>3801.6177242892672</v>
      </c>
      <c r="CK66" s="2177">
        <v>4165.5890071600543</v>
      </c>
      <c r="CL66" s="2177">
        <v>4925.4349293434052</v>
      </c>
      <c r="CM66" s="2177">
        <v>12088.578716403486</v>
      </c>
      <c r="CN66" s="2177">
        <v>1437.2115876345106</v>
      </c>
      <c r="CO66" s="2177">
        <v>340.7015356166782</v>
      </c>
      <c r="CP66" s="2177">
        <v>286.50933255129661</v>
      </c>
      <c r="CQ66" s="2177">
        <v>268.04030241388313</v>
      </c>
      <c r="CR66" s="2177">
        <v>207.72707786121359</v>
      </c>
      <c r="CS66" s="2177">
        <v>160.99975699986894</v>
      </c>
      <c r="CT66" s="2177">
        <v>63.087860604957896</v>
      </c>
      <c r="CU66" s="2177">
        <v>58.108545048128647</v>
      </c>
      <c r="CV66" s="2177">
        <v>58.713734521130391</v>
      </c>
      <c r="CW66" s="2177">
        <v>116.32846919136976</v>
      </c>
      <c r="CX66" s="2177">
        <v>51.896081591434317</v>
      </c>
      <c r="CY66" s="2177">
        <v>10651.367128768974</v>
      </c>
      <c r="CZ66" s="2177">
        <v>4422.123121991769</v>
      </c>
      <c r="DA66" s="2177">
        <v>1032.0599898005091</v>
      </c>
      <c r="DB66" s="2177">
        <v>943.68331834017977</v>
      </c>
      <c r="DC66" s="2177">
        <v>873.44783052063497</v>
      </c>
      <c r="DD66" s="2177">
        <v>742.26276119852764</v>
      </c>
      <c r="DE66" s="2177">
        <v>674.53775639724881</v>
      </c>
      <c r="DF66" s="2177">
        <v>737.60341759382982</v>
      </c>
      <c r="DG66" s="2177">
        <v>158.72962708429145</v>
      </c>
      <c r="DH66" s="2177">
        <v>70.744579309085083</v>
      </c>
      <c r="DI66" s="2177">
        <v>108.05470951357957</v>
      </c>
      <c r="DJ66" s="2177">
        <v>369.29021095144083</v>
      </c>
      <c r="DK66" s="2177">
        <v>17.10396205894763</v>
      </c>
      <c r="DL66" s="2177">
        <v>112.12381208513376</v>
      </c>
      <c r="DM66" s="2177">
        <v>98.396403580302007</v>
      </c>
      <c r="DN66" s="2177">
        <v>0</v>
      </c>
      <c r="DO66" s="2177">
        <v>37.956521739157637</v>
      </c>
      <c r="DP66" s="2177">
        <v>6229.244006777204</v>
      </c>
      <c r="DQ66" s="2177">
        <v>3485.6784825754985</v>
      </c>
      <c r="DR66" s="2177">
        <v>714.3352677431302</v>
      </c>
      <c r="DS66" s="2177">
        <v>544.21010527399301</v>
      </c>
      <c r="DT66" s="2177">
        <v>1719.616826292217</v>
      </c>
      <c r="DU66" s="2177">
        <v>180.48552176603084</v>
      </c>
      <c r="DV66" s="2178">
        <v>160.46034067733066</v>
      </c>
      <c r="DW66" s="2168"/>
    </row>
    <row r="67" spans="1:127" s="790" customFormat="1" ht="16.5" customHeight="1">
      <c r="A67" s="1225"/>
      <c r="B67" s="2159" t="s">
        <v>803</v>
      </c>
      <c r="E67" s="2154">
        <f>F31</f>
        <v>113624.29277168945</v>
      </c>
      <c r="F67" s="2185">
        <f t="shared" si="52"/>
        <v>63.77277308473586</v>
      </c>
      <c r="G67" s="216"/>
      <c r="H67" s="216"/>
      <c r="I67" s="216"/>
      <c r="J67" s="216"/>
      <c r="K67" s="216"/>
      <c r="L67" s="216"/>
      <c r="M67" s="216"/>
      <c r="N67" s="216"/>
      <c r="O67" s="216"/>
      <c r="P67" s="216"/>
      <c r="Q67" s="216"/>
      <c r="R67" s="216"/>
      <c r="S67" s="216"/>
      <c r="T67" s="216"/>
      <c r="U67" s="216"/>
      <c r="V67" s="216"/>
      <c r="W67" s="216"/>
      <c r="X67" s="216"/>
      <c r="Y67" s="216"/>
      <c r="Z67" s="216"/>
      <c r="AA67" s="1225"/>
      <c r="AE67" s="216"/>
      <c r="AF67" s="216"/>
      <c r="AG67" s="216"/>
      <c r="AH67" s="216"/>
      <c r="AI67" s="216"/>
      <c r="AJ67" s="216"/>
      <c r="AK67" s="216"/>
      <c r="AL67" s="216"/>
      <c r="AM67" s="216"/>
      <c r="AN67" s="216"/>
      <c r="AO67" s="216"/>
      <c r="AP67" s="216"/>
      <c r="AQ67" s="216"/>
      <c r="AR67" s="216"/>
      <c r="AS67" s="216"/>
      <c r="AT67" s="216"/>
      <c r="AU67" s="216"/>
      <c r="AV67" s="216"/>
      <c r="AW67" s="216"/>
      <c r="AX67" s="216"/>
      <c r="AY67" s="216"/>
      <c r="AZ67" s="216"/>
      <c r="BA67" s="216"/>
      <c r="BB67" s="216"/>
      <c r="BC67" s="216"/>
      <c r="BD67" s="216"/>
      <c r="BE67" s="216"/>
      <c r="BF67" s="216"/>
      <c r="BG67" s="216"/>
      <c r="BH67" s="216"/>
      <c r="BI67" s="216"/>
      <c r="BJ67" s="216"/>
      <c r="BK67" s="216"/>
      <c r="BL67" s="216"/>
      <c r="BM67" s="216"/>
      <c r="BN67" s="216"/>
      <c r="BO67" s="3225"/>
      <c r="BP67" s="2972" t="s">
        <v>1032</v>
      </c>
      <c r="BQ67" s="2176">
        <v>41843.328932858538</v>
      </c>
      <c r="BR67" s="2177">
        <v>25161.409120448268</v>
      </c>
      <c r="BS67" s="2177">
        <v>4801.1314480731708</v>
      </c>
      <c r="BT67" s="2177">
        <v>14080.558022900834</v>
      </c>
      <c r="BU67" s="2177">
        <v>1565.3878198824491</v>
      </c>
      <c r="BV67" s="2177">
        <v>1064.2722107937573</v>
      </c>
      <c r="BW67" s="2177">
        <v>17.115880961249268</v>
      </c>
      <c r="BX67" s="2177">
        <v>0</v>
      </c>
      <c r="BY67" s="2177">
        <v>23.288852105221007</v>
      </c>
      <c r="BZ67" s="2177">
        <v>72.718417309668482</v>
      </c>
      <c r="CA67" s="2177">
        <v>0</v>
      </c>
      <c r="CB67" s="2177">
        <v>83.676518613595277</v>
      </c>
      <c r="CC67" s="2177">
        <v>14</v>
      </c>
      <c r="CD67" s="2177">
        <v>7.1764705882163122</v>
      </c>
      <c r="CE67" s="2177">
        <v>5</v>
      </c>
      <c r="CF67" s="2177">
        <v>0</v>
      </c>
      <c r="CG67" s="2177">
        <v>15</v>
      </c>
      <c r="CH67" s="2177">
        <v>58.396226415183229</v>
      </c>
      <c r="CI67" s="2177">
        <v>203.74324309555794</v>
      </c>
      <c r="CJ67" s="2177">
        <v>4818.9673865638524</v>
      </c>
      <c r="CK67" s="2177">
        <v>7696.2028164545309</v>
      </c>
      <c r="CL67" s="2177">
        <v>6279.7196494742675</v>
      </c>
      <c r="CM67" s="2177">
        <v>16681.919812410248</v>
      </c>
      <c r="CN67" s="2177">
        <v>2016.7297267274819</v>
      </c>
      <c r="CO67" s="2177">
        <v>490.33113002353628</v>
      </c>
      <c r="CP67" s="2177">
        <v>341.48043754750614</v>
      </c>
      <c r="CQ67" s="2177">
        <v>377.29831817165382</v>
      </c>
      <c r="CR67" s="2177">
        <v>196.67071002513839</v>
      </c>
      <c r="CS67" s="2177">
        <v>237.51501747215227</v>
      </c>
      <c r="CT67" s="2177">
        <v>151.25497530232136</v>
      </c>
      <c r="CU67" s="2177">
        <v>95.130236719786112</v>
      </c>
      <c r="CV67" s="2177">
        <v>56.942299442273558</v>
      </c>
      <c r="CW67" s="2177">
        <v>154.67846337461114</v>
      </c>
      <c r="CX67" s="2177">
        <v>110.15914123429215</v>
      </c>
      <c r="CY67" s="2177">
        <v>14665.190085682763</v>
      </c>
      <c r="CZ67" s="2177">
        <v>6198.4951940579967</v>
      </c>
      <c r="DA67" s="2177">
        <v>1043.3783184341573</v>
      </c>
      <c r="DB67" s="2177">
        <v>842.21524178266316</v>
      </c>
      <c r="DC67" s="2177">
        <v>1635.1559928259192</v>
      </c>
      <c r="DD67" s="2177">
        <v>1025.6849879871272</v>
      </c>
      <c r="DE67" s="2177">
        <v>698.40686816954553</v>
      </c>
      <c r="DF67" s="2177">
        <v>861.41439501838454</v>
      </c>
      <c r="DG67" s="2177">
        <v>179.16738471860697</v>
      </c>
      <c r="DH67" s="2177">
        <v>65.921833243437817</v>
      </c>
      <c r="DI67" s="2177">
        <v>216.94333160632334</v>
      </c>
      <c r="DJ67" s="2177">
        <v>373.61489491081704</v>
      </c>
      <c r="DK67" s="2177">
        <v>24.192518983799889</v>
      </c>
      <c r="DL67" s="2177">
        <v>75.160697455486428</v>
      </c>
      <c r="DM67" s="2177">
        <v>217.72128316534614</v>
      </c>
      <c r="DN67" s="2177">
        <v>3</v>
      </c>
      <c r="DO67" s="2177">
        <v>329.44008363866811</v>
      </c>
      <c r="DP67" s="2177">
        <v>8466.6948916247729</v>
      </c>
      <c r="DQ67" s="2177">
        <v>4529.3200128301169</v>
      </c>
      <c r="DR67" s="2177">
        <v>693.14132675896178</v>
      </c>
      <c r="DS67" s="2177">
        <v>668.44310557105302</v>
      </c>
      <c r="DT67" s="2177">
        <v>2731.3397766701173</v>
      </c>
      <c r="DU67" s="2177">
        <v>197.19968972444985</v>
      </c>
      <c r="DV67" s="2178">
        <v>0</v>
      </c>
      <c r="DW67" s="2168"/>
    </row>
    <row r="68" spans="1:127" s="790" customFormat="1" ht="16.5" customHeight="1">
      <c r="A68" s="1225"/>
      <c r="B68" s="2160" t="s">
        <v>1305</v>
      </c>
      <c r="E68" s="1996">
        <f>G31</f>
        <v>24723.037312069544</v>
      </c>
      <c r="F68" s="2185">
        <f t="shared" si="52"/>
        <v>13.876052470892979</v>
      </c>
      <c r="G68" s="216"/>
      <c r="H68" s="216"/>
      <c r="I68" s="216"/>
      <c r="J68" s="216"/>
      <c r="K68" s="216"/>
      <c r="L68" s="216"/>
      <c r="M68" s="216"/>
      <c r="N68" s="216"/>
      <c r="O68" s="216"/>
      <c r="P68" s="216"/>
      <c r="Q68" s="216"/>
      <c r="R68" s="216"/>
      <c r="S68" s="216"/>
      <c r="T68" s="216"/>
      <c r="U68" s="216"/>
      <c r="V68" s="216"/>
      <c r="W68" s="216"/>
      <c r="X68" s="216"/>
      <c r="Y68" s="216"/>
      <c r="Z68" s="216"/>
      <c r="AA68" s="1225"/>
      <c r="AE68" s="216"/>
      <c r="AF68" s="216"/>
      <c r="AG68" s="216"/>
      <c r="AH68" s="216"/>
      <c r="AI68" s="216"/>
      <c r="AJ68" s="216"/>
      <c r="AK68" s="216"/>
      <c r="AL68" s="216"/>
      <c r="AM68" s="216"/>
      <c r="AN68" s="216"/>
      <c r="AO68" s="216"/>
      <c r="AP68" s="216"/>
      <c r="AQ68" s="216"/>
      <c r="AR68" s="216"/>
      <c r="AS68" s="216"/>
      <c r="AT68" s="216"/>
      <c r="AU68" s="216"/>
      <c r="AV68" s="216"/>
      <c r="AW68" s="216"/>
      <c r="AX68" s="216"/>
      <c r="AY68" s="216"/>
      <c r="AZ68" s="216"/>
      <c r="BA68" s="216"/>
      <c r="BB68" s="216"/>
      <c r="BC68" s="216"/>
      <c r="BD68" s="216"/>
      <c r="BE68" s="216"/>
      <c r="BF68" s="216"/>
      <c r="BG68" s="216"/>
      <c r="BH68" s="216"/>
      <c r="BI68" s="216"/>
      <c r="BJ68" s="216"/>
      <c r="BK68" s="216"/>
      <c r="BL68" s="216"/>
      <c r="BM68" s="216"/>
      <c r="BN68" s="216"/>
      <c r="BO68" s="3225"/>
      <c r="BP68" s="2972" t="s">
        <v>1033</v>
      </c>
      <c r="BQ68" s="2176">
        <v>19350.873661326455</v>
      </c>
      <c r="BR68" s="2177">
        <v>11629.091664558739</v>
      </c>
      <c r="BS68" s="2177">
        <v>1923.2563390450312</v>
      </c>
      <c r="BT68" s="2177">
        <v>6760.2122640505086</v>
      </c>
      <c r="BU68" s="2177">
        <v>353.26280583012004</v>
      </c>
      <c r="BV68" s="2177">
        <v>245.46712045432406</v>
      </c>
      <c r="BW68" s="2177">
        <v>18.768778280515907</v>
      </c>
      <c r="BX68" s="2177">
        <v>2</v>
      </c>
      <c r="BY68" s="2177">
        <v>3.3962264150943393</v>
      </c>
      <c r="BZ68" s="2177">
        <v>1</v>
      </c>
      <c r="CA68" s="2177">
        <v>0</v>
      </c>
      <c r="CB68" s="2177">
        <v>7.3135914043343462</v>
      </c>
      <c r="CC68" s="2177">
        <v>1</v>
      </c>
      <c r="CD68" s="2177">
        <v>0</v>
      </c>
      <c r="CE68" s="2177">
        <v>0</v>
      </c>
      <c r="CF68" s="2177">
        <v>0</v>
      </c>
      <c r="CG68" s="2177">
        <v>8.137931034482758</v>
      </c>
      <c r="CH68" s="2177">
        <v>19</v>
      </c>
      <c r="CI68" s="2177">
        <v>45.865566837034365</v>
      </c>
      <c r="CJ68" s="2177">
        <v>1582.907080109369</v>
      </c>
      <c r="CK68" s="2177">
        <v>4824.0423781110167</v>
      </c>
      <c r="CL68" s="2177">
        <v>2945.6230614632027</v>
      </c>
      <c r="CM68" s="2177">
        <v>7721.7819967677124</v>
      </c>
      <c r="CN68" s="2177">
        <v>441.34074653667153</v>
      </c>
      <c r="CO68" s="2177">
        <v>52.137006905861014</v>
      </c>
      <c r="CP68" s="2177">
        <v>32.315030409878041</v>
      </c>
      <c r="CQ68" s="2177">
        <v>61.414673204153878</v>
      </c>
      <c r="CR68" s="2177">
        <v>81.096995022115351</v>
      </c>
      <c r="CS68" s="2177">
        <v>65.898896747550722</v>
      </c>
      <c r="CT68" s="2177">
        <v>21.692939151763195</v>
      </c>
      <c r="CU68" s="2177">
        <v>46.909735699092224</v>
      </c>
      <c r="CV68" s="2177">
        <v>25.243079207781513</v>
      </c>
      <c r="CW68" s="2177">
        <v>61.244170010415381</v>
      </c>
      <c r="CX68" s="2177">
        <v>22</v>
      </c>
      <c r="CY68" s="2177">
        <v>7280.4412502310388</v>
      </c>
      <c r="CZ68" s="2177">
        <v>1947.1972563986692</v>
      </c>
      <c r="DA68" s="2177">
        <v>320.35618247317223</v>
      </c>
      <c r="DB68" s="2177">
        <v>295.05416359121426</v>
      </c>
      <c r="DC68" s="2177">
        <v>415.64279736361453</v>
      </c>
      <c r="DD68" s="2177">
        <v>318.21951548393952</v>
      </c>
      <c r="DE68" s="2177">
        <v>331.18449522360243</v>
      </c>
      <c r="DF68" s="2177">
        <v>174.53136903946518</v>
      </c>
      <c r="DG68" s="2177">
        <v>21.658669918009728</v>
      </c>
      <c r="DH68" s="2177">
        <v>17.128980216701226</v>
      </c>
      <c r="DI68" s="2177">
        <v>14.651356752560567</v>
      </c>
      <c r="DJ68" s="2177">
        <v>60.037706113674112</v>
      </c>
      <c r="DK68" s="2177">
        <v>12.938243213115847</v>
      </c>
      <c r="DL68" s="2177">
        <v>14.542016798021507</v>
      </c>
      <c r="DM68" s="2177">
        <v>31.866323490955793</v>
      </c>
      <c r="DN68" s="2177">
        <v>2.7080725364264175</v>
      </c>
      <c r="DO68" s="2177">
        <v>166.20873322358003</v>
      </c>
      <c r="DP68" s="2177">
        <v>5333.2439938323705</v>
      </c>
      <c r="DQ68" s="2177">
        <v>2158.9880239392742</v>
      </c>
      <c r="DR68" s="2177">
        <v>403.26612998033835</v>
      </c>
      <c r="DS68" s="2177">
        <v>319.29211459810176</v>
      </c>
      <c r="DT68" s="2177">
        <v>2472.8493510255093</v>
      </c>
      <c r="DU68" s="2177">
        <v>0</v>
      </c>
      <c r="DV68" s="2178">
        <v>0</v>
      </c>
      <c r="DW68" s="2168"/>
    </row>
    <row r="69" spans="1:127" s="790" customFormat="1" ht="16.5" customHeight="1">
      <c r="A69" s="1225"/>
      <c r="B69" s="2160" t="s">
        <v>1389</v>
      </c>
      <c r="E69" s="1996">
        <f>H31</f>
        <v>61953.04892548528</v>
      </c>
      <c r="F69" s="2185">
        <f t="shared" si="52"/>
        <v>34.771769615950639</v>
      </c>
      <c r="G69" s="216"/>
      <c r="H69" s="216"/>
      <c r="I69" s="216"/>
      <c r="J69" s="216"/>
      <c r="K69" s="216"/>
      <c r="L69" s="216"/>
      <c r="M69" s="216"/>
      <c r="N69" s="216"/>
      <c r="O69" s="216"/>
      <c r="P69" s="216"/>
      <c r="Q69" s="216"/>
      <c r="R69" s="216"/>
      <c r="S69" s="216"/>
      <c r="T69" s="216"/>
      <c r="U69" s="216"/>
      <c r="V69" s="216"/>
      <c r="W69" s="216"/>
      <c r="X69" s="216"/>
      <c r="Y69" s="216"/>
      <c r="Z69" s="216"/>
      <c r="AA69" s="1225"/>
      <c r="AE69" s="216"/>
      <c r="AF69" s="216"/>
      <c r="AG69" s="216"/>
      <c r="AH69" s="216"/>
      <c r="AI69" s="216"/>
      <c r="AJ69" s="216"/>
      <c r="AK69" s="216"/>
      <c r="AL69" s="216"/>
      <c r="AM69" s="216"/>
      <c r="AN69" s="216"/>
      <c r="AO69" s="216"/>
      <c r="AP69" s="216"/>
      <c r="AQ69" s="216"/>
      <c r="AR69" s="216"/>
      <c r="AS69" s="216"/>
      <c r="AT69" s="216"/>
      <c r="AU69" s="216"/>
      <c r="AV69" s="216"/>
      <c r="AW69" s="216"/>
      <c r="AX69" s="216"/>
      <c r="AY69" s="216"/>
      <c r="AZ69" s="216"/>
      <c r="BA69" s="216"/>
      <c r="BB69" s="216"/>
      <c r="BC69" s="216"/>
      <c r="BD69" s="216"/>
      <c r="BE69" s="216"/>
      <c r="BF69" s="216"/>
      <c r="BG69" s="216"/>
      <c r="BH69" s="216"/>
      <c r="BI69" s="216"/>
      <c r="BJ69" s="216"/>
      <c r="BK69" s="216"/>
      <c r="BL69" s="216"/>
      <c r="BM69" s="216"/>
      <c r="BN69" s="216"/>
      <c r="BO69" s="3225"/>
      <c r="BP69" s="2972" t="s">
        <v>1034</v>
      </c>
      <c r="BQ69" s="2176">
        <v>18053.123299397059</v>
      </c>
      <c r="BR69" s="2177">
        <v>11343.339623309386</v>
      </c>
      <c r="BS69" s="2177">
        <v>1618.8461489395654</v>
      </c>
      <c r="BT69" s="2177">
        <v>7524.2659527735659</v>
      </c>
      <c r="BU69" s="2177">
        <v>302.18363608252486</v>
      </c>
      <c r="BV69" s="2177">
        <v>191.51528210983696</v>
      </c>
      <c r="BW69" s="2177">
        <v>17.953177257511221</v>
      </c>
      <c r="BX69" s="2177">
        <v>0</v>
      </c>
      <c r="BY69" s="2177">
        <v>0</v>
      </c>
      <c r="BZ69" s="2177">
        <v>15.340956340956341</v>
      </c>
      <c r="CA69" s="2177">
        <v>0</v>
      </c>
      <c r="CB69" s="2177">
        <v>46.07692307692308</v>
      </c>
      <c r="CC69" s="2177">
        <v>0</v>
      </c>
      <c r="CD69" s="2177">
        <v>1</v>
      </c>
      <c r="CE69" s="2177">
        <v>1</v>
      </c>
      <c r="CF69" s="2177">
        <v>0</v>
      </c>
      <c r="CG69" s="2177">
        <v>7</v>
      </c>
      <c r="CH69" s="2177">
        <v>13</v>
      </c>
      <c r="CI69" s="2177">
        <v>9.2972972972972983</v>
      </c>
      <c r="CJ69" s="2177">
        <v>1406.0908670904107</v>
      </c>
      <c r="CK69" s="2177">
        <v>5815.9914496006322</v>
      </c>
      <c r="CL69" s="2177">
        <v>2200.2275215962522</v>
      </c>
      <c r="CM69" s="2177">
        <v>6709.7836760876744</v>
      </c>
      <c r="CN69" s="2177">
        <v>861.12033959004862</v>
      </c>
      <c r="CO69" s="2177">
        <v>100.80741318003049</v>
      </c>
      <c r="CP69" s="2177">
        <v>81.158764531381834</v>
      </c>
      <c r="CQ69" s="2177">
        <v>143.97165434427166</v>
      </c>
      <c r="CR69" s="2177">
        <v>151.40271039998731</v>
      </c>
      <c r="CS69" s="2177">
        <v>103.41963409658536</v>
      </c>
      <c r="CT69" s="2177">
        <v>59.851072223689528</v>
      </c>
      <c r="CU69" s="2177">
        <v>60.7873257846027</v>
      </c>
      <c r="CV69" s="2177">
        <v>82.510115882733189</v>
      </c>
      <c r="CW69" s="2177">
        <v>68.774149146766447</v>
      </c>
      <c r="CX69" s="2177">
        <v>25.4375</v>
      </c>
      <c r="CY69" s="2177">
        <v>5848.6633364976251</v>
      </c>
      <c r="CZ69" s="2177">
        <v>1633.8753562863649</v>
      </c>
      <c r="DA69" s="2177">
        <v>178.25323292283798</v>
      </c>
      <c r="DB69" s="2177">
        <v>192.30077296989862</v>
      </c>
      <c r="DC69" s="2177">
        <v>363.92587402433043</v>
      </c>
      <c r="DD69" s="2177">
        <v>150.12885774398978</v>
      </c>
      <c r="DE69" s="2177">
        <v>289.21593038845663</v>
      </c>
      <c r="DF69" s="2177">
        <v>301.6342847849308</v>
      </c>
      <c r="DG69" s="2177">
        <v>14.384615384615385</v>
      </c>
      <c r="DH69" s="2177">
        <v>3</v>
      </c>
      <c r="DI69" s="2177">
        <v>11.648648648648649</v>
      </c>
      <c r="DJ69" s="2177">
        <v>189.69150253781459</v>
      </c>
      <c r="DK69" s="2177">
        <v>2</v>
      </c>
      <c r="DL69" s="2177">
        <v>8.6486486486486491</v>
      </c>
      <c r="DM69" s="2177">
        <v>65.260869565203535</v>
      </c>
      <c r="DN69" s="2177">
        <v>8</v>
      </c>
      <c r="DO69" s="2177">
        <v>314.13043478244231</v>
      </c>
      <c r="DP69" s="2177">
        <v>4214.7879802112602</v>
      </c>
      <c r="DQ69" s="2177">
        <v>2389.0623246241948</v>
      </c>
      <c r="DR69" s="2177">
        <v>277.45781532900173</v>
      </c>
      <c r="DS69" s="2177">
        <v>170.5326016558304</v>
      </c>
      <c r="DT69" s="2177">
        <v>1387.7352386022342</v>
      </c>
      <c r="DU69" s="2177">
        <v>0</v>
      </c>
      <c r="DV69" s="2178">
        <v>0</v>
      </c>
      <c r="DW69" s="2168"/>
    </row>
    <row r="70" spans="1:127" s="790" customFormat="1" ht="16.5" customHeight="1">
      <c r="A70" s="1225"/>
      <c r="B70" s="2160" t="s">
        <v>3915</v>
      </c>
      <c r="E70" s="1996">
        <f>I31</f>
        <v>8977.8337564570593</v>
      </c>
      <c r="F70" s="2185">
        <f t="shared" si="52"/>
        <v>5.0388991735548272</v>
      </c>
      <c r="G70" s="216"/>
      <c r="H70" s="216"/>
      <c r="I70" s="216"/>
      <c r="J70" s="216"/>
      <c r="K70" s="216"/>
      <c r="L70" s="216"/>
      <c r="M70" s="216"/>
      <c r="N70" s="216"/>
      <c r="O70" s="216"/>
      <c r="P70" s="216"/>
      <c r="Q70" s="216"/>
      <c r="R70" s="216"/>
      <c r="S70" s="216"/>
      <c r="T70" s="216"/>
      <c r="U70" s="216"/>
      <c r="V70" s="216"/>
      <c r="W70" s="216"/>
      <c r="X70" s="216"/>
      <c r="Y70" s="216"/>
      <c r="Z70" s="216"/>
      <c r="AA70" s="1225"/>
      <c r="AE70" s="216"/>
      <c r="AF70" s="216"/>
      <c r="AG70" s="216"/>
      <c r="AH70" s="216"/>
      <c r="AI70" s="216"/>
      <c r="AJ70" s="216"/>
      <c r="AK70" s="216"/>
      <c r="AL70" s="216"/>
      <c r="AM70" s="216"/>
      <c r="AN70" s="216"/>
      <c r="AO70" s="216"/>
      <c r="AP70" s="216"/>
      <c r="AQ70" s="216"/>
      <c r="AR70" s="216"/>
      <c r="AS70" s="216"/>
      <c r="AT70" s="216"/>
      <c r="AU70" s="216"/>
      <c r="AV70" s="216"/>
      <c r="AW70" s="216"/>
      <c r="AX70" s="216"/>
      <c r="AY70" s="216"/>
      <c r="AZ70" s="216"/>
      <c r="BA70" s="216"/>
      <c r="BB70" s="216"/>
      <c r="BC70" s="216"/>
      <c r="BD70" s="216"/>
      <c r="BE70" s="216"/>
      <c r="BF70" s="216"/>
      <c r="BG70" s="216"/>
      <c r="BH70" s="216"/>
      <c r="BI70" s="216"/>
      <c r="BJ70" s="216"/>
      <c r="BK70" s="216"/>
      <c r="BL70" s="216"/>
      <c r="BM70" s="1825"/>
      <c r="BN70" s="1825"/>
      <c r="BO70" s="3225"/>
      <c r="BP70" s="2972" t="s">
        <v>1035</v>
      </c>
      <c r="BQ70" s="2176">
        <v>28561.092209850354</v>
      </c>
      <c r="BR70" s="2177">
        <v>19066.855203615123</v>
      </c>
      <c r="BS70" s="2177">
        <v>3152.2223309277201</v>
      </c>
      <c r="BT70" s="2177">
        <v>12358.124617827425</v>
      </c>
      <c r="BU70" s="2177">
        <v>306.12535159582592</v>
      </c>
      <c r="BV70" s="2177">
        <v>181.69096245556395</v>
      </c>
      <c r="BW70" s="2177">
        <v>22.76923076923077</v>
      </c>
      <c r="BX70" s="2177">
        <v>0</v>
      </c>
      <c r="BY70" s="2177">
        <v>0</v>
      </c>
      <c r="BZ70" s="2177">
        <v>27</v>
      </c>
      <c r="CA70" s="2177">
        <v>0</v>
      </c>
      <c r="CB70" s="2177">
        <v>25.07692307692308</v>
      </c>
      <c r="CC70" s="2177">
        <v>0</v>
      </c>
      <c r="CD70" s="2177">
        <v>0</v>
      </c>
      <c r="CE70" s="2177">
        <v>28</v>
      </c>
      <c r="CF70" s="2177">
        <v>0</v>
      </c>
      <c r="CG70" s="2177">
        <v>4</v>
      </c>
      <c r="CH70" s="2177">
        <v>16</v>
      </c>
      <c r="CI70" s="2177">
        <v>3.5882352941081561</v>
      </c>
      <c r="CJ70" s="2177">
        <v>1021.1962822548496</v>
      </c>
      <c r="CK70" s="2177">
        <v>11030.802983976748</v>
      </c>
      <c r="CL70" s="2177">
        <v>3556.5082548599812</v>
      </c>
      <c r="CM70" s="2177">
        <v>9494.2370062352311</v>
      </c>
      <c r="CN70" s="2177">
        <v>1479.3688394274068</v>
      </c>
      <c r="CO70" s="2177">
        <v>78.105662223280802</v>
      </c>
      <c r="CP70" s="2177">
        <v>141.06200317962177</v>
      </c>
      <c r="CQ70" s="2177">
        <v>28.764705882324471</v>
      </c>
      <c r="CR70" s="2177">
        <v>76.062003179621755</v>
      </c>
      <c r="CS70" s="2177">
        <v>243.93102604864464</v>
      </c>
      <c r="CT70" s="2177">
        <v>23.457013574632164</v>
      </c>
      <c r="CU70" s="2177">
        <v>14.45701357463216</v>
      </c>
      <c r="CV70" s="2177">
        <v>102.76470588232446</v>
      </c>
      <c r="CW70" s="2177">
        <v>35.764705882324471</v>
      </c>
      <c r="CX70" s="2177">
        <v>776</v>
      </c>
      <c r="CY70" s="2177">
        <v>8014.8681668078243</v>
      </c>
      <c r="CZ70" s="2177">
        <v>1645.7546777546777</v>
      </c>
      <c r="DA70" s="2177">
        <v>355.0893970893971</v>
      </c>
      <c r="DB70" s="2177">
        <v>349.68191268191265</v>
      </c>
      <c r="DC70" s="2177">
        <v>505.74220374220374</v>
      </c>
      <c r="DD70" s="2177">
        <v>140.49896049896051</v>
      </c>
      <c r="DE70" s="2177">
        <v>111.35758835758836</v>
      </c>
      <c r="DF70" s="2177">
        <v>198.38461538461539</v>
      </c>
      <c r="DG70" s="2177">
        <v>47</v>
      </c>
      <c r="DH70" s="2177">
        <v>24</v>
      </c>
      <c r="DI70" s="2177">
        <v>27</v>
      </c>
      <c r="DJ70" s="2177">
        <v>52.692307692307693</v>
      </c>
      <c r="DK70" s="2177">
        <v>17</v>
      </c>
      <c r="DL70" s="2177">
        <v>11</v>
      </c>
      <c r="DM70" s="2177">
        <v>40.692307692307693</v>
      </c>
      <c r="DN70" s="2177">
        <v>3</v>
      </c>
      <c r="DO70" s="2177">
        <v>95</v>
      </c>
      <c r="DP70" s="2177">
        <v>6369.1134890531466</v>
      </c>
      <c r="DQ70" s="2177">
        <v>2467.891402714894</v>
      </c>
      <c r="DR70" s="2177">
        <v>140.29888712237857</v>
      </c>
      <c r="DS70" s="2177">
        <v>173.90840161427448</v>
      </c>
      <c r="DT70" s="2177">
        <v>3838.0147976016001</v>
      </c>
      <c r="DU70" s="2177">
        <v>0</v>
      </c>
      <c r="DV70" s="2178">
        <v>0</v>
      </c>
      <c r="DW70" s="2168"/>
    </row>
    <row r="71" spans="1:127" s="790" customFormat="1" ht="16.5" customHeight="1">
      <c r="A71" s="1225"/>
      <c r="B71" s="2161" t="s">
        <v>730</v>
      </c>
      <c r="E71" s="1999">
        <f>J31</f>
        <v>5870.018692047166</v>
      </c>
      <c r="F71" s="2184">
        <f t="shared" si="52"/>
        <v>3.2946068214767714</v>
      </c>
      <c r="G71" s="1226"/>
      <c r="H71" s="1226"/>
      <c r="I71" s="1226"/>
      <c r="J71" s="1226"/>
      <c r="K71" s="1226"/>
      <c r="L71" s="1226"/>
      <c r="M71" s="1226"/>
      <c r="N71" s="1226"/>
      <c r="O71" s="1226"/>
      <c r="P71" s="1226"/>
      <c r="Q71" s="1226"/>
      <c r="R71" s="1226"/>
      <c r="S71" s="1226"/>
      <c r="T71" s="1226"/>
      <c r="U71" s="1226"/>
      <c r="V71" s="1226"/>
      <c r="W71" s="1226"/>
      <c r="X71" s="1207"/>
      <c r="Y71" s="1207"/>
      <c r="Z71" s="1207"/>
      <c r="AA71" s="1225"/>
      <c r="AE71" s="1207"/>
      <c r="AF71" s="1207"/>
      <c r="AG71" s="1207"/>
      <c r="AH71" s="1207"/>
      <c r="AI71" s="1207"/>
      <c r="AJ71" s="1207"/>
      <c r="AK71" s="1207"/>
      <c r="AL71" s="1207"/>
      <c r="AM71" s="1207"/>
      <c r="AN71" s="1207"/>
      <c r="AO71" s="1207"/>
      <c r="AP71" s="1207"/>
      <c r="AQ71" s="1207"/>
      <c r="AR71" s="1207"/>
      <c r="AS71" s="1207"/>
      <c r="AT71" s="1207"/>
      <c r="AU71" s="1207"/>
      <c r="AV71" s="1207"/>
      <c r="AW71" s="1207"/>
      <c r="AX71" s="1207"/>
      <c r="AY71" s="1207"/>
      <c r="AZ71" s="1207"/>
      <c r="BA71" s="1207"/>
      <c r="BB71" s="1207"/>
      <c r="BC71" s="1207"/>
      <c r="BD71" s="1207"/>
      <c r="BE71" s="1207"/>
      <c r="BF71" s="1207"/>
      <c r="BG71" s="1207"/>
      <c r="BH71" s="1207"/>
      <c r="BI71" s="1207"/>
      <c r="BJ71" s="1207"/>
      <c r="BK71" s="1207"/>
      <c r="BL71" s="1207"/>
      <c r="BM71" s="1825"/>
      <c r="BN71" s="1825"/>
      <c r="BO71" s="3225" t="s">
        <v>770</v>
      </c>
      <c r="BP71" s="2972" t="s">
        <v>1036</v>
      </c>
      <c r="BQ71" s="2176">
        <v>15234.385598347857</v>
      </c>
      <c r="BR71" s="2177">
        <v>9380.7771493698747</v>
      </c>
      <c r="BS71" s="2177">
        <v>3535.6998604028836</v>
      </c>
      <c r="BT71" s="2177">
        <v>3844.6099014051861</v>
      </c>
      <c r="BU71" s="2177">
        <v>1364.6950675692701</v>
      </c>
      <c r="BV71" s="2177">
        <v>893.53704535658449</v>
      </c>
      <c r="BW71" s="2177">
        <v>14.313374483420391</v>
      </c>
      <c r="BX71" s="2177">
        <v>0</v>
      </c>
      <c r="BY71" s="2177">
        <v>27.926678708748852</v>
      </c>
      <c r="BZ71" s="2177">
        <v>119.86100324083813</v>
      </c>
      <c r="CA71" s="2177">
        <v>0</v>
      </c>
      <c r="CB71" s="2177">
        <v>59.776763673440364</v>
      </c>
      <c r="CC71" s="2177">
        <v>1</v>
      </c>
      <c r="CD71" s="2177">
        <v>0</v>
      </c>
      <c r="CE71" s="2177">
        <v>3</v>
      </c>
      <c r="CF71" s="2177">
        <v>1</v>
      </c>
      <c r="CG71" s="2177">
        <v>1</v>
      </c>
      <c r="CH71" s="2177">
        <v>34.639890615627195</v>
      </c>
      <c r="CI71" s="2177">
        <v>208.6403114906102</v>
      </c>
      <c r="CJ71" s="2177">
        <v>1532.7405761304815</v>
      </c>
      <c r="CK71" s="2177">
        <v>947.17425770543446</v>
      </c>
      <c r="CL71" s="2177">
        <v>2000.467387561808</v>
      </c>
      <c r="CM71" s="2177">
        <v>4253.4072546367934</v>
      </c>
      <c r="CN71" s="2177">
        <v>712.66764940101007</v>
      </c>
      <c r="CO71" s="2177">
        <v>307.16814822724774</v>
      </c>
      <c r="CP71" s="2177">
        <v>137.33820106807252</v>
      </c>
      <c r="CQ71" s="2177">
        <v>113.58029147052514</v>
      </c>
      <c r="CR71" s="2177">
        <v>27.570999685246896</v>
      </c>
      <c r="CS71" s="2177">
        <v>18.059234979341042</v>
      </c>
      <c r="CT71" s="2177">
        <v>41.31405105782099</v>
      </c>
      <c r="CU71" s="2177">
        <v>2.4000000000203388</v>
      </c>
      <c r="CV71" s="2177">
        <v>3.5434782608626381</v>
      </c>
      <c r="CW71" s="2177">
        <v>56.693244651872632</v>
      </c>
      <c r="CX71" s="2177">
        <v>5</v>
      </c>
      <c r="CY71" s="2177">
        <v>3540.7396052357831</v>
      </c>
      <c r="CZ71" s="2177">
        <v>1553.252620731665</v>
      </c>
      <c r="DA71" s="2177">
        <v>322.77869268501752</v>
      </c>
      <c r="DB71" s="2177">
        <v>371.40176860057915</v>
      </c>
      <c r="DC71" s="2177">
        <v>299.68158903400041</v>
      </c>
      <c r="DD71" s="2177">
        <v>387.92210113313701</v>
      </c>
      <c r="DE71" s="2177">
        <v>212.85904411046306</v>
      </c>
      <c r="DF71" s="2177">
        <v>125.5994161966474</v>
      </c>
      <c r="DG71" s="2177">
        <v>43.427215472684971</v>
      </c>
      <c r="DH71" s="2177">
        <v>37.060606060616166</v>
      </c>
      <c r="DI71" s="2177">
        <v>16.333333333328483</v>
      </c>
      <c r="DJ71" s="2177">
        <v>72.886063399994029</v>
      </c>
      <c r="DK71" s="2177">
        <v>0</v>
      </c>
      <c r="DL71" s="2177">
        <v>26.646336222814874</v>
      </c>
      <c r="DM71" s="2177">
        <v>61.370853922601</v>
      </c>
      <c r="DN71" s="2177">
        <v>0</v>
      </c>
      <c r="DO71" s="2177">
        <v>15.100000000014012</v>
      </c>
      <c r="DP71" s="2177">
        <v>1987.4869845041173</v>
      </c>
      <c r="DQ71" s="2177">
        <v>1245.0674359171192</v>
      </c>
      <c r="DR71" s="2177">
        <v>228.02021914141585</v>
      </c>
      <c r="DS71" s="2177">
        <v>185.44611126626853</v>
      </c>
      <c r="DT71" s="2177">
        <v>558.13765627570376</v>
      </c>
      <c r="DU71" s="2177">
        <v>8.4363284418738029</v>
      </c>
      <c r="DV71" s="2178">
        <v>1600.2011943411919</v>
      </c>
      <c r="DW71" s="2168"/>
    </row>
    <row r="72" spans="1:127" s="790" customFormat="1" ht="16.5" customHeight="1">
      <c r="A72" s="1225"/>
      <c r="B72" s="2161" t="s">
        <v>1713</v>
      </c>
      <c r="E72" s="2163">
        <f>K31</f>
        <v>239.1076206211996</v>
      </c>
      <c r="F72" s="2184">
        <f t="shared" si="52"/>
        <v>0.13420154846064916</v>
      </c>
      <c r="AA72" s="1225"/>
      <c r="BM72" s="1825"/>
      <c r="BN72" s="1825"/>
      <c r="BO72" s="3225"/>
      <c r="BP72" s="2972" t="s">
        <v>1037</v>
      </c>
      <c r="BQ72" s="2176">
        <v>9015.0785202123498</v>
      </c>
      <c r="BR72" s="2177">
        <v>5375.7122494077248</v>
      </c>
      <c r="BS72" s="2177">
        <v>1828.7488249105315</v>
      </c>
      <c r="BT72" s="2177">
        <v>2226.0940979983202</v>
      </c>
      <c r="BU72" s="2177">
        <v>740.01329058137219</v>
      </c>
      <c r="BV72" s="2177">
        <v>461.98188970702455</v>
      </c>
      <c r="BW72" s="2177">
        <v>19.962149876077284</v>
      </c>
      <c r="BX72" s="2177">
        <v>1</v>
      </c>
      <c r="BY72" s="2177">
        <v>21.816045511899549</v>
      </c>
      <c r="BZ72" s="2177">
        <v>36.949574912821369</v>
      </c>
      <c r="CA72" s="2177">
        <v>1</v>
      </c>
      <c r="CB72" s="2177">
        <v>42.144752070290608</v>
      </c>
      <c r="CC72" s="2177">
        <v>0</v>
      </c>
      <c r="CD72" s="2177">
        <v>0</v>
      </c>
      <c r="CE72" s="2177">
        <v>0</v>
      </c>
      <c r="CF72" s="2177">
        <v>0</v>
      </c>
      <c r="CG72" s="2177">
        <v>3</v>
      </c>
      <c r="CH72" s="2177">
        <v>3</v>
      </c>
      <c r="CI72" s="2177">
        <v>149.15887850325851</v>
      </c>
      <c r="CJ72" s="2177">
        <v>794.65680748870636</v>
      </c>
      <c r="CK72" s="2177">
        <v>691.4239999282413</v>
      </c>
      <c r="CL72" s="2177">
        <v>1320.8693264988758</v>
      </c>
      <c r="CM72" s="2177">
        <v>3197.5215371609379</v>
      </c>
      <c r="CN72" s="2177">
        <v>385.80830892534914</v>
      </c>
      <c r="CO72" s="2177">
        <v>143.63102115512447</v>
      </c>
      <c r="CP72" s="2177">
        <v>85.961812767714846</v>
      </c>
      <c r="CQ72" s="2177">
        <v>62.531056942818452</v>
      </c>
      <c r="CR72" s="2177">
        <v>21.315482536430469</v>
      </c>
      <c r="CS72" s="2177">
        <v>62.32666352890746</v>
      </c>
      <c r="CT72" s="2177">
        <v>17.919256121336129</v>
      </c>
      <c r="CU72" s="2177">
        <v>0</v>
      </c>
      <c r="CV72" s="2177">
        <v>34.100000000004982</v>
      </c>
      <c r="CW72" s="2177">
        <v>40.602645502634914</v>
      </c>
      <c r="CX72" s="2177">
        <v>2</v>
      </c>
      <c r="CY72" s="2177">
        <v>2811.7132282355883</v>
      </c>
      <c r="CZ72" s="2177">
        <v>1451.7290248313554</v>
      </c>
      <c r="DA72" s="2177">
        <v>257.60800833837334</v>
      </c>
      <c r="DB72" s="2177">
        <v>263.18953599156328</v>
      </c>
      <c r="DC72" s="2177">
        <v>317.51318854711656</v>
      </c>
      <c r="DD72" s="2177">
        <v>234.18172639144774</v>
      </c>
      <c r="DE72" s="2177">
        <v>109.38846115554269</v>
      </c>
      <c r="DF72" s="2177">
        <v>314.83828706939346</v>
      </c>
      <c r="DG72" s="2177">
        <v>36.814814814804464</v>
      </c>
      <c r="DH72" s="2177">
        <v>34.571428571419794</v>
      </c>
      <c r="DI72" s="2177">
        <v>71.459167205025295</v>
      </c>
      <c r="DJ72" s="2177">
        <v>146.53562223144891</v>
      </c>
      <c r="DK72" s="2177">
        <v>24.578947368387357</v>
      </c>
      <c r="DL72" s="2177">
        <v>17.285714285709897</v>
      </c>
      <c r="DM72" s="2177">
        <v>2</v>
      </c>
      <c r="DN72" s="2177">
        <v>0</v>
      </c>
      <c r="DO72" s="2177">
        <v>13</v>
      </c>
      <c r="DP72" s="2177">
        <v>1359.9842034042329</v>
      </c>
      <c r="DQ72" s="2177">
        <v>762.25274787694457</v>
      </c>
      <c r="DR72" s="2177">
        <v>133.63567215865069</v>
      </c>
      <c r="DS72" s="2177">
        <v>111.1671909700363</v>
      </c>
      <c r="DT72" s="2177">
        <v>435.66423585532249</v>
      </c>
      <c r="DU72" s="2177">
        <v>0</v>
      </c>
      <c r="DV72" s="2178">
        <v>441.84473364368421</v>
      </c>
      <c r="DW72" s="2168"/>
    </row>
    <row r="73" spans="1:127" s="790" customFormat="1" ht="16.5" customHeight="1">
      <c r="A73" s="1225"/>
      <c r="B73" s="2161" t="s">
        <v>1714</v>
      </c>
      <c r="E73" s="2163">
        <f>L31</f>
        <v>4</v>
      </c>
      <c r="F73" s="2184">
        <f t="shared" si="52"/>
        <v>2.2450400888435868E-3</v>
      </c>
      <c r="AA73" s="1225"/>
      <c r="BM73" s="1825"/>
      <c r="BN73" s="1825"/>
      <c r="BO73" s="3225"/>
      <c r="BP73" s="2972" t="s">
        <v>1038</v>
      </c>
      <c r="BQ73" s="2176">
        <v>17258.4426079029</v>
      </c>
      <c r="BR73" s="2177">
        <v>9705.9027232746084</v>
      </c>
      <c r="BS73" s="2177">
        <v>2766.5677163629271</v>
      </c>
      <c r="BT73" s="2177">
        <v>3920.6540557186081</v>
      </c>
      <c r="BU73" s="2177">
        <v>1176.8571985707285</v>
      </c>
      <c r="BV73" s="2177">
        <v>761.24016952193699</v>
      </c>
      <c r="BW73" s="2177">
        <v>54.467279152378957</v>
      </c>
      <c r="BX73" s="2177">
        <v>0</v>
      </c>
      <c r="BY73" s="2177">
        <v>42.898030669416968</v>
      </c>
      <c r="BZ73" s="2177">
        <v>81.364383748590654</v>
      </c>
      <c r="CA73" s="2177">
        <v>0</v>
      </c>
      <c r="CB73" s="2177">
        <v>42.255978260880084</v>
      </c>
      <c r="CC73" s="2177">
        <v>0</v>
      </c>
      <c r="CD73" s="2177">
        <v>2</v>
      </c>
      <c r="CE73" s="2177">
        <v>0</v>
      </c>
      <c r="CF73" s="2177">
        <v>1</v>
      </c>
      <c r="CG73" s="2177">
        <v>2</v>
      </c>
      <c r="CH73" s="2177">
        <v>13.430294758648639</v>
      </c>
      <c r="CI73" s="2177">
        <v>176.20106245887641</v>
      </c>
      <c r="CJ73" s="2177">
        <v>1454.3066229903543</v>
      </c>
      <c r="CK73" s="2177">
        <v>1289.4902341575244</v>
      </c>
      <c r="CL73" s="2177">
        <v>3018.6809511930815</v>
      </c>
      <c r="CM73" s="2177">
        <v>7240.6932085995322</v>
      </c>
      <c r="CN73" s="2177">
        <v>890.40952551844907</v>
      </c>
      <c r="CO73" s="2177">
        <v>135.03783824443903</v>
      </c>
      <c r="CP73" s="2177">
        <v>211.07264094301888</v>
      </c>
      <c r="CQ73" s="2177">
        <v>141.55732975349721</v>
      </c>
      <c r="CR73" s="2177">
        <v>153.92464341911005</v>
      </c>
      <c r="CS73" s="2177">
        <v>144.70631332432743</v>
      </c>
      <c r="CT73" s="2177">
        <v>52.665335957581064</v>
      </c>
      <c r="CU73" s="2177">
        <v>63.132935401147137</v>
      </c>
      <c r="CV73" s="2177">
        <v>31.933333333370229</v>
      </c>
      <c r="CW73" s="2177">
        <v>39.232088261584664</v>
      </c>
      <c r="CX73" s="2177">
        <v>26.717391304313189</v>
      </c>
      <c r="CY73" s="2177">
        <v>6350.2836830810857</v>
      </c>
      <c r="CZ73" s="2177">
        <v>2686.1070964177607</v>
      </c>
      <c r="DA73" s="2177">
        <v>693.91420354610307</v>
      </c>
      <c r="DB73" s="2177">
        <v>506.63326075034206</v>
      </c>
      <c r="DC73" s="2177">
        <v>667.74043069154573</v>
      </c>
      <c r="DD73" s="2177">
        <v>510.2273089854292</v>
      </c>
      <c r="DE73" s="2177">
        <v>489.01593294580556</v>
      </c>
      <c r="DF73" s="2177">
        <v>354.45032152034872</v>
      </c>
      <c r="DG73" s="2177">
        <v>110.99120516475645</v>
      </c>
      <c r="DH73" s="2177">
        <v>3.7738044165291558</v>
      </c>
      <c r="DI73" s="2177">
        <v>47.068213897173386</v>
      </c>
      <c r="DJ73" s="2177">
        <v>152.044887127565</v>
      </c>
      <c r="DK73" s="2177">
        <v>17.10396205894763</v>
      </c>
      <c r="DL73" s="2177">
        <v>58.021923698106562</v>
      </c>
      <c r="DM73" s="2177">
        <v>24.315298959826261</v>
      </c>
      <c r="DN73" s="2177">
        <v>0</v>
      </c>
      <c r="DO73" s="2177">
        <v>1</v>
      </c>
      <c r="DP73" s="2177">
        <v>3664.1765866633236</v>
      </c>
      <c r="DQ73" s="2177">
        <v>1832.3982845236519</v>
      </c>
      <c r="DR73" s="2177">
        <v>500.89373774450644</v>
      </c>
      <c r="DS73" s="2177">
        <v>527.51113947462363</v>
      </c>
      <c r="DT73" s="2177">
        <v>820.13851506062394</v>
      </c>
      <c r="DU73" s="2177">
        <v>121.28482203834622</v>
      </c>
      <c r="DV73" s="2178">
        <v>311.84667602875044</v>
      </c>
      <c r="DW73" s="2168"/>
    </row>
    <row r="74" spans="1:127" s="790" customFormat="1" ht="16.5" customHeight="1">
      <c r="A74" s="1225"/>
      <c r="B74" s="2161" t="s">
        <v>3916</v>
      </c>
      <c r="E74" s="2163">
        <f>M31</f>
        <v>249.45842430232051</v>
      </c>
      <c r="F74" s="2184">
        <f t="shared" si="52"/>
        <v>0.14001104076461571</v>
      </c>
      <c r="AA74" s="1225"/>
      <c r="AB74" s="1225"/>
      <c r="AC74" s="1225"/>
      <c r="AD74" s="1227"/>
      <c r="BM74" s="1825"/>
      <c r="BN74" s="1825"/>
      <c r="BO74" s="3225"/>
      <c r="BP74" s="2972" t="s">
        <v>1039</v>
      </c>
      <c r="BQ74" s="2176">
        <v>26256.217898479917</v>
      </c>
      <c r="BR74" s="2177">
        <v>14505.007522282573</v>
      </c>
      <c r="BS74" s="2177">
        <v>3533.5689224639586</v>
      </c>
      <c r="BT74" s="2177">
        <v>6628.9118937317407</v>
      </c>
      <c r="BU74" s="2177">
        <v>1898.7961376039102</v>
      </c>
      <c r="BV74" s="2177">
        <v>1281.0697497267574</v>
      </c>
      <c r="BW74" s="2177">
        <v>58.641396659463304</v>
      </c>
      <c r="BX74" s="2177">
        <v>1</v>
      </c>
      <c r="BY74" s="2177">
        <v>60.317277883406305</v>
      </c>
      <c r="BZ74" s="2177">
        <v>71.919342934491354</v>
      </c>
      <c r="CA74" s="2177">
        <v>0</v>
      </c>
      <c r="CB74" s="2177">
        <v>83.606644460138838</v>
      </c>
      <c r="CC74" s="2177">
        <v>17</v>
      </c>
      <c r="CD74" s="2177">
        <v>3</v>
      </c>
      <c r="CE74" s="2177">
        <v>3</v>
      </c>
      <c r="CF74" s="2177">
        <v>0</v>
      </c>
      <c r="CG74" s="2177">
        <v>10.690468748863047</v>
      </c>
      <c r="CH74" s="2177">
        <v>41.38468330085864</v>
      </c>
      <c r="CI74" s="2177">
        <v>267.16657388993116</v>
      </c>
      <c r="CJ74" s="2177">
        <v>2625.777026943304</v>
      </c>
      <c r="CK74" s="2177">
        <v>2104.3387291845224</v>
      </c>
      <c r="CL74" s="2177">
        <v>4342.5267060868646</v>
      </c>
      <c r="CM74" s="2177">
        <v>11573.548098837893</v>
      </c>
      <c r="CN74" s="2177">
        <v>1145.2142030230443</v>
      </c>
      <c r="CO74" s="2177">
        <v>264.177728648688</v>
      </c>
      <c r="CP74" s="2177">
        <v>223.88895948426887</v>
      </c>
      <c r="CQ74" s="2177">
        <v>215.97543693222204</v>
      </c>
      <c r="CR74" s="2177">
        <v>42.4475874954163</v>
      </c>
      <c r="CS74" s="2177">
        <v>169.49100886388865</v>
      </c>
      <c r="CT74" s="2177">
        <v>91.818993516861326</v>
      </c>
      <c r="CU74" s="2177">
        <v>111.21614683379575</v>
      </c>
      <c r="CV74" s="2177">
        <v>25.068941737483488</v>
      </c>
      <c r="CW74" s="2177">
        <v>82.239465679310811</v>
      </c>
      <c r="CX74" s="2177">
        <v>44.178690287121128</v>
      </c>
      <c r="CY74" s="2177">
        <v>10428.333895814845</v>
      </c>
      <c r="CZ74" s="2177">
        <v>4297.9795464575755</v>
      </c>
      <c r="DA74" s="2177">
        <v>852.6366907144743</v>
      </c>
      <c r="DB74" s="2177">
        <v>759.33606216972441</v>
      </c>
      <c r="DC74" s="2177">
        <v>1045.8622090489851</v>
      </c>
      <c r="DD74" s="2177">
        <v>515.52380015796564</v>
      </c>
      <c r="DE74" s="2177">
        <v>466.37912575997586</v>
      </c>
      <c r="DF74" s="2177">
        <v>561.89636624111267</v>
      </c>
      <c r="DG74" s="2177">
        <v>144.0977864784885</v>
      </c>
      <c r="DH74" s="2177">
        <v>33.869346462609663</v>
      </c>
      <c r="DI74" s="2177">
        <v>123.42142343539662</v>
      </c>
      <c r="DJ74" s="2177">
        <v>249.57511065787182</v>
      </c>
      <c r="DK74" s="2177">
        <v>16.008072536426418</v>
      </c>
      <c r="DL74" s="2177">
        <v>41.560112477844058</v>
      </c>
      <c r="DM74" s="2177">
        <v>142.88634244964274</v>
      </c>
      <c r="DN74" s="2177">
        <v>2.7080725364264175</v>
      </c>
      <c r="DO74" s="2177">
        <v>145.53498980122083</v>
      </c>
      <c r="DP74" s="2177">
        <v>6130.354349357267</v>
      </c>
      <c r="DQ74" s="2177">
        <v>3157.8396417460881</v>
      </c>
      <c r="DR74" s="2177">
        <v>456.07924024208694</v>
      </c>
      <c r="DS74" s="2177">
        <v>291.97952108260506</v>
      </c>
      <c r="DT74" s="2177">
        <v>2410.8234736358631</v>
      </c>
      <c r="DU74" s="2177">
        <v>179.39263243872421</v>
      </c>
      <c r="DV74" s="2178">
        <v>177.66227735947206</v>
      </c>
      <c r="DW74" s="2168"/>
    </row>
    <row r="75" spans="1:127" ht="16.5" customHeight="1">
      <c r="B75" s="2161" t="s">
        <v>1716</v>
      </c>
      <c r="C75" s="790"/>
      <c r="D75" s="1227"/>
      <c r="E75" s="2163">
        <f>N31</f>
        <v>494.74046714594755</v>
      </c>
      <c r="F75" s="2184">
        <f t="shared" si="52"/>
        <v>0.27767804557896397</v>
      </c>
      <c r="BM75" s="1825"/>
      <c r="BN75" s="1825"/>
      <c r="BO75" s="3225"/>
      <c r="BP75" s="2972" t="s">
        <v>1040</v>
      </c>
      <c r="BQ75" s="2176">
        <v>18396.532959832908</v>
      </c>
      <c r="BR75" s="2177">
        <v>11418.541997657567</v>
      </c>
      <c r="BS75" s="2177">
        <v>2352.4671808674666</v>
      </c>
      <c r="BT75" s="2177">
        <v>6219.6018280888447</v>
      </c>
      <c r="BU75" s="2177">
        <v>1281.65794541488</v>
      </c>
      <c r="BV75" s="2177">
        <v>825.21133619569594</v>
      </c>
      <c r="BW75" s="2177">
        <v>16.210144927512236</v>
      </c>
      <c r="BX75" s="2177">
        <v>0</v>
      </c>
      <c r="BY75" s="2177">
        <v>58.787393771964879</v>
      </c>
      <c r="BZ75" s="2177">
        <v>58.86496489467909</v>
      </c>
      <c r="CA75" s="2177">
        <v>0</v>
      </c>
      <c r="CB75" s="2177">
        <v>27.683062395399379</v>
      </c>
      <c r="CC75" s="2177">
        <v>1</v>
      </c>
      <c r="CD75" s="2177">
        <v>1</v>
      </c>
      <c r="CE75" s="2177">
        <v>1</v>
      </c>
      <c r="CF75" s="2177">
        <v>0</v>
      </c>
      <c r="CG75" s="2177">
        <v>26.744628051032542</v>
      </c>
      <c r="CH75" s="2177">
        <v>32.094511427941214</v>
      </c>
      <c r="CI75" s="2177">
        <v>240.51842548979153</v>
      </c>
      <c r="CJ75" s="2177">
        <v>2203.3179365684155</v>
      </c>
      <c r="CK75" s="2177">
        <v>2734.625946105552</v>
      </c>
      <c r="CL75" s="2177">
        <v>2846.4729887012527</v>
      </c>
      <c r="CM75" s="2177">
        <v>6950.108026601778</v>
      </c>
      <c r="CN75" s="2177">
        <v>550.88275676346029</v>
      </c>
      <c r="CO75" s="2177">
        <v>122.47837471972423</v>
      </c>
      <c r="CP75" s="2177">
        <v>111.34408397370859</v>
      </c>
      <c r="CQ75" s="2177">
        <v>80.694509900232944</v>
      </c>
      <c r="CR75" s="2177">
        <v>80.373673755377752</v>
      </c>
      <c r="CS75" s="2177">
        <v>59.680772577848359</v>
      </c>
      <c r="CT75" s="2177">
        <v>28.931196581196581</v>
      </c>
      <c r="CU75" s="2177">
        <v>26.491404990824229</v>
      </c>
      <c r="CV75" s="2177">
        <v>3.6923076923076925</v>
      </c>
      <c r="CW75" s="2177">
        <v>88.778009232849485</v>
      </c>
      <c r="CX75" s="2177">
        <v>29.764705882324471</v>
      </c>
      <c r="CY75" s="2177">
        <v>6399.2252698383181</v>
      </c>
      <c r="CZ75" s="2177">
        <v>1597.6416366951935</v>
      </c>
      <c r="DA75" s="2177">
        <v>408.10907904628687</v>
      </c>
      <c r="DB75" s="2177">
        <v>304.56932947346303</v>
      </c>
      <c r="DC75" s="2177">
        <v>258.60083602847385</v>
      </c>
      <c r="DD75" s="2177">
        <v>302.6971306429549</v>
      </c>
      <c r="DE75" s="2177">
        <v>190.86163252335751</v>
      </c>
      <c r="DF75" s="2177">
        <v>205.97734771643471</v>
      </c>
      <c r="DG75" s="2177">
        <v>33.164826839825267</v>
      </c>
      <c r="DH75" s="2177">
        <v>0</v>
      </c>
      <c r="DI75" s="2177">
        <v>46.337969463827456</v>
      </c>
      <c r="DJ75" s="2177">
        <v>116.97903075324123</v>
      </c>
      <c r="DK75" s="2177">
        <v>0</v>
      </c>
      <c r="DL75" s="2177">
        <v>5.2142857142602033</v>
      </c>
      <c r="DM75" s="2177">
        <v>66.508219072137067</v>
      </c>
      <c r="DN75" s="2177">
        <v>0</v>
      </c>
      <c r="DO75" s="2177">
        <v>65.956521739157637</v>
      </c>
      <c r="DP75" s="2177">
        <v>4801.5836331431274</v>
      </c>
      <c r="DQ75" s="2177">
        <v>3327.0374658763221</v>
      </c>
      <c r="DR75" s="2177">
        <v>208.32791101322402</v>
      </c>
      <c r="DS75" s="2177">
        <v>158.80633296463887</v>
      </c>
      <c r="DT75" s="2177">
        <v>1160.3137039315475</v>
      </c>
      <c r="DU75" s="2177">
        <v>0</v>
      </c>
      <c r="DV75" s="2178">
        <v>27.882935573558846</v>
      </c>
      <c r="DW75" s="2168"/>
    </row>
    <row r="76" spans="1:127" ht="16.5" customHeight="1">
      <c r="B76" s="2161" t="s">
        <v>1717</v>
      </c>
      <c r="E76" s="2163">
        <f>O31</f>
        <v>1</v>
      </c>
      <c r="F76" s="2184">
        <f t="shared" si="52"/>
        <v>5.612600222108967E-4</v>
      </c>
      <c r="AS76" s="1030"/>
      <c r="AT76" s="1030"/>
      <c r="AU76" s="1030"/>
      <c r="AV76" s="1030"/>
      <c r="AW76" s="1030"/>
      <c r="AX76" s="1030"/>
      <c r="AY76" s="1030"/>
      <c r="AZ76" s="1030"/>
      <c r="BA76" s="1030"/>
      <c r="BC76" s="1030"/>
      <c r="BD76" s="1030"/>
      <c r="BE76" s="1030"/>
      <c r="BF76" s="1030"/>
      <c r="BM76" s="1825"/>
      <c r="BN76" s="1825"/>
      <c r="BO76" s="3225"/>
      <c r="BP76" s="2972" t="s">
        <v>1041</v>
      </c>
      <c r="BQ76" s="2176">
        <v>33439.261053274706</v>
      </c>
      <c r="BR76" s="2177">
        <v>22144.212584577141</v>
      </c>
      <c r="BS76" s="2177">
        <v>4900.1472377203318</v>
      </c>
      <c r="BT76" s="2177">
        <v>11629.587581331583</v>
      </c>
      <c r="BU76" s="2177">
        <v>1420.1493391651773</v>
      </c>
      <c r="BV76" s="2177">
        <v>878.22684641769854</v>
      </c>
      <c r="BW76" s="2177">
        <v>25.182958780284988</v>
      </c>
      <c r="BX76" s="2177">
        <v>1</v>
      </c>
      <c r="BY76" s="2177">
        <v>30.888199913212819</v>
      </c>
      <c r="BZ76" s="2177">
        <v>62.87136926954372</v>
      </c>
      <c r="CA76" s="2177">
        <v>0</v>
      </c>
      <c r="CB76" s="2177">
        <v>69.492589793320192</v>
      </c>
      <c r="CC76" s="2177">
        <v>3</v>
      </c>
      <c r="CD76" s="2177">
        <v>0</v>
      </c>
      <c r="CE76" s="2177">
        <v>32</v>
      </c>
      <c r="CF76" s="2177">
        <v>0</v>
      </c>
      <c r="CG76" s="2177">
        <v>16.137931034482758</v>
      </c>
      <c r="CH76" s="2177">
        <v>69.29603766576453</v>
      </c>
      <c r="CI76" s="2177">
        <v>232.05340629086965</v>
      </c>
      <c r="CJ76" s="2177">
        <v>3753.6245252867407</v>
      </c>
      <c r="CK76" s="2177">
        <v>6455.8137168796648</v>
      </c>
      <c r="CL76" s="2177">
        <v>5614.4777655252301</v>
      </c>
      <c r="CM76" s="2177">
        <v>11295.048468697545</v>
      </c>
      <c r="CN76" s="2177">
        <v>1964.4955414919973</v>
      </c>
      <c r="CO76" s="2177">
        <v>182.81606408722993</v>
      </c>
      <c r="CP76" s="2177">
        <v>193.25109310977044</v>
      </c>
      <c r="CQ76" s="2177">
        <v>124.40490895794215</v>
      </c>
      <c r="CR76" s="2177">
        <v>151.6433056578295</v>
      </c>
      <c r="CS76" s="2177">
        <v>282.52084096549595</v>
      </c>
      <c r="CT76" s="2177">
        <v>70.202474519856182</v>
      </c>
      <c r="CU76" s="2177">
        <v>34.78045760983813</v>
      </c>
      <c r="CV76" s="2177">
        <v>50.587044129773446</v>
      </c>
      <c r="CW76" s="2177">
        <v>83.288379805438197</v>
      </c>
      <c r="CX76" s="2177">
        <v>855.39443535196767</v>
      </c>
      <c r="CY76" s="2177">
        <v>9330.5529272055501</v>
      </c>
      <c r="CZ76" s="2177">
        <v>3017.1480641788453</v>
      </c>
      <c r="DA76" s="2177">
        <v>505.82551527590317</v>
      </c>
      <c r="DB76" s="2177">
        <v>528.49392500542967</v>
      </c>
      <c r="DC76" s="2177">
        <v>635.91587973218429</v>
      </c>
      <c r="DD76" s="2177">
        <v>424.35574601404511</v>
      </c>
      <c r="DE76" s="2177">
        <v>280.38793603473698</v>
      </c>
      <c r="DF76" s="2177">
        <v>518.8901184023066</v>
      </c>
      <c r="DG76" s="2177">
        <v>60.794400741423601</v>
      </c>
      <c r="DH76" s="2177">
        <v>18.245419589633183</v>
      </c>
      <c r="DI76" s="2177">
        <v>95.684281727224729</v>
      </c>
      <c r="DJ76" s="2177">
        <v>221.5568828559297</v>
      </c>
      <c r="DK76" s="2177">
        <v>6.4196687226344249</v>
      </c>
      <c r="DL76" s="2177">
        <v>57.587581081303853</v>
      </c>
      <c r="DM76" s="2177">
        <v>98.285881162517398</v>
      </c>
      <c r="DN76" s="2177">
        <v>3</v>
      </c>
      <c r="DO76" s="2177">
        <v>371.17908895573009</v>
      </c>
      <c r="DP76" s="2177">
        <v>6313.4048630267052</v>
      </c>
      <c r="DQ76" s="2177">
        <v>3359.402360299146</v>
      </c>
      <c r="DR76" s="2177">
        <v>467.86501958999349</v>
      </c>
      <c r="DS76" s="2177">
        <v>319.74708586981995</v>
      </c>
      <c r="DT76" s="2177">
        <v>2165.7010202817296</v>
      </c>
      <c r="DU76" s="2177">
        <v>68.571428571536515</v>
      </c>
      <c r="DV76" s="2178">
        <v>0</v>
      </c>
      <c r="DW76" s="2168"/>
    </row>
    <row r="77" spans="1:127" ht="16.5" customHeight="1">
      <c r="B77" s="2161" t="s">
        <v>1674</v>
      </c>
      <c r="E77" s="2163">
        <f>P31</f>
        <v>405.42242051934221</v>
      </c>
      <c r="F77" s="2184">
        <f t="shared" si="52"/>
        <v>0.22754739674548152</v>
      </c>
      <c r="BM77" s="1825"/>
      <c r="BN77" s="1825"/>
      <c r="BO77" s="3225"/>
      <c r="BP77" s="2972" t="s">
        <v>1042</v>
      </c>
      <c r="BQ77" s="2176">
        <v>9672.4905571773452</v>
      </c>
      <c r="BR77" s="2177">
        <v>6721.4097389795761</v>
      </c>
      <c r="BS77" s="2177">
        <v>1091.3454100783397</v>
      </c>
      <c r="BT77" s="2177">
        <v>4166.0631128667801</v>
      </c>
      <c r="BU77" s="2177">
        <v>343.31305792259195</v>
      </c>
      <c r="BV77" s="2177">
        <v>258.41904626869973</v>
      </c>
      <c r="BW77" s="2177">
        <v>10.176470588216311</v>
      </c>
      <c r="BX77" s="2177">
        <v>1</v>
      </c>
      <c r="BY77" s="2177">
        <v>3.4285714285768258</v>
      </c>
      <c r="BZ77" s="2177">
        <v>12.076470588208213</v>
      </c>
      <c r="CA77" s="2177">
        <v>0</v>
      </c>
      <c r="CB77" s="2177">
        <v>9.3135914043343462</v>
      </c>
      <c r="CC77" s="2177">
        <v>1</v>
      </c>
      <c r="CD77" s="2177">
        <v>8.1764705882163113</v>
      </c>
      <c r="CE77" s="2177">
        <v>1</v>
      </c>
      <c r="CF77" s="2177">
        <v>0</v>
      </c>
      <c r="CG77" s="2177">
        <v>1</v>
      </c>
      <c r="CH77" s="2177">
        <v>9</v>
      </c>
      <c r="CI77" s="2177">
        <v>26.408845652005912</v>
      </c>
      <c r="CJ77" s="2177">
        <v>1170.5475620854211</v>
      </c>
      <c r="CK77" s="2177">
        <v>2652.2024928587666</v>
      </c>
      <c r="CL77" s="2177">
        <v>1464.0012160344543</v>
      </c>
      <c r="CM77" s="2177">
        <v>2951.0808181977709</v>
      </c>
      <c r="CN77" s="2177">
        <v>249.7550548652996</v>
      </c>
      <c r="CO77" s="2177">
        <v>59.680079884561152</v>
      </c>
      <c r="CP77" s="2177">
        <v>15.033613445369962</v>
      </c>
      <c r="CQ77" s="2177">
        <v>28.218969221250426</v>
      </c>
      <c r="CR77" s="2177">
        <v>35.492243542142475</v>
      </c>
      <c r="CS77" s="2177">
        <v>33.177898131316816</v>
      </c>
      <c r="CT77" s="2177">
        <v>16.445378151261806</v>
      </c>
      <c r="CU77" s="2177">
        <v>43.002172673921407</v>
      </c>
      <c r="CV77" s="2177">
        <v>6.8571428571536517</v>
      </c>
      <c r="CW77" s="2177">
        <v>22.181602541686715</v>
      </c>
      <c r="CX77" s="2177">
        <v>16</v>
      </c>
      <c r="CY77" s="2177">
        <v>2701.3257633324715</v>
      </c>
      <c r="CZ77" s="2177">
        <v>1144.0128748619748</v>
      </c>
      <c r="DA77" s="2177">
        <v>162.55174740372809</v>
      </c>
      <c r="DB77" s="2177">
        <v>157.1550649391431</v>
      </c>
      <c r="DC77" s="2177">
        <v>437.05153871424318</v>
      </c>
      <c r="DD77" s="2177">
        <v>152.53467648821507</v>
      </c>
      <c r="DE77" s="2177">
        <v>98.903335283120484</v>
      </c>
      <c r="DF77" s="2177">
        <v>174.79645855801067</v>
      </c>
      <c r="DG77" s="2177">
        <v>14.528561253212771</v>
      </c>
      <c r="DH77" s="2177">
        <v>21.878561253321831</v>
      </c>
      <c r="DI77" s="2177">
        <v>8.1072787454211657</v>
      </c>
      <c r="DJ77" s="2177">
        <v>75.878561253321834</v>
      </c>
      <c r="DK77" s="2177">
        <v>21.806794522760555</v>
      </c>
      <c r="DL77" s="2177">
        <v>12.277209901869519</v>
      </c>
      <c r="DM77" s="2177">
        <v>23.319491628103037</v>
      </c>
      <c r="DN77" s="2177">
        <v>0</v>
      </c>
      <c r="DO77" s="2177">
        <v>59.770053475817079</v>
      </c>
      <c r="DP77" s="2177">
        <v>1557.312888470497</v>
      </c>
      <c r="DQ77" s="2177">
        <v>579.97783856367641</v>
      </c>
      <c r="DR77" s="2177">
        <v>135.01251952802153</v>
      </c>
      <c r="DS77" s="2177">
        <v>86.506917338472945</v>
      </c>
      <c r="DT77" s="2177">
        <v>769.50311304032596</v>
      </c>
      <c r="DU77" s="2177">
        <v>0</v>
      </c>
      <c r="DV77" s="2178">
        <v>0</v>
      </c>
      <c r="DW77" s="2168"/>
    </row>
    <row r="78" spans="1:127" ht="16.5" customHeight="1">
      <c r="B78" s="2161" t="s">
        <v>1675</v>
      </c>
      <c r="E78" s="2163">
        <f>Q31</f>
        <v>23</v>
      </c>
      <c r="F78" s="2184">
        <f t="shared" si="52"/>
        <v>1.2908980510850624E-2</v>
      </c>
      <c r="BM78" s="1825"/>
      <c r="BN78" s="1825"/>
      <c r="BO78" s="3225"/>
      <c r="BP78" s="2972" t="s">
        <v>1043</v>
      </c>
      <c r="BQ78" s="2176">
        <v>13035.838483474228</v>
      </c>
      <c r="BR78" s="2177">
        <v>8723.5711893285115</v>
      </c>
      <c r="BS78" s="2177">
        <v>1353.3224410141177</v>
      </c>
      <c r="BT78" s="2177">
        <v>5476.2292638223626</v>
      </c>
      <c r="BU78" s="2177">
        <v>241.15190705618397</v>
      </c>
      <c r="BV78" s="2177">
        <v>178.07452913648223</v>
      </c>
      <c r="BW78" s="2177">
        <v>4.6923076923076925</v>
      </c>
      <c r="BX78" s="2177">
        <v>0</v>
      </c>
      <c r="BY78" s="2177">
        <v>3.3962264150943393</v>
      </c>
      <c r="BZ78" s="2177">
        <v>12.184708908126336</v>
      </c>
      <c r="CA78" s="2177">
        <v>0</v>
      </c>
      <c r="CB78" s="2177">
        <v>3.6923076923076925</v>
      </c>
      <c r="CC78" s="2177">
        <v>0</v>
      </c>
      <c r="CD78" s="2177">
        <v>0</v>
      </c>
      <c r="CE78" s="2177">
        <v>1</v>
      </c>
      <c r="CF78" s="2177">
        <v>0</v>
      </c>
      <c r="CG78" s="2177">
        <v>8</v>
      </c>
      <c r="CH78" s="2177">
        <v>4</v>
      </c>
      <c r="CI78" s="2177">
        <v>26.111827211865727</v>
      </c>
      <c r="CJ78" s="2177">
        <v>1154.8822974669874</v>
      </c>
      <c r="CK78" s="2177">
        <v>4080.1950592991902</v>
      </c>
      <c r="CL78" s="2177">
        <v>1894.0194844920311</v>
      </c>
      <c r="CM78" s="2177">
        <v>4312.2672941457204</v>
      </c>
      <c r="CN78" s="2177">
        <v>729.11685661358763</v>
      </c>
      <c r="CO78" s="2177">
        <v>79.223549985898899</v>
      </c>
      <c r="CP78" s="2177">
        <v>71.175718732304034</v>
      </c>
      <c r="CQ78" s="2177">
        <v>152.91003996652142</v>
      </c>
      <c r="CR78" s="2177">
        <v>134.6974423786873</v>
      </c>
      <c r="CS78" s="2177">
        <v>63.308020680626868</v>
      </c>
      <c r="CT78" s="2177">
        <v>50.714614087204083</v>
      </c>
      <c r="CU78" s="2177">
        <v>48.105413102690022</v>
      </c>
      <c r="CV78" s="2177">
        <v>55.493658572154139</v>
      </c>
      <c r="CW78" s="2177">
        <v>63.141808198355385</v>
      </c>
      <c r="CX78" s="2177">
        <v>20.4375</v>
      </c>
      <c r="CY78" s="2177">
        <v>3583.1504375321329</v>
      </c>
      <c r="CZ78" s="2177">
        <v>1753.8676124463348</v>
      </c>
      <c r="DA78" s="2177">
        <v>233.97180290748281</v>
      </c>
      <c r="DB78" s="2177">
        <v>248.66528578223767</v>
      </c>
      <c r="DC78" s="2177">
        <v>444.04741200512086</v>
      </c>
      <c r="DD78" s="2177">
        <v>179.46796502417581</v>
      </c>
      <c r="DE78" s="2177">
        <v>327.11094297657593</v>
      </c>
      <c r="DF78" s="2177">
        <v>219.31823508126342</v>
      </c>
      <c r="DG78" s="2177">
        <v>20.871750890564186</v>
      </c>
      <c r="DH78" s="2177">
        <v>6.3962264150943398</v>
      </c>
      <c r="DI78" s="2177">
        <v>6.3962264150943398</v>
      </c>
      <c r="DJ78" s="2177">
        <v>100.49378173465092</v>
      </c>
      <c r="DK78" s="2177">
        <v>4.3962264150943398</v>
      </c>
      <c r="DL78" s="2177">
        <v>11.609284332669048</v>
      </c>
      <c r="DM78" s="2177">
        <v>70.154738878096282</v>
      </c>
      <c r="DN78" s="2177">
        <v>0</v>
      </c>
      <c r="DO78" s="2177">
        <v>228</v>
      </c>
      <c r="DP78" s="2177">
        <v>1829.2828250857976</v>
      </c>
      <c r="DQ78" s="2177">
        <v>857.50513203028595</v>
      </c>
      <c r="DR78" s="2177">
        <v>132.21006308167003</v>
      </c>
      <c r="DS78" s="2177">
        <v>84.455237187554374</v>
      </c>
      <c r="DT78" s="2177">
        <v>755.11239278628716</v>
      </c>
      <c r="DU78" s="2177">
        <v>0</v>
      </c>
      <c r="DV78" s="2178">
        <v>0</v>
      </c>
      <c r="DW78" s="2168"/>
    </row>
    <row r="79" spans="1:127" ht="16.5" customHeight="1">
      <c r="B79" s="2161" t="s">
        <v>1676</v>
      </c>
      <c r="E79" s="2163">
        <f>R31</f>
        <v>14.176470588216311</v>
      </c>
      <c r="F79" s="2184">
        <f t="shared" si="52"/>
        <v>7.9566861972144107E-3</v>
      </c>
      <c r="BM79" s="1825"/>
      <c r="BN79" s="1825"/>
      <c r="BO79" s="3225"/>
      <c r="BP79" s="2972" t="s">
        <v>1044</v>
      </c>
      <c r="BQ79" s="2176">
        <v>18290.692830967873</v>
      </c>
      <c r="BR79" s="2177">
        <v>13928.243589665639</v>
      </c>
      <c r="BS79" s="2177">
        <v>1788.2964150818752</v>
      </c>
      <c r="BT79" s="2177">
        <v>9410.215742560129</v>
      </c>
      <c r="BU79" s="2177">
        <v>276.67492569520789</v>
      </c>
      <c r="BV79" s="2177">
        <v>184.09065890188936</v>
      </c>
      <c r="BW79" s="2177">
        <v>14.076923076923077</v>
      </c>
      <c r="BX79" s="2177">
        <v>0</v>
      </c>
      <c r="BY79" s="2177">
        <v>0</v>
      </c>
      <c r="BZ79" s="2177">
        <v>29.648648648648649</v>
      </c>
      <c r="CA79" s="2177">
        <v>0</v>
      </c>
      <c r="CB79" s="2177">
        <v>15.072115384615387</v>
      </c>
      <c r="CC79" s="2177">
        <v>0</v>
      </c>
      <c r="CD79" s="2177">
        <v>0</v>
      </c>
      <c r="CE79" s="2177">
        <v>2</v>
      </c>
      <c r="CF79" s="2177">
        <v>0</v>
      </c>
      <c r="CG79" s="2177">
        <v>5</v>
      </c>
      <c r="CH79" s="2177">
        <v>20</v>
      </c>
      <c r="CI79" s="2177">
        <v>6.7865796831314071</v>
      </c>
      <c r="CJ79" s="2177">
        <v>1646.2700811494242</v>
      </c>
      <c r="CK79" s="2177">
        <v>7487.2707357154977</v>
      </c>
      <c r="CL79" s="2177">
        <v>2729.7314320236351</v>
      </c>
      <c r="CM79" s="2177">
        <v>4362.4492413022344</v>
      </c>
      <c r="CN79" s="2177">
        <v>328.50311850311851</v>
      </c>
      <c r="CO79" s="2177">
        <v>46.671517671517677</v>
      </c>
      <c r="CP79" s="2177">
        <v>32.979209979209983</v>
      </c>
      <c r="CQ79" s="2177">
        <v>17.648648648648649</v>
      </c>
      <c r="CR79" s="2177">
        <v>54.979209979209983</v>
      </c>
      <c r="CS79" s="2177">
        <v>85.848232848232854</v>
      </c>
      <c r="CT79" s="2177">
        <v>25.374220374220375</v>
      </c>
      <c r="CU79" s="2177">
        <v>19.022869022869024</v>
      </c>
      <c r="CV79" s="2177">
        <v>36.681912681912685</v>
      </c>
      <c r="CW79" s="2177">
        <v>9.2972972972972983</v>
      </c>
      <c r="CX79" s="2177">
        <v>8</v>
      </c>
      <c r="CY79" s="2177">
        <v>4033.9461227991155</v>
      </c>
      <c r="CZ79" s="2177">
        <v>561.67775467775471</v>
      </c>
      <c r="DA79" s="2177">
        <v>59.012474012474016</v>
      </c>
      <c r="DB79" s="2177">
        <v>163.68191268191268</v>
      </c>
      <c r="DC79" s="2177">
        <v>84.742203742203742</v>
      </c>
      <c r="DD79" s="2177">
        <v>85.4989604989605</v>
      </c>
      <c r="DE79" s="2177">
        <v>109.35758835758836</v>
      </c>
      <c r="DF79" s="2177">
        <v>38.384615384615387</v>
      </c>
      <c r="DG79" s="2177">
        <v>2</v>
      </c>
      <c r="DH79" s="2177">
        <v>0</v>
      </c>
      <c r="DI79" s="2177">
        <v>1</v>
      </c>
      <c r="DJ79" s="2177">
        <v>19.692307692307693</v>
      </c>
      <c r="DK79" s="2177">
        <v>0</v>
      </c>
      <c r="DL79" s="2177">
        <v>1</v>
      </c>
      <c r="DM79" s="2177">
        <v>6.6923076923076925</v>
      </c>
      <c r="DN79" s="2177">
        <v>8</v>
      </c>
      <c r="DO79" s="2177">
        <v>28</v>
      </c>
      <c r="DP79" s="2177">
        <v>3472.2683681213607</v>
      </c>
      <c r="DQ79" s="2177">
        <v>1297.4473710947261</v>
      </c>
      <c r="DR79" s="2177">
        <v>141.38140238099265</v>
      </c>
      <c r="DS79" s="2177">
        <v>118.29408429367456</v>
      </c>
      <c r="DT79" s="2177">
        <v>1920.1455103519672</v>
      </c>
      <c r="DU79" s="2177">
        <v>0</v>
      </c>
      <c r="DV79" s="2178">
        <v>0</v>
      </c>
      <c r="DW79" s="2168"/>
    </row>
    <row r="80" spans="1:127" ht="16.5" customHeight="1">
      <c r="B80" s="2161" t="s">
        <v>1677</v>
      </c>
      <c r="E80" s="2163">
        <f>S31</f>
        <v>43</v>
      </c>
      <c r="F80" s="2184">
        <f t="shared" si="52"/>
        <v>2.4134180955068557E-2</v>
      </c>
      <c r="BM80" s="1825"/>
      <c r="BN80" s="1825"/>
      <c r="BO80" s="3225"/>
      <c r="BP80" s="2972" t="s">
        <v>1045</v>
      </c>
      <c r="BQ80" s="2176">
        <v>17571.59728506437</v>
      </c>
      <c r="BR80" s="2177">
        <v>11720.914027146198</v>
      </c>
      <c r="BS80" s="2177">
        <v>1572.8733031671077</v>
      </c>
      <c r="BT80" s="2177">
        <v>8431.0814479617329</v>
      </c>
      <c r="BU80" s="2177">
        <v>234.52488687774263</v>
      </c>
      <c r="BV80" s="2177">
        <v>148.16742081440373</v>
      </c>
      <c r="BW80" s="2177">
        <v>21.384615384615387</v>
      </c>
      <c r="BX80" s="2177">
        <v>0</v>
      </c>
      <c r="BY80" s="2177">
        <v>0</v>
      </c>
      <c r="BZ80" s="2177">
        <v>9</v>
      </c>
      <c r="CA80" s="2177">
        <v>0</v>
      </c>
      <c r="CB80" s="2177">
        <v>52.384615384615387</v>
      </c>
      <c r="CC80" s="2177">
        <v>0</v>
      </c>
      <c r="CD80" s="2177">
        <v>0</v>
      </c>
      <c r="CE80" s="2177">
        <v>0</v>
      </c>
      <c r="CF80" s="2177">
        <v>0</v>
      </c>
      <c r="CG80" s="2177">
        <v>1</v>
      </c>
      <c r="CH80" s="2177">
        <v>1</v>
      </c>
      <c r="CI80" s="2177">
        <v>3.5882352941081561</v>
      </c>
      <c r="CJ80" s="2177">
        <v>698.22624434370164</v>
      </c>
      <c r="CK80" s="2177">
        <v>7498.3303167402873</v>
      </c>
      <c r="CL80" s="2177">
        <v>1716.9592760173593</v>
      </c>
      <c r="CM80" s="2177">
        <v>5850.6832579181719</v>
      </c>
      <c r="CN80" s="2177">
        <v>413.88235294092021</v>
      </c>
      <c r="CO80" s="2177">
        <v>56.764705882324471</v>
      </c>
      <c r="CP80" s="2177">
        <v>85.764705882324463</v>
      </c>
      <c r="CQ80" s="2177">
        <v>31.764705882324471</v>
      </c>
      <c r="CR80" s="2177">
        <v>50.764705882324471</v>
      </c>
      <c r="CS80" s="2177">
        <v>79.764705882324463</v>
      </c>
      <c r="CT80" s="2177">
        <v>10.764705882324469</v>
      </c>
      <c r="CU80" s="2177">
        <v>10.764705882324469</v>
      </c>
      <c r="CV80" s="2177">
        <v>102.76470588232446</v>
      </c>
      <c r="CW80" s="2177">
        <v>34.764705882324471</v>
      </c>
      <c r="CX80" s="2177">
        <v>0</v>
      </c>
      <c r="CY80" s="2177">
        <v>5436.8009049772518</v>
      </c>
      <c r="CZ80" s="2177">
        <v>1065.0769230769231</v>
      </c>
      <c r="DA80" s="2177">
        <v>291.07692307692309</v>
      </c>
      <c r="DB80" s="2177">
        <v>206</v>
      </c>
      <c r="DC80" s="2177">
        <v>211</v>
      </c>
      <c r="DD80" s="2177">
        <v>63</v>
      </c>
      <c r="DE80" s="2177">
        <v>42</v>
      </c>
      <c r="DF80" s="2177">
        <v>194</v>
      </c>
      <c r="DG80" s="2177">
        <v>48</v>
      </c>
      <c r="DH80" s="2177">
        <v>25</v>
      </c>
      <c r="DI80" s="2177">
        <v>28</v>
      </c>
      <c r="DJ80" s="2177">
        <v>49</v>
      </c>
      <c r="DK80" s="2177">
        <v>18</v>
      </c>
      <c r="DL80" s="2177">
        <v>11</v>
      </c>
      <c r="DM80" s="2177">
        <v>36</v>
      </c>
      <c r="DN80" s="2177">
        <v>3</v>
      </c>
      <c r="DO80" s="2177">
        <v>73</v>
      </c>
      <c r="DP80" s="2177">
        <v>4371.7239819003289</v>
      </c>
      <c r="DQ80" s="2177">
        <v>1651.3529411764325</v>
      </c>
      <c r="DR80" s="2177">
        <v>124.35294117643262</v>
      </c>
      <c r="DS80" s="2177">
        <v>154.66515837103123</v>
      </c>
      <c r="DT80" s="2177">
        <v>2687.3529411764325</v>
      </c>
      <c r="DU80" s="2177">
        <v>0</v>
      </c>
      <c r="DV80" s="2178">
        <v>0</v>
      </c>
      <c r="DW80" s="2168"/>
    </row>
    <row r="81" spans="2:127" ht="16.5" customHeight="1">
      <c r="B81" s="2161" t="s">
        <v>3917</v>
      </c>
      <c r="E81" s="2163">
        <f>T31</f>
        <v>2</v>
      </c>
      <c r="F81" s="2184">
        <f t="shared" si="52"/>
        <v>1.1225200444217934E-3</v>
      </c>
      <c r="BM81" s="1825"/>
      <c r="BN81" s="1825"/>
      <c r="BO81" s="3225" t="s">
        <v>96</v>
      </c>
      <c r="BP81" s="2972" t="s">
        <v>1036</v>
      </c>
      <c r="BQ81" s="2176">
        <v>14576.408862000575</v>
      </c>
      <c r="BR81" s="2177">
        <v>8874.3027606457399</v>
      </c>
      <c r="BS81" s="2177">
        <v>3443.8415967480064</v>
      </c>
      <c r="BT81" s="2177">
        <v>3537.4773710517029</v>
      </c>
      <c r="BU81" s="2177">
        <v>1320.7584747604517</v>
      </c>
      <c r="BV81" s="2177">
        <v>849.56417952817469</v>
      </c>
      <c r="BW81" s="2177">
        <v>14.313374483420391</v>
      </c>
      <c r="BX81" s="2177">
        <v>0</v>
      </c>
      <c r="BY81" s="2177">
        <v>27.926678708748852</v>
      </c>
      <c r="BZ81" s="2177">
        <v>119.86100324083813</v>
      </c>
      <c r="CA81" s="2177">
        <v>0</v>
      </c>
      <c r="CB81" s="2177">
        <v>59.776763673440364</v>
      </c>
      <c r="CC81" s="2177">
        <v>1</v>
      </c>
      <c r="CD81" s="2177">
        <v>0</v>
      </c>
      <c r="CE81" s="2177">
        <v>3</v>
      </c>
      <c r="CF81" s="2177">
        <v>0</v>
      </c>
      <c r="CG81" s="2177">
        <v>1</v>
      </c>
      <c r="CH81" s="2177">
        <v>37.347963152053609</v>
      </c>
      <c r="CI81" s="2177">
        <v>206.96851197377518</v>
      </c>
      <c r="CJ81" s="2177">
        <v>1393.7434688179949</v>
      </c>
      <c r="CK81" s="2177">
        <v>822.97542747325633</v>
      </c>
      <c r="CL81" s="2177">
        <v>1892.9837928460313</v>
      </c>
      <c r="CM81" s="2177">
        <v>4087.8460539420398</v>
      </c>
      <c r="CN81" s="2177">
        <v>687.35107678600025</v>
      </c>
      <c r="CO81" s="2177">
        <v>302.94998400631084</v>
      </c>
      <c r="CP81" s="2177">
        <v>137.33820106807252</v>
      </c>
      <c r="CQ81" s="2177">
        <v>105.77389195548008</v>
      </c>
      <c r="CR81" s="2177">
        <v>17.867226100327223</v>
      </c>
      <c r="CS81" s="2177">
        <v>14.470999685232885</v>
      </c>
      <c r="CT81" s="2177">
        <v>41.31405105782099</v>
      </c>
      <c r="CU81" s="2177">
        <v>2.4000000000203388</v>
      </c>
      <c r="CV81" s="2177">
        <v>3.5434782608626381</v>
      </c>
      <c r="CW81" s="2177">
        <v>56.693244651872632</v>
      </c>
      <c r="CX81" s="2177">
        <v>5</v>
      </c>
      <c r="CY81" s="2177">
        <v>3400.4949771560396</v>
      </c>
      <c r="CZ81" s="2177">
        <v>1489.2574935357147</v>
      </c>
      <c r="DA81" s="2177">
        <v>299.17526058225133</v>
      </c>
      <c r="DB81" s="2177">
        <v>373.02298072187716</v>
      </c>
      <c r="DC81" s="2177">
        <v>261.88684604045517</v>
      </c>
      <c r="DD81" s="2177">
        <v>383.70393691220016</v>
      </c>
      <c r="DE81" s="2177">
        <v>212.85904411046306</v>
      </c>
      <c r="DF81" s="2177">
        <v>125.5994161966474</v>
      </c>
      <c r="DG81" s="2177">
        <v>43.427215472684971</v>
      </c>
      <c r="DH81" s="2177">
        <v>37.060606060616166</v>
      </c>
      <c r="DI81" s="2177">
        <v>16.333333333328483</v>
      </c>
      <c r="DJ81" s="2177">
        <v>72.886063399994029</v>
      </c>
      <c r="DK81" s="2177">
        <v>0</v>
      </c>
      <c r="DL81" s="2177">
        <v>26.646336222814874</v>
      </c>
      <c r="DM81" s="2177">
        <v>61.370853922601</v>
      </c>
      <c r="DN81" s="2177">
        <v>0</v>
      </c>
      <c r="DO81" s="2177">
        <v>15.100000000014012</v>
      </c>
      <c r="DP81" s="2177">
        <v>1911.2374836203239</v>
      </c>
      <c r="DQ81" s="2177">
        <v>1212.2016538019222</v>
      </c>
      <c r="DR81" s="2177">
        <v>228.02021914141585</v>
      </c>
      <c r="DS81" s="2177">
        <v>181.22794704533163</v>
      </c>
      <c r="DT81" s="2177">
        <v>518.97210172804398</v>
      </c>
      <c r="DU81" s="2177">
        <v>0</v>
      </c>
      <c r="DV81" s="2178">
        <v>1614.2600474128049</v>
      </c>
      <c r="DW81" s="2168"/>
    </row>
    <row r="82" spans="2:127" ht="16.5" customHeight="1">
      <c r="B82" s="2161" t="s">
        <v>1679</v>
      </c>
      <c r="E82" s="2163">
        <f>U31</f>
        <v>74.573027834378351</v>
      </c>
      <c r="F82" s="2184">
        <f t="shared" si="52"/>
        <v>4.1854859258657014E-2</v>
      </c>
      <c r="BM82" s="1825"/>
      <c r="BN82" s="1825"/>
      <c r="BO82" s="3225"/>
      <c r="BP82" s="2972" t="s">
        <v>1037</v>
      </c>
      <c r="BQ82" s="2176">
        <v>8473.2200915920657</v>
      </c>
      <c r="BR82" s="2177">
        <v>4978.1503135693811</v>
      </c>
      <c r="BS82" s="2177">
        <v>1687.1601458850698</v>
      </c>
      <c r="BT82" s="2177">
        <v>2053.1978713050121</v>
      </c>
      <c r="BU82" s="2177">
        <v>743.88066582920646</v>
      </c>
      <c r="BV82" s="2177">
        <v>473.11496543794379</v>
      </c>
      <c r="BW82" s="2177">
        <v>19.962149876077284</v>
      </c>
      <c r="BX82" s="2177">
        <v>1</v>
      </c>
      <c r="BY82" s="2177">
        <v>21.816045511899549</v>
      </c>
      <c r="BZ82" s="2177">
        <v>36.949574912821369</v>
      </c>
      <c r="CA82" s="2177">
        <v>1</v>
      </c>
      <c r="CB82" s="2177">
        <v>42.144752070290608</v>
      </c>
      <c r="CC82" s="2177">
        <v>0</v>
      </c>
      <c r="CD82" s="2177">
        <v>0</v>
      </c>
      <c r="CE82" s="2177">
        <v>0</v>
      </c>
      <c r="CF82" s="2177">
        <v>1</v>
      </c>
      <c r="CG82" s="2177">
        <v>3</v>
      </c>
      <c r="CH82" s="2177">
        <v>3</v>
      </c>
      <c r="CI82" s="2177">
        <v>140.89317802017365</v>
      </c>
      <c r="CJ82" s="2177">
        <v>741.32869632174118</v>
      </c>
      <c r="CK82" s="2177">
        <v>567.98850915406513</v>
      </c>
      <c r="CL82" s="2177">
        <v>1237.792296379301</v>
      </c>
      <c r="CM82" s="2177">
        <v>3121.3743044250537</v>
      </c>
      <c r="CN82" s="2177">
        <v>361.11208251026881</v>
      </c>
      <c r="CO82" s="2177">
        <v>126.43102115512448</v>
      </c>
      <c r="CP82" s="2177">
        <v>68.761812767714844</v>
      </c>
      <c r="CQ82" s="2177">
        <v>62.531056942818452</v>
      </c>
      <c r="CR82" s="2177">
        <v>31.019256121350139</v>
      </c>
      <c r="CS82" s="2177">
        <v>62.32666352890746</v>
      </c>
      <c r="CT82" s="2177">
        <v>17.919256121336129</v>
      </c>
      <c r="CU82" s="2177">
        <v>0</v>
      </c>
      <c r="CV82" s="2177">
        <v>34.100000000004982</v>
      </c>
      <c r="CW82" s="2177">
        <v>40.602645502634914</v>
      </c>
      <c r="CX82" s="2177">
        <v>2</v>
      </c>
      <c r="CY82" s="2177">
        <v>2760.2622219147843</v>
      </c>
      <c r="CZ82" s="2177">
        <v>1429.3821782826074</v>
      </c>
      <c r="DA82" s="2177">
        <v>266.77810710783382</v>
      </c>
      <c r="DB82" s="2177">
        <v>245.73499053693914</v>
      </c>
      <c r="DC82" s="2177">
        <v>303.45078868353204</v>
      </c>
      <c r="DD82" s="2177">
        <v>234.18172639144774</v>
      </c>
      <c r="DE82" s="2177">
        <v>109.38846115554269</v>
      </c>
      <c r="DF82" s="2177">
        <v>314.83828706939346</v>
      </c>
      <c r="DG82" s="2177">
        <v>36.814814814804464</v>
      </c>
      <c r="DH82" s="2177">
        <v>34.571428571419794</v>
      </c>
      <c r="DI82" s="2177">
        <v>71.459167205025295</v>
      </c>
      <c r="DJ82" s="2177">
        <v>146.53562223144891</v>
      </c>
      <c r="DK82" s="2177">
        <v>24.578947368387357</v>
      </c>
      <c r="DL82" s="2177">
        <v>17.285714285709897</v>
      </c>
      <c r="DM82" s="2177">
        <v>2</v>
      </c>
      <c r="DN82" s="2177">
        <v>0</v>
      </c>
      <c r="DO82" s="2177">
        <v>13</v>
      </c>
      <c r="DP82" s="2177">
        <v>1330.8800436321774</v>
      </c>
      <c r="DQ82" s="2177">
        <v>720.04858810487508</v>
      </c>
      <c r="DR82" s="2177">
        <v>133.63567215865069</v>
      </c>
      <c r="DS82" s="2177">
        <v>111.1671909700363</v>
      </c>
      <c r="DT82" s="2177">
        <v>448.76423585533649</v>
      </c>
      <c r="DU82" s="2177">
        <v>0</v>
      </c>
      <c r="DV82" s="2178">
        <v>373.69547359762987</v>
      </c>
      <c r="DW82" s="2168"/>
    </row>
    <row r="83" spans="2:127" ht="16.5" customHeight="1">
      <c r="B83" s="2161" t="s">
        <v>1680</v>
      </c>
      <c r="E83" s="2163">
        <f>V31</f>
        <v>227.84541776884024</v>
      </c>
      <c r="F83" s="2184">
        <f t="shared" si="52"/>
        <v>0.1278805242375903</v>
      </c>
      <c r="BM83" s="1825"/>
      <c r="BN83" s="1825"/>
      <c r="BO83" s="3225"/>
      <c r="BP83" s="2972" t="s">
        <v>1038</v>
      </c>
      <c r="BQ83" s="2176">
        <v>17710.709887357847</v>
      </c>
      <c r="BR83" s="2177">
        <v>9886.4354065974603</v>
      </c>
      <c r="BS83" s="2177">
        <v>2813.5821789290321</v>
      </c>
      <c r="BT83" s="2177">
        <v>3930.1244255063048</v>
      </c>
      <c r="BU83" s="2177">
        <v>1103.2936530155596</v>
      </c>
      <c r="BV83" s="2177">
        <v>738.05194584671244</v>
      </c>
      <c r="BW83" s="2177">
        <v>54.467279152378957</v>
      </c>
      <c r="BX83" s="2177">
        <v>0</v>
      </c>
      <c r="BY83" s="2177">
        <v>33.304846814096848</v>
      </c>
      <c r="BZ83" s="2177">
        <v>66.48203080740771</v>
      </c>
      <c r="CA83" s="2177">
        <v>0</v>
      </c>
      <c r="CB83" s="2177">
        <v>42.255978260880084</v>
      </c>
      <c r="CC83" s="2177">
        <v>8</v>
      </c>
      <c r="CD83" s="2177">
        <v>2</v>
      </c>
      <c r="CE83" s="2177">
        <v>0</v>
      </c>
      <c r="CF83" s="2177">
        <v>1</v>
      </c>
      <c r="CG83" s="2177">
        <v>2</v>
      </c>
      <c r="CH83" s="2177">
        <v>9.7222222222222214</v>
      </c>
      <c r="CI83" s="2177">
        <v>146.00934991186116</v>
      </c>
      <c r="CJ83" s="2177">
        <v>1448.4808379898982</v>
      </c>
      <c r="CK83" s="2177">
        <v>1378.3499345008461</v>
      </c>
      <c r="CL83" s="2177">
        <v>3142.7288021621307</v>
      </c>
      <c r="CM83" s="2177">
        <v>7498.6866578032032</v>
      </c>
      <c r="CN83" s="2177">
        <v>958.33883659228809</v>
      </c>
      <c r="CO83" s="2177">
        <v>164.84920476073597</v>
      </c>
      <c r="CP83" s="2177">
        <v>228.27264094301887</v>
      </c>
      <c r="CQ83" s="2177">
        <v>154.1686962697942</v>
      </c>
      <c r="CR83" s="2177">
        <v>153.92464341911005</v>
      </c>
      <c r="CS83" s="2177">
        <v>144.70631332432743</v>
      </c>
      <c r="CT83" s="2177">
        <v>64.471913998837351</v>
      </c>
      <c r="CU83" s="2177">
        <v>59.632935401135974</v>
      </c>
      <c r="CV83" s="2177">
        <v>31.933333333370229</v>
      </c>
      <c r="CW83" s="2177">
        <v>39.232088261584664</v>
      </c>
      <c r="CX83" s="2177">
        <v>26.717391304313189</v>
      </c>
      <c r="CY83" s="2177">
        <v>6540.3478212109148</v>
      </c>
      <c r="CZ83" s="2177">
        <v>2671.4433239980867</v>
      </c>
      <c r="DA83" s="2177">
        <v>674.18693081881543</v>
      </c>
      <c r="DB83" s="2177">
        <v>510.22896922636738</v>
      </c>
      <c r="DC83" s="2177">
        <v>708.33824537892735</v>
      </c>
      <c r="DD83" s="2177">
        <v>499.96798081568113</v>
      </c>
      <c r="DE83" s="2177">
        <v>485.87251098704826</v>
      </c>
      <c r="DF83" s="2177">
        <v>328.72304879306103</v>
      </c>
      <c r="DG83" s="2177">
        <v>108.99120516475645</v>
      </c>
      <c r="DH83" s="2177">
        <v>3.7738044165291558</v>
      </c>
      <c r="DI83" s="2177">
        <v>45.068213897173386</v>
      </c>
      <c r="DJ83" s="2177">
        <v>149.044887127565</v>
      </c>
      <c r="DK83" s="2177">
        <v>17.10396205894763</v>
      </c>
      <c r="DL83" s="2177">
        <v>37.294650970818886</v>
      </c>
      <c r="DM83" s="2177">
        <v>22.315298959826261</v>
      </c>
      <c r="DN83" s="2177">
        <v>0</v>
      </c>
      <c r="DO83" s="2177">
        <v>1</v>
      </c>
      <c r="DP83" s="2177">
        <v>3868.9044972128295</v>
      </c>
      <c r="DQ83" s="2177">
        <v>1887.2070815007364</v>
      </c>
      <c r="DR83" s="2177">
        <v>538.72783729339733</v>
      </c>
      <c r="DS83" s="2177">
        <v>546.44702858970288</v>
      </c>
      <c r="DT83" s="2177">
        <v>913.2876399690748</v>
      </c>
      <c r="DU83" s="2177">
        <v>184.34165461983102</v>
      </c>
      <c r="DV83" s="2178">
        <v>325.58782295717396</v>
      </c>
      <c r="DW83" s="2168"/>
    </row>
    <row r="84" spans="2:127" ht="16.5" customHeight="1">
      <c r="B84" s="2161" t="s">
        <v>1681</v>
      </c>
      <c r="E84" s="1999">
        <f>W31</f>
        <v>1336.6341459644498</v>
      </c>
      <c r="F84" s="2184">
        <f t="shared" si="52"/>
        <v>0.75019931045185007</v>
      </c>
      <c r="BM84" s="1825"/>
      <c r="BN84" s="1825"/>
      <c r="BO84" s="3225"/>
      <c r="BP84" s="2972" t="s">
        <v>1039</v>
      </c>
      <c r="BQ84" s="2176">
        <v>25454.122684942919</v>
      </c>
      <c r="BR84" s="2177">
        <v>14155.995278787781</v>
      </c>
      <c r="BS84" s="2177">
        <v>3545.4493659882555</v>
      </c>
      <c r="BT84" s="2177">
        <v>6428.8775989241149</v>
      </c>
      <c r="BU84" s="2177">
        <v>1894.9200006051135</v>
      </c>
      <c r="BV84" s="2177">
        <v>1266.3333708483624</v>
      </c>
      <c r="BW84" s="2177">
        <v>53.487550505615253</v>
      </c>
      <c r="BX84" s="2177">
        <v>1</v>
      </c>
      <c r="BY84" s="2177">
        <v>77.554627448520691</v>
      </c>
      <c r="BZ84" s="2177">
        <v>81.051695875618989</v>
      </c>
      <c r="CA84" s="2177">
        <v>0</v>
      </c>
      <c r="CB84" s="2177">
        <v>61.749501602995977</v>
      </c>
      <c r="CC84" s="2177">
        <v>9</v>
      </c>
      <c r="CD84" s="2177">
        <v>2</v>
      </c>
      <c r="CE84" s="2177">
        <v>3</v>
      </c>
      <c r="CF84" s="2177">
        <v>0</v>
      </c>
      <c r="CG84" s="2177">
        <v>7</v>
      </c>
      <c r="CH84" s="2177">
        <v>41.38468330085864</v>
      </c>
      <c r="CI84" s="2177">
        <v>291.35857102314191</v>
      </c>
      <c r="CJ84" s="2177">
        <v>2486.377847722506</v>
      </c>
      <c r="CK84" s="2177">
        <v>2047.5797505964917</v>
      </c>
      <c r="CL84" s="2177">
        <v>4181.6683138754042</v>
      </c>
      <c r="CM84" s="2177">
        <v>11102.165128795668</v>
      </c>
      <c r="CN84" s="2177">
        <v>1106.2216171136406</v>
      </c>
      <c r="CO84" s="2177">
        <v>259.4768340456356</v>
      </c>
      <c r="CP84" s="2177">
        <v>227.58126717657655</v>
      </c>
      <c r="CQ84" s="2177">
        <v>211.27454232916966</v>
      </c>
      <c r="CR84" s="2177">
        <v>46.139895187723994</v>
      </c>
      <c r="CS84" s="2177">
        <v>173.18331655619633</v>
      </c>
      <c r="CT84" s="2177">
        <v>80.561301209155388</v>
      </c>
      <c r="CU84" s="2177">
        <v>96.551311668971749</v>
      </c>
      <c r="CV84" s="2177">
        <v>28.761249429791182</v>
      </c>
      <c r="CW84" s="2177">
        <v>68.801965679310811</v>
      </c>
      <c r="CX84" s="2177">
        <v>39.178690287121128</v>
      </c>
      <c r="CY84" s="2177">
        <v>9995.9435116820296</v>
      </c>
      <c r="CZ84" s="2177">
        <v>3793.1252754930865</v>
      </c>
      <c r="DA84" s="2177">
        <v>813.9338401376873</v>
      </c>
      <c r="DB84" s="2177">
        <v>671.17924512112018</v>
      </c>
      <c r="DC84" s="2177">
        <v>956.30030328805515</v>
      </c>
      <c r="DD84" s="2177">
        <v>439.37078796066561</v>
      </c>
      <c r="DE84" s="2177">
        <v>359.39204313074828</v>
      </c>
      <c r="DF84" s="2177">
        <v>466.04820793391769</v>
      </c>
      <c r="DG84" s="2177">
        <v>78.097786478488501</v>
      </c>
      <c r="DH84" s="2177">
        <v>20.431846462609663</v>
      </c>
      <c r="DI84" s="2177">
        <v>57.421423435396598</v>
      </c>
      <c r="DJ84" s="2177">
        <v>146.437179623389</v>
      </c>
      <c r="DK84" s="2177">
        <v>16.008072536426418</v>
      </c>
      <c r="DL84" s="2177">
        <v>62.287385205131727</v>
      </c>
      <c r="DM84" s="2177">
        <v>109.88634244964273</v>
      </c>
      <c r="DN84" s="2177">
        <v>2.7080725364264175</v>
      </c>
      <c r="DO84" s="2177">
        <v>145.53498980122083</v>
      </c>
      <c r="DP84" s="2177">
        <v>6202.8182361889394</v>
      </c>
      <c r="DQ84" s="2177">
        <v>3302.4666438578533</v>
      </c>
      <c r="DR84" s="2177">
        <v>399.75703416113566</v>
      </c>
      <c r="DS84" s="2177">
        <v>263.41307936124906</v>
      </c>
      <c r="DT84" s="2177">
        <v>2423.5490061580754</v>
      </c>
      <c r="DU84" s="2177">
        <v>124.77212829911322</v>
      </c>
      <c r="DV84" s="2178">
        <v>195.96227735948867</v>
      </c>
      <c r="DW84" s="2168"/>
    </row>
    <row r="85" spans="2:127" ht="16.5" customHeight="1">
      <c r="B85" s="2160" t="s">
        <v>3918</v>
      </c>
      <c r="E85" s="1996">
        <f>X31</f>
        <v>17034.349680453539</v>
      </c>
      <c r="F85" s="2185">
        <f t="shared" si="52"/>
        <v>9.5606994799995348</v>
      </c>
      <c r="BM85" s="1825"/>
      <c r="BN85" s="1825"/>
      <c r="BO85" s="3225"/>
      <c r="BP85" s="2972" t="s">
        <v>1040</v>
      </c>
      <c r="BQ85" s="2176">
        <v>19427.726094488466</v>
      </c>
      <c r="BR85" s="2177">
        <v>11970.278430658364</v>
      </c>
      <c r="BS85" s="2177">
        <v>2490.8899194678143</v>
      </c>
      <c r="BT85" s="2177">
        <v>6444.6511376484523</v>
      </c>
      <c r="BU85" s="2177">
        <v>1349.2961098849339</v>
      </c>
      <c r="BV85" s="2177">
        <v>858.25837350174243</v>
      </c>
      <c r="BW85" s="2177">
        <v>12.543478260889746</v>
      </c>
      <c r="BX85" s="2177">
        <v>0</v>
      </c>
      <c r="BY85" s="2177">
        <v>47.197667159168816</v>
      </c>
      <c r="BZ85" s="2177">
        <v>64.614964894734371</v>
      </c>
      <c r="CA85" s="2177">
        <v>0</v>
      </c>
      <c r="CB85" s="2177">
        <v>45.476375465300414</v>
      </c>
      <c r="CC85" s="2177">
        <v>1</v>
      </c>
      <c r="CD85" s="2177">
        <v>1</v>
      </c>
      <c r="CE85" s="2177">
        <v>2</v>
      </c>
      <c r="CF85" s="2177">
        <v>0</v>
      </c>
      <c r="CG85" s="2177">
        <v>31.435096799895589</v>
      </c>
      <c r="CH85" s="2177">
        <v>36.094511427941214</v>
      </c>
      <c r="CI85" s="2177">
        <v>257.13216411439828</v>
      </c>
      <c r="CJ85" s="2177">
        <v>2353.4649149842598</v>
      </c>
      <c r="CK85" s="2177">
        <v>2741.8901127792642</v>
      </c>
      <c r="CL85" s="2177">
        <v>3034.7373735420906</v>
      </c>
      <c r="CM85" s="2177">
        <v>7407.5154682105431</v>
      </c>
      <c r="CN85" s="2177">
        <v>537.5363964486238</v>
      </c>
      <c r="CO85" s="2177">
        <v>108.84287290619118</v>
      </c>
      <c r="CP85" s="2177">
        <v>99.29792385300486</v>
      </c>
      <c r="CQ85" s="2177">
        <v>70.422644450355904</v>
      </c>
      <c r="CR85" s="2177">
        <v>58.913720531225735</v>
      </c>
      <c r="CS85" s="2177">
        <v>58.988464885540665</v>
      </c>
      <c r="CT85" s="2177">
        <v>28.382310847646213</v>
      </c>
      <c r="CU85" s="2177">
        <v>44.65624015565939</v>
      </c>
      <c r="CV85" s="2177">
        <v>8.6666666666666679</v>
      </c>
      <c r="CW85" s="2177">
        <v>99.533335709494494</v>
      </c>
      <c r="CX85" s="2177">
        <v>29.764705882324471</v>
      </c>
      <c r="CY85" s="2177">
        <v>6869.9790717619171</v>
      </c>
      <c r="CZ85" s="2177">
        <v>2157.6762466814225</v>
      </c>
      <c r="DA85" s="2177">
        <v>479.85514437465417</v>
      </c>
      <c r="DB85" s="2177">
        <v>374.21013571946241</v>
      </c>
      <c r="DC85" s="2177">
        <v>342.74799281566214</v>
      </c>
      <c r="DD85" s="2177">
        <v>391.66096856431739</v>
      </c>
      <c r="DE85" s="2177">
        <v>302.37850074774161</v>
      </c>
      <c r="DF85" s="2177">
        <v>324.55277875091735</v>
      </c>
      <c r="DG85" s="2177">
        <v>101.16482683982527</v>
      </c>
      <c r="DH85" s="2177">
        <v>13.437499999999998</v>
      </c>
      <c r="DI85" s="2177">
        <v>114.33796946382746</v>
      </c>
      <c r="DJ85" s="2177">
        <v>223.11696178772399</v>
      </c>
      <c r="DK85" s="2177">
        <v>0</v>
      </c>
      <c r="DL85" s="2177">
        <v>5.2142857142602033</v>
      </c>
      <c r="DM85" s="2177">
        <v>98.508219072137052</v>
      </c>
      <c r="DN85" s="2177">
        <v>0</v>
      </c>
      <c r="DO85" s="2177">
        <v>71.956521739157637</v>
      </c>
      <c r="DP85" s="2177">
        <v>4712.3028250805019</v>
      </c>
      <c r="DQ85" s="2177">
        <v>3302.0301311354328</v>
      </c>
      <c r="DR85" s="2177">
        <v>227.3160175455275</v>
      </c>
      <c r="DS85" s="2177">
        <v>157.96274209967734</v>
      </c>
      <c r="DT85" s="2177">
        <v>1077.8957149424684</v>
      </c>
      <c r="DU85" s="2177">
        <v>0</v>
      </c>
      <c r="DV85" s="2178">
        <v>49.932195619560311</v>
      </c>
      <c r="DW85" s="2168"/>
    </row>
    <row r="86" spans="2:127" ht="16.5" customHeight="1">
      <c r="B86" s="2160" t="s">
        <v>3919</v>
      </c>
      <c r="E86" s="1996">
        <f>Y31</f>
        <v>35940.865488574673</v>
      </c>
      <c r="F86" s="2185">
        <f t="shared" si="52"/>
        <v>20.172170962396272</v>
      </c>
      <c r="BM86" s="1825"/>
      <c r="BN86" s="1825"/>
      <c r="BO86" s="3225"/>
      <c r="BP86" s="2972" t="s">
        <v>1041</v>
      </c>
      <c r="BQ86" s="2176">
        <v>33088.945619656057</v>
      </c>
      <c r="BR86" s="2177">
        <v>21841.54758245196</v>
      </c>
      <c r="BS86" s="2177">
        <v>4842.901852923329</v>
      </c>
      <c r="BT86" s="2177">
        <v>11404.113515307281</v>
      </c>
      <c r="BU86" s="2177">
        <v>1390.1526477046257</v>
      </c>
      <c r="BV86" s="2177">
        <v>885.83592639886001</v>
      </c>
      <c r="BW86" s="2177">
        <v>34.003471600755532</v>
      </c>
      <c r="BX86" s="2177">
        <v>1</v>
      </c>
      <c r="BY86" s="2177">
        <v>34.833760816214628</v>
      </c>
      <c r="BZ86" s="2177">
        <v>62.87136926954372</v>
      </c>
      <c r="CA86" s="2177">
        <v>0</v>
      </c>
      <c r="CB86" s="2177">
        <v>57.984991009156658</v>
      </c>
      <c r="CC86" s="2177">
        <v>3</v>
      </c>
      <c r="CD86" s="2177">
        <v>1</v>
      </c>
      <c r="CE86" s="2177">
        <v>29</v>
      </c>
      <c r="CF86" s="2177">
        <v>0</v>
      </c>
      <c r="CG86" s="2177">
        <v>11</v>
      </c>
      <c r="CH86" s="2177">
        <v>47.296037665764537</v>
      </c>
      <c r="CI86" s="2177">
        <v>222.32709094433039</v>
      </c>
      <c r="CJ86" s="2177">
        <v>3601.3992452479888</v>
      </c>
      <c r="CK86" s="2177">
        <v>6412.5616223546604</v>
      </c>
      <c r="CL86" s="2177">
        <v>5594.5322142213599</v>
      </c>
      <c r="CM86" s="2177">
        <v>11247.39803720407</v>
      </c>
      <c r="CN86" s="2177">
        <v>1912.5394101765733</v>
      </c>
      <c r="CO86" s="2177">
        <v>176.9948349351846</v>
      </c>
      <c r="CP86" s="2177">
        <v>185.84052226489578</v>
      </c>
      <c r="CQ86" s="2177">
        <v>125.12800017663405</v>
      </c>
      <c r="CR86" s="2177">
        <v>164.55448465079641</v>
      </c>
      <c r="CS86" s="2177">
        <v>275.59260769605726</v>
      </c>
      <c r="CT86" s="2177">
        <v>67.274241250417461</v>
      </c>
      <c r="CU86" s="2177">
        <v>31.852224340399406</v>
      </c>
      <c r="CV86" s="2177">
        <v>38.992144193668054</v>
      </c>
      <c r="CW86" s="2177">
        <v>83.042320059354466</v>
      </c>
      <c r="CX86" s="2177">
        <v>839.07528641575857</v>
      </c>
      <c r="CY86" s="2177">
        <v>9334.8586270274973</v>
      </c>
      <c r="CZ86" s="2177">
        <v>3005.010629640889</v>
      </c>
      <c r="DA86" s="2177">
        <v>504.65060799241849</v>
      </c>
      <c r="DB86" s="2177">
        <v>554.23439205176328</v>
      </c>
      <c r="DC86" s="2177">
        <v>636.74936422343524</v>
      </c>
      <c r="DD86" s="2177">
        <v>406.11799024118721</v>
      </c>
      <c r="DE86" s="2177">
        <v>269.15304280277968</v>
      </c>
      <c r="DF86" s="2177">
        <v>519.82628861506475</v>
      </c>
      <c r="DG86" s="2177">
        <v>61.794400741423601</v>
      </c>
      <c r="DH86" s="2177">
        <v>18.245419589633183</v>
      </c>
      <c r="DI86" s="2177">
        <v>95.684281727224729</v>
      </c>
      <c r="DJ86" s="2177">
        <v>218.49305306868789</v>
      </c>
      <c r="DK86" s="2177">
        <v>6.4196687226344249</v>
      </c>
      <c r="DL86" s="2177">
        <v>57.587581081303853</v>
      </c>
      <c r="DM86" s="2177">
        <v>101.2858811625174</v>
      </c>
      <c r="DN86" s="2177">
        <v>3</v>
      </c>
      <c r="DO86" s="2177">
        <v>362.17908895573009</v>
      </c>
      <c r="DP86" s="2177">
        <v>6329.8479973866079</v>
      </c>
      <c r="DQ86" s="2177">
        <v>3375.6914417388575</v>
      </c>
      <c r="DR86" s="2177">
        <v>451.46730227997853</v>
      </c>
      <c r="DS86" s="2177">
        <v>301.17801372092953</v>
      </c>
      <c r="DT86" s="2177">
        <v>2200.8218626608264</v>
      </c>
      <c r="DU86" s="2177">
        <v>68.571428571536515</v>
      </c>
      <c r="DV86" s="2178">
        <v>0</v>
      </c>
      <c r="DW86" s="2168"/>
    </row>
    <row r="87" spans="2:127" ht="16.5" customHeight="1" thickBot="1">
      <c r="B87" s="2162" t="s">
        <v>1306</v>
      </c>
      <c r="E87" s="2155">
        <f>Z31</f>
        <v>26948.206534134555</v>
      </c>
      <c r="F87" s="2185">
        <f t="shared" si="52"/>
        <v>15.124950997892192</v>
      </c>
      <c r="BM87" s="1825"/>
      <c r="BN87" s="1825"/>
      <c r="BO87" s="3225"/>
      <c r="BP87" s="2972" t="s">
        <v>1042</v>
      </c>
      <c r="BQ87" s="2176">
        <v>11380.4307678478</v>
      </c>
      <c r="BR87" s="2177">
        <v>7523.1072777449326</v>
      </c>
      <c r="BS87" s="2177">
        <v>1132.665057220262</v>
      </c>
      <c r="BT87" s="2177">
        <v>4716.9625872076194</v>
      </c>
      <c r="BU87" s="2177">
        <v>388.80968437757588</v>
      </c>
      <c r="BV87" s="2177">
        <v>252.73500502184501</v>
      </c>
      <c r="BW87" s="2177">
        <v>10.176470588216311</v>
      </c>
      <c r="BX87" s="2177">
        <v>1</v>
      </c>
      <c r="BY87" s="2177">
        <v>3.4285714285768258</v>
      </c>
      <c r="BZ87" s="2177">
        <v>12.076470588208213</v>
      </c>
      <c r="CA87" s="2177">
        <v>0</v>
      </c>
      <c r="CB87" s="2177">
        <v>24.885019975739699</v>
      </c>
      <c r="CC87" s="2177">
        <v>1</v>
      </c>
      <c r="CD87" s="2177">
        <v>8.1764705882163113</v>
      </c>
      <c r="CE87" s="2177">
        <v>1</v>
      </c>
      <c r="CF87" s="2177">
        <v>0</v>
      </c>
      <c r="CG87" s="2177">
        <v>2</v>
      </c>
      <c r="CH87" s="2177">
        <v>28</v>
      </c>
      <c r="CI87" s="2177">
        <v>42.01808478243926</v>
      </c>
      <c r="CJ87" s="2177">
        <v>1382.2704897286324</v>
      </c>
      <c r="CK87" s="2177">
        <v>2945.8824131014112</v>
      </c>
      <c r="CL87" s="2177">
        <v>1673.4796333170502</v>
      </c>
      <c r="CM87" s="2177">
        <v>3857.3234901028668</v>
      </c>
      <c r="CN87" s="2177">
        <v>629.71967084872745</v>
      </c>
      <c r="CO87" s="2177">
        <v>99.574000958534057</v>
      </c>
      <c r="CP87" s="2177">
        <v>63.197965491186764</v>
      </c>
      <c r="CQ87" s="2177">
        <v>70.063599826782109</v>
      </c>
      <c r="CR87" s="2177">
        <v>78.377200106786873</v>
      </c>
      <c r="CS87" s="2177">
        <v>72.094295467409779</v>
      </c>
      <c r="CT87" s="2177">
        <v>51.773540193246625</v>
      </c>
      <c r="CU87" s="2177">
        <v>82.95889596912707</v>
      </c>
      <c r="CV87" s="2177">
        <v>42.185304899138465</v>
      </c>
      <c r="CW87" s="2177">
        <v>57.509764583671526</v>
      </c>
      <c r="CX87" s="2177">
        <v>38.319148936209089</v>
      </c>
      <c r="CY87" s="2177">
        <v>3227.6038192541396</v>
      </c>
      <c r="CZ87" s="2177">
        <v>1407.0915497405936</v>
      </c>
      <c r="DA87" s="2177">
        <v>177.22307552318716</v>
      </c>
      <c r="DB87" s="2177">
        <v>184.80438558611826</v>
      </c>
      <c r="DC87" s="2177">
        <v>585.47853799126392</v>
      </c>
      <c r="DD87" s="2177">
        <v>200.58190519379977</v>
      </c>
      <c r="DE87" s="2177">
        <v>203.32308994309582</v>
      </c>
      <c r="DF87" s="2177">
        <v>197.37453335813598</v>
      </c>
      <c r="DG87" s="2177">
        <v>13.528561253212771</v>
      </c>
      <c r="DH87" s="2177">
        <v>21.878561253321831</v>
      </c>
      <c r="DI87" s="2177">
        <v>8.1072787454211657</v>
      </c>
      <c r="DJ87" s="2177">
        <v>97.456636053447113</v>
      </c>
      <c r="DK87" s="2177">
        <v>21.806794522760555</v>
      </c>
      <c r="DL87" s="2177">
        <v>12.277209901869519</v>
      </c>
      <c r="DM87" s="2177">
        <v>25.319491628103037</v>
      </c>
      <c r="DN87" s="2177">
        <v>0</v>
      </c>
      <c r="DO87" s="2177">
        <v>74.770053475817079</v>
      </c>
      <c r="DP87" s="2177">
        <v>1820.5122695135462</v>
      </c>
      <c r="DQ87" s="2177">
        <v>571.56106164205539</v>
      </c>
      <c r="DR87" s="2177">
        <v>204.58046475461748</v>
      </c>
      <c r="DS87" s="2177">
        <v>138.28254219242203</v>
      </c>
      <c r="DT87" s="2177">
        <v>919.77570092445137</v>
      </c>
      <c r="DU87" s="2177">
        <v>0</v>
      </c>
      <c r="DV87" s="2178">
        <v>0</v>
      </c>
      <c r="DW87" s="2168"/>
    </row>
    <row r="88" spans="2:127" ht="16.5" customHeight="1" thickTop="1">
      <c r="B88" s="2159" t="s">
        <v>806</v>
      </c>
      <c r="E88" s="2156">
        <f>AE31</f>
        <v>61986.807206098383</v>
      </c>
      <c r="F88" s="2185">
        <f t="shared" si="52"/>
        <v>34.790716789277354</v>
      </c>
      <c r="BM88" s="1825"/>
      <c r="BN88" s="1825"/>
      <c r="BO88" s="3225"/>
      <c r="BP88" s="2972" t="s">
        <v>1043</v>
      </c>
      <c r="BQ88" s="2176">
        <v>12063.93418596256</v>
      </c>
      <c r="BR88" s="2177">
        <v>8747.3597645923001</v>
      </c>
      <c r="BS88" s="2177">
        <v>1384.48895729419</v>
      </c>
      <c r="BT88" s="2177">
        <v>5544.7145393913843</v>
      </c>
      <c r="BU88" s="2177">
        <v>265.19859486604082</v>
      </c>
      <c r="BV88" s="2177">
        <v>211.74449372835727</v>
      </c>
      <c r="BW88" s="2177">
        <v>4.6923076923076925</v>
      </c>
      <c r="BX88" s="2177">
        <v>0</v>
      </c>
      <c r="BY88" s="2177">
        <v>3.3962264150943393</v>
      </c>
      <c r="BZ88" s="2177">
        <v>8.1208791208845188</v>
      </c>
      <c r="CA88" s="2177">
        <v>0</v>
      </c>
      <c r="CB88" s="2177">
        <v>3.6923076923076925</v>
      </c>
      <c r="CC88" s="2177">
        <v>0</v>
      </c>
      <c r="CD88" s="2177">
        <v>0</v>
      </c>
      <c r="CE88" s="2177">
        <v>3</v>
      </c>
      <c r="CF88" s="2177">
        <v>0</v>
      </c>
      <c r="CG88" s="2177">
        <v>7</v>
      </c>
      <c r="CH88" s="2177">
        <v>4</v>
      </c>
      <c r="CI88" s="2177">
        <v>19.552380217089347</v>
      </c>
      <c r="CJ88" s="2177">
        <v>1181.1543985507308</v>
      </c>
      <c r="CK88" s="2177">
        <v>4098.3615459746125</v>
      </c>
      <c r="CL88" s="2177">
        <v>1818.156267906726</v>
      </c>
      <c r="CM88" s="2177">
        <v>3316.5744213702606</v>
      </c>
      <c r="CN88" s="2177">
        <v>404.46095705629199</v>
      </c>
      <c r="CO88" s="2177">
        <v>47.768674859841305</v>
      </c>
      <c r="CP88" s="2177">
        <v>35.995867179829766</v>
      </c>
      <c r="CQ88" s="2177">
        <v>107.10751379139444</v>
      </c>
      <c r="CR88" s="2177">
        <v>93.889029572992172</v>
      </c>
      <c r="CS88" s="2177">
        <v>26.582714582725377</v>
      </c>
      <c r="CT88" s="2177">
        <v>20.963333963306649</v>
      </c>
      <c r="CU88" s="2177">
        <v>13.725571725571726</v>
      </c>
      <c r="CV88" s="2177">
        <v>19.665158371031232</v>
      </c>
      <c r="CW88" s="2177">
        <v>26.416502100453894</v>
      </c>
      <c r="CX88" s="2177">
        <v>19.4375</v>
      </c>
      <c r="CY88" s="2177">
        <v>2912.113464313969</v>
      </c>
      <c r="CZ88" s="2177">
        <v>1332.9294526398076</v>
      </c>
      <c r="DA88" s="2177">
        <v>182.02355536459422</v>
      </c>
      <c r="DB88" s="2177">
        <v>194.58757530739095</v>
      </c>
      <c r="DC88" s="2177">
        <v>276.00645992606638</v>
      </c>
      <c r="DD88" s="2177">
        <v>103.67912394207373</v>
      </c>
      <c r="DE88" s="2177">
        <v>197.08517245788624</v>
      </c>
      <c r="DF88" s="2177">
        <v>172.54756564179598</v>
      </c>
      <c r="DG88" s="2177">
        <v>17.326296345136953</v>
      </c>
      <c r="DH88" s="2177">
        <v>6.3962264150943398</v>
      </c>
      <c r="DI88" s="2177">
        <v>6.3962264150943398</v>
      </c>
      <c r="DJ88" s="2177">
        <v>70.941680960521566</v>
      </c>
      <c r="DK88" s="2177">
        <v>4.3962264150943398</v>
      </c>
      <c r="DL88" s="2177">
        <v>7.5454545454272299</v>
      </c>
      <c r="DM88" s="2177">
        <v>60.545454545427233</v>
      </c>
      <c r="DN88" s="2177">
        <v>0</v>
      </c>
      <c r="DO88" s="2177">
        <v>216</v>
      </c>
      <c r="DP88" s="2177">
        <v>1579.1840116741616</v>
      </c>
      <c r="DQ88" s="2177">
        <v>821.6061049364771</v>
      </c>
      <c r="DR88" s="2177">
        <v>85.924450549461355</v>
      </c>
      <c r="DS88" s="2177">
        <v>65.940992174670896</v>
      </c>
      <c r="DT88" s="2177">
        <v>605.71246401355222</v>
      </c>
      <c r="DU88" s="2177">
        <v>0</v>
      </c>
      <c r="DV88" s="2178">
        <v>0</v>
      </c>
      <c r="DW88" s="2168"/>
    </row>
    <row r="89" spans="2:127" ht="16.5" customHeight="1">
      <c r="B89" s="2160" t="s">
        <v>1271</v>
      </c>
      <c r="E89" s="2157">
        <f>AF31</f>
        <v>7370.7353680462365</v>
      </c>
      <c r="F89" s="2185">
        <f t="shared" si="52"/>
        <v>4.1368990963802723</v>
      </c>
      <c r="BM89" s="1825"/>
      <c r="BN89" s="1825"/>
      <c r="BO89" s="3225"/>
      <c r="BP89" s="2972" t="s">
        <v>1044</v>
      </c>
      <c r="BQ89" s="2176">
        <v>18861.442315821791</v>
      </c>
      <c r="BR89" s="2177">
        <v>14038.201929495297</v>
      </c>
      <c r="BS89" s="2177">
        <v>1776.1849344464727</v>
      </c>
      <c r="BT89" s="2177">
        <v>9553.8484311816828</v>
      </c>
      <c r="BU89" s="2177">
        <v>312.99903853581429</v>
      </c>
      <c r="BV89" s="2177">
        <v>200.21301092077121</v>
      </c>
      <c r="BW89" s="2177">
        <v>20.07692307692308</v>
      </c>
      <c r="BX89" s="2177">
        <v>0</v>
      </c>
      <c r="BY89" s="2177">
        <v>0</v>
      </c>
      <c r="BZ89" s="2177">
        <v>39.712478435890468</v>
      </c>
      <c r="CA89" s="2177">
        <v>0</v>
      </c>
      <c r="CB89" s="2177">
        <v>16.072115384615387</v>
      </c>
      <c r="CC89" s="2177">
        <v>0</v>
      </c>
      <c r="CD89" s="2177">
        <v>0</v>
      </c>
      <c r="CE89" s="2177">
        <v>2</v>
      </c>
      <c r="CF89" s="2177">
        <v>0</v>
      </c>
      <c r="CG89" s="2177">
        <v>9.137931034482758</v>
      </c>
      <c r="CH89" s="2177">
        <v>19</v>
      </c>
      <c r="CI89" s="2177">
        <v>6.7865796831314071</v>
      </c>
      <c r="CJ89" s="2177">
        <v>1766.9035367460824</v>
      </c>
      <c r="CK89" s="2177">
        <v>7473.9458558997858</v>
      </c>
      <c r="CL89" s="2177">
        <v>2708.168563867142</v>
      </c>
      <c r="CM89" s="2177">
        <v>4823.2403863264954</v>
      </c>
      <c r="CN89" s="2177">
        <v>400.57296757290152</v>
      </c>
      <c r="CO89" s="2177">
        <v>55.996894996873081</v>
      </c>
      <c r="CP89" s="2177">
        <v>46.759132759138154</v>
      </c>
      <c r="CQ89" s="2177">
        <v>37.051246051229526</v>
      </c>
      <c r="CR89" s="2177">
        <v>69.759132759138168</v>
      </c>
      <c r="CS89" s="2177">
        <v>109.17361017358826</v>
      </c>
      <c r="CT89" s="2177">
        <v>22.725571725571726</v>
      </c>
      <c r="CU89" s="2177">
        <v>16.374220374220375</v>
      </c>
      <c r="CV89" s="2177">
        <v>42.110484110489509</v>
      </c>
      <c r="CW89" s="2177">
        <v>15.622674622652704</v>
      </c>
      <c r="CX89" s="2177">
        <v>8</v>
      </c>
      <c r="CY89" s="2177">
        <v>4422.6674187535946</v>
      </c>
      <c r="CZ89" s="2177">
        <v>948.50008128625154</v>
      </c>
      <c r="DA89" s="2177">
        <v>112.58169202840111</v>
      </c>
      <c r="DB89" s="2177">
        <v>197.12347112335615</v>
      </c>
      <c r="DC89" s="2177">
        <v>223.19674919647605</v>
      </c>
      <c r="DD89" s="2177">
        <v>139.14499531495827</v>
      </c>
      <c r="DE89" s="2177">
        <v>150.81213381186066</v>
      </c>
      <c r="DF89" s="2177">
        <v>70.641039811199363</v>
      </c>
      <c r="DG89" s="2177">
        <v>6.5454545454272299</v>
      </c>
      <c r="DH89" s="2177">
        <v>1</v>
      </c>
      <c r="DI89" s="2177">
        <v>2</v>
      </c>
      <c r="DJ89" s="2177">
        <v>31.730163453553565</v>
      </c>
      <c r="DK89" s="2177">
        <v>1</v>
      </c>
      <c r="DL89" s="2177">
        <v>6.0638297872418176</v>
      </c>
      <c r="DM89" s="2177">
        <v>14.301592024976742</v>
      </c>
      <c r="DN89" s="2177">
        <v>8</v>
      </c>
      <c r="DO89" s="2177">
        <v>63</v>
      </c>
      <c r="DP89" s="2177">
        <v>3474.1673374673433</v>
      </c>
      <c r="DQ89" s="2177">
        <v>1226.1155712097502</v>
      </c>
      <c r="DR89" s="2177">
        <v>133.99678699637727</v>
      </c>
      <c r="DS89" s="2177">
        <v>150.29408429367456</v>
      </c>
      <c r="DT89" s="2177">
        <v>1968.7608949675407</v>
      </c>
      <c r="DU89" s="2177">
        <v>0</v>
      </c>
      <c r="DV89" s="2178">
        <v>0</v>
      </c>
      <c r="DW89" s="2168"/>
    </row>
    <row r="90" spans="2:127" ht="16.5" customHeight="1">
      <c r="B90" s="2161" t="s">
        <v>3920</v>
      </c>
      <c r="E90" s="2042">
        <f>AG31</f>
        <v>1397.6490285067557</v>
      </c>
      <c r="F90" s="2184">
        <f t="shared" si="52"/>
        <v>0.78444452478273996</v>
      </c>
      <c r="BM90" s="1825"/>
      <c r="BN90" s="1825"/>
      <c r="BO90" s="3225"/>
      <c r="BP90" s="2972" t="s">
        <v>1045</v>
      </c>
      <c r="BQ90" s="2176">
        <v>17133.59728506437</v>
      </c>
      <c r="BR90" s="2177">
        <v>11608.914027146198</v>
      </c>
      <c r="BS90" s="2177">
        <v>1605.8733031671077</v>
      </c>
      <c r="BT90" s="2177">
        <v>8339.0814479617329</v>
      </c>
      <c r="BU90" s="2177">
        <v>208.52488687774263</v>
      </c>
      <c r="BV90" s="2177">
        <v>134.16742081440373</v>
      </c>
      <c r="BW90" s="2177">
        <v>15.384615384615385</v>
      </c>
      <c r="BX90" s="2177">
        <v>0</v>
      </c>
      <c r="BY90" s="2177">
        <v>0</v>
      </c>
      <c r="BZ90" s="2177">
        <v>3</v>
      </c>
      <c r="CA90" s="2177">
        <v>0</v>
      </c>
      <c r="CB90" s="2177">
        <v>51.384615384615387</v>
      </c>
      <c r="CC90" s="2177">
        <v>0</v>
      </c>
      <c r="CD90" s="2177">
        <v>0</v>
      </c>
      <c r="CE90" s="2177">
        <v>0</v>
      </c>
      <c r="CF90" s="2177">
        <v>0</v>
      </c>
      <c r="CG90" s="2177">
        <v>1</v>
      </c>
      <c r="CH90" s="2177">
        <v>2</v>
      </c>
      <c r="CI90" s="2177">
        <v>3.5882352941081561</v>
      </c>
      <c r="CJ90" s="2177">
        <v>679.22624434370164</v>
      </c>
      <c r="CK90" s="2177">
        <v>7451.3303167402873</v>
      </c>
      <c r="CL90" s="2177">
        <v>1663.9592760173593</v>
      </c>
      <c r="CM90" s="2177">
        <v>5524.6832579181719</v>
      </c>
      <c r="CN90" s="2177">
        <v>372.88235294092021</v>
      </c>
      <c r="CO90" s="2177">
        <v>54.764705882324471</v>
      </c>
      <c r="CP90" s="2177">
        <v>74.764705882324463</v>
      </c>
      <c r="CQ90" s="2177">
        <v>25.764705882324471</v>
      </c>
      <c r="CR90" s="2177">
        <v>38.764705882324471</v>
      </c>
      <c r="CS90" s="2177">
        <v>61.764705882324471</v>
      </c>
      <c r="CT90" s="2177">
        <v>10.764705882324469</v>
      </c>
      <c r="CU90" s="2177">
        <v>10.764705882324469</v>
      </c>
      <c r="CV90" s="2177">
        <v>100.76470588232446</v>
      </c>
      <c r="CW90" s="2177">
        <v>32.764705882324471</v>
      </c>
      <c r="CX90" s="2177">
        <v>0</v>
      </c>
      <c r="CY90" s="2177">
        <v>5151.8009049772518</v>
      </c>
      <c r="CZ90" s="2177">
        <v>894.07692307692309</v>
      </c>
      <c r="DA90" s="2177">
        <v>277.07692307692309</v>
      </c>
      <c r="DB90" s="2177">
        <v>204</v>
      </c>
      <c r="DC90" s="2177">
        <v>108</v>
      </c>
      <c r="DD90" s="2177">
        <v>57</v>
      </c>
      <c r="DE90" s="2177">
        <v>36</v>
      </c>
      <c r="DF90" s="2177">
        <v>188</v>
      </c>
      <c r="DG90" s="2177">
        <v>47</v>
      </c>
      <c r="DH90" s="2177">
        <v>24</v>
      </c>
      <c r="DI90" s="2177">
        <v>27</v>
      </c>
      <c r="DJ90" s="2177">
        <v>48</v>
      </c>
      <c r="DK90" s="2177">
        <v>17</v>
      </c>
      <c r="DL90" s="2177">
        <v>10</v>
      </c>
      <c r="DM90" s="2177">
        <v>36</v>
      </c>
      <c r="DN90" s="2177">
        <v>3</v>
      </c>
      <c r="DO90" s="2177">
        <v>38</v>
      </c>
      <c r="DP90" s="2177">
        <v>4257.7239819003289</v>
      </c>
      <c r="DQ90" s="2177">
        <v>1651.3529411764325</v>
      </c>
      <c r="DR90" s="2177">
        <v>124.35294117643262</v>
      </c>
      <c r="DS90" s="2177">
        <v>122.66515837103124</v>
      </c>
      <c r="DT90" s="2177">
        <v>2605.3529411764325</v>
      </c>
      <c r="DU90" s="2177">
        <v>0</v>
      </c>
      <c r="DV90" s="2178">
        <v>0</v>
      </c>
      <c r="DW90" s="2168"/>
    </row>
    <row r="91" spans="2:127" ht="16.5" customHeight="1">
      <c r="B91" s="2161" t="s">
        <v>3921</v>
      </c>
      <c r="E91" s="2042">
        <f>AH31</f>
        <v>1167.8100393857628</v>
      </c>
      <c r="F91" s="2184">
        <f t="shared" si="52"/>
        <v>0.65544508864376139</v>
      </c>
      <c r="BM91" s="1825"/>
      <c r="BN91" s="1825"/>
      <c r="BO91" s="3225" t="s">
        <v>307</v>
      </c>
      <c r="BP91" s="2972" t="s">
        <v>1036</v>
      </c>
      <c r="BQ91" s="2176">
        <v>16098.513513937654</v>
      </c>
      <c r="BR91" s="2177">
        <v>6599.1937544987695</v>
      </c>
      <c r="BS91" s="2177">
        <v>2748.7709842693598</v>
      </c>
      <c r="BT91" s="2177">
        <v>2107.4048969552123</v>
      </c>
      <c r="BU91" s="2177">
        <v>495.43381988165271</v>
      </c>
      <c r="BV91" s="2177">
        <v>367.2857710887871</v>
      </c>
      <c r="BW91" s="2177">
        <v>9.4076185752551655</v>
      </c>
      <c r="BX91" s="2177">
        <v>0</v>
      </c>
      <c r="BY91" s="2177">
        <v>0</v>
      </c>
      <c r="BZ91" s="2177">
        <v>52.532515077029906</v>
      </c>
      <c r="CA91" s="2177">
        <v>0</v>
      </c>
      <c r="CB91" s="2177">
        <v>23.366242128000366</v>
      </c>
      <c r="CC91" s="2177">
        <v>0</v>
      </c>
      <c r="CD91" s="2177">
        <v>0</v>
      </c>
      <c r="CE91" s="2177">
        <v>0</v>
      </c>
      <c r="CF91" s="2177">
        <v>0</v>
      </c>
      <c r="CG91" s="2177">
        <v>1</v>
      </c>
      <c r="CH91" s="2177">
        <v>19.142857142834835</v>
      </c>
      <c r="CI91" s="2177">
        <v>22.698815869745339</v>
      </c>
      <c r="CJ91" s="2177">
        <v>987.9095064753111</v>
      </c>
      <c r="CK91" s="2177">
        <v>624.06157059824864</v>
      </c>
      <c r="CL91" s="2177">
        <v>1743.0178732742004</v>
      </c>
      <c r="CM91" s="2177">
        <v>7401.1280222125315</v>
      </c>
      <c r="CN91" s="2177">
        <v>826.28758619149539</v>
      </c>
      <c r="CO91" s="2177">
        <v>366.81084346837986</v>
      </c>
      <c r="CP91" s="2177">
        <v>118.36856816987986</v>
      </c>
      <c r="CQ91" s="2177">
        <v>184.09218357443953</v>
      </c>
      <c r="CR91" s="2177">
        <v>45.746316815872291</v>
      </c>
      <c r="CS91" s="2177">
        <v>60.444581934103816</v>
      </c>
      <c r="CT91" s="2177">
        <v>60.215346024456835</v>
      </c>
      <c r="CU91" s="2177">
        <v>12.692354756911046</v>
      </c>
      <c r="CV91" s="2177">
        <v>16.333333333328483</v>
      </c>
      <c r="CW91" s="2177">
        <v>58.55850751352299</v>
      </c>
      <c r="CX91" s="2177">
        <v>3</v>
      </c>
      <c r="CY91" s="2177">
        <v>6574.840436021037</v>
      </c>
      <c r="CZ91" s="2177">
        <v>2938.4320367258792</v>
      </c>
      <c r="DA91" s="2177">
        <v>619.00613524123128</v>
      </c>
      <c r="DB91" s="2177">
        <v>579.5289255174805</v>
      </c>
      <c r="DC91" s="2177">
        <v>789.77582096307867</v>
      </c>
      <c r="DD91" s="2177">
        <v>615.81217597061993</v>
      </c>
      <c r="DE91" s="2177">
        <v>564.93135500164044</v>
      </c>
      <c r="DF91" s="2177">
        <v>447.05095590891267</v>
      </c>
      <c r="DG91" s="2177">
        <v>82.208639415651518</v>
      </c>
      <c r="DH91" s="2177">
        <v>71.632034632035953</v>
      </c>
      <c r="DI91" s="2177">
        <v>83.383862433856464</v>
      </c>
      <c r="DJ91" s="2177">
        <v>249.95163315926823</v>
      </c>
      <c r="DK91" s="2177">
        <v>0</v>
      </c>
      <c r="DL91" s="2177">
        <v>71.969311613844638</v>
      </c>
      <c r="DM91" s="2177">
        <v>53.286022530856258</v>
      </c>
      <c r="DN91" s="2177">
        <v>0</v>
      </c>
      <c r="DO91" s="2177">
        <v>13.100000000014012</v>
      </c>
      <c r="DP91" s="2177">
        <v>3636.4083992951578</v>
      </c>
      <c r="DQ91" s="2177">
        <v>2166.039725336539</v>
      </c>
      <c r="DR91" s="2177">
        <v>445.09344295840162</v>
      </c>
      <c r="DS91" s="2177">
        <v>282.13974519716743</v>
      </c>
      <c r="DT91" s="2177">
        <v>1060.5552943684702</v>
      </c>
      <c r="DU91" s="2177">
        <v>133.43792966175485</v>
      </c>
      <c r="DV91" s="2178">
        <v>2098.1917372263597</v>
      </c>
      <c r="DW91" s="2168"/>
    </row>
    <row r="92" spans="2:127" ht="16.5" customHeight="1">
      <c r="B92" s="2161" t="s">
        <v>3922</v>
      </c>
      <c r="E92" s="2164">
        <f>AI31</f>
        <v>969.28589767598294</v>
      </c>
      <c r="F92" s="2184">
        <f t="shared" si="52"/>
        <v>0.54402142445833113</v>
      </c>
      <c r="BM92" s="1825"/>
      <c r="BN92" s="1825"/>
      <c r="BO92" s="3225"/>
      <c r="BP92" s="2972" t="s">
        <v>1037</v>
      </c>
      <c r="BQ92" s="2176">
        <v>9947.3519370506438</v>
      </c>
      <c r="BR92" s="2177">
        <v>5495.9869394835659</v>
      </c>
      <c r="BS92" s="2177">
        <v>1867.3244970074127</v>
      </c>
      <c r="BT92" s="2177">
        <v>2172.4152496397833</v>
      </c>
      <c r="BU92" s="2177">
        <v>596.52553528233364</v>
      </c>
      <c r="BV92" s="2177">
        <v>369.3828963379691</v>
      </c>
      <c r="BW92" s="2177">
        <v>8.296240020525504</v>
      </c>
      <c r="BX92" s="2177">
        <v>0</v>
      </c>
      <c r="BY92" s="2177">
        <v>39.101759797609446</v>
      </c>
      <c r="BZ92" s="2177">
        <v>17.865688431232492</v>
      </c>
      <c r="CA92" s="2177">
        <v>0</v>
      </c>
      <c r="CB92" s="2177">
        <v>30.617805837730543</v>
      </c>
      <c r="CC92" s="2177">
        <v>0</v>
      </c>
      <c r="CD92" s="2177">
        <v>0</v>
      </c>
      <c r="CE92" s="2177">
        <v>0</v>
      </c>
      <c r="CF92" s="2177">
        <v>1</v>
      </c>
      <c r="CG92" s="2177">
        <v>1</v>
      </c>
      <c r="CH92" s="2177">
        <v>2</v>
      </c>
      <c r="CI92" s="2177">
        <v>127.26114485726643</v>
      </c>
      <c r="CJ92" s="2177">
        <v>551.61046325979692</v>
      </c>
      <c r="CK92" s="2177">
        <v>1024.2792510976528</v>
      </c>
      <c r="CL92" s="2177">
        <v>1456.2471928363711</v>
      </c>
      <c r="CM92" s="2177">
        <v>4133.5261015012884</v>
      </c>
      <c r="CN92" s="2177">
        <v>282.21883211446635</v>
      </c>
      <c r="CO92" s="2177">
        <v>82.053063978191688</v>
      </c>
      <c r="CP92" s="2177">
        <v>46.973668594522842</v>
      </c>
      <c r="CQ92" s="2177">
        <v>52.775653319345111</v>
      </c>
      <c r="CR92" s="2177">
        <v>50.842528785716809</v>
      </c>
      <c r="CS92" s="2177">
        <v>28.407363321593515</v>
      </c>
      <c r="CT92" s="2177">
        <v>8.296240020525504</v>
      </c>
      <c r="CU92" s="2177">
        <v>8.296240020525504</v>
      </c>
      <c r="CV92" s="2177">
        <v>17.7666666666765</v>
      </c>
      <c r="CW92" s="2177">
        <v>18.407407407402232</v>
      </c>
      <c r="CX92" s="2177">
        <v>5</v>
      </c>
      <c r="CY92" s="2177">
        <v>3851.3072693868216</v>
      </c>
      <c r="CZ92" s="2177">
        <v>1122.1817258161086</v>
      </c>
      <c r="DA92" s="2177">
        <v>166.41123135295851</v>
      </c>
      <c r="DB92" s="2177">
        <v>187.85282453947534</v>
      </c>
      <c r="DC92" s="2177">
        <v>265.82543533819666</v>
      </c>
      <c r="DD92" s="2177">
        <v>193.96753054354446</v>
      </c>
      <c r="DE92" s="2177">
        <v>130.50521542555811</v>
      </c>
      <c r="DF92" s="2177">
        <v>212.56041123245592</v>
      </c>
      <c r="DG92" s="2177">
        <v>67.088909094371999</v>
      </c>
      <c r="DH92" s="2177">
        <v>0</v>
      </c>
      <c r="DI92" s="2177">
        <v>45.784544309363014</v>
      </c>
      <c r="DJ92" s="2177">
        <v>58.00404840138593</v>
      </c>
      <c r="DK92" s="2177">
        <v>41.682909427334991</v>
      </c>
      <c r="DL92" s="2177">
        <v>9.3130028894863894</v>
      </c>
      <c r="DM92" s="2177">
        <v>9.3130028894863894</v>
      </c>
      <c r="DN92" s="2177">
        <v>0</v>
      </c>
      <c r="DO92" s="2177">
        <v>1</v>
      </c>
      <c r="DP92" s="2177">
        <v>2729.1255435707135</v>
      </c>
      <c r="DQ92" s="2177">
        <v>1156.4881405742353</v>
      </c>
      <c r="DR92" s="2177">
        <v>148.27936962840977</v>
      </c>
      <c r="DS92" s="2177">
        <v>135.48385913388833</v>
      </c>
      <c r="DT92" s="2177">
        <v>1354.2155902613858</v>
      </c>
      <c r="DU92" s="2177">
        <v>38.611263662402216</v>
      </c>
      <c r="DV92" s="2178">
        <v>317.83889606578441</v>
      </c>
      <c r="DW92" s="2168"/>
    </row>
    <row r="93" spans="2:127" ht="16.5" customHeight="1">
      <c r="B93" s="2161" t="s">
        <v>3923</v>
      </c>
      <c r="E93" s="2164">
        <f>AJ31</f>
        <v>753.20929433177503</v>
      </c>
      <c r="F93" s="2184">
        <f t="shared" si="52"/>
        <v>0.42274626526610593</v>
      </c>
      <c r="BO93" s="3225"/>
      <c r="BP93" s="2972" t="s">
        <v>1038</v>
      </c>
      <c r="BQ93" s="2176">
        <v>9379.8034656748896</v>
      </c>
      <c r="BR93" s="2177">
        <v>5061.4849628678448</v>
      </c>
      <c r="BS93" s="2177">
        <v>1787.2131240416804</v>
      </c>
      <c r="BT93" s="2177">
        <v>1906.2574948800554</v>
      </c>
      <c r="BU93" s="2177">
        <v>784.53879933070721</v>
      </c>
      <c r="BV93" s="2177">
        <v>430.05714760658969</v>
      </c>
      <c r="BW93" s="2177">
        <v>51.503114299133685</v>
      </c>
      <c r="BX93" s="2177">
        <v>0</v>
      </c>
      <c r="BY93" s="2177">
        <v>57.993541210628365</v>
      </c>
      <c r="BZ93" s="2177">
        <v>45.993387645395366</v>
      </c>
      <c r="CA93" s="2177">
        <v>0</v>
      </c>
      <c r="CB93" s="2177">
        <v>36.705432464524456</v>
      </c>
      <c r="CC93" s="2177">
        <v>1</v>
      </c>
      <c r="CD93" s="2177">
        <v>1</v>
      </c>
      <c r="CE93" s="2177">
        <v>3</v>
      </c>
      <c r="CF93" s="2177">
        <v>0</v>
      </c>
      <c r="CG93" s="2177">
        <v>3</v>
      </c>
      <c r="CH93" s="2177">
        <v>3</v>
      </c>
      <c r="CI93" s="2177">
        <v>151.28617610443561</v>
      </c>
      <c r="CJ93" s="2177">
        <v>621.85967241362312</v>
      </c>
      <c r="CK93" s="2177">
        <v>499.85902313572495</v>
      </c>
      <c r="CL93" s="2177">
        <v>1368.0143439461071</v>
      </c>
      <c r="CM93" s="2177">
        <v>4210.9490036790285</v>
      </c>
      <c r="CN93" s="2177">
        <v>567.11242436686007</v>
      </c>
      <c r="CO93" s="2177">
        <v>165.74213505032745</v>
      </c>
      <c r="CP93" s="2177">
        <v>148.24805007496633</v>
      </c>
      <c r="CQ93" s="2177">
        <v>131.29800029176678</v>
      </c>
      <c r="CR93" s="2177">
        <v>15.90000000001401</v>
      </c>
      <c r="CS93" s="2177">
        <v>76.745945745801421</v>
      </c>
      <c r="CT93" s="2177">
        <v>41.346182195666159</v>
      </c>
      <c r="CU93" s="2177">
        <v>10.974840817313812</v>
      </c>
      <c r="CV93" s="2177">
        <v>14.166666666693729</v>
      </c>
      <c r="CW93" s="2177">
        <v>24.312562833641238</v>
      </c>
      <c r="CX93" s="2177">
        <v>0</v>
      </c>
      <c r="CY93" s="2177">
        <v>3643.8365793121684</v>
      </c>
      <c r="CZ93" s="2177">
        <v>1759.861431117022</v>
      </c>
      <c r="DA93" s="2177">
        <v>458.0863720919005</v>
      </c>
      <c r="DB93" s="2177">
        <v>231.62127647952977</v>
      </c>
      <c r="DC93" s="2177">
        <v>567.31786768532822</v>
      </c>
      <c r="DD93" s="2177">
        <v>342.23101675618045</v>
      </c>
      <c r="DE93" s="2177">
        <v>41.529583813675771</v>
      </c>
      <c r="DF93" s="2177">
        <v>125.51563931370242</v>
      </c>
      <c r="DG93" s="2177">
        <v>5.3433792498700985</v>
      </c>
      <c r="DH93" s="2177">
        <v>17.237499999999997</v>
      </c>
      <c r="DI93" s="2177">
        <v>22.15244029403874</v>
      </c>
      <c r="DJ93" s="2177">
        <v>58.88231976977692</v>
      </c>
      <c r="DK93" s="2177">
        <v>2.8</v>
      </c>
      <c r="DL93" s="2177">
        <v>2.8</v>
      </c>
      <c r="DM93" s="2177">
        <v>34.694819769793583</v>
      </c>
      <c r="DN93" s="2177">
        <v>0</v>
      </c>
      <c r="DO93" s="2177">
        <v>39.704880588077479</v>
      </c>
      <c r="DP93" s="2177">
        <v>1883.9751481951462</v>
      </c>
      <c r="DQ93" s="2177">
        <v>733.19001411479758</v>
      </c>
      <c r="DR93" s="2177">
        <v>417.34032562302752</v>
      </c>
      <c r="DS93" s="2177">
        <v>210.27876709235505</v>
      </c>
      <c r="DT93" s="2177">
        <v>569.93134501158374</v>
      </c>
      <c r="DU93" s="2177">
        <v>63.056832581484784</v>
      </c>
      <c r="DV93" s="2178">
        <v>107.36949912801812</v>
      </c>
      <c r="DW93" s="2168"/>
    </row>
    <row r="94" spans="2:127" ht="16.5" customHeight="1">
      <c r="B94" s="2161" t="s">
        <v>1717</v>
      </c>
      <c r="E94" s="2164">
        <f>AK31</f>
        <v>998.88369178230994</v>
      </c>
      <c r="F94" s="2184">
        <f t="shared" si="52"/>
        <v>0.56063348303584171</v>
      </c>
      <c r="BO94" s="3225"/>
      <c r="BP94" s="2972" t="s">
        <v>1039</v>
      </c>
      <c r="BQ94" s="2176">
        <v>16716.185362767217</v>
      </c>
      <c r="BR94" s="2177">
        <v>10256.075282114185</v>
      </c>
      <c r="BS94" s="2177">
        <v>2571.1509614238776</v>
      </c>
      <c r="BT94" s="2177">
        <v>4631.3566587032228</v>
      </c>
      <c r="BU94" s="2177">
        <v>1691.2779825354421</v>
      </c>
      <c r="BV94" s="2177">
        <v>1126.9432071927822</v>
      </c>
      <c r="BW94" s="2177">
        <v>39.038566000940754</v>
      </c>
      <c r="BX94" s="2177">
        <v>1</v>
      </c>
      <c r="BY94" s="2177">
        <v>44.927808448098489</v>
      </c>
      <c r="BZ94" s="2177">
        <v>123.05438610410275</v>
      </c>
      <c r="CA94" s="2177">
        <v>1</v>
      </c>
      <c r="CB94" s="2177">
        <v>59.332617810157217</v>
      </c>
      <c r="CC94" s="2177">
        <v>12</v>
      </c>
      <c r="CD94" s="2177">
        <v>0</v>
      </c>
      <c r="CE94" s="2177">
        <v>29</v>
      </c>
      <c r="CF94" s="2177">
        <v>1</v>
      </c>
      <c r="CG94" s="2177">
        <v>3</v>
      </c>
      <c r="CH94" s="2177">
        <v>29.103659827407583</v>
      </c>
      <c r="CI94" s="2177">
        <v>220.87773715195326</v>
      </c>
      <c r="CJ94" s="2177">
        <v>1761.0472969096957</v>
      </c>
      <c r="CK94" s="2177">
        <v>1179.0313792580882</v>
      </c>
      <c r="CL94" s="2177">
        <v>3053.5676619870856</v>
      </c>
      <c r="CM94" s="2177">
        <v>6424.072396126533</v>
      </c>
      <c r="CN94" s="2177">
        <v>944.84578100998522</v>
      </c>
      <c r="CO94" s="2177">
        <v>157.42597113363624</v>
      </c>
      <c r="CP94" s="2177">
        <v>254.91738653663936</v>
      </c>
      <c r="CQ94" s="2177">
        <v>95.030939933337578</v>
      </c>
      <c r="CR94" s="2177">
        <v>109.35860137127551</v>
      </c>
      <c r="CS94" s="2177">
        <v>171.18933729252734</v>
      </c>
      <c r="CT94" s="2177">
        <v>65.369530758323734</v>
      </c>
      <c r="CU94" s="2177">
        <v>120.6359700885538</v>
      </c>
      <c r="CV94" s="2177">
        <v>0</v>
      </c>
      <c r="CW94" s="2177">
        <v>19.720603750203924</v>
      </c>
      <c r="CX94" s="2177">
        <v>17.178690287121125</v>
      </c>
      <c r="CY94" s="2177">
        <v>5479.2266151165504</v>
      </c>
      <c r="CZ94" s="2177">
        <v>2299.493795268686</v>
      </c>
      <c r="DA94" s="2177">
        <v>522.88539345259778</v>
      </c>
      <c r="DB94" s="2177">
        <v>392.04027388663718</v>
      </c>
      <c r="DC94" s="2177">
        <v>656.07954110725518</v>
      </c>
      <c r="DD94" s="2177">
        <v>319.17966635765822</v>
      </c>
      <c r="DE94" s="2177">
        <v>317.04436543193725</v>
      </c>
      <c r="DF94" s="2177">
        <v>223.7575534431316</v>
      </c>
      <c r="DG94" s="2177">
        <v>53.516081618535495</v>
      </c>
      <c r="DH94" s="2177">
        <v>13.923773926183244</v>
      </c>
      <c r="DI94" s="2177">
        <v>25.749414951749031</v>
      </c>
      <c r="DJ94" s="2177">
        <v>20.164875623484125</v>
      </c>
      <c r="DK94" s="2177">
        <v>0</v>
      </c>
      <c r="DL94" s="2177">
        <v>45.824521574997931</v>
      </c>
      <c r="DM94" s="2177">
        <v>78.093100267214908</v>
      </c>
      <c r="DN94" s="2177">
        <v>0</v>
      </c>
      <c r="DO94" s="2177">
        <v>13</v>
      </c>
      <c r="DP94" s="2177">
        <v>3179.7328198478644</v>
      </c>
      <c r="DQ94" s="2177">
        <v>2137.4516945335763</v>
      </c>
      <c r="DR94" s="2177">
        <v>203.28133581787776</v>
      </c>
      <c r="DS94" s="2177">
        <v>112.1399032375525</v>
      </c>
      <c r="DT94" s="2177">
        <v>805.11868238886598</v>
      </c>
      <c r="DU94" s="2177">
        <v>0</v>
      </c>
      <c r="DV94" s="2178">
        <v>36.037684526494701</v>
      </c>
      <c r="DW94" s="2168"/>
    </row>
    <row r="95" spans="2:127" ht="16.5" customHeight="1">
      <c r="B95" s="2161" t="s">
        <v>1675</v>
      </c>
      <c r="E95" s="2164">
        <f>AL31</f>
        <v>406.15022624966286</v>
      </c>
      <c r="F95" s="2184">
        <f t="shared" si="52"/>
        <v>0.22795588500584651</v>
      </c>
      <c r="BO95" s="3225"/>
      <c r="BP95" s="2972" t="s">
        <v>1040</v>
      </c>
      <c r="BQ95" s="2176">
        <v>15113.07644617734</v>
      </c>
      <c r="BR95" s="2177">
        <v>9466.130131267626</v>
      </c>
      <c r="BS95" s="2177">
        <v>2249.6707850214466</v>
      </c>
      <c r="BT95" s="2177">
        <v>4567.0571833538215</v>
      </c>
      <c r="BU95" s="2177">
        <v>1297.6741792225748</v>
      </c>
      <c r="BV95" s="2177">
        <v>849.75657497206498</v>
      </c>
      <c r="BW95" s="2177">
        <v>33.879644733850775</v>
      </c>
      <c r="BX95" s="2177">
        <v>0</v>
      </c>
      <c r="BY95" s="2177">
        <v>29.654794554890429</v>
      </c>
      <c r="BZ95" s="2177">
        <v>69.579518092506618</v>
      </c>
      <c r="CA95" s="2177">
        <v>0</v>
      </c>
      <c r="CB95" s="2177">
        <v>32.80526205562623</v>
      </c>
      <c r="CC95" s="2177">
        <v>6</v>
      </c>
      <c r="CD95" s="2177">
        <v>3</v>
      </c>
      <c r="CE95" s="2177">
        <v>3</v>
      </c>
      <c r="CF95" s="2177">
        <v>0</v>
      </c>
      <c r="CG95" s="2177">
        <v>22.875062833641238</v>
      </c>
      <c r="CH95" s="2177">
        <v>38.803589800070966</v>
      </c>
      <c r="CI95" s="2177">
        <v>220.31973217992362</v>
      </c>
      <c r="CJ95" s="2177">
        <v>1674.7963846260734</v>
      </c>
      <c r="CK95" s="2177">
        <v>1594.5866195051708</v>
      </c>
      <c r="CL95" s="2177">
        <v>2649.4021628923615</v>
      </c>
      <c r="CM95" s="2177">
        <v>5646.9463149097082</v>
      </c>
      <c r="CN95" s="2177">
        <v>549.34232300039639</v>
      </c>
      <c r="CO95" s="2177">
        <v>96.595036639105459</v>
      </c>
      <c r="CP95" s="2177">
        <v>116.02008629144183</v>
      </c>
      <c r="CQ95" s="2177">
        <v>75.345976686012889</v>
      </c>
      <c r="CR95" s="2177">
        <v>34.006274151396866</v>
      </c>
      <c r="CS95" s="2177">
        <v>53.33536419293862</v>
      </c>
      <c r="CT95" s="2177">
        <v>30.61111111117491</v>
      </c>
      <c r="CU95" s="2177">
        <v>29.12434304545949</v>
      </c>
      <c r="CV95" s="2177">
        <v>43.799033816437863</v>
      </c>
      <c r="CW95" s="2177">
        <v>110.43235281667747</v>
      </c>
      <c r="CX95" s="2177">
        <v>22</v>
      </c>
      <c r="CY95" s="2177">
        <v>5097.6039919093146</v>
      </c>
      <c r="CZ95" s="2177">
        <v>1991.9792809881844</v>
      </c>
      <c r="DA95" s="2177">
        <v>410.61487780647843</v>
      </c>
      <c r="DB95" s="2177">
        <v>430.01770439939548</v>
      </c>
      <c r="DC95" s="2177">
        <v>268.51059357275369</v>
      </c>
      <c r="DD95" s="2177">
        <v>216.48836371717169</v>
      </c>
      <c r="DE95" s="2177">
        <v>235.48260731547103</v>
      </c>
      <c r="DF95" s="2177">
        <v>381.63405878023684</v>
      </c>
      <c r="DG95" s="2177">
        <v>104.71925064757161</v>
      </c>
      <c r="DH95" s="2177">
        <v>4.5307626765002045</v>
      </c>
      <c r="DI95" s="2177">
        <v>105.4316905800324</v>
      </c>
      <c r="DJ95" s="2177">
        <v>263.62391041458176</v>
      </c>
      <c r="DK95" s="2177">
        <v>10.5</v>
      </c>
      <c r="DL95" s="2177">
        <v>7.7792381123677483</v>
      </c>
      <c r="DM95" s="2177">
        <v>98.020448179254942</v>
      </c>
      <c r="DN95" s="2177">
        <v>0</v>
      </c>
      <c r="DO95" s="2177">
        <v>120.83010921314334</v>
      </c>
      <c r="DP95" s="2177">
        <v>3105.6247109211295</v>
      </c>
      <c r="DQ95" s="2177">
        <v>1921.3270339504038</v>
      </c>
      <c r="DR95" s="2177">
        <v>139.04611880633172</v>
      </c>
      <c r="DS95" s="2177">
        <v>389.77288075039121</v>
      </c>
      <c r="DT95" s="2177">
        <v>667.48093115303652</v>
      </c>
      <c r="DU95" s="2177">
        <v>65.571428571428555</v>
      </c>
      <c r="DV95" s="2178">
        <v>0</v>
      </c>
      <c r="DW95" s="2168"/>
    </row>
    <row r="96" spans="2:127" ht="16.5" customHeight="1">
      <c r="B96" s="2161" t="s">
        <v>3924</v>
      </c>
      <c r="E96" s="2164">
        <f>AM31</f>
        <v>358.91610551743037</v>
      </c>
      <c r="F96" s="2184">
        <f t="shared" si="52"/>
        <v>0.20144526135456153</v>
      </c>
      <c r="BO96" s="3225"/>
      <c r="BP96" s="2972" t="s">
        <v>1041</v>
      </c>
      <c r="BQ96" s="2176">
        <v>24088.689893390878</v>
      </c>
      <c r="BR96" s="2177">
        <v>14839.376783421907</v>
      </c>
      <c r="BS96" s="2177">
        <v>3161.1727711930157</v>
      </c>
      <c r="BT96" s="2177">
        <v>7750.1005822962934</v>
      </c>
      <c r="BU96" s="2177">
        <v>1647.1902145135909</v>
      </c>
      <c r="BV96" s="2177">
        <v>1007.5463390196422</v>
      </c>
      <c r="BW96" s="2177">
        <v>32.136348723497107</v>
      </c>
      <c r="BX96" s="2177">
        <v>1</v>
      </c>
      <c r="BY96" s="2177">
        <v>57.639857355594387</v>
      </c>
      <c r="BZ96" s="2177">
        <v>62.210891022384786</v>
      </c>
      <c r="CA96" s="2177">
        <v>0</v>
      </c>
      <c r="CB96" s="2177">
        <v>81.447380312585594</v>
      </c>
      <c r="CC96" s="2177">
        <v>2</v>
      </c>
      <c r="CD96" s="2177">
        <v>2</v>
      </c>
      <c r="CE96" s="2177">
        <v>4</v>
      </c>
      <c r="CF96" s="2177">
        <v>0</v>
      </c>
      <c r="CG96" s="2177">
        <v>25.69796500073711</v>
      </c>
      <c r="CH96" s="2177">
        <v>68.899084583421327</v>
      </c>
      <c r="CI96" s="2177">
        <v>299.06887023486644</v>
      </c>
      <c r="CJ96" s="2177">
        <v>2954.5184690211513</v>
      </c>
      <c r="CK96" s="2177">
        <v>3148.3918987615493</v>
      </c>
      <c r="CL96" s="2177">
        <v>3928.1034299325984</v>
      </c>
      <c r="CM96" s="2177">
        <v>9249.3131099689563</v>
      </c>
      <c r="CN96" s="2177">
        <v>683.17488151941609</v>
      </c>
      <c r="CO96" s="2177">
        <v>127.00803446165108</v>
      </c>
      <c r="CP96" s="2177">
        <v>96.635912366397093</v>
      </c>
      <c r="CQ96" s="2177">
        <v>91.369354315488579</v>
      </c>
      <c r="CR96" s="2177">
        <v>75.873197413084085</v>
      </c>
      <c r="CS96" s="2177">
        <v>105.24995215147838</v>
      </c>
      <c r="CT96" s="2177">
        <v>44.183727539276063</v>
      </c>
      <c r="CU96" s="2177">
        <v>22.743252818343723</v>
      </c>
      <c r="CV96" s="2177">
        <v>26.726538779001483</v>
      </c>
      <c r="CW96" s="2177">
        <v>105.88228651886796</v>
      </c>
      <c r="CX96" s="2177">
        <v>101.86507591008855</v>
      </c>
      <c r="CY96" s="2177">
        <v>8566.1382284495376</v>
      </c>
      <c r="CZ96" s="2177">
        <v>3288.7541778049617</v>
      </c>
      <c r="DA96" s="2177">
        <v>673.1951019629854</v>
      </c>
      <c r="DB96" s="2177">
        <v>610.39962000214518</v>
      </c>
      <c r="DC96" s="2177">
        <v>494.21848976398104</v>
      </c>
      <c r="DD96" s="2177">
        <v>551.70452649181095</v>
      </c>
      <c r="DE96" s="2177">
        <v>351.004639231483</v>
      </c>
      <c r="DF96" s="2177">
        <v>519.1305246597675</v>
      </c>
      <c r="DG96" s="2177">
        <v>108.01786947402294</v>
      </c>
      <c r="DH96" s="2177">
        <v>13.078191631906732</v>
      </c>
      <c r="DI96" s="2177">
        <v>109.6840942587545</v>
      </c>
      <c r="DJ96" s="2177">
        <v>208.97664854497353</v>
      </c>
      <c r="DK96" s="2177">
        <v>6.9223582506866208</v>
      </c>
      <c r="DL96" s="2177">
        <v>63.028269865874194</v>
      </c>
      <c r="DM96" s="2177">
        <v>74.370446146827874</v>
      </c>
      <c r="DN96" s="2177">
        <v>2.7080725364264175</v>
      </c>
      <c r="DO96" s="2177">
        <v>268.4565217401672</v>
      </c>
      <c r="DP96" s="2177">
        <v>5277.3840506445758</v>
      </c>
      <c r="DQ96" s="2177">
        <v>3580.1785746516694</v>
      </c>
      <c r="DR96" s="2177">
        <v>262.3748516872086</v>
      </c>
      <c r="DS96" s="2177">
        <v>223.13374700907082</v>
      </c>
      <c r="DT96" s="2177">
        <v>1324.2023521981805</v>
      </c>
      <c r="DU96" s="2177">
        <v>8.4363284418738029</v>
      </c>
      <c r="DV96" s="2178">
        <v>0</v>
      </c>
      <c r="DW96" s="2168"/>
    </row>
    <row r="97" spans="2:127" ht="16.5" customHeight="1">
      <c r="B97" s="2161" t="s">
        <v>3925</v>
      </c>
      <c r="E97" s="2164">
        <f>AN31</f>
        <v>350.72252514734737</v>
      </c>
      <c r="F97" s="2184">
        <f t="shared" si="52"/>
        <v>0.19684653225406196</v>
      </c>
      <c r="BO97" s="3225"/>
      <c r="BP97" s="2972" t="s">
        <v>1042</v>
      </c>
      <c r="BQ97" s="2176">
        <v>10007.279537702507</v>
      </c>
      <c r="BR97" s="2177">
        <v>6634.8865428716772</v>
      </c>
      <c r="BS97" s="2177">
        <v>1291.3320788296348</v>
      </c>
      <c r="BT97" s="2177">
        <v>3818.8992275903015</v>
      </c>
      <c r="BU97" s="2177">
        <v>605.91342619648731</v>
      </c>
      <c r="BV97" s="2177">
        <v>408.81375793864129</v>
      </c>
      <c r="BW97" s="2177">
        <v>8.2549019607306455</v>
      </c>
      <c r="BX97" s="2177">
        <v>0</v>
      </c>
      <c r="BY97" s="2177">
        <v>13.315865091828258</v>
      </c>
      <c r="BZ97" s="2177">
        <v>34.4894200935858</v>
      </c>
      <c r="CA97" s="2177">
        <v>0</v>
      </c>
      <c r="CB97" s="2177">
        <v>26.955905876835068</v>
      </c>
      <c r="CC97" s="2177">
        <v>1</v>
      </c>
      <c r="CD97" s="2177">
        <v>0</v>
      </c>
      <c r="CE97" s="2177">
        <v>1</v>
      </c>
      <c r="CF97" s="2177">
        <v>0</v>
      </c>
      <c r="CG97" s="2177">
        <v>3</v>
      </c>
      <c r="CH97" s="2177">
        <v>17.500000000011163</v>
      </c>
      <c r="CI97" s="2177">
        <v>91.583575234855189</v>
      </c>
      <c r="CJ97" s="2177">
        <v>1176.218201007136</v>
      </c>
      <c r="CK97" s="2177">
        <v>2036.7676003866777</v>
      </c>
      <c r="CL97" s="2177">
        <v>1524.6552364517406</v>
      </c>
      <c r="CM97" s="2177">
        <v>3372.392994830826</v>
      </c>
      <c r="CN97" s="2177">
        <v>272.18833137941141</v>
      </c>
      <c r="CO97" s="2177">
        <v>50.320996196850452</v>
      </c>
      <c r="CP97" s="2177">
        <v>50.255362658352873</v>
      </c>
      <c r="CQ97" s="2177">
        <v>27.300352641302542</v>
      </c>
      <c r="CR97" s="2177">
        <v>44.057018462525981</v>
      </c>
      <c r="CS97" s="2177">
        <v>33.868436745928705</v>
      </c>
      <c r="CT97" s="2177">
        <v>18.201977972422444</v>
      </c>
      <c r="CU97" s="2177">
        <v>8.366175436078958</v>
      </c>
      <c r="CV97" s="2177">
        <v>0</v>
      </c>
      <c r="CW97" s="2177">
        <v>10.498862329740369</v>
      </c>
      <c r="CX97" s="2177">
        <v>33.319148936209089</v>
      </c>
      <c r="CY97" s="2177">
        <v>3100.2046634514149</v>
      </c>
      <c r="CZ97" s="2177">
        <v>576.73840288732674</v>
      </c>
      <c r="DA97" s="2177">
        <v>78.7255039760242</v>
      </c>
      <c r="DB97" s="2177">
        <v>203.03435676412428</v>
      </c>
      <c r="DC97" s="2177">
        <v>57.29129271106045</v>
      </c>
      <c r="DD97" s="2177">
        <v>59.073384810150607</v>
      </c>
      <c r="DE97" s="2177">
        <v>39.63510535518774</v>
      </c>
      <c r="DF97" s="2177">
        <v>62.674066451130578</v>
      </c>
      <c r="DG97" s="2177">
        <v>8.3961200119595993</v>
      </c>
      <c r="DH97" s="2177">
        <v>2.3961200119595998</v>
      </c>
      <c r="DI97" s="2177">
        <v>2.3961200119595998</v>
      </c>
      <c r="DJ97" s="2177">
        <v>31.709457862086481</v>
      </c>
      <c r="DK97" s="2177">
        <v>2.2053830083742212</v>
      </c>
      <c r="DL97" s="2177">
        <v>5.6016094234685605</v>
      </c>
      <c r="DM97" s="2177">
        <v>19.969256121322516</v>
      </c>
      <c r="DN97" s="2177">
        <v>0</v>
      </c>
      <c r="DO97" s="2177">
        <v>92.026915041871106</v>
      </c>
      <c r="DP97" s="2177">
        <v>2523.4662605640883</v>
      </c>
      <c r="DQ97" s="2177">
        <v>919.19353396199074</v>
      </c>
      <c r="DR97" s="2177">
        <v>359.97143665623975</v>
      </c>
      <c r="DS97" s="2177">
        <v>218.36696708856184</v>
      </c>
      <c r="DT97" s="2177">
        <v>1025.9343228572964</v>
      </c>
      <c r="DU97" s="2177">
        <v>0</v>
      </c>
      <c r="DV97" s="2178">
        <v>0</v>
      </c>
      <c r="DW97" s="2168"/>
    </row>
    <row r="98" spans="2:127" ht="16.5" customHeight="1">
      <c r="B98" s="2161" t="s">
        <v>3926</v>
      </c>
      <c r="E98" s="2164">
        <f>AO31</f>
        <v>520.21924705335471</v>
      </c>
      <c r="F98" s="2184">
        <f t="shared" ref="F98:F123" si="53">E98/$E$66*100</f>
        <v>0.29197826615570183</v>
      </c>
      <c r="BO98" s="3225"/>
      <c r="BP98" s="2972" t="s">
        <v>1043</v>
      </c>
      <c r="BQ98" s="2176">
        <v>14701.414526547185</v>
      </c>
      <c r="BR98" s="2177">
        <v>11334.19469332769</v>
      </c>
      <c r="BS98" s="2177">
        <v>2128.0197652854431</v>
      </c>
      <c r="BT98" s="2177">
        <v>6641.308229453316</v>
      </c>
      <c r="BU98" s="2177">
        <v>781.91574292095402</v>
      </c>
      <c r="BV98" s="2177">
        <v>544.39747332161551</v>
      </c>
      <c r="BW98" s="2177">
        <v>7.5882352941081557</v>
      </c>
      <c r="BX98" s="2177">
        <v>1</v>
      </c>
      <c r="BY98" s="2177">
        <v>0</v>
      </c>
      <c r="BZ98" s="2177">
        <v>38.922374551511595</v>
      </c>
      <c r="CA98" s="2177">
        <v>0</v>
      </c>
      <c r="CB98" s="2177">
        <v>23.920765047125467</v>
      </c>
      <c r="CC98" s="2177">
        <v>1</v>
      </c>
      <c r="CD98" s="2177">
        <v>0</v>
      </c>
      <c r="CE98" s="2177">
        <v>2</v>
      </c>
      <c r="CF98" s="2177">
        <v>0</v>
      </c>
      <c r="CG98" s="2177">
        <v>7</v>
      </c>
      <c r="CH98" s="2177">
        <v>17</v>
      </c>
      <c r="CI98" s="2177">
        <v>141.08689470659334</v>
      </c>
      <c r="CJ98" s="2177">
        <v>2079.5098021018293</v>
      </c>
      <c r="CK98" s="2177">
        <v>3779.8826844305286</v>
      </c>
      <c r="CL98" s="2177">
        <v>2564.866698588934</v>
      </c>
      <c r="CM98" s="2177">
        <v>3367.2198332195044</v>
      </c>
      <c r="CN98" s="2177">
        <v>518.96691875321278</v>
      </c>
      <c r="CO98" s="2177">
        <v>111.1604313563833</v>
      </c>
      <c r="CP98" s="2177">
        <v>72.637627792986223</v>
      </c>
      <c r="CQ98" s="2177">
        <v>63.528106053038108</v>
      </c>
      <c r="CR98" s="2177">
        <v>103.46484543296384</v>
      </c>
      <c r="CS98" s="2177">
        <v>70.477206317975543</v>
      </c>
      <c r="CT98" s="2177">
        <v>33.450721544590316</v>
      </c>
      <c r="CU98" s="2177">
        <v>39.42306197011478</v>
      </c>
      <c r="CV98" s="2177">
        <v>19.368160009339956</v>
      </c>
      <c r="CW98" s="2177">
        <v>36.947474456192211</v>
      </c>
      <c r="CX98" s="2177">
        <v>4</v>
      </c>
      <c r="CY98" s="2177">
        <v>2848.2529144662917</v>
      </c>
      <c r="CZ98" s="2177">
        <v>1160.7292293420298</v>
      </c>
      <c r="DA98" s="2177">
        <v>185.03046852847154</v>
      </c>
      <c r="DB98" s="2177">
        <v>148.03885587570835</v>
      </c>
      <c r="DC98" s="2177">
        <v>540.1090606548089</v>
      </c>
      <c r="DD98" s="2177">
        <v>124.70011261827746</v>
      </c>
      <c r="DE98" s="2177">
        <v>145.98660608034587</v>
      </c>
      <c r="DF98" s="2177">
        <v>98.406842671539223</v>
      </c>
      <c r="DG98" s="2177">
        <v>1</v>
      </c>
      <c r="DH98" s="2177">
        <v>19.972222222323182</v>
      </c>
      <c r="DI98" s="2177">
        <v>7.1808523189947397</v>
      </c>
      <c r="DJ98" s="2177">
        <v>37.645138033355906</v>
      </c>
      <c r="DK98" s="2177">
        <v>14.250000000100961</v>
      </c>
      <c r="DL98" s="2177">
        <v>1</v>
      </c>
      <c r="DM98" s="2177">
        <v>17.358630096764418</v>
      </c>
      <c r="DN98" s="2177">
        <v>3</v>
      </c>
      <c r="DO98" s="2177">
        <v>7.5882352941081557</v>
      </c>
      <c r="DP98" s="2177">
        <v>1687.5236851242621</v>
      </c>
      <c r="DQ98" s="2177">
        <v>905.61880381662468</v>
      </c>
      <c r="DR98" s="2177">
        <v>61.806528318557355</v>
      </c>
      <c r="DS98" s="2177">
        <v>52.777570789630737</v>
      </c>
      <c r="DT98" s="2177">
        <v>674.55176046031181</v>
      </c>
      <c r="DU98" s="2177">
        <v>0</v>
      </c>
      <c r="DV98" s="2178">
        <v>0</v>
      </c>
      <c r="DW98" s="2168"/>
    </row>
    <row r="99" spans="2:127" ht="16.5" customHeight="1">
      <c r="B99" s="2161" t="s">
        <v>110</v>
      </c>
      <c r="E99" s="2042">
        <f>AP31</f>
        <v>1007.4927228257264</v>
      </c>
      <c r="F99" s="2184">
        <f t="shared" si="53"/>
        <v>0.56546538799048407</v>
      </c>
      <c r="BO99" s="3225"/>
      <c r="BP99" s="2972" t="s">
        <v>1044</v>
      </c>
      <c r="BQ99" s="2176">
        <v>22420.022796503974</v>
      </c>
      <c r="BR99" s="2177">
        <v>15635.715020487645</v>
      </c>
      <c r="BS99" s="2177">
        <v>3216.4224520984899</v>
      </c>
      <c r="BT99" s="2177">
        <v>8862.0136869283378</v>
      </c>
      <c r="BU99" s="2177">
        <v>538.65065251707404</v>
      </c>
      <c r="BV99" s="2177">
        <v>414.62993205739224</v>
      </c>
      <c r="BW99" s="2177">
        <v>6.260869565203528</v>
      </c>
      <c r="BX99" s="2177">
        <v>1</v>
      </c>
      <c r="BY99" s="2177">
        <v>6.8247978436711652</v>
      </c>
      <c r="BZ99" s="2177">
        <v>14.092286128198158</v>
      </c>
      <c r="CA99" s="2177">
        <v>0</v>
      </c>
      <c r="CB99" s="2177">
        <v>15.429662832911172</v>
      </c>
      <c r="CC99" s="2177">
        <v>0</v>
      </c>
      <c r="CD99" s="2177">
        <v>8.1764705882163113</v>
      </c>
      <c r="CE99" s="2177">
        <v>0</v>
      </c>
      <c r="CF99" s="2177">
        <v>0</v>
      </c>
      <c r="CG99" s="2177">
        <v>7</v>
      </c>
      <c r="CH99" s="2177">
        <v>9.3962264150943398</v>
      </c>
      <c r="CI99" s="2177">
        <v>51.526815682052892</v>
      </c>
      <c r="CJ99" s="2177">
        <v>2354.0600538145318</v>
      </c>
      <c r="CK99" s="2177">
        <v>5969.3029805967335</v>
      </c>
      <c r="CL99" s="2177">
        <v>3557.2788814608175</v>
      </c>
      <c r="CM99" s="2177">
        <v>6784.3077760163251</v>
      </c>
      <c r="CN99" s="2177">
        <v>1914.1638957179885</v>
      </c>
      <c r="CO99" s="2177">
        <v>132.27271084480077</v>
      </c>
      <c r="CP99" s="2177">
        <v>132.8150083445837</v>
      </c>
      <c r="CQ99" s="2177">
        <v>181.84655904485055</v>
      </c>
      <c r="CR99" s="2177">
        <v>162.05205787284783</v>
      </c>
      <c r="CS99" s="2177">
        <v>229.08033487716941</v>
      </c>
      <c r="CT99" s="2177">
        <v>63.600496090715467</v>
      </c>
      <c r="CU99" s="2177">
        <v>75.828632615276845</v>
      </c>
      <c r="CV99" s="2177">
        <v>68.643276839396393</v>
      </c>
      <c r="CW99" s="2177">
        <v>78.540340390633133</v>
      </c>
      <c r="CX99" s="2177">
        <v>813.12980769230774</v>
      </c>
      <c r="CY99" s="2177">
        <v>4870.1438802983366</v>
      </c>
      <c r="CZ99" s="2177">
        <v>1582.7367215887809</v>
      </c>
      <c r="DA99" s="2177">
        <v>249.04367748272182</v>
      </c>
      <c r="DB99" s="2177">
        <v>243.13023115530069</v>
      </c>
      <c r="DC99" s="2177">
        <v>288.34267431290004</v>
      </c>
      <c r="DD99" s="2177">
        <v>204.63348526426455</v>
      </c>
      <c r="DE99" s="2177">
        <v>228.77731774966369</v>
      </c>
      <c r="DF99" s="2177">
        <v>314.45408074221814</v>
      </c>
      <c r="DG99" s="2177">
        <v>24.015696759161571</v>
      </c>
      <c r="DH99" s="2177">
        <v>11.024787668315208</v>
      </c>
      <c r="DI99" s="2177">
        <v>6.044875063742988</v>
      </c>
      <c r="DJ99" s="2177">
        <v>145.48641369961069</v>
      </c>
      <c r="DK99" s="2177">
        <v>10.953020937753934</v>
      </c>
      <c r="DL99" s="2177">
        <v>17.886494234538567</v>
      </c>
      <c r="DM99" s="2177">
        <v>99.042792379095147</v>
      </c>
      <c r="DN99" s="2177">
        <v>0</v>
      </c>
      <c r="DO99" s="2177">
        <v>192.83399209455831</v>
      </c>
      <c r="DP99" s="2177">
        <v>3287.407158709555</v>
      </c>
      <c r="DQ99" s="2177">
        <v>1416.5499854704656</v>
      </c>
      <c r="DR99" s="2177">
        <v>214.02768818023014</v>
      </c>
      <c r="DS99" s="2177">
        <v>140.37857709921497</v>
      </c>
      <c r="DT99" s="2177">
        <v>1457.8794793881088</v>
      </c>
      <c r="DU99" s="2177">
        <v>68.571428571536515</v>
      </c>
      <c r="DV99" s="2178">
        <v>0</v>
      </c>
      <c r="DW99" s="2168"/>
    </row>
    <row r="100" spans="2:127" ht="16.5" customHeight="1" thickBot="1">
      <c r="B100" s="2160" t="s">
        <v>1258</v>
      </c>
      <c r="E100" s="2157">
        <f>AQ31</f>
        <v>54616.071838052121</v>
      </c>
      <c r="F100" s="2185">
        <f t="shared" si="53"/>
        <v>30.653817692897068</v>
      </c>
      <c r="BO100" s="3227"/>
      <c r="BP100" s="2179" t="s">
        <v>1045</v>
      </c>
      <c r="BQ100" s="2180">
        <v>39698.200314982168</v>
      </c>
      <c r="BR100" s="2181">
        <v>28301.248661348502</v>
      </c>
      <c r="BS100" s="2181">
        <v>3701.9598928991813</v>
      </c>
      <c r="BT100" s="2181">
        <v>19496.235715684939</v>
      </c>
      <c r="BU100" s="2181">
        <v>538.71340405624619</v>
      </c>
      <c r="BV100" s="2181">
        <v>351.20559251168891</v>
      </c>
      <c r="BW100" s="2181">
        <v>42.742081447954313</v>
      </c>
      <c r="BX100" s="2181">
        <v>0</v>
      </c>
      <c r="BY100" s="2181">
        <v>0</v>
      </c>
      <c r="BZ100" s="2181">
        <v>36</v>
      </c>
      <c r="CA100" s="2181">
        <v>0</v>
      </c>
      <c r="CB100" s="2181">
        <v>74.84134615384616</v>
      </c>
      <c r="CC100" s="2181">
        <v>0</v>
      </c>
      <c r="CD100" s="2181">
        <v>0</v>
      </c>
      <c r="CE100" s="2181">
        <v>1</v>
      </c>
      <c r="CF100" s="2181">
        <v>0</v>
      </c>
      <c r="CG100" s="2181">
        <v>1</v>
      </c>
      <c r="CH100" s="2181">
        <v>23</v>
      </c>
      <c r="CI100" s="2181">
        <v>10.924383942756805</v>
      </c>
      <c r="CJ100" s="2181">
        <v>2872.8198308243886</v>
      </c>
      <c r="CK100" s="2181">
        <v>16084.702480804301</v>
      </c>
      <c r="CL100" s="2181">
        <v>5103.0530527643768</v>
      </c>
      <c r="CM100" s="2181">
        <v>11396.951653633663</v>
      </c>
      <c r="CN100" s="2181">
        <v>812.43439399300439</v>
      </c>
      <c r="CO100" s="2181">
        <v>108.25980537742934</v>
      </c>
      <c r="CP100" s="2181">
        <v>130.93836855599255</v>
      </c>
      <c r="CQ100" s="2181">
        <v>66.698771816401191</v>
      </c>
      <c r="CR100" s="2181">
        <v>111.908454026078</v>
      </c>
      <c r="CS100" s="2181">
        <v>170.0851692027932</v>
      </c>
      <c r="CT100" s="2181">
        <v>40.874892992511583</v>
      </c>
      <c r="CU100" s="2181">
        <v>30.831233948852535</v>
      </c>
      <c r="CV100" s="2181">
        <v>143.91884903647303</v>
      </c>
      <c r="CW100" s="2181">
        <v>56.918849036473027</v>
      </c>
      <c r="CX100" s="2181">
        <v>8</v>
      </c>
      <c r="CY100" s="2181">
        <v>10584.517259640659</v>
      </c>
      <c r="CZ100" s="2181">
        <v>2407.5863528364016</v>
      </c>
      <c r="DA100" s="2181">
        <v>424.48637511139668</v>
      </c>
      <c r="DB100" s="2181">
        <v>483.46207677459836</v>
      </c>
      <c r="DC100" s="2181">
        <v>474.68451143451142</v>
      </c>
      <c r="DD100" s="2181">
        <v>227.61915280665281</v>
      </c>
      <c r="DE100" s="2181">
        <v>271.36720374220374</v>
      </c>
      <c r="DF100" s="2181">
        <v>322.96703296703839</v>
      </c>
      <c r="DG100" s="2181">
        <v>60.384615384615387</v>
      </c>
      <c r="DH100" s="2181">
        <v>27</v>
      </c>
      <c r="DI100" s="2181">
        <v>36</v>
      </c>
      <c r="DJ100" s="2181">
        <v>130.19780219780759</v>
      </c>
      <c r="DK100" s="2181">
        <v>19</v>
      </c>
      <c r="DL100" s="2181">
        <v>17</v>
      </c>
      <c r="DM100" s="2181">
        <v>47.384615384615387</v>
      </c>
      <c r="DN100" s="2181">
        <v>11</v>
      </c>
      <c r="DO100" s="2181">
        <v>252</v>
      </c>
      <c r="DP100" s="2181">
        <v>8176.9309068042594</v>
      </c>
      <c r="DQ100" s="2181">
        <v>3134.243712694094</v>
      </c>
      <c r="DR100" s="2181">
        <v>276.55762838071013</v>
      </c>
      <c r="DS100" s="2181">
        <v>274.10676142089244</v>
      </c>
      <c r="DT100" s="2181">
        <v>4743.0228043085626</v>
      </c>
      <c r="DU100" s="2181">
        <v>0</v>
      </c>
      <c r="DV100" s="2182">
        <v>0</v>
      </c>
      <c r="DW100" s="2168"/>
    </row>
    <row r="101" spans="2:127" ht="16.5" customHeight="1" thickTop="1">
      <c r="B101" s="2160" t="s">
        <v>1262</v>
      </c>
      <c r="E101" s="2157">
        <f>AR31</f>
        <v>19128.49315437537</v>
      </c>
      <c r="F101" s="2185">
        <f t="shared" si="53"/>
        <v>10.736058492685705</v>
      </c>
    </row>
    <row r="102" spans="2:127" ht="16.5" customHeight="1">
      <c r="B102" s="2161" t="s">
        <v>3927</v>
      </c>
      <c r="E102" s="2042">
        <f>AS31</f>
        <v>3787.4851370067672</v>
      </c>
      <c r="F102" s="2184">
        <f t="shared" si="53"/>
        <v>2.1257639921198597</v>
      </c>
    </row>
    <row r="103" spans="2:127" ht="16.5" customHeight="1">
      <c r="B103" s="2161" t="s">
        <v>3928</v>
      </c>
      <c r="E103" s="2042">
        <f>AT31</f>
        <v>3509.1261453943957</v>
      </c>
      <c r="F103" s="2184">
        <f t="shared" si="53"/>
        <v>1.9695322183048969</v>
      </c>
    </row>
    <row r="104" spans="2:127" ht="16.5">
      <c r="B104" s="2161" t="s">
        <v>3929</v>
      </c>
      <c r="E104" s="2042">
        <f>AU31</f>
        <v>4402.1552875438738</v>
      </c>
      <c r="F104" s="2184">
        <f t="shared" si="53"/>
        <v>2.4707537744626911</v>
      </c>
    </row>
    <row r="105" spans="2:127" ht="16.5">
      <c r="B105" s="2161" t="s">
        <v>3930</v>
      </c>
      <c r="E105" s="2042">
        <f>AV31</f>
        <v>2855.4094153363308</v>
      </c>
      <c r="F105" s="2184">
        <f t="shared" si="53"/>
        <v>1.6026271518728725</v>
      </c>
    </row>
    <row r="106" spans="2:127" ht="16.5">
      <c r="B106" s="2161" t="s">
        <v>901</v>
      </c>
      <c r="E106" s="2042">
        <f>AW31</f>
        <v>2326.2639991471665</v>
      </c>
      <c r="F106" s="2184">
        <f t="shared" si="53"/>
        <v>1.3056389838297482</v>
      </c>
    </row>
    <row r="107" spans="2:127" ht="16.5">
      <c r="B107" s="2161" t="s">
        <v>3911</v>
      </c>
      <c r="E107" s="2042">
        <f>AX31</f>
        <v>2708.1511661701334</v>
      </c>
      <c r="F107" s="2184">
        <f t="shared" si="53"/>
        <v>1.5199769836751149</v>
      </c>
    </row>
    <row r="108" spans="2:127" ht="16.5">
      <c r="B108" s="2161" t="s">
        <v>3931</v>
      </c>
      <c r="E108" s="2164">
        <f>AY31</f>
        <v>514.69056165576023</v>
      </c>
      <c r="F108" s="2184">
        <f t="shared" si="53"/>
        <v>0.28887523606665089</v>
      </c>
    </row>
    <row r="109" spans="2:127" ht="16.5">
      <c r="B109" s="2161" t="s">
        <v>3932</v>
      </c>
      <c r="E109" s="2164">
        <f>AZ31</f>
        <v>180.79539276922412</v>
      </c>
      <c r="F109" s="2184">
        <f t="shared" si="53"/>
        <v>0.10147322616128253</v>
      </c>
    </row>
    <row r="110" spans="2:127" ht="16.5">
      <c r="B110" s="2161" t="s">
        <v>3933</v>
      </c>
      <c r="E110" s="2164">
        <f>BA31</f>
        <v>443.80789422249154</v>
      </c>
      <c r="F110" s="2184">
        <f t="shared" si="53"/>
        <v>0.24909162856868694</v>
      </c>
    </row>
    <row r="111" spans="2:127" ht="16.5">
      <c r="B111" s="2161" t="s">
        <v>3934</v>
      </c>
      <c r="E111" s="2042">
        <f>BB31</f>
        <v>1204.6422477063309</v>
      </c>
      <c r="F111" s="2184">
        <f t="shared" si="53"/>
        <v>0.67611753470383984</v>
      </c>
    </row>
    <row r="112" spans="2:127" ht="16.5">
      <c r="B112" s="2161" t="s">
        <v>3935</v>
      </c>
      <c r="E112" s="2164">
        <f>BC31</f>
        <v>108.3136716242507</v>
      </c>
      <c r="F112" s="2184">
        <f t="shared" si="53"/>
        <v>6.079213374157072E-2</v>
      </c>
    </row>
    <row r="113" spans="2:6" ht="16.5">
      <c r="B113" s="2161" t="s">
        <v>3936</v>
      </c>
      <c r="E113" s="2164">
        <f>BD31</f>
        <v>242.202447714578</v>
      </c>
      <c r="F113" s="2184">
        <f t="shared" si="53"/>
        <v>0.13593855118381762</v>
      </c>
    </row>
    <row r="114" spans="2:6" ht="16.5">
      <c r="B114" s="2161" t="s">
        <v>3937</v>
      </c>
      <c r="E114" s="2164">
        <f>BE31</f>
        <v>531.53313376523147</v>
      </c>
      <c r="F114" s="2184">
        <f t="shared" si="53"/>
        <v>0.29832829846290138</v>
      </c>
    </row>
    <row r="115" spans="2:6" ht="16.5">
      <c r="B115" s="2161" t="s">
        <v>110</v>
      </c>
      <c r="E115" s="2164">
        <f>BF31</f>
        <v>16.708072536426418</v>
      </c>
      <c r="F115" s="2184">
        <f t="shared" si="53"/>
        <v>9.3775731628959642E-3</v>
      </c>
    </row>
    <row r="116" spans="2:6" ht="16.5">
      <c r="B116" s="2161" t="s">
        <v>110</v>
      </c>
      <c r="E116" s="2042">
        <f>BG31</f>
        <v>1000.5406539719395</v>
      </c>
      <c r="F116" s="2184">
        <f t="shared" si="53"/>
        <v>0.56156346967119586</v>
      </c>
    </row>
    <row r="117" spans="2:6" ht="16.5">
      <c r="B117" s="2160" t="s">
        <v>1259</v>
      </c>
      <c r="E117" s="2157">
        <f>BH31</f>
        <v>35487.578683676766</v>
      </c>
      <c r="F117" s="2185">
        <f t="shared" si="53"/>
        <v>19.917759200211364</v>
      </c>
    </row>
    <row r="118" spans="2:6" ht="16.5">
      <c r="B118" s="2161" t="s">
        <v>3938</v>
      </c>
      <c r="E118" s="2042">
        <f>BI31</f>
        <v>18070.281219104392</v>
      </c>
      <c r="F118" s="2184">
        <f t="shared" si="53"/>
        <v>10.142126438391681</v>
      </c>
    </row>
    <row r="119" spans="2:6" ht="16.5">
      <c r="B119" s="2161" t="s">
        <v>3939</v>
      </c>
      <c r="E119" s="2042">
        <f>BJ31</f>
        <v>2527.7787260569953</v>
      </c>
      <c r="F119" s="2184">
        <f t="shared" si="53"/>
        <v>1.4187411439309814</v>
      </c>
    </row>
    <row r="120" spans="2:6" ht="16.5">
      <c r="B120" s="2161" t="s">
        <v>3940</v>
      </c>
      <c r="E120" s="2042">
        <f>BK31</f>
        <v>2038.5787788187261</v>
      </c>
      <c r="F120" s="2184">
        <f t="shared" si="53"/>
        <v>1.1441727706784608</v>
      </c>
    </row>
    <row r="121" spans="2:6" ht="16.5">
      <c r="B121" s="2161" t="s">
        <v>3941</v>
      </c>
      <c r="E121" s="2042">
        <f>BL31</f>
        <v>13682.892562395798</v>
      </c>
      <c r="F121" s="2184">
        <f t="shared" si="53"/>
        <v>7.6796605834795795</v>
      </c>
    </row>
    <row r="122" spans="2:6" ht="16.5">
      <c r="B122" s="2161" t="s">
        <v>110</v>
      </c>
      <c r="E122" s="2164">
        <f>BM31</f>
        <v>377.6852114904807</v>
      </c>
      <c r="F122" s="2184">
        <f t="shared" si="53"/>
        <v>0.21197961018987443</v>
      </c>
    </row>
    <row r="123" spans="2:6" ht="17.25" thickBot="1">
      <c r="B123" s="2183" t="s">
        <v>807</v>
      </c>
      <c r="E123" s="2155">
        <f>BN31</f>
        <v>2559.4378169466568</v>
      </c>
      <c r="F123" s="2185">
        <f t="shared" si="53"/>
        <v>1.4365101259868895</v>
      </c>
    </row>
    <row r="124" spans="2:6" ht="16.5" thickTop="1"/>
  </sheetData>
  <mergeCells count="154">
    <mergeCell ref="BO65:BO70"/>
    <mergeCell ref="BO71:BO80"/>
    <mergeCell ref="BO81:BO90"/>
    <mergeCell ref="BO91:BO100"/>
    <mergeCell ref="BO31:BP32"/>
    <mergeCell ref="BO33:BO34"/>
    <mergeCell ref="BO35:BP35"/>
    <mergeCell ref="BO36:BP36"/>
    <mergeCell ref="BO37:BP37"/>
    <mergeCell ref="BO38:BP38"/>
    <mergeCell ref="BO39:BP39"/>
    <mergeCell ref="BO40:BP40"/>
    <mergeCell ref="BO41:BP41"/>
    <mergeCell ref="BO42:BP42"/>
    <mergeCell ref="BO43:BP43"/>
    <mergeCell ref="BO44:BP44"/>
    <mergeCell ref="BO45:BP45"/>
    <mergeCell ref="BO46:BP46"/>
    <mergeCell ref="BO47:BP47"/>
    <mergeCell ref="BO48:BP48"/>
    <mergeCell ref="BO49:BP49"/>
    <mergeCell ref="BO50:BP50"/>
    <mergeCell ref="BO51:BP51"/>
    <mergeCell ref="BO52:BP52"/>
    <mergeCell ref="BO53:BP53"/>
    <mergeCell ref="BO54:BP54"/>
    <mergeCell ref="BO55:BP55"/>
    <mergeCell ref="BO56:BP56"/>
    <mergeCell ref="BO57:BP57"/>
    <mergeCell ref="BO58:BP58"/>
    <mergeCell ref="BO59:BO60"/>
    <mergeCell ref="BO61:BO64"/>
    <mergeCell ref="A63:N63"/>
    <mergeCell ref="A62:B62"/>
    <mergeCell ref="AA62:AB62"/>
    <mergeCell ref="A56:B56"/>
    <mergeCell ref="AA56:AB56"/>
    <mergeCell ref="A57:C57"/>
    <mergeCell ref="AA57:AC57"/>
    <mergeCell ref="A58:B58"/>
    <mergeCell ref="AA58:AB58"/>
    <mergeCell ref="A35:C35"/>
    <mergeCell ref="AA35:AC35"/>
    <mergeCell ref="A41:C41"/>
    <mergeCell ref="AA41:AC41"/>
    <mergeCell ref="A42:B42"/>
    <mergeCell ref="AA42:AB42"/>
    <mergeCell ref="A30:D30"/>
    <mergeCell ref="AA30:AD30"/>
    <mergeCell ref="A31:D31"/>
    <mergeCell ref="AA31:AD31"/>
    <mergeCell ref="A32:C32"/>
    <mergeCell ref="AA32:AC32"/>
    <mergeCell ref="A27:D27"/>
    <mergeCell ref="AA27:AD27"/>
    <mergeCell ref="A28:D28"/>
    <mergeCell ref="AA28:AD28"/>
    <mergeCell ref="A29:D29"/>
    <mergeCell ref="AA29:AD29"/>
    <mergeCell ref="A24:C24"/>
    <mergeCell ref="AA24:AC24"/>
    <mergeCell ref="A25:D25"/>
    <mergeCell ref="AA25:AD25"/>
    <mergeCell ref="A26:D26"/>
    <mergeCell ref="AA26:AD26"/>
    <mergeCell ref="A21:C21"/>
    <mergeCell ref="AA21:AC21"/>
    <mergeCell ref="A22:C22"/>
    <mergeCell ref="AA22:AC22"/>
    <mergeCell ref="A23:C23"/>
    <mergeCell ref="AA23:AC23"/>
    <mergeCell ref="A18:C18"/>
    <mergeCell ref="AA18:AC18"/>
    <mergeCell ref="A19:C19"/>
    <mergeCell ref="AA19:AC19"/>
    <mergeCell ref="A20:C20"/>
    <mergeCell ref="AA20:AC20"/>
    <mergeCell ref="A16:C16"/>
    <mergeCell ref="AA16:AC16"/>
    <mergeCell ref="A17:C17"/>
    <mergeCell ref="AA17:AC17"/>
    <mergeCell ref="A12:C12"/>
    <mergeCell ref="AA12:AC12"/>
    <mergeCell ref="A13:C13"/>
    <mergeCell ref="AA13:AC13"/>
    <mergeCell ref="A14:C14"/>
    <mergeCell ref="AA14:AC14"/>
    <mergeCell ref="A15:C15"/>
    <mergeCell ref="AA15:AC15"/>
    <mergeCell ref="S7:S8"/>
    <mergeCell ref="AO6:AO8"/>
    <mergeCell ref="BM7:BM8"/>
    <mergeCell ref="A9:C9"/>
    <mergeCell ref="AA9:AC9"/>
    <mergeCell ref="A10:C10"/>
    <mergeCell ref="AA10:AC10"/>
    <mergeCell ref="A11:C11"/>
    <mergeCell ref="I7:I8"/>
    <mergeCell ref="J7:J8"/>
    <mergeCell ref="K7:K8"/>
    <mergeCell ref="L7:L8"/>
    <mergeCell ref="M7:M8"/>
    <mergeCell ref="H6:H8"/>
    <mergeCell ref="X6:X8"/>
    <mergeCell ref="Y6:Y8"/>
    <mergeCell ref="O7:O8"/>
    <mergeCell ref="P7:P8"/>
    <mergeCell ref="Q7:Q8"/>
    <mergeCell ref="T7:T8"/>
    <mergeCell ref="AA11:AC11"/>
    <mergeCell ref="AE4:AE8"/>
    <mergeCell ref="A1:N1"/>
    <mergeCell ref="AA1:AT1"/>
    <mergeCell ref="X2:Z2"/>
    <mergeCell ref="A3:C8"/>
    <mergeCell ref="E3:E8"/>
    <mergeCell ref="P3:W3"/>
    <mergeCell ref="AA3:AC8"/>
    <mergeCell ref="AF6:AF8"/>
    <mergeCell ref="AG6:AG8"/>
    <mergeCell ref="AH6:AH8"/>
    <mergeCell ref="U7:U8"/>
    <mergeCell ref="V7:V8"/>
    <mergeCell ref="W7:W8"/>
    <mergeCell ref="AR7:AR9"/>
    <mergeCell ref="AS7:AS8"/>
    <mergeCell ref="N7:N8"/>
    <mergeCell ref="AP6:AP8"/>
    <mergeCell ref="AQ6:AQ8"/>
    <mergeCell ref="F4:F8"/>
    <mergeCell ref="AT7:AT8"/>
    <mergeCell ref="Z5:Z8"/>
    <mergeCell ref="AF5:AP5"/>
    <mergeCell ref="G5:G8"/>
    <mergeCell ref="R7:R8"/>
    <mergeCell ref="BN3:BN8"/>
    <mergeCell ref="BH6:BM6"/>
    <mergeCell ref="AM6:AM8"/>
    <mergeCell ref="AN6:AN8"/>
    <mergeCell ref="AY7:BF7"/>
    <mergeCell ref="AI6:AI8"/>
    <mergeCell ref="AJ6:AJ8"/>
    <mergeCell ref="AK6:AK8"/>
    <mergeCell ref="AL6:AL8"/>
    <mergeCell ref="AU7:AU8"/>
    <mergeCell ref="AV7:AV8"/>
    <mergeCell ref="AW7:AW8"/>
    <mergeCell ref="AX7:AX8"/>
    <mergeCell ref="BG7:BG8"/>
    <mergeCell ref="BH7:BH9"/>
    <mergeCell ref="BI7:BI8"/>
    <mergeCell ref="BJ7:BJ8"/>
    <mergeCell ref="BK7:BK8"/>
    <mergeCell ref="BL7:BL8"/>
  </mergeCells>
  <phoneticPr fontId="6"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colBreaks count="1" manualBreakCount="1">
    <brk id="26" max="62" man="1"/>
  </col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90"/>
  <sheetViews>
    <sheetView view="pageBreakPreview" zoomScaleNormal="100" zoomScaleSheetLayoutView="100" workbookViewId="0">
      <selection activeCell="U46" sqref="U46"/>
    </sheetView>
  </sheetViews>
  <sheetFormatPr defaultColWidth="9.140625" defaultRowHeight="15.75"/>
  <cols>
    <col min="1" max="1" width="2.28515625" style="174" customWidth="1"/>
    <col min="2" max="2" width="28.7109375" style="174" customWidth="1"/>
    <col min="3" max="3" width="2.28515625" style="174" customWidth="1"/>
    <col min="4" max="4" width="1.7109375" style="175" customWidth="1"/>
    <col min="5" max="5" width="10.5703125" style="132" hidden="1" customWidth="1"/>
    <col min="6" max="11" width="10.42578125" style="132" customWidth="1"/>
    <col min="12" max="16384" width="9.140625" style="132"/>
  </cols>
  <sheetData>
    <row r="1" spans="1:26" s="131" customFormat="1" ht="43.5" customHeight="1">
      <c r="A1" s="4011" t="s">
        <v>1589</v>
      </c>
      <c r="B1" s="4012"/>
      <c r="C1" s="4012"/>
      <c r="D1" s="4012"/>
      <c r="E1" s="4012"/>
      <c r="F1" s="4012"/>
      <c r="G1" s="4012"/>
      <c r="H1" s="4012"/>
      <c r="I1" s="4012"/>
      <c r="J1" s="4012"/>
      <c r="K1" s="4012"/>
    </row>
    <row r="2" spans="1:26" ht="15" customHeight="1" thickBot="1">
      <c r="A2" s="132"/>
      <c r="B2" s="133"/>
      <c r="C2" s="133"/>
      <c r="D2" s="134"/>
      <c r="K2" s="135" t="s">
        <v>590</v>
      </c>
    </row>
    <row r="3" spans="1:26" s="138" customFormat="1" ht="24.95" customHeight="1">
      <c r="A3" s="3726" t="s">
        <v>1</v>
      </c>
      <c r="B3" s="3726"/>
      <c r="C3" s="3726"/>
      <c r="D3" s="136"/>
      <c r="E3" s="3912" t="s">
        <v>2</v>
      </c>
      <c r="F3" s="3912" t="s">
        <v>11</v>
      </c>
      <c r="G3" s="3909" t="s">
        <v>1477</v>
      </c>
      <c r="H3" s="3912" t="s">
        <v>1466</v>
      </c>
      <c r="I3" s="4124"/>
      <c r="J3" s="4125"/>
      <c r="K3" s="3912" t="s">
        <v>1465</v>
      </c>
      <c r="L3" s="137"/>
    </row>
    <row r="4" spans="1:26" s="137" customFormat="1" ht="28.5" customHeight="1">
      <c r="A4" s="3728"/>
      <c r="B4" s="3728"/>
      <c r="C4" s="3728"/>
      <c r="D4" s="139"/>
      <c r="E4" s="3914"/>
      <c r="F4" s="3914"/>
      <c r="G4" s="3911"/>
      <c r="H4" s="140"/>
      <c r="I4" s="141" t="s">
        <v>1467</v>
      </c>
      <c r="J4" s="142" t="s">
        <v>1468</v>
      </c>
      <c r="K4" s="3914"/>
    </row>
    <row r="5" spans="1:26" s="147" customFormat="1" ht="15.2" customHeight="1">
      <c r="A5" s="3095" t="s">
        <v>2180</v>
      </c>
      <c r="B5" s="3096"/>
      <c r="C5" s="3096"/>
      <c r="D5" s="3097"/>
      <c r="E5" s="143"/>
      <c r="F5" s="144">
        <v>3381.0000000000059</v>
      </c>
      <c r="G5" s="145">
        <v>100</v>
      </c>
      <c r="H5" s="146">
        <v>44.52244981965471</v>
      </c>
      <c r="I5" s="146">
        <v>27.406317880527137</v>
      </c>
      <c r="J5" s="146">
        <v>17.116131939127644</v>
      </c>
      <c r="K5" s="146">
        <v>55.477550180345183</v>
      </c>
      <c r="M5" s="148"/>
      <c r="N5" s="148"/>
      <c r="O5" s="148"/>
      <c r="P5" s="148"/>
      <c r="Q5" s="148"/>
      <c r="R5" s="148"/>
      <c r="S5" s="148"/>
      <c r="T5" s="148"/>
      <c r="U5" s="148"/>
      <c r="V5" s="148"/>
      <c r="W5" s="148"/>
      <c r="X5" s="148"/>
      <c r="Y5" s="148"/>
      <c r="Z5" s="148"/>
    </row>
    <row r="6" spans="1:26" s="147" customFormat="1" ht="15.2" customHeight="1">
      <c r="A6" s="3095" t="s">
        <v>2181</v>
      </c>
      <c r="B6" s="3096"/>
      <c r="C6" s="3096"/>
      <c r="D6" s="3097"/>
      <c r="E6" s="143"/>
      <c r="F6" s="144">
        <f>'85'!F6</f>
        <v>3476.9999999986348</v>
      </c>
      <c r="G6" s="145">
        <f>'85'!G6</f>
        <v>100</v>
      </c>
      <c r="H6" s="146">
        <f>'85'!H6</f>
        <v>43.836877639909169</v>
      </c>
      <c r="I6" s="146">
        <f>'85'!I6</f>
        <v>25.993166015302133</v>
      </c>
      <c r="J6" s="146">
        <f>'85'!J6</f>
        <v>20.074957864100217</v>
      </c>
      <c r="K6" s="146">
        <f>'85'!K6</f>
        <v>56.16312236009081</v>
      </c>
      <c r="M6" s="148"/>
      <c r="N6" s="148"/>
      <c r="O6" s="148"/>
      <c r="P6" s="148"/>
      <c r="Q6" s="148"/>
      <c r="R6" s="148"/>
      <c r="S6" s="148"/>
      <c r="T6" s="148"/>
      <c r="U6" s="148"/>
      <c r="V6" s="148"/>
      <c r="W6" s="148"/>
      <c r="X6" s="148"/>
      <c r="Y6" s="148"/>
      <c r="Z6" s="148"/>
    </row>
    <row r="7" spans="1:26" ht="15.2" customHeight="1">
      <c r="A7" s="3094" t="s">
        <v>212</v>
      </c>
      <c r="B7" s="3094"/>
      <c r="C7" s="3094"/>
      <c r="D7" s="149"/>
      <c r="E7" s="150"/>
      <c r="F7" s="151"/>
      <c r="G7" s="152"/>
      <c r="H7" s="146"/>
      <c r="I7" s="146"/>
      <c r="J7" s="146"/>
      <c r="K7" s="153"/>
      <c r="L7" s="154"/>
      <c r="M7" s="154"/>
    </row>
    <row r="8" spans="1:26" ht="15.2" customHeight="1">
      <c r="A8" s="155"/>
      <c r="B8" s="156" t="s">
        <v>2182</v>
      </c>
      <c r="C8" s="155"/>
      <c r="D8" s="157"/>
      <c r="E8" s="158">
        <f t="shared" ref="E8:E13" si="0">L8/K8*100</f>
        <v>0</v>
      </c>
      <c r="F8" s="159">
        <f>'85'!N41</f>
        <v>1252.2329886447171</v>
      </c>
      <c r="G8" s="160">
        <v>100</v>
      </c>
      <c r="H8" s="153">
        <f>'85'!P41</f>
        <v>34.107901855025119</v>
      </c>
      <c r="I8" s="153">
        <f>'85'!S41</f>
        <v>19.760485365735665</v>
      </c>
      <c r="J8" s="153">
        <f>'85'!T41</f>
        <v>16.164615178332998</v>
      </c>
      <c r="K8" s="153">
        <f>'85'!Q41</f>
        <v>65.892098144974881</v>
      </c>
      <c r="L8" s="161"/>
      <c r="M8" s="161"/>
    </row>
    <row r="9" spans="1:26" ht="15.2" customHeight="1">
      <c r="A9" s="155"/>
      <c r="B9" s="156" t="s">
        <v>2183</v>
      </c>
      <c r="C9" s="155"/>
      <c r="D9" s="157"/>
      <c r="E9" s="158">
        <f t="shared" si="0"/>
        <v>0</v>
      </c>
      <c r="F9" s="159">
        <f>'85'!N42</f>
        <v>942.8473634368346</v>
      </c>
      <c r="G9" s="160">
        <v>100</v>
      </c>
      <c r="H9" s="153">
        <f>'85'!P42</f>
        <v>45.181144833775576</v>
      </c>
      <c r="I9" s="153">
        <f>'85'!S42</f>
        <v>24.690414762807858</v>
      </c>
      <c r="J9" s="153">
        <f>'85'!T42</f>
        <v>22.395755823002951</v>
      </c>
      <c r="K9" s="153">
        <f>'85'!Q42</f>
        <v>54.818855166224424</v>
      </c>
      <c r="L9" s="161"/>
      <c r="M9" s="161"/>
    </row>
    <row r="10" spans="1:26" ht="15.2" customHeight="1">
      <c r="A10" s="155"/>
      <c r="B10" s="156" t="s">
        <v>2184</v>
      </c>
      <c r="C10" s="155"/>
      <c r="D10" s="157"/>
      <c r="E10" s="158">
        <f t="shared" si="0"/>
        <v>0</v>
      </c>
      <c r="F10" s="159">
        <f>'85'!N43</f>
        <v>885.40765743984809</v>
      </c>
      <c r="G10" s="160">
        <v>100</v>
      </c>
      <c r="H10" s="153">
        <f>'85'!P43</f>
        <v>50.909163922977527</v>
      </c>
      <c r="I10" s="153">
        <f>'85'!S43</f>
        <v>31.824673824172319</v>
      </c>
      <c r="J10" s="153">
        <f>'85'!T43</f>
        <v>23.134984231820106</v>
      </c>
      <c r="K10" s="153">
        <f>'85'!Q43</f>
        <v>49.090836077022402</v>
      </c>
      <c r="L10" s="161"/>
      <c r="M10" s="161"/>
    </row>
    <row r="11" spans="1:26" ht="15.2" customHeight="1">
      <c r="A11" s="155"/>
      <c r="B11" s="156" t="s">
        <v>2185</v>
      </c>
      <c r="C11" s="155"/>
      <c r="D11" s="157"/>
      <c r="E11" s="158">
        <f t="shared" si="0"/>
        <v>0</v>
      </c>
      <c r="F11" s="159">
        <f>'85'!N44</f>
        <v>233.69995520349241</v>
      </c>
      <c r="G11" s="160">
        <v>100</v>
      </c>
      <c r="H11" s="153">
        <f>'85'!P44</f>
        <v>55.890087217491512</v>
      </c>
      <c r="I11" s="153">
        <f>'85'!S44</f>
        <v>34.783713610231381</v>
      </c>
      <c r="J11" s="153">
        <f>'85'!T44</f>
        <v>21.534272705113729</v>
      </c>
      <c r="K11" s="153">
        <f>'85'!Q44</f>
        <v>44.109912782508545</v>
      </c>
      <c r="L11" s="161"/>
      <c r="M11" s="161"/>
    </row>
    <row r="12" spans="1:26" ht="15.2" customHeight="1">
      <c r="A12" s="155"/>
      <c r="B12" s="156" t="s">
        <v>2186</v>
      </c>
      <c r="C12" s="155"/>
      <c r="D12" s="157"/>
      <c r="E12" s="158">
        <f t="shared" si="0"/>
        <v>0</v>
      </c>
      <c r="F12" s="159">
        <f>'85'!N45</f>
        <v>114.90999295995466</v>
      </c>
      <c r="G12" s="160">
        <v>100</v>
      </c>
      <c r="H12" s="153">
        <f>'85'!P45</f>
        <v>55.53099966169205</v>
      </c>
      <c r="I12" s="153">
        <f>'85'!S45</f>
        <v>41.582294307108882</v>
      </c>
      <c r="J12" s="153">
        <f>'85'!T45</f>
        <v>13.948705354583172</v>
      </c>
      <c r="K12" s="153">
        <f>'85'!Q45</f>
        <v>44.46900033830795</v>
      </c>
      <c r="L12" s="161"/>
      <c r="M12" s="161"/>
    </row>
    <row r="13" spans="1:26" ht="15.2" customHeight="1">
      <c r="A13" s="155"/>
      <c r="B13" s="156" t="s">
        <v>2187</v>
      </c>
      <c r="C13" s="155"/>
      <c r="D13" s="157"/>
      <c r="E13" s="158">
        <f t="shared" si="0"/>
        <v>0</v>
      </c>
      <c r="F13" s="159">
        <f>'85'!N46</f>
        <v>47.902042313788044</v>
      </c>
      <c r="G13" s="160">
        <v>100</v>
      </c>
      <c r="H13" s="153">
        <f>'85'!P46</f>
        <v>54.129616155428685</v>
      </c>
      <c r="I13" s="153">
        <f>'85'!S46</f>
        <v>26.496381112866164</v>
      </c>
      <c r="J13" s="153">
        <f>'85'!T46</f>
        <v>27.633235042562521</v>
      </c>
      <c r="K13" s="153">
        <f>'85'!Q46</f>
        <v>45.870383844571307</v>
      </c>
      <c r="L13" s="161"/>
      <c r="M13" s="161"/>
    </row>
    <row r="14" spans="1:26" ht="15.2" customHeight="1">
      <c r="A14" s="3094" t="s">
        <v>6</v>
      </c>
      <c r="B14" s="3094"/>
      <c r="C14" s="3094"/>
      <c r="D14" s="162"/>
      <c r="E14" s="158"/>
      <c r="F14" s="163"/>
      <c r="G14" s="164"/>
      <c r="H14" s="153"/>
      <c r="I14" s="153"/>
      <c r="J14" s="153"/>
      <c r="K14" s="153"/>
      <c r="L14" s="161"/>
      <c r="M14" s="161"/>
    </row>
    <row r="15" spans="1:26" ht="15.2" customHeight="1">
      <c r="A15" s="155"/>
      <c r="B15" s="156" t="s">
        <v>2188</v>
      </c>
      <c r="C15" s="155"/>
      <c r="D15" s="165"/>
      <c r="E15" s="158">
        <f t="shared" ref="E15:E24" si="1">L15/K15*100</f>
        <v>0</v>
      </c>
      <c r="F15" s="159">
        <f>'85'!N47</f>
        <v>370.30302368242099</v>
      </c>
      <c r="G15" s="160">
        <v>100</v>
      </c>
      <c r="H15" s="153">
        <f>'85'!P47</f>
        <v>27.709846805198758</v>
      </c>
      <c r="I15" s="153">
        <f>'85'!S47</f>
        <v>13.314469149023598</v>
      </c>
      <c r="J15" s="153">
        <f>'85'!T47</f>
        <v>15.312525558809364</v>
      </c>
      <c r="K15" s="153">
        <f>'85'!Q47</f>
        <v>72.290153194801235</v>
      </c>
      <c r="L15" s="161"/>
      <c r="M15" s="161"/>
    </row>
    <row r="16" spans="1:26" ht="15.2" customHeight="1">
      <c r="A16" s="155"/>
      <c r="B16" s="156" t="s">
        <v>2189</v>
      </c>
      <c r="C16" s="155"/>
      <c r="D16" s="165"/>
      <c r="E16" s="158">
        <f t="shared" si="1"/>
        <v>0</v>
      </c>
      <c r="F16" s="159">
        <f>'85'!N48</f>
        <v>130.7326415129809</v>
      </c>
      <c r="G16" s="160">
        <v>100</v>
      </c>
      <c r="H16" s="153">
        <f>'85'!P48</f>
        <v>42.620191019821412</v>
      </c>
      <c r="I16" s="153">
        <f>'85'!S48</f>
        <v>19.207216196978383</v>
      </c>
      <c r="J16" s="153">
        <f>'85'!T48</f>
        <v>26.073565804042964</v>
      </c>
      <c r="K16" s="153">
        <f>'85'!Q48</f>
        <v>57.379808980178595</v>
      </c>
      <c r="L16" s="161"/>
      <c r="M16" s="161"/>
    </row>
    <row r="17" spans="1:13" ht="15.2" customHeight="1">
      <c r="A17" s="156"/>
      <c r="B17" s="156" t="s">
        <v>2190</v>
      </c>
      <c r="C17" s="156"/>
      <c r="D17" s="165"/>
      <c r="E17" s="158">
        <f t="shared" si="1"/>
        <v>0</v>
      </c>
      <c r="F17" s="159">
        <f>'85'!N49</f>
        <v>222.21865866910403</v>
      </c>
      <c r="G17" s="160">
        <v>100</v>
      </c>
      <c r="H17" s="153">
        <f>'85'!P49</f>
        <v>43.382302759600861</v>
      </c>
      <c r="I17" s="153">
        <f>'85'!S49</f>
        <v>21.496350514395559</v>
      </c>
      <c r="J17" s="153">
        <f>'85'!T49</f>
        <v>21.885952245205299</v>
      </c>
      <c r="K17" s="153">
        <f>'85'!Q49</f>
        <v>56.617697240399167</v>
      </c>
      <c r="L17" s="161"/>
      <c r="M17" s="161"/>
    </row>
    <row r="18" spans="1:13" ht="15.2" customHeight="1">
      <c r="A18" s="156"/>
      <c r="B18" s="156" t="s">
        <v>2191</v>
      </c>
      <c r="C18" s="156"/>
      <c r="D18" s="165"/>
      <c r="E18" s="158">
        <f t="shared" si="1"/>
        <v>0</v>
      </c>
      <c r="F18" s="159">
        <f>'85'!N50</f>
        <v>601.47482084414014</v>
      </c>
      <c r="G18" s="160">
        <v>100</v>
      </c>
      <c r="H18" s="153">
        <f>'85'!P50</f>
        <v>37.52498845730922</v>
      </c>
      <c r="I18" s="153">
        <f>'85'!S50</f>
        <v>21.665472995467745</v>
      </c>
      <c r="J18" s="153">
        <f>'85'!T50</f>
        <v>16.607487309345661</v>
      </c>
      <c r="K18" s="153">
        <f>'85'!Q50</f>
        <v>62.475011542690709</v>
      </c>
      <c r="L18" s="161"/>
      <c r="M18" s="161"/>
    </row>
    <row r="19" spans="1:13" ht="15.2" customHeight="1">
      <c r="A19" s="156"/>
      <c r="B19" s="156" t="s">
        <v>2192</v>
      </c>
      <c r="C19" s="156"/>
      <c r="D19" s="165"/>
      <c r="E19" s="158">
        <f t="shared" si="1"/>
        <v>0</v>
      </c>
      <c r="F19" s="159">
        <f>'85'!N51</f>
        <v>650.58671779213785</v>
      </c>
      <c r="G19" s="160">
        <v>100</v>
      </c>
      <c r="H19" s="153">
        <f>'85'!P51</f>
        <v>36.771780047548617</v>
      </c>
      <c r="I19" s="153">
        <f>'85'!S51</f>
        <v>23.92512750465356</v>
      </c>
      <c r="J19" s="153">
        <f>'85'!T51</f>
        <v>15.050354413436965</v>
      </c>
      <c r="K19" s="153">
        <f>'85'!Q51</f>
        <v>63.228219952451312</v>
      </c>
      <c r="L19" s="161"/>
      <c r="M19" s="161"/>
    </row>
    <row r="20" spans="1:13" ht="15.2" customHeight="1">
      <c r="A20" s="156"/>
      <c r="B20" s="156" t="s">
        <v>2193</v>
      </c>
      <c r="C20" s="156"/>
      <c r="D20" s="165"/>
      <c r="E20" s="158">
        <f t="shared" si="1"/>
        <v>0</v>
      </c>
      <c r="F20" s="159">
        <f>'85'!N52</f>
        <v>973.37215141383138</v>
      </c>
      <c r="G20" s="160">
        <v>100</v>
      </c>
      <c r="H20" s="153">
        <f>'85'!P52</f>
        <v>52.753167980945733</v>
      </c>
      <c r="I20" s="153">
        <f>'85'!S52</f>
        <v>31.414331786029852</v>
      </c>
      <c r="J20" s="153">
        <f>'85'!T52</f>
        <v>25.378716557245845</v>
      </c>
      <c r="K20" s="153">
        <f>'85'!Q52</f>
        <v>47.24683201905431</v>
      </c>
      <c r="L20" s="161"/>
      <c r="M20" s="161"/>
    </row>
    <row r="21" spans="1:13" ht="15.2" customHeight="1">
      <c r="A21" s="156"/>
      <c r="B21" s="156" t="s">
        <v>2194</v>
      </c>
      <c r="C21" s="156"/>
      <c r="D21" s="165"/>
      <c r="E21" s="158">
        <f t="shared" si="1"/>
        <v>0</v>
      </c>
      <c r="F21" s="159">
        <f>'85'!N53</f>
        <v>202.17870451077147</v>
      </c>
      <c r="G21" s="160">
        <v>100</v>
      </c>
      <c r="H21" s="153">
        <f>'85'!P53</f>
        <v>44.636914225983389</v>
      </c>
      <c r="I21" s="153">
        <f>'85'!S53</f>
        <v>24.184073071647926</v>
      </c>
      <c r="J21" s="153">
        <f>'85'!T53</f>
        <v>22.132655268938901</v>
      </c>
      <c r="K21" s="153">
        <f>'85'!Q53</f>
        <v>55.36308577401666</v>
      </c>
      <c r="L21" s="161"/>
      <c r="M21" s="161"/>
    </row>
    <row r="22" spans="1:13" ht="15.2" customHeight="1">
      <c r="A22" s="156"/>
      <c r="B22" s="156" t="s">
        <v>2195</v>
      </c>
      <c r="C22" s="156"/>
      <c r="D22" s="165"/>
      <c r="E22" s="158">
        <f t="shared" si="1"/>
        <v>0</v>
      </c>
      <c r="F22" s="159">
        <f>'85'!N54</f>
        <v>161.80068642873235</v>
      </c>
      <c r="G22" s="160">
        <v>100</v>
      </c>
      <c r="H22" s="153">
        <f>'85'!P54</f>
        <v>61.235985800886858</v>
      </c>
      <c r="I22" s="153">
        <f>'85'!S54</f>
        <v>40.503757756626221</v>
      </c>
      <c r="J22" s="153">
        <f>'85'!T54</f>
        <v>26.387824354001655</v>
      </c>
      <c r="K22" s="153">
        <f>'85'!Q54</f>
        <v>38.76401419911317</v>
      </c>
      <c r="L22" s="161"/>
      <c r="M22" s="161"/>
    </row>
    <row r="23" spans="1:13" ht="15.2" customHeight="1">
      <c r="A23" s="156"/>
      <c r="B23" s="156" t="s">
        <v>2196</v>
      </c>
      <c r="C23" s="156"/>
      <c r="D23" s="165"/>
      <c r="E23" s="158">
        <f t="shared" si="1"/>
        <v>0</v>
      </c>
      <c r="F23" s="159">
        <f>'85'!N55</f>
        <v>137.0520521581</v>
      </c>
      <c r="G23" s="160">
        <v>100</v>
      </c>
      <c r="H23" s="153">
        <f>'85'!P55</f>
        <v>64.740994648188149</v>
      </c>
      <c r="I23" s="153">
        <f>'85'!S55</f>
        <v>48.466746080691394</v>
      </c>
      <c r="J23" s="153">
        <f>'85'!T55</f>
        <v>16.274248567496759</v>
      </c>
      <c r="K23" s="153">
        <f>'85'!Q55</f>
        <v>35.259005351811858</v>
      </c>
      <c r="L23" s="161"/>
      <c r="M23" s="161"/>
    </row>
    <row r="24" spans="1:13" ht="15.2" customHeight="1">
      <c r="A24" s="156"/>
      <c r="B24" s="156" t="s">
        <v>2197</v>
      </c>
      <c r="C24" s="156"/>
      <c r="D24" s="165"/>
      <c r="E24" s="158">
        <f t="shared" si="1"/>
        <v>0</v>
      </c>
      <c r="F24" s="159">
        <f>'85'!N56</f>
        <v>27.280542986415849</v>
      </c>
      <c r="G24" s="160">
        <v>100</v>
      </c>
      <c r="H24" s="153">
        <f>'85'!P56</f>
        <v>47.653010449510688</v>
      </c>
      <c r="I24" s="153">
        <f>'85'!S56</f>
        <v>32.990545695815094</v>
      </c>
      <c r="J24" s="153">
        <f>'85'!T56</f>
        <v>14.662464753695598</v>
      </c>
      <c r="K24" s="153">
        <f>'85'!Q56</f>
        <v>52.346989550489312</v>
      </c>
      <c r="L24" s="161"/>
      <c r="M24" s="161"/>
    </row>
    <row r="25" spans="1:13" ht="15.2" customHeight="1">
      <c r="A25" s="3094" t="s">
        <v>7</v>
      </c>
      <c r="B25" s="3094"/>
      <c r="C25" s="3094"/>
      <c r="D25" s="165"/>
      <c r="E25" s="158"/>
      <c r="F25" s="163"/>
      <c r="G25" s="164"/>
      <c r="H25" s="153"/>
      <c r="I25" s="153"/>
      <c r="J25" s="153"/>
      <c r="K25" s="153"/>
      <c r="L25" s="161"/>
      <c r="M25" s="161"/>
    </row>
    <row r="26" spans="1:13" ht="15.2" customHeight="1">
      <c r="A26" s="156"/>
      <c r="B26" s="156" t="s">
        <v>2188</v>
      </c>
      <c r="C26" s="156"/>
      <c r="D26" s="165"/>
      <c r="E26" s="158">
        <f t="shared" ref="E26:E35" si="2">L26/K26*100</f>
        <v>0</v>
      </c>
      <c r="F26" s="159">
        <f>'85'!N57</f>
        <v>385.81706389031734</v>
      </c>
      <c r="G26" s="160">
        <v>100</v>
      </c>
      <c r="H26" s="153">
        <f>'85'!P57</f>
        <v>26.616872254539864</v>
      </c>
      <c r="I26" s="153">
        <f>'85'!S57</f>
        <v>13.680613859702575</v>
      </c>
      <c r="J26" s="153">
        <f>'85'!T57</f>
        <v>13.81652698141796</v>
      </c>
      <c r="K26" s="153">
        <f>'85'!Q57</f>
        <v>73.383127745460158</v>
      </c>
      <c r="L26" s="161"/>
      <c r="M26" s="161"/>
    </row>
    <row r="27" spans="1:13" ht="15.2" customHeight="1">
      <c r="A27" s="156"/>
      <c r="B27" s="156" t="s">
        <v>2198</v>
      </c>
      <c r="C27" s="156"/>
      <c r="D27" s="165"/>
      <c r="E27" s="158">
        <f t="shared" si="2"/>
        <v>0</v>
      </c>
      <c r="F27" s="159">
        <f>'85'!N58</f>
        <v>94.775051009583706</v>
      </c>
      <c r="G27" s="160">
        <v>100</v>
      </c>
      <c r="H27" s="153">
        <f>'85'!P58</f>
        <v>53.688102111736683</v>
      </c>
      <c r="I27" s="153">
        <f>'85'!S58</f>
        <v>24.979503274527541</v>
      </c>
      <c r="J27" s="153">
        <f>'85'!T58</f>
        <v>32.378616244244967</v>
      </c>
      <c r="K27" s="153">
        <f>'85'!Q58</f>
        <v>46.311897888263317</v>
      </c>
      <c r="L27" s="161"/>
      <c r="M27" s="161"/>
    </row>
    <row r="28" spans="1:13" ht="15.2" customHeight="1">
      <c r="A28" s="156"/>
      <c r="B28" s="156" t="s">
        <v>2190</v>
      </c>
      <c r="C28" s="156"/>
      <c r="D28" s="165"/>
      <c r="E28" s="158">
        <f t="shared" si="2"/>
        <v>0</v>
      </c>
      <c r="F28" s="159">
        <f>'85'!N59</f>
        <v>233.39388086965994</v>
      </c>
      <c r="G28" s="160">
        <v>100</v>
      </c>
      <c r="H28" s="153">
        <f>'85'!P59</f>
        <v>41.081225242449989</v>
      </c>
      <c r="I28" s="153">
        <f>'85'!S59</f>
        <v>20.360539423828548</v>
      </c>
      <c r="J28" s="153">
        <f>'85'!T59</f>
        <v>20.720685818621444</v>
      </c>
      <c r="K28" s="153">
        <f>'85'!Q59</f>
        <v>58.918774757550018</v>
      </c>
      <c r="L28" s="161"/>
      <c r="M28" s="161"/>
    </row>
    <row r="29" spans="1:13" ht="15.2" customHeight="1">
      <c r="A29" s="155"/>
      <c r="B29" s="156" t="s">
        <v>2199</v>
      </c>
      <c r="C29" s="155"/>
      <c r="D29" s="165"/>
      <c r="E29" s="158">
        <f t="shared" si="2"/>
        <v>0</v>
      </c>
      <c r="F29" s="159">
        <f>'85'!N60</f>
        <v>600.3011641040913</v>
      </c>
      <c r="G29" s="160">
        <v>100</v>
      </c>
      <c r="H29" s="153">
        <f>'85'!P60</f>
        <v>35.00951694790853</v>
      </c>
      <c r="I29" s="153">
        <f>'85'!S60</f>
        <v>19.168316460554973</v>
      </c>
      <c r="J29" s="153">
        <f>'85'!T60</f>
        <v>16.590634704502648</v>
      </c>
      <c r="K29" s="153">
        <f>'85'!Q60</f>
        <v>64.990483052091392</v>
      </c>
      <c r="L29" s="161"/>
      <c r="M29" s="161"/>
    </row>
    <row r="30" spans="1:13" ht="15.2" customHeight="1">
      <c r="A30" s="155"/>
      <c r="B30" s="156" t="s">
        <v>2200</v>
      </c>
      <c r="C30" s="155"/>
      <c r="D30" s="165"/>
      <c r="E30" s="158">
        <f t="shared" si="2"/>
        <v>0</v>
      </c>
      <c r="F30" s="159">
        <f>'85'!N61</f>
        <v>635.36284103773733</v>
      </c>
      <c r="G30" s="160">
        <v>100</v>
      </c>
      <c r="H30" s="153">
        <f>'85'!P61</f>
        <v>40.636689382873016</v>
      </c>
      <c r="I30" s="153">
        <f>'85'!S61</f>
        <v>26.214240305162946</v>
      </c>
      <c r="J30" s="153">
        <f>'85'!T61</f>
        <v>16.678953667444315</v>
      </c>
      <c r="K30" s="153">
        <f>'85'!Q61</f>
        <v>59.363310617126942</v>
      </c>
      <c r="L30" s="161"/>
      <c r="M30" s="161"/>
    </row>
    <row r="31" spans="1:13" ht="15.2" customHeight="1">
      <c r="A31" s="155"/>
      <c r="B31" s="156" t="s">
        <v>2201</v>
      </c>
      <c r="C31" s="155"/>
      <c r="D31" s="165"/>
      <c r="E31" s="158">
        <f t="shared" si="2"/>
        <v>0</v>
      </c>
      <c r="F31" s="159">
        <f>'85'!N62</f>
        <v>962.8589926503447</v>
      </c>
      <c r="G31" s="160">
        <v>100</v>
      </c>
      <c r="H31" s="153">
        <f>'85'!P62</f>
        <v>51.278696592696235</v>
      </c>
      <c r="I31" s="153">
        <f>'85'!S62</f>
        <v>30.121264014341875</v>
      </c>
      <c r="J31" s="153">
        <f>'85'!T62</f>
        <v>25.241423141615986</v>
      </c>
      <c r="K31" s="153">
        <f>'85'!Q62</f>
        <v>48.721303407303807</v>
      </c>
      <c r="L31" s="161"/>
      <c r="M31" s="161"/>
    </row>
    <row r="32" spans="1:13" ht="15.2" customHeight="1">
      <c r="A32" s="155"/>
      <c r="B32" s="156" t="s">
        <v>2202</v>
      </c>
      <c r="C32" s="155"/>
      <c r="D32" s="165"/>
      <c r="E32" s="158">
        <f t="shared" si="2"/>
        <v>0</v>
      </c>
      <c r="F32" s="159">
        <f>'85'!N63</f>
        <v>236.1248552476718</v>
      </c>
      <c r="G32" s="160">
        <v>100</v>
      </c>
      <c r="H32" s="153">
        <f>'85'!P63</f>
        <v>48.27202758448437</v>
      </c>
      <c r="I32" s="153">
        <f>'85'!S63</f>
        <v>29.196051709762028</v>
      </c>
      <c r="J32" s="153">
        <f>'85'!T63</f>
        <v>20.514293925370605</v>
      </c>
      <c r="K32" s="153">
        <f>'85'!Q63</f>
        <v>51.72797241551568</v>
      </c>
      <c r="L32" s="161"/>
      <c r="M32" s="161"/>
    </row>
    <row r="33" spans="1:13" ht="15.2" customHeight="1">
      <c r="A33" s="155"/>
      <c r="B33" s="156" t="s">
        <v>2203</v>
      </c>
      <c r="C33" s="155"/>
      <c r="D33" s="165"/>
      <c r="E33" s="158">
        <f t="shared" si="2"/>
        <v>0</v>
      </c>
      <c r="F33" s="159">
        <f>'85'!N64</f>
        <v>157.84737423858917</v>
      </c>
      <c r="G33" s="160">
        <v>100</v>
      </c>
      <c r="H33" s="153">
        <f>'85'!P64</f>
        <v>58.963282537920456</v>
      </c>
      <c r="I33" s="153">
        <f>'85'!S64</f>
        <v>35.621038561923285</v>
      </c>
      <c r="J33" s="153">
        <f>'85'!T64</f>
        <v>29.139485580388673</v>
      </c>
      <c r="K33" s="153">
        <f>'85'!Q64</f>
        <v>41.036717462079572</v>
      </c>
      <c r="L33" s="161"/>
      <c r="M33" s="161"/>
    </row>
    <row r="34" spans="1:13" ht="15.2" customHeight="1">
      <c r="A34" s="155"/>
      <c r="B34" s="156" t="s">
        <v>2196</v>
      </c>
      <c r="C34" s="155"/>
      <c r="D34" s="165"/>
      <c r="E34" s="158">
        <f t="shared" si="2"/>
        <v>0</v>
      </c>
      <c r="F34" s="159">
        <f>'85'!N65</f>
        <v>145.23823396422361</v>
      </c>
      <c r="G34" s="160">
        <v>100</v>
      </c>
      <c r="H34" s="153">
        <f>'85'!P65</f>
        <v>63.759420640208461</v>
      </c>
      <c r="I34" s="153">
        <f>'85'!S65</f>
        <v>51.633217049014199</v>
      </c>
      <c r="J34" s="153">
        <f>'85'!T65</f>
        <v>12.12620359119426</v>
      </c>
      <c r="K34" s="153">
        <f>'85'!Q65</f>
        <v>36.240579359791575</v>
      </c>
      <c r="L34" s="161"/>
      <c r="M34" s="161"/>
    </row>
    <row r="35" spans="1:13" ht="15.2" customHeight="1">
      <c r="A35" s="155"/>
      <c r="B35" s="156" t="s">
        <v>2197</v>
      </c>
      <c r="C35" s="155"/>
      <c r="D35" s="165"/>
      <c r="E35" s="158">
        <f t="shared" si="2"/>
        <v>0</v>
      </c>
      <c r="F35" s="159">
        <f>'85'!N66</f>
        <v>25.280542986415849</v>
      </c>
      <c r="G35" s="160">
        <v>100</v>
      </c>
      <c r="H35" s="153">
        <f>'85'!P66</f>
        <v>51.422946124952183</v>
      </c>
      <c r="I35" s="153">
        <f>'85'!S66</f>
        <v>31.644889923047497</v>
      </c>
      <c r="J35" s="153">
        <f>'85'!T66</f>
        <v>19.778056201904686</v>
      </c>
      <c r="K35" s="153">
        <f>'85'!Q66</f>
        <v>48.577053875047817</v>
      </c>
      <c r="L35" s="161"/>
      <c r="M35" s="161"/>
    </row>
    <row r="36" spans="1:13" ht="15.2" customHeight="1">
      <c r="A36" s="3094" t="s">
        <v>8</v>
      </c>
      <c r="B36" s="3094"/>
      <c r="C36" s="3094"/>
      <c r="D36" s="162"/>
      <c r="E36" s="158"/>
      <c r="F36" s="163"/>
      <c r="G36" s="164"/>
      <c r="H36" s="153"/>
      <c r="I36" s="153"/>
      <c r="J36" s="153"/>
      <c r="K36" s="153"/>
      <c r="L36" s="161"/>
      <c r="M36" s="161"/>
    </row>
    <row r="37" spans="1:13" ht="15.2" customHeight="1">
      <c r="A37" s="166"/>
      <c r="B37" s="156" t="s">
        <v>2188</v>
      </c>
      <c r="C37" s="166"/>
      <c r="D37" s="167"/>
      <c r="E37" s="168">
        <f t="shared" ref="E37:E46" si="3">L37/K37*100</f>
        <v>0</v>
      </c>
      <c r="F37" s="159">
        <f>'85'!N67</f>
        <v>90.922821712826376</v>
      </c>
      <c r="G37" s="160">
        <v>100</v>
      </c>
      <c r="H37" s="153">
        <f>'85'!P67</f>
        <v>17.546271982068628</v>
      </c>
      <c r="I37" s="153">
        <f>'85'!S67</f>
        <v>13.146936452608566</v>
      </c>
      <c r="J37" s="153">
        <f>'85'!T67</f>
        <v>4.3993355294600631</v>
      </c>
      <c r="K37" s="153">
        <f>'85'!Q67</f>
        <v>82.453728017931383</v>
      </c>
      <c r="L37" s="161"/>
      <c r="M37" s="161"/>
    </row>
    <row r="38" spans="1:13" ht="15.2" customHeight="1">
      <c r="A38" s="166"/>
      <c r="B38" s="156" t="s">
        <v>2204</v>
      </c>
      <c r="C38" s="166"/>
      <c r="D38" s="162"/>
      <c r="E38" s="168">
        <f t="shared" si="3"/>
        <v>0</v>
      </c>
      <c r="F38" s="159">
        <f>'85'!N68</f>
        <v>16.088534107402033</v>
      </c>
      <c r="G38" s="160">
        <v>100</v>
      </c>
      <c r="H38" s="153">
        <f>'85'!P68</f>
        <v>6.2156066756878658</v>
      </c>
      <c r="I38" s="153">
        <f>'85'!S68</f>
        <v>6.2156066756878658</v>
      </c>
      <c r="J38" s="153">
        <f>'85'!T68</f>
        <v>0</v>
      </c>
      <c r="K38" s="153">
        <f>'85'!Q68</f>
        <v>93.78439332431212</v>
      </c>
      <c r="L38" s="161"/>
      <c r="M38" s="161"/>
    </row>
    <row r="39" spans="1:13" ht="15.2" customHeight="1">
      <c r="A39" s="155"/>
      <c r="B39" s="156" t="s">
        <v>2205</v>
      </c>
      <c r="C39" s="155"/>
      <c r="D39" s="165"/>
      <c r="E39" s="168">
        <f t="shared" si="3"/>
        <v>0</v>
      </c>
      <c r="F39" s="159">
        <f>'85'!N69</f>
        <v>31.511297719817719</v>
      </c>
      <c r="G39" s="160">
        <v>100</v>
      </c>
      <c r="H39" s="153">
        <f>'85'!P69</f>
        <v>3.1734649867215454</v>
      </c>
      <c r="I39" s="153">
        <f>'85'!S69</f>
        <v>3.1734649867215454</v>
      </c>
      <c r="J39" s="153">
        <f>'85'!T69</f>
        <v>0</v>
      </c>
      <c r="K39" s="153">
        <f>'85'!Q69</f>
        <v>96.826535013278459</v>
      </c>
      <c r="L39" s="161"/>
      <c r="M39" s="161"/>
    </row>
    <row r="40" spans="1:13" ht="15.2" customHeight="1">
      <c r="A40" s="155"/>
      <c r="B40" s="156" t="s">
        <v>2199</v>
      </c>
      <c r="C40" s="155"/>
      <c r="D40" s="165"/>
      <c r="E40" s="168">
        <f t="shared" si="3"/>
        <v>0</v>
      </c>
      <c r="F40" s="159">
        <f>'85'!N70</f>
        <v>278.52300202496912</v>
      </c>
      <c r="G40" s="160">
        <v>100</v>
      </c>
      <c r="H40" s="153">
        <f>'85'!P70</f>
        <v>34.487796562581927</v>
      </c>
      <c r="I40" s="153">
        <f>'85'!S70</f>
        <v>20.429270245936745</v>
      </c>
      <c r="J40" s="153">
        <f>'85'!T70</f>
        <v>15.307349876742737</v>
      </c>
      <c r="K40" s="153">
        <f>'85'!Q70</f>
        <v>65.51220343741808</v>
      </c>
      <c r="L40" s="161"/>
      <c r="M40" s="161"/>
    </row>
    <row r="41" spans="1:13" ht="15.2" customHeight="1">
      <c r="A41" s="155"/>
      <c r="B41" s="156" t="s">
        <v>2192</v>
      </c>
      <c r="C41" s="155"/>
      <c r="D41" s="165"/>
      <c r="E41" s="168">
        <f t="shared" si="3"/>
        <v>0</v>
      </c>
      <c r="F41" s="159">
        <f>'85'!N71</f>
        <v>490.70764062033186</v>
      </c>
      <c r="G41" s="160">
        <v>100</v>
      </c>
      <c r="H41" s="153">
        <f>'85'!P71</f>
        <v>31.243634280968813</v>
      </c>
      <c r="I41" s="153">
        <f>'85'!S71</f>
        <v>14.925131528804361</v>
      </c>
      <c r="J41" s="153">
        <f>'85'!T71</f>
        <v>16.522290082383297</v>
      </c>
      <c r="K41" s="153">
        <f>'85'!Q71</f>
        <v>68.75636571903118</v>
      </c>
      <c r="L41" s="161"/>
      <c r="M41" s="161"/>
    </row>
    <row r="42" spans="1:13" ht="15.2" customHeight="1">
      <c r="A42" s="155"/>
      <c r="B42" s="156" t="s">
        <v>2193</v>
      </c>
      <c r="C42" s="155"/>
      <c r="D42" s="165"/>
      <c r="E42" s="168">
        <f t="shared" si="3"/>
        <v>0</v>
      </c>
      <c r="F42" s="159">
        <f>'85'!N72</f>
        <v>1040.5014736016585</v>
      </c>
      <c r="G42" s="160">
        <v>100</v>
      </c>
      <c r="H42" s="153">
        <f>'85'!P72</f>
        <v>45.84747046705742</v>
      </c>
      <c r="I42" s="153">
        <f>'85'!S72</f>
        <v>28.048043418480127</v>
      </c>
      <c r="J42" s="153">
        <f>'85'!T72</f>
        <v>20.80723030702195</v>
      </c>
      <c r="K42" s="153">
        <f>'85'!Q72</f>
        <v>54.152529532942573</v>
      </c>
      <c r="L42" s="161"/>
      <c r="M42" s="161"/>
    </row>
    <row r="43" spans="1:13" ht="15.2" customHeight="1">
      <c r="A43" s="155"/>
      <c r="B43" s="156" t="s">
        <v>2206</v>
      </c>
      <c r="C43" s="155"/>
      <c r="D43" s="165"/>
      <c r="E43" s="168">
        <f t="shared" si="3"/>
        <v>0</v>
      </c>
      <c r="F43" s="159">
        <f>'85'!N73</f>
        <v>407.86195346559765</v>
      </c>
      <c r="G43" s="160">
        <v>100</v>
      </c>
      <c r="H43" s="153">
        <f>'85'!P73</f>
        <v>49.781891977539125</v>
      </c>
      <c r="I43" s="153">
        <f>'85'!S73</f>
        <v>30.667837736029945</v>
      </c>
      <c r="J43" s="153">
        <f>'85'!T73</f>
        <v>22.167536173655801</v>
      </c>
      <c r="K43" s="153">
        <f>'85'!Q73</f>
        <v>50.218108022460839</v>
      </c>
      <c r="L43" s="161"/>
      <c r="M43" s="161"/>
    </row>
    <row r="44" spans="1:13" ht="15.2" customHeight="1">
      <c r="A44" s="155"/>
      <c r="B44" s="156" t="s">
        <v>2203</v>
      </c>
      <c r="C44" s="155"/>
      <c r="D44" s="165"/>
      <c r="E44" s="168">
        <f t="shared" si="3"/>
        <v>0</v>
      </c>
      <c r="F44" s="159">
        <f>'85'!N74</f>
        <v>535.60284559483421</v>
      </c>
      <c r="G44" s="160">
        <v>100</v>
      </c>
      <c r="H44" s="153">
        <f>'85'!P74</f>
        <v>52.508374526513769</v>
      </c>
      <c r="I44" s="153">
        <f>'85'!S74</f>
        <v>28.558506912139176</v>
      </c>
      <c r="J44" s="153">
        <f>'85'!T74</f>
        <v>25.346466463022033</v>
      </c>
      <c r="K44" s="153">
        <f>'85'!Q74</f>
        <v>47.491625473486245</v>
      </c>
      <c r="L44" s="161"/>
      <c r="M44" s="161"/>
    </row>
    <row r="45" spans="1:13" ht="15.2" customHeight="1">
      <c r="A45" s="155"/>
      <c r="B45" s="156" t="s">
        <v>2196</v>
      </c>
      <c r="C45" s="155"/>
      <c r="D45" s="165"/>
      <c r="E45" s="168">
        <f t="shared" si="3"/>
        <v>0</v>
      </c>
      <c r="F45" s="159">
        <f>'85'!N75</f>
        <v>403.23698391437927</v>
      </c>
      <c r="G45" s="160">
        <v>100</v>
      </c>
      <c r="H45" s="153">
        <f>'85'!P75</f>
        <v>46.163879931200547</v>
      </c>
      <c r="I45" s="153">
        <f>'85'!S75</f>
        <v>28.821127821003937</v>
      </c>
      <c r="J45" s="153">
        <f>'85'!T75</f>
        <v>21.595709522396188</v>
      </c>
      <c r="K45" s="153">
        <f>'85'!Q75</f>
        <v>53.836120068799453</v>
      </c>
      <c r="L45" s="161"/>
      <c r="M45" s="161"/>
    </row>
    <row r="46" spans="1:13" ht="15.2" customHeight="1" thickBot="1">
      <c r="A46" s="169"/>
      <c r="B46" s="170" t="s">
        <v>2207</v>
      </c>
      <c r="C46" s="169"/>
      <c r="D46" s="171"/>
      <c r="E46" s="172">
        <f t="shared" si="3"/>
        <v>0</v>
      </c>
      <c r="F46" s="159">
        <f>'85'!N76</f>
        <v>182.04344723681777</v>
      </c>
      <c r="G46" s="160">
        <v>100</v>
      </c>
      <c r="H46" s="153">
        <f>'85'!P76</f>
        <v>60.10220995215554</v>
      </c>
      <c r="I46" s="153">
        <f>'85'!S76</f>
        <v>40.424124523043439</v>
      </c>
      <c r="J46" s="153">
        <f>'85'!T76</f>
        <v>22.272093779261144</v>
      </c>
      <c r="K46" s="153">
        <f>'85'!Q76</f>
        <v>39.897790047844481</v>
      </c>
      <c r="L46" s="161"/>
      <c r="M46" s="161"/>
    </row>
    <row r="47" spans="1:13" s="173" customFormat="1" ht="30" customHeight="1">
      <c r="A47" s="4126" t="s">
        <v>2208</v>
      </c>
      <c r="B47" s="4126"/>
      <c r="C47" s="4126"/>
      <c r="D47" s="4126"/>
      <c r="E47" s="4126"/>
      <c r="F47" s="4126"/>
      <c r="G47" s="4126"/>
      <c r="H47" s="4126"/>
      <c r="I47" s="4126"/>
      <c r="J47" s="4126"/>
      <c r="K47" s="4126"/>
    </row>
    <row r="48" spans="1:13" ht="26.1" customHeight="1">
      <c r="E48" s="176"/>
    </row>
    <row r="49" spans="5:5" ht="26.1" customHeight="1">
      <c r="E49" s="176"/>
    </row>
    <row r="50" spans="5:5" ht="26.1" customHeight="1">
      <c r="E50" s="176"/>
    </row>
    <row r="51" spans="5:5" ht="26.1" customHeight="1">
      <c r="E51" s="176"/>
    </row>
    <row r="52" spans="5:5" ht="26.1" customHeight="1">
      <c r="E52" s="176"/>
    </row>
    <row r="53" spans="5:5" ht="26.1" customHeight="1">
      <c r="E53" s="176"/>
    </row>
    <row r="54" spans="5:5" ht="26.1" customHeight="1">
      <c r="E54" s="176"/>
    </row>
    <row r="55" spans="5:5" ht="26.1" customHeight="1">
      <c r="E55" s="176"/>
    </row>
    <row r="56" spans="5:5" ht="26.1" customHeight="1">
      <c r="E56" s="176"/>
    </row>
    <row r="57" spans="5:5" ht="26.1" customHeight="1">
      <c r="E57" s="176"/>
    </row>
    <row r="58" spans="5:5" ht="26.1" customHeight="1">
      <c r="E58" s="176"/>
    </row>
    <row r="59" spans="5:5" ht="26.1" customHeight="1">
      <c r="E59" s="176"/>
    </row>
    <row r="60" spans="5:5" ht="26.1" customHeight="1">
      <c r="E60" s="176"/>
    </row>
    <row r="61" spans="5:5" ht="26.1" customHeight="1">
      <c r="E61" s="176"/>
    </row>
    <row r="62" spans="5:5" ht="26.1" customHeight="1">
      <c r="E62" s="176"/>
    </row>
    <row r="63" spans="5:5" ht="26.1" customHeight="1">
      <c r="E63" s="176"/>
    </row>
    <row r="64" spans="5:5" ht="26.1" customHeight="1">
      <c r="E64" s="176"/>
    </row>
    <row r="65" spans="5:5" ht="26.1" customHeight="1">
      <c r="E65" s="176"/>
    </row>
    <row r="66" spans="5:5" ht="26.1" customHeight="1">
      <c r="E66" s="176"/>
    </row>
    <row r="67" spans="5:5" ht="26.1" customHeight="1">
      <c r="E67" s="176"/>
    </row>
    <row r="68" spans="5:5" ht="26.1" customHeight="1">
      <c r="E68" s="176"/>
    </row>
    <row r="69" spans="5:5">
      <c r="E69" s="176"/>
    </row>
    <row r="70" spans="5:5">
      <c r="E70" s="176"/>
    </row>
    <row r="71" spans="5:5">
      <c r="E71" s="176"/>
    </row>
    <row r="72" spans="5:5">
      <c r="E72" s="176"/>
    </row>
    <row r="73" spans="5:5">
      <c r="E73" s="176"/>
    </row>
    <row r="74" spans="5:5">
      <c r="E74" s="176"/>
    </row>
    <row r="75" spans="5:5">
      <c r="E75" s="176"/>
    </row>
    <row r="76" spans="5:5">
      <c r="E76" s="176"/>
    </row>
    <row r="77" spans="5:5">
      <c r="E77" s="176"/>
    </row>
    <row r="78" spans="5:5">
      <c r="E78" s="176"/>
    </row>
    <row r="79" spans="5:5">
      <c r="E79" s="176"/>
    </row>
    <row r="80" spans="5:5">
      <c r="E80" s="176"/>
    </row>
    <row r="81" spans="5:5">
      <c r="E81" s="176"/>
    </row>
    <row r="82" spans="5:5">
      <c r="E82" s="176"/>
    </row>
    <row r="83" spans="5:5">
      <c r="E83" s="176"/>
    </row>
    <row r="84" spans="5:5">
      <c r="E84" s="176"/>
    </row>
    <row r="85" spans="5:5">
      <c r="E85" s="176"/>
    </row>
    <row r="86" spans="5:5">
      <c r="E86" s="176"/>
    </row>
    <row r="87" spans="5:5">
      <c r="E87" s="176"/>
    </row>
    <row r="88" spans="5:5">
      <c r="E88" s="176"/>
    </row>
    <row r="89" spans="5:5">
      <c r="E89" s="176"/>
    </row>
    <row r="90" spans="5:5">
      <c r="E90" s="176"/>
    </row>
    <row r="91" spans="5:5">
      <c r="E91" s="176"/>
    </row>
    <row r="92" spans="5:5">
      <c r="E92" s="176"/>
    </row>
    <row r="93" spans="5:5">
      <c r="E93" s="176"/>
    </row>
    <row r="94" spans="5:5">
      <c r="E94" s="176"/>
    </row>
    <row r="95" spans="5:5">
      <c r="E95" s="176"/>
    </row>
    <row r="96" spans="5:5">
      <c r="E96" s="176"/>
    </row>
    <row r="97" spans="5:5">
      <c r="E97" s="176"/>
    </row>
    <row r="98" spans="5:5">
      <c r="E98" s="176"/>
    </row>
    <row r="99" spans="5:5">
      <c r="E99" s="176"/>
    </row>
    <row r="100" spans="5:5">
      <c r="E100" s="176"/>
    </row>
    <row r="101" spans="5:5">
      <c r="E101" s="176"/>
    </row>
    <row r="102" spans="5:5">
      <c r="E102" s="176"/>
    </row>
    <row r="103" spans="5:5">
      <c r="E103" s="176"/>
    </row>
    <row r="104" spans="5:5">
      <c r="E104" s="176"/>
    </row>
    <row r="105" spans="5:5">
      <c r="E105" s="176"/>
    </row>
    <row r="106" spans="5:5">
      <c r="E106" s="176"/>
    </row>
    <row r="107" spans="5:5">
      <c r="E107" s="176"/>
    </row>
    <row r="108" spans="5:5">
      <c r="E108" s="176"/>
    </row>
    <row r="109" spans="5:5">
      <c r="E109" s="176"/>
    </row>
    <row r="110" spans="5:5">
      <c r="E110" s="176"/>
    </row>
    <row r="111" spans="5:5">
      <c r="E111" s="176"/>
    </row>
    <row r="112" spans="5:5">
      <c r="E112" s="176"/>
    </row>
    <row r="113" spans="5:5">
      <c r="E113" s="176"/>
    </row>
    <row r="114" spans="5:5">
      <c r="E114" s="176"/>
    </row>
    <row r="115" spans="5:5">
      <c r="E115" s="176"/>
    </row>
    <row r="116" spans="5:5">
      <c r="E116" s="176"/>
    </row>
    <row r="117" spans="5:5">
      <c r="E117" s="176"/>
    </row>
    <row r="118" spans="5:5">
      <c r="E118" s="176"/>
    </row>
    <row r="119" spans="5:5">
      <c r="E119" s="176"/>
    </row>
    <row r="120" spans="5:5">
      <c r="E120" s="176"/>
    </row>
    <row r="121" spans="5:5">
      <c r="E121" s="176"/>
    </row>
    <row r="122" spans="5:5">
      <c r="E122" s="176"/>
    </row>
    <row r="123" spans="5:5">
      <c r="E123" s="176"/>
    </row>
    <row r="124" spans="5:5">
      <c r="E124" s="176"/>
    </row>
    <row r="125" spans="5:5">
      <c r="E125" s="176"/>
    </row>
    <row r="126" spans="5:5">
      <c r="E126" s="176"/>
    </row>
    <row r="127" spans="5:5">
      <c r="E127" s="176"/>
    </row>
    <row r="128" spans="5:5">
      <c r="E128" s="176"/>
    </row>
    <row r="129" spans="5:5">
      <c r="E129" s="176"/>
    </row>
    <row r="130" spans="5:5">
      <c r="E130" s="176"/>
    </row>
    <row r="131" spans="5:5">
      <c r="E131" s="176"/>
    </row>
    <row r="132" spans="5:5">
      <c r="E132" s="176"/>
    </row>
    <row r="133" spans="5:5">
      <c r="E133" s="176"/>
    </row>
    <row r="134" spans="5:5">
      <c r="E134" s="176"/>
    </row>
    <row r="135" spans="5:5">
      <c r="E135" s="176"/>
    </row>
    <row r="136" spans="5:5">
      <c r="E136" s="176"/>
    </row>
    <row r="137" spans="5:5">
      <c r="E137" s="176"/>
    </row>
    <row r="138" spans="5:5">
      <c r="E138" s="176"/>
    </row>
    <row r="139" spans="5:5">
      <c r="E139" s="176"/>
    </row>
    <row r="140" spans="5:5">
      <c r="E140" s="176"/>
    </row>
    <row r="141" spans="5:5">
      <c r="E141" s="176"/>
    </row>
    <row r="142" spans="5:5">
      <c r="E142" s="176"/>
    </row>
    <row r="143" spans="5:5">
      <c r="E143" s="176"/>
    </row>
    <row r="144" spans="5:5">
      <c r="E144" s="176"/>
    </row>
    <row r="145" spans="5:5">
      <c r="E145" s="176"/>
    </row>
    <row r="146" spans="5:5">
      <c r="E146" s="176"/>
    </row>
    <row r="147" spans="5:5">
      <c r="E147" s="176"/>
    </row>
    <row r="148" spans="5:5">
      <c r="E148" s="176"/>
    </row>
    <row r="149" spans="5:5">
      <c r="E149" s="176"/>
    </row>
    <row r="150" spans="5:5">
      <c r="E150" s="176"/>
    </row>
    <row r="151" spans="5:5">
      <c r="E151" s="176"/>
    </row>
    <row r="152" spans="5:5">
      <c r="E152" s="176"/>
    </row>
    <row r="153" spans="5:5">
      <c r="E153" s="176"/>
    </row>
    <row r="154" spans="5:5">
      <c r="E154" s="176"/>
    </row>
    <row r="155" spans="5:5">
      <c r="E155" s="176"/>
    </row>
    <row r="156" spans="5:5">
      <c r="E156" s="176"/>
    </row>
    <row r="157" spans="5:5">
      <c r="E157" s="176"/>
    </row>
    <row r="158" spans="5:5">
      <c r="E158" s="176"/>
    </row>
    <row r="159" spans="5:5">
      <c r="E159" s="176"/>
    </row>
    <row r="160" spans="5:5">
      <c r="E160" s="176"/>
    </row>
    <row r="161" spans="5:5">
      <c r="E161" s="176"/>
    </row>
    <row r="162" spans="5:5">
      <c r="E162" s="176"/>
    </row>
    <row r="163" spans="5:5">
      <c r="E163" s="176"/>
    </row>
    <row r="164" spans="5:5">
      <c r="E164" s="176"/>
    </row>
    <row r="165" spans="5:5">
      <c r="E165" s="176"/>
    </row>
    <row r="166" spans="5:5">
      <c r="E166" s="176"/>
    </row>
    <row r="167" spans="5:5">
      <c r="E167" s="176"/>
    </row>
    <row r="168" spans="5:5">
      <c r="E168" s="176"/>
    </row>
    <row r="169" spans="5:5">
      <c r="E169" s="176"/>
    </row>
    <row r="170" spans="5:5">
      <c r="E170" s="176"/>
    </row>
    <row r="171" spans="5:5">
      <c r="E171" s="176"/>
    </row>
    <row r="172" spans="5:5">
      <c r="E172" s="176"/>
    </row>
    <row r="173" spans="5:5">
      <c r="E173" s="176"/>
    </row>
    <row r="174" spans="5:5">
      <c r="E174" s="176"/>
    </row>
    <row r="175" spans="5:5">
      <c r="E175" s="176"/>
    </row>
    <row r="176" spans="5:5">
      <c r="E176" s="176"/>
    </row>
    <row r="177" spans="5:5">
      <c r="E177" s="176"/>
    </row>
    <row r="178" spans="5:5">
      <c r="E178" s="176"/>
    </row>
    <row r="179" spans="5:5">
      <c r="E179" s="176"/>
    </row>
    <row r="180" spans="5:5">
      <c r="E180" s="176"/>
    </row>
    <row r="181" spans="5:5">
      <c r="E181" s="176"/>
    </row>
    <row r="182" spans="5:5">
      <c r="E182" s="176"/>
    </row>
    <row r="183" spans="5:5">
      <c r="E183" s="176"/>
    </row>
    <row r="184" spans="5:5">
      <c r="E184" s="176"/>
    </row>
    <row r="185" spans="5:5">
      <c r="E185" s="176"/>
    </row>
    <row r="186" spans="5:5">
      <c r="E186" s="176"/>
    </row>
    <row r="187" spans="5:5">
      <c r="E187" s="176"/>
    </row>
    <row r="188" spans="5:5">
      <c r="E188" s="176"/>
    </row>
    <row r="189" spans="5:5">
      <c r="E189" s="176"/>
    </row>
    <row r="190" spans="5:5">
      <c r="E190" s="176"/>
    </row>
  </sheetData>
  <mergeCells count="14">
    <mergeCell ref="A47:K47"/>
    <mergeCell ref="A1:K1"/>
    <mergeCell ref="A3:C4"/>
    <mergeCell ref="E3:E4"/>
    <mergeCell ref="F3:F4"/>
    <mergeCell ref="H3:J3"/>
    <mergeCell ref="K3:K4"/>
    <mergeCell ref="G3:G4"/>
    <mergeCell ref="A5:D5"/>
    <mergeCell ref="A7:C7"/>
    <mergeCell ref="A14:C14"/>
    <mergeCell ref="A25:C25"/>
    <mergeCell ref="A36:C36"/>
    <mergeCell ref="A6:D6"/>
  </mergeCells>
  <phoneticPr fontId="6"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80"/>
  <sheetViews>
    <sheetView tabSelected="1" view="pageBreakPreview" zoomScaleNormal="100" zoomScaleSheetLayoutView="100" workbookViewId="0">
      <selection activeCell="A6" sqref="A6:C6"/>
    </sheetView>
  </sheetViews>
  <sheetFormatPr defaultColWidth="9.140625" defaultRowHeight="15.75"/>
  <cols>
    <col min="1" max="1" width="2.28515625" style="174" customWidth="1"/>
    <col min="2" max="2" width="18.7109375" style="174" customWidth="1"/>
    <col min="3" max="3" width="2.28515625" style="174" customWidth="1"/>
    <col min="4" max="4" width="1.7109375" style="175" customWidth="1"/>
    <col min="5" max="5" width="10.5703125" style="132" hidden="1" customWidth="1"/>
    <col min="6" max="14" width="8" style="132" customWidth="1"/>
    <col min="15" max="16384" width="9.140625" style="132"/>
  </cols>
  <sheetData>
    <row r="1" spans="1:27" s="131" customFormat="1" ht="49.5" customHeight="1">
      <c r="A1" s="4011" t="s">
        <v>3895</v>
      </c>
      <c r="B1" s="4012"/>
      <c r="C1" s="4012"/>
      <c r="D1" s="4012"/>
      <c r="E1" s="4012"/>
      <c r="F1" s="4012"/>
      <c r="G1" s="4012"/>
      <c r="H1" s="4012"/>
      <c r="I1" s="4012"/>
      <c r="J1" s="4012"/>
      <c r="K1" s="4012"/>
      <c r="L1" s="4012"/>
      <c r="M1" s="4012"/>
      <c r="N1" s="4012"/>
    </row>
    <row r="2" spans="1:27" ht="15" customHeight="1" thickBot="1">
      <c r="A2" s="132"/>
      <c r="B2" s="133"/>
      <c r="C2" s="133"/>
      <c r="D2" s="134"/>
      <c r="N2" s="135" t="s">
        <v>590</v>
      </c>
    </row>
    <row r="3" spans="1:27" s="138" customFormat="1" ht="24.95" customHeight="1">
      <c r="A3" s="3726" t="s">
        <v>10</v>
      </c>
      <c r="B3" s="3726"/>
      <c r="C3" s="3726"/>
      <c r="D3" s="1959"/>
      <c r="E3" s="3912" t="s">
        <v>2</v>
      </c>
      <c r="F3" s="3912" t="s">
        <v>11</v>
      </c>
      <c r="G3" s="4127" t="s">
        <v>3910</v>
      </c>
      <c r="H3" s="4127"/>
      <c r="I3" s="4127"/>
      <c r="J3" s="4127"/>
      <c r="K3" s="4127" t="s">
        <v>3702</v>
      </c>
      <c r="L3" s="4127"/>
      <c r="M3" s="4127"/>
      <c r="N3" s="4128"/>
    </row>
    <row r="4" spans="1:27" s="137" customFormat="1" ht="30.75" customHeight="1" thickBot="1">
      <c r="A4" s="3728"/>
      <c r="B4" s="3728"/>
      <c r="C4" s="3728"/>
      <c r="D4" s="139"/>
      <c r="E4" s="3914"/>
      <c r="F4" s="3914"/>
      <c r="G4" s="1975" t="s">
        <v>4166</v>
      </c>
      <c r="H4" s="1975" t="s">
        <v>3909</v>
      </c>
      <c r="I4" s="1975" t="s">
        <v>832</v>
      </c>
      <c r="J4" s="1975" t="s">
        <v>3704</v>
      </c>
      <c r="K4" s="1975" t="s">
        <v>4167</v>
      </c>
      <c r="L4" s="1975" t="s">
        <v>3703</v>
      </c>
      <c r="M4" s="1975" t="s">
        <v>832</v>
      </c>
      <c r="N4" s="1976" t="s">
        <v>3705</v>
      </c>
    </row>
    <row r="5" spans="1:27" s="147" customFormat="1" ht="19.5" customHeight="1" thickTop="1">
      <c r="A5" s="3095" t="s">
        <v>2181</v>
      </c>
      <c r="B5" s="3096"/>
      <c r="C5" s="3096"/>
      <c r="D5" s="3097"/>
      <c r="E5" s="177"/>
      <c r="F5" s="1356">
        <f>Q8</f>
        <v>1761.6686886255507</v>
      </c>
      <c r="G5" s="2147">
        <f>S8</f>
        <v>8.2914076287138947</v>
      </c>
      <c r="H5" s="146">
        <f t="shared" ref="H5:N5" si="0">T8</f>
        <v>7.9533591265923747</v>
      </c>
      <c r="I5" s="146">
        <f t="shared" si="0"/>
        <v>7.8894647363312771</v>
      </c>
      <c r="J5" s="146">
        <f t="shared" si="0"/>
        <v>29.680324174255961</v>
      </c>
      <c r="K5" s="146">
        <f t="shared" si="0"/>
        <v>49.338835657815238</v>
      </c>
      <c r="L5" s="146">
        <f t="shared" si="0"/>
        <v>9.6889313625711235</v>
      </c>
      <c r="M5" s="146">
        <f t="shared" si="0"/>
        <v>15.914743426361493</v>
      </c>
      <c r="N5" s="146">
        <f t="shared" si="0"/>
        <v>23.330886987219966</v>
      </c>
      <c r="O5" s="4133"/>
      <c r="P5" s="4134"/>
      <c r="Q5" s="4139" t="s">
        <v>3708</v>
      </c>
      <c r="R5" s="4140"/>
      <c r="S5" s="4140"/>
      <c r="T5" s="4140"/>
      <c r="U5" s="4140"/>
      <c r="V5" s="4140"/>
      <c r="W5" s="4140"/>
      <c r="X5" s="4140"/>
      <c r="Y5" s="4140"/>
      <c r="Z5" s="4141"/>
      <c r="AA5" s="1977"/>
    </row>
    <row r="6" spans="1:27" ht="19.5" customHeight="1">
      <c r="A6" s="3716" t="s">
        <v>43</v>
      </c>
      <c r="B6" s="3716"/>
      <c r="C6" s="3716"/>
      <c r="D6" s="180"/>
      <c r="E6" s="177"/>
      <c r="F6" s="159"/>
      <c r="G6" s="160"/>
      <c r="H6" s="2148"/>
      <c r="I6" s="2148"/>
      <c r="J6" s="2148"/>
      <c r="K6" s="2148"/>
      <c r="L6" s="2148"/>
      <c r="M6" s="2148"/>
      <c r="N6" s="2148"/>
      <c r="O6" s="4135"/>
      <c r="P6" s="4136"/>
      <c r="Q6" s="4129" t="s">
        <v>804</v>
      </c>
      <c r="R6" s="4130"/>
      <c r="S6" s="3023" t="s">
        <v>3709</v>
      </c>
      <c r="T6" s="3023" t="s">
        <v>3898</v>
      </c>
      <c r="U6" s="3023" t="s">
        <v>3899</v>
      </c>
      <c r="V6" s="3023" t="s">
        <v>3900</v>
      </c>
      <c r="W6" s="3023" t="s">
        <v>3710</v>
      </c>
      <c r="X6" s="3023" t="s">
        <v>3901</v>
      </c>
      <c r="Y6" s="3023" t="s">
        <v>3902</v>
      </c>
      <c r="Z6" s="1978" t="s">
        <v>3903</v>
      </c>
      <c r="AA6" s="1977"/>
    </row>
    <row r="7" spans="1:27" ht="19.5" customHeight="1" thickBot="1">
      <c r="A7" s="185"/>
      <c r="B7" s="185" t="s">
        <v>44</v>
      </c>
      <c r="C7" s="185"/>
      <c r="D7" s="186"/>
      <c r="E7" s="187"/>
      <c r="F7" s="159">
        <f>Q9</f>
        <v>1502.6544267740917</v>
      </c>
      <c r="G7" s="160">
        <f>S9</f>
        <v>9.7206070430272398</v>
      </c>
      <c r="H7" s="153">
        <f t="shared" ref="H7:N7" si="1">T9</f>
        <v>7.9449115227463398</v>
      </c>
      <c r="I7" s="153">
        <f t="shared" si="1"/>
        <v>8.0243880698211942</v>
      </c>
      <c r="J7" s="153">
        <f t="shared" si="1"/>
        <v>28.85661799971556</v>
      </c>
      <c r="K7" s="153">
        <f t="shared" si="1"/>
        <v>52.20027252265006</v>
      </c>
      <c r="L7" s="153">
        <f t="shared" si="1"/>
        <v>8.9922106743069072</v>
      </c>
      <c r="M7" s="153">
        <f t="shared" si="1"/>
        <v>16.346027849123015</v>
      </c>
      <c r="N7" s="153">
        <f t="shared" si="1"/>
        <v>20.653469793631679</v>
      </c>
      <c r="O7" s="4137"/>
      <c r="P7" s="4138"/>
      <c r="Q7" s="1979" t="s">
        <v>1212</v>
      </c>
      <c r="R7" s="1980" t="s">
        <v>1213</v>
      </c>
      <c r="S7" s="1980" t="s">
        <v>1213</v>
      </c>
      <c r="T7" s="1980" t="s">
        <v>1213</v>
      </c>
      <c r="U7" s="1980" t="s">
        <v>1213</v>
      </c>
      <c r="V7" s="1980" t="s">
        <v>1213</v>
      </c>
      <c r="W7" s="1980" t="s">
        <v>1213</v>
      </c>
      <c r="X7" s="1980" t="s">
        <v>1213</v>
      </c>
      <c r="Y7" s="1980" t="s">
        <v>1213</v>
      </c>
      <c r="Z7" s="1981" t="s">
        <v>1213</v>
      </c>
      <c r="AA7" s="1977"/>
    </row>
    <row r="8" spans="1:27" ht="19.5" customHeight="1" thickTop="1">
      <c r="A8" s="185"/>
      <c r="B8" s="185" t="s">
        <v>12</v>
      </c>
      <c r="C8" s="185"/>
      <c r="D8" s="157"/>
      <c r="E8" s="187"/>
      <c r="F8" s="159">
        <f>Q10</f>
        <v>259.01426185145897</v>
      </c>
      <c r="G8" s="160" t="str">
        <f>S10</f>
        <v>-</v>
      </c>
      <c r="H8" s="153">
        <f t="shared" ref="H8:N8" si="2">T10</f>
        <v>8.0023673519470062</v>
      </c>
      <c r="I8" s="153">
        <f t="shared" si="2"/>
        <v>7.1067157753493202</v>
      </c>
      <c r="J8" s="153">
        <f t="shared" si="2"/>
        <v>34.459002076726442</v>
      </c>
      <c r="K8" s="153">
        <f t="shared" si="2"/>
        <v>32.738395430533643</v>
      </c>
      <c r="L8" s="153">
        <f t="shared" si="2"/>
        <v>13.730911209401778</v>
      </c>
      <c r="M8" s="153">
        <f t="shared" si="2"/>
        <v>13.412674843616928</v>
      </c>
      <c r="N8" s="153">
        <f t="shared" si="2"/>
        <v>38.863749037008446</v>
      </c>
      <c r="O8" s="4131" t="s">
        <v>991</v>
      </c>
      <c r="P8" s="1982" t="s">
        <v>1214</v>
      </c>
      <c r="Q8" s="1983">
        <v>1761.6686886255507</v>
      </c>
      <c r="R8" s="1984">
        <v>100</v>
      </c>
      <c r="S8" s="1984">
        <v>8.2914076287138947</v>
      </c>
      <c r="T8" s="1984">
        <v>7.9533591265923747</v>
      </c>
      <c r="U8" s="1984">
        <v>7.8894647363312771</v>
      </c>
      <c r="V8" s="1984">
        <v>29.680324174255961</v>
      </c>
      <c r="W8" s="1984">
        <v>49.338835657815238</v>
      </c>
      <c r="X8" s="1984">
        <v>9.6889313625711235</v>
      </c>
      <c r="Y8" s="1984">
        <v>15.914743426361493</v>
      </c>
      <c r="Z8" s="1985">
        <v>23.330886987219966</v>
      </c>
      <c r="AA8" s="1977"/>
    </row>
    <row r="9" spans="1:27" ht="19.5" customHeight="1">
      <c r="A9" s="3716" t="s">
        <v>13</v>
      </c>
      <c r="B9" s="3716"/>
      <c r="C9" s="3716"/>
      <c r="D9" s="180"/>
      <c r="E9" s="187"/>
      <c r="F9" s="159"/>
      <c r="G9" s="160"/>
      <c r="H9" s="153"/>
      <c r="I9" s="153"/>
      <c r="J9" s="153"/>
      <c r="K9" s="153"/>
      <c r="L9" s="153"/>
      <c r="M9" s="153"/>
      <c r="N9" s="153"/>
      <c r="O9" s="4132"/>
      <c r="P9" s="1989" t="s">
        <v>992</v>
      </c>
      <c r="Q9" s="1986">
        <v>1502.6544267740917</v>
      </c>
      <c r="R9" s="1987">
        <v>100</v>
      </c>
      <c r="S9" s="1987">
        <v>9.7206070430272398</v>
      </c>
      <c r="T9" s="1987">
        <v>7.9449115227463398</v>
      </c>
      <c r="U9" s="1987">
        <v>8.0243880698211942</v>
      </c>
      <c r="V9" s="1987">
        <v>28.85661799971556</v>
      </c>
      <c r="W9" s="1987">
        <v>52.20027252265006</v>
      </c>
      <c r="X9" s="1987">
        <v>8.9922106743069072</v>
      </c>
      <c r="Y9" s="1987">
        <v>16.346027849123015</v>
      </c>
      <c r="Z9" s="1988">
        <v>20.653469793631679</v>
      </c>
      <c r="AA9" s="1977"/>
    </row>
    <row r="10" spans="1:27" ht="19.5" customHeight="1">
      <c r="A10" s="185"/>
      <c r="B10" s="1956" t="s">
        <v>52</v>
      </c>
      <c r="C10" s="185"/>
      <c r="D10" s="186"/>
      <c r="E10" s="187"/>
      <c r="F10" s="159">
        <f>Q11</f>
        <v>402.64144693822124</v>
      </c>
      <c r="G10" s="160">
        <f>S11</f>
        <v>7.7587811150778343</v>
      </c>
      <c r="H10" s="153">
        <f t="shared" ref="H10:N14" si="3">T11</f>
        <v>15.175235350737379</v>
      </c>
      <c r="I10" s="153">
        <f t="shared" si="3"/>
        <v>10.361499956326854</v>
      </c>
      <c r="J10" s="153">
        <f t="shared" si="3"/>
        <v>34.820507378768731</v>
      </c>
      <c r="K10" s="153">
        <f t="shared" si="3"/>
        <v>43.518604445058742</v>
      </c>
      <c r="L10" s="153">
        <f t="shared" si="3"/>
        <v>6.7549037600224082</v>
      </c>
      <c r="M10" s="153">
        <f t="shared" si="3"/>
        <v>12.58123380555867</v>
      </c>
      <c r="N10" s="153">
        <f t="shared" si="3"/>
        <v>16.172807517347795</v>
      </c>
      <c r="O10" s="4132"/>
      <c r="P10" s="1989" t="s">
        <v>3714</v>
      </c>
      <c r="Q10" s="1986">
        <v>259.01426185145897</v>
      </c>
      <c r="R10" s="1987">
        <v>100</v>
      </c>
      <c r="S10" s="2145" t="s">
        <v>1391</v>
      </c>
      <c r="T10" s="1987">
        <v>8.0023673519470062</v>
      </c>
      <c r="U10" s="1987">
        <v>7.1067157753493202</v>
      </c>
      <c r="V10" s="1987">
        <v>34.459002076726442</v>
      </c>
      <c r="W10" s="1987">
        <v>32.738395430533643</v>
      </c>
      <c r="X10" s="1987">
        <v>13.730911209401778</v>
      </c>
      <c r="Y10" s="1987">
        <v>13.412674843616928</v>
      </c>
      <c r="Z10" s="1988">
        <v>38.863749037008446</v>
      </c>
      <c r="AA10" s="1977"/>
    </row>
    <row r="11" spans="1:27" ht="19.5" customHeight="1">
      <c r="A11" s="185"/>
      <c r="B11" s="1956" t="s">
        <v>53</v>
      </c>
      <c r="C11" s="185"/>
      <c r="D11" s="186"/>
      <c r="E11" s="187"/>
      <c r="F11" s="159">
        <f t="shared" ref="F11:F14" si="4">Q12</f>
        <v>166.31823651554697</v>
      </c>
      <c r="G11" s="160">
        <f t="shared" ref="G11:G14" si="5">S12</f>
        <v>10.574459136946665</v>
      </c>
      <c r="H11" s="153">
        <f t="shared" si="3"/>
        <v>3.0987859550604862</v>
      </c>
      <c r="I11" s="153">
        <f t="shared" si="3"/>
        <v>8.6335266082997872</v>
      </c>
      <c r="J11" s="153">
        <f t="shared" si="3"/>
        <v>26.958061333559268</v>
      </c>
      <c r="K11" s="153">
        <f t="shared" si="3"/>
        <v>53.97424621563799</v>
      </c>
      <c r="L11" s="153">
        <f t="shared" si="3"/>
        <v>11.764594837281496</v>
      </c>
      <c r="M11" s="153">
        <f t="shared" si="3"/>
        <v>19.16573279403158</v>
      </c>
      <c r="N11" s="153">
        <f t="shared" si="3"/>
        <v>16.657632264048047</v>
      </c>
      <c r="O11" s="4132" t="s">
        <v>1215</v>
      </c>
      <c r="P11" s="1989" t="s">
        <v>995</v>
      </c>
      <c r="Q11" s="1986">
        <v>402.64144693822124</v>
      </c>
      <c r="R11" s="1987">
        <v>100</v>
      </c>
      <c r="S11" s="1987">
        <v>7.7587811150778343</v>
      </c>
      <c r="T11" s="1987">
        <v>15.175235350737379</v>
      </c>
      <c r="U11" s="1987">
        <v>10.361499956326854</v>
      </c>
      <c r="V11" s="1987">
        <v>34.820507378768731</v>
      </c>
      <c r="W11" s="1987">
        <v>43.518604445058742</v>
      </c>
      <c r="X11" s="1987">
        <v>6.7549037600224082</v>
      </c>
      <c r="Y11" s="1987">
        <v>12.58123380555867</v>
      </c>
      <c r="Z11" s="1988">
        <v>16.172807517347795</v>
      </c>
      <c r="AA11" s="1977"/>
    </row>
    <row r="12" spans="1:27" ht="19.5" customHeight="1">
      <c r="A12" s="185"/>
      <c r="B12" s="1956" t="s">
        <v>54</v>
      </c>
      <c r="C12" s="185"/>
      <c r="D12" s="186"/>
      <c r="E12" s="187"/>
      <c r="F12" s="159">
        <f t="shared" si="4"/>
        <v>725.42823082423899</v>
      </c>
      <c r="G12" s="160">
        <f t="shared" si="5"/>
        <v>11.313750883015846</v>
      </c>
      <c r="H12" s="153">
        <f t="shared" si="3"/>
        <v>5.5317576085921543</v>
      </c>
      <c r="I12" s="153">
        <f t="shared" si="3"/>
        <v>2.4812930121949095</v>
      </c>
      <c r="J12" s="153">
        <f t="shared" si="3"/>
        <v>25.727856493516256</v>
      </c>
      <c r="K12" s="153">
        <f t="shared" si="3"/>
        <v>57.856113950935836</v>
      </c>
      <c r="L12" s="153">
        <f t="shared" si="3"/>
        <v>9.6987048294468003</v>
      </c>
      <c r="M12" s="153">
        <f t="shared" si="3"/>
        <v>19.304691276731447</v>
      </c>
      <c r="N12" s="153">
        <f t="shared" si="3"/>
        <v>24.742015780469671</v>
      </c>
      <c r="O12" s="4132"/>
      <c r="P12" s="1989" t="s">
        <v>996</v>
      </c>
      <c r="Q12" s="1986">
        <v>166.31823651554697</v>
      </c>
      <c r="R12" s="1987">
        <v>100</v>
      </c>
      <c r="S12" s="1987">
        <v>10.574459136946665</v>
      </c>
      <c r="T12" s="1987">
        <v>3.0987859550604862</v>
      </c>
      <c r="U12" s="1987">
        <v>8.6335266082997872</v>
      </c>
      <c r="V12" s="1987">
        <v>26.958061333559268</v>
      </c>
      <c r="W12" s="1987">
        <v>53.97424621563799</v>
      </c>
      <c r="X12" s="1987">
        <v>11.764594837281496</v>
      </c>
      <c r="Y12" s="1987">
        <v>19.16573279403158</v>
      </c>
      <c r="Z12" s="1988">
        <v>16.657632264048047</v>
      </c>
      <c r="AA12" s="1977"/>
    </row>
    <row r="13" spans="1:27" ht="19.5" customHeight="1">
      <c r="A13" s="185"/>
      <c r="B13" s="1956" t="s">
        <v>242</v>
      </c>
      <c r="C13" s="185"/>
      <c r="D13" s="186"/>
      <c r="E13" s="187"/>
      <c r="F13" s="159">
        <f t="shared" si="4"/>
        <v>433.2807743475438</v>
      </c>
      <c r="G13" s="160">
        <f t="shared" si="5"/>
        <v>3.2696273422301312</v>
      </c>
      <c r="H13" s="153">
        <f t="shared" si="3"/>
        <v>4.7837970098026759</v>
      </c>
      <c r="I13" s="153">
        <f t="shared" si="3"/>
        <v>14.749652232717727</v>
      </c>
      <c r="J13" s="153">
        <f t="shared" si="3"/>
        <v>34.433532562186024</v>
      </c>
      <c r="K13" s="153">
        <f t="shared" si="3"/>
        <v>41.887222535595058</v>
      </c>
      <c r="L13" s="153">
        <f t="shared" si="3"/>
        <v>8.2083075040813558</v>
      </c>
      <c r="M13" s="153">
        <f t="shared" si="3"/>
        <v>13.106974541450505</v>
      </c>
      <c r="N13" s="153">
        <f t="shared" si="3"/>
        <v>31.320165835908682</v>
      </c>
      <c r="O13" s="4132"/>
      <c r="P13" s="1989" t="s">
        <v>997</v>
      </c>
      <c r="Q13" s="1986">
        <v>725.42823082423899</v>
      </c>
      <c r="R13" s="1987">
        <v>100</v>
      </c>
      <c r="S13" s="1987">
        <v>11.313750883015846</v>
      </c>
      <c r="T13" s="1987">
        <v>5.5317576085921543</v>
      </c>
      <c r="U13" s="1987">
        <v>2.4812930121949095</v>
      </c>
      <c r="V13" s="1987">
        <v>25.727856493516256</v>
      </c>
      <c r="W13" s="1987">
        <v>57.856113950935836</v>
      </c>
      <c r="X13" s="1987">
        <v>9.6987048294468003</v>
      </c>
      <c r="Y13" s="1987">
        <v>19.304691276731447</v>
      </c>
      <c r="Z13" s="1988">
        <v>24.742015780469671</v>
      </c>
      <c r="AA13" s="1977"/>
    </row>
    <row r="14" spans="1:27" ht="19.5" customHeight="1">
      <c r="A14" s="185"/>
      <c r="B14" s="1956" t="s">
        <v>3908</v>
      </c>
      <c r="C14" s="185"/>
      <c r="D14" s="186"/>
      <c r="E14" s="187"/>
      <c r="F14" s="159">
        <f t="shared" si="4"/>
        <v>34</v>
      </c>
      <c r="G14" s="160">
        <f t="shared" si="5"/>
        <v>2.9411764705882351</v>
      </c>
      <c r="H14" s="153">
        <f t="shared" si="3"/>
        <v>38.235294117647058</v>
      </c>
      <c r="I14" s="153">
        <f t="shared" si="3"/>
        <v>2.9411764705882351</v>
      </c>
      <c r="J14" s="153">
        <f t="shared" si="3"/>
        <v>5.8823529411764701</v>
      </c>
      <c r="K14" s="153">
        <f t="shared" si="3"/>
        <v>8.8235294117647065</v>
      </c>
      <c r="L14" s="153">
        <f t="shared" si="3"/>
        <v>52.941176470588239</v>
      </c>
      <c r="M14" s="153">
        <f t="shared" si="3"/>
        <v>2.9411764705882351</v>
      </c>
      <c r="N14" s="153">
        <f t="shared" si="3"/>
        <v>8.8235294117647065</v>
      </c>
      <c r="O14" s="4132"/>
      <c r="P14" s="1989" t="s">
        <v>998</v>
      </c>
      <c r="Q14" s="1986">
        <v>433.2807743475438</v>
      </c>
      <c r="R14" s="1987">
        <v>100</v>
      </c>
      <c r="S14" s="1987">
        <v>3.2696273422301312</v>
      </c>
      <c r="T14" s="1987">
        <v>4.7837970098026759</v>
      </c>
      <c r="U14" s="1987">
        <v>14.749652232717727</v>
      </c>
      <c r="V14" s="1987">
        <v>34.433532562186024</v>
      </c>
      <c r="W14" s="1987">
        <v>41.887222535595058</v>
      </c>
      <c r="X14" s="1987">
        <v>8.2083075040813558</v>
      </c>
      <c r="Y14" s="1987">
        <v>13.106974541450505</v>
      </c>
      <c r="Z14" s="1988">
        <v>31.320165835908682</v>
      </c>
      <c r="AA14" s="1977"/>
    </row>
    <row r="15" spans="1:27" ht="19.5" customHeight="1">
      <c r="A15" s="3716" t="s">
        <v>14</v>
      </c>
      <c r="B15" s="3716"/>
      <c r="C15" s="3716"/>
      <c r="D15" s="180"/>
      <c r="E15" s="187"/>
      <c r="F15" s="159"/>
      <c r="G15" s="160"/>
      <c r="H15" s="153"/>
      <c r="I15" s="153"/>
      <c r="J15" s="153"/>
      <c r="K15" s="153"/>
      <c r="L15" s="153"/>
      <c r="M15" s="153"/>
      <c r="N15" s="153"/>
      <c r="O15" s="4132"/>
      <c r="P15" s="1989" t="s">
        <v>999</v>
      </c>
      <c r="Q15" s="1986">
        <v>34</v>
      </c>
      <c r="R15" s="1987">
        <v>100</v>
      </c>
      <c r="S15" s="1987">
        <v>2.9411764705882351</v>
      </c>
      <c r="T15" s="1987">
        <v>38.235294117647058</v>
      </c>
      <c r="U15" s="1987">
        <v>2.9411764705882351</v>
      </c>
      <c r="V15" s="1987">
        <v>5.8823529411764701</v>
      </c>
      <c r="W15" s="1987">
        <v>8.8235294117647065</v>
      </c>
      <c r="X15" s="1987">
        <v>52.941176470588239</v>
      </c>
      <c r="Y15" s="1987">
        <v>2.9411764705882351</v>
      </c>
      <c r="Z15" s="1988">
        <v>8.8235294117647065</v>
      </c>
      <c r="AA15" s="1977"/>
    </row>
    <row r="16" spans="1:27" ht="19.5" customHeight="1">
      <c r="A16" s="3093" t="s">
        <v>45</v>
      </c>
      <c r="B16" s="3093"/>
      <c r="C16" s="188"/>
      <c r="D16" s="180"/>
      <c r="E16" s="187"/>
      <c r="F16" s="159">
        <f>Q16</f>
        <v>1715.0719849658685</v>
      </c>
      <c r="G16" s="160">
        <f>S16</f>
        <v>8.2116633623182143</v>
      </c>
      <c r="H16" s="153">
        <f t="shared" ref="H16:N16" si="6">T16</f>
        <v>8.1694435367917677</v>
      </c>
      <c r="I16" s="153">
        <f t="shared" si="6"/>
        <v>8.1038132030865402</v>
      </c>
      <c r="J16" s="153">
        <f t="shared" si="6"/>
        <v>29.046820541033767</v>
      </c>
      <c r="K16" s="153">
        <f t="shared" si="6"/>
        <v>49.544446223914676</v>
      </c>
      <c r="L16" s="153">
        <f t="shared" si="6"/>
        <v>9.8100351328202127</v>
      </c>
      <c r="M16" s="153">
        <f t="shared" si="6"/>
        <v>15.375514981620015</v>
      </c>
      <c r="N16" s="153">
        <f t="shared" si="6"/>
        <v>23.964762670917672</v>
      </c>
      <c r="O16" s="4132" t="s">
        <v>3711</v>
      </c>
      <c r="P16" s="1989" t="s">
        <v>1001</v>
      </c>
      <c r="Q16" s="1986">
        <v>1715.0719849658685</v>
      </c>
      <c r="R16" s="1987">
        <v>100</v>
      </c>
      <c r="S16" s="1987">
        <v>8.2116633623182143</v>
      </c>
      <c r="T16" s="1987">
        <v>8.1694435367917677</v>
      </c>
      <c r="U16" s="1987">
        <v>8.1038132030865402</v>
      </c>
      <c r="V16" s="1987">
        <v>29.046820541033767</v>
      </c>
      <c r="W16" s="1987">
        <v>49.544446223914676</v>
      </c>
      <c r="X16" s="1987">
        <v>9.8100351328202127</v>
      </c>
      <c r="Y16" s="1987">
        <v>15.375514981620015</v>
      </c>
      <c r="Z16" s="1988">
        <v>23.964762670917672</v>
      </c>
      <c r="AA16" s="1977"/>
    </row>
    <row r="17" spans="1:27" ht="19.5" customHeight="1">
      <c r="A17" s="189"/>
      <c r="B17" s="1956" t="s">
        <v>15</v>
      </c>
      <c r="C17" s="188"/>
      <c r="D17" s="180"/>
      <c r="E17" s="187"/>
      <c r="F17" s="159">
        <f>Q29</f>
        <v>655.7643630078087</v>
      </c>
      <c r="G17" s="160">
        <f>S29</f>
        <v>8.9273638570283946</v>
      </c>
      <c r="H17" s="153">
        <f t="shared" ref="H17:N17" si="7">T29</f>
        <v>7.4741484856169524</v>
      </c>
      <c r="I17" s="153">
        <f t="shared" si="7"/>
        <v>9.0651909098929444</v>
      </c>
      <c r="J17" s="153">
        <f t="shared" si="7"/>
        <v>28.106453285221551</v>
      </c>
      <c r="K17" s="153">
        <f t="shared" si="7"/>
        <v>52.449404416941107</v>
      </c>
      <c r="L17" s="153">
        <f t="shared" si="7"/>
        <v>8.5986653170290808</v>
      </c>
      <c r="M17" s="153">
        <f t="shared" si="7"/>
        <v>21.140927428798406</v>
      </c>
      <c r="N17" s="153">
        <f t="shared" si="7"/>
        <v>20.337038086824197</v>
      </c>
      <c r="O17" s="4132"/>
      <c r="P17" s="1989" t="s">
        <v>1002</v>
      </c>
      <c r="Q17" s="1986">
        <v>46.596703659682049</v>
      </c>
      <c r="R17" s="1987">
        <v>100</v>
      </c>
      <c r="S17" s="1987">
        <v>11.226532788119277</v>
      </c>
      <c r="T17" s="2145" t="s">
        <v>1391</v>
      </c>
      <c r="U17" s="2145" t="s">
        <v>1391</v>
      </c>
      <c r="V17" s="1987">
        <v>52.997517202516541</v>
      </c>
      <c r="W17" s="1987">
        <v>41.770984414397269</v>
      </c>
      <c r="X17" s="1987">
        <v>5.2314983830861914</v>
      </c>
      <c r="Y17" s="1987">
        <v>35.761975664658799</v>
      </c>
      <c r="Z17" s="2146" t="s">
        <v>1391</v>
      </c>
      <c r="AA17" s="1977"/>
    </row>
    <row r="18" spans="1:27" ht="19.5" customHeight="1">
      <c r="A18" s="156"/>
      <c r="B18" s="156" t="s">
        <v>2210</v>
      </c>
      <c r="C18" s="190"/>
      <c r="D18" s="186"/>
      <c r="E18" s="187"/>
      <c r="F18" s="159">
        <f>Q18</f>
        <v>143.80871943389423</v>
      </c>
      <c r="G18" s="160">
        <f>S18</f>
        <v>36.986849980117384</v>
      </c>
      <c r="H18" s="153">
        <f t="shared" ref="H18:N21" si="8">T18</f>
        <v>5.8208368058786455</v>
      </c>
      <c r="I18" s="153">
        <f t="shared" si="8"/>
        <v>31.639249816839023</v>
      </c>
      <c r="J18" s="153">
        <f t="shared" si="8"/>
        <v>50.911570637804147</v>
      </c>
      <c r="K18" s="153">
        <f t="shared" si="8"/>
        <v>13.934509060315047</v>
      </c>
      <c r="L18" s="153">
        <f t="shared" si="8"/>
        <v>19.950442715477013</v>
      </c>
      <c r="M18" s="153" t="str">
        <f t="shared" si="8"/>
        <v>-</v>
      </c>
      <c r="N18" s="153">
        <f t="shared" si="8"/>
        <v>20.401492311914605</v>
      </c>
      <c r="O18" s="4132" t="s">
        <v>3712</v>
      </c>
      <c r="P18" s="1989" t="s">
        <v>1004</v>
      </c>
      <c r="Q18" s="1986">
        <v>143.80871943389423</v>
      </c>
      <c r="R18" s="1987">
        <v>100</v>
      </c>
      <c r="S18" s="1987">
        <v>36.986849980117384</v>
      </c>
      <c r="T18" s="1987">
        <v>5.8208368058786455</v>
      </c>
      <c r="U18" s="1987">
        <v>31.639249816839023</v>
      </c>
      <c r="V18" s="1987">
        <v>50.911570637804147</v>
      </c>
      <c r="W18" s="1987">
        <v>13.934509060315047</v>
      </c>
      <c r="X18" s="1987">
        <v>19.950442715477013</v>
      </c>
      <c r="Y18" s="2145" t="s">
        <v>1391</v>
      </c>
      <c r="Z18" s="1988">
        <v>20.401492311914605</v>
      </c>
      <c r="AA18" s="1977"/>
    </row>
    <row r="19" spans="1:27" ht="19.5" customHeight="1">
      <c r="A19" s="156"/>
      <c r="B19" s="156" t="s">
        <v>2211</v>
      </c>
      <c r="C19" s="190"/>
      <c r="D19" s="186"/>
      <c r="E19" s="187"/>
      <c r="F19" s="159">
        <f t="shared" ref="F19:F21" si="9">Q19</f>
        <v>89.045689974191745</v>
      </c>
      <c r="G19" s="160">
        <f>S19</f>
        <v>2.2460379616123625</v>
      </c>
      <c r="H19" s="153">
        <f t="shared" si="8"/>
        <v>17.953059091349495</v>
      </c>
      <c r="I19" s="153">
        <f t="shared" si="8"/>
        <v>10.539101204488778</v>
      </c>
      <c r="J19" s="153">
        <f t="shared" si="8"/>
        <v>18.167154659021332</v>
      </c>
      <c r="K19" s="153">
        <f t="shared" si="8"/>
        <v>50.317172404508369</v>
      </c>
      <c r="L19" s="153">
        <f t="shared" si="8"/>
        <v>6.7381138848370865</v>
      </c>
      <c r="M19" s="153">
        <f t="shared" si="8"/>
        <v>17.277215089425692</v>
      </c>
      <c r="N19" s="153">
        <f t="shared" si="8"/>
        <v>13.562613845120802</v>
      </c>
      <c r="O19" s="4132"/>
      <c r="P19" s="1989" t="s">
        <v>1005</v>
      </c>
      <c r="Q19" s="1986">
        <v>89.045689974191745</v>
      </c>
      <c r="R19" s="1987">
        <v>100</v>
      </c>
      <c r="S19" s="1987">
        <v>2.2460379616123625</v>
      </c>
      <c r="T19" s="1987">
        <v>17.953059091349495</v>
      </c>
      <c r="U19" s="1987">
        <v>10.539101204488778</v>
      </c>
      <c r="V19" s="1987">
        <v>18.167154659021332</v>
      </c>
      <c r="W19" s="1987">
        <v>50.317172404508369</v>
      </c>
      <c r="X19" s="1987">
        <v>6.7381138848370865</v>
      </c>
      <c r="Y19" s="1987">
        <v>17.277215089425692</v>
      </c>
      <c r="Z19" s="1988">
        <v>13.562613845120802</v>
      </c>
      <c r="AA19" s="1977"/>
    </row>
    <row r="20" spans="1:27" ht="19.5" customHeight="1">
      <c r="A20" s="156"/>
      <c r="B20" s="156" t="s">
        <v>2212</v>
      </c>
      <c r="C20" s="190"/>
      <c r="D20" s="186"/>
      <c r="E20" s="187"/>
      <c r="F20" s="159">
        <f t="shared" si="9"/>
        <v>174.96720365474692</v>
      </c>
      <c r="G20" s="160" t="str">
        <f>S20</f>
        <v>-</v>
      </c>
      <c r="H20" s="153">
        <f t="shared" si="8"/>
        <v>11.846375946081675</v>
      </c>
      <c r="I20" s="153" t="str">
        <f t="shared" si="8"/>
        <v>-</v>
      </c>
      <c r="J20" s="153">
        <f t="shared" si="8"/>
        <v>16.688005800629714</v>
      </c>
      <c r="K20" s="153">
        <f t="shared" si="8"/>
        <v>76.370449136832292</v>
      </c>
      <c r="L20" s="153">
        <f t="shared" si="8"/>
        <v>9.3141429147237318</v>
      </c>
      <c r="M20" s="153">
        <f t="shared" si="8"/>
        <v>47.307228801795567</v>
      </c>
      <c r="N20" s="153">
        <f t="shared" si="8"/>
        <v>31.332698371344879</v>
      </c>
      <c r="O20" s="4132"/>
      <c r="P20" s="1989" t="s">
        <v>1006</v>
      </c>
      <c r="Q20" s="1986">
        <v>174.96720365474692</v>
      </c>
      <c r="R20" s="1987">
        <v>100</v>
      </c>
      <c r="S20" s="2145" t="s">
        <v>1391</v>
      </c>
      <c r="T20" s="1987">
        <v>11.846375946081675</v>
      </c>
      <c r="U20" s="2145" t="s">
        <v>1391</v>
      </c>
      <c r="V20" s="1987">
        <v>16.688005800629714</v>
      </c>
      <c r="W20" s="1987">
        <v>76.370449136832292</v>
      </c>
      <c r="X20" s="1987">
        <v>9.3141429147237318</v>
      </c>
      <c r="Y20" s="1987">
        <v>47.307228801795567</v>
      </c>
      <c r="Z20" s="1988">
        <v>31.332698371344879</v>
      </c>
      <c r="AA20" s="1977"/>
    </row>
    <row r="21" spans="1:27" s="195" customFormat="1" ht="19.5" customHeight="1">
      <c r="A21" s="191"/>
      <c r="B21" s="191" t="s">
        <v>2213</v>
      </c>
      <c r="C21" s="191"/>
      <c r="D21" s="192"/>
      <c r="E21" s="193"/>
      <c r="F21" s="159">
        <f t="shared" si="9"/>
        <v>247.94274994497545</v>
      </c>
      <c r="G21" s="160">
        <f>S21</f>
        <v>1.3519876728934981</v>
      </c>
      <c r="H21" s="153">
        <f t="shared" si="8"/>
        <v>1.5843307659975925</v>
      </c>
      <c r="I21" s="153">
        <f t="shared" si="8"/>
        <v>1.8398102150642743</v>
      </c>
      <c r="J21" s="153">
        <f t="shared" si="8"/>
        <v>26.506611416018057</v>
      </c>
      <c r="K21" s="153">
        <f t="shared" si="8"/>
        <v>58.673605561366436</v>
      </c>
      <c r="L21" s="153">
        <f t="shared" si="8"/>
        <v>2.177845995403572</v>
      </c>
      <c r="M21" s="153">
        <f t="shared" si="8"/>
        <v>16.325509558406946</v>
      </c>
      <c r="N21" s="153">
        <f t="shared" si="8"/>
        <v>14.973236437422226</v>
      </c>
      <c r="O21" s="4132"/>
      <c r="P21" s="1989" t="s">
        <v>1007</v>
      </c>
      <c r="Q21" s="1986">
        <v>247.94274994497545</v>
      </c>
      <c r="R21" s="1987">
        <v>100</v>
      </c>
      <c r="S21" s="1987">
        <v>1.3519876728934981</v>
      </c>
      <c r="T21" s="1987">
        <v>1.5843307659975925</v>
      </c>
      <c r="U21" s="1987">
        <v>1.8398102150642743</v>
      </c>
      <c r="V21" s="1987">
        <v>26.506611416018057</v>
      </c>
      <c r="W21" s="1987">
        <v>58.673605561366436</v>
      </c>
      <c r="X21" s="1987">
        <v>2.177845995403572</v>
      </c>
      <c r="Y21" s="1987">
        <v>16.325509558406946</v>
      </c>
      <c r="Z21" s="1988">
        <v>14.973236437422226</v>
      </c>
      <c r="AA21" s="1977"/>
    </row>
    <row r="22" spans="1:27" ht="19.5" customHeight="1">
      <c r="A22" s="156"/>
      <c r="B22" s="1956" t="s">
        <v>17</v>
      </c>
      <c r="C22" s="190"/>
      <c r="D22" s="186"/>
      <c r="E22" s="187"/>
      <c r="F22" s="159">
        <f>Q30</f>
        <v>657.88666336912581</v>
      </c>
      <c r="G22" s="160">
        <f>S30</f>
        <v>8.0465929554597633</v>
      </c>
      <c r="H22" s="153">
        <f t="shared" ref="H22:N22" si="10">T30</f>
        <v>9.7416674325639203</v>
      </c>
      <c r="I22" s="153">
        <f t="shared" si="10"/>
        <v>4.2046940031403883</v>
      </c>
      <c r="J22" s="153">
        <f t="shared" si="10"/>
        <v>32.492046550598566</v>
      </c>
      <c r="K22" s="153">
        <f t="shared" si="10"/>
        <v>46.532371193114251</v>
      </c>
      <c r="L22" s="153">
        <f t="shared" si="10"/>
        <v>11.98719868118082</v>
      </c>
      <c r="M22" s="153">
        <f t="shared" si="10"/>
        <v>6.4520160767291044</v>
      </c>
      <c r="N22" s="153">
        <f t="shared" si="10"/>
        <v>18.276044283669663</v>
      </c>
      <c r="O22" s="4132"/>
      <c r="P22" s="1989" t="s">
        <v>1008</v>
      </c>
      <c r="Q22" s="1986">
        <v>370.71382599018489</v>
      </c>
      <c r="R22" s="1987">
        <v>100</v>
      </c>
      <c r="S22" s="1987">
        <v>3.4308760171066224</v>
      </c>
      <c r="T22" s="1987">
        <v>5.0780366604650826</v>
      </c>
      <c r="U22" s="1987">
        <v>5.6468276449543326</v>
      </c>
      <c r="V22" s="1987">
        <v>27.902572781509633</v>
      </c>
      <c r="W22" s="1987">
        <v>58.444847078787035</v>
      </c>
      <c r="X22" s="1987">
        <v>16.085317642143824</v>
      </c>
      <c r="Y22" s="1987">
        <v>6.5671506722385935</v>
      </c>
      <c r="Z22" s="1988">
        <v>13.788220313919073</v>
      </c>
      <c r="AA22" s="1977"/>
    </row>
    <row r="23" spans="1:27" s="176" customFormat="1" ht="19.5" customHeight="1">
      <c r="A23" s="156"/>
      <c r="B23" s="156" t="s">
        <v>2214</v>
      </c>
      <c r="C23" s="190"/>
      <c r="D23" s="186"/>
      <c r="E23" s="187"/>
      <c r="F23" s="159">
        <f>Q22</f>
        <v>370.71382599018489</v>
      </c>
      <c r="G23" s="160">
        <f>S22</f>
        <v>3.4308760171066224</v>
      </c>
      <c r="H23" s="153">
        <f t="shared" ref="H23:N24" si="11">T22</f>
        <v>5.0780366604650826</v>
      </c>
      <c r="I23" s="153">
        <f t="shared" si="11"/>
        <v>5.6468276449543326</v>
      </c>
      <c r="J23" s="153">
        <f t="shared" si="11"/>
        <v>27.902572781509633</v>
      </c>
      <c r="K23" s="153">
        <f t="shared" si="11"/>
        <v>58.444847078787035</v>
      </c>
      <c r="L23" s="153">
        <f t="shared" si="11"/>
        <v>16.085317642143824</v>
      </c>
      <c r="M23" s="153">
        <f t="shared" si="11"/>
        <v>6.5671506722385935</v>
      </c>
      <c r="N23" s="153">
        <f t="shared" si="11"/>
        <v>13.788220313919073</v>
      </c>
      <c r="O23" s="4132"/>
      <c r="P23" s="1989" t="s">
        <v>1009</v>
      </c>
      <c r="Q23" s="1986">
        <v>287.17283737894059</v>
      </c>
      <c r="R23" s="1987">
        <v>100</v>
      </c>
      <c r="S23" s="1987">
        <v>14.005060690507742</v>
      </c>
      <c r="T23" s="1987">
        <v>15.761987537731043</v>
      </c>
      <c r="U23" s="1987">
        <v>2.3430315812152069</v>
      </c>
      <c r="V23" s="1987">
        <v>38.416636758186677</v>
      </c>
      <c r="W23" s="1987">
        <v>31.154456091881155</v>
      </c>
      <c r="X23" s="1987">
        <v>6.6969025193025082</v>
      </c>
      <c r="Y23" s="1987">
        <v>6.3033878610708447</v>
      </c>
      <c r="Z23" s="1988">
        <v>24.069413912153582</v>
      </c>
      <c r="AA23" s="1977"/>
    </row>
    <row r="24" spans="1:27" ht="19.5" customHeight="1">
      <c r="A24" s="156"/>
      <c r="B24" s="156" t="s">
        <v>2215</v>
      </c>
      <c r="C24" s="190"/>
      <c r="D24" s="186"/>
      <c r="E24" s="187"/>
      <c r="F24" s="159">
        <f>Q23</f>
        <v>287.17283737894059</v>
      </c>
      <c r="G24" s="160">
        <f>S23</f>
        <v>14.005060690507742</v>
      </c>
      <c r="H24" s="153">
        <f t="shared" si="11"/>
        <v>15.761987537731043</v>
      </c>
      <c r="I24" s="153">
        <f t="shared" si="11"/>
        <v>2.3430315812152069</v>
      </c>
      <c r="J24" s="153">
        <f t="shared" si="11"/>
        <v>38.416636758186677</v>
      </c>
      <c r="K24" s="153">
        <f t="shared" si="11"/>
        <v>31.154456091881155</v>
      </c>
      <c r="L24" s="153">
        <f t="shared" si="11"/>
        <v>6.6969025193025082</v>
      </c>
      <c r="M24" s="153">
        <f t="shared" si="11"/>
        <v>6.3033878610708447</v>
      </c>
      <c r="N24" s="153">
        <f t="shared" si="11"/>
        <v>24.069413912153582</v>
      </c>
      <c r="O24" s="4132"/>
      <c r="P24" s="1989" t="s">
        <v>1010</v>
      </c>
      <c r="Q24" s="1986">
        <v>91.390692640640012</v>
      </c>
      <c r="R24" s="1987">
        <v>100</v>
      </c>
      <c r="S24" s="2145" t="s">
        <v>1391</v>
      </c>
      <c r="T24" s="2145" t="s">
        <v>1391</v>
      </c>
      <c r="U24" s="2145" t="s">
        <v>1391</v>
      </c>
      <c r="V24" s="1987">
        <v>10.629403753951879</v>
      </c>
      <c r="W24" s="1987">
        <v>66.978506720225866</v>
      </c>
      <c r="X24" s="1987">
        <v>1.0942033276103169</v>
      </c>
      <c r="Y24" s="1987">
        <v>47.100479602028386</v>
      </c>
      <c r="Z24" s="1988">
        <v>41.175913316409421</v>
      </c>
      <c r="AA24" s="1977"/>
    </row>
    <row r="25" spans="1:27" ht="19.5" customHeight="1">
      <c r="A25" s="156"/>
      <c r="B25" s="1956" t="s">
        <v>18</v>
      </c>
      <c r="C25" s="190"/>
      <c r="D25" s="186"/>
      <c r="E25" s="187"/>
      <c r="F25" s="159">
        <f>Q31</f>
        <v>334.17624792962965</v>
      </c>
      <c r="G25" s="160">
        <f>S31</f>
        <v>7.7375765085882513</v>
      </c>
      <c r="H25" s="153">
        <f t="shared" ref="H25:N25" si="12">T31</f>
        <v>6.1322507333695802</v>
      </c>
      <c r="I25" s="153">
        <f t="shared" si="12"/>
        <v>13.673360083534632</v>
      </c>
      <c r="J25" s="153">
        <f t="shared" si="12"/>
        <v>28.593767784796214</v>
      </c>
      <c r="K25" s="153">
        <f t="shared" si="12"/>
        <v>45.331107063809348</v>
      </c>
      <c r="L25" s="153">
        <f t="shared" si="12"/>
        <v>9.8750285827675928</v>
      </c>
      <c r="M25" s="153">
        <f t="shared" si="12"/>
        <v>24.723339594367904</v>
      </c>
      <c r="N25" s="153">
        <f t="shared" si="12"/>
        <v>43.212843714502498</v>
      </c>
      <c r="O25" s="4132"/>
      <c r="P25" s="1989" t="s">
        <v>1011</v>
      </c>
      <c r="Q25" s="1986">
        <v>164.98417299254811</v>
      </c>
      <c r="R25" s="1987">
        <v>100</v>
      </c>
      <c r="S25" s="1987">
        <v>15.672498996768953</v>
      </c>
      <c r="T25" s="1987">
        <v>4.1822193455511369</v>
      </c>
      <c r="U25" s="1987">
        <v>27.695457609214152</v>
      </c>
      <c r="V25" s="1987">
        <v>36.997965103080496</v>
      </c>
      <c r="W25" s="1987">
        <v>45.584619447457648</v>
      </c>
      <c r="X25" s="1987">
        <v>19.395799863370272</v>
      </c>
      <c r="Y25" s="1987">
        <v>23.98658814126949</v>
      </c>
      <c r="Z25" s="1988">
        <v>47.480905237726425</v>
      </c>
      <c r="AA25" s="1977"/>
    </row>
    <row r="26" spans="1:27" ht="19.5" customHeight="1">
      <c r="A26" s="156"/>
      <c r="B26" s="156" t="s">
        <v>2216</v>
      </c>
      <c r="C26" s="188"/>
      <c r="D26" s="180"/>
      <c r="E26" s="187"/>
      <c r="F26" s="159">
        <f>Q24</f>
        <v>91.390692640640012</v>
      </c>
      <c r="G26" s="160" t="str">
        <f>S24</f>
        <v>-</v>
      </c>
      <c r="H26" s="153" t="str">
        <f t="shared" ref="H26:N26" si="13">T24</f>
        <v>-</v>
      </c>
      <c r="I26" s="153" t="str">
        <f t="shared" si="13"/>
        <v>-</v>
      </c>
      <c r="J26" s="153">
        <f t="shared" si="13"/>
        <v>10.629403753951879</v>
      </c>
      <c r="K26" s="153">
        <f t="shared" si="13"/>
        <v>66.978506720225866</v>
      </c>
      <c r="L26" s="153">
        <f t="shared" si="13"/>
        <v>1.0942033276103169</v>
      </c>
      <c r="M26" s="153">
        <f t="shared" si="13"/>
        <v>47.100479602028386</v>
      </c>
      <c r="N26" s="153">
        <f t="shared" si="13"/>
        <v>41.175913316409421</v>
      </c>
      <c r="O26" s="4132"/>
      <c r="P26" s="1989" t="s">
        <v>1012</v>
      </c>
      <c r="Q26" s="1986">
        <v>77.801382296441446</v>
      </c>
      <c r="R26" s="1987">
        <v>100</v>
      </c>
      <c r="S26" s="2145" t="s">
        <v>1391</v>
      </c>
      <c r="T26" s="1987">
        <v>17.47080194877395</v>
      </c>
      <c r="U26" s="2145" t="s">
        <v>1391</v>
      </c>
      <c r="V26" s="1987">
        <v>31.874122450368965</v>
      </c>
      <c r="W26" s="1987">
        <v>19.365033971035562</v>
      </c>
      <c r="X26" s="2145" t="s">
        <v>1391</v>
      </c>
      <c r="Y26" s="2145" t="s">
        <v>1391</v>
      </c>
      <c r="Z26" s="1988">
        <v>36.554785651032816</v>
      </c>
      <c r="AA26" s="1977"/>
    </row>
    <row r="27" spans="1:27" ht="19.5" customHeight="1">
      <c r="A27" s="156"/>
      <c r="B27" s="156" t="s">
        <v>2217</v>
      </c>
      <c r="C27" s="188"/>
      <c r="D27" s="180"/>
      <c r="E27" s="187"/>
      <c r="F27" s="159">
        <f t="shared" ref="F27:F28" si="14">Q25</f>
        <v>164.98417299254811</v>
      </c>
      <c r="G27" s="160">
        <f>S25</f>
        <v>15.672498996768953</v>
      </c>
      <c r="H27" s="153">
        <f t="shared" ref="H27:N27" si="15">T25</f>
        <v>4.1822193455511369</v>
      </c>
      <c r="I27" s="153">
        <f t="shared" si="15"/>
        <v>27.695457609214152</v>
      </c>
      <c r="J27" s="153">
        <f t="shared" si="15"/>
        <v>36.997965103080496</v>
      </c>
      <c r="K27" s="153">
        <f t="shared" si="15"/>
        <v>45.584619447457648</v>
      </c>
      <c r="L27" s="153">
        <f t="shared" si="15"/>
        <v>19.395799863370272</v>
      </c>
      <c r="M27" s="153">
        <f t="shared" si="15"/>
        <v>23.98658814126949</v>
      </c>
      <c r="N27" s="153">
        <f t="shared" si="15"/>
        <v>47.480905237726425</v>
      </c>
      <c r="O27" s="4132"/>
      <c r="P27" s="1989" t="s">
        <v>1013</v>
      </c>
      <c r="Q27" s="1986">
        <v>67.244710659305937</v>
      </c>
      <c r="R27" s="1987">
        <v>100</v>
      </c>
      <c r="S27" s="1987">
        <v>5.2031785034622127</v>
      </c>
      <c r="T27" s="1987">
        <v>9.6920321512774663</v>
      </c>
      <c r="U27" s="1987">
        <v>9.1972970045631541</v>
      </c>
      <c r="V27" s="1987">
        <v>6.7623995866097157</v>
      </c>
      <c r="W27" s="1987">
        <v>71.622521808434172</v>
      </c>
      <c r="X27" s="2145" t="s">
        <v>1391</v>
      </c>
      <c r="Y27" s="2145" t="s">
        <v>1391</v>
      </c>
      <c r="Z27" s="1988">
        <v>19.343030489241293</v>
      </c>
      <c r="AA27" s="1977"/>
    </row>
    <row r="28" spans="1:27" ht="19.5" customHeight="1">
      <c r="A28" s="156"/>
      <c r="B28" s="156" t="s">
        <v>2218</v>
      </c>
      <c r="C28" s="188"/>
      <c r="D28" s="180"/>
      <c r="E28" s="187"/>
      <c r="F28" s="159">
        <f t="shared" si="14"/>
        <v>77.801382296441446</v>
      </c>
      <c r="G28" s="160" t="str">
        <f>S26</f>
        <v>-</v>
      </c>
      <c r="H28" s="153">
        <f t="shared" ref="H28:N28" si="16">T26</f>
        <v>17.47080194877395</v>
      </c>
      <c r="I28" s="153" t="str">
        <f t="shared" si="16"/>
        <v>-</v>
      </c>
      <c r="J28" s="153">
        <f t="shared" si="16"/>
        <v>31.874122450368965</v>
      </c>
      <c r="K28" s="153">
        <f t="shared" si="16"/>
        <v>19.365033971035562</v>
      </c>
      <c r="L28" s="153" t="str">
        <f>X26</f>
        <v>-</v>
      </c>
      <c r="M28" s="153" t="str">
        <f t="shared" si="16"/>
        <v>-</v>
      </c>
      <c r="N28" s="153">
        <f t="shared" si="16"/>
        <v>36.554785651032816</v>
      </c>
      <c r="O28" s="4132"/>
      <c r="P28" s="1989" t="s">
        <v>1014</v>
      </c>
      <c r="Q28" s="1986">
        <v>46.596703659682049</v>
      </c>
      <c r="R28" s="1987">
        <v>100</v>
      </c>
      <c r="S28" s="1987">
        <v>11.226532788119277</v>
      </c>
      <c r="T28" s="2145" t="s">
        <v>1391</v>
      </c>
      <c r="U28" s="2145" t="s">
        <v>1391</v>
      </c>
      <c r="V28" s="1987">
        <v>52.997517202516541</v>
      </c>
      <c r="W28" s="1987">
        <v>41.770984414397269</v>
      </c>
      <c r="X28" s="1987">
        <v>5.2314983830861914</v>
      </c>
      <c r="Y28" s="1987">
        <v>35.761975664658799</v>
      </c>
      <c r="Z28" s="2146" t="s">
        <v>1391</v>
      </c>
      <c r="AA28" s="1977"/>
    </row>
    <row r="29" spans="1:27" ht="19.5" customHeight="1">
      <c r="A29" s="156"/>
      <c r="B29" s="1956" t="s">
        <v>20</v>
      </c>
      <c r="C29" s="188"/>
      <c r="D29" s="180"/>
      <c r="E29" s="187"/>
      <c r="F29" s="159">
        <f>Q32</f>
        <v>67.244710659305937</v>
      </c>
      <c r="G29" s="160">
        <f>S27</f>
        <v>5.2031785034622127</v>
      </c>
      <c r="H29" s="153">
        <f t="shared" ref="H29:N29" si="17">T27</f>
        <v>9.6920321512774663</v>
      </c>
      <c r="I29" s="153">
        <f t="shared" si="17"/>
        <v>9.1972970045631541</v>
      </c>
      <c r="J29" s="153">
        <f t="shared" si="17"/>
        <v>6.7623995866097157</v>
      </c>
      <c r="K29" s="153">
        <f t="shared" si="17"/>
        <v>71.622521808434172</v>
      </c>
      <c r="L29" s="153" t="str">
        <f>X27</f>
        <v>-</v>
      </c>
      <c r="M29" s="153" t="str">
        <f t="shared" si="17"/>
        <v>-</v>
      </c>
      <c r="N29" s="153">
        <f t="shared" si="17"/>
        <v>19.343030489241293</v>
      </c>
      <c r="O29" s="4132" t="s">
        <v>3713</v>
      </c>
      <c r="P29" s="1989" t="s">
        <v>1016</v>
      </c>
      <c r="Q29" s="1986">
        <v>655.7643630078087</v>
      </c>
      <c r="R29" s="1987">
        <v>100</v>
      </c>
      <c r="S29" s="1987">
        <v>8.9273638570283946</v>
      </c>
      <c r="T29" s="1987">
        <v>7.4741484856169524</v>
      </c>
      <c r="U29" s="1987">
        <v>9.0651909098929444</v>
      </c>
      <c r="V29" s="1987">
        <v>28.106453285221551</v>
      </c>
      <c r="W29" s="1987">
        <v>52.449404416941107</v>
      </c>
      <c r="X29" s="1987">
        <v>8.5986653170290808</v>
      </c>
      <c r="Y29" s="1987">
        <v>21.140927428798406</v>
      </c>
      <c r="Z29" s="1988">
        <v>20.337038086824197</v>
      </c>
      <c r="AA29" s="1977"/>
    </row>
    <row r="30" spans="1:27" ht="19.5" customHeight="1">
      <c r="A30" s="3093" t="s">
        <v>21</v>
      </c>
      <c r="B30" s="3093"/>
      <c r="C30" s="188"/>
      <c r="D30" s="180"/>
      <c r="E30" s="187"/>
      <c r="F30" s="159">
        <f>Q33</f>
        <v>46.596703659682049</v>
      </c>
      <c r="G30" s="160">
        <f>S28</f>
        <v>11.226532788119277</v>
      </c>
      <c r="H30" s="153" t="str">
        <f t="shared" ref="H30:N30" si="18">T28</f>
        <v>-</v>
      </c>
      <c r="I30" s="153" t="str">
        <f t="shared" si="18"/>
        <v>-</v>
      </c>
      <c r="J30" s="153">
        <f t="shared" si="18"/>
        <v>52.997517202516541</v>
      </c>
      <c r="K30" s="153">
        <f t="shared" si="18"/>
        <v>41.770984414397269</v>
      </c>
      <c r="L30" s="153">
        <f t="shared" si="18"/>
        <v>5.2314983830861914</v>
      </c>
      <c r="M30" s="153">
        <f t="shared" si="18"/>
        <v>35.761975664658799</v>
      </c>
      <c r="N30" s="153" t="str">
        <f t="shared" si="18"/>
        <v>-</v>
      </c>
      <c r="O30" s="4132"/>
      <c r="P30" s="1989" t="s">
        <v>1017</v>
      </c>
      <c r="Q30" s="1986">
        <v>657.88666336912581</v>
      </c>
      <c r="R30" s="1987">
        <v>100</v>
      </c>
      <c r="S30" s="1987">
        <v>8.0465929554597633</v>
      </c>
      <c r="T30" s="1987">
        <v>9.7416674325639203</v>
      </c>
      <c r="U30" s="1987">
        <v>4.2046940031403883</v>
      </c>
      <c r="V30" s="1987">
        <v>32.492046550598566</v>
      </c>
      <c r="W30" s="1987">
        <v>46.532371193114251</v>
      </c>
      <c r="X30" s="1987">
        <v>11.98719868118082</v>
      </c>
      <c r="Y30" s="1987">
        <v>6.4520160767291044</v>
      </c>
      <c r="Z30" s="1988">
        <v>18.276044283669663</v>
      </c>
      <c r="AA30" s="1977"/>
    </row>
    <row r="31" spans="1:27" ht="19.5" customHeight="1">
      <c r="A31" s="3094" t="s">
        <v>118</v>
      </c>
      <c r="B31" s="3094"/>
      <c r="C31" s="3094"/>
      <c r="D31" s="186"/>
      <c r="E31" s="187"/>
      <c r="F31" s="159"/>
      <c r="G31" s="160"/>
      <c r="H31" s="153"/>
      <c r="I31" s="153"/>
      <c r="J31" s="153"/>
      <c r="K31" s="153"/>
      <c r="L31" s="153"/>
      <c r="M31" s="153"/>
      <c r="N31" s="153"/>
      <c r="O31" s="4132"/>
      <c r="P31" s="1989" t="s">
        <v>1018</v>
      </c>
      <c r="Q31" s="1986">
        <v>334.17624792962965</v>
      </c>
      <c r="R31" s="1987">
        <v>100</v>
      </c>
      <c r="S31" s="1987">
        <v>7.7375765085882513</v>
      </c>
      <c r="T31" s="1987">
        <v>6.1322507333695802</v>
      </c>
      <c r="U31" s="1987">
        <v>13.673360083534632</v>
      </c>
      <c r="V31" s="1987">
        <v>28.593767784796214</v>
      </c>
      <c r="W31" s="1987">
        <v>45.331107063809348</v>
      </c>
      <c r="X31" s="1987">
        <v>9.8750285827675928</v>
      </c>
      <c r="Y31" s="1987">
        <v>24.723339594367904</v>
      </c>
      <c r="Z31" s="1988">
        <v>43.212843714502498</v>
      </c>
      <c r="AA31" s="1977"/>
    </row>
    <row r="32" spans="1:27" ht="19.5" customHeight="1">
      <c r="A32" s="3093" t="s">
        <v>22</v>
      </c>
      <c r="B32" s="3093" t="s">
        <v>22</v>
      </c>
      <c r="C32" s="1957"/>
      <c r="D32" s="186"/>
      <c r="E32" s="187"/>
      <c r="F32" s="159">
        <f>Q34</f>
        <v>749.22422561532699</v>
      </c>
      <c r="G32" s="160">
        <f>S34</f>
        <v>19.495783377986761</v>
      </c>
      <c r="H32" s="153">
        <f t="shared" ref="H32:N32" si="19">T34</f>
        <v>18.700921918541624</v>
      </c>
      <c r="I32" s="153">
        <f t="shared" si="19"/>
        <v>18.550685523543383</v>
      </c>
      <c r="J32" s="153">
        <f t="shared" si="19"/>
        <v>69.788050063517716</v>
      </c>
      <c r="K32" s="153">
        <f t="shared" si="19"/>
        <v>7.9343315816637086</v>
      </c>
      <c r="L32" s="153">
        <f t="shared" si="19"/>
        <v>1.5126757712653287</v>
      </c>
      <c r="M32" s="153">
        <f t="shared" si="19"/>
        <v>8.7459693827910581</v>
      </c>
      <c r="N32" s="153">
        <f t="shared" si="19"/>
        <v>7.0554164429968811</v>
      </c>
      <c r="O32" s="4132"/>
      <c r="P32" s="1989" t="s">
        <v>1019</v>
      </c>
      <c r="Q32" s="1986">
        <v>67.244710659305937</v>
      </c>
      <c r="R32" s="1987">
        <v>100</v>
      </c>
      <c r="S32" s="1987">
        <v>5.2031785034622127</v>
      </c>
      <c r="T32" s="1987">
        <v>9.6920321512774663</v>
      </c>
      <c r="U32" s="1987">
        <v>9.1972970045631541</v>
      </c>
      <c r="V32" s="1987">
        <v>6.7623995866097157</v>
      </c>
      <c r="W32" s="1987">
        <v>71.622521808434172</v>
      </c>
      <c r="X32" s="2145" t="s">
        <v>1391</v>
      </c>
      <c r="Y32" s="2145" t="s">
        <v>1391</v>
      </c>
      <c r="Z32" s="1988">
        <v>19.343030489241293</v>
      </c>
      <c r="AA32" s="1977"/>
    </row>
    <row r="33" spans="1:27" s="176" customFormat="1" ht="19.5" customHeight="1">
      <c r="A33" s="1956"/>
      <c r="B33" s="1956" t="s">
        <v>23</v>
      </c>
      <c r="C33" s="1956"/>
      <c r="D33" s="186"/>
      <c r="E33" s="187"/>
      <c r="F33" s="159">
        <f>Q36</f>
        <v>494.46834258772964</v>
      </c>
      <c r="G33" s="160">
        <f>S36</f>
        <v>24.788609905560932</v>
      </c>
      <c r="H33" s="153">
        <f t="shared" ref="H33:N36" si="20">T36</f>
        <v>12.119742719478879</v>
      </c>
      <c r="I33" s="153">
        <f t="shared" si="20"/>
        <v>20.448947273144853</v>
      </c>
      <c r="J33" s="153">
        <f t="shared" si="20"/>
        <v>76.435075211931775</v>
      </c>
      <c r="K33" s="153" t="str">
        <f t="shared" si="20"/>
        <v>-</v>
      </c>
      <c r="L33" s="153" t="str">
        <f t="shared" si="20"/>
        <v>-</v>
      </c>
      <c r="M33" s="153" t="str">
        <f t="shared" si="20"/>
        <v>-</v>
      </c>
      <c r="N33" s="153" t="str">
        <f t="shared" si="20"/>
        <v>-</v>
      </c>
      <c r="O33" s="4132"/>
      <c r="P33" s="1989" t="s">
        <v>1020</v>
      </c>
      <c r="Q33" s="1986">
        <v>46.596703659682049</v>
      </c>
      <c r="R33" s="1987">
        <v>100</v>
      </c>
      <c r="S33" s="1987">
        <v>11.226532788119277</v>
      </c>
      <c r="T33" s="2145" t="s">
        <v>1391</v>
      </c>
      <c r="U33" s="2145" t="s">
        <v>1391</v>
      </c>
      <c r="V33" s="1987">
        <v>52.997517202516541</v>
      </c>
      <c r="W33" s="1987">
        <v>41.770984414397269</v>
      </c>
      <c r="X33" s="1987">
        <v>5.2314983830861914</v>
      </c>
      <c r="Y33" s="1987">
        <v>35.761975664658799</v>
      </c>
      <c r="Z33" s="2146" t="s">
        <v>1391</v>
      </c>
      <c r="AA33" s="1977"/>
    </row>
    <row r="34" spans="1:27" ht="19.5" customHeight="1">
      <c r="A34" s="1956"/>
      <c r="B34" s="1956" t="s">
        <v>24</v>
      </c>
      <c r="C34" s="1956"/>
      <c r="D34" s="186"/>
      <c r="E34" s="187"/>
      <c r="F34" s="159">
        <f t="shared" ref="F34:F36" si="21">Q37</f>
        <v>114.16438419258847</v>
      </c>
      <c r="G34" s="160">
        <f t="shared" ref="G34:G36" si="22">S37</f>
        <v>5.3232189007156281</v>
      </c>
      <c r="H34" s="153">
        <f t="shared" si="20"/>
        <v>42.248101997405549</v>
      </c>
      <c r="I34" s="153">
        <f t="shared" si="20"/>
        <v>13.031223972037894</v>
      </c>
      <c r="J34" s="153">
        <f t="shared" si="20"/>
        <v>84.632384449551282</v>
      </c>
      <c r="K34" s="153">
        <f t="shared" si="20"/>
        <v>16.172668093439178</v>
      </c>
      <c r="L34" s="153">
        <f t="shared" si="20"/>
        <v>1.7518598415300168</v>
      </c>
      <c r="M34" s="153">
        <f t="shared" si="20"/>
        <v>10.550159339301707</v>
      </c>
      <c r="N34" s="153">
        <f t="shared" si="20"/>
        <v>19.196973903739401</v>
      </c>
      <c r="O34" s="4132" t="s">
        <v>1021</v>
      </c>
      <c r="P34" s="1989" t="s">
        <v>1022</v>
      </c>
      <c r="Q34" s="1986">
        <v>749.22422561532699</v>
      </c>
      <c r="R34" s="1987">
        <v>100</v>
      </c>
      <c r="S34" s="1987">
        <v>19.495783377986761</v>
      </c>
      <c r="T34" s="1987">
        <v>18.700921918541624</v>
      </c>
      <c r="U34" s="1987">
        <v>18.550685523543383</v>
      </c>
      <c r="V34" s="1987">
        <v>69.788050063517716</v>
      </c>
      <c r="W34" s="1987">
        <v>7.9343315816637086</v>
      </c>
      <c r="X34" s="1987">
        <v>1.5126757712653287</v>
      </c>
      <c r="Y34" s="1987">
        <v>8.7459693827910581</v>
      </c>
      <c r="Z34" s="1988">
        <v>7.0554164429968811</v>
      </c>
      <c r="AA34" s="1977"/>
    </row>
    <row r="35" spans="1:27" ht="19.5" customHeight="1">
      <c r="A35" s="1956"/>
      <c r="B35" s="1956" t="s">
        <v>25</v>
      </c>
      <c r="C35" s="1956"/>
      <c r="D35" s="186"/>
      <c r="E35" s="187"/>
      <c r="F35" s="159">
        <f t="shared" si="21"/>
        <v>140.59149883500874</v>
      </c>
      <c r="G35" s="160">
        <f t="shared" si="22"/>
        <v>12.389144121732135</v>
      </c>
      <c r="H35" s="153">
        <f t="shared" si="20"/>
        <v>22.726310810099502</v>
      </c>
      <c r="I35" s="153">
        <f t="shared" si="20"/>
        <v>16.356353614592972</v>
      </c>
      <c r="J35" s="153">
        <f t="shared" si="20"/>
        <v>34.356051375946834</v>
      </c>
      <c r="K35" s="153">
        <f t="shared" si="20"/>
        <v>29.150060817106176</v>
      </c>
      <c r="L35" s="153">
        <f t="shared" si="20"/>
        <v>6.6386185584993829</v>
      </c>
      <c r="M35" s="153">
        <f t="shared" si="20"/>
        <v>38.04098923682686</v>
      </c>
      <c r="N35" s="153">
        <f t="shared" si="20"/>
        <v>22.010421984674274</v>
      </c>
      <c r="O35" s="4132"/>
      <c r="P35" s="1989" t="s">
        <v>1023</v>
      </c>
      <c r="Q35" s="1986">
        <v>1012.4444630102248</v>
      </c>
      <c r="R35" s="1987">
        <v>100</v>
      </c>
      <c r="S35" s="2145" t="s">
        <v>1391</v>
      </c>
      <c r="T35" s="2145" t="s">
        <v>1391</v>
      </c>
      <c r="U35" s="2145" t="s">
        <v>1391</v>
      </c>
      <c r="V35" s="2145" t="s">
        <v>1391</v>
      </c>
      <c r="W35" s="1987">
        <v>79.978795316647336</v>
      </c>
      <c r="X35" s="1987">
        <v>15.739484244865068</v>
      </c>
      <c r="Y35" s="1987">
        <v>21.219744715455469</v>
      </c>
      <c r="Z35" s="1988">
        <v>35.374981513417616</v>
      </c>
      <c r="AA35" s="1977"/>
    </row>
    <row r="36" spans="1:27" ht="19.5" customHeight="1" thickBot="1">
      <c r="A36" s="3104" t="s">
        <v>26</v>
      </c>
      <c r="B36" s="3104"/>
      <c r="C36" s="1958"/>
      <c r="D36" s="198"/>
      <c r="E36" s="199"/>
      <c r="F36" s="2149">
        <f t="shared" si="21"/>
        <v>1012.4444630102248</v>
      </c>
      <c r="G36" s="2150" t="str">
        <f t="shared" si="22"/>
        <v>-</v>
      </c>
      <c r="H36" s="202" t="str">
        <f t="shared" si="20"/>
        <v>-</v>
      </c>
      <c r="I36" s="202" t="str">
        <f t="shared" si="20"/>
        <v>-</v>
      </c>
      <c r="J36" s="202" t="str">
        <f t="shared" si="20"/>
        <v>-</v>
      </c>
      <c r="K36" s="202">
        <f t="shared" si="20"/>
        <v>79.978795316647336</v>
      </c>
      <c r="L36" s="202">
        <f t="shared" si="20"/>
        <v>15.739484244865068</v>
      </c>
      <c r="M36" s="202">
        <f t="shared" si="20"/>
        <v>21.219744715455469</v>
      </c>
      <c r="N36" s="202">
        <f t="shared" si="20"/>
        <v>35.374981513417616</v>
      </c>
      <c r="O36" s="4132" t="s">
        <v>1024</v>
      </c>
      <c r="P36" s="1989" t="s">
        <v>3904</v>
      </c>
      <c r="Q36" s="1986">
        <v>494.46834258772964</v>
      </c>
      <c r="R36" s="1987">
        <v>100</v>
      </c>
      <c r="S36" s="1987">
        <v>24.788609905560932</v>
      </c>
      <c r="T36" s="1987">
        <v>12.119742719478879</v>
      </c>
      <c r="U36" s="1987">
        <v>20.448947273144853</v>
      </c>
      <c r="V36" s="1987">
        <v>76.435075211931775</v>
      </c>
      <c r="W36" s="2145" t="s">
        <v>1391</v>
      </c>
      <c r="X36" s="2145" t="s">
        <v>1391</v>
      </c>
      <c r="Y36" s="2145" t="s">
        <v>1391</v>
      </c>
      <c r="Z36" s="2146" t="s">
        <v>1391</v>
      </c>
      <c r="AA36" s="1977"/>
    </row>
    <row r="37" spans="1:27" s="173" customFormat="1" ht="17.25" customHeight="1">
      <c r="A37" s="4126" t="s">
        <v>3719</v>
      </c>
      <c r="B37" s="4126"/>
      <c r="C37" s="4126"/>
      <c r="D37" s="4126"/>
      <c r="E37" s="4126"/>
      <c r="F37" s="4126"/>
      <c r="G37" s="4126"/>
      <c r="H37" s="4126"/>
      <c r="I37" s="4126"/>
      <c r="J37" s="4126"/>
      <c r="K37" s="4126"/>
      <c r="L37" s="4126"/>
      <c r="M37" s="4126"/>
      <c r="N37" s="4126"/>
      <c r="O37" s="4132"/>
      <c r="P37" s="1989" t="s">
        <v>3905</v>
      </c>
      <c r="Q37" s="1986">
        <v>114.16438419258847</v>
      </c>
      <c r="R37" s="1987">
        <v>100</v>
      </c>
      <c r="S37" s="1987">
        <v>5.3232189007156281</v>
      </c>
      <c r="T37" s="1987">
        <v>42.248101997405549</v>
      </c>
      <c r="U37" s="1987">
        <v>13.031223972037894</v>
      </c>
      <c r="V37" s="1987">
        <v>84.632384449551282</v>
      </c>
      <c r="W37" s="1987">
        <v>16.172668093439178</v>
      </c>
      <c r="X37" s="1987">
        <v>1.7518598415300168</v>
      </c>
      <c r="Y37" s="1987">
        <v>10.550159339301707</v>
      </c>
      <c r="Z37" s="1988">
        <v>19.196973903739401</v>
      </c>
      <c r="AA37" s="1977"/>
    </row>
    <row r="38" spans="1:27" ht="15.75" customHeight="1">
      <c r="E38" s="176"/>
      <c r="O38" s="4132"/>
      <c r="P38" s="1989" t="s">
        <v>3906</v>
      </c>
      <c r="Q38" s="1986">
        <v>140.59149883500874</v>
      </c>
      <c r="R38" s="1987">
        <v>100</v>
      </c>
      <c r="S38" s="1987">
        <v>12.389144121732135</v>
      </c>
      <c r="T38" s="1987">
        <v>22.726310810099502</v>
      </c>
      <c r="U38" s="1987">
        <v>16.356353614592972</v>
      </c>
      <c r="V38" s="1987">
        <v>34.356051375946834</v>
      </c>
      <c r="W38" s="1987">
        <v>29.150060817106176</v>
      </c>
      <c r="X38" s="1987">
        <v>6.6386185584993829</v>
      </c>
      <c r="Y38" s="1987">
        <v>38.04098923682686</v>
      </c>
      <c r="Z38" s="1988">
        <v>22.010421984674274</v>
      </c>
      <c r="AA38" s="1977"/>
    </row>
    <row r="39" spans="1:27" ht="15" customHeight="1">
      <c r="E39" s="176"/>
      <c r="O39" s="4132"/>
      <c r="P39" s="1989" t="s">
        <v>3907</v>
      </c>
      <c r="Q39" s="1986">
        <v>1012.4444630102248</v>
      </c>
      <c r="R39" s="1987">
        <v>100</v>
      </c>
      <c r="S39" s="2145" t="s">
        <v>1391</v>
      </c>
      <c r="T39" s="2145" t="s">
        <v>1391</v>
      </c>
      <c r="U39" s="2145" t="s">
        <v>1391</v>
      </c>
      <c r="V39" s="2145" t="s">
        <v>1391</v>
      </c>
      <c r="W39" s="1987">
        <v>79.978795316647336</v>
      </c>
      <c r="X39" s="1987">
        <v>15.739484244865068</v>
      </c>
      <c r="Y39" s="1987">
        <v>21.219744715455469</v>
      </c>
      <c r="Z39" s="1988">
        <v>35.374981513417616</v>
      </c>
      <c r="AA39" s="1977"/>
    </row>
    <row r="40" spans="1:27" ht="15.75" customHeight="1">
      <c r="E40" s="176"/>
      <c r="O40" s="4132" t="s">
        <v>1029</v>
      </c>
      <c r="P40" s="1989" t="s">
        <v>1030</v>
      </c>
      <c r="Q40" s="1986">
        <v>1061.609607402464</v>
      </c>
      <c r="R40" s="1987">
        <v>100</v>
      </c>
      <c r="S40" s="1987">
        <v>4.8052175910335126</v>
      </c>
      <c r="T40" s="1987">
        <v>7.5432503692258468</v>
      </c>
      <c r="U40" s="1987">
        <v>7.630851587370147</v>
      </c>
      <c r="V40" s="1987">
        <v>25.354421607429977</v>
      </c>
      <c r="W40" s="1987">
        <v>56.488881381304324</v>
      </c>
      <c r="X40" s="1987">
        <v>10.737957302402936</v>
      </c>
      <c r="Y40" s="1987">
        <v>17.283087286353222</v>
      </c>
      <c r="Z40" s="1988">
        <v>20.844485991626353</v>
      </c>
      <c r="AA40" s="1977"/>
    </row>
    <row r="41" spans="1:27" ht="15.75" customHeight="1">
      <c r="E41" s="176"/>
      <c r="O41" s="4132"/>
      <c r="P41" s="1989" t="s">
        <v>1031</v>
      </c>
      <c r="Q41" s="1986">
        <v>415.58063208196319</v>
      </c>
      <c r="R41" s="1987">
        <v>100</v>
      </c>
      <c r="S41" s="1987">
        <v>14.051660618397152</v>
      </c>
      <c r="T41" s="1987">
        <v>5.0875654515855588</v>
      </c>
      <c r="U41" s="1987">
        <v>6.3983135378107914</v>
      </c>
      <c r="V41" s="1987">
        <v>29.852625612236221</v>
      </c>
      <c r="W41" s="1987">
        <v>45.935215352870571</v>
      </c>
      <c r="X41" s="1987">
        <v>10.107348724439131</v>
      </c>
      <c r="Y41" s="1987">
        <v>16.236606152292175</v>
      </c>
      <c r="Z41" s="1988">
        <v>32.985587177787274</v>
      </c>
      <c r="AA41" s="1977"/>
    </row>
    <row r="42" spans="1:27" ht="15.75" customHeight="1">
      <c r="E42" s="176"/>
      <c r="O42" s="4132"/>
      <c r="P42" s="1989" t="s">
        <v>1032</v>
      </c>
      <c r="Q42" s="1986">
        <v>217.50614864119717</v>
      </c>
      <c r="R42" s="1987">
        <v>100</v>
      </c>
      <c r="S42" s="1987">
        <v>13.344241607320839</v>
      </c>
      <c r="T42" s="1987">
        <v>15.120965701971315</v>
      </c>
      <c r="U42" s="1987">
        <v>7.4225332929787085</v>
      </c>
      <c r="V42" s="1987">
        <v>48.777996093558045</v>
      </c>
      <c r="W42" s="1987">
        <v>25.59830808211775</v>
      </c>
      <c r="X42" s="1987">
        <v>3.5343828429795181</v>
      </c>
      <c r="Y42" s="1987">
        <v>7.5767404398356373</v>
      </c>
      <c r="Z42" s="1988">
        <v>12.349742295905179</v>
      </c>
      <c r="AA42" s="1977"/>
    </row>
    <row r="43" spans="1:27" ht="15.75" customHeight="1">
      <c r="E43" s="176"/>
      <c r="O43" s="4132"/>
      <c r="P43" s="1989" t="s">
        <v>1033</v>
      </c>
      <c r="Q43" s="1986">
        <v>27.828849356475569</v>
      </c>
      <c r="R43" s="1987">
        <v>100</v>
      </c>
      <c r="S43" s="1987">
        <v>20.245013959371867</v>
      </c>
      <c r="T43" s="1987">
        <v>3.5933932703807869</v>
      </c>
      <c r="U43" s="1987">
        <v>24.640410996935614</v>
      </c>
      <c r="V43" s="1987">
        <v>54.484881843077751</v>
      </c>
      <c r="W43" s="1987">
        <v>12.740212503979182</v>
      </c>
      <c r="X43" s="1987">
        <v>3.5933932703807869</v>
      </c>
      <c r="Y43" s="1987">
        <v>12.740212503979182</v>
      </c>
      <c r="Z43" s="1988">
        <v>45.813753241431399</v>
      </c>
      <c r="AA43" s="1977"/>
    </row>
    <row r="44" spans="1:27" ht="15.75" customHeight="1">
      <c r="E44" s="176"/>
      <c r="O44" s="4132"/>
      <c r="P44" s="1989" t="s">
        <v>1034</v>
      </c>
      <c r="Q44" s="1986">
        <v>28.451143451143455</v>
      </c>
      <c r="R44" s="1987">
        <v>100</v>
      </c>
      <c r="S44" s="2145" t="s">
        <v>1391</v>
      </c>
      <c r="T44" s="2145" t="s">
        <v>1391</v>
      </c>
      <c r="U44" s="1987">
        <v>12.977712824260138</v>
      </c>
      <c r="V44" s="1987">
        <v>12.977712824260138</v>
      </c>
      <c r="W44" s="1987">
        <v>57.552064303982455</v>
      </c>
      <c r="X44" s="1987">
        <v>3.5147972232371205</v>
      </c>
      <c r="Y44" s="1987">
        <v>25.955425648520276</v>
      </c>
      <c r="Z44" s="1988">
        <v>35.264888564121293</v>
      </c>
      <c r="AA44" s="1977"/>
    </row>
    <row r="45" spans="1:27" ht="15.75" customHeight="1">
      <c r="E45" s="176"/>
      <c r="O45" s="4132"/>
      <c r="P45" s="1989" t="s">
        <v>1035</v>
      </c>
      <c r="Q45" s="1986">
        <v>10.692307692307693</v>
      </c>
      <c r="R45" s="1987">
        <v>100</v>
      </c>
      <c r="S45" s="1987">
        <v>18.705035971223019</v>
      </c>
      <c r="T45" s="1987">
        <v>46.762589928057551</v>
      </c>
      <c r="U45" s="1987">
        <v>43.884892086330936</v>
      </c>
      <c r="V45" s="1987">
        <v>43.884892086330936</v>
      </c>
      <c r="W45" s="1987">
        <v>28.057553956834528</v>
      </c>
      <c r="X45" s="1987">
        <v>46.762589928057551</v>
      </c>
      <c r="Y45" s="1987">
        <v>18.705035971223019</v>
      </c>
      <c r="Z45" s="1988">
        <v>28.057553956834528</v>
      </c>
      <c r="AA45" s="1977"/>
    </row>
    <row r="46" spans="1:27" ht="15.75" customHeight="1">
      <c r="E46" s="176"/>
      <c r="O46" s="4132" t="s">
        <v>770</v>
      </c>
      <c r="P46" s="1989" t="s">
        <v>1036</v>
      </c>
      <c r="Q46" s="1986">
        <v>371.43559042276377</v>
      </c>
      <c r="R46" s="1987">
        <v>100</v>
      </c>
      <c r="S46" s="1987">
        <v>5.9001326931088078</v>
      </c>
      <c r="T46" s="1987">
        <v>4.66107349107026</v>
      </c>
      <c r="U46" s="1987">
        <v>13.122259147358298</v>
      </c>
      <c r="V46" s="1987">
        <v>22.221710873431022</v>
      </c>
      <c r="W46" s="1987">
        <v>62.456675584585021</v>
      </c>
      <c r="X46" s="1987">
        <v>11.280112280085451</v>
      </c>
      <c r="Y46" s="1987">
        <v>21.702383109070635</v>
      </c>
      <c r="Z46" s="1988">
        <v>5.5028545908256845</v>
      </c>
      <c r="AA46" s="1977"/>
    </row>
    <row r="47" spans="1:27" ht="15.75" customHeight="1">
      <c r="E47" s="176"/>
      <c r="O47" s="4132"/>
      <c r="P47" s="1989" t="s">
        <v>1037</v>
      </c>
      <c r="Q47" s="1986">
        <v>213.89178257370068</v>
      </c>
      <c r="R47" s="1987">
        <v>100</v>
      </c>
      <c r="S47" s="2145" t="s">
        <v>1391</v>
      </c>
      <c r="T47" s="1987">
        <v>2.0076122585865122</v>
      </c>
      <c r="U47" s="2145" t="s">
        <v>1391</v>
      </c>
      <c r="V47" s="1987">
        <v>7.6516456752994202</v>
      </c>
      <c r="W47" s="1987">
        <v>72.369819617640815</v>
      </c>
      <c r="X47" s="1987">
        <v>7.6362603260368394</v>
      </c>
      <c r="Y47" s="1987">
        <v>20.312338624603974</v>
      </c>
      <c r="Z47" s="1988">
        <v>45.377592931325125</v>
      </c>
      <c r="AA47" s="1977"/>
    </row>
    <row r="48" spans="1:27" ht="15.75" customHeight="1">
      <c r="E48" s="176"/>
      <c r="O48" s="4132"/>
      <c r="P48" s="1989" t="s">
        <v>1038</v>
      </c>
      <c r="Q48" s="1986">
        <v>381.11401359668662</v>
      </c>
      <c r="R48" s="1987">
        <v>100</v>
      </c>
      <c r="S48" s="1987">
        <v>17.384028604736159</v>
      </c>
      <c r="T48" s="1987">
        <v>12.092653341480421</v>
      </c>
      <c r="U48" s="1987">
        <v>9.6754851127375385</v>
      </c>
      <c r="V48" s="1987">
        <v>35.485452548834331</v>
      </c>
      <c r="W48" s="1987">
        <v>43.691474801973648</v>
      </c>
      <c r="X48" s="1987">
        <v>3.7031908076198037</v>
      </c>
      <c r="Y48" s="1987">
        <v>12.156114874530987</v>
      </c>
      <c r="Z48" s="1988">
        <v>28.532485231107092</v>
      </c>
      <c r="AA48" s="1977"/>
    </row>
    <row r="49" spans="5:27" ht="15.75" customHeight="1">
      <c r="E49" s="176"/>
      <c r="O49" s="4132"/>
      <c r="P49" s="1989" t="s">
        <v>1039</v>
      </c>
      <c r="Q49" s="1986">
        <v>379.75266423548146</v>
      </c>
      <c r="R49" s="1987">
        <v>100</v>
      </c>
      <c r="S49" s="1987">
        <v>5.5073018664526794</v>
      </c>
      <c r="T49" s="1987">
        <v>5.8152047729771716</v>
      </c>
      <c r="U49" s="1987">
        <v>5.9214301560671831</v>
      </c>
      <c r="V49" s="1987">
        <v>40.128566829087362</v>
      </c>
      <c r="W49" s="1987">
        <v>37.881518284242773</v>
      </c>
      <c r="X49" s="1987">
        <v>17.561555841790071</v>
      </c>
      <c r="Y49" s="1987">
        <v>10.52426727339437</v>
      </c>
      <c r="Z49" s="1988">
        <v>18.832895381611966</v>
      </c>
      <c r="AA49" s="1977"/>
    </row>
    <row r="50" spans="5:27" ht="15.75" customHeight="1">
      <c r="E50" s="176"/>
      <c r="O50" s="4132"/>
      <c r="P50" s="1989" t="s">
        <v>1040</v>
      </c>
      <c r="Q50" s="1986">
        <v>170.90669413381312</v>
      </c>
      <c r="R50" s="1987">
        <v>100</v>
      </c>
      <c r="S50" s="1987">
        <v>8.5553144128822822</v>
      </c>
      <c r="T50" s="1987">
        <v>10.518239214783232</v>
      </c>
      <c r="U50" s="2145" t="s">
        <v>1391</v>
      </c>
      <c r="V50" s="1987">
        <v>22.895224104796757</v>
      </c>
      <c r="W50" s="1987">
        <v>51.060257288651378</v>
      </c>
      <c r="X50" s="1987">
        <v>6.3760891144387477</v>
      </c>
      <c r="Y50" s="1987">
        <v>19.445639536697016</v>
      </c>
      <c r="Z50" s="1988">
        <v>31.602629040007933</v>
      </c>
      <c r="AA50" s="1977"/>
    </row>
    <row r="51" spans="5:27" ht="15.75" customHeight="1">
      <c r="E51" s="176"/>
      <c r="O51" s="4132"/>
      <c r="P51" s="1989" t="s">
        <v>1041</v>
      </c>
      <c r="Q51" s="1986">
        <v>166.956057584299</v>
      </c>
      <c r="R51" s="1987">
        <v>100</v>
      </c>
      <c r="S51" s="1987">
        <v>7.4906516836373536</v>
      </c>
      <c r="T51" s="1987">
        <v>15.188587839294268</v>
      </c>
      <c r="U51" s="1987">
        <v>7.3155423643026394</v>
      </c>
      <c r="V51" s="1987">
        <v>43.886062228373596</v>
      </c>
      <c r="W51" s="1987">
        <v>29.892323171974144</v>
      </c>
      <c r="X51" s="1987">
        <v>7.0402756490046947</v>
      </c>
      <c r="Y51" s="1987">
        <v>14.284861469364218</v>
      </c>
      <c r="Z51" s="1988">
        <v>19.81926969311154</v>
      </c>
      <c r="AA51" s="1977"/>
    </row>
    <row r="52" spans="5:27" ht="15.75" customHeight="1">
      <c r="E52" s="176"/>
      <c r="O52" s="4132"/>
      <c r="P52" s="1989" t="s">
        <v>1042</v>
      </c>
      <c r="Q52" s="1986">
        <v>22.898813642311165</v>
      </c>
      <c r="R52" s="1987">
        <v>100</v>
      </c>
      <c r="S52" s="1987">
        <v>14.972703311763279</v>
      </c>
      <c r="T52" s="1987">
        <v>4.3670384659240824</v>
      </c>
      <c r="U52" s="1987">
        <v>14.972703311763279</v>
      </c>
      <c r="V52" s="1987">
        <v>35.18580834646459</v>
      </c>
      <c r="W52" s="1987">
        <v>51.713076255763156</v>
      </c>
      <c r="X52" s="1987">
        <v>8.7340769318481648</v>
      </c>
      <c r="Y52" s="1987">
        <v>15.483136379066098</v>
      </c>
      <c r="Z52" s="1988">
        <v>39.552846812388673</v>
      </c>
      <c r="AA52" s="1977"/>
    </row>
    <row r="53" spans="5:27" ht="15.75" customHeight="1">
      <c r="E53" s="176"/>
      <c r="O53" s="4132"/>
      <c r="P53" s="1989" t="s">
        <v>1043</v>
      </c>
      <c r="Q53" s="1986">
        <v>26.646544369967199</v>
      </c>
      <c r="R53" s="1987">
        <v>100</v>
      </c>
      <c r="S53" s="1987">
        <v>16.619683840011099</v>
      </c>
      <c r="T53" s="1987">
        <v>3.7528318348366425</v>
      </c>
      <c r="U53" s="1987">
        <v>25.733704010348912</v>
      </c>
      <c r="V53" s="1987">
        <v>28.117721802092969</v>
      </c>
      <c r="W53" s="1987">
        <v>27.549374654486869</v>
      </c>
      <c r="X53" s="1987">
        <v>3.7528318348366425</v>
      </c>
      <c r="Y53" s="1987">
        <v>13.856609851704526</v>
      </c>
      <c r="Z53" s="1988">
        <v>39.047412616568735</v>
      </c>
      <c r="AA53" s="1977"/>
    </row>
    <row r="54" spans="5:27" ht="15.75" customHeight="1">
      <c r="E54" s="176"/>
      <c r="O54" s="4132"/>
      <c r="P54" s="1989" t="s">
        <v>1044</v>
      </c>
      <c r="Q54" s="1986">
        <v>24.066528066528068</v>
      </c>
      <c r="R54" s="1987">
        <v>100</v>
      </c>
      <c r="S54" s="2145" t="s">
        <v>1391</v>
      </c>
      <c r="T54" s="1987">
        <v>8.3102971665514858</v>
      </c>
      <c r="U54" s="1987">
        <v>30.684174153420869</v>
      </c>
      <c r="V54" s="1987">
        <v>30.684174153420869</v>
      </c>
      <c r="W54" s="1987">
        <v>52.695231513476145</v>
      </c>
      <c r="X54" s="1987">
        <v>12.465445749827229</v>
      </c>
      <c r="Y54" s="1987">
        <v>15.342087076710435</v>
      </c>
      <c r="Z54" s="1988">
        <v>15.342087076710435</v>
      </c>
      <c r="AA54" s="1977"/>
    </row>
    <row r="55" spans="5:27" ht="15.75" customHeight="1">
      <c r="E55" s="176"/>
      <c r="O55" s="4132"/>
      <c r="P55" s="1989" t="s">
        <v>1045</v>
      </c>
      <c r="Q55" s="1986">
        <v>4</v>
      </c>
      <c r="R55" s="1987">
        <v>100</v>
      </c>
      <c r="S55" s="1987">
        <v>50</v>
      </c>
      <c r="T55" s="1987">
        <v>75</v>
      </c>
      <c r="U55" s="1987">
        <v>25</v>
      </c>
      <c r="V55" s="1987">
        <v>25</v>
      </c>
      <c r="W55" s="1987">
        <v>75</v>
      </c>
      <c r="X55" s="1987">
        <v>75</v>
      </c>
      <c r="Y55" s="1987">
        <v>50</v>
      </c>
      <c r="Z55" s="1988">
        <v>75</v>
      </c>
      <c r="AA55" s="1977"/>
    </row>
    <row r="56" spans="5:27" ht="15.75" customHeight="1">
      <c r="E56" s="176"/>
      <c r="O56" s="4132" t="s">
        <v>96</v>
      </c>
      <c r="P56" s="1989" t="s">
        <v>1036</v>
      </c>
      <c r="Q56" s="1986">
        <v>338.4593999466029</v>
      </c>
      <c r="R56" s="1987">
        <v>100</v>
      </c>
      <c r="S56" s="1987">
        <v>6.4749842101689801</v>
      </c>
      <c r="T56" s="1987">
        <v>5.1152031364255555</v>
      </c>
      <c r="U56" s="1987">
        <v>14.400764389609217</v>
      </c>
      <c r="V56" s="1987">
        <v>24.386778147627115</v>
      </c>
      <c r="W56" s="1987">
        <v>58.79881937723389</v>
      </c>
      <c r="X56" s="1987">
        <v>7.7010767964110887</v>
      </c>
      <c r="Y56" s="1987">
        <v>18.751885072231644</v>
      </c>
      <c r="Z56" s="1988">
        <v>6.0389991954025186</v>
      </c>
      <c r="AA56" s="1977"/>
    </row>
    <row r="57" spans="5:27" ht="15.75" customHeight="1">
      <c r="E57" s="176"/>
      <c r="O57" s="4132"/>
      <c r="P57" s="1989" t="s">
        <v>1037</v>
      </c>
      <c r="Q57" s="1986">
        <v>204.08537967054215</v>
      </c>
      <c r="R57" s="1987">
        <v>100</v>
      </c>
      <c r="S57" s="2145" t="s">
        <v>1391</v>
      </c>
      <c r="T57" s="1987">
        <v>2.1040790153566502</v>
      </c>
      <c r="U57" s="2145" t="s">
        <v>1391</v>
      </c>
      <c r="V57" s="1987">
        <v>8.0193110146065614</v>
      </c>
      <c r="W57" s="1987">
        <v>71.042175856222087</v>
      </c>
      <c r="X57" s="1987">
        <v>8.0031863917423234</v>
      </c>
      <c r="Y57" s="1987">
        <v>29.6882022647662</v>
      </c>
      <c r="Z57" s="1988">
        <v>47.558008597447056</v>
      </c>
      <c r="AA57" s="1977"/>
    </row>
    <row r="58" spans="5:27" ht="15.75" customHeight="1">
      <c r="E58" s="176"/>
      <c r="O58" s="4132"/>
      <c r="P58" s="1989" t="s">
        <v>1038</v>
      </c>
      <c r="Q58" s="1986">
        <v>345.19880983489446</v>
      </c>
      <c r="R58" s="1987">
        <v>100</v>
      </c>
      <c r="S58" s="1987">
        <v>19.192699178770134</v>
      </c>
      <c r="T58" s="1987">
        <v>7.346353188439851</v>
      </c>
      <c r="U58" s="1987">
        <v>10.682142752966252</v>
      </c>
      <c r="V58" s="1987">
        <v>33.172987988948464</v>
      </c>
      <c r="W58" s="1987">
        <v>44.127151613222154</v>
      </c>
      <c r="X58" s="1987">
        <v>2.6000808310647154</v>
      </c>
      <c r="Y58" s="1987">
        <v>13.42086240619064</v>
      </c>
      <c r="Z58" s="1988">
        <v>31.501064472141167</v>
      </c>
      <c r="AA58" s="1977"/>
    </row>
    <row r="59" spans="5:27" ht="15.75" customHeight="1">
      <c r="E59" s="176"/>
      <c r="O59" s="4132"/>
      <c r="P59" s="1989" t="s">
        <v>1039</v>
      </c>
      <c r="Q59" s="1986">
        <v>420.42974645931372</v>
      </c>
      <c r="R59" s="1987">
        <v>100</v>
      </c>
      <c r="S59" s="1987">
        <v>4.9744638055405463</v>
      </c>
      <c r="T59" s="1987">
        <v>10.182597245782725</v>
      </c>
      <c r="U59" s="1987">
        <v>5.3485246864387772</v>
      </c>
      <c r="V59" s="1987">
        <v>40.22469290160366</v>
      </c>
      <c r="W59" s="1987">
        <v>45.858067833957065</v>
      </c>
      <c r="X59" s="1987">
        <v>14.383203109912257</v>
      </c>
      <c r="Y59" s="1987">
        <v>8.521817171412355</v>
      </c>
      <c r="Z59" s="1988">
        <v>11.019188381419511</v>
      </c>
      <c r="AA59" s="1977"/>
    </row>
    <row r="60" spans="5:27" ht="15.75" customHeight="1">
      <c r="E60" s="176"/>
      <c r="O60" s="4132"/>
      <c r="P60" s="1989" t="s">
        <v>1040</v>
      </c>
      <c r="Q60" s="1986">
        <v>195.05903440707752</v>
      </c>
      <c r="R60" s="1987">
        <v>100</v>
      </c>
      <c r="S60" s="1987">
        <v>7.4959896526998397</v>
      </c>
      <c r="T60" s="1987">
        <v>6.893098946912608</v>
      </c>
      <c r="U60" s="2145" t="s">
        <v>1391</v>
      </c>
      <c r="V60" s="1987">
        <v>22.618498471307522</v>
      </c>
      <c r="W60" s="1987">
        <v>43.045159624695579</v>
      </c>
      <c r="X60" s="1987">
        <v>17.955492105356569</v>
      </c>
      <c r="Y60" s="1987">
        <v>19.159241115608314</v>
      </c>
      <c r="Z60" s="1988">
        <v>42.825403257727039</v>
      </c>
      <c r="AA60" s="1977"/>
    </row>
    <row r="61" spans="5:27" ht="15.75" customHeight="1">
      <c r="E61" s="176"/>
      <c r="O61" s="4132"/>
      <c r="P61" s="1989" t="s">
        <v>1041</v>
      </c>
      <c r="Q61" s="1986">
        <v>171.44412547888862</v>
      </c>
      <c r="R61" s="1987">
        <v>100</v>
      </c>
      <c r="S61" s="1987">
        <v>9.2943798000893523</v>
      </c>
      <c r="T61" s="1987">
        <v>12.420628360692545</v>
      </c>
      <c r="U61" s="1987">
        <v>9.1238544961704733</v>
      </c>
      <c r="V61" s="1987">
        <v>41.789257394053301</v>
      </c>
      <c r="W61" s="1987">
        <v>35.716948695803715</v>
      </c>
      <c r="X61" s="1987">
        <v>8.6430470641656019</v>
      </c>
      <c r="Y61" s="1987">
        <v>13.910912067713777</v>
      </c>
      <c r="Z61" s="1988">
        <v>16.314600237525404</v>
      </c>
      <c r="AA61" s="1977"/>
    </row>
    <row r="62" spans="5:27" ht="15.75" customHeight="1">
      <c r="E62" s="176"/>
      <c r="O62" s="4132"/>
      <c r="P62" s="1989" t="s">
        <v>1042</v>
      </c>
      <c r="Q62" s="1986">
        <v>27.748357715236363</v>
      </c>
      <c r="R62" s="1987">
        <v>100</v>
      </c>
      <c r="S62" s="2145" t="s">
        <v>1391</v>
      </c>
      <c r="T62" s="1987">
        <v>18.249115278131637</v>
      </c>
      <c r="U62" s="2145" t="s">
        <v>1391</v>
      </c>
      <c r="V62" s="1987">
        <v>31.325785582221233</v>
      </c>
      <c r="W62" s="1987">
        <v>42.675249764461967</v>
      </c>
      <c r="X62" s="1987">
        <v>7.2076337653014289</v>
      </c>
      <c r="Y62" s="1987">
        <v>12.777168947481366</v>
      </c>
      <c r="Z62" s="1988">
        <v>35.471818074755674</v>
      </c>
      <c r="AA62" s="1977"/>
    </row>
    <row r="63" spans="5:27" ht="15.75" customHeight="1">
      <c r="E63" s="176"/>
      <c r="O63" s="4132"/>
      <c r="P63" s="1989" t="s">
        <v>1043</v>
      </c>
      <c r="Q63" s="1986">
        <v>26.333554479297408</v>
      </c>
      <c r="R63" s="1987">
        <v>100</v>
      </c>
      <c r="S63" s="1987">
        <v>16.817218625227465</v>
      </c>
      <c r="T63" s="1987">
        <v>21.002719860124891</v>
      </c>
      <c r="U63" s="1987">
        <v>13.019782161471054</v>
      </c>
      <c r="V63" s="1987">
        <v>13.019782161471054</v>
      </c>
      <c r="W63" s="1987">
        <v>37.934890246048994</v>
      </c>
      <c r="X63" s="1987">
        <v>3.7974364637564131</v>
      </c>
      <c r="Y63" s="1987">
        <v>14.021303866177526</v>
      </c>
      <c r="Z63" s="1988">
        <v>24.07937882423505</v>
      </c>
      <c r="AA63" s="1977"/>
    </row>
    <row r="64" spans="5:27" ht="15.75" customHeight="1">
      <c r="E64" s="176"/>
      <c r="O64" s="4132"/>
      <c r="P64" s="1989" t="s">
        <v>1044</v>
      </c>
      <c r="Q64" s="1986">
        <v>28.910280633698065</v>
      </c>
      <c r="R64" s="1987">
        <v>100</v>
      </c>
      <c r="S64" s="2145" t="s">
        <v>1391</v>
      </c>
      <c r="T64" s="1987">
        <v>6.9179542922484929</v>
      </c>
      <c r="U64" s="1987">
        <v>37.402566063603928</v>
      </c>
      <c r="V64" s="1987">
        <v>39.599910208110529</v>
      </c>
      <c r="W64" s="1987">
        <v>34.70483099209067</v>
      </c>
      <c r="X64" s="1987">
        <v>10.376931438372738</v>
      </c>
      <c r="Y64" s="1987">
        <v>12.771607924151063</v>
      </c>
      <c r="Z64" s="1988">
        <v>26.82830228395947</v>
      </c>
      <c r="AA64" s="1977"/>
    </row>
    <row r="65" spans="5:27" ht="15.75" customHeight="1">
      <c r="E65" s="176"/>
      <c r="O65" s="4132"/>
      <c r="P65" s="1989" t="s">
        <v>1045</v>
      </c>
      <c r="Q65" s="1986">
        <v>4</v>
      </c>
      <c r="R65" s="1987">
        <v>100</v>
      </c>
      <c r="S65" s="1987">
        <v>50</v>
      </c>
      <c r="T65" s="1987">
        <v>75</v>
      </c>
      <c r="U65" s="1987">
        <v>25</v>
      </c>
      <c r="V65" s="1987">
        <v>25</v>
      </c>
      <c r="W65" s="1987">
        <v>75</v>
      </c>
      <c r="X65" s="1987">
        <v>75</v>
      </c>
      <c r="Y65" s="1987">
        <v>50</v>
      </c>
      <c r="Z65" s="1988">
        <v>75</v>
      </c>
      <c r="AA65" s="1977"/>
    </row>
    <row r="66" spans="5:27" ht="15.75" customHeight="1">
      <c r="E66" s="176"/>
      <c r="O66" s="4132" t="s">
        <v>307</v>
      </c>
      <c r="P66" s="1989" t="s">
        <v>1036</v>
      </c>
      <c r="Q66" s="1986">
        <v>327.37641001045773</v>
      </c>
      <c r="R66" s="1987">
        <v>100</v>
      </c>
      <c r="S66" s="1987">
        <v>5.3830974769854736</v>
      </c>
      <c r="T66" s="1987">
        <v>6.3313275158175157</v>
      </c>
      <c r="U66" s="1987">
        <v>14.888287381255861</v>
      </c>
      <c r="V66" s="1987">
        <v>26.255321777068254</v>
      </c>
      <c r="W66" s="1987">
        <v>44.460027337833985</v>
      </c>
      <c r="X66" s="1987">
        <v>12.340031356137734</v>
      </c>
      <c r="Y66" s="1987">
        <v>22.277982071841169</v>
      </c>
      <c r="Z66" s="1988">
        <v>27.39446900487691</v>
      </c>
      <c r="AA66" s="1977"/>
    </row>
    <row r="67" spans="5:27" ht="15.75" customHeight="1">
      <c r="E67" s="176"/>
      <c r="O67" s="4132"/>
      <c r="P67" s="1989" t="s">
        <v>1037</v>
      </c>
      <c r="Q67" s="1986">
        <v>131.85510102285343</v>
      </c>
      <c r="R67" s="1987">
        <v>100</v>
      </c>
      <c r="S67" s="1987">
        <v>10.191111224184629</v>
      </c>
      <c r="T67" s="2145" t="s">
        <v>1391</v>
      </c>
      <c r="U67" s="2145" t="s">
        <v>1391</v>
      </c>
      <c r="V67" s="1987">
        <v>41.313446539512363</v>
      </c>
      <c r="W67" s="1987">
        <v>57.928145183338998</v>
      </c>
      <c r="X67" s="1990">
        <v>0.75840827714862369</v>
      </c>
      <c r="Y67" s="2145" t="s">
        <v>1391</v>
      </c>
      <c r="Z67" s="1988">
        <v>11.592812236397391</v>
      </c>
      <c r="AA67" s="1977"/>
    </row>
    <row r="68" spans="5:27" ht="15.75" customHeight="1">
      <c r="E68" s="176"/>
      <c r="O68" s="4132"/>
      <c r="P68" s="1989" t="s">
        <v>1038</v>
      </c>
      <c r="Q68" s="1986">
        <v>173.81457318027398</v>
      </c>
      <c r="R68" s="1987">
        <v>100</v>
      </c>
      <c r="S68" s="1987">
        <v>10.35586353352666</v>
      </c>
      <c r="T68" s="1987">
        <v>22.51188185061573</v>
      </c>
      <c r="U68" s="1987">
        <v>14.489404023105637</v>
      </c>
      <c r="V68" s="1987">
        <v>21.927324702513573</v>
      </c>
      <c r="W68" s="1987">
        <v>34.951832155531662</v>
      </c>
      <c r="X68" s="1987">
        <v>9.109324404521761</v>
      </c>
      <c r="Y68" s="1987">
        <v>14.465333189781788</v>
      </c>
      <c r="Z68" s="1988">
        <v>27.011295617390317</v>
      </c>
      <c r="AA68" s="1977"/>
    </row>
    <row r="69" spans="5:27" ht="15.75" customHeight="1">
      <c r="E69" s="176"/>
      <c r="O69" s="4132"/>
      <c r="P69" s="1989" t="s">
        <v>1039</v>
      </c>
      <c r="Q69" s="1986">
        <v>459.00327249219055</v>
      </c>
      <c r="R69" s="1987">
        <v>100</v>
      </c>
      <c r="S69" s="1987">
        <v>12.351747347470846</v>
      </c>
      <c r="T69" s="1987">
        <v>1.1533943142309293</v>
      </c>
      <c r="U69" s="1987">
        <v>3.7444730762714373</v>
      </c>
      <c r="V69" s="1987">
        <v>34.786166310128827</v>
      </c>
      <c r="W69" s="1987">
        <v>47.768560264070537</v>
      </c>
      <c r="X69" s="1987">
        <v>9.3960510901870293</v>
      </c>
      <c r="Y69" s="1987">
        <v>18.498737885213671</v>
      </c>
      <c r="Z69" s="1988">
        <v>28.444988531447745</v>
      </c>
      <c r="AA69" s="1977"/>
    </row>
    <row r="70" spans="5:27" ht="15.75" customHeight="1">
      <c r="E70" s="176"/>
      <c r="O70" s="4132"/>
      <c r="P70" s="1989" t="s">
        <v>1040</v>
      </c>
      <c r="Q70" s="1986">
        <v>182.59010289139414</v>
      </c>
      <c r="R70" s="1987">
        <v>100</v>
      </c>
      <c r="S70" s="1987">
        <v>6.07779869936304</v>
      </c>
      <c r="T70" s="1987">
        <v>6.4780254143709763</v>
      </c>
      <c r="U70" s="2145" t="s">
        <v>1391</v>
      </c>
      <c r="V70" s="1987">
        <v>27.3451907806203</v>
      </c>
      <c r="W70" s="1987">
        <v>66.235824778700533</v>
      </c>
      <c r="X70" s="1987">
        <v>12.14516105622269</v>
      </c>
      <c r="Y70" s="1987">
        <v>4.8727521260039373</v>
      </c>
      <c r="Z70" s="1988">
        <v>12.083803797567573</v>
      </c>
      <c r="AA70" s="1977"/>
    </row>
    <row r="71" spans="5:27" ht="15.75" customHeight="1">
      <c r="E71" s="176"/>
      <c r="O71" s="4132"/>
      <c r="P71" s="1989" t="s">
        <v>1041</v>
      </c>
      <c r="Q71" s="1986">
        <v>243.83106222576438</v>
      </c>
      <c r="R71" s="1987">
        <v>100</v>
      </c>
      <c r="S71" s="1987">
        <v>1.3747860442757867</v>
      </c>
      <c r="T71" s="1987">
        <v>8.6495977779722359</v>
      </c>
      <c r="U71" s="1987">
        <v>5.2641457732232126</v>
      </c>
      <c r="V71" s="1987">
        <v>25.142669744730213</v>
      </c>
      <c r="W71" s="1987">
        <v>55.441809416617119</v>
      </c>
      <c r="X71" s="1987">
        <v>10.280264412726204</v>
      </c>
      <c r="Y71" s="1987">
        <v>19.150374764748758</v>
      </c>
      <c r="Z71" s="1988">
        <v>23.717121853647953</v>
      </c>
      <c r="AA71" s="1977"/>
    </row>
    <row r="72" spans="5:27" ht="15.75" customHeight="1">
      <c r="E72" s="176"/>
      <c r="O72" s="4132"/>
      <c r="P72" s="1989" t="s">
        <v>1042</v>
      </c>
      <c r="Q72" s="1986">
        <v>81.50345631391049</v>
      </c>
      <c r="R72" s="1987">
        <v>100</v>
      </c>
      <c r="S72" s="1987">
        <v>10.2485150501987</v>
      </c>
      <c r="T72" s="1987">
        <v>22.038780960930186</v>
      </c>
      <c r="U72" s="1987">
        <v>10.693438768141505</v>
      </c>
      <c r="V72" s="1987">
        <v>38.12717648753727</v>
      </c>
      <c r="W72" s="1987">
        <v>38.728979034769608</v>
      </c>
      <c r="X72" s="1987">
        <v>3.680825495848302</v>
      </c>
      <c r="Y72" s="1987">
        <v>16.906291089628972</v>
      </c>
      <c r="Z72" s="1988">
        <v>7.5382732116346958</v>
      </c>
      <c r="AA72" s="1977"/>
    </row>
    <row r="73" spans="5:27" ht="15.75" customHeight="1">
      <c r="E73" s="176"/>
      <c r="O73" s="4132"/>
      <c r="P73" s="1989" t="s">
        <v>1043</v>
      </c>
      <c r="Q73" s="1986">
        <v>64.072630844957629</v>
      </c>
      <c r="R73" s="1987">
        <v>100</v>
      </c>
      <c r="S73" s="1987">
        <v>17.293868479881251</v>
      </c>
      <c r="T73" s="1987">
        <v>22.456078664009937</v>
      </c>
      <c r="U73" s="1987">
        <v>17.293868479881251</v>
      </c>
      <c r="V73" s="1987">
        <v>28.790470599909007</v>
      </c>
      <c r="W73" s="1987">
        <v>41.1075360946313</v>
      </c>
      <c r="X73" s="1987">
        <v>16.227151879769245</v>
      </c>
      <c r="Y73" s="1987">
        <v>10.61358345763456</v>
      </c>
      <c r="Z73" s="1988">
        <v>30.852553562094332</v>
      </c>
      <c r="AA73" s="1977"/>
    </row>
    <row r="74" spans="5:27" ht="15.75" customHeight="1">
      <c r="E74" s="176"/>
      <c r="O74" s="4132"/>
      <c r="P74" s="1989" t="s">
        <v>1044</v>
      </c>
      <c r="Q74" s="1986">
        <v>67.126980148644151</v>
      </c>
      <c r="R74" s="1987">
        <v>100</v>
      </c>
      <c r="S74" s="1987">
        <v>6.5973047182672566</v>
      </c>
      <c r="T74" s="1987">
        <v>6.9901963143838355</v>
      </c>
      <c r="U74" s="1987">
        <v>10.608073095372736</v>
      </c>
      <c r="V74" s="1987">
        <v>28.616655380451441</v>
      </c>
      <c r="W74" s="1987">
        <v>55.913238022141719</v>
      </c>
      <c r="X74" s="1987">
        <v>6.9830342279961473</v>
      </c>
      <c r="Y74" s="1987">
        <v>23.114219803838949</v>
      </c>
      <c r="Z74" s="1988">
        <v>29.385583903888975</v>
      </c>
      <c r="AA74" s="1977"/>
    </row>
    <row r="75" spans="5:27" ht="15.75" customHeight="1" thickBot="1">
      <c r="E75" s="176"/>
      <c r="O75" s="4142"/>
      <c r="P75" s="1991" t="s">
        <v>1045</v>
      </c>
      <c r="Q75" s="1992">
        <v>30.495099495104895</v>
      </c>
      <c r="R75" s="1993">
        <v>100</v>
      </c>
      <c r="S75" s="1993">
        <v>6.5584308072877153</v>
      </c>
      <c r="T75" s="1993">
        <v>16.396077018219287</v>
      </c>
      <c r="U75" s="1993">
        <v>26.630111904334303</v>
      </c>
      <c r="V75" s="1993">
        <v>15.387087663251947</v>
      </c>
      <c r="W75" s="1993">
        <v>51.424369625126019</v>
      </c>
      <c r="X75" s="1993">
        <v>16.396077018219287</v>
      </c>
      <c r="Y75" s="1993">
        <v>18.666303066895807</v>
      </c>
      <c r="Z75" s="1994">
        <v>9.8376462109315739</v>
      </c>
      <c r="AA75" s="1977"/>
    </row>
    <row r="76" spans="5:27" ht="15.75" customHeight="1" thickTop="1">
      <c r="E76" s="176"/>
    </row>
    <row r="77" spans="5:27" ht="15.75" customHeight="1">
      <c r="E77" s="176"/>
    </row>
    <row r="78" spans="5:27" ht="15.75" customHeight="1">
      <c r="E78" s="176"/>
    </row>
    <row r="79" spans="5:27" ht="15.75" customHeight="1">
      <c r="E79" s="176"/>
    </row>
    <row r="80" spans="5:27" ht="15.75" customHeight="1">
      <c r="E80" s="176"/>
    </row>
    <row r="81" spans="5:5" ht="15.75" customHeight="1">
      <c r="E81" s="176"/>
    </row>
    <row r="82" spans="5:5" ht="15.75" customHeight="1">
      <c r="E82" s="176"/>
    </row>
    <row r="83" spans="5:5" ht="15.75" customHeight="1">
      <c r="E83" s="176"/>
    </row>
    <row r="84" spans="5:5" ht="15.75" customHeight="1">
      <c r="E84" s="176"/>
    </row>
    <row r="85" spans="5:5" ht="15.75" customHeight="1">
      <c r="E85" s="176"/>
    </row>
    <row r="86" spans="5:5" ht="15.75" customHeight="1">
      <c r="E86" s="176"/>
    </row>
    <row r="87" spans="5:5" ht="15.75" customHeight="1">
      <c r="E87" s="176"/>
    </row>
    <row r="88" spans="5:5" ht="15.75" customHeight="1">
      <c r="E88" s="176"/>
    </row>
    <row r="89" spans="5:5" ht="15.75" customHeight="1">
      <c r="E89" s="176"/>
    </row>
    <row r="90" spans="5:5">
      <c r="E90" s="176"/>
    </row>
    <row r="91" spans="5:5">
      <c r="E91" s="176"/>
    </row>
    <row r="92" spans="5:5">
      <c r="E92" s="176"/>
    </row>
    <row r="93" spans="5:5">
      <c r="E93" s="176"/>
    </row>
    <row r="94" spans="5:5">
      <c r="E94" s="176"/>
    </row>
    <row r="95" spans="5:5">
      <c r="E95" s="176"/>
    </row>
    <row r="96" spans="5:5">
      <c r="E96" s="176"/>
    </row>
    <row r="97" spans="5:5">
      <c r="E97" s="176"/>
    </row>
    <row r="98" spans="5:5">
      <c r="E98" s="176"/>
    </row>
    <row r="99" spans="5:5">
      <c r="E99" s="176"/>
    </row>
    <row r="100" spans="5:5">
      <c r="E100" s="176"/>
    </row>
    <row r="101" spans="5:5">
      <c r="E101" s="176"/>
    </row>
    <row r="102" spans="5:5">
      <c r="E102" s="176"/>
    </row>
    <row r="103" spans="5:5">
      <c r="E103" s="176"/>
    </row>
    <row r="104" spans="5:5">
      <c r="E104" s="176"/>
    </row>
    <row r="105" spans="5:5">
      <c r="E105" s="176"/>
    </row>
    <row r="106" spans="5:5">
      <c r="E106" s="176"/>
    </row>
    <row r="107" spans="5:5">
      <c r="E107" s="176"/>
    </row>
    <row r="108" spans="5:5">
      <c r="E108" s="176"/>
    </row>
    <row r="109" spans="5:5">
      <c r="E109" s="176"/>
    </row>
    <row r="110" spans="5:5">
      <c r="E110" s="176"/>
    </row>
    <row r="111" spans="5:5">
      <c r="E111" s="176"/>
    </row>
    <row r="112" spans="5:5">
      <c r="E112" s="176"/>
    </row>
    <row r="113" spans="5:5">
      <c r="E113" s="176"/>
    </row>
    <row r="114" spans="5:5">
      <c r="E114" s="176"/>
    </row>
    <row r="115" spans="5:5">
      <c r="E115" s="176"/>
    </row>
    <row r="116" spans="5:5">
      <c r="E116" s="176"/>
    </row>
    <row r="117" spans="5:5">
      <c r="E117" s="176"/>
    </row>
    <row r="118" spans="5:5">
      <c r="E118" s="176"/>
    </row>
    <row r="119" spans="5:5">
      <c r="E119" s="176"/>
    </row>
    <row r="120" spans="5:5">
      <c r="E120" s="176"/>
    </row>
    <row r="121" spans="5:5">
      <c r="E121" s="176"/>
    </row>
    <row r="122" spans="5:5">
      <c r="E122" s="176"/>
    </row>
    <row r="123" spans="5:5">
      <c r="E123" s="176"/>
    </row>
    <row r="124" spans="5:5">
      <c r="E124" s="176"/>
    </row>
    <row r="125" spans="5:5">
      <c r="E125" s="176"/>
    </row>
    <row r="126" spans="5:5">
      <c r="E126" s="176"/>
    </row>
    <row r="127" spans="5:5">
      <c r="E127" s="176"/>
    </row>
    <row r="128" spans="5:5">
      <c r="E128" s="176"/>
    </row>
    <row r="129" spans="5:5">
      <c r="E129" s="176"/>
    </row>
    <row r="130" spans="5:5">
      <c r="E130" s="176"/>
    </row>
    <row r="131" spans="5:5">
      <c r="E131" s="176"/>
    </row>
    <row r="132" spans="5:5">
      <c r="E132" s="176"/>
    </row>
    <row r="133" spans="5:5">
      <c r="E133" s="176"/>
    </row>
    <row r="134" spans="5:5">
      <c r="E134" s="176"/>
    </row>
    <row r="135" spans="5:5">
      <c r="E135" s="176"/>
    </row>
    <row r="136" spans="5:5">
      <c r="E136" s="176"/>
    </row>
    <row r="137" spans="5:5">
      <c r="E137" s="176"/>
    </row>
    <row r="138" spans="5:5">
      <c r="E138" s="176"/>
    </row>
    <row r="139" spans="5:5">
      <c r="E139" s="176"/>
    </row>
    <row r="140" spans="5:5">
      <c r="E140" s="176"/>
    </row>
    <row r="141" spans="5:5">
      <c r="E141" s="176"/>
    </row>
    <row r="142" spans="5:5">
      <c r="E142" s="176"/>
    </row>
    <row r="143" spans="5:5">
      <c r="E143" s="176"/>
    </row>
    <row r="144" spans="5:5">
      <c r="E144" s="176"/>
    </row>
    <row r="145" spans="5:5">
      <c r="E145" s="176"/>
    </row>
    <row r="146" spans="5:5">
      <c r="E146" s="176"/>
    </row>
    <row r="147" spans="5:5">
      <c r="E147" s="176"/>
    </row>
    <row r="148" spans="5:5">
      <c r="E148" s="176"/>
    </row>
    <row r="149" spans="5:5">
      <c r="E149" s="176"/>
    </row>
    <row r="150" spans="5:5">
      <c r="E150" s="176"/>
    </row>
    <row r="151" spans="5:5">
      <c r="E151" s="176"/>
    </row>
    <row r="152" spans="5:5">
      <c r="E152" s="176"/>
    </row>
    <row r="153" spans="5:5">
      <c r="E153" s="176"/>
    </row>
    <row r="154" spans="5:5">
      <c r="E154" s="176"/>
    </row>
    <row r="155" spans="5:5">
      <c r="E155" s="176"/>
    </row>
    <row r="156" spans="5:5">
      <c r="E156" s="176"/>
    </row>
    <row r="157" spans="5:5">
      <c r="E157" s="176"/>
    </row>
    <row r="158" spans="5:5">
      <c r="E158" s="176"/>
    </row>
    <row r="159" spans="5:5">
      <c r="E159" s="176"/>
    </row>
    <row r="160" spans="5:5">
      <c r="E160" s="176"/>
    </row>
    <row r="161" spans="5:5">
      <c r="E161" s="176"/>
    </row>
    <row r="162" spans="5:5">
      <c r="E162" s="176"/>
    </row>
    <row r="163" spans="5:5">
      <c r="E163" s="176"/>
    </row>
    <row r="164" spans="5:5">
      <c r="E164" s="176"/>
    </row>
    <row r="165" spans="5:5">
      <c r="E165" s="176"/>
    </row>
    <row r="166" spans="5:5">
      <c r="E166" s="176"/>
    </row>
    <row r="167" spans="5:5">
      <c r="E167" s="176"/>
    </row>
    <row r="168" spans="5:5">
      <c r="E168" s="176"/>
    </row>
    <row r="169" spans="5:5">
      <c r="E169" s="176"/>
    </row>
    <row r="170" spans="5:5">
      <c r="E170" s="176"/>
    </row>
    <row r="171" spans="5:5">
      <c r="E171" s="176"/>
    </row>
    <row r="172" spans="5:5">
      <c r="E172" s="176"/>
    </row>
    <row r="173" spans="5:5">
      <c r="E173" s="176"/>
    </row>
    <row r="174" spans="5:5">
      <c r="E174" s="176"/>
    </row>
    <row r="175" spans="5:5">
      <c r="E175" s="176"/>
    </row>
    <row r="176" spans="5:5">
      <c r="E176" s="176"/>
    </row>
    <row r="177" spans="5:5">
      <c r="E177" s="176"/>
    </row>
    <row r="178" spans="5:5">
      <c r="E178" s="176"/>
    </row>
    <row r="179" spans="5:5">
      <c r="E179" s="176"/>
    </row>
    <row r="180" spans="5:5">
      <c r="E180" s="176"/>
    </row>
  </sheetData>
  <mergeCells count="30">
    <mergeCell ref="O29:O33"/>
    <mergeCell ref="O34:O35"/>
    <mergeCell ref="O36:O39"/>
    <mergeCell ref="O40:O45"/>
    <mergeCell ref="O46:O55"/>
    <mergeCell ref="O56:O65"/>
    <mergeCell ref="O66:O75"/>
    <mergeCell ref="O5:P7"/>
    <mergeCell ref="Q5:Z5"/>
    <mergeCell ref="Q6:R6"/>
    <mergeCell ref="O8:O10"/>
    <mergeCell ref="O11:O15"/>
    <mergeCell ref="O16:O17"/>
    <mergeCell ref="O18:O28"/>
    <mergeCell ref="A32:B32"/>
    <mergeCell ref="A36:B36"/>
    <mergeCell ref="A37:N37"/>
    <mergeCell ref="A1:N1"/>
    <mergeCell ref="A3:C4"/>
    <mergeCell ref="E3:E4"/>
    <mergeCell ref="F3:F4"/>
    <mergeCell ref="G3:J3"/>
    <mergeCell ref="K3:N3"/>
    <mergeCell ref="A5:D5"/>
    <mergeCell ref="A6:C6"/>
    <mergeCell ref="A9:C9"/>
    <mergeCell ref="A30:B30"/>
    <mergeCell ref="A31:C31"/>
    <mergeCell ref="A15:C15"/>
    <mergeCell ref="A16:B16"/>
  </mergeCells>
  <phoneticPr fontId="6"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89"/>
  <sheetViews>
    <sheetView view="pageBreakPreview" zoomScaleNormal="100" zoomScaleSheetLayoutView="100" workbookViewId="0">
      <selection activeCell="U46" sqref="U46"/>
    </sheetView>
  </sheetViews>
  <sheetFormatPr defaultColWidth="9.140625" defaultRowHeight="15.75"/>
  <cols>
    <col min="1" max="1" width="2.28515625" style="174" customWidth="1"/>
    <col min="2" max="2" width="28.7109375" style="174" customWidth="1"/>
    <col min="3" max="3" width="1" style="174" customWidth="1"/>
    <col min="4" max="4" width="1" style="175" customWidth="1"/>
    <col min="5" max="5" width="10.5703125" style="132" hidden="1" customWidth="1"/>
    <col min="6" max="14" width="7.140625" style="132" customWidth="1"/>
    <col min="15" max="16384" width="9.140625" style="132"/>
  </cols>
  <sheetData>
    <row r="1" spans="1:29" s="131" customFormat="1" ht="43.5" customHeight="1">
      <c r="A1" s="4011" t="s">
        <v>3715</v>
      </c>
      <c r="B1" s="4012"/>
      <c r="C1" s="4012"/>
      <c r="D1" s="4012"/>
      <c r="E1" s="4012"/>
      <c r="F1" s="4012"/>
      <c r="G1" s="4012"/>
      <c r="H1" s="4012"/>
      <c r="I1" s="4012"/>
      <c r="J1" s="4012"/>
      <c r="K1" s="4012"/>
      <c r="L1" s="4012"/>
      <c r="M1" s="4012"/>
      <c r="N1" s="4012"/>
    </row>
    <row r="2" spans="1:29" ht="15" customHeight="1" thickBot="1">
      <c r="A2" s="132"/>
      <c r="B2" s="133"/>
      <c r="C2" s="133"/>
      <c r="D2" s="134"/>
      <c r="N2" s="135" t="s">
        <v>590</v>
      </c>
    </row>
    <row r="3" spans="1:29" s="138" customFormat="1" ht="24.95" customHeight="1">
      <c r="A3" s="3726" t="s">
        <v>1</v>
      </c>
      <c r="B3" s="3726"/>
      <c r="C3" s="3726"/>
      <c r="D3" s="1959"/>
      <c r="E3" s="3912" t="s">
        <v>2</v>
      </c>
      <c r="F3" s="3932" t="s">
        <v>11</v>
      </c>
      <c r="G3" s="4143" t="s">
        <v>3701</v>
      </c>
      <c r="H3" s="4143"/>
      <c r="I3" s="4143"/>
      <c r="J3" s="4143"/>
      <c r="K3" s="4143" t="s">
        <v>3702</v>
      </c>
      <c r="L3" s="4143"/>
      <c r="M3" s="4143"/>
      <c r="N3" s="4144"/>
      <c r="O3" s="137"/>
    </row>
    <row r="4" spans="1:29" s="137" customFormat="1" ht="30.75" customHeight="1">
      <c r="A4" s="3728"/>
      <c r="B4" s="3728"/>
      <c r="C4" s="3728"/>
      <c r="D4" s="139"/>
      <c r="E4" s="3914"/>
      <c r="F4" s="3934"/>
      <c r="G4" s="2961" t="s">
        <v>3706</v>
      </c>
      <c r="H4" s="2961" t="s">
        <v>3703</v>
      </c>
      <c r="I4" s="2961" t="s">
        <v>832</v>
      </c>
      <c r="J4" s="2961" t="s">
        <v>834</v>
      </c>
      <c r="K4" s="2961" t="s">
        <v>3707</v>
      </c>
      <c r="L4" s="2961" t="s">
        <v>3703</v>
      </c>
      <c r="M4" s="2961" t="s">
        <v>832</v>
      </c>
      <c r="N4" s="2962" t="s">
        <v>3704</v>
      </c>
    </row>
    <row r="5" spans="1:29" s="147" customFormat="1" ht="15" customHeight="1">
      <c r="A5" s="3095" t="s">
        <v>2181</v>
      </c>
      <c r="B5" s="3096"/>
      <c r="C5" s="3096"/>
      <c r="D5" s="3097"/>
      <c r="E5" s="143"/>
      <c r="F5" s="526">
        <f>'87'!F5</f>
        <v>1761.6686886255507</v>
      </c>
      <c r="G5" s="146">
        <f>'87'!G5</f>
        <v>8.2914076287138947</v>
      </c>
      <c r="H5" s="146">
        <f>'87'!H5</f>
        <v>7.9533591265923747</v>
      </c>
      <c r="I5" s="146">
        <f>'87'!I5</f>
        <v>7.8894647363312771</v>
      </c>
      <c r="J5" s="146">
        <f>'87'!J5</f>
        <v>29.680324174255961</v>
      </c>
      <c r="K5" s="146">
        <f>'87'!K5</f>
        <v>49.338835657815238</v>
      </c>
      <c r="L5" s="146">
        <f>'87'!L5</f>
        <v>9.6889313625711235</v>
      </c>
      <c r="M5" s="146">
        <f>'87'!M5</f>
        <v>15.914743426361493</v>
      </c>
      <c r="N5" s="146">
        <f>'87'!N5</f>
        <v>23.330886987219966</v>
      </c>
      <c r="P5" s="148"/>
      <c r="Q5" s="148"/>
      <c r="R5" s="148"/>
      <c r="S5" s="148"/>
      <c r="T5" s="148"/>
      <c r="U5" s="148"/>
      <c r="V5" s="148"/>
      <c r="W5" s="148"/>
      <c r="X5" s="148"/>
      <c r="Y5" s="148"/>
      <c r="Z5" s="148"/>
      <c r="AA5" s="148"/>
      <c r="AB5" s="148"/>
      <c r="AC5" s="148"/>
    </row>
    <row r="6" spans="1:29" ht="15.6" customHeight="1">
      <c r="A6" s="3094" t="s">
        <v>212</v>
      </c>
      <c r="B6" s="3094"/>
      <c r="C6" s="3094"/>
      <c r="D6" s="149"/>
      <c r="E6" s="150"/>
      <c r="F6" s="151"/>
      <c r="G6" s="152"/>
      <c r="H6" s="146"/>
      <c r="I6" s="146"/>
      <c r="J6" s="146"/>
      <c r="K6" s="146"/>
      <c r="L6" s="146"/>
      <c r="M6" s="146"/>
      <c r="N6" s="153"/>
      <c r="O6" s="154"/>
      <c r="P6" s="154"/>
    </row>
    <row r="7" spans="1:29" ht="15.6" customHeight="1">
      <c r="A7" s="1956"/>
      <c r="B7" s="156" t="s">
        <v>2182</v>
      </c>
      <c r="C7" s="1956"/>
      <c r="D7" s="157"/>
      <c r="E7" s="158">
        <f t="shared" ref="E7:E12" si="0">O7/N7*100</f>
        <v>0</v>
      </c>
      <c r="F7" s="159">
        <f>'87'!Q40</f>
        <v>1061.609607402464</v>
      </c>
      <c r="G7" s="153">
        <f>'87'!S40</f>
        <v>4.8052175910335126</v>
      </c>
      <c r="H7" s="153">
        <f>'87'!T40</f>
        <v>7.5432503692258468</v>
      </c>
      <c r="I7" s="153">
        <f>'87'!U40</f>
        <v>7.630851587370147</v>
      </c>
      <c r="J7" s="153">
        <f>'87'!V40</f>
        <v>25.354421607429977</v>
      </c>
      <c r="K7" s="153">
        <f>'87'!W40</f>
        <v>56.488881381304324</v>
      </c>
      <c r="L7" s="153">
        <f>'87'!X40</f>
        <v>10.737957302402936</v>
      </c>
      <c r="M7" s="153">
        <f>'87'!Y40</f>
        <v>17.283087286353222</v>
      </c>
      <c r="N7" s="153">
        <f>'87'!Z40</f>
        <v>20.844485991626353</v>
      </c>
      <c r="O7" s="161"/>
      <c r="P7" s="161"/>
    </row>
    <row r="8" spans="1:29" ht="15.6" customHeight="1">
      <c r="A8" s="1956"/>
      <c r="B8" s="156" t="s">
        <v>2183</v>
      </c>
      <c r="C8" s="1956"/>
      <c r="D8" s="157"/>
      <c r="E8" s="158">
        <f t="shared" si="0"/>
        <v>0</v>
      </c>
      <c r="F8" s="159">
        <f>'87'!Q41</f>
        <v>415.58063208196319</v>
      </c>
      <c r="G8" s="153">
        <f>'87'!S41</f>
        <v>14.051660618397152</v>
      </c>
      <c r="H8" s="153">
        <f>'87'!T41</f>
        <v>5.0875654515855588</v>
      </c>
      <c r="I8" s="153">
        <f>'87'!U41</f>
        <v>6.3983135378107914</v>
      </c>
      <c r="J8" s="153">
        <f>'87'!V41</f>
        <v>29.852625612236221</v>
      </c>
      <c r="K8" s="153">
        <f>'87'!W41</f>
        <v>45.935215352870571</v>
      </c>
      <c r="L8" s="153">
        <f>'87'!X41</f>
        <v>10.107348724439131</v>
      </c>
      <c r="M8" s="153">
        <f>'87'!Y41</f>
        <v>16.236606152292175</v>
      </c>
      <c r="N8" s="153">
        <f>'87'!Z41</f>
        <v>32.985587177787274</v>
      </c>
      <c r="O8" s="161"/>
      <c r="P8" s="161"/>
    </row>
    <row r="9" spans="1:29" ht="15.6" customHeight="1">
      <c r="A9" s="1956"/>
      <c r="B9" s="156" t="s">
        <v>2184</v>
      </c>
      <c r="C9" s="1956"/>
      <c r="D9" s="157"/>
      <c r="E9" s="158">
        <f t="shared" si="0"/>
        <v>0</v>
      </c>
      <c r="F9" s="159">
        <f>'87'!Q42</f>
        <v>217.50614864119717</v>
      </c>
      <c r="G9" s="153">
        <f>'87'!S42</f>
        <v>13.344241607320839</v>
      </c>
      <c r="H9" s="153">
        <f>'87'!T42</f>
        <v>15.120965701971315</v>
      </c>
      <c r="I9" s="153">
        <f>'87'!U42</f>
        <v>7.4225332929787085</v>
      </c>
      <c r="J9" s="153">
        <f>'87'!V42</f>
        <v>48.777996093558045</v>
      </c>
      <c r="K9" s="153">
        <f>'87'!W42</f>
        <v>25.59830808211775</v>
      </c>
      <c r="L9" s="153">
        <f>'87'!X42</f>
        <v>3.5343828429795181</v>
      </c>
      <c r="M9" s="153">
        <f>'87'!Y42</f>
        <v>7.5767404398356373</v>
      </c>
      <c r="N9" s="153">
        <f>'87'!Z42</f>
        <v>12.349742295905179</v>
      </c>
      <c r="O9" s="161"/>
      <c r="P9" s="161"/>
    </row>
    <row r="10" spans="1:29" ht="15.6" customHeight="1">
      <c r="A10" s="1956"/>
      <c r="B10" s="156" t="s">
        <v>2185</v>
      </c>
      <c r="C10" s="1956"/>
      <c r="D10" s="157"/>
      <c r="E10" s="158">
        <f t="shared" si="0"/>
        <v>0</v>
      </c>
      <c r="F10" s="159">
        <f>'87'!Q43</f>
        <v>27.828849356475569</v>
      </c>
      <c r="G10" s="153">
        <f>'87'!S43</f>
        <v>20.245013959371867</v>
      </c>
      <c r="H10" s="153">
        <f>'87'!T43</f>
        <v>3.5933932703807869</v>
      </c>
      <c r="I10" s="153">
        <f>'87'!U43</f>
        <v>24.640410996935614</v>
      </c>
      <c r="J10" s="153">
        <f>'87'!V43</f>
        <v>54.484881843077751</v>
      </c>
      <c r="K10" s="153">
        <f>'87'!W43</f>
        <v>12.740212503979182</v>
      </c>
      <c r="L10" s="153">
        <f>'87'!X43</f>
        <v>3.5933932703807869</v>
      </c>
      <c r="M10" s="153">
        <f>'87'!Y43</f>
        <v>12.740212503979182</v>
      </c>
      <c r="N10" s="153">
        <f>'87'!Z43</f>
        <v>45.813753241431399</v>
      </c>
      <c r="O10" s="161"/>
      <c r="P10" s="161"/>
    </row>
    <row r="11" spans="1:29" ht="15.6" customHeight="1">
      <c r="A11" s="1956"/>
      <c r="B11" s="156" t="s">
        <v>2186</v>
      </c>
      <c r="C11" s="1956"/>
      <c r="D11" s="157"/>
      <c r="E11" s="158">
        <f t="shared" si="0"/>
        <v>0</v>
      </c>
      <c r="F11" s="159">
        <f>'87'!Q44</f>
        <v>28.451143451143455</v>
      </c>
      <c r="G11" s="153" t="str">
        <f>'87'!S44</f>
        <v>-</v>
      </c>
      <c r="H11" s="153" t="str">
        <f>'87'!T44</f>
        <v>-</v>
      </c>
      <c r="I11" s="153">
        <f>'87'!U44</f>
        <v>12.977712824260138</v>
      </c>
      <c r="J11" s="153">
        <f>'87'!V44</f>
        <v>12.977712824260138</v>
      </c>
      <c r="K11" s="153">
        <f>'87'!W44</f>
        <v>57.552064303982455</v>
      </c>
      <c r="L11" s="153">
        <f>'87'!X44</f>
        <v>3.5147972232371205</v>
      </c>
      <c r="M11" s="153">
        <f>'87'!Y44</f>
        <v>25.955425648520276</v>
      </c>
      <c r="N11" s="153">
        <f>'87'!Z44</f>
        <v>35.264888564121293</v>
      </c>
      <c r="O11" s="161"/>
      <c r="P11" s="161"/>
    </row>
    <row r="12" spans="1:29" ht="15.6" customHeight="1">
      <c r="A12" s="1956"/>
      <c r="B12" s="156" t="s">
        <v>2187</v>
      </c>
      <c r="C12" s="1956"/>
      <c r="D12" s="157"/>
      <c r="E12" s="158">
        <f t="shared" si="0"/>
        <v>0</v>
      </c>
      <c r="F12" s="159">
        <f>'87'!Q45</f>
        <v>10.692307692307693</v>
      </c>
      <c r="G12" s="153">
        <f>'87'!S45</f>
        <v>18.705035971223019</v>
      </c>
      <c r="H12" s="153">
        <f>'87'!T45</f>
        <v>46.762589928057551</v>
      </c>
      <c r="I12" s="153">
        <f>'87'!U45</f>
        <v>43.884892086330936</v>
      </c>
      <c r="J12" s="153">
        <f>'87'!V45</f>
        <v>43.884892086330936</v>
      </c>
      <c r="K12" s="153">
        <f>'87'!W45</f>
        <v>28.057553956834528</v>
      </c>
      <c r="L12" s="153">
        <f>'87'!X45</f>
        <v>46.762589928057551</v>
      </c>
      <c r="M12" s="153">
        <f>'87'!Y45</f>
        <v>18.705035971223019</v>
      </c>
      <c r="N12" s="153">
        <f>'87'!Z45</f>
        <v>28.057553956834528</v>
      </c>
      <c r="O12" s="161"/>
      <c r="P12" s="161"/>
    </row>
    <row r="13" spans="1:29" ht="15.6" customHeight="1">
      <c r="A13" s="3094" t="s">
        <v>6</v>
      </c>
      <c r="B13" s="3094"/>
      <c r="C13" s="3094"/>
      <c r="D13" s="162"/>
      <c r="E13" s="158"/>
      <c r="F13" s="163"/>
      <c r="G13" s="153"/>
      <c r="H13" s="153"/>
      <c r="I13" s="153"/>
      <c r="J13" s="153"/>
      <c r="K13" s="153"/>
      <c r="L13" s="153"/>
      <c r="M13" s="153"/>
      <c r="N13" s="153"/>
      <c r="O13" s="161"/>
      <c r="P13" s="161"/>
    </row>
    <row r="14" spans="1:29" ht="15.6" customHeight="1">
      <c r="A14" s="1956"/>
      <c r="B14" s="156" t="s">
        <v>2188</v>
      </c>
      <c r="C14" s="1956"/>
      <c r="D14" s="165"/>
      <c r="E14" s="158">
        <f t="shared" ref="E14:E23" si="1">O14/N14*100</f>
        <v>0</v>
      </c>
      <c r="F14" s="159">
        <f>'87'!Q46</f>
        <v>371.43559042276377</v>
      </c>
      <c r="G14" s="153">
        <f>'87'!S46</f>
        <v>5.9001326931088078</v>
      </c>
      <c r="H14" s="153">
        <f>'87'!T46</f>
        <v>4.66107349107026</v>
      </c>
      <c r="I14" s="153">
        <f>'87'!U46</f>
        <v>13.122259147358298</v>
      </c>
      <c r="J14" s="153">
        <f>'87'!V46</f>
        <v>22.221710873431022</v>
      </c>
      <c r="K14" s="153">
        <f>'87'!W46</f>
        <v>62.456675584585021</v>
      </c>
      <c r="L14" s="153">
        <f>'87'!X46</f>
        <v>11.280112280085451</v>
      </c>
      <c r="M14" s="153">
        <f>'87'!Y46</f>
        <v>21.702383109070635</v>
      </c>
      <c r="N14" s="153">
        <f>'87'!Z46</f>
        <v>5.5028545908256845</v>
      </c>
      <c r="O14" s="161"/>
      <c r="P14" s="161"/>
    </row>
    <row r="15" spans="1:29" ht="15.6" customHeight="1">
      <c r="A15" s="1956"/>
      <c r="B15" s="156" t="s">
        <v>2189</v>
      </c>
      <c r="C15" s="1956"/>
      <c r="D15" s="165"/>
      <c r="E15" s="158">
        <f t="shared" si="1"/>
        <v>0</v>
      </c>
      <c r="F15" s="159">
        <f>'87'!Q47</f>
        <v>213.89178257370068</v>
      </c>
      <c r="G15" s="153" t="str">
        <f>'87'!S47</f>
        <v>-</v>
      </c>
      <c r="H15" s="153">
        <f>'87'!T47</f>
        <v>2.0076122585865122</v>
      </c>
      <c r="I15" s="153" t="str">
        <f>'87'!U47</f>
        <v>-</v>
      </c>
      <c r="J15" s="153">
        <f>'87'!V47</f>
        <v>7.6516456752994202</v>
      </c>
      <c r="K15" s="153">
        <f>'87'!W47</f>
        <v>72.369819617640815</v>
      </c>
      <c r="L15" s="153">
        <f>'87'!X47</f>
        <v>7.6362603260368394</v>
      </c>
      <c r="M15" s="153">
        <f>'87'!Y47</f>
        <v>20.312338624603974</v>
      </c>
      <c r="N15" s="153">
        <f>'87'!Z47</f>
        <v>45.377592931325125</v>
      </c>
      <c r="O15" s="161"/>
      <c r="P15" s="161"/>
    </row>
    <row r="16" spans="1:29" ht="15.6" customHeight="1">
      <c r="A16" s="156"/>
      <c r="B16" s="156" t="s">
        <v>2190</v>
      </c>
      <c r="C16" s="156"/>
      <c r="D16" s="165"/>
      <c r="E16" s="158">
        <f t="shared" si="1"/>
        <v>0</v>
      </c>
      <c r="F16" s="159">
        <f>'87'!Q48</f>
        <v>381.11401359668662</v>
      </c>
      <c r="G16" s="153">
        <f>'87'!S48</f>
        <v>17.384028604736159</v>
      </c>
      <c r="H16" s="153">
        <f>'87'!T48</f>
        <v>12.092653341480421</v>
      </c>
      <c r="I16" s="153">
        <f>'87'!U48</f>
        <v>9.6754851127375385</v>
      </c>
      <c r="J16" s="153">
        <f>'87'!V48</f>
        <v>35.485452548834331</v>
      </c>
      <c r="K16" s="153">
        <f>'87'!W48</f>
        <v>43.691474801973648</v>
      </c>
      <c r="L16" s="153">
        <f>'87'!X48</f>
        <v>3.7031908076198037</v>
      </c>
      <c r="M16" s="153">
        <f>'87'!Y48</f>
        <v>12.156114874530987</v>
      </c>
      <c r="N16" s="153">
        <f>'87'!Z48</f>
        <v>28.532485231107092</v>
      </c>
      <c r="O16" s="161"/>
      <c r="P16" s="161"/>
    </row>
    <row r="17" spans="1:16" ht="15.6" customHeight="1">
      <c r="A17" s="156"/>
      <c r="B17" s="156" t="s">
        <v>2191</v>
      </c>
      <c r="C17" s="156"/>
      <c r="D17" s="165"/>
      <c r="E17" s="158">
        <f t="shared" si="1"/>
        <v>0</v>
      </c>
      <c r="F17" s="159">
        <f>'87'!Q49</f>
        <v>379.75266423548146</v>
      </c>
      <c r="G17" s="153">
        <f>'87'!S49</f>
        <v>5.5073018664526794</v>
      </c>
      <c r="H17" s="153">
        <f>'87'!T49</f>
        <v>5.8152047729771716</v>
      </c>
      <c r="I17" s="153">
        <f>'87'!U49</f>
        <v>5.9214301560671831</v>
      </c>
      <c r="J17" s="153">
        <f>'87'!V49</f>
        <v>40.128566829087362</v>
      </c>
      <c r="K17" s="153">
        <f>'87'!W49</f>
        <v>37.881518284242773</v>
      </c>
      <c r="L17" s="153">
        <f>'87'!X49</f>
        <v>17.561555841790071</v>
      </c>
      <c r="M17" s="153">
        <f>'87'!Y49</f>
        <v>10.52426727339437</v>
      </c>
      <c r="N17" s="153">
        <f>'87'!Z49</f>
        <v>18.832895381611966</v>
      </c>
      <c r="O17" s="161"/>
      <c r="P17" s="161"/>
    </row>
    <row r="18" spans="1:16" ht="15.6" customHeight="1">
      <c r="A18" s="156"/>
      <c r="B18" s="156" t="s">
        <v>2192</v>
      </c>
      <c r="C18" s="156"/>
      <c r="D18" s="165"/>
      <c r="E18" s="158">
        <f t="shared" si="1"/>
        <v>0</v>
      </c>
      <c r="F18" s="159">
        <f>'87'!Q50</f>
        <v>170.90669413381312</v>
      </c>
      <c r="G18" s="153">
        <f>'87'!S50</f>
        <v>8.5553144128822822</v>
      </c>
      <c r="H18" s="153">
        <f>'87'!T50</f>
        <v>10.518239214783232</v>
      </c>
      <c r="I18" s="153" t="str">
        <f>'87'!U50</f>
        <v>-</v>
      </c>
      <c r="J18" s="153">
        <f>'87'!V50</f>
        <v>22.895224104796757</v>
      </c>
      <c r="K18" s="153">
        <f>'87'!W50</f>
        <v>51.060257288651378</v>
      </c>
      <c r="L18" s="153">
        <f>'87'!X50</f>
        <v>6.3760891144387477</v>
      </c>
      <c r="M18" s="153">
        <f>'87'!Y50</f>
        <v>19.445639536697016</v>
      </c>
      <c r="N18" s="153">
        <f>'87'!Z50</f>
        <v>31.602629040007933</v>
      </c>
      <c r="O18" s="161"/>
      <c r="P18" s="161"/>
    </row>
    <row r="19" spans="1:16" ht="15.6" customHeight="1">
      <c r="A19" s="156"/>
      <c r="B19" s="156" t="s">
        <v>2193</v>
      </c>
      <c r="C19" s="156"/>
      <c r="D19" s="165"/>
      <c r="E19" s="158">
        <f t="shared" si="1"/>
        <v>0</v>
      </c>
      <c r="F19" s="159">
        <f>'87'!Q51</f>
        <v>166.956057584299</v>
      </c>
      <c r="G19" s="153">
        <f>'87'!S51</f>
        <v>7.4906516836373536</v>
      </c>
      <c r="H19" s="153">
        <f>'87'!T51</f>
        <v>15.188587839294268</v>
      </c>
      <c r="I19" s="153">
        <f>'87'!U51</f>
        <v>7.3155423643026394</v>
      </c>
      <c r="J19" s="153">
        <f>'87'!V51</f>
        <v>43.886062228373596</v>
      </c>
      <c r="K19" s="153">
        <f>'87'!W51</f>
        <v>29.892323171974144</v>
      </c>
      <c r="L19" s="153">
        <f>'87'!X51</f>
        <v>7.0402756490046947</v>
      </c>
      <c r="M19" s="153">
        <f>'87'!Y51</f>
        <v>14.284861469364218</v>
      </c>
      <c r="N19" s="153">
        <f>'87'!Z51</f>
        <v>19.81926969311154</v>
      </c>
      <c r="O19" s="161"/>
      <c r="P19" s="161"/>
    </row>
    <row r="20" spans="1:16" ht="15.6" customHeight="1">
      <c r="A20" s="156"/>
      <c r="B20" s="156" t="s">
        <v>2194</v>
      </c>
      <c r="C20" s="156"/>
      <c r="D20" s="165"/>
      <c r="E20" s="158">
        <f t="shared" si="1"/>
        <v>0</v>
      </c>
      <c r="F20" s="159">
        <f>'87'!Q52</f>
        <v>22.898813642311165</v>
      </c>
      <c r="G20" s="153">
        <f>'87'!S52</f>
        <v>14.972703311763279</v>
      </c>
      <c r="H20" s="153">
        <f>'87'!T52</f>
        <v>4.3670384659240824</v>
      </c>
      <c r="I20" s="153">
        <f>'87'!U52</f>
        <v>14.972703311763279</v>
      </c>
      <c r="J20" s="153">
        <f>'87'!V52</f>
        <v>35.18580834646459</v>
      </c>
      <c r="K20" s="153">
        <f>'87'!W52</f>
        <v>51.713076255763156</v>
      </c>
      <c r="L20" s="153">
        <f>'87'!X52</f>
        <v>8.7340769318481648</v>
      </c>
      <c r="M20" s="153">
        <f>'87'!Y52</f>
        <v>15.483136379066098</v>
      </c>
      <c r="N20" s="153">
        <f>'87'!Z52</f>
        <v>39.552846812388673</v>
      </c>
      <c r="O20" s="161"/>
      <c r="P20" s="161"/>
    </row>
    <row r="21" spans="1:16" ht="15.6" customHeight="1">
      <c r="A21" s="156"/>
      <c r="B21" s="156" t="s">
        <v>2195</v>
      </c>
      <c r="C21" s="156"/>
      <c r="D21" s="165"/>
      <c r="E21" s="158">
        <f t="shared" si="1"/>
        <v>0</v>
      </c>
      <c r="F21" s="159">
        <f>'87'!Q53</f>
        <v>26.646544369967199</v>
      </c>
      <c r="G21" s="153">
        <f>'87'!S53</f>
        <v>16.619683840011099</v>
      </c>
      <c r="H21" s="153">
        <f>'87'!T53</f>
        <v>3.7528318348366425</v>
      </c>
      <c r="I21" s="153">
        <f>'87'!U53</f>
        <v>25.733704010348912</v>
      </c>
      <c r="J21" s="153">
        <f>'87'!V53</f>
        <v>28.117721802092969</v>
      </c>
      <c r="K21" s="153">
        <f>'87'!W53</f>
        <v>27.549374654486869</v>
      </c>
      <c r="L21" s="153">
        <f>'87'!X53</f>
        <v>3.7528318348366425</v>
      </c>
      <c r="M21" s="153">
        <f>'87'!Y53</f>
        <v>13.856609851704526</v>
      </c>
      <c r="N21" s="153">
        <f>'87'!Z53</f>
        <v>39.047412616568735</v>
      </c>
      <c r="O21" s="161"/>
      <c r="P21" s="161"/>
    </row>
    <row r="22" spans="1:16" ht="15.6" customHeight="1">
      <c r="A22" s="156"/>
      <c r="B22" s="156" t="s">
        <v>2196</v>
      </c>
      <c r="C22" s="156"/>
      <c r="D22" s="165"/>
      <c r="E22" s="158">
        <f t="shared" si="1"/>
        <v>0</v>
      </c>
      <c r="F22" s="159">
        <f>'87'!Q54</f>
        <v>24.066528066528068</v>
      </c>
      <c r="G22" s="153" t="str">
        <f>'87'!S54</f>
        <v>-</v>
      </c>
      <c r="H22" s="153">
        <f>'87'!T54</f>
        <v>8.3102971665514858</v>
      </c>
      <c r="I22" s="153">
        <f>'87'!U54</f>
        <v>30.684174153420869</v>
      </c>
      <c r="J22" s="153">
        <f>'87'!V54</f>
        <v>30.684174153420869</v>
      </c>
      <c r="K22" s="153">
        <f>'87'!W54</f>
        <v>52.695231513476145</v>
      </c>
      <c r="L22" s="153">
        <f>'87'!X54</f>
        <v>12.465445749827229</v>
      </c>
      <c r="M22" s="153">
        <f>'87'!Y54</f>
        <v>15.342087076710435</v>
      </c>
      <c r="N22" s="153">
        <f>'87'!Z54</f>
        <v>15.342087076710435</v>
      </c>
      <c r="O22" s="161"/>
      <c r="P22" s="161"/>
    </row>
    <row r="23" spans="1:16" ht="15.6" customHeight="1">
      <c r="A23" s="156"/>
      <c r="B23" s="156" t="s">
        <v>2197</v>
      </c>
      <c r="C23" s="156"/>
      <c r="D23" s="165"/>
      <c r="E23" s="158">
        <f t="shared" si="1"/>
        <v>0</v>
      </c>
      <c r="F23" s="159">
        <f>'87'!Q55</f>
        <v>4</v>
      </c>
      <c r="G23" s="153">
        <f>'87'!S55</f>
        <v>50</v>
      </c>
      <c r="H23" s="153">
        <f>'87'!T55</f>
        <v>75</v>
      </c>
      <c r="I23" s="153">
        <f>'87'!U55</f>
        <v>25</v>
      </c>
      <c r="J23" s="153">
        <f>'87'!V55</f>
        <v>25</v>
      </c>
      <c r="K23" s="153">
        <f>'87'!W55</f>
        <v>75</v>
      </c>
      <c r="L23" s="153">
        <f>'87'!X55</f>
        <v>75</v>
      </c>
      <c r="M23" s="153">
        <f>'87'!Y55</f>
        <v>50</v>
      </c>
      <c r="N23" s="153">
        <f>'87'!Z55</f>
        <v>75</v>
      </c>
      <c r="O23" s="161"/>
      <c r="P23" s="161"/>
    </row>
    <row r="24" spans="1:16" ht="15.6" customHeight="1">
      <c r="A24" s="3094" t="s">
        <v>7</v>
      </c>
      <c r="B24" s="3094"/>
      <c r="C24" s="3094"/>
      <c r="D24" s="165"/>
      <c r="E24" s="158"/>
      <c r="F24" s="163"/>
      <c r="G24" s="153"/>
      <c r="H24" s="153"/>
      <c r="I24" s="153"/>
      <c r="J24" s="153"/>
      <c r="K24" s="153"/>
      <c r="L24" s="153"/>
      <c r="M24" s="153"/>
      <c r="N24" s="153"/>
      <c r="O24" s="161"/>
      <c r="P24" s="161"/>
    </row>
    <row r="25" spans="1:16" ht="15.6" customHeight="1">
      <c r="A25" s="156"/>
      <c r="B25" s="156" t="s">
        <v>2188</v>
      </c>
      <c r="C25" s="156"/>
      <c r="D25" s="165"/>
      <c r="E25" s="158">
        <f t="shared" ref="E25:E34" si="2">O25/N25*100</f>
        <v>0</v>
      </c>
      <c r="F25" s="159">
        <f>'87'!Q56</f>
        <v>338.4593999466029</v>
      </c>
      <c r="G25" s="153">
        <f>'87'!S56</f>
        <v>6.4749842101689801</v>
      </c>
      <c r="H25" s="153">
        <f>'87'!T56</f>
        <v>5.1152031364255555</v>
      </c>
      <c r="I25" s="153">
        <f>'87'!U56</f>
        <v>14.400764389609217</v>
      </c>
      <c r="J25" s="153">
        <f>'87'!V56</f>
        <v>24.386778147627115</v>
      </c>
      <c r="K25" s="153">
        <f>'87'!W56</f>
        <v>58.79881937723389</v>
      </c>
      <c r="L25" s="153">
        <f>'87'!X56</f>
        <v>7.7010767964110887</v>
      </c>
      <c r="M25" s="153">
        <f>'87'!Y56</f>
        <v>18.751885072231644</v>
      </c>
      <c r="N25" s="153">
        <f>'87'!Z56</f>
        <v>6.0389991954025186</v>
      </c>
      <c r="O25" s="161"/>
      <c r="P25" s="161"/>
    </row>
    <row r="26" spans="1:16" ht="15.6" customHeight="1">
      <c r="A26" s="156"/>
      <c r="B26" s="156" t="s">
        <v>2189</v>
      </c>
      <c r="C26" s="156"/>
      <c r="D26" s="165"/>
      <c r="E26" s="158">
        <f t="shared" si="2"/>
        <v>0</v>
      </c>
      <c r="F26" s="159">
        <f>'87'!Q57</f>
        <v>204.08537967054215</v>
      </c>
      <c r="G26" s="153" t="str">
        <f>'87'!S57</f>
        <v>-</v>
      </c>
      <c r="H26" s="153">
        <f>'87'!T57</f>
        <v>2.1040790153566502</v>
      </c>
      <c r="I26" s="153" t="str">
        <f>'87'!U57</f>
        <v>-</v>
      </c>
      <c r="J26" s="153">
        <f>'87'!V57</f>
        <v>8.0193110146065614</v>
      </c>
      <c r="K26" s="153">
        <f>'87'!W57</f>
        <v>71.042175856222087</v>
      </c>
      <c r="L26" s="153">
        <f>'87'!X57</f>
        <v>8.0031863917423234</v>
      </c>
      <c r="M26" s="153">
        <f>'87'!Y57</f>
        <v>29.6882022647662</v>
      </c>
      <c r="N26" s="153">
        <f>'87'!Z57</f>
        <v>47.558008597447056</v>
      </c>
      <c r="O26" s="161"/>
      <c r="P26" s="161"/>
    </row>
    <row r="27" spans="1:16" ht="15.6" customHeight="1">
      <c r="A27" s="156"/>
      <c r="B27" s="156" t="s">
        <v>2190</v>
      </c>
      <c r="C27" s="156"/>
      <c r="D27" s="165"/>
      <c r="E27" s="158">
        <f t="shared" si="2"/>
        <v>0</v>
      </c>
      <c r="F27" s="159">
        <f>'87'!Q58</f>
        <v>345.19880983489446</v>
      </c>
      <c r="G27" s="153">
        <f>'87'!S58</f>
        <v>19.192699178770134</v>
      </c>
      <c r="H27" s="153">
        <f>'87'!T58</f>
        <v>7.346353188439851</v>
      </c>
      <c r="I27" s="153">
        <f>'87'!U58</f>
        <v>10.682142752966252</v>
      </c>
      <c r="J27" s="153">
        <f>'87'!V58</f>
        <v>33.172987988948464</v>
      </c>
      <c r="K27" s="153">
        <f>'87'!W58</f>
        <v>44.127151613222154</v>
      </c>
      <c r="L27" s="153">
        <f>'87'!X58</f>
        <v>2.6000808310647154</v>
      </c>
      <c r="M27" s="153">
        <f>'87'!Y58</f>
        <v>13.42086240619064</v>
      </c>
      <c r="N27" s="153">
        <f>'87'!Z58</f>
        <v>31.501064472141167</v>
      </c>
      <c r="O27" s="161"/>
      <c r="P27" s="161"/>
    </row>
    <row r="28" spans="1:16" ht="15.6" customHeight="1">
      <c r="A28" s="1956"/>
      <c r="B28" s="156" t="s">
        <v>2191</v>
      </c>
      <c r="C28" s="1956"/>
      <c r="D28" s="165"/>
      <c r="E28" s="158">
        <f t="shared" si="2"/>
        <v>0</v>
      </c>
      <c r="F28" s="159">
        <f>'87'!Q59</f>
        <v>420.42974645931372</v>
      </c>
      <c r="G28" s="153">
        <f>'87'!S59</f>
        <v>4.9744638055405463</v>
      </c>
      <c r="H28" s="153">
        <f>'87'!T59</f>
        <v>10.182597245782725</v>
      </c>
      <c r="I28" s="153">
        <f>'87'!U59</f>
        <v>5.3485246864387772</v>
      </c>
      <c r="J28" s="153">
        <f>'87'!V59</f>
        <v>40.22469290160366</v>
      </c>
      <c r="K28" s="153">
        <f>'87'!W59</f>
        <v>45.858067833957065</v>
      </c>
      <c r="L28" s="153">
        <f>'87'!X59</f>
        <v>14.383203109912257</v>
      </c>
      <c r="M28" s="153">
        <f>'87'!Y59</f>
        <v>8.521817171412355</v>
      </c>
      <c r="N28" s="153">
        <f>'87'!Z59</f>
        <v>11.019188381419511</v>
      </c>
      <c r="O28" s="161"/>
      <c r="P28" s="161"/>
    </row>
    <row r="29" spans="1:16" ht="15.6" customHeight="1">
      <c r="A29" s="1956"/>
      <c r="B29" s="156" t="s">
        <v>2192</v>
      </c>
      <c r="C29" s="1956"/>
      <c r="D29" s="165"/>
      <c r="E29" s="158">
        <f t="shared" si="2"/>
        <v>0</v>
      </c>
      <c r="F29" s="159">
        <f>'87'!Q60</f>
        <v>195.05903440707752</v>
      </c>
      <c r="G29" s="153">
        <f>'87'!S60</f>
        <v>7.4959896526998397</v>
      </c>
      <c r="H29" s="153">
        <f>'87'!T60</f>
        <v>6.893098946912608</v>
      </c>
      <c r="I29" s="153" t="str">
        <f>'87'!U60</f>
        <v>-</v>
      </c>
      <c r="J29" s="153">
        <f>'87'!V60</f>
        <v>22.618498471307522</v>
      </c>
      <c r="K29" s="153">
        <f>'87'!W60</f>
        <v>43.045159624695579</v>
      </c>
      <c r="L29" s="153">
        <f>'87'!X60</f>
        <v>17.955492105356569</v>
      </c>
      <c r="M29" s="153">
        <f>'87'!Y60</f>
        <v>19.159241115608314</v>
      </c>
      <c r="N29" s="153">
        <f>'87'!Z60</f>
        <v>42.825403257727039</v>
      </c>
      <c r="O29" s="161"/>
      <c r="P29" s="161"/>
    </row>
    <row r="30" spans="1:16" ht="15.6" customHeight="1">
      <c r="A30" s="1956"/>
      <c r="B30" s="156" t="s">
        <v>2193</v>
      </c>
      <c r="C30" s="1956"/>
      <c r="D30" s="165"/>
      <c r="E30" s="158">
        <f t="shared" si="2"/>
        <v>0</v>
      </c>
      <c r="F30" s="159">
        <f>'87'!Q61</f>
        <v>171.44412547888862</v>
      </c>
      <c r="G30" s="153">
        <f>'87'!S61</f>
        <v>9.2943798000893523</v>
      </c>
      <c r="H30" s="153">
        <f>'87'!T61</f>
        <v>12.420628360692545</v>
      </c>
      <c r="I30" s="153">
        <f>'87'!U61</f>
        <v>9.1238544961704733</v>
      </c>
      <c r="J30" s="153">
        <f>'87'!V61</f>
        <v>41.789257394053301</v>
      </c>
      <c r="K30" s="153">
        <f>'87'!W61</f>
        <v>35.716948695803715</v>
      </c>
      <c r="L30" s="153">
        <f>'87'!X61</f>
        <v>8.6430470641656019</v>
      </c>
      <c r="M30" s="153">
        <f>'87'!Y61</f>
        <v>13.910912067713777</v>
      </c>
      <c r="N30" s="153">
        <f>'87'!Z61</f>
        <v>16.314600237525404</v>
      </c>
      <c r="O30" s="161"/>
      <c r="P30" s="161"/>
    </row>
    <row r="31" spans="1:16" ht="15.6" customHeight="1">
      <c r="A31" s="1956"/>
      <c r="B31" s="156" t="s">
        <v>2194</v>
      </c>
      <c r="C31" s="1956"/>
      <c r="D31" s="165"/>
      <c r="E31" s="158">
        <f t="shared" si="2"/>
        <v>0</v>
      </c>
      <c r="F31" s="159">
        <f>'87'!Q62</f>
        <v>27.748357715236363</v>
      </c>
      <c r="G31" s="153" t="str">
        <f>'87'!S62</f>
        <v>-</v>
      </c>
      <c r="H31" s="153">
        <f>'87'!T62</f>
        <v>18.249115278131637</v>
      </c>
      <c r="I31" s="153" t="str">
        <f>'87'!U62</f>
        <v>-</v>
      </c>
      <c r="J31" s="153">
        <f>'87'!V62</f>
        <v>31.325785582221233</v>
      </c>
      <c r="K31" s="153">
        <f>'87'!W62</f>
        <v>42.675249764461967</v>
      </c>
      <c r="L31" s="153">
        <f>'87'!X62</f>
        <v>7.2076337653014289</v>
      </c>
      <c r="M31" s="153">
        <f>'87'!Y62</f>
        <v>12.777168947481366</v>
      </c>
      <c r="N31" s="153">
        <f>'87'!Z62</f>
        <v>35.471818074755674</v>
      </c>
      <c r="O31" s="161"/>
      <c r="P31" s="161"/>
    </row>
    <row r="32" spans="1:16" ht="15.6" customHeight="1">
      <c r="A32" s="1956"/>
      <c r="B32" s="156" t="s">
        <v>2195</v>
      </c>
      <c r="C32" s="1956"/>
      <c r="D32" s="165"/>
      <c r="E32" s="158">
        <f t="shared" si="2"/>
        <v>0</v>
      </c>
      <c r="F32" s="159">
        <f>'87'!Q63</f>
        <v>26.333554479297408</v>
      </c>
      <c r="G32" s="153">
        <f>'87'!S63</f>
        <v>16.817218625227465</v>
      </c>
      <c r="H32" s="153">
        <f>'87'!T63</f>
        <v>21.002719860124891</v>
      </c>
      <c r="I32" s="153">
        <f>'87'!U63</f>
        <v>13.019782161471054</v>
      </c>
      <c r="J32" s="153">
        <f>'87'!V63</f>
        <v>13.019782161471054</v>
      </c>
      <c r="K32" s="153">
        <f>'87'!W63</f>
        <v>37.934890246048994</v>
      </c>
      <c r="L32" s="153">
        <f>'87'!X63</f>
        <v>3.7974364637564131</v>
      </c>
      <c r="M32" s="153">
        <f>'87'!Y63</f>
        <v>14.021303866177526</v>
      </c>
      <c r="N32" s="153">
        <f>'87'!Z63</f>
        <v>24.07937882423505</v>
      </c>
      <c r="O32" s="161"/>
      <c r="P32" s="161"/>
    </row>
    <row r="33" spans="1:16" ht="15.6" customHeight="1">
      <c r="A33" s="1956"/>
      <c r="B33" s="156" t="s">
        <v>2196</v>
      </c>
      <c r="C33" s="1956"/>
      <c r="D33" s="165"/>
      <c r="E33" s="158">
        <f t="shared" si="2"/>
        <v>0</v>
      </c>
      <c r="F33" s="159">
        <f>'87'!Q64</f>
        <v>28.910280633698065</v>
      </c>
      <c r="G33" s="153" t="str">
        <f>'87'!S64</f>
        <v>-</v>
      </c>
      <c r="H33" s="153">
        <f>'87'!T64</f>
        <v>6.9179542922484929</v>
      </c>
      <c r="I33" s="153">
        <f>'87'!U64</f>
        <v>37.402566063603928</v>
      </c>
      <c r="J33" s="153">
        <f>'87'!V64</f>
        <v>39.599910208110529</v>
      </c>
      <c r="K33" s="153">
        <f>'87'!W64</f>
        <v>34.70483099209067</v>
      </c>
      <c r="L33" s="153">
        <f>'87'!X64</f>
        <v>10.376931438372738</v>
      </c>
      <c r="M33" s="153">
        <f>'87'!Y64</f>
        <v>12.771607924151063</v>
      </c>
      <c r="N33" s="153">
        <f>'87'!Z64</f>
        <v>26.82830228395947</v>
      </c>
      <c r="O33" s="161"/>
      <c r="P33" s="161"/>
    </row>
    <row r="34" spans="1:16" ht="15.6" customHeight="1">
      <c r="A34" s="1956"/>
      <c r="B34" s="156" t="s">
        <v>2197</v>
      </c>
      <c r="C34" s="1956"/>
      <c r="D34" s="165"/>
      <c r="E34" s="158">
        <f t="shared" si="2"/>
        <v>0</v>
      </c>
      <c r="F34" s="159">
        <f>'87'!Q65</f>
        <v>4</v>
      </c>
      <c r="G34" s="153">
        <f>'87'!S65</f>
        <v>50</v>
      </c>
      <c r="H34" s="153">
        <f>'87'!T65</f>
        <v>75</v>
      </c>
      <c r="I34" s="153">
        <f>'87'!U65</f>
        <v>25</v>
      </c>
      <c r="J34" s="153">
        <f>'87'!V65</f>
        <v>25</v>
      </c>
      <c r="K34" s="153">
        <f>'87'!W65</f>
        <v>75</v>
      </c>
      <c r="L34" s="153">
        <f>'87'!X65</f>
        <v>75</v>
      </c>
      <c r="M34" s="153">
        <f>'87'!Y65</f>
        <v>50</v>
      </c>
      <c r="N34" s="153">
        <f>'87'!Z65</f>
        <v>75</v>
      </c>
      <c r="O34" s="161"/>
      <c r="P34" s="161"/>
    </row>
    <row r="35" spans="1:16" ht="15.6" customHeight="1">
      <c r="A35" s="3094" t="s">
        <v>8</v>
      </c>
      <c r="B35" s="3094"/>
      <c r="C35" s="3094"/>
      <c r="D35" s="162"/>
      <c r="E35" s="158"/>
      <c r="F35" s="163"/>
      <c r="G35" s="153"/>
      <c r="H35" s="153"/>
      <c r="I35" s="153"/>
      <c r="J35" s="153"/>
      <c r="K35" s="153"/>
      <c r="L35" s="153"/>
      <c r="M35" s="153"/>
      <c r="N35" s="153"/>
      <c r="O35" s="161"/>
      <c r="P35" s="161"/>
    </row>
    <row r="36" spans="1:16" ht="15.6" customHeight="1">
      <c r="A36" s="166"/>
      <c r="B36" s="156" t="s">
        <v>2188</v>
      </c>
      <c r="C36" s="166"/>
      <c r="D36" s="167"/>
      <c r="E36" s="168">
        <f t="shared" ref="E36:E45" si="3">O36/N36*100</f>
        <v>0</v>
      </c>
      <c r="F36" s="159">
        <f>'87'!Q66</f>
        <v>327.37641001045773</v>
      </c>
      <c r="G36" s="153">
        <f>'87'!S66</f>
        <v>5.3830974769854736</v>
      </c>
      <c r="H36" s="153">
        <f>'87'!T66</f>
        <v>6.3313275158175157</v>
      </c>
      <c r="I36" s="153">
        <f>'87'!U66</f>
        <v>14.888287381255861</v>
      </c>
      <c r="J36" s="153">
        <f>'87'!V66</f>
        <v>26.255321777068254</v>
      </c>
      <c r="K36" s="153">
        <f>'87'!W66</f>
        <v>44.460027337833985</v>
      </c>
      <c r="L36" s="153">
        <f>'87'!X66</f>
        <v>12.340031356137734</v>
      </c>
      <c r="M36" s="153">
        <f>'87'!Y66</f>
        <v>22.277982071841169</v>
      </c>
      <c r="N36" s="153">
        <f>'87'!Z66</f>
        <v>27.39446900487691</v>
      </c>
      <c r="O36" s="161"/>
      <c r="P36" s="161"/>
    </row>
    <row r="37" spans="1:16" ht="15.6" customHeight="1">
      <c r="A37" s="166"/>
      <c r="B37" s="156" t="s">
        <v>2189</v>
      </c>
      <c r="C37" s="166"/>
      <c r="D37" s="162"/>
      <c r="E37" s="168">
        <f t="shared" si="3"/>
        <v>0</v>
      </c>
      <c r="F37" s="159">
        <f>'87'!Q67</f>
        <v>131.85510102285343</v>
      </c>
      <c r="G37" s="153">
        <f>'87'!S67</f>
        <v>10.191111224184629</v>
      </c>
      <c r="H37" s="153" t="str">
        <f>'87'!T67</f>
        <v>-</v>
      </c>
      <c r="I37" s="153" t="str">
        <f>'87'!U67</f>
        <v>-</v>
      </c>
      <c r="J37" s="153">
        <f>'87'!V67</f>
        <v>41.313446539512363</v>
      </c>
      <c r="K37" s="153">
        <f>'87'!W67</f>
        <v>57.928145183338998</v>
      </c>
      <c r="L37" s="153">
        <f>'87'!X67</f>
        <v>0.75840827714862369</v>
      </c>
      <c r="M37" s="153" t="str">
        <f>'87'!Y67</f>
        <v>-</v>
      </c>
      <c r="N37" s="153">
        <f>'87'!Z67</f>
        <v>11.592812236397391</v>
      </c>
      <c r="O37" s="161"/>
      <c r="P37" s="161"/>
    </row>
    <row r="38" spans="1:16" ht="15.6" customHeight="1">
      <c r="A38" s="1956"/>
      <c r="B38" s="156" t="s">
        <v>2190</v>
      </c>
      <c r="C38" s="1956"/>
      <c r="D38" s="165"/>
      <c r="E38" s="168">
        <f t="shared" si="3"/>
        <v>0</v>
      </c>
      <c r="F38" s="159">
        <f>'87'!Q68</f>
        <v>173.81457318027398</v>
      </c>
      <c r="G38" s="153">
        <f>'87'!S68</f>
        <v>10.35586353352666</v>
      </c>
      <c r="H38" s="153">
        <f>'87'!T68</f>
        <v>22.51188185061573</v>
      </c>
      <c r="I38" s="153">
        <f>'87'!U68</f>
        <v>14.489404023105637</v>
      </c>
      <c r="J38" s="153">
        <f>'87'!V68</f>
        <v>21.927324702513573</v>
      </c>
      <c r="K38" s="153">
        <f>'87'!W68</f>
        <v>34.951832155531662</v>
      </c>
      <c r="L38" s="153">
        <f>'87'!X68</f>
        <v>9.109324404521761</v>
      </c>
      <c r="M38" s="153">
        <f>'87'!Y68</f>
        <v>14.465333189781788</v>
      </c>
      <c r="N38" s="153">
        <f>'87'!Z68</f>
        <v>27.011295617390317</v>
      </c>
      <c r="O38" s="161"/>
      <c r="P38" s="161"/>
    </row>
    <row r="39" spans="1:16" ht="15.6" customHeight="1">
      <c r="A39" s="1956"/>
      <c r="B39" s="156" t="s">
        <v>2191</v>
      </c>
      <c r="C39" s="1956"/>
      <c r="D39" s="165"/>
      <c r="E39" s="168">
        <f t="shared" si="3"/>
        <v>0</v>
      </c>
      <c r="F39" s="159">
        <f>'87'!Q69</f>
        <v>459.00327249219055</v>
      </c>
      <c r="G39" s="153">
        <f>'87'!S69</f>
        <v>12.351747347470846</v>
      </c>
      <c r="H39" s="153">
        <f>'87'!T69</f>
        <v>1.1533943142309293</v>
      </c>
      <c r="I39" s="153">
        <f>'87'!U69</f>
        <v>3.7444730762714373</v>
      </c>
      <c r="J39" s="153">
        <f>'87'!V69</f>
        <v>34.786166310128827</v>
      </c>
      <c r="K39" s="153">
        <f>'87'!W69</f>
        <v>47.768560264070537</v>
      </c>
      <c r="L39" s="153">
        <f>'87'!X69</f>
        <v>9.3960510901870293</v>
      </c>
      <c r="M39" s="153">
        <f>'87'!Y69</f>
        <v>18.498737885213671</v>
      </c>
      <c r="N39" s="153">
        <f>'87'!Z69</f>
        <v>28.444988531447745</v>
      </c>
      <c r="O39" s="161"/>
      <c r="P39" s="161"/>
    </row>
    <row r="40" spans="1:16" ht="15.6" customHeight="1">
      <c r="A40" s="1956"/>
      <c r="B40" s="156" t="s">
        <v>2192</v>
      </c>
      <c r="C40" s="1956"/>
      <c r="D40" s="165"/>
      <c r="E40" s="168">
        <f t="shared" si="3"/>
        <v>0</v>
      </c>
      <c r="F40" s="159">
        <f>'87'!Q70</f>
        <v>182.59010289139414</v>
      </c>
      <c r="G40" s="153">
        <f>'87'!S70</f>
        <v>6.07779869936304</v>
      </c>
      <c r="H40" s="153">
        <f>'87'!T70</f>
        <v>6.4780254143709763</v>
      </c>
      <c r="I40" s="153" t="str">
        <f>'87'!U70</f>
        <v>-</v>
      </c>
      <c r="J40" s="153">
        <f>'87'!V70</f>
        <v>27.3451907806203</v>
      </c>
      <c r="K40" s="153">
        <f>'87'!W70</f>
        <v>66.235824778700533</v>
      </c>
      <c r="L40" s="153">
        <f>'87'!X70</f>
        <v>12.14516105622269</v>
      </c>
      <c r="M40" s="153">
        <f>'87'!Y70</f>
        <v>4.8727521260039373</v>
      </c>
      <c r="N40" s="153">
        <f>'87'!Z70</f>
        <v>12.083803797567573</v>
      </c>
      <c r="O40" s="161"/>
      <c r="P40" s="161"/>
    </row>
    <row r="41" spans="1:16" ht="15.6" customHeight="1">
      <c r="A41" s="1956"/>
      <c r="B41" s="156" t="s">
        <v>2193</v>
      </c>
      <c r="C41" s="1956"/>
      <c r="D41" s="165"/>
      <c r="E41" s="168">
        <f t="shared" si="3"/>
        <v>0</v>
      </c>
      <c r="F41" s="159">
        <f>'87'!Q71</f>
        <v>243.83106222576438</v>
      </c>
      <c r="G41" s="153">
        <f>'87'!S71</f>
        <v>1.3747860442757867</v>
      </c>
      <c r="H41" s="153">
        <f>'87'!T71</f>
        <v>8.6495977779722359</v>
      </c>
      <c r="I41" s="153">
        <f>'87'!U71</f>
        <v>5.2641457732232126</v>
      </c>
      <c r="J41" s="153">
        <f>'87'!V71</f>
        <v>25.142669744730213</v>
      </c>
      <c r="K41" s="153">
        <f>'87'!W71</f>
        <v>55.441809416617119</v>
      </c>
      <c r="L41" s="153">
        <f>'87'!X71</f>
        <v>10.280264412726204</v>
      </c>
      <c r="M41" s="153">
        <f>'87'!Y71</f>
        <v>19.150374764748758</v>
      </c>
      <c r="N41" s="153">
        <f>'87'!Z71</f>
        <v>23.717121853647953</v>
      </c>
      <c r="O41" s="161"/>
      <c r="P41" s="161"/>
    </row>
    <row r="42" spans="1:16" ht="15.6" customHeight="1">
      <c r="A42" s="1956"/>
      <c r="B42" s="156" t="s">
        <v>2194</v>
      </c>
      <c r="C42" s="1956"/>
      <c r="D42" s="165"/>
      <c r="E42" s="168">
        <f t="shared" si="3"/>
        <v>0</v>
      </c>
      <c r="F42" s="159">
        <f>'87'!Q72</f>
        <v>81.50345631391049</v>
      </c>
      <c r="G42" s="153">
        <f>'87'!S72</f>
        <v>10.2485150501987</v>
      </c>
      <c r="H42" s="153">
        <f>'87'!T72</f>
        <v>22.038780960930186</v>
      </c>
      <c r="I42" s="153">
        <f>'87'!U72</f>
        <v>10.693438768141505</v>
      </c>
      <c r="J42" s="153">
        <f>'87'!V72</f>
        <v>38.12717648753727</v>
      </c>
      <c r="K42" s="153">
        <f>'87'!W72</f>
        <v>38.728979034769608</v>
      </c>
      <c r="L42" s="153">
        <f>'87'!X72</f>
        <v>3.680825495848302</v>
      </c>
      <c r="M42" s="153">
        <f>'87'!Y72</f>
        <v>16.906291089628972</v>
      </c>
      <c r="N42" s="153">
        <f>'87'!Z72</f>
        <v>7.5382732116346958</v>
      </c>
      <c r="O42" s="161"/>
      <c r="P42" s="161"/>
    </row>
    <row r="43" spans="1:16" ht="15.6" customHeight="1">
      <c r="A43" s="1956"/>
      <c r="B43" s="156" t="s">
        <v>2195</v>
      </c>
      <c r="C43" s="1956"/>
      <c r="D43" s="165"/>
      <c r="E43" s="168">
        <f t="shared" si="3"/>
        <v>0</v>
      </c>
      <c r="F43" s="159">
        <f>'87'!Q73</f>
        <v>64.072630844957629</v>
      </c>
      <c r="G43" s="153">
        <f>'87'!S73</f>
        <v>17.293868479881251</v>
      </c>
      <c r="H43" s="153">
        <f>'87'!T73</f>
        <v>22.456078664009937</v>
      </c>
      <c r="I43" s="153">
        <f>'87'!U73</f>
        <v>17.293868479881251</v>
      </c>
      <c r="J43" s="153">
        <f>'87'!V73</f>
        <v>28.790470599909007</v>
      </c>
      <c r="K43" s="153">
        <f>'87'!W73</f>
        <v>41.1075360946313</v>
      </c>
      <c r="L43" s="153">
        <f>'87'!X73</f>
        <v>16.227151879769245</v>
      </c>
      <c r="M43" s="153">
        <f>'87'!Y73</f>
        <v>10.61358345763456</v>
      </c>
      <c r="N43" s="153">
        <f>'87'!Z73</f>
        <v>30.852553562094332</v>
      </c>
      <c r="O43" s="161"/>
      <c r="P43" s="161"/>
    </row>
    <row r="44" spans="1:16" ht="15.6" customHeight="1">
      <c r="A44" s="1956"/>
      <c r="B44" s="156" t="s">
        <v>2196</v>
      </c>
      <c r="C44" s="1956"/>
      <c r="D44" s="165"/>
      <c r="E44" s="168">
        <f t="shared" si="3"/>
        <v>0</v>
      </c>
      <c r="F44" s="159">
        <f>'87'!Q74</f>
        <v>67.126980148644151</v>
      </c>
      <c r="G44" s="153">
        <f>'87'!S74</f>
        <v>6.5973047182672566</v>
      </c>
      <c r="H44" s="153">
        <f>'87'!T74</f>
        <v>6.9901963143838355</v>
      </c>
      <c r="I44" s="153">
        <f>'87'!U74</f>
        <v>10.608073095372736</v>
      </c>
      <c r="J44" s="153">
        <f>'87'!V74</f>
        <v>28.616655380451441</v>
      </c>
      <c r="K44" s="153">
        <f>'87'!W74</f>
        <v>55.913238022141719</v>
      </c>
      <c r="L44" s="153">
        <f>'87'!X74</f>
        <v>6.9830342279961473</v>
      </c>
      <c r="M44" s="153">
        <f>'87'!Y74</f>
        <v>23.114219803838949</v>
      </c>
      <c r="N44" s="153">
        <f>'87'!Z74</f>
        <v>29.385583903888975</v>
      </c>
      <c r="O44" s="161"/>
      <c r="P44" s="161"/>
    </row>
    <row r="45" spans="1:16" ht="15.6" customHeight="1" thickBot="1">
      <c r="A45" s="1958"/>
      <c r="B45" s="170" t="s">
        <v>2197</v>
      </c>
      <c r="C45" s="1958"/>
      <c r="D45" s="171"/>
      <c r="E45" s="172">
        <f t="shared" si="3"/>
        <v>0</v>
      </c>
      <c r="F45" s="159">
        <f>'87'!Q75</f>
        <v>30.495099495104895</v>
      </c>
      <c r="G45" s="202">
        <f>'87'!S75</f>
        <v>6.5584308072877153</v>
      </c>
      <c r="H45" s="202">
        <f>'87'!T75</f>
        <v>16.396077018219287</v>
      </c>
      <c r="I45" s="202">
        <f>'87'!U75</f>
        <v>26.630111904334303</v>
      </c>
      <c r="J45" s="202">
        <f>'87'!V75</f>
        <v>15.387087663251947</v>
      </c>
      <c r="K45" s="202">
        <f>'87'!W75</f>
        <v>51.424369625126019</v>
      </c>
      <c r="L45" s="202">
        <f>'87'!X75</f>
        <v>16.396077018219287</v>
      </c>
      <c r="M45" s="202">
        <f>'87'!Y75</f>
        <v>18.666303066895807</v>
      </c>
      <c r="N45" s="202">
        <f>'87'!Z75</f>
        <v>9.8376462109315739</v>
      </c>
      <c r="O45" s="161"/>
      <c r="P45" s="161"/>
    </row>
    <row r="46" spans="1:16" s="173" customFormat="1" ht="15.75" customHeight="1">
      <c r="A46" s="4126" t="s">
        <v>3720</v>
      </c>
      <c r="B46" s="4126"/>
      <c r="C46" s="4126"/>
      <c r="D46" s="4126"/>
      <c r="E46" s="4126"/>
      <c r="F46" s="4126"/>
      <c r="G46" s="4126"/>
      <c r="H46" s="4126"/>
      <c r="I46" s="4126"/>
      <c r="J46" s="4126"/>
      <c r="K46" s="4126"/>
      <c r="L46" s="4126"/>
      <c r="M46" s="4126"/>
      <c r="N46" s="4126"/>
    </row>
    <row r="47" spans="1:16" ht="26.1" customHeight="1">
      <c r="E47" s="176"/>
    </row>
    <row r="48" spans="1:16" ht="26.1" customHeight="1">
      <c r="E48" s="176"/>
    </row>
    <row r="49" spans="5:5" ht="26.1" customHeight="1">
      <c r="E49" s="176"/>
    </row>
    <row r="50" spans="5:5" ht="26.1" customHeight="1">
      <c r="E50" s="176"/>
    </row>
    <row r="51" spans="5:5" ht="26.1" customHeight="1">
      <c r="E51" s="176"/>
    </row>
    <row r="52" spans="5:5" ht="26.1" customHeight="1">
      <c r="E52" s="176"/>
    </row>
    <row r="53" spans="5:5" ht="26.1" customHeight="1">
      <c r="E53" s="176"/>
    </row>
    <row r="54" spans="5:5" ht="26.1" customHeight="1">
      <c r="E54" s="176"/>
    </row>
    <row r="55" spans="5:5" ht="26.1" customHeight="1">
      <c r="E55" s="176"/>
    </row>
    <row r="56" spans="5:5" ht="26.1" customHeight="1">
      <c r="E56" s="176"/>
    </row>
    <row r="57" spans="5:5" ht="26.1" customHeight="1">
      <c r="E57" s="176"/>
    </row>
    <row r="58" spans="5:5" ht="26.1" customHeight="1">
      <c r="E58" s="176"/>
    </row>
    <row r="59" spans="5:5" ht="26.1" customHeight="1">
      <c r="E59" s="176"/>
    </row>
    <row r="60" spans="5:5" ht="26.1" customHeight="1">
      <c r="E60" s="176"/>
    </row>
    <row r="61" spans="5:5" ht="26.1" customHeight="1">
      <c r="E61" s="176"/>
    </row>
    <row r="62" spans="5:5" ht="26.1" customHeight="1">
      <c r="E62" s="176"/>
    </row>
    <row r="63" spans="5:5" ht="26.1" customHeight="1">
      <c r="E63" s="176"/>
    </row>
    <row r="64" spans="5:5" ht="26.1" customHeight="1">
      <c r="E64" s="176"/>
    </row>
    <row r="65" spans="5:5" ht="26.1" customHeight="1">
      <c r="E65" s="176"/>
    </row>
    <row r="66" spans="5:5" ht="26.1" customHeight="1">
      <c r="E66" s="176"/>
    </row>
    <row r="67" spans="5:5" ht="26.1" customHeight="1">
      <c r="E67" s="176"/>
    </row>
    <row r="68" spans="5:5">
      <c r="E68" s="176"/>
    </row>
    <row r="69" spans="5:5">
      <c r="E69" s="176"/>
    </row>
    <row r="70" spans="5:5">
      <c r="E70" s="176"/>
    </row>
    <row r="71" spans="5:5">
      <c r="E71" s="176"/>
    </row>
    <row r="72" spans="5:5">
      <c r="E72" s="176"/>
    </row>
    <row r="73" spans="5:5">
      <c r="E73" s="176"/>
    </row>
    <row r="74" spans="5:5">
      <c r="E74" s="176"/>
    </row>
    <row r="75" spans="5:5">
      <c r="E75" s="176"/>
    </row>
    <row r="76" spans="5:5">
      <c r="E76" s="176"/>
    </row>
    <row r="77" spans="5:5">
      <c r="E77" s="176"/>
    </row>
    <row r="78" spans="5:5">
      <c r="E78" s="176"/>
    </row>
    <row r="79" spans="5:5">
      <c r="E79" s="176"/>
    </row>
    <row r="80" spans="5:5">
      <c r="E80" s="176"/>
    </row>
    <row r="81" spans="5:5">
      <c r="E81" s="176"/>
    </row>
    <row r="82" spans="5:5">
      <c r="E82" s="176"/>
    </row>
    <row r="83" spans="5:5">
      <c r="E83" s="176"/>
    </row>
    <row r="84" spans="5:5">
      <c r="E84" s="176"/>
    </row>
    <row r="85" spans="5:5">
      <c r="E85" s="176"/>
    </row>
    <row r="86" spans="5:5">
      <c r="E86" s="176"/>
    </row>
    <row r="87" spans="5:5">
      <c r="E87" s="176"/>
    </row>
    <row r="88" spans="5:5">
      <c r="E88" s="176"/>
    </row>
    <row r="89" spans="5:5">
      <c r="E89" s="176"/>
    </row>
    <row r="90" spans="5:5">
      <c r="E90" s="176"/>
    </row>
    <row r="91" spans="5:5">
      <c r="E91" s="176"/>
    </row>
    <row r="92" spans="5:5">
      <c r="E92" s="176"/>
    </row>
    <row r="93" spans="5:5">
      <c r="E93" s="176"/>
    </row>
    <row r="94" spans="5:5">
      <c r="E94" s="176"/>
    </row>
    <row r="95" spans="5:5">
      <c r="E95" s="176"/>
    </row>
    <row r="96" spans="5:5">
      <c r="E96" s="176"/>
    </row>
    <row r="97" spans="5:5">
      <c r="E97" s="176"/>
    </row>
    <row r="98" spans="5:5">
      <c r="E98" s="176"/>
    </row>
    <row r="99" spans="5:5">
      <c r="E99" s="176"/>
    </row>
    <row r="100" spans="5:5">
      <c r="E100" s="176"/>
    </row>
    <row r="101" spans="5:5">
      <c r="E101" s="176"/>
    </row>
    <row r="102" spans="5:5">
      <c r="E102" s="176"/>
    </row>
    <row r="103" spans="5:5">
      <c r="E103" s="176"/>
    </row>
    <row r="104" spans="5:5">
      <c r="E104" s="176"/>
    </row>
    <row r="105" spans="5:5">
      <c r="E105" s="176"/>
    </row>
    <row r="106" spans="5:5">
      <c r="E106" s="176"/>
    </row>
    <row r="107" spans="5:5">
      <c r="E107" s="176"/>
    </row>
    <row r="108" spans="5:5">
      <c r="E108" s="176"/>
    </row>
    <row r="109" spans="5:5">
      <c r="E109" s="176"/>
    </row>
    <row r="110" spans="5:5">
      <c r="E110" s="176"/>
    </row>
    <row r="111" spans="5:5">
      <c r="E111" s="176"/>
    </row>
    <row r="112" spans="5:5">
      <c r="E112" s="176"/>
    </row>
    <row r="113" spans="5:5">
      <c r="E113" s="176"/>
    </row>
    <row r="114" spans="5:5">
      <c r="E114" s="176"/>
    </row>
    <row r="115" spans="5:5">
      <c r="E115" s="176"/>
    </row>
    <row r="116" spans="5:5">
      <c r="E116" s="176"/>
    </row>
    <row r="117" spans="5:5">
      <c r="E117" s="176"/>
    </row>
    <row r="118" spans="5:5">
      <c r="E118" s="176"/>
    </row>
    <row r="119" spans="5:5">
      <c r="E119" s="176"/>
    </row>
    <row r="120" spans="5:5">
      <c r="E120" s="176"/>
    </row>
    <row r="121" spans="5:5">
      <c r="E121" s="176"/>
    </row>
    <row r="122" spans="5:5">
      <c r="E122" s="176"/>
    </row>
    <row r="123" spans="5:5">
      <c r="E123" s="176"/>
    </row>
    <row r="124" spans="5:5">
      <c r="E124" s="176"/>
    </row>
    <row r="125" spans="5:5">
      <c r="E125" s="176"/>
    </row>
    <row r="126" spans="5:5">
      <c r="E126" s="176"/>
    </row>
    <row r="127" spans="5:5">
      <c r="E127" s="176"/>
    </row>
    <row r="128" spans="5:5">
      <c r="E128" s="176"/>
    </row>
    <row r="129" spans="5:5">
      <c r="E129" s="176"/>
    </row>
    <row r="130" spans="5:5">
      <c r="E130" s="176"/>
    </row>
    <row r="131" spans="5:5">
      <c r="E131" s="176"/>
    </row>
    <row r="132" spans="5:5">
      <c r="E132" s="176"/>
    </row>
    <row r="133" spans="5:5">
      <c r="E133" s="176"/>
    </row>
    <row r="134" spans="5:5">
      <c r="E134" s="176"/>
    </row>
    <row r="135" spans="5:5">
      <c r="E135" s="176"/>
    </row>
    <row r="136" spans="5:5">
      <c r="E136" s="176"/>
    </row>
    <row r="137" spans="5:5">
      <c r="E137" s="176"/>
    </row>
    <row r="138" spans="5:5">
      <c r="E138" s="176"/>
    </row>
    <row r="139" spans="5:5">
      <c r="E139" s="176"/>
    </row>
    <row r="140" spans="5:5">
      <c r="E140" s="176"/>
    </row>
    <row r="141" spans="5:5">
      <c r="E141" s="176"/>
    </row>
    <row r="142" spans="5:5">
      <c r="E142" s="176"/>
    </row>
    <row r="143" spans="5:5">
      <c r="E143" s="176"/>
    </row>
    <row r="144" spans="5:5">
      <c r="E144" s="176"/>
    </row>
    <row r="145" spans="5:5">
      <c r="E145" s="176"/>
    </row>
    <row r="146" spans="5:5">
      <c r="E146" s="176"/>
    </row>
    <row r="147" spans="5:5">
      <c r="E147" s="176"/>
    </row>
    <row r="148" spans="5:5">
      <c r="E148" s="176"/>
    </row>
    <row r="149" spans="5:5">
      <c r="E149" s="176"/>
    </row>
    <row r="150" spans="5:5">
      <c r="E150" s="176"/>
    </row>
    <row r="151" spans="5:5">
      <c r="E151" s="176"/>
    </row>
    <row r="152" spans="5:5">
      <c r="E152" s="176"/>
    </row>
    <row r="153" spans="5:5">
      <c r="E153" s="176"/>
    </row>
    <row r="154" spans="5:5">
      <c r="E154" s="176"/>
    </row>
    <row r="155" spans="5:5">
      <c r="E155" s="176"/>
    </row>
    <row r="156" spans="5:5">
      <c r="E156" s="176"/>
    </row>
    <row r="157" spans="5:5">
      <c r="E157" s="176"/>
    </row>
    <row r="158" spans="5:5">
      <c r="E158" s="176"/>
    </row>
    <row r="159" spans="5:5">
      <c r="E159" s="176"/>
    </row>
    <row r="160" spans="5:5">
      <c r="E160" s="176"/>
    </row>
    <row r="161" spans="5:5">
      <c r="E161" s="176"/>
    </row>
    <row r="162" spans="5:5">
      <c r="E162" s="176"/>
    </row>
    <row r="163" spans="5:5">
      <c r="E163" s="176"/>
    </row>
    <row r="164" spans="5:5">
      <c r="E164" s="176"/>
    </row>
    <row r="165" spans="5:5">
      <c r="E165" s="176"/>
    </row>
    <row r="166" spans="5:5">
      <c r="E166" s="176"/>
    </row>
    <row r="167" spans="5:5">
      <c r="E167" s="176"/>
    </row>
    <row r="168" spans="5:5">
      <c r="E168" s="176"/>
    </row>
    <row r="169" spans="5:5">
      <c r="E169" s="176"/>
    </row>
    <row r="170" spans="5:5">
      <c r="E170" s="176"/>
    </row>
    <row r="171" spans="5:5">
      <c r="E171" s="176"/>
    </row>
    <row r="172" spans="5:5">
      <c r="E172" s="176"/>
    </row>
    <row r="173" spans="5:5">
      <c r="E173" s="176"/>
    </row>
    <row r="174" spans="5:5">
      <c r="E174" s="176"/>
    </row>
    <row r="175" spans="5:5">
      <c r="E175" s="176"/>
    </row>
    <row r="176" spans="5:5">
      <c r="E176" s="176"/>
    </row>
    <row r="177" spans="5:5">
      <c r="E177" s="176"/>
    </row>
    <row r="178" spans="5:5">
      <c r="E178" s="176"/>
    </row>
    <row r="179" spans="5:5">
      <c r="E179" s="176"/>
    </row>
    <row r="180" spans="5:5">
      <c r="E180" s="176"/>
    </row>
    <row r="181" spans="5:5">
      <c r="E181" s="176"/>
    </row>
    <row r="182" spans="5:5">
      <c r="E182" s="176"/>
    </row>
    <row r="183" spans="5:5">
      <c r="E183" s="176"/>
    </row>
    <row r="184" spans="5:5">
      <c r="E184" s="176"/>
    </row>
    <row r="185" spans="5:5">
      <c r="E185" s="176"/>
    </row>
    <row r="186" spans="5:5">
      <c r="E186" s="176"/>
    </row>
    <row r="187" spans="5:5">
      <c r="E187" s="176"/>
    </row>
    <row r="188" spans="5:5">
      <c r="E188" s="176"/>
    </row>
    <row r="189" spans="5:5">
      <c r="E189" s="176"/>
    </row>
  </sheetData>
  <mergeCells count="12">
    <mergeCell ref="A1:N1"/>
    <mergeCell ref="A3:C4"/>
    <mergeCell ref="E3:E4"/>
    <mergeCell ref="F3:F4"/>
    <mergeCell ref="A46:N46"/>
    <mergeCell ref="G3:J3"/>
    <mergeCell ref="K3:N3"/>
    <mergeCell ref="A5:D5"/>
    <mergeCell ref="A6:C6"/>
    <mergeCell ref="A13:C13"/>
    <mergeCell ref="A24:C24"/>
    <mergeCell ref="A35:C35"/>
  </mergeCells>
  <phoneticPr fontId="6" type="noConversion"/>
  <printOptions horizontalCentered="1"/>
  <pageMargins left="0.35433070866141736" right="0.39370078740157483" top="0.78740157480314965" bottom="0.78740157480314965" header="0.82677165354330717" footer="0.82677165354330717"/>
  <pageSetup paperSize="9" firstPageNumber="100" pageOrder="overThenDown" orientation="portrait" r:id="rId1"/>
  <headerFooter alignWithMargins="0">
    <oddFooter>&amp;C&amp;12&amp;P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92</vt:i4>
      </vt:variant>
      <vt:variant>
        <vt:lpstr>已命名的範圍</vt:lpstr>
      </vt:variant>
      <vt:variant>
        <vt:i4>110</vt:i4>
      </vt:variant>
    </vt:vector>
  </HeadingPairs>
  <TitlesOfParts>
    <vt:vector size="202" baseType="lpstr">
      <vt:lpstr>插頁</vt:lpstr>
      <vt:lpstr>目錄</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49</vt:lpstr>
      <vt:lpstr>50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'63'!_Ref88126996</vt:lpstr>
      <vt:lpstr>'67'!_Ref88127019</vt:lpstr>
      <vt:lpstr>'31'!_Toc212352963</vt:lpstr>
      <vt:lpstr>'3.'!_Toc26523767</vt:lpstr>
      <vt:lpstr>'31'!_Toc26523774</vt:lpstr>
      <vt:lpstr>'1'!_Toc26523781</vt:lpstr>
      <vt:lpstr>'3.'!_Toc307329395</vt:lpstr>
      <vt:lpstr>'9'!_Toc307329396</vt:lpstr>
      <vt:lpstr>'13'!_Toc307329403</vt:lpstr>
      <vt:lpstr>'23'!_Toc307329411</vt:lpstr>
      <vt:lpstr>'1'!_Toc92361152</vt:lpstr>
      <vt:lpstr>'2'!_Toc92361153</vt:lpstr>
      <vt:lpstr>'2'!_Toc92361154</vt:lpstr>
      <vt:lpstr>'5.'!_Toc92361159</vt:lpstr>
      <vt:lpstr>'25'!_Toc92361164</vt:lpstr>
      <vt:lpstr>'2'!_Toc92361174</vt:lpstr>
      <vt:lpstr>'25'!_Toc92361175</vt:lpstr>
      <vt:lpstr>'23'!_Toc92361185</vt:lpstr>
      <vt:lpstr>'33'!OLE_LINK13</vt:lpstr>
      <vt:lpstr>'1'!OLE_LINK20</vt:lpstr>
      <vt:lpstr>'1'!OLE_LINK8</vt:lpstr>
      <vt:lpstr>'1'!Print_Area</vt:lpstr>
      <vt:lpstr>'10'!Print_Area</vt:lpstr>
      <vt:lpstr>'11'!Print_Area</vt:lpstr>
      <vt:lpstr>'12'!Print_Area</vt:lpstr>
      <vt:lpstr>'13'!Print_Area</vt:lpstr>
      <vt:lpstr>'14'!Print_Area</vt:lpstr>
      <vt:lpstr>'15'!Print_Area</vt:lpstr>
      <vt:lpstr>'16'!Print_Area</vt:lpstr>
      <vt:lpstr>'17'!Print_Area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'49..'!Print_Area</vt:lpstr>
      <vt:lpstr>'5.'!Print_Area</vt:lpstr>
      <vt:lpstr>'50'!Print_Area</vt:lpstr>
      <vt:lpstr>'50..'!Print_Area</vt:lpstr>
      <vt:lpstr>'51'!Print_Area</vt:lpstr>
      <vt:lpstr>'52'!Print_Area</vt:lpstr>
      <vt:lpstr>'53'!Print_Area</vt:lpstr>
      <vt:lpstr>'54'!Print_Area</vt:lpstr>
      <vt:lpstr>'55'!Print_Area</vt:lpstr>
      <vt:lpstr>'56'!Print_Area</vt:lpstr>
      <vt:lpstr>'57'!Print_Area</vt:lpstr>
      <vt:lpstr>'58'!Print_Area</vt:lpstr>
      <vt:lpstr>'59'!Print_Area</vt:lpstr>
      <vt:lpstr>'6.'!Print_Area</vt:lpstr>
      <vt:lpstr>'60'!Print_Area</vt:lpstr>
      <vt:lpstr>'61'!Print_Area</vt:lpstr>
      <vt:lpstr>'62'!Print_Area</vt:lpstr>
      <vt:lpstr>'63'!Print_Area</vt:lpstr>
      <vt:lpstr>'64'!Print_Area</vt:lpstr>
      <vt:lpstr>'65'!Print_Area</vt:lpstr>
      <vt:lpstr>'66'!Print_Area</vt:lpstr>
      <vt:lpstr>'67'!Print_Area</vt:lpstr>
      <vt:lpstr>'68'!Print_Area</vt:lpstr>
      <vt:lpstr>'69'!Print_Area</vt:lpstr>
      <vt:lpstr>'7'!Print_Area</vt:lpstr>
      <vt:lpstr>'70'!Print_Area</vt:lpstr>
      <vt:lpstr>'71'!Print_Area</vt:lpstr>
      <vt:lpstr>'72'!Print_Area</vt:lpstr>
      <vt:lpstr>'73'!Print_Area</vt:lpstr>
      <vt:lpstr>'74'!Print_Area</vt:lpstr>
      <vt:lpstr>'75'!Print_Area</vt:lpstr>
      <vt:lpstr>'76'!Print_Area</vt:lpstr>
      <vt:lpstr>'77'!Print_Area</vt:lpstr>
      <vt:lpstr>'78'!Print_Area</vt:lpstr>
      <vt:lpstr>'79..'!Print_Area</vt:lpstr>
      <vt:lpstr>'8'!Print_Area</vt:lpstr>
      <vt:lpstr>'80..'!Print_Area</vt:lpstr>
      <vt:lpstr>'81..'!Print_Area</vt:lpstr>
      <vt:lpstr>'83'!Print_Area</vt:lpstr>
      <vt:lpstr>'84'!Print_Area</vt:lpstr>
      <vt:lpstr>'85'!Print_Area</vt:lpstr>
      <vt:lpstr>'86'!Print_Area</vt:lpstr>
      <vt:lpstr>'87'!Print_Area</vt:lpstr>
      <vt:lpstr>'88'!Print_Area</vt:lpstr>
      <vt:lpstr>'9'!Print_Area</vt:lpstr>
      <vt:lpstr>目錄!Print_Area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顏心怡</dc:creator>
  <cp:lastModifiedBy>kitty</cp:lastModifiedBy>
  <cp:lastPrinted>2025-12-03T09:33:37Z</cp:lastPrinted>
  <dcterms:created xsi:type="dcterms:W3CDTF">2001-09-12T09:33:36Z</dcterms:created>
  <dcterms:modified xsi:type="dcterms:W3CDTF">2025-12-04T09:18:43Z</dcterms:modified>
</cp:coreProperties>
</file>